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15"/>
  <workbookPr/>
  <mc:AlternateContent xmlns:mc="http://schemas.openxmlformats.org/markup-compatibility/2006">
    <mc:Choice Requires="x15">
      <x15ac:absPath xmlns:x15ac="http://schemas.microsoft.com/office/spreadsheetml/2010/11/ac" url="C:\Users\omar.arias\Desktop\CONTRATO DE ADENDAS SOLICITADOS 30-08-2021\CONTRATOS PAE RURAL Y FRONTERIZO 2021\"/>
    </mc:Choice>
  </mc:AlternateContent>
  <xr:revisionPtr revIDLastSave="0" documentId="8_{F230BAF8-91F0-4ED3-B054-B634642DFDA0}" xr6:coauthVersionLast="47" xr6:coauthVersionMax="47" xr10:uidLastSave="{00000000-0000-0000-0000-000000000000}"/>
  <bookViews>
    <workbookView xWindow="0" yWindow="0" windowWidth="28800" windowHeight="10335" firstSheet="1" activeTab="1" xr2:uid="{00000000-000D-0000-FFFF-FFFF00000000}"/>
  </bookViews>
  <sheets>
    <sheet name="Resumen" sheetId="25" state="hidden" r:id="rId1"/>
    <sheet name="BASE DE DATOS PERSONA FISICA" sheetId="33" r:id="rId2"/>
    <sheet name="BASE DE DATOS PERSONA JURIDICA" sheetId="34" r:id="rId3"/>
    <sheet name="DATOS DE PROVEEDORES DE 2 MODAL" sheetId="35" r:id="rId4"/>
    <sheet name="CUADRO RESUMEN RURAL" sheetId="11" state="hidden" r:id="rId5"/>
    <sheet name="CUADRO RESUMEN FRONTERIZO" sheetId="19" state="hidden" r:id="rId6"/>
    <sheet name="PRECIOS SEGUN ADJ (RURAL)" sheetId="12" state="hidden" r:id="rId7"/>
    <sheet name="PRECIOS SEGUN ADJ. (FRONTERIZO)" sheetId="20" state="hidden" r:id="rId8"/>
    <sheet name="MENU GENERAL" sheetId="30" r:id="rId9"/>
    <sheet name="BASE DE DATOS UNIFICADA" sheetId="32" state="hidden" r:id="rId10"/>
    <sheet name="INFORMACION DE PROVEEDORES" sheetId="29" state="hidden" r:id="rId11"/>
    <sheet name="DATA GENERAL" sheetId="1" state="hidden" r:id="rId12"/>
    <sheet name="ACTA GENERAL DEL PROCESO" sheetId="22" state="hidden" r:id="rId13"/>
    <sheet name="ÁCTA FRONTERIZO" sheetId="21" state="hidden" r:id="rId14"/>
    <sheet name="ÁCTA RURAL" sheetId="14" state="hidden" r:id="rId15"/>
    <sheet name="PRECIOS SEGUN PORTAL (RURAL)" sheetId="9" state="hidden" r:id="rId16"/>
    <sheet name="TABLA DINAMICA RURAL" sheetId="10" state="hidden" r:id="rId17"/>
    <sheet name="RURAL" sheetId="6" state="hidden" r:id="rId18"/>
    <sheet name="FRONTERIZO XENIA" sheetId="16" state="hidden" r:id="rId19"/>
    <sheet name="MENU GENERAL CON PRECIOS" sheetId="31" r:id="rId20"/>
    <sheet name="RURAL XENIA" sheetId="15" state="hidden" r:id="rId21"/>
    <sheet name="DATA XENIA" sheetId="17" state="hidden" r:id="rId22"/>
    <sheet name="TABLA DINAMICA FRONTERIZO" sheetId="18" state="hidden" r:id="rId23"/>
    <sheet name="PARA INFORME" sheetId="27" state="hidden" r:id="rId24"/>
    <sheet name="Sheet1" sheetId="28" state="hidden" r:id="rId25"/>
    <sheet name="398" sheetId="26" state="hidden" r:id="rId26"/>
    <sheet name="FRONTERIZO" sheetId="7" state="hidden" r:id="rId27"/>
  </sheets>
  <externalReferences>
    <externalReference r:id="rId28"/>
    <externalReference r:id="rId29"/>
    <externalReference r:id="rId30"/>
    <externalReference r:id="rId31"/>
    <externalReference r:id="rId32"/>
    <externalReference r:id="rId33"/>
  </externalReferences>
  <definedNames>
    <definedName name="_xlnm._FilterDatabase" localSheetId="13" hidden="1">'ÁCTA FRONTERIZO'!$A$8:$K$8</definedName>
    <definedName name="_xlnm._FilterDatabase" localSheetId="12" hidden="1">'ACTA GENERAL DEL PROCESO'!$A$8:$M$426</definedName>
    <definedName name="_xlnm._FilterDatabase" localSheetId="14" hidden="1">'ÁCTA RURAL'!$A$8:$K$173</definedName>
    <definedName name="_xlnm._FilterDatabase" localSheetId="1" hidden="1">'BASE DE DATOS PERSONA FISICA'!$A$1:$FT$99</definedName>
    <definedName name="_xlnm._FilterDatabase" localSheetId="2" hidden="1">'BASE DE DATOS PERSONA JURIDICA'!$A$1:$FT$172</definedName>
    <definedName name="_xlnm._FilterDatabase" localSheetId="9" hidden="1">'BASE DE DATOS UNIFICADA'!$A$1:$FT$276</definedName>
    <definedName name="_xlnm._FilterDatabase" localSheetId="5" hidden="1">'CUADRO RESUMEN FRONTERIZO'!$A$1:$FD$111</definedName>
    <definedName name="_xlnm._FilterDatabase" localSheetId="4" hidden="1">'CUADRO RESUMEN RURAL'!$A$1:$DU$166</definedName>
    <definedName name="_xlnm._FilterDatabase" localSheetId="11" hidden="1">'DATA GENERAL'!$A$1:$G$937</definedName>
    <definedName name="_xlnm._FilterDatabase" localSheetId="21" hidden="1">'DATA XENIA'!$A$1:$F$166</definedName>
    <definedName name="_xlnm._FilterDatabase" localSheetId="26" hidden="1">FRONTERIZO!$A$1:$G$446</definedName>
    <definedName name="_xlnm._FilterDatabase" localSheetId="18" hidden="1">'FRONTERIZO XENIA'!$A$1:$H$111</definedName>
    <definedName name="_xlnm._FilterDatabase" localSheetId="10" hidden="1">'INFORMACION DE PROVEEDORES'!$A$1:$I$420</definedName>
    <definedName name="_xlnm._FilterDatabase" localSheetId="17" hidden="1">RURAL!$A$1:$AC$492</definedName>
    <definedName name="_xlnm._FilterDatabase" localSheetId="20" hidden="1">'RURAL XENIA'!$A$1:$H$166</definedName>
    <definedName name="bd">'[1]BD RURAL'!$A$1:$P$493</definedName>
    <definedName name="dfb">'[2]BASE DE DATOS DE LOTES FRON'!$A$1:$Q$446</definedName>
    <definedName name="PPPM">'[2]BD DE LOTESA '!$1:$1048576</definedName>
    <definedName name="PROV">[3]REGISTRO!$E$56</definedName>
    <definedName name="rural01">'[1]BD RURAL'!$A$1:$P$492</definedName>
  </definedNames>
  <calcPr calcId="191028"/>
  <pivotCaches>
    <pivotCache cacheId="33" r:id="rId34"/>
    <pivotCache cacheId="34" r:id="rId3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29" l="1"/>
  <c r="H420" i="29"/>
  <c r="H419" i="29"/>
  <c r="H418" i="29"/>
  <c r="H417" i="29"/>
  <c r="H416" i="29"/>
  <c r="H415" i="29"/>
  <c r="H414" i="29"/>
  <c r="H413" i="29"/>
  <c r="H412" i="29"/>
  <c r="H411" i="29"/>
  <c r="H410" i="29"/>
  <c r="H409" i="29"/>
  <c r="H408" i="29"/>
  <c r="H407" i="29"/>
  <c r="H406" i="29"/>
  <c r="H405" i="29"/>
  <c r="H404" i="29"/>
  <c r="H403" i="29"/>
  <c r="H402" i="29"/>
  <c r="H401" i="29"/>
  <c r="H400" i="29"/>
  <c r="H399" i="29"/>
  <c r="H398" i="29"/>
  <c r="H397" i="29"/>
  <c r="H396" i="29"/>
  <c r="H395" i="29"/>
  <c r="H394" i="29"/>
  <c r="H393" i="29"/>
  <c r="H392" i="29"/>
  <c r="H391" i="29"/>
  <c r="H390" i="29"/>
  <c r="H389" i="29"/>
  <c r="H388" i="29"/>
  <c r="H387" i="29"/>
  <c r="H386" i="29"/>
  <c r="H385" i="29"/>
  <c r="H384" i="29"/>
  <c r="H383" i="29"/>
  <c r="H382" i="29"/>
  <c r="H381" i="29"/>
  <c r="H380" i="29"/>
  <c r="H379" i="29"/>
  <c r="H378" i="29"/>
  <c r="H377" i="29"/>
  <c r="H376" i="29"/>
  <c r="H375" i="29"/>
  <c r="H374" i="29"/>
  <c r="H373" i="29"/>
  <c r="H372" i="29"/>
  <c r="H371" i="29"/>
  <c r="H370" i="29"/>
  <c r="H369" i="29"/>
  <c r="H368" i="29"/>
  <c r="H367" i="29"/>
  <c r="H366" i="29"/>
  <c r="H365" i="29"/>
  <c r="H364" i="29"/>
  <c r="H363" i="29"/>
  <c r="H362" i="29"/>
  <c r="H361" i="29"/>
  <c r="H360" i="29"/>
  <c r="H359" i="29"/>
  <c r="H358" i="29"/>
  <c r="H357" i="29"/>
  <c r="H356" i="29"/>
  <c r="H355" i="29"/>
  <c r="H354" i="29"/>
  <c r="H353" i="29"/>
  <c r="H352" i="29"/>
  <c r="H351" i="29"/>
  <c r="H350" i="29"/>
  <c r="H349" i="29"/>
  <c r="H348" i="29"/>
  <c r="H347" i="29"/>
  <c r="H346" i="29"/>
  <c r="H345" i="29"/>
  <c r="H344" i="29"/>
  <c r="H343" i="29"/>
  <c r="H342" i="29"/>
  <c r="H341" i="29"/>
  <c r="H340" i="29"/>
  <c r="H339" i="29"/>
  <c r="H338" i="29"/>
  <c r="H337" i="29"/>
  <c r="H336" i="29"/>
  <c r="H335" i="29"/>
  <c r="H334" i="29"/>
  <c r="H333" i="29"/>
  <c r="H332" i="29"/>
  <c r="H331" i="29"/>
  <c r="H330" i="29"/>
  <c r="H329" i="29"/>
  <c r="H328" i="29"/>
  <c r="H327" i="29"/>
  <c r="H326" i="29"/>
  <c r="H325" i="29"/>
  <c r="H324" i="29"/>
  <c r="H323" i="29"/>
  <c r="H322" i="29"/>
  <c r="H321" i="29"/>
  <c r="H320" i="29"/>
  <c r="H319" i="29"/>
  <c r="H318" i="29"/>
  <c r="H317" i="29"/>
  <c r="H316" i="29"/>
  <c r="H315" i="29"/>
  <c r="H314" i="29"/>
  <c r="H313" i="29"/>
  <c r="H312" i="29"/>
  <c r="H311" i="29"/>
  <c r="H310" i="29"/>
  <c r="H309" i="29"/>
  <c r="H308" i="29"/>
  <c r="H307" i="29"/>
  <c r="H306" i="29"/>
  <c r="H305" i="29"/>
  <c r="H304" i="29"/>
  <c r="H303" i="29"/>
  <c r="H302" i="29"/>
  <c r="H301" i="29"/>
  <c r="H300" i="29"/>
  <c r="H299" i="29"/>
  <c r="H298" i="29"/>
  <c r="H297" i="29"/>
  <c r="H296" i="29"/>
  <c r="H295" i="29"/>
  <c r="H294" i="29"/>
  <c r="H293" i="29"/>
  <c r="H292" i="29"/>
  <c r="H291" i="29"/>
  <c r="H290" i="29"/>
  <c r="H289" i="29"/>
  <c r="H288" i="29"/>
  <c r="H287" i="29"/>
  <c r="H286" i="29"/>
  <c r="H285" i="29"/>
  <c r="H284" i="29"/>
  <c r="H283" i="29"/>
  <c r="H282" i="29"/>
  <c r="H281" i="29"/>
  <c r="H280" i="29"/>
  <c r="H279" i="29"/>
  <c r="H278" i="29"/>
  <c r="H277" i="29"/>
  <c r="H276" i="29"/>
  <c r="H275" i="29"/>
  <c r="H274" i="29"/>
  <c r="H273" i="29"/>
  <c r="H272" i="29"/>
  <c r="H271" i="29"/>
  <c r="H270" i="29"/>
  <c r="H269" i="29"/>
  <c r="H268" i="29"/>
  <c r="H267" i="29"/>
  <c r="H266" i="29"/>
  <c r="H265" i="29"/>
  <c r="H264" i="29"/>
  <c r="H263" i="29"/>
  <c r="H262" i="29"/>
  <c r="H261" i="29"/>
  <c r="H260" i="29"/>
  <c r="H259" i="29"/>
  <c r="H258" i="29"/>
  <c r="H257" i="29"/>
  <c r="H256" i="29"/>
  <c r="H255" i="29"/>
  <c r="H254" i="29"/>
  <c r="H253" i="29"/>
  <c r="H252" i="29"/>
  <c r="H251" i="29"/>
  <c r="H250" i="29"/>
  <c r="H249" i="29"/>
  <c r="H248" i="29"/>
  <c r="H247" i="29"/>
  <c r="H246" i="29"/>
  <c r="H245" i="29"/>
  <c r="H244" i="29"/>
  <c r="H243" i="29"/>
  <c r="H242" i="29"/>
  <c r="H241" i="29"/>
  <c r="H240" i="29"/>
  <c r="H239" i="29"/>
  <c r="H238" i="29"/>
  <c r="H237" i="29"/>
  <c r="H236" i="29"/>
  <c r="H235" i="29"/>
  <c r="H234" i="29"/>
  <c r="H233" i="29"/>
  <c r="H232" i="29"/>
  <c r="H231" i="29"/>
  <c r="H230" i="29"/>
  <c r="H229" i="29"/>
  <c r="H228" i="29"/>
  <c r="H227" i="29"/>
  <c r="H226" i="29"/>
  <c r="H225" i="29"/>
  <c r="H224" i="29"/>
  <c r="H223" i="29"/>
  <c r="H222" i="29"/>
  <c r="H221" i="29"/>
  <c r="H220" i="29"/>
  <c r="H219" i="29"/>
  <c r="H218" i="29"/>
  <c r="H217" i="29"/>
  <c r="H216" i="29"/>
  <c r="H215" i="29"/>
  <c r="H214" i="29"/>
  <c r="H213" i="29"/>
  <c r="H212" i="29"/>
  <c r="H211" i="29"/>
  <c r="H210" i="29"/>
  <c r="H209" i="29"/>
  <c r="H208" i="29"/>
  <c r="H207" i="29"/>
  <c r="H206" i="29"/>
  <c r="H205" i="29"/>
  <c r="H204" i="29"/>
  <c r="H203" i="29"/>
  <c r="H202" i="29"/>
  <c r="H201" i="29"/>
  <c r="H200" i="29"/>
  <c r="H199" i="29"/>
  <c r="H198" i="29"/>
  <c r="H197" i="29"/>
  <c r="H196" i="29"/>
  <c r="H195" i="29"/>
  <c r="H194" i="29"/>
  <c r="H193" i="29"/>
  <c r="H192" i="29"/>
  <c r="H191" i="29"/>
  <c r="H190" i="29"/>
  <c r="H189" i="29"/>
  <c r="H188" i="29"/>
  <c r="H187" i="29"/>
  <c r="H186" i="29"/>
  <c r="H185" i="29"/>
  <c r="H184" i="29"/>
  <c r="H183" i="29"/>
  <c r="H182" i="29"/>
  <c r="H181" i="29"/>
  <c r="H180" i="29"/>
  <c r="H179" i="29"/>
  <c r="H178" i="29"/>
  <c r="H177" i="29"/>
  <c r="H176" i="29"/>
  <c r="H175" i="29"/>
  <c r="H174" i="29"/>
  <c r="H173" i="29"/>
  <c r="H172" i="29"/>
  <c r="H171" i="29"/>
  <c r="H170" i="29"/>
  <c r="H169" i="29"/>
  <c r="H168" i="29"/>
  <c r="H167" i="29"/>
  <c r="H166" i="29"/>
  <c r="H165" i="29"/>
  <c r="H164" i="29"/>
  <c r="H163" i="29"/>
  <c r="H162" i="29"/>
  <c r="H161" i="29"/>
  <c r="H160" i="29"/>
  <c r="H159" i="29"/>
  <c r="H158" i="29"/>
  <c r="H157" i="29"/>
  <c r="H156" i="29"/>
  <c r="H155" i="29"/>
  <c r="H154" i="29"/>
  <c r="H153" i="29"/>
  <c r="H152" i="29"/>
  <c r="H151" i="29"/>
  <c r="H150" i="29"/>
  <c r="H149" i="29"/>
  <c r="H148" i="29"/>
  <c r="H147" i="29"/>
  <c r="H146" i="29"/>
  <c r="H145" i="29"/>
  <c r="H144" i="29"/>
  <c r="H143" i="29"/>
  <c r="H142" i="29"/>
  <c r="H141" i="29"/>
  <c r="H140" i="29"/>
  <c r="H139" i="29"/>
  <c r="H138" i="29"/>
  <c r="H137" i="29"/>
  <c r="H136" i="29"/>
  <c r="H135" i="29"/>
  <c r="H134" i="29"/>
  <c r="H133" i="29"/>
  <c r="H132" i="29"/>
  <c r="H131" i="29"/>
  <c r="H130" i="29"/>
  <c r="H129" i="29"/>
  <c r="H128" i="29"/>
  <c r="H127" i="29"/>
  <c r="H126" i="29"/>
  <c r="H125" i="29"/>
  <c r="H124" i="29"/>
  <c r="H123" i="29"/>
  <c r="H122" i="29"/>
  <c r="H121" i="29"/>
  <c r="H120" i="29"/>
  <c r="H119" i="29"/>
  <c r="H118" i="29"/>
  <c r="H117" i="29"/>
  <c r="H116" i="29"/>
  <c r="H115" i="29"/>
  <c r="H114" i="29"/>
  <c r="H113" i="29"/>
  <c r="H112" i="29"/>
  <c r="H111" i="29"/>
  <c r="H110" i="29"/>
  <c r="H109" i="29"/>
  <c r="H108" i="29"/>
  <c r="H107" i="29"/>
  <c r="H106" i="29"/>
  <c r="H105" i="29"/>
  <c r="H104" i="29"/>
  <c r="H103" i="29"/>
  <c r="H102" i="29"/>
  <c r="H101" i="29"/>
  <c r="H100" i="29"/>
  <c r="H99" i="29"/>
  <c r="H98" i="29"/>
  <c r="H97" i="29"/>
  <c r="H96" i="29"/>
  <c r="H95" i="29"/>
  <c r="H94" i="29"/>
  <c r="H93" i="29"/>
  <c r="H92" i="29"/>
  <c r="H91" i="29"/>
  <c r="H90" i="29"/>
  <c r="H89" i="29"/>
  <c r="H88" i="29"/>
  <c r="H87" i="29"/>
  <c r="H86" i="29"/>
  <c r="H85" i="29"/>
  <c r="H84" i="29"/>
  <c r="H83" i="29"/>
  <c r="H82" i="29"/>
  <c r="H81" i="29"/>
  <c r="H80" i="29"/>
  <c r="H79" i="29"/>
  <c r="H78" i="29"/>
  <c r="H77" i="29"/>
  <c r="H76" i="29"/>
  <c r="H75" i="29"/>
  <c r="H74" i="29"/>
  <c r="H73" i="29"/>
  <c r="H72" i="29"/>
  <c r="H71" i="29"/>
  <c r="H70" i="29"/>
  <c r="H69" i="29"/>
  <c r="H68" i="29"/>
  <c r="H67" i="29"/>
  <c r="H66" i="29"/>
  <c r="H65" i="29"/>
  <c r="H64" i="29"/>
  <c r="H63" i="29"/>
  <c r="H62" i="29"/>
  <c r="H61" i="29"/>
  <c r="H60" i="29"/>
  <c r="H59" i="29"/>
  <c r="H58" i="29"/>
  <c r="H57" i="29"/>
  <c r="H56" i="29"/>
  <c r="H55" i="29"/>
  <c r="H54" i="29"/>
  <c r="H53" i="29"/>
  <c r="H52" i="29"/>
  <c r="H51" i="29"/>
  <c r="H50" i="29"/>
  <c r="H49" i="29"/>
  <c r="H48" i="29"/>
  <c r="H47" i="29"/>
  <c r="H46" i="29"/>
  <c r="H45" i="29"/>
  <c r="H44" i="29"/>
  <c r="H43" i="29"/>
  <c r="H42" i="29"/>
  <c r="H41" i="29"/>
  <c r="H40" i="29"/>
  <c r="H39" i="29"/>
  <c r="H38" i="29"/>
  <c r="H37" i="29"/>
  <c r="H36" i="29"/>
  <c r="H35" i="29"/>
  <c r="H34" i="29"/>
  <c r="H33" i="29"/>
  <c r="H32" i="29"/>
  <c r="H31" i="29"/>
  <c r="H30" i="29"/>
  <c r="H29" i="29"/>
  <c r="H28" i="29"/>
  <c r="H27" i="29"/>
  <c r="H26" i="29"/>
  <c r="H25" i="29"/>
  <c r="H24" i="29"/>
  <c r="H23" i="29"/>
  <c r="H22" i="29"/>
  <c r="H21" i="29"/>
  <c r="H20" i="29"/>
  <c r="H19" i="29"/>
  <c r="H18" i="29"/>
  <c r="H17" i="29"/>
  <c r="H16" i="29"/>
  <c r="H15" i="29"/>
  <c r="H14" i="29"/>
  <c r="H13" i="29"/>
  <c r="H12" i="29"/>
  <c r="H11" i="29"/>
  <c r="H10" i="29"/>
  <c r="H9" i="29"/>
  <c r="H8" i="29"/>
  <c r="H7" i="29"/>
  <c r="H6" i="29"/>
  <c r="H5" i="29"/>
  <c r="H4" i="29"/>
  <c r="H2" i="29"/>
  <c r="FT7" i="35" l="1"/>
  <c r="FD7" i="35"/>
  <c r="FF7" i="35" s="1"/>
  <c r="FB7" i="35"/>
  <c r="EY7" i="35"/>
  <c r="EW7" i="35"/>
  <c r="ET7" i="35"/>
  <c r="ER7" i="35"/>
  <c r="EO7" i="35"/>
  <c r="EM7" i="35"/>
  <c r="EJ7" i="35"/>
  <c r="EH7" i="35"/>
  <c r="EE7" i="35"/>
  <c r="EC7" i="35"/>
  <c r="DY7" i="35"/>
  <c r="EA7" i="35" s="1"/>
  <c r="DW7" i="35"/>
  <c r="DT7" i="35"/>
  <c r="DR7" i="35"/>
  <c r="DO7" i="35"/>
  <c r="DM7" i="35"/>
  <c r="DI7" i="35"/>
  <c r="DK7" i="35" s="1"/>
  <c r="DG7" i="35"/>
  <c r="DC7" i="35"/>
  <c r="DE7" i="35" s="1"/>
  <c r="DA7" i="35"/>
  <c r="CX7" i="35"/>
  <c r="CV7" i="35"/>
  <c r="CR7" i="35"/>
  <c r="CT7" i="35" s="1"/>
  <c r="CP7" i="35"/>
  <c r="CL7" i="35"/>
  <c r="CN7" i="35" s="1"/>
  <c r="CJ7" i="35"/>
  <c r="CG7" i="35"/>
  <c r="CE7" i="35"/>
  <c r="CB7" i="35"/>
  <c r="BZ7" i="35"/>
  <c r="BW7" i="35"/>
  <c r="BU7" i="35"/>
  <c r="BR7" i="35"/>
  <c r="BP7" i="35"/>
  <c r="BM7" i="35"/>
  <c r="BK7" i="35"/>
  <c r="BG7" i="35"/>
  <c r="BI7" i="35" s="1"/>
  <c r="BE7" i="35"/>
  <c r="BB7" i="35"/>
  <c r="AZ7" i="35"/>
  <c r="AV7" i="35"/>
  <c r="AX7" i="35" s="1"/>
  <c r="AT7" i="35"/>
  <c r="AP7" i="35"/>
  <c r="AR7" i="35" s="1"/>
  <c r="AN7" i="35"/>
  <c r="AK7" i="35"/>
  <c r="AI7" i="35"/>
  <c r="AE7" i="35"/>
  <c r="AG7" i="35" s="1"/>
  <c r="AC7" i="35"/>
  <c r="Z7" i="35"/>
  <c r="X7" i="35"/>
  <c r="U7" i="35"/>
  <c r="S7" i="35"/>
  <c r="O7" i="35"/>
  <c r="M7" i="35"/>
  <c r="I7" i="35"/>
  <c r="H7" i="35"/>
  <c r="G7" i="35"/>
  <c r="F7" i="35"/>
  <c r="E7" i="35"/>
  <c r="FT5" i="35"/>
  <c r="FD5" i="35"/>
  <c r="FF5" i="35" s="1"/>
  <c r="FB5" i="35"/>
  <c r="EY5" i="35"/>
  <c r="EW5" i="35"/>
  <c r="ET5" i="35"/>
  <c r="ER5" i="35"/>
  <c r="EO5" i="35"/>
  <c r="EM5" i="35"/>
  <c r="EJ5" i="35"/>
  <c r="EH5" i="35"/>
  <c r="EE5" i="35"/>
  <c r="EC5" i="35"/>
  <c r="DY5" i="35"/>
  <c r="EA5" i="35" s="1"/>
  <c r="DW5" i="35"/>
  <c r="DT5" i="35"/>
  <c r="DR5" i="35"/>
  <c r="DO5" i="35"/>
  <c r="DM5" i="35"/>
  <c r="DI5" i="35"/>
  <c r="DK5" i="35" s="1"/>
  <c r="DG5" i="35"/>
  <c r="DC5" i="35"/>
  <c r="DE5" i="35" s="1"/>
  <c r="DA5" i="35"/>
  <c r="CX5" i="35"/>
  <c r="CV5" i="35"/>
  <c r="CR5" i="35"/>
  <c r="CT5" i="35" s="1"/>
  <c r="CP5" i="35"/>
  <c r="CL5" i="35"/>
  <c r="CN5" i="35" s="1"/>
  <c r="CJ5" i="35"/>
  <c r="CG5" i="35"/>
  <c r="CE5" i="35"/>
  <c r="CB5" i="35"/>
  <c r="BZ5" i="35"/>
  <c r="BW5" i="35"/>
  <c r="BU5" i="35"/>
  <c r="BR5" i="35"/>
  <c r="BP5" i="35"/>
  <c r="BM5" i="35"/>
  <c r="BK5" i="35"/>
  <c r="BG5" i="35"/>
  <c r="BI5" i="35" s="1"/>
  <c r="BE5" i="35"/>
  <c r="BB5" i="35"/>
  <c r="AZ5" i="35"/>
  <c r="AV5" i="35"/>
  <c r="AX5" i="35" s="1"/>
  <c r="AT5" i="35"/>
  <c r="AP5" i="35"/>
  <c r="AR5" i="35" s="1"/>
  <c r="AN5" i="35"/>
  <c r="AK5" i="35"/>
  <c r="AI5" i="35"/>
  <c r="AE5" i="35"/>
  <c r="AG5" i="35" s="1"/>
  <c r="AC5" i="35"/>
  <c r="Z5" i="35"/>
  <c r="X5" i="35"/>
  <c r="U5" i="35"/>
  <c r="S5" i="35"/>
  <c r="O5" i="35"/>
  <c r="Q5" i="35" s="1"/>
  <c r="M5" i="35"/>
  <c r="I5" i="35"/>
  <c r="H5" i="35"/>
  <c r="E5" i="35"/>
  <c r="FT3" i="35"/>
  <c r="FD3" i="35"/>
  <c r="FF3" i="35" s="1"/>
  <c r="FB3" i="35"/>
  <c r="EY3" i="35"/>
  <c r="EW3" i="35"/>
  <c r="ET3" i="35"/>
  <c r="ER3" i="35"/>
  <c r="EO3" i="35"/>
  <c r="EM3" i="35"/>
  <c r="EJ3" i="35"/>
  <c r="EH3" i="35"/>
  <c r="EE3" i="35"/>
  <c r="EC3" i="35"/>
  <c r="DY3" i="35"/>
  <c r="EA3" i="35" s="1"/>
  <c r="DW3" i="35"/>
  <c r="DT3" i="35"/>
  <c r="DR3" i="35"/>
  <c r="DO3" i="35"/>
  <c r="DM3" i="35"/>
  <c r="DI3" i="35"/>
  <c r="DK3" i="35" s="1"/>
  <c r="DG3" i="35"/>
  <c r="DC3" i="35"/>
  <c r="DE3" i="35" s="1"/>
  <c r="DA3" i="35"/>
  <c r="CX3" i="35"/>
  <c r="CV3" i="35"/>
  <c r="CR3" i="35"/>
  <c r="CT3" i="35" s="1"/>
  <c r="CP3" i="35"/>
  <c r="CL3" i="35"/>
  <c r="CN3" i="35" s="1"/>
  <c r="CJ3" i="35"/>
  <c r="CG3" i="35"/>
  <c r="CE3" i="35"/>
  <c r="CB3" i="35"/>
  <c r="BZ3" i="35"/>
  <c r="BW3" i="35"/>
  <c r="BU3" i="35"/>
  <c r="BR3" i="35"/>
  <c r="BP3" i="35"/>
  <c r="BM3" i="35"/>
  <c r="BK3" i="35"/>
  <c r="BG3" i="35"/>
  <c r="BI3" i="35" s="1"/>
  <c r="BE3" i="35"/>
  <c r="BB3" i="35"/>
  <c r="AZ3" i="35"/>
  <c r="AV3" i="35"/>
  <c r="AX3" i="35" s="1"/>
  <c r="AT3" i="35"/>
  <c r="AP3" i="35"/>
  <c r="AR3" i="35" s="1"/>
  <c r="AN3" i="35"/>
  <c r="AK3" i="35"/>
  <c r="AI3" i="35"/>
  <c r="AE3" i="35"/>
  <c r="AG3" i="35" s="1"/>
  <c r="AC3" i="35"/>
  <c r="Z3" i="35"/>
  <c r="X3" i="35"/>
  <c r="U3" i="35"/>
  <c r="S3" i="35"/>
  <c r="O3" i="35"/>
  <c r="Q3" i="35" s="1"/>
  <c r="M3" i="35"/>
  <c r="I3" i="35"/>
  <c r="H3" i="35"/>
  <c r="G3" i="35"/>
  <c r="F3" i="35"/>
  <c r="E3" i="35"/>
  <c r="FT6" i="35"/>
  <c r="FD6" i="35"/>
  <c r="FF6" i="35" s="1"/>
  <c r="FB6" i="35"/>
  <c r="EY6" i="35"/>
  <c r="EW6" i="35"/>
  <c r="ET6" i="35"/>
  <c r="ER6" i="35"/>
  <c r="EO6" i="35"/>
  <c r="EM6" i="35"/>
  <c r="EJ6" i="35"/>
  <c r="EH6" i="35"/>
  <c r="EE6" i="35"/>
  <c r="EC6" i="35"/>
  <c r="DY6" i="35"/>
  <c r="EA6" i="35" s="1"/>
  <c r="DW6" i="35"/>
  <c r="DT6" i="35"/>
  <c r="DR6" i="35"/>
  <c r="DO6" i="35"/>
  <c r="DM6" i="35"/>
  <c r="DI6" i="35"/>
  <c r="DK6" i="35" s="1"/>
  <c r="DG6" i="35"/>
  <c r="DC6" i="35"/>
  <c r="DE6" i="35" s="1"/>
  <c r="DA6" i="35"/>
  <c r="CX6" i="35"/>
  <c r="CV6" i="35"/>
  <c r="CR6" i="35"/>
  <c r="CT6" i="35" s="1"/>
  <c r="CP6" i="35"/>
  <c r="CL6" i="35"/>
  <c r="CN6" i="35" s="1"/>
  <c r="CJ6" i="35"/>
  <c r="CG6" i="35"/>
  <c r="CE6" i="35"/>
  <c r="CB6" i="35"/>
  <c r="BZ6" i="35"/>
  <c r="BW6" i="35"/>
  <c r="BU6" i="35"/>
  <c r="BR6" i="35"/>
  <c r="BP6" i="35"/>
  <c r="BM6" i="35"/>
  <c r="BK6" i="35"/>
  <c r="BG6" i="35"/>
  <c r="BI6" i="35" s="1"/>
  <c r="BE6" i="35"/>
  <c r="BB6" i="35"/>
  <c r="AZ6" i="35"/>
  <c r="AV6" i="35"/>
  <c r="AX6" i="35" s="1"/>
  <c r="AT6" i="35"/>
  <c r="AP6" i="35"/>
  <c r="AR6" i="35" s="1"/>
  <c r="AN6" i="35"/>
  <c r="AK6" i="35"/>
  <c r="AI6" i="35"/>
  <c r="AE6" i="35"/>
  <c r="AG6" i="35" s="1"/>
  <c r="AC6" i="35"/>
  <c r="Z6" i="35"/>
  <c r="X6" i="35"/>
  <c r="U6" i="35"/>
  <c r="S6" i="35"/>
  <c r="O6" i="35"/>
  <c r="Q6" i="35" s="1"/>
  <c r="M6" i="35"/>
  <c r="I6" i="35"/>
  <c r="H6" i="35"/>
  <c r="G6" i="35"/>
  <c r="F6" i="35"/>
  <c r="E6" i="35"/>
  <c r="FT4" i="35"/>
  <c r="FD4" i="35"/>
  <c r="FF4" i="35" s="1"/>
  <c r="FB4" i="35"/>
  <c r="EY4" i="35"/>
  <c r="EW4" i="35"/>
  <c r="ET4" i="35"/>
  <c r="ER4" i="35"/>
  <c r="EO4" i="35"/>
  <c r="EM4" i="35"/>
  <c r="EJ4" i="35"/>
  <c r="EH4" i="35"/>
  <c r="EE4" i="35"/>
  <c r="EC4" i="35"/>
  <c r="DY4" i="35"/>
  <c r="EA4" i="35" s="1"/>
  <c r="DW4" i="35"/>
  <c r="DT4" i="35"/>
  <c r="DR4" i="35"/>
  <c r="DO4" i="35"/>
  <c r="DM4" i="35"/>
  <c r="DI4" i="35"/>
  <c r="DK4" i="35" s="1"/>
  <c r="DG4" i="35"/>
  <c r="DC4" i="35"/>
  <c r="DE4" i="35" s="1"/>
  <c r="DA4" i="35"/>
  <c r="CX4" i="35"/>
  <c r="CV4" i="35"/>
  <c r="CR4" i="35"/>
  <c r="CT4" i="35" s="1"/>
  <c r="CP4" i="35"/>
  <c r="CL4" i="35"/>
  <c r="CN4" i="35" s="1"/>
  <c r="CJ4" i="35"/>
  <c r="CG4" i="35"/>
  <c r="CE4" i="35"/>
  <c r="CB4" i="35"/>
  <c r="BZ4" i="35"/>
  <c r="BW4" i="35"/>
  <c r="BU4" i="35"/>
  <c r="BR4" i="35"/>
  <c r="BP4" i="35"/>
  <c r="BM4" i="35"/>
  <c r="BK4" i="35"/>
  <c r="BG4" i="35"/>
  <c r="BI4" i="35" s="1"/>
  <c r="BE4" i="35"/>
  <c r="BB4" i="35"/>
  <c r="AZ4" i="35"/>
  <c r="AV4" i="35"/>
  <c r="AX4" i="35" s="1"/>
  <c r="AT4" i="35"/>
  <c r="AP4" i="35"/>
  <c r="AR4" i="35" s="1"/>
  <c r="AN4" i="35"/>
  <c r="AK4" i="35"/>
  <c r="AI4" i="35"/>
  <c r="AE4" i="35"/>
  <c r="AG4" i="35" s="1"/>
  <c r="AC4" i="35"/>
  <c r="Z4" i="35"/>
  <c r="X4" i="35"/>
  <c r="U4" i="35"/>
  <c r="S4" i="35"/>
  <c r="O4" i="35"/>
  <c r="Q4" i="35" s="1"/>
  <c r="M4" i="35"/>
  <c r="I4" i="35"/>
  <c r="H4" i="35"/>
  <c r="E4" i="35"/>
  <c r="FT2" i="35"/>
  <c r="FD2" i="35"/>
  <c r="FF2" i="35" s="1"/>
  <c r="FB2" i="35"/>
  <c r="EY2" i="35"/>
  <c r="EW2" i="35"/>
  <c r="ET2" i="35"/>
  <c r="ER2" i="35"/>
  <c r="EO2" i="35"/>
  <c r="EM2" i="35"/>
  <c r="EJ2" i="35"/>
  <c r="EH2" i="35"/>
  <c r="EE2" i="35"/>
  <c r="EC2" i="35"/>
  <c r="DY2" i="35"/>
  <c r="EA2" i="35" s="1"/>
  <c r="DW2" i="35"/>
  <c r="DT2" i="35"/>
  <c r="DR2" i="35"/>
  <c r="DO2" i="35"/>
  <c r="DM2" i="35"/>
  <c r="DI2" i="35"/>
  <c r="DK2" i="35" s="1"/>
  <c r="DG2" i="35"/>
  <c r="DC2" i="35"/>
  <c r="DE2" i="35" s="1"/>
  <c r="DA2" i="35"/>
  <c r="CX2" i="35"/>
  <c r="CV2" i="35"/>
  <c r="CR2" i="35"/>
  <c r="CT2" i="35" s="1"/>
  <c r="CP2" i="35"/>
  <c r="CL2" i="35"/>
  <c r="CN2" i="35" s="1"/>
  <c r="CJ2" i="35"/>
  <c r="CG2" i="35"/>
  <c r="CE2" i="35"/>
  <c r="CB2" i="35"/>
  <c r="BZ2" i="35"/>
  <c r="BW2" i="35"/>
  <c r="BU2" i="35"/>
  <c r="BR2" i="35"/>
  <c r="BP2" i="35"/>
  <c r="BM2" i="35"/>
  <c r="BK2" i="35"/>
  <c r="BG2" i="35"/>
  <c r="BI2" i="35" s="1"/>
  <c r="BE2" i="35"/>
  <c r="BB2" i="35"/>
  <c r="AZ2" i="35"/>
  <c r="AV2" i="35"/>
  <c r="AX2" i="35" s="1"/>
  <c r="AT2" i="35"/>
  <c r="AP2" i="35"/>
  <c r="AR2" i="35" s="1"/>
  <c r="AN2" i="35"/>
  <c r="AK2" i="35"/>
  <c r="AI2" i="35"/>
  <c r="AE2" i="35"/>
  <c r="AG2" i="35" s="1"/>
  <c r="AC2" i="35"/>
  <c r="Z2" i="35"/>
  <c r="X2" i="35"/>
  <c r="U2" i="35"/>
  <c r="S2" i="35"/>
  <c r="O2" i="35"/>
  <c r="M2" i="35"/>
  <c r="I2" i="35"/>
  <c r="H2" i="35"/>
  <c r="G2" i="35"/>
  <c r="F2" i="35"/>
  <c r="E2" i="35"/>
  <c r="FC1" i="35"/>
  <c r="FB1" i="35"/>
  <c r="EX1" i="35"/>
  <c r="EW1" i="35"/>
  <c r="ES1" i="35"/>
  <c r="ER1" i="35"/>
  <c r="EN1" i="35"/>
  <c r="EM1" i="35"/>
  <c r="EI1" i="35"/>
  <c r="EH1" i="35"/>
  <c r="ED1" i="35"/>
  <c r="EC1" i="35"/>
  <c r="DX1" i="35"/>
  <c r="DW1" i="35"/>
  <c r="DS1" i="35"/>
  <c r="DR1" i="35"/>
  <c r="DN1" i="35"/>
  <c r="DM1" i="35"/>
  <c r="DH1" i="35"/>
  <c r="DG1" i="35"/>
  <c r="DB1" i="35"/>
  <c r="DA1" i="35"/>
  <c r="CW1" i="35"/>
  <c r="CV1" i="35"/>
  <c r="CQ1" i="35"/>
  <c r="CP1" i="35"/>
  <c r="CK1" i="35"/>
  <c r="CJ1" i="35"/>
  <c r="CF1" i="35"/>
  <c r="CE1" i="35"/>
  <c r="CA1" i="35"/>
  <c r="BZ1" i="35"/>
  <c r="BV1" i="35"/>
  <c r="BU1" i="35"/>
  <c r="BQ1" i="35"/>
  <c r="BP1" i="35"/>
  <c r="BL1" i="35"/>
  <c r="BK1" i="35"/>
  <c r="BF1" i="35"/>
  <c r="BE1" i="35"/>
  <c r="BA1" i="35"/>
  <c r="AZ1" i="35"/>
  <c r="AU1" i="35"/>
  <c r="AT1" i="35"/>
  <c r="AO1" i="35"/>
  <c r="AN1" i="35"/>
  <c r="AJ1" i="35"/>
  <c r="AI1" i="35"/>
  <c r="AD1" i="35"/>
  <c r="AC1" i="35"/>
  <c r="Y1" i="35"/>
  <c r="X1" i="35"/>
  <c r="T1" i="35"/>
  <c r="S1" i="35"/>
  <c r="N1" i="35"/>
  <c r="M1" i="35"/>
  <c r="FT172" i="34"/>
  <c r="FD172" i="34"/>
  <c r="FF172" i="34" s="1"/>
  <c r="FB172" i="34"/>
  <c r="EY172" i="34"/>
  <c r="EW172" i="34"/>
  <c r="ET172" i="34"/>
  <c r="ER172" i="34"/>
  <c r="EO172" i="34"/>
  <c r="EM172" i="34"/>
  <c r="EJ172" i="34"/>
  <c r="EH172" i="34"/>
  <c r="EE172" i="34"/>
  <c r="EC172" i="34"/>
  <c r="DY172" i="34"/>
  <c r="EA172" i="34" s="1"/>
  <c r="DW172" i="34"/>
  <c r="DT172" i="34"/>
  <c r="DR172" i="34"/>
  <c r="DO172" i="34"/>
  <c r="DM172" i="34"/>
  <c r="DI172" i="34"/>
  <c r="DK172" i="34" s="1"/>
  <c r="DG172" i="34"/>
  <c r="DC172" i="34"/>
  <c r="DE172" i="34" s="1"/>
  <c r="DA172" i="34"/>
  <c r="CX172" i="34"/>
  <c r="CV172" i="34"/>
  <c r="CR172" i="34"/>
  <c r="CT172" i="34" s="1"/>
  <c r="CP172" i="34"/>
  <c r="CL172" i="34"/>
  <c r="CN172" i="34" s="1"/>
  <c r="CJ172" i="34"/>
  <c r="CG172" i="34"/>
  <c r="CE172" i="34"/>
  <c r="CB172" i="34"/>
  <c r="BZ172" i="34"/>
  <c r="BW172" i="34"/>
  <c r="BU172" i="34"/>
  <c r="BR172" i="34"/>
  <c r="BP172" i="34"/>
  <c r="BM172" i="34"/>
  <c r="BK172" i="34"/>
  <c r="BG172" i="34"/>
  <c r="BI172" i="34" s="1"/>
  <c r="BE172" i="34"/>
  <c r="BB172" i="34"/>
  <c r="AZ172" i="34"/>
  <c r="AV172" i="34"/>
  <c r="AX172" i="34" s="1"/>
  <c r="AT172" i="34"/>
  <c r="AP172" i="34"/>
  <c r="AR172" i="34" s="1"/>
  <c r="AN172" i="34"/>
  <c r="AK172" i="34"/>
  <c r="AI172" i="34"/>
  <c r="AE172" i="34"/>
  <c r="AG172" i="34" s="1"/>
  <c r="AC172" i="34"/>
  <c r="Z172" i="34"/>
  <c r="X172" i="34"/>
  <c r="U172" i="34"/>
  <c r="S172" i="34"/>
  <c r="O172" i="34"/>
  <c r="Q172" i="34" s="1"/>
  <c r="M172" i="34"/>
  <c r="I172" i="34"/>
  <c r="H172" i="34"/>
  <c r="G172" i="34"/>
  <c r="F172" i="34"/>
  <c r="E172" i="34"/>
  <c r="FT171" i="34"/>
  <c r="FD171" i="34"/>
  <c r="FF171" i="34" s="1"/>
  <c r="FB171" i="34"/>
  <c r="EY171" i="34"/>
  <c r="EW171" i="34"/>
  <c r="ET171" i="34"/>
  <c r="ER171" i="34"/>
  <c r="EO171" i="34"/>
  <c r="EM171" i="34"/>
  <c r="EJ171" i="34"/>
  <c r="EH171" i="34"/>
  <c r="EE171" i="34"/>
  <c r="EC171" i="34"/>
  <c r="DY171" i="34"/>
  <c r="EA171" i="34" s="1"/>
  <c r="DW171" i="34"/>
  <c r="DT171" i="34"/>
  <c r="DR171" i="34"/>
  <c r="DO171" i="34"/>
  <c r="DM171" i="34"/>
  <c r="DI171" i="34"/>
  <c r="DK171" i="34" s="1"/>
  <c r="DG171" i="34"/>
  <c r="DC171" i="34"/>
  <c r="DE171" i="34" s="1"/>
  <c r="DA171" i="34"/>
  <c r="CX171" i="34"/>
  <c r="CV171" i="34"/>
  <c r="CR171" i="34"/>
  <c r="CT171" i="34" s="1"/>
  <c r="CP171" i="34"/>
  <c r="CL171" i="34"/>
  <c r="CN171" i="34" s="1"/>
  <c r="CJ171" i="34"/>
  <c r="CG171" i="34"/>
  <c r="CE171" i="34"/>
  <c r="CB171" i="34"/>
  <c r="BZ171" i="34"/>
  <c r="BW171" i="34"/>
  <c r="BU171" i="34"/>
  <c r="BR171" i="34"/>
  <c r="BP171" i="34"/>
  <c r="BM171" i="34"/>
  <c r="BK171" i="34"/>
  <c r="BG171" i="34"/>
  <c r="BI171" i="34" s="1"/>
  <c r="BE171" i="34"/>
  <c r="BB171" i="34"/>
  <c r="AZ171" i="34"/>
  <c r="AV171" i="34"/>
  <c r="AX171" i="34" s="1"/>
  <c r="AT171" i="34"/>
  <c r="AP171" i="34"/>
  <c r="AR171" i="34" s="1"/>
  <c r="AN171" i="34"/>
  <c r="AK171" i="34"/>
  <c r="AI171" i="34"/>
  <c r="AE171" i="34"/>
  <c r="AG171" i="34" s="1"/>
  <c r="AC171" i="34"/>
  <c r="Z171" i="34"/>
  <c r="X171" i="34"/>
  <c r="U171" i="34"/>
  <c r="S171" i="34"/>
  <c r="O171" i="34"/>
  <c r="Q171" i="34" s="1"/>
  <c r="M171" i="34"/>
  <c r="I171" i="34"/>
  <c r="H171" i="34"/>
  <c r="G171" i="34"/>
  <c r="F171" i="34"/>
  <c r="E171" i="34"/>
  <c r="FT170" i="34"/>
  <c r="FD170" i="34"/>
  <c r="FF170" i="34" s="1"/>
  <c r="FB170" i="34"/>
  <c r="EY170" i="34"/>
  <c r="EW170" i="34"/>
  <c r="ET170" i="34"/>
  <c r="ER170" i="34"/>
  <c r="EO170" i="34"/>
  <c r="EM170" i="34"/>
  <c r="EJ170" i="34"/>
  <c r="EH170" i="34"/>
  <c r="EE170" i="34"/>
  <c r="EC170" i="34"/>
  <c r="DY170" i="34"/>
  <c r="EA170" i="34" s="1"/>
  <c r="DW170" i="34"/>
  <c r="DT170" i="34"/>
  <c r="DR170" i="34"/>
  <c r="DO170" i="34"/>
  <c r="DM170" i="34"/>
  <c r="DI170" i="34"/>
  <c r="DK170" i="34" s="1"/>
  <c r="DG170" i="34"/>
  <c r="DC170" i="34"/>
  <c r="DE170" i="34" s="1"/>
  <c r="DA170" i="34"/>
  <c r="CX170" i="34"/>
  <c r="CV170" i="34"/>
  <c r="CR170" i="34"/>
  <c r="CT170" i="34" s="1"/>
  <c r="CP170" i="34"/>
  <c r="CL170" i="34"/>
  <c r="CN170" i="34" s="1"/>
  <c r="CJ170" i="34"/>
  <c r="CG170" i="34"/>
  <c r="CE170" i="34"/>
  <c r="CB170" i="34"/>
  <c r="BZ170" i="34"/>
  <c r="BW170" i="34"/>
  <c r="BU170" i="34"/>
  <c r="BR170" i="34"/>
  <c r="BP170" i="34"/>
  <c r="BM170" i="34"/>
  <c r="BK170" i="34"/>
  <c r="BG170" i="34"/>
  <c r="BI170" i="34" s="1"/>
  <c r="BE170" i="34"/>
  <c r="BB170" i="34"/>
  <c r="AZ170" i="34"/>
  <c r="AV170" i="34"/>
  <c r="AX170" i="34" s="1"/>
  <c r="AT170" i="34"/>
  <c r="AP170" i="34"/>
  <c r="AR170" i="34" s="1"/>
  <c r="AN170" i="34"/>
  <c r="AK170" i="34"/>
  <c r="AI170" i="34"/>
  <c r="AE170" i="34"/>
  <c r="AG170" i="34" s="1"/>
  <c r="AC170" i="34"/>
  <c r="Z170" i="34"/>
  <c r="X170" i="34"/>
  <c r="U170" i="34"/>
  <c r="S170" i="34"/>
  <c r="O170" i="34"/>
  <c r="M170" i="34"/>
  <c r="I170" i="34"/>
  <c r="H170" i="34"/>
  <c r="G170" i="34"/>
  <c r="F170" i="34"/>
  <c r="E170" i="34"/>
  <c r="FT169" i="34"/>
  <c r="FD169" i="34"/>
  <c r="FF169" i="34" s="1"/>
  <c r="FB169" i="34"/>
  <c r="EY169" i="34"/>
  <c r="EW169" i="34"/>
  <c r="ET169" i="34"/>
  <c r="ER169" i="34"/>
  <c r="EO169" i="34"/>
  <c r="EM169" i="34"/>
  <c r="EJ169" i="34"/>
  <c r="EH169" i="34"/>
  <c r="EE169" i="34"/>
  <c r="EC169" i="34"/>
  <c r="DY169" i="34"/>
  <c r="EA169" i="34" s="1"/>
  <c r="DW169" i="34"/>
  <c r="DT169" i="34"/>
  <c r="DR169" i="34"/>
  <c r="DO169" i="34"/>
  <c r="DM169" i="34"/>
  <c r="DI169" i="34"/>
  <c r="DK169" i="34" s="1"/>
  <c r="DG169" i="34"/>
  <c r="DC169" i="34"/>
  <c r="DE169" i="34" s="1"/>
  <c r="DA169" i="34"/>
  <c r="CX169" i="34"/>
  <c r="CV169" i="34"/>
  <c r="CR169" i="34"/>
  <c r="CT169" i="34" s="1"/>
  <c r="CP169" i="34"/>
  <c r="CL169" i="34"/>
  <c r="CN169" i="34" s="1"/>
  <c r="CJ169" i="34"/>
  <c r="CG169" i="34"/>
  <c r="CE169" i="34"/>
  <c r="CB169" i="34"/>
  <c r="BZ169" i="34"/>
  <c r="BW169" i="34"/>
  <c r="BU169" i="34"/>
  <c r="BR169" i="34"/>
  <c r="BP169" i="34"/>
  <c r="BM169" i="34"/>
  <c r="BK169" i="34"/>
  <c r="BG169" i="34"/>
  <c r="BI169" i="34" s="1"/>
  <c r="BE169" i="34"/>
  <c r="BB169" i="34"/>
  <c r="AZ169" i="34"/>
  <c r="AV169" i="34"/>
  <c r="AX169" i="34" s="1"/>
  <c r="AT169" i="34"/>
  <c r="AP169" i="34"/>
  <c r="AR169" i="34" s="1"/>
  <c r="AN169" i="34"/>
  <c r="AK169" i="34"/>
  <c r="AI169" i="34"/>
  <c r="AE169" i="34"/>
  <c r="AG169" i="34" s="1"/>
  <c r="AC169" i="34"/>
  <c r="Z169" i="34"/>
  <c r="X169" i="34"/>
  <c r="U169" i="34"/>
  <c r="S169" i="34"/>
  <c r="O169" i="34"/>
  <c r="Q169" i="34" s="1"/>
  <c r="M169" i="34"/>
  <c r="I169" i="34"/>
  <c r="H169" i="34"/>
  <c r="G169" i="34"/>
  <c r="F169" i="34"/>
  <c r="E169" i="34"/>
  <c r="FT168" i="34"/>
  <c r="FD168" i="34"/>
  <c r="FF168" i="34" s="1"/>
  <c r="FB168" i="34"/>
  <c r="EY168" i="34"/>
  <c r="EW168" i="34"/>
  <c r="ET168" i="34"/>
  <c r="ER168" i="34"/>
  <c r="EO168" i="34"/>
  <c r="EM168" i="34"/>
  <c r="EJ168" i="34"/>
  <c r="EH168" i="34"/>
  <c r="EE168" i="34"/>
  <c r="EC168" i="34"/>
  <c r="DY168" i="34"/>
  <c r="EA168" i="34" s="1"/>
  <c r="DW168" i="34"/>
  <c r="DT168" i="34"/>
  <c r="DR168" i="34"/>
  <c r="DO168" i="34"/>
  <c r="DM168" i="34"/>
  <c r="DI168" i="34"/>
  <c r="DK168" i="34" s="1"/>
  <c r="DG168" i="34"/>
  <c r="DC168" i="34"/>
  <c r="DE168" i="34" s="1"/>
  <c r="DA168" i="34"/>
  <c r="CX168" i="34"/>
  <c r="CV168" i="34"/>
  <c r="CR168" i="34"/>
  <c r="CT168" i="34" s="1"/>
  <c r="CP168" i="34"/>
  <c r="CL168" i="34"/>
  <c r="CN168" i="34" s="1"/>
  <c r="CJ168" i="34"/>
  <c r="CG168" i="34"/>
  <c r="CE168" i="34"/>
  <c r="CB168" i="34"/>
  <c r="BZ168" i="34"/>
  <c r="BW168" i="34"/>
  <c r="BU168" i="34"/>
  <c r="BR168" i="34"/>
  <c r="BP168" i="34"/>
  <c r="BM168" i="34"/>
  <c r="BK168" i="34"/>
  <c r="BG168" i="34"/>
  <c r="BI168" i="34" s="1"/>
  <c r="BE168" i="34"/>
  <c r="BB168" i="34"/>
  <c r="AZ168" i="34"/>
  <c r="AV168" i="34"/>
  <c r="AX168" i="34" s="1"/>
  <c r="AT168" i="34"/>
  <c r="AP168" i="34"/>
  <c r="AR168" i="34" s="1"/>
  <c r="AN168" i="34"/>
  <c r="AK168" i="34"/>
  <c r="AI168" i="34"/>
  <c r="AE168" i="34"/>
  <c r="AG168" i="34" s="1"/>
  <c r="AC168" i="34"/>
  <c r="Z168" i="34"/>
  <c r="X168" i="34"/>
  <c r="U168" i="34"/>
  <c r="S168" i="34"/>
  <c r="O168" i="34"/>
  <c r="Q168" i="34" s="1"/>
  <c r="M168" i="34"/>
  <c r="I168" i="34"/>
  <c r="H168" i="34"/>
  <c r="G168" i="34"/>
  <c r="F168" i="34"/>
  <c r="E168" i="34"/>
  <c r="FT167" i="34"/>
  <c r="FD167" i="34"/>
  <c r="FF167" i="34" s="1"/>
  <c r="FB167" i="34"/>
  <c r="EY167" i="34"/>
  <c r="EW167" i="34"/>
  <c r="ET167" i="34"/>
  <c r="ER167" i="34"/>
  <c r="EO167" i="34"/>
  <c r="EM167" i="34"/>
  <c r="EJ167" i="34"/>
  <c r="EH167" i="34"/>
  <c r="EE167" i="34"/>
  <c r="EC167" i="34"/>
  <c r="DY167" i="34"/>
  <c r="EA167" i="34" s="1"/>
  <c r="DW167" i="34"/>
  <c r="DT167" i="34"/>
  <c r="DR167" i="34"/>
  <c r="DO167" i="34"/>
  <c r="DM167" i="34"/>
  <c r="DI167" i="34"/>
  <c r="DK167" i="34" s="1"/>
  <c r="DG167" i="34"/>
  <c r="DC167" i="34"/>
  <c r="DE167" i="34" s="1"/>
  <c r="DA167" i="34"/>
  <c r="CX167" i="34"/>
  <c r="CV167" i="34"/>
  <c r="CR167" i="34"/>
  <c r="CT167" i="34" s="1"/>
  <c r="CP167" i="34"/>
  <c r="CL167" i="34"/>
  <c r="CN167" i="34" s="1"/>
  <c r="CJ167" i="34"/>
  <c r="CG167" i="34"/>
  <c r="CE167" i="34"/>
  <c r="CB167" i="34"/>
  <c r="BZ167" i="34"/>
  <c r="BW167" i="34"/>
  <c r="BU167" i="34"/>
  <c r="BR167" i="34"/>
  <c r="BP167" i="34"/>
  <c r="BM167" i="34"/>
  <c r="BK167" i="34"/>
  <c r="BG167" i="34"/>
  <c r="BI167" i="34" s="1"/>
  <c r="BE167" i="34"/>
  <c r="BB167" i="34"/>
  <c r="AZ167" i="34"/>
  <c r="AV167" i="34"/>
  <c r="AX167" i="34" s="1"/>
  <c r="AT167" i="34"/>
  <c r="AP167" i="34"/>
  <c r="AR167" i="34" s="1"/>
  <c r="AN167" i="34"/>
  <c r="AK167" i="34"/>
  <c r="AI167" i="34"/>
  <c r="AE167" i="34"/>
  <c r="AG167" i="34" s="1"/>
  <c r="AC167" i="34"/>
  <c r="Z167" i="34"/>
  <c r="X167" i="34"/>
  <c r="U167" i="34"/>
  <c r="S167" i="34"/>
  <c r="O167" i="34"/>
  <c r="Q167" i="34" s="1"/>
  <c r="M167" i="34"/>
  <c r="I167" i="34"/>
  <c r="H167" i="34"/>
  <c r="G167" i="34"/>
  <c r="F167" i="34"/>
  <c r="E167" i="34"/>
  <c r="FT166" i="34"/>
  <c r="FD166" i="34"/>
  <c r="FF166" i="34" s="1"/>
  <c r="FB166" i="34"/>
  <c r="EY166" i="34"/>
  <c r="EW166" i="34"/>
  <c r="ET166" i="34"/>
  <c r="ER166" i="34"/>
  <c r="EO166" i="34"/>
  <c r="EM166" i="34"/>
  <c r="EJ166" i="34"/>
  <c r="EH166" i="34"/>
  <c r="EE166" i="34"/>
  <c r="EC166" i="34"/>
  <c r="DY166" i="34"/>
  <c r="EA166" i="34" s="1"/>
  <c r="DW166" i="34"/>
  <c r="DT166" i="34"/>
  <c r="DR166" i="34"/>
  <c r="DO166" i="34"/>
  <c r="DM166" i="34"/>
  <c r="DI166" i="34"/>
  <c r="DK166" i="34" s="1"/>
  <c r="DG166" i="34"/>
  <c r="DC166" i="34"/>
  <c r="DE166" i="34" s="1"/>
  <c r="DA166" i="34"/>
  <c r="CX166" i="34"/>
  <c r="CV166" i="34"/>
  <c r="CR166" i="34"/>
  <c r="CT166" i="34" s="1"/>
  <c r="CP166" i="34"/>
  <c r="CL166" i="34"/>
  <c r="CN166" i="34" s="1"/>
  <c r="CJ166" i="34"/>
  <c r="CG166" i="34"/>
  <c r="CE166" i="34"/>
  <c r="CB166" i="34"/>
  <c r="BZ166" i="34"/>
  <c r="BW166" i="34"/>
  <c r="BU166" i="34"/>
  <c r="BR166" i="34"/>
  <c r="BP166" i="34"/>
  <c r="BM166" i="34"/>
  <c r="BK166" i="34"/>
  <c r="BG166" i="34"/>
  <c r="BI166" i="34" s="1"/>
  <c r="BE166" i="34"/>
  <c r="BB166" i="34"/>
  <c r="AZ166" i="34"/>
  <c r="AV166" i="34"/>
  <c r="AX166" i="34" s="1"/>
  <c r="AT166" i="34"/>
  <c r="AP166" i="34"/>
  <c r="AR166" i="34" s="1"/>
  <c r="AN166" i="34"/>
  <c r="AK166" i="34"/>
  <c r="AI166" i="34"/>
  <c r="AE166" i="34"/>
  <c r="AG166" i="34" s="1"/>
  <c r="AC166" i="34"/>
  <c r="Z166" i="34"/>
  <c r="X166" i="34"/>
  <c r="U166" i="34"/>
  <c r="S166" i="34"/>
  <c r="O166" i="34"/>
  <c r="Q166" i="34" s="1"/>
  <c r="M166" i="34"/>
  <c r="I166" i="34"/>
  <c r="H166" i="34"/>
  <c r="G166" i="34"/>
  <c r="F166" i="34"/>
  <c r="E166" i="34"/>
  <c r="FT165" i="34"/>
  <c r="FD165" i="34"/>
  <c r="FF165" i="34" s="1"/>
  <c r="FB165" i="34"/>
  <c r="EY165" i="34"/>
  <c r="EW165" i="34"/>
  <c r="ET165" i="34"/>
  <c r="ER165" i="34"/>
  <c r="EO165" i="34"/>
  <c r="EM165" i="34"/>
  <c r="EJ165" i="34"/>
  <c r="EH165" i="34"/>
  <c r="EE165" i="34"/>
  <c r="EC165" i="34"/>
  <c r="DY165" i="34"/>
  <c r="EA165" i="34" s="1"/>
  <c r="DW165" i="34"/>
  <c r="DT165" i="34"/>
  <c r="DR165" i="34"/>
  <c r="DO165" i="34"/>
  <c r="DM165" i="34"/>
  <c r="DI165" i="34"/>
  <c r="DK165" i="34" s="1"/>
  <c r="DG165" i="34"/>
  <c r="DC165" i="34"/>
  <c r="DE165" i="34" s="1"/>
  <c r="DA165" i="34"/>
  <c r="CX165" i="34"/>
  <c r="CV165" i="34"/>
  <c r="CR165" i="34"/>
  <c r="CT165" i="34" s="1"/>
  <c r="CP165" i="34"/>
  <c r="CL165" i="34"/>
  <c r="CN165" i="34" s="1"/>
  <c r="CJ165" i="34"/>
  <c r="CG165" i="34"/>
  <c r="CE165" i="34"/>
  <c r="CB165" i="34"/>
  <c r="BZ165" i="34"/>
  <c r="BW165" i="34"/>
  <c r="BU165" i="34"/>
  <c r="BR165" i="34"/>
  <c r="BP165" i="34"/>
  <c r="BM165" i="34"/>
  <c r="BK165" i="34"/>
  <c r="BG165" i="34"/>
  <c r="BI165" i="34" s="1"/>
  <c r="BE165" i="34"/>
  <c r="BB165" i="34"/>
  <c r="AZ165" i="34"/>
  <c r="AV165" i="34"/>
  <c r="AX165" i="34" s="1"/>
  <c r="AT165" i="34"/>
  <c r="AP165" i="34"/>
  <c r="AR165" i="34" s="1"/>
  <c r="AN165" i="34"/>
  <c r="AK165" i="34"/>
  <c r="AI165" i="34"/>
  <c r="AE165" i="34"/>
  <c r="AG165" i="34" s="1"/>
  <c r="AC165" i="34"/>
  <c r="Z165" i="34"/>
  <c r="X165" i="34"/>
  <c r="U165" i="34"/>
  <c r="S165" i="34"/>
  <c r="O165" i="34"/>
  <c r="M165" i="34"/>
  <c r="I165" i="34"/>
  <c r="H165" i="34"/>
  <c r="G165" i="34"/>
  <c r="F165" i="34"/>
  <c r="E165" i="34"/>
  <c r="FT164" i="34"/>
  <c r="FD164" i="34"/>
  <c r="FF164" i="34" s="1"/>
  <c r="FB164" i="34"/>
  <c r="EY164" i="34"/>
  <c r="EW164" i="34"/>
  <c r="ET164" i="34"/>
  <c r="ER164" i="34"/>
  <c r="EO164" i="34"/>
  <c r="EM164" i="34"/>
  <c r="EJ164" i="34"/>
  <c r="EH164" i="34"/>
  <c r="EE164" i="34"/>
  <c r="EC164" i="34"/>
  <c r="DY164" i="34"/>
  <c r="EA164" i="34" s="1"/>
  <c r="DW164" i="34"/>
  <c r="DT164" i="34"/>
  <c r="DR164" i="34"/>
  <c r="DO164" i="34"/>
  <c r="DM164" i="34"/>
  <c r="DI164" i="34"/>
  <c r="DK164" i="34" s="1"/>
  <c r="DG164" i="34"/>
  <c r="DC164" i="34"/>
  <c r="DE164" i="34" s="1"/>
  <c r="DA164" i="34"/>
  <c r="CX164" i="34"/>
  <c r="CV164" i="34"/>
  <c r="CR164" i="34"/>
  <c r="CT164" i="34" s="1"/>
  <c r="CP164" i="34"/>
  <c r="CL164" i="34"/>
  <c r="CN164" i="34" s="1"/>
  <c r="CJ164" i="34"/>
  <c r="CG164" i="34"/>
  <c r="CE164" i="34"/>
  <c r="CB164" i="34"/>
  <c r="BZ164" i="34"/>
  <c r="BW164" i="34"/>
  <c r="BU164" i="34"/>
  <c r="BR164" i="34"/>
  <c r="BP164" i="34"/>
  <c r="BM164" i="34"/>
  <c r="BK164" i="34"/>
  <c r="BG164" i="34"/>
  <c r="BI164" i="34" s="1"/>
  <c r="BE164" i="34"/>
  <c r="BB164" i="34"/>
  <c r="AZ164" i="34"/>
  <c r="AV164" i="34"/>
  <c r="AX164" i="34" s="1"/>
  <c r="AT164" i="34"/>
  <c r="AP164" i="34"/>
  <c r="AR164" i="34" s="1"/>
  <c r="AN164" i="34"/>
  <c r="AK164" i="34"/>
  <c r="AI164" i="34"/>
  <c r="AE164" i="34"/>
  <c r="AG164" i="34" s="1"/>
  <c r="AC164" i="34"/>
  <c r="Z164" i="34"/>
  <c r="X164" i="34"/>
  <c r="U164" i="34"/>
  <c r="S164" i="34"/>
  <c r="O164" i="34"/>
  <c r="M164" i="34"/>
  <c r="I164" i="34"/>
  <c r="H164" i="34"/>
  <c r="G164" i="34"/>
  <c r="F164" i="34"/>
  <c r="E164" i="34"/>
  <c r="FT163" i="34"/>
  <c r="FD163" i="34"/>
  <c r="FF163" i="34" s="1"/>
  <c r="FB163" i="34"/>
  <c r="EY163" i="34"/>
  <c r="EW163" i="34"/>
  <c r="ET163" i="34"/>
  <c r="ER163" i="34"/>
  <c r="EO163" i="34"/>
  <c r="EM163" i="34"/>
  <c r="EJ163" i="34"/>
  <c r="EH163" i="34"/>
  <c r="EE163" i="34"/>
  <c r="EC163" i="34"/>
  <c r="DY163" i="34"/>
  <c r="EA163" i="34" s="1"/>
  <c r="DW163" i="34"/>
  <c r="DT163" i="34"/>
  <c r="DR163" i="34"/>
  <c r="DO163" i="34"/>
  <c r="DM163" i="34"/>
  <c r="DI163" i="34"/>
  <c r="DK163" i="34" s="1"/>
  <c r="DG163" i="34"/>
  <c r="DC163" i="34"/>
  <c r="DE163" i="34" s="1"/>
  <c r="DA163" i="34"/>
  <c r="CX163" i="34"/>
  <c r="CV163" i="34"/>
  <c r="CR163" i="34"/>
  <c r="CT163" i="34" s="1"/>
  <c r="CP163" i="34"/>
  <c r="CL163" i="34"/>
  <c r="CN163" i="34" s="1"/>
  <c r="CJ163" i="34"/>
  <c r="CG163" i="34"/>
  <c r="CE163" i="34"/>
  <c r="CB163" i="34"/>
  <c r="BZ163" i="34"/>
  <c r="BW163" i="34"/>
  <c r="BU163" i="34"/>
  <c r="BR163" i="34"/>
  <c r="BP163" i="34"/>
  <c r="BM163" i="34"/>
  <c r="BK163" i="34"/>
  <c r="BG163" i="34"/>
  <c r="BI163" i="34" s="1"/>
  <c r="BE163" i="34"/>
  <c r="BB163" i="34"/>
  <c r="AZ163" i="34"/>
  <c r="AV163" i="34"/>
  <c r="AX163" i="34" s="1"/>
  <c r="AT163" i="34"/>
  <c r="AP163" i="34"/>
  <c r="AR163" i="34" s="1"/>
  <c r="AN163" i="34"/>
  <c r="AK163" i="34"/>
  <c r="AI163" i="34"/>
  <c r="AE163" i="34"/>
  <c r="AC163" i="34"/>
  <c r="Z163" i="34"/>
  <c r="X163" i="34"/>
  <c r="U163" i="34"/>
  <c r="S163" i="34"/>
  <c r="O163" i="34"/>
  <c r="Q163" i="34" s="1"/>
  <c r="M163" i="34"/>
  <c r="I163" i="34"/>
  <c r="H163" i="34"/>
  <c r="G163" i="34"/>
  <c r="F163" i="34"/>
  <c r="E163" i="34"/>
  <c r="FT162" i="34"/>
  <c r="FD162" i="34"/>
  <c r="FF162" i="34" s="1"/>
  <c r="FB162" i="34"/>
  <c r="EY162" i="34"/>
  <c r="EW162" i="34"/>
  <c r="ET162" i="34"/>
  <c r="ER162" i="34"/>
  <c r="EO162" i="34"/>
  <c r="EM162" i="34"/>
  <c r="EJ162" i="34"/>
  <c r="EH162" i="34"/>
  <c r="EE162" i="34"/>
  <c r="EC162" i="34"/>
  <c r="DY162" i="34"/>
  <c r="EA162" i="34" s="1"/>
  <c r="DW162" i="34"/>
  <c r="DT162" i="34"/>
  <c r="DR162" i="34"/>
  <c r="DO162" i="34"/>
  <c r="DM162" i="34"/>
  <c r="DI162" i="34"/>
  <c r="DK162" i="34" s="1"/>
  <c r="DG162" i="34"/>
  <c r="DC162" i="34"/>
  <c r="DE162" i="34" s="1"/>
  <c r="DA162" i="34"/>
  <c r="CX162" i="34"/>
  <c r="CV162" i="34"/>
  <c r="CR162" i="34"/>
  <c r="CT162" i="34" s="1"/>
  <c r="CP162" i="34"/>
  <c r="CL162" i="34"/>
  <c r="CN162" i="34" s="1"/>
  <c r="CJ162" i="34"/>
  <c r="CG162" i="34"/>
  <c r="CE162" i="34"/>
  <c r="CB162" i="34"/>
  <c r="BZ162" i="34"/>
  <c r="BW162" i="34"/>
  <c r="BU162" i="34"/>
  <c r="BR162" i="34"/>
  <c r="BP162" i="34"/>
  <c r="BM162" i="34"/>
  <c r="BK162" i="34"/>
  <c r="BG162" i="34"/>
  <c r="BI162" i="34" s="1"/>
  <c r="BE162" i="34"/>
  <c r="BB162" i="34"/>
  <c r="AZ162" i="34"/>
  <c r="AV162" i="34"/>
  <c r="AX162" i="34" s="1"/>
  <c r="AT162" i="34"/>
  <c r="AP162" i="34"/>
  <c r="AR162" i="34" s="1"/>
  <c r="AN162" i="34"/>
  <c r="AK162" i="34"/>
  <c r="AI162" i="34"/>
  <c r="AE162" i="34"/>
  <c r="AG162" i="34" s="1"/>
  <c r="AC162" i="34"/>
  <c r="Z162" i="34"/>
  <c r="X162" i="34"/>
  <c r="U162" i="34"/>
  <c r="S162" i="34"/>
  <c r="O162" i="34"/>
  <c r="Q162" i="34" s="1"/>
  <c r="M162" i="34"/>
  <c r="I162" i="34"/>
  <c r="H162" i="34"/>
  <c r="G162" i="34"/>
  <c r="F162" i="34"/>
  <c r="E162" i="34"/>
  <c r="FT161" i="34"/>
  <c r="FD161" i="34"/>
  <c r="FF161" i="34" s="1"/>
  <c r="FB161" i="34"/>
  <c r="EY161" i="34"/>
  <c r="EW161" i="34"/>
  <c r="ET161" i="34"/>
  <c r="ER161" i="34"/>
  <c r="EO161" i="34"/>
  <c r="EM161" i="34"/>
  <c r="EJ161" i="34"/>
  <c r="EH161" i="34"/>
  <c r="EE161" i="34"/>
  <c r="EC161" i="34"/>
  <c r="DY161" i="34"/>
  <c r="EA161" i="34" s="1"/>
  <c r="DW161" i="34"/>
  <c r="DT161" i="34"/>
  <c r="DR161" i="34"/>
  <c r="DO161" i="34"/>
  <c r="DM161" i="34"/>
  <c r="DI161" i="34"/>
  <c r="DK161" i="34" s="1"/>
  <c r="DG161" i="34"/>
  <c r="DC161" i="34"/>
  <c r="DE161" i="34" s="1"/>
  <c r="DA161" i="34"/>
  <c r="CX161" i="34"/>
  <c r="CV161" i="34"/>
  <c r="CR161" i="34"/>
  <c r="CT161" i="34" s="1"/>
  <c r="CP161" i="34"/>
  <c r="CL161" i="34"/>
  <c r="CN161" i="34" s="1"/>
  <c r="CJ161" i="34"/>
  <c r="CG161" i="34"/>
  <c r="CE161" i="34"/>
  <c r="CB161" i="34"/>
  <c r="BZ161" i="34"/>
  <c r="BW161" i="34"/>
  <c r="BU161" i="34"/>
  <c r="BR161" i="34"/>
  <c r="BP161" i="34"/>
  <c r="BM161" i="34"/>
  <c r="BK161" i="34"/>
  <c r="BG161" i="34"/>
  <c r="BI161" i="34" s="1"/>
  <c r="BE161" i="34"/>
  <c r="BB161" i="34"/>
  <c r="AZ161" i="34"/>
  <c r="AV161" i="34"/>
  <c r="AX161" i="34" s="1"/>
  <c r="AT161" i="34"/>
  <c r="AP161" i="34"/>
  <c r="AR161" i="34" s="1"/>
  <c r="AN161" i="34"/>
  <c r="AK161" i="34"/>
  <c r="AI161" i="34"/>
  <c r="AE161" i="34"/>
  <c r="AG161" i="34" s="1"/>
  <c r="AC161" i="34"/>
  <c r="Z161" i="34"/>
  <c r="X161" i="34"/>
  <c r="U161" i="34"/>
  <c r="S161" i="34"/>
  <c r="O161" i="34"/>
  <c r="M161" i="34"/>
  <c r="I161" i="34"/>
  <c r="H161" i="34"/>
  <c r="G161" i="34"/>
  <c r="F161" i="34"/>
  <c r="E161" i="34"/>
  <c r="FT160" i="34"/>
  <c r="FD160" i="34"/>
  <c r="FF160" i="34" s="1"/>
  <c r="FB160" i="34"/>
  <c r="EY160" i="34"/>
  <c r="EW160" i="34"/>
  <c r="ET160" i="34"/>
  <c r="ER160" i="34"/>
  <c r="EO160" i="34"/>
  <c r="EM160" i="34"/>
  <c r="EJ160" i="34"/>
  <c r="EH160" i="34"/>
  <c r="EE160" i="34"/>
  <c r="EC160" i="34"/>
  <c r="DY160" i="34"/>
  <c r="EA160" i="34" s="1"/>
  <c r="DW160" i="34"/>
  <c r="DT160" i="34"/>
  <c r="DR160" i="34"/>
  <c r="DO160" i="34"/>
  <c r="DM160" i="34"/>
  <c r="DI160" i="34"/>
  <c r="DK160" i="34" s="1"/>
  <c r="DG160" i="34"/>
  <c r="DC160" i="34"/>
  <c r="DE160" i="34" s="1"/>
  <c r="DA160" i="34"/>
  <c r="CX160" i="34"/>
  <c r="CV160" i="34"/>
  <c r="CR160" i="34"/>
  <c r="CT160" i="34" s="1"/>
  <c r="CP160" i="34"/>
  <c r="CL160" i="34"/>
  <c r="CN160" i="34" s="1"/>
  <c r="CJ160" i="34"/>
  <c r="CG160" i="34"/>
  <c r="CE160" i="34"/>
  <c r="CB160" i="34"/>
  <c r="BZ160" i="34"/>
  <c r="BW160" i="34"/>
  <c r="BU160" i="34"/>
  <c r="BR160" i="34"/>
  <c r="BP160" i="34"/>
  <c r="BM160" i="34"/>
  <c r="BK160" i="34"/>
  <c r="BG160" i="34"/>
  <c r="BI160" i="34" s="1"/>
  <c r="BE160" i="34"/>
  <c r="BB160" i="34"/>
  <c r="AZ160" i="34"/>
  <c r="AV160" i="34"/>
  <c r="AX160" i="34" s="1"/>
  <c r="AT160" i="34"/>
  <c r="AP160" i="34"/>
  <c r="AR160" i="34" s="1"/>
  <c r="AN160" i="34"/>
  <c r="AK160" i="34"/>
  <c r="AI160" i="34"/>
  <c r="AE160" i="34"/>
  <c r="AG160" i="34" s="1"/>
  <c r="AC160" i="34"/>
  <c r="Z160" i="34"/>
  <c r="X160" i="34"/>
  <c r="U160" i="34"/>
  <c r="S160" i="34"/>
  <c r="O160" i="34"/>
  <c r="Q160" i="34" s="1"/>
  <c r="M160" i="34"/>
  <c r="I160" i="34"/>
  <c r="H160" i="34"/>
  <c r="G160" i="34"/>
  <c r="F160" i="34"/>
  <c r="E160" i="34"/>
  <c r="FT159" i="34"/>
  <c r="FD159" i="34"/>
  <c r="FF159" i="34" s="1"/>
  <c r="FB159" i="34"/>
  <c r="EY159" i="34"/>
  <c r="EW159" i="34"/>
  <c r="ET159" i="34"/>
  <c r="ER159" i="34"/>
  <c r="EO159" i="34"/>
  <c r="EM159" i="34"/>
  <c r="EJ159" i="34"/>
  <c r="EH159" i="34"/>
  <c r="EE159" i="34"/>
  <c r="EC159" i="34"/>
  <c r="DY159" i="34"/>
  <c r="EA159" i="34" s="1"/>
  <c r="DW159" i="34"/>
  <c r="DT159" i="34"/>
  <c r="DR159" i="34"/>
  <c r="DO159" i="34"/>
  <c r="DM159" i="34"/>
  <c r="DI159" i="34"/>
  <c r="DK159" i="34" s="1"/>
  <c r="DG159" i="34"/>
  <c r="DC159" i="34"/>
  <c r="DE159" i="34" s="1"/>
  <c r="DA159" i="34"/>
  <c r="CX159" i="34"/>
  <c r="CV159" i="34"/>
  <c r="CR159" i="34"/>
  <c r="CT159" i="34" s="1"/>
  <c r="CP159" i="34"/>
  <c r="CL159" i="34"/>
  <c r="CN159" i="34" s="1"/>
  <c r="CJ159" i="34"/>
  <c r="CG159" i="34"/>
  <c r="CE159" i="34"/>
  <c r="CB159" i="34"/>
  <c r="BZ159" i="34"/>
  <c r="BW159" i="34"/>
  <c r="BU159" i="34"/>
  <c r="BR159" i="34"/>
  <c r="BP159" i="34"/>
  <c r="BM159" i="34"/>
  <c r="BK159" i="34"/>
  <c r="BG159" i="34"/>
  <c r="BI159" i="34" s="1"/>
  <c r="BE159" i="34"/>
  <c r="BB159" i="34"/>
  <c r="AZ159" i="34"/>
  <c r="AV159" i="34"/>
  <c r="AX159" i="34" s="1"/>
  <c r="AT159" i="34"/>
  <c r="AP159" i="34"/>
  <c r="AR159" i="34" s="1"/>
  <c r="AN159" i="34"/>
  <c r="AK159" i="34"/>
  <c r="AI159" i="34"/>
  <c r="AE159" i="34"/>
  <c r="AG159" i="34" s="1"/>
  <c r="AC159" i="34"/>
  <c r="Z159" i="34"/>
  <c r="X159" i="34"/>
  <c r="U159" i="34"/>
  <c r="S159" i="34"/>
  <c r="O159" i="34"/>
  <c r="Q159" i="34" s="1"/>
  <c r="M159" i="34"/>
  <c r="I159" i="34"/>
  <c r="H159" i="34"/>
  <c r="G159" i="34"/>
  <c r="F159" i="34"/>
  <c r="E159" i="34"/>
  <c r="FT158" i="34"/>
  <c r="FD158" i="34"/>
  <c r="FF158" i="34" s="1"/>
  <c r="FB158" i="34"/>
  <c r="EY158" i="34"/>
  <c r="EW158" i="34"/>
  <c r="ET158" i="34"/>
  <c r="ER158" i="34"/>
  <c r="EO158" i="34"/>
  <c r="EM158" i="34"/>
  <c r="EJ158" i="34"/>
  <c r="EH158" i="34"/>
  <c r="EE158" i="34"/>
  <c r="EC158" i="34"/>
  <c r="DY158" i="34"/>
  <c r="EA158" i="34" s="1"/>
  <c r="DW158" i="34"/>
  <c r="DT158" i="34"/>
  <c r="DR158" i="34"/>
  <c r="DO158" i="34"/>
  <c r="DM158" i="34"/>
  <c r="DI158" i="34"/>
  <c r="DK158" i="34" s="1"/>
  <c r="DG158" i="34"/>
  <c r="DC158" i="34"/>
  <c r="DE158" i="34" s="1"/>
  <c r="DA158" i="34"/>
  <c r="CX158" i="34"/>
  <c r="CV158" i="34"/>
  <c r="CR158" i="34"/>
  <c r="CT158" i="34" s="1"/>
  <c r="CP158" i="34"/>
  <c r="CL158" i="34"/>
  <c r="CN158" i="34" s="1"/>
  <c r="CJ158" i="34"/>
  <c r="CG158" i="34"/>
  <c r="CE158" i="34"/>
  <c r="CB158" i="34"/>
  <c r="BZ158" i="34"/>
  <c r="BW158" i="34"/>
  <c r="BU158" i="34"/>
  <c r="BR158" i="34"/>
  <c r="BP158" i="34"/>
  <c r="BM158" i="34"/>
  <c r="BK158" i="34"/>
  <c r="BG158" i="34"/>
  <c r="BI158" i="34" s="1"/>
  <c r="BE158" i="34"/>
  <c r="BB158" i="34"/>
  <c r="AZ158" i="34"/>
  <c r="AV158" i="34"/>
  <c r="AX158" i="34" s="1"/>
  <c r="AT158" i="34"/>
  <c r="AP158" i="34"/>
  <c r="AR158" i="34" s="1"/>
  <c r="AN158" i="34"/>
  <c r="AK158" i="34"/>
  <c r="AI158" i="34"/>
  <c r="AE158" i="34"/>
  <c r="AG158" i="34" s="1"/>
  <c r="AC158" i="34"/>
  <c r="Z158" i="34"/>
  <c r="X158" i="34"/>
  <c r="U158" i="34"/>
  <c r="S158" i="34"/>
  <c r="O158" i="34"/>
  <c r="M158" i="34"/>
  <c r="I158" i="34"/>
  <c r="H158" i="34"/>
  <c r="G158" i="34"/>
  <c r="F158" i="34"/>
  <c r="E158" i="34"/>
  <c r="FT157" i="34"/>
  <c r="FD157" i="34"/>
  <c r="FF157" i="34" s="1"/>
  <c r="FB157" i="34"/>
  <c r="EY157" i="34"/>
  <c r="EW157" i="34"/>
  <c r="ET157" i="34"/>
  <c r="ER157" i="34"/>
  <c r="EO157" i="34"/>
  <c r="EM157" i="34"/>
  <c r="EJ157" i="34"/>
  <c r="EH157" i="34"/>
  <c r="EE157" i="34"/>
  <c r="EC157" i="34"/>
  <c r="DY157" i="34"/>
  <c r="EA157" i="34" s="1"/>
  <c r="DW157" i="34"/>
  <c r="DT157" i="34"/>
  <c r="DR157" i="34"/>
  <c r="DO157" i="34"/>
  <c r="DM157" i="34"/>
  <c r="DI157" i="34"/>
  <c r="DK157" i="34" s="1"/>
  <c r="DG157" i="34"/>
  <c r="DC157" i="34"/>
  <c r="DE157" i="34" s="1"/>
  <c r="DA157" i="34"/>
  <c r="CX157" i="34"/>
  <c r="CV157" i="34"/>
  <c r="CR157" i="34"/>
  <c r="CT157" i="34" s="1"/>
  <c r="CP157" i="34"/>
  <c r="CL157" i="34"/>
  <c r="CN157" i="34" s="1"/>
  <c r="CJ157" i="34"/>
  <c r="CG157" i="34"/>
  <c r="CE157" i="34"/>
  <c r="CB157" i="34"/>
  <c r="BZ157" i="34"/>
  <c r="BW157" i="34"/>
  <c r="BU157" i="34"/>
  <c r="BR157" i="34"/>
  <c r="BP157" i="34"/>
  <c r="BM157" i="34"/>
  <c r="BK157" i="34"/>
  <c r="BG157" i="34"/>
  <c r="BI157" i="34" s="1"/>
  <c r="BE157" i="34"/>
  <c r="BB157" i="34"/>
  <c r="AZ157" i="34"/>
  <c r="AV157" i="34"/>
  <c r="AX157" i="34" s="1"/>
  <c r="AT157" i="34"/>
  <c r="AP157" i="34"/>
  <c r="AR157" i="34" s="1"/>
  <c r="AN157" i="34"/>
  <c r="AK157" i="34"/>
  <c r="AI157" i="34"/>
  <c r="AE157" i="34"/>
  <c r="AG157" i="34" s="1"/>
  <c r="AC157" i="34"/>
  <c r="Z157" i="34"/>
  <c r="X157" i="34"/>
  <c r="U157" i="34"/>
  <c r="S157" i="34"/>
  <c r="O157" i="34"/>
  <c r="M157" i="34"/>
  <c r="I157" i="34"/>
  <c r="H157" i="34"/>
  <c r="G157" i="34"/>
  <c r="F157" i="34"/>
  <c r="E157" i="34"/>
  <c r="FT156" i="34"/>
  <c r="FD156" i="34"/>
  <c r="FF156" i="34" s="1"/>
  <c r="FB156" i="34"/>
  <c r="EY156" i="34"/>
  <c r="EW156" i="34"/>
  <c r="ET156" i="34"/>
  <c r="ER156" i="34"/>
  <c r="EO156" i="34"/>
  <c r="EM156" i="34"/>
  <c r="EJ156" i="34"/>
  <c r="EH156" i="34"/>
  <c r="EE156" i="34"/>
  <c r="EC156" i="34"/>
  <c r="DY156" i="34"/>
  <c r="EA156" i="34" s="1"/>
  <c r="DW156" i="34"/>
  <c r="DT156" i="34"/>
  <c r="DR156" i="34"/>
  <c r="DO156" i="34"/>
  <c r="DM156" i="34"/>
  <c r="DI156" i="34"/>
  <c r="DK156" i="34" s="1"/>
  <c r="DG156" i="34"/>
  <c r="DC156" i="34"/>
  <c r="DE156" i="34" s="1"/>
  <c r="DA156" i="34"/>
  <c r="CX156" i="34"/>
  <c r="CV156" i="34"/>
  <c r="CR156" i="34"/>
  <c r="CT156" i="34" s="1"/>
  <c r="CP156" i="34"/>
  <c r="CL156" i="34"/>
  <c r="CN156" i="34" s="1"/>
  <c r="CJ156" i="34"/>
  <c r="CG156" i="34"/>
  <c r="CE156" i="34"/>
  <c r="CB156" i="34"/>
  <c r="BZ156" i="34"/>
  <c r="BW156" i="34"/>
  <c r="BU156" i="34"/>
  <c r="BR156" i="34"/>
  <c r="BP156" i="34"/>
  <c r="BM156" i="34"/>
  <c r="BK156" i="34"/>
  <c r="BG156" i="34"/>
  <c r="BI156" i="34" s="1"/>
  <c r="BE156" i="34"/>
  <c r="BB156" i="34"/>
  <c r="AZ156" i="34"/>
  <c r="AV156" i="34"/>
  <c r="AX156" i="34" s="1"/>
  <c r="AT156" i="34"/>
  <c r="AP156" i="34"/>
  <c r="AR156" i="34" s="1"/>
  <c r="AN156" i="34"/>
  <c r="AK156" i="34"/>
  <c r="AI156" i="34"/>
  <c r="AE156" i="34"/>
  <c r="AG156" i="34" s="1"/>
  <c r="AC156" i="34"/>
  <c r="Z156" i="34"/>
  <c r="X156" i="34"/>
  <c r="U156" i="34"/>
  <c r="S156" i="34"/>
  <c r="O156" i="34"/>
  <c r="Q156" i="34" s="1"/>
  <c r="M156" i="34"/>
  <c r="I156" i="34"/>
  <c r="H156" i="34"/>
  <c r="G156" i="34"/>
  <c r="F156" i="34"/>
  <c r="E156" i="34"/>
  <c r="FT155" i="34"/>
  <c r="FD155" i="34"/>
  <c r="FF155" i="34" s="1"/>
  <c r="FB155" i="34"/>
  <c r="EY155" i="34"/>
  <c r="EW155" i="34"/>
  <c r="ET155" i="34"/>
  <c r="ER155" i="34"/>
  <c r="EO155" i="34"/>
  <c r="EM155" i="34"/>
  <c r="EJ155" i="34"/>
  <c r="EH155" i="34"/>
  <c r="EE155" i="34"/>
  <c r="EC155" i="34"/>
  <c r="DY155" i="34"/>
  <c r="EA155" i="34" s="1"/>
  <c r="DW155" i="34"/>
  <c r="DT155" i="34"/>
  <c r="DR155" i="34"/>
  <c r="DO155" i="34"/>
  <c r="DM155" i="34"/>
  <c r="DI155" i="34"/>
  <c r="DK155" i="34" s="1"/>
  <c r="DG155" i="34"/>
  <c r="DC155" i="34"/>
  <c r="DE155" i="34" s="1"/>
  <c r="DA155" i="34"/>
  <c r="CX155" i="34"/>
  <c r="CV155" i="34"/>
  <c r="CR155" i="34"/>
  <c r="CT155" i="34" s="1"/>
  <c r="CP155" i="34"/>
  <c r="CL155" i="34"/>
  <c r="CN155" i="34" s="1"/>
  <c r="CJ155" i="34"/>
  <c r="CG155" i="34"/>
  <c r="CE155" i="34"/>
  <c r="CB155" i="34"/>
  <c r="BZ155" i="34"/>
  <c r="BW155" i="34"/>
  <c r="BU155" i="34"/>
  <c r="BR155" i="34"/>
  <c r="BP155" i="34"/>
  <c r="BM155" i="34"/>
  <c r="BK155" i="34"/>
  <c r="BG155" i="34"/>
  <c r="BI155" i="34" s="1"/>
  <c r="BE155" i="34"/>
  <c r="BB155" i="34"/>
  <c r="AZ155" i="34"/>
  <c r="AV155" i="34"/>
  <c r="AX155" i="34" s="1"/>
  <c r="AT155" i="34"/>
  <c r="AP155" i="34"/>
  <c r="AR155" i="34" s="1"/>
  <c r="AN155" i="34"/>
  <c r="AK155" i="34"/>
  <c r="AI155" i="34"/>
  <c r="AE155" i="34"/>
  <c r="AC155" i="34"/>
  <c r="Z155" i="34"/>
  <c r="X155" i="34"/>
  <c r="U155" i="34"/>
  <c r="S155" i="34"/>
  <c r="O155" i="34"/>
  <c r="Q155" i="34" s="1"/>
  <c r="M155" i="34"/>
  <c r="I155" i="34"/>
  <c r="H155" i="34"/>
  <c r="G155" i="34"/>
  <c r="F155" i="34"/>
  <c r="E155" i="34"/>
  <c r="FT154" i="34"/>
  <c r="FD154" i="34"/>
  <c r="FF154" i="34" s="1"/>
  <c r="FB154" i="34"/>
  <c r="EY154" i="34"/>
  <c r="EW154" i="34"/>
  <c r="ET154" i="34"/>
  <c r="ER154" i="34"/>
  <c r="EO154" i="34"/>
  <c r="EM154" i="34"/>
  <c r="EJ154" i="34"/>
  <c r="EH154" i="34"/>
  <c r="EE154" i="34"/>
  <c r="EC154" i="34"/>
  <c r="DY154" i="34"/>
  <c r="EA154" i="34" s="1"/>
  <c r="DW154" i="34"/>
  <c r="DT154" i="34"/>
  <c r="DR154" i="34"/>
  <c r="DO154" i="34"/>
  <c r="DM154" i="34"/>
  <c r="DI154" i="34"/>
  <c r="DK154" i="34" s="1"/>
  <c r="DG154" i="34"/>
  <c r="DC154" i="34"/>
  <c r="DE154" i="34" s="1"/>
  <c r="DA154" i="34"/>
  <c r="CX154" i="34"/>
  <c r="CV154" i="34"/>
  <c r="CR154" i="34"/>
  <c r="CT154" i="34" s="1"/>
  <c r="CP154" i="34"/>
  <c r="CL154" i="34"/>
  <c r="CN154" i="34" s="1"/>
  <c r="CJ154" i="34"/>
  <c r="CG154" i="34"/>
  <c r="CE154" i="34"/>
  <c r="CB154" i="34"/>
  <c r="BZ154" i="34"/>
  <c r="BW154" i="34"/>
  <c r="BU154" i="34"/>
  <c r="BR154" i="34"/>
  <c r="BP154" i="34"/>
  <c r="BM154" i="34"/>
  <c r="BK154" i="34"/>
  <c r="BG154" i="34"/>
  <c r="BE154" i="34"/>
  <c r="BB154" i="34"/>
  <c r="AZ154" i="34"/>
  <c r="AV154" i="34"/>
  <c r="AX154" i="34" s="1"/>
  <c r="AT154" i="34"/>
  <c r="AP154" i="34"/>
  <c r="AR154" i="34" s="1"/>
  <c r="AN154" i="34"/>
  <c r="AK154" i="34"/>
  <c r="AI154" i="34"/>
  <c r="AE154" i="34"/>
  <c r="AG154" i="34" s="1"/>
  <c r="AC154" i="34"/>
  <c r="Z154" i="34"/>
  <c r="X154" i="34"/>
  <c r="U154" i="34"/>
  <c r="S154" i="34"/>
  <c r="O154" i="34"/>
  <c r="Q154" i="34" s="1"/>
  <c r="M154" i="34"/>
  <c r="I154" i="34"/>
  <c r="H154" i="34"/>
  <c r="G154" i="34"/>
  <c r="F154" i="34"/>
  <c r="E154" i="34"/>
  <c r="FT153" i="34"/>
  <c r="FD153" i="34"/>
  <c r="FF153" i="34" s="1"/>
  <c r="FB153" i="34"/>
  <c r="EY153" i="34"/>
  <c r="EW153" i="34"/>
  <c r="ET153" i="34"/>
  <c r="ER153" i="34"/>
  <c r="EO153" i="34"/>
  <c r="EM153" i="34"/>
  <c r="EJ153" i="34"/>
  <c r="EH153" i="34"/>
  <c r="EE153" i="34"/>
  <c r="EC153" i="34"/>
  <c r="DY153" i="34"/>
  <c r="EA153" i="34" s="1"/>
  <c r="DW153" i="34"/>
  <c r="DT153" i="34"/>
  <c r="DR153" i="34"/>
  <c r="DO153" i="34"/>
  <c r="DM153" i="34"/>
  <c r="DI153" i="34"/>
  <c r="DK153" i="34" s="1"/>
  <c r="DG153" i="34"/>
  <c r="DC153" i="34"/>
  <c r="DE153" i="34" s="1"/>
  <c r="DA153" i="34"/>
  <c r="CX153" i="34"/>
  <c r="CV153" i="34"/>
  <c r="CR153" i="34"/>
  <c r="CT153" i="34" s="1"/>
  <c r="CP153" i="34"/>
  <c r="CL153" i="34"/>
  <c r="CN153" i="34" s="1"/>
  <c r="CJ153" i="34"/>
  <c r="CG153" i="34"/>
  <c r="CE153" i="34"/>
  <c r="CB153" i="34"/>
  <c r="BZ153" i="34"/>
  <c r="BW153" i="34"/>
  <c r="BU153" i="34"/>
  <c r="BR153" i="34"/>
  <c r="BP153" i="34"/>
  <c r="BM153" i="34"/>
  <c r="BK153" i="34"/>
  <c r="BG153" i="34"/>
  <c r="BI153" i="34" s="1"/>
  <c r="BE153" i="34"/>
  <c r="BB153" i="34"/>
  <c r="AZ153" i="34"/>
  <c r="AV153" i="34"/>
  <c r="AX153" i="34" s="1"/>
  <c r="AT153" i="34"/>
  <c r="AP153" i="34"/>
  <c r="AR153" i="34" s="1"/>
  <c r="AN153" i="34"/>
  <c r="AK153" i="34"/>
  <c r="AI153" i="34"/>
  <c r="AE153" i="34"/>
  <c r="AG153" i="34" s="1"/>
  <c r="AC153" i="34"/>
  <c r="Z153" i="34"/>
  <c r="X153" i="34"/>
  <c r="U153" i="34"/>
  <c r="S153" i="34"/>
  <c r="O153" i="34"/>
  <c r="M153" i="34"/>
  <c r="I153" i="34"/>
  <c r="H153" i="34"/>
  <c r="G153" i="34"/>
  <c r="F153" i="34"/>
  <c r="E153" i="34"/>
  <c r="FT152" i="34"/>
  <c r="FD152" i="34"/>
  <c r="FF152" i="34" s="1"/>
  <c r="FB152" i="34"/>
  <c r="EY152" i="34"/>
  <c r="EW152" i="34"/>
  <c r="ET152" i="34"/>
  <c r="ER152" i="34"/>
  <c r="EO152" i="34"/>
  <c r="EM152" i="34"/>
  <c r="EJ152" i="34"/>
  <c r="EH152" i="34"/>
  <c r="EE152" i="34"/>
  <c r="EC152" i="34"/>
  <c r="DY152" i="34"/>
  <c r="EA152" i="34" s="1"/>
  <c r="DW152" i="34"/>
  <c r="DT152" i="34"/>
  <c r="DR152" i="34"/>
  <c r="DO152" i="34"/>
  <c r="DM152" i="34"/>
  <c r="DI152" i="34"/>
  <c r="DK152" i="34" s="1"/>
  <c r="DG152" i="34"/>
  <c r="DC152" i="34"/>
  <c r="DE152" i="34" s="1"/>
  <c r="DA152" i="34"/>
  <c r="CX152" i="34"/>
  <c r="CV152" i="34"/>
  <c r="CR152" i="34"/>
  <c r="CT152" i="34" s="1"/>
  <c r="CP152" i="34"/>
  <c r="CL152" i="34"/>
  <c r="CN152" i="34" s="1"/>
  <c r="CJ152" i="34"/>
  <c r="CG152" i="34"/>
  <c r="CE152" i="34"/>
  <c r="CB152" i="34"/>
  <c r="BZ152" i="34"/>
  <c r="BW152" i="34"/>
  <c r="BU152" i="34"/>
  <c r="BR152" i="34"/>
  <c r="BP152" i="34"/>
  <c r="BM152" i="34"/>
  <c r="BK152" i="34"/>
  <c r="BG152" i="34"/>
  <c r="BI152" i="34" s="1"/>
  <c r="BE152" i="34"/>
  <c r="BB152" i="34"/>
  <c r="AZ152" i="34"/>
  <c r="AV152" i="34"/>
  <c r="AX152" i="34" s="1"/>
  <c r="AT152" i="34"/>
  <c r="AP152" i="34"/>
  <c r="AR152" i="34" s="1"/>
  <c r="AN152" i="34"/>
  <c r="AK152" i="34"/>
  <c r="AI152" i="34"/>
  <c r="AE152" i="34"/>
  <c r="AG152" i="34" s="1"/>
  <c r="AC152" i="34"/>
  <c r="Z152" i="34"/>
  <c r="X152" i="34"/>
  <c r="U152" i="34"/>
  <c r="S152" i="34"/>
  <c r="O152" i="34"/>
  <c r="Q152" i="34" s="1"/>
  <c r="M152" i="34"/>
  <c r="I152" i="34"/>
  <c r="H152" i="34"/>
  <c r="G152" i="34"/>
  <c r="F152" i="34"/>
  <c r="E152" i="34"/>
  <c r="FT151" i="34"/>
  <c r="FD151" i="34"/>
  <c r="FF151" i="34" s="1"/>
  <c r="FB151" i="34"/>
  <c r="EY151" i="34"/>
  <c r="EW151" i="34"/>
  <c r="ET151" i="34"/>
  <c r="ER151" i="34"/>
  <c r="EO151" i="34"/>
  <c r="EM151" i="34"/>
  <c r="EJ151" i="34"/>
  <c r="EH151" i="34"/>
  <c r="EE151" i="34"/>
  <c r="EC151" i="34"/>
  <c r="DY151" i="34"/>
  <c r="EA151" i="34" s="1"/>
  <c r="DW151" i="34"/>
  <c r="DT151" i="34"/>
  <c r="DR151" i="34"/>
  <c r="DO151" i="34"/>
  <c r="DM151" i="34"/>
  <c r="DI151" i="34"/>
  <c r="DK151" i="34" s="1"/>
  <c r="DG151" i="34"/>
  <c r="DC151" i="34"/>
  <c r="DE151" i="34" s="1"/>
  <c r="DA151" i="34"/>
  <c r="CX151" i="34"/>
  <c r="CV151" i="34"/>
  <c r="CR151" i="34"/>
  <c r="CT151" i="34" s="1"/>
  <c r="CP151" i="34"/>
  <c r="CL151" i="34"/>
  <c r="CN151" i="34" s="1"/>
  <c r="CJ151" i="34"/>
  <c r="CG151" i="34"/>
  <c r="CE151" i="34"/>
  <c r="CB151" i="34"/>
  <c r="BZ151" i="34"/>
  <c r="BW151" i="34"/>
  <c r="BU151" i="34"/>
  <c r="BR151" i="34"/>
  <c r="BP151" i="34"/>
  <c r="BM151" i="34"/>
  <c r="BK151" i="34"/>
  <c r="BG151" i="34"/>
  <c r="BI151" i="34" s="1"/>
  <c r="BE151" i="34"/>
  <c r="BB151" i="34"/>
  <c r="AZ151" i="34"/>
  <c r="AV151" i="34"/>
  <c r="AX151" i="34" s="1"/>
  <c r="AT151" i="34"/>
  <c r="AP151" i="34"/>
  <c r="AR151" i="34" s="1"/>
  <c r="AN151" i="34"/>
  <c r="AK151" i="34"/>
  <c r="AI151" i="34"/>
  <c r="AE151" i="34"/>
  <c r="AG151" i="34" s="1"/>
  <c r="AC151" i="34"/>
  <c r="Z151" i="34"/>
  <c r="X151" i="34"/>
  <c r="U151" i="34"/>
  <c r="S151" i="34"/>
  <c r="O151" i="34"/>
  <c r="Q151" i="34" s="1"/>
  <c r="M151" i="34"/>
  <c r="I151" i="34"/>
  <c r="H151" i="34"/>
  <c r="G151" i="34"/>
  <c r="F151" i="34"/>
  <c r="E151" i="34"/>
  <c r="FT150" i="34"/>
  <c r="FD150" i="34"/>
  <c r="FF150" i="34" s="1"/>
  <c r="FB150" i="34"/>
  <c r="EY150" i="34"/>
  <c r="EW150" i="34"/>
  <c r="ET150" i="34"/>
  <c r="ER150" i="34"/>
  <c r="EO150" i="34"/>
  <c r="EM150" i="34"/>
  <c r="EJ150" i="34"/>
  <c r="EH150" i="34"/>
  <c r="EE150" i="34"/>
  <c r="EC150" i="34"/>
  <c r="DY150" i="34"/>
  <c r="EA150" i="34" s="1"/>
  <c r="DW150" i="34"/>
  <c r="DT150" i="34"/>
  <c r="DR150" i="34"/>
  <c r="DO150" i="34"/>
  <c r="DM150" i="34"/>
  <c r="DI150" i="34"/>
  <c r="DK150" i="34" s="1"/>
  <c r="DG150" i="34"/>
  <c r="DC150" i="34"/>
  <c r="DE150" i="34" s="1"/>
  <c r="DA150" i="34"/>
  <c r="CX150" i="34"/>
  <c r="CV150" i="34"/>
  <c r="CR150" i="34"/>
  <c r="CT150" i="34" s="1"/>
  <c r="CP150" i="34"/>
  <c r="CL150" i="34"/>
  <c r="CN150" i="34" s="1"/>
  <c r="CJ150" i="34"/>
  <c r="CG150" i="34"/>
  <c r="CE150" i="34"/>
  <c r="CB150" i="34"/>
  <c r="BZ150" i="34"/>
  <c r="BW150" i="34"/>
  <c r="BU150" i="34"/>
  <c r="BR150" i="34"/>
  <c r="BP150" i="34"/>
  <c r="BM150" i="34"/>
  <c r="BK150" i="34"/>
  <c r="BG150" i="34"/>
  <c r="BI150" i="34" s="1"/>
  <c r="BE150" i="34"/>
  <c r="BB150" i="34"/>
  <c r="AZ150" i="34"/>
  <c r="AV150" i="34"/>
  <c r="AX150" i="34" s="1"/>
  <c r="AT150" i="34"/>
  <c r="AP150" i="34"/>
  <c r="AR150" i="34" s="1"/>
  <c r="AN150" i="34"/>
  <c r="AK150" i="34"/>
  <c r="AI150" i="34"/>
  <c r="AE150" i="34"/>
  <c r="AG150" i="34" s="1"/>
  <c r="AC150" i="34"/>
  <c r="Z150" i="34"/>
  <c r="X150" i="34"/>
  <c r="U150" i="34"/>
  <c r="S150" i="34"/>
  <c r="O150" i="34"/>
  <c r="M150" i="34"/>
  <c r="I150" i="34"/>
  <c r="H150" i="34"/>
  <c r="G150" i="34"/>
  <c r="F150" i="34"/>
  <c r="E150" i="34"/>
  <c r="FT149" i="34"/>
  <c r="FD149" i="34"/>
  <c r="FF149" i="34" s="1"/>
  <c r="FB149" i="34"/>
  <c r="EY149" i="34"/>
  <c r="EW149" i="34"/>
  <c r="ET149" i="34"/>
  <c r="ER149" i="34"/>
  <c r="EO149" i="34"/>
  <c r="EM149" i="34"/>
  <c r="EJ149" i="34"/>
  <c r="EH149" i="34"/>
  <c r="EE149" i="34"/>
  <c r="EC149" i="34"/>
  <c r="DY149" i="34"/>
  <c r="EA149" i="34" s="1"/>
  <c r="DW149" i="34"/>
  <c r="DT149" i="34"/>
  <c r="DR149" i="34"/>
  <c r="DO149" i="34"/>
  <c r="DM149" i="34"/>
  <c r="DI149" i="34"/>
  <c r="DK149" i="34" s="1"/>
  <c r="DG149" i="34"/>
  <c r="DC149" i="34"/>
  <c r="DE149" i="34" s="1"/>
  <c r="DA149" i="34"/>
  <c r="CX149" i="34"/>
  <c r="CV149" i="34"/>
  <c r="CR149" i="34"/>
  <c r="CT149" i="34" s="1"/>
  <c r="CP149" i="34"/>
  <c r="CL149" i="34"/>
  <c r="CN149" i="34" s="1"/>
  <c r="CJ149" i="34"/>
  <c r="CG149" i="34"/>
  <c r="CE149" i="34"/>
  <c r="CB149" i="34"/>
  <c r="BZ149" i="34"/>
  <c r="BW149" i="34"/>
  <c r="BU149" i="34"/>
  <c r="BR149" i="34"/>
  <c r="BP149" i="34"/>
  <c r="BM149" i="34"/>
  <c r="BK149" i="34"/>
  <c r="BG149" i="34"/>
  <c r="BI149" i="34" s="1"/>
  <c r="BE149" i="34"/>
  <c r="BB149" i="34"/>
  <c r="AZ149" i="34"/>
  <c r="AV149" i="34"/>
  <c r="AX149" i="34" s="1"/>
  <c r="AT149" i="34"/>
  <c r="AP149" i="34"/>
  <c r="AR149" i="34" s="1"/>
  <c r="AN149" i="34"/>
  <c r="AK149" i="34"/>
  <c r="AI149" i="34"/>
  <c r="AE149" i="34"/>
  <c r="AG149" i="34" s="1"/>
  <c r="AC149" i="34"/>
  <c r="Z149" i="34"/>
  <c r="X149" i="34"/>
  <c r="U149" i="34"/>
  <c r="S149" i="34"/>
  <c r="O149" i="34"/>
  <c r="M149" i="34"/>
  <c r="I149" i="34"/>
  <c r="H149" i="34"/>
  <c r="G149" i="34"/>
  <c r="F149" i="34"/>
  <c r="E149" i="34"/>
  <c r="FT148" i="34"/>
  <c r="FD148" i="34"/>
  <c r="FF148" i="34" s="1"/>
  <c r="FB148" i="34"/>
  <c r="EY148" i="34"/>
  <c r="EW148" i="34"/>
  <c r="ET148" i="34"/>
  <c r="ER148" i="34"/>
  <c r="EO148" i="34"/>
  <c r="EM148" i="34"/>
  <c r="EJ148" i="34"/>
  <c r="EH148" i="34"/>
  <c r="EE148" i="34"/>
  <c r="EC148" i="34"/>
  <c r="DY148" i="34"/>
  <c r="EA148" i="34" s="1"/>
  <c r="DW148" i="34"/>
  <c r="DT148" i="34"/>
  <c r="DR148" i="34"/>
  <c r="DO148" i="34"/>
  <c r="DM148" i="34"/>
  <c r="DI148" i="34"/>
  <c r="DK148" i="34" s="1"/>
  <c r="DG148" i="34"/>
  <c r="DC148" i="34"/>
  <c r="DE148" i="34" s="1"/>
  <c r="DA148" i="34"/>
  <c r="CX148" i="34"/>
  <c r="CV148" i="34"/>
  <c r="CR148" i="34"/>
  <c r="CP148" i="34"/>
  <c r="CL148" i="34"/>
  <c r="CN148" i="34" s="1"/>
  <c r="CJ148" i="34"/>
  <c r="CG148" i="34"/>
  <c r="CE148" i="34"/>
  <c r="CB148" i="34"/>
  <c r="BZ148" i="34"/>
  <c r="BW148" i="34"/>
  <c r="BU148" i="34"/>
  <c r="BR148" i="34"/>
  <c r="BP148" i="34"/>
  <c r="BM148" i="34"/>
  <c r="BK148" i="34"/>
  <c r="BG148" i="34"/>
  <c r="BI148" i="34" s="1"/>
  <c r="BE148" i="34"/>
  <c r="BB148" i="34"/>
  <c r="AZ148" i="34"/>
  <c r="AV148" i="34"/>
  <c r="AX148" i="34" s="1"/>
  <c r="AT148" i="34"/>
  <c r="AP148" i="34"/>
  <c r="AR148" i="34" s="1"/>
  <c r="AN148" i="34"/>
  <c r="AK148" i="34"/>
  <c r="AI148" i="34"/>
  <c r="AE148" i="34"/>
  <c r="AG148" i="34" s="1"/>
  <c r="AC148" i="34"/>
  <c r="Z148" i="34"/>
  <c r="X148" i="34"/>
  <c r="U148" i="34"/>
  <c r="S148" i="34"/>
  <c r="O148" i="34"/>
  <c r="Q148" i="34" s="1"/>
  <c r="M148" i="34"/>
  <c r="I148" i="34"/>
  <c r="H148" i="34"/>
  <c r="G148" i="34"/>
  <c r="F148" i="34"/>
  <c r="E148" i="34"/>
  <c r="FT147" i="34"/>
  <c r="FD147" i="34"/>
  <c r="FF147" i="34" s="1"/>
  <c r="FB147" i="34"/>
  <c r="EY147" i="34"/>
  <c r="EW147" i="34"/>
  <c r="ET147" i="34"/>
  <c r="ER147" i="34"/>
  <c r="EO147" i="34"/>
  <c r="EM147" i="34"/>
  <c r="EJ147" i="34"/>
  <c r="EH147" i="34"/>
  <c r="EE147" i="34"/>
  <c r="EC147" i="34"/>
  <c r="DY147" i="34"/>
  <c r="EA147" i="34" s="1"/>
  <c r="DW147" i="34"/>
  <c r="DT147" i="34"/>
  <c r="DR147" i="34"/>
  <c r="DO147" i="34"/>
  <c r="DM147" i="34"/>
  <c r="DI147" i="34"/>
  <c r="DK147" i="34" s="1"/>
  <c r="DG147" i="34"/>
  <c r="DC147" i="34"/>
  <c r="DE147" i="34" s="1"/>
  <c r="DA147" i="34"/>
  <c r="CX147" i="34"/>
  <c r="CV147" i="34"/>
  <c r="CR147" i="34"/>
  <c r="CT147" i="34" s="1"/>
  <c r="CP147" i="34"/>
  <c r="CL147" i="34"/>
  <c r="CN147" i="34" s="1"/>
  <c r="CJ147" i="34"/>
  <c r="CG147" i="34"/>
  <c r="CE147" i="34"/>
  <c r="CB147" i="34"/>
  <c r="BZ147" i="34"/>
  <c r="BW147" i="34"/>
  <c r="BU147" i="34"/>
  <c r="BR147" i="34"/>
  <c r="BP147" i="34"/>
  <c r="BM147" i="34"/>
  <c r="BK147" i="34"/>
  <c r="BG147" i="34"/>
  <c r="BI147" i="34" s="1"/>
  <c r="BE147" i="34"/>
  <c r="BB147" i="34"/>
  <c r="AZ147" i="34"/>
  <c r="AV147" i="34"/>
  <c r="AX147" i="34" s="1"/>
  <c r="AT147" i="34"/>
  <c r="AP147" i="34"/>
  <c r="AR147" i="34" s="1"/>
  <c r="AN147" i="34"/>
  <c r="AK147" i="34"/>
  <c r="AI147" i="34"/>
  <c r="AE147" i="34"/>
  <c r="AG147" i="34" s="1"/>
  <c r="AC147" i="34"/>
  <c r="Z147" i="34"/>
  <c r="X147" i="34"/>
  <c r="U147" i="34"/>
  <c r="S147" i="34"/>
  <c r="O147" i="34"/>
  <c r="Q147" i="34" s="1"/>
  <c r="M147" i="34"/>
  <c r="I147" i="34"/>
  <c r="H147" i="34"/>
  <c r="G147" i="34"/>
  <c r="F147" i="34"/>
  <c r="E147" i="34"/>
  <c r="FT146" i="34"/>
  <c r="FD146" i="34"/>
  <c r="FF146" i="34" s="1"/>
  <c r="FB146" i="34"/>
  <c r="EY146" i="34"/>
  <c r="EW146" i="34"/>
  <c r="ET146" i="34"/>
  <c r="ER146" i="34"/>
  <c r="EO146" i="34"/>
  <c r="EM146" i="34"/>
  <c r="EJ146" i="34"/>
  <c r="EH146" i="34"/>
  <c r="EE146" i="34"/>
  <c r="EC146" i="34"/>
  <c r="DY146" i="34"/>
  <c r="EA146" i="34" s="1"/>
  <c r="DW146" i="34"/>
  <c r="DT146" i="34"/>
  <c r="DR146" i="34"/>
  <c r="DO146" i="34"/>
  <c r="DM146" i="34"/>
  <c r="DI146" i="34"/>
  <c r="DK146" i="34" s="1"/>
  <c r="DG146" i="34"/>
  <c r="DC146" i="34"/>
  <c r="DE146" i="34" s="1"/>
  <c r="DA146" i="34"/>
  <c r="CX146" i="34"/>
  <c r="CV146" i="34"/>
  <c r="CR146" i="34"/>
  <c r="CT146" i="34" s="1"/>
  <c r="CP146" i="34"/>
  <c r="CL146" i="34"/>
  <c r="CN146" i="34" s="1"/>
  <c r="CJ146" i="34"/>
  <c r="CG146" i="34"/>
  <c r="CE146" i="34"/>
  <c r="CB146" i="34"/>
  <c r="BZ146" i="34"/>
  <c r="BW146" i="34"/>
  <c r="BU146" i="34"/>
  <c r="BR146" i="34"/>
  <c r="BP146" i="34"/>
  <c r="BM146" i="34"/>
  <c r="BK146" i="34"/>
  <c r="BG146" i="34"/>
  <c r="BI146" i="34" s="1"/>
  <c r="BE146" i="34"/>
  <c r="BB146" i="34"/>
  <c r="AZ146" i="34"/>
  <c r="AV146" i="34"/>
  <c r="AX146" i="34" s="1"/>
  <c r="AT146" i="34"/>
  <c r="AP146" i="34"/>
  <c r="AR146" i="34" s="1"/>
  <c r="AN146" i="34"/>
  <c r="AK146" i="34"/>
  <c r="AI146" i="34"/>
  <c r="AE146" i="34"/>
  <c r="AG146" i="34" s="1"/>
  <c r="AC146" i="34"/>
  <c r="Z146" i="34"/>
  <c r="X146" i="34"/>
  <c r="U146" i="34"/>
  <c r="S146" i="34"/>
  <c r="O146" i="34"/>
  <c r="M146" i="34"/>
  <c r="I146" i="34"/>
  <c r="H146" i="34"/>
  <c r="G146" i="34"/>
  <c r="F146" i="34"/>
  <c r="E146" i="34"/>
  <c r="FT145" i="34"/>
  <c r="FD145" i="34"/>
  <c r="FF145" i="34" s="1"/>
  <c r="FB145" i="34"/>
  <c r="EY145" i="34"/>
  <c r="EW145" i="34"/>
  <c r="ET145" i="34"/>
  <c r="ER145" i="34"/>
  <c r="EO145" i="34"/>
  <c r="EM145" i="34"/>
  <c r="EJ145" i="34"/>
  <c r="EH145" i="34"/>
  <c r="EE145" i="34"/>
  <c r="EC145" i="34"/>
  <c r="DY145" i="34"/>
  <c r="EA145" i="34" s="1"/>
  <c r="DW145" i="34"/>
  <c r="DT145" i="34"/>
  <c r="DR145" i="34"/>
  <c r="DO145" i="34"/>
  <c r="DM145" i="34"/>
  <c r="DI145" i="34"/>
  <c r="DK145" i="34" s="1"/>
  <c r="DG145" i="34"/>
  <c r="DC145" i="34"/>
  <c r="DE145" i="34" s="1"/>
  <c r="DA145" i="34"/>
  <c r="CX145" i="34"/>
  <c r="CV145" i="34"/>
  <c r="CR145" i="34"/>
  <c r="CT145" i="34" s="1"/>
  <c r="CP145" i="34"/>
  <c r="CL145" i="34"/>
  <c r="CN145" i="34" s="1"/>
  <c r="CJ145" i="34"/>
  <c r="CG145" i="34"/>
  <c r="CE145" i="34"/>
  <c r="CB145" i="34"/>
  <c r="BZ145" i="34"/>
  <c r="BW145" i="34"/>
  <c r="BU145" i="34"/>
  <c r="BR145" i="34"/>
  <c r="BP145" i="34"/>
  <c r="BM145" i="34"/>
  <c r="BK145" i="34"/>
  <c r="BG145" i="34"/>
  <c r="BI145" i="34" s="1"/>
  <c r="BE145" i="34"/>
  <c r="BB145" i="34"/>
  <c r="AZ145" i="34"/>
  <c r="AV145" i="34"/>
  <c r="AX145" i="34" s="1"/>
  <c r="AT145" i="34"/>
  <c r="AP145" i="34"/>
  <c r="AR145" i="34" s="1"/>
  <c r="AN145" i="34"/>
  <c r="AK145" i="34"/>
  <c r="AI145" i="34"/>
  <c r="AE145" i="34"/>
  <c r="AG145" i="34" s="1"/>
  <c r="AC145" i="34"/>
  <c r="Z145" i="34"/>
  <c r="X145" i="34"/>
  <c r="U145" i="34"/>
  <c r="S145" i="34"/>
  <c r="O145" i="34"/>
  <c r="Q145" i="34" s="1"/>
  <c r="M145" i="34"/>
  <c r="I145" i="34"/>
  <c r="H145" i="34"/>
  <c r="G145" i="34"/>
  <c r="F145" i="34"/>
  <c r="E145" i="34"/>
  <c r="FT144" i="34"/>
  <c r="FD144" i="34"/>
  <c r="FF144" i="34" s="1"/>
  <c r="FB144" i="34"/>
  <c r="EY144" i="34"/>
  <c r="EW144" i="34"/>
  <c r="ET144" i="34"/>
  <c r="ER144" i="34"/>
  <c r="EO144" i="34"/>
  <c r="EM144" i="34"/>
  <c r="EJ144" i="34"/>
  <c r="EH144" i="34"/>
  <c r="EE144" i="34"/>
  <c r="EC144" i="34"/>
  <c r="DY144" i="34"/>
  <c r="EA144" i="34" s="1"/>
  <c r="DW144" i="34"/>
  <c r="DT144" i="34"/>
  <c r="DR144" i="34"/>
  <c r="DO144" i="34"/>
  <c r="DM144" i="34"/>
  <c r="DI144" i="34"/>
  <c r="DK144" i="34" s="1"/>
  <c r="DG144" i="34"/>
  <c r="DC144" i="34"/>
  <c r="DE144" i="34" s="1"/>
  <c r="DA144" i="34"/>
  <c r="CX144" i="34"/>
  <c r="CV144" i="34"/>
  <c r="CR144" i="34"/>
  <c r="CT144" i="34" s="1"/>
  <c r="CP144" i="34"/>
  <c r="CL144" i="34"/>
  <c r="CN144" i="34" s="1"/>
  <c r="CJ144" i="34"/>
  <c r="CG144" i="34"/>
  <c r="CE144" i="34"/>
  <c r="CB144" i="34"/>
  <c r="BZ144" i="34"/>
  <c r="BW144" i="34"/>
  <c r="BU144" i="34"/>
  <c r="BR144" i="34"/>
  <c r="BP144" i="34"/>
  <c r="BM144" i="34"/>
  <c r="BK144" i="34"/>
  <c r="BG144" i="34"/>
  <c r="BI144" i="34" s="1"/>
  <c r="BE144" i="34"/>
  <c r="BB144" i="34"/>
  <c r="AZ144" i="34"/>
  <c r="AV144" i="34"/>
  <c r="AX144" i="34" s="1"/>
  <c r="AT144" i="34"/>
  <c r="AP144" i="34"/>
  <c r="AR144" i="34" s="1"/>
  <c r="AN144" i="34"/>
  <c r="AK144" i="34"/>
  <c r="AI144" i="34"/>
  <c r="AE144" i="34"/>
  <c r="AC144" i="34"/>
  <c r="Z144" i="34"/>
  <c r="X144" i="34"/>
  <c r="U144" i="34"/>
  <c r="S144" i="34"/>
  <c r="O144" i="34"/>
  <c r="Q144" i="34" s="1"/>
  <c r="M144" i="34"/>
  <c r="I144" i="34"/>
  <c r="H144" i="34"/>
  <c r="G144" i="34"/>
  <c r="F144" i="34"/>
  <c r="E144" i="34"/>
  <c r="FT143" i="34"/>
  <c r="FD143" i="34"/>
  <c r="FF143" i="34" s="1"/>
  <c r="FB143" i="34"/>
  <c r="EY143" i="34"/>
  <c r="EW143" i="34"/>
  <c r="ET143" i="34"/>
  <c r="ER143" i="34"/>
  <c r="EO143" i="34"/>
  <c r="EM143" i="34"/>
  <c r="EJ143" i="34"/>
  <c r="EH143" i="34"/>
  <c r="EE143" i="34"/>
  <c r="EC143" i="34"/>
  <c r="DY143" i="34"/>
  <c r="EA143" i="34" s="1"/>
  <c r="DW143" i="34"/>
  <c r="DT143" i="34"/>
  <c r="DR143" i="34"/>
  <c r="DO143" i="34"/>
  <c r="DM143" i="34"/>
  <c r="DI143" i="34"/>
  <c r="DK143" i="34" s="1"/>
  <c r="DG143" i="34"/>
  <c r="DC143" i="34"/>
  <c r="DE143" i="34" s="1"/>
  <c r="DA143" i="34"/>
  <c r="CX143" i="34"/>
  <c r="CV143" i="34"/>
  <c r="CR143" i="34"/>
  <c r="CT143" i="34" s="1"/>
  <c r="CP143" i="34"/>
  <c r="CL143" i="34"/>
  <c r="CN143" i="34" s="1"/>
  <c r="CJ143" i="34"/>
  <c r="CG143" i="34"/>
  <c r="CE143" i="34"/>
  <c r="CB143" i="34"/>
  <c r="BZ143" i="34"/>
  <c r="BW143" i="34"/>
  <c r="BU143" i="34"/>
  <c r="BR143" i="34"/>
  <c r="BP143" i="34"/>
  <c r="BM143" i="34"/>
  <c r="BK143" i="34"/>
  <c r="BG143" i="34"/>
  <c r="BI143" i="34" s="1"/>
  <c r="BE143" i="34"/>
  <c r="BB143" i="34"/>
  <c r="AZ143" i="34"/>
  <c r="AV143" i="34"/>
  <c r="AX143" i="34" s="1"/>
  <c r="AT143" i="34"/>
  <c r="AP143" i="34"/>
  <c r="AR143" i="34" s="1"/>
  <c r="AN143" i="34"/>
  <c r="AK143" i="34"/>
  <c r="AI143" i="34"/>
  <c r="AE143" i="34"/>
  <c r="AG143" i="34" s="1"/>
  <c r="AC143" i="34"/>
  <c r="Z143" i="34"/>
  <c r="X143" i="34"/>
  <c r="U143" i="34"/>
  <c r="S143" i="34"/>
  <c r="O143" i="34"/>
  <c r="Q143" i="34" s="1"/>
  <c r="M143" i="34"/>
  <c r="I143" i="34"/>
  <c r="H143" i="34"/>
  <c r="G143" i="34"/>
  <c r="F143" i="34"/>
  <c r="E143" i="34"/>
  <c r="FT142" i="34"/>
  <c r="FD142" i="34"/>
  <c r="FF142" i="34" s="1"/>
  <c r="FB142" i="34"/>
  <c r="EY142" i="34"/>
  <c r="EW142" i="34"/>
  <c r="ET142" i="34"/>
  <c r="ER142" i="34"/>
  <c r="EO142" i="34"/>
  <c r="EM142" i="34"/>
  <c r="EJ142" i="34"/>
  <c r="EH142" i="34"/>
  <c r="EE142" i="34"/>
  <c r="EC142" i="34"/>
  <c r="DY142" i="34"/>
  <c r="EA142" i="34" s="1"/>
  <c r="DW142" i="34"/>
  <c r="DT142" i="34"/>
  <c r="DR142" i="34"/>
  <c r="DO142" i="34"/>
  <c r="DM142" i="34"/>
  <c r="DI142" i="34"/>
  <c r="DK142" i="34" s="1"/>
  <c r="DG142" i="34"/>
  <c r="DC142" i="34"/>
  <c r="DE142" i="34" s="1"/>
  <c r="DA142" i="34"/>
  <c r="CX142" i="34"/>
  <c r="CV142" i="34"/>
  <c r="CR142" i="34"/>
  <c r="CT142" i="34" s="1"/>
  <c r="CP142" i="34"/>
  <c r="CL142" i="34"/>
  <c r="CN142" i="34" s="1"/>
  <c r="CJ142" i="34"/>
  <c r="CG142" i="34"/>
  <c r="CE142" i="34"/>
  <c r="CB142" i="34"/>
  <c r="BZ142" i="34"/>
  <c r="BW142" i="34"/>
  <c r="BU142" i="34"/>
  <c r="BR142" i="34"/>
  <c r="BP142" i="34"/>
  <c r="BM142" i="34"/>
  <c r="BK142" i="34"/>
  <c r="BG142" i="34"/>
  <c r="BI142" i="34" s="1"/>
  <c r="BE142" i="34"/>
  <c r="BB142" i="34"/>
  <c r="AZ142" i="34"/>
  <c r="AV142" i="34"/>
  <c r="AX142" i="34" s="1"/>
  <c r="AT142" i="34"/>
  <c r="AP142" i="34"/>
  <c r="AR142" i="34" s="1"/>
  <c r="AN142" i="34"/>
  <c r="AK142" i="34"/>
  <c r="AI142" i="34"/>
  <c r="AE142" i="34"/>
  <c r="AG142" i="34" s="1"/>
  <c r="AC142" i="34"/>
  <c r="Z142" i="34"/>
  <c r="X142" i="34"/>
  <c r="U142" i="34"/>
  <c r="S142" i="34"/>
  <c r="O142" i="34"/>
  <c r="Q142" i="34" s="1"/>
  <c r="M142" i="34"/>
  <c r="I142" i="34"/>
  <c r="H142" i="34"/>
  <c r="G142" i="34"/>
  <c r="F142" i="34"/>
  <c r="E142" i="34"/>
  <c r="FT141" i="34"/>
  <c r="FD141" i="34"/>
  <c r="FF141" i="34" s="1"/>
  <c r="FB141" i="34"/>
  <c r="EY141" i="34"/>
  <c r="EW141" i="34"/>
  <c r="ET141" i="34"/>
  <c r="ER141" i="34"/>
  <c r="EO141" i="34"/>
  <c r="EM141" i="34"/>
  <c r="EJ141" i="34"/>
  <c r="EH141" i="34"/>
  <c r="EE141" i="34"/>
  <c r="EC141" i="34"/>
  <c r="DY141" i="34"/>
  <c r="EA141" i="34" s="1"/>
  <c r="DW141" i="34"/>
  <c r="DT141" i="34"/>
  <c r="DR141" i="34"/>
  <c r="DO141" i="34"/>
  <c r="DM141" i="34"/>
  <c r="DI141" i="34"/>
  <c r="DK141" i="34" s="1"/>
  <c r="DG141" i="34"/>
  <c r="DC141" i="34"/>
  <c r="DE141" i="34" s="1"/>
  <c r="DA141" i="34"/>
  <c r="CX141" i="34"/>
  <c r="CV141" i="34"/>
  <c r="CR141" i="34"/>
  <c r="CT141" i="34" s="1"/>
  <c r="CP141" i="34"/>
  <c r="CL141" i="34"/>
  <c r="CN141" i="34" s="1"/>
  <c r="CJ141" i="34"/>
  <c r="CG141" i="34"/>
  <c r="CE141" i="34"/>
  <c r="CB141" i="34"/>
  <c r="BZ141" i="34"/>
  <c r="BW141" i="34"/>
  <c r="BU141" i="34"/>
  <c r="BR141" i="34"/>
  <c r="BP141" i="34"/>
  <c r="BM141" i="34"/>
  <c r="BK141" i="34"/>
  <c r="BG141" i="34"/>
  <c r="BI141" i="34" s="1"/>
  <c r="BE141" i="34"/>
  <c r="BB141" i="34"/>
  <c r="AZ141" i="34"/>
  <c r="AV141" i="34"/>
  <c r="AX141" i="34" s="1"/>
  <c r="AT141" i="34"/>
  <c r="AP141" i="34"/>
  <c r="AR141" i="34" s="1"/>
  <c r="AN141" i="34"/>
  <c r="AK141" i="34"/>
  <c r="AI141" i="34"/>
  <c r="AE141" i="34"/>
  <c r="AG141" i="34" s="1"/>
  <c r="AC141" i="34"/>
  <c r="Z141" i="34"/>
  <c r="X141" i="34"/>
  <c r="U141" i="34"/>
  <c r="S141" i="34"/>
  <c r="O141" i="34"/>
  <c r="Q141" i="34" s="1"/>
  <c r="M141" i="34"/>
  <c r="I141" i="34"/>
  <c r="H141" i="34"/>
  <c r="G141" i="34"/>
  <c r="F141" i="34"/>
  <c r="E141" i="34"/>
  <c r="FT140" i="34"/>
  <c r="FD140" i="34"/>
  <c r="FF140" i="34" s="1"/>
  <c r="FB140" i="34"/>
  <c r="EY140" i="34"/>
  <c r="EW140" i="34"/>
  <c r="ET140" i="34"/>
  <c r="ER140" i="34"/>
  <c r="EO140" i="34"/>
  <c r="EM140" i="34"/>
  <c r="EJ140" i="34"/>
  <c r="EH140" i="34"/>
  <c r="EE140" i="34"/>
  <c r="EC140" i="34"/>
  <c r="DY140" i="34"/>
  <c r="EA140" i="34" s="1"/>
  <c r="DW140" i="34"/>
  <c r="DT140" i="34"/>
  <c r="DR140" i="34"/>
  <c r="DO140" i="34"/>
  <c r="DM140" i="34"/>
  <c r="DI140" i="34"/>
  <c r="DK140" i="34" s="1"/>
  <c r="DG140" i="34"/>
  <c r="DC140" i="34"/>
  <c r="DE140" i="34" s="1"/>
  <c r="DA140" i="34"/>
  <c r="CX140" i="34"/>
  <c r="CV140" i="34"/>
  <c r="CR140" i="34"/>
  <c r="CT140" i="34" s="1"/>
  <c r="CP140" i="34"/>
  <c r="CL140" i="34"/>
  <c r="CN140" i="34" s="1"/>
  <c r="CJ140" i="34"/>
  <c r="CG140" i="34"/>
  <c r="CE140" i="34"/>
  <c r="CB140" i="34"/>
  <c r="BZ140" i="34"/>
  <c r="BW140" i="34"/>
  <c r="BU140" i="34"/>
  <c r="BR140" i="34"/>
  <c r="BP140" i="34"/>
  <c r="BM140" i="34"/>
  <c r="BK140" i="34"/>
  <c r="BG140" i="34"/>
  <c r="BI140" i="34" s="1"/>
  <c r="BE140" i="34"/>
  <c r="BB140" i="34"/>
  <c r="AZ140" i="34"/>
  <c r="AV140" i="34"/>
  <c r="AX140" i="34" s="1"/>
  <c r="AT140" i="34"/>
  <c r="AP140" i="34"/>
  <c r="AR140" i="34" s="1"/>
  <c r="AN140" i="34"/>
  <c r="AK140" i="34"/>
  <c r="AI140" i="34"/>
  <c r="AE140" i="34"/>
  <c r="AG140" i="34" s="1"/>
  <c r="AC140" i="34"/>
  <c r="Z140" i="34"/>
  <c r="X140" i="34"/>
  <c r="U140" i="34"/>
  <c r="S140" i="34"/>
  <c r="O140" i="34"/>
  <c r="M140" i="34"/>
  <c r="I140" i="34"/>
  <c r="H140" i="34"/>
  <c r="G140" i="34"/>
  <c r="F140" i="34"/>
  <c r="E140" i="34"/>
  <c r="FT139" i="34"/>
  <c r="FD139" i="34"/>
  <c r="FF139" i="34" s="1"/>
  <c r="FB139" i="34"/>
  <c r="EY139" i="34"/>
  <c r="EW139" i="34"/>
  <c r="ET139" i="34"/>
  <c r="ER139" i="34"/>
  <c r="EO139" i="34"/>
  <c r="EM139" i="34"/>
  <c r="EJ139" i="34"/>
  <c r="EH139" i="34"/>
  <c r="EE139" i="34"/>
  <c r="EC139" i="34"/>
  <c r="DY139" i="34"/>
  <c r="EA139" i="34" s="1"/>
  <c r="DW139" i="34"/>
  <c r="DT139" i="34"/>
  <c r="DR139" i="34"/>
  <c r="DO139" i="34"/>
  <c r="DM139" i="34"/>
  <c r="DI139" i="34"/>
  <c r="DK139" i="34" s="1"/>
  <c r="DG139" i="34"/>
  <c r="DC139" i="34"/>
  <c r="DE139" i="34" s="1"/>
  <c r="DA139" i="34"/>
  <c r="CX139" i="34"/>
  <c r="CV139" i="34"/>
  <c r="CR139" i="34"/>
  <c r="CT139" i="34" s="1"/>
  <c r="CP139" i="34"/>
  <c r="CL139" i="34"/>
  <c r="CN139" i="34" s="1"/>
  <c r="CJ139" i="34"/>
  <c r="CG139" i="34"/>
  <c r="CE139" i="34"/>
  <c r="CB139" i="34"/>
  <c r="BZ139" i="34"/>
  <c r="BW139" i="34"/>
  <c r="BU139" i="34"/>
  <c r="BR139" i="34"/>
  <c r="BP139" i="34"/>
  <c r="BM139" i="34"/>
  <c r="BK139" i="34"/>
  <c r="BG139" i="34"/>
  <c r="BI139" i="34" s="1"/>
  <c r="BE139" i="34"/>
  <c r="BB139" i="34"/>
  <c r="AZ139" i="34"/>
  <c r="AV139" i="34"/>
  <c r="AX139" i="34" s="1"/>
  <c r="AT139" i="34"/>
  <c r="AP139" i="34"/>
  <c r="AR139" i="34" s="1"/>
  <c r="AN139" i="34"/>
  <c r="AK139" i="34"/>
  <c r="AI139" i="34"/>
  <c r="AE139" i="34"/>
  <c r="AG139" i="34" s="1"/>
  <c r="AC139" i="34"/>
  <c r="Z139" i="34"/>
  <c r="X139" i="34"/>
  <c r="U139" i="34"/>
  <c r="S139" i="34"/>
  <c r="O139" i="34"/>
  <c r="M139" i="34"/>
  <c r="I139" i="34"/>
  <c r="H139" i="34"/>
  <c r="G139" i="34"/>
  <c r="F139" i="34"/>
  <c r="E139" i="34"/>
  <c r="FT138" i="34"/>
  <c r="FD138" i="34"/>
  <c r="FF138" i="34" s="1"/>
  <c r="FB138" i="34"/>
  <c r="EY138" i="34"/>
  <c r="EW138" i="34"/>
  <c r="ET138" i="34"/>
  <c r="ER138" i="34"/>
  <c r="EO138" i="34"/>
  <c r="EM138" i="34"/>
  <c r="EJ138" i="34"/>
  <c r="EH138" i="34"/>
  <c r="EE138" i="34"/>
  <c r="EC138" i="34"/>
  <c r="DY138" i="34"/>
  <c r="EA138" i="34" s="1"/>
  <c r="DW138" i="34"/>
  <c r="DT138" i="34"/>
  <c r="DR138" i="34"/>
  <c r="DO138" i="34"/>
  <c r="DM138" i="34"/>
  <c r="DI138" i="34"/>
  <c r="DK138" i="34" s="1"/>
  <c r="DG138" i="34"/>
  <c r="DC138" i="34"/>
  <c r="DE138" i="34" s="1"/>
  <c r="DA138" i="34"/>
  <c r="CX138" i="34"/>
  <c r="CV138" i="34"/>
  <c r="CR138" i="34"/>
  <c r="CT138" i="34" s="1"/>
  <c r="CP138" i="34"/>
  <c r="CL138" i="34"/>
  <c r="CN138" i="34" s="1"/>
  <c r="CJ138" i="34"/>
  <c r="CG138" i="34"/>
  <c r="CE138" i="34"/>
  <c r="CB138" i="34"/>
  <c r="BZ138" i="34"/>
  <c r="BW138" i="34"/>
  <c r="BU138" i="34"/>
  <c r="BR138" i="34"/>
  <c r="BP138" i="34"/>
  <c r="BM138" i="34"/>
  <c r="BK138" i="34"/>
  <c r="BG138" i="34"/>
  <c r="BI138" i="34" s="1"/>
  <c r="BE138" i="34"/>
  <c r="BB138" i="34"/>
  <c r="AZ138" i="34"/>
  <c r="AV138" i="34"/>
  <c r="AX138" i="34" s="1"/>
  <c r="AT138" i="34"/>
  <c r="AP138" i="34"/>
  <c r="AR138" i="34" s="1"/>
  <c r="AN138" i="34"/>
  <c r="AK138" i="34"/>
  <c r="AI138" i="34"/>
  <c r="AE138" i="34"/>
  <c r="AG138" i="34" s="1"/>
  <c r="AC138" i="34"/>
  <c r="Z138" i="34"/>
  <c r="X138" i="34"/>
  <c r="U138" i="34"/>
  <c r="S138" i="34"/>
  <c r="O138" i="34"/>
  <c r="Q138" i="34" s="1"/>
  <c r="M138" i="34"/>
  <c r="I138" i="34"/>
  <c r="H138" i="34"/>
  <c r="G138" i="34"/>
  <c r="F138" i="34"/>
  <c r="E138" i="34"/>
  <c r="FT137" i="34"/>
  <c r="FD137" i="34"/>
  <c r="FF137" i="34" s="1"/>
  <c r="FB137" i="34"/>
  <c r="EY137" i="34"/>
  <c r="EW137" i="34"/>
  <c r="ET137" i="34"/>
  <c r="ER137" i="34"/>
  <c r="EO137" i="34"/>
  <c r="EM137" i="34"/>
  <c r="EJ137" i="34"/>
  <c r="EH137" i="34"/>
  <c r="EE137" i="34"/>
  <c r="EC137" i="34"/>
  <c r="DY137" i="34"/>
  <c r="EA137" i="34" s="1"/>
  <c r="DW137" i="34"/>
  <c r="DT137" i="34"/>
  <c r="DR137" i="34"/>
  <c r="DO137" i="34"/>
  <c r="DM137" i="34"/>
  <c r="DI137" i="34"/>
  <c r="DK137" i="34" s="1"/>
  <c r="DG137" i="34"/>
  <c r="DC137" i="34"/>
  <c r="DE137" i="34" s="1"/>
  <c r="DA137" i="34"/>
  <c r="CX137" i="34"/>
  <c r="CV137" i="34"/>
  <c r="CR137" i="34"/>
  <c r="CT137" i="34" s="1"/>
  <c r="CP137" i="34"/>
  <c r="CL137" i="34"/>
  <c r="CN137" i="34" s="1"/>
  <c r="CJ137" i="34"/>
  <c r="CG137" i="34"/>
  <c r="CE137" i="34"/>
  <c r="CB137" i="34"/>
  <c r="BZ137" i="34"/>
  <c r="BW137" i="34"/>
  <c r="BU137" i="34"/>
  <c r="BR137" i="34"/>
  <c r="BP137" i="34"/>
  <c r="BM137" i="34"/>
  <c r="BK137" i="34"/>
  <c r="BG137" i="34"/>
  <c r="BI137" i="34" s="1"/>
  <c r="BE137" i="34"/>
  <c r="BB137" i="34"/>
  <c r="AZ137" i="34"/>
  <c r="AV137" i="34"/>
  <c r="AX137" i="34" s="1"/>
  <c r="AT137" i="34"/>
  <c r="AP137" i="34"/>
  <c r="AR137" i="34" s="1"/>
  <c r="AN137" i="34"/>
  <c r="AK137" i="34"/>
  <c r="AI137" i="34"/>
  <c r="AE137" i="34"/>
  <c r="AG137" i="34" s="1"/>
  <c r="AC137" i="34"/>
  <c r="Z137" i="34"/>
  <c r="X137" i="34"/>
  <c r="U137" i="34"/>
  <c r="S137" i="34"/>
  <c r="O137" i="34"/>
  <c r="Q137" i="34" s="1"/>
  <c r="M137" i="34"/>
  <c r="I137" i="34"/>
  <c r="H137" i="34"/>
  <c r="G137" i="34"/>
  <c r="F137" i="34"/>
  <c r="E137" i="34"/>
  <c r="FT136" i="34"/>
  <c r="FD136" i="34"/>
  <c r="FF136" i="34" s="1"/>
  <c r="FB136" i="34"/>
  <c r="EY136" i="34"/>
  <c r="EW136" i="34"/>
  <c r="ET136" i="34"/>
  <c r="ER136" i="34"/>
  <c r="EO136" i="34"/>
  <c r="EM136" i="34"/>
  <c r="EJ136" i="34"/>
  <c r="EH136" i="34"/>
  <c r="EE136" i="34"/>
  <c r="EC136" i="34"/>
  <c r="DY136" i="34"/>
  <c r="EA136" i="34" s="1"/>
  <c r="DW136" i="34"/>
  <c r="DT136" i="34"/>
  <c r="DR136" i="34"/>
  <c r="DO136" i="34"/>
  <c r="DM136" i="34"/>
  <c r="DI136" i="34"/>
  <c r="DK136" i="34" s="1"/>
  <c r="DG136" i="34"/>
  <c r="DC136" i="34"/>
  <c r="DE136" i="34" s="1"/>
  <c r="DA136" i="34"/>
  <c r="CX136" i="34"/>
  <c r="CV136" i="34"/>
  <c r="CR136" i="34"/>
  <c r="CT136" i="34" s="1"/>
  <c r="CP136" i="34"/>
  <c r="CL136" i="34"/>
  <c r="CN136" i="34" s="1"/>
  <c r="CJ136" i="34"/>
  <c r="CG136" i="34"/>
  <c r="CE136" i="34"/>
  <c r="CB136" i="34"/>
  <c r="BZ136" i="34"/>
  <c r="BW136" i="34"/>
  <c r="BU136" i="34"/>
  <c r="BR136" i="34"/>
  <c r="BP136" i="34"/>
  <c r="BM136" i="34"/>
  <c r="BK136" i="34"/>
  <c r="BG136" i="34"/>
  <c r="BI136" i="34" s="1"/>
  <c r="BE136" i="34"/>
  <c r="BB136" i="34"/>
  <c r="AZ136" i="34"/>
  <c r="AV136" i="34"/>
  <c r="AX136" i="34" s="1"/>
  <c r="AT136" i="34"/>
  <c r="AP136" i="34"/>
  <c r="AR136" i="34" s="1"/>
  <c r="AN136" i="34"/>
  <c r="AK136" i="34"/>
  <c r="AI136" i="34"/>
  <c r="AE136" i="34"/>
  <c r="AG136" i="34" s="1"/>
  <c r="AC136" i="34"/>
  <c r="Z136" i="34"/>
  <c r="X136" i="34"/>
  <c r="U136" i="34"/>
  <c r="S136" i="34"/>
  <c r="O136" i="34"/>
  <c r="Q136" i="34" s="1"/>
  <c r="M136" i="34"/>
  <c r="I136" i="34"/>
  <c r="H136" i="34"/>
  <c r="G136" i="34"/>
  <c r="F136" i="34"/>
  <c r="E136" i="34"/>
  <c r="FT135" i="34"/>
  <c r="FD135" i="34"/>
  <c r="FF135" i="34" s="1"/>
  <c r="FB135" i="34"/>
  <c r="EY135" i="34"/>
  <c r="EW135" i="34"/>
  <c r="ET135" i="34"/>
  <c r="ER135" i="34"/>
  <c r="EO135" i="34"/>
  <c r="EM135" i="34"/>
  <c r="EJ135" i="34"/>
  <c r="EH135" i="34"/>
  <c r="EE135" i="34"/>
  <c r="EC135" i="34"/>
  <c r="DY135" i="34"/>
  <c r="EA135" i="34" s="1"/>
  <c r="DW135" i="34"/>
  <c r="DT135" i="34"/>
  <c r="DR135" i="34"/>
  <c r="DO135" i="34"/>
  <c r="DM135" i="34"/>
  <c r="DI135" i="34"/>
  <c r="DK135" i="34" s="1"/>
  <c r="DG135" i="34"/>
  <c r="DC135" i="34"/>
  <c r="DE135" i="34" s="1"/>
  <c r="DA135" i="34"/>
  <c r="CX135" i="34"/>
  <c r="CV135" i="34"/>
  <c r="CR135" i="34"/>
  <c r="CT135" i="34" s="1"/>
  <c r="CP135" i="34"/>
  <c r="CL135" i="34"/>
  <c r="CN135" i="34" s="1"/>
  <c r="CJ135" i="34"/>
  <c r="CG135" i="34"/>
  <c r="CE135" i="34"/>
  <c r="CB135" i="34"/>
  <c r="BZ135" i="34"/>
  <c r="BW135" i="34"/>
  <c r="BU135" i="34"/>
  <c r="BR135" i="34"/>
  <c r="BP135" i="34"/>
  <c r="BM135" i="34"/>
  <c r="BK135" i="34"/>
  <c r="BG135" i="34"/>
  <c r="BI135" i="34" s="1"/>
  <c r="BE135" i="34"/>
  <c r="BB135" i="34"/>
  <c r="AZ135" i="34"/>
  <c r="AV135" i="34"/>
  <c r="AX135" i="34" s="1"/>
  <c r="AT135" i="34"/>
  <c r="AP135" i="34"/>
  <c r="AR135" i="34" s="1"/>
  <c r="AN135" i="34"/>
  <c r="AK135" i="34"/>
  <c r="AI135" i="34"/>
  <c r="AE135" i="34"/>
  <c r="AG135" i="34" s="1"/>
  <c r="AC135" i="34"/>
  <c r="Z135" i="34"/>
  <c r="X135" i="34"/>
  <c r="U135" i="34"/>
  <c r="S135" i="34"/>
  <c r="O135" i="34"/>
  <c r="Q135" i="34" s="1"/>
  <c r="M135" i="34"/>
  <c r="I135" i="34"/>
  <c r="H135" i="34"/>
  <c r="G135" i="34"/>
  <c r="F135" i="34"/>
  <c r="E135" i="34"/>
  <c r="FT134" i="34"/>
  <c r="FD134" i="34"/>
  <c r="FF134" i="34" s="1"/>
  <c r="FB134" i="34"/>
  <c r="EY134" i="34"/>
  <c r="EW134" i="34"/>
  <c r="ET134" i="34"/>
  <c r="ER134" i="34"/>
  <c r="EO134" i="34"/>
  <c r="EM134" i="34"/>
  <c r="EJ134" i="34"/>
  <c r="EH134" i="34"/>
  <c r="EE134" i="34"/>
  <c r="EC134" i="34"/>
  <c r="DY134" i="34"/>
  <c r="EA134" i="34" s="1"/>
  <c r="DW134" i="34"/>
  <c r="DT134" i="34"/>
  <c r="DR134" i="34"/>
  <c r="DO134" i="34"/>
  <c r="DM134" i="34"/>
  <c r="DI134" i="34"/>
  <c r="DK134" i="34" s="1"/>
  <c r="DG134" i="34"/>
  <c r="DC134" i="34"/>
  <c r="DE134" i="34" s="1"/>
  <c r="DA134" i="34"/>
  <c r="CX134" i="34"/>
  <c r="CV134" i="34"/>
  <c r="CR134" i="34"/>
  <c r="CT134" i="34" s="1"/>
  <c r="CP134" i="34"/>
  <c r="CL134" i="34"/>
  <c r="CN134" i="34" s="1"/>
  <c r="CJ134" i="34"/>
  <c r="CG134" i="34"/>
  <c r="CE134" i="34"/>
  <c r="CB134" i="34"/>
  <c r="BZ134" i="34"/>
  <c r="BW134" i="34"/>
  <c r="BU134" i="34"/>
  <c r="BR134" i="34"/>
  <c r="BP134" i="34"/>
  <c r="BM134" i="34"/>
  <c r="BK134" i="34"/>
  <c r="BG134" i="34"/>
  <c r="BI134" i="34" s="1"/>
  <c r="BE134" i="34"/>
  <c r="BB134" i="34"/>
  <c r="AZ134" i="34"/>
  <c r="AV134" i="34"/>
  <c r="AX134" i="34" s="1"/>
  <c r="AT134" i="34"/>
  <c r="AP134" i="34"/>
  <c r="AR134" i="34" s="1"/>
  <c r="AN134" i="34"/>
  <c r="AK134" i="34"/>
  <c r="AI134" i="34"/>
  <c r="AE134" i="34"/>
  <c r="AG134" i="34" s="1"/>
  <c r="AC134" i="34"/>
  <c r="Z134" i="34"/>
  <c r="X134" i="34"/>
  <c r="U134" i="34"/>
  <c r="S134" i="34"/>
  <c r="O134" i="34"/>
  <c r="Q134" i="34" s="1"/>
  <c r="M134" i="34"/>
  <c r="I134" i="34"/>
  <c r="H134" i="34"/>
  <c r="G134" i="34"/>
  <c r="F134" i="34"/>
  <c r="E134" i="34"/>
  <c r="FT133" i="34"/>
  <c r="FD133" i="34"/>
  <c r="FF133" i="34" s="1"/>
  <c r="FB133" i="34"/>
  <c r="EY133" i="34"/>
  <c r="EW133" i="34"/>
  <c r="ET133" i="34"/>
  <c r="ER133" i="34"/>
  <c r="EO133" i="34"/>
  <c r="EM133" i="34"/>
  <c r="EJ133" i="34"/>
  <c r="EH133" i="34"/>
  <c r="EE133" i="34"/>
  <c r="EC133" i="34"/>
  <c r="DY133" i="34"/>
  <c r="EA133" i="34" s="1"/>
  <c r="DW133" i="34"/>
  <c r="DT133" i="34"/>
  <c r="DR133" i="34"/>
  <c r="DO133" i="34"/>
  <c r="DM133" i="34"/>
  <c r="DI133" i="34"/>
  <c r="DK133" i="34" s="1"/>
  <c r="DG133" i="34"/>
  <c r="DC133" i="34"/>
  <c r="DE133" i="34" s="1"/>
  <c r="DA133" i="34"/>
  <c r="CX133" i="34"/>
  <c r="CV133" i="34"/>
  <c r="CR133" i="34"/>
  <c r="CT133" i="34" s="1"/>
  <c r="CP133" i="34"/>
  <c r="CL133" i="34"/>
  <c r="CN133" i="34" s="1"/>
  <c r="CJ133" i="34"/>
  <c r="CG133" i="34"/>
  <c r="CE133" i="34"/>
  <c r="CB133" i="34"/>
  <c r="BZ133" i="34"/>
  <c r="BW133" i="34"/>
  <c r="BU133" i="34"/>
  <c r="BR133" i="34"/>
  <c r="BP133" i="34"/>
  <c r="BM133" i="34"/>
  <c r="BK133" i="34"/>
  <c r="BG133" i="34"/>
  <c r="BI133" i="34" s="1"/>
  <c r="BE133" i="34"/>
  <c r="BB133" i="34"/>
  <c r="AZ133" i="34"/>
  <c r="AV133" i="34"/>
  <c r="AX133" i="34" s="1"/>
  <c r="AT133" i="34"/>
  <c r="AP133" i="34"/>
  <c r="AR133" i="34" s="1"/>
  <c r="AN133" i="34"/>
  <c r="AK133" i="34"/>
  <c r="AI133" i="34"/>
  <c r="AE133" i="34"/>
  <c r="AG133" i="34" s="1"/>
  <c r="AC133" i="34"/>
  <c r="Z133" i="34"/>
  <c r="X133" i="34"/>
  <c r="U133" i="34"/>
  <c r="S133" i="34"/>
  <c r="O133" i="34"/>
  <c r="Q133" i="34" s="1"/>
  <c r="M133" i="34"/>
  <c r="I133" i="34"/>
  <c r="H133" i="34"/>
  <c r="G133" i="34"/>
  <c r="F133" i="34"/>
  <c r="E133" i="34"/>
  <c r="FT132" i="34"/>
  <c r="FD132" i="34"/>
  <c r="FF132" i="34" s="1"/>
  <c r="FB132" i="34"/>
  <c r="EY132" i="34"/>
  <c r="EW132" i="34"/>
  <c r="ET132" i="34"/>
  <c r="ER132" i="34"/>
  <c r="EO132" i="34"/>
  <c r="EM132" i="34"/>
  <c r="EJ132" i="34"/>
  <c r="EH132" i="34"/>
  <c r="EE132" i="34"/>
  <c r="EC132" i="34"/>
  <c r="DY132" i="34"/>
  <c r="EA132" i="34" s="1"/>
  <c r="DW132" i="34"/>
  <c r="DT132" i="34"/>
  <c r="DR132" i="34"/>
  <c r="DO132" i="34"/>
  <c r="DM132" i="34"/>
  <c r="DI132" i="34"/>
  <c r="DK132" i="34" s="1"/>
  <c r="DG132" i="34"/>
  <c r="DC132" i="34"/>
  <c r="DE132" i="34" s="1"/>
  <c r="DA132" i="34"/>
  <c r="CX132" i="34"/>
  <c r="CV132" i="34"/>
  <c r="CR132" i="34"/>
  <c r="CT132" i="34" s="1"/>
  <c r="CP132" i="34"/>
  <c r="CL132" i="34"/>
  <c r="CN132" i="34" s="1"/>
  <c r="CJ132" i="34"/>
  <c r="CG132" i="34"/>
  <c r="CE132" i="34"/>
  <c r="CB132" i="34"/>
  <c r="BZ132" i="34"/>
  <c r="BW132" i="34"/>
  <c r="BU132" i="34"/>
  <c r="BR132" i="34"/>
  <c r="BP132" i="34"/>
  <c r="BM132" i="34"/>
  <c r="BK132" i="34"/>
  <c r="BG132" i="34"/>
  <c r="BI132" i="34" s="1"/>
  <c r="BE132" i="34"/>
  <c r="BB132" i="34"/>
  <c r="AZ132" i="34"/>
  <c r="AV132" i="34"/>
  <c r="AX132" i="34" s="1"/>
  <c r="AT132" i="34"/>
  <c r="AP132" i="34"/>
  <c r="AR132" i="34" s="1"/>
  <c r="AN132" i="34"/>
  <c r="AK132" i="34"/>
  <c r="AI132" i="34"/>
  <c r="AE132" i="34"/>
  <c r="AG132" i="34" s="1"/>
  <c r="AC132" i="34"/>
  <c r="Z132" i="34"/>
  <c r="X132" i="34"/>
  <c r="U132" i="34"/>
  <c r="S132" i="34"/>
  <c r="O132" i="34"/>
  <c r="M132" i="34"/>
  <c r="I132" i="34"/>
  <c r="H132" i="34"/>
  <c r="G132" i="34"/>
  <c r="F132" i="34"/>
  <c r="E132" i="34"/>
  <c r="FT131" i="34"/>
  <c r="FD131" i="34"/>
  <c r="FF131" i="34" s="1"/>
  <c r="FB131" i="34"/>
  <c r="EY131" i="34"/>
  <c r="EW131" i="34"/>
  <c r="ET131" i="34"/>
  <c r="ER131" i="34"/>
  <c r="EO131" i="34"/>
  <c r="EM131" i="34"/>
  <c r="EJ131" i="34"/>
  <c r="EH131" i="34"/>
  <c r="EE131" i="34"/>
  <c r="EC131" i="34"/>
  <c r="DY131" i="34"/>
  <c r="EA131" i="34" s="1"/>
  <c r="DW131" i="34"/>
  <c r="DT131" i="34"/>
  <c r="DR131" i="34"/>
  <c r="DO131" i="34"/>
  <c r="DM131" i="34"/>
  <c r="DI131" i="34"/>
  <c r="DK131" i="34" s="1"/>
  <c r="DG131" i="34"/>
  <c r="DC131" i="34"/>
  <c r="DE131" i="34" s="1"/>
  <c r="DA131" i="34"/>
  <c r="CX131" i="34"/>
  <c r="CV131" i="34"/>
  <c r="CR131" i="34"/>
  <c r="CT131" i="34" s="1"/>
  <c r="CP131" i="34"/>
  <c r="CL131" i="34"/>
  <c r="CN131" i="34" s="1"/>
  <c r="CJ131" i="34"/>
  <c r="CG131" i="34"/>
  <c r="CE131" i="34"/>
  <c r="CB131" i="34"/>
  <c r="BZ131" i="34"/>
  <c r="BW131" i="34"/>
  <c r="BU131" i="34"/>
  <c r="BR131" i="34"/>
  <c r="BP131" i="34"/>
  <c r="BM131" i="34"/>
  <c r="BK131" i="34"/>
  <c r="BG131" i="34"/>
  <c r="BI131" i="34" s="1"/>
  <c r="BE131" i="34"/>
  <c r="BB131" i="34"/>
  <c r="AZ131" i="34"/>
  <c r="AV131" i="34"/>
  <c r="AX131" i="34" s="1"/>
  <c r="AT131" i="34"/>
  <c r="AP131" i="34"/>
  <c r="AR131" i="34" s="1"/>
  <c r="AN131" i="34"/>
  <c r="AK131" i="34"/>
  <c r="AI131" i="34"/>
  <c r="AE131" i="34"/>
  <c r="AG131" i="34" s="1"/>
  <c r="AC131" i="34"/>
  <c r="Z131" i="34"/>
  <c r="X131" i="34"/>
  <c r="U131" i="34"/>
  <c r="S131" i="34"/>
  <c r="O131" i="34"/>
  <c r="M131" i="34"/>
  <c r="I131" i="34"/>
  <c r="H131" i="34"/>
  <c r="G131" i="34"/>
  <c r="F131" i="34"/>
  <c r="E131" i="34"/>
  <c r="FT130" i="34"/>
  <c r="FD130" i="34"/>
  <c r="FF130" i="34" s="1"/>
  <c r="FB130" i="34"/>
  <c r="EY130" i="34"/>
  <c r="EW130" i="34"/>
  <c r="ET130" i="34"/>
  <c r="ER130" i="34"/>
  <c r="EO130" i="34"/>
  <c r="EM130" i="34"/>
  <c r="EJ130" i="34"/>
  <c r="EH130" i="34"/>
  <c r="EE130" i="34"/>
  <c r="EC130" i="34"/>
  <c r="DY130" i="34"/>
  <c r="EA130" i="34" s="1"/>
  <c r="DW130" i="34"/>
  <c r="DT130" i="34"/>
  <c r="DR130" i="34"/>
  <c r="DO130" i="34"/>
  <c r="DM130" i="34"/>
  <c r="DI130" i="34"/>
  <c r="DK130" i="34" s="1"/>
  <c r="DG130" i="34"/>
  <c r="DC130" i="34"/>
  <c r="DE130" i="34" s="1"/>
  <c r="DA130" i="34"/>
  <c r="CX130" i="34"/>
  <c r="CV130" i="34"/>
  <c r="CR130" i="34"/>
  <c r="CT130" i="34" s="1"/>
  <c r="CP130" i="34"/>
  <c r="CL130" i="34"/>
  <c r="CN130" i="34" s="1"/>
  <c r="CJ130" i="34"/>
  <c r="CG130" i="34"/>
  <c r="CE130" i="34"/>
  <c r="CB130" i="34"/>
  <c r="BZ130" i="34"/>
  <c r="BW130" i="34"/>
  <c r="BU130" i="34"/>
  <c r="BR130" i="34"/>
  <c r="BP130" i="34"/>
  <c r="BM130" i="34"/>
  <c r="BK130" i="34"/>
  <c r="BG130" i="34"/>
  <c r="BI130" i="34" s="1"/>
  <c r="BE130" i="34"/>
  <c r="BB130" i="34"/>
  <c r="AZ130" i="34"/>
  <c r="AV130" i="34"/>
  <c r="AX130" i="34" s="1"/>
  <c r="AT130" i="34"/>
  <c r="AP130" i="34"/>
  <c r="AR130" i="34" s="1"/>
  <c r="AN130" i="34"/>
  <c r="AK130" i="34"/>
  <c r="AI130" i="34"/>
  <c r="AE130" i="34"/>
  <c r="AG130" i="34" s="1"/>
  <c r="AC130" i="34"/>
  <c r="Z130" i="34"/>
  <c r="X130" i="34"/>
  <c r="U130" i="34"/>
  <c r="S130" i="34"/>
  <c r="O130" i="34"/>
  <c r="Q130" i="34" s="1"/>
  <c r="M130" i="34"/>
  <c r="I130" i="34"/>
  <c r="H130" i="34"/>
  <c r="G130" i="34"/>
  <c r="F130" i="34"/>
  <c r="E130" i="34"/>
  <c r="FT129" i="34"/>
  <c r="FD129" i="34"/>
  <c r="FF129" i="34" s="1"/>
  <c r="FB129" i="34"/>
  <c r="EY129" i="34"/>
  <c r="EW129" i="34"/>
  <c r="ET129" i="34"/>
  <c r="ER129" i="34"/>
  <c r="EO129" i="34"/>
  <c r="EM129" i="34"/>
  <c r="EJ129" i="34"/>
  <c r="EH129" i="34"/>
  <c r="EE129" i="34"/>
  <c r="EC129" i="34"/>
  <c r="DY129" i="34"/>
  <c r="EA129" i="34" s="1"/>
  <c r="DW129" i="34"/>
  <c r="DT129" i="34"/>
  <c r="DR129" i="34"/>
  <c r="DO129" i="34"/>
  <c r="DM129" i="34"/>
  <c r="DI129" i="34"/>
  <c r="DK129" i="34" s="1"/>
  <c r="DG129" i="34"/>
  <c r="DC129" i="34"/>
  <c r="DE129" i="34" s="1"/>
  <c r="DA129" i="34"/>
  <c r="CX129" i="34"/>
  <c r="CV129" i="34"/>
  <c r="CR129" i="34"/>
  <c r="CT129" i="34" s="1"/>
  <c r="CP129" i="34"/>
  <c r="CL129" i="34"/>
  <c r="CN129" i="34" s="1"/>
  <c r="CJ129" i="34"/>
  <c r="CG129" i="34"/>
  <c r="CE129" i="34"/>
  <c r="CB129" i="34"/>
  <c r="BZ129" i="34"/>
  <c r="BW129" i="34"/>
  <c r="BU129" i="34"/>
  <c r="BR129" i="34"/>
  <c r="BP129" i="34"/>
  <c r="BM129" i="34"/>
  <c r="BK129" i="34"/>
  <c r="BG129" i="34"/>
  <c r="BI129" i="34" s="1"/>
  <c r="BE129" i="34"/>
  <c r="BB129" i="34"/>
  <c r="AZ129" i="34"/>
  <c r="AV129" i="34"/>
  <c r="AX129" i="34" s="1"/>
  <c r="AT129" i="34"/>
  <c r="AP129" i="34"/>
  <c r="AR129" i="34" s="1"/>
  <c r="AN129" i="34"/>
  <c r="AK129" i="34"/>
  <c r="AI129" i="34"/>
  <c r="AE129" i="34"/>
  <c r="AG129" i="34" s="1"/>
  <c r="AC129" i="34"/>
  <c r="Z129" i="34"/>
  <c r="X129" i="34"/>
  <c r="U129" i="34"/>
  <c r="S129" i="34"/>
  <c r="O129" i="34"/>
  <c r="Q129" i="34" s="1"/>
  <c r="M129" i="34"/>
  <c r="I129" i="34"/>
  <c r="H129" i="34"/>
  <c r="G129" i="34"/>
  <c r="F129" i="34"/>
  <c r="E129" i="34"/>
  <c r="FT128" i="34"/>
  <c r="FD128" i="34"/>
  <c r="FF128" i="34" s="1"/>
  <c r="FB128" i="34"/>
  <c r="EY128" i="34"/>
  <c r="EW128" i="34"/>
  <c r="ET128" i="34"/>
  <c r="ER128" i="34"/>
  <c r="EO128" i="34"/>
  <c r="EM128" i="34"/>
  <c r="EJ128" i="34"/>
  <c r="EH128" i="34"/>
  <c r="EE128" i="34"/>
  <c r="EC128" i="34"/>
  <c r="DY128" i="34"/>
  <c r="EA128" i="34" s="1"/>
  <c r="DW128" i="34"/>
  <c r="DT128" i="34"/>
  <c r="DR128" i="34"/>
  <c r="DO128" i="34"/>
  <c r="DM128" i="34"/>
  <c r="DI128" i="34"/>
  <c r="DK128" i="34" s="1"/>
  <c r="DG128" i="34"/>
  <c r="DC128" i="34"/>
  <c r="DE128" i="34" s="1"/>
  <c r="DA128" i="34"/>
  <c r="CX128" i="34"/>
  <c r="CV128" i="34"/>
  <c r="CR128" i="34"/>
  <c r="CT128" i="34" s="1"/>
  <c r="CP128" i="34"/>
  <c r="CL128" i="34"/>
  <c r="CN128" i="34" s="1"/>
  <c r="CJ128" i="34"/>
  <c r="CG128" i="34"/>
  <c r="CE128" i="34"/>
  <c r="CB128" i="34"/>
  <c r="BZ128" i="34"/>
  <c r="BW128" i="34"/>
  <c r="BU128" i="34"/>
  <c r="BR128" i="34"/>
  <c r="BP128" i="34"/>
  <c r="BM128" i="34"/>
  <c r="BK128" i="34"/>
  <c r="BG128" i="34"/>
  <c r="BI128" i="34" s="1"/>
  <c r="BE128" i="34"/>
  <c r="BB128" i="34"/>
  <c r="AZ128" i="34"/>
  <c r="AV128" i="34"/>
  <c r="AX128" i="34" s="1"/>
  <c r="AT128" i="34"/>
  <c r="AP128" i="34"/>
  <c r="AR128" i="34" s="1"/>
  <c r="AN128" i="34"/>
  <c r="AK128" i="34"/>
  <c r="AI128" i="34"/>
  <c r="AE128" i="34"/>
  <c r="AG128" i="34" s="1"/>
  <c r="AC128" i="34"/>
  <c r="Z128" i="34"/>
  <c r="X128" i="34"/>
  <c r="U128" i="34"/>
  <c r="S128" i="34"/>
  <c r="O128" i="34"/>
  <c r="Q128" i="34" s="1"/>
  <c r="M128" i="34"/>
  <c r="I128" i="34"/>
  <c r="H128" i="34"/>
  <c r="G128" i="34"/>
  <c r="F128" i="34"/>
  <c r="E128" i="34"/>
  <c r="FT127" i="34"/>
  <c r="FD127" i="34"/>
  <c r="FF127" i="34" s="1"/>
  <c r="FB127" i="34"/>
  <c r="EY127" i="34"/>
  <c r="EW127" i="34"/>
  <c r="ET127" i="34"/>
  <c r="ER127" i="34"/>
  <c r="EO127" i="34"/>
  <c r="EM127" i="34"/>
  <c r="EJ127" i="34"/>
  <c r="EH127" i="34"/>
  <c r="EE127" i="34"/>
  <c r="EC127" i="34"/>
  <c r="DY127" i="34"/>
  <c r="EA127" i="34" s="1"/>
  <c r="DW127" i="34"/>
  <c r="DT127" i="34"/>
  <c r="DR127" i="34"/>
  <c r="DO127" i="34"/>
  <c r="DM127" i="34"/>
  <c r="DI127" i="34"/>
  <c r="DK127" i="34" s="1"/>
  <c r="DG127" i="34"/>
  <c r="DC127" i="34"/>
  <c r="DE127" i="34" s="1"/>
  <c r="DA127" i="34"/>
  <c r="CX127" i="34"/>
  <c r="CV127" i="34"/>
  <c r="CR127" i="34"/>
  <c r="CT127" i="34" s="1"/>
  <c r="CP127" i="34"/>
  <c r="CL127" i="34"/>
  <c r="CN127" i="34" s="1"/>
  <c r="CJ127" i="34"/>
  <c r="CG127" i="34"/>
  <c r="CE127" i="34"/>
  <c r="CB127" i="34"/>
  <c r="BZ127" i="34"/>
  <c r="BW127" i="34"/>
  <c r="BU127" i="34"/>
  <c r="BR127" i="34"/>
  <c r="BP127" i="34"/>
  <c r="BM127" i="34"/>
  <c r="BK127" i="34"/>
  <c r="BG127" i="34"/>
  <c r="BI127" i="34" s="1"/>
  <c r="BE127" i="34"/>
  <c r="BB127" i="34"/>
  <c r="AZ127" i="34"/>
  <c r="AV127" i="34"/>
  <c r="AX127" i="34" s="1"/>
  <c r="AT127" i="34"/>
  <c r="AP127" i="34"/>
  <c r="AR127" i="34" s="1"/>
  <c r="AN127" i="34"/>
  <c r="AK127" i="34"/>
  <c r="AI127" i="34"/>
  <c r="AE127" i="34"/>
  <c r="AG127" i="34" s="1"/>
  <c r="AC127" i="34"/>
  <c r="Z127" i="34"/>
  <c r="X127" i="34"/>
  <c r="U127" i="34"/>
  <c r="S127" i="34"/>
  <c r="O127" i="34"/>
  <c r="M127" i="34"/>
  <c r="I127" i="34"/>
  <c r="H127" i="34"/>
  <c r="G127" i="34"/>
  <c r="F127" i="34"/>
  <c r="E127" i="34"/>
  <c r="FT126" i="34"/>
  <c r="FD126" i="34"/>
  <c r="FF126" i="34" s="1"/>
  <c r="FB126" i="34"/>
  <c r="EY126" i="34"/>
  <c r="EW126" i="34"/>
  <c r="ET126" i="34"/>
  <c r="ER126" i="34"/>
  <c r="EO126" i="34"/>
  <c r="EM126" i="34"/>
  <c r="EJ126" i="34"/>
  <c r="EH126" i="34"/>
  <c r="EE126" i="34"/>
  <c r="EC126" i="34"/>
  <c r="DY126" i="34"/>
  <c r="EA126" i="34" s="1"/>
  <c r="DW126" i="34"/>
  <c r="DT126" i="34"/>
  <c r="DR126" i="34"/>
  <c r="DO126" i="34"/>
  <c r="DM126" i="34"/>
  <c r="DI126" i="34"/>
  <c r="DK126" i="34" s="1"/>
  <c r="DG126" i="34"/>
  <c r="DC126" i="34"/>
  <c r="DE126" i="34" s="1"/>
  <c r="DA126" i="34"/>
  <c r="CX126" i="34"/>
  <c r="CV126" i="34"/>
  <c r="CR126" i="34"/>
  <c r="CT126" i="34" s="1"/>
  <c r="CP126" i="34"/>
  <c r="CL126" i="34"/>
  <c r="CN126" i="34" s="1"/>
  <c r="CJ126" i="34"/>
  <c r="CG126" i="34"/>
  <c r="CE126" i="34"/>
  <c r="CB126" i="34"/>
  <c r="BZ126" i="34"/>
  <c r="BW126" i="34"/>
  <c r="BU126" i="34"/>
  <c r="BR126" i="34"/>
  <c r="BP126" i="34"/>
  <c r="BM126" i="34"/>
  <c r="BK126" i="34"/>
  <c r="BG126" i="34"/>
  <c r="BI126" i="34" s="1"/>
  <c r="BE126" i="34"/>
  <c r="BB126" i="34"/>
  <c r="AZ126" i="34"/>
  <c r="AV126" i="34"/>
  <c r="AX126" i="34" s="1"/>
  <c r="AT126" i="34"/>
  <c r="AP126" i="34"/>
  <c r="AR126" i="34" s="1"/>
  <c r="AN126" i="34"/>
  <c r="AK126" i="34"/>
  <c r="AI126" i="34"/>
  <c r="AE126" i="34"/>
  <c r="AG126" i="34" s="1"/>
  <c r="AC126" i="34"/>
  <c r="Z126" i="34"/>
  <c r="X126" i="34"/>
  <c r="U126" i="34"/>
  <c r="S126" i="34"/>
  <c r="O126" i="34"/>
  <c r="M126" i="34"/>
  <c r="I126" i="34"/>
  <c r="H126" i="34"/>
  <c r="G126" i="34"/>
  <c r="F126" i="34"/>
  <c r="E126" i="34"/>
  <c r="FT125" i="34"/>
  <c r="FD125" i="34"/>
  <c r="FF125" i="34" s="1"/>
  <c r="FB125" i="34"/>
  <c r="EY125" i="34"/>
  <c r="EW125" i="34"/>
  <c r="ET125" i="34"/>
  <c r="ER125" i="34"/>
  <c r="EO125" i="34"/>
  <c r="EM125" i="34"/>
  <c r="EJ125" i="34"/>
  <c r="EH125" i="34"/>
  <c r="EE125" i="34"/>
  <c r="EC125" i="34"/>
  <c r="DY125" i="34"/>
  <c r="EA125" i="34" s="1"/>
  <c r="DW125" i="34"/>
  <c r="DT125" i="34"/>
  <c r="DR125" i="34"/>
  <c r="DO125" i="34"/>
  <c r="DM125" i="34"/>
  <c r="DI125" i="34"/>
  <c r="DK125" i="34" s="1"/>
  <c r="DG125" i="34"/>
  <c r="DC125" i="34"/>
  <c r="DE125" i="34" s="1"/>
  <c r="DA125" i="34"/>
  <c r="CX125" i="34"/>
  <c r="CV125" i="34"/>
  <c r="CR125" i="34"/>
  <c r="CT125" i="34" s="1"/>
  <c r="CP125" i="34"/>
  <c r="CL125" i="34"/>
  <c r="CN125" i="34" s="1"/>
  <c r="CJ125" i="34"/>
  <c r="CG125" i="34"/>
  <c r="CE125" i="34"/>
  <c r="CB125" i="34"/>
  <c r="BZ125" i="34"/>
  <c r="BW125" i="34"/>
  <c r="BU125" i="34"/>
  <c r="BR125" i="34"/>
  <c r="BP125" i="34"/>
  <c r="BM125" i="34"/>
  <c r="BK125" i="34"/>
  <c r="BG125" i="34"/>
  <c r="BI125" i="34" s="1"/>
  <c r="BE125" i="34"/>
  <c r="BB125" i="34"/>
  <c r="AZ125" i="34"/>
  <c r="AV125" i="34"/>
  <c r="AX125" i="34" s="1"/>
  <c r="AT125" i="34"/>
  <c r="AP125" i="34"/>
  <c r="AR125" i="34" s="1"/>
  <c r="AN125" i="34"/>
  <c r="AK125" i="34"/>
  <c r="AI125" i="34"/>
  <c r="AE125" i="34"/>
  <c r="AG125" i="34" s="1"/>
  <c r="AC125" i="34"/>
  <c r="Z125" i="34"/>
  <c r="X125" i="34"/>
  <c r="U125" i="34"/>
  <c r="S125" i="34"/>
  <c r="O125" i="34"/>
  <c r="Q125" i="34" s="1"/>
  <c r="M125" i="34"/>
  <c r="I125" i="34"/>
  <c r="H125" i="34"/>
  <c r="G125" i="34"/>
  <c r="F125" i="34"/>
  <c r="E125" i="34"/>
  <c r="FT124" i="34"/>
  <c r="FD124" i="34"/>
  <c r="FF124" i="34" s="1"/>
  <c r="FB124" i="34"/>
  <c r="EY124" i="34"/>
  <c r="EW124" i="34"/>
  <c r="ET124" i="34"/>
  <c r="ER124" i="34"/>
  <c r="EO124" i="34"/>
  <c r="EM124" i="34"/>
  <c r="EJ124" i="34"/>
  <c r="EH124" i="34"/>
  <c r="EE124" i="34"/>
  <c r="EC124" i="34"/>
  <c r="DY124" i="34"/>
  <c r="EA124" i="34" s="1"/>
  <c r="DW124" i="34"/>
  <c r="DT124" i="34"/>
  <c r="DR124" i="34"/>
  <c r="DO124" i="34"/>
  <c r="DM124" i="34"/>
  <c r="DI124" i="34"/>
  <c r="DK124" i="34" s="1"/>
  <c r="DG124" i="34"/>
  <c r="DC124" i="34"/>
  <c r="DE124" i="34" s="1"/>
  <c r="DA124" i="34"/>
  <c r="CX124" i="34"/>
  <c r="CV124" i="34"/>
  <c r="CR124" i="34"/>
  <c r="CT124" i="34" s="1"/>
  <c r="CP124" i="34"/>
  <c r="CL124" i="34"/>
  <c r="CN124" i="34" s="1"/>
  <c r="CJ124" i="34"/>
  <c r="CG124" i="34"/>
  <c r="CE124" i="34"/>
  <c r="CB124" i="34"/>
  <c r="BZ124" i="34"/>
  <c r="BW124" i="34"/>
  <c r="BU124" i="34"/>
  <c r="BR124" i="34"/>
  <c r="BP124" i="34"/>
  <c r="BM124" i="34"/>
  <c r="BK124" i="34"/>
  <c r="BG124" i="34"/>
  <c r="BI124" i="34" s="1"/>
  <c r="BE124" i="34"/>
  <c r="BB124" i="34"/>
  <c r="AZ124" i="34"/>
  <c r="AV124" i="34"/>
  <c r="AX124" i="34" s="1"/>
  <c r="AT124" i="34"/>
  <c r="AP124" i="34"/>
  <c r="AR124" i="34" s="1"/>
  <c r="AN124" i="34"/>
  <c r="AK124" i="34"/>
  <c r="AI124" i="34"/>
  <c r="AE124" i="34"/>
  <c r="AG124" i="34" s="1"/>
  <c r="AC124" i="34"/>
  <c r="Z124" i="34"/>
  <c r="X124" i="34"/>
  <c r="U124" i="34"/>
  <c r="S124" i="34"/>
  <c r="O124" i="34"/>
  <c r="M124" i="34"/>
  <c r="I124" i="34"/>
  <c r="H124" i="34"/>
  <c r="G124" i="34"/>
  <c r="F124" i="34"/>
  <c r="E124" i="34"/>
  <c r="FT123" i="34"/>
  <c r="FD123" i="34"/>
  <c r="FF123" i="34" s="1"/>
  <c r="FB123" i="34"/>
  <c r="EY123" i="34"/>
  <c r="EW123" i="34"/>
  <c r="ET123" i="34"/>
  <c r="ER123" i="34"/>
  <c r="EO123" i="34"/>
  <c r="EM123" i="34"/>
  <c r="EJ123" i="34"/>
  <c r="EH123" i="34"/>
  <c r="EE123" i="34"/>
  <c r="EC123" i="34"/>
  <c r="DY123" i="34"/>
  <c r="EA123" i="34" s="1"/>
  <c r="DW123" i="34"/>
  <c r="DT123" i="34"/>
  <c r="DR123" i="34"/>
  <c r="DO123" i="34"/>
  <c r="DM123" i="34"/>
  <c r="DI123" i="34"/>
  <c r="DK123" i="34" s="1"/>
  <c r="DG123" i="34"/>
  <c r="DC123" i="34"/>
  <c r="DE123" i="34" s="1"/>
  <c r="DA123" i="34"/>
  <c r="CX123" i="34"/>
  <c r="CV123" i="34"/>
  <c r="CR123" i="34"/>
  <c r="CT123" i="34" s="1"/>
  <c r="CP123" i="34"/>
  <c r="CL123" i="34"/>
  <c r="CN123" i="34" s="1"/>
  <c r="CJ123" i="34"/>
  <c r="CG123" i="34"/>
  <c r="CE123" i="34"/>
  <c r="CB123" i="34"/>
  <c r="BZ123" i="34"/>
  <c r="BW123" i="34"/>
  <c r="BU123" i="34"/>
  <c r="BR123" i="34"/>
  <c r="BP123" i="34"/>
  <c r="BM123" i="34"/>
  <c r="BK123" i="34"/>
  <c r="BG123" i="34"/>
  <c r="BI123" i="34" s="1"/>
  <c r="BE123" i="34"/>
  <c r="BB123" i="34"/>
  <c r="AZ123" i="34"/>
  <c r="AV123" i="34"/>
  <c r="AX123" i="34" s="1"/>
  <c r="AT123" i="34"/>
  <c r="AP123" i="34"/>
  <c r="AR123" i="34" s="1"/>
  <c r="AN123" i="34"/>
  <c r="AK123" i="34"/>
  <c r="AI123" i="34"/>
  <c r="AE123" i="34"/>
  <c r="AG123" i="34" s="1"/>
  <c r="AC123" i="34"/>
  <c r="Z123" i="34"/>
  <c r="X123" i="34"/>
  <c r="U123" i="34"/>
  <c r="S123" i="34"/>
  <c r="O123" i="34"/>
  <c r="Q123" i="34" s="1"/>
  <c r="M123" i="34"/>
  <c r="I123" i="34"/>
  <c r="H123" i="34"/>
  <c r="G123" i="34"/>
  <c r="F123" i="34"/>
  <c r="E123" i="34"/>
  <c r="FT122" i="34"/>
  <c r="FD122" i="34"/>
  <c r="FF122" i="34" s="1"/>
  <c r="FB122" i="34"/>
  <c r="EY122" i="34"/>
  <c r="EW122" i="34"/>
  <c r="ET122" i="34"/>
  <c r="ER122" i="34"/>
  <c r="EO122" i="34"/>
  <c r="EM122" i="34"/>
  <c r="EJ122" i="34"/>
  <c r="EH122" i="34"/>
  <c r="EE122" i="34"/>
  <c r="EC122" i="34"/>
  <c r="DY122" i="34"/>
  <c r="EA122" i="34" s="1"/>
  <c r="DW122" i="34"/>
  <c r="DT122" i="34"/>
  <c r="DR122" i="34"/>
  <c r="DO122" i="34"/>
  <c r="DM122" i="34"/>
  <c r="DI122" i="34"/>
  <c r="DK122" i="34" s="1"/>
  <c r="DG122" i="34"/>
  <c r="DC122" i="34"/>
  <c r="DE122" i="34" s="1"/>
  <c r="DA122" i="34"/>
  <c r="CX122" i="34"/>
  <c r="CV122" i="34"/>
  <c r="CR122" i="34"/>
  <c r="CT122" i="34" s="1"/>
  <c r="CP122" i="34"/>
  <c r="CL122" i="34"/>
  <c r="CN122" i="34" s="1"/>
  <c r="CJ122" i="34"/>
  <c r="CG122" i="34"/>
  <c r="CE122" i="34"/>
  <c r="CB122" i="34"/>
  <c r="BZ122" i="34"/>
  <c r="BW122" i="34"/>
  <c r="BU122" i="34"/>
  <c r="BR122" i="34"/>
  <c r="BP122" i="34"/>
  <c r="BM122" i="34"/>
  <c r="BK122" i="34"/>
  <c r="BG122" i="34"/>
  <c r="BI122" i="34" s="1"/>
  <c r="BE122" i="34"/>
  <c r="BB122" i="34"/>
  <c r="AZ122" i="34"/>
  <c r="AV122" i="34"/>
  <c r="AX122" i="34" s="1"/>
  <c r="AT122" i="34"/>
  <c r="AP122" i="34"/>
  <c r="AR122" i="34" s="1"/>
  <c r="AN122" i="34"/>
  <c r="AK122" i="34"/>
  <c r="AI122" i="34"/>
  <c r="AE122" i="34"/>
  <c r="AG122" i="34" s="1"/>
  <c r="AC122" i="34"/>
  <c r="Z122" i="34"/>
  <c r="X122" i="34"/>
  <c r="U122" i="34"/>
  <c r="S122" i="34"/>
  <c r="O122" i="34"/>
  <c r="M122" i="34"/>
  <c r="I122" i="34"/>
  <c r="H122" i="34"/>
  <c r="G122" i="34"/>
  <c r="F122" i="34"/>
  <c r="E122" i="34"/>
  <c r="FT121" i="34"/>
  <c r="FD121" i="34"/>
  <c r="FF121" i="34" s="1"/>
  <c r="FB121" i="34"/>
  <c r="EY121" i="34"/>
  <c r="EW121" i="34"/>
  <c r="ET121" i="34"/>
  <c r="ER121" i="34"/>
  <c r="EO121" i="34"/>
  <c r="EM121" i="34"/>
  <c r="EJ121" i="34"/>
  <c r="EH121" i="34"/>
  <c r="EE121" i="34"/>
  <c r="EC121" i="34"/>
  <c r="DY121" i="34"/>
  <c r="EA121" i="34" s="1"/>
  <c r="DW121" i="34"/>
  <c r="DT121" i="34"/>
  <c r="DR121" i="34"/>
  <c r="DO121" i="34"/>
  <c r="DM121" i="34"/>
  <c r="DI121" i="34"/>
  <c r="DK121" i="34" s="1"/>
  <c r="DG121" i="34"/>
  <c r="DC121" i="34"/>
  <c r="DE121" i="34" s="1"/>
  <c r="DA121" i="34"/>
  <c r="CX121" i="34"/>
  <c r="CV121" i="34"/>
  <c r="CR121" i="34"/>
  <c r="CT121" i="34" s="1"/>
  <c r="CP121" i="34"/>
  <c r="CL121" i="34"/>
  <c r="CN121" i="34" s="1"/>
  <c r="CJ121" i="34"/>
  <c r="CG121" i="34"/>
  <c r="CE121" i="34"/>
  <c r="CB121" i="34"/>
  <c r="BZ121" i="34"/>
  <c r="BW121" i="34"/>
  <c r="BU121" i="34"/>
  <c r="BR121" i="34"/>
  <c r="BP121" i="34"/>
  <c r="BM121" i="34"/>
  <c r="BK121" i="34"/>
  <c r="BG121" i="34"/>
  <c r="BI121" i="34" s="1"/>
  <c r="BE121" i="34"/>
  <c r="BB121" i="34"/>
  <c r="AZ121" i="34"/>
  <c r="AV121" i="34"/>
  <c r="AX121" i="34" s="1"/>
  <c r="AT121" i="34"/>
  <c r="AP121" i="34"/>
  <c r="AR121" i="34" s="1"/>
  <c r="AN121" i="34"/>
  <c r="AK121" i="34"/>
  <c r="AI121" i="34"/>
  <c r="AE121" i="34"/>
  <c r="AG121" i="34" s="1"/>
  <c r="AC121" i="34"/>
  <c r="Z121" i="34"/>
  <c r="X121" i="34"/>
  <c r="U121" i="34"/>
  <c r="S121" i="34"/>
  <c r="O121" i="34"/>
  <c r="Q121" i="34" s="1"/>
  <c r="M121" i="34"/>
  <c r="I121" i="34"/>
  <c r="H121" i="34"/>
  <c r="G121" i="34"/>
  <c r="F121" i="34"/>
  <c r="E121" i="34"/>
  <c r="FT120" i="34"/>
  <c r="FD120" i="34"/>
  <c r="FF120" i="34" s="1"/>
  <c r="FB120" i="34"/>
  <c r="EY120" i="34"/>
  <c r="EW120" i="34"/>
  <c r="ET120" i="34"/>
  <c r="ER120" i="34"/>
  <c r="EO120" i="34"/>
  <c r="EM120" i="34"/>
  <c r="EJ120" i="34"/>
  <c r="EH120" i="34"/>
  <c r="EE120" i="34"/>
  <c r="EC120" i="34"/>
  <c r="DY120" i="34"/>
  <c r="EA120" i="34" s="1"/>
  <c r="DW120" i="34"/>
  <c r="DT120" i="34"/>
  <c r="DR120" i="34"/>
  <c r="DO120" i="34"/>
  <c r="DM120" i="34"/>
  <c r="DI120" i="34"/>
  <c r="DK120" i="34" s="1"/>
  <c r="DG120" i="34"/>
  <c r="DC120" i="34"/>
  <c r="DE120" i="34" s="1"/>
  <c r="DA120" i="34"/>
  <c r="CX120" i="34"/>
  <c r="CV120" i="34"/>
  <c r="CR120" i="34"/>
  <c r="CT120" i="34" s="1"/>
  <c r="CP120" i="34"/>
  <c r="CL120" i="34"/>
  <c r="CN120" i="34" s="1"/>
  <c r="CJ120" i="34"/>
  <c r="CG120" i="34"/>
  <c r="CE120" i="34"/>
  <c r="CB120" i="34"/>
  <c r="BZ120" i="34"/>
  <c r="BW120" i="34"/>
  <c r="BU120" i="34"/>
  <c r="BR120" i="34"/>
  <c r="BP120" i="34"/>
  <c r="BM120" i="34"/>
  <c r="BK120" i="34"/>
  <c r="BG120" i="34"/>
  <c r="BI120" i="34" s="1"/>
  <c r="BE120" i="34"/>
  <c r="BB120" i="34"/>
  <c r="AZ120" i="34"/>
  <c r="AV120" i="34"/>
  <c r="AX120" i="34" s="1"/>
  <c r="AT120" i="34"/>
  <c r="AP120" i="34"/>
  <c r="AR120" i="34" s="1"/>
  <c r="AN120" i="34"/>
  <c r="AK120" i="34"/>
  <c r="AI120" i="34"/>
  <c r="AE120" i="34"/>
  <c r="AG120" i="34" s="1"/>
  <c r="AC120" i="34"/>
  <c r="Z120" i="34"/>
  <c r="X120" i="34"/>
  <c r="U120" i="34"/>
  <c r="S120" i="34"/>
  <c r="O120" i="34"/>
  <c r="M120" i="34"/>
  <c r="I120" i="34"/>
  <c r="H120" i="34"/>
  <c r="G120" i="34"/>
  <c r="F120" i="34"/>
  <c r="E120" i="34"/>
  <c r="FT119" i="34"/>
  <c r="FD119" i="34"/>
  <c r="FF119" i="34" s="1"/>
  <c r="FB119" i="34"/>
  <c r="EY119" i="34"/>
  <c r="EW119" i="34"/>
  <c r="ET119" i="34"/>
  <c r="ER119" i="34"/>
  <c r="EO119" i="34"/>
  <c r="EM119" i="34"/>
  <c r="EJ119" i="34"/>
  <c r="EH119" i="34"/>
  <c r="EE119" i="34"/>
  <c r="EC119" i="34"/>
  <c r="DY119" i="34"/>
  <c r="EA119" i="34" s="1"/>
  <c r="DW119" i="34"/>
  <c r="DT119" i="34"/>
  <c r="DR119" i="34"/>
  <c r="DO119" i="34"/>
  <c r="DM119" i="34"/>
  <c r="DI119" i="34"/>
  <c r="DK119" i="34" s="1"/>
  <c r="DG119" i="34"/>
  <c r="DC119" i="34"/>
  <c r="DE119" i="34" s="1"/>
  <c r="DA119" i="34"/>
  <c r="CX119" i="34"/>
  <c r="CV119" i="34"/>
  <c r="CR119" i="34"/>
  <c r="CT119" i="34" s="1"/>
  <c r="CP119" i="34"/>
  <c r="CL119" i="34"/>
  <c r="CN119" i="34" s="1"/>
  <c r="CJ119" i="34"/>
  <c r="CG119" i="34"/>
  <c r="CE119" i="34"/>
  <c r="CB119" i="34"/>
  <c r="BZ119" i="34"/>
  <c r="BW119" i="34"/>
  <c r="BU119" i="34"/>
  <c r="BR119" i="34"/>
  <c r="BP119" i="34"/>
  <c r="BM119" i="34"/>
  <c r="BK119" i="34"/>
  <c r="BG119" i="34"/>
  <c r="BI119" i="34" s="1"/>
  <c r="BE119" i="34"/>
  <c r="BB119" i="34"/>
  <c r="AZ119" i="34"/>
  <c r="AV119" i="34"/>
  <c r="AX119" i="34" s="1"/>
  <c r="AT119" i="34"/>
  <c r="AP119" i="34"/>
  <c r="AR119" i="34" s="1"/>
  <c r="AN119" i="34"/>
  <c r="AK119" i="34"/>
  <c r="AI119" i="34"/>
  <c r="AE119" i="34"/>
  <c r="AG119" i="34" s="1"/>
  <c r="AC119" i="34"/>
  <c r="Z119" i="34"/>
  <c r="X119" i="34"/>
  <c r="U119" i="34"/>
  <c r="S119" i="34"/>
  <c r="O119" i="34"/>
  <c r="Q119" i="34" s="1"/>
  <c r="M119" i="34"/>
  <c r="I119" i="34"/>
  <c r="H119" i="34"/>
  <c r="G119" i="34"/>
  <c r="F119" i="34"/>
  <c r="E119" i="34"/>
  <c r="FT118" i="34"/>
  <c r="FD118" i="34"/>
  <c r="FF118" i="34" s="1"/>
  <c r="FB118" i="34"/>
  <c r="EY118" i="34"/>
  <c r="EW118" i="34"/>
  <c r="ET118" i="34"/>
  <c r="ER118" i="34"/>
  <c r="EO118" i="34"/>
  <c r="EM118" i="34"/>
  <c r="EJ118" i="34"/>
  <c r="EH118" i="34"/>
  <c r="EE118" i="34"/>
  <c r="EC118" i="34"/>
  <c r="DY118" i="34"/>
  <c r="EA118" i="34" s="1"/>
  <c r="DW118" i="34"/>
  <c r="DT118" i="34"/>
  <c r="DR118" i="34"/>
  <c r="DO118" i="34"/>
  <c r="DM118" i="34"/>
  <c r="DI118" i="34"/>
  <c r="DK118" i="34" s="1"/>
  <c r="DG118" i="34"/>
  <c r="DC118" i="34"/>
  <c r="DE118" i="34" s="1"/>
  <c r="DA118" i="34"/>
  <c r="CX118" i="34"/>
  <c r="CV118" i="34"/>
  <c r="CR118" i="34"/>
  <c r="CT118" i="34" s="1"/>
  <c r="CP118" i="34"/>
  <c r="CL118" i="34"/>
  <c r="CN118" i="34" s="1"/>
  <c r="CJ118" i="34"/>
  <c r="CG118" i="34"/>
  <c r="CE118" i="34"/>
  <c r="CB118" i="34"/>
  <c r="BZ118" i="34"/>
  <c r="BW118" i="34"/>
  <c r="BU118" i="34"/>
  <c r="BR118" i="34"/>
  <c r="BP118" i="34"/>
  <c r="BM118" i="34"/>
  <c r="BK118" i="34"/>
  <c r="BG118" i="34"/>
  <c r="BI118" i="34" s="1"/>
  <c r="BE118" i="34"/>
  <c r="BB118" i="34"/>
  <c r="AZ118" i="34"/>
  <c r="AV118" i="34"/>
  <c r="AX118" i="34" s="1"/>
  <c r="AT118" i="34"/>
  <c r="AP118" i="34"/>
  <c r="AR118" i="34" s="1"/>
  <c r="AN118" i="34"/>
  <c r="AK118" i="34"/>
  <c r="AI118" i="34"/>
  <c r="AE118" i="34"/>
  <c r="AG118" i="34" s="1"/>
  <c r="AC118" i="34"/>
  <c r="Z118" i="34"/>
  <c r="X118" i="34"/>
  <c r="U118" i="34"/>
  <c r="S118" i="34"/>
  <c r="O118" i="34"/>
  <c r="Q118" i="34" s="1"/>
  <c r="M118" i="34"/>
  <c r="I118" i="34"/>
  <c r="H118" i="34"/>
  <c r="G118" i="34"/>
  <c r="F118" i="34"/>
  <c r="E118" i="34"/>
  <c r="FT117" i="34"/>
  <c r="FD117" i="34"/>
  <c r="FF117" i="34" s="1"/>
  <c r="FB117" i="34"/>
  <c r="EY117" i="34"/>
  <c r="EW117" i="34"/>
  <c r="ET117" i="34"/>
  <c r="ER117" i="34"/>
  <c r="EO117" i="34"/>
  <c r="EM117" i="34"/>
  <c r="EJ117" i="34"/>
  <c r="EH117" i="34"/>
  <c r="EE117" i="34"/>
  <c r="EC117" i="34"/>
  <c r="DY117" i="34"/>
  <c r="EA117" i="34" s="1"/>
  <c r="DW117" i="34"/>
  <c r="DT117" i="34"/>
  <c r="DR117" i="34"/>
  <c r="DO117" i="34"/>
  <c r="DM117" i="34"/>
  <c r="DI117" i="34"/>
  <c r="DK117" i="34" s="1"/>
  <c r="DG117" i="34"/>
  <c r="DC117" i="34"/>
  <c r="DE117" i="34" s="1"/>
  <c r="DA117" i="34"/>
  <c r="CX117" i="34"/>
  <c r="CV117" i="34"/>
  <c r="CR117" i="34"/>
  <c r="CT117" i="34" s="1"/>
  <c r="CP117" i="34"/>
  <c r="CL117" i="34"/>
  <c r="CN117" i="34" s="1"/>
  <c r="CJ117" i="34"/>
  <c r="CG117" i="34"/>
  <c r="CE117" i="34"/>
  <c r="CB117" i="34"/>
  <c r="BZ117" i="34"/>
  <c r="BW117" i="34"/>
  <c r="BU117" i="34"/>
  <c r="BR117" i="34"/>
  <c r="BP117" i="34"/>
  <c r="BM117" i="34"/>
  <c r="BK117" i="34"/>
  <c r="BG117" i="34"/>
  <c r="BI117" i="34" s="1"/>
  <c r="BE117" i="34"/>
  <c r="BB117" i="34"/>
  <c r="AZ117" i="34"/>
  <c r="AV117" i="34"/>
  <c r="AX117" i="34" s="1"/>
  <c r="AT117" i="34"/>
  <c r="AP117" i="34"/>
  <c r="AR117" i="34" s="1"/>
  <c r="AN117" i="34"/>
  <c r="AK117" i="34"/>
  <c r="AI117" i="34"/>
  <c r="AE117" i="34"/>
  <c r="AG117" i="34" s="1"/>
  <c r="AC117" i="34"/>
  <c r="Z117" i="34"/>
  <c r="X117" i="34"/>
  <c r="U117" i="34"/>
  <c r="S117" i="34"/>
  <c r="O117" i="34"/>
  <c r="M117" i="34"/>
  <c r="I117" i="34"/>
  <c r="H117" i="34"/>
  <c r="G117" i="34"/>
  <c r="F117" i="34"/>
  <c r="E117" i="34"/>
  <c r="FT116" i="34"/>
  <c r="FD116" i="34"/>
  <c r="FF116" i="34" s="1"/>
  <c r="FB116" i="34"/>
  <c r="EY116" i="34"/>
  <c r="EW116" i="34"/>
  <c r="ET116" i="34"/>
  <c r="ER116" i="34"/>
  <c r="EO116" i="34"/>
  <c r="EM116" i="34"/>
  <c r="EJ116" i="34"/>
  <c r="EH116" i="34"/>
  <c r="EE116" i="34"/>
  <c r="EC116" i="34"/>
  <c r="DY116" i="34"/>
  <c r="EA116" i="34" s="1"/>
  <c r="DW116" i="34"/>
  <c r="DT116" i="34"/>
  <c r="DR116" i="34"/>
  <c r="DO116" i="34"/>
  <c r="DM116" i="34"/>
  <c r="DI116" i="34"/>
  <c r="DK116" i="34" s="1"/>
  <c r="DG116" i="34"/>
  <c r="DC116" i="34"/>
  <c r="DE116" i="34" s="1"/>
  <c r="DA116" i="34"/>
  <c r="CX116" i="34"/>
  <c r="CV116" i="34"/>
  <c r="CR116" i="34"/>
  <c r="CT116" i="34" s="1"/>
  <c r="CP116" i="34"/>
  <c r="CL116" i="34"/>
  <c r="CN116" i="34" s="1"/>
  <c r="CJ116" i="34"/>
  <c r="CG116" i="34"/>
  <c r="CE116" i="34"/>
  <c r="CB116" i="34"/>
  <c r="BZ116" i="34"/>
  <c r="BW116" i="34"/>
  <c r="BU116" i="34"/>
  <c r="BR116" i="34"/>
  <c r="BP116" i="34"/>
  <c r="BM116" i="34"/>
  <c r="BK116" i="34"/>
  <c r="BG116" i="34"/>
  <c r="BI116" i="34" s="1"/>
  <c r="BE116" i="34"/>
  <c r="BB116" i="34"/>
  <c r="AZ116" i="34"/>
  <c r="AV116" i="34"/>
  <c r="AX116" i="34" s="1"/>
  <c r="AT116" i="34"/>
  <c r="AP116" i="34"/>
  <c r="AR116" i="34" s="1"/>
  <c r="AN116" i="34"/>
  <c r="AK116" i="34"/>
  <c r="AI116" i="34"/>
  <c r="AE116" i="34"/>
  <c r="AG116" i="34" s="1"/>
  <c r="AC116" i="34"/>
  <c r="Z116" i="34"/>
  <c r="X116" i="34"/>
  <c r="U116" i="34"/>
  <c r="S116" i="34"/>
  <c r="O116" i="34"/>
  <c r="M116" i="34"/>
  <c r="I116" i="34"/>
  <c r="H116" i="34"/>
  <c r="G116" i="34"/>
  <c r="F116" i="34"/>
  <c r="E116" i="34"/>
  <c r="FT115" i="34"/>
  <c r="FD115" i="34"/>
  <c r="FF115" i="34" s="1"/>
  <c r="FB115" i="34"/>
  <c r="EY115" i="34"/>
  <c r="EW115" i="34"/>
  <c r="ET115" i="34"/>
  <c r="ER115" i="34"/>
  <c r="EO115" i="34"/>
  <c r="EM115" i="34"/>
  <c r="EJ115" i="34"/>
  <c r="EH115" i="34"/>
  <c r="EE115" i="34"/>
  <c r="EC115" i="34"/>
  <c r="DY115" i="34"/>
  <c r="EA115" i="34" s="1"/>
  <c r="DW115" i="34"/>
  <c r="DT115" i="34"/>
  <c r="DR115" i="34"/>
  <c r="DO115" i="34"/>
  <c r="DM115" i="34"/>
  <c r="DI115" i="34"/>
  <c r="DK115" i="34" s="1"/>
  <c r="DG115" i="34"/>
  <c r="DC115" i="34"/>
  <c r="DE115" i="34" s="1"/>
  <c r="DA115" i="34"/>
  <c r="CX115" i="34"/>
  <c r="CV115" i="34"/>
  <c r="CR115" i="34"/>
  <c r="CT115" i="34" s="1"/>
  <c r="CP115" i="34"/>
  <c r="CL115" i="34"/>
  <c r="CN115" i="34" s="1"/>
  <c r="CJ115" i="34"/>
  <c r="CG115" i="34"/>
  <c r="CE115" i="34"/>
  <c r="CB115" i="34"/>
  <c r="BZ115" i="34"/>
  <c r="BW115" i="34"/>
  <c r="BU115" i="34"/>
  <c r="BR115" i="34"/>
  <c r="BP115" i="34"/>
  <c r="BM115" i="34"/>
  <c r="BK115" i="34"/>
  <c r="BG115" i="34"/>
  <c r="BI115" i="34" s="1"/>
  <c r="BE115" i="34"/>
  <c r="BB115" i="34"/>
  <c r="AZ115" i="34"/>
  <c r="AV115" i="34"/>
  <c r="AX115" i="34" s="1"/>
  <c r="AT115" i="34"/>
  <c r="AP115" i="34"/>
  <c r="AR115" i="34" s="1"/>
  <c r="AN115" i="34"/>
  <c r="AK115" i="34"/>
  <c r="AI115" i="34"/>
  <c r="AE115" i="34"/>
  <c r="AG115" i="34" s="1"/>
  <c r="AC115" i="34"/>
  <c r="Z115" i="34"/>
  <c r="X115" i="34"/>
  <c r="U115" i="34"/>
  <c r="S115" i="34"/>
  <c r="O115" i="34"/>
  <c r="Q115" i="34" s="1"/>
  <c r="M115" i="34"/>
  <c r="I115" i="34"/>
  <c r="H115" i="34"/>
  <c r="G115" i="34"/>
  <c r="F115" i="34"/>
  <c r="E115" i="34"/>
  <c r="FT114" i="34"/>
  <c r="FD114" i="34"/>
  <c r="FF114" i="34" s="1"/>
  <c r="FB114" i="34"/>
  <c r="EY114" i="34"/>
  <c r="EW114" i="34"/>
  <c r="ET114" i="34"/>
  <c r="ER114" i="34"/>
  <c r="EO114" i="34"/>
  <c r="EM114" i="34"/>
  <c r="EJ114" i="34"/>
  <c r="EH114" i="34"/>
  <c r="EE114" i="34"/>
  <c r="EC114" i="34"/>
  <c r="DY114" i="34"/>
  <c r="EA114" i="34" s="1"/>
  <c r="DW114" i="34"/>
  <c r="DT114" i="34"/>
  <c r="DR114" i="34"/>
  <c r="DO114" i="34"/>
  <c r="DM114" i="34"/>
  <c r="DI114" i="34"/>
  <c r="DK114" i="34" s="1"/>
  <c r="DG114" i="34"/>
  <c r="DC114" i="34"/>
  <c r="DE114" i="34" s="1"/>
  <c r="DA114" i="34"/>
  <c r="CX114" i="34"/>
  <c r="CV114" i="34"/>
  <c r="CR114" i="34"/>
  <c r="CT114" i="34" s="1"/>
  <c r="CP114" i="34"/>
  <c r="CL114" i="34"/>
  <c r="CN114" i="34" s="1"/>
  <c r="CJ114" i="34"/>
  <c r="CG114" i="34"/>
  <c r="CE114" i="34"/>
  <c r="CB114" i="34"/>
  <c r="BZ114" i="34"/>
  <c r="BW114" i="34"/>
  <c r="BU114" i="34"/>
  <c r="BR114" i="34"/>
  <c r="BP114" i="34"/>
  <c r="BM114" i="34"/>
  <c r="BK114" i="34"/>
  <c r="BG114" i="34"/>
  <c r="BI114" i="34" s="1"/>
  <c r="BE114" i="34"/>
  <c r="BB114" i="34"/>
  <c r="AZ114" i="34"/>
  <c r="AV114" i="34"/>
  <c r="AX114" i="34" s="1"/>
  <c r="AT114" i="34"/>
  <c r="AP114" i="34"/>
  <c r="AR114" i="34" s="1"/>
  <c r="AN114" i="34"/>
  <c r="AK114" i="34"/>
  <c r="AI114" i="34"/>
  <c r="AE114" i="34"/>
  <c r="AG114" i="34" s="1"/>
  <c r="AC114" i="34"/>
  <c r="Z114" i="34"/>
  <c r="X114" i="34"/>
  <c r="U114" i="34"/>
  <c r="S114" i="34"/>
  <c r="O114" i="34"/>
  <c r="Q114" i="34" s="1"/>
  <c r="M114" i="34"/>
  <c r="I114" i="34"/>
  <c r="H114" i="34"/>
  <c r="G114" i="34"/>
  <c r="F114" i="34"/>
  <c r="E114" i="34"/>
  <c r="FT113" i="34"/>
  <c r="FD113" i="34"/>
  <c r="FF113" i="34" s="1"/>
  <c r="FB113" i="34"/>
  <c r="EY113" i="34"/>
  <c r="EW113" i="34"/>
  <c r="ET113" i="34"/>
  <c r="ER113" i="34"/>
  <c r="EO113" i="34"/>
  <c r="EM113" i="34"/>
  <c r="EJ113" i="34"/>
  <c r="EH113" i="34"/>
  <c r="EE113" i="34"/>
  <c r="EC113" i="34"/>
  <c r="DY113" i="34"/>
  <c r="EA113" i="34" s="1"/>
  <c r="DW113" i="34"/>
  <c r="DT113" i="34"/>
  <c r="DR113" i="34"/>
  <c r="DO113" i="34"/>
  <c r="DM113" i="34"/>
  <c r="DI113" i="34"/>
  <c r="DK113" i="34" s="1"/>
  <c r="DG113" i="34"/>
  <c r="DC113" i="34"/>
  <c r="DE113" i="34" s="1"/>
  <c r="DA113" i="34"/>
  <c r="CX113" i="34"/>
  <c r="CV113" i="34"/>
  <c r="CR113" i="34"/>
  <c r="CT113" i="34" s="1"/>
  <c r="CP113" i="34"/>
  <c r="CL113" i="34"/>
  <c r="CN113" i="34" s="1"/>
  <c r="CJ113" i="34"/>
  <c r="CG113" i="34"/>
  <c r="CE113" i="34"/>
  <c r="CB113" i="34"/>
  <c r="BZ113" i="34"/>
  <c r="BW113" i="34"/>
  <c r="BU113" i="34"/>
  <c r="BR113" i="34"/>
  <c r="BP113" i="34"/>
  <c r="BM113" i="34"/>
  <c r="BK113" i="34"/>
  <c r="BG113" i="34"/>
  <c r="BI113" i="34" s="1"/>
  <c r="BE113" i="34"/>
  <c r="BB113" i="34"/>
  <c r="AZ113" i="34"/>
  <c r="AV113" i="34"/>
  <c r="AX113" i="34" s="1"/>
  <c r="AT113" i="34"/>
  <c r="AP113" i="34"/>
  <c r="AR113" i="34" s="1"/>
  <c r="AN113" i="34"/>
  <c r="AK113" i="34"/>
  <c r="AI113" i="34"/>
  <c r="AE113" i="34"/>
  <c r="AG113" i="34" s="1"/>
  <c r="AC113" i="34"/>
  <c r="Z113" i="34"/>
  <c r="X113" i="34"/>
  <c r="U113" i="34"/>
  <c r="S113" i="34"/>
  <c r="O113" i="34"/>
  <c r="Q113" i="34" s="1"/>
  <c r="M113" i="34"/>
  <c r="I113" i="34"/>
  <c r="H113" i="34"/>
  <c r="G113" i="34"/>
  <c r="F113" i="34"/>
  <c r="E113" i="34"/>
  <c r="FT112" i="34"/>
  <c r="FD112" i="34"/>
  <c r="FF112" i="34" s="1"/>
  <c r="FB112" i="34"/>
  <c r="EY112" i="34"/>
  <c r="EW112" i="34"/>
  <c r="ET112" i="34"/>
  <c r="ER112" i="34"/>
  <c r="EO112" i="34"/>
  <c r="EM112" i="34"/>
  <c r="EJ112" i="34"/>
  <c r="EH112" i="34"/>
  <c r="EE112" i="34"/>
  <c r="EC112" i="34"/>
  <c r="DY112" i="34"/>
  <c r="EA112" i="34" s="1"/>
  <c r="DW112" i="34"/>
  <c r="DT112" i="34"/>
  <c r="DR112" i="34"/>
  <c r="DO112" i="34"/>
  <c r="DM112" i="34"/>
  <c r="DI112" i="34"/>
  <c r="DK112" i="34" s="1"/>
  <c r="DG112" i="34"/>
  <c r="DC112" i="34"/>
  <c r="DE112" i="34" s="1"/>
  <c r="DA112" i="34"/>
  <c r="CX112" i="34"/>
  <c r="CV112" i="34"/>
  <c r="CR112" i="34"/>
  <c r="CT112" i="34" s="1"/>
  <c r="CP112" i="34"/>
  <c r="CL112" i="34"/>
  <c r="CN112" i="34" s="1"/>
  <c r="CJ112" i="34"/>
  <c r="CG112" i="34"/>
  <c r="CE112" i="34"/>
  <c r="CB112" i="34"/>
  <c r="BZ112" i="34"/>
  <c r="BW112" i="34"/>
  <c r="BU112" i="34"/>
  <c r="BR112" i="34"/>
  <c r="BP112" i="34"/>
  <c r="BM112" i="34"/>
  <c r="BK112" i="34"/>
  <c r="BG112" i="34"/>
  <c r="BI112" i="34" s="1"/>
  <c r="BE112" i="34"/>
  <c r="BB112" i="34"/>
  <c r="AZ112" i="34"/>
  <c r="AV112" i="34"/>
  <c r="AX112" i="34" s="1"/>
  <c r="AT112" i="34"/>
  <c r="AP112" i="34"/>
  <c r="AR112" i="34" s="1"/>
  <c r="AN112" i="34"/>
  <c r="AK112" i="34"/>
  <c r="AI112" i="34"/>
  <c r="AE112" i="34"/>
  <c r="AG112" i="34" s="1"/>
  <c r="AC112" i="34"/>
  <c r="Z112" i="34"/>
  <c r="X112" i="34"/>
  <c r="U112" i="34"/>
  <c r="S112" i="34"/>
  <c r="O112" i="34"/>
  <c r="M112" i="34"/>
  <c r="I112" i="34"/>
  <c r="H112" i="34"/>
  <c r="G112" i="34"/>
  <c r="F112" i="34"/>
  <c r="E112" i="34"/>
  <c r="FT111" i="34"/>
  <c r="FD111" i="34"/>
  <c r="FF111" i="34" s="1"/>
  <c r="FB111" i="34"/>
  <c r="EY111" i="34"/>
  <c r="EW111" i="34"/>
  <c r="ET111" i="34"/>
  <c r="ER111" i="34"/>
  <c r="EO111" i="34"/>
  <c r="EM111" i="34"/>
  <c r="EJ111" i="34"/>
  <c r="EH111" i="34"/>
  <c r="EE111" i="34"/>
  <c r="EC111" i="34"/>
  <c r="DY111" i="34"/>
  <c r="EA111" i="34" s="1"/>
  <c r="DW111" i="34"/>
  <c r="DT111" i="34"/>
  <c r="DR111" i="34"/>
  <c r="DO111" i="34"/>
  <c r="DM111" i="34"/>
  <c r="DI111" i="34"/>
  <c r="DK111" i="34" s="1"/>
  <c r="DG111" i="34"/>
  <c r="DC111" i="34"/>
  <c r="DE111" i="34" s="1"/>
  <c r="DA111" i="34"/>
  <c r="CX111" i="34"/>
  <c r="CV111" i="34"/>
  <c r="CR111" i="34"/>
  <c r="CT111" i="34" s="1"/>
  <c r="CP111" i="34"/>
  <c r="CL111" i="34"/>
  <c r="CN111" i="34" s="1"/>
  <c r="CJ111" i="34"/>
  <c r="CG111" i="34"/>
  <c r="CE111" i="34"/>
  <c r="CB111" i="34"/>
  <c r="BZ111" i="34"/>
  <c r="BW111" i="34"/>
  <c r="BU111" i="34"/>
  <c r="BR111" i="34"/>
  <c r="BP111" i="34"/>
  <c r="BM111" i="34"/>
  <c r="BK111" i="34"/>
  <c r="BG111" i="34"/>
  <c r="BI111" i="34" s="1"/>
  <c r="BE111" i="34"/>
  <c r="BB111" i="34"/>
  <c r="AZ111" i="34"/>
  <c r="AV111" i="34"/>
  <c r="AX111" i="34" s="1"/>
  <c r="AT111" i="34"/>
  <c r="AP111" i="34"/>
  <c r="AR111" i="34" s="1"/>
  <c r="AN111" i="34"/>
  <c r="AK111" i="34"/>
  <c r="AI111" i="34"/>
  <c r="AE111" i="34"/>
  <c r="AG111" i="34" s="1"/>
  <c r="AC111" i="34"/>
  <c r="Z111" i="34"/>
  <c r="X111" i="34"/>
  <c r="U111" i="34"/>
  <c r="S111" i="34"/>
  <c r="O111" i="34"/>
  <c r="M111" i="34"/>
  <c r="I111" i="34"/>
  <c r="H111" i="34"/>
  <c r="G111" i="34"/>
  <c r="F111" i="34"/>
  <c r="E111" i="34"/>
  <c r="FT110" i="34"/>
  <c r="FD110" i="34"/>
  <c r="FF110" i="34" s="1"/>
  <c r="FB110" i="34"/>
  <c r="EY110" i="34"/>
  <c r="EW110" i="34"/>
  <c r="ET110" i="34"/>
  <c r="ER110" i="34"/>
  <c r="EO110" i="34"/>
  <c r="EM110" i="34"/>
  <c r="EJ110" i="34"/>
  <c r="EH110" i="34"/>
  <c r="EE110" i="34"/>
  <c r="EC110" i="34"/>
  <c r="DY110" i="34"/>
  <c r="EA110" i="34" s="1"/>
  <c r="DW110" i="34"/>
  <c r="DT110" i="34"/>
  <c r="DR110" i="34"/>
  <c r="DO110" i="34"/>
  <c r="DM110" i="34"/>
  <c r="DI110" i="34"/>
  <c r="DK110" i="34" s="1"/>
  <c r="DG110" i="34"/>
  <c r="DC110" i="34"/>
  <c r="DE110" i="34" s="1"/>
  <c r="DA110" i="34"/>
  <c r="CX110" i="34"/>
  <c r="CV110" i="34"/>
  <c r="CR110" i="34"/>
  <c r="CT110" i="34" s="1"/>
  <c r="CP110" i="34"/>
  <c r="CL110" i="34"/>
  <c r="CN110" i="34" s="1"/>
  <c r="CJ110" i="34"/>
  <c r="CG110" i="34"/>
  <c r="CE110" i="34"/>
  <c r="CB110" i="34"/>
  <c r="BZ110" i="34"/>
  <c r="BW110" i="34"/>
  <c r="BU110" i="34"/>
  <c r="BR110" i="34"/>
  <c r="BP110" i="34"/>
  <c r="BM110" i="34"/>
  <c r="BK110" i="34"/>
  <c r="BG110" i="34"/>
  <c r="BI110" i="34" s="1"/>
  <c r="BE110" i="34"/>
  <c r="BB110" i="34"/>
  <c r="AZ110" i="34"/>
  <c r="AV110" i="34"/>
  <c r="AX110" i="34" s="1"/>
  <c r="AT110" i="34"/>
  <c r="AP110" i="34"/>
  <c r="AR110" i="34" s="1"/>
  <c r="AN110" i="34"/>
  <c r="AK110" i="34"/>
  <c r="AI110" i="34"/>
  <c r="AE110" i="34"/>
  <c r="AG110" i="34" s="1"/>
  <c r="AC110" i="34"/>
  <c r="Z110" i="34"/>
  <c r="X110" i="34"/>
  <c r="U110" i="34"/>
  <c r="S110" i="34"/>
  <c r="O110" i="34"/>
  <c r="Q110" i="34" s="1"/>
  <c r="M110" i="34"/>
  <c r="I110" i="34"/>
  <c r="H110" i="34"/>
  <c r="G110" i="34"/>
  <c r="F110" i="34"/>
  <c r="E110" i="34"/>
  <c r="FT109" i="34"/>
  <c r="FD109" i="34"/>
  <c r="FF109" i="34" s="1"/>
  <c r="FB109" i="34"/>
  <c r="EY109" i="34"/>
  <c r="EW109" i="34"/>
  <c r="ET109" i="34"/>
  <c r="ER109" i="34"/>
  <c r="EO109" i="34"/>
  <c r="EM109" i="34"/>
  <c r="EJ109" i="34"/>
  <c r="EH109" i="34"/>
  <c r="EE109" i="34"/>
  <c r="EC109" i="34"/>
  <c r="DY109" i="34"/>
  <c r="EA109" i="34" s="1"/>
  <c r="DW109" i="34"/>
  <c r="DT109" i="34"/>
  <c r="DR109" i="34"/>
  <c r="DO109" i="34"/>
  <c r="DM109" i="34"/>
  <c r="DI109" i="34"/>
  <c r="DK109" i="34" s="1"/>
  <c r="DG109" i="34"/>
  <c r="DC109" i="34"/>
  <c r="DE109" i="34" s="1"/>
  <c r="DA109" i="34"/>
  <c r="CX109" i="34"/>
  <c r="CV109" i="34"/>
  <c r="CR109" i="34"/>
  <c r="CT109" i="34" s="1"/>
  <c r="CP109" i="34"/>
  <c r="CL109" i="34"/>
  <c r="CN109" i="34" s="1"/>
  <c r="CJ109" i="34"/>
  <c r="CG109" i="34"/>
  <c r="CE109" i="34"/>
  <c r="CB109" i="34"/>
  <c r="BZ109" i="34"/>
  <c r="BW109" i="34"/>
  <c r="BU109" i="34"/>
  <c r="BR109" i="34"/>
  <c r="BP109" i="34"/>
  <c r="BM109" i="34"/>
  <c r="BK109" i="34"/>
  <c r="BG109" i="34"/>
  <c r="BI109" i="34" s="1"/>
  <c r="BE109" i="34"/>
  <c r="BB109" i="34"/>
  <c r="AZ109" i="34"/>
  <c r="AV109" i="34"/>
  <c r="AX109" i="34" s="1"/>
  <c r="AT109" i="34"/>
  <c r="AP109" i="34"/>
  <c r="AR109" i="34" s="1"/>
  <c r="AN109" i="34"/>
  <c r="AK109" i="34"/>
  <c r="AI109" i="34"/>
  <c r="AE109" i="34"/>
  <c r="AG109" i="34" s="1"/>
  <c r="AC109" i="34"/>
  <c r="Z109" i="34"/>
  <c r="X109" i="34"/>
  <c r="U109" i="34"/>
  <c r="S109" i="34"/>
  <c r="O109" i="34"/>
  <c r="Q109" i="34" s="1"/>
  <c r="M109" i="34"/>
  <c r="I109" i="34"/>
  <c r="H109" i="34"/>
  <c r="G109" i="34"/>
  <c r="F109" i="34"/>
  <c r="E109" i="34"/>
  <c r="FT108" i="34"/>
  <c r="FD108" i="34"/>
  <c r="FF108" i="34" s="1"/>
  <c r="FB108" i="34"/>
  <c r="EY108" i="34"/>
  <c r="EW108" i="34"/>
  <c r="ET108" i="34"/>
  <c r="ER108" i="34"/>
  <c r="EO108" i="34"/>
  <c r="EM108" i="34"/>
  <c r="EJ108" i="34"/>
  <c r="EH108" i="34"/>
  <c r="EE108" i="34"/>
  <c r="EC108" i="34"/>
  <c r="DY108" i="34"/>
  <c r="EA108" i="34" s="1"/>
  <c r="DW108" i="34"/>
  <c r="DT108" i="34"/>
  <c r="DR108" i="34"/>
  <c r="DO108" i="34"/>
  <c r="DM108" i="34"/>
  <c r="DI108" i="34"/>
  <c r="DK108" i="34" s="1"/>
  <c r="DG108" i="34"/>
  <c r="DC108" i="34"/>
  <c r="DE108" i="34" s="1"/>
  <c r="DA108" i="34"/>
  <c r="CX108" i="34"/>
  <c r="CV108" i="34"/>
  <c r="CR108" i="34"/>
  <c r="CT108" i="34" s="1"/>
  <c r="CP108" i="34"/>
  <c r="CL108" i="34"/>
  <c r="CN108" i="34" s="1"/>
  <c r="CJ108" i="34"/>
  <c r="CG108" i="34"/>
  <c r="CE108" i="34"/>
  <c r="CB108" i="34"/>
  <c r="BZ108" i="34"/>
  <c r="BW108" i="34"/>
  <c r="BU108" i="34"/>
  <c r="BR108" i="34"/>
  <c r="BP108" i="34"/>
  <c r="BM108" i="34"/>
  <c r="BK108" i="34"/>
  <c r="BG108" i="34"/>
  <c r="BI108" i="34" s="1"/>
  <c r="BE108" i="34"/>
  <c r="BB108" i="34"/>
  <c r="AZ108" i="34"/>
  <c r="AV108" i="34"/>
  <c r="AX108" i="34" s="1"/>
  <c r="AT108" i="34"/>
  <c r="AP108" i="34"/>
  <c r="AR108" i="34" s="1"/>
  <c r="AN108" i="34"/>
  <c r="AK108" i="34"/>
  <c r="AI108" i="34"/>
  <c r="AE108" i="34"/>
  <c r="AG108" i="34" s="1"/>
  <c r="AC108" i="34"/>
  <c r="Z108" i="34"/>
  <c r="X108" i="34"/>
  <c r="U108" i="34"/>
  <c r="S108" i="34"/>
  <c r="O108" i="34"/>
  <c r="M108" i="34"/>
  <c r="I108" i="34"/>
  <c r="H108" i="34"/>
  <c r="G108" i="34"/>
  <c r="F108" i="34"/>
  <c r="E108" i="34"/>
  <c r="FT107" i="34"/>
  <c r="FD107" i="34"/>
  <c r="FF107" i="34" s="1"/>
  <c r="FB107" i="34"/>
  <c r="EY107" i="34"/>
  <c r="EW107" i="34"/>
  <c r="ET107" i="34"/>
  <c r="ER107" i="34"/>
  <c r="EO107" i="34"/>
  <c r="EM107" i="34"/>
  <c r="EJ107" i="34"/>
  <c r="EH107" i="34"/>
  <c r="EE107" i="34"/>
  <c r="EC107" i="34"/>
  <c r="DY107" i="34"/>
  <c r="EA107" i="34" s="1"/>
  <c r="DW107" i="34"/>
  <c r="DT107" i="34"/>
  <c r="DR107" i="34"/>
  <c r="DO107" i="34"/>
  <c r="DM107" i="34"/>
  <c r="DI107" i="34"/>
  <c r="DK107" i="34" s="1"/>
  <c r="DG107" i="34"/>
  <c r="DC107" i="34"/>
  <c r="DE107" i="34" s="1"/>
  <c r="DA107" i="34"/>
  <c r="CX107" i="34"/>
  <c r="CV107" i="34"/>
  <c r="CR107" i="34"/>
  <c r="CT107" i="34" s="1"/>
  <c r="CP107" i="34"/>
  <c r="CL107" i="34"/>
  <c r="CN107" i="34" s="1"/>
  <c r="CJ107" i="34"/>
  <c r="CG107" i="34"/>
  <c r="CE107" i="34"/>
  <c r="CB107" i="34"/>
  <c r="BZ107" i="34"/>
  <c r="BW107" i="34"/>
  <c r="BU107" i="34"/>
  <c r="BR107" i="34"/>
  <c r="BP107" i="34"/>
  <c r="BM107" i="34"/>
  <c r="BK107" i="34"/>
  <c r="BG107" i="34"/>
  <c r="BI107" i="34" s="1"/>
  <c r="BE107" i="34"/>
  <c r="BB107" i="34"/>
  <c r="AZ107" i="34"/>
  <c r="AV107" i="34"/>
  <c r="AX107" i="34" s="1"/>
  <c r="AT107" i="34"/>
  <c r="AP107" i="34"/>
  <c r="AR107" i="34" s="1"/>
  <c r="AN107" i="34"/>
  <c r="AK107" i="34"/>
  <c r="AI107" i="34"/>
  <c r="AE107" i="34"/>
  <c r="AG107" i="34" s="1"/>
  <c r="AC107" i="34"/>
  <c r="Z107" i="34"/>
  <c r="X107" i="34"/>
  <c r="U107" i="34"/>
  <c r="S107" i="34"/>
  <c r="O107" i="34"/>
  <c r="M107" i="34"/>
  <c r="I107" i="34"/>
  <c r="H107" i="34"/>
  <c r="G107" i="34"/>
  <c r="F107" i="34"/>
  <c r="E107" i="34"/>
  <c r="FT106" i="34"/>
  <c r="FD106" i="34"/>
  <c r="FF106" i="34" s="1"/>
  <c r="FB106" i="34"/>
  <c r="EY106" i="34"/>
  <c r="EW106" i="34"/>
  <c r="ET106" i="34"/>
  <c r="ER106" i="34"/>
  <c r="EO106" i="34"/>
  <c r="EM106" i="34"/>
  <c r="EJ106" i="34"/>
  <c r="EH106" i="34"/>
  <c r="EE106" i="34"/>
  <c r="EC106" i="34"/>
  <c r="DY106" i="34"/>
  <c r="EA106" i="34" s="1"/>
  <c r="DW106" i="34"/>
  <c r="DT106" i="34"/>
  <c r="DR106" i="34"/>
  <c r="DO106" i="34"/>
  <c r="DM106" i="34"/>
  <c r="DI106" i="34"/>
  <c r="DK106" i="34" s="1"/>
  <c r="DG106" i="34"/>
  <c r="DC106" i="34"/>
  <c r="DE106" i="34" s="1"/>
  <c r="DA106" i="34"/>
  <c r="CX106" i="34"/>
  <c r="CV106" i="34"/>
  <c r="CR106" i="34"/>
  <c r="CT106" i="34" s="1"/>
  <c r="CP106" i="34"/>
  <c r="CL106" i="34"/>
  <c r="CN106" i="34" s="1"/>
  <c r="CJ106" i="34"/>
  <c r="CG106" i="34"/>
  <c r="CE106" i="34"/>
  <c r="CB106" i="34"/>
  <c r="BZ106" i="34"/>
  <c r="BW106" i="34"/>
  <c r="BU106" i="34"/>
  <c r="BR106" i="34"/>
  <c r="BP106" i="34"/>
  <c r="BM106" i="34"/>
  <c r="BK106" i="34"/>
  <c r="BG106" i="34"/>
  <c r="BI106" i="34" s="1"/>
  <c r="BE106" i="34"/>
  <c r="BB106" i="34"/>
  <c r="AZ106" i="34"/>
  <c r="AV106" i="34"/>
  <c r="AX106" i="34" s="1"/>
  <c r="AT106" i="34"/>
  <c r="AP106" i="34"/>
  <c r="AR106" i="34" s="1"/>
  <c r="AN106" i="34"/>
  <c r="AK106" i="34"/>
  <c r="AI106" i="34"/>
  <c r="AE106" i="34"/>
  <c r="AG106" i="34" s="1"/>
  <c r="AC106" i="34"/>
  <c r="Z106" i="34"/>
  <c r="X106" i="34"/>
  <c r="U106" i="34"/>
  <c r="S106" i="34"/>
  <c r="O106" i="34"/>
  <c r="Q106" i="34" s="1"/>
  <c r="M106" i="34"/>
  <c r="I106" i="34"/>
  <c r="H106" i="34"/>
  <c r="G106" i="34"/>
  <c r="F106" i="34"/>
  <c r="E106" i="34"/>
  <c r="FT105" i="34"/>
  <c r="FD105" i="34"/>
  <c r="FF105" i="34" s="1"/>
  <c r="FB105" i="34"/>
  <c r="EY105" i="34"/>
  <c r="EW105" i="34"/>
  <c r="ET105" i="34"/>
  <c r="ER105" i="34"/>
  <c r="EO105" i="34"/>
  <c r="EM105" i="34"/>
  <c r="EJ105" i="34"/>
  <c r="EH105" i="34"/>
  <c r="EE105" i="34"/>
  <c r="EC105" i="34"/>
  <c r="DY105" i="34"/>
  <c r="EA105" i="34" s="1"/>
  <c r="DW105" i="34"/>
  <c r="DT105" i="34"/>
  <c r="DR105" i="34"/>
  <c r="DO105" i="34"/>
  <c r="DM105" i="34"/>
  <c r="DI105" i="34"/>
  <c r="DK105" i="34" s="1"/>
  <c r="DG105" i="34"/>
  <c r="DC105" i="34"/>
  <c r="DE105" i="34" s="1"/>
  <c r="DA105" i="34"/>
  <c r="CX105" i="34"/>
  <c r="CV105" i="34"/>
  <c r="CR105" i="34"/>
  <c r="CT105" i="34" s="1"/>
  <c r="CP105" i="34"/>
  <c r="CL105" i="34"/>
  <c r="CN105" i="34" s="1"/>
  <c r="CJ105" i="34"/>
  <c r="CG105" i="34"/>
  <c r="CE105" i="34"/>
  <c r="CB105" i="34"/>
  <c r="BZ105" i="34"/>
  <c r="BW105" i="34"/>
  <c r="BU105" i="34"/>
  <c r="BR105" i="34"/>
  <c r="BP105" i="34"/>
  <c r="BM105" i="34"/>
  <c r="BK105" i="34"/>
  <c r="BG105" i="34"/>
  <c r="BI105" i="34" s="1"/>
  <c r="BE105" i="34"/>
  <c r="BB105" i="34"/>
  <c r="AZ105" i="34"/>
  <c r="AV105" i="34"/>
  <c r="AX105" i="34" s="1"/>
  <c r="AT105" i="34"/>
  <c r="AP105" i="34"/>
  <c r="AR105" i="34" s="1"/>
  <c r="AN105" i="34"/>
  <c r="AK105" i="34"/>
  <c r="AI105" i="34"/>
  <c r="AE105" i="34"/>
  <c r="AG105" i="34" s="1"/>
  <c r="AC105" i="34"/>
  <c r="Z105" i="34"/>
  <c r="X105" i="34"/>
  <c r="U105" i="34"/>
  <c r="S105" i="34"/>
  <c r="O105" i="34"/>
  <c r="Q105" i="34" s="1"/>
  <c r="M105" i="34"/>
  <c r="I105" i="34"/>
  <c r="H105" i="34"/>
  <c r="G105" i="34"/>
  <c r="F105" i="34"/>
  <c r="E105" i="34"/>
  <c r="FT104" i="34"/>
  <c r="FD104" i="34"/>
  <c r="FF104" i="34" s="1"/>
  <c r="FB104" i="34"/>
  <c r="EY104" i="34"/>
  <c r="EW104" i="34"/>
  <c r="ET104" i="34"/>
  <c r="ER104" i="34"/>
  <c r="EO104" i="34"/>
  <c r="EM104" i="34"/>
  <c r="EJ104" i="34"/>
  <c r="EH104" i="34"/>
  <c r="EE104" i="34"/>
  <c r="EC104" i="34"/>
  <c r="DY104" i="34"/>
  <c r="EA104" i="34" s="1"/>
  <c r="DW104" i="34"/>
  <c r="DT104" i="34"/>
  <c r="DR104" i="34"/>
  <c r="DO104" i="34"/>
  <c r="DM104" i="34"/>
  <c r="DI104" i="34"/>
  <c r="DK104" i="34" s="1"/>
  <c r="DG104" i="34"/>
  <c r="DC104" i="34"/>
  <c r="DE104" i="34" s="1"/>
  <c r="DA104" i="34"/>
  <c r="CX104" i="34"/>
  <c r="CV104" i="34"/>
  <c r="CR104" i="34"/>
  <c r="CT104" i="34" s="1"/>
  <c r="CP104" i="34"/>
  <c r="CL104" i="34"/>
  <c r="CN104" i="34" s="1"/>
  <c r="CJ104" i="34"/>
  <c r="CG104" i="34"/>
  <c r="CE104" i="34"/>
  <c r="CB104" i="34"/>
  <c r="BZ104" i="34"/>
  <c r="BW104" i="34"/>
  <c r="BU104" i="34"/>
  <c r="BR104" i="34"/>
  <c r="BP104" i="34"/>
  <c r="BM104" i="34"/>
  <c r="BK104" i="34"/>
  <c r="BG104" i="34"/>
  <c r="BI104" i="34" s="1"/>
  <c r="BE104" i="34"/>
  <c r="BB104" i="34"/>
  <c r="AZ104" i="34"/>
  <c r="AV104" i="34"/>
  <c r="AX104" i="34" s="1"/>
  <c r="AT104" i="34"/>
  <c r="AP104" i="34"/>
  <c r="AR104" i="34" s="1"/>
  <c r="AN104" i="34"/>
  <c r="AK104" i="34"/>
  <c r="AI104" i="34"/>
  <c r="AE104" i="34"/>
  <c r="AC104" i="34"/>
  <c r="Z104" i="34"/>
  <c r="X104" i="34"/>
  <c r="U104" i="34"/>
  <c r="S104" i="34"/>
  <c r="O104" i="34"/>
  <c r="Q104" i="34" s="1"/>
  <c r="M104" i="34"/>
  <c r="I104" i="34"/>
  <c r="H104" i="34"/>
  <c r="G104" i="34"/>
  <c r="F104" i="34"/>
  <c r="E104" i="34"/>
  <c r="FT103" i="34"/>
  <c r="FD103" i="34"/>
  <c r="FF103" i="34" s="1"/>
  <c r="FB103" i="34"/>
  <c r="EY103" i="34"/>
  <c r="EW103" i="34"/>
  <c r="ET103" i="34"/>
  <c r="ER103" i="34"/>
  <c r="EO103" i="34"/>
  <c r="EM103" i="34"/>
  <c r="EJ103" i="34"/>
  <c r="EH103" i="34"/>
  <c r="EE103" i="34"/>
  <c r="EC103" i="34"/>
  <c r="DY103" i="34"/>
  <c r="EA103" i="34" s="1"/>
  <c r="DW103" i="34"/>
  <c r="DT103" i="34"/>
  <c r="DR103" i="34"/>
  <c r="DO103" i="34"/>
  <c r="DM103" i="34"/>
  <c r="DI103" i="34"/>
  <c r="DK103" i="34" s="1"/>
  <c r="DG103" i="34"/>
  <c r="DC103" i="34"/>
  <c r="DE103" i="34" s="1"/>
  <c r="DA103" i="34"/>
  <c r="CX103" i="34"/>
  <c r="CV103" i="34"/>
  <c r="CR103" i="34"/>
  <c r="CT103" i="34" s="1"/>
  <c r="CP103" i="34"/>
  <c r="CL103" i="34"/>
  <c r="CN103" i="34" s="1"/>
  <c r="CJ103" i="34"/>
  <c r="CG103" i="34"/>
  <c r="CE103" i="34"/>
  <c r="CB103" i="34"/>
  <c r="BZ103" i="34"/>
  <c r="BW103" i="34"/>
  <c r="BU103" i="34"/>
  <c r="BR103" i="34"/>
  <c r="BP103" i="34"/>
  <c r="BM103" i="34"/>
  <c r="BK103" i="34"/>
  <c r="BG103" i="34"/>
  <c r="BI103" i="34" s="1"/>
  <c r="BE103" i="34"/>
  <c r="BB103" i="34"/>
  <c r="AZ103" i="34"/>
  <c r="AV103" i="34"/>
  <c r="AX103" i="34" s="1"/>
  <c r="AT103" i="34"/>
  <c r="AP103" i="34"/>
  <c r="AR103" i="34" s="1"/>
  <c r="AN103" i="34"/>
  <c r="AK103" i="34"/>
  <c r="AI103" i="34"/>
  <c r="AE103" i="34"/>
  <c r="AG103" i="34" s="1"/>
  <c r="AC103" i="34"/>
  <c r="Z103" i="34"/>
  <c r="X103" i="34"/>
  <c r="U103" i="34"/>
  <c r="S103" i="34"/>
  <c r="O103" i="34"/>
  <c r="M103" i="34"/>
  <c r="I103" i="34"/>
  <c r="H103" i="34"/>
  <c r="G103" i="34"/>
  <c r="F103" i="34"/>
  <c r="E103" i="34"/>
  <c r="FT102" i="34"/>
  <c r="FD102" i="34"/>
  <c r="FF102" i="34" s="1"/>
  <c r="FB102" i="34"/>
  <c r="EY102" i="34"/>
  <c r="EW102" i="34"/>
  <c r="ET102" i="34"/>
  <c r="ER102" i="34"/>
  <c r="EO102" i="34"/>
  <c r="EM102" i="34"/>
  <c r="EJ102" i="34"/>
  <c r="EH102" i="34"/>
  <c r="EE102" i="34"/>
  <c r="EC102" i="34"/>
  <c r="DY102" i="34"/>
  <c r="EA102" i="34" s="1"/>
  <c r="DW102" i="34"/>
  <c r="DT102" i="34"/>
  <c r="DR102" i="34"/>
  <c r="DO102" i="34"/>
  <c r="DM102" i="34"/>
  <c r="DI102" i="34"/>
  <c r="DK102" i="34" s="1"/>
  <c r="DG102" i="34"/>
  <c r="DC102" i="34"/>
  <c r="DE102" i="34" s="1"/>
  <c r="DA102" i="34"/>
  <c r="CX102" i="34"/>
  <c r="CV102" i="34"/>
  <c r="CR102" i="34"/>
  <c r="CT102" i="34" s="1"/>
  <c r="CP102" i="34"/>
  <c r="CL102" i="34"/>
  <c r="CN102" i="34" s="1"/>
  <c r="CJ102" i="34"/>
  <c r="CG102" i="34"/>
  <c r="CE102" i="34"/>
  <c r="CB102" i="34"/>
  <c r="BZ102" i="34"/>
  <c r="BW102" i="34"/>
  <c r="BU102" i="34"/>
  <c r="BR102" i="34"/>
  <c r="BP102" i="34"/>
  <c r="BM102" i="34"/>
  <c r="BK102" i="34"/>
  <c r="BG102" i="34"/>
  <c r="BI102" i="34" s="1"/>
  <c r="BE102" i="34"/>
  <c r="BB102" i="34"/>
  <c r="AZ102" i="34"/>
  <c r="AV102" i="34"/>
  <c r="AX102" i="34" s="1"/>
  <c r="AT102" i="34"/>
  <c r="AP102" i="34"/>
  <c r="AR102" i="34" s="1"/>
  <c r="AN102" i="34"/>
  <c r="AK102" i="34"/>
  <c r="AI102" i="34"/>
  <c r="AE102" i="34"/>
  <c r="AG102" i="34" s="1"/>
  <c r="AC102" i="34"/>
  <c r="Z102" i="34"/>
  <c r="X102" i="34"/>
  <c r="U102" i="34"/>
  <c r="S102" i="34"/>
  <c r="O102" i="34"/>
  <c r="Q102" i="34" s="1"/>
  <c r="M102" i="34"/>
  <c r="I102" i="34"/>
  <c r="H102" i="34"/>
  <c r="G102" i="34"/>
  <c r="F102" i="34"/>
  <c r="E102" i="34"/>
  <c r="FT101" i="34"/>
  <c r="FD101" i="34"/>
  <c r="FF101" i="34" s="1"/>
  <c r="FB101" i="34"/>
  <c r="EY101" i="34"/>
  <c r="EW101" i="34"/>
  <c r="ET101" i="34"/>
  <c r="ER101" i="34"/>
  <c r="EO101" i="34"/>
  <c r="EM101" i="34"/>
  <c r="EJ101" i="34"/>
  <c r="EH101" i="34"/>
  <c r="EE101" i="34"/>
  <c r="EC101" i="34"/>
  <c r="DY101" i="34"/>
  <c r="EA101" i="34" s="1"/>
  <c r="DW101" i="34"/>
  <c r="DT101" i="34"/>
  <c r="DR101" i="34"/>
  <c r="DO101" i="34"/>
  <c r="DM101" i="34"/>
  <c r="DI101" i="34"/>
  <c r="DK101" i="34" s="1"/>
  <c r="DG101" i="34"/>
  <c r="DC101" i="34"/>
  <c r="DE101" i="34" s="1"/>
  <c r="DA101" i="34"/>
  <c r="CX101" i="34"/>
  <c r="CV101" i="34"/>
  <c r="CR101" i="34"/>
  <c r="CT101" i="34" s="1"/>
  <c r="CP101" i="34"/>
  <c r="CL101" i="34"/>
  <c r="CN101" i="34" s="1"/>
  <c r="CJ101" i="34"/>
  <c r="CG101" i="34"/>
  <c r="CE101" i="34"/>
  <c r="CB101" i="34"/>
  <c r="BZ101" i="34"/>
  <c r="BW101" i="34"/>
  <c r="BU101" i="34"/>
  <c r="BR101" i="34"/>
  <c r="BP101" i="34"/>
  <c r="BM101" i="34"/>
  <c r="BK101" i="34"/>
  <c r="BG101" i="34"/>
  <c r="BI101" i="34" s="1"/>
  <c r="BE101" i="34"/>
  <c r="BB101" i="34"/>
  <c r="AZ101" i="34"/>
  <c r="AV101" i="34"/>
  <c r="AX101" i="34" s="1"/>
  <c r="AT101" i="34"/>
  <c r="AP101" i="34"/>
  <c r="AR101" i="34" s="1"/>
  <c r="AN101" i="34"/>
  <c r="AK101" i="34"/>
  <c r="AI101" i="34"/>
  <c r="AE101" i="34"/>
  <c r="AG101" i="34" s="1"/>
  <c r="AC101" i="34"/>
  <c r="Z101" i="34"/>
  <c r="X101" i="34"/>
  <c r="U101" i="34"/>
  <c r="S101" i="34"/>
  <c r="O101" i="34"/>
  <c r="Q101" i="34" s="1"/>
  <c r="M101" i="34"/>
  <c r="I101" i="34"/>
  <c r="H101" i="34"/>
  <c r="G101" i="34"/>
  <c r="F101" i="34"/>
  <c r="E101" i="34"/>
  <c r="FT100" i="34"/>
  <c r="FD100" i="34"/>
  <c r="FF100" i="34" s="1"/>
  <c r="FB100" i="34"/>
  <c r="EY100" i="34"/>
  <c r="EW100" i="34"/>
  <c r="ET100" i="34"/>
  <c r="ER100" i="34"/>
  <c r="EO100" i="34"/>
  <c r="EM100" i="34"/>
  <c r="EJ100" i="34"/>
  <c r="EH100" i="34"/>
  <c r="EE100" i="34"/>
  <c r="EC100" i="34"/>
  <c r="DY100" i="34"/>
  <c r="EA100" i="34" s="1"/>
  <c r="DW100" i="34"/>
  <c r="DT100" i="34"/>
  <c r="DR100" i="34"/>
  <c r="DO100" i="34"/>
  <c r="DM100" i="34"/>
  <c r="DI100" i="34"/>
  <c r="DK100" i="34" s="1"/>
  <c r="DG100" i="34"/>
  <c r="DC100" i="34"/>
  <c r="DE100" i="34" s="1"/>
  <c r="DA100" i="34"/>
  <c r="CX100" i="34"/>
  <c r="CV100" i="34"/>
  <c r="CR100" i="34"/>
  <c r="CT100" i="34" s="1"/>
  <c r="CP100" i="34"/>
  <c r="CL100" i="34"/>
  <c r="CN100" i="34" s="1"/>
  <c r="CJ100" i="34"/>
  <c r="CG100" i="34"/>
  <c r="CE100" i="34"/>
  <c r="CB100" i="34"/>
  <c r="BZ100" i="34"/>
  <c r="BW100" i="34"/>
  <c r="BU100" i="34"/>
  <c r="BR100" i="34"/>
  <c r="BP100" i="34"/>
  <c r="BM100" i="34"/>
  <c r="BK100" i="34"/>
  <c r="BG100" i="34"/>
  <c r="BI100" i="34" s="1"/>
  <c r="BE100" i="34"/>
  <c r="BB100" i="34"/>
  <c r="AZ100" i="34"/>
  <c r="AV100" i="34"/>
  <c r="AX100" i="34" s="1"/>
  <c r="AT100" i="34"/>
  <c r="AP100" i="34"/>
  <c r="AR100" i="34" s="1"/>
  <c r="AN100" i="34"/>
  <c r="AK100" i="34"/>
  <c r="AI100" i="34"/>
  <c r="AE100" i="34"/>
  <c r="AG100" i="34" s="1"/>
  <c r="AC100" i="34"/>
  <c r="Z100" i="34"/>
  <c r="X100" i="34"/>
  <c r="U100" i="34"/>
  <c r="S100" i="34"/>
  <c r="O100" i="34"/>
  <c r="M100" i="34"/>
  <c r="I100" i="34"/>
  <c r="H100" i="34"/>
  <c r="G100" i="34"/>
  <c r="F100" i="34"/>
  <c r="E100" i="34"/>
  <c r="FT99" i="34"/>
  <c r="FD99" i="34"/>
  <c r="FF99" i="34" s="1"/>
  <c r="FB99" i="34"/>
  <c r="EY99" i="34"/>
  <c r="EW99" i="34"/>
  <c r="ET99" i="34"/>
  <c r="ER99" i="34"/>
  <c r="EO99" i="34"/>
  <c r="EM99" i="34"/>
  <c r="EJ99" i="34"/>
  <c r="EH99" i="34"/>
  <c r="EE99" i="34"/>
  <c r="EC99" i="34"/>
  <c r="DY99" i="34"/>
  <c r="EA99" i="34" s="1"/>
  <c r="DW99" i="34"/>
  <c r="DT99" i="34"/>
  <c r="DR99" i="34"/>
  <c r="DO99" i="34"/>
  <c r="DM99" i="34"/>
  <c r="DI99" i="34"/>
  <c r="DK99" i="34" s="1"/>
  <c r="DG99" i="34"/>
  <c r="DC99" i="34"/>
  <c r="DE99" i="34" s="1"/>
  <c r="DA99" i="34"/>
  <c r="CX99" i="34"/>
  <c r="CV99" i="34"/>
  <c r="CR99" i="34"/>
  <c r="CT99" i="34" s="1"/>
  <c r="CP99" i="34"/>
  <c r="CL99" i="34"/>
  <c r="CN99" i="34" s="1"/>
  <c r="CJ99" i="34"/>
  <c r="CG99" i="34"/>
  <c r="CE99" i="34"/>
  <c r="CB99" i="34"/>
  <c r="BZ99" i="34"/>
  <c r="BW99" i="34"/>
  <c r="BU99" i="34"/>
  <c r="BR99" i="34"/>
  <c r="BP99" i="34"/>
  <c r="BM99" i="34"/>
  <c r="BK99" i="34"/>
  <c r="BG99" i="34"/>
  <c r="BI99" i="34" s="1"/>
  <c r="BE99" i="34"/>
  <c r="BB99" i="34"/>
  <c r="AZ99" i="34"/>
  <c r="AV99" i="34"/>
  <c r="AX99" i="34" s="1"/>
  <c r="AT99" i="34"/>
  <c r="AP99" i="34"/>
  <c r="AR99" i="34" s="1"/>
  <c r="AN99" i="34"/>
  <c r="AK99" i="34"/>
  <c r="AI99" i="34"/>
  <c r="AE99" i="34"/>
  <c r="AG99" i="34" s="1"/>
  <c r="AC99" i="34"/>
  <c r="Z99" i="34"/>
  <c r="X99" i="34"/>
  <c r="U99" i="34"/>
  <c r="S99" i="34"/>
  <c r="O99" i="34"/>
  <c r="M99" i="34"/>
  <c r="I99" i="34"/>
  <c r="H99" i="34"/>
  <c r="G99" i="34"/>
  <c r="F99" i="34"/>
  <c r="E99" i="34"/>
  <c r="FT98" i="34"/>
  <c r="FD98" i="34"/>
  <c r="FF98" i="34" s="1"/>
  <c r="FB98" i="34"/>
  <c r="EY98" i="34"/>
  <c r="EW98" i="34"/>
  <c r="ET98" i="34"/>
  <c r="ER98" i="34"/>
  <c r="EO98" i="34"/>
  <c r="EM98" i="34"/>
  <c r="EJ98" i="34"/>
  <c r="EH98" i="34"/>
  <c r="EE98" i="34"/>
  <c r="EC98" i="34"/>
  <c r="DY98" i="34"/>
  <c r="EA98" i="34" s="1"/>
  <c r="DW98" i="34"/>
  <c r="DT98" i="34"/>
  <c r="DR98" i="34"/>
  <c r="DO98" i="34"/>
  <c r="DM98" i="34"/>
  <c r="DI98" i="34"/>
  <c r="DK98" i="34" s="1"/>
  <c r="DG98" i="34"/>
  <c r="DC98" i="34"/>
  <c r="DE98" i="34" s="1"/>
  <c r="DA98" i="34"/>
  <c r="CX98" i="34"/>
  <c r="CV98" i="34"/>
  <c r="CR98" i="34"/>
  <c r="CT98" i="34" s="1"/>
  <c r="CP98" i="34"/>
  <c r="CL98" i="34"/>
  <c r="CN98" i="34" s="1"/>
  <c r="CJ98" i="34"/>
  <c r="CG98" i="34"/>
  <c r="CE98" i="34"/>
  <c r="CB98" i="34"/>
  <c r="BZ98" i="34"/>
  <c r="BW98" i="34"/>
  <c r="BU98" i="34"/>
  <c r="BR98" i="34"/>
  <c r="BP98" i="34"/>
  <c r="BM98" i="34"/>
  <c r="BK98" i="34"/>
  <c r="BG98" i="34"/>
  <c r="BI98" i="34" s="1"/>
  <c r="BE98" i="34"/>
  <c r="BB98" i="34"/>
  <c r="AZ98" i="34"/>
  <c r="AV98" i="34"/>
  <c r="AX98" i="34" s="1"/>
  <c r="AT98" i="34"/>
  <c r="AP98" i="34"/>
  <c r="AR98" i="34" s="1"/>
  <c r="AN98" i="34"/>
  <c r="AK98" i="34"/>
  <c r="AI98" i="34"/>
  <c r="AE98" i="34"/>
  <c r="AG98" i="34" s="1"/>
  <c r="AC98" i="34"/>
  <c r="Z98" i="34"/>
  <c r="X98" i="34"/>
  <c r="U98" i="34"/>
  <c r="S98" i="34"/>
  <c r="O98" i="34"/>
  <c r="Q98" i="34" s="1"/>
  <c r="M98" i="34"/>
  <c r="I98" i="34"/>
  <c r="H98" i="34"/>
  <c r="G98" i="34"/>
  <c r="F98" i="34"/>
  <c r="E98" i="34"/>
  <c r="FT97" i="34"/>
  <c r="FD97" i="34"/>
  <c r="FF97" i="34" s="1"/>
  <c r="FB97" i="34"/>
  <c r="EY97" i="34"/>
  <c r="EW97" i="34"/>
  <c r="ET97" i="34"/>
  <c r="ER97" i="34"/>
  <c r="EO97" i="34"/>
  <c r="EM97" i="34"/>
  <c r="EJ97" i="34"/>
  <c r="EH97" i="34"/>
  <c r="EE97" i="34"/>
  <c r="EC97" i="34"/>
  <c r="DY97" i="34"/>
  <c r="EA97" i="34" s="1"/>
  <c r="DW97" i="34"/>
  <c r="DT97" i="34"/>
  <c r="DR97" i="34"/>
  <c r="DO97" i="34"/>
  <c r="DM97" i="34"/>
  <c r="DI97" i="34"/>
  <c r="DK97" i="34" s="1"/>
  <c r="DG97" i="34"/>
  <c r="DC97" i="34"/>
  <c r="DE97" i="34" s="1"/>
  <c r="DA97" i="34"/>
  <c r="CX97" i="34"/>
  <c r="CV97" i="34"/>
  <c r="CR97" i="34"/>
  <c r="CT97" i="34" s="1"/>
  <c r="CP97" i="34"/>
  <c r="CL97" i="34"/>
  <c r="CN97" i="34" s="1"/>
  <c r="CJ97" i="34"/>
  <c r="CG97" i="34"/>
  <c r="CE97" i="34"/>
  <c r="CB97" i="34"/>
  <c r="BZ97" i="34"/>
  <c r="BW97" i="34"/>
  <c r="BU97" i="34"/>
  <c r="BR97" i="34"/>
  <c r="BP97" i="34"/>
  <c r="BM97" i="34"/>
  <c r="BK97" i="34"/>
  <c r="BG97" i="34"/>
  <c r="BI97" i="34" s="1"/>
  <c r="BE97" i="34"/>
  <c r="BB97" i="34"/>
  <c r="AZ97" i="34"/>
  <c r="AV97" i="34"/>
  <c r="AX97" i="34" s="1"/>
  <c r="AT97" i="34"/>
  <c r="AP97" i="34"/>
  <c r="AR97" i="34" s="1"/>
  <c r="AN97" i="34"/>
  <c r="AK97" i="34"/>
  <c r="AI97" i="34"/>
  <c r="AE97" i="34"/>
  <c r="AG97" i="34" s="1"/>
  <c r="AC97" i="34"/>
  <c r="Z97" i="34"/>
  <c r="X97" i="34"/>
  <c r="U97" i="34"/>
  <c r="S97" i="34"/>
  <c r="O97" i="34"/>
  <c r="Q97" i="34" s="1"/>
  <c r="M97" i="34"/>
  <c r="I97" i="34"/>
  <c r="H97" i="34"/>
  <c r="G97" i="34"/>
  <c r="F97" i="34"/>
  <c r="E97" i="34"/>
  <c r="FT96" i="34"/>
  <c r="FD96" i="34"/>
  <c r="FF96" i="34" s="1"/>
  <c r="FB96" i="34"/>
  <c r="EY96" i="34"/>
  <c r="EW96" i="34"/>
  <c r="ET96" i="34"/>
  <c r="ER96" i="34"/>
  <c r="EO96" i="34"/>
  <c r="EM96" i="34"/>
  <c r="EJ96" i="34"/>
  <c r="EH96" i="34"/>
  <c r="EE96" i="34"/>
  <c r="EC96" i="34"/>
  <c r="DY96" i="34"/>
  <c r="EA96" i="34" s="1"/>
  <c r="DW96" i="34"/>
  <c r="DT96" i="34"/>
  <c r="DR96" i="34"/>
  <c r="DO96" i="34"/>
  <c r="DM96" i="34"/>
  <c r="DI96" i="34"/>
  <c r="DK96" i="34" s="1"/>
  <c r="DG96" i="34"/>
  <c r="DC96" i="34"/>
  <c r="DE96" i="34" s="1"/>
  <c r="DA96" i="34"/>
  <c r="CX96" i="34"/>
  <c r="CV96" i="34"/>
  <c r="CR96" i="34"/>
  <c r="CT96" i="34" s="1"/>
  <c r="CP96" i="34"/>
  <c r="CL96" i="34"/>
  <c r="CN96" i="34" s="1"/>
  <c r="CJ96" i="34"/>
  <c r="CG96" i="34"/>
  <c r="CE96" i="34"/>
  <c r="CB96" i="34"/>
  <c r="BZ96" i="34"/>
  <c r="BW96" i="34"/>
  <c r="BU96" i="34"/>
  <c r="BR96" i="34"/>
  <c r="BP96" i="34"/>
  <c r="BM96" i="34"/>
  <c r="BK96" i="34"/>
  <c r="BG96" i="34"/>
  <c r="BI96" i="34" s="1"/>
  <c r="BE96" i="34"/>
  <c r="BB96" i="34"/>
  <c r="AZ96" i="34"/>
  <c r="AV96" i="34"/>
  <c r="AX96" i="34" s="1"/>
  <c r="AT96" i="34"/>
  <c r="AP96" i="34"/>
  <c r="AR96" i="34" s="1"/>
  <c r="AN96" i="34"/>
  <c r="AK96" i="34"/>
  <c r="AI96" i="34"/>
  <c r="AE96" i="34"/>
  <c r="AG96" i="34" s="1"/>
  <c r="AC96" i="34"/>
  <c r="Z96" i="34"/>
  <c r="X96" i="34"/>
  <c r="U96" i="34"/>
  <c r="S96" i="34"/>
  <c r="O96" i="34"/>
  <c r="M96" i="34"/>
  <c r="I96" i="34"/>
  <c r="H96" i="34"/>
  <c r="G96" i="34"/>
  <c r="F96" i="34"/>
  <c r="E96" i="34"/>
  <c r="FT95" i="34"/>
  <c r="FD95" i="34"/>
  <c r="FF95" i="34" s="1"/>
  <c r="FB95" i="34"/>
  <c r="EY95" i="34"/>
  <c r="EW95" i="34"/>
  <c r="ET95" i="34"/>
  <c r="ER95" i="34"/>
  <c r="EO95" i="34"/>
  <c r="EM95" i="34"/>
  <c r="EJ95" i="34"/>
  <c r="EH95" i="34"/>
  <c r="EE95" i="34"/>
  <c r="EC95" i="34"/>
  <c r="DY95" i="34"/>
  <c r="EA95" i="34" s="1"/>
  <c r="DW95" i="34"/>
  <c r="DT95" i="34"/>
  <c r="DR95" i="34"/>
  <c r="DO95" i="34"/>
  <c r="DM95" i="34"/>
  <c r="DI95" i="34"/>
  <c r="DK95" i="34" s="1"/>
  <c r="DG95" i="34"/>
  <c r="DC95" i="34"/>
  <c r="DE95" i="34" s="1"/>
  <c r="DA95" i="34"/>
  <c r="CX95" i="34"/>
  <c r="CV95" i="34"/>
  <c r="CR95" i="34"/>
  <c r="CT95" i="34" s="1"/>
  <c r="CP95" i="34"/>
  <c r="CL95" i="34"/>
  <c r="CN95" i="34" s="1"/>
  <c r="CJ95" i="34"/>
  <c r="CG95" i="34"/>
  <c r="CE95" i="34"/>
  <c r="CB95" i="34"/>
  <c r="BZ95" i="34"/>
  <c r="BW95" i="34"/>
  <c r="BU95" i="34"/>
  <c r="BR95" i="34"/>
  <c r="BP95" i="34"/>
  <c r="BM95" i="34"/>
  <c r="BK95" i="34"/>
  <c r="BG95" i="34"/>
  <c r="BI95" i="34" s="1"/>
  <c r="BE95" i="34"/>
  <c r="BB95" i="34"/>
  <c r="AZ95" i="34"/>
  <c r="AV95" i="34"/>
  <c r="AX95" i="34" s="1"/>
  <c r="AT95" i="34"/>
  <c r="AP95" i="34"/>
  <c r="AN95" i="34"/>
  <c r="AK95" i="34"/>
  <c r="AI95" i="34"/>
  <c r="AE95" i="34"/>
  <c r="AG95" i="34" s="1"/>
  <c r="AC95" i="34"/>
  <c r="Z95" i="34"/>
  <c r="X95" i="34"/>
  <c r="U95" i="34"/>
  <c r="S95" i="34"/>
  <c r="O95" i="34"/>
  <c r="Q95" i="34" s="1"/>
  <c r="M95" i="34"/>
  <c r="I95" i="34"/>
  <c r="H95" i="34"/>
  <c r="G95" i="34"/>
  <c r="F95" i="34"/>
  <c r="E95" i="34"/>
  <c r="FT94" i="34"/>
  <c r="FD94" i="34"/>
  <c r="FF94" i="34" s="1"/>
  <c r="FB94" i="34"/>
  <c r="EY94" i="34"/>
  <c r="EW94" i="34"/>
  <c r="ET94" i="34"/>
  <c r="ER94" i="34"/>
  <c r="EO94" i="34"/>
  <c r="EM94" i="34"/>
  <c r="EJ94" i="34"/>
  <c r="EH94" i="34"/>
  <c r="EE94" i="34"/>
  <c r="EC94" i="34"/>
  <c r="DY94" i="34"/>
  <c r="EA94" i="34" s="1"/>
  <c r="DW94" i="34"/>
  <c r="DT94" i="34"/>
  <c r="DR94" i="34"/>
  <c r="DO94" i="34"/>
  <c r="DM94" i="34"/>
  <c r="DI94" i="34"/>
  <c r="DK94" i="34" s="1"/>
  <c r="DG94" i="34"/>
  <c r="DC94" i="34"/>
  <c r="DE94" i="34" s="1"/>
  <c r="DA94" i="34"/>
  <c r="CX94" i="34"/>
  <c r="CV94" i="34"/>
  <c r="CR94" i="34"/>
  <c r="CT94" i="34" s="1"/>
  <c r="CP94" i="34"/>
  <c r="CL94" i="34"/>
  <c r="CN94" i="34" s="1"/>
  <c r="CJ94" i="34"/>
  <c r="CG94" i="34"/>
  <c r="CE94" i="34"/>
  <c r="CB94" i="34"/>
  <c r="BZ94" i="34"/>
  <c r="BW94" i="34"/>
  <c r="BU94" i="34"/>
  <c r="BR94" i="34"/>
  <c r="BP94" i="34"/>
  <c r="BM94" i="34"/>
  <c r="BK94" i="34"/>
  <c r="BG94" i="34"/>
  <c r="BI94" i="34" s="1"/>
  <c r="BE94" i="34"/>
  <c r="BB94" i="34"/>
  <c r="AZ94" i="34"/>
  <c r="AV94" i="34"/>
  <c r="AX94" i="34" s="1"/>
  <c r="AT94" i="34"/>
  <c r="AP94" i="34"/>
  <c r="AR94" i="34" s="1"/>
  <c r="AN94" i="34"/>
  <c r="AK94" i="34"/>
  <c r="AI94" i="34"/>
  <c r="AE94" i="34"/>
  <c r="AG94" i="34" s="1"/>
  <c r="AC94" i="34"/>
  <c r="Z94" i="34"/>
  <c r="X94" i="34"/>
  <c r="U94" i="34"/>
  <c r="S94" i="34"/>
  <c r="O94" i="34"/>
  <c r="M94" i="34"/>
  <c r="I94" i="34"/>
  <c r="H94" i="34"/>
  <c r="G94" i="34"/>
  <c r="F94" i="34"/>
  <c r="E94" i="34"/>
  <c r="FT93" i="34"/>
  <c r="FD93" i="34"/>
  <c r="FF93" i="34" s="1"/>
  <c r="FB93" i="34"/>
  <c r="EY93" i="34"/>
  <c r="EW93" i="34"/>
  <c r="ET93" i="34"/>
  <c r="ER93" i="34"/>
  <c r="EO93" i="34"/>
  <c r="EM93" i="34"/>
  <c r="EJ93" i="34"/>
  <c r="EH93" i="34"/>
  <c r="EE93" i="34"/>
  <c r="EC93" i="34"/>
  <c r="DY93" i="34"/>
  <c r="EA93" i="34" s="1"/>
  <c r="DW93" i="34"/>
  <c r="DT93" i="34"/>
  <c r="DR93" i="34"/>
  <c r="DO93" i="34"/>
  <c r="DM93" i="34"/>
  <c r="DI93" i="34"/>
  <c r="DK93" i="34" s="1"/>
  <c r="DG93" i="34"/>
  <c r="DC93" i="34"/>
  <c r="DE93" i="34" s="1"/>
  <c r="DA93" i="34"/>
  <c r="CX93" i="34"/>
  <c r="CV93" i="34"/>
  <c r="CR93" i="34"/>
  <c r="CT93" i="34" s="1"/>
  <c r="CP93" i="34"/>
  <c r="CL93" i="34"/>
  <c r="CN93" i="34" s="1"/>
  <c r="CJ93" i="34"/>
  <c r="CG93" i="34"/>
  <c r="CE93" i="34"/>
  <c r="CB93" i="34"/>
  <c r="BZ93" i="34"/>
  <c r="BW93" i="34"/>
  <c r="BU93" i="34"/>
  <c r="BR93" i="34"/>
  <c r="BP93" i="34"/>
  <c r="BM93" i="34"/>
  <c r="BK93" i="34"/>
  <c r="BG93" i="34"/>
  <c r="BI93" i="34" s="1"/>
  <c r="BE93" i="34"/>
  <c r="BB93" i="34"/>
  <c r="AZ93" i="34"/>
  <c r="AV93" i="34"/>
  <c r="AX93" i="34" s="1"/>
  <c r="AT93" i="34"/>
  <c r="AP93" i="34"/>
  <c r="AR93" i="34" s="1"/>
  <c r="AN93" i="34"/>
  <c r="AK93" i="34"/>
  <c r="AI93" i="34"/>
  <c r="AE93" i="34"/>
  <c r="AG93" i="34" s="1"/>
  <c r="AC93" i="34"/>
  <c r="Z93" i="34"/>
  <c r="X93" i="34"/>
  <c r="U93" i="34"/>
  <c r="S93" i="34"/>
  <c r="O93" i="34"/>
  <c r="Q93" i="34" s="1"/>
  <c r="M93" i="34"/>
  <c r="I93" i="34"/>
  <c r="H93" i="34"/>
  <c r="G93" i="34"/>
  <c r="F93" i="34"/>
  <c r="E93" i="34"/>
  <c r="FT92" i="34"/>
  <c r="FD92" i="34"/>
  <c r="FF92" i="34" s="1"/>
  <c r="FB92" i="34"/>
  <c r="EY92" i="34"/>
  <c r="EW92" i="34"/>
  <c r="ET92" i="34"/>
  <c r="ER92" i="34"/>
  <c r="EO92" i="34"/>
  <c r="EM92" i="34"/>
  <c r="EJ92" i="34"/>
  <c r="EH92" i="34"/>
  <c r="EE92" i="34"/>
  <c r="EC92" i="34"/>
  <c r="DY92" i="34"/>
  <c r="EA92" i="34" s="1"/>
  <c r="DW92" i="34"/>
  <c r="DT92" i="34"/>
  <c r="DR92" i="34"/>
  <c r="DO92" i="34"/>
  <c r="DM92" i="34"/>
  <c r="DI92" i="34"/>
  <c r="DK92" i="34" s="1"/>
  <c r="DG92" i="34"/>
  <c r="DC92" i="34"/>
  <c r="DE92" i="34" s="1"/>
  <c r="DA92" i="34"/>
  <c r="CX92" i="34"/>
  <c r="CV92" i="34"/>
  <c r="CR92" i="34"/>
  <c r="CT92" i="34" s="1"/>
  <c r="CP92" i="34"/>
  <c r="CL92" i="34"/>
  <c r="CN92" i="34" s="1"/>
  <c r="CJ92" i="34"/>
  <c r="CG92" i="34"/>
  <c r="CE92" i="34"/>
  <c r="CB92" i="34"/>
  <c r="BZ92" i="34"/>
  <c r="BW92" i="34"/>
  <c r="BU92" i="34"/>
  <c r="BR92" i="34"/>
  <c r="BP92" i="34"/>
  <c r="BM92" i="34"/>
  <c r="BK92" i="34"/>
  <c r="BG92" i="34"/>
  <c r="BI92" i="34" s="1"/>
  <c r="BE92" i="34"/>
  <c r="BB92" i="34"/>
  <c r="AZ92" i="34"/>
  <c r="AV92" i="34"/>
  <c r="AX92" i="34" s="1"/>
  <c r="AT92" i="34"/>
  <c r="AP92" i="34"/>
  <c r="AR92" i="34" s="1"/>
  <c r="AN92" i="34"/>
  <c r="AK92" i="34"/>
  <c r="AI92" i="34"/>
  <c r="AE92" i="34"/>
  <c r="AG92" i="34" s="1"/>
  <c r="AC92" i="34"/>
  <c r="Z92" i="34"/>
  <c r="X92" i="34"/>
  <c r="U92" i="34"/>
  <c r="S92" i="34"/>
  <c r="O92" i="34"/>
  <c r="Q92" i="34" s="1"/>
  <c r="M92" i="34"/>
  <c r="I92" i="34"/>
  <c r="H92" i="34"/>
  <c r="G92" i="34"/>
  <c r="F92" i="34"/>
  <c r="E92" i="34"/>
  <c r="FT91" i="34"/>
  <c r="FD91" i="34"/>
  <c r="FF91" i="34" s="1"/>
  <c r="FB91" i="34"/>
  <c r="EY91" i="34"/>
  <c r="EW91" i="34"/>
  <c r="ET91" i="34"/>
  <c r="ER91" i="34"/>
  <c r="EO91" i="34"/>
  <c r="EM91" i="34"/>
  <c r="EJ91" i="34"/>
  <c r="EH91" i="34"/>
  <c r="EE91" i="34"/>
  <c r="EC91" i="34"/>
  <c r="DY91" i="34"/>
  <c r="EA91" i="34" s="1"/>
  <c r="DW91" i="34"/>
  <c r="DT91" i="34"/>
  <c r="DR91" i="34"/>
  <c r="DO91" i="34"/>
  <c r="DM91" i="34"/>
  <c r="DI91" i="34"/>
  <c r="DK91" i="34" s="1"/>
  <c r="DG91" i="34"/>
  <c r="DC91" i="34"/>
  <c r="DE91" i="34" s="1"/>
  <c r="DA91" i="34"/>
  <c r="CX91" i="34"/>
  <c r="CV91" i="34"/>
  <c r="CR91" i="34"/>
  <c r="CT91" i="34" s="1"/>
  <c r="CP91" i="34"/>
  <c r="CL91" i="34"/>
  <c r="CN91" i="34" s="1"/>
  <c r="CJ91" i="34"/>
  <c r="CG91" i="34"/>
  <c r="CE91" i="34"/>
  <c r="CB91" i="34"/>
  <c r="BZ91" i="34"/>
  <c r="BW91" i="34"/>
  <c r="BU91" i="34"/>
  <c r="BR91" i="34"/>
  <c r="BP91" i="34"/>
  <c r="BM91" i="34"/>
  <c r="BK91" i="34"/>
  <c r="BG91" i="34"/>
  <c r="BI91" i="34" s="1"/>
  <c r="BE91" i="34"/>
  <c r="BB91" i="34"/>
  <c r="AZ91" i="34"/>
  <c r="AV91" i="34"/>
  <c r="AX91" i="34" s="1"/>
  <c r="AT91" i="34"/>
  <c r="AP91" i="34"/>
  <c r="AR91" i="34" s="1"/>
  <c r="AN91" i="34"/>
  <c r="AK91" i="34"/>
  <c r="AI91" i="34"/>
  <c r="AE91" i="34"/>
  <c r="AG91" i="34" s="1"/>
  <c r="AC91" i="34"/>
  <c r="Z91" i="34"/>
  <c r="X91" i="34"/>
  <c r="U91" i="34"/>
  <c r="S91" i="34"/>
  <c r="O91" i="34"/>
  <c r="Q91" i="34" s="1"/>
  <c r="M91" i="34"/>
  <c r="I91" i="34"/>
  <c r="H91" i="34"/>
  <c r="G91" i="34"/>
  <c r="F91" i="34"/>
  <c r="E91" i="34"/>
  <c r="FT90" i="34"/>
  <c r="FD90" i="34"/>
  <c r="FF90" i="34" s="1"/>
  <c r="FB90" i="34"/>
  <c r="EY90" i="34"/>
  <c r="EW90" i="34"/>
  <c r="ET90" i="34"/>
  <c r="ER90" i="34"/>
  <c r="EO90" i="34"/>
  <c r="EM90" i="34"/>
  <c r="EJ90" i="34"/>
  <c r="EH90" i="34"/>
  <c r="EE90" i="34"/>
  <c r="EC90" i="34"/>
  <c r="DY90" i="34"/>
  <c r="EA90" i="34" s="1"/>
  <c r="DW90" i="34"/>
  <c r="DT90" i="34"/>
  <c r="DR90" i="34"/>
  <c r="DO90" i="34"/>
  <c r="DM90" i="34"/>
  <c r="DI90" i="34"/>
  <c r="DK90" i="34" s="1"/>
  <c r="DG90" i="34"/>
  <c r="DC90" i="34"/>
  <c r="DE90" i="34" s="1"/>
  <c r="DA90" i="34"/>
  <c r="CX90" i="34"/>
  <c r="CV90" i="34"/>
  <c r="CR90" i="34"/>
  <c r="CT90" i="34" s="1"/>
  <c r="CP90" i="34"/>
  <c r="CL90" i="34"/>
  <c r="CN90" i="34" s="1"/>
  <c r="CJ90" i="34"/>
  <c r="CG90" i="34"/>
  <c r="CE90" i="34"/>
  <c r="CB90" i="34"/>
  <c r="BZ90" i="34"/>
  <c r="BW90" i="34"/>
  <c r="BU90" i="34"/>
  <c r="BR90" i="34"/>
  <c r="BP90" i="34"/>
  <c r="BM90" i="34"/>
  <c r="BK90" i="34"/>
  <c r="BG90" i="34"/>
  <c r="BI90" i="34" s="1"/>
  <c r="BE90" i="34"/>
  <c r="BB90" i="34"/>
  <c r="AZ90" i="34"/>
  <c r="AV90" i="34"/>
  <c r="AX90" i="34" s="1"/>
  <c r="AT90" i="34"/>
  <c r="AP90" i="34"/>
  <c r="AR90" i="34" s="1"/>
  <c r="AN90" i="34"/>
  <c r="AK90" i="34"/>
  <c r="AI90" i="34"/>
  <c r="AE90" i="34"/>
  <c r="AC90" i="34"/>
  <c r="Z90" i="34"/>
  <c r="X90" i="34"/>
  <c r="U90" i="34"/>
  <c r="S90" i="34"/>
  <c r="O90" i="34"/>
  <c r="Q90" i="34" s="1"/>
  <c r="M90" i="34"/>
  <c r="I90" i="34"/>
  <c r="H90" i="34"/>
  <c r="G90" i="34"/>
  <c r="F90" i="34"/>
  <c r="E90" i="34"/>
  <c r="FT89" i="34"/>
  <c r="FD89" i="34"/>
  <c r="FF89" i="34" s="1"/>
  <c r="FB89" i="34"/>
  <c r="EY89" i="34"/>
  <c r="EW89" i="34"/>
  <c r="ET89" i="34"/>
  <c r="ER89" i="34"/>
  <c r="EO89" i="34"/>
  <c r="EM89" i="34"/>
  <c r="EJ89" i="34"/>
  <c r="EH89" i="34"/>
  <c r="EE89" i="34"/>
  <c r="EC89" i="34"/>
  <c r="DY89" i="34"/>
  <c r="EA89" i="34" s="1"/>
  <c r="DW89" i="34"/>
  <c r="DT89" i="34"/>
  <c r="DR89" i="34"/>
  <c r="DO89" i="34"/>
  <c r="DM89" i="34"/>
  <c r="DI89" i="34"/>
  <c r="DK89" i="34" s="1"/>
  <c r="DG89" i="34"/>
  <c r="DC89" i="34"/>
  <c r="DE89" i="34" s="1"/>
  <c r="DA89" i="34"/>
  <c r="CX89" i="34"/>
  <c r="CV89" i="34"/>
  <c r="CR89" i="34"/>
  <c r="CT89" i="34" s="1"/>
  <c r="CP89" i="34"/>
  <c r="CL89" i="34"/>
  <c r="CN89" i="34" s="1"/>
  <c r="CJ89" i="34"/>
  <c r="CG89" i="34"/>
  <c r="CE89" i="34"/>
  <c r="CB89" i="34"/>
  <c r="BZ89" i="34"/>
  <c r="BW89" i="34"/>
  <c r="BU89" i="34"/>
  <c r="BR89" i="34"/>
  <c r="BP89" i="34"/>
  <c r="BM89" i="34"/>
  <c r="BK89" i="34"/>
  <c r="BG89" i="34"/>
  <c r="BI89" i="34" s="1"/>
  <c r="BE89" i="34"/>
  <c r="BB89" i="34"/>
  <c r="AZ89" i="34"/>
  <c r="AV89" i="34"/>
  <c r="AX89" i="34" s="1"/>
  <c r="AT89" i="34"/>
  <c r="AP89" i="34"/>
  <c r="AR89" i="34" s="1"/>
  <c r="AN89" i="34"/>
  <c r="AK89" i="34"/>
  <c r="AI89" i="34"/>
  <c r="AE89" i="34"/>
  <c r="AG89" i="34" s="1"/>
  <c r="AC89" i="34"/>
  <c r="Z89" i="34"/>
  <c r="X89" i="34"/>
  <c r="U89" i="34"/>
  <c r="S89" i="34"/>
  <c r="O89" i="34"/>
  <c r="M89" i="34"/>
  <c r="I89" i="34"/>
  <c r="H89" i="34"/>
  <c r="G89" i="34"/>
  <c r="F89" i="34"/>
  <c r="E89" i="34"/>
  <c r="FT88" i="34"/>
  <c r="FD88" i="34"/>
  <c r="FF88" i="34" s="1"/>
  <c r="FB88" i="34"/>
  <c r="EY88" i="34"/>
  <c r="EW88" i="34"/>
  <c r="ET88" i="34"/>
  <c r="ER88" i="34"/>
  <c r="EO88" i="34"/>
  <c r="EM88" i="34"/>
  <c r="EJ88" i="34"/>
  <c r="EH88" i="34"/>
  <c r="EE88" i="34"/>
  <c r="EC88" i="34"/>
  <c r="DY88" i="34"/>
  <c r="EA88" i="34" s="1"/>
  <c r="DW88" i="34"/>
  <c r="DT88" i="34"/>
  <c r="DR88" i="34"/>
  <c r="DO88" i="34"/>
  <c r="DM88" i="34"/>
  <c r="DI88" i="34"/>
  <c r="DK88" i="34" s="1"/>
  <c r="DG88" i="34"/>
  <c r="DC88" i="34"/>
  <c r="DE88" i="34" s="1"/>
  <c r="DA88" i="34"/>
  <c r="CX88" i="34"/>
  <c r="CV88" i="34"/>
  <c r="CR88" i="34"/>
  <c r="CT88" i="34" s="1"/>
  <c r="CP88" i="34"/>
  <c r="CL88" i="34"/>
  <c r="CN88" i="34" s="1"/>
  <c r="CJ88" i="34"/>
  <c r="CG88" i="34"/>
  <c r="CE88" i="34"/>
  <c r="CB88" i="34"/>
  <c r="BZ88" i="34"/>
  <c r="BW88" i="34"/>
  <c r="BU88" i="34"/>
  <c r="BR88" i="34"/>
  <c r="BP88" i="34"/>
  <c r="BM88" i="34"/>
  <c r="BK88" i="34"/>
  <c r="BG88" i="34"/>
  <c r="BI88" i="34" s="1"/>
  <c r="BE88" i="34"/>
  <c r="BB88" i="34"/>
  <c r="AZ88" i="34"/>
  <c r="AV88" i="34"/>
  <c r="AX88" i="34" s="1"/>
  <c r="AT88" i="34"/>
  <c r="AP88" i="34"/>
  <c r="AR88" i="34" s="1"/>
  <c r="AN88" i="34"/>
  <c r="AK88" i="34"/>
  <c r="AI88" i="34"/>
  <c r="AE88" i="34"/>
  <c r="AG88" i="34" s="1"/>
  <c r="AC88" i="34"/>
  <c r="Z88" i="34"/>
  <c r="X88" i="34"/>
  <c r="U88" i="34"/>
  <c r="S88" i="34"/>
  <c r="O88" i="34"/>
  <c r="M88" i="34"/>
  <c r="I88" i="34"/>
  <c r="H88" i="34"/>
  <c r="G88" i="34"/>
  <c r="F88" i="34"/>
  <c r="E88" i="34"/>
  <c r="FT87" i="34"/>
  <c r="FD87" i="34"/>
  <c r="FF87" i="34" s="1"/>
  <c r="FB87" i="34"/>
  <c r="EY87" i="34"/>
  <c r="EW87" i="34"/>
  <c r="ET87" i="34"/>
  <c r="ER87" i="34"/>
  <c r="EO87" i="34"/>
  <c r="EM87" i="34"/>
  <c r="EJ87" i="34"/>
  <c r="EH87" i="34"/>
  <c r="EE87" i="34"/>
  <c r="EC87" i="34"/>
  <c r="DY87" i="34"/>
  <c r="EA87" i="34" s="1"/>
  <c r="DW87" i="34"/>
  <c r="DT87" i="34"/>
  <c r="DR87" i="34"/>
  <c r="DO87" i="34"/>
  <c r="DM87" i="34"/>
  <c r="DI87" i="34"/>
  <c r="DK87" i="34" s="1"/>
  <c r="DG87" i="34"/>
  <c r="DC87" i="34"/>
  <c r="DE87" i="34" s="1"/>
  <c r="DA87" i="34"/>
  <c r="CX87" i="34"/>
  <c r="CV87" i="34"/>
  <c r="CR87" i="34"/>
  <c r="CT87" i="34" s="1"/>
  <c r="CP87" i="34"/>
  <c r="CL87" i="34"/>
  <c r="CN87" i="34" s="1"/>
  <c r="CJ87" i="34"/>
  <c r="CG87" i="34"/>
  <c r="CE87" i="34"/>
  <c r="CB87" i="34"/>
  <c r="BZ87" i="34"/>
  <c r="BW87" i="34"/>
  <c r="BU87" i="34"/>
  <c r="BR87" i="34"/>
  <c r="BP87" i="34"/>
  <c r="BM87" i="34"/>
  <c r="BK87" i="34"/>
  <c r="BG87" i="34"/>
  <c r="BI87" i="34" s="1"/>
  <c r="BE87" i="34"/>
  <c r="BB87" i="34"/>
  <c r="AZ87" i="34"/>
  <c r="AV87" i="34"/>
  <c r="AX87" i="34" s="1"/>
  <c r="AT87" i="34"/>
  <c r="AP87" i="34"/>
  <c r="AR87" i="34" s="1"/>
  <c r="AN87" i="34"/>
  <c r="AK87" i="34"/>
  <c r="AI87" i="34"/>
  <c r="AE87" i="34"/>
  <c r="AG87" i="34" s="1"/>
  <c r="AC87" i="34"/>
  <c r="Z87" i="34"/>
  <c r="X87" i="34"/>
  <c r="U87" i="34"/>
  <c r="S87" i="34"/>
  <c r="O87" i="34"/>
  <c r="M87" i="34"/>
  <c r="I87" i="34"/>
  <c r="H87" i="34"/>
  <c r="G87" i="34"/>
  <c r="F87" i="34"/>
  <c r="E87" i="34"/>
  <c r="FT86" i="34"/>
  <c r="FD86" i="34"/>
  <c r="FF86" i="34" s="1"/>
  <c r="FB86" i="34"/>
  <c r="EY86" i="34"/>
  <c r="EW86" i="34"/>
  <c r="ET86" i="34"/>
  <c r="ER86" i="34"/>
  <c r="EO86" i="34"/>
  <c r="EM86" i="34"/>
  <c r="EJ86" i="34"/>
  <c r="EH86" i="34"/>
  <c r="EE86" i="34"/>
  <c r="EC86" i="34"/>
  <c r="DY86" i="34"/>
  <c r="EA86" i="34" s="1"/>
  <c r="DW86" i="34"/>
  <c r="DT86" i="34"/>
  <c r="DR86" i="34"/>
  <c r="DO86" i="34"/>
  <c r="DM86" i="34"/>
  <c r="DI86" i="34"/>
  <c r="DK86" i="34" s="1"/>
  <c r="DG86" i="34"/>
  <c r="DC86" i="34"/>
  <c r="DE86" i="34" s="1"/>
  <c r="DA86" i="34"/>
  <c r="CX86" i="34"/>
  <c r="CV86" i="34"/>
  <c r="CR86" i="34"/>
  <c r="CT86" i="34" s="1"/>
  <c r="CP86" i="34"/>
  <c r="CL86" i="34"/>
  <c r="CN86" i="34" s="1"/>
  <c r="CJ86" i="34"/>
  <c r="CG86" i="34"/>
  <c r="CE86" i="34"/>
  <c r="CB86" i="34"/>
  <c r="BZ86" i="34"/>
  <c r="BW86" i="34"/>
  <c r="BU86" i="34"/>
  <c r="BR86" i="34"/>
  <c r="BP86" i="34"/>
  <c r="BM86" i="34"/>
  <c r="BK86" i="34"/>
  <c r="BG86" i="34"/>
  <c r="BI86" i="34" s="1"/>
  <c r="BE86" i="34"/>
  <c r="BB86" i="34"/>
  <c r="AZ86" i="34"/>
  <c r="AV86" i="34"/>
  <c r="AX86" i="34" s="1"/>
  <c r="AT86" i="34"/>
  <c r="AP86" i="34"/>
  <c r="AR86" i="34" s="1"/>
  <c r="AN86" i="34"/>
  <c r="AK86" i="34"/>
  <c r="AI86" i="34"/>
  <c r="AE86" i="34"/>
  <c r="AG86" i="34" s="1"/>
  <c r="AC86" i="34"/>
  <c r="Z86" i="34"/>
  <c r="X86" i="34"/>
  <c r="U86" i="34"/>
  <c r="S86" i="34"/>
  <c r="O86" i="34"/>
  <c r="Q86" i="34" s="1"/>
  <c r="M86" i="34"/>
  <c r="I86" i="34"/>
  <c r="H86" i="34"/>
  <c r="G86" i="34"/>
  <c r="F86" i="34"/>
  <c r="E86" i="34"/>
  <c r="FT85" i="34"/>
  <c r="FD85" i="34"/>
  <c r="FF85" i="34" s="1"/>
  <c r="FB85" i="34"/>
  <c r="EY85" i="34"/>
  <c r="EW85" i="34"/>
  <c r="ET85" i="34"/>
  <c r="ER85" i="34"/>
  <c r="EO85" i="34"/>
  <c r="EM85" i="34"/>
  <c r="EJ85" i="34"/>
  <c r="EH85" i="34"/>
  <c r="EE85" i="34"/>
  <c r="EC85" i="34"/>
  <c r="DY85" i="34"/>
  <c r="EA85" i="34" s="1"/>
  <c r="DW85" i="34"/>
  <c r="DT85" i="34"/>
  <c r="DR85" i="34"/>
  <c r="DO85" i="34"/>
  <c r="DM85" i="34"/>
  <c r="DI85" i="34"/>
  <c r="DK85" i="34" s="1"/>
  <c r="DG85" i="34"/>
  <c r="DC85" i="34"/>
  <c r="DE85" i="34" s="1"/>
  <c r="DA85" i="34"/>
  <c r="CX85" i="34"/>
  <c r="CV85" i="34"/>
  <c r="CR85" i="34"/>
  <c r="CT85" i="34" s="1"/>
  <c r="CP85" i="34"/>
  <c r="CL85" i="34"/>
  <c r="CN85" i="34" s="1"/>
  <c r="CJ85" i="34"/>
  <c r="CG85" i="34"/>
  <c r="CE85" i="34"/>
  <c r="CB85" i="34"/>
  <c r="BZ85" i="34"/>
  <c r="BW85" i="34"/>
  <c r="BU85" i="34"/>
  <c r="BR85" i="34"/>
  <c r="BP85" i="34"/>
  <c r="BM85" i="34"/>
  <c r="BK85" i="34"/>
  <c r="BG85" i="34"/>
  <c r="BI85" i="34" s="1"/>
  <c r="BE85" i="34"/>
  <c r="BB85" i="34"/>
  <c r="AZ85" i="34"/>
  <c r="AV85" i="34"/>
  <c r="AX85" i="34" s="1"/>
  <c r="AT85" i="34"/>
  <c r="AP85" i="34"/>
  <c r="AR85" i="34" s="1"/>
  <c r="AN85" i="34"/>
  <c r="AK85" i="34"/>
  <c r="AI85" i="34"/>
  <c r="AE85" i="34"/>
  <c r="AC85" i="34"/>
  <c r="Z85" i="34"/>
  <c r="X85" i="34"/>
  <c r="U85" i="34"/>
  <c r="S85" i="34"/>
  <c r="O85" i="34"/>
  <c r="Q85" i="34" s="1"/>
  <c r="M85" i="34"/>
  <c r="I85" i="34"/>
  <c r="H85" i="34"/>
  <c r="G85" i="34"/>
  <c r="F85" i="34"/>
  <c r="E85" i="34"/>
  <c r="FT84" i="34"/>
  <c r="FD84" i="34"/>
  <c r="FF84" i="34" s="1"/>
  <c r="FB84" i="34"/>
  <c r="EY84" i="34"/>
  <c r="EW84" i="34"/>
  <c r="ET84" i="34"/>
  <c r="ER84" i="34"/>
  <c r="EO84" i="34"/>
  <c r="EM84" i="34"/>
  <c r="EJ84" i="34"/>
  <c r="EH84" i="34"/>
  <c r="EE84" i="34"/>
  <c r="EC84" i="34"/>
  <c r="DY84" i="34"/>
  <c r="EA84" i="34" s="1"/>
  <c r="DW84" i="34"/>
  <c r="DT84" i="34"/>
  <c r="DR84" i="34"/>
  <c r="DO84" i="34"/>
  <c r="DM84" i="34"/>
  <c r="DI84" i="34"/>
  <c r="DK84" i="34" s="1"/>
  <c r="DG84" i="34"/>
  <c r="DC84" i="34"/>
  <c r="DE84" i="34" s="1"/>
  <c r="DA84" i="34"/>
  <c r="CX84" i="34"/>
  <c r="CV84" i="34"/>
  <c r="CR84" i="34"/>
  <c r="CT84" i="34" s="1"/>
  <c r="CP84" i="34"/>
  <c r="CL84" i="34"/>
  <c r="CN84" i="34" s="1"/>
  <c r="CJ84" i="34"/>
  <c r="CG84" i="34"/>
  <c r="CE84" i="34"/>
  <c r="CB84" i="34"/>
  <c r="BZ84" i="34"/>
  <c r="BW84" i="34"/>
  <c r="BU84" i="34"/>
  <c r="BR84" i="34"/>
  <c r="BP84" i="34"/>
  <c r="BM84" i="34"/>
  <c r="BK84" i="34"/>
  <c r="BG84" i="34"/>
  <c r="BI84" i="34" s="1"/>
  <c r="BE84" i="34"/>
  <c r="BB84" i="34"/>
  <c r="AZ84" i="34"/>
  <c r="AV84" i="34"/>
  <c r="AX84" i="34" s="1"/>
  <c r="AT84" i="34"/>
  <c r="AP84" i="34"/>
  <c r="AR84" i="34" s="1"/>
  <c r="AN84" i="34"/>
  <c r="AK84" i="34"/>
  <c r="AI84" i="34"/>
  <c r="AE84" i="34"/>
  <c r="AG84" i="34" s="1"/>
  <c r="AC84" i="34"/>
  <c r="Z84" i="34"/>
  <c r="X84" i="34"/>
  <c r="U84" i="34"/>
  <c r="S84" i="34"/>
  <c r="O84" i="34"/>
  <c r="Q84" i="34" s="1"/>
  <c r="M84" i="34"/>
  <c r="I84" i="34"/>
  <c r="H84" i="34"/>
  <c r="G84" i="34"/>
  <c r="F84" i="34"/>
  <c r="E84" i="34"/>
  <c r="FT83" i="34"/>
  <c r="FD83" i="34"/>
  <c r="FF83" i="34" s="1"/>
  <c r="FB83" i="34"/>
  <c r="EY83" i="34"/>
  <c r="EW83" i="34"/>
  <c r="ET83" i="34"/>
  <c r="ER83" i="34"/>
  <c r="EO83" i="34"/>
  <c r="EM83" i="34"/>
  <c r="EJ83" i="34"/>
  <c r="EH83" i="34"/>
  <c r="EE83" i="34"/>
  <c r="EC83" i="34"/>
  <c r="DY83" i="34"/>
  <c r="EA83" i="34" s="1"/>
  <c r="DW83" i="34"/>
  <c r="DT83" i="34"/>
  <c r="DR83" i="34"/>
  <c r="DO83" i="34"/>
  <c r="DM83" i="34"/>
  <c r="DI83" i="34"/>
  <c r="DK83" i="34" s="1"/>
  <c r="DG83" i="34"/>
  <c r="DC83" i="34"/>
  <c r="DE83" i="34" s="1"/>
  <c r="DA83" i="34"/>
  <c r="CX83" i="34"/>
  <c r="CV83" i="34"/>
  <c r="CR83" i="34"/>
  <c r="CT83" i="34" s="1"/>
  <c r="CP83" i="34"/>
  <c r="CL83" i="34"/>
  <c r="CN83" i="34" s="1"/>
  <c r="CJ83" i="34"/>
  <c r="CG83" i="34"/>
  <c r="CE83" i="34"/>
  <c r="CB83" i="34"/>
  <c r="BZ83" i="34"/>
  <c r="BW83" i="34"/>
  <c r="BU83" i="34"/>
  <c r="BR83" i="34"/>
  <c r="BP83" i="34"/>
  <c r="BM83" i="34"/>
  <c r="BK83" i="34"/>
  <c r="BG83" i="34"/>
  <c r="BI83" i="34" s="1"/>
  <c r="BE83" i="34"/>
  <c r="BB83" i="34"/>
  <c r="AZ83" i="34"/>
  <c r="AV83" i="34"/>
  <c r="AX83" i="34" s="1"/>
  <c r="AT83" i="34"/>
  <c r="AP83" i="34"/>
  <c r="AR83" i="34" s="1"/>
  <c r="AN83" i="34"/>
  <c r="AK83" i="34"/>
  <c r="AI83" i="34"/>
  <c r="AE83" i="34"/>
  <c r="AG83" i="34" s="1"/>
  <c r="AC83" i="34"/>
  <c r="Z83" i="34"/>
  <c r="X83" i="34"/>
  <c r="U83" i="34"/>
  <c r="S83" i="34"/>
  <c r="O83" i="34"/>
  <c r="M83" i="34"/>
  <c r="I83" i="34"/>
  <c r="H83" i="34"/>
  <c r="G83" i="34"/>
  <c r="F83" i="34"/>
  <c r="E83" i="34"/>
  <c r="FT82" i="34"/>
  <c r="FD82" i="34"/>
  <c r="FF82" i="34" s="1"/>
  <c r="FB82" i="34"/>
  <c r="EY82" i="34"/>
  <c r="EW82" i="34"/>
  <c r="ET82" i="34"/>
  <c r="ER82" i="34"/>
  <c r="EO82" i="34"/>
  <c r="EM82" i="34"/>
  <c r="EJ82" i="34"/>
  <c r="EH82" i="34"/>
  <c r="EE82" i="34"/>
  <c r="EC82" i="34"/>
  <c r="DY82" i="34"/>
  <c r="EA82" i="34" s="1"/>
  <c r="DW82" i="34"/>
  <c r="DT82" i="34"/>
  <c r="DR82" i="34"/>
  <c r="DO82" i="34"/>
  <c r="DM82" i="34"/>
  <c r="DI82" i="34"/>
  <c r="DK82" i="34" s="1"/>
  <c r="DG82" i="34"/>
  <c r="DC82" i="34"/>
  <c r="DE82" i="34" s="1"/>
  <c r="DA82" i="34"/>
  <c r="CX82" i="34"/>
  <c r="CV82" i="34"/>
  <c r="CR82" i="34"/>
  <c r="CT82" i="34" s="1"/>
  <c r="CP82" i="34"/>
  <c r="CL82" i="34"/>
  <c r="CN82" i="34" s="1"/>
  <c r="CJ82" i="34"/>
  <c r="CG82" i="34"/>
  <c r="CE82" i="34"/>
  <c r="CB82" i="34"/>
  <c r="BZ82" i="34"/>
  <c r="BW82" i="34"/>
  <c r="BU82" i="34"/>
  <c r="BR82" i="34"/>
  <c r="BP82" i="34"/>
  <c r="BM82" i="34"/>
  <c r="BK82" i="34"/>
  <c r="BG82" i="34"/>
  <c r="BI82" i="34" s="1"/>
  <c r="BE82" i="34"/>
  <c r="BB82" i="34"/>
  <c r="AZ82" i="34"/>
  <c r="AV82" i="34"/>
  <c r="AX82" i="34" s="1"/>
  <c r="AT82" i="34"/>
  <c r="AP82" i="34"/>
  <c r="AR82" i="34" s="1"/>
  <c r="AN82" i="34"/>
  <c r="AK82" i="34"/>
  <c r="AI82" i="34"/>
  <c r="AE82" i="34"/>
  <c r="AG82" i="34" s="1"/>
  <c r="AC82" i="34"/>
  <c r="Z82" i="34"/>
  <c r="X82" i="34"/>
  <c r="U82" i="34"/>
  <c r="S82" i="34"/>
  <c r="O82" i="34"/>
  <c r="M82" i="34"/>
  <c r="I82" i="34"/>
  <c r="H82" i="34"/>
  <c r="G82" i="34"/>
  <c r="F82" i="34"/>
  <c r="E82" i="34"/>
  <c r="FT81" i="34"/>
  <c r="FD81" i="34"/>
  <c r="FF81" i="34" s="1"/>
  <c r="FB81" i="34"/>
  <c r="EY81" i="34"/>
  <c r="EW81" i="34"/>
  <c r="ET81" i="34"/>
  <c r="ER81" i="34"/>
  <c r="EO81" i="34"/>
  <c r="EM81" i="34"/>
  <c r="EJ81" i="34"/>
  <c r="EH81" i="34"/>
  <c r="EE81" i="34"/>
  <c r="EC81" i="34"/>
  <c r="DY81" i="34"/>
  <c r="EA81" i="34" s="1"/>
  <c r="DW81" i="34"/>
  <c r="DT81" i="34"/>
  <c r="DR81" i="34"/>
  <c r="DO81" i="34"/>
  <c r="DM81" i="34"/>
  <c r="DI81" i="34"/>
  <c r="DK81" i="34" s="1"/>
  <c r="DG81" i="34"/>
  <c r="DC81" i="34"/>
  <c r="DE81" i="34" s="1"/>
  <c r="DA81" i="34"/>
  <c r="CX81" i="34"/>
  <c r="CV81" i="34"/>
  <c r="CR81" i="34"/>
  <c r="CT81" i="34" s="1"/>
  <c r="CP81" i="34"/>
  <c r="CL81" i="34"/>
  <c r="CN81" i="34" s="1"/>
  <c r="CJ81" i="34"/>
  <c r="CG81" i="34"/>
  <c r="CE81" i="34"/>
  <c r="CB81" i="34"/>
  <c r="BZ81" i="34"/>
  <c r="BW81" i="34"/>
  <c r="BU81" i="34"/>
  <c r="BR81" i="34"/>
  <c r="BP81" i="34"/>
  <c r="BM81" i="34"/>
  <c r="BK81" i="34"/>
  <c r="BG81" i="34"/>
  <c r="BI81" i="34" s="1"/>
  <c r="BE81" i="34"/>
  <c r="BB81" i="34"/>
  <c r="AZ81" i="34"/>
  <c r="AV81" i="34"/>
  <c r="AX81" i="34" s="1"/>
  <c r="AT81" i="34"/>
  <c r="AP81" i="34"/>
  <c r="AR81" i="34" s="1"/>
  <c r="AN81" i="34"/>
  <c r="AK81" i="34"/>
  <c r="AI81" i="34"/>
  <c r="AE81" i="34"/>
  <c r="AG81" i="34" s="1"/>
  <c r="AC81" i="34"/>
  <c r="Z81" i="34"/>
  <c r="X81" i="34"/>
  <c r="U81" i="34"/>
  <c r="S81" i="34"/>
  <c r="O81" i="34"/>
  <c r="Q81" i="34" s="1"/>
  <c r="M81" i="34"/>
  <c r="I81" i="34"/>
  <c r="H81" i="34"/>
  <c r="G81" i="34"/>
  <c r="F81" i="34"/>
  <c r="E81" i="34"/>
  <c r="FT80" i="34"/>
  <c r="FD80" i="34"/>
  <c r="FF80" i="34" s="1"/>
  <c r="FB80" i="34"/>
  <c r="EY80" i="34"/>
  <c r="EW80" i="34"/>
  <c r="ET80" i="34"/>
  <c r="ER80" i="34"/>
  <c r="EO80" i="34"/>
  <c r="EM80" i="34"/>
  <c r="EJ80" i="34"/>
  <c r="EH80" i="34"/>
  <c r="EE80" i="34"/>
  <c r="EC80" i="34"/>
  <c r="DY80" i="34"/>
  <c r="EA80" i="34" s="1"/>
  <c r="DW80" i="34"/>
  <c r="DT80" i="34"/>
  <c r="DR80" i="34"/>
  <c r="DO80" i="34"/>
  <c r="DM80" i="34"/>
  <c r="DI80" i="34"/>
  <c r="DK80" i="34" s="1"/>
  <c r="DG80" i="34"/>
  <c r="DC80" i="34"/>
  <c r="DE80" i="34" s="1"/>
  <c r="DA80" i="34"/>
  <c r="CX80" i="34"/>
  <c r="CV80" i="34"/>
  <c r="CR80" i="34"/>
  <c r="CT80" i="34" s="1"/>
  <c r="CP80" i="34"/>
  <c r="CL80" i="34"/>
  <c r="CN80" i="34" s="1"/>
  <c r="CJ80" i="34"/>
  <c r="CG80" i="34"/>
  <c r="CE80" i="34"/>
  <c r="CB80" i="34"/>
  <c r="BZ80" i="34"/>
  <c r="BW80" i="34"/>
  <c r="BU80" i="34"/>
  <c r="BR80" i="34"/>
  <c r="BP80" i="34"/>
  <c r="BM80" i="34"/>
  <c r="BK80" i="34"/>
  <c r="BG80" i="34"/>
  <c r="BI80" i="34" s="1"/>
  <c r="BE80" i="34"/>
  <c r="BB80" i="34"/>
  <c r="AZ80" i="34"/>
  <c r="AV80" i="34"/>
  <c r="AX80" i="34" s="1"/>
  <c r="AT80" i="34"/>
  <c r="AP80" i="34"/>
  <c r="AR80" i="34" s="1"/>
  <c r="AN80" i="34"/>
  <c r="AK80" i="34"/>
  <c r="AI80" i="34"/>
  <c r="AE80" i="34"/>
  <c r="AG80" i="34" s="1"/>
  <c r="AC80" i="34"/>
  <c r="Z80" i="34"/>
  <c r="X80" i="34"/>
  <c r="U80" i="34"/>
  <c r="S80" i="34"/>
  <c r="O80" i="34"/>
  <c r="Q80" i="34" s="1"/>
  <c r="M80" i="34"/>
  <c r="I80" i="34"/>
  <c r="H80" i="34"/>
  <c r="G80" i="34"/>
  <c r="F80" i="34"/>
  <c r="E80" i="34"/>
  <c r="FT79" i="34"/>
  <c r="FD79" i="34"/>
  <c r="FF79" i="34" s="1"/>
  <c r="FB79" i="34"/>
  <c r="EY79" i="34"/>
  <c r="EW79" i="34"/>
  <c r="ET79" i="34"/>
  <c r="ER79" i="34"/>
  <c r="EO79" i="34"/>
  <c r="EM79" i="34"/>
  <c r="EJ79" i="34"/>
  <c r="EH79" i="34"/>
  <c r="EE79" i="34"/>
  <c r="EC79" i="34"/>
  <c r="DY79" i="34"/>
  <c r="EA79" i="34" s="1"/>
  <c r="DW79" i="34"/>
  <c r="DT79" i="34"/>
  <c r="DR79" i="34"/>
  <c r="DO79" i="34"/>
  <c r="DM79" i="34"/>
  <c r="DI79" i="34"/>
  <c r="DK79" i="34" s="1"/>
  <c r="DG79" i="34"/>
  <c r="DC79" i="34"/>
  <c r="DE79" i="34" s="1"/>
  <c r="DA79" i="34"/>
  <c r="CX79" i="34"/>
  <c r="CV79" i="34"/>
  <c r="CR79" i="34"/>
  <c r="CT79" i="34" s="1"/>
  <c r="CP79" i="34"/>
  <c r="CL79" i="34"/>
  <c r="CN79" i="34" s="1"/>
  <c r="CJ79" i="34"/>
  <c r="CG79" i="34"/>
  <c r="CE79" i="34"/>
  <c r="CB79" i="34"/>
  <c r="BZ79" i="34"/>
  <c r="BW79" i="34"/>
  <c r="BU79" i="34"/>
  <c r="BR79" i="34"/>
  <c r="BP79" i="34"/>
  <c r="BM79" i="34"/>
  <c r="BK79" i="34"/>
  <c r="BG79" i="34"/>
  <c r="BI79" i="34" s="1"/>
  <c r="BE79" i="34"/>
  <c r="BB79" i="34"/>
  <c r="AZ79" i="34"/>
  <c r="AV79" i="34"/>
  <c r="AX79" i="34" s="1"/>
  <c r="AT79" i="34"/>
  <c r="AP79" i="34"/>
  <c r="AR79" i="34" s="1"/>
  <c r="AN79" i="34"/>
  <c r="AK79" i="34"/>
  <c r="AI79" i="34"/>
  <c r="AE79" i="34"/>
  <c r="AG79" i="34" s="1"/>
  <c r="AC79" i="34"/>
  <c r="Z79" i="34"/>
  <c r="X79" i="34"/>
  <c r="U79" i="34"/>
  <c r="S79" i="34"/>
  <c r="O79" i="34"/>
  <c r="M79" i="34"/>
  <c r="I79" i="34"/>
  <c r="H79" i="34"/>
  <c r="G79" i="34"/>
  <c r="F79" i="34"/>
  <c r="E79" i="34"/>
  <c r="FT78" i="34"/>
  <c r="FD78" i="34"/>
  <c r="FF78" i="34" s="1"/>
  <c r="FB78" i="34"/>
  <c r="EY78" i="34"/>
  <c r="EW78" i="34"/>
  <c r="ET78" i="34"/>
  <c r="ER78" i="34"/>
  <c r="EO78" i="34"/>
  <c r="EM78" i="34"/>
  <c r="EJ78" i="34"/>
  <c r="EH78" i="34"/>
  <c r="EE78" i="34"/>
  <c r="EC78" i="34"/>
  <c r="DY78" i="34"/>
  <c r="EA78" i="34" s="1"/>
  <c r="DW78" i="34"/>
  <c r="DT78" i="34"/>
  <c r="DR78" i="34"/>
  <c r="DO78" i="34"/>
  <c r="DM78" i="34"/>
  <c r="DI78" i="34"/>
  <c r="DK78" i="34" s="1"/>
  <c r="DG78" i="34"/>
  <c r="DC78" i="34"/>
  <c r="DE78" i="34" s="1"/>
  <c r="DA78" i="34"/>
  <c r="CX78" i="34"/>
  <c r="CV78" i="34"/>
  <c r="CR78" i="34"/>
  <c r="CT78" i="34" s="1"/>
  <c r="CP78" i="34"/>
  <c r="CL78" i="34"/>
  <c r="CN78" i="34" s="1"/>
  <c r="CJ78" i="34"/>
  <c r="CG78" i="34"/>
  <c r="CE78" i="34"/>
  <c r="CB78" i="34"/>
  <c r="BZ78" i="34"/>
  <c r="BW78" i="34"/>
  <c r="BU78" i="34"/>
  <c r="BR78" i="34"/>
  <c r="BP78" i="34"/>
  <c r="BM78" i="34"/>
  <c r="BK78" i="34"/>
  <c r="BG78" i="34"/>
  <c r="BI78" i="34" s="1"/>
  <c r="BE78" i="34"/>
  <c r="BB78" i="34"/>
  <c r="AZ78" i="34"/>
  <c r="AV78" i="34"/>
  <c r="AX78" i="34" s="1"/>
  <c r="AT78" i="34"/>
  <c r="AP78" i="34"/>
  <c r="AR78" i="34" s="1"/>
  <c r="AN78" i="34"/>
  <c r="AK78" i="34"/>
  <c r="AI78" i="34"/>
  <c r="AE78" i="34"/>
  <c r="AG78" i="34" s="1"/>
  <c r="AC78" i="34"/>
  <c r="Z78" i="34"/>
  <c r="X78" i="34"/>
  <c r="U78" i="34"/>
  <c r="S78" i="34"/>
  <c r="O78" i="34"/>
  <c r="M78" i="34"/>
  <c r="I78" i="34"/>
  <c r="H78" i="34"/>
  <c r="G78" i="34"/>
  <c r="F78" i="34"/>
  <c r="E78" i="34"/>
  <c r="FT77" i="34"/>
  <c r="FD77" i="34"/>
  <c r="FF77" i="34" s="1"/>
  <c r="FB77" i="34"/>
  <c r="EY77" i="34"/>
  <c r="EW77" i="34"/>
  <c r="ET77" i="34"/>
  <c r="ER77" i="34"/>
  <c r="EO77" i="34"/>
  <c r="EM77" i="34"/>
  <c r="EJ77" i="34"/>
  <c r="EH77" i="34"/>
  <c r="EE77" i="34"/>
  <c r="EC77" i="34"/>
  <c r="DY77" i="34"/>
  <c r="EA77" i="34" s="1"/>
  <c r="DW77" i="34"/>
  <c r="DT77" i="34"/>
  <c r="DR77" i="34"/>
  <c r="DO77" i="34"/>
  <c r="DM77" i="34"/>
  <c r="DI77" i="34"/>
  <c r="DK77" i="34" s="1"/>
  <c r="DG77" i="34"/>
  <c r="DC77" i="34"/>
  <c r="DE77" i="34" s="1"/>
  <c r="DA77" i="34"/>
  <c r="CX77" i="34"/>
  <c r="CV77" i="34"/>
  <c r="CR77" i="34"/>
  <c r="CT77" i="34" s="1"/>
  <c r="CP77" i="34"/>
  <c r="CL77" i="34"/>
  <c r="CN77" i="34" s="1"/>
  <c r="CJ77" i="34"/>
  <c r="CG77" i="34"/>
  <c r="CE77" i="34"/>
  <c r="CB77" i="34"/>
  <c r="BZ77" i="34"/>
  <c r="BW77" i="34"/>
  <c r="BU77" i="34"/>
  <c r="BR77" i="34"/>
  <c r="BP77" i="34"/>
  <c r="BM77" i="34"/>
  <c r="BK77" i="34"/>
  <c r="BG77" i="34"/>
  <c r="BI77" i="34" s="1"/>
  <c r="BE77" i="34"/>
  <c r="BB77" i="34"/>
  <c r="AZ77" i="34"/>
  <c r="AV77" i="34"/>
  <c r="AX77" i="34" s="1"/>
  <c r="AT77" i="34"/>
  <c r="AP77" i="34"/>
  <c r="AR77" i="34" s="1"/>
  <c r="AN77" i="34"/>
  <c r="AK77" i="34"/>
  <c r="AI77" i="34"/>
  <c r="AE77" i="34"/>
  <c r="AG77" i="34" s="1"/>
  <c r="AC77" i="34"/>
  <c r="Z77" i="34"/>
  <c r="X77" i="34"/>
  <c r="U77" i="34"/>
  <c r="S77" i="34"/>
  <c r="O77" i="34"/>
  <c r="Q77" i="34" s="1"/>
  <c r="M77" i="34"/>
  <c r="I77" i="34"/>
  <c r="H77" i="34"/>
  <c r="G77" i="34"/>
  <c r="F77" i="34"/>
  <c r="E77" i="34"/>
  <c r="FT76" i="34"/>
  <c r="FD76" i="34"/>
  <c r="FF76" i="34" s="1"/>
  <c r="FB76" i="34"/>
  <c r="EY76" i="34"/>
  <c r="EW76" i="34"/>
  <c r="ET76" i="34"/>
  <c r="ER76" i="34"/>
  <c r="EO76" i="34"/>
  <c r="EM76" i="34"/>
  <c r="EJ76" i="34"/>
  <c r="EH76" i="34"/>
  <c r="EE76" i="34"/>
  <c r="EC76" i="34"/>
  <c r="DY76" i="34"/>
  <c r="EA76" i="34" s="1"/>
  <c r="DW76" i="34"/>
  <c r="DT76" i="34"/>
  <c r="DR76" i="34"/>
  <c r="DO76" i="34"/>
  <c r="DM76" i="34"/>
  <c r="DI76" i="34"/>
  <c r="DK76" i="34" s="1"/>
  <c r="DG76" i="34"/>
  <c r="DC76" i="34"/>
  <c r="DE76" i="34" s="1"/>
  <c r="DA76" i="34"/>
  <c r="CX76" i="34"/>
  <c r="CV76" i="34"/>
  <c r="CR76" i="34"/>
  <c r="CT76" i="34" s="1"/>
  <c r="CP76" i="34"/>
  <c r="CL76" i="34"/>
  <c r="CN76" i="34" s="1"/>
  <c r="CJ76" i="34"/>
  <c r="CG76" i="34"/>
  <c r="CE76" i="34"/>
  <c r="CB76" i="34"/>
  <c r="BZ76" i="34"/>
  <c r="BW76" i="34"/>
  <c r="BU76" i="34"/>
  <c r="BR76" i="34"/>
  <c r="BP76" i="34"/>
  <c r="BM76" i="34"/>
  <c r="BK76" i="34"/>
  <c r="BG76" i="34"/>
  <c r="BI76" i="34" s="1"/>
  <c r="BE76" i="34"/>
  <c r="BB76" i="34"/>
  <c r="AZ76" i="34"/>
  <c r="AV76" i="34"/>
  <c r="AX76" i="34" s="1"/>
  <c r="AT76" i="34"/>
  <c r="AP76" i="34"/>
  <c r="AR76" i="34" s="1"/>
  <c r="AN76" i="34"/>
  <c r="AK76" i="34"/>
  <c r="AI76" i="34"/>
  <c r="AE76" i="34"/>
  <c r="AG76" i="34" s="1"/>
  <c r="AC76" i="34"/>
  <c r="Z76" i="34"/>
  <c r="X76" i="34"/>
  <c r="U76" i="34"/>
  <c r="S76" i="34"/>
  <c r="O76" i="34"/>
  <c r="Q76" i="34" s="1"/>
  <c r="M76" i="34"/>
  <c r="I76" i="34"/>
  <c r="H76" i="34"/>
  <c r="G76" i="34"/>
  <c r="F76" i="34"/>
  <c r="E76" i="34"/>
  <c r="FT75" i="34"/>
  <c r="FD75" i="34"/>
  <c r="FF75" i="34" s="1"/>
  <c r="FB75" i="34"/>
  <c r="EY75" i="34"/>
  <c r="EW75" i="34"/>
  <c r="ET75" i="34"/>
  <c r="ER75" i="34"/>
  <c r="EO75" i="34"/>
  <c r="EM75" i="34"/>
  <c r="EJ75" i="34"/>
  <c r="EH75" i="34"/>
  <c r="EE75" i="34"/>
  <c r="EC75" i="34"/>
  <c r="DY75" i="34"/>
  <c r="EA75" i="34" s="1"/>
  <c r="DW75" i="34"/>
  <c r="DT75" i="34"/>
  <c r="DR75" i="34"/>
  <c r="DO75" i="34"/>
  <c r="DM75" i="34"/>
  <c r="DI75" i="34"/>
  <c r="DK75" i="34" s="1"/>
  <c r="DG75" i="34"/>
  <c r="DC75" i="34"/>
  <c r="DE75" i="34" s="1"/>
  <c r="DA75" i="34"/>
  <c r="CX75" i="34"/>
  <c r="CV75" i="34"/>
  <c r="CR75" i="34"/>
  <c r="CT75" i="34" s="1"/>
  <c r="CP75" i="34"/>
  <c r="CL75" i="34"/>
  <c r="CN75" i="34" s="1"/>
  <c r="CJ75" i="34"/>
  <c r="CG75" i="34"/>
  <c r="CE75" i="34"/>
  <c r="CB75" i="34"/>
  <c r="BZ75" i="34"/>
  <c r="BW75" i="34"/>
  <c r="BU75" i="34"/>
  <c r="BR75" i="34"/>
  <c r="BP75" i="34"/>
  <c r="BM75" i="34"/>
  <c r="BK75" i="34"/>
  <c r="BG75" i="34"/>
  <c r="BI75" i="34" s="1"/>
  <c r="BE75" i="34"/>
  <c r="BB75" i="34"/>
  <c r="AZ75" i="34"/>
  <c r="AV75" i="34"/>
  <c r="AX75" i="34" s="1"/>
  <c r="AT75" i="34"/>
  <c r="AP75" i="34"/>
  <c r="AR75" i="34" s="1"/>
  <c r="AN75" i="34"/>
  <c r="AK75" i="34"/>
  <c r="AI75" i="34"/>
  <c r="AE75" i="34"/>
  <c r="AG75" i="34" s="1"/>
  <c r="AC75" i="34"/>
  <c r="Z75" i="34"/>
  <c r="X75" i="34"/>
  <c r="U75" i="34"/>
  <c r="S75" i="34"/>
  <c r="O75" i="34"/>
  <c r="M75" i="34"/>
  <c r="I75" i="34"/>
  <c r="H75" i="34"/>
  <c r="G75" i="34"/>
  <c r="F75" i="34"/>
  <c r="E75" i="34"/>
  <c r="FT74" i="34"/>
  <c r="FD74" i="34"/>
  <c r="FF74" i="34" s="1"/>
  <c r="FB74" i="34"/>
  <c r="EY74" i="34"/>
  <c r="EW74" i="34"/>
  <c r="ET74" i="34"/>
  <c r="ER74" i="34"/>
  <c r="EO74" i="34"/>
  <c r="EM74" i="34"/>
  <c r="EJ74" i="34"/>
  <c r="EH74" i="34"/>
  <c r="EE74" i="34"/>
  <c r="EC74" i="34"/>
  <c r="DY74" i="34"/>
  <c r="EA74" i="34" s="1"/>
  <c r="DW74" i="34"/>
  <c r="DT74" i="34"/>
  <c r="DR74" i="34"/>
  <c r="DO74" i="34"/>
  <c r="DM74" i="34"/>
  <c r="DI74" i="34"/>
  <c r="DK74" i="34" s="1"/>
  <c r="DG74" i="34"/>
  <c r="DC74" i="34"/>
  <c r="DE74" i="34" s="1"/>
  <c r="DA74" i="34"/>
  <c r="CX74" i="34"/>
  <c r="CV74" i="34"/>
  <c r="CR74" i="34"/>
  <c r="CT74" i="34" s="1"/>
  <c r="CP74" i="34"/>
  <c r="CL74" i="34"/>
  <c r="CN74" i="34" s="1"/>
  <c r="CJ74" i="34"/>
  <c r="CG74" i="34"/>
  <c r="CE74" i="34"/>
  <c r="CB74" i="34"/>
  <c r="BZ74" i="34"/>
  <c r="BW74" i="34"/>
  <c r="BU74" i="34"/>
  <c r="BR74" i="34"/>
  <c r="BP74" i="34"/>
  <c r="BM74" i="34"/>
  <c r="BK74" i="34"/>
  <c r="BG74" i="34"/>
  <c r="BI74" i="34" s="1"/>
  <c r="BE74" i="34"/>
  <c r="BB74" i="34"/>
  <c r="AZ74" i="34"/>
  <c r="AV74" i="34"/>
  <c r="AX74" i="34" s="1"/>
  <c r="AT74" i="34"/>
  <c r="AP74" i="34"/>
  <c r="AR74" i="34" s="1"/>
  <c r="AN74" i="34"/>
  <c r="AK74" i="34"/>
  <c r="AI74" i="34"/>
  <c r="AE74" i="34"/>
  <c r="AG74" i="34" s="1"/>
  <c r="AC74" i="34"/>
  <c r="Z74" i="34"/>
  <c r="X74" i="34"/>
  <c r="U74" i="34"/>
  <c r="S74" i="34"/>
  <c r="O74" i="34"/>
  <c r="M74" i="34"/>
  <c r="I74" i="34"/>
  <c r="H74" i="34"/>
  <c r="G74" i="34"/>
  <c r="F74" i="34"/>
  <c r="E74" i="34"/>
  <c r="FT73" i="34"/>
  <c r="FD73" i="34"/>
  <c r="FF73" i="34" s="1"/>
  <c r="FB73" i="34"/>
  <c r="EY73" i="34"/>
  <c r="EW73" i="34"/>
  <c r="ET73" i="34"/>
  <c r="ER73" i="34"/>
  <c r="EO73" i="34"/>
  <c r="EM73" i="34"/>
  <c r="EJ73" i="34"/>
  <c r="EH73" i="34"/>
  <c r="EE73" i="34"/>
  <c r="EC73" i="34"/>
  <c r="DY73" i="34"/>
  <c r="EA73" i="34" s="1"/>
  <c r="DW73" i="34"/>
  <c r="DT73" i="34"/>
  <c r="DR73" i="34"/>
  <c r="DO73" i="34"/>
  <c r="DM73" i="34"/>
  <c r="DI73" i="34"/>
  <c r="DK73" i="34" s="1"/>
  <c r="DG73" i="34"/>
  <c r="DC73" i="34"/>
  <c r="DE73" i="34" s="1"/>
  <c r="DA73" i="34"/>
  <c r="CX73" i="34"/>
  <c r="CV73" i="34"/>
  <c r="CR73" i="34"/>
  <c r="CT73" i="34" s="1"/>
  <c r="CP73" i="34"/>
  <c r="CL73" i="34"/>
  <c r="CN73" i="34" s="1"/>
  <c r="CJ73" i="34"/>
  <c r="CG73" i="34"/>
  <c r="CE73" i="34"/>
  <c r="CB73" i="34"/>
  <c r="BZ73" i="34"/>
  <c r="BW73" i="34"/>
  <c r="BU73" i="34"/>
  <c r="BR73" i="34"/>
  <c r="BP73" i="34"/>
  <c r="BM73" i="34"/>
  <c r="BK73" i="34"/>
  <c r="BG73" i="34"/>
  <c r="BI73" i="34" s="1"/>
  <c r="BE73" i="34"/>
  <c r="BB73" i="34"/>
  <c r="AZ73" i="34"/>
  <c r="AV73" i="34"/>
  <c r="AX73" i="34" s="1"/>
  <c r="AT73" i="34"/>
  <c r="AP73" i="34"/>
  <c r="AR73" i="34" s="1"/>
  <c r="AN73" i="34"/>
  <c r="AK73" i="34"/>
  <c r="AI73" i="34"/>
  <c r="AE73" i="34"/>
  <c r="AG73" i="34" s="1"/>
  <c r="AC73" i="34"/>
  <c r="Z73" i="34"/>
  <c r="X73" i="34"/>
  <c r="U73" i="34"/>
  <c r="S73" i="34"/>
  <c r="O73" i="34"/>
  <c r="Q73" i="34" s="1"/>
  <c r="M73" i="34"/>
  <c r="I73" i="34"/>
  <c r="H73" i="34"/>
  <c r="G73" i="34"/>
  <c r="F73" i="34"/>
  <c r="E73" i="34"/>
  <c r="FT72" i="34"/>
  <c r="FD72" i="34"/>
  <c r="FF72" i="34" s="1"/>
  <c r="FB72" i="34"/>
  <c r="EY72" i="34"/>
  <c r="EW72" i="34"/>
  <c r="ET72" i="34"/>
  <c r="ER72" i="34"/>
  <c r="EO72" i="34"/>
  <c r="EM72" i="34"/>
  <c r="EJ72" i="34"/>
  <c r="EH72" i="34"/>
  <c r="EE72" i="34"/>
  <c r="EC72" i="34"/>
  <c r="DY72" i="34"/>
  <c r="EA72" i="34" s="1"/>
  <c r="DW72" i="34"/>
  <c r="DT72" i="34"/>
  <c r="DR72" i="34"/>
  <c r="DO72" i="34"/>
  <c r="DM72" i="34"/>
  <c r="DI72" i="34"/>
  <c r="DK72" i="34" s="1"/>
  <c r="DG72" i="34"/>
  <c r="DC72" i="34"/>
  <c r="DE72" i="34" s="1"/>
  <c r="DA72" i="34"/>
  <c r="CX72" i="34"/>
  <c r="CV72" i="34"/>
  <c r="CR72" i="34"/>
  <c r="CT72" i="34" s="1"/>
  <c r="CP72" i="34"/>
  <c r="CL72" i="34"/>
  <c r="CN72" i="34" s="1"/>
  <c r="CJ72" i="34"/>
  <c r="CG72" i="34"/>
  <c r="CE72" i="34"/>
  <c r="CB72" i="34"/>
  <c r="BZ72" i="34"/>
  <c r="BW72" i="34"/>
  <c r="BU72" i="34"/>
  <c r="BR72" i="34"/>
  <c r="BP72" i="34"/>
  <c r="BM72" i="34"/>
  <c r="BK72" i="34"/>
  <c r="BG72" i="34"/>
  <c r="BI72" i="34" s="1"/>
  <c r="BE72" i="34"/>
  <c r="BB72" i="34"/>
  <c r="AZ72" i="34"/>
  <c r="AV72" i="34"/>
  <c r="AX72" i="34" s="1"/>
  <c r="AT72" i="34"/>
  <c r="AP72" i="34"/>
  <c r="AR72" i="34" s="1"/>
  <c r="AN72" i="34"/>
  <c r="AK72" i="34"/>
  <c r="AI72" i="34"/>
  <c r="AE72" i="34"/>
  <c r="AG72" i="34" s="1"/>
  <c r="AC72" i="34"/>
  <c r="Z72" i="34"/>
  <c r="X72" i="34"/>
  <c r="U72" i="34"/>
  <c r="S72" i="34"/>
  <c r="O72" i="34"/>
  <c r="Q72" i="34" s="1"/>
  <c r="M72" i="34"/>
  <c r="I72" i="34"/>
  <c r="H72" i="34"/>
  <c r="G72" i="34"/>
  <c r="F72" i="34"/>
  <c r="E72" i="34"/>
  <c r="FT71" i="34"/>
  <c r="FD71" i="34"/>
  <c r="FF71" i="34" s="1"/>
  <c r="FB71" i="34"/>
  <c r="EY71" i="34"/>
  <c r="EW71" i="34"/>
  <c r="ET71" i="34"/>
  <c r="ER71" i="34"/>
  <c r="EO71" i="34"/>
  <c r="EM71" i="34"/>
  <c r="EJ71" i="34"/>
  <c r="EH71" i="34"/>
  <c r="EE71" i="34"/>
  <c r="EC71" i="34"/>
  <c r="DY71" i="34"/>
  <c r="EA71" i="34" s="1"/>
  <c r="DW71" i="34"/>
  <c r="DT71" i="34"/>
  <c r="DR71" i="34"/>
  <c r="DO71" i="34"/>
  <c r="DM71" i="34"/>
  <c r="DI71" i="34"/>
  <c r="DK71" i="34" s="1"/>
  <c r="DG71" i="34"/>
  <c r="DC71" i="34"/>
  <c r="DE71" i="34" s="1"/>
  <c r="DA71" i="34"/>
  <c r="CX71" i="34"/>
  <c r="CV71" i="34"/>
  <c r="CR71" i="34"/>
  <c r="CT71" i="34" s="1"/>
  <c r="CP71" i="34"/>
  <c r="CL71" i="34"/>
  <c r="CN71" i="34" s="1"/>
  <c r="CJ71" i="34"/>
  <c r="CG71" i="34"/>
  <c r="CE71" i="34"/>
  <c r="CB71" i="34"/>
  <c r="BZ71" i="34"/>
  <c r="BW71" i="34"/>
  <c r="BU71" i="34"/>
  <c r="BR71" i="34"/>
  <c r="BP71" i="34"/>
  <c r="BM71" i="34"/>
  <c r="BK71" i="34"/>
  <c r="BG71" i="34"/>
  <c r="BI71" i="34" s="1"/>
  <c r="BE71" i="34"/>
  <c r="BB71" i="34"/>
  <c r="AZ71" i="34"/>
  <c r="AV71" i="34"/>
  <c r="AX71" i="34" s="1"/>
  <c r="AT71" i="34"/>
  <c r="AP71" i="34"/>
  <c r="AR71" i="34" s="1"/>
  <c r="AN71" i="34"/>
  <c r="AK71" i="34"/>
  <c r="AI71" i="34"/>
  <c r="AE71" i="34"/>
  <c r="AG71" i="34" s="1"/>
  <c r="AC71" i="34"/>
  <c r="Z71" i="34"/>
  <c r="X71" i="34"/>
  <c r="U71" i="34"/>
  <c r="S71" i="34"/>
  <c r="O71" i="34"/>
  <c r="Q71" i="34" s="1"/>
  <c r="M71" i="34"/>
  <c r="I71" i="34"/>
  <c r="H71" i="34"/>
  <c r="G71" i="34"/>
  <c r="F71" i="34"/>
  <c r="E71" i="34"/>
  <c r="FT70" i="34"/>
  <c r="FD70" i="34"/>
  <c r="FF70" i="34" s="1"/>
  <c r="FB70" i="34"/>
  <c r="EY70" i="34"/>
  <c r="EW70" i="34"/>
  <c r="ET70" i="34"/>
  <c r="ER70" i="34"/>
  <c r="EO70" i="34"/>
  <c r="EM70" i="34"/>
  <c r="EJ70" i="34"/>
  <c r="EH70" i="34"/>
  <c r="EE70" i="34"/>
  <c r="EC70" i="34"/>
  <c r="DY70" i="34"/>
  <c r="EA70" i="34" s="1"/>
  <c r="DW70" i="34"/>
  <c r="DT70" i="34"/>
  <c r="DR70" i="34"/>
  <c r="DO70" i="34"/>
  <c r="DM70" i="34"/>
  <c r="DI70" i="34"/>
  <c r="DK70" i="34" s="1"/>
  <c r="DG70" i="34"/>
  <c r="DC70" i="34"/>
  <c r="DE70" i="34" s="1"/>
  <c r="DA70" i="34"/>
  <c r="CX70" i="34"/>
  <c r="CV70" i="34"/>
  <c r="CR70" i="34"/>
  <c r="CT70" i="34" s="1"/>
  <c r="CP70" i="34"/>
  <c r="CL70" i="34"/>
  <c r="CN70" i="34" s="1"/>
  <c r="CJ70" i="34"/>
  <c r="CG70" i="34"/>
  <c r="CE70" i="34"/>
  <c r="CB70" i="34"/>
  <c r="BZ70" i="34"/>
  <c r="BW70" i="34"/>
  <c r="BU70" i="34"/>
  <c r="BR70" i="34"/>
  <c r="BP70" i="34"/>
  <c r="BM70" i="34"/>
  <c r="BK70" i="34"/>
  <c r="BG70" i="34"/>
  <c r="BI70" i="34" s="1"/>
  <c r="BE70" i="34"/>
  <c r="BB70" i="34"/>
  <c r="AZ70" i="34"/>
  <c r="AV70" i="34"/>
  <c r="AX70" i="34" s="1"/>
  <c r="AT70" i="34"/>
  <c r="AP70" i="34"/>
  <c r="AR70" i="34" s="1"/>
  <c r="AN70" i="34"/>
  <c r="AK70" i="34"/>
  <c r="AI70" i="34"/>
  <c r="AE70" i="34"/>
  <c r="AG70" i="34" s="1"/>
  <c r="AC70" i="34"/>
  <c r="Z70" i="34"/>
  <c r="X70" i="34"/>
  <c r="U70" i="34"/>
  <c r="S70" i="34"/>
  <c r="O70" i="34"/>
  <c r="Q70" i="34" s="1"/>
  <c r="M70" i="34"/>
  <c r="I70" i="34"/>
  <c r="H70" i="34"/>
  <c r="G70" i="34"/>
  <c r="F70" i="34"/>
  <c r="E70" i="34"/>
  <c r="FT69" i="34"/>
  <c r="FD69" i="34"/>
  <c r="FF69" i="34" s="1"/>
  <c r="FB69" i="34"/>
  <c r="EY69" i="34"/>
  <c r="EW69" i="34"/>
  <c r="ET69" i="34"/>
  <c r="ER69" i="34"/>
  <c r="EO69" i="34"/>
  <c r="EM69" i="34"/>
  <c r="EJ69" i="34"/>
  <c r="EH69" i="34"/>
  <c r="EE69" i="34"/>
  <c r="EC69" i="34"/>
  <c r="DY69" i="34"/>
  <c r="EA69" i="34" s="1"/>
  <c r="DW69" i="34"/>
  <c r="DT69" i="34"/>
  <c r="DR69" i="34"/>
  <c r="DO69" i="34"/>
  <c r="DM69" i="34"/>
  <c r="DI69" i="34"/>
  <c r="DK69" i="34" s="1"/>
  <c r="DG69" i="34"/>
  <c r="DC69" i="34"/>
  <c r="DE69" i="34" s="1"/>
  <c r="DA69" i="34"/>
  <c r="CX69" i="34"/>
  <c r="CV69" i="34"/>
  <c r="CR69" i="34"/>
  <c r="CT69" i="34" s="1"/>
  <c r="CP69" i="34"/>
  <c r="CL69" i="34"/>
  <c r="CN69" i="34" s="1"/>
  <c r="CJ69" i="34"/>
  <c r="CG69" i="34"/>
  <c r="CE69" i="34"/>
  <c r="CB69" i="34"/>
  <c r="BZ69" i="34"/>
  <c r="BW69" i="34"/>
  <c r="BU69" i="34"/>
  <c r="BR69" i="34"/>
  <c r="BP69" i="34"/>
  <c r="BM69" i="34"/>
  <c r="BK69" i="34"/>
  <c r="BG69" i="34"/>
  <c r="BI69" i="34" s="1"/>
  <c r="BE69" i="34"/>
  <c r="BB69" i="34"/>
  <c r="AZ69" i="34"/>
  <c r="AV69" i="34"/>
  <c r="AX69" i="34" s="1"/>
  <c r="AT69" i="34"/>
  <c r="AP69" i="34"/>
  <c r="AR69" i="34" s="1"/>
  <c r="AN69" i="34"/>
  <c r="AK69" i="34"/>
  <c r="AI69" i="34"/>
  <c r="AE69" i="34"/>
  <c r="AG69" i="34" s="1"/>
  <c r="AC69" i="34"/>
  <c r="Z69" i="34"/>
  <c r="X69" i="34"/>
  <c r="U69" i="34"/>
  <c r="S69" i="34"/>
  <c r="O69" i="34"/>
  <c r="Q69" i="34" s="1"/>
  <c r="M69" i="34"/>
  <c r="I69" i="34"/>
  <c r="H69" i="34"/>
  <c r="G69" i="34"/>
  <c r="F69" i="34"/>
  <c r="E69" i="34"/>
  <c r="FT68" i="34"/>
  <c r="FD68" i="34"/>
  <c r="FF68" i="34" s="1"/>
  <c r="FB68" i="34"/>
  <c r="EY68" i="34"/>
  <c r="EW68" i="34"/>
  <c r="ET68" i="34"/>
  <c r="ER68" i="34"/>
  <c r="EO68" i="34"/>
  <c r="EM68" i="34"/>
  <c r="EJ68" i="34"/>
  <c r="EH68" i="34"/>
  <c r="EE68" i="34"/>
  <c r="EC68" i="34"/>
  <c r="DY68" i="34"/>
  <c r="EA68" i="34" s="1"/>
  <c r="DW68" i="34"/>
  <c r="DT68" i="34"/>
  <c r="DR68" i="34"/>
  <c r="DO68" i="34"/>
  <c r="DM68" i="34"/>
  <c r="DI68" i="34"/>
  <c r="DK68" i="34" s="1"/>
  <c r="DG68" i="34"/>
  <c r="DC68" i="34"/>
  <c r="DE68" i="34" s="1"/>
  <c r="DA68" i="34"/>
  <c r="CX68" i="34"/>
  <c r="CV68" i="34"/>
  <c r="CR68" i="34"/>
  <c r="CT68" i="34" s="1"/>
  <c r="CP68" i="34"/>
  <c r="CL68" i="34"/>
  <c r="CN68" i="34" s="1"/>
  <c r="CJ68" i="34"/>
  <c r="CG68" i="34"/>
  <c r="CE68" i="34"/>
  <c r="CB68" i="34"/>
  <c r="BZ68" i="34"/>
  <c r="BW68" i="34"/>
  <c r="BU68" i="34"/>
  <c r="BR68" i="34"/>
  <c r="BP68" i="34"/>
  <c r="BM68" i="34"/>
  <c r="BK68" i="34"/>
  <c r="BG68" i="34"/>
  <c r="BI68" i="34" s="1"/>
  <c r="BE68" i="34"/>
  <c r="BB68" i="34"/>
  <c r="AZ68" i="34"/>
  <c r="AV68" i="34"/>
  <c r="AX68" i="34" s="1"/>
  <c r="AT68" i="34"/>
  <c r="AP68" i="34"/>
  <c r="AR68" i="34" s="1"/>
  <c r="AN68" i="34"/>
  <c r="AK68" i="34"/>
  <c r="AI68" i="34"/>
  <c r="AE68" i="34"/>
  <c r="AG68" i="34" s="1"/>
  <c r="AC68" i="34"/>
  <c r="Z68" i="34"/>
  <c r="X68" i="34"/>
  <c r="U68" i="34"/>
  <c r="S68" i="34"/>
  <c r="O68" i="34"/>
  <c r="Q68" i="34" s="1"/>
  <c r="M68" i="34"/>
  <c r="I68" i="34"/>
  <c r="H68" i="34"/>
  <c r="G68" i="34"/>
  <c r="F68" i="34"/>
  <c r="E68" i="34"/>
  <c r="FT67" i="34"/>
  <c r="FD67" i="34"/>
  <c r="FF67" i="34" s="1"/>
  <c r="FB67" i="34"/>
  <c r="EY67" i="34"/>
  <c r="EW67" i="34"/>
  <c r="ET67" i="34"/>
  <c r="ER67" i="34"/>
  <c r="EO67" i="34"/>
  <c r="EM67" i="34"/>
  <c r="EJ67" i="34"/>
  <c r="EH67" i="34"/>
  <c r="EE67" i="34"/>
  <c r="EC67" i="34"/>
  <c r="DY67" i="34"/>
  <c r="EA67" i="34" s="1"/>
  <c r="DW67" i="34"/>
  <c r="DT67" i="34"/>
  <c r="DR67" i="34"/>
  <c r="DO67" i="34"/>
  <c r="DM67" i="34"/>
  <c r="DI67" i="34"/>
  <c r="DK67" i="34" s="1"/>
  <c r="DG67" i="34"/>
  <c r="DC67" i="34"/>
  <c r="DE67" i="34" s="1"/>
  <c r="DA67" i="34"/>
  <c r="CX67" i="34"/>
  <c r="CV67" i="34"/>
  <c r="CR67" i="34"/>
  <c r="CT67" i="34" s="1"/>
  <c r="CP67" i="34"/>
  <c r="CL67" i="34"/>
  <c r="CN67" i="34" s="1"/>
  <c r="CJ67" i="34"/>
  <c r="CG67" i="34"/>
  <c r="CE67" i="34"/>
  <c r="CB67" i="34"/>
  <c r="BZ67" i="34"/>
  <c r="BW67" i="34"/>
  <c r="BU67" i="34"/>
  <c r="BR67" i="34"/>
  <c r="BP67" i="34"/>
  <c r="BM67" i="34"/>
  <c r="BK67" i="34"/>
  <c r="BG67" i="34"/>
  <c r="BI67" i="34" s="1"/>
  <c r="BE67" i="34"/>
  <c r="BB67" i="34"/>
  <c r="AZ67" i="34"/>
  <c r="AV67" i="34"/>
  <c r="AX67" i="34" s="1"/>
  <c r="AT67" i="34"/>
  <c r="AP67" i="34"/>
  <c r="AR67" i="34" s="1"/>
  <c r="AN67" i="34"/>
  <c r="AK67" i="34"/>
  <c r="AI67" i="34"/>
  <c r="AE67" i="34"/>
  <c r="AG67" i="34" s="1"/>
  <c r="AC67" i="34"/>
  <c r="Z67" i="34"/>
  <c r="X67" i="34"/>
  <c r="U67" i="34"/>
  <c r="S67" i="34"/>
  <c r="O67" i="34"/>
  <c r="M67" i="34"/>
  <c r="I67" i="34"/>
  <c r="H67" i="34"/>
  <c r="G67" i="34"/>
  <c r="F67" i="34"/>
  <c r="E67" i="34"/>
  <c r="FT66" i="34"/>
  <c r="FD66" i="34"/>
  <c r="FF66" i="34" s="1"/>
  <c r="FB66" i="34"/>
  <c r="EY66" i="34"/>
  <c r="EW66" i="34"/>
  <c r="ET66" i="34"/>
  <c r="ER66" i="34"/>
  <c r="EO66" i="34"/>
  <c r="EM66" i="34"/>
  <c r="EJ66" i="34"/>
  <c r="EH66" i="34"/>
  <c r="EE66" i="34"/>
  <c r="EC66" i="34"/>
  <c r="DY66" i="34"/>
  <c r="EA66" i="34" s="1"/>
  <c r="DW66" i="34"/>
  <c r="DT66" i="34"/>
  <c r="DR66" i="34"/>
  <c r="DO66" i="34"/>
  <c r="DM66" i="34"/>
  <c r="DI66" i="34"/>
  <c r="DK66" i="34" s="1"/>
  <c r="DG66" i="34"/>
  <c r="DC66" i="34"/>
  <c r="DE66" i="34" s="1"/>
  <c r="DA66" i="34"/>
  <c r="CX66" i="34"/>
  <c r="CV66" i="34"/>
  <c r="CR66" i="34"/>
  <c r="CT66" i="34" s="1"/>
  <c r="CP66" i="34"/>
  <c r="CL66" i="34"/>
  <c r="CN66" i="34" s="1"/>
  <c r="CJ66" i="34"/>
  <c r="CG66" i="34"/>
  <c r="CE66" i="34"/>
  <c r="CB66" i="34"/>
  <c r="BZ66" i="34"/>
  <c r="BW66" i="34"/>
  <c r="BU66" i="34"/>
  <c r="BR66" i="34"/>
  <c r="BP66" i="34"/>
  <c r="BM66" i="34"/>
  <c r="BK66" i="34"/>
  <c r="BG66" i="34"/>
  <c r="BI66" i="34" s="1"/>
  <c r="BE66" i="34"/>
  <c r="BB66" i="34"/>
  <c r="AZ66" i="34"/>
  <c r="AV66" i="34"/>
  <c r="AX66" i="34" s="1"/>
  <c r="AT66" i="34"/>
  <c r="AP66" i="34"/>
  <c r="AR66" i="34" s="1"/>
  <c r="AN66" i="34"/>
  <c r="AK66" i="34"/>
  <c r="AI66" i="34"/>
  <c r="AE66" i="34"/>
  <c r="AG66" i="34" s="1"/>
  <c r="AC66" i="34"/>
  <c r="Z66" i="34"/>
  <c r="X66" i="34"/>
  <c r="U66" i="34"/>
  <c r="S66" i="34"/>
  <c r="O66" i="34"/>
  <c r="Q66" i="34" s="1"/>
  <c r="M66" i="34"/>
  <c r="I66" i="34"/>
  <c r="H66" i="34"/>
  <c r="G66" i="34"/>
  <c r="F66" i="34"/>
  <c r="E66" i="34"/>
  <c r="FT65" i="34"/>
  <c r="FD65" i="34"/>
  <c r="FF65" i="34" s="1"/>
  <c r="FB65" i="34"/>
  <c r="EY65" i="34"/>
  <c r="EW65" i="34"/>
  <c r="ET65" i="34"/>
  <c r="ER65" i="34"/>
  <c r="EO65" i="34"/>
  <c r="EM65" i="34"/>
  <c r="EJ65" i="34"/>
  <c r="EH65" i="34"/>
  <c r="EE65" i="34"/>
  <c r="EC65" i="34"/>
  <c r="DY65" i="34"/>
  <c r="EA65" i="34" s="1"/>
  <c r="DW65" i="34"/>
  <c r="DT65" i="34"/>
  <c r="DR65" i="34"/>
  <c r="DO65" i="34"/>
  <c r="DM65" i="34"/>
  <c r="DI65" i="34"/>
  <c r="DK65" i="34" s="1"/>
  <c r="DG65" i="34"/>
  <c r="DC65" i="34"/>
  <c r="DE65" i="34" s="1"/>
  <c r="DA65" i="34"/>
  <c r="CX65" i="34"/>
  <c r="CV65" i="34"/>
  <c r="CR65" i="34"/>
  <c r="CT65" i="34" s="1"/>
  <c r="CP65" i="34"/>
  <c r="CL65" i="34"/>
  <c r="CN65" i="34" s="1"/>
  <c r="CJ65" i="34"/>
  <c r="CG65" i="34"/>
  <c r="CE65" i="34"/>
  <c r="CB65" i="34"/>
  <c r="BZ65" i="34"/>
  <c r="BW65" i="34"/>
  <c r="BU65" i="34"/>
  <c r="BR65" i="34"/>
  <c r="BP65" i="34"/>
  <c r="BM65" i="34"/>
  <c r="BK65" i="34"/>
  <c r="BG65" i="34"/>
  <c r="BI65" i="34" s="1"/>
  <c r="BE65" i="34"/>
  <c r="BB65" i="34"/>
  <c r="AZ65" i="34"/>
  <c r="AV65" i="34"/>
  <c r="AX65" i="34" s="1"/>
  <c r="AT65" i="34"/>
  <c r="AP65" i="34"/>
  <c r="AR65" i="34" s="1"/>
  <c r="AN65" i="34"/>
  <c r="AK65" i="34"/>
  <c r="AI65" i="34"/>
  <c r="AE65" i="34"/>
  <c r="AG65" i="34" s="1"/>
  <c r="AC65" i="34"/>
  <c r="Z65" i="34"/>
  <c r="X65" i="34"/>
  <c r="U65" i="34"/>
  <c r="S65" i="34"/>
  <c r="O65" i="34"/>
  <c r="Q65" i="34" s="1"/>
  <c r="M65" i="34"/>
  <c r="I65" i="34"/>
  <c r="H65" i="34"/>
  <c r="G65" i="34"/>
  <c r="F65" i="34"/>
  <c r="E65" i="34"/>
  <c r="FT64" i="34"/>
  <c r="FD64" i="34"/>
  <c r="FF64" i="34" s="1"/>
  <c r="FB64" i="34"/>
  <c r="EY64" i="34"/>
  <c r="EW64" i="34"/>
  <c r="ET64" i="34"/>
  <c r="ER64" i="34"/>
  <c r="EO64" i="34"/>
  <c r="EM64" i="34"/>
  <c r="EJ64" i="34"/>
  <c r="EH64" i="34"/>
  <c r="EE64" i="34"/>
  <c r="EC64" i="34"/>
  <c r="DY64" i="34"/>
  <c r="EA64" i="34" s="1"/>
  <c r="DW64" i="34"/>
  <c r="DT64" i="34"/>
  <c r="DR64" i="34"/>
  <c r="DO64" i="34"/>
  <c r="DM64" i="34"/>
  <c r="DI64" i="34"/>
  <c r="DK64" i="34" s="1"/>
  <c r="DG64" i="34"/>
  <c r="DC64" i="34"/>
  <c r="DE64" i="34" s="1"/>
  <c r="DA64" i="34"/>
  <c r="CX64" i="34"/>
  <c r="CV64" i="34"/>
  <c r="CR64" i="34"/>
  <c r="CT64" i="34" s="1"/>
  <c r="CP64" i="34"/>
  <c r="CL64" i="34"/>
  <c r="CN64" i="34" s="1"/>
  <c r="CJ64" i="34"/>
  <c r="CG64" i="34"/>
  <c r="CE64" i="34"/>
  <c r="CB64" i="34"/>
  <c r="BZ64" i="34"/>
  <c r="BW64" i="34"/>
  <c r="BU64" i="34"/>
  <c r="BR64" i="34"/>
  <c r="BP64" i="34"/>
  <c r="BM64" i="34"/>
  <c r="BK64" i="34"/>
  <c r="BG64" i="34"/>
  <c r="BI64" i="34" s="1"/>
  <c r="BE64" i="34"/>
  <c r="BB64" i="34"/>
  <c r="AZ64" i="34"/>
  <c r="AV64" i="34"/>
  <c r="AX64" i="34" s="1"/>
  <c r="AT64" i="34"/>
  <c r="AP64" i="34"/>
  <c r="AR64" i="34" s="1"/>
  <c r="AN64" i="34"/>
  <c r="AK64" i="34"/>
  <c r="AI64" i="34"/>
  <c r="AE64" i="34"/>
  <c r="AG64" i="34" s="1"/>
  <c r="AC64" i="34"/>
  <c r="Z64" i="34"/>
  <c r="X64" i="34"/>
  <c r="U64" i="34"/>
  <c r="S64" i="34"/>
  <c r="O64" i="34"/>
  <c r="Q64" i="34" s="1"/>
  <c r="M64" i="34"/>
  <c r="I64" i="34"/>
  <c r="H64" i="34"/>
  <c r="G64" i="34"/>
  <c r="F64" i="34"/>
  <c r="E64" i="34"/>
  <c r="FT63" i="34"/>
  <c r="FD63" i="34"/>
  <c r="FF63" i="34" s="1"/>
  <c r="FB63" i="34"/>
  <c r="EY63" i="34"/>
  <c r="EW63" i="34"/>
  <c r="ET63" i="34"/>
  <c r="ER63" i="34"/>
  <c r="EO63" i="34"/>
  <c r="EM63" i="34"/>
  <c r="EJ63" i="34"/>
  <c r="EH63" i="34"/>
  <c r="EE63" i="34"/>
  <c r="EC63" i="34"/>
  <c r="DY63" i="34"/>
  <c r="EA63" i="34" s="1"/>
  <c r="DW63" i="34"/>
  <c r="DT63" i="34"/>
  <c r="DR63" i="34"/>
  <c r="DO63" i="34"/>
  <c r="DM63" i="34"/>
  <c r="DI63" i="34"/>
  <c r="DK63" i="34" s="1"/>
  <c r="DG63" i="34"/>
  <c r="DC63" i="34"/>
  <c r="DE63" i="34" s="1"/>
  <c r="DA63" i="34"/>
  <c r="CX63" i="34"/>
  <c r="CV63" i="34"/>
  <c r="CR63" i="34"/>
  <c r="CT63" i="34" s="1"/>
  <c r="CP63" i="34"/>
  <c r="CL63" i="34"/>
  <c r="CN63" i="34" s="1"/>
  <c r="CJ63" i="34"/>
  <c r="CG63" i="34"/>
  <c r="CE63" i="34"/>
  <c r="CB63" i="34"/>
  <c r="BZ63" i="34"/>
  <c r="BW63" i="34"/>
  <c r="BU63" i="34"/>
  <c r="BR63" i="34"/>
  <c r="BP63" i="34"/>
  <c r="BM63" i="34"/>
  <c r="BK63" i="34"/>
  <c r="BG63" i="34"/>
  <c r="BI63" i="34" s="1"/>
  <c r="BE63" i="34"/>
  <c r="BB63" i="34"/>
  <c r="AZ63" i="34"/>
  <c r="AV63" i="34"/>
  <c r="AX63" i="34" s="1"/>
  <c r="AT63" i="34"/>
  <c r="AP63" i="34"/>
  <c r="AR63" i="34" s="1"/>
  <c r="AN63" i="34"/>
  <c r="AK63" i="34"/>
  <c r="AI63" i="34"/>
  <c r="AE63" i="34"/>
  <c r="AG63" i="34" s="1"/>
  <c r="AC63" i="34"/>
  <c r="Z63" i="34"/>
  <c r="X63" i="34"/>
  <c r="U63" i="34"/>
  <c r="S63" i="34"/>
  <c r="O63" i="34"/>
  <c r="Q63" i="34" s="1"/>
  <c r="M63" i="34"/>
  <c r="I63" i="34"/>
  <c r="H63" i="34"/>
  <c r="G63" i="34"/>
  <c r="F63" i="34"/>
  <c r="E63" i="34"/>
  <c r="FT62" i="34"/>
  <c r="FD62" i="34"/>
  <c r="FF62" i="34" s="1"/>
  <c r="FB62" i="34"/>
  <c r="EY62" i="34"/>
  <c r="EW62" i="34"/>
  <c r="ET62" i="34"/>
  <c r="ER62" i="34"/>
  <c r="EO62" i="34"/>
  <c r="EM62" i="34"/>
  <c r="EJ62" i="34"/>
  <c r="EH62" i="34"/>
  <c r="EE62" i="34"/>
  <c r="EC62" i="34"/>
  <c r="DY62" i="34"/>
  <c r="EA62" i="34" s="1"/>
  <c r="DW62" i="34"/>
  <c r="DT62" i="34"/>
  <c r="DR62" i="34"/>
  <c r="DO62" i="34"/>
  <c r="DM62" i="34"/>
  <c r="DI62" i="34"/>
  <c r="DK62" i="34" s="1"/>
  <c r="DG62" i="34"/>
  <c r="DC62" i="34"/>
  <c r="DE62" i="34" s="1"/>
  <c r="DA62" i="34"/>
  <c r="CX62" i="34"/>
  <c r="CV62" i="34"/>
  <c r="CR62" i="34"/>
  <c r="CT62" i="34" s="1"/>
  <c r="CP62" i="34"/>
  <c r="CL62" i="34"/>
  <c r="CN62" i="34" s="1"/>
  <c r="CJ62" i="34"/>
  <c r="CG62" i="34"/>
  <c r="CE62" i="34"/>
  <c r="CB62" i="34"/>
  <c r="BZ62" i="34"/>
  <c r="BW62" i="34"/>
  <c r="BU62" i="34"/>
  <c r="BR62" i="34"/>
  <c r="BP62" i="34"/>
  <c r="BM62" i="34"/>
  <c r="BK62" i="34"/>
  <c r="BG62" i="34"/>
  <c r="BI62" i="34" s="1"/>
  <c r="BE62" i="34"/>
  <c r="BB62" i="34"/>
  <c r="AZ62" i="34"/>
  <c r="AV62" i="34"/>
  <c r="AX62" i="34" s="1"/>
  <c r="AT62" i="34"/>
  <c r="AP62" i="34"/>
  <c r="AR62" i="34" s="1"/>
  <c r="AN62" i="34"/>
  <c r="AK62" i="34"/>
  <c r="AI62" i="34"/>
  <c r="AE62" i="34"/>
  <c r="AG62" i="34" s="1"/>
  <c r="AC62" i="34"/>
  <c r="Z62" i="34"/>
  <c r="X62" i="34"/>
  <c r="U62" i="34"/>
  <c r="S62" i="34"/>
  <c r="O62" i="34"/>
  <c r="M62" i="34"/>
  <c r="I62" i="34"/>
  <c r="H62" i="34"/>
  <c r="G62" i="34"/>
  <c r="F62" i="34"/>
  <c r="E62" i="34"/>
  <c r="FT61" i="34"/>
  <c r="FD61" i="34"/>
  <c r="FF61" i="34" s="1"/>
  <c r="FB61" i="34"/>
  <c r="EY61" i="34"/>
  <c r="EW61" i="34"/>
  <c r="ET61" i="34"/>
  <c r="ER61" i="34"/>
  <c r="EO61" i="34"/>
  <c r="EM61" i="34"/>
  <c r="EJ61" i="34"/>
  <c r="EH61" i="34"/>
  <c r="EE61" i="34"/>
  <c r="EC61" i="34"/>
  <c r="DY61" i="34"/>
  <c r="EA61" i="34" s="1"/>
  <c r="DW61" i="34"/>
  <c r="DT61" i="34"/>
  <c r="DR61" i="34"/>
  <c r="DO61" i="34"/>
  <c r="DM61" i="34"/>
  <c r="DI61" i="34"/>
  <c r="DK61" i="34" s="1"/>
  <c r="DG61" i="34"/>
  <c r="DC61" i="34"/>
  <c r="DE61" i="34" s="1"/>
  <c r="DA61" i="34"/>
  <c r="CX61" i="34"/>
  <c r="CV61" i="34"/>
  <c r="CR61" i="34"/>
  <c r="CT61" i="34" s="1"/>
  <c r="CP61" i="34"/>
  <c r="CL61" i="34"/>
  <c r="CN61" i="34" s="1"/>
  <c r="CJ61" i="34"/>
  <c r="CG61" i="34"/>
  <c r="CE61" i="34"/>
  <c r="CB61" i="34"/>
  <c r="BZ61" i="34"/>
  <c r="BW61" i="34"/>
  <c r="BU61" i="34"/>
  <c r="BR61" i="34"/>
  <c r="BP61" i="34"/>
  <c r="BM61" i="34"/>
  <c r="BK61" i="34"/>
  <c r="BG61" i="34"/>
  <c r="BI61" i="34" s="1"/>
  <c r="BE61" i="34"/>
  <c r="BB61" i="34"/>
  <c r="AZ61" i="34"/>
  <c r="AV61" i="34"/>
  <c r="AX61" i="34" s="1"/>
  <c r="AT61" i="34"/>
  <c r="AP61" i="34"/>
  <c r="AR61" i="34" s="1"/>
  <c r="AN61" i="34"/>
  <c r="AK61" i="34"/>
  <c r="AI61" i="34"/>
  <c r="AE61" i="34"/>
  <c r="AG61" i="34" s="1"/>
  <c r="AC61" i="34"/>
  <c r="Z61" i="34"/>
  <c r="X61" i="34"/>
  <c r="U61" i="34"/>
  <c r="S61" i="34"/>
  <c r="O61" i="34"/>
  <c r="M61" i="34"/>
  <c r="I61" i="34"/>
  <c r="H61" i="34"/>
  <c r="G61" i="34"/>
  <c r="F61" i="34"/>
  <c r="E61" i="34"/>
  <c r="FT60" i="34"/>
  <c r="FD60" i="34"/>
  <c r="FF60" i="34" s="1"/>
  <c r="FB60" i="34"/>
  <c r="EY60" i="34"/>
  <c r="EW60" i="34"/>
  <c r="ET60" i="34"/>
  <c r="ER60" i="34"/>
  <c r="EO60" i="34"/>
  <c r="EM60" i="34"/>
  <c r="EJ60" i="34"/>
  <c r="EH60" i="34"/>
  <c r="EE60" i="34"/>
  <c r="EC60" i="34"/>
  <c r="DY60" i="34"/>
  <c r="EA60" i="34" s="1"/>
  <c r="DW60" i="34"/>
  <c r="DT60" i="34"/>
  <c r="DR60" i="34"/>
  <c r="DO60" i="34"/>
  <c r="DM60" i="34"/>
  <c r="DI60" i="34"/>
  <c r="DK60" i="34" s="1"/>
  <c r="DG60" i="34"/>
  <c r="DC60" i="34"/>
  <c r="DE60" i="34" s="1"/>
  <c r="DA60" i="34"/>
  <c r="CX60" i="34"/>
  <c r="CV60" i="34"/>
  <c r="CR60" i="34"/>
  <c r="CT60" i="34" s="1"/>
  <c r="CP60" i="34"/>
  <c r="CL60" i="34"/>
  <c r="CN60" i="34" s="1"/>
  <c r="CJ60" i="34"/>
  <c r="CG60" i="34"/>
  <c r="CE60" i="34"/>
  <c r="CB60" i="34"/>
  <c r="BZ60" i="34"/>
  <c r="BW60" i="34"/>
  <c r="BU60" i="34"/>
  <c r="BR60" i="34"/>
  <c r="BP60" i="34"/>
  <c r="BM60" i="34"/>
  <c r="BK60" i="34"/>
  <c r="BG60" i="34"/>
  <c r="BI60" i="34" s="1"/>
  <c r="BE60" i="34"/>
  <c r="BB60" i="34"/>
  <c r="AZ60" i="34"/>
  <c r="AV60" i="34"/>
  <c r="AX60" i="34" s="1"/>
  <c r="AT60" i="34"/>
  <c r="AP60" i="34"/>
  <c r="AR60" i="34" s="1"/>
  <c r="AN60" i="34"/>
  <c r="AK60" i="34"/>
  <c r="AI60" i="34"/>
  <c r="AE60" i="34"/>
  <c r="AG60" i="34" s="1"/>
  <c r="AC60" i="34"/>
  <c r="Z60" i="34"/>
  <c r="X60" i="34"/>
  <c r="U60" i="34"/>
  <c r="S60" i="34"/>
  <c r="O60" i="34"/>
  <c r="Q60" i="34" s="1"/>
  <c r="M60" i="34"/>
  <c r="I60" i="34"/>
  <c r="H60" i="34"/>
  <c r="G60" i="34"/>
  <c r="F60" i="34"/>
  <c r="E60" i="34"/>
  <c r="FT59" i="34"/>
  <c r="FD59" i="34"/>
  <c r="FF59" i="34" s="1"/>
  <c r="FB59" i="34"/>
  <c r="EY59" i="34"/>
  <c r="EW59" i="34"/>
  <c r="ET59" i="34"/>
  <c r="ER59" i="34"/>
  <c r="EO59" i="34"/>
  <c r="EM59" i="34"/>
  <c r="EJ59" i="34"/>
  <c r="EH59" i="34"/>
  <c r="EE59" i="34"/>
  <c r="EC59" i="34"/>
  <c r="DY59" i="34"/>
  <c r="EA59" i="34" s="1"/>
  <c r="DW59" i="34"/>
  <c r="DT59" i="34"/>
  <c r="DR59" i="34"/>
  <c r="DO59" i="34"/>
  <c r="DM59" i="34"/>
  <c r="DI59" i="34"/>
  <c r="DK59" i="34" s="1"/>
  <c r="DG59" i="34"/>
  <c r="DC59" i="34"/>
  <c r="DE59" i="34" s="1"/>
  <c r="DA59" i="34"/>
  <c r="CX59" i="34"/>
  <c r="CV59" i="34"/>
  <c r="CR59" i="34"/>
  <c r="CT59" i="34" s="1"/>
  <c r="CP59" i="34"/>
  <c r="CL59" i="34"/>
  <c r="CN59" i="34" s="1"/>
  <c r="CJ59" i="34"/>
  <c r="CG59" i="34"/>
  <c r="CE59" i="34"/>
  <c r="CB59" i="34"/>
  <c r="BZ59" i="34"/>
  <c r="BW59" i="34"/>
  <c r="BU59" i="34"/>
  <c r="BR59" i="34"/>
  <c r="BP59" i="34"/>
  <c r="BM59" i="34"/>
  <c r="BK59" i="34"/>
  <c r="BG59" i="34"/>
  <c r="BI59" i="34" s="1"/>
  <c r="BE59" i="34"/>
  <c r="BB59" i="34"/>
  <c r="AZ59" i="34"/>
  <c r="AV59" i="34"/>
  <c r="AX59" i="34" s="1"/>
  <c r="AT59" i="34"/>
  <c r="AP59" i="34"/>
  <c r="AR59" i="34" s="1"/>
  <c r="AN59" i="34"/>
  <c r="AK59" i="34"/>
  <c r="AI59" i="34"/>
  <c r="AE59" i="34"/>
  <c r="AG59" i="34" s="1"/>
  <c r="AC59" i="34"/>
  <c r="Z59" i="34"/>
  <c r="X59" i="34"/>
  <c r="U59" i="34"/>
  <c r="S59" i="34"/>
  <c r="O59" i="34"/>
  <c r="Q59" i="34" s="1"/>
  <c r="M59" i="34"/>
  <c r="I59" i="34"/>
  <c r="H59" i="34"/>
  <c r="G59" i="34"/>
  <c r="F59" i="34"/>
  <c r="E59" i="34"/>
  <c r="FT58" i="34"/>
  <c r="FD58" i="34"/>
  <c r="FF58" i="34" s="1"/>
  <c r="FB58" i="34"/>
  <c r="EY58" i="34"/>
  <c r="EW58" i="34"/>
  <c r="ET58" i="34"/>
  <c r="ER58" i="34"/>
  <c r="EO58" i="34"/>
  <c r="EM58" i="34"/>
  <c r="EJ58" i="34"/>
  <c r="EH58" i="34"/>
  <c r="EE58" i="34"/>
  <c r="EC58" i="34"/>
  <c r="DY58" i="34"/>
  <c r="EA58" i="34" s="1"/>
  <c r="DW58" i="34"/>
  <c r="DT58" i="34"/>
  <c r="DR58" i="34"/>
  <c r="DO58" i="34"/>
  <c r="DM58" i="34"/>
  <c r="DI58" i="34"/>
  <c r="DK58" i="34" s="1"/>
  <c r="DG58" i="34"/>
  <c r="DC58" i="34"/>
  <c r="DE58" i="34" s="1"/>
  <c r="DA58" i="34"/>
  <c r="CX58" i="34"/>
  <c r="CV58" i="34"/>
  <c r="CR58" i="34"/>
  <c r="CT58" i="34" s="1"/>
  <c r="CP58" i="34"/>
  <c r="CL58" i="34"/>
  <c r="CN58" i="34" s="1"/>
  <c r="CJ58" i="34"/>
  <c r="CG58" i="34"/>
  <c r="CE58" i="34"/>
  <c r="CB58" i="34"/>
  <c r="BZ58" i="34"/>
  <c r="BW58" i="34"/>
  <c r="BU58" i="34"/>
  <c r="BR58" i="34"/>
  <c r="BP58" i="34"/>
  <c r="BM58" i="34"/>
  <c r="BK58" i="34"/>
  <c r="BG58" i="34"/>
  <c r="BI58" i="34" s="1"/>
  <c r="BE58" i="34"/>
  <c r="BB58" i="34"/>
  <c r="AZ58" i="34"/>
  <c r="AV58" i="34"/>
  <c r="AX58" i="34" s="1"/>
  <c r="AT58" i="34"/>
  <c r="AP58" i="34"/>
  <c r="AR58" i="34" s="1"/>
  <c r="AN58" i="34"/>
  <c r="AK58" i="34"/>
  <c r="AI58" i="34"/>
  <c r="AE58" i="34"/>
  <c r="AG58" i="34" s="1"/>
  <c r="AC58" i="34"/>
  <c r="Z58" i="34"/>
  <c r="X58" i="34"/>
  <c r="U58" i="34"/>
  <c r="S58" i="34"/>
  <c r="O58" i="34"/>
  <c r="Q58" i="34" s="1"/>
  <c r="M58" i="34"/>
  <c r="I58" i="34"/>
  <c r="H58" i="34"/>
  <c r="G58" i="34"/>
  <c r="F58" i="34"/>
  <c r="E58" i="34"/>
  <c r="FT57" i="34"/>
  <c r="FD57" i="34"/>
  <c r="FF57" i="34" s="1"/>
  <c r="FB57" i="34"/>
  <c r="EY57" i="34"/>
  <c r="EW57" i="34"/>
  <c r="ET57" i="34"/>
  <c r="ER57" i="34"/>
  <c r="EO57" i="34"/>
  <c r="EM57" i="34"/>
  <c r="EJ57" i="34"/>
  <c r="EH57" i="34"/>
  <c r="EE57" i="34"/>
  <c r="EC57" i="34"/>
  <c r="DY57" i="34"/>
  <c r="EA57" i="34" s="1"/>
  <c r="DW57" i="34"/>
  <c r="DT57" i="34"/>
  <c r="DR57" i="34"/>
  <c r="DO57" i="34"/>
  <c r="DM57" i="34"/>
  <c r="DI57" i="34"/>
  <c r="DK57" i="34" s="1"/>
  <c r="DG57" i="34"/>
  <c r="DC57" i="34"/>
  <c r="DE57" i="34" s="1"/>
  <c r="DA57" i="34"/>
  <c r="CX57" i="34"/>
  <c r="CV57" i="34"/>
  <c r="CR57" i="34"/>
  <c r="CT57" i="34" s="1"/>
  <c r="CP57" i="34"/>
  <c r="CL57" i="34"/>
  <c r="CN57" i="34" s="1"/>
  <c r="CJ57" i="34"/>
  <c r="CG57" i="34"/>
  <c r="CE57" i="34"/>
  <c r="CB57" i="34"/>
  <c r="BZ57" i="34"/>
  <c r="BW57" i="34"/>
  <c r="BU57" i="34"/>
  <c r="BR57" i="34"/>
  <c r="BP57" i="34"/>
  <c r="BM57" i="34"/>
  <c r="BK57" i="34"/>
  <c r="BG57" i="34"/>
  <c r="BI57" i="34" s="1"/>
  <c r="BE57" i="34"/>
  <c r="BB57" i="34"/>
  <c r="AZ57" i="34"/>
  <c r="AV57" i="34"/>
  <c r="AX57" i="34" s="1"/>
  <c r="AT57" i="34"/>
  <c r="AP57" i="34"/>
  <c r="AR57" i="34" s="1"/>
  <c r="AN57" i="34"/>
  <c r="AK57" i="34"/>
  <c r="AI57" i="34"/>
  <c r="AE57" i="34"/>
  <c r="AG57" i="34" s="1"/>
  <c r="AC57" i="34"/>
  <c r="Z57" i="34"/>
  <c r="X57" i="34"/>
  <c r="U57" i="34"/>
  <c r="S57" i="34"/>
  <c r="O57" i="34"/>
  <c r="Q57" i="34" s="1"/>
  <c r="M57" i="34"/>
  <c r="I57" i="34"/>
  <c r="H57" i="34"/>
  <c r="G57" i="34"/>
  <c r="F57" i="34"/>
  <c r="E57" i="34"/>
  <c r="FT56" i="34"/>
  <c r="FD56" i="34"/>
  <c r="FF56" i="34" s="1"/>
  <c r="FB56" i="34"/>
  <c r="EY56" i="34"/>
  <c r="EW56" i="34"/>
  <c r="ET56" i="34"/>
  <c r="ER56" i="34"/>
  <c r="EO56" i="34"/>
  <c r="EM56" i="34"/>
  <c r="EJ56" i="34"/>
  <c r="EH56" i="34"/>
  <c r="EE56" i="34"/>
  <c r="EC56" i="34"/>
  <c r="DY56" i="34"/>
  <c r="EA56" i="34" s="1"/>
  <c r="DW56" i="34"/>
  <c r="DT56" i="34"/>
  <c r="DR56" i="34"/>
  <c r="DO56" i="34"/>
  <c r="DM56" i="34"/>
  <c r="DI56" i="34"/>
  <c r="DK56" i="34" s="1"/>
  <c r="DG56" i="34"/>
  <c r="DC56" i="34"/>
  <c r="DE56" i="34" s="1"/>
  <c r="DA56" i="34"/>
  <c r="CX56" i="34"/>
  <c r="CV56" i="34"/>
  <c r="CR56" i="34"/>
  <c r="CT56" i="34" s="1"/>
  <c r="CP56" i="34"/>
  <c r="CL56" i="34"/>
  <c r="CN56" i="34" s="1"/>
  <c r="CJ56" i="34"/>
  <c r="CG56" i="34"/>
  <c r="CE56" i="34"/>
  <c r="CB56" i="34"/>
  <c r="BZ56" i="34"/>
  <c r="BW56" i="34"/>
  <c r="BU56" i="34"/>
  <c r="BR56" i="34"/>
  <c r="BP56" i="34"/>
  <c r="BM56" i="34"/>
  <c r="BK56" i="34"/>
  <c r="BG56" i="34"/>
  <c r="BI56" i="34" s="1"/>
  <c r="BE56" i="34"/>
  <c r="BB56" i="34"/>
  <c r="AZ56" i="34"/>
  <c r="AV56" i="34"/>
  <c r="AX56" i="34" s="1"/>
  <c r="AT56" i="34"/>
  <c r="AP56" i="34"/>
  <c r="AR56" i="34" s="1"/>
  <c r="AN56" i="34"/>
  <c r="AK56" i="34"/>
  <c r="AI56" i="34"/>
  <c r="AE56" i="34"/>
  <c r="AG56" i="34" s="1"/>
  <c r="AC56" i="34"/>
  <c r="Z56" i="34"/>
  <c r="X56" i="34"/>
  <c r="U56" i="34"/>
  <c r="S56" i="34"/>
  <c r="O56" i="34"/>
  <c r="M56" i="34"/>
  <c r="I56" i="34"/>
  <c r="H56" i="34"/>
  <c r="G56" i="34"/>
  <c r="F56" i="34"/>
  <c r="E56" i="34"/>
  <c r="FT55" i="34"/>
  <c r="FD55" i="34"/>
  <c r="FF55" i="34" s="1"/>
  <c r="FB55" i="34"/>
  <c r="EY55" i="34"/>
  <c r="EW55" i="34"/>
  <c r="ET55" i="34"/>
  <c r="ER55" i="34"/>
  <c r="EO55" i="34"/>
  <c r="EM55" i="34"/>
  <c r="EJ55" i="34"/>
  <c r="EH55" i="34"/>
  <c r="EE55" i="34"/>
  <c r="EC55" i="34"/>
  <c r="DY55" i="34"/>
  <c r="EA55" i="34" s="1"/>
  <c r="DW55" i="34"/>
  <c r="DT55" i="34"/>
  <c r="DR55" i="34"/>
  <c r="DO55" i="34"/>
  <c r="DM55" i="34"/>
  <c r="DI55" i="34"/>
  <c r="DK55" i="34" s="1"/>
  <c r="DG55" i="34"/>
  <c r="DC55" i="34"/>
  <c r="DE55" i="34" s="1"/>
  <c r="DA55" i="34"/>
  <c r="CX55" i="34"/>
  <c r="CV55" i="34"/>
  <c r="CR55" i="34"/>
  <c r="CT55" i="34" s="1"/>
  <c r="CP55" i="34"/>
  <c r="CL55" i="34"/>
  <c r="CN55" i="34" s="1"/>
  <c r="CJ55" i="34"/>
  <c r="CG55" i="34"/>
  <c r="CE55" i="34"/>
  <c r="CB55" i="34"/>
  <c r="BZ55" i="34"/>
  <c r="BW55" i="34"/>
  <c r="BU55" i="34"/>
  <c r="BR55" i="34"/>
  <c r="BP55" i="34"/>
  <c r="BM55" i="34"/>
  <c r="BK55" i="34"/>
  <c r="BG55" i="34"/>
  <c r="BI55" i="34" s="1"/>
  <c r="BE55" i="34"/>
  <c r="BB55" i="34"/>
  <c r="AZ55" i="34"/>
  <c r="AV55" i="34"/>
  <c r="AX55" i="34" s="1"/>
  <c r="AT55" i="34"/>
  <c r="AP55" i="34"/>
  <c r="AR55" i="34" s="1"/>
  <c r="AN55" i="34"/>
  <c r="AK55" i="34"/>
  <c r="AI55" i="34"/>
  <c r="AE55" i="34"/>
  <c r="AG55" i="34" s="1"/>
  <c r="AC55" i="34"/>
  <c r="Z55" i="34"/>
  <c r="X55" i="34"/>
  <c r="U55" i="34"/>
  <c r="S55" i="34"/>
  <c r="O55" i="34"/>
  <c r="M55" i="34"/>
  <c r="I55" i="34"/>
  <c r="H55" i="34"/>
  <c r="G55" i="34"/>
  <c r="F55" i="34"/>
  <c r="E55" i="34"/>
  <c r="FT54" i="34"/>
  <c r="FD54" i="34"/>
  <c r="FF54" i="34" s="1"/>
  <c r="FB54" i="34"/>
  <c r="EY54" i="34"/>
  <c r="EW54" i="34"/>
  <c r="ET54" i="34"/>
  <c r="ER54" i="34"/>
  <c r="EO54" i="34"/>
  <c r="EM54" i="34"/>
  <c r="EJ54" i="34"/>
  <c r="EH54" i="34"/>
  <c r="EE54" i="34"/>
  <c r="EC54" i="34"/>
  <c r="DY54" i="34"/>
  <c r="EA54" i="34" s="1"/>
  <c r="DW54" i="34"/>
  <c r="DT54" i="34"/>
  <c r="DR54" i="34"/>
  <c r="DO54" i="34"/>
  <c r="DM54" i="34"/>
  <c r="DI54" i="34"/>
  <c r="DK54" i="34" s="1"/>
  <c r="DG54" i="34"/>
  <c r="DC54" i="34"/>
  <c r="DE54" i="34" s="1"/>
  <c r="DA54" i="34"/>
  <c r="CX54" i="34"/>
  <c r="CV54" i="34"/>
  <c r="CR54" i="34"/>
  <c r="CT54" i="34" s="1"/>
  <c r="CP54" i="34"/>
  <c r="CL54" i="34"/>
  <c r="CN54" i="34" s="1"/>
  <c r="CJ54" i="34"/>
  <c r="CG54" i="34"/>
  <c r="CE54" i="34"/>
  <c r="CB54" i="34"/>
  <c r="BZ54" i="34"/>
  <c r="BW54" i="34"/>
  <c r="BU54" i="34"/>
  <c r="BR54" i="34"/>
  <c r="BP54" i="34"/>
  <c r="BM54" i="34"/>
  <c r="BK54" i="34"/>
  <c r="BG54" i="34"/>
  <c r="BI54" i="34" s="1"/>
  <c r="BE54" i="34"/>
  <c r="BB54" i="34"/>
  <c r="AZ54" i="34"/>
  <c r="AV54" i="34"/>
  <c r="AX54" i="34" s="1"/>
  <c r="AT54" i="34"/>
  <c r="AP54" i="34"/>
  <c r="AR54" i="34" s="1"/>
  <c r="AN54" i="34"/>
  <c r="AK54" i="34"/>
  <c r="AI54" i="34"/>
  <c r="AE54" i="34"/>
  <c r="AG54" i="34" s="1"/>
  <c r="AC54" i="34"/>
  <c r="Z54" i="34"/>
  <c r="X54" i="34"/>
  <c r="U54" i="34"/>
  <c r="S54" i="34"/>
  <c r="O54" i="34"/>
  <c r="Q54" i="34" s="1"/>
  <c r="M54" i="34"/>
  <c r="I54" i="34"/>
  <c r="H54" i="34"/>
  <c r="G54" i="34"/>
  <c r="F54" i="34"/>
  <c r="E54" i="34"/>
  <c r="FT53" i="34"/>
  <c r="FD53" i="34"/>
  <c r="FF53" i="34" s="1"/>
  <c r="FB53" i="34"/>
  <c r="EY53" i="34"/>
  <c r="EW53" i="34"/>
  <c r="ET53" i="34"/>
  <c r="ER53" i="34"/>
  <c r="EO53" i="34"/>
  <c r="EM53" i="34"/>
  <c r="EJ53" i="34"/>
  <c r="EH53" i="34"/>
  <c r="EE53" i="34"/>
  <c r="EC53" i="34"/>
  <c r="DY53" i="34"/>
  <c r="EA53" i="34" s="1"/>
  <c r="DW53" i="34"/>
  <c r="DT53" i="34"/>
  <c r="DR53" i="34"/>
  <c r="DO53" i="34"/>
  <c r="DM53" i="34"/>
  <c r="DI53" i="34"/>
  <c r="DK53" i="34" s="1"/>
  <c r="DG53" i="34"/>
  <c r="DC53" i="34"/>
  <c r="DE53" i="34" s="1"/>
  <c r="DA53" i="34"/>
  <c r="CX53" i="34"/>
  <c r="CV53" i="34"/>
  <c r="CR53" i="34"/>
  <c r="CT53" i="34" s="1"/>
  <c r="CP53" i="34"/>
  <c r="CL53" i="34"/>
  <c r="CN53" i="34" s="1"/>
  <c r="CJ53" i="34"/>
  <c r="CG53" i="34"/>
  <c r="CE53" i="34"/>
  <c r="CB53" i="34"/>
  <c r="BZ53" i="34"/>
  <c r="BW53" i="34"/>
  <c r="BU53" i="34"/>
  <c r="BR53" i="34"/>
  <c r="BP53" i="34"/>
  <c r="BM53" i="34"/>
  <c r="BK53" i="34"/>
  <c r="BG53" i="34"/>
  <c r="BI53" i="34" s="1"/>
  <c r="BE53" i="34"/>
  <c r="BB53" i="34"/>
  <c r="AZ53" i="34"/>
  <c r="AV53" i="34"/>
  <c r="AX53" i="34" s="1"/>
  <c r="AT53" i="34"/>
  <c r="AP53" i="34"/>
  <c r="AR53" i="34" s="1"/>
  <c r="AN53" i="34"/>
  <c r="AK53" i="34"/>
  <c r="AI53" i="34"/>
  <c r="AE53" i="34"/>
  <c r="AG53" i="34" s="1"/>
  <c r="AC53" i="34"/>
  <c r="Z53" i="34"/>
  <c r="X53" i="34"/>
  <c r="U53" i="34"/>
  <c r="S53" i="34"/>
  <c r="O53" i="34"/>
  <c r="Q53" i="34" s="1"/>
  <c r="M53" i="34"/>
  <c r="I53" i="34"/>
  <c r="H53" i="34"/>
  <c r="G53" i="34"/>
  <c r="F53" i="34"/>
  <c r="E53" i="34"/>
  <c r="FT52" i="34"/>
  <c r="FD52" i="34"/>
  <c r="FF52" i="34" s="1"/>
  <c r="FB52" i="34"/>
  <c r="EY52" i="34"/>
  <c r="EW52" i="34"/>
  <c r="ET52" i="34"/>
  <c r="ER52" i="34"/>
  <c r="EO52" i="34"/>
  <c r="EM52" i="34"/>
  <c r="EJ52" i="34"/>
  <c r="EH52" i="34"/>
  <c r="EE52" i="34"/>
  <c r="EC52" i="34"/>
  <c r="DY52" i="34"/>
  <c r="EA52" i="34" s="1"/>
  <c r="DW52" i="34"/>
  <c r="DT52" i="34"/>
  <c r="DR52" i="34"/>
  <c r="DO52" i="34"/>
  <c r="DM52" i="34"/>
  <c r="DI52" i="34"/>
  <c r="DK52" i="34" s="1"/>
  <c r="DG52" i="34"/>
  <c r="DC52" i="34"/>
  <c r="DE52" i="34" s="1"/>
  <c r="DA52" i="34"/>
  <c r="CX52" i="34"/>
  <c r="CV52" i="34"/>
  <c r="CR52" i="34"/>
  <c r="CT52" i="34" s="1"/>
  <c r="CP52" i="34"/>
  <c r="CL52" i="34"/>
  <c r="CN52" i="34" s="1"/>
  <c r="CJ52" i="34"/>
  <c r="CG52" i="34"/>
  <c r="CE52" i="34"/>
  <c r="CB52" i="34"/>
  <c r="BZ52" i="34"/>
  <c r="BW52" i="34"/>
  <c r="BU52" i="34"/>
  <c r="BR52" i="34"/>
  <c r="BP52" i="34"/>
  <c r="BM52" i="34"/>
  <c r="BK52" i="34"/>
  <c r="BG52" i="34"/>
  <c r="BI52" i="34" s="1"/>
  <c r="BE52" i="34"/>
  <c r="BB52" i="34"/>
  <c r="AZ52" i="34"/>
  <c r="AV52" i="34"/>
  <c r="AX52" i="34" s="1"/>
  <c r="AT52" i="34"/>
  <c r="AP52" i="34"/>
  <c r="AR52" i="34" s="1"/>
  <c r="AN52" i="34"/>
  <c r="AK52" i="34"/>
  <c r="AI52" i="34"/>
  <c r="AE52" i="34"/>
  <c r="AG52" i="34" s="1"/>
  <c r="AC52" i="34"/>
  <c r="Z52" i="34"/>
  <c r="X52" i="34"/>
  <c r="U52" i="34"/>
  <c r="S52" i="34"/>
  <c r="O52" i="34"/>
  <c r="Q52" i="34" s="1"/>
  <c r="M52" i="34"/>
  <c r="I52" i="34"/>
  <c r="H52" i="34"/>
  <c r="G52" i="34"/>
  <c r="F52" i="34"/>
  <c r="E52" i="34"/>
  <c r="FT51" i="34"/>
  <c r="FD51" i="34"/>
  <c r="FF51" i="34" s="1"/>
  <c r="FB51" i="34"/>
  <c r="EY51" i="34"/>
  <c r="EW51" i="34"/>
  <c r="ET51" i="34"/>
  <c r="ER51" i="34"/>
  <c r="EO51" i="34"/>
  <c r="EM51" i="34"/>
  <c r="EJ51" i="34"/>
  <c r="EH51" i="34"/>
  <c r="EE51" i="34"/>
  <c r="EC51" i="34"/>
  <c r="DY51" i="34"/>
  <c r="EA51" i="34" s="1"/>
  <c r="DW51" i="34"/>
  <c r="DT51" i="34"/>
  <c r="DR51" i="34"/>
  <c r="DO51" i="34"/>
  <c r="DM51" i="34"/>
  <c r="DI51" i="34"/>
  <c r="DK51" i="34" s="1"/>
  <c r="DG51" i="34"/>
  <c r="DC51" i="34"/>
  <c r="DE51" i="34" s="1"/>
  <c r="DA51" i="34"/>
  <c r="CX51" i="34"/>
  <c r="CV51" i="34"/>
  <c r="CR51" i="34"/>
  <c r="CT51" i="34" s="1"/>
  <c r="CP51" i="34"/>
  <c r="CL51" i="34"/>
  <c r="CN51" i="34" s="1"/>
  <c r="CJ51" i="34"/>
  <c r="CG51" i="34"/>
  <c r="CE51" i="34"/>
  <c r="CB51" i="34"/>
  <c r="BZ51" i="34"/>
  <c r="BW51" i="34"/>
  <c r="BU51" i="34"/>
  <c r="BR51" i="34"/>
  <c r="BP51" i="34"/>
  <c r="BM51" i="34"/>
  <c r="BK51" i="34"/>
  <c r="BG51" i="34"/>
  <c r="BI51" i="34" s="1"/>
  <c r="BE51" i="34"/>
  <c r="BB51" i="34"/>
  <c r="AZ51" i="34"/>
  <c r="AV51" i="34"/>
  <c r="AX51" i="34" s="1"/>
  <c r="AT51" i="34"/>
  <c r="AP51" i="34"/>
  <c r="AR51" i="34" s="1"/>
  <c r="AN51" i="34"/>
  <c r="AK51" i="34"/>
  <c r="AI51" i="34"/>
  <c r="AE51" i="34"/>
  <c r="AG51" i="34" s="1"/>
  <c r="AC51" i="34"/>
  <c r="Z51" i="34"/>
  <c r="X51" i="34"/>
  <c r="U51" i="34"/>
  <c r="S51" i="34"/>
  <c r="O51" i="34"/>
  <c r="M51" i="34"/>
  <c r="I51" i="34"/>
  <c r="H51" i="34"/>
  <c r="G51" i="34"/>
  <c r="F51" i="34"/>
  <c r="E51" i="34"/>
  <c r="FT50" i="34"/>
  <c r="FD50" i="34"/>
  <c r="FF50" i="34" s="1"/>
  <c r="FB50" i="34"/>
  <c r="EY50" i="34"/>
  <c r="EW50" i="34"/>
  <c r="ET50" i="34"/>
  <c r="ER50" i="34"/>
  <c r="EO50" i="34"/>
  <c r="EM50" i="34"/>
  <c r="EJ50" i="34"/>
  <c r="EH50" i="34"/>
  <c r="EE50" i="34"/>
  <c r="EC50" i="34"/>
  <c r="DY50" i="34"/>
  <c r="EA50" i="34" s="1"/>
  <c r="DW50" i="34"/>
  <c r="DT50" i="34"/>
  <c r="DR50" i="34"/>
  <c r="DO50" i="34"/>
  <c r="DM50" i="34"/>
  <c r="DI50" i="34"/>
  <c r="DK50" i="34" s="1"/>
  <c r="DG50" i="34"/>
  <c r="DC50" i="34"/>
  <c r="DE50" i="34" s="1"/>
  <c r="DA50" i="34"/>
  <c r="CX50" i="34"/>
  <c r="CV50" i="34"/>
  <c r="CR50" i="34"/>
  <c r="CT50" i="34" s="1"/>
  <c r="CP50" i="34"/>
  <c r="CL50" i="34"/>
  <c r="CN50" i="34" s="1"/>
  <c r="CJ50" i="34"/>
  <c r="CG50" i="34"/>
  <c r="CE50" i="34"/>
  <c r="CB50" i="34"/>
  <c r="BZ50" i="34"/>
  <c r="BW50" i="34"/>
  <c r="BU50" i="34"/>
  <c r="BR50" i="34"/>
  <c r="BP50" i="34"/>
  <c r="BM50" i="34"/>
  <c r="BK50" i="34"/>
  <c r="BG50" i="34"/>
  <c r="BI50" i="34" s="1"/>
  <c r="BE50" i="34"/>
  <c r="BB50" i="34"/>
  <c r="AZ50" i="34"/>
  <c r="AV50" i="34"/>
  <c r="AX50" i="34" s="1"/>
  <c r="AT50" i="34"/>
  <c r="AP50" i="34"/>
  <c r="AR50" i="34" s="1"/>
  <c r="AN50" i="34"/>
  <c r="AK50" i="34"/>
  <c r="AI50" i="34"/>
  <c r="AE50" i="34"/>
  <c r="AG50" i="34" s="1"/>
  <c r="AC50" i="34"/>
  <c r="Z50" i="34"/>
  <c r="X50" i="34"/>
  <c r="U50" i="34"/>
  <c r="S50" i="34"/>
  <c r="O50" i="34"/>
  <c r="Q50" i="34" s="1"/>
  <c r="M50" i="34"/>
  <c r="I50" i="34"/>
  <c r="H50" i="34"/>
  <c r="G50" i="34"/>
  <c r="F50" i="34"/>
  <c r="E50" i="34"/>
  <c r="FT49" i="34"/>
  <c r="FD49" i="34"/>
  <c r="FF49" i="34" s="1"/>
  <c r="FB49" i="34"/>
  <c r="EY49" i="34"/>
  <c r="EW49" i="34"/>
  <c r="ET49" i="34"/>
  <c r="ER49" i="34"/>
  <c r="EO49" i="34"/>
  <c r="EM49" i="34"/>
  <c r="EJ49" i="34"/>
  <c r="EH49" i="34"/>
  <c r="EE49" i="34"/>
  <c r="EC49" i="34"/>
  <c r="DY49" i="34"/>
  <c r="EA49" i="34" s="1"/>
  <c r="DW49" i="34"/>
  <c r="DT49" i="34"/>
  <c r="DR49" i="34"/>
  <c r="DO49" i="34"/>
  <c r="DM49" i="34"/>
  <c r="DI49" i="34"/>
  <c r="DK49" i="34" s="1"/>
  <c r="DG49" i="34"/>
  <c r="DC49" i="34"/>
  <c r="DE49" i="34" s="1"/>
  <c r="DA49" i="34"/>
  <c r="CX49" i="34"/>
  <c r="CV49" i="34"/>
  <c r="CR49" i="34"/>
  <c r="CT49" i="34" s="1"/>
  <c r="CP49" i="34"/>
  <c r="CL49" i="34"/>
  <c r="CN49" i="34" s="1"/>
  <c r="CJ49" i="34"/>
  <c r="CG49" i="34"/>
  <c r="CE49" i="34"/>
  <c r="CB49" i="34"/>
  <c r="BZ49" i="34"/>
  <c r="BW49" i="34"/>
  <c r="BU49" i="34"/>
  <c r="BR49" i="34"/>
  <c r="BP49" i="34"/>
  <c r="BM49" i="34"/>
  <c r="BK49" i="34"/>
  <c r="BG49" i="34"/>
  <c r="BI49" i="34" s="1"/>
  <c r="BE49" i="34"/>
  <c r="BB49" i="34"/>
  <c r="AZ49" i="34"/>
  <c r="AV49" i="34"/>
  <c r="AX49" i="34" s="1"/>
  <c r="AT49" i="34"/>
  <c r="AP49" i="34"/>
  <c r="AR49" i="34" s="1"/>
  <c r="AN49" i="34"/>
  <c r="AK49" i="34"/>
  <c r="AI49" i="34"/>
  <c r="AE49" i="34"/>
  <c r="AG49" i="34" s="1"/>
  <c r="AC49" i="34"/>
  <c r="Z49" i="34"/>
  <c r="X49" i="34"/>
  <c r="U49" i="34"/>
  <c r="S49" i="34"/>
  <c r="O49" i="34"/>
  <c r="Q49" i="34" s="1"/>
  <c r="M49" i="34"/>
  <c r="I49" i="34"/>
  <c r="H49" i="34"/>
  <c r="G49" i="34"/>
  <c r="F49" i="34"/>
  <c r="E49" i="34"/>
  <c r="FT48" i="34"/>
  <c r="FD48" i="34"/>
  <c r="FF48" i="34" s="1"/>
  <c r="FB48" i="34"/>
  <c r="EY48" i="34"/>
  <c r="EW48" i="34"/>
  <c r="ET48" i="34"/>
  <c r="ER48" i="34"/>
  <c r="EO48" i="34"/>
  <c r="EM48" i="34"/>
  <c r="EJ48" i="34"/>
  <c r="EH48" i="34"/>
  <c r="EE48" i="34"/>
  <c r="EC48" i="34"/>
  <c r="DY48" i="34"/>
  <c r="EA48" i="34" s="1"/>
  <c r="DW48" i="34"/>
  <c r="DT48" i="34"/>
  <c r="DR48" i="34"/>
  <c r="DO48" i="34"/>
  <c r="DM48" i="34"/>
  <c r="DI48" i="34"/>
  <c r="DK48" i="34" s="1"/>
  <c r="DG48" i="34"/>
  <c r="DC48" i="34"/>
  <c r="DE48" i="34" s="1"/>
  <c r="DA48" i="34"/>
  <c r="CX48" i="34"/>
  <c r="CV48" i="34"/>
  <c r="CR48" i="34"/>
  <c r="CT48" i="34" s="1"/>
  <c r="CP48" i="34"/>
  <c r="CL48" i="34"/>
  <c r="CN48" i="34" s="1"/>
  <c r="CJ48" i="34"/>
  <c r="CG48" i="34"/>
  <c r="CE48" i="34"/>
  <c r="CB48" i="34"/>
  <c r="BZ48" i="34"/>
  <c r="BW48" i="34"/>
  <c r="BU48" i="34"/>
  <c r="BR48" i="34"/>
  <c r="BP48" i="34"/>
  <c r="BM48" i="34"/>
  <c r="BK48" i="34"/>
  <c r="BG48" i="34"/>
  <c r="BI48" i="34" s="1"/>
  <c r="BE48" i="34"/>
  <c r="BB48" i="34"/>
  <c r="AZ48" i="34"/>
  <c r="AV48" i="34"/>
  <c r="AX48" i="34" s="1"/>
  <c r="AT48" i="34"/>
  <c r="AP48" i="34"/>
  <c r="AR48" i="34" s="1"/>
  <c r="AN48" i="34"/>
  <c r="AK48" i="34"/>
  <c r="AI48" i="34"/>
  <c r="AE48" i="34"/>
  <c r="AG48" i="34" s="1"/>
  <c r="AC48" i="34"/>
  <c r="Z48" i="34"/>
  <c r="X48" i="34"/>
  <c r="U48" i="34"/>
  <c r="S48" i="34"/>
  <c r="O48" i="34"/>
  <c r="M48" i="34"/>
  <c r="I48" i="34"/>
  <c r="H48" i="34"/>
  <c r="G48" i="34"/>
  <c r="F48" i="34"/>
  <c r="E48" i="34"/>
  <c r="FT47" i="34"/>
  <c r="FD47" i="34"/>
  <c r="FF47" i="34" s="1"/>
  <c r="FB47" i="34"/>
  <c r="EY47" i="34"/>
  <c r="EW47" i="34"/>
  <c r="ET47" i="34"/>
  <c r="ER47" i="34"/>
  <c r="EO47" i="34"/>
  <c r="EM47" i="34"/>
  <c r="EJ47" i="34"/>
  <c r="EH47" i="34"/>
  <c r="EE47" i="34"/>
  <c r="EC47" i="34"/>
  <c r="DY47" i="34"/>
  <c r="EA47" i="34" s="1"/>
  <c r="DW47" i="34"/>
  <c r="DT47" i="34"/>
  <c r="DR47" i="34"/>
  <c r="DO47" i="34"/>
  <c r="DM47" i="34"/>
  <c r="DI47" i="34"/>
  <c r="DK47" i="34" s="1"/>
  <c r="DG47" i="34"/>
  <c r="DC47" i="34"/>
  <c r="DE47" i="34" s="1"/>
  <c r="DA47" i="34"/>
  <c r="CX47" i="34"/>
  <c r="CV47" i="34"/>
  <c r="CR47" i="34"/>
  <c r="CT47" i="34" s="1"/>
  <c r="CP47" i="34"/>
  <c r="CL47" i="34"/>
  <c r="CN47" i="34" s="1"/>
  <c r="CJ47" i="34"/>
  <c r="CG47" i="34"/>
  <c r="CE47" i="34"/>
  <c r="CB47" i="34"/>
  <c r="BZ47" i="34"/>
  <c r="BW47" i="34"/>
  <c r="BU47" i="34"/>
  <c r="BR47" i="34"/>
  <c r="BP47" i="34"/>
  <c r="BM47" i="34"/>
  <c r="BK47" i="34"/>
  <c r="BG47" i="34"/>
  <c r="BI47" i="34" s="1"/>
  <c r="BE47" i="34"/>
  <c r="BB47" i="34"/>
  <c r="AZ47" i="34"/>
  <c r="AV47" i="34"/>
  <c r="AX47" i="34" s="1"/>
  <c r="AT47" i="34"/>
  <c r="AP47" i="34"/>
  <c r="AR47" i="34" s="1"/>
  <c r="AN47" i="34"/>
  <c r="AK47" i="34"/>
  <c r="AI47" i="34"/>
  <c r="AE47" i="34"/>
  <c r="AG47" i="34" s="1"/>
  <c r="AC47" i="34"/>
  <c r="Z47" i="34"/>
  <c r="X47" i="34"/>
  <c r="U47" i="34"/>
  <c r="S47" i="34"/>
  <c r="O47" i="34"/>
  <c r="Q47" i="34" s="1"/>
  <c r="M47" i="34"/>
  <c r="I47" i="34"/>
  <c r="H47" i="34"/>
  <c r="G47" i="34"/>
  <c r="F47" i="34"/>
  <c r="E47" i="34"/>
  <c r="FT46" i="34"/>
  <c r="FD46" i="34"/>
  <c r="FF46" i="34" s="1"/>
  <c r="FB46" i="34"/>
  <c r="EY46" i="34"/>
  <c r="EW46" i="34"/>
  <c r="ET46" i="34"/>
  <c r="ER46" i="34"/>
  <c r="EO46" i="34"/>
  <c r="EM46" i="34"/>
  <c r="EJ46" i="34"/>
  <c r="EH46" i="34"/>
  <c r="EE46" i="34"/>
  <c r="EC46" i="34"/>
  <c r="DY46" i="34"/>
  <c r="EA46" i="34" s="1"/>
  <c r="DW46" i="34"/>
  <c r="DT46" i="34"/>
  <c r="DR46" i="34"/>
  <c r="DO46" i="34"/>
  <c r="DM46" i="34"/>
  <c r="DI46" i="34"/>
  <c r="DK46" i="34" s="1"/>
  <c r="DG46" i="34"/>
  <c r="DC46" i="34"/>
  <c r="DE46" i="34" s="1"/>
  <c r="DA46" i="34"/>
  <c r="CX46" i="34"/>
  <c r="CV46" i="34"/>
  <c r="CR46" i="34"/>
  <c r="CT46" i="34" s="1"/>
  <c r="CP46" i="34"/>
  <c r="CL46" i="34"/>
  <c r="CN46" i="34" s="1"/>
  <c r="CJ46" i="34"/>
  <c r="CG46" i="34"/>
  <c r="CE46" i="34"/>
  <c r="CB46" i="34"/>
  <c r="BZ46" i="34"/>
  <c r="BW46" i="34"/>
  <c r="BU46" i="34"/>
  <c r="BR46" i="34"/>
  <c r="BP46" i="34"/>
  <c r="BM46" i="34"/>
  <c r="BK46" i="34"/>
  <c r="BG46" i="34"/>
  <c r="BI46" i="34" s="1"/>
  <c r="BE46" i="34"/>
  <c r="BB46" i="34"/>
  <c r="AZ46" i="34"/>
  <c r="AV46" i="34"/>
  <c r="AX46" i="34" s="1"/>
  <c r="AT46" i="34"/>
  <c r="AP46" i="34"/>
  <c r="AR46" i="34" s="1"/>
  <c r="AN46" i="34"/>
  <c r="AK46" i="34"/>
  <c r="AI46" i="34"/>
  <c r="AE46" i="34"/>
  <c r="AG46" i="34" s="1"/>
  <c r="AC46" i="34"/>
  <c r="Z46" i="34"/>
  <c r="X46" i="34"/>
  <c r="U46" i="34"/>
  <c r="S46" i="34"/>
  <c r="O46" i="34"/>
  <c r="Q46" i="34" s="1"/>
  <c r="M46" i="34"/>
  <c r="I46" i="34"/>
  <c r="H46" i="34"/>
  <c r="G46" i="34"/>
  <c r="F46" i="34"/>
  <c r="E46" i="34"/>
  <c r="FT45" i="34"/>
  <c r="FD45" i="34"/>
  <c r="FF45" i="34" s="1"/>
  <c r="FB45" i="34"/>
  <c r="EY45" i="34"/>
  <c r="EW45" i="34"/>
  <c r="ET45" i="34"/>
  <c r="ER45" i="34"/>
  <c r="EO45" i="34"/>
  <c r="EM45" i="34"/>
  <c r="EJ45" i="34"/>
  <c r="EH45" i="34"/>
  <c r="EE45" i="34"/>
  <c r="EC45" i="34"/>
  <c r="DY45" i="34"/>
  <c r="EA45" i="34" s="1"/>
  <c r="DW45" i="34"/>
  <c r="DT45" i="34"/>
  <c r="DR45" i="34"/>
  <c r="DO45" i="34"/>
  <c r="DM45" i="34"/>
  <c r="DI45" i="34"/>
  <c r="DK45" i="34" s="1"/>
  <c r="DG45" i="34"/>
  <c r="DC45" i="34"/>
  <c r="DE45" i="34" s="1"/>
  <c r="DA45" i="34"/>
  <c r="CX45" i="34"/>
  <c r="CV45" i="34"/>
  <c r="CR45" i="34"/>
  <c r="CT45" i="34" s="1"/>
  <c r="CP45" i="34"/>
  <c r="CL45" i="34"/>
  <c r="CN45" i="34" s="1"/>
  <c r="CJ45" i="34"/>
  <c r="CG45" i="34"/>
  <c r="CE45" i="34"/>
  <c r="CB45" i="34"/>
  <c r="BZ45" i="34"/>
  <c r="BW45" i="34"/>
  <c r="BU45" i="34"/>
  <c r="BR45" i="34"/>
  <c r="BP45" i="34"/>
  <c r="BM45" i="34"/>
  <c r="BK45" i="34"/>
  <c r="BG45" i="34"/>
  <c r="BI45" i="34" s="1"/>
  <c r="BE45" i="34"/>
  <c r="BB45" i="34"/>
  <c r="AZ45" i="34"/>
  <c r="AV45" i="34"/>
  <c r="AX45" i="34" s="1"/>
  <c r="AT45" i="34"/>
  <c r="AP45" i="34"/>
  <c r="AR45" i="34" s="1"/>
  <c r="AN45" i="34"/>
  <c r="AK45" i="34"/>
  <c r="AI45" i="34"/>
  <c r="AE45" i="34"/>
  <c r="AG45" i="34" s="1"/>
  <c r="AC45" i="34"/>
  <c r="Z45" i="34"/>
  <c r="X45" i="34"/>
  <c r="U45" i="34"/>
  <c r="S45" i="34"/>
  <c r="O45" i="34"/>
  <c r="Q45" i="34" s="1"/>
  <c r="M45" i="34"/>
  <c r="I45" i="34"/>
  <c r="H45" i="34"/>
  <c r="G45" i="34"/>
  <c r="F45" i="34"/>
  <c r="E45" i="34"/>
  <c r="FT44" i="34"/>
  <c r="FD44" i="34"/>
  <c r="FF44" i="34" s="1"/>
  <c r="FB44" i="34"/>
  <c r="EY44" i="34"/>
  <c r="EW44" i="34"/>
  <c r="ET44" i="34"/>
  <c r="ER44" i="34"/>
  <c r="EO44" i="34"/>
  <c r="EM44" i="34"/>
  <c r="EJ44" i="34"/>
  <c r="EH44" i="34"/>
  <c r="EE44" i="34"/>
  <c r="EC44" i="34"/>
  <c r="DY44" i="34"/>
  <c r="EA44" i="34" s="1"/>
  <c r="DW44" i="34"/>
  <c r="DT44" i="34"/>
  <c r="DR44" i="34"/>
  <c r="DO44" i="34"/>
  <c r="DM44" i="34"/>
  <c r="DI44" i="34"/>
  <c r="DK44" i="34" s="1"/>
  <c r="DG44" i="34"/>
  <c r="DC44" i="34"/>
  <c r="DE44" i="34" s="1"/>
  <c r="DA44" i="34"/>
  <c r="CX44" i="34"/>
  <c r="CV44" i="34"/>
  <c r="CR44" i="34"/>
  <c r="CT44" i="34" s="1"/>
  <c r="CP44" i="34"/>
  <c r="CL44" i="34"/>
  <c r="CN44" i="34" s="1"/>
  <c r="CJ44" i="34"/>
  <c r="CG44" i="34"/>
  <c r="CE44" i="34"/>
  <c r="CB44" i="34"/>
  <c r="BZ44" i="34"/>
  <c r="BW44" i="34"/>
  <c r="BU44" i="34"/>
  <c r="BR44" i="34"/>
  <c r="BP44" i="34"/>
  <c r="BM44" i="34"/>
  <c r="BK44" i="34"/>
  <c r="BG44" i="34"/>
  <c r="BI44" i="34" s="1"/>
  <c r="BE44" i="34"/>
  <c r="BB44" i="34"/>
  <c r="AZ44" i="34"/>
  <c r="AV44" i="34"/>
  <c r="AX44" i="34" s="1"/>
  <c r="AT44" i="34"/>
  <c r="AP44" i="34"/>
  <c r="AR44" i="34" s="1"/>
  <c r="AN44" i="34"/>
  <c r="AK44" i="34"/>
  <c r="AI44" i="34"/>
  <c r="AE44" i="34"/>
  <c r="AG44" i="34" s="1"/>
  <c r="AC44" i="34"/>
  <c r="Z44" i="34"/>
  <c r="X44" i="34"/>
  <c r="U44" i="34"/>
  <c r="S44" i="34"/>
  <c r="O44" i="34"/>
  <c r="Q44" i="34" s="1"/>
  <c r="M44" i="34"/>
  <c r="I44" i="34"/>
  <c r="H44" i="34"/>
  <c r="G44" i="34"/>
  <c r="F44" i="34"/>
  <c r="E44" i="34"/>
  <c r="FT43" i="34"/>
  <c r="FD43" i="34"/>
  <c r="FF43" i="34" s="1"/>
  <c r="FB43" i="34"/>
  <c r="EY43" i="34"/>
  <c r="EW43" i="34"/>
  <c r="ET43" i="34"/>
  <c r="ER43" i="34"/>
  <c r="EO43" i="34"/>
  <c r="EM43" i="34"/>
  <c r="EJ43" i="34"/>
  <c r="EH43" i="34"/>
  <c r="EE43" i="34"/>
  <c r="EC43" i="34"/>
  <c r="DY43" i="34"/>
  <c r="EA43" i="34" s="1"/>
  <c r="DW43" i="34"/>
  <c r="DT43" i="34"/>
  <c r="DR43" i="34"/>
  <c r="DO43" i="34"/>
  <c r="DM43" i="34"/>
  <c r="DI43" i="34"/>
  <c r="DK43" i="34" s="1"/>
  <c r="DG43" i="34"/>
  <c r="DC43" i="34"/>
  <c r="DE43" i="34" s="1"/>
  <c r="DA43" i="34"/>
  <c r="CX43" i="34"/>
  <c r="CV43" i="34"/>
  <c r="CR43" i="34"/>
  <c r="CT43" i="34" s="1"/>
  <c r="CP43" i="34"/>
  <c r="CL43" i="34"/>
  <c r="CN43" i="34" s="1"/>
  <c r="CJ43" i="34"/>
  <c r="CG43" i="34"/>
  <c r="CE43" i="34"/>
  <c r="CB43" i="34"/>
  <c r="BZ43" i="34"/>
  <c r="BW43" i="34"/>
  <c r="BU43" i="34"/>
  <c r="BR43" i="34"/>
  <c r="BP43" i="34"/>
  <c r="BM43" i="34"/>
  <c r="BK43" i="34"/>
  <c r="BG43" i="34"/>
  <c r="BI43" i="34" s="1"/>
  <c r="BE43" i="34"/>
  <c r="BB43" i="34"/>
  <c r="AZ43" i="34"/>
  <c r="AV43" i="34"/>
  <c r="AX43" i="34" s="1"/>
  <c r="AT43" i="34"/>
  <c r="AP43" i="34"/>
  <c r="AR43" i="34" s="1"/>
  <c r="AN43" i="34"/>
  <c r="AK43" i="34"/>
  <c r="AI43" i="34"/>
  <c r="AE43" i="34"/>
  <c r="AG43" i="34" s="1"/>
  <c r="AC43" i="34"/>
  <c r="Z43" i="34"/>
  <c r="X43" i="34"/>
  <c r="U43" i="34"/>
  <c r="S43" i="34"/>
  <c r="O43" i="34"/>
  <c r="M43" i="34"/>
  <c r="I43" i="34"/>
  <c r="H43" i="34"/>
  <c r="G43" i="34"/>
  <c r="F43" i="34"/>
  <c r="E43" i="34"/>
  <c r="FT42" i="34"/>
  <c r="FD42" i="34"/>
  <c r="FF42" i="34" s="1"/>
  <c r="FB42" i="34"/>
  <c r="EY42" i="34"/>
  <c r="EW42" i="34"/>
  <c r="ET42" i="34"/>
  <c r="ER42" i="34"/>
  <c r="EO42" i="34"/>
  <c r="EM42" i="34"/>
  <c r="EJ42" i="34"/>
  <c r="EH42" i="34"/>
  <c r="EE42" i="34"/>
  <c r="EC42" i="34"/>
  <c r="DY42" i="34"/>
  <c r="EA42" i="34" s="1"/>
  <c r="DW42" i="34"/>
  <c r="DT42" i="34"/>
  <c r="DR42" i="34"/>
  <c r="DO42" i="34"/>
  <c r="DM42" i="34"/>
  <c r="DI42" i="34"/>
  <c r="DK42" i="34" s="1"/>
  <c r="DG42" i="34"/>
  <c r="DC42" i="34"/>
  <c r="DE42" i="34" s="1"/>
  <c r="DA42" i="34"/>
  <c r="CX42" i="34"/>
  <c r="CV42" i="34"/>
  <c r="CR42" i="34"/>
  <c r="CT42" i="34" s="1"/>
  <c r="CP42" i="34"/>
  <c r="CL42" i="34"/>
  <c r="CN42" i="34" s="1"/>
  <c r="CJ42" i="34"/>
  <c r="CG42" i="34"/>
  <c r="CE42" i="34"/>
  <c r="CB42" i="34"/>
  <c r="BZ42" i="34"/>
  <c r="BW42" i="34"/>
  <c r="BU42" i="34"/>
  <c r="BR42" i="34"/>
  <c r="BP42" i="34"/>
  <c r="BM42" i="34"/>
  <c r="BK42" i="34"/>
  <c r="BG42" i="34"/>
  <c r="BI42" i="34" s="1"/>
  <c r="BE42" i="34"/>
  <c r="BB42" i="34"/>
  <c r="AZ42" i="34"/>
  <c r="AV42" i="34"/>
  <c r="AX42" i="34" s="1"/>
  <c r="AT42" i="34"/>
  <c r="AP42" i="34"/>
  <c r="AR42" i="34" s="1"/>
  <c r="AN42" i="34"/>
  <c r="AK42" i="34"/>
  <c r="AI42" i="34"/>
  <c r="AE42" i="34"/>
  <c r="AG42" i="34" s="1"/>
  <c r="AC42" i="34"/>
  <c r="Z42" i="34"/>
  <c r="X42" i="34"/>
  <c r="U42" i="34"/>
  <c r="S42" i="34"/>
  <c r="O42" i="34"/>
  <c r="Q42" i="34" s="1"/>
  <c r="M42" i="34"/>
  <c r="I42" i="34"/>
  <c r="H42" i="34"/>
  <c r="G42" i="34"/>
  <c r="F42" i="34"/>
  <c r="E42" i="34"/>
  <c r="FT41" i="34"/>
  <c r="FD41" i="34"/>
  <c r="FF41" i="34" s="1"/>
  <c r="FB41" i="34"/>
  <c r="EY41" i="34"/>
  <c r="EW41" i="34"/>
  <c r="ET41" i="34"/>
  <c r="ER41" i="34"/>
  <c r="EO41" i="34"/>
  <c r="EM41" i="34"/>
  <c r="EJ41" i="34"/>
  <c r="EH41" i="34"/>
  <c r="EE41" i="34"/>
  <c r="EC41" i="34"/>
  <c r="DY41" i="34"/>
  <c r="EA41" i="34" s="1"/>
  <c r="DW41" i="34"/>
  <c r="DT41" i="34"/>
  <c r="DR41" i="34"/>
  <c r="DO41" i="34"/>
  <c r="DM41" i="34"/>
  <c r="DI41" i="34"/>
  <c r="DK41" i="34" s="1"/>
  <c r="DG41" i="34"/>
  <c r="DC41" i="34"/>
  <c r="DE41" i="34" s="1"/>
  <c r="DA41" i="34"/>
  <c r="CX41" i="34"/>
  <c r="CV41" i="34"/>
  <c r="CR41" i="34"/>
  <c r="CT41" i="34" s="1"/>
  <c r="CP41" i="34"/>
  <c r="CL41" i="34"/>
  <c r="CN41" i="34" s="1"/>
  <c r="CJ41" i="34"/>
  <c r="CG41" i="34"/>
  <c r="CE41" i="34"/>
  <c r="CB41" i="34"/>
  <c r="BZ41" i="34"/>
  <c r="BW41" i="34"/>
  <c r="BU41" i="34"/>
  <c r="BR41" i="34"/>
  <c r="BP41" i="34"/>
  <c r="BM41" i="34"/>
  <c r="BK41" i="34"/>
  <c r="BG41" i="34"/>
  <c r="BI41" i="34" s="1"/>
  <c r="BE41" i="34"/>
  <c r="BB41" i="34"/>
  <c r="AZ41" i="34"/>
  <c r="AV41" i="34"/>
  <c r="AX41" i="34" s="1"/>
  <c r="AT41" i="34"/>
  <c r="AP41" i="34"/>
  <c r="AR41" i="34" s="1"/>
  <c r="AN41" i="34"/>
  <c r="AK41" i="34"/>
  <c r="AI41" i="34"/>
  <c r="AE41" i="34"/>
  <c r="AG41" i="34" s="1"/>
  <c r="AC41" i="34"/>
  <c r="Z41" i="34"/>
  <c r="X41" i="34"/>
  <c r="U41" i="34"/>
  <c r="S41" i="34"/>
  <c r="O41" i="34"/>
  <c r="Q41" i="34" s="1"/>
  <c r="M41" i="34"/>
  <c r="I41" i="34"/>
  <c r="H41" i="34"/>
  <c r="G41" i="34"/>
  <c r="F41" i="34"/>
  <c r="E41" i="34"/>
  <c r="FT40" i="34"/>
  <c r="FD40" i="34"/>
  <c r="FF40" i="34" s="1"/>
  <c r="FB40" i="34"/>
  <c r="EY40" i="34"/>
  <c r="EW40" i="34"/>
  <c r="ET40" i="34"/>
  <c r="ER40" i="34"/>
  <c r="EO40" i="34"/>
  <c r="EM40" i="34"/>
  <c r="EJ40" i="34"/>
  <c r="EH40" i="34"/>
  <c r="EE40" i="34"/>
  <c r="EC40" i="34"/>
  <c r="DY40" i="34"/>
  <c r="EA40" i="34" s="1"/>
  <c r="DW40" i="34"/>
  <c r="DT40" i="34"/>
  <c r="DR40" i="34"/>
  <c r="DO40" i="34"/>
  <c r="DM40" i="34"/>
  <c r="DI40" i="34"/>
  <c r="DK40" i="34" s="1"/>
  <c r="DG40" i="34"/>
  <c r="DC40" i="34"/>
  <c r="DE40" i="34" s="1"/>
  <c r="DA40" i="34"/>
  <c r="CX40" i="34"/>
  <c r="CV40" i="34"/>
  <c r="CR40" i="34"/>
  <c r="CT40" i="34" s="1"/>
  <c r="CP40" i="34"/>
  <c r="CL40" i="34"/>
  <c r="CN40" i="34" s="1"/>
  <c r="CJ40" i="34"/>
  <c r="CG40" i="34"/>
  <c r="CE40" i="34"/>
  <c r="CB40" i="34"/>
  <c r="BZ40" i="34"/>
  <c r="BW40" i="34"/>
  <c r="BU40" i="34"/>
  <c r="BR40" i="34"/>
  <c r="BP40" i="34"/>
  <c r="BM40" i="34"/>
  <c r="BK40" i="34"/>
  <c r="BG40" i="34"/>
  <c r="BI40" i="34" s="1"/>
  <c r="BE40" i="34"/>
  <c r="BB40" i="34"/>
  <c r="AZ40" i="34"/>
  <c r="AV40" i="34"/>
  <c r="AX40" i="34" s="1"/>
  <c r="AT40" i="34"/>
  <c r="AP40" i="34"/>
  <c r="AR40" i="34" s="1"/>
  <c r="AN40" i="34"/>
  <c r="AK40" i="34"/>
  <c r="AI40" i="34"/>
  <c r="AE40" i="34"/>
  <c r="AG40" i="34" s="1"/>
  <c r="AC40" i="34"/>
  <c r="Z40" i="34"/>
  <c r="X40" i="34"/>
  <c r="U40" i="34"/>
  <c r="S40" i="34"/>
  <c r="O40" i="34"/>
  <c r="Q40" i="34" s="1"/>
  <c r="M40" i="34"/>
  <c r="I40" i="34"/>
  <c r="H40" i="34"/>
  <c r="G40" i="34"/>
  <c r="F40" i="34"/>
  <c r="E40" i="34"/>
  <c r="FT39" i="34"/>
  <c r="FD39" i="34"/>
  <c r="FF39" i="34" s="1"/>
  <c r="FB39" i="34"/>
  <c r="EY39" i="34"/>
  <c r="EW39" i="34"/>
  <c r="ET39" i="34"/>
  <c r="ER39" i="34"/>
  <c r="EO39" i="34"/>
  <c r="EM39" i="34"/>
  <c r="EJ39" i="34"/>
  <c r="EH39" i="34"/>
  <c r="EE39" i="34"/>
  <c r="EC39" i="34"/>
  <c r="DY39" i="34"/>
  <c r="EA39" i="34" s="1"/>
  <c r="DW39" i="34"/>
  <c r="DT39" i="34"/>
  <c r="DR39" i="34"/>
  <c r="DO39" i="34"/>
  <c r="DM39" i="34"/>
  <c r="DI39" i="34"/>
  <c r="DK39" i="34" s="1"/>
  <c r="DG39" i="34"/>
  <c r="DC39" i="34"/>
  <c r="DE39" i="34" s="1"/>
  <c r="DA39" i="34"/>
  <c r="CX39" i="34"/>
  <c r="CV39" i="34"/>
  <c r="CR39" i="34"/>
  <c r="CT39" i="34" s="1"/>
  <c r="CP39" i="34"/>
  <c r="CL39" i="34"/>
  <c r="CN39" i="34" s="1"/>
  <c r="CJ39" i="34"/>
  <c r="CG39" i="34"/>
  <c r="CE39" i="34"/>
  <c r="CB39" i="34"/>
  <c r="BZ39" i="34"/>
  <c r="BW39" i="34"/>
  <c r="BU39" i="34"/>
  <c r="BR39" i="34"/>
  <c r="BP39" i="34"/>
  <c r="BM39" i="34"/>
  <c r="BK39" i="34"/>
  <c r="BG39" i="34"/>
  <c r="BI39" i="34" s="1"/>
  <c r="BE39" i="34"/>
  <c r="BB39" i="34"/>
  <c r="AZ39" i="34"/>
  <c r="AV39" i="34"/>
  <c r="AX39" i="34" s="1"/>
  <c r="AT39" i="34"/>
  <c r="AP39" i="34"/>
  <c r="AR39" i="34" s="1"/>
  <c r="AN39" i="34"/>
  <c r="AK39" i="34"/>
  <c r="AI39" i="34"/>
  <c r="AE39" i="34"/>
  <c r="AG39" i="34" s="1"/>
  <c r="AC39" i="34"/>
  <c r="Z39" i="34"/>
  <c r="X39" i="34"/>
  <c r="U39" i="34"/>
  <c r="S39" i="34"/>
  <c r="O39" i="34"/>
  <c r="Q39" i="34" s="1"/>
  <c r="M39" i="34"/>
  <c r="I39" i="34"/>
  <c r="H39" i="34"/>
  <c r="G39" i="34"/>
  <c r="F39" i="34"/>
  <c r="E39" i="34"/>
  <c r="FT38" i="34"/>
  <c r="FD38" i="34"/>
  <c r="FF38" i="34" s="1"/>
  <c r="FB38" i="34"/>
  <c r="EY38" i="34"/>
  <c r="EW38" i="34"/>
  <c r="ET38" i="34"/>
  <c r="ER38" i="34"/>
  <c r="EO38" i="34"/>
  <c r="EM38" i="34"/>
  <c r="EJ38" i="34"/>
  <c r="EH38" i="34"/>
  <c r="EE38" i="34"/>
  <c r="EC38" i="34"/>
  <c r="DY38" i="34"/>
  <c r="EA38" i="34" s="1"/>
  <c r="DW38" i="34"/>
  <c r="DT38" i="34"/>
  <c r="DR38" i="34"/>
  <c r="DO38" i="34"/>
  <c r="DM38" i="34"/>
  <c r="DI38" i="34"/>
  <c r="DK38" i="34" s="1"/>
  <c r="DG38" i="34"/>
  <c r="DC38" i="34"/>
  <c r="DE38" i="34" s="1"/>
  <c r="DA38" i="34"/>
  <c r="CX38" i="34"/>
  <c r="CV38" i="34"/>
  <c r="CR38" i="34"/>
  <c r="CT38" i="34" s="1"/>
  <c r="CP38" i="34"/>
  <c r="CL38" i="34"/>
  <c r="CN38" i="34" s="1"/>
  <c r="CJ38" i="34"/>
  <c r="CG38" i="34"/>
  <c r="CE38" i="34"/>
  <c r="CB38" i="34"/>
  <c r="BZ38" i="34"/>
  <c r="BW38" i="34"/>
  <c r="BU38" i="34"/>
  <c r="BR38" i="34"/>
  <c r="BP38" i="34"/>
  <c r="BM38" i="34"/>
  <c r="BK38" i="34"/>
  <c r="BG38" i="34"/>
  <c r="BI38" i="34" s="1"/>
  <c r="BE38" i="34"/>
  <c r="BB38" i="34"/>
  <c r="AZ38" i="34"/>
  <c r="AV38" i="34"/>
  <c r="AX38" i="34" s="1"/>
  <c r="AT38" i="34"/>
  <c r="AP38" i="34"/>
  <c r="AR38" i="34" s="1"/>
  <c r="AN38" i="34"/>
  <c r="AK38" i="34"/>
  <c r="AI38" i="34"/>
  <c r="AE38" i="34"/>
  <c r="AG38" i="34" s="1"/>
  <c r="AC38" i="34"/>
  <c r="Z38" i="34"/>
  <c r="X38" i="34"/>
  <c r="U38" i="34"/>
  <c r="S38" i="34"/>
  <c r="O38" i="34"/>
  <c r="Q38" i="34" s="1"/>
  <c r="M38" i="34"/>
  <c r="I38" i="34"/>
  <c r="H38" i="34"/>
  <c r="G38" i="34"/>
  <c r="F38" i="34"/>
  <c r="E38" i="34"/>
  <c r="FT37" i="34"/>
  <c r="FD37" i="34"/>
  <c r="FF37" i="34" s="1"/>
  <c r="FB37" i="34"/>
  <c r="EY37" i="34"/>
  <c r="EW37" i="34"/>
  <c r="ET37" i="34"/>
  <c r="ER37" i="34"/>
  <c r="EO37" i="34"/>
  <c r="EM37" i="34"/>
  <c r="EJ37" i="34"/>
  <c r="EH37" i="34"/>
  <c r="EE37" i="34"/>
  <c r="EC37" i="34"/>
  <c r="DY37" i="34"/>
  <c r="EA37" i="34" s="1"/>
  <c r="DW37" i="34"/>
  <c r="DT37" i="34"/>
  <c r="DR37" i="34"/>
  <c r="DO37" i="34"/>
  <c r="DM37" i="34"/>
  <c r="DI37" i="34"/>
  <c r="DK37" i="34" s="1"/>
  <c r="DG37" i="34"/>
  <c r="DC37" i="34"/>
  <c r="DE37" i="34" s="1"/>
  <c r="DA37" i="34"/>
  <c r="CX37" i="34"/>
  <c r="CV37" i="34"/>
  <c r="CR37" i="34"/>
  <c r="CT37" i="34" s="1"/>
  <c r="CP37" i="34"/>
  <c r="CL37" i="34"/>
  <c r="CN37" i="34" s="1"/>
  <c r="CJ37" i="34"/>
  <c r="CG37" i="34"/>
  <c r="CE37" i="34"/>
  <c r="CB37" i="34"/>
  <c r="BZ37" i="34"/>
  <c r="BW37" i="34"/>
  <c r="BU37" i="34"/>
  <c r="BR37" i="34"/>
  <c r="BP37" i="34"/>
  <c r="BM37" i="34"/>
  <c r="BK37" i="34"/>
  <c r="BG37" i="34"/>
  <c r="BI37" i="34" s="1"/>
  <c r="BE37" i="34"/>
  <c r="BB37" i="34"/>
  <c r="AZ37" i="34"/>
  <c r="AV37" i="34"/>
  <c r="AX37" i="34" s="1"/>
  <c r="AT37" i="34"/>
  <c r="AP37" i="34"/>
  <c r="AR37" i="34" s="1"/>
  <c r="AN37" i="34"/>
  <c r="AK37" i="34"/>
  <c r="AI37" i="34"/>
  <c r="AE37" i="34"/>
  <c r="AG37" i="34" s="1"/>
  <c r="AC37" i="34"/>
  <c r="Z37" i="34"/>
  <c r="X37" i="34"/>
  <c r="U37" i="34"/>
  <c r="S37" i="34"/>
  <c r="O37" i="34"/>
  <c r="Q37" i="34" s="1"/>
  <c r="M37" i="34"/>
  <c r="I37" i="34"/>
  <c r="H37" i="34"/>
  <c r="G37" i="34"/>
  <c r="F37" i="34"/>
  <c r="E37" i="34"/>
  <c r="FT36" i="34"/>
  <c r="FD36" i="34"/>
  <c r="FF36" i="34" s="1"/>
  <c r="FB36" i="34"/>
  <c r="EY36" i="34"/>
  <c r="EW36" i="34"/>
  <c r="ET36" i="34"/>
  <c r="ER36" i="34"/>
  <c r="EO36" i="34"/>
  <c r="EM36" i="34"/>
  <c r="EJ36" i="34"/>
  <c r="EH36" i="34"/>
  <c r="EE36" i="34"/>
  <c r="EC36" i="34"/>
  <c r="DY36" i="34"/>
  <c r="EA36" i="34" s="1"/>
  <c r="DW36" i="34"/>
  <c r="DT36" i="34"/>
  <c r="DR36" i="34"/>
  <c r="DO36" i="34"/>
  <c r="DM36" i="34"/>
  <c r="DI36" i="34"/>
  <c r="DK36" i="34" s="1"/>
  <c r="DG36" i="34"/>
  <c r="DC36" i="34"/>
  <c r="DE36" i="34" s="1"/>
  <c r="DA36" i="34"/>
  <c r="CX36" i="34"/>
  <c r="CV36" i="34"/>
  <c r="CR36" i="34"/>
  <c r="CT36" i="34" s="1"/>
  <c r="CP36" i="34"/>
  <c r="CL36" i="34"/>
  <c r="CN36" i="34" s="1"/>
  <c r="CJ36" i="34"/>
  <c r="CG36" i="34"/>
  <c r="CE36" i="34"/>
  <c r="CB36" i="34"/>
  <c r="BZ36" i="34"/>
  <c r="BW36" i="34"/>
  <c r="BU36" i="34"/>
  <c r="BR36" i="34"/>
  <c r="BP36" i="34"/>
  <c r="BM36" i="34"/>
  <c r="BK36" i="34"/>
  <c r="BG36" i="34"/>
  <c r="BI36" i="34" s="1"/>
  <c r="BE36" i="34"/>
  <c r="BB36" i="34"/>
  <c r="AZ36" i="34"/>
  <c r="AV36" i="34"/>
  <c r="AX36" i="34" s="1"/>
  <c r="AT36" i="34"/>
  <c r="AP36" i="34"/>
  <c r="AR36" i="34" s="1"/>
  <c r="AN36" i="34"/>
  <c r="AK36" i="34"/>
  <c r="AI36" i="34"/>
  <c r="AE36" i="34"/>
  <c r="AG36" i="34" s="1"/>
  <c r="AC36" i="34"/>
  <c r="Z36" i="34"/>
  <c r="X36" i="34"/>
  <c r="U36" i="34"/>
  <c r="S36" i="34"/>
  <c r="O36" i="34"/>
  <c r="Q36" i="34" s="1"/>
  <c r="M36" i="34"/>
  <c r="I36" i="34"/>
  <c r="H36" i="34"/>
  <c r="G36" i="34"/>
  <c r="F36" i="34"/>
  <c r="E36" i="34"/>
  <c r="FT35" i="34"/>
  <c r="FD35" i="34"/>
  <c r="FF35" i="34" s="1"/>
  <c r="FB35" i="34"/>
  <c r="EY35" i="34"/>
  <c r="EW35" i="34"/>
  <c r="ET35" i="34"/>
  <c r="ER35" i="34"/>
  <c r="EO35" i="34"/>
  <c r="EM35" i="34"/>
  <c r="EJ35" i="34"/>
  <c r="EH35" i="34"/>
  <c r="EE35" i="34"/>
  <c r="EC35" i="34"/>
  <c r="DY35" i="34"/>
  <c r="EA35" i="34" s="1"/>
  <c r="DW35" i="34"/>
  <c r="DT35" i="34"/>
  <c r="DR35" i="34"/>
  <c r="DO35" i="34"/>
  <c r="DM35" i="34"/>
  <c r="DI35" i="34"/>
  <c r="DK35" i="34" s="1"/>
  <c r="DG35" i="34"/>
  <c r="DC35" i="34"/>
  <c r="DE35" i="34" s="1"/>
  <c r="DA35" i="34"/>
  <c r="CX35" i="34"/>
  <c r="CV35" i="34"/>
  <c r="CR35" i="34"/>
  <c r="CT35" i="34" s="1"/>
  <c r="CP35" i="34"/>
  <c r="CL35" i="34"/>
  <c r="CN35" i="34" s="1"/>
  <c r="CJ35" i="34"/>
  <c r="CG35" i="34"/>
  <c r="CE35" i="34"/>
  <c r="CB35" i="34"/>
  <c r="BZ35" i="34"/>
  <c r="BW35" i="34"/>
  <c r="BU35" i="34"/>
  <c r="BR35" i="34"/>
  <c r="BP35" i="34"/>
  <c r="BM35" i="34"/>
  <c r="BK35" i="34"/>
  <c r="BG35" i="34"/>
  <c r="BI35" i="34" s="1"/>
  <c r="BE35" i="34"/>
  <c r="BB35" i="34"/>
  <c r="AZ35" i="34"/>
  <c r="AV35" i="34"/>
  <c r="AX35" i="34" s="1"/>
  <c r="AT35" i="34"/>
  <c r="AP35" i="34"/>
  <c r="AR35" i="34" s="1"/>
  <c r="AN35" i="34"/>
  <c r="AK35" i="34"/>
  <c r="AI35" i="34"/>
  <c r="AE35" i="34"/>
  <c r="AG35" i="34" s="1"/>
  <c r="AC35" i="34"/>
  <c r="Z35" i="34"/>
  <c r="X35" i="34"/>
  <c r="U35" i="34"/>
  <c r="S35" i="34"/>
  <c r="O35" i="34"/>
  <c r="Q35" i="34" s="1"/>
  <c r="M35" i="34"/>
  <c r="I35" i="34"/>
  <c r="H35" i="34"/>
  <c r="G35" i="34"/>
  <c r="F35" i="34"/>
  <c r="E35" i="34"/>
  <c r="FT34" i="34"/>
  <c r="FD34" i="34"/>
  <c r="FF34" i="34" s="1"/>
  <c r="FB34" i="34"/>
  <c r="EY34" i="34"/>
  <c r="EW34" i="34"/>
  <c r="ET34" i="34"/>
  <c r="ER34" i="34"/>
  <c r="EO34" i="34"/>
  <c r="EM34" i="34"/>
  <c r="EJ34" i="34"/>
  <c r="EH34" i="34"/>
  <c r="EE34" i="34"/>
  <c r="EC34" i="34"/>
  <c r="DY34" i="34"/>
  <c r="EA34" i="34" s="1"/>
  <c r="DW34" i="34"/>
  <c r="DT34" i="34"/>
  <c r="DR34" i="34"/>
  <c r="DO34" i="34"/>
  <c r="DM34" i="34"/>
  <c r="DI34" i="34"/>
  <c r="DK34" i="34" s="1"/>
  <c r="DG34" i="34"/>
  <c r="DC34" i="34"/>
  <c r="DE34" i="34" s="1"/>
  <c r="DA34" i="34"/>
  <c r="CX34" i="34"/>
  <c r="CV34" i="34"/>
  <c r="CR34" i="34"/>
  <c r="CT34" i="34" s="1"/>
  <c r="CP34" i="34"/>
  <c r="CL34" i="34"/>
  <c r="CN34" i="34" s="1"/>
  <c r="CJ34" i="34"/>
  <c r="CG34" i="34"/>
  <c r="CE34" i="34"/>
  <c r="CB34" i="34"/>
  <c r="BZ34" i="34"/>
  <c r="BW34" i="34"/>
  <c r="BU34" i="34"/>
  <c r="BR34" i="34"/>
  <c r="BP34" i="34"/>
  <c r="BM34" i="34"/>
  <c r="BK34" i="34"/>
  <c r="BG34" i="34"/>
  <c r="BI34" i="34" s="1"/>
  <c r="BE34" i="34"/>
  <c r="BB34" i="34"/>
  <c r="AZ34" i="34"/>
  <c r="AV34" i="34"/>
  <c r="AX34" i="34" s="1"/>
  <c r="AT34" i="34"/>
  <c r="AP34" i="34"/>
  <c r="AR34" i="34" s="1"/>
  <c r="AN34" i="34"/>
  <c r="AK34" i="34"/>
  <c r="AI34" i="34"/>
  <c r="AE34" i="34"/>
  <c r="AG34" i="34" s="1"/>
  <c r="AC34" i="34"/>
  <c r="Z34" i="34"/>
  <c r="X34" i="34"/>
  <c r="U34" i="34"/>
  <c r="S34" i="34"/>
  <c r="O34" i="34"/>
  <c r="Q34" i="34" s="1"/>
  <c r="M34" i="34"/>
  <c r="I34" i="34"/>
  <c r="H34" i="34"/>
  <c r="G34" i="34"/>
  <c r="F34" i="34"/>
  <c r="E34" i="34"/>
  <c r="FT33" i="34"/>
  <c r="FD33" i="34"/>
  <c r="FF33" i="34" s="1"/>
  <c r="FB33" i="34"/>
  <c r="EY33" i="34"/>
  <c r="EW33" i="34"/>
  <c r="ET33" i="34"/>
  <c r="ER33" i="34"/>
  <c r="EO33" i="34"/>
  <c r="EM33" i="34"/>
  <c r="EJ33" i="34"/>
  <c r="EH33" i="34"/>
  <c r="EE33" i="34"/>
  <c r="EC33" i="34"/>
  <c r="DY33" i="34"/>
  <c r="EA33" i="34" s="1"/>
  <c r="DW33" i="34"/>
  <c r="DT33" i="34"/>
  <c r="DR33" i="34"/>
  <c r="DO33" i="34"/>
  <c r="DM33" i="34"/>
  <c r="DI33" i="34"/>
  <c r="DK33" i="34" s="1"/>
  <c r="DG33" i="34"/>
  <c r="DC33" i="34"/>
  <c r="DE33" i="34" s="1"/>
  <c r="DA33" i="34"/>
  <c r="CX33" i="34"/>
  <c r="CV33" i="34"/>
  <c r="CR33" i="34"/>
  <c r="CT33" i="34" s="1"/>
  <c r="CP33" i="34"/>
  <c r="CL33" i="34"/>
  <c r="CN33" i="34" s="1"/>
  <c r="CJ33" i="34"/>
  <c r="CG33" i="34"/>
  <c r="CE33" i="34"/>
  <c r="CB33" i="34"/>
  <c r="BZ33" i="34"/>
  <c r="BW33" i="34"/>
  <c r="BU33" i="34"/>
  <c r="BR33" i="34"/>
  <c r="BP33" i="34"/>
  <c r="BM33" i="34"/>
  <c r="BK33" i="34"/>
  <c r="BG33" i="34"/>
  <c r="BI33" i="34" s="1"/>
  <c r="BE33" i="34"/>
  <c r="BB33" i="34"/>
  <c r="AZ33" i="34"/>
  <c r="AV33" i="34"/>
  <c r="AX33" i="34" s="1"/>
  <c r="AT33" i="34"/>
  <c r="AP33" i="34"/>
  <c r="AR33" i="34" s="1"/>
  <c r="AN33" i="34"/>
  <c r="AK33" i="34"/>
  <c r="AI33" i="34"/>
  <c r="AE33" i="34"/>
  <c r="AG33" i="34" s="1"/>
  <c r="AC33" i="34"/>
  <c r="Z33" i="34"/>
  <c r="X33" i="34"/>
  <c r="U33" i="34"/>
  <c r="S33" i="34"/>
  <c r="O33" i="34"/>
  <c r="M33" i="34"/>
  <c r="I33" i="34"/>
  <c r="H33" i="34"/>
  <c r="G33" i="34"/>
  <c r="F33" i="34"/>
  <c r="E33" i="34"/>
  <c r="FT32" i="34"/>
  <c r="FD32" i="34"/>
  <c r="FF32" i="34" s="1"/>
  <c r="FB32" i="34"/>
  <c r="EY32" i="34"/>
  <c r="EW32" i="34"/>
  <c r="ET32" i="34"/>
  <c r="ER32" i="34"/>
  <c r="EO32" i="34"/>
  <c r="EM32" i="34"/>
  <c r="EJ32" i="34"/>
  <c r="EH32" i="34"/>
  <c r="EE32" i="34"/>
  <c r="EC32" i="34"/>
  <c r="DY32" i="34"/>
  <c r="EA32" i="34" s="1"/>
  <c r="DW32" i="34"/>
  <c r="DT32" i="34"/>
  <c r="DR32" i="34"/>
  <c r="DO32" i="34"/>
  <c r="DM32" i="34"/>
  <c r="DI32" i="34"/>
  <c r="DK32" i="34" s="1"/>
  <c r="DG32" i="34"/>
  <c r="DC32" i="34"/>
  <c r="DE32" i="34" s="1"/>
  <c r="DA32" i="34"/>
  <c r="CX32" i="34"/>
  <c r="CV32" i="34"/>
  <c r="CR32" i="34"/>
  <c r="CT32" i="34" s="1"/>
  <c r="CP32" i="34"/>
  <c r="CL32" i="34"/>
  <c r="CN32" i="34" s="1"/>
  <c r="CJ32" i="34"/>
  <c r="CG32" i="34"/>
  <c r="CE32" i="34"/>
  <c r="CB32" i="34"/>
  <c r="BZ32" i="34"/>
  <c r="BW32" i="34"/>
  <c r="BU32" i="34"/>
  <c r="BR32" i="34"/>
  <c r="BP32" i="34"/>
  <c r="BM32" i="34"/>
  <c r="BK32" i="34"/>
  <c r="BG32" i="34"/>
  <c r="BI32" i="34" s="1"/>
  <c r="BE32" i="34"/>
  <c r="BB32" i="34"/>
  <c r="AZ32" i="34"/>
  <c r="AV32" i="34"/>
  <c r="AX32" i="34" s="1"/>
  <c r="AT32" i="34"/>
  <c r="AP32" i="34"/>
  <c r="AR32" i="34" s="1"/>
  <c r="AN32" i="34"/>
  <c r="AK32" i="34"/>
  <c r="AI32" i="34"/>
  <c r="AE32" i="34"/>
  <c r="AG32" i="34" s="1"/>
  <c r="AC32" i="34"/>
  <c r="Z32" i="34"/>
  <c r="X32" i="34"/>
  <c r="U32" i="34"/>
  <c r="S32" i="34"/>
  <c r="O32" i="34"/>
  <c r="Q32" i="34" s="1"/>
  <c r="M32" i="34"/>
  <c r="I32" i="34"/>
  <c r="H32" i="34"/>
  <c r="G32" i="34"/>
  <c r="F32" i="34"/>
  <c r="E32" i="34"/>
  <c r="FT31" i="34"/>
  <c r="FD31" i="34"/>
  <c r="FF31" i="34" s="1"/>
  <c r="FB31" i="34"/>
  <c r="EY31" i="34"/>
  <c r="EW31" i="34"/>
  <c r="ET31" i="34"/>
  <c r="ER31" i="34"/>
  <c r="EO31" i="34"/>
  <c r="EM31" i="34"/>
  <c r="EJ31" i="34"/>
  <c r="EH31" i="34"/>
  <c r="EE31" i="34"/>
  <c r="EC31" i="34"/>
  <c r="DY31" i="34"/>
  <c r="EA31" i="34" s="1"/>
  <c r="DW31" i="34"/>
  <c r="DT31" i="34"/>
  <c r="DR31" i="34"/>
  <c r="DO31" i="34"/>
  <c r="DM31" i="34"/>
  <c r="DI31" i="34"/>
  <c r="DK31" i="34" s="1"/>
  <c r="DG31" i="34"/>
  <c r="DC31" i="34"/>
  <c r="DE31" i="34" s="1"/>
  <c r="DA31" i="34"/>
  <c r="CX31" i="34"/>
  <c r="CV31" i="34"/>
  <c r="CR31" i="34"/>
  <c r="CT31" i="34" s="1"/>
  <c r="CP31" i="34"/>
  <c r="CL31" i="34"/>
  <c r="CN31" i="34" s="1"/>
  <c r="CJ31" i="34"/>
  <c r="CG31" i="34"/>
  <c r="CE31" i="34"/>
  <c r="CB31" i="34"/>
  <c r="BZ31" i="34"/>
  <c r="BW31" i="34"/>
  <c r="BU31" i="34"/>
  <c r="BR31" i="34"/>
  <c r="BP31" i="34"/>
  <c r="BM31" i="34"/>
  <c r="BK31" i="34"/>
  <c r="BG31" i="34"/>
  <c r="BI31" i="34" s="1"/>
  <c r="BE31" i="34"/>
  <c r="BB31" i="34"/>
  <c r="AZ31" i="34"/>
  <c r="AV31" i="34"/>
  <c r="AX31" i="34" s="1"/>
  <c r="AT31" i="34"/>
  <c r="AP31" i="34"/>
  <c r="AR31" i="34" s="1"/>
  <c r="AN31" i="34"/>
  <c r="AK31" i="34"/>
  <c r="AI31" i="34"/>
  <c r="AE31" i="34"/>
  <c r="AG31" i="34" s="1"/>
  <c r="AC31" i="34"/>
  <c r="Z31" i="34"/>
  <c r="X31" i="34"/>
  <c r="U31" i="34"/>
  <c r="S31" i="34"/>
  <c r="O31" i="34"/>
  <c r="Q31" i="34" s="1"/>
  <c r="M31" i="34"/>
  <c r="I31" i="34"/>
  <c r="H31" i="34"/>
  <c r="G31" i="34"/>
  <c r="F31" i="34"/>
  <c r="E31" i="34"/>
  <c r="FT30" i="34"/>
  <c r="FD30" i="34"/>
  <c r="FF30" i="34" s="1"/>
  <c r="FB30" i="34"/>
  <c r="EY30" i="34"/>
  <c r="EW30" i="34"/>
  <c r="ET30" i="34"/>
  <c r="ER30" i="34"/>
  <c r="EO30" i="34"/>
  <c r="EM30" i="34"/>
  <c r="EJ30" i="34"/>
  <c r="EH30" i="34"/>
  <c r="EE30" i="34"/>
  <c r="EC30" i="34"/>
  <c r="DY30" i="34"/>
  <c r="EA30" i="34" s="1"/>
  <c r="DW30" i="34"/>
  <c r="DT30" i="34"/>
  <c r="DR30" i="34"/>
  <c r="DO30" i="34"/>
  <c r="DM30" i="34"/>
  <c r="DI30" i="34"/>
  <c r="DK30" i="34" s="1"/>
  <c r="DG30" i="34"/>
  <c r="DC30" i="34"/>
  <c r="DE30" i="34" s="1"/>
  <c r="DA30" i="34"/>
  <c r="CX30" i="34"/>
  <c r="CV30" i="34"/>
  <c r="CR30" i="34"/>
  <c r="CT30" i="34" s="1"/>
  <c r="CP30" i="34"/>
  <c r="CL30" i="34"/>
  <c r="CN30" i="34" s="1"/>
  <c r="CJ30" i="34"/>
  <c r="CG30" i="34"/>
  <c r="CE30" i="34"/>
  <c r="CB30" i="34"/>
  <c r="BZ30" i="34"/>
  <c r="BW30" i="34"/>
  <c r="BU30" i="34"/>
  <c r="BR30" i="34"/>
  <c r="BP30" i="34"/>
  <c r="BM30" i="34"/>
  <c r="BK30" i="34"/>
  <c r="BG30" i="34"/>
  <c r="BI30" i="34" s="1"/>
  <c r="BE30" i="34"/>
  <c r="BB30" i="34"/>
  <c r="AZ30" i="34"/>
  <c r="AV30" i="34"/>
  <c r="AX30" i="34" s="1"/>
  <c r="AT30" i="34"/>
  <c r="AP30" i="34"/>
  <c r="AR30" i="34" s="1"/>
  <c r="AN30" i="34"/>
  <c r="AK30" i="34"/>
  <c r="AI30" i="34"/>
  <c r="AE30" i="34"/>
  <c r="AG30" i="34" s="1"/>
  <c r="AC30" i="34"/>
  <c r="Z30" i="34"/>
  <c r="X30" i="34"/>
  <c r="U30" i="34"/>
  <c r="S30" i="34"/>
  <c r="O30" i="34"/>
  <c r="Q30" i="34" s="1"/>
  <c r="M30" i="34"/>
  <c r="I30" i="34"/>
  <c r="H30" i="34"/>
  <c r="G30" i="34"/>
  <c r="F30" i="34"/>
  <c r="E30" i="34"/>
  <c r="FT29" i="34"/>
  <c r="FD29" i="34"/>
  <c r="FF29" i="34" s="1"/>
  <c r="FB29" i="34"/>
  <c r="EY29" i="34"/>
  <c r="EW29" i="34"/>
  <c r="ET29" i="34"/>
  <c r="ER29" i="34"/>
  <c r="EO29" i="34"/>
  <c r="EM29" i="34"/>
  <c r="EJ29" i="34"/>
  <c r="EH29" i="34"/>
  <c r="EE29" i="34"/>
  <c r="EC29" i="34"/>
  <c r="DY29" i="34"/>
  <c r="EA29" i="34" s="1"/>
  <c r="DW29" i="34"/>
  <c r="DT29" i="34"/>
  <c r="DR29" i="34"/>
  <c r="DO29" i="34"/>
  <c r="DM29" i="34"/>
  <c r="DI29" i="34"/>
  <c r="DK29" i="34" s="1"/>
  <c r="DG29" i="34"/>
  <c r="DC29" i="34"/>
  <c r="DE29" i="34" s="1"/>
  <c r="DA29" i="34"/>
  <c r="CX29" i="34"/>
  <c r="CV29" i="34"/>
  <c r="CR29" i="34"/>
  <c r="CT29" i="34" s="1"/>
  <c r="CP29" i="34"/>
  <c r="CL29" i="34"/>
  <c r="CN29" i="34" s="1"/>
  <c r="CJ29" i="34"/>
  <c r="CG29" i="34"/>
  <c r="CE29" i="34"/>
  <c r="CB29" i="34"/>
  <c r="BZ29" i="34"/>
  <c r="BW29" i="34"/>
  <c r="BU29" i="34"/>
  <c r="BR29" i="34"/>
  <c r="BP29" i="34"/>
  <c r="BM29" i="34"/>
  <c r="BK29" i="34"/>
  <c r="BG29" i="34"/>
  <c r="BI29" i="34" s="1"/>
  <c r="BE29" i="34"/>
  <c r="BB29" i="34"/>
  <c r="AZ29" i="34"/>
  <c r="AV29" i="34"/>
  <c r="AX29" i="34" s="1"/>
  <c r="AT29" i="34"/>
  <c r="AP29" i="34"/>
  <c r="AR29" i="34" s="1"/>
  <c r="AN29" i="34"/>
  <c r="AK29" i="34"/>
  <c r="AI29" i="34"/>
  <c r="AE29" i="34"/>
  <c r="AG29" i="34" s="1"/>
  <c r="AC29" i="34"/>
  <c r="Z29" i="34"/>
  <c r="X29" i="34"/>
  <c r="U29" i="34"/>
  <c r="S29" i="34"/>
  <c r="O29" i="34"/>
  <c r="M29" i="34"/>
  <c r="I29" i="34"/>
  <c r="H29" i="34"/>
  <c r="G29" i="34"/>
  <c r="F29" i="34"/>
  <c r="E29" i="34"/>
  <c r="FT28" i="34"/>
  <c r="FD28" i="34"/>
  <c r="FF28" i="34" s="1"/>
  <c r="FB28" i="34"/>
  <c r="EY28" i="34"/>
  <c r="EW28" i="34"/>
  <c r="ET28" i="34"/>
  <c r="ER28" i="34"/>
  <c r="EO28" i="34"/>
  <c r="EM28" i="34"/>
  <c r="EJ28" i="34"/>
  <c r="EH28" i="34"/>
  <c r="EE28" i="34"/>
  <c r="EC28" i="34"/>
  <c r="DY28" i="34"/>
  <c r="EA28" i="34" s="1"/>
  <c r="DW28" i="34"/>
  <c r="DT28" i="34"/>
  <c r="DR28" i="34"/>
  <c r="DO28" i="34"/>
  <c r="DM28" i="34"/>
  <c r="DI28" i="34"/>
  <c r="DK28" i="34" s="1"/>
  <c r="DG28" i="34"/>
  <c r="DC28" i="34"/>
  <c r="DE28" i="34" s="1"/>
  <c r="DA28" i="34"/>
  <c r="CX28" i="34"/>
  <c r="CV28" i="34"/>
  <c r="CR28" i="34"/>
  <c r="CT28" i="34" s="1"/>
  <c r="CP28" i="34"/>
  <c r="CL28" i="34"/>
  <c r="CN28" i="34" s="1"/>
  <c r="CJ28" i="34"/>
  <c r="CG28" i="34"/>
  <c r="CE28" i="34"/>
  <c r="CB28" i="34"/>
  <c r="BZ28" i="34"/>
  <c r="BW28" i="34"/>
  <c r="BU28" i="34"/>
  <c r="BR28" i="34"/>
  <c r="BP28" i="34"/>
  <c r="BM28" i="34"/>
  <c r="BK28" i="34"/>
  <c r="BG28" i="34"/>
  <c r="BI28" i="34" s="1"/>
  <c r="BE28" i="34"/>
  <c r="BB28" i="34"/>
  <c r="AZ28" i="34"/>
  <c r="AV28" i="34"/>
  <c r="AX28" i="34" s="1"/>
  <c r="AT28" i="34"/>
  <c r="AP28" i="34"/>
  <c r="AR28" i="34" s="1"/>
  <c r="AN28" i="34"/>
  <c r="AK28" i="34"/>
  <c r="AI28" i="34"/>
  <c r="AE28" i="34"/>
  <c r="AG28" i="34" s="1"/>
  <c r="AC28" i="34"/>
  <c r="Z28" i="34"/>
  <c r="X28" i="34"/>
  <c r="U28" i="34"/>
  <c r="S28" i="34"/>
  <c r="O28" i="34"/>
  <c r="M28" i="34"/>
  <c r="I28" i="34"/>
  <c r="H28" i="34"/>
  <c r="G28" i="34"/>
  <c r="F28" i="34"/>
  <c r="E28" i="34"/>
  <c r="FT27" i="34"/>
  <c r="FD27" i="34"/>
  <c r="FF27" i="34" s="1"/>
  <c r="FB27" i="34"/>
  <c r="EY27" i="34"/>
  <c r="EW27" i="34"/>
  <c r="ET27" i="34"/>
  <c r="ER27" i="34"/>
  <c r="EO27" i="34"/>
  <c r="EM27" i="34"/>
  <c r="EJ27" i="34"/>
  <c r="EH27" i="34"/>
  <c r="EE27" i="34"/>
  <c r="EC27" i="34"/>
  <c r="DY27" i="34"/>
  <c r="EA27" i="34" s="1"/>
  <c r="DW27" i="34"/>
  <c r="DT27" i="34"/>
  <c r="DR27" i="34"/>
  <c r="DO27" i="34"/>
  <c r="DM27" i="34"/>
  <c r="DI27" i="34"/>
  <c r="DK27" i="34" s="1"/>
  <c r="DG27" i="34"/>
  <c r="DC27" i="34"/>
  <c r="DE27" i="34" s="1"/>
  <c r="DA27" i="34"/>
  <c r="CX27" i="34"/>
  <c r="CV27" i="34"/>
  <c r="CR27" i="34"/>
  <c r="CT27" i="34" s="1"/>
  <c r="CP27" i="34"/>
  <c r="CL27" i="34"/>
  <c r="CN27" i="34" s="1"/>
  <c r="CJ27" i="34"/>
  <c r="CG27" i="34"/>
  <c r="CE27" i="34"/>
  <c r="CB27" i="34"/>
  <c r="BZ27" i="34"/>
  <c r="BW27" i="34"/>
  <c r="BU27" i="34"/>
  <c r="BR27" i="34"/>
  <c r="BP27" i="34"/>
  <c r="BM27" i="34"/>
  <c r="BK27" i="34"/>
  <c r="BG27" i="34"/>
  <c r="BI27" i="34" s="1"/>
  <c r="BE27" i="34"/>
  <c r="BB27" i="34"/>
  <c r="AZ27" i="34"/>
  <c r="AV27" i="34"/>
  <c r="AX27" i="34" s="1"/>
  <c r="AT27" i="34"/>
  <c r="AP27" i="34"/>
  <c r="AR27" i="34" s="1"/>
  <c r="AN27" i="34"/>
  <c r="AK27" i="34"/>
  <c r="AI27" i="34"/>
  <c r="AE27" i="34"/>
  <c r="AG27" i="34" s="1"/>
  <c r="AC27" i="34"/>
  <c r="Z27" i="34"/>
  <c r="X27" i="34"/>
  <c r="U27" i="34"/>
  <c r="S27" i="34"/>
  <c r="O27" i="34"/>
  <c r="Q27" i="34" s="1"/>
  <c r="M27" i="34"/>
  <c r="I27" i="34"/>
  <c r="H27" i="34"/>
  <c r="G27" i="34"/>
  <c r="F27" i="34"/>
  <c r="E27" i="34"/>
  <c r="FT26" i="34"/>
  <c r="FD26" i="34"/>
  <c r="FF26" i="34" s="1"/>
  <c r="FB26" i="34"/>
  <c r="EY26" i="34"/>
  <c r="EW26" i="34"/>
  <c r="ET26" i="34"/>
  <c r="ER26" i="34"/>
  <c r="EO26" i="34"/>
  <c r="EM26" i="34"/>
  <c r="EJ26" i="34"/>
  <c r="EH26" i="34"/>
  <c r="EE26" i="34"/>
  <c r="EC26" i="34"/>
  <c r="DY26" i="34"/>
  <c r="EA26" i="34" s="1"/>
  <c r="DW26" i="34"/>
  <c r="DT26" i="34"/>
  <c r="DR26" i="34"/>
  <c r="DO26" i="34"/>
  <c r="DM26" i="34"/>
  <c r="DI26" i="34"/>
  <c r="DK26" i="34" s="1"/>
  <c r="DG26" i="34"/>
  <c r="DC26" i="34"/>
  <c r="DE26" i="34" s="1"/>
  <c r="DA26" i="34"/>
  <c r="CX26" i="34"/>
  <c r="CV26" i="34"/>
  <c r="CR26" i="34"/>
  <c r="CT26" i="34" s="1"/>
  <c r="CP26" i="34"/>
  <c r="CL26" i="34"/>
  <c r="CN26" i="34" s="1"/>
  <c r="CJ26" i="34"/>
  <c r="CG26" i="34"/>
  <c r="CE26" i="34"/>
  <c r="CB26" i="34"/>
  <c r="BZ26" i="34"/>
  <c r="BW26" i="34"/>
  <c r="BU26" i="34"/>
  <c r="BR26" i="34"/>
  <c r="BP26" i="34"/>
  <c r="BM26" i="34"/>
  <c r="BK26" i="34"/>
  <c r="BG26" i="34"/>
  <c r="BI26" i="34" s="1"/>
  <c r="BE26" i="34"/>
  <c r="BB26" i="34"/>
  <c r="AZ26" i="34"/>
  <c r="AV26" i="34"/>
  <c r="AX26" i="34" s="1"/>
  <c r="AT26" i="34"/>
  <c r="AP26" i="34"/>
  <c r="AR26" i="34" s="1"/>
  <c r="AN26" i="34"/>
  <c r="AK26" i="34"/>
  <c r="AI26" i="34"/>
  <c r="AE26" i="34"/>
  <c r="AG26" i="34" s="1"/>
  <c r="AC26" i="34"/>
  <c r="Z26" i="34"/>
  <c r="X26" i="34"/>
  <c r="U26" i="34"/>
  <c r="S26" i="34"/>
  <c r="O26" i="34"/>
  <c r="Q26" i="34" s="1"/>
  <c r="M26" i="34"/>
  <c r="I26" i="34"/>
  <c r="H26" i="34"/>
  <c r="G26" i="34"/>
  <c r="F26" i="34"/>
  <c r="E26" i="34"/>
  <c r="FT25" i="34"/>
  <c r="FD25" i="34"/>
  <c r="FF25" i="34" s="1"/>
  <c r="FB25" i="34"/>
  <c r="EY25" i="34"/>
  <c r="EW25" i="34"/>
  <c r="ET25" i="34"/>
  <c r="ER25" i="34"/>
  <c r="EO25" i="34"/>
  <c r="EM25" i="34"/>
  <c r="EJ25" i="34"/>
  <c r="EH25" i="34"/>
  <c r="EE25" i="34"/>
  <c r="EC25" i="34"/>
  <c r="DY25" i="34"/>
  <c r="EA25" i="34" s="1"/>
  <c r="DW25" i="34"/>
  <c r="DT25" i="34"/>
  <c r="DR25" i="34"/>
  <c r="DO25" i="34"/>
  <c r="DM25" i="34"/>
  <c r="DI25" i="34"/>
  <c r="DK25" i="34" s="1"/>
  <c r="DG25" i="34"/>
  <c r="DC25" i="34"/>
  <c r="DE25" i="34" s="1"/>
  <c r="DA25" i="34"/>
  <c r="CX25" i="34"/>
  <c r="CV25" i="34"/>
  <c r="CR25" i="34"/>
  <c r="CT25" i="34" s="1"/>
  <c r="CP25" i="34"/>
  <c r="CL25" i="34"/>
  <c r="CN25" i="34" s="1"/>
  <c r="CJ25" i="34"/>
  <c r="CG25" i="34"/>
  <c r="CE25" i="34"/>
  <c r="CB25" i="34"/>
  <c r="BZ25" i="34"/>
  <c r="BW25" i="34"/>
  <c r="BU25" i="34"/>
  <c r="BR25" i="34"/>
  <c r="BP25" i="34"/>
  <c r="BM25" i="34"/>
  <c r="BK25" i="34"/>
  <c r="BG25" i="34"/>
  <c r="BI25" i="34" s="1"/>
  <c r="BE25" i="34"/>
  <c r="BB25" i="34"/>
  <c r="AZ25" i="34"/>
  <c r="AV25" i="34"/>
  <c r="AX25" i="34" s="1"/>
  <c r="AT25" i="34"/>
  <c r="AP25" i="34"/>
  <c r="AR25" i="34" s="1"/>
  <c r="AN25" i="34"/>
  <c r="AK25" i="34"/>
  <c r="AI25" i="34"/>
  <c r="AE25" i="34"/>
  <c r="AG25" i="34" s="1"/>
  <c r="AC25" i="34"/>
  <c r="Z25" i="34"/>
  <c r="X25" i="34"/>
  <c r="U25" i="34"/>
  <c r="S25" i="34"/>
  <c r="O25" i="34"/>
  <c r="M25" i="34"/>
  <c r="I25" i="34"/>
  <c r="H25" i="34"/>
  <c r="G25" i="34"/>
  <c r="F25" i="34"/>
  <c r="E25" i="34"/>
  <c r="FT24" i="34"/>
  <c r="FD24" i="34"/>
  <c r="FF24" i="34" s="1"/>
  <c r="FB24" i="34"/>
  <c r="EY24" i="34"/>
  <c r="EW24" i="34"/>
  <c r="ET24" i="34"/>
  <c r="ER24" i="34"/>
  <c r="EO24" i="34"/>
  <c r="EM24" i="34"/>
  <c r="EJ24" i="34"/>
  <c r="EH24" i="34"/>
  <c r="EE24" i="34"/>
  <c r="EC24" i="34"/>
  <c r="DY24" i="34"/>
  <c r="EA24" i="34" s="1"/>
  <c r="DW24" i="34"/>
  <c r="DT24" i="34"/>
  <c r="DR24" i="34"/>
  <c r="DO24" i="34"/>
  <c r="DM24" i="34"/>
  <c r="DI24" i="34"/>
  <c r="DK24" i="34" s="1"/>
  <c r="DG24" i="34"/>
  <c r="DC24" i="34"/>
  <c r="DE24" i="34" s="1"/>
  <c r="DA24" i="34"/>
  <c r="CX24" i="34"/>
  <c r="CV24" i="34"/>
  <c r="CR24" i="34"/>
  <c r="CT24" i="34" s="1"/>
  <c r="CP24" i="34"/>
  <c r="CL24" i="34"/>
  <c r="CN24" i="34" s="1"/>
  <c r="CJ24" i="34"/>
  <c r="CG24" i="34"/>
  <c r="CE24" i="34"/>
  <c r="CB24" i="34"/>
  <c r="BZ24" i="34"/>
  <c r="BW24" i="34"/>
  <c r="BU24" i="34"/>
  <c r="BR24" i="34"/>
  <c r="BP24" i="34"/>
  <c r="BM24" i="34"/>
  <c r="BK24" i="34"/>
  <c r="BG24" i="34"/>
  <c r="BI24" i="34" s="1"/>
  <c r="BE24" i="34"/>
  <c r="BB24" i="34"/>
  <c r="AZ24" i="34"/>
  <c r="AV24" i="34"/>
  <c r="AX24" i="34" s="1"/>
  <c r="AT24" i="34"/>
  <c r="AP24" i="34"/>
  <c r="AR24" i="34" s="1"/>
  <c r="AN24" i="34"/>
  <c r="AK24" i="34"/>
  <c r="AI24" i="34"/>
  <c r="AE24" i="34"/>
  <c r="AG24" i="34" s="1"/>
  <c r="AC24" i="34"/>
  <c r="Z24" i="34"/>
  <c r="X24" i="34"/>
  <c r="U24" i="34"/>
  <c r="S24" i="34"/>
  <c r="O24" i="34"/>
  <c r="Q24" i="34" s="1"/>
  <c r="M24" i="34"/>
  <c r="I24" i="34"/>
  <c r="H24" i="34"/>
  <c r="G24" i="34"/>
  <c r="F24" i="34"/>
  <c r="E24" i="34"/>
  <c r="FT23" i="34"/>
  <c r="FD23" i="34"/>
  <c r="FF23" i="34" s="1"/>
  <c r="FB23" i="34"/>
  <c r="EY23" i="34"/>
  <c r="EW23" i="34"/>
  <c r="ET23" i="34"/>
  <c r="ER23" i="34"/>
  <c r="EO23" i="34"/>
  <c r="EM23" i="34"/>
  <c r="EJ23" i="34"/>
  <c r="EH23" i="34"/>
  <c r="EE23" i="34"/>
  <c r="EC23" i="34"/>
  <c r="DY23" i="34"/>
  <c r="EA23" i="34" s="1"/>
  <c r="DW23" i="34"/>
  <c r="DT23" i="34"/>
  <c r="DR23" i="34"/>
  <c r="DO23" i="34"/>
  <c r="DM23" i="34"/>
  <c r="DI23" i="34"/>
  <c r="DK23" i="34" s="1"/>
  <c r="DG23" i="34"/>
  <c r="DC23" i="34"/>
  <c r="DE23" i="34" s="1"/>
  <c r="DA23" i="34"/>
  <c r="CX23" i="34"/>
  <c r="CV23" i="34"/>
  <c r="CR23" i="34"/>
  <c r="CT23" i="34" s="1"/>
  <c r="CP23" i="34"/>
  <c r="CL23" i="34"/>
  <c r="CN23" i="34" s="1"/>
  <c r="CJ23" i="34"/>
  <c r="CG23" i="34"/>
  <c r="CE23" i="34"/>
  <c r="CB23" i="34"/>
  <c r="BZ23" i="34"/>
  <c r="BW23" i="34"/>
  <c r="BU23" i="34"/>
  <c r="BR23" i="34"/>
  <c r="BP23" i="34"/>
  <c r="BM23" i="34"/>
  <c r="BK23" i="34"/>
  <c r="BG23" i="34"/>
  <c r="BI23" i="34" s="1"/>
  <c r="BE23" i="34"/>
  <c r="BB23" i="34"/>
  <c r="AZ23" i="34"/>
  <c r="AV23" i="34"/>
  <c r="AX23" i="34" s="1"/>
  <c r="AT23" i="34"/>
  <c r="AP23" i="34"/>
  <c r="AR23" i="34" s="1"/>
  <c r="AN23" i="34"/>
  <c r="AK23" i="34"/>
  <c r="AI23" i="34"/>
  <c r="AE23" i="34"/>
  <c r="AG23" i="34" s="1"/>
  <c r="AC23" i="34"/>
  <c r="Z23" i="34"/>
  <c r="X23" i="34"/>
  <c r="U23" i="34"/>
  <c r="S23" i="34"/>
  <c r="O23" i="34"/>
  <c r="Q23" i="34" s="1"/>
  <c r="M23" i="34"/>
  <c r="I23" i="34"/>
  <c r="H23" i="34"/>
  <c r="G23" i="34"/>
  <c r="F23" i="34"/>
  <c r="E23" i="34"/>
  <c r="FT22" i="34"/>
  <c r="FD22" i="34"/>
  <c r="FF22" i="34" s="1"/>
  <c r="FB22" i="34"/>
  <c r="EY22" i="34"/>
  <c r="EW22" i="34"/>
  <c r="ET22" i="34"/>
  <c r="ER22" i="34"/>
  <c r="EO22" i="34"/>
  <c r="EM22" i="34"/>
  <c r="EJ22" i="34"/>
  <c r="EH22" i="34"/>
  <c r="EE22" i="34"/>
  <c r="EC22" i="34"/>
  <c r="DY22" i="34"/>
  <c r="EA22" i="34" s="1"/>
  <c r="DW22" i="34"/>
  <c r="DT22" i="34"/>
  <c r="DR22" i="34"/>
  <c r="DO22" i="34"/>
  <c r="DM22" i="34"/>
  <c r="DI22" i="34"/>
  <c r="DK22" i="34" s="1"/>
  <c r="DG22" i="34"/>
  <c r="DC22" i="34"/>
  <c r="DE22" i="34" s="1"/>
  <c r="DA22" i="34"/>
  <c r="CX22" i="34"/>
  <c r="CV22" i="34"/>
  <c r="CR22" i="34"/>
  <c r="CT22" i="34" s="1"/>
  <c r="CP22" i="34"/>
  <c r="CL22" i="34"/>
  <c r="CN22" i="34" s="1"/>
  <c r="CJ22" i="34"/>
  <c r="CG22" i="34"/>
  <c r="CE22" i="34"/>
  <c r="CB22" i="34"/>
  <c r="BZ22" i="34"/>
  <c r="BW22" i="34"/>
  <c r="BU22" i="34"/>
  <c r="BR22" i="34"/>
  <c r="BP22" i="34"/>
  <c r="BM22" i="34"/>
  <c r="BK22" i="34"/>
  <c r="BG22" i="34"/>
  <c r="BI22" i="34" s="1"/>
  <c r="BE22" i="34"/>
  <c r="BB22" i="34"/>
  <c r="AZ22" i="34"/>
  <c r="AV22" i="34"/>
  <c r="AX22" i="34" s="1"/>
  <c r="AT22" i="34"/>
  <c r="AP22" i="34"/>
  <c r="AR22" i="34" s="1"/>
  <c r="AN22" i="34"/>
  <c r="AK22" i="34"/>
  <c r="AI22" i="34"/>
  <c r="AE22" i="34"/>
  <c r="AG22" i="34" s="1"/>
  <c r="AC22" i="34"/>
  <c r="Z22" i="34"/>
  <c r="X22" i="34"/>
  <c r="U22" i="34"/>
  <c r="S22" i="34"/>
  <c r="O22" i="34"/>
  <c r="M22" i="34"/>
  <c r="I22" i="34"/>
  <c r="H22" i="34"/>
  <c r="G22" i="34"/>
  <c r="F22" i="34"/>
  <c r="E22" i="34"/>
  <c r="FT21" i="34"/>
  <c r="FD21" i="34"/>
  <c r="FF21" i="34" s="1"/>
  <c r="FB21" i="34"/>
  <c r="EY21" i="34"/>
  <c r="EW21" i="34"/>
  <c r="ET21" i="34"/>
  <c r="ER21" i="34"/>
  <c r="EO21" i="34"/>
  <c r="EM21" i="34"/>
  <c r="EJ21" i="34"/>
  <c r="EH21" i="34"/>
  <c r="EE21" i="34"/>
  <c r="EC21" i="34"/>
  <c r="DY21" i="34"/>
  <c r="EA21" i="34" s="1"/>
  <c r="DW21" i="34"/>
  <c r="DT21" i="34"/>
  <c r="DR21" i="34"/>
  <c r="DO21" i="34"/>
  <c r="DM21" i="34"/>
  <c r="DI21" i="34"/>
  <c r="DK21" i="34" s="1"/>
  <c r="DG21" i="34"/>
  <c r="DC21" i="34"/>
  <c r="DE21" i="34" s="1"/>
  <c r="DA21" i="34"/>
  <c r="CX21" i="34"/>
  <c r="CV21" i="34"/>
  <c r="CR21" i="34"/>
  <c r="CT21" i="34" s="1"/>
  <c r="CP21" i="34"/>
  <c r="CL21" i="34"/>
  <c r="CN21" i="34" s="1"/>
  <c r="CJ21" i="34"/>
  <c r="CG21" i="34"/>
  <c r="CE21" i="34"/>
  <c r="CB21" i="34"/>
  <c r="BZ21" i="34"/>
  <c r="BW21" i="34"/>
  <c r="BU21" i="34"/>
  <c r="BR21" i="34"/>
  <c r="BP21" i="34"/>
  <c r="BM21" i="34"/>
  <c r="BK21" i="34"/>
  <c r="BG21" i="34"/>
  <c r="BI21" i="34" s="1"/>
  <c r="BE21" i="34"/>
  <c r="BB21" i="34"/>
  <c r="AZ21" i="34"/>
  <c r="AV21" i="34"/>
  <c r="AX21" i="34" s="1"/>
  <c r="AT21" i="34"/>
  <c r="AP21" i="34"/>
  <c r="AR21" i="34" s="1"/>
  <c r="AN21" i="34"/>
  <c r="AK21" i="34"/>
  <c r="AI21" i="34"/>
  <c r="AE21" i="34"/>
  <c r="AG21" i="34" s="1"/>
  <c r="AC21" i="34"/>
  <c r="Z21" i="34"/>
  <c r="X21" i="34"/>
  <c r="U21" i="34"/>
  <c r="S21" i="34"/>
  <c r="O21" i="34"/>
  <c r="M21" i="34"/>
  <c r="I21" i="34"/>
  <c r="H21" i="34"/>
  <c r="G21" i="34"/>
  <c r="F21" i="34"/>
  <c r="E21" i="34"/>
  <c r="FT20" i="34"/>
  <c r="FD20" i="34"/>
  <c r="FF20" i="34" s="1"/>
  <c r="FB20" i="34"/>
  <c r="EY20" i="34"/>
  <c r="EW20" i="34"/>
  <c r="ET20" i="34"/>
  <c r="ER20" i="34"/>
  <c r="EO20" i="34"/>
  <c r="EM20" i="34"/>
  <c r="EJ20" i="34"/>
  <c r="EH20" i="34"/>
  <c r="EE20" i="34"/>
  <c r="EC20" i="34"/>
  <c r="DY20" i="34"/>
  <c r="EA20" i="34" s="1"/>
  <c r="DW20" i="34"/>
  <c r="DT20" i="34"/>
  <c r="DR20" i="34"/>
  <c r="DO20" i="34"/>
  <c r="DM20" i="34"/>
  <c r="DI20" i="34"/>
  <c r="DK20" i="34" s="1"/>
  <c r="DG20" i="34"/>
  <c r="DC20" i="34"/>
  <c r="DE20" i="34" s="1"/>
  <c r="DA20" i="34"/>
  <c r="CX20" i="34"/>
  <c r="CV20" i="34"/>
  <c r="CR20" i="34"/>
  <c r="CT20" i="34" s="1"/>
  <c r="CP20" i="34"/>
  <c r="CL20" i="34"/>
  <c r="CN20" i="34" s="1"/>
  <c r="CJ20" i="34"/>
  <c r="CG20" i="34"/>
  <c r="CE20" i="34"/>
  <c r="CB20" i="34"/>
  <c r="BZ20" i="34"/>
  <c r="BW20" i="34"/>
  <c r="BU20" i="34"/>
  <c r="BR20" i="34"/>
  <c r="BP20" i="34"/>
  <c r="BM20" i="34"/>
  <c r="BK20" i="34"/>
  <c r="BG20" i="34"/>
  <c r="BI20" i="34" s="1"/>
  <c r="BE20" i="34"/>
  <c r="BB20" i="34"/>
  <c r="AZ20" i="34"/>
  <c r="AV20" i="34"/>
  <c r="AX20" i="34" s="1"/>
  <c r="AT20" i="34"/>
  <c r="AP20" i="34"/>
  <c r="AR20" i="34" s="1"/>
  <c r="AN20" i="34"/>
  <c r="AK20" i="34"/>
  <c r="AI20" i="34"/>
  <c r="AE20" i="34"/>
  <c r="AG20" i="34" s="1"/>
  <c r="AC20" i="34"/>
  <c r="Z20" i="34"/>
  <c r="X20" i="34"/>
  <c r="U20" i="34"/>
  <c r="S20" i="34"/>
  <c r="O20" i="34"/>
  <c r="M20" i="34"/>
  <c r="I20" i="34"/>
  <c r="H20" i="34"/>
  <c r="G20" i="34"/>
  <c r="F20" i="34"/>
  <c r="E20" i="34"/>
  <c r="FT19" i="34"/>
  <c r="FD19" i="34"/>
  <c r="FF19" i="34" s="1"/>
  <c r="FB19" i="34"/>
  <c r="EY19" i="34"/>
  <c r="EW19" i="34"/>
  <c r="ET19" i="34"/>
  <c r="ER19" i="34"/>
  <c r="EO19" i="34"/>
  <c r="EM19" i="34"/>
  <c r="EJ19" i="34"/>
  <c r="EH19" i="34"/>
  <c r="EE19" i="34"/>
  <c r="EC19" i="34"/>
  <c r="DY19" i="34"/>
  <c r="EA19" i="34" s="1"/>
  <c r="DW19" i="34"/>
  <c r="DT19" i="34"/>
  <c r="DR19" i="34"/>
  <c r="DO19" i="34"/>
  <c r="DM19" i="34"/>
  <c r="DI19" i="34"/>
  <c r="DK19" i="34" s="1"/>
  <c r="DG19" i="34"/>
  <c r="DC19" i="34"/>
  <c r="DE19" i="34" s="1"/>
  <c r="DA19" i="34"/>
  <c r="CX19" i="34"/>
  <c r="CV19" i="34"/>
  <c r="CR19" i="34"/>
  <c r="CT19" i="34" s="1"/>
  <c r="CP19" i="34"/>
  <c r="CL19" i="34"/>
  <c r="CN19" i="34" s="1"/>
  <c r="CJ19" i="34"/>
  <c r="CG19" i="34"/>
  <c r="CE19" i="34"/>
  <c r="CB19" i="34"/>
  <c r="BZ19" i="34"/>
  <c r="BW19" i="34"/>
  <c r="BU19" i="34"/>
  <c r="BR19" i="34"/>
  <c r="BP19" i="34"/>
  <c r="BM19" i="34"/>
  <c r="BK19" i="34"/>
  <c r="BG19" i="34"/>
  <c r="BI19" i="34" s="1"/>
  <c r="BE19" i="34"/>
  <c r="BB19" i="34"/>
  <c r="AZ19" i="34"/>
  <c r="AV19" i="34"/>
  <c r="AX19" i="34" s="1"/>
  <c r="AT19" i="34"/>
  <c r="AP19" i="34"/>
  <c r="AR19" i="34" s="1"/>
  <c r="AN19" i="34"/>
  <c r="AK19" i="34"/>
  <c r="AI19" i="34"/>
  <c r="AE19" i="34"/>
  <c r="AG19" i="34" s="1"/>
  <c r="AC19" i="34"/>
  <c r="Z19" i="34"/>
  <c r="X19" i="34"/>
  <c r="U19" i="34"/>
  <c r="S19" i="34"/>
  <c r="O19" i="34"/>
  <c r="Q19" i="34" s="1"/>
  <c r="M19" i="34"/>
  <c r="I19" i="34"/>
  <c r="H19" i="34"/>
  <c r="G19" i="34"/>
  <c r="F19" i="34"/>
  <c r="E19" i="34"/>
  <c r="FT18" i="34"/>
  <c r="FD18" i="34"/>
  <c r="FF18" i="34" s="1"/>
  <c r="FB18" i="34"/>
  <c r="EY18" i="34"/>
  <c r="EW18" i="34"/>
  <c r="ET18" i="34"/>
  <c r="ER18" i="34"/>
  <c r="EO18" i="34"/>
  <c r="EM18" i="34"/>
  <c r="EJ18" i="34"/>
  <c r="EH18" i="34"/>
  <c r="EE18" i="34"/>
  <c r="EC18" i="34"/>
  <c r="DY18" i="34"/>
  <c r="EA18" i="34" s="1"/>
  <c r="DW18" i="34"/>
  <c r="DT18" i="34"/>
  <c r="DR18" i="34"/>
  <c r="DO18" i="34"/>
  <c r="DM18" i="34"/>
  <c r="DI18" i="34"/>
  <c r="DK18" i="34" s="1"/>
  <c r="DG18" i="34"/>
  <c r="DC18" i="34"/>
  <c r="DE18" i="34" s="1"/>
  <c r="DA18" i="34"/>
  <c r="CX18" i="34"/>
  <c r="CV18" i="34"/>
  <c r="CR18" i="34"/>
  <c r="CT18" i="34" s="1"/>
  <c r="CP18" i="34"/>
  <c r="CL18" i="34"/>
  <c r="CN18" i="34" s="1"/>
  <c r="CJ18" i="34"/>
  <c r="CG18" i="34"/>
  <c r="CE18" i="34"/>
  <c r="CB18" i="34"/>
  <c r="BZ18" i="34"/>
  <c r="BW18" i="34"/>
  <c r="BU18" i="34"/>
  <c r="BR18" i="34"/>
  <c r="BP18" i="34"/>
  <c r="BM18" i="34"/>
  <c r="BK18" i="34"/>
  <c r="BG18" i="34"/>
  <c r="BI18" i="34" s="1"/>
  <c r="BE18" i="34"/>
  <c r="BB18" i="34"/>
  <c r="AZ18" i="34"/>
  <c r="AV18" i="34"/>
  <c r="AX18" i="34" s="1"/>
  <c r="AT18" i="34"/>
  <c r="AP18" i="34"/>
  <c r="AR18" i="34" s="1"/>
  <c r="AN18" i="34"/>
  <c r="AK18" i="34"/>
  <c r="AI18" i="34"/>
  <c r="AE18" i="34"/>
  <c r="AG18" i="34" s="1"/>
  <c r="AC18" i="34"/>
  <c r="Z18" i="34"/>
  <c r="X18" i="34"/>
  <c r="U18" i="34"/>
  <c r="S18" i="34"/>
  <c r="O18" i="34"/>
  <c r="Q18" i="34" s="1"/>
  <c r="M18" i="34"/>
  <c r="I18" i="34"/>
  <c r="H18" i="34"/>
  <c r="G18" i="34"/>
  <c r="F18" i="34"/>
  <c r="E18" i="34"/>
  <c r="FT17" i="34"/>
  <c r="FD17" i="34"/>
  <c r="FF17" i="34" s="1"/>
  <c r="FB17" i="34"/>
  <c r="EY17" i="34"/>
  <c r="EW17" i="34"/>
  <c r="ET17" i="34"/>
  <c r="ER17" i="34"/>
  <c r="EO17" i="34"/>
  <c r="EM17" i="34"/>
  <c r="EJ17" i="34"/>
  <c r="EH17" i="34"/>
  <c r="EE17" i="34"/>
  <c r="EC17" i="34"/>
  <c r="DY17" i="34"/>
  <c r="EA17" i="34" s="1"/>
  <c r="DW17" i="34"/>
  <c r="DT17" i="34"/>
  <c r="DR17" i="34"/>
  <c r="DO17" i="34"/>
  <c r="DM17" i="34"/>
  <c r="DI17" i="34"/>
  <c r="DK17" i="34" s="1"/>
  <c r="DG17" i="34"/>
  <c r="DC17" i="34"/>
  <c r="DE17" i="34" s="1"/>
  <c r="DA17" i="34"/>
  <c r="CX17" i="34"/>
  <c r="CV17" i="34"/>
  <c r="CR17" i="34"/>
  <c r="CT17" i="34" s="1"/>
  <c r="CP17" i="34"/>
  <c r="CL17" i="34"/>
  <c r="CN17" i="34" s="1"/>
  <c r="CJ17" i="34"/>
  <c r="CG17" i="34"/>
  <c r="CE17" i="34"/>
  <c r="CB17" i="34"/>
  <c r="BZ17" i="34"/>
  <c r="BW17" i="34"/>
  <c r="BU17" i="34"/>
  <c r="BR17" i="34"/>
  <c r="BP17" i="34"/>
  <c r="BM17" i="34"/>
  <c r="BK17" i="34"/>
  <c r="BG17" i="34"/>
  <c r="BI17" i="34" s="1"/>
  <c r="BE17" i="34"/>
  <c r="BB17" i="34"/>
  <c r="AZ17" i="34"/>
  <c r="AV17" i="34"/>
  <c r="AX17" i="34" s="1"/>
  <c r="AT17" i="34"/>
  <c r="AP17" i="34"/>
  <c r="AR17" i="34" s="1"/>
  <c r="AN17" i="34"/>
  <c r="AK17" i="34"/>
  <c r="AI17" i="34"/>
  <c r="AE17" i="34"/>
  <c r="AG17" i="34" s="1"/>
  <c r="AC17" i="34"/>
  <c r="Z17" i="34"/>
  <c r="X17" i="34"/>
  <c r="U17" i="34"/>
  <c r="S17" i="34"/>
  <c r="O17" i="34"/>
  <c r="Q17" i="34" s="1"/>
  <c r="M17" i="34"/>
  <c r="I17" i="34"/>
  <c r="H17" i="34"/>
  <c r="G17" i="34"/>
  <c r="F17" i="34"/>
  <c r="E17" i="34"/>
  <c r="FT16" i="34"/>
  <c r="FD16" i="34"/>
  <c r="FF16" i="34" s="1"/>
  <c r="FB16" i="34"/>
  <c r="EY16" i="34"/>
  <c r="EW16" i="34"/>
  <c r="ET16" i="34"/>
  <c r="ER16" i="34"/>
  <c r="EO16" i="34"/>
  <c r="EM16" i="34"/>
  <c r="EJ16" i="34"/>
  <c r="EH16" i="34"/>
  <c r="EE16" i="34"/>
  <c r="EC16" i="34"/>
  <c r="DY16" i="34"/>
  <c r="EA16" i="34" s="1"/>
  <c r="DW16" i="34"/>
  <c r="DT16" i="34"/>
  <c r="DR16" i="34"/>
  <c r="DO16" i="34"/>
  <c r="DM16" i="34"/>
  <c r="DI16" i="34"/>
  <c r="DK16" i="34" s="1"/>
  <c r="DG16" i="34"/>
  <c r="DC16" i="34"/>
  <c r="DE16" i="34" s="1"/>
  <c r="DA16" i="34"/>
  <c r="CX16" i="34"/>
  <c r="CV16" i="34"/>
  <c r="CR16" i="34"/>
  <c r="CT16" i="34" s="1"/>
  <c r="CP16" i="34"/>
  <c r="CL16" i="34"/>
  <c r="CN16" i="34" s="1"/>
  <c r="CJ16" i="34"/>
  <c r="CG16" i="34"/>
  <c r="CE16" i="34"/>
  <c r="CB16" i="34"/>
  <c r="BZ16" i="34"/>
  <c r="BW16" i="34"/>
  <c r="BU16" i="34"/>
  <c r="BR16" i="34"/>
  <c r="BP16" i="34"/>
  <c r="BM16" i="34"/>
  <c r="BK16" i="34"/>
  <c r="BG16" i="34"/>
  <c r="BI16" i="34" s="1"/>
  <c r="BE16" i="34"/>
  <c r="BB16" i="34"/>
  <c r="AZ16" i="34"/>
  <c r="AV16" i="34"/>
  <c r="AX16" i="34" s="1"/>
  <c r="AT16" i="34"/>
  <c r="AP16" i="34"/>
  <c r="AR16" i="34" s="1"/>
  <c r="AN16" i="34"/>
  <c r="AK16" i="34"/>
  <c r="AI16" i="34"/>
  <c r="AE16" i="34"/>
  <c r="AG16" i="34" s="1"/>
  <c r="AC16" i="34"/>
  <c r="Z16" i="34"/>
  <c r="X16" i="34"/>
  <c r="U16" i="34"/>
  <c r="S16" i="34"/>
  <c r="O16" i="34"/>
  <c r="Q16" i="34" s="1"/>
  <c r="M16" i="34"/>
  <c r="I16" i="34"/>
  <c r="H16" i="34"/>
  <c r="G16" i="34"/>
  <c r="F16" i="34"/>
  <c r="E16" i="34"/>
  <c r="FT15" i="34"/>
  <c r="FD15" i="34"/>
  <c r="FF15" i="34" s="1"/>
  <c r="FB15" i="34"/>
  <c r="EY15" i="34"/>
  <c r="EW15" i="34"/>
  <c r="ET15" i="34"/>
  <c r="ER15" i="34"/>
  <c r="EO15" i="34"/>
  <c r="EM15" i="34"/>
  <c r="EJ15" i="34"/>
  <c r="EH15" i="34"/>
  <c r="EE15" i="34"/>
  <c r="EC15" i="34"/>
  <c r="DY15" i="34"/>
  <c r="EA15" i="34" s="1"/>
  <c r="DW15" i="34"/>
  <c r="DT15" i="34"/>
  <c r="DR15" i="34"/>
  <c r="DO15" i="34"/>
  <c r="DM15" i="34"/>
  <c r="DI15" i="34"/>
  <c r="DK15" i="34" s="1"/>
  <c r="DG15" i="34"/>
  <c r="DC15" i="34"/>
  <c r="DE15" i="34" s="1"/>
  <c r="DA15" i="34"/>
  <c r="CX15" i="34"/>
  <c r="CV15" i="34"/>
  <c r="CR15" i="34"/>
  <c r="CT15" i="34" s="1"/>
  <c r="CP15" i="34"/>
  <c r="CL15" i="34"/>
  <c r="CN15" i="34" s="1"/>
  <c r="CJ15" i="34"/>
  <c r="CG15" i="34"/>
  <c r="CE15" i="34"/>
  <c r="CB15" i="34"/>
  <c r="BZ15" i="34"/>
  <c r="BW15" i="34"/>
  <c r="BU15" i="34"/>
  <c r="BR15" i="34"/>
  <c r="BP15" i="34"/>
  <c r="BM15" i="34"/>
  <c r="BK15" i="34"/>
  <c r="BG15" i="34"/>
  <c r="BI15" i="34" s="1"/>
  <c r="BE15" i="34"/>
  <c r="BB15" i="34"/>
  <c r="AZ15" i="34"/>
  <c r="AV15" i="34"/>
  <c r="AX15" i="34" s="1"/>
  <c r="AT15" i="34"/>
  <c r="AP15" i="34"/>
  <c r="AR15" i="34" s="1"/>
  <c r="AN15" i="34"/>
  <c r="AK15" i="34"/>
  <c r="AI15" i="34"/>
  <c r="AE15" i="34"/>
  <c r="AG15" i="34" s="1"/>
  <c r="AC15" i="34"/>
  <c r="Z15" i="34"/>
  <c r="X15" i="34"/>
  <c r="U15" i="34"/>
  <c r="S15" i="34"/>
  <c r="O15" i="34"/>
  <c r="Q15" i="34" s="1"/>
  <c r="M15" i="34"/>
  <c r="I15" i="34"/>
  <c r="H15" i="34"/>
  <c r="G15" i="34"/>
  <c r="F15" i="34"/>
  <c r="E15" i="34"/>
  <c r="FT14" i="34"/>
  <c r="FD14" i="34"/>
  <c r="FF14" i="34" s="1"/>
  <c r="FB14" i="34"/>
  <c r="EY14" i="34"/>
  <c r="EW14" i="34"/>
  <c r="ET14" i="34"/>
  <c r="ER14" i="34"/>
  <c r="EO14" i="34"/>
  <c r="EM14" i="34"/>
  <c r="EJ14" i="34"/>
  <c r="EH14" i="34"/>
  <c r="EE14" i="34"/>
  <c r="EC14" i="34"/>
  <c r="DY14" i="34"/>
  <c r="EA14" i="34" s="1"/>
  <c r="DW14" i="34"/>
  <c r="DT14" i="34"/>
  <c r="DR14" i="34"/>
  <c r="DO14" i="34"/>
  <c r="DM14" i="34"/>
  <c r="DI14" i="34"/>
  <c r="DK14" i="34" s="1"/>
  <c r="DG14" i="34"/>
  <c r="DC14" i="34"/>
  <c r="DE14" i="34" s="1"/>
  <c r="DA14" i="34"/>
  <c r="CX14" i="34"/>
  <c r="CV14" i="34"/>
  <c r="CR14" i="34"/>
  <c r="CT14" i="34" s="1"/>
  <c r="CP14" i="34"/>
  <c r="CL14" i="34"/>
  <c r="CN14" i="34" s="1"/>
  <c r="CJ14" i="34"/>
  <c r="CG14" i="34"/>
  <c r="CE14" i="34"/>
  <c r="CB14" i="34"/>
  <c r="BZ14" i="34"/>
  <c r="BW14" i="34"/>
  <c r="BU14" i="34"/>
  <c r="BR14" i="34"/>
  <c r="BP14" i="34"/>
  <c r="BM14" i="34"/>
  <c r="BK14" i="34"/>
  <c r="BG14" i="34"/>
  <c r="BI14" i="34" s="1"/>
  <c r="BE14" i="34"/>
  <c r="BB14" i="34"/>
  <c r="AZ14" i="34"/>
  <c r="AV14" i="34"/>
  <c r="AX14" i="34" s="1"/>
  <c r="AT14" i="34"/>
  <c r="AP14" i="34"/>
  <c r="AR14" i="34" s="1"/>
  <c r="AN14" i="34"/>
  <c r="AK14" i="34"/>
  <c r="AI14" i="34"/>
  <c r="AE14" i="34"/>
  <c r="AG14" i="34" s="1"/>
  <c r="AC14" i="34"/>
  <c r="Z14" i="34"/>
  <c r="X14" i="34"/>
  <c r="U14" i="34"/>
  <c r="S14" i="34"/>
  <c r="O14" i="34"/>
  <c r="M14" i="34"/>
  <c r="I14" i="34"/>
  <c r="H14" i="34"/>
  <c r="G14" i="34"/>
  <c r="F14" i="34"/>
  <c r="E14" i="34"/>
  <c r="FT13" i="34"/>
  <c r="FD13" i="34"/>
  <c r="FF13" i="34" s="1"/>
  <c r="FB13" i="34"/>
  <c r="EY13" i="34"/>
  <c r="EW13" i="34"/>
  <c r="ET13" i="34"/>
  <c r="ER13" i="34"/>
  <c r="EO13" i="34"/>
  <c r="EM13" i="34"/>
  <c r="EJ13" i="34"/>
  <c r="EH13" i="34"/>
  <c r="EE13" i="34"/>
  <c r="EC13" i="34"/>
  <c r="DY13" i="34"/>
  <c r="EA13" i="34" s="1"/>
  <c r="DW13" i="34"/>
  <c r="DT13" i="34"/>
  <c r="DR13" i="34"/>
  <c r="DO13" i="34"/>
  <c r="DM13" i="34"/>
  <c r="DI13" i="34"/>
  <c r="DK13" i="34" s="1"/>
  <c r="DG13" i="34"/>
  <c r="DC13" i="34"/>
  <c r="DE13" i="34" s="1"/>
  <c r="DA13" i="34"/>
  <c r="CX13" i="34"/>
  <c r="CV13" i="34"/>
  <c r="CR13" i="34"/>
  <c r="CT13" i="34" s="1"/>
  <c r="CP13" i="34"/>
  <c r="CL13" i="34"/>
  <c r="CN13" i="34" s="1"/>
  <c r="CJ13" i="34"/>
  <c r="CG13" i="34"/>
  <c r="CE13" i="34"/>
  <c r="CB13" i="34"/>
  <c r="BZ13" i="34"/>
  <c r="BW13" i="34"/>
  <c r="BU13" i="34"/>
  <c r="BR13" i="34"/>
  <c r="BP13" i="34"/>
  <c r="BM13" i="34"/>
  <c r="BK13" i="34"/>
  <c r="BG13" i="34"/>
  <c r="BI13" i="34" s="1"/>
  <c r="BE13" i="34"/>
  <c r="BB13" i="34"/>
  <c r="AZ13" i="34"/>
  <c r="AV13" i="34"/>
  <c r="AX13" i="34" s="1"/>
  <c r="AT13" i="34"/>
  <c r="AP13" i="34"/>
  <c r="AR13" i="34" s="1"/>
  <c r="AN13" i="34"/>
  <c r="AK13" i="34"/>
  <c r="AI13" i="34"/>
  <c r="AE13" i="34"/>
  <c r="AG13" i="34" s="1"/>
  <c r="AC13" i="34"/>
  <c r="Z13" i="34"/>
  <c r="X13" i="34"/>
  <c r="U13" i="34"/>
  <c r="S13" i="34"/>
  <c r="O13" i="34"/>
  <c r="Q13" i="34" s="1"/>
  <c r="M13" i="34"/>
  <c r="I13" i="34"/>
  <c r="H13" i="34"/>
  <c r="G13" i="34"/>
  <c r="F13" i="34"/>
  <c r="E13" i="34"/>
  <c r="FT12" i="34"/>
  <c r="FD12" i="34"/>
  <c r="FF12" i="34" s="1"/>
  <c r="FB12" i="34"/>
  <c r="EY12" i="34"/>
  <c r="EW12" i="34"/>
  <c r="ET12" i="34"/>
  <c r="ER12" i="34"/>
  <c r="EO12" i="34"/>
  <c r="EM12" i="34"/>
  <c r="EJ12" i="34"/>
  <c r="EH12" i="34"/>
  <c r="EE12" i="34"/>
  <c r="EC12" i="34"/>
  <c r="DY12" i="34"/>
  <c r="EA12" i="34" s="1"/>
  <c r="DW12" i="34"/>
  <c r="DT12" i="34"/>
  <c r="DR12" i="34"/>
  <c r="DO12" i="34"/>
  <c r="DM12" i="34"/>
  <c r="DI12" i="34"/>
  <c r="DK12" i="34" s="1"/>
  <c r="DG12" i="34"/>
  <c r="DC12" i="34"/>
  <c r="DE12" i="34" s="1"/>
  <c r="DA12" i="34"/>
  <c r="CX12" i="34"/>
  <c r="CV12" i="34"/>
  <c r="CR12" i="34"/>
  <c r="CT12" i="34" s="1"/>
  <c r="CP12" i="34"/>
  <c r="CL12" i="34"/>
  <c r="CN12" i="34" s="1"/>
  <c r="CJ12" i="34"/>
  <c r="CG12" i="34"/>
  <c r="CE12" i="34"/>
  <c r="CB12" i="34"/>
  <c r="BZ12" i="34"/>
  <c r="BW12" i="34"/>
  <c r="BU12" i="34"/>
  <c r="BR12" i="34"/>
  <c r="BP12" i="34"/>
  <c r="BM12" i="34"/>
  <c r="BK12" i="34"/>
  <c r="BG12" i="34"/>
  <c r="BI12" i="34" s="1"/>
  <c r="BE12" i="34"/>
  <c r="BB12" i="34"/>
  <c r="AZ12" i="34"/>
  <c r="AV12" i="34"/>
  <c r="AX12" i="34" s="1"/>
  <c r="AT12" i="34"/>
  <c r="AP12" i="34"/>
  <c r="AR12" i="34" s="1"/>
  <c r="AN12" i="34"/>
  <c r="AK12" i="34"/>
  <c r="AI12" i="34"/>
  <c r="AE12" i="34"/>
  <c r="AG12" i="34" s="1"/>
  <c r="AC12" i="34"/>
  <c r="Z12" i="34"/>
  <c r="X12" i="34"/>
  <c r="U12" i="34"/>
  <c r="S12" i="34"/>
  <c r="O12" i="34"/>
  <c r="Q12" i="34" s="1"/>
  <c r="M12" i="34"/>
  <c r="I12" i="34"/>
  <c r="H12" i="34"/>
  <c r="G12" i="34"/>
  <c r="F12" i="34"/>
  <c r="E12" i="34"/>
  <c r="FT11" i="34"/>
  <c r="FD11" i="34"/>
  <c r="FF11" i="34" s="1"/>
  <c r="FB11" i="34"/>
  <c r="EY11" i="34"/>
  <c r="EW11" i="34"/>
  <c r="ET11" i="34"/>
  <c r="ER11" i="34"/>
  <c r="EO11" i="34"/>
  <c r="EM11" i="34"/>
  <c r="EJ11" i="34"/>
  <c r="EH11" i="34"/>
  <c r="EE11" i="34"/>
  <c r="EC11" i="34"/>
  <c r="DY11" i="34"/>
  <c r="EA11" i="34" s="1"/>
  <c r="DW11" i="34"/>
  <c r="DT11" i="34"/>
  <c r="DR11" i="34"/>
  <c r="DO11" i="34"/>
  <c r="DM11" i="34"/>
  <c r="DI11" i="34"/>
  <c r="DK11" i="34" s="1"/>
  <c r="DG11" i="34"/>
  <c r="DC11" i="34"/>
  <c r="DE11" i="34" s="1"/>
  <c r="DA11" i="34"/>
  <c r="CX11" i="34"/>
  <c r="CV11" i="34"/>
  <c r="CR11" i="34"/>
  <c r="CT11" i="34" s="1"/>
  <c r="CP11" i="34"/>
  <c r="CL11" i="34"/>
  <c r="CN11" i="34" s="1"/>
  <c r="CJ11" i="34"/>
  <c r="CG11" i="34"/>
  <c r="CE11" i="34"/>
  <c r="CB11" i="34"/>
  <c r="BZ11" i="34"/>
  <c r="BW11" i="34"/>
  <c r="BU11" i="34"/>
  <c r="BR11" i="34"/>
  <c r="BP11" i="34"/>
  <c r="BM11" i="34"/>
  <c r="BK11" i="34"/>
  <c r="BG11" i="34"/>
  <c r="BI11" i="34" s="1"/>
  <c r="BE11" i="34"/>
  <c r="BB11" i="34"/>
  <c r="AZ11" i="34"/>
  <c r="AV11" i="34"/>
  <c r="AX11" i="34" s="1"/>
  <c r="AT11" i="34"/>
  <c r="AP11" i="34"/>
  <c r="AR11" i="34" s="1"/>
  <c r="AN11" i="34"/>
  <c r="AK11" i="34"/>
  <c r="AI11" i="34"/>
  <c r="AE11" i="34"/>
  <c r="AG11" i="34" s="1"/>
  <c r="AC11" i="34"/>
  <c r="Z11" i="34"/>
  <c r="X11" i="34"/>
  <c r="U11" i="34"/>
  <c r="S11" i="34"/>
  <c r="O11" i="34"/>
  <c r="M11" i="34"/>
  <c r="I11" i="34"/>
  <c r="H11" i="34"/>
  <c r="G11" i="34"/>
  <c r="F11" i="34"/>
  <c r="E11" i="34"/>
  <c r="FT10" i="34"/>
  <c r="FD10" i="34"/>
  <c r="FF10" i="34" s="1"/>
  <c r="FB10" i="34"/>
  <c r="EY10" i="34"/>
  <c r="EW10" i="34"/>
  <c r="ET10" i="34"/>
  <c r="ER10" i="34"/>
  <c r="EO10" i="34"/>
  <c r="EM10" i="34"/>
  <c r="EJ10" i="34"/>
  <c r="EH10" i="34"/>
  <c r="EE10" i="34"/>
  <c r="EC10" i="34"/>
  <c r="DY10" i="34"/>
  <c r="EA10" i="34" s="1"/>
  <c r="DW10" i="34"/>
  <c r="DT10" i="34"/>
  <c r="DR10" i="34"/>
  <c r="DO10" i="34"/>
  <c r="DM10" i="34"/>
  <c r="DI10" i="34"/>
  <c r="DK10" i="34" s="1"/>
  <c r="DG10" i="34"/>
  <c r="DC10" i="34"/>
  <c r="DE10" i="34" s="1"/>
  <c r="DA10" i="34"/>
  <c r="CX10" i="34"/>
  <c r="CV10" i="34"/>
  <c r="CR10" i="34"/>
  <c r="CT10" i="34" s="1"/>
  <c r="CP10" i="34"/>
  <c r="CL10" i="34"/>
  <c r="CN10" i="34" s="1"/>
  <c r="CJ10" i="34"/>
  <c r="CG10" i="34"/>
  <c r="CE10" i="34"/>
  <c r="CB10" i="34"/>
  <c r="BZ10" i="34"/>
  <c r="BW10" i="34"/>
  <c r="BU10" i="34"/>
  <c r="BR10" i="34"/>
  <c r="BP10" i="34"/>
  <c r="BM10" i="34"/>
  <c r="BK10" i="34"/>
  <c r="BG10" i="34"/>
  <c r="BI10" i="34" s="1"/>
  <c r="BE10" i="34"/>
  <c r="BB10" i="34"/>
  <c r="AZ10" i="34"/>
  <c r="AV10" i="34"/>
  <c r="AX10" i="34" s="1"/>
  <c r="AT10" i="34"/>
  <c r="AP10" i="34"/>
  <c r="AR10" i="34" s="1"/>
  <c r="AN10" i="34"/>
  <c r="AK10" i="34"/>
  <c r="AI10" i="34"/>
  <c r="AE10" i="34"/>
  <c r="AG10" i="34" s="1"/>
  <c r="AC10" i="34"/>
  <c r="Z10" i="34"/>
  <c r="X10" i="34"/>
  <c r="U10" i="34"/>
  <c r="S10" i="34"/>
  <c r="O10" i="34"/>
  <c r="Q10" i="34" s="1"/>
  <c r="M10" i="34"/>
  <c r="I10" i="34"/>
  <c r="H10" i="34"/>
  <c r="G10" i="34"/>
  <c r="F10" i="34"/>
  <c r="E10" i="34"/>
  <c r="FT9" i="34"/>
  <c r="FD9" i="34"/>
  <c r="FF9" i="34" s="1"/>
  <c r="FB9" i="34"/>
  <c r="EY9" i="34"/>
  <c r="EW9" i="34"/>
  <c r="ET9" i="34"/>
  <c r="ER9" i="34"/>
  <c r="EO9" i="34"/>
  <c r="EM9" i="34"/>
  <c r="EJ9" i="34"/>
  <c r="EH9" i="34"/>
  <c r="EE9" i="34"/>
  <c r="EC9" i="34"/>
  <c r="DY9" i="34"/>
  <c r="EA9" i="34" s="1"/>
  <c r="DW9" i="34"/>
  <c r="DT9" i="34"/>
  <c r="DR9" i="34"/>
  <c r="DO9" i="34"/>
  <c r="DM9" i="34"/>
  <c r="DI9" i="34"/>
  <c r="DK9" i="34" s="1"/>
  <c r="DG9" i="34"/>
  <c r="DC9" i="34"/>
  <c r="DE9" i="34" s="1"/>
  <c r="DA9" i="34"/>
  <c r="CX9" i="34"/>
  <c r="CV9" i="34"/>
  <c r="CR9" i="34"/>
  <c r="CT9" i="34" s="1"/>
  <c r="CP9" i="34"/>
  <c r="CL9" i="34"/>
  <c r="CN9" i="34" s="1"/>
  <c r="CJ9" i="34"/>
  <c r="CG9" i="34"/>
  <c r="CE9" i="34"/>
  <c r="CB9" i="34"/>
  <c r="BZ9" i="34"/>
  <c r="BW9" i="34"/>
  <c r="BU9" i="34"/>
  <c r="BR9" i="34"/>
  <c r="BP9" i="34"/>
  <c r="BM9" i="34"/>
  <c r="BK9" i="34"/>
  <c r="BG9" i="34"/>
  <c r="BI9" i="34" s="1"/>
  <c r="BE9" i="34"/>
  <c r="BB9" i="34"/>
  <c r="AZ9" i="34"/>
  <c r="AV9" i="34"/>
  <c r="AX9" i="34" s="1"/>
  <c r="AT9" i="34"/>
  <c r="AP9" i="34"/>
  <c r="AR9" i="34" s="1"/>
  <c r="AN9" i="34"/>
  <c r="AK9" i="34"/>
  <c r="AI9" i="34"/>
  <c r="AE9" i="34"/>
  <c r="AG9" i="34" s="1"/>
  <c r="AC9" i="34"/>
  <c r="Z9" i="34"/>
  <c r="X9" i="34"/>
  <c r="U9" i="34"/>
  <c r="S9" i="34"/>
  <c r="O9" i="34"/>
  <c r="Q9" i="34" s="1"/>
  <c r="M9" i="34"/>
  <c r="I9" i="34"/>
  <c r="H9" i="34"/>
  <c r="G9" i="34"/>
  <c r="F9" i="34"/>
  <c r="E9" i="34"/>
  <c r="FT8" i="34"/>
  <c r="FD8" i="34"/>
  <c r="FF8" i="34" s="1"/>
  <c r="FB8" i="34"/>
  <c r="EY8" i="34"/>
  <c r="EW8" i="34"/>
  <c r="ET8" i="34"/>
  <c r="ER8" i="34"/>
  <c r="EO8" i="34"/>
  <c r="EM8" i="34"/>
  <c r="EJ8" i="34"/>
  <c r="EH8" i="34"/>
  <c r="EE8" i="34"/>
  <c r="EC8" i="34"/>
  <c r="DY8" i="34"/>
  <c r="EA8" i="34" s="1"/>
  <c r="DW8" i="34"/>
  <c r="DT8" i="34"/>
  <c r="DR8" i="34"/>
  <c r="DO8" i="34"/>
  <c r="DM8" i="34"/>
  <c r="DI8" i="34"/>
  <c r="DK8" i="34" s="1"/>
  <c r="DG8" i="34"/>
  <c r="DC8" i="34"/>
  <c r="DE8" i="34" s="1"/>
  <c r="DA8" i="34"/>
  <c r="CX8" i="34"/>
  <c r="CV8" i="34"/>
  <c r="CR8" i="34"/>
  <c r="CT8" i="34" s="1"/>
  <c r="CP8" i="34"/>
  <c r="CL8" i="34"/>
  <c r="CN8" i="34" s="1"/>
  <c r="CJ8" i="34"/>
  <c r="CG8" i="34"/>
  <c r="CE8" i="34"/>
  <c r="CB8" i="34"/>
  <c r="BZ8" i="34"/>
  <c r="BW8" i="34"/>
  <c r="BU8" i="34"/>
  <c r="BR8" i="34"/>
  <c r="BP8" i="34"/>
  <c r="BM8" i="34"/>
  <c r="BK8" i="34"/>
  <c r="BG8" i="34"/>
  <c r="BI8" i="34" s="1"/>
  <c r="BE8" i="34"/>
  <c r="BB8" i="34"/>
  <c r="AZ8" i="34"/>
  <c r="AV8" i="34"/>
  <c r="AX8" i="34" s="1"/>
  <c r="AT8" i="34"/>
  <c r="AP8" i="34"/>
  <c r="AR8" i="34" s="1"/>
  <c r="AN8" i="34"/>
  <c r="AK8" i="34"/>
  <c r="AI8" i="34"/>
  <c r="AE8" i="34"/>
  <c r="AG8" i="34" s="1"/>
  <c r="AC8" i="34"/>
  <c r="Z8" i="34"/>
  <c r="X8" i="34"/>
  <c r="U8" i="34"/>
  <c r="S8" i="34"/>
  <c r="O8" i="34"/>
  <c r="M8" i="34"/>
  <c r="I8" i="34"/>
  <c r="H8" i="34"/>
  <c r="G8" i="34"/>
  <c r="F8" i="34"/>
  <c r="E8" i="34"/>
  <c r="FT7" i="34"/>
  <c r="FD7" i="34"/>
  <c r="FF7" i="34" s="1"/>
  <c r="FB7" i="34"/>
  <c r="EY7" i="34"/>
  <c r="EW7" i="34"/>
  <c r="ET7" i="34"/>
  <c r="ER7" i="34"/>
  <c r="EO7" i="34"/>
  <c r="EM7" i="34"/>
  <c r="EJ7" i="34"/>
  <c r="EH7" i="34"/>
  <c r="EE7" i="34"/>
  <c r="EC7" i="34"/>
  <c r="DY7" i="34"/>
  <c r="EA7" i="34" s="1"/>
  <c r="DW7" i="34"/>
  <c r="DT7" i="34"/>
  <c r="DR7" i="34"/>
  <c r="DO7" i="34"/>
  <c r="DM7" i="34"/>
  <c r="DI7" i="34"/>
  <c r="DK7" i="34" s="1"/>
  <c r="DG7" i="34"/>
  <c r="DC7" i="34"/>
  <c r="DE7" i="34" s="1"/>
  <c r="DA7" i="34"/>
  <c r="CX7" i="34"/>
  <c r="CV7" i="34"/>
  <c r="CR7" i="34"/>
  <c r="CT7" i="34" s="1"/>
  <c r="CP7" i="34"/>
  <c r="CL7" i="34"/>
  <c r="CN7" i="34" s="1"/>
  <c r="CJ7" i="34"/>
  <c r="CG7" i="34"/>
  <c r="CE7" i="34"/>
  <c r="CB7" i="34"/>
  <c r="BZ7" i="34"/>
  <c r="BW7" i="34"/>
  <c r="BU7" i="34"/>
  <c r="BR7" i="34"/>
  <c r="BP7" i="34"/>
  <c r="BM7" i="34"/>
  <c r="BK7" i="34"/>
  <c r="BG7" i="34"/>
  <c r="BI7" i="34" s="1"/>
  <c r="BE7" i="34"/>
  <c r="BB7" i="34"/>
  <c r="AZ7" i="34"/>
  <c r="AV7" i="34"/>
  <c r="AX7" i="34" s="1"/>
  <c r="AT7" i="34"/>
  <c r="AP7" i="34"/>
  <c r="AR7" i="34" s="1"/>
  <c r="AN7" i="34"/>
  <c r="AK7" i="34"/>
  <c r="AI7" i="34"/>
  <c r="AE7" i="34"/>
  <c r="AG7" i="34" s="1"/>
  <c r="AC7" i="34"/>
  <c r="Z7" i="34"/>
  <c r="X7" i="34"/>
  <c r="U7" i="34"/>
  <c r="S7" i="34"/>
  <c r="O7" i="34"/>
  <c r="Q7" i="34" s="1"/>
  <c r="M7" i="34"/>
  <c r="I7" i="34"/>
  <c r="H7" i="34"/>
  <c r="G7" i="34"/>
  <c r="F7" i="34"/>
  <c r="E7" i="34"/>
  <c r="FT6" i="34"/>
  <c r="FD6" i="34"/>
  <c r="FF6" i="34" s="1"/>
  <c r="FB6" i="34"/>
  <c r="EY6" i="34"/>
  <c r="EW6" i="34"/>
  <c r="ET6" i="34"/>
  <c r="ER6" i="34"/>
  <c r="EO6" i="34"/>
  <c r="EM6" i="34"/>
  <c r="EJ6" i="34"/>
  <c r="EH6" i="34"/>
  <c r="EE6" i="34"/>
  <c r="EC6" i="34"/>
  <c r="DY6" i="34"/>
  <c r="EA6" i="34" s="1"/>
  <c r="DW6" i="34"/>
  <c r="DT6" i="34"/>
  <c r="DR6" i="34"/>
  <c r="DO6" i="34"/>
  <c r="DM6" i="34"/>
  <c r="DI6" i="34"/>
  <c r="DK6" i="34" s="1"/>
  <c r="DG6" i="34"/>
  <c r="DC6" i="34"/>
  <c r="DE6" i="34" s="1"/>
  <c r="DA6" i="34"/>
  <c r="CX6" i="34"/>
  <c r="CV6" i="34"/>
  <c r="CR6" i="34"/>
  <c r="CT6" i="34" s="1"/>
  <c r="CP6" i="34"/>
  <c r="CL6" i="34"/>
  <c r="CN6" i="34" s="1"/>
  <c r="CJ6" i="34"/>
  <c r="CG6" i="34"/>
  <c r="CE6" i="34"/>
  <c r="CB6" i="34"/>
  <c r="BZ6" i="34"/>
  <c r="BW6" i="34"/>
  <c r="BU6" i="34"/>
  <c r="BR6" i="34"/>
  <c r="BP6" i="34"/>
  <c r="BM6" i="34"/>
  <c r="BK6" i="34"/>
  <c r="BG6" i="34"/>
  <c r="BI6" i="34" s="1"/>
  <c r="BE6" i="34"/>
  <c r="BB6" i="34"/>
  <c r="AZ6" i="34"/>
  <c r="AV6" i="34"/>
  <c r="AX6" i="34" s="1"/>
  <c r="AT6" i="34"/>
  <c r="AP6" i="34"/>
  <c r="AR6" i="34" s="1"/>
  <c r="AN6" i="34"/>
  <c r="AK6" i="34"/>
  <c r="AI6" i="34"/>
  <c r="AE6" i="34"/>
  <c r="AG6" i="34" s="1"/>
  <c r="AC6" i="34"/>
  <c r="Z6" i="34"/>
  <c r="X6" i="34"/>
  <c r="U6" i="34"/>
  <c r="S6" i="34"/>
  <c r="O6" i="34"/>
  <c r="Q6" i="34" s="1"/>
  <c r="M6" i="34"/>
  <c r="I6" i="34"/>
  <c r="H6" i="34"/>
  <c r="G6" i="34"/>
  <c r="F6" i="34"/>
  <c r="E6" i="34"/>
  <c r="FT5" i="34"/>
  <c r="FD5" i="34"/>
  <c r="FF5" i="34" s="1"/>
  <c r="FB5" i="34"/>
  <c r="EY5" i="34"/>
  <c r="EW5" i="34"/>
  <c r="ET5" i="34"/>
  <c r="ER5" i="34"/>
  <c r="EO5" i="34"/>
  <c r="EM5" i="34"/>
  <c r="EJ5" i="34"/>
  <c r="EH5" i="34"/>
  <c r="EE5" i="34"/>
  <c r="EC5" i="34"/>
  <c r="DY5" i="34"/>
  <c r="EA5" i="34" s="1"/>
  <c r="DW5" i="34"/>
  <c r="DT5" i="34"/>
  <c r="DR5" i="34"/>
  <c r="DO5" i="34"/>
  <c r="DM5" i="34"/>
  <c r="DI5" i="34"/>
  <c r="DK5" i="34" s="1"/>
  <c r="DG5" i="34"/>
  <c r="DC5" i="34"/>
  <c r="DE5" i="34" s="1"/>
  <c r="DA5" i="34"/>
  <c r="CX5" i="34"/>
  <c r="CV5" i="34"/>
  <c r="CR5" i="34"/>
  <c r="CT5" i="34" s="1"/>
  <c r="CP5" i="34"/>
  <c r="CL5" i="34"/>
  <c r="CN5" i="34" s="1"/>
  <c r="CJ5" i="34"/>
  <c r="CG5" i="34"/>
  <c r="CE5" i="34"/>
  <c r="CB5" i="34"/>
  <c r="BZ5" i="34"/>
  <c r="BW5" i="34"/>
  <c r="BU5" i="34"/>
  <c r="BR5" i="34"/>
  <c r="BP5" i="34"/>
  <c r="BM5" i="34"/>
  <c r="BK5" i="34"/>
  <c r="BG5" i="34"/>
  <c r="BI5" i="34" s="1"/>
  <c r="BE5" i="34"/>
  <c r="BB5" i="34"/>
  <c r="AZ5" i="34"/>
  <c r="AV5" i="34"/>
  <c r="AX5" i="34" s="1"/>
  <c r="AT5" i="34"/>
  <c r="AP5" i="34"/>
  <c r="AR5" i="34" s="1"/>
  <c r="AN5" i="34"/>
  <c r="AK5" i="34"/>
  <c r="AI5" i="34"/>
  <c r="AE5" i="34"/>
  <c r="AG5" i="34" s="1"/>
  <c r="AC5" i="34"/>
  <c r="Z5" i="34"/>
  <c r="X5" i="34"/>
  <c r="U5" i="34"/>
  <c r="S5" i="34"/>
  <c r="O5" i="34"/>
  <c r="Q5" i="34" s="1"/>
  <c r="M5" i="34"/>
  <c r="I5" i="34"/>
  <c r="H5" i="34"/>
  <c r="G5" i="34"/>
  <c r="F5" i="34"/>
  <c r="E5" i="34"/>
  <c r="FT4" i="34"/>
  <c r="FD4" i="34"/>
  <c r="FF4" i="34" s="1"/>
  <c r="FB4" i="34"/>
  <c r="EY4" i="34"/>
  <c r="EW4" i="34"/>
  <c r="ET4" i="34"/>
  <c r="ER4" i="34"/>
  <c r="EO4" i="34"/>
  <c r="EM4" i="34"/>
  <c r="EJ4" i="34"/>
  <c r="EH4" i="34"/>
  <c r="EE4" i="34"/>
  <c r="EC4" i="34"/>
  <c r="DY4" i="34"/>
  <c r="EA4" i="34" s="1"/>
  <c r="DW4" i="34"/>
  <c r="DT4" i="34"/>
  <c r="DR4" i="34"/>
  <c r="DO4" i="34"/>
  <c r="DM4" i="34"/>
  <c r="DI4" i="34"/>
  <c r="DK4" i="34" s="1"/>
  <c r="DG4" i="34"/>
  <c r="DC4" i="34"/>
  <c r="DE4" i="34" s="1"/>
  <c r="DA4" i="34"/>
  <c r="CX4" i="34"/>
  <c r="CV4" i="34"/>
  <c r="CR4" i="34"/>
  <c r="CT4" i="34" s="1"/>
  <c r="CP4" i="34"/>
  <c r="CL4" i="34"/>
  <c r="CN4" i="34" s="1"/>
  <c r="CJ4" i="34"/>
  <c r="CG4" i="34"/>
  <c r="CE4" i="34"/>
  <c r="CB4" i="34"/>
  <c r="BZ4" i="34"/>
  <c r="BW4" i="34"/>
  <c r="BU4" i="34"/>
  <c r="BR4" i="34"/>
  <c r="BP4" i="34"/>
  <c r="BM4" i="34"/>
  <c r="BK4" i="34"/>
  <c r="BG4" i="34"/>
  <c r="BI4" i="34" s="1"/>
  <c r="BE4" i="34"/>
  <c r="BB4" i="34"/>
  <c r="AZ4" i="34"/>
  <c r="AV4" i="34"/>
  <c r="AX4" i="34" s="1"/>
  <c r="AT4" i="34"/>
  <c r="AP4" i="34"/>
  <c r="AR4" i="34" s="1"/>
  <c r="AN4" i="34"/>
  <c r="AK4" i="34"/>
  <c r="AI4" i="34"/>
  <c r="AE4" i="34"/>
  <c r="AG4" i="34" s="1"/>
  <c r="AC4" i="34"/>
  <c r="Z4" i="34"/>
  <c r="X4" i="34"/>
  <c r="U4" i="34"/>
  <c r="S4" i="34"/>
  <c r="O4" i="34"/>
  <c r="Q4" i="34" s="1"/>
  <c r="M4" i="34"/>
  <c r="I4" i="34"/>
  <c r="H4" i="34"/>
  <c r="G4" i="34"/>
  <c r="F4" i="34"/>
  <c r="E4" i="34"/>
  <c r="FT3" i="34"/>
  <c r="FD3" i="34"/>
  <c r="FF3" i="34" s="1"/>
  <c r="FB3" i="34"/>
  <c r="EY3" i="34"/>
  <c r="EW3" i="34"/>
  <c r="ET3" i="34"/>
  <c r="ER3" i="34"/>
  <c r="EO3" i="34"/>
  <c r="EM3" i="34"/>
  <c r="EJ3" i="34"/>
  <c r="EH3" i="34"/>
  <c r="EE3" i="34"/>
  <c r="EC3" i="34"/>
  <c r="DY3" i="34"/>
  <c r="EA3" i="34" s="1"/>
  <c r="DW3" i="34"/>
  <c r="DT3" i="34"/>
  <c r="DR3" i="34"/>
  <c r="DO3" i="34"/>
  <c r="DM3" i="34"/>
  <c r="DI3" i="34"/>
  <c r="DK3" i="34" s="1"/>
  <c r="DG3" i="34"/>
  <c r="DC3" i="34"/>
  <c r="DE3" i="34" s="1"/>
  <c r="DA3" i="34"/>
  <c r="CX3" i="34"/>
  <c r="CV3" i="34"/>
  <c r="CR3" i="34"/>
  <c r="CT3" i="34" s="1"/>
  <c r="CP3" i="34"/>
  <c r="CL3" i="34"/>
  <c r="CN3" i="34" s="1"/>
  <c r="CJ3" i="34"/>
  <c r="CG3" i="34"/>
  <c r="CE3" i="34"/>
  <c r="CB3" i="34"/>
  <c r="BZ3" i="34"/>
  <c r="BW3" i="34"/>
  <c r="BU3" i="34"/>
  <c r="BR3" i="34"/>
  <c r="BP3" i="34"/>
  <c r="BM3" i="34"/>
  <c r="BK3" i="34"/>
  <c r="BG3" i="34"/>
  <c r="BI3" i="34" s="1"/>
  <c r="BE3" i="34"/>
  <c r="BB3" i="34"/>
  <c r="AZ3" i="34"/>
  <c r="AV3" i="34"/>
  <c r="AX3" i="34" s="1"/>
  <c r="AT3" i="34"/>
  <c r="AP3" i="34"/>
  <c r="AR3" i="34" s="1"/>
  <c r="AN3" i="34"/>
  <c r="AK3" i="34"/>
  <c r="AI3" i="34"/>
  <c r="AE3" i="34"/>
  <c r="AG3" i="34" s="1"/>
  <c r="AC3" i="34"/>
  <c r="Z3" i="34"/>
  <c r="X3" i="34"/>
  <c r="U3" i="34"/>
  <c r="S3" i="34"/>
  <c r="O3" i="34"/>
  <c r="Q3" i="34" s="1"/>
  <c r="M3" i="34"/>
  <c r="I3" i="34"/>
  <c r="H3" i="34"/>
  <c r="G3" i="34"/>
  <c r="F3" i="34"/>
  <c r="E3" i="34"/>
  <c r="FT2" i="34"/>
  <c r="FD2" i="34"/>
  <c r="FF2" i="34" s="1"/>
  <c r="FB2" i="34"/>
  <c r="EY2" i="34"/>
  <c r="EW2" i="34"/>
  <c r="ET2" i="34"/>
  <c r="ER2" i="34"/>
  <c r="EO2" i="34"/>
  <c r="EM2" i="34"/>
  <c r="EJ2" i="34"/>
  <c r="EH2" i="34"/>
  <c r="EE2" i="34"/>
  <c r="EC2" i="34"/>
  <c r="DY2" i="34"/>
  <c r="EA2" i="34" s="1"/>
  <c r="DW2" i="34"/>
  <c r="DT2" i="34"/>
  <c r="DR2" i="34"/>
  <c r="DO2" i="34"/>
  <c r="DM2" i="34"/>
  <c r="DI2" i="34"/>
  <c r="DK2" i="34" s="1"/>
  <c r="DG2" i="34"/>
  <c r="DC2" i="34"/>
  <c r="DE2" i="34" s="1"/>
  <c r="DA2" i="34"/>
  <c r="CX2" i="34"/>
  <c r="CV2" i="34"/>
  <c r="CR2" i="34"/>
  <c r="CT2" i="34" s="1"/>
  <c r="CP2" i="34"/>
  <c r="CL2" i="34"/>
  <c r="CN2" i="34" s="1"/>
  <c r="CJ2" i="34"/>
  <c r="CG2" i="34"/>
  <c r="CE2" i="34"/>
  <c r="CB2" i="34"/>
  <c r="BZ2" i="34"/>
  <c r="BW2" i="34"/>
  <c r="BU2" i="34"/>
  <c r="BR2" i="34"/>
  <c r="BP2" i="34"/>
  <c r="BM2" i="34"/>
  <c r="BK2" i="34"/>
  <c r="BG2" i="34"/>
  <c r="BI2" i="34" s="1"/>
  <c r="BE2" i="34"/>
  <c r="BB2" i="34"/>
  <c r="AZ2" i="34"/>
  <c r="AV2" i="34"/>
  <c r="AX2" i="34" s="1"/>
  <c r="AT2" i="34"/>
  <c r="AP2" i="34"/>
  <c r="AR2" i="34" s="1"/>
  <c r="AN2" i="34"/>
  <c r="AK2" i="34"/>
  <c r="AI2" i="34"/>
  <c r="AE2" i="34"/>
  <c r="AG2" i="34" s="1"/>
  <c r="AC2" i="34"/>
  <c r="Z2" i="34"/>
  <c r="X2" i="34"/>
  <c r="U2" i="34"/>
  <c r="S2" i="34"/>
  <c r="O2" i="34"/>
  <c r="Q2" i="34" s="1"/>
  <c r="M2" i="34"/>
  <c r="I2" i="34"/>
  <c r="H2" i="34"/>
  <c r="G2" i="34"/>
  <c r="F2" i="34"/>
  <c r="E2" i="34"/>
  <c r="FC1" i="34"/>
  <c r="FB1" i="34"/>
  <c r="EX1" i="34"/>
  <c r="EW1" i="34"/>
  <c r="ES1" i="34"/>
  <c r="ER1" i="34"/>
  <c r="EN1" i="34"/>
  <c r="EM1" i="34"/>
  <c r="EI1" i="34"/>
  <c r="EH1" i="34"/>
  <c r="ED1" i="34"/>
  <c r="EC1" i="34"/>
  <c r="DX1" i="34"/>
  <c r="DW1" i="34"/>
  <c r="DS1" i="34"/>
  <c r="DR1" i="34"/>
  <c r="DN1" i="34"/>
  <c r="DM1" i="34"/>
  <c r="DH1" i="34"/>
  <c r="DG1" i="34"/>
  <c r="DB1" i="34"/>
  <c r="DA1" i="34"/>
  <c r="CW1" i="34"/>
  <c r="CV1" i="34"/>
  <c r="CQ1" i="34"/>
  <c r="CP1" i="34"/>
  <c r="CK1" i="34"/>
  <c r="CJ1" i="34"/>
  <c r="CF1" i="34"/>
  <c r="CE1" i="34"/>
  <c r="CA1" i="34"/>
  <c r="BZ1" i="34"/>
  <c r="BV1" i="34"/>
  <c r="BU1" i="34"/>
  <c r="BQ1" i="34"/>
  <c r="BP1" i="34"/>
  <c r="BL1" i="34"/>
  <c r="BK1" i="34"/>
  <c r="BF1" i="34"/>
  <c r="BE1" i="34"/>
  <c r="BA1" i="34"/>
  <c r="AZ1" i="34"/>
  <c r="AU1" i="34"/>
  <c r="AT1" i="34"/>
  <c r="AO1" i="34"/>
  <c r="AN1" i="34"/>
  <c r="AJ1" i="34"/>
  <c r="AI1" i="34"/>
  <c r="AD1" i="34"/>
  <c r="AC1" i="34"/>
  <c r="Y1" i="34"/>
  <c r="X1" i="34"/>
  <c r="T1" i="34"/>
  <c r="S1" i="34"/>
  <c r="N1" i="34"/>
  <c r="M1" i="34"/>
  <c r="FT99" i="33"/>
  <c r="FD99" i="33"/>
  <c r="FF99" i="33" s="1"/>
  <c r="FB99" i="33"/>
  <c r="EY99" i="33"/>
  <c r="EW99" i="33"/>
  <c r="ET99" i="33"/>
  <c r="ER99" i="33"/>
  <c r="EO99" i="33"/>
  <c r="EM99" i="33"/>
  <c r="EJ99" i="33"/>
  <c r="EH99" i="33"/>
  <c r="EE99" i="33"/>
  <c r="EC99" i="33"/>
  <c r="DY99" i="33"/>
  <c r="EA99" i="33" s="1"/>
  <c r="DW99" i="33"/>
  <c r="DT99" i="33"/>
  <c r="DR99" i="33"/>
  <c r="DO99" i="33"/>
  <c r="DM99" i="33"/>
  <c r="DI99" i="33"/>
  <c r="DK99" i="33" s="1"/>
  <c r="DG99" i="33"/>
  <c r="DC99" i="33"/>
  <c r="DE99" i="33" s="1"/>
  <c r="DA99" i="33"/>
  <c r="CX99" i="33"/>
  <c r="CV99" i="33"/>
  <c r="CR99" i="33"/>
  <c r="CT99" i="33" s="1"/>
  <c r="CP99" i="33"/>
  <c r="CL99" i="33"/>
  <c r="CN99" i="33" s="1"/>
  <c r="CJ99" i="33"/>
  <c r="CG99" i="33"/>
  <c r="CE99" i="33"/>
  <c r="CB99" i="33"/>
  <c r="BZ99" i="33"/>
  <c r="BW99" i="33"/>
  <c r="BU99" i="33"/>
  <c r="BR99" i="33"/>
  <c r="BP99" i="33"/>
  <c r="BM99" i="33"/>
  <c r="BK99" i="33"/>
  <c r="BG99" i="33"/>
  <c r="BI99" i="33" s="1"/>
  <c r="BE99" i="33"/>
  <c r="BB99" i="33"/>
  <c r="AZ99" i="33"/>
  <c r="AV99" i="33"/>
  <c r="AX99" i="33" s="1"/>
  <c r="AT99" i="33"/>
  <c r="AP99" i="33"/>
  <c r="AR99" i="33" s="1"/>
  <c r="AN99" i="33"/>
  <c r="AK99" i="33"/>
  <c r="AI99" i="33"/>
  <c r="AE99" i="33"/>
  <c r="AG99" i="33" s="1"/>
  <c r="AC99" i="33"/>
  <c r="Z99" i="33"/>
  <c r="X99" i="33"/>
  <c r="U99" i="33"/>
  <c r="S99" i="33"/>
  <c r="O99" i="33"/>
  <c r="Q99" i="33" s="1"/>
  <c r="M99" i="33"/>
  <c r="I99" i="33"/>
  <c r="H99" i="33"/>
  <c r="E99" i="33"/>
  <c r="FT98" i="33"/>
  <c r="FD98" i="33"/>
  <c r="FF98" i="33" s="1"/>
  <c r="FB98" i="33"/>
  <c r="EY98" i="33"/>
  <c r="EW98" i="33"/>
  <c r="ET98" i="33"/>
  <c r="ER98" i="33"/>
  <c r="EO98" i="33"/>
  <c r="EM98" i="33"/>
  <c r="EJ98" i="33"/>
  <c r="EH98" i="33"/>
  <c r="EE98" i="33"/>
  <c r="EC98" i="33"/>
  <c r="DY98" i="33"/>
  <c r="EA98" i="33" s="1"/>
  <c r="DW98" i="33"/>
  <c r="DT98" i="33"/>
  <c r="DR98" i="33"/>
  <c r="DO98" i="33"/>
  <c r="DM98" i="33"/>
  <c r="DI98" i="33"/>
  <c r="DK98" i="33" s="1"/>
  <c r="DG98" i="33"/>
  <c r="DC98" i="33"/>
  <c r="DE98" i="33" s="1"/>
  <c r="DA98" i="33"/>
  <c r="CX98" i="33"/>
  <c r="CV98" i="33"/>
  <c r="CR98" i="33"/>
  <c r="CT98" i="33" s="1"/>
  <c r="CP98" i="33"/>
  <c r="CL98" i="33"/>
  <c r="CN98" i="33" s="1"/>
  <c r="CJ98" i="33"/>
  <c r="CG98" i="33"/>
  <c r="CE98" i="33"/>
  <c r="CB98" i="33"/>
  <c r="BZ98" i="33"/>
  <c r="BW98" i="33"/>
  <c r="BU98" i="33"/>
  <c r="BR98" i="33"/>
  <c r="BP98" i="33"/>
  <c r="BM98" i="33"/>
  <c r="BK98" i="33"/>
  <c r="BG98" i="33"/>
  <c r="BI98" i="33" s="1"/>
  <c r="BE98" i="33"/>
  <c r="BB98" i="33"/>
  <c r="AZ98" i="33"/>
  <c r="AV98" i="33"/>
  <c r="AX98" i="33" s="1"/>
  <c r="AT98" i="33"/>
  <c r="AP98" i="33"/>
  <c r="AR98" i="33" s="1"/>
  <c r="AN98" i="33"/>
  <c r="AK98" i="33"/>
  <c r="AI98" i="33"/>
  <c r="AE98" i="33"/>
  <c r="AG98" i="33" s="1"/>
  <c r="AC98" i="33"/>
  <c r="Z98" i="33"/>
  <c r="X98" i="33"/>
  <c r="U98" i="33"/>
  <c r="S98" i="33"/>
  <c r="O98" i="33"/>
  <c r="Q98" i="33" s="1"/>
  <c r="M98" i="33"/>
  <c r="I98" i="33"/>
  <c r="H98" i="33"/>
  <c r="E98" i="33"/>
  <c r="FT97" i="33"/>
  <c r="FD97" i="33"/>
  <c r="FF97" i="33" s="1"/>
  <c r="FB97" i="33"/>
  <c r="EY97" i="33"/>
  <c r="EW97" i="33"/>
  <c r="ET97" i="33"/>
  <c r="ER97" i="33"/>
  <c r="EO97" i="33"/>
  <c r="EM97" i="33"/>
  <c r="EJ97" i="33"/>
  <c r="EH97" i="33"/>
  <c r="EE97" i="33"/>
  <c r="EC97" i="33"/>
  <c r="DY97" i="33"/>
  <c r="EA97" i="33" s="1"/>
  <c r="DW97" i="33"/>
  <c r="DT97" i="33"/>
  <c r="DR97" i="33"/>
  <c r="DO97" i="33"/>
  <c r="DM97" i="33"/>
  <c r="DI97" i="33"/>
  <c r="DK97" i="33" s="1"/>
  <c r="DG97" i="33"/>
  <c r="DC97" i="33"/>
  <c r="DE97" i="33" s="1"/>
  <c r="DA97" i="33"/>
  <c r="CX97" i="33"/>
  <c r="CV97" i="33"/>
  <c r="CR97" i="33"/>
  <c r="CT97" i="33" s="1"/>
  <c r="CP97" i="33"/>
  <c r="CL97" i="33"/>
  <c r="CN97" i="33" s="1"/>
  <c r="CJ97" i="33"/>
  <c r="CG97" i="33"/>
  <c r="CE97" i="33"/>
  <c r="CB97" i="33"/>
  <c r="BZ97" i="33"/>
  <c r="BW97" i="33"/>
  <c r="BU97" i="33"/>
  <c r="BR97" i="33"/>
  <c r="BP97" i="33"/>
  <c r="BM97" i="33"/>
  <c r="BK97" i="33"/>
  <c r="BG97" i="33"/>
  <c r="BI97" i="33" s="1"/>
  <c r="BE97" i="33"/>
  <c r="BB97" i="33"/>
  <c r="AZ97" i="33"/>
  <c r="AV97" i="33"/>
  <c r="AX97" i="33" s="1"/>
  <c r="AT97" i="33"/>
  <c r="AP97" i="33"/>
  <c r="AR97" i="33" s="1"/>
  <c r="AN97" i="33"/>
  <c r="AK97" i="33"/>
  <c r="AI97" i="33"/>
  <c r="AE97" i="33"/>
  <c r="AG97" i="33" s="1"/>
  <c r="AC97" i="33"/>
  <c r="Z97" i="33"/>
  <c r="X97" i="33"/>
  <c r="U97" i="33"/>
  <c r="S97" i="33"/>
  <c r="O97" i="33"/>
  <c r="M97" i="33"/>
  <c r="I97" i="33"/>
  <c r="H97" i="33"/>
  <c r="E97" i="33"/>
  <c r="FT96" i="33"/>
  <c r="FD96" i="33"/>
  <c r="FF96" i="33" s="1"/>
  <c r="FB96" i="33"/>
  <c r="EY96" i="33"/>
  <c r="EW96" i="33"/>
  <c r="ET96" i="33"/>
  <c r="ER96" i="33"/>
  <c r="EO96" i="33"/>
  <c r="EM96" i="33"/>
  <c r="EJ96" i="33"/>
  <c r="EH96" i="33"/>
  <c r="EE96" i="33"/>
  <c r="EC96" i="33"/>
  <c r="DY96" i="33"/>
  <c r="EA96" i="33" s="1"/>
  <c r="DW96" i="33"/>
  <c r="DT96" i="33"/>
  <c r="DR96" i="33"/>
  <c r="DO96" i="33"/>
  <c r="DM96" i="33"/>
  <c r="DI96" i="33"/>
  <c r="DK96" i="33" s="1"/>
  <c r="DG96" i="33"/>
  <c r="DC96" i="33"/>
  <c r="DE96" i="33" s="1"/>
  <c r="DA96" i="33"/>
  <c r="CX96" i="33"/>
  <c r="CV96" i="33"/>
  <c r="CR96" i="33"/>
  <c r="CT96" i="33" s="1"/>
  <c r="CP96" i="33"/>
  <c r="CL96" i="33"/>
  <c r="CN96" i="33" s="1"/>
  <c r="CJ96" i="33"/>
  <c r="CG96" i="33"/>
  <c r="CE96" i="33"/>
  <c r="CB96" i="33"/>
  <c r="BZ96" i="33"/>
  <c r="BW96" i="33"/>
  <c r="BU96" i="33"/>
  <c r="BR96" i="33"/>
  <c r="BP96" i="33"/>
  <c r="BM96" i="33"/>
  <c r="BK96" i="33"/>
  <c r="BG96" i="33"/>
  <c r="BI96" i="33" s="1"/>
  <c r="BE96" i="33"/>
  <c r="BB96" i="33"/>
  <c r="AZ96" i="33"/>
  <c r="AV96" i="33"/>
  <c r="AX96" i="33" s="1"/>
  <c r="AT96" i="33"/>
  <c r="AP96" i="33"/>
  <c r="AR96" i="33" s="1"/>
  <c r="AN96" i="33"/>
  <c r="AK96" i="33"/>
  <c r="AI96" i="33"/>
  <c r="AE96" i="33"/>
  <c r="AG96" i="33" s="1"/>
  <c r="AC96" i="33"/>
  <c r="Z96" i="33"/>
  <c r="X96" i="33"/>
  <c r="U96" i="33"/>
  <c r="S96" i="33"/>
  <c r="O96" i="33"/>
  <c r="M96" i="33"/>
  <c r="I96" i="33"/>
  <c r="H96" i="33"/>
  <c r="E96" i="33"/>
  <c r="FT95" i="33"/>
  <c r="FD95" i="33"/>
  <c r="FF95" i="33" s="1"/>
  <c r="FB95" i="33"/>
  <c r="EY95" i="33"/>
  <c r="EW95" i="33"/>
  <c r="ET95" i="33"/>
  <c r="ER95" i="33"/>
  <c r="EO95" i="33"/>
  <c r="EM95" i="33"/>
  <c r="EJ95" i="33"/>
  <c r="EH95" i="33"/>
  <c r="EE95" i="33"/>
  <c r="EC95" i="33"/>
  <c r="DY95" i="33"/>
  <c r="EA95" i="33" s="1"/>
  <c r="DW95" i="33"/>
  <c r="DT95" i="33"/>
  <c r="DR95" i="33"/>
  <c r="DO95" i="33"/>
  <c r="DM95" i="33"/>
  <c r="DI95" i="33"/>
  <c r="DK95" i="33" s="1"/>
  <c r="DG95" i="33"/>
  <c r="DC95" i="33"/>
  <c r="DE95" i="33" s="1"/>
  <c r="DA95" i="33"/>
  <c r="CX95" i="33"/>
  <c r="CV95" i="33"/>
  <c r="CR95" i="33"/>
  <c r="CT95" i="33" s="1"/>
  <c r="CP95" i="33"/>
  <c r="CL95" i="33"/>
  <c r="CN95" i="33" s="1"/>
  <c r="CJ95" i="33"/>
  <c r="CG95" i="33"/>
  <c r="CE95" i="33"/>
  <c r="CB95" i="33"/>
  <c r="BZ95" i="33"/>
  <c r="BW95" i="33"/>
  <c r="BU95" i="33"/>
  <c r="BR95" i="33"/>
  <c r="BP95" i="33"/>
  <c r="BM95" i="33"/>
  <c r="BK95" i="33"/>
  <c r="BG95" i="33"/>
  <c r="BI95" i="33" s="1"/>
  <c r="BE95" i="33"/>
  <c r="BB95" i="33"/>
  <c r="AZ95" i="33"/>
  <c r="AV95" i="33"/>
  <c r="AX95" i="33" s="1"/>
  <c r="AT95" i="33"/>
  <c r="AP95" i="33"/>
  <c r="AR95" i="33" s="1"/>
  <c r="AN95" i="33"/>
  <c r="AK95" i="33"/>
  <c r="AI95" i="33"/>
  <c r="AE95" i="33"/>
  <c r="AG95" i="33" s="1"/>
  <c r="AC95" i="33"/>
  <c r="Z95" i="33"/>
  <c r="X95" i="33"/>
  <c r="U95" i="33"/>
  <c r="S95" i="33"/>
  <c r="O95" i="33"/>
  <c r="Q95" i="33" s="1"/>
  <c r="M95" i="33"/>
  <c r="I95" i="33"/>
  <c r="H95" i="33"/>
  <c r="E95" i="33"/>
  <c r="FT94" i="33"/>
  <c r="FD94" i="33"/>
  <c r="FF94" i="33" s="1"/>
  <c r="FB94" i="33"/>
  <c r="EY94" i="33"/>
  <c r="EW94" i="33"/>
  <c r="ET94" i="33"/>
  <c r="ER94" i="33"/>
  <c r="EO94" i="33"/>
  <c r="EM94" i="33"/>
  <c r="EJ94" i="33"/>
  <c r="EH94" i="33"/>
  <c r="EE94" i="33"/>
  <c r="EC94" i="33"/>
  <c r="DY94" i="33"/>
  <c r="EA94" i="33" s="1"/>
  <c r="DW94" i="33"/>
  <c r="DT94" i="33"/>
  <c r="DR94" i="33"/>
  <c r="DO94" i="33"/>
  <c r="DM94" i="33"/>
  <c r="DI94" i="33"/>
  <c r="DK94" i="33" s="1"/>
  <c r="DG94" i="33"/>
  <c r="DC94" i="33"/>
  <c r="DE94" i="33" s="1"/>
  <c r="DA94" i="33"/>
  <c r="CX94" i="33"/>
  <c r="CV94" i="33"/>
  <c r="CR94" i="33"/>
  <c r="CT94" i="33" s="1"/>
  <c r="CP94" i="33"/>
  <c r="CL94" i="33"/>
  <c r="CN94" i="33" s="1"/>
  <c r="CJ94" i="33"/>
  <c r="CG94" i="33"/>
  <c r="CE94" i="33"/>
  <c r="CB94" i="33"/>
  <c r="BZ94" i="33"/>
  <c r="BW94" i="33"/>
  <c r="BU94" i="33"/>
  <c r="BR94" i="33"/>
  <c r="BP94" i="33"/>
  <c r="BM94" i="33"/>
  <c r="BK94" i="33"/>
  <c r="BG94" i="33"/>
  <c r="BI94" i="33" s="1"/>
  <c r="BE94" i="33"/>
  <c r="BB94" i="33"/>
  <c r="AZ94" i="33"/>
  <c r="AV94" i="33"/>
  <c r="AX94" i="33" s="1"/>
  <c r="AT94" i="33"/>
  <c r="AP94" i="33"/>
  <c r="AR94" i="33" s="1"/>
  <c r="AN94" i="33"/>
  <c r="AK94" i="33"/>
  <c r="AI94" i="33"/>
  <c r="AE94" i="33"/>
  <c r="AG94" i="33" s="1"/>
  <c r="AC94" i="33"/>
  <c r="Z94" i="33"/>
  <c r="X94" i="33"/>
  <c r="U94" i="33"/>
  <c r="S94" i="33"/>
  <c r="O94" i="33"/>
  <c r="Q94" i="33" s="1"/>
  <c r="M94" i="33"/>
  <c r="I94" i="33"/>
  <c r="H94" i="33"/>
  <c r="E94" i="33"/>
  <c r="FT93" i="33"/>
  <c r="FD93" i="33"/>
  <c r="FF93" i="33" s="1"/>
  <c r="FB93" i="33"/>
  <c r="EY93" i="33"/>
  <c r="EW93" i="33"/>
  <c r="ET93" i="33"/>
  <c r="ER93" i="33"/>
  <c r="EO93" i="33"/>
  <c r="EM93" i="33"/>
  <c r="EJ93" i="33"/>
  <c r="EH93" i="33"/>
  <c r="EE93" i="33"/>
  <c r="EC93" i="33"/>
  <c r="DY93" i="33"/>
  <c r="EA93" i="33" s="1"/>
  <c r="DW93" i="33"/>
  <c r="DT93" i="33"/>
  <c r="DR93" i="33"/>
  <c r="DO93" i="33"/>
  <c r="DM93" i="33"/>
  <c r="DI93" i="33"/>
  <c r="DK93" i="33" s="1"/>
  <c r="DG93" i="33"/>
  <c r="DC93" i="33"/>
  <c r="DE93" i="33" s="1"/>
  <c r="DA93" i="33"/>
  <c r="CX93" i="33"/>
  <c r="CV93" i="33"/>
  <c r="CR93" i="33"/>
  <c r="CT93" i="33" s="1"/>
  <c r="CP93" i="33"/>
  <c r="CL93" i="33"/>
  <c r="CN93" i="33" s="1"/>
  <c r="CJ93" i="33"/>
  <c r="CG93" i="33"/>
  <c r="CE93" i="33"/>
  <c r="CB93" i="33"/>
  <c r="BZ93" i="33"/>
  <c r="BW93" i="33"/>
  <c r="BU93" i="33"/>
  <c r="BR93" i="33"/>
  <c r="BP93" i="33"/>
  <c r="BM93" i="33"/>
  <c r="BK93" i="33"/>
  <c r="BG93" i="33"/>
  <c r="BI93" i="33" s="1"/>
  <c r="BE93" i="33"/>
  <c r="BB93" i="33"/>
  <c r="AZ93" i="33"/>
  <c r="AV93" i="33"/>
  <c r="AX93" i="33" s="1"/>
  <c r="AT93" i="33"/>
  <c r="AP93" i="33"/>
  <c r="AR93" i="33" s="1"/>
  <c r="AN93" i="33"/>
  <c r="AK93" i="33"/>
  <c r="AI93" i="33"/>
  <c r="AE93" i="33"/>
  <c r="AG93" i="33" s="1"/>
  <c r="AC93" i="33"/>
  <c r="Z93" i="33"/>
  <c r="X93" i="33"/>
  <c r="U93" i="33"/>
  <c r="S93" i="33"/>
  <c r="O93" i="33"/>
  <c r="Q93" i="33" s="1"/>
  <c r="M93" i="33"/>
  <c r="I93" i="33"/>
  <c r="H93" i="33"/>
  <c r="E93" i="33"/>
  <c r="FT92" i="33"/>
  <c r="FD92" i="33"/>
  <c r="FF92" i="33" s="1"/>
  <c r="FB92" i="33"/>
  <c r="EY92" i="33"/>
  <c r="EW92" i="33"/>
  <c r="ET92" i="33"/>
  <c r="ER92" i="33"/>
  <c r="EO92" i="33"/>
  <c r="EM92" i="33"/>
  <c r="EJ92" i="33"/>
  <c r="EH92" i="33"/>
  <c r="EE92" i="33"/>
  <c r="EC92" i="33"/>
  <c r="DY92" i="33"/>
  <c r="EA92" i="33" s="1"/>
  <c r="DW92" i="33"/>
  <c r="DT92" i="33"/>
  <c r="DR92" i="33"/>
  <c r="DO92" i="33"/>
  <c r="DM92" i="33"/>
  <c r="DI92" i="33"/>
  <c r="DK92" i="33" s="1"/>
  <c r="DG92" i="33"/>
  <c r="DC92" i="33"/>
  <c r="DE92" i="33" s="1"/>
  <c r="DA92" i="33"/>
  <c r="CX92" i="33"/>
  <c r="CV92" i="33"/>
  <c r="CR92" i="33"/>
  <c r="CT92" i="33" s="1"/>
  <c r="CP92" i="33"/>
  <c r="CL92" i="33"/>
  <c r="CN92" i="33" s="1"/>
  <c r="CJ92" i="33"/>
  <c r="CG92" i="33"/>
  <c r="CE92" i="33"/>
  <c r="CB92" i="33"/>
  <c r="BZ92" i="33"/>
  <c r="BW92" i="33"/>
  <c r="BU92" i="33"/>
  <c r="BR92" i="33"/>
  <c r="BP92" i="33"/>
  <c r="BM92" i="33"/>
  <c r="BK92" i="33"/>
  <c r="BG92" i="33"/>
  <c r="BI92" i="33" s="1"/>
  <c r="BE92" i="33"/>
  <c r="BB92" i="33"/>
  <c r="AZ92" i="33"/>
  <c r="AV92" i="33"/>
  <c r="AX92" i="33" s="1"/>
  <c r="AT92" i="33"/>
  <c r="AP92" i="33"/>
  <c r="AR92" i="33" s="1"/>
  <c r="AN92" i="33"/>
  <c r="AK92" i="33"/>
  <c r="AI92" i="33"/>
  <c r="AE92" i="33"/>
  <c r="AG92" i="33" s="1"/>
  <c r="AC92" i="33"/>
  <c r="Z92" i="33"/>
  <c r="X92" i="33"/>
  <c r="U92" i="33"/>
  <c r="S92" i="33"/>
  <c r="O92" i="33"/>
  <c r="Q92" i="33" s="1"/>
  <c r="M92" i="33"/>
  <c r="I92" i="33"/>
  <c r="H92" i="33"/>
  <c r="E92" i="33"/>
  <c r="FT91" i="33"/>
  <c r="FD91" i="33"/>
  <c r="FF91" i="33" s="1"/>
  <c r="FB91" i="33"/>
  <c r="EY91" i="33"/>
  <c r="EW91" i="33"/>
  <c r="ET91" i="33"/>
  <c r="ER91" i="33"/>
  <c r="EO91" i="33"/>
  <c r="EM91" i="33"/>
  <c r="EJ91" i="33"/>
  <c r="EH91" i="33"/>
  <c r="EE91" i="33"/>
  <c r="EC91" i="33"/>
  <c r="DY91" i="33"/>
  <c r="EA91" i="33" s="1"/>
  <c r="DW91" i="33"/>
  <c r="DT91" i="33"/>
  <c r="DR91" i="33"/>
  <c r="DO91" i="33"/>
  <c r="DM91" i="33"/>
  <c r="DI91" i="33"/>
  <c r="DK91" i="33" s="1"/>
  <c r="DG91" i="33"/>
  <c r="DC91" i="33"/>
  <c r="DE91" i="33" s="1"/>
  <c r="DA91" i="33"/>
  <c r="CX91" i="33"/>
  <c r="CV91" i="33"/>
  <c r="CR91" i="33"/>
  <c r="CT91" i="33" s="1"/>
  <c r="CP91" i="33"/>
  <c r="CL91" i="33"/>
  <c r="CN91" i="33" s="1"/>
  <c r="CJ91" i="33"/>
  <c r="CG91" i="33"/>
  <c r="CE91" i="33"/>
  <c r="CB91" i="33"/>
  <c r="BZ91" i="33"/>
  <c r="BW91" i="33"/>
  <c r="BU91" i="33"/>
  <c r="BR91" i="33"/>
  <c r="BP91" i="33"/>
  <c r="BM91" i="33"/>
  <c r="BK91" i="33"/>
  <c r="BG91" i="33"/>
  <c r="BI91" i="33" s="1"/>
  <c r="BE91" i="33"/>
  <c r="BB91" i="33"/>
  <c r="AZ91" i="33"/>
  <c r="AV91" i="33"/>
  <c r="AX91" i="33" s="1"/>
  <c r="AT91" i="33"/>
  <c r="AP91" i="33"/>
  <c r="AR91" i="33" s="1"/>
  <c r="AN91" i="33"/>
  <c r="AK91" i="33"/>
  <c r="AI91" i="33"/>
  <c r="AE91" i="33"/>
  <c r="AG91" i="33" s="1"/>
  <c r="AC91" i="33"/>
  <c r="Z91" i="33"/>
  <c r="X91" i="33"/>
  <c r="U91" i="33"/>
  <c r="S91" i="33"/>
  <c r="O91" i="33"/>
  <c r="Q91" i="33" s="1"/>
  <c r="M91" i="33"/>
  <c r="I91" i="33"/>
  <c r="H91" i="33"/>
  <c r="E91" i="33"/>
  <c r="FT90" i="33"/>
  <c r="FD90" i="33"/>
  <c r="FF90" i="33" s="1"/>
  <c r="FB90" i="33"/>
  <c r="EY90" i="33"/>
  <c r="EW90" i="33"/>
  <c r="ET90" i="33"/>
  <c r="ER90" i="33"/>
  <c r="EO90" i="33"/>
  <c r="EM90" i="33"/>
  <c r="EJ90" i="33"/>
  <c r="EH90" i="33"/>
  <c r="EE90" i="33"/>
  <c r="EC90" i="33"/>
  <c r="DY90" i="33"/>
  <c r="EA90" i="33" s="1"/>
  <c r="DW90" i="33"/>
  <c r="DT90" i="33"/>
  <c r="DR90" i="33"/>
  <c r="DO90" i="33"/>
  <c r="DM90" i="33"/>
  <c r="DI90" i="33"/>
  <c r="DK90" i="33" s="1"/>
  <c r="DG90" i="33"/>
  <c r="DC90" i="33"/>
  <c r="DE90" i="33" s="1"/>
  <c r="DA90" i="33"/>
  <c r="CX90" i="33"/>
  <c r="CV90" i="33"/>
  <c r="CR90" i="33"/>
  <c r="CT90" i="33" s="1"/>
  <c r="CP90" i="33"/>
  <c r="CL90" i="33"/>
  <c r="CN90" i="33" s="1"/>
  <c r="CJ90" i="33"/>
  <c r="CG90" i="33"/>
  <c r="CE90" i="33"/>
  <c r="CB90" i="33"/>
  <c r="BZ90" i="33"/>
  <c r="BW90" i="33"/>
  <c r="BU90" i="33"/>
  <c r="BR90" i="33"/>
  <c r="BP90" i="33"/>
  <c r="BM90" i="33"/>
  <c r="BK90" i="33"/>
  <c r="BG90" i="33"/>
  <c r="BI90" i="33" s="1"/>
  <c r="BE90" i="33"/>
  <c r="BB90" i="33"/>
  <c r="AZ90" i="33"/>
  <c r="AV90" i="33"/>
  <c r="AX90" i="33" s="1"/>
  <c r="AT90" i="33"/>
  <c r="AP90" i="33"/>
  <c r="AR90" i="33" s="1"/>
  <c r="AN90" i="33"/>
  <c r="AK90" i="33"/>
  <c r="AI90" i="33"/>
  <c r="AE90" i="33"/>
  <c r="AG90" i="33" s="1"/>
  <c r="AC90" i="33"/>
  <c r="Z90" i="33"/>
  <c r="X90" i="33"/>
  <c r="U90" i="33"/>
  <c r="S90" i="33"/>
  <c r="O90" i="33"/>
  <c r="M90" i="33"/>
  <c r="I90" i="33"/>
  <c r="H90" i="33"/>
  <c r="E90" i="33"/>
  <c r="FT89" i="33"/>
  <c r="FD89" i="33"/>
  <c r="FF89" i="33" s="1"/>
  <c r="FB89" i="33"/>
  <c r="EY89" i="33"/>
  <c r="EW89" i="33"/>
  <c r="ET89" i="33"/>
  <c r="ER89" i="33"/>
  <c r="EO89" i="33"/>
  <c r="EM89" i="33"/>
  <c r="EJ89" i="33"/>
  <c r="EH89" i="33"/>
  <c r="EE89" i="33"/>
  <c r="EC89" i="33"/>
  <c r="DY89" i="33"/>
  <c r="EA89" i="33" s="1"/>
  <c r="DW89" i="33"/>
  <c r="DT89" i="33"/>
  <c r="DR89" i="33"/>
  <c r="DO89" i="33"/>
  <c r="DM89" i="33"/>
  <c r="DI89" i="33"/>
  <c r="DK89" i="33" s="1"/>
  <c r="DG89" i="33"/>
  <c r="DC89" i="33"/>
  <c r="DE89" i="33" s="1"/>
  <c r="DA89" i="33"/>
  <c r="CX89" i="33"/>
  <c r="CV89" i="33"/>
  <c r="CR89" i="33"/>
  <c r="CT89" i="33" s="1"/>
  <c r="CP89" i="33"/>
  <c r="CL89" i="33"/>
  <c r="CN89" i="33" s="1"/>
  <c r="CJ89" i="33"/>
  <c r="CG89" i="33"/>
  <c r="CE89" i="33"/>
  <c r="CB89" i="33"/>
  <c r="BZ89" i="33"/>
  <c r="BW89" i="33"/>
  <c r="BU89" i="33"/>
  <c r="BR89" i="33"/>
  <c r="BP89" i="33"/>
  <c r="BM89" i="33"/>
  <c r="BK89" i="33"/>
  <c r="BG89" i="33"/>
  <c r="BI89" i="33" s="1"/>
  <c r="BE89" i="33"/>
  <c r="BB89" i="33"/>
  <c r="AZ89" i="33"/>
  <c r="AV89" i="33"/>
  <c r="AX89" i="33" s="1"/>
  <c r="AT89" i="33"/>
  <c r="AP89" i="33"/>
  <c r="AR89" i="33" s="1"/>
  <c r="AN89" i="33"/>
  <c r="AK89" i="33"/>
  <c r="AI89" i="33"/>
  <c r="AE89" i="33"/>
  <c r="AG89" i="33" s="1"/>
  <c r="AC89" i="33"/>
  <c r="Z89" i="33"/>
  <c r="X89" i="33"/>
  <c r="U89" i="33"/>
  <c r="S89" i="33"/>
  <c r="O89" i="33"/>
  <c r="M89" i="33"/>
  <c r="I89" i="33"/>
  <c r="H89" i="33"/>
  <c r="E89" i="33"/>
  <c r="FT88" i="33"/>
  <c r="FD88" i="33"/>
  <c r="FF88" i="33" s="1"/>
  <c r="FB88" i="33"/>
  <c r="EY88" i="33"/>
  <c r="EW88" i="33"/>
  <c r="ET88" i="33"/>
  <c r="ER88" i="33"/>
  <c r="EO88" i="33"/>
  <c r="EM88" i="33"/>
  <c r="EJ88" i="33"/>
  <c r="EH88" i="33"/>
  <c r="EE88" i="33"/>
  <c r="EC88" i="33"/>
  <c r="DY88" i="33"/>
  <c r="EA88" i="33" s="1"/>
  <c r="DW88" i="33"/>
  <c r="DT88" i="33"/>
  <c r="DR88" i="33"/>
  <c r="DO88" i="33"/>
  <c r="DM88" i="33"/>
  <c r="DI88" i="33"/>
  <c r="DK88" i="33" s="1"/>
  <c r="DG88" i="33"/>
  <c r="DC88" i="33"/>
  <c r="DE88" i="33" s="1"/>
  <c r="DA88" i="33"/>
  <c r="CX88" i="33"/>
  <c r="CV88" i="33"/>
  <c r="CR88" i="33"/>
  <c r="CT88" i="33" s="1"/>
  <c r="CP88" i="33"/>
  <c r="CL88" i="33"/>
  <c r="CN88" i="33" s="1"/>
  <c r="CJ88" i="33"/>
  <c r="CG88" i="33"/>
  <c r="CE88" i="33"/>
  <c r="CB88" i="33"/>
  <c r="BZ88" i="33"/>
  <c r="BW88" i="33"/>
  <c r="BU88" i="33"/>
  <c r="BR88" i="33"/>
  <c r="BP88" i="33"/>
  <c r="BM88" i="33"/>
  <c r="BK88" i="33"/>
  <c r="BG88" i="33"/>
  <c r="BI88" i="33" s="1"/>
  <c r="BE88" i="33"/>
  <c r="BB88" i="33"/>
  <c r="AZ88" i="33"/>
  <c r="AV88" i="33"/>
  <c r="AX88" i="33" s="1"/>
  <c r="AT88" i="33"/>
  <c r="AP88" i="33"/>
  <c r="AR88" i="33" s="1"/>
  <c r="AN88" i="33"/>
  <c r="AK88" i="33"/>
  <c r="AI88" i="33"/>
  <c r="AE88" i="33"/>
  <c r="AG88" i="33" s="1"/>
  <c r="AC88" i="33"/>
  <c r="Z88" i="33"/>
  <c r="X88" i="33"/>
  <c r="U88" i="33"/>
  <c r="S88" i="33"/>
  <c r="O88" i="33"/>
  <c r="Q88" i="33" s="1"/>
  <c r="M88" i="33"/>
  <c r="I88" i="33"/>
  <c r="H88" i="33"/>
  <c r="E88" i="33"/>
  <c r="FT87" i="33"/>
  <c r="FD87" i="33"/>
  <c r="FF87" i="33" s="1"/>
  <c r="FB87" i="33"/>
  <c r="EY87" i="33"/>
  <c r="EW87" i="33"/>
  <c r="ET87" i="33"/>
  <c r="ER87" i="33"/>
  <c r="EO87" i="33"/>
  <c r="EM87" i="33"/>
  <c r="EJ87" i="33"/>
  <c r="EH87" i="33"/>
  <c r="EE87" i="33"/>
  <c r="EC87" i="33"/>
  <c r="DY87" i="33"/>
  <c r="EA87" i="33" s="1"/>
  <c r="DW87" i="33"/>
  <c r="DT87" i="33"/>
  <c r="DR87" i="33"/>
  <c r="DO87" i="33"/>
  <c r="DM87" i="33"/>
  <c r="DI87" i="33"/>
  <c r="DK87" i="33" s="1"/>
  <c r="DG87" i="33"/>
  <c r="DC87" i="33"/>
  <c r="DE87" i="33" s="1"/>
  <c r="DA87" i="33"/>
  <c r="CX87" i="33"/>
  <c r="CV87" i="33"/>
  <c r="CR87" i="33"/>
  <c r="CT87" i="33" s="1"/>
  <c r="CP87" i="33"/>
  <c r="CL87" i="33"/>
  <c r="CN87" i="33" s="1"/>
  <c r="CJ87" i="33"/>
  <c r="CG87" i="33"/>
  <c r="CE87" i="33"/>
  <c r="CB87" i="33"/>
  <c r="BZ87" i="33"/>
  <c r="BW87" i="33"/>
  <c r="BU87" i="33"/>
  <c r="BR87" i="33"/>
  <c r="BP87" i="33"/>
  <c r="BM87" i="33"/>
  <c r="BK87" i="33"/>
  <c r="BG87" i="33"/>
  <c r="BI87" i="33" s="1"/>
  <c r="BE87" i="33"/>
  <c r="BB87" i="33"/>
  <c r="AZ87" i="33"/>
  <c r="AV87" i="33"/>
  <c r="AX87" i="33" s="1"/>
  <c r="AT87" i="33"/>
  <c r="AP87" i="33"/>
  <c r="AR87" i="33" s="1"/>
  <c r="AN87" i="33"/>
  <c r="AK87" i="33"/>
  <c r="AI87" i="33"/>
  <c r="AE87" i="33"/>
  <c r="AG87" i="33" s="1"/>
  <c r="AC87" i="33"/>
  <c r="Z87" i="33"/>
  <c r="X87" i="33"/>
  <c r="U87" i="33"/>
  <c r="S87" i="33"/>
  <c r="O87" i="33"/>
  <c r="Q87" i="33" s="1"/>
  <c r="M87" i="33"/>
  <c r="I87" i="33"/>
  <c r="H87" i="33"/>
  <c r="E87" i="33"/>
  <c r="FT86" i="33"/>
  <c r="FD86" i="33"/>
  <c r="FF86" i="33" s="1"/>
  <c r="FB86" i="33"/>
  <c r="EY86" i="33"/>
  <c r="EW86" i="33"/>
  <c r="ET86" i="33"/>
  <c r="ER86" i="33"/>
  <c r="EO86" i="33"/>
  <c r="EM86" i="33"/>
  <c r="EJ86" i="33"/>
  <c r="EH86" i="33"/>
  <c r="EE86" i="33"/>
  <c r="EC86" i="33"/>
  <c r="DY86" i="33"/>
  <c r="EA86" i="33" s="1"/>
  <c r="DW86" i="33"/>
  <c r="DT86" i="33"/>
  <c r="DR86" i="33"/>
  <c r="DO86" i="33"/>
  <c r="DM86" i="33"/>
  <c r="DI86" i="33"/>
  <c r="DK86" i="33" s="1"/>
  <c r="DG86" i="33"/>
  <c r="DC86" i="33"/>
  <c r="DE86" i="33" s="1"/>
  <c r="DA86" i="33"/>
  <c r="CX86" i="33"/>
  <c r="CV86" i="33"/>
  <c r="CR86" i="33"/>
  <c r="CT86" i="33" s="1"/>
  <c r="CP86" i="33"/>
  <c r="CL86" i="33"/>
  <c r="CN86" i="33" s="1"/>
  <c r="CJ86" i="33"/>
  <c r="CG86" i="33"/>
  <c r="CE86" i="33"/>
  <c r="CB86" i="33"/>
  <c r="BZ86" i="33"/>
  <c r="BW86" i="33"/>
  <c r="BU86" i="33"/>
  <c r="BR86" i="33"/>
  <c r="BP86" i="33"/>
  <c r="BM86" i="33"/>
  <c r="BK86" i="33"/>
  <c r="BG86" i="33"/>
  <c r="BI86" i="33" s="1"/>
  <c r="BE86" i="33"/>
  <c r="BB86" i="33"/>
  <c r="AZ86" i="33"/>
  <c r="AV86" i="33"/>
  <c r="AX86" i="33" s="1"/>
  <c r="AT86" i="33"/>
  <c r="AP86" i="33"/>
  <c r="AR86" i="33" s="1"/>
  <c r="AN86" i="33"/>
  <c r="AK86" i="33"/>
  <c r="AI86" i="33"/>
  <c r="AE86" i="33"/>
  <c r="AG86" i="33" s="1"/>
  <c r="AC86" i="33"/>
  <c r="Z86" i="33"/>
  <c r="X86" i="33"/>
  <c r="U86" i="33"/>
  <c r="S86" i="33"/>
  <c r="O86" i="33"/>
  <c r="Q86" i="33" s="1"/>
  <c r="M86" i="33"/>
  <c r="I86" i="33"/>
  <c r="H86" i="33"/>
  <c r="E86" i="33"/>
  <c r="FT85" i="33"/>
  <c r="FD85" i="33"/>
  <c r="FF85" i="33" s="1"/>
  <c r="FB85" i="33"/>
  <c r="EY85" i="33"/>
  <c r="EW85" i="33"/>
  <c r="ET85" i="33"/>
  <c r="ER85" i="33"/>
  <c r="EO85" i="33"/>
  <c r="EM85" i="33"/>
  <c r="EJ85" i="33"/>
  <c r="EH85" i="33"/>
  <c r="EE85" i="33"/>
  <c r="EC85" i="33"/>
  <c r="DY85" i="33"/>
  <c r="EA85" i="33" s="1"/>
  <c r="DW85" i="33"/>
  <c r="DT85" i="33"/>
  <c r="DR85" i="33"/>
  <c r="DO85" i="33"/>
  <c r="DM85" i="33"/>
  <c r="DI85" i="33"/>
  <c r="DK85" i="33" s="1"/>
  <c r="DG85" i="33"/>
  <c r="DC85" i="33"/>
  <c r="DE85" i="33" s="1"/>
  <c r="DA85" i="33"/>
  <c r="CX85" i="33"/>
  <c r="CV85" i="33"/>
  <c r="CR85" i="33"/>
  <c r="CT85" i="33" s="1"/>
  <c r="CP85" i="33"/>
  <c r="CL85" i="33"/>
  <c r="CN85" i="33" s="1"/>
  <c r="CJ85" i="33"/>
  <c r="CG85" i="33"/>
  <c r="CE85" i="33"/>
  <c r="CB85" i="33"/>
  <c r="BZ85" i="33"/>
  <c r="BW85" i="33"/>
  <c r="BU85" i="33"/>
  <c r="BR85" i="33"/>
  <c r="BP85" i="33"/>
  <c r="BM85" i="33"/>
  <c r="BK85" i="33"/>
  <c r="BG85" i="33"/>
  <c r="BI85" i="33" s="1"/>
  <c r="BE85" i="33"/>
  <c r="BB85" i="33"/>
  <c r="AZ85" i="33"/>
  <c r="AV85" i="33"/>
  <c r="AX85" i="33" s="1"/>
  <c r="AT85" i="33"/>
  <c r="AP85" i="33"/>
  <c r="AR85" i="33" s="1"/>
  <c r="AN85" i="33"/>
  <c r="AK85" i="33"/>
  <c r="AI85" i="33"/>
  <c r="AE85" i="33"/>
  <c r="AG85" i="33" s="1"/>
  <c r="AC85" i="33"/>
  <c r="Z85" i="33"/>
  <c r="X85" i="33"/>
  <c r="U85" i="33"/>
  <c r="S85" i="33"/>
  <c r="O85" i="33"/>
  <c r="M85" i="33"/>
  <c r="I85" i="33"/>
  <c r="H85" i="33"/>
  <c r="E85" i="33"/>
  <c r="FT84" i="33"/>
  <c r="FD84" i="33"/>
  <c r="FF84" i="33" s="1"/>
  <c r="FB84" i="33"/>
  <c r="EY84" i="33"/>
  <c r="EW84" i="33"/>
  <c r="ET84" i="33"/>
  <c r="ER84" i="33"/>
  <c r="EO84" i="33"/>
  <c r="EM84" i="33"/>
  <c r="EJ84" i="33"/>
  <c r="EH84" i="33"/>
  <c r="EE84" i="33"/>
  <c r="EC84" i="33"/>
  <c r="DY84" i="33"/>
  <c r="EA84" i="33" s="1"/>
  <c r="DW84" i="33"/>
  <c r="DT84" i="33"/>
  <c r="DR84" i="33"/>
  <c r="DO84" i="33"/>
  <c r="DM84" i="33"/>
  <c r="DI84" i="33"/>
  <c r="DK84" i="33" s="1"/>
  <c r="DG84" i="33"/>
  <c r="DC84" i="33"/>
  <c r="DE84" i="33" s="1"/>
  <c r="DA84" i="33"/>
  <c r="CX84" i="33"/>
  <c r="CV84" i="33"/>
  <c r="CR84" i="33"/>
  <c r="CT84" i="33" s="1"/>
  <c r="CP84" i="33"/>
  <c r="CL84" i="33"/>
  <c r="CN84" i="33" s="1"/>
  <c r="CJ84" i="33"/>
  <c r="CG84" i="33"/>
  <c r="CE84" i="33"/>
  <c r="CB84" i="33"/>
  <c r="BZ84" i="33"/>
  <c r="BW84" i="33"/>
  <c r="BU84" i="33"/>
  <c r="BR84" i="33"/>
  <c r="BP84" i="33"/>
  <c r="BM84" i="33"/>
  <c r="BK84" i="33"/>
  <c r="BG84" i="33"/>
  <c r="BI84" i="33" s="1"/>
  <c r="BE84" i="33"/>
  <c r="BB84" i="33"/>
  <c r="AZ84" i="33"/>
  <c r="AV84" i="33"/>
  <c r="AX84" i="33" s="1"/>
  <c r="AT84" i="33"/>
  <c r="AP84" i="33"/>
  <c r="AR84" i="33" s="1"/>
  <c r="AN84" i="33"/>
  <c r="AK84" i="33"/>
  <c r="AI84" i="33"/>
  <c r="AE84" i="33"/>
  <c r="AG84" i="33" s="1"/>
  <c r="AC84" i="33"/>
  <c r="Z84" i="33"/>
  <c r="X84" i="33"/>
  <c r="U84" i="33"/>
  <c r="S84" i="33"/>
  <c r="O84" i="33"/>
  <c r="M84" i="33"/>
  <c r="I84" i="33"/>
  <c r="H84" i="33"/>
  <c r="E84" i="33"/>
  <c r="FT83" i="33"/>
  <c r="FD83" i="33"/>
  <c r="FF83" i="33" s="1"/>
  <c r="FB83" i="33"/>
  <c r="EY83" i="33"/>
  <c r="EW83" i="33"/>
  <c r="ET83" i="33"/>
  <c r="ER83" i="33"/>
  <c r="EO83" i="33"/>
  <c r="EM83" i="33"/>
  <c r="EJ83" i="33"/>
  <c r="EH83" i="33"/>
  <c r="EE83" i="33"/>
  <c r="EC83" i="33"/>
  <c r="DY83" i="33"/>
  <c r="EA83" i="33" s="1"/>
  <c r="DW83" i="33"/>
  <c r="DT83" i="33"/>
  <c r="DR83" i="33"/>
  <c r="DO83" i="33"/>
  <c r="DM83" i="33"/>
  <c r="DI83" i="33"/>
  <c r="DK83" i="33" s="1"/>
  <c r="DG83" i="33"/>
  <c r="DC83" i="33"/>
  <c r="DE83" i="33" s="1"/>
  <c r="DA83" i="33"/>
  <c r="CX83" i="33"/>
  <c r="CV83" i="33"/>
  <c r="CR83" i="33"/>
  <c r="CT83" i="33" s="1"/>
  <c r="CP83" i="33"/>
  <c r="CL83" i="33"/>
  <c r="CN83" i="33" s="1"/>
  <c r="CJ83" i="33"/>
  <c r="CG83" i="33"/>
  <c r="CE83" i="33"/>
  <c r="CB83" i="33"/>
  <c r="BZ83" i="33"/>
  <c r="BW83" i="33"/>
  <c r="BU83" i="33"/>
  <c r="BR83" i="33"/>
  <c r="BP83" i="33"/>
  <c r="BM83" i="33"/>
  <c r="BK83" i="33"/>
  <c r="BG83" i="33"/>
  <c r="BI83" i="33" s="1"/>
  <c r="BE83" i="33"/>
  <c r="BB83" i="33"/>
  <c r="AZ83" i="33"/>
  <c r="AV83" i="33"/>
  <c r="AX83" i="33" s="1"/>
  <c r="AT83" i="33"/>
  <c r="AP83" i="33"/>
  <c r="AR83" i="33" s="1"/>
  <c r="AN83" i="33"/>
  <c r="AK83" i="33"/>
  <c r="AI83" i="33"/>
  <c r="AE83" i="33"/>
  <c r="AG83" i="33" s="1"/>
  <c r="AC83" i="33"/>
  <c r="Z83" i="33"/>
  <c r="X83" i="33"/>
  <c r="U83" i="33"/>
  <c r="S83" i="33"/>
  <c r="O83" i="33"/>
  <c r="Q83" i="33" s="1"/>
  <c r="M83" i="33"/>
  <c r="I83" i="33"/>
  <c r="H83" i="33"/>
  <c r="E83" i="33"/>
  <c r="FT82" i="33"/>
  <c r="FD82" i="33"/>
  <c r="FF82" i="33" s="1"/>
  <c r="FB82" i="33"/>
  <c r="EY82" i="33"/>
  <c r="EW82" i="33"/>
  <c r="ET82" i="33"/>
  <c r="ER82" i="33"/>
  <c r="EO82" i="33"/>
  <c r="EM82" i="33"/>
  <c r="EJ82" i="33"/>
  <c r="EH82" i="33"/>
  <c r="EE82" i="33"/>
  <c r="EC82" i="33"/>
  <c r="DY82" i="33"/>
  <c r="EA82" i="33" s="1"/>
  <c r="DW82" i="33"/>
  <c r="DT82" i="33"/>
  <c r="DR82" i="33"/>
  <c r="DO82" i="33"/>
  <c r="DM82" i="33"/>
  <c r="DI82" i="33"/>
  <c r="DK82" i="33" s="1"/>
  <c r="DG82" i="33"/>
  <c r="DC82" i="33"/>
  <c r="DE82" i="33" s="1"/>
  <c r="DA82" i="33"/>
  <c r="CX82" i="33"/>
  <c r="CV82" i="33"/>
  <c r="CR82" i="33"/>
  <c r="CT82" i="33" s="1"/>
  <c r="CP82" i="33"/>
  <c r="CL82" i="33"/>
  <c r="CN82" i="33" s="1"/>
  <c r="CJ82" i="33"/>
  <c r="CG82" i="33"/>
  <c r="CE82" i="33"/>
  <c r="CB82" i="33"/>
  <c r="BZ82" i="33"/>
  <c r="BW82" i="33"/>
  <c r="BU82" i="33"/>
  <c r="BR82" i="33"/>
  <c r="BP82" i="33"/>
  <c r="BM82" i="33"/>
  <c r="BK82" i="33"/>
  <c r="BG82" i="33"/>
  <c r="BI82" i="33" s="1"/>
  <c r="BE82" i="33"/>
  <c r="BB82" i="33"/>
  <c r="AZ82" i="33"/>
  <c r="AV82" i="33"/>
  <c r="AX82" i="33" s="1"/>
  <c r="AT82" i="33"/>
  <c r="AP82" i="33"/>
  <c r="AR82" i="33" s="1"/>
  <c r="AN82" i="33"/>
  <c r="AK82" i="33"/>
  <c r="AI82" i="33"/>
  <c r="AE82" i="33"/>
  <c r="AG82" i="33" s="1"/>
  <c r="AC82" i="33"/>
  <c r="Z82" i="33"/>
  <c r="X82" i="33"/>
  <c r="U82" i="33"/>
  <c r="S82" i="33"/>
  <c r="O82" i="33"/>
  <c r="Q82" i="33" s="1"/>
  <c r="M82" i="33"/>
  <c r="I82" i="33"/>
  <c r="H82" i="33"/>
  <c r="E82" i="33"/>
  <c r="FT81" i="33"/>
  <c r="FD81" i="33"/>
  <c r="FF81" i="33" s="1"/>
  <c r="FB81" i="33"/>
  <c r="EY81" i="33"/>
  <c r="EW81" i="33"/>
  <c r="ET81" i="33"/>
  <c r="ER81" i="33"/>
  <c r="EO81" i="33"/>
  <c r="EM81" i="33"/>
  <c r="EJ81" i="33"/>
  <c r="EH81" i="33"/>
  <c r="EE81" i="33"/>
  <c r="EC81" i="33"/>
  <c r="DY81" i="33"/>
  <c r="EA81" i="33" s="1"/>
  <c r="DW81" i="33"/>
  <c r="DT81" i="33"/>
  <c r="DR81" i="33"/>
  <c r="DO81" i="33"/>
  <c r="DM81" i="33"/>
  <c r="DI81" i="33"/>
  <c r="DK81" i="33" s="1"/>
  <c r="DG81" i="33"/>
  <c r="DC81" i="33"/>
  <c r="DE81" i="33" s="1"/>
  <c r="DA81" i="33"/>
  <c r="CX81" i="33"/>
  <c r="CV81" i="33"/>
  <c r="CR81" i="33"/>
  <c r="CT81" i="33" s="1"/>
  <c r="CP81" i="33"/>
  <c r="CL81" i="33"/>
  <c r="CN81" i="33" s="1"/>
  <c r="CJ81" i="33"/>
  <c r="CG81" i="33"/>
  <c r="CE81" i="33"/>
  <c r="CB81" i="33"/>
  <c r="BZ81" i="33"/>
  <c r="BW81" i="33"/>
  <c r="BU81" i="33"/>
  <c r="BR81" i="33"/>
  <c r="BP81" i="33"/>
  <c r="BM81" i="33"/>
  <c r="BK81" i="33"/>
  <c r="BG81" i="33"/>
  <c r="BI81" i="33" s="1"/>
  <c r="BE81" i="33"/>
  <c r="BB81" i="33"/>
  <c r="AZ81" i="33"/>
  <c r="AV81" i="33"/>
  <c r="AX81" i="33" s="1"/>
  <c r="AT81" i="33"/>
  <c r="AP81" i="33"/>
  <c r="AR81" i="33" s="1"/>
  <c r="AN81" i="33"/>
  <c r="AK81" i="33"/>
  <c r="AI81" i="33"/>
  <c r="AE81" i="33"/>
  <c r="AG81" i="33" s="1"/>
  <c r="AC81" i="33"/>
  <c r="Z81" i="33"/>
  <c r="X81" i="33"/>
  <c r="U81" i="33"/>
  <c r="S81" i="33"/>
  <c r="O81" i="33"/>
  <c r="Q81" i="33" s="1"/>
  <c r="M81" i="33"/>
  <c r="I81" i="33"/>
  <c r="H81" i="33"/>
  <c r="E81" i="33"/>
  <c r="FT80" i="33"/>
  <c r="FD80" i="33"/>
  <c r="FF80" i="33" s="1"/>
  <c r="FB80" i="33"/>
  <c r="EY80" i="33"/>
  <c r="EW80" i="33"/>
  <c r="ET80" i="33"/>
  <c r="ER80" i="33"/>
  <c r="EO80" i="33"/>
  <c r="EM80" i="33"/>
  <c r="EJ80" i="33"/>
  <c r="EH80" i="33"/>
  <c r="EE80" i="33"/>
  <c r="EC80" i="33"/>
  <c r="DY80" i="33"/>
  <c r="EA80" i="33" s="1"/>
  <c r="DW80" i="33"/>
  <c r="DT80" i="33"/>
  <c r="DR80" i="33"/>
  <c r="DO80" i="33"/>
  <c r="DM80" i="33"/>
  <c r="DI80" i="33"/>
  <c r="DK80" i="33" s="1"/>
  <c r="DG80" i="33"/>
  <c r="DC80" i="33"/>
  <c r="DE80" i="33" s="1"/>
  <c r="DA80" i="33"/>
  <c r="CX80" i="33"/>
  <c r="CV80" i="33"/>
  <c r="CR80" i="33"/>
  <c r="CT80" i="33" s="1"/>
  <c r="CP80" i="33"/>
  <c r="CL80" i="33"/>
  <c r="CN80" i="33" s="1"/>
  <c r="CJ80" i="33"/>
  <c r="CG80" i="33"/>
  <c r="CE80" i="33"/>
  <c r="CB80" i="33"/>
  <c r="BZ80" i="33"/>
  <c r="BW80" i="33"/>
  <c r="BU80" i="33"/>
  <c r="BR80" i="33"/>
  <c r="BP80" i="33"/>
  <c r="BM80" i="33"/>
  <c r="BK80" i="33"/>
  <c r="BG80" i="33"/>
  <c r="BI80" i="33" s="1"/>
  <c r="BE80" i="33"/>
  <c r="BB80" i="33"/>
  <c r="AZ80" i="33"/>
  <c r="AV80" i="33"/>
  <c r="AX80" i="33" s="1"/>
  <c r="AT80" i="33"/>
  <c r="AP80" i="33"/>
  <c r="AR80" i="33" s="1"/>
  <c r="AN80" i="33"/>
  <c r="AK80" i="33"/>
  <c r="AI80" i="33"/>
  <c r="AE80" i="33"/>
  <c r="AG80" i="33" s="1"/>
  <c r="AC80" i="33"/>
  <c r="Z80" i="33"/>
  <c r="X80" i="33"/>
  <c r="U80" i="33"/>
  <c r="S80" i="33"/>
  <c r="O80" i="33"/>
  <c r="Q80" i="33" s="1"/>
  <c r="M80" i="33"/>
  <c r="I80" i="33"/>
  <c r="H80" i="33"/>
  <c r="E80" i="33"/>
  <c r="FT79" i="33"/>
  <c r="FD79" i="33"/>
  <c r="FF79" i="33" s="1"/>
  <c r="FB79" i="33"/>
  <c r="EY79" i="33"/>
  <c r="EW79" i="33"/>
  <c r="ET79" i="33"/>
  <c r="ER79" i="33"/>
  <c r="EO79" i="33"/>
  <c r="EM79" i="33"/>
  <c r="EJ79" i="33"/>
  <c r="EH79" i="33"/>
  <c r="EE79" i="33"/>
  <c r="EC79" i="33"/>
  <c r="DY79" i="33"/>
  <c r="EA79" i="33" s="1"/>
  <c r="DW79" i="33"/>
  <c r="DT79" i="33"/>
  <c r="DR79" i="33"/>
  <c r="DO79" i="33"/>
  <c r="DM79" i="33"/>
  <c r="DI79" i="33"/>
  <c r="DK79" i="33" s="1"/>
  <c r="DG79" i="33"/>
  <c r="DC79" i="33"/>
  <c r="DE79" i="33" s="1"/>
  <c r="DA79" i="33"/>
  <c r="CX79" i="33"/>
  <c r="CV79" i="33"/>
  <c r="CR79" i="33"/>
  <c r="CT79" i="33" s="1"/>
  <c r="CP79" i="33"/>
  <c r="CL79" i="33"/>
  <c r="CN79" i="33" s="1"/>
  <c r="CJ79" i="33"/>
  <c r="CG79" i="33"/>
  <c r="CE79" i="33"/>
  <c r="CB79" i="33"/>
  <c r="BZ79" i="33"/>
  <c r="BW79" i="33"/>
  <c r="BU79" i="33"/>
  <c r="BR79" i="33"/>
  <c r="BP79" i="33"/>
  <c r="BM79" i="33"/>
  <c r="BK79" i="33"/>
  <c r="BG79" i="33"/>
  <c r="BI79" i="33" s="1"/>
  <c r="BE79" i="33"/>
  <c r="BB79" i="33"/>
  <c r="AZ79" i="33"/>
  <c r="AV79" i="33"/>
  <c r="AX79" i="33" s="1"/>
  <c r="AT79" i="33"/>
  <c r="AP79" i="33"/>
  <c r="AR79" i="33" s="1"/>
  <c r="AN79" i="33"/>
  <c r="AK79" i="33"/>
  <c r="AI79" i="33"/>
  <c r="AE79" i="33"/>
  <c r="AG79" i="33" s="1"/>
  <c r="AC79" i="33"/>
  <c r="Z79" i="33"/>
  <c r="X79" i="33"/>
  <c r="U79" i="33"/>
  <c r="S79" i="33"/>
  <c r="O79" i="33"/>
  <c r="M79" i="33"/>
  <c r="I79" i="33"/>
  <c r="H79" i="33"/>
  <c r="E79" i="33"/>
  <c r="FT78" i="33"/>
  <c r="FD78" i="33"/>
  <c r="FF78" i="33" s="1"/>
  <c r="FB78" i="33"/>
  <c r="EY78" i="33"/>
  <c r="EW78" i="33"/>
  <c r="ET78" i="33"/>
  <c r="ER78" i="33"/>
  <c r="EO78" i="33"/>
  <c r="EM78" i="33"/>
  <c r="EJ78" i="33"/>
  <c r="EH78" i="33"/>
  <c r="EE78" i="33"/>
  <c r="EC78" i="33"/>
  <c r="DY78" i="33"/>
  <c r="EA78" i="33" s="1"/>
  <c r="DW78" i="33"/>
  <c r="DT78" i="33"/>
  <c r="DR78" i="33"/>
  <c r="DO78" i="33"/>
  <c r="DM78" i="33"/>
  <c r="DI78" i="33"/>
  <c r="DK78" i="33" s="1"/>
  <c r="DG78" i="33"/>
  <c r="DC78" i="33"/>
  <c r="DE78" i="33" s="1"/>
  <c r="DA78" i="33"/>
  <c r="CX78" i="33"/>
  <c r="CV78" i="33"/>
  <c r="CR78" i="33"/>
  <c r="CT78" i="33" s="1"/>
  <c r="CP78" i="33"/>
  <c r="CL78" i="33"/>
  <c r="CN78" i="33" s="1"/>
  <c r="CJ78" i="33"/>
  <c r="CG78" i="33"/>
  <c r="CE78" i="33"/>
  <c r="CB78" i="33"/>
  <c r="BZ78" i="33"/>
  <c r="BW78" i="33"/>
  <c r="BU78" i="33"/>
  <c r="BR78" i="33"/>
  <c r="BP78" i="33"/>
  <c r="BM78" i="33"/>
  <c r="BK78" i="33"/>
  <c r="BG78" i="33"/>
  <c r="BI78" i="33" s="1"/>
  <c r="BE78" i="33"/>
  <c r="BB78" i="33"/>
  <c r="AZ78" i="33"/>
  <c r="AV78" i="33"/>
  <c r="AX78" i="33" s="1"/>
  <c r="AT78" i="33"/>
  <c r="AP78" i="33"/>
  <c r="AR78" i="33" s="1"/>
  <c r="AN78" i="33"/>
  <c r="AK78" i="33"/>
  <c r="AI78" i="33"/>
  <c r="AE78" i="33"/>
  <c r="AG78" i="33" s="1"/>
  <c r="AC78" i="33"/>
  <c r="Z78" i="33"/>
  <c r="X78" i="33"/>
  <c r="U78" i="33"/>
  <c r="S78" i="33"/>
  <c r="O78" i="33"/>
  <c r="M78" i="33"/>
  <c r="I78" i="33"/>
  <c r="H78" i="33"/>
  <c r="E78" i="33"/>
  <c r="FT77" i="33"/>
  <c r="FD77" i="33"/>
  <c r="FF77" i="33" s="1"/>
  <c r="FB77" i="33"/>
  <c r="EY77" i="33"/>
  <c r="EW77" i="33"/>
  <c r="ET77" i="33"/>
  <c r="ER77" i="33"/>
  <c r="EO77" i="33"/>
  <c r="EM77" i="33"/>
  <c r="EJ77" i="33"/>
  <c r="EH77" i="33"/>
  <c r="EE77" i="33"/>
  <c r="EC77" i="33"/>
  <c r="DY77" i="33"/>
  <c r="EA77" i="33" s="1"/>
  <c r="DW77" i="33"/>
  <c r="DT77" i="33"/>
  <c r="DR77" i="33"/>
  <c r="DO77" i="33"/>
  <c r="DM77" i="33"/>
  <c r="DI77" i="33"/>
  <c r="DK77" i="33" s="1"/>
  <c r="DG77" i="33"/>
  <c r="DC77" i="33"/>
  <c r="DE77" i="33" s="1"/>
  <c r="DA77" i="33"/>
  <c r="CX77" i="33"/>
  <c r="CV77" i="33"/>
  <c r="CR77" i="33"/>
  <c r="CT77" i="33" s="1"/>
  <c r="CP77" i="33"/>
  <c r="CL77" i="33"/>
  <c r="CN77" i="33" s="1"/>
  <c r="CJ77" i="33"/>
  <c r="CG77" i="33"/>
  <c r="CE77" i="33"/>
  <c r="CB77" i="33"/>
  <c r="BZ77" i="33"/>
  <c r="BW77" i="33"/>
  <c r="BU77" i="33"/>
  <c r="BR77" i="33"/>
  <c r="BP77" i="33"/>
  <c r="BM77" i="33"/>
  <c r="BK77" i="33"/>
  <c r="BG77" i="33"/>
  <c r="BI77" i="33" s="1"/>
  <c r="BE77" i="33"/>
  <c r="BB77" i="33"/>
  <c r="AZ77" i="33"/>
  <c r="AV77" i="33"/>
  <c r="AX77" i="33" s="1"/>
  <c r="AT77" i="33"/>
  <c r="AP77" i="33"/>
  <c r="AR77" i="33" s="1"/>
  <c r="AN77" i="33"/>
  <c r="AK77" i="33"/>
  <c r="AI77" i="33"/>
  <c r="AE77" i="33"/>
  <c r="AG77" i="33" s="1"/>
  <c r="AC77" i="33"/>
  <c r="Z77" i="33"/>
  <c r="X77" i="33"/>
  <c r="U77" i="33"/>
  <c r="S77" i="33"/>
  <c r="O77" i="33"/>
  <c r="M77" i="33"/>
  <c r="I77" i="33"/>
  <c r="H77" i="33"/>
  <c r="E77" i="33"/>
  <c r="FT76" i="33"/>
  <c r="FD76" i="33"/>
  <c r="FF76" i="33" s="1"/>
  <c r="FB76" i="33"/>
  <c r="EY76" i="33"/>
  <c r="EW76" i="33"/>
  <c r="ET76" i="33"/>
  <c r="ER76" i="33"/>
  <c r="EO76" i="33"/>
  <c r="EM76" i="33"/>
  <c r="EJ76" i="33"/>
  <c r="EH76" i="33"/>
  <c r="EE76" i="33"/>
  <c r="EC76" i="33"/>
  <c r="DY76" i="33"/>
  <c r="EA76" i="33" s="1"/>
  <c r="DW76" i="33"/>
  <c r="DT76" i="33"/>
  <c r="DR76" i="33"/>
  <c r="DO76" i="33"/>
  <c r="DM76" i="33"/>
  <c r="DI76" i="33"/>
  <c r="DK76" i="33" s="1"/>
  <c r="DG76" i="33"/>
  <c r="DC76" i="33"/>
  <c r="DE76" i="33" s="1"/>
  <c r="DA76" i="33"/>
  <c r="CX76" i="33"/>
  <c r="CV76" i="33"/>
  <c r="CR76" i="33"/>
  <c r="CT76" i="33" s="1"/>
  <c r="CP76" i="33"/>
  <c r="CL76" i="33"/>
  <c r="CN76" i="33" s="1"/>
  <c r="CJ76" i="33"/>
  <c r="CG76" i="33"/>
  <c r="CE76" i="33"/>
  <c r="CB76" i="33"/>
  <c r="BZ76" i="33"/>
  <c r="BW76" i="33"/>
  <c r="BU76" i="33"/>
  <c r="BR76" i="33"/>
  <c r="BP76" i="33"/>
  <c r="BM76" i="33"/>
  <c r="BK76" i="33"/>
  <c r="BG76" i="33"/>
  <c r="BI76" i="33" s="1"/>
  <c r="BE76" i="33"/>
  <c r="BB76" i="33"/>
  <c r="AZ76" i="33"/>
  <c r="AV76" i="33"/>
  <c r="AX76" i="33" s="1"/>
  <c r="AT76" i="33"/>
  <c r="AP76" i="33"/>
  <c r="AR76" i="33" s="1"/>
  <c r="AN76" i="33"/>
  <c r="AK76" i="33"/>
  <c r="AI76" i="33"/>
  <c r="AE76" i="33"/>
  <c r="AG76" i="33" s="1"/>
  <c r="AC76" i="33"/>
  <c r="Z76" i="33"/>
  <c r="X76" i="33"/>
  <c r="U76" i="33"/>
  <c r="S76" i="33"/>
  <c r="O76" i="33"/>
  <c r="M76" i="33"/>
  <c r="I76" i="33"/>
  <c r="H76" i="33"/>
  <c r="E76" i="33"/>
  <c r="FT75" i="33"/>
  <c r="FD75" i="33"/>
  <c r="FF75" i="33" s="1"/>
  <c r="FB75" i="33"/>
  <c r="EY75" i="33"/>
  <c r="EW75" i="33"/>
  <c r="ET75" i="33"/>
  <c r="ER75" i="33"/>
  <c r="EO75" i="33"/>
  <c r="EM75" i="33"/>
  <c r="EJ75" i="33"/>
  <c r="EH75" i="33"/>
  <c r="EE75" i="33"/>
  <c r="EC75" i="33"/>
  <c r="DY75" i="33"/>
  <c r="EA75" i="33" s="1"/>
  <c r="DW75" i="33"/>
  <c r="DT75" i="33"/>
  <c r="DR75" i="33"/>
  <c r="DO75" i="33"/>
  <c r="DM75" i="33"/>
  <c r="DI75" i="33"/>
  <c r="DK75" i="33" s="1"/>
  <c r="DG75" i="33"/>
  <c r="DC75" i="33"/>
  <c r="DE75" i="33" s="1"/>
  <c r="DA75" i="33"/>
  <c r="CX75" i="33"/>
  <c r="CV75" i="33"/>
  <c r="CR75" i="33"/>
  <c r="CT75" i="33" s="1"/>
  <c r="CP75" i="33"/>
  <c r="CL75" i="33"/>
  <c r="CN75" i="33" s="1"/>
  <c r="CJ75" i="33"/>
  <c r="CG75" i="33"/>
  <c r="CE75" i="33"/>
  <c r="CB75" i="33"/>
  <c r="BZ75" i="33"/>
  <c r="BW75" i="33"/>
  <c r="BU75" i="33"/>
  <c r="BR75" i="33"/>
  <c r="BP75" i="33"/>
  <c r="BM75" i="33"/>
  <c r="BK75" i="33"/>
  <c r="BG75" i="33"/>
  <c r="BI75" i="33" s="1"/>
  <c r="BE75" i="33"/>
  <c r="BB75" i="33"/>
  <c r="AZ75" i="33"/>
  <c r="AV75" i="33"/>
  <c r="AX75" i="33" s="1"/>
  <c r="AT75" i="33"/>
  <c r="AP75" i="33"/>
  <c r="AR75" i="33" s="1"/>
  <c r="AN75" i="33"/>
  <c r="AK75" i="33"/>
  <c r="AI75" i="33"/>
  <c r="AE75" i="33"/>
  <c r="AG75" i="33" s="1"/>
  <c r="AC75" i="33"/>
  <c r="Z75" i="33"/>
  <c r="X75" i="33"/>
  <c r="U75" i="33"/>
  <c r="S75" i="33"/>
  <c r="O75" i="33"/>
  <c r="Q75" i="33" s="1"/>
  <c r="M75" i="33"/>
  <c r="I75" i="33"/>
  <c r="H75" i="33"/>
  <c r="E75" i="33"/>
  <c r="FT74" i="33"/>
  <c r="FD74" i="33"/>
  <c r="FF74" i="33" s="1"/>
  <c r="FB74" i="33"/>
  <c r="EY74" i="33"/>
  <c r="EW74" i="33"/>
  <c r="ET74" i="33"/>
  <c r="ER74" i="33"/>
  <c r="EO74" i="33"/>
  <c r="EM74" i="33"/>
  <c r="EJ74" i="33"/>
  <c r="EH74" i="33"/>
  <c r="EE74" i="33"/>
  <c r="EC74" i="33"/>
  <c r="DY74" i="33"/>
  <c r="EA74" i="33" s="1"/>
  <c r="DW74" i="33"/>
  <c r="DT74" i="33"/>
  <c r="DR74" i="33"/>
  <c r="DO74" i="33"/>
  <c r="DM74" i="33"/>
  <c r="DI74" i="33"/>
  <c r="DK74" i="33" s="1"/>
  <c r="DG74" i="33"/>
  <c r="DC74" i="33"/>
  <c r="DE74" i="33" s="1"/>
  <c r="DA74" i="33"/>
  <c r="CX74" i="33"/>
  <c r="CV74" i="33"/>
  <c r="CR74" i="33"/>
  <c r="CT74" i="33" s="1"/>
  <c r="CP74" i="33"/>
  <c r="CL74" i="33"/>
  <c r="CN74" i="33" s="1"/>
  <c r="CJ74" i="33"/>
  <c r="CG74" i="33"/>
  <c r="CE74" i="33"/>
  <c r="CB74" i="33"/>
  <c r="BZ74" i="33"/>
  <c r="BW74" i="33"/>
  <c r="BU74" i="33"/>
  <c r="BR74" i="33"/>
  <c r="BP74" i="33"/>
  <c r="BM74" i="33"/>
  <c r="BK74" i="33"/>
  <c r="BG74" i="33"/>
  <c r="BI74" i="33" s="1"/>
  <c r="BE74" i="33"/>
  <c r="BB74" i="33"/>
  <c r="AZ74" i="33"/>
  <c r="AV74" i="33"/>
  <c r="AX74" i="33" s="1"/>
  <c r="AT74" i="33"/>
  <c r="AP74" i="33"/>
  <c r="AR74" i="33" s="1"/>
  <c r="AN74" i="33"/>
  <c r="AK74" i="33"/>
  <c r="AI74" i="33"/>
  <c r="AE74" i="33"/>
  <c r="AG74" i="33" s="1"/>
  <c r="AC74" i="33"/>
  <c r="Z74" i="33"/>
  <c r="X74" i="33"/>
  <c r="U74" i="33"/>
  <c r="S74" i="33"/>
  <c r="O74" i="33"/>
  <c r="Q74" i="33" s="1"/>
  <c r="M74" i="33"/>
  <c r="I74" i="33"/>
  <c r="H74" i="33"/>
  <c r="E74" i="33"/>
  <c r="FT73" i="33"/>
  <c r="FD73" i="33"/>
  <c r="FF73" i="33" s="1"/>
  <c r="FB73" i="33"/>
  <c r="EY73" i="33"/>
  <c r="EW73" i="33"/>
  <c r="ET73" i="33"/>
  <c r="ER73" i="33"/>
  <c r="EO73" i="33"/>
  <c r="EM73" i="33"/>
  <c r="EJ73" i="33"/>
  <c r="EH73" i="33"/>
  <c r="EE73" i="33"/>
  <c r="EC73" i="33"/>
  <c r="DY73" i="33"/>
  <c r="EA73" i="33" s="1"/>
  <c r="DW73" i="33"/>
  <c r="DT73" i="33"/>
  <c r="DR73" i="33"/>
  <c r="DO73" i="33"/>
  <c r="DM73" i="33"/>
  <c r="DI73" i="33"/>
  <c r="DK73" i="33" s="1"/>
  <c r="DG73" i="33"/>
  <c r="DC73" i="33"/>
  <c r="DE73" i="33" s="1"/>
  <c r="DA73" i="33"/>
  <c r="CX73" i="33"/>
  <c r="CV73" i="33"/>
  <c r="CR73" i="33"/>
  <c r="CT73" i="33" s="1"/>
  <c r="CP73" i="33"/>
  <c r="CL73" i="33"/>
  <c r="CN73" i="33" s="1"/>
  <c r="CJ73" i="33"/>
  <c r="CG73" i="33"/>
  <c r="CE73" i="33"/>
  <c r="CB73" i="33"/>
  <c r="BZ73" i="33"/>
  <c r="BW73" i="33"/>
  <c r="BU73" i="33"/>
  <c r="BR73" i="33"/>
  <c r="BP73" i="33"/>
  <c r="BM73" i="33"/>
  <c r="BK73" i="33"/>
  <c r="BG73" i="33"/>
  <c r="BI73" i="33" s="1"/>
  <c r="BE73" i="33"/>
  <c r="BB73" i="33"/>
  <c r="AZ73" i="33"/>
  <c r="AV73" i="33"/>
  <c r="AX73" i="33" s="1"/>
  <c r="AT73" i="33"/>
  <c r="AP73" i="33"/>
  <c r="AR73" i="33" s="1"/>
  <c r="AN73" i="33"/>
  <c r="AK73" i="33"/>
  <c r="AI73" i="33"/>
  <c r="AE73" i="33"/>
  <c r="AG73" i="33" s="1"/>
  <c r="AC73" i="33"/>
  <c r="Z73" i="33"/>
  <c r="X73" i="33"/>
  <c r="U73" i="33"/>
  <c r="S73" i="33"/>
  <c r="O73" i="33"/>
  <c r="Q73" i="33" s="1"/>
  <c r="M73" i="33"/>
  <c r="I73" i="33"/>
  <c r="H73" i="33"/>
  <c r="E73" i="33"/>
  <c r="FT72" i="33"/>
  <c r="FD72" i="33"/>
  <c r="FF72" i="33" s="1"/>
  <c r="FB72" i="33"/>
  <c r="EY72" i="33"/>
  <c r="EW72" i="33"/>
  <c r="ET72" i="33"/>
  <c r="ER72" i="33"/>
  <c r="EO72" i="33"/>
  <c r="EM72" i="33"/>
  <c r="EJ72" i="33"/>
  <c r="EH72" i="33"/>
  <c r="EE72" i="33"/>
  <c r="EC72" i="33"/>
  <c r="DY72" i="33"/>
  <c r="EA72" i="33" s="1"/>
  <c r="DW72" i="33"/>
  <c r="DT72" i="33"/>
  <c r="DR72" i="33"/>
  <c r="DO72" i="33"/>
  <c r="DM72" i="33"/>
  <c r="DI72" i="33"/>
  <c r="DK72" i="33" s="1"/>
  <c r="DG72" i="33"/>
  <c r="DC72" i="33"/>
  <c r="DE72" i="33" s="1"/>
  <c r="DA72" i="33"/>
  <c r="CX72" i="33"/>
  <c r="CV72" i="33"/>
  <c r="CR72" i="33"/>
  <c r="CT72" i="33" s="1"/>
  <c r="CP72" i="33"/>
  <c r="CL72" i="33"/>
  <c r="CN72" i="33" s="1"/>
  <c r="CJ72" i="33"/>
  <c r="CG72" i="33"/>
  <c r="CE72" i="33"/>
  <c r="CB72" i="33"/>
  <c r="BZ72" i="33"/>
  <c r="BW72" i="33"/>
  <c r="BU72" i="33"/>
  <c r="BR72" i="33"/>
  <c r="BP72" i="33"/>
  <c r="BM72" i="33"/>
  <c r="BK72" i="33"/>
  <c r="BG72" i="33"/>
  <c r="BI72" i="33" s="1"/>
  <c r="BE72" i="33"/>
  <c r="BB72" i="33"/>
  <c r="AZ72" i="33"/>
  <c r="AV72" i="33"/>
  <c r="AX72" i="33" s="1"/>
  <c r="AT72" i="33"/>
  <c r="AP72" i="33"/>
  <c r="AR72" i="33" s="1"/>
  <c r="AN72" i="33"/>
  <c r="AK72" i="33"/>
  <c r="AI72" i="33"/>
  <c r="AE72" i="33"/>
  <c r="AG72" i="33" s="1"/>
  <c r="AC72" i="33"/>
  <c r="Z72" i="33"/>
  <c r="X72" i="33"/>
  <c r="U72" i="33"/>
  <c r="S72" i="33"/>
  <c r="O72" i="33"/>
  <c r="M72" i="33"/>
  <c r="I72" i="33"/>
  <c r="H72" i="33"/>
  <c r="E72" i="33"/>
  <c r="FT71" i="33"/>
  <c r="FD71" i="33"/>
  <c r="FF71" i="33" s="1"/>
  <c r="FB71" i="33"/>
  <c r="EY71" i="33"/>
  <c r="EW71" i="33"/>
  <c r="ET71" i="33"/>
  <c r="ER71" i="33"/>
  <c r="EO71" i="33"/>
  <c r="EM71" i="33"/>
  <c r="EJ71" i="33"/>
  <c r="EH71" i="33"/>
  <c r="EE71" i="33"/>
  <c r="EC71" i="33"/>
  <c r="DY71" i="33"/>
  <c r="EA71" i="33" s="1"/>
  <c r="DW71" i="33"/>
  <c r="DT71" i="33"/>
  <c r="DR71" i="33"/>
  <c r="DO71" i="33"/>
  <c r="DM71" i="33"/>
  <c r="DI71" i="33"/>
  <c r="DK71" i="33" s="1"/>
  <c r="DG71" i="33"/>
  <c r="DC71" i="33"/>
  <c r="DE71" i="33" s="1"/>
  <c r="DA71" i="33"/>
  <c r="CX71" i="33"/>
  <c r="CV71" i="33"/>
  <c r="CR71" i="33"/>
  <c r="CT71" i="33" s="1"/>
  <c r="CP71" i="33"/>
  <c r="CL71" i="33"/>
  <c r="CN71" i="33" s="1"/>
  <c r="CJ71" i="33"/>
  <c r="CG71" i="33"/>
  <c r="CE71" i="33"/>
  <c r="CB71" i="33"/>
  <c r="BZ71" i="33"/>
  <c r="BW71" i="33"/>
  <c r="BU71" i="33"/>
  <c r="BR71" i="33"/>
  <c r="BP71" i="33"/>
  <c r="BM71" i="33"/>
  <c r="BK71" i="33"/>
  <c r="BG71" i="33"/>
  <c r="BI71" i="33" s="1"/>
  <c r="BE71" i="33"/>
  <c r="BB71" i="33"/>
  <c r="AZ71" i="33"/>
  <c r="AV71" i="33"/>
  <c r="AX71" i="33" s="1"/>
  <c r="AT71" i="33"/>
  <c r="AP71" i="33"/>
  <c r="AR71" i="33" s="1"/>
  <c r="AN71" i="33"/>
  <c r="AK71" i="33"/>
  <c r="AI71" i="33"/>
  <c r="AE71" i="33"/>
  <c r="AG71" i="33" s="1"/>
  <c r="AC71" i="33"/>
  <c r="Z71" i="33"/>
  <c r="X71" i="33"/>
  <c r="U71" i="33"/>
  <c r="S71" i="33"/>
  <c r="O71" i="33"/>
  <c r="M71" i="33"/>
  <c r="I71" i="33"/>
  <c r="H71" i="33"/>
  <c r="E71" i="33"/>
  <c r="FT70" i="33"/>
  <c r="FD70" i="33"/>
  <c r="FF70" i="33" s="1"/>
  <c r="FB70" i="33"/>
  <c r="EY70" i="33"/>
  <c r="EW70" i="33"/>
  <c r="ET70" i="33"/>
  <c r="ER70" i="33"/>
  <c r="EO70" i="33"/>
  <c r="EM70" i="33"/>
  <c r="EJ70" i="33"/>
  <c r="EH70" i="33"/>
  <c r="EE70" i="33"/>
  <c r="EC70" i="33"/>
  <c r="DY70" i="33"/>
  <c r="EA70" i="33" s="1"/>
  <c r="DW70" i="33"/>
  <c r="DT70" i="33"/>
  <c r="DR70" i="33"/>
  <c r="DO70" i="33"/>
  <c r="DM70" i="33"/>
  <c r="DI70" i="33"/>
  <c r="DK70" i="33" s="1"/>
  <c r="DG70" i="33"/>
  <c r="DC70" i="33"/>
  <c r="DE70" i="33" s="1"/>
  <c r="DA70" i="33"/>
  <c r="CX70" i="33"/>
  <c r="CV70" i="33"/>
  <c r="CR70" i="33"/>
  <c r="CT70" i="33" s="1"/>
  <c r="CP70" i="33"/>
  <c r="CL70" i="33"/>
  <c r="CN70" i="33" s="1"/>
  <c r="CJ70" i="33"/>
  <c r="CG70" i="33"/>
  <c r="CE70" i="33"/>
  <c r="CB70" i="33"/>
  <c r="BZ70" i="33"/>
  <c r="BW70" i="33"/>
  <c r="BU70" i="33"/>
  <c r="BR70" i="33"/>
  <c r="BP70" i="33"/>
  <c r="BM70" i="33"/>
  <c r="BK70" i="33"/>
  <c r="BG70" i="33"/>
  <c r="BI70" i="33" s="1"/>
  <c r="BE70" i="33"/>
  <c r="BB70" i="33"/>
  <c r="AZ70" i="33"/>
  <c r="AV70" i="33"/>
  <c r="AX70" i="33" s="1"/>
  <c r="AT70" i="33"/>
  <c r="AP70" i="33"/>
  <c r="AR70" i="33" s="1"/>
  <c r="AN70" i="33"/>
  <c r="AK70" i="33"/>
  <c r="AI70" i="33"/>
  <c r="AE70" i="33"/>
  <c r="AG70" i="33" s="1"/>
  <c r="AC70" i="33"/>
  <c r="Z70" i="33"/>
  <c r="X70" i="33"/>
  <c r="U70" i="33"/>
  <c r="S70" i="33"/>
  <c r="O70" i="33"/>
  <c r="M70" i="33"/>
  <c r="I70" i="33"/>
  <c r="H70" i="33"/>
  <c r="E70" i="33"/>
  <c r="FT69" i="33"/>
  <c r="FD69" i="33"/>
  <c r="FF69" i="33" s="1"/>
  <c r="FB69" i="33"/>
  <c r="EY69" i="33"/>
  <c r="EW69" i="33"/>
  <c r="ET69" i="33"/>
  <c r="ER69" i="33"/>
  <c r="EO69" i="33"/>
  <c r="EM69" i="33"/>
  <c r="EJ69" i="33"/>
  <c r="EH69" i="33"/>
  <c r="EE69" i="33"/>
  <c r="EC69" i="33"/>
  <c r="DY69" i="33"/>
  <c r="EA69" i="33" s="1"/>
  <c r="DW69" i="33"/>
  <c r="DT69" i="33"/>
  <c r="DR69" i="33"/>
  <c r="DO69" i="33"/>
  <c r="DM69" i="33"/>
  <c r="DI69" i="33"/>
  <c r="DK69" i="33" s="1"/>
  <c r="DG69" i="33"/>
  <c r="DC69" i="33"/>
  <c r="DE69" i="33" s="1"/>
  <c r="DA69" i="33"/>
  <c r="CX69" i="33"/>
  <c r="CV69" i="33"/>
  <c r="CR69" i="33"/>
  <c r="CT69" i="33" s="1"/>
  <c r="CP69" i="33"/>
  <c r="CL69" i="33"/>
  <c r="CN69" i="33" s="1"/>
  <c r="CJ69" i="33"/>
  <c r="CG69" i="33"/>
  <c r="CE69" i="33"/>
  <c r="CB69" i="33"/>
  <c r="BZ69" i="33"/>
  <c r="BW69" i="33"/>
  <c r="BU69" i="33"/>
  <c r="BR69" i="33"/>
  <c r="BP69" i="33"/>
  <c r="BM69" i="33"/>
  <c r="BK69" i="33"/>
  <c r="BG69" i="33"/>
  <c r="BI69" i="33" s="1"/>
  <c r="BE69" i="33"/>
  <c r="BB69" i="33"/>
  <c r="AZ69" i="33"/>
  <c r="AV69" i="33"/>
  <c r="AX69" i="33" s="1"/>
  <c r="AT69" i="33"/>
  <c r="AP69" i="33"/>
  <c r="AR69" i="33" s="1"/>
  <c r="AN69" i="33"/>
  <c r="AK69" i="33"/>
  <c r="AI69" i="33"/>
  <c r="AE69" i="33"/>
  <c r="AG69" i="33" s="1"/>
  <c r="AC69" i="33"/>
  <c r="Z69" i="33"/>
  <c r="X69" i="33"/>
  <c r="U69" i="33"/>
  <c r="S69" i="33"/>
  <c r="O69" i="33"/>
  <c r="Q69" i="33" s="1"/>
  <c r="M69" i="33"/>
  <c r="I69" i="33"/>
  <c r="H69" i="33"/>
  <c r="E69" i="33"/>
  <c r="FT68" i="33"/>
  <c r="FD68" i="33"/>
  <c r="FF68" i="33" s="1"/>
  <c r="FB68" i="33"/>
  <c r="EY68" i="33"/>
  <c r="EW68" i="33"/>
  <c r="ET68" i="33"/>
  <c r="ER68" i="33"/>
  <c r="EO68" i="33"/>
  <c r="EM68" i="33"/>
  <c r="EJ68" i="33"/>
  <c r="EH68" i="33"/>
  <c r="EE68" i="33"/>
  <c r="EC68" i="33"/>
  <c r="DY68" i="33"/>
  <c r="EA68" i="33" s="1"/>
  <c r="DW68" i="33"/>
  <c r="DT68" i="33"/>
  <c r="DR68" i="33"/>
  <c r="DO68" i="33"/>
  <c r="DM68" i="33"/>
  <c r="DI68" i="33"/>
  <c r="DK68" i="33" s="1"/>
  <c r="DG68" i="33"/>
  <c r="DC68" i="33"/>
  <c r="DE68" i="33" s="1"/>
  <c r="DA68" i="33"/>
  <c r="CX68" i="33"/>
  <c r="CV68" i="33"/>
  <c r="CR68" i="33"/>
  <c r="CT68" i="33" s="1"/>
  <c r="CP68" i="33"/>
  <c r="CL68" i="33"/>
  <c r="CN68" i="33" s="1"/>
  <c r="CJ68" i="33"/>
  <c r="CG68" i="33"/>
  <c r="CE68" i="33"/>
  <c r="CB68" i="33"/>
  <c r="BZ68" i="33"/>
  <c r="BW68" i="33"/>
  <c r="BU68" i="33"/>
  <c r="BR68" i="33"/>
  <c r="BP68" i="33"/>
  <c r="BM68" i="33"/>
  <c r="BK68" i="33"/>
  <c r="BG68" i="33"/>
  <c r="BI68" i="33" s="1"/>
  <c r="BE68" i="33"/>
  <c r="BB68" i="33"/>
  <c r="AZ68" i="33"/>
  <c r="AV68" i="33"/>
  <c r="AX68" i="33" s="1"/>
  <c r="AT68" i="33"/>
  <c r="AP68" i="33"/>
  <c r="AR68" i="33" s="1"/>
  <c r="AN68" i="33"/>
  <c r="AK68" i="33"/>
  <c r="AI68" i="33"/>
  <c r="AE68" i="33"/>
  <c r="AG68" i="33" s="1"/>
  <c r="AC68" i="33"/>
  <c r="Z68" i="33"/>
  <c r="X68" i="33"/>
  <c r="U68" i="33"/>
  <c r="S68" i="33"/>
  <c r="O68" i="33"/>
  <c r="Q68" i="33" s="1"/>
  <c r="M68" i="33"/>
  <c r="I68" i="33"/>
  <c r="H68" i="33"/>
  <c r="E68" i="33"/>
  <c r="FT67" i="33"/>
  <c r="FD67" i="33"/>
  <c r="FF67" i="33" s="1"/>
  <c r="FB67" i="33"/>
  <c r="EY67" i="33"/>
  <c r="EW67" i="33"/>
  <c r="ET67" i="33"/>
  <c r="ER67" i="33"/>
  <c r="EO67" i="33"/>
  <c r="EM67" i="33"/>
  <c r="EJ67" i="33"/>
  <c r="EH67" i="33"/>
  <c r="EE67" i="33"/>
  <c r="EC67" i="33"/>
  <c r="DY67" i="33"/>
  <c r="EA67" i="33" s="1"/>
  <c r="DW67" i="33"/>
  <c r="DT67" i="33"/>
  <c r="DR67" i="33"/>
  <c r="DO67" i="33"/>
  <c r="DM67" i="33"/>
  <c r="DI67" i="33"/>
  <c r="DK67" i="33" s="1"/>
  <c r="DG67" i="33"/>
  <c r="DC67" i="33"/>
  <c r="DE67" i="33" s="1"/>
  <c r="DA67" i="33"/>
  <c r="CX67" i="33"/>
  <c r="CV67" i="33"/>
  <c r="CR67" i="33"/>
  <c r="CT67" i="33" s="1"/>
  <c r="CP67" i="33"/>
  <c r="CL67" i="33"/>
  <c r="CN67" i="33" s="1"/>
  <c r="CJ67" i="33"/>
  <c r="CG67" i="33"/>
  <c r="CE67" i="33"/>
  <c r="CB67" i="33"/>
  <c r="BZ67" i="33"/>
  <c r="BW67" i="33"/>
  <c r="BU67" i="33"/>
  <c r="BR67" i="33"/>
  <c r="BP67" i="33"/>
  <c r="BM67" i="33"/>
  <c r="BK67" i="33"/>
  <c r="BG67" i="33"/>
  <c r="BI67" i="33" s="1"/>
  <c r="BE67" i="33"/>
  <c r="BB67" i="33"/>
  <c r="AZ67" i="33"/>
  <c r="AV67" i="33"/>
  <c r="AX67" i="33" s="1"/>
  <c r="AT67" i="33"/>
  <c r="AP67" i="33"/>
  <c r="AR67" i="33" s="1"/>
  <c r="AN67" i="33"/>
  <c r="AK67" i="33"/>
  <c r="AI67" i="33"/>
  <c r="AE67" i="33"/>
  <c r="AG67" i="33" s="1"/>
  <c r="AC67" i="33"/>
  <c r="Z67" i="33"/>
  <c r="X67" i="33"/>
  <c r="U67" i="33"/>
  <c r="S67" i="33"/>
  <c r="O67" i="33"/>
  <c r="Q67" i="33" s="1"/>
  <c r="M67" i="33"/>
  <c r="I67" i="33"/>
  <c r="H67" i="33"/>
  <c r="E67" i="33"/>
  <c r="FT66" i="33"/>
  <c r="FD66" i="33"/>
  <c r="FF66" i="33" s="1"/>
  <c r="FB66" i="33"/>
  <c r="EY66" i="33"/>
  <c r="EW66" i="33"/>
  <c r="ET66" i="33"/>
  <c r="ER66" i="33"/>
  <c r="EO66" i="33"/>
  <c r="EM66" i="33"/>
  <c r="EJ66" i="33"/>
  <c r="EH66" i="33"/>
  <c r="EE66" i="33"/>
  <c r="EC66" i="33"/>
  <c r="DY66" i="33"/>
  <c r="EA66" i="33" s="1"/>
  <c r="DW66" i="33"/>
  <c r="DT66" i="33"/>
  <c r="DR66" i="33"/>
  <c r="DO66" i="33"/>
  <c r="DM66" i="33"/>
  <c r="DI66" i="33"/>
  <c r="DK66" i="33" s="1"/>
  <c r="DG66" i="33"/>
  <c r="DC66" i="33"/>
  <c r="DE66" i="33" s="1"/>
  <c r="DA66" i="33"/>
  <c r="CX66" i="33"/>
  <c r="CV66" i="33"/>
  <c r="CR66" i="33"/>
  <c r="CT66" i="33" s="1"/>
  <c r="CP66" i="33"/>
  <c r="CL66" i="33"/>
  <c r="CN66" i="33" s="1"/>
  <c r="CJ66" i="33"/>
  <c r="CG66" i="33"/>
  <c r="CE66" i="33"/>
  <c r="CB66" i="33"/>
  <c r="BZ66" i="33"/>
  <c r="BW66" i="33"/>
  <c r="BU66" i="33"/>
  <c r="BR66" i="33"/>
  <c r="BP66" i="33"/>
  <c r="BM66" i="33"/>
  <c r="BK66" i="33"/>
  <c r="BG66" i="33"/>
  <c r="BI66" i="33" s="1"/>
  <c r="BE66" i="33"/>
  <c r="BB66" i="33"/>
  <c r="AZ66" i="33"/>
  <c r="AV66" i="33"/>
  <c r="AX66" i="33" s="1"/>
  <c r="AT66" i="33"/>
  <c r="AP66" i="33"/>
  <c r="AR66" i="33" s="1"/>
  <c r="AN66" i="33"/>
  <c r="AK66" i="33"/>
  <c r="AI66" i="33"/>
  <c r="AE66" i="33"/>
  <c r="AG66" i="33" s="1"/>
  <c r="AC66" i="33"/>
  <c r="Z66" i="33"/>
  <c r="X66" i="33"/>
  <c r="U66" i="33"/>
  <c r="S66" i="33"/>
  <c r="O66" i="33"/>
  <c r="M66" i="33"/>
  <c r="I66" i="33"/>
  <c r="H66" i="33"/>
  <c r="E66" i="33"/>
  <c r="FT65" i="33"/>
  <c r="FD65" i="33"/>
  <c r="FF65" i="33" s="1"/>
  <c r="FB65" i="33"/>
  <c r="EY65" i="33"/>
  <c r="EW65" i="33"/>
  <c r="ET65" i="33"/>
  <c r="ER65" i="33"/>
  <c r="EO65" i="33"/>
  <c r="EM65" i="33"/>
  <c r="EJ65" i="33"/>
  <c r="EH65" i="33"/>
  <c r="EE65" i="33"/>
  <c r="EC65" i="33"/>
  <c r="DY65" i="33"/>
  <c r="EA65" i="33" s="1"/>
  <c r="DW65" i="33"/>
  <c r="DT65" i="33"/>
  <c r="DR65" i="33"/>
  <c r="DO65" i="33"/>
  <c r="DM65" i="33"/>
  <c r="DI65" i="33"/>
  <c r="DK65" i="33" s="1"/>
  <c r="DG65" i="33"/>
  <c r="DC65" i="33"/>
  <c r="DE65" i="33" s="1"/>
  <c r="DA65" i="33"/>
  <c r="CX65" i="33"/>
  <c r="CV65" i="33"/>
  <c r="CR65" i="33"/>
  <c r="CT65" i="33" s="1"/>
  <c r="CP65" i="33"/>
  <c r="CL65" i="33"/>
  <c r="CN65" i="33" s="1"/>
  <c r="CJ65" i="33"/>
  <c r="CG65" i="33"/>
  <c r="CE65" i="33"/>
  <c r="CB65" i="33"/>
  <c r="BZ65" i="33"/>
  <c r="BW65" i="33"/>
  <c r="BU65" i="33"/>
  <c r="BR65" i="33"/>
  <c r="BP65" i="33"/>
  <c r="BM65" i="33"/>
  <c r="BK65" i="33"/>
  <c r="BG65" i="33"/>
  <c r="BI65" i="33" s="1"/>
  <c r="BE65" i="33"/>
  <c r="BB65" i="33"/>
  <c r="AZ65" i="33"/>
  <c r="AV65" i="33"/>
  <c r="AX65" i="33" s="1"/>
  <c r="AT65" i="33"/>
  <c r="AP65" i="33"/>
  <c r="AR65" i="33" s="1"/>
  <c r="AN65" i="33"/>
  <c r="AK65" i="33"/>
  <c r="AI65" i="33"/>
  <c r="AE65" i="33"/>
  <c r="AG65" i="33" s="1"/>
  <c r="AC65" i="33"/>
  <c r="Z65" i="33"/>
  <c r="X65" i="33"/>
  <c r="U65" i="33"/>
  <c r="S65" i="33"/>
  <c r="O65" i="33"/>
  <c r="Q65" i="33" s="1"/>
  <c r="M65" i="33"/>
  <c r="I65" i="33"/>
  <c r="H65" i="33"/>
  <c r="E65" i="33"/>
  <c r="FT64" i="33"/>
  <c r="FD64" i="33"/>
  <c r="FF64" i="33" s="1"/>
  <c r="FB64" i="33"/>
  <c r="EY64" i="33"/>
  <c r="EW64" i="33"/>
  <c r="ET64" i="33"/>
  <c r="ER64" i="33"/>
  <c r="EO64" i="33"/>
  <c r="EM64" i="33"/>
  <c r="EJ64" i="33"/>
  <c r="EH64" i="33"/>
  <c r="EE64" i="33"/>
  <c r="EC64" i="33"/>
  <c r="DY64" i="33"/>
  <c r="EA64" i="33" s="1"/>
  <c r="DW64" i="33"/>
  <c r="DT64" i="33"/>
  <c r="DR64" i="33"/>
  <c r="DO64" i="33"/>
  <c r="DM64" i="33"/>
  <c r="DI64" i="33"/>
  <c r="DK64" i="33" s="1"/>
  <c r="DG64" i="33"/>
  <c r="DC64" i="33"/>
  <c r="DE64" i="33" s="1"/>
  <c r="DA64" i="33"/>
  <c r="CX64" i="33"/>
  <c r="CV64" i="33"/>
  <c r="CR64" i="33"/>
  <c r="CT64" i="33" s="1"/>
  <c r="CP64" i="33"/>
  <c r="CL64" i="33"/>
  <c r="CN64" i="33" s="1"/>
  <c r="CJ64" i="33"/>
  <c r="CG64" i="33"/>
  <c r="CE64" i="33"/>
  <c r="CB64" i="33"/>
  <c r="BZ64" i="33"/>
  <c r="BW64" i="33"/>
  <c r="BU64" i="33"/>
  <c r="BR64" i="33"/>
  <c r="BP64" i="33"/>
  <c r="BM64" i="33"/>
  <c r="BK64" i="33"/>
  <c r="BG64" i="33"/>
  <c r="BI64" i="33" s="1"/>
  <c r="BE64" i="33"/>
  <c r="BB64" i="33"/>
  <c r="AZ64" i="33"/>
  <c r="AV64" i="33"/>
  <c r="AX64" i="33" s="1"/>
  <c r="AT64" i="33"/>
  <c r="AP64" i="33"/>
  <c r="AR64" i="33" s="1"/>
  <c r="AN64" i="33"/>
  <c r="AK64" i="33"/>
  <c r="AI64" i="33"/>
  <c r="AE64" i="33"/>
  <c r="AG64" i="33" s="1"/>
  <c r="AC64" i="33"/>
  <c r="Z64" i="33"/>
  <c r="X64" i="33"/>
  <c r="U64" i="33"/>
  <c r="S64" i="33"/>
  <c r="O64" i="33"/>
  <c r="M64" i="33"/>
  <c r="I64" i="33"/>
  <c r="H64" i="33"/>
  <c r="E64" i="33"/>
  <c r="FT63" i="33"/>
  <c r="FD63" i="33"/>
  <c r="FF63" i="33" s="1"/>
  <c r="FB63" i="33"/>
  <c r="EY63" i="33"/>
  <c r="EW63" i="33"/>
  <c r="ET63" i="33"/>
  <c r="ER63" i="33"/>
  <c r="EO63" i="33"/>
  <c r="EM63" i="33"/>
  <c r="EJ63" i="33"/>
  <c r="EH63" i="33"/>
  <c r="EE63" i="33"/>
  <c r="EC63" i="33"/>
  <c r="DY63" i="33"/>
  <c r="EA63" i="33" s="1"/>
  <c r="DW63" i="33"/>
  <c r="DT63" i="33"/>
  <c r="DR63" i="33"/>
  <c r="DO63" i="33"/>
  <c r="DM63" i="33"/>
  <c r="DI63" i="33"/>
  <c r="DK63" i="33" s="1"/>
  <c r="DG63" i="33"/>
  <c r="DC63" i="33"/>
  <c r="DE63" i="33" s="1"/>
  <c r="DA63" i="33"/>
  <c r="CX63" i="33"/>
  <c r="CV63" i="33"/>
  <c r="CR63" i="33"/>
  <c r="CT63" i="33" s="1"/>
  <c r="CP63" i="33"/>
  <c r="CL63" i="33"/>
  <c r="CN63" i="33" s="1"/>
  <c r="CJ63" i="33"/>
  <c r="CG63" i="33"/>
  <c r="CE63" i="33"/>
  <c r="CB63" i="33"/>
  <c r="BZ63" i="33"/>
  <c r="BW63" i="33"/>
  <c r="BU63" i="33"/>
  <c r="BR63" i="33"/>
  <c r="BP63" i="33"/>
  <c r="BM63" i="33"/>
  <c r="BK63" i="33"/>
  <c r="BG63" i="33"/>
  <c r="BI63" i="33" s="1"/>
  <c r="BE63" i="33"/>
  <c r="BB63" i="33"/>
  <c r="AZ63" i="33"/>
  <c r="AV63" i="33"/>
  <c r="AX63" i="33" s="1"/>
  <c r="AT63" i="33"/>
  <c r="AP63" i="33"/>
  <c r="AR63" i="33" s="1"/>
  <c r="AN63" i="33"/>
  <c r="AK63" i="33"/>
  <c r="AI63" i="33"/>
  <c r="AE63" i="33"/>
  <c r="AG63" i="33" s="1"/>
  <c r="AC63" i="33"/>
  <c r="Z63" i="33"/>
  <c r="X63" i="33"/>
  <c r="U63" i="33"/>
  <c r="S63" i="33"/>
  <c r="O63" i="33"/>
  <c r="Q63" i="33" s="1"/>
  <c r="M63" i="33"/>
  <c r="I63" i="33"/>
  <c r="H63" i="33"/>
  <c r="E63" i="33"/>
  <c r="FT62" i="33"/>
  <c r="FD62" i="33"/>
  <c r="FF62" i="33" s="1"/>
  <c r="FB62" i="33"/>
  <c r="EY62" i="33"/>
  <c r="EW62" i="33"/>
  <c r="ET62" i="33"/>
  <c r="ER62" i="33"/>
  <c r="EO62" i="33"/>
  <c r="EM62" i="33"/>
  <c r="EJ62" i="33"/>
  <c r="EH62" i="33"/>
  <c r="EE62" i="33"/>
  <c r="EC62" i="33"/>
  <c r="DY62" i="33"/>
  <c r="EA62" i="33" s="1"/>
  <c r="DW62" i="33"/>
  <c r="DT62" i="33"/>
  <c r="DR62" i="33"/>
  <c r="DO62" i="33"/>
  <c r="DM62" i="33"/>
  <c r="DI62" i="33"/>
  <c r="DK62" i="33" s="1"/>
  <c r="DG62" i="33"/>
  <c r="DC62" i="33"/>
  <c r="DE62" i="33" s="1"/>
  <c r="DA62" i="33"/>
  <c r="CX62" i="33"/>
  <c r="CV62" i="33"/>
  <c r="CR62" i="33"/>
  <c r="CT62" i="33" s="1"/>
  <c r="CP62" i="33"/>
  <c r="CL62" i="33"/>
  <c r="CN62" i="33" s="1"/>
  <c r="CJ62" i="33"/>
  <c r="CG62" i="33"/>
  <c r="CE62" i="33"/>
  <c r="CB62" i="33"/>
  <c r="BZ62" i="33"/>
  <c r="BW62" i="33"/>
  <c r="BU62" i="33"/>
  <c r="BR62" i="33"/>
  <c r="BP62" i="33"/>
  <c r="BM62" i="33"/>
  <c r="BK62" i="33"/>
  <c r="BG62" i="33"/>
  <c r="BI62" i="33" s="1"/>
  <c r="BE62" i="33"/>
  <c r="BB62" i="33"/>
  <c r="AZ62" i="33"/>
  <c r="AV62" i="33"/>
  <c r="AX62" i="33" s="1"/>
  <c r="AT62" i="33"/>
  <c r="AP62" i="33"/>
  <c r="AR62" i="33" s="1"/>
  <c r="AN62" i="33"/>
  <c r="AK62" i="33"/>
  <c r="AI62" i="33"/>
  <c r="AE62" i="33"/>
  <c r="AG62" i="33" s="1"/>
  <c r="AC62" i="33"/>
  <c r="Z62" i="33"/>
  <c r="X62" i="33"/>
  <c r="U62" i="33"/>
  <c r="S62" i="33"/>
  <c r="O62" i="33"/>
  <c r="Q62" i="33" s="1"/>
  <c r="M62" i="33"/>
  <c r="I62" i="33"/>
  <c r="H62" i="33"/>
  <c r="E62" i="33"/>
  <c r="FT61" i="33"/>
  <c r="FD61" i="33"/>
  <c r="FF61" i="33" s="1"/>
  <c r="FB61" i="33"/>
  <c r="EY61" i="33"/>
  <c r="EW61" i="33"/>
  <c r="ET61" i="33"/>
  <c r="ER61" i="33"/>
  <c r="EO61" i="33"/>
  <c r="EM61" i="33"/>
  <c r="EJ61" i="33"/>
  <c r="EH61" i="33"/>
  <c r="EE61" i="33"/>
  <c r="EC61" i="33"/>
  <c r="DY61" i="33"/>
  <c r="EA61" i="33" s="1"/>
  <c r="DW61" i="33"/>
  <c r="DT61" i="33"/>
  <c r="DR61" i="33"/>
  <c r="DO61" i="33"/>
  <c r="DM61" i="33"/>
  <c r="DI61" i="33"/>
  <c r="DK61" i="33" s="1"/>
  <c r="DG61" i="33"/>
  <c r="DC61" i="33"/>
  <c r="DE61" i="33" s="1"/>
  <c r="DA61" i="33"/>
  <c r="CX61" i="33"/>
  <c r="CV61" i="33"/>
  <c r="CR61" i="33"/>
  <c r="CT61" i="33" s="1"/>
  <c r="CP61" i="33"/>
  <c r="CL61" i="33"/>
  <c r="CN61" i="33" s="1"/>
  <c r="CJ61" i="33"/>
  <c r="CG61" i="33"/>
  <c r="CE61" i="33"/>
  <c r="CB61" i="33"/>
  <c r="BZ61" i="33"/>
  <c r="BW61" i="33"/>
  <c r="BU61" i="33"/>
  <c r="BR61" i="33"/>
  <c r="BP61" i="33"/>
  <c r="BM61" i="33"/>
  <c r="BK61" i="33"/>
  <c r="BG61" i="33"/>
  <c r="BI61" i="33" s="1"/>
  <c r="BE61" i="33"/>
  <c r="BB61" i="33"/>
  <c r="AZ61" i="33"/>
  <c r="AV61" i="33"/>
  <c r="AX61" i="33" s="1"/>
  <c r="AT61" i="33"/>
  <c r="AP61" i="33"/>
  <c r="AR61" i="33" s="1"/>
  <c r="AN61" i="33"/>
  <c r="AK61" i="33"/>
  <c r="AI61" i="33"/>
  <c r="AE61" i="33"/>
  <c r="AG61" i="33" s="1"/>
  <c r="AC61" i="33"/>
  <c r="Z61" i="33"/>
  <c r="X61" i="33"/>
  <c r="U61" i="33"/>
  <c r="S61" i="33"/>
  <c r="O61" i="33"/>
  <c r="Q61" i="33" s="1"/>
  <c r="M61" i="33"/>
  <c r="I61" i="33"/>
  <c r="H61" i="33"/>
  <c r="E61" i="33"/>
  <c r="FT60" i="33"/>
  <c r="FD60" i="33"/>
  <c r="FF60" i="33" s="1"/>
  <c r="FB60" i="33"/>
  <c r="EY60" i="33"/>
  <c r="EW60" i="33"/>
  <c r="ET60" i="33"/>
  <c r="ER60" i="33"/>
  <c r="EO60" i="33"/>
  <c r="EM60" i="33"/>
  <c r="EJ60" i="33"/>
  <c r="EH60" i="33"/>
  <c r="EE60" i="33"/>
  <c r="EC60" i="33"/>
  <c r="DY60" i="33"/>
  <c r="EA60" i="33" s="1"/>
  <c r="DW60" i="33"/>
  <c r="DT60" i="33"/>
  <c r="DR60" i="33"/>
  <c r="DO60" i="33"/>
  <c r="DM60" i="33"/>
  <c r="DI60" i="33"/>
  <c r="DK60" i="33" s="1"/>
  <c r="DG60" i="33"/>
  <c r="DC60" i="33"/>
  <c r="DE60" i="33" s="1"/>
  <c r="DA60" i="33"/>
  <c r="CX60" i="33"/>
  <c r="CV60" i="33"/>
  <c r="CR60" i="33"/>
  <c r="CT60" i="33" s="1"/>
  <c r="CP60" i="33"/>
  <c r="CL60" i="33"/>
  <c r="CN60" i="33" s="1"/>
  <c r="CJ60" i="33"/>
  <c r="CG60" i="33"/>
  <c r="CE60" i="33"/>
  <c r="CB60" i="33"/>
  <c r="BZ60" i="33"/>
  <c r="BW60" i="33"/>
  <c r="BU60" i="33"/>
  <c r="BR60" i="33"/>
  <c r="BP60" i="33"/>
  <c r="BM60" i="33"/>
  <c r="BK60" i="33"/>
  <c r="BG60" i="33"/>
  <c r="BI60" i="33" s="1"/>
  <c r="BE60" i="33"/>
  <c r="BB60" i="33"/>
  <c r="AZ60" i="33"/>
  <c r="AV60" i="33"/>
  <c r="AX60" i="33" s="1"/>
  <c r="AT60" i="33"/>
  <c r="AP60" i="33"/>
  <c r="AR60" i="33" s="1"/>
  <c r="AN60" i="33"/>
  <c r="AK60" i="33"/>
  <c r="AI60" i="33"/>
  <c r="AE60" i="33"/>
  <c r="AG60" i="33" s="1"/>
  <c r="AC60" i="33"/>
  <c r="Z60" i="33"/>
  <c r="X60" i="33"/>
  <c r="U60" i="33"/>
  <c r="S60" i="33"/>
  <c r="O60" i="33"/>
  <c r="Q60" i="33" s="1"/>
  <c r="M60" i="33"/>
  <c r="I60" i="33"/>
  <c r="H60" i="33"/>
  <c r="E60" i="33"/>
  <c r="FT59" i="33"/>
  <c r="FD59" i="33"/>
  <c r="FF59" i="33" s="1"/>
  <c r="FB59" i="33"/>
  <c r="EY59" i="33"/>
  <c r="EW59" i="33"/>
  <c r="ET59" i="33"/>
  <c r="ER59" i="33"/>
  <c r="EO59" i="33"/>
  <c r="EM59" i="33"/>
  <c r="EJ59" i="33"/>
  <c r="EH59" i="33"/>
  <c r="EE59" i="33"/>
  <c r="EC59" i="33"/>
  <c r="DY59" i="33"/>
  <c r="EA59" i="33" s="1"/>
  <c r="DW59" i="33"/>
  <c r="DT59" i="33"/>
  <c r="DR59" i="33"/>
  <c r="DO59" i="33"/>
  <c r="DM59" i="33"/>
  <c r="DI59" i="33"/>
  <c r="DK59" i="33" s="1"/>
  <c r="DG59" i="33"/>
  <c r="DC59" i="33"/>
  <c r="DE59" i="33" s="1"/>
  <c r="DA59" i="33"/>
  <c r="CX59" i="33"/>
  <c r="CV59" i="33"/>
  <c r="CR59" i="33"/>
  <c r="CT59" i="33" s="1"/>
  <c r="CP59" i="33"/>
  <c r="CL59" i="33"/>
  <c r="CN59" i="33" s="1"/>
  <c r="CJ59" i="33"/>
  <c r="CG59" i="33"/>
  <c r="CE59" i="33"/>
  <c r="CB59" i="33"/>
  <c r="BZ59" i="33"/>
  <c r="BW59" i="33"/>
  <c r="BU59" i="33"/>
  <c r="BR59" i="33"/>
  <c r="BP59" i="33"/>
  <c r="BM59" i="33"/>
  <c r="BK59" i="33"/>
  <c r="BG59" i="33"/>
  <c r="BI59" i="33" s="1"/>
  <c r="BE59" i="33"/>
  <c r="BB59" i="33"/>
  <c r="AZ59" i="33"/>
  <c r="AV59" i="33"/>
  <c r="AX59" i="33" s="1"/>
  <c r="AT59" i="33"/>
  <c r="AP59" i="33"/>
  <c r="AR59" i="33" s="1"/>
  <c r="AN59" i="33"/>
  <c r="AK59" i="33"/>
  <c r="AI59" i="33"/>
  <c r="AE59" i="33"/>
  <c r="AG59" i="33" s="1"/>
  <c r="AC59" i="33"/>
  <c r="Z59" i="33"/>
  <c r="X59" i="33"/>
  <c r="U59" i="33"/>
  <c r="S59" i="33"/>
  <c r="O59" i="33"/>
  <c r="Q59" i="33" s="1"/>
  <c r="M59" i="33"/>
  <c r="I59" i="33"/>
  <c r="H59" i="33"/>
  <c r="E59" i="33"/>
  <c r="FT58" i="33"/>
  <c r="FD58" i="33"/>
  <c r="FF58" i="33" s="1"/>
  <c r="FB58" i="33"/>
  <c r="EY58" i="33"/>
  <c r="EW58" i="33"/>
  <c r="ET58" i="33"/>
  <c r="ER58" i="33"/>
  <c r="EO58" i="33"/>
  <c r="EM58" i="33"/>
  <c r="EJ58" i="33"/>
  <c r="EH58" i="33"/>
  <c r="EE58" i="33"/>
  <c r="EC58" i="33"/>
  <c r="DY58" i="33"/>
  <c r="EA58" i="33" s="1"/>
  <c r="DW58" i="33"/>
  <c r="DT58" i="33"/>
  <c r="DR58" i="33"/>
  <c r="DO58" i="33"/>
  <c r="DM58" i="33"/>
  <c r="DI58" i="33"/>
  <c r="DK58" i="33" s="1"/>
  <c r="DG58" i="33"/>
  <c r="DC58" i="33"/>
  <c r="DE58" i="33" s="1"/>
  <c r="DA58" i="33"/>
  <c r="CX58" i="33"/>
  <c r="CV58" i="33"/>
  <c r="CR58" i="33"/>
  <c r="CT58" i="33" s="1"/>
  <c r="CP58" i="33"/>
  <c r="CL58" i="33"/>
  <c r="CN58" i="33" s="1"/>
  <c r="CJ58" i="33"/>
  <c r="CG58" i="33"/>
  <c r="CE58" i="33"/>
  <c r="CB58" i="33"/>
  <c r="BZ58" i="33"/>
  <c r="BW58" i="33"/>
  <c r="BU58" i="33"/>
  <c r="BR58" i="33"/>
  <c r="BP58" i="33"/>
  <c r="BM58" i="33"/>
  <c r="BK58" i="33"/>
  <c r="BG58" i="33"/>
  <c r="BI58" i="33" s="1"/>
  <c r="BE58" i="33"/>
  <c r="BB58" i="33"/>
  <c r="AZ58" i="33"/>
  <c r="AV58" i="33"/>
  <c r="AX58" i="33" s="1"/>
  <c r="AT58" i="33"/>
  <c r="AP58" i="33"/>
  <c r="AR58" i="33" s="1"/>
  <c r="AN58" i="33"/>
  <c r="AK58" i="33"/>
  <c r="AI58" i="33"/>
  <c r="AE58" i="33"/>
  <c r="AG58" i="33" s="1"/>
  <c r="AC58" i="33"/>
  <c r="Z58" i="33"/>
  <c r="X58" i="33"/>
  <c r="U58" i="33"/>
  <c r="S58" i="33"/>
  <c r="O58" i="33"/>
  <c r="M58" i="33"/>
  <c r="I58" i="33"/>
  <c r="H58" i="33"/>
  <c r="E58" i="33"/>
  <c r="FT57" i="33"/>
  <c r="FD57" i="33"/>
  <c r="FF57" i="33" s="1"/>
  <c r="FB57" i="33"/>
  <c r="EY57" i="33"/>
  <c r="EW57" i="33"/>
  <c r="ET57" i="33"/>
  <c r="ER57" i="33"/>
  <c r="EO57" i="33"/>
  <c r="EM57" i="33"/>
  <c r="EJ57" i="33"/>
  <c r="EH57" i="33"/>
  <c r="EE57" i="33"/>
  <c r="EC57" i="33"/>
  <c r="DY57" i="33"/>
  <c r="EA57" i="33" s="1"/>
  <c r="DW57" i="33"/>
  <c r="DT57" i="33"/>
  <c r="DR57" i="33"/>
  <c r="DO57" i="33"/>
  <c r="DM57" i="33"/>
  <c r="DI57" i="33"/>
  <c r="DK57" i="33" s="1"/>
  <c r="DG57" i="33"/>
  <c r="DC57" i="33"/>
  <c r="DE57" i="33" s="1"/>
  <c r="DA57" i="33"/>
  <c r="CX57" i="33"/>
  <c r="CV57" i="33"/>
  <c r="CR57" i="33"/>
  <c r="CT57" i="33" s="1"/>
  <c r="CP57" i="33"/>
  <c r="CL57" i="33"/>
  <c r="CN57" i="33" s="1"/>
  <c r="CJ57" i="33"/>
  <c r="CG57" i="33"/>
  <c r="CE57" i="33"/>
  <c r="CB57" i="33"/>
  <c r="BZ57" i="33"/>
  <c r="BW57" i="33"/>
  <c r="BU57" i="33"/>
  <c r="BR57" i="33"/>
  <c r="BP57" i="33"/>
  <c r="BM57" i="33"/>
  <c r="BK57" i="33"/>
  <c r="BG57" i="33"/>
  <c r="BI57" i="33" s="1"/>
  <c r="BE57" i="33"/>
  <c r="BB57" i="33"/>
  <c r="AZ57" i="33"/>
  <c r="AV57" i="33"/>
  <c r="AX57" i="33" s="1"/>
  <c r="AT57" i="33"/>
  <c r="AP57" i="33"/>
  <c r="AR57" i="33" s="1"/>
  <c r="AN57" i="33"/>
  <c r="AK57" i="33"/>
  <c r="AI57" i="33"/>
  <c r="AE57" i="33"/>
  <c r="AG57" i="33" s="1"/>
  <c r="AC57" i="33"/>
  <c r="Z57" i="33"/>
  <c r="X57" i="33"/>
  <c r="U57" i="33"/>
  <c r="S57" i="33"/>
  <c r="O57" i="33"/>
  <c r="Q57" i="33" s="1"/>
  <c r="M57" i="33"/>
  <c r="I57" i="33"/>
  <c r="H57" i="33"/>
  <c r="E57" i="33"/>
  <c r="FT56" i="33"/>
  <c r="FD56" i="33"/>
  <c r="FF56" i="33" s="1"/>
  <c r="FB56" i="33"/>
  <c r="EY56" i="33"/>
  <c r="EW56" i="33"/>
  <c r="ET56" i="33"/>
  <c r="ER56" i="33"/>
  <c r="EO56" i="33"/>
  <c r="EM56" i="33"/>
  <c r="EJ56" i="33"/>
  <c r="EH56" i="33"/>
  <c r="EE56" i="33"/>
  <c r="EC56" i="33"/>
  <c r="DY56" i="33"/>
  <c r="EA56" i="33" s="1"/>
  <c r="DW56" i="33"/>
  <c r="DT56" i="33"/>
  <c r="DR56" i="33"/>
  <c r="DO56" i="33"/>
  <c r="DM56" i="33"/>
  <c r="DI56" i="33"/>
  <c r="DK56" i="33" s="1"/>
  <c r="DG56" i="33"/>
  <c r="DC56" i="33"/>
  <c r="DE56" i="33" s="1"/>
  <c r="DA56" i="33"/>
  <c r="CX56" i="33"/>
  <c r="CV56" i="33"/>
  <c r="CR56" i="33"/>
  <c r="CT56" i="33" s="1"/>
  <c r="CP56" i="33"/>
  <c r="CL56" i="33"/>
  <c r="CN56" i="33" s="1"/>
  <c r="CJ56" i="33"/>
  <c r="CG56" i="33"/>
  <c r="CE56" i="33"/>
  <c r="CB56" i="33"/>
  <c r="BZ56" i="33"/>
  <c r="BW56" i="33"/>
  <c r="BU56" i="33"/>
  <c r="BR56" i="33"/>
  <c r="BP56" i="33"/>
  <c r="BM56" i="33"/>
  <c r="BK56" i="33"/>
  <c r="BG56" i="33"/>
  <c r="BI56" i="33" s="1"/>
  <c r="BE56" i="33"/>
  <c r="BB56" i="33"/>
  <c r="AZ56" i="33"/>
  <c r="AV56" i="33"/>
  <c r="AX56" i="33" s="1"/>
  <c r="AT56" i="33"/>
  <c r="AP56" i="33"/>
  <c r="AR56" i="33" s="1"/>
  <c r="AN56" i="33"/>
  <c r="AK56" i="33"/>
  <c r="AI56" i="33"/>
  <c r="AE56" i="33"/>
  <c r="AG56" i="33" s="1"/>
  <c r="AC56" i="33"/>
  <c r="Z56" i="33"/>
  <c r="X56" i="33"/>
  <c r="U56" i="33"/>
  <c r="S56" i="33"/>
  <c r="O56" i="33"/>
  <c r="Q56" i="33" s="1"/>
  <c r="M56" i="33"/>
  <c r="I56" i="33"/>
  <c r="H56" i="33"/>
  <c r="E56" i="33"/>
  <c r="FT55" i="33"/>
  <c r="FD55" i="33"/>
  <c r="FF55" i="33" s="1"/>
  <c r="FB55" i="33"/>
  <c r="EY55" i="33"/>
  <c r="EW55" i="33"/>
  <c r="ET55" i="33"/>
  <c r="ER55" i="33"/>
  <c r="EO55" i="33"/>
  <c r="EM55" i="33"/>
  <c r="EJ55" i="33"/>
  <c r="EH55" i="33"/>
  <c r="EE55" i="33"/>
  <c r="EC55" i="33"/>
  <c r="DY55" i="33"/>
  <c r="EA55" i="33" s="1"/>
  <c r="DW55" i="33"/>
  <c r="DT55" i="33"/>
  <c r="DR55" i="33"/>
  <c r="DO55" i="33"/>
  <c r="DM55" i="33"/>
  <c r="DI55" i="33"/>
  <c r="DK55" i="33" s="1"/>
  <c r="DG55" i="33"/>
  <c r="DC55" i="33"/>
  <c r="DE55" i="33" s="1"/>
  <c r="DA55" i="33"/>
  <c r="CX55" i="33"/>
  <c r="CV55" i="33"/>
  <c r="CR55" i="33"/>
  <c r="CT55" i="33" s="1"/>
  <c r="CP55" i="33"/>
  <c r="CL55" i="33"/>
  <c r="CN55" i="33" s="1"/>
  <c r="CJ55" i="33"/>
  <c r="CG55" i="33"/>
  <c r="CE55" i="33"/>
  <c r="CB55" i="33"/>
  <c r="BZ55" i="33"/>
  <c r="BW55" i="33"/>
  <c r="BU55" i="33"/>
  <c r="BR55" i="33"/>
  <c r="BP55" i="33"/>
  <c r="BM55" i="33"/>
  <c r="BK55" i="33"/>
  <c r="BG55" i="33"/>
  <c r="BI55" i="33" s="1"/>
  <c r="BE55" i="33"/>
  <c r="BB55" i="33"/>
  <c r="AZ55" i="33"/>
  <c r="AV55" i="33"/>
  <c r="AX55" i="33" s="1"/>
  <c r="AT55" i="33"/>
  <c r="AP55" i="33"/>
  <c r="AR55" i="33" s="1"/>
  <c r="AN55" i="33"/>
  <c r="AK55" i="33"/>
  <c r="AI55" i="33"/>
  <c r="AE55" i="33"/>
  <c r="AG55" i="33" s="1"/>
  <c r="AC55" i="33"/>
  <c r="Z55" i="33"/>
  <c r="X55" i="33"/>
  <c r="U55" i="33"/>
  <c r="S55" i="33"/>
  <c r="O55" i="33"/>
  <c r="Q55" i="33" s="1"/>
  <c r="M55" i="33"/>
  <c r="I55" i="33"/>
  <c r="H55" i="33"/>
  <c r="E55" i="33"/>
  <c r="FT54" i="33"/>
  <c r="FD54" i="33"/>
  <c r="FF54" i="33" s="1"/>
  <c r="FB54" i="33"/>
  <c r="EY54" i="33"/>
  <c r="EW54" i="33"/>
  <c r="ET54" i="33"/>
  <c r="ER54" i="33"/>
  <c r="EO54" i="33"/>
  <c r="EM54" i="33"/>
  <c r="EJ54" i="33"/>
  <c r="EH54" i="33"/>
  <c r="EE54" i="33"/>
  <c r="EC54" i="33"/>
  <c r="DY54" i="33"/>
  <c r="EA54" i="33" s="1"/>
  <c r="DW54" i="33"/>
  <c r="DT54" i="33"/>
  <c r="DR54" i="33"/>
  <c r="DO54" i="33"/>
  <c r="DM54" i="33"/>
  <c r="DI54" i="33"/>
  <c r="DK54" i="33" s="1"/>
  <c r="DG54" i="33"/>
  <c r="DC54" i="33"/>
  <c r="DE54" i="33" s="1"/>
  <c r="DA54" i="33"/>
  <c r="CX54" i="33"/>
  <c r="CV54" i="33"/>
  <c r="CR54" i="33"/>
  <c r="CT54" i="33" s="1"/>
  <c r="CP54" i="33"/>
  <c r="CL54" i="33"/>
  <c r="CN54" i="33" s="1"/>
  <c r="CJ54" i="33"/>
  <c r="CG54" i="33"/>
  <c r="CE54" i="33"/>
  <c r="CB54" i="33"/>
  <c r="BZ54" i="33"/>
  <c r="BW54" i="33"/>
  <c r="BU54" i="33"/>
  <c r="BR54" i="33"/>
  <c r="BP54" i="33"/>
  <c r="BM54" i="33"/>
  <c r="BK54" i="33"/>
  <c r="BG54" i="33"/>
  <c r="BI54" i="33" s="1"/>
  <c r="BE54" i="33"/>
  <c r="BB54" i="33"/>
  <c r="AZ54" i="33"/>
  <c r="AV54" i="33"/>
  <c r="AX54" i="33" s="1"/>
  <c r="AT54" i="33"/>
  <c r="AP54" i="33"/>
  <c r="AR54" i="33" s="1"/>
  <c r="AN54" i="33"/>
  <c r="AK54" i="33"/>
  <c r="AI54" i="33"/>
  <c r="AE54" i="33"/>
  <c r="AG54" i="33" s="1"/>
  <c r="AC54" i="33"/>
  <c r="Z54" i="33"/>
  <c r="X54" i="33"/>
  <c r="U54" i="33"/>
  <c r="S54" i="33"/>
  <c r="O54" i="33"/>
  <c r="Q54" i="33" s="1"/>
  <c r="M54" i="33"/>
  <c r="I54" i="33"/>
  <c r="H54" i="33"/>
  <c r="E54" i="33"/>
  <c r="FT53" i="33"/>
  <c r="FD53" i="33"/>
  <c r="FF53" i="33" s="1"/>
  <c r="FB53" i="33"/>
  <c r="EY53" i="33"/>
  <c r="EW53" i="33"/>
  <c r="ET53" i="33"/>
  <c r="ER53" i="33"/>
  <c r="EO53" i="33"/>
  <c r="EM53" i="33"/>
  <c r="EJ53" i="33"/>
  <c r="EH53" i="33"/>
  <c r="EE53" i="33"/>
  <c r="EC53" i="33"/>
  <c r="DY53" i="33"/>
  <c r="EA53" i="33" s="1"/>
  <c r="DW53" i="33"/>
  <c r="DT53" i="33"/>
  <c r="DR53" i="33"/>
  <c r="DO53" i="33"/>
  <c r="DM53" i="33"/>
  <c r="DI53" i="33"/>
  <c r="DK53" i="33" s="1"/>
  <c r="DG53" i="33"/>
  <c r="DC53" i="33"/>
  <c r="DE53" i="33" s="1"/>
  <c r="DA53" i="33"/>
  <c r="CX53" i="33"/>
  <c r="CV53" i="33"/>
  <c r="CR53" i="33"/>
  <c r="CT53" i="33" s="1"/>
  <c r="CP53" i="33"/>
  <c r="CL53" i="33"/>
  <c r="CN53" i="33" s="1"/>
  <c r="CJ53" i="33"/>
  <c r="CG53" i="33"/>
  <c r="CE53" i="33"/>
  <c r="CB53" i="33"/>
  <c r="BZ53" i="33"/>
  <c r="BW53" i="33"/>
  <c r="BU53" i="33"/>
  <c r="BR53" i="33"/>
  <c r="BP53" i="33"/>
  <c r="BM53" i="33"/>
  <c r="BK53" i="33"/>
  <c r="BG53" i="33"/>
  <c r="BI53" i="33" s="1"/>
  <c r="BE53" i="33"/>
  <c r="BB53" i="33"/>
  <c r="AZ53" i="33"/>
  <c r="AV53" i="33"/>
  <c r="AX53" i="33" s="1"/>
  <c r="AT53" i="33"/>
  <c r="AP53" i="33"/>
  <c r="AR53" i="33" s="1"/>
  <c r="AN53" i="33"/>
  <c r="AK53" i="33"/>
  <c r="AI53" i="33"/>
  <c r="AE53" i="33"/>
  <c r="AG53" i="33" s="1"/>
  <c r="AC53" i="33"/>
  <c r="Z53" i="33"/>
  <c r="X53" i="33"/>
  <c r="U53" i="33"/>
  <c r="S53" i="33"/>
  <c r="O53" i="33"/>
  <c r="Q53" i="33" s="1"/>
  <c r="M53" i="33"/>
  <c r="I53" i="33"/>
  <c r="H53" i="33"/>
  <c r="E53" i="33"/>
  <c r="FT52" i="33"/>
  <c r="FD52" i="33"/>
  <c r="FF52" i="33" s="1"/>
  <c r="FB52" i="33"/>
  <c r="EY52" i="33"/>
  <c r="EW52" i="33"/>
  <c r="ET52" i="33"/>
  <c r="ER52" i="33"/>
  <c r="EO52" i="33"/>
  <c r="EM52" i="33"/>
  <c r="EJ52" i="33"/>
  <c r="EH52" i="33"/>
  <c r="EE52" i="33"/>
  <c r="EC52" i="33"/>
  <c r="DY52" i="33"/>
  <c r="EA52" i="33" s="1"/>
  <c r="DW52" i="33"/>
  <c r="DT52" i="33"/>
  <c r="DR52" i="33"/>
  <c r="DO52" i="33"/>
  <c r="DM52" i="33"/>
  <c r="DI52" i="33"/>
  <c r="DK52" i="33" s="1"/>
  <c r="DG52" i="33"/>
  <c r="DC52" i="33"/>
  <c r="DE52" i="33" s="1"/>
  <c r="DA52" i="33"/>
  <c r="CX52" i="33"/>
  <c r="CV52" i="33"/>
  <c r="CR52" i="33"/>
  <c r="CT52" i="33" s="1"/>
  <c r="CP52" i="33"/>
  <c r="CL52" i="33"/>
  <c r="CN52" i="33" s="1"/>
  <c r="CJ52" i="33"/>
  <c r="CG52" i="33"/>
  <c r="CE52" i="33"/>
  <c r="CB52" i="33"/>
  <c r="BZ52" i="33"/>
  <c r="BW52" i="33"/>
  <c r="BU52" i="33"/>
  <c r="BR52" i="33"/>
  <c r="BP52" i="33"/>
  <c r="BM52" i="33"/>
  <c r="BK52" i="33"/>
  <c r="BG52" i="33"/>
  <c r="BI52" i="33" s="1"/>
  <c r="BE52" i="33"/>
  <c r="BB52" i="33"/>
  <c r="AZ52" i="33"/>
  <c r="AV52" i="33"/>
  <c r="AX52" i="33" s="1"/>
  <c r="AT52" i="33"/>
  <c r="AP52" i="33"/>
  <c r="AR52" i="33" s="1"/>
  <c r="AN52" i="33"/>
  <c r="AK52" i="33"/>
  <c r="AI52" i="33"/>
  <c r="AE52" i="33"/>
  <c r="AC52" i="33"/>
  <c r="Z52" i="33"/>
  <c r="X52" i="33"/>
  <c r="U52" i="33"/>
  <c r="S52" i="33"/>
  <c r="O52" i="33"/>
  <c r="Q52" i="33" s="1"/>
  <c r="M52" i="33"/>
  <c r="I52" i="33"/>
  <c r="H52" i="33"/>
  <c r="E52" i="33"/>
  <c r="FT51" i="33"/>
  <c r="FD51" i="33"/>
  <c r="FF51" i="33" s="1"/>
  <c r="FB51" i="33"/>
  <c r="EY51" i="33"/>
  <c r="EW51" i="33"/>
  <c r="ET51" i="33"/>
  <c r="ER51" i="33"/>
  <c r="EO51" i="33"/>
  <c r="EM51" i="33"/>
  <c r="EJ51" i="33"/>
  <c r="EH51" i="33"/>
  <c r="EE51" i="33"/>
  <c r="EC51" i="33"/>
  <c r="DY51" i="33"/>
  <c r="EA51" i="33" s="1"/>
  <c r="DW51" i="33"/>
  <c r="DT51" i="33"/>
  <c r="DR51" i="33"/>
  <c r="DO51" i="33"/>
  <c r="DM51" i="33"/>
  <c r="DI51" i="33"/>
  <c r="DK51" i="33" s="1"/>
  <c r="DG51" i="33"/>
  <c r="DC51" i="33"/>
  <c r="DE51" i="33" s="1"/>
  <c r="DA51" i="33"/>
  <c r="CX51" i="33"/>
  <c r="CV51" i="33"/>
  <c r="CR51" i="33"/>
  <c r="CT51" i="33" s="1"/>
  <c r="CP51" i="33"/>
  <c r="CL51" i="33"/>
  <c r="CN51" i="33" s="1"/>
  <c r="CJ51" i="33"/>
  <c r="CG51" i="33"/>
  <c r="CE51" i="33"/>
  <c r="CB51" i="33"/>
  <c r="BZ51" i="33"/>
  <c r="BW51" i="33"/>
  <c r="BU51" i="33"/>
  <c r="BR51" i="33"/>
  <c r="BP51" i="33"/>
  <c r="BM51" i="33"/>
  <c r="BK51" i="33"/>
  <c r="BG51" i="33"/>
  <c r="BI51" i="33" s="1"/>
  <c r="BE51" i="33"/>
  <c r="BB51" i="33"/>
  <c r="AZ51" i="33"/>
  <c r="AV51" i="33"/>
  <c r="AX51" i="33" s="1"/>
  <c r="AT51" i="33"/>
  <c r="AP51" i="33"/>
  <c r="AR51" i="33" s="1"/>
  <c r="AN51" i="33"/>
  <c r="AK51" i="33"/>
  <c r="AI51" i="33"/>
  <c r="AE51" i="33"/>
  <c r="AG51" i="33" s="1"/>
  <c r="AC51" i="33"/>
  <c r="Z51" i="33"/>
  <c r="X51" i="33"/>
  <c r="U51" i="33"/>
  <c r="S51" i="33"/>
  <c r="O51" i="33"/>
  <c r="M51" i="33"/>
  <c r="I51" i="33"/>
  <c r="H51" i="33"/>
  <c r="E51" i="33"/>
  <c r="FT50" i="33"/>
  <c r="FD50" i="33"/>
  <c r="FF50" i="33" s="1"/>
  <c r="FB50" i="33"/>
  <c r="EY50" i="33"/>
  <c r="EW50" i="33"/>
  <c r="ET50" i="33"/>
  <c r="ER50" i="33"/>
  <c r="EO50" i="33"/>
  <c r="EM50" i="33"/>
  <c r="EJ50" i="33"/>
  <c r="EH50" i="33"/>
  <c r="EE50" i="33"/>
  <c r="EC50" i="33"/>
  <c r="DY50" i="33"/>
  <c r="EA50" i="33" s="1"/>
  <c r="DW50" i="33"/>
  <c r="DT50" i="33"/>
  <c r="DR50" i="33"/>
  <c r="DO50" i="33"/>
  <c r="DM50" i="33"/>
  <c r="DI50" i="33"/>
  <c r="DK50" i="33" s="1"/>
  <c r="DG50" i="33"/>
  <c r="DC50" i="33"/>
  <c r="DE50" i="33" s="1"/>
  <c r="DA50" i="33"/>
  <c r="CX50" i="33"/>
  <c r="CV50" i="33"/>
  <c r="CR50" i="33"/>
  <c r="CT50" i="33" s="1"/>
  <c r="CP50" i="33"/>
  <c r="CL50" i="33"/>
  <c r="CN50" i="33" s="1"/>
  <c r="CJ50" i="33"/>
  <c r="CG50" i="33"/>
  <c r="CE50" i="33"/>
  <c r="CB50" i="33"/>
  <c r="BZ50" i="33"/>
  <c r="BW50" i="33"/>
  <c r="BU50" i="33"/>
  <c r="BR50" i="33"/>
  <c r="BP50" i="33"/>
  <c r="BM50" i="33"/>
  <c r="BK50" i="33"/>
  <c r="BG50" i="33"/>
  <c r="BI50" i="33" s="1"/>
  <c r="BE50" i="33"/>
  <c r="BB50" i="33"/>
  <c r="AZ50" i="33"/>
  <c r="AV50" i="33"/>
  <c r="AX50" i="33" s="1"/>
  <c r="AT50" i="33"/>
  <c r="AP50" i="33"/>
  <c r="AR50" i="33" s="1"/>
  <c r="AN50" i="33"/>
  <c r="AK50" i="33"/>
  <c r="AI50" i="33"/>
  <c r="AE50" i="33"/>
  <c r="AC50" i="33"/>
  <c r="Z50" i="33"/>
  <c r="X50" i="33"/>
  <c r="U50" i="33"/>
  <c r="S50" i="33"/>
  <c r="O50" i="33"/>
  <c r="Q50" i="33" s="1"/>
  <c r="M50" i="33"/>
  <c r="I50" i="33"/>
  <c r="H50" i="33"/>
  <c r="E50" i="33"/>
  <c r="FT49" i="33"/>
  <c r="FD49" i="33"/>
  <c r="FF49" i="33" s="1"/>
  <c r="FB49" i="33"/>
  <c r="EY49" i="33"/>
  <c r="EW49" i="33"/>
  <c r="ET49" i="33"/>
  <c r="ER49" i="33"/>
  <c r="EO49" i="33"/>
  <c r="EM49" i="33"/>
  <c r="EJ49" i="33"/>
  <c r="EH49" i="33"/>
  <c r="EE49" i="33"/>
  <c r="EC49" i="33"/>
  <c r="DY49" i="33"/>
  <c r="EA49" i="33" s="1"/>
  <c r="DW49" i="33"/>
  <c r="DT49" i="33"/>
  <c r="DR49" i="33"/>
  <c r="DO49" i="33"/>
  <c r="DM49" i="33"/>
  <c r="DI49" i="33"/>
  <c r="DK49" i="33" s="1"/>
  <c r="DG49" i="33"/>
  <c r="DC49" i="33"/>
  <c r="DE49" i="33" s="1"/>
  <c r="DA49" i="33"/>
  <c r="CX49" i="33"/>
  <c r="CV49" i="33"/>
  <c r="CR49" i="33"/>
  <c r="CT49" i="33" s="1"/>
  <c r="CP49" i="33"/>
  <c r="CL49" i="33"/>
  <c r="CN49" i="33" s="1"/>
  <c r="CJ49" i="33"/>
  <c r="CG49" i="33"/>
  <c r="CE49" i="33"/>
  <c r="CB49" i="33"/>
  <c r="BZ49" i="33"/>
  <c r="BW49" i="33"/>
  <c r="BU49" i="33"/>
  <c r="BR49" i="33"/>
  <c r="BP49" i="33"/>
  <c r="BM49" i="33"/>
  <c r="BK49" i="33"/>
  <c r="BG49" i="33"/>
  <c r="BI49" i="33" s="1"/>
  <c r="BE49" i="33"/>
  <c r="BB49" i="33"/>
  <c r="AZ49" i="33"/>
  <c r="AV49" i="33"/>
  <c r="AX49" i="33" s="1"/>
  <c r="AT49" i="33"/>
  <c r="AP49" i="33"/>
  <c r="AR49" i="33" s="1"/>
  <c r="AN49" i="33"/>
  <c r="AK49" i="33"/>
  <c r="AI49" i="33"/>
  <c r="AE49" i="33"/>
  <c r="AG49" i="33" s="1"/>
  <c r="AC49" i="33"/>
  <c r="Z49" i="33"/>
  <c r="X49" i="33"/>
  <c r="U49" i="33"/>
  <c r="S49" i="33"/>
  <c r="O49" i="33"/>
  <c r="Q49" i="33" s="1"/>
  <c r="M49" i="33"/>
  <c r="I49" i="33"/>
  <c r="H49" i="33"/>
  <c r="E49" i="33"/>
  <c r="FT48" i="33"/>
  <c r="FD48" i="33"/>
  <c r="FF48" i="33" s="1"/>
  <c r="FB48" i="33"/>
  <c r="EY48" i="33"/>
  <c r="EW48" i="33"/>
  <c r="ET48" i="33"/>
  <c r="ER48" i="33"/>
  <c r="EO48" i="33"/>
  <c r="EM48" i="33"/>
  <c r="EJ48" i="33"/>
  <c r="EH48" i="33"/>
  <c r="EE48" i="33"/>
  <c r="EC48" i="33"/>
  <c r="DY48" i="33"/>
  <c r="EA48" i="33" s="1"/>
  <c r="DW48" i="33"/>
  <c r="DT48" i="33"/>
  <c r="DR48" i="33"/>
  <c r="DO48" i="33"/>
  <c r="DM48" i="33"/>
  <c r="DI48" i="33"/>
  <c r="DK48" i="33" s="1"/>
  <c r="DG48" i="33"/>
  <c r="DC48" i="33"/>
  <c r="DE48" i="33" s="1"/>
  <c r="DA48" i="33"/>
  <c r="CX48" i="33"/>
  <c r="CV48" i="33"/>
  <c r="CR48" i="33"/>
  <c r="CT48" i="33" s="1"/>
  <c r="CP48" i="33"/>
  <c r="CL48" i="33"/>
  <c r="CN48" i="33" s="1"/>
  <c r="CJ48" i="33"/>
  <c r="CG48" i="33"/>
  <c r="CE48" i="33"/>
  <c r="CB48" i="33"/>
  <c r="BZ48" i="33"/>
  <c r="BW48" i="33"/>
  <c r="BU48" i="33"/>
  <c r="BR48" i="33"/>
  <c r="BP48" i="33"/>
  <c r="BM48" i="33"/>
  <c r="BK48" i="33"/>
  <c r="BG48" i="33"/>
  <c r="BI48" i="33" s="1"/>
  <c r="BE48" i="33"/>
  <c r="BB48" i="33"/>
  <c r="AZ48" i="33"/>
  <c r="AV48" i="33"/>
  <c r="AX48" i="33" s="1"/>
  <c r="AT48" i="33"/>
  <c r="AP48" i="33"/>
  <c r="AR48" i="33" s="1"/>
  <c r="AN48" i="33"/>
  <c r="AK48" i="33"/>
  <c r="AI48" i="33"/>
  <c r="AE48" i="33"/>
  <c r="AG48" i="33" s="1"/>
  <c r="AC48" i="33"/>
  <c r="Z48" i="33"/>
  <c r="X48" i="33"/>
  <c r="U48" i="33"/>
  <c r="S48" i="33"/>
  <c r="O48" i="33"/>
  <c r="M48" i="33"/>
  <c r="I48" i="33"/>
  <c r="H48" i="33"/>
  <c r="E48" i="33"/>
  <c r="FT47" i="33"/>
  <c r="FD47" i="33"/>
  <c r="FF47" i="33" s="1"/>
  <c r="FB47" i="33"/>
  <c r="EY47" i="33"/>
  <c r="EW47" i="33"/>
  <c r="ET47" i="33"/>
  <c r="ER47" i="33"/>
  <c r="EO47" i="33"/>
  <c r="EM47" i="33"/>
  <c r="EJ47" i="33"/>
  <c r="EH47" i="33"/>
  <c r="EE47" i="33"/>
  <c r="EC47" i="33"/>
  <c r="DY47" i="33"/>
  <c r="EA47" i="33" s="1"/>
  <c r="DW47" i="33"/>
  <c r="DT47" i="33"/>
  <c r="DR47" i="33"/>
  <c r="DO47" i="33"/>
  <c r="DM47" i="33"/>
  <c r="DI47" i="33"/>
  <c r="DK47" i="33" s="1"/>
  <c r="DG47" i="33"/>
  <c r="DC47" i="33"/>
  <c r="DE47" i="33" s="1"/>
  <c r="DA47" i="33"/>
  <c r="CX47" i="33"/>
  <c r="CV47" i="33"/>
  <c r="CR47" i="33"/>
  <c r="CT47" i="33" s="1"/>
  <c r="CP47" i="33"/>
  <c r="CL47" i="33"/>
  <c r="CN47" i="33" s="1"/>
  <c r="CJ47" i="33"/>
  <c r="CG47" i="33"/>
  <c r="CE47" i="33"/>
  <c r="CB47" i="33"/>
  <c r="BZ47" i="33"/>
  <c r="BW47" i="33"/>
  <c r="BU47" i="33"/>
  <c r="BR47" i="33"/>
  <c r="BP47" i="33"/>
  <c r="BM47" i="33"/>
  <c r="BK47" i="33"/>
  <c r="BG47" i="33"/>
  <c r="BI47" i="33" s="1"/>
  <c r="BE47" i="33"/>
  <c r="BB47" i="33"/>
  <c r="AZ47" i="33"/>
  <c r="AV47" i="33"/>
  <c r="AX47" i="33" s="1"/>
  <c r="AT47" i="33"/>
  <c r="AP47" i="33"/>
  <c r="AR47" i="33" s="1"/>
  <c r="AN47" i="33"/>
  <c r="AK47" i="33"/>
  <c r="AI47" i="33"/>
  <c r="AE47" i="33"/>
  <c r="AG47" i="33" s="1"/>
  <c r="AC47" i="33"/>
  <c r="Z47" i="33"/>
  <c r="X47" i="33"/>
  <c r="U47" i="33"/>
  <c r="S47" i="33"/>
  <c r="O47" i="33"/>
  <c r="Q47" i="33" s="1"/>
  <c r="M47" i="33"/>
  <c r="I47" i="33"/>
  <c r="H47" i="33"/>
  <c r="E47" i="33"/>
  <c r="FT46" i="33"/>
  <c r="FD46" i="33"/>
  <c r="FF46" i="33" s="1"/>
  <c r="FB46" i="33"/>
  <c r="EY46" i="33"/>
  <c r="EW46" i="33"/>
  <c r="ET46" i="33"/>
  <c r="ER46" i="33"/>
  <c r="EO46" i="33"/>
  <c r="EM46" i="33"/>
  <c r="EJ46" i="33"/>
  <c r="EH46" i="33"/>
  <c r="EE46" i="33"/>
  <c r="EC46" i="33"/>
  <c r="DY46" i="33"/>
  <c r="EA46" i="33" s="1"/>
  <c r="DW46" i="33"/>
  <c r="DT46" i="33"/>
  <c r="DR46" i="33"/>
  <c r="DO46" i="33"/>
  <c r="DM46" i="33"/>
  <c r="DI46" i="33"/>
  <c r="DK46" i="33" s="1"/>
  <c r="DG46" i="33"/>
  <c r="DC46" i="33"/>
  <c r="DE46" i="33" s="1"/>
  <c r="DA46" i="33"/>
  <c r="CX46" i="33"/>
  <c r="CV46" i="33"/>
  <c r="CR46" i="33"/>
  <c r="CT46" i="33" s="1"/>
  <c r="CP46" i="33"/>
  <c r="CL46" i="33"/>
  <c r="CN46" i="33" s="1"/>
  <c r="CJ46" i="33"/>
  <c r="CG46" i="33"/>
  <c r="CE46" i="33"/>
  <c r="CB46" i="33"/>
  <c r="BZ46" i="33"/>
  <c r="BW46" i="33"/>
  <c r="BU46" i="33"/>
  <c r="BR46" i="33"/>
  <c r="BP46" i="33"/>
  <c r="BM46" i="33"/>
  <c r="BK46" i="33"/>
  <c r="BG46" i="33"/>
  <c r="BI46" i="33" s="1"/>
  <c r="BE46" i="33"/>
  <c r="BB46" i="33"/>
  <c r="AZ46" i="33"/>
  <c r="AV46" i="33"/>
  <c r="AX46" i="33" s="1"/>
  <c r="AT46" i="33"/>
  <c r="AP46" i="33"/>
  <c r="AR46" i="33" s="1"/>
  <c r="AN46" i="33"/>
  <c r="AK46" i="33"/>
  <c r="AI46" i="33"/>
  <c r="AE46" i="33"/>
  <c r="AG46" i="33" s="1"/>
  <c r="AC46" i="33"/>
  <c r="Z46" i="33"/>
  <c r="X46" i="33"/>
  <c r="U46" i="33"/>
  <c r="S46" i="33"/>
  <c r="O46" i="33"/>
  <c r="Q46" i="33" s="1"/>
  <c r="M46" i="33"/>
  <c r="I46" i="33"/>
  <c r="H46" i="33"/>
  <c r="E46" i="33"/>
  <c r="FT45" i="33"/>
  <c r="FD45" i="33"/>
  <c r="FF45" i="33" s="1"/>
  <c r="FB45" i="33"/>
  <c r="EY45" i="33"/>
  <c r="EW45" i="33"/>
  <c r="ET45" i="33"/>
  <c r="ER45" i="33"/>
  <c r="EO45" i="33"/>
  <c r="EM45" i="33"/>
  <c r="EJ45" i="33"/>
  <c r="EH45" i="33"/>
  <c r="EE45" i="33"/>
  <c r="EC45" i="33"/>
  <c r="DY45" i="33"/>
  <c r="EA45" i="33" s="1"/>
  <c r="DW45" i="33"/>
  <c r="DT45" i="33"/>
  <c r="DR45" i="33"/>
  <c r="DO45" i="33"/>
  <c r="DM45" i="33"/>
  <c r="DI45" i="33"/>
  <c r="DK45" i="33" s="1"/>
  <c r="DG45" i="33"/>
  <c r="DC45" i="33"/>
  <c r="DE45" i="33" s="1"/>
  <c r="DA45" i="33"/>
  <c r="CX45" i="33"/>
  <c r="CV45" i="33"/>
  <c r="CR45" i="33"/>
  <c r="CT45" i="33" s="1"/>
  <c r="CP45" i="33"/>
  <c r="CL45" i="33"/>
  <c r="CN45" i="33" s="1"/>
  <c r="CJ45" i="33"/>
  <c r="CG45" i="33"/>
  <c r="CE45" i="33"/>
  <c r="CB45" i="33"/>
  <c r="BZ45" i="33"/>
  <c r="BW45" i="33"/>
  <c r="BU45" i="33"/>
  <c r="BR45" i="33"/>
  <c r="BP45" i="33"/>
  <c r="BM45" i="33"/>
  <c r="BK45" i="33"/>
  <c r="BG45" i="33"/>
  <c r="BI45" i="33" s="1"/>
  <c r="BE45" i="33"/>
  <c r="BB45" i="33"/>
  <c r="AZ45" i="33"/>
  <c r="AV45" i="33"/>
  <c r="AX45" i="33" s="1"/>
  <c r="AT45" i="33"/>
  <c r="AP45" i="33"/>
  <c r="AR45" i="33" s="1"/>
  <c r="AN45" i="33"/>
  <c r="AK45" i="33"/>
  <c r="AI45" i="33"/>
  <c r="AE45" i="33"/>
  <c r="AG45" i="33" s="1"/>
  <c r="AC45" i="33"/>
  <c r="Z45" i="33"/>
  <c r="X45" i="33"/>
  <c r="U45" i="33"/>
  <c r="S45" i="33"/>
  <c r="O45" i="33"/>
  <c r="Q45" i="33" s="1"/>
  <c r="M45" i="33"/>
  <c r="I45" i="33"/>
  <c r="H45" i="33"/>
  <c r="E45" i="33"/>
  <c r="FT44" i="33"/>
  <c r="FD44" i="33"/>
  <c r="FF44" i="33" s="1"/>
  <c r="FB44" i="33"/>
  <c r="EY44" i="33"/>
  <c r="EW44" i="33"/>
  <c r="ET44" i="33"/>
  <c r="ER44" i="33"/>
  <c r="EO44" i="33"/>
  <c r="EM44" i="33"/>
  <c r="EJ44" i="33"/>
  <c r="EH44" i="33"/>
  <c r="EE44" i="33"/>
  <c r="EC44" i="33"/>
  <c r="DY44" i="33"/>
  <c r="EA44" i="33" s="1"/>
  <c r="DW44" i="33"/>
  <c r="DT44" i="33"/>
  <c r="DR44" i="33"/>
  <c r="DO44" i="33"/>
  <c r="DM44" i="33"/>
  <c r="DI44" i="33"/>
  <c r="DK44" i="33" s="1"/>
  <c r="DG44" i="33"/>
  <c r="DC44" i="33"/>
  <c r="DE44" i="33" s="1"/>
  <c r="DA44" i="33"/>
  <c r="CX44" i="33"/>
  <c r="CV44" i="33"/>
  <c r="CR44" i="33"/>
  <c r="CT44" i="33" s="1"/>
  <c r="CP44" i="33"/>
  <c r="CL44" i="33"/>
  <c r="CN44" i="33" s="1"/>
  <c r="CJ44" i="33"/>
  <c r="CG44" i="33"/>
  <c r="CE44" i="33"/>
  <c r="CB44" i="33"/>
  <c r="BZ44" i="33"/>
  <c r="BW44" i="33"/>
  <c r="BU44" i="33"/>
  <c r="BR44" i="33"/>
  <c r="BP44" i="33"/>
  <c r="BM44" i="33"/>
  <c r="BK44" i="33"/>
  <c r="BG44" i="33"/>
  <c r="BI44" i="33" s="1"/>
  <c r="BE44" i="33"/>
  <c r="BB44" i="33"/>
  <c r="AZ44" i="33"/>
  <c r="AV44" i="33"/>
  <c r="AX44" i="33" s="1"/>
  <c r="AT44" i="33"/>
  <c r="AP44" i="33"/>
  <c r="AR44" i="33" s="1"/>
  <c r="AN44" i="33"/>
  <c r="AK44" i="33"/>
  <c r="AI44" i="33"/>
  <c r="AE44" i="33"/>
  <c r="AG44" i="33" s="1"/>
  <c r="AC44" i="33"/>
  <c r="Z44" i="33"/>
  <c r="X44" i="33"/>
  <c r="U44" i="33"/>
  <c r="S44" i="33"/>
  <c r="O44" i="33"/>
  <c r="Q44" i="33" s="1"/>
  <c r="M44" i="33"/>
  <c r="I44" i="33"/>
  <c r="H44" i="33"/>
  <c r="E44" i="33"/>
  <c r="FT43" i="33"/>
  <c r="FD43" i="33"/>
  <c r="FF43" i="33" s="1"/>
  <c r="FB43" i="33"/>
  <c r="EY43" i="33"/>
  <c r="EW43" i="33"/>
  <c r="ET43" i="33"/>
  <c r="ER43" i="33"/>
  <c r="EO43" i="33"/>
  <c r="EM43" i="33"/>
  <c r="EJ43" i="33"/>
  <c r="EH43" i="33"/>
  <c r="EE43" i="33"/>
  <c r="EC43" i="33"/>
  <c r="DY43" i="33"/>
  <c r="EA43" i="33" s="1"/>
  <c r="DW43" i="33"/>
  <c r="DT43" i="33"/>
  <c r="DR43" i="33"/>
  <c r="DO43" i="33"/>
  <c r="DM43" i="33"/>
  <c r="DI43" i="33"/>
  <c r="DK43" i="33" s="1"/>
  <c r="DG43" i="33"/>
  <c r="DC43" i="33"/>
  <c r="DE43" i="33" s="1"/>
  <c r="DA43" i="33"/>
  <c r="CX43" i="33"/>
  <c r="CV43" i="33"/>
  <c r="CR43" i="33"/>
  <c r="CT43" i="33" s="1"/>
  <c r="CP43" i="33"/>
  <c r="CL43" i="33"/>
  <c r="CN43" i="33" s="1"/>
  <c r="CJ43" i="33"/>
  <c r="CG43" i="33"/>
  <c r="CE43" i="33"/>
  <c r="CB43" i="33"/>
  <c r="BZ43" i="33"/>
  <c r="BW43" i="33"/>
  <c r="BU43" i="33"/>
  <c r="BR43" i="33"/>
  <c r="BP43" i="33"/>
  <c r="BM43" i="33"/>
  <c r="BK43" i="33"/>
  <c r="BG43" i="33"/>
  <c r="BI43" i="33" s="1"/>
  <c r="BE43" i="33"/>
  <c r="BB43" i="33"/>
  <c r="AZ43" i="33"/>
  <c r="AV43" i="33"/>
  <c r="AX43" i="33" s="1"/>
  <c r="AT43" i="33"/>
  <c r="AP43" i="33"/>
  <c r="AR43" i="33" s="1"/>
  <c r="AN43" i="33"/>
  <c r="AK43" i="33"/>
  <c r="AI43" i="33"/>
  <c r="AE43" i="33"/>
  <c r="AC43" i="33"/>
  <c r="Z43" i="33"/>
  <c r="X43" i="33"/>
  <c r="U43" i="33"/>
  <c r="S43" i="33"/>
  <c r="O43" i="33"/>
  <c r="Q43" i="33" s="1"/>
  <c r="M43" i="33"/>
  <c r="I43" i="33"/>
  <c r="H43" i="33"/>
  <c r="E43" i="33"/>
  <c r="FT42" i="33"/>
  <c r="FD42" i="33"/>
  <c r="FF42" i="33" s="1"/>
  <c r="FB42" i="33"/>
  <c r="EY42" i="33"/>
  <c r="EW42" i="33"/>
  <c r="ET42" i="33"/>
  <c r="ER42" i="33"/>
  <c r="EO42" i="33"/>
  <c r="EM42" i="33"/>
  <c r="EJ42" i="33"/>
  <c r="EH42" i="33"/>
  <c r="EE42" i="33"/>
  <c r="EC42" i="33"/>
  <c r="DY42" i="33"/>
  <c r="EA42" i="33" s="1"/>
  <c r="DW42" i="33"/>
  <c r="DT42" i="33"/>
  <c r="DR42" i="33"/>
  <c r="DO42" i="33"/>
  <c r="DM42" i="33"/>
  <c r="DI42" i="33"/>
  <c r="DK42" i="33" s="1"/>
  <c r="DG42" i="33"/>
  <c r="DC42" i="33"/>
  <c r="DE42" i="33" s="1"/>
  <c r="DA42" i="33"/>
  <c r="CX42" i="33"/>
  <c r="CV42" i="33"/>
  <c r="CR42" i="33"/>
  <c r="CT42" i="33" s="1"/>
  <c r="CP42" i="33"/>
  <c r="CL42" i="33"/>
  <c r="CN42" i="33" s="1"/>
  <c r="CJ42" i="33"/>
  <c r="CG42" i="33"/>
  <c r="CE42" i="33"/>
  <c r="CB42" i="33"/>
  <c r="BZ42" i="33"/>
  <c r="BW42" i="33"/>
  <c r="BU42" i="33"/>
  <c r="BR42" i="33"/>
  <c r="BP42" i="33"/>
  <c r="BM42" i="33"/>
  <c r="BK42" i="33"/>
  <c r="BG42" i="33"/>
  <c r="BI42" i="33" s="1"/>
  <c r="BE42" i="33"/>
  <c r="BB42" i="33"/>
  <c r="AZ42" i="33"/>
  <c r="AV42" i="33"/>
  <c r="AX42" i="33" s="1"/>
  <c r="AT42" i="33"/>
  <c r="AP42" i="33"/>
  <c r="AR42" i="33" s="1"/>
  <c r="AN42" i="33"/>
  <c r="AK42" i="33"/>
  <c r="AI42" i="33"/>
  <c r="AE42" i="33"/>
  <c r="AG42" i="33" s="1"/>
  <c r="AC42" i="33"/>
  <c r="Z42" i="33"/>
  <c r="X42" i="33"/>
  <c r="U42" i="33"/>
  <c r="S42" i="33"/>
  <c r="O42" i="33"/>
  <c r="Q42" i="33" s="1"/>
  <c r="M42" i="33"/>
  <c r="I42" i="33"/>
  <c r="H42" i="33"/>
  <c r="E42" i="33"/>
  <c r="FT41" i="33"/>
  <c r="FD41" i="33"/>
  <c r="FF41" i="33" s="1"/>
  <c r="FB41" i="33"/>
  <c r="EY41" i="33"/>
  <c r="EW41" i="33"/>
  <c r="ET41" i="33"/>
  <c r="ER41" i="33"/>
  <c r="EO41" i="33"/>
  <c r="EM41" i="33"/>
  <c r="EJ41" i="33"/>
  <c r="EH41" i="33"/>
  <c r="EE41" i="33"/>
  <c r="EC41" i="33"/>
  <c r="DY41" i="33"/>
  <c r="EA41" i="33" s="1"/>
  <c r="DW41" i="33"/>
  <c r="DT41" i="33"/>
  <c r="DR41" i="33"/>
  <c r="DO41" i="33"/>
  <c r="DM41" i="33"/>
  <c r="DI41" i="33"/>
  <c r="DK41" i="33" s="1"/>
  <c r="DG41" i="33"/>
  <c r="DC41" i="33"/>
  <c r="DE41" i="33" s="1"/>
  <c r="DA41" i="33"/>
  <c r="CX41" i="33"/>
  <c r="CV41" i="33"/>
  <c r="CR41" i="33"/>
  <c r="CT41" i="33" s="1"/>
  <c r="CP41" i="33"/>
  <c r="CL41" i="33"/>
  <c r="CN41" i="33" s="1"/>
  <c r="CJ41" i="33"/>
  <c r="CG41" i="33"/>
  <c r="CE41" i="33"/>
  <c r="CB41" i="33"/>
  <c r="BZ41" i="33"/>
  <c r="BW41" i="33"/>
  <c r="BU41" i="33"/>
  <c r="BR41" i="33"/>
  <c r="BP41" i="33"/>
  <c r="BM41" i="33"/>
  <c r="BK41" i="33"/>
  <c r="BG41" i="33"/>
  <c r="BI41" i="33" s="1"/>
  <c r="BE41" i="33"/>
  <c r="BB41" i="33"/>
  <c r="AZ41" i="33"/>
  <c r="AV41" i="33"/>
  <c r="AX41" i="33" s="1"/>
  <c r="AT41" i="33"/>
  <c r="AP41" i="33"/>
  <c r="AR41" i="33" s="1"/>
  <c r="AN41" i="33"/>
  <c r="AK41" i="33"/>
  <c r="AI41" i="33"/>
  <c r="AE41" i="33"/>
  <c r="AG41" i="33" s="1"/>
  <c r="AC41" i="33"/>
  <c r="Z41" i="33"/>
  <c r="X41" i="33"/>
  <c r="U41" i="33"/>
  <c r="S41" i="33"/>
  <c r="O41" i="33"/>
  <c r="M41" i="33"/>
  <c r="I41" i="33"/>
  <c r="H41" i="33"/>
  <c r="E41" i="33"/>
  <c r="FT40" i="33"/>
  <c r="FD40" i="33"/>
  <c r="FF40" i="33" s="1"/>
  <c r="FB40" i="33"/>
  <c r="EY40" i="33"/>
  <c r="EW40" i="33"/>
  <c r="ET40" i="33"/>
  <c r="ER40" i="33"/>
  <c r="EO40" i="33"/>
  <c r="EM40" i="33"/>
  <c r="EJ40" i="33"/>
  <c r="EH40" i="33"/>
  <c r="EE40" i="33"/>
  <c r="EC40" i="33"/>
  <c r="DY40" i="33"/>
  <c r="EA40" i="33" s="1"/>
  <c r="DW40" i="33"/>
  <c r="DT40" i="33"/>
  <c r="DR40" i="33"/>
  <c r="DO40" i="33"/>
  <c r="DM40" i="33"/>
  <c r="DI40" i="33"/>
  <c r="DK40" i="33" s="1"/>
  <c r="DG40" i="33"/>
  <c r="DC40" i="33"/>
  <c r="DE40" i="33" s="1"/>
  <c r="DA40" i="33"/>
  <c r="CX40" i="33"/>
  <c r="CV40" i="33"/>
  <c r="CR40" i="33"/>
  <c r="CT40" i="33" s="1"/>
  <c r="CP40" i="33"/>
  <c r="CL40" i="33"/>
  <c r="CN40" i="33" s="1"/>
  <c r="CJ40" i="33"/>
  <c r="CG40" i="33"/>
  <c r="CE40" i="33"/>
  <c r="CB40" i="33"/>
  <c r="BZ40" i="33"/>
  <c r="BW40" i="33"/>
  <c r="BU40" i="33"/>
  <c r="BR40" i="33"/>
  <c r="BP40" i="33"/>
  <c r="BM40" i="33"/>
  <c r="BK40" i="33"/>
  <c r="BG40" i="33"/>
  <c r="BI40" i="33" s="1"/>
  <c r="BE40" i="33"/>
  <c r="BB40" i="33"/>
  <c r="AZ40" i="33"/>
  <c r="AV40" i="33"/>
  <c r="AX40" i="33" s="1"/>
  <c r="AT40" i="33"/>
  <c r="AP40" i="33"/>
  <c r="AR40" i="33" s="1"/>
  <c r="AN40" i="33"/>
  <c r="AK40" i="33"/>
  <c r="AI40" i="33"/>
  <c r="AE40" i="33"/>
  <c r="AG40" i="33" s="1"/>
  <c r="AC40" i="33"/>
  <c r="Z40" i="33"/>
  <c r="X40" i="33"/>
  <c r="U40" i="33"/>
  <c r="S40" i="33"/>
  <c r="O40" i="33"/>
  <c r="M40" i="33"/>
  <c r="I40" i="33"/>
  <c r="H40" i="33"/>
  <c r="E40" i="33"/>
  <c r="FT39" i="33"/>
  <c r="FD39" i="33"/>
  <c r="FF39" i="33" s="1"/>
  <c r="FB39" i="33"/>
  <c r="EY39" i="33"/>
  <c r="EW39" i="33"/>
  <c r="ET39" i="33"/>
  <c r="ER39" i="33"/>
  <c r="EO39" i="33"/>
  <c r="EM39" i="33"/>
  <c r="EJ39" i="33"/>
  <c r="EH39" i="33"/>
  <c r="EE39" i="33"/>
  <c r="EC39" i="33"/>
  <c r="DY39" i="33"/>
  <c r="EA39" i="33" s="1"/>
  <c r="DW39" i="33"/>
  <c r="DT39" i="33"/>
  <c r="DR39" i="33"/>
  <c r="DO39" i="33"/>
  <c r="DM39" i="33"/>
  <c r="DI39" i="33"/>
  <c r="DK39" i="33" s="1"/>
  <c r="DG39" i="33"/>
  <c r="DC39" i="33"/>
  <c r="DE39" i="33" s="1"/>
  <c r="DA39" i="33"/>
  <c r="CX39" i="33"/>
  <c r="CV39" i="33"/>
  <c r="CR39" i="33"/>
  <c r="CT39" i="33" s="1"/>
  <c r="CP39" i="33"/>
  <c r="CL39" i="33"/>
  <c r="CN39" i="33" s="1"/>
  <c r="CJ39" i="33"/>
  <c r="CG39" i="33"/>
  <c r="CE39" i="33"/>
  <c r="CB39" i="33"/>
  <c r="BZ39" i="33"/>
  <c r="BW39" i="33"/>
  <c r="BU39" i="33"/>
  <c r="BR39" i="33"/>
  <c r="BP39" i="33"/>
  <c r="BM39" i="33"/>
  <c r="BK39" i="33"/>
  <c r="BG39" i="33"/>
  <c r="BI39" i="33" s="1"/>
  <c r="BE39" i="33"/>
  <c r="BB39" i="33"/>
  <c r="AZ39" i="33"/>
  <c r="AV39" i="33"/>
  <c r="AX39" i="33" s="1"/>
  <c r="AT39" i="33"/>
  <c r="AP39" i="33"/>
  <c r="AR39" i="33" s="1"/>
  <c r="AN39" i="33"/>
  <c r="AK39" i="33"/>
  <c r="AI39" i="33"/>
  <c r="AE39" i="33"/>
  <c r="AG39" i="33" s="1"/>
  <c r="AC39" i="33"/>
  <c r="Z39" i="33"/>
  <c r="X39" i="33"/>
  <c r="U39" i="33"/>
  <c r="S39" i="33"/>
  <c r="O39" i="33"/>
  <c r="Q39" i="33" s="1"/>
  <c r="M39" i="33"/>
  <c r="I39" i="33"/>
  <c r="H39" i="33"/>
  <c r="E39" i="33"/>
  <c r="FT38" i="33"/>
  <c r="FD38" i="33"/>
  <c r="FF38" i="33" s="1"/>
  <c r="FB38" i="33"/>
  <c r="EY38" i="33"/>
  <c r="EW38" i="33"/>
  <c r="ET38" i="33"/>
  <c r="ER38" i="33"/>
  <c r="EO38" i="33"/>
  <c r="EM38" i="33"/>
  <c r="EJ38" i="33"/>
  <c r="EH38" i="33"/>
  <c r="EE38" i="33"/>
  <c r="EC38" i="33"/>
  <c r="DY38" i="33"/>
  <c r="EA38" i="33" s="1"/>
  <c r="DW38" i="33"/>
  <c r="DT38" i="33"/>
  <c r="DR38" i="33"/>
  <c r="DO38" i="33"/>
  <c r="DM38" i="33"/>
  <c r="DI38" i="33"/>
  <c r="DK38" i="33" s="1"/>
  <c r="DG38" i="33"/>
  <c r="DC38" i="33"/>
  <c r="DE38" i="33" s="1"/>
  <c r="DA38" i="33"/>
  <c r="CX38" i="33"/>
  <c r="CV38" i="33"/>
  <c r="CR38" i="33"/>
  <c r="CT38" i="33" s="1"/>
  <c r="CP38" i="33"/>
  <c r="CL38" i="33"/>
  <c r="CN38" i="33" s="1"/>
  <c r="CJ38" i="33"/>
  <c r="CG38" i="33"/>
  <c r="CE38" i="33"/>
  <c r="CB38" i="33"/>
  <c r="BZ38" i="33"/>
  <c r="BW38" i="33"/>
  <c r="BU38" i="33"/>
  <c r="BR38" i="33"/>
  <c r="BP38" i="33"/>
  <c r="BM38" i="33"/>
  <c r="BK38" i="33"/>
  <c r="BG38" i="33"/>
  <c r="BI38" i="33" s="1"/>
  <c r="BE38" i="33"/>
  <c r="BB38" i="33"/>
  <c r="AZ38" i="33"/>
  <c r="AV38" i="33"/>
  <c r="AX38" i="33" s="1"/>
  <c r="AT38" i="33"/>
  <c r="AP38" i="33"/>
  <c r="AR38" i="33" s="1"/>
  <c r="AN38" i="33"/>
  <c r="AK38" i="33"/>
  <c r="AI38" i="33"/>
  <c r="AE38" i="33"/>
  <c r="AG38" i="33" s="1"/>
  <c r="AC38" i="33"/>
  <c r="Z38" i="33"/>
  <c r="X38" i="33"/>
  <c r="U38" i="33"/>
  <c r="S38" i="33"/>
  <c r="O38" i="33"/>
  <c r="M38" i="33"/>
  <c r="I38" i="33"/>
  <c r="H38" i="33"/>
  <c r="E38" i="33"/>
  <c r="FT37" i="33"/>
  <c r="FD37" i="33"/>
  <c r="FF37" i="33" s="1"/>
  <c r="FB37" i="33"/>
  <c r="EY37" i="33"/>
  <c r="EW37" i="33"/>
  <c r="ET37" i="33"/>
  <c r="ER37" i="33"/>
  <c r="EO37" i="33"/>
  <c r="EM37" i="33"/>
  <c r="EJ37" i="33"/>
  <c r="EH37" i="33"/>
  <c r="EE37" i="33"/>
  <c r="EC37" i="33"/>
  <c r="DY37" i="33"/>
  <c r="EA37" i="33" s="1"/>
  <c r="DW37" i="33"/>
  <c r="DT37" i="33"/>
  <c r="DR37" i="33"/>
  <c r="DO37" i="33"/>
  <c r="DM37" i="33"/>
  <c r="DI37" i="33"/>
  <c r="DK37" i="33" s="1"/>
  <c r="DG37" i="33"/>
  <c r="DC37" i="33"/>
  <c r="DE37" i="33" s="1"/>
  <c r="DA37" i="33"/>
  <c r="CX37" i="33"/>
  <c r="CV37" i="33"/>
  <c r="CR37" i="33"/>
  <c r="CT37" i="33" s="1"/>
  <c r="CP37" i="33"/>
  <c r="CL37" i="33"/>
  <c r="CN37" i="33" s="1"/>
  <c r="CJ37" i="33"/>
  <c r="CG37" i="33"/>
  <c r="CE37" i="33"/>
  <c r="CB37" i="33"/>
  <c r="BZ37" i="33"/>
  <c r="BW37" i="33"/>
  <c r="BU37" i="33"/>
  <c r="BR37" i="33"/>
  <c r="BP37" i="33"/>
  <c r="BM37" i="33"/>
  <c r="BK37" i="33"/>
  <c r="BG37" i="33"/>
  <c r="BI37" i="33" s="1"/>
  <c r="BE37" i="33"/>
  <c r="BB37" i="33"/>
  <c r="AZ37" i="33"/>
  <c r="AV37" i="33"/>
  <c r="AX37" i="33" s="1"/>
  <c r="AT37" i="33"/>
  <c r="AP37" i="33"/>
  <c r="AR37" i="33" s="1"/>
  <c r="AN37" i="33"/>
  <c r="AK37" i="33"/>
  <c r="AI37" i="33"/>
  <c r="AE37" i="33"/>
  <c r="AG37" i="33" s="1"/>
  <c r="AC37" i="33"/>
  <c r="Z37" i="33"/>
  <c r="X37" i="33"/>
  <c r="U37" i="33"/>
  <c r="S37" i="33"/>
  <c r="O37" i="33"/>
  <c r="Q37" i="33" s="1"/>
  <c r="M37" i="33"/>
  <c r="I37" i="33"/>
  <c r="H37" i="33"/>
  <c r="E37" i="33"/>
  <c r="FT36" i="33"/>
  <c r="FD36" i="33"/>
  <c r="FF36" i="33" s="1"/>
  <c r="FB36" i="33"/>
  <c r="EY36" i="33"/>
  <c r="EW36" i="33"/>
  <c r="ET36" i="33"/>
  <c r="ER36" i="33"/>
  <c r="EO36" i="33"/>
  <c r="EM36" i="33"/>
  <c r="EJ36" i="33"/>
  <c r="EH36" i="33"/>
  <c r="EE36" i="33"/>
  <c r="EC36" i="33"/>
  <c r="DY36" i="33"/>
  <c r="EA36" i="33" s="1"/>
  <c r="DW36" i="33"/>
  <c r="DT36" i="33"/>
  <c r="DR36" i="33"/>
  <c r="DO36" i="33"/>
  <c r="DM36" i="33"/>
  <c r="DI36" i="33"/>
  <c r="DK36" i="33" s="1"/>
  <c r="DG36" i="33"/>
  <c r="DC36" i="33"/>
  <c r="DE36" i="33" s="1"/>
  <c r="DA36" i="33"/>
  <c r="CX36" i="33"/>
  <c r="CV36" i="33"/>
  <c r="CR36" i="33"/>
  <c r="CT36" i="33" s="1"/>
  <c r="CP36" i="33"/>
  <c r="CL36" i="33"/>
  <c r="CN36" i="33" s="1"/>
  <c r="CJ36" i="33"/>
  <c r="CG36" i="33"/>
  <c r="CE36" i="33"/>
  <c r="CB36" i="33"/>
  <c r="BZ36" i="33"/>
  <c r="BW36" i="33"/>
  <c r="BU36" i="33"/>
  <c r="BR36" i="33"/>
  <c r="BP36" i="33"/>
  <c r="BM36" i="33"/>
  <c r="BK36" i="33"/>
  <c r="BG36" i="33"/>
  <c r="BI36" i="33" s="1"/>
  <c r="BE36" i="33"/>
  <c r="BB36" i="33"/>
  <c r="AZ36" i="33"/>
  <c r="AV36" i="33"/>
  <c r="AX36" i="33" s="1"/>
  <c r="AT36" i="33"/>
  <c r="AP36" i="33"/>
  <c r="AR36" i="33" s="1"/>
  <c r="AN36" i="33"/>
  <c r="AK36" i="33"/>
  <c r="AI36" i="33"/>
  <c r="AE36" i="33"/>
  <c r="AG36" i="33" s="1"/>
  <c r="AC36" i="33"/>
  <c r="Z36" i="33"/>
  <c r="X36" i="33"/>
  <c r="U36" i="33"/>
  <c r="S36" i="33"/>
  <c r="O36" i="33"/>
  <c r="Q36" i="33" s="1"/>
  <c r="M36" i="33"/>
  <c r="I36" i="33"/>
  <c r="H36" i="33"/>
  <c r="E36" i="33"/>
  <c r="FT35" i="33"/>
  <c r="FD35" i="33"/>
  <c r="FF35" i="33" s="1"/>
  <c r="FB35" i="33"/>
  <c r="EY35" i="33"/>
  <c r="EW35" i="33"/>
  <c r="ET35" i="33"/>
  <c r="ER35" i="33"/>
  <c r="EO35" i="33"/>
  <c r="EM35" i="33"/>
  <c r="EJ35" i="33"/>
  <c r="EH35" i="33"/>
  <c r="EE35" i="33"/>
  <c r="EC35" i="33"/>
  <c r="DY35" i="33"/>
  <c r="EA35" i="33" s="1"/>
  <c r="DW35" i="33"/>
  <c r="DT35" i="33"/>
  <c r="DR35" i="33"/>
  <c r="DO35" i="33"/>
  <c r="DM35" i="33"/>
  <c r="DI35" i="33"/>
  <c r="DK35" i="33" s="1"/>
  <c r="DG35" i="33"/>
  <c r="DC35" i="33"/>
  <c r="DE35" i="33" s="1"/>
  <c r="DA35" i="33"/>
  <c r="CX35" i="33"/>
  <c r="CV35" i="33"/>
  <c r="CR35" i="33"/>
  <c r="CT35" i="33" s="1"/>
  <c r="CP35" i="33"/>
  <c r="CL35" i="33"/>
  <c r="CN35" i="33" s="1"/>
  <c r="CJ35" i="33"/>
  <c r="CG35" i="33"/>
  <c r="CE35" i="33"/>
  <c r="CB35" i="33"/>
  <c r="BZ35" i="33"/>
  <c r="BW35" i="33"/>
  <c r="BU35" i="33"/>
  <c r="BR35" i="33"/>
  <c r="BP35" i="33"/>
  <c r="BM35" i="33"/>
  <c r="BK35" i="33"/>
  <c r="BG35" i="33"/>
  <c r="BI35" i="33" s="1"/>
  <c r="BE35" i="33"/>
  <c r="BB35" i="33"/>
  <c r="AZ35" i="33"/>
  <c r="AV35" i="33"/>
  <c r="AX35" i="33" s="1"/>
  <c r="AT35" i="33"/>
  <c r="AP35" i="33"/>
  <c r="AR35" i="33" s="1"/>
  <c r="AN35" i="33"/>
  <c r="AK35" i="33"/>
  <c r="AI35" i="33"/>
  <c r="AE35" i="33"/>
  <c r="AG35" i="33" s="1"/>
  <c r="AC35" i="33"/>
  <c r="Z35" i="33"/>
  <c r="X35" i="33"/>
  <c r="U35" i="33"/>
  <c r="S35" i="33"/>
  <c r="O35" i="33"/>
  <c r="M35" i="33"/>
  <c r="I35" i="33"/>
  <c r="H35" i="33"/>
  <c r="E35" i="33"/>
  <c r="FT34" i="33"/>
  <c r="FD34" i="33"/>
  <c r="FF34" i="33" s="1"/>
  <c r="FB34" i="33"/>
  <c r="EY34" i="33"/>
  <c r="EW34" i="33"/>
  <c r="ET34" i="33"/>
  <c r="ER34" i="33"/>
  <c r="EO34" i="33"/>
  <c r="EM34" i="33"/>
  <c r="EJ34" i="33"/>
  <c r="EH34" i="33"/>
  <c r="EE34" i="33"/>
  <c r="EC34" i="33"/>
  <c r="DY34" i="33"/>
  <c r="EA34" i="33" s="1"/>
  <c r="DW34" i="33"/>
  <c r="DT34" i="33"/>
  <c r="DR34" i="33"/>
  <c r="DO34" i="33"/>
  <c r="DM34" i="33"/>
  <c r="DI34" i="33"/>
  <c r="DK34" i="33" s="1"/>
  <c r="DG34" i="33"/>
  <c r="DC34" i="33"/>
  <c r="DE34" i="33" s="1"/>
  <c r="DA34" i="33"/>
  <c r="CX34" i="33"/>
  <c r="CV34" i="33"/>
  <c r="CR34" i="33"/>
  <c r="CT34" i="33" s="1"/>
  <c r="CP34" i="33"/>
  <c r="CL34" i="33"/>
  <c r="CN34" i="33" s="1"/>
  <c r="CJ34" i="33"/>
  <c r="CG34" i="33"/>
  <c r="CE34" i="33"/>
  <c r="CB34" i="33"/>
  <c r="BZ34" i="33"/>
  <c r="BW34" i="33"/>
  <c r="BU34" i="33"/>
  <c r="BR34" i="33"/>
  <c r="BP34" i="33"/>
  <c r="BM34" i="33"/>
  <c r="BK34" i="33"/>
  <c r="BG34" i="33"/>
  <c r="BI34" i="33" s="1"/>
  <c r="BE34" i="33"/>
  <c r="BB34" i="33"/>
  <c r="AZ34" i="33"/>
  <c r="AV34" i="33"/>
  <c r="AX34" i="33" s="1"/>
  <c r="AT34" i="33"/>
  <c r="AP34" i="33"/>
  <c r="AR34" i="33" s="1"/>
  <c r="AN34" i="33"/>
  <c r="AK34" i="33"/>
  <c r="AI34" i="33"/>
  <c r="AE34" i="33"/>
  <c r="AG34" i="33" s="1"/>
  <c r="AC34" i="33"/>
  <c r="Z34" i="33"/>
  <c r="X34" i="33"/>
  <c r="U34" i="33"/>
  <c r="S34" i="33"/>
  <c r="O34" i="33"/>
  <c r="Q34" i="33" s="1"/>
  <c r="M34" i="33"/>
  <c r="I34" i="33"/>
  <c r="H34" i="33"/>
  <c r="E34" i="33"/>
  <c r="FT33" i="33"/>
  <c r="FD33" i="33"/>
  <c r="FF33" i="33" s="1"/>
  <c r="FB33" i="33"/>
  <c r="EY33" i="33"/>
  <c r="EW33" i="33"/>
  <c r="ET33" i="33"/>
  <c r="ER33" i="33"/>
  <c r="EO33" i="33"/>
  <c r="EM33" i="33"/>
  <c r="EJ33" i="33"/>
  <c r="EH33" i="33"/>
  <c r="EE33" i="33"/>
  <c r="EC33" i="33"/>
  <c r="DY33" i="33"/>
  <c r="EA33" i="33" s="1"/>
  <c r="DW33" i="33"/>
  <c r="DT33" i="33"/>
  <c r="DR33" i="33"/>
  <c r="DO33" i="33"/>
  <c r="DM33" i="33"/>
  <c r="DI33" i="33"/>
  <c r="DK33" i="33" s="1"/>
  <c r="DG33" i="33"/>
  <c r="DC33" i="33"/>
  <c r="DE33" i="33" s="1"/>
  <c r="DA33" i="33"/>
  <c r="CX33" i="33"/>
  <c r="CV33" i="33"/>
  <c r="CR33" i="33"/>
  <c r="CT33" i="33" s="1"/>
  <c r="CP33" i="33"/>
  <c r="CL33" i="33"/>
  <c r="CN33" i="33" s="1"/>
  <c r="CJ33" i="33"/>
  <c r="CG33" i="33"/>
  <c r="CE33" i="33"/>
  <c r="CB33" i="33"/>
  <c r="BZ33" i="33"/>
  <c r="BW33" i="33"/>
  <c r="BU33" i="33"/>
  <c r="BR33" i="33"/>
  <c r="BP33" i="33"/>
  <c r="BM33" i="33"/>
  <c r="BK33" i="33"/>
  <c r="BG33" i="33"/>
  <c r="BI33" i="33" s="1"/>
  <c r="BE33" i="33"/>
  <c r="BB33" i="33"/>
  <c r="AZ33" i="33"/>
  <c r="AV33" i="33"/>
  <c r="AX33" i="33" s="1"/>
  <c r="AT33" i="33"/>
  <c r="AP33" i="33"/>
  <c r="AR33" i="33" s="1"/>
  <c r="AN33" i="33"/>
  <c r="AK33" i="33"/>
  <c r="AI33" i="33"/>
  <c r="AE33" i="33"/>
  <c r="AG33" i="33" s="1"/>
  <c r="AC33" i="33"/>
  <c r="Z33" i="33"/>
  <c r="X33" i="33"/>
  <c r="U33" i="33"/>
  <c r="S33" i="33"/>
  <c r="O33" i="33"/>
  <c r="M33" i="33"/>
  <c r="I33" i="33"/>
  <c r="H33" i="33"/>
  <c r="E33" i="33"/>
  <c r="FT32" i="33"/>
  <c r="FD32" i="33"/>
  <c r="FF32" i="33" s="1"/>
  <c r="FB32" i="33"/>
  <c r="EY32" i="33"/>
  <c r="EW32" i="33"/>
  <c r="ET32" i="33"/>
  <c r="ER32" i="33"/>
  <c r="EO32" i="33"/>
  <c r="EM32" i="33"/>
  <c r="EJ32" i="33"/>
  <c r="EH32" i="33"/>
  <c r="EE32" i="33"/>
  <c r="EC32" i="33"/>
  <c r="DY32" i="33"/>
  <c r="EA32" i="33" s="1"/>
  <c r="DW32" i="33"/>
  <c r="DT32" i="33"/>
  <c r="DR32" i="33"/>
  <c r="DO32" i="33"/>
  <c r="DM32" i="33"/>
  <c r="DI32" i="33"/>
  <c r="DK32" i="33" s="1"/>
  <c r="DG32" i="33"/>
  <c r="DC32" i="33"/>
  <c r="DE32" i="33" s="1"/>
  <c r="DA32" i="33"/>
  <c r="CX32" i="33"/>
  <c r="CV32" i="33"/>
  <c r="CR32" i="33"/>
  <c r="CT32" i="33" s="1"/>
  <c r="CP32" i="33"/>
  <c r="CL32" i="33"/>
  <c r="CN32" i="33" s="1"/>
  <c r="CJ32" i="33"/>
  <c r="CG32" i="33"/>
  <c r="CE32" i="33"/>
  <c r="CB32" i="33"/>
  <c r="BZ32" i="33"/>
  <c r="BW32" i="33"/>
  <c r="BU32" i="33"/>
  <c r="BR32" i="33"/>
  <c r="BP32" i="33"/>
  <c r="BM32" i="33"/>
  <c r="BK32" i="33"/>
  <c r="BG32" i="33"/>
  <c r="BI32" i="33" s="1"/>
  <c r="BE32" i="33"/>
  <c r="BB32" i="33"/>
  <c r="AZ32" i="33"/>
  <c r="AV32" i="33"/>
  <c r="AX32" i="33" s="1"/>
  <c r="AT32" i="33"/>
  <c r="AP32" i="33"/>
  <c r="AR32" i="33" s="1"/>
  <c r="AN32" i="33"/>
  <c r="AK32" i="33"/>
  <c r="AI32" i="33"/>
  <c r="AE32" i="33"/>
  <c r="AG32" i="33" s="1"/>
  <c r="AC32" i="33"/>
  <c r="Z32" i="33"/>
  <c r="X32" i="33"/>
  <c r="U32" i="33"/>
  <c r="S32" i="33"/>
  <c r="O32" i="33"/>
  <c r="M32" i="33"/>
  <c r="I32" i="33"/>
  <c r="H32" i="33"/>
  <c r="E32" i="33"/>
  <c r="FT31" i="33"/>
  <c r="FD31" i="33"/>
  <c r="FF31" i="33" s="1"/>
  <c r="FB31" i="33"/>
  <c r="EY31" i="33"/>
  <c r="EW31" i="33"/>
  <c r="ET31" i="33"/>
  <c r="ER31" i="33"/>
  <c r="EO31" i="33"/>
  <c r="EM31" i="33"/>
  <c r="EJ31" i="33"/>
  <c r="EH31" i="33"/>
  <c r="EE31" i="33"/>
  <c r="EC31" i="33"/>
  <c r="DY31" i="33"/>
  <c r="EA31" i="33" s="1"/>
  <c r="DW31" i="33"/>
  <c r="DT31" i="33"/>
  <c r="DR31" i="33"/>
  <c r="DO31" i="33"/>
  <c r="DM31" i="33"/>
  <c r="DI31" i="33"/>
  <c r="DK31" i="33" s="1"/>
  <c r="DG31" i="33"/>
  <c r="DC31" i="33"/>
  <c r="DE31" i="33" s="1"/>
  <c r="DA31" i="33"/>
  <c r="CX31" i="33"/>
  <c r="CV31" i="33"/>
  <c r="CR31" i="33"/>
  <c r="CT31" i="33" s="1"/>
  <c r="CP31" i="33"/>
  <c r="CL31" i="33"/>
  <c r="CN31" i="33" s="1"/>
  <c r="CJ31" i="33"/>
  <c r="CG31" i="33"/>
  <c r="CE31" i="33"/>
  <c r="CB31" i="33"/>
  <c r="BZ31" i="33"/>
  <c r="BW31" i="33"/>
  <c r="BU31" i="33"/>
  <c r="BR31" i="33"/>
  <c r="BP31" i="33"/>
  <c r="BM31" i="33"/>
  <c r="BK31" i="33"/>
  <c r="BG31" i="33"/>
  <c r="BI31" i="33" s="1"/>
  <c r="BE31" i="33"/>
  <c r="BB31" i="33"/>
  <c r="AZ31" i="33"/>
  <c r="AV31" i="33"/>
  <c r="AX31" i="33" s="1"/>
  <c r="AT31" i="33"/>
  <c r="AP31" i="33"/>
  <c r="AR31" i="33" s="1"/>
  <c r="AN31" i="33"/>
  <c r="AK31" i="33"/>
  <c r="AI31" i="33"/>
  <c r="AE31" i="33"/>
  <c r="AG31" i="33" s="1"/>
  <c r="AC31" i="33"/>
  <c r="Z31" i="33"/>
  <c r="X31" i="33"/>
  <c r="U31" i="33"/>
  <c r="S31" i="33"/>
  <c r="O31" i="33"/>
  <c r="Q31" i="33" s="1"/>
  <c r="M31" i="33"/>
  <c r="I31" i="33"/>
  <c r="H31" i="33"/>
  <c r="E31" i="33"/>
  <c r="FT30" i="33"/>
  <c r="FD30" i="33"/>
  <c r="FF30" i="33" s="1"/>
  <c r="FB30" i="33"/>
  <c r="EY30" i="33"/>
  <c r="EW30" i="33"/>
  <c r="ET30" i="33"/>
  <c r="ER30" i="33"/>
  <c r="EO30" i="33"/>
  <c r="EM30" i="33"/>
  <c r="EJ30" i="33"/>
  <c r="EH30" i="33"/>
  <c r="EE30" i="33"/>
  <c r="EC30" i="33"/>
  <c r="DY30" i="33"/>
  <c r="EA30" i="33" s="1"/>
  <c r="DW30" i="33"/>
  <c r="DT30" i="33"/>
  <c r="DR30" i="33"/>
  <c r="DO30" i="33"/>
  <c r="DM30" i="33"/>
  <c r="DI30" i="33"/>
  <c r="DK30" i="33" s="1"/>
  <c r="DG30" i="33"/>
  <c r="DC30" i="33"/>
  <c r="DE30" i="33" s="1"/>
  <c r="DA30" i="33"/>
  <c r="CX30" i="33"/>
  <c r="CV30" i="33"/>
  <c r="CR30" i="33"/>
  <c r="CT30" i="33" s="1"/>
  <c r="CP30" i="33"/>
  <c r="CL30" i="33"/>
  <c r="CN30" i="33" s="1"/>
  <c r="CJ30" i="33"/>
  <c r="CG30" i="33"/>
  <c r="CE30" i="33"/>
  <c r="CB30" i="33"/>
  <c r="BZ30" i="33"/>
  <c r="BW30" i="33"/>
  <c r="BU30" i="33"/>
  <c r="BR30" i="33"/>
  <c r="BP30" i="33"/>
  <c r="BM30" i="33"/>
  <c r="BK30" i="33"/>
  <c r="BG30" i="33"/>
  <c r="BI30" i="33" s="1"/>
  <c r="BE30" i="33"/>
  <c r="BB30" i="33"/>
  <c r="AZ30" i="33"/>
  <c r="AV30" i="33"/>
  <c r="AX30" i="33" s="1"/>
  <c r="AT30" i="33"/>
  <c r="AP30" i="33"/>
  <c r="AR30" i="33" s="1"/>
  <c r="AN30" i="33"/>
  <c r="AK30" i="33"/>
  <c r="AI30" i="33"/>
  <c r="AE30" i="33"/>
  <c r="AG30" i="33" s="1"/>
  <c r="AC30" i="33"/>
  <c r="Z30" i="33"/>
  <c r="X30" i="33"/>
  <c r="U30" i="33"/>
  <c r="S30" i="33"/>
  <c r="O30" i="33"/>
  <c r="Q30" i="33" s="1"/>
  <c r="M30" i="33"/>
  <c r="I30" i="33"/>
  <c r="H30" i="33"/>
  <c r="E30" i="33"/>
  <c r="FT29" i="33"/>
  <c r="FD29" i="33"/>
  <c r="FF29" i="33" s="1"/>
  <c r="FB29" i="33"/>
  <c r="EY29" i="33"/>
  <c r="EW29" i="33"/>
  <c r="ET29" i="33"/>
  <c r="ER29" i="33"/>
  <c r="EO29" i="33"/>
  <c r="EM29" i="33"/>
  <c r="EJ29" i="33"/>
  <c r="EH29" i="33"/>
  <c r="EE29" i="33"/>
  <c r="EC29" i="33"/>
  <c r="DY29" i="33"/>
  <c r="EA29" i="33" s="1"/>
  <c r="DW29" i="33"/>
  <c r="DT29" i="33"/>
  <c r="DR29" i="33"/>
  <c r="DO29" i="33"/>
  <c r="DM29" i="33"/>
  <c r="DI29" i="33"/>
  <c r="DK29" i="33" s="1"/>
  <c r="DG29" i="33"/>
  <c r="DC29" i="33"/>
  <c r="DE29" i="33" s="1"/>
  <c r="DA29" i="33"/>
  <c r="CX29" i="33"/>
  <c r="CV29" i="33"/>
  <c r="CR29" i="33"/>
  <c r="CT29" i="33" s="1"/>
  <c r="CP29" i="33"/>
  <c r="CL29" i="33"/>
  <c r="CN29" i="33" s="1"/>
  <c r="CJ29" i="33"/>
  <c r="CG29" i="33"/>
  <c r="CE29" i="33"/>
  <c r="CB29" i="33"/>
  <c r="BZ29" i="33"/>
  <c r="BW29" i="33"/>
  <c r="BU29" i="33"/>
  <c r="BR29" i="33"/>
  <c r="BP29" i="33"/>
  <c r="BM29" i="33"/>
  <c r="BK29" i="33"/>
  <c r="BG29" i="33"/>
  <c r="BI29" i="33" s="1"/>
  <c r="BE29" i="33"/>
  <c r="BB29" i="33"/>
  <c r="AZ29" i="33"/>
  <c r="AV29" i="33"/>
  <c r="AX29" i="33" s="1"/>
  <c r="AT29" i="33"/>
  <c r="AP29" i="33"/>
  <c r="AR29" i="33" s="1"/>
  <c r="AN29" i="33"/>
  <c r="AK29" i="33"/>
  <c r="AI29" i="33"/>
  <c r="AE29" i="33"/>
  <c r="AG29" i="33" s="1"/>
  <c r="AC29" i="33"/>
  <c r="Z29" i="33"/>
  <c r="X29" i="33"/>
  <c r="U29" i="33"/>
  <c r="S29" i="33"/>
  <c r="O29" i="33"/>
  <c r="M29" i="33"/>
  <c r="I29" i="33"/>
  <c r="H29" i="33"/>
  <c r="E29" i="33"/>
  <c r="FT28" i="33"/>
  <c r="FD28" i="33"/>
  <c r="FF28" i="33" s="1"/>
  <c r="FB28" i="33"/>
  <c r="EY28" i="33"/>
  <c r="EW28" i="33"/>
  <c r="ET28" i="33"/>
  <c r="ER28" i="33"/>
  <c r="EO28" i="33"/>
  <c r="EM28" i="33"/>
  <c r="EJ28" i="33"/>
  <c r="EH28" i="33"/>
  <c r="EE28" i="33"/>
  <c r="EC28" i="33"/>
  <c r="DY28" i="33"/>
  <c r="EA28" i="33" s="1"/>
  <c r="DW28" i="33"/>
  <c r="DT28" i="33"/>
  <c r="DR28" i="33"/>
  <c r="DO28" i="33"/>
  <c r="DM28" i="33"/>
  <c r="DI28" i="33"/>
  <c r="DK28" i="33" s="1"/>
  <c r="DG28" i="33"/>
  <c r="DC28" i="33"/>
  <c r="DE28" i="33" s="1"/>
  <c r="DA28" i="33"/>
  <c r="CX28" i="33"/>
  <c r="CV28" i="33"/>
  <c r="CR28" i="33"/>
  <c r="CT28" i="33" s="1"/>
  <c r="CP28" i="33"/>
  <c r="CL28" i="33"/>
  <c r="CN28" i="33" s="1"/>
  <c r="CJ28" i="33"/>
  <c r="CG28" i="33"/>
  <c r="CE28" i="33"/>
  <c r="CB28" i="33"/>
  <c r="BZ28" i="33"/>
  <c r="BW28" i="33"/>
  <c r="BU28" i="33"/>
  <c r="BR28" i="33"/>
  <c r="BP28" i="33"/>
  <c r="BM28" i="33"/>
  <c r="BK28" i="33"/>
  <c r="BG28" i="33"/>
  <c r="BI28" i="33" s="1"/>
  <c r="BE28" i="33"/>
  <c r="BB28" i="33"/>
  <c r="AZ28" i="33"/>
  <c r="AV28" i="33"/>
  <c r="AX28" i="33" s="1"/>
  <c r="AT28" i="33"/>
  <c r="AP28" i="33"/>
  <c r="AR28" i="33" s="1"/>
  <c r="AN28" i="33"/>
  <c r="AK28" i="33"/>
  <c r="AI28" i="33"/>
  <c r="AE28" i="33"/>
  <c r="AG28" i="33" s="1"/>
  <c r="AC28" i="33"/>
  <c r="Z28" i="33"/>
  <c r="X28" i="33"/>
  <c r="U28" i="33"/>
  <c r="S28" i="33"/>
  <c r="O28" i="33"/>
  <c r="Q28" i="33" s="1"/>
  <c r="M28" i="33"/>
  <c r="I28" i="33"/>
  <c r="H28" i="33"/>
  <c r="E28" i="33"/>
  <c r="FT27" i="33"/>
  <c r="FD27" i="33"/>
  <c r="FF27" i="33" s="1"/>
  <c r="FB27" i="33"/>
  <c r="EY27" i="33"/>
  <c r="EW27" i="33"/>
  <c r="ET27" i="33"/>
  <c r="ER27" i="33"/>
  <c r="EO27" i="33"/>
  <c r="EM27" i="33"/>
  <c r="EJ27" i="33"/>
  <c r="EH27" i="33"/>
  <c r="EE27" i="33"/>
  <c r="EC27" i="33"/>
  <c r="DY27" i="33"/>
  <c r="EA27" i="33" s="1"/>
  <c r="DW27" i="33"/>
  <c r="DT27" i="33"/>
  <c r="DR27" i="33"/>
  <c r="DO27" i="33"/>
  <c r="DM27" i="33"/>
  <c r="DI27" i="33"/>
  <c r="DK27" i="33" s="1"/>
  <c r="DG27" i="33"/>
  <c r="DC27" i="33"/>
  <c r="DE27" i="33" s="1"/>
  <c r="DA27" i="33"/>
  <c r="CX27" i="33"/>
  <c r="CV27" i="33"/>
  <c r="CR27" i="33"/>
  <c r="CT27" i="33" s="1"/>
  <c r="CP27" i="33"/>
  <c r="CL27" i="33"/>
  <c r="CN27" i="33" s="1"/>
  <c r="CJ27" i="33"/>
  <c r="CG27" i="33"/>
  <c r="CE27" i="33"/>
  <c r="CB27" i="33"/>
  <c r="BZ27" i="33"/>
  <c r="BW27" i="33"/>
  <c r="BU27" i="33"/>
  <c r="BR27" i="33"/>
  <c r="BP27" i="33"/>
  <c r="BM27" i="33"/>
  <c r="BK27" i="33"/>
  <c r="BG27" i="33"/>
  <c r="BI27" i="33" s="1"/>
  <c r="BE27" i="33"/>
  <c r="BB27" i="33"/>
  <c r="AZ27" i="33"/>
  <c r="AV27" i="33"/>
  <c r="AX27" i="33" s="1"/>
  <c r="AT27" i="33"/>
  <c r="AP27" i="33"/>
  <c r="AR27" i="33" s="1"/>
  <c r="AN27" i="33"/>
  <c r="AK27" i="33"/>
  <c r="AI27" i="33"/>
  <c r="AE27" i="33"/>
  <c r="AG27" i="33" s="1"/>
  <c r="AC27" i="33"/>
  <c r="Z27" i="33"/>
  <c r="X27" i="33"/>
  <c r="U27" i="33"/>
  <c r="S27" i="33"/>
  <c r="O27" i="33"/>
  <c r="M27" i="33"/>
  <c r="I27" i="33"/>
  <c r="H27" i="33"/>
  <c r="E27" i="33"/>
  <c r="FT26" i="33"/>
  <c r="FD26" i="33"/>
  <c r="FF26" i="33" s="1"/>
  <c r="FB26" i="33"/>
  <c r="EY26" i="33"/>
  <c r="EW26" i="33"/>
  <c r="ET26" i="33"/>
  <c r="ER26" i="33"/>
  <c r="EO26" i="33"/>
  <c r="EM26" i="33"/>
  <c r="EJ26" i="33"/>
  <c r="EH26" i="33"/>
  <c r="EE26" i="33"/>
  <c r="EC26" i="33"/>
  <c r="DY26" i="33"/>
  <c r="EA26" i="33" s="1"/>
  <c r="DW26" i="33"/>
  <c r="DT26" i="33"/>
  <c r="DR26" i="33"/>
  <c r="DO26" i="33"/>
  <c r="DM26" i="33"/>
  <c r="DI26" i="33"/>
  <c r="DK26" i="33" s="1"/>
  <c r="DG26" i="33"/>
  <c r="DC26" i="33"/>
  <c r="DE26" i="33" s="1"/>
  <c r="DA26" i="33"/>
  <c r="CX26" i="33"/>
  <c r="CV26" i="33"/>
  <c r="CR26" i="33"/>
  <c r="CT26" i="33" s="1"/>
  <c r="CP26" i="33"/>
  <c r="CL26" i="33"/>
  <c r="CN26" i="33" s="1"/>
  <c r="CJ26" i="33"/>
  <c r="CG26" i="33"/>
  <c r="CE26" i="33"/>
  <c r="CB26" i="33"/>
  <c r="BZ26" i="33"/>
  <c r="BW26" i="33"/>
  <c r="BU26" i="33"/>
  <c r="BR26" i="33"/>
  <c r="BP26" i="33"/>
  <c r="BM26" i="33"/>
  <c r="BK26" i="33"/>
  <c r="BG26" i="33"/>
  <c r="BI26" i="33" s="1"/>
  <c r="BE26" i="33"/>
  <c r="BB26" i="33"/>
  <c r="AZ26" i="33"/>
  <c r="AV26" i="33"/>
  <c r="AX26" i="33" s="1"/>
  <c r="AT26" i="33"/>
  <c r="AP26" i="33"/>
  <c r="AR26" i="33" s="1"/>
  <c r="AN26" i="33"/>
  <c r="AK26" i="33"/>
  <c r="AI26" i="33"/>
  <c r="AE26" i="33"/>
  <c r="AG26" i="33" s="1"/>
  <c r="AC26" i="33"/>
  <c r="Z26" i="33"/>
  <c r="X26" i="33"/>
  <c r="U26" i="33"/>
  <c r="S26" i="33"/>
  <c r="O26" i="33"/>
  <c r="Q26" i="33" s="1"/>
  <c r="M26" i="33"/>
  <c r="I26" i="33"/>
  <c r="H26" i="33"/>
  <c r="E26" i="33"/>
  <c r="FT25" i="33"/>
  <c r="FD25" i="33"/>
  <c r="FF25" i="33" s="1"/>
  <c r="FB25" i="33"/>
  <c r="EY25" i="33"/>
  <c r="EW25" i="33"/>
  <c r="ET25" i="33"/>
  <c r="ER25" i="33"/>
  <c r="EO25" i="33"/>
  <c r="EM25" i="33"/>
  <c r="EJ25" i="33"/>
  <c r="EH25" i="33"/>
  <c r="EE25" i="33"/>
  <c r="EC25" i="33"/>
  <c r="DY25" i="33"/>
  <c r="EA25" i="33" s="1"/>
  <c r="DW25" i="33"/>
  <c r="DT25" i="33"/>
  <c r="DR25" i="33"/>
  <c r="DO25" i="33"/>
  <c r="DM25" i="33"/>
  <c r="DI25" i="33"/>
  <c r="DK25" i="33" s="1"/>
  <c r="DG25" i="33"/>
  <c r="DC25" i="33"/>
  <c r="DE25" i="33" s="1"/>
  <c r="DA25" i="33"/>
  <c r="CX25" i="33"/>
  <c r="CV25" i="33"/>
  <c r="CR25" i="33"/>
  <c r="CT25" i="33" s="1"/>
  <c r="CP25" i="33"/>
  <c r="CL25" i="33"/>
  <c r="CN25" i="33" s="1"/>
  <c r="CJ25" i="33"/>
  <c r="CG25" i="33"/>
  <c r="CE25" i="33"/>
  <c r="CB25" i="33"/>
  <c r="BZ25" i="33"/>
  <c r="BW25" i="33"/>
  <c r="BU25" i="33"/>
  <c r="BR25" i="33"/>
  <c r="BP25" i="33"/>
  <c r="BM25" i="33"/>
  <c r="BK25" i="33"/>
  <c r="BG25" i="33"/>
  <c r="BI25" i="33" s="1"/>
  <c r="BE25" i="33"/>
  <c r="BB25" i="33"/>
  <c r="AZ25" i="33"/>
  <c r="AV25" i="33"/>
  <c r="AX25" i="33" s="1"/>
  <c r="AT25" i="33"/>
  <c r="AP25" i="33"/>
  <c r="AR25" i="33" s="1"/>
  <c r="AN25" i="33"/>
  <c r="AK25" i="33"/>
  <c r="AI25" i="33"/>
  <c r="AE25" i="33"/>
  <c r="AG25" i="33" s="1"/>
  <c r="AC25" i="33"/>
  <c r="Z25" i="33"/>
  <c r="X25" i="33"/>
  <c r="U25" i="33"/>
  <c r="S25" i="33"/>
  <c r="O25" i="33"/>
  <c r="M25" i="33"/>
  <c r="I25" i="33"/>
  <c r="H25" i="33"/>
  <c r="E25" i="33"/>
  <c r="FT24" i="33"/>
  <c r="FD24" i="33"/>
  <c r="FF24" i="33" s="1"/>
  <c r="FB24" i="33"/>
  <c r="EY24" i="33"/>
  <c r="EW24" i="33"/>
  <c r="ET24" i="33"/>
  <c r="ER24" i="33"/>
  <c r="EO24" i="33"/>
  <c r="EM24" i="33"/>
  <c r="EJ24" i="33"/>
  <c r="EH24" i="33"/>
  <c r="EE24" i="33"/>
  <c r="EC24" i="33"/>
  <c r="DY24" i="33"/>
  <c r="EA24" i="33" s="1"/>
  <c r="DW24" i="33"/>
  <c r="DT24" i="33"/>
  <c r="DR24" i="33"/>
  <c r="DO24" i="33"/>
  <c r="DM24" i="33"/>
  <c r="DI24" i="33"/>
  <c r="DK24" i="33" s="1"/>
  <c r="DG24" i="33"/>
  <c r="DC24" i="33"/>
  <c r="DE24" i="33" s="1"/>
  <c r="DA24" i="33"/>
  <c r="CX24" i="33"/>
  <c r="CV24" i="33"/>
  <c r="CR24" i="33"/>
  <c r="CT24" i="33" s="1"/>
  <c r="CP24" i="33"/>
  <c r="CL24" i="33"/>
  <c r="CN24" i="33" s="1"/>
  <c r="CJ24" i="33"/>
  <c r="CG24" i="33"/>
  <c r="CE24" i="33"/>
  <c r="CB24" i="33"/>
  <c r="BZ24" i="33"/>
  <c r="BW24" i="33"/>
  <c r="BU24" i="33"/>
  <c r="BR24" i="33"/>
  <c r="BP24" i="33"/>
  <c r="BM24" i="33"/>
  <c r="BK24" i="33"/>
  <c r="BG24" i="33"/>
  <c r="BI24" i="33" s="1"/>
  <c r="BE24" i="33"/>
  <c r="BB24" i="33"/>
  <c r="AZ24" i="33"/>
  <c r="AV24" i="33"/>
  <c r="AX24" i="33" s="1"/>
  <c r="AT24" i="33"/>
  <c r="AP24" i="33"/>
  <c r="AR24" i="33" s="1"/>
  <c r="AN24" i="33"/>
  <c r="AK24" i="33"/>
  <c r="AI24" i="33"/>
  <c r="AE24" i="33"/>
  <c r="AG24" i="33" s="1"/>
  <c r="AC24" i="33"/>
  <c r="Z24" i="33"/>
  <c r="X24" i="33"/>
  <c r="U24" i="33"/>
  <c r="S24" i="33"/>
  <c r="O24" i="33"/>
  <c r="M24" i="33"/>
  <c r="I24" i="33"/>
  <c r="H24" i="33"/>
  <c r="E24" i="33"/>
  <c r="FT23" i="33"/>
  <c r="FD23" i="33"/>
  <c r="FF23" i="33" s="1"/>
  <c r="FB23" i="33"/>
  <c r="EY23" i="33"/>
  <c r="EW23" i="33"/>
  <c r="ET23" i="33"/>
  <c r="ER23" i="33"/>
  <c r="EO23" i="33"/>
  <c r="EM23" i="33"/>
  <c r="EJ23" i="33"/>
  <c r="EH23" i="33"/>
  <c r="EE23" i="33"/>
  <c r="EC23" i="33"/>
  <c r="DY23" i="33"/>
  <c r="EA23" i="33" s="1"/>
  <c r="DW23" i="33"/>
  <c r="DT23" i="33"/>
  <c r="DR23" i="33"/>
  <c r="DO23" i="33"/>
  <c r="DM23" i="33"/>
  <c r="DI23" i="33"/>
  <c r="DK23" i="33" s="1"/>
  <c r="DG23" i="33"/>
  <c r="DC23" i="33"/>
  <c r="DE23" i="33" s="1"/>
  <c r="DA23" i="33"/>
  <c r="CX23" i="33"/>
  <c r="CV23" i="33"/>
  <c r="CR23" i="33"/>
  <c r="CT23" i="33" s="1"/>
  <c r="CP23" i="33"/>
  <c r="CL23" i="33"/>
  <c r="CN23" i="33" s="1"/>
  <c r="CJ23" i="33"/>
  <c r="CG23" i="33"/>
  <c r="CE23" i="33"/>
  <c r="CB23" i="33"/>
  <c r="BZ23" i="33"/>
  <c r="BW23" i="33"/>
  <c r="BU23" i="33"/>
  <c r="BR23" i="33"/>
  <c r="BP23" i="33"/>
  <c r="BM23" i="33"/>
  <c r="BK23" i="33"/>
  <c r="BG23" i="33"/>
  <c r="BI23" i="33" s="1"/>
  <c r="BE23" i="33"/>
  <c r="BB23" i="33"/>
  <c r="AZ23" i="33"/>
  <c r="AV23" i="33"/>
  <c r="AX23" i="33" s="1"/>
  <c r="AT23" i="33"/>
  <c r="AP23" i="33"/>
  <c r="AR23" i="33" s="1"/>
  <c r="AN23" i="33"/>
  <c r="AK23" i="33"/>
  <c r="AI23" i="33"/>
  <c r="AE23" i="33"/>
  <c r="AG23" i="33" s="1"/>
  <c r="AC23" i="33"/>
  <c r="Z23" i="33"/>
  <c r="X23" i="33"/>
  <c r="U23" i="33"/>
  <c r="S23" i="33"/>
  <c r="O23" i="33"/>
  <c r="Q23" i="33" s="1"/>
  <c r="M23" i="33"/>
  <c r="I23" i="33"/>
  <c r="H23" i="33"/>
  <c r="E23" i="33"/>
  <c r="FT22" i="33"/>
  <c r="FD22" i="33"/>
  <c r="FF22" i="33" s="1"/>
  <c r="FB22" i="33"/>
  <c r="EY22" i="33"/>
  <c r="EW22" i="33"/>
  <c r="ET22" i="33"/>
  <c r="ER22" i="33"/>
  <c r="EO22" i="33"/>
  <c r="EM22" i="33"/>
  <c r="EJ22" i="33"/>
  <c r="EH22" i="33"/>
  <c r="EE22" i="33"/>
  <c r="EC22" i="33"/>
  <c r="DY22" i="33"/>
  <c r="EA22" i="33" s="1"/>
  <c r="DW22" i="33"/>
  <c r="DT22" i="33"/>
  <c r="DR22" i="33"/>
  <c r="DO22" i="33"/>
  <c r="DM22" i="33"/>
  <c r="DI22" i="33"/>
  <c r="DK22" i="33" s="1"/>
  <c r="DG22" i="33"/>
  <c r="DC22" i="33"/>
  <c r="DE22" i="33" s="1"/>
  <c r="DA22" i="33"/>
  <c r="CX22" i="33"/>
  <c r="CV22" i="33"/>
  <c r="CR22" i="33"/>
  <c r="CT22" i="33" s="1"/>
  <c r="CP22" i="33"/>
  <c r="CL22" i="33"/>
  <c r="CN22" i="33" s="1"/>
  <c r="CJ22" i="33"/>
  <c r="CG22" i="33"/>
  <c r="CE22" i="33"/>
  <c r="CB22" i="33"/>
  <c r="BZ22" i="33"/>
  <c r="BW22" i="33"/>
  <c r="BU22" i="33"/>
  <c r="BR22" i="33"/>
  <c r="BP22" i="33"/>
  <c r="BM22" i="33"/>
  <c r="BK22" i="33"/>
  <c r="BG22" i="33"/>
  <c r="BI22" i="33" s="1"/>
  <c r="BE22" i="33"/>
  <c r="BB22" i="33"/>
  <c r="AZ22" i="33"/>
  <c r="AV22" i="33"/>
  <c r="AX22" i="33" s="1"/>
  <c r="AT22" i="33"/>
  <c r="AP22" i="33"/>
  <c r="AR22" i="33" s="1"/>
  <c r="AN22" i="33"/>
  <c r="AK22" i="33"/>
  <c r="AI22" i="33"/>
  <c r="AE22" i="33"/>
  <c r="AG22" i="33" s="1"/>
  <c r="AC22" i="33"/>
  <c r="Z22" i="33"/>
  <c r="X22" i="33"/>
  <c r="U22" i="33"/>
  <c r="S22" i="33"/>
  <c r="O22" i="33"/>
  <c r="Q22" i="33" s="1"/>
  <c r="M22" i="33"/>
  <c r="I22" i="33"/>
  <c r="H22" i="33"/>
  <c r="E22" i="33"/>
  <c r="FT21" i="33"/>
  <c r="FD21" i="33"/>
  <c r="FF21" i="33" s="1"/>
  <c r="FB21" i="33"/>
  <c r="EY21" i="33"/>
  <c r="EW21" i="33"/>
  <c r="ET21" i="33"/>
  <c r="ER21" i="33"/>
  <c r="EO21" i="33"/>
  <c r="EM21" i="33"/>
  <c r="EJ21" i="33"/>
  <c r="EH21" i="33"/>
  <c r="EE21" i="33"/>
  <c r="EC21" i="33"/>
  <c r="DY21" i="33"/>
  <c r="EA21" i="33" s="1"/>
  <c r="DW21" i="33"/>
  <c r="DT21" i="33"/>
  <c r="DR21" i="33"/>
  <c r="DO21" i="33"/>
  <c r="DM21" i="33"/>
  <c r="DI21" i="33"/>
  <c r="DK21" i="33" s="1"/>
  <c r="DG21" i="33"/>
  <c r="DC21" i="33"/>
  <c r="DE21" i="33" s="1"/>
  <c r="DA21" i="33"/>
  <c r="CX21" i="33"/>
  <c r="CV21" i="33"/>
  <c r="CR21" i="33"/>
  <c r="CT21" i="33" s="1"/>
  <c r="CP21" i="33"/>
  <c r="CL21" i="33"/>
  <c r="CN21" i="33" s="1"/>
  <c r="CJ21" i="33"/>
  <c r="CG21" i="33"/>
  <c r="CE21" i="33"/>
  <c r="CB21" i="33"/>
  <c r="BZ21" i="33"/>
  <c r="BW21" i="33"/>
  <c r="BU21" i="33"/>
  <c r="BR21" i="33"/>
  <c r="BP21" i="33"/>
  <c r="BM21" i="33"/>
  <c r="BK21" i="33"/>
  <c r="BG21" i="33"/>
  <c r="BI21" i="33" s="1"/>
  <c r="BE21" i="33"/>
  <c r="BB21" i="33"/>
  <c r="AZ21" i="33"/>
  <c r="AV21" i="33"/>
  <c r="AX21" i="33" s="1"/>
  <c r="AT21" i="33"/>
  <c r="AP21" i="33"/>
  <c r="AR21" i="33" s="1"/>
  <c r="AN21" i="33"/>
  <c r="AK21" i="33"/>
  <c r="AI21" i="33"/>
  <c r="AE21" i="33"/>
  <c r="AG21" i="33" s="1"/>
  <c r="AC21" i="33"/>
  <c r="Z21" i="33"/>
  <c r="X21" i="33"/>
  <c r="U21" i="33"/>
  <c r="S21" i="33"/>
  <c r="O21" i="33"/>
  <c r="Q21" i="33" s="1"/>
  <c r="M21" i="33"/>
  <c r="I21" i="33"/>
  <c r="H21" i="33"/>
  <c r="E21" i="33"/>
  <c r="FT20" i="33"/>
  <c r="FD20" i="33"/>
  <c r="FF20" i="33" s="1"/>
  <c r="FB20" i="33"/>
  <c r="EY20" i="33"/>
  <c r="EW20" i="33"/>
  <c r="ET20" i="33"/>
  <c r="ER20" i="33"/>
  <c r="EO20" i="33"/>
  <c r="EM20" i="33"/>
  <c r="EJ20" i="33"/>
  <c r="EH20" i="33"/>
  <c r="EE20" i="33"/>
  <c r="EC20" i="33"/>
  <c r="DY20" i="33"/>
  <c r="EA20" i="33" s="1"/>
  <c r="DW20" i="33"/>
  <c r="DT20" i="33"/>
  <c r="DR20" i="33"/>
  <c r="DO20" i="33"/>
  <c r="DM20" i="33"/>
  <c r="DI20" i="33"/>
  <c r="DK20" i="33" s="1"/>
  <c r="DG20" i="33"/>
  <c r="DC20" i="33"/>
  <c r="DE20" i="33" s="1"/>
  <c r="DA20" i="33"/>
  <c r="CX20" i="33"/>
  <c r="CV20" i="33"/>
  <c r="CR20" i="33"/>
  <c r="CT20" i="33" s="1"/>
  <c r="CP20" i="33"/>
  <c r="CL20" i="33"/>
  <c r="CN20" i="33" s="1"/>
  <c r="CJ20" i="33"/>
  <c r="CG20" i="33"/>
  <c r="CE20" i="33"/>
  <c r="CB20" i="33"/>
  <c r="BZ20" i="33"/>
  <c r="BW20" i="33"/>
  <c r="BU20" i="33"/>
  <c r="BR20" i="33"/>
  <c r="BP20" i="33"/>
  <c r="BM20" i="33"/>
  <c r="BK20" i="33"/>
  <c r="BG20" i="33"/>
  <c r="BI20" i="33" s="1"/>
  <c r="BE20" i="33"/>
  <c r="BB20" i="33"/>
  <c r="AZ20" i="33"/>
  <c r="AV20" i="33"/>
  <c r="AX20" i="33" s="1"/>
  <c r="AT20" i="33"/>
  <c r="AP20" i="33"/>
  <c r="AR20" i="33" s="1"/>
  <c r="AN20" i="33"/>
  <c r="AK20" i="33"/>
  <c r="AI20" i="33"/>
  <c r="AE20" i="33"/>
  <c r="AG20" i="33" s="1"/>
  <c r="AC20" i="33"/>
  <c r="Z20" i="33"/>
  <c r="X20" i="33"/>
  <c r="U20" i="33"/>
  <c r="S20" i="33"/>
  <c r="O20" i="33"/>
  <c r="M20" i="33"/>
  <c r="I20" i="33"/>
  <c r="H20" i="33"/>
  <c r="E20" i="33"/>
  <c r="FT19" i="33"/>
  <c r="FD19" i="33"/>
  <c r="FF19" i="33" s="1"/>
  <c r="FB19" i="33"/>
  <c r="EY19" i="33"/>
  <c r="EW19" i="33"/>
  <c r="ET19" i="33"/>
  <c r="ER19" i="33"/>
  <c r="EO19" i="33"/>
  <c r="EM19" i="33"/>
  <c r="EJ19" i="33"/>
  <c r="EH19" i="33"/>
  <c r="EE19" i="33"/>
  <c r="EC19" i="33"/>
  <c r="DY19" i="33"/>
  <c r="EA19" i="33" s="1"/>
  <c r="DW19" i="33"/>
  <c r="DT19" i="33"/>
  <c r="DR19" i="33"/>
  <c r="DO19" i="33"/>
  <c r="DM19" i="33"/>
  <c r="DI19" i="33"/>
  <c r="DK19" i="33" s="1"/>
  <c r="DG19" i="33"/>
  <c r="DC19" i="33"/>
  <c r="DE19" i="33" s="1"/>
  <c r="DA19" i="33"/>
  <c r="CX19" i="33"/>
  <c r="CV19" i="33"/>
  <c r="CR19" i="33"/>
  <c r="CT19" i="33" s="1"/>
  <c r="CP19" i="33"/>
  <c r="CL19" i="33"/>
  <c r="CN19" i="33" s="1"/>
  <c r="CJ19" i="33"/>
  <c r="CG19" i="33"/>
  <c r="CE19" i="33"/>
  <c r="CB19" i="33"/>
  <c r="BZ19" i="33"/>
  <c r="BW19" i="33"/>
  <c r="BU19" i="33"/>
  <c r="BR19" i="33"/>
  <c r="BP19" i="33"/>
  <c r="BM19" i="33"/>
  <c r="BK19" i="33"/>
  <c r="BG19" i="33"/>
  <c r="BI19" i="33" s="1"/>
  <c r="BE19" i="33"/>
  <c r="BB19" i="33"/>
  <c r="AZ19" i="33"/>
  <c r="AV19" i="33"/>
  <c r="AX19" i="33" s="1"/>
  <c r="AT19" i="33"/>
  <c r="AP19" i="33"/>
  <c r="AR19" i="33" s="1"/>
  <c r="AN19" i="33"/>
  <c r="AK19" i="33"/>
  <c r="AI19" i="33"/>
  <c r="AE19" i="33"/>
  <c r="AC19" i="33"/>
  <c r="Z19" i="33"/>
  <c r="X19" i="33"/>
  <c r="U19" i="33"/>
  <c r="S19" i="33"/>
  <c r="O19" i="33"/>
  <c r="Q19" i="33" s="1"/>
  <c r="M19" i="33"/>
  <c r="I19" i="33"/>
  <c r="H19" i="33"/>
  <c r="E19" i="33"/>
  <c r="FT18" i="33"/>
  <c r="FD18" i="33"/>
  <c r="FF18" i="33" s="1"/>
  <c r="FB18" i="33"/>
  <c r="EY18" i="33"/>
  <c r="EW18" i="33"/>
  <c r="ET18" i="33"/>
  <c r="ER18" i="33"/>
  <c r="EO18" i="33"/>
  <c r="EM18" i="33"/>
  <c r="EJ18" i="33"/>
  <c r="EH18" i="33"/>
  <c r="EE18" i="33"/>
  <c r="EC18" i="33"/>
  <c r="DY18" i="33"/>
  <c r="EA18" i="33" s="1"/>
  <c r="DW18" i="33"/>
  <c r="DT18" i="33"/>
  <c r="DR18" i="33"/>
  <c r="DO18" i="33"/>
  <c r="DM18" i="33"/>
  <c r="DI18" i="33"/>
  <c r="DK18" i="33" s="1"/>
  <c r="DG18" i="33"/>
  <c r="DC18" i="33"/>
  <c r="DE18" i="33" s="1"/>
  <c r="DA18" i="33"/>
  <c r="CX18" i="33"/>
  <c r="CV18" i="33"/>
  <c r="CR18" i="33"/>
  <c r="CT18" i="33" s="1"/>
  <c r="CP18" i="33"/>
  <c r="CL18" i="33"/>
  <c r="CN18" i="33" s="1"/>
  <c r="CJ18" i="33"/>
  <c r="CG18" i="33"/>
  <c r="CE18" i="33"/>
  <c r="CB18" i="33"/>
  <c r="BZ18" i="33"/>
  <c r="BW18" i="33"/>
  <c r="BU18" i="33"/>
  <c r="BR18" i="33"/>
  <c r="BP18" i="33"/>
  <c r="BM18" i="33"/>
  <c r="BK18" i="33"/>
  <c r="BG18" i="33"/>
  <c r="BI18" i="33" s="1"/>
  <c r="BE18" i="33"/>
  <c r="BB18" i="33"/>
  <c r="AZ18" i="33"/>
  <c r="AV18" i="33"/>
  <c r="AX18" i="33" s="1"/>
  <c r="AT18" i="33"/>
  <c r="AP18" i="33"/>
  <c r="AR18" i="33" s="1"/>
  <c r="AN18" i="33"/>
  <c r="AK18" i="33"/>
  <c r="AI18" i="33"/>
  <c r="AE18" i="33"/>
  <c r="AG18" i="33" s="1"/>
  <c r="AC18" i="33"/>
  <c r="Z18" i="33"/>
  <c r="X18" i="33"/>
  <c r="U18" i="33"/>
  <c r="S18" i="33"/>
  <c r="O18" i="33"/>
  <c r="Q18" i="33" s="1"/>
  <c r="M18" i="33"/>
  <c r="I18" i="33"/>
  <c r="H18" i="33"/>
  <c r="E18" i="33"/>
  <c r="FT17" i="33"/>
  <c r="FD17" i="33"/>
  <c r="FF17" i="33" s="1"/>
  <c r="FB17" i="33"/>
  <c r="EY17" i="33"/>
  <c r="EW17" i="33"/>
  <c r="ET17" i="33"/>
  <c r="ER17" i="33"/>
  <c r="EO17" i="33"/>
  <c r="EM17" i="33"/>
  <c r="EJ17" i="33"/>
  <c r="EH17" i="33"/>
  <c r="EE17" i="33"/>
  <c r="EC17" i="33"/>
  <c r="DY17" i="33"/>
  <c r="EA17" i="33" s="1"/>
  <c r="DW17" i="33"/>
  <c r="DT17" i="33"/>
  <c r="DR17" i="33"/>
  <c r="DO17" i="33"/>
  <c r="DM17" i="33"/>
  <c r="DI17" i="33"/>
  <c r="DK17" i="33" s="1"/>
  <c r="DG17" i="33"/>
  <c r="DC17" i="33"/>
  <c r="DE17" i="33" s="1"/>
  <c r="DA17" i="33"/>
  <c r="CX17" i="33"/>
  <c r="CV17" i="33"/>
  <c r="CR17" i="33"/>
  <c r="CT17" i="33" s="1"/>
  <c r="CP17" i="33"/>
  <c r="CL17" i="33"/>
  <c r="CN17" i="33" s="1"/>
  <c r="CJ17" i="33"/>
  <c r="CG17" i="33"/>
  <c r="CE17" i="33"/>
  <c r="CB17" i="33"/>
  <c r="BZ17" i="33"/>
  <c r="BW17" i="33"/>
  <c r="BU17" i="33"/>
  <c r="BR17" i="33"/>
  <c r="BP17" i="33"/>
  <c r="BM17" i="33"/>
  <c r="BK17" i="33"/>
  <c r="BG17" i="33"/>
  <c r="BI17" i="33" s="1"/>
  <c r="BE17" i="33"/>
  <c r="BB17" i="33"/>
  <c r="AZ17" i="33"/>
  <c r="AV17" i="33"/>
  <c r="AX17" i="33" s="1"/>
  <c r="AT17" i="33"/>
  <c r="AP17" i="33"/>
  <c r="AR17" i="33" s="1"/>
  <c r="AN17" i="33"/>
  <c r="AK17" i="33"/>
  <c r="AI17" i="33"/>
  <c r="AE17" i="33"/>
  <c r="AG17" i="33" s="1"/>
  <c r="AC17" i="33"/>
  <c r="Z17" i="33"/>
  <c r="X17" i="33"/>
  <c r="U17" i="33"/>
  <c r="S17" i="33"/>
  <c r="O17" i="33"/>
  <c r="M17" i="33"/>
  <c r="I17" i="33"/>
  <c r="H17" i="33"/>
  <c r="E17" i="33"/>
  <c r="FT16" i="33"/>
  <c r="FD16" i="33"/>
  <c r="FF16" i="33" s="1"/>
  <c r="FB16" i="33"/>
  <c r="EY16" i="33"/>
  <c r="EW16" i="33"/>
  <c r="ET16" i="33"/>
  <c r="ER16" i="33"/>
  <c r="EO16" i="33"/>
  <c r="EM16" i="33"/>
  <c r="EJ16" i="33"/>
  <c r="EH16" i="33"/>
  <c r="EE16" i="33"/>
  <c r="EC16" i="33"/>
  <c r="DY16" i="33"/>
  <c r="EA16" i="33" s="1"/>
  <c r="DW16" i="33"/>
  <c r="DT16" i="33"/>
  <c r="DR16" i="33"/>
  <c r="DO16" i="33"/>
  <c r="DM16" i="33"/>
  <c r="DI16" i="33"/>
  <c r="DK16" i="33" s="1"/>
  <c r="DG16" i="33"/>
  <c r="DC16" i="33"/>
  <c r="DE16" i="33" s="1"/>
  <c r="DA16" i="33"/>
  <c r="CX16" i="33"/>
  <c r="CV16" i="33"/>
  <c r="CR16" i="33"/>
  <c r="CT16" i="33" s="1"/>
  <c r="CP16" i="33"/>
  <c r="CL16" i="33"/>
  <c r="CN16" i="33" s="1"/>
  <c r="CJ16" i="33"/>
  <c r="CG16" i="33"/>
  <c r="CE16" i="33"/>
  <c r="CB16" i="33"/>
  <c r="BZ16" i="33"/>
  <c r="BW16" i="33"/>
  <c r="BU16" i="33"/>
  <c r="BR16" i="33"/>
  <c r="BP16" i="33"/>
  <c r="BM16" i="33"/>
  <c r="BK16" i="33"/>
  <c r="BG16" i="33"/>
  <c r="BI16" i="33" s="1"/>
  <c r="BE16" i="33"/>
  <c r="BB16" i="33"/>
  <c r="AZ16" i="33"/>
  <c r="AV16" i="33"/>
  <c r="AX16" i="33" s="1"/>
  <c r="AT16" i="33"/>
  <c r="AP16" i="33"/>
  <c r="AR16" i="33" s="1"/>
  <c r="AN16" i="33"/>
  <c r="AK16" i="33"/>
  <c r="AI16" i="33"/>
  <c r="AE16" i="33"/>
  <c r="AG16" i="33" s="1"/>
  <c r="AC16" i="33"/>
  <c r="Z16" i="33"/>
  <c r="X16" i="33"/>
  <c r="U16" i="33"/>
  <c r="S16" i="33"/>
  <c r="O16" i="33"/>
  <c r="Q16" i="33" s="1"/>
  <c r="M16" i="33"/>
  <c r="I16" i="33"/>
  <c r="H16" i="33"/>
  <c r="E16" i="33"/>
  <c r="FT15" i="33"/>
  <c r="FD15" i="33"/>
  <c r="FF15" i="33" s="1"/>
  <c r="FB15" i="33"/>
  <c r="EY15" i="33"/>
  <c r="EW15" i="33"/>
  <c r="ET15" i="33"/>
  <c r="ER15" i="33"/>
  <c r="EO15" i="33"/>
  <c r="EM15" i="33"/>
  <c r="EJ15" i="33"/>
  <c r="EH15" i="33"/>
  <c r="EE15" i="33"/>
  <c r="EC15" i="33"/>
  <c r="DY15" i="33"/>
  <c r="EA15" i="33" s="1"/>
  <c r="DW15" i="33"/>
  <c r="DT15" i="33"/>
  <c r="DR15" i="33"/>
  <c r="DO15" i="33"/>
  <c r="DM15" i="33"/>
  <c r="DI15" i="33"/>
  <c r="DK15" i="33" s="1"/>
  <c r="DG15" i="33"/>
  <c r="DC15" i="33"/>
  <c r="DE15" i="33" s="1"/>
  <c r="DA15" i="33"/>
  <c r="CX15" i="33"/>
  <c r="CV15" i="33"/>
  <c r="CR15" i="33"/>
  <c r="CT15" i="33" s="1"/>
  <c r="CP15" i="33"/>
  <c r="CL15" i="33"/>
  <c r="CN15" i="33" s="1"/>
  <c r="CJ15" i="33"/>
  <c r="CG15" i="33"/>
  <c r="CE15" i="33"/>
  <c r="CB15" i="33"/>
  <c r="BZ15" i="33"/>
  <c r="BW15" i="33"/>
  <c r="BU15" i="33"/>
  <c r="BR15" i="33"/>
  <c r="BP15" i="33"/>
  <c r="BM15" i="33"/>
  <c r="BK15" i="33"/>
  <c r="BG15" i="33"/>
  <c r="BI15" i="33" s="1"/>
  <c r="BE15" i="33"/>
  <c r="BB15" i="33"/>
  <c r="AZ15" i="33"/>
  <c r="AV15" i="33"/>
  <c r="AX15" i="33" s="1"/>
  <c r="AT15" i="33"/>
  <c r="AP15" i="33"/>
  <c r="AR15" i="33" s="1"/>
  <c r="AN15" i="33"/>
  <c r="AK15" i="33"/>
  <c r="AI15" i="33"/>
  <c r="AE15" i="33"/>
  <c r="AG15" i="33" s="1"/>
  <c r="AC15" i="33"/>
  <c r="Z15" i="33"/>
  <c r="X15" i="33"/>
  <c r="U15" i="33"/>
  <c r="S15" i="33"/>
  <c r="O15" i="33"/>
  <c r="M15" i="33"/>
  <c r="I15" i="33"/>
  <c r="H15" i="33"/>
  <c r="E15" i="33"/>
  <c r="FT14" i="33"/>
  <c r="FD14" i="33"/>
  <c r="FF14" i="33" s="1"/>
  <c r="FB14" i="33"/>
  <c r="EY14" i="33"/>
  <c r="EW14" i="33"/>
  <c r="ET14" i="33"/>
  <c r="ER14" i="33"/>
  <c r="EO14" i="33"/>
  <c r="EM14" i="33"/>
  <c r="EJ14" i="33"/>
  <c r="EH14" i="33"/>
  <c r="EE14" i="33"/>
  <c r="EC14" i="33"/>
  <c r="DY14" i="33"/>
  <c r="EA14" i="33" s="1"/>
  <c r="DW14" i="33"/>
  <c r="DT14" i="33"/>
  <c r="DR14" i="33"/>
  <c r="DO14" i="33"/>
  <c r="DM14" i="33"/>
  <c r="DI14" i="33"/>
  <c r="DK14" i="33" s="1"/>
  <c r="DG14" i="33"/>
  <c r="DC14" i="33"/>
  <c r="DE14" i="33" s="1"/>
  <c r="DA14" i="33"/>
  <c r="CX14" i="33"/>
  <c r="CV14" i="33"/>
  <c r="CR14" i="33"/>
  <c r="CT14" i="33" s="1"/>
  <c r="CP14" i="33"/>
  <c r="CL14" i="33"/>
  <c r="CN14" i="33" s="1"/>
  <c r="CJ14" i="33"/>
  <c r="CG14" i="33"/>
  <c r="CE14" i="33"/>
  <c r="CB14" i="33"/>
  <c r="BZ14" i="33"/>
  <c r="BW14" i="33"/>
  <c r="BU14" i="33"/>
  <c r="BR14" i="33"/>
  <c r="BP14" i="33"/>
  <c r="BM14" i="33"/>
  <c r="BK14" i="33"/>
  <c r="BG14" i="33"/>
  <c r="BI14" i="33" s="1"/>
  <c r="BE14" i="33"/>
  <c r="BB14" i="33"/>
  <c r="AZ14" i="33"/>
  <c r="AV14" i="33"/>
  <c r="AX14" i="33" s="1"/>
  <c r="AT14" i="33"/>
  <c r="AP14" i="33"/>
  <c r="AR14" i="33" s="1"/>
  <c r="AN14" i="33"/>
  <c r="AK14" i="33"/>
  <c r="AI14" i="33"/>
  <c r="AE14" i="33"/>
  <c r="AG14" i="33" s="1"/>
  <c r="AC14" i="33"/>
  <c r="Z14" i="33"/>
  <c r="X14" i="33"/>
  <c r="U14" i="33"/>
  <c r="S14" i="33"/>
  <c r="O14" i="33"/>
  <c r="Q14" i="33" s="1"/>
  <c r="M14" i="33"/>
  <c r="I14" i="33"/>
  <c r="H14" i="33"/>
  <c r="E14" i="33"/>
  <c r="FT13" i="33"/>
  <c r="FD13" i="33"/>
  <c r="FF13" i="33" s="1"/>
  <c r="FB13" i="33"/>
  <c r="EY13" i="33"/>
  <c r="EW13" i="33"/>
  <c r="ET13" i="33"/>
  <c r="ER13" i="33"/>
  <c r="EO13" i="33"/>
  <c r="EM13" i="33"/>
  <c r="EJ13" i="33"/>
  <c r="EH13" i="33"/>
  <c r="EE13" i="33"/>
  <c r="EC13" i="33"/>
  <c r="DY13" i="33"/>
  <c r="EA13" i="33" s="1"/>
  <c r="DW13" i="33"/>
  <c r="DT13" i="33"/>
  <c r="DR13" i="33"/>
  <c r="DO13" i="33"/>
  <c r="DM13" i="33"/>
  <c r="DI13" i="33"/>
  <c r="DK13" i="33" s="1"/>
  <c r="DG13" i="33"/>
  <c r="DC13" i="33"/>
  <c r="DE13" i="33" s="1"/>
  <c r="DA13" i="33"/>
  <c r="CX13" i="33"/>
  <c r="CV13" i="33"/>
  <c r="CR13" i="33"/>
  <c r="CT13" i="33" s="1"/>
  <c r="CP13" i="33"/>
  <c r="CL13" i="33"/>
  <c r="CN13" i="33" s="1"/>
  <c r="CJ13" i="33"/>
  <c r="CG13" i="33"/>
  <c r="CE13" i="33"/>
  <c r="CB13" i="33"/>
  <c r="BZ13" i="33"/>
  <c r="BW13" i="33"/>
  <c r="BU13" i="33"/>
  <c r="BR13" i="33"/>
  <c r="BP13" i="33"/>
  <c r="BM13" i="33"/>
  <c r="BK13" i="33"/>
  <c r="BG13" i="33"/>
  <c r="BI13" i="33" s="1"/>
  <c r="BE13" i="33"/>
  <c r="BB13" i="33"/>
  <c r="AZ13" i="33"/>
  <c r="AV13" i="33"/>
  <c r="AX13" i="33" s="1"/>
  <c r="AT13" i="33"/>
  <c r="AP13" i="33"/>
  <c r="AR13" i="33" s="1"/>
  <c r="AN13" i="33"/>
  <c r="AK13" i="33"/>
  <c r="AI13" i="33"/>
  <c r="AE13" i="33"/>
  <c r="AG13" i="33" s="1"/>
  <c r="AC13" i="33"/>
  <c r="Z13" i="33"/>
  <c r="X13" i="33"/>
  <c r="U13" i="33"/>
  <c r="S13" i="33"/>
  <c r="O13" i="33"/>
  <c r="Q13" i="33" s="1"/>
  <c r="M13" i="33"/>
  <c r="I13" i="33"/>
  <c r="H13" i="33"/>
  <c r="E13" i="33"/>
  <c r="FT12" i="33"/>
  <c r="FD12" i="33"/>
  <c r="FF12" i="33" s="1"/>
  <c r="FB12" i="33"/>
  <c r="EY12" i="33"/>
  <c r="EW12" i="33"/>
  <c r="ET12" i="33"/>
  <c r="ER12" i="33"/>
  <c r="EO12" i="33"/>
  <c r="EM12" i="33"/>
  <c r="EJ12" i="33"/>
  <c r="EH12" i="33"/>
  <c r="EE12" i="33"/>
  <c r="EC12" i="33"/>
  <c r="DY12" i="33"/>
  <c r="EA12" i="33" s="1"/>
  <c r="DW12" i="33"/>
  <c r="DT12" i="33"/>
  <c r="DR12" i="33"/>
  <c r="DO12" i="33"/>
  <c r="DM12" i="33"/>
  <c r="DI12" i="33"/>
  <c r="DK12" i="33" s="1"/>
  <c r="DG12" i="33"/>
  <c r="DC12" i="33"/>
  <c r="DE12" i="33" s="1"/>
  <c r="DA12" i="33"/>
  <c r="CX12" i="33"/>
  <c r="CV12" i="33"/>
  <c r="CR12" i="33"/>
  <c r="CT12" i="33" s="1"/>
  <c r="CP12" i="33"/>
  <c r="CL12" i="33"/>
  <c r="CN12" i="33" s="1"/>
  <c r="CJ12" i="33"/>
  <c r="CG12" i="33"/>
  <c r="CE12" i="33"/>
  <c r="CB12" i="33"/>
  <c r="BZ12" i="33"/>
  <c r="BW12" i="33"/>
  <c r="BU12" i="33"/>
  <c r="BR12" i="33"/>
  <c r="BP12" i="33"/>
  <c r="BM12" i="33"/>
  <c r="BK12" i="33"/>
  <c r="BG12" i="33"/>
  <c r="BI12" i="33" s="1"/>
  <c r="BE12" i="33"/>
  <c r="BB12" i="33"/>
  <c r="AZ12" i="33"/>
  <c r="AV12" i="33"/>
  <c r="AX12" i="33" s="1"/>
  <c r="AT12" i="33"/>
  <c r="AP12" i="33"/>
  <c r="AR12" i="33" s="1"/>
  <c r="AN12" i="33"/>
  <c r="AK12" i="33"/>
  <c r="AI12" i="33"/>
  <c r="AE12" i="33"/>
  <c r="AG12" i="33" s="1"/>
  <c r="AC12" i="33"/>
  <c r="Z12" i="33"/>
  <c r="X12" i="33"/>
  <c r="U12" i="33"/>
  <c r="S12" i="33"/>
  <c r="O12" i="33"/>
  <c r="M12" i="33"/>
  <c r="I12" i="33"/>
  <c r="H12" i="33"/>
  <c r="E12" i="33"/>
  <c r="FT11" i="33"/>
  <c r="FD11" i="33"/>
  <c r="FF11" i="33" s="1"/>
  <c r="FB11" i="33"/>
  <c r="EY11" i="33"/>
  <c r="EW11" i="33"/>
  <c r="ET11" i="33"/>
  <c r="ER11" i="33"/>
  <c r="EO11" i="33"/>
  <c r="EM11" i="33"/>
  <c r="EJ11" i="33"/>
  <c r="EH11" i="33"/>
  <c r="EE11" i="33"/>
  <c r="EC11" i="33"/>
  <c r="DY11" i="33"/>
  <c r="EA11" i="33" s="1"/>
  <c r="DW11" i="33"/>
  <c r="DT11" i="33"/>
  <c r="DR11" i="33"/>
  <c r="DO11" i="33"/>
  <c r="DM11" i="33"/>
  <c r="DI11" i="33"/>
  <c r="DK11" i="33" s="1"/>
  <c r="DG11" i="33"/>
  <c r="DC11" i="33"/>
  <c r="DE11" i="33" s="1"/>
  <c r="DA11" i="33"/>
  <c r="CX11" i="33"/>
  <c r="CV11" i="33"/>
  <c r="CR11" i="33"/>
  <c r="CT11" i="33" s="1"/>
  <c r="CP11" i="33"/>
  <c r="CL11" i="33"/>
  <c r="CN11" i="33" s="1"/>
  <c r="CJ11" i="33"/>
  <c r="CG11" i="33"/>
  <c r="CE11" i="33"/>
  <c r="CB11" i="33"/>
  <c r="BZ11" i="33"/>
  <c r="BW11" i="33"/>
  <c r="BU11" i="33"/>
  <c r="BR11" i="33"/>
  <c r="BP11" i="33"/>
  <c r="BM11" i="33"/>
  <c r="BK11" i="33"/>
  <c r="BG11" i="33"/>
  <c r="BI11" i="33" s="1"/>
  <c r="BE11" i="33"/>
  <c r="BB11" i="33"/>
  <c r="AZ11" i="33"/>
  <c r="AV11" i="33"/>
  <c r="AX11" i="33" s="1"/>
  <c r="AT11" i="33"/>
  <c r="AP11" i="33"/>
  <c r="AR11" i="33" s="1"/>
  <c r="AN11" i="33"/>
  <c r="AK11" i="33"/>
  <c r="AI11" i="33"/>
  <c r="AE11" i="33"/>
  <c r="AC11" i="33"/>
  <c r="Z11" i="33"/>
  <c r="X11" i="33"/>
  <c r="U11" i="33"/>
  <c r="S11" i="33"/>
  <c r="O11" i="33"/>
  <c r="Q11" i="33" s="1"/>
  <c r="M11" i="33"/>
  <c r="I11" i="33"/>
  <c r="H11" i="33"/>
  <c r="E11" i="33"/>
  <c r="FT10" i="33"/>
  <c r="FD10" i="33"/>
  <c r="FF10" i="33" s="1"/>
  <c r="FB10" i="33"/>
  <c r="EY10" i="33"/>
  <c r="EW10" i="33"/>
  <c r="ET10" i="33"/>
  <c r="ER10" i="33"/>
  <c r="EO10" i="33"/>
  <c r="EM10" i="33"/>
  <c r="EJ10" i="33"/>
  <c r="EH10" i="33"/>
  <c r="EE10" i="33"/>
  <c r="EC10" i="33"/>
  <c r="DY10" i="33"/>
  <c r="EA10" i="33" s="1"/>
  <c r="DW10" i="33"/>
  <c r="DT10" i="33"/>
  <c r="DR10" i="33"/>
  <c r="DO10" i="33"/>
  <c r="DM10" i="33"/>
  <c r="DI10" i="33"/>
  <c r="DK10" i="33" s="1"/>
  <c r="DG10" i="33"/>
  <c r="DC10" i="33"/>
  <c r="DE10" i="33" s="1"/>
  <c r="DA10" i="33"/>
  <c r="CX10" i="33"/>
  <c r="CV10" i="33"/>
  <c r="CR10" i="33"/>
  <c r="CT10" i="33" s="1"/>
  <c r="CP10" i="33"/>
  <c r="CL10" i="33"/>
  <c r="CN10" i="33" s="1"/>
  <c r="CJ10" i="33"/>
  <c r="CG10" i="33"/>
  <c r="CE10" i="33"/>
  <c r="CB10" i="33"/>
  <c r="BZ10" i="33"/>
  <c r="BW10" i="33"/>
  <c r="BU10" i="33"/>
  <c r="BR10" i="33"/>
  <c r="BP10" i="33"/>
  <c r="BM10" i="33"/>
  <c r="BK10" i="33"/>
  <c r="BG10" i="33"/>
  <c r="BI10" i="33" s="1"/>
  <c r="BE10" i="33"/>
  <c r="BB10" i="33"/>
  <c r="AZ10" i="33"/>
  <c r="AV10" i="33"/>
  <c r="AX10" i="33" s="1"/>
  <c r="AT10" i="33"/>
  <c r="AP10" i="33"/>
  <c r="AR10" i="33" s="1"/>
  <c r="AN10" i="33"/>
  <c r="AK10" i="33"/>
  <c r="AI10" i="33"/>
  <c r="AE10" i="33"/>
  <c r="AG10" i="33" s="1"/>
  <c r="AC10" i="33"/>
  <c r="Z10" i="33"/>
  <c r="X10" i="33"/>
  <c r="U10" i="33"/>
  <c r="S10" i="33"/>
  <c r="O10" i="33"/>
  <c r="Q10" i="33" s="1"/>
  <c r="M10" i="33"/>
  <c r="I10" i="33"/>
  <c r="H10" i="33"/>
  <c r="E10" i="33"/>
  <c r="FT9" i="33"/>
  <c r="FD9" i="33"/>
  <c r="FF9" i="33" s="1"/>
  <c r="FB9" i="33"/>
  <c r="EY9" i="33"/>
  <c r="EW9" i="33"/>
  <c r="ET9" i="33"/>
  <c r="ER9" i="33"/>
  <c r="EO9" i="33"/>
  <c r="EM9" i="33"/>
  <c r="EJ9" i="33"/>
  <c r="EH9" i="33"/>
  <c r="EE9" i="33"/>
  <c r="EC9" i="33"/>
  <c r="DY9" i="33"/>
  <c r="EA9" i="33" s="1"/>
  <c r="DW9" i="33"/>
  <c r="DT9" i="33"/>
  <c r="DR9" i="33"/>
  <c r="DO9" i="33"/>
  <c r="DM9" i="33"/>
  <c r="DI9" i="33"/>
  <c r="DK9" i="33" s="1"/>
  <c r="DG9" i="33"/>
  <c r="DC9" i="33"/>
  <c r="DE9" i="33" s="1"/>
  <c r="DA9" i="33"/>
  <c r="CX9" i="33"/>
  <c r="CV9" i="33"/>
  <c r="CR9" i="33"/>
  <c r="CT9" i="33" s="1"/>
  <c r="CP9" i="33"/>
  <c r="CL9" i="33"/>
  <c r="CN9" i="33" s="1"/>
  <c r="CJ9" i="33"/>
  <c r="CG9" i="33"/>
  <c r="CE9" i="33"/>
  <c r="CB9" i="33"/>
  <c r="BZ9" i="33"/>
  <c r="BW9" i="33"/>
  <c r="BU9" i="33"/>
  <c r="BR9" i="33"/>
  <c r="BP9" i="33"/>
  <c r="BM9" i="33"/>
  <c r="BK9" i="33"/>
  <c r="BG9" i="33"/>
  <c r="BI9" i="33" s="1"/>
  <c r="BE9" i="33"/>
  <c r="BB9" i="33"/>
  <c r="AZ9" i="33"/>
  <c r="AV9" i="33"/>
  <c r="AX9" i="33" s="1"/>
  <c r="AT9" i="33"/>
  <c r="AP9" i="33"/>
  <c r="AR9" i="33" s="1"/>
  <c r="AN9" i="33"/>
  <c r="AK9" i="33"/>
  <c r="AI9" i="33"/>
  <c r="AE9" i="33"/>
  <c r="AG9" i="33" s="1"/>
  <c r="AC9" i="33"/>
  <c r="Z9" i="33"/>
  <c r="X9" i="33"/>
  <c r="U9" i="33"/>
  <c r="S9" i="33"/>
  <c r="O9" i="33"/>
  <c r="Q9" i="33" s="1"/>
  <c r="M9" i="33"/>
  <c r="I9" i="33"/>
  <c r="H9" i="33"/>
  <c r="E9" i="33"/>
  <c r="FT8" i="33"/>
  <c r="FD8" i="33"/>
  <c r="FF8" i="33" s="1"/>
  <c r="FB8" i="33"/>
  <c r="EY8" i="33"/>
  <c r="EW8" i="33"/>
  <c r="ET8" i="33"/>
  <c r="ER8" i="33"/>
  <c r="EO8" i="33"/>
  <c r="EM8" i="33"/>
  <c r="EJ8" i="33"/>
  <c r="EH8" i="33"/>
  <c r="EE8" i="33"/>
  <c r="EC8" i="33"/>
  <c r="DY8" i="33"/>
  <c r="EA8" i="33" s="1"/>
  <c r="DW8" i="33"/>
  <c r="DT8" i="33"/>
  <c r="DR8" i="33"/>
  <c r="DO8" i="33"/>
  <c r="DM8" i="33"/>
  <c r="DI8" i="33"/>
  <c r="DK8" i="33" s="1"/>
  <c r="DG8" i="33"/>
  <c r="DC8" i="33"/>
  <c r="DE8" i="33" s="1"/>
  <c r="DA8" i="33"/>
  <c r="CX8" i="33"/>
  <c r="CV8" i="33"/>
  <c r="CR8" i="33"/>
  <c r="CT8" i="33" s="1"/>
  <c r="CP8" i="33"/>
  <c r="CL8" i="33"/>
  <c r="CN8" i="33" s="1"/>
  <c r="CJ8" i="33"/>
  <c r="CG8" i="33"/>
  <c r="CE8" i="33"/>
  <c r="CB8" i="33"/>
  <c r="BZ8" i="33"/>
  <c r="BW8" i="33"/>
  <c r="BU8" i="33"/>
  <c r="BR8" i="33"/>
  <c r="BP8" i="33"/>
  <c r="BM8" i="33"/>
  <c r="BK8" i="33"/>
  <c r="BG8" i="33"/>
  <c r="BI8" i="33" s="1"/>
  <c r="BE8" i="33"/>
  <c r="BB8" i="33"/>
  <c r="AZ8" i="33"/>
  <c r="AV8" i="33"/>
  <c r="AX8" i="33" s="1"/>
  <c r="AT8" i="33"/>
  <c r="AP8" i="33"/>
  <c r="AR8" i="33" s="1"/>
  <c r="AN8" i="33"/>
  <c r="AK8" i="33"/>
  <c r="AI8" i="33"/>
  <c r="AE8" i="33"/>
  <c r="AG8" i="33" s="1"/>
  <c r="AC8" i="33"/>
  <c r="Z8" i="33"/>
  <c r="X8" i="33"/>
  <c r="U8" i="33"/>
  <c r="S8" i="33"/>
  <c r="O8" i="33"/>
  <c r="Q8" i="33" s="1"/>
  <c r="M8" i="33"/>
  <c r="I8" i="33"/>
  <c r="H8" i="33"/>
  <c r="E8" i="33"/>
  <c r="FT7" i="33"/>
  <c r="FD7" i="33"/>
  <c r="FF7" i="33" s="1"/>
  <c r="FB7" i="33"/>
  <c r="EY7" i="33"/>
  <c r="EW7" i="33"/>
  <c r="ET7" i="33"/>
  <c r="ER7" i="33"/>
  <c r="EO7" i="33"/>
  <c r="EM7" i="33"/>
  <c r="EJ7" i="33"/>
  <c r="EH7" i="33"/>
  <c r="EE7" i="33"/>
  <c r="EC7" i="33"/>
  <c r="DY7" i="33"/>
  <c r="EA7" i="33" s="1"/>
  <c r="DW7" i="33"/>
  <c r="DT7" i="33"/>
  <c r="DR7" i="33"/>
  <c r="DO7" i="33"/>
  <c r="DM7" i="33"/>
  <c r="DI7" i="33"/>
  <c r="DK7" i="33" s="1"/>
  <c r="DG7" i="33"/>
  <c r="DC7" i="33"/>
  <c r="DE7" i="33" s="1"/>
  <c r="DA7" i="33"/>
  <c r="CX7" i="33"/>
  <c r="CV7" i="33"/>
  <c r="CR7" i="33"/>
  <c r="CT7" i="33" s="1"/>
  <c r="CP7" i="33"/>
  <c r="CL7" i="33"/>
  <c r="CN7" i="33" s="1"/>
  <c r="CJ7" i="33"/>
  <c r="CG7" i="33"/>
  <c r="CE7" i="33"/>
  <c r="CB7" i="33"/>
  <c r="BZ7" i="33"/>
  <c r="BW7" i="33"/>
  <c r="BU7" i="33"/>
  <c r="BR7" i="33"/>
  <c r="BP7" i="33"/>
  <c r="BM7" i="33"/>
  <c r="BK7" i="33"/>
  <c r="BG7" i="33"/>
  <c r="BI7" i="33" s="1"/>
  <c r="BE7" i="33"/>
  <c r="BB7" i="33"/>
  <c r="AZ7" i="33"/>
  <c r="AV7" i="33"/>
  <c r="AX7" i="33" s="1"/>
  <c r="AT7" i="33"/>
  <c r="AP7" i="33"/>
  <c r="AR7" i="33" s="1"/>
  <c r="AN7" i="33"/>
  <c r="AK7" i="33"/>
  <c r="AI7" i="33"/>
  <c r="AE7" i="33"/>
  <c r="AG7" i="33" s="1"/>
  <c r="AC7" i="33"/>
  <c r="Z7" i="33"/>
  <c r="X7" i="33"/>
  <c r="U7" i="33"/>
  <c r="S7" i="33"/>
  <c r="O7" i="33"/>
  <c r="Q7" i="33" s="1"/>
  <c r="M7" i="33"/>
  <c r="I7" i="33"/>
  <c r="H7" i="33"/>
  <c r="E7" i="33"/>
  <c r="FT6" i="33"/>
  <c r="FD6" i="33"/>
  <c r="FF6" i="33" s="1"/>
  <c r="FB6" i="33"/>
  <c r="EY6" i="33"/>
  <c r="EW6" i="33"/>
  <c r="ET6" i="33"/>
  <c r="ER6" i="33"/>
  <c r="EO6" i="33"/>
  <c r="EM6" i="33"/>
  <c r="EJ6" i="33"/>
  <c r="EH6" i="33"/>
  <c r="EE6" i="33"/>
  <c r="EC6" i="33"/>
  <c r="DY6" i="33"/>
  <c r="EA6" i="33" s="1"/>
  <c r="DW6" i="33"/>
  <c r="DT6" i="33"/>
  <c r="DR6" i="33"/>
  <c r="DO6" i="33"/>
  <c r="DM6" i="33"/>
  <c r="DI6" i="33"/>
  <c r="DK6" i="33" s="1"/>
  <c r="DG6" i="33"/>
  <c r="DC6" i="33"/>
  <c r="DE6" i="33" s="1"/>
  <c r="DA6" i="33"/>
  <c r="CX6" i="33"/>
  <c r="CV6" i="33"/>
  <c r="CR6" i="33"/>
  <c r="CT6" i="33" s="1"/>
  <c r="CP6" i="33"/>
  <c r="CL6" i="33"/>
  <c r="CN6" i="33" s="1"/>
  <c r="CJ6" i="33"/>
  <c r="CG6" i="33"/>
  <c r="CE6" i="33"/>
  <c r="CB6" i="33"/>
  <c r="BZ6" i="33"/>
  <c r="BW6" i="33"/>
  <c r="BU6" i="33"/>
  <c r="BR6" i="33"/>
  <c r="BP6" i="33"/>
  <c r="BM6" i="33"/>
  <c r="BK6" i="33"/>
  <c r="BG6" i="33"/>
  <c r="BI6" i="33" s="1"/>
  <c r="BE6" i="33"/>
  <c r="BB6" i="33"/>
  <c r="AZ6" i="33"/>
  <c r="AV6" i="33"/>
  <c r="AX6" i="33" s="1"/>
  <c r="AT6" i="33"/>
  <c r="AP6" i="33"/>
  <c r="AR6" i="33" s="1"/>
  <c r="AN6" i="33"/>
  <c r="AK6" i="33"/>
  <c r="AI6" i="33"/>
  <c r="AE6" i="33"/>
  <c r="AG6" i="33" s="1"/>
  <c r="AC6" i="33"/>
  <c r="Z6" i="33"/>
  <c r="X6" i="33"/>
  <c r="U6" i="33"/>
  <c r="S6" i="33"/>
  <c r="O6" i="33"/>
  <c r="Q6" i="33" s="1"/>
  <c r="M6" i="33"/>
  <c r="I6" i="33"/>
  <c r="H6" i="33"/>
  <c r="E6" i="33"/>
  <c r="FT5" i="33"/>
  <c r="FD5" i="33"/>
  <c r="FF5" i="33" s="1"/>
  <c r="FB5" i="33"/>
  <c r="EY5" i="33"/>
  <c r="EW5" i="33"/>
  <c r="ET5" i="33"/>
  <c r="ER5" i="33"/>
  <c r="EO5" i="33"/>
  <c r="EM5" i="33"/>
  <c r="EJ5" i="33"/>
  <c r="EH5" i="33"/>
  <c r="EE5" i="33"/>
  <c r="EC5" i="33"/>
  <c r="DY5" i="33"/>
  <c r="EA5" i="33" s="1"/>
  <c r="DW5" i="33"/>
  <c r="DT5" i="33"/>
  <c r="DR5" i="33"/>
  <c r="DO5" i="33"/>
  <c r="DM5" i="33"/>
  <c r="DI5" i="33"/>
  <c r="DK5" i="33" s="1"/>
  <c r="DG5" i="33"/>
  <c r="DC5" i="33"/>
  <c r="DE5" i="33" s="1"/>
  <c r="DA5" i="33"/>
  <c r="CX5" i="33"/>
  <c r="CV5" i="33"/>
  <c r="CR5" i="33"/>
  <c r="CT5" i="33" s="1"/>
  <c r="CP5" i="33"/>
  <c r="CL5" i="33"/>
  <c r="CN5" i="33" s="1"/>
  <c r="CJ5" i="33"/>
  <c r="CG5" i="33"/>
  <c r="CE5" i="33"/>
  <c r="CB5" i="33"/>
  <c r="BZ5" i="33"/>
  <c r="BW5" i="33"/>
  <c r="BU5" i="33"/>
  <c r="BR5" i="33"/>
  <c r="BP5" i="33"/>
  <c r="BM5" i="33"/>
  <c r="BK5" i="33"/>
  <c r="BG5" i="33"/>
  <c r="BI5" i="33" s="1"/>
  <c r="BE5" i="33"/>
  <c r="BB5" i="33"/>
  <c r="AZ5" i="33"/>
  <c r="AV5" i="33"/>
  <c r="AX5" i="33" s="1"/>
  <c r="AT5" i="33"/>
  <c r="AP5" i="33"/>
  <c r="AR5" i="33" s="1"/>
  <c r="AN5" i="33"/>
  <c r="AK5" i="33"/>
  <c r="AI5" i="33"/>
  <c r="AE5" i="33"/>
  <c r="AG5" i="33" s="1"/>
  <c r="AC5" i="33"/>
  <c r="Z5" i="33"/>
  <c r="X5" i="33"/>
  <c r="U5" i="33"/>
  <c r="S5" i="33"/>
  <c r="O5" i="33"/>
  <c r="Q5" i="33" s="1"/>
  <c r="M5" i="33"/>
  <c r="I5" i="33"/>
  <c r="H5" i="33"/>
  <c r="E5" i="33"/>
  <c r="FT4" i="33"/>
  <c r="FD4" i="33"/>
  <c r="FF4" i="33" s="1"/>
  <c r="FB4" i="33"/>
  <c r="EY4" i="33"/>
  <c r="EW4" i="33"/>
  <c r="ET4" i="33"/>
  <c r="ER4" i="33"/>
  <c r="EO4" i="33"/>
  <c r="EM4" i="33"/>
  <c r="EJ4" i="33"/>
  <c r="EH4" i="33"/>
  <c r="EE4" i="33"/>
  <c r="EC4" i="33"/>
  <c r="DY4" i="33"/>
  <c r="EA4" i="33" s="1"/>
  <c r="DW4" i="33"/>
  <c r="DT4" i="33"/>
  <c r="DR4" i="33"/>
  <c r="DO4" i="33"/>
  <c r="DM4" i="33"/>
  <c r="DI4" i="33"/>
  <c r="DK4" i="33" s="1"/>
  <c r="DG4" i="33"/>
  <c r="DC4" i="33"/>
  <c r="DE4" i="33" s="1"/>
  <c r="DA4" i="33"/>
  <c r="CX4" i="33"/>
  <c r="CV4" i="33"/>
  <c r="CR4" i="33"/>
  <c r="CT4" i="33" s="1"/>
  <c r="CP4" i="33"/>
  <c r="CL4" i="33"/>
  <c r="CN4" i="33" s="1"/>
  <c r="CJ4" i="33"/>
  <c r="CG4" i="33"/>
  <c r="CE4" i="33"/>
  <c r="CB4" i="33"/>
  <c r="BZ4" i="33"/>
  <c r="BW4" i="33"/>
  <c r="BU4" i="33"/>
  <c r="BR4" i="33"/>
  <c r="BP4" i="33"/>
  <c r="BM4" i="33"/>
  <c r="BK4" i="33"/>
  <c r="BG4" i="33"/>
  <c r="BI4" i="33" s="1"/>
  <c r="BE4" i="33"/>
  <c r="BB4" i="33"/>
  <c r="AZ4" i="33"/>
  <c r="AV4" i="33"/>
  <c r="AX4" i="33" s="1"/>
  <c r="AT4" i="33"/>
  <c r="AP4" i="33"/>
  <c r="AR4" i="33" s="1"/>
  <c r="AN4" i="33"/>
  <c r="AK4" i="33"/>
  <c r="AI4" i="33"/>
  <c r="AE4" i="33"/>
  <c r="AC4" i="33"/>
  <c r="Z4" i="33"/>
  <c r="X4" i="33"/>
  <c r="U4" i="33"/>
  <c r="S4" i="33"/>
  <c r="O4" i="33"/>
  <c r="Q4" i="33" s="1"/>
  <c r="M4" i="33"/>
  <c r="I4" i="33"/>
  <c r="H4" i="33"/>
  <c r="E4" i="33"/>
  <c r="FT3" i="33"/>
  <c r="FD3" i="33"/>
  <c r="FF3" i="33" s="1"/>
  <c r="FB3" i="33"/>
  <c r="EY3" i="33"/>
  <c r="EW3" i="33"/>
  <c r="ET3" i="33"/>
  <c r="ER3" i="33"/>
  <c r="EO3" i="33"/>
  <c r="EM3" i="33"/>
  <c r="EJ3" i="33"/>
  <c r="EH3" i="33"/>
  <c r="EE3" i="33"/>
  <c r="EC3" i="33"/>
  <c r="DY3" i="33"/>
  <c r="EA3" i="33" s="1"/>
  <c r="DW3" i="33"/>
  <c r="DT3" i="33"/>
  <c r="DR3" i="33"/>
  <c r="DO3" i="33"/>
  <c r="DM3" i="33"/>
  <c r="DI3" i="33"/>
  <c r="DK3" i="33" s="1"/>
  <c r="DG3" i="33"/>
  <c r="DC3" i="33"/>
  <c r="DE3" i="33" s="1"/>
  <c r="DA3" i="33"/>
  <c r="CX3" i="33"/>
  <c r="CV3" i="33"/>
  <c r="CR3" i="33"/>
  <c r="CT3" i="33" s="1"/>
  <c r="CP3" i="33"/>
  <c r="CL3" i="33"/>
  <c r="CN3" i="33" s="1"/>
  <c r="CJ3" i="33"/>
  <c r="CG3" i="33"/>
  <c r="CE3" i="33"/>
  <c r="CB3" i="33"/>
  <c r="BZ3" i="33"/>
  <c r="BW3" i="33"/>
  <c r="BU3" i="33"/>
  <c r="BR3" i="33"/>
  <c r="BP3" i="33"/>
  <c r="BM3" i="33"/>
  <c r="BK3" i="33"/>
  <c r="BG3" i="33"/>
  <c r="BI3" i="33" s="1"/>
  <c r="BE3" i="33"/>
  <c r="BB3" i="33"/>
  <c r="AZ3" i="33"/>
  <c r="AV3" i="33"/>
  <c r="AX3" i="33" s="1"/>
  <c r="AT3" i="33"/>
  <c r="AP3" i="33"/>
  <c r="AR3" i="33" s="1"/>
  <c r="AN3" i="33"/>
  <c r="AK3" i="33"/>
  <c r="AI3" i="33"/>
  <c r="AE3" i="33"/>
  <c r="AG3" i="33" s="1"/>
  <c r="AC3" i="33"/>
  <c r="Z3" i="33"/>
  <c r="X3" i="33"/>
  <c r="U3" i="33"/>
  <c r="S3" i="33"/>
  <c r="O3" i="33"/>
  <c r="Q3" i="33" s="1"/>
  <c r="M3" i="33"/>
  <c r="I3" i="33"/>
  <c r="H3" i="33"/>
  <c r="E3" i="33"/>
  <c r="FT2" i="33"/>
  <c r="FD2" i="33"/>
  <c r="FF2" i="33" s="1"/>
  <c r="FB2" i="33"/>
  <c r="EY2" i="33"/>
  <c r="EW2" i="33"/>
  <c r="ET2" i="33"/>
  <c r="ER2" i="33"/>
  <c r="EO2" i="33"/>
  <c r="EM2" i="33"/>
  <c r="EJ2" i="33"/>
  <c r="EH2" i="33"/>
  <c r="EE2" i="33"/>
  <c r="EC2" i="33"/>
  <c r="DY2" i="33"/>
  <c r="EA2" i="33" s="1"/>
  <c r="DW2" i="33"/>
  <c r="DT2" i="33"/>
  <c r="DR2" i="33"/>
  <c r="DO2" i="33"/>
  <c r="DM2" i="33"/>
  <c r="DI2" i="33"/>
  <c r="DK2" i="33" s="1"/>
  <c r="DG2" i="33"/>
  <c r="DC2" i="33"/>
  <c r="DE2" i="33" s="1"/>
  <c r="DA2" i="33"/>
  <c r="CX2" i="33"/>
  <c r="CV2" i="33"/>
  <c r="CR2" i="33"/>
  <c r="CT2" i="33" s="1"/>
  <c r="CP2" i="33"/>
  <c r="CL2" i="33"/>
  <c r="CN2" i="33" s="1"/>
  <c r="CJ2" i="33"/>
  <c r="CG2" i="33"/>
  <c r="CE2" i="33"/>
  <c r="CB2" i="33"/>
  <c r="BZ2" i="33"/>
  <c r="BW2" i="33"/>
  <c r="BU2" i="33"/>
  <c r="BR2" i="33"/>
  <c r="BP2" i="33"/>
  <c r="BM2" i="33"/>
  <c r="BK2" i="33"/>
  <c r="BG2" i="33"/>
  <c r="BI2" i="33" s="1"/>
  <c r="BE2" i="33"/>
  <c r="BB2" i="33"/>
  <c r="AZ2" i="33"/>
  <c r="AV2" i="33"/>
  <c r="AX2" i="33" s="1"/>
  <c r="AT2" i="33"/>
  <c r="AP2" i="33"/>
  <c r="AR2" i="33" s="1"/>
  <c r="AN2" i="33"/>
  <c r="AK2" i="33"/>
  <c r="AI2" i="33"/>
  <c r="AE2" i="33"/>
  <c r="AG2" i="33" s="1"/>
  <c r="AC2" i="33"/>
  <c r="Z2" i="33"/>
  <c r="X2" i="33"/>
  <c r="U2" i="33"/>
  <c r="S2" i="33"/>
  <c r="O2" i="33"/>
  <c r="Q2" i="33" s="1"/>
  <c r="M2" i="33"/>
  <c r="I2" i="33"/>
  <c r="H2" i="33"/>
  <c r="E2" i="33"/>
  <c r="FC1" i="33"/>
  <c r="FB1" i="33"/>
  <c r="EX1" i="33"/>
  <c r="EW1" i="33"/>
  <c r="ES1" i="33"/>
  <c r="ER1" i="33"/>
  <c r="EN1" i="33"/>
  <c r="EM1" i="33"/>
  <c r="EI1" i="33"/>
  <c r="EH1" i="33"/>
  <c r="ED1" i="33"/>
  <c r="EC1" i="33"/>
  <c r="DX1" i="33"/>
  <c r="DW1" i="33"/>
  <c r="DS1" i="33"/>
  <c r="DR1" i="33"/>
  <c r="DN1" i="33"/>
  <c r="DM1" i="33"/>
  <c r="DH1" i="33"/>
  <c r="DG1" i="33"/>
  <c r="DB1" i="33"/>
  <c r="DA1" i="33"/>
  <c r="CW1" i="33"/>
  <c r="CV1" i="33"/>
  <c r="CQ1" i="33"/>
  <c r="CP1" i="33"/>
  <c r="CK1" i="33"/>
  <c r="CJ1" i="33"/>
  <c r="CF1" i="33"/>
  <c r="CE1" i="33"/>
  <c r="CA1" i="33"/>
  <c r="BZ1" i="33"/>
  <c r="BV1" i="33"/>
  <c r="BU1" i="33"/>
  <c r="BQ1" i="33"/>
  <c r="BP1" i="33"/>
  <c r="BL1" i="33"/>
  <c r="BK1" i="33"/>
  <c r="BF1" i="33"/>
  <c r="BE1" i="33"/>
  <c r="BA1" i="33"/>
  <c r="AZ1" i="33"/>
  <c r="AU1" i="33"/>
  <c r="AT1" i="33"/>
  <c r="AO1" i="33"/>
  <c r="AN1" i="33"/>
  <c r="AJ1" i="33"/>
  <c r="AI1" i="33"/>
  <c r="AD1" i="33"/>
  <c r="AC1" i="33"/>
  <c r="Y1" i="33"/>
  <c r="X1" i="33"/>
  <c r="T1" i="33"/>
  <c r="S1" i="33"/>
  <c r="N1" i="33"/>
  <c r="M1" i="33"/>
  <c r="FT276" i="32"/>
  <c r="FT275" i="32"/>
  <c r="FT274" i="32"/>
  <c r="FT273" i="32"/>
  <c r="FT272" i="32"/>
  <c r="FT271" i="32"/>
  <c r="FT270" i="32"/>
  <c r="FT269" i="32"/>
  <c r="FT268" i="32"/>
  <c r="FT267" i="32"/>
  <c r="FT266" i="32"/>
  <c r="FT265" i="32"/>
  <c r="FT264" i="32"/>
  <c r="FT263" i="32"/>
  <c r="FT262" i="32"/>
  <c r="FT261" i="32"/>
  <c r="FT260" i="32"/>
  <c r="FT259" i="32"/>
  <c r="FT258" i="32"/>
  <c r="FT257" i="32"/>
  <c r="FT256" i="32"/>
  <c r="FT255" i="32"/>
  <c r="FT254" i="32"/>
  <c r="FT253" i="32"/>
  <c r="FT252" i="32"/>
  <c r="FT251" i="32"/>
  <c r="FT250" i="32"/>
  <c r="FT249" i="32"/>
  <c r="FT248" i="32"/>
  <c r="FT247" i="32"/>
  <c r="FT246" i="32"/>
  <c r="FT245" i="32"/>
  <c r="FT244" i="32"/>
  <c r="FT243" i="32"/>
  <c r="FT242" i="32"/>
  <c r="FT241" i="32"/>
  <c r="FT240" i="32"/>
  <c r="FT239" i="32"/>
  <c r="FT238" i="32"/>
  <c r="FT237" i="32"/>
  <c r="FT236" i="32"/>
  <c r="FT235" i="32"/>
  <c r="FT234" i="32"/>
  <c r="FT233" i="32"/>
  <c r="FT232" i="32"/>
  <c r="FT231" i="32"/>
  <c r="FT230" i="32"/>
  <c r="FT229" i="32"/>
  <c r="FT228" i="32"/>
  <c r="FT227" i="32"/>
  <c r="FT226" i="32"/>
  <c r="FT225" i="32"/>
  <c r="FT224" i="32"/>
  <c r="FT223" i="32"/>
  <c r="FT222" i="32"/>
  <c r="FT221" i="32"/>
  <c r="FT220" i="32"/>
  <c r="FT219" i="32"/>
  <c r="FT218" i="32"/>
  <c r="FT217" i="32"/>
  <c r="FT216" i="32"/>
  <c r="FT215" i="32"/>
  <c r="FT214" i="32"/>
  <c r="FT213" i="32"/>
  <c r="FT212" i="32"/>
  <c r="FT211" i="32"/>
  <c r="FT210" i="32"/>
  <c r="FT209" i="32"/>
  <c r="FT208" i="32"/>
  <c r="FT207" i="32"/>
  <c r="FT206" i="32"/>
  <c r="FT205" i="32"/>
  <c r="FT204" i="32"/>
  <c r="FT203" i="32"/>
  <c r="FT202" i="32"/>
  <c r="FT201" i="32"/>
  <c r="FT200" i="32"/>
  <c r="FT199" i="32"/>
  <c r="FT198" i="32"/>
  <c r="FT197" i="32"/>
  <c r="FT196" i="32"/>
  <c r="FT195" i="32"/>
  <c r="FT194" i="32"/>
  <c r="FT193" i="32"/>
  <c r="FT192" i="32"/>
  <c r="FT191" i="32"/>
  <c r="FT190" i="32"/>
  <c r="FT189" i="32"/>
  <c r="FT188" i="32"/>
  <c r="FT187" i="32"/>
  <c r="FT186" i="32"/>
  <c r="FT185" i="32"/>
  <c r="FT184" i="32"/>
  <c r="FT183" i="32"/>
  <c r="FT182" i="32"/>
  <c r="FT181" i="32"/>
  <c r="FT180" i="32"/>
  <c r="FT179" i="32"/>
  <c r="FT178" i="32"/>
  <c r="FT177" i="32"/>
  <c r="FT176" i="32"/>
  <c r="FT175" i="32"/>
  <c r="FT174" i="32"/>
  <c r="FT173" i="32"/>
  <c r="FT172" i="32"/>
  <c r="FT171" i="32"/>
  <c r="FT170" i="32"/>
  <c r="FT169" i="32"/>
  <c r="FT168" i="32"/>
  <c r="FT167" i="32"/>
  <c r="FT166" i="32"/>
  <c r="FT165" i="32"/>
  <c r="FT164" i="32"/>
  <c r="FT163" i="32"/>
  <c r="FT162" i="32"/>
  <c r="FT161" i="32"/>
  <c r="FT160" i="32"/>
  <c r="FT159" i="32"/>
  <c r="FT158" i="32"/>
  <c r="FT157" i="32"/>
  <c r="FT156" i="32"/>
  <c r="FT155" i="32"/>
  <c r="FT154" i="32"/>
  <c r="FT153" i="32"/>
  <c r="FT152" i="32"/>
  <c r="FT151" i="32"/>
  <c r="FT150" i="32"/>
  <c r="FT149" i="32"/>
  <c r="FT148" i="32"/>
  <c r="FT147" i="32"/>
  <c r="FT146" i="32"/>
  <c r="FT145" i="32"/>
  <c r="FT144" i="32"/>
  <c r="FT143" i="32"/>
  <c r="FT142" i="32"/>
  <c r="FT141" i="32"/>
  <c r="FT140" i="32"/>
  <c r="FT139" i="32"/>
  <c r="FT138" i="32"/>
  <c r="FT137" i="32"/>
  <c r="FT136" i="32"/>
  <c r="FT135" i="32"/>
  <c r="FT134" i="32"/>
  <c r="FT133" i="32"/>
  <c r="FT132" i="32"/>
  <c r="FT131" i="32"/>
  <c r="FT130" i="32"/>
  <c r="FT129" i="32"/>
  <c r="FT128" i="32"/>
  <c r="FT127" i="32"/>
  <c r="FT126" i="32"/>
  <c r="FT125" i="32"/>
  <c r="FT124" i="32"/>
  <c r="FT123" i="32"/>
  <c r="FT122" i="32"/>
  <c r="FT121" i="32"/>
  <c r="FT120" i="32"/>
  <c r="FT119" i="32"/>
  <c r="FT118" i="32"/>
  <c r="FT117" i="32"/>
  <c r="FT116" i="32"/>
  <c r="FT115" i="32"/>
  <c r="FT114" i="32"/>
  <c r="FT113" i="32"/>
  <c r="FT112" i="32"/>
  <c r="FD111" i="32"/>
  <c r="FF111" i="32" s="1"/>
  <c r="FD110" i="32"/>
  <c r="FF110" i="32" s="1"/>
  <c r="FD109" i="32"/>
  <c r="FF109" i="32" s="1"/>
  <c r="FD108" i="32"/>
  <c r="FF108" i="32" s="1"/>
  <c r="FD107" i="32"/>
  <c r="FF107" i="32" s="1"/>
  <c r="FD106" i="32"/>
  <c r="FF106" i="32" s="1"/>
  <c r="FD105" i="32"/>
  <c r="FF105" i="32" s="1"/>
  <c r="FD104" i="32"/>
  <c r="FF104" i="32" s="1"/>
  <c r="FD103" i="32"/>
  <c r="FF103" i="32" s="1"/>
  <c r="FD102" i="32"/>
  <c r="FF102" i="32" s="1"/>
  <c r="FD101" i="32"/>
  <c r="FF101" i="32" s="1"/>
  <c r="FD100" i="32"/>
  <c r="FF100" i="32" s="1"/>
  <c r="FD99" i="32"/>
  <c r="FF99" i="32" s="1"/>
  <c r="FD98" i="32"/>
  <c r="FF98" i="32" s="1"/>
  <c r="FD97" i="32"/>
  <c r="FF97" i="32" s="1"/>
  <c r="FD96" i="32"/>
  <c r="FF96" i="32" s="1"/>
  <c r="FD95" i="32"/>
  <c r="FF95" i="32" s="1"/>
  <c r="FD94" i="32"/>
  <c r="FF94" i="32" s="1"/>
  <c r="FD93" i="32"/>
  <c r="FF93" i="32" s="1"/>
  <c r="FD92" i="32"/>
  <c r="FF92" i="32" s="1"/>
  <c r="FD91" i="32"/>
  <c r="FF91" i="32" s="1"/>
  <c r="FD90" i="32"/>
  <c r="FF90" i="32" s="1"/>
  <c r="FD89" i="32"/>
  <c r="FF89" i="32" s="1"/>
  <c r="FD88" i="32"/>
  <c r="FF88" i="32" s="1"/>
  <c r="FD87" i="32"/>
  <c r="FF87" i="32" s="1"/>
  <c r="FD86" i="32"/>
  <c r="FF86" i="32" s="1"/>
  <c r="FD85" i="32"/>
  <c r="FF85" i="32" s="1"/>
  <c r="FD84" i="32"/>
  <c r="FF84" i="32" s="1"/>
  <c r="FD83" i="32"/>
  <c r="FF83" i="32" s="1"/>
  <c r="FD82" i="32"/>
  <c r="FF82" i="32" s="1"/>
  <c r="FD81" i="32"/>
  <c r="FF81" i="32" s="1"/>
  <c r="FD80" i="32"/>
  <c r="FF80" i="32" s="1"/>
  <c r="FD79" i="32"/>
  <c r="FF79" i="32" s="1"/>
  <c r="FD78" i="32"/>
  <c r="FF78" i="32" s="1"/>
  <c r="FD77" i="32"/>
  <c r="FF77" i="32" s="1"/>
  <c r="FD76" i="32"/>
  <c r="FF76" i="32" s="1"/>
  <c r="FD75" i="32"/>
  <c r="FF75" i="32" s="1"/>
  <c r="FD74" i="32"/>
  <c r="FF74" i="32" s="1"/>
  <c r="FD73" i="32"/>
  <c r="FF73" i="32" s="1"/>
  <c r="FD72" i="32"/>
  <c r="FF72" i="32" s="1"/>
  <c r="FD71" i="32"/>
  <c r="FF71" i="32" s="1"/>
  <c r="FD70" i="32"/>
  <c r="FF70" i="32" s="1"/>
  <c r="FD69" i="32"/>
  <c r="FF69" i="32" s="1"/>
  <c r="FD68" i="32"/>
  <c r="FF68" i="32" s="1"/>
  <c r="FD67" i="32"/>
  <c r="FF67" i="32" s="1"/>
  <c r="FD66" i="32"/>
  <c r="FF66" i="32" s="1"/>
  <c r="FD65" i="32"/>
  <c r="FF65" i="32" s="1"/>
  <c r="FD64" i="32"/>
  <c r="FF64" i="32" s="1"/>
  <c r="FD63" i="32"/>
  <c r="FF63" i="32" s="1"/>
  <c r="FD62" i="32"/>
  <c r="FF62" i="32" s="1"/>
  <c r="FD61" i="32"/>
  <c r="FF61" i="32" s="1"/>
  <c r="FD60" i="32"/>
  <c r="FF60" i="32" s="1"/>
  <c r="FD59" i="32"/>
  <c r="FF59" i="32" s="1"/>
  <c r="FD58" i="32"/>
  <c r="FF58" i="32" s="1"/>
  <c r="FD57" i="32"/>
  <c r="FF57" i="32" s="1"/>
  <c r="FD56" i="32"/>
  <c r="FF56" i="32" s="1"/>
  <c r="FD55" i="32"/>
  <c r="FF55" i="32" s="1"/>
  <c r="FD54" i="32"/>
  <c r="FF54" i="32" s="1"/>
  <c r="FD53" i="32"/>
  <c r="FF53" i="32" s="1"/>
  <c r="FD52" i="32"/>
  <c r="FF52" i="32" s="1"/>
  <c r="FD51" i="32"/>
  <c r="FF51" i="32" s="1"/>
  <c r="FD50" i="32"/>
  <c r="FF50" i="32" s="1"/>
  <c r="FD49" i="32"/>
  <c r="FF49" i="32" s="1"/>
  <c r="FD48" i="32"/>
  <c r="FF48" i="32" s="1"/>
  <c r="FD47" i="32"/>
  <c r="FF47" i="32" s="1"/>
  <c r="FD46" i="32"/>
  <c r="FF46" i="32" s="1"/>
  <c r="FD45" i="32"/>
  <c r="FF45" i="32" s="1"/>
  <c r="FD44" i="32"/>
  <c r="FF44" i="32" s="1"/>
  <c r="FD43" i="32"/>
  <c r="FF43" i="32" s="1"/>
  <c r="FD42" i="32"/>
  <c r="FF42" i="32" s="1"/>
  <c r="FD41" i="32"/>
  <c r="FF41" i="32" s="1"/>
  <c r="FD40" i="32"/>
  <c r="FF40" i="32" s="1"/>
  <c r="FD39" i="32"/>
  <c r="FF39" i="32" s="1"/>
  <c r="FD38" i="32"/>
  <c r="FF38" i="32" s="1"/>
  <c r="FD37" i="32"/>
  <c r="FF37" i="32" s="1"/>
  <c r="FD36" i="32"/>
  <c r="FF36" i="32" s="1"/>
  <c r="FD35" i="32"/>
  <c r="FF35" i="32" s="1"/>
  <c r="FD34" i="32"/>
  <c r="FF34" i="32" s="1"/>
  <c r="FD33" i="32"/>
  <c r="FF33" i="32" s="1"/>
  <c r="FD32" i="32"/>
  <c r="FF32" i="32" s="1"/>
  <c r="FD31" i="32"/>
  <c r="FF31" i="32" s="1"/>
  <c r="FD30" i="32"/>
  <c r="FF30" i="32" s="1"/>
  <c r="FD29" i="32"/>
  <c r="FF29" i="32" s="1"/>
  <c r="FD28" i="32"/>
  <c r="FF28" i="32" s="1"/>
  <c r="FD27" i="32"/>
  <c r="FF27" i="32" s="1"/>
  <c r="FD26" i="32"/>
  <c r="FF26" i="32" s="1"/>
  <c r="FD25" i="32"/>
  <c r="FF25" i="32" s="1"/>
  <c r="FD24" i="32"/>
  <c r="FF24" i="32" s="1"/>
  <c r="FD23" i="32"/>
  <c r="FF23" i="32" s="1"/>
  <c r="FD22" i="32"/>
  <c r="FF22" i="32" s="1"/>
  <c r="FD21" i="32"/>
  <c r="FF21" i="32" s="1"/>
  <c r="FD20" i="32"/>
  <c r="FF20" i="32" s="1"/>
  <c r="FD19" i="32"/>
  <c r="FF19" i="32" s="1"/>
  <c r="FD18" i="32"/>
  <c r="FF18" i="32" s="1"/>
  <c r="FD17" i="32"/>
  <c r="FF17" i="32" s="1"/>
  <c r="FD16" i="32"/>
  <c r="FF16" i="32" s="1"/>
  <c r="FD15" i="32"/>
  <c r="FF15" i="32" s="1"/>
  <c r="FD14" i="32"/>
  <c r="FF14" i="32" s="1"/>
  <c r="FD13" i="32"/>
  <c r="FF13" i="32" s="1"/>
  <c r="FD12" i="32"/>
  <c r="FF12" i="32" s="1"/>
  <c r="FD11" i="32"/>
  <c r="FF11" i="32" s="1"/>
  <c r="FD10" i="32"/>
  <c r="FF10" i="32" s="1"/>
  <c r="FD9" i="32"/>
  <c r="FF9" i="32" s="1"/>
  <c r="FD8" i="32"/>
  <c r="FF8" i="32" s="1"/>
  <c r="FD7" i="32"/>
  <c r="FF7" i="32" s="1"/>
  <c r="FD6" i="32"/>
  <c r="FF6" i="32" s="1"/>
  <c r="FD5" i="32"/>
  <c r="FF5" i="32" s="1"/>
  <c r="FD4" i="32"/>
  <c r="FF4" i="32" s="1"/>
  <c r="FD3" i="32"/>
  <c r="FF3" i="32" s="1"/>
  <c r="FD2" i="32"/>
  <c r="FF2" i="32" s="1"/>
  <c r="FB111" i="32"/>
  <c r="FB110" i="32"/>
  <c r="FB109" i="32"/>
  <c r="FB108" i="32"/>
  <c r="FB107" i="32"/>
  <c r="FB106" i="32"/>
  <c r="FB105" i="32"/>
  <c r="FB104" i="32"/>
  <c r="FB103" i="32"/>
  <c r="FB102" i="32"/>
  <c r="FB101" i="32"/>
  <c r="FB100" i="32"/>
  <c r="FB99" i="32"/>
  <c r="FB98" i="32"/>
  <c r="FB97" i="32"/>
  <c r="FB96" i="32"/>
  <c r="FB95" i="32"/>
  <c r="FB94" i="32"/>
  <c r="FB93" i="32"/>
  <c r="FB92" i="32"/>
  <c r="FB91" i="32"/>
  <c r="FB90" i="32"/>
  <c r="FB89" i="32"/>
  <c r="FB88" i="32"/>
  <c r="FB87" i="32"/>
  <c r="FB86" i="32"/>
  <c r="FB85" i="32"/>
  <c r="FB84" i="32"/>
  <c r="FB83" i="32"/>
  <c r="FB82" i="32"/>
  <c r="FB81" i="32"/>
  <c r="FB80" i="32"/>
  <c r="FB79" i="32"/>
  <c r="FB78" i="32"/>
  <c r="FB77" i="32"/>
  <c r="FB76" i="32"/>
  <c r="FB75" i="32"/>
  <c r="FB74" i="32"/>
  <c r="FB73" i="32"/>
  <c r="FB72" i="32"/>
  <c r="FB71" i="32"/>
  <c r="FB70" i="32"/>
  <c r="FB69" i="32"/>
  <c r="FB68" i="32"/>
  <c r="FB67" i="32"/>
  <c r="FB66" i="32"/>
  <c r="FB65" i="32"/>
  <c r="FB64" i="32"/>
  <c r="FB63" i="32"/>
  <c r="FB62" i="32"/>
  <c r="FB61" i="32"/>
  <c r="FB60" i="32"/>
  <c r="FB59" i="32"/>
  <c r="FB58" i="32"/>
  <c r="FB57" i="32"/>
  <c r="FB56" i="32"/>
  <c r="FB55" i="32"/>
  <c r="FB54" i="32"/>
  <c r="FB53" i="32"/>
  <c r="FB52" i="32"/>
  <c r="FB51" i="32"/>
  <c r="FB50" i="32"/>
  <c r="FB49" i="32"/>
  <c r="FB48" i="32"/>
  <c r="FB47" i="32"/>
  <c r="FB46" i="32"/>
  <c r="FB45" i="32"/>
  <c r="FB44" i="32"/>
  <c r="FB43" i="32"/>
  <c r="FB42" i="32"/>
  <c r="FB41" i="32"/>
  <c r="FB40" i="32"/>
  <c r="FB39" i="32"/>
  <c r="FB38" i="32"/>
  <c r="FB37" i="32"/>
  <c r="FB36" i="32"/>
  <c r="FB35" i="32"/>
  <c r="FB34" i="32"/>
  <c r="FB33" i="32"/>
  <c r="FB32" i="32"/>
  <c r="FB31" i="32"/>
  <c r="FB30" i="32"/>
  <c r="FB29" i="32"/>
  <c r="FB28" i="32"/>
  <c r="FB27" i="32"/>
  <c r="FB26" i="32"/>
  <c r="FB25" i="32"/>
  <c r="FB24" i="32"/>
  <c r="FB23" i="32"/>
  <c r="FB22" i="32"/>
  <c r="FB21" i="32"/>
  <c r="FB20" i="32"/>
  <c r="FB19" i="32"/>
  <c r="FB18" i="32"/>
  <c r="FB17" i="32"/>
  <c r="FB16" i="32"/>
  <c r="FB15" i="32"/>
  <c r="FB14" i="32"/>
  <c r="FB13" i="32"/>
  <c r="FB12" i="32"/>
  <c r="FB11" i="32"/>
  <c r="FB10" i="32"/>
  <c r="FB9" i="32"/>
  <c r="FB8" i="32"/>
  <c r="FB7" i="32"/>
  <c r="FB6" i="32"/>
  <c r="FB5" i="32"/>
  <c r="FB4" i="32"/>
  <c r="FB3" i="32"/>
  <c r="FB2" i="32"/>
  <c r="EY111" i="32"/>
  <c r="EY110" i="32"/>
  <c r="EY109" i="32"/>
  <c r="EY108" i="32"/>
  <c r="EY107" i="32"/>
  <c r="EY106" i="32"/>
  <c r="EY105" i="32"/>
  <c r="EY104" i="32"/>
  <c r="EY103" i="32"/>
  <c r="EY102" i="32"/>
  <c r="EY101" i="32"/>
  <c r="EY100" i="32"/>
  <c r="EY99" i="32"/>
  <c r="EY98" i="32"/>
  <c r="EY97" i="32"/>
  <c r="EY96" i="32"/>
  <c r="EY95" i="32"/>
  <c r="EY94" i="32"/>
  <c r="EY93" i="32"/>
  <c r="EY92" i="32"/>
  <c r="EY91" i="32"/>
  <c r="EY90" i="32"/>
  <c r="EY89" i="32"/>
  <c r="EY88" i="32"/>
  <c r="EY87" i="32"/>
  <c r="EY86" i="32"/>
  <c r="EY85" i="32"/>
  <c r="EY84" i="32"/>
  <c r="EY83" i="32"/>
  <c r="EY82" i="32"/>
  <c r="EY81" i="32"/>
  <c r="EY80" i="32"/>
  <c r="EY79" i="32"/>
  <c r="EY78" i="32"/>
  <c r="EY77" i="32"/>
  <c r="EY76" i="32"/>
  <c r="EY75" i="32"/>
  <c r="EY74" i="32"/>
  <c r="EY73" i="32"/>
  <c r="EY72" i="32"/>
  <c r="EY71" i="32"/>
  <c r="EY70" i="32"/>
  <c r="EY69" i="32"/>
  <c r="EY68" i="32"/>
  <c r="EY67" i="32"/>
  <c r="EY66" i="32"/>
  <c r="EY65" i="32"/>
  <c r="EY64" i="32"/>
  <c r="EY63" i="32"/>
  <c r="EY62" i="32"/>
  <c r="EY61" i="32"/>
  <c r="EY60" i="32"/>
  <c r="EY59" i="32"/>
  <c r="EY58" i="32"/>
  <c r="EY57" i="32"/>
  <c r="EY56" i="32"/>
  <c r="EY55" i="32"/>
  <c r="EY54" i="32"/>
  <c r="EY53" i="32"/>
  <c r="EY52" i="32"/>
  <c r="EY51" i="32"/>
  <c r="EY50" i="32"/>
  <c r="EY49" i="32"/>
  <c r="EY48" i="32"/>
  <c r="EY47" i="32"/>
  <c r="EY46" i="32"/>
  <c r="EY45" i="32"/>
  <c r="EY44" i="32"/>
  <c r="EY43" i="32"/>
  <c r="EY42" i="32"/>
  <c r="EY41" i="32"/>
  <c r="EY40" i="32"/>
  <c r="EY39" i="32"/>
  <c r="EY38" i="32"/>
  <c r="EY37" i="32"/>
  <c r="EY36" i="32"/>
  <c r="EY35" i="32"/>
  <c r="EY34" i="32"/>
  <c r="EY33" i="32"/>
  <c r="EY32" i="32"/>
  <c r="EY31" i="32"/>
  <c r="EY30" i="32"/>
  <c r="EY29" i="32"/>
  <c r="EY28" i="32"/>
  <c r="EY27" i="32"/>
  <c r="EY26" i="32"/>
  <c r="EY25" i="32"/>
  <c r="EY24" i="32"/>
  <c r="EY23" i="32"/>
  <c r="EY22" i="32"/>
  <c r="EY21" i="32"/>
  <c r="EY20" i="32"/>
  <c r="EY19" i="32"/>
  <c r="EY18" i="32"/>
  <c r="EY17" i="32"/>
  <c r="EY16" i="32"/>
  <c r="EY15" i="32"/>
  <c r="EY14" i="32"/>
  <c r="EY13" i="32"/>
  <c r="EY12" i="32"/>
  <c r="EY11" i="32"/>
  <c r="EY10" i="32"/>
  <c r="EY9" i="32"/>
  <c r="EY8" i="32"/>
  <c r="EY7" i="32"/>
  <c r="EY6" i="32"/>
  <c r="EY5" i="32"/>
  <c r="EY4" i="32"/>
  <c r="EY3" i="32"/>
  <c r="EY2" i="32"/>
  <c r="EW111" i="32"/>
  <c r="EW110" i="32"/>
  <c r="EW109" i="32"/>
  <c r="EW108" i="32"/>
  <c r="EW107" i="32"/>
  <c r="EW106" i="32"/>
  <c r="EW105" i="32"/>
  <c r="EW104" i="32"/>
  <c r="EW103" i="32"/>
  <c r="EW102" i="32"/>
  <c r="EW101" i="32"/>
  <c r="EW100" i="32"/>
  <c r="EW99" i="32"/>
  <c r="EW98" i="32"/>
  <c r="EW97" i="32"/>
  <c r="EW96" i="32"/>
  <c r="EW95" i="32"/>
  <c r="EW94" i="32"/>
  <c r="EW93" i="32"/>
  <c r="EW92" i="32"/>
  <c r="EW91" i="32"/>
  <c r="EW90" i="32"/>
  <c r="EW89" i="32"/>
  <c r="EW88" i="32"/>
  <c r="EW87" i="32"/>
  <c r="EW86" i="32"/>
  <c r="EW85" i="32"/>
  <c r="EW84" i="32"/>
  <c r="EW83" i="32"/>
  <c r="EW82" i="32"/>
  <c r="EW81" i="32"/>
  <c r="EW80" i="32"/>
  <c r="EW79" i="32"/>
  <c r="EW78" i="32"/>
  <c r="EW77" i="32"/>
  <c r="EW76" i="32"/>
  <c r="EW75" i="32"/>
  <c r="EW74" i="32"/>
  <c r="EW73" i="32"/>
  <c r="EW72" i="32"/>
  <c r="EW71" i="32"/>
  <c r="EW70" i="32"/>
  <c r="EW69" i="32"/>
  <c r="EW68" i="32"/>
  <c r="EW67" i="32"/>
  <c r="EW66" i="32"/>
  <c r="EW65" i="32"/>
  <c r="EW64" i="32"/>
  <c r="EW63" i="32"/>
  <c r="EW62" i="32"/>
  <c r="EW61" i="32"/>
  <c r="EW60" i="32"/>
  <c r="EW59" i="32"/>
  <c r="EW58" i="32"/>
  <c r="EW57" i="32"/>
  <c r="EW56" i="32"/>
  <c r="EW55" i="32"/>
  <c r="EW54" i="32"/>
  <c r="EW53" i="32"/>
  <c r="EW52" i="32"/>
  <c r="EW51" i="32"/>
  <c r="EW50" i="32"/>
  <c r="EW49" i="32"/>
  <c r="EW48" i="32"/>
  <c r="EW47" i="32"/>
  <c r="EW46" i="32"/>
  <c r="EW45" i="32"/>
  <c r="EW44" i="32"/>
  <c r="EW43" i="32"/>
  <c r="EW42" i="32"/>
  <c r="EW41" i="32"/>
  <c r="EW40" i="32"/>
  <c r="EW39" i="32"/>
  <c r="EW38" i="32"/>
  <c r="EW37" i="32"/>
  <c r="EW36" i="32"/>
  <c r="EW35" i="32"/>
  <c r="EW34" i="32"/>
  <c r="EW33" i="32"/>
  <c r="EW32" i="32"/>
  <c r="EW31" i="32"/>
  <c r="EW30" i="32"/>
  <c r="EW29" i="32"/>
  <c r="EW28" i="32"/>
  <c r="EW27" i="32"/>
  <c r="EW26" i="32"/>
  <c r="EW25" i="32"/>
  <c r="EW24" i="32"/>
  <c r="EW23" i="32"/>
  <c r="EW22" i="32"/>
  <c r="EW21" i="32"/>
  <c r="EW20" i="32"/>
  <c r="EW19" i="32"/>
  <c r="EW18" i="32"/>
  <c r="EW17" i="32"/>
  <c r="EW16" i="32"/>
  <c r="EW15" i="32"/>
  <c r="EW14" i="32"/>
  <c r="EW13" i="32"/>
  <c r="EW12" i="32"/>
  <c r="EW11" i="32"/>
  <c r="EW10" i="32"/>
  <c r="EW9" i="32"/>
  <c r="EW8" i="32"/>
  <c r="EW7" i="32"/>
  <c r="EW6" i="32"/>
  <c r="EW5" i="32"/>
  <c r="EW4" i="32"/>
  <c r="EW3" i="32"/>
  <c r="EW2" i="32"/>
  <c r="ET111" i="32"/>
  <c r="ET110" i="32"/>
  <c r="ET109" i="32"/>
  <c r="ET108" i="32"/>
  <c r="ET107" i="32"/>
  <c r="ET106" i="32"/>
  <c r="ET105" i="32"/>
  <c r="ET104" i="32"/>
  <c r="ET103" i="32"/>
  <c r="ET102" i="32"/>
  <c r="ET101" i="32"/>
  <c r="ET100" i="32"/>
  <c r="ET99" i="32"/>
  <c r="ET98" i="32"/>
  <c r="ET97" i="32"/>
  <c r="ET96" i="32"/>
  <c r="ET95" i="32"/>
  <c r="ET94" i="32"/>
  <c r="ET93" i="32"/>
  <c r="ET92" i="32"/>
  <c r="ET91" i="32"/>
  <c r="ET90" i="32"/>
  <c r="ET89" i="32"/>
  <c r="ET88" i="32"/>
  <c r="ET87" i="32"/>
  <c r="ET86" i="32"/>
  <c r="ET85" i="32"/>
  <c r="ET84" i="32"/>
  <c r="ET83" i="32"/>
  <c r="ET82" i="32"/>
  <c r="ET81" i="32"/>
  <c r="ET80" i="32"/>
  <c r="ET79" i="32"/>
  <c r="ET78" i="32"/>
  <c r="ET77" i="32"/>
  <c r="ET76" i="32"/>
  <c r="ET75" i="32"/>
  <c r="ET74" i="32"/>
  <c r="ET73" i="32"/>
  <c r="ET72" i="32"/>
  <c r="ET71" i="32"/>
  <c r="ET70" i="32"/>
  <c r="ET69" i="32"/>
  <c r="ET68" i="32"/>
  <c r="ET67" i="32"/>
  <c r="ET66" i="32"/>
  <c r="ET65" i="32"/>
  <c r="ET64" i="32"/>
  <c r="ET63" i="32"/>
  <c r="ET62" i="32"/>
  <c r="ET61" i="32"/>
  <c r="ET60" i="32"/>
  <c r="ET59" i="32"/>
  <c r="ET58" i="32"/>
  <c r="ET57" i="32"/>
  <c r="ET56" i="32"/>
  <c r="ET55" i="32"/>
  <c r="ET54" i="32"/>
  <c r="ET53" i="32"/>
  <c r="ET52" i="32"/>
  <c r="ET51" i="32"/>
  <c r="ET50" i="32"/>
  <c r="ET49" i="32"/>
  <c r="ET48" i="32"/>
  <c r="ET47" i="32"/>
  <c r="ET46" i="32"/>
  <c r="ET45" i="32"/>
  <c r="ET44" i="32"/>
  <c r="ET43" i="32"/>
  <c r="ET42" i="32"/>
  <c r="ET41" i="32"/>
  <c r="ET40" i="32"/>
  <c r="ET39" i="32"/>
  <c r="ET38" i="32"/>
  <c r="ET37" i="32"/>
  <c r="ET36" i="32"/>
  <c r="ET35" i="32"/>
  <c r="ET34" i="32"/>
  <c r="ET33" i="32"/>
  <c r="ET32" i="32"/>
  <c r="ET31" i="32"/>
  <c r="ET30" i="32"/>
  <c r="ET29" i="32"/>
  <c r="ET28" i="32"/>
  <c r="ET27" i="32"/>
  <c r="ET26" i="32"/>
  <c r="ET25" i="32"/>
  <c r="ET24" i="32"/>
  <c r="ET23" i="32"/>
  <c r="ET22" i="32"/>
  <c r="ET21" i="32"/>
  <c r="ET20" i="32"/>
  <c r="ET19" i="32"/>
  <c r="ET18" i="32"/>
  <c r="ET17" i="32"/>
  <c r="ET16" i="32"/>
  <c r="ET15" i="32"/>
  <c r="ET14" i="32"/>
  <c r="ET13" i="32"/>
  <c r="ET12" i="32"/>
  <c r="ET11" i="32"/>
  <c r="ET10" i="32"/>
  <c r="ET9" i="32"/>
  <c r="ET8" i="32"/>
  <c r="ET7" i="32"/>
  <c r="ET6" i="32"/>
  <c r="ET5" i="32"/>
  <c r="ET4" i="32"/>
  <c r="ET3" i="32"/>
  <c r="ET2" i="32"/>
  <c r="ER111" i="32"/>
  <c r="ER110" i="32"/>
  <c r="ER109" i="32"/>
  <c r="ER108" i="32"/>
  <c r="ER107" i="32"/>
  <c r="ER106" i="32"/>
  <c r="ER105" i="32"/>
  <c r="ER104" i="32"/>
  <c r="ER103" i="32"/>
  <c r="ER102" i="32"/>
  <c r="ER101" i="32"/>
  <c r="ER100" i="32"/>
  <c r="ER99" i="32"/>
  <c r="ER98" i="32"/>
  <c r="ER97" i="32"/>
  <c r="ER96" i="32"/>
  <c r="ER95" i="32"/>
  <c r="ER94" i="32"/>
  <c r="ER93" i="32"/>
  <c r="ER92" i="32"/>
  <c r="ER91" i="32"/>
  <c r="ER90" i="32"/>
  <c r="ER89" i="32"/>
  <c r="ER88" i="32"/>
  <c r="ER87" i="32"/>
  <c r="ER86" i="32"/>
  <c r="ER85" i="32"/>
  <c r="ER84" i="32"/>
  <c r="ER83" i="32"/>
  <c r="ER82" i="32"/>
  <c r="ER81" i="32"/>
  <c r="ER80" i="32"/>
  <c r="ER79" i="32"/>
  <c r="ER78" i="32"/>
  <c r="ER77" i="32"/>
  <c r="ER76" i="32"/>
  <c r="ER75" i="32"/>
  <c r="ER74" i="32"/>
  <c r="ER73" i="32"/>
  <c r="ER72" i="32"/>
  <c r="ER71" i="32"/>
  <c r="ER70" i="32"/>
  <c r="ER69" i="32"/>
  <c r="ER68" i="32"/>
  <c r="ER67" i="32"/>
  <c r="ER66" i="32"/>
  <c r="ER65" i="32"/>
  <c r="ER64" i="32"/>
  <c r="ER63" i="32"/>
  <c r="ER62" i="32"/>
  <c r="ER61" i="32"/>
  <c r="ER60" i="32"/>
  <c r="ER59" i="32"/>
  <c r="ER58" i="32"/>
  <c r="ER57" i="32"/>
  <c r="ER56" i="32"/>
  <c r="ER55" i="32"/>
  <c r="ER54" i="32"/>
  <c r="ER53" i="32"/>
  <c r="ER52" i="32"/>
  <c r="ER51" i="32"/>
  <c r="ER50" i="32"/>
  <c r="ER49" i="32"/>
  <c r="ER48" i="32"/>
  <c r="ER47" i="32"/>
  <c r="ER46" i="32"/>
  <c r="ER45" i="32"/>
  <c r="ER44" i="32"/>
  <c r="ER43" i="32"/>
  <c r="ER42" i="32"/>
  <c r="ER41" i="32"/>
  <c r="ER40" i="32"/>
  <c r="ER39" i="32"/>
  <c r="ER38" i="32"/>
  <c r="ER37" i="32"/>
  <c r="ER36" i="32"/>
  <c r="ER35" i="32"/>
  <c r="ER34" i="32"/>
  <c r="ER33" i="32"/>
  <c r="ER32" i="32"/>
  <c r="ER31" i="32"/>
  <c r="ER30" i="32"/>
  <c r="ER29" i="32"/>
  <c r="ER28" i="32"/>
  <c r="ER27" i="32"/>
  <c r="ER26" i="32"/>
  <c r="ER25" i="32"/>
  <c r="ER24" i="32"/>
  <c r="ER23" i="32"/>
  <c r="ER22" i="32"/>
  <c r="ER21" i="32"/>
  <c r="ER20" i="32"/>
  <c r="ER19" i="32"/>
  <c r="ER18" i="32"/>
  <c r="ER17" i="32"/>
  <c r="ER16" i="32"/>
  <c r="ER15" i="32"/>
  <c r="ER14" i="32"/>
  <c r="ER13" i="32"/>
  <c r="ER12" i="32"/>
  <c r="ER11" i="32"/>
  <c r="ER10" i="32"/>
  <c r="ER9" i="32"/>
  <c r="ER8" i="32"/>
  <c r="ER7" i="32"/>
  <c r="ER6" i="32"/>
  <c r="ER5" i="32"/>
  <c r="ER4" i="32"/>
  <c r="ER3" i="32"/>
  <c r="ER2" i="32"/>
  <c r="FD276" i="32"/>
  <c r="FF276" i="32" s="1"/>
  <c r="FB276" i="32"/>
  <c r="FD275" i="32"/>
  <c r="FF275" i="32" s="1"/>
  <c r="FB275" i="32"/>
  <c r="FD274" i="32"/>
  <c r="FF274" i="32" s="1"/>
  <c r="FB274" i="32"/>
  <c r="FD273" i="32"/>
  <c r="FF273" i="32" s="1"/>
  <c r="FB273" i="32"/>
  <c r="FD272" i="32"/>
  <c r="FF272" i="32" s="1"/>
  <c r="FB272" i="32"/>
  <c r="FD271" i="32"/>
  <c r="FF271" i="32" s="1"/>
  <c r="FB271" i="32"/>
  <c r="FD270" i="32"/>
  <c r="FF270" i="32" s="1"/>
  <c r="FB270" i="32"/>
  <c r="FD269" i="32"/>
  <c r="FF269" i="32" s="1"/>
  <c r="FB269" i="32"/>
  <c r="FD268" i="32"/>
  <c r="FF268" i="32" s="1"/>
  <c r="FB268" i="32"/>
  <c r="FD267" i="32"/>
  <c r="FF267" i="32" s="1"/>
  <c r="FB267" i="32"/>
  <c r="FD266" i="32"/>
  <c r="FF266" i="32" s="1"/>
  <c r="FB266" i="32"/>
  <c r="FD265" i="32"/>
  <c r="FF265" i="32" s="1"/>
  <c r="FB265" i="32"/>
  <c r="FD264" i="32"/>
  <c r="FF264" i="32" s="1"/>
  <c r="FB264" i="32"/>
  <c r="FD263" i="32"/>
  <c r="FF263" i="32" s="1"/>
  <c r="FB263" i="32"/>
  <c r="FD262" i="32"/>
  <c r="FF262" i="32" s="1"/>
  <c r="FB262" i="32"/>
  <c r="FD261" i="32"/>
  <c r="FF261" i="32" s="1"/>
  <c r="FB261" i="32"/>
  <c r="FD260" i="32"/>
  <c r="FF260" i="32" s="1"/>
  <c r="FB260" i="32"/>
  <c r="FD259" i="32"/>
  <c r="FF259" i="32" s="1"/>
  <c r="FB259" i="32"/>
  <c r="FD258" i="32"/>
  <c r="FF258" i="32" s="1"/>
  <c r="FB258" i="32"/>
  <c r="FD257" i="32"/>
  <c r="FF257" i="32" s="1"/>
  <c r="FB257" i="32"/>
  <c r="FD256" i="32"/>
  <c r="FF256" i="32" s="1"/>
  <c r="FB256" i="32"/>
  <c r="FD255" i="32"/>
  <c r="FF255" i="32" s="1"/>
  <c r="FB255" i="32"/>
  <c r="FD254" i="32"/>
  <c r="FF254" i="32" s="1"/>
  <c r="FB254" i="32"/>
  <c r="FD253" i="32"/>
  <c r="FF253" i="32" s="1"/>
  <c r="FB253" i="32"/>
  <c r="FD252" i="32"/>
  <c r="FF252" i="32" s="1"/>
  <c r="FB252" i="32"/>
  <c r="FD251" i="32"/>
  <c r="FF251" i="32" s="1"/>
  <c r="FB251" i="32"/>
  <c r="FD250" i="32"/>
  <c r="FF250" i="32" s="1"/>
  <c r="FB250" i="32"/>
  <c r="FD249" i="32"/>
  <c r="FF249" i="32" s="1"/>
  <c r="FB249" i="32"/>
  <c r="FD248" i="32"/>
  <c r="FF248" i="32" s="1"/>
  <c r="FB248" i="32"/>
  <c r="FD247" i="32"/>
  <c r="FF247" i="32" s="1"/>
  <c r="FB247" i="32"/>
  <c r="FD246" i="32"/>
  <c r="FF246" i="32" s="1"/>
  <c r="FB246" i="32"/>
  <c r="FD245" i="32"/>
  <c r="FF245" i="32" s="1"/>
  <c r="FB245" i="32"/>
  <c r="FD244" i="32"/>
  <c r="FF244" i="32" s="1"/>
  <c r="FB244" i="32"/>
  <c r="FD243" i="32"/>
  <c r="FF243" i="32" s="1"/>
  <c r="FB243" i="32"/>
  <c r="FD242" i="32"/>
  <c r="FF242" i="32" s="1"/>
  <c r="FB242" i="32"/>
  <c r="FD241" i="32"/>
  <c r="FF241" i="32" s="1"/>
  <c r="FB241" i="32"/>
  <c r="FD240" i="32"/>
  <c r="FF240" i="32" s="1"/>
  <c r="FB240" i="32"/>
  <c r="FD239" i="32"/>
  <c r="FF239" i="32" s="1"/>
  <c r="FB239" i="32"/>
  <c r="FD238" i="32"/>
  <c r="FF238" i="32" s="1"/>
  <c r="FB238" i="32"/>
  <c r="FD237" i="32"/>
  <c r="FF237" i="32" s="1"/>
  <c r="FB237" i="32"/>
  <c r="FD236" i="32"/>
  <c r="FF236" i="32" s="1"/>
  <c r="FB236" i="32"/>
  <c r="FD235" i="32"/>
  <c r="FF235" i="32" s="1"/>
  <c r="FB235" i="32"/>
  <c r="FD234" i="32"/>
  <c r="FF234" i="32" s="1"/>
  <c r="FB234" i="32"/>
  <c r="FD233" i="32"/>
  <c r="FF233" i="32" s="1"/>
  <c r="FB233" i="32"/>
  <c r="FD232" i="32"/>
  <c r="FF232" i="32" s="1"/>
  <c r="FB232" i="32"/>
  <c r="FD231" i="32"/>
  <c r="FF231" i="32" s="1"/>
  <c r="FB231" i="32"/>
  <c r="FD230" i="32"/>
  <c r="FF230" i="32" s="1"/>
  <c r="FB230" i="32"/>
  <c r="FD229" i="32"/>
  <c r="FF229" i="32" s="1"/>
  <c r="FB229" i="32"/>
  <c r="FD228" i="32"/>
  <c r="FF228" i="32" s="1"/>
  <c r="FB228" i="32"/>
  <c r="FD227" i="32"/>
  <c r="FF227" i="32" s="1"/>
  <c r="FB227" i="32"/>
  <c r="FD226" i="32"/>
  <c r="FF226" i="32" s="1"/>
  <c r="FB226" i="32"/>
  <c r="FD225" i="32"/>
  <c r="FF225" i="32" s="1"/>
  <c r="FB225" i="32"/>
  <c r="FD224" i="32"/>
  <c r="FF224" i="32" s="1"/>
  <c r="FB224" i="32"/>
  <c r="FD223" i="32"/>
  <c r="FF223" i="32" s="1"/>
  <c r="FB223" i="32"/>
  <c r="FD222" i="32"/>
  <c r="FF222" i="32" s="1"/>
  <c r="FB222" i="32"/>
  <c r="FD221" i="32"/>
  <c r="FF221" i="32" s="1"/>
  <c r="FB221" i="32"/>
  <c r="FD220" i="32"/>
  <c r="FF220" i="32" s="1"/>
  <c r="FB220" i="32"/>
  <c r="FD219" i="32"/>
  <c r="FF219" i="32" s="1"/>
  <c r="FB219" i="32"/>
  <c r="FD218" i="32"/>
  <c r="FF218" i="32" s="1"/>
  <c r="FB218" i="32"/>
  <c r="FD217" i="32"/>
  <c r="FF217" i="32" s="1"/>
  <c r="FB217" i="32"/>
  <c r="FD216" i="32"/>
  <c r="FF216" i="32" s="1"/>
  <c r="FB216" i="32"/>
  <c r="FD215" i="32"/>
  <c r="FF215" i="32" s="1"/>
  <c r="FB215" i="32"/>
  <c r="FD214" i="32"/>
  <c r="FF214" i="32" s="1"/>
  <c r="FB214" i="32"/>
  <c r="FD213" i="32"/>
  <c r="FF213" i="32" s="1"/>
  <c r="FB213" i="32"/>
  <c r="FD212" i="32"/>
  <c r="FF212" i="32" s="1"/>
  <c r="FB212" i="32"/>
  <c r="FD211" i="32"/>
  <c r="FF211" i="32" s="1"/>
  <c r="FB211" i="32"/>
  <c r="FD210" i="32"/>
  <c r="FF210" i="32" s="1"/>
  <c r="FB210" i="32"/>
  <c r="FD209" i="32"/>
  <c r="FF209" i="32" s="1"/>
  <c r="FB209" i="32"/>
  <c r="FD208" i="32"/>
  <c r="FF208" i="32" s="1"/>
  <c r="FB208" i="32"/>
  <c r="FD207" i="32"/>
  <c r="FF207" i="32" s="1"/>
  <c r="FB207" i="32"/>
  <c r="FD206" i="32"/>
  <c r="FF206" i="32" s="1"/>
  <c r="FB206" i="32"/>
  <c r="FD205" i="32"/>
  <c r="FF205" i="32" s="1"/>
  <c r="FB205" i="32"/>
  <c r="FD204" i="32"/>
  <c r="FF204" i="32" s="1"/>
  <c r="FB204" i="32"/>
  <c r="FD203" i="32"/>
  <c r="FF203" i="32" s="1"/>
  <c r="FB203" i="32"/>
  <c r="FD202" i="32"/>
  <c r="FF202" i="32" s="1"/>
  <c r="FB202" i="32"/>
  <c r="FD201" i="32"/>
  <c r="FF201" i="32" s="1"/>
  <c r="FB201" i="32"/>
  <c r="FD200" i="32"/>
  <c r="FF200" i="32" s="1"/>
  <c r="FB200" i="32"/>
  <c r="FD199" i="32"/>
  <c r="FF199" i="32" s="1"/>
  <c r="FB199" i="32"/>
  <c r="FD198" i="32"/>
  <c r="FF198" i="32" s="1"/>
  <c r="FB198" i="32"/>
  <c r="FD197" i="32"/>
  <c r="FF197" i="32" s="1"/>
  <c r="FB197" i="32"/>
  <c r="FD196" i="32"/>
  <c r="FF196" i="32" s="1"/>
  <c r="FB196" i="32"/>
  <c r="FD195" i="32"/>
  <c r="FF195" i="32" s="1"/>
  <c r="FB195" i="32"/>
  <c r="FD194" i="32"/>
  <c r="FF194" i="32" s="1"/>
  <c r="FB194" i="32"/>
  <c r="FD193" i="32"/>
  <c r="FF193" i="32" s="1"/>
  <c r="FB193" i="32"/>
  <c r="FD192" i="32"/>
  <c r="FF192" i="32" s="1"/>
  <c r="FB192" i="32"/>
  <c r="FD191" i="32"/>
  <c r="FF191" i="32" s="1"/>
  <c r="FB191" i="32"/>
  <c r="FD190" i="32"/>
  <c r="FF190" i="32" s="1"/>
  <c r="FB190" i="32"/>
  <c r="FD189" i="32"/>
  <c r="FF189" i="32" s="1"/>
  <c r="FB189" i="32"/>
  <c r="FD188" i="32"/>
  <c r="FF188" i="32" s="1"/>
  <c r="FB188" i="32"/>
  <c r="FD187" i="32"/>
  <c r="FF187" i="32" s="1"/>
  <c r="FB187" i="32"/>
  <c r="FD186" i="32"/>
  <c r="FF186" i="32" s="1"/>
  <c r="FB186" i="32"/>
  <c r="FD185" i="32"/>
  <c r="FF185" i="32" s="1"/>
  <c r="FB185" i="32"/>
  <c r="FD184" i="32"/>
  <c r="FF184" i="32" s="1"/>
  <c r="FB184" i="32"/>
  <c r="FD183" i="32"/>
  <c r="FF183" i="32" s="1"/>
  <c r="FB183" i="32"/>
  <c r="FD182" i="32"/>
  <c r="FF182" i="32" s="1"/>
  <c r="FB182" i="32"/>
  <c r="FD181" i="32"/>
  <c r="FF181" i="32" s="1"/>
  <c r="FB181" i="32"/>
  <c r="FD180" i="32"/>
  <c r="FF180" i="32" s="1"/>
  <c r="FB180" i="32"/>
  <c r="FD179" i="32"/>
  <c r="FF179" i="32" s="1"/>
  <c r="FB179" i="32"/>
  <c r="FD178" i="32"/>
  <c r="FF178" i="32" s="1"/>
  <c r="FB178" i="32"/>
  <c r="FD177" i="32"/>
  <c r="FF177" i="32" s="1"/>
  <c r="FB177" i="32"/>
  <c r="FD176" i="32"/>
  <c r="FF176" i="32" s="1"/>
  <c r="FB176" i="32"/>
  <c r="FD175" i="32"/>
  <c r="FF175" i="32" s="1"/>
  <c r="FB175" i="32"/>
  <c r="FD174" i="32"/>
  <c r="FF174" i="32" s="1"/>
  <c r="FB174" i="32"/>
  <c r="FD173" i="32"/>
  <c r="FF173" i="32" s="1"/>
  <c r="FB173" i="32"/>
  <c r="FD172" i="32"/>
  <c r="FF172" i="32" s="1"/>
  <c r="FB172" i="32"/>
  <c r="FD171" i="32"/>
  <c r="FF171" i="32" s="1"/>
  <c r="FB171" i="32"/>
  <c r="FD170" i="32"/>
  <c r="FF170" i="32" s="1"/>
  <c r="FB170" i="32"/>
  <c r="FD169" i="32"/>
  <c r="FF169" i="32" s="1"/>
  <c r="FB169" i="32"/>
  <c r="FD168" i="32"/>
  <c r="FF168" i="32" s="1"/>
  <c r="FB168" i="32"/>
  <c r="FD167" i="32"/>
  <c r="FF167" i="32" s="1"/>
  <c r="FB167" i="32"/>
  <c r="FD166" i="32"/>
  <c r="FF166" i="32" s="1"/>
  <c r="FB166" i="32"/>
  <c r="FD165" i="32"/>
  <c r="FF165" i="32" s="1"/>
  <c r="FB165" i="32"/>
  <c r="FD164" i="32"/>
  <c r="FF164" i="32" s="1"/>
  <c r="FB164" i="32"/>
  <c r="FD163" i="32"/>
  <c r="FF163" i="32" s="1"/>
  <c r="FB163" i="32"/>
  <c r="FD162" i="32"/>
  <c r="FF162" i="32" s="1"/>
  <c r="FB162" i="32"/>
  <c r="FD161" i="32"/>
  <c r="FF161" i="32" s="1"/>
  <c r="FB161" i="32"/>
  <c r="FD160" i="32"/>
  <c r="FF160" i="32" s="1"/>
  <c r="FB160" i="32"/>
  <c r="FD159" i="32"/>
  <c r="FF159" i="32" s="1"/>
  <c r="FB159" i="32"/>
  <c r="FD158" i="32"/>
  <c r="FF158" i="32" s="1"/>
  <c r="FB158" i="32"/>
  <c r="FD157" i="32"/>
  <c r="FF157" i="32" s="1"/>
  <c r="FB157" i="32"/>
  <c r="FD156" i="32"/>
  <c r="FF156" i="32" s="1"/>
  <c r="FB156" i="32"/>
  <c r="FD155" i="32"/>
  <c r="FF155" i="32" s="1"/>
  <c r="FB155" i="32"/>
  <c r="FD154" i="32"/>
  <c r="FF154" i="32" s="1"/>
  <c r="FB154" i="32"/>
  <c r="FD153" i="32"/>
  <c r="FF153" i="32" s="1"/>
  <c r="FB153" i="32"/>
  <c r="FD152" i="32"/>
  <c r="FF152" i="32" s="1"/>
  <c r="FB152" i="32"/>
  <c r="FD151" i="32"/>
  <c r="FF151" i="32" s="1"/>
  <c r="FB151" i="32"/>
  <c r="FD150" i="32"/>
  <c r="FF150" i="32" s="1"/>
  <c r="FB150" i="32"/>
  <c r="FD149" i="32"/>
  <c r="FF149" i="32" s="1"/>
  <c r="FB149" i="32"/>
  <c r="FD148" i="32"/>
  <c r="FF148" i="32" s="1"/>
  <c r="FB148" i="32"/>
  <c r="FD147" i="32"/>
  <c r="FF147" i="32" s="1"/>
  <c r="FB147" i="32"/>
  <c r="FD146" i="32"/>
  <c r="FF146" i="32" s="1"/>
  <c r="FB146" i="32"/>
  <c r="FD145" i="32"/>
  <c r="FF145" i="32" s="1"/>
  <c r="FB145" i="32"/>
  <c r="FD144" i="32"/>
  <c r="FF144" i="32" s="1"/>
  <c r="FB144" i="32"/>
  <c r="FD143" i="32"/>
  <c r="FF143" i="32" s="1"/>
  <c r="FB143" i="32"/>
  <c r="FD142" i="32"/>
  <c r="FF142" i="32" s="1"/>
  <c r="FB142" i="32"/>
  <c r="FD141" i="32"/>
  <c r="FF141" i="32" s="1"/>
  <c r="FB141" i="32"/>
  <c r="FD140" i="32"/>
  <c r="FF140" i="32" s="1"/>
  <c r="FB140" i="32"/>
  <c r="FD139" i="32"/>
  <c r="FF139" i="32" s="1"/>
  <c r="FB139" i="32"/>
  <c r="FD138" i="32"/>
  <c r="FF138" i="32" s="1"/>
  <c r="FB138" i="32"/>
  <c r="FD137" i="32"/>
  <c r="FF137" i="32" s="1"/>
  <c r="FB137" i="32"/>
  <c r="FD136" i="32"/>
  <c r="FF136" i="32" s="1"/>
  <c r="FB136" i="32"/>
  <c r="FD135" i="32"/>
  <c r="FF135" i="32" s="1"/>
  <c r="FB135" i="32"/>
  <c r="FD134" i="32"/>
  <c r="FF134" i="32" s="1"/>
  <c r="FB134" i="32"/>
  <c r="FD133" i="32"/>
  <c r="FF133" i="32" s="1"/>
  <c r="FB133" i="32"/>
  <c r="FD132" i="32"/>
  <c r="FF132" i="32" s="1"/>
  <c r="FB132" i="32"/>
  <c r="FD131" i="32"/>
  <c r="FF131" i="32" s="1"/>
  <c r="FB131" i="32"/>
  <c r="FD130" i="32"/>
  <c r="FF130" i="32" s="1"/>
  <c r="FB130" i="32"/>
  <c r="FD129" i="32"/>
  <c r="FF129" i="32" s="1"/>
  <c r="FB129" i="32"/>
  <c r="FD128" i="32"/>
  <c r="FF128" i="32" s="1"/>
  <c r="FB128" i="32"/>
  <c r="FD127" i="32"/>
  <c r="FF127" i="32" s="1"/>
  <c r="FB127" i="32"/>
  <c r="FD126" i="32"/>
  <c r="FF126" i="32" s="1"/>
  <c r="FB126" i="32"/>
  <c r="FD125" i="32"/>
  <c r="FF125" i="32" s="1"/>
  <c r="FB125" i="32"/>
  <c r="FD124" i="32"/>
  <c r="FF124" i="32" s="1"/>
  <c r="FB124" i="32"/>
  <c r="FD123" i="32"/>
  <c r="FF123" i="32" s="1"/>
  <c r="FB123" i="32"/>
  <c r="FD122" i="32"/>
  <c r="FF122" i="32" s="1"/>
  <c r="FB122" i="32"/>
  <c r="FD121" i="32"/>
  <c r="FF121" i="32" s="1"/>
  <c r="FB121" i="32"/>
  <c r="FD120" i="32"/>
  <c r="FF120" i="32" s="1"/>
  <c r="FB120" i="32"/>
  <c r="FD119" i="32"/>
  <c r="FF119" i="32" s="1"/>
  <c r="FB119" i="32"/>
  <c r="FD118" i="32"/>
  <c r="FF118" i="32" s="1"/>
  <c r="FB118" i="32"/>
  <c r="FD117" i="32"/>
  <c r="FF117" i="32" s="1"/>
  <c r="FB117" i="32"/>
  <c r="FD116" i="32"/>
  <c r="FF116" i="32" s="1"/>
  <c r="FB116" i="32"/>
  <c r="FD115" i="32"/>
  <c r="FF115" i="32" s="1"/>
  <c r="FB115" i="32"/>
  <c r="FD114" i="32"/>
  <c r="FF114" i="32" s="1"/>
  <c r="FB114" i="32"/>
  <c r="FD113" i="32"/>
  <c r="FF113" i="32" s="1"/>
  <c r="FB113" i="32"/>
  <c r="FD112" i="32"/>
  <c r="FF112" i="32" s="1"/>
  <c r="FB112" i="32"/>
  <c r="EY276" i="32"/>
  <c r="EW276" i="32"/>
  <c r="EY275" i="32"/>
  <c r="EW275" i="32"/>
  <c r="EY274" i="32"/>
  <c r="EW274" i="32"/>
  <c r="EY273" i="32"/>
  <c r="EW273" i="32"/>
  <c r="EY272" i="32"/>
  <c r="EW272" i="32"/>
  <c r="EY271" i="32"/>
  <c r="EW271" i="32"/>
  <c r="EY270" i="32"/>
  <c r="EW270" i="32"/>
  <c r="EY269" i="32"/>
  <c r="EW269" i="32"/>
  <c r="EY268" i="32"/>
  <c r="EW268" i="32"/>
  <c r="EY267" i="32"/>
  <c r="EW267" i="32"/>
  <c r="EY266" i="32"/>
  <c r="EW266" i="32"/>
  <c r="EY265" i="32"/>
  <c r="EW265" i="32"/>
  <c r="EY264" i="32"/>
  <c r="EW264" i="32"/>
  <c r="EY263" i="32"/>
  <c r="EW263" i="32"/>
  <c r="EY262" i="32"/>
  <c r="EW262" i="32"/>
  <c r="EY261" i="32"/>
  <c r="EW261" i="32"/>
  <c r="EY260" i="32"/>
  <c r="EW260" i="32"/>
  <c r="EY259" i="32"/>
  <c r="EW259" i="32"/>
  <c r="EY258" i="32"/>
  <c r="EW258" i="32"/>
  <c r="EY257" i="32"/>
  <c r="EW257" i="32"/>
  <c r="EY256" i="32"/>
  <c r="EW256" i="32"/>
  <c r="EY255" i="32"/>
  <c r="EW255" i="32"/>
  <c r="EY254" i="32"/>
  <c r="EW254" i="32"/>
  <c r="EY253" i="32"/>
  <c r="EW253" i="32"/>
  <c r="EY252" i="32"/>
  <c r="EW252" i="32"/>
  <c r="EY251" i="32"/>
  <c r="EW251" i="32"/>
  <c r="EY250" i="32"/>
  <c r="EW250" i="32"/>
  <c r="EY249" i="32"/>
  <c r="EW249" i="32"/>
  <c r="EY248" i="32"/>
  <c r="EW248" i="32"/>
  <c r="EY247" i="32"/>
  <c r="EW247" i="32"/>
  <c r="EY246" i="32"/>
  <c r="EW246" i="32"/>
  <c r="EY245" i="32"/>
  <c r="EW245" i="32"/>
  <c r="EY244" i="32"/>
  <c r="EW244" i="32"/>
  <c r="EY243" i="32"/>
  <c r="EW243" i="32"/>
  <c r="EY242" i="32"/>
  <c r="EW242" i="32"/>
  <c r="EY241" i="32"/>
  <c r="EW241" i="32"/>
  <c r="EY240" i="32"/>
  <c r="EW240" i="32"/>
  <c r="EY239" i="32"/>
  <c r="EW239" i="32"/>
  <c r="EY238" i="32"/>
  <c r="EW238" i="32"/>
  <c r="EY237" i="32"/>
  <c r="EW237" i="32"/>
  <c r="EY236" i="32"/>
  <c r="EW236" i="32"/>
  <c r="EY235" i="32"/>
  <c r="EW235" i="32"/>
  <c r="EY234" i="32"/>
  <c r="EW234" i="32"/>
  <c r="EY233" i="32"/>
  <c r="EW233" i="32"/>
  <c r="EY232" i="32"/>
  <c r="EW232" i="32"/>
  <c r="EY231" i="32"/>
  <c r="EW231" i="32"/>
  <c r="EY230" i="32"/>
  <c r="EW230" i="32"/>
  <c r="EY229" i="32"/>
  <c r="EW229" i="32"/>
  <c r="EY228" i="32"/>
  <c r="EW228" i="32"/>
  <c r="EY227" i="32"/>
  <c r="EW227" i="32"/>
  <c r="EY226" i="32"/>
  <c r="EW226" i="32"/>
  <c r="EY225" i="32"/>
  <c r="EW225" i="32"/>
  <c r="EY224" i="32"/>
  <c r="EW224" i="32"/>
  <c r="EY223" i="32"/>
  <c r="EW223" i="32"/>
  <c r="EY222" i="32"/>
  <c r="EW222" i="32"/>
  <c r="EY221" i="32"/>
  <c r="EW221" i="32"/>
  <c r="EY220" i="32"/>
  <c r="EW220" i="32"/>
  <c r="EY219" i="32"/>
  <c r="EW219" i="32"/>
  <c r="EY218" i="32"/>
  <c r="EW218" i="32"/>
  <c r="EY217" i="32"/>
  <c r="EW217" i="32"/>
  <c r="EY216" i="32"/>
  <c r="EW216" i="32"/>
  <c r="EY215" i="32"/>
  <c r="EW215" i="32"/>
  <c r="EY214" i="32"/>
  <c r="EW214" i="32"/>
  <c r="EY213" i="32"/>
  <c r="EW213" i="32"/>
  <c r="EY212" i="32"/>
  <c r="EW212" i="32"/>
  <c r="EY211" i="32"/>
  <c r="EW211" i="32"/>
  <c r="EY210" i="32"/>
  <c r="EW210" i="32"/>
  <c r="EY209" i="32"/>
  <c r="EW209" i="32"/>
  <c r="EY208" i="32"/>
  <c r="EW208" i="32"/>
  <c r="EY207" i="32"/>
  <c r="EW207" i="32"/>
  <c r="EY206" i="32"/>
  <c r="EW206" i="32"/>
  <c r="EY205" i="32"/>
  <c r="EW205" i="32"/>
  <c r="EY204" i="32"/>
  <c r="EW204" i="32"/>
  <c r="EY203" i="32"/>
  <c r="EW203" i="32"/>
  <c r="EY202" i="32"/>
  <c r="EW202" i="32"/>
  <c r="EY201" i="32"/>
  <c r="EW201" i="32"/>
  <c r="EY200" i="32"/>
  <c r="EW200" i="32"/>
  <c r="EY199" i="32"/>
  <c r="EW199" i="32"/>
  <c r="EY198" i="32"/>
  <c r="EW198" i="32"/>
  <c r="EY197" i="32"/>
  <c r="EW197" i="32"/>
  <c r="EY196" i="32"/>
  <c r="EW196" i="32"/>
  <c r="EY195" i="32"/>
  <c r="EW195" i="32"/>
  <c r="EY194" i="32"/>
  <c r="EW194" i="32"/>
  <c r="EY193" i="32"/>
  <c r="EW193" i="32"/>
  <c r="EY192" i="32"/>
  <c r="EW192" i="32"/>
  <c r="EY191" i="32"/>
  <c r="EW191" i="32"/>
  <c r="EY190" i="32"/>
  <c r="EW190" i="32"/>
  <c r="EY189" i="32"/>
  <c r="EW189" i="32"/>
  <c r="EY188" i="32"/>
  <c r="EW188" i="32"/>
  <c r="EY187" i="32"/>
  <c r="EW187" i="32"/>
  <c r="EY186" i="32"/>
  <c r="EW186" i="32"/>
  <c r="EY185" i="32"/>
  <c r="EW185" i="32"/>
  <c r="EY184" i="32"/>
  <c r="EW184" i="32"/>
  <c r="EY183" i="32"/>
  <c r="EW183" i="32"/>
  <c r="EY182" i="32"/>
  <c r="EW182" i="32"/>
  <c r="EY181" i="32"/>
  <c r="EW181" i="32"/>
  <c r="EY180" i="32"/>
  <c r="EW180" i="32"/>
  <c r="EY179" i="32"/>
  <c r="EW179" i="32"/>
  <c r="EY178" i="32"/>
  <c r="EW178" i="32"/>
  <c r="EY177" i="32"/>
  <c r="EW177" i="32"/>
  <c r="EY176" i="32"/>
  <c r="EW176" i="32"/>
  <c r="EY175" i="32"/>
  <c r="EW175" i="32"/>
  <c r="EY174" i="32"/>
  <c r="EW174" i="32"/>
  <c r="EY173" i="32"/>
  <c r="EW173" i="32"/>
  <c r="EY172" i="32"/>
  <c r="EW172" i="32"/>
  <c r="EY171" i="32"/>
  <c r="EW171" i="32"/>
  <c r="EY170" i="32"/>
  <c r="EW170" i="32"/>
  <c r="EY169" i="32"/>
  <c r="EW169" i="32"/>
  <c r="EY168" i="32"/>
  <c r="EW168" i="32"/>
  <c r="EY167" i="32"/>
  <c r="EW167" i="32"/>
  <c r="EY166" i="32"/>
  <c r="EW166" i="32"/>
  <c r="EY165" i="32"/>
  <c r="EW165" i="32"/>
  <c r="EY164" i="32"/>
  <c r="EW164" i="32"/>
  <c r="EY163" i="32"/>
  <c r="EW163" i="32"/>
  <c r="EY162" i="32"/>
  <c r="EW162" i="32"/>
  <c r="EY161" i="32"/>
  <c r="EW161" i="32"/>
  <c r="EY160" i="32"/>
  <c r="EW160" i="32"/>
  <c r="EY159" i="32"/>
  <c r="EW159" i="32"/>
  <c r="EY158" i="32"/>
  <c r="EW158" i="32"/>
  <c r="EY157" i="32"/>
  <c r="EW157" i="32"/>
  <c r="EY156" i="32"/>
  <c r="EW156" i="32"/>
  <c r="EY155" i="32"/>
  <c r="EW155" i="32"/>
  <c r="EY154" i="32"/>
  <c r="EW154" i="32"/>
  <c r="EY153" i="32"/>
  <c r="EW153" i="32"/>
  <c r="EY152" i="32"/>
  <c r="EW152" i="32"/>
  <c r="EY151" i="32"/>
  <c r="EW151" i="32"/>
  <c r="EY150" i="32"/>
  <c r="EW150" i="32"/>
  <c r="EY149" i="32"/>
  <c r="EW149" i="32"/>
  <c r="EY148" i="32"/>
  <c r="EW148" i="32"/>
  <c r="EY147" i="32"/>
  <c r="EW147" i="32"/>
  <c r="EY146" i="32"/>
  <c r="EW146" i="32"/>
  <c r="EY145" i="32"/>
  <c r="EW145" i="32"/>
  <c r="EY144" i="32"/>
  <c r="EW144" i="32"/>
  <c r="EY143" i="32"/>
  <c r="EW143" i="32"/>
  <c r="EY142" i="32"/>
  <c r="EW142" i="32"/>
  <c r="EY141" i="32"/>
  <c r="EW141" i="32"/>
  <c r="EY140" i="32"/>
  <c r="EW140" i="32"/>
  <c r="EY139" i="32"/>
  <c r="EW139" i="32"/>
  <c r="EY138" i="32"/>
  <c r="EW138" i="32"/>
  <c r="EY137" i="32"/>
  <c r="EW137" i="32"/>
  <c r="EY136" i="32"/>
  <c r="EW136" i="32"/>
  <c r="EY135" i="32"/>
  <c r="EW135" i="32"/>
  <c r="EY134" i="32"/>
  <c r="EW134" i="32"/>
  <c r="EY133" i="32"/>
  <c r="EW133" i="32"/>
  <c r="EY132" i="32"/>
  <c r="EW132" i="32"/>
  <c r="EY131" i="32"/>
  <c r="EW131" i="32"/>
  <c r="EY130" i="32"/>
  <c r="EW130" i="32"/>
  <c r="EY129" i="32"/>
  <c r="EW129" i="32"/>
  <c r="EY128" i="32"/>
  <c r="EW128" i="32"/>
  <c r="EY127" i="32"/>
  <c r="EW127" i="32"/>
  <c r="EY126" i="32"/>
  <c r="EW126" i="32"/>
  <c r="EY125" i="32"/>
  <c r="EW125" i="32"/>
  <c r="EY124" i="32"/>
  <c r="EW124" i="32"/>
  <c r="EY123" i="32"/>
  <c r="EW123" i="32"/>
  <c r="EY122" i="32"/>
  <c r="EW122" i="32"/>
  <c r="EY121" i="32"/>
  <c r="EW121" i="32"/>
  <c r="EY120" i="32"/>
  <c r="EW120" i="32"/>
  <c r="EY119" i="32"/>
  <c r="EW119" i="32"/>
  <c r="EY118" i="32"/>
  <c r="EW118" i="32"/>
  <c r="EY117" i="32"/>
  <c r="EW117" i="32"/>
  <c r="EY116" i="32"/>
  <c r="EW116" i="32"/>
  <c r="EY115" i="32"/>
  <c r="EW115" i="32"/>
  <c r="EY114" i="32"/>
  <c r="EW114" i="32"/>
  <c r="EY113" i="32"/>
  <c r="EW113" i="32"/>
  <c r="EY112" i="32"/>
  <c r="EW112" i="32"/>
  <c r="ET276" i="32"/>
  <c r="ER276" i="32"/>
  <c r="ET275" i="32"/>
  <c r="ER275" i="32"/>
  <c r="ET274" i="32"/>
  <c r="ER274" i="32"/>
  <c r="ET273" i="32"/>
  <c r="ER273" i="32"/>
  <c r="ET272" i="32"/>
  <c r="ER272" i="32"/>
  <c r="ET271" i="32"/>
  <c r="ER271" i="32"/>
  <c r="ET270" i="32"/>
  <c r="ER270" i="32"/>
  <c r="ET269" i="32"/>
  <c r="ER269" i="32"/>
  <c r="ET268" i="32"/>
  <c r="ER268" i="32"/>
  <c r="ET267" i="32"/>
  <c r="ER267" i="32"/>
  <c r="ET266" i="32"/>
  <c r="ER266" i="32"/>
  <c r="ET265" i="32"/>
  <c r="ER265" i="32"/>
  <c r="ET264" i="32"/>
  <c r="ER264" i="32"/>
  <c r="ET263" i="32"/>
  <c r="ER263" i="32"/>
  <c r="ET262" i="32"/>
  <c r="ER262" i="32"/>
  <c r="ET261" i="32"/>
  <c r="ER261" i="32"/>
  <c r="ET260" i="32"/>
  <c r="ER260" i="32"/>
  <c r="ET259" i="32"/>
  <c r="ER259" i="32"/>
  <c r="ET258" i="32"/>
  <c r="ER258" i="32"/>
  <c r="ET257" i="32"/>
  <c r="ER257" i="32"/>
  <c r="ET256" i="32"/>
  <c r="ER256" i="32"/>
  <c r="ET255" i="32"/>
  <c r="ER255" i="32"/>
  <c r="ET254" i="32"/>
  <c r="ER254" i="32"/>
  <c r="ET253" i="32"/>
  <c r="ER253" i="32"/>
  <c r="ET252" i="32"/>
  <c r="ER252" i="32"/>
  <c r="ET251" i="32"/>
  <c r="ER251" i="32"/>
  <c r="ET250" i="32"/>
  <c r="ER250" i="32"/>
  <c r="ET249" i="32"/>
  <c r="ER249" i="32"/>
  <c r="ET248" i="32"/>
  <c r="ER248" i="32"/>
  <c r="ET247" i="32"/>
  <c r="ER247" i="32"/>
  <c r="ET246" i="32"/>
  <c r="ER246" i="32"/>
  <c r="ET245" i="32"/>
  <c r="ER245" i="32"/>
  <c r="ET244" i="32"/>
  <c r="ER244" i="32"/>
  <c r="ET243" i="32"/>
  <c r="ER243" i="32"/>
  <c r="ET242" i="32"/>
  <c r="ER242" i="32"/>
  <c r="ET241" i="32"/>
  <c r="ER241" i="32"/>
  <c r="ET240" i="32"/>
  <c r="ER240" i="32"/>
  <c r="ET239" i="32"/>
  <c r="ER239" i="32"/>
  <c r="ET238" i="32"/>
  <c r="ER238" i="32"/>
  <c r="ET237" i="32"/>
  <c r="ER237" i="32"/>
  <c r="ET236" i="32"/>
  <c r="ER236" i="32"/>
  <c r="ET235" i="32"/>
  <c r="ER235" i="32"/>
  <c r="ET234" i="32"/>
  <c r="ER234" i="32"/>
  <c r="ET233" i="32"/>
  <c r="ER233" i="32"/>
  <c r="ET232" i="32"/>
  <c r="ER232" i="32"/>
  <c r="ET231" i="32"/>
  <c r="ER231" i="32"/>
  <c r="ET230" i="32"/>
  <c r="ER230" i="32"/>
  <c r="ET229" i="32"/>
  <c r="ER229" i="32"/>
  <c r="ET228" i="32"/>
  <c r="ER228" i="32"/>
  <c r="ET227" i="32"/>
  <c r="ER227" i="32"/>
  <c r="ET226" i="32"/>
  <c r="ER226" i="32"/>
  <c r="ET225" i="32"/>
  <c r="ER225" i="32"/>
  <c r="ET224" i="32"/>
  <c r="ER224" i="32"/>
  <c r="ET223" i="32"/>
  <c r="ER223" i="32"/>
  <c r="ET222" i="32"/>
  <c r="ER222" i="32"/>
  <c r="ET221" i="32"/>
  <c r="ER221" i="32"/>
  <c r="ET220" i="32"/>
  <c r="ER220" i="32"/>
  <c r="ET219" i="32"/>
  <c r="ER219" i="32"/>
  <c r="ET218" i="32"/>
  <c r="ER218" i="32"/>
  <c r="ET217" i="32"/>
  <c r="ER217" i="32"/>
  <c r="ET216" i="32"/>
  <c r="ER216" i="32"/>
  <c r="ET215" i="32"/>
  <c r="ER215" i="32"/>
  <c r="ET214" i="32"/>
  <c r="ER214" i="32"/>
  <c r="ET213" i="32"/>
  <c r="ER213" i="32"/>
  <c r="ET212" i="32"/>
  <c r="ER212" i="32"/>
  <c r="ET211" i="32"/>
  <c r="ER211" i="32"/>
  <c r="ET210" i="32"/>
  <c r="ER210" i="32"/>
  <c r="ET209" i="32"/>
  <c r="ER209" i="32"/>
  <c r="ET208" i="32"/>
  <c r="ER208" i="32"/>
  <c r="ET207" i="32"/>
  <c r="ER207" i="32"/>
  <c r="ET206" i="32"/>
  <c r="ER206" i="32"/>
  <c r="ET205" i="32"/>
  <c r="ER205" i="32"/>
  <c r="ET204" i="32"/>
  <c r="ER204" i="32"/>
  <c r="ET203" i="32"/>
  <c r="ER203" i="32"/>
  <c r="ET202" i="32"/>
  <c r="ER202" i="32"/>
  <c r="ET201" i="32"/>
  <c r="ER201" i="32"/>
  <c r="ET200" i="32"/>
  <c r="ER200" i="32"/>
  <c r="ET199" i="32"/>
  <c r="ER199" i="32"/>
  <c r="ET198" i="32"/>
  <c r="ER198" i="32"/>
  <c r="ET197" i="32"/>
  <c r="ER197" i="32"/>
  <c r="ET196" i="32"/>
  <c r="ER196" i="32"/>
  <c r="ET195" i="32"/>
  <c r="ER195" i="32"/>
  <c r="ET194" i="32"/>
  <c r="ER194" i="32"/>
  <c r="ET193" i="32"/>
  <c r="ER193" i="32"/>
  <c r="ET192" i="32"/>
  <c r="ER192" i="32"/>
  <c r="ET191" i="32"/>
  <c r="ER191" i="32"/>
  <c r="ET190" i="32"/>
  <c r="ER190" i="32"/>
  <c r="ET189" i="32"/>
  <c r="ER189" i="32"/>
  <c r="ET188" i="32"/>
  <c r="ER188" i="32"/>
  <c r="ET187" i="32"/>
  <c r="ER187" i="32"/>
  <c r="ET186" i="32"/>
  <c r="ER186" i="32"/>
  <c r="ET185" i="32"/>
  <c r="ER185" i="32"/>
  <c r="ET184" i="32"/>
  <c r="ER184" i="32"/>
  <c r="ET183" i="32"/>
  <c r="ER183" i="32"/>
  <c r="ET182" i="32"/>
  <c r="ER182" i="32"/>
  <c r="ET181" i="32"/>
  <c r="ER181" i="32"/>
  <c r="ET180" i="32"/>
  <c r="ER180" i="32"/>
  <c r="ET179" i="32"/>
  <c r="ER179" i="32"/>
  <c r="ET178" i="32"/>
  <c r="ER178" i="32"/>
  <c r="ET177" i="32"/>
  <c r="ER177" i="32"/>
  <c r="ET176" i="32"/>
  <c r="ER176" i="32"/>
  <c r="ET175" i="32"/>
  <c r="ER175" i="32"/>
  <c r="ET174" i="32"/>
  <c r="ER174" i="32"/>
  <c r="ET173" i="32"/>
  <c r="ER173" i="32"/>
  <c r="ET172" i="32"/>
  <c r="ER172" i="32"/>
  <c r="ET171" i="32"/>
  <c r="ER171" i="32"/>
  <c r="ET170" i="32"/>
  <c r="ER170" i="32"/>
  <c r="ET169" i="32"/>
  <c r="ER169" i="32"/>
  <c r="ET168" i="32"/>
  <c r="ER168" i="32"/>
  <c r="ET167" i="32"/>
  <c r="ER167" i="32"/>
  <c r="ET166" i="32"/>
  <c r="ER166" i="32"/>
  <c r="ET165" i="32"/>
  <c r="ER165" i="32"/>
  <c r="ET164" i="32"/>
  <c r="ER164" i="32"/>
  <c r="ET163" i="32"/>
  <c r="ER163" i="32"/>
  <c r="ET162" i="32"/>
  <c r="ER162" i="32"/>
  <c r="ET161" i="32"/>
  <c r="ER161" i="32"/>
  <c r="ET160" i="32"/>
  <c r="ER160" i="32"/>
  <c r="ET159" i="32"/>
  <c r="ER159" i="32"/>
  <c r="ET158" i="32"/>
  <c r="ER158" i="32"/>
  <c r="ET157" i="32"/>
  <c r="ER157" i="32"/>
  <c r="ET156" i="32"/>
  <c r="ER156" i="32"/>
  <c r="ET155" i="32"/>
  <c r="ER155" i="32"/>
  <c r="ET154" i="32"/>
  <c r="ER154" i="32"/>
  <c r="ET153" i="32"/>
  <c r="ER153" i="32"/>
  <c r="ET152" i="32"/>
  <c r="ER152" i="32"/>
  <c r="ET151" i="32"/>
  <c r="ER151" i="32"/>
  <c r="ET150" i="32"/>
  <c r="ER150" i="32"/>
  <c r="ET149" i="32"/>
  <c r="ER149" i="32"/>
  <c r="ET148" i="32"/>
  <c r="ER148" i="32"/>
  <c r="ET147" i="32"/>
  <c r="ER147" i="32"/>
  <c r="ET146" i="32"/>
  <c r="ER146" i="32"/>
  <c r="ET145" i="32"/>
  <c r="ER145" i="32"/>
  <c r="ET144" i="32"/>
  <c r="ER144" i="32"/>
  <c r="ET143" i="32"/>
  <c r="ER143" i="32"/>
  <c r="ET142" i="32"/>
  <c r="ER142" i="32"/>
  <c r="ET141" i="32"/>
  <c r="ER141" i="32"/>
  <c r="ET140" i="32"/>
  <c r="ER140" i="32"/>
  <c r="ET139" i="32"/>
  <c r="ER139" i="32"/>
  <c r="ET138" i="32"/>
  <c r="ER138" i="32"/>
  <c r="ET137" i="32"/>
  <c r="ER137" i="32"/>
  <c r="ET136" i="32"/>
  <c r="ER136" i="32"/>
  <c r="ET135" i="32"/>
  <c r="ER135" i="32"/>
  <c r="ET134" i="32"/>
  <c r="ER134" i="32"/>
  <c r="ET133" i="32"/>
  <c r="ER133" i="32"/>
  <c r="ET132" i="32"/>
  <c r="ER132" i="32"/>
  <c r="ET131" i="32"/>
  <c r="ER131" i="32"/>
  <c r="ET130" i="32"/>
  <c r="ER130" i="32"/>
  <c r="ET129" i="32"/>
  <c r="ER129" i="32"/>
  <c r="ET128" i="32"/>
  <c r="ER128" i="32"/>
  <c r="ET127" i="32"/>
  <c r="ER127" i="32"/>
  <c r="ET126" i="32"/>
  <c r="ER126" i="32"/>
  <c r="ET125" i="32"/>
  <c r="ER125" i="32"/>
  <c r="ET124" i="32"/>
  <c r="ER124" i="32"/>
  <c r="ET123" i="32"/>
  <c r="ER123" i="32"/>
  <c r="ET122" i="32"/>
  <c r="ER122" i="32"/>
  <c r="ET121" i="32"/>
  <c r="ER121" i="32"/>
  <c r="ET120" i="32"/>
  <c r="ER120" i="32"/>
  <c r="ET119" i="32"/>
  <c r="ER119" i="32"/>
  <c r="ET118" i="32"/>
  <c r="ER118" i="32"/>
  <c r="ET117" i="32"/>
  <c r="ER117" i="32"/>
  <c r="ET116" i="32"/>
  <c r="ER116" i="32"/>
  <c r="ET115" i="32"/>
  <c r="ER115" i="32"/>
  <c r="ET114" i="32"/>
  <c r="ER114" i="32"/>
  <c r="ET113" i="32"/>
  <c r="ER113" i="32"/>
  <c r="ET112" i="32"/>
  <c r="ER112" i="32"/>
  <c r="FC1" i="32"/>
  <c r="FB1" i="32"/>
  <c r="EX1" i="32"/>
  <c r="EW1" i="32"/>
  <c r="ES1" i="32"/>
  <c r="ER1" i="32"/>
  <c r="EO276" i="32"/>
  <c r="EM276" i="32"/>
  <c r="EJ276" i="32"/>
  <c r="EH276" i="32"/>
  <c r="EO275" i="32"/>
  <c r="EM275" i="32"/>
  <c r="EJ275" i="32"/>
  <c r="EH275" i="32"/>
  <c r="EO274" i="32"/>
  <c r="EM274" i="32"/>
  <c r="EJ274" i="32"/>
  <c r="EH274" i="32"/>
  <c r="EO273" i="32"/>
  <c r="EM273" i="32"/>
  <c r="EJ273" i="32"/>
  <c r="EH273" i="32"/>
  <c r="EO272" i="32"/>
  <c r="EM272" i="32"/>
  <c r="EJ272" i="32"/>
  <c r="EH272" i="32"/>
  <c r="EO271" i="32"/>
  <c r="EM271" i="32"/>
  <c r="EJ271" i="32"/>
  <c r="EH271" i="32"/>
  <c r="EO270" i="32"/>
  <c r="EM270" i="32"/>
  <c r="EJ270" i="32"/>
  <c r="EH270" i="32"/>
  <c r="EO269" i="32"/>
  <c r="EM269" i="32"/>
  <c r="EJ269" i="32"/>
  <c r="EH269" i="32"/>
  <c r="EO268" i="32"/>
  <c r="EM268" i="32"/>
  <c r="EJ268" i="32"/>
  <c r="EH268" i="32"/>
  <c r="EO267" i="32"/>
  <c r="EM267" i="32"/>
  <c r="EJ267" i="32"/>
  <c r="EH267" i="32"/>
  <c r="EO266" i="32"/>
  <c r="EM266" i="32"/>
  <c r="EJ266" i="32"/>
  <c r="EH266" i="32"/>
  <c r="EO265" i="32"/>
  <c r="EM265" i="32"/>
  <c r="EJ265" i="32"/>
  <c r="EH265" i="32"/>
  <c r="EO264" i="32"/>
  <c r="EM264" i="32"/>
  <c r="EJ264" i="32"/>
  <c r="EH264" i="32"/>
  <c r="EO263" i="32"/>
  <c r="EM263" i="32"/>
  <c r="EJ263" i="32"/>
  <c r="EH263" i="32"/>
  <c r="EO262" i="32"/>
  <c r="EM262" i="32"/>
  <c r="EJ262" i="32"/>
  <c r="EH262" i="32"/>
  <c r="EO261" i="32"/>
  <c r="EM261" i="32"/>
  <c r="EJ261" i="32"/>
  <c r="EH261" i="32"/>
  <c r="EO260" i="32"/>
  <c r="EM260" i="32"/>
  <c r="EJ260" i="32"/>
  <c r="EH260" i="32"/>
  <c r="EO259" i="32"/>
  <c r="EM259" i="32"/>
  <c r="EJ259" i="32"/>
  <c r="EH259" i="32"/>
  <c r="EO258" i="32"/>
  <c r="EM258" i="32"/>
  <c r="EJ258" i="32"/>
  <c r="EH258" i="32"/>
  <c r="EO257" i="32"/>
  <c r="EM257" i="32"/>
  <c r="EJ257" i="32"/>
  <c r="EH257" i="32"/>
  <c r="EO256" i="32"/>
  <c r="EM256" i="32"/>
  <c r="EJ256" i="32"/>
  <c r="EH256" i="32"/>
  <c r="EO255" i="32"/>
  <c r="EM255" i="32"/>
  <c r="EJ255" i="32"/>
  <c r="EH255" i="32"/>
  <c r="EO254" i="32"/>
  <c r="EM254" i="32"/>
  <c r="EJ254" i="32"/>
  <c r="EH254" i="32"/>
  <c r="EO253" i="32"/>
  <c r="EM253" i="32"/>
  <c r="EJ253" i="32"/>
  <c r="EH253" i="32"/>
  <c r="EO252" i="32"/>
  <c r="EM252" i="32"/>
  <c r="EJ252" i="32"/>
  <c r="EH252" i="32"/>
  <c r="EO251" i="32"/>
  <c r="EM251" i="32"/>
  <c r="EJ251" i="32"/>
  <c r="EH251" i="32"/>
  <c r="EO250" i="32"/>
  <c r="EM250" i="32"/>
  <c r="EJ250" i="32"/>
  <c r="EH250" i="32"/>
  <c r="EO249" i="32"/>
  <c r="EM249" i="32"/>
  <c r="EJ249" i="32"/>
  <c r="EH249" i="32"/>
  <c r="EO248" i="32"/>
  <c r="EM248" i="32"/>
  <c r="EJ248" i="32"/>
  <c r="EH248" i="32"/>
  <c r="EO247" i="32"/>
  <c r="EM247" i="32"/>
  <c r="EJ247" i="32"/>
  <c r="EH247" i="32"/>
  <c r="EO246" i="32"/>
  <c r="EM246" i="32"/>
  <c r="EJ246" i="32"/>
  <c r="EH246" i="32"/>
  <c r="EO245" i="32"/>
  <c r="EM245" i="32"/>
  <c r="EJ245" i="32"/>
  <c r="EH245" i="32"/>
  <c r="EO244" i="32"/>
  <c r="EM244" i="32"/>
  <c r="EJ244" i="32"/>
  <c r="EH244" i="32"/>
  <c r="EO243" i="32"/>
  <c r="EM243" i="32"/>
  <c r="EJ243" i="32"/>
  <c r="EH243" i="32"/>
  <c r="EO242" i="32"/>
  <c r="EM242" i="32"/>
  <c r="EJ242" i="32"/>
  <c r="EH242" i="32"/>
  <c r="EO241" i="32"/>
  <c r="EM241" i="32"/>
  <c r="EJ241" i="32"/>
  <c r="EH241" i="32"/>
  <c r="EO240" i="32"/>
  <c r="EM240" i="32"/>
  <c r="EJ240" i="32"/>
  <c r="EH240" i="32"/>
  <c r="EO239" i="32"/>
  <c r="EM239" i="32"/>
  <c r="EJ239" i="32"/>
  <c r="EH239" i="32"/>
  <c r="EO238" i="32"/>
  <c r="EM238" i="32"/>
  <c r="EJ238" i="32"/>
  <c r="EH238" i="32"/>
  <c r="EO237" i="32"/>
  <c r="EM237" i="32"/>
  <c r="EJ237" i="32"/>
  <c r="EH237" i="32"/>
  <c r="EO236" i="32"/>
  <c r="EM236" i="32"/>
  <c r="EJ236" i="32"/>
  <c r="EH236" i="32"/>
  <c r="EO235" i="32"/>
  <c r="EM235" i="32"/>
  <c r="EJ235" i="32"/>
  <c r="EH235" i="32"/>
  <c r="EO234" i="32"/>
  <c r="EM234" i="32"/>
  <c r="EJ234" i="32"/>
  <c r="EH234" i="32"/>
  <c r="EO233" i="32"/>
  <c r="EM233" i="32"/>
  <c r="EJ233" i="32"/>
  <c r="EH233" i="32"/>
  <c r="EO232" i="32"/>
  <c r="EM232" i="32"/>
  <c r="EJ232" i="32"/>
  <c r="EH232" i="32"/>
  <c r="EO231" i="32"/>
  <c r="EM231" i="32"/>
  <c r="EJ231" i="32"/>
  <c r="EH231" i="32"/>
  <c r="EO230" i="32"/>
  <c r="EM230" i="32"/>
  <c r="EJ230" i="32"/>
  <c r="EH230" i="32"/>
  <c r="EO229" i="32"/>
  <c r="EM229" i="32"/>
  <c r="EJ229" i="32"/>
  <c r="EH229" i="32"/>
  <c r="EO228" i="32"/>
  <c r="EM228" i="32"/>
  <c r="EJ228" i="32"/>
  <c r="EH228" i="32"/>
  <c r="EO227" i="32"/>
  <c r="EM227" i="32"/>
  <c r="EJ227" i="32"/>
  <c r="EH227" i="32"/>
  <c r="EO226" i="32"/>
  <c r="EM226" i="32"/>
  <c r="EJ226" i="32"/>
  <c r="EH226" i="32"/>
  <c r="EO225" i="32"/>
  <c r="EM225" i="32"/>
  <c r="EJ225" i="32"/>
  <c r="EH225" i="32"/>
  <c r="EO224" i="32"/>
  <c r="EM224" i="32"/>
  <c r="EJ224" i="32"/>
  <c r="EH224" i="32"/>
  <c r="EO223" i="32"/>
  <c r="EM223" i="32"/>
  <c r="EJ223" i="32"/>
  <c r="EH223" i="32"/>
  <c r="EO222" i="32"/>
  <c r="EM222" i="32"/>
  <c r="EJ222" i="32"/>
  <c r="EH222" i="32"/>
  <c r="EO221" i="32"/>
  <c r="EM221" i="32"/>
  <c r="EJ221" i="32"/>
  <c r="EH221" i="32"/>
  <c r="EO220" i="32"/>
  <c r="EM220" i="32"/>
  <c r="EJ220" i="32"/>
  <c r="EH220" i="32"/>
  <c r="EO219" i="32"/>
  <c r="EM219" i="32"/>
  <c r="EJ219" i="32"/>
  <c r="EH219" i="32"/>
  <c r="EO218" i="32"/>
  <c r="EM218" i="32"/>
  <c r="EJ218" i="32"/>
  <c r="EH218" i="32"/>
  <c r="EO217" i="32"/>
  <c r="EM217" i="32"/>
  <c r="EJ217" i="32"/>
  <c r="EH217" i="32"/>
  <c r="EO216" i="32"/>
  <c r="EM216" i="32"/>
  <c r="EJ216" i="32"/>
  <c r="EH216" i="32"/>
  <c r="EO215" i="32"/>
  <c r="EM215" i="32"/>
  <c r="EJ215" i="32"/>
  <c r="EH215" i="32"/>
  <c r="EO214" i="32"/>
  <c r="EM214" i="32"/>
  <c r="EJ214" i="32"/>
  <c r="EH214" i="32"/>
  <c r="EO213" i="32"/>
  <c r="EM213" i="32"/>
  <c r="EJ213" i="32"/>
  <c r="EH213" i="32"/>
  <c r="EO212" i="32"/>
  <c r="EM212" i="32"/>
  <c r="EJ212" i="32"/>
  <c r="EH212" i="32"/>
  <c r="EO211" i="32"/>
  <c r="EM211" i="32"/>
  <c r="EJ211" i="32"/>
  <c r="EH211" i="32"/>
  <c r="EO210" i="32"/>
  <c r="EM210" i="32"/>
  <c r="EJ210" i="32"/>
  <c r="EH210" i="32"/>
  <c r="EO209" i="32"/>
  <c r="EM209" i="32"/>
  <c r="EJ209" i="32"/>
  <c r="EH209" i="32"/>
  <c r="EO208" i="32"/>
  <c r="EM208" i="32"/>
  <c r="EJ208" i="32"/>
  <c r="EH208" i="32"/>
  <c r="EO207" i="32"/>
  <c r="EM207" i="32"/>
  <c r="EJ207" i="32"/>
  <c r="EH207" i="32"/>
  <c r="EO206" i="32"/>
  <c r="EM206" i="32"/>
  <c r="EJ206" i="32"/>
  <c r="EH206" i="32"/>
  <c r="EO205" i="32"/>
  <c r="EM205" i="32"/>
  <c r="EJ205" i="32"/>
  <c r="EH205" i="32"/>
  <c r="EO204" i="32"/>
  <c r="EM204" i="32"/>
  <c r="EJ204" i="32"/>
  <c r="EH204" i="32"/>
  <c r="EO203" i="32"/>
  <c r="EM203" i="32"/>
  <c r="EJ203" i="32"/>
  <c r="EH203" i="32"/>
  <c r="EO202" i="32"/>
  <c r="EM202" i="32"/>
  <c r="EJ202" i="32"/>
  <c r="EH202" i="32"/>
  <c r="EO201" i="32"/>
  <c r="EM201" i="32"/>
  <c r="EJ201" i="32"/>
  <c r="EH201" i="32"/>
  <c r="EO200" i="32"/>
  <c r="EM200" i="32"/>
  <c r="EJ200" i="32"/>
  <c r="EH200" i="32"/>
  <c r="EO199" i="32"/>
  <c r="EM199" i="32"/>
  <c r="EJ199" i="32"/>
  <c r="EH199" i="32"/>
  <c r="EO198" i="32"/>
  <c r="EM198" i="32"/>
  <c r="EJ198" i="32"/>
  <c r="EH198" i="32"/>
  <c r="EO197" i="32"/>
  <c r="EM197" i="32"/>
  <c r="EJ197" i="32"/>
  <c r="EH197" i="32"/>
  <c r="EO196" i="32"/>
  <c r="EM196" i="32"/>
  <c r="EJ196" i="32"/>
  <c r="EH196" i="32"/>
  <c r="EO195" i="32"/>
  <c r="EM195" i="32"/>
  <c r="EJ195" i="32"/>
  <c r="EH195" i="32"/>
  <c r="EO194" i="32"/>
  <c r="EM194" i="32"/>
  <c r="EJ194" i="32"/>
  <c r="EH194" i="32"/>
  <c r="EO193" i="32"/>
  <c r="EM193" i="32"/>
  <c r="EJ193" i="32"/>
  <c r="EH193" i="32"/>
  <c r="EO192" i="32"/>
  <c r="EM192" i="32"/>
  <c r="EJ192" i="32"/>
  <c r="EH192" i="32"/>
  <c r="EO191" i="32"/>
  <c r="EM191" i="32"/>
  <c r="EJ191" i="32"/>
  <c r="EH191" i="32"/>
  <c r="EO190" i="32"/>
  <c r="EM190" i="32"/>
  <c r="EJ190" i="32"/>
  <c r="EH190" i="32"/>
  <c r="EO189" i="32"/>
  <c r="EM189" i="32"/>
  <c r="EJ189" i="32"/>
  <c r="EH189" i="32"/>
  <c r="EO188" i="32"/>
  <c r="EM188" i="32"/>
  <c r="EJ188" i="32"/>
  <c r="EH188" i="32"/>
  <c r="EO187" i="32"/>
  <c r="EM187" i="32"/>
  <c r="EJ187" i="32"/>
  <c r="EH187" i="32"/>
  <c r="EO186" i="32"/>
  <c r="EM186" i="32"/>
  <c r="EJ186" i="32"/>
  <c r="EH186" i="32"/>
  <c r="EO185" i="32"/>
  <c r="EM185" i="32"/>
  <c r="EJ185" i="32"/>
  <c r="EH185" i="32"/>
  <c r="EO184" i="32"/>
  <c r="EM184" i="32"/>
  <c r="EJ184" i="32"/>
  <c r="EH184" i="32"/>
  <c r="EO183" i="32"/>
  <c r="EM183" i="32"/>
  <c r="EJ183" i="32"/>
  <c r="EH183" i="32"/>
  <c r="EO182" i="32"/>
  <c r="EM182" i="32"/>
  <c r="EJ182" i="32"/>
  <c r="EH182" i="32"/>
  <c r="EO181" i="32"/>
  <c r="EM181" i="32"/>
  <c r="EJ181" i="32"/>
  <c r="EH181" i="32"/>
  <c r="EO180" i="32"/>
  <c r="EM180" i="32"/>
  <c r="EJ180" i="32"/>
  <c r="EH180" i="32"/>
  <c r="EO179" i="32"/>
  <c r="EM179" i="32"/>
  <c r="EJ179" i="32"/>
  <c r="EH179" i="32"/>
  <c r="EO178" i="32"/>
  <c r="EM178" i="32"/>
  <c r="EJ178" i="32"/>
  <c r="EH178" i="32"/>
  <c r="EO177" i="32"/>
  <c r="EM177" i="32"/>
  <c r="EJ177" i="32"/>
  <c r="EH177" i="32"/>
  <c r="EO176" i="32"/>
  <c r="EM176" i="32"/>
  <c r="EJ176" i="32"/>
  <c r="EH176" i="32"/>
  <c r="EO175" i="32"/>
  <c r="EM175" i="32"/>
  <c r="EJ175" i="32"/>
  <c r="EH175" i="32"/>
  <c r="EO174" i="32"/>
  <c r="EM174" i="32"/>
  <c r="EJ174" i="32"/>
  <c r="EH174" i="32"/>
  <c r="EO173" i="32"/>
  <c r="EM173" i="32"/>
  <c r="EJ173" i="32"/>
  <c r="EH173" i="32"/>
  <c r="EO172" i="32"/>
  <c r="EM172" i="32"/>
  <c r="EJ172" i="32"/>
  <c r="EH172" i="32"/>
  <c r="EO171" i="32"/>
  <c r="EM171" i="32"/>
  <c r="EJ171" i="32"/>
  <c r="EH171" i="32"/>
  <c r="EO170" i="32"/>
  <c r="EM170" i="32"/>
  <c r="EJ170" i="32"/>
  <c r="EH170" i="32"/>
  <c r="EO169" i="32"/>
  <c r="EM169" i="32"/>
  <c r="EJ169" i="32"/>
  <c r="EH169" i="32"/>
  <c r="EO168" i="32"/>
  <c r="EM168" i="32"/>
  <c r="EJ168" i="32"/>
  <c r="EH168" i="32"/>
  <c r="EO167" i="32"/>
  <c r="EM167" i="32"/>
  <c r="EJ167" i="32"/>
  <c r="EH167" i="32"/>
  <c r="EO166" i="32"/>
  <c r="EM166" i="32"/>
  <c r="EJ166" i="32"/>
  <c r="EH166" i="32"/>
  <c r="EO165" i="32"/>
  <c r="EM165" i="32"/>
  <c r="EJ165" i="32"/>
  <c r="EH165" i="32"/>
  <c r="EO164" i="32"/>
  <c r="EM164" i="32"/>
  <c r="EJ164" i="32"/>
  <c r="EH164" i="32"/>
  <c r="EO163" i="32"/>
  <c r="EM163" i="32"/>
  <c r="EJ163" i="32"/>
  <c r="EH163" i="32"/>
  <c r="EO162" i="32"/>
  <c r="EM162" i="32"/>
  <c r="EJ162" i="32"/>
  <c r="EH162" i="32"/>
  <c r="EO161" i="32"/>
  <c r="EM161" i="32"/>
  <c r="EJ161" i="32"/>
  <c r="EH161" i="32"/>
  <c r="EO160" i="32"/>
  <c r="EM160" i="32"/>
  <c r="EJ160" i="32"/>
  <c r="EH160" i="32"/>
  <c r="EO159" i="32"/>
  <c r="EM159" i="32"/>
  <c r="EJ159" i="32"/>
  <c r="EH159" i="32"/>
  <c r="EO158" i="32"/>
  <c r="EM158" i="32"/>
  <c r="EJ158" i="32"/>
  <c r="EH158" i="32"/>
  <c r="EO157" i="32"/>
  <c r="EM157" i="32"/>
  <c r="EJ157" i="32"/>
  <c r="EH157" i="32"/>
  <c r="EO156" i="32"/>
  <c r="EM156" i="32"/>
  <c r="EJ156" i="32"/>
  <c r="EH156" i="32"/>
  <c r="EO155" i="32"/>
  <c r="EM155" i="32"/>
  <c r="EJ155" i="32"/>
  <c r="EH155" i="32"/>
  <c r="EO154" i="32"/>
  <c r="EM154" i="32"/>
  <c r="EJ154" i="32"/>
  <c r="EH154" i="32"/>
  <c r="EO153" i="32"/>
  <c r="EM153" i="32"/>
  <c r="EJ153" i="32"/>
  <c r="EH153" i="32"/>
  <c r="EO152" i="32"/>
  <c r="EM152" i="32"/>
  <c r="EJ152" i="32"/>
  <c r="EH152" i="32"/>
  <c r="EO151" i="32"/>
  <c r="EM151" i="32"/>
  <c r="EJ151" i="32"/>
  <c r="EH151" i="32"/>
  <c r="EO150" i="32"/>
  <c r="EM150" i="32"/>
  <c r="EJ150" i="32"/>
  <c r="EH150" i="32"/>
  <c r="EO149" i="32"/>
  <c r="EM149" i="32"/>
  <c r="EJ149" i="32"/>
  <c r="EH149" i="32"/>
  <c r="EO148" i="32"/>
  <c r="EM148" i="32"/>
  <c r="EJ148" i="32"/>
  <c r="EH148" i="32"/>
  <c r="EO147" i="32"/>
  <c r="EM147" i="32"/>
  <c r="EJ147" i="32"/>
  <c r="EH147" i="32"/>
  <c r="EO146" i="32"/>
  <c r="EM146" i="32"/>
  <c r="EJ146" i="32"/>
  <c r="EH146" i="32"/>
  <c r="EO145" i="32"/>
  <c r="EM145" i="32"/>
  <c r="EJ145" i="32"/>
  <c r="EH145" i="32"/>
  <c r="EO144" i="32"/>
  <c r="EM144" i="32"/>
  <c r="EJ144" i="32"/>
  <c r="EH144" i="32"/>
  <c r="EO143" i="32"/>
  <c r="EM143" i="32"/>
  <c r="EJ143" i="32"/>
  <c r="EH143" i="32"/>
  <c r="EO142" i="32"/>
  <c r="EM142" i="32"/>
  <c r="EJ142" i="32"/>
  <c r="EH142" i="32"/>
  <c r="EO141" i="32"/>
  <c r="EM141" i="32"/>
  <c r="EJ141" i="32"/>
  <c r="EH141" i="32"/>
  <c r="EO140" i="32"/>
  <c r="EM140" i="32"/>
  <c r="EJ140" i="32"/>
  <c r="EH140" i="32"/>
  <c r="EO139" i="32"/>
  <c r="EM139" i="32"/>
  <c r="EJ139" i="32"/>
  <c r="EH139" i="32"/>
  <c r="EO138" i="32"/>
  <c r="EM138" i="32"/>
  <c r="EJ138" i="32"/>
  <c r="EH138" i="32"/>
  <c r="EO137" i="32"/>
  <c r="EM137" i="32"/>
  <c r="EJ137" i="32"/>
  <c r="EH137" i="32"/>
  <c r="EO136" i="32"/>
  <c r="EM136" i="32"/>
  <c r="EJ136" i="32"/>
  <c r="EH136" i="32"/>
  <c r="EO135" i="32"/>
  <c r="EM135" i="32"/>
  <c r="EJ135" i="32"/>
  <c r="EH135" i="32"/>
  <c r="EO134" i="32"/>
  <c r="EM134" i="32"/>
  <c r="EJ134" i="32"/>
  <c r="EH134" i="32"/>
  <c r="EO133" i="32"/>
  <c r="EM133" i="32"/>
  <c r="EJ133" i="32"/>
  <c r="EH133" i="32"/>
  <c r="EO132" i="32"/>
  <c r="EM132" i="32"/>
  <c r="EJ132" i="32"/>
  <c r="EH132" i="32"/>
  <c r="EO131" i="32"/>
  <c r="EM131" i="32"/>
  <c r="EJ131" i="32"/>
  <c r="EH131" i="32"/>
  <c r="EO130" i="32"/>
  <c r="EM130" i="32"/>
  <c r="EJ130" i="32"/>
  <c r="EH130" i="32"/>
  <c r="EO129" i="32"/>
  <c r="EM129" i="32"/>
  <c r="EJ129" i="32"/>
  <c r="EH129" i="32"/>
  <c r="EO128" i="32"/>
  <c r="EM128" i="32"/>
  <c r="EJ128" i="32"/>
  <c r="EH128" i="32"/>
  <c r="EO127" i="32"/>
  <c r="EM127" i="32"/>
  <c r="EJ127" i="32"/>
  <c r="EH127" i="32"/>
  <c r="EO126" i="32"/>
  <c r="EM126" i="32"/>
  <c r="EJ126" i="32"/>
  <c r="EH126" i="32"/>
  <c r="EO125" i="32"/>
  <c r="EM125" i="32"/>
  <c r="EJ125" i="32"/>
  <c r="EH125" i="32"/>
  <c r="EO124" i="32"/>
  <c r="EM124" i="32"/>
  <c r="EJ124" i="32"/>
  <c r="EH124" i="32"/>
  <c r="EO123" i="32"/>
  <c r="EM123" i="32"/>
  <c r="EJ123" i="32"/>
  <c r="EH123" i="32"/>
  <c r="EO122" i="32"/>
  <c r="EM122" i="32"/>
  <c r="EJ122" i="32"/>
  <c r="EH122" i="32"/>
  <c r="EO121" i="32"/>
  <c r="EM121" i="32"/>
  <c r="EJ121" i="32"/>
  <c r="EH121" i="32"/>
  <c r="EO120" i="32"/>
  <c r="EM120" i="32"/>
  <c r="EJ120" i="32"/>
  <c r="EH120" i="32"/>
  <c r="EO119" i="32"/>
  <c r="EM119" i="32"/>
  <c r="EJ119" i="32"/>
  <c r="EH119" i="32"/>
  <c r="EO118" i="32"/>
  <c r="EM118" i="32"/>
  <c r="EJ118" i="32"/>
  <c r="EH118" i="32"/>
  <c r="EO117" i="32"/>
  <c r="EM117" i="32"/>
  <c r="EJ117" i="32"/>
  <c r="EH117" i="32"/>
  <c r="EO116" i="32"/>
  <c r="EM116" i="32"/>
  <c r="EJ116" i="32"/>
  <c r="EH116" i="32"/>
  <c r="EO115" i="32"/>
  <c r="EM115" i="32"/>
  <c r="EJ115" i="32"/>
  <c r="EH115" i="32"/>
  <c r="EO114" i="32"/>
  <c r="EM114" i="32"/>
  <c r="EJ114" i="32"/>
  <c r="EH114" i="32"/>
  <c r="EO113" i="32"/>
  <c r="EM113" i="32"/>
  <c r="EJ113" i="32"/>
  <c r="EH113" i="32"/>
  <c r="EO112" i="32"/>
  <c r="EM112" i="32"/>
  <c r="EJ112" i="32"/>
  <c r="EH112" i="32"/>
  <c r="EE276" i="32"/>
  <c r="EC276" i="32"/>
  <c r="EE275" i="32"/>
  <c r="EC275" i="32"/>
  <c r="EE274" i="32"/>
  <c r="EC274" i="32"/>
  <c r="EE273" i="32"/>
  <c r="EC273" i="32"/>
  <c r="EE272" i="32"/>
  <c r="EC272" i="32"/>
  <c r="EE271" i="32"/>
  <c r="EC271" i="32"/>
  <c r="EE270" i="32"/>
  <c r="EC270" i="32"/>
  <c r="EE269" i="32"/>
  <c r="EC269" i="32"/>
  <c r="EE268" i="32"/>
  <c r="EC268" i="32"/>
  <c r="EE267" i="32"/>
  <c r="EC267" i="32"/>
  <c r="EE266" i="32"/>
  <c r="EC266" i="32"/>
  <c r="EE265" i="32"/>
  <c r="EC265" i="32"/>
  <c r="EE264" i="32"/>
  <c r="EC264" i="32"/>
  <c r="EE263" i="32"/>
  <c r="EC263" i="32"/>
  <c r="EE262" i="32"/>
  <c r="EC262" i="32"/>
  <c r="EE261" i="32"/>
  <c r="EC261" i="32"/>
  <c r="EE260" i="32"/>
  <c r="EC260" i="32"/>
  <c r="EE259" i="32"/>
  <c r="EC259" i="32"/>
  <c r="EE258" i="32"/>
  <c r="EC258" i="32"/>
  <c r="EE257" i="32"/>
  <c r="EC257" i="32"/>
  <c r="EE256" i="32"/>
  <c r="EC256" i="32"/>
  <c r="EE255" i="32"/>
  <c r="EC255" i="32"/>
  <c r="EE254" i="32"/>
  <c r="EC254" i="32"/>
  <c r="EE253" i="32"/>
  <c r="EC253" i="32"/>
  <c r="EE252" i="32"/>
  <c r="EC252" i="32"/>
  <c r="EE251" i="32"/>
  <c r="EC251" i="32"/>
  <c r="EE250" i="32"/>
  <c r="EC250" i="32"/>
  <c r="EE249" i="32"/>
  <c r="EC249" i="32"/>
  <c r="EE248" i="32"/>
  <c r="EC248" i="32"/>
  <c r="EE247" i="32"/>
  <c r="EC247" i="32"/>
  <c r="EE246" i="32"/>
  <c r="EC246" i="32"/>
  <c r="EE245" i="32"/>
  <c r="EC245" i="32"/>
  <c r="EE244" i="32"/>
  <c r="EC244" i="32"/>
  <c r="EE243" i="32"/>
  <c r="EC243" i="32"/>
  <c r="EE242" i="32"/>
  <c r="EC242" i="32"/>
  <c r="EE241" i="32"/>
  <c r="EC241" i="32"/>
  <c r="EE240" i="32"/>
  <c r="EC240" i="32"/>
  <c r="EE239" i="32"/>
  <c r="EC239" i="32"/>
  <c r="EE238" i="32"/>
  <c r="EC238" i="32"/>
  <c r="EE237" i="32"/>
  <c r="EC237" i="32"/>
  <c r="EE236" i="32"/>
  <c r="EC236" i="32"/>
  <c r="EE235" i="32"/>
  <c r="EC235" i="32"/>
  <c r="EE234" i="32"/>
  <c r="EC234" i="32"/>
  <c r="EE233" i="32"/>
  <c r="EC233" i="32"/>
  <c r="EE232" i="32"/>
  <c r="EC232" i="32"/>
  <c r="EE231" i="32"/>
  <c r="EC231" i="32"/>
  <c r="EE230" i="32"/>
  <c r="EC230" i="32"/>
  <c r="EE229" i="32"/>
  <c r="EC229" i="32"/>
  <c r="EE228" i="32"/>
  <c r="EC228" i="32"/>
  <c r="EE227" i="32"/>
  <c r="EC227" i="32"/>
  <c r="EE226" i="32"/>
  <c r="EC226" i="32"/>
  <c r="EE225" i="32"/>
  <c r="EC225" i="32"/>
  <c r="EE224" i="32"/>
  <c r="EC224" i="32"/>
  <c r="EE223" i="32"/>
  <c r="EC223" i="32"/>
  <c r="EE222" i="32"/>
  <c r="EC222" i="32"/>
  <c r="EE221" i="32"/>
  <c r="EC221" i="32"/>
  <c r="EE220" i="32"/>
  <c r="EC220" i="32"/>
  <c r="EE219" i="32"/>
  <c r="EC219" i="32"/>
  <c r="EE218" i="32"/>
  <c r="EC218" i="32"/>
  <c r="EE217" i="32"/>
  <c r="EC217" i="32"/>
  <c r="EE216" i="32"/>
  <c r="EC216" i="32"/>
  <c r="EE215" i="32"/>
  <c r="EC215" i="32"/>
  <c r="EE214" i="32"/>
  <c r="EC214" i="32"/>
  <c r="EE213" i="32"/>
  <c r="EC213" i="32"/>
  <c r="EE212" i="32"/>
  <c r="EC212" i="32"/>
  <c r="EE211" i="32"/>
  <c r="EC211" i="32"/>
  <c r="EE210" i="32"/>
  <c r="EC210" i="32"/>
  <c r="EE209" i="32"/>
  <c r="EC209" i="32"/>
  <c r="EE208" i="32"/>
  <c r="EC208" i="32"/>
  <c r="EE207" i="32"/>
  <c r="EC207" i="32"/>
  <c r="EE206" i="32"/>
  <c r="EC206" i="32"/>
  <c r="EE205" i="32"/>
  <c r="EC205" i="32"/>
  <c r="EE204" i="32"/>
  <c r="EC204" i="32"/>
  <c r="EE203" i="32"/>
  <c r="EC203" i="32"/>
  <c r="EE202" i="32"/>
  <c r="EC202" i="32"/>
  <c r="EE201" i="32"/>
  <c r="EC201" i="32"/>
  <c r="EE200" i="32"/>
  <c r="EC200" i="32"/>
  <c r="EE199" i="32"/>
  <c r="EC199" i="32"/>
  <c r="EE198" i="32"/>
  <c r="EC198" i="32"/>
  <c r="EE197" i="32"/>
  <c r="EC197" i="32"/>
  <c r="EE196" i="32"/>
  <c r="EC196" i="32"/>
  <c r="EE195" i="32"/>
  <c r="EC195" i="32"/>
  <c r="EE194" i="32"/>
  <c r="EC194" i="32"/>
  <c r="EE193" i="32"/>
  <c r="EC193" i="32"/>
  <c r="EE192" i="32"/>
  <c r="EC192" i="32"/>
  <c r="EE191" i="32"/>
  <c r="EC191" i="32"/>
  <c r="EE190" i="32"/>
  <c r="EC190" i="32"/>
  <c r="EE189" i="32"/>
  <c r="EC189" i="32"/>
  <c r="EE188" i="32"/>
  <c r="EC188" i="32"/>
  <c r="EE187" i="32"/>
  <c r="EC187" i="32"/>
  <c r="EE186" i="32"/>
  <c r="EC186" i="32"/>
  <c r="EE185" i="32"/>
  <c r="EC185" i="32"/>
  <c r="EE184" i="32"/>
  <c r="EC184" i="32"/>
  <c r="EE183" i="32"/>
  <c r="EC183" i="32"/>
  <c r="EE182" i="32"/>
  <c r="EC182" i="32"/>
  <c r="EE181" i="32"/>
  <c r="EC181" i="32"/>
  <c r="EE180" i="32"/>
  <c r="EC180" i="32"/>
  <c r="EE179" i="32"/>
  <c r="EC179" i="32"/>
  <c r="EE178" i="32"/>
  <c r="EC178" i="32"/>
  <c r="EE177" i="32"/>
  <c r="EC177" i="32"/>
  <c r="EE176" i="32"/>
  <c r="EC176" i="32"/>
  <c r="EE175" i="32"/>
  <c r="EC175" i="32"/>
  <c r="EE174" i="32"/>
  <c r="EC174" i="32"/>
  <c r="EE173" i="32"/>
  <c r="EC173" i="32"/>
  <c r="EE172" i="32"/>
  <c r="EC172" i="32"/>
  <c r="EE171" i="32"/>
  <c r="EC171" i="32"/>
  <c r="EE170" i="32"/>
  <c r="EC170" i="32"/>
  <c r="EE169" i="32"/>
  <c r="EC169" i="32"/>
  <c r="EE168" i="32"/>
  <c r="EC168" i="32"/>
  <c r="EE167" i="32"/>
  <c r="EC167" i="32"/>
  <c r="EE166" i="32"/>
  <c r="EC166" i="32"/>
  <c r="EE165" i="32"/>
  <c r="EC165" i="32"/>
  <c r="EE164" i="32"/>
  <c r="EC164" i="32"/>
  <c r="EE163" i="32"/>
  <c r="EC163" i="32"/>
  <c r="EE162" i="32"/>
  <c r="EC162" i="32"/>
  <c r="EE161" i="32"/>
  <c r="EC161" i="32"/>
  <c r="EE160" i="32"/>
  <c r="EC160" i="32"/>
  <c r="EE159" i="32"/>
  <c r="EC159" i="32"/>
  <c r="EE158" i="32"/>
  <c r="EC158" i="32"/>
  <c r="EE157" i="32"/>
  <c r="EC157" i="32"/>
  <c r="EE156" i="32"/>
  <c r="EC156" i="32"/>
  <c r="EE155" i="32"/>
  <c r="EC155" i="32"/>
  <c r="EE154" i="32"/>
  <c r="EC154" i="32"/>
  <c r="EE153" i="32"/>
  <c r="EC153" i="32"/>
  <c r="EE152" i="32"/>
  <c r="EC152" i="32"/>
  <c r="EE151" i="32"/>
  <c r="EC151" i="32"/>
  <c r="EE150" i="32"/>
  <c r="EC150" i="32"/>
  <c r="EE149" i="32"/>
  <c r="EC149" i="32"/>
  <c r="EE148" i="32"/>
  <c r="EC148" i="32"/>
  <c r="EE147" i="32"/>
  <c r="EC147" i="32"/>
  <c r="EE146" i="32"/>
  <c r="EC146" i="32"/>
  <c r="EE145" i="32"/>
  <c r="EC145" i="32"/>
  <c r="EE144" i="32"/>
  <c r="EC144" i="32"/>
  <c r="EE143" i="32"/>
  <c r="EC143" i="32"/>
  <c r="EE142" i="32"/>
  <c r="EC142" i="32"/>
  <c r="EE141" i="32"/>
  <c r="EC141" i="32"/>
  <c r="EE140" i="32"/>
  <c r="EC140" i="32"/>
  <c r="EE139" i="32"/>
  <c r="EC139" i="32"/>
  <c r="EE138" i="32"/>
  <c r="EC138" i="32"/>
  <c r="EE137" i="32"/>
  <c r="EC137" i="32"/>
  <c r="EE136" i="32"/>
  <c r="EC136" i="32"/>
  <c r="EE135" i="32"/>
  <c r="EC135" i="32"/>
  <c r="EE134" i="32"/>
  <c r="EC134" i="32"/>
  <c r="EE133" i="32"/>
  <c r="EC133" i="32"/>
  <c r="EE132" i="32"/>
  <c r="EC132" i="32"/>
  <c r="EE131" i="32"/>
  <c r="EC131" i="32"/>
  <c r="EE130" i="32"/>
  <c r="EC130" i="32"/>
  <c r="EE129" i="32"/>
  <c r="EC129" i="32"/>
  <c r="EE128" i="32"/>
  <c r="EC128" i="32"/>
  <c r="EE127" i="32"/>
  <c r="EC127" i="32"/>
  <c r="EE126" i="32"/>
  <c r="EC126" i="32"/>
  <c r="EE125" i="32"/>
  <c r="EC125" i="32"/>
  <c r="EE124" i="32"/>
  <c r="EC124" i="32"/>
  <c r="EE123" i="32"/>
  <c r="EC123" i="32"/>
  <c r="EE122" i="32"/>
  <c r="EC122" i="32"/>
  <c r="EE121" i="32"/>
  <c r="EC121" i="32"/>
  <c r="EE120" i="32"/>
  <c r="EC120" i="32"/>
  <c r="EE119" i="32"/>
  <c r="EC119" i="32"/>
  <c r="EE118" i="32"/>
  <c r="EC118" i="32"/>
  <c r="EE117" i="32"/>
  <c r="EC117" i="32"/>
  <c r="EE116" i="32"/>
  <c r="EC116" i="32"/>
  <c r="EE115" i="32"/>
  <c r="EC115" i="32"/>
  <c r="EE114" i="32"/>
  <c r="EC114" i="32"/>
  <c r="EE113" i="32"/>
  <c r="EC113" i="32"/>
  <c r="EE112" i="32"/>
  <c r="EC112" i="32"/>
  <c r="DT276" i="32"/>
  <c r="DR276" i="32"/>
  <c r="DT275" i="32"/>
  <c r="DR275" i="32"/>
  <c r="DT274" i="32"/>
  <c r="DR274" i="32"/>
  <c r="DT273" i="32"/>
  <c r="DR273" i="32"/>
  <c r="DT272" i="32"/>
  <c r="DR272" i="32"/>
  <c r="DT271" i="32"/>
  <c r="DR271" i="32"/>
  <c r="DT270" i="32"/>
  <c r="DR270" i="32"/>
  <c r="DT269" i="32"/>
  <c r="DR269" i="32"/>
  <c r="DT268" i="32"/>
  <c r="DR268" i="32"/>
  <c r="DT267" i="32"/>
  <c r="DR267" i="32"/>
  <c r="DT266" i="32"/>
  <c r="DR266" i="32"/>
  <c r="DT265" i="32"/>
  <c r="DR265" i="32"/>
  <c r="DT264" i="32"/>
  <c r="DR264" i="32"/>
  <c r="DT263" i="32"/>
  <c r="DR263" i="32"/>
  <c r="DT262" i="32"/>
  <c r="DR262" i="32"/>
  <c r="DT261" i="32"/>
  <c r="DR261" i="32"/>
  <c r="DT260" i="32"/>
  <c r="DR260" i="32"/>
  <c r="DT259" i="32"/>
  <c r="DR259" i="32"/>
  <c r="DT258" i="32"/>
  <c r="DR258" i="32"/>
  <c r="DT257" i="32"/>
  <c r="DR257" i="32"/>
  <c r="DT256" i="32"/>
  <c r="DR256" i="32"/>
  <c r="DT255" i="32"/>
  <c r="DR255" i="32"/>
  <c r="DT254" i="32"/>
  <c r="DR254" i="32"/>
  <c r="DT253" i="32"/>
  <c r="DR253" i="32"/>
  <c r="DT252" i="32"/>
  <c r="DR252" i="32"/>
  <c r="DT251" i="32"/>
  <c r="DR251" i="32"/>
  <c r="DT250" i="32"/>
  <c r="DR250" i="32"/>
  <c r="DT249" i="32"/>
  <c r="DR249" i="32"/>
  <c r="DT248" i="32"/>
  <c r="DR248" i="32"/>
  <c r="DT247" i="32"/>
  <c r="DR247" i="32"/>
  <c r="DT246" i="32"/>
  <c r="DR246" i="32"/>
  <c r="DT245" i="32"/>
  <c r="DR245" i="32"/>
  <c r="DT244" i="32"/>
  <c r="DR244" i="32"/>
  <c r="DT243" i="32"/>
  <c r="DR243" i="32"/>
  <c r="DT242" i="32"/>
  <c r="DR242" i="32"/>
  <c r="DT241" i="32"/>
  <c r="DR241" i="32"/>
  <c r="DT240" i="32"/>
  <c r="DR240" i="32"/>
  <c r="DT239" i="32"/>
  <c r="DR239" i="32"/>
  <c r="DT238" i="32"/>
  <c r="DR238" i="32"/>
  <c r="DT237" i="32"/>
  <c r="DR237" i="32"/>
  <c r="DT236" i="32"/>
  <c r="DR236" i="32"/>
  <c r="DT235" i="32"/>
  <c r="DR235" i="32"/>
  <c r="DT234" i="32"/>
  <c r="DR234" i="32"/>
  <c r="DT233" i="32"/>
  <c r="DR233" i="32"/>
  <c r="DT232" i="32"/>
  <c r="DR232" i="32"/>
  <c r="DT231" i="32"/>
  <c r="DR231" i="32"/>
  <c r="DT230" i="32"/>
  <c r="DR230" i="32"/>
  <c r="DT229" i="32"/>
  <c r="DR229" i="32"/>
  <c r="DT228" i="32"/>
  <c r="DR228" i="32"/>
  <c r="DT227" i="32"/>
  <c r="DR227" i="32"/>
  <c r="DT226" i="32"/>
  <c r="DR226" i="32"/>
  <c r="DT225" i="32"/>
  <c r="DR225" i="32"/>
  <c r="DT224" i="32"/>
  <c r="DR224" i="32"/>
  <c r="DT223" i="32"/>
  <c r="DR223" i="32"/>
  <c r="DT222" i="32"/>
  <c r="DR222" i="32"/>
  <c r="DT221" i="32"/>
  <c r="DR221" i="32"/>
  <c r="DT220" i="32"/>
  <c r="DR220" i="32"/>
  <c r="DT219" i="32"/>
  <c r="DR219" i="32"/>
  <c r="DT218" i="32"/>
  <c r="DR218" i="32"/>
  <c r="DT217" i="32"/>
  <c r="DR217" i="32"/>
  <c r="DT216" i="32"/>
  <c r="DR216" i="32"/>
  <c r="DT215" i="32"/>
  <c r="DR215" i="32"/>
  <c r="DT214" i="32"/>
  <c r="DR214" i="32"/>
  <c r="DT213" i="32"/>
  <c r="DR213" i="32"/>
  <c r="DT212" i="32"/>
  <c r="DR212" i="32"/>
  <c r="DT211" i="32"/>
  <c r="DR211" i="32"/>
  <c r="DT210" i="32"/>
  <c r="DR210" i="32"/>
  <c r="DT209" i="32"/>
  <c r="DR209" i="32"/>
  <c r="DT208" i="32"/>
  <c r="DR208" i="32"/>
  <c r="DT207" i="32"/>
  <c r="DR207" i="32"/>
  <c r="DT206" i="32"/>
  <c r="DR206" i="32"/>
  <c r="DT205" i="32"/>
  <c r="DR205" i="32"/>
  <c r="DT204" i="32"/>
  <c r="DR204" i="32"/>
  <c r="DT203" i="32"/>
  <c r="DR203" i="32"/>
  <c r="DT202" i="32"/>
  <c r="DR202" i="32"/>
  <c r="DT201" i="32"/>
  <c r="DR201" i="32"/>
  <c r="DT200" i="32"/>
  <c r="DR200" i="32"/>
  <c r="DT199" i="32"/>
  <c r="DR199" i="32"/>
  <c r="DT198" i="32"/>
  <c r="DR198" i="32"/>
  <c r="DT197" i="32"/>
  <c r="DR197" i="32"/>
  <c r="DT196" i="32"/>
  <c r="DR196" i="32"/>
  <c r="DT195" i="32"/>
  <c r="DR195" i="32"/>
  <c r="DT194" i="32"/>
  <c r="DR194" i="32"/>
  <c r="DT193" i="32"/>
  <c r="DR193" i="32"/>
  <c r="DT192" i="32"/>
  <c r="DR192" i="32"/>
  <c r="DT191" i="32"/>
  <c r="DR191" i="32"/>
  <c r="DT190" i="32"/>
  <c r="DR190" i="32"/>
  <c r="DT189" i="32"/>
  <c r="DR189" i="32"/>
  <c r="DT188" i="32"/>
  <c r="DR188" i="32"/>
  <c r="DT187" i="32"/>
  <c r="DR187" i="32"/>
  <c r="DT186" i="32"/>
  <c r="DR186" i="32"/>
  <c r="DT185" i="32"/>
  <c r="DR185" i="32"/>
  <c r="DT184" i="32"/>
  <c r="DR184" i="32"/>
  <c r="DT183" i="32"/>
  <c r="DR183" i="32"/>
  <c r="DT182" i="32"/>
  <c r="DR182" i="32"/>
  <c r="DT181" i="32"/>
  <c r="DR181" i="32"/>
  <c r="DT180" i="32"/>
  <c r="DR180" i="32"/>
  <c r="DT179" i="32"/>
  <c r="DR179" i="32"/>
  <c r="DT178" i="32"/>
  <c r="DR178" i="32"/>
  <c r="DT177" i="32"/>
  <c r="DR177" i="32"/>
  <c r="DT176" i="32"/>
  <c r="DR176" i="32"/>
  <c r="DT175" i="32"/>
  <c r="DR175" i="32"/>
  <c r="DT174" i="32"/>
  <c r="DR174" i="32"/>
  <c r="DT173" i="32"/>
  <c r="DR173" i="32"/>
  <c r="DT172" i="32"/>
  <c r="DR172" i="32"/>
  <c r="DT171" i="32"/>
  <c r="DR171" i="32"/>
  <c r="DT170" i="32"/>
  <c r="DR170" i="32"/>
  <c r="DT169" i="32"/>
  <c r="DR169" i="32"/>
  <c r="DT168" i="32"/>
  <c r="DR168" i="32"/>
  <c r="DT167" i="32"/>
  <c r="DR167" i="32"/>
  <c r="DT166" i="32"/>
  <c r="DR166" i="32"/>
  <c r="DT165" i="32"/>
  <c r="DR165" i="32"/>
  <c r="DT164" i="32"/>
  <c r="DR164" i="32"/>
  <c r="DT163" i="32"/>
  <c r="DR163" i="32"/>
  <c r="DT162" i="32"/>
  <c r="DR162" i="32"/>
  <c r="DT161" i="32"/>
  <c r="DR161" i="32"/>
  <c r="DT160" i="32"/>
  <c r="DR160" i="32"/>
  <c r="DT159" i="32"/>
  <c r="DR159" i="32"/>
  <c r="DT158" i="32"/>
  <c r="DR158" i="32"/>
  <c r="DT157" i="32"/>
  <c r="DR157" i="32"/>
  <c r="DT156" i="32"/>
  <c r="DR156" i="32"/>
  <c r="DT155" i="32"/>
  <c r="DR155" i="32"/>
  <c r="DT154" i="32"/>
  <c r="DR154" i="32"/>
  <c r="DT153" i="32"/>
  <c r="DR153" i="32"/>
  <c r="DT152" i="32"/>
  <c r="DR152" i="32"/>
  <c r="DT151" i="32"/>
  <c r="DR151" i="32"/>
  <c r="DT150" i="32"/>
  <c r="DR150" i="32"/>
  <c r="DT149" i="32"/>
  <c r="DR149" i="32"/>
  <c r="DT148" i="32"/>
  <c r="DR148" i="32"/>
  <c r="DT147" i="32"/>
  <c r="DR147" i="32"/>
  <c r="DT146" i="32"/>
  <c r="DR146" i="32"/>
  <c r="DT145" i="32"/>
  <c r="DR145" i="32"/>
  <c r="DT144" i="32"/>
  <c r="DR144" i="32"/>
  <c r="DT143" i="32"/>
  <c r="DR143" i="32"/>
  <c r="DT142" i="32"/>
  <c r="DR142" i="32"/>
  <c r="DT141" i="32"/>
  <c r="DR141" i="32"/>
  <c r="DT140" i="32"/>
  <c r="DR140" i="32"/>
  <c r="DT139" i="32"/>
  <c r="DR139" i="32"/>
  <c r="DT138" i="32"/>
  <c r="DR138" i="32"/>
  <c r="DT137" i="32"/>
  <c r="DR137" i="32"/>
  <c r="DT136" i="32"/>
  <c r="DR136" i="32"/>
  <c r="DT135" i="32"/>
  <c r="DR135" i="32"/>
  <c r="DT134" i="32"/>
  <c r="DR134" i="32"/>
  <c r="DT133" i="32"/>
  <c r="DR133" i="32"/>
  <c r="DT132" i="32"/>
  <c r="DR132" i="32"/>
  <c r="DT131" i="32"/>
  <c r="DR131" i="32"/>
  <c r="DT130" i="32"/>
  <c r="DR130" i="32"/>
  <c r="DT129" i="32"/>
  <c r="DR129" i="32"/>
  <c r="DT128" i="32"/>
  <c r="DR128" i="32"/>
  <c r="DT127" i="32"/>
  <c r="DR127" i="32"/>
  <c r="DT126" i="32"/>
  <c r="DR126" i="32"/>
  <c r="DT125" i="32"/>
  <c r="DR125" i="32"/>
  <c r="DT124" i="32"/>
  <c r="DR124" i="32"/>
  <c r="DT123" i="32"/>
  <c r="DR123" i="32"/>
  <c r="DT122" i="32"/>
  <c r="DR122" i="32"/>
  <c r="DT121" i="32"/>
  <c r="DR121" i="32"/>
  <c r="DT120" i="32"/>
  <c r="DR120" i="32"/>
  <c r="DT119" i="32"/>
  <c r="DR119" i="32"/>
  <c r="DT118" i="32"/>
  <c r="DR118" i="32"/>
  <c r="DT117" i="32"/>
  <c r="DR117" i="32"/>
  <c r="DT116" i="32"/>
  <c r="DR116" i="32"/>
  <c r="DT115" i="32"/>
  <c r="DR115" i="32"/>
  <c r="DT114" i="32"/>
  <c r="DR114" i="32"/>
  <c r="DT113" i="32"/>
  <c r="DR113" i="32"/>
  <c r="DT112" i="32"/>
  <c r="DR112" i="32"/>
  <c r="DY276" i="32"/>
  <c r="EA276" i="32" s="1"/>
  <c r="DW276" i="32"/>
  <c r="DY275" i="32"/>
  <c r="EA275" i="32" s="1"/>
  <c r="DW275" i="32"/>
  <c r="DY274" i="32"/>
  <c r="EA274" i="32" s="1"/>
  <c r="DW274" i="32"/>
  <c r="DY273" i="32"/>
  <c r="EA273" i="32" s="1"/>
  <c r="DW273" i="32"/>
  <c r="DY272" i="32"/>
  <c r="EA272" i="32" s="1"/>
  <c r="DW272" i="32"/>
  <c r="DY271" i="32"/>
  <c r="EA271" i="32" s="1"/>
  <c r="DW271" i="32"/>
  <c r="DY270" i="32"/>
  <c r="EA270" i="32" s="1"/>
  <c r="DW270" i="32"/>
  <c r="DY269" i="32"/>
  <c r="EA269" i="32" s="1"/>
  <c r="DW269" i="32"/>
  <c r="DY268" i="32"/>
  <c r="EA268" i="32" s="1"/>
  <c r="DW268" i="32"/>
  <c r="DY267" i="32"/>
  <c r="EA267" i="32" s="1"/>
  <c r="DW267" i="32"/>
  <c r="DY266" i="32"/>
  <c r="EA266" i="32" s="1"/>
  <c r="DW266" i="32"/>
  <c r="DY265" i="32"/>
  <c r="EA265" i="32" s="1"/>
  <c r="DW265" i="32"/>
  <c r="DY264" i="32"/>
  <c r="EA264" i="32" s="1"/>
  <c r="DW264" i="32"/>
  <c r="DY263" i="32"/>
  <c r="EA263" i="32" s="1"/>
  <c r="DW263" i="32"/>
  <c r="DY262" i="32"/>
  <c r="EA262" i="32" s="1"/>
  <c r="DW262" i="32"/>
  <c r="DY261" i="32"/>
  <c r="EA261" i="32" s="1"/>
  <c r="DW261" i="32"/>
  <c r="DY260" i="32"/>
  <c r="EA260" i="32" s="1"/>
  <c r="DW260" i="32"/>
  <c r="DY259" i="32"/>
  <c r="EA259" i="32" s="1"/>
  <c r="DW259" i="32"/>
  <c r="DY258" i="32"/>
  <c r="EA258" i="32" s="1"/>
  <c r="DW258" i="32"/>
  <c r="DY257" i="32"/>
  <c r="EA257" i="32" s="1"/>
  <c r="DW257" i="32"/>
  <c r="DY256" i="32"/>
  <c r="EA256" i="32" s="1"/>
  <c r="DW256" i="32"/>
  <c r="DY255" i="32"/>
  <c r="EA255" i="32" s="1"/>
  <c r="DW255" i="32"/>
  <c r="DY254" i="32"/>
  <c r="EA254" i="32" s="1"/>
  <c r="DW254" i="32"/>
  <c r="DY253" i="32"/>
  <c r="EA253" i="32" s="1"/>
  <c r="DW253" i="32"/>
  <c r="DY252" i="32"/>
  <c r="EA252" i="32" s="1"/>
  <c r="DW252" i="32"/>
  <c r="DY251" i="32"/>
  <c r="EA251" i="32" s="1"/>
  <c r="DW251" i="32"/>
  <c r="DY250" i="32"/>
  <c r="EA250" i="32" s="1"/>
  <c r="DW250" i="32"/>
  <c r="DY249" i="32"/>
  <c r="EA249" i="32" s="1"/>
  <c r="DW249" i="32"/>
  <c r="DY248" i="32"/>
  <c r="EA248" i="32" s="1"/>
  <c r="DW248" i="32"/>
  <c r="DY247" i="32"/>
  <c r="EA247" i="32" s="1"/>
  <c r="DW247" i="32"/>
  <c r="DY246" i="32"/>
  <c r="EA246" i="32" s="1"/>
  <c r="DW246" i="32"/>
  <c r="DY245" i="32"/>
  <c r="EA245" i="32" s="1"/>
  <c r="DW245" i="32"/>
  <c r="DY244" i="32"/>
  <c r="EA244" i="32" s="1"/>
  <c r="DW244" i="32"/>
  <c r="DY243" i="32"/>
  <c r="EA243" i="32" s="1"/>
  <c r="DW243" i="32"/>
  <c r="DY242" i="32"/>
  <c r="EA242" i="32" s="1"/>
  <c r="DW242" i="32"/>
  <c r="DY241" i="32"/>
  <c r="EA241" i="32" s="1"/>
  <c r="DW241" i="32"/>
  <c r="DY240" i="32"/>
  <c r="EA240" i="32" s="1"/>
  <c r="DW240" i="32"/>
  <c r="DY239" i="32"/>
  <c r="EA239" i="32" s="1"/>
  <c r="DW239" i="32"/>
  <c r="DY238" i="32"/>
  <c r="EA238" i="32" s="1"/>
  <c r="DW238" i="32"/>
  <c r="DY237" i="32"/>
  <c r="EA237" i="32" s="1"/>
  <c r="DW237" i="32"/>
  <c r="DY236" i="32"/>
  <c r="EA236" i="32" s="1"/>
  <c r="DW236" i="32"/>
  <c r="DY235" i="32"/>
  <c r="EA235" i="32" s="1"/>
  <c r="DW235" i="32"/>
  <c r="DY234" i="32"/>
  <c r="EA234" i="32" s="1"/>
  <c r="DW234" i="32"/>
  <c r="DY233" i="32"/>
  <c r="EA233" i="32" s="1"/>
  <c r="DW233" i="32"/>
  <c r="DY232" i="32"/>
  <c r="EA232" i="32" s="1"/>
  <c r="DW232" i="32"/>
  <c r="DY231" i="32"/>
  <c r="EA231" i="32" s="1"/>
  <c r="DW231" i="32"/>
  <c r="DY230" i="32"/>
  <c r="EA230" i="32" s="1"/>
  <c r="DW230" i="32"/>
  <c r="DY229" i="32"/>
  <c r="EA229" i="32" s="1"/>
  <c r="DW229" i="32"/>
  <c r="DY228" i="32"/>
  <c r="EA228" i="32" s="1"/>
  <c r="DW228" i="32"/>
  <c r="DY227" i="32"/>
  <c r="EA227" i="32" s="1"/>
  <c r="DW227" i="32"/>
  <c r="DY226" i="32"/>
  <c r="EA226" i="32" s="1"/>
  <c r="DW226" i="32"/>
  <c r="DY225" i="32"/>
  <c r="EA225" i="32" s="1"/>
  <c r="DW225" i="32"/>
  <c r="DY224" i="32"/>
  <c r="EA224" i="32" s="1"/>
  <c r="DW224" i="32"/>
  <c r="DY223" i="32"/>
  <c r="EA223" i="32" s="1"/>
  <c r="DW223" i="32"/>
  <c r="DY222" i="32"/>
  <c r="EA222" i="32" s="1"/>
  <c r="DW222" i="32"/>
  <c r="DY221" i="32"/>
  <c r="EA221" i="32" s="1"/>
  <c r="DW221" i="32"/>
  <c r="DY220" i="32"/>
  <c r="EA220" i="32" s="1"/>
  <c r="DW220" i="32"/>
  <c r="DY219" i="32"/>
  <c r="EA219" i="32" s="1"/>
  <c r="DW219" i="32"/>
  <c r="DY218" i="32"/>
  <c r="EA218" i="32" s="1"/>
  <c r="DW218" i="32"/>
  <c r="DY217" i="32"/>
  <c r="EA217" i="32" s="1"/>
  <c r="DW217" i="32"/>
  <c r="DY216" i="32"/>
  <c r="EA216" i="32" s="1"/>
  <c r="DW216" i="32"/>
  <c r="DY215" i="32"/>
  <c r="EA215" i="32" s="1"/>
  <c r="DW215" i="32"/>
  <c r="DY214" i="32"/>
  <c r="EA214" i="32" s="1"/>
  <c r="DW214" i="32"/>
  <c r="DY213" i="32"/>
  <c r="EA213" i="32" s="1"/>
  <c r="DW213" i="32"/>
  <c r="DY212" i="32"/>
  <c r="EA212" i="32" s="1"/>
  <c r="DW212" i="32"/>
  <c r="DY211" i="32"/>
  <c r="EA211" i="32" s="1"/>
  <c r="DW211" i="32"/>
  <c r="DY210" i="32"/>
  <c r="EA210" i="32" s="1"/>
  <c r="DW210" i="32"/>
  <c r="DY209" i="32"/>
  <c r="EA209" i="32" s="1"/>
  <c r="DW209" i="32"/>
  <c r="DY208" i="32"/>
  <c r="EA208" i="32" s="1"/>
  <c r="DW208" i="32"/>
  <c r="DY207" i="32"/>
  <c r="EA207" i="32" s="1"/>
  <c r="DW207" i="32"/>
  <c r="DY206" i="32"/>
  <c r="EA206" i="32" s="1"/>
  <c r="DW206" i="32"/>
  <c r="DY205" i="32"/>
  <c r="EA205" i="32" s="1"/>
  <c r="DW205" i="32"/>
  <c r="DY204" i="32"/>
  <c r="EA204" i="32" s="1"/>
  <c r="DW204" i="32"/>
  <c r="DY203" i="32"/>
  <c r="EA203" i="32" s="1"/>
  <c r="DW203" i="32"/>
  <c r="DY202" i="32"/>
  <c r="EA202" i="32" s="1"/>
  <c r="DW202" i="32"/>
  <c r="DY201" i="32"/>
  <c r="EA201" i="32" s="1"/>
  <c r="DW201" i="32"/>
  <c r="DY200" i="32"/>
  <c r="EA200" i="32" s="1"/>
  <c r="DW200" i="32"/>
  <c r="DY199" i="32"/>
  <c r="EA199" i="32" s="1"/>
  <c r="DW199" i="32"/>
  <c r="DY198" i="32"/>
  <c r="EA198" i="32" s="1"/>
  <c r="DW198" i="32"/>
  <c r="DY197" i="32"/>
  <c r="EA197" i="32" s="1"/>
  <c r="DW197" i="32"/>
  <c r="DY196" i="32"/>
  <c r="EA196" i="32" s="1"/>
  <c r="DW196" i="32"/>
  <c r="DY195" i="32"/>
  <c r="EA195" i="32" s="1"/>
  <c r="DW195" i="32"/>
  <c r="DY194" i="32"/>
  <c r="EA194" i="32" s="1"/>
  <c r="DW194" i="32"/>
  <c r="DY193" i="32"/>
  <c r="EA193" i="32" s="1"/>
  <c r="DW193" i="32"/>
  <c r="DY192" i="32"/>
  <c r="EA192" i="32" s="1"/>
  <c r="DW192" i="32"/>
  <c r="DY191" i="32"/>
  <c r="EA191" i="32" s="1"/>
  <c r="DW191" i="32"/>
  <c r="DY190" i="32"/>
  <c r="EA190" i="32" s="1"/>
  <c r="DW190" i="32"/>
  <c r="DY189" i="32"/>
  <c r="EA189" i="32" s="1"/>
  <c r="DW189" i="32"/>
  <c r="DY188" i="32"/>
  <c r="EA188" i="32" s="1"/>
  <c r="DW188" i="32"/>
  <c r="DY187" i="32"/>
  <c r="EA187" i="32" s="1"/>
  <c r="DW187" i="32"/>
  <c r="DY186" i="32"/>
  <c r="EA186" i="32" s="1"/>
  <c r="DW186" i="32"/>
  <c r="DY185" i="32"/>
  <c r="EA185" i="32" s="1"/>
  <c r="DW185" i="32"/>
  <c r="DY184" i="32"/>
  <c r="EA184" i="32" s="1"/>
  <c r="DW184" i="32"/>
  <c r="DY183" i="32"/>
  <c r="EA183" i="32" s="1"/>
  <c r="DW183" i="32"/>
  <c r="DY182" i="32"/>
  <c r="EA182" i="32" s="1"/>
  <c r="DW182" i="32"/>
  <c r="DY181" i="32"/>
  <c r="EA181" i="32" s="1"/>
  <c r="DW181" i="32"/>
  <c r="DY180" i="32"/>
  <c r="EA180" i="32" s="1"/>
  <c r="DW180" i="32"/>
  <c r="DY179" i="32"/>
  <c r="EA179" i="32" s="1"/>
  <c r="DW179" i="32"/>
  <c r="DY178" i="32"/>
  <c r="EA178" i="32" s="1"/>
  <c r="DW178" i="32"/>
  <c r="DY177" i="32"/>
  <c r="EA177" i="32" s="1"/>
  <c r="DW177" i="32"/>
  <c r="DY176" i="32"/>
  <c r="EA176" i="32" s="1"/>
  <c r="DW176" i="32"/>
  <c r="DY175" i="32"/>
  <c r="EA175" i="32" s="1"/>
  <c r="DW175" i="32"/>
  <c r="DY174" i="32"/>
  <c r="EA174" i="32" s="1"/>
  <c r="DW174" i="32"/>
  <c r="DY173" i="32"/>
  <c r="EA173" i="32" s="1"/>
  <c r="DW173" i="32"/>
  <c r="DY172" i="32"/>
  <c r="EA172" i="32" s="1"/>
  <c r="DW172" i="32"/>
  <c r="DY171" i="32"/>
  <c r="EA171" i="32" s="1"/>
  <c r="DW171" i="32"/>
  <c r="DY170" i="32"/>
  <c r="EA170" i="32" s="1"/>
  <c r="DW170" i="32"/>
  <c r="DY169" i="32"/>
  <c r="EA169" i="32" s="1"/>
  <c r="DW169" i="32"/>
  <c r="DY168" i="32"/>
  <c r="EA168" i="32" s="1"/>
  <c r="DW168" i="32"/>
  <c r="DY167" i="32"/>
  <c r="EA167" i="32" s="1"/>
  <c r="DW167" i="32"/>
  <c r="DY166" i="32"/>
  <c r="EA166" i="32" s="1"/>
  <c r="DW166" i="32"/>
  <c r="DY165" i="32"/>
  <c r="EA165" i="32" s="1"/>
  <c r="DW165" i="32"/>
  <c r="DY164" i="32"/>
  <c r="EA164" i="32" s="1"/>
  <c r="DW164" i="32"/>
  <c r="DY163" i="32"/>
  <c r="EA163" i="32" s="1"/>
  <c r="DW163" i="32"/>
  <c r="DY162" i="32"/>
  <c r="EA162" i="32" s="1"/>
  <c r="DW162" i="32"/>
  <c r="DY161" i="32"/>
  <c r="EA161" i="32" s="1"/>
  <c r="DW161" i="32"/>
  <c r="DY160" i="32"/>
  <c r="EA160" i="32" s="1"/>
  <c r="DW160" i="32"/>
  <c r="DY159" i="32"/>
  <c r="EA159" i="32" s="1"/>
  <c r="DW159" i="32"/>
  <c r="DY158" i="32"/>
  <c r="EA158" i="32" s="1"/>
  <c r="DW158" i="32"/>
  <c r="DY157" i="32"/>
  <c r="EA157" i="32" s="1"/>
  <c r="DW157" i="32"/>
  <c r="DY156" i="32"/>
  <c r="EA156" i="32" s="1"/>
  <c r="DW156" i="32"/>
  <c r="DY155" i="32"/>
  <c r="EA155" i="32" s="1"/>
  <c r="DW155" i="32"/>
  <c r="DY154" i="32"/>
  <c r="EA154" i="32" s="1"/>
  <c r="DW154" i="32"/>
  <c r="DY153" i="32"/>
  <c r="EA153" i="32" s="1"/>
  <c r="DW153" i="32"/>
  <c r="DY152" i="32"/>
  <c r="EA152" i="32" s="1"/>
  <c r="DW152" i="32"/>
  <c r="DY151" i="32"/>
  <c r="EA151" i="32" s="1"/>
  <c r="DW151" i="32"/>
  <c r="DY150" i="32"/>
  <c r="EA150" i="32" s="1"/>
  <c r="DW150" i="32"/>
  <c r="DY149" i="32"/>
  <c r="EA149" i="32" s="1"/>
  <c r="DW149" i="32"/>
  <c r="DY148" i="32"/>
  <c r="EA148" i="32" s="1"/>
  <c r="DW148" i="32"/>
  <c r="DY147" i="32"/>
  <c r="EA147" i="32" s="1"/>
  <c r="DW147" i="32"/>
  <c r="DY146" i="32"/>
  <c r="EA146" i="32" s="1"/>
  <c r="DW146" i="32"/>
  <c r="DY145" i="32"/>
  <c r="EA145" i="32" s="1"/>
  <c r="DW145" i="32"/>
  <c r="DY144" i="32"/>
  <c r="EA144" i="32" s="1"/>
  <c r="DW144" i="32"/>
  <c r="DY143" i="32"/>
  <c r="EA143" i="32" s="1"/>
  <c r="DW143" i="32"/>
  <c r="DY142" i="32"/>
  <c r="EA142" i="32" s="1"/>
  <c r="DW142" i="32"/>
  <c r="DY141" i="32"/>
  <c r="EA141" i="32" s="1"/>
  <c r="DW141" i="32"/>
  <c r="DY140" i="32"/>
  <c r="EA140" i="32" s="1"/>
  <c r="DW140" i="32"/>
  <c r="DY139" i="32"/>
  <c r="EA139" i="32" s="1"/>
  <c r="DW139" i="32"/>
  <c r="DY138" i="32"/>
  <c r="EA138" i="32" s="1"/>
  <c r="DW138" i="32"/>
  <c r="DY137" i="32"/>
  <c r="EA137" i="32" s="1"/>
  <c r="DW137" i="32"/>
  <c r="DY136" i="32"/>
  <c r="EA136" i="32" s="1"/>
  <c r="DW136" i="32"/>
  <c r="DY135" i="32"/>
  <c r="EA135" i="32" s="1"/>
  <c r="DW135" i="32"/>
  <c r="DY134" i="32"/>
  <c r="EA134" i="32" s="1"/>
  <c r="DW134" i="32"/>
  <c r="DY133" i="32"/>
  <c r="EA133" i="32" s="1"/>
  <c r="DW133" i="32"/>
  <c r="DY132" i="32"/>
  <c r="EA132" i="32" s="1"/>
  <c r="DW132" i="32"/>
  <c r="DY131" i="32"/>
  <c r="EA131" i="32" s="1"/>
  <c r="DW131" i="32"/>
  <c r="DY130" i="32"/>
  <c r="EA130" i="32" s="1"/>
  <c r="DW130" i="32"/>
  <c r="DY129" i="32"/>
  <c r="EA129" i="32" s="1"/>
  <c r="DW129" i="32"/>
  <c r="DY128" i="32"/>
  <c r="EA128" i="32" s="1"/>
  <c r="DW128" i="32"/>
  <c r="DY127" i="32"/>
  <c r="EA127" i="32" s="1"/>
  <c r="DW127" i="32"/>
  <c r="DY126" i="32"/>
  <c r="EA126" i="32" s="1"/>
  <c r="DW126" i="32"/>
  <c r="DY125" i="32"/>
  <c r="EA125" i="32" s="1"/>
  <c r="DW125" i="32"/>
  <c r="DY124" i="32"/>
  <c r="EA124" i="32" s="1"/>
  <c r="DW124" i="32"/>
  <c r="DY123" i="32"/>
  <c r="EA123" i="32" s="1"/>
  <c r="DW123" i="32"/>
  <c r="DY122" i="32"/>
  <c r="EA122" i="32" s="1"/>
  <c r="DW122" i="32"/>
  <c r="DY121" i="32"/>
  <c r="EA121" i="32" s="1"/>
  <c r="DW121" i="32"/>
  <c r="DY120" i="32"/>
  <c r="EA120" i="32" s="1"/>
  <c r="DW120" i="32"/>
  <c r="DY119" i="32"/>
  <c r="EA119" i="32" s="1"/>
  <c r="DW119" i="32"/>
  <c r="DY118" i="32"/>
  <c r="EA118" i="32" s="1"/>
  <c r="DW118" i="32"/>
  <c r="DY117" i="32"/>
  <c r="EA117" i="32" s="1"/>
  <c r="DW117" i="32"/>
  <c r="DY116" i="32"/>
  <c r="EA116" i="32" s="1"/>
  <c r="DW116" i="32"/>
  <c r="DY115" i="32"/>
  <c r="EA115" i="32" s="1"/>
  <c r="DW115" i="32"/>
  <c r="DY114" i="32"/>
  <c r="EA114" i="32" s="1"/>
  <c r="DW114" i="32"/>
  <c r="DY113" i="32"/>
  <c r="EA113" i="32" s="1"/>
  <c r="DW113" i="32"/>
  <c r="DY112" i="32"/>
  <c r="EA112" i="32" s="1"/>
  <c r="DW112" i="32"/>
  <c r="DO276" i="32"/>
  <c r="DM276" i="32"/>
  <c r="DO275" i="32"/>
  <c r="DM275" i="32"/>
  <c r="DO274" i="32"/>
  <c r="DM274" i="32"/>
  <c r="DO273" i="32"/>
  <c r="DM273" i="32"/>
  <c r="DO272" i="32"/>
  <c r="DM272" i="32"/>
  <c r="DO271" i="32"/>
  <c r="DM271" i="32"/>
  <c r="DO270" i="32"/>
  <c r="DM270" i="32"/>
  <c r="DO269" i="32"/>
  <c r="DM269" i="32"/>
  <c r="DO268" i="32"/>
  <c r="DM268" i="32"/>
  <c r="DO267" i="32"/>
  <c r="DM267" i="32"/>
  <c r="DO266" i="32"/>
  <c r="DM266" i="32"/>
  <c r="DO265" i="32"/>
  <c r="DM265" i="32"/>
  <c r="DO264" i="32"/>
  <c r="DM264" i="32"/>
  <c r="DO263" i="32"/>
  <c r="DM263" i="32"/>
  <c r="DO262" i="32"/>
  <c r="DM262" i="32"/>
  <c r="DO261" i="32"/>
  <c r="DM261" i="32"/>
  <c r="DO260" i="32"/>
  <c r="DM260" i="32"/>
  <c r="DO259" i="32"/>
  <c r="DM259" i="32"/>
  <c r="DO258" i="32"/>
  <c r="DM258" i="32"/>
  <c r="DO257" i="32"/>
  <c r="DM257" i="32"/>
  <c r="DO256" i="32"/>
  <c r="DM256" i="32"/>
  <c r="DO255" i="32"/>
  <c r="DM255" i="32"/>
  <c r="DO254" i="32"/>
  <c r="DM254" i="32"/>
  <c r="DO253" i="32"/>
  <c r="DM253" i="32"/>
  <c r="DO252" i="32"/>
  <c r="DM252" i="32"/>
  <c r="DO251" i="32"/>
  <c r="DM251" i="32"/>
  <c r="DO250" i="32"/>
  <c r="DM250" i="32"/>
  <c r="DO249" i="32"/>
  <c r="DM249" i="32"/>
  <c r="DO248" i="32"/>
  <c r="DM248" i="32"/>
  <c r="DO247" i="32"/>
  <c r="DM247" i="32"/>
  <c r="DO246" i="32"/>
  <c r="DM246" i="32"/>
  <c r="DO245" i="32"/>
  <c r="DM245" i="32"/>
  <c r="DO244" i="32"/>
  <c r="DM244" i="32"/>
  <c r="DO243" i="32"/>
  <c r="DM243" i="32"/>
  <c r="DO242" i="32"/>
  <c r="DM242" i="32"/>
  <c r="DO241" i="32"/>
  <c r="DM241" i="32"/>
  <c r="DO240" i="32"/>
  <c r="DM240" i="32"/>
  <c r="DO239" i="32"/>
  <c r="DM239" i="32"/>
  <c r="DO238" i="32"/>
  <c r="DM238" i="32"/>
  <c r="DO237" i="32"/>
  <c r="DM237" i="32"/>
  <c r="DO236" i="32"/>
  <c r="DM236" i="32"/>
  <c r="DO235" i="32"/>
  <c r="DM235" i="32"/>
  <c r="DO234" i="32"/>
  <c r="DM234" i="32"/>
  <c r="DO233" i="32"/>
  <c r="DM233" i="32"/>
  <c r="DO232" i="32"/>
  <c r="DM232" i="32"/>
  <c r="DO231" i="32"/>
  <c r="DM231" i="32"/>
  <c r="DO230" i="32"/>
  <c r="DM230" i="32"/>
  <c r="DO229" i="32"/>
  <c r="DM229" i="32"/>
  <c r="DO228" i="32"/>
  <c r="DM228" i="32"/>
  <c r="DO227" i="32"/>
  <c r="DM227" i="32"/>
  <c r="DO226" i="32"/>
  <c r="DM226" i="32"/>
  <c r="DO225" i="32"/>
  <c r="DM225" i="32"/>
  <c r="DO224" i="32"/>
  <c r="DM224" i="32"/>
  <c r="DO223" i="32"/>
  <c r="DM223" i="32"/>
  <c r="DO222" i="32"/>
  <c r="DM222" i="32"/>
  <c r="DO221" i="32"/>
  <c r="DM221" i="32"/>
  <c r="DO220" i="32"/>
  <c r="DM220" i="32"/>
  <c r="DO219" i="32"/>
  <c r="DM219" i="32"/>
  <c r="DO218" i="32"/>
  <c r="DM218" i="32"/>
  <c r="DO217" i="32"/>
  <c r="DM217" i="32"/>
  <c r="DO216" i="32"/>
  <c r="DM216" i="32"/>
  <c r="DO215" i="32"/>
  <c r="DM215" i="32"/>
  <c r="DO214" i="32"/>
  <c r="DM214" i="32"/>
  <c r="DO213" i="32"/>
  <c r="DM213" i="32"/>
  <c r="DO212" i="32"/>
  <c r="DM212" i="32"/>
  <c r="DO211" i="32"/>
  <c r="DM211" i="32"/>
  <c r="DO210" i="32"/>
  <c r="DM210" i="32"/>
  <c r="DO209" i="32"/>
  <c r="DM209" i="32"/>
  <c r="DO208" i="32"/>
  <c r="DM208" i="32"/>
  <c r="DO207" i="32"/>
  <c r="DM207" i="32"/>
  <c r="DO206" i="32"/>
  <c r="DM206" i="32"/>
  <c r="DO205" i="32"/>
  <c r="DM205" i="32"/>
  <c r="DO204" i="32"/>
  <c r="DM204" i="32"/>
  <c r="DO203" i="32"/>
  <c r="DM203" i="32"/>
  <c r="DO202" i="32"/>
  <c r="DM202" i="32"/>
  <c r="DO201" i="32"/>
  <c r="DM201" i="32"/>
  <c r="DO200" i="32"/>
  <c r="DM200" i="32"/>
  <c r="DO199" i="32"/>
  <c r="DM199" i="32"/>
  <c r="DO198" i="32"/>
  <c r="DM198" i="32"/>
  <c r="DO197" i="32"/>
  <c r="DM197" i="32"/>
  <c r="DO196" i="32"/>
  <c r="DM196" i="32"/>
  <c r="DO195" i="32"/>
  <c r="DM195" i="32"/>
  <c r="DO194" i="32"/>
  <c r="DM194" i="32"/>
  <c r="DO193" i="32"/>
  <c r="DM193" i="32"/>
  <c r="DO192" i="32"/>
  <c r="DM192" i="32"/>
  <c r="DO191" i="32"/>
  <c r="DM191" i="32"/>
  <c r="DO190" i="32"/>
  <c r="DM190" i="32"/>
  <c r="DO189" i="32"/>
  <c r="DM189" i="32"/>
  <c r="DO188" i="32"/>
  <c r="DM188" i="32"/>
  <c r="DO187" i="32"/>
  <c r="DM187" i="32"/>
  <c r="DO186" i="32"/>
  <c r="DM186" i="32"/>
  <c r="DO185" i="32"/>
  <c r="DM185" i="32"/>
  <c r="DO184" i="32"/>
  <c r="DM184" i="32"/>
  <c r="DO183" i="32"/>
  <c r="DM183" i="32"/>
  <c r="DO182" i="32"/>
  <c r="DM182" i="32"/>
  <c r="DO181" i="32"/>
  <c r="DM181" i="32"/>
  <c r="DO180" i="32"/>
  <c r="DM180" i="32"/>
  <c r="DO179" i="32"/>
  <c r="DM179" i="32"/>
  <c r="DO178" i="32"/>
  <c r="DM178" i="32"/>
  <c r="DO177" i="32"/>
  <c r="DM177" i="32"/>
  <c r="DO176" i="32"/>
  <c r="DM176" i="32"/>
  <c r="DO175" i="32"/>
  <c r="DM175" i="32"/>
  <c r="DO174" i="32"/>
  <c r="DM174" i="32"/>
  <c r="DO173" i="32"/>
  <c r="DM173" i="32"/>
  <c r="DO172" i="32"/>
  <c r="DM172" i="32"/>
  <c r="DO171" i="32"/>
  <c r="DM171" i="32"/>
  <c r="DO170" i="32"/>
  <c r="DM170" i="32"/>
  <c r="DO169" i="32"/>
  <c r="DM169" i="32"/>
  <c r="DO168" i="32"/>
  <c r="DM168" i="32"/>
  <c r="DO167" i="32"/>
  <c r="DM167" i="32"/>
  <c r="DO166" i="32"/>
  <c r="DM166" i="32"/>
  <c r="DO165" i="32"/>
  <c r="DM165" i="32"/>
  <c r="DO164" i="32"/>
  <c r="DM164" i="32"/>
  <c r="DO163" i="32"/>
  <c r="DM163" i="32"/>
  <c r="DO162" i="32"/>
  <c r="DM162" i="32"/>
  <c r="DO161" i="32"/>
  <c r="DM161" i="32"/>
  <c r="DO160" i="32"/>
  <c r="DM160" i="32"/>
  <c r="DO159" i="32"/>
  <c r="DM159" i="32"/>
  <c r="DO158" i="32"/>
  <c r="DM158" i="32"/>
  <c r="DO157" i="32"/>
  <c r="DM157" i="32"/>
  <c r="DO156" i="32"/>
  <c r="DM156" i="32"/>
  <c r="DO155" i="32"/>
  <c r="DM155" i="32"/>
  <c r="DO154" i="32"/>
  <c r="DM154" i="32"/>
  <c r="DO153" i="32"/>
  <c r="DM153" i="32"/>
  <c r="DO152" i="32"/>
  <c r="DM152" i="32"/>
  <c r="DO151" i="32"/>
  <c r="DM151" i="32"/>
  <c r="DO150" i="32"/>
  <c r="DM150" i="32"/>
  <c r="DO149" i="32"/>
  <c r="DM149" i="32"/>
  <c r="DO148" i="32"/>
  <c r="DM148" i="32"/>
  <c r="DO147" i="32"/>
  <c r="DM147" i="32"/>
  <c r="DO146" i="32"/>
  <c r="DM146" i="32"/>
  <c r="DO145" i="32"/>
  <c r="DM145" i="32"/>
  <c r="DO144" i="32"/>
  <c r="DM144" i="32"/>
  <c r="DO143" i="32"/>
  <c r="DM143" i="32"/>
  <c r="DO142" i="32"/>
  <c r="DM142" i="32"/>
  <c r="DO141" i="32"/>
  <c r="DM141" i="32"/>
  <c r="DO140" i="32"/>
  <c r="DM140" i="32"/>
  <c r="DO139" i="32"/>
  <c r="DM139" i="32"/>
  <c r="DO138" i="32"/>
  <c r="DM138" i="32"/>
  <c r="DO137" i="32"/>
  <c r="DM137" i="32"/>
  <c r="DO136" i="32"/>
  <c r="DM136" i="32"/>
  <c r="DO135" i="32"/>
  <c r="DM135" i="32"/>
  <c r="DO134" i="32"/>
  <c r="DM134" i="32"/>
  <c r="DO133" i="32"/>
  <c r="DM133" i="32"/>
  <c r="DO132" i="32"/>
  <c r="DM132" i="32"/>
  <c r="DO131" i="32"/>
  <c r="DM131" i="32"/>
  <c r="DO130" i="32"/>
  <c r="DM130" i="32"/>
  <c r="DO129" i="32"/>
  <c r="DM129" i="32"/>
  <c r="DO128" i="32"/>
  <c r="DM128" i="32"/>
  <c r="DO127" i="32"/>
  <c r="DM127" i="32"/>
  <c r="DO126" i="32"/>
  <c r="DM126" i="32"/>
  <c r="DO125" i="32"/>
  <c r="DM125" i="32"/>
  <c r="DO124" i="32"/>
  <c r="DM124" i="32"/>
  <c r="DO123" i="32"/>
  <c r="DM123" i="32"/>
  <c r="DO122" i="32"/>
  <c r="DM122" i="32"/>
  <c r="DO121" i="32"/>
  <c r="DM121" i="32"/>
  <c r="DO120" i="32"/>
  <c r="DM120" i="32"/>
  <c r="DO119" i="32"/>
  <c r="DM119" i="32"/>
  <c r="DO118" i="32"/>
  <c r="DM118" i="32"/>
  <c r="DO117" i="32"/>
  <c r="DM117" i="32"/>
  <c r="DO116" i="32"/>
  <c r="DM116" i="32"/>
  <c r="DO115" i="32"/>
  <c r="DM115" i="32"/>
  <c r="DO114" i="32"/>
  <c r="DM114" i="32"/>
  <c r="DO113" i="32"/>
  <c r="DM113" i="32"/>
  <c r="DO112" i="32"/>
  <c r="DM112" i="32"/>
  <c r="DI276" i="32"/>
  <c r="DK276" i="32" s="1"/>
  <c r="DG276" i="32"/>
  <c r="DI275" i="32"/>
  <c r="DK275" i="32" s="1"/>
  <c r="DG275" i="32"/>
  <c r="DI274" i="32"/>
  <c r="DK274" i="32" s="1"/>
  <c r="DG274" i="32"/>
  <c r="DI273" i="32"/>
  <c r="DK273" i="32" s="1"/>
  <c r="DG273" i="32"/>
  <c r="DI272" i="32"/>
  <c r="DK272" i="32" s="1"/>
  <c r="DG272" i="32"/>
  <c r="DI271" i="32"/>
  <c r="DK271" i="32" s="1"/>
  <c r="DG271" i="32"/>
  <c r="DI270" i="32"/>
  <c r="DK270" i="32" s="1"/>
  <c r="DG270" i="32"/>
  <c r="DI269" i="32"/>
  <c r="DK269" i="32" s="1"/>
  <c r="DG269" i="32"/>
  <c r="DI268" i="32"/>
  <c r="DK268" i="32" s="1"/>
  <c r="DG268" i="32"/>
  <c r="DI267" i="32"/>
  <c r="DK267" i="32" s="1"/>
  <c r="DG267" i="32"/>
  <c r="DI266" i="32"/>
  <c r="DK266" i="32" s="1"/>
  <c r="DG266" i="32"/>
  <c r="DI265" i="32"/>
  <c r="DK265" i="32" s="1"/>
  <c r="DG265" i="32"/>
  <c r="DI264" i="32"/>
  <c r="DK264" i="32" s="1"/>
  <c r="DG264" i="32"/>
  <c r="DI263" i="32"/>
  <c r="DK263" i="32" s="1"/>
  <c r="DG263" i="32"/>
  <c r="DI262" i="32"/>
  <c r="DK262" i="32" s="1"/>
  <c r="DG262" i="32"/>
  <c r="DI261" i="32"/>
  <c r="DK261" i="32" s="1"/>
  <c r="DG261" i="32"/>
  <c r="DI260" i="32"/>
  <c r="DK260" i="32" s="1"/>
  <c r="DG260" i="32"/>
  <c r="DI259" i="32"/>
  <c r="DK259" i="32" s="1"/>
  <c r="DG259" i="32"/>
  <c r="DI258" i="32"/>
  <c r="DK258" i="32" s="1"/>
  <c r="DG258" i="32"/>
  <c r="DI257" i="32"/>
  <c r="DK257" i="32" s="1"/>
  <c r="DG257" i="32"/>
  <c r="DI256" i="32"/>
  <c r="DK256" i="32" s="1"/>
  <c r="DG256" i="32"/>
  <c r="DI255" i="32"/>
  <c r="DK255" i="32" s="1"/>
  <c r="DG255" i="32"/>
  <c r="DI254" i="32"/>
  <c r="DK254" i="32" s="1"/>
  <c r="DG254" i="32"/>
  <c r="DI253" i="32"/>
  <c r="DK253" i="32" s="1"/>
  <c r="DG253" i="32"/>
  <c r="DI252" i="32"/>
  <c r="DK252" i="32" s="1"/>
  <c r="DG252" i="32"/>
  <c r="DI251" i="32"/>
  <c r="DK251" i="32" s="1"/>
  <c r="DG251" i="32"/>
  <c r="DI250" i="32"/>
  <c r="DK250" i="32" s="1"/>
  <c r="DG250" i="32"/>
  <c r="DI249" i="32"/>
  <c r="DK249" i="32" s="1"/>
  <c r="DG249" i="32"/>
  <c r="DI248" i="32"/>
  <c r="DK248" i="32" s="1"/>
  <c r="DG248" i="32"/>
  <c r="DI247" i="32"/>
  <c r="DK247" i="32" s="1"/>
  <c r="DG247" i="32"/>
  <c r="DI246" i="32"/>
  <c r="DK246" i="32" s="1"/>
  <c r="DG246" i="32"/>
  <c r="DI245" i="32"/>
  <c r="DK245" i="32" s="1"/>
  <c r="DG245" i="32"/>
  <c r="DI244" i="32"/>
  <c r="DK244" i="32" s="1"/>
  <c r="DG244" i="32"/>
  <c r="DI243" i="32"/>
  <c r="DK243" i="32" s="1"/>
  <c r="DG243" i="32"/>
  <c r="DI242" i="32"/>
  <c r="DK242" i="32" s="1"/>
  <c r="DG242" i="32"/>
  <c r="DI241" i="32"/>
  <c r="DK241" i="32" s="1"/>
  <c r="DG241" i="32"/>
  <c r="DI240" i="32"/>
  <c r="DK240" i="32" s="1"/>
  <c r="DG240" i="32"/>
  <c r="DI239" i="32"/>
  <c r="DK239" i="32" s="1"/>
  <c r="DG239" i="32"/>
  <c r="DI238" i="32"/>
  <c r="DK238" i="32" s="1"/>
  <c r="DG238" i="32"/>
  <c r="DI237" i="32"/>
  <c r="DK237" i="32" s="1"/>
  <c r="DG237" i="32"/>
  <c r="DI236" i="32"/>
  <c r="DK236" i="32" s="1"/>
  <c r="DG236" i="32"/>
  <c r="DI235" i="32"/>
  <c r="DK235" i="32" s="1"/>
  <c r="DG235" i="32"/>
  <c r="DI234" i="32"/>
  <c r="DK234" i="32" s="1"/>
  <c r="DG234" i="32"/>
  <c r="DI233" i="32"/>
  <c r="DK233" i="32" s="1"/>
  <c r="DG233" i="32"/>
  <c r="DI232" i="32"/>
  <c r="DK232" i="32" s="1"/>
  <c r="DG232" i="32"/>
  <c r="DI231" i="32"/>
  <c r="DK231" i="32" s="1"/>
  <c r="DG231" i="32"/>
  <c r="DI230" i="32"/>
  <c r="DK230" i="32" s="1"/>
  <c r="DG230" i="32"/>
  <c r="DI229" i="32"/>
  <c r="DK229" i="32" s="1"/>
  <c r="DG229" i="32"/>
  <c r="DI228" i="32"/>
  <c r="DK228" i="32" s="1"/>
  <c r="DG228" i="32"/>
  <c r="DI227" i="32"/>
  <c r="DK227" i="32" s="1"/>
  <c r="DG227" i="32"/>
  <c r="DI226" i="32"/>
  <c r="DK226" i="32" s="1"/>
  <c r="DG226" i="32"/>
  <c r="DI225" i="32"/>
  <c r="DK225" i="32" s="1"/>
  <c r="DG225" i="32"/>
  <c r="DI224" i="32"/>
  <c r="DK224" i="32" s="1"/>
  <c r="DG224" i="32"/>
  <c r="DI223" i="32"/>
  <c r="DK223" i="32" s="1"/>
  <c r="DG223" i="32"/>
  <c r="DI222" i="32"/>
  <c r="DK222" i="32" s="1"/>
  <c r="DG222" i="32"/>
  <c r="DI221" i="32"/>
  <c r="DK221" i="32" s="1"/>
  <c r="DG221" i="32"/>
  <c r="DI220" i="32"/>
  <c r="DK220" i="32" s="1"/>
  <c r="DG220" i="32"/>
  <c r="DI219" i="32"/>
  <c r="DK219" i="32" s="1"/>
  <c r="DG219" i="32"/>
  <c r="DI218" i="32"/>
  <c r="DK218" i="32" s="1"/>
  <c r="DG218" i="32"/>
  <c r="DI217" i="32"/>
  <c r="DK217" i="32" s="1"/>
  <c r="DG217" i="32"/>
  <c r="DI216" i="32"/>
  <c r="DK216" i="32" s="1"/>
  <c r="DG216" i="32"/>
  <c r="DI215" i="32"/>
  <c r="DK215" i="32" s="1"/>
  <c r="DG215" i="32"/>
  <c r="DI214" i="32"/>
  <c r="DK214" i="32" s="1"/>
  <c r="DG214" i="32"/>
  <c r="DI213" i="32"/>
  <c r="DK213" i="32" s="1"/>
  <c r="DG213" i="32"/>
  <c r="DI212" i="32"/>
  <c r="DK212" i="32" s="1"/>
  <c r="DG212" i="32"/>
  <c r="DI211" i="32"/>
  <c r="DK211" i="32" s="1"/>
  <c r="DG211" i="32"/>
  <c r="DI210" i="32"/>
  <c r="DK210" i="32" s="1"/>
  <c r="DG210" i="32"/>
  <c r="DI209" i="32"/>
  <c r="DK209" i="32" s="1"/>
  <c r="DG209" i="32"/>
  <c r="DI208" i="32"/>
  <c r="DK208" i="32" s="1"/>
  <c r="DG208" i="32"/>
  <c r="DI207" i="32"/>
  <c r="DK207" i="32" s="1"/>
  <c r="DG207" i="32"/>
  <c r="DI206" i="32"/>
  <c r="DK206" i="32" s="1"/>
  <c r="DG206" i="32"/>
  <c r="DI205" i="32"/>
  <c r="DK205" i="32" s="1"/>
  <c r="DG205" i="32"/>
  <c r="DI204" i="32"/>
  <c r="DK204" i="32" s="1"/>
  <c r="DG204" i="32"/>
  <c r="DI203" i="32"/>
  <c r="DK203" i="32" s="1"/>
  <c r="DG203" i="32"/>
  <c r="DI202" i="32"/>
  <c r="DK202" i="32" s="1"/>
  <c r="DG202" i="32"/>
  <c r="DI201" i="32"/>
  <c r="DK201" i="32" s="1"/>
  <c r="DG201" i="32"/>
  <c r="DI200" i="32"/>
  <c r="DK200" i="32" s="1"/>
  <c r="DG200" i="32"/>
  <c r="DI199" i="32"/>
  <c r="DK199" i="32" s="1"/>
  <c r="DG199" i="32"/>
  <c r="DI198" i="32"/>
  <c r="DK198" i="32" s="1"/>
  <c r="DG198" i="32"/>
  <c r="DI197" i="32"/>
  <c r="DK197" i="32" s="1"/>
  <c r="DG197" i="32"/>
  <c r="DI196" i="32"/>
  <c r="DK196" i="32" s="1"/>
  <c r="DG196" i="32"/>
  <c r="DI195" i="32"/>
  <c r="DK195" i="32" s="1"/>
  <c r="DG195" i="32"/>
  <c r="DI194" i="32"/>
  <c r="DK194" i="32" s="1"/>
  <c r="DG194" i="32"/>
  <c r="DI193" i="32"/>
  <c r="DK193" i="32" s="1"/>
  <c r="DG193" i="32"/>
  <c r="DI192" i="32"/>
  <c r="DK192" i="32" s="1"/>
  <c r="DG192" i="32"/>
  <c r="DI191" i="32"/>
  <c r="DK191" i="32" s="1"/>
  <c r="DG191" i="32"/>
  <c r="DI190" i="32"/>
  <c r="DK190" i="32" s="1"/>
  <c r="DG190" i="32"/>
  <c r="DI189" i="32"/>
  <c r="DK189" i="32" s="1"/>
  <c r="DG189" i="32"/>
  <c r="DI188" i="32"/>
  <c r="DK188" i="32" s="1"/>
  <c r="DG188" i="32"/>
  <c r="DI187" i="32"/>
  <c r="DK187" i="32" s="1"/>
  <c r="DG187" i="32"/>
  <c r="DI186" i="32"/>
  <c r="DK186" i="32" s="1"/>
  <c r="DG186" i="32"/>
  <c r="DI185" i="32"/>
  <c r="DK185" i="32" s="1"/>
  <c r="DG185" i="32"/>
  <c r="DI184" i="32"/>
  <c r="DK184" i="32" s="1"/>
  <c r="DG184" i="32"/>
  <c r="DI183" i="32"/>
  <c r="DK183" i="32" s="1"/>
  <c r="DG183" i="32"/>
  <c r="DI182" i="32"/>
  <c r="DK182" i="32" s="1"/>
  <c r="DG182" i="32"/>
  <c r="DI181" i="32"/>
  <c r="DK181" i="32" s="1"/>
  <c r="DG181" i="32"/>
  <c r="DI180" i="32"/>
  <c r="DK180" i="32" s="1"/>
  <c r="DG180" i="32"/>
  <c r="DI179" i="32"/>
  <c r="DK179" i="32" s="1"/>
  <c r="DG179" i="32"/>
  <c r="DI178" i="32"/>
  <c r="DK178" i="32" s="1"/>
  <c r="DG178" i="32"/>
  <c r="DI177" i="32"/>
  <c r="DK177" i="32" s="1"/>
  <c r="DG177" i="32"/>
  <c r="DI176" i="32"/>
  <c r="DK176" i="32" s="1"/>
  <c r="DG176" i="32"/>
  <c r="DI175" i="32"/>
  <c r="DK175" i="32" s="1"/>
  <c r="DG175" i="32"/>
  <c r="DI174" i="32"/>
  <c r="DK174" i="32" s="1"/>
  <c r="DG174" i="32"/>
  <c r="DI173" i="32"/>
  <c r="DK173" i="32" s="1"/>
  <c r="DG173" i="32"/>
  <c r="DI172" i="32"/>
  <c r="DK172" i="32" s="1"/>
  <c r="DG172" i="32"/>
  <c r="DI171" i="32"/>
  <c r="DK171" i="32" s="1"/>
  <c r="DG171" i="32"/>
  <c r="DI170" i="32"/>
  <c r="DK170" i="32" s="1"/>
  <c r="DG170" i="32"/>
  <c r="DI169" i="32"/>
  <c r="DK169" i="32" s="1"/>
  <c r="DG169" i="32"/>
  <c r="DI168" i="32"/>
  <c r="DK168" i="32" s="1"/>
  <c r="DG168" i="32"/>
  <c r="DI167" i="32"/>
  <c r="DK167" i="32" s="1"/>
  <c r="DG167" i="32"/>
  <c r="DI166" i="32"/>
  <c r="DK166" i="32" s="1"/>
  <c r="DG166" i="32"/>
  <c r="DI165" i="32"/>
  <c r="DK165" i="32" s="1"/>
  <c r="DG165" i="32"/>
  <c r="DI164" i="32"/>
  <c r="DK164" i="32" s="1"/>
  <c r="DG164" i="32"/>
  <c r="DI163" i="32"/>
  <c r="DK163" i="32" s="1"/>
  <c r="DG163" i="32"/>
  <c r="DI162" i="32"/>
  <c r="DK162" i="32" s="1"/>
  <c r="DG162" i="32"/>
  <c r="DI161" i="32"/>
  <c r="DK161" i="32" s="1"/>
  <c r="DG161" i="32"/>
  <c r="DI160" i="32"/>
  <c r="DK160" i="32" s="1"/>
  <c r="DG160" i="32"/>
  <c r="DI159" i="32"/>
  <c r="DK159" i="32" s="1"/>
  <c r="DG159" i="32"/>
  <c r="DI158" i="32"/>
  <c r="DK158" i="32" s="1"/>
  <c r="DG158" i="32"/>
  <c r="DI157" i="32"/>
  <c r="DK157" i="32" s="1"/>
  <c r="DG157" i="32"/>
  <c r="DI156" i="32"/>
  <c r="DK156" i="32" s="1"/>
  <c r="DG156" i="32"/>
  <c r="DI155" i="32"/>
  <c r="DK155" i="32" s="1"/>
  <c r="DG155" i="32"/>
  <c r="DI154" i="32"/>
  <c r="DK154" i="32" s="1"/>
  <c r="DG154" i="32"/>
  <c r="DI153" i="32"/>
  <c r="DK153" i="32" s="1"/>
  <c r="DG153" i="32"/>
  <c r="DI152" i="32"/>
  <c r="DK152" i="32" s="1"/>
  <c r="DG152" i="32"/>
  <c r="DI151" i="32"/>
  <c r="DK151" i="32" s="1"/>
  <c r="DG151" i="32"/>
  <c r="DI150" i="32"/>
  <c r="DK150" i="32" s="1"/>
  <c r="DG150" i="32"/>
  <c r="DI149" i="32"/>
  <c r="DK149" i="32" s="1"/>
  <c r="DG149" i="32"/>
  <c r="DI148" i="32"/>
  <c r="DK148" i="32" s="1"/>
  <c r="DG148" i="32"/>
  <c r="DI147" i="32"/>
  <c r="DK147" i="32" s="1"/>
  <c r="DG147" i="32"/>
  <c r="DI146" i="32"/>
  <c r="DK146" i="32" s="1"/>
  <c r="DG146" i="32"/>
  <c r="DI145" i="32"/>
  <c r="DK145" i="32" s="1"/>
  <c r="DG145" i="32"/>
  <c r="DI144" i="32"/>
  <c r="DK144" i="32" s="1"/>
  <c r="DG144" i="32"/>
  <c r="DI143" i="32"/>
  <c r="DK143" i="32" s="1"/>
  <c r="DG143" i="32"/>
  <c r="DI142" i="32"/>
  <c r="DK142" i="32" s="1"/>
  <c r="DG142" i="32"/>
  <c r="DI141" i="32"/>
  <c r="DK141" i="32" s="1"/>
  <c r="DG141" i="32"/>
  <c r="DI140" i="32"/>
  <c r="DK140" i="32" s="1"/>
  <c r="DG140" i="32"/>
  <c r="DI139" i="32"/>
  <c r="DK139" i="32" s="1"/>
  <c r="DG139" i="32"/>
  <c r="DI138" i="32"/>
  <c r="DK138" i="32" s="1"/>
  <c r="DG138" i="32"/>
  <c r="DI137" i="32"/>
  <c r="DK137" i="32" s="1"/>
  <c r="DG137" i="32"/>
  <c r="DI136" i="32"/>
  <c r="DK136" i="32" s="1"/>
  <c r="DG136" i="32"/>
  <c r="DI135" i="32"/>
  <c r="DK135" i="32" s="1"/>
  <c r="DG135" i="32"/>
  <c r="DI134" i="32"/>
  <c r="DK134" i="32" s="1"/>
  <c r="DG134" i="32"/>
  <c r="DI133" i="32"/>
  <c r="DK133" i="32" s="1"/>
  <c r="DG133" i="32"/>
  <c r="DI132" i="32"/>
  <c r="DK132" i="32" s="1"/>
  <c r="DG132" i="32"/>
  <c r="DI131" i="32"/>
  <c r="DK131" i="32" s="1"/>
  <c r="DG131" i="32"/>
  <c r="DI130" i="32"/>
  <c r="DK130" i="32" s="1"/>
  <c r="DG130" i="32"/>
  <c r="DI129" i="32"/>
  <c r="DK129" i="32" s="1"/>
  <c r="DG129" i="32"/>
  <c r="DI128" i="32"/>
  <c r="DK128" i="32" s="1"/>
  <c r="DG128" i="32"/>
  <c r="DI127" i="32"/>
  <c r="DK127" i="32" s="1"/>
  <c r="DG127" i="32"/>
  <c r="DI126" i="32"/>
  <c r="DK126" i="32" s="1"/>
  <c r="DG126" i="32"/>
  <c r="DI125" i="32"/>
  <c r="DK125" i="32" s="1"/>
  <c r="DG125" i="32"/>
  <c r="DI124" i="32"/>
  <c r="DK124" i="32" s="1"/>
  <c r="DG124" i="32"/>
  <c r="DI123" i="32"/>
  <c r="DK123" i="32" s="1"/>
  <c r="DG123" i="32"/>
  <c r="DI122" i="32"/>
  <c r="DK122" i="32" s="1"/>
  <c r="DG122" i="32"/>
  <c r="DI121" i="32"/>
  <c r="DK121" i="32" s="1"/>
  <c r="DG121" i="32"/>
  <c r="DI120" i="32"/>
  <c r="DK120" i="32" s="1"/>
  <c r="DG120" i="32"/>
  <c r="DI119" i="32"/>
  <c r="DK119" i="32" s="1"/>
  <c r="DG119" i="32"/>
  <c r="DI118" i="32"/>
  <c r="DK118" i="32" s="1"/>
  <c r="DG118" i="32"/>
  <c r="DI117" i="32"/>
  <c r="DK117" i="32" s="1"/>
  <c r="DG117" i="32"/>
  <c r="DI116" i="32"/>
  <c r="DK116" i="32" s="1"/>
  <c r="DG116" i="32"/>
  <c r="DI115" i="32"/>
  <c r="DK115" i="32" s="1"/>
  <c r="DG115" i="32"/>
  <c r="DI114" i="32"/>
  <c r="DK114" i="32" s="1"/>
  <c r="DG114" i="32"/>
  <c r="DI113" i="32"/>
  <c r="DK113" i="32" s="1"/>
  <c r="DG113" i="32"/>
  <c r="DI112" i="32"/>
  <c r="DK112" i="32" s="1"/>
  <c r="DG112" i="32"/>
  <c r="DC276" i="32"/>
  <c r="DE276" i="32" s="1"/>
  <c r="DA276" i="32"/>
  <c r="DC275" i="32"/>
  <c r="DE275" i="32" s="1"/>
  <c r="DA275" i="32"/>
  <c r="DC274" i="32"/>
  <c r="DE274" i="32" s="1"/>
  <c r="DA274" i="32"/>
  <c r="DC273" i="32"/>
  <c r="DE273" i="32" s="1"/>
  <c r="DA273" i="32"/>
  <c r="DC272" i="32"/>
  <c r="DE272" i="32" s="1"/>
  <c r="DA272" i="32"/>
  <c r="DC271" i="32"/>
  <c r="DE271" i="32" s="1"/>
  <c r="DA271" i="32"/>
  <c r="DC270" i="32"/>
  <c r="DE270" i="32" s="1"/>
  <c r="DA270" i="32"/>
  <c r="DC269" i="32"/>
  <c r="DE269" i="32" s="1"/>
  <c r="DA269" i="32"/>
  <c r="DC268" i="32"/>
  <c r="DE268" i="32" s="1"/>
  <c r="DA268" i="32"/>
  <c r="DC267" i="32"/>
  <c r="DE267" i="32" s="1"/>
  <c r="DA267" i="32"/>
  <c r="DC266" i="32"/>
  <c r="DE266" i="32" s="1"/>
  <c r="DA266" i="32"/>
  <c r="DC265" i="32"/>
  <c r="DE265" i="32" s="1"/>
  <c r="DA265" i="32"/>
  <c r="DC264" i="32"/>
  <c r="DE264" i="32" s="1"/>
  <c r="DA264" i="32"/>
  <c r="DC263" i="32"/>
  <c r="DE263" i="32" s="1"/>
  <c r="DA263" i="32"/>
  <c r="DC262" i="32"/>
  <c r="DE262" i="32" s="1"/>
  <c r="DA262" i="32"/>
  <c r="DC261" i="32"/>
  <c r="DE261" i="32" s="1"/>
  <c r="DA261" i="32"/>
  <c r="DC260" i="32"/>
  <c r="DE260" i="32" s="1"/>
  <c r="DA260" i="32"/>
  <c r="DC259" i="32"/>
  <c r="DE259" i="32" s="1"/>
  <c r="DA259" i="32"/>
  <c r="DC258" i="32"/>
  <c r="DE258" i="32" s="1"/>
  <c r="DA258" i="32"/>
  <c r="DC257" i="32"/>
  <c r="DE257" i="32" s="1"/>
  <c r="DA257" i="32"/>
  <c r="DC256" i="32"/>
  <c r="DE256" i="32" s="1"/>
  <c r="DA256" i="32"/>
  <c r="DC255" i="32"/>
  <c r="DE255" i="32" s="1"/>
  <c r="DA255" i="32"/>
  <c r="DC254" i="32"/>
  <c r="DE254" i="32" s="1"/>
  <c r="DA254" i="32"/>
  <c r="DC253" i="32"/>
  <c r="DE253" i="32" s="1"/>
  <c r="DA253" i="32"/>
  <c r="DC252" i="32"/>
  <c r="DE252" i="32" s="1"/>
  <c r="DA252" i="32"/>
  <c r="DC251" i="32"/>
  <c r="DE251" i="32" s="1"/>
  <c r="DA251" i="32"/>
  <c r="DC250" i="32"/>
  <c r="DE250" i="32" s="1"/>
  <c r="DA250" i="32"/>
  <c r="DC249" i="32"/>
  <c r="DE249" i="32" s="1"/>
  <c r="DA249" i="32"/>
  <c r="DC248" i="32"/>
  <c r="DE248" i="32" s="1"/>
  <c r="DA248" i="32"/>
  <c r="DC247" i="32"/>
  <c r="DE247" i="32" s="1"/>
  <c r="DA247" i="32"/>
  <c r="DC246" i="32"/>
  <c r="DE246" i="32" s="1"/>
  <c r="DA246" i="32"/>
  <c r="DC245" i="32"/>
  <c r="DE245" i="32" s="1"/>
  <c r="DA245" i="32"/>
  <c r="DC244" i="32"/>
  <c r="DE244" i="32" s="1"/>
  <c r="DA244" i="32"/>
  <c r="DC243" i="32"/>
  <c r="DE243" i="32" s="1"/>
  <c r="DA243" i="32"/>
  <c r="DC242" i="32"/>
  <c r="DE242" i="32" s="1"/>
  <c r="DA242" i="32"/>
  <c r="DC241" i="32"/>
  <c r="DE241" i="32" s="1"/>
  <c r="DA241" i="32"/>
  <c r="DC240" i="32"/>
  <c r="DE240" i="32" s="1"/>
  <c r="DA240" i="32"/>
  <c r="DC239" i="32"/>
  <c r="DE239" i="32" s="1"/>
  <c r="DA239" i="32"/>
  <c r="DC238" i="32"/>
  <c r="DE238" i="32" s="1"/>
  <c r="DA238" i="32"/>
  <c r="DC237" i="32"/>
  <c r="DE237" i="32" s="1"/>
  <c r="DA237" i="32"/>
  <c r="DC236" i="32"/>
  <c r="DE236" i="32" s="1"/>
  <c r="DA236" i="32"/>
  <c r="DC235" i="32"/>
  <c r="DE235" i="32" s="1"/>
  <c r="DA235" i="32"/>
  <c r="DC234" i="32"/>
  <c r="DE234" i="32" s="1"/>
  <c r="DA234" i="32"/>
  <c r="DC233" i="32"/>
  <c r="DE233" i="32" s="1"/>
  <c r="DA233" i="32"/>
  <c r="DC232" i="32"/>
  <c r="DE232" i="32" s="1"/>
  <c r="DA232" i="32"/>
  <c r="DC231" i="32"/>
  <c r="DE231" i="32" s="1"/>
  <c r="DA231" i="32"/>
  <c r="DC230" i="32"/>
  <c r="DE230" i="32" s="1"/>
  <c r="DA230" i="32"/>
  <c r="DC229" i="32"/>
  <c r="DE229" i="32" s="1"/>
  <c r="DA229" i="32"/>
  <c r="DC228" i="32"/>
  <c r="DE228" i="32" s="1"/>
  <c r="DA228" i="32"/>
  <c r="DC227" i="32"/>
  <c r="DE227" i="32" s="1"/>
  <c r="DA227" i="32"/>
  <c r="DC226" i="32"/>
  <c r="DE226" i="32" s="1"/>
  <c r="DA226" i="32"/>
  <c r="DC225" i="32"/>
  <c r="DE225" i="32" s="1"/>
  <c r="DA225" i="32"/>
  <c r="DC224" i="32"/>
  <c r="DE224" i="32" s="1"/>
  <c r="DA224" i="32"/>
  <c r="DC223" i="32"/>
  <c r="DE223" i="32" s="1"/>
  <c r="DA223" i="32"/>
  <c r="DC222" i="32"/>
  <c r="DE222" i="32" s="1"/>
  <c r="DA222" i="32"/>
  <c r="DC221" i="32"/>
  <c r="DE221" i="32" s="1"/>
  <c r="DA221" i="32"/>
  <c r="DC220" i="32"/>
  <c r="DE220" i="32" s="1"/>
  <c r="DA220" i="32"/>
  <c r="DC219" i="32"/>
  <c r="DE219" i="32" s="1"/>
  <c r="DA219" i="32"/>
  <c r="DC218" i="32"/>
  <c r="DE218" i="32" s="1"/>
  <c r="DA218" i="32"/>
  <c r="DC217" i="32"/>
  <c r="DE217" i="32" s="1"/>
  <c r="DA217" i="32"/>
  <c r="DC216" i="32"/>
  <c r="DE216" i="32" s="1"/>
  <c r="DA216" i="32"/>
  <c r="DC215" i="32"/>
  <c r="DE215" i="32" s="1"/>
  <c r="DA215" i="32"/>
  <c r="DC214" i="32"/>
  <c r="DE214" i="32" s="1"/>
  <c r="DA214" i="32"/>
  <c r="DC213" i="32"/>
  <c r="DE213" i="32" s="1"/>
  <c r="DA213" i="32"/>
  <c r="DC212" i="32"/>
  <c r="DE212" i="32" s="1"/>
  <c r="DA212" i="32"/>
  <c r="DC211" i="32"/>
  <c r="DE211" i="32" s="1"/>
  <c r="DA211" i="32"/>
  <c r="DC210" i="32"/>
  <c r="DE210" i="32" s="1"/>
  <c r="DA210" i="32"/>
  <c r="DC209" i="32"/>
  <c r="DE209" i="32" s="1"/>
  <c r="DA209" i="32"/>
  <c r="DC208" i="32"/>
  <c r="DE208" i="32" s="1"/>
  <c r="DA208" i="32"/>
  <c r="DC207" i="32"/>
  <c r="DE207" i="32" s="1"/>
  <c r="DA207" i="32"/>
  <c r="DC206" i="32"/>
  <c r="DE206" i="32" s="1"/>
  <c r="DA206" i="32"/>
  <c r="DC205" i="32"/>
  <c r="DE205" i="32" s="1"/>
  <c r="DA205" i="32"/>
  <c r="DC204" i="32"/>
  <c r="DE204" i="32" s="1"/>
  <c r="DA204" i="32"/>
  <c r="DC203" i="32"/>
  <c r="DE203" i="32" s="1"/>
  <c r="DA203" i="32"/>
  <c r="DC202" i="32"/>
  <c r="DE202" i="32" s="1"/>
  <c r="DA202" i="32"/>
  <c r="DC201" i="32"/>
  <c r="DE201" i="32" s="1"/>
  <c r="DA201" i="32"/>
  <c r="DC200" i="32"/>
  <c r="DE200" i="32" s="1"/>
  <c r="DA200" i="32"/>
  <c r="DC199" i="32"/>
  <c r="DE199" i="32" s="1"/>
  <c r="DA199" i="32"/>
  <c r="DC198" i="32"/>
  <c r="DE198" i="32" s="1"/>
  <c r="DA198" i="32"/>
  <c r="DC197" i="32"/>
  <c r="DE197" i="32" s="1"/>
  <c r="DA197" i="32"/>
  <c r="DC196" i="32"/>
  <c r="DE196" i="32" s="1"/>
  <c r="DA196" i="32"/>
  <c r="DC195" i="32"/>
  <c r="DE195" i="32" s="1"/>
  <c r="DA195" i="32"/>
  <c r="DC194" i="32"/>
  <c r="DE194" i="32" s="1"/>
  <c r="DA194" i="32"/>
  <c r="DC193" i="32"/>
  <c r="DE193" i="32" s="1"/>
  <c r="DA193" i="32"/>
  <c r="DC192" i="32"/>
  <c r="DE192" i="32" s="1"/>
  <c r="DA192" i="32"/>
  <c r="DC191" i="32"/>
  <c r="DE191" i="32" s="1"/>
  <c r="DA191" i="32"/>
  <c r="DC190" i="32"/>
  <c r="DE190" i="32" s="1"/>
  <c r="DA190" i="32"/>
  <c r="DC189" i="32"/>
  <c r="DE189" i="32" s="1"/>
  <c r="DA189" i="32"/>
  <c r="DC188" i="32"/>
  <c r="DE188" i="32" s="1"/>
  <c r="DA188" i="32"/>
  <c r="DC187" i="32"/>
  <c r="DE187" i="32" s="1"/>
  <c r="DA187" i="32"/>
  <c r="DC186" i="32"/>
  <c r="DE186" i="32" s="1"/>
  <c r="DA186" i="32"/>
  <c r="DC185" i="32"/>
  <c r="DE185" i="32" s="1"/>
  <c r="DA185" i="32"/>
  <c r="DC184" i="32"/>
  <c r="DE184" i="32" s="1"/>
  <c r="DA184" i="32"/>
  <c r="DC183" i="32"/>
  <c r="DE183" i="32" s="1"/>
  <c r="DA183" i="32"/>
  <c r="DC182" i="32"/>
  <c r="DE182" i="32" s="1"/>
  <c r="DA182" i="32"/>
  <c r="DC181" i="32"/>
  <c r="DE181" i="32" s="1"/>
  <c r="DA181" i="32"/>
  <c r="DC180" i="32"/>
  <c r="DE180" i="32" s="1"/>
  <c r="DA180" i="32"/>
  <c r="DC179" i="32"/>
  <c r="DE179" i="32" s="1"/>
  <c r="DA179" i="32"/>
  <c r="DC178" i="32"/>
  <c r="DE178" i="32" s="1"/>
  <c r="DA178" i="32"/>
  <c r="DC177" i="32"/>
  <c r="DE177" i="32" s="1"/>
  <c r="DA177" i="32"/>
  <c r="DC176" i="32"/>
  <c r="DE176" i="32" s="1"/>
  <c r="DA176" i="32"/>
  <c r="DC175" i="32"/>
  <c r="DE175" i="32" s="1"/>
  <c r="DA175" i="32"/>
  <c r="DC174" i="32"/>
  <c r="DE174" i="32" s="1"/>
  <c r="DA174" i="32"/>
  <c r="DC173" i="32"/>
  <c r="DE173" i="32" s="1"/>
  <c r="DA173" i="32"/>
  <c r="DC172" i="32"/>
  <c r="DE172" i="32" s="1"/>
  <c r="DA172" i="32"/>
  <c r="DC171" i="32"/>
  <c r="DE171" i="32" s="1"/>
  <c r="DA171" i="32"/>
  <c r="DC170" i="32"/>
  <c r="DE170" i="32" s="1"/>
  <c r="DA170" i="32"/>
  <c r="DC169" i="32"/>
  <c r="DE169" i="32" s="1"/>
  <c r="DA169" i="32"/>
  <c r="DC168" i="32"/>
  <c r="DE168" i="32" s="1"/>
  <c r="DA168" i="32"/>
  <c r="DC167" i="32"/>
  <c r="DE167" i="32" s="1"/>
  <c r="DA167" i="32"/>
  <c r="DC166" i="32"/>
  <c r="DE166" i="32" s="1"/>
  <c r="DA166" i="32"/>
  <c r="DC165" i="32"/>
  <c r="DE165" i="32" s="1"/>
  <c r="DA165" i="32"/>
  <c r="DC164" i="32"/>
  <c r="DE164" i="32" s="1"/>
  <c r="DA164" i="32"/>
  <c r="DC163" i="32"/>
  <c r="DE163" i="32" s="1"/>
  <c r="DA163" i="32"/>
  <c r="DC162" i="32"/>
  <c r="DE162" i="32" s="1"/>
  <c r="DA162" i="32"/>
  <c r="DC161" i="32"/>
  <c r="DE161" i="32" s="1"/>
  <c r="DA161" i="32"/>
  <c r="DC160" i="32"/>
  <c r="DE160" i="32" s="1"/>
  <c r="DA160" i="32"/>
  <c r="DC159" i="32"/>
  <c r="DE159" i="32" s="1"/>
  <c r="DA159" i="32"/>
  <c r="DC158" i="32"/>
  <c r="DE158" i="32" s="1"/>
  <c r="DA158" i="32"/>
  <c r="DC157" i="32"/>
  <c r="DE157" i="32" s="1"/>
  <c r="DA157" i="32"/>
  <c r="DC156" i="32"/>
  <c r="DE156" i="32" s="1"/>
  <c r="DA156" i="32"/>
  <c r="DC155" i="32"/>
  <c r="DE155" i="32" s="1"/>
  <c r="DA155" i="32"/>
  <c r="DC154" i="32"/>
  <c r="DE154" i="32" s="1"/>
  <c r="DA154" i="32"/>
  <c r="DC153" i="32"/>
  <c r="DE153" i="32" s="1"/>
  <c r="DA153" i="32"/>
  <c r="DC152" i="32"/>
  <c r="DE152" i="32" s="1"/>
  <c r="DA152" i="32"/>
  <c r="DC151" i="32"/>
  <c r="DE151" i="32" s="1"/>
  <c r="DA151" i="32"/>
  <c r="DC150" i="32"/>
  <c r="DE150" i="32" s="1"/>
  <c r="DA150" i="32"/>
  <c r="DC149" i="32"/>
  <c r="DE149" i="32" s="1"/>
  <c r="DA149" i="32"/>
  <c r="DC148" i="32"/>
  <c r="DE148" i="32" s="1"/>
  <c r="DA148" i="32"/>
  <c r="DC147" i="32"/>
  <c r="DE147" i="32" s="1"/>
  <c r="DA147" i="32"/>
  <c r="DC146" i="32"/>
  <c r="DE146" i="32" s="1"/>
  <c r="DA146" i="32"/>
  <c r="DC145" i="32"/>
  <c r="DE145" i="32" s="1"/>
  <c r="DA145" i="32"/>
  <c r="DC144" i="32"/>
  <c r="DE144" i="32" s="1"/>
  <c r="DA144" i="32"/>
  <c r="DC143" i="32"/>
  <c r="DE143" i="32" s="1"/>
  <c r="DA143" i="32"/>
  <c r="DC142" i="32"/>
  <c r="DE142" i="32" s="1"/>
  <c r="DA142" i="32"/>
  <c r="DC141" i="32"/>
  <c r="DE141" i="32" s="1"/>
  <c r="DA141" i="32"/>
  <c r="DC140" i="32"/>
  <c r="DE140" i="32" s="1"/>
  <c r="DA140" i="32"/>
  <c r="DC139" i="32"/>
  <c r="DE139" i="32" s="1"/>
  <c r="DA139" i="32"/>
  <c r="DC138" i="32"/>
  <c r="DE138" i="32" s="1"/>
  <c r="DA138" i="32"/>
  <c r="DC137" i="32"/>
  <c r="DE137" i="32" s="1"/>
  <c r="DA137" i="32"/>
  <c r="DC136" i="32"/>
  <c r="DE136" i="32" s="1"/>
  <c r="DA136" i="32"/>
  <c r="DC135" i="32"/>
  <c r="DE135" i="32" s="1"/>
  <c r="DA135" i="32"/>
  <c r="DC134" i="32"/>
  <c r="DE134" i="32" s="1"/>
  <c r="DA134" i="32"/>
  <c r="DC133" i="32"/>
  <c r="DE133" i="32" s="1"/>
  <c r="DA133" i="32"/>
  <c r="DC132" i="32"/>
  <c r="DE132" i="32" s="1"/>
  <c r="DA132" i="32"/>
  <c r="DC131" i="32"/>
  <c r="DE131" i="32" s="1"/>
  <c r="DA131" i="32"/>
  <c r="DC130" i="32"/>
  <c r="DE130" i="32" s="1"/>
  <c r="DA130" i="32"/>
  <c r="DC129" i="32"/>
  <c r="DE129" i="32" s="1"/>
  <c r="DA129" i="32"/>
  <c r="DC128" i="32"/>
  <c r="DE128" i="32" s="1"/>
  <c r="DA128" i="32"/>
  <c r="DC127" i="32"/>
  <c r="DE127" i="32" s="1"/>
  <c r="DA127" i="32"/>
  <c r="DC126" i="32"/>
  <c r="DE126" i="32" s="1"/>
  <c r="DA126" i="32"/>
  <c r="DC125" i="32"/>
  <c r="DE125" i="32" s="1"/>
  <c r="DA125" i="32"/>
  <c r="DC124" i="32"/>
  <c r="DE124" i="32" s="1"/>
  <c r="DA124" i="32"/>
  <c r="DC123" i="32"/>
  <c r="DE123" i="32" s="1"/>
  <c r="DA123" i="32"/>
  <c r="DC122" i="32"/>
  <c r="DE122" i="32" s="1"/>
  <c r="DA122" i="32"/>
  <c r="DC121" i="32"/>
  <c r="DE121" i="32" s="1"/>
  <c r="DA121" i="32"/>
  <c r="DC120" i="32"/>
  <c r="DE120" i="32" s="1"/>
  <c r="DA120" i="32"/>
  <c r="DC119" i="32"/>
  <c r="DE119" i="32" s="1"/>
  <c r="DA119" i="32"/>
  <c r="DC118" i="32"/>
  <c r="DE118" i="32" s="1"/>
  <c r="DA118" i="32"/>
  <c r="DC117" i="32"/>
  <c r="DE117" i="32" s="1"/>
  <c r="DA117" i="32"/>
  <c r="DC116" i="32"/>
  <c r="DE116" i="32" s="1"/>
  <c r="DA116" i="32"/>
  <c r="DC115" i="32"/>
  <c r="DE115" i="32" s="1"/>
  <c r="DA115" i="32"/>
  <c r="DC114" i="32"/>
  <c r="DE114" i="32" s="1"/>
  <c r="DA114" i="32"/>
  <c r="DC113" i="32"/>
  <c r="DE113" i="32" s="1"/>
  <c r="DA113" i="32"/>
  <c r="DC112" i="32"/>
  <c r="DE112" i="32" s="1"/>
  <c r="DA112" i="32"/>
  <c r="CX276" i="32"/>
  <c r="CV276" i="32"/>
  <c r="CX275" i="32"/>
  <c r="CV275" i="32"/>
  <c r="CX274" i="32"/>
  <c r="CV274" i="32"/>
  <c r="CX273" i="32"/>
  <c r="CV273" i="32"/>
  <c r="CX272" i="32"/>
  <c r="CV272" i="32"/>
  <c r="CX271" i="32"/>
  <c r="CV271" i="32"/>
  <c r="CX270" i="32"/>
  <c r="CV270" i="32"/>
  <c r="CX269" i="32"/>
  <c r="CV269" i="32"/>
  <c r="CX268" i="32"/>
  <c r="CV268" i="32"/>
  <c r="CX267" i="32"/>
  <c r="CV267" i="32"/>
  <c r="CX266" i="32"/>
  <c r="CV266" i="32"/>
  <c r="CX265" i="32"/>
  <c r="CV265" i="32"/>
  <c r="CX264" i="32"/>
  <c r="CV264" i="32"/>
  <c r="CX263" i="32"/>
  <c r="CV263" i="32"/>
  <c r="CX262" i="32"/>
  <c r="CV262" i="32"/>
  <c r="CX261" i="32"/>
  <c r="CV261" i="32"/>
  <c r="CX260" i="32"/>
  <c r="CV260" i="32"/>
  <c r="CX259" i="32"/>
  <c r="CV259" i="32"/>
  <c r="CX258" i="32"/>
  <c r="CV258" i="32"/>
  <c r="CX257" i="32"/>
  <c r="CV257" i="32"/>
  <c r="CX256" i="32"/>
  <c r="CV256" i="32"/>
  <c r="CX255" i="32"/>
  <c r="CV255" i="32"/>
  <c r="CX254" i="32"/>
  <c r="CV254" i="32"/>
  <c r="CX253" i="32"/>
  <c r="CV253" i="32"/>
  <c r="CX252" i="32"/>
  <c r="CV252" i="32"/>
  <c r="CX251" i="32"/>
  <c r="CV251" i="32"/>
  <c r="CX250" i="32"/>
  <c r="CV250" i="32"/>
  <c r="CX249" i="32"/>
  <c r="CV249" i="32"/>
  <c r="CX248" i="32"/>
  <c r="CV248" i="32"/>
  <c r="CX247" i="32"/>
  <c r="CV247" i="32"/>
  <c r="CX246" i="32"/>
  <c r="CV246" i="32"/>
  <c r="CX245" i="32"/>
  <c r="CV245" i="32"/>
  <c r="CX244" i="32"/>
  <c r="CV244" i="32"/>
  <c r="CX243" i="32"/>
  <c r="CV243" i="32"/>
  <c r="CX242" i="32"/>
  <c r="CV242" i="32"/>
  <c r="CX241" i="32"/>
  <c r="CV241" i="32"/>
  <c r="CX240" i="32"/>
  <c r="CV240" i="32"/>
  <c r="CX239" i="32"/>
  <c r="CV239" i="32"/>
  <c r="CX238" i="32"/>
  <c r="CV238" i="32"/>
  <c r="CX237" i="32"/>
  <c r="CV237" i="32"/>
  <c r="CX236" i="32"/>
  <c r="CV236" i="32"/>
  <c r="CX235" i="32"/>
  <c r="CV235" i="32"/>
  <c r="CX234" i="32"/>
  <c r="CV234" i="32"/>
  <c r="CX233" i="32"/>
  <c r="CV233" i="32"/>
  <c r="CX232" i="32"/>
  <c r="CV232" i="32"/>
  <c r="CX231" i="32"/>
  <c r="CV231" i="32"/>
  <c r="CX230" i="32"/>
  <c r="CV230" i="32"/>
  <c r="CX229" i="32"/>
  <c r="CV229" i="32"/>
  <c r="CX228" i="32"/>
  <c r="CV228" i="32"/>
  <c r="CX227" i="32"/>
  <c r="CV227" i="32"/>
  <c r="CX226" i="32"/>
  <c r="CV226" i="32"/>
  <c r="CX225" i="32"/>
  <c r="CV225" i="32"/>
  <c r="CX224" i="32"/>
  <c r="CV224" i="32"/>
  <c r="CX223" i="32"/>
  <c r="CV223" i="32"/>
  <c r="CX222" i="32"/>
  <c r="CV222" i="32"/>
  <c r="CX221" i="32"/>
  <c r="CV221" i="32"/>
  <c r="CX220" i="32"/>
  <c r="CV220" i="32"/>
  <c r="CX219" i="32"/>
  <c r="CV219" i="32"/>
  <c r="CX218" i="32"/>
  <c r="CV218" i="32"/>
  <c r="CX217" i="32"/>
  <c r="CV217" i="32"/>
  <c r="CX216" i="32"/>
  <c r="CV216" i="32"/>
  <c r="CX215" i="32"/>
  <c r="CV215" i="32"/>
  <c r="CX214" i="32"/>
  <c r="CV214" i="32"/>
  <c r="CX213" i="32"/>
  <c r="CV213" i="32"/>
  <c r="CX212" i="32"/>
  <c r="CV212" i="32"/>
  <c r="CX211" i="32"/>
  <c r="CV211" i="32"/>
  <c r="CX210" i="32"/>
  <c r="CV210" i="32"/>
  <c r="CX209" i="32"/>
  <c r="CV209" i="32"/>
  <c r="CX208" i="32"/>
  <c r="CV208" i="32"/>
  <c r="CX207" i="32"/>
  <c r="CV207" i="32"/>
  <c r="CX206" i="32"/>
  <c r="CV206" i="32"/>
  <c r="CX205" i="32"/>
  <c r="CV205" i="32"/>
  <c r="CX204" i="32"/>
  <c r="CV204" i="32"/>
  <c r="CX203" i="32"/>
  <c r="CV203" i="32"/>
  <c r="CX202" i="32"/>
  <c r="CV202" i="32"/>
  <c r="CX201" i="32"/>
  <c r="CV201" i="32"/>
  <c r="CX200" i="32"/>
  <c r="CV200" i="32"/>
  <c r="CX199" i="32"/>
  <c r="CV199" i="32"/>
  <c r="CX198" i="32"/>
  <c r="CV198" i="32"/>
  <c r="CX197" i="32"/>
  <c r="CV197" i="32"/>
  <c r="CX196" i="32"/>
  <c r="CV196" i="32"/>
  <c r="CX195" i="32"/>
  <c r="CV195" i="32"/>
  <c r="CX194" i="32"/>
  <c r="CV194" i="32"/>
  <c r="CX193" i="32"/>
  <c r="CV193" i="32"/>
  <c r="CX192" i="32"/>
  <c r="CV192" i="32"/>
  <c r="CX191" i="32"/>
  <c r="CV191" i="32"/>
  <c r="CX190" i="32"/>
  <c r="CV190" i="32"/>
  <c r="CX189" i="32"/>
  <c r="CV189" i="32"/>
  <c r="CX188" i="32"/>
  <c r="CV188" i="32"/>
  <c r="CX187" i="32"/>
  <c r="CV187" i="32"/>
  <c r="CX186" i="32"/>
  <c r="CV186" i="32"/>
  <c r="CX185" i="32"/>
  <c r="CV185" i="32"/>
  <c r="CX184" i="32"/>
  <c r="CV184" i="32"/>
  <c r="CX183" i="32"/>
  <c r="CV183" i="32"/>
  <c r="CX182" i="32"/>
  <c r="CV182" i="32"/>
  <c r="CX181" i="32"/>
  <c r="CV181" i="32"/>
  <c r="CX180" i="32"/>
  <c r="CV180" i="32"/>
  <c r="CX179" i="32"/>
  <c r="CV179" i="32"/>
  <c r="CX178" i="32"/>
  <c r="CV178" i="32"/>
  <c r="CX177" i="32"/>
  <c r="CV177" i="32"/>
  <c r="CX176" i="32"/>
  <c r="CV176" i="32"/>
  <c r="CX175" i="32"/>
  <c r="CV175" i="32"/>
  <c r="CX174" i="32"/>
  <c r="CV174" i="32"/>
  <c r="CX173" i="32"/>
  <c r="CV173" i="32"/>
  <c r="CX172" i="32"/>
  <c r="CV172" i="32"/>
  <c r="CX171" i="32"/>
  <c r="CV171" i="32"/>
  <c r="CX170" i="32"/>
  <c r="CV170" i="32"/>
  <c r="CX169" i="32"/>
  <c r="CV169" i="32"/>
  <c r="CX168" i="32"/>
  <c r="CV168" i="32"/>
  <c r="CX167" i="32"/>
  <c r="CV167" i="32"/>
  <c r="CX166" i="32"/>
  <c r="CV166" i="32"/>
  <c r="CX165" i="32"/>
  <c r="CV165" i="32"/>
  <c r="CX164" i="32"/>
  <c r="CV164" i="32"/>
  <c r="CX163" i="32"/>
  <c r="CV163" i="32"/>
  <c r="CX162" i="32"/>
  <c r="CV162" i="32"/>
  <c r="CX161" i="32"/>
  <c r="CV161" i="32"/>
  <c r="CX160" i="32"/>
  <c r="CV160" i="32"/>
  <c r="CX159" i="32"/>
  <c r="CV159" i="32"/>
  <c r="CX158" i="32"/>
  <c r="CV158" i="32"/>
  <c r="CX157" i="32"/>
  <c r="CV157" i="32"/>
  <c r="CX156" i="32"/>
  <c r="CV156" i="32"/>
  <c r="CX155" i="32"/>
  <c r="CV155" i="32"/>
  <c r="CX154" i="32"/>
  <c r="CV154" i="32"/>
  <c r="CX153" i="32"/>
  <c r="CV153" i="32"/>
  <c r="CX152" i="32"/>
  <c r="CV152" i="32"/>
  <c r="CX151" i="32"/>
  <c r="CV151" i="32"/>
  <c r="CX150" i="32"/>
  <c r="CV150" i="32"/>
  <c r="CX149" i="32"/>
  <c r="CV149" i="32"/>
  <c r="CX148" i="32"/>
  <c r="CV148" i="32"/>
  <c r="CX147" i="32"/>
  <c r="CV147" i="32"/>
  <c r="CX146" i="32"/>
  <c r="CV146" i="32"/>
  <c r="CX145" i="32"/>
  <c r="CV145" i="32"/>
  <c r="CX144" i="32"/>
  <c r="CV144" i="32"/>
  <c r="CX143" i="32"/>
  <c r="CV143" i="32"/>
  <c r="CX142" i="32"/>
  <c r="CV142" i="32"/>
  <c r="CX141" i="32"/>
  <c r="CV141" i="32"/>
  <c r="CX140" i="32"/>
  <c r="CV140" i="32"/>
  <c r="CX139" i="32"/>
  <c r="CV139" i="32"/>
  <c r="CX138" i="32"/>
  <c r="CV138" i="32"/>
  <c r="CX137" i="32"/>
  <c r="CV137" i="32"/>
  <c r="CX136" i="32"/>
  <c r="CV136" i="32"/>
  <c r="CX135" i="32"/>
  <c r="CV135" i="32"/>
  <c r="CX134" i="32"/>
  <c r="CV134" i="32"/>
  <c r="CX133" i="32"/>
  <c r="CV133" i="32"/>
  <c r="CX132" i="32"/>
  <c r="CV132" i="32"/>
  <c r="CX131" i="32"/>
  <c r="CV131" i="32"/>
  <c r="CX130" i="32"/>
  <c r="CV130" i="32"/>
  <c r="CX129" i="32"/>
  <c r="CV129" i="32"/>
  <c r="CX128" i="32"/>
  <c r="CV128" i="32"/>
  <c r="CX127" i="32"/>
  <c r="CV127" i="32"/>
  <c r="CX126" i="32"/>
  <c r="CV126" i="32"/>
  <c r="CX125" i="32"/>
  <c r="CV125" i="32"/>
  <c r="CX124" i="32"/>
  <c r="CV124" i="32"/>
  <c r="CX123" i="32"/>
  <c r="CV123" i="32"/>
  <c r="CX122" i="32"/>
  <c r="CV122" i="32"/>
  <c r="CX121" i="32"/>
  <c r="CV121" i="32"/>
  <c r="CX120" i="32"/>
  <c r="CV120" i="32"/>
  <c r="CX119" i="32"/>
  <c r="CV119" i="32"/>
  <c r="CX118" i="32"/>
  <c r="CV118" i="32"/>
  <c r="CX117" i="32"/>
  <c r="CV117" i="32"/>
  <c r="CX116" i="32"/>
  <c r="CV116" i="32"/>
  <c r="CX115" i="32"/>
  <c r="CV115" i="32"/>
  <c r="CX114" i="32"/>
  <c r="CV114" i="32"/>
  <c r="CX113" i="32"/>
  <c r="CV113" i="32"/>
  <c r="CX112" i="32"/>
  <c r="CV112" i="32"/>
  <c r="CR276" i="32"/>
  <c r="CT276" i="32" s="1"/>
  <c r="CP276" i="32"/>
  <c r="CL276" i="32"/>
  <c r="CN276" i="32" s="1"/>
  <c r="CJ276" i="32"/>
  <c r="CR275" i="32"/>
  <c r="CT275" i="32" s="1"/>
  <c r="CP275" i="32"/>
  <c r="CL275" i="32"/>
  <c r="CN275" i="32" s="1"/>
  <c r="CJ275" i="32"/>
  <c r="CR274" i="32"/>
  <c r="CT274" i="32" s="1"/>
  <c r="CP274" i="32"/>
  <c r="CL274" i="32"/>
  <c r="CN274" i="32" s="1"/>
  <c r="CJ274" i="32"/>
  <c r="CR273" i="32"/>
  <c r="CT273" i="32" s="1"/>
  <c r="CP273" i="32"/>
  <c r="CL273" i="32"/>
  <c r="CN273" i="32" s="1"/>
  <c r="CJ273" i="32"/>
  <c r="CR272" i="32"/>
  <c r="CT272" i="32" s="1"/>
  <c r="CP272" i="32"/>
  <c r="CL272" i="32"/>
  <c r="CN272" i="32" s="1"/>
  <c r="CJ272" i="32"/>
  <c r="CR271" i="32"/>
  <c r="CT271" i="32" s="1"/>
  <c r="CP271" i="32"/>
  <c r="CL271" i="32"/>
  <c r="CN271" i="32" s="1"/>
  <c r="CJ271" i="32"/>
  <c r="CR270" i="32"/>
  <c r="CT270" i="32" s="1"/>
  <c r="CP270" i="32"/>
  <c r="CL270" i="32"/>
  <c r="CN270" i="32" s="1"/>
  <c r="CJ270" i="32"/>
  <c r="CR269" i="32"/>
  <c r="CT269" i="32" s="1"/>
  <c r="CP269" i="32"/>
  <c r="CL269" i="32"/>
  <c r="CN269" i="32" s="1"/>
  <c r="CJ269" i="32"/>
  <c r="CR268" i="32"/>
  <c r="CT268" i="32" s="1"/>
  <c r="CP268" i="32"/>
  <c r="CL268" i="32"/>
  <c r="CN268" i="32" s="1"/>
  <c r="CJ268" i="32"/>
  <c r="CR267" i="32"/>
  <c r="CT267" i="32" s="1"/>
  <c r="CP267" i="32"/>
  <c r="CL267" i="32"/>
  <c r="CN267" i="32" s="1"/>
  <c r="CJ267" i="32"/>
  <c r="CR266" i="32"/>
  <c r="CT266" i="32" s="1"/>
  <c r="CP266" i="32"/>
  <c r="CL266" i="32"/>
  <c r="CN266" i="32" s="1"/>
  <c r="CJ266" i="32"/>
  <c r="CR265" i="32"/>
  <c r="CT265" i="32" s="1"/>
  <c r="CP265" i="32"/>
  <c r="CL265" i="32"/>
  <c r="CN265" i="32" s="1"/>
  <c r="CJ265" i="32"/>
  <c r="CR264" i="32"/>
  <c r="CT264" i="32" s="1"/>
  <c r="CP264" i="32"/>
  <c r="CL264" i="32"/>
  <c r="CN264" i="32" s="1"/>
  <c r="CJ264" i="32"/>
  <c r="CR263" i="32"/>
  <c r="CT263" i="32" s="1"/>
  <c r="CP263" i="32"/>
  <c r="CL263" i="32"/>
  <c r="CN263" i="32" s="1"/>
  <c r="CJ263" i="32"/>
  <c r="CR262" i="32"/>
  <c r="CT262" i="32" s="1"/>
  <c r="CP262" i="32"/>
  <c r="CL262" i="32"/>
  <c r="CN262" i="32" s="1"/>
  <c r="CJ262" i="32"/>
  <c r="CR261" i="32"/>
  <c r="CT261" i="32" s="1"/>
  <c r="CP261" i="32"/>
  <c r="CL261" i="32"/>
  <c r="CN261" i="32" s="1"/>
  <c r="CJ261" i="32"/>
  <c r="CR260" i="32"/>
  <c r="CT260" i="32" s="1"/>
  <c r="CP260" i="32"/>
  <c r="CL260" i="32"/>
  <c r="CN260" i="32" s="1"/>
  <c r="CJ260" i="32"/>
  <c r="CR259" i="32"/>
  <c r="CT259" i="32" s="1"/>
  <c r="CP259" i="32"/>
  <c r="CL259" i="32"/>
  <c r="CN259" i="32" s="1"/>
  <c r="CJ259" i="32"/>
  <c r="CR258" i="32"/>
  <c r="CT258" i="32" s="1"/>
  <c r="CP258" i="32"/>
  <c r="CL258" i="32"/>
  <c r="CN258" i="32" s="1"/>
  <c r="CJ258" i="32"/>
  <c r="CR257" i="32"/>
  <c r="CT257" i="32" s="1"/>
  <c r="CP257" i="32"/>
  <c r="CL257" i="32"/>
  <c r="CN257" i="32" s="1"/>
  <c r="CJ257" i="32"/>
  <c r="CR256" i="32"/>
  <c r="CT256" i="32" s="1"/>
  <c r="CP256" i="32"/>
  <c r="CL256" i="32"/>
  <c r="CN256" i="32" s="1"/>
  <c r="CJ256" i="32"/>
  <c r="CR255" i="32"/>
  <c r="CT255" i="32" s="1"/>
  <c r="CP255" i="32"/>
  <c r="CL255" i="32"/>
  <c r="CN255" i="32" s="1"/>
  <c r="CJ255" i="32"/>
  <c r="CR254" i="32"/>
  <c r="CT254" i="32" s="1"/>
  <c r="CP254" i="32"/>
  <c r="CL254" i="32"/>
  <c r="CN254" i="32" s="1"/>
  <c r="CJ254" i="32"/>
  <c r="CR253" i="32"/>
  <c r="CT253" i="32" s="1"/>
  <c r="CP253" i="32"/>
  <c r="CL253" i="32"/>
  <c r="CN253" i="32" s="1"/>
  <c r="CJ253" i="32"/>
  <c r="CR252" i="32"/>
  <c r="CT252" i="32" s="1"/>
  <c r="CP252" i="32"/>
  <c r="CL252" i="32"/>
  <c r="CN252" i="32" s="1"/>
  <c r="CJ252" i="32"/>
  <c r="CR251" i="32"/>
  <c r="CT251" i="32" s="1"/>
  <c r="CP251" i="32"/>
  <c r="CL251" i="32"/>
  <c r="CN251" i="32" s="1"/>
  <c r="CJ251" i="32"/>
  <c r="CR250" i="32"/>
  <c r="CT250" i="32" s="1"/>
  <c r="CP250" i="32"/>
  <c r="CL250" i="32"/>
  <c r="CN250" i="32" s="1"/>
  <c r="CJ250" i="32"/>
  <c r="CR249" i="32"/>
  <c r="CT249" i="32" s="1"/>
  <c r="CP249" i="32"/>
  <c r="CL249" i="32"/>
  <c r="CN249" i="32" s="1"/>
  <c r="CJ249" i="32"/>
  <c r="CR248" i="32"/>
  <c r="CT248" i="32" s="1"/>
  <c r="CP248" i="32"/>
  <c r="CL248" i="32"/>
  <c r="CN248" i="32" s="1"/>
  <c r="CJ248" i="32"/>
  <c r="CR247" i="32"/>
  <c r="CT247" i="32" s="1"/>
  <c r="CP247" i="32"/>
  <c r="CL247" i="32"/>
  <c r="CN247" i="32" s="1"/>
  <c r="CJ247" i="32"/>
  <c r="CR246" i="32"/>
  <c r="CT246" i="32" s="1"/>
  <c r="CP246" i="32"/>
  <c r="CL246" i="32"/>
  <c r="CN246" i="32" s="1"/>
  <c r="CJ246" i="32"/>
  <c r="CR245" i="32"/>
  <c r="CT245" i="32" s="1"/>
  <c r="CP245" i="32"/>
  <c r="CL245" i="32"/>
  <c r="CN245" i="32" s="1"/>
  <c r="CJ245" i="32"/>
  <c r="CR244" i="32"/>
  <c r="CT244" i="32" s="1"/>
  <c r="CP244" i="32"/>
  <c r="CL244" i="32"/>
  <c r="CN244" i="32" s="1"/>
  <c r="CJ244" i="32"/>
  <c r="CR243" i="32"/>
  <c r="CT243" i="32" s="1"/>
  <c r="CP243" i="32"/>
  <c r="CL243" i="32"/>
  <c r="CN243" i="32" s="1"/>
  <c r="CJ243" i="32"/>
  <c r="CR242" i="32"/>
  <c r="CT242" i="32" s="1"/>
  <c r="CP242" i="32"/>
  <c r="CL242" i="32"/>
  <c r="CN242" i="32" s="1"/>
  <c r="CJ242" i="32"/>
  <c r="CR241" i="32"/>
  <c r="CT241" i="32" s="1"/>
  <c r="CP241" i="32"/>
  <c r="CL241" i="32"/>
  <c r="CN241" i="32" s="1"/>
  <c r="CJ241" i="32"/>
  <c r="CR240" i="32"/>
  <c r="CT240" i="32" s="1"/>
  <c r="CP240" i="32"/>
  <c r="CL240" i="32"/>
  <c r="CN240" i="32" s="1"/>
  <c r="CJ240" i="32"/>
  <c r="CR239" i="32"/>
  <c r="CT239" i="32" s="1"/>
  <c r="CP239" i="32"/>
  <c r="CL239" i="32"/>
  <c r="CN239" i="32" s="1"/>
  <c r="CJ239" i="32"/>
  <c r="CR238" i="32"/>
  <c r="CT238" i="32" s="1"/>
  <c r="CP238" i="32"/>
  <c r="CL238" i="32"/>
  <c r="CN238" i="32" s="1"/>
  <c r="CJ238" i="32"/>
  <c r="CR237" i="32"/>
  <c r="CT237" i="32" s="1"/>
  <c r="CP237" i="32"/>
  <c r="CL237" i="32"/>
  <c r="CN237" i="32" s="1"/>
  <c r="CJ237" i="32"/>
  <c r="CR236" i="32"/>
  <c r="CT236" i="32" s="1"/>
  <c r="CP236" i="32"/>
  <c r="CL236" i="32"/>
  <c r="CN236" i="32" s="1"/>
  <c r="CJ236" i="32"/>
  <c r="CR235" i="32"/>
  <c r="CT235" i="32" s="1"/>
  <c r="CP235" i="32"/>
  <c r="CL235" i="32"/>
  <c r="CN235" i="32" s="1"/>
  <c r="CJ235" i="32"/>
  <c r="CR234" i="32"/>
  <c r="CT234" i="32" s="1"/>
  <c r="CP234" i="32"/>
  <c r="CL234" i="32"/>
  <c r="CN234" i="32" s="1"/>
  <c r="CJ234" i="32"/>
  <c r="CR233" i="32"/>
  <c r="CT233" i="32" s="1"/>
  <c r="CP233" i="32"/>
  <c r="CL233" i="32"/>
  <c r="CN233" i="32" s="1"/>
  <c r="CJ233" i="32"/>
  <c r="CR232" i="32"/>
  <c r="CT232" i="32" s="1"/>
  <c r="CP232" i="32"/>
  <c r="CL232" i="32"/>
  <c r="CN232" i="32" s="1"/>
  <c r="CJ232" i="32"/>
  <c r="CR231" i="32"/>
  <c r="CT231" i="32" s="1"/>
  <c r="CP231" i="32"/>
  <c r="CL231" i="32"/>
  <c r="CN231" i="32" s="1"/>
  <c r="CJ231" i="32"/>
  <c r="CR230" i="32"/>
  <c r="CT230" i="32" s="1"/>
  <c r="CP230" i="32"/>
  <c r="CL230" i="32"/>
  <c r="CN230" i="32" s="1"/>
  <c r="CJ230" i="32"/>
  <c r="CR229" i="32"/>
  <c r="CT229" i="32" s="1"/>
  <c r="CP229" i="32"/>
  <c r="CL229" i="32"/>
  <c r="CN229" i="32" s="1"/>
  <c r="CJ229" i="32"/>
  <c r="CR228" i="32"/>
  <c r="CT228" i="32" s="1"/>
  <c r="CP228" i="32"/>
  <c r="CL228" i="32"/>
  <c r="CN228" i="32" s="1"/>
  <c r="CJ228" i="32"/>
  <c r="CR227" i="32"/>
  <c r="CT227" i="32" s="1"/>
  <c r="CP227" i="32"/>
  <c r="CL227" i="32"/>
  <c r="CN227" i="32" s="1"/>
  <c r="CJ227" i="32"/>
  <c r="CR226" i="32"/>
  <c r="CT226" i="32" s="1"/>
  <c r="CP226" i="32"/>
  <c r="CL226" i="32"/>
  <c r="CN226" i="32" s="1"/>
  <c r="CJ226" i="32"/>
  <c r="CR225" i="32"/>
  <c r="CT225" i="32" s="1"/>
  <c r="CP225" i="32"/>
  <c r="CL225" i="32"/>
  <c r="CN225" i="32" s="1"/>
  <c r="CJ225" i="32"/>
  <c r="CR224" i="32"/>
  <c r="CT224" i="32" s="1"/>
  <c r="CP224" i="32"/>
  <c r="CL224" i="32"/>
  <c r="CN224" i="32" s="1"/>
  <c r="CJ224" i="32"/>
  <c r="CR223" i="32"/>
  <c r="CT223" i="32" s="1"/>
  <c r="CP223" i="32"/>
  <c r="CL223" i="32"/>
  <c r="CN223" i="32" s="1"/>
  <c r="CJ223" i="32"/>
  <c r="CR222" i="32"/>
  <c r="CT222" i="32" s="1"/>
  <c r="CP222" i="32"/>
  <c r="CL222" i="32"/>
  <c r="CN222" i="32" s="1"/>
  <c r="CJ222" i="32"/>
  <c r="CR221" i="32"/>
  <c r="CT221" i="32" s="1"/>
  <c r="CP221" i="32"/>
  <c r="CL221" i="32"/>
  <c r="CN221" i="32" s="1"/>
  <c r="CJ221" i="32"/>
  <c r="CR220" i="32"/>
  <c r="CT220" i="32" s="1"/>
  <c r="CP220" i="32"/>
  <c r="CL220" i="32"/>
  <c r="CN220" i="32" s="1"/>
  <c r="CJ220" i="32"/>
  <c r="CR219" i="32"/>
  <c r="CT219" i="32" s="1"/>
  <c r="CP219" i="32"/>
  <c r="CL219" i="32"/>
  <c r="CN219" i="32" s="1"/>
  <c r="CJ219" i="32"/>
  <c r="CR218" i="32"/>
  <c r="CT218" i="32" s="1"/>
  <c r="CP218" i="32"/>
  <c r="CL218" i="32"/>
  <c r="CN218" i="32" s="1"/>
  <c r="CJ218" i="32"/>
  <c r="CR217" i="32"/>
  <c r="CT217" i="32" s="1"/>
  <c r="CP217" i="32"/>
  <c r="CL217" i="32"/>
  <c r="CN217" i="32" s="1"/>
  <c r="CJ217" i="32"/>
  <c r="CR216" i="32"/>
  <c r="CT216" i="32" s="1"/>
  <c r="CP216" i="32"/>
  <c r="CL216" i="32"/>
  <c r="CN216" i="32" s="1"/>
  <c r="CJ216" i="32"/>
  <c r="CR215" i="32"/>
  <c r="CT215" i="32" s="1"/>
  <c r="CP215" i="32"/>
  <c r="CL215" i="32"/>
  <c r="CN215" i="32" s="1"/>
  <c r="CJ215" i="32"/>
  <c r="CR214" i="32"/>
  <c r="CT214" i="32" s="1"/>
  <c r="CP214" i="32"/>
  <c r="CL214" i="32"/>
  <c r="CN214" i="32" s="1"/>
  <c r="CJ214" i="32"/>
  <c r="CR213" i="32"/>
  <c r="CT213" i="32" s="1"/>
  <c r="CP213" i="32"/>
  <c r="CL213" i="32"/>
  <c r="CN213" i="32" s="1"/>
  <c r="CJ213" i="32"/>
  <c r="CR212" i="32"/>
  <c r="CT212" i="32" s="1"/>
  <c r="CP212" i="32"/>
  <c r="CL212" i="32"/>
  <c r="CN212" i="32" s="1"/>
  <c r="CJ212" i="32"/>
  <c r="CR211" i="32"/>
  <c r="CT211" i="32" s="1"/>
  <c r="CP211" i="32"/>
  <c r="CL211" i="32"/>
  <c r="CN211" i="32" s="1"/>
  <c r="CJ211" i="32"/>
  <c r="CR210" i="32"/>
  <c r="CT210" i="32" s="1"/>
  <c r="CP210" i="32"/>
  <c r="CL210" i="32"/>
  <c r="CN210" i="32" s="1"/>
  <c r="CJ210" i="32"/>
  <c r="CR209" i="32"/>
  <c r="CT209" i="32" s="1"/>
  <c r="CP209" i="32"/>
  <c r="CL209" i="32"/>
  <c r="CN209" i="32" s="1"/>
  <c r="CJ209" i="32"/>
  <c r="CR208" i="32"/>
  <c r="CT208" i="32" s="1"/>
  <c r="CP208" i="32"/>
  <c r="CL208" i="32"/>
  <c r="CN208" i="32" s="1"/>
  <c r="CJ208" i="32"/>
  <c r="CR207" i="32"/>
  <c r="CT207" i="32" s="1"/>
  <c r="CP207" i="32"/>
  <c r="CL207" i="32"/>
  <c r="CN207" i="32" s="1"/>
  <c r="CJ207" i="32"/>
  <c r="CR206" i="32"/>
  <c r="CT206" i="32" s="1"/>
  <c r="CP206" i="32"/>
  <c r="CL206" i="32"/>
  <c r="CN206" i="32" s="1"/>
  <c r="CJ206" i="32"/>
  <c r="CR205" i="32"/>
  <c r="CT205" i="32" s="1"/>
  <c r="CP205" i="32"/>
  <c r="CL205" i="32"/>
  <c r="CN205" i="32" s="1"/>
  <c r="CJ205" i="32"/>
  <c r="CR204" i="32"/>
  <c r="CT204" i="32" s="1"/>
  <c r="CP204" i="32"/>
  <c r="CL204" i="32"/>
  <c r="CN204" i="32" s="1"/>
  <c r="CJ204" i="32"/>
  <c r="CR203" i="32"/>
  <c r="CT203" i="32" s="1"/>
  <c r="CP203" i="32"/>
  <c r="CL203" i="32"/>
  <c r="CN203" i="32" s="1"/>
  <c r="CJ203" i="32"/>
  <c r="CR202" i="32"/>
  <c r="CT202" i="32" s="1"/>
  <c r="CP202" i="32"/>
  <c r="CL202" i="32"/>
  <c r="CN202" i="32" s="1"/>
  <c r="CJ202" i="32"/>
  <c r="CR201" i="32"/>
  <c r="CT201" i="32" s="1"/>
  <c r="CP201" i="32"/>
  <c r="CL201" i="32"/>
  <c r="CN201" i="32" s="1"/>
  <c r="CJ201" i="32"/>
  <c r="CR200" i="32"/>
  <c r="CT200" i="32" s="1"/>
  <c r="CP200" i="32"/>
  <c r="CL200" i="32"/>
  <c r="CN200" i="32" s="1"/>
  <c r="CJ200" i="32"/>
  <c r="CR199" i="32"/>
  <c r="CT199" i="32" s="1"/>
  <c r="CP199" i="32"/>
  <c r="CL199" i="32"/>
  <c r="CN199" i="32" s="1"/>
  <c r="CJ199" i="32"/>
  <c r="CR198" i="32"/>
  <c r="CT198" i="32" s="1"/>
  <c r="CP198" i="32"/>
  <c r="CL198" i="32"/>
  <c r="CN198" i="32" s="1"/>
  <c r="CJ198" i="32"/>
  <c r="CR197" i="32"/>
  <c r="CT197" i="32" s="1"/>
  <c r="CP197" i="32"/>
  <c r="CL197" i="32"/>
  <c r="CN197" i="32" s="1"/>
  <c r="CJ197" i="32"/>
  <c r="CR196" i="32"/>
  <c r="CT196" i="32" s="1"/>
  <c r="CP196" i="32"/>
  <c r="CL196" i="32"/>
  <c r="CN196" i="32" s="1"/>
  <c r="CJ196" i="32"/>
  <c r="CR195" i="32"/>
  <c r="CT195" i="32" s="1"/>
  <c r="CP195" i="32"/>
  <c r="CL195" i="32"/>
  <c r="CN195" i="32" s="1"/>
  <c r="CJ195" i="32"/>
  <c r="CR194" i="32"/>
  <c r="CT194" i="32" s="1"/>
  <c r="CP194" i="32"/>
  <c r="CL194" i="32"/>
  <c r="CN194" i="32" s="1"/>
  <c r="CJ194" i="32"/>
  <c r="CR193" i="32"/>
  <c r="CT193" i="32" s="1"/>
  <c r="CP193" i="32"/>
  <c r="CL193" i="32"/>
  <c r="CN193" i="32" s="1"/>
  <c r="CJ193" i="32"/>
  <c r="CR192" i="32"/>
  <c r="CT192" i="32" s="1"/>
  <c r="CP192" i="32"/>
  <c r="CL192" i="32"/>
  <c r="CN192" i="32" s="1"/>
  <c r="CJ192" i="32"/>
  <c r="CR191" i="32"/>
  <c r="CT191" i="32" s="1"/>
  <c r="CP191" i="32"/>
  <c r="CL191" i="32"/>
  <c r="CN191" i="32" s="1"/>
  <c r="CJ191" i="32"/>
  <c r="CR190" i="32"/>
  <c r="CT190" i="32" s="1"/>
  <c r="CP190" i="32"/>
  <c r="CL190" i="32"/>
  <c r="CN190" i="32" s="1"/>
  <c r="CJ190" i="32"/>
  <c r="CR189" i="32"/>
  <c r="CT189" i="32" s="1"/>
  <c r="CP189" i="32"/>
  <c r="CL189" i="32"/>
  <c r="CN189" i="32" s="1"/>
  <c r="CJ189" i="32"/>
  <c r="CR188" i="32"/>
  <c r="CT188" i="32" s="1"/>
  <c r="CP188" i="32"/>
  <c r="CL188" i="32"/>
  <c r="CN188" i="32" s="1"/>
  <c r="CJ188" i="32"/>
  <c r="CR187" i="32"/>
  <c r="CT187" i="32" s="1"/>
  <c r="CP187" i="32"/>
  <c r="CL187" i="32"/>
  <c r="CN187" i="32" s="1"/>
  <c r="CJ187" i="32"/>
  <c r="CR186" i="32"/>
  <c r="CT186" i="32" s="1"/>
  <c r="CP186" i="32"/>
  <c r="CL186" i="32"/>
  <c r="CN186" i="32" s="1"/>
  <c r="CJ186" i="32"/>
  <c r="CR185" i="32"/>
  <c r="CT185" i="32" s="1"/>
  <c r="CP185" i="32"/>
  <c r="CL185" i="32"/>
  <c r="CN185" i="32" s="1"/>
  <c r="CJ185" i="32"/>
  <c r="CR184" i="32"/>
  <c r="CT184" i="32" s="1"/>
  <c r="CP184" i="32"/>
  <c r="CL184" i="32"/>
  <c r="CN184" i="32" s="1"/>
  <c r="CJ184" i="32"/>
  <c r="CR183" i="32"/>
  <c r="CT183" i="32" s="1"/>
  <c r="CP183" i="32"/>
  <c r="CL183" i="32"/>
  <c r="CN183" i="32" s="1"/>
  <c r="CJ183" i="32"/>
  <c r="CR182" i="32"/>
  <c r="CT182" i="32" s="1"/>
  <c r="CP182" i="32"/>
  <c r="CL182" i="32"/>
  <c r="CN182" i="32" s="1"/>
  <c r="CJ182" i="32"/>
  <c r="CR181" i="32"/>
  <c r="CT181" i="32" s="1"/>
  <c r="CP181" i="32"/>
  <c r="CL181" i="32"/>
  <c r="CN181" i="32" s="1"/>
  <c r="CJ181" i="32"/>
  <c r="CR180" i="32"/>
  <c r="CT180" i="32" s="1"/>
  <c r="CP180" i="32"/>
  <c r="CL180" i="32"/>
  <c r="CN180" i="32" s="1"/>
  <c r="CJ180" i="32"/>
  <c r="CR179" i="32"/>
  <c r="CT179" i="32" s="1"/>
  <c r="CP179" i="32"/>
  <c r="CL179" i="32"/>
  <c r="CN179" i="32" s="1"/>
  <c r="CJ179" i="32"/>
  <c r="CR178" i="32"/>
  <c r="CT178" i="32" s="1"/>
  <c r="CP178" i="32"/>
  <c r="CL178" i="32"/>
  <c r="CN178" i="32" s="1"/>
  <c r="CJ178" i="32"/>
  <c r="CR177" i="32"/>
  <c r="CT177" i="32" s="1"/>
  <c r="CP177" i="32"/>
  <c r="CL177" i="32"/>
  <c r="CN177" i="32" s="1"/>
  <c r="CJ177" i="32"/>
  <c r="CR176" i="32"/>
  <c r="CT176" i="32" s="1"/>
  <c r="CP176" i="32"/>
  <c r="CL176" i="32"/>
  <c r="CN176" i="32" s="1"/>
  <c r="CJ176" i="32"/>
  <c r="CR175" i="32"/>
  <c r="CT175" i="32" s="1"/>
  <c r="CP175" i="32"/>
  <c r="CL175" i="32"/>
  <c r="CN175" i="32" s="1"/>
  <c r="CJ175" i="32"/>
  <c r="CR174" i="32"/>
  <c r="CT174" i="32" s="1"/>
  <c r="CP174" i="32"/>
  <c r="CL174" i="32"/>
  <c r="CN174" i="32" s="1"/>
  <c r="CJ174" i="32"/>
  <c r="CR173" i="32"/>
  <c r="CT173" i="32" s="1"/>
  <c r="CP173" i="32"/>
  <c r="CL173" i="32"/>
  <c r="CN173" i="32" s="1"/>
  <c r="CJ173" i="32"/>
  <c r="CR172" i="32"/>
  <c r="CT172" i="32" s="1"/>
  <c r="CP172" i="32"/>
  <c r="CL172" i="32"/>
  <c r="CN172" i="32" s="1"/>
  <c r="CJ172" i="32"/>
  <c r="CR171" i="32"/>
  <c r="CT171" i="32" s="1"/>
  <c r="CP171" i="32"/>
  <c r="CL171" i="32"/>
  <c r="CN171" i="32" s="1"/>
  <c r="CJ171" i="32"/>
  <c r="CR170" i="32"/>
  <c r="CT170" i="32" s="1"/>
  <c r="CP170" i="32"/>
  <c r="CL170" i="32"/>
  <c r="CN170" i="32" s="1"/>
  <c r="CJ170" i="32"/>
  <c r="CR169" i="32"/>
  <c r="CT169" i="32" s="1"/>
  <c r="CP169" i="32"/>
  <c r="CL169" i="32"/>
  <c r="CN169" i="32" s="1"/>
  <c r="CJ169" i="32"/>
  <c r="CR168" i="32"/>
  <c r="CT168" i="32" s="1"/>
  <c r="CP168" i="32"/>
  <c r="CL168" i="32"/>
  <c r="CN168" i="32" s="1"/>
  <c r="CJ168" i="32"/>
  <c r="CR167" i="32"/>
  <c r="CT167" i="32" s="1"/>
  <c r="CP167" i="32"/>
  <c r="CL167" i="32"/>
  <c r="CN167" i="32" s="1"/>
  <c r="CJ167" i="32"/>
  <c r="CR166" i="32"/>
  <c r="CT166" i="32" s="1"/>
  <c r="CP166" i="32"/>
  <c r="CL166" i="32"/>
  <c r="CN166" i="32" s="1"/>
  <c r="CJ166" i="32"/>
  <c r="CR165" i="32"/>
  <c r="CT165" i="32" s="1"/>
  <c r="CP165" i="32"/>
  <c r="CL165" i="32"/>
  <c r="CN165" i="32" s="1"/>
  <c r="CJ165" i="32"/>
  <c r="CR164" i="32"/>
  <c r="CT164" i="32" s="1"/>
  <c r="CP164" i="32"/>
  <c r="CL164" i="32"/>
  <c r="CN164" i="32" s="1"/>
  <c r="CJ164" i="32"/>
  <c r="CR163" i="32"/>
  <c r="CT163" i="32" s="1"/>
  <c r="CP163" i="32"/>
  <c r="CL163" i="32"/>
  <c r="CN163" i="32" s="1"/>
  <c r="CJ163" i="32"/>
  <c r="CR162" i="32"/>
  <c r="CT162" i="32" s="1"/>
  <c r="CP162" i="32"/>
  <c r="CL162" i="32"/>
  <c r="CN162" i="32" s="1"/>
  <c r="CJ162" i="32"/>
  <c r="CR161" i="32"/>
  <c r="CT161" i="32" s="1"/>
  <c r="CP161" i="32"/>
  <c r="CL161" i="32"/>
  <c r="CN161" i="32" s="1"/>
  <c r="CJ161" i="32"/>
  <c r="CR160" i="32"/>
  <c r="CT160" i="32" s="1"/>
  <c r="CP160" i="32"/>
  <c r="CL160" i="32"/>
  <c r="CN160" i="32" s="1"/>
  <c r="CJ160" i="32"/>
  <c r="CR159" i="32"/>
  <c r="CT159" i="32" s="1"/>
  <c r="CP159" i="32"/>
  <c r="CL159" i="32"/>
  <c r="CN159" i="32" s="1"/>
  <c r="CJ159" i="32"/>
  <c r="CR158" i="32"/>
  <c r="CT158" i="32" s="1"/>
  <c r="CP158" i="32"/>
  <c r="CL158" i="32"/>
  <c r="CN158" i="32" s="1"/>
  <c r="CJ158" i="32"/>
  <c r="CR157" i="32"/>
  <c r="CT157" i="32" s="1"/>
  <c r="CP157" i="32"/>
  <c r="CL157" i="32"/>
  <c r="CN157" i="32" s="1"/>
  <c r="CJ157" i="32"/>
  <c r="CR156" i="32"/>
  <c r="CT156" i="32" s="1"/>
  <c r="CP156" i="32"/>
  <c r="CL156" i="32"/>
  <c r="CN156" i="32" s="1"/>
  <c r="CJ156" i="32"/>
  <c r="CR155" i="32"/>
  <c r="CT155" i="32" s="1"/>
  <c r="CP155" i="32"/>
  <c r="CL155" i="32"/>
  <c r="CN155" i="32" s="1"/>
  <c r="CJ155" i="32"/>
  <c r="CR154" i="32"/>
  <c r="CT154" i="32" s="1"/>
  <c r="CP154" i="32"/>
  <c r="CL154" i="32"/>
  <c r="CN154" i="32" s="1"/>
  <c r="CJ154" i="32"/>
  <c r="CR153" i="32"/>
  <c r="CT153" i="32" s="1"/>
  <c r="CP153" i="32"/>
  <c r="CL153" i="32"/>
  <c r="CN153" i="32" s="1"/>
  <c r="CJ153" i="32"/>
  <c r="CR152" i="32"/>
  <c r="CT152" i="32" s="1"/>
  <c r="CP152" i="32"/>
  <c r="CL152" i="32"/>
  <c r="CN152" i="32" s="1"/>
  <c r="CJ152" i="32"/>
  <c r="CR151" i="32"/>
  <c r="CT151" i="32" s="1"/>
  <c r="CP151" i="32"/>
  <c r="CL151" i="32"/>
  <c r="CN151" i="32" s="1"/>
  <c r="CJ151" i="32"/>
  <c r="CR150" i="32"/>
  <c r="CT150" i="32" s="1"/>
  <c r="CP150" i="32"/>
  <c r="CL150" i="32"/>
  <c r="CN150" i="32" s="1"/>
  <c r="CJ150" i="32"/>
  <c r="CR149" i="32"/>
  <c r="CT149" i="32" s="1"/>
  <c r="CP149" i="32"/>
  <c r="CL149" i="32"/>
  <c r="CN149" i="32" s="1"/>
  <c r="CJ149" i="32"/>
  <c r="CR148" i="32"/>
  <c r="CT148" i="32" s="1"/>
  <c r="CP148" i="32"/>
  <c r="CL148" i="32"/>
  <c r="CN148" i="32" s="1"/>
  <c r="CJ148" i="32"/>
  <c r="CR147" i="32"/>
  <c r="CT147" i="32" s="1"/>
  <c r="CP147" i="32"/>
  <c r="CL147" i="32"/>
  <c r="CN147" i="32" s="1"/>
  <c r="CJ147" i="32"/>
  <c r="CR146" i="32"/>
  <c r="CT146" i="32" s="1"/>
  <c r="CP146" i="32"/>
  <c r="CL146" i="32"/>
  <c r="CN146" i="32" s="1"/>
  <c r="CJ146" i="32"/>
  <c r="CR145" i="32"/>
  <c r="CT145" i="32" s="1"/>
  <c r="CP145" i="32"/>
  <c r="CL145" i="32"/>
  <c r="CN145" i="32" s="1"/>
  <c r="CJ145" i="32"/>
  <c r="CR144" i="32"/>
  <c r="CT144" i="32" s="1"/>
  <c r="CP144" i="32"/>
  <c r="CL144" i="32"/>
  <c r="CN144" i="32" s="1"/>
  <c r="CJ144" i="32"/>
  <c r="CR143" i="32"/>
  <c r="CT143" i="32" s="1"/>
  <c r="CP143" i="32"/>
  <c r="CL143" i="32"/>
  <c r="CN143" i="32" s="1"/>
  <c r="CJ143" i="32"/>
  <c r="CR142" i="32"/>
  <c r="CT142" i="32" s="1"/>
  <c r="CP142" i="32"/>
  <c r="CL142" i="32"/>
  <c r="CN142" i="32" s="1"/>
  <c r="CJ142" i="32"/>
  <c r="CR141" i="32"/>
  <c r="CT141" i="32" s="1"/>
  <c r="CP141" i="32"/>
  <c r="CL141" i="32"/>
  <c r="CN141" i="32" s="1"/>
  <c r="CJ141" i="32"/>
  <c r="CR140" i="32"/>
  <c r="CT140" i="32" s="1"/>
  <c r="CP140" i="32"/>
  <c r="CL140" i="32"/>
  <c r="CN140" i="32" s="1"/>
  <c r="CJ140" i="32"/>
  <c r="CR139" i="32"/>
  <c r="CT139" i="32" s="1"/>
  <c r="CP139" i="32"/>
  <c r="CL139" i="32"/>
  <c r="CN139" i="32" s="1"/>
  <c r="CJ139" i="32"/>
  <c r="CR138" i="32"/>
  <c r="CT138" i="32" s="1"/>
  <c r="CP138" i="32"/>
  <c r="CL138" i="32"/>
  <c r="CN138" i="32" s="1"/>
  <c r="CJ138" i="32"/>
  <c r="CR137" i="32"/>
  <c r="CT137" i="32" s="1"/>
  <c r="CP137" i="32"/>
  <c r="CL137" i="32"/>
  <c r="CN137" i="32" s="1"/>
  <c r="CJ137" i="32"/>
  <c r="CR136" i="32"/>
  <c r="CT136" i="32" s="1"/>
  <c r="CP136" i="32"/>
  <c r="CL136" i="32"/>
  <c r="CN136" i="32" s="1"/>
  <c r="CJ136" i="32"/>
  <c r="CR135" i="32"/>
  <c r="CT135" i="32" s="1"/>
  <c r="CP135" i="32"/>
  <c r="CL135" i="32"/>
  <c r="CN135" i="32" s="1"/>
  <c r="CJ135" i="32"/>
  <c r="CR134" i="32"/>
  <c r="CT134" i="32" s="1"/>
  <c r="CP134" i="32"/>
  <c r="CL134" i="32"/>
  <c r="CN134" i="32" s="1"/>
  <c r="CJ134" i="32"/>
  <c r="CR133" i="32"/>
  <c r="CT133" i="32" s="1"/>
  <c r="CP133" i="32"/>
  <c r="CL133" i="32"/>
  <c r="CN133" i="32" s="1"/>
  <c r="CJ133" i="32"/>
  <c r="CR132" i="32"/>
  <c r="CT132" i="32" s="1"/>
  <c r="CP132" i="32"/>
  <c r="CL132" i="32"/>
  <c r="CN132" i="32" s="1"/>
  <c r="CJ132" i="32"/>
  <c r="CR131" i="32"/>
  <c r="CT131" i="32" s="1"/>
  <c r="CP131" i="32"/>
  <c r="CL131" i="32"/>
  <c r="CN131" i="32" s="1"/>
  <c r="CJ131" i="32"/>
  <c r="CR130" i="32"/>
  <c r="CT130" i="32" s="1"/>
  <c r="CP130" i="32"/>
  <c r="CL130" i="32"/>
  <c r="CN130" i="32" s="1"/>
  <c r="CJ130" i="32"/>
  <c r="CR129" i="32"/>
  <c r="CT129" i="32" s="1"/>
  <c r="CP129" i="32"/>
  <c r="CL129" i="32"/>
  <c r="CN129" i="32" s="1"/>
  <c r="CJ129" i="32"/>
  <c r="CR128" i="32"/>
  <c r="CT128" i="32" s="1"/>
  <c r="CP128" i="32"/>
  <c r="CL128" i="32"/>
  <c r="CN128" i="32" s="1"/>
  <c r="CJ128" i="32"/>
  <c r="CR127" i="32"/>
  <c r="CT127" i="32" s="1"/>
  <c r="CP127" i="32"/>
  <c r="CL127" i="32"/>
  <c r="CN127" i="32" s="1"/>
  <c r="CJ127" i="32"/>
  <c r="CR126" i="32"/>
  <c r="CT126" i="32" s="1"/>
  <c r="CP126" i="32"/>
  <c r="CL126" i="32"/>
  <c r="CN126" i="32" s="1"/>
  <c r="CJ126" i="32"/>
  <c r="CR125" i="32"/>
  <c r="CT125" i="32" s="1"/>
  <c r="CP125" i="32"/>
  <c r="CL125" i="32"/>
  <c r="CN125" i="32" s="1"/>
  <c r="CJ125" i="32"/>
  <c r="CR124" i="32"/>
  <c r="CT124" i="32" s="1"/>
  <c r="CP124" i="32"/>
  <c r="CL124" i="32"/>
  <c r="CN124" i="32" s="1"/>
  <c r="CJ124" i="32"/>
  <c r="CR123" i="32"/>
  <c r="CT123" i="32" s="1"/>
  <c r="CP123" i="32"/>
  <c r="CL123" i="32"/>
  <c r="CN123" i="32" s="1"/>
  <c r="CJ123" i="32"/>
  <c r="CR122" i="32"/>
  <c r="CT122" i="32" s="1"/>
  <c r="CP122" i="32"/>
  <c r="CL122" i="32"/>
  <c r="CN122" i="32" s="1"/>
  <c r="CJ122" i="32"/>
  <c r="CR121" i="32"/>
  <c r="CT121" i="32" s="1"/>
  <c r="CP121" i="32"/>
  <c r="CL121" i="32"/>
  <c r="CN121" i="32" s="1"/>
  <c r="CJ121" i="32"/>
  <c r="CR120" i="32"/>
  <c r="CT120" i="32" s="1"/>
  <c r="CP120" i="32"/>
  <c r="CL120" i="32"/>
  <c r="CN120" i="32" s="1"/>
  <c r="CJ120" i="32"/>
  <c r="CR119" i="32"/>
  <c r="CT119" i="32" s="1"/>
  <c r="CP119" i="32"/>
  <c r="CL119" i="32"/>
  <c r="CN119" i="32" s="1"/>
  <c r="CJ119" i="32"/>
  <c r="CR118" i="32"/>
  <c r="CT118" i="32" s="1"/>
  <c r="CP118" i="32"/>
  <c r="CL118" i="32"/>
  <c r="CN118" i="32" s="1"/>
  <c r="CJ118" i="32"/>
  <c r="CR117" i="32"/>
  <c r="CT117" i="32" s="1"/>
  <c r="CP117" i="32"/>
  <c r="CL117" i="32"/>
  <c r="CN117" i="32" s="1"/>
  <c r="CJ117" i="32"/>
  <c r="CR116" i="32"/>
  <c r="CT116" i="32" s="1"/>
  <c r="CP116" i="32"/>
  <c r="CL116" i="32"/>
  <c r="CN116" i="32" s="1"/>
  <c r="CJ116" i="32"/>
  <c r="CR115" i="32"/>
  <c r="CT115" i="32" s="1"/>
  <c r="CP115" i="32"/>
  <c r="CL115" i="32"/>
  <c r="CN115" i="32" s="1"/>
  <c r="CJ115" i="32"/>
  <c r="CR114" i="32"/>
  <c r="CT114" i="32" s="1"/>
  <c r="CP114" i="32"/>
  <c r="CL114" i="32"/>
  <c r="CN114" i="32" s="1"/>
  <c r="CJ114" i="32"/>
  <c r="CR113" i="32"/>
  <c r="CT113" i="32" s="1"/>
  <c r="CP113" i="32"/>
  <c r="CL113" i="32"/>
  <c r="CN113" i="32" s="1"/>
  <c r="CJ113" i="32"/>
  <c r="CR112" i="32"/>
  <c r="CT112" i="32" s="1"/>
  <c r="CP112" i="32"/>
  <c r="CL112" i="32"/>
  <c r="CN112" i="32" s="1"/>
  <c r="CJ112" i="32"/>
  <c r="CG276" i="32"/>
  <c r="CE276" i="32"/>
  <c r="CB276" i="32"/>
  <c r="BZ276" i="32"/>
  <c r="BW276" i="32"/>
  <c r="BU276" i="32"/>
  <c r="BR276" i="32"/>
  <c r="BP276" i="32"/>
  <c r="CG275" i="32"/>
  <c r="CE275" i="32"/>
  <c r="CB275" i="32"/>
  <c r="BZ275" i="32"/>
  <c r="BW275" i="32"/>
  <c r="BU275" i="32"/>
  <c r="BR275" i="32"/>
  <c r="BP275" i="32"/>
  <c r="CG274" i="32"/>
  <c r="CE274" i="32"/>
  <c r="CB274" i="32"/>
  <c r="BZ274" i="32"/>
  <c r="BW274" i="32"/>
  <c r="BU274" i="32"/>
  <c r="BR274" i="32"/>
  <c r="BP274" i="32"/>
  <c r="CG273" i="32"/>
  <c r="CE273" i="32"/>
  <c r="CB273" i="32"/>
  <c r="BZ273" i="32"/>
  <c r="BW273" i="32"/>
  <c r="BU273" i="32"/>
  <c r="BR273" i="32"/>
  <c r="BP273" i="32"/>
  <c r="CG272" i="32"/>
  <c r="CE272" i="32"/>
  <c r="CB272" i="32"/>
  <c r="BZ272" i="32"/>
  <c r="BW272" i="32"/>
  <c r="BU272" i="32"/>
  <c r="BR272" i="32"/>
  <c r="BP272" i="32"/>
  <c r="CG271" i="32"/>
  <c r="CE271" i="32"/>
  <c r="CB271" i="32"/>
  <c r="BZ271" i="32"/>
  <c r="BW271" i="32"/>
  <c r="BU271" i="32"/>
  <c r="BR271" i="32"/>
  <c r="BP271" i="32"/>
  <c r="CG270" i="32"/>
  <c r="CE270" i="32"/>
  <c r="CB270" i="32"/>
  <c r="BZ270" i="32"/>
  <c r="BW270" i="32"/>
  <c r="BU270" i="32"/>
  <c r="BR270" i="32"/>
  <c r="BP270" i="32"/>
  <c r="CG269" i="32"/>
  <c r="CE269" i="32"/>
  <c r="CB269" i="32"/>
  <c r="BZ269" i="32"/>
  <c r="BW269" i="32"/>
  <c r="BU269" i="32"/>
  <c r="BR269" i="32"/>
  <c r="BP269" i="32"/>
  <c r="CG268" i="32"/>
  <c r="CE268" i="32"/>
  <c r="CB268" i="32"/>
  <c r="BZ268" i="32"/>
  <c r="BW268" i="32"/>
  <c r="BU268" i="32"/>
  <c r="BR268" i="32"/>
  <c r="BP268" i="32"/>
  <c r="CG267" i="32"/>
  <c r="CE267" i="32"/>
  <c r="CB267" i="32"/>
  <c r="BZ267" i="32"/>
  <c r="BW267" i="32"/>
  <c r="BU267" i="32"/>
  <c r="BR267" i="32"/>
  <c r="BP267" i="32"/>
  <c r="CG266" i="32"/>
  <c r="CE266" i="32"/>
  <c r="CB266" i="32"/>
  <c r="BZ266" i="32"/>
  <c r="BW266" i="32"/>
  <c r="BU266" i="32"/>
  <c r="BR266" i="32"/>
  <c r="BP266" i="32"/>
  <c r="CG265" i="32"/>
  <c r="CE265" i="32"/>
  <c r="CB265" i="32"/>
  <c r="BZ265" i="32"/>
  <c r="BW265" i="32"/>
  <c r="BU265" i="32"/>
  <c r="BR265" i="32"/>
  <c r="BP265" i="32"/>
  <c r="CG264" i="32"/>
  <c r="CE264" i="32"/>
  <c r="CB264" i="32"/>
  <c r="BZ264" i="32"/>
  <c r="BW264" i="32"/>
  <c r="BU264" i="32"/>
  <c r="BR264" i="32"/>
  <c r="BP264" i="32"/>
  <c r="CG263" i="32"/>
  <c r="CE263" i="32"/>
  <c r="CB263" i="32"/>
  <c r="BZ263" i="32"/>
  <c r="BW263" i="32"/>
  <c r="BU263" i="32"/>
  <c r="BR263" i="32"/>
  <c r="BP263" i="32"/>
  <c r="CG262" i="32"/>
  <c r="CE262" i="32"/>
  <c r="CB262" i="32"/>
  <c r="BZ262" i="32"/>
  <c r="BW262" i="32"/>
  <c r="BU262" i="32"/>
  <c r="BR262" i="32"/>
  <c r="BP262" i="32"/>
  <c r="CG261" i="32"/>
  <c r="CE261" i="32"/>
  <c r="CB261" i="32"/>
  <c r="BZ261" i="32"/>
  <c r="BW261" i="32"/>
  <c r="BU261" i="32"/>
  <c r="BR261" i="32"/>
  <c r="BP261" i="32"/>
  <c r="CG260" i="32"/>
  <c r="CE260" i="32"/>
  <c r="CB260" i="32"/>
  <c r="BZ260" i="32"/>
  <c r="BW260" i="32"/>
  <c r="BU260" i="32"/>
  <c r="BR260" i="32"/>
  <c r="BP260" i="32"/>
  <c r="CG259" i="32"/>
  <c r="CE259" i="32"/>
  <c r="CB259" i="32"/>
  <c r="BZ259" i="32"/>
  <c r="BW259" i="32"/>
  <c r="BU259" i="32"/>
  <c r="BR259" i="32"/>
  <c r="BP259" i="32"/>
  <c r="CG258" i="32"/>
  <c r="CE258" i="32"/>
  <c r="CB258" i="32"/>
  <c r="BZ258" i="32"/>
  <c r="BW258" i="32"/>
  <c r="BU258" i="32"/>
  <c r="BR258" i="32"/>
  <c r="BP258" i="32"/>
  <c r="CG257" i="32"/>
  <c r="CE257" i="32"/>
  <c r="CB257" i="32"/>
  <c r="BZ257" i="32"/>
  <c r="BW257" i="32"/>
  <c r="BU257" i="32"/>
  <c r="BR257" i="32"/>
  <c r="BP257" i="32"/>
  <c r="CG256" i="32"/>
  <c r="CE256" i="32"/>
  <c r="CB256" i="32"/>
  <c r="BZ256" i="32"/>
  <c r="BW256" i="32"/>
  <c r="BU256" i="32"/>
  <c r="BR256" i="32"/>
  <c r="BP256" i="32"/>
  <c r="CG255" i="32"/>
  <c r="CE255" i="32"/>
  <c r="CB255" i="32"/>
  <c r="BZ255" i="32"/>
  <c r="BW255" i="32"/>
  <c r="BU255" i="32"/>
  <c r="BR255" i="32"/>
  <c r="BP255" i="32"/>
  <c r="CG254" i="32"/>
  <c r="CE254" i="32"/>
  <c r="CB254" i="32"/>
  <c r="BZ254" i="32"/>
  <c r="BW254" i="32"/>
  <c r="BU254" i="32"/>
  <c r="BR254" i="32"/>
  <c r="BP254" i="32"/>
  <c r="CG253" i="32"/>
  <c r="CE253" i="32"/>
  <c r="CB253" i="32"/>
  <c r="BZ253" i="32"/>
  <c r="BW253" i="32"/>
  <c r="BU253" i="32"/>
  <c r="BR253" i="32"/>
  <c r="BP253" i="32"/>
  <c r="CG252" i="32"/>
  <c r="CE252" i="32"/>
  <c r="CB252" i="32"/>
  <c r="BZ252" i="32"/>
  <c r="BW252" i="32"/>
  <c r="BU252" i="32"/>
  <c r="BR252" i="32"/>
  <c r="BP252" i="32"/>
  <c r="CG251" i="32"/>
  <c r="CE251" i="32"/>
  <c r="CB251" i="32"/>
  <c r="BZ251" i="32"/>
  <c r="BW251" i="32"/>
  <c r="BU251" i="32"/>
  <c r="BR251" i="32"/>
  <c r="BP251" i="32"/>
  <c r="CG250" i="32"/>
  <c r="CE250" i="32"/>
  <c r="CB250" i="32"/>
  <c r="BZ250" i="32"/>
  <c r="BW250" i="32"/>
  <c r="BU250" i="32"/>
  <c r="BR250" i="32"/>
  <c r="BP250" i="32"/>
  <c r="CG249" i="32"/>
  <c r="CE249" i="32"/>
  <c r="CB249" i="32"/>
  <c r="BZ249" i="32"/>
  <c r="BW249" i="32"/>
  <c r="BU249" i="32"/>
  <c r="BR249" i="32"/>
  <c r="BP249" i="32"/>
  <c r="CG248" i="32"/>
  <c r="CE248" i="32"/>
  <c r="CB248" i="32"/>
  <c r="BZ248" i="32"/>
  <c r="BW248" i="32"/>
  <c r="BU248" i="32"/>
  <c r="BR248" i="32"/>
  <c r="BP248" i="32"/>
  <c r="CG247" i="32"/>
  <c r="CE247" i="32"/>
  <c r="CB247" i="32"/>
  <c r="BZ247" i="32"/>
  <c r="BW247" i="32"/>
  <c r="BU247" i="32"/>
  <c r="BR247" i="32"/>
  <c r="BP247" i="32"/>
  <c r="CG246" i="32"/>
  <c r="CE246" i="32"/>
  <c r="CB246" i="32"/>
  <c r="BZ246" i="32"/>
  <c r="BW246" i="32"/>
  <c r="BU246" i="32"/>
  <c r="BR246" i="32"/>
  <c r="BP246" i="32"/>
  <c r="CG245" i="32"/>
  <c r="CE245" i="32"/>
  <c r="CB245" i="32"/>
  <c r="BZ245" i="32"/>
  <c r="BW245" i="32"/>
  <c r="BU245" i="32"/>
  <c r="BR245" i="32"/>
  <c r="BP245" i="32"/>
  <c r="CG244" i="32"/>
  <c r="CE244" i="32"/>
  <c r="CB244" i="32"/>
  <c r="BZ244" i="32"/>
  <c r="BW244" i="32"/>
  <c r="BU244" i="32"/>
  <c r="BR244" i="32"/>
  <c r="BP244" i="32"/>
  <c r="CG243" i="32"/>
  <c r="CE243" i="32"/>
  <c r="CB243" i="32"/>
  <c r="BZ243" i="32"/>
  <c r="BW243" i="32"/>
  <c r="BU243" i="32"/>
  <c r="BR243" i="32"/>
  <c r="BP243" i="32"/>
  <c r="CG242" i="32"/>
  <c r="CE242" i="32"/>
  <c r="CB242" i="32"/>
  <c r="BZ242" i="32"/>
  <c r="BW242" i="32"/>
  <c r="BU242" i="32"/>
  <c r="BR242" i="32"/>
  <c r="BP242" i="32"/>
  <c r="CG241" i="32"/>
  <c r="CE241" i="32"/>
  <c r="CB241" i="32"/>
  <c r="BZ241" i="32"/>
  <c r="BW241" i="32"/>
  <c r="BU241" i="32"/>
  <c r="BR241" i="32"/>
  <c r="BP241" i="32"/>
  <c r="CG240" i="32"/>
  <c r="CE240" i="32"/>
  <c r="CB240" i="32"/>
  <c r="BZ240" i="32"/>
  <c r="BW240" i="32"/>
  <c r="BU240" i="32"/>
  <c r="BR240" i="32"/>
  <c r="BP240" i="32"/>
  <c r="CG239" i="32"/>
  <c r="CE239" i="32"/>
  <c r="CB239" i="32"/>
  <c r="BZ239" i="32"/>
  <c r="BW239" i="32"/>
  <c r="BU239" i="32"/>
  <c r="BR239" i="32"/>
  <c r="BP239" i="32"/>
  <c r="CG238" i="32"/>
  <c r="CE238" i="32"/>
  <c r="CB238" i="32"/>
  <c r="BZ238" i="32"/>
  <c r="BW238" i="32"/>
  <c r="BU238" i="32"/>
  <c r="BR238" i="32"/>
  <c r="BP238" i="32"/>
  <c r="CG237" i="32"/>
  <c r="CE237" i="32"/>
  <c r="CB237" i="32"/>
  <c r="BZ237" i="32"/>
  <c r="BW237" i="32"/>
  <c r="BU237" i="32"/>
  <c r="BR237" i="32"/>
  <c r="BP237" i="32"/>
  <c r="CG236" i="32"/>
  <c r="CE236" i="32"/>
  <c r="CB236" i="32"/>
  <c r="BZ236" i="32"/>
  <c r="BW236" i="32"/>
  <c r="BU236" i="32"/>
  <c r="BR236" i="32"/>
  <c r="BP236" i="32"/>
  <c r="CG235" i="32"/>
  <c r="CE235" i="32"/>
  <c r="CB235" i="32"/>
  <c r="BZ235" i="32"/>
  <c r="BW235" i="32"/>
  <c r="BU235" i="32"/>
  <c r="BR235" i="32"/>
  <c r="BP235" i="32"/>
  <c r="CG234" i="32"/>
  <c r="CE234" i="32"/>
  <c r="CB234" i="32"/>
  <c r="BZ234" i="32"/>
  <c r="BW234" i="32"/>
  <c r="BU234" i="32"/>
  <c r="BR234" i="32"/>
  <c r="BP234" i="32"/>
  <c r="CG233" i="32"/>
  <c r="CE233" i="32"/>
  <c r="CB233" i="32"/>
  <c r="BZ233" i="32"/>
  <c r="BW233" i="32"/>
  <c r="BU233" i="32"/>
  <c r="BR233" i="32"/>
  <c r="BP233" i="32"/>
  <c r="CG232" i="32"/>
  <c r="CE232" i="32"/>
  <c r="CB232" i="32"/>
  <c r="BZ232" i="32"/>
  <c r="BW232" i="32"/>
  <c r="BU232" i="32"/>
  <c r="BR232" i="32"/>
  <c r="BP232" i="32"/>
  <c r="CG231" i="32"/>
  <c r="CE231" i="32"/>
  <c r="CB231" i="32"/>
  <c r="BZ231" i="32"/>
  <c r="BW231" i="32"/>
  <c r="BU231" i="32"/>
  <c r="BR231" i="32"/>
  <c r="BP231" i="32"/>
  <c r="CG230" i="32"/>
  <c r="CE230" i="32"/>
  <c r="CB230" i="32"/>
  <c r="BZ230" i="32"/>
  <c r="BW230" i="32"/>
  <c r="BU230" i="32"/>
  <c r="BR230" i="32"/>
  <c r="BP230" i="32"/>
  <c r="CG229" i="32"/>
  <c r="CE229" i="32"/>
  <c r="CB229" i="32"/>
  <c r="BZ229" i="32"/>
  <c r="BW229" i="32"/>
  <c r="BU229" i="32"/>
  <c r="BR229" i="32"/>
  <c r="BP229" i="32"/>
  <c r="CG228" i="32"/>
  <c r="CE228" i="32"/>
  <c r="CB228" i="32"/>
  <c r="BZ228" i="32"/>
  <c r="BW228" i="32"/>
  <c r="BU228" i="32"/>
  <c r="BR228" i="32"/>
  <c r="BP228" i="32"/>
  <c r="CG227" i="32"/>
  <c r="CE227" i="32"/>
  <c r="CB227" i="32"/>
  <c r="BZ227" i="32"/>
  <c r="BW227" i="32"/>
  <c r="BU227" i="32"/>
  <c r="BR227" i="32"/>
  <c r="BP227" i="32"/>
  <c r="CG226" i="32"/>
  <c r="CE226" i="32"/>
  <c r="CB226" i="32"/>
  <c r="BZ226" i="32"/>
  <c r="BW226" i="32"/>
  <c r="BU226" i="32"/>
  <c r="BR226" i="32"/>
  <c r="BP226" i="32"/>
  <c r="CG225" i="32"/>
  <c r="CE225" i="32"/>
  <c r="CB225" i="32"/>
  <c r="BZ225" i="32"/>
  <c r="BW225" i="32"/>
  <c r="BU225" i="32"/>
  <c r="BR225" i="32"/>
  <c r="BP225" i="32"/>
  <c r="CG224" i="32"/>
  <c r="CE224" i="32"/>
  <c r="CB224" i="32"/>
  <c r="BZ224" i="32"/>
  <c r="BW224" i="32"/>
  <c r="BU224" i="32"/>
  <c r="BR224" i="32"/>
  <c r="BP224" i="32"/>
  <c r="CG223" i="32"/>
  <c r="CE223" i="32"/>
  <c r="CB223" i="32"/>
  <c r="BZ223" i="32"/>
  <c r="BW223" i="32"/>
  <c r="BU223" i="32"/>
  <c r="BR223" i="32"/>
  <c r="BP223" i="32"/>
  <c r="CG222" i="32"/>
  <c r="CE222" i="32"/>
  <c r="CB222" i="32"/>
  <c r="BZ222" i="32"/>
  <c r="BW222" i="32"/>
  <c r="BU222" i="32"/>
  <c r="BR222" i="32"/>
  <c r="BP222" i="32"/>
  <c r="CG221" i="32"/>
  <c r="CE221" i="32"/>
  <c r="CB221" i="32"/>
  <c r="BZ221" i="32"/>
  <c r="BW221" i="32"/>
  <c r="BU221" i="32"/>
  <c r="BR221" i="32"/>
  <c r="BP221" i="32"/>
  <c r="CG220" i="32"/>
  <c r="CE220" i="32"/>
  <c r="CB220" i="32"/>
  <c r="BZ220" i="32"/>
  <c r="BW220" i="32"/>
  <c r="BU220" i="32"/>
  <c r="BR220" i="32"/>
  <c r="BP220" i="32"/>
  <c r="CG219" i="32"/>
  <c r="CE219" i="32"/>
  <c r="CB219" i="32"/>
  <c r="BZ219" i="32"/>
  <c r="BW219" i="32"/>
  <c r="BU219" i="32"/>
  <c r="BR219" i="32"/>
  <c r="BP219" i="32"/>
  <c r="CG218" i="32"/>
  <c r="CE218" i="32"/>
  <c r="CB218" i="32"/>
  <c r="BZ218" i="32"/>
  <c r="BW218" i="32"/>
  <c r="BU218" i="32"/>
  <c r="BR218" i="32"/>
  <c r="BP218" i="32"/>
  <c r="CG217" i="32"/>
  <c r="CE217" i="32"/>
  <c r="CB217" i="32"/>
  <c r="BZ217" i="32"/>
  <c r="BW217" i="32"/>
  <c r="BU217" i="32"/>
  <c r="BR217" i="32"/>
  <c r="BP217" i="32"/>
  <c r="CG216" i="32"/>
  <c r="CE216" i="32"/>
  <c r="CB216" i="32"/>
  <c r="BZ216" i="32"/>
  <c r="BW216" i="32"/>
  <c r="BU216" i="32"/>
  <c r="BR216" i="32"/>
  <c r="BP216" i="32"/>
  <c r="CG215" i="32"/>
  <c r="CE215" i="32"/>
  <c r="CB215" i="32"/>
  <c r="BZ215" i="32"/>
  <c r="BW215" i="32"/>
  <c r="BU215" i="32"/>
  <c r="BR215" i="32"/>
  <c r="BP215" i="32"/>
  <c r="CG214" i="32"/>
  <c r="CE214" i="32"/>
  <c r="CB214" i="32"/>
  <c r="BZ214" i="32"/>
  <c r="BW214" i="32"/>
  <c r="BU214" i="32"/>
  <c r="BR214" i="32"/>
  <c r="BP214" i="32"/>
  <c r="CG213" i="32"/>
  <c r="CE213" i="32"/>
  <c r="CB213" i="32"/>
  <c r="BZ213" i="32"/>
  <c r="BW213" i="32"/>
  <c r="BU213" i="32"/>
  <c r="BR213" i="32"/>
  <c r="BP213" i="32"/>
  <c r="CG212" i="32"/>
  <c r="CE212" i="32"/>
  <c r="CB212" i="32"/>
  <c r="BZ212" i="32"/>
  <c r="BW212" i="32"/>
  <c r="BU212" i="32"/>
  <c r="BR212" i="32"/>
  <c r="BP212" i="32"/>
  <c r="CG211" i="32"/>
  <c r="CE211" i="32"/>
  <c r="CB211" i="32"/>
  <c r="BZ211" i="32"/>
  <c r="BW211" i="32"/>
  <c r="BU211" i="32"/>
  <c r="BR211" i="32"/>
  <c r="BP211" i="32"/>
  <c r="CG210" i="32"/>
  <c r="CE210" i="32"/>
  <c r="CB210" i="32"/>
  <c r="BZ210" i="32"/>
  <c r="BW210" i="32"/>
  <c r="BU210" i="32"/>
  <c r="BR210" i="32"/>
  <c r="BP210" i="32"/>
  <c r="CG209" i="32"/>
  <c r="CE209" i="32"/>
  <c r="CB209" i="32"/>
  <c r="BZ209" i="32"/>
  <c r="BW209" i="32"/>
  <c r="BU209" i="32"/>
  <c r="BR209" i="32"/>
  <c r="BP209" i="32"/>
  <c r="CG208" i="32"/>
  <c r="CE208" i="32"/>
  <c r="CB208" i="32"/>
  <c r="BZ208" i="32"/>
  <c r="BW208" i="32"/>
  <c r="BU208" i="32"/>
  <c r="BR208" i="32"/>
  <c r="BP208" i="32"/>
  <c r="CG207" i="32"/>
  <c r="CE207" i="32"/>
  <c r="CB207" i="32"/>
  <c r="BZ207" i="32"/>
  <c r="BW207" i="32"/>
  <c r="BU207" i="32"/>
  <c r="BR207" i="32"/>
  <c r="BP207" i="32"/>
  <c r="CG206" i="32"/>
  <c r="CE206" i="32"/>
  <c r="CB206" i="32"/>
  <c r="BZ206" i="32"/>
  <c r="BW206" i="32"/>
  <c r="BU206" i="32"/>
  <c r="BR206" i="32"/>
  <c r="BP206" i="32"/>
  <c r="CG205" i="32"/>
  <c r="CE205" i="32"/>
  <c r="CB205" i="32"/>
  <c r="BZ205" i="32"/>
  <c r="BW205" i="32"/>
  <c r="BU205" i="32"/>
  <c r="BR205" i="32"/>
  <c r="BP205" i="32"/>
  <c r="CG204" i="32"/>
  <c r="CE204" i="32"/>
  <c r="CB204" i="32"/>
  <c r="BZ204" i="32"/>
  <c r="BW204" i="32"/>
  <c r="BU204" i="32"/>
  <c r="BR204" i="32"/>
  <c r="BP204" i="32"/>
  <c r="CG203" i="32"/>
  <c r="CE203" i="32"/>
  <c r="CB203" i="32"/>
  <c r="BZ203" i="32"/>
  <c r="BW203" i="32"/>
  <c r="BU203" i="32"/>
  <c r="BR203" i="32"/>
  <c r="BP203" i="32"/>
  <c r="CG202" i="32"/>
  <c r="CE202" i="32"/>
  <c r="CB202" i="32"/>
  <c r="BZ202" i="32"/>
  <c r="BW202" i="32"/>
  <c r="BU202" i="32"/>
  <c r="BR202" i="32"/>
  <c r="BP202" i="32"/>
  <c r="CG201" i="32"/>
  <c r="CE201" i="32"/>
  <c r="CB201" i="32"/>
  <c r="BZ201" i="32"/>
  <c r="BW201" i="32"/>
  <c r="BU201" i="32"/>
  <c r="BR201" i="32"/>
  <c r="BP201" i="32"/>
  <c r="CG200" i="32"/>
  <c r="CE200" i="32"/>
  <c r="CB200" i="32"/>
  <c r="BZ200" i="32"/>
  <c r="BW200" i="32"/>
  <c r="BU200" i="32"/>
  <c r="BR200" i="32"/>
  <c r="BP200" i="32"/>
  <c r="CG199" i="32"/>
  <c r="CE199" i="32"/>
  <c r="CB199" i="32"/>
  <c r="BZ199" i="32"/>
  <c r="BW199" i="32"/>
  <c r="BU199" i="32"/>
  <c r="BR199" i="32"/>
  <c r="BP199" i="32"/>
  <c r="CG198" i="32"/>
  <c r="CE198" i="32"/>
  <c r="CB198" i="32"/>
  <c r="BZ198" i="32"/>
  <c r="BW198" i="32"/>
  <c r="BU198" i="32"/>
  <c r="BR198" i="32"/>
  <c r="BP198" i="32"/>
  <c r="CG197" i="32"/>
  <c r="CE197" i="32"/>
  <c r="CB197" i="32"/>
  <c r="BZ197" i="32"/>
  <c r="BW197" i="32"/>
  <c r="BU197" i="32"/>
  <c r="BR197" i="32"/>
  <c r="BP197" i="32"/>
  <c r="CG196" i="32"/>
  <c r="CE196" i="32"/>
  <c r="CB196" i="32"/>
  <c r="BZ196" i="32"/>
  <c r="BW196" i="32"/>
  <c r="BU196" i="32"/>
  <c r="BR196" i="32"/>
  <c r="BP196" i="32"/>
  <c r="CG195" i="32"/>
  <c r="CE195" i="32"/>
  <c r="CB195" i="32"/>
  <c r="BZ195" i="32"/>
  <c r="BW195" i="32"/>
  <c r="BU195" i="32"/>
  <c r="BR195" i="32"/>
  <c r="BP195" i="32"/>
  <c r="CG194" i="32"/>
  <c r="CE194" i="32"/>
  <c r="CB194" i="32"/>
  <c r="BZ194" i="32"/>
  <c r="BW194" i="32"/>
  <c r="BU194" i="32"/>
  <c r="BR194" i="32"/>
  <c r="BP194" i="32"/>
  <c r="CG193" i="32"/>
  <c r="CE193" i="32"/>
  <c r="CB193" i="32"/>
  <c r="BZ193" i="32"/>
  <c r="BW193" i="32"/>
  <c r="BU193" i="32"/>
  <c r="BR193" i="32"/>
  <c r="BP193" i="32"/>
  <c r="CG192" i="32"/>
  <c r="CE192" i="32"/>
  <c r="CB192" i="32"/>
  <c r="BZ192" i="32"/>
  <c r="BW192" i="32"/>
  <c r="BU192" i="32"/>
  <c r="BR192" i="32"/>
  <c r="BP192" i="32"/>
  <c r="CG191" i="32"/>
  <c r="CE191" i="32"/>
  <c r="CB191" i="32"/>
  <c r="BZ191" i="32"/>
  <c r="BW191" i="32"/>
  <c r="BU191" i="32"/>
  <c r="BR191" i="32"/>
  <c r="BP191" i="32"/>
  <c r="CG190" i="32"/>
  <c r="CE190" i="32"/>
  <c r="CB190" i="32"/>
  <c r="BZ190" i="32"/>
  <c r="BW190" i="32"/>
  <c r="BU190" i="32"/>
  <c r="BR190" i="32"/>
  <c r="BP190" i="32"/>
  <c r="CG189" i="32"/>
  <c r="CE189" i="32"/>
  <c r="CB189" i="32"/>
  <c r="BZ189" i="32"/>
  <c r="BW189" i="32"/>
  <c r="BU189" i="32"/>
  <c r="BR189" i="32"/>
  <c r="BP189" i="32"/>
  <c r="CG188" i="32"/>
  <c r="CE188" i="32"/>
  <c r="CB188" i="32"/>
  <c r="BZ188" i="32"/>
  <c r="BW188" i="32"/>
  <c r="BU188" i="32"/>
  <c r="BR188" i="32"/>
  <c r="BP188" i="32"/>
  <c r="CG187" i="32"/>
  <c r="CE187" i="32"/>
  <c r="CB187" i="32"/>
  <c r="BZ187" i="32"/>
  <c r="BW187" i="32"/>
  <c r="BU187" i="32"/>
  <c r="BR187" i="32"/>
  <c r="BP187" i="32"/>
  <c r="CG186" i="32"/>
  <c r="CE186" i="32"/>
  <c r="CB186" i="32"/>
  <c r="BZ186" i="32"/>
  <c r="BW186" i="32"/>
  <c r="BU186" i="32"/>
  <c r="BR186" i="32"/>
  <c r="BP186" i="32"/>
  <c r="CG185" i="32"/>
  <c r="CE185" i="32"/>
  <c r="CB185" i="32"/>
  <c r="BZ185" i="32"/>
  <c r="BW185" i="32"/>
  <c r="BU185" i="32"/>
  <c r="BR185" i="32"/>
  <c r="BP185" i="32"/>
  <c r="CG184" i="32"/>
  <c r="CE184" i="32"/>
  <c r="CB184" i="32"/>
  <c r="BZ184" i="32"/>
  <c r="BW184" i="32"/>
  <c r="BU184" i="32"/>
  <c r="BR184" i="32"/>
  <c r="BP184" i="32"/>
  <c r="CG183" i="32"/>
  <c r="CE183" i="32"/>
  <c r="CB183" i="32"/>
  <c r="BZ183" i="32"/>
  <c r="BW183" i="32"/>
  <c r="BU183" i="32"/>
  <c r="BR183" i="32"/>
  <c r="BP183" i="32"/>
  <c r="CG182" i="32"/>
  <c r="CE182" i="32"/>
  <c r="CB182" i="32"/>
  <c r="BZ182" i="32"/>
  <c r="BW182" i="32"/>
  <c r="BU182" i="32"/>
  <c r="BR182" i="32"/>
  <c r="BP182" i="32"/>
  <c r="CG181" i="32"/>
  <c r="CE181" i="32"/>
  <c r="CB181" i="32"/>
  <c r="BZ181" i="32"/>
  <c r="BW181" i="32"/>
  <c r="BU181" i="32"/>
  <c r="BR181" i="32"/>
  <c r="BP181" i="32"/>
  <c r="CG180" i="32"/>
  <c r="CE180" i="32"/>
  <c r="CB180" i="32"/>
  <c r="BZ180" i="32"/>
  <c r="BW180" i="32"/>
  <c r="BU180" i="32"/>
  <c r="BR180" i="32"/>
  <c r="BP180" i="32"/>
  <c r="CG179" i="32"/>
  <c r="CE179" i="32"/>
  <c r="CB179" i="32"/>
  <c r="BZ179" i="32"/>
  <c r="BW179" i="32"/>
  <c r="BU179" i="32"/>
  <c r="BR179" i="32"/>
  <c r="BP179" i="32"/>
  <c r="CG178" i="32"/>
  <c r="CE178" i="32"/>
  <c r="CB178" i="32"/>
  <c r="BZ178" i="32"/>
  <c r="BW178" i="32"/>
  <c r="BU178" i="32"/>
  <c r="BR178" i="32"/>
  <c r="BP178" i="32"/>
  <c r="CG177" i="32"/>
  <c r="CE177" i="32"/>
  <c r="CB177" i="32"/>
  <c r="BZ177" i="32"/>
  <c r="BW177" i="32"/>
  <c r="BU177" i="32"/>
  <c r="BR177" i="32"/>
  <c r="BP177" i="32"/>
  <c r="CG176" i="32"/>
  <c r="CE176" i="32"/>
  <c r="CB176" i="32"/>
  <c r="BZ176" i="32"/>
  <c r="BW176" i="32"/>
  <c r="BU176" i="32"/>
  <c r="BR176" i="32"/>
  <c r="BP176" i="32"/>
  <c r="CG175" i="32"/>
  <c r="CE175" i="32"/>
  <c r="CB175" i="32"/>
  <c r="BZ175" i="32"/>
  <c r="BW175" i="32"/>
  <c r="BU175" i="32"/>
  <c r="BR175" i="32"/>
  <c r="BP175" i="32"/>
  <c r="CG174" i="32"/>
  <c r="CE174" i="32"/>
  <c r="CB174" i="32"/>
  <c r="BZ174" i="32"/>
  <c r="BW174" i="32"/>
  <c r="BU174" i="32"/>
  <c r="BR174" i="32"/>
  <c r="BP174" i="32"/>
  <c r="CG173" i="32"/>
  <c r="CE173" i="32"/>
  <c r="CB173" i="32"/>
  <c r="BZ173" i="32"/>
  <c r="BW173" i="32"/>
  <c r="BU173" i="32"/>
  <c r="BR173" i="32"/>
  <c r="BP173" i="32"/>
  <c r="CG172" i="32"/>
  <c r="CE172" i="32"/>
  <c r="CB172" i="32"/>
  <c r="BZ172" i="32"/>
  <c r="BW172" i="32"/>
  <c r="BU172" i="32"/>
  <c r="BR172" i="32"/>
  <c r="BP172" i="32"/>
  <c r="CG171" i="32"/>
  <c r="CE171" i="32"/>
  <c r="CB171" i="32"/>
  <c r="BZ171" i="32"/>
  <c r="BW171" i="32"/>
  <c r="BU171" i="32"/>
  <c r="BR171" i="32"/>
  <c r="BP171" i="32"/>
  <c r="CG170" i="32"/>
  <c r="CE170" i="32"/>
  <c r="CB170" i="32"/>
  <c r="BZ170" i="32"/>
  <c r="BW170" i="32"/>
  <c r="BU170" i="32"/>
  <c r="BR170" i="32"/>
  <c r="BP170" i="32"/>
  <c r="CG169" i="32"/>
  <c r="CE169" i="32"/>
  <c r="CB169" i="32"/>
  <c r="BZ169" i="32"/>
  <c r="BW169" i="32"/>
  <c r="BU169" i="32"/>
  <c r="BR169" i="32"/>
  <c r="BP169" i="32"/>
  <c r="CG168" i="32"/>
  <c r="CE168" i="32"/>
  <c r="CB168" i="32"/>
  <c r="BZ168" i="32"/>
  <c r="BW168" i="32"/>
  <c r="BU168" i="32"/>
  <c r="BR168" i="32"/>
  <c r="BP168" i="32"/>
  <c r="CG167" i="32"/>
  <c r="CE167" i="32"/>
  <c r="CB167" i="32"/>
  <c r="BZ167" i="32"/>
  <c r="BW167" i="32"/>
  <c r="BU167" i="32"/>
  <c r="BR167" i="32"/>
  <c r="BP167" i="32"/>
  <c r="CG166" i="32"/>
  <c r="CE166" i="32"/>
  <c r="CB166" i="32"/>
  <c r="BZ166" i="32"/>
  <c r="BW166" i="32"/>
  <c r="BU166" i="32"/>
  <c r="BR166" i="32"/>
  <c r="BP166" i="32"/>
  <c r="CG165" i="32"/>
  <c r="CE165" i="32"/>
  <c r="CB165" i="32"/>
  <c r="BZ165" i="32"/>
  <c r="BW165" i="32"/>
  <c r="BU165" i="32"/>
  <c r="BR165" i="32"/>
  <c r="BP165" i="32"/>
  <c r="CG164" i="32"/>
  <c r="CE164" i="32"/>
  <c r="CB164" i="32"/>
  <c r="BZ164" i="32"/>
  <c r="BW164" i="32"/>
  <c r="BU164" i="32"/>
  <c r="BR164" i="32"/>
  <c r="BP164" i="32"/>
  <c r="CG163" i="32"/>
  <c r="CE163" i="32"/>
  <c r="CB163" i="32"/>
  <c r="BZ163" i="32"/>
  <c r="BW163" i="32"/>
  <c r="BU163" i="32"/>
  <c r="BR163" i="32"/>
  <c r="BP163" i="32"/>
  <c r="CG162" i="32"/>
  <c r="CE162" i="32"/>
  <c r="CB162" i="32"/>
  <c r="BZ162" i="32"/>
  <c r="BW162" i="32"/>
  <c r="BU162" i="32"/>
  <c r="BR162" i="32"/>
  <c r="BP162" i="32"/>
  <c r="CG161" i="32"/>
  <c r="CE161" i="32"/>
  <c r="CB161" i="32"/>
  <c r="BZ161" i="32"/>
  <c r="BW161" i="32"/>
  <c r="BU161" i="32"/>
  <c r="BR161" i="32"/>
  <c r="BP161" i="32"/>
  <c r="CG160" i="32"/>
  <c r="CE160" i="32"/>
  <c r="CB160" i="32"/>
  <c r="BZ160" i="32"/>
  <c r="BW160" i="32"/>
  <c r="BU160" i="32"/>
  <c r="BR160" i="32"/>
  <c r="BP160" i="32"/>
  <c r="CG159" i="32"/>
  <c r="CE159" i="32"/>
  <c r="CB159" i="32"/>
  <c r="BZ159" i="32"/>
  <c r="BW159" i="32"/>
  <c r="BU159" i="32"/>
  <c r="BR159" i="32"/>
  <c r="BP159" i="32"/>
  <c r="CG158" i="32"/>
  <c r="CE158" i="32"/>
  <c r="CB158" i="32"/>
  <c r="BZ158" i="32"/>
  <c r="BW158" i="32"/>
  <c r="BU158" i="32"/>
  <c r="BR158" i="32"/>
  <c r="BP158" i="32"/>
  <c r="CG157" i="32"/>
  <c r="CE157" i="32"/>
  <c r="CB157" i="32"/>
  <c r="BZ157" i="32"/>
  <c r="BW157" i="32"/>
  <c r="BU157" i="32"/>
  <c r="BR157" i="32"/>
  <c r="BP157" i="32"/>
  <c r="CG156" i="32"/>
  <c r="CE156" i="32"/>
  <c r="CB156" i="32"/>
  <c r="BZ156" i="32"/>
  <c r="BW156" i="32"/>
  <c r="BU156" i="32"/>
  <c r="BR156" i="32"/>
  <c r="BP156" i="32"/>
  <c r="CG155" i="32"/>
  <c r="CE155" i="32"/>
  <c r="CB155" i="32"/>
  <c r="BZ155" i="32"/>
  <c r="BW155" i="32"/>
  <c r="BU155" i="32"/>
  <c r="BR155" i="32"/>
  <c r="BP155" i="32"/>
  <c r="CG154" i="32"/>
  <c r="CE154" i="32"/>
  <c r="CB154" i="32"/>
  <c r="BZ154" i="32"/>
  <c r="BW154" i="32"/>
  <c r="BU154" i="32"/>
  <c r="BR154" i="32"/>
  <c r="BP154" i="32"/>
  <c r="CG153" i="32"/>
  <c r="CE153" i="32"/>
  <c r="CB153" i="32"/>
  <c r="BZ153" i="32"/>
  <c r="BW153" i="32"/>
  <c r="BU153" i="32"/>
  <c r="BR153" i="32"/>
  <c r="BP153" i="32"/>
  <c r="CG152" i="32"/>
  <c r="CE152" i="32"/>
  <c r="CB152" i="32"/>
  <c r="BZ152" i="32"/>
  <c r="BW152" i="32"/>
  <c r="BU152" i="32"/>
  <c r="BR152" i="32"/>
  <c r="BP152" i="32"/>
  <c r="CG151" i="32"/>
  <c r="CE151" i="32"/>
  <c r="CB151" i="32"/>
  <c r="BZ151" i="32"/>
  <c r="BW151" i="32"/>
  <c r="BU151" i="32"/>
  <c r="BR151" i="32"/>
  <c r="BP151" i="32"/>
  <c r="CG150" i="32"/>
  <c r="CE150" i="32"/>
  <c r="CB150" i="32"/>
  <c r="BZ150" i="32"/>
  <c r="BW150" i="32"/>
  <c r="BU150" i="32"/>
  <c r="BR150" i="32"/>
  <c r="BP150" i="32"/>
  <c r="CG149" i="32"/>
  <c r="CE149" i="32"/>
  <c r="CB149" i="32"/>
  <c r="BZ149" i="32"/>
  <c r="BW149" i="32"/>
  <c r="BU149" i="32"/>
  <c r="BR149" i="32"/>
  <c r="BP149" i="32"/>
  <c r="CG148" i="32"/>
  <c r="CE148" i="32"/>
  <c r="CB148" i="32"/>
  <c r="BZ148" i="32"/>
  <c r="BW148" i="32"/>
  <c r="BU148" i="32"/>
  <c r="BR148" i="32"/>
  <c r="BP148" i="32"/>
  <c r="CG147" i="32"/>
  <c r="CE147" i="32"/>
  <c r="CB147" i="32"/>
  <c r="BZ147" i="32"/>
  <c r="BW147" i="32"/>
  <c r="BU147" i="32"/>
  <c r="BR147" i="32"/>
  <c r="BP147" i="32"/>
  <c r="CG146" i="32"/>
  <c r="CE146" i="32"/>
  <c r="CB146" i="32"/>
  <c r="BZ146" i="32"/>
  <c r="BW146" i="32"/>
  <c r="BU146" i="32"/>
  <c r="BR146" i="32"/>
  <c r="BP146" i="32"/>
  <c r="CG145" i="32"/>
  <c r="CE145" i="32"/>
  <c r="CB145" i="32"/>
  <c r="BZ145" i="32"/>
  <c r="BW145" i="32"/>
  <c r="BU145" i="32"/>
  <c r="BR145" i="32"/>
  <c r="BP145" i="32"/>
  <c r="CG144" i="32"/>
  <c r="CE144" i="32"/>
  <c r="CB144" i="32"/>
  <c r="BZ144" i="32"/>
  <c r="BW144" i="32"/>
  <c r="BU144" i="32"/>
  <c r="BR144" i="32"/>
  <c r="BP144" i="32"/>
  <c r="CG143" i="32"/>
  <c r="CE143" i="32"/>
  <c r="CB143" i="32"/>
  <c r="BZ143" i="32"/>
  <c r="BW143" i="32"/>
  <c r="BU143" i="32"/>
  <c r="BR143" i="32"/>
  <c r="BP143" i="32"/>
  <c r="CG142" i="32"/>
  <c r="CE142" i="32"/>
  <c r="CB142" i="32"/>
  <c r="BZ142" i="32"/>
  <c r="BW142" i="32"/>
  <c r="BU142" i="32"/>
  <c r="BR142" i="32"/>
  <c r="BP142" i="32"/>
  <c r="CG141" i="32"/>
  <c r="CE141" i="32"/>
  <c r="CB141" i="32"/>
  <c r="BZ141" i="32"/>
  <c r="BW141" i="32"/>
  <c r="BU141" i="32"/>
  <c r="BR141" i="32"/>
  <c r="BP141" i="32"/>
  <c r="CG140" i="32"/>
  <c r="CE140" i="32"/>
  <c r="CB140" i="32"/>
  <c r="BZ140" i="32"/>
  <c r="BW140" i="32"/>
  <c r="BU140" i="32"/>
  <c r="BR140" i="32"/>
  <c r="BP140" i="32"/>
  <c r="CG139" i="32"/>
  <c r="CE139" i="32"/>
  <c r="CB139" i="32"/>
  <c r="BZ139" i="32"/>
  <c r="BW139" i="32"/>
  <c r="BU139" i="32"/>
  <c r="BR139" i="32"/>
  <c r="BP139" i="32"/>
  <c r="CG138" i="32"/>
  <c r="CE138" i="32"/>
  <c r="CB138" i="32"/>
  <c r="BZ138" i="32"/>
  <c r="BW138" i="32"/>
  <c r="BU138" i="32"/>
  <c r="BR138" i="32"/>
  <c r="BP138" i="32"/>
  <c r="CG137" i="32"/>
  <c r="CE137" i="32"/>
  <c r="CB137" i="32"/>
  <c r="BZ137" i="32"/>
  <c r="BW137" i="32"/>
  <c r="BU137" i="32"/>
  <c r="BR137" i="32"/>
  <c r="BP137" i="32"/>
  <c r="CG136" i="32"/>
  <c r="CE136" i="32"/>
  <c r="CB136" i="32"/>
  <c r="BZ136" i="32"/>
  <c r="BW136" i="32"/>
  <c r="BU136" i="32"/>
  <c r="BR136" i="32"/>
  <c r="BP136" i="32"/>
  <c r="CG135" i="32"/>
  <c r="CE135" i="32"/>
  <c r="CB135" i="32"/>
  <c r="BZ135" i="32"/>
  <c r="BW135" i="32"/>
  <c r="BU135" i="32"/>
  <c r="BR135" i="32"/>
  <c r="BP135" i="32"/>
  <c r="CG134" i="32"/>
  <c r="CE134" i="32"/>
  <c r="CB134" i="32"/>
  <c r="BZ134" i="32"/>
  <c r="BW134" i="32"/>
  <c r="BU134" i="32"/>
  <c r="BR134" i="32"/>
  <c r="BP134" i="32"/>
  <c r="CG133" i="32"/>
  <c r="CE133" i="32"/>
  <c r="CB133" i="32"/>
  <c r="BZ133" i="32"/>
  <c r="BW133" i="32"/>
  <c r="BU133" i="32"/>
  <c r="BR133" i="32"/>
  <c r="BP133" i="32"/>
  <c r="CG132" i="32"/>
  <c r="CE132" i="32"/>
  <c r="CB132" i="32"/>
  <c r="BZ132" i="32"/>
  <c r="BW132" i="32"/>
  <c r="BU132" i="32"/>
  <c r="BR132" i="32"/>
  <c r="BP132" i="32"/>
  <c r="CG131" i="32"/>
  <c r="CE131" i="32"/>
  <c r="CB131" i="32"/>
  <c r="BZ131" i="32"/>
  <c r="BW131" i="32"/>
  <c r="BU131" i="32"/>
  <c r="BR131" i="32"/>
  <c r="BP131" i="32"/>
  <c r="CG130" i="32"/>
  <c r="CE130" i="32"/>
  <c r="CB130" i="32"/>
  <c r="BZ130" i="32"/>
  <c r="BW130" i="32"/>
  <c r="BU130" i="32"/>
  <c r="BR130" i="32"/>
  <c r="BP130" i="32"/>
  <c r="CG129" i="32"/>
  <c r="CE129" i="32"/>
  <c r="CB129" i="32"/>
  <c r="BZ129" i="32"/>
  <c r="BW129" i="32"/>
  <c r="BU129" i="32"/>
  <c r="BR129" i="32"/>
  <c r="BP129" i="32"/>
  <c r="CG128" i="32"/>
  <c r="CE128" i="32"/>
  <c r="CB128" i="32"/>
  <c r="BZ128" i="32"/>
  <c r="BW128" i="32"/>
  <c r="BU128" i="32"/>
  <c r="BR128" i="32"/>
  <c r="BP128" i="32"/>
  <c r="CG127" i="32"/>
  <c r="CE127" i="32"/>
  <c r="CB127" i="32"/>
  <c r="BZ127" i="32"/>
  <c r="BW127" i="32"/>
  <c r="BU127" i="32"/>
  <c r="BR127" i="32"/>
  <c r="BP127" i="32"/>
  <c r="CG126" i="32"/>
  <c r="CE126" i="32"/>
  <c r="CB126" i="32"/>
  <c r="BZ126" i="32"/>
  <c r="BW126" i="32"/>
  <c r="BU126" i="32"/>
  <c r="BR126" i="32"/>
  <c r="BP126" i="32"/>
  <c r="CG125" i="32"/>
  <c r="CE125" i="32"/>
  <c r="CB125" i="32"/>
  <c r="BZ125" i="32"/>
  <c r="BW125" i="32"/>
  <c r="BU125" i="32"/>
  <c r="BR125" i="32"/>
  <c r="BP125" i="32"/>
  <c r="CG124" i="32"/>
  <c r="CE124" i="32"/>
  <c r="CB124" i="32"/>
  <c r="BZ124" i="32"/>
  <c r="BW124" i="32"/>
  <c r="BU124" i="32"/>
  <c r="BR124" i="32"/>
  <c r="BP124" i="32"/>
  <c r="CG123" i="32"/>
  <c r="CE123" i="32"/>
  <c r="CB123" i="32"/>
  <c r="BZ123" i="32"/>
  <c r="BW123" i="32"/>
  <c r="BU123" i="32"/>
  <c r="BR123" i="32"/>
  <c r="BP123" i="32"/>
  <c r="CG122" i="32"/>
  <c r="CE122" i="32"/>
  <c r="CB122" i="32"/>
  <c r="BZ122" i="32"/>
  <c r="BW122" i="32"/>
  <c r="BU122" i="32"/>
  <c r="BR122" i="32"/>
  <c r="BP122" i="32"/>
  <c r="CG121" i="32"/>
  <c r="CE121" i="32"/>
  <c r="CB121" i="32"/>
  <c r="BZ121" i="32"/>
  <c r="BW121" i="32"/>
  <c r="BU121" i="32"/>
  <c r="BR121" i="32"/>
  <c r="BP121" i="32"/>
  <c r="CG120" i="32"/>
  <c r="CE120" i="32"/>
  <c r="CB120" i="32"/>
  <c r="BZ120" i="32"/>
  <c r="BW120" i="32"/>
  <c r="BU120" i="32"/>
  <c r="BR120" i="32"/>
  <c r="BP120" i="32"/>
  <c r="CG119" i="32"/>
  <c r="CE119" i="32"/>
  <c r="CB119" i="32"/>
  <c r="BZ119" i="32"/>
  <c r="BW119" i="32"/>
  <c r="BU119" i="32"/>
  <c r="BR119" i="32"/>
  <c r="BP119" i="32"/>
  <c r="CG118" i="32"/>
  <c r="CE118" i="32"/>
  <c r="CB118" i="32"/>
  <c r="BZ118" i="32"/>
  <c r="BW118" i="32"/>
  <c r="BU118" i="32"/>
  <c r="BR118" i="32"/>
  <c r="BP118" i="32"/>
  <c r="CG117" i="32"/>
  <c r="CE117" i="32"/>
  <c r="CB117" i="32"/>
  <c r="BZ117" i="32"/>
  <c r="BW117" i="32"/>
  <c r="BU117" i="32"/>
  <c r="BR117" i="32"/>
  <c r="BP117" i="32"/>
  <c r="CG116" i="32"/>
  <c r="CE116" i="32"/>
  <c r="CB116" i="32"/>
  <c r="BZ116" i="32"/>
  <c r="BW116" i="32"/>
  <c r="BU116" i="32"/>
  <c r="BR116" i="32"/>
  <c r="BP116" i="32"/>
  <c r="CG115" i="32"/>
  <c r="CE115" i="32"/>
  <c r="CB115" i="32"/>
  <c r="BZ115" i="32"/>
  <c r="BW115" i="32"/>
  <c r="BU115" i="32"/>
  <c r="BR115" i="32"/>
  <c r="BP115" i="32"/>
  <c r="CG114" i="32"/>
  <c r="CE114" i="32"/>
  <c r="CB114" i="32"/>
  <c r="BZ114" i="32"/>
  <c r="BW114" i="32"/>
  <c r="BU114" i="32"/>
  <c r="BR114" i="32"/>
  <c r="BP114" i="32"/>
  <c r="CG113" i="32"/>
  <c r="CE113" i="32"/>
  <c r="CB113" i="32"/>
  <c r="BZ113" i="32"/>
  <c r="BW113" i="32"/>
  <c r="BU113" i="32"/>
  <c r="BR113" i="32"/>
  <c r="BP113" i="32"/>
  <c r="CG112" i="32"/>
  <c r="CE112" i="32"/>
  <c r="CB112" i="32"/>
  <c r="BZ112" i="32"/>
  <c r="BW112" i="32"/>
  <c r="BU112" i="32"/>
  <c r="BR112" i="32"/>
  <c r="BP112" i="32"/>
  <c r="BM276" i="32"/>
  <c r="BK276" i="32"/>
  <c r="BM275" i="32"/>
  <c r="BK275" i="32"/>
  <c r="BM274" i="32"/>
  <c r="BK274" i="32"/>
  <c r="BM273" i="32"/>
  <c r="BK273" i="32"/>
  <c r="BM272" i="32"/>
  <c r="BK272" i="32"/>
  <c r="BM271" i="32"/>
  <c r="BK271" i="32"/>
  <c r="BM270" i="32"/>
  <c r="BK270" i="32"/>
  <c r="BM269" i="32"/>
  <c r="BK269" i="32"/>
  <c r="BM268" i="32"/>
  <c r="BK268" i="32"/>
  <c r="BM267" i="32"/>
  <c r="BK267" i="32"/>
  <c r="BM266" i="32"/>
  <c r="BK266" i="32"/>
  <c r="BM265" i="32"/>
  <c r="BK265" i="32"/>
  <c r="BM264" i="32"/>
  <c r="BK264" i="32"/>
  <c r="BM263" i="32"/>
  <c r="BK263" i="32"/>
  <c r="BM262" i="32"/>
  <c r="BK262" i="32"/>
  <c r="BM261" i="32"/>
  <c r="BK261" i="32"/>
  <c r="BM260" i="32"/>
  <c r="BK260" i="32"/>
  <c r="BM259" i="32"/>
  <c r="BK259" i="32"/>
  <c r="BM258" i="32"/>
  <c r="BK258" i="32"/>
  <c r="BM257" i="32"/>
  <c r="BK257" i="32"/>
  <c r="BM256" i="32"/>
  <c r="BK256" i="32"/>
  <c r="BM255" i="32"/>
  <c r="BK255" i="32"/>
  <c r="BM254" i="32"/>
  <c r="BK254" i="32"/>
  <c r="BM253" i="32"/>
  <c r="BK253" i="32"/>
  <c r="BM252" i="32"/>
  <c r="BK252" i="32"/>
  <c r="BM251" i="32"/>
  <c r="BK251" i="32"/>
  <c r="BM250" i="32"/>
  <c r="BK250" i="32"/>
  <c r="BM249" i="32"/>
  <c r="BK249" i="32"/>
  <c r="BM248" i="32"/>
  <c r="BK248" i="32"/>
  <c r="BM247" i="32"/>
  <c r="BK247" i="32"/>
  <c r="BM246" i="32"/>
  <c r="BK246" i="32"/>
  <c r="BM245" i="32"/>
  <c r="BK245" i="32"/>
  <c r="BM244" i="32"/>
  <c r="BK244" i="32"/>
  <c r="BM243" i="32"/>
  <c r="BK243" i="32"/>
  <c r="BM242" i="32"/>
  <c r="BK242" i="32"/>
  <c r="BM241" i="32"/>
  <c r="BK241" i="32"/>
  <c r="BM240" i="32"/>
  <c r="BK240" i="32"/>
  <c r="BM239" i="32"/>
  <c r="BK239" i="32"/>
  <c r="BM238" i="32"/>
  <c r="BK238" i="32"/>
  <c r="BM237" i="32"/>
  <c r="BK237" i="32"/>
  <c r="BM236" i="32"/>
  <c r="BK236" i="32"/>
  <c r="BM235" i="32"/>
  <c r="BK235" i="32"/>
  <c r="BM234" i="32"/>
  <c r="BK234" i="32"/>
  <c r="BM233" i="32"/>
  <c r="BK233" i="32"/>
  <c r="BM232" i="32"/>
  <c r="BK232" i="32"/>
  <c r="BM231" i="32"/>
  <c r="BK231" i="32"/>
  <c r="BM230" i="32"/>
  <c r="BK230" i="32"/>
  <c r="BM229" i="32"/>
  <c r="BK229" i="32"/>
  <c r="BM228" i="32"/>
  <c r="BK228" i="32"/>
  <c r="BM227" i="32"/>
  <c r="BK227" i="32"/>
  <c r="BM226" i="32"/>
  <c r="BK226" i="32"/>
  <c r="BM225" i="32"/>
  <c r="BK225" i="32"/>
  <c r="BM224" i="32"/>
  <c r="BK224" i="32"/>
  <c r="BM223" i="32"/>
  <c r="BK223" i="32"/>
  <c r="BM222" i="32"/>
  <c r="BK222" i="32"/>
  <c r="BM221" i="32"/>
  <c r="BK221" i="32"/>
  <c r="BM220" i="32"/>
  <c r="BK220" i="32"/>
  <c r="BM219" i="32"/>
  <c r="BK219" i="32"/>
  <c r="BM218" i="32"/>
  <c r="BK218" i="32"/>
  <c r="BM217" i="32"/>
  <c r="BK217" i="32"/>
  <c r="BM216" i="32"/>
  <c r="BK216" i="32"/>
  <c r="BM215" i="32"/>
  <c r="BK215" i="32"/>
  <c r="BM214" i="32"/>
  <c r="BK214" i="32"/>
  <c r="BM213" i="32"/>
  <c r="BK213" i="32"/>
  <c r="BM212" i="32"/>
  <c r="BK212" i="32"/>
  <c r="BM211" i="32"/>
  <c r="BK211" i="32"/>
  <c r="BM210" i="32"/>
  <c r="BK210" i="32"/>
  <c r="BM209" i="32"/>
  <c r="BK209" i="32"/>
  <c r="BM208" i="32"/>
  <c r="BK208" i="32"/>
  <c r="BM207" i="32"/>
  <c r="BK207" i="32"/>
  <c r="BM206" i="32"/>
  <c r="BK206" i="32"/>
  <c r="BM205" i="32"/>
  <c r="BK205" i="32"/>
  <c r="BM204" i="32"/>
  <c r="BK204" i="32"/>
  <c r="BM203" i="32"/>
  <c r="BK203" i="32"/>
  <c r="BM202" i="32"/>
  <c r="BK202" i="32"/>
  <c r="BM201" i="32"/>
  <c r="BK201" i="32"/>
  <c r="BM200" i="32"/>
  <c r="BK200" i="32"/>
  <c r="BM199" i="32"/>
  <c r="BK199" i="32"/>
  <c r="BM198" i="32"/>
  <c r="BK198" i="32"/>
  <c r="BM197" i="32"/>
  <c r="BK197" i="32"/>
  <c r="BM196" i="32"/>
  <c r="BK196" i="32"/>
  <c r="BM195" i="32"/>
  <c r="BK195" i="32"/>
  <c r="BM194" i="32"/>
  <c r="BK194" i="32"/>
  <c r="BM193" i="32"/>
  <c r="BK193" i="32"/>
  <c r="BM192" i="32"/>
  <c r="BK192" i="32"/>
  <c r="BM191" i="32"/>
  <c r="BK191" i="32"/>
  <c r="BM190" i="32"/>
  <c r="BK190" i="32"/>
  <c r="BM189" i="32"/>
  <c r="BK189" i="32"/>
  <c r="BM188" i="32"/>
  <c r="BK188" i="32"/>
  <c r="BM187" i="32"/>
  <c r="BK187" i="32"/>
  <c r="BM186" i="32"/>
  <c r="BK186" i="32"/>
  <c r="BM185" i="32"/>
  <c r="BK185" i="32"/>
  <c r="BM184" i="32"/>
  <c r="BK184" i="32"/>
  <c r="BM183" i="32"/>
  <c r="BK183" i="32"/>
  <c r="BM182" i="32"/>
  <c r="BK182" i="32"/>
  <c r="BM181" i="32"/>
  <c r="BK181" i="32"/>
  <c r="BM180" i="32"/>
  <c r="BK180" i="32"/>
  <c r="BM179" i="32"/>
  <c r="BK179" i="32"/>
  <c r="BM178" i="32"/>
  <c r="BK178" i="32"/>
  <c r="BM177" i="32"/>
  <c r="BK177" i="32"/>
  <c r="BM176" i="32"/>
  <c r="BK176" i="32"/>
  <c r="BM175" i="32"/>
  <c r="BK175" i="32"/>
  <c r="BM174" i="32"/>
  <c r="BK174" i="32"/>
  <c r="BM173" i="32"/>
  <c r="BK173" i="32"/>
  <c r="BM172" i="32"/>
  <c r="BK172" i="32"/>
  <c r="BM171" i="32"/>
  <c r="BK171" i="32"/>
  <c r="BM170" i="32"/>
  <c r="BK170" i="32"/>
  <c r="BM169" i="32"/>
  <c r="BK169" i="32"/>
  <c r="BM168" i="32"/>
  <c r="BK168" i="32"/>
  <c r="BM167" i="32"/>
  <c r="BK167" i="32"/>
  <c r="BM166" i="32"/>
  <c r="BK166" i="32"/>
  <c r="BM165" i="32"/>
  <c r="BK165" i="32"/>
  <c r="BM164" i="32"/>
  <c r="BK164" i="32"/>
  <c r="BM163" i="32"/>
  <c r="BK163" i="32"/>
  <c r="BM162" i="32"/>
  <c r="BK162" i="32"/>
  <c r="BM161" i="32"/>
  <c r="BK161" i="32"/>
  <c r="BM160" i="32"/>
  <c r="BK160" i="32"/>
  <c r="BM159" i="32"/>
  <c r="BK159" i="32"/>
  <c r="BM158" i="32"/>
  <c r="BK158" i="32"/>
  <c r="BM157" i="32"/>
  <c r="BK157" i="32"/>
  <c r="BM156" i="32"/>
  <c r="BK156" i="32"/>
  <c r="BM155" i="32"/>
  <c r="BK155" i="32"/>
  <c r="BM154" i="32"/>
  <c r="BK154" i="32"/>
  <c r="BM153" i="32"/>
  <c r="BK153" i="32"/>
  <c r="BM152" i="32"/>
  <c r="BK152" i="32"/>
  <c r="BM151" i="32"/>
  <c r="BK151" i="32"/>
  <c r="BM150" i="32"/>
  <c r="BK150" i="32"/>
  <c r="BM149" i="32"/>
  <c r="BK149" i="32"/>
  <c r="BM148" i="32"/>
  <c r="BK148" i="32"/>
  <c r="BM147" i="32"/>
  <c r="BK147" i="32"/>
  <c r="BM146" i="32"/>
  <c r="BK146" i="32"/>
  <c r="BM145" i="32"/>
  <c r="BK145" i="32"/>
  <c r="BM144" i="32"/>
  <c r="BK144" i="32"/>
  <c r="BM143" i="32"/>
  <c r="BK143" i="32"/>
  <c r="BM142" i="32"/>
  <c r="BK142" i="32"/>
  <c r="BM141" i="32"/>
  <c r="BK141" i="32"/>
  <c r="BM140" i="32"/>
  <c r="BK140" i="32"/>
  <c r="BM139" i="32"/>
  <c r="BK139" i="32"/>
  <c r="BM138" i="32"/>
  <c r="BK138" i="32"/>
  <c r="BM137" i="32"/>
  <c r="BK137" i="32"/>
  <c r="BM136" i="32"/>
  <c r="BK136" i="32"/>
  <c r="BM135" i="32"/>
  <c r="BK135" i="32"/>
  <c r="BM134" i="32"/>
  <c r="BK134" i="32"/>
  <c r="BM133" i="32"/>
  <c r="BK133" i="32"/>
  <c r="BM132" i="32"/>
  <c r="BK132" i="32"/>
  <c r="BM131" i="32"/>
  <c r="BK131" i="32"/>
  <c r="BM130" i="32"/>
  <c r="BK130" i="32"/>
  <c r="BM129" i="32"/>
  <c r="BK129" i="32"/>
  <c r="BM128" i="32"/>
  <c r="BK128" i="32"/>
  <c r="BM127" i="32"/>
  <c r="BK127" i="32"/>
  <c r="BM126" i="32"/>
  <c r="BK126" i="32"/>
  <c r="BM125" i="32"/>
  <c r="BK125" i="32"/>
  <c r="BM124" i="32"/>
  <c r="BK124" i="32"/>
  <c r="BM123" i="32"/>
  <c r="BK123" i="32"/>
  <c r="BM122" i="32"/>
  <c r="BK122" i="32"/>
  <c r="BM121" i="32"/>
  <c r="BK121" i="32"/>
  <c r="BM120" i="32"/>
  <c r="BK120" i="32"/>
  <c r="BM119" i="32"/>
  <c r="BK119" i="32"/>
  <c r="BM118" i="32"/>
  <c r="BK118" i="32"/>
  <c r="BM117" i="32"/>
  <c r="BK117" i="32"/>
  <c r="BM116" i="32"/>
  <c r="BK116" i="32"/>
  <c r="BM115" i="32"/>
  <c r="BK115" i="32"/>
  <c r="BM114" i="32"/>
  <c r="BK114" i="32"/>
  <c r="BM113" i="32"/>
  <c r="BK113" i="32"/>
  <c r="BM112" i="32"/>
  <c r="BK112" i="32"/>
  <c r="BG276" i="32"/>
  <c r="BI276" i="32" s="1"/>
  <c r="BE276" i="32"/>
  <c r="BG275" i="32"/>
  <c r="BI275" i="32" s="1"/>
  <c r="BE275" i="32"/>
  <c r="BG274" i="32"/>
  <c r="BI274" i="32" s="1"/>
  <c r="BE274" i="32"/>
  <c r="BG273" i="32"/>
  <c r="BI273" i="32" s="1"/>
  <c r="BE273" i="32"/>
  <c r="BG272" i="32"/>
  <c r="BI272" i="32" s="1"/>
  <c r="BE272" i="32"/>
  <c r="BG271" i="32"/>
  <c r="BI271" i="32" s="1"/>
  <c r="BE271" i="32"/>
  <c r="BG270" i="32"/>
  <c r="BI270" i="32" s="1"/>
  <c r="BE270" i="32"/>
  <c r="BG269" i="32"/>
  <c r="BI269" i="32" s="1"/>
  <c r="BE269" i="32"/>
  <c r="BG268" i="32"/>
  <c r="BI268" i="32" s="1"/>
  <c r="BE268" i="32"/>
  <c r="BG267" i="32"/>
  <c r="BI267" i="32" s="1"/>
  <c r="BE267" i="32"/>
  <c r="BG266" i="32"/>
  <c r="BI266" i="32" s="1"/>
  <c r="BE266" i="32"/>
  <c r="BG265" i="32"/>
  <c r="BI265" i="32" s="1"/>
  <c r="BE265" i="32"/>
  <c r="BG264" i="32"/>
  <c r="BI264" i="32" s="1"/>
  <c r="BE264" i="32"/>
  <c r="BG263" i="32"/>
  <c r="BI263" i="32" s="1"/>
  <c r="BE263" i="32"/>
  <c r="BG262" i="32"/>
  <c r="BI262" i="32" s="1"/>
  <c r="BE262" i="32"/>
  <c r="BG261" i="32"/>
  <c r="BI261" i="32" s="1"/>
  <c r="BE261" i="32"/>
  <c r="BG260" i="32"/>
  <c r="BI260" i="32" s="1"/>
  <c r="BE260" i="32"/>
  <c r="BG259" i="32"/>
  <c r="BI259" i="32" s="1"/>
  <c r="BE259" i="32"/>
  <c r="BG258" i="32"/>
  <c r="BI258" i="32" s="1"/>
  <c r="BE258" i="32"/>
  <c r="BG257" i="32"/>
  <c r="BI257" i="32" s="1"/>
  <c r="BE257" i="32"/>
  <c r="BG256" i="32"/>
  <c r="BI256" i="32" s="1"/>
  <c r="BE256" i="32"/>
  <c r="BG255" i="32"/>
  <c r="BI255" i="32" s="1"/>
  <c r="BE255" i="32"/>
  <c r="BG254" i="32"/>
  <c r="BI254" i="32" s="1"/>
  <c r="BE254" i="32"/>
  <c r="BG253" i="32"/>
  <c r="BI253" i="32" s="1"/>
  <c r="BE253" i="32"/>
  <c r="BG252" i="32"/>
  <c r="BI252" i="32" s="1"/>
  <c r="BE252" i="32"/>
  <c r="BG251" i="32"/>
  <c r="BI251" i="32" s="1"/>
  <c r="BE251" i="32"/>
  <c r="BG250" i="32"/>
  <c r="BI250" i="32" s="1"/>
  <c r="BE250" i="32"/>
  <c r="BG249" i="32"/>
  <c r="BI249" i="32" s="1"/>
  <c r="BE249" i="32"/>
  <c r="BG248" i="32"/>
  <c r="BI248" i="32" s="1"/>
  <c r="BE248" i="32"/>
  <c r="BG247" i="32"/>
  <c r="BI247" i="32" s="1"/>
  <c r="BE247" i="32"/>
  <c r="BG246" i="32"/>
  <c r="BI246" i="32" s="1"/>
  <c r="BE246" i="32"/>
  <c r="BG245" i="32"/>
  <c r="BI245" i="32" s="1"/>
  <c r="BE245" i="32"/>
  <c r="BG244" i="32"/>
  <c r="BI244" i="32" s="1"/>
  <c r="BE244" i="32"/>
  <c r="BG243" i="32"/>
  <c r="BI243" i="32" s="1"/>
  <c r="BE243" i="32"/>
  <c r="BG242" i="32"/>
  <c r="BI242" i="32" s="1"/>
  <c r="BE242" i="32"/>
  <c r="BG241" i="32"/>
  <c r="BI241" i="32" s="1"/>
  <c r="BE241" i="32"/>
  <c r="BG240" i="32"/>
  <c r="BI240" i="32" s="1"/>
  <c r="BE240" i="32"/>
  <c r="BG239" i="32"/>
  <c r="BI239" i="32" s="1"/>
  <c r="BE239" i="32"/>
  <c r="BG238" i="32"/>
  <c r="BI238" i="32" s="1"/>
  <c r="BE238" i="32"/>
  <c r="BG237" i="32"/>
  <c r="BI237" i="32" s="1"/>
  <c r="BE237" i="32"/>
  <c r="BG236" i="32"/>
  <c r="BI236" i="32" s="1"/>
  <c r="BE236" i="32"/>
  <c r="BG235" i="32"/>
  <c r="BI235" i="32" s="1"/>
  <c r="BE235" i="32"/>
  <c r="BG234" i="32"/>
  <c r="BI234" i="32" s="1"/>
  <c r="BE234" i="32"/>
  <c r="BG233" i="32"/>
  <c r="BI233" i="32" s="1"/>
  <c r="BE233" i="32"/>
  <c r="BG232" i="32"/>
  <c r="BI232" i="32" s="1"/>
  <c r="BE232" i="32"/>
  <c r="BG231" i="32"/>
  <c r="BI231" i="32" s="1"/>
  <c r="BE231" i="32"/>
  <c r="BG230" i="32"/>
  <c r="BI230" i="32" s="1"/>
  <c r="BE230" i="32"/>
  <c r="BG229" i="32"/>
  <c r="BI229" i="32" s="1"/>
  <c r="BE229" i="32"/>
  <c r="BG228" i="32"/>
  <c r="BI228" i="32" s="1"/>
  <c r="BE228" i="32"/>
  <c r="BG227" i="32"/>
  <c r="BI227" i="32" s="1"/>
  <c r="BE227" i="32"/>
  <c r="BG226" i="32"/>
  <c r="BI226" i="32" s="1"/>
  <c r="BE226" i="32"/>
  <c r="BG225" i="32"/>
  <c r="BI225" i="32" s="1"/>
  <c r="BE225" i="32"/>
  <c r="BG224" i="32"/>
  <c r="BI224" i="32" s="1"/>
  <c r="BE224" i="32"/>
  <c r="BG223" i="32"/>
  <c r="BI223" i="32" s="1"/>
  <c r="BE223" i="32"/>
  <c r="BG222" i="32"/>
  <c r="BI222" i="32" s="1"/>
  <c r="BE222" i="32"/>
  <c r="BG221" i="32"/>
  <c r="BI221" i="32" s="1"/>
  <c r="BE221" i="32"/>
  <c r="BG220" i="32"/>
  <c r="BI220" i="32" s="1"/>
  <c r="BE220" i="32"/>
  <c r="BG219" i="32"/>
  <c r="BI219" i="32" s="1"/>
  <c r="BE219" i="32"/>
  <c r="BG218" i="32"/>
  <c r="BI218" i="32" s="1"/>
  <c r="BE218" i="32"/>
  <c r="BG217" i="32"/>
  <c r="BI217" i="32" s="1"/>
  <c r="BE217" i="32"/>
  <c r="BG216" i="32"/>
  <c r="BI216" i="32" s="1"/>
  <c r="BE216" i="32"/>
  <c r="BG215" i="32"/>
  <c r="BI215" i="32" s="1"/>
  <c r="BE215" i="32"/>
  <c r="BG214" i="32"/>
  <c r="BI214" i="32" s="1"/>
  <c r="BE214" i="32"/>
  <c r="BG213" i="32"/>
  <c r="BI213" i="32" s="1"/>
  <c r="BE213" i="32"/>
  <c r="BG212" i="32"/>
  <c r="BI212" i="32" s="1"/>
  <c r="BE212" i="32"/>
  <c r="BG211" i="32"/>
  <c r="BI211" i="32" s="1"/>
  <c r="BE211" i="32"/>
  <c r="BG210" i="32"/>
  <c r="BI210" i="32" s="1"/>
  <c r="BE210" i="32"/>
  <c r="BG209" i="32"/>
  <c r="BI209" i="32" s="1"/>
  <c r="BE209" i="32"/>
  <c r="BG208" i="32"/>
  <c r="BI208" i="32" s="1"/>
  <c r="BE208" i="32"/>
  <c r="BG207" i="32"/>
  <c r="BI207" i="32" s="1"/>
  <c r="BE207" i="32"/>
  <c r="BG206" i="32"/>
  <c r="BI206" i="32" s="1"/>
  <c r="BE206" i="32"/>
  <c r="BG205" i="32"/>
  <c r="BI205" i="32" s="1"/>
  <c r="BE205" i="32"/>
  <c r="BG204" i="32"/>
  <c r="BI204" i="32" s="1"/>
  <c r="BE204" i="32"/>
  <c r="BG203" i="32"/>
  <c r="BI203" i="32" s="1"/>
  <c r="BE203" i="32"/>
  <c r="BG202" i="32"/>
  <c r="BI202" i="32" s="1"/>
  <c r="BE202" i="32"/>
  <c r="BG201" i="32"/>
  <c r="BI201" i="32" s="1"/>
  <c r="BE201" i="32"/>
  <c r="BG200" i="32"/>
  <c r="BI200" i="32" s="1"/>
  <c r="BE200" i="32"/>
  <c r="BG199" i="32"/>
  <c r="BI199" i="32" s="1"/>
  <c r="BE199" i="32"/>
  <c r="BG198" i="32"/>
  <c r="BI198" i="32" s="1"/>
  <c r="BE198" i="32"/>
  <c r="BG197" i="32"/>
  <c r="BI197" i="32" s="1"/>
  <c r="BE197" i="32"/>
  <c r="BG196" i="32"/>
  <c r="BI196" i="32" s="1"/>
  <c r="BE196" i="32"/>
  <c r="BG195" i="32"/>
  <c r="BI195" i="32" s="1"/>
  <c r="BE195" i="32"/>
  <c r="BG194" i="32"/>
  <c r="BI194" i="32" s="1"/>
  <c r="BE194" i="32"/>
  <c r="BG193" i="32"/>
  <c r="BI193" i="32" s="1"/>
  <c r="BE193" i="32"/>
  <c r="BG192" i="32"/>
  <c r="BI192" i="32" s="1"/>
  <c r="BE192" i="32"/>
  <c r="BG191" i="32"/>
  <c r="BI191" i="32" s="1"/>
  <c r="BE191" i="32"/>
  <c r="BG190" i="32"/>
  <c r="BI190" i="32" s="1"/>
  <c r="BE190" i="32"/>
  <c r="BG189" i="32"/>
  <c r="BI189" i="32" s="1"/>
  <c r="BE189" i="32"/>
  <c r="BG188" i="32"/>
  <c r="BI188" i="32" s="1"/>
  <c r="BE188" i="32"/>
  <c r="BG187" i="32"/>
  <c r="BI187" i="32" s="1"/>
  <c r="BE187" i="32"/>
  <c r="BG186" i="32"/>
  <c r="BI186" i="32" s="1"/>
  <c r="BE186" i="32"/>
  <c r="BG185" i="32"/>
  <c r="BI185" i="32" s="1"/>
  <c r="BE185" i="32"/>
  <c r="BG184" i="32"/>
  <c r="BI184" i="32" s="1"/>
  <c r="BE184" i="32"/>
  <c r="BG183" i="32"/>
  <c r="BI183" i="32" s="1"/>
  <c r="BE183" i="32"/>
  <c r="BG182" i="32"/>
  <c r="BI182" i="32" s="1"/>
  <c r="BE182" i="32"/>
  <c r="BG181" i="32"/>
  <c r="BI181" i="32" s="1"/>
  <c r="BE181" i="32"/>
  <c r="BG180" i="32"/>
  <c r="BI180" i="32" s="1"/>
  <c r="BE180" i="32"/>
  <c r="BG179" i="32"/>
  <c r="BI179" i="32" s="1"/>
  <c r="BE179" i="32"/>
  <c r="BG178" i="32"/>
  <c r="BI178" i="32" s="1"/>
  <c r="BE178" i="32"/>
  <c r="BG177" i="32"/>
  <c r="BI177" i="32" s="1"/>
  <c r="BE177" i="32"/>
  <c r="BG176" i="32"/>
  <c r="BI176" i="32" s="1"/>
  <c r="BE176" i="32"/>
  <c r="BG175" i="32"/>
  <c r="BI175" i="32" s="1"/>
  <c r="BE175" i="32"/>
  <c r="BG174" i="32"/>
  <c r="BI174" i="32" s="1"/>
  <c r="BE174" i="32"/>
  <c r="BG173" i="32"/>
  <c r="BI173" i="32" s="1"/>
  <c r="BE173" i="32"/>
  <c r="BG172" i="32"/>
  <c r="BI172" i="32" s="1"/>
  <c r="BE172" i="32"/>
  <c r="BG171" i="32"/>
  <c r="BI171" i="32" s="1"/>
  <c r="BE171" i="32"/>
  <c r="BG170" i="32"/>
  <c r="BI170" i="32" s="1"/>
  <c r="BE170" i="32"/>
  <c r="BG169" i="32"/>
  <c r="BI169" i="32" s="1"/>
  <c r="BE169" i="32"/>
  <c r="BG168" i="32"/>
  <c r="BI168" i="32" s="1"/>
  <c r="BE168" i="32"/>
  <c r="BG167" i="32"/>
  <c r="BI167" i="32" s="1"/>
  <c r="BE167" i="32"/>
  <c r="BG166" i="32"/>
  <c r="BI166" i="32" s="1"/>
  <c r="BE166" i="32"/>
  <c r="BG165" i="32"/>
  <c r="BI165" i="32" s="1"/>
  <c r="BE165" i="32"/>
  <c r="BG164" i="32"/>
  <c r="BI164" i="32" s="1"/>
  <c r="BE164" i="32"/>
  <c r="BG163" i="32"/>
  <c r="BI163" i="32" s="1"/>
  <c r="BE163" i="32"/>
  <c r="BG162" i="32"/>
  <c r="BI162" i="32" s="1"/>
  <c r="BE162" i="32"/>
  <c r="BG161" i="32"/>
  <c r="BI161" i="32" s="1"/>
  <c r="BE161" i="32"/>
  <c r="BG160" i="32"/>
  <c r="BI160" i="32" s="1"/>
  <c r="BE160" i="32"/>
  <c r="BG159" i="32"/>
  <c r="BI159" i="32" s="1"/>
  <c r="BE159" i="32"/>
  <c r="BG158" i="32"/>
  <c r="BI158" i="32" s="1"/>
  <c r="BE158" i="32"/>
  <c r="BG157" i="32"/>
  <c r="BI157" i="32" s="1"/>
  <c r="BE157" i="32"/>
  <c r="BG156" i="32"/>
  <c r="BI156" i="32" s="1"/>
  <c r="BE156" i="32"/>
  <c r="BG155" i="32"/>
  <c r="BI155" i="32" s="1"/>
  <c r="BE155" i="32"/>
  <c r="BG154" i="32"/>
  <c r="BI154" i="32" s="1"/>
  <c r="BE154" i="32"/>
  <c r="BG153" i="32"/>
  <c r="BI153" i="32" s="1"/>
  <c r="BE153" i="32"/>
  <c r="BG152" i="32"/>
  <c r="BI152" i="32" s="1"/>
  <c r="BE152" i="32"/>
  <c r="BG151" i="32"/>
  <c r="BI151" i="32" s="1"/>
  <c r="BE151" i="32"/>
  <c r="BG150" i="32"/>
  <c r="BI150" i="32" s="1"/>
  <c r="BE150" i="32"/>
  <c r="BG149" i="32"/>
  <c r="BI149" i="32" s="1"/>
  <c r="BE149" i="32"/>
  <c r="BG148" i="32"/>
  <c r="BI148" i="32" s="1"/>
  <c r="BE148" i="32"/>
  <c r="BG147" i="32"/>
  <c r="BI147" i="32" s="1"/>
  <c r="BE147" i="32"/>
  <c r="BG146" i="32"/>
  <c r="BI146" i="32" s="1"/>
  <c r="BE146" i="32"/>
  <c r="BG145" i="32"/>
  <c r="BI145" i="32" s="1"/>
  <c r="BE145" i="32"/>
  <c r="BG144" i="32"/>
  <c r="BI144" i="32" s="1"/>
  <c r="BE144" i="32"/>
  <c r="BG143" i="32"/>
  <c r="BI143" i="32" s="1"/>
  <c r="BE143" i="32"/>
  <c r="BG142" i="32"/>
  <c r="BI142" i="32" s="1"/>
  <c r="BE142" i="32"/>
  <c r="BG141" i="32"/>
  <c r="BI141" i="32" s="1"/>
  <c r="BE141" i="32"/>
  <c r="BG140" i="32"/>
  <c r="BI140" i="32" s="1"/>
  <c r="BE140" i="32"/>
  <c r="BG139" i="32"/>
  <c r="BI139" i="32" s="1"/>
  <c r="BE139" i="32"/>
  <c r="BG138" i="32"/>
  <c r="BI138" i="32" s="1"/>
  <c r="BE138" i="32"/>
  <c r="BG137" i="32"/>
  <c r="BI137" i="32" s="1"/>
  <c r="BE137" i="32"/>
  <c r="BG136" i="32"/>
  <c r="BI136" i="32" s="1"/>
  <c r="BE136" i="32"/>
  <c r="BG135" i="32"/>
  <c r="BI135" i="32" s="1"/>
  <c r="BE135" i="32"/>
  <c r="BG134" i="32"/>
  <c r="BI134" i="32" s="1"/>
  <c r="BE134" i="32"/>
  <c r="BG133" i="32"/>
  <c r="BI133" i="32" s="1"/>
  <c r="BE133" i="32"/>
  <c r="BG132" i="32"/>
  <c r="BI132" i="32" s="1"/>
  <c r="BE132" i="32"/>
  <c r="BG131" i="32"/>
  <c r="BI131" i="32" s="1"/>
  <c r="BE131" i="32"/>
  <c r="BG130" i="32"/>
  <c r="BI130" i="32" s="1"/>
  <c r="BE130" i="32"/>
  <c r="BG129" i="32"/>
  <c r="BI129" i="32" s="1"/>
  <c r="BE129" i="32"/>
  <c r="BG128" i="32"/>
  <c r="BI128" i="32" s="1"/>
  <c r="BE128" i="32"/>
  <c r="BG127" i="32"/>
  <c r="BI127" i="32" s="1"/>
  <c r="BE127" i="32"/>
  <c r="BG126" i="32"/>
  <c r="BI126" i="32" s="1"/>
  <c r="BE126" i="32"/>
  <c r="BG125" i="32"/>
  <c r="BI125" i="32" s="1"/>
  <c r="BE125" i="32"/>
  <c r="BG124" i="32"/>
  <c r="BI124" i="32" s="1"/>
  <c r="BE124" i="32"/>
  <c r="BG123" i="32"/>
  <c r="BI123" i="32" s="1"/>
  <c r="BE123" i="32"/>
  <c r="BG122" i="32"/>
  <c r="BI122" i="32" s="1"/>
  <c r="BE122" i="32"/>
  <c r="BG121" i="32"/>
  <c r="BI121" i="32" s="1"/>
  <c r="BE121" i="32"/>
  <c r="BG120" i="32"/>
  <c r="BI120" i="32" s="1"/>
  <c r="BE120" i="32"/>
  <c r="BG119" i="32"/>
  <c r="BI119" i="32" s="1"/>
  <c r="BE119" i="32"/>
  <c r="BG118" i="32"/>
  <c r="BI118" i="32" s="1"/>
  <c r="BE118" i="32"/>
  <c r="BG117" i="32"/>
  <c r="BI117" i="32" s="1"/>
  <c r="BE117" i="32"/>
  <c r="BG116" i="32"/>
  <c r="BI116" i="32" s="1"/>
  <c r="BE116" i="32"/>
  <c r="BG115" i="32"/>
  <c r="BI115" i="32" s="1"/>
  <c r="BE115" i="32"/>
  <c r="BG114" i="32"/>
  <c r="BI114" i="32" s="1"/>
  <c r="BE114" i="32"/>
  <c r="BG113" i="32"/>
  <c r="BI113" i="32" s="1"/>
  <c r="BE113" i="32"/>
  <c r="BG112" i="32"/>
  <c r="BI112" i="32" s="1"/>
  <c r="BE112" i="32"/>
  <c r="BB276" i="32"/>
  <c r="AZ276" i="32"/>
  <c r="BB275" i="32"/>
  <c r="AZ275" i="32"/>
  <c r="BB274" i="32"/>
  <c r="AZ274" i="32"/>
  <c r="BB273" i="32"/>
  <c r="AZ273" i="32"/>
  <c r="BB272" i="32"/>
  <c r="AZ272" i="32"/>
  <c r="BB271" i="32"/>
  <c r="AZ271" i="32"/>
  <c r="BB270" i="32"/>
  <c r="AZ270" i="32"/>
  <c r="BB269" i="32"/>
  <c r="AZ269" i="32"/>
  <c r="BB268" i="32"/>
  <c r="AZ268" i="32"/>
  <c r="BB267" i="32"/>
  <c r="AZ267" i="32"/>
  <c r="BB266" i="32"/>
  <c r="AZ266" i="32"/>
  <c r="BB265" i="32"/>
  <c r="AZ265" i="32"/>
  <c r="BB264" i="32"/>
  <c r="AZ264" i="32"/>
  <c r="BB263" i="32"/>
  <c r="AZ263" i="32"/>
  <c r="BB262" i="32"/>
  <c r="AZ262" i="32"/>
  <c r="BB261" i="32"/>
  <c r="AZ261" i="32"/>
  <c r="BB260" i="32"/>
  <c r="AZ260" i="32"/>
  <c r="BB259" i="32"/>
  <c r="AZ259" i="32"/>
  <c r="BB258" i="32"/>
  <c r="AZ258" i="32"/>
  <c r="BB257" i="32"/>
  <c r="AZ257" i="32"/>
  <c r="BB256" i="32"/>
  <c r="AZ256" i="32"/>
  <c r="BB255" i="32"/>
  <c r="AZ255" i="32"/>
  <c r="BB254" i="32"/>
  <c r="AZ254" i="32"/>
  <c r="BB253" i="32"/>
  <c r="AZ253" i="32"/>
  <c r="BB252" i="32"/>
  <c r="AZ252" i="32"/>
  <c r="BB251" i="32"/>
  <c r="AZ251" i="32"/>
  <c r="BB250" i="32"/>
  <c r="AZ250" i="32"/>
  <c r="BB249" i="32"/>
  <c r="AZ249" i="32"/>
  <c r="BB248" i="32"/>
  <c r="AZ248" i="32"/>
  <c r="BB247" i="32"/>
  <c r="AZ247" i="32"/>
  <c r="BB246" i="32"/>
  <c r="AZ246" i="32"/>
  <c r="BB245" i="32"/>
  <c r="AZ245" i="32"/>
  <c r="BB244" i="32"/>
  <c r="AZ244" i="32"/>
  <c r="BB243" i="32"/>
  <c r="AZ243" i="32"/>
  <c r="BB242" i="32"/>
  <c r="AZ242" i="32"/>
  <c r="BB241" i="32"/>
  <c r="AZ241" i="32"/>
  <c r="BB240" i="32"/>
  <c r="AZ240" i="32"/>
  <c r="BB239" i="32"/>
  <c r="AZ239" i="32"/>
  <c r="BB238" i="32"/>
  <c r="AZ238" i="32"/>
  <c r="BB237" i="32"/>
  <c r="AZ237" i="32"/>
  <c r="BB236" i="32"/>
  <c r="AZ236" i="32"/>
  <c r="BB235" i="32"/>
  <c r="AZ235" i="32"/>
  <c r="BB234" i="32"/>
  <c r="AZ234" i="32"/>
  <c r="BB233" i="32"/>
  <c r="AZ233" i="32"/>
  <c r="BB232" i="32"/>
  <c r="AZ232" i="32"/>
  <c r="BB231" i="32"/>
  <c r="AZ231" i="32"/>
  <c r="BB230" i="32"/>
  <c r="AZ230" i="32"/>
  <c r="BB229" i="32"/>
  <c r="AZ229" i="32"/>
  <c r="BB228" i="32"/>
  <c r="AZ228" i="32"/>
  <c r="BB227" i="32"/>
  <c r="AZ227" i="32"/>
  <c r="BB226" i="32"/>
  <c r="AZ226" i="32"/>
  <c r="BB225" i="32"/>
  <c r="AZ225" i="32"/>
  <c r="BB224" i="32"/>
  <c r="AZ224" i="32"/>
  <c r="BB223" i="32"/>
  <c r="AZ223" i="32"/>
  <c r="BB222" i="32"/>
  <c r="AZ222" i="32"/>
  <c r="BB221" i="32"/>
  <c r="AZ221" i="32"/>
  <c r="BB220" i="32"/>
  <c r="AZ220" i="32"/>
  <c r="BB219" i="32"/>
  <c r="AZ219" i="32"/>
  <c r="BB218" i="32"/>
  <c r="AZ218" i="32"/>
  <c r="BB217" i="32"/>
  <c r="AZ217" i="32"/>
  <c r="BB216" i="32"/>
  <c r="AZ216" i="32"/>
  <c r="BB215" i="32"/>
  <c r="AZ215" i="32"/>
  <c r="BB214" i="32"/>
  <c r="AZ214" i="32"/>
  <c r="BB213" i="32"/>
  <c r="AZ213" i="32"/>
  <c r="BB212" i="32"/>
  <c r="AZ212" i="32"/>
  <c r="BB211" i="32"/>
  <c r="AZ211" i="32"/>
  <c r="BB210" i="32"/>
  <c r="AZ210" i="32"/>
  <c r="BB209" i="32"/>
  <c r="AZ209" i="32"/>
  <c r="BB208" i="32"/>
  <c r="AZ208" i="32"/>
  <c r="BB207" i="32"/>
  <c r="AZ207" i="32"/>
  <c r="BB206" i="32"/>
  <c r="AZ206" i="32"/>
  <c r="BB205" i="32"/>
  <c r="AZ205" i="32"/>
  <c r="BB204" i="32"/>
  <c r="AZ204" i="32"/>
  <c r="BB203" i="32"/>
  <c r="AZ203" i="32"/>
  <c r="BB202" i="32"/>
  <c r="AZ202" i="32"/>
  <c r="BB201" i="32"/>
  <c r="AZ201" i="32"/>
  <c r="BB200" i="32"/>
  <c r="AZ200" i="32"/>
  <c r="BB199" i="32"/>
  <c r="AZ199" i="32"/>
  <c r="BB198" i="32"/>
  <c r="AZ198" i="32"/>
  <c r="BB197" i="32"/>
  <c r="AZ197" i="32"/>
  <c r="BB196" i="32"/>
  <c r="AZ196" i="32"/>
  <c r="BB195" i="32"/>
  <c r="AZ195" i="32"/>
  <c r="BB194" i="32"/>
  <c r="AZ194" i="32"/>
  <c r="BB193" i="32"/>
  <c r="AZ193" i="32"/>
  <c r="BB192" i="32"/>
  <c r="AZ192" i="32"/>
  <c r="BB191" i="32"/>
  <c r="AZ191" i="32"/>
  <c r="BB190" i="32"/>
  <c r="AZ190" i="32"/>
  <c r="BB189" i="32"/>
  <c r="AZ189" i="32"/>
  <c r="BB188" i="32"/>
  <c r="AZ188" i="32"/>
  <c r="BB187" i="32"/>
  <c r="AZ187" i="32"/>
  <c r="BB186" i="32"/>
  <c r="AZ186" i="32"/>
  <c r="BB185" i="32"/>
  <c r="AZ185" i="32"/>
  <c r="BB184" i="32"/>
  <c r="AZ184" i="32"/>
  <c r="BB183" i="32"/>
  <c r="AZ183" i="32"/>
  <c r="BB182" i="32"/>
  <c r="AZ182" i="32"/>
  <c r="BB181" i="32"/>
  <c r="AZ181" i="32"/>
  <c r="BB180" i="32"/>
  <c r="AZ180" i="32"/>
  <c r="BB179" i="32"/>
  <c r="AZ179" i="32"/>
  <c r="BB178" i="32"/>
  <c r="AZ178" i="32"/>
  <c r="BB177" i="32"/>
  <c r="AZ177" i="32"/>
  <c r="BB176" i="32"/>
  <c r="AZ176" i="32"/>
  <c r="BB175" i="32"/>
  <c r="AZ175" i="32"/>
  <c r="BB174" i="32"/>
  <c r="AZ174" i="32"/>
  <c r="BB173" i="32"/>
  <c r="AZ173" i="32"/>
  <c r="BB172" i="32"/>
  <c r="AZ172" i="32"/>
  <c r="BB171" i="32"/>
  <c r="AZ171" i="32"/>
  <c r="BB170" i="32"/>
  <c r="AZ170" i="32"/>
  <c r="BB169" i="32"/>
  <c r="AZ169" i="32"/>
  <c r="BB168" i="32"/>
  <c r="AZ168" i="32"/>
  <c r="BB167" i="32"/>
  <c r="AZ167" i="32"/>
  <c r="BB166" i="32"/>
  <c r="AZ166" i="32"/>
  <c r="BB165" i="32"/>
  <c r="AZ165" i="32"/>
  <c r="BB164" i="32"/>
  <c r="AZ164" i="32"/>
  <c r="BB163" i="32"/>
  <c r="AZ163" i="32"/>
  <c r="BB162" i="32"/>
  <c r="AZ162" i="32"/>
  <c r="BB161" i="32"/>
  <c r="AZ161" i="32"/>
  <c r="BB160" i="32"/>
  <c r="AZ160" i="32"/>
  <c r="BB159" i="32"/>
  <c r="AZ159" i="32"/>
  <c r="BB158" i="32"/>
  <c r="AZ158" i="32"/>
  <c r="BB157" i="32"/>
  <c r="AZ157" i="32"/>
  <c r="BB156" i="32"/>
  <c r="AZ156" i="32"/>
  <c r="BB155" i="32"/>
  <c r="AZ155" i="32"/>
  <c r="BB154" i="32"/>
  <c r="AZ154" i="32"/>
  <c r="BB153" i="32"/>
  <c r="AZ153" i="32"/>
  <c r="BB152" i="32"/>
  <c r="AZ152" i="32"/>
  <c r="BB151" i="32"/>
  <c r="AZ151" i="32"/>
  <c r="BB150" i="32"/>
  <c r="AZ150" i="32"/>
  <c r="BB149" i="32"/>
  <c r="AZ149" i="32"/>
  <c r="BB148" i="32"/>
  <c r="AZ148" i="32"/>
  <c r="BB147" i="32"/>
  <c r="AZ147" i="32"/>
  <c r="BB146" i="32"/>
  <c r="AZ146" i="32"/>
  <c r="BB145" i="32"/>
  <c r="AZ145" i="32"/>
  <c r="BB144" i="32"/>
  <c r="AZ144" i="32"/>
  <c r="BB143" i="32"/>
  <c r="AZ143" i="32"/>
  <c r="BB142" i="32"/>
  <c r="AZ142" i="32"/>
  <c r="BB141" i="32"/>
  <c r="AZ141" i="32"/>
  <c r="BB140" i="32"/>
  <c r="AZ140" i="32"/>
  <c r="BB139" i="32"/>
  <c r="AZ139" i="32"/>
  <c r="BB138" i="32"/>
  <c r="AZ138" i="32"/>
  <c r="BB137" i="32"/>
  <c r="AZ137" i="32"/>
  <c r="BB136" i="32"/>
  <c r="AZ136" i="32"/>
  <c r="BB135" i="32"/>
  <c r="AZ135" i="32"/>
  <c r="BB134" i="32"/>
  <c r="AZ134" i="32"/>
  <c r="BB133" i="32"/>
  <c r="AZ133" i="32"/>
  <c r="BB132" i="32"/>
  <c r="AZ132" i="32"/>
  <c r="BB131" i="32"/>
  <c r="AZ131" i="32"/>
  <c r="BB130" i="32"/>
  <c r="AZ130" i="32"/>
  <c r="BB129" i="32"/>
  <c r="AZ129" i="32"/>
  <c r="BB128" i="32"/>
  <c r="AZ128" i="32"/>
  <c r="BB127" i="32"/>
  <c r="AZ127" i="32"/>
  <c r="BB126" i="32"/>
  <c r="AZ126" i="32"/>
  <c r="BB125" i="32"/>
  <c r="AZ125" i="32"/>
  <c r="BB124" i="32"/>
  <c r="AZ124" i="32"/>
  <c r="BB123" i="32"/>
  <c r="AZ123" i="32"/>
  <c r="BB122" i="32"/>
  <c r="AZ122" i="32"/>
  <c r="BB121" i="32"/>
  <c r="AZ121" i="32"/>
  <c r="BB120" i="32"/>
  <c r="AZ120" i="32"/>
  <c r="BB119" i="32"/>
  <c r="AZ119" i="32"/>
  <c r="BB118" i="32"/>
  <c r="AZ118" i="32"/>
  <c r="BB117" i="32"/>
  <c r="AZ117" i="32"/>
  <c r="BB116" i="32"/>
  <c r="AZ116" i="32"/>
  <c r="BB115" i="32"/>
  <c r="AZ115" i="32"/>
  <c r="BB114" i="32"/>
  <c r="AZ114" i="32"/>
  <c r="BB113" i="32"/>
  <c r="AZ113" i="32"/>
  <c r="BB112" i="32"/>
  <c r="AZ112" i="32"/>
  <c r="AV276" i="32"/>
  <c r="AX276" i="32" s="1"/>
  <c r="AT276" i="32"/>
  <c r="AV275" i="32"/>
  <c r="AX275" i="32" s="1"/>
  <c r="AT275" i="32"/>
  <c r="AV274" i="32"/>
  <c r="AX274" i="32" s="1"/>
  <c r="AT274" i="32"/>
  <c r="AV273" i="32"/>
  <c r="AX273" i="32" s="1"/>
  <c r="AT273" i="32"/>
  <c r="AV272" i="32"/>
  <c r="AX272" i="32" s="1"/>
  <c r="AT272" i="32"/>
  <c r="AV271" i="32"/>
  <c r="AX271" i="32" s="1"/>
  <c r="AT271" i="32"/>
  <c r="AV270" i="32"/>
  <c r="AX270" i="32" s="1"/>
  <c r="AT270" i="32"/>
  <c r="AV269" i="32"/>
  <c r="AX269" i="32" s="1"/>
  <c r="AT269" i="32"/>
  <c r="AV268" i="32"/>
  <c r="AX268" i="32" s="1"/>
  <c r="AT268" i="32"/>
  <c r="AV267" i="32"/>
  <c r="AX267" i="32" s="1"/>
  <c r="AT267" i="32"/>
  <c r="AV266" i="32"/>
  <c r="AX266" i="32" s="1"/>
  <c r="AT266" i="32"/>
  <c r="AV265" i="32"/>
  <c r="AX265" i="32" s="1"/>
  <c r="AT265" i="32"/>
  <c r="AV264" i="32"/>
  <c r="AX264" i="32" s="1"/>
  <c r="AT264" i="32"/>
  <c r="AV263" i="32"/>
  <c r="AX263" i="32" s="1"/>
  <c r="AT263" i="32"/>
  <c r="AV262" i="32"/>
  <c r="AX262" i="32" s="1"/>
  <c r="AT262" i="32"/>
  <c r="AV261" i="32"/>
  <c r="AX261" i="32" s="1"/>
  <c r="AT261" i="32"/>
  <c r="AV260" i="32"/>
  <c r="AX260" i="32" s="1"/>
  <c r="AT260" i="32"/>
  <c r="AV259" i="32"/>
  <c r="AX259" i="32" s="1"/>
  <c r="AT259" i="32"/>
  <c r="AV258" i="32"/>
  <c r="AX258" i="32" s="1"/>
  <c r="AT258" i="32"/>
  <c r="AV257" i="32"/>
  <c r="AX257" i="32" s="1"/>
  <c r="AT257" i="32"/>
  <c r="AV256" i="32"/>
  <c r="AX256" i="32" s="1"/>
  <c r="AT256" i="32"/>
  <c r="AV255" i="32"/>
  <c r="AX255" i="32" s="1"/>
  <c r="AT255" i="32"/>
  <c r="AV254" i="32"/>
  <c r="AX254" i="32" s="1"/>
  <c r="AT254" i="32"/>
  <c r="AV253" i="32"/>
  <c r="AX253" i="32" s="1"/>
  <c r="AT253" i="32"/>
  <c r="AV252" i="32"/>
  <c r="AX252" i="32" s="1"/>
  <c r="AT252" i="32"/>
  <c r="AV251" i="32"/>
  <c r="AX251" i="32" s="1"/>
  <c r="AT251" i="32"/>
  <c r="AV250" i="32"/>
  <c r="AX250" i="32" s="1"/>
  <c r="AT250" i="32"/>
  <c r="AV249" i="32"/>
  <c r="AX249" i="32" s="1"/>
  <c r="AT249" i="32"/>
  <c r="AV248" i="32"/>
  <c r="AX248" i="32" s="1"/>
  <c r="AT248" i="32"/>
  <c r="AV247" i="32"/>
  <c r="AX247" i="32" s="1"/>
  <c r="AT247" i="32"/>
  <c r="AV246" i="32"/>
  <c r="AX246" i="32" s="1"/>
  <c r="AT246" i="32"/>
  <c r="AV245" i="32"/>
  <c r="AX245" i="32" s="1"/>
  <c r="AT245" i="32"/>
  <c r="AV244" i="32"/>
  <c r="AX244" i="32" s="1"/>
  <c r="AT244" i="32"/>
  <c r="AV243" i="32"/>
  <c r="AX243" i="32" s="1"/>
  <c r="AT243" i="32"/>
  <c r="AV242" i="32"/>
  <c r="AX242" i="32" s="1"/>
  <c r="AT242" i="32"/>
  <c r="AV241" i="32"/>
  <c r="AX241" i="32" s="1"/>
  <c r="AT241" i="32"/>
  <c r="AV240" i="32"/>
  <c r="AX240" i="32" s="1"/>
  <c r="AT240" i="32"/>
  <c r="AV239" i="32"/>
  <c r="AX239" i="32" s="1"/>
  <c r="AT239" i="32"/>
  <c r="AV238" i="32"/>
  <c r="AX238" i="32" s="1"/>
  <c r="AT238" i="32"/>
  <c r="AV237" i="32"/>
  <c r="AX237" i="32" s="1"/>
  <c r="AT237" i="32"/>
  <c r="AV236" i="32"/>
  <c r="AX236" i="32" s="1"/>
  <c r="AT236" i="32"/>
  <c r="AV235" i="32"/>
  <c r="AX235" i="32" s="1"/>
  <c r="AT235" i="32"/>
  <c r="AV234" i="32"/>
  <c r="AX234" i="32" s="1"/>
  <c r="AT234" i="32"/>
  <c r="AV233" i="32"/>
  <c r="AX233" i="32" s="1"/>
  <c r="AT233" i="32"/>
  <c r="AV232" i="32"/>
  <c r="AX232" i="32" s="1"/>
  <c r="AT232" i="32"/>
  <c r="AV231" i="32"/>
  <c r="AX231" i="32" s="1"/>
  <c r="AT231" i="32"/>
  <c r="AV230" i="32"/>
  <c r="AX230" i="32" s="1"/>
  <c r="AT230" i="32"/>
  <c r="AV229" i="32"/>
  <c r="AX229" i="32" s="1"/>
  <c r="AT229" i="32"/>
  <c r="AV228" i="32"/>
  <c r="AX228" i="32" s="1"/>
  <c r="AT228" i="32"/>
  <c r="AV227" i="32"/>
  <c r="AX227" i="32" s="1"/>
  <c r="AT227" i="32"/>
  <c r="AV226" i="32"/>
  <c r="AX226" i="32" s="1"/>
  <c r="AT226" i="32"/>
  <c r="AV225" i="32"/>
  <c r="AX225" i="32" s="1"/>
  <c r="AT225" i="32"/>
  <c r="AV224" i="32"/>
  <c r="AX224" i="32" s="1"/>
  <c r="AT224" i="32"/>
  <c r="AV223" i="32"/>
  <c r="AX223" i="32" s="1"/>
  <c r="AT223" i="32"/>
  <c r="AV222" i="32"/>
  <c r="AX222" i="32" s="1"/>
  <c r="AT222" i="32"/>
  <c r="AV221" i="32"/>
  <c r="AX221" i="32" s="1"/>
  <c r="AT221" i="32"/>
  <c r="AV220" i="32"/>
  <c r="AX220" i="32" s="1"/>
  <c r="AT220" i="32"/>
  <c r="AV219" i="32"/>
  <c r="AX219" i="32" s="1"/>
  <c r="AT219" i="32"/>
  <c r="AV218" i="32"/>
  <c r="AX218" i="32" s="1"/>
  <c r="AT218" i="32"/>
  <c r="AV217" i="32"/>
  <c r="AX217" i="32" s="1"/>
  <c r="AT217" i="32"/>
  <c r="AV216" i="32"/>
  <c r="AX216" i="32" s="1"/>
  <c r="AT216" i="32"/>
  <c r="AV215" i="32"/>
  <c r="AX215" i="32" s="1"/>
  <c r="AT215" i="32"/>
  <c r="AV214" i="32"/>
  <c r="AX214" i="32" s="1"/>
  <c r="AT214" i="32"/>
  <c r="AV213" i="32"/>
  <c r="AX213" i="32" s="1"/>
  <c r="AT213" i="32"/>
  <c r="AV212" i="32"/>
  <c r="AX212" i="32" s="1"/>
  <c r="AT212" i="32"/>
  <c r="AV211" i="32"/>
  <c r="AX211" i="32" s="1"/>
  <c r="AT211" i="32"/>
  <c r="AV210" i="32"/>
  <c r="AX210" i="32" s="1"/>
  <c r="AT210" i="32"/>
  <c r="AV209" i="32"/>
  <c r="AX209" i="32" s="1"/>
  <c r="AT209" i="32"/>
  <c r="AV208" i="32"/>
  <c r="AX208" i="32" s="1"/>
  <c r="AT208" i="32"/>
  <c r="AV207" i="32"/>
  <c r="AX207" i="32" s="1"/>
  <c r="AT207" i="32"/>
  <c r="AV206" i="32"/>
  <c r="AX206" i="32" s="1"/>
  <c r="AT206" i="32"/>
  <c r="AV205" i="32"/>
  <c r="AX205" i="32" s="1"/>
  <c r="AT205" i="32"/>
  <c r="AV204" i="32"/>
  <c r="AX204" i="32" s="1"/>
  <c r="AT204" i="32"/>
  <c r="AV203" i="32"/>
  <c r="AX203" i="32" s="1"/>
  <c r="AT203" i="32"/>
  <c r="AV202" i="32"/>
  <c r="AX202" i="32" s="1"/>
  <c r="AT202" i="32"/>
  <c r="AV201" i="32"/>
  <c r="AX201" i="32" s="1"/>
  <c r="AT201" i="32"/>
  <c r="AV200" i="32"/>
  <c r="AX200" i="32" s="1"/>
  <c r="AT200" i="32"/>
  <c r="AV199" i="32"/>
  <c r="AX199" i="32" s="1"/>
  <c r="AT199" i="32"/>
  <c r="AV198" i="32"/>
  <c r="AX198" i="32" s="1"/>
  <c r="AT198" i="32"/>
  <c r="AV197" i="32"/>
  <c r="AX197" i="32" s="1"/>
  <c r="AT197" i="32"/>
  <c r="AV196" i="32"/>
  <c r="AX196" i="32" s="1"/>
  <c r="AT196" i="32"/>
  <c r="AV195" i="32"/>
  <c r="AX195" i="32" s="1"/>
  <c r="AT195" i="32"/>
  <c r="AV194" i="32"/>
  <c r="AX194" i="32" s="1"/>
  <c r="AT194" i="32"/>
  <c r="AV193" i="32"/>
  <c r="AX193" i="32" s="1"/>
  <c r="AT193" i="32"/>
  <c r="AV192" i="32"/>
  <c r="AX192" i="32" s="1"/>
  <c r="AT192" i="32"/>
  <c r="AV191" i="32"/>
  <c r="AX191" i="32" s="1"/>
  <c r="AT191" i="32"/>
  <c r="AV190" i="32"/>
  <c r="AX190" i="32" s="1"/>
  <c r="AT190" i="32"/>
  <c r="AV189" i="32"/>
  <c r="AX189" i="32" s="1"/>
  <c r="AT189" i="32"/>
  <c r="AV188" i="32"/>
  <c r="AX188" i="32" s="1"/>
  <c r="AT188" i="32"/>
  <c r="AV187" i="32"/>
  <c r="AX187" i="32" s="1"/>
  <c r="AT187" i="32"/>
  <c r="AV186" i="32"/>
  <c r="AX186" i="32" s="1"/>
  <c r="AT186" i="32"/>
  <c r="AV185" i="32"/>
  <c r="AX185" i="32" s="1"/>
  <c r="AT185" i="32"/>
  <c r="AV184" i="32"/>
  <c r="AX184" i="32" s="1"/>
  <c r="AT184" i="32"/>
  <c r="AV183" i="32"/>
  <c r="AX183" i="32" s="1"/>
  <c r="AT183" i="32"/>
  <c r="AV182" i="32"/>
  <c r="AX182" i="32" s="1"/>
  <c r="AT182" i="32"/>
  <c r="AV181" i="32"/>
  <c r="AX181" i="32" s="1"/>
  <c r="AT181" i="32"/>
  <c r="AV180" i="32"/>
  <c r="AX180" i="32" s="1"/>
  <c r="AT180" i="32"/>
  <c r="AV179" i="32"/>
  <c r="AX179" i="32" s="1"/>
  <c r="AT179" i="32"/>
  <c r="AV178" i="32"/>
  <c r="AX178" i="32" s="1"/>
  <c r="AT178" i="32"/>
  <c r="AV177" i="32"/>
  <c r="AX177" i="32" s="1"/>
  <c r="AT177" i="32"/>
  <c r="AV176" i="32"/>
  <c r="AX176" i="32" s="1"/>
  <c r="AT176" i="32"/>
  <c r="AV175" i="32"/>
  <c r="AX175" i="32" s="1"/>
  <c r="AT175" i="32"/>
  <c r="AV174" i="32"/>
  <c r="AX174" i="32" s="1"/>
  <c r="AT174" i="32"/>
  <c r="AV173" i="32"/>
  <c r="AX173" i="32" s="1"/>
  <c r="AT173" i="32"/>
  <c r="AV172" i="32"/>
  <c r="AX172" i="32" s="1"/>
  <c r="AT172" i="32"/>
  <c r="AV171" i="32"/>
  <c r="AX171" i="32" s="1"/>
  <c r="AT171" i="32"/>
  <c r="AV170" i="32"/>
  <c r="AX170" i="32" s="1"/>
  <c r="AT170" i="32"/>
  <c r="AV169" i="32"/>
  <c r="AX169" i="32" s="1"/>
  <c r="AT169" i="32"/>
  <c r="AV168" i="32"/>
  <c r="AX168" i="32" s="1"/>
  <c r="AT168" i="32"/>
  <c r="AV167" i="32"/>
  <c r="AX167" i="32" s="1"/>
  <c r="AT167" i="32"/>
  <c r="AV166" i="32"/>
  <c r="AX166" i="32" s="1"/>
  <c r="AT166" i="32"/>
  <c r="AV165" i="32"/>
  <c r="AX165" i="32" s="1"/>
  <c r="AT165" i="32"/>
  <c r="AV164" i="32"/>
  <c r="AX164" i="32" s="1"/>
  <c r="AT164" i="32"/>
  <c r="AV163" i="32"/>
  <c r="AX163" i="32" s="1"/>
  <c r="AT163" i="32"/>
  <c r="AV162" i="32"/>
  <c r="AX162" i="32" s="1"/>
  <c r="AT162" i="32"/>
  <c r="AV161" i="32"/>
  <c r="AX161" i="32" s="1"/>
  <c r="AT161" i="32"/>
  <c r="AV160" i="32"/>
  <c r="AX160" i="32" s="1"/>
  <c r="AT160" i="32"/>
  <c r="AV159" i="32"/>
  <c r="AX159" i="32" s="1"/>
  <c r="AT159" i="32"/>
  <c r="AV158" i="32"/>
  <c r="AX158" i="32" s="1"/>
  <c r="AT158" i="32"/>
  <c r="AV157" i="32"/>
  <c r="AX157" i="32" s="1"/>
  <c r="AT157" i="32"/>
  <c r="AV156" i="32"/>
  <c r="AX156" i="32" s="1"/>
  <c r="AT156" i="32"/>
  <c r="AV155" i="32"/>
  <c r="AX155" i="32" s="1"/>
  <c r="AT155" i="32"/>
  <c r="AV154" i="32"/>
  <c r="AX154" i="32" s="1"/>
  <c r="AT154" i="32"/>
  <c r="AV153" i="32"/>
  <c r="AX153" i="32" s="1"/>
  <c r="AT153" i="32"/>
  <c r="AV152" i="32"/>
  <c r="AX152" i="32" s="1"/>
  <c r="AT152" i="32"/>
  <c r="AV151" i="32"/>
  <c r="AX151" i="32" s="1"/>
  <c r="AT151" i="32"/>
  <c r="AV150" i="32"/>
  <c r="AX150" i="32" s="1"/>
  <c r="AT150" i="32"/>
  <c r="AV149" i="32"/>
  <c r="AX149" i="32" s="1"/>
  <c r="AT149" i="32"/>
  <c r="AV148" i="32"/>
  <c r="AX148" i="32" s="1"/>
  <c r="AT148" i="32"/>
  <c r="AV147" i="32"/>
  <c r="AX147" i="32" s="1"/>
  <c r="AT147" i="32"/>
  <c r="AV146" i="32"/>
  <c r="AX146" i="32" s="1"/>
  <c r="AT146" i="32"/>
  <c r="AV145" i="32"/>
  <c r="AX145" i="32" s="1"/>
  <c r="AT145" i="32"/>
  <c r="AV144" i="32"/>
  <c r="AX144" i="32" s="1"/>
  <c r="AT144" i="32"/>
  <c r="AV143" i="32"/>
  <c r="AX143" i="32" s="1"/>
  <c r="AT143" i="32"/>
  <c r="AV142" i="32"/>
  <c r="AX142" i="32" s="1"/>
  <c r="AT142" i="32"/>
  <c r="AV141" i="32"/>
  <c r="AX141" i="32" s="1"/>
  <c r="AT141" i="32"/>
  <c r="AV140" i="32"/>
  <c r="AX140" i="32" s="1"/>
  <c r="AT140" i="32"/>
  <c r="AV139" i="32"/>
  <c r="AX139" i="32" s="1"/>
  <c r="AT139" i="32"/>
  <c r="AV138" i="32"/>
  <c r="AX138" i="32" s="1"/>
  <c r="AT138" i="32"/>
  <c r="AV137" i="32"/>
  <c r="AX137" i="32" s="1"/>
  <c r="AT137" i="32"/>
  <c r="AV136" i="32"/>
  <c r="AX136" i="32" s="1"/>
  <c r="AT136" i="32"/>
  <c r="AV135" i="32"/>
  <c r="AX135" i="32" s="1"/>
  <c r="AT135" i="32"/>
  <c r="AV134" i="32"/>
  <c r="AX134" i="32" s="1"/>
  <c r="AT134" i="32"/>
  <c r="AV133" i="32"/>
  <c r="AX133" i="32" s="1"/>
  <c r="AT133" i="32"/>
  <c r="AV132" i="32"/>
  <c r="AX132" i="32" s="1"/>
  <c r="AT132" i="32"/>
  <c r="AV131" i="32"/>
  <c r="AX131" i="32" s="1"/>
  <c r="AT131" i="32"/>
  <c r="AV130" i="32"/>
  <c r="AX130" i="32" s="1"/>
  <c r="AT130" i="32"/>
  <c r="AV129" i="32"/>
  <c r="AX129" i="32" s="1"/>
  <c r="AT129" i="32"/>
  <c r="AV128" i="32"/>
  <c r="AX128" i="32" s="1"/>
  <c r="AT128" i="32"/>
  <c r="AV127" i="32"/>
  <c r="AX127" i="32" s="1"/>
  <c r="AT127" i="32"/>
  <c r="AV126" i="32"/>
  <c r="AX126" i="32" s="1"/>
  <c r="AT126" i="32"/>
  <c r="AV125" i="32"/>
  <c r="AX125" i="32" s="1"/>
  <c r="AT125" i="32"/>
  <c r="AV124" i="32"/>
  <c r="AX124" i="32" s="1"/>
  <c r="AT124" i="32"/>
  <c r="AV123" i="32"/>
  <c r="AX123" i="32" s="1"/>
  <c r="AT123" i="32"/>
  <c r="AV122" i="32"/>
  <c r="AX122" i="32" s="1"/>
  <c r="AT122" i="32"/>
  <c r="AV121" i="32"/>
  <c r="AX121" i="32" s="1"/>
  <c r="AT121" i="32"/>
  <c r="AV120" i="32"/>
  <c r="AX120" i="32" s="1"/>
  <c r="AT120" i="32"/>
  <c r="AV119" i="32"/>
  <c r="AX119" i="32" s="1"/>
  <c r="AT119" i="32"/>
  <c r="AV118" i="32"/>
  <c r="AX118" i="32" s="1"/>
  <c r="AT118" i="32"/>
  <c r="AV117" i="32"/>
  <c r="AX117" i="32" s="1"/>
  <c r="AT117" i="32"/>
  <c r="AV116" i="32"/>
  <c r="AX116" i="32" s="1"/>
  <c r="AT116" i="32"/>
  <c r="AV115" i="32"/>
  <c r="AX115" i="32" s="1"/>
  <c r="AT115" i="32"/>
  <c r="AV114" i="32"/>
  <c r="AX114" i="32" s="1"/>
  <c r="AT114" i="32"/>
  <c r="AV113" i="32"/>
  <c r="AX113" i="32" s="1"/>
  <c r="AT113" i="32"/>
  <c r="AV112" i="32"/>
  <c r="AX112" i="32" s="1"/>
  <c r="AT112" i="32"/>
  <c r="AP276" i="32"/>
  <c r="AR276" i="32" s="1"/>
  <c r="AN276" i="32"/>
  <c r="AP275" i="32"/>
  <c r="AR275" i="32" s="1"/>
  <c r="AN275" i="32"/>
  <c r="AP274" i="32"/>
  <c r="AR274" i="32" s="1"/>
  <c r="AN274" i="32"/>
  <c r="AP273" i="32"/>
  <c r="AR273" i="32" s="1"/>
  <c r="AN273" i="32"/>
  <c r="AP272" i="32"/>
  <c r="AR272" i="32" s="1"/>
  <c r="AN272" i="32"/>
  <c r="AP271" i="32"/>
  <c r="AR271" i="32" s="1"/>
  <c r="AN271" i="32"/>
  <c r="AP270" i="32"/>
  <c r="AR270" i="32" s="1"/>
  <c r="AN270" i="32"/>
  <c r="AP269" i="32"/>
  <c r="AR269" i="32" s="1"/>
  <c r="AN269" i="32"/>
  <c r="AP268" i="32"/>
  <c r="AR268" i="32" s="1"/>
  <c r="AN268" i="32"/>
  <c r="AP267" i="32"/>
  <c r="AR267" i="32" s="1"/>
  <c r="AN267" i="32"/>
  <c r="AP266" i="32"/>
  <c r="AR266" i="32" s="1"/>
  <c r="AN266" i="32"/>
  <c r="AP265" i="32"/>
  <c r="AR265" i="32" s="1"/>
  <c r="AN265" i="32"/>
  <c r="AP264" i="32"/>
  <c r="AR264" i="32" s="1"/>
  <c r="AN264" i="32"/>
  <c r="AP263" i="32"/>
  <c r="AR263" i="32" s="1"/>
  <c r="AN263" i="32"/>
  <c r="AP262" i="32"/>
  <c r="AR262" i="32" s="1"/>
  <c r="AN262" i="32"/>
  <c r="AP261" i="32"/>
  <c r="AR261" i="32" s="1"/>
  <c r="AN261" i="32"/>
  <c r="AP260" i="32"/>
  <c r="AR260" i="32" s="1"/>
  <c r="AN260" i="32"/>
  <c r="AP259" i="32"/>
  <c r="AR259" i="32" s="1"/>
  <c r="AN259" i="32"/>
  <c r="AP258" i="32"/>
  <c r="AR258" i="32" s="1"/>
  <c r="AN258" i="32"/>
  <c r="AP257" i="32"/>
  <c r="AR257" i="32" s="1"/>
  <c r="AN257" i="32"/>
  <c r="AP256" i="32"/>
  <c r="AR256" i="32" s="1"/>
  <c r="AN256" i="32"/>
  <c r="AP255" i="32"/>
  <c r="AR255" i="32" s="1"/>
  <c r="AN255" i="32"/>
  <c r="AP254" i="32"/>
  <c r="AR254" i="32" s="1"/>
  <c r="AN254" i="32"/>
  <c r="AP253" i="32"/>
  <c r="AR253" i="32" s="1"/>
  <c r="AN253" i="32"/>
  <c r="AP252" i="32"/>
  <c r="AR252" i="32" s="1"/>
  <c r="AN252" i="32"/>
  <c r="AP251" i="32"/>
  <c r="AR251" i="32" s="1"/>
  <c r="AN251" i="32"/>
  <c r="AP250" i="32"/>
  <c r="AR250" i="32" s="1"/>
  <c r="AN250" i="32"/>
  <c r="AP249" i="32"/>
  <c r="AR249" i="32" s="1"/>
  <c r="AN249" i="32"/>
  <c r="AP248" i="32"/>
  <c r="AR248" i="32" s="1"/>
  <c r="AN248" i="32"/>
  <c r="AP247" i="32"/>
  <c r="AR247" i="32" s="1"/>
  <c r="AN247" i="32"/>
  <c r="AP246" i="32"/>
  <c r="AR246" i="32" s="1"/>
  <c r="AN246" i="32"/>
  <c r="AP245" i="32"/>
  <c r="AR245" i="32" s="1"/>
  <c r="AN245" i="32"/>
  <c r="AP244" i="32"/>
  <c r="AR244" i="32" s="1"/>
  <c r="AN244" i="32"/>
  <c r="AP243" i="32"/>
  <c r="AR243" i="32" s="1"/>
  <c r="AN243" i="32"/>
  <c r="AP242" i="32"/>
  <c r="AR242" i="32" s="1"/>
  <c r="AN242" i="32"/>
  <c r="AP241" i="32"/>
  <c r="AR241" i="32" s="1"/>
  <c r="AN241" i="32"/>
  <c r="AP240" i="32"/>
  <c r="AR240" i="32" s="1"/>
  <c r="AN240" i="32"/>
  <c r="AP239" i="32"/>
  <c r="AR239" i="32" s="1"/>
  <c r="AN239" i="32"/>
  <c r="AP238" i="32"/>
  <c r="AR238" i="32" s="1"/>
  <c r="AN238" i="32"/>
  <c r="AP237" i="32"/>
  <c r="AR237" i="32" s="1"/>
  <c r="AN237" i="32"/>
  <c r="AP236" i="32"/>
  <c r="AR236" i="32" s="1"/>
  <c r="AN236" i="32"/>
  <c r="AP235" i="32"/>
  <c r="AR235" i="32" s="1"/>
  <c r="AN235" i="32"/>
  <c r="AP234" i="32"/>
  <c r="AR234" i="32" s="1"/>
  <c r="AN234" i="32"/>
  <c r="AP233" i="32"/>
  <c r="AR233" i="32" s="1"/>
  <c r="AN233" i="32"/>
  <c r="AP232" i="32"/>
  <c r="AR232" i="32" s="1"/>
  <c r="AN232" i="32"/>
  <c r="AP231" i="32"/>
  <c r="AR231" i="32" s="1"/>
  <c r="AN231" i="32"/>
  <c r="AP230" i="32"/>
  <c r="AR230" i="32" s="1"/>
  <c r="AN230" i="32"/>
  <c r="AP229" i="32"/>
  <c r="AR229" i="32" s="1"/>
  <c r="AN229" i="32"/>
  <c r="AP228" i="32"/>
  <c r="AR228" i="32" s="1"/>
  <c r="AN228" i="32"/>
  <c r="AP227" i="32"/>
  <c r="AR227" i="32" s="1"/>
  <c r="AN227" i="32"/>
  <c r="AP226" i="32"/>
  <c r="AR226" i="32" s="1"/>
  <c r="AN226" i="32"/>
  <c r="AP225" i="32"/>
  <c r="AR225" i="32" s="1"/>
  <c r="AN225" i="32"/>
  <c r="AP224" i="32"/>
  <c r="AR224" i="32" s="1"/>
  <c r="AN224" i="32"/>
  <c r="AP223" i="32"/>
  <c r="AR223" i="32" s="1"/>
  <c r="AN223" i="32"/>
  <c r="AP222" i="32"/>
  <c r="AR222" i="32" s="1"/>
  <c r="AN222" i="32"/>
  <c r="AP221" i="32"/>
  <c r="AR221" i="32" s="1"/>
  <c r="AN221" i="32"/>
  <c r="AP220" i="32"/>
  <c r="AR220" i="32" s="1"/>
  <c r="AN220" i="32"/>
  <c r="AP219" i="32"/>
  <c r="AR219" i="32" s="1"/>
  <c r="AN219" i="32"/>
  <c r="AP218" i="32"/>
  <c r="AR218" i="32" s="1"/>
  <c r="AN218" i="32"/>
  <c r="AP217" i="32"/>
  <c r="AR217" i="32" s="1"/>
  <c r="AN217" i="32"/>
  <c r="AP216" i="32"/>
  <c r="AR216" i="32" s="1"/>
  <c r="AN216" i="32"/>
  <c r="AP215" i="32"/>
  <c r="AR215" i="32" s="1"/>
  <c r="AN215" i="32"/>
  <c r="AP214" i="32"/>
  <c r="AR214" i="32" s="1"/>
  <c r="AN214" i="32"/>
  <c r="AP213" i="32"/>
  <c r="AR213" i="32" s="1"/>
  <c r="AN213" i="32"/>
  <c r="AP212" i="32"/>
  <c r="AR212" i="32" s="1"/>
  <c r="AN212" i="32"/>
  <c r="AP211" i="32"/>
  <c r="AR211" i="32" s="1"/>
  <c r="AN211" i="32"/>
  <c r="AP210" i="32"/>
  <c r="AR210" i="32" s="1"/>
  <c r="AN210" i="32"/>
  <c r="AP209" i="32"/>
  <c r="AR209" i="32" s="1"/>
  <c r="AN209" i="32"/>
  <c r="AP208" i="32"/>
  <c r="AR208" i="32" s="1"/>
  <c r="AN208" i="32"/>
  <c r="AP207" i="32"/>
  <c r="AR207" i="32" s="1"/>
  <c r="AN207" i="32"/>
  <c r="AP206" i="32"/>
  <c r="AR206" i="32" s="1"/>
  <c r="AN206" i="32"/>
  <c r="AP205" i="32"/>
  <c r="AR205" i="32" s="1"/>
  <c r="AN205" i="32"/>
  <c r="AP204" i="32"/>
  <c r="AR204" i="32" s="1"/>
  <c r="AN204" i="32"/>
  <c r="AP203" i="32"/>
  <c r="AR203" i="32" s="1"/>
  <c r="AN203" i="32"/>
  <c r="AP202" i="32"/>
  <c r="AR202" i="32" s="1"/>
  <c r="AN202" i="32"/>
  <c r="AP201" i="32"/>
  <c r="AR201" i="32" s="1"/>
  <c r="AN201" i="32"/>
  <c r="AP200" i="32"/>
  <c r="AR200" i="32" s="1"/>
  <c r="AN200" i="32"/>
  <c r="AP199" i="32"/>
  <c r="AR199" i="32" s="1"/>
  <c r="AN199" i="32"/>
  <c r="AP198" i="32"/>
  <c r="AR198" i="32" s="1"/>
  <c r="AN198" i="32"/>
  <c r="AP197" i="32"/>
  <c r="AR197" i="32" s="1"/>
  <c r="AN197" i="32"/>
  <c r="AP196" i="32"/>
  <c r="AR196" i="32" s="1"/>
  <c r="AN196" i="32"/>
  <c r="AP195" i="32"/>
  <c r="AR195" i="32" s="1"/>
  <c r="AN195" i="32"/>
  <c r="AP194" i="32"/>
  <c r="AR194" i="32" s="1"/>
  <c r="AN194" i="32"/>
  <c r="AP193" i="32"/>
  <c r="AR193" i="32" s="1"/>
  <c r="AN193" i="32"/>
  <c r="AP192" i="32"/>
  <c r="AR192" i="32" s="1"/>
  <c r="AN192" i="32"/>
  <c r="AP191" i="32"/>
  <c r="AR191" i="32" s="1"/>
  <c r="AN191" i="32"/>
  <c r="AP190" i="32"/>
  <c r="AR190" i="32" s="1"/>
  <c r="AN190" i="32"/>
  <c r="AP189" i="32"/>
  <c r="AR189" i="32" s="1"/>
  <c r="AN189" i="32"/>
  <c r="AP188" i="32"/>
  <c r="AR188" i="32" s="1"/>
  <c r="AN188" i="32"/>
  <c r="AP187" i="32"/>
  <c r="AR187" i="32" s="1"/>
  <c r="AN187" i="32"/>
  <c r="AP186" i="32"/>
  <c r="AR186" i="32" s="1"/>
  <c r="AN186" i="32"/>
  <c r="AP185" i="32"/>
  <c r="AR185" i="32" s="1"/>
  <c r="AN185" i="32"/>
  <c r="AP184" i="32"/>
  <c r="AR184" i="32" s="1"/>
  <c r="AN184" i="32"/>
  <c r="AP183" i="32"/>
  <c r="AR183" i="32" s="1"/>
  <c r="AN183" i="32"/>
  <c r="AP182" i="32"/>
  <c r="AR182" i="32" s="1"/>
  <c r="AN182" i="32"/>
  <c r="AP181" i="32"/>
  <c r="AR181" i="32" s="1"/>
  <c r="AN181" i="32"/>
  <c r="AP180" i="32"/>
  <c r="AR180" i="32" s="1"/>
  <c r="AN180" i="32"/>
  <c r="AP179" i="32"/>
  <c r="AR179" i="32" s="1"/>
  <c r="AN179" i="32"/>
  <c r="AP178" i="32"/>
  <c r="AR178" i="32" s="1"/>
  <c r="AN178" i="32"/>
  <c r="AP177" i="32"/>
  <c r="AR177" i="32" s="1"/>
  <c r="AN177" i="32"/>
  <c r="AP176" i="32"/>
  <c r="AR176" i="32" s="1"/>
  <c r="AN176" i="32"/>
  <c r="AP175" i="32"/>
  <c r="AR175" i="32" s="1"/>
  <c r="AN175" i="32"/>
  <c r="AP174" i="32"/>
  <c r="AR174" i="32" s="1"/>
  <c r="AN174" i="32"/>
  <c r="AP173" i="32"/>
  <c r="AR173" i="32" s="1"/>
  <c r="AN173" i="32"/>
  <c r="AP172" i="32"/>
  <c r="AR172" i="32" s="1"/>
  <c r="AN172" i="32"/>
  <c r="AP171" i="32"/>
  <c r="AR171" i="32" s="1"/>
  <c r="AN171" i="32"/>
  <c r="AP170" i="32"/>
  <c r="AR170" i="32" s="1"/>
  <c r="AN170" i="32"/>
  <c r="AP169" i="32"/>
  <c r="AR169" i="32" s="1"/>
  <c r="AN169" i="32"/>
  <c r="AP168" i="32"/>
  <c r="AR168" i="32" s="1"/>
  <c r="AN168" i="32"/>
  <c r="AP167" i="32"/>
  <c r="AR167" i="32" s="1"/>
  <c r="AN167" i="32"/>
  <c r="AP166" i="32"/>
  <c r="AR166" i="32" s="1"/>
  <c r="AN166" i="32"/>
  <c r="AP165" i="32"/>
  <c r="AR165" i="32" s="1"/>
  <c r="AN165" i="32"/>
  <c r="AP164" i="32"/>
  <c r="AR164" i="32" s="1"/>
  <c r="AN164" i="32"/>
  <c r="AP163" i="32"/>
  <c r="AR163" i="32" s="1"/>
  <c r="AN163" i="32"/>
  <c r="AP162" i="32"/>
  <c r="AR162" i="32" s="1"/>
  <c r="AN162" i="32"/>
  <c r="AP161" i="32"/>
  <c r="AR161" i="32" s="1"/>
  <c r="AN161" i="32"/>
  <c r="AP160" i="32"/>
  <c r="AR160" i="32" s="1"/>
  <c r="AN160" i="32"/>
  <c r="AP159" i="32"/>
  <c r="AR159" i="32" s="1"/>
  <c r="AN159" i="32"/>
  <c r="AP158" i="32"/>
  <c r="AR158" i="32" s="1"/>
  <c r="AN158" i="32"/>
  <c r="AP157" i="32"/>
  <c r="AR157" i="32" s="1"/>
  <c r="AN157" i="32"/>
  <c r="AP156" i="32"/>
  <c r="AR156" i="32" s="1"/>
  <c r="AN156" i="32"/>
  <c r="AP155" i="32"/>
  <c r="AR155" i="32" s="1"/>
  <c r="AN155" i="32"/>
  <c r="AP154" i="32"/>
  <c r="AR154" i="32" s="1"/>
  <c r="AN154" i="32"/>
  <c r="AP153" i="32"/>
  <c r="AR153" i="32" s="1"/>
  <c r="AN153" i="32"/>
  <c r="AP152" i="32"/>
  <c r="AR152" i="32" s="1"/>
  <c r="AN152" i="32"/>
  <c r="AP151" i="32"/>
  <c r="AR151" i="32" s="1"/>
  <c r="AN151" i="32"/>
  <c r="AP150" i="32"/>
  <c r="AR150" i="32" s="1"/>
  <c r="AN150" i="32"/>
  <c r="AP149" i="32"/>
  <c r="AR149" i="32" s="1"/>
  <c r="AN149" i="32"/>
  <c r="AP148" i="32"/>
  <c r="AR148" i="32" s="1"/>
  <c r="AN148" i="32"/>
  <c r="AP147" i="32"/>
  <c r="AR147" i="32" s="1"/>
  <c r="AN147" i="32"/>
  <c r="AP146" i="32"/>
  <c r="AR146" i="32" s="1"/>
  <c r="AN146" i="32"/>
  <c r="AP145" i="32"/>
  <c r="AR145" i="32" s="1"/>
  <c r="AN145" i="32"/>
  <c r="AP144" i="32"/>
  <c r="AR144" i="32" s="1"/>
  <c r="AN144" i="32"/>
  <c r="AP143" i="32"/>
  <c r="AR143" i="32" s="1"/>
  <c r="AN143" i="32"/>
  <c r="AP142" i="32"/>
  <c r="AR142" i="32" s="1"/>
  <c r="AN142" i="32"/>
  <c r="AP141" i="32"/>
  <c r="AR141" i="32" s="1"/>
  <c r="AN141" i="32"/>
  <c r="AP140" i="32"/>
  <c r="AR140" i="32" s="1"/>
  <c r="AN140" i="32"/>
  <c r="AP139" i="32"/>
  <c r="AR139" i="32" s="1"/>
  <c r="AN139" i="32"/>
  <c r="AP138" i="32"/>
  <c r="AR138" i="32" s="1"/>
  <c r="AN138" i="32"/>
  <c r="AP137" i="32"/>
  <c r="AR137" i="32" s="1"/>
  <c r="AN137" i="32"/>
  <c r="AP136" i="32"/>
  <c r="AR136" i="32" s="1"/>
  <c r="AN136" i="32"/>
  <c r="AP135" i="32"/>
  <c r="AR135" i="32" s="1"/>
  <c r="AN135" i="32"/>
  <c r="AP134" i="32"/>
  <c r="AR134" i="32" s="1"/>
  <c r="AN134" i="32"/>
  <c r="AP133" i="32"/>
  <c r="AR133" i="32" s="1"/>
  <c r="AN133" i="32"/>
  <c r="AP132" i="32"/>
  <c r="AR132" i="32" s="1"/>
  <c r="AN132" i="32"/>
  <c r="AP131" i="32"/>
  <c r="AR131" i="32" s="1"/>
  <c r="AN131" i="32"/>
  <c r="AP130" i="32"/>
  <c r="AR130" i="32" s="1"/>
  <c r="AN130" i="32"/>
  <c r="AP129" i="32"/>
  <c r="AR129" i="32" s="1"/>
  <c r="AN129" i="32"/>
  <c r="AP128" i="32"/>
  <c r="AR128" i="32" s="1"/>
  <c r="AN128" i="32"/>
  <c r="AP127" i="32"/>
  <c r="AR127" i="32" s="1"/>
  <c r="AN127" i="32"/>
  <c r="AP126" i="32"/>
  <c r="AR126" i="32" s="1"/>
  <c r="AN126" i="32"/>
  <c r="AP125" i="32"/>
  <c r="AR125" i="32" s="1"/>
  <c r="AN125" i="32"/>
  <c r="AP124" i="32"/>
  <c r="AR124" i="32" s="1"/>
  <c r="AN124" i="32"/>
  <c r="AP123" i="32"/>
  <c r="AR123" i="32" s="1"/>
  <c r="AN123" i="32"/>
  <c r="AP122" i="32"/>
  <c r="AR122" i="32" s="1"/>
  <c r="AN122" i="32"/>
  <c r="AP121" i="32"/>
  <c r="AR121" i="32" s="1"/>
  <c r="AN121" i="32"/>
  <c r="AP120" i="32"/>
  <c r="AR120" i="32" s="1"/>
  <c r="AN120" i="32"/>
  <c r="AP119" i="32"/>
  <c r="AR119" i="32" s="1"/>
  <c r="AN119" i="32"/>
  <c r="AP118" i="32"/>
  <c r="AR118" i="32" s="1"/>
  <c r="AN118" i="32"/>
  <c r="AP117" i="32"/>
  <c r="AR117" i="32" s="1"/>
  <c r="AN117" i="32"/>
  <c r="AP116" i="32"/>
  <c r="AR116" i="32" s="1"/>
  <c r="AN116" i="32"/>
  <c r="AP115" i="32"/>
  <c r="AR115" i="32" s="1"/>
  <c r="AN115" i="32"/>
  <c r="AP114" i="32"/>
  <c r="AR114" i="32" s="1"/>
  <c r="AN114" i="32"/>
  <c r="AP113" i="32"/>
  <c r="AR113" i="32" s="1"/>
  <c r="AN113" i="32"/>
  <c r="AP112" i="32"/>
  <c r="AR112" i="32" s="1"/>
  <c r="AN112" i="32"/>
  <c r="AK276" i="32"/>
  <c r="AI276" i="32"/>
  <c r="AK275" i="32"/>
  <c r="AI275" i="32"/>
  <c r="AK274" i="32"/>
  <c r="AI274" i="32"/>
  <c r="AK273" i="32"/>
  <c r="AI273" i="32"/>
  <c r="AK272" i="32"/>
  <c r="AI272" i="32"/>
  <c r="AK271" i="32"/>
  <c r="AI271" i="32"/>
  <c r="AK270" i="32"/>
  <c r="AI270" i="32"/>
  <c r="AK269" i="32"/>
  <c r="AI269" i="32"/>
  <c r="AK268" i="32"/>
  <c r="AI268" i="32"/>
  <c r="AK267" i="32"/>
  <c r="AI267" i="32"/>
  <c r="AK266" i="32"/>
  <c r="AI266" i="32"/>
  <c r="AK265" i="32"/>
  <c r="AI265" i="32"/>
  <c r="AK264" i="32"/>
  <c r="AI264" i="32"/>
  <c r="AK263" i="32"/>
  <c r="AI263" i="32"/>
  <c r="AK262" i="32"/>
  <c r="AI262" i="32"/>
  <c r="AK261" i="32"/>
  <c r="AI261" i="32"/>
  <c r="AK260" i="32"/>
  <c r="AI260" i="32"/>
  <c r="AK259" i="32"/>
  <c r="AI259" i="32"/>
  <c r="AK258" i="32"/>
  <c r="AI258" i="32"/>
  <c r="AK257" i="32"/>
  <c r="AI257" i="32"/>
  <c r="AK256" i="32"/>
  <c r="AI256" i="32"/>
  <c r="AK255" i="32"/>
  <c r="AI255" i="32"/>
  <c r="AK254" i="32"/>
  <c r="AI254" i="32"/>
  <c r="AK253" i="32"/>
  <c r="AI253" i="32"/>
  <c r="AK252" i="32"/>
  <c r="AI252" i="32"/>
  <c r="AK251" i="32"/>
  <c r="AI251" i="32"/>
  <c r="AK250" i="32"/>
  <c r="AI250" i="32"/>
  <c r="AK249" i="32"/>
  <c r="AI249" i="32"/>
  <c r="AK248" i="32"/>
  <c r="AI248" i="32"/>
  <c r="AK247" i="32"/>
  <c r="AI247" i="32"/>
  <c r="AK246" i="32"/>
  <c r="AI246" i="32"/>
  <c r="AK245" i="32"/>
  <c r="AI245" i="32"/>
  <c r="AK244" i="32"/>
  <c r="AI244" i="32"/>
  <c r="AK243" i="32"/>
  <c r="AI243" i="32"/>
  <c r="AK242" i="32"/>
  <c r="AI242" i="32"/>
  <c r="AK241" i="32"/>
  <c r="AI241" i="32"/>
  <c r="AK240" i="32"/>
  <c r="AI240" i="32"/>
  <c r="AK239" i="32"/>
  <c r="AI239" i="32"/>
  <c r="AK238" i="32"/>
  <c r="AI238" i="32"/>
  <c r="AK237" i="32"/>
  <c r="AI237" i="32"/>
  <c r="AK236" i="32"/>
  <c r="AI236" i="32"/>
  <c r="AK235" i="32"/>
  <c r="AI235" i="32"/>
  <c r="AK234" i="32"/>
  <c r="AI234" i="32"/>
  <c r="AK233" i="32"/>
  <c r="AI233" i="32"/>
  <c r="AK232" i="32"/>
  <c r="AI232" i="32"/>
  <c r="AK231" i="32"/>
  <c r="AI231" i="32"/>
  <c r="AK230" i="32"/>
  <c r="AI230" i="32"/>
  <c r="AK229" i="32"/>
  <c r="AI229" i="32"/>
  <c r="AK228" i="32"/>
  <c r="AI228" i="32"/>
  <c r="AK227" i="32"/>
  <c r="AI227" i="32"/>
  <c r="AK226" i="32"/>
  <c r="AI226" i="32"/>
  <c r="AK225" i="32"/>
  <c r="AI225" i="32"/>
  <c r="AK224" i="32"/>
  <c r="AI224" i="32"/>
  <c r="AK223" i="32"/>
  <c r="AI223" i="32"/>
  <c r="AK222" i="32"/>
  <c r="AI222" i="32"/>
  <c r="AK221" i="32"/>
  <c r="AI221" i="32"/>
  <c r="AK220" i="32"/>
  <c r="AI220" i="32"/>
  <c r="AK219" i="32"/>
  <c r="AI219" i="32"/>
  <c r="AK218" i="32"/>
  <c r="AI218" i="32"/>
  <c r="AK217" i="32"/>
  <c r="AI217" i="32"/>
  <c r="AK216" i="32"/>
  <c r="AI216" i="32"/>
  <c r="AK215" i="32"/>
  <c r="AI215" i="32"/>
  <c r="AK214" i="32"/>
  <c r="AI214" i="32"/>
  <c r="AK213" i="32"/>
  <c r="AI213" i="32"/>
  <c r="AK212" i="32"/>
  <c r="AI212" i="32"/>
  <c r="AK211" i="32"/>
  <c r="AI211" i="32"/>
  <c r="AK210" i="32"/>
  <c r="AI210" i="32"/>
  <c r="AK209" i="32"/>
  <c r="AI209" i="32"/>
  <c r="AK208" i="32"/>
  <c r="AI208" i="32"/>
  <c r="AK207" i="32"/>
  <c r="AI207" i="32"/>
  <c r="AK206" i="32"/>
  <c r="AI206" i="32"/>
  <c r="AK205" i="32"/>
  <c r="AI205" i="32"/>
  <c r="AK204" i="32"/>
  <c r="AI204" i="32"/>
  <c r="AK203" i="32"/>
  <c r="AI203" i="32"/>
  <c r="AK202" i="32"/>
  <c r="AI202" i="32"/>
  <c r="AK201" i="32"/>
  <c r="AI201" i="32"/>
  <c r="AK200" i="32"/>
  <c r="AI200" i="32"/>
  <c r="AK199" i="32"/>
  <c r="AI199" i="32"/>
  <c r="AK198" i="32"/>
  <c r="AI198" i="32"/>
  <c r="AK197" i="32"/>
  <c r="AI197" i="32"/>
  <c r="AK196" i="32"/>
  <c r="AI196" i="32"/>
  <c r="AK195" i="32"/>
  <c r="AI195" i="32"/>
  <c r="AK194" i="32"/>
  <c r="AI194" i="32"/>
  <c r="AK193" i="32"/>
  <c r="AI193" i="32"/>
  <c r="AK192" i="32"/>
  <c r="AI192" i="32"/>
  <c r="AK191" i="32"/>
  <c r="AI191" i="32"/>
  <c r="AK190" i="32"/>
  <c r="AI190" i="32"/>
  <c r="AK189" i="32"/>
  <c r="AI189" i="32"/>
  <c r="AK188" i="32"/>
  <c r="AI188" i="32"/>
  <c r="AK187" i="32"/>
  <c r="AI187" i="32"/>
  <c r="AK186" i="32"/>
  <c r="AI186" i="32"/>
  <c r="AK185" i="32"/>
  <c r="AI185" i="32"/>
  <c r="AK184" i="32"/>
  <c r="AI184" i="32"/>
  <c r="AK183" i="32"/>
  <c r="AI183" i="32"/>
  <c r="AK182" i="32"/>
  <c r="AI182" i="32"/>
  <c r="AK181" i="32"/>
  <c r="AI181" i="32"/>
  <c r="AK180" i="32"/>
  <c r="AI180" i="32"/>
  <c r="AK179" i="32"/>
  <c r="AI179" i="32"/>
  <c r="AK178" i="32"/>
  <c r="AI178" i="32"/>
  <c r="AK177" i="32"/>
  <c r="AI177" i="32"/>
  <c r="AK176" i="32"/>
  <c r="AI176" i="32"/>
  <c r="AK175" i="32"/>
  <c r="AI175" i="32"/>
  <c r="AK174" i="32"/>
  <c r="AI174" i="32"/>
  <c r="AK173" i="32"/>
  <c r="AI173" i="32"/>
  <c r="AK172" i="32"/>
  <c r="AI172" i="32"/>
  <c r="AK171" i="32"/>
  <c r="AI171" i="32"/>
  <c r="AK170" i="32"/>
  <c r="AI170" i="32"/>
  <c r="AK169" i="32"/>
  <c r="AI169" i="32"/>
  <c r="AK168" i="32"/>
  <c r="AI168" i="32"/>
  <c r="AK167" i="32"/>
  <c r="AI167" i="32"/>
  <c r="AK166" i="32"/>
  <c r="AI166" i="32"/>
  <c r="AK165" i="32"/>
  <c r="AI165" i="32"/>
  <c r="AK164" i="32"/>
  <c r="AI164" i="32"/>
  <c r="AK163" i="32"/>
  <c r="AI163" i="32"/>
  <c r="AK162" i="32"/>
  <c r="AI162" i="32"/>
  <c r="AK161" i="32"/>
  <c r="AI161" i="32"/>
  <c r="AK160" i="32"/>
  <c r="AI160" i="32"/>
  <c r="AK159" i="32"/>
  <c r="AI159" i="32"/>
  <c r="AK158" i="32"/>
  <c r="AI158" i="32"/>
  <c r="AK157" i="32"/>
  <c r="AI157" i="32"/>
  <c r="AK156" i="32"/>
  <c r="AI156" i="32"/>
  <c r="AK155" i="32"/>
  <c r="AI155" i="32"/>
  <c r="AK154" i="32"/>
  <c r="AI154" i="32"/>
  <c r="AK153" i="32"/>
  <c r="AI153" i="32"/>
  <c r="AK152" i="32"/>
  <c r="AI152" i="32"/>
  <c r="AK151" i="32"/>
  <c r="AI151" i="32"/>
  <c r="AK150" i="32"/>
  <c r="AI150" i="32"/>
  <c r="AK149" i="32"/>
  <c r="AI149" i="32"/>
  <c r="AK148" i="32"/>
  <c r="AI148" i="32"/>
  <c r="AK147" i="32"/>
  <c r="AI147" i="32"/>
  <c r="AK146" i="32"/>
  <c r="AI146" i="32"/>
  <c r="AK145" i="32"/>
  <c r="AI145" i="32"/>
  <c r="AK144" i="32"/>
  <c r="AI144" i="32"/>
  <c r="AK143" i="32"/>
  <c r="AI143" i="32"/>
  <c r="AK142" i="32"/>
  <c r="AI142" i="32"/>
  <c r="AK141" i="32"/>
  <c r="AI141" i="32"/>
  <c r="AK140" i="32"/>
  <c r="AI140" i="32"/>
  <c r="AK139" i="32"/>
  <c r="AI139" i="32"/>
  <c r="AK138" i="32"/>
  <c r="AI138" i="32"/>
  <c r="AK137" i="32"/>
  <c r="AI137" i="32"/>
  <c r="AK136" i="32"/>
  <c r="AI136" i="32"/>
  <c r="AK135" i="32"/>
  <c r="AI135" i="32"/>
  <c r="AK134" i="32"/>
  <c r="AI134" i="32"/>
  <c r="AK133" i="32"/>
  <c r="AI133" i="32"/>
  <c r="AK132" i="32"/>
  <c r="AI132" i="32"/>
  <c r="AK131" i="32"/>
  <c r="AI131" i="32"/>
  <c r="AK130" i="32"/>
  <c r="AI130" i="32"/>
  <c r="AK129" i="32"/>
  <c r="AI129" i="32"/>
  <c r="AK128" i="32"/>
  <c r="AI128" i="32"/>
  <c r="AK127" i="32"/>
  <c r="AI127" i="32"/>
  <c r="AK126" i="32"/>
  <c r="AI126" i="32"/>
  <c r="AK125" i="32"/>
  <c r="AI125" i="32"/>
  <c r="AK124" i="32"/>
  <c r="AI124" i="32"/>
  <c r="AK123" i="32"/>
  <c r="AI123" i="32"/>
  <c r="AK122" i="32"/>
  <c r="AI122" i="32"/>
  <c r="AK121" i="32"/>
  <c r="AI121" i="32"/>
  <c r="AK120" i="32"/>
  <c r="AI120" i="32"/>
  <c r="AK119" i="32"/>
  <c r="AI119" i="32"/>
  <c r="AK118" i="32"/>
  <c r="AI118" i="32"/>
  <c r="AK117" i="32"/>
  <c r="AI117" i="32"/>
  <c r="AK116" i="32"/>
  <c r="AI116" i="32"/>
  <c r="AK115" i="32"/>
  <c r="AI115" i="32"/>
  <c r="AK114" i="32"/>
  <c r="AI114" i="32"/>
  <c r="AK113" i="32"/>
  <c r="AI113" i="32"/>
  <c r="AK112" i="32"/>
  <c r="AI112" i="32"/>
  <c r="AE276" i="32"/>
  <c r="AG276" i="32" s="1"/>
  <c r="AC276" i="32"/>
  <c r="AE275" i="32"/>
  <c r="AG275" i="32" s="1"/>
  <c r="AC275" i="32"/>
  <c r="AE274" i="32"/>
  <c r="AG274" i="32" s="1"/>
  <c r="AC274" i="32"/>
  <c r="AE273" i="32"/>
  <c r="AG273" i="32" s="1"/>
  <c r="AC273" i="32"/>
  <c r="AE272" i="32"/>
  <c r="AG272" i="32" s="1"/>
  <c r="AC272" i="32"/>
  <c r="AE271" i="32"/>
  <c r="AG271" i="32" s="1"/>
  <c r="AC271" i="32"/>
  <c r="AE270" i="32"/>
  <c r="AG270" i="32" s="1"/>
  <c r="AC270" i="32"/>
  <c r="AE269" i="32"/>
  <c r="AG269" i="32" s="1"/>
  <c r="AC269" i="32"/>
  <c r="AE268" i="32"/>
  <c r="AG268" i="32" s="1"/>
  <c r="AC268" i="32"/>
  <c r="AE267" i="32"/>
  <c r="AG267" i="32" s="1"/>
  <c r="AC267" i="32"/>
  <c r="AE266" i="32"/>
  <c r="AG266" i="32" s="1"/>
  <c r="AC266" i="32"/>
  <c r="AE265" i="32"/>
  <c r="AG265" i="32" s="1"/>
  <c r="AC265" i="32"/>
  <c r="AE264" i="32"/>
  <c r="AG264" i="32" s="1"/>
  <c r="AC264" i="32"/>
  <c r="AE263" i="32"/>
  <c r="AG263" i="32" s="1"/>
  <c r="AC263" i="32"/>
  <c r="AE262" i="32"/>
  <c r="AG262" i="32" s="1"/>
  <c r="AC262" i="32"/>
  <c r="AE261" i="32"/>
  <c r="AG261" i="32" s="1"/>
  <c r="AC261" i="32"/>
  <c r="AE260" i="32"/>
  <c r="AG260" i="32" s="1"/>
  <c r="AC260" i="32"/>
  <c r="AE259" i="32"/>
  <c r="AG259" i="32" s="1"/>
  <c r="AC259" i="32"/>
  <c r="AE258" i="32"/>
  <c r="AG258" i="32" s="1"/>
  <c r="AC258" i="32"/>
  <c r="AE257" i="32"/>
  <c r="AG257" i="32" s="1"/>
  <c r="AC257" i="32"/>
  <c r="AE256" i="32"/>
  <c r="AG256" i="32" s="1"/>
  <c r="AC256" i="32"/>
  <c r="AE255" i="32"/>
  <c r="AG255" i="32" s="1"/>
  <c r="AC255" i="32"/>
  <c r="AE254" i="32"/>
  <c r="AG254" i="32" s="1"/>
  <c r="AC254" i="32"/>
  <c r="AE253" i="32"/>
  <c r="AG253" i="32" s="1"/>
  <c r="AC253" i="32"/>
  <c r="AE252" i="32"/>
  <c r="AG252" i="32" s="1"/>
  <c r="AC252" i="32"/>
  <c r="AE251" i="32"/>
  <c r="AG251" i="32" s="1"/>
  <c r="AC251" i="32"/>
  <c r="AE250" i="32"/>
  <c r="AG250" i="32" s="1"/>
  <c r="AC250" i="32"/>
  <c r="AE249" i="32"/>
  <c r="AG249" i="32" s="1"/>
  <c r="AC249" i="32"/>
  <c r="AE248" i="32"/>
  <c r="AG248" i="32" s="1"/>
  <c r="AC248" i="32"/>
  <c r="AE247" i="32"/>
  <c r="AG247" i="32" s="1"/>
  <c r="AC247" i="32"/>
  <c r="AE246" i="32"/>
  <c r="AG246" i="32" s="1"/>
  <c r="AC246" i="32"/>
  <c r="AE245" i="32"/>
  <c r="AG245" i="32" s="1"/>
  <c r="AC245" i="32"/>
  <c r="AE244" i="32"/>
  <c r="AG244" i="32" s="1"/>
  <c r="AC244" i="32"/>
  <c r="AE243" i="32"/>
  <c r="AG243" i="32" s="1"/>
  <c r="AC243" i="32"/>
  <c r="AE242" i="32"/>
  <c r="AG242" i="32" s="1"/>
  <c r="AC242" i="32"/>
  <c r="AE241" i="32"/>
  <c r="AG241" i="32" s="1"/>
  <c r="AC241" i="32"/>
  <c r="AE240" i="32"/>
  <c r="AG240" i="32" s="1"/>
  <c r="AC240" i="32"/>
  <c r="AE239" i="32"/>
  <c r="AG239" i="32" s="1"/>
  <c r="AC239" i="32"/>
  <c r="AE238" i="32"/>
  <c r="AG238" i="32" s="1"/>
  <c r="AC238" i="32"/>
  <c r="AE237" i="32"/>
  <c r="AG237" i="32" s="1"/>
  <c r="AC237" i="32"/>
  <c r="AE236" i="32"/>
  <c r="AG236" i="32" s="1"/>
  <c r="AC236" i="32"/>
  <c r="AE235" i="32"/>
  <c r="AG235" i="32" s="1"/>
  <c r="AC235" i="32"/>
  <c r="AE234" i="32"/>
  <c r="AG234" i="32" s="1"/>
  <c r="AC234" i="32"/>
  <c r="AE233" i="32"/>
  <c r="AG233" i="32" s="1"/>
  <c r="AC233" i="32"/>
  <c r="AE232" i="32"/>
  <c r="AG232" i="32" s="1"/>
  <c r="AC232" i="32"/>
  <c r="AE231" i="32"/>
  <c r="AG231" i="32" s="1"/>
  <c r="AC231" i="32"/>
  <c r="AE230" i="32"/>
  <c r="AG230" i="32" s="1"/>
  <c r="AC230" i="32"/>
  <c r="AE229" i="32"/>
  <c r="AG229" i="32" s="1"/>
  <c r="AC229" i="32"/>
  <c r="AE228" i="32"/>
  <c r="AG228" i="32" s="1"/>
  <c r="AC228" i="32"/>
  <c r="AE227" i="32"/>
  <c r="AG227" i="32" s="1"/>
  <c r="AC227" i="32"/>
  <c r="AE226" i="32"/>
  <c r="AG226" i="32" s="1"/>
  <c r="AC226" i="32"/>
  <c r="AE225" i="32"/>
  <c r="AG225" i="32" s="1"/>
  <c r="AC225" i="32"/>
  <c r="AE224" i="32"/>
  <c r="AG224" i="32" s="1"/>
  <c r="AC224" i="32"/>
  <c r="AE223" i="32"/>
  <c r="AG223" i="32" s="1"/>
  <c r="AC223" i="32"/>
  <c r="AE222" i="32"/>
  <c r="AG222" i="32" s="1"/>
  <c r="AC222" i="32"/>
  <c r="AE221" i="32"/>
  <c r="AG221" i="32" s="1"/>
  <c r="AC221" i="32"/>
  <c r="AE220" i="32"/>
  <c r="AG220" i="32" s="1"/>
  <c r="AC220" i="32"/>
  <c r="AE219" i="32"/>
  <c r="AG219" i="32" s="1"/>
  <c r="AC219" i="32"/>
  <c r="AE218" i="32"/>
  <c r="AG218" i="32" s="1"/>
  <c r="AC218" i="32"/>
  <c r="AE217" i="32"/>
  <c r="AG217" i="32" s="1"/>
  <c r="AC217" i="32"/>
  <c r="AE216" i="32"/>
  <c r="AG216" i="32" s="1"/>
  <c r="AC216" i="32"/>
  <c r="AE215" i="32"/>
  <c r="AG215" i="32" s="1"/>
  <c r="AC215" i="32"/>
  <c r="AE214" i="32"/>
  <c r="AG214" i="32" s="1"/>
  <c r="AC214" i="32"/>
  <c r="AE213" i="32"/>
  <c r="AG213" i="32" s="1"/>
  <c r="AC213" i="32"/>
  <c r="AE212" i="32"/>
  <c r="AG212" i="32" s="1"/>
  <c r="AC212" i="32"/>
  <c r="AE211" i="32"/>
  <c r="AG211" i="32" s="1"/>
  <c r="AC211" i="32"/>
  <c r="AE210" i="32"/>
  <c r="AG210" i="32" s="1"/>
  <c r="AC210" i="32"/>
  <c r="AE209" i="32"/>
  <c r="AG209" i="32" s="1"/>
  <c r="AC209" i="32"/>
  <c r="AE208" i="32"/>
  <c r="AG208" i="32" s="1"/>
  <c r="AC208" i="32"/>
  <c r="AE207" i="32"/>
  <c r="AG207" i="32" s="1"/>
  <c r="AC207" i="32"/>
  <c r="AE206" i="32"/>
  <c r="AG206" i="32" s="1"/>
  <c r="AC206" i="32"/>
  <c r="AE205" i="32"/>
  <c r="AG205" i="32" s="1"/>
  <c r="AC205" i="32"/>
  <c r="AE204" i="32"/>
  <c r="AG204" i="32" s="1"/>
  <c r="AC204" i="32"/>
  <c r="AE203" i="32"/>
  <c r="AG203" i="32" s="1"/>
  <c r="AC203" i="32"/>
  <c r="AE202" i="32"/>
  <c r="AG202" i="32" s="1"/>
  <c r="AC202" i="32"/>
  <c r="AE201" i="32"/>
  <c r="AG201" i="32" s="1"/>
  <c r="AC201" i="32"/>
  <c r="AE200" i="32"/>
  <c r="AG200" i="32" s="1"/>
  <c r="AC200" i="32"/>
  <c r="AE199" i="32"/>
  <c r="AG199" i="32" s="1"/>
  <c r="AC199" i="32"/>
  <c r="AE198" i="32"/>
  <c r="AG198" i="32" s="1"/>
  <c r="AC198" i="32"/>
  <c r="AE197" i="32"/>
  <c r="AG197" i="32" s="1"/>
  <c r="AC197" i="32"/>
  <c r="AE196" i="32"/>
  <c r="AG196" i="32" s="1"/>
  <c r="AC196" i="32"/>
  <c r="AE195" i="32"/>
  <c r="AG195" i="32" s="1"/>
  <c r="AC195" i="32"/>
  <c r="AE194" i="32"/>
  <c r="AG194" i="32" s="1"/>
  <c r="AC194" i="32"/>
  <c r="AE193" i="32"/>
  <c r="AG193" i="32" s="1"/>
  <c r="AC193" i="32"/>
  <c r="AE192" i="32"/>
  <c r="AG192" i="32" s="1"/>
  <c r="AC192" i="32"/>
  <c r="AE191" i="32"/>
  <c r="AG191" i="32" s="1"/>
  <c r="AC191" i="32"/>
  <c r="AE190" i="32"/>
  <c r="AG190" i="32" s="1"/>
  <c r="AC190" i="32"/>
  <c r="AE189" i="32"/>
  <c r="AG189" i="32" s="1"/>
  <c r="AC189" i="32"/>
  <c r="AE188" i="32"/>
  <c r="AG188" i="32" s="1"/>
  <c r="AC188" i="32"/>
  <c r="AE187" i="32"/>
  <c r="AG187" i="32" s="1"/>
  <c r="AC187" i="32"/>
  <c r="AE186" i="32"/>
  <c r="AG186" i="32" s="1"/>
  <c r="AC186" i="32"/>
  <c r="AE185" i="32"/>
  <c r="AG185" i="32" s="1"/>
  <c r="AC185" i="32"/>
  <c r="AE184" i="32"/>
  <c r="AG184" i="32" s="1"/>
  <c r="AC184" i="32"/>
  <c r="AE183" i="32"/>
  <c r="AG183" i="32" s="1"/>
  <c r="AC183" i="32"/>
  <c r="AE182" i="32"/>
  <c r="AG182" i="32" s="1"/>
  <c r="AC182" i="32"/>
  <c r="AE181" i="32"/>
  <c r="AG181" i="32" s="1"/>
  <c r="AC181" i="32"/>
  <c r="AE180" i="32"/>
  <c r="AG180" i="32" s="1"/>
  <c r="AC180" i="32"/>
  <c r="AE179" i="32"/>
  <c r="AG179" i="32" s="1"/>
  <c r="AC179" i="32"/>
  <c r="AE178" i="32"/>
  <c r="AG178" i="32" s="1"/>
  <c r="AC178" i="32"/>
  <c r="AE177" i="32"/>
  <c r="AG177" i="32" s="1"/>
  <c r="AC177" i="32"/>
  <c r="AE176" i="32"/>
  <c r="AG176" i="32" s="1"/>
  <c r="AC176" i="32"/>
  <c r="AE175" i="32"/>
  <c r="AG175" i="32" s="1"/>
  <c r="AC175" i="32"/>
  <c r="AE174" i="32"/>
  <c r="AG174" i="32" s="1"/>
  <c r="AC174" i="32"/>
  <c r="AE173" i="32"/>
  <c r="AG173" i="32" s="1"/>
  <c r="AC173" i="32"/>
  <c r="AE172" i="32"/>
  <c r="AG172" i="32" s="1"/>
  <c r="AC172" i="32"/>
  <c r="AE171" i="32"/>
  <c r="AG171" i="32" s="1"/>
  <c r="AC171" i="32"/>
  <c r="AE170" i="32"/>
  <c r="AG170" i="32" s="1"/>
  <c r="AC170" i="32"/>
  <c r="AE169" i="32"/>
  <c r="AG169" i="32" s="1"/>
  <c r="AC169" i="32"/>
  <c r="AE168" i="32"/>
  <c r="AG168" i="32" s="1"/>
  <c r="AC168" i="32"/>
  <c r="AE167" i="32"/>
  <c r="AG167" i="32" s="1"/>
  <c r="AC167" i="32"/>
  <c r="AE166" i="32"/>
  <c r="AG166" i="32" s="1"/>
  <c r="AC166" i="32"/>
  <c r="AE165" i="32"/>
  <c r="AG165" i="32" s="1"/>
  <c r="AC165" i="32"/>
  <c r="AE164" i="32"/>
  <c r="AG164" i="32" s="1"/>
  <c r="AC164" i="32"/>
  <c r="AE163" i="32"/>
  <c r="AG163" i="32" s="1"/>
  <c r="AC163" i="32"/>
  <c r="AE162" i="32"/>
  <c r="AG162" i="32" s="1"/>
  <c r="AC162" i="32"/>
  <c r="AE161" i="32"/>
  <c r="AG161" i="32" s="1"/>
  <c r="AC161" i="32"/>
  <c r="AE160" i="32"/>
  <c r="AG160" i="32" s="1"/>
  <c r="AC160" i="32"/>
  <c r="AE159" i="32"/>
  <c r="AG159" i="32" s="1"/>
  <c r="AC159" i="32"/>
  <c r="AE158" i="32"/>
  <c r="AG158" i="32" s="1"/>
  <c r="AC158" i="32"/>
  <c r="AE157" i="32"/>
  <c r="AG157" i="32" s="1"/>
  <c r="AC157" i="32"/>
  <c r="AE156" i="32"/>
  <c r="AG156" i="32" s="1"/>
  <c r="AC156" i="32"/>
  <c r="AE155" i="32"/>
  <c r="AG155" i="32" s="1"/>
  <c r="AC155" i="32"/>
  <c r="AE154" i="32"/>
  <c r="AG154" i="32" s="1"/>
  <c r="AC154" i="32"/>
  <c r="AE153" i="32"/>
  <c r="AG153" i="32" s="1"/>
  <c r="AC153" i="32"/>
  <c r="AE152" i="32"/>
  <c r="AG152" i="32" s="1"/>
  <c r="AC152" i="32"/>
  <c r="AE151" i="32"/>
  <c r="AG151" i="32" s="1"/>
  <c r="AC151" i="32"/>
  <c r="AE150" i="32"/>
  <c r="AG150" i="32" s="1"/>
  <c r="AC150" i="32"/>
  <c r="AE149" i="32"/>
  <c r="AG149" i="32" s="1"/>
  <c r="AC149" i="32"/>
  <c r="AE148" i="32"/>
  <c r="AG148" i="32" s="1"/>
  <c r="AC148" i="32"/>
  <c r="AE147" i="32"/>
  <c r="AG147" i="32" s="1"/>
  <c r="AC147" i="32"/>
  <c r="AE146" i="32"/>
  <c r="AG146" i="32" s="1"/>
  <c r="AC146" i="32"/>
  <c r="AE145" i="32"/>
  <c r="AG145" i="32" s="1"/>
  <c r="AC145" i="32"/>
  <c r="AE144" i="32"/>
  <c r="AG144" i="32" s="1"/>
  <c r="AC144" i="32"/>
  <c r="AE143" i="32"/>
  <c r="AG143" i="32" s="1"/>
  <c r="AC143" i="32"/>
  <c r="AE142" i="32"/>
  <c r="AG142" i="32" s="1"/>
  <c r="AC142" i="32"/>
  <c r="AE141" i="32"/>
  <c r="AG141" i="32" s="1"/>
  <c r="AC141" i="32"/>
  <c r="AE140" i="32"/>
  <c r="AG140" i="32" s="1"/>
  <c r="AC140" i="32"/>
  <c r="AE139" i="32"/>
  <c r="AG139" i="32" s="1"/>
  <c r="AC139" i="32"/>
  <c r="AE138" i="32"/>
  <c r="AG138" i="32" s="1"/>
  <c r="AC138" i="32"/>
  <c r="AE137" i="32"/>
  <c r="AG137" i="32" s="1"/>
  <c r="AC137" i="32"/>
  <c r="AE136" i="32"/>
  <c r="AG136" i="32" s="1"/>
  <c r="AC136" i="32"/>
  <c r="AE135" i="32"/>
  <c r="AG135" i="32" s="1"/>
  <c r="AC135" i="32"/>
  <c r="AE134" i="32"/>
  <c r="AG134" i="32" s="1"/>
  <c r="AC134" i="32"/>
  <c r="AE133" i="32"/>
  <c r="AG133" i="32" s="1"/>
  <c r="AC133" i="32"/>
  <c r="AE132" i="32"/>
  <c r="AG132" i="32" s="1"/>
  <c r="AC132" i="32"/>
  <c r="AE131" i="32"/>
  <c r="AG131" i="32" s="1"/>
  <c r="AC131" i="32"/>
  <c r="AE130" i="32"/>
  <c r="AG130" i="32" s="1"/>
  <c r="AC130" i="32"/>
  <c r="AE129" i="32"/>
  <c r="AG129" i="32" s="1"/>
  <c r="AC129" i="32"/>
  <c r="AE128" i="32"/>
  <c r="AG128" i="32" s="1"/>
  <c r="AC128" i="32"/>
  <c r="AE127" i="32"/>
  <c r="AG127" i="32" s="1"/>
  <c r="AC127" i="32"/>
  <c r="AE126" i="32"/>
  <c r="AG126" i="32" s="1"/>
  <c r="AC126" i="32"/>
  <c r="AE125" i="32"/>
  <c r="AG125" i="32" s="1"/>
  <c r="AC125" i="32"/>
  <c r="AE124" i="32"/>
  <c r="AG124" i="32" s="1"/>
  <c r="AC124" i="32"/>
  <c r="AE123" i="32"/>
  <c r="AG123" i="32" s="1"/>
  <c r="AC123" i="32"/>
  <c r="AE122" i="32"/>
  <c r="AG122" i="32" s="1"/>
  <c r="AC122" i="32"/>
  <c r="AE121" i="32"/>
  <c r="AG121" i="32" s="1"/>
  <c r="AC121" i="32"/>
  <c r="AE120" i="32"/>
  <c r="AG120" i="32" s="1"/>
  <c r="AC120" i="32"/>
  <c r="AE119" i="32"/>
  <c r="AG119" i="32" s="1"/>
  <c r="AC119" i="32"/>
  <c r="AE118" i="32"/>
  <c r="AG118" i="32" s="1"/>
  <c r="AC118" i="32"/>
  <c r="AE117" i="32"/>
  <c r="AG117" i="32" s="1"/>
  <c r="AC117" i="32"/>
  <c r="AE116" i="32"/>
  <c r="AG116" i="32" s="1"/>
  <c r="AC116" i="32"/>
  <c r="AE115" i="32"/>
  <c r="AG115" i="32" s="1"/>
  <c r="AC115" i="32"/>
  <c r="AE114" i="32"/>
  <c r="AG114" i="32" s="1"/>
  <c r="AC114" i="32"/>
  <c r="AE113" i="32"/>
  <c r="AG113" i="32" s="1"/>
  <c r="AC113" i="32"/>
  <c r="AE112" i="32"/>
  <c r="AG112" i="32" s="1"/>
  <c r="AC112" i="32"/>
  <c r="Z276" i="32"/>
  <c r="X276" i="32"/>
  <c r="Z275" i="32"/>
  <c r="X275" i="32"/>
  <c r="Z274" i="32"/>
  <c r="X274" i="32"/>
  <c r="Z273" i="32"/>
  <c r="X273" i="32"/>
  <c r="Z272" i="32"/>
  <c r="X272" i="32"/>
  <c r="Z271" i="32"/>
  <c r="X271" i="32"/>
  <c r="Z270" i="32"/>
  <c r="X270" i="32"/>
  <c r="Z269" i="32"/>
  <c r="X269" i="32"/>
  <c r="Z268" i="32"/>
  <c r="X268" i="32"/>
  <c r="Z267" i="32"/>
  <c r="X267" i="32"/>
  <c r="Z266" i="32"/>
  <c r="X266" i="32"/>
  <c r="Z265" i="32"/>
  <c r="X265" i="32"/>
  <c r="Z264" i="32"/>
  <c r="X264" i="32"/>
  <c r="Z263" i="32"/>
  <c r="X263" i="32"/>
  <c r="Z262" i="32"/>
  <c r="X262" i="32"/>
  <c r="Z261" i="32"/>
  <c r="X261" i="32"/>
  <c r="Z260" i="32"/>
  <c r="X260" i="32"/>
  <c r="Z259" i="32"/>
  <c r="X259" i="32"/>
  <c r="Z258" i="32"/>
  <c r="X258" i="32"/>
  <c r="Z257" i="32"/>
  <c r="X257" i="32"/>
  <c r="Z256" i="32"/>
  <c r="X256" i="32"/>
  <c r="Z255" i="32"/>
  <c r="X255" i="32"/>
  <c r="Z254" i="32"/>
  <c r="X254" i="32"/>
  <c r="Z253" i="32"/>
  <c r="X253" i="32"/>
  <c r="Z252" i="32"/>
  <c r="X252" i="32"/>
  <c r="Z251" i="32"/>
  <c r="X251" i="32"/>
  <c r="Z250" i="32"/>
  <c r="X250" i="32"/>
  <c r="Z249" i="32"/>
  <c r="X249" i="32"/>
  <c r="Z248" i="32"/>
  <c r="X248" i="32"/>
  <c r="Z247" i="32"/>
  <c r="X247" i="32"/>
  <c r="Z246" i="32"/>
  <c r="X246" i="32"/>
  <c r="Z245" i="32"/>
  <c r="X245" i="32"/>
  <c r="Z244" i="32"/>
  <c r="X244" i="32"/>
  <c r="Z243" i="32"/>
  <c r="X243" i="32"/>
  <c r="Z242" i="32"/>
  <c r="X242" i="32"/>
  <c r="Z241" i="32"/>
  <c r="X241" i="32"/>
  <c r="Z240" i="32"/>
  <c r="X240" i="32"/>
  <c r="Z239" i="32"/>
  <c r="X239" i="32"/>
  <c r="Z238" i="32"/>
  <c r="X238" i="32"/>
  <c r="Z237" i="32"/>
  <c r="X237" i="32"/>
  <c r="Z236" i="32"/>
  <c r="X236" i="32"/>
  <c r="Z235" i="32"/>
  <c r="X235" i="32"/>
  <c r="Z234" i="32"/>
  <c r="X234" i="32"/>
  <c r="Z233" i="32"/>
  <c r="X233" i="32"/>
  <c r="Z232" i="32"/>
  <c r="X232" i="32"/>
  <c r="Z231" i="32"/>
  <c r="X231" i="32"/>
  <c r="Z230" i="32"/>
  <c r="X230" i="32"/>
  <c r="Z229" i="32"/>
  <c r="X229" i="32"/>
  <c r="Z228" i="32"/>
  <c r="X228" i="32"/>
  <c r="Z227" i="32"/>
  <c r="X227" i="32"/>
  <c r="Z226" i="32"/>
  <c r="X226" i="32"/>
  <c r="Z225" i="32"/>
  <c r="X225" i="32"/>
  <c r="Z224" i="32"/>
  <c r="X224" i="32"/>
  <c r="Z223" i="32"/>
  <c r="X223" i="32"/>
  <c r="Z222" i="32"/>
  <c r="X222" i="32"/>
  <c r="Z221" i="32"/>
  <c r="X221" i="32"/>
  <c r="Z220" i="32"/>
  <c r="X220" i="32"/>
  <c r="Z219" i="32"/>
  <c r="X219" i="32"/>
  <c r="Z218" i="32"/>
  <c r="X218" i="32"/>
  <c r="Z217" i="32"/>
  <c r="X217" i="32"/>
  <c r="Z216" i="32"/>
  <c r="X216" i="32"/>
  <c r="Z215" i="32"/>
  <c r="X215" i="32"/>
  <c r="Z214" i="32"/>
  <c r="X214" i="32"/>
  <c r="Z213" i="32"/>
  <c r="X213" i="32"/>
  <c r="Z212" i="32"/>
  <c r="X212" i="32"/>
  <c r="Z211" i="32"/>
  <c r="X211" i="32"/>
  <c r="Z210" i="32"/>
  <c r="X210" i="32"/>
  <c r="Z209" i="32"/>
  <c r="X209" i="32"/>
  <c r="Z208" i="32"/>
  <c r="X208" i="32"/>
  <c r="Z207" i="32"/>
  <c r="X207" i="32"/>
  <c r="Z206" i="32"/>
  <c r="X206" i="32"/>
  <c r="Z205" i="32"/>
  <c r="X205" i="32"/>
  <c r="Z204" i="32"/>
  <c r="X204" i="32"/>
  <c r="Z203" i="32"/>
  <c r="X203" i="32"/>
  <c r="Z202" i="32"/>
  <c r="X202" i="32"/>
  <c r="Z201" i="32"/>
  <c r="X201" i="32"/>
  <c r="Z200" i="32"/>
  <c r="X200" i="32"/>
  <c r="Z199" i="32"/>
  <c r="X199" i="32"/>
  <c r="Z198" i="32"/>
  <c r="X198" i="32"/>
  <c r="Z197" i="32"/>
  <c r="X197" i="32"/>
  <c r="Z196" i="32"/>
  <c r="X196" i="32"/>
  <c r="Z195" i="32"/>
  <c r="X195" i="32"/>
  <c r="Z194" i="32"/>
  <c r="X194" i="32"/>
  <c r="Z193" i="32"/>
  <c r="X193" i="32"/>
  <c r="Z192" i="32"/>
  <c r="X192" i="32"/>
  <c r="Z191" i="32"/>
  <c r="X191" i="32"/>
  <c r="Z190" i="32"/>
  <c r="X190" i="32"/>
  <c r="Z189" i="32"/>
  <c r="X189" i="32"/>
  <c r="Z188" i="32"/>
  <c r="X188" i="32"/>
  <c r="Z187" i="32"/>
  <c r="X187" i="32"/>
  <c r="Z186" i="32"/>
  <c r="X186" i="32"/>
  <c r="Z185" i="32"/>
  <c r="X185" i="32"/>
  <c r="Z184" i="32"/>
  <c r="X184" i="32"/>
  <c r="Z183" i="32"/>
  <c r="X183" i="32"/>
  <c r="Z182" i="32"/>
  <c r="X182" i="32"/>
  <c r="Z181" i="32"/>
  <c r="X181" i="32"/>
  <c r="Z180" i="32"/>
  <c r="X180" i="32"/>
  <c r="Z179" i="32"/>
  <c r="X179" i="32"/>
  <c r="Z178" i="32"/>
  <c r="X178" i="32"/>
  <c r="Z177" i="32"/>
  <c r="X177" i="32"/>
  <c r="Z176" i="32"/>
  <c r="X176" i="32"/>
  <c r="Z175" i="32"/>
  <c r="X175" i="32"/>
  <c r="Z174" i="32"/>
  <c r="X174" i="32"/>
  <c r="Z173" i="32"/>
  <c r="X173" i="32"/>
  <c r="Z172" i="32"/>
  <c r="X172" i="32"/>
  <c r="Z171" i="32"/>
  <c r="X171" i="32"/>
  <c r="Z170" i="32"/>
  <c r="X170" i="32"/>
  <c r="Z169" i="32"/>
  <c r="X169" i="32"/>
  <c r="Z168" i="32"/>
  <c r="X168" i="32"/>
  <c r="Z167" i="32"/>
  <c r="X167" i="32"/>
  <c r="Z166" i="32"/>
  <c r="X166" i="32"/>
  <c r="Z165" i="32"/>
  <c r="X165" i="32"/>
  <c r="Z164" i="32"/>
  <c r="X164" i="32"/>
  <c r="Z163" i="32"/>
  <c r="X163" i="32"/>
  <c r="Z162" i="32"/>
  <c r="X162" i="32"/>
  <c r="Z161" i="32"/>
  <c r="X161" i="32"/>
  <c r="Z160" i="32"/>
  <c r="X160" i="32"/>
  <c r="Z159" i="32"/>
  <c r="X159" i="32"/>
  <c r="Z158" i="32"/>
  <c r="X158" i="32"/>
  <c r="Z157" i="32"/>
  <c r="X157" i="32"/>
  <c r="Z156" i="32"/>
  <c r="X156" i="32"/>
  <c r="Z155" i="32"/>
  <c r="X155" i="32"/>
  <c r="Z154" i="32"/>
  <c r="X154" i="32"/>
  <c r="Z153" i="32"/>
  <c r="X153" i="32"/>
  <c r="Z152" i="32"/>
  <c r="X152" i="32"/>
  <c r="Z151" i="32"/>
  <c r="X151" i="32"/>
  <c r="Z150" i="32"/>
  <c r="X150" i="32"/>
  <c r="Z149" i="32"/>
  <c r="X149" i="32"/>
  <c r="Z148" i="32"/>
  <c r="X148" i="32"/>
  <c r="Z147" i="32"/>
  <c r="X147" i="32"/>
  <c r="Z146" i="32"/>
  <c r="X146" i="32"/>
  <c r="Z145" i="32"/>
  <c r="X145" i="32"/>
  <c r="Z144" i="32"/>
  <c r="X144" i="32"/>
  <c r="Z143" i="32"/>
  <c r="X143" i="32"/>
  <c r="Z142" i="32"/>
  <c r="X142" i="32"/>
  <c r="Z141" i="32"/>
  <c r="X141" i="32"/>
  <c r="Z140" i="32"/>
  <c r="X140" i="32"/>
  <c r="Z139" i="32"/>
  <c r="X139" i="32"/>
  <c r="Z138" i="32"/>
  <c r="X138" i="32"/>
  <c r="Z137" i="32"/>
  <c r="X137" i="32"/>
  <c r="Z136" i="32"/>
  <c r="X136" i="32"/>
  <c r="Z135" i="32"/>
  <c r="X135" i="32"/>
  <c r="Z134" i="32"/>
  <c r="X134" i="32"/>
  <c r="Z133" i="32"/>
  <c r="X133" i="32"/>
  <c r="Z132" i="32"/>
  <c r="X132" i="32"/>
  <c r="Z131" i="32"/>
  <c r="X131" i="32"/>
  <c r="Z130" i="32"/>
  <c r="X130" i="32"/>
  <c r="Z129" i="32"/>
  <c r="X129" i="32"/>
  <c r="Z128" i="32"/>
  <c r="X128" i="32"/>
  <c r="Z127" i="32"/>
  <c r="X127" i="32"/>
  <c r="Z126" i="32"/>
  <c r="X126" i="32"/>
  <c r="Z125" i="32"/>
  <c r="X125" i="32"/>
  <c r="Z124" i="32"/>
  <c r="X124" i="32"/>
  <c r="Z123" i="32"/>
  <c r="X123" i="32"/>
  <c r="Z122" i="32"/>
  <c r="X122" i="32"/>
  <c r="Z121" i="32"/>
  <c r="X121" i="32"/>
  <c r="Z120" i="32"/>
  <c r="X120" i="32"/>
  <c r="Z119" i="32"/>
  <c r="X119" i="32"/>
  <c r="Z118" i="32"/>
  <c r="X118" i="32"/>
  <c r="Z117" i="32"/>
  <c r="X117" i="32"/>
  <c r="Z116" i="32"/>
  <c r="X116" i="32"/>
  <c r="Z115" i="32"/>
  <c r="X115" i="32"/>
  <c r="Z114" i="32"/>
  <c r="X114" i="32"/>
  <c r="Z113" i="32"/>
  <c r="X113" i="32"/>
  <c r="Z112" i="32"/>
  <c r="X112" i="32"/>
  <c r="U276" i="32"/>
  <c r="S276" i="32"/>
  <c r="O276" i="32"/>
  <c r="Q276" i="32" s="1"/>
  <c r="M276" i="32"/>
  <c r="I276" i="32"/>
  <c r="H276" i="32"/>
  <c r="G276" i="32"/>
  <c r="F276" i="32"/>
  <c r="E276" i="32"/>
  <c r="U275" i="32"/>
  <c r="S275" i="32"/>
  <c r="O275" i="32"/>
  <c r="M275" i="32"/>
  <c r="I275" i="32"/>
  <c r="H275" i="32"/>
  <c r="G275" i="32"/>
  <c r="F275" i="32"/>
  <c r="E275" i="32"/>
  <c r="U274" i="32"/>
  <c r="S274" i="32"/>
  <c r="O274" i="32"/>
  <c r="M274" i="32"/>
  <c r="I274" i="32"/>
  <c r="H274" i="32"/>
  <c r="E274" i="32"/>
  <c r="U273" i="32"/>
  <c r="S273" i="32"/>
  <c r="O273" i="32"/>
  <c r="M273" i="32"/>
  <c r="I273" i="32"/>
  <c r="H273" i="32"/>
  <c r="E273" i="32"/>
  <c r="U272" i="32"/>
  <c r="S272" i="32"/>
  <c r="O272" i="32"/>
  <c r="M272" i="32"/>
  <c r="I272" i="32"/>
  <c r="H272" i="32"/>
  <c r="G272" i="32"/>
  <c r="F272" i="32"/>
  <c r="E272" i="32"/>
  <c r="U271" i="32"/>
  <c r="S271" i="32"/>
  <c r="O271" i="32"/>
  <c r="M271" i="32"/>
  <c r="I271" i="32"/>
  <c r="H271" i="32"/>
  <c r="E271" i="32"/>
  <c r="U270" i="32"/>
  <c r="S270" i="32"/>
  <c r="O270" i="32"/>
  <c r="M270" i="32"/>
  <c r="I270" i="32"/>
  <c r="H270" i="32"/>
  <c r="E270" i="32"/>
  <c r="U269" i="32"/>
  <c r="S269" i="32"/>
  <c r="O269" i="32"/>
  <c r="M269" i="32"/>
  <c r="I269" i="32"/>
  <c r="H269" i="32"/>
  <c r="G269" i="32"/>
  <c r="F269" i="32"/>
  <c r="E269" i="32"/>
  <c r="U268" i="32"/>
  <c r="S268" i="32"/>
  <c r="O268" i="32"/>
  <c r="M268" i="32"/>
  <c r="I268" i="32"/>
  <c r="H268" i="32"/>
  <c r="G268" i="32"/>
  <c r="F268" i="32"/>
  <c r="E268" i="32"/>
  <c r="U267" i="32"/>
  <c r="S267" i="32"/>
  <c r="O267" i="32"/>
  <c r="Q267" i="32" s="1"/>
  <c r="M267" i="32"/>
  <c r="I267" i="32"/>
  <c r="H267" i="32"/>
  <c r="G267" i="32"/>
  <c r="F267" i="32"/>
  <c r="E267" i="32"/>
  <c r="U266" i="32"/>
  <c r="S266" i="32"/>
  <c r="O266" i="32"/>
  <c r="Q266" i="32" s="1"/>
  <c r="M266" i="32"/>
  <c r="I266" i="32"/>
  <c r="H266" i="32"/>
  <c r="E266" i="32"/>
  <c r="U265" i="32"/>
  <c r="S265" i="32"/>
  <c r="O265" i="32"/>
  <c r="M265" i="32"/>
  <c r="I265" i="32"/>
  <c r="H265" i="32"/>
  <c r="G265" i="32"/>
  <c r="F265" i="32"/>
  <c r="E265" i="32"/>
  <c r="U264" i="32"/>
  <c r="S264" i="32"/>
  <c r="O264" i="32"/>
  <c r="M264" i="32"/>
  <c r="I264" i="32"/>
  <c r="H264" i="32"/>
  <c r="G264" i="32"/>
  <c r="F264" i="32"/>
  <c r="E264" i="32"/>
  <c r="U263" i="32"/>
  <c r="S263" i="32"/>
  <c r="O263" i="32"/>
  <c r="M263" i="32"/>
  <c r="I263" i="32"/>
  <c r="H263" i="32"/>
  <c r="G263" i="32"/>
  <c r="F263" i="32"/>
  <c r="E263" i="32"/>
  <c r="U262" i="32"/>
  <c r="S262" i="32"/>
  <c r="O262" i="32"/>
  <c r="M262" i="32"/>
  <c r="I262" i="32"/>
  <c r="H262" i="32"/>
  <c r="G262" i="32"/>
  <c r="F262" i="32"/>
  <c r="E262" i="32"/>
  <c r="U261" i="32"/>
  <c r="S261" i="32"/>
  <c r="O261" i="32"/>
  <c r="M261" i="32"/>
  <c r="I261" i="32"/>
  <c r="H261" i="32"/>
  <c r="G261" i="32"/>
  <c r="F261" i="32"/>
  <c r="E261" i="32"/>
  <c r="U260" i="32"/>
  <c r="S260" i="32"/>
  <c r="O260" i="32"/>
  <c r="M260" i="32"/>
  <c r="I260" i="32"/>
  <c r="H260" i="32"/>
  <c r="G260" i="32"/>
  <c r="F260" i="32"/>
  <c r="E260" i="32"/>
  <c r="U259" i="32"/>
  <c r="S259" i="32"/>
  <c r="O259" i="32"/>
  <c r="M259" i="32"/>
  <c r="I259" i="32"/>
  <c r="H259" i="32"/>
  <c r="G259" i="32"/>
  <c r="F259" i="32"/>
  <c r="E259" i="32"/>
  <c r="U258" i="32"/>
  <c r="S258" i="32"/>
  <c r="O258" i="32"/>
  <c r="M258" i="32"/>
  <c r="I258" i="32"/>
  <c r="H258" i="32"/>
  <c r="G258" i="32"/>
  <c r="F258" i="32"/>
  <c r="E258" i="32"/>
  <c r="U257" i="32"/>
  <c r="S257" i="32"/>
  <c r="O257" i="32"/>
  <c r="M257" i="32"/>
  <c r="I257" i="32"/>
  <c r="H257" i="32"/>
  <c r="G257" i="32"/>
  <c r="F257" i="32"/>
  <c r="E257" i="32"/>
  <c r="U256" i="32"/>
  <c r="S256" i="32"/>
  <c r="O256" i="32"/>
  <c r="Q256" i="32" s="1"/>
  <c r="M256" i="32"/>
  <c r="I256" i="32"/>
  <c r="H256" i="32"/>
  <c r="G256" i="32"/>
  <c r="F256" i="32"/>
  <c r="E256" i="32"/>
  <c r="U255" i="32"/>
  <c r="S255" i="32"/>
  <c r="O255" i="32"/>
  <c r="Q255" i="32" s="1"/>
  <c r="M255" i="32"/>
  <c r="I255" i="32"/>
  <c r="H255" i="32"/>
  <c r="G255" i="32"/>
  <c r="F255" i="32"/>
  <c r="E255" i="32"/>
  <c r="U254" i="32"/>
  <c r="S254" i="32"/>
  <c r="O254" i="32"/>
  <c r="M254" i="32"/>
  <c r="I254" i="32"/>
  <c r="H254" i="32"/>
  <c r="G254" i="32"/>
  <c r="F254" i="32"/>
  <c r="E254" i="32"/>
  <c r="U253" i="32"/>
  <c r="S253" i="32"/>
  <c r="O253" i="32"/>
  <c r="M253" i="32"/>
  <c r="I253" i="32"/>
  <c r="H253" i="32"/>
  <c r="G253" i="32"/>
  <c r="F253" i="32"/>
  <c r="E253" i="32"/>
  <c r="U252" i="32"/>
  <c r="S252" i="32"/>
  <c r="O252" i="32"/>
  <c r="M252" i="32"/>
  <c r="I252" i="32"/>
  <c r="H252" i="32"/>
  <c r="G252" i="32"/>
  <c r="F252" i="32"/>
  <c r="E252" i="32"/>
  <c r="U251" i="32"/>
  <c r="S251" i="32"/>
  <c r="O251" i="32"/>
  <c r="M251" i="32"/>
  <c r="I251" i="32"/>
  <c r="H251" i="32"/>
  <c r="G251" i="32"/>
  <c r="F251" i="32"/>
  <c r="E251" i="32"/>
  <c r="U250" i="32"/>
  <c r="S250" i="32"/>
  <c r="O250" i="32"/>
  <c r="M250" i="32"/>
  <c r="I250" i="32"/>
  <c r="H250" i="32"/>
  <c r="E250" i="32"/>
  <c r="U249" i="32"/>
  <c r="S249" i="32"/>
  <c r="O249" i="32"/>
  <c r="M249" i="32"/>
  <c r="I249" i="32"/>
  <c r="H249" i="32"/>
  <c r="G249" i="32"/>
  <c r="F249" i="32"/>
  <c r="E249" i="32"/>
  <c r="U248" i="32"/>
  <c r="S248" i="32"/>
  <c r="O248" i="32"/>
  <c r="M248" i="32"/>
  <c r="I248" i="32"/>
  <c r="H248" i="32"/>
  <c r="G248" i="32"/>
  <c r="F248" i="32"/>
  <c r="E248" i="32"/>
  <c r="U247" i="32"/>
  <c r="S247" i="32"/>
  <c r="O247" i="32"/>
  <c r="M247" i="32"/>
  <c r="I247" i="32"/>
  <c r="H247" i="32"/>
  <c r="E247" i="32"/>
  <c r="U246" i="32"/>
  <c r="S246" i="32"/>
  <c r="O246" i="32"/>
  <c r="Q246" i="32" s="1"/>
  <c r="M246" i="32"/>
  <c r="I246" i="32"/>
  <c r="H246" i="32"/>
  <c r="E246" i="32"/>
  <c r="U245" i="32"/>
  <c r="S245" i="32"/>
  <c r="O245" i="32"/>
  <c r="M245" i="32"/>
  <c r="I245" i="32"/>
  <c r="H245" i="32"/>
  <c r="G245" i="32"/>
  <c r="F245" i="32"/>
  <c r="E245" i="32"/>
  <c r="U244" i="32"/>
  <c r="S244" i="32"/>
  <c r="O244" i="32"/>
  <c r="Q244" i="32" s="1"/>
  <c r="M244" i="32"/>
  <c r="I244" i="32"/>
  <c r="H244" i="32"/>
  <c r="G244" i="32"/>
  <c r="F244" i="32"/>
  <c r="E244" i="32"/>
  <c r="U243" i="32"/>
  <c r="S243" i="32"/>
  <c r="O243" i="32"/>
  <c r="M243" i="32"/>
  <c r="I243" i="32"/>
  <c r="H243" i="32"/>
  <c r="E243" i="32"/>
  <c r="U242" i="32"/>
  <c r="S242" i="32"/>
  <c r="O242" i="32"/>
  <c r="M242" i="32"/>
  <c r="I242" i="32"/>
  <c r="H242" i="32"/>
  <c r="G242" i="32"/>
  <c r="F242" i="32"/>
  <c r="E242" i="32"/>
  <c r="U241" i="32"/>
  <c r="S241" i="32"/>
  <c r="O241" i="32"/>
  <c r="M241" i="32"/>
  <c r="I241" i="32"/>
  <c r="H241" i="32"/>
  <c r="G241" i="32"/>
  <c r="F241" i="32"/>
  <c r="E241" i="32"/>
  <c r="U240" i="32"/>
  <c r="S240" i="32"/>
  <c r="O240" i="32"/>
  <c r="M240" i="32"/>
  <c r="I240" i="32"/>
  <c r="H240" i="32"/>
  <c r="E240" i="32"/>
  <c r="U239" i="32"/>
  <c r="S239" i="32"/>
  <c r="O239" i="32"/>
  <c r="M239" i="32"/>
  <c r="I239" i="32"/>
  <c r="H239" i="32"/>
  <c r="E239" i="32"/>
  <c r="U238" i="32"/>
  <c r="S238" i="32"/>
  <c r="O238" i="32"/>
  <c r="M238" i="32"/>
  <c r="I238" i="32"/>
  <c r="H238" i="32"/>
  <c r="E238" i="32"/>
  <c r="U237" i="32"/>
  <c r="S237" i="32"/>
  <c r="O237" i="32"/>
  <c r="M237" i="32"/>
  <c r="I237" i="32"/>
  <c r="H237" i="32"/>
  <c r="G237" i="32"/>
  <c r="F237" i="32"/>
  <c r="E237" i="32"/>
  <c r="U236" i="32"/>
  <c r="S236" i="32"/>
  <c r="O236" i="32"/>
  <c r="M236" i="32"/>
  <c r="I236" i="32"/>
  <c r="H236" i="32"/>
  <c r="G236" i="32"/>
  <c r="F236" i="32"/>
  <c r="E236" i="32"/>
  <c r="U235" i="32"/>
  <c r="S235" i="32"/>
  <c r="O235" i="32"/>
  <c r="Q235" i="32" s="1"/>
  <c r="M235" i="32"/>
  <c r="I235" i="32"/>
  <c r="H235" i="32"/>
  <c r="G235" i="32"/>
  <c r="F235" i="32"/>
  <c r="E235" i="32"/>
  <c r="U234" i="32"/>
  <c r="S234" i="32"/>
  <c r="O234" i="32"/>
  <c r="Q234" i="32" s="1"/>
  <c r="M234" i="32"/>
  <c r="I234" i="32"/>
  <c r="H234" i="32"/>
  <c r="E234" i="32"/>
  <c r="U233" i="32"/>
  <c r="S233" i="32"/>
  <c r="O233" i="32"/>
  <c r="M233" i="32"/>
  <c r="I233" i="32"/>
  <c r="H233" i="32"/>
  <c r="G233" i="32"/>
  <c r="F233" i="32"/>
  <c r="E233" i="32"/>
  <c r="U232" i="32"/>
  <c r="S232" i="32"/>
  <c r="O232" i="32"/>
  <c r="M232" i="32"/>
  <c r="I232" i="32"/>
  <c r="H232" i="32"/>
  <c r="G232" i="32"/>
  <c r="F232" i="32"/>
  <c r="E232" i="32"/>
  <c r="U231" i="32"/>
  <c r="S231" i="32"/>
  <c r="O231" i="32"/>
  <c r="M231" i="32"/>
  <c r="I231" i="32"/>
  <c r="H231" i="32"/>
  <c r="G231" i="32"/>
  <c r="F231" i="32"/>
  <c r="E231" i="32"/>
  <c r="U230" i="32"/>
  <c r="S230" i="32"/>
  <c r="O230" i="32"/>
  <c r="M230" i="32"/>
  <c r="I230" i="32"/>
  <c r="H230" i="32"/>
  <c r="G230" i="32"/>
  <c r="F230" i="32"/>
  <c r="E230" i="32"/>
  <c r="U229" i="32"/>
  <c r="S229" i="32"/>
  <c r="O229" i="32"/>
  <c r="M229" i="32"/>
  <c r="I229" i="32"/>
  <c r="H229" i="32"/>
  <c r="G229" i="32"/>
  <c r="F229" i="32"/>
  <c r="E229" i="32"/>
  <c r="U228" i="32"/>
  <c r="S228" i="32"/>
  <c r="O228" i="32"/>
  <c r="M228" i="32"/>
  <c r="I228" i="32"/>
  <c r="H228" i="32"/>
  <c r="G228" i="32"/>
  <c r="F228" i="32"/>
  <c r="E228" i="32"/>
  <c r="U227" i="32"/>
  <c r="S227" i="32"/>
  <c r="O227" i="32"/>
  <c r="M227" i="32"/>
  <c r="I227" i="32"/>
  <c r="H227" i="32"/>
  <c r="G227" i="32"/>
  <c r="F227" i="32"/>
  <c r="E227" i="32"/>
  <c r="U226" i="32"/>
  <c r="S226" i="32"/>
  <c r="O226" i="32"/>
  <c r="M226" i="32"/>
  <c r="I226" i="32"/>
  <c r="H226" i="32"/>
  <c r="E226" i="32"/>
  <c r="U225" i="32"/>
  <c r="S225" i="32"/>
  <c r="O225" i="32"/>
  <c r="M225" i="32"/>
  <c r="I225" i="32"/>
  <c r="H225" i="32"/>
  <c r="G225" i="32"/>
  <c r="F225" i="32"/>
  <c r="E225" i="32"/>
  <c r="U224" i="32"/>
  <c r="S224" i="32"/>
  <c r="O224" i="32"/>
  <c r="Q224" i="32" s="1"/>
  <c r="M224" i="32"/>
  <c r="I224" i="32"/>
  <c r="H224" i="32"/>
  <c r="G224" i="32"/>
  <c r="F224" i="32"/>
  <c r="E224" i="32"/>
  <c r="U223" i="32"/>
  <c r="S223" i="32"/>
  <c r="O223" i="32"/>
  <c r="Q223" i="32" s="1"/>
  <c r="M223" i="32"/>
  <c r="I223" i="32"/>
  <c r="H223" i="32"/>
  <c r="G223" i="32"/>
  <c r="F223" i="32"/>
  <c r="E223" i="32"/>
  <c r="U222" i="32"/>
  <c r="S222" i="32"/>
  <c r="O222" i="32"/>
  <c r="M222" i="32"/>
  <c r="I222" i="32"/>
  <c r="H222" i="32"/>
  <c r="G222" i="32"/>
  <c r="F222" i="32"/>
  <c r="E222" i="32"/>
  <c r="U221" i="32"/>
  <c r="S221" i="32"/>
  <c r="O221" i="32"/>
  <c r="M221" i="32"/>
  <c r="I221" i="32"/>
  <c r="H221" i="32"/>
  <c r="E221" i="32"/>
  <c r="U220" i="32"/>
  <c r="S220" i="32"/>
  <c r="O220" i="32"/>
  <c r="M220" i="32"/>
  <c r="I220" i="32"/>
  <c r="H220" i="32"/>
  <c r="G220" i="32"/>
  <c r="F220" i="32"/>
  <c r="E220" i="32"/>
  <c r="U219" i="32"/>
  <c r="S219" i="32"/>
  <c r="O219" i="32"/>
  <c r="M219" i="32"/>
  <c r="I219" i="32"/>
  <c r="H219" i="32"/>
  <c r="G219" i="32"/>
  <c r="F219" i="32"/>
  <c r="E219" i="32"/>
  <c r="U218" i="32"/>
  <c r="S218" i="32"/>
  <c r="O218" i="32"/>
  <c r="M218" i="32"/>
  <c r="I218" i="32"/>
  <c r="H218" i="32"/>
  <c r="E218" i="32"/>
  <c r="U217" i="32"/>
  <c r="S217" i="32"/>
  <c r="O217" i="32"/>
  <c r="M217" i="32"/>
  <c r="I217" i="32"/>
  <c r="H217" i="32"/>
  <c r="E217" i="32"/>
  <c r="U216" i="32"/>
  <c r="S216" i="32"/>
  <c r="O216" i="32"/>
  <c r="M216" i="32"/>
  <c r="I216" i="32"/>
  <c r="H216" i="32"/>
  <c r="G216" i="32"/>
  <c r="F216" i="32"/>
  <c r="E216" i="32"/>
  <c r="U215" i="32"/>
  <c r="S215" i="32"/>
  <c r="O215" i="32"/>
  <c r="M215" i="32"/>
  <c r="I215" i="32"/>
  <c r="H215" i="32"/>
  <c r="G215" i="32"/>
  <c r="F215" i="32"/>
  <c r="E215" i="32"/>
  <c r="U214" i="32"/>
  <c r="S214" i="32"/>
  <c r="O214" i="32"/>
  <c r="Q214" i="32" s="1"/>
  <c r="M214" i="32"/>
  <c r="I214" i="32"/>
  <c r="H214" i="32"/>
  <c r="E214" i="32"/>
  <c r="U213" i="32"/>
  <c r="S213" i="32"/>
  <c r="O213" i="32"/>
  <c r="M213" i="32"/>
  <c r="I213" i="32"/>
  <c r="H213" i="32"/>
  <c r="E213" i="32"/>
  <c r="U212" i="32"/>
  <c r="S212" i="32"/>
  <c r="O212" i="32"/>
  <c r="Q212" i="32" s="1"/>
  <c r="M212" i="32"/>
  <c r="I212" i="32"/>
  <c r="H212" i="32"/>
  <c r="E212" i="32"/>
  <c r="U211" i="32"/>
  <c r="S211" i="32"/>
  <c r="O211" i="32"/>
  <c r="M211" i="32"/>
  <c r="I211" i="32"/>
  <c r="H211" i="32"/>
  <c r="E211" i="32"/>
  <c r="U210" i="32"/>
  <c r="S210" i="32"/>
  <c r="O210" i="32"/>
  <c r="M210" i="32"/>
  <c r="I210" i="32"/>
  <c r="H210" i="32"/>
  <c r="E210" i="32"/>
  <c r="U209" i="32"/>
  <c r="S209" i="32"/>
  <c r="O209" i="32"/>
  <c r="M209" i="32"/>
  <c r="I209" i="32"/>
  <c r="H209" i="32"/>
  <c r="G209" i="32"/>
  <c r="F209" i="32"/>
  <c r="E209" i="32"/>
  <c r="U208" i="32"/>
  <c r="S208" i="32"/>
  <c r="O208" i="32"/>
  <c r="M208" i="32"/>
  <c r="I208" i="32"/>
  <c r="H208" i="32"/>
  <c r="G208" i="32"/>
  <c r="F208" i="32"/>
  <c r="E208" i="32"/>
  <c r="U207" i="32"/>
  <c r="S207" i="32"/>
  <c r="O207" i="32"/>
  <c r="M207" i="32"/>
  <c r="I207" i="32"/>
  <c r="H207" i="32"/>
  <c r="G207" i="32"/>
  <c r="F207" i="32"/>
  <c r="E207" i="32"/>
  <c r="U206" i="32"/>
  <c r="S206" i="32"/>
  <c r="O206" i="32"/>
  <c r="M206" i="32"/>
  <c r="I206" i="32"/>
  <c r="H206" i="32"/>
  <c r="G206" i="32"/>
  <c r="F206" i="32"/>
  <c r="E206" i="32"/>
  <c r="U205" i="32"/>
  <c r="S205" i="32"/>
  <c r="O205" i="32"/>
  <c r="M205" i="32"/>
  <c r="I205" i="32"/>
  <c r="H205" i="32"/>
  <c r="G205" i="32"/>
  <c r="F205" i="32"/>
  <c r="E205" i="32"/>
  <c r="U204" i="32"/>
  <c r="S204" i="32"/>
  <c r="O204" i="32"/>
  <c r="M204" i="32"/>
  <c r="I204" i="32"/>
  <c r="H204" i="32"/>
  <c r="G204" i="32"/>
  <c r="F204" i="32"/>
  <c r="E204" i="32"/>
  <c r="U203" i="32"/>
  <c r="S203" i="32"/>
  <c r="O203" i="32"/>
  <c r="Q203" i="32" s="1"/>
  <c r="M203" i="32"/>
  <c r="I203" i="32"/>
  <c r="H203" i="32"/>
  <c r="E203" i="32"/>
  <c r="U202" i="32"/>
  <c r="S202" i="32"/>
  <c r="O202" i="32"/>
  <c r="Q202" i="32" s="1"/>
  <c r="M202" i="32"/>
  <c r="I202" i="32"/>
  <c r="H202" i="32"/>
  <c r="E202" i="32"/>
  <c r="U201" i="32"/>
  <c r="S201" i="32"/>
  <c r="O201" i="32"/>
  <c r="M201" i="32"/>
  <c r="I201" i="32"/>
  <c r="H201" i="32"/>
  <c r="E201" i="32"/>
  <c r="U200" i="32"/>
  <c r="S200" i="32"/>
  <c r="O200" i="32"/>
  <c r="M200" i="32"/>
  <c r="I200" i="32"/>
  <c r="H200" i="32"/>
  <c r="E200" i="32"/>
  <c r="U199" i="32"/>
  <c r="S199" i="32"/>
  <c r="O199" i="32"/>
  <c r="M199" i="32"/>
  <c r="I199" i="32"/>
  <c r="H199" i="32"/>
  <c r="E199" i="32"/>
  <c r="U198" i="32"/>
  <c r="S198" i="32"/>
  <c r="O198" i="32"/>
  <c r="M198" i="32"/>
  <c r="I198" i="32"/>
  <c r="H198" i="32"/>
  <c r="E198" i="32"/>
  <c r="U197" i="32"/>
  <c r="S197" i="32"/>
  <c r="O197" i="32"/>
  <c r="M197" i="32"/>
  <c r="I197" i="32"/>
  <c r="H197" i="32"/>
  <c r="E197" i="32"/>
  <c r="U196" i="32"/>
  <c r="S196" i="32"/>
  <c r="O196" i="32"/>
  <c r="M196" i="32"/>
  <c r="I196" i="32"/>
  <c r="H196" i="32"/>
  <c r="G196" i="32"/>
  <c r="F196" i="32"/>
  <c r="E196" i="32"/>
  <c r="U195" i="32"/>
  <c r="S195" i="32"/>
  <c r="O195" i="32"/>
  <c r="M195" i="32"/>
  <c r="I195" i="32"/>
  <c r="H195" i="32"/>
  <c r="G195" i="32"/>
  <c r="F195" i="32"/>
  <c r="E195" i="32"/>
  <c r="U194" i="32"/>
  <c r="S194" i="32"/>
  <c r="O194" i="32"/>
  <c r="M194" i="32"/>
  <c r="I194" i="32"/>
  <c r="H194" i="32"/>
  <c r="G194" i="32"/>
  <c r="F194" i="32"/>
  <c r="E194" i="32"/>
  <c r="U193" i="32"/>
  <c r="S193" i="32"/>
  <c r="O193" i="32"/>
  <c r="M193" i="32"/>
  <c r="I193" i="32"/>
  <c r="H193" i="32"/>
  <c r="G193" i="32"/>
  <c r="F193" i="32"/>
  <c r="E193" i="32"/>
  <c r="U192" i="32"/>
  <c r="S192" i="32"/>
  <c r="O192" i="32"/>
  <c r="Q192" i="32" s="1"/>
  <c r="M192" i="32"/>
  <c r="I192" i="32"/>
  <c r="H192" i="32"/>
  <c r="G192" i="32"/>
  <c r="F192" i="32"/>
  <c r="E192" i="32"/>
  <c r="U191" i="32"/>
  <c r="S191" i="32"/>
  <c r="O191" i="32"/>
  <c r="Q191" i="32" s="1"/>
  <c r="M191" i="32"/>
  <c r="I191" i="32"/>
  <c r="H191" i="32"/>
  <c r="G191" i="32"/>
  <c r="F191" i="32"/>
  <c r="E191" i="32"/>
  <c r="U190" i="32"/>
  <c r="S190" i="32"/>
  <c r="O190" i="32"/>
  <c r="M190" i="32"/>
  <c r="I190" i="32"/>
  <c r="H190" i="32"/>
  <c r="G190" i="32"/>
  <c r="F190" i="32"/>
  <c r="E190" i="32"/>
  <c r="U189" i="32"/>
  <c r="S189" i="32"/>
  <c r="O189" i="32"/>
  <c r="M189" i="32"/>
  <c r="I189" i="32"/>
  <c r="H189" i="32"/>
  <c r="G189" i="32"/>
  <c r="F189" i="32"/>
  <c r="E189" i="32"/>
  <c r="U188" i="32"/>
  <c r="S188" i="32"/>
  <c r="O188" i="32"/>
  <c r="M188" i="32"/>
  <c r="I188" i="32"/>
  <c r="H188" i="32"/>
  <c r="G188" i="32"/>
  <c r="F188" i="32"/>
  <c r="E188" i="32"/>
  <c r="U187" i="32"/>
  <c r="S187" i="32"/>
  <c r="O187" i="32"/>
  <c r="M187" i="32"/>
  <c r="I187" i="32"/>
  <c r="H187" i="32"/>
  <c r="G187" i="32"/>
  <c r="F187" i="32"/>
  <c r="E187" i="32"/>
  <c r="U186" i="32"/>
  <c r="S186" i="32"/>
  <c r="O186" i="32"/>
  <c r="M186" i="32"/>
  <c r="I186" i="32"/>
  <c r="H186" i="32"/>
  <c r="G186" i="32"/>
  <c r="F186" i="32"/>
  <c r="E186" i="32"/>
  <c r="U185" i="32"/>
  <c r="S185" i="32"/>
  <c r="O185" i="32"/>
  <c r="M185" i="32"/>
  <c r="I185" i="32"/>
  <c r="H185" i="32"/>
  <c r="E185" i="32"/>
  <c r="U184" i="32"/>
  <c r="S184" i="32"/>
  <c r="O184" i="32"/>
  <c r="M184" i="32"/>
  <c r="I184" i="32"/>
  <c r="H184" i="32"/>
  <c r="G184" i="32"/>
  <c r="F184" i="32"/>
  <c r="E184" i="32"/>
  <c r="U183" i="32"/>
  <c r="S183" i="32"/>
  <c r="O183" i="32"/>
  <c r="M183" i="32"/>
  <c r="I183" i="32"/>
  <c r="H183" i="32"/>
  <c r="E183" i="32"/>
  <c r="U182" i="32"/>
  <c r="S182" i="32"/>
  <c r="O182" i="32"/>
  <c r="Q182" i="32" s="1"/>
  <c r="M182" i="32"/>
  <c r="I182" i="32"/>
  <c r="H182" i="32"/>
  <c r="E182" i="32"/>
  <c r="U181" i="32"/>
  <c r="S181" i="32"/>
  <c r="O181" i="32"/>
  <c r="M181" i="32"/>
  <c r="I181" i="32"/>
  <c r="H181" i="32"/>
  <c r="G181" i="32"/>
  <c r="F181" i="32"/>
  <c r="E181" i="32"/>
  <c r="U180" i="32"/>
  <c r="S180" i="32"/>
  <c r="O180" i="32"/>
  <c r="Q180" i="32" s="1"/>
  <c r="M180" i="32"/>
  <c r="I180" i="32"/>
  <c r="H180" i="32"/>
  <c r="G180" i="32"/>
  <c r="F180" i="32"/>
  <c r="E180" i="32"/>
  <c r="U179" i="32"/>
  <c r="S179" i="32"/>
  <c r="O179" i="32"/>
  <c r="M179" i="32"/>
  <c r="I179" i="32"/>
  <c r="H179" i="32"/>
  <c r="G179" i="32"/>
  <c r="F179" i="32"/>
  <c r="E179" i="32"/>
  <c r="U178" i="32"/>
  <c r="S178" i="32"/>
  <c r="O178" i="32"/>
  <c r="M178" i="32"/>
  <c r="I178" i="32"/>
  <c r="H178" i="32"/>
  <c r="G178" i="32"/>
  <c r="F178" i="32"/>
  <c r="E178" i="32"/>
  <c r="U177" i="32"/>
  <c r="S177" i="32"/>
  <c r="O177" i="32"/>
  <c r="M177" i="32"/>
  <c r="I177" i="32"/>
  <c r="H177" i="32"/>
  <c r="G177" i="32"/>
  <c r="F177" i="32"/>
  <c r="E177" i="32"/>
  <c r="U176" i="32"/>
  <c r="S176" i="32"/>
  <c r="O176" i="32"/>
  <c r="M176" i="32"/>
  <c r="I176" i="32"/>
  <c r="H176" i="32"/>
  <c r="E176" i="32"/>
  <c r="U175" i="32"/>
  <c r="S175" i="32"/>
  <c r="O175" i="32"/>
  <c r="M175" i="32"/>
  <c r="I175" i="32"/>
  <c r="H175" i="32"/>
  <c r="E175" i="32"/>
  <c r="U174" i="32"/>
  <c r="S174" i="32"/>
  <c r="O174" i="32"/>
  <c r="M174" i="32"/>
  <c r="I174" i="32"/>
  <c r="H174" i="32"/>
  <c r="G174" i="32"/>
  <c r="F174" i="32"/>
  <c r="E174" i="32"/>
  <c r="U173" i="32"/>
  <c r="S173" i="32"/>
  <c r="O173" i="32"/>
  <c r="M173" i="32"/>
  <c r="I173" i="32"/>
  <c r="H173" i="32"/>
  <c r="G173" i="32"/>
  <c r="F173" i="32"/>
  <c r="E173" i="32"/>
  <c r="U172" i="32"/>
  <c r="S172" i="32"/>
  <c r="O172" i="32"/>
  <c r="M172" i="32"/>
  <c r="I172" i="32"/>
  <c r="H172" i="32"/>
  <c r="E172" i="32"/>
  <c r="U171" i="32"/>
  <c r="S171" i="32"/>
  <c r="O171" i="32"/>
  <c r="Q171" i="32" s="1"/>
  <c r="M171" i="32"/>
  <c r="I171" i="32"/>
  <c r="H171" i="32"/>
  <c r="E171" i="32"/>
  <c r="U170" i="32"/>
  <c r="S170" i="32"/>
  <c r="O170" i="32"/>
  <c r="Q170" i="32" s="1"/>
  <c r="M170" i="32"/>
  <c r="I170" i="32"/>
  <c r="H170" i="32"/>
  <c r="G170" i="32"/>
  <c r="F170" i="32"/>
  <c r="E170" i="32"/>
  <c r="U169" i="32"/>
  <c r="S169" i="32"/>
  <c r="O169" i="32"/>
  <c r="M169" i="32"/>
  <c r="I169" i="32"/>
  <c r="H169" i="32"/>
  <c r="G169" i="32"/>
  <c r="F169" i="32"/>
  <c r="E169" i="32"/>
  <c r="U168" i="32"/>
  <c r="S168" i="32"/>
  <c r="O168" i="32"/>
  <c r="M168" i="32"/>
  <c r="I168" i="32"/>
  <c r="H168" i="32"/>
  <c r="G168" i="32"/>
  <c r="F168" i="32"/>
  <c r="E168" i="32"/>
  <c r="U167" i="32"/>
  <c r="S167" i="32"/>
  <c r="O167" i="32"/>
  <c r="M167" i="32"/>
  <c r="I167" i="32"/>
  <c r="H167" i="32"/>
  <c r="G167" i="32"/>
  <c r="F167" i="32"/>
  <c r="E167" i="32"/>
  <c r="U166" i="32"/>
  <c r="S166" i="32"/>
  <c r="O166" i="32"/>
  <c r="M166" i="32"/>
  <c r="I166" i="32"/>
  <c r="H166" i="32"/>
  <c r="G166" i="32"/>
  <c r="F166" i="32"/>
  <c r="E166" i="32"/>
  <c r="U165" i="32"/>
  <c r="S165" i="32"/>
  <c r="O165" i="32"/>
  <c r="M165" i="32"/>
  <c r="I165" i="32"/>
  <c r="H165" i="32"/>
  <c r="G165" i="32"/>
  <c r="F165" i="32"/>
  <c r="E165" i="32"/>
  <c r="U164" i="32"/>
  <c r="S164" i="32"/>
  <c r="O164" i="32"/>
  <c r="M164" i="32"/>
  <c r="I164" i="32"/>
  <c r="H164" i="32"/>
  <c r="G164" i="32"/>
  <c r="F164" i="32"/>
  <c r="E164" i="32"/>
  <c r="U163" i="32"/>
  <c r="S163" i="32"/>
  <c r="O163" i="32"/>
  <c r="M163" i="32"/>
  <c r="I163" i="32"/>
  <c r="H163" i="32"/>
  <c r="E163" i="32"/>
  <c r="U162" i="32"/>
  <c r="S162" i="32"/>
  <c r="O162" i="32"/>
  <c r="M162" i="32"/>
  <c r="I162" i="32"/>
  <c r="H162" i="32"/>
  <c r="G162" i="32"/>
  <c r="F162" i="32"/>
  <c r="E162" i="32"/>
  <c r="U161" i="32"/>
  <c r="S161" i="32"/>
  <c r="O161" i="32"/>
  <c r="M161" i="32"/>
  <c r="I161" i="32"/>
  <c r="H161" i="32"/>
  <c r="G161" i="32"/>
  <c r="F161" i="32"/>
  <c r="E161" i="32"/>
  <c r="U160" i="32"/>
  <c r="S160" i="32"/>
  <c r="O160" i="32"/>
  <c r="Q160" i="32" s="1"/>
  <c r="M160" i="32"/>
  <c r="I160" i="32"/>
  <c r="H160" i="32"/>
  <c r="E160" i="32"/>
  <c r="U159" i="32"/>
  <c r="S159" i="32"/>
  <c r="O159" i="32"/>
  <c r="Q159" i="32" s="1"/>
  <c r="M159" i="32"/>
  <c r="I159" i="32"/>
  <c r="H159" i="32"/>
  <c r="E159" i="32"/>
  <c r="U158" i="32"/>
  <c r="S158" i="32"/>
  <c r="O158" i="32"/>
  <c r="M158" i="32"/>
  <c r="I158" i="32"/>
  <c r="H158" i="32"/>
  <c r="E158" i="32"/>
  <c r="U157" i="32"/>
  <c r="S157" i="32"/>
  <c r="O157" i="32"/>
  <c r="M157" i="32"/>
  <c r="I157" i="32"/>
  <c r="H157" i="32"/>
  <c r="G157" i="32"/>
  <c r="F157" i="32"/>
  <c r="E157" i="32"/>
  <c r="U156" i="32"/>
  <c r="S156" i="32"/>
  <c r="O156" i="32"/>
  <c r="M156" i="32"/>
  <c r="I156" i="32"/>
  <c r="H156" i="32"/>
  <c r="G156" i="32"/>
  <c r="F156" i="32"/>
  <c r="E156" i="32"/>
  <c r="U155" i="32"/>
  <c r="S155" i="32"/>
  <c r="O155" i="32"/>
  <c r="M155" i="32"/>
  <c r="I155" i="32"/>
  <c r="H155" i="32"/>
  <c r="E155" i="32"/>
  <c r="U154" i="32"/>
  <c r="S154" i="32"/>
  <c r="O154" i="32"/>
  <c r="M154" i="32"/>
  <c r="I154" i="32"/>
  <c r="H154" i="32"/>
  <c r="G154" i="32"/>
  <c r="F154" i="32"/>
  <c r="E154" i="32"/>
  <c r="U153" i="32"/>
  <c r="S153" i="32"/>
  <c r="O153" i="32"/>
  <c r="M153" i="32"/>
  <c r="I153" i="32"/>
  <c r="H153" i="32"/>
  <c r="G153" i="32"/>
  <c r="F153" i="32"/>
  <c r="E153" i="32"/>
  <c r="U152" i="32"/>
  <c r="S152" i="32"/>
  <c r="O152" i="32"/>
  <c r="M152" i="32"/>
  <c r="I152" i="32"/>
  <c r="H152" i="32"/>
  <c r="G152" i="32"/>
  <c r="F152" i="32"/>
  <c r="E152" i="32"/>
  <c r="U151" i="32"/>
  <c r="S151" i="32"/>
  <c r="O151" i="32"/>
  <c r="M151" i="32"/>
  <c r="I151" i="32"/>
  <c r="H151" i="32"/>
  <c r="E151" i="32"/>
  <c r="U150" i="32"/>
  <c r="S150" i="32"/>
  <c r="O150" i="32"/>
  <c r="Q150" i="32" s="1"/>
  <c r="M150" i="32"/>
  <c r="I150" i="32"/>
  <c r="H150" i="32"/>
  <c r="G150" i="32"/>
  <c r="F150" i="32"/>
  <c r="E150" i="32"/>
  <c r="U149" i="32"/>
  <c r="S149" i="32"/>
  <c r="O149" i="32"/>
  <c r="M149" i="32"/>
  <c r="I149" i="32"/>
  <c r="H149" i="32"/>
  <c r="G149" i="32"/>
  <c r="F149" i="32"/>
  <c r="E149" i="32"/>
  <c r="U148" i="32"/>
  <c r="S148" i="32"/>
  <c r="O148" i="32"/>
  <c r="Q148" i="32" s="1"/>
  <c r="M148" i="32"/>
  <c r="I148" i="32"/>
  <c r="H148" i="32"/>
  <c r="E148" i="32"/>
  <c r="U147" i="32"/>
  <c r="S147" i="32"/>
  <c r="O147" i="32"/>
  <c r="M147" i="32"/>
  <c r="I147" i="32"/>
  <c r="H147" i="32"/>
  <c r="E147" i="32"/>
  <c r="U146" i="32"/>
  <c r="S146" i="32"/>
  <c r="O146" i="32"/>
  <c r="M146" i="32"/>
  <c r="I146" i="32"/>
  <c r="H146" i="32"/>
  <c r="G146" i="32"/>
  <c r="F146" i="32"/>
  <c r="E146" i="32"/>
  <c r="U145" i="32"/>
  <c r="S145" i="32"/>
  <c r="O145" i="32"/>
  <c r="M145" i="32"/>
  <c r="I145" i="32"/>
  <c r="H145" i="32"/>
  <c r="G145" i="32"/>
  <c r="F145" i="32"/>
  <c r="E145" i="32"/>
  <c r="U144" i="32"/>
  <c r="S144" i="32"/>
  <c r="O144" i="32"/>
  <c r="M144" i="32"/>
  <c r="I144" i="32"/>
  <c r="H144" i="32"/>
  <c r="G144" i="32"/>
  <c r="F144" i="32"/>
  <c r="E144" i="32"/>
  <c r="U143" i="32"/>
  <c r="S143" i="32"/>
  <c r="O143" i="32"/>
  <c r="M143" i="32"/>
  <c r="I143" i="32"/>
  <c r="H143" i="32"/>
  <c r="G143" i="32"/>
  <c r="F143" i="32"/>
  <c r="E143" i="32"/>
  <c r="U142" i="32"/>
  <c r="S142" i="32"/>
  <c r="O142" i="32"/>
  <c r="M142" i="32"/>
  <c r="I142" i="32"/>
  <c r="H142" i="32"/>
  <c r="G142" i="32"/>
  <c r="F142" i="32"/>
  <c r="E142" i="32"/>
  <c r="U141" i="32"/>
  <c r="S141" i="32"/>
  <c r="O141" i="32"/>
  <c r="M141" i="32"/>
  <c r="I141" i="32"/>
  <c r="H141" i="32"/>
  <c r="G141" i="32"/>
  <c r="F141" i="32"/>
  <c r="E141" i="32"/>
  <c r="U140" i="32"/>
  <c r="S140" i="32"/>
  <c r="O140" i="32"/>
  <c r="M140" i="32"/>
  <c r="I140" i="32"/>
  <c r="H140" i="32"/>
  <c r="G140" i="32"/>
  <c r="F140" i="32"/>
  <c r="E140" i="32"/>
  <c r="U139" i="32"/>
  <c r="S139" i="32"/>
  <c r="O139" i="32"/>
  <c r="Q139" i="32" s="1"/>
  <c r="M139" i="32"/>
  <c r="I139" i="32"/>
  <c r="H139" i="32"/>
  <c r="G139" i="32"/>
  <c r="F139" i="32"/>
  <c r="E139" i="32"/>
  <c r="U138" i="32"/>
  <c r="S138" i="32"/>
  <c r="O138" i="32"/>
  <c r="Q138" i="32" s="1"/>
  <c r="M138" i="32"/>
  <c r="I138" i="32"/>
  <c r="H138" i="32"/>
  <c r="G138" i="32"/>
  <c r="F138" i="32"/>
  <c r="E138" i="32"/>
  <c r="U137" i="32"/>
  <c r="S137" i="32"/>
  <c r="O137" i="32"/>
  <c r="M137" i="32"/>
  <c r="I137" i="32"/>
  <c r="H137" i="32"/>
  <c r="G137" i="32"/>
  <c r="F137" i="32"/>
  <c r="E137" i="32"/>
  <c r="U136" i="32"/>
  <c r="S136" i="32"/>
  <c r="O136" i="32"/>
  <c r="M136" i="32"/>
  <c r="I136" i="32"/>
  <c r="H136" i="32"/>
  <c r="G136" i="32"/>
  <c r="F136" i="32"/>
  <c r="E136" i="32"/>
  <c r="U135" i="32"/>
  <c r="S135" i="32"/>
  <c r="O135" i="32"/>
  <c r="M135" i="32"/>
  <c r="I135" i="32"/>
  <c r="H135" i="32"/>
  <c r="G135" i="32"/>
  <c r="F135" i="32"/>
  <c r="E135" i="32"/>
  <c r="U134" i="32"/>
  <c r="S134" i="32"/>
  <c r="O134" i="32"/>
  <c r="M134" i="32"/>
  <c r="I134" i="32"/>
  <c r="H134" i="32"/>
  <c r="G134" i="32"/>
  <c r="F134" i="32"/>
  <c r="E134" i="32"/>
  <c r="U133" i="32"/>
  <c r="S133" i="32"/>
  <c r="O133" i="32"/>
  <c r="M133" i="32"/>
  <c r="I133" i="32"/>
  <c r="H133" i="32"/>
  <c r="G133" i="32"/>
  <c r="F133" i="32"/>
  <c r="E133" i="32"/>
  <c r="U132" i="32"/>
  <c r="S132" i="32"/>
  <c r="O132" i="32"/>
  <c r="M132" i="32"/>
  <c r="I132" i="32"/>
  <c r="H132" i="32"/>
  <c r="E132" i="32"/>
  <c r="U131" i="32"/>
  <c r="S131" i="32"/>
  <c r="O131" i="32"/>
  <c r="M131" i="32"/>
  <c r="I131" i="32"/>
  <c r="H131" i="32"/>
  <c r="E131" i="32"/>
  <c r="U130" i="32"/>
  <c r="S130" i="32"/>
  <c r="O130" i="32"/>
  <c r="M130" i="32"/>
  <c r="I130" i="32"/>
  <c r="H130" i="32"/>
  <c r="G130" i="32"/>
  <c r="F130" i="32"/>
  <c r="E130" i="32"/>
  <c r="U129" i="32"/>
  <c r="S129" i="32"/>
  <c r="O129" i="32"/>
  <c r="M129" i="32"/>
  <c r="I129" i="32"/>
  <c r="H129" i="32"/>
  <c r="G129" i="32"/>
  <c r="F129" i="32"/>
  <c r="E129" i="32"/>
  <c r="U128" i="32"/>
  <c r="S128" i="32"/>
  <c r="O128" i="32"/>
  <c r="Q128" i="32" s="1"/>
  <c r="M128" i="32"/>
  <c r="I128" i="32"/>
  <c r="H128" i="32"/>
  <c r="G128" i="32"/>
  <c r="F128" i="32"/>
  <c r="E128" i="32"/>
  <c r="U127" i="32"/>
  <c r="S127" i="32"/>
  <c r="O127" i="32"/>
  <c r="Q127" i="32" s="1"/>
  <c r="M127" i="32"/>
  <c r="I127" i="32"/>
  <c r="H127" i="32"/>
  <c r="G127" i="32"/>
  <c r="F127" i="32"/>
  <c r="E127" i="32"/>
  <c r="U126" i="32"/>
  <c r="S126" i="32"/>
  <c r="O126" i="32"/>
  <c r="M126" i="32"/>
  <c r="I126" i="32"/>
  <c r="H126" i="32"/>
  <c r="G126" i="32"/>
  <c r="F126" i="32"/>
  <c r="E126" i="32"/>
  <c r="U125" i="32"/>
  <c r="S125" i="32"/>
  <c r="O125" i="32"/>
  <c r="M125" i="32"/>
  <c r="I125" i="32"/>
  <c r="H125" i="32"/>
  <c r="E125" i="32"/>
  <c r="U124" i="32"/>
  <c r="S124" i="32"/>
  <c r="O124" i="32"/>
  <c r="M124" i="32"/>
  <c r="I124" i="32"/>
  <c r="H124" i="32"/>
  <c r="G124" i="32"/>
  <c r="F124" i="32"/>
  <c r="E124" i="32"/>
  <c r="U123" i="32"/>
  <c r="S123" i="32"/>
  <c r="O123" i="32"/>
  <c r="M123" i="32"/>
  <c r="I123" i="32"/>
  <c r="H123" i="32"/>
  <c r="G123" i="32"/>
  <c r="F123" i="32"/>
  <c r="E123" i="32"/>
  <c r="U122" i="32"/>
  <c r="S122" i="32"/>
  <c r="O122" i="32"/>
  <c r="M122" i="32"/>
  <c r="I122" i="32"/>
  <c r="H122" i="32"/>
  <c r="G122" i="32"/>
  <c r="F122" i="32"/>
  <c r="E122" i="32"/>
  <c r="U121" i="32"/>
  <c r="S121" i="32"/>
  <c r="O121" i="32"/>
  <c r="M121" i="32"/>
  <c r="I121" i="32"/>
  <c r="H121" i="32"/>
  <c r="E121" i="32"/>
  <c r="U120" i="32"/>
  <c r="S120" i="32"/>
  <c r="O120" i="32"/>
  <c r="M120" i="32"/>
  <c r="I120" i="32"/>
  <c r="H120" i="32"/>
  <c r="G120" i="32"/>
  <c r="F120" i="32"/>
  <c r="E120" i="32"/>
  <c r="U119" i="32"/>
  <c r="S119" i="32"/>
  <c r="O119" i="32"/>
  <c r="M119" i="32"/>
  <c r="I119" i="32"/>
  <c r="H119" i="32"/>
  <c r="E119" i="32"/>
  <c r="U118" i="32"/>
  <c r="S118" i="32"/>
  <c r="O118" i="32"/>
  <c r="Q118" i="32" s="1"/>
  <c r="M118" i="32"/>
  <c r="I118" i="32"/>
  <c r="H118" i="32"/>
  <c r="G118" i="32"/>
  <c r="F118" i="32"/>
  <c r="E118" i="32"/>
  <c r="U117" i="32"/>
  <c r="S117" i="32"/>
  <c r="O117" i="32"/>
  <c r="M117" i="32"/>
  <c r="I117" i="32"/>
  <c r="H117" i="32"/>
  <c r="E117" i="32"/>
  <c r="U116" i="32"/>
  <c r="S116" i="32"/>
  <c r="O116" i="32"/>
  <c r="Q116" i="32" s="1"/>
  <c r="M116" i="32"/>
  <c r="I116" i="32"/>
  <c r="H116" i="32"/>
  <c r="G116" i="32"/>
  <c r="F116" i="32"/>
  <c r="E116" i="32"/>
  <c r="U115" i="32"/>
  <c r="S115" i="32"/>
  <c r="O115" i="32"/>
  <c r="M115" i="32"/>
  <c r="I115" i="32"/>
  <c r="H115" i="32"/>
  <c r="G115" i="32"/>
  <c r="F115" i="32"/>
  <c r="E115" i="32"/>
  <c r="U114" i="32"/>
  <c r="S114" i="32"/>
  <c r="O114" i="32"/>
  <c r="M114" i="32"/>
  <c r="I114" i="32"/>
  <c r="H114" i="32"/>
  <c r="G114" i="32"/>
  <c r="F114" i="32"/>
  <c r="E114" i="32"/>
  <c r="U113" i="32"/>
  <c r="S113" i="32"/>
  <c r="O113" i="32"/>
  <c r="M113" i="32"/>
  <c r="I113" i="32"/>
  <c r="H113" i="32"/>
  <c r="G113" i="32"/>
  <c r="F113" i="32"/>
  <c r="E113" i="32"/>
  <c r="U112" i="32"/>
  <c r="S112" i="32"/>
  <c r="O112" i="32"/>
  <c r="M112" i="32"/>
  <c r="I112" i="32"/>
  <c r="H112" i="32"/>
  <c r="G112" i="32"/>
  <c r="F112" i="32"/>
  <c r="E112" i="32"/>
  <c r="FT111" i="32"/>
  <c r="EO111" i="32"/>
  <c r="EM111" i="32"/>
  <c r="EJ111" i="32"/>
  <c r="EH111" i="32"/>
  <c r="EE111" i="32"/>
  <c r="EC111" i="32"/>
  <c r="DY111" i="32"/>
  <c r="EA111" i="32" s="1"/>
  <c r="DW111" i="32"/>
  <c r="DT111" i="32"/>
  <c r="DR111" i="32"/>
  <c r="DO111" i="32"/>
  <c r="DM111" i="32"/>
  <c r="DI111" i="32"/>
  <c r="DK111" i="32" s="1"/>
  <c r="DG111" i="32"/>
  <c r="DC111" i="32"/>
  <c r="DE111" i="32" s="1"/>
  <c r="DA111" i="32"/>
  <c r="CX111" i="32"/>
  <c r="CV111" i="32"/>
  <c r="CR111" i="32"/>
  <c r="CT111" i="32" s="1"/>
  <c r="CP111" i="32"/>
  <c r="CL111" i="32"/>
  <c r="CN111" i="32" s="1"/>
  <c r="CJ111" i="32"/>
  <c r="CG111" i="32"/>
  <c r="CE111" i="32"/>
  <c r="CB111" i="32"/>
  <c r="BZ111" i="32"/>
  <c r="BW111" i="32"/>
  <c r="BU111" i="32"/>
  <c r="BR111" i="32"/>
  <c r="BP111" i="32"/>
  <c r="BM111" i="32"/>
  <c r="BK111" i="32"/>
  <c r="BG111" i="32"/>
  <c r="BI111" i="32" s="1"/>
  <c r="BE111" i="32"/>
  <c r="BB111" i="32"/>
  <c r="AZ111" i="32"/>
  <c r="AV111" i="32"/>
  <c r="AX111" i="32" s="1"/>
  <c r="AT111" i="32"/>
  <c r="AP111" i="32"/>
  <c r="AR111" i="32" s="1"/>
  <c r="AN111" i="32"/>
  <c r="AK111" i="32"/>
  <c r="AI111" i="32"/>
  <c r="AE111" i="32"/>
  <c r="AG111" i="32" s="1"/>
  <c r="AC111" i="32"/>
  <c r="Z111" i="32"/>
  <c r="X111" i="32"/>
  <c r="U111" i="32"/>
  <c r="S111" i="32"/>
  <c r="O111" i="32"/>
  <c r="M111" i="32"/>
  <c r="I111" i="32"/>
  <c r="H111" i="32"/>
  <c r="E111" i="32"/>
  <c r="FT110" i="32"/>
  <c r="EO110" i="32"/>
  <c r="EM110" i="32"/>
  <c r="EJ110" i="32"/>
  <c r="EH110" i="32"/>
  <c r="EE110" i="32"/>
  <c r="EC110" i="32"/>
  <c r="DY110" i="32"/>
  <c r="EA110" i="32" s="1"/>
  <c r="DW110" i="32"/>
  <c r="DT110" i="32"/>
  <c r="DR110" i="32"/>
  <c r="DO110" i="32"/>
  <c r="DM110" i="32"/>
  <c r="DI110" i="32"/>
  <c r="DK110" i="32" s="1"/>
  <c r="DG110" i="32"/>
  <c r="DC110" i="32"/>
  <c r="DE110" i="32" s="1"/>
  <c r="DA110" i="32"/>
  <c r="CX110" i="32"/>
  <c r="CV110" i="32"/>
  <c r="CR110" i="32"/>
  <c r="CT110" i="32" s="1"/>
  <c r="CP110" i="32"/>
  <c r="CL110" i="32"/>
  <c r="CN110" i="32" s="1"/>
  <c r="CJ110" i="32"/>
  <c r="CG110" i="32"/>
  <c r="CE110" i="32"/>
  <c r="CB110" i="32"/>
  <c r="BZ110" i="32"/>
  <c r="BW110" i="32"/>
  <c r="BU110" i="32"/>
  <c r="BR110" i="32"/>
  <c r="BP110" i="32"/>
  <c r="BM110" i="32"/>
  <c r="BK110" i="32"/>
  <c r="BG110" i="32"/>
  <c r="BI110" i="32" s="1"/>
  <c r="BE110" i="32"/>
  <c r="BB110" i="32"/>
  <c r="AZ110" i="32"/>
  <c r="AV110" i="32"/>
  <c r="AX110" i="32" s="1"/>
  <c r="AT110" i="32"/>
  <c r="AP110" i="32"/>
  <c r="AR110" i="32" s="1"/>
  <c r="AN110" i="32"/>
  <c r="AK110" i="32"/>
  <c r="AI110" i="32"/>
  <c r="AE110" i="32"/>
  <c r="AG110" i="32" s="1"/>
  <c r="AC110" i="32"/>
  <c r="Z110" i="32"/>
  <c r="X110" i="32"/>
  <c r="U110" i="32"/>
  <c r="S110" i="32"/>
  <c r="O110" i="32"/>
  <c r="M110" i="32"/>
  <c r="I110" i="32"/>
  <c r="H110" i="32"/>
  <c r="E110" i="32"/>
  <c r="FT109" i="32"/>
  <c r="EO109" i="32"/>
  <c r="EM109" i="32"/>
  <c r="EJ109" i="32"/>
  <c r="EH109" i="32"/>
  <c r="EE109" i="32"/>
  <c r="EC109" i="32"/>
  <c r="DY109" i="32"/>
  <c r="EA109" i="32" s="1"/>
  <c r="DW109" i="32"/>
  <c r="DT109" i="32"/>
  <c r="DR109" i="32"/>
  <c r="DO109" i="32"/>
  <c r="DM109" i="32"/>
  <c r="DI109" i="32"/>
  <c r="DK109" i="32" s="1"/>
  <c r="DG109" i="32"/>
  <c r="DC109" i="32"/>
  <c r="DE109" i="32" s="1"/>
  <c r="DA109" i="32"/>
  <c r="CX109" i="32"/>
  <c r="CV109" i="32"/>
  <c r="CR109" i="32"/>
  <c r="CT109" i="32" s="1"/>
  <c r="CP109" i="32"/>
  <c r="CL109" i="32"/>
  <c r="CN109" i="32" s="1"/>
  <c r="CJ109" i="32"/>
  <c r="CG109" i="32"/>
  <c r="CE109" i="32"/>
  <c r="CB109" i="32"/>
  <c r="BZ109" i="32"/>
  <c r="BW109" i="32"/>
  <c r="BU109" i="32"/>
  <c r="BR109" i="32"/>
  <c r="BP109" i="32"/>
  <c r="BM109" i="32"/>
  <c r="BK109" i="32"/>
  <c r="BG109" i="32"/>
  <c r="BI109" i="32" s="1"/>
  <c r="BE109" i="32"/>
  <c r="BB109" i="32"/>
  <c r="AZ109" i="32"/>
  <c r="AV109" i="32"/>
  <c r="AX109" i="32" s="1"/>
  <c r="AT109" i="32"/>
  <c r="AP109" i="32"/>
  <c r="AR109" i="32" s="1"/>
  <c r="AN109" i="32"/>
  <c r="AK109" i="32"/>
  <c r="AI109" i="32"/>
  <c r="AE109" i="32"/>
  <c r="AG109" i="32" s="1"/>
  <c r="AC109" i="32"/>
  <c r="Z109" i="32"/>
  <c r="X109" i="32"/>
  <c r="U109" i="32"/>
  <c r="S109" i="32"/>
  <c r="O109" i="32"/>
  <c r="M109" i="32"/>
  <c r="I109" i="32"/>
  <c r="H109" i="32"/>
  <c r="E109" i="32"/>
  <c r="FT108" i="32"/>
  <c r="EO108" i="32"/>
  <c r="EM108" i="32"/>
  <c r="EJ108" i="32"/>
  <c r="EH108" i="32"/>
  <c r="EE108" i="32"/>
  <c r="EC108" i="32"/>
  <c r="DY108" i="32"/>
  <c r="EA108" i="32" s="1"/>
  <c r="DW108" i="32"/>
  <c r="DT108" i="32"/>
  <c r="DR108" i="32"/>
  <c r="DO108" i="32"/>
  <c r="DM108" i="32"/>
  <c r="DI108" i="32"/>
  <c r="DK108" i="32" s="1"/>
  <c r="DG108" i="32"/>
  <c r="DC108" i="32"/>
  <c r="DE108" i="32" s="1"/>
  <c r="DA108" i="32"/>
  <c r="CX108" i="32"/>
  <c r="CV108" i="32"/>
  <c r="CR108" i="32"/>
  <c r="CT108" i="32" s="1"/>
  <c r="CP108" i="32"/>
  <c r="CL108" i="32"/>
  <c r="CN108" i="32" s="1"/>
  <c r="CJ108" i="32"/>
  <c r="CG108" i="32"/>
  <c r="CE108" i="32"/>
  <c r="CB108" i="32"/>
  <c r="BZ108" i="32"/>
  <c r="BW108" i="32"/>
  <c r="BU108" i="32"/>
  <c r="BR108" i="32"/>
  <c r="BP108" i="32"/>
  <c r="BM108" i="32"/>
  <c r="BK108" i="32"/>
  <c r="BG108" i="32"/>
  <c r="BI108" i="32" s="1"/>
  <c r="BE108" i="32"/>
  <c r="BB108" i="32"/>
  <c r="AZ108" i="32"/>
  <c r="AV108" i="32"/>
  <c r="AX108" i="32" s="1"/>
  <c r="AT108" i="32"/>
  <c r="AP108" i="32"/>
  <c r="AR108" i="32" s="1"/>
  <c r="AN108" i="32"/>
  <c r="AK108" i="32"/>
  <c r="AI108" i="32"/>
  <c r="AE108" i="32"/>
  <c r="AG108" i="32" s="1"/>
  <c r="AC108" i="32"/>
  <c r="Z108" i="32"/>
  <c r="X108" i="32"/>
  <c r="U108" i="32"/>
  <c r="S108" i="32"/>
  <c r="O108" i="32"/>
  <c r="M108" i="32"/>
  <c r="I108" i="32"/>
  <c r="H108" i="32"/>
  <c r="E108" i="32"/>
  <c r="FT107" i="32"/>
  <c r="EO107" i="32"/>
  <c r="EM107" i="32"/>
  <c r="EJ107" i="32"/>
  <c r="EH107" i="32"/>
  <c r="EE107" i="32"/>
  <c r="EC107" i="32"/>
  <c r="DY107" i="32"/>
  <c r="EA107" i="32" s="1"/>
  <c r="DW107" i="32"/>
  <c r="DT107" i="32"/>
  <c r="DR107" i="32"/>
  <c r="DO107" i="32"/>
  <c r="DM107" i="32"/>
  <c r="DI107" i="32"/>
  <c r="DK107" i="32" s="1"/>
  <c r="DG107" i="32"/>
  <c r="DC107" i="32"/>
  <c r="DE107" i="32" s="1"/>
  <c r="DA107" i="32"/>
  <c r="CX107" i="32"/>
  <c r="CV107" i="32"/>
  <c r="CR107" i="32"/>
  <c r="CT107" i="32" s="1"/>
  <c r="CP107" i="32"/>
  <c r="CL107" i="32"/>
  <c r="CN107" i="32" s="1"/>
  <c r="CJ107" i="32"/>
  <c r="CG107" i="32"/>
  <c r="CE107" i="32"/>
  <c r="CB107" i="32"/>
  <c r="BZ107" i="32"/>
  <c r="BW107" i="32"/>
  <c r="BU107" i="32"/>
  <c r="BR107" i="32"/>
  <c r="BP107" i="32"/>
  <c r="BM107" i="32"/>
  <c r="BK107" i="32"/>
  <c r="BG107" i="32"/>
  <c r="BI107" i="32" s="1"/>
  <c r="BE107" i="32"/>
  <c r="BB107" i="32"/>
  <c r="AZ107" i="32"/>
  <c r="AV107" i="32"/>
  <c r="AX107" i="32" s="1"/>
  <c r="AT107" i="32"/>
  <c r="AP107" i="32"/>
  <c r="AR107" i="32" s="1"/>
  <c r="AN107" i="32"/>
  <c r="AK107" i="32"/>
  <c r="AI107" i="32"/>
  <c r="AE107" i="32"/>
  <c r="AG107" i="32" s="1"/>
  <c r="AC107" i="32"/>
  <c r="Z107" i="32"/>
  <c r="X107" i="32"/>
  <c r="U107" i="32"/>
  <c r="S107" i="32"/>
  <c r="O107" i="32"/>
  <c r="Q107" i="32" s="1"/>
  <c r="M107" i="32"/>
  <c r="I107" i="32"/>
  <c r="H107" i="32"/>
  <c r="E107" i="32"/>
  <c r="FT106" i="32"/>
  <c r="EO106" i="32"/>
  <c r="EM106" i="32"/>
  <c r="EJ106" i="32"/>
  <c r="EH106" i="32"/>
  <c r="EE106" i="32"/>
  <c r="EC106" i="32"/>
  <c r="DY106" i="32"/>
  <c r="EA106" i="32" s="1"/>
  <c r="DW106" i="32"/>
  <c r="DT106" i="32"/>
  <c r="DR106" i="32"/>
  <c r="DO106" i="32"/>
  <c r="DM106" i="32"/>
  <c r="DI106" i="32"/>
  <c r="DK106" i="32" s="1"/>
  <c r="DG106" i="32"/>
  <c r="DC106" i="32"/>
  <c r="DE106" i="32" s="1"/>
  <c r="DA106" i="32"/>
  <c r="CX106" i="32"/>
  <c r="CV106" i="32"/>
  <c r="CR106" i="32"/>
  <c r="CT106" i="32" s="1"/>
  <c r="CP106" i="32"/>
  <c r="CL106" i="32"/>
  <c r="CN106" i="32" s="1"/>
  <c r="CJ106" i="32"/>
  <c r="CG106" i="32"/>
  <c r="CE106" i="32"/>
  <c r="CB106" i="32"/>
  <c r="BZ106" i="32"/>
  <c r="BW106" i="32"/>
  <c r="BU106" i="32"/>
  <c r="BR106" i="32"/>
  <c r="BP106" i="32"/>
  <c r="BM106" i="32"/>
  <c r="BK106" i="32"/>
  <c r="BG106" i="32"/>
  <c r="BI106" i="32" s="1"/>
  <c r="BE106" i="32"/>
  <c r="BB106" i="32"/>
  <c r="AZ106" i="32"/>
  <c r="AV106" i="32"/>
  <c r="AX106" i="32" s="1"/>
  <c r="AT106" i="32"/>
  <c r="AP106" i="32"/>
  <c r="AR106" i="32" s="1"/>
  <c r="AN106" i="32"/>
  <c r="AK106" i="32"/>
  <c r="AI106" i="32"/>
  <c r="AE106" i="32"/>
  <c r="AG106" i="32" s="1"/>
  <c r="AC106" i="32"/>
  <c r="Z106" i="32"/>
  <c r="X106" i="32"/>
  <c r="U106" i="32"/>
  <c r="S106" i="32"/>
  <c r="O106" i="32"/>
  <c r="Q106" i="32" s="1"/>
  <c r="M106" i="32"/>
  <c r="I106" i="32"/>
  <c r="H106" i="32"/>
  <c r="E106" i="32"/>
  <c r="FT105" i="32"/>
  <c r="EO105" i="32"/>
  <c r="EM105" i="32"/>
  <c r="EJ105" i="32"/>
  <c r="EH105" i="32"/>
  <c r="EE105" i="32"/>
  <c r="EC105" i="32"/>
  <c r="DY105" i="32"/>
  <c r="EA105" i="32" s="1"/>
  <c r="DW105" i="32"/>
  <c r="DT105" i="32"/>
  <c r="DR105" i="32"/>
  <c r="DO105" i="32"/>
  <c r="DM105" i="32"/>
  <c r="DI105" i="32"/>
  <c r="DK105" i="32" s="1"/>
  <c r="DG105" i="32"/>
  <c r="DC105" i="32"/>
  <c r="DE105" i="32" s="1"/>
  <c r="DA105" i="32"/>
  <c r="CX105" i="32"/>
  <c r="CV105" i="32"/>
  <c r="CR105" i="32"/>
  <c r="CT105" i="32" s="1"/>
  <c r="CP105" i="32"/>
  <c r="CL105" i="32"/>
  <c r="CN105" i="32" s="1"/>
  <c r="CJ105" i="32"/>
  <c r="CG105" i="32"/>
  <c r="CE105" i="32"/>
  <c r="CB105" i="32"/>
  <c r="BZ105" i="32"/>
  <c r="BW105" i="32"/>
  <c r="BU105" i="32"/>
  <c r="BR105" i="32"/>
  <c r="BP105" i="32"/>
  <c r="BM105" i="32"/>
  <c r="BK105" i="32"/>
  <c r="BG105" i="32"/>
  <c r="BI105" i="32" s="1"/>
  <c r="BE105" i="32"/>
  <c r="BB105" i="32"/>
  <c r="AZ105" i="32"/>
  <c r="AV105" i="32"/>
  <c r="AX105" i="32" s="1"/>
  <c r="AT105" i="32"/>
  <c r="AP105" i="32"/>
  <c r="AR105" i="32" s="1"/>
  <c r="AN105" i="32"/>
  <c r="AK105" i="32"/>
  <c r="AI105" i="32"/>
  <c r="AE105" i="32"/>
  <c r="AG105" i="32" s="1"/>
  <c r="AC105" i="32"/>
  <c r="Z105" i="32"/>
  <c r="X105" i="32"/>
  <c r="U105" i="32"/>
  <c r="S105" i="32"/>
  <c r="O105" i="32"/>
  <c r="M105" i="32"/>
  <c r="I105" i="32"/>
  <c r="H105" i="32"/>
  <c r="E105" i="32"/>
  <c r="FT104" i="32"/>
  <c r="EO104" i="32"/>
  <c r="EM104" i="32"/>
  <c r="EJ104" i="32"/>
  <c r="EH104" i="32"/>
  <c r="EE104" i="32"/>
  <c r="EC104" i="32"/>
  <c r="DY104" i="32"/>
  <c r="EA104" i="32" s="1"/>
  <c r="DW104" i="32"/>
  <c r="DT104" i="32"/>
  <c r="DR104" i="32"/>
  <c r="DO104" i="32"/>
  <c r="DM104" i="32"/>
  <c r="DI104" i="32"/>
  <c r="DK104" i="32" s="1"/>
  <c r="DG104" i="32"/>
  <c r="DC104" i="32"/>
  <c r="DE104" i="32" s="1"/>
  <c r="DA104" i="32"/>
  <c r="CX104" i="32"/>
  <c r="CV104" i="32"/>
  <c r="CR104" i="32"/>
  <c r="CT104" i="32" s="1"/>
  <c r="CP104" i="32"/>
  <c r="CL104" i="32"/>
  <c r="CN104" i="32" s="1"/>
  <c r="CJ104" i="32"/>
  <c r="CG104" i="32"/>
  <c r="CE104" i="32"/>
  <c r="CB104" i="32"/>
  <c r="BZ104" i="32"/>
  <c r="BW104" i="32"/>
  <c r="BU104" i="32"/>
  <c r="BR104" i="32"/>
  <c r="BP104" i="32"/>
  <c r="BM104" i="32"/>
  <c r="BK104" i="32"/>
  <c r="BG104" i="32"/>
  <c r="BI104" i="32" s="1"/>
  <c r="BE104" i="32"/>
  <c r="BB104" i="32"/>
  <c r="AZ104" i="32"/>
  <c r="AV104" i="32"/>
  <c r="AX104" i="32" s="1"/>
  <c r="AT104" i="32"/>
  <c r="AP104" i="32"/>
  <c r="AR104" i="32" s="1"/>
  <c r="AN104" i="32"/>
  <c r="AK104" i="32"/>
  <c r="AI104" i="32"/>
  <c r="AE104" i="32"/>
  <c r="AG104" i="32" s="1"/>
  <c r="AC104" i="32"/>
  <c r="Z104" i="32"/>
  <c r="X104" i="32"/>
  <c r="U104" i="32"/>
  <c r="S104" i="32"/>
  <c r="O104" i="32"/>
  <c r="M104" i="32"/>
  <c r="I104" i="32"/>
  <c r="H104" i="32"/>
  <c r="G104" i="32"/>
  <c r="F104" i="32"/>
  <c r="E104" i="32"/>
  <c r="FT103" i="32"/>
  <c r="EO103" i="32"/>
  <c r="EM103" i="32"/>
  <c r="EJ103" i="32"/>
  <c r="EH103" i="32"/>
  <c r="EE103" i="32"/>
  <c r="EC103" i="32"/>
  <c r="DY103" i="32"/>
  <c r="EA103" i="32" s="1"/>
  <c r="DW103" i="32"/>
  <c r="DT103" i="32"/>
  <c r="DR103" i="32"/>
  <c r="DO103" i="32"/>
  <c r="DM103" i="32"/>
  <c r="DI103" i="32"/>
  <c r="DK103" i="32" s="1"/>
  <c r="DG103" i="32"/>
  <c r="DC103" i="32"/>
  <c r="DE103" i="32" s="1"/>
  <c r="DA103" i="32"/>
  <c r="CX103" i="32"/>
  <c r="CV103" i="32"/>
  <c r="CR103" i="32"/>
  <c r="CT103" i="32" s="1"/>
  <c r="CP103" i="32"/>
  <c r="CL103" i="32"/>
  <c r="CN103" i="32" s="1"/>
  <c r="CJ103" i="32"/>
  <c r="CG103" i="32"/>
  <c r="CE103" i="32"/>
  <c r="CB103" i="32"/>
  <c r="BZ103" i="32"/>
  <c r="BW103" i="32"/>
  <c r="BU103" i="32"/>
  <c r="BR103" i="32"/>
  <c r="BP103" i="32"/>
  <c r="BM103" i="32"/>
  <c r="BK103" i="32"/>
  <c r="BG103" i="32"/>
  <c r="BI103" i="32" s="1"/>
  <c r="BE103" i="32"/>
  <c r="BB103" i="32"/>
  <c r="AZ103" i="32"/>
  <c r="AV103" i="32"/>
  <c r="AX103" i="32" s="1"/>
  <c r="AT103" i="32"/>
  <c r="AP103" i="32"/>
  <c r="AR103" i="32" s="1"/>
  <c r="AN103" i="32"/>
  <c r="AK103" i="32"/>
  <c r="AI103" i="32"/>
  <c r="AE103" i="32"/>
  <c r="AG103" i="32" s="1"/>
  <c r="AC103" i="32"/>
  <c r="Z103" i="32"/>
  <c r="X103" i="32"/>
  <c r="U103" i="32"/>
  <c r="S103" i="32"/>
  <c r="O103" i="32"/>
  <c r="M103" i="32"/>
  <c r="I103" i="32"/>
  <c r="H103" i="32"/>
  <c r="G103" i="32"/>
  <c r="F103" i="32"/>
  <c r="E103" i="32"/>
  <c r="FT102" i="32"/>
  <c r="EO102" i="32"/>
  <c r="EM102" i="32"/>
  <c r="EJ102" i="32"/>
  <c r="EH102" i="32"/>
  <c r="EE102" i="32"/>
  <c r="EC102" i="32"/>
  <c r="DY102" i="32"/>
  <c r="EA102" i="32" s="1"/>
  <c r="DW102" i="32"/>
  <c r="DT102" i="32"/>
  <c r="DR102" i="32"/>
  <c r="DO102" i="32"/>
  <c r="DM102" i="32"/>
  <c r="DI102" i="32"/>
  <c r="DK102" i="32" s="1"/>
  <c r="DG102" i="32"/>
  <c r="DC102" i="32"/>
  <c r="DE102" i="32" s="1"/>
  <c r="DA102" i="32"/>
  <c r="CX102" i="32"/>
  <c r="CV102" i="32"/>
  <c r="CR102" i="32"/>
  <c r="CT102" i="32" s="1"/>
  <c r="CP102" i="32"/>
  <c r="CL102" i="32"/>
  <c r="CN102" i="32" s="1"/>
  <c r="CJ102" i="32"/>
  <c r="CG102" i="32"/>
  <c r="CE102" i="32"/>
  <c r="CB102" i="32"/>
  <c r="BZ102" i="32"/>
  <c r="BW102" i="32"/>
  <c r="BU102" i="32"/>
  <c r="BR102" i="32"/>
  <c r="BP102" i="32"/>
  <c r="BM102" i="32"/>
  <c r="BK102" i="32"/>
  <c r="BG102" i="32"/>
  <c r="BI102" i="32" s="1"/>
  <c r="BE102" i="32"/>
  <c r="BB102" i="32"/>
  <c r="AZ102" i="32"/>
  <c r="AV102" i="32"/>
  <c r="AX102" i="32" s="1"/>
  <c r="AT102" i="32"/>
  <c r="AP102" i="32"/>
  <c r="AR102" i="32" s="1"/>
  <c r="AN102" i="32"/>
  <c r="AK102" i="32"/>
  <c r="AI102" i="32"/>
  <c r="AE102" i="32"/>
  <c r="AG102" i="32" s="1"/>
  <c r="AC102" i="32"/>
  <c r="Z102" i="32"/>
  <c r="X102" i="32"/>
  <c r="U102" i="32"/>
  <c r="S102" i="32"/>
  <c r="O102" i="32"/>
  <c r="M102" i="32"/>
  <c r="I102" i="32"/>
  <c r="H102" i="32"/>
  <c r="G102" i="32"/>
  <c r="F102" i="32"/>
  <c r="E102" i="32"/>
  <c r="FT101" i="32"/>
  <c r="EO101" i="32"/>
  <c r="EM101" i="32"/>
  <c r="EJ101" i="32"/>
  <c r="EH101" i="32"/>
  <c r="EE101" i="32"/>
  <c r="EC101" i="32"/>
  <c r="DY101" i="32"/>
  <c r="EA101" i="32" s="1"/>
  <c r="DW101" i="32"/>
  <c r="DT101" i="32"/>
  <c r="DR101" i="32"/>
  <c r="DO101" i="32"/>
  <c r="DM101" i="32"/>
  <c r="DI101" i="32"/>
  <c r="DK101" i="32" s="1"/>
  <c r="DG101" i="32"/>
  <c r="DC101" i="32"/>
  <c r="DE101" i="32" s="1"/>
  <c r="DA101" i="32"/>
  <c r="CX101" i="32"/>
  <c r="CV101" i="32"/>
  <c r="CR101" i="32"/>
  <c r="CT101" i="32" s="1"/>
  <c r="CP101" i="32"/>
  <c r="CL101" i="32"/>
  <c r="CN101" i="32" s="1"/>
  <c r="CJ101" i="32"/>
  <c r="CG101" i="32"/>
  <c r="CE101" i="32"/>
  <c r="CB101" i="32"/>
  <c r="BZ101" i="32"/>
  <c r="BW101" i="32"/>
  <c r="BU101" i="32"/>
  <c r="BR101" i="32"/>
  <c r="BP101" i="32"/>
  <c r="BM101" i="32"/>
  <c r="BK101" i="32"/>
  <c r="BG101" i="32"/>
  <c r="BI101" i="32" s="1"/>
  <c r="BE101" i="32"/>
  <c r="BB101" i="32"/>
  <c r="AZ101" i="32"/>
  <c r="AV101" i="32"/>
  <c r="AX101" i="32" s="1"/>
  <c r="AT101" i="32"/>
  <c r="AP101" i="32"/>
  <c r="AR101" i="32" s="1"/>
  <c r="AN101" i="32"/>
  <c r="AK101" i="32"/>
  <c r="AI101" i="32"/>
  <c r="AE101" i="32"/>
  <c r="AG101" i="32" s="1"/>
  <c r="AC101" i="32"/>
  <c r="Z101" i="32"/>
  <c r="X101" i="32"/>
  <c r="U101" i="32"/>
  <c r="S101" i="32"/>
  <c r="O101" i="32"/>
  <c r="M101" i="32"/>
  <c r="I101" i="32"/>
  <c r="H101" i="32"/>
  <c r="G101" i="32"/>
  <c r="F101" i="32"/>
  <c r="E101" i="32"/>
  <c r="FT100" i="32"/>
  <c r="EO100" i="32"/>
  <c r="EM100" i="32"/>
  <c r="EJ100" i="32"/>
  <c r="EH100" i="32"/>
  <c r="EE100" i="32"/>
  <c r="EC100" i="32"/>
  <c r="DY100" i="32"/>
  <c r="EA100" i="32" s="1"/>
  <c r="DW100" i="32"/>
  <c r="DT100" i="32"/>
  <c r="DR100" i="32"/>
  <c r="DO100" i="32"/>
  <c r="DM100" i="32"/>
  <c r="DI100" i="32"/>
  <c r="DK100" i="32" s="1"/>
  <c r="DG100" i="32"/>
  <c r="DC100" i="32"/>
  <c r="DE100" i="32" s="1"/>
  <c r="DA100" i="32"/>
  <c r="CX100" i="32"/>
  <c r="CV100" i="32"/>
  <c r="CR100" i="32"/>
  <c r="CT100" i="32" s="1"/>
  <c r="CP100" i="32"/>
  <c r="CL100" i="32"/>
  <c r="CN100" i="32" s="1"/>
  <c r="CJ100" i="32"/>
  <c r="CG100" i="32"/>
  <c r="CE100" i="32"/>
  <c r="CB100" i="32"/>
  <c r="BZ100" i="32"/>
  <c r="BW100" i="32"/>
  <c r="BU100" i="32"/>
  <c r="BR100" i="32"/>
  <c r="BP100" i="32"/>
  <c r="BM100" i="32"/>
  <c r="BK100" i="32"/>
  <c r="BG100" i="32"/>
  <c r="BI100" i="32" s="1"/>
  <c r="BE100" i="32"/>
  <c r="BB100" i="32"/>
  <c r="AZ100" i="32"/>
  <c r="AV100" i="32"/>
  <c r="AX100" i="32" s="1"/>
  <c r="AT100" i="32"/>
  <c r="AP100" i="32"/>
  <c r="AR100" i="32" s="1"/>
  <c r="AN100" i="32"/>
  <c r="AK100" i="32"/>
  <c r="AI100" i="32"/>
  <c r="AE100" i="32"/>
  <c r="AG100" i="32" s="1"/>
  <c r="AC100" i="32"/>
  <c r="Z100" i="32"/>
  <c r="X100" i="32"/>
  <c r="U100" i="32"/>
  <c r="S100" i="32"/>
  <c r="O100" i="32"/>
  <c r="M100" i="32"/>
  <c r="I100" i="32"/>
  <c r="H100" i="32"/>
  <c r="G100" i="32"/>
  <c r="F100" i="32"/>
  <c r="E100" i="32"/>
  <c r="FT99" i="32"/>
  <c r="EO99" i="32"/>
  <c r="EM99" i="32"/>
  <c r="EJ99" i="32"/>
  <c r="EH99" i="32"/>
  <c r="EE99" i="32"/>
  <c r="EC99" i="32"/>
  <c r="DY99" i="32"/>
  <c r="EA99" i="32" s="1"/>
  <c r="DW99" i="32"/>
  <c r="DT99" i="32"/>
  <c r="DR99" i="32"/>
  <c r="DO99" i="32"/>
  <c r="DM99" i="32"/>
  <c r="DI99" i="32"/>
  <c r="DK99" i="32" s="1"/>
  <c r="DG99" i="32"/>
  <c r="DC99" i="32"/>
  <c r="DE99" i="32" s="1"/>
  <c r="DA99" i="32"/>
  <c r="CX99" i="32"/>
  <c r="CV99" i="32"/>
  <c r="CR99" i="32"/>
  <c r="CT99" i="32" s="1"/>
  <c r="CP99" i="32"/>
  <c r="CL99" i="32"/>
  <c r="CN99" i="32" s="1"/>
  <c r="CJ99" i="32"/>
  <c r="CG99" i="32"/>
  <c r="CE99" i="32"/>
  <c r="CB99" i="32"/>
  <c r="BZ99" i="32"/>
  <c r="BW99" i="32"/>
  <c r="BU99" i="32"/>
  <c r="BR99" i="32"/>
  <c r="BP99" i="32"/>
  <c r="BM99" i="32"/>
  <c r="BK99" i="32"/>
  <c r="BG99" i="32"/>
  <c r="BI99" i="32" s="1"/>
  <c r="BE99" i="32"/>
  <c r="BB99" i="32"/>
  <c r="AZ99" i="32"/>
  <c r="AV99" i="32"/>
  <c r="AX99" i="32" s="1"/>
  <c r="AT99" i="32"/>
  <c r="AP99" i="32"/>
  <c r="AR99" i="32" s="1"/>
  <c r="AN99" i="32"/>
  <c r="AK99" i="32"/>
  <c r="AI99" i="32"/>
  <c r="AE99" i="32"/>
  <c r="AG99" i="32" s="1"/>
  <c r="AC99" i="32"/>
  <c r="Z99" i="32"/>
  <c r="X99" i="32"/>
  <c r="U99" i="32"/>
  <c r="S99" i="32"/>
  <c r="O99" i="32"/>
  <c r="M99" i="32"/>
  <c r="I99" i="32"/>
  <c r="H99" i="32"/>
  <c r="G99" i="32"/>
  <c r="F99" i="32"/>
  <c r="E99" i="32"/>
  <c r="FT98" i="32"/>
  <c r="EO98" i="32"/>
  <c r="EM98" i="32"/>
  <c r="EJ98" i="32"/>
  <c r="EH98" i="32"/>
  <c r="EE98" i="32"/>
  <c r="EC98" i="32"/>
  <c r="DY98" i="32"/>
  <c r="EA98" i="32" s="1"/>
  <c r="DW98" i="32"/>
  <c r="DT98" i="32"/>
  <c r="DR98" i="32"/>
  <c r="DO98" i="32"/>
  <c r="DM98" i="32"/>
  <c r="DI98" i="32"/>
  <c r="DK98" i="32" s="1"/>
  <c r="DG98" i="32"/>
  <c r="DC98" i="32"/>
  <c r="DE98" i="32" s="1"/>
  <c r="DA98" i="32"/>
  <c r="CX98" i="32"/>
  <c r="CV98" i="32"/>
  <c r="CR98" i="32"/>
  <c r="CT98" i="32" s="1"/>
  <c r="CP98" i="32"/>
  <c r="CL98" i="32"/>
  <c r="CN98" i="32" s="1"/>
  <c r="CJ98" i="32"/>
  <c r="CG98" i="32"/>
  <c r="CE98" i="32"/>
  <c r="CB98" i="32"/>
  <c r="BZ98" i="32"/>
  <c r="BW98" i="32"/>
  <c r="BU98" i="32"/>
  <c r="BR98" i="32"/>
  <c r="BP98" i="32"/>
  <c r="BM98" i="32"/>
  <c r="BK98" i="32"/>
  <c r="BG98" i="32"/>
  <c r="BI98" i="32" s="1"/>
  <c r="BE98" i="32"/>
  <c r="BB98" i="32"/>
  <c r="AZ98" i="32"/>
  <c r="AV98" i="32"/>
  <c r="AX98" i="32" s="1"/>
  <c r="AT98" i="32"/>
  <c r="AP98" i="32"/>
  <c r="AR98" i="32" s="1"/>
  <c r="AN98" i="32"/>
  <c r="AK98" i="32"/>
  <c r="AI98" i="32"/>
  <c r="AE98" i="32"/>
  <c r="AG98" i="32" s="1"/>
  <c r="AC98" i="32"/>
  <c r="Z98" i="32"/>
  <c r="X98" i="32"/>
  <c r="U98" i="32"/>
  <c r="S98" i="32"/>
  <c r="O98" i="32"/>
  <c r="M98" i="32"/>
  <c r="I98" i="32"/>
  <c r="H98" i="32"/>
  <c r="G98" i="32"/>
  <c r="F98" i="32"/>
  <c r="E98" i="32"/>
  <c r="FT97" i="32"/>
  <c r="EO97" i="32"/>
  <c r="EM97" i="32"/>
  <c r="EJ97" i="32"/>
  <c r="EH97" i="32"/>
  <c r="EE97" i="32"/>
  <c r="EC97" i="32"/>
  <c r="DY97" i="32"/>
  <c r="EA97" i="32" s="1"/>
  <c r="DW97" i="32"/>
  <c r="DT97" i="32"/>
  <c r="DR97" i="32"/>
  <c r="DO97" i="32"/>
  <c r="DM97" i="32"/>
  <c r="DI97" i="32"/>
  <c r="DK97" i="32" s="1"/>
  <c r="DG97" i="32"/>
  <c r="DC97" i="32"/>
  <c r="DE97" i="32" s="1"/>
  <c r="DA97" i="32"/>
  <c r="CX97" i="32"/>
  <c r="CV97" i="32"/>
  <c r="CR97" i="32"/>
  <c r="CT97" i="32" s="1"/>
  <c r="CP97" i="32"/>
  <c r="CL97" i="32"/>
  <c r="CN97" i="32" s="1"/>
  <c r="CJ97" i="32"/>
  <c r="CG97" i="32"/>
  <c r="CE97" i="32"/>
  <c r="CB97" i="32"/>
  <c r="BZ97" i="32"/>
  <c r="BW97" i="32"/>
  <c r="BU97" i="32"/>
  <c r="BR97" i="32"/>
  <c r="BP97" i="32"/>
  <c r="BM97" i="32"/>
  <c r="BK97" i="32"/>
  <c r="BG97" i="32"/>
  <c r="BI97" i="32" s="1"/>
  <c r="BE97" i="32"/>
  <c r="BB97" i="32"/>
  <c r="AZ97" i="32"/>
  <c r="AV97" i="32"/>
  <c r="AX97" i="32" s="1"/>
  <c r="AT97" i="32"/>
  <c r="AP97" i="32"/>
  <c r="AR97" i="32" s="1"/>
  <c r="AN97" i="32"/>
  <c r="AK97" i="32"/>
  <c r="AI97" i="32"/>
  <c r="AE97" i="32"/>
  <c r="AG97" i="32" s="1"/>
  <c r="AC97" i="32"/>
  <c r="Z97" i="32"/>
  <c r="X97" i="32"/>
  <c r="U97" i="32"/>
  <c r="S97" i="32"/>
  <c r="O97" i="32"/>
  <c r="M97" i="32"/>
  <c r="I97" i="32"/>
  <c r="H97" i="32"/>
  <c r="G97" i="32"/>
  <c r="F97" i="32"/>
  <c r="E97" i="32"/>
  <c r="FT96" i="32"/>
  <c r="EO96" i="32"/>
  <c r="EM96" i="32"/>
  <c r="EJ96" i="32"/>
  <c r="EH96" i="32"/>
  <c r="EE96" i="32"/>
  <c r="EC96" i="32"/>
  <c r="DY96" i="32"/>
  <c r="EA96" i="32" s="1"/>
  <c r="DW96" i="32"/>
  <c r="DT96" i="32"/>
  <c r="DR96" i="32"/>
  <c r="DO96" i="32"/>
  <c r="DM96" i="32"/>
  <c r="DI96" i="32"/>
  <c r="DK96" i="32" s="1"/>
  <c r="DG96" i="32"/>
  <c r="DC96" i="32"/>
  <c r="DE96" i="32" s="1"/>
  <c r="DA96" i="32"/>
  <c r="CX96" i="32"/>
  <c r="CV96" i="32"/>
  <c r="CR96" i="32"/>
  <c r="CT96" i="32" s="1"/>
  <c r="CP96" i="32"/>
  <c r="CL96" i="32"/>
  <c r="CN96" i="32" s="1"/>
  <c r="CJ96" i="32"/>
  <c r="CG96" i="32"/>
  <c r="CE96" i="32"/>
  <c r="CB96" i="32"/>
  <c r="BZ96" i="32"/>
  <c r="BW96" i="32"/>
  <c r="BU96" i="32"/>
  <c r="BR96" i="32"/>
  <c r="BP96" i="32"/>
  <c r="BM96" i="32"/>
  <c r="BK96" i="32"/>
  <c r="BG96" i="32"/>
  <c r="BI96" i="32" s="1"/>
  <c r="BE96" i="32"/>
  <c r="BB96" i="32"/>
  <c r="AZ96" i="32"/>
  <c r="AV96" i="32"/>
  <c r="AX96" i="32" s="1"/>
  <c r="AT96" i="32"/>
  <c r="AP96" i="32"/>
  <c r="AR96" i="32" s="1"/>
  <c r="AN96" i="32"/>
  <c r="AK96" i="32"/>
  <c r="AI96" i="32"/>
  <c r="AE96" i="32"/>
  <c r="AG96" i="32" s="1"/>
  <c r="AC96" i="32"/>
  <c r="Z96" i="32"/>
  <c r="X96" i="32"/>
  <c r="U96" i="32"/>
  <c r="S96" i="32"/>
  <c r="O96" i="32"/>
  <c r="Q96" i="32" s="1"/>
  <c r="M96" i="32"/>
  <c r="I96" i="32"/>
  <c r="H96" i="32"/>
  <c r="G96" i="32"/>
  <c r="F96" i="32"/>
  <c r="E96" i="32"/>
  <c r="FT95" i="32"/>
  <c r="EO95" i="32"/>
  <c r="EM95" i="32"/>
  <c r="EJ95" i="32"/>
  <c r="EH95" i="32"/>
  <c r="EE95" i="32"/>
  <c r="EC95" i="32"/>
  <c r="DY95" i="32"/>
  <c r="EA95" i="32" s="1"/>
  <c r="DW95" i="32"/>
  <c r="DT95" i="32"/>
  <c r="DR95" i="32"/>
  <c r="DO95" i="32"/>
  <c r="DM95" i="32"/>
  <c r="DI95" i="32"/>
  <c r="DK95" i="32" s="1"/>
  <c r="DG95" i="32"/>
  <c r="DC95" i="32"/>
  <c r="DE95" i="32" s="1"/>
  <c r="DA95" i="32"/>
  <c r="CX95" i="32"/>
  <c r="CV95" i="32"/>
  <c r="CR95" i="32"/>
  <c r="CT95" i="32" s="1"/>
  <c r="CP95" i="32"/>
  <c r="CL95" i="32"/>
  <c r="CN95" i="32" s="1"/>
  <c r="CJ95" i="32"/>
  <c r="CG95" i="32"/>
  <c r="CE95" i="32"/>
  <c r="CB95" i="32"/>
  <c r="BZ95" i="32"/>
  <c r="BW95" i="32"/>
  <c r="BU95" i="32"/>
  <c r="BR95" i="32"/>
  <c r="BP95" i="32"/>
  <c r="BM95" i="32"/>
  <c r="BK95" i="32"/>
  <c r="BG95" i="32"/>
  <c r="BI95" i="32" s="1"/>
  <c r="BE95" i="32"/>
  <c r="BB95" i="32"/>
  <c r="AZ95" i="32"/>
  <c r="AV95" i="32"/>
  <c r="AX95" i="32" s="1"/>
  <c r="AT95" i="32"/>
  <c r="AP95" i="32"/>
  <c r="AR95" i="32" s="1"/>
  <c r="AN95" i="32"/>
  <c r="AK95" i="32"/>
  <c r="AI95" i="32"/>
  <c r="AE95" i="32"/>
  <c r="AG95" i="32" s="1"/>
  <c r="AC95" i="32"/>
  <c r="Z95" i="32"/>
  <c r="X95" i="32"/>
  <c r="U95" i="32"/>
  <c r="S95" i="32"/>
  <c r="O95" i="32"/>
  <c r="Q95" i="32" s="1"/>
  <c r="M95" i="32"/>
  <c r="I95" i="32"/>
  <c r="H95" i="32"/>
  <c r="E95" i="32"/>
  <c r="FT94" i="32"/>
  <c r="EO94" i="32"/>
  <c r="EM94" i="32"/>
  <c r="EJ94" i="32"/>
  <c r="EH94" i="32"/>
  <c r="EE94" i="32"/>
  <c r="EC94" i="32"/>
  <c r="DY94" i="32"/>
  <c r="EA94" i="32" s="1"/>
  <c r="DW94" i="32"/>
  <c r="DT94" i="32"/>
  <c r="DR94" i="32"/>
  <c r="DO94" i="32"/>
  <c r="DM94" i="32"/>
  <c r="DI94" i="32"/>
  <c r="DK94" i="32" s="1"/>
  <c r="DG94" i="32"/>
  <c r="DC94" i="32"/>
  <c r="DE94" i="32" s="1"/>
  <c r="DA94" i="32"/>
  <c r="CX94" i="32"/>
  <c r="CV94" i="32"/>
  <c r="CR94" i="32"/>
  <c r="CT94" i="32" s="1"/>
  <c r="CP94" i="32"/>
  <c r="CL94" i="32"/>
  <c r="CN94" i="32" s="1"/>
  <c r="CJ94" i="32"/>
  <c r="CG94" i="32"/>
  <c r="CE94" i="32"/>
  <c r="CB94" i="32"/>
  <c r="BZ94" i="32"/>
  <c r="BW94" i="32"/>
  <c r="BU94" i="32"/>
  <c r="BR94" i="32"/>
  <c r="BP94" i="32"/>
  <c r="BM94" i="32"/>
  <c r="BK94" i="32"/>
  <c r="BG94" i="32"/>
  <c r="BI94" i="32" s="1"/>
  <c r="BE94" i="32"/>
  <c r="BB94" i="32"/>
  <c r="AZ94" i="32"/>
  <c r="AV94" i="32"/>
  <c r="AX94" i="32" s="1"/>
  <c r="AT94" i="32"/>
  <c r="AP94" i="32"/>
  <c r="AR94" i="32" s="1"/>
  <c r="AN94" i="32"/>
  <c r="AK94" i="32"/>
  <c r="AI94" i="32"/>
  <c r="AE94" i="32"/>
  <c r="AG94" i="32" s="1"/>
  <c r="AC94" i="32"/>
  <c r="Z94" i="32"/>
  <c r="X94" i="32"/>
  <c r="U94" i="32"/>
  <c r="S94" i="32"/>
  <c r="O94" i="32"/>
  <c r="M94" i="32"/>
  <c r="I94" i="32"/>
  <c r="H94" i="32"/>
  <c r="E94" i="32"/>
  <c r="FT93" i="32"/>
  <c r="EO93" i="32"/>
  <c r="EM93" i="32"/>
  <c r="EJ93" i="32"/>
  <c r="EH93" i="32"/>
  <c r="EE93" i="32"/>
  <c r="EC93" i="32"/>
  <c r="DY93" i="32"/>
  <c r="EA93" i="32" s="1"/>
  <c r="DW93" i="32"/>
  <c r="DT93" i="32"/>
  <c r="DR93" i="32"/>
  <c r="DO93" i="32"/>
  <c r="DM93" i="32"/>
  <c r="DI93" i="32"/>
  <c r="DK93" i="32" s="1"/>
  <c r="DG93" i="32"/>
  <c r="DC93" i="32"/>
  <c r="DA93" i="32"/>
  <c r="CX93" i="32"/>
  <c r="CV93" i="32"/>
  <c r="CR93" i="32"/>
  <c r="CT93" i="32" s="1"/>
  <c r="CP93" i="32"/>
  <c r="CL93" i="32"/>
  <c r="CN93" i="32" s="1"/>
  <c r="CJ93" i="32"/>
  <c r="CG93" i="32"/>
  <c r="CE93" i="32"/>
  <c r="CB93" i="32"/>
  <c r="BZ93" i="32"/>
  <c r="BW93" i="32"/>
  <c r="BU93" i="32"/>
  <c r="BR93" i="32"/>
  <c r="BP93" i="32"/>
  <c r="BM93" i="32"/>
  <c r="BK93" i="32"/>
  <c r="BG93" i="32"/>
  <c r="BI93" i="32" s="1"/>
  <c r="BE93" i="32"/>
  <c r="BB93" i="32"/>
  <c r="AZ93" i="32"/>
  <c r="AV93" i="32"/>
  <c r="AX93" i="32" s="1"/>
  <c r="AT93" i="32"/>
  <c r="AP93" i="32"/>
  <c r="AR93" i="32" s="1"/>
  <c r="AN93" i="32"/>
  <c r="AK93" i="32"/>
  <c r="AI93" i="32"/>
  <c r="AE93" i="32"/>
  <c r="AG93" i="32" s="1"/>
  <c r="AC93" i="32"/>
  <c r="Z93" i="32"/>
  <c r="X93" i="32"/>
  <c r="U93" i="32"/>
  <c r="S93" i="32"/>
  <c r="O93" i="32"/>
  <c r="M93" i="32"/>
  <c r="I93" i="32"/>
  <c r="H93" i="32"/>
  <c r="E93" i="32"/>
  <c r="FT92" i="32"/>
  <c r="EO92" i="32"/>
  <c r="EM92" i="32"/>
  <c r="EJ92" i="32"/>
  <c r="EH92" i="32"/>
  <c r="EE92" i="32"/>
  <c r="EC92" i="32"/>
  <c r="DY92" i="32"/>
  <c r="EA92" i="32" s="1"/>
  <c r="DW92" i="32"/>
  <c r="DT92" i="32"/>
  <c r="DR92" i="32"/>
  <c r="DO92" i="32"/>
  <c r="DM92" i="32"/>
  <c r="DI92" i="32"/>
  <c r="DK92" i="32" s="1"/>
  <c r="DG92" i="32"/>
  <c r="DC92" i="32"/>
  <c r="DE92" i="32" s="1"/>
  <c r="DA92" i="32"/>
  <c r="CX92" i="32"/>
  <c r="CV92" i="32"/>
  <c r="CR92" i="32"/>
  <c r="CT92" i="32" s="1"/>
  <c r="CP92" i="32"/>
  <c r="CL92" i="32"/>
  <c r="CN92" i="32" s="1"/>
  <c r="CJ92" i="32"/>
  <c r="CG92" i="32"/>
  <c r="CE92" i="32"/>
  <c r="CB92" i="32"/>
  <c r="BZ92" i="32"/>
  <c r="BW92" i="32"/>
  <c r="BU92" i="32"/>
  <c r="BR92" i="32"/>
  <c r="BP92" i="32"/>
  <c r="BM92" i="32"/>
  <c r="BK92" i="32"/>
  <c r="BG92" i="32"/>
  <c r="BI92" i="32" s="1"/>
  <c r="BE92" i="32"/>
  <c r="BB92" i="32"/>
  <c r="AZ92" i="32"/>
  <c r="AV92" i="32"/>
  <c r="AX92" i="32" s="1"/>
  <c r="AT92" i="32"/>
  <c r="AP92" i="32"/>
  <c r="AR92" i="32" s="1"/>
  <c r="AN92" i="32"/>
  <c r="AK92" i="32"/>
  <c r="AI92" i="32"/>
  <c r="AE92" i="32"/>
  <c r="AG92" i="32" s="1"/>
  <c r="AC92" i="32"/>
  <c r="Z92" i="32"/>
  <c r="X92" i="32"/>
  <c r="U92" i="32"/>
  <c r="S92" i="32"/>
  <c r="O92" i="32"/>
  <c r="M92" i="32"/>
  <c r="I92" i="32"/>
  <c r="H92" i="32"/>
  <c r="G92" i="32"/>
  <c r="F92" i="32"/>
  <c r="E92" i="32"/>
  <c r="FT91" i="32"/>
  <c r="EO91" i="32"/>
  <c r="EM91" i="32"/>
  <c r="EJ91" i="32"/>
  <c r="EH91" i="32"/>
  <c r="EE91" i="32"/>
  <c r="EC91" i="32"/>
  <c r="DY91" i="32"/>
  <c r="EA91" i="32" s="1"/>
  <c r="DW91" i="32"/>
  <c r="DT91" i="32"/>
  <c r="DR91" i="32"/>
  <c r="DO91" i="32"/>
  <c r="DM91" i="32"/>
  <c r="DI91" i="32"/>
  <c r="DK91" i="32" s="1"/>
  <c r="DG91" i="32"/>
  <c r="DC91" i="32"/>
  <c r="DE91" i="32" s="1"/>
  <c r="DA91" i="32"/>
  <c r="CX91" i="32"/>
  <c r="CV91" i="32"/>
  <c r="CR91" i="32"/>
  <c r="CT91" i="32" s="1"/>
  <c r="CP91" i="32"/>
  <c r="CL91" i="32"/>
  <c r="CN91" i="32" s="1"/>
  <c r="CJ91" i="32"/>
  <c r="CG91" i="32"/>
  <c r="CE91" i="32"/>
  <c r="CB91" i="32"/>
  <c r="BZ91" i="32"/>
  <c r="BW91" i="32"/>
  <c r="BU91" i="32"/>
  <c r="BR91" i="32"/>
  <c r="BP91" i="32"/>
  <c r="BM91" i="32"/>
  <c r="BK91" i="32"/>
  <c r="BG91" i="32"/>
  <c r="BI91" i="32" s="1"/>
  <c r="BE91" i="32"/>
  <c r="BB91" i="32"/>
  <c r="AZ91" i="32"/>
  <c r="AV91" i="32"/>
  <c r="AX91" i="32" s="1"/>
  <c r="AT91" i="32"/>
  <c r="AP91" i="32"/>
  <c r="AR91" i="32" s="1"/>
  <c r="AN91" i="32"/>
  <c r="AK91" i="32"/>
  <c r="AI91" i="32"/>
  <c r="AE91" i="32"/>
  <c r="AG91" i="32" s="1"/>
  <c r="AC91" i="32"/>
  <c r="Z91" i="32"/>
  <c r="X91" i="32"/>
  <c r="U91" i="32"/>
  <c r="S91" i="32"/>
  <c r="O91" i="32"/>
  <c r="M91" i="32"/>
  <c r="I91" i="32"/>
  <c r="H91" i="32"/>
  <c r="G91" i="32"/>
  <c r="F91" i="32"/>
  <c r="E91" i="32"/>
  <c r="FT90" i="32"/>
  <c r="EO90" i="32"/>
  <c r="EM90" i="32"/>
  <c r="EJ90" i="32"/>
  <c r="EH90" i="32"/>
  <c r="EE90" i="32"/>
  <c r="EC90" i="32"/>
  <c r="DY90" i="32"/>
  <c r="EA90" i="32" s="1"/>
  <c r="DW90" i="32"/>
  <c r="DT90" i="32"/>
  <c r="DR90" i="32"/>
  <c r="DO90" i="32"/>
  <c r="DM90" i="32"/>
  <c r="DI90" i="32"/>
  <c r="DK90" i="32" s="1"/>
  <c r="DG90" i="32"/>
  <c r="DC90" i="32"/>
  <c r="DE90" i="32" s="1"/>
  <c r="DA90" i="32"/>
  <c r="CX90" i="32"/>
  <c r="CV90" i="32"/>
  <c r="CR90" i="32"/>
  <c r="CT90" i="32" s="1"/>
  <c r="CP90" i="32"/>
  <c r="CL90" i="32"/>
  <c r="CN90" i="32" s="1"/>
  <c r="CJ90" i="32"/>
  <c r="CG90" i="32"/>
  <c r="CE90" i="32"/>
  <c r="CB90" i="32"/>
  <c r="BZ90" i="32"/>
  <c r="BW90" i="32"/>
  <c r="BU90" i="32"/>
  <c r="BR90" i="32"/>
  <c r="BP90" i="32"/>
  <c r="BM90" i="32"/>
  <c r="BK90" i="32"/>
  <c r="BG90" i="32"/>
  <c r="BI90" i="32" s="1"/>
  <c r="BE90" i="32"/>
  <c r="BB90" i="32"/>
  <c r="AZ90" i="32"/>
  <c r="AV90" i="32"/>
  <c r="AX90" i="32" s="1"/>
  <c r="AT90" i="32"/>
  <c r="AP90" i="32"/>
  <c r="AR90" i="32" s="1"/>
  <c r="AN90" i="32"/>
  <c r="AK90" i="32"/>
  <c r="AI90" i="32"/>
  <c r="AE90" i="32"/>
  <c r="AG90" i="32" s="1"/>
  <c r="AC90" i="32"/>
  <c r="Z90" i="32"/>
  <c r="X90" i="32"/>
  <c r="U90" i="32"/>
  <c r="S90" i="32"/>
  <c r="O90" i="32"/>
  <c r="M90" i="32"/>
  <c r="I90" i="32"/>
  <c r="H90" i="32"/>
  <c r="E90" i="32"/>
  <c r="FT89" i="32"/>
  <c r="EO89" i="32"/>
  <c r="EM89" i="32"/>
  <c r="EJ89" i="32"/>
  <c r="EH89" i="32"/>
  <c r="EE89" i="32"/>
  <c r="EC89" i="32"/>
  <c r="DY89" i="32"/>
  <c r="EA89" i="32" s="1"/>
  <c r="DW89" i="32"/>
  <c r="DT89" i="32"/>
  <c r="DR89" i="32"/>
  <c r="DO89" i="32"/>
  <c r="DM89" i="32"/>
  <c r="DI89" i="32"/>
  <c r="DK89" i="32" s="1"/>
  <c r="DG89" i="32"/>
  <c r="DC89" i="32"/>
  <c r="DE89" i="32" s="1"/>
  <c r="DA89" i="32"/>
  <c r="CX89" i="32"/>
  <c r="CV89" i="32"/>
  <c r="CR89" i="32"/>
  <c r="CT89" i="32" s="1"/>
  <c r="CP89" i="32"/>
  <c r="CL89" i="32"/>
  <c r="CN89" i="32" s="1"/>
  <c r="CJ89" i="32"/>
  <c r="CG89" i="32"/>
  <c r="CE89" i="32"/>
  <c r="CB89" i="32"/>
  <c r="BZ89" i="32"/>
  <c r="BW89" i="32"/>
  <c r="BU89" i="32"/>
  <c r="BR89" i="32"/>
  <c r="BP89" i="32"/>
  <c r="BM89" i="32"/>
  <c r="BK89" i="32"/>
  <c r="BG89" i="32"/>
  <c r="BI89" i="32" s="1"/>
  <c r="BE89" i="32"/>
  <c r="BB89" i="32"/>
  <c r="AZ89" i="32"/>
  <c r="AV89" i="32"/>
  <c r="AX89" i="32" s="1"/>
  <c r="AT89" i="32"/>
  <c r="AP89" i="32"/>
  <c r="AR89" i="32" s="1"/>
  <c r="AN89" i="32"/>
  <c r="AK89" i="32"/>
  <c r="AI89" i="32"/>
  <c r="AE89" i="32"/>
  <c r="AG89" i="32" s="1"/>
  <c r="AC89" i="32"/>
  <c r="Z89" i="32"/>
  <c r="X89" i="32"/>
  <c r="U89" i="32"/>
  <c r="S89" i="32"/>
  <c r="O89" i="32"/>
  <c r="M89" i="32"/>
  <c r="I89" i="32"/>
  <c r="H89" i="32"/>
  <c r="E89" i="32"/>
  <c r="FT88" i="32"/>
  <c r="EO88" i="32"/>
  <c r="EM88" i="32"/>
  <c r="EJ88" i="32"/>
  <c r="EH88" i="32"/>
  <c r="EE88" i="32"/>
  <c r="EC88" i="32"/>
  <c r="DY88" i="32"/>
  <c r="EA88" i="32" s="1"/>
  <c r="DW88" i="32"/>
  <c r="DT88" i="32"/>
  <c r="DR88" i="32"/>
  <c r="DO88" i="32"/>
  <c r="DM88" i="32"/>
  <c r="DI88" i="32"/>
  <c r="DK88" i="32" s="1"/>
  <c r="DG88" i="32"/>
  <c r="DC88" i="32"/>
  <c r="DE88" i="32" s="1"/>
  <c r="DA88" i="32"/>
  <c r="CX88" i="32"/>
  <c r="CV88" i="32"/>
  <c r="CR88" i="32"/>
  <c r="CT88" i="32" s="1"/>
  <c r="CP88" i="32"/>
  <c r="CL88" i="32"/>
  <c r="CN88" i="32" s="1"/>
  <c r="CJ88" i="32"/>
  <c r="CG88" i="32"/>
  <c r="CE88" i="32"/>
  <c r="CB88" i="32"/>
  <c r="BZ88" i="32"/>
  <c r="BW88" i="32"/>
  <c r="BU88" i="32"/>
  <c r="BR88" i="32"/>
  <c r="BP88" i="32"/>
  <c r="BM88" i="32"/>
  <c r="BK88" i="32"/>
  <c r="BG88" i="32"/>
  <c r="BI88" i="32" s="1"/>
  <c r="BE88" i="32"/>
  <c r="BB88" i="32"/>
  <c r="AZ88" i="32"/>
  <c r="AV88" i="32"/>
  <c r="AX88" i="32" s="1"/>
  <c r="AT88" i="32"/>
  <c r="AP88" i="32"/>
  <c r="AR88" i="32" s="1"/>
  <c r="AN88" i="32"/>
  <c r="AK88" i="32"/>
  <c r="AI88" i="32"/>
  <c r="AE88" i="32"/>
  <c r="AG88" i="32" s="1"/>
  <c r="AC88" i="32"/>
  <c r="Z88" i="32"/>
  <c r="X88" i="32"/>
  <c r="U88" i="32"/>
  <c r="S88" i="32"/>
  <c r="O88" i="32"/>
  <c r="M88" i="32"/>
  <c r="I88" i="32"/>
  <c r="H88" i="32"/>
  <c r="E88" i="32"/>
  <c r="FT87" i="32"/>
  <c r="EO87" i="32"/>
  <c r="EM87" i="32"/>
  <c r="EJ87" i="32"/>
  <c r="EH87" i="32"/>
  <c r="EE87" i="32"/>
  <c r="EC87" i="32"/>
  <c r="DY87" i="32"/>
  <c r="EA87" i="32" s="1"/>
  <c r="DW87" i="32"/>
  <c r="DT87" i="32"/>
  <c r="DR87" i="32"/>
  <c r="DO87" i="32"/>
  <c r="DM87" i="32"/>
  <c r="DI87" i="32"/>
  <c r="DK87" i="32" s="1"/>
  <c r="DG87" i="32"/>
  <c r="DC87" i="32"/>
  <c r="DE87" i="32" s="1"/>
  <c r="DA87" i="32"/>
  <c r="CX87" i="32"/>
  <c r="CV87" i="32"/>
  <c r="CR87" i="32"/>
  <c r="CT87" i="32" s="1"/>
  <c r="CP87" i="32"/>
  <c r="CL87" i="32"/>
  <c r="CN87" i="32" s="1"/>
  <c r="CJ87" i="32"/>
  <c r="CG87" i="32"/>
  <c r="CE87" i="32"/>
  <c r="CB87" i="32"/>
  <c r="BZ87" i="32"/>
  <c r="BW87" i="32"/>
  <c r="BU87" i="32"/>
  <c r="BR87" i="32"/>
  <c r="BP87" i="32"/>
  <c r="BM87" i="32"/>
  <c r="BK87" i="32"/>
  <c r="BG87" i="32"/>
  <c r="BI87" i="32" s="1"/>
  <c r="BE87" i="32"/>
  <c r="BB87" i="32"/>
  <c r="AZ87" i="32"/>
  <c r="AV87" i="32"/>
  <c r="AX87" i="32" s="1"/>
  <c r="AT87" i="32"/>
  <c r="AP87" i="32"/>
  <c r="AR87" i="32" s="1"/>
  <c r="AN87" i="32"/>
  <c r="AK87" i="32"/>
  <c r="AI87" i="32"/>
  <c r="AE87" i="32"/>
  <c r="AG87" i="32" s="1"/>
  <c r="AC87" i="32"/>
  <c r="Z87" i="32"/>
  <c r="X87" i="32"/>
  <c r="U87" i="32"/>
  <c r="S87" i="32"/>
  <c r="O87" i="32"/>
  <c r="M87" i="32"/>
  <c r="I87" i="32"/>
  <c r="H87" i="32"/>
  <c r="E87" i="32"/>
  <c r="FT86" i="32"/>
  <c r="EO86" i="32"/>
  <c r="EM86" i="32"/>
  <c r="EJ86" i="32"/>
  <c r="EH86" i="32"/>
  <c r="EE86" i="32"/>
  <c r="EC86" i="32"/>
  <c r="DY86" i="32"/>
  <c r="EA86" i="32" s="1"/>
  <c r="DW86" i="32"/>
  <c r="DT86" i="32"/>
  <c r="DR86" i="32"/>
  <c r="DO86" i="32"/>
  <c r="DM86" i="32"/>
  <c r="DI86" i="32"/>
  <c r="DK86" i="32" s="1"/>
  <c r="DG86" i="32"/>
  <c r="DC86" i="32"/>
  <c r="DE86" i="32" s="1"/>
  <c r="DA86" i="32"/>
  <c r="CX86" i="32"/>
  <c r="CV86" i="32"/>
  <c r="CR86" i="32"/>
  <c r="CT86" i="32" s="1"/>
  <c r="CP86" i="32"/>
  <c r="CL86" i="32"/>
  <c r="CN86" i="32" s="1"/>
  <c r="CJ86" i="32"/>
  <c r="CG86" i="32"/>
  <c r="CE86" i="32"/>
  <c r="CB86" i="32"/>
  <c r="BZ86" i="32"/>
  <c r="BW86" i="32"/>
  <c r="BU86" i="32"/>
  <c r="BR86" i="32"/>
  <c r="BP86" i="32"/>
  <c r="BM86" i="32"/>
  <c r="BK86" i="32"/>
  <c r="BG86" i="32"/>
  <c r="BI86" i="32" s="1"/>
  <c r="BE86" i="32"/>
  <c r="BB86" i="32"/>
  <c r="AZ86" i="32"/>
  <c r="AV86" i="32"/>
  <c r="AX86" i="32" s="1"/>
  <c r="AT86" i="32"/>
  <c r="AP86" i="32"/>
  <c r="AR86" i="32" s="1"/>
  <c r="AN86" i="32"/>
  <c r="AK86" i="32"/>
  <c r="AI86" i="32"/>
  <c r="AE86" i="32"/>
  <c r="AG86" i="32" s="1"/>
  <c r="AC86" i="32"/>
  <c r="Z86" i="32"/>
  <c r="X86" i="32"/>
  <c r="U86" i="32"/>
  <c r="S86" i="32"/>
  <c r="O86" i="32"/>
  <c r="Q86" i="32" s="1"/>
  <c r="M86" i="32"/>
  <c r="I86" i="32"/>
  <c r="H86" i="32"/>
  <c r="G86" i="32"/>
  <c r="F86" i="32"/>
  <c r="E86" i="32"/>
  <c r="FT85" i="32"/>
  <c r="EO85" i="32"/>
  <c r="EM85" i="32"/>
  <c r="EJ85" i="32"/>
  <c r="EH85" i="32"/>
  <c r="EE85" i="32"/>
  <c r="EC85" i="32"/>
  <c r="DY85" i="32"/>
  <c r="EA85" i="32" s="1"/>
  <c r="DW85" i="32"/>
  <c r="DT85" i="32"/>
  <c r="DR85" i="32"/>
  <c r="DO85" i="32"/>
  <c r="DM85" i="32"/>
  <c r="DI85" i="32"/>
  <c r="DK85" i="32" s="1"/>
  <c r="DG85" i="32"/>
  <c r="DC85" i="32"/>
  <c r="DE85" i="32" s="1"/>
  <c r="DA85" i="32"/>
  <c r="CX85" i="32"/>
  <c r="CV85" i="32"/>
  <c r="CR85" i="32"/>
  <c r="CT85" i="32" s="1"/>
  <c r="CP85" i="32"/>
  <c r="CL85" i="32"/>
  <c r="CN85" i="32" s="1"/>
  <c r="CJ85" i="32"/>
  <c r="CG85" i="32"/>
  <c r="CE85" i="32"/>
  <c r="CB85" i="32"/>
  <c r="BZ85" i="32"/>
  <c r="BW85" i="32"/>
  <c r="BU85" i="32"/>
  <c r="BR85" i="32"/>
  <c r="BP85" i="32"/>
  <c r="BM85" i="32"/>
  <c r="BK85" i="32"/>
  <c r="BG85" i="32"/>
  <c r="BI85" i="32" s="1"/>
  <c r="BE85" i="32"/>
  <c r="BB85" i="32"/>
  <c r="AZ85" i="32"/>
  <c r="AV85" i="32"/>
  <c r="AX85" i="32" s="1"/>
  <c r="AT85" i="32"/>
  <c r="AP85" i="32"/>
  <c r="AR85" i="32" s="1"/>
  <c r="AN85" i="32"/>
  <c r="AK85" i="32"/>
  <c r="AI85" i="32"/>
  <c r="AE85" i="32"/>
  <c r="AG85" i="32" s="1"/>
  <c r="AC85" i="32"/>
  <c r="Z85" i="32"/>
  <c r="X85" i="32"/>
  <c r="U85" i="32"/>
  <c r="S85" i="32"/>
  <c r="O85" i="32"/>
  <c r="M85" i="32"/>
  <c r="I85" i="32"/>
  <c r="H85" i="32"/>
  <c r="G85" i="32"/>
  <c r="F85" i="32"/>
  <c r="E85" i="32"/>
  <c r="FT84" i="32"/>
  <c r="EO84" i="32"/>
  <c r="EM84" i="32"/>
  <c r="EJ84" i="32"/>
  <c r="EH84" i="32"/>
  <c r="EE84" i="32"/>
  <c r="EC84" i="32"/>
  <c r="DY84" i="32"/>
  <c r="EA84" i="32" s="1"/>
  <c r="DW84" i="32"/>
  <c r="DT84" i="32"/>
  <c r="DR84" i="32"/>
  <c r="DO84" i="32"/>
  <c r="DM84" i="32"/>
  <c r="DI84" i="32"/>
  <c r="DK84" i="32" s="1"/>
  <c r="DG84" i="32"/>
  <c r="DC84" i="32"/>
  <c r="DE84" i="32" s="1"/>
  <c r="DA84" i="32"/>
  <c r="CX84" i="32"/>
  <c r="CV84" i="32"/>
  <c r="CR84" i="32"/>
  <c r="CT84" i="32" s="1"/>
  <c r="CP84" i="32"/>
  <c r="CL84" i="32"/>
  <c r="CN84" i="32" s="1"/>
  <c r="CJ84" i="32"/>
  <c r="CG84" i="32"/>
  <c r="CE84" i="32"/>
  <c r="CB84" i="32"/>
  <c r="BZ84" i="32"/>
  <c r="BW84" i="32"/>
  <c r="BU84" i="32"/>
  <c r="BR84" i="32"/>
  <c r="BP84" i="32"/>
  <c r="BM84" i="32"/>
  <c r="BK84" i="32"/>
  <c r="BG84" i="32"/>
  <c r="BI84" i="32" s="1"/>
  <c r="BE84" i="32"/>
  <c r="BB84" i="32"/>
  <c r="AZ84" i="32"/>
  <c r="AV84" i="32"/>
  <c r="AX84" i="32" s="1"/>
  <c r="AT84" i="32"/>
  <c r="AP84" i="32"/>
  <c r="AR84" i="32" s="1"/>
  <c r="AN84" i="32"/>
  <c r="AK84" i="32"/>
  <c r="AI84" i="32"/>
  <c r="AE84" i="32"/>
  <c r="AG84" i="32" s="1"/>
  <c r="AC84" i="32"/>
  <c r="Z84" i="32"/>
  <c r="X84" i="32"/>
  <c r="U84" i="32"/>
  <c r="S84" i="32"/>
  <c r="O84" i="32"/>
  <c r="Q84" i="32" s="1"/>
  <c r="M84" i="32"/>
  <c r="I84" i="32"/>
  <c r="H84" i="32"/>
  <c r="G84" i="32"/>
  <c r="F84" i="32"/>
  <c r="E84" i="32"/>
  <c r="FT83" i="32"/>
  <c r="EO83" i="32"/>
  <c r="EM83" i="32"/>
  <c r="EJ83" i="32"/>
  <c r="EH83" i="32"/>
  <c r="EE83" i="32"/>
  <c r="EC83" i="32"/>
  <c r="DY83" i="32"/>
  <c r="EA83" i="32" s="1"/>
  <c r="DW83" i="32"/>
  <c r="DT83" i="32"/>
  <c r="DR83" i="32"/>
  <c r="DO83" i="32"/>
  <c r="DM83" i="32"/>
  <c r="DI83" i="32"/>
  <c r="DK83" i="32" s="1"/>
  <c r="DG83" i="32"/>
  <c r="DC83" i="32"/>
  <c r="DE83" i="32" s="1"/>
  <c r="DA83" i="32"/>
  <c r="CX83" i="32"/>
  <c r="CV83" i="32"/>
  <c r="CR83" i="32"/>
  <c r="CT83" i="32" s="1"/>
  <c r="CP83" i="32"/>
  <c r="CL83" i="32"/>
  <c r="CN83" i="32" s="1"/>
  <c r="CJ83" i="32"/>
  <c r="CG83" i="32"/>
  <c r="CE83" i="32"/>
  <c r="CB83" i="32"/>
  <c r="BZ83" i="32"/>
  <c r="BW83" i="32"/>
  <c r="BU83" i="32"/>
  <c r="BR83" i="32"/>
  <c r="BP83" i="32"/>
  <c r="BM83" i="32"/>
  <c r="BK83" i="32"/>
  <c r="BG83" i="32"/>
  <c r="BI83" i="32" s="1"/>
  <c r="BE83" i="32"/>
  <c r="BB83" i="32"/>
  <c r="AZ83" i="32"/>
  <c r="AV83" i="32"/>
  <c r="AX83" i="32" s="1"/>
  <c r="AT83" i="32"/>
  <c r="AP83" i="32"/>
  <c r="AR83" i="32" s="1"/>
  <c r="AN83" i="32"/>
  <c r="AK83" i="32"/>
  <c r="AI83" i="32"/>
  <c r="AE83" i="32"/>
  <c r="AG83" i="32" s="1"/>
  <c r="AC83" i="32"/>
  <c r="Z83" i="32"/>
  <c r="X83" i="32"/>
  <c r="U83" i="32"/>
  <c r="S83" i="32"/>
  <c r="O83" i="32"/>
  <c r="M83" i="32"/>
  <c r="I83" i="32"/>
  <c r="H83" i="32"/>
  <c r="G83" i="32"/>
  <c r="F83" i="32"/>
  <c r="E83" i="32"/>
  <c r="FT82" i="32"/>
  <c r="EO82" i="32"/>
  <c r="EM82" i="32"/>
  <c r="EJ82" i="32"/>
  <c r="EH82" i="32"/>
  <c r="EE82" i="32"/>
  <c r="EC82" i="32"/>
  <c r="DY82" i="32"/>
  <c r="EA82" i="32" s="1"/>
  <c r="DW82" i="32"/>
  <c r="DT82" i="32"/>
  <c r="DR82" i="32"/>
  <c r="DO82" i="32"/>
  <c r="DM82" i="32"/>
  <c r="DI82" i="32"/>
  <c r="DK82" i="32" s="1"/>
  <c r="DG82" i="32"/>
  <c r="DC82" i="32"/>
  <c r="DE82" i="32" s="1"/>
  <c r="DA82" i="32"/>
  <c r="CX82" i="32"/>
  <c r="CV82" i="32"/>
  <c r="CR82" i="32"/>
  <c r="CT82" i="32" s="1"/>
  <c r="CP82" i="32"/>
  <c r="CL82" i="32"/>
  <c r="CN82" i="32" s="1"/>
  <c r="CJ82" i="32"/>
  <c r="CG82" i="32"/>
  <c r="CE82" i="32"/>
  <c r="CB82" i="32"/>
  <c r="BZ82" i="32"/>
  <c r="BW82" i="32"/>
  <c r="BU82" i="32"/>
  <c r="BR82" i="32"/>
  <c r="BP82" i="32"/>
  <c r="BM82" i="32"/>
  <c r="BK82" i="32"/>
  <c r="BG82" i="32"/>
  <c r="BI82" i="32" s="1"/>
  <c r="BE82" i="32"/>
  <c r="BB82" i="32"/>
  <c r="AZ82" i="32"/>
  <c r="AV82" i="32"/>
  <c r="AX82" i="32" s="1"/>
  <c r="AT82" i="32"/>
  <c r="AP82" i="32"/>
  <c r="AR82" i="32" s="1"/>
  <c r="AN82" i="32"/>
  <c r="AK82" i="32"/>
  <c r="AI82" i="32"/>
  <c r="AE82" i="32"/>
  <c r="AG82" i="32" s="1"/>
  <c r="AC82" i="32"/>
  <c r="Z82" i="32"/>
  <c r="X82" i="32"/>
  <c r="U82" i="32"/>
  <c r="S82" i="32"/>
  <c r="O82" i="32"/>
  <c r="M82" i="32"/>
  <c r="I82" i="32"/>
  <c r="H82" i="32"/>
  <c r="E82" i="32"/>
  <c r="FT81" i="32"/>
  <c r="EO81" i="32"/>
  <c r="EM81" i="32"/>
  <c r="EJ81" i="32"/>
  <c r="EH81" i="32"/>
  <c r="EE81" i="32"/>
  <c r="EC81" i="32"/>
  <c r="DY81" i="32"/>
  <c r="EA81" i="32" s="1"/>
  <c r="DW81" i="32"/>
  <c r="DT81" i="32"/>
  <c r="DR81" i="32"/>
  <c r="DO81" i="32"/>
  <c r="DM81" i="32"/>
  <c r="DI81" i="32"/>
  <c r="DK81" i="32" s="1"/>
  <c r="DG81" i="32"/>
  <c r="DC81" i="32"/>
  <c r="DE81" i="32" s="1"/>
  <c r="DA81" i="32"/>
  <c r="CX81" i="32"/>
  <c r="CV81" i="32"/>
  <c r="CR81" i="32"/>
  <c r="CT81" i="32" s="1"/>
  <c r="CP81" i="32"/>
  <c r="CL81" i="32"/>
  <c r="CN81" i="32" s="1"/>
  <c r="CJ81" i="32"/>
  <c r="CG81" i="32"/>
  <c r="CE81" i="32"/>
  <c r="CB81" i="32"/>
  <c r="BZ81" i="32"/>
  <c r="BW81" i="32"/>
  <c r="BU81" i="32"/>
  <c r="BR81" i="32"/>
  <c r="BP81" i="32"/>
  <c r="BM81" i="32"/>
  <c r="BK81" i="32"/>
  <c r="BG81" i="32"/>
  <c r="BI81" i="32" s="1"/>
  <c r="BE81" i="32"/>
  <c r="BB81" i="32"/>
  <c r="AZ81" i="32"/>
  <c r="AV81" i="32"/>
  <c r="AX81" i="32" s="1"/>
  <c r="AT81" i="32"/>
  <c r="AP81" i="32"/>
  <c r="AR81" i="32" s="1"/>
  <c r="AN81" i="32"/>
  <c r="AK81" i="32"/>
  <c r="AI81" i="32"/>
  <c r="AE81" i="32"/>
  <c r="AG81" i="32" s="1"/>
  <c r="AC81" i="32"/>
  <c r="Z81" i="32"/>
  <c r="X81" i="32"/>
  <c r="U81" i="32"/>
  <c r="S81" i="32"/>
  <c r="O81" i="32"/>
  <c r="M81" i="32"/>
  <c r="I81" i="32"/>
  <c r="H81" i="32"/>
  <c r="G81" i="32"/>
  <c r="F81" i="32"/>
  <c r="E81" i="32"/>
  <c r="FT80" i="32"/>
  <c r="EO80" i="32"/>
  <c r="EM80" i="32"/>
  <c r="EJ80" i="32"/>
  <c r="EH80" i="32"/>
  <c r="EE80" i="32"/>
  <c r="EC80" i="32"/>
  <c r="DY80" i="32"/>
  <c r="EA80" i="32" s="1"/>
  <c r="DW80" i="32"/>
  <c r="DT80" i="32"/>
  <c r="DR80" i="32"/>
  <c r="DO80" i="32"/>
  <c r="DM80" i="32"/>
  <c r="DI80" i="32"/>
  <c r="DK80" i="32" s="1"/>
  <c r="DG80" i="32"/>
  <c r="DC80" i="32"/>
  <c r="DE80" i="32" s="1"/>
  <c r="DA80" i="32"/>
  <c r="CX80" i="32"/>
  <c r="CV80" i="32"/>
  <c r="CR80" i="32"/>
  <c r="CT80" i="32" s="1"/>
  <c r="CP80" i="32"/>
  <c r="CL80" i="32"/>
  <c r="CN80" i="32" s="1"/>
  <c r="CJ80" i="32"/>
  <c r="CG80" i="32"/>
  <c r="CE80" i="32"/>
  <c r="CB80" i="32"/>
  <c r="BZ80" i="32"/>
  <c r="BW80" i="32"/>
  <c r="BU80" i="32"/>
  <c r="BR80" i="32"/>
  <c r="BP80" i="32"/>
  <c r="BM80" i="32"/>
  <c r="BK80" i="32"/>
  <c r="BG80" i="32"/>
  <c r="BI80" i="32" s="1"/>
  <c r="BE80" i="32"/>
  <c r="BB80" i="32"/>
  <c r="AZ80" i="32"/>
  <c r="AV80" i="32"/>
  <c r="AX80" i="32" s="1"/>
  <c r="AT80" i="32"/>
  <c r="AP80" i="32"/>
  <c r="AR80" i="32" s="1"/>
  <c r="AN80" i="32"/>
  <c r="AK80" i="32"/>
  <c r="AI80" i="32"/>
  <c r="AE80" i="32"/>
  <c r="AG80" i="32" s="1"/>
  <c r="AC80" i="32"/>
  <c r="Z80" i="32"/>
  <c r="X80" i="32"/>
  <c r="U80" i="32"/>
  <c r="S80" i="32"/>
  <c r="O80" i="32"/>
  <c r="M80" i="32"/>
  <c r="I80" i="32"/>
  <c r="H80" i="32"/>
  <c r="E80" i="32"/>
  <c r="FT79" i="32"/>
  <c r="EO79" i="32"/>
  <c r="EM79" i="32"/>
  <c r="EJ79" i="32"/>
  <c r="EH79" i="32"/>
  <c r="EE79" i="32"/>
  <c r="EC79" i="32"/>
  <c r="DY79" i="32"/>
  <c r="EA79" i="32" s="1"/>
  <c r="DW79" i="32"/>
  <c r="DT79" i="32"/>
  <c r="DR79" i="32"/>
  <c r="DO79" i="32"/>
  <c r="DM79" i="32"/>
  <c r="DI79" i="32"/>
  <c r="DK79" i="32" s="1"/>
  <c r="DG79" i="32"/>
  <c r="DC79" i="32"/>
  <c r="DE79" i="32" s="1"/>
  <c r="DA79" i="32"/>
  <c r="CX79" i="32"/>
  <c r="CV79" i="32"/>
  <c r="CR79" i="32"/>
  <c r="CT79" i="32" s="1"/>
  <c r="CP79" i="32"/>
  <c r="CL79" i="32"/>
  <c r="CN79" i="32" s="1"/>
  <c r="CJ79" i="32"/>
  <c r="CG79" i="32"/>
  <c r="CE79" i="32"/>
  <c r="CB79" i="32"/>
  <c r="BZ79" i="32"/>
  <c r="BW79" i="32"/>
  <c r="BU79" i="32"/>
  <c r="BR79" i="32"/>
  <c r="BP79" i="32"/>
  <c r="BM79" i="32"/>
  <c r="BK79" i="32"/>
  <c r="BG79" i="32"/>
  <c r="BI79" i="32" s="1"/>
  <c r="BE79" i="32"/>
  <c r="BB79" i="32"/>
  <c r="AZ79" i="32"/>
  <c r="AV79" i="32"/>
  <c r="AX79" i="32" s="1"/>
  <c r="AT79" i="32"/>
  <c r="AP79" i="32"/>
  <c r="AR79" i="32" s="1"/>
  <c r="AN79" i="32"/>
  <c r="AK79" i="32"/>
  <c r="AI79" i="32"/>
  <c r="AE79" i="32"/>
  <c r="AG79" i="32" s="1"/>
  <c r="AC79" i="32"/>
  <c r="Z79" i="32"/>
  <c r="X79" i="32"/>
  <c r="U79" i="32"/>
  <c r="S79" i="32"/>
  <c r="O79" i="32"/>
  <c r="M79" i="32"/>
  <c r="I79" i="32"/>
  <c r="H79" i="32"/>
  <c r="G79" i="32"/>
  <c r="F79" i="32"/>
  <c r="E79" i="32"/>
  <c r="FT78" i="32"/>
  <c r="EO78" i="32"/>
  <c r="EM78" i="32"/>
  <c r="EJ78" i="32"/>
  <c r="EH78" i="32"/>
  <c r="EE78" i="32"/>
  <c r="EC78" i="32"/>
  <c r="DY78" i="32"/>
  <c r="EA78" i="32" s="1"/>
  <c r="DW78" i="32"/>
  <c r="DT78" i="32"/>
  <c r="DR78" i="32"/>
  <c r="DO78" i="32"/>
  <c r="DM78" i="32"/>
  <c r="DI78" i="32"/>
  <c r="DK78" i="32" s="1"/>
  <c r="DG78" i="32"/>
  <c r="DC78" i="32"/>
  <c r="DE78" i="32" s="1"/>
  <c r="DA78" i="32"/>
  <c r="CX78" i="32"/>
  <c r="CV78" i="32"/>
  <c r="CR78" i="32"/>
  <c r="CT78" i="32" s="1"/>
  <c r="CP78" i="32"/>
  <c r="CL78" i="32"/>
  <c r="CN78" i="32" s="1"/>
  <c r="CJ78" i="32"/>
  <c r="CG78" i="32"/>
  <c r="CE78" i="32"/>
  <c r="CB78" i="32"/>
  <c r="BZ78" i="32"/>
  <c r="BW78" i="32"/>
  <c r="BU78" i="32"/>
  <c r="BR78" i="32"/>
  <c r="BP78" i="32"/>
  <c r="BM78" i="32"/>
  <c r="BK78" i="32"/>
  <c r="BG78" i="32"/>
  <c r="BI78" i="32" s="1"/>
  <c r="BE78" i="32"/>
  <c r="BB78" i="32"/>
  <c r="AZ78" i="32"/>
  <c r="AV78" i="32"/>
  <c r="AX78" i="32" s="1"/>
  <c r="AT78" i="32"/>
  <c r="AP78" i="32"/>
  <c r="AR78" i="32" s="1"/>
  <c r="AN78" i="32"/>
  <c r="AK78" i="32"/>
  <c r="AI78" i="32"/>
  <c r="AE78" i="32"/>
  <c r="AG78" i="32" s="1"/>
  <c r="AC78" i="32"/>
  <c r="Z78" i="32"/>
  <c r="X78" i="32"/>
  <c r="U78" i="32"/>
  <c r="S78" i="32"/>
  <c r="O78" i="32"/>
  <c r="M78" i="32"/>
  <c r="I78" i="32"/>
  <c r="H78" i="32"/>
  <c r="E78" i="32"/>
  <c r="FT77" i="32"/>
  <c r="EO77" i="32"/>
  <c r="EM77" i="32"/>
  <c r="EJ77" i="32"/>
  <c r="EH77" i="32"/>
  <c r="EE77" i="32"/>
  <c r="EC77" i="32"/>
  <c r="DY77" i="32"/>
  <c r="EA77" i="32" s="1"/>
  <c r="DW77" i="32"/>
  <c r="DT77" i="32"/>
  <c r="DR77" i="32"/>
  <c r="DO77" i="32"/>
  <c r="DM77" i="32"/>
  <c r="DI77" i="32"/>
  <c r="DK77" i="32" s="1"/>
  <c r="DG77" i="32"/>
  <c r="DC77" i="32"/>
  <c r="DE77" i="32" s="1"/>
  <c r="DA77" i="32"/>
  <c r="CX77" i="32"/>
  <c r="CV77" i="32"/>
  <c r="CR77" i="32"/>
  <c r="CT77" i="32" s="1"/>
  <c r="CP77" i="32"/>
  <c r="CL77" i="32"/>
  <c r="CN77" i="32" s="1"/>
  <c r="CJ77" i="32"/>
  <c r="CG77" i="32"/>
  <c r="CE77" i="32"/>
  <c r="CB77" i="32"/>
  <c r="BZ77" i="32"/>
  <c r="BW77" i="32"/>
  <c r="BU77" i="32"/>
  <c r="BR77" i="32"/>
  <c r="BP77" i="32"/>
  <c r="BM77" i="32"/>
  <c r="BK77" i="32"/>
  <c r="BG77" i="32"/>
  <c r="BI77" i="32" s="1"/>
  <c r="BE77" i="32"/>
  <c r="BB77" i="32"/>
  <c r="AZ77" i="32"/>
  <c r="AV77" i="32"/>
  <c r="AX77" i="32" s="1"/>
  <c r="AT77" i="32"/>
  <c r="AP77" i="32"/>
  <c r="AR77" i="32" s="1"/>
  <c r="AN77" i="32"/>
  <c r="AK77" i="32"/>
  <c r="AI77" i="32"/>
  <c r="AE77" i="32"/>
  <c r="AG77" i="32" s="1"/>
  <c r="AC77" i="32"/>
  <c r="Z77" i="32"/>
  <c r="X77" i="32"/>
  <c r="U77" i="32"/>
  <c r="S77" i="32"/>
  <c r="O77" i="32"/>
  <c r="M77" i="32"/>
  <c r="I77" i="32"/>
  <c r="H77" i="32"/>
  <c r="G77" i="32"/>
  <c r="F77" i="32"/>
  <c r="E77" i="32"/>
  <c r="FT76" i="32"/>
  <c r="EO76" i="32"/>
  <c r="EM76" i="32"/>
  <c r="EJ76" i="32"/>
  <c r="EH76" i="32"/>
  <c r="EE76" i="32"/>
  <c r="EC76" i="32"/>
  <c r="DY76" i="32"/>
  <c r="EA76" i="32" s="1"/>
  <c r="DW76" i="32"/>
  <c r="DT76" i="32"/>
  <c r="DR76" i="32"/>
  <c r="DO76" i="32"/>
  <c r="DM76" i="32"/>
  <c r="DI76" i="32"/>
  <c r="DK76" i="32" s="1"/>
  <c r="DG76" i="32"/>
  <c r="DC76" i="32"/>
  <c r="DE76" i="32" s="1"/>
  <c r="DA76" i="32"/>
  <c r="CX76" i="32"/>
  <c r="CV76" i="32"/>
  <c r="CR76" i="32"/>
  <c r="CT76" i="32" s="1"/>
  <c r="CP76" i="32"/>
  <c r="CL76" i="32"/>
  <c r="CN76" i="32" s="1"/>
  <c r="CJ76" i="32"/>
  <c r="CG76" i="32"/>
  <c r="CE76" i="32"/>
  <c r="CB76" i="32"/>
  <c r="BZ76" i="32"/>
  <c r="BW76" i="32"/>
  <c r="BU76" i="32"/>
  <c r="BR76" i="32"/>
  <c r="BP76" i="32"/>
  <c r="BM76" i="32"/>
  <c r="BK76" i="32"/>
  <c r="BG76" i="32"/>
  <c r="BI76" i="32" s="1"/>
  <c r="BE76" i="32"/>
  <c r="BB76" i="32"/>
  <c r="AZ76" i="32"/>
  <c r="AV76" i="32"/>
  <c r="AX76" i="32" s="1"/>
  <c r="AT76" i="32"/>
  <c r="AP76" i="32"/>
  <c r="AR76" i="32" s="1"/>
  <c r="AN76" i="32"/>
  <c r="AK76" i="32"/>
  <c r="AI76" i="32"/>
  <c r="AE76" i="32"/>
  <c r="AG76" i="32" s="1"/>
  <c r="AC76" i="32"/>
  <c r="Z76" i="32"/>
  <c r="X76" i="32"/>
  <c r="U76" i="32"/>
  <c r="S76" i="32"/>
  <c r="O76" i="32"/>
  <c r="M76" i="32"/>
  <c r="I76" i="32"/>
  <c r="H76" i="32"/>
  <c r="G76" i="32"/>
  <c r="F76" i="32"/>
  <c r="E76" i="32"/>
  <c r="FT75" i="32"/>
  <c r="EO75" i="32"/>
  <c r="EM75" i="32"/>
  <c r="EJ75" i="32"/>
  <c r="EH75" i="32"/>
  <c r="EE75" i="32"/>
  <c r="EC75" i="32"/>
  <c r="DY75" i="32"/>
  <c r="EA75" i="32" s="1"/>
  <c r="DW75" i="32"/>
  <c r="DT75" i="32"/>
  <c r="DR75" i="32"/>
  <c r="DO75" i="32"/>
  <c r="DM75" i="32"/>
  <c r="DI75" i="32"/>
  <c r="DK75" i="32" s="1"/>
  <c r="DG75" i="32"/>
  <c r="DC75" i="32"/>
  <c r="DE75" i="32" s="1"/>
  <c r="DA75" i="32"/>
  <c r="CX75" i="32"/>
  <c r="CV75" i="32"/>
  <c r="CR75" i="32"/>
  <c r="CT75" i="32" s="1"/>
  <c r="CP75" i="32"/>
  <c r="CL75" i="32"/>
  <c r="CN75" i="32" s="1"/>
  <c r="CJ75" i="32"/>
  <c r="CG75" i="32"/>
  <c r="CE75" i="32"/>
  <c r="CB75" i="32"/>
  <c r="BZ75" i="32"/>
  <c r="BW75" i="32"/>
  <c r="BU75" i="32"/>
  <c r="BR75" i="32"/>
  <c r="BP75" i="32"/>
  <c r="BM75" i="32"/>
  <c r="BK75" i="32"/>
  <c r="BG75" i="32"/>
  <c r="BI75" i="32" s="1"/>
  <c r="BE75" i="32"/>
  <c r="BB75" i="32"/>
  <c r="AZ75" i="32"/>
  <c r="AV75" i="32"/>
  <c r="AX75" i="32" s="1"/>
  <c r="AT75" i="32"/>
  <c r="AP75" i="32"/>
  <c r="AR75" i="32" s="1"/>
  <c r="AN75" i="32"/>
  <c r="AK75" i="32"/>
  <c r="AI75" i="32"/>
  <c r="AE75" i="32"/>
  <c r="AG75" i="32" s="1"/>
  <c r="AC75" i="32"/>
  <c r="Z75" i="32"/>
  <c r="X75" i="32"/>
  <c r="U75" i="32"/>
  <c r="S75" i="32"/>
  <c r="O75" i="32"/>
  <c r="M75" i="32"/>
  <c r="I75" i="32"/>
  <c r="H75" i="32"/>
  <c r="E75" i="32"/>
  <c r="FT74" i="32"/>
  <c r="EO74" i="32"/>
  <c r="EM74" i="32"/>
  <c r="EJ74" i="32"/>
  <c r="EH74" i="32"/>
  <c r="EE74" i="32"/>
  <c r="EC74" i="32"/>
  <c r="DY74" i="32"/>
  <c r="EA74" i="32" s="1"/>
  <c r="DW74" i="32"/>
  <c r="DT74" i="32"/>
  <c r="DR74" i="32"/>
  <c r="DO74" i="32"/>
  <c r="DM74" i="32"/>
  <c r="DI74" i="32"/>
  <c r="DK74" i="32" s="1"/>
  <c r="DG74" i="32"/>
  <c r="DC74" i="32"/>
  <c r="DE74" i="32" s="1"/>
  <c r="DA74" i="32"/>
  <c r="CX74" i="32"/>
  <c r="CV74" i="32"/>
  <c r="CR74" i="32"/>
  <c r="CT74" i="32" s="1"/>
  <c r="CP74" i="32"/>
  <c r="CL74" i="32"/>
  <c r="CN74" i="32" s="1"/>
  <c r="CJ74" i="32"/>
  <c r="CG74" i="32"/>
  <c r="CE74" i="32"/>
  <c r="CB74" i="32"/>
  <c r="BZ74" i="32"/>
  <c r="BW74" i="32"/>
  <c r="BU74" i="32"/>
  <c r="BR74" i="32"/>
  <c r="BP74" i="32"/>
  <c r="BM74" i="32"/>
  <c r="BK74" i="32"/>
  <c r="BG74" i="32"/>
  <c r="BI74" i="32" s="1"/>
  <c r="BE74" i="32"/>
  <c r="BB74" i="32"/>
  <c r="AZ74" i="32"/>
  <c r="AV74" i="32"/>
  <c r="AX74" i="32" s="1"/>
  <c r="AT74" i="32"/>
  <c r="AP74" i="32"/>
  <c r="AR74" i="32" s="1"/>
  <c r="AN74" i="32"/>
  <c r="AK74" i="32"/>
  <c r="AI74" i="32"/>
  <c r="AE74" i="32"/>
  <c r="AG74" i="32" s="1"/>
  <c r="AC74" i="32"/>
  <c r="Z74" i="32"/>
  <c r="X74" i="32"/>
  <c r="U74" i="32"/>
  <c r="S74" i="32"/>
  <c r="O74" i="32"/>
  <c r="Q74" i="32" s="1"/>
  <c r="M74" i="32"/>
  <c r="I74" i="32"/>
  <c r="H74" i="32"/>
  <c r="G74" i="32"/>
  <c r="F74" i="32"/>
  <c r="E74" i="32"/>
  <c r="FT73" i="32"/>
  <c r="EO73" i="32"/>
  <c r="EM73" i="32"/>
  <c r="EJ73" i="32"/>
  <c r="EH73" i="32"/>
  <c r="EE73" i="32"/>
  <c r="EC73" i="32"/>
  <c r="DY73" i="32"/>
  <c r="EA73" i="32" s="1"/>
  <c r="DW73" i="32"/>
  <c r="DT73" i="32"/>
  <c r="DR73" i="32"/>
  <c r="DO73" i="32"/>
  <c r="DM73" i="32"/>
  <c r="DI73" i="32"/>
  <c r="DK73" i="32" s="1"/>
  <c r="DG73" i="32"/>
  <c r="DC73" i="32"/>
  <c r="DE73" i="32" s="1"/>
  <c r="DA73" i="32"/>
  <c r="CX73" i="32"/>
  <c r="CV73" i="32"/>
  <c r="CR73" i="32"/>
  <c r="CT73" i="32" s="1"/>
  <c r="CP73" i="32"/>
  <c r="CL73" i="32"/>
  <c r="CN73" i="32" s="1"/>
  <c r="CJ73" i="32"/>
  <c r="CG73" i="32"/>
  <c r="CE73" i="32"/>
  <c r="CB73" i="32"/>
  <c r="BZ73" i="32"/>
  <c r="BW73" i="32"/>
  <c r="BU73" i="32"/>
  <c r="BR73" i="32"/>
  <c r="BP73" i="32"/>
  <c r="BM73" i="32"/>
  <c r="BK73" i="32"/>
  <c r="BG73" i="32"/>
  <c r="BI73" i="32" s="1"/>
  <c r="BE73" i="32"/>
  <c r="BB73" i="32"/>
  <c r="AZ73" i="32"/>
  <c r="AV73" i="32"/>
  <c r="AX73" i="32" s="1"/>
  <c r="AT73" i="32"/>
  <c r="AP73" i="32"/>
  <c r="AR73" i="32" s="1"/>
  <c r="AN73" i="32"/>
  <c r="AK73" i="32"/>
  <c r="AI73" i="32"/>
  <c r="AE73" i="32"/>
  <c r="AG73" i="32" s="1"/>
  <c r="AC73" i="32"/>
  <c r="Z73" i="32"/>
  <c r="X73" i="32"/>
  <c r="U73" i="32"/>
  <c r="S73" i="32"/>
  <c r="O73" i="32"/>
  <c r="M73" i="32"/>
  <c r="I73" i="32"/>
  <c r="H73" i="32"/>
  <c r="G73" i="32"/>
  <c r="F73" i="32"/>
  <c r="E73" i="32"/>
  <c r="FT72" i="32"/>
  <c r="EO72" i="32"/>
  <c r="EM72" i="32"/>
  <c r="EJ72" i="32"/>
  <c r="EH72" i="32"/>
  <c r="EE72" i="32"/>
  <c r="EC72" i="32"/>
  <c r="DY72" i="32"/>
  <c r="EA72" i="32" s="1"/>
  <c r="DW72" i="32"/>
  <c r="DT72" i="32"/>
  <c r="DR72" i="32"/>
  <c r="DO72" i="32"/>
  <c r="DM72" i="32"/>
  <c r="DI72" i="32"/>
  <c r="DK72" i="32" s="1"/>
  <c r="DG72" i="32"/>
  <c r="DC72" i="32"/>
  <c r="DE72" i="32" s="1"/>
  <c r="DA72" i="32"/>
  <c r="CX72" i="32"/>
  <c r="CV72" i="32"/>
  <c r="CR72" i="32"/>
  <c r="CT72" i="32" s="1"/>
  <c r="CP72" i="32"/>
  <c r="CL72" i="32"/>
  <c r="CN72" i="32" s="1"/>
  <c r="CJ72" i="32"/>
  <c r="CG72" i="32"/>
  <c r="CE72" i="32"/>
  <c r="CB72" i="32"/>
  <c r="BZ72" i="32"/>
  <c r="BW72" i="32"/>
  <c r="BU72" i="32"/>
  <c r="BR72" i="32"/>
  <c r="BP72" i="32"/>
  <c r="BM72" i="32"/>
  <c r="BK72" i="32"/>
  <c r="BG72" i="32"/>
  <c r="BI72" i="32" s="1"/>
  <c r="BE72" i="32"/>
  <c r="BB72" i="32"/>
  <c r="AZ72" i="32"/>
  <c r="AV72" i="32"/>
  <c r="AX72" i="32" s="1"/>
  <c r="AT72" i="32"/>
  <c r="AP72" i="32"/>
  <c r="AR72" i="32" s="1"/>
  <c r="AN72" i="32"/>
  <c r="AK72" i="32"/>
  <c r="AI72" i="32"/>
  <c r="AE72" i="32"/>
  <c r="AG72" i="32" s="1"/>
  <c r="AC72" i="32"/>
  <c r="Z72" i="32"/>
  <c r="X72" i="32"/>
  <c r="U72" i="32"/>
  <c r="S72" i="32"/>
  <c r="O72" i="32"/>
  <c r="M72" i="32"/>
  <c r="I72" i="32"/>
  <c r="H72" i="32"/>
  <c r="E72" i="32"/>
  <c r="FT71" i="32"/>
  <c r="EO71" i="32"/>
  <c r="EM71" i="32"/>
  <c r="EJ71" i="32"/>
  <c r="EH71" i="32"/>
  <c r="EE71" i="32"/>
  <c r="EC71" i="32"/>
  <c r="DY71" i="32"/>
  <c r="EA71" i="32" s="1"/>
  <c r="DW71" i="32"/>
  <c r="DT71" i="32"/>
  <c r="DR71" i="32"/>
  <c r="DO71" i="32"/>
  <c r="DM71" i="32"/>
  <c r="DI71" i="32"/>
  <c r="DK71" i="32" s="1"/>
  <c r="DG71" i="32"/>
  <c r="DC71" i="32"/>
  <c r="DE71" i="32" s="1"/>
  <c r="DA71" i="32"/>
  <c r="CX71" i="32"/>
  <c r="CV71" i="32"/>
  <c r="CR71" i="32"/>
  <c r="CT71" i="32" s="1"/>
  <c r="CP71" i="32"/>
  <c r="CL71" i="32"/>
  <c r="CN71" i="32" s="1"/>
  <c r="CJ71" i="32"/>
  <c r="CG71" i="32"/>
  <c r="CE71" i="32"/>
  <c r="CB71" i="32"/>
  <c r="BZ71" i="32"/>
  <c r="BW71" i="32"/>
  <c r="BU71" i="32"/>
  <c r="BR71" i="32"/>
  <c r="BP71" i="32"/>
  <c r="BM71" i="32"/>
  <c r="BK71" i="32"/>
  <c r="BG71" i="32"/>
  <c r="BI71" i="32" s="1"/>
  <c r="BE71" i="32"/>
  <c r="BB71" i="32"/>
  <c r="AZ71" i="32"/>
  <c r="AV71" i="32"/>
  <c r="AX71" i="32" s="1"/>
  <c r="AT71" i="32"/>
  <c r="AP71" i="32"/>
  <c r="AR71" i="32" s="1"/>
  <c r="AN71" i="32"/>
  <c r="AK71" i="32"/>
  <c r="AI71" i="32"/>
  <c r="AE71" i="32"/>
  <c r="AG71" i="32" s="1"/>
  <c r="AC71" i="32"/>
  <c r="Z71" i="32"/>
  <c r="X71" i="32"/>
  <c r="U71" i="32"/>
  <c r="S71" i="32"/>
  <c r="O71" i="32"/>
  <c r="M71" i="32"/>
  <c r="I71" i="32"/>
  <c r="H71" i="32"/>
  <c r="G71" i="32"/>
  <c r="F71" i="32"/>
  <c r="E71" i="32"/>
  <c r="FT70" i="32"/>
  <c r="EO70" i="32"/>
  <c r="EM70" i="32"/>
  <c r="EJ70" i="32"/>
  <c r="EH70" i="32"/>
  <c r="EE70" i="32"/>
  <c r="EC70" i="32"/>
  <c r="DY70" i="32"/>
  <c r="EA70" i="32" s="1"/>
  <c r="DW70" i="32"/>
  <c r="DT70" i="32"/>
  <c r="DR70" i="32"/>
  <c r="DO70" i="32"/>
  <c r="DM70" i="32"/>
  <c r="DI70" i="32"/>
  <c r="DK70" i="32" s="1"/>
  <c r="DG70" i="32"/>
  <c r="DC70" i="32"/>
  <c r="DE70" i="32" s="1"/>
  <c r="DA70" i="32"/>
  <c r="CX70" i="32"/>
  <c r="CV70" i="32"/>
  <c r="CR70" i="32"/>
  <c r="CT70" i="32" s="1"/>
  <c r="CP70" i="32"/>
  <c r="CL70" i="32"/>
  <c r="CN70" i="32" s="1"/>
  <c r="CJ70" i="32"/>
  <c r="CG70" i="32"/>
  <c r="CE70" i="32"/>
  <c r="CB70" i="32"/>
  <c r="BZ70" i="32"/>
  <c r="BW70" i="32"/>
  <c r="BU70" i="32"/>
  <c r="BR70" i="32"/>
  <c r="BP70" i="32"/>
  <c r="BM70" i="32"/>
  <c r="BK70" i="32"/>
  <c r="BG70" i="32"/>
  <c r="BI70" i="32" s="1"/>
  <c r="BE70" i="32"/>
  <c r="BB70" i="32"/>
  <c r="AZ70" i="32"/>
  <c r="AV70" i="32"/>
  <c r="AX70" i="32" s="1"/>
  <c r="AT70" i="32"/>
  <c r="AP70" i="32"/>
  <c r="AR70" i="32" s="1"/>
  <c r="AN70" i="32"/>
  <c r="AK70" i="32"/>
  <c r="AI70" i="32"/>
  <c r="AE70" i="32"/>
  <c r="AG70" i="32" s="1"/>
  <c r="AC70" i="32"/>
  <c r="Z70" i="32"/>
  <c r="X70" i="32"/>
  <c r="U70" i="32"/>
  <c r="S70" i="32"/>
  <c r="O70" i="32"/>
  <c r="M70" i="32"/>
  <c r="I70" i="32"/>
  <c r="H70" i="32"/>
  <c r="G70" i="32"/>
  <c r="F70" i="32"/>
  <c r="E70" i="32"/>
  <c r="FT69" i="32"/>
  <c r="EO69" i="32"/>
  <c r="EM69" i="32"/>
  <c r="EJ69" i="32"/>
  <c r="EH69" i="32"/>
  <c r="EE69" i="32"/>
  <c r="EC69" i="32"/>
  <c r="DY69" i="32"/>
  <c r="EA69" i="32" s="1"/>
  <c r="DW69" i="32"/>
  <c r="DT69" i="32"/>
  <c r="DR69" i="32"/>
  <c r="DO69" i="32"/>
  <c r="DM69" i="32"/>
  <c r="DI69" i="32"/>
  <c r="DK69" i="32" s="1"/>
  <c r="DG69" i="32"/>
  <c r="DC69" i="32"/>
  <c r="DE69" i="32" s="1"/>
  <c r="DA69" i="32"/>
  <c r="CX69" i="32"/>
  <c r="CV69" i="32"/>
  <c r="CR69" i="32"/>
  <c r="CT69" i="32" s="1"/>
  <c r="CP69" i="32"/>
  <c r="CL69" i="32"/>
  <c r="CN69" i="32" s="1"/>
  <c r="CJ69" i="32"/>
  <c r="CG69" i="32"/>
  <c r="CE69" i="32"/>
  <c r="CB69" i="32"/>
  <c r="BZ69" i="32"/>
  <c r="BW69" i="32"/>
  <c r="BU69" i="32"/>
  <c r="BR69" i="32"/>
  <c r="BP69" i="32"/>
  <c r="BM69" i="32"/>
  <c r="BK69" i="32"/>
  <c r="BG69" i="32"/>
  <c r="BI69" i="32" s="1"/>
  <c r="BE69" i="32"/>
  <c r="BB69" i="32"/>
  <c r="AZ69" i="32"/>
  <c r="AV69" i="32"/>
  <c r="AX69" i="32" s="1"/>
  <c r="AT69" i="32"/>
  <c r="AP69" i="32"/>
  <c r="AR69" i="32" s="1"/>
  <c r="AN69" i="32"/>
  <c r="AK69" i="32"/>
  <c r="AI69" i="32"/>
  <c r="AE69" i="32"/>
  <c r="AG69" i="32" s="1"/>
  <c r="AC69" i="32"/>
  <c r="Z69" i="32"/>
  <c r="X69" i="32"/>
  <c r="U69" i="32"/>
  <c r="S69" i="32"/>
  <c r="O69" i="32"/>
  <c r="M69" i="32"/>
  <c r="I69" i="32"/>
  <c r="H69" i="32"/>
  <c r="E69" i="32"/>
  <c r="FT68" i="32"/>
  <c r="EO68" i="32"/>
  <c r="EM68" i="32"/>
  <c r="EJ68" i="32"/>
  <c r="EH68" i="32"/>
  <c r="EE68" i="32"/>
  <c r="EC68" i="32"/>
  <c r="DY68" i="32"/>
  <c r="EA68" i="32" s="1"/>
  <c r="DW68" i="32"/>
  <c r="DT68" i="32"/>
  <c r="DR68" i="32"/>
  <c r="DO68" i="32"/>
  <c r="DM68" i="32"/>
  <c r="DI68" i="32"/>
  <c r="DK68" i="32" s="1"/>
  <c r="DG68" i="32"/>
  <c r="DC68" i="32"/>
  <c r="DE68" i="32" s="1"/>
  <c r="DA68" i="32"/>
  <c r="CX68" i="32"/>
  <c r="CV68" i="32"/>
  <c r="CR68" i="32"/>
  <c r="CT68" i="32" s="1"/>
  <c r="CP68" i="32"/>
  <c r="CL68" i="32"/>
  <c r="CN68" i="32" s="1"/>
  <c r="CJ68" i="32"/>
  <c r="CG68" i="32"/>
  <c r="CE68" i="32"/>
  <c r="CB68" i="32"/>
  <c r="BZ68" i="32"/>
  <c r="BW68" i="32"/>
  <c r="BU68" i="32"/>
  <c r="BR68" i="32"/>
  <c r="BP68" i="32"/>
  <c r="BM68" i="32"/>
  <c r="BK68" i="32"/>
  <c r="BG68" i="32"/>
  <c r="BI68" i="32" s="1"/>
  <c r="BE68" i="32"/>
  <c r="BB68" i="32"/>
  <c r="AZ68" i="32"/>
  <c r="AV68" i="32"/>
  <c r="AX68" i="32" s="1"/>
  <c r="AT68" i="32"/>
  <c r="AP68" i="32"/>
  <c r="AR68" i="32" s="1"/>
  <c r="AN68" i="32"/>
  <c r="AK68" i="32"/>
  <c r="AI68" i="32"/>
  <c r="AE68" i="32"/>
  <c r="AG68" i="32" s="1"/>
  <c r="AC68" i="32"/>
  <c r="Z68" i="32"/>
  <c r="X68" i="32"/>
  <c r="U68" i="32"/>
  <c r="S68" i="32"/>
  <c r="O68" i="32"/>
  <c r="M68" i="32"/>
  <c r="I68" i="32"/>
  <c r="H68" i="32"/>
  <c r="E68" i="32"/>
  <c r="FT67" i="32"/>
  <c r="EO67" i="32"/>
  <c r="EM67" i="32"/>
  <c r="EJ67" i="32"/>
  <c r="EH67" i="32"/>
  <c r="EE67" i="32"/>
  <c r="EC67" i="32"/>
  <c r="DY67" i="32"/>
  <c r="EA67" i="32" s="1"/>
  <c r="DW67" i="32"/>
  <c r="DT67" i="32"/>
  <c r="DR67" i="32"/>
  <c r="DO67" i="32"/>
  <c r="DM67" i="32"/>
  <c r="DI67" i="32"/>
  <c r="DK67" i="32" s="1"/>
  <c r="DG67" i="32"/>
  <c r="DC67" i="32"/>
  <c r="DE67" i="32" s="1"/>
  <c r="DA67" i="32"/>
  <c r="CX67" i="32"/>
  <c r="CV67" i="32"/>
  <c r="CR67" i="32"/>
  <c r="CT67" i="32" s="1"/>
  <c r="CP67" i="32"/>
  <c r="CL67" i="32"/>
  <c r="CN67" i="32" s="1"/>
  <c r="CJ67" i="32"/>
  <c r="CG67" i="32"/>
  <c r="CE67" i="32"/>
  <c r="CB67" i="32"/>
  <c r="BZ67" i="32"/>
  <c r="BW67" i="32"/>
  <c r="BU67" i="32"/>
  <c r="BR67" i="32"/>
  <c r="BP67" i="32"/>
  <c r="BM67" i="32"/>
  <c r="BK67" i="32"/>
  <c r="BG67" i="32"/>
  <c r="BI67" i="32" s="1"/>
  <c r="BE67" i="32"/>
  <c r="BB67" i="32"/>
  <c r="AZ67" i="32"/>
  <c r="AV67" i="32"/>
  <c r="AX67" i="32" s="1"/>
  <c r="AT67" i="32"/>
  <c r="AP67" i="32"/>
  <c r="AR67" i="32" s="1"/>
  <c r="AN67" i="32"/>
  <c r="AK67" i="32"/>
  <c r="AI67" i="32"/>
  <c r="AE67" i="32"/>
  <c r="AG67" i="32" s="1"/>
  <c r="AC67" i="32"/>
  <c r="Z67" i="32"/>
  <c r="X67" i="32"/>
  <c r="U67" i="32"/>
  <c r="S67" i="32"/>
  <c r="O67" i="32"/>
  <c r="M67" i="32"/>
  <c r="I67" i="32"/>
  <c r="H67" i="32"/>
  <c r="E67" i="32"/>
  <c r="FT66" i="32"/>
  <c r="EO66" i="32"/>
  <c r="EM66" i="32"/>
  <c r="EJ66" i="32"/>
  <c r="EH66" i="32"/>
  <c r="EE66" i="32"/>
  <c r="EC66" i="32"/>
  <c r="DY66" i="32"/>
  <c r="EA66" i="32" s="1"/>
  <c r="DW66" i="32"/>
  <c r="DT66" i="32"/>
  <c r="DR66" i="32"/>
  <c r="DO66" i="32"/>
  <c r="DM66" i="32"/>
  <c r="DI66" i="32"/>
  <c r="DK66" i="32" s="1"/>
  <c r="DG66" i="32"/>
  <c r="DC66" i="32"/>
  <c r="DE66" i="32" s="1"/>
  <c r="DA66" i="32"/>
  <c r="CX66" i="32"/>
  <c r="CV66" i="32"/>
  <c r="CR66" i="32"/>
  <c r="CT66" i="32" s="1"/>
  <c r="CP66" i="32"/>
  <c r="CL66" i="32"/>
  <c r="CN66" i="32" s="1"/>
  <c r="CJ66" i="32"/>
  <c r="CG66" i="32"/>
  <c r="CE66" i="32"/>
  <c r="CB66" i="32"/>
  <c r="BZ66" i="32"/>
  <c r="BW66" i="32"/>
  <c r="BU66" i="32"/>
  <c r="BR66" i="32"/>
  <c r="BP66" i="32"/>
  <c r="BM66" i="32"/>
  <c r="BK66" i="32"/>
  <c r="BG66" i="32"/>
  <c r="BI66" i="32" s="1"/>
  <c r="BE66" i="32"/>
  <c r="BB66" i="32"/>
  <c r="AZ66" i="32"/>
  <c r="AV66" i="32"/>
  <c r="AX66" i="32" s="1"/>
  <c r="AT66" i="32"/>
  <c r="AP66" i="32"/>
  <c r="AR66" i="32" s="1"/>
  <c r="AN66" i="32"/>
  <c r="AK66" i="32"/>
  <c r="AI66" i="32"/>
  <c r="AE66" i="32"/>
  <c r="AG66" i="32" s="1"/>
  <c r="AC66" i="32"/>
  <c r="Z66" i="32"/>
  <c r="X66" i="32"/>
  <c r="U66" i="32"/>
  <c r="S66" i="32"/>
  <c r="O66" i="32"/>
  <c r="M66" i="32"/>
  <c r="I66" i="32"/>
  <c r="H66" i="32"/>
  <c r="E66" i="32"/>
  <c r="FT65" i="32"/>
  <c r="EO65" i="32"/>
  <c r="EM65" i="32"/>
  <c r="EJ65" i="32"/>
  <c r="EH65" i="32"/>
  <c r="EE65" i="32"/>
  <c r="EC65" i="32"/>
  <c r="DY65" i="32"/>
  <c r="EA65" i="32" s="1"/>
  <c r="DW65" i="32"/>
  <c r="DT65" i="32"/>
  <c r="DR65" i="32"/>
  <c r="DO65" i="32"/>
  <c r="DM65" i="32"/>
  <c r="DI65" i="32"/>
  <c r="DK65" i="32" s="1"/>
  <c r="DG65" i="32"/>
  <c r="DC65" i="32"/>
  <c r="DE65" i="32" s="1"/>
  <c r="DA65" i="32"/>
  <c r="CX65" i="32"/>
  <c r="CV65" i="32"/>
  <c r="CR65" i="32"/>
  <c r="CT65" i="32" s="1"/>
  <c r="CP65" i="32"/>
  <c r="CL65" i="32"/>
  <c r="CN65" i="32" s="1"/>
  <c r="CJ65" i="32"/>
  <c r="CG65" i="32"/>
  <c r="CE65" i="32"/>
  <c r="CB65" i="32"/>
  <c r="BZ65" i="32"/>
  <c r="BW65" i="32"/>
  <c r="BU65" i="32"/>
  <c r="BR65" i="32"/>
  <c r="BP65" i="32"/>
  <c r="BM65" i="32"/>
  <c r="BK65" i="32"/>
  <c r="BG65" i="32"/>
  <c r="BI65" i="32" s="1"/>
  <c r="BE65" i="32"/>
  <c r="BB65" i="32"/>
  <c r="AZ65" i="32"/>
  <c r="AV65" i="32"/>
  <c r="AX65" i="32" s="1"/>
  <c r="AT65" i="32"/>
  <c r="AP65" i="32"/>
  <c r="AR65" i="32" s="1"/>
  <c r="AN65" i="32"/>
  <c r="AK65" i="32"/>
  <c r="AI65" i="32"/>
  <c r="AE65" i="32"/>
  <c r="AG65" i="32" s="1"/>
  <c r="AC65" i="32"/>
  <c r="Z65" i="32"/>
  <c r="X65" i="32"/>
  <c r="U65" i="32"/>
  <c r="S65" i="32"/>
  <c r="O65" i="32"/>
  <c r="M65" i="32"/>
  <c r="I65" i="32"/>
  <c r="H65" i="32"/>
  <c r="E65" i="32"/>
  <c r="FT64" i="32"/>
  <c r="EO64" i="32"/>
  <c r="EM64" i="32"/>
  <c r="EJ64" i="32"/>
  <c r="EH64" i="32"/>
  <c r="EE64" i="32"/>
  <c r="EC64" i="32"/>
  <c r="DY64" i="32"/>
  <c r="EA64" i="32" s="1"/>
  <c r="DW64" i="32"/>
  <c r="DT64" i="32"/>
  <c r="DR64" i="32"/>
  <c r="DO64" i="32"/>
  <c r="DM64" i="32"/>
  <c r="DI64" i="32"/>
  <c r="DK64" i="32" s="1"/>
  <c r="DG64" i="32"/>
  <c r="DC64" i="32"/>
  <c r="DE64" i="32" s="1"/>
  <c r="DA64" i="32"/>
  <c r="CX64" i="32"/>
  <c r="CV64" i="32"/>
  <c r="CR64" i="32"/>
  <c r="CT64" i="32" s="1"/>
  <c r="CP64" i="32"/>
  <c r="CL64" i="32"/>
  <c r="CN64" i="32" s="1"/>
  <c r="CJ64" i="32"/>
  <c r="CG64" i="32"/>
  <c r="CE64" i="32"/>
  <c r="CB64" i="32"/>
  <c r="BZ64" i="32"/>
  <c r="BW64" i="32"/>
  <c r="BU64" i="32"/>
  <c r="BR64" i="32"/>
  <c r="BP64" i="32"/>
  <c r="BM64" i="32"/>
  <c r="BK64" i="32"/>
  <c r="BG64" i="32"/>
  <c r="BI64" i="32" s="1"/>
  <c r="BE64" i="32"/>
  <c r="BB64" i="32"/>
  <c r="AZ64" i="32"/>
  <c r="AV64" i="32"/>
  <c r="AX64" i="32" s="1"/>
  <c r="AT64" i="32"/>
  <c r="AP64" i="32"/>
  <c r="AR64" i="32" s="1"/>
  <c r="AN64" i="32"/>
  <c r="AK64" i="32"/>
  <c r="AI64" i="32"/>
  <c r="AE64" i="32"/>
  <c r="AG64" i="32" s="1"/>
  <c r="AC64" i="32"/>
  <c r="Z64" i="32"/>
  <c r="X64" i="32"/>
  <c r="U64" i="32"/>
  <c r="S64" i="32"/>
  <c r="O64" i="32"/>
  <c r="Q64" i="32" s="1"/>
  <c r="M64" i="32"/>
  <c r="I64" i="32"/>
  <c r="H64" i="32"/>
  <c r="G64" i="32"/>
  <c r="F64" i="32"/>
  <c r="E64" i="32"/>
  <c r="FT63" i="32"/>
  <c r="EO63" i="32"/>
  <c r="EM63" i="32"/>
  <c r="EJ63" i="32"/>
  <c r="EH63" i="32"/>
  <c r="EE63" i="32"/>
  <c r="EC63" i="32"/>
  <c r="DY63" i="32"/>
  <c r="EA63" i="32" s="1"/>
  <c r="DW63" i="32"/>
  <c r="DT63" i="32"/>
  <c r="DR63" i="32"/>
  <c r="DO63" i="32"/>
  <c r="DM63" i="32"/>
  <c r="DI63" i="32"/>
  <c r="DK63" i="32" s="1"/>
  <c r="DG63" i="32"/>
  <c r="DC63" i="32"/>
  <c r="DE63" i="32" s="1"/>
  <c r="DA63" i="32"/>
  <c r="CX63" i="32"/>
  <c r="CV63" i="32"/>
  <c r="CR63" i="32"/>
  <c r="CT63" i="32" s="1"/>
  <c r="CP63" i="32"/>
  <c r="CL63" i="32"/>
  <c r="CN63" i="32" s="1"/>
  <c r="CJ63" i="32"/>
  <c r="CG63" i="32"/>
  <c r="CE63" i="32"/>
  <c r="CB63" i="32"/>
  <c r="BZ63" i="32"/>
  <c r="BW63" i="32"/>
  <c r="BU63" i="32"/>
  <c r="BR63" i="32"/>
  <c r="BP63" i="32"/>
  <c r="BM63" i="32"/>
  <c r="BK63" i="32"/>
  <c r="BG63" i="32"/>
  <c r="BI63" i="32" s="1"/>
  <c r="BE63" i="32"/>
  <c r="BB63" i="32"/>
  <c r="AZ63" i="32"/>
  <c r="AV63" i="32"/>
  <c r="AX63" i="32" s="1"/>
  <c r="AT63" i="32"/>
  <c r="AP63" i="32"/>
  <c r="AR63" i="32" s="1"/>
  <c r="AN63" i="32"/>
  <c r="AK63" i="32"/>
  <c r="AI63" i="32"/>
  <c r="AE63" i="32"/>
  <c r="AG63" i="32" s="1"/>
  <c r="AC63" i="32"/>
  <c r="Z63" i="32"/>
  <c r="X63" i="32"/>
  <c r="U63" i="32"/>
  <c r="S63" i="32"/>
  <c r="O63" i="32"/>
  <c r="Q63" i="32" s="1"/>
  <c r="M63" i="32"/>
  <c r="I63" i="32"/>
  <c r="H63" i="32"/>
  <c r="G63" i="32"/>
  <c r="F63" i="32"/>
  <c r="E63" i="32"/>
  <c r="FT62" i="32"/>
  <c r="EO62" i="32"/>
  <c r="EM62" i="32"/>
  <c r="EJ62" i="32"/>
  <c r="EH62" i="32"/>
  <c r="EE62" i="32"/>
  <c r="EC62" i="32"/>
  <c r="DY62" i="32"/>
  <c r="EA62" i="32" s="1"/>
  <c r="DW62" i="32"/>
  <c r="DT62" i="32"/>
  <c r="DR62" i="32"/>
  <c r="DO62" i="32"/>
  <c r="DM62" i="32"/>
  <c r="DI62" i="32"/>
  <c r="DK62" i="32" s="1"/>
  <c r="DG62" i="32"/>
  <c r="DC62" i="32"/>
  <c r="DE62" i="32" s="1"/>
  <c r="DA62" i="32"/>
  <c r="CX62" i="32"/>
  <c r="CV62" i="32"/>
  <c r="CR62" i="32"/>
  <c r="CT62" i="32" s="1"/>
  <c r="CP62" i="32"/>
  <c r="CL62" i="32"/>
  <c r="CN62" i="32" s="1"/>
  <c r="CJ62" i="32"/>
  <c r="CG62" i="32"/>
  <c r="CE62" i="32"/>
  <c r="CB62" i="32"/>
  <c r="BZ62" i="32"/>
  <c r="BW62" i="32"/>
  <c r="BU62" i="32"/>
  <c r="BR62" i="32"/>
  <c r="BP62" i="32"/>
  <c r="BM62" i="32"/>
  <c r="BK62" i="32"/>
  <c r="BG62" i="32"/>
  <c r="BI62" i="32" s="1"/>
  <c r="BE62" i="32"/>
  <c r="BB62" i="32"/>
  <c r="AZ62" i="32"/>
  <c r="AV62" i="32"/>
  <c r="AX62" i="32" s="1"/>
  <c r="AT62" i="32"/>
  <c r="AP62" i="32"/>
  <c r="AR62" i="32" s="1"/>
  <c r="AN62" i="32"/>
  <c r="AK62" i="32"/>
  <c r="AI62" i="32"/>
  <c r="AE62" i="32"/>
  <c r="AG62" i="32" s="1"/>
  <c r="AC62" i="32"/>
  <c r="Z62" i="32"/>
  <c r="X62" i="32"/>
  <c r="U62" i="32"/>
  <c r="S62" i="32"/>
  <c r="O62" i="32"/>
  <c r="M62" i="32"/>
  <c r="I62" i="32"/>
  <c r="H62" i="32"/>
  <c r="G62" i="32"/>
  <c r="F62" i="32"/>
  <c r="E62" i="32"/>
  <c r="FT61" i="32"/>
  <c r="EO61" i="32"/>
  <c r="EM61" i="32"/>
  <c r="EJ61" i="32"/>
  <c r="EH61" i="32"/>
  <c r="EE61" i="32"/>
  <c r="EC61" i="32"/>
  <c r="DY61" i="32"/>
  <c r="EA61" i="32" s="1"/>
  <c r="DW61" i="32"/>
  <c r="DT61" i="32"/>
  <c r="DR61" i="32"/>
  <c r="DO61" i="32"/>
  <c r="DM61" i="32"/>
  <c r="DI61" i="32"/>
  <c r="DK61" i="32" s="1"/>
  <c r="DG61" i="32"/>
  <c r="DC61" i="32"/>
  <c r="DE61" i="32" s="1"/>
  <c r="DA61" i="32"/>
  <c r="CX61" i="32"/>
  <c r="CV61" i="32"/>
  <c r="CR61" i="32"/>
  <c r="CT61" i="32" s="1"/>
  <c r="CP61" i="32"/>
  <c r="CL61" i="32"/>
  <c r="CN61" i="32" s="1"/>
  <c r="CJ61" i="32"/>
  <c r="CG61" i="32"/>
  <c r="CE61" i="32"/>
  <c r="CB61" i="32"/>
  <c r="BZ61" i="32"/>
  <c r="BW61" i="32"/>
  <c r="BU61" i="32"/>
  <c r="BR61" i="32"/>
  <c r="BP61" i="32"/>
  <c r="BM61" i="32"/>
  <c r="BK61" i="32"/>
  <c r="BG61" i="32"/>
  <c r="BI61" i="32" s="1"/>
  <c r="BE61" i="32"/>
  <c r="BB61" i="32"/>
  <c r="AZ61" i="32"/>
  <c r="AV61" i="32"/>
  <c r="AX61" i="32" s="1"/>
  <c r="AT61" i="32"/>
  <c r="AP61" i="32"/>
  <c r="AR61" i="32" s="1"/>
  <c r="AN61" i="32"/>
  <c r="AK61" i="32"/>
  <c r="AI61" i="32"/>
  <c r="AE61" i="32"/>
  <c r="AG61" i="32" s="1"/>
  <c r="AC61" i="32"/>
  <c r="Z61" i="32"/>
  <c r="X61" i="32"/>
  <c r="U61" i="32"/>
  <c r="S61" i="32"/>
  <c r="O61" i="32"/>
  <c r="M61" i="32"/>
  <c r="I61" i="32"/>
  <c r="H61" i="32"/>
  <c r="G61" i="32"/>
  <c r="F61" i="32"/>
  <c r="E61" i="32"/>
  <c r="FT60" i="32"/>
  <c r="EO60" i="32"/>
  <c r="EM60" i="32"/>
  <c r="EJ60" i="32"/>
  <c r="EH60" i="32"/>
  <c r="EE60" i="32"/>
  <c r="EC60" i="32"/>
  <c r="DY60" i="32"/>
  <c r="EA60" i="32" s="1"/>
  <c r="DW60" i="32"/>
  <c r="DT60" i="32"/>
  <c r="DR60" i="32"/>
  <c r="DO60" i="32"/>
  <c r="DM60" i="32"/>
  <c r="DI60" i="32"/>
  <c r="DK60" i="32" s="1"/>
  <c r="DG60" i="32"/>
  <c r="DC60" i="32"/>
  <c r="DE60" i="32" s="1"/>
  <c r="DA60" i="32"/>
  <c r="CX60" i="32"/>
  <c r="CV60" i="32"/>
  <c r="CR60" i="32"/>
  <c r="CT60" i="32" s="1"/>
  <c r="CP60" i="32"/>
  <c r="CL60" i="32"/>
  <c r="CN60" i="32" s="1"/>
  <c r="CJ60" i="32"/>
  <c r="CG60" i="32"/>
  <c r="CE60" i="32"/>
  <c r="CB60" i="32"/>
  <c r="BZ60" i="32"/>
  <c r="BW60" i="32"/>
  <c r="BU60" i="32"/>
  <c r="BR60" i="32"/>
  <c r="BP60" i="32"/>
  <c r="BM60" i="32"/>
  <c r="BK60" i="32"/>
  <c r="BG60" i="32"/>
  <c r="BI60" i="32" s="1"/>
  <c r="BE60" i="32"/>
  <c r="BB60" i="32"/>
  <c r="AZ60" i="32"/>
  <c r="AV60" i="32"/>
  <c r="AX60" i="32" s="1"/>
  <c r="AT60" i="32"/>
  <c r="AP60" i="32"/>
  <c r="AR60" i="32" s="1"/>
  <c r="AN60" i="32"/>
  <c r="AK60" i="32"/>
  <c r="AI60" i="32"/>
  <c r="AE60" i="32"/>
  <c r="AG60" i="32" s="1"/>
  <c r="AC60" i="32"/>
  <c r="Z60" i="32"/>
  <c r="X60" i="32"/>
  <c r="U60" i="32"/>
  <c r="S60" i="32"/>
  <c r="O60" i="32"/>
  <c r="M60" i="32"/>
  <c r="I60" i="32"/>
  <c r="H60" i="32"/>
  <c r="G60" i="32"/>
  <c r="F60" i="32"/>
  <c r="E60" i="32"/>
  <c r="FT59" i="32"/>
  <c r="EO59" i="32"/>
  <c r="EM59" i="32"/>
  <c r="EJ59" i="32"/>
  <c r="EH59" i="32"/>
  <c r="EE59" i="32"/>
  <c r="EC59" i="32"/>
  <c r="DY59" i="32"/>
  <c r="EA59" i="32" s="1"/>
  <c r="DW59" i="32"/>
  <c r="DT59" i="32"/>
  <c r="DR59" i="32"/>
  <c r="DO59" i="32"/>
  <c r="DM59" i="32"/>
  <c r="DI59" i="32"/>
  <c r="DK59" i="32" s="1"/>
  <c r="DG59" i="32"/>
  <c r="DC59" i="32"/>
  <c r="DE59" i="32" s="1"/>
  <c r="DA59" i="32"/>
  <c r="CX59" i="32"/>
  <c r="CV59" i="32"/>
  <c r="CR59" i="32"/>
  <c r="CT59" i="32" s="1"/>
  <c r="CP59" i="32"/>
  <c r="CL59" i="32"/>
  <c r="CN59" i="32" s="1"/>
  <c r="CJ59" i="32"/>
  <c r="CG59" i="32"/>
  <c r="CE59" i="32"/>
  <c r="CB59" i="32"/>
  <c r="BZ59" i="32"/>
  <c r="BW59" i="32"/>
  <c r="BU59" i="32"/>
  <c r="BR59" i="32"/>
  <c r="BP59" i="32"/>
  <c r="BM59" i="32"/>
  <c r="BK59" i="32"/>
  <c r="BG59" i="32"/>
  <c r="BI59" i="32" s="1"/>
  <c r="BE59" i="32"/>
  <c r="BB59" i="32"/>
  <c r="AZ59" i="32"/>
  <c r="AV59" i="32"/>
  <c r="AX59" i="32" s="1"/>
  <c r="AT59" i="32"/>
  <c r="AP59" i="32"/>
  <c r="AR59" i="32" s="1"/>
  <c r="AN59" i="32"/>
  <c r="AK59" i="32"/>
  <c r="AI59" i="32"/>
  <c r="AE59" i="32"/>
  <c r="AG59" i="32" s="1"/>
  <c r="AC59" i="32"/>
  <c r="Z59" i="32"/>
  <c r="X59" i="32"/>
  <c r="U59" i="32"/>
  <c r="S59" i="32"/>
  <c r="O59" i="32"/>
  <c r="M59" i="32"/>
  <c r="I59" i="32"/>
  <c r="H59" i="32"/>
  <c r="E59" i="32"/>
  <c r="FT58" i="32"/>
  <c r="EO58" i="32"/>
  <c r="EM58" i="32"/>
  <c r="EJ58" i="32"/>
  <c r="EH58" i="32"/>
  <c r="EE58" i="32"/>
  <c r="EC58" i="32"/>
  <c r="DY58" i="32"/>
  <c r="EA58" i="32" s="1"/>
  <c r="DW58" i="32"/>
  <c r="DT58" i="32"/>
  <c r="DR58" i="32"/>
  <c r="DO58" i="32"/>
  <c r="DM58" i="32"/>
  <c r="DI58" i="32"/>
  <c r="DK58" i="32" s="1"/>
  <c r="DG58" i="32"/>
  <c r="DC58" i="32"/>
  <c r="DE58" i="32" s="1"/>
  <c r="DA58" i="32"/>
  <c r="CX58" i="32"/>
  <c r="CV58" i="32"/>
  <c r="CR58" i="32"/>
  <c r="CT58" i="32" s="1"/>
  <c r="CP58" i="32"/>
  <c r="CL58" i="32"/>
  <c r="CN58" i="32" s="1"/>
  <c r="CJ58" i="32"/>
  <c r="CG58" i="32"/>
  <c r="CE58" i="32"/>
  <c r="CB58" i="32"/>
  <c r="BZ58" i="32"/>
  <c r="BW58" i="32"/>
  <c r="BU58" i="32"/>
  <c r="BR58" i="32"/>
  <c r="BP58" i="32"/>
  <c r="BM58" i="32"/>
  <c r="BK58" i="32"/>
  <c r="BG58" i="32"/>
  <c r="BI58" i="32" s="1"/>
  <c r="BE58" i="32"/>
  <c r="BB58" i="32"/>
  <c r="AZ58" i="32"/>
  <c r="AV58" i="32"/>
  <c r="AX58" i="32" s="1"/>
  <c r="AT58" i="32"/>
  <c r="AP58" i="32"/>
  <c r="AR58" i="32" s="1"/>
  <c r="AN58" i="32"/>
  <c r="AK58" i="32"/>
  <c r="AI58" i="32"/>
  <c r="AE58" i="32"/>
  <c r="AG58" i="32" s="1"/>
  <c r="AC58" i="32"/>
  <c r="Z58" i="32"/>
  <c r="X58" i="32"/>
  <c r="U58" i="32"/>
  <c r="S58" i="32"/>
  <c r="O58" i="32"/>
  <c r="M58" i="32"/>
  <c r="I58" i="32"/>
  <c r="H58" i="32"/>
  <c r="G58" i="32"/>
  <c r="F58" i="32"/>
  <c r="E58" i="32"/>
  <c r="FT57" i="32"/>
  <c r="EO57" i="32"/>
  <c r="EM57" i="32"/>
  <c r="EJ57" i="32"/>
  <c r="EH57" i="32"/>
  <c r="EE57" i="32"/>
  <c r="EC57" i="32"/>
  <c r="DY57" i="32"/>
  <c r="EA57" i="32" s="1"/>
  <c r="DW57" i="32"/>
  <c r="DT57" i="32"/>
  <c r="DR57" i="32"/>
  <c r="DO57" i="32"/>
  <c r="DM57" i="32"/>
  <c r="DI57" i="32"/>
  <c r="DK57" i="32" s="1"/>
  <c r="DG57" i="32"/>
  <c r="DC57" i="32"/>
  <c r="DE57" i="32" s="1"/>
  <c r="DA57" i="32"/>
  <c r="CX57" i="32"/>
  <c r="CV57" i="32"/>
  <c r="CR57" i="32"/>
  <c r="CT57" i="32" s="1"/>
  <c r="CP57" i="32"/>
  <c r="CL57" i="32"/>
  <c r="CN57" i="32" s="1"/>
  <c r="CJ57" i="32"/>
  <c r="CG57" i="32"/>
  <c r="CE57" i="32"/>
  <c r="CB57" i="32"/>
  <c r="BZ57" i="32"/>
  <c r="BW57" i="32"/>
  <c r="BU57" i="32"/>
  <c r="BR57" i="32"/>
  <c r="BP57" i="32"/>
  <c r="BM57" i="32"/>
  <c r="BK57" i="32"/>
  <c r="BG57" i="32"/>
  <c r="BI57" i="32" s="1"/>
  <c r="BE57" i="32"/>
  <c r="BB57" i="32"/>
  <c r="AZ57" i="32"/>
  <c r="AV57" i="32"/>
  <c r="AX57" i="32" s="1"/>
  <c r="AT57" i="32"/>
  <c r="AP57" i="32"/>
  <c r="AR57" i="32" s="1"/>
  <c r="AN57" i="32"/>
  <c r="AK57" i="32"/>
  <c r="AI57" i="32"/>
  <c r="AE57" i="32"/>
  <c r="AG57" i="32" s="1"/>
  <c r="AC57" i="32"/>
  <c r="Z57" i="32"/>
  <c r="X57" i="32"/>
  <c r="U57" i="32"/>
  <c r="S57" i="32"/>
  <c r="O57" i="32"/>
  <c r="M57" i="32"/>
  <c r="I57" i="32"/>
  <c r="H57" i="32"/>
  <c r="E57" i="32"/>
  <c r="FT56" i="32"/>
  <c r="EO56" i="32"/>
  <c r="EM56" i="32"/>
  <c r="EJ56" i="32"/>
  <c r="EH56" i="32"/>
  <c r="EE56" i="32"/>
  <c r="EC56" i="32"/>
  <c r="DY56" i="32"/>
  <c r="EA56" i="32" s="1"/>
  <c r="DW56" i="32"/>
  <c r="DT56" i="32"/>
  <c r="DR56" i="32"/>
  <c r="DO56" i="32"/>
  <c r="DM56" i="32"/>
  <c r="DI56" i="32"/>
  <c r="DK56" i="32" s="1"/>
  <c r="DG56" i="32"/>
  <c r="DC56" i="32"/>
  <c r="DE56" i="32" s="1"/>
  <c r="DA56" i="32"/>
  <c r="CX56" i="32"/>
  <c r="CV56" i="32"/>
  <c r="CR56" i="32"/>
  <c r="CT56" i="32" s="1"/>
  <c r="CP56" i="32"/>
  <c r="CL56" i="32"/>
  <c r="CN56" i="32" s="1"/>
  <c r="CJ56" i="32"/>
  <c r="CG56" i="32"/>
  <c r="CE56" i="32"/>
  <c r="CB56" i="32"/>
  <c r="BZ56" i="32"/>
  <c r="BW56" i="32"/>
  <c r="BU56" i="32"/>
  <c r="BR56" i="32"/>
  <c r="BP56" i="32"/>
  <c r="BM56" i="32"/>
  <c r="BK56" i="32"/>
  <c r="BG56" i="32"/>
  <c r="BI56" i="32" s="1"/>
  <c r="BE56" i="32"/>
  <c r="BB56" i="32"/>
  <c r="AZ56" i="32"/>
  <c r="AV56" i="32"/>
  <c r="AX56" i="32" s="1"/>
  <c r="AT56" i="32"/>
  <c r="AP56" i="32"/>
  <c r="AR56" i="32" s="1"/>
  <c r="AN56" i="32"/>
  <c r="AK56" i="32"/>
  <c r="AI56" i="32"/>
  <c r="AE56" i="32"/>
  <c r="AG56" i="32" s="1"/>
  <c r="AC56" i="32"/>
  <c r="Z56" i="32"/>
  <c r="X56" i="32"/>
  <c r="U56" i="32"/>
  <c r="S56" i="32"/>
  <c r="O56" i="32"/>
  <c r="M56" i="32"/>
  <c r="I56" i="32"/>
  <c r="H56" i="32"/>
  <c r="E56" i="32"/>
  <c r="FT55" i="32"/>
  <c r="EO55" i="32"/>
  <c r="EM55" i="32"/>
  <c r="EJ55" i="32"/>
  <c r="EH55" i="32"/>
  <c r="EE55" i="32"/>
  <c r="EC55" i="32"/>
  <c r="DY55" i="32"/>
  <c r="EA55" i="32" s="1"/>
  <c r="DW55" i="32"/>
  <c r="DT55" i="32"/>
  <c r="DR55" i="32"/>
  <c r="DO55" i="32"/>
  <c r="DM55" i="32"/>
  <c r="DI55" i="32"/>
  <c r="DK55" i="32" s="1"/>
  <c r="DG55" i="32"/>
  <c r="DC55" i="32"/>
  <c r="DE55" i="32" s="1"/>
  <c r="DA55" i="32"/>
  <c r="CX55" i="32"/>
  <c r="CV55" i="32"/>
  <c r="CR55" i="32"/>
  <c r="CT55" i="32" s="1"/>
  <c r="CP55" i="32"/>
  <c r="CL55" i="32"/>
  <c r="CN55" i="32" s="1"/>
  <c r="CJ55" i="32"/>
  <c r="CG55" i="32"/>
  <c r="CE55" i="32"/>
  <c r="CB55" i="32"/>
  <c r="BZ55" i="32"/>
  <c r="BW55" i="32"/>
  <c r="BU55" i="32"/>
  <c r="BR55" i="32"/>
  <c r="BP55" i="32"/>
  <c r="BM55" i="32"/>
  <c r="BK55" i="32"/>
  <c r="BG55" i="32"/>
  <c r="BI55" i="32" s="1"/>
  <c r="BE55" i="32"/>
  <c r="BB55" i="32"/>
  <c r="AZ55" i="32"/>
  <c r="AV55" i="32"/>
  <c r="AX55" i="32" s="1"/>
  <c r="AT55" i="32"/>
  <c r="AP55" i="32"/>
  <c r="AR55" i="32" s="1"/>
  <c r="AN55" i="32"/>
  <c r="AK55" i="32"/>
  <c r="AI55" i="32"/>
  <c r="AE55" i="32"/>
  <c r="AG55" i="32" s="1"/>
  <c r="AC55" i="32"/>
  <c r="Z55" i="32"/>
  <c r="X55" i="32"/>
  <c r="U55" i="32"/>
  <c r="S55" i="32"/>
  <c r="O55" i="32"/>
  <c r="M55" i="32"/>
  <c r="I55" i="32"/>
  <c r="H55" i="32"/>
  <c r="G55" i="32"/>
  <c r="F55" i="32"/>
  <c r="E55" i="32"/>
  <c r="FT54" i="32"/>
  <c r="EO54" i="32"/>
  <c r="EM54" i="32"/>
  <c r="EJ54" i="32"/>
  <c r="EH54" i="32"/>
  <c r="EE54" i="32"/>
  <c r="EC54" i="32"/>
  <c r="DY54" i="32"/>
  <c r="EA54" i="32" s="1"/>
  <c r="DW54" i="32"/>
  <c r="DT54" i="32"/>
  <c r="DR54" i="32"/>
  <c r="DO54" i="32"/>
  <c r="DM54" i="32"/>
  <c r="DI54" i="32"/>
  <c r="DK54" i="32" s="1"/>
  <c r="DG54" i="32"/>
  <c r="DC54" i="32"/>
  <c r="DE54" i="32" s="1"/>
  <c r="DA54" i="32"/>
  <c r="CX54" i="32"/>
  <c r="CV54" i="32"/>
  <c r="CR54" i="32"/>
  <c r="CT54" i="32" s="1"/>
  <c r="CP54" i="32"/>
  <c r="CL54" i="32"/>
  <c r="CN54" i="32" s="1"/>
  <c r="CJ54" i="32"/>
  <c r="CG54" i="32"/>
  <c r="CE54" i="32"/>
  <c r="CB54" i="32"/>
  <c r="BZ54" i="32"/>
  <c r="BW54" i="32"/>
  <c r="BU54" i="32"/>
  <c r="BR54" i="32"/>
  <c r="BP54" i="32"/>
  <c r="BM54" i="32"/>
  <c r="BK54" i="32"/>
  <c r="BG54" i="32"/>
  <c r="BI54" i="32" s="1"/>
  <c r="BE54" i="32"/>
  <c r="BB54" i="32"/>
  <c r="AZ54" i="32"/>
  <c r="AV54" i="32"/>
  <c r="AX54" i="32" s="1"/>
  <c r="AT54" i="32"/>
  <c r="AP54" i="32"/>
  <c r="AR54" i="32" s="1"/>
  <c r="AN54" i="32"/>
  <c r="AK54" i="32"/>
  <c r="AI54" i="32"/>
  <c r="AE54" i="32"/>
  <c r="AG54" i="32" s="1"/>
  <c r="AC54" i="32"/>
  <c r="Z54" i="32"/>
  <c r="X54" i="32"/>
  <c r="U54" i="32"/>
  <c r="S54" i="32"/>
  <c r="O54" i="32"/>
  <c r="Q54" i="32" s="1"/>
  <c r="M54" i="32"/>
  <c r="I54" i="32"/>
  <c r="H54" i="32"/>
  <c r="E54" i="32"/>
  <c r="FT53" i="32"/>
  <c r="EO53" i="32"/>
  <c r="EM53" i="32"/>
  <c r="EJ53" i="32"/>
  <c r="EH53" i="32"/>
  <c r="EE53" i="32"/>
  <c r="EC53" i="32"/>
  <c r="DY53" i="32"/>
  <c r="EA53" i="32" s="1"/>
  <c r="DW53" i="32"/>
  <c r="DT53" i="32"/>
  <c r="DR53" i="32"/>
  <c r="DO53" i="32"/>
  <c r="DM53" i="32"/>
  <c r="DI53" i="32"/>
  <c r="DK53" i="32" s="1"/>
  <c r="DG53" i="32"/>
  <c r="DC53" i="32"/>
  <c r="DE53" i="32" s="1"/>
  <c r="DA53" i="32"/>
  <c r="CX53" i="32"/>
  <c r="CV53" i="32"/>
  <c r="CR53" i="32"/>
  <c r="CT53" i="32" s="1"/>
  <c r="CP53" i="32"/>
  <c r="CL53" i="32"/>
  <c r="CN53" i="32" s="1"/>
  <c r="CJ53" i="32"/>
  <c r="CG53" i="32"/>
  <c r="CE53" i="32"/>
  <c r="CB53" i="32"/>
  <c r="BZ53" i="32"/>
  <c r="BW53" i="32"/>
  <c r="BU53" i="32"/>
  <c r="BR53" i="32"/>
  <c r="BP53" i="32"/>
  <c r="BM53" i="32"/>
  <c r="BK53" i="32"/>
  <c r="BG53" i="32"/>
  <c r="BI53" i="32" s="1"/>
  <c r="BE53" i="32"/>
  <c r="BB53" i="32"/>
  <c r="AZ53" i="32"/>
  <c r="AV53" i="32"/>
  <c r="AX53" i="32" s="1"/>
  <c r="AT53" i="32"/>
  <c r="AP53" i="32"/>
  <c r="AR53" i="32" s="1"/>
  <c r="AN53" i="32"/>
  <c r="AK53" i="32"/>
  <c r="AI53" i="32"/>
  <c r="AE53" i="32"/>
  <c r="AG53" i="32" s="1"/>
  <c r="AC53" i="32"/>
  <c r="Z53" i="32"/>
  <c r="X53" i="32"/>
  <c r="U53" i="32"/>
  <c r="S53" i="32"/>
  <c r="O53" i="32"/>
  <c r="M53" i="32"/>
  <c r="I53" i="32"/>
  <c r="H53" i="32"/>
  <c r="G53" i="32"/>
  <c r="F53" i="32"/>
  <c r="E53" i="32"/>
  <c r="FT52" i="32"/>
  <c r="EO52" i="32"/>
  <c r="EM52" i="32"/>
  <c r="EJ52" i="32"/>
  <c r="EH52" i="32"/>
  <c r="EE52" i="32"/>
  <c r="EC52" i="32"/>
  <c r="DY52" i="32"/>
  <c r="EA52" i="32" s="1"/>
  <c r="DW52" i="32"/>
  <c r="DT52" i="32"/>
  <c r="DR52" i="32"/>
  <c r="DO52" i="32"/>
  <c r="DM52" i="32"/>
  <c r="DI52" i="32"/>
  <c r="DK52" i="32" s="1"/>
  <c r="DG52" i="32"/>
  <c r="DC52" i="32"/>
  <c r="DE52" i="32" s="1"/>
  <c r="DA52" i="32"/>
  <c r="CX52" i="32"/>
  <c r="CV52" i="32"/>
  <c r="CR52" i="32"/>
  <c r="CT52" i="32" s="1"/>
  <c r="CP52" i="32"/>
  <c r="CL52" i="32"/>
  <c r="CN52" i="32" s="1"/>
  <c r="CJ52" i="32"/>
  <c r="CG52" i="32"/>
  <c r="CE52" i="32"/>
  <c r="CB52" i="32"/>
  <c r="BZ52" i="32"/>
  <c r="BW52" i="32"/>
  <c r="BU52" i="32"/>
  <c r="BR52" i="32"/>
  <c r="BP52" i="32"/>
  <c r="BM52" i="32"/>
  <c r="BK52" i="32"/>
  <c r="BG52" i="32"/>
  <c r="BI52" i="32" s="1"/>
  <c r="BE52" i="32"/>
  <c r="BB52" i="32"/>
  <c r="AZ52" i="32"/>
  <c r="AV52" i="32"/>
  <c r="AX52" i="32" s="1"/>
  <c r="AT52" i="32"/>
  <c r="AP52" i="32"/>
  <c r="AR52" i="32" s="1"/>
  <c r="AN52" i="32"/>
  <c r="AK52" i="32"/>
  <c r="AI52" i="32"/>
  <c r="AE52" i="32"/>
  <c r="AG52" i="32" s="1"/>
  <c r="AC52" i="32"/>
  <c r="Z52" i="32"/>
  <c r="X52" i="32"/>
  <c r="U52" i="32"/>
  <c r="S52" i="32"/>
  <c r="O52" i="32"/>
  <c r="Q52" i="32" s="1"/>
  <c r="M52" i="32"/>
  <c r="I52" i="32"/>
  <c r="H52" i="32"/>
  <c r="G52" i="32"/>
  <c r="F52" i="32"/>
  <c r="E52" i="32"/>
  <c r="FT51" i="32"/>
  <c r="EO51" i="32"/>
  <c r="EM51" i="32"/>
  <c r="EJ51" i="32"/>
  <c r="EH51" i="32"/>
  <c r="EE51" i="32"/>
  <c r="EC51" i="32"/>
  <c r="DY51" i="32"/>
  <c r="EA51" i="32" s="1"/>
  <c r="DW51" i="32"/>
  <c r="DT51" i="32"/>
  <c r="DR51" i="32"/>
  <c r="DO51" i="32"/>
  <c r="DM51" i="32"/>
  <c r="DI51" i="32"/>
  <c r="DK51" i="32" s="1"/>
  <c r="DG51" i="32"/>
  <c r="DC51" i="32"/>
  <c r="DE51" i="32" s="1"/>
  <c r="DA51" i="32"/>
  <c r="CX51" i="32"/>
  <c r="CV51" i="32"/>
  <c r="CR51" i="32"/>
  <c r="CT51" i="32" s="1"/>
  <c r="CP51" i="32"/>
  <c r="CL51" i="32"/>
  <c r="CN51" i="32" s="1"/>
  <c r="CJ51" i="32"/>
  <c r="CG51" i="32"/>
  <c r="CE51" i="32"/>
  <c r="CB51" i="32"/>
  <c r="BZ51" i="32"/>
  <c r="BW51" i="32"/>
  <c r="BU51" i="32"/>
  <c r="BR51" i="32"/>
  <c r="BP51" i="32"/>
  <c r="BM51" i="32"/>
  <c r="BK51" i="32"/>
  <c r="BG51" i="32"/>
  <c r="BI51" i="32" s="1"/>
  <c r="BE51" i="32"/>
  <c r="BB51" i="32"/>
  <c r="AZ51" i="32"/>
  <c r="AV51" i="32"/>
  <c r="AX51" i="32" s="1"/>
  <c r="AT51" i="32"/>
  <c r="AP51" i="32"/>
  <c r="AR51" i="32" s="1"/>
  <c r="AN51" i="32"/>
  <c r="AK51" i="32"/>
  <c r="AI51" i="32"/>
  <c r="AE51" i="32"/>
  <c r="AG51" i="32" s="1"/>
  <c r="AC51" i="32"/>
  <c r="Z51" i="32"/>
  <c r="X51" i="32"/>
  <c r="U51" i="32"/>
  <c r="S51" i="32"/>
  <c r="O51" i="32"/>
  <c r="M51" i="32"/>
  <c r="I51" i="32"/>
  <c r="H51" i="32"/>
  <c r="G51" i="32"/>
  <c r="F51" i="32"/>
  <c r="E51" i="32"/>
  <c r="FT50" i="32"/>
  <c r="EO50" i="32"/>
  <c r="EM50" i="32"/>
  <c r="EJ50" i="32"/>
  <c r="EH50" i="32"/>
  <c r="EE50" i="32"/>
  <c r="EC50" i="32"/>
  <c r="DY50" i="32"/>
  <c r="EA50" i="32" s="1"/>
  <c r="DW50" i="32"/>
  <c r="DT50" i="32"/>
  <c r="DR50" i="32"/>
  <c r="DO50" i="32"/>
  <c r="DM50" i="32"/>
  <c r="DI50" i="32"/>
  <c r="DK50" i="32" s="1"/>
  <c r="DG50" i="32"/>
  <c r="DC50" i="32"/>
  <c r="DE50" i="32" s="1"/>
  <c r="DA50" i="32"/>
  <c r="CX50" i="32"/>
  <c r="CV50" i="32"/>
  <c r="CR50" i="32"/>
  <c r="CT50" i="32" s="1"/>
  <c r="CP50" i="32"/>
  <c r="CL50" i="32"/>
  <c r="CN50" i="32" s="1"/>
  <c r="CJ50" i="32"/>
  <c r="CG50" i="32"/>
  <c r="CE50" i="32"/>
  <c r="CB50" i="32"/>
  <c r="BZ50" i="32"/>
  <c r="BW50" i="32"/>
  <c r="BU50" i="32"/>
  <c r="BR50" i="32"/>
  <c r="BP50" i="32"/>
  <c r="BM50" i="32"/>
  <c r="BK50" i="32"/>
  <c r="BG50" i="32"/>
  <c r="BI50" i="32" s="1"/>
  <c r="BE50" i="32"/>
  <c r="BB50" i="32"/>
  <c r="AZ50" i="32"/>
  <c r="AV50" i="32"/>
  <c r="AX50" i="32" s="1"/>
  <c r="AT50" i="32"/>
  <c r="AP50" i="32"/>
  <c r="AR50" i="32" s="1"/>
  <c r="AN50" i="32"/>
  <c r="AK50" i="32"/>
  <c r="AI50" i="32"/>
  <c r="AE50" i="32"/>
  <c r="AG50" i="32" s="1"/>
  <c r="AC50" i="32"/>
  <c r="Z50" i="32"/>
  <c r="X50" i="32"/>
  <c r="U50" i="32"/>
  <c r="S50" i="32"/>
  <c r="O50" i="32"/>
  <c r="M50" i="32"/>
  <c r="I50" i="32"/>
  <c r="H50" i="32"/>
  <c r="G50" i="32"/>
  <c r="F50" i="32"/>
  <c r="E50" i="32"/>
  <c r="FT49" i="32"/>
  <c r="EO49" i="32"/>
  <c r="EM49" i="32"/>
  <c r="EJ49" i="32"/>
  <c r="EH49" i="32"/>
  <c r="EE49" i="32"/>
  <c r="EC49" i="32"/>
  <c r="DY49" i="32"/>
  <c r="EA49" i="32" s="1"/>
  <c r="DW49" i="32"/>
  <c r="DT49" i="32"/>
  <c r="DR49" i="32"/>
  <c r="DO49" i="32"/>
  <c r="DM49" i="32"/>
  <c r="DI49" i="32"/>
  <c r="DK49" i="32" s="1"/>
  <c r="DG49" i="32"/>
  <c r="DC49" i="32"/>
  <c r="DE49" i="32" s="1"/>
  <c r="DA49" i="32"/>
  <c r="CX49" i="32"/>
  <c r="CV49" i="32"/>
  <c r="CR49" i="32"/>
  <c r="CT49" i="32" s="1"/>
  <c r="CP49" i="32"/>
  <c r="CL49" i="32"/>
  <c r="CN49" i="32" s="1"/>
  <c r="CJ49" i="32"/>
  <c r="CG49" i="32"/>
  <c r="CE49" i="32"/>
  <c r="CB49" i="32"/>
  <c r="BZ49" i="32"/>
  <c r="BW49" i="32"/>
  <c r="BU49" i="32"/>
  <c r="BR49" i="32"/>
  <c r="BP49" i="32"/>
  <c r="BM49" i="32"/>
  <c r="BK49" i="32"/>
  <c r="BG49" i="32"/>
  <c r="BI49" i="32" s="1"/>
  <c r="BE49" i="32"/>
  <c r="BB49" i="32"/>
  <c r="AZ49" i="32"/>
  <c r="AV49" i="32"/>
  <c r="AX49" i="32" s="1"/>
  <c r="AT49" i="32"/>
  <c r="AP49" i="32"/>
  <c r="AR49" i="32" s="1"/>
  <c r="AN49" i="32"/>
  <c r="AK49" i="32"/>
  <c r="AI49" i="32"/>
  <c r="AE49" i="32"/>
  <c r="AG49" i="32" s="1"/>
  <c r="AC49" i="32"/>
  <c r="Z49" i="32"/>
  <c r="X49" i="32"/>
  <c r="U49" i="32"/>
  <c r="S49" i="32"/>
  <c r="O49" i="32"/>
  <c r="M49" i="32"/>
  <c r="I49" i="32"/>
  <c r="H49" i="32"/>
  <c r="G49" i="32"/>
  <c r="F49" i="32"/>
  <c r="E49" i="32"/>
  <c r="FT48" i="32"/>
  <c r="EO48" i="32"/>
  <c r="EM48" i="32"/>
  <c r="EJ48" i="32"/>
  <c r="EH48" i="32"/>
  <c r="EE48" i="32"/>
  <c r="EC48" i="32"/>
  <c r="DY48" i="32"/>
  <c r="EA48" i="32" s="1"/>
  <c r="DW48" i="32"/>
  <c r="DT48" i="32"/>
  <c r="DR48" i="32"/>
  <c r="DO48" i="32"/>
  <c r="DM48" i="32"/>
  <c r="DI48" i="32"/>
  <c r="DK48" i="32" s="1"/>
  <c r="DG48" i="32"/>
  <c r="DC48" i="32"/>
  <c r="DE48" i="32" s="1"/>
  <c r="DA48" i="32"/>
  <c r="CX48" i="32"/>
  <c r="CV48" i="32"/>
  <c r="CR48" i="32"/>
  <c r="CT48" i="32" s="1"/>
  <c r="CP48" i="32"/>
  <c r="CL48" i="32"/>
  <c r="CN48" i="32" s="1"/>
  <c r="CJ48" i="32"/>
  <c r="CG48" i="32"/>
  <c r="CE48" i="32"/>
  <c r="CB48" i="32"/>
  <c r="BZ48" i="32"/>
  <c r="BW48" i="32"/>
  <c r="BU48" i="32"/>
  <c r="BR48" i="32"/>
  <c r="BP48" i="32"/>
  <c r="BM48" i="32"/>
  <c r="BK48" i="32"/>
  <c r="BG48" i="32"/>
  <c r="BI48" i="32" s="1"/>
  <c r="BE48" i="32"/>
  <c r="BB48" i="32"/>
  <c r="AZ48" i="32"/>
  <c r="AV48" i="32"/>
  <c r="AX48" i="32" s="1"/>
  <c r="AT48" i="32"/>
  <c r="AP48" i="32"/>
  <c r="AR48" i="32" s="1"/>
  <c r="AN48" i="32"/>
  <c r="AK48" i="32"/>
  <c r="AI48" i="32"/>
  <c r="AE48" i="32"/>
  <c r="AG48" i="32" s="1"/>
  <c r="AC48" i="32"/>
  <c r="Z48" i="32"/>
  <c r="X48" i="32"/>
  <c r="U48" i="32"/>
  <c r="S48" i="32"/>
  <c r="O48" i="32"/>
  <c r="M48" i="32"/>
  <c r="I48" i="32"/>
  <c r="H48" i="32"/>
  <c r="G48" i="32"/>
  <c r="F48" i="32"/>
  <c r="E48" i="32"/>
  <c r="FT47" i="32"/>
  <c r="EO47" i="32"/>
  <c r="EM47" i="32"/>
  <c r="EJ47" i="32"/>
  <c r="EH47" i="32"/>
  <c r="EE47" i="32"/>
  <c r="EC47" i="32"/>
  <c r="DY47" i="32"/>
  <c r="EA47" i="32" s="1"/>
  <c r="DW47" i="32"/>
  <c r="DT47" i="32"/>
  <c r="DR47" i="32"/>
  <c r="DO47" i="32"/>
  <c r="DM47" i="32"/>
  <c r="DI47" i="32"/>
  <c r="DK47" i="32" s="1"/>
  <c r="DG47" i="32"/>
  <c r="DC47" i="32"/>
  <c r="DE47" i="32" s="1"/>
  <c r="DA47" i="32"/>
  <c r="CX47" i="32"/>
  <c r="CV47" i="32"/>
  <c r="CR47" i="32"/>
  <c r="CT47" i="32" s="1"/>
  <c r="CP47" i="32"/>
  <c r="CL47" i="32"/>
  <c r="CN47" i="32" s="1"/>
  <c r="CJ47" i="32"/>
  <c r="CG47" i="32"/>
  <c r="CE47" i="32"/>
  <c r="CB47" i="32"/>
  <c r="BZ47" i="32"/>
  <c r="BW47" i="32"/>
  <c r="BU47" i="32"/>
  <c r="BR47" i="32"/>
  <c r="BP47" i="32"/>
  <c r="BM47" i="32"/>
  <c r="BK47" i="32"/>
  <c r="BG47" i="32"/>
  <c r="BI47" i="32" s="1"/>
  <c r="BE47" i="32"/>
  <c r="BB47" i="32"/>
  <c r="AZ47" i="32"/>
  <c r="AV47" i="32"/>
  <c r="AX47" i="32" s="1"/>
  <c r="AT47" i="32"/>
  <c r="AP47" i="32"/>
  <c r="AR47" i="32" s="1"/>
  <c r="AN47" i="32"/>
  <c r="AK47" i="32"/>
  <c r="AI47" i="32"/>
  <c r="AE47" i="32"/>
  <c r="AG47" i="32" s="1"/>
  <c r="AC47" i="32"/>
  <c r="Z47" i="32"/>
  <c r="X47" i="32"/>
  <c r="U47" i="32"/>
  <c r="S47" i="32"/>
  <c r="O47" i="32"/>
  <c r="M47" i="32"/>
  <c r="I47" i="32"/>
  <c r="H47" i="32"/>
  <c r="G47" i="32"/>
  <c r="F47" i="32"/>
  <c r="E47" i="32"/>
  <c r="FT46" i="32"/>
  <c r="EO46" i="32"/>
  <c r="EM46" i="32"/>
  <c r="EJ46" i="32"/>
  <c r="EH46" i="32"/>
  <c r="EE46" i="32"/>
  <c r="EC46" i="32"/>
  <c r="DY46" i="32"/>
  <c r="EA46" i="32" s="1"/>
  <c r="DW46" i="32"/>
  <c r="DT46" i="32"/>
  <c r="DR46" i="32"/>
  <c r="DO46" i="32"/>
  <c r="DM46" i="32"/>
  <c r="DI46" i="32"/>
  <c r="DK46" i="32" s="1"/>
  <c r="DG46" i="32"/>
  <c r="DC46" i="32"/>
  <c r="DE46" i="32" s="1"/>
  <c r="DA46" i="32"/>
  <c r="CX46" i="32"/>
  <c r="CV46" i="32"/>
  <c r="CR46" i="32"/>
  <c r="CT46" i="32" s="1"/>
  <c r="CP46" i="32"/>
  <c r="CL46" i="32"/>
  <c r="CN46" i="32" s="1"/>
  <c r="CJ46" i="32"/>
  <c r="CG46" i="32"/>
  <c r="CE46" i="32"/>
  <c r="CB46" i="32"/>
  <c r="BZ46" i="32"/>
  <c r="BW46" i="32"/>
  <c r="BU46" i="32"/>
  <c r="BR46" i="32"/>
  <c r="BP46" i="32"/>
  <c r="BM46" i="32"/>
  <c r="BK46" i="32"/>
  <c r="BG46" i="32"/>
  <c r="BI46" i="32" s="1"/>
  <c r="BE46" i="32"/>
  <c r="BB46" i="32"/>
  <c r="AZ46" i="32"/>
  <c r="AV46" i="32"/>
  <c r="AX46" i="32" s="1"/>
  <c r="AT46" i="32"/>
  <c r="AP46" i="32"/>
  <c r="AR46" i="32" s="1"/>
  <c r="AN46" i="32"/>
  <c r="AK46" i="32"/>
  <c r="AI46" i="32"/>
  <c r="AE46" i="32"/>
  <c r="AG46" i="32" s="1"/>
  <c r="AC46" i="32"/>
  <c r="Z46" i="32"/>
  <c r="X46" i="32"/>
  <c r="U46" i="32"/>
  <c r="S46" i="32"/>
  <c r="O46" i="32"/>
  <c r="M46" i="32"/>
  <c r="I46" i="32"/>
  <c r="H46" i="32"/>
  <c r="E46" i="32"/>
  <c r="FT45" i="32"/>
  <c r="EO45" i="32"/>
  <c r="EM45" i="32"/>
  <c r="EJ45" i="32"/>
  <c r="EH45" i="32"/>
  <c r="EE45" i="32"/>
  <c r="EC45" i="32"/>
  <c r="DY45" i="32"/>
  <c r="EA45" i="32" s="1"/>
  <c r="DW45" i="32"/>
  <c r="DT45" i="32"/>
  <c r="DR45" i="32"/>
  <c r="DO45" i="32"/>
  <c r="DM45" i="32"/>
  <c r="DI45" i="32"/>
  <c r="DK45" i="32" s="1"/>
  <c r="DG45" i="32"/>
  <c r="DC45" i="32"/>
  <c r="DE45" i="32" s="1"/>
  <c r="DA45" i="32"/>
  <c r="CX45" i="32"/>
  <c r="CV45" i="32"/>
  <c r="CR45" i="32"/>
  <c r="CT45" i="32" s="1"/>
  <c r="CP45" i="32"/>
  <c r="CL45" i="32"/>
  <c r="CN45" i="32" s="1"/>
  <c r="CJ45" i="32"/>
  <c r="CG45" i="32"/>
  <c r="CE45" i="32"/>
  <c r="CB45" i="32"/>
  <c r="BZ45" i="32"/>
  <c r="BW45" i="32"/>
  <c r="BU45" i="32"/>
  <c r="BR45" i="32"/>
  <c r="BP45" i="32"/>
  <c r="BM45" i="32"/>
  <c r="BK45" i="32"/>
  <c r="BG45" i="32"/>
  <c r="BI45" i="32" s="1"/>
  <c r="BE45" i="32"/>
  <c r="BB45" i="32"/>
  <c r="AZ45" i="32"/>
  <c r="AV45" i="32"/>
  <c r="AX45" i="32" s="1"/>
  <c r="AT45" i="32"/>
  <c r="AP45" i="32"/>
  <c r="AR45" i="32" s="1"/>
  <c r="AN45" i="32"/>
  <c r="AK45" i="32"/>
  <c r="AI45" i="32"/>
  <c r="AE45" i="32"/>
  <c r="AG45" i="32" s="1"/>
  <c r="AC45" i="32"/>
  <c r="Z45" i="32"/>
  <c r="X45" i="32"/>
  <c r="U45" i="32"/>
  <c r="S45" i="32"/>
  <c r="O45" i="32"/>
  <c r="M45" i="32"/>
  <c r="I45" i="32"/>
  <c r="H45" i="32"/>
  <c r="G45" i="32"/>
  <c r="F45" i="32"/>
  <c r="E45" i="32"/>
  <c r="FT44" i="32"/>
  <c r="EO44" i="32"/>
  <c r="EM44" i="32"/>
  <c r="EJ44" i="32"/>
  <c r="EH44" i="32"/>
  <c r="EE44" i="32"/>
  <c r="EC44" i="32"/>
  <c r="DY44" i="32"/>
  <c r="EA44" i="32" s="1"/>
  <c r="DW44" i="32"/>
  <c r="DT44" i="32"/>
  <c r="DR44" i="32"/>
  <c r="DO44" i="32"/>
  <c r="DM44" i="32"/>
  <c r="DI44" i="32"/>
  <c r="DK44" i="32" s="1"/>
  <c r="DG44" i="32"/>
  <c r="DC44" i="32"/>
  <c r="DE44" i="32" s="1"/>
  <c r="DA44" i="32"/>
  <c r="CX44" i="32"/>
  <c r="CV44" i="32"/>
  <c r="CR44" i="32"/>
  <c r="CT44" i="32" s="1"/>
  <c r="CP44" i="32"/>
  <c r="CL44" i="32"/>
  <c r="CN44" i="32" s="1"/>
  <c r="CJ44" i="32"/>
  <c r="CG44" i="32"/>
  <c r="CE44" i="32"/>
  <c r="CB44" i="32"/>
  <c r="BZ44" i="32"/>
  <c r="BW44" i="32"/>
  <c r="BU44" i="32"/>
  <c r="BR44" i="32"/>
  <c r="BP44" i="32"/>
  <c r="BM44" i="32"/>
  <c r="BK44" i="32"/>
  <c r="BG44" i="32"/>
  <c r="BI44" i="32" s="1"/>
  <c r="BE44" i="32"/>
  <c r="BB44" i="32"/>
  <c r="AZ44" i="32"/>
  <c r="AV44" i="32"/>
  <c r="AX44" i="32" s="1"/>
  <c r="AT44" i="32"/>
  <c r="AP44" i="32"/>
  <c r="AR44" i="32" s="1"/>
  <c r="AN44" i="32"/>
  <c r="AK44" i="32"/>
  <c r="AI44" i="32"/>
  <c r="AE44" i="32"/>
  <c r="AG44" i="32" s="1"/>
  <c r="AC44" i="32"/>
  <c r="Z44" i="32"/>
  <c r="X44" i="32"/>
  <c r="U44" i="32"/>
  <c r="S44" i="32"/>
  <c r="O44" i="32"/>
  <c r="M44" i="32"/>
  <c r="I44" i="32"/>
  <c r="H44" i="32"/>
  <c r="G44" i="32"/>
  <c r="F44" i="32"/>
  <c r="E44" i="32"/>
  <c r="FT43" i="32"/>
  <c r="EO43" i="32"/>
  <c r="EM43" i="32"/>
  <c r="EJ43" i="32"/>
  <c r="EH43" i="32"/>
  <c r="EE43" i="32"/>
  <c r="EC43" i="32"/>
  <c r="DY43" i="32"/>
  <c r="EA43" i="32" s="1"/>
  <c r="DW43" i="32"/>
  <c r="DT43" i="32"/>
  <c r="DR43" i="32"/>
  <c r="DO43" i="32"/>
  <c r="DM43" i="32"/>
  <c r="DI43" i="32"/>
  <c r="DK43" i="32" s="1"/>
  <c r="DG43" i="32"/>
  <c r="DC43" i="32"/>
  <c r="DE43" i="32" s="1"/>
  <c r="DA43" i="32"/>
  <c r="CX43" i="32"/>
  <c r="CV43" i="32"/>
  <c r="CR43" i="32"/>
  <c r="CT43" i="32" s="1"/>
  <c r="CP43" i="32"/>
  <c r="CL43" i="32"/>
  <c r="CN43" i="32" s="1"/>
  <c r="CJ43" i="32"/>
  <c r="CG43" i="32"/>
  <c r="CE43" i="32"/>
  <c r="CB43" i="32"/>
  <c r="BZ43" i="32"/>
  <c r="BW43" i="32"/>
  <c r="BU43" i="32"/>
  <c r="BR43" i="32"/>
  <c r="BP43" i="32"/>
  <c r="BM43" i="32"/>
  <c r="BK43" i="32"/>
  <c r="BG43" i="32"/>
  <c r="BI43" i="32" s="1"/>
  <c r="BE43" i="32"/>
  <c r="BB43" i="32"/>
  <c r="AZ43" i="32"/>
  <c r="AV43" i="32"/>
  <c r="AX43" i="32" s="1"/>
  <c r="AT43" i="32"/>
  <c r="AP43" i="32"/>
  <c r="AR43" i="32" s="1"/>
  <c r="AN43" i="32"/>
  <c r="AK43" i="32"/>
  <c r="AI43" i="32"/>
  <c r="AE43" i="32"/>
  <c r="AG43" i="32" s="1"/>
  <c r="AC43" i="32"/>
  <c r="Z43" i="32"/>
  <c r="X43" i="32"/>
  <c r="U43" i="32"/>
  <c r="S43" i="32"/>
  <c r="O43" i="32"/>
  <c r="Q43" i="32" s="1"/>
  <c r="M43" i="32"/>
  <c r="I43" i="32"/>
  <c r="H43" i="32"/>
  <c r="E43" i="32"/>
  <c r="FT42" i="32"/>
  <c r="EO42" i="32"/>
  <c r="EM42" i="32"/>
  <c r="EJ42" i="32"/>
  <c r="EH42" i="32"/>
  <c r="EE42" i="32"/>
  <c r="EC42" i="32"/>
  <c r="DY42" i="32"/>
  <c r="EA42" i="32" s="1"/>
  <c r="DW42" i="32"/>
  <c r="DT42" i="32"/>
  <c r="DR42" i="32"/>
  <c r="DO42" i="32"/>
  <c r="DM42" i="32"/>
  <c r="DI42" i="32"/>
  <c r="DK42" i="32" s="1"/>
  <c r="DG42" i="32"/>
  <c r="DC42" i="32"/>
  <c r="DE42" i="32" s="1"/>
  <c r="DA42" i="32"/>
  <c r="CX42" i="32"/>
  <c r="CV42" i="32"/>
  <c r="CR42" i="32"/>
  <c r="CT42" i="32" s="1"/>
  <c r="CP42" i="32"/>
  <c r="CL42" i="32"/>
  <c r="CN42" i="32" s="1"/>
  <c r="CJ42" i="32"/>
  <c r="CG42" i="32"/>
  <c r="CE42" i="32"/>
  <c r="CB42" i="32"/>
  <c r="BZ42" i="32"/>
  <c r="BW42" i="32"/>
  <c r="BU42" i="32"/>
  <c r="BR42" i="32"/>
  <c r="BP42" i="32"/>
  <c r="BM42" i="32"/>
  <c r="BK42" i="32"/>
  <c r="BG42" i="32"/>
  <c r="BI42" i="32" s="1"/>
  <c r="BE42" i="32"/>
  <c r="BB42" i="32"/>
  <c r="AZ42" i="32"/>
  <c r="AV42" i="32"/>
  <c r="AX42" i="32" s="1"/>
  <c r="AT42" i="32"/>
  <c r="AP42" i="32"/>
  <c r="AR42" i="32" s="1"/>
  <c r="AN42" i="32"/>
  <c r="AK42" i="32"/>
  <c r="AI42" i="32"/>
  <c r="AE42" i="32"/>
  <c r="AG42" i="32" s="1"/>
  <c r="AC42" i="32"/>
  <c r="Z42" i="32"/>
  <c r="X42" i="32"/>
  <c r="U42" i="32"/>
  <c r="S42" i="32"/>
  <c r="O42" i="32"/>
  <c r="M42" i="32"/>
  <c r="I42" i="32"/>
  <c r="H42" i="32"/>
  <c r="E42" i="32"/>
  <c r="FT41" i="32"/>
  <c r="EO41" i="32"/>
  <c r="EM41" i="32"/>
  <c r="EJ41" i="32"/>
  <c r="EH41" i="32"/>
  <c r="EE41" i="32"/>
  <c r="EC41" i="32"/>
  <c r="DY41" i="32"/>
  <c r="EA41" i="32" s="1"/>
  <c r="DW41" i="32"/>
  <c r="DT41" i="32"/>
  <c r="DR41" i="32"/>
  <c r="DO41" i="32"/>
  <c r="DM41" i="32"/>
  <c r="DI41" i="32"/>
  <c r="DK41" i="32" s="1"/>
  <c r="DG41" i="32"/>
  <c r="DC41" i="32"/>
  <c r="DE41" i="32" s="1"/>
  <c r="DA41" i="32"/>
  <c r="CX41" i="32"/>
  <c r="CV41" i="32"/>
  <c r="CR41" i="32"/>
  <c r="CT41" i="32" s="1"/>
  <c r="CP41" i="32"/>
  <c r="CL41" i="32"/>
  <c r="CN41" i="32" s="1"/>
  <c r="CJ41" i="32"/>
  <c r="CG41" i="32"/>
  <c r="CE41" i="32"/>
  <c r="CB41" i="32"/>
  <c r="BZ41" i="32"/>
  <c r="BW41" i="32"/>
  <c r="BU41" i="32"/>
  <c r="BR41" i="32"/>
  <c r="BP41" i="32"/>
  <c r="BM41" i="32"/>
  <c r="BK41" i="32"/>
  <c r="BG41" i="32"/>
  <c r="BI41" i="32" s="1"/>
  <c r="BE41" i="32"/>
  <c r="BB41" i="32"/>
  <c r="AZ41" i="32"/>
  <c r="AV41" i="32"/>
  <c r="AX41" i="32" s="1"/>
  <c r="AT41" i="32"/>
  <c r="AP41" i="32"/>
  <c r="AR41" i="32" s="1"/>
  <c r="AN41" i="32"/>
  <c r="AK41" i="32"/>
  <c r="AI41" i="32"/>
  <c r="AE41" i="32"/>
  <c r="AG41" i="32" s="1"/>
  <c r="AC41" i="32"/>
  <c r="Z41" i="32"/>
  <c r="X41" i="32"/>
  <c r="U41" i="32"/>
  <c r="S41" i="32"/>
  <c r="O41" i="32"/>
  <c r="M41" i="32"/>
  <c r="I41" i="32"/>
  <c r="H41" i="32"/>
  <c r="E41" i="32"/>
  <c r="FT40" i="32"/>
  <c r="EO40" i="32"/>
  <c r="EM40" i="32"/>
  <c r="EJ40" i="32"/>
  <c r="EH40" i="32"/>
  <c r="EE40" i="32"/>
  <c r="EC40" i="32"/>
  <c r="DY40" i="32"/>
  <c r="EA40" i="32" s="1"/>
  <c r="DW40" i="32"/>
  <c r="DT40" i="32"/>
  <c r="DR40" i="32"/>
  <c r="DO40" i="32"/>
  <c r="DM40" i="32"/>
  <c r="DI40" i="32"/>
  <c r="DK40" i="32" s="1"/>
  <c r="DG40" i="32"/>
  <c r="DC40" i="32"/>
  <c r="DE40" i="32" s="1"/>
  <c r="DA40" i="32"/>
  <c r="CX40" i="32"/>
  <c r="CV40" i="32"/>
  <c r="CR40" i="32"/>
  <c r="CT40" i="32" s="1"/>
  <c r="CP40" i="32"/>
  <c r="CL40" i="32"/>
  <c r="CN40" i="32" s="1"/>
  <c r="CJ40" i="32"/>
  <c r="CG40" i="32"/>
  <c r="CE40" i="32"/>
  <c r="CB40" i="32"/>
  <c r="BZ40" i="32"/>
  <c r="BW40" i="32"/>
  <c r="BU40" i="32"/>
  <c r="BR40" i="32"/>
  <c r="BP40" i="32"/>
  <c r="BM40" i="32"/>
  <c r="BK40" i="32"/>
  <c r="BG40" i="32"/>
  <c r="BI40" i="32" s="1"/>
  <c r="BE40" i="32"/>
  <c r="BB40" i="32"/>
  <c r="AZ40" i="32"/>
  <c r="AV40" i="32"/>
  <c r="AX40" i="32" s="1"/>
  <c r="AT40" i="32"/>
  <c r="AP40" i="32"/>
  <c r="AR40" i="32" s="1"/>
  <c r="AN40" i="32"/>
  <c r="AK40" i="32"/>
  <c r="AI40" i="32"/>
  <c r="AE40" i="32"/>
  <c r="AG40" i="32" s="1"/>
  <c r="AC40" i="32"/>
  <c r="Z40" i="32"/>
  <c r="X40" i="32"/>
  <c r="U40" i="32"/>
  <c r="S40" i="32"/>
  <c r="O40" i="32"/>
  <c r="M40" i="32"/>
  <c r="I40" i="32"/>
  <c r="H40" i="32"/>
  <c r="E40" i="32"/>
  <c r="FT39" i="32"/>
  <c r="EO39" i="32"/>
  <c r="EM39" i="32"/>
  <c r="EJ39" i="32"/>
  <c r="EH39" i="32"/>
  <c r="EE39" i="32"/>
  <c r="EC39" i="32"/>
  <c r="DY39" i="32"/>
  <c r="EA39" i="32" s="1"/>
  <c r="DW39" i="32"/>
  <c r="DT39" i="32"/>
  <c r="DR39" i="32"/>
  <c r="DO39" i="32"/>
  <c r="DM39" i="32"/>
  <c r="DI39" i="32"/>
  <c r="DK39" i="32" s="1"/>
  <c r="DG39" i="32"/>
  <c r="DC39" i="32"/>
  <c r="DE39" i="32" s="1"/>
  <c r="DA39" i="32"/>
  <c r="CX39" i="32"/>
  <c r="CV39" i="32"/>
  <c r="CR39" i="32"/>
  <c r="CT39" i="32" s="1"/>
  <c r="CP39" i="32"/>
  <c r="CL39" i="32"/>
  <c r="CN39" i="32" s="1"/>
  <c r="CJ39" i="32"/>
  <c r="CG39" i="32"/>
  <c r="CE39" i="32"/>
  <c r="CB39" i="32"/>
  <c r="BZ39" i="32"/>
  <c r="BW39" i="32"/>
  <c r="BU39" i="32"/>
  <c r="BR39" i="32"/>
  <c r="BP39" i="32"/>
  <c r="BM39" i="32"/>
  <c r="BK39" i="32"/>
  <c r="BG39" i="32"/>
  <c r="BI39" i="32" s="1"/>
  <c r="BE39" i="32"/>
  <c r="BB39" i="32"/>
  <c r="AZ39" i="32"/>
  <c r="AV39" i="32"/>
  <c r="AX39" i="32" s="1"/>
  <c r="AT39" i="32"/>
  <c r="AP39" i="32"/>
  <c r="AR39" i="32" s="1"/>
  <c r="AN39" i="32"/>
  <c r="AK39" i="32"/>
  <c r="AI39" i="32"/>
  <c r="AE39" i="32"/>
  <c r="AG39" i="32" s="1"/>
  <c r="AC39" i="32"/>
  <c r="Z39" i="32"/>
  <c r="X39" i="32"/>
  <c r="U39" i="32"/>
  <c r="S39" i="32"/>
  <c r="O39" i="32"/>
  <c r="M39" i="32"/>
  <c r="I39" i="32"/>
  <c r="H39" i="32"/>
  <c r="E39" i="32"/>
  <c r="FT38" i="32"/>
  <c r="EO38" i="32"/>
  <c r="EM38" i="32"/>
  <c r="EJ38" i="32"/>
  <c r="EH38" i="32"/>
  <c r="EE38" i="32"/>
  <c r="EC38" i="32"/>
  <c r="DY38" i="32"/>
  <c r="EA38" i="32" s="1"/>
  <c r="DW38" i="32"/>
  <c r="DT38" i="32"/>
  <c r="DR38" i="32"/>
  <c r="DO38" i="32"/>
  <c r="DM38" i="32"/>
  <c r="DI38" i="32"/>
  <c r="DK38" i="32" s="1"/>
  <c r="DG38" i="32"/>
  <c r="DC38" i="32"/>
  <c r="DE38" i="32" s="1"/>
  <c r="DA38" i="32"/>
  <c r="CX38" i="32"/>
  <c r="CV38" i="32"/>
  <c r="CR38" i="32"/>
  <c r="CT38" i="32" s="1"/>
  <c r="CP38" i="32"/>
  <c r="CL38" i="32"/>
  <c r="CN38" i="32" s="1"/>
  <c r="CJ38" i="32"/>
  <c r="CG38" i="32"/>
  <c r="CE38" i="32"/>
  <c r="CB38" i="32"/>
  <c r="BZ38" i="32"/>
  <c r="BW38" i="32"/>
  <c r="BU38" i="32"/>
  <c r="BR38" i="32"/>
  <c r="BP38" i="32"/>
  <c r="BM38" i="32"/>
  <c r="BK38" i="32"/>
  <c r="BG38" i="32"/>
  <c r="BI38" i="32" s="1"/>
  <c r="BE38" i="32"/>
  <c r="BB38" i="32"/>
  <c r="AZ38" i="32"/>
  <c r="AV38" i="32"/>
  <c r="AX38" i="32" s="1"/>
  <c r="AT38" i="32"/>
  <c r="AP38" i="32"/>
  <c r="AR38" i="32" s="1"/>
  <c r="AN38" i="32"/>
  <c r="AK38" i="32"/>
  <c r="AI38" i="32"/>
  <c r="AE38" i="32"/>
  <c r="AG38" i="32" s="1"/>
  <c r="AC38" i="32"/>
  <c r="Z38" i="32"/>
  <c r="X38" i="32"/>
  <c r="U38" i="32"/>
  <c r="S38" i="32"/>
  <c r="O38" i="32"/>
  <c r="M38" i="32"/>
  <c r="I38" i="32"/>
  <c r="H38" i="32"/>
  <c r="E38" i="32"/>
  <c r="FT37" i="32"/>
  <c r="EO37" i="32"/>
  <c r="EM37" i="32"/>
  <c r="EJ37" i="32"/>
  <c r="EH37" i="32"/>
  <c r="EE37" i="32"/>
  <c r="EC37" i="32"/>
  <c r="DY37" i="32"/>
  <c r="EA37" i="32" s="1"/>
  <c r="DW37" i="32"/>
  <c r="DT37" i="32"/>
  <c r="DR37" i="32"/>
  <c r="DO37" i="32"/>
  <c r="DM37" i="32"/>
  <c r="DI37" i="32"/>
  <c r="DK37" i="32" s="1"/>
  <c r="DG37" i="32"/>
  <c r="DC37" i="32"/>
  <c r="DE37" i="32" s="1"/>
  <c r="DA37" i="32"/>
  <c r="CX37" i="32"/>
  <c r="CV37" i="32"/>
  <c r="CR37" i="32"/>
  <c r="CT37" i="32" s="1"/>
  <c r="CP37" i="32"/>
  <c r="CL37" i="32"/>
  <c r="CN37" i="32" s="1"/>
  <c r="CJ37" i="32"/>
  <c r="CG37" i="32"/>
  <c r="CE37" i="32"/>
  <c r="CB37" i="32"/>
  <c r="BZ37" i="32"/>
  <c r="BW37" i="32"/>
  <c r="BU37" i="32"/>
  <c r="BR37" i="32"/>
  <c r="BP37" i="32"/>
  <c r="BM37" i="32"/>
  <c r="BK37" i="32"/>
  <c r="BG37" i="32"/>
  <c r="BI37" i="32" s="1"/>
  <c r="BE37" i="32"/>
  <c r="BB37" i="32"/>
  <c r="AZ37" i="32"/>
  <c r="AV37" i="32"/>
  <c r="AX37" i="32" s="1"/>
  <c r="AT37" i="32"/>
  <c r="AP37" i="32"/>
  <c r="AR37" i="32" s="1"/>
  <c r="AN37" i="32"/>
  <c r="AK37" i="32"/>
  <c r="AI37" i="32"/>
  <c r="AE37" i="32"/>
  <c r="AG37" i="32" s="1"/>
  <c r="AC37" i="32"/>
  <c r="Z37" i="32"/>
  <c r="X37" i="32"/>
  <c r="U37" i="32"/>
  <c r="S37" i="32"/>
  <c r="O37" i="32"/>
  <c r="M37" i="32"/>
  <c r="I37" i="32"/>
  <c r="H37" i="32"/>
  <c r="G37" i="32"/>
  <c r="F37" i="32"/>
  <c r="E37" i="32"/>
  <c r="FT36" i="32"/>
  <c r="EO36" i="32"/>
  <c r="EM36" i="32"/>
  <c r="EJ36" i="32"/>
  <c r="EH36" i="32"/>
  <c r="EE36" i="32"/>
  <c r="EC36" i="32"/>
  <c r="DY36" i="32"/>
  <c r="EA36" i="32" s="1"/>
  <c r="DW36" i="32"/>
  <c r="DT36" i="32"/>
  <c r="DR36" i="32"/>
  <c r="DO36" i="32"/>
  <c r="DM36" i="32"/>
  <c r="DI36" i="32"/>
  <c r="DK36" i="32" s="1"/>
  <c r="DG36" i="32"/>
  <c r="DC36" i="32"/>
  <c r="DE36" i="32" s="1"/>
  <c r="DA36" i="32"/>
  <c r="CX36" i="32"/>
  <c r="CV36" i="32"/>
  <c r="CR36" i="32"/>
  <c r="CT36" i="32" s="1"/>
  <c r="CP36" i="32"/>
  <c r="CL36" i="32"/>
  <c r="CN36" i="32" s="1"/>
  <c r="CJ36" i="32"/>
  <c r="CG36" i="32"/>
  <c r="CE36" i="32"/>
  <c r="CB36" i="32"/>
  <c r="BZ36" i="32"/>
  <c r="BW36" i="32"/>
  <c r="BU36" i="32"/>
  <c r="BR36" i="32"/>
  <c r="BP36" i="32"/>
  <c r="BM36" i="32"/>
  <c r="BK36" i="32"/>
  <c r="BG36" i="32"/>
  <c r="BI36" i="32" s="1"/>
  <c r="BE36" i="32"/>
  <c r="BB36" i="32"/>
  <c r="AZ36" i="32"/>
  <c r="AV36" i="32"/>
  <c r="AX36" i="32" s="1"/>
  <c r="AT36" i="32"/>
  <c r="AP36" i="32"/>
  <c r="AR36" i="32" s="1"/>
  <c r="AN36" i="32"/>
  <c r="AK36" i="32"/>
  <c r="AI36" i="32"/>
  <c r="AE36" i="32"/>
  <c r="AG36" i="32" s="1"/>
  <c r="AC36" i="32"/>
  <c r="Z36" i="32"/>
  <c r="X36" i="32"/>
  <c r="U36" i="32"/>
  <c r="S36" i="32"/>
  <c r="O36" i="32"/>
  <c r="M36" i="32"/>
  <c r="I36" i="32"/>
  <c r="H36" i="32"/>
  <c r="G36" i="32"/>
  <c r="F36" i="32"/>
  <c r="E36" i="32"/>
  <c r="FT35" i="32"/>
  <c r="EO35" i="32"/>
  <c r="EM35" i="32"/>
  <c r="EJ35" i="32"/>
  <c r="EH35" i="32"/>
  <c r="EE35" i="32"/>
  <c r="EC35" i="32"/>
  <c r="DY35" i="32"/>
  <c r="EA35" i="32" s="1"/>
  <c r="DW35" i="32"/>
  <c r="DT35" i="32"/>
  <c r="DR35" i="32"/>
  <c r="DO35" i="32"/>
  <c r="DM35" i="32"/>
  <c r="DI35" i="32"/>
  <c r="DK35" i="32" s="1"/>
  <c r="DG35" i="32"/>
  <c r="DC35" i="32"/>
  <c r="DE35" i="32" s="1"/>
  <c r="DA35" i="32"/>
  <c r="CX35" i="32"/>
  <c r="CV35" i="32"/>
  <c r="CR35" i="32"/>
  <c r="CT35" i="32" s="1"/>
  <c r="CP35" i="32"/>
  <c r="CL35" i="32"/>
  <c r="CN35" i="32" s="1"/>
  <c r="CJ35" i="32"/>
  <c r="CG35" i="32"/>
  <c r="CE35" i="32"/>
  <c r="CB35" i="32"/>
  <c r="BZ35" i="32"/>
  <c r="BW35" i="32"/>
  <c r="BU35" i="32"/>
  <c r="BR35" i="32"/>
  <c r="BP35" i="32"/>
  <c r="BM35" i="32"/>
  <c r="BK35" i="32"/>
  <c r="BG35" i="32"/>
  <c r="BI35" i="32" s="1"/>
  <c r="BE35" i="32"/>
  <c r="BB35" i="32"/>
  <c r="AZ35" i="32"/>
  <c r="AV35" i="32"/>
  <c r="AX35" i="32" s="1"/>
  <c r="AT35" i="32"/>
  <c r="AP35" i="32"/>
  <c r="AR35" i="32" s="1"/>
  <c r="AN35" i="32"/>
  <c r="AK35" i="32"/>
  <c r="AI35" i="32"/>
  <c r="AE35" i="32"/>
  <c r="AG35" i="32" s="1"/>
  <c r="AC35" i="32"/>
  <c r="Z35" i="32"/>
  <c r="X35" i="32"/>
  <c r="U35" i="32"/>
  <c r="S35" i="32"/>
  <c r="O35" i="32"/>
  <c r="M35" i="32"/>
  <c r="I35" i="32"/>
  <c r="H35" i="32"/>
  <c r="G35" i="32"/>
  <c r="F35" i="32"/>
  <c r="E35" i="32"/>
  <c r="FT34" i="32"/>
  <c r="EO34" i="32"/>
  <c r="EM34" i="32"/>
  <c r="EJ34" i="32"/>
  <c r="EH34" i="32"/>
  <c r="EE34" i="32"/>
  <c r="EC34" i="32"/>
  <c r="DY34" i="32"/>
  <c r="EA34" i="32" s="1"/>
  <c r="DW34" i="32"/>
  <c r="DT34" i="32"/>
  <c r="DR34" i="32"/>
  <c r="DO34" i="32"/>
  <c r="DM34" i="32"/>
  <c r="DI34" i="32"/>
  <c r="DK34" i="32" s="1"/>
  <c r="DG34" i="32"/>
  <c r="DC34" i="32"/>
  <c r="DE34" i="32" s="1"/>
  <c r="DA34" i="32"/>
  <c r="CX34" i="32"/>
  <c r="CV34" i="32"/>
  <c r="CR34" i="32"/>
  <c r="CT34" i="32" s="1"/>
  <c r="CP34" i="32"/>
  <c r="CL34" i="32"/>
  <c r="CN34" i="32" s="1"/>
  <c r="CJ34" i="32"/>
  <c r="CG34" i="32"/>
  <c r="CE34" i="32"/>
  <c r="CB34" i="32"/>
  <c r="BZ34" i="32"/>
  <c r="BW34" i="32"/>
  <c r="BU34" i="32"/>
  <c r="BR34" i="32"/>
  <c r="BP34" i="32"/>
  <c r="BM34" i="32"/>
  <c r="BK34" i="32"/>
  <c r="BG34" i="32"/>
  <c r="BI34" i="32" s="1"/>
  <c r="BE34" i="32"/>
  <c r="BB34" i="32"/>
  <c r="AZ34" i="32"/>
  <c r="AV34" i="32"/>
  <c r="AX34" i="32" s="1"/>
  <c r="AT34" i="32"/>
  <c r="AP34" i="32"/>
  <c r="AR34" i="32" s="1"/>
  <c r="AN34" i="32"/>
  <c r="AK34" i="32"/>
  <c r="AI34" i="32"/>
  <c r="AE34" i="32"/>
  <c r="AG34" i="32" s="1"/>
  <c r="AC34" i="32"/>
  <c r="Z34" i="32"/>
  <c r="X34" i="32"/>
  <c r="U34" i="32"/>
  <c r="S34" i="32"/>
  <c r="O34" i="32"/>
  <c r="M34" i="32"/>
  <c r="I34" i="32"/>
  <c r="H34" i="32"/>
  <c r="G34" i="32"/>
  <c r="F34" i="32"/>
  <c r="E34" i="32"/>
  <c r="FT33" i="32"/>
  <c r="EO33" i="32"/>
  <c r="EM33" i="32"/>
  <c r="EJ33" i="32"/>
  <c r="EH33" i="32"/>
  <c r="EE33" i="32"/>
  <c r="EC33" i="32"/>
  <c r="DY33" i="32"/>
  <c r="EA33" i="32" s="1"/>
  <c r="DW33" i="32"/>
  <c r="DT33" i="32"/>
  <c r="DR33" i="32"/>
  <c r="DO33" i="32"/>
  <c r="DM33" i="32"/>
  <c r="DI33" i="32"/>
  <c r="DK33" i="32" s="1"/>
  <c r="DG33" i="32"/>
  <c r="DC33" i="32"/>
  <c r="DE33" i="32" s="1"/>
  <c r="DA33" i="32"/>
  <c r="CX33" i="32"/>
  <c r="CV33" i="32"/>
  <c r="CR33" i="32"/>
  <c r="CT33" i="32" s="1"/>
  <c r="CP33" i="32"/>
  <c r="CL33" i="32"/>
  <c r="CN33" i="32" s="1"/>
  <c r="CJ33" i="32"/>
  <c r="CG33" i="32"/>
  <c r="CE33" i="32"/>
  <c r="CB33" i="32"/>
  <c r="BZ33" i="32"/>
  <c r="BW33" i="32"/>
  <c r="BU33" i="32"/>
  <c r="BR33" i="32"/>
  <c r="BP33" i="32"/>
  <c r="BM33" i="32"/>
  <c r="BK33" i="32"/>
  <c r="BG33" i="32"/>
  <c r="BI33" i="32" s="1"/>
  <c r="BE33" i="32"/>
  <c r="BB33" i="32"/>
  <c r="AZ33" i="32"/>
  <c r="AV33" i="32"/>
  <c r="AX33" i="32" s="1"/>
  <c r="AT33" i="32"/>
  <c r="AP33" i="32"/>
  <c r="AR33" i="32" s="1"/>
  <c r="AN33" i="32"/>
  <c r="AK33" i="32"/>
  <c r="AI33" i="32"/>
  <c r="AE33" i="32"/>
  <c r="AG33" i="32" s="1"/>
  <c r="AC33" i="32"/>
  <c r="Z33" i="32"/>
  <c r="X33" i="32"/>
  <c r="U33" i="32"/>
  <c r="S33" i="32"/>
  <c r="O33" i="32"/>
  <c r="M33" i="32"/>
  <c r="I33" i="32"/>
  <c r="H33" i="32"/>
  <c r="E33" i="32"/>
  <c r="FT32" i="32"/>
  <c r="EO32" i="32"/>
  <c r="EM32" i="32"/>
  <c r="EJ32" i="32"/>
  <c r="EH32" i="32"/>
  <c r="EE32" i="32"/>
  <c r="EC32" i="32"/>
  <c r="DY32" i="32"/>
  <c r="EA32" i="32" s="1"/>
  <c r="DW32" i="32"/>
  <c r="DT32" i="32"/>
  <c r="DR32" i="32"/>
  <c r="DO32" i="32"/>
  <c r="DM32" i="32"/>
  <c r="DI32" i="32"/>
  <c r="DK32" i="32" s="1"/>
  <c r="DG32" i="32"/>
  <c r="DC32" i="32"/>
  <c r="DE32" i="32" s="1"/>
  <c r="DA32" i="32"/>
  <c r="CX32" i="32"/>
  <c r="CV32" i="32"/>
  <c r="CR32" i="32"/>
  <c r="CT32" i="32" s="1"/>
  <c r="CP32" i="32"/>
  <c r="CL32" i="32"/>
  <c r="CN32" i="32" s="1"/>
  <c r="CJ32" i="32"/>
  <c r="CG32" i="32"/>
  <c r="CE32" i="32"/>
  <c r="CB32" i="32"/>
  <c r="BZ32" i="32"/>
  <c r="BW32" i="32"/>
  <c r="BU32" i="32"/>
  <c r="BR32" i="32"/>
  <c r="BP32" i="32"/>
  <c r="BM32" i="32"/>
  <c r="BK32" i="32"/>
  <c r="BG32" i="32"/>
  <c r="BI32" i="32" s="1"/>
  <c r="BE32" i="32"/>
  <c r="BB32" i="32"/>
  <c r="AZ32" i="32"/>
  <c r="AV32" i="32"/>
  <c r="AX32" i="32" s="1"/>
  <c r="AT32" i="32"/>
  <c r="AP32" i="32"/>
  <c r="AR32" i="32" s="1"/>
  <c r="AN32" i="32"/>
  <c r="AK32" i="32"/>
  <c r="AI32" i="32"/>
  <c r="AE32" i="32"/>
  <c r="AG32" i="32" s="1"/>
  <c r="AC32" i="32"/>
  <c r="Z32" i="32"/>
  <c r="X32" i="32"/>
  <c r="U32" i="32"/>
  <c r="S32" i="32"/>
  <c r="O32" i="32"/>
  <c r="Q32" i="32" s="1"/>
  <c r="M32" i="32"/>
  <c r="I32" i="32"/>
  <c r="H32" i="32"/>
  <c r="G32" i="32"/>
  <c r="F32" i="32"/>
  <c r="E32" i="32"/>
  <c r="FT31" i="32"/>
  <c r="EO31" i="32"/>
  <c r="EM31" i="32"/>
  <c r="EJ31" i="32"/>
  <c r="EH31" i="32"/>
  <c r="EE31" i="32"/>
  <c r="EC31" i="32"/>
  <c r="DY31" i="32"/>
  <c r="EA31" i="32" s="1"/>
  <c r="DW31" i="32"/>
  <c r="DT31" i="32"/>
  <c r="DR31" i="32"/>
  <c r="DO31" i="32"/>
  <c r="DM31" i="32"/>
  <c r="DI31" i="32"/>
  <c r="DK31" i="32" s="1"/>
  <c r="DG31" i="32"/>
  <c r="DC31" i="32"/>
  <c r="DE31" i="32" s="1"/>
  <c r="DA31" i="32"/>
  <c r="CX31" i="32"/>
  <c r="CV31" i="32"/>
  <c r="CR31" i="32"/>
  <c r="CT31" i="32" s="1"/>
  <c r="CP31" i="32"/>
  <c r="CL31" i="32"/>
  <c r="CN31" i="32" s="1"/>
  <c r="CJ31" i="32"/>
  <c r="CG31" i="32"/>
  <c r="CE31" i="32"/>
  <c r="CB31" i="32"/>
  <c r="BZ31" i="32"/>
  <c r="BW31" i="32"/>
  <c r="BU31" i="32"/>
  <c r="BR31" i="32"/>
  <c r="BP31" i="32"/>
  <c r="BM31" i="32"/>
  <c r="BK31" i="32"/>
  <c r="BG31" i="32"/>
  <c r="BI31" i="32" s="1"/>
  <c r="BE31" i="32"/>
  <c r="BB31" i="32"/>
  <c r="AZ31" i="32"/>
  <c r="AV31" i="32"/>
  <c r="AX31" i="32" s="1"/>
  <c r="AT31" i="32"/>
  <c r="AP31" i="32"/>
  <c r="AR31" i="32" s="1"/>
  <c r="AN31" i="32"/>
  <c r="AK31" i="32"/>
  <c r="AI31" i="32"/>
  <c r="AE31" i="32"/>
  <c r="AG31" i="32" s="1"/>
  <c r="AC31" i="32"/>
  <c r="Z31" i="32"/>
  <c r="X31" i="32"/>
  <c r="U31" i="32"/>
  <c r="S31" i="32"/>
  <c r="O31" i="32"/>
  <c r="Q31" i="32" s="1"/>
  <c r="M31" i="32"/>
  <c r="I31" i="32"/>
  <c r="H31" i="32"/>
  <c r="E31" i="32"/>
  <c r="FT30" i="32"/>
  <c r="EO30" i="32"/>
  <c r="EM30" i="32"/>
  <c r="EJ30" i="32"/>
  <c r="EH30" i="32"/>
  <c r="EE30" i="32"/>
  <c r="EC30" i="32"/>
  <c r="DY30" i="32"/>
  <c r="EA30" i="32" s="1"/>
  <c r="DW30" i="32"/>
  <c r="DT30" i="32"/>
  <c r="DR30" i="32"/>
  <c r="DO30" i="32"/>
  <c r="DM30" i="32"/>
  <c r="DI30" i="32"/>
  <c r="DK30" i="32" s="1"/>
  <c r="DG30" i="32"/>
  <c r="DC30" i="32"/>
  <c r="DE30" i="32" s="1"/>
  <c r="DA30" i="32"/>
  <c r="CX30" i="32"/>
  <c r="CV30" i="32"/>
  <c r="CR30" i="32"/>
  <c r="CT30" i="32" s="1"/>
  <c r="CP30" i="32"/>
  <c r="CL30" i="32"/>
  <c r="CN30" i="32" s="1"/>
  <c r="CJ30" i="32"/>
  <c r="CG30" i="32"/>
  <c r="CE30" i="32"/>
  <c r="CB30" i="32"/>
  <c r="BZ30" i="32"/>
  <c r="BW30" i="32"/>
  <c r="BU30" i="32"/>
  <c r="BR30" i="32"/>
  <c r="BP30" i="32"/>
  <c r="BM30" i="32"/>
  <c r="BK30" i="32"/>
  <c r="BG30" i="32"/>
  <c r="BI30" i="32" s="1"/>
  <c r="BE30" i="32"/>
  <c r="BB30" i="32"/>
  <c r="AZ30" i="32"/>
  <c r="AV30" i="32"/>
  <c r="AX30" i="32" s="1"/>
  <c r="AT30" i="32"/>
  <c r="AP30" i="32"/>
  <c r="AR30" i="32" s="1"/>
  <c r="AN30" i="32"/>
  <c r="AK30" i="32"/>
  <c r="AI30" i="32"/>
  <c r="AE30" i="32"/>
  <c r="AG30" i="32" s="1"/>
  <c r="AC30" i="32"/>
  <c r="Z30" i="32"/>
  <c r="X30" i="32"/>
  <c r="U30" i="32"/>
  <c r="S30" i="32"/>
  <c r="O30" i="32"/>
  <c r="M30" i="32"/>
  <c r="I30" i="32"/>
  <c r="H30" i="32"/>
  <c r="G30" i="32"/>
  <c r="F30" i="32"/>
  <c r="E30" i="32"/>
  <c r="FT29" i="32"/>
  <c r="EO29" i="32"/>
  <c r="EM29" i="32"/>
  <c r="EJ29" i="32"/>
  <c r="EH29" i="32"/>
  <c r="EE29" i="32"/>
  <c r="EC29" i="32"/>
  <c r="DY29" i="32"/>
  <c r="EA29" i="32" s="1"/>
  <c r="DW29" i="32"/>
  <c r="DT29" i="32"/>
  <c r="DR29" i="32"/>
  <c r="DO29" i="32"/>
  <c r="DM29" i="32"/>
  <c r="DI29" i="32"/>
  <c r="DK29" i="32" s="1"/>
  <c r="DG29" i="32"/>
  <c r="DC29" i="32"/>
  <c r="DE29" i="32" s="1"/>
  <c r="DA29" i="32"/>
  <c r="CX29" i="32"/>
  <c r="CV29" i="32"/>
  <c r="CR29" i="32"/>
  <c r="CT29" i="32" s="1"/>
  <c r="CP29" i="32"/>
  <c r="CL29" i="32"/>
  <c r="CN29" i="32" s="1"/>
  <c r="CJ29" i="32"/>
  <c r="CG29" i="32"/>
  <c r="CE29" i="32"/>
  <c r="CB29" i="32"/>
  <c r="BZ29" i="32"/>
  <c r="BW29" i="32"/>
  <c r="BU29" i="32"/>
  <c r="BR29" i="32"/>
  <c r="BP29" i="32"/>
  <c r="BM29" i="32"/>
  <c r="BK29" i="32"/>
  <c r="BG29" i="32"/>
  <c r="BI29" i="32" s="1"/>
  <c r="BE29" i="32"/>
  <c r="BB29" i="32"/>
  <c r="AZ29" i="32"/>
  <c r="AV29" i="32"/>
  <c r="AX29" i="32" s="1"/>
  <c r="AT29" i="32"/>
  <c r="AP29" i="32"/>
  <c r="AR29" i="32" s="1"/>
  <c r="AN29" i="32"/>
  <c r="AK29" i="32"/>
  <c r="AI29" i="32"/>
  <c r="AE29" i="32"/>
  <c r="AG29" i="32" s="1"/>
  <c r="AC29" i="32"/>
  <c r="Z29" i="32"/>
  <c r="X29" i="32"/>
  <c r="U29" i="32"/>
  <c r="S29" i="32"/>
  <c r="O29" i="32"/>
  <c r="M29" i="32"/>
  <c r="I29" i="32"/>
  <c r="H29" i="32"/>
  <c r="E29" i="32"/>
  <c r="FT28" i="32"/>
  <c r="EO28" i="32"/>
  <c r="EM28" i="32"/>
  <c r="EJ28" i="32"/>
  <c r="EH28" i="32"/>
  <c r="EE28" i="32"/>
  <c r="EC28" i="32"/>
  <c r="DY28" i="32"/>
  <c r="EA28" i="32" s="1"/>
  <c r="DW28" i="32"/>
  <c r="DT28" i="32"/>
  <c r="DR28" i="32"/>
  <c r="DO28" i="32"/>
  <c r="DM28" i="32"/>
  <c r="DI28" i="32"/>
  <c r="DK28" i="32" s="1"/>
  <c r="DG28" i="32"/>
  <c r="DC28" i="32"/>
  <c r="DE28" i="32" s="1"/>
  <c r="DA28" i="32"/>
  <c r="CX28" i="32"/>
  <c r="CV28" i="32"/>
  <c r="CR28" i="32"/>
  <c r="CT28" i="32" s="1"/>
  <c r="CP28" i="32"/>
  <c r="CL28" i="32"/>
  <c r="CN28" i="32" s="1"/>
  <c r="CJ28" i="32"/>
  <c r="CG28" i="32"/>
  <c r="CE28" i="32"/>
  <c r="CB28" i="32"/>
  <c r="BZ28" i="32"/>
  <c r="BW28" i="32"/>
  <c r="BU28" i="32"/>
  <c r="BR28" i="32"/>
  <c r="BP28" i="32"/>
  <c r="BM28" i="32"/>
  <c r="BK28" i="32"/>
  <c r="BG28" i="32"/>
  <c r="BI28" i="32" s="1"/>
  <c r="BE28" i="32"/>
  <c r="BB28" i="32"/>
  <c r="AZ28" i="32"/>
  <c r="AV28" i="32"/>
  <c r="AX28" i="32" s="1"/>
  <c r="AT28" i="32"/>
  <c r="AP28" i="32"/>
  <c r="AR28" i="32" s="1"/>
  <c r="AN28" i="32"/>
  <c r="AK28" i="32"/>
  <c r="AI28" i="32"/>
  <c r="AE28" i="32"/>
  <c r="AG28" i="32" s="1"/>
  <c r="AC28" i="32"/>
  <c r="Z28" i="32"/>
  <c r="X28" i="32"/>
  <c r="U28" i="32"/>
  <c r="S28" i="32"/>
  <c r="O28" i="32"/>
  <c r="M28" i="32"/>
  <c r="I28" i="32"/>
  <c r="H28" i="32"/>
  <c r="E28" i="32"/>
  <c r="FT27" i="32"/>
  <c r="EO27" i="32"/>
  <c r="EM27" i="32"/>
  <c r="EJ27" i="32"/>
  <c r="EH27" i="32"/>
  <c r="EE27" i="32"/>
  <c r="EC27" i="32"/>
  <c r="DY27" i="32"/>
  <c r="EA27" i="32" s="1"/>
  <c r="DW27" i="32"/>
  <c r="DT27" i="32"/>
  <c r="DR27" i="32"/>
  <c r="DO27" i="32"/>
  <c r="DM27" i="32"/>
  <c r="DI27" i="32"/>
  <c r="DK27" i="32" s="1"/>
  <c r="DG27" i="32"/>
  <c r="DC27" i="32"/>
  <c r="DE27" i="32" s="1"/>
  <c r="DA27" i="32"/>
  <c r="CX27" i="32"/>
  <c r="CV27" i="32"/>
  <c r="CR27" i="32"/>
  <c r="CT27" i="32" s="1"/>
  <c r="CP27" i="32"/>
  <c r="CL27" i="32"/>
  <c r="CN27" i="32" s="1"/>
  <c r="CJ27" i="32"/>
  <c r="CG27" i="32"/>
  <c r="CE27" i="32"/>
  <c r="CB27" i="32"/>
  <c r="BZ27" i="32"/>
  <c r="BW27" i="32"/>
  <c r="BU27" i="32"/>
  <c r="BR27" i="32"/>
  <c r="BP27" i="32"/>
  <c r="BM27" i="32"/>
  <c r="BK27" i="32"/>
  <c r="BG27" i="32"/>
  <c r="BI27" i="32" s="1"/>
  <c r="BE27" i="32"/>
  <c r="BB27" i="32"/>
  <c r="AZ27" i="32"/>
  <c r="AV27" i="32"/>
  <c r="AX27" i="32" s="1"/>
  <c r="AT27" i="32"/>
  <c r="AP27" i="32"/>
  <c r="AR27" i="32" s="1"/>
  <c r="AN27" i="32"/>
  <c r="AK27" i="32"/>
  <c r="AI27" i="32"/>
  <c r="AE27" i="32"/>
  <c r="AG27" i="32" s="1"/>
  <c r="AC27" i="32"/>
  <c r="Z27" i="32"/>
  <c r="X27" i="32"/>
  <c r="U27" i="32"/>
  <c r="S27" i="32"/>
  <c r="O27" i="32"/>
  <c r="M27" i="32"/>
  <c r="I27" i="32"/>
  <c r="H27" i="32"/>
  <c r="G27" i="32"/>
  <c r="F27" i="32"/>
  <c r="E27" i="32"/>
  <c r="FT26" i="32"/>
  <c r="EO26" i="32"/>
  <c r="EM26" i="32"/>
  <c r="EJ26" i="32"/>
  <c r="EH26" i="32"/>
  <c r="EE26" i="32"/>
  <c r="EC26" i="32"/>
  <c r="DY26" i="32"/>
  <c r="EA26" i="32" s="1"/>
  <c r="DW26" i="32"/>
  <c r="DT26" i="32"/>
  <c r="DR26" i="32"/>
  <c r="DO26" i="32"/>
  <c r="DM26" i="32"/>
  <c r="DI26" i="32"/>
  <c r="DK26" i="32" s="1"/>
  <c r="DG26" i="32"/>
  <c r="DC26" i="32"/>
  <c r="DE26" i="32" s="1"/>
  <c r="DA26" i="32"/>
  <c r="CX26" i="32"/>
  <c r="CV26" i="32"/>
  <c r="CR26" i="32"/>
  <c r="CT26" i="32" s="1"/>
  <c r="CP26" i="32"/>
  <c r="CL26" i="32"/>
  <c r="CN26" i="32" s="1"/>
  <c r="CJ26" i="32"/>
  <c r="CG26" i="32"/>
  <c r="CE26" i="32"/>
  <c r="CB26" i="32"/>
  <c r="BZ26" i="32"/>
  <c r="BW26" i="32"/>
  <c r="BU26" i="32"/>
  <c r="BR26" i="32"/>
  <c r="BP26" i="32"/>
  <c r="BM26" i="32"/>
  <c r="BK26" i="32"/>
  <c r="BG26" i="32"/>
  <c r="BI26" i="32" s="1"/>
  <c r="BE26" i="32"/>
  <c r="BB26" i="32"/>
  <c r="AZ26" i="32"/>
  <c r="AV26" i="32"/>
  <c r="AX26" i="32" s="1"/>
  <c r="AT26" i="32"/>
  <c r="AP26" i="32"/>
  <c r="AR26" i="32" s="1"/>
  <c r="AN26" i="32"/>
  <c r="AK26" i="32"/>
  <c r="AI26" i="32"/>
  <c r="AE26" i="32"/>
  <c r="AG26" i="32" s="1"/>
  <c r="AC26" i="32"/>
  <c r="Z26" i="32"/>
  <c r="X26" i="32"/>
  <c r="U26" i="32"/>
  <c r="S26" i="32"/>
  <c r="O26" i="32"/>
  <c r="M26" i="32"/>
  <c r="I26" i="32"/>
  <c r="H26" i="32"/>
  <c r="G26" i="32"/>
  <c r="F26" i="32"/>
  <c r="E26" i="32"/>
  <c r="FT25" i="32"/>
  <c r="EO25" i="32"/>
  <c r="EM25" i="32"/>
  <c r="EJ25" i="32"/>
  <c r="EH25" i="32"/>
  <c r="EE25" i="32"/>
  <c r="EC25" i="32"/>
  <c r="DY25" i="32"/>
  <c r="EA25" i="32" s="1"/>
  <c r="DW25" i="32"/>
  <c r="DT25" i="32"/>
  <c r="DR25" i="32"/>
  <c r="DO25" i="32"/>
  <c r="DM25" i="32"/>
  <c r="DI25" i="32"/>
  <c r="DK25" i="32" s="1"/>
  <c r="DG25" i="32"/>
  <c r="DC25" i="32"/>
  <c r="DE25" i="32" s="1"/>
  <c r="DA25" i="32"/>
  <c r="CX25" i="32"/>
  <c r="CV25" i="32"/>
  <c r="CR25" i="32"/>
  <c r="CT25" i="32" s="1"/>
  <c r="CP25" i="32"/>
  <c r="CL25" i="32"/>
  <c r="CN25" i="32" s="1"/>
  <c r="CJ25" i="32"/>
  <c r="CG25" i="32"/>
  <c r="CE25" i="32"/>
  <c r="CB25" i="32"/>
  <c r="BZ25" i="32"/>
  <c r="BW25" i="32"/>
  <c r="BU25" i="32"/>
  <c r="BR25" i="32"/>
  <c r="BP25" i="32"/>
  <c r="BM25" i="32"/>
  <c r="BK25" i="32"/>
  <c r="BG25" i="32"/>
  <c r="BI25" i="32" s="1"/>
  <c r="BE25" i="32"/>
  <c r="BB25" i="32"/>
  <c r="AZ25" i="32"/>
  <c r="AV25" i="32"/>
  <c r="AX25" i="32" s="1"/>
  <c r="AT25" i="32"/>
  <c r="AP25" i="32"/>
  <c r="AR25" i="32" s="1"/>
  <c r="AN25" i="32"/>
  <c r="AK25" i="32"/>
  <c r="AI25" i="32"/>
  <c r="AE25" i="32"/>
  <c r="AG25" i="32" s="1"/>
  <c r="AC25" i="32"/>
  <c r="Z25" i="32"/>
  <c r="X25" i="32"/>
  <c r="U25" i="32"/>
  <c r="S25" i="32"/>
  <c r="O25" i="32"/>
  <c r="M25" i="32"/>
  <c r="I25" i="32"/>
  <c r="H25" i="32"/>
  <c r="G25" i="32"/>
  <c r="F25" i="32"/>
  <c r="E25" i="32"/>
  <c r="FT24" i="32"/>
  <c r="EO24" i="32"/>
  <c r="EM24" i="32"/>
  <c r="EJ24" i="32"/>
  <c r="EH24" i="32"/>
  <c r="EE24" i="32"/>
  <c r="EC24" i="32"/>
  <c r="DY24" i="32"/>
  <c r="EA24" i="32" s="1"/>
  <c r="DW24" i="32"/>
  <c r="DT24" i="32"/>
  <c r="DR24" i="32"/>
  <c r="DO24" i="32"/>
  <c r="DM24" i="32"/>
  <c r="DI24" i="32"/>
  <c r="DK24" i="32" s="1"/>
  <c r="DG24" i="32"/>
  <c r="DC24" i="32"/>
  <c r="DE24" i="32" s="1"/>
  <c r="DA24" i="32"/>
  <c r="CX24" i="32"/>
  <c r="CV24" i="32"/>
  <c r="CR24" i="32"/>
  <c r="CT24" i="32" s="1"/>
  <c r="CP24" i="32"/>
  <c r="CL24" i="32"/>
  <c r="CN24" i="32" s="1"/>
  <c r="CJ24" i="32"/>
  <c r="CG24" i="32"/>
  <c r="CE24" i="32"/>
  <c r="CB24" i="32"/>
  <c r="BZ24" i="32"/>
  <c r="BW24" i="32"/>
  <c r="BU24" i="32"/>
  <c r="BR24" i="32"/>
  <c r="BP24" i="32"/>
  <c r="BM24" i="32"/>
  <c r="BK24" i="32"/>
  <c r="BG24" i="32"/>
  <c r="BI24" i="32" s="1"/>
  <c r="BE24" i="32"/>
  <c r="BB24" i="32"/>
  <c r="AZ24" i="32"/>
  <c r="AV24" i="32"/>
  <c r="AX24" i="32" s="1"/>
  <c r="AT24" i="32"/>
  <c r="AP24" i="32"/>
  <c r="AR24" i="32" s="1"/>
  <c r="AN24" i="32"/>
  <c r="AK24" i="32"/>
  <c r="AI24" i="32"/>
  <c r="AE24" i="32"/>
  <c r="AG24" i="32" s="1"/>
  <c r="AC24" i="32"/>
  <c r="Z24" i="32"/>
  <c r="X24" i="32"/>
  <c r="U24" i="32"/>
  <c r="S24" i="32"/>
  <c r="O24" i="32"/>
  <c r="M24" i="32"/>
  <c r="I24" i="32"/>
  <c r="H24" i="32"/>
  <c r="G24" i="32"/>
  <c r="F24" i="32"/>
  <c r="E24" i="32"/>
  <c r="FT23" i="32"/>
  <c r="EO23" i="32"/>
  <c r="EM23" i="32"/>
  <c r="EJ23" i="32"/>
  <c r="EH23" i="32"/>
  <c r="EE23" i="32"/>
  <c r="EC23" i="32"/>
  <c r="DY23" i="32"/>
  <c r="EA23" i="32" s="1"/>
  <c r="DW23" i="32"/>
  <c r="DT23" i="32"/>
  <c r="DR23" i="32"/>
  <c r="DO23" i="32"/>
  <c r="DM23" i="32"/>
  <c r="DI23" i="32"/>
  <c r="DK23" i="32" s="1"/>
  <c r="DG23" i="32"/>
  <c r="DC23" i="32"/>
  <c r="DE23" i="32" s="1"/>
  <c r="DA23" i="32"/>
  <c r="CX23" i="32"/>
  <c r="CV23" i="32"/>
  <c r="CR23" i="32"/>
  <c r="CT23" i="32" s="1"/>
  <c r="CP23" i="32"/>
  <c r="CL23" i="32"/>
  <c r="CN23" i="32" s="1"/>
  <c r="CJ23" i="32"/>
  <c r="CG23" i="32"/>
  <c r="CE23" i="32"/>
  <c r="CB23" i="32"/>
  <c r="BZ23" i="32"/>
  <c r="BW23" i="32"/>
  <c r="BU23" i="32"/>
  <c r="BR23" i="32"/>
  <c r="BP23" i="32"/>
  <c r="BM23" i="32"/>
  <c r="BK23" i="32"/>
  <c r="BG23" i="32"/>
  <c r="BI23" i="32" s="1"/>
  <c r="BE23" i="32"/>
  <c r="BB23" i="32"/>
  <c r="AZ23" i="32"/>
  <c r="AV23" i="32"/>
  <c r="AX23" i="32" s="1"/>
  <c r="AT23" i="32"/>
  <c r="AP23" i="32"/>
  <c r="AR23" i="32" s="1"/>
  <c r="AN23" i="32"/>
  <c r="AK23" i="32"/>
  <c r="AI23" i="32"/>
  <c r="AE23" i="32"/>
  <c r="AG23" i="32" s="1"/>
  <c r="AC23" i="32"/>
  <c r="Z23" i="32"/>
  <c r="X23" i="32"/>
  <c r="U23" i="32"/>
  <c r="S23" i="32"/>
  <c r="O23" i="32"/>
  <c r="M23" i="32"/>
  <c r="I23" i="32"/>
  <c r="H23" i="32"/>
  <c r="G23" i="32"/>
  <c r="F23" i="32"/>
  <c r="E23" i="32"/>
  <c r="FT22" i="32"/>
  <c r="EO22" i="32"/>
  <c r="EM22" i="32"/>
  <c r="EJ22" i="32"/>
  <c r="EH22" i="32"/>
  <c r="EE22" i="32"/>
  <c r="EC22" i="32"/>
  <c r="DY22" i="32"/>
  <c r="EA22" i="32" s="1"/>
  <c r="DW22" i="32"/>
  <c r="DT22" i="32"/>
  <c r="DR22" i="32"/>
  <c r="DO22" i="32"/>
  <c r="DM22" i="32"/>
  <c r="DI22" i="32"/>
  <c r="DK22" i="32" s="1"/>
  <c r="DG22" i="32"/>
  <c r="DC22" i="32"/>
  <c r="DE22" i="32" s="1"/>
  <c r="DA22" i="32"/>
  <c r="CX22" i="32"/>
  <c r="CV22" i="32"/>
  <c r="CR22" i="32"/>
  <c r="CT22" i="32" s="1"/>
  <c r="CP22" i="32"/>
  <c r="CL22" i="32"/>
  <c r="CN22" i="32" s="1"/>
  <c r="CJ22" i="32"/>
  <c r="CG22" i="32"/>
  <c r="CE22" i="32"/>
  <c r="CB22" i="32"/>
  <c r="BZ22" i="32"/>
  <c r="BW22" i="32"/>
  <c r="BU22" i="32"/>
  <c r="BR22" i="32"/>
  <c r="BP22" i="32"/>
  <c r="BM22" i="32"/>
  <c r="BK22" i="32"/>
  <c r="BG22" i="32"/>
  <c r="BI22" i="32" s="1"/>
  <c r="BE22" i="32"/>
  <c r="BB22" i="32"/>
  <c r="AZ22" i="32"/>
  <c r="AV22" i="32"/>
  <c r="AX22" i="32" s="1"/>
  <c r="AT22" i="32"/>
  <c r="AP22" i="32"/>
  <c r="AR22" i="32" s="1"/>
  <c r="AN22" i="32"/>
  <c r="AK22" i="32"/>
  <c r="AI22" i="32"/>
  <c r="AE22" i="32"/>
  <c r="AG22" i="32" s="1"/>
  <c r="AC22" i="32"/>
  <c r="Z22" i="32"/>
  <c r="X22" i="32"/>
  <c r="U22" i="32"/>
  <c r="S22" i="32"/>
  <c r="O22" i="32"/>
  <c r="M22" i="32"/>
  <c r="I22" i="32"/>
  <c r="H22" i="32"/>
  <c r="G22" i="32"/>
  <c r="F22" i="32"/>
  <c r="E22" i="32"/>
  <c r="FT21" i="32"/>
  <c r="EO21" i="32"/>
  <c r="EM21" i="32"/>
  <c r="EJ21" i="32"/>
  <c r="EH21" i="32"/>
  <c r="EE21" i="32"/>
  <c r="EC21" i="32"/>
  <c r="DY21" i="32"/>
  <c r="EA21" i="32" s="1"/>
  <c r="DW21" i="32"/>
  <c r="DT21" i="32"/>
  <c r="DR21" i="32"/>
  <c r="DO21" i="32"/>
  <c r="DM21" i="32"/>
  <c r="DI21" i="32"/>
  <c r="DK21" i="32" s="1"/>
  <c r="DG21" i="32"/>
  <c r="DC21" i="32"/>
  <c r="DE21" i="32" s="1"/>
  <c r="DA21" i="32"/>
  <c r="CX21" i="32"/>
  <c r="CV21" i="32"/>
  <c r="CR21" i="32"/>
  <c r="CT21" i="32" s="1"/>
  <c r="CP21" i="32"/>
  <c r="CL21" i="32"/>
  <c r="CN21" i="32" s="1"/>
  <c r="CJ21" i="32"/>
  <c r="CG21" i="32"/>
  <c r="CE21" i="32"/>
  <c r="CB21" i="32"/>
  <c r="BZ21" i="32"/>
  <c r="BW21" i="32"/>
  <c r="BU21" i="32"/>
  <c r="BR21" i="32"/>
  <c r="BP21" i="32"/>
  <c r="BM21" i="32"/>
  <c r="BK21" i="32"/>
  <c r="BG21" i="32"/>
  <c r="BI21" i="32" s="1"/>
  <c r="BE21" i="32"/>
  <c r="BB21" i="32"/>
  <c r="AZ21" i="32"/>
  <c r="AV21" i="32"/>
  <c r="AX21" i="32" s="1"/>
  <c r="AT21" i="32"/>
  <c r="AP21" i="32"/>
  <c r="AR21" i="32" s="1"/>
  <c r="AN21" i="32"/>
  <c r="AK21" i="32"/>
  <c r="AI21" i="32"/>
  <c r="AE21" i="32"/>
  <c r="AG21" i="32" s="1"/>
  <c r="AC21" i="32"/>
  <c r="Z21" i="32"/>
  <c r="X21" i="32"/>
  <c r="U21" i="32"/>
  <c r="S21" i="32"/>
  <c r="O21" i="32"/>
  <c r="M21" i="32"/>
  <c r="I21" i="32"/>
  <c r="H21" i="32"/>
  <c r="E21" i="32"/>
  <c r="FT20" i="32"/>
  <c r="EO20" i="32"/>
  <c r="EM20" i="32"/>
  <c r="EJ20" i="32"/>
  <c r="EH20" i="32"/>
  <c r="EE20" i="32"/>
  <c r="EC20" i="32"/>
  <c r="DY20" i="32"/>
  <c r="EA20" i="32" s="1"/>
  <c r="DW20" i="32"/>
  <c r="DT20" i="32"/>
  <c r="DR20" i="32"/>
  <c r="DO20" i="32"/>
  <c r="DM20" i="32"/>
  <c r="DI20" i="32"/>
  <c r="DK20" i="32" s="1"/>
  <c r="DG20" i="32"/>
  <c r="DC20" i="32"/>
  <c r="DE20" i="32" s="1"/>
  <c r="DA20" i="32"/>
  <c r="CX20" i="32"/>
  <c r="CV20" i="32"/>
  <c r="CR20" i="32"/>
  <c r="CT20" i="32" s="1"/>
  <c r="CP20" i="32"/>
  <c r="CL20" i="32"/>
  <c r="CN20" i="32" s="1"/>
  <c r="CJ20" i="32"/>
  <c r="CG20" i="32"/>
  <c r="CE20" i="32"/>
  <c r="CB20" i="32"/>
  <c r="BZ20" i="32"/>
  <c r="BW20" i="32"/>
  <c r="BU20" i="32"/>
  <c r="BR20" i="32"/>
  <c r="BP20" i="32"/>
  <c r="BM20" i="32"/>
  <c r="BK20" i="32"/>
  <c r="BG20" i="32"/>
  <c r="BI20" i="32" s="1"/>
  <c r="BE20" i="32"/>
  <c r="BB20" i="32"/>
  <c r="AZ20" i="32"/>
  <c r="AV20" i="32"/>
  <c r="AX20" i="32" s="1"/>
  <c r="AT20" i="32"/>
  <c r="AP20" i="32"/>
  <c r="AR20" i="32" s="1"/>
  <c r="AN20" i="32"/>
  <c r="AK20" i="32"/>
  <c r="AI20" i="32"/>
  <c r="AE20" i="32"/>
  <c r="AG20" i="32" s="1"/>
  <c r="AC20" i="32"/>
  <c r="Z20" i="32"/>
  <c r="X20" i="32"/>
  <c r="U20" i="32"/>
  <c r="S20" i="32"/>
  <c r="O20" i="32"/>
  <c r="M20" i="32"/>
  <c r="I20" i="32"/>
  <c r="H20" i="32"/>
  <c r="E20" i="32"/>
  <c r="FT19" i="32"/>
  <c r="EO19" i="32"/>
  <c r="EM19" i="32"/>
  <c r="EJ19" i="32"/>
  <c r="EH19" i="32"/>
  <c r="EE19" i="32"/>
  <c r="EC19" i="32"/>
  <c r="DY19" i="32"/>
  <c r="EA19" i="32" s="1"/>
  <c r="DW19" i="32"/>
  <c r="DT19" i="32"/>
  <c r="DR19" i="32"/>
  <c r="DO19" i="32"/>
  <c r="DM19" i="32"/>
  <c r="DI19" i="32"/>
  <c r="DK19" i="32" s="1"/>
  <c r="DG19" i="32"/>
  <c r="DC19" i="32"/>
  <c r="DE19" i="32" s="1"/>
  <c r="DA19" i="32"/>
  <c r="CX19" i="32"/>
  <c r="CV19" i="32"/>
  <c r="CR19" i="32"/>
  <c r="CT19" i="32" s="1"/>
  <c r="CP19" i="32"/>
  <c r="CL19" i="32"/>
  <c r="CN19" i="32" s="1"/>
  <c r="CJ19" i="32"/>
  <c r="CG19" i="32"/>
  <c r="CE19" i="32"/>
  <c r="CB19" i="32"/>
  <c r="BZ19" i="32"/>
  <c r="BW19" i="32"/>
  <c r="BU19" i="32"/>
  <c r="BR19" i="32"/>
  <c r="BP19" i="32"/>
  <c r="BM19" i="32"/>
  <c r="BK19" i="32"/>
  <c r="BG19" i="32"/>
  <c r="BI19" i="32" s="1"/>
  <c r="BE19" i="32"/>
  <c r="BB19" i="32"/>
  <c r="AZ19" i="32"/>
  <c r="AV19" i="32"/>
  <c r="AX19" i="32" s="1"/>
  <c r="AT19" i="32"/>
  <c r="AP19" i="32"/>
  <c r="AR19" i="32" s="1"/>
  <c r="AN19" i="32"/>
  <c r="AK19" i="32"/>
  <c r="AI19" i="32"/>
  <c r="AE19" i="32"/>
  <c r="AG19" i="32" s="1"/>
  <c r="AC19" i="32"/>
  <c r="Z19" i="32"/>
  <c r="X19" i="32"/>
  <c r="U19" i="32"/>
  <c r="S19" i="32"/>
  <c r="O19" i="32"/>
  <c r="M19" i="32"/>
  <c r="I19" i="32"/>
  <c r="H19" i="32"/>
  <c r="G19" i="32"/>
  <c r="F19" i="32"/>
  <c r="E19" i="32"/>
  <c r="FT18" i="32"/>
  <c r="EO18" i="32"/>
  <c r="EM18" i="32"/>
  <c r="EJ18" i="32"/>
  <c r="EH18" i="32"/>
  <c r="EE18" i="32"/>
  <c r="EC18" i="32"/>
  <c r="DY18" i="32"/>
  <c r="EA18" i="32" s="1"/>
  <c r="DW18" i="32"/>
  <c r="DT18" i="32"/>
  <c r="DR18" i="32"/>
  <c r="DO18" i="32"/>
  <c r="DM18" i="32"/>
  <c r="DI18" i="32"/>
  <c r="DK18" i="32" s="1"/>
  <c r="DG18" i="32"/>
  <c r="DC18" i="32"/>
  <c r="DE18" i="32" s="1"/>
  <c r="DA18" i="32"/>
  <c r="CX18" i="32"/>
  <c r="CV18" i="32"/>
  <c r="CR18" i="32"/>
  <c r="CT18" i="32" s="1"/>
  <c r="CP18" i="32"/>
  <c r="CL18" i="32"/>
  <c r="CN18" i="32" s="1"/>
  <c r="CJ18" i="32"/>
  <c r="CG18" i="32"/>
  <c r="CE18" i="32"/>
  <c r="CB18" i="32"/>
  <c r="BZ18" i="32"/>
  <c r="BW18" i="32"/>
  <c r="BU18" i="32"/>
  <c r="BR18" i="32"/>
  <c r="BP18" i="32"/>
  <c r="BM18" i="32"/>
  <c r="BK18" i="32"/>
  <c r="BG18" i="32"/>
  <c r="BI18" i="32" s="1"/>
  <c r="BE18" i="32"/>
  <c r="BB18" i="32"/>
  <c r="AZ18" i="32"/>
  <c r="AV18" i="32"/>
  <c r="AX18" i="32" s="1"/>
  <c r="AT18" i="32"/>
  <c r="AP18" i="32"/>
  <c r="AR18" i="32" s="1"/>
  <c r="AN18" i="32"/>
  <c r="AK18" i="32"/>
  <c r="AI18" i="32"/>
  <c r="AE18" i="32"/>
  <c r="AG18" i="32" s="1"/>
  <c r="AC18" i="32"/>
  <c r="Z18" i="32"/>
  <c r="X18" i="32"/>
  <c r="U18" i="32"/>
  <c r="S18" i="32"/>
  <c r="O18" i="32"/>
  <c r="M18" i="32"/>
  <c r="I18" i="32"/>
  <c r="H18" i="32"/>
  <c r="G18" i="32"/>
  <c r="F18" i="32"/>
  <c r="E18" i="32"/>
  <c r="FT17" i="32"/>
  <c r="EO17" i="32"/>
  <c r="EM17" i="32"/>
  <c r="EJ17" i="32"/>
  <c r="EH17" i="32"/>
  <c r="EE17" i="32"/>
  <c r="EC17" i="32"/>
  <c r="DY17" i="32"/>
  <c r="EA17" i="32" s="1"/>
  <c r="DW17" i="32"/>
  <c r="DT17" i="32"/>
  <c r="DR17" i="32"/>
  <c r="DO17" i="32"/>
  <c r="DM17" i="32"/>
  <c r="DI17" i="32"/>
  <c r="DK17" i="32" s="1"/>
  <c r="DG17" i="32"/>
  <c r="DC17" i="32"/>
  <c r="DE17" i="32" s="1"/>
  <c r="DA17" i="32"/>
  <c r="CX17" i="32"/>
  <c r="CV17" i="32"/>
  <c r="CR17" i="32"/>
  <c r="CT17" i="32" s="1"/>
  <c r="CP17" i="32"/>
  <c r="CL17" i="32"/>
  <c r="CN17" i="32" s="1"/>
  <c r="CJ17" i="32"/>
  <c r="CG17" i="32"/>
  <c r="CE17" i="32"/>
  <c r="CB17" i="32"/>
  <c r="BZ17" i="32"/>
  <c r="BW17" i="32"/>
  <c r="BU17" i="32"/>
  <c r="BR17" i="32"/>
  <c r="BP17" i="32"/>
  <c r="BM17" i="32"/>
  <c r="BK17" i="32"/>
  <c r="BG17" i="32"/>
  <c r="BI17" i="32" s="1"/>
  <c r="BE17" i="32"/>
  <c r="BB17" i="32"/>
  <c r="AZ17" i="32"/>
  <c r="AV17" i="32"/>
  <c r="AX17" i="32" s="1"/>
  <c r="AT17" i="32"/>
  <c r="AP17" i="32"/>
  <c r="AR17" i="32" s="1"/>
  <c r="AN17" i="32"/>
  <c r="AK17" i="32"/>
  <c r="AI17" i="32"/>
  <c r="AE17" i="32"/>
  <c r="AG17" i="32" s="1"/>
  <c r="AC17" i="32"/>
  <c r="Z17" i="32"/>
  <c r="X17" i="32"/>
  <c r="U17" i="32"/>
  <c r="S17" i="32"/>
  <c r="O17" i="32"/>
  <c r="M17" i="32"/>
  <c r="I17" i="32"/>
  <c r="H17" i="32"/>
  <c r="E17" i="32"/>
  <c r="FT16" i="32"/>
  <c r="EO16" i="32"/>
  <c r="EM16" i="32"/>
  <c r="EJ16" i="32"/>
  <c r="EH16" i="32"/>
  <c r="EE16" i="32"/>
  <c r="EC16" i="32"/>
  <c r="DY16" i="32"/>
  <c r="EA16" i="32" s="1"/>
  <c r="DW16" i="32"/>
  <c r="DT16" i="32"/>
  <c r="DR16" i="32"/>
  <c r="DO16" i="32"/>
  <c r="DM16" i="32"/>
  <c r="DI16" i="32"/>
  <c r="DK16" i="32" s="1"/>
  <c r="DG16" i="32"/>
  <c r="DC16" i="32"/>
  <c r="DE16" i="32" s="1"/>
  <c r="DA16" i="32"/>
  <c r="CX16" i="32"/>
  <c r="CV16" i="32"/>
  <c r="CR16" i="32"/>
  <c r="CT16" i="32" s="1"/>
  <c r="CP16" i="32"/>
  <c r="CL16" i="32"/>
  <c r="CN16" i="32" s="1"/>
  <c r="CJ16" i="32"/>
  <c r="CG16" i="32"/>
  <c r="CE16" i="32"/>
  <c r="CB16" i="32"/>
  <c r="BZ16" i="32"/>
  <c r="BW16" i="32"/>
  <c r="BU16" i="32"/>
  <c r="BR16" i="32"/>
  <c r="BP16" i="32"/>
  <c r="BM16" i="32"/>
  <c r="BK16" i="32"/>
  <c r="BG16" i="32"/>
  <c r="BI16" i="32" s="1"/>
  <c r="BE16" i="32"/>
  <c r="BB16" i="32"/>
  <c r="AZ16" i="32"/>
  <c r="AV16" i="32"/>
  <c r="AX16" i="32" s="1"/>
  <c r="AT16" i="32"/>
  <c r="AP16" i="32"/>
  <c r="AR16" i="32" s="1"/>
  <c r="AN16" i="32"/>
  <c r="AK16" i="32"/>
  <c r="AI16" i="32"/>
  <c r="AE16" i="32"/>
  <c r="AG16" i="32" s="1"/>
  <c r="AC16" i="32"/>
  <c r="Z16" i="32"/>
  <c r="X16" i="32"/>
  <c r="U16" i="32"/>
  <c r="S16" i="32"/>
  <c r="O16" i="32"/>
  <c r="M16" i="32"/>
  <c r="I16" i="32"/>
  <c r="H16" i="32"/>
  <c r="E16" i="32"/>
  <c r="FT15" i="32"/>
  <c r="EO15" i="32"/>
  <c r="EM15" i="32"/>
  <c r="EJ15" i="32"/>
  <c r="EH15" i="32"/>
  <c r="EE15" i="32"/>
  <c r="EC15" i="32"/>
  <c r="DY15" i="32"/>
  <c r="EA15" i="32" s="1"/>
  <c r="DW15" i="32"/>
  <c r="DT15" i="32"/>
  <c r="DR15" i="32"/>
  <c r="DO15" i="32"/>
  <c r="DM15" i="32"/>
  <c r="DI15" i="32"/>
  <c r="DK15" i="32" s="1"/>
  <c r="DG15" i="32"/>
  <c r="DC15" i="32"/>
  <c r="DE15" i="32" s="1"/>
  <c r="DA15" i="32"/>
  <c r="CX15" i="32"/>
  <c r="CV15" i="32"/>
  <c r="CR15" i="32"/>
  <c r="CT15" i="32" s="1"/>
  <c r="CP15" i="32"/>
  <c r="CL15" i="32"/>
  <c r="CN15" i="32" s="1"/>
  <c r="CJ15" i="32"/>
  <c r="CG15" i="32"/>
  <c r="CE15" i="32"/>
  <c r="CB15" i="32"/>
  <c r="BZ15" i="32"/>
  <c r="BW15" i="32"/>
  <c r="BU15" i="32"/>
  <c r="BR15" i="32"/>
  <c r="BP15" i="32"/>
  <c r="BM15" i="32"/>
  <c r="BK15" i="32"/>
  <c r="BG15" i="32"/>
  <c r="BI15" i="32" s="1"/>
  <c r="BE15" i="32"/>
  <c r="BB15" i="32"/>
  <c r="AZ15" i="32"/>
  <c r="AV15" i="32"/>
  <c r="AX15" i="32" s="1"/>
  <c r="AT15" i="32"/>
  <c r="AP15" i="32"/>
  <c r="AR15" i="32" s="1"/>
  <c r="AN15" i="32"/>
  <c r="AK15" i="32"/>
  <c r="AI15" i="32"/>
  <c r="AE15" i="32"/>
  <c r="AC15" i="32"/>
  <c r="Z15" i="32"/>
  <c r="X15" i="32"/>
  <c r="U15" i="32"/>
  <c r="S15" i="32"/>
  <c r="O15" i="32"/>
  <c r="M15" i="32"/>
  <c r="I15" i="32"/>
  <c r="H15" i="32"/>
  <c r="G15" i="32"/>
  <c r="F15" i="32"/>
  <c r="E15" i="32"/>
  <c r="FT14" i="32"/>
  <c r="EO14" i="32"/>
  <c r="EM14" i="32"/>
  <c r="EJ14" i="32"/>
  <c r="EH14" i="32"/>
  <c r="EE14" i="32"/>
  <c r="EC14" i="32"/>
  <c r="DY14" i="32"/>
  <c r="EA14" i="32" s="1"/>
  <c r="DW14" i="32"/>
  <c r="DT14" i="32"/>
  <c r="DR14" i="32"/>
  <c r="DO14" i="32"/>
  <c r="DM14" i="32"/>
  <c r="DI14" i="32"/>
  <c r="DK14" i="32" s="1"/>
  <c r="DG14" i="32"/>
  <c r="DC14" i="32"/>
  <c r="DE14" i="32" s="1"/>
  <c r="DA14" i="32"/>
  <c r="CX14" i="32"/>
  <c r="CV14" i="32"/>
  <c r="CR14" i="32"/>
  <c r="CT14" i="32" s="1"/>
  <c r="CP14" i="32"/>
  <c r="CL14" i="32"/>
  <c r="CN14" i="32" s="1"/>
  <c r="CJ14" i="32"/>
  <c r="CG14" i="32"/>
  <c r="CE14" i="32"/>
  <c r="CB14" i="32"/>
  <c r="BZ14" i="32"/>
  <c r="BW14" i="32"/>
  <c r="BU14" i="32"/>
  <c r="BR14" i="32"/>
  <c r="BP14" i="32"/>
  <c r="BM14" i="32"/>
  <c r="BK14" i="32"/>
  <c r="BG14" i="32"/>
  <c r="BI14" i="32" s="1"/>
  <c r="BE14" i="32"/>
  <c r="BB14" i="32"/>
  <c r="AZ14" i="32"/>
  <c r="AV14" i="32"/>
  <c r="AX14" i="32" s="1"/>
  <c r="AT14" i="32"/>
  <c r="AP14" i="32"/>
  <c r="AR14" i="32" s="1"/>
  <c r="AN14" i="32"/>
  <c r="AK14" i="32"/>
  <c r="AI14" i="32"/>
  <c r="AE14" i="32"/>
  <c r="AG14" i="32" s="1"/>
  <c r="AC14" i="32"/>
  <c r="Z14" i="32"/>
  <c r="X14" i="32"/>
  <c r="U14" i="32"/>
  <c r="S14" i="32"/>
  <c r="O14" i="32"/>
  <c r="Q14" i="32" s="1"/>
  <c r="M14" i="32"/>
  <c r="I14" i="32"/>
  <c r="H14" i="32"/>
  <c r="G14" i="32"/>
  <c r="F14" i="32"/>
  <c r="E14" i="32"/>
  <c r="FT13" i="32"/>
  <c r="EO13" i="32"/>
  <c r="EM13" i="32"/>
  <c r="EJ13" i="32"/>
  <c r="EH13" i="32"/>
  <c r="EE13" i="32"/>
  <c r="EC13" i="32"/>
  <c r="DY13" i="32"/>
  <c r="EA13" i="32" s="1"/>
  <c r="DW13" i="32"/>
  <c r="DT13" i="32"/>
  <c r="DR13" i="32"/>
  <c r="DO13" i="32"/>
  <c r="DM13" i="32"/>
  <c r="DI13" i="32"/>
  <c r="DK13" i="32" s="1"/>
  <c r="DG13" i="32"/>
  <c r="DC13" i="32"/>
  <c r="DE13" i="32" s="1"/>
  <c r="DA13" i="32"/>
  <c r="CX13" i="32"/>
  <c r="CV13" i="32"/>
  <c r="CR13" i="32"/>
  <c r="CT13" i="32" s="1"/>
  <c r="CP13" i="32"/>
  <c r="CL13" i="32"/>
  <c r="CN13" i="32" s="1"/>
  <c r="CJ13" i="32"/>
  <c r="CG13" i="32"/>
  <c r="CE13" i="32"/>
  <c r="CB13" i="32"/>
  <c r="BZ13" i="32"/>
  <c r="BW13" i="32"/>
  <c r="BU13" i="32"/>
  <c r="BR13" i="32"/>
  <c r="BP13" i="32"/>
  <c r="BM13" i="32"/>
  <c r="BK13" i="32"/>
  <c r="BG13" i="32"/>
  <c r="BI13" i="32" s="1"/>
  <c r="BE13" i="32"/>
  <c r="BB13" i="32"/>
  <c r="AZ13" i="32"/>
  <c r="AV13" i="32"/>
  <c r="AX13" i="32" s="1"/>
  <c r="AT13" i="32"/>
  <c r="AP13" i="32"/>
  <c r="AR13" i="32" s="1"/>
  <c r="AN13" i="32"/>
  <c r="AK13" i="32"/>
  <c r="AI13" i="32"/>
  <c r="AE13" i="32"/>
  <c r="AG13" i="32" s="1"/>
  <c r="AC13" i="32"/>
  <c r="Z13" i="32"/>
  <c r="X13" i="32"/>
  <c r="U13" i="32"/>
  <c r="S13" i="32"/>
  <c r="O13" i="32"/>
  <c r="M13" i="32"/>
  <c r="I13" i="32"/>
  <c r="H13" i="32"/>
  <c r="G13" i="32"/>
  <c r="F13" i="32"/>
  <c r="E13" i="32"/>
  <c r="FT12" i="32"/>
  <c r="EO12" i="32"/>
  <c r="EM12" i="32"/>
  <c r="EJ12" i="32"/>
  <c r="EH12" i="32"/>
  <c r="EE12" i="32"/>
  <c r="EC12" i="32"/>
  <c r="DY12" i="32"/>
  <c r="EA12" i="32" s="1"/>
  <c r="DW12" i="32"/>
  <c r="DT12" i="32"/>
  <c r="DR12" i="32"/>
  <c r="DO12" i="32"/>
  <c r="DM12" i="32"/>
  <c r="DI12" i="32"/>
  <c r="DK12" i="32" s="1"/>
  <c r="DG12" i="32"/>
  <c r="DC12" i="32"/>
  <c r="DE12" i="32" s="1"/>
  <c r="DA12" i="32"/>
  <c r="CX12" i="32"/>
  <c r="CV12" i="32"/>
  <c r="CR12" i="32"/>
  <c r="CT12" i="32" s="1"/>
  <c r="CP12" i="32"/>
  <c r="CL12" i="32"/>
  <c r="CN12" i="32" s="1"/>
  <c r="CJ12" i="32"/>
  <c r="CG12" i="32"/>
  <c r="CE12" i="32"/>
  <c r="CB12" i="32"/>
  <c r="BZ12" i="32"/>
  <c r="BW12" i="32"/>
  <c r="BU12" i="32"/>
  <c r="BR12" i="32"/>
  <c r="BP12" i="32"/>
  <c r="BM12" i="32"/>
  <c r="BK12" i="32"/>
  <c r="BG12" i="32"/>
  <c r="BI12" i="32" s="1"/>
  <c r="BE12" i="32"/>
  <c r="BB12" i="32"/>
  <c r="AZ12" i="32"/>
  <c r="AV12" i="32"/>
  <c r="AX12" i="32" s="1"/>
  <c r="AT12" i="32"/>
  <c r="AP12" i="32"/>
  <c r="AR12" i="32" s="1"/>
  <c r="AN12" i="32"/>
  <c r="AK12" i="32"/>
  <c r="AI12" i="32"/>
  <c r="AE12" i="32"/>
  <c r="AG12" i="32" s="1"/>
  <c r="AC12" i="32"/>
  <c r="Z12" i="32"/>
  <c r="X12" i="32"/>
  <c r="U12" i="32"/>
  <c r="S12" i="32"/>
  <c r="O12" i="32"/>
  <c r="M12" i="32"/>
  <c r="I12" i="32"/>
  <c r="H12" i="32"/>
  <c r="G12" i="32"/>
  <c r="F12" i="32"/>
  <c r="E12" i="32"/>
  <c r="FT11" i="32"/>
  <c r="EO11" i="32"/>
  <c r="EM11" i="32"/>
  <c r="EJ11" i="32"/>
  <c r="EH11" i="32"/>
  <c r="EE11" i="32"/>
  <c r="EC11" i="32"/>
  <c r="DY11" i="32"/>
  <c r="EA11" i="32" s="1"/>
  <c r="DW11" i="32"/>
  <c r="DT11" i="32"/>
  <c r="DR11" i="32"/>
  <c r="DO11" i="32"/>
  <c r="DM11" i="32"/>
  <c r="DI11" i="32"/>
  <c r="DK11" i="32" s="1"/>
  <c r="DG11" i="32"/>
  <c r="DC11" i="32"/>
  <c r="DE11" i="32" s="1"/>
  <c r="DA11" i="32"/>
  <c r="CX11" i="32"/>
  <c r="CV11" i="32"/>
  <c r="CR11" i="32"/>
  <c r="CT11" i="32" s="1"/>
  <c r="CP11" i="32"/>
  <c r="CL11" i="32"/>
  <c r="CN11" i="32" s="1"/>
  <c r="CJ11" i="32"/>
  <c r="CG11" i="32"/>
  <c r="CE11" i="32"/>
  <c r="CB11" i="32"/>
  <c r="BZ11" i="32"/>
  <c r="BW11" i="32"/>
  <c r="BU11" i="32"/>
  <c r="BR11" i="32"/>
  <c r="BP11" i="32"/>
  <c r="BM11" i="32"/>
  <c r="BK11" i="32"/>
  <c r="BG11" i="32"/>
  <c r="BI11" i="32" s="1"/>
  <c r="BE11" i="32"/>
  <c r="BB11" i="32"/>
  <c r="AZ11" i="32"/>
  <c r="AV11" i="32"/>
  <c r="AX11" i="32" s="1"/>
  <c r="AT11" i="32"/>
  <c r="AP11" i="32"/>
  <c r="AR11" i="32" s="1"/>
  <c r="AN11" i="32"/>
  <c r="AK11" i="32"/>
  <c r="AI11" i="32"/>
  <c r="AE11" i="32"/>
  <c r="AG11" i="32" s="1"/>
  <c r="AC11" i="32"/>
  <c r="Z11" i="32"/>
  <c r="X11" i="32"/>
  <c r="U11" i="32"/>
  <c r="S11" i="32"/>
  <c r="O11" i="32"/>
  <c r="M11" i="32"/>
  <c r="I11" i="32"/>
  <c r="H11" i="32"/>
  <c r="G11" i="32"/>
  <c r="F11" i="32"/>
  <c r="E11" i="32"/>
  <c r="FT10" i="32"/>
  <c r="EO10" i="32"/>
  <c r="EM10" i="32"/>
  <c r="EJ10" i="32"/>
  <c r="EH10" i="32"/>
  <c r="EE10" i="32"/>
  <c r="EC10" i="32"/>
  <c r="DY10" i="32"/>
  <c r="EA10" i="32" s="1"/>
  <c r="DW10" i="32"/>
  <c r="DT10" i="32"/>
  <c r="DR10" i="32"/>
  <c r="DO10" i="32"/>
  <c r="DM10" i="32"/>
  <c r="DI10" i="32"/>
  <c r="DK10" i="32" s="1"/>
  <c r="DG10" i="32"/>
  <c r="DC10" i="32"/>
  <c r="DE10" i="32" s="1"/>
  <c r="DA10" i="32"/>
  <c r="CX10" i="32"/>
  <c r="CV10" i="32"/>
  <c r="CR10" i="32"/>
  <c r="CT10" i="32" s="1"/>
  <c r="CP10" i="32"/>
  <c r="CL10" i="32"/>
  <c r="CN10" i="32" s="1"/>
  <c r="CJ10" i="32"/>
  <c r="CG10" i="32"/>
  <c r="CE10" i="32"/>
  <c r="CB10" i="32"/>
  <c r="BZ10" i="32"/>
  <c r="BW10" i="32"/>
  <c r="BU10" i="32"/>
  <c r="BR10" i="32"/>
  <c r="BP10" i="32"/>
  <c r="BM10" i="32"/>
  <c r="BK10" i="32"/>
  <c r="BG10" i="32"/>
  <c r="BI10" i="32" s="1"/>
  <c r="BE10" i="32"/>
  <c r="BB10" i="32"/>
  <c r="AZ10" i="32"/>
  <c r="AV10" i="32"/>
  <c r="AX10" i="32" s="1"/>
  <c r="AT10" i="32"/>
  <c r="AP10" i="32"/>
  <c r="AR10" i="32" s="1"/>
  <c r="AN10" i="32"/>
  <c r="AK10" i="32"/>
  <c r="AI10" i="32"/>
  <c r="AE10" i="32"/>
  <c r="AG10" i="32" s="1"/>
  <c r="AC10" i="32"/>
  <c r="Z10" i="32"/>
  <c r="X10" i="32"/>
  <c r="U10" i="32"/>
  <c r="S10" i="32"/>
  <c r="O10" i="32"/>
  <c r="M10" i="32"/>
  <c r="I10" i="32"/>
  <c r="H10" i="32"/>
  <c r="E10" i="32"/>
  <c r="FT9" i="32"/>
  <c r="EO9" i="32"/>
  <c r="EM9" i="32"/>
  <c r="EJ9" i="32"/>
  <c r="EH9" i="32"/>
  <c r="EE9" i="32"/>
  <c r="EC9" i="32"/>
  <c r="DY9" i="32"/>
  <c r="EA9" i="32" s="1"/>
  <c r="DW9" i="32"/>
  <c r="DT9" i="32"/>
  <c r="DR9" i="32"/>
  <c r="DO9" i="32"/>
  <c r="DM9" i="32"/>
  <c r="DI9" i="32"/>
  <c r="DK9" i="32" s="1"/>
  <c r="DG9" i="32"/>
  <c r="DC9" i="32"/>
  <c r="DE9" i="32" s="1"/>
  <c r="DA9" i="32"/>
  <c r="CX9" i="32"/>
  <c r="CV9" i="32"/>
  <c r="CR9" i="32"/>
  <c r="CT9" i="32" s="1"/>
  <c r="CP9" i="32"/>
  <c r="CL9" i="32"/>
  <c r="CN9" i="32" s="1"/>
  <c r="CJ9" i="32"/>
  <c r="CG9" i="32"/>
  <c r="CE9" i="32"/>
  <c r="CB9" i="32"/>
  <c r="BZ9" i="32"/>
  <c r="BW9" i="32"/>
  <c r="BU9" i="32"/>
  <c r="BR9" i="32"/>
  <c r="BP9" i="32"/>
  <c r="BM9" i="32"/>
  <c r="BK9" i="32"/>
  <c r="BG9" i="32"/>
  <c r="BI9" i="32" s="1"/>
  <c r="BE9" i="32"/>
  <c r="BB9" i="32"/>
  <c r="AZ9" i="32"/>
  <c r="AV9" i="32"/>
  <c r="AX9" i="32" s="1"/>
  <c r="AT9" i="32"/>
  <c r="AP9" i="32"/>
  <c r="AR9" i="32" s="1"/>
  <c r="AN9" i="32"/>
  <c r="AK9" i="32"/>
  <c r="AI9" i="32"/>
  <c r="AE9" i="32"/>
  <c r="AG9" i="32" s="1"/>
  <c r="AC9" i="32"/>
  <c r="Z9" i="32"/>
  <c r="X9" i="32"/>
  <c r="U9" i="32"/>
  <c r="S9" i="32"/>
  <c r="O9" i="32"/>
  <c r="M9" i="32"/>
  <c r="I9" i="32"/>
  <c r="H9" i="32"/>
  <c r="E9" i="32"/>
  <c r="FT8" i="32"/>
  <c r="EO8" i="32"/>
  <c r="EM8" i="32"/>
  <c r="EJ8" i="32"/>
  <c r="EH8" i="32"/>
  <c r="EE8" i="32"/>
  <c r="EC8" i="32"/>
  <c r="DY8" i="32"/>
  <c r="EA8" i="32" s="1"/>
  <c r="DW8" i="32"/>
  <c r="DT8" i="32"/>
  <c r="DR8" i="32"/>
  <c r="DO8" i="32"/>
  <c r="DM8" i="32"/>
  <c r="DI8" i="32"/>
  <c r="DK8" i="32" s="1"/>
  <c r="DG8" i="32"/>
  <c r="DC8" i="32"/>
  <c r="DE8" i="32" s="1"/>
  <c r="DA8" i="32"/>
  <c r="CX8" i="32"/>
  <c r="CV8" i="32"/>
  <c r="CR8" i="32"/>
  <c r="CT8" i="32" s="1"/>
  <c r="CP8" i="32"/>
  <c r="CL8" i="32"/>
  <c r="CN8" i="32" s="1"/>
  <c r="CJ8" i="32"/>
  <c r="CG8" i="32"/>
  <c r="CE8" i="32"/>
  <c r="CB8" i="32"/>
  <c r="BZ8" i="32"/>
  <c r="BW8" i="32"/>
  <c r="BU8" i="32"/>
  <c r="BR8" i="32"/>
  <c r="BP8" i="32"/>
  <c r="BM8" i="32"/>
  <c r="BK8" i="32"/>
  <c r="BG8" i="32"/>
  <c r="BI8" i="32" s="1"/>
  <c r="BE8" i="32"/>
  <c r="BB8" i="32"/>
  <c r="AZ8" i="32"/>
  <c r="AV8" i="32"/>
  <c r="AX8" i="32" s="1"/>
  <c r="AT8" i="32"/>
  <c r="AP8" i="32"/>
  <c r="AR8" i="32" s="1"/>
  <c r="AN8" i="32"/>
  <c r="AK8" i="32"/>
  <c r="AI8" i="32"/>
  <c r="AE8" i="32"/>
  <c r="AG8" i="32" s="1"/>
  <c r="AC8" i="32"/>
  <c r="Z8" i="32"/>
  <c r="X8" i="32"/>
  <c r="U8" i="32"/>
  <c r="S8" i="32"/>
  <c r="O8" i="32"/>
  <c r="M8" i="32"/>
  <c r="I8" i="32"/>
  <c r="H8" i="32"/>
  <c r="E8" i="32"/>
  <c r="FT7" i="32"/>
  <c r="EO7" i="32"/>
  <c r="EM7" i="32"/>
  <c r="EJ7" i="32"/>
  <c r="EH7" i="32"/>
  <c r="EE7" i="32"/>
  <c r="EC7" i="32"/>
  <c r="DY7" i="32"/>
  <c r="EA7" i="32" s="1"/>
  <c r="DW7" i="32"/>
  <c r="DT7" i="32"/>
  <c r="DR7" i="32"/>
  <c r="DO7" i="32"/>
  <c r="DM7" i="32"/>
  <c r="DI7" i="32"/>
  <c r="DK7" i="32" s="1"/>
  <c r="DG7" i="32"/>
  <c r="DC7" i="32"/>
  <c r="DE7" i="32" s="1"/>
  <c r="DA7" i="32"/>
  <c r="CX7" i="32"/>
  <c r="CV7" i="32"/>
  <c r="CR7" i="32"/>
  <c r="CT7" i="32" s="1"/>
  <c r="CP7" i="32"/>
  <c r="CL7" i="32"/>
  <c r="CN7" i="32" s="1"/>
  <c r="CJ7" i="32"/>
  <c r="CG7" i="32"/>
  <c r="CE7" i="32"/>
  <c r="CB7" i="32"/>
  <c r="BZ7" i="32"/>
  <c r="BW7" i="32"/>
  <c r="BU7" i="32"/>
  <c r="BR7" i="32"/>
  <c r="BP7" i="32"/>
  <c r="BM7" i="32"/>
  <c r="BK7" i="32"/>
  <c r="BG7" i="32"/>
  <c r="BI7" i="32" s="1"/>
  <c r="BE7" i="32"/>
  <c r="BB7" i="32"/>
  <c r="AZ7" i="32"/>
  <c r="AV7" i="32"/>
  <c r="AX7" i="32" s="1"/>
  <c r="AT7" i="32"/>
  <c r="AP7" i="32"/>
  <c r="AR7" i="32" s="1"/>
  <c r="AN7" i="32"/>
  <c r="AK7" i="32"/>
  <c r="AI7" i="32"/>
  <c r="AE7" i="32"/>
  <c r="AG7" i="32" s="1"/>
  <c r="AC7" i="32"/>
  <c r="Z7" i="32"/>
  <c r="X7" i="32"/>
  <c r="U7" i="32"/>
  <c r="S7" i="32"/>
  <c r="O7" i="32"/>
  <c r="M7" i="32"/>
  <c r="I7" i="32"/>
  <c r="H7" i="32"/>
  <c r="E7" i="32"/>
  <c r="FT6" i="32"/>
  <c r="EO6" i="32"/>
  <c r="EM6" i="32"/>
  <c r="EJ6" i="32"/>
  <c r="EH6" i="32"/>
  <c r="EE6" i="32"/>
  <c r="EC6" i="32"/>
  <c r="DY6" i="32"/>
  <c r="EA6" i="32" s="1"/>
  <c r="DW6" i="32"/>
  <c r="DT6" i="32"/>
  <c r="DR6" i="32"/>
  <c r="DO6" i="32"/>
  <c r="DM6" i="32"/>
  <c r="DI6" i="32"/>
  <c r="DK6" i="32" s="1"/>
  <c r="DG6" i="32"/>
  <c r="DC6" i="32"/>
  <c r="DE6" i="32" s="1"/>
  <c r="DA6" i="32"/>
  <c r="CX6" i="32"/>
  <c r="CV6" i="32"/>
  <c r="CR6" i="32"/>
  <c r="CT6" i="32" s="1"/>
  <c r="CP6" i="32"/>
  <c r="CL6" i="32"/>
  <c r="CN6" i="32" s="1"/>
  <c r="CJ6" i="32"/>
  <c r="CG6" i="32"/>
  <c r="CE6" i="32"/>
  <c r="CB6" i="32"/>
  <c r="BZ6" i="32"/>
  <c r="BW6" i="32"/>
  <c r="BU6" i="32"/>
  <c r="BR6" i="32"/>
  <c r="BP6" i="32"/>
  <c r="BM6" i="32"/>
  <c r="BK6" i="32"/>
  <c r="BG6" i="32"/>
  <c r="BI6" i="32" s="1"/>
  <c r="BE6" i="32"/>
  <c r="BB6" i="32"/>
  <c r="AZ6" i="32"/>
  <c r="AV6" i="32"/>
  <c r="AX6" i="32" s="1"/>
  <c r="AT6" i="32"/>
  <c r="AP6" i="32"/>
  <c r="AR6" i="32" s="1"/>
  <c r="AN6" i="32"/>
  <c r="AK6" i="32"/>
  <c r="AI6" i="32"/>
  <c r="AE6" i="32"/>
  <c r="AG6" i="32" s="1"/>
  <c r="AC6" i="32"/>
  <c r="Z6" i="32"/>
  <c r="X6" i="32"/>
  <c r="U6" i="32"/>
  <c r="S6" i="32"/>
  <c r="O6" i="32"/>
  <c r="M6" i="32"/>
  <c r="I6" i="32"/>
  <c r="H6" i="32"/>
  <c r="G6" i="32"/>
  <c r="F6" i="32"/>
  <c r="E6" i="32"/>
  <c r="FT5" i="32"/>
  <c r="EO5" i="32"/>
  <c r="EM5" i="32"/>
  <c r="EJ5" i="32"/>
  <c r="EH5" i="32"/>
  <c r="EE5" i="32"/>
  <c r="EC5" i="32"/>
  <c r="DY5" i="32"/>
  <c r="EA5" i="32" s="1"/>
  <c r="DW5" i="32"/>
  <c r="DT5" i="32"/>
  <c r="DR5" i="32"/>
  <c r="DO5" i="32"/>
  <c r="DM5" i="32"/>
  <c r="DI5" i="32"/>
  <c r="DK5" i="32" s="1"/>
  <c r="DG5" i="32"/>
  <c r="DC5" i="32"/>
  <c r="DE5" i="32" s="1"/>
  <c r="DA5" i="32"/>
  <c r="CX5" i="32"/>
  <c r="CV5" i="32"/>
  <c r="CR5" i="32"/>
  <c r="CT5" i="32" s="1"/>
  <c r="CP5" i="32"/>
  <c r="CL5" i="32"/>
  <c r="CN5" i="32" s="1"/>
  <c r="CJ5" i="32"/>
  <c r="CG5" i="32"/>
  <c r="CE5" i="32"/>
  <c r="CB5" i="32"/>
  <c r="BZ5" i="32"/>
  <c r="BW5" i="32"/>
  <c r="BU5" i="32"/>
  <c r="BR5" i="32"/>
  <c r="BP5" i="32"/>
  <c r="BM5" i="32"/>
  <c r="BK5" i="32"/>
  <c r="BG5" i="32"/>
  <c r="BI5" i="32" s="1"/>
  <c r="BE5" i="32"/>
  <c r="BB5" i="32"/>
  <c r="AZ5" i="32"/>
  <c r="AV5" i="32"/>
  <c r="AX5" i="32" s="1"/>
  <c r="AT5" i="32"/>
  <c r="AP5" i="32"/>
  <c r="AR5" i="32" s="1"/>
  <c r="AN5" i="32"/>
  <c r="AK5" i="32"/>
  <c r="AI5" i="32"/>
  <c r="AE5" i="32"/>
  <c r="AG5" i="32" s="1"/>
  <c r="AC5" i="32"/>
  <c r="Z5" i="32"/>
  <c r="X5" i="32"/>
  <c r="U5" i="32"/>
  <c r="S5" i="32"/>
  <c r="O5" i="32"/>
  <c r="M5" i="32"/>
  <c r="I5" i="32"/>
  <c r="H5" i="32"/>
  <c r="G5" i="32"/>
  <c r="F5" i="32"/>
  <c r="E5" i="32"/>
  <c r="FT4" i="32"/>
  <c r="EO4" i="32"/>
  <c r="EM4" i="32"/>
  <c r="EJ4" i="32"/>
  <c r="EH4" i="32"/>
  <c r="EE4" i="32"/>
  <c r="EC4" i="32"/>
  <c r="DY4" i="32"/>
  <c r="EA4" i="32" s="1"/>
  <c r="DW4" i="32"/>
  <c r="DT4" i="32"/>
  <c r="DR4" i="32"/>
  <c r="DO4" i="32"/>
  <c r="DM4" i="32"/>
  <c r="DI4" i="32"/>
  <c r="DK4" i="32" s="1"/>
  <c r="DG4" i="32"/>
  <c r="DC4" i="32"/>
  <c r="DE4" i="32" s="1"/>
  <c r="DA4" i="32"/>
  <c r="CX4" i="32"/>
  <c r="CV4" i="32"/>
  <c r="CR4" i="32"/>
  <c r="CT4" i="32" s="1"/>
  <c r="CP4" i="32"/>
  <c r="CL4" i="32"/>
  <c r="CN4" i="32" s="1"/>
  <c r="CJ4" i="32"/>
  <c r="CG4" i="32"/>
  <c r="CE4" i="32"/>
  <c r="CB4" i="32"/>
  <c r="BZ4" i="32"/>
  <c r="BW4" i="32"/>
  <c r="BU4" i="32"/>
  <c r="BR4" i="32"/>
  <c r="BP4" i="32"/>
  <c r="BM4" i="32"/>
  <c r="BK4" i="32"/>
  <c r="BG4" i="32"/>
  <c r="BI4" i="32" s="1"/>
  <c r="BE4" i="32"/>
  <c r="BB4" i="32"/>
  <c r="AZ4" i="32"/>
  <c r="AV4" i="32"/>
  <c r="AX4" i="32" s="1"/>
  <c r="AT4" i="32"/>
  <c r="AP4" i="32"/>
  <c r="AR4" i="32" s="1"/>
  <c r="AN4" i="32"/>
  <c r="AK4" i="32"/>
  <c r="AI4" i="32"/>
  <c r="AE4" i="32"/>
  <c r="AG4" i="32" s="1"/>
  <c r="AC4" i="32"/>
  <c r="Z4" i="32"/>
  <c r="X4" i="32"/>
  <c r="U4" i="32"/>
  <c r="S4" i="32"/>
  <c r="O4" i="32"/>
  <c r="M4" i="32"/>
  <c r="I4" i="32"/>
  <c r="H4" i="32"/>
  <c r="E4" i="32"/>
  <c r="FT3" i="32"/>
  <c r="EO3" i="32"/>
  <c r="EM3" i="32"/>
  <c r="EJ3" i="32"/>
  <c r="EH3" i="32"/>
  <c r="EE3" i="32"/>
  <c r="EC3" i="32"/>
  <c r="DY3" i="32"/>
  <c r="EA3" i="32" s="1"/>
  <c r="DW3" i="32"/>
  <c r="DT3" i="32"/>
  <c r="DR3" i="32"/>
  <c r="DO3" i="32"/>
  <c r="DM3" i="32"/>
  <c r="DI3" i="32"/>
  <c r="DK3" i="32" s="1"/>
  <c r="DG3" i="32"/>
  <c r="DC3" i="32"/>
  <c r="DE3" i="32" s="1"/>
  <c r="DA3" i="32"/>
  <c r="CX3" i="32"/>
  <c r="CV3" i="32"/>
  <c r="CR3" i="32"/>
  <c r="CT3" i="32" s="1"/>
  <c r="CP3" i="32"/>
  <c r="CL3" i="32"/>
  <c r="CN3" i="32" s="1"/>
  <c r="CJ3" i="32"/>
  <c r="CG3" i="32"/>
  <c r="CE3" i="32"/>
  <c r="CB3" i="32"/>
  <c r="BZ3" i="32"/>
  <c r="BW3" i="32"/>
  <c r="BU3" i="32"/>
  <c r="BR3" i="32"/>
  <c r="BP3" i="32"/>
  <c r="BM3" i="32"/>
  <c r="BK3" i="32"/>
  <c r="BG3" i="32"/>
  <c r="BI3" i="32" s="1"/>
  <c r="BE3" i="32"/>
  <c r="BB3" i="32"/>
  <c r="AZ3" i="32"/>
  <c r="AV3" i="32"/>
  <c r="AX3" i="32" s="1"/>
  <c r="AT3" i="32"/>
  <c r="AP3" i="32"/>
  <c r="AR3" i="32" s="1"/>
  <c r="AN3" i="32"/>
  <c r="AK3" i="32"/>
  <c r="AI3" i="32"/>
  <c r="AE3" i="32"/>
  <c r="AG3" i="32" s="1"/>
  <c r="AC3" i="32"/>
  <c r="Z3" i="32"/>
  <c r="X3" i="32"/>
  <c r="U3" i="32"/>
  <c r="S3" i="32"/>
  <c r="O3" i="32"/>
  <c r="M3" i="32"/>
  <c r="I3" i="32"/>
  <c r="H3" i="32"/>
  <c r="E3" i="32"/>
  <c r="FT2" i="32"/>
  <c r="EO2" i="32"/>
  <c r="EM2" i="32"/>
  <c r="EJ2" i="32"/>
  <c r="EH2" i="32"/>
  <c r="EE2" i="32"/>
  <c r="EC2" i="32"/>
  <c r="DY2" i="32"/>
  <c r="EA2" i="32" s="1"/>
  <c r="DW2" i="32"/>
  <c r="DT2" i="32"/>
  <c r="DR2" i="32"/>
  <c r="DO2" i="32"/>
  <c r="DM2" i="32"/>
  <c r="DI2" i="32"/>
  <c r="DK2" i="32" s="1"/>
  <c r="DG2" i="32"/>
  <c r="DC2" i="32"/>
  <c r="DE2" i="32" s="1"/>
  <c r="DA2" i="32"/>
  <c r="CX2" i="32"/>
  <c r="CV2" i="32"/>
  <c r="CR2" i="32"/>
  <c r="CT2" i="32" s="1"/>
  <c r="CP2" i="32"/>
  <c r="CL2" i="32"/>
  <c r="CN2" i="32" s="1"/>
  <c r="CJ2" i="32"/>
  <c r="CG2" i="32"/>
  <c r="CE2" i="32"/>
  <c r="CB2" i="32"/>
  <c r="BZ2" i="32"/>
  <c r="BW2" i="32"/>
  <c r="BU2" i="32"/>
  <c r="BR2" i="32"/>
  <c r="BP2" i="32"/>
  <c r="BM2" i="32"/>
  <c r="BK2" i="32"/>
  <c r="BG2" i="32"/>
  <c r="BI2" i="32" s="1"/>
  <c r="BE2" i="32"/>
  <c r="BB2" i="32"/>
  <c r="AZ2" i="32"/>
  <c r="AV2" i="32"/>
  <c r="AX2" i="32" s="1"/>
  <c r="AT2" i="32"/>
  <c r="AP2" i="32"/>
  <c r="AR2" i="32" s="1"/>
  <c r="AN2" i="32"/>
  <c r="AK2" i="32"/>
  <c r="AI2" i="32"/>
  <c r="AE2" i="32"/>
  <c r="AG2" i="32" s="1"/>
  <c r="AC2" i="32"/>
  <c r="Z2" i="32"/>
  <c r="X2" i="32"/>
  <c r="U2" i="32"/>
  <c r="S2" i="32"/>
  <c r="O2" i="32"/>
  <c r="M2" i="32"/>
  <c r="I2" i="32"/>
  <c r="H2" i="32"/>
  <c r="E2" i="32"/>
  <c r="EN1" i="32"/>
  <c r="EM1" i="32"/>
  <c r="EI1" i="32"/>
  <c r="EH1" i="32"/>
  <c r="ED1" i="32"/>
  <c r="EC1" i="32"/>
  <c r="DX1" i="32"/>
  <c r="DW1" i="32"/>
  <c r="DS1" i="32"/>
  <c r="DR1" i="32"/>
  <c r="DN1" i="32"/>
  <c r="DM1" i="32"/>
  <c r="DH1" i="32"/>
  <c r="DG1" i="32"/>
  <c r="DB1" i="32"/>
  <c r="DA1" i="32"/>
  <c r="CW1" i="32"/>
  <c r="CV1" i="32"/>
  <c r="CQ1" i="32"/>
  <c r="CP1" i="32"/>
  <c r="CK1" i="32"/>
  <c r="CJ1" i="32"/>
  <c r="CF1" i="32"/>
  <c r="CE1" i="32"/>
  <c r="CA1" i="32"/>
  <c r="BZ1" i="32"/>
  <c r="BV1" i="32"/>
  <c r="BU1" i="32"/>
  <c r="BQ1" i="32"/>
  <c r="BP1" i="32"/>
  <c r="BL1" i="32"/>
  <c r="BK1" i="32"/>
  <c r="BF1" i="32"/>
  <c r="BE1" i="32"/>
  <c r="BA1" i="32"/>
  <c r="AZ1" i="32"/>
  <c r="AU1" i="32"/>
  <c r="AT1" i="32"/>
  <c r="AO1" i="32"/>
  <c r="AN1" i="32"/>
  <c r="AJ1" i="32"/>
  <c r="AI1" i="32"/>
  <c r="AD1" i="32"/>
  <c r="AC1" i="32"/>
  <c r="Y1" i="32"/>
  <c r="X1" i="32"/>
  <c r="T1" i="32"/>
  <c r="S1" i="32"/>
  <c r="N1" i="32"/>
  <c r="M1" i="32"/>
  <c r="DH1" i="11"/>
  <c r="DB1" i="11"/>
  <c r="CV1" i="11"/>
  <c r="CQ1" i="11"/>
  <c r="CL1" i="11"/>
  <c r="CF1" i="11"/>
  <c r="CA1" i="11"/>
  <c r="BV1" i="11"/>
  <c r="BQ1" i="11"/>
  <c r="BL1" i="11"/>
  <c r="BG1" i="11"/>
  <c r="BB1" i="11"/>
  <c r="AV1" i="11"/>
  <c r="AP1" i="11"/>
  <c r="AJ1" i="11"/>
  <c r="AE1" i="11"/>
  <c r="Y1" i="11"/>
  <c r="T1" i="11"/>
  <c r="N1" i="11"/>
  <c r="CM2" i="11"/>
  <c r="CM3" i="11"/>
  <c r="CM4" i="11"/>
  <c r="CM5" i="11"/>
  <c r="CM6" i="11"/>
  <c r="CM7" i="11"/>
  <c r="CM8" i="11"/>
  <c r="CM9" i="11"/>
  <c r="CM10" i="11"/>
  <c r="CM11" i="11"/>
  <c r="CM12" i="11"/>
  <c r="CM13" i="11"/>
  <c r="CM14" i="11"/>
  <c r="CM15" i="11"/>
  <c r="CM16" i="11"/>
  <c r="CM17" i="11"/>
  <c r="CM18" i="11"/>
  <c r="CM19" i="11"/>
  <c r="CM20" i="11"/>
  <c r="CM21" i="11"/>
  <c r="CM22" i="11"/>
  <c r="CM23" i="11"/>
  <c r="CM24" i="11"/>
  <c r="CM25" i="11"/>
  <c r="CM26" i="11"/>
  <c r="CM27" i="11"/>
  <c r="CM28" i="11"/>
  <c r="CM29" i="11"/>
  <c r="CM30" i="11"/>
  <c r="CM31" i="11"/>
  <c r="CM32" i="11"/>
  <c r="CM33" i="11"/>
  <c r="CM34" i="11"/>
  <c r="CM35" i="11"/>
  <c r="CM36" i="11"/>
  <c r="CM37" i="11"/>
  <c r="CM38" i="11"/>
  <c r="CM39" i="11"/>
  <c r="CM40" i="11"/>
  <c r="CM41" i="11"/>
  <c r="CM42" i="11"/>
  <c r="CM43" i="11"/>
  <c r="CM44" i="11"/>
  <c r="CM45" i="11"/>
  <c r="CM46" i="11"/>
  <c r="CM47" i="11"/>
  <c r="CM48" i="11"/>
  <c r="CM49" i="11"/>
  <c r="CM50" i="11"/>
  <c r="CM51" i="11"/>
  <c r="CM52" i="11"/>
  <c r="CM53" i="11"/>
  <c r="CM54" i="11"/>
  <c r="CM55" i="11"/>
  <c r="CM56" i="11"/>
  <c r="CM57" i="11"/>
  <c r="CM58" i="11"/>
  <c r="CM59" i="11"/>
  <c r="CM60" i="11"/>
  <c r="CM61" i="11"/>
  <c r="CM62" i="11"/>
  <c r="CM63" i="11"/>
  <c r="CM64" i="11"/>
  <c r="CM65" i="11"/>
  <c r="CM66" i="11"/>
  <c r="CM67" i="11"/>
  <c r="CM68" i="11"/>
  <c r="CM69" i="11"/>
  <c r="CM70" i="11"/>
  <c r="CM71" i="11"/>
  <c r="CM72" i="11"/>
  <c r="CM73" i="11"/>
  <c r="CM74" i="11"/>
  <c r="CM75" i="11"/>
  <c r="CM76" i="11"/>
  <c r="CM77" i="11"/>
  <c r="CM78" i="11"/>
  <c r="CM79" i="11"/>
  <c r="CM80" i="11"/>
  <c r="CM81" i="11"/>
  <c r="CM82" i="11"/>
  <c r="CM83" i="11"/>
  <c r="CM84" i="11"/>
  <c r="CM85" i="11"/>
  <c r="CM86" i="11"/>
  <c r="CM87" i="11"/>
  <c r="CM88" i="11"/>
  <c r="CM89" i="11"/>
  <c r="CM90" i="11"/>
  <c r="CM91" i="11"/>
  <c r="CM92" i="11"/>
  <c r="CM93" i="11"/>
  <c r="CM94" i="11"/>
  <c r="CM95" i="11"/>
  <c r="CM96" i="11"/>
  <c r="CM97" i="11"/>
  <c r="CM98" i="11"/>
  <c r="CM99" i="11"/>
  <c r="CM100" i="11"/>
  <c r="CM101" i="11"/>
  <c r="CM102" i="11"/>
  <c r="CM103" i="11"/>
  <c r="CM104" i="11"/>
  <c r="CM105" i="11"/>
  <c r="CM106" i="11"/>
  <c r="CM107" i="11"/>
  <c r="CM108" i="11"/>
  <c r="CM109" i="11"/>
  <c r="CM110" i="11"/>
  <c r="CM111" i="11"/>
  <c r="CM112" i="11"/>
  <c r="CM113" i="11"/>
  <c r="CM114" i="11"/>
  <c r="CM115" i="11"/>
  <c r="CM116" i="11"/>
  <c r="CM117" i="11"/>
  <c r="CM118" i="11"/>
  <c r="CM119" i="11"/>
  <c r="CM120" i="11"/>
  <c r="CM121" i="11"/>
  <c r="CM122" i="11"/>
  <c r="CM123" i="11"/>
  <c r="CM124" i="11"/>
  <c r="CM125" i="11"/>
  <c r="CM126" i="11"/>
  <c r="CM127" i="11"/>
  <c r="CM128" i="11"/>
  <c r="CM129" i="11"/>
  <c r="CM130" i="11"/>
  <c r="CM131" i="11"/>
  <c r="CM132" i="11"/>
  <c r="CM133" i="11"/>
  <c r="CM134" i="11"/>
  <c r="CM135" i="11"/>
  <c r="CM136" i="11"/>
  <c r="CM137" i="11"/>
  <c r="CM138" i="11"/>
  <c r="CM139" i="11"/>
  <c r="CM140" i="11"/>
  <c r="CM141" i="11"/>
  <c r="CM142" i="11"/>
  <c r="CM143" i="11"/>
  <c r="CM144" i="11"/>
  <c r="CM145" i="11"/>
  <c r="CM146" i="11"/>
  <c r="CM147" i="11"/>
  <c r="CM148" i="11"/>
  <c r="CM149" i="11"/>
  <c r="CM150" i="11"/>
  <c r="CM151" i="11"/>
  <c r="CM152" i="11"/>
  <c r="CM153" i="11"/>
  <c r="CM154" i="11"/>
  <c r="CM155" i="11"/>
  <c r="CM156" i="11"/>
  <c r="CM157" i="11"/>
  <c r="CM158" i="11"/>
  <c r="CM159" i="11"/>
  <c r="CM160" i="11"/>
  <c r="CM161" i="11"/>
  <c r="CM162" i="11"/>
  <c r="CM163" i="11"/>
  <c r="CM164" i="11"/>
  <c r="CM165" i="11"/>
  <c r="CM166" i="11"/>
  <c r="EN1" i="19"/>
  <c r="EI1" i="19"/>
  <c r="ED1" i="19"/>
  <c r="DX1" i="19"/>
  <c r="DS1" i="19"/>
  <c r="DN1" i="19"/>
  <c r="DH1" i="19"/>
  <c r="DB1" i="19"/>
  <c r="CW1" i="19"/>
  <c r="CQ1" i="19"/>
  <c r="CK1" i="19"/>
  <c r="CF1" i="19"/>
  <c r="CA1" i="19"/>
  <c r="BV1" i="19"/>
  <c r="BQ1" i="19"/>
  <c r="BL1" i="19"/>
  <c r="BF1" i="19"/>
  <c r="BA1" i="19"/>
  <c r="AU1" i="19"/>
  <c r="AO1" i="19"/>
  <c r="AJ1" i="19"/>
  <c r="AI1" i="19"/>
  <c r="AD1" i="19"/>
  <c r="Y1" i="19"/>
  <c r="T1" i="19"/>
  <c r="N1" i="19"/>
  <c r="CG2" i="19"/>
  <c r="CG3" i="19"/>
  <c r="CG4" i="19"/>
  <c r="CG5" i="19"/>
  <c r="CG6" i="19"/>
  <c r="CG7" i="19"/>
  <c r="CG8" i="19"/>
  <c r="CG9" i="19"/>
  <c r="CG10" i="19"/>
  <c r="CG11" i="19"/>
  <c r="CG12" i="19"/>
  <c r="CG13" i="19"/>
  <c r="CG14" i="19"/>
  <c r="CG15" i="19"/>
  <c r="CG16" i="19"/>
  <c r="CG17" i="19"/>
  <c r="CG18" i="19"/>
  <c r="CG19" i="19"/>
  <c r="CG20" i="19"/>
  <c r="CG21" i="19"/>
  <c r="CG22" i="19"/>
  <c r="CG23" i="19"/>
  <c r="CG24" i="19"/>
  <c r="CG25" i="19"/>
  <c r="CG26" i="19"/>
  <c r="CG27" i="19"/>
  <c r="CG28" i="19"/>
  <c r="CG29" i="19"/>
  <c r="CG30" i="19"/>
  <c r="CG31" i="19"/>
  <c r="CG32" i="19"/>
  <c r="CG33" i="19"/>
  <c r="CG34" i="19"/>
  <c r="CG35" i="19"/>
  <c r="CG36" i="19"/>
  <c r="CG37" i="19"/>
  <c r="CG38" i="19"/>
  <c r="CG39" i="19"/>
  <c r="CG40" i="19"/>
  <c r="CG41" i="19"/>
  <c r="CG42" i="19"/>
  <c r="CG43" i="19"/>
  <c r="CG44" i="19"/>
  <c r="CG45" i="19"/>
  <c r="CG46" i="19"/>
  <c r="CG47" i="19"/>
  <c r="CG48" i="19"/>
  <c r="CG49" i="19"/>
  <c r="CG50" i="19"/>
  <c r="CG51" i="19"/>
  <c r="CG52" i="19"/>
  <c r="CG53" i="19"/>
  <c r="CG54" i="19"/>
  <c r="CG55" i="19"/>
  <c r="CG56" i="19"/>
  <c r="CG57" i="19"/>
  <c r="CG58" i="19"/>
  <c r="CG59" i="19"/>
  <c r="CG60" i="19"/>
  <c r="CG61" i="19"/>
  <c r="CG62" i="19"/>
  <c r="CG63" i="19"/>
  <c r="CG64" i="19"/>
  <c r="CG65" i="19"/>
  <c r="CG66" i="19"/>
  <c r="CG67" i="19"/>
  <c r="CG68" i="19"/>
  <c r="CG69" i="19"/>
  <c r="CG70" i="19"/>
  <c r="CG71" i="19"/>
  <c r="CG72" i="19"/>
  <c r="CG73" i="19"/>
  <c r="CG74" i="19"/>
  <c r="CG75" i="19"/>
  <c r="CG76" i="19"/>
  <c r="CG77" i="19"/>
  <c r="CG78" i="19"/>
  <c r="CG79" i="19"/>
  <c r="CG80" i="19"/>
  <c r="CG81" i="19"/>
  <c r="CG82" i="19"/>
  <c r="CG83" i="19"/>
  <c r="CG84" i="19"/>
  <c r="CG85" i="19"/>
  <c r="CG86" i="19"/>
  <c r="CG87" i="19"/>
  <c r="CG88" i="19"/>
  <c r="CG89" i="19"/>
  <c r="CG90" i="19"/>
  <c r="CG91" i="19"/>
  <c r="CG92" i="19"/>
  <c r="CG93" i="19"/>
  <c r="CG94" i="19"/>
  <c r="CG95" i="19"/>
  <c r="CG96" i="19"/>
  <c r="CG97" i="19"/>
  <c r="CG98" i="19"/>
  <c r="CG99" i="19"/>
  <c r="CG100" i="19"/>
  <c r="CG101" i="19"/>
  <c r="CG102" i="19"/>
  <c r="CG103" i="19"/>
  <c r="CG104" i="19"/>
  <c r="CG105" i="19"/>
  <c r="CG106" i="19"/>
  <c r="CG107" i="19"/>
  <c r="CG108" i="19"/>
  <c r="CG109" i="19"/>
  <c r="CG110" i="19"/>
  <c r="CG111" i="19"/>
  <c r="BB2" i="19"/>
  <c r="BB3" i="19"/>
  <c r="BB4" i="19"/>
  <c r="BB5" i="19"/>
  <c r="BB6" i="19"/>
  <c r="BB7" i="19"/>
  <c r="BB8" i="19"/>
  <c r="BB9" i="19"/>
  <c r="BB10" i="19"/>
  <c r="BB11" i="19"/>
  <c r="BB12" i="19"/>
  <c r="BB13" i="19"/>
  <c r="BB14" i="19"/>
  <c r="BB15" i="19"/>
  <c r="BB16" i="19"/>
  <c r="BB17" i="19"/>
  <c r="BB18" i="19"/>
  <c r="BB19" i="19"/>
  <c r="BB20" i="19"/>
  <c r="BB21" i="19"/>
  <c r="BB22" i="19"/>
  <c r="BB23" i="19"/>
  <c r="BB24" i="19"/>
  <c r="BB25" i="19"/>
  <c r="BB26" i="19"/>
  <c r="BB27" i="19"/>
  <c r="BB28" i="19"/>
  <c r="BB29" i="19"/>
  <c r="BB30" i="19"/>
  <c r="BB31" i="19"/>
  <c r="BB32" i="19"/>
  <c r="BB33" i="19"/>
  <c r="BB34" i="19"/>
  <c r="BB35" i="19"/>
  <c r="BB36" i="19"/>
  <c r="BB37" i="19"/>
  <c r="BB38" i="19"/>
  <c r="BB39" i="19"/>
  <c r="BB40" i="19"/>
  <c r="BB41" i="19"/>
  <c r="BB42" i="19"/>
  <c r="BB43" i="19"/>
  <c r="BB44" i="19"/>
  <c r="BB45" i="19"/>
  <c r="BB46" i="19"/>
  <c r="BB47" i="19"/>
  <c r="BB48" i="19"/>
  <c r="BB49" i="19"/>
  <c r="BB50" i="19"/>
  <c r="BB51" i="19"/>
  <c r="BB52" i="19"/>
  <c r="BB53" i="19"/>
  <c r="BB54" i="19"/>
  <c r="BB55" i="19"/>
  <c r="BB56" i="19"/>
  <c r="BB57" i="19"/>
  <c r="BB58" i="19"/>
  <c r="BB59" i="19"/>
  <c r="BB60" i="19"/>
  <c r="BB61" i="19"/>
  <c r="BB62" i="19"/>
  <c r="BB63" i="19"/>
  <c r="BB64" i="19"/>
  <c r="BB65" i="19"/>
  <c r="BB66" i="19"/>
  <c r="BB67" i="19"/>
  <c r="BB68" i="19"/>
  <c r="BB69" i="19"/>
  <c r="BB70" i="19"/>
  <c r="BB71" i="19"/>
  <c r="BB72" i="19"/>
  <c r="BB73" i="19"/>
  <c r="BB74" i="19"/>
  <c r="BB75" i="19"/>
  <c r="BB76" i="19"/>
  <c r="BB77" i="19"/>
  <c r="BB78" i="19"/>
  <c r="BB79" i="19"/>
  <c r="BB80" i="19"/>
  <c r="BB81" i="19"/>
  <c r="BB82" i="19"/>
  <c r="BB83" i="19"/>
  <c r="BB84" i="19"/>
  <c r="BB85" i="19"/>
  <c r="BB86" i="19"/>
  <c r="BB87" i="19"/>
  <c r="BB88" i="19"/>
  <c r="BB89" i="19"/>
  <c r="BB90" i="19"/>
  <c r="BB91" i="19"/>
  <c r="BB92" i="19"/>
  <c r="BB93" i="19"/>
  <c r="BB94" i="19"/>
  <c r="BB95" i="19"/>
  <c r="BB96" i="19"/>
  <c r="BB97" i="19"/>
  <c r="BB98" i="19"/>
  <c r="BB99" i="19"/>
  <c r="BB100" i="19"/>
  <c r="BB101" i="19"/>
  <c r="BB102" i="19"/>
  <c r="BB103" i="19"/>
  <c r="BB104" i="19"/>
  <c r="BB105" i="19"/>
  <c r="BB106" i="19"/>
  <c r="BB107" i="19"/>
  <c r="BB108" i="19"/>
  <c r="BB109" i="19"/>
  <c r="BB110" i="19"/>
  <c r="BB111" i="19"/>
  <c r="DU166" i="11"/>
  <c r="DU165" i="11"/>
  <c r="DU164" i="11"/>
  <c r="DU163" i="11"/>
  <c r="DU162" i="11"/>
  <c r="DU161" i="11"/>
  <c r="DU160" i="11"/>
  <c r="DU159" i="11"/>
  <c r="DU158" i="11"/>
  <c r="DU157" i="11"/>
  <c r="DU156" i="11"/>
  <c r="DU155" i="11"/>
  <c r="DU154" i="11"/>
  <c r="DU153" i="11"/>
  <c r="DU152" i="11"/>
  <c r="DU151" i="11"/>
  <c r="DU150" i="11"/>
  <c r="DU149" i="11"/>
  <c r="DU148" i="11"/>
  <c r="DU147" i="11"/>
  <c r="DU146" i="11"/>
  <c r="DU145" i="11"/>
  <c r="DU144" i="11"/>
  <c r="DU143" i="11"/>
  <c r="DU142" i="11"/>
  <c r="DU141" i="11"/>
  <c r="DU140" i="11"/>
  <c r="DU139" i="11"/>
  <c r="DU138" i="11"/>
  <c r="DU137" i="11"/>
  <c r="DU136" i="11"/>
  <c r="DU135" i="11"/>
  <c r="DU134" i="11"/>
  <c r="DU133" i="11"/>
  <c r="DU132" i="11"/>
  <c r="DU131" i="11"/>
  <c r="DU130" i="11"/>
  <c r="DU129" i="11"/>
  <c r="DU128" i="11"/>
  <c r="DU127" i="11"/>
  <c r="DU126" i="11"/>
  <c r="DU125" i="11"/>
  <c r="DU124" i="11"/>
  <c r="DU123" i="11"/>
  <c r="DU122" i="11"/>
  <c r="DU121" i="11"/>
  <c r="DU120" i="11"/>
  <c r="DU119" i="11"/>
  <c r="DU118" i="11"/>
  <c r="DU117" i="11"/>
  <c r="DU116" i="11"/>
  <c r="DU115" i="11"/>
  <c r="DU114" i="11"/>
  <c r="DU113" i="11"/>
  <c r="DU112" i="11"/>
  <c r="DU111" i="11"/>
  <c r="DU110" i="11"/>
  <c r="DU109" i="11"/>
  <c r="DU108" i="11"/>
  <c r="DU107" i="11"/>
  <c r="DU106" i="11"/>
  <c r="DU105" i="11"/>
  <c r="DU104" i="11"/>
  <c r="DU103" i="11"/>
  <c r="DU102" i="11"/>
  <c r="DU101" i="11"/>
  <c r="DU100" i="11"/>
  <c r="DU99" i="11"/>
  <c r="DU98" i="11"/>
  <c r="DU97" i="11"/>
  <c r="DU96" i="11"/>
  <c r="DU95" i="11"/>
  <c r="DU94" i="11"/>
  <c r="DU93" i="11"/>
  <c r="DU92" i="11"/>
  <c r="DU91" i="11"/>
  <c r="DU90" i="11"/>
  <c r="DU89" i="11"/>
  <c r="DU88" i="11"/>
  <c r="DU87" i="11"/>
  <c r="DU86" i="11"/>
  <c r="DU85" i="11"/>
  <c r="DU84" i="11"/>
  <c r="DU83" i="11"/>
  <c r="DU82" i="11"/>
  <c r="DU81" i="11"/>
  <c r="DU80" i="11"/>
  <c r="DU79" i="11"/>
  <c r="DU78" i="11"/>
  <c r="DU77" i="11"/>
  <c r="DU76" i="11"/>
  <c r="DU75" i="11"/>
  <c r="DU74" i="11"/>
  <c r="DU73" i="11"/>
  <c r="DU72" i="11"/>
  <c r="DU71" i="11"/>
  <c r="DU70" i="11"/>
  <c r="DU69" i="11"/>
  <c r="DU68" i="11"/>
  <c r="DU67" i="11"/>
  <c r="DU66" i="11"/>
  <c r="DU65" i="11"/>
  <c r="DU64" i="11"/>
  <c r="DU63" i="11"/>
  <c r="DU62" i="11"/>
  <c r="DU61" i="11"/>
  <c r="DU60" i="11"/>
  <c r="DU59" i="11"/>
  <c r="DU58" i="11"/>
  <c r="DU57" i="11"/>
  <c r="DU56" i="11"/>
  <c r="DU55" i="11"/>
  <c r="DU54" i="11"/>
  <c r="DU53" i="11"/>
  <c r="DU52" i="11"/>
  <c r="DU51" i="11"/>
  <c r="DU50" i="11"/>
  <c r="DU49" i="11"/>
  <c r="DU48" i="11"/>
  <c r="DU47" i="11"/>
  <c r="DU46" i="11"/>
  <c r="DU45" i="11"/>
  <c r="DU44" i="11"/>
  <c r="DU43" i="11"/>
  <c r="DU42" i="11"/>
  <c r="DU41" i="11"/>
  <c r="DU40" i="11"/>
  <c r="DU39" i="11"/>
  <c r="DU38" i="11"/>
  <c r="DU37" i="11"/>
  <c r="DU36" i="11"/>
  <c r="DU35" i="11"/>
  <c r="DU34" i="11"/>
  <c r="DU33" i="11"/>
  <c r="DU32" i="11"/>
  <c r="DU31" i="11"/>
  <c r="DU30" i="11"/>
  <c r="DU29" i="11"/>
  <c r="DU28" i="11"/>
  <c r="DU27" i="11"/>
  <c r="DU26" i="11"/>
  <c r="DU25" i="11"/>
  <c r="DU24" i="11"/>
  <c r="DU23" i="11"/>
  <c r="DU22" i="11"/>
  <c r="DU21" i="11"/>
  <c r="DU20" i="11"/>
  <c r="DU19" i="11"/>
  <c r="DU18" i="11"/>
  <c r="DU17" i="11"/>
  <c r="DU16" i="11"/>
  <c r="DU15" i="11"/>
  <c r="DU14" i="11"/>
  <c r="DU13" i="11"/>
  <c r="DU12" i="11"/>
  <c r="DU11" i="11"/>
  <c r="DU10" i="11"/>
  <c r="DU9" i="11"/>
  <c r="DU8" i="11"/>
  <c r="DU7" i="11"/>
  <c r="DU6" i="11"/>
  <c r="DU5" i="11"/>
  <c r="DU4" i="11"/>
  <c r="DU3" i="11"/>
  <c r="DU2" i="11"/>
  <c r="CK166" i="11"/>
  <c r="CK165" i="11"/>
  <c r="CK164" i="11"/>
  <c r="CK163" i="11"/>
  <c r="CK162" i="11"/>
  <c r="CK161" i="11"/>
  <c r="CK160" i="11"/>
  <c r="CK159" i="11"/>
  <c r="CK158" i="11"/>
  <c r="CK157" i="11"/>
  <c r="CK156" i="11"/>
  <c r="CK155" i="11"/>
  <c r="CK154" i="11"/>
  <c r="CK153" i="11"/>
  <c r="CK152" i="11"/>
  <c r="CK151" i="11"/>
  <c r="CK150" i="11"/>
  <c r="CK149" i="11"/>
  <c r="CK148" i="11"/>
  <c r="CK147" i="11"/>
  <c r="CK146" i="11"/>
  <c r="CK145" i="11"/>
  <c r="CK144" i="11"/>
  <c r="CK143" i="11"/>
  <c r="CK142" i="11"/>
  <c r="CK141" i="11"/>
  <c r="CK140" i="11"/>
  <c r="CK139" i="11"/>
  <c r="CK138" i="11"/>
  <c r="CK137" i="11"/>
  <c r="CK136" i="11"/>
  <c r="CK135" i="11"/>
  <c r="CK134" i="11"/>
  <c r="CK133" i="11"/>
  <c r="CK132" i="11"/>
  <c r="CK131" i="11"/>
  <c r="CK130" i="11"/>
  <c r="CK129" i="11"/>
  <c r="CK128" i="11"/>
  <c r="CK127" i="11"/>
  <c r="CK126" i="11"/>
  <c r="CK125" i="11"/>
  <c r="CK124" i="11"/>
  <c r="CK123" i="11"/>
  <c r="CK122" i="11"/>
  <c r="CK121" i="11"/>
  <c r="CK120" i="11"/>
  <c r="CK119" i="11"/>
  <c r="CK118" i="11"/>
  <c r="CK117" i="11"/>
  <c r="CK116" i="11"/>
  <c r="CK115" i="11"/>
  <c r="CK114" i="11"/>
  <c r="CK113" i="11"/>
  <c r="CK112" i="11"/>
  <c r="CK111" i="11"/>
  <c r="CK110" i="11"/>
  <c r="CK109" i="11"/>
  <c r="CK108" i="11"/>
  <c r="CK107" i="11"/>
  <c r="CK106" i="11"/>
  <c r="CK105" i="11"/>
  <c r="CK104" i="11"/>
  <c r="CK103" i="11"/>
  <c r="CK102" i="11"/>
  <c r="CK101" i="11"/>
  <c r="CK100" i="11"/>
  <c r="CK99" i="11"/>
  <c r="CK98" i="11"/>
  <c r="CK97" i="11"/>
  <c r="CK96" i="11"/>
  <c r="CK95" i="11"/>
  <c r="CK94" i="11"/>
  <c r="CK93" i="11"/>
  <c r="CK92" i="11"/>
  <c r="CK91" i="11"/>
  <c r="CK90" i="11"/>
  <c r="CK89" i="11"/>
  <c r="CK88" i="11"/>
  <c r="CK87" i="11"/>
  <c r="CK86" i="11"/>
  <c r="CK85" i="11"/>
  <c r="CK84" i="11"/>
  <c r="CK83" i="11"/>
  <c r="CK82" i="11"/>
  <c r="CK81" i="11"/>
  <c r="CK80" i="11"/>
  <c r="CK79" i="11"/>
  <c r="CK78" i="11"/>
  <c r="CK77" i="11"/>
  <c r="CK76" i="11"/>
  <c r="CK75" i="11"/>
  <c r="CK74" i="11"/>
  <c r="CK73" i="11"/>
  <c r="CK72" i="11"/>
  <c r="CK71" i="11"/>
  <c r="CK70" i="11"/>
  <c r="CK69" i="11"/>
  <c r="CK68" i="11"/>
  <c r="CK67" i="11"/>
  <c r="CK66" i="11"/>
  <c r="CK65" i="11"/>
  <c r="CK64" i="11"/>
  <c r="CK63" i="11"/>
  <c r="CK62" i="11"/>
  <c r="CK61" i="11"/>
  <c r="CK60" i="11"/>
  <c r="CK59" i="11"/>
  <c r="CK58" i="11"/>
  <c r="CK57" i="11"/>
  <c r="CK56" i="11"/>
  <c r="CK55" i="11"/>
  <c r="CK54" i="11"/>
  <c r="CK53" i="11"/>
  <c r="CK52" i="11"/>
  <c r="CK51" i="11"/>
  <c r="CK50" i="11"/>
  <c r="CK49" i="11"/>
  <c r="CK48" i="11"/>
  <c r="CK47" i="11"/>
  <c r="CK46" i="11"/>
  <c r="CK45" i="11"/>
  <c r="CK44" i="11"/>
  <c r="CK43" i="11"/>
  <c r="CK42" i="11"/>
  <c r="CK41" i="11"/>
  <c r="CK40" i="11"/>
  <c r="CK39" i="11"/>
  <c r="CK38" i="11"/>
  <c r="CK37" i="11"/>
  <c r="CK36" i="11"/>
  <c r="CK35" i="11"/>
  <c r="CK34" i="11"/>
  <c r="CK33" i="11"/>
  <c r="CK32" i="11"/>
  <c r="CK31" i="11"/>
  <c r="CK30" i="11"/>
  <c r="CK29" i="11"/>
  <c r="CK28" i="11"/>
  <c r="CK27" i="11"/>
  <c r="CK26" i="11"/>
  <c r="CK25" i="11"/>
  <c r="CK24" i="11"/>
  <c r="CK23" i="11"/>
  <c r="CK22" i="11"/>
  <c r="CK21" i="11"/>
  <c r="CK20" i="11"/>
  <c r="CK19" i="11"/>
  <c r="CK18" i="11"/>
  <c r="CK17" i="11"/>
  <c r="CK16" i="11"/>
  <c r="CK15" i="11"/>
  <c r="CK14" i="11"/>
  <c r="CK13" i="11"/>
  <c r="CK12" i="11"/>
  <c r="CK11" i="11"/>
  <c r="CK10" i="11"/>
  <c r="CK9" i="11"/>
  <c r="CK8" i="11"/>
  <c r="CK7" i="11"/>
  <c r="CK6" i="11"/>
  <c r="CK5" i="11"/>
  <c r="CK4" i="11"/>
  <c r="CK3" i="11"/>
  <c r="CK2" i="11"/>
  <c r="BF166" i="11"/>
  <c r="BF165" i="11"/>
  <c r="BF164" i="11"/>
  <c r="BF163" i="11"/>
  <c r="BF162" i="11"/>
  <c r="BF161" i="11"/>
  <c r="BF160" i="11"/>
  <c r="BF159" i="11"/>
  <c r="BF158" i="11"/>
  <c r="BF157" i="11"/>
  <c r="BF156" i="11"/>
  <c r="BF155" i="11"/>
  <c r="BF154" i="11"/>
  <c r="BF153" i="11"/>
  <c r="BF152" i="11"/>
  <c r="BF151" i="11"/>
  <c r="BF150" i="11"/>
  <c r="BF149" i="11"/>
  <c r="BF148" i="11"/>
  <c r="BF147" i="11"/>
  <c r="BF146" i="11"/>
  <c r="BF145" i="11"/>
  <c r="BF144" i="11"/>
  <c r="BF143" i="11"/>
  <c r="BF142" i="11"/>
  <c r="BF141" i="11"/>
  <c r="BF140" i="11"/>
  <c r="BF139" i="11"/>
  <c r="BF138" i="11"/>
  <c r="BF137" i="11"/>
  <c r="BF136" i="11"/>
  <c r="BF135" i="11"/>
  <c r="BF134" i="11"/>
  <c r="BF133" i="11"/>
  <c r="BF132" i="11"/>
  <c r="BF131" i="11"/>
  <c r="BF130" i="11"/>
  <c r="BF129" i="11"/>
  <c r="BF128" i="11"/>
  <c r="BF127" i="11"/>
  <c r="BF126" i="11"/>
  <c r="BF125" i="11"/>
  <c r="BF124" i="11"/>
  <c r="BF123" i="11"/>
  <c r="BF122" i="11"/>
  <c r="BF121" i="11"/>
  <c r="BF120" i="11"/>
  <c r="BF119" i="11"/>
  <c r="BF118" i="11"/>
  <c r="BF117" i="11"/>
  <c r="BF116" i="11"/>
  <c r="BF115" i="11"/>
  <c r="BF114" i="11"/>
  <c r="BF113" i="11"/>
  <c r="BF112" i="11"/>
  <c r="BF111" i="11"/>
  <c r="BF110" i="11"/>
  <c r="BF109" i="11"/>
  <c r="BF108" i="11"/>
  <c r="BF107" i="11"/>
  <c r="BF106" i="11"/>
  <c r="BF105" i="11"/>
  <c r="BF104" i="11"/>
  <c r="BF103" i="11"/>
  <c r="BF102" i="11"/>
  <c r="BF101" i="11"/>
  <c r="BF100" i="11"/>
  <c r="BF99" i="11"/>
  <c r="BF98" i="11"/>
  <c r="BF97" i="11"/>
  <c r="BF96" i="11"/>
  <c r="BF95" i="11"/>
  <c r="BF94" i="11"/>
  <c r="BF93" i="11"/>
  <c r="BF92" i="11"/>
  <c r="BF91" i="11"/>
  <c r="BF90" i="11"/>
  <c r="BF89" i="11"/>
  <c r="BF88" i="11"/>
  <c r="BF87" i="11"/>
  <c r="BF86" i="11"/>
  <c r="BF85" i="11"/>
  <c r="BF84" i="11"/>
  <c r="BF83" i="11"/>
  <c r="BF82" i="11"/>
  <c r="BF81" i="11"/>
  <c r="BF80" i="11"/>
  <c r="BF79" i="11"/>
  <c r="BF78" i="11"/>
  <c r="BF77" i="11"/>
  <c r="BF76" i="11"/>
  <c r="BF75" i="11"/>
  <c r="BF74" i="11"/>
  <c r="BF73" i="11"/>
  <c r="BF72" i="11"/>
  <c r="BF71" i="11"/>
  <c r="BF70" i="11"/>
  <c r="BF69" i="11"/>
  <c r="BF68" i="11"/>
  <c r="BF67" i="11"/>
  <c r="BF66" i="11"/>
  <c r="BF65" i="11"/>
  <c r="BF64" i="11"/>
  <c r="BF63" i="11"/>
  <c r="BF62" i="11"/>
  <c r="BF61" i="11"/>
  <c r="BF60" i="11"/>
  <c r="BF59" i="11"/>
  <c r="BF58" i="11"/>
  <c r="BF57" i="11"/>
  <c r="BF56" i="11"/>
  <c r="BF55" i="11"/>
  <c r="BF54" i="11"/>
  <c r="BF53" i="11"/>
  <c r="BF52" i="11"/>
  <c r="BF51" i="11"/>
  <c r="BF50" i="11"/>
  <c r="BF49" i="11"/>
  <c r="BF48" i="11"/>
  <c r="BF47" i="11"/>
  <c r="BF46" i="11"/>
  <c r="BF45" i="11"/>
  <c r="BF44" i="11"/>
  <c r="BF43" i="11"/>
  <c r="BF42" i="11"/>
  <c r="BF41" i="11"/>
  <c r="BF40" i="11"/>
  <c r="BF39" i="11"/>
  <c r="BF38" i="11"/>
  <c r="BF37" i="11"/>
  <c r="BF36" i="11"/>
  <c r="BF35" i="11"/>
  <c r="BF34" i="11"/>
  <c r="BF33" i="11"/>
  <c r="BF32" i="11"/>
  <c r="BF31" i="11"/>
  <c r="BF30" i="11"/>
  <c r="BF29" i="11"/>
  <c r="BF28" i="11"/>
  <c r="BF27" i="11"/>
  <c r="BF26" i="11"/>
  <c r="BF25" i="11"/>
  <c r="BF24" i="11"/>
  <c r="BF23" i="11"/>
  <c r="BF22" i="11"/>
  <c r="BF21" i="11"/>
  <c r="BF20" i="11"/>
  <c r="BF19" i="11"/>
  <c r="BF18" i="11"/>
  <c r="BF17" i="11"/>
  <c r="BF16" i="11"/>
  <c r="BF15" i="11"/>
  <c r="BF14" i="11"/>
  <c r="BF13" i="11"/>
  <c r="BF12" i="11"/>
  <c r="BF11" i="11"/>
  <c r="BF10" i="11"/>
  <c r="BF9" i="11"/>
  <c r="BF8" i="11"/>
  <c r="BF7" i="11"/>
  <c r="BF6" i="11"/>
  <c r="BF5" i="11"/>
  <c r="BF4" i="11"/>
  <c r="BF3" i="11"/>
  <c r="BF2" i="11"/>
  <c r="DG166" i="11"/>
  <c r="DG165" i="11"/>
  <c r="DG164" i="11"/>
  <c r="DG163" i="11"/>
  <c r="DG162" i="11"/>
  <c r="DG161" i="11"/>
  <c r="DG160" i="11"/>
  <c r="DG159" i="11"/>
  <c r="DG158" i="11"/>
  <c r="DG157" i="11"/>
  <c r="DG156" i="11"/>
  <c r="DG155" i="11"/>
  <c r="DG154" i="11"/>
  <c r="DG153" i="11"/>
  <c r="DG152" i="11"/>
  <c r="DG151" i="11"/>
  <c r="DG150" i="11"/>
  <c r="DG149" i="11"/>
  <c r="DG148" i="11"/>
  <c r="DG147" i="11"/>
  <c r="DG146" i="11"/>
  <c r="DG145" i="11"/>
  <c r="DG144" i="11"/>
  <c r="DG143" i="11"/>
  <c r="DG142" i="11"/>
  <c r="DG141" i="11"/>
  <c r="DG140" i="11"/>
  <c r="DG139" i="11"/>
  <c r="DG138" i="11"/>
  <c r="DG137" i="11"/>
  <c r="DG136" i="11"/>
  <c r="DG135" i="11"/>
  <c r="DG134" i="11"/>
  <c r="DG133" i="11"/>
  <c r="DG132" i="11"/>
  <c r="DG131" i="11"/>
  <c r="DG130" i="11"/>
  <c r="DG129" i="11"/>
  <c r="DG128" i="11"/>
  <c r="DG127" i="11"/>
  <c r="DG126" i="11"/>
  <c r="DG125" i="11"/>
  <c r="DG124" i="11"/>
  <c r="DG123" i="11"/>
  <c r="DG122" i="11"/>
  <c r="DG121" i="11"/>
  <c r="DG120" i="11"/>
  <c r="DG119" i="11"/>
  <c r="DG118" i="11"/>
  <c r="DG117" i="11"/>
  <c r="DG116" i="11"/>
  <c r="DG115" i="11"/>
  <c r="DG114" i="11"/>
  <c r="DG113" i="11"/>
  <c r="DG112" i="11"/>
  <c r="DG111" i="11"/>
  <c r="DG110" i="11"/>
  <c r="DG109" i="11"/>
  <c r="DG108" i="11"/>
  <c r="DG107" i="11"/>
  <c r="DG106" i="11"/>
  <c r="DG105" i="11"/>
  <c r="DG104" i="11"/>
  <c r="DG103" i="11"/>
  <c r="DG102" i="11"/>
  <c r="DG101" i="11"/>
  <c r="DG100" i="11"/>
  <c r="DG99" i="11"/>
  <c r="DG98" i="11"/>
  <c r="DG97" i="11"/>
  <c r="DG96" i="11"/>
  <c r="DG95" i="11"/>
  <c r="DG94" i="11"/>
  <c r="DG93" i="11"/>
  <c r="DG92" i="11"/>
  <c r="DG91" i="11"/>
  <c r="DG90" i="11"/>
  <c r="DG89" i="11"/>
  <c r="DG88" i="11"/>
  <c r="DG87" i="11"/>
  <c r="DG86" i="11"/>
  <c r="DG85" i="11"/>
  <c r="DG84" i="11"/>
  <c r="DG83" i="11"/>
  <c r="DG82" i="11"/>
  <c r="DG81" i="11"/>
  <c r="DG80" i="11"/>
  <c r="DG79" i="11"/>
  <c r="DG78" i="11"/>
  <c r="DG77" i="11"/>
  <c r="DG76" i="11"/>
  <c r="DG75" i="11"/>
  <c r="DG74" i="11"/>
  <c r="DG73" i="11"/>
  <c r="DG72" i="11"/>
  <c r="DG71" i="11"/>
  <c r="DG70" i="11"/>
  <c r="DG69" i="11"/>
  <c r="DG68" i="11"/>
  <c r="DG67" i="11"/>
  <c r="DG66" i="11"/>
  <c r="DG65" i="11"/>
  <c r="DG64" i="11"/>
  <c r="DG63" i="11"/>
  <c r="DG62" i="11"/>
  <c r="DG61" i="11"/>
  <c r="DG60" i="11"/>
  <c r="DG59" i="11"/>
  <c r="DG58" i="11"/>
  <c r="DG57" i="11"/>
  <c r="DG56" i="11"/>
  <c r="DG55" i="11"/>
  <c r="DG54" i="11"/>
  <c r="DG53" i="11"/>
  <c r="DG52" i="11"/>
  <c r="DG51" i="11"/>
  <c r="DG50" i="11"/>
  <c r="DG49" i="11"/>
  <c r="DG48" i="11"/>
  <c r="DG47" i="11"/>
  <c r="DG46" i="11"/>
  <c r="DG45" i="11"/>
  <c r="DG44" i="11"/>
  <c r="DG43" i="11"/>
  <c r="DG42" i="11"/>
  <c r="DG41" i="11"/>
  <c r="DG40" i="11"/>
  <c r="DG39" i="11"/>
  <c r="DG38" i="11"/>
  <c r="DG37" i="11"/>
  <c r="DG36" i="11"/>
  <c r="DG35" i="11"/>
  <c r="DG34" i="11"/>
  <c r="DG33" i="11"/>
  <c r="DG32" i="11"/>
  <c r="DG31" i="11"/>
  <c r="DG30" i="11"/>
  <c r="DG29" i="11"/>
  <c r="DG28" i="11"/>
  <c r="DG27" i="11"/>
  <c r="DG26" i="11"/>
  <c r="DG25" i="11"/>
  <c r="DG24" i="11"/>
  <c r="DG23" i="11"/>
  <c r="DG22" i="11"/>
  <c r="DG21" i="11"/>
  <c r="DG20" i="11"/>
  <c r="DG19" i="11"/>
  <c r="DG18" i="11"/>
  <c r="DG17" i="11"/>
  <c r="DG16" i="11"/>
  <c r="DG15" i="11"/>
  <c r="DG14" i="11"/>
  <c r="DG13" i="11"/>
  <c r="DG12" i="11"/>
  <c r="DG11" i="11"/>
  <c r="DG10" i="11"/>
  <c r="DG9" i="11"/>
  <c r="DG8" i="11"/>
  <c r="DG7" i="11"/>
  <c r="DG6" i="11"/>
  <c r="DG5" i="11"/>
  <c r="DG4" i="11"/>
  <c r="DG3" i="11"/>
  <c r="DG2" i="11"/>
  <c r="DA166" i="11"/>
  <c r="DA165" i="11"/>
  <c r="DA164" i="11"/>
  <c r="DA163" i="11"/>
  <c r="DA162" i="11"/>
  <c r="DA161" i="11"/>
  <c r="DA160" i="11"/>
  <c r="DA159" i="11"/>
  <c r="DA158" i="11"/>
  <c r="DA157" i="11"/>
  <c r="DA156" i="11"/>
  <c r="DA155" i="11"/>
  <c r="DA154" i="11"/>
  <c r="DA153" i="11"/>
  <c r="DA152" i="11"/>
  <c r="DA151" i="11"/>
  <c r="DA150" i="11"/>
  <c r="DA149" i="11"/>
  <c r="DA148" i="11"/>
  <c r="DA147" i="11"/>
  <c r="DA146" i="11"/>
  <c r="DA145" i="11"/>
  <c r="DA144" i="11"/>
  <c r="DA143" i="11"/>
  <c r="DA142" i="11"/>
  <c r="DA141" i="11"/>
  <c r="DA140" i="11"/>
  <c r="DA139" i="11"/>
  <c r="DA138" i="11"/>
  <c r="DA137" i="11"/>
  <c r="DA136" i="11"/>
  <c r="DA135" i="11"/>
  <c r="DA134" i="11"/>
  <c r="DA133" i="11"/>
  <c r="DA132" i="11"/>
  <c r="DA131" i="11"/>
  <c r="DA130" i="11"/>
  <c r="DA129" i="11"/>
  <c r="DA128" i="11"/>
  <c r="DA127" i="11"/>
  <c r="DA126" i="11"/>
  <c r="DA125" i="11"/>
  <c r="DA124" i="11"/>
  <c r="DA123" i="11"/>
  <c r="DA122" i="11"/>
  <c r="DA121" i="11"/>
  <c r="DA120" i="11"/>
  <c r="DA119" i="11"/>
  <c r="DA118" i="11"/>
  <c r="DA117" i="11"/>
  <c r="DA116" i="11"/>
  <c r="DA115" i="11"/>
  <c r="DA114" i="11"/>
  <c r="DA113" i="11"/>
  <c r="DA112" i="11"/>
  <c r="DA111" i="11"/>
  <c r="DA110" i="11"/>
  <c r="DA109" i="11"/>
  <c r="DA108" i="11"/>
  <c r="DA107" i="11"/>
  <c r="DA106" i="11"/>
  <c r="DA105" i="11"/>
  <c r="DA104" i="11"/>
  <c r="DA103" i="11"/>
  <c r="DA102" i="11"/>
  <c r="DA101" i="11"/>
  <c r="DA100" i="11"/>
  <c r="DA99" i="11"/>
  <c r="DA98" i="11"/>
  <c r="DA97" i="11"/>
  <c r="DA96" i="11"/>
  <c r="DA95" i="11"/>
  <c r="DA94" i="11"/>
  <c r="DA93" i="11"/>
  <c r="DA92" i="11"/>
  <c r="DA91" i="11"/>
  <c r="DA90" i="11"/>
  <c r="DA89" i="11"/>
  <c r="DA88" i="11"/>
  <c r="DA87" i="11"/>
  <c r="DA86" i="11"/>
  <c r="DA85" i="11"/>
  <c r="DA84" i="11"/>
  <c r="DA83" i="11"/>
  <c r="DA82" i="11"/>
  <c r="DA81" i="11"/>
  <c r="DA80" i="11"/>
  <c r="DA79" i="11"/>
  <c r="DA78" i="11"/>
  <c r="DA77" i="11"/>
  <c r="DA76" i="11"/>
  <c r="DA75" i="11"/>
  <c r="DA74" i="11"/>
  <c r="DA73" i="11"/>
  <c r="DA72" i="11"/>
  <c r="DA71" i="11"/>
  <c r="DA70" i="11"/>
  <c r="DA69" i="11"/>
  <c r="DA68" i="11"/>
  <c r="DA67" i="11"/>
  <c r="DA66" i="11"/>
  <c r="DA65" i="11"/>
  <c r="DA64" i="11"/>
  <c r="DA63" i="11"/>
  <c r="DA62" i="11"/>
  <c r="DA61" i="11"/>
  <c r="DA60" i="11"/>
  <c r="DA59" i="11"/>
  <c r="DA58" i="11"/>
  <c r="DA57" i="11"/>
  <c r="DA56" i="11"/>
  <c r="DA55" i="11"/>
  <c r="DA54" i="11"/>
  <c r="DA53" i="11"/>
  <c r="DA52" i="11"/>
  <c r="DA51" i="11"/>
  <c r="DA50" i="11"/>
  <c r="DA49" i="11"/>
  <c r="DA48" i="11"/>
  <c r="DA47" i="11"/>
  <c r="DA46" i="11"/>
  <c r="DA45" i="11"/>
  <c r="DA44" i="11"/>
  <c r="DA43" i="11"/>
  <c r="DA42" i="11"/>
  <c r="DA41" i="11"/>
  <c r="DA40" i="11"/>
  <c r="DA39" i="11"/>
  <c r="DA38" i="11"/>
  <c r="DA37" i="11"/>
  <c r="DA36" i="11"/>
  <c r="DA35" i="11"/>
  <c r="DA34" i="11"/>
  <c r="DA33" i="11"/>
  <c r="DA32" i="11"/>
  <c r="DA31" i="11"/>
  <c r="DA30" i="11"/>
  <c r="DA29" i="11"/>
  <c r="DA28" i="11"/>
  <c r="DA27" i="11"/>
  <c r="DA26" i="11"/>
  <c r="DA25" i="11"/>
  <c r="DA24" i="11"/>
  <c r="DA23" i="11"/>
  <c r="DA22" i="11"/>
  <c r="DA21" i="11"/>
  <c r="DA20" i="11"/>
  <c r="DA19" i="11"/>
  <c r="DA18" i="11"/>
  <c r="DA17" i="11"/>
  <c r="DA16" i="11"/>
  <c r="DA15" i="11"/>
  <c r="DA14" i="11"/>
  <c r="DA13" i="11"/>
  <c r="DA12" i="11"/>
  <c r="DA11" i="11"/>
  <c r="DA10" i="11"/>
  <c r="DA9" i="11"/>
  <c r="DA8" i="11"/>
  <c r="DA7" i="11"/>
  <c r="DA6" i="11"/>
  <c r="DA5" i="11"/>
  <c r="DA4" i="11"/>
  <c r="DA3" i="11"/>
  <c r="DA2" i="11"/>
  <c r="CU166" i="11"/>
  <c r="CU165" i="11"/>
  <c r="CU164" i="11"/>
  <c r="CU163" i="11"/>
  <c r="CU162" i="11"/>
  <c r="CU161" i="11"/>
  <c r="CU160" i="11"/>
  <c r="CU159" i="11"/>
  <c r="CU158" i="11"/>
  <c r="CU157" i="11"/>
  <c r="CU156" i="11"/>
  <c r="CU155" i="11"/>
  <c r="CU154" i="11"/>
  <c r="CU153" i="11"/>
  <c r="CU152" i="11"/>
  <c r="CU151" i="11"/>
  <c r="CU150" i="11"/>
  <c r="CU149" i="11"/>
  <c r="CU148" i="11"/>
  <c r="CU147" i="11"/>
  <c r="CU146" i="11"/>
  <c r="CU145" i="11"/>
  <c r="CU144" i="11"/>
  <c r="CU143" i="11"/>
  <c r="CU142" i="11"/>
  <c r="CU141" i="11"/>
  <c r="CU140" i="11"/>
  <c r="CU139" i="11"/>
  <c r="CU138" i="11"/>
  <c r="CU137" i="11"/>
  <c r="CU136" i="11"/>
  <c r="CU135" i="11"/>
  <c r="CU134" i="11"/>
  <c r="CU133" i="11"/>
  <c r="CU132" i="11"/>
  <c r="CU131" i="11"/>
  <c r="CU130" i="11"/>
  <c r="CU129" i="11"/>
  <c r="CU128" i="11"/>
  <c r="CU127" i="11"/>
  <c r="CU126" i="11"/>
  <c r="CU125" i="11"/>
  <c r="CU124" i="11"/>
  <c r="CU123" i="11"/>
  <c r="CU122" i="11"/>
  <c r="CU121" i="11"/>
  <c r="CU120" i="11"/>
  <c r="CU119" i="11"/>
  <c r="CU118" i="11"/>
  <c r="CU117" i="11"/>
  <c r="CU116" i="11"/>
  <c r="CU115" i="11"/>
  <c r="CU114" i="11"/>
  <c r="CU113" i="11"/>
  <c r="CU112" i="11"/>
  <c r="CU111" i="11"/>
  <c r="CU110" i="11"/>
  <c r="CU109" i="11"/>
  <c r="CU108" i="11"/>
  <c r="CU107" i="11"/>
  <c r="CU106" i="11"/>
  <c r="CU105" i="11"/>
  <c r="CU104" i="11"/>
  <c r="CU103" i="11"/>
  <c r="CU102" i="11"/>
  <c r="CU101" i="11"/>
  <c r="CU100" i="11"/>
  <c r="CU99" i="11"/>
  <c r="CU98" i="11"/>
  <c r="CU97" i="11"/>
  <c r="CU96" i="11"/>
  <c r="CU95" i="11"/>
  <c r="CU94" i="11"/>
  <c r="CU93" i="11"/>
  <c r="CU92" i="11"/>
  <c r="CU91" i="11"/>
  <c r="CU90" i="11"/>
  <c r="CU89" i="11"/>
  <c r="CU88" i="11"/>
  <c r="CU87" i="11"/>
  <c r="CU86" i="11"/>
  <c r="CU85" i="11"/>
  <c r="CU84" i="11"/>
  <c r="CU83" i="11"/>
  <c r="CU82" i="11"/>
  <c r="CU81" i="11"/>
  <c r="CU80" i="11"/>
  <c r="CU79" i="11"/>
  <c r="CU78" i="11"/>
  <c r="CU77" i="11"/>
  <c r="CU76" i="11"/>
  <c r="CU75" i="11"/>
  <c r="CU74" i="11"/>
  <c r="CU73" i="11"/>
  <c r="CU72" i="11"/>
  <c r="CU71" i="11"/>
  <c r="CU70" i="11"/>
  <c r="CU69" i="11"/>
  <c r="CU68" i="11"/>
  <c r="CU67" i="11"/>
  <c r="CU66" i="11"/>
  <c r="CU65" i="11"/>
  <c r="CU64" i="11"/>
  <c r="CU63" i="11"/>
  <c r="CU62" i="11"/>
  <c r="CU61" i="11"/>
  <c r="CU60" i="11"/>
  <c r="CU59" i="11"/>
  <c r="CU58" i="11"/>
  <c r="CU57" i="11"/>
  <c r="CU56" i="11"/>
  <c r="CU55" i="11"/>
  <c r="CU54" i="11"/>
  <c r="CU53" i="11"/>
  <c r="CU52" i="11"/>
  <c r="CU51" i="11"/>
  <c r="CU50" i="11"/>
  <c r="CU49" i="11"/>
  <c r="CU48" i="11"/>
  <c r="CU47" i="11"/>
  <c r="CU46" i="11"/>
  <c r="CU45" i="11"/>
  <c r="CU44" i="11"/>
  <c r="CU43" i="11"/>
  <c r="CU42" i="11"/>
  <c r="CU41" i="11"/>
  <c r="CU40" i="11"/>
  <c r="CU39" i="11"/>
  <c r="CU38" i="11"/>
  <c r="CU37" i="11"/>
  <c r="CU36" i="11"/>
  <c r="CU35" i="11"/>
  <c r="CU34" i="11"/>
  <c r="CU33" i="11"/>
  <c r="CU32" i="11"/>
  <c r="CU31" i="11"/>
  <c r="CU30" i="11"/>
  <c r="CU29" i="11"/>
  <c r="CU28" i="11"/>
  <c r="CU27" i="11"/>
  <c r="CU26" i="11"/>
  <c r="CU25" i="11"/>
  <c r="CU24" i="11"/>
  <c r="CU23" i="11"/>
  <c r="CU22" i="11"/>
  <c r="CU21" i="11"/>
  <c r="CU20" i="11"/>
  <c r="CU19" i="11"/>
  <c r="CU18" i="11"/>
  <c r="CU17" i="11"/>
  <c r="CU16" i="11"/>
  <c r="CU15" i="11"/>
  <c r="CU14" i="11"/>
  <c r="CU13" i="11"/>
  <c r="CU12" i="11"/>
  <c r="CU11" i="11"/>
  <c r="CU10" i="11"/>
  <c r="CU9" i="11"/>
  <c r="CU8" i="11"/>
  <c r="CU7" i="11"/>
  <c r="CU6" i="11"/>
  <c r="CU5" i="11"/>
  <c r="CU4" i="11"/>
  <c r="CU3" i="11"/>
  <c r="CU2" i="11"/>
  <c r="CP166" i="11"/>
  <c r="CP165" i="11"/>
  <c r="CP164" i="11"/>
  <c r="CP163" i="11"/>
  <c r="CP162" i="11"/>
  <c r="CP161" i="11"/>
  <c r="CP160" i="11"/>
  <c r="CP159" i="11"/>
  <c r="CP158" i="11"/>
  <c r="CP157" i="11"/>
  <c r="CP156" i="11"/>
  <c r="CP155" i="11"/>
  <c r="CP154" i="11"/>
  <c r="CP153" i="11"/>
  <c r="CP152" i="11"/>
  <c r="CP151" i="11"/>
  <c r="CP150" i="11"/>
  <c r="CP149" i="11"/>
  <c r="CP148" i="11"/>
  <c r="CP147" i="11"/>
  <c r="CP146" i="11"/>
  <c r="CP145" i="11"/>
  <c r="CP144" i="11"/>
  <c r="CP143" i="11"/>
  <c r="CP142" i="11"/>
  <c r="CP141" i="11"/>
  <c r="CP140" i="11"/>
  <c r="CP139" i="11"/>
  <c r="CP138" i="11"/>
  <c r="CP137" i="11"/>
  <c r="CP136" i="11"/>
  <c r="CP135" i="11"/>
  <c r="CP134" i="11"/>
  <c r="CP133" i="11"/>
  <c r="CP132" i="11"/>
  <c r="CP131" i="11"/>
  <c r="CP130" i="11"/>
  <c r="CP129" i="11"/>
  <c r="CP128" i="11"/>
  <c r="CP127" i="11"/>
  <c r="CP126" i="11"/>
  <c r="CP125" i="11"/>
  <c r="CP124" i="11"/>
  <c r="CP123" i="11"/>
  <c r="CP122" i="11"/>
  <c r="CP121" i="11"/>
  <c r="CP120" i="11"/>
  <c r="CP119" i="11"/>
  <c r="CP118" i="11"/>
  <c r="CP117" i="11"/>
  <c r="CP116" i="11"/>
  <c r="CP115" i="11"/>
  <c r="CP114" i="11"/>
  <c r="CP113" i="11"/>
  <c r="CP112" i="11"/>
  <c r="CP111" i="11"/>
  <c r="CP110" i="11"/>
  <c r="CP109" i="11"/>
  <c r="CP108" i="11"/>
  <c r="CP107" i="11"/>
  <c r="CP106" i="11"/>
  <c r="CP105" i="11"/>
  <c r="CP104" i="11"/>
  <c r="CP103" i="11"/>
  <c r="CP102" i="11"/>
  <c r="CP101" i="11"/>
  <c r="CP100" i="11"/>
  <c r="CP99" i="11"/>
  <c r="CP98" i="11"/>
  <c r="CP97" i="11"/>
  <c r="CP96" i="11"/>
  <c r="CP95" i="11"/>
  <c r="CP94" i="11"/>
  <c r="CP93" i="11"/>
  <c r="CP92" i="11"/>
  <c r="CP91" i="11"/>
  <c r="CP90" i="11"/>
  <c r="CP89" i="11"/>
  <c r="CP88" i="11"/>
  <c r="CP87" i="11"/>
  <c r="CP86" i="11"/>
  <c r="CP85" i="11"/>
  <c r="CP84" i="11"/>
  <c r="CP83" i="11"/>
  <c r="CP82" i="11"/>
  <c r="CP81" i="11"/>
  <c r="CP80" i="11"/>
  <c r="CP79" i="11"/>
  <c r="CP78" i="11"/>
  <c r="CP77" i="11"/>
  <c r="CP76" i="11"/>
  <c r="CP75" i="11"/>
  <c r="CP74" i="11"/>
  <c r="CP73" i="11"/>
  <c r="CP72" i="11"/>
  <c r="CP71" i="11"/>
  <c r="CP70" i="11"/>
  <c r="CP69" i="11"/>
  <c r="CP68" i="11"/>
  <c r="CP67" i="11"/>
  <c r="CP66" i="11"/>
  <c r="CP65" i="11"/>
  <c r="CP64" i="11"/>
  <c r="CP63" i="11"/>
  <c r="CP62" i="11"/>
  <c r="CP61" i="11"/>
  <c r="CP60" i="11"/>
  <c r="CP59" i="11"/>
  <c r="CP58" i="11"/>
  <c r="CP57" i="11"/>
  <c r="CP56" i="11"/>
  <c r="CP55" i="11"/>
  <c r="CP54" i="11"/>
  <c r="CP53" i="11"/>
  <c r="CP52" i="11"/>
  <c r="CP51" i="11"/>
  <c r="CP50" i="11"/>
  <c r="CP49" i="11"/>
  <c r="CP48" i="11"/>
  <c r="CP47" i="11"/>
  <c r="CP46" i="11"/>
  <c r="CP45" i="11"/>
  <c r="CP44" i="11"/>
  <c r="CP43" i="11"/>
  <c r="CP42" i="11"/>
  <c r="CP41" i="11"/>
  <c r="CP40" i="11"/>
  <c r="CP39" i="11"/>
  <c r="CP38" i="11"/>
  <c r="CP37" i="11"/>
  <c r="CP36" i="11"/>
  <c r="CP35" i="11"/>
  <c r="CP34" i="11"/>
  <c r="CP33" i="11"/>
  <c r="CP32" i="11"/>
  <c r="CP31" i="11"/>
  <c r="CP30" i="11"/>
  <c r="CP29" i="11"/>
  <c r="CP28" i="11"/>
  <c r="CP27" i="11"/>
  <c r="CP26" i="11"/>
  <c r="CP25" i="11"/>
  <c r="CP24" i="11"/>
  <c r="CP23" i="11"/>
  <c r="CP22" i="11"/>
  <c r="CP21" i="11"/>
  <c r="CP20" i="11"/>
  <c r="CP19" i="11"/>
  <c r="CP18" i="11"/>
  <c r="CP17" i="11"/>
  <c r="CP16" i="11"/>
  <c r="CP15" i="11"/>
  <c r="CP14" i="11"/>
  <c r="CP13" i="11"/>
  <c r="CP12" i="11"/>
  <c r="CP11" i="11"/>
  <c r="CP10" i="11"/>
  <c r="CP9" i="11"/>
  <c r="CP8" i="11"/>
  <c r="CP7" i="11"/>
  <c r="CP6" i="11"/>
  <c r="CP5" i="11"/>
  <c r="CP4" i="11"/>
  <c r="CP3" i="11"/>
  <c r="CP2" i="11"/>
  <c r="CE166" i="11"/>
  <c r="CE165" i="11"/>
  <c r="CE164" i="11"/>
  <c r="CE163" i="11"/>
  <c r="CE162" i="11"/>
  <c r="CE161" i="11"/>
  <c r="CE160" i="11"/>
  <c r="CE159" i="11"/>
  <c r="CE158" i="11"/>
  <c r="CE157" i="11"/>
  <c r="CE156" i="11"/>
  <c r="CE155" i="11"/>
  <c r="CE154" i="11"/>
  <c r="CE153" i="11"/>
  <c r="CE152" i="11"/>
  <c r="CE151" i="11"/>
  <c r="CE150" i="11"/>
  <c r="CE149" i="11"/>
  <c r="CE148" i="11"/>
  <c r="CE147" i="11"/>
  <c r="CE146" i="11"/>
  <c r="CE145" i="11"/>
  <c r="CE144" i="11"/>
  <c r="CE143" i="11"/>
  <c r="CE142" i="11"/>
  <c r="CE141" i="11"/>
  <c r="CE140" i="11"/>
  <c r="CE139" i="11"/>
  <c r="CE138" i="11"/>
  <c r="CE137" i="11"/>
  <c r="CE136" i="11"/>
  <c r="CE135" i="11"/>
  <c r="CE134" i="11"/>
  <c r="CE133" i="11"/>
  <c r="CE132" i="11"/>
  <c r="CE131" i="11"/>
  <c r="CE130" i="11"/>
  <c r="CE129" i="11"/>
  <c r="CE128" i="11"/>
  <c r="CE127" i="11"/>
  <c r="CE126" i="11"/>
  <c r="CE125" i="11"/>
  <c r="CE124" i="11"/>
  <c r="CE123" i="11"/>
  <c r="CE122" i="11"/>
  <c r="CE121" i="11"/>
  <c r="CE120" i="11"/>
  <c r="CE119" i="11"/>
  <c r="CE118" i="11"/>
  <c r="CE117" i="11"/>
  <c r="CE116" i="11"/>
  <c r="CE115" i="11"/>
  <c r="CE114" i="11"/>
  <c r="CE113" i="11"/>
  <c r="CE112" i="11"/>
  <c r="CE111" i="11"/>
  <c r="CE110" i="11"/>
  <c r="CE109" i="11"/>
  <c r="CE108" i="11"/>
  <c r="CE107" i="11"/>
  <c r="CE106" i="11"/>
  <c r="CE105" i="11"/>
  <c r="CE104" i="11"/>
  <c r="CE103" i="11"/>
  <c r="CE102" i="11"/>
  <c r="CE101" i="11"/>
  <c r="CE100" i="11"/>
  <c r="CE99" i="11"/>
  <c r="CE98" i="11"/>
  <c r="CE97" i="11"/>
  <c r="CE96" i="11"/>
  <c r="CE95" i="11"/>
  <c r="CE94" i="11"/>
  <c r="CE93" i="11"/>
  <c r="CE92" i="11"/>
  <c r="CE91" i="11"/>
  <c r="CE90" i="11"/>
  <c r="CE89" i="11"/>
  <c r="CE88" i="11"/>
  <c r="CE87" i="11"/>
  <c r="CE86" i="11"/>
  <c r="CE85" i="11"/>
  <c r="CE84" i="11"/>
  <c r="CE83" i="11"/>
  <c r="CE82" i="11"/>
  <c r="CE81" i="11"/>
  <c r="CE80" i="11"/>
  <c r="CE79" i="11"/>
  <c r="CE78" i="11"/>
  <c r="CE77" i="11"/>
  <c r="CE76" i="11"/>
  <c r="CE75" i="11"/>
  <c r="CE74" i="11"/>
  <c r="CE73" i="11"/>
  <c r="CE72" i="11"/>
  <c r="CE71" i="11"/>
  <c r="CE70" i="11"/>
  <c r="CE69" i="11"/>
  <c r="CE68" i="11"/>
  <c r="CE67" i="11"/>
  <c r="CE66" i="11"/>
  <c r="CE65" i="11"/>
  <c r="CE64" i="11"/>
  <c r="CE63" i="11"/>
  <c r="CE62" i="11"/>
  <c r="CE61" i="11"/>
  <c r="CE60" i="11"/>
  <c r="CE59" i="11"/>
  <c r="CE58" i="11"/>
  <c r="CE57" i="11"/>
  <c r="CE56" i="11"/>
  <c r="CE55" i="11"/>
  <c r="CE54" i="11"/>
  <c r="CE53" i="11"/>
  <c r="CE52" i="11"/>
  <c r="CE51" i="11"/>
  <c r="CE50" i="11"/>
  <c r="CE49" i="11"/>
  <c r="CE48" i="11"/>
  <c r="CE47" i="11"/>
  <c r="CE46" i="11"/>
  <c r="CE45" i="11"/>
  <c r="CE44" i="11"/>
  <c r="CE43" i="11"/>
  <c r="CE42" i="11"/>
  <c r="CE41" i="11"/>
  <c r="CE40" i="11"/>
  <c r="CE39" i="11"/>
  <c r="CE38" i="11"/>
  <c r="CE37" i="11"/>
  <c r="CE36" i="11"/>
  <c r="CE35" i="11"/>
  <c r="CE34" i="11"/>
  <c r="CE33" i="11"/>
  <c r="CE32" i="11"/>
  <c r="CE31" i="11"/>
  <c r="CE30" i="11"/>
  <c r="CE29" i="11"/>
  <c r="CE28" i="11"/>
  <c r="CE27" i="11"/>
  <c r="CE26" i="11"/>
  <c r="CE25" i="11"/>
  <c r="CE24" i="11"/>
  <c r="CE23" i="11"/>
  <c r="CE22" i="11"/>
  <c r="CE21" i="11"/>
  <c r="CE20" i="11"/>
  <c r="CE19" i="11"/>
  <c r="CE18" i="11"/>
  <c r="CE17" i="11"/>
  <c r="CE16" i="11"/>
  <c r="CE15" i="11"/>
  <c r="CE14" i="11"/>
  <c r="CE13" i="11"/>
  <c r="CE12" i="11"/>
  <c r="CE11" i="11"/>
  <c r="CE10" i="11"/>
  <c r="CE9" i="11"/>
  <c r="CE8" i="11"/>
  <c r="CE7" i="11"/>
  <c r="CE6" i="11"/>
  <c r="CE5" i="11"/>
  <c r="CE4" i="11"/>
  <c r="CE3" i="11"/>
  <c r="CE2" i="11"/>
  <c r="BZ166" i="11"/>
  <c r="BZ165" i="11"/>
  <c r="BZ164" i="11"/>
  <c r="BZ163" i="11"/>
  <c r="BZ162" i="11"/>
  <c r="BZ161" i="11"/>
  <c r="BZ160" i="11"/>
  <c r="BZ159" i="11"/>
  <c r="BZ158" i="11"/>
  <c r="BZ157" i="11"/>
  <c r="BZ156" i="11"/>
  <c r="BZ155" i="11"/>
  <c r="BZ154" i="11"/>
  <c r="BZ153" i="11"/>
  <c r="BZ152" i="11"/>
  <c r="BZ151" i="11"/>
  <c r="BZ150" i="11"/>
  <c r="BZ149" i="11"/>
  <c r="BZ148" i="11"/>
  <c r="BZ147" i="11"/>
  <c r="BZ146" i="11"/>
  <c r="BZ145" i="11"/>
  <c r="BZ144" i="11"/>
  <c r="BZ143" i="11"/>
  <c r="BZ142" i="11"/>
  <c r="BZ141" i="11"/>
  <c r="BZ140" i="11"/>
  <c r="BZ139" i="11"/>
  <c r="BZ138" i="11"/>
  <c r="BZ137" i="11"/>
  <c r="BZ136" i="11"/>
  <c r="BZ135" i="11"/>
  <c r="BZ134" i="11"/>
  <c r="BZ133" i="11"/>
  <c r="BZ132" i="11"/>
  <c r="BZ131" i="11"/>
  <c r="BZ130" i="11"/>
  <c r="BZ129" i="11"/>
  <c r="BZ128" i="11"/>
  <c r="BZ127" i="11"/>
  <c r="BZ126" i="11"/>
  <c r="BZ125" i="11"/>
  <c r="BZ124" i="11"/>
  <c r="BZ123" i="11"/>
  <c r="BZ122" i="11"/>
  <c r="BZ121" i="11"/>
  <c r="BZ120" i="11"/>
  <c r="BZ119" i="11"/>
  <c r="BZ118" i="11"/>
  <c r="BZ117" i="11"/>
  <c r="BZ116" i="11"/>
  <c r="BZ115" i="11"/>
  <c r="BZ114" i="11"/>
  <c r="BZ113" i="11"/>
  <c r="BZ112" i="11"/>
  <c r="BZ111" i="11"/>
  <c r="BZ110" i="11"/>
  <c r="BZ109" i="11"/>
  <c r="BZ108" i="11"/>
  <c r="BZ107" i="11"/>
  <c r="BZ106" i="11"/>
  <c r="BZ105" i="11"/>
  <c r="BZ104" i="11"/>
  <c r="BZ103" i="11"/>
  <c r="BZ102" i="11"/>
  <c r="BZ101" i="11"/>
  <c r="BZ100" i="11"/>
  <c r="BZ99" i="11"/>
  <c r="BZ98" i="11"/>
  <c r="BZ97" i="11"/>
  <c r="BZ96" i="11"/>
  <c r="BZ95" i="11"/>
  <c r="BZ94" i="11"/>
  <c r="BZ93" i="11"/>
  <c r="BZ92" i="11"/>
  <c r="BZ91" i="11"/>
  <c r="BZ90" i="11"/>
  <c r="BZ89" i="11"/>
  <c r="BZ88" i="11"/>
  <c r="BZ87" i="11"/>
  <c r="BZ86" i="11"/>
  <c r="BZ85" i="11"/>
  <c r="BZ84" i="11"/>
  <c r="BZ83" i="11"/>
  <c r="BZ82" i="11"/>
  <c r="BZ81" i="11"/>
  <c r="BZ80" i="11"/>
  <c r="BZ79" i="11"/>
  <c r="BZ78" i="11"/>
  <c r="BZ77" i="11"/>
  <c r="BZ76" i="11"/>
  <c r="BZ75" i="11"/>
  <c r="BZ74" i="11"/>
  <c r="BZ73" i="11"/>
  <c r="BZ72" i="11"/>
  <c r="BZ71" i="11"/>
  <c r="BZ70" i="11"/>
  <c r="BZ69" i="11"/>
  <c r="BZ68" i="11"/>
  <c r="BZ67" i="11"/>
  <c r="BZ66" i="11"/>
  <c r="BZ65" i="11"/>
  <c r="BZ64" i="11"/>
  <c r="BZ63" i="11"/>
  <c r="BZ62" i="11"/>
  <c r="BZ61" i="11"/>
  <c r="BZ60" i="11"/>
  <c r="BZ59" i="11"/>
  <c r="BZ58" i="11"/>
  <c r="BZ57" i="11"/>
  <c r="BZ56" i="11"/>
  <c r="BZ55" i="11"/>
  <c r="BZ54" i="11"/>
  <c r="BZ53" i="11"/>
  <c r="BZ52" i="11"/>
  <c r="BZ51" i="11"/>
  <c r="BZ50" i="11"/>
  <c r="BZ49" i="11"/>
  <c r="BZ48" i="11"/>
  <c r="BZ47" i="11"/>
  <c r="BZ46" i="11"/>
  <c r="BZ45" i="11"/>
  <c r="BZ44" i="11"/>
  <c r="BZ43" i="11"/>
  <c r="BZ42" i="11"/>
  <c r="BZ41" i="11"/>
  <c r="BZ40" i="11"/>
  <c r="BZ39" i="11"/>
  <c r="BZ38" i="11"/>
  <c r="BZ37" i="11"/>
  <c r="BZ36" i="11"/>
  <c r="BZ35" i="11"/>
  <c r="BZ34" i="11"/>
  <c r="BZ33" i="11"/>
  <c r="BZ32" i="11"/>
  <c r="BZ31" i="11"/>
  <c r="BZ30" i="11"/>
  <c r="BZ29" i="11"/>
  <c r="BZ28" i="11"/>
  <c r="BZ27" i="11"/>
  <c r="BZ26" i="11"/>
  <c r="BZ25" i="11"/>
  <c r="BZ24" i="11"/>
  <c r="BZ23" i="11"/>
  <c r="BZ22" i="11"/>
  <c r="BZ21" i="11"/>
  <c r="BZ20" i="11"/>
  <c r="BZ19" i="11"/>
  <c r="BZ18" i="11"/>
  <c r="BZ17" i="11"/>
  <c r="BZ16" i="11"/>
  <c r="BZ15" i="11"/>
  <c r="BZ14" i="11"/>
  <c r="BZ13" i="11"/>
  <c r="BZ12" i="11"/>
  <c r="BZ11" i="11"/>
  <c r="BZ10" i="11"/>
  <c r="BZ9" i="11"/>
  <c r="BZ8" i="11"/>
  <c r="BZ7" i="11"/>
  <c r="BZ6" i="11"/>
  <c r="BZ5" i="11"/>
  <c r="BZ4" i="11"/>
  <c r="BZ3" i="11"/>
  <c r="BZ2" i="11"/>
  <c r="BU166" i="11"/>
  <c r="BU165" i="11"/>
  <c r="BU164" i="11"/>
  <c r="BU163" i="11"/>
  <c r="BU162" i="11"/>
  <c r="BU161" i="11"/>
  <c r="BU160" i="11"/>
  <c r="BU159" i="11"/>
  <c r="BU158" i="11"/>
  <c r="BU157" i="11"/>
  <c r="BU156" i="11"/>
  <c r="BU155" i="11"/>
  <c r="BU154" i="11"/>
  <c r="BU153" i="11"/>
  <c r="BU152" i="11"/>
  <c r="BU151" i="11"/>
  <c r="BU150" i="11"/>
  <c r="BU149" i="11"/>
  <c r="BU148" i="11"/>
  <c r="BU147" i="11"/>
  <c r="BU146" i="11"/>
  <c r="BU145" i="11"/>
  <c r="BU144" i="11"/>
  <c r="BU143" i="11"/>
  <c r="BU142" i="11"/>
  <c r="BU141" i="11"/>
  <c r="BU140" i="11"/>
  <c r="BU139" i="11"/>
  <c r="BU138" i="11"/>
  <c r="BU137" i="11"/>
  <c r="BU136" i="11"/>
  <c r="BU135" i="11"/>
  <c r="BU134" i="11"/>
  <c r="BU133" i="11"/>
  <c r="BU132" i="11"/>
  <c r="BU131" i="11"/>
  <c r="BU130" i="11"/>
  <c r="BU129" i="11"/>
  <c r="BU128" i="11"/>
  <c r="BU127" i="11"/>
  <c r="BU126" i="11"/>
  <c r="BU125" i="11"/>
  <c r="BU124" i="11"/>
  <c r="BU123" i="11"/>
  <c r="BU122" i="11"/>
  <c r="BU121" i="11"/>
  <c r="BU120" i="11"/>
  <c r="BU119" i="11"/>
  <c r="BU118" i="11"/>
  <c r="BU117" i="11"/>
  <c r="BU116" i="11"/>
  <c r="BU115" i="11"/>
  <c r="BU114" i="11"/>
  <c r="BU113" i="11"/>
  <c r="BU112" i="11"/>
  <c r="BU111" i="11"/>
  <c r="BU110" i="11"/>
  <c r="BU109" i="11"/>
  <c r="BU108" i="11"/>
  <c r="BU107" i="11"/>
  <c r="BU106" i="11"/>
  <c r="BU105" i="11"/>
  <c r="BU104" i="11"/>
  <c r="BU103" i="11"/>
  <c r="BU102" i="11"/>
  <c r="BU101" i="11"/>
  <c r="BU100" i="11"/>
  <c r="BU99" i="11"/>
  <c r="BU98" i="11"/>
  <c r="BU97" i="11"/>
  <c r="BU96" i="11"/>
  <c r="BU95" i="11"/>
  <c r="BU94" i="11"/>
  <c r="BU93" i="11"/>
  <c r="BU92" i="11"/>
  <c r="BU91" i="11"/>
  <c r="BU90" i="11"/>
  <c r="BU89" i="11"/>
  <c r="BU88" i="11"/>
  <c r="BU87" i="11"/>
  <c r="BU86" i="11"/>
  <c r="BU85" i="11"/>
  <c r="BU84" i="11"/>
  <c r="BU83" i="11"/>
  <c r="BU82" i="11"/>
  <c r="BU81" i="11"/>
  <c r="BU80" i="11"/>
  <c r="BU79" i="11"/>
  <c r="BU78" i="11"/>
  <c r="BU77" i="11"/>
  <c r="BU76" i="11"/>
  <c r="BU75" i="11"/>
  <c r="BU74" i="11"/>
  <c r="BU73" i="11"/>
  <c r="BU72" i="11"/>
  <c r="BU71" i="11"/>
  <c r="BU70" i="11"/>
  <c r="BU69" i="11"/>
  <c r="BU68" i="11"/>
  <c r="BU67" i="11"/>
  <c r="BU66" i="11"/>
  <c r="BU65" i="11"/>
  <c r="BU64" i="11"/>
  <c r="BU63" i="11"/>
  <c r="BU62" i="11"/>
  <c r="BU61" i="11"/>
  <c r="BU60" i="11"/>
  <c r="BU59" i="11"/>
  <c r="BU58" i="11"/>
  <c r="BU57" i="11"/>
  <c r="BU56" i="11"/>
  <c r="BU55" i="11"/>
  <c r="BU54" i="11"/>
  <c r="BU53" i="11"/>
  <c r="BU52" i="11"/>
  <c r="BU51" i="11"/>
  <c r="BU50" i="11"/>
  <c r="BU49" i="11"/>
  <c r="BU48" i="11"/>
  <c r="BU47" i="11"/>
  <c r="BU46" i="11"/>
  <c r="BU45" i="11"/>
  <c r="BU44" i="11"/>
  <c r="BU43" i="11"/>
  <c r="BU42" i="11"/>
  <c r="BU41" i="11"/>
  <c r="BU40" i="11"/>
  <c r="BU39" i="11"/>
  <c r="BU38" i="11"/>
  <c r="BU37" i="11"/>
  <c r="BU36" i="11"/>
  <c r="BU35" i="11"/>
  <c r="BU34" i="11"/>
  <c r="BU33" i="11"/>
  <c r="BU32" i="11"/>
  <c r="BU31" i="11"/>
  <c r="BU30" i="11"/>
  <c r="BU29" i="11"/>
  <c r="BU28" i="11"/>
  <c r="BU27" i="11"/>
  <c r="BU26" i="11"/>
  <c r="BU25" i="11"/>
  <c r="BU24" i="11"/>
  <c r="BU23" i="11"/>
  <c r="BU22" i="11"/>
  <c r="BU21" i="11"/>
  <c r="BU20" i="11"/>
  <c r="BU19" i="11"/>
  <c r="BU18" i="11"/>
  <c r="BU17" i="11"/>
  <c r="BU16" i="11"/>
  <c r="BU15" i="11"/>
  <c r="BU14" i="11"/>
  <c r="BU13" i="11"/>
  <c r="BU12" i="11"/>
  <c r="BU11" i="11"/>
  <c r="BU10" i="11"/>
  <c r="BU9" i="11"/>
  <c r="BU8" i="11"/>
  <c r="BU7" i="11"/>
  <c r="BU6" i="11"/>
  <c r="BU5" i="11"/>
  <c r="BU4" i="11"/>
  <c r="BU3" i="11"/>
  <c r="BU2" i="11"/>
  <c r="BP166" i="11"/>
  <c r="BP165" i="11"/>
  <c r="BP164" i="11"/>
  <c r="BP163" i="11"/>
  <c r="BP162" i="11"/>
  <c r="BP161" i="11"/>
  <c r="BP160" i="11"/>
  <c r="BP159" i="11"/>
  <c r="BP158" i="11"/>
  <c r="BP157" i="11"/>
  <c r="BP156" i="11"/>
  <c r="BP155" i="11"/>
  <c r="BP154" i="11"/>
  <c r="BP153" i="11"/>
  <c r="BP152" i="11"/>
  <c r="BP151" i="11"/>
  <c r="BP150" i="11"/>
  <c r="BP149" i="11"/>
  <c r="BP148" i="11"/>
  <c r="BP147" i="11"/>
  <c r="BP146" i="11"/>
  <c r="BP145" i="11"/>
  <c r="BP144" i="11"/>
  <c r="BP143" i="11"/>
  <c r="BP142" i="11"/>
  <c r="BP141" i="11"/>
  <c r="BP140" i="11"/>
  <c r="BP139" i="11"/>
  <c r="BP138" i="11"/>
  <c r="BP137" i="11"/>
  <c r="BP136" i="11"/>
  <c r="BP135" i="11"/>
  <c r="BP134" i="11"/>
  <c r="BP133" i="11"/>
  <c r="BP132" i="11"/>
  <c r="BP131" i="11"/>
  <c r="BP130" i="11"/>
  <c r="BP129" i="11"/>
  <c r="BP128" i="11"/>
  <c r="BP127" i="11"/>
  <c r="BP126" i="11"/>
  <c r="BP125" i="11"/>
  <c r="BP124" i="11"/>
  <c r="BP123" i="11"/>
  <c r="BP122" i="11"/>
  <c r="BP121" i="11"/>
  <c r="BP120" i="11"/>
  <c r="BP119" i="11"/>
  <c r="BP118" i="11"/>
  <c r="BP117" i="11"/>
  <c r="BP116" i="11"/>
  <c r="BP115" i="11"/>
  <c r="BP114" i="11"/>
  <c r="BP113" i="11"/>
  <c r="BP112" i="11"/>
  <c r="BP111" i="11"/>
  <c r="BP110" i="11"/>
  <c r="BP109" i="11"/>
  <c r="BP108" i="11"/>
  <c r="BP107" i="11"/>
  <c r="BP106" i="11"/>
  <c r="BP105" i="11"/>
  <c r="BP104" i="11"/>
  <c r="BP103" i="11"/>
  <c r="BP102" i="11"/>
  <c r="BP101" i="11"/>
  <c r="BP100" i="11"/>
  <c r="BP99" i="11"/>
  <c r="BP98" i="11"/>
  <c r="BP97" i="11"/>
  <c r="BP96" i="11"/>
  <c r="BP95" i="11"/>
  <c r="BP94" i="11"/>
  <c r="BP93" i="11"/>
  <c r="BP92" i="11"/>
  <c r="BP91" i="11"/>
  <c r="BP90" i="11"/>
  <c r="BP89" i="11"/>
  <c r="BP88" i="11"/>
  <c r="BP87" i="11"/>
  <c r="BP86" i="11"/>
  <c r="BP85" i="11"/>
  <c r="BP84" i="11"/>
  <c r="BP83" i="11"/>
  <c r="BP82" i="11"/>
  <c r="BP81" i="11"/>
  <c r="BP80" i="11"/>
  <c r="BP79" i="11"/>
  <c r="BP78" i="11"/>
  <c r="BP77" i="11"/>
  <c r="BP76" i="11"/>
  <c r="BP75" i="11"/>
  <c r="BP74" i="11"/>
  <c r="BP73" i="11"/>
  <c r="BP72" i="11"/>
  <c r="BP71" i="11"/>
  <c r="BP70" i="11"/>
  <c r="BP69" i="11"/>
  <c r="BP68" i="11"/>
  <c r="BP67" i="11"/>
  <c r="BP66" i="11"/>
  <c r="BP65" i="11"/>
  <c r="BP64" i="11"/>
  <c r="BP63" i="11"/>
  <c r="BP62" i="11"/>
  <c r="BP61" i="11"/>
  <c r="BP60" i="11"/>
  <c r="BP59" i="11"/>
  <c r="BP58" i="11"/>
  <c r="BP57" i="11"/>
  <c r="BP56" i="11"/>
  <c r="BP55" i="11"/>
  <c r="BP54" i="11"/>
  <c r="BP53" i="11"/>
  <c r="BP52" i="11"/>
  <c r="BP51" i="11"/>
  <c r="BP50" i="11"/>
  <c r="BP49" i="11"/>
  <c r="BP48" i="11"/>
  <c r="BP47" i="11"/>
  <c r="BP46" i="11"/>
  <c r="BP45" i="11"/>
  <c r="BP44" i="11"/>
  <c r="BP43" i="11"/>
  <c r="BP42" i="11"/>
  <c r="BP41" i="11"/>
  <c r="BP40" i="11"/>
  <c r="BP39" i="11"/>
  <c r="BP38" i="11"/>
  <c r="BP37" i="11"/>
  <c r="BP36" i="11"/>
  <c r="BP35" i="11"/>
  <c r="BP34" i="11"/>
  <c r="BP33" i="11"/>
  <c r="BP32" i="11"/>
  <c r="BP31" i="11"/>
  <c r="BP30" i="11"/>
  <c r="BP29" i="11"/>
  <c r="BP28" i="11"/>
  <c r="BP27" i="11"/>
  <c r="BP26" i="11"/>
  <c r="BP25" i="11"/>
  <c r="BP24" i="11"/>
  <c r="BP23" i="11"/>
  <c r="BP22" i="11"/>
  <c r="BP21" i="11"/>
  <c r="BP20" i="11"/>
  <c r="BP19" i="11"/>
  <c r="BP18" i="11"/>
  <c r="BP17" i="11"/>
  <c r="BP16" i="11"/>
  <c r="BP15" i="11"/>
  <c r="BP14" i="11"/>
  <c r="BP13" i="11"/>
  <c r="BP12" i="11"/>
  <c r="BP11" i="11"/>
  <c r="BP10" i="11"/>
  <c r="BP9" i="11"/>
  <c r="BP8" i="11"/>
  <c r="BP7" i="11"/>
  <c r="BP6" i="11"/>
  <c r="BP5" i="11"/>
  <c r="BP4" i="11"/>
  <c r="BP3" i="11"/>
  <c r="BP2" i="11"/>
  <c r="BK166" i="11"/>
  <c r="BK165" i="11"/>
  <c r="BK164" i="11"/>
  <c r="BK163" i="11"/>
  <c r="BK162" i="11"/>
  <c r="BK161" i="11"/>
  <c r="BK160" i="11"/>
  <c r="BK159" i="11"/>
  <c r="BK158" i="11"/>
  <c r="BK157" i="11"/>
  <c r="BK156" i="11"/>
  <c r="BK155" i="11"/>
  <c r="BK154" i="11"/>
  <c r="BK153" i="11"/>
  <c r="BK152" i="11"/>
  <c r="BK151" i="11"/>
  <c r="BK150" i="11"/>
  <c r="BK149" i="11"/>
  <c r="BK148" i="11"/>
  <c r="BK147" i="11"/>
  <c r="BK146" i="11"/>
  <c r="BK145" i="11"/>
  <c r="BK144" i="11"/>
  <c r="BK143" i="11"/>
  <c r="BK142" i="11"/>
  <c r="BK141" i="11"/>
  <c r="BK140" i="11"/>
  <c r="BK139" i="11"/>
  <c r="BK138" i="11"/>
  <c r="BK137" i="11"/>
  <c r="BK136" i="11"/>
  <c r="BK135" i="11"/>
  <c r="BK134" i="11"/>
  <c r="BK133" i="11"/>
  <c r="BK132" i="11"/>
  <c r="BK131" i="11"/>
  <c r="BK130" i="11"/>
  <c r="BK129" i="11"/>
  <c r="BK128" i="11"/>
  <c r="BK127" i="11"/>
  <c r="BK126" i="11"/>
  <c r="BK125" i="11"/>
  <c r="BK124" i="11"/>
  <c r="BK123" i="11"/>
  <c r="BK122" i="11"/>
  <c r="BK121" i="11"/>
  <c r="BK120" i="11"/>
  <c r="BK119" i="11"/>
  <c r="BK118" i="11"/>
  <c r="BK117" i="11"/>
  <c r="BK116" i="11"/>
  <c r="BK115" i="11"/>
  <c r="BK114" i="11"/>
  <c r="BK113" i="11"/>
  <c r="BK112" i="11"/>
  <c r="BK111" i="11"/>
  <c r="BK110" i="11"/>
  <c r="BK109" i="11"/>
  <c r="BK108" i="11"/>
  <c r="BK107" i="11"/>
  <c r="BK106" i="11"/>
  <c r="BK105" i="11"/>
  <c r="BK104" i="11"/>
  <c r="BK103" i="11"/>
  <c r="BK102" i="11"/>
  <c r="BK101" i="11"/>
  <c r="BK100" i="11"/>
  <c r="BK99" i="11"/>
  <c r="BK98" i="11"/>
  <c r="BK97" i="11"/>
  <c r="BK96" i="11"/>
  <c r="BK95" i="11"/>
  <c r="BK94" i="11"/>
  <c r="BK93" i="11"/>
  <c r="BK92" i="11"/>
  <c r="BK91" i="11"/>
  <c r="BK90" i="11"/>
  <c r="BK89" i="11"/>
  <c r="BK88" i="11"/>
  <c r="BK87" i="11"/>
  <c r="BK86" i="11"/>
  <c r="BK85" i="11"/>
  <c r="BK84" i="11"/>
  <c r="BK83" i="11"/>
  <c r="BK82" i="11"/>
  <c r="BK81" i="11"/>
  <c r="BK80" i="11"/>
  <c r="BK79" i="11"/>
  <c r="BK78" i="11"/>
  <c r="BK77" i="11"/>
  <c r="BK76" i="11"/>
  <c r="BK75" i="11"/>
  <c r="BK74" i="11"/>
  <c r="BK73" i="11"/>
  <c r="BK72" i="11"/>
  <c r="BK71" i="11"/>
  <c r="BK70" i="11"/>
  <c r="BK69" i="11"/>
  <c r="BK68" i="11"/>
  <c r="BK67" i="11"/>
  <c r="BK66" i="11"/>
  <c r="BK65" i="11"/>
  <c r="BK64" i="11"/>
  <c r="BK63" i="11"/>
  <c r="BK62" i="11"/>
  <c r="BK61" i="11"/>
  <c r="BK60" i="11"/>
  <c r="BK59" i="11"/>
  <c r="BK58" i="11"/>
  <c r="BK57" i="11"/>
  <c r="BK56" i="11"/>
  <c r="BK55" i="11"/>
  <c r="BK54" i="11"/>
  <c r="BK53" i="11"/>
  <c r="BK52" i="11"/>
  <c r="BK51" i="11"/>
  <c r="BK50" i="11"/>
  <c r="BK49" i="11"/>
  <c r="BK48" i="11"/>
  <c r="BK47" i="11"/>
  <c r="BK46" i="11"/>
  <c r="BK45" i="11"/>
  <c r="BK44" i="11"/>
  <c r="BK43" i="11"/>
  <c r="BK42" i="11"/>
  <c r="BK41" i="11"/>
  <c r="BK40" i="11"/>
  <c r="BK39" i="11"/>
  <c r="BK38" i="11"/>
  <c r="BK37" i="11"/>
  <c r="BK36" i="11"/>
  <c r="BK35" i="11"/>
  <c r="BK34" i="11"/>
  <c r="BK33" i="11"/>
  <c r="BK32" i="11"/>
  <c r="BK31" i="11"/>
  <c r="BK30" i="11"/>
  <c r="BK29" i="11"/>
  <c r="BK28" i="11"/>
  <c r="BK27" i="11"/>
  <c r="BK26" i="11"/>
  <c r="BK25" i="11"/>
  <c r="BK24" i="11"/>
  <c r="BK23" i="11"/>
  <c r="BK22" i="11"/>
  <c r="BK21" i="11"/>
  <c r="BK20" i="11"/>
  <c r="BK19" i="11"/>
  <c r="BK18" i="11"/>
  <c r="BK17" i="11"/>
  <c r="BK16" i="11"/>
  <c r="BK15" i="11"/>
  <c r="BK14" i="11"/>
  <c r="BK13" i="11"/>
  <c r="BK12" i="11"/>
  <c r="BK11" i="11"/>
  <c r="BK10" i="11"/>
  <c r="BK9" i="11"/>
  <c r="BK8" i="11"/>
  <c r="BK7" i="11"/>
  <c r="BK6" i="11"/>
  <c r="BK5" i="11"/>
  <c r="BK4" i="11"/>
  <c r="BK3" i="11"/>
  <c r="BK2" i="11"/>
  <c r="BA166" i="11"/>
  <c r="BA165" i="11"/>
  <c r="BA164" i="11"/>
  <c r="BA163" i="11"/>
  <c r="BA162" i="11"/>
  <c r="BA161" i="11"/>
  <c r="BA160" i="11"/>
  <c r="BA159" i="11"/>
  <c r="BA158" i="11"/>
  <c r="BA157" i="11"/>
  <c r="BA156" i="11"/>
  <c r="BA155" i="11"/>
  <c r="BA154" i="11"/>
  <c r="BA153" i="11"/>
  <c r="BA152" i="11"/>
  <c r="BA151" i="11"/>
  <c r="BA150" i="11"/>
  <c r="BA149" i="11"/>
  <c r="BA148" i="11"/>
  <c r="BA147" i="11"/>
  <c r="BA146" i="11"/>
  <c r="BA145" i="11"/>
  <c r="BA144" i="11"/>
  <c r="BA143" i="11"/>
  <c r="BA142" i="11"/>
  <c r="BA141" i="11"/>
  <c r="BA140" i="11"/>
  <c r="BA139" i="11"/>
  <c r="BA138" i="11"/>
  <c r="BA137" i="11"/>
  <c r="BA136" i="11"/>
  <c r="BA135" i="11"/>
  <c r="BA134" i="11"/>
  <c r="BA133" i="11"/>
  <c r="BA132" i="11"/>
  <c r="BA131" i="11"/>
  <c r="BA130" i="11"/>
  <c r="BA129" i="11"/>
  <c r="BA128" i="11"/>
  <c r="BA127" i="11"/>
  <c r="BA126" i="11"/>
  <c r="BA125" i="11"/>
  <c r="BA124" i="11"/>
  <c r="BA123" i="11"/>
  <c r="BA122" i="11"/>
  <c r="BA121" i="11"/>
  <c r="BA120" i="11"/>
  <c r="BA119" i="11"/>
  <c r="BA118" i="11"/>
  <c r="BA117" i="11"/>
  <c r="BA116" i="11"/>
  <c r="BA115" i="11"/>
  <c r="BA114" i="11"/>
  <c r="BA113" i="11"/>
  <c r="BA112" i="11"/>
  <c r="BA111" i="11"/>
  <c r="BA110" i="11"/>
  <c r="BA109" i="11"/>
  <c r="BA108" i="11"/>
  <c r="BA107" i="11"/>
  <c r="BA106" i="11"/>
  <c r="BA105" i="11"/>
  <c r="BA104" i="11"/>
  <c r="BA103" i="11"/>
  <c r="BA102" i="11"/>
  <c r="BA101" i="11"/>
  <c r="BA100" i="11"/>
  <c r="BA99" i="11"/>
  <c r="BA98" i="11"/>
  <c r="BA97" i="11"/>
  <c r="BA96" i="11"/>
  <c r="BA95" i="11"/>
  <c r="BA94" i="11"/>
  <c r="BA93" i="11"/>
  <c r="BA92" i="11"/>
  <c r="BA91" i="11"/>
  <c r="BA90" i="11"/>
  <c r="BA89" i="11"/>
  <c r="BA88" i="11"/>
  <c r="BA87" i="11"/>
  <c r="BA86" i="11"/>
  <c r="BA85" i="11"/>
  <c r="BA84" i="11"/>
  <c r="BA83" i="11"/>
  <c r="BA82" i="11"/>
  <c r="BA81" i="11"/>
  <c r="BA80" i="11"/>
  <c r="BA79" i="11"/>
  <c r="BA78" i="11"/>
  <c r="BA77" i="11"/>
  <c r="BA76" i="11"/>
  <c r="BA75" i="11"/>
  <c r="BA74" i="11"/>
  <c r="BA73" i="11"/>
  <c r="BA72" i="11"/>
  <c r="BA71" i="11"/>
  <c r="BA70" i="11"/>
  <c r="BA69" i="11"/>
  <c r="BA68" i="11"/>
  <c r="BA67" i="11"/>
  <c r="BA66" i="11"/>
  <c r="BA65" i="11"/>
  <c r="BA64" i="11"/>
  <c r="BA63" i="11"/>
  <c r="BA62" i="11"/>
  <c r="BA61" i="11"/>
  <c r="BA60" i="11"/>
  <c r="BA59" i="11"/>
  <c r="BA58" i="11"/>
  <c r="BA57" i="11"/>
  <c r="BA56" i="11"/>
  <c r="BA55" i="11"/>
  <c r="BA54" i="11"/>
  <c r="BA53" i="11"/>
  <c r="BA52" i="11"/>
  <c r="BA51" i="11"/>
  <c r="BA50" i="11"/>
  <c r="BA49" i="11"/>
  <c r="BA48" i="11"/>
  <c r="BA47" i="11"/>
  <c r="BA46" i="11"/>
  <c r="BA45" i="11"/>
  <c r="BA44" i="11"/>
  <c r="BA43" i="11"/>
  <c r="BA42" i="11"/>
  <c r="BA41" i="11"/>
  <c r="BA40" i="11"/>
  <c r="BA39" i="11"/>
  <c r="BA38" i="11"/>
  <c r="BA37" i="11"/>
  <c r="BA36" i="11"/>
  <c r="BA35" i="11"/>
  <c r="BA34" i="11"/>
  <c r="BA33" i="11"/>
  <c r="BA32" i="11"/>
  <c r="BA31" i="11"/>
  <c r="BA30" i="11"/>
  <c r="BA29" i="11"/>
  <c r="BA28" i="11"/>
  <c r="BA27" i="11"/>
  <c r="BA26" i="11"/>
  <c r="BA25" i="11"/>
  <c r="BA24" i="11"/>
  <c r="BA23" i="11"/>
  <c r="BA22" i="11"/>
  <c r="BA21" i="11"/>
  <c r="BA20" i="11"/>
  <c r="BA19" i="11"/>
  <c r="BA18" i="11"/>
  <c r="BA17" i="11"/>
  <c r="BA16" i="11"/>
  <c r="BA15" i="11"/>
  <c r="BA14" i="11"/>
  <c r="BA13" i="11"/>
  <c r="BA12" i="11"/>
  <c r="BA11" i="11"/>
  <c r="BA10" i="11"/>
  <c r="BA9" i="11"/>
  <c r="BA8" i="11"/>
  <c r="BA7" i="11"/>
  <c r="BA6" i="11"/>
  <c r="BA5" i="11"/>
  <c r="BA4" i="11"/>
  <c r="BA3" i="11"/>
  <c r="BA2" i="11"/>
  <c r="AU166" i="11"/>
  <c r="AU165" i="11"/>
  <c r="AU164" i="11"/>
  <c r="AU163" i="11"/>
  <c r="AU162" i="11"/>
  <c r="AU161" i="11"/>
  <c r="AU160" i="11"/>
  <c r="AU159" i="11"/>
  <c r="AU158" i="11"/>
  <c r="AU157" i="11"/>
  <c r="AU156" i="11"/>
  <c r="AU155" i="11"/>
  <c r="AU154" i="11"/>
  <c r="AU153" i="11"/>
  <c r="AU152" i="11"/>
  <c r="AU151" i="11"/>
  <c r="AU150" i="11"/>
  <c r="AU149" i="11"/>
  <c r="AU148" i="11"/>
  <c r="AU147" i="11"/>
  <c r="AU146" i="11"/>
  <c r="AU145" i="11"/>
  <c r="AU144" i="11"/>
  <c r="AU143" i="11"/>
  <c r="AU142" i="11"/>
  <c r="AU141" i="11"/>
  <c r="AU140" i="11"/>
  <c r="AU139" i="11"/>
  <c r="AU138" i="11"/>
  <c r="AU137" i="11"/>
  <c r="AU136" i="11"/>
  <c r="AU135" i="11"/>
  <c r="AU134" i="11"/>
  <c r="AU133" i="11"/>
  <c r="AU132" i="11"/>
  <c r="AU131" i="11"/>
  <c r="AU130" i="11"/>
  <c r="AU129" i="11"/>
  <c r="AU128" i="11"/>
  <c r="AU127" i="11"/>
  <c r="AU126" i="11"/>
  <c r="AU125" i="11"/>
  <c r="AU124" i="11"/>
  <c r="AU123" i="11"/>
  <c r="AU122" i="11"/>
  <c r="AU121" i="11"/>
  <c r="AU120" i="11"/>
  <c r="AU119" i="11"/>
  <c r="AU118" i="11"/>
  <c r="AU117" i="11"/>
  <c r="AU116" i="11"/>
  <c r="AU115" i="11"/>
  <c r="AU114" i="11"/>
  <c r="AU113" i="11"/>
  <c r="AU112" i="11"/>
  <c r="AU111" i="11"/>
  <c r="AU110" i="11"/>
  <c r="AU109" i="11"/>
  <c r="AU108" i="11"/>
  <c r="AU107" i="11"/>
  <c r="AU106" i="11"/>
  <c r="AU105" i="11"/>
  <c r="AU104" i="11"/>
  <c r="AU103" i="11"/>
  <c r="AU102" i="11"/>
  <c r="AU101" i="11"/>
  <c r="AU100" i="11"/>
  <c r="AU99" i="11"/>
  <c r="AU98" i="11"/>
  <c r="AU97" i="11"/>
  <c r="AU96" i="11"/>
  <c r="AU95" i="11"/>
  <c r="AU94" i="11"/>
  <c r="AU93" i="11"/>
  <c r="AU92" i="11"/>
  <c r="AU91" i="11"/>
  <c r="AU90" i="11"/>
  <c r="AU89" i="11"/>
  <c r="AU88" i="11"/>
  <c r="AU87" i="11"/>
  <c r="AU86" i="11"/>
  <c r="AU85" i="11"/>
  <c r="AU84" i="11"/>
  <c r="AU83" i="11"/>
  <c r="AU82" i="11"/>
  <c r="AU81" i="11"/>
  <c r="AU80" i="11"/>
  <c r="AU79" i="11"/>
  <c r="AU78" i="11"/>
  <c r="AU77" i="11"/>
  <c r="AU76" i="11"/>
  <c r="AU75" i="11"/>
  <c r="AU74" i="11"/>
  <c r="AU73" i="11"/>
  <c r="AU72" i="11"/>
  <c r="AU71" i="11"/>
  <c r="AU70" i="11"/>
  <c r="AU69" i="11"/>
  <c r="AU68" i="11"/>
  <c r="AU67" i="11"/>
  <c r="AU66" i="11"/>
  <c r="AU65" i="11"/>
  <c r="AU64" i="11"/>
  <c r="AU63" i="11"/>
  <c r="AU62" i="11"/>
  <c r="AU61" i="11"/>
  <c r="AU60" i="11"/>
  <c r="AU59" i="11"/>
  <c r="AU58" i="11"/>
  <c r="AU57" i="11"/>
  <c r="AU56" i="11"/>
  <c r="AU55" i="11"/>
  <c r="AU54" i="11"/>
  <c r="AU53" i="11"/>
  <c r="AU52" i="11"/>
  <c r="AU51" i="11"/>
  <c r="AU50" i="11"/>
  <c r="AU49" i="11"/>
  <c r="AU48" i="11"/>
  <c r="AU47" i="11"/>
  <c r="AU46" i="11"/>
  <c r="AU45" i="11"/>
  <c r="AU44" i="11"/>
  <c r="AU43" i="11"/>
  <c r="AU42" i="11"/>
  <c r="AU41" i="11"/>
  <c r="AU40" i="11"/>
  <c r="AU39" i="11"/>
  <c r="AU38" i="11"/>
  <c r="AU37" i="11"/>
  <c r="AU36" i="11"/>
  <c r="AU35" i="11"/>
  <c r="AU34" i="11"/>
  <c r="AU33" i="11"/>
  <c r="AU32" i="11"/>
  <c r="AU31" i="11"/>
  <c r="AU30" i="11"/>
  <c r="AU29" i="11"/>
  <c r="AU28" i="11"/>
  <c r="AU27" i="11"/>
  <c r="AU26" i="11"/>
  <c r="AU25" i="11"/>
  <c r="AU24" i="11"/>
  <c r="AU23" i="11"/>
  <c r="AU22" i="11"/>
  <c r="AU21" i="11"/>
  <c r="AU20" i="11"/>
  <c r="AU19" i="11"/>
  <c r="AU18" i="11"/>
  <c r="AU17" i="11"/>
  <c r="AU16" i="11"/>
  <c r="AU15" i="11"/>
  <c r="AU14" i="11"/>
  <c r="AU13" i="11"/>
  <c r="AU12" i="11"/>
  <c r="AU11" i="11"/>
  <c r="AU10" i="11"/>
  <c r="AU9" i="11"/>
  <c r="AU8" i="11"/>
  <c r="AU7" i="11"/>
  <c r="AU6" i="11"/>
  <c r="AU5" i="11"/>
  <c r="AU4" i="11"/>
  <c r="AU3" i="11"/>
  <c r="AU2" i="11"/>
  <c r="AO166" i="11"/>
  <c r="AO165" i="11"/>
  <c r="AO164" i="11"/>
  <c r="AO163" i="11"/>
  <c r="AO162" i="11"/>
  <c r="AO161" i="11"/>
  <c r="AO160" i="11"/>
  <c r="AO159" i="11"/>
  <c r="AO158" i="11"/>
  <c r="AO157" i="11"/>
  <c r="AO156" i="11"/>
  <c r="AO155" i="11"/>
  <c r="AO154" i="11"/>
  <c r="AO153" i="11"/>
  <c r="AO152" i="11"/>
  <c r="AO151" i="11"/>
  <c r="AO150" i="11"/>
  <c r="AO149" i="11"/>
  <c r="AO148" i="11"/>
  <c r="AO147" i="11"/>
  <c r="AO146" i="11"/>
  <c r="AO145" i="11"/>
  <c r="AO144" i="11"/>
  <c r="AO143" i="11"/>
  <c r="AO142" i="11"/>
  <c r="AO141" i="11"/>
  <c r="AO140" i="11"/>
  <c r="AO139" i="11"/>
  <c r="AO138" i="11"/>
  <c r="AO137" i="11"/>
  <c r="AO136" i="11"/>
  <c r="AO135" i="11"/>
  <c r="AO134" i="11"/>
  <c r="AO133" i="11"/>
  <c r="AO132" i="11"/>
  <c r="AO131" i="11"/>
  <c r="AO130" i="11"/>
  <c r="AO129" i="11"/>
  <c r="AO128" i="11"/>
  <c r="AO127" i="11"/>
  <c r="AO126" i="11"/>
  <c r="AO125" i="11"/>
  <c r="AO124" i="11"/>
  <c r="AO123" i="11"/>
  <c r="AO122" i="11"/>
  <c r="AO121" i="11"/>
  <c r="AO120" i="11"/>
  <c r="AO119" i="11"/>
  <c r="AO118" i="11"/>
  <c r="AO117" i="11"/>
  <c r="AO116" i="11"/>
  <c r="AO115" i="11"/>
  <c r="AO114" i="11"/>
  <c r="AO113" i="11"/>
  <c r="AO112" i="11"/>
  <c r="AO111" i="11"/>
  <c r="AO110" i="11"/>
  <c r="AO109" i="11"/>
  <c r="AO108" i="11"/>
  <c r="AO107" i="11"/>
  <c r="AO106" i="11"/>
  <c r="AO105" i="11"/>
  <c r="AO104" i="11"/>
  <c r="AO103" i="11"/>
  <c r="AO102" i="11"/>
  <c r="AO101" i="11"/>
  <c r="AO100" i="11"/>
  <c r="AO99" i="11"/>
  <c r="AO98" i="11"/>
  <c r="AO97" i="11"/>
  <c r="AO96" i="11"/>
  <c r="AO95" i="11"/>
  <c r="AO94" i="11"/>
  <c r="AO93" i="11"/>
  <c r="AO92" i="11"/>
  <c r="AO91" i="11"/>
  <c r="AO90" i="11"/>
  <c r="AO89" i="11"/>
  <c r="AO88" i="11"/>
  <c r="AO87" i="11"/>
  <c r="AO86" i="11"/>
  <c r="AO85" i="11"/>
  <c r="AO84" i="11"/>
  <c r="AO83" i="11"/>
  <c r="AO82" i="11"/>
  <c r="AO81" i="11"/>
  <c r="AO80" i="11"/>
  <c r="AO79" i="11"/>
  <c r="AO78" i="11"/>
  <c r="AO77" i="11"/>
  <c r="AO76" i="11"/>
  <c r="AO75" i="11"/>
  <c r="AO74" i="11"/>
  <c r="AO73" i="11"/>
  <c r="AO72" i="11"/>
  <c r="AO71" i="11"/>
  <c r="AO70" i="11"/>
  <c r="AO69" i="11"/>
  <c r="AO68" i="11"/>
  <c r="AO67" i="11"/>
  <c r="AO66" i="11"/>
  <c r="AO65" i="11"/>
  <c r="AO64" i="11"/>
  <c r="AO63" i="11"/>
  <c r="AO62" i="11"/>
  <c r="AO61" i="11"/>
  <c r="AO60" i="11"/>
  <c r="AO59" i="11"/>
  <c r="AO58" i="11"/>
  <c r="AO57" i="11"/>
  <c r="AO56" i="11"/>
  <c r="AO55" i="11"/>
  <c r="AO54" i="11"/>
  <c r="AO53" i="11"/>
  <c r="AO52" i="11"/>
  <c r="AO51" i="11"/>
  <c r="AO50" i="11"/>
  <c r="AO49" i="11"/>
  <c r="AO48" i="11"/>
  <c r="AO47" i="11"/>
  <c r="AO46" i="11"/>
  <c r="AO45" i="11"/>
  <c r="AO44" i="11"/>
  <c r="AO43" i="11"/>
  <c r="AO42" i="11"/>
  <c r="AO41" i="11"/>
  <c r="AO40" i="11"/>
  <c r="AO39" i="11"/>
  <c r="AO38" i="11"/>
  <c r="AO37" i="11"/>
  <c r="AO36" i="11"/>
  <c r="AO35" i="11"/>
  <c r="AO34" i="11"/>
  <c r="AO33" i="11"/>
  <c r="AO32" i="11"/>
  <c r="AO31" i="11"/>
  <c r="AO30" i="11"/>
  <c r="AO29" i="11"/>
  <c r="AO28" i="11"/>
  <c r="AO27" i="11"/>
  <c r="AO26" i="11"/>
  <c r="AO25" i="11"/>
  <c r="AO24" i="11"/>
  <c r="AO23" i="11"/>
  <c r="AO22" i="11"/>
  <c r="AO21" i="11"/>
  <c r="AO20" i="11"/>
  <c r="AO19" i="11"/>
  <c r="AO18" i="11"/>
  <c r="AO17" i="11"/>
  <c r="AO16" i="11"/>
  <c r="AO15" i="11"/>
  <c r="AO14" i="11"/>
  <c r="AO13" i="11"/>
  <c r="AO12" i="11"/>
  <c r="AO11" i="11"/>
  <c r="AO10" i="11"/>
  <c r="AO9" i="11"/>
  <c r="AO8" i="11"/>
  <c r="AO7" i="11"/>
  <c r="AO6" i="11"/>
  <c r="AO5" i="11"/>
  <c r="AO4" i="11"/>
  <c r="AO3" i="11"/>
  <c r="AO2" i="11"/>
  <c r="AI166" i="11"/>
  <c r="AI165" i="11"/>
  <c r="AI164" i="11"/>
  <c r="AI163" i="11"/>
  <c r="AI162" i="11"/>
  <c r="AI161" i="11"/>
  <c r="AI160" i="11"/>
  <c r="AI159" i="11"/>
  <c r="AI158" i="11"/>
  <c r="AI157" i="11"/>
  <c r="AI156" i="11"/>
  <c r="AI155" i="11"/>
  <c r="AI154" i="11"/>
  <c r="AI153" i="11"/>
  <c r="AI152" i="11"/>
  <c r="AI151" i="11"/>
  <c r="AI150" i="11"/>
  <c r="AI149" i="11"/>
  <c r="AI148" i="11"/>
  <c r="AI147" i="11"/>
  <c r="AI146" i="11"/>
  <c r="AI145" i="11"/>
  <c r="AI144" i="11"/>
  <c r="AI143" i="11"/>
  <c r="AI142" i="11"/>
  <c r="AI141" i="11"/>
  <c r="AI140" i="11"/>
  <c r="AI139" i="11"/>
  <c r="AI138" i="11"/>
  <c r="AI137" i="11"/>
  <c r="AI136" i="11"/>
  <c r="AI135" i="11"/>
  <c r="AI134" i="11"/>
  <c r="AI133" i="11"/>
  <c r="AI132" i="11"/>
  <c r="AI131" i="11"/>
  <c r="AI130" i="11"/>
  <c r="AI129" i="11"/>
  <c r="AI128" i="11"/>
  <c r="AI127" i="11"/>
  <c r="AI126" i="11"/>
  <c r="AI125" i="11"/>
  <c r="AI124" i="11"/>
  <c r="AI123" i="11"/>
  <c r="AI122" i="11"/>
  <c r="AI121" i="11"/>
  <c r="AI120" i="11"/>
  <c r="AI119" i="11"/>
  <c r="AI118" i="11"/>
  <c r="AI117" i="11"/>
  <c r="AI116" i="11"/>
  <c r="AI115" i="11"/>
  <c r="AI114" i="11"/>
  <c r="AI113" i="11"/>
  <c r="AI112" i="11"/>
  <c r="AI111" i="11"/>
  <c r="AI110" i="11"/>
  <c r="AI109" i="11"/>
  <c r="AI108" i="11"/>
  <c r="AI107" i="11"/>
  <c r="AI106" i="11"/>
  <c r="AI105" i="11"/>
  <c r="AI104" i="11"/>
  <c r="AI103" i="11"/>
  <c r="AI102" i="11"/>
  <c r="AI101" i="11"/>
  <c r="AI100" i="11"/>
  <c r="AI99" i="11"/>
  <c r="AI98" i="11"/>
  <c r="AI97" i="11"/>
  <c r="AI96" i="11"/>
  <c r="AI95" i="11"/>
  <c r="AI94" i="11"/>
  <c r="AI93" i="11"/>
  <c r="AI92" i="11"/>
  <c r="AI91" i="11"/>
  <c r="AI90" i="11"/>
  <c r="AI89" i="11"/>
  <c r="AI88" i="11"/>
  <c r="AI87" i="11"/>
  <c r="AI86" i="11"/>
  <c r="AI85" i="11"/>
  <c r="AI84" i="11"/>
  <c r="AI83" i="11"/>
  <c r="AI82" i="11"/>
  <c r="AI81" i="11"/>
  <c r="AI80" i="11"/>
  <c r="AI79" i="11"/>
  <c r="AI78" i="11"/>
  <c r="AI77" i="11"/>
  <c r="AI76" i="11"/>
  <c r="AI75" i="11"/>
  <c r="AI74" i="11"/>
  <c r="AI73" i="11"/>
  <c r="AI72" i="11"/>
  <c r="AI71" i="11"/>
  <c r="AI70" i="11"/>
  <c r="AI69" i="11"/>
  <c r="AI68" i="11"/>
  <c r="AI67" i="11"/>
  <c r="AI66" i="11"/>
  <c r="AI65" i="11"/>
  <c r="AI64" i="11"/>
  <c r="AI63" i="11"/>
  <c r="AI62" i="11"/>
  <c r="AI61" i="11"/>
  <c r="AI60" i="11"/>
  <c r="AI59" i="11"/>
  <c r="AI58" i="11"/>
  <c r="AI57" i="11"/>
  <c r="AI56" i="11"/>
  <c r="AI55" i="11"/>
  <c r="AI54" i="11"/>
  <c r="AI53" i="11"/>
  <c r="AI52" i="11"/>
  <c r="AI51" i="11"/>
  <c r="AI50" i="11"/>
  <c r="AI49" i="11"/>
  <c r="AI48" i="11"/>
  <c r="AI47" i="11"/>
  <c r="AI46" i="11"/>
  <c r="AI45" i="11"/>
  <c r="AI44" i="11"/>
  <c r="AI43" i="11"/>
  <c r="AI42" i="11"/>
  <c r="AI41" i="11"/>
  <c r="AI40" i="11"/>
  <c r="AI39" i="11"/>
  <c r="AI38" i="11"/>
  <c r="AI37" i="11"/>
  <c r="AI36" i="11"/>
  <c r="AI35" i="11"/>
  <c r="AI34" i="11"/>
  <c r="AI33" i="11"/>
  <c r="AI32" i="11"/>
  <c r="AI31" i="11"/>
  <c r="AI30" i="11"/>
  <c r="AI29" i="11"/>
  <c r="AI28" i="11"/>
  <c r="AI27" i="11"/>
  <c r="AI26" i="11"/>
  <c r="AI25" i="11"/>
  <c r="AI24" i="11"/>
  <c r="AI23" i="11"/>
  <c r="AI22" i="11"/>
  <c r="AI21" i="11"/>
  <c r="AI20" i="11"/>
  <c r="AI19" i="11"/>
  <c r="AI18" i="11"/>
  <c r="AI17" i="11"/>
  <c r="AI16" i="11"/>
  <c r="AI15" i="11"/>
  <c r="AI14" i="11"/>
  <c r="AI13" i="11"/>
  <c r="AI12" i="11"/>
  <c r="AI11" i="11"/>
  <c r="AI10" i="11"/>
  <c r="AI9" i="11"/>
  <c r="AI8" i="11"/>
  <c r="AI7" i="11"/>
  <c r="AI6" i="11"/>
  <c r="AI5" i="11"/>
  <c r="AI4" i="11"/>
  <c r="AI3" i="11"/>
  <c r="AI2" i="11"/>
  <c r="AD166" i="11"/>
  <c r="AD165" i="11"/>
  <c r="AD164" i="11"/>
  <c r="AD163" i="11"/>
  <c r="AD162" i="11"/>
  <c r="AD161" i="11"/>
  <c r="AD160" i="11"/>
  <c r="AD159" i="11"/>
  <c r="AD158" i="11"/>
  <c r="AD157" i="11"/>
  <c r="AD156" i="11"/>
  <c r="AD155" i="11"/>
  <c r="AD154" i="11"/>
  <c r="AD153" i="11"/>
  <c r="AD152" i="11"/>
  <c r="AD151" i="11"/>
  <c r="AD150" i="11"/>
  <c r="AD149" i="11"/>
  <c r="AD148" i="11"/>
  <c r="AD147" i="11"/>
  <c r="AD146" i="11"/>
  <c r="AD145" i="11"/>
  <c r="AD144" i="11"/>
  <c r="AD143" i="11"/>
  <c r="AD142" i="11"/>
  <c r="AD141" i="11"/>
  <c r="AD140" i="11"/>
  <c r="AD139" i="11"/>
  <c r="AD138" i="11"/>
  <c r="AD137" i="11"/>
  <c r="AD136" i="11"/>
  <c r="AD135" i="11"/>
  <c r="AD134" i="11"/>
  <c r="AD133" i="11"/>
  <c r="AD132" i="11"/>
  <c r="AD131" i="11"/>
  <c r="AD130" i="11"/>
  <c r="AD129" i="11"/>
  <c r="AD128" i="11"/>
  <c r="AD127" i="11"/>
  <c r="AD126" i="11"/>
  <c r="AD125" i="11"/>
  <c r="AD124" i="11"/>
  <c r="AD123" i="11"/>
  <c r="AD122" i="11"/>
  <c r="AD121" i="11"/>
  <c r="AD120" i="11"/>
  <c r="AD119" i="11"/>
  <c r="AD118" i="11"/>
  <c r="AD117" i="11"/>
  <c r="AD116" i="11"/>
  <c r="AD115" i="11"/>
  <c r="AD114" i="11"/>
  <c r="AD113" i="11"/>
  <c r="AD112" i="11"/>
  <c r="AD111" i="11"/>
  <c r="AD110" i="11"/>
  <c r="AD109" i="11"/>
  <c r="AD108" i="11"/>
  <c r="AD107" i="11"/>
  <c r="AD106" i="11"/>
  <c r="AD105" i="11"/>
  <c r="AD104" i="11"/>
  <c r="AD103" i="11"/>
  <c r="AD102" i="11"/>
  <c r="AD101" i="11"/>
  <c r="AD100" i="11"/>
  <c r="AD99" i="11"/>
  <c r="AD98" i="11"/>
  <c r="AD97" i="11"/>
  <c r="AD96" i="11"/>
  <c r="AD95" i="11"/>
  <c r="AD94" i="11"/>
  <c r="AD93" i="11"/>
  <c r="AD92" i="11"/>
  <c r="AD91" i="11"/>
  <c r="AD90" i="11"/>
  <c r="AD89" i="11"/>
  <c r="AD88" i="11"/>
  <c r="AD87" i="11"/>
  <c r="AD86" i="11"/>
  <c r="AD85" i="11"/>
  <c r="AD84" i="11"/>
  <c r="AD83" i="11"/>
  <c r="AD82" i="11"/>
  <c r="AD81" i="11"/>
  <c r="AD80" i="11"/>
  <c r="AD79" i="11"/>
  <c r="AD78" i="11"/>
  <c r="AD77" i="11"/>
  <c r="AD76" i="11"/>
  <c r="AD75" i="11"/>
  <c r="AD74" i="11"/>
  <c r="AD73" i="11"/>
  <c r="AD72" i="11"/>
  <c r="AD71" i="11"/>
  <c r="AD70" i="11"/>
  <c r="AD69" i="11"/>
  <c r="AD68" i="11"/>
  <c r="AD67" i="11"/>
  <c r="AD66" i="11"/>
  <c r="AD65" i="11"/>
  <c r="AD64" i="11"/>
  <c r="AD63" i="11"/>
  <c r="AD62" i="11"/>
  <c r="AD61" i="11"/>
  <c r="AD60" i="11"/>
  <c r="AD59" i="11"/>
  <c r="AD58" i="11"/>
  <c r="AD57" i="11"/>
  <c r="AD56" i="11"/>
  <c r="AD55" i="11"/>
  <c r="AD54" i="11"/>
  <c r="AD53" i="11"/>
  <c r="AD52" i="11"/>
  <c r="AD51" i="11"/>
  <c r="AD50" i="11"/>
  <c r="AD49" i="11"/>
  <c r="AD48" i="11"/>
  <c r="AD47" i="11"/>
  <c r="AD46" i="11"/>
  <c r="AD45" i="11"/>
  <c r="AD44" i="11"/>
  <c r="AD43" i="11"/>
  <c r="AD42" i="11"/>
  <c r="AD41" i="11"/>
  <c r="AD40" i="11"/>
  <c r="AD39" i="11"/>
  <c r="AD38" i="11"/>
  <c r="AD37" i="11"/>
  <c r="AD36" i="11"/>
  <c r="AD35" i="11"/>
  <c r="AD34" i="11"/>
  <c r="AD33" i="11"/>
  <c r="AD32" i="11"/>
  <c r="AD31" i="11"/>
  <c r="AD30" i="11"/>
  <c r="AD29" i="11"/>
  <c r="AD28" i="11"/>
  <c r="AD27" i="11"/>
  <c r="AD26" i="11"/>
  <c r="AD25" i="11"/>
  <c r="AD24" i="11"/>
  <c r="AD23" i="11"/>
  <c r="AD22" i="11"/>
  <c r="AD21" i="11"/>
  <c r="AD20" i="11"/>
  <c r="AD19" i="11"/>
  <c r="AD18" i="11"/>
  <c r="AD17" i="11"/>
  <c r="AD16" i="11"/>
  <c r="AD15" i="11"/>
  <c r="AD14" i="11"/>
  <c r="AD13" i="11"/>
  <c r="AD12" i="11"/>
  <c r="AD11" i="11"/>
  <c r="AD10" i="11"/>
  <c r="AD9" i="11"/>
  <c r="AD8" i="11"/>
  <c r="AD7" i="11"/>
  <c r="AD6" i="11"/>
  <c r="AD5" i="11"/>
  <c r="AD4" i="11"/>
  <c r="AD3" i="11"/>
  <c r="AD2" i="11"/>
  <c r="X166" i="11"/>
  <c r="X165" i="11"/>
  <c r="X164" i="11"/>
  <c r="X163" i="11"/>
  <c r="X162" i="11"/>
  <c r="X161" i="11"/>
  <c r="X160" i="11"/>
  <c r="X159" i="11"/>
  <c r="X158" i="11"/>
  <c r="X157" i="11"/>
  <c r="X156" i="11"/>
  <c r="X155" i="11"/>
  <c r="X154" i="11"/>
  <c r="X153" i="11"/>
  <c r="X152" i="11"/>
  <c r="X151" i="11"/>
  <c r="X150" i="11"/>
  <c r="X149" i="11"/>
  <c r="X148" i="11"/>
  <c r="X147" i="11"/>
  <c r="X146" i="11"/>
  <c r="X145" i="11"/>
  <c r="X144" i="11"/>
  <c r="X143" i="11"/>
  <c r="X142" i="11"/>
  <c r="X141" i="11"/>
  <c r="X140" i="11"/>
  <c r="X139" i="11"/>
  <c r="X138" i="11"/>
  <c r="X137" i="11"/>
  <c r="X136" i="11"/>
  <c r="X135" i="11"/>
  <c r="X134" i="11"/>
  <c r="X133" i="11"/>
  <c r="X132" i="11"/>
  <c r="X131" i="11"/>
  <c r="X130" i="11"/>
  <c r="X129" i="11"/>
  <c r="X128" i="11"/>
  <c r="X127" i="11"/>
  <c r="X126" i="11"/>
  <c r="X125" i="11"/>
  <c r="X124" i="11"/>
  <c r="X123" i="11"/>
  <c r="X122" i="11"/>
  <c r="X121" i="11"/>
  <c r="X120" i="11"/>
  <c r="X119" i="11"/>
  <c r="X118" i="11"/>
  <c r="X117" i="11"/>
  <c r="X116" i="11"/>
  <c r="X115" i="11"/>
  <c r="X114" i="11"/>
  <c r="X113" i="11"/>
  <c r="X112" i="11"/>
  <c r="X111" i="11"/>
  <c r="X110" i="11"/>
  <c r="X109" i="11"/>
  <c r="X108" i="11"/>
  <c r="X107" i="11"/>
  <c r="X106" i="11"/>
  <c r="X105" i="11"/>
  <c r="X104" i="11"/>
  <c r="X103" i="11"/>
  <c r="X102" i="11"/>
  <c r="X101" i="11"/>
  <c r="X100" i="11"/>
  <c r="X99" i="11"/>
  <c r="X98" i="11"/>
  <c r="X97" i="11"/>
  <c r="X96" i="11"/>
  <c r="X95" i="11"/>
  <c r="X94" i="11"/>
  <c r="X93" i="11"/>
  <c r="X92" i="11"/>
  <c r="X91" i="11"/>
  <c r="X90" i="11"/>
  <c r="X89" i="11"/>
  <c r="X88" i="11"/>
  <c r="X87" i="11"/>
  <c r="X86" i="11"/>
  <c r="X85" i="11"/>
  <c r="X84" i="11"/>
  <c r="X83" i="11"/>
  <c r="X82" i="11"/>
  <c r="X81" i="11"/>
  <c r="X80" i="11"/>
  <c r="X79" i="11"/>
  <c r="X78" i="11"/>
  <c r="X77" i="11"/>
  <c r="X76" i="11"/>
  <c r="X75" i="11"/>
  <c r="X74" i="11"/>
  <c r="X73" i="11"/>
  <c r="X72" i="11"/>
  <c r="X71" i="11"/>
  <c r="X70" i="11"/>
  <c r="X69" i="11"/>
  <c r="X68" i="11"/>
  <c r="X67" i="11"/>
  <c r="X66" i="11"/>
  <c r="X65" i="11"/>
  <c r="X64" i="11"/>
  <c r="X63" i="11"/>
  <c r="X62" i="11"/>
  <c r="X61" i="11"/>
  <c r="X60" i="11"/>
  <c r="X59" i="11"/>
  <c r="X58" i="11"/>
  <c r="X57" i="11"/>
  <c r="X56" i="11"/>
  <c r="X55" i="11"/>
  <c r="X54" i="11"/>
  <c r="X53" i="11"/>
  <c r="X52" i="11"/>
  <c r="X51" i="11"/>
  <c r="X50" i="11"/>
  <c r="X49" i="11"/>
  <c r="X48" i="11"/>
  <c r="X47" i="11"/>
  <c r="X46" i="11"/>
  <c r="X45" i="11"/>
  <c r="X44" i="11"/>
  <c r="X43" i="11"/>
  <c r="X42" i="11"/>
  <c r="X41" i="11"/>
  <c r="X40" i="11"/>
  <c r="X39" i="11"/>
  <c r="X38" i="11"/>
  <c r="X37" i="11"/>
  <c r="X36" i="11"/>
  <c r="X35" i="11"/>
  <c r="X34" i="11"/>
  <c r="X33" i="11"/>
  <c r="X32" i="11"/>
  <c r="X31" i="11"/>
  <c r="X30" i="11"/>
  <c r="X29" i="11"/>
  <c r="X28" i="11"/>
  <c r="X27" i="11"/>
  <c r="X26" i="11"/>
  <c r="X25" i="11"/>
  <c r="X24" i="11"/>
  <c r="X23" i="11"/>
  <c r="X22" i="11"/>
  <c r="X21" i="11"/>
  <c r="X20" i="11"/>
  <c r="X19" i="11"/>
  <c r="X18" i="11"/>
  <c r="X17" i="11"/>
  <c r="X16" i="11"/>
  <c r="X15" i="11"/>
  <c r="X14" i="11"/>
  <c r="X13" i="11"/>
  <c r="X12" i="11"/>
  <c r="X11" i="11"/>
  <c r="X10" i="11"/>
  <c r="X9" i="11"/>
  <c r="X8" i="11"/>
  <c r="X7" i="11"/>
  <c r="X6" i="11"/>
  <c r="X5" i="11"/>
  <c r="X4" i="11"/>
  <c r="X3" i="11"/>
  <c r="X2" i="11"/>
  <c r="S166" i="11"/>
  <c r="S165" i="11"/>
  <c r="S164" i="11"/>
  <c r="S163" i="11"/>
  <c r="S162" i="11"/>
  <c r="S161" i="11"/>
  <c r="S160" i="11"/>
  <c r="S159" i="11"/>
  <c r="S158" i="11"/>
  <c r="S157" i="11"/>
  <c r="S156" i="11"/>
  <c r="S155" i="11"/>
  <c r="S154" i="11"/>
  <c r="S153" i="11"/>
  <c r="S152" i="11"/>
  <c r="S151" i="11"/>
  <c r="S150" i="11"/>
  <c r="S149" i="11"/>
  <c r="S148" i="11"/>
  <c r="S147" i="11"/>
  <c r="S146" i="11"/>
  <c r="S145" i="11"/>
  <c r="S144" i="11"/>
  <c r="S143" i="11"/>
  <c r="S142" i="11"/>
  <c r="S141" i="11"/>
  <c r="S140" i="11"/>
  <c r="S139" i="11"/>
  <c r="S138" i="11"/>
  <c r="S137" i="11"/>
  <c r="S136" i="11"/>
  <c r="S135" i="11"/>
  <c r="S134" i="11"/>
  <c r="S133" i="11"/>
  <c r="S132" i="11"/>
  <c r="S131" i="11"/>
  <c r="S130" i="11"/>
  <c r="S129" i="11"/>
  <c r="S128" i="11"/>
  <c r="S127" i="11"/>
  <c r="S126" i="11"/>
  <c r="S125" i="11"/>
  <c r="S124" i="11"/>
  <c r="S123" i="11"/>
  <c r="S122" i="11"/>
  <c r="S121" i="11"/>
  <c r="S120" i="11"/>
  <c r="S119" i="11"/>
  <c r="S118" i="11"/>
  <c r="S117" i="11"/>
  <c r="S116" i="11"/>
  <c r="S115" i="11"/>
  <c r="S114" i="11"/>
  <c r="S113" i="11"/>
  <c r="S112" i="11"/>
  <c r="S111" i="11"/>
  <c r="S110" i="11"/>
  <c r="S109" i="11"/>
  <c r="S108" i="11"/>
  <c r="S107" i="11"/>
  <c r="S106" i="11"/>
  <c r="S105" i="11"/>
  <c r="S104" i="11"/>
  <c r="S103" i="11"/>
  <c r="S102" i="11"/>
  <c r="S101" i="11"/>
  <c r="S100" i="11"/>
  <c r="S99" i="11"/>
  <c r="S98" i="11"/>
  <c r="S97" i="11"/>
  <c r="S96" i="11"/>
  <c r="S95" i="11"/>
  <c r="S94" i="11"/>
  <c r="S93" i="11"/>
  <c r="S92" i="11"/>
  <c r="S91" i="11"/>
  <c r="S90" i="11"/>
  <c r="S89" i="11"/>
  <c r="S88" i="11"/>
  <c r="S87" i="11"/>
  <c r="S86" i="11"/>
  <c r="S85" i="11"/>
  <c r="S84" i="11"/>
  <c r="S83" i="11"/>
  <c r="S82" i="11"/>
  <c r="S81" i="11"/>
  <c r="S80" i="11"/>
  <c r="S79" i="11"/>
  <c r="S78" i="11"/>
  <c r="S77" i="11"/>
  <c r="S76" i="11"/>
  <c r="S75" i="11"/>
  <c r="S74" i="11"/>
  <c r="S73" i="11"/>
  <c r="S72" i="11"/>
  <c r="S71" i="11"/>
  <c r="S70" i="11"/>
  <c r="S69" i="11"/>
  <c r="S68" i="11"/>
  <c r="S67" i="11"/>
  <c r="S66" i="11"/>
  <c r="S65" i="11"/>
  <c r="S64" i="11"/>
  <c r="S63" i="11"/>
  <c r="S62" i="11"/>
  <c r="S61" i="11"/>
  <c r="S60" i="11"/>
  <c r="S59" i="11"/>
  <c r="S58" i="11"/>
  <c r="S57" i="11"/>
  <c r="S56" i="11"/>
  <c r="S55" i="11"/>
  <c r="S54" i="11"/>
  <c r="S53" i="11"/>
  <c r="S52" i="11"/>
  <c r="S51" i="11"/>
  <c r="S50" i="11"/>
  <c r="S49" i="11"/>
  <c r="S48" i="11"/>
  <c r="S47" i="11"/>
  <c r="S46" i="11"/>
  <c r="S45" i="11"/>
  <c r="S44" i="11"/>
  <c r="S43" i="11"/>
  <c r="S42" i="11"/>
  <c r="S41" i="11"/>
  <c r="S40" i="11"/>
  <c r="S39" i="11"/>
  <c r="S38" i="11"/>
  <c r="S37" i="11"/>
  <c r="S36" i="11"/>
  <c r="S35" i="11"/>
  <c r="S34" i="11"/>
  <c r="S33" i="11"/>
  <c r="S32" i="11"/>
  <c r="S31" i="11"/>
  <c r="S30" i="11"/>
  <c r="S29" i="11"/>
  <c r="S28" i="11"/>
  <c r="S27" i="11"/>
  <c r="S26" i="11"/>
  <c r="S25" i="11"/>
  <c r="S24" i="11"/>
  <c r="S23" i="11"/>
  <c r="S22" i="11"/>
  <c r="S21" i="11"/>
  <c r="S20" i="11"/>
  <c r="S19" i="11"/>
  <c r="S18" i="11"/>
  <c r="S17" i="11"/>
  <c r="S16" i="11"/>
  <c r="S15" i="11"/>
  <c r="S14" i="11"/>
  <c r="S13" i="11"/>
  <c r="S12" i="11"/>
  <c r="S11" i="11"/>
  <c r="S10" i="11"/>
  <c r="S9" i="11"/>
  <c r="S8" i="11"/>
  <c r="S7" i="11"/>
  <c r="S6" i="11"/>
  <c r="S5" i="11"/>
  <c r="S4" i="11"/>
  <c r="S3" i="11"/>
  <c r="S2" i="11"/>
  <c r="M166" i="11"/>
  <c r="M165" i="11"/>
  <c r="M164" i="11"/>
  <c r="M163" i="11"/>
  <c r="M162" i="11"/>
  <c r="M161" i="11"/>
  <c r="M160" i="11"/>
  <c r="M159" i="11"/>
  <c r="M158" i="11"/>
  <c r="M157" i="11"/>
  <c r="M156" i="11"/>
  <c r="M155" i="11"/>
  <c r="M154" i="11"/>
  <c r="M153" i="11"/>
  <c r="M152" i="11"/>
  <c r="M151" i="11"/>
  <c r="M150" i="11"/>
  <c r="M149" i="11"/>
  <c r="M148" i="11"/>
  <c r="M147" i="11"/>
  <c r="M146" i="11"/>
  <c r="M145" i="11"/>
  <c r="M144" i="11"/>
  <c r="M143" i="11"/>
  <c r="M142" i="11"/>
  <c r="M141" i="11"/>
  <c r="M140" i="11"/>
  <c r="M139" i="11"/>
  <c r="M138" i="11"/>
  <c r="M137" i="11"/>
  <c r="M136" i="11"/>
  <c r="M135" i="11"/>
  <c r="M134" i="11"/>
  <c r="M133" i="11"/>
  <c r="M132" i="11"/>
  <c r="M131" i="11"/>
  <c r="M130" i="11"/>
  <c r="M129" i="11"/>
  <c r="M128" i="11"/>
  <c r="M127" i="11"/>
  <c r="M126" i="11"/>
  <c r="M125" i="11"/>
  <c r="M124" i="11"/>
  <c r="M123" i="11"/>
  <c r="M122" i="11"/>
  <c r="M121" i="11"/>
  <c r="M120" i="11"/>
  <c r="M119" i="11"/>
  <c r="M118" i="11"/>
  <c r="M117" i="11"/>
  <c r="M116" i="11"/>
  <c r="M115" i="11"/>
  <c r="M114" i="11"/>
  <c r="M113" i="11"/>
  <c r="M112" i="11"/>
  <c r="M111" i="11"/>
  <c r="M110" i="11"/>
  <c r="M109" i="11"/>
  <c r="M108" i="11"/>
  <c r="M107" i="11"/>
  <c r="M106" i="11"/>
  <c r="M105" i="11"/>
  <c r="M104" i="11"/>
  <c r="M103" i="11"/>
  <c r="M102" i="11"/>
  <c r="M101" i="11"/>
  <c r="M100" i="11"/>
  <c r="M99" i="11"/>
  <c r="M98" i="11"/>
  <c r="M97" i="11"/>
  <c r="M96" i="11"/>
  <c r="M95" i="11"/>
  <c r="M94" i="11"/>
  <c r="M93" i="11"/>
  <c r="M92" i="11"/>
  <c r="M91" i="11"/>
  <c r="M90" i="11"/>
  <c r="M89" i="11"/>
  <c r="M88" i="11"/>
  <c r="M87" i="11"/>
  <c r="M86" i="11"/>
  <c r="M85" i="11"/>
  <c r="M84" i="11"/>
  <c r="M83" i="11"/>
  <c r="M82" i="11"/>
  <c r="M81" i="11"/>
  <c r="M80" i="11"/>
  <c r="M79" i="11"/>
  <c r="M78" i="11"/>
  <c r="M77" i="11"/>
  <c r="M76" i="11"/>
  <c r="M75" i="11"/>
  <c r="M74" i="11"/>
  <c r="M73" i="11"/>
  <c r="M72" i="11"/>
  <c r="M71" i="11"/>
  <c r="M70" i="11"/>
  <c r="M69" i="11"/>
  <c r="M68" i="11"/>
  <c r="M67" i="11"/>
  <c r="M66" i="11"/>
  <c r="M65" i="11"/>
  <c r="M64" i="11"/>
  <c r="M63" i="11"/>
  <c r="M62" i="11"/>
  <c r="M61" i="11"/>
  <c r="M60" i="11"/>
  <c r="M59" i="11"/>
  <c r="M58" i="11"/>
  <c r="M57" i="11"/>
  <c r="M56" i="11"/>
  <c r="M55" i="11"/>
  <c r="M54" i="11"/>
  <c r="M53" i="11"/>
  <c r="M52" i="11"/>
  <c r="M51" i="11"/>
  <c r="M50" i="11"/>
  <c r="M49" i="11"/>
  <c r="M48" i="11"/>
  <c r="M47" i="11"/>
  <c r="M46" i="11"/>
  <c r="M45" i="11"/>
  <c r="M44" i="11"/>
  <c r="M43" i="11"/>
  <c r="M42" i="11"/>
  <c r="M41" i="11"/>
  <c r="M40" i="11"/>
  <c r="M39" i="11"/>
  <c r="M38" i="11"/>
  <c r="M37" i="11"/>
  <c r="M36" i="11"/>
  <c r="M35" i="11"/>
  <c r="M34" i="11"/>
  <c r="M33" i="11"/>
  <c r="M32" i="11"/>
  <c r="M31" i="11"/>
  <c r="M30" i="11"/>
  <c r="M29" i="11"/>
  <c r="M28" i="11"/>
  <c r="M27" i="11"/>
  <c r="M26" i="11"/>
  <c r="M25" i="11"/>
  <c r="M24" i="11"/>
  <c r="M23" i="11"/>
  <c r="M22" i="11"/>
  <c r="M21" i="11"/>
  <c r="M20" i="11"/>
  <c r="M19" i="11"/>
  <c r="M18" i="11"/>
  <c r="M17" i="11"/>
  <c r="M16" i="11"/>
  <c r="M15" i="11"/>
  <c r="M14" i="11"/>
  <c r="M13" i="11"/>
  <c r="M12" i="11"/>
  <c r="M11" i="11"/>
  <c r="M10" i="11"/>
  <c r="M9" i="11"/>
  <c r="M8" i="11"/>
  <c r="M7" i="11"/>
  <c r="M6" i="11"/>
  <c r="M5" i="11"/>
  <c r="M4" i="11"/>
  <c r="M3" i="11"/>
  <c r="M2" i="11"/>
  <c r="DG1" i="11"/>
  <c r="DA1" i="11"/>
  <c r="CU1" i="11"/>
  <c r="CP1" i="11"/>
  <c r="CK1" i="11"/>
  <c r="CE1" i="11"/>
  <c r="BZ1" i="11"/>
  <c r="BU1" i="11"/>
  <c r="BP1" i="11"/>
  <c r="BK1" i="11"/>
  <c r="BF1" i="11"/>
  <c r="BA1" i="11"/>
  <c r="AU1" i="11"/>
  <c r="AO1" i="11"/>
  <c r="AI1" i="11"/>
  <c r="AD1" i="11"/>
  <c r="X1" i="11"/>
  <c r="S1" i="11"/>
  <c r="M1" i="11"/>
  <c r="FD111" i="19"/>
  <c r="FD110" i="19"/>
  <c r="FD109" i="19"/>
  <c r="FD108" i="19"/>
  <c r="FD107" i="19"/>
  <c r="FD106" i="19"/>
  <c r="FD105" i="19"/>
  <c r="FD104" i="19"/>
  <c r="FD103" i="19"/>
  <c r="FD102" i="19"/>
  <c r="FD101" i="19"/>
  <c r="FD100" i="19"/>
  <c r="FD99" i="19"/>
  <c r="FD98" i="19"/>
  <c r="FD97" i="19"/>
  <c r="FD96" i="19"/>
  <c r="FD95" i="19"/>
  <c r="FD94" i="19"/>
  <c r="FD93" i="19"/>
  <c r="FD92" i="19"/>
  <c r="FD91" i="19"/>
  <c r="FD90" i="19"/>
  <c r="FD89" i="19"/>
  <c r="FD88" i="19"/>
  <c r="FD87" i="19"/>
  <c r="FD86" i="19"/>
  <c r="FD85" i="19"/>
  <c r="FD84" i="19"/>
  <c r="FD83" i="19"/>
  <c r="FD82" i="19"/>
  <c r="FD81" i="19"/>
  <c r="FD80" i="19"/>
  <c r="FD79" i="19"/>
  <c r="FD78" i="19"/>
  <c r="FD77" i="19"/>
  <c r="FD76" i="19"/>
  <c r="FD75" i="19"/>
  <c r="FD74" i="19"/>
  <c r="FD73" i="19"/>
  <c r="FD72" i="19"/>
  <c r="FD71" i="19"/>
  <c r="FD70" i="19"/>
  <c r="FD69" i="19"/>
  <c r="FD68" i="19"/>
  <c r="FD67" i="19"/>
  <c r="FD66" i="19"/>
  <c r="FD65" i="19"/>
  <c r="FD64" i="19"/>
  <c r="FD63" i="19"/>
  <c r="FD62" i="19"/>
  <c r="FD61" i="19"/>
  <c r="FD60" i="19"/>
  <c r="FD59" i="19"/>
  <c r="FD58" i="19"/>
  <c r="FD57" i="19"/>
  <c r="FD56" i="19"/>
  <c r="FD55" i="19"/>
  <c r="FD54" i="19"/>
  <c r="FD53" i="19"/>
  <c r="FD52" i="19"/>
  <c r="FD51" i="19"/>
  <c r="FD50" i="19"/>
  <c r="FD49" i="19"/>
  <c r="FD48" i="19"/>
  <c r="FD47" i="19"/>
  <c r="FD46" i="19"/>
  <c r="FD45" i="19"/>
  <c r="FD44" i="19"/>
  <c r="FD43" i="19"/>
  <c r="FD42" i="19"/>
  <c r="FD41" i="19"/>
  <c r="FD40" i="19"/>
  <c r="FD39" i="19"/>
  <c r="FD38" i="19"/>
  <c r="FD37" i="19"/>
  <c r="FD36" i="19"/>
  <c r="FD35" i="19"/>
  <c r="FD34" i="19"/>
  <c r="FD33" i="19"/>
  <c r="FD32" i="19"/>
  <c r="FD31" i="19"/>
  <c r="FD30" i="19"/>
  <c r="FD29" i="19"/>
  <c r="FD28" i="19"/>
  <c r="FD27" i="19"/>
  <c r="FD26" i="19"/>
  <c r="FD25" i="19"/>
  <c r="FD24" i="19"/>
  <c r="FD23" i="19"/>
  <c r="FD22" i="19"/>
  <c r="FD21" i="19"/>
  <c r="FD20" i="19"/>
  <c r="FD19" i="19"/>
  <c r="FD18" i="19"/>
  <c r="FD17" i="19"/>
  <c r="FD16" i="19"/>
  <c r="FD15" i="19"/>
  <c r="FD14" i="19"/>
  <c r="FD13" i="19"/>
  <c r="FD12" i="19"/>
  <c r="FD11" i="19"/>
  <c r="FD10" i="19"/>
  <c r="FD9" i="19"/>
  <c r="FD8" i="19"/>
  <c r="FD7" i="19"/>
  <c r="FD6" i="19"/>
  <c r="FD5" i="19"/>
  <c r="FD4" i="19"/>
  <c r="FD3" i="19"/>
  <c r="FD2" i="19"/>
  <c r="EM111" i="19"/>
  <c r="EM110" i="19"/>
  <c r="EM109" i="19"/>
  <c r="EM108" i="19"/>
  <c r="EM107" i="19"/>
  <c r="EM106" i="19"/>
  <c r="EM105" i="19"/>
  <c r="EM104" i="19"/>
  <c r="EM103" i="19"/>
  <c r="EM102" i="19"/>
  <c r="EM101" i="19"/>
  <c r="EM100" i="19"/>
  <c r="EM99" i="19"/>
  <c r="EM98" i="19"/>
  <c r="EM97" i="19"/>
  <c r="EM96" i="19"/>
  <c r="EM95" i="19"/>
  <c r="EM94" i="19"/>
  <c r="EM93" i="19"/>
  <c r="EM92" i="19"/>
  <c r="EM91" i="19"/>
  <c r="EM90" i="19"/>
  <c r="EM89" i="19"/>
  <c r="EM88" i="19"/>
  <c r="EM87" i="19"/>
  <c r="EM86" i="19"/>
  <c r="EM85" i="19"/>
  <c r="EM84" i="19"/>
  <c r="EM83" i="19"/>
  <c r="EM82" i="19"/>
  <c r="EM81" i="19"/>
  <c r="EM80" i="19"/>
  <c r="EM79" i="19"/>
  <c r="EM78" i="19"/>
  <c r="EM77" i="19"/>
  <c r="EM76" i="19"/>
  <c r="EM75" i="19"/>
  <c r="EM74" i="19"/>
  <c r="EM73" i="19"/>
  <c r="EM72" i="19"/>
  <c r="EM71" i="19"/>
  <c r="EM70" i="19"/>
  <c r="EM69" i="19"/>
  <c r="EM68" i="19"/>
  <c r="EM67" i="19"/>
  <c r="EM66" i="19"/>
  <c r="EM65" i="19"/>
  <c r="EM64" i="19"/>
  <c r="EM63" i="19"/>
  <c r="EM62" i="19"/>
  <c r="EM61" i="19"/>
  <c r="EM60" i="19"/>
  <c r="EM59" i="19"/>
  <c r="EM58" i="19"/>
  <c r="EM57" i="19"/>
  <c r="EM56" i="19"/>
  <c r="EM55" i="19"/>
  <c r="EM54" i="19"/>
  <c r="EM53" i="19"/>
  <c r="EM52" i="19"/>
  <c r="EM51" i="19"/>
  <c r="EM50" i="19"/>
  <c r="EM49" i="19"/>
  <c r="EM48" i="19"/>
  <c r="EM47" i="19"/>
  <c r="EM46" i="19"/>
  <c r="EM45" i="19"/>
  <c r="EM44" i="19"/>
  <c r="EM43" i="19"/>
  <c r="EM42" i="19"/>
  <c r="EM41" i="19"/>
  <c r="EM40" i="19"/>
  <c r="EM39" i="19"/>
  <c r="EM38" i="19"/>
  <c r="EM37" i="19"/>
  <c r="EM36" i="19"/>
  <c r="EM35" i="19"/>
  <c r="EM34" i="19"/>
  <c r="EM33" i="19"/>
  <c r="EM32" i="19"/>
  <c r="EM31" i="19"/>
  <c r="EM30" i="19"/>
  <c r="EM29" i="19"/>
  <c r="EM28" i="19"/>
  <c r="EM27" i="19"/>
  <c r="EM26" i="19"/>
  <c r="EM25" i="19"/>
  <c r="EM24" i="19"/>
  <c r="EM23" i="19"/>
  <c r="EM22" i="19"/>
  <c r="EM21" i="19"/>
  <c r="EM20" i="19"/>
  <c r="EM19" i="19"/>
  <c r="EM18" i="19"/>
  <c r="EM17" i="19"/>
  <c r="EM16" i="19"/>
  <c r="EM15" i="19"/>
  <c r="EM14" i="19"/>
  <c r="EM13" i="19"/>
  <c r="EM12" i="19"/>
  <c r="EM11" i="19"/>
  <c r="EM10" i="19"/>
  <c r="EM9" i="19"/>
  <c r="EM8" i="19"/>
  <c r="EM7" i="19"/>
  <c r="EM6" i="19"/>
  <c r="EM5" i="19"/>
  <c r="EM4" i="19"/>
  <c r="EM3" i="19"/>
  <c r="EM2" i="19"/>
  <c r="EH111" i="19"/>
  <c r="EH110" i="19"/>
  <c r="EH109" i="19"/>
  <c r="EH108" i="19"/>
  <c r="EH107" i="19"/>
  <c r="EH106" i="19"/>
  <c r="EH105" i="19"/>
  <c r="EH104" i="19"/>
  <c r="EH103" i="19"/>
  <c r="EH102" i="19"/>
  <c r="EH101" i="19"/>
  <c r="EH100" i="19"/>
  <c r="EH99" i="19"/>
  <c r="EH98" i="19"/>
  <c r="EH97" i="19"/>
  <c r="EH96" i="19"/>
  <c r="EH95" i="19"/>
  <c r="EH94" i="19"/>
  <c r="EH93" i="19"/>
  <c r="EH92" i="19"/>
  <c r="EH91" i="19"/>
  <c r="EH90" i="19"/>
  <c r="EH89" i="19"/>
  <c r="EH88" i="19"/>
  <c r="EH87" i="19"/>
  <c r="EH86" i="19"/>
  <c r="EH85" i="19"/>
  <c r="EH84" i="19"/>
  <c r="EH83" i="19"/>
  <c r="EH82" i="19"/>
  <c r="EH81" i="19"/>
  <c r="EH80" i="19"/>
  <c r="EH79" i="19"/>
  <c r="EH78" i="19"/>
  <c r="EH77" i="19"/>
  <c r="EH76" i="19"/>
  <c r="EH75" i="19"/>
  <c r="EH74" i="19"/>
  <c r="EH73" i="19"/>
  <c r="EH72" i="19"/>
  <c r="EH71" i="19"/>
  <c r="EH70" i="19"/>
  <c r="EH69" i="19"/>
  <c r="EH68" i="19"/>
  <c r="EH67" i="19"/>
  <c r="EH66" i="19"/>
  <c r="EH65" i="19"/>
  <c r="EH64" i="19"/>
  <c r="EH63" i="19"/>
  <c r="EH62" i="19"/>
  <c r="EH61" i="19"/>
  <c r="EH60" i="19"/>
  <c r="EH59" i="19"/>
  <c r="EH58" i="19"/>
  <c r="EH57" i="19"/>
  <c r="EH56" i="19"/>
  <c r="EH55" i="19"/>
  <c r="EH54" i="19"/>
  <c r="EH53" i="19"/>
  <c r="EH52" i="19"/>
  <c r="EH51" i="19"/>
  <c r="EH50" i="19"/>
  <c r="EH49" i="19"/>
  <c r="EH48" i="19"/>
  <c r="EH47" i="19"/>
  <c r="EH46" i="19"/>
  <c r="EH45" i="19"/>
  <c r="EH44" i="19"/>
  <c r="EH43" i="19"/>
  <c r="EH42" i="19"/>
  <c r="EH41" i="19"/>
  <c r="EH40" i="19"/>
  <c r="EH39" i="19"/>
  <c r="EH38" i="19"/>
  <c r="EH37" i="19"/>
  <c r="EH36" i="19"/>
  <c r="EH35" i="19"/>
  <c r="EH34" i="19"/>
  <c r="EH33" i="19"/>
  <c r="EH32" i="19"/>
  <c r="EH31" i="19"/>
  <c r="EH30" i="19"/>
  <c r="EH29" i="19"/>
  <c r="EH28" i="19"/>
  <c r="EH27" i="19"/>
  <c r="EH26" i="19"/>
  <c r="EH25" i="19"/>
  <c r="EH24" i="19"/>
  <c r="EH23" i="19"/>
  <c r="EH22" i="19"/>
  <c r="EH21" i="19"/>
  <c r="EH20" i="19"/>
  <c r="EH19" i="19"/>
  <c r="EH18" i="19"/>
  <c r="EH17" i="19"/>
  <c r="EH16" i="19"/>
  <c r="EH15" i="19"/>
  <c r="EH14" i="19"/>
  <c r="EH13" i="19"/>
  <c r="EH12" i="19"/>
  <c r="EH11" i="19"/>
  <c r="EH10" i="19"/>
  <c r="EH9" i="19"/>
  <c r="EH8" i="19"/>
  <c r="EH7" i="19"/>
  <c r="EH6" i="19"/>
  <c r="EH5" i="19"/>
  <c r="EH4" i="19"/>
  <c r="EH3" i="19"/>
  <c r="EH2" i="19"/>
  <c r="EC111" i="19"/>
  <c r="EC110" i="19"/>
  <c r="EC109" i="19"/>
  <c r="EC108" i="19"/>
  <c r="EC107" i="19"/>
  <c r="EC106" i="19"/>
  <c r="EC105" i="19"/>
  <c r="EC104" i="19"/>
  <c r="EC103" i="19"/>
  <c r="EC102" i="19"/>
  <c r="EC101" i="19"/>
  <c r="EC100" i="19"/>
  <c r="EC99" i="19"/>
  <c r="EC98" i="19"/>
  <c r="EC97" i="19"/>
  <c r="EC96" i="19"/>
  <c r="EC95" i="19"/>
  <c r="EC94" i="19"/>
  <c r="EC93" i="19"/>
  <c r="EC92" i="19"/>
  <c r="EC91" i="19"/>
  <c r="EC90" i="19"/>
  <c r="EC89" i="19"/>
  <c r="EC88" i="19"/>
  <c r="EC87" i="19"/>
  <c r="EC86" i="19"/>
  <c r="EC85" i="19"/>
  <c r="EC84" i="19"/>
  <c r="EC83" i="19"/>
  <c r="EC82" i="19"/>
  <c r="EC81" i="19"/>
  <c r="EC80" i="19"/>
  <c r="EC79" i="19"/>
  <c r="EC78" i="19"/>
  <c r="EC77" i="19"/>
  <c r="EC76" i="19"/>
  <c r="EC75" i="19"/>
  <c r="EC74" i="19"/>
  <c r="EC73" i="19"/>
  <c r="EC72" i="19"/>
  <c r="EC71" i="19"/>
  <c r="EC70" i="19"/>
  <c r="EC69" i="19"/>
  <c r="EC68" i="19"/>
  <c r="EC67" i="19"/>
  <c r="EC66" i="19"/>
  <c r="EC65" i="19"/>
  <c r="EC64" i="19"/>
  <c r="EC63" i="19"/>
  <c r="EC62" i="19"/>
  <c r="EC61" i="19"/>
  <c r="EC60" i="19"/>
  <c r="EC59" i="19"/>
  <c r="EC58" i="19"/>
  <c r="EC57" i="19"/>
  <c r="EC56" i="19"/>
  <c r="EC55" i="19"/>
  <c r="EC54" i="19"/>
  <c r="EC53" i="19"/>
  <c r="EC52" i="19"/>
  <c r="EC51" i="19"/>
  <c r="EC50" i="19"/>
  <c r="EC49" i="19"/>
  <c r="EC48" i="19"/>
  <c r="EC47" i="19"/>
  <c r="EC46" i="19"/>
  <c r="EC45" i="19"/>
  <c r="EC44" i="19"/>
  <c r="EC43" i="19"/>
  <c r="EC42" i="19"/>
  <c r="EC41" i="19"/>
  <c r="EC40" i="19"/>
  <c r="EC39" i="19"/>
  <c r="EC38" i="19"/>
  <c r="EC37" i="19"/>
  <c r="EC36" i="19"/>
  <c r="EC35" i="19"/>
  <c r="EC34" i="19"/>
  <c r="EC33" i="19"/>
  <c r="EC32" i="19"/>
  <c r="EC31" i="19"/>
  <c r="EC30" i="19"/>
  <c r="EC29" i="19"/>
  <c r="EC28" i="19"/>
  <c r="EC27" i="19"/>
  <c r="EC26" i="19"/>
  <c r="EC25" i="19"/>
  <c r="EC24" i="19"/>
  <c r="EC23" i="19"/>
  <c r="EC22" i="19"/>
  <c r="EC21" i="19"/>
  <c r="EC20" i="19"/>
  <c r="EC19" i="19"/>
  <c r="EC18" i="19"/>
  <c r="EC17" i="19"/>
  <c r="EC16" i="19"/>
  <c r="EC15" i="19"/>
  <c r="EC14" i="19"/>
  <c r="EC13" i="19"/>
  <c r="EC12" i="19"/>
  <c r="EC11" i="19"/>
  <c r="EC10" i="19"/>
  <c r="EC9" i="19"/>
  <c r="EC8" i="19"/>
  <c r="EC7" i="19"/>
  <c r="EC6" i="19"/>
  <c r="EC5" i="19"/>
  <c r="EC4" i="19"/>
  <c r="EC3" i="19"/>
  <c r="EC2" i="19"/>
  <c r="DW111" i="19"/>
  <c r="DW110" i="19"/>
  <c r="DW109" i="19"/>
  <c r="DW108" i="19"/>
  <c r="DW107" i="19"/>
  <c r="DW106" i="19"/>
  <c r="DW105" i="19"/>
  <c r="DW104" i="19"/>
  <c r="DW103" i="19"/>
  <c r="DW102" i="19"/>
  <c r="DW101" i="19"/>
  <c r="DW100" i="19"/>
  <c r="DW99" i="19"/>
  <c r="DW98" i="19"/>
  <c r="DW97" i="19"/>
  <c r="DW96" i="19"/>
  <c r="DW95" i="19"/>
  <c r="DW94" i="19"/>
  <c r="DW93" i="19"/>
  <c r="DW92" i="19"/>
  <c r="DW91" i="19"/>
  <c r="DW90" i="19"/>
  <c r="DW89" i="19"/>
  <c r="DW88" i="19"/>
  <c r="DW87" i="19"/>
  <c r="DW86" i="19"/>
  <c r="DW85" i="19"/>
  <c r="DW84" i="19"/>
  <c r="DW83" i="19"/>
  <c r="DW82" i="19"/>
  <c r="DW81" i="19"/>
  <c r="DW80" i="19"/>
  <c r="DW79" i="19"/>
  <c r="DW78" i="19"/>
  <c r="DW77" i="19"/>
  <c r="DW76" i="19"/>
  <c r="DW75" i="19"/>
  <c r="DW74" i="19"/>
  <c r="DW73" i="19"/>
  <c r="DW72" i="19"/>
  <c r="DW71" i="19"/>
  <c r="DW70" i="19"/>
  <c r="DW69" i="19"/>
  <c r="DW68" i="19"/>
  <c r="DW67" i="19"/>
  <c r="DW66" i="19"/>
  <c r="DW65" i="19"/>
  <c r="DW64" i="19"/>
  <c r="DW63" i="19"/>
  <c r="DW62" i="19"/>
  <c r="DW61" i="19"/>
  <c r="DW60" i="19"/>
  <c r="DW59" i="19"/>
  <c r="DW58" i="19"/>
  <c r="DW57" i="19"/>
  <c r="DW56" i="19"/>
  <c r="DW55" i="19"/>
  <c r="DW54" i="19"/>
  <c r="DW53" i="19"/>
  <c r="DW52" i="19"/>
  <c r="DW51" i="19"/>
  <c r="DW50" i="19"/>
  <c r="DW49" i="19"/>
  <c r="DW48" i="19"/>
  <c r="DW47" i="19"/>
  <c r="DW46" i="19"/>
  <c r="DW45" i="19"/>
  <c r="DW44" i="19"/>
  <c r="DW43" i="19"/>
  <c r="DW42" i="19"/>
  <c r="DW41" i="19"/>
  <c r="DW40" i="19"/>
  <c r="DW39" i="19"/>
  <c r="DW38" i="19"/>
  <c r="DW37" i="19"/>
  <c r="DW36" i="19"/>
  <c r="DW35" i="19"/>
  <c r="DW34" i="19"/>
  <c r="DW33" i="19"/>
  <c r="DW32" i="19"/>
  <c r="DW31" i="19"/>
  <c r="DW30" i="19"/>
  <c r="DW29" i="19"/>
  <c r="DW28" i="19"/>
  <c r="DW27" i="19"/>
  <c r="DW26" i="19"/>
  <c r="DW25" i="19"/>
  <c r="DW24" i="19"/>
  <c r="DW23" i="19"/>
  <c r="DW22" i="19"/>
  <c r="DW21" i="19"/>
  <c r="DW20" i="19"/>
  <c r="DW19" i="19"/>
  <c r="DW18" i="19"/>
  <c r="DW17" i="19"/>
  <c r="DW16" i="19"/>
  <c r="DW15" i="19"/>
  <c r="DW14" i="19"/>
  <c r="DW13" i="19"/>
  <c r="DW12" i="19"/>
  <c r="DW11" i="19"/>
  <c r="DW10" i="19"/>
  <c r="DW9" i="19"/>
  <c r="DW8" i="19"/>
  <c r="DW7" i="19"/>
  <c r="DW6" i="19"/>
  <c r="DW5" i="19"/>
  <c r="DW4" i="19"/>
  <c r="DW3" i="19"/>
  <c r="DW2" i="19"/>
  <c r="DR111" i="19"/>
  <c r="DR110" i="19"/>
  <c r="DR109" i="19"/>
  <c r="DR108" i="19"/>
  <c r="DR107" i="19"/>
  <c r="DR106" i="19"/>
  <c r="DR105" i="19"/>
  <c r="DR104" i="19"/>
  <c r="DR103" i="19"/>
  <c r="DR102" i="19"/>
  <c r="DR101" i="19"/>
  <c r="DR100" i="19"/>
  <c r="DR99" i="19"/>
  <c r="DR98" i="19"/>
  <c r="DR97" i="19"/>
  <c r="DR96" i="19"/>
  <c r="DR95" i="19"/>
  <c r="DR94" i="19"/>
  <c r="DR93" i="19"/>
  <c r="DR92" i="19"/>
  <c r="DR91" i="19"/>
  <c r="DR90" i="19"/>
  <c r="DR89" i="19"/>
  <c r="DR88" i="19"/>
  <c r="DR87" i="19"/>
  <c r="DR86" i="19"/>
  <c r="DR85" i="19"/>
  <c r="DR84" i="19"/>
  <c r="DR83" i="19"/>
  <c r="DR82" i="19"/>
  <c r="DR81" i="19"/>
  <c r="DR80" i="19"/>
  <c r="DR79" i="19"/>
  <c r="DR78" i="19"/>
  <c r="DR77" i="19"/>
  <c r="DR76" i="19"/>
  <c r="DR75" i="19"/>
  <c r="DR74" i="19"/>
  <c r="DR73" i="19"/>
  <c r="DR72" i="19"/>
  <c r="DR71" i="19"/>
  <c r="DR70" i="19"/>
  <c r="DR69" i="19"/>
  <c r="DR68" i="19"/>
  <c r="DR67" i="19"/>
  <c r="DR66" i="19"/>
  <c r="DR65" i="19"/>
  <c r="DR64" i="19"/>
  <c r="DR63" i="19"/>
  <c r="DR62" i="19"/>
  <c r="DR61" i="19"/>
  <c r="DR60" i="19"/>
  <c r="DR59" i="19"/>
  <c r="DR58" i="19"/>
  <c r="DR57" i="19"/>
  <c r="DR56" i="19"/>
  <c r="DR55" i="19"/>
  <c r="DR54" i="19"/>
  <c r="DR53" i="19"/>
  <c r="DR52" i="19"/>
  <c r="DR51" i="19"/>
  <c r="DR50" i="19"/>
  <c r="DR49" i="19"/>
  <c r="DR48" i="19"/>
  <c r="DR47" i="19"/>
  <c r="DR46" i="19"/>
  <c r="DR45" i="19"/>
  <c r="DR44" i="19"/>
  <c r="DR43" i="19"/>
  <c r="DR42" i="19"/>
  <c r="DR41" i="19"/>
  <c r="DR40" i="19"/>
  <c r="DR39" i="19"/>
  <c r="DR38" i="19"/>
  <c r="DR37" i="19"/>
  <c r="DR36" i="19"/>
  <c r="DR35" i="19"/>
  <c r="DR34" i="19"/>
  <c r="DR33" i="19"/>
  <c r="DR32" i="19"/>
  <c r="DR31" i="19"/>
  <c r="DR30" i="19"/>
  <c r="DR29" i="19"/>
  <c r="DR28" i="19"/>
  <c r="DR27" i="19"/>
  <c r="DR26" i="19"/>
  <c r="DR25" i="19"/>
  <c r="DR24" i="19"/>
  <c r="DR23" i="19"/>
  <c r="DR22" i="19"/>
  <c r="DR21" i="19"/>
  <c r="DR20" i="19"/>
  <c r="DR19" i="19"/>
  <c r="DR18" i="19"/>
  <c r="DR17" i="19"/>
  <c r="DR16" i="19"/>
  <c r="DR15" i="19"/>
  <c r="DR14" i="19"/>
  <c r="DR13" i="19"/>
  <c r="DR12" i="19"/>
  <c r="DR11" i="19"/>
  <c r="DR10" i="19"/>
  <c r="DR9" i="19"/>
  <c r="DR8" i="19"/>
  <c r="DR7" i="19"/>
  <c r="DR6" i="19"/>
  <c r="DR5" i="19"/>
  <c r="DR4" i="19"/>
  <c r="DR3" i="19"/>
  <c r="DR2" i="19"/>
  <c r="DM111" i="19"/>
  <c r="DM110" i="19"/>
  <c r="DM109" i="19"/>
  <c r="DM108" i="19"/>
  <c r="DM107" i="19"/>
  <c r="DM106" i="19"/>
  <c r="DM105" i="19"/>
  <c r="DM104" i="19"/>
  <c r="DM103" i="19"/>
  <c r="DM102" i="19"/>
  <c r="DM101" i="19"/>
  <c r="DM100" i="19"/>
  <c r="DM99" i="19"/>
  <c r="DM98" i="19"/>
  <c r="DM97" i="19"/>
  <c r="DM96" i="19"/>
  <c r="DM95" i="19"/>
  <c r="DM94" i="19"/>
  <c r="DM93" i="19"/>
  <c r="DM92" i="19"/>
  <c r="DM91" i="19"/>
  <c r="DM90" i="19"/>
  <c r="DM89" i="19"/>
  <c r="DM88" i="19"/>
  <c r="DM87" i="19"/>
  <c r="DM86" i="19"/>
  <c r="DM85" i="19"/>
  <c r="DM84" i="19"/>
  <c r="DM83" i="19"/>
  <c r="DM82" i="19"/>
  <c r="DM81" i="19"/>
  <c r="DM80" i="19"/>
  <c r="DM79" i="19"/>
  <c r="DM78" i="19"/>
  <c r="DM77" i="19"/>
  <c r="DM76" i="19"/>
  <c r="DM75" i="19"/>
  <c r="DM74" i="19"/>
  <c r="DM73" i="19"/>
  <c r="DM72" i="19"/>
  <c r="DM71" i="19"/>
  <c r="DM70" i="19"/>
  <c r="DM69" i="19"/>
  <c r="DM68" i="19"/>
  <c r="DM67" i="19"/>
  <c r="DM66" i="19"/>
  <c r="DM65" i="19"/>
  <c r="DM64" i="19"/>
  <c r="DM63" i="19"/>
  <c r="DM62" i="19"/>
  <c r="DM61" i="19"/>
  <c r="DM60" i="19"/>
  <c r="DM59" i="19"/>
  <c r="DM58" i="19"/>
  <c r="DM57" i="19"/>
  <c r="DM56" i="19"/>
  <c r="DM55" i="19"/>
  <c r="DM54" i="19"/>
  <c r="DM53" i="19"/>
  <c r="DM52" i="19"/>
  <c r="DM51" i="19"/>
  <c r="DM50" i="19"/>
  <c r="DM49" i="19"/>
  <c r="DM48" i="19"/>
  <c r="DM47" i="19"/>
  <c r="DM46" i="19"/>
  <c r="DM45" i="19"/>
  <c r="DM44" i="19"/>
  <c r="DM43" i="19"/>
  <c r="DM42" i="19"/>
  <c r="DM41" i="19"/>
  <c r="DM40" i="19"/>
  <c r="DM39" i="19"/>
  <c r="DM38" i="19"/>
  <c r="DM37" i="19"/>
  <c r="DM36" i="19"/>
  <c r="DM35" i="19"/>
  <c r="DM34" i="19"/>
  <c r="DM33" i="19"/>
  <c r="DM32" i="19"/>
  <c r="DM31" i="19"/>
  <c r="DM30" i="19"/>
  <c r="DM29" i="19"/>
  <c r="DM28" i="19"/>
  <c r="DM27" i="19"/>
  <c r="DM26" i="19"/>
  <c r="DM25" i="19"/>
  <c r="DM24" i="19"/>
  <c r="DM23" i="19"/>
  <c r="DM22" i="19"/>
  <c r="DM21" i="19"/>
  <c r="DM20" i="19"/>
  <c r="DM19" i="19"/>
  <c r="DM18" i="19"/>
  <c r="DM17" i="19"/>
  <c r="DM16" i="19"/>
  <c r="DM15" i="19"/>
  <c r="DM14" i="19"/>
  <c r="DM13" i="19"/>
  <c r="DM12" i="19"/>
  <c r="DM11" i="19"/>
  <c r="DM10" i="19"/>
  <c r="DM9" i="19"/>
  <c r="DM8" i="19"/>
  <c r="DM7" i="19"/>
  <c r="DM6" i="19"/>
  <c r="DM5" i="19"/>
  <c r="DM4" i="19"/>
  <c r="DM3" i="19"/>
  <c r="DM2" i="19"/>
  <c r="DG111" i="19"/>
  <c r="DG110" i="19"/>
  <c r="DG109" i="19"/>
  <c r="DG108" i="19"/>
  <c r="DG107" i="19"/>
  <c r="DG106" i="19"/>
  <c r="DG105" i="19"/>
  <c r="DG104" i="19"/>
  <c r="DG103" i="19"/>
  <c r="DG102" i="19"/>
  <c r="DG101" i="19"/>
  <c r="DG100" i="19"/>
  <c r="DG99" i="19"/>
  <c r="DG98" i="19"/>
  <c r="DG97" i="19"/>
  <c r="DG96" i="19"/>
  <c r="DG95" i="19"/>
  <c r="DG94" i="19"/>
  <c r="DG93" i="19"/>
  <c r="DG92" i="19"/>
  <c r="DG91" i="19"/>
  <c r="DG90" i="19"/>
  <c r="DG89" i="19"/>
  <c r="DG88" i="19"/>
  <c r="DG87" i="19"/>
  <c r="DG86" i="19"/>
  <c r="DG85" i="19"/>
  <c r="DG84" i="19"/>
  <c r="DG83" i="19"/>
  <c r="DG82" i="19"/>
  <c r="DG81" i="19"/>
  <c r="DG80" i="19"/>
  <c r="DG79" i="19"/>
  <c r="DG78" i="19"/>
  <c r="DG77" i="19"/>
  <c r="DG76" i="19"/>
  <c r="DG75" i="19"/>
  <c r="DG74" i="19"/>
  <c r="DG73" i="19"/>
  <c r="DG72" i="19"/>
  <c r="DG71" i="19"/>
  <c r="DG70" i="19"/>
  <c r="DG69" i="19"/>
  <c r="DG68" i="19"/>
  <c r="DG67" i="19"/>
  <c r="DG66" i="19"/>
  <c r="DG65" i="19"/>
  <c r="DG64" i="19"/>
  <c r="DG63" i="19"/>
  <c r="DG62" i="19"/>
  <c r="DG61" i="19"/>
  <c r="DG60" i="19"/>
  <c r="DG59" i="19"/>
  <c r="DG58" i="19"/>
  <c r="DG57" i="19"/>
  <c r="DG56" i="19"/>
  <c r="DG55" i="19"/>
  <c r="DG54" i="19"/>
  <c r="DG53" i="19"/>
  <c r="DG52" i="19"/>
  <c r="DG51" i="19"/>
  <c r="DG50" i="19"/>
  <c r="DG49" i="19"/>
  <c r="DG48" i="19"/>
  <c r="DG47" i="19"/>
  <c r="DG46" i="19"/>
  <c r="DG45" i="19"/>
  <c r="DG44" i="19"/>
  <c r="DG43" i="19"/>
  <c r="DG42" i="19"/>
  <c r="DG41" i="19"/>
  <c r="DG40" i="19"/>
  <c r="DG39" i="19"/>
  <c r="DG38" i="19"/>
  <c r="DG37" i="19"/>
  <c r="DG36" i="19"/>
  <c r="DG35" i="19"/>
  <c r="DG34" i="19"/>
  <c r="DG33" i="19"/>
  <c r="DG32" i="19"/>
  <c r="DG31" i="19"/>
  <c r="DG30" i="19"/>
  <c r="DG29" i="19"/>
  <c r="DG28" i="19"/>
  <c r="DG27" i="19"/>
  <c r="DG26" i="19"/>
  <c r="DG25" i="19"/>
  <c r="DG24" i="19"/>
  <c r="DG23" i="19"/>
  <c r="DG22" i="19"/>
  <c r="DG21" i="19"/>
  <c r="DG20" i="19"/>
  <c r="DG19" i="19"/>
  <c r="DG18" i="19"/>
  <c r="DG17" i="19"/>
  <c r="DG16" i="19"/>
  <c r="DG15" i="19"/>
  <c r="DG14" i="19"/>
  <c r="DG13" i="19"/>
  <c r="DG12" i="19"/>
  <c r="DG11" i="19"/>
  <c r="DG10" i="19"/>
  <c r="DG9" i="19"/>
  <c r="DG8" i="19"/>
  <c r="DG7" i="19"/>
  <c r="DG6" i="19"/>
  <c r="DG5" i="19"/>
  <c r="DG4" i="19"/>
  <c r="DG3" i="19"/>
  <c r="DG2" i="19"/>
  <c r="DA111" i="19"/>
  <c r="DA110" i="19"/>
  <c r="DA109" i="19"/>
  <c r="DA108" i="19"/>
  <c r="DA107" i="19"/>
  <c r="DA106" i="19"/>
  <c r="DA105" i="19"/>
  <c r="DA104" i="19"/>
  <c r="DA103" i="19"/>
  <c r="DA102" i="19"/>
  <c r="DA101" i="19"/>
  <c r="DA100" i="19"/>
  <c r="DA99" i="19"/>
  <c r="DA98" i="19"/>
  <c r="DA97" i="19"/>
  <c r="DA96" i="19"/>
  <c r="DA95" i="19"/>
  <c r="DA94" i="19"/>
  <c r="DA93" i="19"/>
  <c r="DA92" i="19"/>
  <c r="DA91" i="19"/>
  <c r="DA90" i="19"/>
  <c r="DA89" i="19"/>
  <c r="DA88" i="19"/>
  <c r="DA87" i="19"/>
  <c r="DA86" i="19"/>
  <c r="DA85" i="19"/>
  <c r="DA84" i="19"/>
  <c r="DA83" i="19"/>
  <c r="DA82" i="19"/>
  <c r="DA81" i="19"/>
  <c r="DA80" i="19"/>
  <c r="DA79" i="19"/>
  <c r="DA78" i="19"/>
  <c r="DA77" i="19"/>
  <c r="DA76" i="19"/>
  <c r="DA75" i="19"/>
  <c r="DA74" i="19"/>
  <c r="DA73" i="19"/>
  <c r="DA72" i="19"/>
  <c r="DA71" i="19"/>
  <c r="DA70" i="19"/>
  <c r="DA69" i="19"/>
  <c r="DA68" i="19"/>
  <c r="DA67" i="19"/>
  <c r="DA66" i="19"/>
  <c r="DA65" i="19"/>
  <c r="DA64" i="19"/>
  <c r="DA63" i="19"/>
  <c r="DA62" i="19"/>
  <c r="DA61" i="19"/>
  <c r="DA60" i="19"/>
  <c r="DA59" i="19"/>
  <c r="DA58" i="19"/>
  <c r="DA57" i="19"/>
  <c r="DA56" i="19"/>
  <c r="DA55" i="19"/>
  <c r="DA54" i="19"/>
  <c r="DA53" i="19"/>
  <c r="DA52" i="19"/>
  <c r="DA51" i="19"/>
  <c r="DA50" i="19"/>
  <c r="DA49" i="19"/>
  <c r="DA48" i="19"/>
  <c r="DA47" i="19"/>
  <c r="DA46" i="19"/>
  <c r="DA45" i="19"/>
  <c r="DA44" i="19"/>
  <c r="DA43" i="19"/>
  <c r="DA42" i="19"/>
  <c r="DA41" i="19"/>
  <c r="DA40" i="19"/>
  <c r="DA39" i="19"/>
  <c r="DA38" i="19"/>
  <c r="DA37" i="19"/>
  <c r="DA36" i="19"/>
  <c r="DA35" i="19"/>
  <c r="DA34" i="19"/>
  <c r="DA33" i="19"/>
  <c r="DA32" i="19"/>
  <c r="DA31" i="19"/>
  <c r="DA30" i="19"/>
  <c r="DA29" i="19"/>
  <c r="DA28" i="19"/>
  <c r="DA27" i="19"/>
  <c r="DA26" i="19"/>
  <c r="DA25" i="19"/>
  <c r="DA24" i="19"/>
  <c r="DA23" i="19"/>
  <c r="DA22" i="19"/>
  <c r="DA21" i="19"/>
  <c r="DA20" i="19"/>
  <c r="DA19" i="19"/>
  <c r="DA18" i="19"/>
  <c r="DA17" i="19"/>
  <c r="DA16" i="19"/>
  <c r="DA15" i="19"/>
  <c r="DA14" i="19"/>
  <c r="DA13" i="19"/>
  <c r="DA12" i="19"/>
  <c r="DA11" i="19"/>
  <c r="DA10" i="19"/>
  <c r="DA9" i="19"/>
  <c r="DA8" i="19"/>
  <c r="DA7" i="19"/>
  <c r="DA6" i="19"/>
  <c r="DA5" i="19"/>
  <c r="DA4" i="19"/>
  <c r="DA3" i="19"/>
  <c r="DA2" i="19"/>
  <c r="CV111" i="19"/>
  <c r="CV110" i="19"/>
  <c r="CV109" i="19"/>
  <c r="CV108" i="19"/>
  <c r="CV107" i="19"/>
  <c r="CV106" i="19"/>
  <c r="CV105" i="19"/>
  <c r="CV104" i="19"/>
  <c r="CV103" i="19"/>
  <c r="CV102" i="19"/>
  <c r="CV101" i="19"/>
  <c r="CV100" i="19"/>
  <c r="CV99" i="19"/>
  <c r="CV98" i="19"/>
  <c r="CV97" i="19"/>
  <c r="CV96" i="19"/>
  <c r="CV95" i="19"/>
  <c r="CV94" i="19"/>
  <c r="CV93" i="19"/>
  <c r="CV92" i="19"/>
  <c r="CV91" i="19"/>
  <c r="CV90" i="19"/>
  <c r="CV89" i="19"/>
  <c r="CV88" i="19"/>
  <c r="CV87" i="19"/>
  <c r="CV86" i="19"/>
  <c r="CV85" i="19"/>
  <c r="CV84" i="19"/>
  <c r="CV83" i="19"/>
  <c r="CV82" i="19"/>
  <c r="CV81" i="19"/>
  <c r="CV80" i="19"/>
  <c r="CV79" i="19"/>
  <c r="CV78" i="19"/>
  <c r="CV77" i="19"/>
  <c r="CV76" i="19"/>
  <c r="CV75" i="19"/>
  <c r="CV74" i="19"/>
  <c r="CV73" i="19"/>
  <c r="CV72" i="19"/>
  <c r="CV71" i="19"/>
  <c r="CV70" i="19"/>
  <c r="CV69" i="19"/>
  <c r="CV68" i="19"/>
  <c r="CV67" i="19"/>
  <c r="CV66" i="19"/>
  <c r="CV65" i="19"/>
  <c r="CV64" i="19"/>
  <c r="CV63" i="19"/>
  <c r="CV62" i="19"/>
  <c r="CV61" i="19"/>
  <c r="CV60" i="19"/>
  <c r="CV59" i="19"/>
  <c r="CV58" i="19"/>
  <c r="CV57" i="19"/>
  <c r="CV56" i="19"/>
  <c r="CV55" i="19"/>
  <c r="CV54" i="19"/>
  <c r="CV53" i="19"/>
  <c r="CV52" i="19"/>
  <c r="CV51" i="19"/>
  <c r="CV50" i="19"/>
  <c r="CV49" i="19"/>
  <c r="CV48" i="19"/>
  <c r="CV47" i="19"/>
  <c r="CV46" i="19"/>
  <c r="CV45" i="19"/>
  <c r="CV44" i="19"/>
  <c r="CV43" i="19"/>
  <c r="CV42" i="19"/>
  <c r="CV41" i="19"/>
  <c r="CV40" i="19"/>
  <c r="CV39" i="19"/>
  <c r="CV38" i="19"/>
  <c r="CV37" i="19"/>
  <c r="CV36" i="19"/>
  <c r="CV35" i="19"/>
  <c r="CV34" i="19"/>
  <c r="CV33" i="19"/>
  <c r="CV32" i="19"/>
  <c r="CV31" i="19"/>
  <c r="CV30" i="19"/>
  <c r="CV29" i="19"/>
  <c r="CV28" i="19"/>
  <c r="CV27" i="19"/>
  <c r="CV26" i="19"/>
  <c r="CV25" i="19"/>
  <c r="CV24" i="19"/>
  <c r="CV23" i="19"/>
  <c r="CV22" i="19"/>
  <c r="CV21" i="19"/>
  <c r="CV20" i="19"/>
  <c r="CV19" i="19"/>
  <c r="CV18" i="19"/>
  <c r="CV17" i="19"/>
  <c r="CV16" i="19"/>
  <c r="CV15" i="19"/>
  <c r="CV14" i="19"/>
  <c r="CV13" i="19"/>
  <c r="CV12" i="19"/>
  <c r="CV11" i="19"/>
  <c r="CV10" i="19"/>
  <c r="CV9" i="19"/>
  <c r="CV8" i="19"/>
  <c r="CV7" i="19"/>
  <c r="CV6" i="19"/>
  <c r="CV5" i="19"/>
  <c r="CV4" i="19"/>
  <c r="CV3" i="19"/>
  <c r="CV2" i="19"/>
  <c r="CP111" i="19"/>
  <c r="CP110" i="19"/>
  <c r="CP109" i="19"/>
  <c r="CP108" i="19"/>
  <c r="CP107" i="19"/>
  <c r="CP106" i="19"/>
  <c r="CP105" i="19"/>
  <c r="CP104" i="19"/>
  <c r="CP103" i="19"/>
  <c r="CP102" i="19"/>
  <c r="CP101" i="19"/>
  <c r="CP100" i="19"/>
  <c r="CP99" i="19"/>
  <c r="CP98" i="19"/>
  <c r="CP97" i="19"/>
  <c r="CP96" i="19"/>
  <c r="CP95" i="19"/>
  <c r="CP94" i="19"/>
  <c r="CP93" i="19"/>
  <c r="CP92" i="19"/>
  <c r="CP91" i="19"/>
  <c r="CP90" i="19"/>
  <c r="CP89" i="19"/>
  <c r="CP88" i="19"/>
  <c r="CP87" i="19"/>
  <c r="CP86" i="19"/>
  <c r="CP85" i="19"/>
  <c r="CP84" i="19"/>
  <c r="CP83" i="19"/>
  <c r="CP82" i="19"/>
  <c r="CP81" i="19"/>
  <c r="CP80" i="19"/>
  <c r="CP79" i="19"/>
  <c r="CP78" i="19"/>
  <c r="CP77" i="19"/>
  <c r="CP76" i="19"/>
  <c r="CP75" i="19"/>
  <c r="CP74" i="19"/>
  <c r="CP73" i="19"/>
  <c r="CP72" i="19"/>
  <c r="CP71" i="19"/>
  <c r="CP70" i="19"/>
  <c r="CP69" i="19"/>
  <c r="CP68" i="19"/>
  <c r="CP67" i="19"/>
  <c r="CP66" i="19"/>
  <c r="CP65" i="19"/>
  <c r="CP64" i="19"/>
  <c r="CP63" i="19"/>
  <c r="CP62" i="19"/>
  <c r="CP61" i="19"/>
  <c r="CP60" i="19"/>
  <c r="CP59" i="19"/>
  <c r="CP58" i="19"/>
  <c r="CP57" i="19"/>
  <c r="CP56" i="19"/>
  <c r="CP55" i="19"/>
  <c r="CP54" i="19"/>
  <c r="CP53" i="19"/>
  <c r="CP52" i="19"/>
  <c r="CP51" i="19"/>
  <c r="CP50" i="19"/>
  <c r="CP49" i="19"/>
  <c r="CP48" i="19"/>
  <c r="CP47" i="19"/>
  <c r="CP46" i="19"/>
  <c r="CP45" i="19"/>
  <c r="CP44" i="19"/>
  <c r="CP43" i="19"/>
  <c r="CP42" i="19"/>
  <c r="CP41" i="19"/>
  <c r="CP40" i="19"/>
  <c r="CP39" i="19"/>
  <c r="CP38" i="19"/>
  <c r="CP37" i="19"/>
  <c r="CP36" i="19"/>
  <c r="CP35" i="19"/>
  <c r="CP34" i="19"/>
  <c r="CP33" i="19"/>
  <c r="CP32" i="19"/>
  <c r="CP31" i="19"/>
  <c r="CP30" i="19"/>
  <c r="CP29" i="19"/>
  <c r="CP28" i="19"/>
  <c r="CP27" i="19"/>
  <c r="CP26" i="19"/>
  <c r="CP25" i="19"/>
  <c r="CP24" i="19"/>
  <c r="CP23" i="19"/>
  <c r="CP22" i="19"/>
  <c r="CP21" i="19"/>
  <c r="CP20" i="19"/>
  <c r="CP19" i="19"/>
  <c r="CP18" i="19"/>
  <c r="CP17" i="19"/>
  <c r="CP16" i="19"/>
  <c r="CP15" i="19"/>
  <c r="CP14" i="19"/>
  <c r="CP13" i="19"/>
  <c r="CP12" i="19"/>
  <c r="CP11" i="19"/>
  <c r="CP10" i="19"/>
  <c r="CP9" i="19"/>
  <c r="CP8" i="19"/>
  <c r="CP7" i="19"/>
  <c r="CP6" i="19"/>
  <c r="CP5" i="19"/>
  <c r="CP4" i="19"/>
  <c r="CP3" i="19"/>
  <c r="CP2" i="19"/>
  <c r="CJ111" i="19"/>
  <c r="CJ110" i="19"/>
  <c r="CJ109" i="19"/>
  <c r="CJ108" i="19"/>
  <c r="CJ107" i="19"/>
  <c r="CJ106" i="19"/>
  <c r="CJ105" i="19"/>
  <c r="CJ104" i="19"/>
  <c r="CJ103" i="19"/>
  <c r="CJ102" i="19"/>
  <c r="CJ101" i="19"/>
  <c r="CJ100" i="19"/>
  <c r="CJ99" i="19"/>
  <c r="CJ98" i="19"/>
  <c r="CJ97" i="19"/>
  <c r="CJ96" i="19"/>
  <c r="CJ95" i="19"/>
  <c r="CJ94" i="19"/>
  <c r="CJ93" i="19"/>
  <c r="CJ92" i="19"/>
  <c r="CJ91" i="19"/>
  <c r="CJ90" i="19"/>
  <c r="CJ89" i="19"/>
  <c r="CJ88" i="19"/>
  <c r="CJ87" i="19"/>
  <c r="CJ86" i="19"/>
  <c r="CJ85" i="19"/>
  <c r="CJ84" i="19"/>
  <c r="CJ83" i="19"/>
  <c r="CJ82" i="19"/>
  <c r="CJ81" i="19"/>
  <c r="CJ80" i="19"/>
  <c r="CJ79" i="19"/>
  <c r="CJ78" i="19"/>
  <c r="CJ77" i="19"/>
  <c r="CJ76" i="19"/>
  <c r="CJ75" i="19"/>
  <c r="CJ74" i="19"/>
  <c r="CJ73" i="19"/>
  <c r="CJ72" i="19"/>
  <c r="CJ71" i="19"/>
  <c r="CJ70" i="19"/>
  <c r="CJ69" i="19"/>
  <c r="CJ68" i="19"/>
  <c r="CJ67" i="19"/>
  <c r="CJ66" i="19"/>
  <c r="CJ65" i="19"/>
  <c r="CJ64" i="19"/>
  <c r="CJ63" i="19"/>
  <c r="CJ62" i="19"/>
  <c r="CJ61" i="19"/>
  <c r="CJ60" i="19"/>
  <c r="CJ59" i="19"/>
  <c r="CJ58" i="19"/>
  <c r="CJ57" i="19"/>
  <c r="CJ56" i="19"/>
  <c r="CJ55" i="19"/>
  <c r="CJ54" i="19"/>
  <c r="CJ53" i="19"/>
  <c r="CJ52" i="19"/>
  <c r="CJ51" i="19"/>
  <c r="CJ50" i="19"/>
  <c r="CJ49" i="19"/>
  <c r="CJ48" i="19"/>
  <c r="CJ47" i="19"/>
  <c r="CJ46" i="19"/>
  <c r="CJ45" i="19"/>
  <c r="CJ44" i="19"/>
  <c r="CJ43" i="19"/>
  <c r="CJ42" i="19"/>
  <c r="CJ41" i="19"/>
  <c r="CJ40" i="19"/>
  <c r="CJ39" i="19"/>
  <c r="CJ38" i="19"/>
  <c r="CJ37" i="19"/>
  <c r="CJ36" i="19"/>
  <c r="CJ35" i="19"/>
  <c r="CJ34" i="19"/>
  <c r="CJ33" i="19"/>
  <c r="CJ32" i="19"/>
  <c r="CJ31" i="19"/>
  <c r="CJ30" i="19"/>
  <c r="CJ29" i="19"/>
  <c r="CJ28" i="19"/>
  <c r="CJ27" i="19"/>
  <c r="CJ26" i="19"/>
  <c r="CJ25" i="19"/>
  <c r="CJ24" i="19"/>
  <c r="CJ23" i="19"/>
  <c r="CJ22" i="19"/>
  <c r="CJ21" i="19"/>
  <c r="CJ20" i="19"/>
  <c r="CJ19" i="19"/>
  <c r="CJ18" i="19"/>
  <c r="CJ17" i="19"/>
  <c r="CJ16" i="19"/>
  <c r="CJ15" i="19"/>
  <c r="CJ14" i="19"/>
  <c r="CJ13" i="19"/>
  <c r="CJ12" i="19"/>
  <c r="CJ11" i="19"/>
  <c r="CJ10" i="19"/>
  <c r="CJ9" i="19"/>
  <c r="CJ8" i="19"/>
  <c r="CJ7" i="19"/>
  <c r="CJ6" i="19"/>
  <c r="CJ5" i="19"/>
  <c r="CJ4" i="19"/>
  <c r="CJ3" i="19"/>
  <c r="CJ2" i="19"/>
  <c r="CE111" i="19"/>
  <c r="CE110" i="19"/>
  <c r="CE109" i="19"/>
  <c r="CE108" i="19"/>
  <c r="CE107" i="19"/>
  <c r="CE106" i="19"/>
  <c r="CE105" i="19"/>
  <c r="CE104" i="19"/>
  <c r="CE103" i="19"/>
  <c r="CE102" i="19"/>
  <c r="CE101" i="19"/>
  <c r="CE100" i="19"/>
  <c r="CE99" i="19"/>
  <c r="CE98" i="19"/>
  <c r="CE97" i="19"/>
  <c r="CE96" i="19"/>
  <c r="CE95" i="19"/>
  <c r="CE94" i="19"/>
  <c r="CE93" i="19"/>
  <c r="CE92" i="19"/>
  <c r="CE91" i="19"/>
  <c r="CE90" i="19"/>
  <c r="CE89" i="19"/>
  <c r="CE88" i="19"/>
  <c r="CE87" i="19"/>
  <c r="CE86" i="19"/>
  <c r="CE85" i="19"/>
  <c r="CE84" i="19"/>
  <c r="CE83" i="19"/>
  <c r="CE82" i="19"/>
  <c r="CE81" i="19"/>
  <c r="CE80" i="19"/>
  <c r="CE79" i="19"/>
  <c r="CE78" i="19"/>
  <c r="CE77" i="19"/>
  <c r="CE76" i="19"/>
  <c r="CE75" i="19"/>
  <c r="CE74" i="19"/>
  <c r="CE73" i="19"/>
  <c r="CE72" i="19"/>
  <c r="CE71" i="19"/>
  <c r="CE70" i="19"/>
  <c r="CE69" i="19"/>
  <c r="CE68" i="19"/>
  <c r="CE67" i="19"/>
  <c r="CE66" i="19"/>
  <c r="CE65" i="19"/>
  <c r="CE64" i="19"/>
  <c r="CE63" i="19"/>
  <c r="CE62" i="19"/>
  <c r="CE61" i="19"/>
  <c r="CE60" i="19"/>
  <c r="CE59" i="19"/>
  <c r="CE58" i="19"/>
  <c r="CE57" i="19"/>
  <c r="CE56" i="19"/>
  <c r="CE55" i="19"/>
  <c r="CE54" i="19"/>
  <c r="CE53" i="19"/>
  <c r="CE52" i="19"/>
  <c r="CE51" i="19"/>
  <c r="CE50" i="19"/>
  <c r="CE49" i="19"/>
  <c r="CE48" i="19"/>
  <c r="CE47" i="19"/>
  <c r="CE46" i="19"/>
  <c r="CE45" i="19"/>
  <c r="CE44" i="19"/>
  <c r="CE43" i="19"/>
  <c r="CE42" i="19"/>
  <c r="CE41" i="19"/>
  <c r="CE40" i="19"/>
  <c r="CE39" i="19"/>
  <c r="CE38" i="19"/>
  <c r="CE37" i="19"/>
  <c r="CE36" i="19"/>
  <c r="CE35" i="19"/>
  <c r="CE34" i="19"/>
  <c r="CE33" i="19"/>
  <c r="CE32" i="19"/>
  <c r="CE31" i="19"/>
  <c r="CE30" i="19"/>
  <c r="CE29" i="19"/>
  <c r="CE28" i="19"/>
  <c r="CE27" i="19"/>
  <c r="CE26" i="19"/>
  <c r="CE25" i="19"/>
  <c r="CE24" i="19"/>
  <c r="CE23" i="19"/>
  <c r="CE22" i="19"/>
  <c r="CE21" i="19"/>
  <c r="CE20" i="19"/>
  <c r="CE19" i="19"/>
  <c r="CE18" i="19"/>
  <c r="CE17" i="19"/>
  <c r="CE16" i="19"/>
  <c r="CE15" i="19"/>
  <c r="CE14" i="19"/>
  <c r="CE13" i="19"/>
  <c r="CE12" i="19"/>
  <c r="CE11" i="19"/>
  <c r="CE10" i="19"/>
  <c r="CE9" i="19"/>
  <c r="CE8" i="19"/>
  <c r="CE7" i="19"/>
  <c r="CE6" i="19"/>
  <c r="CE5" i="19"/>
  <c r="CE4" i="19"/>
  <c r="CE3" i="19"/>
  <c r="CE2" i="19"/>
  <c r="BZ111" i="19"/>
  <c r="BZ110" i="19"/>
  <c r="BZ109" i="19"/>
  <c r="BZ108" i="19"/>
  <c r="BZ107" i="19"/>
  <c r="BZ106" i="19"/>
  <c r="BZ105" i="19"/>
  <c r="BZ104" i="19"/>
  <c r="BZ103" i="19"/>
  <c r="BZ102" i="19"/>
  <c r="BZ101" i="19"/>
  <c r="BZ100" i="19"/>
  <c r="BZ99" i="19"/>
  <c r="BZ98" i="19"/>
  <c r="BZ97" i="19"/>
  <c r="BZ96" i="19"/>
  <c r="BZ95" i="19"/>
  <c r="BZ94" i="19"/>
  <c r="BZ93" i="19"/>
  <c r="BZ92" i="19"/>
  <c r="BZ91" i="19"/>
  <c r="BZ90" i="19"/>
  <c r="BZ89" i="19"/>
  <c r="BZ88" i="19"/>
  <c r="BZ87" i="19"/>
  <c r="BZ86" i="19"/>
  <c r="BZ85" i="19"/>
  <c r="BZ84" i="19"/>
  <c r="BZ83" i="19"/>
  <c r="BZ82" i="19"/>
  <c r="BZ81" i="19"/>
  <c r="BZ80" i="19"/>
  <c r="BZ79" i="19"/>
  <c r="BZ78" i="19"/>
  <c r="BZ77" i="19"/>
  <c r="BZ76" i="19"/>
  <c r="BZ75" i="19"/>
  <c r="BZ74" i="19"/>
  <c r="BZ73" i="19"/>
  <c r="BZ72" i="19"/>
  <c r="BZ71" i="19"/>
  <c r="BZ70" i="19"/>
  <c r="BZ69" i="19"/>
  <c r="BZ68" i="19"/>
  <c r="BZ67" i="19"/>
  <c r="BZ66" i="19"/>
  <c r="BZ65" i="19"/>
  <c r="BZ64" i="19"/>
  <c r="BZ63" i="19"/>
  <c r="BZ62" i="19"/>
  <c r="BZ61" i="19"/>
  <c r="BZ60" i="19"/>
  <c r="BZ59" i="19"/>
  <c r="BZ58" i="19"/>
  <c r="BZ57" i="19"/>
  <c r="BZ56" i="19"/>
  <c r="BZ55" i="19"/>
  <c r="BZ54" i="19"/>
  <c r="BZ53" i="19"/>
  <c r="BZ52" i="19"/>
  <c r="BZ51" i="19"/>
  <c r="BZ50" i="19"/>
  <c r="BZ49" i="19"/>
  <c r="BZ48" i="19"/>
  <c r="BZ47" i="19"/>
  <c r="BZ46" i="19"/>
  <c r="BZ45" i="19"/>
  <c r="BZ44" i="19"/>
  <c r="BZ43" i="19"/>
  <c r="BZ42" i="19"/>
  <c r="BZ41" i="19"/>
  <c r="BZ40" i="19"/>
  <c r="BZ39" i="19"/>
  <c r="BZ38" i="19"/>
  <c r="BZ37" i="19"/>
  <c r="BZ36" i="19"/>
  <c r="BZ35" i="19"/>
  <c r="BZ34" i="19"/>
  <c r="BZ33" i="19"/>
  <c r="BZ32" i="19"/>
  <c r="BZ31" i="19"/>
  <c r="BZ30" i="19"/>
  <c r="BZ29" i="19"/>
  <c r="BZ28" i="19"/>
  <c r="BZ27" i="19"/>
  <c r="BZ26" i="19"/>
  <c r="BZ25" i="19"/>
  <c r="BZ24" i="19"/>
  <c r="BZ23" i="19"/>
  <c r="BZ22" i="19"/>
  <c r="BZ21" i="19"/>
  <c r="BZ20" i="19"/>
  <c r="BZ19" i="19"/>
  <c r="BZ18" i="19"/>
  <c r="BZ17" i="19"/>
  <c r="BZ16" i="19"/>
  <c r="BZ15" i="19"/>
  <c r="BZ14" i="19"/>
  <c r="BZ13" i="19"/>
  <c r="BZ12" i="19"/>
  <c r="BZ11" i="19"/>
  <c r="BZ10" i="19"/>
  <c r="BZ9" i="19"/>
  <c r="BZ8" i="19"/>
  <c r="BZ7" i="19"/>
  <c r="BZ6" i="19"/>
  <c r="BZ5" i="19"/>
  <c r="BZ4" i="19"/>
  <c r="BZ3" i="19"/>
  <c r="BZ2" i="19"/>
  <c r="BU111" i="19"/>
  <c r="BU110" i="19"/>
  <c r="BU109" i="19"/>
  <c r="BU108" i="19"/>
  <c r="BU107" i="19"/>
  <c r="BU106" i="19"/>
  <c r="BU105" i="19"/>
  <c r="BU104" i="19"/>
  <c r="BU103" i="19"/>
  <c r="BU102" i="19"/>
  <c r="BU101" i="19"/>
  <c r="BU100" i="19"/>
  <c r="BU99" i="19"/>
  <c r="BU98" i="19"/>
  <c r="BU97" i="19"/>
  <c r="BU96" i="19"/>
  <c r="BU95" i="19"/>
  <c r="BU94" i="19"/>
  <c r="BU93" i="19"/>
  <c r="BU92" i="19"/>
  <c r="BU91" i="19"/>
  <c r="BU90" i="19"/>
  <c r="BU89" i="19"/>
  <c r="BU88" i="19"/>
  <c r="BU87" i="19"/>
  <c r="BU86" i="19"/>
  <c r="BU85" i="19"/>
  <c r="BU84" i="19"/>
  <c r="BU83" i="19"/>
  <c r="BU82" i="19"/>
  <c r="BU81" i="19"/>
  <c r="BU80" i="19"/>
  <c r="BU79" i="19"/>
  <c r="BU78" i="19"/>
  <c r="BU77" i="19"/>
  <c r="BU76" i="19"/>
  <c r="BU75" i="19"/>
  <c r="BU74" i="19"/>
  <c r="BU73" i="19"/>
  <c r="BU72" i="19"/>
  <c r="BU71" i="19"/>
  <c r="BU70" i="19"/>
  <c r="BU69" i="19"/>
  <c r="BU68" i="19"/>
  <c r="BU67" i="19"/>
  <c r="BU66" i="19"/>
  <c r="BU65" i="19"/>
  <c r="BU64" i="19"/>
  <c r="BU63" i="19"/>
  <c r="BU62" i="19"/>
  <c r="BU61" i="19"/>
  <c r="BU60" i="19"/>
  <c r="BU59" i="19"/>
  <c r="BU58" i="19"/>
  <c r="BU57" i="19"/>
  <c r="BU56" i="19"/>
  <c r="BU55" i="19"/>
  <c r="BU54" i="19"/>
  <c r="BU53" i="19"/>
  <c r="BU52" i="19"/>
  <c r="BU51" i="19"/>
  <c r="BU50" i="19"/>
  <c r="BU49" i="19"/>
  <c r="BU48" i="19"/>
  <c r="BU47" i="19"/>
  <c r="BU46" i="19"/>
  <c r="BU45" i="19"/>
  <c r="BU44" i="19"/>
  <c r="BU43" i="19"/>
  <c r="BU42" i="19"/>
  <c r="BU41" i="19"/>
  <c r="BU40" i="19"/>
  <c r="BU39" i="19"/>
  <c r="BU38" i="19"/>
  <c r="BU37" i="19"/>
  <c r="BU36" i="19"/>
  <c r="BU35" i="19"/>
  <c r="BU34" i="19"/>
  <c r="BU33" i="19"/>
  <c r="BU32" i="19"/>
  <c r="BU31" i="19"/>
  <c r="BU30" i="19"/>
  <c r="BU29" i="19"/>
  <c r="BU28" i="19"/>
  <c r="BU27" i="19"/>
  <c r="BU26" i="19"/>
  <c r="BU25" i="19"/>
  <c r="BU24" i="19"/>
  <c r="BU23" i="19"/>
  <c r="BU22" i="19"/>
  <c r="BU21" i="19"/>
  <c r="BU20" i="19"/>
  <c r="BU19" i="19"/>
  <c r="BU18" i="19"/>
  <c r="BU17" i="19"/>
  <c r="BU16" i="19"/>
  <c r="BU15" i="19"/>
  <c r="BU14" i="19"/>
  <c r="BU13" i="19"/>
  <c r="BU12" i="19"/>
  <c r="BU11" i="19"/>
  <c r="BU10" i="19"/>
  <c r="BU9" i="19"/>
  <c r="BU8" i="19"/>
  <c r="BU7" i="19"/>
  <c r="BU6" i="19"/>
  <c r="BU5" i="19"/>
  <c r="BU4" i="19"/>
  <c r="BU3" i="19"/>
  <c r="BU2" i="19"/>
  <c r="BP111" i="19"/>
  <c r="BP110" i="19"/>
  <c r="BP109" i="19"/>
  <c r="BP108" i="19"/>
  <c r="BP107" i="19"/>
  <c r="BP106" i="19"/>
  <c r="BP105" i="19"/>
  <c r="BP104" i="19"/>
  <c r="BP103" i="19"/>
  <c r="BP102" i="19"/>
  <c r="BP101" i="19"/>
  <c r="BP100" i="19"/>
  <c r="BP99" i="19"/>
  <c r="BP98" i="19"/>
  <c r="BP97" i="19"/>
  <c r="BP96" i="19"/>
  <c r="BP95" i="19"/>
  <c r="BP94" i="19"/>
  <c r="BP93" i="19"/>
  <c r="BP92" i="19"/>
  <c r="BP91" i="19"/>
  <c r="BP90" i="19"/>
  <c r="BP89" i="19"/>
  <c r="BP88" i="19"/>
  <c r="BP87" i="19"/>
  <c r="BP86" i="19"/>
  <c r="BP85" i="19"/>
  <c r="BP84" i="19"/>
  <c r="BP83" i="19"/>
  <c r="BP82" i="19"/>
  <c r="BP81" i="19"/>
  <c r="BP80" i="19"/>
  <c r="BP79" i="19"/>
  <c r="BP78" i="19"/>
  <c r="BP77" i="19"/>
  <c r="BP76" i="19"/>
  <c r="BP75" i="19"/>
  <c r="BP74" i="19"/>
  <c r="BP73" i="19"/>
  <c r="BP72" i="19"/>
  <c r="BP71" i="19"/>
  <c r="BP70" i="19"/>
  <c r="BP69" i="19"/>
  <c r="BP68" i="19"/>
  <c r="BP67" i="19"/>
  <c r="BP66" i="19"/>
  <c r="BP65" i="19"/>
  <c r="BP64" i="19"/>
  <c r="BP63" i="19"/>
  <c r="BP62" i="19"/>
  <c r="BP61" i="19"/>
  <c r="BP60" i="19"/>
  <c r="BP59" i="19"/>
  <c r="BP58" i="19"/>
  <c r="BP57" i="19"/>
  <c r="BP56" i="19"/>
  <c r="BP55" i="19"/>
  <c r="BP54" i="19"/>
  <c r="BP53" i="19"/>
  <c r="BP52" i="19"/>
  <c r="BP51" i="19"/>
  <c r="BP50" i="19"/>
  <c r="BP49" i="19"/>
  <c r="BP48" i="19"/>
  <c r="BP47" i="19"/>
  <c r="BP46" i="19"/>
  <c r="BP45" i="19"/>
  <c r="BP44" i="19"/>
  <c r="BP43" i="19"/>
  <c r="BP42" i="19"/>
  <c r="BP41" i="19"/>
  <c r="BP40" i="19"/>
  <c r="BP39" i="19"/>
  <c r="BP38" i="19"/>
  <c r="BP37" i="19"/>
  <c r="BP36" i="19"/>
  <c r="BP35" i="19"/>
  <c r="BP34" i="19"/>
  <c r="BP33" i="19"/>
  <c r="BP32" i="19"/>
  <c r="BP31" i="19"/>
  <c r="BP30" i="19"/>
  <c r="BP29" i="19"/>
  <c r="BP28" i="19"/>
  <c r="BP27" i="19"/>
  <c r="BP26" i="19"/>
  <c r="BP25" i="19"/>
  <c r="BP24" i="19"/>
  <c r="BP23" i="19"/>
  <c r="BP22" i="19"/>
  <c r="BP21" i="19"/>
  <c r="BP20" i="19"/>
  <c r="BP19" i="19"/>
  <c r="BP18" i="19"/>
  <c r="BP17" i="19"/>
  <c r="BP16" i="19"/>
  <c r="BP15" i="19"/>
  <c r="BP14" i="19"/>
  <c r="BP13" i="19"/>
  <c r="BP12" i="19"/>
  <c r="BP11" i="19"/>
  <c r="BP10" i="19"/>
  <c r="BP9" i="19"/>
  <c r="BP8" i="19"/>
  <c r="BP7" i="19"/>
  <c r="BP6" i="19"/>
  <c r="BP5" i="19"/>
  <c r="BP4" i="19"/>
  <c r="BP3" i="19"/>
  <c r="BP2" i="19"/>
  <c r="BK111" i="19"/>
  <c r="BK110" i="19"/>
  <c r="BK109" i="19"/>
  <c r="BK108" i="19"/>
  <c r="BK107" i="19"/>
  <c r="BK106" i="19"/>
  <c r="BK105" i="19"/>
  <c r="BK104" i="19"/>
  <c r="BK103" i="19"/>
  <c r="BK102" i="19"/>
  <c r="BK101" i="19"/>
  <c r="BK100" i="19"/>
  <c r="BK99" i="19"/>
  <c r="BK98" i="19"/>
  <c r="BK97" i="19"/>
  <c r="BK96" i="19"/>
  <c r="BK95" i="19"/>
  <c r="BK94" i="19"/>
  <c r="BK93" i="19"/>
  <c r="BK92" i="19"/>
  <c r="BK91" i="19"/>
  <c r="BK90" i="19"/>
  <c r="BK89" i="19"/>
  <c r="BK88" i="19"/>
  <c r="BK87" i="19"/>
  <c r="BK86" i="19"/>
  <c r="BK85" i="19"/>
  <c r="BK84" i="19"/>
  <c r="BK83" i="19"/>
  <c r="BK82" i="19"/>
  <c r="BK81" i="19"/>
  <c r="BK80" i="19"/>
  <c r="BK79" i="19"/>
  <c r="BK78" i="19"/>
  <c r="BK77" i="19"/>
  <c r="BK76" i="19"/>
  <c r="BK75" i="19"/>
  <c r="BK74" i="19"/>
  <c r="BK73" i="19"/>
  <c r="BK72" i="19"/>
  <c r="BK71" i="19"/>
  <c r="BK70" i="19"/>
  <c r="BK69" i="19"/>
  <c r="BK68" i="19"/>
  <c r="BK67" i="19"/>
  <c r="BK66" i="19"/>
  <c r="BK65" i="19"/>
  <c r="BK64" i="19"/>
  <c r="BK63" i="19"/>
  <c r="BK62" i="19"/>
  <c r="BK61" i="19"/>
  <c r="BK60" i="19"/>
  <c r="BK59" i="19"/>
  <c r="BK58" i="19"/>
  <c r="BK57" i="19"/>
  <c r="BK56" i="19"/>
  <c r="BK55" i="19"/>
  <c r="BK54" i="19"/>
  <c r="BK53" i="19"/>
  <c r="BK52" i="19"/>
  <c r="BK51" i="19"/>
  <c r="BK50" i="19"/>
  <c r="BK49" i="19"/>
  <c r="BK48" i="19"/>
  <c r="BK47" i="19"/>
  <c r="BK46" i="19"/>
  <c r="BK45" i="19"/>
  <c r="BK44" i="19"/>
  <c r="BK43" i="19"/>
  <c r="BK42" i="19"/>
  <c r="BK41" i="19"/>
  <c r="BK40" i="19"/>
  <c r="BK39" i="19"/>
  <c r="BK38" i="19"/>
  <c r="BK37" i="19"/>
  <c r="BK36" i="19"/>
  <c r="BK35" i="19"/>
  <c r="BK34" i="19"/>
  <c r="BK33" i="19"/>
  <c r="BK32" i="19"/>
  <c r="BK31" i="19"/>
  <c r="BK30" i="19"/>
  <c r="BK29" i="19"/>
  <c r="BK28" i="19"/>
  <c r="BK27" i="19"/>
  <c r="BK26" i="19"/>
  <c r="BK25" i="19"/>
  <c r="BK24" i="19"/>
  <c r="BK23" i="19"/>
  <c r="BK22" i="19"/>
  <c r="BK21" i="19"/>
  <c r="BK20" i="19"/>
  <c r="BK19" i="19"/>
  <c r="BK18" i="19"/>
  <c r="BK17" i="19"/>
  <c r="BK16" i="19"/>
  <c r="BK15" i="19"/>
  <c r="BK14" i="19"/>
  <c r="BK13" i="19"/>
  <c r="BK12" i="19"/>
  <c r="BK11" i="19"/>
  <c r="BK10" i="19"/>
  <c r="BK9" i="19"/>
  <c r="BK8" i="19"/>
  <c r="BK7" i="19"/>
  <c r="BK6" i="19"/>
  <c r="BK5" i="19"/>
  <c r="BK4" i="19"/>
  <c r="BK3" i="19"/>
  <c r="BK2" i="19"/>
  <c r="BE111" i="19"/>
  <c r="BE110" i="19"/>
  <c r="BE109" i="19"/>
  <c r="BE108" i="19"/>
  <c r="BE107" i="19"/>
  <c r="BE106" i="19"/>
  <c r="BE105" i="19"/>
  <c r="BE104" i="19"/>
  <c r="BE103" i="19"/>
  <c r="BE102" i="19"/>
  <c r="BE101" i="19"/>
  <c r="BE100" i="19"/>
  <c r="BE99" i="19"/>
  <c r="BE98" i="19"/>
  <c r="BE97" i="19"/>
  <c r="BE96" i="19"/>
  <c r="BE95" i="19"/>
  <c r="BE94" i="19"/>
  <c r="BE93" i="19"/>
  <c r="BE92" i="19"/>
  <c r="BE91" i="19"/>
  <c r="BE90" i="19"/>
  <c r="BE89" i="19"/>
  <c r="BE88" i="19"/>
  <c r="BE87" i="19"/>
  <c r="BE86" i="19"/>
  <c r="BE85" i="19"/>
  <c r="BE84" i="19"/>
  <c r="BE83" i="19"/>
  <c r="BE82" i="19"/>
  <c r="BE81" i="19"/>
  <c r="BE80" i="19"/>
  <c r="BE79" i="19"/>
  <c r="BE78" i="19"/>
  <c r="BE77" i="19"/>
  <c r="BE76" i="19"/>
  <c r="BE75" i="19"/>
  <c r="BE74" i="19"/>
  <c r="BE73" i="19"/>
  <c r="BE72" i="19"/>
  <c r="BE71" i="19"/>
  <c r="BE70" i="19"/>
  <c r="BE69" i="19"/>
  <c r="BE68" i="19"/>
  <c r="BE67" i="19"/>
  <c r="BE66" i="19"/>
  <c r="BE65" i="19"/>
  <c r="BE64" i="19"/>
  <c r="BE63" i="19"/>
  <c r="BE62" i="19"/>
  <c r="BE61" i="19"/>
  <c r="BE60" i="19"/>
  <c r="BE59" i="19"/>
  <c r="BE58" i="19"/>
  <c r="BE57" i="19"/>
  <c r="BE56" i="19"/>
  <c r="BE55" i="19"/>
  <c r="BE54" i="19"/>
  <c r="BE53" i="19"/>
  <c r="BE52" i="19"/>
  <c r="BE51" i="19"/>
  <c r="BE50" i="19"/>
  <c r="BE49" i="19"/>
  <c r="BE48" i="19"/>
  <c r="BE47" i="19"/>
  <c r="BE46" i="19"/>
  <c r="BE45" i="19"/>
  <c r="BE44" i="19"/>
  <c r="BE43" i="19"/>
  <c r="BE42" i="19"/>
  <c r="BE41" i="19"/>
  <c r="BE40" i="19"/>
  <c r="BE39" i="19"/>
  <c r="BE38" i="19"/>
  <c r="BE37" i="19"/>
  <c r="BE36" i="19"/>
  <c r="BE35" i="19"/>
  <c r="BE34" i="19"/>
  <c r="BE33" i="19"/>
  <c r="BE32" i="19"/>
  <c r="BE31" i="19"/>
  <c r="BE30" i="19"/>
  <c r="BE29" i="19"/>
  <c r="BE28" i="19"/>
  <c r="BE27" i="19"/>
  <c r="BE26" i="19"/>
  <c r="BE25" i="19"/>
  <c r="BE24" i="19"/>
  <c r="BE23" i="19"/>
  <c r="BE22" i="19"/>
  <c r="BE21" i="19"/>
  <c r="BE20" i="19"/>
  <c r="BE19" i="19"/>
  <c r="BE18" i="19"/>
  <c r="BE17" i="19"/>
  <c r="BE16" i="19"/>
  <c r="BE15" i="19"/>
  <c r="BE14" i="19"/>
  <c r="BE13" i="19"/>
  <c r="BE12" i="19"/>
  <c r="BE11" i="19"/>
  <c r="BE10" i="19"/>
  <c r="BE9" i="19"/>
  <c r="BE8" i="19"/>
  <c r="BE7" i="19"/>
  <c r="BE6" i="19"/>
  <c r="BE5" i="19"/>
  <c r="BE4" i="19"/>
  <c r="BE3" i="19"/>
  <c r="BE2" i="19"/>
  <c r="AZ111" i="19"/>
  <c r="AZ110" i="19"/>
  <c r="AZ109" i="19"/>
  <c r="AZ108" i="19"/>
  <c r="AZ107" i="19"/>
  <c r="AZ106" i="19"/>
  <c r="AZ105" i="19"/>
  <c r="AZ104" i="19"/>
  <c r="AZ103" i="19"/>
  <c r="AZ102" i="19"/>
  <c r="AZ101" i="19"/>
  <c r="AZ100" i="19"/>
  <c r="AZ99" i="19"/>
  <c r="AZ98" i="19"/>
  <c r="AZ97" i="19"/>
  <c r="AZ96" i="19"/>
  <c r="AZ95" i="19"/>
  <c r="AZ94" i="19"/>
  <c r="AZ93" i="19"/>
  <c r="AZ92" i="19"/>
  <c r="AZ91" i="19"/>
  <c r="AZ90" i="19"/>
  <c r="AZ89" i="19"/>
  <c r="AZ88" i="19"/>
  <c r="AZ87" i="19"/>
  <c r="AZ86" i="19"/>
  <c r="AZ85" i="19"/>
  <c r="AZ84" i="19"/>
  <c r="AZ83" i="19"/>
  <c r="AZ82" i="19"/>
  <c r="AZ81" i="19"/>
  <c r="AZ80" i="19"/>
  <c r="AZ79" i="19"/>
  <c r="AZ78" i="19"/>
  <c r="AZ77" i="19"/>
  <c r="AZ76" i="19"/>
  <c r="AZ75" i="19"/>
  <c r="AZ74" i="19"/>
  <c r="AZ73" i="19"/>
  <c r="AZ72" i="19"/>
  <c r="AZ71" i="19"/>
  <c r="AZ70" i="19"/>
  <c r="AZ69" i="19"/>
  <c r="AZ68" i="19"/>
  <c r="AZ67" i="19"/>
  <c r="AZ66" i="19"/>
  <c r="AZ65" i="19"/>
  <c r="AZ64" i="19"/>
  <c r="AZ63" i="19"/>
  <c r="AZ62" i="19"/>
  <c r="AZ61" i="19"/>
  <c r="AZ60" i="19"/>
  <c r="AZ59" i="19"/>
  <c r="AZ58" i="19"/>
  <c r="AZ57" i="19"/>
  <c r="AZ56" i="19"/>
  <c r="AZ55" i="19"/>
  <c r="AZ54" i="19"/>
  <c r="AZ53" i="19"/>
  <c r="AZ52" i="19"/>
  <c r="AZ51" i="19"/>
  <c r="AZ50" i="19"/>
  <c r="AZ49" i="19"/>
  <c r="AZ48" i="19"/>
  <c r="AZ47" i="19"/>
  <c r="AZ46" i="19"/>
  <c r="AZ45" i="19"/>
  <c r="AZ44" i="19"/>
  <c r="AZ43" i="19"/>
  <c r="AZ42" i="19"/>
  <c r="AZ41" i="19"/>
  <c r="AZ40" i="19"/>
  <c r="AZ39" i="19"/>
  <c r="AZ38" i="19"/>
  <c r="AZ37" i="19"/>
  <c r="AZ36" i="19"/>
  <c r="AZ35" i="19"/>
  <c r="AZ34" i="19"/>
  <c r="AZ33" i="19"/>
  <c r="AZ32" i="19"/>
  <c r="AZ31" i="19"/>
  <c r="AZ30" i="19"/>
  <c r="AZ29" i="19"/>
  <c r="AZ28" i="19"/>
  <c r="AZ27" i="19"/>
  <c r="AZ26" i="19"/>
  <c r="AZ25" i="19"/>
  <c r="AZ24" i="19"/>
  <c r="AZ23" i="19"/>
  <c r="AZ22" i="19"/>
  <c r="AZ21" i="19"/>
  <c r="AZ20" i="19"/>
  <c r="AZ19" i="19"/>
  <c r="AZ18" i="19"/>
  <c r="AZ17" i="19"/>
  <c r="AZ16" i="19"/>
  <c r="AZ15" i="19"/>
  <c r="AZ14" i="19"/>
  <c r="AZ13" i="19"/>
  <c r="AZ12" i="19"/>
  <c r="AZ11" i="19"/>
  <c r="AZ10" i="19"/>
  <c r="AZ9" i="19"/>
  <c r="AZ8" i="19"/>
  <c r="AZ7" i="19"/>
  <c r="AZ6" i="19"/>
  <c r="AZ5" i="19"/>
  <c r="AZ4" i="19"/>
  <c r="AZ3" i="19"/>
  <c r="AZ2" i="19"/>
  <c r="AT111" i="19"/>
  <c r="AT110" i="19"/>
  <c r="AT109" i="19"/>
  <c r="AT108" i="19"/>
  <c r="AT107" i="19"/>
  <c r="AT106" i="19"/>
  <c r="AT105" i="19"/>
  <c r="AT104" i="19"/>
  <c r="AT103" i="19"/>
  <c r="AT102" i="19"/>
  <c r="AT101" i="19"/>
  <c r="AT100" i="19"/>
  <c r="AT99" i="19"/>
  <c r="AT98" i="19"/>
  <c r="AT97" i="19"/>
  <c r="AT96" i="19"/>
  <c r="AT95" i="19"/>
  <c r="AT94" i="19"/>
  <c r="AT93" i="19"/>
  <c r="AT92" i="19"/>
  <c r="AT91" i="19"/>
  <c r="AT90" i="19"/>
  <c r="AT89" i="19"/>
  <c r="AT88" i="19"/>
  <c r="AT87" i="19"/>
  <c r="AT86" i="19"/>
  <c r="AT85" i="19"/>
  <c r="AT84" i="19"/>
  <c r="AT83" i="19"/>
  <c r="AT82" i="19"/>
  <c r="AT81" i="19"/>
  <c r="AT80" i="19"/>
  <c r="AT79" i="19"/>
  <c r="AT78" i="19"/>
  <c r="AT77" i="19"/>
  <c r="AT76" i="19"/>
  <c r="AT75" i="19"/>
  <c r="AT74" i="19"/>
  <c r="AT73" i="19"/>
  <c r="AT72" i="19"/>
  <c r="AT71" i="19"/>
  <c r="AT70" i="19"/>
  <c r="AT69" i="19"/>
  <c r="AT68" i="19"/>
  <c r="AT67" i="19"/>
  <c r="AT66" i="19"/>
  <c r="AT65" i="19"/>
  <c r="AT64" i="19"/>
  <c r="AT63" i="19"/>
  <c r="AT62" i="19"/>
  <c r="AT61" i="19"/>
  <c r="AT60" i="19"/>
  <c r="AT59" i="19"/>
  <c r="AT58" i="19"/>
  <c r="AT57" i="19"/>
  <c r="AT56" i="19"/>
  <c r="AT55" i="19"/>
  <c r="AT54" i="19"/>
  <c r="AT53" i="19"/>
  <c r="AT52" i="19"/>
  <c r="AT51" i="19"/>
  <c r="AT50" i="19"/>
  <c r="AT49" i="19"/>
  <c r="AT48" i="19"/>
  <c r="AT47" i="19"/>
  <c r="AT46" i="19"/>
  <c r="AT45" i="19"/>
  <c r="AT44" i="19"/>
  <c r="AT43" i="19"/>
  <c r="AT42" i="19"/>
  <c r="AT41" i="19"/>
  <c r="AT40" i="19"/>
  <c r="AT39" i="19"/>
  <c r="AT38" i="19"/>
  <c r="AT37" i="19"/>
  <c r="AT36" i="19"/>
  <c r="AT35" i="19"/>
  <c r="AT34" i="19"/>
  <c r="AT33" i="19"/>
  <c r="AT32" i="19"/>
  <c r="AT31" i="19"/>
  <c r="AT30" i="19"/>
  <c r="AT29" i="19"/>
  <c r="AT28" i="19"/>
  <c r="AT27" i="19"/>
  <c r="AT26" i="19"/>
  <c r="AT25" i="19"/>
  <c r="AT24" i="19"/>
  <c r="AT23" i="19"/>
  <c r="AT22" i="19"/>
  <c r="AT21" i="19"/>
  <c r="AT20" i="19"/>
  <c r="AT19" i="19"/>
  <c r="AT18" i="19"/>
  <c r="AT17" i="19"/>
  <c r="AT16" i="19"/>
  <c r="AT15" i="19"/>
  <c r="AT14" i="19"/>
  <c r="AT13" i="19"/>
  <c r="AT12" i="19"/>
  <c r="AT11" i="19"/>
  <c r="AT10" i="19"/>
  <c r="AT9" i="19"/>
  <c r="AT8" i="19"/>
  <c r="AT7" i="19"/>
  <c r="AT6" i="19"/>
  <c r="AT5" i="19"/>
  <c r="AT4" i="19"/>
  <c r="AT3" i="19"/>
  <c r="AT2" i="19"/>
  <c r="AN111" i="19"/>
  <c r="AN110" i="19"/>
  <c r="AN109" i="19"/>
  <c r="AN108" i="19"/>
  <c r="AN107" i="19"/>
  <c r="AN106" i="19"/>
  <c r="AN105" i="19"/>
  <c r="AN104" i="19"/>
  <c r="AN103" i="19"/>
  <c r="AN102" i="19"/>
  <c r="AN101" i="19"/>
  <c r="AN100" i="19"/>
  <c r="AN99" i="19"/>
  <c r="AN98" i="19"/>
  <c r="AN97" i="19"/>
  <c r="AN96" i="19"/>
  <c r="AN95" i="19"/>
  <c r="AN94" i="19"/>
  <c r="AN93" i="19"/>
  <c r="AN92" i="19"/>
  <c r="AN91" i="19"/>
  <c r="AN90" i="19"/>
  <c r="AN89" i="19"/>
  <c r="AN88" i="19"/>
  <c r="AN87" i="19"/>
  <c r="AN86" i="19"/>
  <c r="AN85" i="19"/>
  <c r="AN84" i="19"/>
  <c r="AN83" i="19"/>
  <c r="AN82" i="19"/>
  <c r="AN81" i="19"/>
  <c r="AN80" i="19"/>
  <c r="AN79" i="19"/>
  <c r="AN78" i="19"/>
  <c r="AN77" i="19"/>
  <c r="AN76" i="19"/>
  <c r="AN75" i="19"/>
  <c r="AN74" i="19"/>
  <c r="AN73" i="19"/>
  <c r="AN72" i="19"/>
  <c r="AN71" i="19"/>
  <c r="AN70" i="19"/>
  <c r="AN69" i="19"/>
  <c r="AN68" i="19"/>
  <c r="AN67" i="19"/>
  <c r="AN66" i="19"/>
  <c r="AN65" i="19"/>
  <c r="AN64" i="19"/>
  <c r="AN63" i="19"/>
  <c r="AN62" i="19"/>
  <c r="AN61" i="19"/>
  <c r="AN60" i="19"/>
  <c r="AN59" i="19"/>
  <c r="AN58" i="19"/>
  <c r="AN57" i="19"/>
  <c r="AN56" i="19"/>
  <c r="AN55" i="19"/>
  <c r="AN54" i="19"/>
  <c r="AN53" i="19"/>
  <c r="AN52" i="19"/>
  <c r="AN51" i="19"/>
  <c r="AN50" i="19"/>
  <c r="AN49" i="19"/>
  <c r="AN48" i="19"/>
  <c r="AN47" i="19"/>
  <c r="AN46" i="19"/>
  <c r="AN45" i="19"/>
  <c r="AN44" i="19"/>
  <c r="AN43" i="19"/>
  <c r="AN42" i="19"/>
  <c r="AN41" i="19"/>
  <c r="AN40" i="19"/>
  <c r="AN39" i="19"/>
  <c r="AN38" i="19"/>
  <c r="AN37" i="19"/>
  <c r="AN36" i="19"/>
  <c r="AN35" i="19"/>
  <c r="AN34" i="19"/>
  <c r="AN33" i="19"/>
  <c r="AN32" i="19"/>
  <c r="AN31" i="19"/>
  <c r="AN30" i="19"/>
  <c r="AN29" i="19"/>
  <c r="AN28" i="19"/>
  <c r="AN27" i="19"/>
  <c r="AN26" i="19"/>
  <c r="AN25" i="19"/>
  <c r="AN24" i="19"/>
  <c r="AN23" i="19"/>
  <c r="AN22" i="19"/>
  <c r="AN21" i="19"/>
  <c r="AN20" i="19"/>
  <c r="AN19" i="19"/>
  <c r="AN18" i="19"/>
  <c r="AN17" i="19"/>
  <c r="AN16" i="19"/>
  <c r="AN15" i="19"/>
  <c r="AN14" i="19"/>
  <c r="AN13" i="19"/>
  <c r="AN12" i="19"/>
  <c r="AN11" i="19"/>
  <c r="AN10" i="19"/>
  <c r="AN9" i="19"/>
  <c r="AN8" i="19"/>
  <c r="AN7" i="19"/>
  <c r="AN6" i="19"/>
  <c r="AN5" i="19"/>
  <c r="AN4" i="19"/>
  <c r="AN3" i="19"/>
  <c r="AN2" i="19"/>
  <c r="AI111" i="19"/>
  <c r="AI110" i="19"/>
  <c r="AI109" i="19"/>
  <c r="AI108" i="19"/>
  <c r="AI107" i="19"/>
  <c r="AI106" i="19"/>
  <c r="AI105" i="19"/>
  <c r="AI104" i="19"/>
  <c r="AI103" i="19"/>
  <c r="AI102" i="19"/>
  <c r="AI101" i="19"/>
  <c r="AI100" i="19"/>
  <c r="AI99" i="19"/>
  <c r="AI98" i="19"/>
  <c r="AI97" i="19"/>
  <c r="AI96" i="19"/>
  <c r="AI95" i="19"/>
  <c r="AI94" i="19"/>
  <c r="AI93" i="19"/>
  <c r="AI92" i="19"/>
  <c r="AI91" i="19"/>
  <c r="AI90" i="19"/>
  <c r="AI89" i="19"/>
  <c r="AI88" i="19"/>
  <c r="AI87" i="19"/>
  <c r="AI86" i="19"/>
  <c r="AI85" i="19"/>
  <c r="AI84" i="19"/>
  <c r="AI83" i="19"/>
  <c r="AI82" i="19"/>
  <c r="AI81" i="19"/>
  <c r="AI80" i="19"/>
  <c r="AI79" i="19"/>
  <c r="AI78" i="19"/>
  <c r="AI77" i="19"/>
  <c r="AI76" i="19"/>
  <c r="AI75" i="19"/>
  <c r="AI74" i="19"/>
  <c r="AI73" i="19"/>
  <c r="AI72" i="19"/>
  <c r="AI71" i="19"/>
  <c r="AI70" i="19"/>
  <c r="AI69" i="19"/>
  <c r="AI68" i="19"/>
  <c r="AI67" i="19"/>
  <c r="AI66" i="19"/>
  <c r="AI65" i="19"/>
  <c r="AI64" i="19"/>
  <c r="AI63" i="19"/>
  <c r="AI62" i="19"/>
  <c r="AI61" i="19"/>
  <c r="AI60" i="19"/>
  <c r="AI59" i="19"/>
  <c r="AI58" i="19"/>
  <c r="AI57" i="19"/>
  <c r="AI56" i="19"/>
  <c r="AI55" i="19"/>
  <c r="AI54" i="19"/>
  <c r="AI53" i="19"/>
  <c r="AI52" i="19"/>
  <c r="AI51" i="19"/>
  <c r="AI50" i="19"/>
  <c r="AI49" i="19"/>
  <c r="AI48" i="19"/>
  <c r="AI47" i="19"/>
  <c r="AI46" i="19"/>
  <c r="AI45" i="19"/>
  <c r="AI44" i="19"/>
  <c r="AI43" i="19"/>
  <c r="AI42" i="19"/>
  <c r="AI41" i="19"/>
  <c r="AI40" i="19"/>
  <c r="AI39" i="19"/>
  <c r="AI38" i="19"/>
  <c r="AI37" i="19"/>
  <c r="AI36" i="19"/>
  <c r="AI35" i="19"/>
  <c r="AI34" i="19"/>
  <c r="AI33" i="19"/>
  <c r="AI32" i="19"/>
  <c r="AI31" i="19"/>
  <c r="AI30" i="19"/>
  <c r="AI29" i="19"/>
  <c r="AI28" i="19"/>
  <c r="AI27" i="19"/>
  <c r="AI26" i="19"/>
  <c r="AI25" i="19"/>
  <c r="AI24" i="19"/>
  <c r="AI23" i="19"/>
  <c r="AI22" i="19"/>
  <c r="AI21" i="19"/>
  <c r="AI20" i="19"/>
  <c r="AI19" i="19"/>
  <c r="AI18" i="19"/>
  <c r="AI17" i="19"/>
  <c r="AI16" i="19"/>
  <c r="AI15" i="19"/>
  <c r="AI14" i="19"/>
  <c r="AI13" i="19"/>
  <c r="AI12" i="19"/>
  <c r="AI11" i="19"/>
  <c r="AI10" i="19"/>
  <c r="AI9" i="19"/>
  <c r="AI8" i="19"/>
  <c r="AI7" i="19"/>
  <c r="AI6" i="19"/>
  <c r="AI5" i="19"/>
  <c r="AI4" i="19"/>
  <c r="AI3" i="19"/>
  <c r="AI2" i="19"/>
  <c r="AC111" i="19"/>
  <c r="AC110" i="19"/>
  <c r="AC109" i="19"/>
  <c r="AC108" i="19"/>
  <c r="AC107" i="19"/>
  <c r="AC106" i="19"/>
  <c r="AC105" i="19"/>
  <c r="AC104" i="19"/>
  <c r="AC103" i="19"/>
  <c r="AC102" i="19"/>
  <c r="AC101" i="19"/>
  <c r="AC100" i="19"/>
  <c r="AC99" i="19"/>
  <c r="AC98" i="19"/>
  <c r="AC97" i="19"/>
  <c r="AC96" i="19"/>
  <c r="AC95" i="19"/>
  <c r="AC94" i="19"/>
  <c r="AC93" i="19"/>
  <c r="AC92" i="19"/>
  <c r="AC91" i="19"/>
  <c r="AC90" i="19"/>
  <c r="AC89" i="19"/>
  <c r="AC88" i="19"/>
  <c r="AC87" i="19"/>
  <c r="AC86" i="19"/>
  <c r="AC85" i="19"/>
  <c r="AC84" i="19"/>
  <c r="AC83" i="19"/>
  <c r="AC82" i="19"/>
  <c r="AC81" i="19"/>
  <c r="AC80" i="19"/>
  <c r="AC79" i="19"/>
  <c r="AC78" i="19"/>
  <c r="AC77" i="19"/>
  <c r="AC76" i="19"/>
  <c r="AC75" i="19"/>
  <c r="AC74" i="19"/>
  <c r="AC73" i="19"/>
  <c r="AC72" i="19"/>
  <c r="AC71" i="19"/>
  <c r="AC70" i="19"/>
  <c r="AC69" i="19"/>
  <c r="AC68" i="19"/>
  <c r="AC67" i="19"/>
  <c r="AC66" i="19"/>
  <c r="AC65" i="19"/>
  <c r="AC64" i="19"/>
  <c r="AC63" i="19"/>
  <c r="AC62" i="19"/>
  <c r="AC61" i="19"/>
  <c r="AC60" i="19"/>
  <c r="AC59" i="19"/>
  <c r="AC58" i="19"/>
  <c r="AC57" i="19"/>
  <c r="AC56" i="19"/>
  <c r="AC55" i="19"/>
  <c r="AC54" i="19"/>
  <c r="AC53" i="19"/>
  <c r="AC52" i="19"/>
  <c r="AC51" i="19"/>
  <c r="AC50" i="19"/>
  <c r="AC49" i="19"/>
  <c r="AC48" i="19"/>
  <c r="AC47" i="19"/>
  <c r="AC46" i="19"/>
  <c r="AC45" i="19"/>
  <c r="AC44" i="19"/>
  <c r="AC43" i="19"/>
  <c r="AC42" i="19"/>
  <c r="AC41" i="19"/>
  <c r="AC40" i="19"/>
  <c r="AC39" i="19"/>
  <c r="AC38" i="19"/>
  <c r="AC37" i="19"/>
  <c r="AC36" i="19"/>
  <c r="AC35" i="19"/>
  <c r="AC34" i="19"/>
  <c r="AC33" i="19"/>
  <c r="AC32" i="19"/>
  <c r="AC31" i="19"/>
  <c r="AC30" i="19"/>
  <c r="AC29" i="19"/>
  <c r="AC28" i="19"/>
  <c r="AC27" i="19"/>
  <c r="AC26" i="19"/>
  <c r="AC25" i="19"/>
  <c r="AC24" i="19"/>
  <c r="AC23" i="19"/>
  <c r="AC22" i="19"/>
  <c r="AC21" i="19"/>
  <c r="AC20" i="19"/>
  <c r="AC19" i="19"/>
  <c r="AC18" i="19"/>
  <c r="AC17" i="19"/>
  <c r="AC16" i="19"/>
  <c r="AC15" i="19"/>
  <c r="AC14" i="19"/>
  <c r="AC13" i="19"/>
  <c r="AC12" i="19"/>
  <c r="AC11" i="19"/>
  <c r="AC10" i="19"/>
  <c r="AC9" i="19"/>
  <c r="AC8" i="19"/>
  <c r="AC7" i="19"/>
  <c r="AC6" i="19"/>
  <c r="AC5" i="19"/>
  <c r="AC4" i="19"/>
  <c r="AC3" i="19"/>
  <c r="AC2" i="19"/>
  <c r="X111" i="19"/>
  <c r="X110" i="19"/>
  <c r="X109" i="19"/>
  <c r="X108" i="19"/>
  <c r="X107" i="19"/>
  <c r="X106" i="19"/>
  <c r="X105" i="19"/>
  <c r="X104" i="19"/>
  <c r="X103" i="19"/>
  <c r="X102" i="19"/>
  <c r="X101" i="19"/>
  <c r="X100" i="19"/>
  <c r="X99" i="19"/>
  <c r="X98" i="19"/>
  <c r="X97" i="19"/>
  <c r="X96" i="19"/>
  <c r="X95" i="19"/>
  <c r="X94" i="19"/>
  <c r="X93" i="19"/>
  <c r="X92" i="19"/>
  <c r="X91" i="19"/>
  <c r="X90" i="19"/>
  <c r="X89" i="19"/>
  <c r="X88" i="19"/>
  <c r="X87" i="19"/>
  <c r="X86" i="19"/>
  <c r="X85" i="19"/>
  <c r="X84" i="19"/>
  <c r="X83" i="19"/>
  <c r="X82" i="19"/>
  <c r="X81" i="19"/>
  <c r="X80" i="19"/>
  <c r="X79" i="19"/>
  <c r="X78" i="19"/>
  <c r="X77" i="19"/>
  <c r="X76" i="19"/>
  <c r="X75" i="19"/>
  <c r="X74" i="19"/>
  <c r="X73" i="19"/>
  <c r="X72" i="19"/>
  <c r="X71" i="19"/>
  <c r="X70" i="19"/>
  <c r="X69" i="19"/>
  <c r="X68" i="19"/>
  <c r="X67" i="19"/>
  <c r="X66" i="19"/>
  <c r="X65" i="19"/>
  <c r="X64" i="19"/>
  <c r="X63" i="19"/>
  <c r="X62" i="19"/>
  <c r="X61" i="19"/>
  <c r="X60" i="19"/>
  <c r="X59" i="19"/>
  <c r="X58" i="19"/>
  <c r="X57" i="19"/>
  <c r="X56" i="19"/>
  <c r="X55" i="19"/>
  <c r="X54" i="19"/>
  <c r="X53" i="19"/>
  <c r="X52" i="19"/>
  <c r="X51" i="19"/>
  <c r="X50" i="19"/>
  <c r="X49" i="19"/>
  <c r="X48" i="19"/>
  <c r="X47" i="19"/>
  <c r="X46" i="19"/>
  <c r="X45" i="19"/>
  <c r="X44" i="19"/>
  <c r="X43" i="19"/>
  <c r="X42" i="19"/>
  <c r="X41" i="19"/>
  <c r="X40" i="19"/>
  <c r="X39" i="19"/>
  <c r="X38" i="19"/>
  <c r="X37" i="19"/>
  <c r="X36" i="19"/>
  <c r="X35" i="19"/>
  <c r="X34" i="19"/>
  <c r="X33" i="19"/>
  <c r="X32" i="19"/>
  <c r="X31" i="19"/>
  <c r="X30" i="19"/>
  <c r="X29" i="19"/>
  <c r="X28" i="19"/>
  <c r="X27" i="19"/>
  <c r="X26" i="19"/>
  <c r="X25" i="19"/>
  <c r="X24" i="19"/>
  <c r="X23" i="19"/>
  <c r="X22" i="19"/>
  <c r="X21" i="19"/>
  <c r="X20" i="19"/>
  <c r="X19" i="19"/>
  <c r="X18" i="19"/>
  <c r="X17" i="19"/>
  <c r="X16" i="19"/>
  <c r="X15" i="19"/>
  <c r="X14" i="19"/>
  <c r="X13" i="19"/>
  <c r="X12" i="19"/>
  <c r="X11" i="19"/>
  <c r="X10" i="19"/>
  <c r="X9" i="19"/>
  <c r="X8" i="19"/>
  <c r="X7" i="19"/>
  <c r="X6" i="19"/>
  <c r="X5" i="19"/>
  <c r="X4" i="19"/>
  <c r="X3" i="19"/>
  <c r="X2" i="19"/>
  <c r="S111" i="19"/>
  <c r="S110" i="19"/>
  <c r="S109" i="19"/>
  <c r="S108" i="19"/>
  <c r="S107" i="19"/>
  <c r="S106" i="19"/>
  <c r="S105" i="19"/>
  <c r="S104" i="19"/>
  <c r="S103" i="19"/>
  <c r="S102" i="19"/>
  <c r="S101" i="19"/>
  <c r="S100" i="19"/>
  <c r="S99" i="19"/>
  <c r="S98" i="19"/>
  <c r="S97" i="19"/>
  <c r="S96" i="19"/>
  <c r="S95" i="19"/>
  <c r="S94" i="19"/>
  <c r="S93" i="19"/>
  <c r="S92" i="19"/>
  <c r="S91" i="19"/>
  <c r="S90" i="19"/>
  <c r="S89" i="19"/>
  <c r="S88" i="19"/>
  <c r="S87" i="19"/>
  <c r="S86" i="19"/>
  <c r="S85" i="19"/>
  <c r="S84" i="19"/>
  <c r="S83" i="19"/>
  <c r="S82" i="19"/>
  <c r="S81" i="19"/>
  <c r="S80" i="19"/>
  <c r="S79" i="19"/>
  <c r="S78" i="19"/>
  <c r="S77" i="19"/>
  <c r="S76" i="19"/>
  <c r="S75" i="19"/>
  <c r="S74" i="19"/>
  <c r="S73" i="19"/>
  <c r="S72" i="19"/>
  <c r="S71" i="19"/>
  <c r="S70" i="19"/>
  <c r="S69" i="19"/>
  <c r="S68" i="19"/>
  <c r="S67" i="19"/>
  <c r="S66" i="19"/>
  <c r="S65" i="19"/>
  <c r="S64" i="19"/>
  <c r="S63" i="19"/>
  <c r="S62" i="19"/>
  <c r="S61" i="19"/>
  <c r="S60" i="19"/>
  <c r="S59" i="19"/>
  <c r="S58" i="19"/>
  <c r="S57" i="19"/>
  <c r="S56" i="19"/>
  <c r="S55" i="19"/>
  <c r="S54" i="19"/>
  <c r="S53" i="19"/>
  <c r="S52" i="19"/>
  <c r="S51" i="19"/>
  <c r="S50" i="19"/>
  <c r="S49" i="19"/>
  <c r="S48" i="19"/>
  <c r="S47" i="19"/>
  <c r="S46" i="19"/>
  <c r="S45" i="19"/>
  <c r="S44" i="19"/>
  <c r="S43" i="19"/>
  <c r="S42" i="19"/>
  <c r="S41" i="19"/>
  <c r="S40" i="19"/>
  <c r="S39" i="19"/>
  <c r="S38" i="19"/>
  <c r="S37" i="19"/>
  <c r="S36" i="19"/>
  <c r="S35" i="19"/>
  <c r="S34" i="19"/>
  <c r="S33" i="19"/>
  <c r="S32" i="19"/>
  <c r="S31" i="19"/>
  <c r="S30" i="19"/>
  <c r="S29" i="19"/>
  <c r="S28" i="19"/>
  <c r="S27" i="19"/>
  <c r="S26" i="19"/>
  <c r="S25" i="19"/>
  <c r="S24" i="19"/>
  <c r="S23" i="19"/>
  <c r="S22" i="19"/>
  <c r="S21" i="19"/>
  <c r="S20" i="19"/>
  <c r="S19" i="19"/>
  <c r="S18" i="19"/>
  <c r="S17" i="19"/>
  <c r="S16" i="19"/>
  <c r="S15" i="19"/>
  <c r="S14" i="19"/>
  <c r="S13" i="19"/>
  <c r="S12" i="19"/>
  <c r="S11" i="19"/>
  <c r="S10" i="19"/>
  <c r="S9" i="19"/>
  <c r="S8" i="19"/>
  <c r="S7" i="19"/>
  <c r="S6" i="19"/>
  <c r="S5" i="19"/>
  <c r="S4" i="19"/>
  <c r="S3" i="19"/>
  <c r="S2" i="19"/>
  <c r="M111" i="19"/>
  <c r="M110" i="19"/>
  <c r="M109" i="19"/>
  <c r="M108" i="19"/>
  <c r="M107" i="19"/>
  <c r="M106" i="19"/>
  <c r="M105" i="19"/>
  <c r="M104" i="19"/>
  <c r="M103" i="19"/>
  <c r="M102" i="19"/>
  <c r="M101" i="19"/>
  <c r="M100" i="19"/>
  <c r="M99" i="19"/>
  <c r="M98" i="19"/>
  <c r="M97" i="19"/>
  <c r="M96" i="19"/>
  <c r="M95" i="19"/>
  <c r="M94" i="19"/>
  <c r="M93" i="19"/>
  <c r="M92" i="19"/>
  <c r="M91" i="19"/>
  <c r="M90" i="19"/>
  <c r="M89" i="19"/>
  <c r="M88" i="19"/>
  <c r="M87" i="19"/>
  <c r="M86" i="19"/>
  <c r="M85" i="19"/>
  <c r="M84" i="19"/>
  <c r="M83" i="19"/>
  <c r="M82" i="19"/>
  <c r="M81" i="19"/>
  <c r="M80" i="19"/>
  <c r="M79" i="19"/>
  <c r="M78" i="19"/>
  <c r="M77" i="19"/>
  <c r="M76" i="19"/>
  <c r="M75" i="19"/>
  <c r="M74" i="19"/>
  <c r="M73" i="19"/>
  <c r="M72" i="19"/>
  <c r="M71" i="19"/>
  <c r="M70" i="19"/>
  <c r="M69" i="19"/>
  <c r="M68" i="19"/>
  <c r="M67" i="19"/>
  <c r="M66" i="19"/>
  <c r="M65" i="19"/>
  <c r="M64" i="19"/>
  <c r="M63" i="19"/>
  <c r="M62" i="19"/>
  <c r="M61" i="19"/>
  <c r="M60" i="19"/>
  <c r="M59" i="19"/>
  <c r="M58" i="19"/>
  <c r="M57" i="19"/>
  <c r="M56" i="19"/>
  <c r="M55" i="19"/>
  <c r="M54" i="19"/>
  <c r="M53" i="19"/>
  <c r="M52" i="19"/>
  <c r="M51" i="19"/>
  <c r="M50" i="19"/>
  <c r="M49" i="19"/>
  <c r="M48" i="19"/>
  <c r="M47" i="19"/>
  <c r="M46" i="19"/>
  <c r="M45" i="19"/>
  <c r="M44" i="19"/>
  <c r="M43" i="19"/>
  <c r="M42" i="19"/>
  <c r="M41" i="19"/>
  <c r="M40" i="19"/>
  <c r="M39" i="19"/>
  <c r="M38" i="19"/>
  <c r="M37" i="19"/>
  <c r="M36" i="19"/>
  <c r="M35" i="19"/>
  <c r="M34" i="19"/>
  <c r="M33" i="19"/>
  <c r="M32" i="19"/>
  <c r="M31" i="19"/>
  <c r="M30" i="19"/>
  <c r="M29" i="19"/>
  <c r="M28" i="19"/>
  <c r="M27" i="19"/>
  <c r="M26" i="19"/>
  <c r="M25" i="19"/>
  <c r="M24" i="19"/>
  <c r="M23" i="19"/>
  <c r="M22" i="19"/>
  <c r="M21" i="19"/>
  <c r="M20" i="19"/>
  <c r="M19" i="19"/>
  <c r="M18" i="19"/>
  <c r="M17" i="19"/>
  <c r="M16" i="19"/>
  <c r="M15" i="19"/>
  <c r="M14" i="19"/>
  <c r="M13" i="19"/>
  <c r="M12" i="19"/>
  <c r="M11" i="19"/>
  <c r="M10" i="19"/>
  <c r="M9" i="19"/>
  <c r="M8" i="19"/>
  <c r="M7" i="19"/>
  <c r="M6" i="19"/>
  <c r="M5" i="19"/>
  <c r="M4" i="19"/>
  <c r="M3" i="19"/>
  <c r="M2" i="19"/>
  <c r="EM1" i="19"/>
  <c r="EH1" i="19"/>
  <c r="EC1" i="19"/>
  <c r="DW1" i="19"/>
  <c r="DR1" i="19"/>
  <c r="DM1" i="19"/>
  <c r="DG1" i="19"/>
  <c r="DA1" i="19"/>
  <c r="CV1" i="19"/>
  <c r="CP1" i="19"/>
  <c r="CJ1" i="19"/>
  <c r="CE1" i="19"/>
  <c r="BZ1" i="19"/>
  <c r="BU1" i="19"/>
  <c r="BP1" i="19"/>
  <c r="BK1" i="19"/>
  <c r="BE1" i="19"/>
  <c r="AZ1" i="19"/>
  <c r="AT1" i="19"/>
  <c r="AN1" i="19"/>
  <c r="AC1" i="19"/>
  <c r="X1" i="19"/>
  <c r="S1" i="19"/>
  <c r="M1" i="19"/>
  <c r="Z48" i="11"/>
  <c r="O48" i="11"/>
  <c r="FG2" i="35" l="1"/>
  <c r="FG5" i="35"/>
  <c r="FO5" i="35" s="1"/>
  <c r="FI6" i="35"/>
  <c r="FG7" i="35"/>
  <c r="FG4" i="35"/>
  <c r="FO4" i="35" s="1"/>
  <c r="FG6" i="35"/>
  <c r="FO6" i="35" s="1"/>
  <c r="Q7" i="35"/>
  <c r="FI7" i="35" s="1"/>
  <c r="FI5" i="35"/>
  <c r="FO2" i="35"/>
  <c r="FM2" i="35"/>
  <c r="FR2" i="35" s="1"/>
  <c r="FK5" i="35"/>
  <c r="FO7" i="35"/>
  <c r="FM7" i="35"/>
  <c r="FR7" i="35" s="1"/>
  <c r="FI3" i="35"/>
  <c r="FI4" i="35"/>
  <c r="FG3" i="35"/>
  <c r="Q2" i="35"/>
  <c r="FI2" i="35" s="1"/>
  <c r="FK2" i="35" s="1"/>
  <c r="FI118" i="32"/>
  <c r="FI150" i="32"/>
  <c r="FI182" i="32"/>
  <c r="FI214" i="32"/>
  <c r="FI246" i="32"/>
  <c r="FG26" i="34"/>
  <c r="FI151" i="34"/>
  <c r="FI49" i="34"/>
  <c r="FG62" i="34"/>
  <c r="FG171" i="34"/>
  <c r="FI9" i="34"/>
  <c r="FI47" i="34"/>
  <c r="FG19" i="34"/>
  <c r="Q62" i="34"/>
  <c r="FG34" i="34"/>
  <c r="FG8" i="34"/>
  <c r="FO8" i="34" s="1"/>
  <c r="FI13" i="34"/>
  <c r="FG22" i="34"/>
  <c r="FG32" i="34"/>
  <c r="FI58" i="34"/>
  <c r="FG66" i="34"/>
  <c r="FG75" i="34"/>
  <c r="Q75" i="34"/>
  <c r="FI35" i="34"/>
  <c r="FG18" i="34"/>
  <c r="FG2" i="34"/>
  <c r="FG6" i="34"/>
  <c r="FG13" i="34"/>
  <c r="FI16" i="34"/>
  <c r="FG21" i="34"/>
  <c r="FG46" i="34"/>
  <c r="FI59" i="34"/>
  <c r="FI38" i="34"/>
  <c r="FG3" i="34"/>
  <c r="FG5" i="34"/>
  <c r="FI6" i="34"/>
  <c r="FG15" i="34"/>
  <c r="Q21" i="34"/>
  <c r="FG54" i="34"/>
  <c r="FI3" i="34"/>
  <c r="FG14" i="34"/>
  <c r="FG27" i="34"/>
  <c r="FI34" i="34"/>
  <c r="FG42" i="34"/>
  <c r="FG56" i="34"/>
  <c r="FI68" i="34"/>
  <c r="FG10" i="34"/>
  <c r="FO10" i="34" s="1"/>
  <c r="FG20" i="34"/>
  <c r="FO20" i="34" s="1"/>
  <c r="FG23" i="34"/>
  <c r="FG28" i="34"/>
  <c r="FG33" i="34"/>
  <c r="Q14" i="34"/>
  <c r="FG65" i="34"/>
  <c r="FG68" i="34"/>
  <c r="FG77" i="34"/>
  <c r="FG76" i="34"/>
  <c r="FO76" i="34" s="1"/>
  <c r="FG93" i="34"/>
  <c r="FG131" i="34"/>
  <c r="Q131" i="34"/>
  <c r="FG49" i="34"/>
  <c r="FG73" i="34"/>
  <c r="FG118" i="34"/>
  <c r="FM118" i="34" s="1"/>
  <c r="FR118" i="34" s="1"/>
  <c r="FI98" i="34"/>
  <c r="FI121" i="34"/>
  <c r="FG40" i="34"/>
  <c r="FI57" i="34"/>
  <c r="FG58" i="34"/>
  <c r="FG67" i="34"/>
  <c r="FG70" i="34"/>
  <c r="FG94" i="34"/>
  <c r="FO94" i="34" s="1"/>
  <c r="FG97" i="34"/>
  <c r="FG52" i="34"/>
  <c r="FM52" i="34" s="1"/>
  <c r="FR52" i="34" s="1"/>
  <c r="FG57" i="34"/>
  <c r="FG60" i="34"/>
  <c r="FG63" i="34"/>
  <c r="Q67" i="34"/>
  <c r="FG71" i="34"/>
  <c r="FG95" i="34"/>
  <c r="FO95" i="34" s="1"/>
  <c r="FG106" i="34"/>
  <c r="FG107" i="34"/>
  <c r="FO107" i="34" s="1"/>
  <c r="FG122" i="34"/>
  <c r="FG55" i="34"/>
  <c r="FG59" i="34"/>
  <c r="FI72" i="34"/>
  <c r="FI91" i="34"/>
  <c r="FG103" i="34"/>
  <c r="FO103" i="34" s="1"/>
  <c r="FG114" i="34"/>
  <c r="FM114" i="34" s="1"/>
  <c r="FI169" i="34"/>
  <c r="FI42" i="34"/>
  <c r="FG119" i="34"/>
  <c r="FG128" i="34"/>
  <c r="FG148" i="34"/>
  <c r="FI167" i="34"/>
  <c r="FG134" i="34"/>
  <c r="FO134" i="34" s="1"/>
  <c r="FI142" i="34"/>
  <c r="FG142" i="34"/>
  <c r="FM142" i="34" s="1"/>
  <c r="FG166" i="34"/>
  <c r="FI133" i="34"/>
  <c r="FI159" i="34"/>
  <c r="FG124" i="34"/>
  <c r="FG108" i="34"/>
  <c r="FO108" i="34" s="1"/>
  <c r="FG109" i="34"/>
  <c r="FO109" i="34" s="1"/>
  <c r="Q124" i="34"/>
  <c r="FG129" i="34"/>
  <c r="FM129" i="34" s="1"/>
  <c r="FR129" i="34" s="1"/>
  <c r="FG141" i="34"/>
  <c r="FG147" i="34"/>
  <c r="FG111" i="34"/>
  <c r="FI130" i="34"/>
  <c r="FI136" i="34"/>
  <c r="Q111" i="34"/>
  <c r="FI111" i="34" s="1"/>
  <c r="FI46" i="33"/>
  <c r="FG46" i="33"/>
  <c r="FI5" i="33"/>
  <c r="FG29" i="33"/>
  <c r="FO29" i="33" s="1"/>
  <c r="FG19" i="33"/>
  <c r="FG52" i="33"/>
  <c r="FG14" i="33"/>
  <c r="FM14" i="33" s="1"/>
  <c r="FR14" i="33" s="1"/>
  <c r="FI9" i="33"/>
  <c r="FG23" i="33"/>
  <c r="FG26" i="33"/>
  <c r="FG3" i="33"/>
  <c r="FG9" i="33"/>
  <c r="FG12" i="33"/>
  <c r="Q12" i="33"/>
  <c r="FG17" i="33"/>
  <c r="FO17" i="33" s="1"/>
  <c r="FG18" i="33"/>
  <c r="FG27" i="33"/>
  <c r="FG28" i="33"/>
  <c r="FG65" i="33"/>
  <c r="FG4" i="33"/>
  <c r="FG11" i="33"/>
  <c r="FG58" i="33"/>
  <c r="Q58" i="33"/>
  <c r="FI58" i="33" s="1"/>
  <c r="FI6" i="33"/>
  <c r="FG6" i="33"/>
  <c r="FI13" i="33"/>
  <c r="FG20" i="33"/>
  <c r="FG36" i="33"/>
  <c r="FG37" i="33"/>
  <c r="FO37" i="33" s="1"/>
  <c r="FI26" i="33"/>
  <c r="FG5" i="33"/>
  <c r="FM5" i="33" s="1"/>
  <c r="FI31" i="33"/>
  <c r="FG35" i="33"/>
  <c r="FM35" i="33" s="1"/>
  <c r="FG38" i="33"/>
  <c r="FG48" i="33"/>
  <c r="FM48" i="33" s="1"/>
  <c r="FI80" i="33"/>
  <c r="FG81" i="33"/>
  <c r="FG45" i="33"/>
  <c r="FG69" i="33"/>
  <c r="FO69" i="33" s="1"/>
  <c r="FG34" i="33"/>
  <c r="FG56" i="33"/>
  <c r="FG59" i="33"/>
  <c r="FG32" i="33"/>
  <c r="FO32" i="33" s="1"/>
  <c r="FG42" i="33"/>
  <c r="FG49" i="33"/>
  <c r="FG51" i="33"/>
  <c r="FG62" i="33"/>
  <c r="FM62" i="33" s="1"/>
  <c r="FR62" i="33" s="1"/>
  <c r="FI75" i="33"/>
  <c r="FG80" i="33"/>
  <c r="FG33" i="33"/>
  <c r="FG43" i="33"/>
  <c r="FG50" i="33"/>
  <c r="FG54" i="33"/>
  <c r="FM54" i="33" s="1"/>
  <c r="FG61" i="33"/>
  <c r="FI45" i="33"/>
  <c r="FI73" i="33"/>
  <c r="FI92" i="33"/>
  <c r="FG40" i="33"/>
  <c r="FG60" i="33"/>
  <c r="FG63" i="33"/>
  <c r="FG66" i="33"/>
  <c r="FG67" i="33"/>
  <c r="FG79" i="33"/>
  <c r="FO79" i="33" s="1"/>
  <c r="FG71" i="33"/>
  <c r="FG98" i="33"/>
  <c r="Q71" i="33"/>
  <c r="FG78" i="33"/>
  <c r="FO78" i="33" s="1"/>
  <c r="FG83" i="33"/>
  <c r="FG89" i="33"/>
  <c r="FI99" i="33"/>
  <c r="Q89" i="33"/>
  <c r="FG91" i="33"/>
  <c r="FG73" i="33"/>
  <c r="FG99" i="33"/>
  <c r="FG87" i="33"/>
  <c r="FM87" i="33" s="1"/>
  <c r="FR87" i="33" s="1"/>
  <c r="FO3" i="34"/>
  <c r="FM3" i="34"/>
  <c r="FI5" i="34"/>
  <c r="FM5" i="34"/>
  <c r="FR5" i="34" s="1"/>
  <c r="FO5" i="34"/>
  <c r="FI7" i="34"/>
  <c r="FI4" i="34"/>
  <c r="FI2" i="34"/>
  <c r="FK2" i="34" s="1"/>
  <c r="FO2" i="34"/>
  <c r="FM2" i="34"/>
  <c r="FK6" i="34"/>
  <c r="FO6" i="34"/>
  <c r="FM6" i="34"/>
  <c r="FR6" i="34" s="1"/>
  <c r="FM13" i="34"/>
  <c r="FK13" i="34"/>
  <c r="FO13" i="34"/>
  <c r="FG4" i="34"/>
  <c r="Q11" i="34"/>
  <c r="FI11" i="34" s="1"/>
  <c r="FG11" i="34"/>
  <c r="FO15" i="34"/>
  <c r="FO18" i="34"/>
  <c r="FM18" i="34"/>
  <c r="FR18" i="34" s="1"/>
  <c r="FI21" i="34"/>
  <c r="FK21" i="34" s="1"/>
  <c r="FG7" i="34"/>
  <c r="FG12" i="34"/>
  <c r="FG17" i="34"/>
  <c r="FI18" i="34"/>
  <c r="FM27" i="34"/>
  <c r="FO27" i="34"/>
  <c r="FI10" i="34"/>
  <c r="FI19" i="34"/>
  <c r="FK19" i="34" s="1"/>
  <c r="FO14" i="34"/>
  <c r="FM14" i="34"/>
  <c r="FO19" i="34"/>
  <c r="FM19" i="34"/>
  <c r="FR19" i="34" s="1"/>
  <c r="Q8" i="34"/>
  <c r="FI8" i="34" s="1"/>
  <c r="FI14" i="34"/>
  <c r="FK14" i="34" s="1"/>
  <c r="FM15" i="34"/>
  <c r="FR15" i="34" s="1"/>
  <c r="FM23" i="34"/>
  <c r="FR23" i="34" s="1"/>
  <c r="FO23" i="34"/>
  <c r="FG9" i="34"/>
  <c r="FI15" i="34"/>
  <c r="FK15" i="34" s="1"/>
  <c r="FG16" i="34"/>
  <c r="FO22" i="34"/>
  <c r="FM22" i="34"/>
  <c r="FI12" i="34"/>
  <c r="FI17" i="34"/>
  <c r="FM21" i="34"/>
  <c r="FR21" i="34" s="1"/>
  <c r="FO21" i="34"/>
  <c r="FI26" i="34"/>
  <c r="FK26" i="34" s="1"/>
  <c r="FG29" i="34"/>
  <c r="Q29" i="34"/>
  <c r="FI29" i="34" s="1"/>
  <c r="FI31" i="34"/>
  <c r="FI39" i="34"/>
  <c r="FI23" i="34"/>
  <c r="FK23" i="34" s="1"/>
  <c r="FO28" i="34"/>
  <c r="FM28" i="34"/>
  <c r="Q25" i="34"/>
  <c r="FI25" i="34" s="1"/>
  <c r="FG25" i="34"/>
  <c r="FG30" i="34"/>
  <c r="FM42" i="34"/>
  <c r="FO42" i="34"/>
  <c r="FM49" i="34"/>
  <c r="FR49" i="34" s="1"/>
  <c r="FK49" i="34"/>
  <c r="FO49" i="34"/>
  <c r="Q20" i="34"/>
  <c r="FI20" i="34" s="1"/>
  <c r="FI24" i="34"/>
  <c r="FI37" i="34"/>
  <c r="FI41" i="34"/>
  <c r="FO26" i="34"/>
  <c r="FM26" i="34"/>
  <c r="FM40" i="34"/>
  <c r="FR40" i="34" s="1"/>
  <c r="FO40" i="34"/>
  <c r="Q22" i="34"/>
  <c r="FI22" i="34" s="1"/>
  <c r="FI27" i="34"/>
  <c r="FO33" i="34"/>
  <c r="FM33" i="34"/>
  <c r="FO34" i="34"/>
  <c r="FM34" i="34"/>
  <c r="FR34" i="34" s="1"/>
  <c r="FK34" i="34"/>
  <c r="FI30" i="34"/>
  <c r="FI32" i="34"/>
  <c r="FK32" i="34" s="1"/>
  <c r="FO32" i="34"/>
  <c r="FM32" i="34"/>
  <c r="FI40" i="34"/>
  <c r="FI36" i="34"/>
  <c r="FG35" i="34"/>
  <c r="FG38" i="34"/>
  <c r="FI46" i="34"/>
  <c r="FK46" i="34" s="1"/>
  <c r="FO56" i="34"/>
  <c r="FM56" i="34"/>
  <c r="FG24" i="34"/>
  <c r="Q28" i="34"/>
  <c r="FI28" i="34" s="1"/>
  <c r="FG31" i="34"/>
  <c r="FG36" i="34"/>
  <c r="FG39" i="34"/>
  <c r="FI44" i="34"/>
  <c r="FO54" i="34"/>
  <c r="FM54" i="34"/>
  <c r="FR54" i="34" s="1"/>
  <c r="Q33" i="34"/>
  <c r="FI33" i="34" s="1"/>
  <c r="FG37" i="34"/>
  <c r="FG41" i="34"/>
  <c r="FG43" i="34"/>
  <c r="FG48" i="34"/>
  <c r="FG51" i="34"/>
  <c r="Q51" i="34"/>
  <c r="FI51" i="34" s="1"/>
  <c r="FI45" i="34"/>
  <c r="FI50" i="34"/>
  <c r="FI52" i="34"/>
  <c r="FO46" i="34"/>
  <c r="FM46" i="34"/>
  <c r="FR46" i="34" s="1"/>
  <c r="FO58" i="34"/>
  <c r="FM58" i="34"/>
  <c r="FR58" i="34" s="1"/>
  <c r="FK58" i="34"/>
  <c r="FI54" i="34"/>
  <c r="FK54" i="34" s="1"/>
  <c r="FO57" i="34"/>
  <c r="FM57" i="34"/>
  <c r="FR57" i="34" s="1"/>
  <c r="FK57" i="34"/>
  <c r="FG44" i="34"/>
  <c r="FO55" i="34"/>
  <c r="FM55" i="34"/>
  <c r="FR55" i="34" s="1"/>
  <c r="FM59" i="34"/>
  <c r="FO59" i="34"/>
  <c r="FG47" i="34"/>
  <c r="FG50" i="34"/>
  <c r="FI53" i="34"/>
  <c r="Q55" i="34"/>
  <c r="FI55" i="34" s="1"/>
  <c r="FK55" i="34" s="1"/>
  <c r="FM62" i="34"/>
  <c r="FR62" i="34" s="1"/>
  <c r="FO62" i="34"/>
  <c r="FO65" i="34"/>
  <c r="FM65" i="34"/>
  <c r="FR65" i="34" s="1"/>
  <c r="FO75" i="34"/>
  <c r="FM75" i="34"/>
  <c r="FR75" i="34" s="1"/>
  <c r="FM77" i="34"/>
  <c r="FO77" i="34"/>
  <c r="Q43" i="34"/>
  <c r="FI43" i="34" s="1"/>
  <c r="FG45" i="34"/>
  <c r="Q48" i="34"/>
  <c r="FI48" i="34" s="1"/>
  <c r="FG53" i="34"/>
  <c r="Q56" i="34"/>
  <c r="FI56" i="34" s="1"/>
  <c r="FK56" i="34" s="1"/>
  <c r="FI62" i="34"/>
  <c r="FK62" i="34" s="1"/>
  <c r="FO66" i="34"/>
  <c r="FM66" i="34"/>
  <c r="FK68" i="34"/>
  <c r="FO68" i="34"/>
  <c r="FM68" i="34"/>
  <c r="FR68" i="34" s="1"/>
  <c r="FI75" i="34"/>
  <c r="FI60" i="34"/>
  <c r="FK60" i="34" s="1"/>
  <c r="Q61" i="34"/>
  <c r="FI61" i="34" s="1"/>
  <c r="FG61" i="34"/>
  <c r="FM73" i="34"/>
  <c r="FR73" i="34" s="1"/>
  <c r="FO73" i="34"/>
  <c r="FI69" i="34"/>
  <c r="FI70" i="34"/>
  <c r="FI71" i="34"/>
  <c r="FK71" i="34" s="1"/>
  <c r="FI73" i="34"/>
  <c r="FO60" i="34"/>
  <c r="FM60" i="34"/>
  <c r="FR60" i="34" s="1"/>
  <c r="FI63" i="34"/>
  <c r="FK63" i="34" s="1"/>
  <c r="FM67" i="34"/>
  <c r="FO67" i="34"/>
  <c r="FO70" i="34"/>
  <c r="FM70" i="34"/>
  <c r="FR70" i="34" s="1"/>
  <c r="FO63" i="34"/>
  <c r="FM63" i="34"/>
  <c r="FR63" i="34" s="1"/>
  <c r="FI67" i="34"/>
  <c r="FK67" i="34" s="1"/>
  <c r="FO71" i="34"/>
  <c r="FM71" i="34"/>
  <c r="FR71" i="34" s="1"/>
  <c r="FI64" i="34"/>
  <c r="FI65" i="34"/>
  <c r="FI66" i="34"/>
  <c r="FK66" i="34" s="1"/>
  <c r="FI77" i="34"/>
  <c r="FG72" i="34"/>
  <c r="FG80" i="34"/>
  <c r="FG82" i="34"/>
  <c r="AG85" i="34"/>
  <c r="FI85" i="34" s="1"/>
  <c r="FG85" i="34"/>
  <c r="FG74" i="34"/>
  <c r="Q74" i="34"/>
  <c r="FI74" i="34" s="1"/>
  <c r="FG84" i="34"/>
  <c r="FI86" i="34"/>
  <c r="FI93" i="34"/>
  <c r="FK93" i="34" s="1"/>
  <c r="FO93" i="34"/>
  <c r="FM93" i="34"/>
  <c r="Q78" i="34"/>
  <c r="FI78" i="34" s="1"/>
  <c r="FG78" i="34"/>
  <c r="FI92" i="34"/>
  <c r="FG64" i="34"/>
  <c r="FG69" i="34"/>
  <c r="FI76" i="34"/>
  <c r="Q87" i="34"/>
  <c r="FI87" i="34" s="1"/>
  <c r="FG87" i="34"/>
  <c r="FI80" i="34"/>
  <c r="FI81" i="34"/>
  <c r="AG90" i="34"/>
  <c r="FI90" i="34" s="1"/>
  <c r="FG90" i="34"/>
  <c r="FM97" i="34"/>
  <c r="FR97" i="34" s="1"/>
  <c r="FO97" i="34"/>
  <c r="FG79" i="34"/>
  <c r="FI84" i="34"/>
  <c r="FG88" i="34"/>
  <c r="Q79" i="34"/>
  <c r="FI79" i="34" s="1"/>
  <c r="FG81" i="34"/>
  <c r="FG89" i="34"/>
  <c r="FG83" i="34"/>
  <c r="Q83" i="34"/>
  <c r="FI83" i="34" s="1"/>
  <c r="FI102" i="34"/>
  <c r="FM106" i="34"/>
  <c r="FR106" i="34" s="1"/>
  <c r="FO118" i="34"/>
  <c r="FM119" i="34"/>
  <c r="FR119" i="34" s="1"/>
  <c r="FO119" i="34"/>
  <c r="Q82" i="34"/>
  <c r="FI82" i="34" s="1"/>
  <c r="FG86" i="34"/>
  <c r="Q88" i="34"/>
  <c r="FI88" i="34" s="1"/>
  <c r="FG91" i="34"/>
  <c r="Q94" i="34"/>
  <c r="FI94" i="34" s="1"/>
  <c r="FI106" i="34"/>
  <c r="FK106" i="34" s="1"/>
  <c r="FO106" i="34"/>
  <c r="FM107" i="34"/>
  <c r="FI109" i="34"/>
  <c r="Q89" i="34"/>
  <c r="FI89" i="34" s="1"/>
  <c r="FG92" i="34"/>
  <c r="FG98" i="34"/>
  <c r="FG102" i="34"/>
  <c r="Q100" i="34"/>
  <c r="FI100" i="34" s="1"/>
  <c r="FG100" i="34"/>
  <c r="FI101" i="34"/>
  <c r="AG104" i="34"/>
  <c r="FI104" i="34" s="1"/>
  <c r="FG104" i="34"/>
  <c r="FI110" i="34"/>
  <c r="FI97" i="34"/>
  <c r="FK97" i="34" s="1"/>
  <c r="FI105" i="34"/>
  <c r="AR95" i="34"/>
  <c r="FI95" i="34" s="1"/>
  <c r="FG96" i="34"/>
  <c r="Q96" i="34"/>
  <c r="FI96" i="34" s="1"/>
  <c r="Q99" i="34"/>
  <c r="FI99" i="34" s="1"/>
  <c r="FG99" i="34"/>
  <c r="FO111" i="34"/>
  <c r="FM111" i="34"/>
  <c r="FR111" i="34" s="1"/>
  <c r="FG101" i="34"/>
  <c r="FG110" i="34"/>
  <c r="Q103" i="34"/>
  <c r="FI103" i="34" s="1"/>
  <c r="FG105" i="34"/>
  <c r="Q107" i="34"/>
  <c r="FI107" i="34" s="1"/>
  <c r="FI113" i="34"/>
  <c r="Q117" i="34"/>
  <c r="FI117" i="34" s="1"/>
  <c r="FG117" i="34"/>
  <c r="FG120" i="34"/>
  <c r="Q120" i="34"/>
  <c r="FI120" i="34" s="1"/>
  <c r="FM128" i="34"/>
  <c r="FR128" i="34" s="1"/>
  <c r="FO128" i="34"/>
  <c r="Q108" i="34"/>
  <c r="FI108" i="34" s="1"/>
  <c r="FG121" i="34"/>
  <c r="FG113" i="34"/>
  <c r="FI114" i="34"/>
  <c r="FG115" i="34"/>
  <c r="FO122" i="34"/>
  <c r="FM122" i="34"/>
  <c r="FR122" i="34" s="1"/>
  <c r="FI118" i="34"/>
  <c r="FI115" i="34"/>
  <c r="FI119" i="34"/>
  <c r="Q116" i="34"/>
  <c r="FI116" i="34" s="1"/>
  <c r="FG116" i="34"/>
  <c r="FG112" i="34"/>
  <c r="Q112" i="34"/>
  <c r="FI112" i="34" s="1"/>
  <c r="FO124" i="34"/>
  <c r="FM124" i="34"/>
  <c r="FI124" i="34"/>
  <c r="FK124" i="34" s="1"/>
  <c r="FI123" i="34"/>
  <c r="FI128" i="34"/>
  <c r="Q122" i="34"/>
  <c r="FI122" i="34" s="1"/>
  <c r="FK122" i="34" s="1"/>
  <c r="FG126" i="34"/>
  <c r="Q126" i="34"/>
  <c r="FI126" i="34" s="1"/>
  <c r="Q127" i="34"/>
  <c r="FI127" i="34" s="1"/>
  <c r="FG127" i="34"/>
  <c r="FG123" i="34"/>
  <c r="FG125" i="34"/>
  <c r="FI125" i="34"/>
  <c r="FI129" i="34"/>
  <c r="FO131" i="34"/>
  <c r="FM131" i="34"/>
  <c r="FG132" i="34"/>
  <c r="FI131" i="34"/>
  <c r="FM141" i="34"/>
  <c r="FR141" i="34" s="1"/>
  <c r="FO141" i="34"/>
  <c r="FK142" i="34"/>
  <c r="FI134" i="34"/>
  <c r="FK134" i="34" s="1"/>
  <c r="FI135" i="34"/>
  <c r="Q140" i="34"/>
  <c r="FI140" i="34" s="1"/>
  <c r="FG140" i="34"/>
  <c r="FO147" i="34"/>
  <c r="FM147" i="34"/>
  <c r="FR147" i="34" s="1"/>
  <c r="FG137" i="34"/>
  <c r="FG133" i="34"/>
  <c r="FG136" i="34"/>
  <c r="FG130" i="34"/>
  <c r="Q132" i="34"/>
  <c r="FI132" i="34" s="1"/>
  <c r="FG135" i="34"/>
  <c r="FG144" i="34"/>
  <c r="AG144" i="34"/>
  <c r="FI144" i="34" s="1"/>
  <c r="FG146" i="34"/>
  <c r="Q146" i="34"/>
  <c r="FI146" i="34" s="1"/>
  <c r="FG139" i="34"/>
  <c r="Q139" i="34"/>
  <c r="FI139" i="34" s="1"/>
  <c r="FI145" i="34"/>
  <c r="FG158" i="34"/>
  <c r="Q158" i="34"/>
  <c r="FI158" i="34" s="1"/>
  <c r="FI138" i="34"/>
  <c r="FI137" i="34"/>
  <c r="FI143" i="34"/>
  <c r="FG145" i="34"/>
  <c r="FG138" i="34"/>
  <c r="FI141" i="34"/>
  <c r="FI147" i="34"/>
  <c r="FM148" i="34"/>
  <c r="FR148" i="34" s="1"/>
  <c r="FO148" i="34"/>
  <c r="FG159" i="34"/>
  <c r="FG149" i="34"/>
  <c r="FG143" i="34"/>
  <c r="CT148" i="34"/>
  <c r="FI148" i="34" s="1"/>
  <c r="FG150" i="34"/>
  <c r="Q150" i="34"/>
  <c r="FI150" i="34" s="1"/>
  <c r="FG152" i="34"/>
  <c r="Q153" i="34"/>
  <c r="FI153" i="34" s="1"/>
  <c r="FG153" i="34"/>
  <c r="FG154" i="34"/>
  <c r="BI154" i="34"/>
  <c r="FI154" i="34" s="1"/>
  <c r="FG156" i="34"/>
  <c r="FO171" i="34"/>
  <c r="FM171" i="34"/>
  <c r="Q149" i="34"/>
  <c r="FI149" i="34" s="1"/>
  <c r="FI156" i="34"/>
  <c r="FI162" i="34"/>
  <c r="FG157" i="34"/>
  <c r="Q157" i="34"/>
  <c r="FI157" i="34" s="1"/>
  <c r="FI166" i="34"/>
  <c r="FK166" i="34" s="1"/>
  <c r="FM166" i="34"/>
  <c r="FR166" i="34" s="1"/>
  <c r="FO166" i="34"/>
  <c r="FI172" i="34"/>
  <c r="FG151" i="34"/>
  <c r="FI160" i="34"/>
  <c r="FI168" i="34"/>
  <c r="FG170" i="34"/>
  <c r="Q170" i="34"/>
  <c r="FI170" i="34" s="1"/>
  <c r="FG155" i="34"/>
  <c r="AG155" i="34"/>
  <c r="FI155" i="34" s="1"/>
  <c r="FG164" i="34"/>
  <c r="Q164" i="34"/>
  <c r="FI164" i="34" s="1"/>
  <c r="FI152" i="34"/>
  <c r="FG165" i="34"/>
  <c r="Q165" i="34"/>
  <c r="FI165" i="34" s="1"/>
  <c r="FG167" i="34"/>
  <c r="FG160" i="34"/>
  <c r="Q161" i="34"/>
  <c r="FI161" i="34" s="1"/>
  <c r="FG161" i="34"/>
  <c r="FG162" i="34"/>
  <c r="FI171" i="34"/>
  <c r="FG163" i="34"/>
  <c r="AG163" i="34"/>
  <c r="FI163" i="34" s="1"/>
  <c r="FG169" i="34"/>
  <c r="FG172" i="34"/>
  <c r="FG168" i="34"/>
  <c r="FO4" i="33"/>
  <c r="FM4" i="33"/>
  <c r="FO11" i="33"/>
  <c r="FM11" i="33"/>
  <c r="FM6" i="33"/>
  <c r="FR6" i="33" s="1"/>
  <c r="FK6" i="33"/>
  <c r="FO6" i="33"/>
  <c r="FI8" i="33"/>
  <c r="FI10" i="33"/>
  <c r="FI3" i="33"/>
  <c r="FK3" i="33" s="1"/>
  <c r="FI7" i="33"/>
  <c r="FO3" i="33"/>
  <c r="FM3" i="33"/>
  <c r="FM9" i="33"/>
  <c r="FR9" i="33" s="1"/>
  <c r="FK9" i="33"/>
  <c r="FO9" i="33"/>
  <c r="FO12" i="33"/>
  <c r="FM12" i="33"/>
  <c r="FI2" i="33"/>
  <c r="FI12" i="33"/>
  <c r="FK12" i="33" s="1"/>
  <c r="FG13" i="33"/>
  <c r="FG7" i="33"/>
  <c r="FG10" i="33"/>
  <c r="FO20" i="33"/>
  <c r="FM20" i="33"/>
  <c r="FG2" i="33"/>
  <c r="AG4" i="33"/>
  <c r="FI4" i="33" s="1"/>
  <c r="FG8" i="33"/>
  <c r="AG11" i="33"/>
  <c r="FI11" i="33" s="1"/>
  <c r="FI16" i="33"/>
  <c r="FI18" i="33"/>
  <c r="FK18" i="33" s="1"/>
  <c r="FG16" i="33"/>
  <c r="FO19" i="33"/>
  <c r="FM19" i="33"/>
  <c r="FI21" i="33"/>
  <c r="FM23" i="33"/>
  <c r="FR23" i="33" s="1"/>
  <c r="FO23" i="33"/>
  <c r="FM26" i="33"/>
  <c r="FK26" i="33"/>
  <c r="FO26" i="33"/>
  <c r="FI14" i="33"/>
  <c r="FG15" i="33"/>
  <c r="Q15" i="33"/>
  <c r="FI15" i="33" s="1"/>
  <c r="FO18" i="33"/>
  <c r="FM18" i="33"/>
  <c r="FR18" i="33" s="1"/>
  <c r="FI22" i="33"/>
  <c r="Q17" i="33"/>
  <c r="FI17" i="33" s="1"/>
  <c r="FG21" i="33"/>
  <c r="FI37" i="33"/>
  <c r="FK37" i="33" s="1"/>
  <c r="FI39" i="33"/>
  <c r="FM42" i="33"/>
  <c r="FO42" i="33"/>
  <c r="FG24" i="33"/>
  <c r="Q24" i="33"/>
  <c r="FI24" i="33" s="1"/>
  <c r="FO33" i="33"/>
  <c r="FM33" i="33"/>
  <c r="FR33" i="33" s="1"/>
  <c r="FI36" i="33"/>
  <c r="FK36" i="33" s="1"/>
  <c r="FI23" i="33"/>
  <c r="FK23" i="33" s="1"/>
  <c r="Q20" i="33"/>
  <c r="FI20" i="33" s="1"/>
  <c r="FG22" i="33"/>
  <c r="FI28" i="33"/>
  <c r="FI34" i="33"/>
  <c r="FK34" i="33" s="1"/>
  <c r="FO40" i="33"/>
  <c r="FM40" i="33"/>
  <c r="FR40" i="33" s="1"/>
  <c r="AG19" i="33"/>
  <c r="FI19" i="33" s="1"/>
  <c r="FO38" i="33"/>
  <c r="FM38" i="33"/>
  <c r="FR38" i="33" s="1"/>
  <c r="FO35" i="33"/>
  <c r="FO36" i="33"/>
  <c r="FM36" i="33"/>
  <c r="FG25" i="33"/>
  <c r="FI30" i="33"/>
  <c r="Q25" i="33"/>
  <c r="FI25" i="33" s="1"/>
  <c r="FO27" i="33"/>
  <c r="FM27" i="33"/>
  <c r="FR27" i="33" s="1"/>
  <c r="FO28" i="33"/>
  <c r="FM28" i="33"/>
  <c r="FR28" i="33" s="1"/>
  <c r="FO34" i="33"/>
  <c r="FM34" i="33"/>
  <c r="FG30" i="33"/>
  <c r="Q32" i="33"/>
  <c r="FI32" i="33" s="1"/>
  <c r="Q35" i="33"/>
  <c r="FI35" i="33" s="1"/>
  <c r="Q38" i="33"/>
  <c r="FI38" i="33" s="1"/>
  <c r="FG39" i="33"/>
  <c r="FI47" i="33"/>
  <c r="FI49" i="33"/>
  <c r="FO49" i="33"/>
  <c r="FM49" i="33"/>
  <c r="FO51" i="33"/>
  <c r="FM51" i="33"/>
  <c r="Q27" i="33"/>
  <c r="FI27" i="33" s="1"/>
  <c r="FG31" i="33"/>
  <c r="FO43" i="33"/>
  <c r="FM43" i="33"/>
  <c r="FR43" i="33" s="1"/>
  <c r="FO50" i="33"/>
  <c r="FM50" i="33"/>
  <c r="FR50" i="33" s="1"/>
  <c r="Q29" i="33"/>
  <c r="FI29" i="33" s="1"/>
  <c r="Q33" i="33"/>
  <c r="FI33" i="33" s="1"/>
  <c r="Q40" i="33"/>
  <c r="FI40" i="33" s="1"/>
  <c r="FK40" i="33" s="1"/>
  <c r="FG41" i="33"/>
  <c r="FO48" i="33"/>
  <c r="FK46" i="33"/>
  <c r="FO46" i="33"/>
  <c r="FM46" i="33"/>
  <c r="FO52" i="33"/>
  <c r="FM52" i="33"/>
  <c r="FI42" i="33"/>
  <c r="FI44" i="33"/>
  <c r="FM45" i="33"/>
  <c r="FO45" i="33"/>
  <c r="Q41" i="33"/>
  <c r="FI41" i="33" s="1"/>
  <c r="FG44" i="33"/>
  <c r="Q48" i="33"/>
  <c r="FI48" i="33" s="1"/>
  <c r="Q51" i="33"/>
  <c r="FI51" i="33" s="1"/>
  <c r="FK51" i="33" s="1"/>
  <c r="FI57" i="33"/>
  <c r="FG47" i="33"/>
  <c r="FI56" i="33"/>
  <c r="FK56" i="33" s="1"/>
  <c r="FM60" i="33"/>
  <c r="FO60" i="33"/>
  <c r="AG43" i="33"/>
  <c r="FI43" i="33" s="1"/>
  <c r="AG50" i="33"/>
  <c r="FI50" i="33" s="1"/>
  <c r="AG52" i="33"/>
  <c r="FI52" i="33" s="1"/>
  <c r="FI53" i="33"/>
  <c r="FG53" i="33"/>
  <c r="FO58" i="33"/>
  <c r="FM58" i="33"/>
  <c r="FI59" i="33"/>
  <c r="FK59" i="33" s="1"/>
  <c r="FI54" i="33"/>
  <c r="FI55" i="33"/>
  <c r="FM56" i="33"/>
  <c r="FR56" i="33" s="1"/>
  <c r="FO56" i="33"/>
  <c r="FO59" i="33"/>
  <c r="FM59" i="33"/>
  <c r="FR59" i="33" s="1"/>
  <c r="FG55" i="33"/>
  <c r="FG57" i="33"/>
  <c r="FI62" i="33"/>
  <c r="FM61" i="33"/>
  <c r="FO61" i="33"/>
  <c r="FI60" i="33"/>
  <c r="FK60" i="33" s="1"/>
  <c r="FI63" i="33"/>
  <c r="FO63" i="33"/>
  <c r="FM63" i="33"/>
  <c r="FR63" i="33" s="1"/>
  <c r="FI61" i="33"/>
  <c r="FK61" i="33" s="1"/>
  <c r="FM65" i="33"/>
  <c r="FR65" i="33" s="1"/>
  <c r="FO65" i="33"/>
  <c r="FI65" i="33"/>
  <c r="Q64" i="33"/>
  <c r="FI64" i="33" s="1"/>
  <c r="FG64" i="33"/>
  <c r="FO66" i="33"/>
  <c r="FM66" i="33"/>
  <c r="FR66" i="33" s="1"/>
  <c r="FO67" i="33"/>
  <c r="FM67" i="33"/>
  <c r="FR67" i="33" s="1"/>
  <c r="FI68" i="33"/>
  <c r="FI67" i="33"/>
  <c r="FK67" i="33" s="1"/>
  <c r="Q66" i="33"/>
  <c r="FI66" i="33" s="1"/>
  <c r="FO71" i="33"/>
  <c r="FM71" i="33"/>
  <c r="FR71" i="33" s="1"/>
  <c r="FI71" i="33"/>
  <c r="FG68" i="33"/>
  <c r="FK73" i="33"/>
  <c r="FO73" i="33"/>
  <c r="FM73" i="33"/>
  <c r="FG70" i="33"/>
  <c r="FI69" i="33"/>
  <c r="Q70" i="33"/>
  <c r="FI70" i="33" s="1"/>
  <c r="FG74" i="33"/>
  <c r="FG77" i="33"/>
  <c r="Q77" i="33"/>
  <c r="FI77" i="33" s="1"/>
  <c r="FO80" i="33"/>
  <c r="FM80" i="33"/>
  <c r="FR80" i="33" s="1"/>
  <c r="FK80" i="33"/>
  <c r="FM81" i="33"/>
  <c r="FR81" i="33" s="1"/>
  <c r="FO81" i="33"/>
  <c r="FI83" i="33"/>
  <c r="FM83" i="33"/>
  <c r="FO83" i="33"/>
  <c r="FI82" i="33"/>
  <c r="FI74" i="33"/>
  <c r="FG75" i="33"/>
  <c r="FG76" i="33"/>
  <c r="Q72" i="33"/>
  <c r="FI72" i="33" s="1"/>
  <c r="FG72" i="33"/>
  <c r="FI81" i="33"/>
  <c r="Q76" i="33"/>
  <c r="FI76" i="33" s="1"/>
  <c r="Q78" i="33"/>
  <c r="FI78" i="33" s="1"/>
  <c r="Q79" i="33"/>
  <c r="FI79" i="33" s="1"/>
  <c r="FG82" i="33"/>
  <c r="FG85" i="33"/>
  <c r="Q84" i="33"/>
  <c r="FI84" i="33" s="1"/>
  <c r="FG84" i="33"/>
  <c r="FI86" i="33"/>
  <c r="Q85" i="33"/>
  <c r="FI85" i="33" s="1"/>
  <c r="FG86" i="33"/>
  <c r="FO91" i="33"/>
  <c r="FM91" i="33"/>
  <c r="FR91" i="33" s="1"/>
  <c r="FG88" i="33"/>
  <c r="FI87" i="33"/>
  <c r="FI88" i="33"/>
  <c r="FO89" i="33"/>
  <c r="FM89" i="33"/>
  <c r="FI89" i="33"/>
  <c r="FG90" i="33"/>
  <c r="Q90" i="33"/>
  <c r="FI90" i="33" s="1"/>
  <c r="FM98" i="33"/>
  <c r="FR98" i="33" s="1"/>
  <c r="FO98" i="33"/>
  <c r="FG92" i="33"/>
  <c r="FG93" i="33"/>
  <c r="FI94" i="33"/>
  <c r="FG97" i="33"/>
  <c r="Q97" i="33"/>
  <c r="FI97" i="33" s="1"/>
  <c r="FI91" i="33"/>
  <c r="FM99" i="33"/>
  <c r="FR99" i="33" s="1"/>
  <c r="FK99" i="33"/>
  <c r="FO99" i="33"/>
  <c r="FI93" i="33"/>
  <c r="FG94" i="33"/>
  <c r="FI98" i="33"/>
  <c r="FK98" i="33" s="1"/>
  <c r="FI95" i="33"/>
  <c r="FG96" i="33"/>
  <c r="FG95" i="33"/>
  <c r="Q96" i="33"/>
  <c r="FI96" i="33" s="1"/>
  <c r="FI127" i="32"/>
  <c r="FI159" i="32"/>
  <c r="FI191" i="32"/>
  <c r="FI223" i="32"/>
  <c r="FI255" i="32"/>
  <c r="FI14" i="32"/>
  <c r="FI31" i="32"/>
  <c r="FI32" i="32"/>
  <c r="FI43" i="32"/>
  <c r="FI52" i="32"/>
  <c r="FI54" i="32"/>
  <c r="FI63" i="32"/>
  <c r="FI64" i="32"/>
  <c r="FI74" i="32"/>
  <c r="FI84" i="32"/>
  <c r="FI86" i="32"/>
  <c r="FI95" i="32"/>
  <c r="FI96" i="32"/>
  <c r="FI106" i="32"/>
  <c r="FI107" i="32"/>
  <c r="FI128" i="32"/>
  <c r="FI160" i="32"/>
  <c r="FI192" i="32"/>
  <c r="FI224" i="32"/>
  <c r="FI256" i="32"/>
  <c r="FI138" i="32"/>
  <c r="FI170" i="32"/>
  <c r="FI202" i="32"/>
  <c r="FI234" i="32"/>
  <c r="FI139" i="32"/>
  <c r="FI171" i="32"/>
  <c r="FI203" i="32"/>
  <c r="FI235" i="32"/>
  <c r="FI267" i="32"/>
  <c r="FI116" i="32"/>
  <c r="FI148" i="32"/>
  <c r="FI180" i="32"/>
  <c r="FI212" i="32"/>
  <c r="FI244" i="32"/>
  <c r="FI276" i="32"/>
  <c r="FI266" i="32"/>
  <c r="FG13" i="32"/>
  <c r="FG52" i="32"/>
  <c r="FG95" i="32"/>
  <c r="FG180" i="32"/>
  <c r="FO180" i="32" s="1"/>
  <c r="FG266" i="32"/>
  <c r="Q149" i="32"/>
  <c r="FI149" i="32" s="1"/>
  <c r="FG149" i="32"/>
  <c r="Q205" i="32"/>
  <c r="FI205" i="32" s="1"/>
  <c r="FG205" i="32"/>
  <c r="Q213" i="32"/>
  <c r="FI213" i="32" s="1"/>
  <c r="FG213" i="32"/>
  <c r="Q221" i="32"/>
  <c r="FI221" i="32" s="1"/>
  <c r="FG221" i="32"/>
  <c r="Q237" i="32"/>
  <c r="FI237" i="32" s="1"/>
  <c r="FG237" i="32"/>
  <c r="Q245" i="32"/>
  <c r="FI245" i="32" s="1"/>
  <c r="FG245" i="32"/>
  <c r="Q253" i="32"/>
  <c r="FI253" i="32" s="1"/>
  <c r="FG253" i="32"/>
  <c r="Q261" i="32"/>
  <c r="FI261" i="32" s="1"/>
  <c r="FG261" i="32"/>
  <c r="Q269" i="32"/>
  <c r="FI269" i="32" s="1"/>
  <c r="FG269" i="32"/>
  <c r="FG223" i="32"/>
  <c r="Q117" i="32"/>
  <c r="FI117" i="32" s="1"/>
  <c r="FG117" i="32"/>
  <c r="Q125" i="32"/>
  <c r="FI125" i="32" s="1"/>
  <c r="FG125" i="32"/>
  <c r="Q165" i="32"/>
  <c r="FI165" i="32" s="1"/>
  <c r="FG165" i="32"/>
  <c r="Q229" i="32"/>
  <c r="FI229" i="32" s="1"/>
  <c r="FG229" i="32"/>
  <c r="Q141" i="32"/>
  <c r="FI141" i="32" s="1"/>
  <c r="FG141" i="32"/>
  <c r="Q157" i="32"/>
  <c r="FI157" i="32" s="1"/>
  <c r="FG157" i="32"/>
  <c r="FG2" i="32"/>
  <c r="FG3" i="32"/>
  <c r="FG4" i="32"/>
  <c r="Q5" i="32"/>
  <c r="FI5" i="32" s="1"/>
  <c r="FG5" i="32"/>
  <c r="FG6" i="32"/>
  <c r="FG7" i="32"/>
  <c r="FG8" i="32"/>
  <c r="FM8" i="32" s="1"/>
  <c r="FR8" i="32" s="1"/>
  <c r="Q9" i="32"/>
  <c r="FI9" i="32" s="1"/>
  <c r="FG9" i="32"/>
  <c r="FG21" i="32"/>
  <c r="FG22" i="32"/>
  <c r="FO22" i="32" s="1"/>
  <c r="FG42" i="32"/>
  <c r="FG75" i="32"/>
  <c r="Q133" i="32"/>
  <c r="FI133" i="32" s="1"/>
  <c r="FG133" i="32"/>
  <c r="Q173" i="32"/>
  <c r="FI173" i="32" s="1"/>
  <c r="FG173" i="32"/>
  <c r="Q181" i="32"/>
  <c r="FI181" i="32" s="1"/>
  <c r="FG181" i="32"/>
  <c r="Q189" i="32"/>
  <c r="FI189" i="32" s="1"/>
  <c r="FG189" i="32"/>
  <c r="Q197" i="32"/>
  <c r="FI197" i="32" s="1"/>
  <c r="FG197" i="32"/>
  <c r="FG138" i="32"/>
  <c r="Q124" i="32"/>
  <c r="FI124" i="32" s="1"/>
  <c r="FG124" i="32"/>
  <c r="Q132" i="32"/>
  <c r="FI132" i="32" s="1"/>
  <c r="FG132" i="32"/>
  <c r="Q140" i="32"/>
  <c r="FI140" i="32" s="1"/>
  <c r="FG140" i="32"/>
  <c r="Q156" i="32"/>
  <c r="FI156" i="32" s="1"/>
  <c r="FG156" i="32"/>
  <c r="Q164" i="32"/>
  <c r="FI164" i="32" s="1"/>
  <c r="FG164" i="32"/>
  <c r="Q172" i="32"/>
  <c r="FI172" i="32" s="1"/>
  <c r="FG172" i="32"/>
  <c r="Q188" i="32"/>
  <c r="FI188" i="32" s="1"/>
  <c r="FG188" i="32"/>
  <c r="Q196" i="32"/>
  <c r="FI196" i="32" s="1"/>
  <c r="FG196" i="32"/>
  <c r="Q204" i="32"/>
  <c r="FI204" i="32" s="1"/>
  <c r="FG204" i="32"/>
  <c r="Q220" i="32"/>
  <c r="FI220" i="32" s="1"/>
  <c r="FG220" i="32"/>
  <c r="Q228" i="32"/>
  <c r="FI228" i="32" s="1"/>
  <c r="FG228" i="32"/>
  <c r="Q236" i="32"/>
  <c r="FI236" i="32" s="1"/>
  <c r="FG236" i="32"/>
  <c r="Q252" i="32"/>
  <c r="FI252" i="32" s="1"/>
  <c r="FG252" i="32"/>
  <c r="Q260" i="32"/>
  <c r="FI260" i="32" s="1"/>
  <c r="FG260" i="32"/>
  <c r="Q268" i="32"/>
  <c r="FI268" i="32" s="1"/>
  <c r="FG268" i="32"/>
  <c r="FG43" i="32"/>
  <c r="FG86" i="32"/>
  <c r="FG128" i="32"/>
  <c r="FG171" i="32"/>
  <c r="FG214" i="32"/>
  <c r="FG256" i="32"/>
  <c r="Q126" i="32"/>
  <c r="FI126" i="32" s="1"/>
  <c r="FG126" i="32"/>
  <c r="Q134" i="32"/>
  <c r="FI134" i="32" s="1"/>
  <c r="FG134" i="32"/>
  <c r="Q142" i="32"/>
  <c r="FI142" i="32" s="1"/>
  <c r="FG142" i="32"/>
  <c r="Q158" i="32"/>
  <c r="FI158" i="32" s="1"/>
  <c r="FG158" i="32"/>
  <c r="Q166" i="32"/>
  <c r="FI166" i="32" s="1"/>
  <c r="FG166" i="32"/>
  <c r="Q174" i="32"/>
  <c r="FI174" i="32" s="1"/>
  <c r="FG174" i="32"/>
  <c r="Q190" i="32"/>
  <c r="FI190" i="32" s="1"/>
  <c r="FG190" i="32"/>
  <c r="Q198" i="32"/>
  <c r="FI198" i="32" s="1"/>
  <c r="FG198" i="32"/>
  <c r="Q206" i="32"/>
  <c r="FI206" i="32" s="1"/>
  <c r="FG206" i="32"/>
  <c r="Q222" i="32"/>
  <c r="FI222" i="32" s="1"/>
  <c r="FG222" i="32"/>
  <c r="Q230" i="32"/>
  <c r="FI230" i="32" s="1"/>
  <c r="FG230" i="32"/>
  <c r="Q238" i="32"/>
  <c r="FI238" i="32" s="1"/>
  <c r="FG238" i="32"/>
  <c r="Q254" i="32"/>
  <c r="FI254" i="32" s="1"/>
  <c r="FG254" i="32"/>
  <c r="Q262" i="32"/>
  <c r="FI262" i="32" s="1"/>
  <c r="FG262" i="32"/>
  <c r="Q270" i="32"/>
  <c r="FI270" i="32" s="1"/>
  <c r="FG270" i="32"/>
  <c r="FG14" i="32"/>
  <c r="FM14" i="32" s="1"/>
  <c r="FG54" i="32"/>
  <c r="FG96" i="32"/>
  <c r="FG139" i="32"/>
  <c r="FG182" i="32"/>
  <c r="FG224" i="32"/>
  <c r="FG267" i="32"/>
  <c r="Q119" i="32"/>
  <c r="FI119" i="32" s="1"/>
  <c r="FG119" i="32"/>
  <c r="Q135" i="32"/>
  <c r="FI135" i="32" s="1"/>
  <c r="FG135" i="32"/>
  <c r="Q143" i="32"/>
  <c r="FI143" i="32" s="1"/>
  <c r="FG143" i="32"/>
  <c r="Q151" i="32"/>
  <c r="FI151" i="32" s="1"/>
  <c r="FG151" i="32"/>
  <c r="Q167" i="32"/>
  <c r="FI167" i="32" s="1"/>
  <c r="FG167" i="32"/>
  <c r="Q175" i="32"/>
  <c r="FI175" i="32" s="1"/>
  <c r="FG175" i="32"/>
  <c r="Q183" i="32"/>
  <c r="FI183" i="32" s="1"/>
  <c r="FG183" i="32"/>
  <c r="Q199" i="32"/>
  <c r="FI199" i="32" s="1"/>
  <c r="FG199" i="32"/>
  <c r="Q207" i="32"/>
  <c r="FI207" i="32" s="1"/>
  <c r="FG207" i="32"/>
  <c r="Q215" i="32"/>
  <c r="FI215" i="32" s="1"/>
  <c r="FG215" i="32"/>
  <c r="Q231" i="32"/>
  <c r="FI231" i="32" s="1"/>
  <c r="FG231" i="32"/>
  <c r="Q239" i="32"/>
  <c r="FI239" i="32" s="1"/>
  <c r="FG239" i="32"/>
  <c r="Q247" i="32"/>
  <c r="FI247" i="32" s="1"/>
  <c r="FG247" i="32"/>
  <c r="Q263" i="32"/>
  <c r="FI263" i="32" s="1"/>
  <c r="FG263" i="32"/>
  <c r="Q271" i="32"/>
  <c r="FI271" i="32" s="1"/>
  <c r="FG271" i="32"/>
  <c r="FG63" i="32"/>
  <c r="FG106" i="32"/>
  <c r="FG148" i="32"/>
  <c r="FG191" i="32"/>
  <c r="FG234" i="32"/>
  <c r="FG276" i="32"/>
  <c r="FG10" i="32"/>
  <c r="FG11" i="32"/>
  <c r="FO11" i="32" s="1"/>
  <c r="FG12" i="32"/>
  <c r="Q17" i="32"/>
  <c r="FI17" i="32" s="1"/>
  <c r="FG17" i="32"/>
  <c r="Q24" i="32"/>
  <c r="FI24" i="32" s="1"/>
  <c r="FG24" i="32"/>
  <c r="Q25" i="32"/>
  <c r="FI25" i="32" s="1"/>
  <c r="FG25" i="32"/>
  <c r="FG28" i="32"/>
  <c r="FM28" i="32" s="1"/>
  <c r="Q29" i="32"/>
  <c r="FI29" i="32" s="1"/>
  <c r="FG29" i="32"/>
  <c r="Q34" i="32"/>
  <c r="FI34" i="32" s="1"/>
  <c r="FG34" i="32"/>
  <c r="Q35" i="32"/>
  <c r="FI35" i="32" s="1"/>
  <c r="FG35" i="32"/>
  <c r="Q37" i="32"/>
  <c r="FI37" i="32" s="1"/>
  <c r="FG37" i="32"/>
  <c r="FM37" i="32" s="1"/>
  <c r="Q38" i="32"/>
  <c r="FI38" i="32" s="1"/>
  <c r="FG38" i="32"/>
  <c r="Q39" i="32"/>
  <c r="FI39" i="32" s="1"/>
  <c r="FG39" i="32"/>
  <c r="Q40" i="32"/>
  <c r="FI40" i="32" s="1"/>
  <c r="FG40" i="32"/>
  <c r="Q44" i="32"/>
  <c r="FI44" i="32" s="1"/>
  <c r="FG44" i="32"/>
  <c r="Q45" i="32"/>
  <c r="FI45" i="32" s="1"/>
  <c r="FG45" i="32"/>
  <c r="Q46" i="32"/>
  <c r="FI46" i="32" s="1"/>
  <c r="FG46" i="32"/>
  <c r="FO46" i="32" s="1"/>
  <c r="Q47" i="32"/>
  <c r="FI47" i="32" s="1"/>
  <c r="FG47" i="32"/>
  <c r="Q48" i="32"/>
  <c r="FI48" i="32" s="1"/>
  <c r="FG48" i="32"/>
  <c r="Q49" i="32"/>
  <c r="FI49" i="32" s="1"/>
  <c r="FG49" i="32"/>
  <c r="Q50" i="32"/>
  <c r="FI50" i="32" s="1"/>
  <c r="FG50" i="32"/>
  <c r="FG51" i="32"/>
  <c r="Q53" i="32"/>
  <c r="FI53" i="32" s="1"/>
  <c r="FG53" i="32"/>
  <c r="Q55" i="32"/>
  <c r="FI55" i="32" s="1"/>
  <c r="FG55" i="32"/>
  <c r="Q56" i="32"/>
  <c r="FI56" i="32" s="1"/>
  <c r="FG56" i="32"/>
  <c r="FG57" i="32"/>
  <c r="FG58" i="32"/>
  <c r="FG59" i="32"/>
  <c r="Q60" i="32"/>
  <c r="FI60" i="32" s="1"/>
  <c r="FG60" i="32"/>
  <c r="Q61" i="32"/>
  <c r="FI61" i="32" s="1"/>
  <c r="FG61" i="32"/>
  <c r="Q62" i="32"/>
  <c r="FI62" i="32" s="1"/>
  <c r="FG62" i="32"/>
  <c r="FM62" i="32" s="1"/>
  <c r="FG65" i="32"/>
  <c r="Q66" i="32"/>
  <c r="FI66" i="32" s="1"/>
  <c r="FG66" i="32"/>
  <c r="FG67" i="32"/>
  <c r="FO67" i="32" s="1"/>
  <c r="FG68" i="32"/>
  <c r="FG69" i="32"/>
  <c r="Q70" i="32"/>
  <c r="FI70" i="32" s="1"/>
  <c r="FG70" i="32"/>
  <c r="Q71" i="32"/>
  <c r="FI71" i="32" s="1"/>
  <c r="FG71" i="32"/>
  <c r="Q72" i="32"/>
  <c r="FI72" i="32" s="1"/>
  <c r="FG72" i="32"/>
  <c r="Q73" i="32"/>
  <c r="FI73" i="32" s="1"/>
  <c r="FG73" i="32"/>
  <c r="FG76" i="32"/>
  <c r="FG77" i="32"/>
  <c r="Q78" i="32"/>
  <c r="FI78" i="32" s="1"/>
  <c r="FG78" i="32"/>
  <c r="Q79" i="32"/>
  <c r="FI79" i="32" s="1"/>
  <c r="FG79" i="32"/>
  <c r="FG80" i="32"/>
  <c r="Q81" i="32"/>
  <c r="FI81" i="32" s="1"/>
  <c r="FG81" i="32"/>
  <c r="FG82" i="32"/>
  <c r="Q83" i="32"/>
  <c r="FI83" i="32" s="1"/>
  <c r="FG83" i="32"/>
  <c r="FG85" i="32"/>
  <c r="FG87" i="32"/>
  <c r="FG88" i="32"/>
  <c r="Q89" i="32"/>
  <c r="FI89" i="32" s="1"/>
  <c r="FG89" i="32"/>
  <c r="FG90" i="32"/>
  <c r="Q91" i="32"/>
  <c r="FI91" i="32" s="1"/>
  <c r="FG91" i="32"/>
  <c r="Q92" i="32"/>
  <c r="FI92" i="32" s="1"/>
  <c r="FG92" i="32"/>
  <c r="Q93" i="32"/>
  <c r="FG93" i="32"/>
  <c r="Q94" i="32"/>
  <c r="FI94" i="32" s="1"/>
  <c r="FG94" i="32"/>
  <c r="Q97" i="32"/>
  <c r="FI97" i="32" s="1"/>
  <c r="FG97" i="32"/>
  <c r="Q98" i="32"/>
  <c r="FI98" i="32" s="1"/>
  <c r="FG98" i="32"/>
  <c r="Q99" i="32"/>
  <c r="FI99" i="32" s="1"/>
  <c r="FG99" i="32"/>
  <c r="FG100" i="32"/>
  <c r="FG101" i="32"/>
  <c r="Q102" i="32"/>
  <c r="FI102" i="32" s="1"/>
  <c r="FG102" i="32"/>
  <c r="Q103" i="32"/>
  <c r="FI103" i="32" s="1"/>
  <c r="FG103" i="32"/>
  <c r="FG104" i="32"/>
  <c r="Q105" i="32"/>
  <c r="FI105" i="32" s="1"/>
  <c r="FG105" i="32"/>
  <c r="Q108" i="32"/>
  <c r="FI108" i="32" s="1"/>
  <c r="FG108" i="32"/>
  <c r="FG109" i="32"/>
  <c r="Q110" i="32"/>
  <c r="FI110" i="32" s="1"/>
  <c r="FG110" i="32"/>
  <c r="Q111" i="32"/>
  <c r="FI111" i="32" s="1"/>
  <c r="FG111" i="32"/>
  <c r="Q112" i="32"/>
  <c r="FI112" i="32" s="1"/>
  <c r="FG112" i="32"/>
  <c r="Q120" i="32"/>
  <c r="FI120" i="32" s="1"/>
  <c r="FG120" i="32"/>
  <c r="Q136" i="32"/>
  <c r="FI136" i="32" s="1"/>
  <c r="FG136" i="32"/>
  <c r="Q144" i="32"/>
  <c r="FI144" i="32" s="1"/>
  <c r="FG144" i="32"/>
  <c r="Q152" i="32"/>
  <c r="FI152" i="32" s="1"/>
  <c r="FG152" i="32"/>
  <c r="Q168" i="32"/>
  <c r="FI168" i="32" s="1"/>
  <c r="FG168" i="32"/>
  <c r="Q176" i="32"/>
  <c r="FI176" i="32" s="1"/>
  <c r="FG176" i="32"/>
  <c r="Q184" i="32"/>
  <c r="FI184" i="32" s="1"/>
  <c r="FG184" i="32"/>
  <c r="Q200" i="32"/>
  <c r="FI200" i="32" s="1"/>
  <c r="FG200" i="32"/>
  <c r="Q208" i="32"/>
  <c r="FI208" i="32" s="1"/>
  <c r="FG208" i="32"/>
  <c r="Q216" i="32"/>
  <c r="FI216" i="32" s="1"/>
  <c r="FG216" i="32"/>
  <c r="Q232" i="32"/>
  <c r="FI232" i="32" s="1"/>
  <c r="FG232" i="32"/>
  <c r="Q240" i="32"/>
  <c r="FI240" i="32" s="1"/>
  <c r="FG240" i="32"/>
  <c r="Q248" i="32"/>
  <c r="FI248" i="32" s="1"/>
  <c r="FG248" i="32"/>
  <c r="Q264" i="32"/>
  <c r="FI264" i="32" s="1"/>
  <c r="FG264" i="32"/>
  <c r="Q272" i="32"/>
  <c r="FI272" i="32" s="1"/>
  <c r="FG272" i="32"/>
  <c r="FG64" i="32"/>
  <c r="FG107" i="32"/>
  <c r="FG150" i="32"/>
  <c r="FG192" i="32"/>
  <c r="FG235" i="32"/>
  <c r="Q15" i="32"/>
  <c r="FG15" i="32"/>
  <c r="Q16" i="32"/>
  <c r="FI16" i="32" s="1"/>
  <c r="FG16" i="32"/>
  <c r="Q18" i="32"/>
  <c r="FI18" i="32" s="1"/>
  <c r="FG18" i="32"/>
  <c r="FG19" i="32"/>
  <c r="Q20" i="32"/>
  <c r="FI20" i="32" s="1"/>
  <c r="FG20" i="32"/>
  <c r="FO20" i="32" s="1"/>
  <c r="Q23" i="32"/>
  <c r="FI23" i="32" s="1"/>
  <c r="FG23" i="32"/>
  <c r="FG26" i="32"/>
  <c r="FG27" i="32"/>
  <c r="FO27" i="32" s="1"/>
  <c r="FG30" i="32"/>
  <c r="Q33" i="32"/>
  <c r="FI33" i="32" s="1"/>
  <c r="FG33" i="32"/>
  <c r="Q36" i="32"/>
  <c r="FI36" i="32" s="1"/>
  <c r="FG36" i="32"/>
  <c r="FG41" i="32"/>
  <c r="Q113" i="32"/>
  <c r="FI113" i="32" s="1"/>
  <c r="FG113" i="32"/>
  <c r="Q121" i="32"/>
  <c r="FI121" i="32" s="1"/>
  <c r="FG121" i="32"/>
  <c r="Q129" i="32"/>
  <c r="FI129" i="32" s="1"/>
  <c r="FG129" i="32"/>
  <c r="Q137" i="32"/>
  <c r="FI137" i="32" s="1"/>
  <c r="FG137" i="32"/>
  <c r="Q145" i="32"/>
  <c r="FI145" i="32" s="1"/>
  <c r="FG145" i="32"/>
  <c r="Q153" i="32"/>
  <c r="FI153" i="32" s="1"/>
  <c r="FG153" i="32"/>
  <c r="Q161" i="32"/>
  <c r="FI161" i="32" s="1"/>
  <c r="FG161" i="32"/>
  <c r="Q169" i="32"/>
  <c r="FI169" i="32" s="1"/>
  <c r="FG169" i="32"/>
  <c r="Q177" i="32"/>
  <c r="FI177" i="32" s="1"/>
  <c r="FG177" i="32"/>
  <c r="Q185" i="32"/>
  <c r="FI185" i="32" s="1"/>
  <c r="FG185" i="32"/>
  <c r="Q193" i="32"/>
  <c r="FI193" i="32" s="1"/>
  <c r="FG193" i="32"/>
  <c r="Q201" i="32"/>
  <c r="FI201" i="32" s="1"/>
  <c r="FG201" i="32"/>
  <c r="Q209" i="32"/>
  <c r="FI209" i="32" s="1"/>
  <c r="FG209" i="32"/>
  <c r="Q217" i="32"/>
  <c r="FI217" i="32" s="1"/>
  <c r="FG217" i="32"/>
  <c r="Q225" i="32"/>
  <c r="FI225" i="32" s="1"/>
  <c r="FG225" i="32"/>
  <c r="Q233" i="32"/>
  <c r="FI233" i="32" s="1"/>
  <c r="FG233" i="32"/>
  <c r="Q241" i="32"/>
  <c r="FI241" i="32" s="1"/>
  <c r="FG241" i="32"/>
  <c r="Q249" i="32"/>
  <c r="FI249" i="32" s="1"/>
  <c r="FG249" i="32"/>
  <c r="Q257" i="32"/>
  <c r="FI257" i="32" s="1"/>
  <c r="FG257" i="32"/>
  <c r="Q265" i="32"/>
  <c r="FI265" i="32" s="1"/>
  <c r="FG265" i="32"/>
  <c r="Q273" i="32"/>
  <c r="FI273" i="32" s="1"/>
  <c r="FG273" i="32"/>
  <c r="FG31" i="32"/>
  <c r="FG74" i="32"/>
  <c r="FG116" i="32"/>
  <c r="FG159" i="32"/>
  <c r="FG202" i="32"/>
  <c r="FG244" i="32"/>
  <c r="Q114" i="32"/>
  <c r="FI114" i="32" s="1"/>
  <c r="FG114" i="32"/>
  <c r="Q122" i="32"/>
  <c r="FI122" i="32" s="1"/>
  <c r="FG122" i="32"/>
  <c r="Q130" i="32"/>
  <c r="FI130" i="32" s="1"/>
  <c r="FG130" i="32"/>
  <c r="Q146" i="32"/>
  <c r="FI146" i="32" s="1"/>
  <c r="FG146" i="32"/>
  <c r="Q154" i="32"/>
  <c r="FI154" i="32" s="1"/>
  <c r="FG154" i="32"/>
  <c r="Q162" i="32"/>
  <c r="FI162" i="32" s="1"/>
  <c r="FG162" i="32"/>
  <c r="Q178" i="32"/>
  <c r="FI178" i="32" s="1"/>
  <c r="FG178" i="32"/>
  <c r="Q186" i="32"/>
  <c r="FI186" i="32" s="1"/>
  <c r="FG186" i="32"/>
  <c r="Q194" i="32"/>
  <c r="FI194" i="32" s="1"/>
  <c r="FG194" i="32"/>
  <c r="Q210" i="32"/>
  <c r="FI210" i="32" s="1"/>
  <c r="FG210" i="32"/>
  <c r="Q218" i="32"/>
  <c r="FI218" i="32" s="1"/>
  <c r="FG218" i="32"/>
  <c r="Q226" i="32"/>
  <c r="FI226" i="32" s="1"/>
  <c r="FG226" i="32"/>
  <c r="Q242" i="32"/>
  <c r="FI242" i="32" s="1"/>
  <c r="FG242" i="32"/>
  <c r="Q250" i="32"/>
  <c r="FI250" i="32" s="1"/>
  <c r="FG250" i="32"/>
  <c r="Q258" i="32"/>
  <c r="FI258" i="32" s="1"/>
  <c r="FG258" i="32"/>
  <c r="Q274" i="32"/>
  <c r="FI274" i="32" s="1"/>
  <c r="FG274" i="32"/>
  <c r="FG32" i="32"/>
  <c r="FM32" i="32" s="1"/>
  <c r="FR32" i="32" s="1"/>
  <c r="FG118" i="32"/>
  <c r="FG160" i="32"/>
  <c r="FG203" i="32"/>
  <c r="FG246" i="32"/>
  <c r="Q115" i="32"/>
  <c r="FI115" i="32" s="1"/>
  <c r="FG115" i="32"/>
  <c r="Q123" i="32"/>
  <c r="FI123" i="32" s="1"/>
  <c r="FG123" i="32"/>
  <c r="Q131" i="32"/>
  <c r="FI131" i="32" s="1"/>
  <c r="FG131" i="32"/>
  <c r="Q147" i="32"/>
  <c r="FI147" i="32" s="1"/>
  <c r="FG147" i="32"/>
  <c r="Q155" i="32"/>
  <c r="FI155" i="32" s="1"/>
  <c r="FG155" i="32"/>
  <c r="Q163" i="32"/>
  <c r="FI163" i="32" s="1"/>
  <c r="FG163" i="32"/>
  <c r="Q179" i="32"/>
  <c r="FI179" i="32" s="1"/>
  <c r="FG179" i="32"/>
  <c r="Q187" i="32"/>
  <c r="FI187" i="32" s="1"/>
  <c r="FG187" i="32"/>
  <c r="Q195" i="32"/>
  <c r="FI195" i="32" s="1"/>
  <c r="FG195" i="32"/>
  <c r="Q211" i="32"/>
  <c r="FI211" i="32" s="1"/>
  <c r="FG211" i="32"/>
  <c r="Q219" i="32"/>
  <c r="FI219" i="32" s="1"/>
  <c r="FG219" i="32"/>
  <c r="Q227" i="32"/>
  <c r="FI227" i="32" s="1"/>
  <c r="FG227" i="32"/>
  <c r="Q243" i="32"/>
  <c r="FI243" i="32" s="1"/>
  <c r="FG243" i="32"/>
  <c r="Q251" i="32"/>
  <c r="FI251" i="32" s="1"/>
  <c r="FG251" i="32"/>
  <c r="Q259" i="32"/>
  <c r="FI259" i="32" s="1"/>
  <c r="FG259" i="32"/>
  <c r="Q275" i="32"/>
  <c r="FI275" i="32" s="1"/>
  <c r="FG275" i="32"/>
  <c r="FG84" i="32"/>
  <c r="FG127" i="32"/>
  <c r="FG170" i="32"/>
  <c r="FG212" i="32"/>
  <c r="FG255" i="32"/>
  <c r="Q28" i="32"/>
  <c r="FI28" i="32" s="1"/>
  <c r="FO2" i="32"/>
  <c r="FO10" i="32"/>
  <c r="Q13" i="32"/>
  <c r="FI13" i="32" s="1"/>
  <c r="FO15" i="32"/>
  <c r="Q67" i="32"/>
  <c r="FI67" i="32" s="1"/>
  <c r="Q2" i="32"/>
  <c r="FI2" i="32" s="1"/>
  <c r="FM7" i="32"/>
  <c r="FR7" i="32" s="1"/>
  <c r="Q10" i="32"/>
  <c r="FI10" i="32" s="1"/>
  <c r="FM25" i="32"/>
  <c r="FO56" i="32"/>
  <c r="FO4" i="32"/>
  <c r="FO5" i="32"/>
  <c r="FO12" i="32"/>
  <c r="FO16" i="32"/>
  <c r="FO9" i="32"/>
  <c r="Q21" i="32"/>
  <c r="FI21" i="32" s="1"/>
  <c r="FO29" i="32"/>
  <c r="Q75" i="32"/>
  <c r="FI75" i="32" s="1"/>
  <c r="FM91" i="32"/>
  <c r="FR91" i="32" s="1"/>
  <c r="FO95" i="32"/>
  <c r="Q6" i="32"/>
  <c r="FO23" i="32"/>
  <c r="FM26" i="32"/>
  <c r="FR26" i="32" s="1"/>
  <c r="FM97" i="32"/>
  <c r="FM73" i="32"/>
  <c r="FR73" i="32" s="1"/>
  <c r="FM54" i="32"/>
  <c r="FR54" i="32" s="1"/>
  <c r="FO88" i="32"/>
  <c r="Q80" i="32"/>
  <c r="FI80" i="32" s="1"/>
  <c r="Q88" i="32"/>
  <c r="FI88" i="32" s="1"/>
  <c r="FM4" i="32"/>
  <c r="FM5" i="32"/>
  <c r="FR5" i="32" s="1"/>
  <c r="FM12" i="32"/>
  <c r="FM13" i="32"/>
  <c r="FO13" i="32"/>
  <c r="Q4" i="32"/>
  <c r="FI4" i="32" s="1"/>
  <c r="Q12" i="32"/>
  <c r="FI12" i="32" s="1"/>
  <c r="Q3" i="32"/>
  <c r="FI3" i="32" s="1"/>
  <c r="Q11" i="32"/>
  <c r="FI11" i="32" s="1"/>
  <c r="FM33" i="32"/>
  <c r="FO33" i="32"/>
  <c r="FM24" i="32"/>
  <c r="FR24" i="32" s="1"/>
  <c r="FO24" i="32"/>
  <c r="Q8" i="32"/>
  <c r="FI8" i="32" s="1"/>
  <c r="AG15" i="32"/>
  <c r="Q19" i="32"/>
  <c r="FI19" i="32" s="1"/>
  <c r="FK31" i="32"/>
  <c r="Q7" i="32"/>
  <c r="FI7" i="32" s="1"/>
  <c r="FO26" i="32"/>
  <c r="FO30" i="32"/>
  <c r="FM30" i="32"/>
  <c r="FO31" i="32"/>
  <c r="FM31" i="32"/>
  <c r="FM29" i="32"/>
  <c r="FR29" i="32" s="1"/>
  <c r="FM38" i="32"/>
  <c r="FR38" i="32" s="1"/>
  <c r="FO38" i="32"/>
  <c r="Q22" i="32"/>
  <c r="FI22" i="32" s="1"/>
  <c r="Q30" i="32"/>
  <c r="FI30" i="32" s="1"/>
  <c r="Q41" i="32"/>
  <c r="FI41" i="32" s="1"/>
  <c r="Q42" i="32"/>
  <c r="FI42" i="32" s="1"/>
  <c r="Q27" i="32"/>
  <c r="FI27" i="32" s="1"/>
  <c r="Q26" i="32"/>
  <c r="FI26" i="32" s="1"/>
  <c r="FK38" i="32"/>
  <c r="FM68" i="32"/>
  <c r="FO73" i="32"/>
  <c r="FK73" i="32"/>
  <c r="Q51" i="32"/>
  <c r="FI51" i="32" s="1"/>
  <c r="Q58" i="32"/>
  <c r="FI58" i="32" s="1"/>
  <c r="Q59" i="32"/>
  <c r="FI59" i="32" s="1"/>
  <c r="DE93" i="32"/>
  <c r="Q69" i="32"/>
  <c r="FI69" i="32" s="1"/>
  <c r="Q57" i="32"/>
  <c r="FI57" i="32" s="1"/>
  <c r="FO75" i="32"/>
  <c r="FM75" i="32"/>
  <c r="FR75" i="32" s="1"/>
  <c r="Q77" i="32"/>
  <c r="FI77" i="32" s="1"/>
  <c r="Q87" i="32"/>
  <c r="FI87" i="32" s="1"/>
  <c r="Q65" i="32"/>
  <c r="FI65" i="32" s="1"/>
  <c r="FO86" i="32"/>
  <c r="FM86" i="32"/>
  <c r="FR86" i="32" s="1"/>
  <c r="FM83" i="32"/>
  <c r="FR83" i="32" s="1"/>
  <c r="FO83" i="32"/>
  <c r="Q82" i="32"/>
  <c r="FI82" i="32" s="1"/>
  <c r="Q101" i="32"/>
  <c r="FI101" i="32" s="1"/>
  <c r="Q68" i="32"/>
  <c r="FI68" i="32" s="1"/>
  <c r="Q76" i="32"/>
  <c r="FI76" i="32" s="1"/>
  <c r="FM105" i="32"/>
  <c r="FK86" i="32"/>
  <c r="FO100" i="32"/>
  <c r="FM100" i="32"/>
  <c r="FR100" i="32" s="1"/>
  <c r="Q90" i="32"/>
  <c r="FI90" i="32" s="1"/>
  <c r="FK105" i="32"/>
  <c r="FK102" i="32"/>
  <c r="FO102" i="32"/>
  <c r="FM102" i="32"/>
  <c r="Q85" i="32"/>
  <c r="FI85" i="32" s="1"/>
  <c r="Q109" i="32"/>
  <c r="FI109" i="32" s="1"/>
  <c r="FO104" i="32"/>
  <c r="FM104" i="32"/>
  <c r="FR104" i="32" s="1"/>
  <c r="Q104" i="32"/>
  <c r="FI104" i="32" s="1"/>
  <c r="Q100" i="32"/>
  <c r="FI100" i="32" s="1"/>
  <c r="FE81" i="32"/>
  <c r="FE15" i="32"/>
  <c r="FE102" i="32"/>
  <c r="FE19" i="32"/>
  <c r="EZ53" i="32"/>
  <c r="EZ49" i="32"/>
  <c r="EU36" i="32"/>
  <c r="FE254" i="32"/>
  <c r="FE126" i="32"/>
  <c r="FE163" i="32"/>
  <c r="EZ161" i="32"/>
  <c r="EZ200" i="32"/>
  <c r="EU268" i="32"/>
  <c r="EU150" i="32"/>
  <c r="EU205" i="32"/>
  <c r="EP164" i="32"/>
  <c r="EK238" i="32"/>
  <c r="EK224" i="32"/>
  <c r="EP166" i="32"/>
  <c r="EP275" i="32"/>
  <c r="EF132" i="32"/>
  <c r="FE49" i="32"/>
  <c r="EZ47" i="32"/>
  <c r="EZ43" i="32"/>
  <c r="EU30" i="32"/>
  <c r="EU26" i="32"/>
  <c r="FE188" i="32"/>
  <c r="FE225" i="32"/>
  <c r="EZ220" i="32"/>
  <c r="EZ267" i="32"/>
  <c r="EZ125" i="32"/>
  <c r="EU209" i="32"/>
  <c r="EU256" i="32"/>
  <c r="EU130" i="32"/>
  <c r="FE82" i="32"/>
  <c r="FE88" i="32"/>
  <c r="EZ100" i="32"/>
  <c r="EU87" i="32"/>
  <c r="EU83" i="32"/>
  <c r="FE234" i="32"/>
  <c r="FE271" i="32"/>
  <c r="FE143" i="32"/>
  <c r="EZ270" i="32"/>
  <c r="EZ120" i="32"/>
  <c r="EU188" i="32"/>
  <c r="EU243" i="32"/>
  <c r="EU125" i="32"/>
  <c r="EP124" i="32"/>
  <c r="FE77" i="32"/>
  <c r="FE16" i="32"/>
  <c r="EZ28" i="32"/>
  <c r="EU15" i="32"/>
  <c r="EU11" i="32"/>
  <c r="FE216" i="32"/>
  <c r="FE253" i="32"/>
  <c r="FE125" i="32"/>
  <c r="EZ198" i="32"/>
  <c r="EZ237" i="32"/>
  <c r="EU116" i="32"/>
  <c r="EU171" i="32"/>
  <c r="EU242" i="32"/>
  <c r="EK186" i="32"/>
  <c r="EP213" i="32"/>
  <c r="EK148" i="32"/>
  <c r="EK261" i="32"/>
  <c r="EP199" i="32"/>
  <c r="EF169" i="32"/>
  <c r="EF232" i="32"/>
  <c r="DU276" i="32"/>
  <c r="DU146" i="32"/>
  <c r="DU215" i="32"/>
  <c r="DZ222" i="32"/>
  <c r="DZ259" i="32"/>
  <c r="FE5" i="32"/>
  <c r="EZ87" i="32"/>
  <c r="EZ83" i="32"/>
  <c r="EU70" i="32"/>
  <c r="EU66" i="32"/>
  <c r="FE198" i="32"/>
  <c r="FE235" i="32"/>
  <c r="EZ260" i="32"/>
  <c r="EZ126" i="32"/>
  <c r="EZ165" i="32"/>
  <c r="EU249" i="32"/>
  <c r="EU175" i="32"/>
  <c r="EU170" i="32"/>
  <c r="EK255" i="32"/>
  <c r="EP177" i="32"/>
  <c r="EK112" i="32"/>
  <c r="EK225" i="32"/>
  <c r="EP163" i="32"/>
  <c r="FE74" i="32"/>
  <c r="FE43" i="32"/>
  <c r="EZ77" i="32"/>
  <c r="EZ73" i="32"/>
  <c r="EU60" i="32"/>
  <c r="FE260" i="32"/>
  <c r="FE132" i="32"/>
  <c r="FE169" i="32"/>
  <c r="EZ185" i="32"/>
  <c r="EZ224" i="32"/>
  <c r="EZ162" i="32"/>
  <c r="EU174" i="32"/>
  <c r="EU229" i="32"/>
  <c r="EP176" i="32"/>
  <c r="FE50" i="32"/>
  <c r="EZ71" i="32"/>
  <c r="EZ67" i="32"/>
  <c r="EU54" i="32"/>
  <c r="EU50" i="32"/>
  <c r="FE194" i="32"/>
  <c r="FE231" i="32"/>
  <c r="FE54" i="32"/>
  <c r="FE86" i="32"/>
  <c r="FE14" i="32"/>
  <c r="FE104" i="32"/>
  <c r="EZ48" i="32"/>
  <c r="EU103" i="32"/>
  <c r="EU99" i="32"/>
  <c r="FE238" i="32"/>
  <c r="FE275" i="32"/>
  <c r="FE147" i="32"/>
  <c r="EZ250" i="32"/>
  <c r="EZ136" i="32"/>
  <c r="EU204" i="32"/>
  <c r="EU259" i="32"/>
  <c r="EU141" i="32"/>
  <c r="EP132" i="32"/>
  <c r="EP257" i="32"/>
  <c r="EK192" i="32"/>
  <c r="EP134" i="32"/>
  <c r="EP243" i="32"/>
  <c r="FE60" i="32"/>
  <c r="EZ110" i="32"/>
  <c r="EZ106" i="32"/>
  <c r="EU93" i="32"/>
  <c r="EU89" i="32"/>
  <c r="FE172" i="32"/>
  <c r="FE209" i="32"/>
  <c r="EZ156" i="32"/>
  <c r="EZ203" i="32"/>
  <c r="EZ255" i="32"/>
  <c r="EU145" i="32"/>
  <c r="EU192" i="32"/>
  <c r="EP256" i="32"/>
  <c r="FE85" i="32"/>
  <c r="FE24" i="32"/>
  <c r="EZ36" i="32"/>
  <c r="EU23" i="32"/>
  <c r="EU19" i="32"/>
  <c r="FE218" i="32"/>
  <c r="FE255" i="32"/>
  <c r="FE127" i="32"/>
  <c r="EZ206" i="32"/>
  <c r="EZ245" i="32"/>
  <c r="EU124" i="32"/>
  <c r="EU179" i="32"/>
  <c r="EU250" i="32"/>
  <c r="EK206" i="32"/>
  <c r="FE13" i="32"/>
  <c r="EZ95" i="32"/>
  <c r="EZ91" i="32"/>
  <c r="EU78" i="32"/>
  <c r="EU74" i="32"/>
  <c r="FE200" i="32"/>
  <c r="FE237" i="32"/>
  <c r="EZ268" i="32"/>
  <c r="EZ134" i="32"/>
  <c r="EZ173" i="32"/>
  <c r="EU257" i="32"/>
  <c r="EU223" i="32"/>
  <c r="EU178" i="32"/>
  <c r="EK259" i="32"/>
  <c r="EP181" i="32"/>
  <c r="EK116" i="32"/>
  <c r="EK229" i="32"/>
  <c r="EP167" i="32"/>
  <c r="EF263" i="32"/>
  <c r="EF168" i="32"/>
  <c r="DU212" i="32"/>
  <c r="DU133" i="32"/>
  <c r="DU151" i="32"/>
  <c r="DZ206" i="32"/>
  <c r="DZ243" i="32"/>
  <c r="FE100" i="32"/>
  <c r="EZ23" i="32"/>
  <c r="EZ19" i="32"/>
  <c r="EU6" i="32"/>
  <c r="EU2" i="32"/>
  <c r="FE182" i="32"/>
  <c r="FE219" i="32"/>
  <c r="EZ196" i="32"/>
  <c r="EZ243" i="32"/>
  <c r="EZ242" i="32"/>
  <c r="EU185" i="32"/>
  <c r="EU232" i="32"/>
  <c r="EP276" i="32"/>
  <c r="EK223" i="32"/>
  <c r="EP145" i="32"/>
  <c r="EK150" i="32"/>
  <c r="EK193" i="32"/>
  <c r="EP131" i="32"/>
  <c r="FE46" i="32"/>
  <c r="FE65" i="32"/>
  <c r="EZ13" i="32"/>
  <c r="EZ9" i="32"/>
  <c r="EU80" i="32"/>
  <c r="FE244" i="32"/>
  <c r="FE116" i="32"/>
  <c r="FE153" i="32"/>
  <c r="EZ121" i="32"/>
  <c r="EZ160" i="32"/>
  <c r="EU228" i="32"/>
  <c r="EU255" i="32"/>
  <c r="EU165" i="32"/>
  <c r="EP144" i="32"/>
  <c r="FE84" i="32"/>
  <c r="EZ7" i="32"/>
  <c r="EZ3" i="32"/>
  <c r="EU24" i="32"/>
  <c r="EU48" i="32"/>
  <c r="FE178" i="32"/>
  <c r="FE22" i="32"/>
  <c r="FE101" i="32"/>
  <c r="FE40" i="32"/>
  <c r="EZ52" i="32"/>
  <c r="EU39" i="32"/>
  <c r="EU35" i="32"/>
  <c r="FE222" i="32"/>
  <c r="FE259" i="32"/>
  <c r="FE131" i="32"/>
  <c r="EZ222" i="32"/>
  <c r="EZ261" i="32"/>
  <c r="EU140" i="32"/>
  <c r="EU195" i="32"/>
  <c r="EU266" i="32"/>
  <c r="EK230" i="32"/>
  <c r="EP225" i="32"/>
  <c r="EK160" i="32"/>
  <c r="EK273" i="32"/>
  <c r="EP211" i="32"/>
  <c r="FE98" i="32"/>
  <c r="EZ46" i="32"/>
  <c r="EZ42" i="32"/>
  <c r="EU29" i="32"/>
  <c r="EU25" i="32"/>
  <c r="FE156" i="32"/>
  <c r="FE193" i="32"/>
  <c r="EZ154" i="32"/>
  <c r="EZ139" i="32"/>
  <c r="EZ191" i="32"/>
  <c r="EU270" i="32"/>
  <c r="EU128" i="32"/>
  <c r="EP224" i="32"/>
  <c r="FE21" i="32"/>
  <c r="EZ103" i="32"/>
  <c r="EZ99" i="32"/>
  <c r="EU86" i="32"/>
  <c r="EU82" i="32"/>
  <c r="FE202" i="32"/>
  <c r="FE239" i="32"/>
  <c r="EZ276" i="32"/>
  <c r="EZ142" i="32"/>
  <c r="EZ181" i="32"/>
  <c r="EU265" i="32"/>
  <c r="EU115" i="32"/>
  <c r="EU186" i="32"/>
  <c r="FE108" i="32"/>
  <c r="EZ31" i="32"/>
  <c r="EZ27" i="32"/>
  <c r="EU14" i="32"/>
  <c r="EU10" i="32"/>
  <c r="FE184" i="32"/>
  <c r="FE221" i="32"/>
  <c r="EZ204" i="32"/>
  <c r="EZ251" i="32"/>
  <c r="EZ274" i="32"/>
  <c r="EU193" i="32"/>
  <c r="EU240" i="32"/>
  <c r="EU114" i="32"/>
  <c r="EK227" i="32"/>
  <c r="EP149" i="32"/>
  <c r="EK158" i="32"/>
  <c r="EK197" i="32"/>
  <c r="EP135" i="32"/>
  <c r="EF238" i="32"/>
  <c r="EF223" i="32"/>
  <c r="DU148" i="32"/>
  <c r="DU217" i="32"/>
  <c r="DU262" i="32"/>
  <c r="DZ190" i="32"/>
  <c r="FE36" i="32"/>
  <c r="EZ86" i="32"/>
  <c r="EZ82" i="32"/>
  <c r="EU69" i="32"/>
  <c r="EU65" i="32"/>
  <c r="FE166" i="32"/>
  <c r="FE203" i="32"/>
  <c r="EZ132" i="32"/>
  <c r="EZ179" i="32"/>
  <c r="EZ231" i="32"/>
  <c r="EU121" i="32"/>
  <c r="EU168" i="32"/>
  <c r="EP244" i="32"/>
  <c r="EK191" i="32"/>
  <c r="EP113" i="32"/>
  <c r="EP246" i="32"/>
  <c r="EK161" i="32"/>
  <c r="EK170" i="32"/>
  <c r="FE89" i="32"/>
  <c r="FE64" i="32"/>
  <c r="EZ76" i="32"/>
  <c r="EU63" i="32"/>
  <c r="EU59" i="32"/>
  <c r="FE228" i="32"/>
  <c r="FE265" i="32"/>
  <c r="FE137" i="32"/>
  <c r="EZ246" i="32"/>
  <c r="EZ186" i="32"/>
  <c r="EU164" i="32"/>
  <c r="EU219" i="32"/>
  <c r="EU191" i="32"/>
  <c r="FE20" i="32"/>
  <c r="EZ70" i="32"/>
  <c r="EZ66" i="32"/>
  <c r="EU53" i="32"/>
  <c r="EU49" i="32"/>
  <c r="FE162" i="32"/>
  <c r="FE37" i="32"/>
  <c r="FE33" i="32"/>
  <c r="EZ8" i="32"/>
  <c r="EU102" i="32"/>
  <c r="EU98" i="32"/>
  <c r="FE206" i="32"/>
  <c r="FE243" i="32"/>
  <c r="FE115" i="32"/>
  <c r="EZ158" i="32"/>
  <c r="EZ197" i="32"/>
  <c r="EU119" i="32"/>
  <c r="EU131" i="32"/>
  <c r="EU202" i="32"/>
  <c r="EK271" i="32"/>
  <c r="EP193" i="32"/>
  <c r="EK128" i="32"/>
  <c r="EK241" i="32"/>
  <c r="EP179" i="32"/>
  <c r="FE39" i="32"/>
  <c r="FE75" i="32"/>
  <c r="EZ109" i="32"/>
  <c r="EZ105" i="32"/>
  <c r="EU92" i="32"/>
  <c r="FE268" i="32"/>
  <c r="FE140" i="32"/>
  <c r="FE177" i="32"/>
  <c r="EZ217" i="32"/>
  <c r="EZ256" i="32"/>
  <c r="EZ127" i="32"/>
  <c r="EU206" i="32"/>
  <c r="EU261" i="32"/>
  <c r="EP192" i="32"/>
  <c r="FE9" i="32"/>
  <c r="EZ39" i="32"/>
  <c r="EZ35" i="32"/>
  <c r="EU22" i="32"/>
  <c r="EU18" i="32"/>
  <c r="FE186" i="32"/>
  <c r="FE223" i="32"/>
  <c r="EZ212" i="32"/>
  <c r="EZ259" i="32"/>
  <c r="EZ117" i="32"/>
  <c r="EU201" i="32"/>
  <c r="EU248" i="32"/>
  <c r="EU122" i="32"/>
  <c r="FE44" i="32"/>
  <c r="EZ94" i="32"/>
  <c r="EZ90" i="32"/>
  <c r="EU77" i="32"/>
  <c r="EU73" i="32"/>
  <c r="FE168" i="32"/>
  <c r="FE205" i="32"/>
  <c r="EZ140" i="32"/>
  <c r="EZ187" i="32"/>
  <c r="EZ239" i="32"/>
  <c r="EU129" i="32"/>
  <c r="EU176" i="32"/>
  <c r="EP248" i="32"/>
  <c r="EK195" i="32"/>
  <c r="EP117" i="32"/>
  <c r="EP250" i="32"/>
  <c r="EK165" i="32"/>
  <c r="EK194" i="32"/>
  <c r="EF174" i="32"/>
  <c r="EF221" i="32"/>
  <c r="DU267" i="32"/>
  <c r="DU153" i="32"/>
  <c r="DU198" i="32"/>
  <c r="DZ174" i="32"/>
  <c r="FE95" i="32"/>
  <c r="FE25" i="32"/>
  <c r="EZ22" i="32"/>
  <c r="EZ18" i="32"/>
  <c r="EU5" i="32"/>
  <c r="EU104" i="32"/>
  <c r="FE150" i="32"/>
  <c r="FE187" i="32"/>
  <c r="EZ257" i="32"/>
  <c r="EZ115" i="32"/>
  <c r="EZ167" i="32"/>
  <c r="EU246" i="32"/>
  <c r="EU239" i="32"/>
  <c r="EP212" i="32"/>
  <c r="EK159" i="32"/>
  <c r="EK272" i="32"/>
  <c r="EP214" i="32"/>
  <c r="EK129" i="32"/>
  <c r="EF228" i="32"/>
  <c r="FE61" i="32"/>
  <c r="FE66" i="32"/>
  <c r="EZ12" i="32"/>
  <c r="EU72" i="32"/>
  <c r="EU96" i="32"/>
  <c r="FE212" i="32"/>
  <c r="FE249" i="32"/>
  <c r="FE121" i="32"/>
  <c r="EZ182" i="32"/>
  <c r="EZ221" i="32"/>
  <c r="EU231" i="32"/>
  <c r="EU155" i="32"/>
  <c r="EU226" i="32"/>
  <c r="FE71" i="32"/>
  <c r="FE99" i="32"/>
  <c r="EZ6" i="32"/>
  <c r="EZ2" i="32"/>
  <c r="EU16" i="32"/>
  <c r="FE274" i="32"/>
  <c r="FE146" i="32"/>
  <c r="FE183" i="32"/>
  <c r="EZ241" i="32"/>
  <c r="EZ130" i="32"/>
  <c r="EZ151" i="32"/>
  <c r="EU230" i="32"/>
  <c r="EU143" i="32"/>
  <c r="FE73" i="32"/>
  <c r="EZ55" i="32"/>
  <c r="EZ51" i="32"/>
  <c r="EU38" i="32"/>
  <c r="EU34" i="32"/>
  <c r="FE190" i="32"/>
  <c r="FE227" i="32"/>
  <c r="EZ228" i="32"/>
  <c r="EZ275" i="32"/>
  <c r="EZ133" i="32"/>
  <c r="EU217" i="32"/>
  <c r="EU264" i="32"/>
  <c r="EU138" i="32"/>
  <c r="EK239" i="32"/>
  <c r="EP161" i="32"/>
  <c r="EK214" i="32"/>
  <c r="EK209" i="32"/>
  <c r="EP147" i="32"/>
  <c r="FE94" i="32"/>
  <c r="FE11" i="32"/>
  <c r="EZ45" i="32"/>
  <c r="EZ41" i="32"/>
  <c r="EU28" i="32"/>
  <c r="FE252" i="32"/>
  <c r="FE124" i="32"/>
  <c r="FE161" i="32"/>
  <c r="EZ153" i="32"/>
  <c r="EZ192" i="32"/>
  <c r="EU260" i="32"/>
  <c r="EU142" i="32"/>
  <c r="EU197" i="32"/>
  <c r="EP160" i="32"/>
  <c r="FE52" i="32"/>
  <c r="EZ102" i="32"/>
  <c r="EZ98" i="32"/>
  <c r="EU85" i="32"/>
  <c r="EU81" i="32"/>
  <c r="FE170" i="32"/>
  <c r="FE207" i="32"/>
  <c r="EZ148" i="32"/>
  <c r="EZ195" i="32"/>
  <c r="EZ247" i="32"/>
  <c r="EU137" i="32"/>
  <c r="EU184" i="32"/>
  <c r="EP252" i="32"/>
  <c r="FE103" i="32"/>
  <c r="FE97" i="32"/>
  <c r="EZ30" i="32"/>
  <c r="EZ26" i="32"/>
  <c r="EU13" i="32"/>
  <c r="EU9" i="32"/>
  <c r="FE152" i="32"/>
  <c r="FE189" i="32"/>
  <c r="EZ265" i="32"/>
  <c r="EZ123" i="32"/>
  <c r="EZ175" i="32"/>
  <c r="EU254" i="32"/>
  <c r="EU112" i="32"/>
  <c r="EP216" i="32"/>
  <c r="EK163" i="32"/>
  <c r="EK276" i="32"/>
  <c r="EP218" i="32"/>
  <c r="EK133" i="32"/>
  <c r="EF236" i="32"/>
  <c r="EF255" i="32"/>
  <c r="EF157" i="32"/>
  <c r="DU203" i="32"/>
  <c r="DU157" i="32"/>
  <c r="DU134" i="32"/>
  <c r="DZ158" i="32"/>
  <c r="FE7" i="32"/>
  <c r="FE51" i="32"/>
  <c r="EZ85" i="32"/>
  <c r="EZ81" i="32"/>
  <c r="EU68" i="32"/>
  <c r="FE262" i="32"/>
  <c r="FE134" i="32"/>
  <c r="FE171" i="32"/>
  <c r="EZ193" i="32"/>
  <c r="EZ232" i="32"/>
  <c r="EZ178" i="32"/>
  <c r="EU182" i="32"/>
  <c r="EU237" i="32"/>
  <c r="EP180" i="32"/>
  <c r="EK127" i="32"/>
  <c r="EK240" i="32"/>
  <c r="EP182" i="32"/>
  <c r="EK190" i="32"/>
  <c r="EF164" i="32"/>
  <c r="FE90" i="32"/>
  <c r="EZ79" i="32"/>
  <c r="EZ75" i="32"/>
  <c r="EU62" i="32"/>
  <c r="EU58" i="32"/>
  <c r="FE196" i="32"/>
  <c r="FE233" i="32"/>
  <c r="EZ252" i="32"/>
  <c r="EZ118" i="32"/>
  <c r="EZ157" i="32"/>
  <c r="EU241" i="32"/>
  <c r="EU159" i="32"/>
  <c r="EU162" i="32"/>
  <c r="FE34" i="32"/>
  <c r="FE35" i="32"/>
  <c r="EZ69" i="32"/>
  <c r="EZ65" i="32"/>
  <c r="EU52" i="32"/>
  <c r="FE258" i="32"/>
  <c r="FE130" i="32"/>
  <c r="FE167" i="32"/>
  <c r="FE68" i="32"/>
  <c r="EZ32" i="32"/>
  <c r="EZ40" i="32"/>
  <c r="EU101" i="32"/>
  <c r="EU97" i="32"/>
  <c r="FE174" i="32"/>
  <c r="FE211" i="32"/>
  <c r="EZ164" i="32"/>
  <c r="EZ211" i="32"/>
  <c r="EZ263" i="32"/>
  <c r="EU153" i="32"/>
  <c r="EU200" i="32"/>
  <c r="EP260" i="32"/>
  <c r="EK207" i="32"/>
  <c r="EP129" i="32"/>
  <c r="EP262" i="32"/>
  <c r="EK177" i="32"/>
  <c r="EP115" i="32"/>
  <c r="FE6" i="32"/>
  <c r="FE96" i="32"/>
  <c r="EZ108" i="32"/>
  <c r="EU95" i="32"/>
  <c r="EU91" i="32"/>
  <c r="FE236" i="32"/>
  <c r="FE273" i="32"/>
  <c r="FE145" i="32"/>
  <c r="EZ210" i="32"/>
  <c r="EZ128" i="32"/>
  <c r="EU196" i="32"/>
  <c r="EU251" i="32"/>
  <c r="EU133" i="32"/>
  <c r="FE26" i="32"/>
  <c r="EZ38" i="32"/>
  <c r="EZ34" i="32"/>
  <c r="EU21" i="32"/>
  <c r="EU17" i="32"/>
  <c r="FE154" i="32"/>
  <c r="FE191" i="32"/>
  <c r="EZ273" i="32"/>
  <c r="EZ131" i="32"/>
  <c r="EZ183" i="32"/>
  <c r="EU262" i="32"/>
  <c r="EU120" i="32"/>
  <c r="EP220" i="32"/>
  <c r="FE23" i="32"/>
  <c r="FE59" i="32"/>
  <c r="EZ93" i="32"/>
  <c r="EZ89" i="32"/>
  <c r="EU76" i="32"/>
  <c r="FE264" i="32"/>
  <c r="FE136" i="32"/>
  <c r="FE173" i="32"/>
  <c r="EZ201" i="32"/>
  <c r="EZ240" i="32"/>
  <c r="EZ226" i="32"/>
  <c r="EU190" i="32"/>
  <c r="EU245" i="32"/>
  <c r="EP184" i="32"/>
  <c r="EK131" i="32"/>
  <c r="EK244" i="32"/>
  <c r="EP186" i="32"/>
  <c r="EK226" i="32"/>
  <c r="EF172" i="32"/>
  <c r="EF235" i="32"/>
  <c r="EF274" i="32"/>
  <c r="DU139" i="32"/>
  <c r="DU216" i="32"/>
  <c r="DZ270" i="32"/>
  <c r="DZ142" i="32"/>
  <c r="FE62" i="32"/>
  <c r="FE42" i="32"/>
  <c r="EZ21" i="32"/>
  <c r="EZ17" i="32"/>
  <c r="EU4" i="32"/>
  <c r="FE246" i="32"/>
  <c r="FE118" i="32"/>
  <c r="FE155" i="32"/>
  <c r="EZ129" i="32"/>
  <c r="EZ168" i="32"/>
  <c r="EU236" i="32"/>
  <c r="EU118" i="32"/>
  <c r="EU173" i="32"/>
  <c r="EP148" i="32"/>
  <c r="EP273" i="32"/>
  <c r="EK208" i="32"/>
  <c r="EP150" i="32"/>
  <c r="EP259" i="32"/>
  <c r="FE92" i="32"/>
  <c r="EZ15" i="32"/>
  <c r="EZ11" i="32"/>
  <c r="EU56" i="32"/>
  <c r="EU88" i="32"/>
  <c r="FE180" i="32"/>
  <c r="FE217" i="32"/>
  <c r="EZ188" i="32"/>
  <c r="EZ235" i="32"/>
  <c r="EZ138" i="32"/>
  <c r="EU177" i="32"/>
  <c r="EU224" i="32"/>
  <c r="EP272" i="32"/>
  <c r="FE38" i="32"/>
  <c r="FE41" i="32"/>
  <c r="EZ5" i="32"/>
  <c r="EZ104" i="32"/>
  <c r="EU8" i="32"/>
  <c r="FE242" i="32"/>
  <c r="FE114" i="32"/>
  <c r="FE111" i="32"/>
  <c r="FE4" i="32"/>
  <c r="EZ54" i="32"/>
  <c r="EZ50" i="32"/>
  <c r="EU37" i="32"/>
  <c r="EU33" i="32"/>
  <c r="FE158" i="32"/>
  <c r="FE195" i="32"/>
  <c r="EZ202" i="32"/>
  <c r="EZ147" i="32"/>
  <c r="EZ199" i="32"/>
  <c r="EU167" i="32"/>
  <c r="EU136" i="32"/>
  <c r="EP228" i="32"/>
  <c r="EK175" i="32"/>
  <c r="EK182" i="32"/>
  <c r="EP230" i="32"/>
  <c r="EK145" i="32"/>
  <c r="EF260" i="32"/>
  <c r="FE93" i="32"/>
  <c r="FE32" i="32"/>
  <c r="EZ44" i="32"/>
  <c r="EU31" i="32"/>
  <c r="EU27" i="32"/>
  <c r="FE220" i="32"/>
  <c r="FE257" i="32"/>
  <c r="FE129" i="32"/>
  <c r="EZ214" i="32"/>
  <c r="EZ253" i="32"/>
  <c r="EU132" i="32"/>
  <c r="EU187" i="32"/>
  <c r="EU258" i="32"/>
  <c r="FE31" i="32"/>
  <c r="FE67" i="32"/>
  <c r="EZ101" i="32"/>
  <c r="EZ97" i="32"/>
  <c r="EU84" i="32"/>
  <c r="FE266" i="32"/>
  <c r="FE138" i="32"/>
  <c r="FE175" i="32"/>
  <c r="EZ209" i="32"/>
  <c r="EZ248" i="32"/>
  <c r="EZ119" i="32"/>
  <c r="EU198" i="32"/>
  <c r="EU253" i="32"/>
  <c r="EP188" i="32"/>
  <c r="FE70" i="32"/>
  <c r="FE106" i="32"/>
  <c r="EZ29" i="32"/>
  <c r="EZ25" i="32"/>
  <c r="EU12" i="32"/>
  <c r="FE248" i="32"/>
  <c r="FE120" i="32"/>
  <c r="FE157" i="32"/>
  <c r="EZ137" i="32"/>
  <c r="EZ176" i="32"/>
  <c r="EU244" i="32"/>
  <c r="EU126" i="32"/>
  <c r="FE47" i="32"/>
  <c r="FE79" i="32"/>
  <c r="FE55" i="32"/>
  <c r="FE83" i="32"/>
  <c r="EZ16" i="32"/>
  <c r="EZ24" i="32"/>
  <c r="EU100" i="32"/>
  <c r="FE270" i="32"/>
  <c r="FE142" i="32"/>
  <c r="FE179" i="32"/>
  <c r="EZ225" i="32"/>
  <c r="EZ264" i="32"/>
  <c r="EZ135" i="32"/>
  <c r="EU214" i="32"/>
  <c r="EU269" i="32"/>
  <c r="EP196" i="32"/>
  <c r="EK143" i="32"/>
  <c r="EK256" i="32"/>
  <c r="EP198" i="32"/>
  <c r="EK113" i="32"/>
  <c r="EF196" i="32"/>
  <c r="FE29" i="32"/>
  <c r="EZ111" i="32"/>
  <c r="EZ107" i="32"/>
  <c r="EU94" i="32"/>
  <c r="EU90" i="32"/>
  <c r="FE204" i="32"/>
  <c r="FE241" i="32"/>
  <c r="FE113" i="32"/>
  <c r="EZ150" i="32"/>
  <c r="EZ189" i="32"/>
  <c r="EU273" i="32"/>
  <c r="EU123" i="32"/>
  <c r="EU194" i="32"/>
  <c r="FE78" i="32"/>
  <c r="FE3" i="32"/>
  <c r="EZ37" i="32"/>
  <c r="EZ33" i="32"/>
  <c r="EU20" i="32"/>
  <c r="FE250" i="32"/>
  <c r="FE122" i="32"/>
  <c r="FE159" i="32"/>
  <c r="EZ145" i="32"/>
  <c r="EZ184" i="32"/>
  <c r="EU252" i="32"/>
  <c r="EU134" i="32"/>
  <c r="EU189" i="32"/>
  <c r="EP156" i="32"/>
  <c r="FE58" i="32"/>
  <c r="FE80" i="32"/>
  <c r="EZ92" i="32"/>
  <c r="EU79" i="32"/>
  <c r="EU75" i="32"/>
  <c r="FE232" i="32"/>
  <c r="FE269" i="32"/>
  <c r="FE141" i="32"/>
  <c r="EZ262" i="32"/>
  <c r="EZ112" i="32"/>
  <c r="EU180" i="32"/>
  <c r="EU235" i="32"/>
  <c r="EU117" i="32"/>
  <c r="EP120" i="32"/>
  <c r="EP245" i="32"/>
  <c r="EK180" i="32"/>
  <c r="EP122" i="32"/>
  <c r="EP231" i="32"/>
  <c r="EF233" i="32"/>
  <c r="EF271" i="32"/>
  <c r="EF146" i="32"/>
  <c r="DU210" i="32"/>
  <c r="DU125" i="32"/>
  <c r="DZ238" i="32"/>
  <c r="DZ275" i="32"/>
  <c r="FE69" i="32"/>
  <c r="FE8" i="32"/>
  <c r="EZ20" i="32"/>
  <c r="EU7" i="32"/>
  <c r="EU3" i="32"/>
  <c r="FE214" i="32"/>
  <c r="FE251" i="32"/>
  <c r="FE123" i="32"/>
  <c r="EZ190" i="32"/>
  <c r="EZ229" i="32"/>
  <c r="EU247" i="32"/>
  <c r="EU163" i="32"/>
  <c r="EU234" i="32"/>
  <c r="EK178" i="32"/>
  <c r="EP209" i="32"/>
  <c r="EK144" i="32"/>
  <c r="EK257" i="32"/>
  <c r="EP195" i="32"/>
  <c r="FE87" i="32"/>
  <c r="FE107" i="32"/>
  <c r="EZ14" i="32"/>
  <c r="EZ10" i="32"/>
  <c r="EU64" i="32"/>
  <c r="FE276" i="32"/>
  <c r="FE148" i="32"/>
  <c r="FE185" i="32"/>
  <c r="EZ249" i="32"/>
  <c r="EZ194" i="32"/>
  <c r="EZ159" i="32"/>
  <c r="EU238" i="32"/>
  <c r="EU207" i="32"/>
  <c r="EP208" i="32"/>
  <c r="FE53" i="32"/>
  <c r="FE2" i="32"/>
  <c r="EZ4" i="32"/>
  <c r="EU40" i="32"/>
  <c r="EU32" i="32"/>
  <c r="FE210" i="32"/>
  <c r="FE247" i="32"/>
  <c r="FE119" i="32"/>
  <c r="EZ174" i="32"/>
  <c r="EZ213" i="32"/>
  <c r="EU215" i="32"/>
  <c r="EU147" i="32"/>
  <c r="EU181" i="32"/>
  <c r="EF210" i="32"/>
  <c r="EU71" i="32"/>
  <c r="EU227" i="32"/>
  <c r="FE28" i="32"/>
  <c r="EZ171" i="32"/>
  <c r="EU55" i="32"/>
  <c r="EZ244" i="32"/>
  <c r="EZ163" i="32"/>
  <c r="EU220" i="32"/>
  <c r="EU135" i="32"/>
  <c r="EP268" i="32"/>
  <c r="FE63" i="32"/>
  <c r="FE91" i="32"/>
  <c r="EZ64" i="32"/>
  <c r="EZ96" i="32"/>
  <c r="EU108" i="32"/>
  <c r="FE272" i="32"/>
  <c r="FE144" i="32"/>
  <c r="FE181" i="32"/>
  <c r="EZ233" i="32"/>
  <c r="EZ272" i="32"/>
  <c r="EZ143" i="32"/>
  <c r="EU222" i="32"/>
  <c r="EU127" i="32"/>
  <c r="EP200" i="32"/>
  <c r="EK147" i="32"/>
  <c r="EK260" i="32"/>
  <c r="EP202" i="32"/>
  <c r="EK117" i="32"/>
  <c r="EF204" i="32"/>
  <c r="EF267" i="32"/>
  <c r="EF125" i="32"/>
  <c r="DU171" i="32"/>
  <c r="DU248" i="32"/>
  <c r="DU173" i="32"/>
  <c r="DZ150" i="32"/>
  <c r="EK183" i="32"/>
  <c r="EP238" i="32"/>
  <c r="EF276" i="32"/>
  <c r="EF115" i="32"/>
  <c r="DU172" i="32"/>
  <c r="DU264" i="32"/>
  <c r="DZ240" i="32"/>
  <c r="DZ233" i="32"/>
  <c r="DP252" i="32"/>
  <c r="DP138" i="32"/>
  <c r="DP157" i="32"/>
  <c r="DJ216" i="32"/>
  <c r="DJ253" i="32"/>
  <c r="DJ125" i="32"/>
  <c r="DD162" i="32"/>
  <c r="DD199" i="32"/>
  <c r="CY116" i="32"/>
  <c r="CY185" i="32"/>
  <c r="CY229" i="32"/>
  <c r="CM257" i="32"/>
  <c r="CS178" i="32"/>
  <c r="CS253" i="32"/>
  <c r="CM149" i="32"/>
  <c r="CS144" i="32"/>
  <c r="CH202" i="32"/>
  <c r="BX164" i="32"/>
  <c r="EK210" i="32"/>
  <c r="EP162" i="32"/>
  <c r="EF124" i="32"/>
  <c r="EP152" i="32"/>
  <c r="DU274" i="32"/>
  <c r="EU67" i="32"/>
  <c r="EU271" i="32"/>
  <c r="EZ78" i="32"/>
  <c r="EZ223" i="32"/>
  <c r="EU51" i="32"/>
  <c r="EZ180" i="32"/>
  <c r="EZ216" i="32"/>
  <c r="EU156" i="32"/>
  <c r="EU216" i="32"/>
  <c r="EP236" i="32"/>
  <c r="FE110" i="32"/>
  <c r="FE27" i="32"/>
  <c r="EZ61" i="32"/>
  <c r="EZ57" i="32"/>
  <c r="EU44" i="32"/>
  <c r="FE256" i="32"/>
  <c r="FE128" i="32"/>
  <c r="FE165" i="32"/>
  <c r="EZ169" i="32"/>
  <c r="EZ208" i="32"/>
  <c r="EU276" i="32"/>
  <c r="EU158" i="32"/>
  <c r="EU213" i="32"/>
  <c r="EP168" i="32"/>
  <c r="EK115" i="32"/>
  <c r="EK154" i="32"/>
  <c r="DU152" i="32"/>
  <c r="FE230" i="32"/>
  <c r="EP116" i="32"/>
  <c r="EZ74" i="32"/>
  <c r="EU113" i="32"/>
  <c r="FE226" i="32"/>
  <c r="EZ116" i="32"/>
  <c r="EZ152" i="32"/>
  <c r="EU233" i="32"/>
  <c r="EU152" i="32"/>
  <c r="EP204" i="32"/>
  <c r="FE30" i="32"/>
  <c r="FE17" i="32"/>
  <c r="EZ72" i="32"/>
  <c r="EU111" i="32"/>
  <c r="EU107" i="32"/>
  <c r="FE240" i="32"/>
  <c r="FE112" i="32"/>
  <c r="FE149" i="32"/>
  <c r="EZ258" i="32"/>
  <c r="EZ144" i="32"/>
  <c r="EU212" i="32"/>
  <c r="EU267" i="32"/>
  <c r="EU149" i="32"/>
  <c r="EP136" i="32"/>
  <c r="EP261" i="32"/>
  <c r="EK196" i="32"/>
  <c r="EP138" i="32"/>
  <c r="EK212" i="32"/>
  <c r="DZ254" i="32"/>
  <c r="FE267" i="32"/>
  <c r="EP241" i="32"/>
  <c r="EU61" i="32"/>
  <c r="EU160" i="32"/>
  <c r="FE263" i="32"/>
  <c r="EZ177" i="32"/>
  <c r="EZ122" i="32"/>
  <c r="EU169" i="32"/>
  <c r="EU221" i="32"/>
  <c r="EP172" i="32"/>
  <c r="FE109" i="32"/>
  <c r="FE48" i="32"/>
  <c r="EZ60" i="32"/>
  <c r="EU47" i="32"/>
  <c r="EU43" i="32"/>
  <c r="FE224" i="32"/>
  <c r="FE261" i="32"/>
  <c r="FE133" i="32"/>
  <c r="EZ230" i="32"/>
  <c r="EZ269" i="32"/>
  <c r="EU148" i="32"/>
  <c r="EU203" i="32"/>
  <c r="EU274" i="32"/>
  <c r="EK254" i="32"/>
  <c r="EP229" i="32"/>
  <c r="EK164" i="32"/>
  <c r="EK122" i="32"/>
  <c r="EP154" i="32"/>
  <c r="DZ126" i="32"/>
  <c r="FE139" i="32"/>
  <c r="EK176" i="32"/>
  <c r="EU57" i="32"/>
  <c r="EP240" i="32"/>
  <c r="FE215" i="32"/>
  <c r="EZ113" i="32"/>
  <c r="EZ149" i="32"/>
  <c r="EU263" i="32"/>
  <c r="EU157" i="32"/>
  <c r="EP140" i="32"/>
  <c r="FE45" i="32"/>
  <c r="FE105" i="32"/>
  <c r="EZ80" i="32"/>
  <c r="EU110" i="32"/>
  <c r="EU106" i="32"/>
  <c r="FE208" i="32"/>
  <c r="FE245" i="32"/>
  <c r="FE117" i="32"/>
  <c r="EZ166" i="32"/>
  <c r="EZ205" i="32"/>
  <c r="EU199" i="32"/>
  <c r="EU139" i="32"/>
  <c r="EU210" i="32"/>
  <c r="EK275" i="32"/>
  <c r="EP197" i="32"/>
  <c r="EK132" i="32"/>
  <c r="EK245" i="32"/>
  <c r="EP183" i="32"/>
  <c r="EF137" i="32"/>
  <c r="EF200" i="32"/>
  <c r="DU244" i="32"/>
  <c r="DU114" i="32"/>
  <c r="DU183" i="32"/>
  <c r="DZ214" i="32"/>
  <c r="DZ251" i="32"/>
  <c r="EK242" i="32"/>
  <c r="EK153" i="32"/>
  <c r="EF262" i="32"/>
  <c r="EF141" i="32"/>
  <c r="DU218" i="32"/>
  <c r="DU261" i="32"/>
  <c r="DZ154" i="32"/>
  <c r="DZ169" i="32"/>
  <c r="DP169" i="32"/>
  <c r="DP208" i="32"/>
  <c r="DP266" i="32"/>
  <c r="DJ152" i="32"/>
  <c r="DJ189" i="32"/>
  <c r="DD226" i="32"/>
  <c r="DD263" i="32"/>
  <c r="DD135" i="32"/>
  <c r="CY250" i="32"/>
  <c r="CY120" i="32"/>
  <c r="CM274" i="32"/>
  <c r="CS199" i="32"/>
  <c r="CS240" i="32"/>
  <c r="CS113" i="32"/>
  <c r="CM252" i="32"/>
  <c r="CH266" i="32"/>
  <c r="CH138" i="32"/>
  <c r="BS222" i="32"/>
  <c r="EK220" i="32"/>
  <c r="EP271" i="32"/>
  <c r="EF166" i="32"/>
  <c r="EF226" i="32"/>
  <c r="DU122" i="32"/>
  <c r="DU190" i="32"/>
  <c r="DZ130" i="32"/>
  <c r="DZ151" i="32"/>
  <c r="DP186" i="32"/>
  <c r="DP136" i="32"/>
  <c r="DJ262" i="32"/>
  <c r="DJ134" i="32"/>
  <c r="DJ171" i="32"/>
  <c r="DD208" i="32"/>
  <c r="DD245" i="32"/>
  <c r="DD117" i="32"/>
  <c r="CY178" i="32"/>
  <c r="CY230" i="32"/>
  <c r="CM265" i="32"/>
  <c r="CM230" i="32"/>
  <c r="CS204" i="32"/>
  <c r="EP153" i="32"/>
  <c r="EK201" i="32"/>
  <c r="EF129" i="32"/>
  <c r="EF205" i="32"/>
  <c r="DU117" i="32"/>
  <c r="DU175" i="32"/>
  <c r="DZ170" i="32"/>
  <c r="DZ181" i="32"/>
  <c r="DP217" i="32"/>
  <c r="DP256" i="32"/>
  <c r="DP159" i="32"/>
  <c r="DJ164" i="32"/>
  <c r="DJ201" i="32"/>
  <c r="DD238" i="32"/>
  <c r="DD275" i="32"/>
  <c r="DD147" i="32"/>
  <c r="CY231" i="32"/>
  <c r="CY168" i="32"/>
  <c r="CS267" i="32"/>
  <c r="CS223" i="32"/>
  <c r="CS263" i="32"/>
  <c r="EP205" i="32"/>
  <c r="EK253" i="32"/>
  <c r="EF209" i="32"/>
  <c r="EF207" i="32"/>
  <c r="DU155" i="32"/>
  <c r="DU255" i="32"/>
  <c r="DZ188" i="32"/>
  <c r="DZ195" i="32"/>
  <c r="DP273" i="32"/>
  <c r="DP139" i="32"/>
  <c r="DP215" i="32"/>
  <c r="DJ178" i="32"/>
  <c r="DJ215" i="32"/>
  <c r="DD252" i="32"/>
  <c r="DD124" i="32"/>
  <c r="DD161" i="32"/>
  <c r="CY163" i="32"/>
  <c r="CY224" i="32"/>
  <c r="CS274" i="32"/>
  <c r="CS251" i="32"/>
  <c r="CS159" i="32"/>
  <c r="CM155" i="32"/>
  <c r="EP263" i="32"/>
  <c r="FE18" i="32"/>
  <c r="EZ254" i="32"/>
  <c r="EP118" i="32"/>
  <c r="FE164" i="32"/>
  <c r="FE57" i="32"/>
  <c r="FE199" i="32"/>
  <c r="EZ238" i="32"/>
  <c r="EZ114" i="32"/>
  <c r="EU166" i="32"/>
  <c r="EU151" i="32"/>
  <c r="EK266" i="32"/>
  <c r="FE10" i="32"/>
  <c r="EZ63" i="32"/>
  <c r="EZ59" i="32"/>
  <c r="EU46" i="32"/>
  <c r="EU42" i="32"/>
  <c r="FE192" i="32"/>
  <c r="FE229" i="32"/>
  <c r="EZ236" i="32"/>
  <c r="EZ170" i="32"/>
  <c r="EZ141" i="32"/>
  <c r="EU225" i="32"/>
  <c r="EU272" i="32"/>
  <c r="EU146" i="32"/>
  <c r="EK243" i="32"/>
  <c r="EP165" i="32"/>
  <c r="EK234" i="32"/>
  <c r="EK213" i="32"/>
  <c r="EP151" i="32"/>
  <c r="EF270" i="32"/>
  <c r="EF136" i="32"/>
  <c r="DU180" i="32"/>
  <c r="DU249" i="32"/>
  <c r="DU119" i="32"/>
  <c r="DZ198" i="32"/>
  <c r="DZ235" i="32"/>
  <c r="EK232" i="32"/>
  <c r="EK134" i="32"/>
  <c r="EF182" i="32"/>
  <c r="EF234" i="32"/>
  <c r="DU130" i="32"/>
  <c r="DU206" i="32"/>
  <c r="DZ132" i="32"/>
  <c r="DZ153" i="32"/>
  <c r="DP210" i="32"/>
  <c r="DP144" i="32"/>
  <c r="DJ264" i="32"/>
  <c r="DJ136" i="32"/>
  <c r="DJ173" i="32"/>
  <c r="DD210" i="32"/>
  <c r="DD247" i="32"/>
  <c r="DD119" i="32"/>
  <c r="CY186" i="32"/>
  <c r="CY238" i="32"/>
  <c r="CM266" i="32"/>
  <c r="CM234" i="32"/>
  <c r="CS208" i="32"/>
  <c r="CM200" i="32"/>
  <c r="CS128" i="32"/>
  <c r="CH250" i="32"/>
  <c r="CH122" i="32"/>
  <c r="EP112" i="32"/>
  <c r="EK156" i="32"/>
  <c r="EP207" i="32"/>
  <c r="EF231" i="32"/>
  <c r="FE72" i="32"/>
  <c r="EZ218" i="32"/>
  <c r="EP227" i="32"/>
  <c r="FE201" i="32"/>
  <c r="FE56" i="32"/>
  <c r="FE151" i="32"/>
  <c r="EZ266" i="32"/>
  <c r="EZ215" i="32"/>
  <c r="EU275" i="32"/>
  <c r="EU218" i="32"/>
  <c r="FE76" i="32"/>
  <c r="EZ56" i="32"/>
  <c r="EZ88" i="32"/>
  <c r="EU109" i="32"/>
  <c r="EU105" i="32"/>
  <c r="FE176" i="32"/>
  <c r="FE213" i="32"/>
  <c r="EZ172" i="32"/>
  <c r="EZ219" i="32"/>
  <c r="EZ271" i="32"/>
  <c r="EU161" i="32"/>
  <c r="EU208" i="32"/>
  <c r="EP264" i="32"/>
  <c r="EK211" i="32"/>
  <c r="EF171" i="32"/>
  <c r="EZ84" i="32"/>
  <c r="EU172" i="32"/>
  <c r="EZ124" i="32"/>
  <c r="EZ68" i="32"/>
  <c r="FE135" i="32"/>
  <c r="EZ227" i="32"/>
  <c r="EZ146" i="32"/>
  <c r="EU211" i="32"/>
  <c r="EU154" i="32"/>
  <c r="FE12" i="32"/>
  <c r="EZ62" i="32"/>
  <c r="EZ58" i="32"/>
  <c r="EU45" i="32"/>
  <c r="EU41" i="32"/>
  <c r="FE160" i="32"/>
  <c r="FE197" i="32"/>
  <c r="EZ234" i="32"/>
  <c r="EZ155" i="32"/>
  <c r="EZ207" i="32"/>
  <c r="EU183" i="32"/>
  <c r="EU144" i="32"/>
  <c r="EP232" i="32"/>
  <c r="EK179" i="32"/>
  <c r="EK218" i="32"/>
  <c r="EP234" i="32"/>
  <c r="EK149" i="32"/>
  <c r="EF268" i="32"/>
  <c r="EF142" i="32"/>
  <c r="EF189" i="32"/>
  <c r="DU235" i="32"/>
  <c r="DU121" i="32"/>
  <c r="DU166" i="32"/>
  <c r="DZ166" i="32"/>
  <c r="EK247" i="32"/>
  <c r="EK250" i="32"/>
  <c r="EP155" i="32"/>
  <c r="EF195" i="32"/>
  <c r="DU260" i="32"/>
  <c r="DU161" i="32"/>
  <c r="DZ260" i="32"/>
  <c r="DZ255" i="32"/>
  <c r="DZ121" i="32"/>
  <c r="DP158" i="32"/>
  <c r="DP221" i="32"/>
  <c r="DJ232" i="32"/>
  <c r="DJ269" i="32"/>
  <c r="DJ141" i="32"/>
  <c r="DD178" i="32"/>
  <c r="DD215" i="32"/>
  <c r="CY180" i="32"/>
  <c r="CY249" i="32"/>
  <c r="CY247" i="32"/>
  <c r="CS214" i="32"/>
  <c r="CS186" i="32"/>
  <c r="CM215" i="32"/>
  <c r="CM121" i="32"/>
  <c r="CM180" i="32"/>
  <c r="CH218" i="32"/>
  <c r="BX270" i="32"/>
  <c r="EK171" i="32"/>
  <c r="EP226" i="32"/>
  <c r="EF252" i="32"/>
  <c r="EF143" i="32"/>
  <c r="DU164" i="32"/>
  <c r="DU256" i="32"/>
  <c r="DZ236" i="32"/>
  <c r="DZ231" i="32"/>
  <c r="DP244" i="32"/>
  <c r="DP122" i="32"/>
  <c r="DP149" i="32"/>
  <c r="DJ214" i="32"/>
  <c r="DJ251" i="32"/>
  <c r="DJ123" i="32"/>
  <c r="DD160" i="32"/>
  <c r="DD197" i="32"/>
  <c r="CY223" i="32"/>
  <c r="CY177" i="32"/>
  <c r="CY221" i="32"/>
  <c r="CM253" i="32"/>
  <c r="CS177" i="32"/>
  <c r="EK222" i="32"/>
  <c r="EK152" i="32"/>
  <c r="EP203" i="32"/>
  <c r="EF259" i="32"/>
  <c r="EF130" i="32"/>
  <c r="DU225" i="32"/>
  <c r="DZ276" i="32"/>
  <c r="DZ271" i="32"/>
  <c r="DZ133" i="32"/>
  <c r="DP206" i="32"/>
  <c r="DP269" i="32"/>
  <c r="DJ244" i="32"/>
  <c r="DJ116" i="32"/>
  <c r="DJ153" i="32"/>
  <c r="DD190" i="32"/>
  <c r="DD227" i="32"/>
  <c r="CY228" i="32"/>
  <c r="CY255" i="32"/>
  <c r="CY158" i="32"/>
  <c r="CS238" i="32"/>
  <c r="CM194" i="32"/>
  <c r="CM239" i="32"/>
  <c r="EK204" i="32"/>
  <c r="EP255" i="32"/>
  <c r="EF150" i="32"/>
  <c r="EF202" i="32"/>
  <c r="DU213" i="32"/>
  <c r="DU174" i="32"/>
  <c r="DZ124" i="32"/>
  <c r="DZ147" i="32"/>
  <c r="DP262" i="32"/>
  <c r="DP120" i="32"/>
  <c r="DJ258" i="32"/>
  <c r="DJ130" i="32"/>
  <c r="DJ167" i="32"/>
  <c r="DD204" i="32"/>
  <c r="DD241" i="32"/>
  <c r="DD113" i="32"/>
  <c r="CY162" i="32"/>
  <c r="CY214" i="32"/>
  <c r="CM263" i="32"/>
  <c r="CM222" i="32"/>
  <c r="CS196" i="32"/>
  <c r="CM182" i="32"/>
  <c r="EP133" i="32"/>
  <c r="EP119" i="32"/>
  <c r="EF253" i="32"/>
  <c r="DU185" i="32"/>
  <c r="DZ182" i="32"/>
  <c r="EK168" i="32"/>
  <c r="EF151" i="32"/>
  <c r="DU241" i="32"/>
  <c r="DZ112" i="32"/>
  <c r="DP222" i="32"/>
  <c r="DJ248" i="32"/>
  <c r="DJ157" i="32"/>
  <c r="DD231" i="32"/>
  <c r="CY122" i="32"/>
  <c r="CS246" i="32"/>
  <c r="CM247" i="32"/>
  <c r="CM208" i="32"/>
  <c r="BS229" i="32"/>
  <c r="EK198" i="32"/>
  <c r="EF275" i="32"/>
  <c r="DU259" i="32"/>
  <c r="DU191" i="32"/>
  <c r="DZ273" i="32"/>
  <c r="DP180" i="32"/>
  <c r="DP264" i="32"/>
  <c r="DJ246" i="32"/>
  <c r="DJ235" i="32"/>
  <c r="DD240" i="32"/>
  <c r="DD229" i="32"/>
  <c r="CY243" i="32"/>
  <c r="CY176" i="32"/>
  <c r="CS242" i="32"/>
  <c r="CS169" i="32"/>
  <c r="EK162" i="32"/>
  <c r="EK137" i="32"/>
  <c r="EF179" i="32"/>
  <c r="DU251" i="32"/>
  <c r="DU270" i="32"/>
  <c r="DZ249" i="32"/>
  <c r="DP172" i="32"/>
  <c r="DP192" i="32"/>
  <c r="DJ228" i="32"/>
  <c r="DJ233" i="32"/>
  <c r="DD222" i="32"/>
  <c r="DD211" i="32"/>
  <c r="CY235" i="32"/>
  <c r="CY271" i="32"/>
  <c r="CS206" i="32"/>
  <c r="CS168" i="32"/>
  <c r="EP141" i="32"/>
  <c r="EP191" i="32"/>
  <c r="EF272" i="32"/>
  <c r="DU266" i="32"/>
  <c r="DZ274" i="32"/>
  <c r="DZ227" i="32"/>
  <c r="EK228" i="32"/>
  <c r="EF140" i="32"/>
  <c r="EF242" i="32"/>
  <c r="DU184" i="32"/>
  <c r="DZ134" i="32"/>
  <c r="EP174" i="32"/>
  <c r="EF216" i="32"/>
  <c r="DU176" i="32"/>
  <c r="DZ217" i="32"/>
  <c r="DP227" i="32"/>
  <c r="DJ200" i="32"/>
  <c r="DD274" i="32"/>
  <c r="DD183" i="32"/>
  <c r="CY121" i="32"/>
  <c r="CM225" i="32"/>
  <c r="CS221" i="32"/>
  <c r="EP266" i="32"/>
  <c r="EF265" i="32"/>
  <c r="EF178" i="32"/>
  <c r="DU120" i="32"/>
  <c r="DZ118" i="32"/>
  <c r="EK166" i="32"/>
  <c r="EF128" i="32"/>
  <c r="DU189" i="32"/>
  <c r="DZ201" i="32"/>
  <c r="DP163" i="32"/>
  <c r="DJ184" i="32"/>
  <c r="DD258" i="32"/>
  <c r="DD167" i="32"/>
  <c r="CY248" i="32"/>
  <c r="CM193" i="32"/>
  <c r="CM236" i="32"/>
  <c r="EP170" i="32"/>
  <c r="EF201" i="32"/>
  <c r="EF114" i="32"/>
  <c r="DU247" i="32"/>
  <c r="DZ267" i="32"/>
  <c r="EK217" i="32"/>
  <c r="EF229" i="32"/>
  <c r="DU199" i="32"/>
  <c r="DZ185" i="32"/>
  <c r="DP272" i="32"/>
  <c r="DJ168" i="32"/>
  <c r="DD242" i="32"/>
  <c r="DD151" i="32"/>
  <c r="CY184" i="32"/>
  <c r="CS231" i="32"/>
  <c r="CM136" i="32"/>
  <c r="CS131" i="32"/>
  <c r="BS238" i="32"/>
  <c r="EK141" i="32"/>
  <c r="EF120" i="32"/>
  <c r="DU202" i="32"/>
  <c r="DZ258" i="32"/>
  <c r="DZ199" i="32"/>
  <c r="DP161" i="32"/>
  <c r="DP213" i="32"/>
  <c r="DJ182" i="32"/>
  <c r="DJ187" i="32"/>
  <c r="DD176" i="32"/>
  <c r="DD165" i="32"/>
  <c r="CY242" i="32"/>
  <c r="CY191" i="32"/>
  <c r="CS259" i="32"/>
  <c r="CS236" i="32"/>
  <c r="EK216" i="32"/>
  <c r="EF244" i="32"/>
  <c r="EF112" i="32"/>
  <c r="DU229" i="32"/>
  <c r="DZ234" i="32"/>
  <c r="DZ197" i="32"/>
  <c r="DP270" i="32"/>
  <c r="DP141" i="32"/>
  <c r="DJ180" i="32"/>
  <c r="DJ169" i="32"/>
  <c r="DD158" i="32"/>
  <c r="DD163" i="32"/>
  <c r="CY170" i="32"/>
  <c r="CY213" i="32"/>
  <c r="CS255" i="32"/>
  <c r="CS200" i="32"/>
  <c r="EP274" i="32"/>
  <c r="EF191" i="32"/>
  <c r="EF183" i="32"/>
  <c r="DU129" i="32"/>
  <c r="DZ210" i="32"/>
  <c r="DZ163" i="32"/>
  <c r="DP134" i="32"/>
  <c r="DP154" i="32"/>
  <c r="DJ146" i="32"/>
  <c r="DJ135" i="32"/>
  <c r="DD140" i="32"/>
  <c r="DD129" i="32"/>
  <c r="CY225" i="32"/>
  <c r="CY141" i="32"/>
  <c r="CM254" i="32"/>
  <c r="CM203" i="32"/>
  <c r="CS149" i="32"/>
  <c r="CM212" i="32"/>
  <c r="CH180" i="32"/>
  <c r="BS264" i="32"/>
  <c r="BS136" i="32"/>
  <c r="BX229" i="32"/>
  <c r="BS223" i="32"/>
  <c r="CC210" i="32"/>
  <c r="BX266" i="32"/>
  <c r="CH173" i="32"/>
  <c r="EP265" i="32"/>
  <c r="EP142" i="32"/>
  <c r="EF135" i="32"/>
  <c r="EF176" i="32"/>
  <c r="DU227" i="32"/>
  <c r="DU136" i="32"/>
  <c r="DZ208" i="32"/>
  <c r="DZ209" i="32"/>
  <c r="DP156" i="32"/>
  <c r="DP195" i="32"/>
  <c r="DP271" i="32"/>
  <c r="DJ192" i="32"/>
  <c r="DJ229" i="32"/>
  <c r="DD266" i="32"/>
  <c r="DD138" i="32"/>
  <c r="DD175" i="32"/>
  <c r="CY219" i="32"/>
  <c r="CY151" i="32"/>
  <c r="CY133" i="32"/>
  <c r="CM209" i="32"/>
  <c r="CS166" i="32"/>
  <c r="CS205" i="32"/>
  <c r="CM256" i="32"/>
  <c r="CM165" i="32"/>
  <c r="CH178" i="32"/>
  <c r="BS262" i="32"/>
  <c r="EP125" i="32"/>
  <c r="EK173" i="32"/>
  <c r="EF247" i="32"/>
  <c r="EF173" i="32"/>
  <c r="DU250" i="32"/>
  <c r="DU143" i="32"/>
  <c r="DZ162" i="32"/>
  <c r="DZ175" i="32"/>
  <c r="DP193" i="32"/>
  <c r="DP232" i="32"/>
  <c r="DP135" i="32"/>
  <c r="DJ158" i="32"/>
  <c r="DJ195" i="32"/>
  <c r="DD232" i="32"/>
  <c r="DD269" i="32"/>
  <c r="DD141" i="32"/>
  <c r="CY274" i="32"/>
  <c r="CY144" i="32"/>
  <c r="CS264" i="32"/>
  <c r="CS211" i="32"/>
  <c r="CS252" i="32"/>
  <c r="EP185" i="32"/>
  <c r="EK233" i="32"/>
  <c r="EF177" i="32"/>
  <c r="EF245" i="32"/>
  <c r="DU123" i="32"/>
  <c r="EK181" i="32"/>
  <c r="EF206" i="32"/>
  <c r="DU116" i="32"/>
  <c r="DU230" i="32"/>
  <c r="EP128" i="32"/>
  <c r="EP219" i="32"/>
  <c r="EF154" i="32"/>
  <c r="DU118" i="32"/>
  <c r="DZ137" i="32"/>
  <c r="DP130" i="32"/>
  <c r="DJ120" i="32"/>
  <c r="DD194" i="32"/>
  <c r="CY244" i="32"/>
  <c r="CY174" i="32"/>
  <c r="CM202" i="32"/>
  <c r="CM158" i="32"/>
  <c r="CH234" i="32"/>
  <c r="EK235" i="32"/>
  <c r="EP143" i="32"/>
  <c r="EF213" i="32"/>
  <c r="DU233" i="32"/>
  <c r="DZ216" i="32"/>
  <c r="DZ183" i="32"/>
  <c r="DP214" i="32"/>
  <c r="DP226" i="32"/>
  <c r="DJ166" i="32"/>
  <c r="DJ155" i="32"/>
  <c r="DD144" i="32"/>
  <c r="DD149" i="32"/>
  <c r="CY114" i="32"/>
  <c r="CY157" i="32"/>
  <c r="CS227" i="32"/>
  <c r="CM243" i="32"/>
  <c r="EK174" i="32"/>
  <c r="EF116" i="32"/>
  <c r="EF117" i="32"/>
  <c r="DU137" i="32"/>
  <c r="DZ212" i="32"/>
  <c r="DZ165" i="32"/>
  <c r="DP142" i="32"/>
  <c r="DP202" i="32"/>
  <c r="DJ148" i="32"/>
  <c r="DJ137" i="32"/>
  <c r="DD142" i="32"/>
  <c r="DD131" i="32"/>
  <c r="CY233" i="32"/>
  <c r="CY149" i="32"/>
  <c r="CM258" i="32"/>
  <c r="EK130" i="32"/>
  <c r="EP210" i="32"/>
  <c r="EF121" i="32"/>
  <c r="EF122" i="32"/>
  <c r="DU232" i="32"/>
  <c r="DZ168" i="32"/>
  <c r="DZ131" i="32"/>
  <c r="EK114" i="32"/>
  <c r="EF203" i="32"/>
  <c r="DU237" i="32"/>
  <c r="DZ262" i="32"/>
  <c r="EK119" i="32"/>
  <c r="EF148" i="32"/>
  <c r="DU275" i="32"/>
  <c r="DZ218" i="32"/>
  <c r="DP188" i="32"/>
  <c r="DP242" i="32"/>
  <c r="DJ237" i="32"/>
  <c r="DD146" i="32"/>
  <c r="CY251" i="32"/>
  <c r="CY165" i="32"/>
  <c r="CS170" i="32"/>
  <c r="CS118" i="32"/>
  <c r="EP247" i="32"/>
  <c r="EF139" i="32"/>
  <c r="DU242" i="32"/>
  <c r="DZ246" i="32"/>
  <c r="EP233" i="32"/>
  <c r="EF241" i="32"/>
  <c r="DU187" i="32"/>
  <c r="DZ196" i="32"/>
  <c r="DP124" i="32"/>
  <c r="DP239" i="32"/>
  <c r="DJ221" i="32"/>
  <c r="DD130" i="32"/>
  <c r="CY187" i="32"/>
  <c r="CY159" i="32"/>
  <c r="CS162" i="32"/>
  <c r="EP215" i="32"/>
  <c r="EF264" i="32"/>
  <c r="DU178" i="32"/>
  <c r="DZ230" i="32"/>
  <c r="EP169" i="32"/>
  <c r="EF153" i="32"/>
  <c r="DU197" i="32"/>
  <c r="DZ176" i="32"/>
  <c r="DP233" i="32"/>
  <c r="DP175" i="32"/>
  <c r="DJ205" i="32"/>
  <c r="DD114" i="32"/>
  <c r="CY123" i="32"/>
  <c r="CS269" i="32"/>
  <c r="CS154" i="32"/>
  <c r="CS147" i="32"/>
  <c r="CH154" i="32"/>
  <c r="EK138" i="32"/>
  <c r="EF254" i="32"/>
  <c r="DU252" i="32"/>
  <c r="DU271" i="32"/>
  <c r="DZ152" i="32"/>
  <c r="DZ119" i="32"/>
  <c r="DP155" i="32"/>
  <c r="DP170" i="32"/>
  <c r="DJ267" i="32"/>
  <c r="DD256" i="32"/>
  <c r="DD261" i="32"/>
  <c r="CY172" i="32"/>
  <c r="CY240" i="32"/>
  <c r="CM273" i="32"/>
  <c r="CS185" i="32"/>
  <c r="EK167" i="32"/>
  <c r="EK265" i="32"/>
  <c r="EF158" i="32"/>
  <c r="DU156" i="32"/>
  <c r="DU263" i="32"/>
  <c r="DZ128" i="32"/>
  <c r="DP236" i="32"/>
  <c r="DP147" i="32"/>
  <c r="DJ260" i="32"/>
  <c r="DJ249" i="32"/>
  <c r="DD254" i="32"/>
  <c r="DD243" i="32"/>
  <c r="CY215" i="32"/>
  <c r="CY232" i="32"/>
  <c r="CM264" i="32"/>
  <c r="CS176" i="32"/>
  <c r="EP269" i="32"/>
  <c r="EK125" i="32"/>
  <c r="EF163" i="32"/>
  <c r="DU243" i="32"/>
  <c r="DU254" i="32"/>
  <c r="DZ247" i="32"/>
  <c r="DP164" i="32"/>
  <c r="DP184" i="32"/>
  <c r="DJ226" i="32"/>
  <c r="DJ231" i="32"/>
  <c r="DD220" i="32"/>
  <c r="DD209" i="32"/>
  <c r="CY227" i="32"/>
  <c r="CY167" i="32"/>
  <c r="CS202" i="32"/>
  <c r="CS167" i="32"/>
  <c r="CM185" i="32"/>
  <c r="CM116" i="32"/>
  <c r="CH244" i="32"/>
  <c r="CH116" i="32"/>
  <c r="BS200" i="32"/>
  <c r="BX248" i="32"/>
  <c r="BX165" i="32"/>
  <c r="CC274" i="32"/>
  <c r="CC146" i="32"/>
  <c r="CH237" i="32"/>
  <c r="BS259" i="32"/>
  <c r="EK200" i="32"/>
  <c r="EP251" i="32"/>
  <c r="EF134" i="32"/>
  <c r="EF194" i="32"/>
  <c r="DU181" i="32"/>
  <c r="DU158" i="32"/>
  <c r="DZ122" i="32"/>
  <c r="DZ145" i="32"/>
  <c r="DP254" i="32"/>
  <c r="DP112" i="32"/>
  <c r="DJ256" i="32"/>
  <c r="DJ128" i="32"/>
  <c r="DJ165" i="32"/>
  <c r="DD202" i="32"/>
  <c r="DD239" i="32"/>
  <c r="CY276" i="32"/>
  <c r="CY154" i="32"/>
  <c r="CY206" i="32"/>
  <c r="CM262" i="32"/>
  <c r="CM218" i="32"/>
  <c r="CS192" i="32"/>
  <c r="CM178" i="32"/>
  <c r="CM115" i="32"/>
  <c r="CH242" i="32"/>
  <c r="CH114" i="32"/>
  <c r="EK203" i="32"/>
  <c r="EP258" i="32"/>
  <c r="EK246" i="32"/>
  <c r="EF147" i="32"/>
  <c r="DU204" i="32"/>
  <c r="DU245" i="32"/>
  <c r="DZ248" i="32"/>
  <c r="DZ241" i="32"/>
  <c r="DP276" i="32"/>
  <c r="DP118" i="32"/>
  <c r="DP181" i="32"/>
  <c r="DJ222" i="32"/>
  <c r="DJ259" i="32"/>
  <c r="DJ131" i="32"/>
  <c r="DD168" i="32"/>
  <c r="DD205" i="32"/>
  <c r="CY140" i="32"/>
  <c r="CY209" i="32"/>
  <c r="CY253" i="32"/>
  <c r="CS194" i="32"/>
  <c r="CS181" i="32"/>
  <c r="EK263" i="32"/>
  <c r="EK120" i="32"/>
  <c r="EP171" i="32"/>
  <c r="EF219" i="32"/>
  <c r="EF167" i="32"/>
  <c r="DU177" i="32"/>
  <c r="CM183" i="32"/>
  <c r="EP157" i="32"/>
  <c r="EF138" i="32"/>
  <c r="DZ172" i="32"/>
  <c r="DP219" i="32"/>
  <c r="DJ118" i="32"/>
  <c r="DD112" i="32"/>
  <c r="CY113" i="32"/>
  <c r="CM198" i="32"/>
  <c r="EP158" i="32"/>
  <c r="DU236" i="32"/>
  <c r="DZ148" i="32"/>
  <c r="DP211" i="32"/>
  <c r="DJ265" i="32"/>
  <c r="DD259" i="32"/>
  <c r="CY263" i="32"/>
  <c r="CS184" i="32"/>
  <c r="EK189" i="32"/>
  <c r="DU140" i="32"/>
  <c r="DZ269" i="32"/>
  <c r="DP267" i="32"/>
  <c r="DJ242" i="32"/>
  <c r="DJ183" i="32"/>
  <c r="DD273" i="32"/>
  <c r="CY175" i="32"/>
  <c r="CY269" i="32"/>
  <c r="CS191" i="32"/>
  <c r="CS124" i="32"/>
  <c r="CM168" i="32"/>
  <c r="CH164" i="32"/>
  <c r="BS216" i="32"/>
  <c r="BX261" i="32"/>
  <c r="BX268" i="32"/>
  <c r="CC162" i="32"/>
  <c r="CH205" i="32"/>
  <c r="EP201" i="32"/>
  <c r="EK121" i="32"/>
  <c r="EF155" i="32"/>
  <c r="DU147" i="32"/>
  <c r="DU246" i="32"/>
  <c r="DZ245" i="32"/>
  <c r="DP265" i="32"/>
  <c r="DP176" i="32"/>
  <c r="DJ224" i="32"/>
  <c r="DJ213" i="32"/>
  <c r="DD218" i="32"/>
  <c r="DD207" i="32"/>
  <c r="CY155" i="32"/>
  <c r="CY270" i="32"/>
  <c r="CS198" i="32"/>
  <c r="CS158" i="32"/>
  <c r="CM177" i="32"/>
  <c r="CM162" i="32"/>
  <c r="CH162" i="32"/>
  <c r="EK267" i="32"/>
  <c r="EP130" i="32"/>
  <c r="EF214" i="32"/>
  <c r="EF199" i="32"/>
  <c r="DU128" i="32"/>
  <c r="DZ140" i="32"/>
  <c r="DZ127" i="32"/>
  <c r="DP187" i="32"/>
  <c r="DJ270" i="32"/>
  <c r="DJ275" i="32"/>
  <c r="DD264" i="32"/>
  <c r="DD253" i="32"/>
  <c r="CY204" i="32"/>
  <c r="CY272" i="32"/>
  <c r="CM269" i="32"/>
  <c r="CS189" i="32"/>
  <c r="EK135" i="32"/>
  <c r="EK169" i="32"/>
  <c r="EF118" i="32"/>
  <c r="DU221" i="32"/>
  <c r="DU223" i="32"/>
  <c r="DZ180" i="32"/>
  <c r="DZ189" i="32"/>
  <c r="DP249" i="32"/>
  <c r="DP115" i="32"/>
  <c r="DP191" i="32"/>
  <c r="DJ172" i="32"/>
  <c r="DJ209" i="32"/>
  <c r="DD246" i="32"/>
  <c r="DD118" i="32"/>
  <c r="DD155" i="32"/>
  <c r="CY139" i="32"/>
  <c r="CY200" i="32"/>
  <c r="CS271" i="32"/>
  <c r="CS239" i="32"/>
  <c r="CS156" i="32"/>
  <c r="EP237" i="32"/>
  <c r="EP114" i="32"/>
  <c r="EF249" i="32"/>
  <c r="EF144" i="32"/>
  <c r="DU195" i="32"/>
  <c r="DU253" i="32"/>
  <c r="DZ200" i="32"/>
  <c r="DZ203" i="32"/>
  <c r="DP132" i="32"/>
  <c r="DP171" i="32"/>
  <c r="DP247" i="32"/>
  <c r="DJ186" i="32"/>
  <c r="DJ223" i="32"/>
  <c r="DD260" i="32"/>
  <c r="DD132" i="32"/>
  <c r="DD169" i="32"/>
  <c r="CY195" i="32"/>
  <c r="CY256" i="32"/>
  <c r="CY239" i="32"/>
  <c r="CM197" i="32"/>
  <c r="CS163" i="32"/>
  <c r="CS193" i="32"/>
  <c r="CM187" i="32"/>
  <c r="CM147" i="32"/>
  <c r="CH172" i="32"/>
  <c r="BS256" i="32"/>
  <c r="BS128" i="32"/>
  <c r="BX221" i="32"/>
  <c r="BS169" i="32"/>
  <c r="CC202" i="32"/>
  <c r="BX234" i="32"/>
  <c r="CH165" i="32"/>
  <c r="CM260" i="32"/>
  <c r="CH214" i="32"/>
  <c r="BS186" i="32"/>
  <c r="BX235" i="32"/>
  <c r="CM189" i="32"/>
  <c r="EK269" i="32"/>
  <c r="DU179" i="32"/>
  <c r="DZ253" i="32"/>
  <c r="DP200" i="32"/>
  <c r="DJ219" i="32"/>
  <c r="DD213" i="32"/>
  <c r="CY112" i="32"/>
  <c r="CS161" i="32"/>
  <c r="EP267" i="32"/>
  <c r="DU163" i="32"/>
  <c r="DZ229" i="32"/>
  <c r="DP128" i="32"/>
  <c r="DJ217" i="32"/>
  <c r="DD195" i="32"/>
  <c r="CY222" i="32"/>
  <c r="CS160" i="32"/>
  <c r="EP127" i="32"/>
  <c r="DU186" i="32"/>
  <c r="DZ211" i="32"/>
  <c r="DP203" i="32"/>
  <c r="DJ210" i="32"/>
  <c r="DJ151" i="32"/>
  <c r="DD257" i="32"/>
  <c r="CY183" i="32"/>
  <c r="CY205" i="32"/>
  <c r="CS183" i="32"/>
  <c r="CS142" i="32"/>
  <c r="CM133" i="32"/>
  <c r="CH148" i="32"/>
  <c r="BS184" i="32"/>
  <c r="BX245" i="32"/>
  <c r="BX228" i="32"/>
  <c r="CC130" i="32"/>
  <c r="CH189" i="32"/>
  <c r="EP137" i="32"/>
  <c r="EP187" i="32"/>
  <c r="EF256" i="32"/>
  <c r="DU258" i="32"/>
  <c r="DZ272" i="32"/>
  <c r="DZ225" i="32"/>
  <c r="DP201" i="32"/>
  <c r="DP253" i="32"/>
  <c r="DJ208" i="32"/>
  <c r="DJ197" i="32"/>
  <c r="DD186" i="32"/>
  <c r="DD191" i="32"/>
  <c r="CY119" i="32"/>
  <c r="CY142" i="32"/>
  <c r="CM241" i="32"/>
  <c r="CS256" i="32"/>
  <c r="CS138" i="32"/>
  <c r="CS129" i="32"/>
  <c r="CH146" i="32"/>
  <c r="EK139" i="32"/>
  <c r="EK237" i="32"/>
  <c r="EF126" i="32"/>
  <c r="DU124" i="32"/>
  <c r="DU231" i="32"/>
  <c r="DZ120" i="32"/>
  <c r="DP212" i="32"/>
  <c r="DP123" i="32"/>
  <c r="DJ254" i="32"/>
  <c r="DJ243" i="32"/>
  <c r="DD248" i="32"/>
  <c r="DD237" i="32"/>
  <c r="CY275" i="32"/>
  <c r="CY208" i="32"/>
  <c r="CS258" i="32"/>
  <c r="CS173" i="32"/>
  <c r="EP249" i="32"/>
  <c r="EK258" i="32"/>
  <c r="EF131" i="32"/>
  <c r="DU211" i="32"/>
  <c r="DU135" i="32"/>
  <c r="DZ160" i="32"/>
  <c r="DZ173" i="32"/>
  <c r="DP185" i="32"/>
  <c r="DP224" i="32"/>
  <c r="DP127" i="32"/>
  <c r="DJ156" i="32"/>
  <c r="DJ193" i="32"/>
  <c r="DD230" i="32"/>
  <c r="DD267" i="32"/>
  <c r="DD139" i="32"/>
  <c r="CY266" i="32"/>
  <c r="CY136" i="32"/>
  <c r="CM276" i="32"/>
  <c r="CS207" i="32"/>
  <c r="CS248" i="32"/>
  <c r="EP173" i="32"/>
  <c r="EK221" i="32"/>
  <c r="EF161" i="32"/>
  <c r="EF237" i="32"/>
  <c r="DU115" i="32"/>
  <c r="DU207" i="32"/>
  <c r="DZ178" i="32"/>
  <c r="DZ187" i="32"/>
  <c r="DP241" i="32"/>
  <c r="DP258" i="32"/>
  <c r="DP183" i="32"/>
  <c r="DJ170" i="32"/>
  <c r="DJ207" i="32"/>
  <c r="DD244" i="32"/>
  <c r="DD116" i="32"/>
  <c r="DD153" i="32"/>
  <c r="CY131" i="32"/>
  <c r="CY192" i="32"/>
  <c r="CS270" i="32"/>
  <c r="CS235" i="32"/>
  <c r="CS155" i="32"/>
  <c r="CM140" i="32"/>
  <c r="CS151" i="32"/>
  <c r="CS141" i="32"/>
  <c r="CH156" i="32"/>
  <c r="BS240" i="32"/>
  <c r="BS112" i="32"/>
  <c r="BX205" i="32"/>
  <c r="BX246" i="32"/>
  <c r="CC186" i="32"/>
  <c r="BX116" i="32"/>
  <c r="CH149" i="32"/>
  <c r="CM169" i="32"/>
  <c r="CH182" i="32"/>
  <c r="BS164" i="32"/>
  <c r="CM143" i="32"/>
  <c r="EK205" i="32"/>
  <c r="DU165" i="32"/>
  <c r="DZ215" i="32"/>
  <c r="DP114" i="32"/>
  <c r="DJ203" i="32"/>
  <c r="DD181" i="32"/>
  <c r="CY166" i="32"/>
  <c r="CS153" i="32"/>
  <c r="EP139" i="32"/>
  <c r="DU194" i="32"/>
  <c r="DZ213" i="32"/>
  <c r="DP205" i="32"/>
  <c r="DJ185" i="32"/>
  <c r="DD179" i="32"/>
  <c r="CY143" i="32"/>
  <c r="CS232" i="32"/>
  <c r="EF220" i="32"/>
  <c r="DU209" i="32"/>
  <c r="DZ179" i="32"/>
  <c r="DP248" i="32"/>
  <c r="DJ194" i="32"/>
  <c r="DJ119" i="32"/>
  <c r="DD225" i="32"/>
  <c r="CY226" i="32"/>
  <c r="CS266" i="32"/>
  <c r="CS175" i="32"/>
  <c r="CM228" i="32"/>
  <c r="CS130" i="32"/>
  <c r="CH132" i="32"/>
  <c r="BS168" i="32"/>
  <c r="BX213" i="32"/>
  <c r="BX166" i="32"/>
  <c r="CC114" i="32"/>
  <c r="CH157" i="32"/>
  <c r="EK264" i="32"/>
  <c r="EP123" i="32"/>
  <c r="EF269" i="32"/>
  <c r="DU170" i="32"/>
  <c r="DZ250" i="32"/>
  <c r="DZ193" i="32"/>
  <c r="DP137" i="32"/>
  <c r="DP189" i="32"/>
  <c r="DJ176" i="32"/>
  <c r="DJ181" i="32"/>
  <c r="DD170" i="32"/>
  <c r="DD159" i="32"/>
  <c r="CY218" i="32"/>
  <c r="CY261" i="32"/>
  <c r="CS247" i="32"/>
  <c r="CS224" i="32"/>
  <c r="CM196" i="32"/>
  <c r="CM126" i="32"/>
  <c r="CH130" i="32"/>
  <c r="EP253" i="32"/>
  <c r="EK274" i="32"/>
  <c r="EF227" i="32"/>
  <c r="DU219" i="32"/>
  <c r="DU238" i="32"/>
  <c r="DZ263" i="32"/>
  <c r="DP148" i="32"/>
  <c r="DP168" i="32"/>
  <c r="DJ238" i="32"/>
  <c r="DJ227" i="32"/>
  <c r="DD216" i="32"/>
  <c r="DD221" i="32"/>
  <c r="CY211" i="32"/>
  <c r="CY262" i="32"/>
  <c r="CS226" i="32"/>
  <c r="CS165" i="32"/>
  <c r="EP121" i="32"/>
  <c r="EP235" i="32"/>
  <c r="EF240" i="32"/>
  <c r="DU234" i="32"/>
  <c r="DU222" i="32"/>
  <c r="DZ138" i="32"/>
  <c r="DZ157" i="32"/>
  <c r="DP121" i="32"/>
  <c r="DP160" i="32"/>
  <c r="DJ268" i="32"/>
  <c r="DJ140" i="32"/>
  <c r="DJ177" i="32"/>
  <c r="DD214" i="32"/>
  <c r="DD251" i="32"/>
  <c r="DD123" i="32"/>
  <c r="CY202" i="32"/>
  <c r="CY254" i="32"/>
  <c r="CM268" i="32"/>
  <c r="CM242" i="32"/>
  <c r="CS216" i="32"/>
  <c r="EK270" i="32"/>
  <c r="EK157" i="32"/>
  <c r="EF119" i="32"/>
  <c r="EF149" i="32"/>
  <c r="DU226" i="32"/>
  <c r="DU127" i="32"/>
  <c r="DZ156" i="32"/>
  <c r="DZ171" i="32"/>
  <c r="DP177" i="32"/>
  <c r="DP216" i="32"/>
  <c r="DP119" i="32"/>
  <c r="DJ154" i="32"/>
  <c r="DJ191" i="32"/>
  <c r="DD228" i="32"/>
  <c r="DD265" i="32"/>
  <c r="DD137" i="32"/>
  <c r="CY258" i="32"/>
  <c r="CY128" i="32"/>
  <c r="CM275" i="32"/>
  <c r="CS203" i="32"/>
  <c r="CS244" i="32"/>
  <c r="CS114" i="32"/>
  <c r="CS119" i="32"/>
  <c r="CH268" i="32"/>
  <c r="CH140" i="32"/>
  <c r="BS224" i="32"/>
  <c r="BS231" i="32"/>
  <c r="BX189" i="32"/>
  <c r="BX198" i="32"/>
  <c r="CC170" i="32"/>
  <c r="CH261" i="32"/>
  <c r="CH133" i="32"/>
  <c r="CS139" i="32"/>
  <c r="CH150" i="32"/>
  <c r="BS142" i="32"/>
  <c r="BX193" i="32"/>
  <c r="CC260" i="32"/>
  <c r="CH186" i="32"/>
  <c r="EF225" i="32"/>
  <c r="DU145" i="32"/>
  <c r="DZ167" i="32"/>
  <c r="DP231" i="32"/>
  <c r="DJ139" i="32"/>
  <c r="DD133" i="32"/>
  <c r="CS276" i="32"/>
  <c r="CM211" i="32"/>
  <c r="EF217" i="32"/>
  <c r="DU240" i="32"/>
  <c r="DZ149" i="32"/>
  <c r="DP223" i="32"/>
  <c r="DJ121" i="32"/>
  <c r="DD115" i="32"/>
  <c r="CS275" i="32"/>
  <c r="EK219" i="32"/>
  <c r="EF230" i="32"/>
  <c r="DU144" i="32"/>
  <c r="DZ115" i="32"/>
  <c r="DP261" i="32"/>
  <c r="DJ162" i="32"/>
  <c r="DD268" i="32"/>
  <c r="DD193" i="32"/>
  <c r="CY199" i="32"/>
  <c r="CM271" i="32"/>
  <c r="CS260" i="32"/>
  <c r="CM137" i="32"/>
  <c r="CH276" i="32"/>
  <c r="BS203" i="32"/>
  <c r="BS152" i="32"/>
  <c r="BX197" i="32"/>
  <c r="CC258" i="32"/>
  <c r="BS199" i="32"/>
  <c r="CH141" i="32"/>
  <c r="EK136" i="32"/>
  <c r="EF212" i="32"/>
  <c r="EF181" i="32"/>
  <c r="DU201" i="32"/>
  <c r="DZ228" i="32"/>
  <c r="DZ177" i="32"/>
  <c r="DP190" i="32"/>
  <c r="DP125" i="32"/>
  <c r="DJ160" i="32"/>
  <c r="DJ149" i="32"/>
  <c r="DD154" i="32"/>
  <c r="DD143" i="32"/>
  <c r="CY135" i="32"/>
  <c r="CY197" i="32"/>
  <c r="CS215" i="32"/>
  <c r="CM231" i="32"/>
  <c r="CS134" i="32"/>
  <c r="CH274" i="32"/>
  <c r="BS155" i="32"/>
  <c r="EP189" i="32"/>
  <c r="EP239" i="32"/>
  <c r="EF248" i="32"/>
  <c r="DU131" i="32"/>
  <c r="DU150" i="32"/>
  <c r="DZ223" i="32"/>
  <c r="DP257" i="32"/>
  <c r="DP234" i="32"/>
  <c r="DJ206" i="32"/>
  <c r="DJ211" i="32"/>
  <c r="DD200" i="32"/>
  <c r="DD189" i="32"/>
  <c r="CY147" i="32"/>
  <c r="CY198" i="32"/>
  <c r="CM237" i="32"/>
  <c r="CS157" i="32"/>
  <c r="EK248" i="32"/>
  <c r="EK202" i="32"/>
  <c r="EF152" i="32"/>
  <c r="DU154" i="32"/>
  <c r="DU142" i="32"/>
  <c r="DZ116" i="32"/>
  <c r="DZ141" i="32"/>
  <c r="DP238" i="32"/>
  <c r="DP194" i="32"/>
  <c r="DJ252" i="32"/>
  <c r="DJ124" i="32"/>
  <c r="DJ161" i="32"/>
  <c r="DD198" i="32"/>
  <c r="DD235" i="32"/>
  <c r="CY260" i="32"/>
  <c r="CY138" i="32"/>
  <c r="CY190" i="32"/>
  <c r="CS254" i="32"/>
  <c r="CM210" i="32"/>
  <c r="CM255" i="32"/>
  <c r="EK236" i="32"/>
  <c r="EK142" i="32"/>
  <c r="EF190" i="32"/>
  <c r="EF250" i="32"/>
  <c r="DU138" i="32"/>
  <c r="DU214" i="32"/>
  <c r="DZ136" i="32"/>
  <c r="DZ155" i="32"/>
  <c r="DP113" i="32"/>
  <c r="DP152" i="32"/>
  <c r="DJ266" i="32"/>
  <c r="DJ138" i="32"/>
  <c r="DJ175" i="32"/>
  <c r="DD212" i="32"/>
  <c r="DD249" i="32"/>
  <c r="DD121" i="32"/>
  <c r="CY194" i="32"/>
  <c r="CY246" i="32"/>
  <c r="CM267" i="32"/>
  <c r="CM238" i="32"/>
  <c r="CS212" i="32"/>
  <c r="CM232" i="32"/>
  <c r="CM132" i="32"/>
  <c r="CH252" i="32"/>
  <c r="CH124" i="32"/>
  <c r="BS208" i="32"/>
  <c r="BS145" i="32"/>
  <c r="BX173" i="32"/>
  <c r="BX126" i="32"/>
  <c r="CC154" i="32"/>
  <c r="CH245" i="32"/>
  <c r="CH117" i="32"/>
  <c r="CS120" i="32"/>
  <c r="CH118" i="32"/>
  <c r="BS122" i="32"/>
  <c r="BX171" i="32"/>
  <c r="CC238" i="32"/>
  <c r="BX200" i="32"/>
  <c r="CH115" i="32"/>
  <c r="CC203" i="32"/>
  <c r="BX192" i="32"/>
  <c r="BN158" i="32"/>
  <c r="BN245" i="32"/>
  <c r="BH234" i="32"/>
  <c r="BH271" i="32"/>
  <c r="BH143" i="32"/>
  <c r="BC254" i="32"/>
  <c r="BC144" i="32"/>
  <c r="AW254" i="32"/>
  <c r="AW126" i="32"/>
  <c r="AW163" i="32"/>
  <c r="AQ200" i="32"/>
  <c r="AQ237" i="32"/>
  <c r="AL268" i="32"/>
  <c r="AL126" i="32"/>
  <c r="AL189" i="32"/>
  <c r="AF247" i="32"/>
  <c r="AF119" i="32"/>
  <c r="AF182" i="32"/>
  <c r="AA238" i="32"/>
  <c r="AA269" i="32"/>
  <c r="V258" i="32"/>
  <c r="V194" i="32"/>
  <c r="CM195" i="32"/>
  <c r="CM154" i="32"/>
  <c r="BX180" i="32"/>
  <c r="BS247" i="32"/>
  <c r="BX147" i="32"/>
  <c r="CC214" i="32"/>
  <c r="CH263" i="32"/>
  <c r="BS153" i="32"/>
  <c r="CC185" i="32"/>
  <c r="BN252" i="32"/>
  <c r="BN199" i="32"/>
  <c r="BN173" i="32"/>
  <c r="BH216" i="32"/>
  <c r="BH253" i="32"/>
  <c r="BH125" i="32"/>
  <c r="BC182" i="32"/>
  <c r="BC261" i="32"/>
  <c r="AW236" i="32"/>
  <c r="AW273" i="32"/>
  <c r="AW145" i="32"/>
  <c r="AQ182" i="32"/>
  <c r="AQ219" i="32"/>
  <c r="AL196" i="32"/>
  <c r="AL251" i="32"/>
  <c r="AL117" i="32"/>
  <c r="AF229" i="32"/>
  <c r="AF232" i="32"/>
  <c r="AA276" i="32"/>
  <c r="AA166" i="32"/>
  <c r="AA197" i="32"/>
  <c r="P249" i="32"/>
  <c r="CS261" i="32"/>
  <c r="CS152" i="32"/>
  <c r="BX176" i="32"/>
  <c r="BS213" i="32"/>
  <c r="BX145" i="32"/>
  <c r="CC212" i="32"/>
  <c r="CH170" i="32"/>
  <c r="EF145" i="32"/>
  <c r="DU168" i="32"/>
  <c r="DZ135" i="32"/>
  <c r="DP167" i="32"/>
  <c r="DD272" i="32"/>
  <c r="CY236" i="32"/>
  <c r="CS268" i="32"/>
  <c r="EK231" i="32"/>
  <c r="EF246" i="32"/>
  <c r="DU160" i="32"/>
  <c r="DZ117" i="32"/>
  <c r="DJ276" i="32"/>
  <c r="DD270" i="32"/>
  <c r="CY164" i="32"/>
  <c r="CM272" i="32"/>
  <c r="EK155" i="32"/>
  <c r="EF251" i="32"/>
  <c r="DU167" i="32"/>
  <c r="DP228" i="32"/>
  <c r="DP197" i="32"/>
  <c r="DJ114" i="32"/>
  <c r="DD236" i="32"/>
  <c r="DD177" i="32"/>
  <c r="CY161" i="32"/>
  <c r="CS234" i="32"/>
  <c r="CS228" i="32"/>
  <c r="CM171" i="32"/>
  <c r="CH260" i="32"/>
  <c r="BX230" i="32"/>
  <c r="BS120" i="32"/>
  <c r="BX181" i="32"/>
  <c r="CC242" i="32"/>
  <c r="BX188" i="32"/>
  <c r="CH125" i="32"/>
  <c r="EP270" i="32"/>
  <c r="EF193" i="32"/>
  <c r="EF159" i="32"/>
  <c r="DU113" i="32"/>
  <c r="DZ186" i="32"/>
  <c r="DZ161" i="32"/>
  <c r="DP126" i="32"/>
  <c r="DP207" i="32"/>
  <c r="DJ144" i="32"/>
  <c r="DJ133" i="32"/>
  <c r="DD122" i="32"/>
  <c r="DD127" i="32"/>
  <c r="CY217" i="32"/>
  <c r="CS273" i="32"/>
  <c r="CM250" i="32"/>
  <c r="CM199" i="32"/>
  <c r="CM167" i="32"/>
  <c r="CH258" i="32"/>
  <c r="BX226" i="32"/>
  <c r="EK252" i="32"/>
  <c r="EP175" i="32"/>
  <c r="EF160" i="32"/>
  <c r="DU162" i="32"/>
  <c r="DZ268" i="32"/>
  <c r="DZ207" i="32"/>
  <c r="DP129" i="32"/>
  <c r="DP245" i="32"/>
  <c r="DJ190" i="32"/>
  <c r="DJ179" i="32"/>
  <c r="DD184" i="32"/>
  <c r="DD173" i="32"/>
  <c r="CY210" i="32"/>
  <c r="CY134" i="32"/>
  <c r="CM205" i="32"/>
  <c r="CS220" i="32"/>
  <c r="EK184" i="32"/>
  <c r="EF180" i="32"/>
  <c r="EF165" i="32"/>
  <c r="DU265" i="32"/>
  <c r="DZ266" i="32"/>
  <c r="DZ261" i="32"/>
  <c r="DZ125" i="32"/>
  <c r="DP174" i="32"/>
  <c r="DP237" i="32"/>
  <c r="DJ236" i="32"/>
  <c r="DJ273" i="32"/>
  <c r="DJ145" i="32"/>
  <c r="DD182" i="32"/>
  <c r="DD219" i="32"/>
  <c r="CY196" i="32"/>
  <c r="CY265" i="32"/>
  <c r="CY126" i="32"/>
  <c r="CS222" i="32"/>
  <c r="CS188" i="32"/>
  <c r="CM223" i="32"/>
  <c r="EK172" i="32"/>
  <c r="EP223" i="32"/>
  <c r="EF215" i="32"/>
  <c r="EF162" i="32"/>
  <c r="DU257" i="32"/>
  <c r="DU126" i="32"/>
  <c r="DZ114" i="32"/>
  <c r="DZ139" i="32"/>
  <c r="DP230" i="32"/>
  <c r="DP146" i="32"/>
  <c r="DJ250" i="32"/>
  <c r="DJ122" i="32"/>
  <c r="DJ159" i="32"/>
  <c r="DD196" i="32"/>
  <c r="DD233" i="32"/>
  <c r="CY252" i="32"/>
  <c r="CY130" i="32"/>
  <c r="CY182" i="32"/>
  <c r="CS250" i="32"/>
  <c r="CM206" i="32"/>
  <c r="CM251" i="32"/>
  <c r="CM166" i="32"/>
  <c r="CM112" i="32"/>
  <c r="CH236" i="32"/>
  <c r="BS233" i="32"/>
  <c r="BS192" i="32"/>
  <c r="BX186" i="32"/>
  <c r="BX157" i="32"/>
  <c r="CC266" i="32"/>
  <c r="CC138" i="32"/>
  <c r="CH229" i="32"/>
  <c r="CM207" i="32"/>
  <c r="CM172" i="32"/>
  <c r="BX242" i="32"/>
  <c r="BS251" i="32"/>
  <c r="BX151" i="32"/>
  <c r="BS270" i="32"/>
  <c r="EF187" i="32"/>
  <c r="DU141" i="32"/>
  <c r="DP116" i="32"/>
  <c r="DJ230" i="32"/>
  <c r="DD224" i="32"/>
  <c r="CY179" i="32"/>
  <c r="CS210" i="32"/>
  <c r="EP217" i="32"/>
  <c r="EF127" i="32"/>
  <c r="DU182" i="32"/>
  <c r="DP218" i="32"/>
  <c r="DJ212" i="32"/>
  <c r="DD206" i="32"/>
  <c r="CY171" i="32"/>
  <c r="CM249" i="32"/>
  <c r="EK268" i="32"/>
  <c r="EF184" i="32"/>
  <c r="DZ252" i="32"/>
  <c r="DP209" i="32"/>
  <c r="DP133" i="32"/>
  <c r="DJ263" i="32"/>
  <c r="DD188" i="32"/>
  <c r="DD145" i="32"/>
  <c r="CY207" i="32"/>
  <c r="CM245" i="32"/>
  <c r="CM235" i="32"/>
  <c r="CS135" i="32"/>
  <c r="CH228" i="32"/>
  <c r="BX128" i="32"/>
  <c r="BS261" i="32"/>
  <c r="BX149" i="32"/>
  <c r="CC226" i="32"/>
  <c r="CH269" i="32"/>
  <c r="EK118" i="32"/>
  <c r="EP206" i="32"/>
  <c r="EF113" i="32"/>
  <c r="EF239" i="32"/>
  <c r="DU224" i="32"/>
  <c r="DZ164" i="32"/>
  <c r="DZ129" i="32"/>
  <c r="DP259" i="32"/>
  <c r="DP143" i="32"/>
  <c r="DJ112" i="32"/>
  <c r="DJ117" i="32"/>
  <c r="DD271" i="32"/>
  <c r="CY212" i="32"/>
  <c r="CY153" i="32"/>
  <c r="CS265" i="32"/>
  <c r="CS190" i="32"/>
  <c r="CS237" i="32"/>
  <c r="CM131" i="32"/>
  <c r="CH226" i="32"/>
  <c r="BX124" i="32"/>
  <c r="EK188" i="32"/>
  <c r="EF188" i="32"/>
  <c r="EF261" i="32"/>
  <c r="DU273" i="32"/>
  <c r="DZ226" i="32"/>
  <c r="DZ191" i="32"/>
  <c r="DP246" i="32"/>
  <c r="DP117" i="32"/>
  <c r="DJ174" i="32"/>
  <c r="DJ163" i="32"/>
  <c r="DD152" i="32"/>
  <c r="DD157" i="32"/>
  <c r="CY146" i="32"/>
  <c r="CY189" i="32"/>
  <c r="CS243" i="32"/>
  <c r="CM259" i="32"/>
  <c r="EP254" i="32"/>
  <c r="EF257" i="32"/>
  <c r="EF258" i="32"/>
  <c r="DU205" i="32"/>
  <c r="DZ244" i="32"/>
  <c r="DZ239" i="32"/>
  <c r="DP268" i="32"/>
  <c r="DP178" i="32"/>
  <c r="DP173" i="32"/>
  <c r="DJ220" i="32"/>
  <c r="DJ257" i="32"/>
  <c r="DJ129" i="32"/>
  <c r="DD166" i="32"/>
  <c r="DD203" i="32"/>
  <c r="CY132" i="32"/>
  <c r="CY201" i="32"/>
  <c r="CY245" i="32"/>
  <c r="CS262" i="32"/>
  <c r="CS180" i="32"/>
  <c r="EK251" i="32"/>
  <c r="EK262" i="32"/>
  <c r="EP159" i="32"/>
  <c r="EF211" i="32"/>
  <c r="DU268" i="32"/>
  <c r="DU169" i="32"/>
  <c r="DZ264" i="32"/>
  <c r="DZ257" i="32"/>
  <c r="DZ123" i="32"/>
  <c r="DP166" i="32"/>
  <c r="DP229" i="32"/>
  <c r="DJ234" i="32"/>
  <c r="DJ271" i="32"/>
  <c r="DJ143" i="32"/>
  <c r="DD180" i="32"/>
  <c r="DD217" i="32"/>
  <c r="CY188" i="32"/>
  <c r="CY257" i="32"/>
  <c r="CY118" i="32"/>
  <c r="CS218" i="32"/>
  <c r="CS187" i="32"/>
  <c r="CM219" i="32"/>
  <c r="CS125" i="32"/>
  <c r="CM184" i="32"/>
  <c r="CH220" i="32"/>
  <c r="BS117" i="32"/>
  <c r="BS176" i="32"/>
  <c r="BX269" i="32"/>
  <c r="BX141" i="32"/>
  <c r="CC250" i="32"/>
  <c r="CC122" i="32"/>
  <c r="CH213" i="32"/>
  <c r="CS213" i="32"/>
  <c r="CM244" i="32"/>
  <c r="BS266" i="32"/>
  <c r="BS141" i="32"/>
  <c r="BS254" i="32"/>
  <c r="EF208" i="32"/>
  <c r="DU269" i="32"/>
  <c r="DP225" i="32"/>
  <c r="DJ198" i="32"/>
  <c r="DD192" i="32"/>
  <c r="CY115" i="32"/>
  <c r="CM221" i="32"/>
  <c r="EK126" i="32"/>
  <c r="EF192" i="32"/>
  <c r="DZ256" i="32"/>
  <c r="DP153" i="32"/>
  <c r="DJ196" i="32"/>
  <c r="DD174" i="32"/>
  <c r="CY234" i="32"/>
  <c r="CM217" i="32"/>
  <c r="EK140" i="32"/>
  <c r="EF197" i="32"/>
  <c r="DZ232" i="32"/>
  <c r="DP145" i="32"/>
  <c r="DP151" i="32"/>
  <c r="DJ247" i="32"/>
  <c r="DD172" i="32"/>
  <c r="CY220" i="32"/>
  <c r="CY160" i="32"/>
  <c r="CM213" i="32"/>
  <c r="CS241" i="32"/>
  <c r="CM150" i="32"/>
  <c r="CH212" i="32"/>
  <c r="BS248" i="32"/>
  <c r="BS175" i="32"/>
  <c r="BX133" i="32"/>
  <c r="CC194" i="32"/>
  <c r="CH253" i="32"/>
  <c r="EK215" i="32"/>
  <c r="EK249" i="32"/>
  <c r="EF222" i="32"/>
  <c r="DU220" i="32"/>
  <c r="DU239" i="32"/>
  <c r="DZ144" i="32"/>
  <c r="DZ113" i="32"/>
  <c r="DP131" i="32"/>
  <c r="DJ272" i="32"/>
  <c r="DJ261" i="32"/>
  <c r="DD250" i="32"/>
  <c r="DD255" i="32"/>
  <c r="CY148" i="32"/>
  <c r="CY216" i="32"/>
  <c r="CM270" i="32"/>
  <c r="CS182" i="32"/>
  <c r="CM152" i="32"/>
  <c r="CM146" i="32"/>
  <c r="CH210" i="32"/>
  <c r="BS246" i="32"/>
  <c r="EK124" i="32"/>
  <c r="EF273" i="32"/>
  <c r="EF266" i="32"/>
  <c r="DU193" i="32"/>
  <c r="DZ204" i="32"/>
  <c r="DZ159" i="32"/>
  <c r="DP182" i="32"/>
  <c r="DP263" i="32"/>
  <c r="DJ142" i="32"/>
  <c r="DJ147" i="32"/>
  <c r="DD136" i="32"/>
  <c r="DD125" i="32"/>
  <c r="CY273" i="32"/>
  <c r="CY125" i="32"/>
  <c r="CM246" i="32"/>
  <c r="CM227" i="32"/>
  <c r="EP190" i="32"/>
  <c r="EF175" i="32"/>
  <c r="EF170" i="32"/>
  <c r="DU200" i="32"/>
  <c r="DZ224" i="32"/>
  <c r="DZ221" i="32"/>
  <c r="DP204" i="32"/>
  <c r="DP243" i="32"/>
  <c r="DP274" i="32"/>
  <c r="DJ204" i="32"/>
  <c r="DJ241" i="32"/>
  <c r="DJ113" i="32"/>
  <c r="DD150" i="32"/>
  <c r="DD187" i="32"/>
  <c r="CY267" i="32"/>
  <c r="CY137" i="32"/>
  <c r="CY181" i="32"/>
  <c r="CM233" i="32"/>
  <c r="CS172" i="32"/>
  <c r="EK187" i="32"/>
  <c r="EP242" i="32"/>
  <c r="EK146" i="32"/>
  <c r="EF123" i="32"/>
  <c r="DU188" i="32"/>
  <c r="DU272" i="32"/>
  <c r="DZ242" i="32"/>
  <c r="DZ237" i="32"/>
  <c r="DP260" i="32"/>
  <c r="DP162" i="32"/>
  <c r="DP165" i="32"/>
  <c r="DJ218" i="32"/>
  <c r="DJ255" i="32"/>
  <c r="DJ127" i="32"/>
  <c r="DD164" i="32"/>
  <c r="DD201" i="32"/>
  <c r="CY124" i="32"/>
  <c r="CY193" i="32"/>
  <c r="CY237" i="32"/>
  <c r="CM261" i="32"/>
  <c r="CS179" i="32"/>
  <c r="CS257" i="32"/>
  <c r="CM153" i="32"/>
  <c r="CS148" i="32"/>
  <c r="CH204" i="32"/>
  <c r="BX168" i="32"/>
  <c r="BS160" i="32"/>
  <c r="BX253" i="32"/>
  <c r="BX125" i="32"/>
  <c r="CC234" i="32"/>
  <c r="BS227" i="32"/>
  <c r="CH197" i="32"/>
  <c r="CM128" i="32"/>
  <c r="CS123" i="32"/>
  <c r="BS234" i="32"/>
  <c r="BX132" i="32"/>
  <c r="BS249" i="32"/>
  <c r="CC174" i="32"/>
  <c r="EP221" i="32"/>
  <c r="EF133" i="32"/>
  <c r="DZ194" i="32"/>
  <c r="DP150" i="32"/>
  <c r="DJ150" i="32"/>
  <c r="DD128" i="32"/>
  <c r="CY241" i="32"/>
  <c r="CS195" i="32"/>
  <c r="EP222" i="32"/>
  <c r="EF218" i="32"/>
  <c r="DZ192" i="32"/>
  <c r="DP275" i="32"/>
  <c r="DJ132" i="32"/>
  <c r="DD126" i="32"/>
  <c r="CY169" i="32"/>
  <c r="CM226" i="32"/>
  <c r="EP146" i="32"/>
  <c r="DU228" i="32"/>
  <c r="DZ146" i="32"/>
  <c r="DP198" i="32"/>
  <c r="DJ274" i="32"/>
  <c r="DJ199" i="32"/>
  <c r="DD156" i="32"/>
  <c r="CY156" i="32"/>
  <c r="CY150" i="32"/>
  <c r="CS219" i="32"/>
  <c r="CS209" i="32"/>
  <c r="CM119" i="32"/>
  <c r="CH196" i="32"/>
  <c r="BS232" i="32"/>
  <c r="BX112" i="32"/>
  <c r="BX117" i="32"/>
  <c r="CC178" i="32"/>
  <c r="CH221" i="32"/>
  <c r="EK151" i="32"/>
  <c r="EK185" i="32"/>
  <c r="EF243" i="32"/>
  <c r="DU132" i="32"/>
  <c r="DU159" i="32"/>
  <c r="DZ265" i="32"/>
  <c r="DP220" i="32"/>
  <c r="DP240" i="32"/>
  <c r="DJ240" i="32"/>
  <c r="DJ245" i="32"/>
  <c r="DD234" i="32"/>
  <c r="DD223" i="32"/>
  <c r="CY127" i="32"/>
  <c r="CY152" i="32"/>
  <c r="CS230" i="32"/>
  <c r="CS174" i="32"/>
  <c r="CM120" i="32"/>
  <c r="CM248" i="32"/>
  <c r="CH194" i="32"/>
  <c r="BS230" i="32"/>
  <c r="EP194" i="32"/>
  <c r="EF185" i="32"/>
  <c r="EF186" i="32"/>
  <c r="DU208" i="32"/>
  <c r="DZ184" i="32"/>
  <c r="DZ143" i="32"/>
  <c r="DP251" i="32"/>
  <c r="DP199" i="32"/>
  <c r="DJ126" i="32"/>
  <c r="DJ115" i="32"/>
  <c r="DD120" i="32"/>
  <c r="CY268" i="32"/>
  <c r="CY145" i="32"/>
  <c r="CS272" i="32"/>
  <c r="CM214" i="32"/>
  <c r="EK199" i="32"/>
  <c r="EP126" i="32"/>
  <c r="EF198" i="32"/>
  <c r="DU196" i="32"/>
  <c r="DU112" i="32"/>
  <c r="DZ202" i="32"/>
  <c r="DZ205" i="32"/>
  <c r="DP140" i="32"/>
  <c r="DP179" i="32"/>
  <c r="DP255" i="32"/>
  <c r="DJ188" i="32"/>
  <c r="DJ225" i="32"/>
  <c r="DD262" i="32"/>
  <c r="DD134" i="32"/>
  <c r="DD171" i="32"/>
  <c r="CY203" i="32"/>
  <c r="CY264" i="32"/>
  <c r="CY117" i="32"/>
  <c r="CM201" i="32"/>
  <c r="CS164" i="32"/>
  <c r="EK123" i="32"/>
  <c r="EP178" i="32"/>
  <c r="EF156" i="32"/>
  <c r="EF224" i="32"/>
  <c r="DU149" i="32"/>
  <c r="DU192" i="32"/>
  <c r="DZ220" i="32"/>
  <c r="DZ219" i="32"/>
  <c r="DP196" i="32"/>
  <c r="DP235" i="32"/>
  <c r="DP250" i="32"/>
  <c r="DJ202" i="32"/>
  <c r="DJ239" i="32"/>
  <c r="DD276" i="32"/>
  <c r="DD148" i="32"/>
  <c r="DD185" i="32"/>
  <c r="CY259" i="32"/>
  <c r="CY129" i="32"/>
  <c r="CY173" i="32"/>
  <c r="CM229" i="32"/>
  <c r="CS171" i="32"/>
  <c r="CS225" i="32"/>
  <c r="CM122" i="32"/>
  <c r="CM117" i="32"/>
  <c r="CH188" i="32"/>
  <c r="BS272" i="32"/>
  <c r="BS144" i="32"/>
  <c r="BX237" i="32"/>
  <c r="BS253" i="32"/>
  <c r="CC218" i="32"/>
  <c r="BS151" i="32"/>
  <c r="CH181" i="32"/>
  <c r="CM186" i="32"/>
  <c r="CH246" i="32"/>
  <c r="BS206" i="32"/>
  <c r="BX257" i="32"/>
  <c r="BX272" i="32"/>
  <c r="CC152" i="32"/>
  <c r="CH201" i="32"/>
  <c r="CC267" i="32"/>
  <c r="CC139" i="32"/>
  <c r="BN233" i="32"/>
  <c r="BN115" i="32"/>
  <c r="BN170" i="32"/>
  <c r="BH170" i="32"/>
  <c r="BH207" i="32"/>
  <c r="BC148" i="32"/>
  <c r="BC179" i="32"/>
  <c r="BC247" i="32"/>
  <c r="AW190" i="32"/>
  <c r="AW227" i="32"/>
  <c r="AQ264" i="32"/>
  <c r="AQ136" i="32"/>
  <c r="AQ173" i="32"/>
  <c r="AL201" i="32"/>
  <c r="AL256" i="32"/>
  <c r="AL119" i="32"/>
  <c r="AF183" i="32"/>
  <c r="AF218" i="32"/>
  <c r="AA178" i="32"/>
  <c r="AA171" i="32"/>
  <c r="AA191" i="32"/>
  <c r="V226" i="32"/>
  <c r="V162" i="32"/>
  <c r="CM191" i="32"/>
  <c r="CH208" i="32"/>
  <c r="BS182" i="32"/>
  <c r="BX233" i="32"/>
  <c r="BX202" i="32"/>
  <c r="CC128" i="32"/>
  <c r="CH177" i="32"/>
  <c r="CC249" i="32"/>
  <c r="CC121" i="32"/>
  <c r="BN161" i="32"/>
  <c r="BN240" i="32"/>
  <c r="BN183" i="32"/>
  <c r="BH152" i="32"/>
  <c r="BH189" i="32"/>
  <c r="BC257" i="32"/>
  <c r="BC266" i="32"/>
  <c r="BC175" i="32"/>
  <c r="AW172" i="32"/>
  <c r="AW209" i="32"/>
  <c r="AQ246" i="32"/>
  <c r="AQ118" i="32"/>
  <c r="AQ155" i="32"/>
  <c r="AL129" i="32"/>
  <c r="AL184" i="32"/>
  <c r="AF234" i="32"/>
  <c r="AF165" i="32"/>
  <c r="AF146" i="32"/>
  <c r="AA225" i="32"/>
  <c r="AA162" i="32"/>
  <c r="AA119" i="32"/>
  <c r="P217" i="32"/>
  <c r="CM161" i="32"/>
  <c r="CH206" i="32"/>
  <c r="BS180" i="32"/>
  <c r="BX231" i="32"/>
  <c r="BX182" i="32"/>
  <c r="CC126" i="32"/>
  <c r="BX215" i="32"/>
  <c r="BS137" i="32"/>
  <c r="BX250" i="32"/>
  <c r="CC123" i="32"/>
  <c r="BN222" i="32"/>
  <c r="BN117" i="32"/>
  <c r="BH154" i="32"/>
  <c r="BH159" i="32"/>
  <c r="BC126" i="32"/>
  <c r="BC183" i="32"/>
  <c r="AW142" i="32"/>
  <c r="AW131" i="32"/>
  <c r="AQ120" i="32"/>
  <c r="AQ125" i="32"/>
  <c r="AL195" i="32"/>
  <c r="AF246" i="32"/>
  <c r="AF135" i="32"/>
  <c r="AA220" i="32"/>
  <c r="AA258" i="32"/>
  <c r="V266" i="32"/>
  <c r="V178" i="32"/>
  <c r="CM224" i="32"/>
  <c r="CH112" i="32"/>
  <c r="BX275" i="32"/>
  <c r="BX114" i="32"/>
  <c r="BX178" i="32"/>
  <c r="BX142" i="32"/>
  <c r="BS219" i="32"/>
  <c r="BN150" i="32"/>
  <c r="BN226" i="32"/>
  <c r="BH136" i="32"/>
  <c r="BH141" i="32"/>
  <c r="BC235" i="32"/>
  <c r="BC258" i="32"/>
  <c r="AW124" i="32"/>
  <c r="AW113" i="32"/>
  <c r="AQ267" i="32"/>
  <c r="AL260" i="32"/>
  <c r="AL123" i="32"/>
  <c r="AF226" i="32"/>
  <c r="AF117" i="32"/>
  <c r="AA148" i="32"/>
  <c r="AA216" i="32"/>
  <c r="P257" i="32"/>
  <c r="CS115" i="32"/>
  <c r="CH174" i="32"/>
  <c r="BS116" i="32"/>
  <c r="BS237" i="32"/>
  <c r="BS221" i="32"/>
  <c r="CH153" i="32"/>
  <c r="CC231" i="32"/>
  <c r="BS215" i="32"/>
  <c r="BN270" i="32"/>
  <c r="BN168" i="32"/>
  <c r="BH262" i="32"/>
  <c r="BH134" i="32"/>
  <c r="BH171" i="32"/>
  <c r="BC185" i="32"/>
  <c r="BC256" i="32"/>
  <c r="BC186" i="32"/>
  <c r="AW154" i="32"/>
  <c r="AW191" i="32"/>
  <c r="AQ228" i="32"/>
  <c r="AQ265" i="32"/>
  <c r="AQ137" i="32"/>
  <c r="AL238" i="32"/>
  <c r="AL112" i="32"/>
  <c r="AF275" i="32"/>
  <c r="AF147" i="32"/>
  <c r="AF188" i="32"/>
  <c r="AA153" i="32"/>
  <c r="AA208" i="32"/>
  <c r="V272" i="32"/>
  <c r="V208" i="32"/>
  <c r="CS150" i="32"/>
  <c r="CH232" i="32"/>
  <c r="BS198" i="32"/>
  <c r="BX249" i="32"/>
  <c r="BX256" i="32"/>
  <c r="CC144" i="32"/>
  <c r="CH193" i="32"/>
  <c r="CC261" i="32"/>
  <c r="CC133" i="32"/>
  <c r="BN209" i="32"/>
  <c r="BN135" i="32"/>
  <c r="BN146" i="32"/>
  <c r="BH164" i="32"/>
  <c r="BH201" i="32"/>
  <c r="BC124" i="32"/>
  <c r="BC155" i="32"/>
  <c r="BC223" i="32"/>
  <c r="AW184" i="32"/>
  <c r="AW221" i="32"/>
  <c r="AQ258" i="32"/>
  <c r="AQ130" i="32"/>
  <c r="AQ167" i="32"/>
  <c r="AL177" i="32"/>
  <c r="AL232" i="32"/>
  <c r="AL130" i="32"/>
  <c r="AF177" i="32"/>
  <c r="AF194" i="32"/>
  <c r="AA273" i="32"/>
  <c r="AA147" i="32"/>
  <c r="AA167" i="32"/>
  <c r="P223" i="32"/>
  <c r="P159" i="32"/>
  <c r="P148" i="32"/>
  <c r="V241" i="32"/>
  <c r="V235" i="32"/>
  <c r="AF98" i="32"/>
  <c r="CS146" i="32"/>
  <c r="CH230" i="32"/>
  <c r="BS196" i="32"/>
  <c r="BX247" i="32"/>
  <c r="BX240" i="32"/>
  <c r="CC142" i="32"/>
  <c r="CH191" i="32"/>
  <c r="CC259" i="32"/>
  <c r="CC131" i="32"/>
  <c r="BN201" i="32"/>
  <c r="BN119" i="32"/>
  <c r="BN138" i="32"/>
  <c r="BH162" i="32"/>
  <c r="BH199" i="32"/>
  <c r="BC116" i="32"/>
  <c r="BC147" i="32"/>
  <c r="BC215" i="32"/>
  <c r="BX129" i="32"/>
  <c r="CH265" i="32"/>
  <c r="BX152" i="32"/>
  <c r="BS235" i="32"/>
  <c r="BN215" i="32"/>
  <c r="BN234" i="32"/>
  <c r="BH138" i="32"/>
  <c r="BH127" i="32"/>
  <c r="BC243" i="32"/>
  <c r="BC119" i="32"/>
  <c r="AW275" i="32"/>
  <c r="AW115" i="32"/>
  <c r="AQ269" i="32"/>
  <c r="AL204" i="32"/>
  <c r="AL131" i="32"/>
  <c r="AF238" i="32"/>
  <c r="AF242" i="32"/>
  <c r="AA156" i="32"/>
  <c r="AA224" i="32"/>
  <c r="V250" i="32"/>
  <c r="V170" i="32"/>
  <c r="CS127" i="32"/>
  <c r="BS260" i="32"/>
  <c r="BX255" i="32"/>
  <c r="CC256" i="32"/>
  <c r="CH241" i="32"/>
  <c r="CC265" i="32"/>
  <c r="BS157" i="32"/>
  <c r="BN235" i="32"/>
  <c r="BN162" i="32"/>
  <c r="BH120" i="32"/>
  <c r="BC268" i="32"/>
  <c r="BC171" i="32"/>
  <c r="AW268" i="32"/>
  <c r="AW257" i="32"/>
  <c r="AQ262" i="32"/>
  <c r="AQ251" i="32"/>
  <c r="AL132" i="32"/>
  <c r="AL248" i="32"/>
  <c r="AF261" i="32"/>
  <c r="AF230" i="32"/>
  <c r="AA130" i="32"/>
  <c r="AA152" i="32"/>
  <c r="P241" i="32"/>
  <c r="CM170" i="32"/>
  <c r="CH142" i="32"/>
  <c r="BX276" i="32"/>
  <c r="BX262" i="32"/>
  <c r="BS123" i="32"/>
  <c r="CH131" i="32"/>
  <c r="CC215" i="32"/>
  <c r="BS147" i="32"/>
  <c r="BN206" i="32"/>
  <c r="BN207" i="32"/>
  <c r="BH246" i="32"/>
  <c r="BH118" i="32"/>
  <c r="BH155" i="32"/>
  <c r="BC121" i="32"/>
  <c r="BC192" i="32"/>
  <c r="AW266" i="32"/>
  <c r="AW138" i="32"/>
  <c r="AW175" i="32"/>
  <c r="AQ212" i="32"/>
  <c r="AQ249" i="32"/>
  <c r="AQ121" i="32"/>
  <c r="AL174" i="32"/>
  <c r="AL237" i="32"/>
  <c r="AF259" i="32"/>
  <c r="AF131" i="32"/>
  <c r="AF124" i="32"/>
  <c r="AA154" i="32"/>
  <c r="AA144" i="32"/>
  <c r="V264" i="32"/>
  <c r="V200" i="32"/>
  <c r="BX210" i="32"/>
  <c r="CH243" i="32"/>
  <c r="CC251" i="32"/>
  <c r="BS163" i="32"/>
  <c r="BN243" i="32"/>
  <c r="BN271" i="32"/>
  <c r="BH122" i="32"/>
  <c r="BC276" i="32"/>
  <c r="BC115" i="32"/>
  <c r="AW270" i="32"/>
  <c r="AW259" i="32"/>
  <c r="AQ248" i="32"/>
  <c r="AQ253" i="32"/>
  <c r="AL140" i="32"/>
  <c r="AL192" i="32"/>
  <c r="AF263" i="32"/>
  <c r="AF248" i="32"/>
  <c r="AA233" i="32"/>
  <c r="AA160" i="32"/>
  <c r="V242" i="32"/>
  <c r="V154" i="32"/>
  <c r="CM114" i="32"/>
  <c r="BS228" i="32"/>
  <c r="BX211" i="32"/>
  <c r="CC236" i="32"/>
  <c r="CH219" i="32"/>
  <c r="CC233" i="32"/>
  <c r="BX184" i="32"/>
  <c r="BN171" i="32"/>
  <c r="BH264" i="32"/>
  <c r="BH269" i="32"/>
  <c r="BC204" i="32"/>
  <c r="BC264" i="32"/>
  <c r="AW252" i="32"/>
  <c r="AW241" i="32"/>
  <c r="AQ230" i="32"/>
  <c r="AQ235" i="32"/>
  <c r="AL257" i="32"/>
  <c r="AL120" i="32"/>
  <c r="AF245" i="32"/>
  <c r="AF160" i="32"/>
  <c r="AA161" i="32"/>
  <c r="AA261" i="32"/>
  <c r="P233" i="32"/>
  <c r="CM192" i="32"/>
  <c r="BS273" i="32"/>
  <c r="BX273" i="32"/>
  <c r="CC276" i="32"/>
  <c r="BX140" i="32"/>
  <c r="BS269" i="32"/>
  <c r="CC199" i="32"/>
  <c r="BX172" i="32"/>
  <c r="BN142" i="32"/>
  <c r="BN229" i="32"/>
  <c r="BH230" i="32"/>
  <c r="BH267" i="32"/>
  <c r="BH139" i="32"/>
  <c r="BC238" i="32"/>
  <c r="BC128" i="32"/>
  <c r="AW250" i="32"/>
  <c r="AW122" i="32"/>
  <c r="AW159" i="32"/>
  <c r="AQ196" i="32"/>
  <c r="AQ233" i="32"/>
  <c r="AL252" i="32"/>
  <c r="AL266" i="32"/>
  <c r="AL173" i="32"/>
  <c r="AF243" i="32"/>
  <c r="AF115" i="32"/>
  <c r="AF166" i="32"/>
  <c r="AA222" i="32"/>
  <c r="AA253" i="32"/>
  <c r="V256" i="32"/>
  <c r="V192" i="32"/>
  <c r="CM179" i="32"/>
  <c r="CH168" i="32"/>
  <c r="BS156" i="32"/>
  <c r="BX118" i="32"/>
  <c r="CH223" i="32"/>
  <c r="CC235" i="32"/>
  <c r="BN260" i="32"/>
  <c r="BN179" i="32"/>
  <c r="BH266" i="32"/>
  <c r="BH255" i="32"/>
  <c r="BC212" i="32"/>
  <c r="BC272" i="32"/>
  <c r="AW238" i="32"/>
  <c r="AW243" i="32"/>
  <c r="AQ232" i="32"/>
  <c r="AQ221" i="32"/>
  <c r="AL265" i="32"/>
  <c r="AL128" i="32"/>
  <c r="AF231" i="32"/>
  <c r="AF168" i="32"/>
  <c r="AA169" i="32"/>
  <c r="AA205" i="32"/>
  <c r="V234" i="32"/>
  <c r="V273" i="32"/>
  <c r="CM157" i="32"/>
  <c r="BS204" i="32"/>
  <c r="BX191" i="32"/>
  <c r="CC192" i="32"/>
  <c r="CH199" i="32"/>
  <c r="CC217" i="32"/>
  <c r="BN188" i="32"/>
  <c r="BN247" i="32"/>
  <c r="BH248" i="32"/>
  <c r="BH237" i="32"/>
  <c r="BC140" i="32"/>
  <c r="BC200" i="32"/>
  <c r="AW220" i="32"/>
  <c r="AW225" i="32"/>
  <c r="AQ214" i="32"/>
  <c r="AQ203" i="32"/>
  <c r="AL193" i="32"/>
  <c r="AL245" i="32"/>
  <c r="AF213" i="32"/>
  <c r="AF210" i="32"/>
  <c r="AA210" i="32"/>
  <c r="AA133" i="32"/>
  <c r="P225" i="32"/>
  <c r="CM123" i="32"/>
  <c r="BS258" i="32"/>
  <c r="BX251" i="32"/>
  <c r="CC254" i="32"/>
  <c r="CH259" i="32"/>
  <c r="BS143" i="32"/>
  <c r="CC183" i="32"/>
  <c r="BN244" i="32"/>
  <c r="BN191" i="32"/>
  <c r="BN165" i="32"/>
  <c r="BH214" i="32"/>
  <c r="BH251" i="32"/>
  <c r="BH123" i="32"/>
  <c r="BC174" i="32"/>
  <c r="BC253" i="32"/>
  <c r="AW234" i="32"/>
  <c r="AW271" i="32"/>
  <c r="AW143" i="32"/>
  <c r="AQ180" i="32"/>
  <c r="AQ217" i="32"/>
  <c r="AL188" i="32"/>
  <c r="AL243" i="32"/>
  <c r="AL274" i="32"/>
  <c r="AF227" i="32"/>
  <c r="AF222" i="32"/>
  <c r="AA268" i="32"/>
  <c r="AA158" i="32"/>
  <c r="AA189" i="32"/>
  <c r="V248" i="32"/>
  <c r="V184" i="32"/>
  <c r="CM220" i="32"/>
  <c r="CH136" i="32"/>
  <c r="BS134" i="32"/>
  <c r="BX185" i="32"/>
  <c r="CC252" i="32"/>
  <c r="BX260" i="32"/>
  <c r="CH129" i="32"/>
  <c r="CC213" i="32"/>
  <c r="BS139" i="32"/>
  <c r="BN198" i="32"/>
  <c r="BN175" i="32"/>
  <c r="BH244" i="32"/>
  <c r="BH116" i="32"/>
  <c r="BH153" i="32"/>
  <c r="BC113" i="32"/>
  <c r="BC184" i="32"/>
  <c r="AW264" i="32"/>
  <c r="AW136" i="32"/>
  <c r="AW173" i="32"/>
  <c r="AQ210" i="32"/>
  <c r="AQ247" i="32"/>
  <c r="AQ119" i="32"/>
  <c r="AL166" i="32"/>
  <c r="AL229" i="32"/>
  <c r="AF257" i="32"/>
  <c r="AF129" i="32"/>
  <c r="AF116" i="32"/>
  <c r="AA138" i="32"/>
  <c r="AA136" i="32"/>
  <c r="P263" i="32"/>
  <c r="P199" i="32"/>
  <c r="P262" i="32"/>
  <c r="P124" i="32"/>
  <c r="V148" i="32"/>
  <c r="AA111" i="32"/>
  <c r="CS108" i="32"/>
  <c r="CM159" i="32"/>
  <c r="CH134" i="32"/>
  <c r="BS132" i="32"/>
  <c r="BX183" i="32"/>
  <c r="CC248" i="32"/>
  <c r="BX252" i="32"/>
  <c r="CH127" i="32"/>
  <c r="CC211" i="32"/>
  <c r="BS127" i="32"/>
  <c r="BN190" i="32"/>
  <c r="BN127" i="32"/>
  <c r="BH242" i="32"/>
  <c r="BH114" i="32"/>
  <c r="BH151" i="32"/>
  <c r="BC242" i="32"/>
  <c r="BC176" i="32"/>
  <c r="AW262" i="32"/>
  <c r="AW134" i="32"/>
  <c r="AW171" i="32"/>
  <c r="AQ208" i="32"/>
  <c r="AQ245" i="32"/>
  <c r="AQ117" i="32"/>
  <c r="AL158" i="32"/>
  <c r="AL221" i="32"/>
  <c r="AF255" i="32"/>
  <c r="AF127" i="32"/>
  <c r="AF214" i="32"/>
  <c r="AA270" i="32"/>
  <c r="AA128" i="32"/>
  <c r="V262" i="32"/>
  <c r="V198" i="32"/>
  <c r="V261" i="32"/>
  <c r="CM216" i="32"/>
  <c r="BS133" i="32"/>
  <c r="BS271" i="32"/>
  <c r="BX159" i="32"/>
  <c r="CC224" i="32"/>
  <c r="CH273" i="32"/>
  <c r="BS191" i="32"/>
  <c r="CC193" i="32"/>
  <c r="BX120" i="32"/>
  <c r="BN118" i="32"/>
  <c r="BN205" i="32"/>
  <c r="BH224" i="32"/>
  <c r="BH261" i="32"/>
  <c r="BH133" i="32"/>
  <c r="BC214" i="32"/>
  <c r="BC274" i="32"/>
  <c r="AW244" i="32"/>
  <c r="AW116" i="32"/>
  <c r="AW153" i="32"/>
  <c r="AQ190" i="32"/>
  <c r="AQ227" i="32"/>
  <c r="AL228" i="32"/>
  <c r="AL114" i="32"/>
  <c r="AL149" i="32"/>
  <c r="AF237" i="32"/>
  <c r="AF262" i="32"/>
  <c r="AF142" i="32"/>
  <c r="AA198" i="32"/>
  <c r="AA229" i="32"/>
  <c r="P253" i="32"/>
  <c r="CS229" i="32"/>
  <c r="CS121" i="32"/>
  <c r="BS274" i="32"/>
  <c r="BS159" i="32"/>
  <c r="BX135" i="32"/>
  <c r="CC200" i="32"/>
  <c r="CH249" i="32"/>
  <c r="BX274" i="32"/>
  <c r="CC175" i="32"/>
  <c r="BN212" i="32"/>
  <c r="BN259" i="32"/>
  <c r="BN133" i="32"/>
  <c r="BH206" i="32"/>
  <c r="BH243" i="32"/>
  <c r="BH115" i="32"/>
  <c r="BC142" i="32"/>
  <c r="BC221" i="32"/>
  <c r="AW226" i="32"/>
  <c r="AW263" i="32"/>
  <c r="AW135" i="32"/>
  <c r="AQ172" i="32"/>
  <c r="AQ209" i="32"/>
  <c r="AL156" i="32"/>
  <c r="AL211" i="32"/>
  <c r="AL263" i="32"/>
  <c r="AF219" i="32"/>
  <c r="AF236" i="32"/>
  <c r="AA236" i="32"/>
  <c r="AA126" i="32"/>
  <c r="AA157" i="32"/>
  <c r="V244" i="32"/>
  <c r="V180" i="32"/>
  <c r="CM124" i="32"/>
  <c r="CH120" i="32"/>
  <c r="CC216" i="32"/>
  <c r="CH179" i="32"/>
  <c r="CC219" i="32"/>
  <c r="BN196" i="32"/>
  <c r="BN248" i="32"/>
  <c r="BH250" i="32"/>
  <c r="BH239" i="32"/>
  <c r="BC265" i="32"/>
  <c r="BC208" i="32"/>
  <c r="AW222" i="32"/>
  <c r="AW211" i="32"/>
  <c r="AQ216" i="32"/>
  <c r="AQ205" i="32"/>
  <c r="AL137" i="32"/>
  <c r="AL253" i="32"/>
  <c r="AF215" i="32"/>
  <c r="AF154" i="32"/>
  <c r="AA242" i="32"/>
  <c r="AA141" i="32"/>
  <c r="V218" i="32"/>
  <c r="V265" i="32"/>
  <c r="CH272" i="32"/>
  <c r="BS162" i="32"/>
  <c r="BX169" i="32"/>
  <c r="CC172" i="32"/>
  <c r="CH155" i="32"/>
  <c r="CC201" i="32"/>
  <c r="BN124" i="32"/>
  <c r="BN176" i="32"/>
  <c r="BH232" i="32"/>
  <c r="BH221" i="32"/>
  <c r="BC193" i="32"/>
  <c r="BC136" i="32"/>
  <c r="AW204" i="32"/>
  <c r="AW193" i="32"/>
  <c r="AQ198" i="32"/>
  <c r="AQ187" i="32"/>
  <c r="AL246" i="32"/>
  <c r="AL181" i="32"/>
  <c r="AF197" i="32"/>
  <c r="AF196" i="32"/>
  <c r="AA230" i="32"/>
  <c r="AA247" i="32"/>
  <c r="P209" i="32"/>
  <c r="CM113" i="32"/>
  <c r="BS226" i="32"/>
  <c r="BX209" i="32"/>
  <c r="CC232" i="32"/>
  <c r="CH239" i="32"/>
  <c r="BX222" i="32"/>
  <c r="CC167" i="32"/>
  <c r="BN180" i="32"/>
  <c r="BN227" i="32"/>
  <c r="BN143" i="32"/>
  <c r="BH198" i="32"/>
  <c r="BH235" i="32"/>
  <c r="BC260" i="32"/>
  <c r="BC218" i="32"/>
  <c r="BC189" i="32"/>
  <c r="AW218" i="32"/>
  <c r="AW255" i="32"/>
  <c r="AW127" i="32"/>
  <c r="AQ164" i="32"/>
  <c r="AQ201" i="32"/>
  <c r="AL124" i="32"/>
  <c r="AL179" i="32"/>
  <c r="AL231" i="32"/>
  <c r="AF211" i="32"/>
  <c r="AF216" i="32"/>
  <c r="AA204" i="32"/>
  <c r="AA122" i="32"/>
  <c r="AA125" i="32"/>
  <c r="V240" i="32"/>
  <c r="V176" i="32"/>
  <c r="CM173" i="32"/>
  <c r="BS225" i="32"/>
  <c r="BS114" i="32"/>
  <c r="BX163" i="32"/>
  <c r="CC230" i="32"/>
  <c r="BX122" i="32"/>
  <c r="BS243" i="32"/>
  <c r="CC197" i="32"/>
  <c r="BX158" i="32"/>
  <c r="BN134" i="32"/>
  <c r="BN221" i="32"/>
  <c r="BH228" i="32"/>
  <c r="BH265" i="32"/>
  <c r="BH137" i="32"/>
  <c r="BC230" i="32"/>
  <c r="BC120" i="32"/>
  <c r="AW248" i="32"/>
  <c r="AW120" i="32"/>
  <c r="AW157" i="32"/>
  <c r="AQ194" i="32"/>
  <c r="AQ231" i="32"/>
  <c r="AL244" i="32"/>
  <c r="AL210" i="32"/>
  <c r="AL165" i="32"/>
  <c r="AF241" i="32"/>
  <c r="AF113" i="32"/>
  <c r="AF158" i="32"/>
  <c r="AA214" i="32"/>
  <c r="AA245" i="32"/>
  <c r="P255" i="32"/>
  <c r="P191" i="32"/>
  <c r="P254" i="32"/>
  <c r="P116" i="32"/>
  <c r="V140" i="32"/>
  <c r="BH108" i="32"/>
  <c r="AQ106" i="32"/>
  <c r="CM135" i="32"/>
  <c r="BS207" i="32"/>
  <c r="BS275" i="32"/>
  <c r="BX161" i="32"/>
  <c r="CC228" i="32"/>
  <c r="CH275" i="32"/>
  <c r="BS217" i="32"/>
  <c r="CC195" i="32"/>
  <c r="BX150" i="32"/>
  <c r="BN126" i="32"/>
  <c r="BN213" i="32"/>
  <c r="BH226" i="32"/>
  <c r="BH263" i="32"/>
  <c r="BH135" i="32"/>
  <c r="BC222" i="32"/>
  <c r="BC112" i="32"/>
  <c r="AW246" i="32"/>
  <c r="CC196" i="32"/>
  <c r="CH159" i="32"/>
  <c r="CC187" i="32"/>
  <c r="BN132" i="32"/>
  <c r="BN184" i="32"/>
  <c r="BH218" i="32"/>
  <c r="BH223" i="32"/>
  <c r="BC201" i="32"/>
  <c r="BC269" i="32"/>
  <c r="AW206" i="32"/>
  <c r="AW195" i="32"/>
  <c r="AQ184" i="32"/>
  <c r="AQ189" i="32"/>
  <c r="AL254" i="32"/>
  <c r="AL125" i="32"/>
  <c r="AF199" i="32"/>
  <c r="AF204" i="32"/>
  <c r="AA174" i="32"/>
  <c r="AA255" i="32"/>
  <c r="V210" i="32"/>
  <c r="CS201" i="32"/>
  <c r="CH240" i="32"/>
  <c r="BS140" i="32"/>
  <c r="BX127" i="32"/>
  <c r="CC150" i="32"/>
  <c r="CH135" i="32"/>
  <c r="CC169" i="32"/>
  <c r="BN225" i="32"/>
  <c r="BN112" i="32"/>
  <c r="BH200" i="32"/>
  <c r="BH205" i="32"/>
  <c r="BC129" i="32"/>
  <c r="BC197" i="32"/>
  <c r="AW188" i="32"/>
  <c r="AW177" i="32"/>
  <c r="AQ166" i="32"/>
  <c r="AQ171" i="32"/>
  <c r="AL182" i="32"/>
  <c r="AL239" i="32"/>
  <c r="AF181" i="32"/>
  <c r="AF132" i="32"/>
  <c r="AA186" i="32"/>
  <c r="AA183" i="32"/>
  <c r="P201" i="32"/>
  <c r="CM151" i="32"/>
  <c r="BS202" i="32"/>
  <c r="BX187" i="32"/>
  <c r="CC190" i="32"/>
  <c r="CH217" i="32"/>
  <c r="BX138" i="32"/>
  <c r="CC151" i="32"/>
  <c r="BN116" i="32"/>
  <c r="BN163" i="32"/>
  <c r="BN218" i="32"/>
  <c r="BH182" i="32"/>
  <c r="BH219" i="32"/>
  <c r="BC196" i="32"/>
  <c r="BC227" i="32"/>
  <c r="BC125" i="32"/>
  <c r="AW202" i="32"/>
  <c r="AW239" i="32"/>
  <c r="AQ276" i="32"/>
  <c r="AQ148" i="32"/>
  <c r="AQ185" i="32"/>
  <c r="AL249" i="32"/>
  <c r="AL115" i="32"/>
  <c r="AL167" i="32"/>
  <c r="AF195" i="32"/>
  <c r="AF152" i="32"/>
  <c r="AA140" i="32"/>
  <c r="AA219" i="32"/>
  <c r="AA239" i="32"/>
  <c r="V232" i="32"/>
  <c r="CS249" i="32"/>
  <c r="CC132" i="32"/>
  <c r="CH137" i="32"/>
  <c r="CC171" i="32"/>
  <c r="BN169" i="32"/>
  <c r="BN120" i="32"/>
  <c r="BH202" i="32"/>
  <c r="BH191" i="32"/>
  <c r="BC137" i="32"/>
  <c r="BC205" i="32"/>
  <c r="AW174" i="32"/>
  <c r="AW179" i="32"/>
  <c r="AQ168" i="32"/>
  <c r="AQ157" i="32"/>
  <c r="AL190" i="32"/>
  <c r="AL247" i="32"/>
  <c r="AF167" i="32"/>
  <c r="AF140" i="32"/>
  <c r="AA226" i="32"/>
  <c r="AA127" i="32"/>
  <c r="V202" i="32"/>
  <c r="CS116" i="32"/>
  <c r="CH176" i="32"/>
  <c r="BS118" i="32"/>
  <c r="BS241" i="32"/>
  <c r="BS245" i="32"/>
  <c r="CH113" i="32"/>
  <c r="CC153" i="32"/>
  <c r="BN223" i="32"/>
  <c r="BN237" i="32"/>
  <c r="BH184" i="32"/>
  <c r="BH173" i="32"/>
  <c r="BC246" i="32"/>
  <c r="BC133" i="32"/>
  <c r="AW156" i="32"/>
  <c r="AW161" i="32"/>
  <c r="AQ150" i="32"/>
  <c r="AQ139" i="32"/>
  <c r="AL118" i="32"/>
  <c r="AL175" i="32"/>
  <c r="AF149" i="32"/>
  <c r="AF174" i="32"/>
  <c r="AA227" i="32"/>
  <c r="P273" i="32"/>
  <c r="P193" i="32"/>
  <c r="CH270" i="32"/>
  <c r="BS158" i="32"/>
  <c r="BX167" i="32"/>
  <c r="CC168" i="32"/>
  <c r="CH195" i="32"/>
  <c r="CC263" i="32"/>
  <c r="CC135" i="32"/>
  <c r="BN217" i="32"/>
  <c r="BN167" i="32"/>
  <c r="BN154" i="32"/>
  <c r="BH166" i="32"/>
  <c r="BH203" i="32"/>
  <c r="BC132" i="32"/>
  <c r="BC163" i="32"/>
  <c r="BC231" i="32"/>
  <c r="AW186" i="32"/>
  <c r="AW223" i="32"/>
  <c r="AQ260" i="32"/>
  <c r="AQ132" i="32"/>
  <c r="AQ169" i="32"/>
  <c r="AL185" i="32"/>
  <c r="AL240" i="32"/>
  <c r="AL154" i="32"/>
  <c r="AF179" i="32"/>
  <c r="AF202" i="32"/>
  <c r="AA114" i="32"/>
  <c r="AA155" i="32"/>
  <c r="AA175" i="32"/>
  <c r="V224" i="32"/>
  <c r="CM204" i="32"/>
  <c r="CM139" i="32"/>
  <c r="BS252" i="32"/>
  <c r="BS263" i="32"/>
  <c r="BS161" i="32"/>
  <c r="CC155" i="32"/>
  <c r="BN263" i="32"/>
  <c r="BN181" i="32"/>
  <c r="BH186" i="32"/>
  <c r="BH175" i="32"/>
  <c r="BC190" i="32"/>
  <c r="BC141" i="32"/>
  <c r="AW158" i="32"/>
  <c r="AW147" i="32"/>
  <c r="AQ152" i="32"/>
  <c r="AQ141" i="32"/>
  <c r="AL259" i="32"/>
  <c r="AL183" i="32"/>
  <c r="AF151" i="32"/>
  <c r="AF118" i="32"/>
  <c r="AA235" i="32"/>
  <c r="V274" i="32"/>
  <c r="V186" i="32"/>
  <c r="CM174" i="32"/>
  <c r="CH144" i="32"/>
  <c r="BS121" i="32"/>
  <c r="BX264" i="32"/>
  <c r="BS131" i="32"/>
  <c r="BX244" i="32"/>
  <c r="CC137" i="32"/>
  <c r="BN214" i="32"/>
  <c r="BN239" i="32"/>
  <c r="BH168" i="32"/>
  <c r="BH157" i="32"/>
  <c r="BC118" i="32"/>
  <c r="BC239" i="32"/>
  <c r="AW140" i="32"/>
  <c r="AW129" i="32"/>
  <c r="AQ134" i="32"/>
  <c r="AQ123" i="32"/>
  <c r="AL187" i="32"/>
  <c r="AL242" i="32"/>
  <c r="AF133" i="32"/>
  <c r="AA212" i="32"/>
  <c r="AA163" i="32"/>
  <c r="P265" i="32"/>
  <c r="CS197" i="32"/>
  <c r="CH238" i="32"/>
  <c r="BS138" i="32"/>
  <c r="BX123" i="32"/>
  <c r="CC148" i="32"/>
  <c r="CH175" i="32"/>
  <c r="CC247" i="32"/>
  <c r="CC119" i="32"/>
  <c r="BN153" i="32"/>
  <c r="BN232" i="32"/>
  <c r="BN151" i="32"/>
  <c r="BH150" i="32"/>
  <c r="BH187" i="32"/>
  <c r="BC249" i="32"/>
  <c r="BC210" i="32"/>
  <c r="BC167" i="32"/>
  <c r="AW170" i="32"/>
  <c r="AW207" i="32"/>
  <c r="AQ244" i="32"/>
  <c r="AQ116" i="32"/>
  <c r="AQ153" i="32"/>
  <c r="AL121" i="32"/>
  <c r="AL176" i="32"/>
  <c r="AF224" i="32"/>
  <c r="AF163" i="32"/>
  <c r="AF138" i="32"/>
  <c r="AA217" i="32"/>
  <c r="AA272" i="32"/>
  <c r="AA266" i="32"/>
  <c r="V216" i="32"/>
  <c r="CS112" i="32"/>
  <c r="CH264" i="32"/>
  <c r="BS220" i="32"/>
  <c r="BX271" i="32"/>
  <c r="BS197" i="32"/>
  <c r="CC166" i="32"/>
  <c r="CH215" i="32"/>
  <c r="BX134" i="32"/>
  <c r="CC149" i="32"/>
  <c r="BN273" i="32"/>
  <c r="BN155" i="32"/>
  <c r="BN210" i="32"/>
  <c r="BH180" i="32"/>
  <c r="BH217" i="32"/>
  <c r="BC188" i="32"/>
  <c r="BC219" i="32"/>
  <c r="BC117" i="32"/>
  <c r="AW200" i="32"/>
  <c r="AW237" i="32"/>
  <c r="AQ274" i="32"/>
  <c r="AQ146" i="32"/>
  <c r="AQ183" i="32"/>
  <c r="AL241" i="32"/>
  <c r="AL226" i="32"/>
  <c r="AL159" i="32"/>
  <c r="AF193" i="32"/>
  <c r="AF144" i="32"/>
  <c r="AA132" i="32"/>
  <c r="AA211" i="32"/>
  <c r="AA231" i="32"/>
  <c r="P231" i="32"/>
  <c r="P167" i="32"/>
  <c r="P174" i="32"/>
  <c r="V175" i="32"/>
  <c r="V116" i="32"/>
  <c r="CH100" i="32"/>
  <c r="CM240" i="32"/>
  <c r="CH262" i="32"/>
  <c r="BS218" i="32"/>
  <c r="BX267" i="32"/>
  <c r="BS193" i="32"/>
  <c r="CC164" i="32"/>
  <c r="CH211" i="32"/>
  <c r="CC275" i="32"/>
  <c r="CC147" i="32"/>
  <c r="BN265" i="32"/>
  <c r="BN147" i="32"/>
  <c r="BN202" i="32"/>
  <c r="BH178" i="32"/>
  <c r="BH215" i="32"/>
  <c r="BC180" i="32"/>
  <c r="BC211" i="32"/>
  <c r="BC202" i="32"/>
  <c r="AW198" i="32"/>
  <c r="AW235" i="32"/>
  <c r="AQ272" i="32"/>
  <c r="AQ144" i="32"/>
  <c r="AQ181" i="32"/>
  <c r="AL233" i="32"/>
  <c r="AL202" i="32"/>
  <c r="AL151" i="32"/>
  <c r="AF191" i="32"/>
  <c r="AF136" i="32"/>
  <c r="AA124" i="32"/>
  <c r="AA203" i="32"/>
  <c r="AA223" i="32"/>
  <c r="V230" i="32"/>
  <c r="V166" i="32"/>
  <c r="CS133" i="32"/>
  <c r="CH224" i="32"/>
  <c r="BS194" i="32"/>
  <c r="BX243" i="32"/>
  <c r="BX236" i="32"/>
  <c r="CC140" i="32"/>
  <c r="CH187" i="32"/>
  <c r="CC257" i="32"/>
  <c r="CC129" i="32"/>
  <c r="BN193" i="32"/>
  <c r="BN272" i="32"/>
  <c r="BN130" i="32"/>
  <c r="BH160" i="32"/>
  <c r="BH197" i="32"/>
  <c r="BC250" i="32"/>
  <c r="BC139" i="32"/>
  <c r="BC207" i="32"/>
  <c r="AW180" i="32"/>
  <c r="AW217" i="32"/>
  <c r="AQ254" i="32"/>
  <c r="AQ126" i="32"/>
  <c r="AQ163" i="32"/>
  <c r="AL161" i="32"/>
  <c r="AL216" i="32"/>
  <c r="AF254" i="32"/>
  <c r="AF173" i="32"/>
  <c r="AF178" i="32"/>
  <c r="AA257" i="32"/>
  <c r="AA131" i="32"/>
  <c r="AA151" i="32"/>
  <c r="P221" i="32"/>
  <c r="CS126" i="32"/>
  <c r="CH190" i="32"/>
  <c r="BS170" i="32"/>
  <c r="BX219" i="32"/>
  <c r="BX144" i="32"/>
  <c r="CC116" i="32"/>
  <c r="CH163" i="32"/>
  <c r="CC239" i="32"/>
  <c r="BS265" i="32"/>
  <c r="BN121" i="32"/>
  <c r="BN200" i="32"/>
  <c r="BH270" i="32"/>
  <c r="BH142" i="32"/>
  <c r="BH179" i="32"/>
  <c r="BC217" i="32"/>
  <c r="BC146" i="32"/>
  <c r="BC135" i="32"/>
  <c r="AW162" i="32"/>
  <c r="AW199" i="32"/>
  <c r="AQ236" i="32"/>
  <c r="AQ273" i="32"/>
  <c r="AQ145" i="32"/>
  <c r="AL270" i="32"/>
  <c r="AL144" i="32"/>
  <c r="AF266" i="32"/>
  <c r="AF155" i="32"/>
  <c r="AF220" i="32"/>
  <c r="AA185" i="32"/>
  <c r="AA240" i="32"/>
  <c r="V276" i="32"/>
  <c r="V212" i="32"/>
  <c r="CM190" i="32"/>
  <c r="CH248" i="32"/>
  <c r="BS210" i="32"/>
  <c r="CM145" i="32"/>
  <c r="BX207" i="32"/>
  <c r="BS211" i="32"/>
  <c r="CC229" i="32"/>
  <c r="BN262" i="32"/>
  <c r="BH260" i="32"/>
  <c r="BH169" i="32"/>
  <c r="BC248" i="32"/>
  <c r="AW152" i="32"/>
  <c r="AQ226" i="32"/>
  <c r="AQ135" i="32"/>
  <c r="AL250" i="32"/>
  <c r="AF145" i="32"/>
  <c r="AA145" i="32"/>
  <c r="P271" i="32"/>
  <c r="P270" i="32"/>
  <c r="V177" i="32"/>
  <c r="BX111" i="32"/>
  <c r="CH166" i="32"/>
  <c r="BX203" i="32"/>
  <c r="BS205" i="32"/>
  <c r="CC227" i="32"/>
  <c r="BN254" i="32"/>
  <c r="BH258" i="32"/>
  <c r="BH167" i="32"/>
  <c r="BC240" i="32"/>
  <c r="AW166" i="32"/>
  <c r="AW155" i="32"/>
  <c r="AQ160" i="32"/>
  <c r="AQ149" i="32"/>
  <c r="AL186" i="32"/>
  <c r="AL215" i="32"/>
  <c r="AF159" i="32"/>
  <c r="AF150" i="32"/>
  <c r="AA267" i="32"/>
  <c r="AA194" i="32"/>
  <c r="V190" i="32"/>
  <c r="CM160" i="32"/>
  <c r="CH160" i="32"/>
  <c r="BS171" i="32"/>
  <c r="BS185" i="32"/>
  <c r="BS195" i="32"/>
  <c r="BS115" i="32"/>
  <c r="CC145" i="32"/>
  <c r="BN246" i="32"/>
  <c r="BN141" i="32"/>
  <c r="BH176" i="32"/>
  <c r="BH165" i="32"/>
  <c r="BC150" i="32"/>
  <c r="BC271" i="32"/>
  <c r="AW148" i="32"/>
  <c r="AW137" i="32"/>
  <c r="AQ142" i="32"/>
  <c r="AQ131" i="32"/>
  <c r="AL219" i="32"/>
  <c r="AL143" i="32"/>
  <c r="AF141" i="32"/>
  <c r="AA244" i="32"/>
  <c r="AA195" i="32"/>
  <c r="P269" i="32"/>
  <c r="CM144" i="32"/>
  <c r="CH222" i="32"/>
  <c r="BS126" i="32"/>
  <c r="BX113" i="32"/>
  <c r="CC136" i="32"/>
  <c r="CH121" i="32"/>
  <c r="CC159" i="32"/>
  <c r="BN185" i="32"/>
  <c r="BN261" i="32"/>
  <c r="BH190" i="32"/>
  <c r="BH195" i="32"/>
  <c r="BC270" i="32"/>
  <c r="BC157" i="32"/>
  <c r="AW178" i="32"/>
  <c r="AW167" i="32"/>
  <c r="AQ156" i="32"/>
  <c r="AQ161" i="32"/>
  <c r="AL142" i="32"/>
  <c r="AL199" i="32"/>
  <c r="AF171" i="32"/>
  <c r="AF198" i="32"/>
  <c r="AA251" i="32"/>
  <c r="AA143" i="32"/>
  <c r="V196" i="32"/>
  <c r="CM176" i="32"/>
  <c r="BS236" i="32"/>
  <c r="BX259" i="32"/>
  <c r="BS113" i="32"/>
  <c r="CC156" i="32"/>
  <c r="CH203" i="32"/>
  <c r="CC269" i="32"/>
  <c r="CC141" i="32"/>
  <c r="BN241" i="32"/>
  <c r="BN123" i="32"/>
  <c r="BN178" i="32"/>
  <c r="BH172" i="32"/>
  <c r="BH209" i="32"/>
  <c r="BC156" i="32"/>
  <c r="BC187" i="32"/>
  <c r="BC255" i="32"/>
  <c r="AW192" i="32"/>
  <c r="AW229" i="32"/>
  <c r="AQ266" i="32"/>
  <c r="AQ138" i="32"/>
  <c r="AQ175" i="32"/>
  <c r="AL209" i="32"/>
  <c r="AL264" i="32"/>
  <c r="AL127" i="32"/>
  <c r="AF185" i="32"/>
  <c r="AF112" i="32"/>
  <c r="AA202" i="32"/>
  <c r="AA179" i="32"/>
  <c r="AA199" i="32"/>
  <c r="P227" i="32"/>
  <c r="P163" i="32"/>
  <c r="P158" i="32"/>
  <c r="V159" i="32"/>
  <c r="V112" i="32"/>
  <c r="BS99" i="32"/>
  <c r="V259" i="32"/>
  <c r="P200" i="32"/>
  <c r="V211" i="32"/>
  <c r="DP107" i="32"/>
  <c r="BX104" i="32"/>
  <c r="CC100" i="32"/>
  <c r="AW97" i="32"/>
  <c r="DJ109" i="32"/>
  <c r="EP92" i="32"/>
  <c r="CM90" i="32"/>
  <c r="CS140" i="32"/>
  <c r="BX143" i="32"/>
  <c r="CH257" i="32"/>
  <c r="CC181" i="32"/>
  <c r="BN159" i="32"/>
  <c r="BH212" i="32"/>
  <c r="BH121" i="32"/>
  <c r="BC245" i="32"/>
  <c r="AW269" i="32"/>
  <c r="AQ178" i="32"/>
  <c r="AL180" i="32"/>
  <c r="AL234" i="32"/>
  <c r="AF272" i="32"/>
  <c r="AA150" i="32"/>
  <c r="P247" i="32"/>
  <c r="P238" i="32"/>
  <c r="V132" i="32"/>
  <c r="CS245" i="32"/>
  <c r="BX136" i="32"/>
  <c r="BX139" i="32"/>
  <c r="CH255" i="32"/>
  <c r="CC179" i="32"/>
  <c r="BN275" i="32"/>
  <c r="BH210" i="32"/>
  <c r="BH119" i="32"/>
  <c r="BC237" i="32"/>
  <c r="AW150" i="32"/>
  <c r="AW139" i="32"/>
  <c r="AQ128" i="32"/>
  <c r="AQ133" i="32"/>
  <c r="AL227" i="32"/>
  <c r="AF276" i="32"/>
  <c r="AF143" i="32"/>
  <c r="AA252" i="32"/>
  <c r="AA139" i="32"/>
  <c r="V270" i="32"/>
  <c r="V182" i="32"/>
  <c r="CM130" i="32"/>
  <c r="CH128" i="32"/>
  <c r="BX190" i="32"/>
  <c r="BX162" i="32"/>
  <c r="BX238" i="32"/>
  <c r="BX194" i="32"/>
  <c r="CC113" i="32"/>
  <c r="BN182" i="32"/>
  <c r="BN258" i="32"/>
  <c r="BH144" i="32"/>
  <c r="BH149" i="32"/>
  <c r="BC267" i="32"/>
  <c r="BC143" i="32"/>
  <c r="AW132" i="32"/>
  <c r="AW121" i="32"/>
  <c r="AQ275" i="32"/>
  <c r="AQ115" i="32"/>
  <c r="AL155" i="32"/>
  <c r="AF228" i="32"/>
  <c r="AF125" i="32"/>
  <c r="AA180" i="32"/>
  <c r="AA248" i="32"/>
  <c r="P261" i="32"/>
  <c r="CS145" i="32"/>
  <c r="CH158" i="32"/>
  <c r="BS267" i="32"/>
  <c r="BS125" i="32"/>
  <c r="BS183" i="32"/>
  <c r="BS173" i="32"/>
  <c r="CC143" i="32"/>
  <c r="BN238" i="32"/>
  <c r="BN197" i="32"/>
  <c r="BH174" i="32"/>
  <c r="BH163" i="32"/>
  <c r="BC206" i="32"/>
  <c r="BC263" i="32"/>
  <c r="AW146" i="32"/>
  <c r="AW151" i="32"/>
  <c r="AQ140" i="32"/>
  <c r="AQ129" i="32"/>
  <c r="AL275" i="32"/>
  <c r="AL135" i="32"/>
  <c r="AF139" i="32"/>
  <c r="AF134" i="32"/>
  <c r="AA187" i="32"/>
  <c r="V268" i="32"/>
  <c r="V188" i="32"/>
  <c r="CS137" i="32"/>
  <c r="BS188" i="32"/>
  <c r="BX239" i="32"/>
  <c r="BX214" i="32"/>
  <c r="CC134" i="32"/>
  <c r="CH183" i="32"/>
  <c r="CC253" i="32"/>
  <c r="CC125" i="32"/>
  <c r="BN177" i="32"/>
  <c r="BN256" i="32"/>
  <c r="BN114" i="32"/>
  <c r="BH156" i="32"/>
  <c r="BH193" i="32"/>
  <c r="BC273" i="32"/>
  <c r="BC123" i="32"/>
  <c r="BC191" i="32"/>
  <c r="AW176" i="32"/>
  <c r="AW213" i="32"/>
  <c r="AQ250" i="32"/>
  <c r="AQ122" i="32"/>
  <c r="AQ159" i="32"/>
  <c r="AL145" i="32"/>
  <c r="AL200" i="32"/>
  <c r="AF264" i="32"/>
  <c r="AF169" i="32"/>
  <c r="AF162" i="32"/>
  <c r="AA241" i="32"/>
  <c r="AA115" i="32"/>
  <c r="AA135" i="32"/>
  <c r="P219" i="32"/>
  <c r="P155" i="32"/>
  <c r="P144" i="32"/>
  <c r="V225" i="32"/>
  <c r="V219" i="32"/>
  <c r="DZ96" i="32"/>
  <c r="P246" i="32"/>
  <c r="P160" i="32"/>
  <c r="P164" i="32"/>
  <c r="CY104" i="32"/>
  <c r="CS101" i="32"/>
  <c r="CM98" i="32"/>
  <c r="DP111" i="32"/>
  <c r="V107" i="32"/>
  <c r="CH200" i="32"/>
  <c r="BX121" i="32"/>
  <c r="CH235" i="32"/>
  <c r="CC165" i="32"/>
  <c r="BN219" i="32"/>
  <c r="BH196" i="32"/>
  <c r="BC252" i="32"/>
  <c r="BC181" i="32"/>
  <c r="AW253" i="32"/>
  <c r="AQ162" i="32"/>
  <c r="AL116" i="32"/>
  <c r="AL223" i="32"/>
  <c r="AF208" i="32"/>
  <c r="AA275" i="32"/>
  <c r="P239" i="32"/>
  <c r="P206" i="32"/>
  <c r="V124" i="32"/>
  <c r="CM163" i="32"/>
  <c r="BS250" i="32"/>
  <c r="BX119" i="32"/>
  <c r="CH233" i="32"/>
  <c r="CC163" i="32"/>
  <c r="BN211" i="32"/>
  <c r="BH194" i="32"/>
  <c r="BC244" i="32"/>
  <c r="BC173" i="32"/>
  <c r="AW118" i="32"/>
  <c r="AW123" i="32"/>
  <c r="AQ112" i="32"/>
  <c r="AL236" i="32"/>
  <c r="AL163" i="32"/>
  <c r="AF244" i="32"/>
  <c r="AF270" i="32"/>
  <c r="AA188" i="32"/>
  <c r="AA256" i="32"/>
  <c r="V254" i="32"/>
  <c r="V174" i="32"/>
  <c r="CM164" i="32"/>
  <c r="BS276" i="32"/>
  <c r="BX265" i="32"/>
  <c r="CC268" i="32"/>
  <c r="CH251" i="32"/>
  <c r="CC273" i="32"/>
  <c r="BS187" i="32"/>
  <c r="BN267" i="32"/>
  <c r="BN194" i="32"/>
  <c r="BH128" i="32"/>
  <c r="BH117" i="32"/>
  <c r="BC203" i="32"/>
  <c r="AW276" i="32"/>
  <c r="AW265" i="32"/>
  <c r="AQ270" i="32"/>
  <c r="AQ259" i="32"/>
  <c r="AL164" i="32"/>
  <c r="AL162" i="32"/>
  <c r="AF269" i="32"/>
  <c r="AF250" i="32"/>
  <c r="AA116" i="32"/>
  <c r="AA184" i="32"/>
  <c r="P245" i="32"/>
  <c r="CM129" i="32"/>
  <c r="CH126" i="32"/>
  <c r="BX154" i="32"/>
  <c r="BX232" i="32"/>
  <c r="BX212" i="32"/>
  <c r="BX160" i="32"/>
  <c r="CC127" i="32"/>
  <c r="BN174" i="32"/>
  <c r="BN250" i="32"/>
  <c r="BH158" i="32"/>
  <c r="BH147" i="32"/>
  <c r="BC259" i="32"/>
  <c r="BC199" i="32"/>
  <c r="AW130" i="32"/>
  <c r="AW119" i="32"/>
  <c r="AQ124" i="32"/>
  <c r="AQ113" i="32"/>
  <c r="AL147" i="32"/>
  <c r="AF240" i="32"/>
  <c r="AF123" i="32"/>
  <c r="AA172" i="32"/>
  <c r="AA123" i="32"/>
  <c r="V260" i="32"/>
  <c r="V172" i="32"/>
  <c r="CM127" i="32"/>
  <c r="BS166" i="32"/>
  <c r="BX217" i="32"/>
  <c r="BX130" i="32"/>
  <c r="CC112" i="32"/>
  <c r="CH161" i="32"/>
  <c r="CC237" i="32"/>
  <c r="BS239" i="32"/>
  <c r="BN113" i="32"/>
  <c r="BN192" i="32"/>
  <c r="BH268" i="32"/>
  <c r="BH140" i="32"/>
  <c r="BH177" i="32"/>
  <c r="BC209" i="32"/>
  <c r="BC122" i="32"/>
  <c r="BC127" i="32"/>
  <c r="AW160" i="32"/>
  <c r="AW197" i="32"/>
  <c r="AQ234" i="32"/>
  <c r="AQ271" i="32"/>
  <c r="AQ143" i="32"/>
  <c r="AL262" i="32"/>
  <c r="AL136" i="32"/>
  <c r="AF252" i="32"/>
  <c r="AF153" i="32"/>
  <c r="AF212" i="32"/>
  <c r="AA177" i="32"/>
  <c r="AA232" i="32"/>
  <c r="P275" i="32"/>
  <c r="P211" i="32"/>
  <c r="P274" i="32"/>
  <c r="P136" i="32"/>
  <c r="V193" i="32"/>
  <c r="V187" i="32"/>
  <c r="BX94" i="32"/>
  <c r="V205" i="32"/>
  <c r="V217" i="32"/>
  <c r="AL110" i="32"/>
  <c r="EF101" i="32"/>
  <c r="AQ99" i="32"/>
  <c r="CH95" i="32"/>
  <c r="P109" i="32"/>
  <c r="BC104" i="32"/>
  <c r="AL88" i="32"/>
  <c r="BX148" i="32"/>
  <c r="BX174" i="32"/>
  <c r="CH171" i="32"/>
  <c r="CC117" i="32"/>
  <c r="BN224" i="32"/>
  <c r="BH148" i="32"/>
  <c r="BC241" i="32"/>
  <c r="BC159" i="32"/>
  <c r="AW205" i="32"/>
  <c r="AQ114" i="32"/>
  <c r="AL113" i="32"/>
  <c r="AF268" i="32"/>
  <c r="AF130" i="32"/>
  <c r="AA264" i="32"/>
  <c r="P215" i="32"/>
  <c r="P140" i="32"/>
  <c r="V203" i="32"/>
  <c r="CM141" i="32"/>
  <c r="BS174" i="32"/>
  <c r="BX170" i="32"/>
  <c r="CH169" i="32"/>
  <c r="CC115" i="32"/>
  <c r="BN216" i="32"/>
  <c r="BH146" i="32"/>
  <c r="BC233" i="32"/>
  <c r="BC151" i="32"/>
  <c r="AW267" i="32"/>
  <c r="AQ256" i="32"/>
  <c r="AQ261" i="32"/>
  <c r="AL172" i="32"/>
  <c r="AL224" i="32"/>
  <c r="AF271" i="32"/>
  <c r="AF258" i="32"/>
  <c r="AA265" i="32"/>
  <c r="AA192" i="32"/>
  <c r="V246" i="32"/>
  <c r="V158" i="32"/>
  <c r="CM142" i="32"/>
  <c r="BS244" i="32"/>
  <c r="BX223" i="32"/>
  <c r="CC246" i="32"/>
  <c r="CH231" i="32"/>
  <c r="CC241" i="32"/>
  <c r="BX224" i="32"/>
  <c r="BN203" i="32"/>
  <c r="BH272" i="32"/>
  <c r="BH112" i="32"/>
  <c r="BC236" i="32"/>
  <c r="BC162" i="32"/>
  <c r="AW260" i="32"/>
  <c r="AW249" i="32"/>
  <c r="AQ238" i="32"/>
  <c r="AQ243" i="32"/>
  <c r="AL194" i="32"/>
  <c r="AL152" i="32"/>
  <c r="AF253" i="32"/>
  <c r="AF192" i="32"/>
  <c r="AA193" i="32"/>
  <c r="AA120" i="32"/>
  <c r="P237" i="32"/>
  <c r="CM156" i="32"/>
  <c r="BS129" i="32"/>
  <c r="BX263" i="32"/>
  <c r="CC264" i="32"/>
  <c r="CH271" i="32"/>
  <c r="CC271" i="32"/>
  <c r="BS181" i="32"/>
  <c r="BN255" i="32"/>
  <c r="BN186" i="32"/>
  <c r="BH126" i="32"/>
  <c r="BH131" i="32"/>
  <c r="BC195" i="32"/>
  <c r="AW274" i="32"/>
  <c r="AW114" i="32"/>
  <c r="AQ268" i="32"/>
  <c r="AQ257" i="32"/>
  <c r="AL220" i="32"/>
  <c r="AL272" i="32"/>
  <c r="AF267" i="32"/>
  <c r="AF260" i="32"/>
  <c r="AA218" i="32"/>
  <c r="AA176" i="32"/>
  <c r="V252" i="32"/>
  <c r="CS217" i="32"/>
  <c r="CH216" i="32"/>
  <c r="BS146" i="32"/>
  <c r="BX195" i="32"/>
  <c r="CC262" i="32"/>
  <c r="BS177" i="32"/>
  <c r="CH139" i="32"/>
  <c r="CC221" i="32"/>
  <c r="BS167" i="32"/>
  <c r="BN230" i="32"/>
  <c r="BN128" i="32"/>
  <c r="BH252" i="32"/>
  <c r="BH124" i="32"/>
  <c r="BH161" i="32"/>
  <c r="BC145" i="32"/>
  <c r="BC216" i="32"/>
  <c r="AW272" i="32"/>
  <c r="AW144" i="32"/>
  <c r="AW181" i="32"/>
  <c r="AQ218" i="32"/>
  <c r="AQ255" i="32"/>
  <c r="AQ127" i="32"/>
  <c r="AL198" i="32"/>
  <c r="AL261" i="32"/>
  <c r="AF265" i="32"/>
  <c r="AF137" i="32"/>
  <c r="AF148" i="32"/>
  <c r="AA113" i="32"/>
  <c r="AA168" i="32"/>
  <c r="P267" i="32"/>
  <c r="P203" i="32"/>
  <c r="P266" i="32"/>
  <c r="P128" i="32"/>
  <c r="V161" i="32"/>
  <c r="V155" i="32"/>
  <c r="EF109" i="32"/>
  <c r="V165" i="32"/>
  <c r="P170" i="32"/>
  <c r="DD106" i="32"/>
  <c r="DD99" i="32"/>
  <c r="DJ96" i="32"/>
  <c r="AF110" i="32"/>
  <c r="DU106" i="32"/>
  <c r="AA102" i="32"/>
  <c r="BS85" i="32"/>
  <c r="CY101" i="32"/>
  <c r="CM92" i="32"/>
  <c r="DD88" i="32"/>
  <c r="DU84" i="32"/>
  <c r="BN110" i="32"/>
  <c r="DZ78" i="32"/>
  <c r="P74" i="32"/>
  <c r="DZ67" i="32"/>
  <c r="CM67" i="32"/>
  <c r="DJ77" i="32"/>
  <c r="DZ60" i="32"/>
  <c r="CH57" i="32"/>
  <c r="P54" i="32"/>
  <c r="AW52" i="32"/>
  <c r="AW75" i="32"/>
  <c r="EK69" i="32"/>
  <c r="CS49" i="32"/>
  <c r="CS41" i="32"/>
  <c r="P48" i="32"/>
  <c r="EP43" i="32"/>
  <c r="DJ48" i="32"/>
  <c r="AA30" i="32"/>
  <c r="DJ30" i="32"/>
  <c r="V157" i="32"/>
  <c r="V169" i="32"/>
  <c r="AF106" i="32"/>
  <c r="AF99" i="32"/>
  <c r="BX96" i="32"/>
  <c r="CC109" i="32"/>
  <c r="AW106" i="32"/>
  <c r="DJ101" i="32"/>
  <c r="EP84" i="32"/>
  <c r="DP95" i="32"/>
  <c r="AA92" i="32"/>
  <c r="AF88" i="32"/>
  <c r="AW84" i="32"/>
  <c r="V98" i="32"/>
  <c r="CY78" i="32"/>
  <c r="EK73" i="32"/>
  <c r="BN67" i="32"/>
  <c r="AA67" i="32"/>
  <c r="BX77" i="32"/>
  <c r="BN60" i="32"/>
  <c r="BH57" i="32"/>
  <c r="EK53" i="32"/>
  <c r="CS91" i="32"/>
  <c r="CS73" i="32"/>
  <c r="CM69" i="32"/>
  <c r="V49" i="32"/>
  <c r="BS41" i="32"/>
  <c r="V197" i="32"/>
  <c r="P202" i="32"/>
  <c r="EF108" i="32"/>
  <c r="BH101" i="32"/>
  <c r="BN98" i="32"/>
  <c r="V95" i="32"/>
  <c r="CY108" i="32"/>
  <c r="DZ103" i="32"/>
  <c r="AW87" i="32"/>
  <c r="DJ108" i="32"/>
  <c r="CH93" i="32"/>
  <c r="BH90" i="32"/>
  <c r="CY86" i="32"/>
  <c r="AA80" i="32"/>
  <c r="BC89" i="32"/>
  <c r="AF76" i="32"/>
  <c r="DP69" i="32"/>
  <c r="AQ69" i="32"/>
  <c r="EF79" i="32"/>
  <c r="DP62" i="32"/>
  <c r="DJ59" i="32"/>
  <c r="AF56" i="32"/>
  <c r="CM54" i="32"/>
  <c r="AQ49" i="32"/>
  <c r="CM48" i="32"/>
  <c r="AF61" i="32"/>
  <c r="DU43" i="32"/>
  <c r="P157" i="32"/>
  <c r="V117" i="32"/>
  <c r="P119" i="32"/>
  <c r="AA95" i="32"/>
  <c r="DD108" i="32"/>
  <c r="AL105" i="32"/>
  <c r="BC101" i="32"/>
  <c r="EF97" i="32"/>
  <c r="BX93" i="32"/>
  <c r="DZ94" i="32"/>
  <c r="AF86" i="32"/>
  <c r="DJ83" i="32"/>
  <c r="BS178" i="32"/>
  <c r="CC272" i="32"/>
  <c r="CH151" i="32"/>
  <c r="BS209" i="32"/>
  <c r="BN160" i="32"/>
  <c r="BH132" i="32"/>
  <c r="BC177" i="32"/>
  <c r="BC170" i="32"/>
  <c r="AW189" i="32"/>
  <c r="AQ263" i="32"/>
  <c r="AL230" i="32"/>
  <c r="AF273" i="32"/>
  <c r="AF180" i="32"/>
  <c r="AA200" i="32"/>
  <c r="P207" i="32"/>
  <c r="P132" i="32"/>
  <c r="V171" i="32"/>
  <c r="CM175" i="32"/>
  <c r="BS154" i="32"/>
  <c r="CC270" i="32"/>
  <c r="CH147" i="32"/>
  <c r="BS201" i="32"/>
  <c r="BN152" i="32"/>
  <c r="BH130" i="32"/>
  <c r="BC169" i="32"/>
  <c r="BC138" i="32"/>
  <c r="AW251" i="32"/>
  <c r="AQ240" i="32"/>
  <c r="AQ229" i="32"/>
  <c r="AL258" i="32"/>
  <c r="AL160" i="32"/>
  <c r="AF239" i="32"/>
  <c r="AF200" i="32"/>
  <c r="AA201" i="32"/>
  <c r="AA237" i="32"/>
  <c r="V238" i="32"/>
  <c r="V150" i="32"/>
  <c r="CM125" i="32"/>
  <c r="BS214" i="32"/>
  <c r="BX201" i="32"/>
  <c r="CC204" i="32"/>
  <c r="CH209" i="32"/>
  <c r="CC225" i="32"/>
  <c r="BN220" i="32"/>
  <c r="BN139" i="32"/>
  <c r="BH256" i="32"/>
  <c r="BH245" i="32"/>
  <c r="BC172" i="32"/>
  <c r="BC232" i="32"/>
  <c r="AW228" i="32"/>
  <c r="AW233" i="32"/>
  <c r="AQ222" i="32"/>
  <c r="AQ211" i="32"/>
  <c r="AL225" i="32"/>
  <c r="AL138" i="32"/>
  <c r="AF221" i="32"/>
  <c r="AF128" i="32"/>
  <c r="AA129" i="32"/>
  <c r="AA165" i="32"/>
  <c r="P229" i="32"/>
  <c r="CM138" i="32"/>
  <c r="BS242" i="32"/>
  <c r="BX241" i="32"/>
  <c r="CC244" i="32"/>
  <c r="CH227" i="32"/>
  <c r="CC255" i="32"/>
  <c r="BX220" i="32"/>
  <c r="BN195" i="32"/>
  <c r="BN122" i="32"/>
  <c r="BH275" i="32"/>
  <c r="BC228" i="32"/>
  <c r="BC131" i="32"/>
  <c r="AW258" i="32"/>
  <c r="AW247" i="32"/>
  <c r="AQ252" i="32"/>
  <c r="AQ241" i="32"/>
  <c r="AL170" i="32"/>
  <c r="AL208" i="32"/>
  <c r="AF251" i="32"/>
  <c r="AF184" i="32"/>
  <c r="AA249" i="32"/>
  <c r="AA112" i="32"/>
  <c r="V236" i="32"/>
  <c r="CS132" i="32"/>
  <c r="CH184" i="32"/>
  <c r="BS124" i="32"/>
  <c r="BX175" i="32"/>
  <c r="CC240" i="32"/>
  <c r="BX204" i="32"/>
  <c r="CH119" i="32"/>
  <c r="CC205" i="32"/>
  <c r="BX196" i="32"/>
  <c r="BN166" i="32"/>
  <c r="BN253" i="32"/>
  <c r="BH236" i="32"/>
  <c r="BH273" i="32"/>
  <c r="BH145" i="32"/>
  <c r="BC262" i="32"/>
  <c r="BC152" i="32"/>
  <c r="AW256" i="32"/>
  <c r="AW128" i="32"/>
  <c r="AW165" i="32"/>
  <c r="AQ202" i="32"/>
  <c r="AQ239" i="32"/>
  <c r="AL276" i="32"/>
  <c r="AL134" i="32"/>
  <c r="AL197" i="32"/>
  <c r="AF249" i="32"/>
  <c r="AF121" i="32"/>
  <c r="AF190" i="32"/>
  <c r="AA246" i="32"/>
  <c r="AA274" i="32"/>
  <c r="P259" i="32"/>
  <c r="P195" i="32"/>
  <c r="P258" i="32"/>
  <c r="P120" i="32"/>
  <c r="V144" i="32"/>
  <c r="DU109" i="32"/>
  <c r="DD107" i="32"/>
  <c r="P142" i="32"/>
  <c r="P145" i="32"/>
  <c r="AA103" i="32"/>
  <c r="EK96" i="32"/>
  <c r="V111" i="32"/>
  <c r="CY107" i="32"/>
  <c r="EP103" i="32"/>
  <c r="BH99" i="32"/>
  <c r="DZ82" i="32"/>
  <c r="P92" i="32"/>
  <c r="BS189" i="32"/>
  <c r="CC208" i="32"/>
  <c r="BS135" i="32"/>
  <c r="BN236" i="32"/>
  <c r="BN157" i="32"/>
  <c r="BH249" i="32"/>
  <c r="BC166" i="32"/>
  <c r="AW232" i="32"/>
  <c r="AW141" i="32"/>
  <c r="AQ215" i="32"/>
  <c r="AL235" i="32"/>
  <c r="AF225" i="32"/>
  <c r="AA260" i="32"/>
  <c r="AA181" i="32"/>
  <c r="P183" i="32"/>
  <c r="V239" i="32"/>
  <c r="CC105" i="32"/>
  <c r="CS136" i="32"/>
  <c r="BS179" i="32"/>
  <c r="CC206" i="32"/>
  <c r="BS119" i="32"/>
  <c r="BN228" i="32"/>
  <c r="BN149" i="32"/>
  <c r="BH247" i="32"/>
  <c r="BC158" i="32"/>
  <c r="AW230" i="32"/>
  <c r="AW219" i="32"/>
  <c r="AQ224" i="32"/>
  <c r="AQ213" i="32"/>
  <c r="AL169" i="32"/>
  <c r="AL178" i="32"/>
  <c r="AF223" i="32"/>
  <c r="AF186" i="32"/>
  <c r="AA137" i="32"/>
  <c r="AA173" i="32"/>
  <c r="V222" i="32"/>
  <c r="V269" i="32"/>
  <c r="CS122" i="32"/>
  <c r="BS172" i="32"/>
  <c r="BX179" i="32"/>
  <c r="CC182" i="32"/>
  <c r="CH167" i="32"/>
  <c r="CC209" i="32"/>
  <c r="BN156" i="32"/>
  <c r="BN208" i="32"/>
  <c r="BH240" i="32"/>
  <c r="BH229" i="32"/>
  <c r="BC225" i="32"/>
  <c r="BC168" i="32"/>
  <c r="AW212" i="32"/>
  <c r="AW201" i="32"/>
  <c r="AQ206" i="32"/>
  <c r="AQ195" i="32"/>
  <c r="AL146" i="32"/>
  <c r="AL213" i="32"/>
  <c r="AF205" i="32"/>
  <c r="AF114" i="32"/>
  <c r="AA262" i="32"/>
  <c r="AA170" i="32"/>
  <c r="P213" i="32"/>
  <c r="CM188" i="32"/>
  <c r="BS212" i="32"/>
  <c r="BX199" i="32"/>
  <c r="CC222" i="32"/>
  <c r="CH207" i="32"/>
  <c r="CC223" i="32"/>
  <c r="BN276" i="32"/>
  <c r="BN131" i="32"/>
  <c r="BH254" i="32"/>
  <c r="BH259" i="32"/>
  <c r="BC164" i="32"/>
  <c r="BC224" i="32"/>
  <c r="AW242" i="32"/>
  <c r="AW231" i="32"/>
  <c r="AQ220" i="32"/>
  <c r="AQ225" i="32"/>
  <c r="AL217" i="32"/>
  <c r="AL269" i="32"/>
  <c r="AF235" i="32"/>
  <c r="AF120" i="32"/>
  <c r="AA121" i="32"/>
  <c r="AA221" i="32"/>
  <c r="V228" i="32"/>
  <c r="CS117" i="32"/>
  <c r="CH152" i="32"/>
  <c r="BS255" i="32"/>
  <c r="BX153" i="32"/>
  <c r="CC220" i="32"/>
  <c r="CH267" i="32"/>
  <c r="BS165" i="32"/>
  <c r="CC189" i="32"/>
  <c r="BN268" i="32"/>
  <c r="BN231" i="32"/>
  <c r="BN189" i="32"/>
  <c r="BH220" i="32"/>
  <c r="BH257" i="32"/>
  <c r="BH129" i="32"/>
  <c r="BC198" i="32"/>
  <c r="BC154" i="32"/>
  <c r="AW240" i="32"/>
  <c r="AW112" i="32"/>
  <c r="AW149" i="32"/>
  <c r="AQ186" i="32"/>
  <c r="AQ223" i="32"/>
  <c r="AL212" i="32"/>
  <c r="AL267" i="32"/>
  <c r="AL133" i="32"/>
  <c r="AF233" i="32"/>
  <c r="AF256" i="32"/>
  <c r="AF126" i="32"/>
  <c r="AA182" i="32"/>
  <c r="AA213" i="32"/>
  <c r="P251" i="32"/>
  <c r="P187" i="32"/>
  <c r="P250" i="32"/>
  <c r="P112" i="32"/>
  <c r="V136" i="32"/>
  <c r="EP106" i="32"/>
  <c r="P189" i="32"/>
  <c r="V131" i="32"/>
  <c r="V134" i="32"/>
  <c r="CS99" i="32"/>
  <c r="AW94" i="32"/>
  <c r="BC108" i="32"/>
  <c r="EF104" i="32"/>
  <c r="BN101" i="32"/>
  <c r="CC96" i="32"/>
  <c r="BX218" i="32"/>
  <c r="CC188" i="32"/>
  <c r="BX216" i="32"/>
  <c r="BN172" i="32"/>
  <c r="BN274" i="32"/>
  <c r="BH233" i="32"/>
  <c r="BC114" i="32"/>
  <c r="AW216" i="32"/>
  <c r="AW125" i="32"/>
  <c r="AQ199" i="32"/>
  <c r="AL171" i="32"/>
  <c r="AF209" i="32"/>
  <c r="AA196" i="32"/>
  <c r="AA117" i="32"/>
  <c r="P175" i="32"/>
  <c r="V207" i="32"/>
  <c r="CM103" i="32"/>
  <c r="CM134" i="32"/>
  <c r="BX208" i="32"/>
  <c r="CC184" i="32"/>
  <c r="BX206" i="32"/>
  <c r="BN164" i="32"/>
  <c r="BN266" i="32"/>
  <c r="BH231" i="32"/>
  <c r="BC275" i="32"/>
  <c r="AW214" i="32"/>
  <c r="AW203" i="32"/>
  <c r="AQ192" i="32"/>
  <c r="AQ197" i="32"/>
  <c r="AL218" i="32"/>
  <c r="AL157" i="32"/>
  <c r="AF207" i="32"/>
  <c r="AF122" i="32"/>
  <c r="AA206" i="32"/>
  <c r="AA250" i="32"/>
  <c r="V214" i="32"/>
  <c r="CS233" i="32"/>
  <c r="CH256" i="32"/>
  <c r="BS150" i="32"/>
  <c r="BX137" i="32"/>
  <c r="CC160" i="32"/>
  <c r="CH145" i="32"/>
  <c r="CC177" i="32"/>
  <c r="BN257" i="32"/>
  <c r="BN144" i="32"/>
  <c r="BH208" i="32"/>
  <c r="BH213" i="32"/>
  <c r="BC161" i="32"/>
  <c r="BC229" i="32"/>
  <c r="AW196" i="32"/>
  <c r="AW185" i="32"/>
  <c r="AQ174" i="32"/>
  <c r="AQ179" i="32"/>
  <c r="AL214" i="32"/>
  <c r="AL271" i="32"/>
  <c r="AF189" i="32"/>
  <c r="AF164" i="32"/>
  <c r="AA134" i="32"/>
  <c r="AA215" i="32"/>
  <c r="P205" i="32"/>
  <c r="CM118" i="32"/>
  <c r="BS190" i="32"/>
  <c r="BX177" i="32"/>
  <c r="CC180" i="32"/>
  <c r="CH185" i="32"/>
  <c r="CC207" i="32"/>
  <c r="BN148" i="32"/>
  <c r="BN264" i="32"/>
  <c r="BH238" i="32"/>
  <c r="BH227" i="32"/>
  <c r="BC226" i="32"/>
  <c r="BC160" i="32"/>
  <c r="AW210" i="32"/>
  <c r="AW215" i="32"/>
  <c r="AQ204" i="32"/>
  <c r="AQ193" i="32"/>
  <c r="AL153" i="32"/>
  <c r="AL205" i="32"/>
  <c r="AF203" i="32"/>
  <c r="AF170" i="32"/>
  <c r="AA254" i="32"/>
  <c r="AA271" i="32"/>
  <c r="V220" i="32"/>
  <c r="CM181" i="32"/>
  <c r="BX258" i="32"/>
  <c r="BS149" i="32"/>
  <c r="BX131" i="32"/>
  <c r="CC198" i="32"/>
  <c r="CH247" i="32"/>
  <c r="BX254" i="32"/>
  <c r="CC173" i="32"/>
  <c r="BN204" i="32"/>
  <c r="BN251" i="32"/>
  <c r="BN125" i="32"/>
  <c r="BH204" i="32"/>
  <c r="BH241" i="32"/>
  <c r="BH113" i="32"/>
  <c r="BC134" i="32"/>
  <c r="BC213" i="32"/>
  <c r="AW224" i="32"/>
  <c r="AW261" i="32"/>
  <c r="AW133" i="32"/>
  <c r="AQ170" i="32"/>
  <c r="AQ207" i="32"/>
  <c r="AL148" i="32"/>
  <c r="AL203" i="32"/>
  <c r="AL255" i="32"/>
  <c r="AF217" i="32"/>
  <c r="AF274" i="32"/>
  <c r="AA228" i="32"/>
  <c r="AA118" i="32"/>
  <c r="AA149" i="32"/>
  <c r="P243" i="32"/>
  <c r="P179" i="32"/>
  <c r="P222" i="32"/>
  <c r="V223" i="32"/>
  <c r="V128" i="32"/>
  <c r="BN104" i="32"/>
  <c r="V164" i="32"/>
  <c r="V121" i="32"/>
  <c r="P123" i="32"/>
  <c r="P96" i="32"/>
  <c r="BS109" i="32"/>
  <c r="AA106" i="32"/>
  <c r="DD102" i="32"/>
  <c r="AL99" i="32"/>
  <c r="CM94" i="32"/>
  <c r="BX227" i="32"/>
  <c r="CC124" i="32"/>
  <c r="CC245" i="32"/>
  <c r="BN145" i="32"/>
  <c r="BH276" i="32"/>
  <c r="BH185" i="32"/>
  <c r="BC194" i="32"/>
  <c r="AW168" i="32"/>
  <c r="AQ242" i="32"/>
  <c r="AQ151" i="32"/>
  <c r="AL168" i="32"/>
  <c r="AF161" i="32"/>
  <c r="AA209" i="32"/>
  <c r="AA234" i="32"/>
  <c r="P151" i="32"/>
  <c r="V209" i="32"/>
  <c r="CY95" i="32"/>
  <c r="CH198" i="32"/>
  <c r="BX225" i="32"/>
  <c r="CC120" i="32"/>
  <c r="CC243" i="32"/>
  <c r="BN137" i="32"/>
  <c r="BH274" i="32"/>
  <c r="BH183" i="32"/>
  <c r="BC178" i="32"/>
  <c r="AW182" i="32"/>
  <c r="AW187" i="32"/>
  <c r="AQ176" i="32"/>
  <c r="AQ165" i="32"/>
  <c r="AL222" i="32"/>
  <c r="AL122" i="32"/>
  <c r="AF175" i="32"/>
  <c r="AF172" i="32"/>
  <c r="AA142" i="32"/>
  <c r="AA159" i="32"/>
  <c r="V206" i="32"/>
  <c r="CM148" i="32"/>
  <c r="CH192" i="32"/>
  <c r="BS130" i="32"/>
  <c r="BX115" i="32"/>
  <c r="CC118" i="32"/>
  <c r="CH123" i="32"/>
  <c r="CC161" i="32"/>
  <c r="BN129" i="32"/>
  <c r="BN269" i="32"/>
  <c r="BH192" i="32"/>
  <c r="BH181" i="32"/>
  <c r="BC130" i="32"/>
  <c r="BC165" i="32"/>
  <c r="AW164" i="32"/>
  <c r="AW169" i="32"/>
  <c r="AQ158" i="32"/>
  <c r="AQ147" i="32"/>
  <c r="AL150" i="32"/>
  <c r="AL207" i="32"/>
  <c r="AF157" i="32"/>
  <c r="AF206" i="32"/>
  <c r="AA259" i="32"/>
  <c r="AA146" i="32"/>
  <c r="P197" i="32"/>
  <c r="CH254" i="32"/>
  <c r="BS148" i="32"/>
  <c r="BX155" i="32"/>
  <c r="CC158" i="32"/>
  <c r="CH143" i="32"/>
  <c r="CC191" i="32"/>
  <c r="BN249" i="32"/>
  <c r="BN136" i="32"/>
  <c r="BH222" i="32"/>
  <c r="BH211" i="32"/>
  <c r="BC153" i="32"/>
  <c r="BC234" i="32"/>
  <c r="AW194" i="32"/>
  <c r="AW183" i="32"/>
  <c r="AQ188" i="32"/>
  <c r="AQ177" i="32"/>
  <c r="AL206" i="32"/>
  <c r="AL141" i="32"/>
  <c r="AF187" i="32"/>
  <c r="AF156" i="32"/>
  <c r="AA190" i="32"/>
  <c r="AA207" i="32"/>
  <c r="V204" i="32"/>
  <c r="CS143" i="32"/>
  <c r="BS268" i="32"/>
  <c r="BX146" i="32"/>
  <c r="BS257" i="32"/>
  <c r="CC176" i="32"/>
  <c r="CH225" i="32"/>
  <c r="BX156" i="32"/>
  <c r="CC157" i="32"/>
  <c r="BN140" i="32"/>
  <c r="BN187" i="32"/>
  <c r="BN242" i="32"/>
  <c r="BH188" i="32"/>
  <c r="BH225" i="32"/>
  <c r="BC220" i="32"/>
  <c r="BC251" i="32"/>
  <c r="BC149" i="32"/>
  <c r="AW208" i="32"/>
  <c r="AW245" i="32"/>
  <c r="AW117" i="32"/>
  <c r="AQ154" i="32"/>
  <c r="AQ191" i="32"/>
  <c r="AL273" i="32"/>
  <c r="AL139" i="32"/>
  <c r="AL191" i="32"/>
  <c r="AF201" i="32"/>
  <c r="AF176" i="32"/>
  <c r="AA164" i="32"/>
  <c r="AA243" i="32"/>
  <c r="AA263" i="32"/>
  <c r="P235" i="32"/>
  <c r="P171" i="32"/>
  <c r="P190" i="32"/>
  <c r="V191" i="32"/>
  <c r="V120" i="32"/>
  <c r="AL102" i="32"/>
  <c r="V275" i="32"/>
  <c r="V247" i="32"/>
  <c r="P113" i="32"/>
  <c r="AL111" i="32"/>
  <c r="DZ106" i="32"/>
  <c r="BH103" i="32"/>
  <c r="EK99" i="32"/>
  <c r="BS96" i="32"/>
  <c r="DZ102" i="32"/>
  <c r="CC92" i="32"/>
  <c r="BN84" i="32"/>
  <c r="EF81" i="32"/>
  <c r="EF98" i="32"/>
  <c r="CM88" i="32"/>
  <c r="AQ73" i="32"/>
  <c r="CS68" i="32"/>
  <c r="EP77" i="32"/>
  <c r="BC77" i="32"/>
  <c r="DU74" i="32"/>
  <c r="BH67" i="32"/>
  <c r="AL86" i="32"/>
  <c r="AQ67" i="32"/>
  <c r="CY62" i="32"/>
  <c r="BC57" i="32"/>
  <c r="CY56" i="32"/>
  <c r="BX56" i="32"/>
  <c r="EF55" i="32"/>
  <c r="CH43" i="32"/>
  <c r="AL38" i="32"/>
  <c r="DJ50" i="32"/>
  <c r="DP38" i="32"/>
  <c r="BN43" i="32"/>
  <c r="P272" i="32"/>
  <c r="P240" i="32"/>
  <c r="P244" i="32"/>
  <c r="DU110" i="32"/>
  <c r="BN106" i="32"/>
  <c r="V103" i="32"/>
  <c r="CY99" i="32"/>
  <c r="DZ111" i="32"/>
  <c r="CM101" i="32"/>
  <c r="BC92" i="32"/>
  <c r="P84" i="32"/>
  <c r="CH81" i="32"/>
  <c r="DD96" i="32"/>
  <c r="AA88" i="32"/>
  <c r="DZ72" i="32"/>
  <c r="BS68" i="32"/>
  <c r="DP77" i="32"/>
  <c r="AQ77" i="32"/>
  <c r="AW74" i="32"/>
  <c r="V67" i="32"/>
  <c r="DJ81" i="32"/>
  <c r="CS64" i="32"/>
  <c r="CM62" i="32"/>
  <c r="AQ57" i="32"/>
  <c r="CM56" i="32"/>
  <c r="AL56" i="32"/>
  <c r="BS54" i="32"/>
  <c r="V160" i="32"/>
  <c r="P118" i="32"/>
  <c r="P121" i="32"/>
  <c r="CM95" i="32"/>
  <c r="DP108" i="32"/>
  <c r="BX105" i="32"/>
  <c r="CC101" i="32"/>
  <c r="AW98" i="32"/>
  <c r="DJ93" i="32"/>
  <c r="AF95" i="32"/>
  <c r="DD86" i="32"/>
  <c r="AA84" i="32"/>
  <c r="AF80" i="32"/>
  <c r="AQ90" i="32"/>
  <c r="EP74" i="32"/>
  <c r="DU70" i="32"/>
  <c r="CC81" i="32"/>
  <c r="P80" i="32"/>
  <c r="CY76" i="32"/>
  <c r="BX69" i="32"/>
  <c r="BN52" i="32"/>
  <c r="V74" i="32"/>
  <c r="DJ63" i="32"/>
  <c r="BS59" i="32"/>
  <c r="BC58" i="32"/>
  <c r="P58" i="32"/>
  <c r="CS40" i="32"/>
  <c r="DJ45" i="32"/>
  <c r="V189" i="32"/>
  <c r="V201" i="32"/>
  <c r="CH108" i="32"/>
  <c r="V101" i="32"/>
  <c r="P98" i="32"/>
  <c r="CS111" i="32"/>
  <c r="CM108" i="32"/>
  <c r="BN103" i="32"/>
  <c r="EF86" i="32"/>
  <c r="EF106" i="32"/>
  <c r="BS93" i="32"/>
  <c r="BN90" i="32"/>
  <c r="BS79" i="32"/>
  <c r="EK85" i="32"/>
  <c r="CC90" i="32"/>
  <c r="V68" i="32"/>
  <c r="DU71" i="32"/>
  <c r="AF81" i="32"/>
  <c r="BN69" i="32"/>
  <c r="BX58" i="32"/>
  <c r="DJ76" i="32"/>
  <c r="DD57" i="32"/>
  <c r="CS65" i="32"/>
  <c r="DZ58" i="32"/>
  <c r="DZ46" i="32"/>
  <c r="DU45" i="32"/>
  <c r="BS36" i="32"/>
  <c r="DU35" i="32"/>
  <c r="V28" i="32"/>
  <c r="V119" i="32"/>
  <c r="V163" i="32"/>
  <c r="CY96" i="32"/>
  <c r="DJ105" i="32"/>
  <c r="DD111" i="32"/>
  <c r="V99" i="32"/>
  <c r="AW99" i="32"/>
  <c r="EP78" i="32"/>
  <c r="CY85" i="32"/>
  <c r="BC90" i="32"/>
  <c r="CS67" i="32"/>
  <c r="AW71" i="32"/>
  <c r="CC80" i="32"/>
  <c r="P69" i="32"/>
  <c r="AL58" i="32"/>
  <c r="AL76" i="32"/>
  <c r="AF57" i="32"/>
  <c r="EP64" i="32"/>
  <c r="BN58" i="32"/>
  <c r="BN46" i="32"/>
  <c r="P150" i="32"/>
  <c r="P131" i="32"/>
  <c r="CC106" i="32"/>
  <c r="AL96" i="32"/>
  <c r="BH104" i="32"/>
  <c r="AL109" i="32"/>
  <c r="DP84" i="32"/>
  <c r="EF88" i="32"/>
  <c r="BH106" i="32"/>
  <c r="EF83" i="32"/>
  <c r="DU77" i="32"/>
  <c r="EP90" i="32"/>
  <c r="P67" i="32"/>
  <c r="EF78" i="32"/>
  <c r="AQ64" i="32"/>
  <c r="V57" i="32"/>
  <c r="DU67" i="32"/>
  <c r="BX54" i="32"/>
  <c r="AW67" i="32"/>
  <c r="BX43" i="32"/>
  <c r="BC40" i="32"/>
  <c r="V231" i="32"/>
  <c r="EK111" i="32"/>
  <c r="AA96" i="32"/>
  <c r="BS102" i="32"/>
  <c r="CC110" i="32"/>
  <c r="BS98" i="32"/>
  <c r="DZ91" i="32"/>
  <c r="V106" i="32"/>
  <c r="BC87" i="32"/>
  <c r="CH83" i="32"/>
  <c r="DP93" i="32"/>
  <c r="EF77" i="32"/>
  <c r="CM73" i="32"/>
  <c r="EK66" i="32"/>
  <c r="BX66" i="32"/>
  <c r="DU76" i="32"/>
  <c r="EK59" i="32"/>
  <c r="CS56" i="32"/>
  <c r="CM53" i="32"/>
  <c r="CM77" i="32"/>
  <c r="AL68" i="32"/>
  <c r="AQ66" i="32"/>
  <c r="EP47" i="32"/>
  <c r="DP40" i="32"/>
  <c r="CM47" i="32"/>
  <c r="AF43" i="32"/>
  <c r="V48" i="32"/>
  <c r="AL29" i="32"/>
  <c r="DU29" i="32"/>
  <c r="V147" i="32"/>
  <c r="V153" i="32"/>
  <c r="DZ104" i="32"/>
  <c r="AQ98" i="32"/>
  <c r="AW95" i="32"/>
  <c r="DZ108" i="32"/>
  <c r="BH105" i="32"/>
  <c r="DU100" i="32"/>
  <c r="AF84" i="32"/>
  <c r="V94" i="32"/>
  <c r="AL91" i="32"/>
  <c r="AQ87" i="32"/>
  <c r="BH83" i="32"/>
  <c r="BN93" i="32"/>
  <c r="CH77" i="32"/>
  <c r="AA73" i="32"/>
  <c r="CY66" i="32"/>
  <c r="AL66" i="32"/>
  <c r="AW76" i="32"/>
  <c r="CY59" i="32"/>
  <c r="BS56" i="32"/>
  <c r="AA53" i="32"/>
  <c r="DJ68" i="32"/>
  <c r="CC67" i="32"/>
  <c r="BC65" i="32"/>
  <c r="DP47" i="32"/>
  <c r="DD40" i="32"/>
  <c r="AA47" i="32"/>
  <c r="CC42" i="32"/>
  <c r="CS47" i="32"/>
  <c r="DU28" i="32"/>
  <c r="AW29" i="32"/>
  <c r="V135" i="32"/>
  <c r="V138" i="32"/>
  <c r="EF100" i="32"/>
  <c r="BX95" i="32"/>
  <c r="DD109" i="32"/>
  <c r="AL106" i="32"/>
  <c r="BC102" i="32"/>
  <c r="DP97" i="32"/>
  <c r="CM81" i="32"/>
  <c r="DJ90" i="32"/>
  <c r="EP87" i="32"/>
  <c r="BX84" i="32"/>
  <c r="DD95" i="32"/>
  <c r="AQ80" i="32"/>
  <c r="CC74" i="32"/>
  <c r="V70" i="32"/>
  <c r="CH63" i="32"/>
  <c r="BS83" i="32"/>
  <c r="DD73" i="32"/>
  <c r="CH56" i="32"/>
  <c r="BN53" i="32"/>
  <c r="V50" i="32"/>
  <c r="V64" i="32"/>
  <c r="DU62" i="32"/>
  <c r="BH62" i="32"/>
  <c r="EK44" i="32"/>
  <c r="DD49" i="32"/>
  <c r="P134" i="32"/>
  <c r="P137" i="32"/>
  <c r="BH100" i="32"/>
  <c r="AL95" i="32"/>
  <c r="AF109" i="32"/>
  <c r="DU105" i="32"/>
  <c r="AQ102" i="32"/>
  <c r="DD97" i="32"/>
  <c r="AA81" i="32"/>
  <c r="BX90" i="32"/>
  <c r="DP87" i="32"/>
  <c r="AL84" i="32"/>
  <c r="AQ94" i="32"/>
  <c r="AQ79" i="32"/>
  <c r="BC74" i="32"/>
  <c r="CS69" i="32"/>
  <c r="BH63" i="32"/>
  <c r="P83" i="32"/>
  <c r="AF73" i="32"/>
  <c r="BH56" i="32"/>
  <c r="P53" i="32"/>
  <c r="DD78" i="32"/>
  <c r="EK63" i="32"/>
  <c r="AW62" i="32"/>
  <c r="V62" i="32"/>
  <c r="CY44" i="32"/>
  <c r="BX80" i="32"/>
  <c r="CC94" i="32"/>
  <c r="AW83" i="32"/>
  <c r="CH85" i="32"/>
  <c r="BH94" i="32"/>
  <c r="EP68" i="32"/>
  <c r="AA75" i="32"/>
  <c r="BC81" i="32"/>
  <c r="CS55" i="32"/>
  <c r="EK61" i="32"/>
  <c r="EK54" i="32"/>
  <c r="CH61" i="32"/>
  <c r="CS53" i="32"/>
  <c r="BX44" i="32"/>
  <c r="EP42" i="32"/>
  <c r="EF46" i="32"/>
  <c r="BC32" i="32"/>
  <c r="P185" i="32"/>
  <c r="V199" i="32"/>
  <c r="AW109" i="32"/>
  <c r="DU111" i="32"/>
  <c r="BC100" i="32"/>
  <c r="EK108" i="32"/>
  <c r="BC96" i="32"/>
  <c r="AA90" i="32"/>
  <c r="BN94" i="32"/>
  <c r="EF82" i="32"/>
  <c r="BH85" i="32"/>
  <c r="CC93" i="32"/>
  <c r="DP68" i="32"/>
  <c r="DJ74" i="32"/>
  <c r="DZ80" i="32"/>
  <c r="BS55" i="32"/>
  <c r="CY61" i="32"/>
  <c r="CY54" i="32"/>
  <c r="BH61" i="32"/>
  <c r="BS53" i="32"/>
  <c r="AL44" i="32"/>
  <c r="V139" i="32"/>
  <c r="V243" i="32"/>
  <c r="AA104" i="32"/>
  <c r="BS110" i="32"/>
  <c r="CM99" i="32"/>
  <c r="BS106" i="32"/>
  <c r="P82" i="32"/>
  <c r="EK83" i="32"/>
  <c r="AA93" i="32"/>
  <c r="DD81" i="32"/>
  <c r="BN72" i="32"/>
  <c r="DJ78" i="32"/>
  <c r="DU64" i="32"/>
  <c r="EF73" i="32"/>
  <c r="EF66" i="32"/>
  <c r="BC54" i="32"/>
  <c r="AA62" i="32"/>
  <c r="CS51" i="32"/>
  <c r="AL63" i="32"/>
  <c r="EP53" i="32"/>
  <c r="P177" i="32"/>
  <c r="P184" i="32"/>
  <c r="AQ105" i="32"/>
  <c r="EF110" i="32"/>
  <c r="DZ99" i="32"/>
  <c r="CH105" i="32"/>
  <c r="DZ95" i="32"/>
  <c r="BX89" i="32"/>
  <c r="BX91" i="32"/>
  <c r="AA85" i="32"/>
  <c r="AQ111" i="32"/>
  <c r="EP82" i="32"/>
  <c r="DD75" i="32"/>
  <c r="CH70" i="32"/>
  <c r="AW64" i="32"/>
  <c r="CH84" i="32"/>
  <c r="EP73" i="32"/>
  <c r="AW57" i="32"/>
  <c r="AQ54" i="32"/>
  <c r="CH50" i="32"/>
  <c r="AA65" i="32"/>
  <c r="CC63" i="32"/>
  <c r="EF62" i="32"/>
  <c r="BN45" i="32"/>
  <c r="CM50" i="32"/>
  <c r="CH44" i="32"/>
  <c r="CY40" i="32"/>
  <c r="BC45" i="32"/>
  <c r="BS26" i="32"/>
  <c r="EP26" i="32"/>
  <c r="V137" i="32"/>
  <c r="P139" i="32"/>
  <c r="AW101" i="32"/>
  <c r="DJ95" i="32"/>
  <c r="DP109" i="32"/>
  <c r="BX106" i="32"/>
  <c r="CC102" i="32"/>
  <c r="EP97" i="32"/>
  <c r="CY81" i="32"/>
  <c r="AA91" i="32"/>
  <c r="BS88" i="32"/>
  <c r="DJ84" i="32"/>
  <c r="BH98" i="32"/>
  <c r="AA82" i="32"/>
  <c r="AF75" i="32"/>
  <c r="BH70" i="32"/>
  <c r="EF63" i="32"/>
  <c r="BC84" i="32"/>
  <c r="DP73" i="32"/>
  <c r="EF56" i="32"/>
  <c r="DZ53" i="32"/>
  <c r="BH50" i="32"/>
  <c r="BN64" i="32"/>
  <c r="AA63" i="32"/>
  <c r="CH62" i="32"/>
  <c r="P45" i="32"/>
  <c r="AL50" i="32"/>
  <c r="BH44" i="32"/>
  <c r="CM40" i="32"/>
  <c r="AQ45" i="32"/>
  <c r="EP25" i="32"/>
  <c r="P169" i="32"/>
  <c r="V125" i="32"/>
  <c r="P127" i="32"/>
  <c r="BC97" i="32"/>
  <c r="BH110" i="32"/>
  <c r="EK106" i="32"/>
  <c r="BS103" i="32"/>
  <c r="AA100" i="32"/>
  <c r="DU99" i="32"/>
  <c r="CH89" i="32"/>
  <c r="DP80" i="32"/>
  <c r="AF83" i="32"/>
  <c r="BS76" i="32"/>
  <c r="EK82" i="32"/>
  <c r="BH72" i="32"/>
  <c r="V75" i="32"/>
  <c r="AQ53" i="32"/>
  <c r="AW59" i="32"/>
  <c r="CH65" i="32"/>
  <c r="AF59" i="32"/>
  <c r="AQ51" i="32"/>
  <c r="DP63" i="32"/>
  <c r="BN40" i="32"/>
  <c r="DD44" i="32"/>
  <c r="BH27" i="32"/>
  <c r="P161" i="32"/>
  <c r="P152" i="32"/>
  <c r="DJ102" i="32"/>
  <c r="EP108" i="32"/>
  <c r="AA98" i="32"/>
  <c r="DP103" i="32"/>
  <c r="AA94" i="32"/>
  <c r="BH87" i="32"/>
  <c r="BH89" i="32"/>
  <c r="DD80" i="32"/>
  <c r="CC82" i="32"/>
  <c r="EP75" i="32"/>
  <c r="DD82" i="32"/>
  <c r="V72" i="32"/>
  <c r="CS74" i="32"/>
  <c r="DZ52" i="32"/>
  <c r="EF58" i="32"/>
  <c r="BS65" i="32"/>
  <c r="CC58" i="32"/>
  <c r="DZ50" i="32"/>
  <c r="AF53" i="32"/>
  <c r="V129" i="32"/>
  <c r="P196" i="32"/>
  <c r="CC98" i="32"/>
  <c r="DZ107" i="32"/>
  <c r="CH96" i="32"/>
  <c r="BX101" i="32"/>
  <c r="DU79" i="32"/>
  <c r="AW81" i="32"/>
  <c r="CC87" i="32"/>
  <c r="CS92" i="32"/>
  <c r="AL70" i="32"/>
  <c r="CY73" i="32"/>
  <c r="AF90" i="32"/>
  <c r="DD71" i="32"/>
  <c r="P60" i="32"/>
  <c r="AA52" i="32"/>
  <c r="BH59" i="32"/>
  <c r="BN70" i="32"/>
  <c r="DP60" i="32"/>
  <c r="DU48" i="32"/>
  <c r="P268" i="32"/>
  <c r="P242" i="32"/>
  <c r="DU101" i="32"/>
  <c r="EK105" i="32"/>
  <c r="BX97" i="32"/>
  <c r="AF103" i="32"/>
  <c r="EP94" i="32"/>
  <c r="CS86" i="32"/>
  <c r="CS88" i="32"/>
  <c r="BH82" i="32"/>
  <c r="BS92" i="32"/>
  <c r="AW77" i="32"/>
  <c r="EK72" i="32"/>
  <c r="AF68" i="32"/>
  <c r="DZ88" i="32"/>
  <c r="CS78" i="32"/>
  <c r="BN71" i="32"/>
  <c r="DP54" i="32"/>
  <c r="DJ51" i="32"/>
  <c r="AW66" i="32"/>
  <c r="DU61" i="32"/>
  <c r="CS60" i="32"/>
  <c r="DD60" i="32"/>
  <c r="AL43" i="32"/>
  <c r="DZ47" i="32"/>
  <c r="AF42" i="32"/>
  <c r="EF37" i="32"/>
  <c r="AA43" i="32"/>
  <c r="DZ23" i="32"/>
  <c r="P173" i="32"/>
  <c r="P126" i="32"/>
  <c r="P129" i="32"/>
  <c r="CC97" i="32"/>
  <c r="CH110" i="32"/>
  <c r="P107" i="32"/>
  <c r="CS103" i="32"/>
  <c r="CM100" i="32"/>
  <c r="BN95" i="32"/>
  <c r="BC111" i="32"/>
  <c r="BH88" i="32"/>
  <c r="DZ85" i="32"/>
  <c r="V82" i="32"/>
  <c r="EP91" i="32"/>
  <c r="EF76" i="32"/>
  <c r="CY72" i="32"/>
  <c r="BC95" i="32"/>
  <c r="P88" i="32"/>
  <c r="BS78" i="32"/>
  <c r="P71" i="32"/>
  <c r="DD54" i="32"/>
  <c r="BX51" i="32"/>
  <c r="P66" i="32"/>
  <c r="AW61" i="32"/>
  <c r="BS60" i="32"/>
  <c r="AF60" i="32"/>
  <c r="DU42" i="32"/>
  <c r="BN47" i="32"/>
  <c r="CC41" i="32"/>
  <c r="CH37" i="32"/>
  <c r="DJ42" i="32"/>
  <c r="BN23" i="32"/>
  <c r="P153" i="32"/>
  <c r="P114" i="32"/>
  <c r="P117" i="32"/>
  <c r="AL94" i="32"/>
  <c r="CC107" i="32"/>
  <c r="AW104" i="32"/>
  <c r="DZ100" i="32"/>
  <c r="BH97" i="32"/>
  <c r="CH106" i="32"/>
  <c r="DZ93" i="32"/>
  <c r="BC85" i="32"/>
  <c r="AL83" i="32"/>
  <c r="CS105" i="32"/>
  <c r="P89" i="32"/>
  <c r="AF74" i="32"/>
  <c r="CH69" i="32"/>
  <c r="BN79" i="32"/>
  <c r="CH87" i="32"/>
  <c r="AF87" i="32"/>
  <c r="AW92" i="32"/>
  <c r="CY80" i="32"/>
  <c r="DZ73" i="32"/>
  <c r="BN75" i="32"/>
  <c r="CC69" i="32"/>
  <c r="BC72" i="32"/>
  <c r="BN66" i="32"/>
  <c r="DP56" i="32"/>
  <c r="DJ62" i="32"/>
  <c r="EF53" i="32"/>
  <c r="CH74" i="32"/>
  <c r="CC48" i="32"/>
  <c r="BS35" i="32"/>
  <c r="BS62" i="32"/>
  <c r="CC24" i="32"/>
  <c r="V257" i="32"/>
  <c r="P210" i="32"/>
  <c r="EP98" i="32"/>
  <c r="AL104" i="32"/>
  <c r="BH95" i="32"/>
  <c r="P101" i="32"/>
  <c r="DP92" i="32"/>
  <c r="P110" i="32"/>
  <c r="CC86" i="32"/>
  <c r="EF91" i="32"/>
  <c r="CM80" i="32"/>
  <c r="BN73" i="32"/>
  <c r="P75" i="32"/>
  <c r="BC69" i="32"/>
  <c r="AQ72" i="32"/>
  <c r="CY65" i="32"/>
  <c r="DD56" i="32"/>
  <c r="BX62" i="32"/>
  <c r="CH53" i="32"/>
  <c r="AW63" i="32"/>
  <c r="BC48" i="32"/>
  <c r="P232" i="32"/>
  <c r="P156" i="32"/>
  <c r="CM96" i="32"/>
  <c r="CS102" i="32"/>
  <c r="AF111" i="32"/>
  <c r="CS98" i="32"/>
  <c r="AQ92" i="32"/>
  <c r="DZ110" i="32"/>
  <c r="CM85" i="32"/>
  <c r="DJ87" i="32"/>
  <c r="BS67" i="32"/>
  <c r="EF70" i="32"/>
  <c r="DZ76" i="32"/>
  <c r="EK68" i="32"/>
  <c r="DU57" i="32"/>
  <c r="AL64" i="32"/>
  <c r="CC56" i="32"/>
  <c r="CS63" i="32"/>
  <c r="DU55" i="32"/>
  <c r="P46" i="32"/>
  <c r="V255" i="32"/>
  <c r="P154" i="32"/>
  <c r="DD98" i="32"/>
  <c r="AW103" i="32"/>
  <c r="AQ109" i="32"/>
  <c r="CY100" i="32"/>
  <c r="AF92" i="32"/>
  <c r="CS94" i="32"/>
  <c r="AQ86" i="32"/>
  <c r="CC111" i="32"/>
  <c r="DZ89" i="32"/>
  <c r="DP74" i="32"/>
  <c r="AW70" i="32"/>
  <c r="BN80" i="32"/>
  <c r="EK79" i="32"/>
  <c r="CM76" i="32"/>
  <c r="AL69" i="32"/>
  <c r="P52" i="32"/>
  <c r="DD72" i="32"/>
  <c r="BS63" i="32"/>
  <c r="EP58" i="32"/>
  <c r="AQ58" i="32"/>
  <c r="EK57" i="32"/>
  <c r="AQ81" i="32"/>
  <c r="BX45" i="32"/>
  <c r="CY39" i="32"/>
  <c r="AQ60" i="32"/>
  <c r="BH40" i="32"/>
  <c r="BX21" i="32"/>
  <c r="V156" i="32"/>
  <c r="V115" i="32"/>
  <c r="V118" i="32"/>
  <c r="DJ94" i="32"/>
  <c r="AF108" i="32"/>
  <c r="DU104" i="32"/>
  <c r="AQ101" i="32"/>
  <c r="CH97" i="32"/>
  <c r="AL93" i="32"/>
  <c r="BC94" i="32"/>
  <c r="CC85" i="32"/>
  <c r="BX83" i="32"/>
  <c r="AA109" i="32"/>
  <c r="BN89" i="32"/>
  <c r="DD74" i="32"/>
  <c r="EF69" i="32"/>
  <c r="DZ79" i="32"/>
  <c r="CC79" i="32"/>
  <c r="AA76" i="32"/>
  <c r="DU68" i="32"/>
  <c r="EK51" i="32"/>
  <c r="AF72" i="32"/>
  <c r="BC63" i="32"/>
  <c r="DP58" i="32"/>
  <c r="DZ57" i="32"/>
  <c r="CY57" i="32"/>
  <c r="V66" i="32"/>
  <c r="AL45" i="32"/>
  <c r="CM39" i="32"/>
  <c r="DU56" i="32"/>
  <c r="V40" i="32"/>
  <c r="AL21" i="32"/>
  <c r="P264" i="32"/>
  <c r="P216" i="32"/>
  <c r="V227" i="32"/>
  <c r="V109" i="32"/>
  <c r="CM105" i="32"/>
  <c r="DP101" i="32"/>
  <c r="BX98" i="32"/>
  <c r="CY110" i="32"/>
  <c r="BS94" i="32"/>
  <c r="P91" i="32"/>
  <c r="AA83" i="32"/>
  <c r="BS80" i="32"/>
  <c r="EF93" i="32"/>
  <c r="DU86" i="32"/>
  <c r="CY71" i="32"/>
  <c r="AF67" i="32"/>
  <c r="BC76" i="32"/>
  <c r="EK75" i="32"/>
  <c r="V73" i="32"/>
  <c r="DP65" i="32"/>
  <c r="BX76" i="32"/>
  <c r="DZ62" i="32"/>
  <c r="AL61" i="32"/>
  <c r="EK55" i="32"/>
  <c r="AL55" i="32"/>
  <c r="CH54" i="32"/>
  <c r="CH51" i="32"/>
  <c r="V263" i="32"/>
  <c r="V215" i="32"/>
  <c r="P220" i="32"/>
  <c r="BS108" i="32"/>
  <c r="AA105" i="32"/>
  <c r="DD101" i="32"/>
  <c r="AL98" i="32"/>
  <c r="CM110" i="32"/>
  <c r="CY93" i="32"/>
  <c r="EK90" i="32"/>
  <c r="DJ82" i="32"/>
  <c r="EP79" i="32"/>
  <c r="DD93" i="32"/>
  <c r="AW86" i="32"/>
  <c r="CM71" i="32"/>
  <c r="CC66" i="32"/>
  <c r="AQ76" i="32"/>
  <c r="CY75" i="32"/>
  <c r="CS72" i="32"/>
  <c r="DD65" i="32"/>
  <c r="EF74" i="32"/>
  <c r="BN62" i="32"/>
  <c r="DU60" i="32"/>
  <c r="CY55" i="32"/>
  <c r="DU54" i="32"/>
  <c r="BH54" i="32"/>
  <c r="P51" i="32"/>
  <c r="DP41" i="32"/>
  <c r="V133" i="32"/>
  <c r="P135" i="32"/>
  <c r="V100" i="32"/>
  <c r="DU94" i="32"/>
  <c r="CC108" i="32"/>
  <c r="AW105" i="32"/>
  <c r="DZ101" i="32"/>
  <c r="AF97" i="32"/>
  <c r="DJ80" i="32"/>
  <c r="AL90" i="32"/>
  <c r="DD87" i="32"/>
  <c r="DU83" i="32"/>
  <c r="EP93" i="32"/>
  <c r="AA79" i="32"/>
  <c r="AQ74" i="32"/>
  <c r="BS69" i="32"/>
  <c r="V63" i="32"/>
  <c r="AF82" i="32"/>
  <c r="CC72" i="32"/>
  <c r="V56" i="32"/>
  <c r="EK52" i="32"/>
  <c r="BH74" i="32"/>
  <c r="DU63" i="32"/>
  <c r="EF61" i="32"/>
  <c r="CS61" i="32"/>
  <c r="CM44" i="32"/>
  <c r="EF48" i="32"/>
  <c r="BS43" i="32"/>
  <c r="BX39" i="32"/>
  <c r="P44" i="32"/>
  <c r="AF25" i="32"/>
  <c r="P47" i="32"/>
  <c r="CH49" i="32"/>
  <c r="BX41" i="32"/>
  <c r="CM41" i="32"/>
  <c r="DP19" i="32"/>
  <c r="EF22" i="32"/>
  <c r="CM26" i="32"/>
  <c r="EF24" i="32"/>
  <c r="EP23" i="32"/>
  <c r="CH18" i="32"/>
  <c r="V2" i="32"/>
  <c r="DP12" i="32"/>
  <c r="EP6" i="32"/>
  <c r="EF3" i="32"/>
  <c r="P2" i="32"/>
  <c r="DP13" i="32"/>
  <c r="DD43" i="32"/>
  <c r="BX29" i="32"/>
  <c r="AF18" i="32"/>
  <c r="CY24" i="32"/>
  <c r="CC27" i="32"/>
  <c r="V31" i="32"/>
  <c r="CC29" i="32"/>
  <c r="EK28" i="32"/>
  <c r="BC23" i="32"/>
  <c r="BX4" i="32"/>
  <c r="BS6" i="32"/>
  <c r="DU44" i="32"/>
  <c r="AL48" i="32"/>
  <c r="CY38" i="32"/>
  <c r="DU40" i="32"/>
  <c r="AF19" i="32"/>
  <c r="BH22" i="32"/>
  <c r="DJ25" i="32"/>
  <c r="BH24" i="32"/>
  <c r="DD23" i="32"/>
  <c r="AQ23" i="32"/>
  <c r="P4" i="32"/>
  <c r="P14" i="32"/>
  <c r="BH11" i="32"/>
  <c r="BH43" i="32"/>
  <c r="DU47" i="32"/>
  <c r="CM38" i="32"/>
  <c r="AF85" i="32"/>
  <c r="CY84" i="32"/>
  <c r="DP89" i="32"/>
  <c r="EF84" i="32"/>
  <c r="BX71" i="32"/>
  <c r="AL73" i="32"/>
  <c r="BC103" i="32"/>
  <c r="AA70" i="32"/>
  <c r="CC62" i="32"/>
  <c r="DU51" i="32"/>
  <c r="V60" i="32"/>
  <c r="DD51" i="32"/>
  <c r="BC46" i="32"/>
  <c r="CM46" i="32"/>
  <c r="AW56" i="32"/>
  <c r="DD46" i="32"/>
  <c r="CM22" i="32"/>
  <c r="V245" i="32"/>
  <c r="P143" i="32"/>
  <c r="EK95" i="32"/>
  <c r="BS101" i="32"/>
  <c r="CM107" i="32"/>
  <c r="DU98" i="32"/>
  <c r="P90" i="32"/>
  <c r="EK91" i="32"/>
  <c r="CM84" i="32"/>
  <c r="DD89" i="32"/>
  <c r="CC84" i="32"/>
  <c r="AL71" i="32"/>
  <c r="DU72" i="32"/>
  <c r="DP90" i="32"/>
  <c r="DJ69" i="32"/>
  <c r="BC62" i="32"/>
  <c r="AW51" i="32"/>
  <c r="CS59" i="32"/>
  <c r="AF51" i="32"/>
  <c r="AQ46" i="32"/>
  <c r="P181" i="32"/>
  <c r="P192" i="32"/>
  <c r="BC105" i="32"/>
  <c r="AW111" i="32"/>
  <c r="AQ100" i="32"/>
  <c r="EF105" i="32"/>
  <c r="AQ96" i="32"/>
  <c r="DJ89" i="32"/>
  <c r="DJ91" i="32"/>
  <c r="CH82" i="32"/>
  <c r="V85" i="32"/>
  <c r="CM78" i="32"/>
  <c r="DD68" i="32"/>
  <c r="BX74" i="32"/>
  <c r="AL77" i="32"/>
  <c r="EP54" i="32"/>
  <c r="CM61" i="32"/>
  <c r="DP78" i="32"/>
  <c r="V61" i="32"/>
  <c r="EP52" i="32"/>
  <c r="EP40" i="32"/>
  <c r="P230" i="32"/>
  <c r="P141" i="32"/>
  <c r="CH109" i="32"/>
  <c r="DP100" i="32"/>
  <c r="DJ106" i="32"/>
  <c r="P111" i="32"/>
  <c r="CY89" i="32"/>
  <c r="CM91" i="32"/>
  <c r="V81" i="32"/>
  <c r="EF94" i="32"/>
  <c r="BX87" i="32"/>
  <c r="P72" i="32"/>
  <c r="DP67" i="32"/>
  <c r="AF77" i="32"/>
  <c r="BN76" i="32"/>
  <c r="CH73" i="32"/>
  <c r="BS66" i="32"/>
  <c r="BC78" i="32"/>
  <c r="CY63" i="32"/>
  <c r="DJ61" i="32"/>
  <c r="BN56" i="32"/>
  <c r="DJ55" i="32"/>
  <c r="AW55" i="32"/>
  <c r="BC52" i="32"/>
  <c r="CS42" i="32"/>
  <c r="EF36" i="32"/>
  <c r="EP48" i="32"/>
  <c r="CC37" i="32"/>
  <c r="CH39" i="32"/>
  <c r="V267" i="32"/>
  <c r="P224" i="32"/>
  <c r="P228" i="32"/>
  <c r="BH109" i="32"/>
  <c r="CY105" i="32"/>
  <c r="EP101" i="32"/>
  <c r="DJ98" i="32"/>
  <c r="EK110" i="32"/>
  <c r="CH94" i="32"/>
  <c r="BN91" i="32"/>
  <c r="CM83" i="32"/>
  <c r="CS80" i="32"/>
  <c r="AF94" i="32"/>
  <c r="AL87" i="32"/>
  <c r="EK71" i="32"/>
  <c r="DD67" i="32"/>
  <c r="CC76" i="32"/>
  <c r="P76" i="32"/>
  <c r="BH73" i="32"/>
  <c r="EP65" i="32"/>
  <c r="P78" i="32"/>
  <c r="AF63" i="32"/>
  <c r="BX61" i="32"/>
  <c r="P56" i="32"/>
  <c r="BX55" i="32"/>
  <c r="EF54" i="32"/>
  <c r="EF51" i="32"/>
  <c r="BS42" i="32"/>
  <c r="CH36" i="32"/>
  <c r="BX48" i="32"/>
  <c r="BC37" i="32"/>
  <c r="BC39" i="32"/>
  <c r="P252" i="32"/>
  <c r="P176" i="32"/>
  <c r="P180" i="32"/>
  <c r="BN105" i="32"/>
  <c r="CH102" i="32"/>
  <c r="P99" i="32"/>
  <c r="CS95" i="32"/>
  <c r="EF107" i="32"/>
  <c r="BC91" i="32"/>
  <c r="DU88" i="32"/>
  <c r="BH80" i="32"/>
  <c r="BS97" i="32"/>
  <c r="CS90" i="32"/>
  <c r="EP83" i="32"/>
  <c r="EF68" i="32"/>
  <c r="BH84" i="32"/>
  <c r="AA74" i="32"/>
  <c r="AW73" i="32"/>
  <c r="BC70" i="32"/>
  <c r="BX81" i="32"/>
  <c r="BS64" i="32"/>
  <c r="BX60" i="32"/>
  <c r="BS58" i="32"/>
  <c r="AW53" i="32"/>
  <c r="BS52" i="32"/>
  <c r="AF52" i="32"/>
  <c r="CC47" i="32"/>
  <c r="V251" i="32"/>
  <c r="P168" i="32"/>
  <c r="V179" i="32"/>
  <c r="P105" i="32"/>
  <c r="BH102" i="32"/>
  <c r="EK98" i="32"/>
  <c r="BS95" i="32"/>
  <c r="CH107" i="32"/>
  <c r="AQ91" i="32"/>
  <c r="AW88" i="32"/>
  <c r="V80" i="32"/>
  <c r="AQ95" i="32"/>
  <c r="BS90" i="32"/>
  <c r="DP83" i="32"/>
  <c r="CH68" i="32"/>
  <c r="DZ83" i="32"/>
  <c r="DJ73" i="32"/>
  <c r="EF72" i="32"/>
  <c r="AQ70" i="32"/>
  <c r="EP72" i="32"/>
  <c r="AA64" i="32"/>
  <c r="AL60" i="32"/>
  <c r="EP57" i="32"/>
  <c r="EF52" i="32"/>
  <c r="EP51" i="32"/>
  <c r="CC51" i="32"/>
  <c r="BC47" i="32"/>
  <c r="DU89" i="32"/>
  <c r="DD79" i="32"/>
  <c r="P87" i="32"/>
  <c r="BN78" i="32"/>
  <c r="EF92" i="32"/>
  <c r="BS70" i="32"/>
  <c r="AW80" i="32"/>
  <c r="CC64" i="32"/>
  <c r="CM60" i="32"/>
  <c r="DP72" i="32"/>
  <c r="AA55" i="32"/>
  <c r="EK48" i="32"/>
  <c r="AA44" i="32"/>
  <c r="AF41" i="32"/>
  <c r="DU46" i="32"/>
  <c r="EK43" i="32"/>
  <c r="EP37" i="32"/>
  <c r="P198" i="32"/>
  <c r="P133" i="32"/>
  <c r="AF107" i="32"/>
  <c r="DZ98" i="32"/>
  <c r="CH104" i="32"/>
  <c r="BX109" i="32"/>
  <c r="DU87" i="32"/>
  <c r="AW89" i="32"/>
  <c r="CM109" i="32"/>
  <c r="EK86" i="32"/>
  <c r="AL78" i="32"/>
  <c r="BS91" i="32"/>
  <c r="EP69" i="32"/>
  <c r="AF79" i="32"/>
  <c r="BC64" i="32"/>
  <c r="AA60" i="32"/>
  <c r="CC71" i="32"/>
  <c r="DJ54" i="32"/>
  <c r="CY48" i="32"/>
  <c r="DJ43" i="32"/>
  <c r="V271" i="32"/>
  <c r="V151" i="32"/>
  <c r="BX102" i="32"/>
  <c r="P106" i="32"/>
  <c r="DJ97" i="32"/>
  <c r="DD103" i="32"/>
  <c r="CS97" i="32"/>
  <c r="V87" i="32"/>
  <c r="V89" i="32"/>
  <c r="AF96" i="32"/>
  <c r="BC82" i="32"/>
  <c r="DP75" i="32"/>
  <c r="DD77" i="32"/>
  <c r="CS71" i="32"/>
  <c r="BS74" i="32"/>
  <c r="CM79" i="32"/>
  <c r="CH58" i="32"/>
  <c r="AQ65" i="32"/>
  <c r="AA56" i="32"/>
  <c r="BN50" i="32"/>
  <c r="BN51" i="32"/>
  <c r="V149" i="32"/>
  <c r="V130" i="32"/>
  <c r="BC106" i="32"/>
  <c r="DU95" i="32"/>
  <c r="V104" i="32"/>
  <c r="DU108" i="32"/>
  <c r="DD84" i="32"/>
  <c r="CH88" i="32"/>
  <c r="AQ103" i="32"/>
  <c r="BH91" i="32"/>
  <c r="CS84" i="32"/>
  <c r="DU69" i="32"/>
  <c r="DU85" i="32"/>
  <c r="CY74" i="32"/>
  <c r="AL74" i="32"/>
  <c r="AF71" i="32"/>
  <c r="DZ63" i="32"/>
  <c r="AW65" i="32"/>
  <c r="AA61" i="32"/>
  <c r="V59" i="32"/>
  <c r="AL54" i="32"/>
  <c r="V53" i="32"/>
  <c r="DP52" i="32"/>
  <c r="CS48" i="32"/>
  <c r="AQ40" i="32"/>
  <c r="DD34" i="32"/>
  <c r="V46" i="32"/>
  <c r="EF38" i="32"/>
  <c r="AA37" i="32"/>
  <c r="V253" i="32"/>
  <c r="V183" i="32"/>
  <c r="P188" i="32"/>
  <c r="DZ105" i="32"/>
  <c r="EF102" i="32"/>
  <c r="BN99" i="32"/>
  <c r="V96" i="32"/>
  <c r="AW108" i="32"/>
  <c r="CC91" i="32"/>
  <c r="AL89" i="32"/>
  <c r="CH80" i="32"/>
  <c r="BX100" i="32"/>
  <c r="V91" i="32"/>
  <c r="BS84" i="32"/>
  <c r="AW69" i="32"/>
  <c r="AW85" i="32"/>
  <c r="CM74" i="32"/>
  <c r="DU73" i="32"/>
  <c r="CC70" i="32"/>
  <c r="BN63" i="32"/>
  <c r="CH64" i="32"/>
  <c r="DJ60" i="32"/>
  <c r="CS58" i="32"/>
  <c r="DU53" i="32"/>
  <c r="CS52" i="32"/>
  <c r="DD52" i="32"/>
  <c r="AF48" i="32"/>
  <c r="DZ39" i="32"/>
  <c r="DJ64" i="32"/>
  <c r="CS45" i="32"/>
  <c r="CM37" i="32"/>
  <c r="BC36" i="32"/>
  <c r="V221" i="32"/>
  <c r="V233" i="32"/>
  <c r="CM111" i="32"/>
  <c r="AL103" i="32"/>
  <c r="AF100" i="32"/>
  <c r="DU96" i="32"/>
  <c r="AQ110" i="32"/>
  <c r="DD105" i="32"/>
  <c r="EP86" i="32"/>
  <c r="CS93" i="32"/>
  <c r="EP81" i="32"/>
  <c r="CS75" i="32"/>
  <c r="BC79" i="32"/>
  <c r="BX65" i="32"/>
  <c r="P77" i="32"/>
  <c r="DJ67" i="32"/>
  <c r="AF55" i="32"/>
  <c r="DP64" i="32"/>
  <c r="BH52" i="32"/>
  <c r="BX64" i="32"/>
  <c r="BH41" i="32"/>
  <c r="V65" i="32"/>
  <c r="BN41" i="32"/>
  <c r="AW41" i="32"/>
  <c r="AQ35" i="32"/>
  <c r="V141" i="32"/>
  <c r="V122" i="32"/>
  <c r="CM104" i="32"/>
  <c r="CS110" i="32"/>
  <c r="AF102" i="32"/>
  <c r="CS106" i="32"/>
  <c r="BN82" i="32"/>
  <c r="DP86" i="32"/>
  <c r="BC93" i="32"/>
  <c r="DP81" i="32"/>
  <c r="BS75" i="32"/>
  <c r="EK78" i="32"/>
  <c r="AL65" i="32"/>
  <c r="EK76" i="32"/>
  <c r="BX67" i="32"/>
  <c r="CC54" i="32"/>
  <c r="DD64" i="32"/>
  <c r="V52" i="32"/>
  <c r="AF64" i="32"/>
  <c r="V41" i="32"/>
  <c r="P256" i="32"/>
  <c r="P162" i="32"/>
  <c r="DP98" i="32"/>
  <c r="DU103" i="32"/>
  <c r="BC109" i="32"/>
  <c r="EK100" i="32"/>
  <c r="DD92" i="32"/>
  <c r="CC95" i="32"/>
  <c r="BC86" i="32"/>
  <c r="CH91" i="32"/>
  <c r="DP94" i="32"/>
  <c r="P73" i="32"/>
  <c r="EK74" i="32"/>
  <c r="DJ66" i="32"/>
  <c r="DZ71" i="32"/>
  <c r="CM65" i="32"/>
  <c r="CY53" i="32"/>
  <c r="AL62" i="32"/>
  <c r="BH53" i="32"/>
  <c r="BS48" i="32"/>
  <c r="AQ48" i="32"/>
  <c r="P138" i="32"/>
  <c r="P236" i="32"/>
  <c r="DJ103" i="32"/>
  <c r="EP109" i="32"/>
  <c r="AA99" i="32"/>
  <c r="EP105" i="32"/>
  <c r="EK81" i="32"/>
  <c r="CY83" i="32"/>
  <c r="DJ92" i="32"/>
  <c r="CC88" i="32"/>
  <c r="AQ82" i="32"/>
  <c r="EP66" i="32"/>
  <c r="BX78" i="32"/>
  <c r="EF71" i="32"/>
  <c r="BS71" i="32"/>
  <c r="CY68" i="32"/>
  <c r="CH66" i="32"/>
  <c r="DZ61" i="32"/>
  <c r="BH58" i="32"/>
  <c r="BC56" i="32"/>
  <c r="BS51" i="32"/>
  <c r="BC50" i="32"/>
  <c r="P50" i="32"/>
  <c r="EK45" i="32"/>
  <c r="CC60" i="32"/>
  <c r="DP48" i="32"/>
  <c r="BC43" i="32"/>
  <c r="EP33" i="32"/>
  <c r="CS34" i="32"/>
  <c r="V229" i="32"/>
  <c r="P234" i="32"/>
  <c r="CY111" i="32"/>
  <c r="BX103" i="32"/>
  <c r="DD100" i="32"/>
  <c r="AL97" i="32"/>
  <c r="BC110" i="32"/>
  <c r="DP105" i="32"/>
  <c r="CM89" i="32"/>
  <c r="BS86" i="32"/>
  <c r="DP104" i="32"/>
  <c r="BX92" i="32"/>
  <c r="BC88" i="32"/>
  <c r="DZ81" i="32"/>
  <c r="DP66" i="32"/>
  <c r="V78" i="32"/>
  <c r="CH71" i="32"/>
  <c r="EP70" i="32"/>
  <c r="CM68" i="32"/>
  <c r="BC66" i="32"/>
  <c r="BN61" i="32"/>
  <c r="V58" i="32"/>
  <c r="AQ56" i="32"/>
  <c r="EP50" i="32"/>
  <c r="AQ50" i="32"/>
  <c r="EK49" i="32"/>
  <c r="CY45" i="32"/>
  <c r="EK58" i="32"/>
  <c r="AA48" i="32"/>
  <c r="AQ43" i="32"/>
  <c r="DP33" i="32"/>
  <c r="BS34" i="32"/>
  <c r="V181" i="32"/>
  <c r="P186" i="32"/>
  <c r="CS107" i="32"/>
  <c r="BS100" i="32"/>
  <c r="CY97" i="32"/>
  <c r="EP110" i="32"/>
  <c r="DJ107" i="32"/>
  <c r="EK102" i="32"/>
  <c r="BH86" i="32"/>
  <c r="AF104" i="32"/>
  <c r="P93" i="32"/>
  <c r="BS89" i="32"/>
  <c r="DJ85" i="32"/>
  <c r="AL79" i="32"/>
  <c r="AL81" i="32"/>
  <c r="AQ75" i="32"/>
  <c r="AL82" i="32"/>
  <c r="EF90" i="32"/>
  <c r="AW93" i="32"/>
  <c r="DJ70" i="32"/>
  <c r="DP76" i="32"/>
  <c r="P94" i="32"/>
  <c r="EP71" i="32"/>
  <c r="BX63" i="32"/>
  <c r="CY52" i="32"/>
  <c r="EF59" i="32"/>
  <c r="CC49" i="32"/>
  <c r="BS61" i="32"/>
  <c r="BX50" i="32"/>
  <c r="AA51" i="32"/>
  <c r="AL39" i="32"/>
  <c r="AA41" i="32"/>
  <c r="AQ33" i="32"/>
  <c r="P130" i="32"/>
  <c r="P204" i="32"/>
  <c r="CH101" i="32"/>
  <c r="AQ108" i="32"/>
  <c r="EF96" i="32"/>
  <c r="AQ104" i="32"/>
  <c r="AL80" i="32"/>
  <c r="DU81" i="32"/>
  <c r="CH90" i="32"/>
  <c r="V93" i="32"/>
  <c r="BX70" i="32"/>
  <c r="DD76" i="32"/>
  <c r="DD90" i="32"/>
  <c r="DP71" i="32"/>
  <c r="EP62" i="32"/>
  <c r="CM52" i="32"/>
  <c r="CH59" i="32"/>
  <c r="BC49" i="32"/>
  <c r="EP60" i="32"/>
  <c r="AW49" i="32"/>
  <c r="V237" i="32"/>
  <c r="V142" i="32"/>
  <c r="AW110" i="32"/>
  <c r="EP100" i="32"/>
  <c r="AA107" i="32"/>
  <c r="BN111" i="32"/>
  <c r="EK89" i="32"/>
  <c r="CY91" i="32"/>
  <c r="BH81" i="32"/>
  <c r="AF89" i="32"/>
  <c r="BN83" i="32"/>
  <c r="EP67" i="32"/>
  <c r="AW72" i="32"/>
  <c r="DJ86" i="32"/>
  <c r="CS66" i="32"/>
  <c r="AQ62" i="32"/>
  <c r="EF50" i="32"/>
  <c r="DZ56" i="32"/>
  <c r="CC50" i="32"/>
  <c r="DZ45" i="32"/>
  <c r="V43" i="32"/>
  <c r="V127" i="32"/>
  <c r="V195" i="32"/>
  <c r="BC98" i="32"/>
  <c r="BN107" i="32"/>
  <c r="BH96" i="32"/>
  <c r="AL101" i="32"/>
  <c r="AW79" i="32"/>
  <c r="EF80" i="32"/>
  <c r="V90" i="32"/>
  <c r="CM86" i="32"/>
  <c r="DJ79" i="32"/>
  <c r="AA87" i="32"/>
  <c r="CC75" i="32"/>
  <c r="DD69" i="32"/>
  <c r="DZ68" i="32"/>
  <c r="CY79" i="32"/>
  <c r="DD62" i="32"/>
  <c r="BX59" i="32"/>
  <c r="CC55" i="32"/>
  <c r="AA54" i="32"/>
  <c r="EK109" i="32"/>
  <c r="CY82" i="32"/>
  <c r="DZ59" i="32"/>
  <c r="AW43" i="32"/>
  <c r="DP49" i="32"/>
  <c r="CH45" i="32"/>
  <c r="P59" i="32"/>
  <c r="BN31" i="32"/>
  <c r="P32" i="32"/>
  <c r="P182" i="32"/>
  <c r="P194" i="32"/>
  <c r="V108" i="32"/>
  <c r="CS100" i="32"/>
  <c r="EK97" i="32"/>
  <c r="BS111" i="32"/>
  <c r="AA108" i="32"/>
  <c r="P103" i="32"/>
  <c r="CH86" i="32"/>
  <c r="DD104" i="32"/>
  <c r="AQ93" i="32"/>
  <c r="CS89" i="32"/>
  <c r="AA86" i="32"/>
  <c r="BX79" i="32"/>
  <c r="CS83" i="32"/>
  <c r="BC75" i="32"/>
  <c r="AF69" i="32"/>
  <c r="BN68" i="32"/>
  <c r="BH79" i="32"/>
  <c r="AF62" i="32"/>
  <c r="AL59" i="32"/>
  <c r="BC55" i="32"/>
  <c r="DJ53" i="32"/>
  <c r="CY109" i="32"/>
  <c r="CY77" i="32"/>
  <c r="AL57" i="32"/>
  <c r="EF42" i="32"/>
  <c r="BH49" i="32"/>
  <c r="BH45" i="32"/>
  <c r="DJ57" i="32"/>
  <c r="P31" i="32"/>
  <c r="EK31" i="32"/>
  <c r="P146" i="32"/>
  <c r="P149" i="32"/>
  <c r="P104" i="32"/>
  <c r="DZ97" i="32"/>
  <c r="EF111" i="32"/>
  <c r="BN108" i="32"/>
  <c r="V105" i="32"/>
  <c r="AW100" i="32"/>
  <c r="CC83" i="32"/>
  <c r="EK93" i="32"/>
  <c r="DU90" i="32"/>
  <c r="DZ86" i="32"/>
  <c r="V83" i="32"/>
  <c r="AQ89" i="32"/>
  <c r="BH77" i="32"/>
  <c r="DJ72" i="32"/>
  <c r="CM66" i="32"/>
  <c r="DU65" i="32"/>
  <c r="EF75" i="32"/>
  <c r="CM59" i="32"/>
  <c r="EP55" i="32"/>
  <c r="DJ52" i="32"/>
  <c r="BX68" i="32"/>
  <c r="AL67" i="32"/>
  <c r="DZ64" i="32"/>
  <c r="DD47" i="32"/>
  <c r="AF40" i="32"/>
  <c r="V145" i="32"/>
  <c r="P147" i="32"/>
  <c r="EK103" i="32"/>
  <c r="BN97" i="32"/>
  <c r="CH111" i="32"/>
  <c r="P108" i="32"/>
  <c r="CS104" i="32"/>
  <c r="EF99" i="32"/>
  <c r="BC83" i="32"/>
  <c r="DZ92" i="32"/>
  <c r="AW90" i="32"/>
  <c r="BN86" i="32"/>
  <c r="CS82" i="32"/>
  <c r="EK87" i="32"/>
  <c r="V77" i="32"/>
  <c r="BX72" i="32"/>
  <c r="AA66" i="32"/>
  <c r="DU107" i="32"/>
  <c r="CH75" i="32"/>
  <c r="AA59" i="32"/>
  <c r="DP55" i="32"/>
  <c r="BX52" i="32"/>
  <c r="DZ66" i="32"/>
  <c r="BH66" i="32"/>
  <c r="CY64" i="32"/>
  <c r="AF47" i="32"/>
  <c r="CC65" i="32"/>
  <c r="V249" i="32"/>
  <c r="V167" i="32"/>
  <c r="P172" i="32"/>
  <c r="EK104" i="32"/>
  <c r="V102" i="32"/>
  <c r="CY98" i="32"/>
  <c r="EP111" i="32"/>
  <c r="BH107" i="32"/>
  <c r="DZ90" i="32"/>
  <c r="EF87" i="32"/>
  <c r="CS79" i="32"/>
  <c r="DD94" i="32"/>
  <c r="EP89" i="32"/>
  <c r="DD83" i="32"/>
  <c r="BH68" i="32"/>
  <c r="DU80" i="32"/>
  <c r="BX73" i="32"/>
  <c r="CH72" i="32"/>
  <c r="DZ69" i="32"/>
  <c r="AA69" i="32"/>
  <c r="EP63" i="32"/>
  <c r="DU59" i="32"/>
  <c r="DP57" i="32"/>
  <c r="CH52" i="32"/>
  <c r="DP51" i="32"/>
  <c r="BC51" i="32"/>
  <c r="AQ47" i="32"/>
  <c r="EK38" i="32"/>
  <c r="AA58" i="32"/>
  <c r="DP44" i="32"/>
  <c r="P36" i="32"/>
  <c r="BC35" i="32"/>
  <c r="DU37" i="32"/>
  <c r="DD38" i="32"/>
  <c r="CY23" i="32"/>
  <c r="EF29" i="32"/>
  <c r="CM33" i="32"/>
  <c r="CH38" i="32"/>
  <c r="AW35" i="32"/>
  <c r="BX34" i="32"/>
  <c r="BC31" i="32"/>
  <c r="EF15" i="32"/>
  <c r="CM7" i="32"/>
  <c r="CS6" i="32"/>
  <c r="AL12" i="32"/>
  <c r="P9" i="32"/>
  <c r="BX18" i="32"/>
  <c r="CY47" i="32"/>
  <c r="BH48" i="32"/>
  <c r="AL30" i="32"/>
  <c r="AA35" i="32"/>
  <c r="BC44" i="32"/>
  <c r="CY17" i="32"/>
  <c r="BX57" i="32"/>
  <c r="BN42" i="32"/>
  <c r="AF36" i="32"/>
  <c r="DU9" i="32"/>
  <c r="AW14" i="32"/>
  <c r="CH19" i="32"/>
  <c r="BH36" i="32"/>
  <c r="AQ37" i="32"/>
  <c r="AA23" i="32"/>
  <c r="BH29" i="32"/>
  <c r="DJ32" i="32"/>
  <c r="EK37" i="32"/>
  <c r="CY34" i="32"/>
  <c r="CH33" i="32"/>
  <c r="BS33" i="32"/>
  <c r="DD14" i="32"/>
  <c r="EF9" i="32"/>
  <c r="AL4" i="32"/>
  <c r="AQ9" i="32"/>
  <c r="V36" i="32"/>
  <c r="EP49" i="32"/>
  <c r="P95" i="32"/>
  <c r="CS81" i="32"/>
  <c r="BH92" i="32"/>
  <c r="DJ75" i="32"/>
  <c r="CY51" i="32"/>
  <c r="AQ63" i="32"/>
  <c r="BN57" i="32"/>
  <c r="BN65" i="32"/>
  <c r="V113" i="32"/>
  <c r="DU93" i="32"/>
  <c r="EF103" i="32"/>
  <c r="V97" i="32"/>
  <c r="BH93" i="32"/>
  <c r="DU82" i="32"/>
  <c r="EK88" i="32"/>
  <c r="BH69" i="32"/>
  <c r="AF78" i="32"/>
  <c r="EF67" i="32"/>
  <c r="P70" i="32"/>
  <c r="AF58" i="32"/>
  <c r="AA57" i="32"/>
  <c r="EK46" i="32"/>
  <c r="P122" i="32"/>
  <c r="P212" i="32"/>
  <c r="DP99" i="32"/>
  <c r="CM106" i="32"/>
  <c r="DU97" i="32"/>
  <c r="CM102" i="32"/>
  <c r="AA101" i="32"/>
  <c r="BX82" i="32"/>
  <c r="DP88" i="32"/>
  <c r="AF91" i="32"/>
  <c r="AA71" i="32"/>
  <c r="BN74" i="32"/>
  <c r="CM82" i="32"/>
  <c r="BS72" i="32"/>
  <c r="AQ61" i="32"/>
  <c r="AW50" i="32"/>
  <c r="AW60" i="32"/>
  <c r="EK77" i="32"/>
  <c r="AQ59" i="32"/>
  <c r="EK50" i="32"/>
  <c r="BN48" i="32"/>
  <c r="CS36" i="32"/>
  <c r="EF47" i="32"/>
  <c r="AA31" i="32"/>
  <c r="AF44" i="32"/>
  <c r="AF26" i="32"/>
  <c r="EK24" i="32"/>
  <c r="DD20" i="32"/>
  <c r="BC38" i="32"/>
  <c r="P29" i="32"/>
  <c r="EK19" i="32"/>
  <c r="EK14" i="32"/>
  <c r="AQ31" i="32"/>
  <c r="V12" i="32"/>
  <c r="CM6" i="32"/>
  <c r="AW37" i="32"/>
  <c r="AQ24" i="32"/>
  <c r="BS37" i="32"/>
  <c r="AA33" i="32"/>
  <c r="BC28" i="32"/>
  <c r="AF22" i="32"/>
  <c r="DJ28" i="32"/>
  <c r="CH11" i="32"/>
  <c r="EK8" i="32"/>
  <c r="BC42" i="32"/>
  <c r="AF34" i="32"/>
  <c r="AA32" i="32"/>
  <c r="BC27" i="32"/>
  <c r="V23" i="32"/>
  <c r="DP36" i="32"/>
  <c r="BX28" i="32"/>
  <c r="DJ18" i="32"/>
  <c r="BN6" i="32"/>
  <c r="AF12" i="32"/>
  <c r="DU66" i="32"/>
  <c r="AQ25" i="32"/>
  <c r="DJ31" i="32"/>
  <c r="CC34" i="32"/>
  <c r="P42" i="32"/>
  <c r="DD36" i="32"/>
  <c r="CM36" i="32"/>
  <c r="CH35" i="32"/>
  <c r="EF17" i="32"/>
  <c r="CM12" i="32"/>
  <c r="P6" i="32"/>
  <c r="BH3" i="32"/>
  <c r="CH13" i="32"/>
  <c r="CM9" i="32"/>
  <c r="DP5" i="32"/>
  <c r="BC14" i="32"/>
  <c r="CS10" i="32"/>
  <c r="CC10" i="32"/>
  <c r="DD5" i="32"/>
  <c r="AF16" i="32"/>
  <c r="AA15" i="32"/>
  <c r="CC4" i="32"/>
  <c r="BC71" i="32"/>
  <c r="AA22" i="32"/>
  <c r="BS46" i="32"/>
  <c r="V21" i="32"/>
  <c r="BN27" i="32"/>
  <c r="BX26" i="32"/>
  <c r="BH25" i="32"/>
  <c r="BN22" i="32"/>
  <c r="EF10" i="32"/>
  <c r="AF3" i="32"/>
  <c r="CC16" i="32"/>
  <c r="BS10" i="32"/>
  <c r="DJ8" i="32"/>
  <c r="DZ10" i="32"/>
  <c r="DP34" i="32"/>
  <c r="AL22" i="32"/>
  <c r="DU31" i="32"/>
  <c r="DU33" i="32"/>
  <c r="AW27" i="32"/>
  <c r="AA18" i="32"/>
  <c r="DP25" i="32"/>
  <c r="AL23" i="32"/>
  <c r="P28" i="32"/>
  <c r="V8" i="32"/>
  <c r="EP15" i="32"/>
  <c r="AW20" i="32"/>
  <c r="EP19" i="32"/>
  <c r="AW25" i="32"/>
  <c r="AQ5" i="32"/>
  <c r="AW12" i="32"/>
  <c r="CS14" i="32"/>
  <c r="BH12" i="32"/>
  <c r="AA7" i="32"/>
  <c r="BH6" i="35"/>
  <c r="AL7" i="35"/>
  <c r="CY4" i="35"/>
  <c r="FE7" i="35"/>
  <c r="CC7" i="35"/>
  <c r="EP6" i="35"/>
  <c r="EF5" i="35"/>
  <c r="BX7" i="35"/>
  <c r="BC3" i="32"/>
  <c r="CS54" i="32"/>
  <c r="DU23" i="32"/>
  <c r="CS24" i="32"/>
  <c r="CC15" i="32"/>
  <c r="EP44" i="32"/>
  <c r="AA38" i="32"/>
  <c r="AA89" i="32"/>
  <c r="AQ88" i="32"/>
  <c r="BH71" i="32"/>
  <c r="AA68" i="32"/>
  <c r="P61" i="32"/>
  <c r="DZ55" i="32"/>
  <c r="DZ49" i="32"/>
  <c r="CM45" i="32"/>
  <c r="P226" i="32"/>
  <c r="DU102" i="32"/>
  <c r="AW96" i="32"/>
  <c r="AF105" i="32"/>
  <c r="DP85" i="32"/>
  <c r="DU91" i="32"/>
  <c r="P81" i="32"/>
  <c r="BS77" i="32"/>
  <c r="DD70" i="32"/>
  <c r="EK64" i="32"/>
  <c r="BS57" i="32"/>
  <c r="DD50" i="32"/>
  <c r="CM49" i="32"/>
  <c r="AW44" i="32"/>
  <c r="P248" i="32"/>
  <c r="BX110" i="32"/>
  <c r="P97" i="32"/>
  <c r="CH103" i="32"/>
  <c r="BN109" i="32"/>
  <c r="CH99" i="32"/>
  <c r="AF93" i="32"/>
  <c r="EP96" i="32"/>
  <c r="P86" i="32"/>
  <c r="CY88" i="32"/>
  <c r="P102" i="32"/>
  <c r="AL72" i="32"/>
  <c r="CC77" i="32"/>
  <c r="CM87" i="32"/>
  <c r="DJ58" i="32"/>
  <c r="BC67" i="32"/>
  <c r="P55" i="32"/>
  <c r="EK65" i="32"/>
  <c r="DJ56" i="32"/>
  <c r="DJ44" i="32"/>
  <c r="AL46" i="32"/>
  <c r="CC52" i="32"/>
  <c r="CC32" i="32"/>
  <c r="BH28" i="32"/>
  <c r="CH48" i="32"/>
  <c r="EF20" i="32"/>
  <c r="AW22" i="32"/>
  <c r="EK17" i="32"/>
  <c r="CH32" i="32"/>
  <c r="DU26" i="32"/>
  <c r="BN12" i="32"/>
  <c r="AF2" i="32"/>
  <c r="DP14" i="32"/>
  <c r="BH4" i="32"/>
  <c r="AW6" i="32"/>
  <c r="BS50" i="32"/>
  <c r="DP39" i="32"/>
  <c r="CM32" i="32"/>
  <c r="BH30" i="32"/>
  <c r="AA26" i="32"/>
  <c r="P37" i="32"/>
  <c r="V26" i="32"/>
  <c r="AA19" i="32"/>
  <c r="EF6" i="32"/>
  <c r="BH37" i="32"/>
  <c r="EF28" i="32"/>
  <c r="CC26" i="32"/>
  <c r="AA25" i="32"/>
  <c r="DJ49" i="32"/>
  <c r="AF31" i="32"/>
  <c r="CS25" i="32"/>
  <c r="EP14" i="32"/>
  <c r="AQ20" i="32"/>
  <c r="P11" i="32"/>
  <c r="EP46" i="32"/>
  <c r="DJ22" i="32"/>
  <c r="V29" i="32"/>
  <c r="BX32" i="32"/>
  <c r="CS37" i="32"/>
  <c r="CM34" i="32"/>
  <c r="BH33" i="32"/>
  <c r="EP32" i="32"/>
  <c r="AF14" i="32"/>
  <c r="CH9" i="32"/>
  <c r="DU3" i="32"/>
  <c r="DJ17" i="32"/>
  <c r="AF11" i="32"/>
  <c r="CH6" i="32"/>
  <c r="P3" i="32"/>
  <c r="BH9" i="32"/>
  <c r="AQ8" i="32"/>
  <c r="CH5" i="32"/>
  <c r="AA20" i="32"/>
  <c r="DZ7" i="32"/>
  <c r="CH7" i="32"/>
  <c r="EP41" i="32"/>
  <c r="CH46" i="32"/>
  <c r="DZ37" i="32"/>
  <c r="V39" i="32"/>
  <c r="BC18" i="32"/>
  <c r="CS21" i="32"/>
  <c r="AL25" i="32"/>
  <c r="CS23" i="32"/>
  <c r="CC22" i="32"/>
  <c r="BS17" i="32"/>
  <c r="AW3" i="32"/>
  <c r="V14" i="32"/>
  <c r="BX5" i="32"/>
  <c r="AQ3" i="32"/>
  <c r="EF45" i="32"/>
  <c r="DZ31" i="32"/>
  <c r="BS19" i="32"/>
  <c r="DZ25" i="32"/>
  <c r="EP28" i="32"/>
  <c r="AW32" i="32"/>
  <c r="EP30" i="32"/>
  <c r="AQ30" i="32"/>
  <c r="DP24" i="32"/>
  <c r="CY5" i="32"/>
  <c r="CM10" i="32"/>
  <c r="BH7" i="32"/>
  <c r="AQ44" i="32"/>
  <c r="BS20" i="32"/>
  <c r="DU25" i="32"/>
  <c r="BC5" i="32"/>
  <c r="P39" i="32"/>
  <c r="BX108" i="32"/>
  <c r="DP91" i="32"/>
  <c r="CC68" i="32"/>
  <c r="P79" i="32"/>
  <c r="DU58" i="32"/>
  <c r="BX53" i="32"/>
  <c r="AA77" i="32"/>
  <c r="CH42" i="32"/>
  <c r="V185" i="32"/>
  <c r="EP99" i="32"/>
  <c r="DP110" i="32"/>
  <c r="CY102" i="32"/>
  <c r="BN102" i="32"/>
  <c r="EP88" i="32"/>
  <c r="DU78" i="32"/>
  <c r="DZ74" i="32"/>
  <c r="EK67" i="32"/>
  <c r="BC61" i="32"/>
  <c r="DZ54" i="32"/>
  <c r="CC89" i="32"/>
  <c r="AA50" i="32"/>
  <c r="P165" i="32"/>
  <c r="P208" i="32"/>
  <c r="DP106" i="32"/>
  <c r="CS109" i="32"/>
  <c r="AF101" i="32"/>
  <c r="AL107" i="32"/>
  <c r="CY94" i="32"/>
  <c r="CY90" i="32"/>
  <c r="CY92" i="32"/>
  <c r="EP80" i="32"/>
  <c r="EF85" i="32"/>
  <c r="CH79" i="32"/>
  <c r="AQ84" i="32"/>
  <c r="CM75" i="32"/>
  <c r="AA78" i="32"/>
  <c r="BC53" i="32"/>
  <c r="P62" i="32"/>
  <c r="DU52" i="32"/>
  <c r="DD59" i="32"/>
  <c r="V54" i="32"/>
  <c r="V42" i="32"/>
  <c r="DZ40" i="32"/>
  <c r="AW47" i="32"/>
  <c r="CM30" i="32"/>
  <c r="CS62" i="32"/>
  <c r="CY43" i="32"/>
  <c r="DD18" i="32"/>
  <c r="P17" i="32"/>
  <c r="AW15" i="32"/>
  <c r="AF30" i="32"/>
  <c r="CC44" i="32"/>
  <c r="BS7" i="32"/>
  <c r="BN9" i="32"/>
  <c r="DD15" i="32"/>
  <c r="BC20" i="32"/>
  <c r="CH14" i="32"/>
  <c r="AW38" i="32"/>
  <c r="DU34" i="32"/>
  <c r="CH29" i="32"/>
  <c r="CM25" i="32"/>
  <c r="BH23" i="32"/>
  <c r="EF33" i="32"/>
  <c r="AA21" i="32"/>
  <c r="BC9" i="32"/>
  <c r="CS16" i="32"/>
  <c r="DZ42" i="32"/>
  <c r="BC25" i="32"/>
  <c r="CM24" i="32"/>
  <c r="CC19" i="32"/>
  <c r="BN37" i="32"/>
  <c r="CY28" i="32"/>
  <c r="DJ20" i="32"/>
  <c r="CY12" i="32"/>
  <c r="AL17" i="32"/>
  <c r="V55" i="32"/>
  <c r="AL42" i="32"/>
  <c r="V20" i="32"/>
  <c r="BC26" i="32"/>
  <c r="CS29" i="32"/>
  <c r="AL33" i="32"/>
  <c r="CS31" i="32"/>
  <c r="CC30" i="32"/>
  <c r="BN30" i="32"/>
  <c r="CY11" i="32"/>
  <c r="AF7" i="32"/>
  <c r="EF19" i="32"/>
  <c r="AL14" i="32"/>
  <c r="CY8" i="32"/>
  <c r="AF4" i="32"/>
  <c r="CM20" i="32"/>
  <c r="CM4" i="32"/>
  <c r="V3" i="32"/>
  <c r="CM18" i="32"/>
  <c r="AA11" i="32"/>
  <c r="CY15" i="32"/>
  <c r="BN7" i="32"/>
  <c r="CY50" i="32"/>
  <c r="EP61" i="32"/>
  <c r="DZ32" i="32"/>
  <c r="DJ36" i="32"/>
  <c r="AA16" i="32"/>
  <c r="AQ19" i="32"/>
  <c r="BS22" i="32"/>
  <c r="AQ21" i="32"/>
  <c r="BX40" i="32"/>
  <c r="DD17" i="32"/>
  <c r="BX13" i="32"/>
  <c r="AA9" i="32"/>
  <c r="CM3" i="32"/>
  <c r="AW13" i="32"/>
  <c r="CC12" i="32"/>
  <c r="AA10" i="32"/>
  <c r="EK40" i="32"/>
  <c r="CS26" i="32"/>
  <c r="DZ16" i="32"/>
  <c r="BX23" i="32"/>
  <c r="BN26" i="32"/>
  <c r="DP29" i="32"/>
  <c r="BN28" i="32"/>
  <c r="DJ27" i="32"/>
  <c r="P22" i="32"/>
  <c r="AL13" i="32"/>
  <c r="CY2" i="32"/>
  <c r="BN39" i="32"/>
  <c r="BS45" i="32"/>
  <c r="AQ36" i="32"/>
  <c r="AQ38" i="32"/>
  <c r="DZ17" i="32"/>
  <c r="EP20" i="32"/>
  <c r="AW24" i="32"/>
  <c r="EP22" i="32"/>
  <c r="AQ22" i="32"/>
  <c r="EK21" i="32"/>
  <c r="AA3" i="32"/>
  <c r="AA13" i="32"/>
  <c r="EP9" i="32"/>
  <c r="DD48" i="32"/>
  <c r="CS50" i="32"/>
  <c r="CM31" i="32"/>
  <c r="CC35" i="32"/>
  <c r="AL15" i="32"/>
  <c r="EP85" i="32"/>
  <c r="BN81" i="32"/>
  <c r="V84" i="32"/>
  <c r="EK70" i="32"/>
  <c r="AL51" i="32"/>
  <c r="EF60" i="32"/>
  <c r="CC59" i="32"/>
  <c r="V168" i="32"/>
  <c r="V126" i="32"/>
  <c r="V110" i="32"/>
  <c r="EP102" i="32"/>
  <c r="EK94" i="32"/>
  <c r="CS87" i="32"/>
  <c r="BS81" i="32"/>
  <c r="BH76" i="32"/>
  <c r="V92" i="32"/>
  <c r="DZ77" i="32"/>
  <c r="CC53" i="32"/>
  <c r="P65" i="32"/>
  <c r="DP59" i="32"/>
  <c r="EF41" i="32"/>
  <c r="P276" i="32"/>
  <c r="P218" i="32"/>
  <c r="CY103" i="32"/>
  <c r="AQ107" i="32"/>
  <c r="EF95" i="32"/>
  <c r="BS104" i="32"/>
  <c r="EP104" i="32"/>
  <c r="DD85" i="32"/>
  <c r="EF89" i="32"/>
  <c r="AL100" i="32"/>
  <c r="EK80" i="32"/>
  <c r="CS76" i="32"/>
  <c r="BH78" i="32"/>
  <c r="AF70" i="32"/>
  <c r="BH75" i="32"/>
  <c r="BX86" i="32"/>
  <c r="EP56" i="32"/>
  <c r="DZ65" i="32"/>
  <c r="EK56" i="32"/>
  <c r="AA49" i="32"/>
  <c r="BH64" i="32"/>
  <c r="BX38" i="32"/>
  <c r="DD63" i="32"/>
  <c r="CH27" i="32"/>
  <c r="EK47" i="32"/>
  <c r="CH34" i="32"/>
  <c r="CY69" i="32"/>
  <c r="DU14" i="32"/>
  <c r="AA34" i="32"/>
  <c r="CY27" i="32"/>
  <c r="EP36" i="32"/>
  <c r="EP7" i="32"/>
  <c r="BS4" i="32"/>
  <c r="AW10" i="32"/>
  <c r="DJ19" i="32"/>
  <c r="DD4" i="32"/>
  <c r="BS49" i="32"/>
  <c r="CC25" i="32"/>
  <c r="AF27" i="32"/>
  <c r="CH22" i="32"/>
  <c r="V38" i="32"/>
  <c r="DD31" i="32"/>
  <c r="BH18" i="32"/>
  <c r="EP3" i="32"/>
  <c r="EP5" i="32"/>
  <c r="BS47" i="32"/>
  <c r="BH20" i="32"/>
  <c r="CH21" i="32"/>
  <c r="CM17" i="32"/>
  <c r="V32" i="32"/>
  <c r="EF25" i="32"/>
  <c r="V18" i="32"/>
  <c r="DD7" i="32"/>
  <c r="AA14" i="32"/>
  <c r="BX46" i="32"/>
  <c r="AF33" i="32"/>
  <c r="BC17" i="32"/>
  <c r="AA24" i="32"/>
  <c r="AQ27" i="32"/>
  <c r="BS30" i="32"/>
  <c r="AQ29" i="32"/>
  <c r="CM28" i="32"/>
  <c r="AL28" i="32"/>
  <c r="EF8" i="32"/>
  <c r="CY4" i="32"/>
  <c r="EF16" i="32"/>
  <c r="BS11" i="32"/>
  <c r="EF5" i="32"/>
  <c r="P20" i="32"/>
  <c r="AL20" i="32"/>
  <c r="CY13" i="32"/>
  <c r="V17" i="32"/>
  <c r="BC11" i="32"/>
  <c r="DU16" i="32"/>
  <c r="P8" i="32"/>
  <c r="DP2" i="32"/>
  <c r="AW45" i="32"/>
  <c r="AF46" i="32"/>
  <c r="CS27" i="32"/>
  <c r="DZ33" i="32"/>
  <c r="AL40" i="32"/>
  <c r="DJ16" i="32"/>
  <c r="AF45" i="32"/>
  <c r="DD39" i="32"/>
  <c r="AF35" i="32"/>
  <c r="CM11" i="32"/>
  <c r="DJ5" i="32"/>
  <c r="CC3" i="32"/>
  <c r="DJ11" i="32"/>
  <c r="DU5" i="32"/>
  <c r="AF5" i="32"/>
  <c r="CM2" i="32"/>
  <c r="P64" i="32"/>
  <c r="DJ21" i="32"/>
  <c r="EP45" i="32"/>
  <c r="CS20" i="32"/>
  <c r="AL24" i="32"/>
  <c r="P27" i="32"/>
  <c r="AL26" i="32"/>
  <c r="V25" i="32"/>
  <c r="DU19" i="32"/>
  <c r="CS2" i="32"/>
  <c r="BS2" i="32"/>
  <c r="AF49" i="32"/>
  <c r="AQ52" i="32"/>
  <c r="CY31" i="32"/>
  <c r="DD35" i="32"/>
  <c r="BX15" i="32"/>
  <c r="BN18" i="32"/>
  <c r="DP21" i="32"/>
  <c r="CH47" i="32"/>
  <c r="BH51" i="32"/>
  <c r="AW19" i="32"/>
  <c r="DD16" i="32"/>
  <c r="BH10" i="32"/>
  <c r="CM15" i="32"/>
  <c r="CS43" i="32"/>
  <c r="BN44" i="32"/>
  <c r="DD26" i="32"/>
  <c r="EK32" i="32"/>
  <c r="CC36" i="32"/>
  <c r="DU15" i="32"/>
  <c r="CS38" i="32"/>
  <c r="DD37" i="32"/>
  <c r="BX37" i="32"/>
  <c r="CC20" i="32"/>
  <c r="BN13" i="32"/>
  <c r="BC7" i="32"/>
  <c r="DU4" i="32"/>
  <c r="DZ15" i="32"/>
  <c r="BN10" i="32"/>
  <c r="V7" i="32"/>
  <c r="BX2" i="32"/>
  <c r="AW18" i="32"/>
  <c r="BH15" i="32"/>
  <c r="DZ11" i="32"/>
  <c r="BS9" i="32"/>
  <c r="P15" i="32"/>
  <c r="DP3" i="32"/>
  <c r="AF3" i="35"/>
  <c r="EU7" i="35"/>
  <c r="EK4" i="35"/>
  <c r="P2" i="35"/>
  <c r="DD6" i="35"/>
  <c r="FH4" i="35"/>
  <c r="P3" i="35"/>
  <c r="AW2" i="35"/>
  <c r="AA3" i="35"/>
  <c r="FE3" i="35"/>
  <c r="EK2" i="35"/>
  <c r="AW5" i="35"/>
  <c r="BH3" i="35"/>
  <c r="DP4" i="35"/>
  <c r="BS7" i="35"/>
  <c r="BH7" i="35"/>
  <c r="CY7" i="35"/>
  <c r="DZ6" i="35"/>
  <c r="V4" i="35"/>
  <c r="DP3" i="35"/>
  <c r="BX4" i="35"/>
  <c r="BX6" i="35"/>
  <c r="CY41" i="32"/>
  <c r="CY37" i="32"/>
  <c r="AQ18" i="32"/>
  <c r="DU24" i="32"/>
  <c r="BC22" i="32"/>
  <c r="EP16" i="32"/>
  <c r="EK7" i="32"/>
  <c r="V44" i="32"/>
  <c r="DP26" i="32"/>
  <c r="DU36" i="32"/>
  <c r="AF39" i="32"/>
  <c r="DP37" i="32"/>
  <c r="DP16" i="32"/>
  <c r="CC7" i="32"/>
  <c r="DJ38" i="32"/>
  <c r="BS39" i="32"/>
  <c r="AW30" i="32"/>
  <c r="DZ38" i="32"/>
  <c r="BX35" i="32"/>
  <c r="AW34" i="32"/>
  <c r="CS15" i="32"/>
  <c r="AA5" i="32"/>
  <c r="BS12" i="32"/>
  <c r="AL8" i="32"/>
  <c r="P13" i="32"/>
  <c r="EP11" i="32"/>
  <c r="DZ20" i="32"/>
  <c r="DP4" i="32"/>
  <c r="EU2" i="35"/>
  <c r="FE5" i="35"/>
  <c r="DD5" i="35"/>
  <c r="EU5" i="35"/>
  <c r="P6" i="35"/>
  <c r="AQ4" i="35"/>
  <c r="AA5" i="35"/>
  <c r="AQ5" i="35"/>
  <c r="V3" i="35"/>
  <c r="BH5" i="35"/>
  <c r="DD2" i="35"/>
  <c r="BH4" i="35"/>
  <c r="BN2" i="35"/>
  <c r="CM13" i="32"/>
  <c r="CS39" i="32"/>
  <c r="AW39" i="32"/>
  <c r="DJ34" i="32"/>
  <c r="CM5" i="32"/>
  <c r="CY36" i="32"/>
  <c r="EF30" i="32"/>
  <c r="V88" i="32"/>
  <c r="CH76" i="32"/>
  <c r="CH78" i="32"/>
  <c r="AW68" i="32"/>
  <c r="DZ70" i="32"/>
  <c r="DD58" i="32"/>
  <c r="CM57" i="32"/>
  <c r="V152" i="32"/>
  <c r="P115" i="32"/>
  <c r="BC107" i="32"/>
  <c r="BN100" i="32"/>
  <c r="BS105" i="32"/>
  <c r="AQ85" i="32"/>
  <c r="DJ100" i="32"/>
  <c r="CC73" i="32"/>
  <c r="V79" i="32"/>
  <c r="BX75" i="32"/>
  <c r="BN88" i="32"/>
  <c r="P63" i="32"/>
  <c r="P57" i="32"/>
  <c r="DD61" i="32"/>
  <c r="P260" i="32"/>
  <c r="P178" i="32"/>
  <c r="BN96" i="32"/>
  <c r="DJ104" i="32"/>
  <c r="DD110" i="32"/>
  <c r="BX99" i="32"/>
  <c r="CM93" i="32"/>
  <c r="EK101" i="32"/>
  <c r="EK84" i="32"/>
  <c r="DU92" i="32"/>
  <c r="AW78" i="32"/>
  <c r="DJ71" i="32"/>
  <c r="DZ75" i="32"/>
  <c r="CY67" i="32"/>
  <c r="CM70" i="32"/>
  <c r="BS73" i="32"/>
  <c r="BN54" i="32"/>
  <c r="BH60" i="32"/>
  <c r="AW54" i="32"/>
  <c r="DU49" i="32"/>
  <c r="CY46" i="32"/>
  <c r="CS35" i="32"/>
  <c r="AL49" i="32"/>
  <c r="CY22" i="32"/>
  <c r="DP42" i="32"/>
  <c r="DJ29" i="32"/>
  <c r="DJ37" i="32"/>
  <c r="BN36" i="32"/>
  <c r="BH31" i="32"/>
  <c r="DD22" i="32"/>
  <c r="V34" i="32"/>
  <c r="AL3" i="32"/>
  <c r="DU7" i="32"/>
  <c r="P5" i="32"/>
  <c r="DD12" i="32"/>
  <c r="BN3" i="32"/>
  <c r="CC43" i="32"/>
  <c r="CM23" i="32"/>
  <c r="EF21" i="32"/>
  <c r="AF20" i="32"/>
  <c r="V35" i="32"/>
  <c r="AW26" i="32"/>
  <c r="BN19" i="32"/>
  <c r="EK9" i="32"/>
  <c r="BH55" i="32"/>
  <c r="BX42" i="32"/>
  <c r="CC17" i="32"/>
  <c r="CY16" i="32"/>
  <c r="CY42" i="32"/>
  <c r="BC29" i="32"/>
  <c r="EK20" i="32"/>
  <c r="BS18" i="32"/>
  <c r="EK4" i="32"/>
  <c r="CC8" i="32"/>
  <c r="AQ41" i="32"/>
  <c r="EF27" i="32"/>
  <c r="V47" i="32"/>
  <c r="BH21" i="32"/>
  <c r="DJ24" i="32"/>
  <c r="DZ27" i="32"/>
  <c r="DJ26" i="32"/>
  <c r="CH25" i="32"/>
  <c r="BS25" i="32"/>
  <c r="DD6" i="32"/>
  <c r="P19" i="32"/>
  <c r="DJ13" i="32"/>
  <c r="DZ8" i="32"/>
  <c r="DD3" i="32"/>
  <c r="CH15" i="32"/>
  <c r="CC13" i="32"/>
  <c r="DD8" i="32"/>
  <c r="EP10" i="32"/>
  <c r="BH6" i="32"/>
  <c r="V9" i="32"/>
  <c r="BS16" i="32"/>
  <c r="DJ7" i="32"/>
  <c r="P40" i="32"/>
  <c r="EF40" i="32"/>
  <c r="DZ24" i="32"/>
  <c r="BX31" i="32"/>
  <c r="BC34" i="32"/>
  <c r="AW36" i="32"/>
  <c r="BX36" i="32"/>
  <c r="DP32" i="32"/>
  <c r="CY3" i="32"/>
  <c r="DU13" i="32"/>
  <c r="BS15" i="32"/>
  <c r="BC6" i="32"/>
  <c r="EP2" i="32"/>
  <c r="AL5" i="32"/>
  <c r="CC40" i="32"/>
  <c r="BH46" i="32"/>
  <c r="BH38" i="32"/>
  <c r="BS21" i="32"/>
  <c r="BS23" i="32"/>
  <c r="DP10" i="32"/>
  <c r="DZ44" i="32"/>
  <c r="P33" i="32"/>
  <c r="AL16" i="32"/>
  <c r="BN38" i="32"/>
  <c r="DZ13" i="32"/>
  <c r="EF12" i="32"/>
  <c r="EK23" i="32"/>
  <c r="CY33" i="32"/>
  <c r="DZ34" i="32"/>
  <c r="AL11" i="32"/>
  <c r="CY19" i="32"/>
  <c r="BC4" i="32"/>
  <c r="CY14" i="32"/>
  <c r="BX9" i="32"/>
  <c r="CY9" i="32"/>
  <c r="CY3" i="35"/>
  <c r="V2" i="35"/>
  <c r="BN5" i="35"/>
  <c r="DU4" i="35"/>
  <c r="EZ4" i="35"/>
  <c r="FH6" i="35"/>
  <c r="BC3" i="35"/>
  <c r="FE2" i="35"/>
  <c r="AL5" i="35"/>
  <c r="AW5" i="32"/>
  <c r="AA39" i="32"/>
  <c r="EK33" i="32"/>
  <c r="BH35" i="32"/>
  <c r="BX11" i="32"/>
  <c r="DD10" i="32"/>
  <c r="AW21" i="32"/>
  <c r="CC103" i="32"/>
  <c r="DD66" i="32"/>
  <c r="DP70" i="32"/>
  <c r="EF65" i="32"/>
  <c r="CS57" i="32"/>
  <c r="DP50" i="32"/>
  <c r="CY49" i="32"/>
  <c r="P214" i="32"/>
  <c r="DJ110" i="32"/>
  <c r="CC99" i="32"/>
  <c r="DZ109" i="32"/>
  <c r="DJ88" i="32"/>
  <c r="CH98" i="32"/>
  <c r="DZ87" i="32"/>
  <c r="AF66" i="32"/>
  <c r="V71" i="32"/>
  <c r="CH92" i="32"/>
  <c r="EK60" i="32"/>
  <c r="BN55" i="32"/>
  <c r="BN49" i="32"/>
  <c r="AA45" i="32"/>
  <c r="V213" i="32"/>
  <c r="V146" i="32"/>
  <c r="DJ111" i="32"/>
  <c r="BC99" i="32"/>
  <c r="EK107" i="32"/>
  <c r="CS96" i="32"/>
  <c r="BX88" i="32"/>
  <c r="BN92" i="32"/>
  <c r="AW82" i="32"/>
  <c r="BN87" i="32"/>
  <c r="CY87" i="32"/>
  <c r="V69" i="32"/>
  <c r="CS70" i="32"/>
  <c r="AW107" i="32"/>
  <c r="CH67" i="32"/>
  <c r="CY60" i="32"/>
  <c r="AL52" i="32"/>
  <c r="CC57" i="32"/>
  <c r="P49" i="32"/>
  <c r="CC46" i="32"/>
  <c r="EF43" i="32"/>
  <c r="AL47" i="32"/>
  <c r="DP46" i="32"/>
  <c r="CM51" i="32"/>
  <c r="DZ51" i="32"/>
  <c r="BC24" i="32"/>
  <c r="BN35" i="32"/>
  <c r="CH30" i="32"/>
  <c r="CC28" i="32"/>
  <c r="DZ43" i="32"/>
  <c r="AA29" i="32"/>
  <c r="CS9" i="32"/>
  <c r="BN2" i="32"/>
  <c r="DZ6" i="32"/>
  <c r="AW7" i="32"/>
  <c r="AA46" i="32"/>
  <c r="CM43" i="32"/>
  <c r="CH20" i="32"/>
  <c r="DD19" i="32"/>
  <c r="DD45" i="32"/>
  <c r="BH32" i="32"/>
  <c r="DP23" i="32"/>
  <c r="BN4" i="32"/>
  <c r="AF17" i="32"/>
  <c r="DJ46" i="32"/>
  <c r="DD33" i="32"/>
  <c r="BH47" i="32"/>
  <c r="EK42" i="32"/>
  <c r="BX33" i="32"/>
  <c r="AA27" i="32"/>
  <c r="AA42" i="32"/>
  <c r="EK11" i="32"/>
  <c r="AW2" i="32"/>
  <c r="EK18" i="32"/>
  <c r="BX47" i="32"/>
  <c r="EK22" i="32"/>
  <c r="BS40" i="32"/>
  <c r="CC18" i="32"/>
  <c r="V22" i="32"/>
  <c r="BX25" i="32"/>
  <c r="V24" i="32"/>
  <c r="AF23" i="32"/>
  <c r="DZ22" i="32"/>
  <c r="EK3" i="32"/>
  <c r="EK13" i="32"/>
  <c r="V11" i="32"/>
  <c r="BX6" i="32"/>
  <c r="AL19" i="32"/>
  <c r="DD13" i="32"/>
  <c r="CH8" i="32"/>
  <c r="EK5" i="32"/>
  <c r="BN8" i="32"/>
  <c r="V19" i="32"/>
  <c r="AA4" i="32"/>
  <c r="AA8" i="32"/>
  <c r="BC16" i="32"/>
  <c r="EP34" i="32"/>
  <c r="EF39" i="32"/>
  <c r="BX22" i="32"/>
  <c r="CS28" i="32"/>
  <c r="AL32" i="32"/>
  <c r="AL36" i="32"/>
  <c r="AL34" i="32"/>
  <c r="V33" i="32"/>
  <c r="P30" i="32"/>
  <c r="AA12" i="32"/>
  <c r="AL6" i="32"/>
  <c r="CY10" i="32"/>
  <c r="BC10" i="32"/>
  <c r="EF49" i="32"/>
  <c r="BC60" i="32"/>
  <c r="BN32" i="32"/>
  <c r="AA36" i="32"/>
  <c r="DJ15" i="32"/>
  <c r="DZ18" i="32"/>
  <c r="EP21" i="32"/>
  <c r="V51" i="32"/>
  <c r="CC38" i="32"/>
  <c r="BC13" i="32"/>
  <c r="V13" i="32"/>
  <c r="CS12" i="32"/>
  <c r="P24" i="32"/>
  <c r="DU30" i="32"/>
  <c r="CY35" i="32"/>
  <c r="V16" i="32"/>
  <c r="CY58" i="32"/>
  <c r="BN85" i="32"/>
  <c r="CM72" i="32"/>
  <c r="P68" i="32"/>
  <c r="CC61" i="32"/>
  <c r="AQ55" i="32"/>
  <c r="EP95" i="32"/>
  <c r="CH55" i="32"/>
  <c r="V173" i="32"/>
  <c r="BS107" i="32"/>
  <c r="CM97" i="32"/>
  <c r="BX107" i="32"/>
  <c r="V86" i="32"/>
  <c r="EK92" i="32"/>
  <c r="BX85" i="32"/>
  <c r="BC80" i="32"/>
  <c r="BC68" i="32"/>
  <c r="CC78" i="32"/>
  <c r="AW58" i="32"/>
  <c r="AL53" i="32"/>
  <c r="DU75" i="32"/>
  <c r="BH42" i="32"/>
  <c r="P166" i="32"/>
  <c r="P125" i="32"/>
  <c r="EP107" i="32"/>
  <c r="AA97" i="32"/>
  <c r="DP102" i="32"/>
  <c r="AA110" i="32"/>
  <c r="CS85" i="32"/>
  <c r="BS87" i="32"/>
  <c r="DP79" i="32"/>
  <c r="AL85" i="32"/>
  <c r="V76" i="32"/>
  <c r="DP96" i="32"/>
  <c r="AQ68" i="32"/>
  <c r="BN77" i="32"/>
  <c r="AF65" i="32"/>
  <c r="EF57" i="32"/>
  <c r="EF64" i="32"/>
  <c r="CM55" i="32"/>
  <c r="AQ71" i="32"/>
  <c r="CH41" i="32"/>
  <c r="DD41" i="32"/>
  <c r="BS44" i="32"/>
  <c r="DU41" i="32"/>
  <c r="P38" i="32"/>
  <c r="DP43" i="32"/>
  <c r="P35" i="32"/>
  <c r="CY32" i="32"/>
  <c r="AF28" i="32"/>
  <c r="CH23" i="32"/>
  <c r="AF37" i="32"/>
  <c r="BH26" i="32"/>
  <c r="EF11" i="32"/>
  <c r="BS14" i="32"/>
  <c r="EP17" i="32"/>
  <c r="BN11" i="32"/>
  <c r="DP61" i="32"/>
  <c r="AF38" i="32"/>
  <c r="AW48" i="32"/>
  <c r="EK16" i="32"/>
  <c r="BS38" i="32"/>
  <c r="CM27" i="32"/>
  <c r="P21" i="32"/>
  <c r="EK12" i="32"/>
  <c r="CH3" i="32"/>
  <c r="BC41" i="32"/>
  <c r="AW28" i="32"/>
  <c r="AL37" i="32"/>
  <c r="DP35" i="32"/>
  <c r="CS30" i="32"/>
  <c r="CC21" i="32"/>
  <c r="DJ35" i="32"/>
  <c r="AW9" i="32"/>
  <c r="DU11" i="32"/>
  <c r="CS11" i="32"/>
  <c r="AQ42" i="32"/>
  <c r="CC33" i="32"/>
  <c r="EK36" i="32"/>
  <c r="CM16" i="32"/>
  <c r="BC19" i="32"/>
  <c r="CS22" i="32"/>
  <c r="BC21" i="32"/>
  <c r="CY20" i="32"/>
  <c r="BX20" i="32"/>
  <c r="AL18" i="32"/>
  <c r="AW11" i="32"/>
  <c r="BC8" i="32"/>
  <c r="CS3" i="32"/>
  <c r="BH14" i="32"/>
  <c r="EK10" i="32"/>
  <c r="AF6" i="32"/>
  <c r="CM19" i="32"/>
  <c r="BS3" i="32"/>
  <c r="AF13" i="32"/>
  <c r="CH10" i="32"/>
  <c r="DU17" i="32"/>
  <c r="CS5" i="32"/>
  <c r="AW46" i="32"/>
  <c r="AQ32" i="32"/>
  <c r="CS19" i="32"/>
  <c r="AQ26" i="32"/>
  <c r="BS29" i="32"/>
  <c r="DU32" i="32"/>
  <c r="BS31" i="32"/>
  <c r="BC30" i="32"/>
  <c r="DU27" i="32"/>
  <c r="CC6" i="32"/>
  <c r="CH16" i="32"/>
  <c r="EK2" i="32"/>
  <c r="AF8" i="32"/>
  <c r="BH5" i="32"/>
  <c r="AQ10" i="32"/>
  <c r="EF44" i="32"/>
  <c r="CC45" i="32"/>
  <c r="BS27" i="32"/>
  <c r="BN33" i="32"/>
  <c r="EP39" i="32"/>
  <c r="BX16" i="32"/>
  <c r="AW40" i="32"/>
  <c r="BH39" i="32"/>
  <c r="DD32" i="32"/>
  <c r="CC5" i="32"/>
  <c r="CC2" i="32"/>
  <c r="V5" i="32"/>
  <c r="BN59" i="32"/>
  <c r="DZ36" i="32"/>
  <c r="DU21" i="32"/>
  <c r="EP27" i="32"/>
  <c r="AW31" i="32"/>
  <c r="AL35" i="32"/>
  <c r="AW33" i="32"/>
  <c r="BS32" i="32"/>
  <c r="AF32" i="32"/>
  <c r="AQ13" i="32"/>
  <c r="CS8" i="32"/>
  <c r="CH2" i="32"/>
  <c r="AQ16" i="32"/>
  <c r="CS44" i="32"/>
  <c r="CY30" i="32"/>
  <c r="DP18" i="32"/>
  <c r="P25" i="32"/>
  <c r="AL92" i="32"/>
  <c r="CS77" i="32"/>
  <c r="AQ78" i="32"/>
  <c r="AF54" i="32"/>
  <c r="BH65" i="32"/>
  <c r="EP59" i="32"/>
  <c r="AW42" i="32"/>
  <c r="V123" i="32"/>
  <c r="AQ97" i="32"/>
  <c r="CY106" i="32"/>
  <c r="DJ99" i="32"/>
  <c r="AL108" i="32"/>
  <c r="P85" i="32"/>
  <c r="DD91" i="32"/>
  <c r="AA72" i="32"/>
  <c r="DP82" i="32"/>
  <c r="CY70" i="32"/>
  <c r="DU50" i="32"/>
  <c r="CH60" i="32"/>
  <c r="BC59" i="32"/>
  <c r="BX49" i="32"/>
  <c r="V143" i="32"/>
  <c r="V114" i="32"/>
  <c r="AW102" i="32"/>
  <c r="BH111" i="32"/>
  <c r="P100" i="32"/>
  <c r="CC104" i="32"/>
  <c r="AQ83" i="32"/>
  <c r="DZ84" i="32"/>
  <c r="AW91" i="32"/>
  <c r="BS82" i="32"/>
  <c r="BC73" i="32"/>
  <c r="EP76" i="32"/>
  <c r="DJ65" i="32"/>
  <c r="AL75" i="32"/>
  <c r="CM63" i="32"/>
  <c r="DD55" i="32"/>
  <c r="EK62" i="32"/>
  <c r="AF50" i="32"/>
  <c r="CM64" i="32"/>
  <c r="CM58" i="32"/>
  <c r="DD53" i="32"/>
  <c r="DZ41" i="32"/>
  <c r="EP38" i="32"/>
  <c r="BC33" i="32"/>
  <c r="DU38" i="32"/>
  <c r="BX30" i="32"/>
  <c r="DD27" i="32"/>
  <c r="CY25" i="32"/>
  <c r="AF21" i="32"/>
  <c r="DP31" i="32"/>
  <c r="CC23" i="32"/>
  <c r="AW4" i="32"/>
  <c r="AA48" i="11"/>
  <c r="AF9" i="32"/>
  <c r="DZ3" i="32"/>
  <c r="DD42" i="32"/>
  <c r="BH34" i="32"/>
  <c r="AL41" i="32"/>
  <c r="EP35" i="32"/>
  <c r="DJ33" i="32"/>
  <c r="CH24" i="32"/>
  <c r="CS33" i="32"/>
  <c r="BN14" i="32"/>
  <c r="V4" i="32"/>
  <c r="DJ47" i="32"/>
  <c r="P23" i="32"/>
  <c r="EF34" i="32"/>
  <c r="V30" i="32"/>
  <c r="AQ28" i="32"/>
  <c r="DJ41" i="32"/>
  <c r="DZ30" i="32"/>
  <c r="DP6" i="32"/>
  <c r="EP8" i="32"/>
  <c r="EF13" i="32"/>
  <c r="V37" i="32"/>
  <c r="CH28" i="32"/>
  <c r="AQ34" i="32"/>
  <c r="CM42" i="32"/>
  <c r="AA17" i="32"/>
  <c r="DP45" i="32"/>
  <c r="DU39" i="32"/>
  <c r="DJ40" i="32"/>
  <c r="CS17" i="32"/>
  <c r="CC14" i="32"/>
  <c r="DP8" i="32"/>
  <c r="AA6" i="32"/>
  <c r="AW17" i="32"/>
  <c r="CC11" i="32"/>
  <c r="AW8" i="32"/>
  <c r="DP17" i="32"/>
  <c r="BH16" i="32"/>
  <c r="BH13" i="32"/>
  <c r="EF7" i="32"/>
  <c r="EF2" i="32"/>
  <c r="V6" i="32"/>
  <c r="EF14" i="32"/>
  <c r="P41" i="32"/>
  <c r="V27" i="32"/>
  <c r="AQ17" i="32"/>
  <c r="DJ23" i="32"/>
  <c r="DZ26" i="32"/>
  <c r="EP29" i="32"/>
  <c r="DZ28" i="32"/>
  <c r="AA28" i="32"/>
  <c r="EP24" i="32"/>
  <c r="CH17" i="32"/>
  <c r="CM8" i="32"/>
  <c r="EK34" i="32"/>
  <c r="BX19" i="32"/>
  <c r="CS13" i="32"/>
  <c r="BC2" i="32"/>
  <c r="EK39" i="32"/>
  <c r="CH40" i="32"/>
  <c r="BN24" i="32"/>
  <c r="AL31" i="32"/>
  <c r="P34" i="32"/>
  <c r="CC39" i="32"/>
  <c r="DZ35" i="32"/>
  <c r="EK35" i="32"/>
  <c r="EK29" i="32"/>
  <c r="AQ14" i="32"/>
  <c r="AQ11" i="32"/>
  <c r="BX8" i="32"/>
  <c r="V45" i="32"/>
  <c r="EK30" i="32"/>
  <c r="EP18" i="32"/>
  <c r="BN25" i="32"/>
  <c r="DP28" i="32"/>
  <c r="EF31" i="32"/>
  <c r="DP30" i="32"/>
  <c r="DZ29" i="32"/>
  <c r="CY29" i="32"/>
  <c r="DJ10" i="32"/>
  <c r="AQ6" i="32"/>
  <c r="DU18" i="32"/>
  <c r="BS13" i="32"/>
  <c r="DJ39" i="32"/>
  <c r="DD25" i="32"/>
  <c r="P16" i="32"/>
  <c r="DU22" i="32"/>
  <c r="EK25" i="32"/>
  <c r="AF29" i="32"/>
  <c r="EK27" i="32"/>
  <c r="AL27" i="32"/>
  <c r="CH26" i="32"/>
  <c r="CS7" i="32"/>
  <c r="BX3" i="32"/>
  <c r="DZ14" i="32"/>
  <c r="AF10" i="32"/>
  <c r="CS4" i="32"/>
  <c r="BX17" i="32"/>
  <c r="CM21" i="32"/>
  <c r="V15" i="32"/>
  <c r="BH19" i="32"/>
  <c r="AQ15" i="32"/>
  <c r="P12" i="32"/>
  <c r="DJ14" i="32"/>
  <c r="P48" i="11"/>
  <c r="DP5" i="35"/>
  <c r="BH2" i="35"/>
  <c r="V7" i="35"/>
  <c r="AA7" i="35"/>
  <c r="P7" i="35"/>
  <c r="BS2" i="35"/>
  <c r="EU3" i="35"/>
  <c r="EU4" i="35"/>
  <c r="CM5" i="35"/>
  <c r="AA6" i="35"/>
  <c r="BS6" i="35"/>
  <c r="FH5" i="35"/>
  <c r="AA4" i="35"/>
  <c r="CC3" i="35"/>
  <c r="DP2" i="35"/>
  <c r="DD3" i="35"/>
  <c r="FH2" i="35"/>
  <c r="DZ3" i="35"/>
  <c r="BN4" i="35"/>
  <c r="AQ7" i="35"/>
  <c r="EF2" i="35"/>
  <c r="CH7" i="35"/>
  <c r="BX24" i="32"/>
  <c r="AQ39" i="32"/>
  <c r="BS28" i="32"/>
  <c r="CM35" i="32"/>
  <c r="CS32" i="32"/>
  <c r="DP15" i="32"/>
  <c r="CY18" i="32"/>
  <c r="AA40" i="32"/>
  <c r="BN16" i="32"/>
  <c r="P26" i="32"/>
  <c r="DD29" i="32"/>
  <c r="BX27" i="32"/>
  <c r="EF26" i="32"/>
  <c r="DJ3" i="32"/>
  <c r="BC12" i="32"/>
  <c r="DP53" i="32"/>
  <c r="EK41" i="32"/>
  <c r="AW23" i="32"/>
  <c r="CY26" i="32"/>
  <c r="BS24" i="32"/>
  <c r="AF24" i="32"/>
  <c r="BN15" i="32"/>
  <c r="CY7" i="32"/>
  <c r="AQ2" i="32"/>
  <c r="BC15" i="32"/>
  <c r="BX12" i="32"/>
  <c r="P10" i="32"/>
  <c r="AL2" i="32"/>
  <c r="BX14" i="32"/>
  <c r="EK5" i="35"/>
  <c r="CY6" i="35"/>
  <c r="FE6" i="35"/>
  <c r="DU7" i="35"/>
  <c r="BS5" i="35"/>
  <c r="AQ6" i="35"/>
  <c r="DD7" i="35"/>
  <c r="FJ6" i="35"/>
  <c r="CS4" i="35"/>
  <c r="AA2" i="35"/>
  <c r="DU6" i="35"/>
  <c r="DD4" i="35"/>
  <c r="EF6" i="35"/>
  <c r="AL3" i="35"/>
  <c r="BH8" i="32"/>
  <c r="DU20" i="32"/>
  <c r="EK26" i="32"/>
  <c r="DD24" i="32"/>
  <c r="DU12" i="32"/>
  <c r="EF35" i="32"/>
  <c r="BN17" i="32"/>
  <c r="DU2" i="35"/>
  <c r="DP7" i="35"/>
  <c r="EP3" i="35"/>
  <c r="DP20" i="32"/>
  <c r="CY21" i="32"/>
  <c r="AQ12" i="32"/>
  <c r="EP4" i="32"/>
  <c r="AL2" i="35"/>
  <c r="EP7" i="35"/>
  <c r="DJ3" i="35"/>
  <c r="P18" i="32"/>
  <c r="CS46" i="32"/>
  <c r="EF18" i="32"/>
  <c r="V10" i="32"/>
  <c r="DD2" i="32"/>
  <c r="DJ9" i="32"/>
  <c r="DJ4" i="32"/>
  <c r="BH17" i="32"/>
  <c r="DU6" i="32"/>
  <c r="BN7" i="35"/>
  <c r="V5" i="35"/>
  <c r="DZ5" i="35"/>
  <c r="BX2" i="35"/>
  <c r="AW7" i="35"/>
  <c r="FE4" i="35"/>
  <c r="AW4" i="35"/>
  <c r="DZ4" i="35"/>
  <c r="CH4" i="35"/>
  <c r="DZ2" i="35"/>
  <c r="AF4" i="35"/>
  <c r="BN34" i="32"/>
  <c r="EP31" i="32"/>
  <c r="DZ12" i="32"/>
  <c r="BH2" i="32"/>
  <c r="DZ9" i="32"/>
  <c r="AA2" i="32"/>
  <c r="DD9" i="32"/>
  <c r="AQ4" i="32"/>
  <c r="EP13" i="32"/>
  <c r="EZ5" i="35"/>
  <c r="CH6" i="35"/>
  <c r="CY5" i="35"/>
  <c r="CC2" i="35"/>
  <c r="AL4" i="35"/>
  <c r="EP4" i="35"/>
  <c r="EF4" i="35"/>
  <c r="EZ2" i="35"/>
  <c r="BS4" i="35"/>
  <c r="EU6" i="35"/>
  <c r="BN6" i="35"/>
  <c r="CH31" i="32"/>
  <c r="BN29" i="32"/>
  <c r="BX10" i="32"/>
  <c r="CS18" i="32"/>
  <c r="BX7" i="32"/>
  <c r="BN21" i="32"/>
  <c r="EK6" i="32"/>
  <c r="P43" i="32"/>
  <c r="AL9" i="32"/>
  <c r="DP6" i="35"/>
  <c r="DZ7" i="35"/>
  <c r="BC6" i="35"/>
  <c r="AF5" i="35"/>
  <c r="DU5" i="35"/>
  <c r="CH3" i="35"/>
  <c r="EK7" i="35"/>
  <c r="EP5" i="35"/>
  <c r="DJ7" i="35"/>
  <c r="AL6" i="35"/>
  <c r="AF2" i="35"/>
  <c r="DZ21" i="32"/>
  <c r="DJ2" i="32"/>
  <c r="DP9" i="32"/>
  <c r="EK15" i="32"/>
  <c r="AL10" i="32"/>
  <c r="CC9" i="32"/>
  <c r="DP7" i="32"/>
  <c r="CC6" i="35"/>
  <c r="EK3" i="35"/>
  <c r="CM3" i="35"/>
  <c r="CC5" i="35"/>
  <c r="CH2" i="35"/>
  <c r="DJ4" i="35"/>
  <c r="P4" i="35"/>
  <c r="DJ6" i="35"/>
  <c r="FH7" i="35"/>
  <c r="EP2" i="35"/>
  <c r="EF23" i="32"/>
  <c r="DJ6" i="32"/>
  <c r="DU3" i="35"/>
  <c r="DJ2" i="35"/>
  <c r="DD21" i="32"/>
  <c r="DZ48" i="32"/>
  <c r="AW16" i="32"/>
  <c r="P7" i="32"/>
  <c r="EP12" i="32"/>
  <c r="DZ4" i="32"/>
  <c r="CH4" i="32"/>
  <c r="DU2" i="32"/>
  <c r="DD11" i="32"/>
  <c r="CS2" i="35"/>
  <c r="EK6" i="35"/>
  <c r="BC4" i="35"/>
  <c r="CS6" i="35"/>
  <c r="CM4" i="35"/>
  <c r="CM2" i="35"/>
  <c r="EZ3" i="35"/>
  <c r="CY2" i="35"/>
  <c r="BX5" i="35"/>
  <c r="EZ7" i="35"/>
  <c r="CH5" i="35"/>
  <c r="DP27" i="32"/>
  <c r="EF32" i="32"/>
  <c r="CC31" i="32"/>
  <c r="BS8" i="32"/>
  <c r="AF15" i="32"/>
  <c r="BS5" i="32"/>
  <c r="DU10" i="32"/>
  <c r="AL7" i="32"/>
  <c r="CM14" i="32"/>
  <c r="BN20" i="32"/>
  <c r="CC4" i="35"/>
  <c r="V6" i="35"/>
  <c r="CM6" i="35"/>
  <c r="AF6" i="35"/>
  <c r="EF3" i="35"/>
  <c r="CS7" i="35"/>
  <c r="DJ5" i="35"/>
  <c r="BC7" i="35"/>
  <c r="EF7" i="35"/>
  <c r="CM7" i="35"/>
  <c r="DD28" i="32"/>
  <c r="DD30" i="32"/>
  <c r="CM29" i="32"/>
  <c r="DZ5" i="32"/>
  <c r="CH12" i="32"/>
  <c r="DZ2" i="32"/>
  <c r="BN5" i="32"/>
  <c r="DZ19" i="32"/>
  <c r="CY6" i="32"/>
  <c r="DU8" i="32"/>
  <c r="AW6" i="35"/>
  <c r="AF7" i="35"/>
  <c r="AQ2" i="35"/>
  <c r="BC5" i="35"/>
  <c r="AW3" i="35"/>
  <c r="EZ6" i="35"/>
  <c r="BS3" i="35"/>
  <c r="BX3" i="35"/>
  <c r="AQ3" i="35"/>
  <c r="DP22" i="32"/>
  <c r="DJ12" i="32"/>
  <c r="EF4" i="32"/>
  <c r="AQ7" i="32"/>
  <c r="DP11" i="32"/>
  <c r="BC2" i="35"/>
  <c r="CS5" i="35"/>
  <c r="P5" i="35"/>
  <c r="CS3" i="35"/>
  <c r="BN3" i="35"/>
  <c r="FJ242" i="32"/>
  <c r="FJ179" i="32"/>
  <c r="FJ253" i="32"/>
  <c r="FH30" i="32"/>
  <c r="FJ31" i="32"/>
  <c r="FH55" i="32"/>
  <c r="FH125" i="32"/>
  <c r="FH197" i="32"/>
  <c r="FH176" i="32"/>
  <c r="FJ159" i="32"/>
  <c r="FJ157" i="32"/>
  <c r="FJ79" i="32"/>
  <c r="FJ34" i="32"/>
  <c r="FN8" i="32"/>
  <c r="FJ54" i="32"/>
  <c r="FJ42" i="32"/>
  <c r="FH160" i="32"/>
  <c r="FJ150" i="32"/>
  <c r="FJ176" i="32"/>
  <c r="FJ247" i="32"/>
  <c r="FH12" i="32"/>
  <c r="FJ60" i="32"/>
  <c r="FN5" i="32"/>
  <c r="FJ196" i="32"/>
  <c r="FJ199" i="32"/>
  <c r="FJ135" i="32"/>
  <c r="FJ44" i="32"/>
  <c r="FH63" i="32"/>
  <c r="FJ51" i="32"/>
  <c r="FH260" i="32"/>
  <c r="FH158" i="32"/>
  <c r="FH265" i="32"/>
  <c r="FJ128" i="32"/>
  <c r="FJ167" i="32"/>
  <c r="FH105" i="32"/>
  <c r="FJ9" i="32"/>
  <c r="FJ49" i="32"/>
  <c r="FJ83" i="32"/>
  <c r="FJ111" i="32"/>
  <c r="FH215" i="32"/>
  <c r="FJ272" i="32"/>
  <c r="FJ114" i="32"/>
  <c r="FJ195" i="32"/>
  <c r="FH46" i="32"/>
  <c r="FH103" i="32"/>
  <c r="FH41" i="32"/>
  <c r="FP46" i="32"/>
  <c r="FH138" i="32"/>
  <c r="FJ182" i="32"/>
  <c r="FJ132" i="32"/>
  <c r="FJ184" i="32"/>
  <c r="FH88" i="32"/>
  <c r="FJ101" i="32"/>
  <c r="FJ3" i="32"/>
  <c r="FH49" i="32"/>
  <c r="FP95" i="32"/>
  <c r="FH262" i="32"/>
  <c r="FH273" i="32"/>
  <c r="FH99" i="32"/>
  <c r="FH132" i="32"/>
  <c r="FH116" i="32"/>
  <c r="FH208" i="32"/>
  <c r="FJ171" i="32"/>
  <c r="FJ131" i="32"/>
  <c r="FJ180" i="32"/>
  <c r="FJ39" i="32"/>
  <c r="FJ53" i="32"/>
  <c r="FJ40" i="32"/>
  <c r="FN33" i="32"/>
  <c r="FH127" i="32"/>
  <c r="FH123" i="32"/>
  <c r="FJ261" i="32"/>
  <c r="FJ166" i="32"/>
  <c r="FJ142" i="32"/>
  <c r="FJ96" i="32"/>
  <c r="FJ27" i="32"/>
  <c r="FJ90" i="32"/>
  <c r="FS104" i="32"/>
  <c r="FH139" i="32"/>
  <c r="FP180" i="32"/>
  <c r="FJ149" i="32"/>
  <c r="FJ174" i="32"/>
  <c r="FJ106" i="32"/>
  <c r="FH70" i="32"/>
  <c r="FN4" i="32"/>
  <c r="FN37" i="32"/>
  <c r="FP100" i="32"/>
  <c r="FH263" i="32"/>
  <c r="FJ243" i="32"/>
  <c r="FJ205" i="32"/>
  <c r="FJ92" i="32"/>
  <c r="FH38" i="32"/>
  <c r="FP4" i="32"/>
  <c r="FS73" i="32"/>
  <c r="FH93" i="32"/>
  <c r="FH164" i="32"/>
  <c r="FH232" i="32"/>
  <c r="FH227" i="32"/>
  <c r="FH66" i="32"/>
  <c r="FH148" i="32"/>
  <c r="FH165" i="32"/>
  <c r="FH137" i="32"/>
  <c r="FH3" i="35"/>
  <c r="FP4" i="35"/>
  <c r="FN4" i="35"/>
  <c r="FL31" i="32"/>
  <c r="FS5" i="35"/>
  <c r="FJ154" i="32"/>
  <c r="FJ255" i="32"/>
  <c r="FH181" i="32"/>
  <c r="FH199" i="32"/>
  <c r="FJ160" i="32"/>
  <c r="FJ241" i="32"/>
  <c r="FJ274" i="32"/>
  <c r="FH33" i="32"/>
  <c r="FJ102" i="32"/>
  <c r="FH82" i="32"/>
  <c r="FH267" i="32"/>
  <c r="FH207" i="32"/>
  <c r="FH203" i="32"/>
  <c r="FJ138" i="32"/>
  <c r="FJ187" i="32"/>
  <c r="FH97" i="32"/>
  <c r="FH34" i="32"/>
  <c r="FN91" i="32"/>
  <c r="FH77" i="32"/>
  <c r="FL73" i="32"/>
  <c r="FH264" i="32"/>
  <c r="FJ164" i="32"/>
  <c r="FJ133" i="32"/>
  <c r="FH13" i="32"/>
  <c r="FH21" i="32"/>
  <c r="FJ29" i="32"/>
  <c r="FJ74" i="32"/>
  <c r="FP11" i="32"/>
  <c r="FH196" i="32"/>
  <c r="FJ193" i="32"/>
  <c r="FJ231" i="32"/>
  <c r="FJ194" i="32"/>
  <c r="FH26" i="32"/>
  <c r="FP9" i="32"/>
  <c r="FH35" i="32"/>
  <c r="FH76" i="32"/>
  <c r="FL105" i="32"/>
  <c r="FH143" i="32"/>
  <c r="FH146" i="32"/>
  <c r="FH48" i="32"/>
  <c r="FH214" i="32"/>
  <c r="FH154" i="32"/>
  <c r="FH161" i="32"/>
  <c r="FJ222" i="32"/>
  <c r="FJ204" i="32"/>
  <c r="FJ256" i="32"/>
  <c r="FJ107" i="32"/>
  <c r="FN100" i="32"/>
  <c r="FJ62" i="32"/>
  <c r="FH98" i="32"/>
  <c r="FH101" i="32"/>
  <c r="FH126" i="32"/>
  <c r="FJ143" i="32"/>
  <c r="FJ145" i="32"/>
  <c r="FJ264" i="32"/>
  <c r="FH62" i="32"/>
  <c r="FJ70" i="32"/>
  <c r="FJ25" i="32"/>
  <c r="FN13" i="32"/>
  <c r="FH120" i="32"/>
  <c r="FJ120" i="32"/>
  <c r="FJ126" i="32"/>
  <c r="FJ153" i="32"/>
  <c r="FH15" i="32"/>
  <c r="FJ95" i="32"/>
  <c r="FH19" i="32"/>
  <c r="FJ50" i="32"/>
  <c r="FL102" i="32"/>
  <c r="FH169" i="32"/>
  <c r="FJ223" i="32"/>
  <c r="FJ134" i="32"/>
  <c r="FJ36" i="32"/>
  <c r="FH102" i="32"/>
  <c r="FN30" i="32"/>
  <c r="FP83" i="32"/>
  <c r="FN38" i="32"/>
  <c r="FH252" i="32"/>
  <c r="FH113" i="32"/>
  <c r="FH255" i="32"/>
  <c r="FH108" i="32"/>
  <c r="FH240" i="32"/>
  <c r="FH268" i="32"/>
  <c r="FH218" i="32"/>
  <c r="FP7" i="35"/>
  <c r="FS2" i="35"/>
  <c r="FN26" i="32"/>
  <c r="FH191" i="32"/>
  <c r="FL5" i="35"/>
  <c r="FH224" i="32"/>
  <c r="FH129" i="32"/>
  <c r="FJ201" i="32"/>
  <c r="FS32" i="32"/>
  <c r="FJ7" i="35"/>
  <c r="FJ165" i="32"/>
  <c r="FJ245" i="32"/>
  <c r="FJ55" i="32"/>
  <c r="FJ2" i="32"/>
  <c r="FP29" i="32"/>
  <c r="FL38" i="32"/>
  <c r="FH152" i="32"/>
  <c r="FH248" i="32"/>
  <c r="FJ156" i="32"/>
  <c r="FJ141" i="32"/>
  <c r="FJ207" i="32"/>
  <c r="FH23" i="32"/>
  <c r="FJ64" i="32"/>
  <c r="FJ13" i="32"/>
  <c r="FJ43" i="32"/>
  <c r="FH237" i="32"/>
  <c r="FH130" i="32"/>
  <c r="FJ168" i="32"/>
  <c r="FJ239" i="32"/>
  <c r="FJ46" i="32"/>
  <c r="FP10" i="32"/>
  <c r="FH39" i="32"/>
  <c r="FJ89" i="32"/>
  <c r="FH65" i="32"/>
  <c r="FH128" i="32"/>
  <c r="FJ275" i="32"/>
  <c r="FJ172" i="32"/>
  <c r="FJ188" i="32"/>
  <c r="FH6" i="32"/>
  <c r="FS29" i="32"/>
  <c r="FJ81" i="32"/>
  <c r="FN102" i="32"/>
  <c r="FH253" i="32"/>
  <c r="FH231" i="32"/>
  <c r="FH226" i="32"/>
  <c r="FH109" i="32"/>
  <c r="FH190" i="32"/>
  <c r="FH115" i="32"/>
  <c r="FH250" i="32"/>
  <c r="FJ225" i="32"/>
  <c r="FJ136" i="32"/>
  <c r="FJ266" i="32"/>
  <c r="FH73" i="32"/>
  <c r="FP13" i="32"/>
  <c r="FH79" i="32"/>
  <c r="FH157" i="32"/>
  <c r="FH140" i="32"/>
  <c r="FH216" i="32"/>
  <c r="FJ163" i="32"/>
  <c r="FJ139" i="32"/>
  <c r="FH83" i="32"/>
  <c r="FJ56" i="32"/>
  <c r="FN105" i="32"/>
  <c r="FJ38" i="32"/>
  <c r="FS38" i="32"/>
  <c r="FH159" i="32"/>
  <c r="FJ130" i="32"/>
  <c r="FJ146" i="32"/>
  <c r="FJ227" i="32"/>
  <c r="FH20" i="32"/>
  <c r="FJ12" i="32"/>
  <c r="FH60" i="32"/>
  <c r="FJ82" i="32"/>
  <c r="FH205" i="32"/>
  <c r="FH258" i="32"/>
  <c r="FJ233" i="32"/>
  <c r="FJ226" i="32"/>
  <c r="FH91" i="32"/>
  <c r="FP38" i="32"/>
  <c r="FJ59" i="32"/>
  <c r="FH106" i="32"/>
  <c r="FN97" i="32"/>
  <c r="FH134" i="32"/>
  <c r="FH177" i="32"/>
  <c r="FP12" i="32"/>
  <c r="FH221" i="32"/>
  <c r="FH121" i="32"/>
  <c r="FH119" i="32"/>
  <c r="FJ5" i="35"/>
  <c r="FN5" i="35"/>
  <c r="FJ2" i="35"/>
  <c r="FH178" i="32"/>
  <c r="FS24" i="32"/>
  <c r="FJ67" i="32"/>
  <c r="FJ181" i="32"/>
  <c r="FJ238" i="32"/>
  <c r="FH86" i="32"/>
  <c r="FJ97" i="32"/>
  <c r="FH223" i="32"/>
  <c r="FJ125" i="32"/>
  <c r="FJ246" i="32"/>
  <c r="FH87" i="32"/>
  <c r="FN12" i="32"/>
  <c r="FH110" i="32"/>
  <c r="FH241" i="32"/>
  <c r="FH189" i="32"/>
  <c r="FS7" i="35"/>
  <c r="FN2" i="35"/>
  <c r="FH44" i="32"/>
  <c r="FP2" i="35"/>
  <c r="FH9" i="32"/>
  <c r="FJ209" i="32"/>
  <c r="FH147" i="32"/>
  <c r="FP6" i="35"/>
  <c r="FJ263" i="32"/>
  <c r="FJ206" i="32"/>
  <c r="FJ18" i="32"/>
  <c r="FJ88" i="32"/>
  <c r="FN75" i="32"/>
  <c r="FH90" i="32"/>
  <c r="FH185" i="32"/>
  <c r="FH193" i="32"/>
  <c r="FJ129" i="32"/>
  <c r="FJ151" i="32"/>
  <c r="FJ249" i="32"/>
  <c r="FH24" i="32"/>
  <c r="FH53" i="32"/>
  <c r="FN29" i="32"/>
  <c r="FP56" i="32"/>
  <c r="FH188" i="32"/>
  <c r="FH179" i="32"/>
  <c r="FJ178" i="32"/>
  <c r="FJ259" i="32"/>
  <c r="FH80" i="32"/>
  <c r="FH36" i="32"/>
  <c r="FJ71" i="32"/>
  <c r="FJ16" i="32"/>
  <c r="FH71" i="32"/>
  <c r="FH135" i="32"/>
  <c r="FJ190" i="32"/>
  <c r="FJ248" i="32"/>
  <c r="FJ152" i="32"/>
  <c r="FH29" i="32"/>
  <c r="FP75" i="32"/>
  <c r="FS8" i="32"/>
  <c r="FS5" i="32"/>
  <c r="FH141" i="32"/>
  <c r="FH276" i="32"/>
  <c r="FH246" i="32"/>
  <c r="FS26" i="32"/>
  <c r="FH270" i="32"/>
  <c r="FH195" i="32"/>
  <c r="FH211" i="32"/>
  <c r="FJ221" i="32"/>
  <c r="FJ244" i="32"/>
  <c r="FJ260" i="32"/>
  <c r="FH37" i="32"/>
  <c r="FJ37" i="32"/>
  <c r="FH45" i="32"/>
  <c r="FH220" i="32"/>
  <c r="FH198" i="32"/>
  <c r="FJ158" i="32"/>
  <c r="FJ212" i="32"/>
  <c r="FH7" i="32"/>
  <c r="FJ66" i="32"/>
  <c r="FS91" i="32"/>
  <c r="FH170" i="32"/>
  <c r="FJ214" i="32"/>
  <c r="FJ48" i="32"/>
  <c r="FJ100" i="32"/>
  <c r="FJ237" i="32"/>
  <c r="FJ21" i="32"/>
  <c r="FN31" i="32"/>
  <c r="FH222" i="32"/>
  <c r="FH249" i="32"/>
  <c r="FH114" i="32"/>
  <c r="FS6" i="35"/>
  <c r="FJ108" i="32"/>
  <c r="FP15" i="32"/>
  <c r="FN6" i="35"/>
  <c r="FJ265" i="32"/>
  <c r="FJ147" i="32"/>
  <c r="FH11" i="32"/>
  <c r="FN54" i="32"/>
  <c r="FP2" i="32"/>
  <c r="FN14" i="32"/>
  <c r="FH194" i="32"/>
  <c r="FH122" i="32"/>
  <c r="FJ123" i="32"/>
  <c r="FJ251" i="32"/>
  <c r="FJ173" i="32"/>
  <c r="FH5" i="32"/>
  <c r="FP30" i="32"/>
  <c r="FJ72" i="32"/>
  <c r="FJ86" i="32"/>
  <c r="FH238" i="32"/>
  <c r="FJ228" i="32"/>
  <c r="FJ189" i="32"/>
  <c r="FJ112" i="32"/>
  <c r="FH32" i="32"/>
  <c r="FJ78" i="32"/>
  <c r="FS7" i="32"/>
  <c r="FJ41" i="32"/>
  <c r="FN104" i="32"/>
  <c r="FH234" i="32"/>
  <c r="FJ170" i="32"/>
  <c r="FJ186" i="32"/>
  <c r="FJ267" i="32"/>
  <c r="FJ45" i="32"/>
  <c r="FH107" i="32"/>
  <c r="FH47" i="32"/>
  <c r="FP22" i="32"/>
  <c r="FH124" i="32"/>
  <c r="FH184" i="32"/>
  <c r="FH187" i="32"/>
  <c r="FP67" i="32"/>
  <c r="FH239" i="32"/>
  <c r="FP23" i="32"/>
  <c r="FH182" i="32"/>
  <c r="FJ262" i="32"/>
  <c r="FJ113" i="32"/>
  <c r="FJ224" i="32"/>
  <c r="FJ35" i="32"/>
  <c r="FJ87" i="32"/>
  <c r="FS75" i="32"/>
  <c r="FH151" i="32"/>
  <c r="FH247" i="32"/>
  <c r="FH212" i="32"/>
  <c r="FJ169" i="32"/>
  <c r="FJ216" i="32"/>
  <c r="FJ75" i="32"/>
  <c r="FN24" i="32"/>
  <c r="FJ73" i="32"/>
  <c r="FP102" i="32"/>
  <c r="FJ65" i="32"/>
  <c r="FH175" i="32"/>
  <c r="FJ183" i="32"/>
  <c r="FJ177" i="32"/>
  <c r="FJ162" i="32"/>
  <c r="FH54" i="32"/>
  <c r="FN83" i="32"/>
  <c r="FJ19" i="32"/>
  <c r="FJ5" i="32"/>
  <c r="FH173" i="32"/>
  <c r="FJ192" i="32"/>
  <c r="FJ198" i="32"/>
  <c r="FJ185" i="32"/>
  <c r="FH25" i="32"/>
  <c r="FH96" i="32"/>
  <c r="FP26" i="32"/>
  <c r="FP73" i="32"/>
  <c r="FH244" i="32"/>
  <c r="FH172" i="32"/>
  <c r="FJ3" i="35"/>
  <c r="FJ58" i="32"/>
  <c r="FH206" i="32"/>
  <c r="FH85" i="32"/>
  <c r="FJ105" i="32"/>
  <c r="FJ116" i="32"/>
  <c r="FJ269" i="32"/>
  <c r="FJ127" i="32"/>
  <c r="FH95" i="32"/>
  <c r="FH78" i="32"/>
  <c r="FJ33" i="32"/>
  <c r="FJ47" i="32"/>
  <c r="FH243" i="32"/>
  <c r="FH251" i="32"/>
  <c r="FJ268" i="32"/>
  <c r="FJ271" i="32"/>
  <c r="FJ175" i="32"/>
  <c r="FH31" i="32"/>
  <c r="FH58" i="32"/>
  <c r="FH92" i="32"/>
  <c r="FL86" i="32"/>
  <c r="FH168" i="32"/>
  <c r="FJ161" i="32"/>
  <c r="FJ191" i="32"/>
  <c r="FJ122" i="32"/>
  <c r="FH104" i="32"/>
  <c r="FJ91" i="32"/>
  <c r="FH40" i="32"/>
  <c r="FJ57" i="32"/>
  <c r="FS86" i="32"/>
  <c r="FH201" i="32"/>
  <c r="FJ236" i="32"/>
  <c r="FJ197" i="32"/>
  <c r="FJ17" i="32"/>
  <c r="FH75" i="32"/>
  <c r="FP33" i="32"/>
  <c r="FJ69" i="32"/>
  <c r="FN25" i="32"/>
  <c r="FH204" i="32"/>
  <c r="FH272" i="32"/>
  <c r="FH275" i="32"/>
  <c r="FP88" i="32"/>
  <c r="FH112" i="32"/>
  <c r="FH269" i="32"/>
  <c r="FH136" i="32"/>
  <c r="FJ210" i="32"/>
  <c r="FJ258" i="32"/>
  <c r="FL266" i="32"/>
  <c r="FJ63" i="32"/>
  <c r="FJ32" i="32"/>
  <c r="FN28" i="32"/>
  <c r="FH200" i="32"/>
  <c r="FH192" i="32"/>
  <c r="FH266" i="32"/>
  <c r="FJ211" i="32"/>
  <c r="FJ220" i="32"/>
  <c r="FH14" i="32"/>
  <c r="FH59" i="32"/>
  <c r="FS100" i="32"/>
  <c r="FP27" i="32"/>
  <c r="FH149" i="32"/>
  <c r="FH235" i="32"/>
  <c r="FJ203" i="32"/>
  <c r="FJ219" i="32"/>
  <c r="FH67" i="32"/>
  <c r="FH100" i="32"/>
  <c r="FP104" i="32"/>
  <c r="FH72" i="32"/>
  <c r="FH42" i="32"/>
  <c r="FH156" i="32"/>
  <c r="FJ202" i="32"/>
  <c r="FJ218" i="32"/>
  <c r="FJ213" i="32"/>
  <c r="FH22" i="32"/>
  <c r="FJ23" i="32"/>
  <c r="FH74" i="32"/>
  <c r="FH89" i="32"/>
  <c r="FH213" i="32"/>
  <c r="FH183" i="32"/>
  <c r="FH186" i="32"/>
  <c r="FJ52" i="32"/>
  <c r="FH142" i="32"/>
  <c r="FH118" i="32"/>
  <c r="FH210" i="32"/>
  <c r="FP5" i="35"/>
  <c r="FN7" i="35"/>
  <c r="FH219" i="32"/>
  <c r="FJ28" i="32"/>
  <c r="FH166" i="32"/>
  <c r="FJ232" i="32"/>
  <c r="FJ270" i="32"/>
  <c r="FJ217" i="32"/>
  <c r="FH4" i="32"/>
  <c r="FN62" i="32"/>
  <c r="FH69" i="32"/>
  <c r="FS54" i="32"/>
  <c r="FJ77" i="32"/>
  <c r="FH254" i="32"/>
  <c r="FJ200" i="32"/>
  <c r="FJ273" i="32"/>
  <c r="FJ155" i="32"/>
  <c r="FH16" i="32"/>
  <c r="FJ85" i="32"/>
  <c r="FP31" i="32"/>
  <c r="FJ24" i="32"/>
  <c r="FH257" i="32"/>
  <c r="FJ235" i="32"/>
  <c r="FJ229" i="32"/>
  <c r="FJ148" i="32"/>
  <c r="FH27" i="32"/>
  <c r="FH18" i="32"/>
  <c r="FH81" i="32"/>
  <c r="FJ103" i="32"/>
  <c r="FH245" i="32"/>
  <c r="FH259" i="32"/>
  <c r="FJ240" i="32"/>
  <c r="FH111" i="32"/>
  <c r="FH10" i="32"/>
  <c r="FJ4" i="32"/>
  <c r="FH50" i="32"/>
  <c r="FH84" i="32"/>
  <c r="FJ61" i="32"/>
  <c r="FH171" i="32"/>
  <c r="FH145" i="32"/>
  <c r="FH64" i="32"/>
  <c r="FS83" i="32"/>
  <c r="FH150" i="32"/>
  <c r="FH256" i="32"/>
  <c r="FH233" i="32"/>
  <c r="FJ118" i="32"/>
  <c r="FJ140" i="32"/>
  <c r="FH2" i="32"/>
  <c r="FH3" i="32"/>
  <c r="FN73" i="32"/>
  <c r="FN86" i="32"/>
  <c r="FH217" i="32"/>
  <c r="FH225" i="32"/>
  <c r="FJ215" i="32"/>
  <c r="FJ276" i="32"/>
  <c r="FJ121" i="32"/>
  <c r="FH8" i="32"/>
  <c r="FJ94" i="32"/>
  <c r="FP24" i="32"/>
  <c r="FH43" i="32"/>
  <c r="FH133" i="32"/>
  <c r="FH202" i="32"/>
  <c r="FJ230" i="32"/>
  <c r="FJ252" i="32"/>
  <c r="FH56" i="32"/>
  <c r="FH68" i="32"/>
  <c r="FN32" i="32"/>
  <c r="FP86" i="32"/>
  <c r="FP20" i="32"/>
  <c r="FH236" i="32"/>
  <c r="FJ124" i="32"/>
  <c r="FJ119" i="32"/>
  <c r="FJ254" i="32"/>
  <c r="FH28" i="32"/>
  <c r="FN68" i="32"/>
  <c r="FJ98" i="32"/>
  <c r="FJ7" i="32"/>
  <c r="FH117" i="32"/>
  <c r="FH271" i="32"/>
  <c r="FH274" i="32"/>
  <c r="FH61" i="32"/>
  <c r="FH230" i="32"/>
  <c r="FH155" i="32"/>
  <c r="FH163" i="32"/>
  <c r="FL6" i="35"/>
  <c r="FJ4" i="35"/>
  <c r="FL2" i="35"/>
  <c r="FJ109" i="32"/>
  <c r="FH229" i="32"/>
  <c r="FH180" i="32"/>
  <c r="FJ250" i="32"/>
  <c r="FJ117" i="32"/>
  <c r="FJ110" i="32"/>
  <c r="FH52" i="32"/>
  <c r="FJ76" i="32"/>
  <c r="FJ20" i="32"/>
  <c r="FJ99" i="32"/>
  <c r="FH174" i="32"/>
  <c r="FH209" i="32"/>
  <c r="FJ11" i="32"/>
  <c r="FH261" i="32"/>
  <c r="FH153" i="32"/>
  <c r="FH167" i="32"/>
  <c r="FH131" i="32"/>
  <c r="FJ137" i="32"/>
  <c r="FJ144" i="32"/>
  <c r="FJ10" i="32"/>
  <c r="FH17" i="32"/>
  <c r="FH94" i="32"/>
  <c r="FP16" i="32"/>
  <c r="FH242" i="32"/>
  <c r="FH162" i="32"/>
  <c r="FJ257" i="32"/>
  <c r="FJ208" i="32"/>
  <c r="FJ115" i="32"/>
  <c r="FJ80" i="32"/>
  <c r="FN7" i="32"/>
  <c r="FH51" i="32"/>
  <c r="FJ84" i="32"/>
  <c r="FH228" i="32"/>
  <c r="FJ14" i="32"/>
  <c r="FH57" i="32"/>
  <c r="FJ234" i="32"/>
  <c r="FH144" i="32"/>
  <c r="FP5" i="32"/>
  <c r="FK266" i="32" l="1"/>
  <c r="FM5" i="35"/>
  <c r="FR5" i="35" s="1"/>
  <c r="FK6" i="35"/>
  <c r="FM6" i="35"/>
  <c r="FR6" i="35" s="1"/>
  <c r="FM4" i="35"/>
  <c r="FR4" i="35" s="1"/>
  <c r="FK3" i="34"/>
  <c r="FM22" i="32"/>
  <c r="FK62" i="32"/>
  <c r="FM46" i="32"/>
  <c r="FO14" i="32"/>
  <c r="FK14" i="32"/>
  <c r="FK4" i="35"/>
  <c r="FK7" i="35"/>
  <c r="FM3" i="35"/>
  <c r="FR3" i="35" s="1"/>
  <c r="FK3" i="35"/>
  <c r="FO3" i="35"/>
  <c r="FM180" i="32"/>
  <c r="FK42" i="34"/>
  <c r="FK59" i="34"/>
  <c r="FO142" i="34"/>
  <c r="FK118" i="34"/>
  <c r="FM103" i="34"/>
  <c r="FM109" i="34"/>
  <c r="FK109" i="34"/>
  <c r="FM134" i="34"/>
  <c r="FM76" i="34"/>
  <c r="FO52" i="34"/>
  <c r="FK52" i="34"/>
  <c r="FM20" i="34"/>
  <c r="FO114" i="34"/>
  <c r="FM8" i="34"/>
  <c r="FR8" i="34" s="1"/>
  <c r="FM94" i="34"/>
  <c r="FM95" i="34"/>
  <c r="FM108" i="34"/>
  <c r="FK77" i="34"/>
  <c r="FM10" i="34"/>
  <c r="FO129" i="34"/>
  <c r="FK45" i="33"/>
  <c r="FK58" i="33"/>
  <c r="FO62" i="33"/>
  <c r="FO5" i="33"/>
  <c r="FM17" i="33"/>
  <c r="FO14" i="33"/>
  <c r="FK69" i="33"/>
  <c r="FM69" i="33"/>
  <c r="FK14" i="33"/>
  <c r="FK5" i="33"/>
  <c r="FK35" i="33"/>
  <c r="FO54" i="33"/>
  <c r="FK32" i="33"/>
  <c r="FM29" i="33"/>
  <c r="FO87" i="33"/>
  <c r="FM79" i="33"/>
  <c r="FM78" i="33"/>
  <c r="FM32" i="33"/>
  <c r="FK78" i="33"/>
  <c r="FM37" i="33"/>
  <c r="FK95" i="34"/>
  <c r="FO169" i="34"/>
  <c r="FM169" i="34"/>
  <c r="FR169" i="34" s="1"/>
  <c r="FK169" i="34"/>
  <c r="FO162" i="34"/>
  <c r="FM162" i="34"/>
  <c r="FK162" i="34"/>
  <c r="FK167" i="34"/>
  <c r="FO167" i="34"/>
  <c r="FM167" i="34"/>
  <c r="FR167" i="34" s="1"/>
  <c r="FO164" i="34"/>
  <c r="FM164" i="34"/>
  <c r="FK164" i="34"/>
  <c r="FO151" i="34"/>
  <c r="FM151" i="34"/>
  <c r="FR151" i="34" s="1"/>
  <c r="FK151" i="34"/>
  <c r="FO157" i="34"/>
  <c r="FM157" i="34"/>
  <c r="FK157" i="34"/>
  <c r="FO149" i="34"/>
  <c r="FM149" i="34"/>
  <c r="FR149" i="34" s="1"/>
  <c r="FK149" i="34"/>
  <c r="FK130" i="34"/>
  <c r="FO130" i="34"/>
  <c r="FM130" i="34"/>
  <c r="FR130" i="34" s="1"/>
  <c r="FO112" i="34"/>
  <c r="FK112" i="34"/>
  <c r="FM112" i="34"/>
  <c r="FR112" i="34" s="1"/>
  <c r="FM115" i="34"/>
  <c r="FR115" i="34" s="1"/>
  <c r="FO115" i="34"/>
  <c r="FK115" i="34"/>
  <c r="FK117" i="34"/>
  <c r="FO117" i="34"/>
  <c r="FM117" i="34"/>
  <c r="FM110" i="34"/>
  <c r="FR110" i="34" s="1"/>
  <c r="FK110" i="34"/>
  <c r="FO110" i="34"/>
  <c r="FO83" i="34"/>
  <c r="FK83" i="34"/>
  <c r="FM83" i="34"/>
  <c r="FR83" i="34" s="1"/>
  <c r="FM90" i="34"/>
  <c r="FR90" i="34" s="1"/>
  <c r="FO90" i="34"/>
  <c r="FK90" i="34"/>
  <c r="FK64" i="34"/>
  <c r="FO64" i="34"/>
  <c r="FM64" i="34"/>
  <c r="FR64" i="34" s="1"/>
  <c r="FK80" i="34"/>
  <c r="FO80" i="34"/>
  <c r="FM80" i="34"/>
  <c r="FR80" i="34" s="1"/>
  <c r="FM53" i="34"/>
  <c r="FR53" i="34" s="1"/>
  <c r="FK53" i="34"/>
  <c r="FO53" i="34"/>
  <c r="FK37" i="34"/>
  <c r="FO37" i="34"/>
  <c r="FM37" i="34"/>
  <c r="FR37" i="34" s="1"/>
  <c r="FM38" i="34"/>
  <c r="FR38" i="34" s="1"/>
  <c r="FK38" i="34"/>
  <c r="FO38" i="34"/>
  <c r="FK7" i="34"/>
  <c r="FM7" i="34"/>
  <c r="FR7" i="34" s="1"/>
  <c r="FO7" i="34"/>
  <c r="FK154" i="34"/>
  <c r="FO154" i="34"/>
  <c r="FM154" i="34"/>
  <c r="FR154" i="34" s="1"/>
  <c r="FM152" i="34"/>
  <c r="FR152" i="34" s="1"/>
  <c r="FO152" i="34"/>
  <c r="FK152" i="34"/>
  <c r="FO139" i="34"/>
  <c r="FM139" i="34"/>
  <c r="FR139" i="34" s="1"/>
  <c r="FK139" i="34"/>
  <c r="FO126" i="34"/>
  <c r="FM126" i="34"/>
  <c r="FK126" i="34"/>
  <c r="FM102" i="34"/>
  <c r="FR102" i="34" s="1"/>
  <c r="FO102" i="34"/>
  <c r="FK102" i="34"/>
  <c r="FM91" i="34"/>
  <c r="FR91" i="34" s="1"/>
  <c r="FK91" i="34"/>
  <c r="FO91" i="34"/>
  <c r="FK78" i="34"/>
  <c r="FO78" i="34"/>
  <c r="FM78" i="34"/>
  <c r="FR78" i="34" s="1"/>
  <c r="FM72" i="34"/>
  <c r="FR72" i="34" s="1"/>
  <c r="FK72" i="34"/>
  <c r="FO72" i="34"/>
  <c r="FM24" i="34"/>
  <c r="FR24" i="34" s="1"/>
  <c r="FK24" i="34"/>
  <c r="FO24" i="34"/>
  <c r="FM35" i="34"/>
  <c r="FR35" i="34" s="1"/>
  <c r="FK35" i="34"/>
  <c r="FO35" i="34"/>
  <c r="FK28" i="34"/>
  <c r="FO163" i="34"/>
  <c r="FM163" i="34"/>
  <c r="FK163" i="34"/>
  <c r="FO165" i="34"/>
  <c r="FM165" i="34"/>
  <c r="FR165" i="34" s="1"/>
  <c r="FK165" i="34"/>
  <c r="FR171" i="34"/>
  <c r="FR142" i="34"/>
  <c r="FR131" i="34"/>
  <c r="FK116" i="34"/>
  <c r="FO116" i="34"/>
  <c r="FM116" i="34"/>
  <c r="FR116" i="34" s="1"/>
  <c r="FO113" i="34"/>
  <c r="FK113" i="34"/>
  <c r="FM113" i="34"/>
  <c r="FR113" i="34" s="1"/>
  <c r="FM99" i="34"/>
  <c r="FR99" i="34" s="1"/>
  <c r="FK99" i="34"/>
  <c r="FO99" i="34"/>
  <c r="FM98" i="34"/>
  <c r="FR98" i="34" s="1"/>
  <c r="FO98" i="34"/>
  <c r="FK98" i="34"/>
  <c r="FR107" i="34"/>
  <c r="FR95" i="34"/>
  <c r="FO84" i="34"/>
  <c r="FM84" i="34"/>
  <c r="FR84" i="34" s="1"/>
  <c r="FK84" i="34"/>
  <c r="FK70" i="34"/>
  <c r="FO44" i="34"/>
  <c r="FM44" i="34"/>
  <c r="FR44" i="34" s="1"/>
  <c r="FK44" i="34"/>
  <c r="FR26" i="34"/>
  <c r="FR22" i="34"/>
  <c r="FR27" i="34"/>
  <c r="FO4" i="34"/>
  <c r="FM4" i="34"/>
  <c r="FK4" i="34"/>
  <c r="FK168" i="34"/>
  <c r="FO168" i="34"/>
  <c r="FM168" i="34"/>
  <c r="FR168" i="34" s="1"/>
  <c r="FO155" i="34"/>
  <c r="FM155" i="34"/>
  <c r="FK155" i="34"/>
  <c r="FK171" i="34"/>
  <c r="FM159" i="34"/>
  <c r="FR159" i="34" s="1"/>
  <c r="FK159" i="34"/>
  <c r="FO159" i="34"/>
  <c r="FM146" i="34"/>
  <c r="FR146" i="34" s="1"/>
  <c r="FO146" i="34"/>
  <c r="FK146" i="34"/>
  <c r="FK136" i="34"/>
  <c r="FO136" i="34"/>
  <c r="FM136" i="34"/>
  <c r="FR136" i="34" s="1"/>
  <c r="FM140" i="34"/>
  <c r="FR140" i="34" s="1"/>
  <c r="FK140" i="34"/>
  <c r="FO140" i="34"/>
  <c r="FO125" i="34"/>
  <c r="FM125" i="34"/>
  <c r="FK125" i="34"/>
  <c r="FM86" i="34"/>
  <c r="FR86" i="34" s="1"/>
  <c r="FK86" i="34"/>
  <c r="FO86" i="34"/>
  <c r="FO88" i="34"/>
  <c r="FM88" i="34"/>
  <c r="FR88" i="34" s="1"/>
  <c r="FK88" i="34"/>
  <c r="FK75" i="34"/>
  <c r="FK50" i="34"/>
  <c r="FO50" i="34"/>
  <c r="FM50" i="34"/>
  <c r="FR50" i="34" s="1"/>
  <c r="FO48" i="34"/>
  <c r="FM48" i="34"/>
  <c r="FK48" i="34"/>
  <c r="FM39" i="34"/>
  <c r="FR39" i="34" s="1"/>
  <c r="FK39" i="34"/>
  <c r="FO39" i="34"/>
  <c r="FR32" i="34"/>
  <c r="FO30" i="34"/>
  <c r="FM30" i="34"/>
  <c r="FR30" i="34" s="1"/>
  <c r="FK30" i="34"/>
  <c r="FR2" i="34"/>
  <c r="FO156" i="34"/>
  <c r="FM156" i="34"/>
  <c r="FK156" i="34"/>
  <c r="FM133" i="34"/>
  <c r="FR133" i="34" s="1"/>
  <c r="FK133" i="34"/>
  <c r="FO133" i="34"/>
  <c r="FO123" i="34"/>
  <c r="FK123" i="34"/>
  <c r="FM123" i="34"/>
  <c r="FK128" i="34"/>
  <c r="FK101" i="34"/>
  <c r="FO101" i="34"/>
  <c r="FM101" i="34"/>
  <c r="FR101" i="34" s="1"/>
  <c r="FK108" i="34"/>
  <c r="FM104" i="34"/>
  <c r="FR104" i="34" s="1"/>
  <c r="FO104" i="34"/>
  <c r="FK104" i="34"/>
  <c r="FK92" i="34"/>
  <c r="FO92" i="34"/>
  <c r="FM92" i="34"/>
  <c r="FO89" i="34"/>
  <c r="FK89" i="34"/>
  <c r="FM89" i="34"/>
  <c r="FK94" i="34"/>
  <c r="FK87" i="34"/>
  <c r="FO87" i="34"/>
  <c r="FM87" i="34"/>
  <c r="FR87" i="34" s="1"/>
  <c r="FO74" i="34"/>
  <c r="FK74" i="34"/>
  <c r="FM74" i="34"/>
  <c r="FR74" i="34" s="1"/>
  <c r="FM45" i="34"/>
  <c r="FR45" i="34" s="1"/>
  <c r="FK45" i="34"/>
  <c r="FO45" i="34"/>
  <c r="FM47" i="34"/>
  <c r="FR47" i="34" s="1"/>
  <c r="FK47" i="34"/>
  <c r="FO47" i="34"/>
  <c r="FO43" i="34"/>
  <c r="FK43" i="34"/>
  <c r="FM43" i="34"/>
  <c r="FR43" i="34" s="1"/>
  <c r="FK25" i="34"/>
  <c r="FO25" i="34"/>
  <c r="FM25" i="34"/>
  <c r="FR28" i="34"/>
  <c r="FM16" i="34"/>
  <c r="FR16" i="34" s="1"/>
  <c r="FK16" i="34"/>
  <c r="FO16" i="34"/>
  <c r="FK172" i="34"/>
  <c r="FO172" i="34"/>
  <c r="FM172" i="34"/>
  <c r="FR172" i="34" s="1"/>
  <c r="FK161" i="34"/>
  <c r="FO161" i="34"/>
  <c r="FM161" i="34"/>
  <c r="FR161" i="34" s="1"/>
  <c r="FO170" i="34"/>
  <c r="FM170" i="34"/>
  <c r="FR170" i="34" s="1"/>
  <c r="FK170" i="34"/>
  <c r="FO150" i="34"/>
  <c r="FM150" i="34"/>
  <c r="FR150" i="34" s="1"/>
  <c r="FK150" i="34"/>
  <c r="FO138" i="34"/>
  <c r="FM138" i="34"/>
  <c r="FR138" i="34" s="1"/>
  <c r="FK138" i="34"/>
  <c r="FO144" i="34"/>
  <c r="FM144" i="34"/>
  <c r="FR144" i="34" s="1"/>
  <c r="FK144" i="34"/>
  <c r="FK147" i="34"/>
  <c r="FM105" i="34"/>
  <c r="FR105" i="34" s="1"/>
  <c r="FK105" i="34"/>
  <c r="FO105" i="34"/>
  <c r="FK111" i="34"/>
  <c r="FO96" i="34"/>
  <c r="FK96" i="34"/>
  <c r="FM96" i="34"/>
  <c r="FR96" i="34" s="1"/>
  <c r="FK114" i="34"/>
  <c r="FM81" i="34"/>
  <c r="FR81" i="34" s="1"/>
  <c r="FK81" i="34"/>
  <c r="FO81" i="34"/>
  <c r="FM85" i="34"/>
  <c r="FO85" i="34"/>
  <c r="FK85" i="34"/>
  <c r="FO51" i="34"/>
  <c r="FM51" i="34"/>
  <c r="FR51" i="34" s="1"/>
  <c r="FK51" i="34"/>
  <c r="FM41" i="34"/>
  <c r="FR41" i="34" s="1"/>
  <c r="FK41" i="34"/>
  <c r="FO41" i="34"/>
  <c r="FM36" i="34"/>
  <c r="FR36" i="34" s="1"/>
  <c r="FK36" i="34"/>
  <c r="FO36" i="34"/>
  <c r="FO29" i="34"/>
  <c r="FK29" i="34"/>
  <c r="FM29" i="34"/>
  <c r="FK17" i="34"/>
  <c r="FO17" i="34"/>
  <c r="FM17" i="34"/>
  <c r="FK148" i="34"/>
  <c r="FO145" i="34"/>
  <c r="FM145" i="34"/>
  <c r="FR145" i="34" s="1"/>
  <c r="FK145" i="34"/>
  <c r="FO158" i="34"/>
  <c r="FM158" i="34"/>
  <c r="FR158" i="34" s="1"/>
  <c r="FK158" i="34"/>
  <c r="FK135" i="34"/>
  <c r="FO135" i="34"/>
  <c r="FM135" i="34"/>
  <c r="FR135" i="34" s="1"/>
  <c r="FM137" i="34"/>
  <c r="FR137" i="34" s="1"/>
  <c r="FO137" i="34"/>
  <c r="FK137" i="34"/>
  <c r="FK141" i="34"/>
  <c r="FO132" i="34"/>
  <c r="FM132" i="34"/>
  <c r="FR132" i="34" s="1"/>
  <c r="FK132" i="34"/>
  <c r="FM127" i="34"/>
  <c r="FR127" i="34" s="1"/>
  <c r="FK127" i="34"/>
  <c r="FO127" i="34"/>
  <c r="FR124" i="34"/>
  <c r="FK103" i="34"/>
  <c r="FK100" i="34"/>
  <c r="FO100" i="34"/>
  <c r="FM100" i="34"/>
  <c r="FR100" i="34" s="1"/>
  <c r="FK119" i="34"/>
  <c r="FO79" i="34"/>
  <c r="FK79" i="34"/>
  <c r="FM79" i="34"/>
  <c r="FR79" i="34" s="1"/>
  <c r="FR93" i="34"/>
  <c r="FM61" i="34"/>
  <c r="FR61" i="34" s="1"/>
  <c r="FK61" i="34"/>
  <c r="FO61" i="34"/>
  <c r="FK76" i="34"/>
  <c r="FR56" i="34"/>
  <c r="FR33" i="34"/>
  <c r="FR20" i="34"/>
  <c r="FK12" i="34"/>
  <c r="FO12" i="34"/>
  <c r="FM12" i="34"/>
  <c r="FR12" i="34" s="1"/>
  <c r="FK18" i="34"/>
  <c r="FK11" i="34"/>
  <c r="FO11" i="34"/>
  <c r="FM11" i="34"/>
  <c r="FR11" i="34" s="1"/>
  <c r="FR13" i="34"/>
  <c r="FK8" i="34"/>
  <c r="FK10" i="34"/>
  <c r="FK160" i="34"/>
  <c r="FO160" i="34"/>
  <c r="FM160" i="34"/>
  <c r="FK153" i="34"/>
  <c r="FO153" i="34"/>
  <c r="FM153" i="34"/>
  <c r="FK143" i="34"/>
  <c r="FO143" i="34"/>
  <c r="FM143" i="34"/>
  <c r="FR143" i="34" s="1"/>
  <c r="FK131" i="34"/>
  <c r="FK129" i="34"/>
  <c r="FO121" i="34"/>
  <c r="FM121" i="34"/>
  <c r="FR121" i="34" s="1"/>
  <c r="FK121" i="34"/>
  <c r="FO120" i="34"/>
  <c r="FM120" i="34"/>
  <c r="FK120" i="34"/>
  <c r="FR109" i="34"/>
  <c r="FK107" i="34"/>
  <c r="FR114" i="34"/>
  <c r="FK69" i="34"/>
  <c r="FO69" i="34"/>
  <c r="FM69" i="34"/>
  <c r="FR69" i="34" s="1"/>
  <c r="FO82" i="34"/>
  <c r="FM82" i="34"/>
  <c r="FK82" i="34"/>
  <c r="FR67" i="34"/>
  <c r="FK73" i="34"/>
  <c r="FR66" i="34"/>
  <c r="FR77" i="34"/>
  <c r="FK65" i="34"/>
  <c r="FR59" i="34"/>
  <c r="FM31" i="34"/>
  <c r="FK31" i="34"/>
  <c r="FO31" i="34"/>
  <c r="FK33" i="34"/>
  <c r="FK40" i="34"/>
  <c r="FR42" i="34"/>
  <c r="FK22" i="34"/>
  <c r="FO9" i="34"/>
  <c r="FK9" i="34"/>
  <c r="FM9" i="34"/>
  <c r="FK20" i="34"/>
  <c r="FR14" i="34"/>
  <c r="FK27" i="34"/>
  <c r="FK5" i="34"/>
  <c r="FR3" i="34"/>
  <c r="FK50" i="33"/>
  <c r="FK52" i="33"/>
  <c r="FK43" i="33"/>
  <c r="FK4" i="33"/>
  <c r="FK11" i="33"/>
  <c r="FK19" i="33"/>
  <c r="FO93" i="33"/>
  <c r="FM93" i="33"/>
  <c r="FR93" i="33" s="1"/>
  <c r="FK93" i="33"/>
  <c r="FK68" i="33"/>
  <c r="FO68" i="33"/>
  <c r="FM68" i="33"/>
  <c r="FM55" i="33"/>
  <c r="FR55" i="33" s="1"/>
  <c r="FK55" i="33"/>
  <c r="FO55" i="33"/>
  <c r="FK47" i="33"/>
  <c r="FO47" i="33"/>
  <c r="FM47" i="33"/>
  <c r="FK2" i="33"/>
  <c r="FO2" i="33"/>
  <c r="FM2" i="33"/>
  <c r="FK20" i="33"/>
  <c r="FM10" i="33"/>
  <c r="FR10" i="33" s="1"/>
  <c r="FK10" i="33"/>
  <c r="FO10" i="33"/>
  <c r="FM92" i="33"/>
  <c r="FR92" i="33" s="1"/>
  <c r="FK92" i="33"/>
  <c r="FO92" i="33"/>
  <c r="FK87" i="33"/>
  <c r="FO76" i="33"/>
  <c r="FM76" i="33"/>
  <c r="FK76" i="33"/>
  <c r="FO77" i="33"/>
  <c r="FM77" i="33"/>
  <c r="FK77" i="33"/>
  <c r="FM53" i="33"/>
  <c r="FR53" i="33" s="1"/>
  <c r="FK53" i="33"/>
  <c r="FO53" i="33"/>
  <c r="FO41" i="33"/>
  <c r="FK41" i="33"/>
  <c r="FM41" i="33"/>
  <c r="FR41" i="33" s="1"/>
  <c r="FK39" i="33"/>
  <c r="FO39" i="33"/>
  <c r="FM39" i="33"/>
  <c r="FM7" i="33"/>
  <c r="FR7" i="33" s="1"/>
  <c r="FK7" i="33"/>
  <c r="FO7" i="33"/>
  <c r="FO97" i="33"/>
  <c r="FM97" i="33"/>
  <c r="FK97" i="33"/>
  <c r="FK86" i="33"/>
  <c r="FO86" i="33"/>
  <c r="FM86" i="33"/>
  <c r="FR86" i="33" s="1"/>
  <c r="FM72" i="33"/>
  <c r="FR72" i="33" s="1"/>
  <c r="FK72" i="33"/>
  <c r="FO72" i="33"/>
  <c r="FO75" i="33"/>
  <c r="FM75" i="33"/>
  <c r="FR75" i="33" s="1"/>
  <c r="FK75" i="33"/>
  <c r="FK74" i="33"/>
  <c r="FO74" i="33"/>
  <c r="FM74" i="33"/>
  <c r="FR74" i="33" s="1"/>
  <c r="FM57" i="33"/>
  <c r="FK57" i="33"/>
  <c r="FO57" i="33"/>
  <c r="FM44" i="33"/>
  <c r="FR44" i="33" s="1"/>
  <c r="FK44" i="33"/>
  <c r="FO44" i="33"/>
  <c r="FR52" i="33"/>
  <c r="FR48" i="33"/>
  <c r="FR54" i="33"/>
  <c r="FR49" i="33"/>
  <c r="FK42" i="33"/>
  <c r="FM16" i="33"/>
  <c r="FR16" i="33" s="1"/>
  <c r="FO16" i="33"/>
  <c r="FK16" i="33"/>
  <c r="FM13" i="33"/>
  <c r="FR13" i="33" s="1"/>
  <c r="FO13" i="33"/>
  <c r="FK13" i="33"/>
  <c r="FR3" i="33"/>
  <c r="FK88" i="33"/>
  <c r="FO88" i="33"/>
  <c r="FM88" i="33"/>
  <c r="FO85" i="33"/>
  <c r="FM85" i="33"/>
  <c r="FK85" i="33"/>
  <c r="FR73" i="33"/>
  <c r="FK64" i="33"/>
  <c r="FO64" i="33"/>
  <c r="FM64" i="33"/>
  <c r="FR58" i="33"/>
  <c r="FK28" i="33"/>
  <c r="FO15" i="33"/>
  <c r="FK15" i="33"/>
  <c r="FM15" i="33"/>
  <c r="FR12" i="33"/>
  <c r="FO96" i="33"/>
  <c r="FM96" i="33"/>
  <c r="FK96" i="33"/>
  <c r="FK82" i="33"/>
  <c r="FO82" i="33"/>
  <c r="FM82" i="33"/>
  <c r="FR42" i="33"/>
  <c r="FK84" i="33"/>
  <c r="FO84" i="33"/>
  <c r="FM84" i="33"/>
  <c r="FR84" i="33" s="1"/>
  <c r="FK79" i="33"/>
  <c r="FK66" i="33"/>
  <c r="FK29" i="33"/>
  <c r="FM21" i="33"/>
  <c r="FR21" i="33" s="1"/>
  <c r="FK21" i="33"/>
  <c r="FO21" i="33"/>
  <c r="FK8" i="33"/>
  <c r="FO8" i="33"/>
  <c r="FM8" i="33"/>
  <c r="FR8" i="33" s="1"/>
  <c r="FK94" i="33"/>
  <c r="FO94" i="33"/>
  <c r="FM94" i="33"/>
  <c r="FR94" i="33" s="1"/>
  <c r="FO90" i="33"/>
  <c r="FM90" i="33"/>
  <c r="FK90" i="33"/>
  <c r="FR89" i="33"/>
  <c r="FK91" i="33"/>
  <c r="FR83" i="33"/>
  <c r="FK81" i="33"/>
  <c r="FK71" i="33"/>
  <c r="FR51" i="33"/>
  <c r="FK27" i="33"/>
  <c r="FO25" i="33"/>
  <c r="FM25" i="33"/>
  <c r="FR25" i="33" s="1"/>
  <c r="FK25" i="33"/>
  <c r="FR35" i="33"/>
  <c r="FK38" i="33"/>
  <c r="FK33" i="33"/>
  <c r="FK17" i="33"/>
  <c r="FR19" i="33"/>
  <c r="FR11" i="33"/>
  <c r="FM95" i="33"/>
  <c r="FR95" i="33" s="1"/>
  <c r="FK95" i="33"/>
  <c r="FO95" i="33"/>
  <c r="FK89" i="33"/>
  <c r="FK83" i="33"/>
  <c r="FO70" i="33"/>
  <c r="FM70" i="33"/>
  <c r="FR70" i="33" s="1"/>
  <c r="FK70" i="33"/>
  <c r="FK65" i="33"/>
  <c r="FK63" i="33"/>
  <c r="FR61" i="33"/>
  <c r="FK62" i="33"/>
  <c r="FR60" i="33"/>
  <c r="FR45" i="33"/>
  <c r="FR46" i="33"/>
  <c r="FK48" i="33"/>
  <c r="FK54" i="33"/>
  <c r="FM31" i="33"/>
  <c r="FR31" i="33" s="1"/>
  <c r="FK31" i="33"/>
  <c r="FO31" i="33"/>
  <c r="FK49" i="33"/>
  <c r="FM30" i="33"/>
  <c r="FK30" i="33"/>
  <c r="FO30" i="33"/>
  <c r="FR34" i="33"/>
  <c r="FR36" i="33"/>
  <c r="FK22" i="33"/>
  <c r="FO22" i="33"/>
  <c r="FM22" i="33"/>
  <c r="FO24" i="33"/>
  <c r="FK24" i="33"/>
  <c r="FM24" i="33"/>
  <c r="FR24" i="33" s="1"/>
  <c r="FR26" i="33"/>
  <c r="FR20" i="33"/>
  <c r="FR5" i="33"/>
  <c r="FR4" i="33"/>
  <c r="FK28" i="32"/>
  <c r="FK192" i="32"/>
  <c r="FO28" i="32"/>
  <c r="FM67" i="32"/>
  <c r="FI93" i="32"/>
  <c r="FI15" i="32"/>
  <c r="FI6" i="32"/>
  <c r="FM266" i="32"/>
  <c r="FO266" i="32"/>
  <c r="FK2" i="32"/>
  <c r="FK180" i="32"/>
  <c r="FK104" i="32"/>
  <c r="FK68" i="32"/>
  <c r="FK22" i="32"/>
  <c r="FK8" i="32"/>
  <c r="FM255" i="32"/>
  <c r="FR255" i="32" s="1"/>
  <c r="FO255" i="32"/>
  <c r="FK255" i="32"/>
  <c r="FO212" i="32"/>
  <c r="FM212" i="32"/>
  <c r="FK212" i="32"/>
  <c r="FK170" i="32"/>
  <c r="FO170" i="32"/>
  <c r="FM170" i="32"/>
  <c r="FK127" i="32"/>
  <c r="FO127" i="32"/>
  <c r="FM127" i="32"/>
  <c r="FR127" i="32" s="1"/>
  <c r="FO275" i="32"/>
  <c r="FK275" i="32"/>
  <c r="FM275" i="32"/>
  <c r="FO259" i="32"/>
  <c r="FK259" i="32"/>
  <c r="FM259" i="32"/>
  <c r="FO251" i="32"/>
  <c r="FM251" i="32"/>
  <c r="FK251" i="32"/>
  <c r="FM243" i="32"/>
  <c r="FK243" i="32"/>
  <c r="FO243" i="32"/>
  <c r="FM227" i="32"/>
  <c r="FO227" i="32"/>
  <c r="FK227" i="32"/>
  <c r="FM219" i="32"/>
  <c r="FK219" i="32"/>
  <c r="FO219" i="32"/>
  <c r="FM211" i="32"/>
  <c r="FK211" i="32"/>
  <c r="FO211" i="32"/>
  <c r="FM195" i="32"/>
  <c r="FK195" i="32"/>
  <c r="FO195" i="32"/>
  <c r="FM187" i="32"/>
  <c r="FK187" i="32"/>
  <c r="FO187" i="32"/>
  <c r="FM179" i="32"/>
  <c r="FK179" i="32"/>
  <c r="FO179" i="32"/>
  <c r="FM163" i="32"/>
  <c r="FO163" i="32"/>
  <c r="FK163" i="32"/>
  <c r="FM155" i="32"/>
  <c r="FK155" i="32"/>
  <c r="FO155" i="32"/>
  <c r="FM147" i="32"/>
  <c r="FK147" i="32"/>
  <c r="FO147" i="32"/>
  <c r="FM131" i="32"/>
  <c r="FO131" i="32"/>
  <c r="FK131" i="32"/>
  <c r="FM123" i="32"/>
  <c r="FK123" i="32"/>
  <c r="FO123" i="32"/>
  <c r="FM115" i="32"/>
  <c r="FK115" i="32"/>
  <c r="FO115" i="32"/>
  <c r="FK246" i="32"/>
  <c r="FO246" i="32"/>
  <c r="FM246" i="32"/>
  <c r="FM203" i="32"/>
  <c r="FK203" i="32"/>
  <c r="FO203" i="32"/>
  <c r="FO160" i="32"/>
  <c r="FK160" i="32"/>
  <c r="FM160" i="32"/>
  <c r="FR160" i="32" s="1"/>
  <c r="FK118" i="32"/>
  <c r="FO118" i="32"/>
  <c r="FM118" i="32"/>
  <c r="FO274" i="32"/>
  <c r="FM274" i="32"/>
  <c r="FR274" i="32" s="1"/>
  <c r="FK274" i="32"/>
  <c r="FO258" i="32"/>
  <c r="FM258" i="32"/>
  <c r="FR258" i="32" s="1"/>
  <c r="FK258" i="32"/>
  <c r="FO250" i="32"/>
  <c r="FK250" i="32"/>
  <c r="FM250" i="32"/>
  <c r="FR250" i="32" s="1"/>
  <c r="FO242" i="32"/>
  <c r="FK242" i="32"/>
  <c r="FM242" i="32"/>
  <c r="FO226" i="32"/>
  <c r="FK226" i="32"/>
  <c r="FM226" i="32"/>
  <c r="FK218" i="32"/>
  <c r="FO218" i="32"/>
  <c r="FM218" i="32"/>
  <c r="FO210" i="32"/>
  <c r="FK210" i="32"/>
  <c r="FM210" i="32"/>
  <c r="FO194" i="32"/>
  <c r="FK194" i="32"/>
  <c r="FM194" i="32"/>
  <c r="FK186" i="32"/>
  <c r="FO186" i="32"/>
  <c r="FM186" i="32"/>
  <c r="FO178" i="32"/>
  <c r="FK178" i="32"/>
  <c r="FM178" i="32"/>
  <c r="FO162" i="32"/>
  <c r="FK162" i="32"/>
  <c r="FM162" i="32"/>
  <c r="FK154" i="32"/>
  <c r="FO154" i="32"/>
  <c r="FM154" i="32"/>
  <c r="FO146" i="32"/>
  <c r="FK146" i="32"/>
  <c r="FM146" i="32"/>
  <c r="FO130" i="32"/>
  <c r="FK130" i="32"/>
  <c r="FM130" i="32"/>
  <c r="FK122" i="32"/>
  <c r="FO122" i="32"/>
  <c r="FM122" i="32"/>
  <c r="FO114" i="32"/>
  <c r="FK114" i="32"/>
  <c r="FM114" i="32"/>
  <c r="FO244" i="32"/>
  <c r="FM244" i="32"/>
  <c r="FK244" i="32"/>
  <c r="FK202" i="32"/>
  <c r="FO202" i="32"/>
  <c r="FM202" i="32"/>
  <c r="FK159" i="32"/>
  <c r="FO159" i="32"/>
  <c r="FM159" i="32"/>
  <c r="FR159" i="32" s="1"/>
  <c r="FO116" i="32"/>
  <c r="FM116" i="32"/>
  <c r="FK116" i="32"/>
  <c r="FM273" i="32"/>
  <c r="FO273" i="32"/>
  <c r="FK273" i="32"/>
  <c r="FM265" i="32"/>
  <c r="FK265" i="32"/>
  <c r="FO265" i="32"/>
  <c r="FM257" i="32"/>
  <c r="FO257" i="32"/>
  <c r="FK257" i="32"/>
  <c r="FM249" i="32"/>
  <c r="FK249" i="32"/>
  <c r="FO249" i="32"/>
  <c r="FK241" i="32"/>
  <c r="FO241" i="32"/>
  <c r="FM241" i="32"/>
  <c r="FO233" i="32"/>
  <c r="FK233" i="32"/>
  <c r="FM233" i="32"/>
  <c r="FR233" i="32" s="1"/>
  <c r="FK225" i="32"/>
  <c r="FO225" i="32"/>
  <c r="FM225" i="32"/>
  <c r="FO217" i="32"/>
  <c r="FK217" i="32"/>
  <c r="FM217" i="32"/>
  <c r="FR217" i="32" s="1"/>
  <c r="FK209" i="32"/>
  <c r="FO209" i="32"/>
  <c r="FM209" i="32"/>
  <c r="FO201" i="32"/>
  <c r="FK201" i="32"/>
  <c r="FM201" i="32"/>
  <c r="FR201" i="32" s="1"/>
  <c r="FK193" i="32"/>
  <c r="FO193" i="32"/>
  <c r="FM193" i="32"/>
  <c r="FO185" i="32"/>
  <c r="FK185" i="32"/>
  <c r="FM185" i="32"/>
  <c r="FR185" i="32" s="1"/>
  <c r="FK177" i="32"/>
  <c r="FO177" i="32"/>
  <c r="FM177" i="32"/>
  <c r="FO169" i="32"/>
  <c r="FK169" i="32"/>
  <c r="FM169" i="32"/>
  <c r="FR169" i="32" s="1"/>
  <c r="FK161" i="32"/>
  <c r="FO161" i="32"/>
  <c r="FM161" i="32"/>
  <c r="FO153" i="32"/>
  <c r="FK153" i="32"/>
  <c r="FM153" i="32"/>
  <c r="FR153" i="32" s="1"/>
  <c r="FK145" i="32"/>
  <c r="FO145" i="32"/>
  <c r="FM145" i="32"/>
  <c r="FO137" i="32"/>
  <c r="FK137" i="32"/>
  <c r="FM137" i="32"/>
  <c r="FR137" i="32" s="1"/>
  <c r="FK129" i="32"/>
  <c r="FO129" i="32"/>
  <c r="FM129" i="32"/>
  <c r="FO121" i="32"/>
  <c r="FK121" i="32"/>
  <c r="FM121" i="32"/>
  <c r="FR121" i="32" s="1"/>
  <c r="FK113" i="32"/>
  <c r="FO113" i="32"/>
  <c r="FM113" i="32"/>
  <c r="FM235" i="32"/>
  <c r="FK235" i="32"/>
  <c r="FO235" i="32"/>
  <c r="FO192" i="32"/>
  <c r="FM192" i="32"/>
  <c r="FR192" i="32" s="1"/>
  <c r="FK150" i="32"/>
  <c r="FO150" i="32"/>
  <c r="FM150" i="32"/>
  <c r="FM272" i="32"/>
  <c r="FR272" i="32" s="1"/>
  <c r="FK272" i="32"/>
  <c r="FO272" i="32"/>
  <c r="FM264" i="32"/>
  <c r="FR264" i="32" s="1"/>
  <c r="FO264" i="32"/>
  <c r="FK264" i="32"/>
  <c r="FM248" i="32"/>
  <c r="FR248" i="32" s="1"/>
  <c r="FK248" i="32"/>
  <c r="FO248" i="32"/>
  <c r="FO240" i="32"/>
  <c r="FK240" i="32"/>
  <c r="FM240" i="32"/>
  <c r="FR240" i="32" s="1"/>
  <c r="FK232" i="32"/>
  <c r="FO232" i="32"/>
  <c r="FM232" i="32"/>
  <c r="FR232" i="32" s="1"/>
  <c r="FK216" i="32"/>
  <c r="FO216" i="32"/>
  <c r="FM216" i="32"/>
  <c r="FO208" i="32"/>
  <c r="FK208" i="32"/>
  <c r="FM208" i="32"/>
  <c r="FR208" i="32" s="1"/>
  <c r="FK200" i="32"/>
  <c r="FO200" i="32"/>
  <c r="FM200" i="32"/>
  <c r="FK184" i="32"/>
  <c r="FO184" i="32"/>
  <c r="FM184" i="32"/>
  <c r="FO176" i="32"/>
  <c r="FK176" i="32"/>
  <c r="FM176" i="32"/>
  <c r="FR176" i="32" s="1"/>
  <c r="FK168" i="32"/>
  <c r="FO168" i="32"/>
  <c r="FM168" i="32"/>
  <c r="FK152" i="32"/>
  <c r="FO152" i="32"/>
  <c r="FM152" i="32"/>
  <c r="FO144" i="32"/>
  <c r="FK144" i="32"/>
  <c r="FM144" i="32"/>
  <c r="FR144" i="32" s="1"/>
  <c r="FK136" i="32"/>
  <c r="FO136" i="32"/>
  <c r="FM136" i="32"/>
  <c r="FK120" i="32"/>
  <c r="FO120" i="32"/>
  <c r="FM120" i="32"/>
  <c r="FO112" i="32"/>
  <c r="FK112" i="32"/>
  <c r="FM112" i="32"/>
  <c r="FR112" i="32" s="1"/>
  <c r="FO276" i="32"/>
  <c r="FM276" i="32"/>
  <c r="FK276" i="32"/>
  <c r="FK234" i="32"/>
  <c r="FO234" i="32"/>
  <c r="FM234" i="32"/>
  <c r="FK191" i="32"/>
  <c r="FO191" i="32"/>
  <c r="FM191" i="32"/>
  <c r="FR191" i="32" s="1"/>
  <c r="FO148" i="32"/>
  <c r="FM148" i="32"/>
  <c r="FK148" i="32"/>
  <c r="FM271" i="32"/>
  <c r="FR271" i="32" s="1"/>
  <c r="FK271" i="32"/>
  <c r="FO271" i="32"/>
  <c r="FM263" i="32"/>
  <c r="FK263" i="32"/>
  <c r="FO263" i="32"/>
  <c r="FM247" i="32"/>
  <c r="FK247" i="32"/>
  <c r="FO247" i="32"/>
  <c r="FK239" i="32"/>
  <c r="FO239" i="32"/>
  <c r="FM239" i="32"/>
  <c r="FO231" i="32"/>
  <c r="FK231" i="32"/>
  <c r="FM231" i="32"/>
  <c r="FR231" i="32" s="1"/>
  <c r="FO215" i="32"/>
  <c r="FK215" i="32"/>
  <c r="FM215" i="32"/>
  <c r="FK207" i="32"/>
  <c r="FO207" i="32"/>
  <c r="FM207" i="32"/>
  <c r="FR207" i="32" s="1"/>
  <c r="FO199" i="32"/>
  <c r="FK199" i="32"/>
  <c r="FM199" i="32"/>
  <c r="FR199" i="32" s="1"/>
  <c r="FO183" i="32"/>
  <c r="FK183" i="32"/>
  <c r="FM183" i="32"/>
  <c r="FR183" i="32" s="1"/>
  <c r="FK175" i="32"/>
  <c r="FO175" i="32"/>
  <c r="FM175" i="32"/>
  <c r="FR175" i="32" s="1"/>
  <c r="FO167" i="32"/>
  <c r="FK167" i="32"/>
  <c r="FM167" i="32"/>
  <c r="FR167" i="32" s="1"/>
  <c r="FO151" i="32"/>
  <c r="FK151" i="32"/>
  <c r="FM151" i="32"/>
  <c r="FK143" i="32"/>
  <c r="FO143" i="32"/>
  <c r="FM143" i="32"/>
  <c r="FR143" i="32" s="1"/>
  <c r="FO135" i="32"/>
  <c r="FK135" i="32"/>
  <c r="FM135" i="32"/>
  <c r="FO119" i="32"/>
  <c r="FK119" i="32"/>
  <c r="FM119" i="32"/>
  <c r="FR119" i="32" s="1"/>
  <c r="FO267" i="32"/>
  <c r="FM267" i="32"/>
  <c r="FK267" i="32"/>
  <c r="FO224" i="32"/>
  <c r="FK224" i="32"/>
  <c r="FM224" i="32"/>
  <c r="FK182" i="32"/>
  <c r="FO182" i="32"/>
  <c r="FM182" i="32"/>
  <c r="FR182" i="32" s="1"/>
  <c r="FM139" i="32"/>
  <c r="FK139" i="32"/>
  <c r="FO139" i="32"/>
  <c r="FO270" i="32"/>
  <c r="FK270" i="32"/>
  <c r="FM270" i="32"/>
  <c r="FK262" i="32"/>
  <c r="FO262" i="32"/>
  <c r="FM262" i="32"/>
  <c r="FO254" i="32"/>
  <c r="FK254" i="32"/>
  <c r="FM254" i="32"/>
  <c r="FO238" i="32"/>
  <c r="FK238" i="32"/>
  <c r="FM238" i="32"/>
  <c r="FR238" i="32" s="1"/>
  <c r="FK230" i="32"/>
  <c r="FO230" i="32"/>
  <c r="FM230" i="32"/>
  <c r="FO222" i="32"/>
  <c r="FK222" i="32"/>
  <c r="FM222" i="32"/>
  <c r="FR222" i="32" s="1"/>
  <c r="FO206" i="32"/>
  <c r="FK206" i="32"/>
  <c r="FM206" i="32"/>
  <c r="FK198" i="32"/>
  <c r="FO198" i="32"/>
  <c r="FM198" i="32"/>
  <c r="FO190" i="32"/>
  <c r="FK190" i="32"/>
  <c r="FM190" i="32"/>
  <c r="FO174" i="32"/>
  <c r="FK174" i="32"/>
  <c r="FM174" i="32"/>
  <c r="FR174" i="32" s="1"/>
  <c r="FK166" i="32"/>
  <c r="FO166" i="32"/>
  <c r="FM166" i="32"/>
  <c r="FO158" i="32"/>
  <c r="FK158" i="32"/>
  <c r="FM158" i="32"/>
  <c r="FO142" i="32"/>
  <c r="FK142" i="32"/>
  <c r="FM142" i="32"/>
  <c r="FK134" i="32"/>
  <c r="FO134" i="32"/>
  <c r="FM134" i="32"/>
  <c r="FO126" i="32"/>
  <c r="FK126" i="32"/>
  <c r="FM126" i="32"/>
  <c r="FR126" i="32" s="1"/>
  <c r="FM256" i="32"/>
  <c r="FR256" i="32" s="1"/>
  <c r="FK256" i="32"/>
  <c r="FO256" i="32"/>
  <c r="FK214" i="32"/>
  <c r="FO214" i="32"/>
  <c r="FM214" i="32"/>
  <c r="FM171" i="32"/>
  <c r="FK171" i="32"/>
  <c r="FO171" i="32"/>
  <c r="FO128" i="32"/>
  <c r="FK128" i="32"/>
  <c r="FM128" i="32"/>
  <c r="FM268" i="32"/>
  <c r="FK268" i="32"/>
  <c r="FO268" i="32"/>
  <c r="FO260" i="32"/>
  <c r="FM260" i="32"/>
  <c r="FK260" i="32"/>
  <c r="FM252" i="32"/>
  <c r="FO252" i="32"/>
  <c r="FK252" i="32"/>
  <c r="FO236" i="32"/>
  <c r="FK236" i="32"/>
  <c r="FM236" i="32"/>
  <c r="FO228" i="32"/>
  <c r="FM228" i="32"/>
  <c r="FK228" i="32"/>
  <c r="FO220" i="32"/>
  <c r="FK220" i="32"/>
  <c r="FM220" i="32"/>
  <c r="FO204" i="32"/>
  <c r="FK204" i="32"/>
  <c r="FM204" i="32"/>
  <c r="FO196" i="32"/>
  <c r="FM196" i="32"/>
  <c r="FK196" i="32"/>
  <c r="FO188" i="32"/>
  <c r="FK188" i="32"/>
  <c r="FM188" i="32"/>
  <c r="FO172" i="32"/>
  <c r="FK172" i="32"/>
  <c r="FM172" i="32"/>
  <c r="FO164" i="32"/>
  <c r="FM164" i="32"/>
  <c r="FK164" i="32"/>
  <c r="FO156" i="32"/>
  <c r="FK156" i="32"/>
  <c r="FM156" i="32"/>
  <c r="FO140" i="32"/>
  <c r="FK140" i="32"/>
  <c r="FM140" i="32"/>
  <c r="FO132" i="32"/>
  <c r="FM132" i="32"/>
  <c r="FK132" i="32"/>
  <c r="FO124" i="32"/>
  <c r="FK124" i="32"/>
  <c r="FM124" i="32"/>
  <c r="FK138" i="32"/>
  <c r="FO138" i="32"/>
  <c r="FM138" i="32"/>
  <c r="FM197" i="32"/>
  <c r="FO197" i="32"/>
  <c r="FK197" i="32"/>
  <c r="FO189" i="32"/>
  <c r="FM189" i="32"/>
  <c r="FK189" i="32"/>
  <c r="FM181" i="32"/>
  <c r="FK181" i="32"/>
  <c r="FO181" i="32"/>
  <c r="FO173" i="32"/>
  <c r="FM173" i="32"/>
  <c r="FK173" i="32"/>
  <c r="FM133" i="32"/>
  <c r="FO133" i="32"/>
  <c r="FK133" i="32"/>
  <c r="FO157" i="32"/>
  <c r="FM157" i="32"/>
  <c r="FK157" i="32"/>
  <c r="FO141" i="32"/>
  <c r="FM141" i="32"/>
  <c r="FK141" i="32"/>
  <c r="FM229" i="32"/>
  <c r="FO229" i="32"/>
  <c r="FK229" i="32"/>
  <c r="FM165" i="32"/>
  <c r="FO165" i="32"/>
  <c r="FK165" i="32"/>
  <c r="FO125" i="32"/>
  <c r="FM125" i="32"/>
  <c r="FK125" i="32"/>
  <c r="FM117" i="32"/>
  <c r="FK117" i="32"/>
  <c r="FO117" i="32"/>
  <c r="FK223" i="32"/>
  <c r="FO223" i="32"/>
  <c r="FM223" i="32"/>
  <c r="FK269" i="32"/>
  <c r="FO269" i="32"/>
  <c r="FM269" i="32"/>
  <c r="FO261" i="32"/>
  <c r="FK261" i="32"/>
  <c r="FM261" i="32"/>
  <c r="FR261" i="32" s="1"/>
  <c r="FK253" i="32"/>
  <c r="FO253" i="32"/>
  <c r="FM253" i="32"/>
  <c r="FM245" i="32"/>
  <c r="FO245" i="32"/>
  <c r="FK245" i="32"/>
  <c r="FO237" i="32"/>
  <c r="FM237" i="32"/>
  <c r="FK237" i="32"/>
  <c r="FO221" i="32"/>
  <c r="FM221" i="32"/>
  <c r="FK221" i="32"/>
  <c r="FM213" i="32"/>
  <c r="FK213" i="32"/>
  <c r="FO213" i="32"/>
  <c r="FO205" i="32"/>
  <c r="FM205" i="32"/>
  <c r="FK205" i="32"/>
  <c r="FM149" i="32"/>
  <c r="FK149" i="32"/>
  <c r="FO149" i="32"/>
  <c r="FR180" i="32"/>
  <c r="FO62" i="32"/>
  <c r="FK29" i="32"/>
  <c r="FO54" i="32"/>
  <c r="FK13" i="32"/>
  <c r="FO25" i="32"/>
  <c r="FM16" i="32"/>
  <c r="FK27" i="32"/>
  <c r="FO37" i="32"/>
  <c r="FM23" i="32"/>
  <c r="FK75" i="32"/>
  <c r="FO8" i="32"/>
  <c r="FK80" i="32"/>
  <c r="FO32" i="32"/>
  <c r="FK23" i="32"/>
  <c r="FK32" i="32"/>
  <c r="FO7" i="32"/>
  <c r="FK37" i="32"/>
  <c r="FM15" i="32"/>
  <c r="FO6" i="32"/>
  <c r="FO80" i="32"/>
  <c r="FM6" i="32"/>
  <c r="FK46" i="32"/>
  <c r="FM27" i="32"/>
  <c r="FR27" i="32" s="1"/>
  <c r="FK56" i="32"/>
  <c r="FM56" i="32"/>
  <c r="FR56" i="32" s="1"/>
  <c r="FM80" i="32"/>
  <c r="FR80" i="32" s="1"/>
  <c r="FM2" i="32"/>
  <c r="FR2" i="32" s="1"/>
  <c r="FK91" i="32"/>
  <c r="FO91" i="32"/>
  <c r="FO97" i="32"/>
  <c r="FK10" i="32"/>
  <c r="FM88" i="32"/>
  <c r="FM10" i="32"/>
  <c r="FK9" i="32"/>
  <c r="FK11" i="32"/>
  <c r="FM11" i="32"/>
  <c r="FM9" i="32"/>
  <c r="FR9" i="32" s="1"/>
  <c r="FK88" i="32"/>
  <c r="FO68" i="32"/>
  <c r="FM3" i="32"/>
  <c r="FR3" i="32" s="1"/>
  <c r="FO3" i="32"/>
  <c r="FK21" i="32"/>
  <c r="FM20" i="32"/>
  <c r="FM21" i="32"/>
  <c r="FO21" i="32"/>
  <c r="FM95" i="32"/>
  <c r="FR68" i="32"/>
  <c r="FO105" i="32"/>
  <c r="FM98" i="32"/>
  <c r="FR98" i="32" s="1"/>
  <c r="FK98" i="32"/>
  <c r="FO98" i="32"/>
  <c r="FO108" i="32"/>
  <c r="FM108" i="32"/>
  <c r="FK108" i="32"/>
  <c r="FO110" i="32"/>
  <c r="FM110" i="32"/>
  <c r="FK110" i="32"/>
  <c r="FO101" i="32"/>
  <c r="FM101" i="32"/>
  <c r="FK101" i="32"/>
  <c r="FK71" i="32"/>
  <c r="FO71" i="32"/>
  <c r="FM71" i="32"/>
  <c r="FM66" i="32"/>
  <c r="FR66" i="32" s="1"/>
  <c r="FK66" i="32"/>
  <c r="FO66" i="32"/>
  <c r="FO57" i="32"/>
  <c r="FM57" i="32"/>
  <c r="FK57" i="32"/>
  <c r="FK65" i="32"/>
  <c r="FO65" i="32"/>
  <c r="FM65" i="32"/>
  <c r="FR65" i="32" s="1"/>
  <c r="FO93" i="32"/>
  <c r="FM93" i="32"/>
  <c r="FK93" i="32"/>
  <c r="FO42" i="32"/>
  <c r="FM42" i="32"/>
  <c r="FK42" i="32"/>
  <c r="FM61" i="32"/>
  <c r="FR61" i="32" s="1"/>
  <c r="FK61" i="32"/>
  <c r="FO61" i="32"/>
  <c r="FO109" i="32"/>
  <c r="FM109" i="32"/>
  <c r="FK109" i="32"/>
  <c r="FK90" i="32"/>
  <c r="FO90" i="32"/>
  <c r="FM90" i="32"/>
  <c r="FK89" i="32"/>
  <c r="FO89" i="32"/>
  <c r="FM89" i="32"/>
  <c r="FR89" i="32" s="1"/>
  <c r="FO76" i="32"/>
  <c r="FM76" i="32"/>
  <c r="FR76" i="32" s="1"/>
  <c r="FK76" i="32"/>
  <c r="FO43" i="32"/>
  <c r="FM43" i="32"/>
  <c r="FK43" i="32"/>
  <c r="FK48" i="32"/>
  <c r="FO48" i="32"/>
  <c r="FM48" i="32"/>
  <c r="FM49" i="32"/>
  <c r="FR49" i="32" s="1"/>
  <c r="FK49" i="32"/>
  <c r="FO49" i="32"/>
  <c r="FK5" i="32"/>
  <c r="FO77" i="32"/>
  <c r="FM77" i="32"/>
  <c r="FK77" i="32"/>
  <c r="FK44" i="32"/>
  <c r="FO44" i="32"/>
  <c r="FM44" i="32"/>
  <c r="FR44" i="32" s="1"/>
  <c r="FM106" i="32"/>
  <c r="FR106" i="32" s="1"/>
  <c r="FK106" i="32"/>
  <c r="FO106" i="32"/>
  <c r="FO99" i="32"/>
  <c r="FM99" i="32"/>
  <c r="FK99" i="32"/>
  <c r="FK84" i="32"/>
  <c r="FO84" i="32"/>
  <c r="FM84" i="32"/>
  <c r="FO82" i="32"/>
  <c r="FM82" i="32"/>
  <c r="FR82" i="32" s="1"/>
  <c r="FK82" i="32"/>
  <c r="FK72" i="32"/>
  <c r="FO72" i="32"/>
  <c r="FM72" i="32"/>
  <c r="FK45" i="32"/>
  <c r="FO45" i="32"/>
  <c r="FM45" i="32"/>
  <c r="FR45" i="32" s="1"/>
  <c r="FM47" i="32"/>
  <c r="FR47" i="32" s="1"/>
  <c r="FK47" i="32"/>
  <c r="FO47" i="32"/>
  <c r="FO41" i="32"/>
  <c r="FM41" i="32"/>
  <c r="FR41" i="32" s="1"/>
  <c r="FK41" i="32"/>
  <c r="FR37" i="32"/>
  <c r="FR14" i="32"/>
  <c r="FK15" i="32"/>
  <c r="FK16" i="32"/>
  <c r="FM92" i="32"/>
  <c r="FK92" i="32"/>
  <c r="FO92" i="32"/>
  <c r="FO55" i="32"/>
  <c r="FM55" i="32"/>
  <c r="FR55" i="32" s="1"/>
  <c r="FK55" i="32"/>
  <c r="FR102" i="32"/>
  <c r="FO79" i="32"/>
  <c r="FK79" i="32"/>
  <c r="FM79" i="32"/>
  <c r="FR79" i="32" s="1"/>
  <c r="FK81" i="32"/>
  <c r="FO81" i="32"/>
  <c r="FM81" i="32"/>
  <c r="FO69" i="32"/>
  <c r="FM69" i="32"/>
  <c r="FR69" i="32" s="1"/>
  <c r="FK69" i="32"/>
  <c r="FM74" i="32"/>
  <c r="FR74" i="32" s="1"/>
  <c r="FK74" i="32"/>
  <c r="FO74" i="32"/>
  <c r="FK60" i="32"/>
  <c r="FO60" i="32"/>
  <c r="FM60" i="32"/>
  <c r="FR60" i="32" s="1"/>
  <c r="FK51" i="32"/>
  <c r="FO51" i="32"/>
  <c r="FM51" i="32"/>
  <c r="FR51" i="32" s="1"/>
  <c r="FO35" i="32"/>
  <c r="FM35" i="32"/>
  <c r="FR35" i="32" s="1"/>
  <c r="FK35" i="32"/>
  <c r="FO40" i="32"/>
  <c r="FM40" i="32"/>
  <c r="FR40" i="32" s="1"/>
  <c r="FK40" i="32"/>
  <c r="FR31" i="32"/>
  <c r="FO19" i="32"/>
  <c r="FM19" i="32"/>
  <c r="FR19" i="32" s="1"/>
  <c r="FK19" i="32"/>
  <c r="FR28" i="32"/>
  <c r="FK94" i="32"/>
  <c r="FO94" i="32"/>
  <c r="FM94" i="32"/>
  <c r="FR94" i="32" s="1"/>
  <c r="FK83" i="32"/>
  <c r="FM50" i="32"/>
  <c r="FO50" i="32"/>
  <c r="FK50" i="32"/>
  <c r="FM39" i="32"/>
  <c r="FK39" i="32"/>
  <c r="FO39" i="32"/>
  <c r="FK7" i="32"/>
  <c r="FM64" i="32"/>
  <c r="FR64" i="32" s="1"/>
  <c r="FK64" i="32"/>
  <c r="FO64" i="32"/>
  <c r="FO107" i="32"/>
  <c r="FM107" i="32"/>
  <c r="FR107" i="32" s="1"/>
  <c r="FK107" i="32"/>
  <c r="FK103" i="32"/>
  <c r="FO103" i="32"/>
  <c r="FM103" i="32"/>
  <c r="FR103" i="32" s="1"/>
  <c r="FK100" i="32"/>
  <c r="FO85" i="32"/>
  <c r="FM85" i="32"/>
  <c r="FR85" i="32" s="1"/>
  <c r="FK85" i="32"/>
  <c r="FR97" i="32"/>
  <c r="FO58" i="32"/>
  <c r="FM58" i="32"/>
  <c r="FR58" i="32" s="1"/>
  <c r="FK58" i="32"/>
  <c r="FO63" i="32"/>
  <c r="FM63" i="32"/>
  <c r="FK63" i="32"/>
  <c r="FK54" i="32"/>
  <c r="FM18" i="32"/>
  <c r="FR18" i="32" s="1"/>
  <c r="FO18" i="32"/>
  <c r="FK18" i="32"/>
  <c r="FK24" i="32"/>
  <c r="FR33" i="32"/>
  <c r="FR25" i="32"/>
  <c r="FK3" i="32"/>
  <c r="FR12" i="32"/>
  <c r="FR4" i="32"/>
  <c r="FM53" i="32"/>
  <c r="FR53" i="32" s="1"/>
  <c r="FK53" i="32"/>
  <c r="FO53" i="32"/>
  <c r="FK96" i="32"/>
  <c r="FO96" i="32"/>
  <c r="FM96" i="32"/>
  <c r="FR96" i="32" s="1"/>
  <c r="FK95" i="32"/>
  <c r="FK111" i="32"/>
  <c r="FO111" i="32"/>
  <c r="FM111" i="32"/>
  <c r="FR105" i="32"/>
  <c r="FO78" i="32"/>
  <c r="FM78" i="32"/>
  <c r="FR78" i="32" s="1"/>
  <c r="FK78" i="32"/>
  <c r="FO87" i="32"/>
  <c r="FM87" i="32"/>
  <c r="FK87" i="32"/>
  <c r="FO70" i="32"/>
  <c r="FM70" i="32"/>
  <c r="FR70" i="32" s="1"/>
  <c r="FK70" i="32"/>
  <c r="FK97" i="32"/>
  <c r="FK59" i="32"/>
  <c r="FO59" i="32"/>
  <c r="FM59" i="32"/>
  <c r="FR59" i="32" s="1"/>
  <c r="FK52" i="32"/>
  <c r="FO52" i="32"/>
  <c r="FM52" i="32"/>
  <c r="FK67" i="32"/>
  <c r="FO36" i="32"/>
  <c r="FM36" i="32"/>
  <c r="FR36" i="32" s="1"/>
  <c r="FK36" i="32"/>
  <c r="FR62" i="32"/>
  <c r="FK34" i="32"/>
  <c r="FO34" i="32"/>
  <c r="FM34" i="32"/>
  <c r="FK20" i="32"/>
  <c r="FR30" i="32"/>
  <c r="FM17" i="32"/>
  <c r="FR17" i="32" s="1"/>
  <c r="FK17" i="32"/>
  <c r="FO17" i="32"/>
  <c r="FK33" i="32"/>
  <c r="FK25" i="32"/>
  <c r="FR13" i="32"/>
  <c r="FK12" i="32"/>
  <c r="FK4" i="32"/>
  <c r="O2" i="11"/>
  <c r="I166" i="11"/>
  <c r="H166" i="11"/>
  <c r="G166" i="11"/>
  <c r="F166" i="11"/>
  <c r="E166" i="11"/>
  <c r="I165" i="11"/>
  <c r="H165" i="11"/>
  <c r="G165" i="11"/>
  <c r="F165" i="11"/>
  <c r="E165" i="11"/>
  <c r="I164" i="11"/>
  <c r="H164" i="11"/>
  <c r="E164" i="11"/>
  <c r="I163" i="11"/>
  <c r="H163" i="11"/>
  <c r="E163" i="11"/>
  <c r="I162" i="11"/>
  <c r="H162" i="11"/>
  <c r="G162" i="11"/>
  <c r="F162" i="11"/>
  <c r="E162" i="11"/>
  <c r="I161" i="11"/>
  <c r="H161" i="11"/>
  <c r="E161" i="11"/>
  <c r="I160" i="11"/>
  <c r="H160" i="11"/>
  <c r="E160" i="11"/>
  <c r="I159" i="11"/>
  <c r="H159" i="11"/>
  <c r="G159" i="11"/>
  <c r="F159" i="11"/>
  <c r="E159" i="11"/>
  <c r="I158" i="11"/>
  <c r="H158" i="11"/>
  <c r="G158" i="11"/>
  <c r="F158" i="11"/>
  <c r="E158" i="11"/>
  <c r="I157" i="11"/>
  <c r="H157" i="11"/>
  <c r="G157" i="11"/>
  <c r="F157" i="11"/>
  <c r="E157" i="11"/>
  <c r="I156" i="11"/>
  <c r="H156" i="11"/>
  <c r="E156" i="11"/>
  <c r="I155" i="11"/>
  <c r="H155" i="11"/>
  <c r="G155" i="11"/>
  <c r="F155" i="11"/>
  <c r="E155" i="11"/>
  <c r="I154" i="11"/>
  <c r="H154" i="11"/>
  <c r="G154" i="11"/>
  <c r="F154" i="11"/>
  <c r="E154" i="11"/>
  <c r="I153" i="11"/>
  <c r="H153" i="11"/>
  <c r="G153" i="11"/>
  <c r="F153" i="11"/>
  <c r="E153" i="11"/>
  <c r="I152" i="11"/>
  <c r="H152" i="11"/>
  <c r="G152" i="11"/>
  <c r="F152" i="11"/>
  <c r="E152" i="11"/>
  <c r="I151" i="11"/>
  <c r="H151" i="11"/>
  <c r="G151" i="11"/>
  <c r="F151" i="11"/>
  <c r="E151" i="11"/>
  <c r="I150" i="11"/>
  <c r="H150" i="11"/>
  <c r="G150" i="11"/>
  <c r="F150" i="11"/>
  <c r="E150" i="11"/>
  <c r="I149" i="11"/>
  <c r="H149" i="11"/>
  <c r="G149" i="11"/>
  <c r="F149" i="11"/>
  <c r="E149" i="11"/>
  <c r="I148" i="11"/>
  <c r="H148" i="11"/>
  <c r="G148" i="11"/>
  <c r="F148" i="11"/>
  <c r="E148" i="11"/>
  <c r="I147" i="11"/>
  <c r="H147" i="11"/>
  <c r="G147" i="11"/>
  <c r="F147" i="11"/>
  <c r="E147" i="11"/>
  <c r="I146" i="11"/>
  <c r="H146" i="11"/>
  <c r="G146" i="11"/>
  <c r="F146" i="11"/>
  <c r="E146" i="11"/>
  <c r="I145" i="11"/>
  <c r="H145" i="11"/>
  <c r="G145" i="11"/>
  <c r="F145" i="11"/>
  <c r="E145" i="11"/>
  <c r="I144" i="11"/>
  <c r="H144" i="11"/>
  <c r="G144" i="11"/>
  <c r="F144" i="11"/>
  <c r="E144" i="11"/>
  <c r="I143" i="11"/>
  <c r="H143" i="11"/>
  <c r="G143" i="11"/>
  <c r="F143" i="11"/>
  <c r="E143" i="11"/>
  <c r="I142" i="11"/>
  <c r="H142" i="11"/>
  <c r="G142" i="11"/>
  <c r="F142" i="11"/>
  <c r="E142" i="11"/>
  <c r="I141" i="11"/>
  <c r="H141" i="11"/>
  <c r="G141" i="11"/>
  <c r="F141" i="11"/>
  <c r="E141" i="11"/>
  <c r="I140" i="11"/>
  <c r="H140" i="11"/>
  <c r="E140" i="11"/>
  <c r="I139" i="11"/>
  <c r="H139" i="11"/>
  <c r="G139" i="11"/>
  <c r="F139" i="11"/>
  <c r="E139" i="11"/>
  <c r="I138" i="11"/>
  <c r="H138" i="11"/>
  <c r="G138" i="11"/>
  <c r="F138" i="11"/>
  <c r="E138" i="11"/>
  <c r="I137" i="11"/>
  <c r="H137" i="11"/>
  <c r="E137" i="11"/>
  <c r="I136" i="11"/>
  <c r="H136" i="11"/>
  <c r="E136" i="11"/>
  <c r="I135" i="11"/>
  <c r="H135" i="11"/>
  <c r="G135" i="11"/>
  <c r="F135" i="11"/>
  <c r="E135" i="11"/>
  <c r="I134" i="11"/>
  <c r="H134" i="11"/>
  <c r="G134" i="11"/>
  <c r="F134" i="11"/>
  <c r="E134" i="11"/>
  <c r="I133" i="11"/>
  <c r="H133" i="11"/>
  <c r="E133" i="11"/>
  <c r="I132" i="11"/>
  <c r="H132" i="11"/>
  <c r="G132" i="11"/>
  <c r="F132" i="11"/>
  <c r="E132" i="11"/>
  <c r="I131" i="11"/>
  <c r="H131" i="11"/>
  <c r="G131" i="11"/>
  <c r="F131" i="11"/>
  <c r="E131" i="11"/>
  <c r="I130" i="11"/>
  <c r="H130" i="11"/>
  <c r="E130" i="11"/>
  <c r="I129" i="11"/>
  <c r="H129" i="11"/>
  <c r="E129" i="11"/>
  <c r="I128" i="11"/>
  <c r="H128" i="11"/>
  <c r="E128" i="11"/>
  <c r="I127" i="11"/>
  <c r="H127" i="11"/>
  <c r="G127" i="11"/>
  <c r="F127" i="11"/>
  <c r="E127" i="11"/>
  <c r="I126" i="11"/>
  <c r="H126" i="11"/>
  <c r="G126" i="11"/>
  <c r="F126" i="11"/>
  <c r="E126" i="11"/>
  <c r="I125" i="11"/>
  <c r="H125" i="11"/>
  <c r="G125" i="11"/>
  <c r="F125" i="11"/>
  <c r="E125" i="11"/>
  <c r="I124" i="11"/>
  <c r="H124" i="11"/>
  <c r="E124" i="11"/>
  <c r="I123" i="11"/>
  <c r="H123" i="11"/>
  <c r="G123" i="11"/>
  <c r="F123" i="11"/>
  <c r="E123" i="11"/>
  <c r="I122" i="11"/>
  <c r="H122" i="11"/>
  <c r="G122" i="11"/>
  <c r="F122" i="11"/>
  <c r="E122" i="11"/>
  <c r="I121" i="11"/>
  <c r="H121" i="11"/>
  <c r="G121" i="11"/>
  <c r="F121" i="11"/>
  <c r="E121" i="11"/>
  <c r="I120" i="11"/>
  <c r="H120" i="11"/>
  <c r="G120" i="11"/>
  <c r="F120" i="11"/>
  <c r="E120" i="11"/>
  <c r="I119" i="11"/>
  <c r="H119" i="11"/>
  <c r="G119" i="11"/>
  <c r="F119" i="11"/>
  <c r="E119" i="11"/>
  <c r="I118" i="11"/>
  <c r="H118" i="11"/>
  <c r="G118" i="11"/>
  <c r="F118" i="11"/>
  <c r="E118" i="11"/>
  <c r="I117" i="11"/>
  <c r="H117" i="11"/>
  <c r="G117" i="11"/>
  <c r="F117" i="11"/>
  <c r="E117" i="11"/>
  <c r="I116" i="11"/>
  <c r="H116" i="11"/>
  <c r="E116" i="11"/>
  <c r="I115" i="11"/>
  <c r="H115" i="11"/>
  <c r="G115" i="11"/>
  <c r="F115" i="11"/>
  <c r="E115" i="11"/>
  <c r="I114" i="11"/>
  <c r="H114" i="11"/>
  <c r="G114" i="11"/>
  <c r="F114" i="11"/>
  <c r="E114" i="11"/>
  <c r="I113" i="11"/>
  <c r="H113" i="11"/>
  <c r="G113" i="11"/>
  <c r="F113" i="11"/>
  <c r="E113" i="11"/>
  <c r="I112" i="11"/>
  <c r="H112" i="11"/>
  <c r="G112" i="11"/>
  <c r="F112" i="11"/>
  <c r="E112" i="11"/>
  <c r="I111" i="11"/>
  <c r="H111" i="11"/>
  <c r="E111" i="11"/>
  <c r="I110" i="11"/>
  <c r="H110" i="11"/>
  <c r="G110" i="11"/>
  <c r="F110" i="11"/>
  <c r="E110" i="11"/>
  <c r="I109" i="11"/>
  <c r="H109" i="11"/>
  <c r="G109" i="11"/>
  <c r="F109" i="11"/>
  <c r="E109" i="11"/>
  <c r="I108" i="11"/>
  <c r="H108" i="11"/>
  <c r="E108" i="11"/>
  <c r="I107" i="11"/>
  <c r="H107" i="11"/>
  <c r="E107" i="11"/>
  <c r="I106" i="11"/>
  <c r="H106" i="11"/>
  <c r="G106" i="11"/>
  <c r="F106" i="11"/>
  <c r="E106" i="11"/>
  <c r="I104" i="11"/>
  <c r="H104" i="11"/>
  <c r="E104" i="11"/>
  <c r="I103" i="11"/>
  <c r="H103" i="11"/>
  <c r="E103" i="11"/>
  <c r="I102" i="11"/>
  <c r="H102" i="11"/>
  <c r="E102" i="11"/>
  <c r="I101" i="11"/>
  <c r="H101" i="11"/>
  <c r="E101" i="11"/>
  <c r="I100" i="11"/>
  <c r="H100" i="11"/>
  <c r="E100" i="11"/>
  <c r="I99" i="11"/>
  <c r="H99" i="11"/>
  <c r="G99" i="11"/>
  <c r="F99" i="11"/>
  <c r="E99" i="11"/>
  <c r="I98" i="11"/>
  <c r="H98" i="11"/>
  <c r="G98" i="11"/>
  <c r="F98" i="11"/>
  <c r="E98" i="11"/>
  <c r="I97" i="11"/>
  <c r="H97" i="11"/>
  <c r="G97" i="11"/>
  <c r="F97" i="11"/>
  <c r="E97" i="11"/>
  <c r="I96" i="11"/>
  <c r="H96" i="11"/>
  <c r="G96" i="11"/>
  <c r="F96" i="11"/>
  <c r="E96" i="11"/>
  <c r="I95" i="11"/>
  <c r="H95" i="11"/>
  <c r="G95" i="11"/>
  <c r="F95" i="11"/>
  <c r="E95" i="11"/>
  <c r="I94" i="11"/>
  <c r="H94" i="11"/>
  <c r="G94" i="11"/>
  <c r="F94" i="11"/>
  <c r="E94" i="11"/>
  <c r="I93" i="11"/>
  <c r="H93" i="11"/>
  <c r="E93" i="11"/>
  <c r="I92" i="11"/>
  <c r="H92" i="11"/>
  <c r="E92" i="11"/>
  <c r="I91" i="11"/>
  <c r="H91" i="11"/>
  <c r="E91" i="11"/>
  <c r="I90" i="11"/>
  <c r="H90" i="11"/>
  <c r="E90" i="11"/>
  <c r="I89" i="11"/>
  <c r="H89" i="11"/>
  <c r="E89" i="11"/>
  <c r="I88" i="11"/>
  <c r="H88" i="11"/>
  <c r="E88" i="11"/>
  <c r="I87" i="11"/>
  <c r="H87" i="11"/>
  <c r="E87" i="11"/>
  <c r="I86" i="11"/>
  <c r="H86" i="11"/>
  <c r="G86" i="11"/>
  <c r="F86" i="11"/>
  <c r="E86" i="11"/>
  <c r="I85" i="11"/>
  <c r="H85" i="11"/>
  <c r="G85" i="11"/>
  <c r="F85" i="11"/>
  <c r="E85" i="11"/>
  <c r="I84" i="11"/>
  <c r="H84" i="11"/>
  <c r="G84" i="11"/>
  <c r="F84" i="11"/>
  <c r="E84" i="11"/>
  <c r="I83" i="11"/>
  <c r="H83" i="11"/>
  <c r="G83" i="11"/>
  <c r="F83" i="11"/>
  <c r="E83" i="11"/>
  <c r="I82" i="11"/>
  <c r="H82" i="11"/>
  <c r="G82" i="11"/>
  <c r="F82" i="11"/>
  <c r="E82" i="11"/>
  <c r="I81" i="11"/>
  <c r="H81" i="11"/>
  <c r="G81" i="11"/>
  <c r="F81" i="11"/>
  <c r="E81" i="11"/>
  <c r="I80" i="11"/>
  <c r="H80" i="11"/>
  <c r="G80" i="11"/>
  <c r="F80" i="11"/>
  <c r="E80" i="11"/>
  <c r="I79" i="11"/>
  <c r="H79" i="11"/>
  <c r="G79" i="11"/>
  <c r="F79" i="11"/>
  <c r="E79" i="11"/>
  <c r="I78" i="11"/>
  <c r="H78" i="11"/>
  <c r="G78" i="11"/>
  <c r="F78" i="11"/>
  <c r="E78" i="11"/>
  <c r="I77" i="11"/>
  <c r="H77" i="11"/>
  <c r="G77" i="11"/>
  <c r="F77" i="11"/>
  <c r="E77" i="11"/>
  <c r="I76" i="11"/>
  <c r="H76" i="11"/>
  <c r="G76" i="11"/>
  <c r="F76" i="11"/>
  <c r="E76" i="11"/>
  <c r="I75" i="11"/>
  <c r="H75" i="11"/>
  <c r="E75" i="11"/>
  <c r="I74" i="11"/>
  <c r="H74" i="11"/>
  <c r="G74" i="11"/>
  <c r="F74" i="11"/>
  <c r="E74" i="11"/>
  <c r="I73" i="11"/>
  <c r="H73" i="11"/>
  <c r="E73" i="11"/>
  <c r="I72" i="11"/>
  <c r="H72" i="11"/>
  <c r="E72" i="11"/>
  <c r="I71" i="11"/>
  <c r="H71" i="11"/>
  <c r="G71" i="11"/>
  <c r="F71" i="11"/>
  <c r="E71" i="11"/>
  <c r="I70" i="11"/>
  <c r="H70" i="11"/>
  <c r="G70" i="11"/>
  <c r="F70" i="11"/>
  <c r="E70" i="11"/>
  <c r="I69" i="11"/>
  <c r="H69" i="11"/>
  <c r="G69" i="11"/>
  <c r="F69" i="11"/>
  <c r="E69" i="11"/>
  <c r="I68" i="11"/>
  <c r="H68" i="11"/>
  <c r="G68" i="11"/>
  <c r="F68" i="11"/>
  <c r="E68" i="11"/>
  <c r="I67" i="11"/>
  <c r="H67" i="11"/>
  <c r="G67" i="11"/>
  <c r="F67" i="11"/>
  <c r="E67" i="11"/>
  <c r="I66" i="11"/>
  <c r="H66" i="11"/>
  <c r="E66" i="11"/>
  <c r="I65" i="11"/>
  <c r="H65" i="11"/>
  <c r="E65" i="11"/>
  <c r="I64" i="11"/>
  <c r="H64" i="11"/>
  <c r="G64" i="11"/>
  <c r="F64" i="11"/>
  <c r="E64" i="11"/>
  <c r="I63" i="11"/>
  <c r="H63" i="11"/>
  <c r="G63" i="11"/>
  <c r="F63" i="11"/>
  <c r="E63" i="11"/>
  <c r="I62" i="11"/>
  <c r="H62" i="11"/>
  <c r="E62" i="11"/>
  <c r="I61" i="11"/>
  <c r="H61" i="11"/>
  <c r="E61" i="11"/>
  <c r="I60" i="11"/>
  <c r="H60" i="11"/>
  <c r="G60" i="11"/>
  <c r="F60" i="11"/>
  <c r="E60" i="11"/>
  <c r="I59" i="11"/>
  <c r="H59" i="11"/>
  <c r="G59" i="11"/>
  <c r="F59" i="11"/>
  <c r="E59" i="11"/>
  <c r="I58" i="11"/>
  <c r="H58" i="11"/>
  <c r="G58" i="11"/>
  <c r="F58" i="11"/>
  <c r="E58" i="11"/>
  <c r="I57" i="11"/>
  <c r="H57" i="11"/>
  <c r="G57" i="11"/>
  <c r="F57" i="11"/>
  <c r="E57" i="11"/>
  <c r="I56" i="11"/>
  <c r="H56" i="11"/>
  <c r="G56" i="11"/>
  <c r="F56" i="11"/>
  <c r="E56" i="11"/>
  <c r="I55" i="11"/>
  <c r="H55" i="11"/>
  <c r="G55" i="11"/>
  <c r="F55" i="11"/>
  <c r="E55" i="11"/>
  <c r="I54" i="11"/>
  <c r="H54" i="11"/>
  <c r="G54" i="11"/>
  <c r="F54" i="11"/>
  <c r="E54" i="11"/>
  <c r="I53" i="11"/>
  <c r="H53" i="11"/>
  <c r="E53" i="11"/>
  <c r="I52" i="11"/>
  <c r="H52" i="11"/>
  <c r="G52" i="11"/>
  <c r="F52" i="11"/>
  <c r="E52" i="11"/>
  <c r="I51" i="11"/>
  <c r="H51" i="11"/>
  <c r="G51" i="11"/>
  <c r="F51" i="11"/>
  <c r="E51" i="11"/>
  <c r="I50" i="11"/>
  <c r="H50" i="11"/>
  <c r="E50" i="11"/>
  <c r="I49" i="11"/>
  <c r="H49" i="11"/>
  <c r="E49" i="11"/>
  <c r="I48" i="11"/>
  <c r="H48" i="11"/>
  <c r="E48" i="11"/>
  <c r="I47" i="11"/>
  <c r="H47" i="11"/>
  <c r="G47" i="11"/>
  <c r="F47" i="11"/>
  <c r="E47" i="11"/>
  <c r="I46" i="11"/>
  <c r="H46" i="11"/>
  <c r="G46" i="11"/>
  <c r="F46" i="11"/>
  <c r="E46" i="11"/>
  <c r="I45" i="11"/>
  <c r="H45" i="11"/>
  <c r="E45" i="11"/>
  <c r="I44" i="11"/>
  <c r="H44" i="11"/>
  <c r="G44" i="11"/>
  <c r="F44" i="11"/>
  <c r="E44" i="11"/>
  <c r="I43" i="11"/>
  <c r="H43" i="11"/>
  <c r="G43" i="11"/>
  <c r="F43" i="11"/>
  <c r="E43" i="11"/>
  <c r="I42" i="11"/>
  <c r="H42" i="11"/>
  <c r="G42" i="11"/>
  <c r="F42" i="11"/>
  <c r="E42" i="11"/>
  <c r="I41" i="11"/>
  <c r="H41" i="11"/>
  <c r="E41" i="11"/>
  <c r="I40" i="11"/>
  <c r="H40" i="11"/>
  <c r="G40" i="11"/>
  <c r="F40" i="11"/>
  <c r="E40" i="11"/>
  <c r="I39" i="11"/>
  <c r="H39" i="11"/>
  <c r="G39" i="11"/>
  <c r="F39" i="11"/>
  <c r="E39" i="11"/>
  <c r="I38" i="11"/>
  <c r="H38" i="11"/>
  <c r="E38" i="11"/>
  <c r="I37" i="11"/>
  <c r="H37" i="11"/>
  <c r="E37" i="11"/>
  <c r="I36" i="11"/>
  <c r="H36" i="11"/>
  <c r="G36" i="11"/>
  <c r="F36" i="11"/>
  <c r="E36" i="11"/>
  <c r="I35" i="11"/>
  <c r="H35" i="11"/>
  <c r="G35" i="11"/>
  <c r="F35" i="11"/>
  <c r="E35" i="11"/>
  <c r="I34" i="11"/>
  <c r="H34" i="11"/>
  <c r="G34" i="11"/>
  <c r="F34" i="11"/>
  <c r="E34" i="11"/>
  <c r="I33" i="11"/>
  <c r="H33" i="11"/>
  <c r="G33" i="11"/>
  <c r="F33" i="11"/>
  <c r="E33" i="11"/>
  <c r="I32" i="11"/>
  <c r="H32" i="11"/>
  <c r="G32" i="11"/>
  <c r="F32" i="11"/>
  <c r="E32" i="11"/>
  <c r="I31" i="11"/>
  <c r="H31" i="11"/>
  <c r="G31" i="11"/>
  <c r="F31" i="11"/>
  <c r="E31" i="11"/>
  <c r="I30" i="11"/>
  <c r="H30" i="11"/>
  <c r="G30" i="11"/>
  <c r="F30" i="11"/>
  <c r="E30" i="11"/>
  <c r="I29" i="11"/>
  <c r="H29" i="11"/>
  <c r="G29" i="11"/>
  <c r="F29" i="11"/>
  <c r="E29" i="11"/>
  <c r="I28" i="11"/>
  <c r="H28" i="11"/>
  <c r="G28" i="11"/>
  <c r="F28" i="11"/>
  <c r="E28" i="11"/>
  <c r="I27" i="11"/>
  <c r="H27" i="11"/>
  <c r="G27" i="11"/>
  <c r="F27" i="11"/>
  <c r="E27" i="11"/>
  <c r="I26" i="11"/>
  <c r="H26" i="11"/>
  <c r="G26" i="11"/>
  <c r="F26" i="11"/>
  <c r="E26" i="11"/>
  <c r="I25" i="11"/>
  <c r="H25" i="11"/>
  <c r="G25" i="11"/>
  <c r="F25" i="11"/>
  <c r="E25" i="11"/>
  <c r="I24" i="11"/>
  <c r="H24" i="11"/>
  <c r="G24" i="11"/>
  <c r="F24" i="11"/>
  <c r="E24" i="11"/>
  <c r="I23" i="11"/>
  <c r="H23" i="11"/>
  <c r="G23" i="11"/>
  <c r="F23" i="11"/>
  <c r="E23" i="11"/>
  <c r="I22" i="11"/>
  <c r="H22" i="11"/>
  <c r="E22" i="11"/>
  <c r="I21" i="11"/>
  <c r="H21" i="11"/>
  <c r="E21" i="11"/>
  <c r="I20" i="11"/>
  <c r="H20" i="11"/>
  <c r="G20" i="11"/>
  <c r="F20" i="11"/>
  <c r="E20" i="11"/>
  <c r="I19" i="11"/>
  <c r="H19" i="11"/>
  <c r="G19" i="11"/>
  <c r="F19" i="11"/>
  <c r="E19" i="11"/>
  <c r="I18" i="11"/>
  <c r="H18" i="11"/>
  <c r="G18" i="11"/>
  <c r="F18" i="11"/>
  <c r="E18" i="11"/>
  <c r="I17" i="11"/>
  <c r="H17" i="11"/>
  <c r="G17" i="11"/>
  <c r="F17" i="11"/>
  <c r="E17" i="11"/>
  <c r="I16" i="11"/>
  <c r="H16" i="11"/>
  <c r="G16" i="11"/>
  <c r="F16" i="11"/>
  <c r="E16" i="11"/>
  <c r="I15" i="11"/>
  <c r="H15" i="11"/>
  <c r="E15" i="11"/>
  <c r="I14" i="11"/>
  <c r="H14" i="11"/>
  <c r="G14" i="11"/>
  <c r="F14" i="11"/>
  <c r="E14" i="11"/>
  <c r="I13" i="11"/>
  <c r="H13" i="11"/>
  <c r="G13" i="11"/>
  <c r="F13" i="11"/>
  <c r="E13" i="11"/>
  <c r="I12" i="11"/>
  <c r="H12" i="11"/>
  <c r="G12" i="11"/>
  <c r="F12" i="11"/>
  <c r="E12" i="11"/>
  <c r="I11" i="11"/>
  <c r="H11" i="11"/>
  <c r="E11" i="11"/>
  <c r="I10" i="11"/>
  <c r="H10" i="11"/>
  <c r="G10" i="11"/>
  <c r="F10" i="11"/>
  <c r="E10" i="11"/>
  <c r="I9" i="11"/>
  <c r="H9" i="11"/>
  <c r="E9" i="11"/>
  <c r="I8" i="11"/>
  <c r="H8" i="11"/>
  <c r="G8" i="11"/>
  <c r="F8" i="11"/>
  <c r="E8" i="11"/>
  <c r="I7" i="11"/>
  <c r="H7" i="11"/>
  <c r="E7" i="11"/>
  <c r="I6" i="11"/>
  <c r="H6" i="11"/>
  <c r="G6" i="11"/>
  <c r="F6" i="11"/>
  <c r="E6" i="11"/>
  <c r="I5" i="11"/>
  <c r="H5" i="11"/>
  <c r="G5" i="11"/>
  <c r="F5" i="11"/>
  <c r="E5" i="11"/>
  <c r="I4" i="11"/>
  <c r="H4" i="11"/>
  <c r="G4" i="11"/>
  <c r="F4" i="11"/>
  <c r="E4" i="11"/>
  <c r="I3" i="11"/>
  <c r="H3" i="11"/>
  <c r="G3" i="11"/>
  <c r="F3" i="11"/>
  <c r="E3" i="11"/>
  <c r="I2" i="11"/>
  <c r="H2" i="11"/>
  <c r="G2" i="11"/>
  <c r="F2" i="11"/>
  <c r="E2" i="11"/>
  <c r="E105" i="11"/>
  <c r="F105" i="11"/>
  <c r="I105" i="11"/>
  <c r="H105" i="11"/>
  <c r="G105" i="11"/>
  <c r="I111" i="19"/>
  <c r="H111" i="19"/>
  <c r="E111" i="19"/>
  <c r="I110" i="19"/>
  <c r="H110" i="19"/>
  <c r="E110" i="19"/>
  <c r="I109" i="19"/>
  <c r="H109" i="19"/>
  <c r="E109" i="19"/>
  <c r="I108" i="19"/>
  <c r="H108" i="19"/>
  <c r="E108" i="19"/>
  <c r="I107" i="19"/>
  <c r="H107" i="19"/>
  <c r="E107" i="19"/>
  <c r="I106" i="19"/>
  <c r="H106" i="19"/>
  <c r="E106" i="19"/>
  <c r="I105" i="19"/>
  <c r="H105" i="19"/>
  <c r="E105" i="19"/>
  <c r="I104" i="19"/>
  <c r="H104" i="19"/>
  <c r="G104" i="19"/>
  <c r="F104" i="19"/>
  <c r="E104" i="19"/>
  <c r="I103" i="19"/>
  <c r="H103" i="19"/>
  <c r="G103" i="19"/>
  <c r="F103" i="19"/>
  <c r="E103" i="19"/>
  <c r="I102" i="19"/>
  <c r="H102" i="19"/>
  <c r="G102" i="19"/>
  <c r="F102" i="19"/>
  <c r="E102" i="19"/>
  <c r="I101" i="19"/>
  <c r="H101" i="19"/>
  <c r="G101" i="19"/>
  <c r="F101" i="19"/>
  <c r="E101" i="19"/>
  <c r="I100" i="19"/>
  <c r="H100" i="19"/>
  <c r="G100" i="19"/>
  <c r="F100" i="19"/>
  <c r="E100" i="19"/>
  <c r="I99" i="19"/>
  <c r="H99" i="19"/>
  <c r="G99" i="19"/>
  <c r="F99" i="19"/>
  <c r="E99" i="19"/>
  <c r="I98" i="19"/>
  <c r="H98" i="19"/>
  <c r="G98" i="19"/>
  <c r="F98" i="19"/>
  <c r="E98" i="19"/>
  <c r="I97" i="19"/>
  <c r="H97" i="19"/>
  <c r="G97" i="19"/>
  <c r="F97" i="19"/>
  <c r="E97" i="19"/>
  <c r="I96" i="19"/>
  <c r="H96" i="19"/>
  <c r="G96" i="19"/>
  <c r="F96" i="19"/>
  <c r="E96" i="19"/>
  <c r="I95" i="19"/>
  <c r="H95" i="19"/>
  <c r="E95" i="19"/>
  <c r="I94" i="19"/>
  <c r="H94" i="19"/>
  <c r="E94" i="19"/>
  <c r="I93" i="19"/>
  <c r="H93" i="19"/>
  <c r="E93" i="19"/>
  <c r="I92" i="19"/>
  <c r="H92" i="19"/>
  <c r="G92" i="19"/>
  <c r="F92" i="19"/>
  <c r="E92" i="19"/>
  <c r="I91" i="19"/>
  <c r="H91" i="19"/>
  <c r="G91" i="19"/>
  <c r="F91" i="19"/>
  <c r="E91" i="19"/>
  <c r="I90" i="19"/>
  <c r="H90" i="19"/>
  <c r="E90" i="19"/>
  <c r="I89" i="19"/>
  <c r="H89" i="19"/>
  <c r="E89" i="19"/>
  <c r="I88" i="19"/>
  <c r="H88" i="19"/>
  <c r="E88" i="19"/>
  <c r="I87" i="19"/>
  <c r="H87" i="19"/>
  <c r="E87" i="19"/>
  <c r="I86" i="19"/>
  <c r="H86" i="19"/>
  <c r="G86" i="19"/>
  <c r="F86" i="19"/>
  <c r="E86" i="19"/>
  <c r="I85" i="19"/>
  <c r="H85" i="19"/>
  <c r="G85" i="19"/>
  <c r="F85" i="19"/>
  <c r="E85" i="19"/>
  <c r="I84" i="19"/>
  <c r="H84" i="19"/>
  <c r="G84" i="19"/>
  <c r="F84" i="19"/>
  <c r="E84" i="19"/>
  <c r="I83" i="19"/>
  <c r="H83" i="19"/>
  <c r="G83" i="19"/>
  <c r="F83" i="19"/>
  <c r="E83" i="19"/>
  <c r="I82" i="19"/>
  <c r="H82" i="19"/>
  <c r="E82" i="19"/>
  <c r="I81" i="19"/>
  <c r="H81" i="19"/>
  <c r="G81" i="19"/>
  <c r="F81" i="19"/>
  <c r="E81" i="19"/>
  <c r="I80" i="19"/>
  <c r="H80" i="19"/>
  <c r="E80" i="19"/>
  <c r="I79" i="19"/>
  <c r="H79" i="19"/>
  <c r="G79" i="19"/>
  <c r="F79" i="19"/>
  <c r="E79" i="19"/>
  <c r="I78" i="19"/>
  <c r="H78" i="19"/>
  <c r="E78" i="19"/>
  <c r="I77" i="19"/>
  <c r="H77" i="19"/>
  <c r="G77" i="19"/>
  <c r="F77" i="19"/>
  <c r="E77" i="19"/>
  <c r="I76" i="19"/>
  <c r="H76" i="19"/>
  <c r="G76" i="19"/>
  <c r="F76" i="19"/>
  <c r="E76" i="19"/>
  <c r="I75" i="19"/>
  <c r="H75" i="19"/>
  <c r="E75" i="19"/>
  <c r="I74" i="19"/>
  <c r="H74" i="19"/>
  <c r="G74" i="19"/>
  <c r="F74" i="19"/>
  <c r="E74" i="19"/>
  <c r="I73" i="19"/>
  <c r="H73" i="19"/>
  <c r="G73" i="19"/>
  <c r="F73" i="19"/>
  <c r="E73" i="19"/>
  <c r="I72" i="19"/>
  <c r="H72" i="19"/>
  <c r="E72" i="19"/>
  <c r="I71" i="19"/>
  <c r="H71" i="19"/>
  <c r="G71" i="19"/>
  <c r="F71" i="19"/>
  <c r="E71" i="19"/>
  <c r="I70" i="19"/>
  <c r="H70" i="19"/>
  <c r="G70" i="19"/>
  <c r="F70" i="19"/>
  <c r="E70" i="19"/>
  <c r="I69" i="19"/>
  <c r="H69" i="19"/>
  <c r="E69" i="19"/>
  <c r="I68" i="19"/>
  <c r="H68" i="19"/>
  <c r="E68" i="19"/>
  <c r="I67" i="19"/>
  <c r="H67" i="19"/>
  <c r="E67" i="19"/>
  <c r="I66" i="19"/>
  <c r="H66" i="19"/>
  <c r="E66" i="19"/>
  <c r="I65" i="19"/>
  <c r="H65" i="19"/>
  <c r="E65" i="19"/>
  <c r="I64" i="19"/>
  <c r="H64" i="19"/>
  <c r="G64" i="19"/>
  <c r="F64" i="19"/>
  <c r="E64" i="19"/>
  <c r="I63" i="19"/>
  <c r="H63" i="19"/>
  <c r="G63" i="19"/>
  <c r="F63" i="19"/>
  <c r="E63" i="19"/>
  <c r="I62" i="19"/>
  <c r="H62" i="19"/>
  <c r="G62" i="19"/>
  <c r="F62" i="19"/>
  <c r="E62" i="19"/>
  <c r="I61" i="19"/>
  <c r="H61" i="19"/>
  <c r="G61" i="19"/>
  <c r="F61" i="19"/>
  <c r="E61" i="19"/>
  <c r="I60" i="19"/>
  <c r="H60" i="19"/>
  <c r="G60" i="19"/>
  <c r="F60" i="19"/>
  <c r="E60" i="19"/>
  <c r="I59" i="19"/>
  <c r="H59" i="19"/>
  <c r="E59" i="19"/>
  <c r="I58" i="19"/>
  <c r="H58" i="19"/>
  <c r="G58" i="19"/>
  <c r="F58" i="19"/>
  <c r="E58" i="19"/>
  <c r="I57" i="19"/>
  <c r="H57" i="19"/>
  <c r="E57" i="19"/>
  <c r="I56" i="19"/>
  <c r="H56" i="19"/>
  <c r="E56" i="19"/>
  <c r="I55" i="19"/>
  <c r="H55" i="19"/>
  <c r="G55" i="19"/>
  <c r="F55" i="19"/>
  <c r="E55" i="19"/>
  <c r="I54" i="19"/>
  <c r="H54" i="19"/>
  <c r="E54" i="19"/>
  <c r="I53" i="19"/>
  <c r="H53" i="19"/>
  <c r="G53" i="19"/>
  <c r="F53" i="19"/>
  <c r="E53" i="19"/>
  <c r="I52" i="19"/>
  <c r="H52" i="19"/>
  <c r="G52" i="19"/>
  <c r="F52" i="19"/>
  <c r="E52" i="19"/>
  <c r="I51" i="19"/>
  <c r="H51" i="19"/>
  <c r="G51" i="19"/>
  <c r="F51" i="19"/>
  <c r="E51" i="19"/>
  <c r="I50" i="19"/>
  <c r="H50" i="19"/>
  <c r="G50" i="19"/>
  <c r="F50" i="19"/>
  <c r="E50" i="19"/>
  <c r="I49" i="19"/>
  <c r="H49" i="19"/>
  <c r="G49" i="19"/>
  <c r="F49" i="19"/>
  <c r="E49" i="19"/>
  <c r="I48" i="19"/>
  <c r="H48" i="19"/>
  <c r="G48" i="19"/>
  <c r="F48" i="19"/>
  <c r="E48" i="19"/>
  <c r="I47" i="19"/>
  <c r="H47" i="19"/>
  <c r="G47" i="19"/>
  <c r="F47" i="19"/>
  <c r="E47" i="19"/>
  <c r="I46" i="19"/>
  <c r="H46" i="19"/>
  <c r="E46" i="19"/>
  <c r="I45" i="19"/>
  <c r="H45" i="19"/>
  <c r="G45" i="19"/>
  <c r="F45" i="19"/>
  <c r="E45" i="19"/>
  <c r="I44" i="19"/>
  <c r="H44" i="19"/>
  <c r="G44" i="19"/>
  <c r="F44" i="19"/>
  <c r="E44" i="19"/>
  <c r="I43" i="19"/>
  <c r="H43" i="19"/>
  <c r="E43" i="19"/>
  <c r="I42" i="19"/>
  <c r="H42" i="19"/>
  <c r="E42" i="19"/>
  <c r="I41" i="19"/>
  <c r="H41" i="19"/>
  <c r="E41" i="19"/>
  <c r="I40" i="19"/>
  <c r="H40" i="19"/>
  <c r="E40" i="19"/>
  <c r="I39" i="19"/>
  <c r="H39" i="19"/>
  <c r="E39" i="19"/>
  <c r="I38" i="19"/>
  <c r="H38" i="19"/>
  <c r="E38" i="19"/>
  <c r="I37" i="19"/>
  <c r="H37" i="19"/>
  <c r="G37" i="19"/>
  <c r="F37" i="19"/>
  <c r="E37" i="19"/>
  <c r="I36" i="19"/>
  <c r="H36" i="19"/>
  <c r="G36" i="19"/>
  <c r="F36" i="19"/>
  <c r="E36" i="19"/>
  <c r="I35" i="19"/>
  <c r="H35" i="19"/>
  <c r="G35" i="19"/>
  <c r="F35" i="19"/>
  <c r="E35" i="19"/>
  <c r="I34" i="19"/>
  <c r="H34" i="19"/>
  <c r="G34" i="19"/>
  <c r="F34" i="19"/>
  <c r="E34" i="19"/>
  <c r="I33" i="19"/>
  <c r="H33" i="19"/>
  <c r="E33" i="19"/>
  <c r="I32" i="19"/>
  <c r="H32" i="19"/>
  <c r="G32" i="19"/>
  <c r="F32" i="19"/>
  <c r="E32" i="19"/>
  <c r="I31" i="19"/>
  <c r="H31" i="19"/>
  <c r="E31" i="19"/>
  <c r="I30" i="19"/>
  <c r="H30" i="19"/>
  <c r="G30" i="19"/>
  <c r="F30" i="19"/>
  <c r="E30" i="19"/>
  <c r="I29" i="19"/>
  <c r="H29" i="19"/>
  <c r="E29" i="19"/>
  <c r="I28" i="19"/>
  <c r="H28" i="19"/>
  <c r="E28" i="19"/>
  <c r="I27" i="19"/>
  <c r="H27" i="19"/>
  <c r="G27" i="19"/>
  <c r="F27" i="19"/>
  <c r="E27" i="19"/>
  <c r="I26" i="19"/>
  <c r="H26" i="19"/>
  <c r="G26" i="19"/>
  <c r="F26" i="19"/>
  <c r="E26" i="19"/>
  <c r="I25" i="19"/>
  <c r="H25" i="19"/>
  <c r="G25" i="19"/>
  <c r="F25" i="19"/>
  <c r="E25" i="19"/>
  <c r="I24" i="19"/>
  <c r="H24" i="19"/>
  <c r="G24" i="19"/>
  <c r="F24" i="19"/>
  <c r="E24" i="19"/>
  <c r="I23" i="19"/>
  <c r="H23" i="19"/>
  <c r="G23" i="19"/>
  <c r="F23" i="19"/>
  <c r="E23" i="19"/>
  <c r="I22" i="19"/>
  <c r="H22" i="19"/>
  <c r="G22" i="19"/>
  <c r="F22" i="19"/>
  <c r="E22" i="19"/>
  <c r="I21" i="19"/>
  <c r="H21" i="19"/>
  <c r="E21" i="19"/>
  <c r="I20" i="19"/>
  <c r="H20" i="19"/>
  <c r="E20" i="19"/>
  <c r="I19" i="19"/>
  <c r="H19" i="19"/>
  <c r="G19" i="19"/>
  <c r="F19" i="19"/>
  <c r="E19" i="19"/>
  <c r="I18" i="19"/>
  <c r="H18" i="19"/>
  <c r="G18" i="19"/>
  <c r="F18" i="19"/>
  <c r="E18" i="19"/>
  <c r="I17" i="19"/>
  <c r="H17" i="19"/>
  <c r="E17" i="19"/>
  <c r="I16" i="19"/>
  <c r="H16" i="19"/>
  <c r="E16" i="19"/>
  <c r="I15" i="19"/>
  <c r="H15" i="19"/>
  <c r="G15" i="19"/>
  <c r="F15" i="19"/>
  <c r="E15" i="19"/>
  <c r="I14" i="19"/>
  <c r="H14" i="19"/>
  <c r="G14" i="19"/>
  <c r="F14" i="19"/>
  <c r="E14" i="19"/>
  <c r="I13" i="19"/>
  <c r="H13" i="19"/>
  <c r="G13" i="19"/>
  <c r="F13" i="19"/>
  <c r="E13" i="19"/>
  <c r="I12" i="19"/>
  <c r="H12" i="19"/>
  <c r="G12" i="19"/>
  <c r="F12" i="19"/>
  <c r="E12" i="19"/>
  <c r="I11" i="19"/>
  <c r="H11" i="19"/>
  <c r="G11" i="19"/>
  <c r="F11" i="19"/>
  <c r="E11" i="19"/>
  <c r="I10" i="19"/>
  <c r="H10" i="19"/>
  <c r="E10" i="19"/>
  <c r="I9" i="19"/>
  <c r="H9" i="19"/>
  <c r="E9" i="19"/>
  <c r="I8" i="19"/>
  <c r="H8" i="19"/>
  <c r="E8" i="19"/>
  <c r="I7" i="19"/>
  <c r="H7" i="19"/>
  <c r="E7" i="19"/>
  <c r="I6" i="19"/>
  <c r="H6" i="19"/>
  <c r="G6" i="19"/>
  <c r="F6" i="19"/>
  <c r="E6" i="19"/>
  <c r="I5" i="19"/>
  <c r="H5" i="19"/>
  <c r="G5" i="19"/>
  <c r="F5" i="19"/>
  <c r="E5" i="19"/>
  <c r="I4" i="19"/>
  <c r="H4" i="19"/>
  <c r="E4" i="19"/>
  <c r="I3" i="19"/>
  <c r="H3" i="19"/>
  <c r="E3" i="19"/>
  <c r="I2" i="19"/>
  <c r="H2" i="19"/>
  <c r="E2" i="19"/>
  <c r="F69" i="19"/>
  <c r="F3" i="19"/>
  <c r="F11" i="11"/>
  <c r="F89" i="11"/>
  <c r="F80" i="19"/>
  <c r="F38" i="19"/>
  <c r="F59" i="19"/>
  <c r="F107" i="19"/>
  <c r="F90" i="19"/>
  <c r="F103" i="11"/>
  <c r="F136" i="11"/>
  <c r="F94" i="19"/>
  <c r="F92" i="11"/>
  <c r="F89" i="19"/>
  <c r="F111" i="11"/>
  <c r="F15" i="11"/>
  <c r="F73" i="11"/>
  <c r="F87" i="11"/>
  <c r="F108" i="11"/>
  <c r="F57" i="19"/>
  <c r="F100" i="11"/>
  <c r="F107" i="11"/>
  <c r="F9" i="19"/>
  <c r="F43" i="19"/>
  <c r="F93" i="19"/>
  <c r="F137" i="11"/>
  <c r="F50" i="11"/>
  <c r="F124" i="11"/>
  <c r="F90" i="11"/>
  <c r="F65" i="19"/>
  <c r="F160" i="11"/>
  <c r="F7" i="11"/>
  <c r="F54" i="19"/>
  <c r="F110" i="19"/>
  <c r="F17" i="19"/>
  <c r="F42" i="19"/>
  <c r="F40" i="19"/>
  <c r="F46" i="19"/>
  <c r="F133" i="11"/>
  <c r="F9" i="11"/>
  <c r="F130" i="11"/>
  <c r="F29" i="19"/>
  <c r="F105" i="19"/>
  <c r="F78" i="19"/>
  <c r="F7" i="19"/>
  <c r="F49" i="11"/>
  <c r="F128" i="11"/>
  <c r="F102" i="11"/>
  <c r="F75" i="19"/>
  <c r="F104" i="11"/>
  <c r="F140" i="11"/>
  <c r="G69" i="19"/>
  <c r="G21" i="11"/>
  <c r="G11" i="11"/>
  <c r="G89" i="11"/>
  <c r="G80" i="19"/>
  <c r="G38" i="19"/>
  <c r="G66" i="19"/>
  <c r="G90" i="19"/>
  <c r="G136" i="11"/>
  <c r="G156" i="11"/>
  <c r="G94" i="19"/>
  <c r="G92" i="11"/>
  <c r="G89" i="19"/>
  <c r="G15" i="11"/>
  <c r="G73" i="11"/>
  <c r="G87" i="11"/>
  <c r="G108" i="11"/>
  <c r="G57" i="19"/>
  <c r="G68" i="19"/>
  <c r="G100" i="11"/>
  <c r="G107" i="11"/>
  <c r="G9" i="19"/>
  <c r="G50" i="11"/>
  <c r="G124" i="11"/>
  <c r="G90" i="11"/>
  <c r="G65" i="19"/>
  <c r="G66" i="11"/>
  <c r="G37" i="11"/>
  <c r="G41" i="19"/>
  <c r="G54" i="19"/>
  <c r="G110" i="19"/>
  <c r="G2" i="19"/>
  <c r="G17" i="19"/>
  <c r="G28" i="19"/>
  <c r="G46" i="19"/>
  <c r="G9" i="11"/>
  <c r="G130" i="11"/>
  <c r="G105" i="19"/>
  <c r="G49" i="11"/>
  <c r="G53" i="11"/>
  <c r="G128" i="11"/>
  <c r="G93" i="11"/>
  <c r="G75" i="19"/>
  <c r="G67" i="19"/>
  <c r="G10" i="19"/>
  <c r="G116" i="11"/>
  <c r="G140" i="11"/>
  <c r="G164" i="11"/>
  <c r="FN256" i="32"/>
  <c r="FP122" i="32"/>
  <c r="FN129" i="32"/>
  <c r="FL240" i="32"/>
  <c r="FL119" i="32"/>
  <c r="FS183" i="32"/>
  <c r="FP222" i="32"/>
  <c r="FN2" i="32"/>
  <c r="FN98" i="32"/>
  <c r="FS61" i="32"/>
  <c r="FN259" i="32"/>
  <c r="FL174" i="32"/>
  <c r="FP60" i="32"/>
  <c r="FL208" i="32"/>
  <c r="FL215" i="32"/>
  <c r="FN118" i="32"/>
  <c r="FP274" i="32"/>
  <c r="FN240" i="32"/>
  <c r="FP235" i="32"/>
  <c r="FL184" i="32"/>
  <c r="FL80" i="32"/>
  <c r="FS96" i="32"/>
  <c r="FL69" i="32"/>
  <c r="FP72" i="32"/>
  <c r="FP82" i="32"/>
  <c r="FN154" i="32"/>
  <c r="FL11" i="32"/>
  <c r="FL59" i="32"/>
  <c r="FP94" i="32"/>
  <c r="FP206" i="32"/>
  <c r="FL5" i="32"/>
  <c r="FL243" i="32"/>
  <c r="FL211" i="32"/>
  <c r="FP262" i="32"/>
  <c r="FP126" i="32"/>
  <c r="FN127" i="32"/>
  <c r="FP275" i="32"/>
  <c r="FL170" i="32"/>
  <c r="FS222" i="32"/>
  <c r="FL41" i="32"/>
  <c r="FL40" i="32"/>
  <c r="FP28" i="32"/>
  <c r="FP172" i="32"/>
  <c r="FL234" i="32"/>
  <c r="FN135" i="32"/>
  <c r="FP138" i="32"/>
  <c r="FL205" i="32"/>
  <c r="FN269" i="32"/>
  <c r="FL151" i="32"/>
  <c r="FP105" i="32"/>
  <c r="FP64" i="32"/>
  <c r="FL51" i="32"/>
  <c r="FN72" i="32"/>
  <c r="FS18" i="32"/>
  <c r="FN140" i="32"/>
  <c r="FP108" i="32"/>
  <c r="FN122" i="32"/>
  <c r="FN199" i="32"/>
  <c r="FN158" i="32"/>
  <c r="FN171" i="32"/>
  <c r="FP204" i="32"/>
  <c r="FP209" i="32"/>
  <c r="FP240" i="32"/>
  <c r="FP231" i="32"/>
  <c r="FP166" i="32"/>
  <c r="FN224" i="32"/>
  <c r="FL134" i="32"/>
  <c r="FN9" i="32"/>
  <c r="FP76" i="32"/>
  <c r="FP77" i="32"/>
  <c r="FN210" i="32"/>
  <c r="FN231" i="32"/>
  <c r="FN229" i="32"/>
  <c r="FL156" i="32"/>
  <c r="FP193" i="32"/>
  <c r="FL216" i="32"/>
  <c r="FL207" i="32"/>
  <c r="FN126" i="32"/>
  <c r="FP270" i="32"/>
  <c r="FS256" i="32"/>
  <c r="FP97" i="32"/>
  <c r="FL48" i="32"/>
  <c r="FP71" i="32"/>
  <c r="FL66" i="32"/>
  <c r="FP36" i="32"/>
  <c r="FN254" i="32"/>
  <c r="FN232" i="32"/>
  <c r="FL37" i="32"/>
  <c r="FN138" i="32"/>
  <c r="FL197" i="32"/>
  <c r="FP161" i="32"/>
  <c r="FP176" i="32"/>
  <c r="FP167" i="32"/>
  <c r="FN128" i="32"/>
  <c r="FN206" i="32"/>
  <c r="FP236" i="32"/>
  <c r="FN88" i="32"/>
  <c r="FN44" i="32"/>
  <c r="FN93" i="32"/>
  <c r="FP99" i="32"/>
  <c r="FL33" i="32"/>
  <c r="FN268" i="32"/>
  <c r="FN50" i="32"/>
  <c r="FN179" i="32"/>
  <c r="FN265" i="32"/>
  <c r="FL160" i="32"/>
  <c r="FP57" i="32"/>
  <c r="FP3" i="35"/>
  <c r="FN165" i="32"/>
  <c r="FL220" i="32"/>
  <c r="FP191" i="32"/>
  <c r="FN121" i="32"/>
  <c r="FL154" i="32"/>
  <c r="FS274" i="32"/>
  <c r="FS33" i="32"/>
  <c r="FP113" i="32"/>
  <c r="FN82" i="32"/>
  <c r="FN271" i="32"/>
  <c r="FL17" i="32"/>
  <c r="FP63" i="32"/>
  <c r="FS240" i="32"/>
  <c r="FL108" i="32"/>
  <c r="FP276" i="32"/>
  <c r="FN114" i="32"/>
  <c r="FP271" i="32"/>
  <c r="FN202" i="32"/>
  <c r="FP141" i="32"/>
  <c r="FP145" i="32"/>
  <c r="FL152" i="32"/>
  <c r="FL143" i="32"/>
  <c r="FP252" i="32"/>
  <c r="FN190" i="32"/>
  <c r="FL188" i="32"/>
  <c r="FN10" i="32"/>
  <c r="FL82" i="32"/>
  <c r="FN55" i="32"/>
  <c r="FN162" i="32"/>
  <c r="FL127" i="32"/>
  <c r="FN57" i="32"/>
  <c r="FP135" i="32"/>
  <c r="FL179" i="32"/>
  <c r="FN241" i="32"/>
  <c r="FP217" i="32"/>
  <c r="FS271" i="32"/>
  <c r="FN136" i="32"/>
  <c r="FN207" i="32"/>
  <c r="FP80" i="32"/>
  <c r="FL49" i="32"/>
  <c r="FN96" i="32"/>
  <c r="FS2" i="32"/>
  <c r="FS31" i="32"/>
  <c r="FN273" i="32"/>
  <c r="FN65" i="32"/>
  <c r="FN74" i="32"/>
  <c r="FS19" i="32"/>
  <c r="FP183" i="32"/>
  <c r="FS37" i="32"/>
  <c r="FN159" i="32"/>
  <c r="FL244" i="32"/>
  <c r="FL172" i="32"/>
  <c r="FP133" i="32"/>
  <c r="FP162" i="32"/>
  <c r="FS250" i="32"/>
  <c r="FP218" i="32"/>
  <c r="FP25" i="32"/>
  <c r="FS70" i="32"/>
  <c r="FS45" i="32"/>
  <c r="FP187" i="32"/>
  <c r="FP155" i="32"/>
  <c r="FN238" i="32"/>
  <c r="FL214" i="32"/>
  <c r="FP195" i="32"/>
  <c r="FL251" i="32"/>
  <c r="FL275" i="32"/>
  <c r="FP223" i="32"/>
  <c r="FL42" i="32"/>
  <c r="FN59" i="32"/>
  <c r="FN53" i="32"/>
  <c r="FP50" i="32"/>
  <c r="FN227" i="32"/>
  <c r="FN133" i="32"/>
  <c r="FS3" i="32"/>
  <c r="FN249" i="32"/>
  <c r="FL200" i="32"/>
  <c r="FN56" i="32"/>
  <c r="FL62" i="32"/>
  <c r="FP149" i="32"/>
  <c r="FP272" i="32"/>
  <c r="FL148" i="32"/>
  <c r="FP254" i="32"/>
  <c r="FL181" i="32"/>
  <c r="FN214" i="32"/>
  <c r="FP173" i="32"/>
  <c r="FP21" i="32"/>
  <c r="FL79" i="32"/>
  <c r="FL95" i="32"/>
  <c r="FN262" i="32"/>
  <c r="FL268" i="32"/>
  <c r="FN46" i="32"/>
  <c r="FL135" i="32"/>
  <c r="FP248" i="32"/>
  <c r="FP263" i="32"/>
  <c r="FL206" i="32"/>
  <c r="FP157" i="32"/>
  <c r="FL252" i="32"/>
  <c r="FL157" i="32"/>
  <c r="FP68" i="32"/>
  <c r="FN69" i="32"/>
  <c r="FL106" i="32"/>
  <c r="FN66" i="32"/>
  <c r="FS53" i="32"/>
  <c r="FN204" i="32"/>
  <c r="FN161" i="32"/>
  <c r="FP69" i="32"/>
  <c r="FL14" i="32"/>
  <c r="FS174" i="32"/>
  <c r="FN208" i="32"/>
  <c r="FN215" i="32"/>
  <c r="FL142" i="32"/>
  <c r="FL117" i="32"/>
  <c r="FP188" i="32"/>
  <c r="FL223" i="32"/>
  <c r="FN20" i="32"/>
  <c r="FN35" i="32"/>
  <c r="FS14" i="32"/>
  <c r="FN49" i="32"/>
  <c r="FS51" i="32"/>
  <c r="FN188" i="32"/>
  <c r="FN92" i="32"/>
  <c r="FN203" i="32"/>
  <c r="FN156" i="32"/>
  <c r="FP214" i="32"/>
  <c r="FL7" i="32"/>
  <c r="FS4" i="35"/>
  <c r="FL209" i="32"/>
  <c r="FL89" i="32"/>
  <c r="FS264" i="32"/>
  <c r="FL97" i="32"/>
  <c r="FN276" i="32"/>
  <c r="FS232" i="32"/>
  <c r="FP208" i="32"/>
  <c r="FP62" i="32"/>
  <c r="FL194" i="32"/>
  <c r="FL12" i="32"/>
  <c r="FL210" i="32"/>
  <c r="FL224" i="32"/>
  <c r="FS97" i="32"/>
  <c r="FS119" i="32"/>
  <c r="FN87" i="32"/>
  <c r="FN200" i="32"/>
  <c r="FL120" i="32"/>
  <c r="FP215" i="32"/>
  <c r="FS36" i="32"/>
  <c r="FP159" i="32"/>
  <c r="FS176" i="32"/>
  <c r="FL60" i="32"/>
  <c r="FN3" i="35"/>
  <c r="FN180" i="32"/>
  <c r="FP134" i="32"/>
  <c r="FN184" i="32"/>
  <c r="FS199" i="32"/>
  <c r="FL126" i="32"/>
  <c r="FP269" i="32"/>
  <c r="FL164" i="32"/>
  <c r="FP261" i="32"/>
  <c r="FN3" i="32"/>
  <c r="FN19" i="32"/>
  <c r="FN17" i="32"/>
  <c r="FN260" i="32"/>
  <c r="FP202" i="32"/>
  <c r="FL111" i="32"/>
  <c r="FL171" i="32"/>
  <c r="FL202" i="32"/>
  <c r="FN113" i="32"/>
  <c r="FL176" i="32"/>
  <c r="FP139" i="32"/>
  <c r="FN167" i="32"/>
  <c r="FL198" i="32"/>
  <c r="FL91" i="32"/>
  <c r="FL71" i="32"/>
  <c r="FL94" i="32"/>
  <c r="FP52" i="32"/>
  <c r="FL96" i="32"/>
  <c r="FN267" i="32"/>
  <c r="FN94" i="32"/>
  <c r="FP101" i="32"/>
  <c r="FN226" i="32"/>
  <c r="FL233" i="32"/>
  <c r="FN70" i="32"/>
  <c r="FL145" i="32"/>
  <c r="FP184" i="32"/>
  <c r="FJ30" i="32"/>
  <c r="FP127" i="32"/>
  <c r="FL169" i="32"/>
  <c r="FN217" i="32"/>
  <c r="FN169" i="32"/>
  <c r="FP32" i="32"/>
  <c r="FN106" i="32"/>
  <c r="FN81" i="32"/>
  <c r="FL265" i="32"/>
  <c r="FP116" i="32"/>
  <c r="FP140" i="32"/>
  <c r="FL125" i="32"/>
  <c r="FL114" i="32"/>
  <c r="FL218" i="32"/>
  <c r="FL186" i="32"/>
  <c r="FS185" i="32"/>
  <c r="FP45" i="32"/>
  <c r="FL67" i="32"/>
  <c r="FN51" i="32"/>
  <c r="FN108" i="32"/>
  <c r="FN147" i="32"/>
  <c r="FN237" i="32"/>
  <c r="FS40" i="32"/>
  <c r="FN220" i="32"/>
  <c r="FP205" i="32"/>
  <c r="FS58" i="32"/>
  <c r="FN67" i="32"/>
  <c r="FL245" i="32"/>
  <c r="FL263" i="32"/>
  <c r="FP224" i="32"/>
  <c r="FL133" i="32"/>
  <c r="FP182" i="32"/>
  <c r="FN253" i="32"/>
  <c r="FS238" i="32"/>
  <c r="FL2" i="32"/>
  <c r="FN103" i="32"/>
  <c r="FS76" i="32"/>
  <c r="FN132" i="32"/>
  <c r="FL10" i="32"/>
  <c r="FJ6" i="32"/>
  <c r="FL180" i="32"/>
  <c r="FP239" i="32"/>
  <c r="FL230" i="32"/>
  <c r="FP229" i="32"/>
  <c r="FP189" i="32"/>
  <c r="FL262" i="32"/>
  <c r="FP198" i="32"/>
  <c r="FL21" i="32"/>
  <c r="FP58" i="32"/>
  <c r="FL19" i="32"/>
  <c r="FL16" i="32"/>
  <c r="FN212" i="32"/>
  <c r="FN124" i="32"/>
  <c r="FP196" i="32"/>
  <c r="FN18" i="32"/>
  <c r="FP266" i="32"/>
  <c r="FS255" i="32"/>
  <c r="FP175" i="32"/>
  <c r="FP190" i="32"/>
  <c r="FP125" i="32"/>
  <c r="FL68" i="32"/>
  <c r="FS180" i="32"/>
  <c r="FL256" i="32"/>
  <c r="FS56" i="32"/>
  <c r="FS12" i="32"/>
  <c r="FN107" i="32"/>
  <c r="FP81" i="32"/>
  <c r="FN275" i="32"/>
  <c r="FN197" i="32"/>
  <c r="FS74" i="32"/>
  <c r="FN116" i="32"/>
  <c r="FS159" i="32"/>
  <c r="FS3" i="35"/>
  <c r="FP109" i="32"/>
  <c r="FN187" i="32"/>
  <c r="FJ26" i="32"/>
  <c r="FL4" i="35"/>
  <c r="FL7" i="35"/>
  <c r="FN263" i="32"/>
  <c r="FL3" i="32"/>
  <c r="FL122" i="32"/>
  <c r="FL99" i="32"/>
  <c r="FN117" i="32"/>
  <c r="FL261" i="32"/>
  <c r="FL149" i="32"/>
  <c r="FN264" i="32"/>
  <c r="FL90" i="32"/>
  <c r="FN219" i="32"/>
  <c r="FL178" i="32"/>
  <c r="FL52" i="32"/>
  <c r="FL146" i="32"/>
  <c r="FL74" i="32"/>
  <c r="FL259" i="32"/>
  <c r="FN58" i="32"/>
  <c r="FN42" i="32"/>
  <c r="FN255" i="32"/>
  <c r="FP259" i="32"/>
  <c r="FL267" i="32"/>
  <c r="FL166" i="32"/>
  <c r="FJ104" i="32"/>
  <c r="FL8" i="32"/>
  <c r="FJ68" i="32"/>
  <c r="FP260" i="32"/>
  <c r="FL101" i="32"/>
  <c r="FP96" i="32"/>
  <c r="FP84" i="32"/>
  <c r="FN125" i="32"/>
  <c r="FP137" i="32"/>
  <c r="FS69" i="32"/>
  <c r="FL165" i="32"/>
  <c r="FP129" i="32"/>
  <c r="FL136" i="32"/>
  <c r="FP119" i="32"/>
  <c r="FP220" i="32"/>
  <c r="FN166" i="32"/>
  <c r="FP156" i="32"/>
  <c r="FL9" i="32"/>
  <c r="FN45" i="32"/>
  <c r="FP90" i="32"/>
  <c r="FL50" i="32"/>
  <c r="FL45" i="32"/>
  <c r="FN252" i="32"/>
  <c r="FL44" i="32"/>
  <c r="FP61" i="32"/>
  <c r="FN236" i="32"/>
  <c r="FP131" i="32"/>
  <c r="FP43" i="32"/>
  <c r="FL144" i="32"/>
  <c r="FL199" i="32"/>
  <c r="FS258" i="32"/>
  <c r="FP250" i="32"/>
  <c r="FP216" i="32"/>
  <c r="FN150" i="32"/>
  <c r="FL168" i="32"/>
  <c r="FN6" i="32"/>
  <c r="FP78" i="32"/>
  <c r="FN146" i="32"/>
  <c r="FL129" i="32"/>
  <c r="FP168" i="32"/>
  <c r="FL255" i="32"/>
  <c r="FP251" i="32"/>
  <c r="FL153" i="32"/>
  <c r="FS201" i="32"/>
  <c r="FN153" i="32"/>
  <c r="FN16" i="32"/>
  <c r="FL39" i="32"/>
  <c r="FL84" i="32"/>
  <c r="FN90" i="32"/>
  <c r="FN109" i="32"/>
  <c r="FN218" i="32"/>
  <c r="FL72" i="32"/>
  <c r="FL92" i="32"/>
  <c r="FN157" i="32"/>
  <c r="FL237" i="32"/>
  <c r="FS13" i="32"/>
  <c r="FL155" i="32"/>
  <c r="FL123" i="32"/>
  <c r="FN198" i="32"/>
  <c r="FL128" i="32"/>
  <c r="FP163" i="32"/>
  <c r="FL219" i="32"/>
  <c r="FP219" i="32"/>
  <c r="FS217" i="32"/>
  <c r="FL109" i="32"/>
  <c r="FN36" i="32"/>
  <c r="FL18" i="32"/>
  <c r="FN272" i="32"/>
  <c r="FS85" i="32"/>
  <c r="FL118" i="32"/>
  <c r="FN258" i="32"/>
  <c r="FN174" i="32"/>
  <c r="FL260" i="32"/>
  <c r="FP115" i="32"/>
  <c r="FL163" i="32"/>
  <c r="FL187" i="32"/>
  <c r="FS121" i="32"/>
  <c r="FN89" i="32"/>
  <c r="FS30" i="32"/>
  <c r="FN78" i="32"/>
  <c r="FL85" i="32"/>
  <c r="FN211" i="32"/>
  <c r="FN141" i="32"/>
  <c r="FL190" i="32"/>
  <c r="FS27" i="32"/>
  <c r="FP242" i="32"/>
  <c r="FP210" i="32"/>
  <c r="FP256" i="32"/>
  <c r="FL140" i="32"/>
  <c r="FN274" i="32"/>
  <c r="FL246" i="32"/>
  <c r="FP246" i="32"/>
  <c r="FS49" i="32"/>
  <c r="FS62" i="32"/>
  <c r="FL24" i="32"/>
  <c r="FN148" i="32"/>
  <c r="FN34" i="32"/>
  <c r="FP160" i="32"/>
  <c r="FS4" i="32"/>
  <c r="FL189" i="32"/>
  <c r="FN52" i="32"/>
  <c r="FN23" i="32"/>
  <c r="FL196" i="32"/>
  <c r="FL236" i="32"/>
  <c r="FP158" i="32"/>
  <c r="FN270" i="32"/>
  <c r="FL239" i="32"/>
  <c r="FN176" i="32"/>
  <c r="FP59" i="32"/>
  <c r="FP255" i="32"/>
  <c r="FP7" i="32"/>
  <c r="FS79" i="32"/>
  <c r="FL175" i="32"/>
  <c r="FN112" i="32"/>
  <c r="FS28" i="32"/>
  <c r="FN95" i="32"/>
  <c r="FP186" i="32"/>
  <c r="FP154" i="32"/>
  <c r="FP128" i="32"/>
  <c r="FL138" i="32"/>
  <c r="FL250" i="32"/>
  <c r="FS160" i="32"/>
  <c r="FN160" i="32"/>
  <c r="FS144" i="32"/>
  <c r="FP44" i="32"/>
  <c r="FS102" i="32"/>
  <c r="FL70" i="32"/>
  <c r="FN111" i="32"/>
  <c r="FL229" i="32"/>
  <c r="FN186" i="32"/>
  <c r="FP171" i="32"/>
  <c r="FN168" i="32"/>
  <c r="FN175" i="32"/>
  <c r="FL228" i="32"/>
  <c r="FP253" i="32"/>
  <c r="FP181" i="32"/>
  <c r="FL221" i="32"/>
  <c r="FS68" i="32"/>
  <c r="FS80" i="32"/>
  <c r="FL81" i="32"/>
  <c r="FP106" i="32"/>
  <c r="FS107" i="32"/>
  <c r="FN164" i="32"/>
  <c r="FN61" i="32"/>
  <c r="FL107" i="32"/>
  <c r="FP258" i="32"/>
  <c r="FS261" i="32"/>
  <c r="FP49" i="32"/>
  <c r="FP267" i="32"/>
  <c r="FP123" i="32"/>
  <c r="FN225" i="32"/>
  <c r="FP201" i="32"/>
  <c r="FN247" i="32"/>
  <c r="FS112" i="32"/>
  <c r="FN183" i="32"/>
  <c r="FN11" i="32"/>
  <c r="FL76" i="32"/>
  <c r="FN173" i="32"/>
  <c r="FN191" i="32"/>
  <c r="FS175" i="32"/>
  <c r="FP226" i="32"/>
  <c r="FL226" i="32"/>
  <c r="FP200" i="32"/>
  <c r="FL264" i="32"/>
  <c r="FP144" i="32"/>
  <c r="FL23" i="32"/>
  <c r="FL87" i="32"/>
  <c r="FL35" i="32"/>
  <c r="FL15" i="32"/>
  <c r="FN41" i="32"/>
  <c r="FN130" i="32"/>
  <c r="FP40" i="32"/>
  <c r="FS59" i="32"/>
  <c r="FN221" i="32"/>
  <c r="FL235" i="32"/>
  <c r="FL47" i="32"/>
  <c r="FL241" i="32"/>
  <c r="FP265" i="32"/>
  <c r="FL141" i="32"/>
  <c r="FL269" i="32"/>
  <c r="FL159" i="32"/>
  <c r="FL162" i="32"/>
  <c r="FL130" i="32"/>
  <c r="FS272" i="32"/>
  <c r="FS41" i="32"/>
  <c r="FL98" i="32"/>
  <c r="FP47" i="32"/>
  <c r="FL276" i="32"/>
  <c r="FL100" i="32"/>
  <c r="FL225" i="32"/>
  <c r="FS192" i="32"/>
  <c r="FN223" i="32"/>
  <c r="FL253" i="32"/>
  <c r="FP273" i="32"/>
  <c r="FP130" i="32"/>
  <c r="FP244" i="32"/>
  <c r="FS167" i="32"/>
  <c r="FP79" i="32"/>
  <c r="FP110" i="32"/>
  <c r="FP98" i="32"/>
  <c r="FP87" i="32"/>
  <c r="FN123" i="32"/>
  <c r="FN213" i="32"/>
  <c r="FL167" i="32"/>
  <c r="FL110" i="32"/>
  <c r="FL193" i="32"/>
  <c r="FL248" i="32"/>
  <c r="FP237" i="32"/>
  <c r="FL104" i="32"/>
  <c r="FL217" i="32"/>
  <c r="FL273" i="32"/>
  <c r="FP249" i="32"/>
  <c r="FL29" i="32"/>
  <c r="FS60" i="32"/>
  <c r="FP93" i="32"/>
  <c r="FN71" i="32"/>
  <c r="FN101" i="32"/>
  <c r="FN246" i="32"/>
  <c r="FN149" i="32"/>
  <c r="FN99" i="32"/>
  <c r="FN172" i="32"/>
  <c r="FP177" i="32"/>
  <c r="FP264" i="32"/>
  <c r="FP66" i="32"/>
  <c r="FL274" i="32"/>
  <c r="FN163" i="32"/>
  <c r="FN196" i="32"/>
  <c r="FN142" i="32"/>
  <c r="FP225" i="32"/>
  <c r="FP91" i="32"/>
  <c r="FL55" i="32"/>
  <c r="FJ15" i="32"/>
  <c r="FL32" i="32"/>
  <c r="FP114" i="32"/>
  <c r="FP152" i="32"/>
  <c r="FP107" i="32"/>
  <c r="FS65" i="32"/>
  <c r="FL257" i="32"/>
  <c r="FN15" i="32"/>
  <c r="FP85" i="32"/>
  <c r="FL177" i="32"/>
  <c r="FP232" i="32"/>
  <c r="FP213" i="32"/>
  <c r="FL22" i="32"/>
  <c r="FL201" i="32"/>
  <c r="FL249" i="32"/>
  <c r="FN233" i="32"/>
  <c r="FP54" i="32"/>
  <c r="FS35" i="32"/>
  <c r="FL61" i="32"/>
  <c r="FL77" i="32"/>
  <c r="FN155" i="32"/>
  <c r="FL131" i="32"/>
  <c r="FP170" i="32"/>
  <c r="FP243" i="32"/>
  <c r="FN182" i="32"/>
  <c r="FP142" i="32"/>
  <c r="FJ22" i="32"/>
  <c r="FL212" i="32"/>
  <c r="FJ8" i="32"/>
  <c r="FL124" i="32"/>
  <c r="FS66" i="32"/>
  <c r="FS78" i="32"/>
  <c r="FL58" i="32"/>
  <c r="FP51" i="32"/>
  <c r="FN251" i="32"/>
  <c r="FN181" i="32"/>
  <c r="FP39" i="32"/>
  <c r="FL34" i="32"/>
  <c r="FN222" i="32"/>
  <c r="FL270" i="32"/>
  <c r="FN195" i="32"/>
  <c r="FP268" i="32"/>
  <c r="FP241" i="32"/>
  <c r="FL150" i="32"/>
  <c r="FL112" i="32"/>
  <c r="FL254" i="32"/>
  <c r="FP143" i="32"/>
  <c r="FL132" i="32"/>
  <c r="FP3" i="32"/>
  <c r="FP18" i="32"/>
  <c r="FN230" i="32"/>
  <c r="FS182" i="32"/>
  <c r="FL203" i="32"/>
  <c r="FN209" i="32"/>
  <c r="FP185" i="32"/>
  <c r="FL231" i="32"/>
  <c r="FS191" i="32"/>
  <c r="FN143" i="32"/>
  <c r="FL46" i="32"/>
  <c r="FS82" i="32"/>
  <c r="FP70" i="32"/>
  <c r="FN85" i="32"/>
  <c r="FN39" i="32"/>
  <c r="FN257" i="32"/>
  <c r="FP34" i="32"/>
  <c r="FP53" i="32"/>
  <c r="FN266" i="32"/>
  <c r="FL213" i="32"/>
  <c r="FN40" i="32"/>
  <c r="FL113" i="32"/>
  <c r="FN144" i="32"/>
  <c r="FS127" i="32"/>
  <c r="FL227" i="32"/>
  <c r="FL137" i="32"/>
  <c r="FN185" i="32"/>
  <c r="FN137" i="32"/>
  <c r="FL27" i="32"/>
  <c r="FL64" i="32"/>
  <c r="FL83" i="32"/>
  <c r="FP89" i="32"/>
  <c r="FP179" i="32"/>
  <c r="FN77" i="32"/>
  <c r="FL192" i="32"/>
  <c r="FP120" i="32"/>
  <c r="FP227" i="32"/>
  <c r="FL195" i="32"/>
  <c r="FL121" i="32"/>
  <c r="FS169" i="32"/>
  <c r="FP192" i="32"/>
  <c r="FP37" i="32"/>
  <c r="FP103" i="32"/>
  <c r="FN47" i="32"/>
  <c r="FN48" i="32"/>
  <c r="FN43" i="32"/>
  <c r="FN194" i="32"/>
  <c r="FP14" i="32"/>
  <c r="FS153" i="32"/>
  <c r="FS55" i="32"/>
  <c r="FS248" i="32"/>
  <c r="FP148" i="32"/>
  <c r="FL147" i="32"/>
  <c r="FL115" i="32"/>
  <c r="FP150" i="32"/>
  <c r="FS137" i="32"/>
  <c r="FL232" i="32"/>
  <c r="FL75" i="32"/>
  <c r="FL54" i="32"/>
  <c r="FP55" i="32"/>
  <c r="FS106" i="32"/>
  <c r="FS44" i="32"/>
  <c r="FN178" i="32"/>
  <c r="FN79" i="32"/>
  <c r="FP35" i="32"/>
  <c r="FN189" i="32"/>
  <c r="FN134" i="32"/>
  <c r="FS231" i="32"/>
  <c r="FN205" i="32"/>
  <c r="FP203" i="32"/>
  <c r="FP8" i="32"/>
  <c r="FN139" i="32"/>
  <c r="FP228" i="32"/>
  <c r="FS64" i="32"/>
  <c r="FN84" i="32"/>
  <c r="FP112" i="32"/>
  <c r="FS47" i="32"/>
  <c r="FP230" i="32"/>
  <c r="FS98" i="32"/>
  <c r="FP124" i="32"/>
  <c r="FP194" i="32"/>
  <c r="FN64" i="32"/>
  <c r="FN216" i="32"/>
  <c r="FP199" i="32"/>
  <c r="FL116" i="32"/>
  <c r="FL25" i="32"/>
  <c r="FS89" i="32"/>
  <c r="FP151" i="32"/>
  <c r="FP211" i="32"/>
  <c r="FP257" i="32"/>
  <c r="FP233" i="32"/>
  <c r="FL191" i="32"/>
  <c r="FN152" i="32"/>
  <c r="FP247" i="32"/>
  <c r="FP6" i="32"/>
  <c r="FP42" i="32"/>
  <c r="FL65" i="32"/>
  <c r="FS25" i="32"/>
  <c r="FN245" i="32"/>
  <c r="FL43" i="32"/>
  <c r="FL161" i="32"/>
  <c r="FS208" i="32"/>
  <c r="FJ93" i="32"/>
  <c r="FP212" i="32"/>
  <c r="FL185" i="32"/>
  <c r="FS233" i="32"/>
  <c r="FN201" i="32"/>
  <c r="FL13" i="32"/>
  <c r="FP19" i="32"/>
  <c r="FN76" i="32"/>
  <c r="FL93" i="32"/>
  <c r="FP65" i="32"/>
  <c r="FN242" i="32"/>
  <c r="FP174" i="32"/>
  <c r="FN60" i="32"/>
  <c r="FP17" i="32"/>
  <c r="FN261" i="32"/>
  <c r="FN21" i="32"/>
  <c r="FL28" i="32"/>
  <c r="FL204" i="32"/>
  <c r="FN120" i="32"/>
  <c r="FN151" i="32"/>
  <c r="FP164" i="32"/>
  <c r="FP221" i="32"/>
  <c r="FP117" i="32"/>
  <c r="FL173" i="32"/>
  <c r="FS105" i="32"/>
  <c r="FN63" i="32"/>
  <c r="FN22" i="32"/>
  <c r="FP245" i="32"/>
  <c r="FN192" i="32"/>
  <c r="FP234" i="32"/>
  <c r="FL139" i="32"/>
  <c r="FP132" i="32"/>
  <c r="FS126" i="32"/>
  <c r="FP197" i="32"/>
  <c r="FL88" i="32"/>
  <c r="FP92" i="32"/>
  <c r="FP48" i="32"/>
  <c r="FS17" i="32"/>
  <c r="FL103" i="32"/>
  <c r="FN228" i="32"/>
  <c r="FL4" i="32"/>
  <c r="FN131" i="32"/>
  <c r="FL272" i="32"/>
  <c r="FN248" i="32"/>
  <c r="FN170" i="32"/>
  <c r="FL238" i="32"/>
  <c r="FP118" i="32"/>
  <c r="FN193" i="32"/>
  <c r="FP169" i="32"/>
  <c r="FS207" i="32"/>
  <c r="FL271" i="32"/>
  <c r="FN119" i="32"/>
  <c r="FN27" i="32"/>
  <c r="FP41" i="32"/>
  <c r="FN110" i="32"/>
  <c r="P2" i="11"/>
  <c r="FP136" i="32"/>
  <c r="FN115" i="32"/>
  <c r="FL222" i="32"/>
  <c r="FL258" i="32"/>
  <c r="FN177" i="32"/>
  <c r="FP153" i="32"/>
  <c r="FL183" i="32"/>
  <c r="FL247" i="32"/>
  <c r="FL182" i="32"/>
  <c r="FL56" i="32"/>
  <c r="FP74" i="32"/>
  <c r="FL36" i="32"/>
  <c r="FL53" i="32"/>
  <c r="FS103" i="32"/>
  <c r="FN235" i="32"/>
  <c r="FL242" i="32"/>
  <c r="FP165" i="32"/>
  <c r="FN244" i="32"/>
  <c r="FL158" i="32"/>
  <c r="FP178" i="32"/>
  <c r="FN145" i="32"/>
  <c r="FP121" i="32"/>
  <c r="FS143" i="32"/>
  <c r="FP207" i="32"/>
  <c r="FP238" i="32"/>
  <c r="FN80" i="32"/>
  <c r="FP111" i="32"/>
  <c r="FS9" i="32"/>
  <c r="FL78" i="32"/>
  <c r="FL63" i="32"/>
  <c r="FN234" i="32"/>
  <c r="FL57" i="32"/>
  <c r="FS94" i="32"/>
  <c r="FN243" i="32"/>
  <c r="FP147" i="32"/>
  <c r="FL20" i="32"/>
  <c r="FL3" i="35"/>
  <c r="FN250" i="32"/>
  <c r="FP146" i="32"/>
  <c r="FN239" i="32"/>
  <c r="FR22" i="32" l="1"/>
  <c r="G17" i="33"/>
  <c r="G39" i="32"/>
  <c r="G34" i="33"/>
  <c r="G78" i="32"/>
  <c r="G98" i="33"/>
  <c r="G273" i="32"/>
  <c r="G11" i="33"/>
  <c r="G20" i="32"/>
  <c r="G79" i="33"/>
  <c r="G211" i="32"/>
  <c r="F21" i="32"/>
  <c r="F12" i="33"/>
  <c r="G5" i="33"/>
  <c r="G7" i="32"/>
  <c r="G18" i="33"/>
  <c r="G40" i="32"/>
  <c r="G117" i="32"/>
  <c r="G51" i="33"/>
  <c r="G21" i="33"/>
  <c r="G43" i="32"/>
  <c r="G25" i="33"/>
  <c r="G57" i="32"/>
  <c r="G221" i="32"/>
  <c r="G85" i="33"/>
  <c r="G213" i="32"/>
  <c r="G81" i="33"/>
  <c r="G37" i="33"/>
  <c r="G87" i="32"/>
  <c r="G3" i="33"/>
  <c r="G3" i="32"/>
  <c r="F86" i="33"/>
  <c r="F226" i="32"/>
  <c r="F54" i="32"/>
  <c r="F23" i="33"/>
  <c r="F66" i="32"/>
  <c r="F28" i="33"/>
  <c r="G82" i="33"/>
  <c r="G214" i="32"/>
  <c r="G212" i="32"/>
  <c r="G80" i="33"/>
  <c r="G91" i="33"/>
  <c r="G243" i="32"/>
  <c r="G20" i="33"/>
  <c r="G42" i="32"/>
  <c r="G4" i="33"/>
  <c r="G4" i="32"/>
  <c r="G270" i="32"/>
  <c r="G96" i="33"/>
  <c r="G171" i="32"/>
  <c r="G64" i="33"/>
  <c r="G41" i="33"/>
  <c r="G93" i="32"/>
  <c r="G39" i="33"/>
  <c r="G89" i="32"/>
  <c r="G155" i="32"/>
  <c r="G60" i="33"/>
  <c r="G46" i="33"/>
  <c r="G107" i="32"/>
  <c r="G47" i="33"/>
  <c r="G108" i="32"/>
  <c r="F17" i="33"/>
  <c r="F39" i="32"/>
  <c r="F78" i="32"/>
  <c r="F34" i="33"/>
  <c r="F13" i="33"/>
  <c r="F28" i="32"/>
  <c r="F41" i="32"/>
  <c r="F19" i="33"/>
  <c r="F98" i="33"/>
  <c r="F273" i="32"/>
  <c r="F33" i="32"/>
  <c r="F16" i="33"/>
  <c r="F176" i="32"/>
  <c r="F67" i="33"/>
  <c r="F20" i="32"/>
  <c r="F11" i="33"/>
  <c r="F9" i="33"/>
  <c r="F16" i="32"/>
  <c r="F79" i="33"/>
  <c r="F211" i="32"/>
  <c r="F198" i="32"/>
  <c r="F72" i="33"/>
  <c r="F8" i="32"/>
  <c r="F6" i="33"/>
  <c r="G4" i="19"/>
  <c r="G20" i="19"/>
  <c r="F33" i="19"/>
  <c r="F41" i="19"/>
  <c r="G108" i="19"/>
  <c r="G45" i="11"/>
  <c r="G61" i="11"/>
  <c r="F66" i="11"/>
  <c r="G101" i="11"/>
  <c r="F163" i="11"/>
  <c r="F88" i="32"/>
  <c r="F38" i="33"/>
  <c r="F65" i="32"/>
  <c r="F27" i="33"/>
  <c r="F160" i="32"/>
  <c r="F62" i="33"/>
  <c r="G163" i="11"/>
  <c r="G8" i="33"/>
  <c r="G10" i="32"/>
  <c r="G44" i="33"/>
  <c r="G105" i="32"/>
  <c r="G10" i="33"/>
  <c r="G17" i="32"/>
  <c r="G12" i="33"/>
  <c r="G21" i="32"/>
  <c r="G27" i="33"/>
  <c r="G65" i="32"/>
  <c r="G62" i="33"/>
  <c r="G160" i="32"/>
  <c r="G247" i="32"/>
  <c r="G93" i="33"/>
  <c r="G38" i="33"/>
  <c r="G88" i="32"/>
  <c r="G26" i="33"/>
  <c r="G59" i="32"/>
  <c r="G43" i="33"/>
  <c r="G95" i="32"/>
  <c r="G55" i="33"/>
  <c r="G131" i="32"/>
  <c r="F72" i="32"/>
  <c r="F32" i="33"/>
  <c r="F29" i="33"/>
  <c r="F67" i="32"/>
  <c r="F238" i="32"/>
  <c r="F88" i="33"/>
  <c r="F29" i="32"/>
  <c r="F14" i="33"/>
  <c r="F151" i="32"/>
  <c r="F59" i="33"/>
  <c r="F109" i="32"/>
  <c r="F48" i="33"/>
  <c r="F200" i="32"/>
  <c r="F74" i="33"/>
  <c r="F132" i="32"/>
  <c r="F56" i="33"/>
  <c r="F83" i="33"/>
  <c r="F217" i="32"/>
  <c r="F197" i="32"/>
  <c r="F71" i="33"/>
  <c r="F70" i="33"/>
  <c r="F185" i="32"/>
  <c r="F246" i="32"/>
  <c r="F92" i="33"/>
  <c r="F82" i="32"/>
  <c r="F36" i="33"/>
  <c r="F67" i="19"/>
  <c r="G78" i="19"/>
  <c r="G7" i="11"/>
  <c r="G103" i="11"/>
  <c r="G160" i="11"/>
  <c r="G13" i="33"/>
  <c r="G28" i="32"/>
  <c r="G16" i="33"/>
  <c r="G33" i="32"/>
  <c r="G67" i="33"/>
  <c r="G176" i="32"/>
  <c r="G9" i="33"/>
  <c r="G16" i="32"/>
  <c r="G198" i="32"/>
  <c r="G72" i="33"/>
  <c r="G6" i="33"/>
  <c r="G8" i="32"/>
  <c r="F10" i="32"/>
  <c r="F8" i="33"/>
  <c r="F59" i="32"/>
  <c r="F26" i="33"/>
  <c r="G32" i="33"/>
  <c r="G72" i="32"/>
  <c r="G151" i="32"/>
  <c r="G59" i="33"/>
  <c r="G48" i="33"/>
  <c r="G109" i="32"/>
  <c r="G83" i="33"/>
  <c r="G217" i="32"/>
  <c r="G70" i="33"/>
  <c r="G185" i="32"/>
  <c r="G246" i="32"/>
  <c r="G92" i="33"/>
  <c r="F65" i="33"/>
  <c r="F172" i="32"/>
  <c r="F33" i="33"/>
  <c r="F75" i="32"/>
  <c r="F2" i="33"/>
  <c r="F2" i="32"/>
  <c r="F175" i="32"/>
  <c r="F66" i="33"/>
  <c r="F58" i="33"/>
  <c r="F148" i="32"/>
  <c r="F111" i="32"/>
  <c r="F50" i="33"/>
  <c r="F78" i="33"/>
  <c r="F210" i="32"/>
  <c r="F54" i="33"/>
  <c r="F125" i="32"/>
  <c r="F76" i="33"/>
  <c r="F202" i="32"/>
  <c r="F45" i="33"/>
  <c r="F106" i="32"/>
  <c r="F56" i="32"/>
  <c r="F24" i="33"/>
  <c r="F38" i="32"/>
  <c r="F158" i="32"/>
  <c r="F5" i="35"/>
  <c r="F4" i="35"/>
  <c r="G3" i="19"/>
  <c r="F8" i="19"/>
  <c r="F16" i="19"/>
  <c r="G43" i="19"/>
  <c r="F56" i="19"/>
  <c r="G59" i="19"/>
  <c r="F72" i="19"/>
  <c r="F88" i="19"/>
  <c r="G107" i="19"/>
  <c r="F41" i="11"/>
  <c r="F65" i="11"/>
  <c r="G133" i="11"/>
  <c r="F95" i="32"/>
  <c r="F43" i="33"/>
  <c r="G29" i="33"/>
  <c r="G67" i="32"/>
  <c r="G238" i="32"/>
  <c r="G88" i="33"/>
  <c r="G14" i="33"/>
  <c r="G29" i="32"/>
  <c r="G74" i="33"/>
  <c r="G200" i="32"/>
  <c r="G132" i="32"/>
  <c r="G56" i="33"/>
  <c r="G197" i="32"/>
  <c r="G71" i="33"/>
  <c r="G36" i="33"/>
  <c r="G82" i="32"/>
  <c r="F63" i="33"/>
  <c r="F163" i="32"/>
  <c r="G172" i="32"/>
  <c r="G65" i="33"/>
  <c r="G33" i="33"/>
  <c r="G75" i="32"/>
  <c r="G63" i="33"/>
  <c r="G163" i="32"/>
  <c r="G2" i="33"/>
  <c r="G2" i="32"/>
  <c r="G175" i="32"/>
  <c r="G66" i="33"/>
  <c r="G58" i="33"/>
  <c r="G148" i="32"/>
  <c r="G50" i="33"/>
  <c r="G111" i="32"/>
  <c r="G78" i="33"/>
  <c r="G210" i="32"/>
  <c r="G54" i="33"/>
  <c r="G125" i="32"/>
  <c r="G76" i="33"/>
  <c r="G202" i="32"/>
  <c r="G45" i="33"/>
  <c r="G106" i="32"/>
  <c r="G24" i="33"/>
  <c r="G56" i="32"/>
  <c r="F182" i="32"/>
  <c r="F68" i="33"/>
  <c r="F46" i="32"/>
  <c r="F22" i="33"/>
  <c r="F57" i="33"/>
  <c r="F147" i="32"/>
  <c r="F68" i="32"/>
  <c r="F30" i="33"/>
  <c r="F75" i="33"/>
  <c r="F201" i="32"/>
  <c r="G8" i="19"/>
  <c r="G40" i="19"/>
  <c r="G56" i="19"/>
  <c r="G72" i="19"/>
  <c r="G88" i="19"/>
  <c r="F109" i="19"/>
  <c r="F22" i="11"/>
  <c r="F38" i="11"/>
  <c r="G41" i="11"/>
  <c r="F62" i="11"/>
  <c r="G65" i="11"/>
  <c r="F55" i="33"/>
  <c r="F131" i="32"/>
  <c r="G158" i="32"/>
  <c r="G5" i="35"/>
  <c r="G4" i="35"/>
  <c r="G38" i="32"/>
  <c r="F239" i="32"/>
  <c r="F89" i="33"/>
  <c r="F61" i="33"/>
  <c r="F159" i="32"/>
  <c r="F240" i="32"/>
  <c r="F90" i="33"/>
  <c r="F94" i="32"/>
  <c r="F42" i="33"/>
  <c r="F80" i="32"/>
  <c r="F35" i="33"/>
  <c r="G16" i="19"/>
  <c r="F21" i="19"/>
  <c r="G239" i="32"/>
  <c r="G89" i="33"/>
  <c r="G182" i="32"/>
  <c r="G68" i="33"/>
  <c r="G159" i="32"/>
  <c r="G61" i="33"/>
  <c r="G90" i="33"/>
  <c r="G240" i="32"/>
  <c r="G22" i="33"/>
  <c r="G46" i="32"/>
  <c r="G147" i="32"/>
  <c r="G57" i="33"/>
  <c r="G30" i="33"/>
  <c r="G68" i="32"/>
  <c r="G42" i="33"/>
  <c r="G94" i="32"/>
  <c r="G75" i="33"/>
  <c r="G201" i="32"/>
  <c r="G35" i="33"/>
  <c r="G80" i="32"/>
  <c r="F99" i="33"/>
  <c r="F274" i="32"/>
  <c r="F77" i="33"/>
  <c r="F203" i="32"/>
  <c r="F5" i="33"/>
  <c r="F7" i="32"/>
  <c r="F119" i="32"/>
  <c r="F52" i="33"/>
  <c r="F40" i="32"/>
  <c r="F18" i="33"/>
  <c r="F49" i="33"/>
  <c r="F110" i="32"/>
  <c r="F117" i="32"/>
  <c r="F51" i="33"/>
  <c r="F21" i="33"/>
  <c r="F43" i="32"/>
  <c r="F25" i="33"/>
  <c r="F57" i="32"/>
  <c r="F85" i="33"/>
  <c r="F221" i="32"/>
  <c r="F95" i="33"/>
  <c r="F266" i="32"/>
  <c r="F81" i="33"/>
  <c r="F213" i="32"/>
  <c r="F37" i="33"/>
  <c r="F87" i="32"/>
  <c r="F73" i="33"/>
  <c r="F199" i="32"/>
  <c r="F3" i="33"/>
  <c r="F3" i="32"/>
  <c r="F2" i="19"/>
  <c r="F10" i="19"/>
  <c r="G21" i="19"/>
  <c r="G29" i="19"/>
  <c r="F66" i="19"/>
  <c r="F82" i="19"/>
  <c r="G93" i="19"/>
  <c r="F106" i="19"/>
  <c r="G109" i="19"/>
  <c r="G22" i="11"/>
  <c r="G38" i="11"/>
  <c r="G62" i="11"/>
  <c r="F75" i="11"/>
  <c r="F91" i="11"/>
  <c r="G102" i="11"/>
  <c r="G111" i="11"/>
  <c r="F116" i="11"/>
  <c r="F156" i="11"/>
  <c r="F164" i="11"/>
  <c r="G19" i="33"/>
  <c r="G41" i="32"/>
  <c r="F271" i="32"/>
  <c r="F97" i="33"/>
  <c r="F31" i="32"/>
  <c r="F15" i="33"/>
  <c r="F90" i="32"/>
  <c r="F40" i="33"/>
  <c r="F53" i="33"/>
  <c r="F121" i="32"/>
  <c r="G82" i="19"/>
  <c r="F87" i="19"/>
  <c r="F95" i="19"/>
  <c r="G106" i="19"/>
  <c r="F111" i="19"/>
  <c r="F48" i="11"/>
  <c r="F72" i="11"/>
  <c r="G75" i="11"/>
  <c r="F88" i="11"/>
  <c r="G91" i="11"/>
  <c r="F129" i="11"/>
  <c r="F161" i="11"/>
  <c r="F105" i="32"/>
  <c r="F44" i="33"/>
  <c r="F17" i="32"/>
  <c r="F10" i="33"/>
  <c r="F247" i="32"/>
  <c r="F93" i="33"/>
  <c r="G33" i="19"/>
  <c r="G99" i="33"/>
  <c r="G274" i="32"/>
  <c r="G203" i="32"/>
  <c r="G77" i="33"/>
  <c r="G119" i="32"/>
  <c r="G52" i="33"/>
  <c r="G49" i="33"/>
  <c r="G110" i="32"/>
  <c r="G95" i="33"/>
  <c r="G266" i="32"/>
  <c r="G199" i="32"/>
  <c r="G73" i="33"/>
  <c r="F94" i="33"/>
  <c r="F250" i="32"/>
  <c r="F87" i="33"/>
  <c r="F234" i="32"/>
  <c r="F9" i="32"/>
  <c r="F7" i="33"/>
  <c r="F84" i="33"/>
  <c r="F218" i="32"/>
  <c r="F69" i="33"/>
  <c r="F183" i="32"/>
  <c r="F69" i="32"/>
  <c r="F31" i="33"/>
  <c r="F31" i="19"/>
  <c r="F39" i="19"/>
  <c r="G42" i="19"/>
  <c r="G94" i="33"/>
  <c r="G250" i="32"/>
  <c r="G86" i="33"/>
  <c r="G226" i="32"/>
  <c r="G23" i="33"/>
  <c r="G54" i="32"/>
  <c r="G87" i="33"/>
  <c r="G234" i="32"/>
  <c r="G7" i="33"/>
  <c r="G9" i="32"/>
  <c r="G84" i="33"/>
  <c r="G218" i="32"/>
  <c r="G183" i="32"/>
  <c r="G69" i="33"/>
  <c r="G271" i="32"/>
  <c r="G97" i="33"/>
  <c r="G15" i="33"/>
  <c r="G31" i="32"/>
  <c r="G40" i="33"/>
  <c r="G90" i="32"/>
  <c r="G28" i="33"/>
  <c r="G66" i="32"/>
  <c r="G53" i="33"/>
  <c r="G121" i="32"/>
  <c r="G31" i="33"/>
  <c r="G69" i="32"/>
  <c r="F82" i="33"/>
  <c r="F214" i="32"/>
  <c r="F212" i="32"/>
  <c r="F80" i="33"/>
  <c r="F91" i="33"/>
  <c r="F243" i="32"/>
  <c r="F42" i="32"/>
  <c r="F20" i="33"/>
  <c r="F4" i="32"/>
  <c r="F4" i="33"/>
  <c r="F270" i="32"/>
  <c r="F96" i="33"/>
  <c r="F171" i="32"/>
  <c r="F64" i="33"/>
  <c r="F41" i="33"/>
  <c r="F93" i="32"/>
  <c r="F89" i="32"/>
  <c r="F39" i="33"/>
  <c r="F155" i="32"/>
  <c r="F60" i="33"/>
  <c r="F107" i="32"/>
  <c r="F46" i="33"/>
  <c r="F108" i="32"/>
  <c r="F47" i="33"/>
  <c r="F4" i="19"/>
  <c r="G7" i="19"/>
  <c r="F20" i="19"/>
  <c r="F28" i="19"/>
  <c r="G31" i="19"/>
  <c r="G39" i="19"/>
  <c r="F68" i="19"/>
  <c r="G87" i="19"/>
  <c r="G95" i="19"/>
  <c r="F108" i="19"/>
  <c r="G111" i="19"/>
  <c r="F21" i="11"/>
  <c r="F37" i="11"/>
  <c r="F45" i="11"/>
  <c r="G48" i="11"/>
  <c r="F53" i="11"/>
  <c r="F61" i="11"/>
  <c r="G72" i="11"/>
  <c r="G88" i="11"/>
  <c r="F93" i="11"/>
  <c r="F101" i="11"/>
  <c r="G104" i="11"/>
  <c r="G129" i="11"/>
  <c r="G137" i="11"/>
  <c r="G161" i="11"/>
  <c r="FR46" i="32"/>
  <c r="FR76" i="34"/>
  <c r="FR134" i="34"/>
  <c r="FR103" i="34"/>
  <c r="FR108" i="34"/>
  <c r="FR94" i="34"/>
  <c r="FR10" i="34"/>
  <c r="FR69" i="33"/>
  <c r="FR17" i="33"/>
  <c r="FR32" i="33"/>
  <c r="FR37" i="33"/>
  <c r="FR78" i="33"/>
  <c r="FR79" i="33"/>
  <c r="FR29" i="33"/>
  <c r="FR29" i="34"/>
  <c r="FR9" i="34"/>
  <c r="FR17" i="34"/>
  <c r="FR25" i="34"/>
  <c r="FR155" i="34"/>
  <c r="FR4" i="34"/>
  <c r="FR162" i="34"/>
  <c r="FR123" i="34"/>
  <c r="FR156" i="34"/>
  <c r="FR160" i="34"/>
  <c r="FR92" i="34"/>
  <c r="FR163" i="34"/>
  <c r="FR31" i="34"/>
  <c r="FR82" i="34"/>
  <c r="FR120" i="34"/>
  <c r="FR153" i="34"/>
  <c r="FR85" i="34"/>
  <c r="FR89" i="34"/>
  <c r="FR48" i="34"/>
  <c r="FR125" i="34"/>
  <c r="FR126" i="34"/>
  <c r="FR117" i="34"/>
  <c r="FR157" i="34"/>
  <c r="FR164" i="34"/>
  <c r="FR22" i="33"/>
  <c r="FR90" i="33"/>
  <c r="FR82" i="33"/>
  <c r="FR96" i="33"/>
  <c r="FR64" i="33"/>
  <c r="FR2" i="33"/>
  <c r="FR15" i="33"/>
  <c r="FR88" i="33"/>
  <c r="FR76" i="33"/>
  <c r="FR30" i="33"/>
  <c r="FR85" i="33"/>
  <c r="FR57" i="33"/>
  <c r="FR97" i="33"/>
  <c r="FR39" i="33"/>
  <c r="FR77" i="33"/>
  <c r="FR47" i="33"/>
  <c r="FR68" i="33"/>
  <c r="FR67" i="32"/>
  <c r="FK6" i="32"/>
  <c r="FR266" i="32"/>
  <c r="FR142" i="32"/>
  <c r="FR190" i="32"/>
  <c r="FR206" i="32"/>
  <c r="FR224" i="32"/>
  <c r="FR253" i="32"/>
  <c r="FR269" i="32"/>
  <c r="FR128" i="32"/>
  <c r="FR214" i="32"/>
  <c r="FR166" i="32"/>
  <c r="FR230" i="32"/>
  <c r="FR247" i="32"/>
  <c r="FR136" i="32"/>
  <c r="FR152" i="32"/>
  <c r="FR200" i="32"/>
  <c r="FR216" i="32"/>
  <c r="FR150" i="32"/>
  <c r="FR158" i="32"/>
  <c r="FR135" i="32"/>
  <c r="FR151" i="32"/>
  <c r="FR215" i="32"/>
  <c r="FK30" i="32"/>
  <c r="FR239" i="32"/>
  <c r="FR113" i="32"/>
  <c r="FR129" i="32"/>
  <c r="FR145" i="32"/>
  <c r="FR161" i="32"/>
  <c r="FR177" i="32"/>
  <c r="FR193" i="32"/>
  <c r="FR209" i="32"/>
  <c r="FR225" i="32"/>
  <c r="FR241" i="32"/>
  <c r="FR118" i="32"/>
  <c r="FR223" i="32"/>
  <c r="FR134" i="32"/>
  <c r="FR198" i="32"/>
  <c r="FR263" i="32"/>
  <c r="FR120" i="32"/>
  <c r="FR168" i="32"/>
  <c r="FR184" i="32"/>
  <c r="FK26" i="32"/>
  <c r="FR149" i="32"/>
  <c r="FR205" i="32"/>
  <c r="FR213" i="32"/>
  <c r="FR221" i="32"/>
  <c r="FR237" i="32"/>
  <c r="FR245" i="32"/>
  <c r="FR117" i="32"/>
  <c r="FR125" i="32"/>
  <c r="FR165" i="32"/>
  <c r="FR229" i="32"/>
  <c r="FR141" i="32"/>
  <c r="FR157" i="32"/>
  <c r="FR133" i="32"/>
  <c r="FR173" i="32"/>
  <c r="FR181" i="32"/>
  <c r="FR189" i="32"/>
  <c r="FR197" i="32"/>
  <c r="FR138" i="32"/>
  <c r="FR124" i="32"/>
  <c r="FR132" i="32"/>
  <c r="FR140" i="32"/>
  <c r="FR156" i="32"/>
  <c r="FR164" i="32"/>
  <c r="FR172" i="32"/>
  <c r="FR188" i="32"/>
  <c r="FR196" i="32"/>
  <c r="FR204" i="32"/>
  <c r="FR220" i="32"/>
  <c r="FR228" i="32"/>
  <c r="FR236" i="32"/>
  <c r="FR252" i="32"/>
  <c r="FR260" i="32"/>
  <c r="FR268" i="32"/>
  <c r="FR171" i="32"/>
  <c r="FR254" i="32"/>
  <c r="FR262" i="32"/>
  <c r="FR270" i="32"/>
  <c r="FR139" i="32"/>
  <c r="FR267" i="32"/>
  <c r="FR148" i="32"/>
  <c r="FR234" i="32"/>
  <c r="FR276" i="32"/>
  <c r="FR235" i="32"/>
  <c r="FR249" i="32"/>
  <c r="FR257" i="32"/>
  <c r="FR265" i="32"/>
  <c r="FR273" i="32"/>
  <c r="FR116" i="32"/>
  <c r="FR202" i="32"/>
  <c r="FR244" i="32"/>
  <c r="FR114" i="32"/>
  <c r="FR122" i="32"/>
  <c r="FR130" i="32"/>
  <c r="FR146" i="32"/>
  <c r="FR154" i="32"/>
  <c r="FR162" i="32"/>
  <c r="FR178" i="32"/>
  <c r="FR186" i="32"/>
  <c r="FR194" i="32"/>
  <c r="FR210" i="32"/>
  <c r="FR218" i="32"/>
  <c r="FR226" i="32"/>
  <c r="FR242" i="32"/>
  <c r="FR203" i="32"/>
  <c r="FR246" i="32"/>
  <c r="FR115" i="32"/>
  <c r="FR123" i="32"/>
  <c r="FR131" i="32"/>
  <c r="FR147" i="32"/>
  <c r="FR155" i="32"/>
  <c r="FR163" i="32"/>
  <c r="FR179" i="32"/>
  <c r="FR187" i="32"/>
  <c r="FR195" i="32"/>
  <c r="FR211" i="32"/>
  <c r="FR219" i="32"/>
  <c r="FR227" i="32"/>
  <c r="FR243" i="32"/>
  <c r="FR251" i="32"/>
  <c r="FR259" i="32"/>
  <c r="FR275" i="32"/>
  <c r="FR170" i="32"/>
  <c r="FR212" i="32"/>
  <c r="FR16" i="32"/>
  <c r="FR23" i="32"/>
  <c r="FR15" i="32"/>
  <c r="FR6" i="32"/>
  <c r="FR10" i="32"/>
  <c r="FR88" i="32"/>
  <c r="FR11" i="32"/>
  <c r="FR21" i="32"/>
  <c r="FR20" i="32"/>
  <c r="FR95" i="32"/>
  <c r="FR34" i="32"/>
  <c r="FR87" i="32"/>
  <c r="FR111" i="32"/>
  <c r="FR43" i="32"/>
  <c r="FR109" i="32"/>
  <c r="FR42" i="32"/>
  <c r="FR101" i="32"/>
  <c r="FR63" i="32"/>
  <c r="FR81" i="32"/>
  <c r="FR52" i="32"/>
  <c r="FR50" i="32"/>
  <c r="FR72" i="32"/>
  <c r="FR84" i="32"/>
  <c r="FR39" i="32"/>
  <c r="FR77" i="32"/>
  <c r="FR48" i="32"/>
  <c r="FR90" i="32"/>
  <c r="FR71" i="32"/>
  <c r="FR99" i="32"/>
  <c r="FR93" i="32"/>
  <c r="FR57" i="32"/>
  <c r="FR110" i="32"/>
  <c r="FR92" i="32"/>
  <c r="FR108" i="32"/>
  <c r="Q2" i="11"/>
  <c r="E426" i="22"/>
  <c r="E425" i="22"/>
  <c r="E424" i="22"/>
  <c r="E423" i="22"/>
  <c r="E422" i="22"/>
  <c r="E421" i="22"/>
  <c r="E420" i="22"/>
  <c r="E419" i="22"/>
  <c r="E418" i="22"/>
  <c r="E417" i="22"/>
  <c r="E416" i="22"/>
  <c r="E415" i="22"/>
  <c r="E414" i="22"/>
  <c r="E413" i="22"/>
  <c r="E412" i="22"/>
  <c r="E411" i="22"/>
  <c r="E410" i="22"/>
  <c r="E409" i="22"/>
  <c r="E408" i="22"/>
  <c r="E407" i="22"/>
  <c r="E406" i="22"/>
  <c r="E405" i="22"/>
  <c r="E404" i="22"/>
  <c r="E403" i="22"/>
  <c r="E402" i="22"/>
  <c r="E401" i="22"/>
  <c r="E400" i="22"/>
  <c r="E399" i="22"/>
  <c r="E398" i="22"/>
  <c r="E397" i="22"/>
  <c r="E396" i="22"/>
  <c r="E395" i="22"/>
  <c r="E394" i="22"/>
  <c r="E393" i="22"/>
  <c r="E392" i="22"/>
  <c r="E391" i="22"/>
  <c r="E390" i="22"/>
  <c r="E389" i="22"/>
  <c r="E388" i="22"/>
  <c r="E387" i="22"/>
  <c r="E386" i="22"/>
  <c r="E385" i="22"/>
  <c r="E384" i="22"/>
  <c r="E383" i="22"/>
  <c r="E382" i="22"/>
  <c r="E381" i="22"/>
  <c r="E380" i="22"/>
  <c r="E379" i="22"/>
  <c r="E378" i="22"/>
  <c r="E377" i="22"/>
  <c r="E376" i="22"/>
  <c r="E375" i="22"/>
  <c r="E374" i="22"/>
  <c r="E373" i="22"/>
  <c r="E372" i="22"/>
  <c r="E371" i="22"/>
  <c r="E370" i="22"/>
  <c r="E369" i="22"/>
  <c r="E368" i="22"/>
  <c r="E367" i="22"/>
  <c r="E366" i="22"/>
  <c r="E365" i="22"/>
  <c r="E364" i="22"/>
  <c r="E363" i="22"/>
  <c r="E362" i="22"/>
  <c r="E361" i="22"/>
  <c r="E360" i="22"/>
  <c r="E359" i="22"/>
  <c r="E358" i="22"/>
  <c r="E357" i="22"/>
  <c r="E356" i="22"/>
  <c r="E355" i="22"/>
  <c r="E354" i="22"/>
  <c r="E353" i="22"/>
  <c r="E352" i="22"/>
  <c r="E351" i="22"/>
  <c r="E350" i="22"/>
  <c r="E349" i="22"/>
  <c r="E348" i="22"/>
  <c r="E347" i="22"/>
  <c r="E346" i="22"/>
  <c r="E345" i="22"/>
  <c r="E344" i="22"/>
  <c r="E343" i="22"/>
  <c r="E342" i="22"/>
  <c r="E341" i="22"/>
  <c r="E340" i="22"/>
  <c r="E339" i="22"/>
  <c r="E338" i="22"/>
  <c r="E337" i="22"/>
  <c r="E336" i="22"/>
  <c r="E335" i="22"/>
  <c r="E334" i="22"/>
  <c r="E333" i="22"/>
  <c r="E332" i="22"/>
  <c r="E331" i="22"/>
  <c r="E330" i="22"/>
  <c r="E329" i="22"/>
  <c r="E328" i="22"/>
  <c r="E327" i="22"/>
  <c r="E326" i="22"/>
  <c r="E325" i="22"/>
  <c r="E324" i="22"/>
  <c r="E323" i="22"/>
  <c r="E322" i="22"/>
  <c r="E321" i="22"/>
  <c r="E320" i="22"/>
  <c r="E319" i="22"/>
  <c r="E318" i="22"/>
  <c r="E317" i="22"/>
  <c r="E316" i="22"/>
  <c r="E315" i="22"/>
  <c r="E314" i="22"/>
  <c r="E313" i="22"/>
  <c r="E312" i="22"/>
  <c r="E311" i="22"/>
  <c r="E310" i="22"/>
  <c r="E309" i="22"/>
  <c r="E308" i="22"/>
  <c r="E307" i="22"/>
  <c r="E306" i="22"/>
  <c r="E305" i="22"/>
  <c r="E304" i="22"/>
  <c r="E303" i="22"/>
  <c r="E302" i="22"/>
  <c r="E301" i="22"/>
  <c r="E300" i="22"/>
  <c r="E299" i="22"/>
  <c r="E298" i="22"/>
  <c r="E297" i="22"/>
  <c r="E296" i="22"/>
  <c r="E295" i="22"/>
  <c r="E294" i="22"/>
  <c r="E293" i="22"/>
  <c r="E292" i="22"/>
  <c r="E291" i="22"/>
  <c r="E290" i="22"/>
  <c r="E289" i="22"/>
  <c r="E288" i="22"/>
  <c r="E287" i="22"/>
  <c r="E286" i="22"/>
  <c r="E285" i="22"/>
  <c r="E284" i="22"/>
  <c r="E283" i="22"/>
  <c r="E282" i="22"/>
  <c r="E281" i="22"/>
  <c r="E280" i="22"/>
  <c r="E279" i="22"/>
  <c r="E278" i="22"/>
  <c r="E277" i="22"/>
  <c r="E276" i="22"/>
  <c r="E275" i="22"/>
  <c r="E274" i="22"/>
  <c r="E273" i="22"/>
  <c r="E272" i="22"/>
  <c r="E271" i="22"/>
  <c r="E270" i="22"/>
  <c r="E269" i="22"/>
  <c r="E268" i="22"/>
  <c r="E267" i="22"/>
  <c r="E266" i="22"/>
  <c r="E265" i="22"/>
  <c r="E264" i="22"/>
  <c r="E263" i="22"/>
  <c r="E262" i="22"/>
  <c r="E261" i="22"/>
  <c r="E260" i="22"/>
  <c r="E259" i="22"/>
  <c r="E258" i="22"/>
  <c r="E257" i="22"/>
  <c r="E256" i="22"/>
  <c r="E255" i="22"/>
  <c r="E254" i="22"/>
  <c r="E253" i="22"/>
  <c r="E252" i="22"/>
  <c r="E251" i="22"/>
  <c r="E250" i="22"/>
  <c r="E249" i="22"/>
  <c r="E248" i="22"/>
  <c r="E247" i="22"/>
  <c r="E246" i="22"/>
  <c r="E245" i="22"/>
  <c r="E244" i="22"/>
  <c r="E243" i="22"/>
  <c r="E242" i="22"/>
  <c r="E241" i="22"/>
  <c r="E240" i="22"/>
  <c r="E239" i="22"/>
  <c r="E238" i="22"/>
  <c r="E237" i="22"/>
  <c r="E236" i="22"/>
  <c r="E235" i="22"/>
  <c r="E234" i="22"/>
  <c r="E233" i="22"/>
  <c r="E232" i="22"/>
  <c r="E231" i="22"/>
  <c r="E230" i="22"/>
  <c r="E229" i="22"/>
  <c r="E228" i="22"/>
  <c r="E227" i="22"/>
  <c r="E226" i="22"/>
  <c r="E225" i="22"/>
  <c r="E224" i="22"/>
  <c r="E223" i="22"/>
  <c r="E222" i="22"/>
  <c r="E221" i="22"/>
  <c r="E220" i="22"/>
  <c r="E219" i="22"/>
  <c r="E218" i="22"/>
  <c r="E217" i="22"/>
  <c r="E216" i="22"/>
  <c r="E215" i="22"/>
  <c r="E214" i="22"/>
  <c r="E213" i="22"/>
  <c r="E212" i="22"/>
  <c r="E211" i="22"/>
  <c r="E210" i="22"/>
  <c r="E209" i="22"/>
  <c r="E208" i="22"/>
  <c r="E207" i="22"/>
  <c r="E206" i="22"/>
  <c r="E205" i="22"/>
  <c r="E204" i="22"/>
  <c r="E203" i="22"/>
  <c r="E202" i="22"/>
  <c r="E201" i="22"/>
  <c r="E200" i="22"/>
  <c r="E199" i="22"/>
  <c r="E198" i="22"/>
  <c r="E197" i="22"/>
  <c r="E196" i="22"/>
  <c r="E195" i="22"/>
  <c r="E194" i="22"/>
  <c r="E193" i="22"/>
  <c r="E192" i="22"/>
  <c r="E191" i="22"/>
  <c r="E190" i="22"/>
  <c r="E189" i="22"/>
  <c r="E188" i="22"/>
  <c r="E187" i="22"/>
  <c r="E186" i="22"/>
  <c r="E185" i="22"/>
  <c r="E184" i="22"/>
  <c r="E183" i="22"/>
  <c r="E182" i="22"/>
  <c r="E181" i="22"/>
  <c r="E180" i="22"/>
  <c r="E179" i="22"/>
  <c r="E178" i="22"/>
  <c r="E177" i="22"/>
  <c r="E176" i="22"/>
  <c r="E175" i="22"/>
  <c r="E174" i="22"/>
  <c r="E173" i="22"/>
  <c r="E172" i="22"/>
  <c r="E171" i="22"/>
  <c r="E170" i="22"/>
  <c r="E169" i="22"/>
  <c r="E168" i="22"/>
  <c r="E167" i="22"/>
  <c r="E166" i="22"/>
  <c r="E165" i="22"/>
  <c r="E164" i="22"/>
  <c r="E163" i="22"/>
  <c r="E162" i="22"/>
  <c r="E161" i="22"/>
  <c r="E160" i="22"/>
  <c r="E159" i="22"/>
  <c r="E158" i="22"/>
  <c r="E157" i="22"/>
  <c r="E156" i="22"/>
  <c r="E155" i="22"/>
  <c r="E154" i="22"/>
  <c r="E153" i="22"/>
  <c r="E152" i="22"/>
  <c r="E151" i="22"/>
  <c r="E150" i="22"/>
  <c r="E149" i="22"/>
  <c r="E148" i="22"/>
  <c r="E147" i="22"/>
  <c r="E146" i="22"/>
  <c r="E145" i="22"/>
  <c r="E144" i="22"/>
  <c r="E143" i="22"/>
  <c r="E142" i="22"/>
  <c r="E141" i="22"/>
  <c r="E140" i="22"/>
  <c r="E139" i="22"/>
  <c r="E138" i="22"/>
  <c r="E137" i="22"/>
  <c r="E136" i="22"/>
  <c r="E135" i="22"/>
  <c r="E134" i="22"/>
  <c r="E133" i="22"/>
  <c r="E132" i="22"/>
  <c r="E131" i="22"/>
  <c r="E130" i="22"/>
  <c r="E129" i="22"/>
  <c r="E128" i="22"/>
  <c r="E127" i="22"/>
  <c r="E126" i="22"/>
  <c r="E125" i="22"/>
  <c r="E124" i="22"/>
  <c r="E123" i="22"/>
  <c r="E122" i="22"/>
  <c r="E121" i="22"/>
  <c r="E120" i="22"/>
  <c r="E119" i="22"/>
  <c r="E118" i="22"/>
  <c r="E117" i="22"/>
  <c r="E116" i="22"/>
  <c r="E115" i="22"/>
  <c r="E114" i="22"/>
  <c r="E113" i="22"/>
  <c r="E112" i="22"/>
  <c r="E111" i="22"/>
  <c r="E110" i="22"/>
  <c r="E109" i="22"/>
  <c r="E108" i="22"/>
  <c r="E107" i="22"/>
  <c r="E106" i="22"/>
  <c r="E105" i="22"/>
  <c r="E104" i="22"/>
  <c r="E103" i="22"/>
  <c r="E102" i="22"/>
  <c r="E101" i="22"/>
  <c r="E100" i="22"/>
  <c r="E99" i="22"/>
  <c r="E98" i="22"/>
  <c r="E97" i="22"/>
  <c r="E96" i="22"/>
  <c r="E95" i="22"/>
  <c r="E94" i="22"/>
  <c r="E93" i="22"/>
  <c r="E92" i="22"/>
  <c r="E91" i="22"/>
  <c r="E90" i="22"/>
  <c r="E89" i="22"/>
  <c r="E88" i="22"/>
  <c r="E87" i="22"/>
  <c r="E86" i="22"/>
  <c r="E85" i="22"/>
  <c r="E84" i="22"/>
  <c r="E83" i="22"/>
  <c r="E82" i="22"/>
  <c r="E81" i="22"/>
  <c r="E80" i="22"/>
  <c r="E79" i="22"/>
  <c r="E78" i="22"/>
  <c r="E77" i="22"/>
  <c r="E76" i="22"/>
  <c r="E75" i="22"/>
  <c r="E74" i="22"/>
  <c r="E73" i="22"/>
  <c r="E72" i="22"/>
  <c r="E71" i="22"/>
  <c r="E70" i="22"/>
  <c r="E69" i="22"/>
  <c r="E68" i="22"/>
  <c r="E67" i="22"/>
  <c r="E66" i="22"/>
  <c r="E65" i="22"/>
  <c r="E64" i="22"/>
  <c r="E63" i="22"/>
  <c r="E62" i="22"/>
  <c r="E61" i="22"/>
  <c r="E60" i="22"/>
  <c r="E59" i="22"/>
  <c r="E58" i="22"/>
  <c r="E57" i="22"/>
  <c r="E56" i="22"/>
  <c r="E55" i="22"/>
  <c r="E54" i="22"/>
  <c r="E53" i="22"/>
  <c r="E52" i="22"/>
  <c r="E51" i="22"/>
  <c r="E50" i="22"/>
  <c r="E49" i="22"/>
  <c r="E48" i="22"/>
  <c r="E47" i="22"/>
  <c r="E46" i="22"/>
  <c r="E45" i="22"/>
  <c r="E44" i="22"/>
  <c r="E43" i="22"/>
  <c r="E42" i="22"/>
  <c r="E41" i="22"/>
  <c r="E40" i="22"/>
  <c r="E39" i="22"/>
  <c r="E38" i="22"/>
  <c r="E37" i="22"/>
  <c r="E36" i="22"/>
  <c r="E35" i="22"/>
  <c r="E34" i="22"/>
  <c r="E33" i="22"/>
  <c r="E32" i="22"/>
  <c r="E31" i="22"/>
  <c r="E30" i="22"/>
  <c r="E29" i="22"/>
  <c r="E28" i="22"/>
  <c r="E27" i="22"/>
  <c r="E26" i="22"/>
  <c r="E25" i="22"/>
  <c r="E24" i="22"/>
  <c r="E23" i="22"/>
  <c r="E22" i="22"/>
  <c r="E21" i="22"/>
  <c r="E20" i="22"/>
  <c r="E19" i="22"/>
  <c r="E18" i="22"/>
  <c r="E17" i="22"/>
  <c r="E16" i="22"/>
  <c r="E15" i="22"/>
  <c r="E14" i="22"/>
  <c r="E13" i="22"/>
  <c r="E12" i="22"/>
  <c r="E11" i="22"/>
  <c r="E10" i="22"/>
  <c r="E9" i="22"/>
  <c r="FS194" i="32"/>
  <c r="FS259" i="32"/>
  <c r="FS172" i="32"/>
  <c r="FS206" i="32"/>
  <c r="FS193" i="32"/>
  <c r="FS239" i="32"/>
  <c r="FS154" i="32"/>
  <c r="FS15" i="32"/>
  <c r="FS20" i="32"/>
  <c r="FS215" i="32"/>
  <c r="FS265" i="32"/>
  <c r="FS113" i="32"/>
  <c r="FS34" i="32"/>
  <c r="FS220" i="32"/>
  <c r="FL26" i="32"/>
  <c r="FS266" i="32"/>
  <c r="FS133" i="32"/>
  <c r="FS10" i="32"/>
  <c r="FS142" i="32"/>
  <c r="FS88" i="32"/>
  <c r="FS253" i="32"/>
  <c r="FS204" i="32"/>
  <c r="FS52" i="32"/>
  <c r="FS110" i="32"/>
  <c r="FS108" i="32"/>
  <c r="FS273" i="32"/>
  <c r="FS46" i="32"/>
  <c r="FS262" i="32"/>
  <c r="FS203" i="32"/>
  <c r="FS197" i="32"/>
  <c r="FS227" i="32"/>
  <c r="FS90" i="32"/>
  <c r="FS188" i="32"/>
  <c r="FS196" i="32"/>
  <c r="FS42" i="32"/>
  <c r="FS166" i="32"/>
  <c r="FS228" i="32"/>
  <c r="FS11" i="32"/>
  <c r="FS224" i="32"/>
  <c r="FS87" i="32"/>
  <c r="FS48" i="32"/>
  <c r="FL6" i="32"/>
  <c r="FS237" i="32"/>
  <c r="FS6" i="32"/>
  <c r="FS275" i="32"/>
  <c r="FS245" i="32"/>
  <c r="FS63" i="32"/>
  <c r="FS229" i="32"/>
  <c r="FS173" i="32"/>
  <c r="FS111" i="32"/>
  <c r="FS268" i="32"/>
  <c r="FS115" i="32"/>
  <c r="FS77" i="32"/>
  <c r="FS136" i="32"/>
  <c r="FS39" i="32"/>
  <c r="FS214" i="32"/>
  <c r="FS145" i="32"/>
  <c r="FS235" i="32"/>
  <c r="FS165" i="32"/>
  <c r="FS147" i="32"/>
  <c r="FS81" i="32"/>
  <c r="FS276" i="32"/>
  <c r="FS155" i="32"/>
  <c r="FS72" i="32"/>
  <c r="FS244" i="32"/>
  <c r="FS243" i="32"/>
  <c r="FS93" i="32"/>
  <c r="FS195" i="32"/>
  <c r="FS156" i="32"/>
  <c r="FS50" i="32"/>
  <c r="FS152" i="32"/>
  <c r="FL30" i="32"/>
  <c r="FS186" i="32"/>
  <c r="FS202" i="32"/>
  <c r="FS150" i="32"/>
  <c r="FS221" i="32"/>
  <c r="FS129" i="32"/>
  <c r="FS246" i="32"/>
  <c r="FS168" i="32"/>
  <c r="FS213" i="32"/>
  <c r="FS117" i="32"/>
  <c r="FS141" i="32"/>
  <c r="FS67" i="32"/>
  <c r="FS171" i="32"/>
  <c r="FS109" i="32"/>
  <c r="FS267" i="32"/>
  <c r="FS99" i="32"/>
  <c r="FS95" i="32"/>
  <c r="FS116" i="32"/>
  <c r="FS200" i="32"/>
  <c r="FS209" i="32"/>
  <c r="FS157" i="32"/>
  <c r="FS151" i="32"/>
  <c r="FS187" i="32"/>
  <c r="FS101" i="32"/>
  <c r="FS114" i="32"/>
  <c r="FS181" i="32"/>
  <c r="FS170" i="32"/>
  <c r="FS269" i="32"/>
  <c r="FS230" i="32"/>
  <c r="FS263" i="32"/>
  <c r="FS161" i="32"/>
  <c r="FS162" i="32"/>
  <c r="FS128" i="32"/>
  <c r="FS138" i="32"/>
  <c r="FS226" i="32"/>
  <c r="FS43" i="32"/>
  <c r="FS123" i="32"/>
  <c r="FS163" i="32"/>
  <c r="FS225" i="32"/>
  <c r="FS211" i="32"/>
  <c r="FS251" i="32"/>
  <c r="FS177" i="32"/>
  <c r="FS124" i="32"/>
  <c r="FS164" i="32"/>
  <c r="FS158" i="32"/>
  <c r="FS236" i="32"/>
  <c r="FS16" i="32"/>
  <c r="FS247" i="32"/>
  <c r="FS23" i="32"/>
  <c r="FS139" i="32"/>
  <c r="FS198" i="32"/>
  <c r="FS184" i="32"/>
  <c r="FS149" i="32"/>
  <c r="FS249" i="32"/>
  <c r="FS125" i="32"/>
  <c r="FS118" i="32"/>
  <c r="FS210" i="32"/>
  <c r="FS189" i="32"/>
  <c r="FS120" i="32"/>
  <c r="FS212" i="32"/>
  <c r="FS205" i="32"/>
  <c r="FS234" i="32"/>
  <c r="FS252" i="32"/>
  <c r="FS84" i="32"/>
  <c r="FS216" i="32"/>
  <c r="FS254" i="32"/>
  <c r="FS223" i="32"/>
  <c r="FS130" i="32"/>
  <c r="FS21" i="32"/>
  <c r="FS218" i="32"/>
  <c r="FS132" i="32"/>
  <c r="FS242" i="32"/>
  <c r="FS146" i="32"/>
  <c r="FS122" i="32"/>
  <c r="FS179" i="32"/>
  <c r="FS92" i="32"/>
  <c r="FS131" i="32"/>
  <c r="FS241" i="32"/>
  <c r="FS219" i="32"/>
  <c r="FS190" i="32"/>
  <c r="FS260" i="32"/>
  <c r="FS148" i="32"/>
  <c r="FS178" i="32"/>
  <c r="FS71" i="32"/>
  <c r="FS140" i="32"/>
  <c r="FS134" i="32"/>
  <c r="FS270" i="32"/>
  <c r="FS135" i="32"/>
  <c r="FS57" i="32"/>
  <c r="FS257" i="32"/>
  <c r="FS22" i="32"/>
  <c r="N1" i="27" l="1"/>
  <c r="E2" i="27"/>
  <c r="E3" i="27"/>
  <c r="E4" i="27"/>
  <c r="E5" i="27"/>
  <c r="E6" i="27"/>
  <c r="E7" i="27"/>
  <c r="E8" i="27"/>
  <c r="E9" i="27"/>
  <c r="E10" i="27"/>
  <c r="E11" i="27"/>
  <c r="E12" i="27"/>
  <c r="E13" i="27"/>
  <c r="E14" i="27"/>
  <c r="E15" i="27"/>
  <c r="E16" i="27"/>
  <c r="E17" i="27"/>
  <c r="E18" i="27"/>
  <c r="E19" i="27"/>
  <c r="E20" i="27"/>
  <c r="E21" i="27"/>
  <c r="E22" i="27"/>
  <c r="E23" i="27"/>
  <c r="E24" i="27"/>
  <c r="E25" i="27"/>
  <c r="E26" i="27"/>
  <c r="E27" i="27"/>
  <c r="E28" i="27"/>
  <c r="E29" i="27"/>
  <c r="E30" i="27"/>
  <c r="E31" i="27"/>
  <c r="E32" i="27"/>
  <c r="E33" i="27"/>
  <c r="E34" i="27"/>
  <c r="E35" i="27"/>
  <c r="E36" i="27"/>
  <c r="E37" i="27"/>
  <c r="E38" i="27"/>
  <c r="E39" i="27"/>
  <c r="E40" i="27"/>
  <c r="E41" i="27"/>
  <c r="E42" i="27"/>
  <c r="E43" i="27"/>
  <c r="E44" i="27"/>
  <c r="E45" i="27"/>
  <c r="E46" i="27"/>
  <c r="E47" i="27"/>
  <c r="E48" i="27"/>
  <c r="E49" i="27"/>
  <c r="E50" i="27"/>
  <c r="E51" i="27"/>
  <c r="E52" i="27"/>
  <c r="E53" i="27"/>
  <c r="E54" i="27"/>
  <c r="E55" i="27"/>
  <c r="E56" i="27"/>
  <c r="E57" i="27"/>
  <c r="E58" i="27"/>
  <c r="E59" i="27"/>
  <c r="E60" i="27"/>
  <c r="E61" i="27"/>
  <c r="E62" i="27"/>
  <c r="E63" i="27"/>
  <c r="E64" i="27"/>
  <c r="E65" i="27"/>
  <c r="E66" i="27"/>
  <c r="E67" i="27"/>
  <c r="E68" i="27"/>
  <c r="E69" i="27"/>
  <c r="E70" i="27"/>
  <c r="E71" i="27"/>
  <c r="E72" i="27"/>
  <c r="E73" i="27"/>
  <c r="E74" i="27"/>
  <c r="E75" i="27"/>
  <c r="E76" i="27"/>
  <c r="E77" i="27"/>
  <c r="E78" i="27"/>
  <c r="E79" i="27"/>
  <c r="E80" i="27"/>
  <c r="E81" i="27"/>
  <c r="E82" i="27"/>
  <c r="E83" i="27"/>
  <c r="E84" i="27"/>
  <c r="E85" i="27"/>
  <c r="E86" i="27"/>
  <c r="E87" i="27"/>
  <c r="E88" i="27"/>
  <c r="E89" i="27"/>
  <c r="E90" i="27"/>
  <c r="E91" i="27"/>
  <c r="E92" i="27"/>
  <c r="E93" i="27"/>
  <c r="E94" i="27"/>
  <c r="E95" i="27"/>
  <c r="E96" i="27"/>
  <c r="E97" i="27"/>
  <c r="E98" i="27"/>
  <c r="E99" i="27"/>
  <c r="E100" i="27"/>
  <c r="E101" i="27"/>
  <c r="E102" i="27"/>
  <c r="E103" i="27"/>
  <c r="E104" i="27"/>
  <c r="E105" i="27"/>
  <c r="E106" i="27"/>
  <c r="E107" i="27"/>
  <c r="E108" i="27"/>
  <c r="E109" i="27"/>
  <c r="E110" i="27"/>
  <c r="E111" i="27"/>
  <c r="E112" i="27"/>
  <c r="E113" i="27"/>
  <c r="E114" i="27"/>
  <c r="E115" i="27"/>
  <c r="E116" i="27"/>
  <c r="E117" i="27"/>
  <c r="E118" i="27"/>
  <c r="E119" i="27"/>
  <c r="E120" i="27"/>
  <c r="E121" i="27"/>
  <c r="E122" i="27"/>
  <c r="E123" i="27"/>
  <c r="E124" i="27"/>
  <c r="E125" i="27"/>
  <c r="E126" i="27"/>
  <c r="E127" i="27"/>
  <c r="E128" i="27"/>
  <c r="E129" i="27"/>
  <c r="E130" i="27"/>
  <c r="E131" i="27"/>
  <c r="E132" i="27"/>
  <c r="E133" i="27"/>
  <c r="E134" i="27"/>
  <c r="E135" i="27"/>
  <c r="E136" i="27"/>
  <c r="E137" i="27"/>
  <c r="E138" i="27"/>
  <c r="E139" i="27"/>
  <c r="E140" i="27"/>
  <c r="E141" i="27"/>
  <c r="E142" i="27"/>
  <c r="E143" i="27"/>
  <c r="E144" i="27"/>
  <c r="E145" i="27"/>
  <c r="E146" i="27"/>
  <c r="E147" i="27"/>
  <c r="E148" i="27"/>
  <c r="E149" i="27"/>
  <c r="E150" i="27"/>
  <c r="E151" i="27"/>
  <c r="E152" i="27"/>
  <c r="E153" i="27"/>
  <c r="E154" i="27"/>
  <c r="E155" i="27"/>
  <c r="E156" i="27"/>
  <c r="E157" i="27"/>
  <c r="E158" i="27"/>
  <c r="E159" i="27"/>
  <c r="E160" i="27"/>
  <c r="E161" i="27"/>
  <c r="E162" i="27"/>
  <c r="E163" i="27"/>
  <c r="E164" i="27"/>
  <c r="E165" i="27"/>
  <c r="E166" i="27"/>
  <c r="E167" i="27"/>
  <c r="E168" i="27"/>
  <c r="E169" i="27"/>
  <c r="E170" i="27"/>
  <c r="E171" i="27"/>
  <c r="E172" i="27"/>
  <c r="E173" i="27"/>
  <c r="E174" i="27"/>
  <c r="E175" i="27"/>
  <c r="E176" i="27"/>
  <c r="E177" i="27"/>
  <c r="E178" i="27"/>
  <c r="E179" i="27"/>
  <c r="E180" i="27"/>
  <c r="E181" i="27"/>
  <c r="E182" i="27"/>
  <c r="E183" i="27"/>
  <c r="E184" i="27"/>
  <c r="E185" i="27"/>
  <c r="E186" i="27"/>
  <c r="E187" i="27"/>
  <c r="E188" i="27"/>
  <c r="E189" i="27"/>
  <c r="E190" i="27"/>
  <c r="E191" i="27"/>
  <c r="E192" i="27"/>
  <c r="E193" i="27"/>
  <c r="E194" i="27"/>
  <c r="E195" i="27"/>
  <c r="E196" i="27"/>
  <c r="E197" i="27"/>
  <c r="E198" i="27"/>
  <c r="E199" i="27"/>
  <c r="E200" i="27"/>
  <c r="E201" i="27"/>
  <c r="E202" i="27"/>
  <c r="E203" i="27"/>
  <c r="E204" i="27"/>
  <c r="E205" i="27"/>
  <c r="E206" i="27"/>
  <c r="E207" i="27"/>
  <c r="E208" i="27"/>
  <c r="E209" i="27"/>
  <c r="E210" i="27"/>
  <c r="E211" i="27"/>
  <c r="E212" i="27"/>
  <c r="E213" i="27"/>
  <c r="E214" i="27"/>
  <c r="E215" i="27"/>
  <c r="E216" i="27"/>
  <c r="E217" i="27"/>
  <c r="E218" i="27"/>
  <c r="E219" i="27"/>
  <c r="E220" i="27"/>
  <c r="E221" i="27"/>
  <c r="E222" i="27"/>
  <c r="E223" i="27"/>
  <c r="E224" i="27"/>
  <c r="E225" i="27"/>
  <c r="E226" i="27"/>
  <c r="E227" i="27"/>
  <c r="E228" i="27"/>
  <c r="E229" i="27"/>
  <c r="E230" i="27"/>
  <c r="E231" i="27"/>
  <c r="E232" i="27"/>
  <c r="E233" i="27"/>
  <c r="E234" i="27"/>
  <c r="E235" i="27"/>
  <c r="E236" i="27"/>
  <c r="E237" i="27"/>
  <c r="E238" i="27"/>
  <c r="E239" i="27"/>
  <c r="E240" i="27"/>
  <c r="E241" i="27"/>
  <c r="E242" i="27"/>
  <c r="E243" i="27"/>
  <c r="E244" i="27"/>
  <c r="E245" i="27"/>
  <c r="E246" i="27"/>
  <c r="E247" i="27"/>
  <c r="E248" i="27"/>
  <c r="E249" i="27"/>
  <c r="E250" i="27"/>
  <c r="E251" i="27"/>
  <c r="E252" i="27"/>
  <c r="E253" i="27"/>
  <c r="E254" i="27"/>
  <c r="E255" i="27"/>
  <c r="E256" i="27"/>
  <c r="E257" i="27"/>
  <c r="E258" i="27"/>
  <c r="E259" i="27"/>
  <c r="E260" i="27"/>
  <c r="E261" i="27"/>
  <c r="E262" i="27"/>
  <c r="E263" i="27"/>
  <c r="E264" i="27"/>
  <c r="E265" i="27"/>
  <c r="E266" i="27"/>
  <c r="E267" i="27"/>
  <c r="E268" i="27"/>
  <c r="E269" i="27"/>
  <c r="E270" i="27"/>
  <c r="E271" i="27"/>
  <c r="E272" i="27"/>
  <c r="E273" i="27"/>
  <c r="E274" i="27"/>
  <c r="E275" i="27"/>
  <c r="E276" i="27"/>
  <c r="E277" i="27"/>
  <c r="E278" i="27"/>
  <c r="E279" i="27"/>
  <c r="E280" i="27"/>
  <c r="E281" i="27"/>
  <c r="E282" i="27"/>
  <c r="E283" i="27"/>
  <c r="E284" i="27"/>
  <c r="E285" i="27"/>
  <c r="E286" i="27"/>
  <c r="E287" i="27"/>
  <c r="E288" i="27"/>
  <c r="E289" i="27"/>
  <c r="E290" i="27"/>
  <c r="E291" i="27"/>
  <c r="E292" i="27"/>
  <c r="E293" i="27"/>
  <c r="E294" i="27"/>
  <c r="E295" i="27"/>
  <c r="E296" i="27"/>
  <c r="E297" i="27"/>
  <c r="E298" i="27"/>
  <c r="E299" i="27"/>
  <c r="E300" i="27"/>
  <c r="E301" i="27"/>
  <c r="E302" i="27"/>
  <c r="E303" i="27"/>
  <c r="E304" i="27"/>
  <c r="E305" i="27"/>
  <c r="E306" i="27"/>
  <c r="E307" i="27"/>
  <c r="E308" i="27"/>
  <c r="E309" i="27"/>
  <c r="E310" i="27"/>
  <c r="E311" i="27"/>
  <c r="E312" i="27"/>
  <c r="E313" i="27"/>
  <c r="E314" i="27"/>
  <c r="E315" i="27"/>
  <c r="E316" i="27"/>
  <c r="E317" i="27"/>
  <c r="E318" i="27"/>
  <c r="E319" i="27"/>
  <c r="E320" i="27"/>
  <c r="E321" i="27"/>
  <c r="E322" i="27"/>
  <c r="E323" i="27"/>
  <c r="E324" i="27"/>
  <c r="E325" i="27"/>
  <c r="E326" i="27"/>
  <c r="E327" i="27"/>
  <c r="E328" i="27"/>
  <c r="E329" i="27"/>
  <c r="E330" i="27"/>
  <c r="E331" i="27"/>
  <c r="E332" i="27"/>
  <c r="E333" i="27"/>
  <c r="E334" i="27"/>
  <c r="E335" i="27"/>
  <c r="E336" i="27"/>
  <c r="E337" i="27"/>
  <c r="E338" i="27"/>
  <c r="E339" i="27"/>
  <c r="E340" i="27"/>
  <c r="E341" i="27"/>
  <c r="E342" i="27"/>
  <c r="E343" i="27"/>
  <c r="E344" i="27"/>
  <c r="E345" i="27"/>
  <c r="E346" i="27"/>
  <c r="E347" i="27"/>
  <c r="E348" i="27"/>
  <c r="E349" i="27"/>
  <c r="E350" i="27"/>
  <c r="E351" i="27"/>
  <c r="E352" i="27"/>
  <c r="E353" i="27"/>
  <c r="E354" i="27"/>
  <c r="E355" i="27"/>
  <c r="E356" i="27"/>
  <c r="E357" i="27"/>
  <c r="E358" i="27"/>
  <c r="E359" i="27"/>
  <c r="E360" i="27"/>
  <c r="E361" i="27"/>
  <c r="E362" i="27"/>
  <c r="E363" i="27"/>
  <c r="E364" i="27"/>
  <c r="E365" i="27"/>
  <c r="E366" i="27"/>
  <c r="E367" i="27"/>
  <c r="E368" i="27"/>
  <c r="E369" i="27"/>
  <c r="E370" i="27"/>
  <c r="E371" i="27"/>
  <c r="E372" i="27"/>
  <c r="E373" i="27"/>
  <c r="E374" i="27"/>
  <c r="E375" i="27"/>
  <c r="E376" i="27"/>
  <c r="E377" i="27"/>
  <c r="E378" i="27"/>
  <c r="E379" i="27"/>
  <c r="E380" i="27"/>
  <c r="E381" i="27"/>
  <c r="E382" i="27"/>
  <c r="E383" i="27"/>
  <c r="E384" i="27"/>
  <c r="E385" i="27"/>
  <c r="E386" i="27"/>
  <c r="E387" i="27"/>
  <c r="E388" i="27"/>
  <c r="E389" i="27"/>
  <c r="E390" i="27"/>
  <c r="E391" i="27"/>
  <c r="E392" i="27"/>
  <c r="E393" i="27"/>
  <c r="E394" i="27"/>
  <c r="E395" i="27"/>
  <c r="E396" i="27"/>
  <c r="E397" i="27"/>
  <c r="E398" i="27"/>
  <c r="E399" i="27"/>
  <c r="E400" i="27"/>
  <c r="E401" i="27"/>
  <c r="E402" i="27"/>
  <c r="E403" i="27"/>
  <c r="E404" i="27"/>
  <c r="E405" i="27"/>
  <c r="E406" i="27"/>
  <c r="E407" i="27"/>
  <c r="E408" i="27"/>
  <c r="E409" i="27"/>
  <c r="E410" i="27"/>
  <c r="E411" i="27"/>
  <c r="E412" i="27"/>
  <c r="E413" i="27"/>
  <c r="E414" i="27"/>
  <c r="E415" i="27"/>
  <c r="E416" i="27"/>
  <c r="E417" i="27"/>
  <c r="E418" i="27"/>
  <c r="E419" i="27"/>
  <c r="A5" i="25" l="1"/>
  <c r="A7" i="25" s="1"/>
  <c r="L1" i="27"/>
  <c r="D429" i="27" l="1"/>
  <c r="I420" i="27"/>
  <c r="C420" i="27"/>
  <c r="C406" i="26" l="1"/>
  <c r="H400" i="26"/>
  <c r="B400" i="26"/>
  <c r="G257" i="26"/>
  <c r="G242" i="26"/>
  <c r="G35" i="26"/>
  <c r="G17" i="26"/>
  <c r="L417" i="22" l="1"/>
  <c r="K417" i="22"/>
  <c r="M417" i="22" s="1"/>
  <c r="L414" i="22"/>
  <c r="K414" i="22"/>
  <c r="M414" i="22" s="1"/>
  <c r="L413" i="22"/>
  <c r="K413" i="22"/>
  <c r="M413" i="22" s="1"/>
  <c r="L409" i="22"/>
  <c r="K409" i="22"/>
  <c r="M409" i="22" s="1"/>
  <c r="L408" i="22"/>
  <c r="K408" i="22"/>
  <c r="M408" i="22" s="1"/>
  <c r="L406" i="22"/>
  <c r="K406" i="22"/>
  <c r="M406" i="22" s="1"/>
  <c r="L405" i="22"/>
  <c r="K405" i="22"/>
  <c r="M405" i="22" s="1"/>
  <c r="L404" i="22"/>
  <c r="K404" i="22"/>
  <c r="M404" i="22" s="1"/>
  <c r="L393" i="22"/>
  <c r="K393" i="22"/>
  <c r="M393" i="22" s="1"/>
  <c r="L390" i="22"/>
  <c r="K390" i="22"/>
  <c r="M390" i="22" s="1"/>
  <c r="L389" i="22"/>
  <c r="K389" i="22"/>
  <c r="M389" i="22" s="1"/>
  <c r="L388" i="22"/>
  <c r="K388" i="22"/>
  <c r="M388" i="22" s="1"/>
  <c r="L382" i="22"/>
  <c r="K382" i="22"/>
  <c r="M382" i="22" s="1"/>
  <c r="L378" i="22"/>
  <c r="K378" i="22"/>
  <c r="M378" i="22" s="1"/>
  <c r="L374" i="22"/>
  <c r="K374" i="22"/>
  <c r="M374" i="22" s="1"/>
  <c r="L372" i="22"/>
  <c r="K372" i="22"/>
  <c r="M372" i="22" s="1"/>
  <c r="L371" i="22"/>
  <c r="K371" i="22"/>
  <c r="M371" i="22" s="1"/>
  <c r="L370" i="22"/>
  <c r="K370" i="22"/>
  <c r="M370" i="22" s="1"/>
  <c r="L366" i="22"/>
  <c r="K366" i="22"/>
  <c r="M366" i="22" s="1"/>
  <c r="L360" i="22"/>
  <c r="K360" i="22"/>
  <c r="M360" i="22" s="1"/>
  <c r="L352" i="22"/>
  <c r="K352" i="22"/>
  <c r="M352" i="22" s="1"/>
  <c r="L348" i="22"/>
  <c r="K348" i="22"/>
  <c r="M348" i="22" s="1"/>
  <c r="L341" i="22"/>
  <c r="K341" i="22"/>
  <c r="M341" i="22" s="1"/>
  <c r="L336" i="22"/>
  <c r="K336" i="22"/>
  <c r="M336" i="22" s="1"/>
  <c r="L334" i="22"/>
  <c r="K334" i="22"/>
  <c r="M334" i="22" s="1"/>
  <c r="L323" i="22"/>
  <c r="K323" i="22"/>
  <c r="M323" i="22" s="1"/>
  <c r="L318" i="22"/>
  <c r="K318" i="22"/>
  <c r="M318" i="22" s="1"/>
  <c r="L317" i="22"/>
  <c r="K317" i="22"/>
  <c r="M317" i="22" s="1"/>
  <c r="L314" i="22"/>
  <c r="K314" i="22"/>
  <c r="M314" i="22" s="1"/>
  <c r="L310" i="22"/>
  <c r="K310" i="22"/>
  <c r="M310" i="22" s="1"/>
  <c r="L309" i="22"/>
  <c r="K309" i="22"/>
  <c r="M309" i="22" s="1"/>
  <c r="L304" i="22"/>
  <c r="K304" i="22"/>
  <c r="M304" i="22" s="1"/>
  <c r="L303" i="22"/>
  <c r="K303" i="22"/>
  <c r="M303" i="22" s="1"/>
  <c r="L299" i="22"/>
  <c r="K299" i="22"/>
  <c r="M299" i="22" s="1"/>
  <c r="L292" i="22"/>
  <c r="K292" i="22"/>
  <c r="M292" i="22" s="1"/>
  <c r="L286" i="22"/>
  <c r="K286" i="22"/>
  <c r="M286" i="22" s="1"/>
  <c r="L273" i="22"/>
  <c r="K273" i="22"/>
  <c r="M273" i="22" s="1"/>
  <c r="L269" i="22"/>
  <c r="K269" i="22"/>
  <c r="M269" i="22" s="1"/>
  <c r="L267" i="22"/>
  <c r="K267" i="22"/>
  <c r="M267" i="22" s="1"/>
  <c r="L261" i="22"/>
  <c r="K261" i="22"/>
  <c r="M261" i="22" s="1"/>
  <c r="L256" i="22"/>
  <c r="K256" i="22"/>
  <c r="M256" i="22" s="1"/>
  <c r="L251" i="22"/>
  <c r="K251" i="22"/>
  <c r="M251" i="22" s="1"/>
  <c r="L249" i="22"/>
  <c r="K249" i="22"/>
  <c r="M249" i="22" s="1"/>
  <c r="L243" i="22"/>
  <c r="K243" i="22"/>
  <c r="M243" i="22" s="1"/>
  <c r="L240" i="22"/>
  <c r="K240" i="22"/>
  <c r="M240" i="22" s="1"/>
  <c r="L239" i="22"/>
  <c r="K239" i="22"/>
  <c r="M239" i="22" s="1"/>
  <c r="L227" i="22"/>
  <c r="K227" i="22"/>
  <c r="M227" i="22" s="1"/>
  <c r="L224" i="22"/>
  <c r="K224" i="22"/>
  <c r="M224" i="22" s="1"/>
  <c r="L214" i="22"/>
  <c r="K214" i="22"/>
  <c r="M214" i="22" s="1"/>
  <c r="L213" i="22"/>
  <c r="K213" i="22"/>
  <c r="M213" i="22" s="1"/>
  <c r="L209" i="22"/>
  <c r="K209" i="22"/>
  <c r="M209" i="22" s="1"/>
  <c r="L203" i="22"/>
  <c r="K203" i="22"/>
  <c r="M203" i="22" s="1"/>
  <c r="L201" i="22"/>
  <c r="K201" i="22"/>
  <c r="M201" i="22" s="1"/>
  <c r="L197" i="22"/>
  <c r="K197" i="22"/>
  <c r="M197" i="22" s="1"/>
  <c r="L194" i="22"/>
  <c r="K194" i="22"/>
  <c r="M194" i="22" s="1"/>
  <c r="L192" i="22"/>
  <c r="K192" i="22"/>
  <c r="M192" i="22" s="1"/>
  <c r="L190" i="22"/>
  <c r="K190" i="22"/>
  <c r="M190" i="22" s="1"/>
  <c r="L189" i="22"/>
  <c r="K189" i="22"/>
  <c r="M189" i="22" s="1"/>
  <c r="L187" i="22"/>
  <c r="K187" i="22"/>
  <c r="M187" i="22" s="1"/>
  <c r="L185" i="22"/>
  <c r="K185" i="22"/>
  <c r="M185" i="22" s="1"/>
  <c r="L176" i="22"/>
  <c r="K176" i="22"/>
  <c r="M176" i="22" s="1"/>
  <c r="L173" i="22"/>
  <c r="K173" i="22"/>
  <c r="M173" i="22" s="1"/>
  <c r="L168" i="22"/>
  <c r="K168" i="22"/>
  <c r="M168" i="22" s="1"/>
  <c r="L166" i="22"/>
  <c r="K166" i="22"/>
  <c r="M166" i="22" s="1"/>
  <c r="L163" i="22"/>
  <c r="K163" i="22"/>
  <c r="M163" i="22" s="1"/>
  <c r="L156" i="22"/>
  <c r="K156" i="22"/>
  <c r="M156" i="22" s="1"/>
  <c r="L149" i="22"/>
  <c r="K149" i="22"/>
  <c r="M149" i="22" s="1"/>
  <c r="L141" i="22"/>
  <c r="K141" i="22"/>
  <c r="M141" i="22" s="1"/>
  <c r="L140" i="22"/>
  <c r="K140" i="22"/>
  <c r="M140" i="22" s="1"/>
  <c r="L139" i="22"/>
  <c r="K139" i="22"/>
  <c r="M139" i="22" s="1"/>
  <c r="L136" i="22"/>
  <c r="K136" i="22"/>
  <c r="M136" i="22" s="1"/>
  <c r="L135" i="22"/>
  <c r="K135" i="22"/>
  <c r="M135" i="22" s="1"/>
  <c r="L123" i="22"/>
  <c r="K123" i="22"/>
  <c r="M123" i="22" s="1"/>
  <c r="L116" i="22"/>
  <c r="K116" i="22"/>
  <c r="M116" i="22" s="1"/>
  <c r="L112" i="22"/>
  <c r="K112" i="22"/>
  <c r="M112" i="22" s="1"/>
  <c r="L110" i="22"/>
  <c r="K110" i="22"/>
  <c r="M110" i="22" s="1"/>
  <c r="L109" i="22"/>
  <c r="K109" i="22"/>
  <c r="M109" i="22" s="1"/>
  <c r="L103" i="22"/>
  <c r="K103" i="22"/>
  <c r="M103" i="22" s="1"/>
  <c r="L100" i="22"/>
  <c r="K100" i="22"/>
  <c r="M100" i="22" s="1"/>
  <c r="L98" i="22"/>
  <c r="K98" i="22"/>
  <c r="M98" i="22" s="1"/>
  <c r="L95" i="22"/>
  <c r="K95" i="22"/>
  <c r="M95" i="22" s="1"/>
  <c r="L93" i="22"/>
  <c r="K93" i="22"/>
  <c r="M93" i="22" s="1"/>
  <c r="L92" i="22"/>
  <c r="K92" i="22"/>
  <c r="M92" i="22" s="1"/>
  <c r="L91" i="22"/>
  <c r="K91" i="22"/>
  <c r="M91" i="22" s="1"/>
  <c r="L85" i="22"/>
  <c r="K85" i="22"/>
  <c r="M85" i="22" s="1"/>
  <c r="L80" i="22"/>
  <c r="K80" i="22"/>
  <c r="M80" i="22" s="1"/>
  <c r="L79" i="22"/>
  <c r="K79" i="22"/>
  <c r="M79" i="22" s="1"/>
  <c r="L78" i="22"/>
  <c r="K78" i="22"/>
  <c r="M78" i="22" s="1"/>
  <c r="L72" i="22"/>
  <c r="K72" i="22"/>
  <c r="M72" i="22" s="1"/>
  <c r="L70" i="22"/>
  <c r="K70" i="22"/>
  <c r="M70" i="22" s="1"/>
  <c r="L69" i="22"/>
  <c r="K69" i="22"/>
  <c r="M69" i="22" s="1"/>
  <c r="L59" i="22"/>
  <c r="K59" i="22"/>
  <c r="M59" i="22" s="1"/>
  <c r="L57" i="22"/>
  <c r="K57" i="22"/>
  <c r="M57" i="22" s="1"/>
  <c r="L56" i="22"/>
  <c r="K56" i="22"/>
  <c r="M56" i="22" s="1"/>
  <c r="L54" i="22"/>
  <c r="K54" i="22"/>
  <c r="M54" i="22" s="1"/>
  <c r="L53" i="22"/>
  <c r="K53" i="22"/>
  <c r="M53" i="22" s="1"/>
  <c r="L43" i="22"/>
  <c r="K43" i="22"/>
  <c r="M43" i="22" s="1"/>
  <c r="L39" i="22"/>
  <c r="K39" i="22"/>
  <c r="M39" i="22" s="1"/>
  <c r="L35" i="22"/>
  <c r="K35" i="22"/>
  <c r="M35" i="22" s="1"/>
  <c r="L31" i="22"/>
  <c r="K31" i="22"/>
  <c r="M31" i="22" s="1"/>
  <c r="L25" i="22"/>
  <c r="K25" i="22"/>
  <c r="M25" i="22" s="1"/>
  <c r="L24" i="22"/>
  <c r="K24" i="22"/>
  <c r="M24" i="22" s="1"/>
  <c r="L21" i="22"/>
  <c r="K21" i="22"/>
  <c r="M21" i="22" s="1"/>
  <c r="L20" i="22"/>
  <c r="K20" i="22"/>
  <c r="M20" i="22" s="1"/>
  <c r="L16" i="22"/>
  <c r="K16" i="22"/>
  <c r="M16" i="22" s="1"/>
  <c r="L15" i="22"/>
  <c r="K15" i="22"/>
  <c r="M15" i="22" s="1"/>
  <c r="L13" i="22"/>
  <c r="K13" i="22"/>
  <c r="M13" i="22" s="1"/>
  <c r="L426" i="22"/>
  <c r="K426" i="22"/>
  <c r="M426" i="22" s="1"/>
  <c r="L423" i="22"/>
  <c r="K423" i="22"/>
  <c r="M423" i="22" s="1"/>
  <c r="L421" i="22"/>
  <c r="K421" i="22"/>
  <c r="M421" i="22" s="1"/>
  <c r="L419" i="22"/>
  <c r="K419" i="22"/>
  <c r="M419" i="22" s="1"/>
  <c r="L418" i="22"/>
  <c r="K418" i="22"/>
  <c r="M418" i="22" s="1"/>
  <c r="L410" i="22"/>
  <c r="K410" i="22"/>
  <c r="M410" i="22" s="1"/>
  <c r="L407" i="22"/>
  <c r="K407" i="22"/>
  <c r="M407" i="22" s="1"/>
  <c r="L403" i="22"/>
  <c r="K403" i="22"/>
  <c r="M403" i="22" s="1"/>
  <c r="L401" i="22"/>
  <c r="K401" i="22"/>
  <c r="M401" i="22" s="1"/>
  <c r="L400" i="22"/>
  <c r="K400" i="22"/>
  <c r="M400" i="22" s="1"/>
  <c r="L398" i="22"/>
  <c r="K398" i="22"/>
  <c r="M398" i="22" s="1"/>
  <c r="L394" i="22"/>
  <c r="K394" i="22"/>
  <c r="M394" i="22" s="1"/>
  <c r="L392" i="22"/>
  <c r="K392" i="22"/>
  <c r="M392" i="22" s="1"/>
  <c r="L391" i="22"/>
  <c r="K391" i="22"/>
  <c r="M391" i="22" s="1"/>
  <c r="L387" i="22"/>
  <c r="K387" i="22"/>
  <c r="M387" i="22" s="1"/>
  <c r="L385" i="22"/>
  <c r="K385" i="22"/>
  <c r="M385" i="22" s="1"/>
  <c r="L384" i="22"/>
  <c r="K384" i="22"/>
  <c r="M384" i="22" s="1"/>
  <c r="L383" i="22"/>
  <c r="K383" i="22"/>
  <c r="M383" i="22" s="1"/>
  <c r="L380" i="22"/>
  <c r="K380" i="22"/>
  <c r="M380" i="22" s="1"/>
  <c r="L375" i="22"/>
  <c r="K375" i="22"/>
  <c r="M375" i="22" s="1"/>
  <c r="L373" i="22"/>
  <c r="K373" i="22"/>
  <c r="M373" i="22" s="1"/>
  <c r="L369" i="22"/>
  <c r="K369" i="22"/>
  <c r="M369" i="22" s="1"/>
  <c r="L368" i="22"/>
  <c r="K368" i="22"/>
  <c r="M368" i="22" s="1"/>
  <c r="L367" i="22"/>
  <c r="K367" i="22"/>
  <c r="M367" i="22" s="1"/>
  <c r="L365" i="22"/>
  <c r="K365" i="22"/>
  <c r="M365" i="22" s="1"/>
  <c r="L364" i="22"/>
  <c r="K364" i="22"/>
  <c r="M364" i="22" s="1"/>
  <c r="L363" i="22"/>
  <c r="K363" i="22"/>
  <c r="M363" i="22" s="1"/>
  <c r="L359" i="22"/>
  <c r="K359" i="22"/>
  <c r="M359" i="22" s="1"/>
  <c r="L357" i="22"/>
  <c r="K357" i="22"/>
  <c r="M357" i="22" s="1"/>
  <c r="L356" i="22"/>
  <c r="K356" i="22"/>
  <c r="M356" i="22" s="1"/>
  <c r="L355" i="22"/>
  <c r="K355" i="22"/>
  <c r="M355" i="22" s="1"/>
  <c r="L353" i="22"/>
  <c r="K353" i="22"/>
  <c r="M353" i="22" s="1"/>
  <c r="L349" i="22"/>
  <c r="K349" i="22"/>
  <c r="M349" i="22" s="1"/>
  <c r="L345" i="22"/>
  <c r="K345" i="22"/>
  <c r="M345" i="22" s="1"/>
  <c r="L342" i="22"/>
  <c r="K342" i="22"/>
  <c r="M342" i="22" s="1"/>
  <c r="L339" i="22"/>
  <c r="K339" i="22"/>
  <c r="M339" i="22" s="1"/>
  <c r="L338" i="22"/>
  <c r="K338" i="22"/>
  <c r="M338" i="22" s="1"/>
  <c r="L337" i="22"/>
  <c r="K337" i="22"/>
  <c r="M337" i="22" s="1"/>
  <c r="L333" i="22"/>
  <c r="K333" i="22"/>
  <c r="M333" i="22" s="1"/>
  <c r="L332" i="22"/>
  <c r="K332" i="22"/>
  <c r="M332" i="22" s="1"/>
  <c r="L329" i="22"/>
  <c r="K329" i="22"/>
  <c r="M329" i="22" s="1"/>
  <c r="L328" i="22"/>
  <c r="K328" i="22"/>
  <c r="M328" i="22" s="1"/>
  <c r="L327" i="22"/>
  <c r="K327" i="22"/>
  <c r="M327" i="22" s="1"/>
  <c r="L326" i="22"/>
  <c r="K326" i="22"/>
  <c r="M326" i="22" s="1"/>
  <c r="L324" i="22"/>
  <c r="K324" i="22"/>
  <c r="M324" i="22" s="1"/>
  <c r="L320" i="22"/>
  <c r="K320" i="22"/>
  <c r="M320" i="22" s="1"/>
  <c r="L316" i="22"/>
  <c r="K316" i="22"/>
  <c r="M316" i="22" s="1"/>
  <c r="L313" i="22"/>
  <c r="K313" i="22"/>
  <c r="M313" i="22" s="1"/>
  <c r="L308" i="22"/>
  <c r="K308" i="22"/>
  <c r="M308" i="22" s="1"/>
  <c r="L307" i="22"/>
  <c r="K307" i="22"/>
  <c r="M307" i="22" s="1"/>
  <c r="L302" i="22"/>
  <c r="K302" i="22"/>
  <c r="M302" i="22" s="1"/>
  <c r="L300" i="22"/>
  <c r="K300" i="22"/>
  <c r="M300" i="22" s="1"/>
  <c r="L298" i="22"/>
  <c r="K298" i="22"/>
  <c r="M298" i="22" s="1"/>
  <c r="L295" i="22"/>
  <c r="K295" i="22"/>
  <c r="M295" i="22" s="1"/>
  <c r="L293" i="22"/>
  <c r="K293" i="22"/>
  <c r="M293" i="22" s="1"/>
  <c r="L290" i="22"/>
  <c r="K290" i="22"/>
  <c r="M290" i="22" s="1"/>
  <c r="L289" i="22"/>
  <c r="K289" i="22"/>
  <c r="M289" i="22" s="1"/>
  <c r="L287" i="22"/>
  <c r="K287" i="22"/>
  <c r="M287" i="22" s="1"/>
  <c r="L283" i="22"/>
  <c r="K283" i="22"/>
  <c r="M283" i="22" s="1"/>
  <c r="L281" i="22"/>
  <c r="K281" i="22"/>
  <c r="M281" i="22" s="1"/>
  <c r="L280" i="22"/>
  <c r="K280" i="22"/>
  <c r="M280" i="22" s="1"/>
  <c r="L276" i="22"/>
  <c r="K276" i="22"/>
  <c r="M276" i="22" s="1"/>
  <c r="L275" i="22"/>
  <c r="K275" i="22"/>
  <c r="M275" i="22" s="1"/>
  <c r="L271" i="22"/>
  <c r="K271" i="22"/>
  <c r="M271" i="22" s="1"/>
  <c r="L268" i="22"/>
  <c r="K268" i="22"/>
  <c r="M268" i="22" s="1"/>
  <c r="L266" i="22"/>
  <c r="K266" i="22"/>
  <c r="M266" i="22" s="1"/>
  <c r="L264" i="22"/>
  <c r="K264" i="22"/>
  <c r="M264" i="22" s="1"/>
  <c r="L257" i="22"/>
  <c r="K257" i="22"/>
  <c r="M257" i="22" s="1"/>
  <c r="L255" i="22"/>
  <c r="K255" i="22"/>
  <c r="M255" i="22" s="1"/>
  <c r="L254" i="22"/>
  <c r="K254" i="22"/>
  <c r="M254" i="22" s="1"/>
  <c r="L252" i="22"/>
  <c r="K252" i="22"/>
  <c r="M252" i="22" s="1"/>
  <c r="L250" i="22"/>
  <c r="K250" i="22"/>
  <c r="M250" i="22" s="1"/>
  <c r="L247" i="22"/>
  <c r="K247" i="22"/>
  <c r="M247" i="22" s="1"/>
  <c r="L246" i="22"/>
  <c r="K246" i="22"/>
  <c r="M246" i="22" s="1"/>
  <c r="L244" i="22"/>
  <c r="K244" i="22"/>
  <c r="M244" i="22" s="1"/>
  <c r="L236" i="22"/>
  <c r="K236" i="22"/>
  <c r="M236" i="22" s="1"/>
  <c r="L234" i="22"/>
  <c r="K234" i="22"/>
  <c r="M234" i="22" s="1"/>
  <c r="L233" i="22"/>
  <c r="K233" i="22"/>
  <c r="M233" i="22" s="1"/>
  <c r="L226" i="22"/>
  <c r="K226" i="22"/>
  <c r="M226" i="22" s="1"/>
  <c r="L223" i="22"/>
  <c r="K223" i="22"/>
  <c r="M223" i="22" s="1"/>
  <c r="L222" i="22"/>
  <c r="K222" i="22"/>
  <c r="M222" i="22" s="1"/>
  <c r="L219" i="22"/>
  <c r="K219" i="22"/>
  <c r="M219" i="22" s="1"/>
  <c r="L218" i="22"/>
  <c r="K218" i="22"/>
  <c r="M218" i="22" s="1"/>
  <c r="L216" i="22"/>
  <c r="K216" i="22"/>
  <c r="M216" i="22" s="1"/>
  <c r="L215" i="22"/>
  <c r="K215" i="22"/>
  <c r="M215" i="22" s="1"/>
  <c r="L211" i="22"/>
  <c r="K211" i="22"/>
  <c r="M211" i="22" s="1"/>
  <c r="L210" i="22"/>
  <c r="K210" i="22"/>
  <c r="M210" i="22" s="1"/>
  <c r="L208" i="22"/>
  <c r="K208" i="22"/>
  <c r="M208" i="22" s="1"/>
  <c r="L206" i="22"/>
  <c r="K206" i="22"/>
  <c r="M206" i="22" s="1"/>
  <c r="L204" i="22"/>
  <c r="K204" i="22"/>
  <c r="M204" i="22" s="1"/>
  <c r="L200" i="22"/>
  <c r="K200" i="22"/>
  <c r="M200" i="22" s="1"/>
  <c r="L199" i="22"/>
  <c r="K199" i="22"/>
  <c r="M199" i="22" s="1"/>
  <c r="L195" i="22"/>
  <c r="K195" i="22"/>
  <c r="M195" i="22" s="1"/>
  <c r="L193" i="22"/>
  <c r="K193" i="22"/>
  <c r="M193" i="22" s="1"/>
  <c r="L188" i="22"/>
  <c r="K188" i="22"/>
  <c r="M188" i="22" s="1"/>
  <c r="L182" i="22"/>
  <c r="K182" i="22"/>
  <c r="M182" i="22" s="1"/>
  <c r="L178" i="22"/>
  <c r="K178" i="22"/>
  <c r="M178" i="22" s="1"/>
  <c r="L177" i="22"/>
  <c r="K177" i="22"/>
  <c r="M177" i="22" s="1"/>
  <c r="L175" i="22"/>
  <c r="K175" i="22"/>
  <c r="M175" i="22" s="1"/>
  <c r="L172" i="22"/>
  <c r="K172" i="22"/>
  <c r="M172" i="22" s="1"/>
  <c r="L171" i="22"/>
  <c r="K171" i="22"/>
  <c r="M171" i="22" s="1"/>
  <c r="L169" i="22"/>
  <c r="K169" i="22"/>
  <c r="M169" i="22" s="1"/>
  <c r="L167" i="22"/>
  <c r="K167" i="22"/>
  <c r="M167" i="22" s="1"/>
  <c r="L162" i="22"/>
  <c r="K162" i="22"/>
  <c r="M162" i="22" s="1"/>
  <c r="L160" i="22"/>
  <c r="K160" i="22"/>
  <c r="M160" i="22" s="1"/>
  <c r="L158" i="22"/>
  <c r="K158" i="22"/>
  <c r="M158" i="22" s="1"/>
  <c r="L157" i="22"/>
  <c r="K157" i="22"/>
  <c r="M157" i="22" s="1"/>
  <c r="L152" i="22"/>
  <c r="K152" i="22"/>
  <c r="M152" i="22" s="1"/>
  <c r="L151" i="22"/>
  <c r="K151" i="22"/>
  <c r="M151" i="22" s="1"/>
  <c r="L150" i="22"/>
  <c r="K150" i="22"/>
  <c r="M150" i="22" s="1"/>
  <c r="L148" i="22"/>
  <c r="K148" i="22"/>
  <c r="M148" i="22" s="1"/>
  <c r="L146" i="22"/>
  <c r="K146" i="22"/>
  <c r="M146" i="22" s="1"/>
  <c r="L145" i="22"/>
  <c r="K145" i="22"/>
  <c r="M145" i="22" s="1"/>
  <c r="L144" i="22"/>
  <c r="K144" i="22"/>
  <c r="M144" i="22" s="1"/>
  <c r="L143" i="22"/>
  <c r="K143" i="22"/>
  <c r="M143" i="22" s="1"/>
  <c r="L138" i="22"/>
  <c r="K138" i="22"/>
  <c r="M138" i="22" s="1"/>
  <c r="L132" i="22"/>
  <c r="K132" i="22"/>
  <c r="M132" i="22" s="1"/>
  <c r="L128" i="22"/>
  <c r="K128" i="22"/>
  <c r="M128" i="22" s="1"/>
  <c r="L127" i="22"/>
  <c r="K127" i="22"/>
  <c r="M127" i="22" s="1"/>
  <c r="L126" i="22"/>
  <c r="K126" i="22"/>
  <c r="M126" i="22" s="1"/>
  <c r="L120" i="22"/>
  <c r="K120" i="22"/>
  <c r="M120" i="22" s="1"/>
  <c r="L117" i="22"/>
  <c r="K117" i="22"/>
  <c r="M117" i="22" s="1"/>
  <c r="L115" i="22"/>
  <c r="K115" i="22"/>
  <c r="M115" i="22" s="1"/>
  <c r="L113" i="22"/>
  <c r="K113" i="22"/>
  <c r="M113" i="22" s="1"/>
  <c r="L111" i="22"/>
  <c r="K111" i="22"/>
  <c r="M111" i="22" s="1"/>
  <c r="L108" i="22"/>
  <c r="K108" i="22"/>
  <c r="M108" i="22" s="1"/>
  <c r="L106" i="22"/>
  <c r="K106" i="22"/>
  <c r="M106" i="22" s="1"/>
  <c r="L105" i="22"/>
  <c r="K105" i="22"/>
  <c r="M105" i="22" s="1"/>
  <c r="L102" i="22"/>
  <c r="K102" i="22"/>
  <c r="M102" i="22" s="1"/>
  <c r="L101" i="22"/>
  <c r="K101" i="22"/>
  <c r="M101" i="22" s="1"/>
  <c r="L96" i="22"/>
  <c r="K96" i="22"/>
  <c r="M96" i="22" s="1"/>
  <c r="L94" i="22"/>
  <c r="K94" i="22"/>
  <c r="M94" i="22" s="1"/>
  <c r="L89" i="22"/>
  <c r="K89" i="22"/>
  <c r="M89" i="22" s="1"/>
  <c r="L88" i="22"/>
  <c r="K88" i="22"/>
  <c r="M88" i="22" s="1"/>
  <c r="L87" i="22"/>
  <c r="K87" i="22"/>
  <c r="M87" i="22" s="1"/>
  <c r="L86" i="22"/>
  <c r="K86" i="22"/>
  <c r="M86" i="22" s="1"/>
  <c r="L84" i="22"/>
  <c r="K84" i="22"/>
  <c r="M84" i="22" s="1"/>
  <c r="L82" i="22"/>
  <c r="K82" i="22"/>
  <c r="M82" i="22" s="1"/>
  <c r="L81" i="22"/>
  <c r="K81" i="22"/>
  <c r="M81" i="22" s="1"/>
  <c r="L76" i="22"/>
  <c r="K76" i="22"/>
  <c r="M76" i="22" s="1"/>
  <c r="L71" i="22"/>
  <c r="K71" i="22"/>
  <c r="M71" i="22" s="1"/>
  <c r="L67" i="22"/>
  <c r="K67" i="22"/>
  <c r="M67" i="22" s="1"/>
  <c r="L65" i="22"/>
  <c r="K65" i="22"/>
  <c r="M65" i="22" s="1"/>
  <c r="L63" i="22"/>
  <c r="K63" i="22"/>
  <c r="M63" i="22" s="1"/>
  <c r="L60" i="22"/>
  <c r="K60" i="22"/>
  <c r="M60" i="22" s="1"/>
  <c r="L52" i="22"/>
  <c r="K52" i="22"/>
  <c r="M52" i="22" s="1"/>
  <c r="L48" i="22"/>
  <c r="K48" i="22"/>
  <c r="M48" i="22" s="1"/>
  <c r="L44" i="22"/>
  <c r="K44" i="22"/>
  <c r="M44" i="22" s="1"/>
  <c r="L42" i="22"/>
  <c r="K42" i="22"/>
  <c r="M42" i="22" s="1"/>
  <c r="L41" i="22"/>
  <c r="K41" i="22"/>
  <c r="M41" i="22" s="1"/>
  <c r="L40" i="22"/>
  <c r="K40" i="22"/>
  <c r="M40" i="22" s="1"/>
  <c r="L36" i="22"/>
  <c r="K36" i="22"/>
  <c r="M36" i="22" s="1"/>
  <c r="L34" i="22"/>
  <c r="K34" i="22"/>
  <c r="M34" i="22" s="1"/>
  <c r="L32" i="22"/>
  <c r="K32" i="22"/>
  <c r="M32" i="22" s="1"/>
  <c r="L30" i="22"/>
  <c r="K30" i="22"/>
  <c r="M30" i="22" s="1"/>
  <c r="L27" i="22"/>
  <c r="K27" i="22"/>
  <c r="M27" i="22" s="1"/>
  <c r="L26" i="22"/>
  <c r="K26" i="22"/>
  <c r="M26" i="22" s="1"/>
  <c r="L23" i="22"/>
  <c r="K23" i="22"/>
  <c r="M23" i="22" s="1"/>
  <c r="L22" i="22"/>
  <c r="K22" i="22"/>
  <c r="M22" i="22" s="1"/>
  <c r="L19" i="22"/>
  <c r="K19" i="22"/>
  <c r="M19" i="22" s="1"/>
  <c r="L9" i="22"/>
  <c r="K9" i="22"/>
  <c r="M9" i="22" s="1"/>
  <c r="J118" i="21"/>
  <c r="I118" i="21"/>
  <c r="K118" i="21" s="1"/>
  <c r="J117" i="21"/>
  <c r="I117" i="21"/>
  <c r="K117" i="21" s="1"/>
  <c r="J116" i="21"/>
  <c r="I116" i="21"/>
  <c r="K116" i="21" s="1"/>
  <c r="J115" i="21"/>
  <c r="I115" i="21"/>
  <c r="K115" i="21" s="1"/>
  <c r="J114" i="21"/>
  <c r="I114" i="21"/>
  <c r="K114" i="21" s="1"/>
  <c r="J113" i="21"/>
  <c r="I113" i="21"/>
  <c r="K113" i="21" s="1"/>
  <c r="J112" i="21"/>
  <c r="I112" i="21"/>
  <c r="K112" i="21" s="1"/>
  <c r="J111" i="21"/>
  <c r="I111" i="21"/>
  <c r="K111" i="21" s="1"/>
  <c r="J110" i="21"/>
  <c r="I110" i="21"/>
  <c r="K110" i="21" s="1"/>
  <c r="J109" i="21"/>
  <c r="I109" i="21"/>
  <c r="K109" i="21" s="1"/>
  <c r="J108" i="21"/>
  <c r="I108" i="21"/>
  <c r="K108" i="21" s="1"/>
  <c r="J107" i="21"/>
  <c r="I107" i="21"/>
  <c r="K107" i="21" s="1"/>
  <c r="J106" i="21"/>
  <c r="I106" i="21"/>
  <c r="K106" i="21" s="1"/>
  <c r="K105" i="21"/>
  <c r="J105" i="21"/>
  <c r="I105" i="21"/>
  <c r="J104" i="21"/>
  <c r="I104" i="21"/>
  <c r="K104" i="21" s="1"/>
  <c r="J103" i="21"/>
  <c r="I103" i="21"/>
  <c r="K103" i="21" s="1"/>
  <c r="J102" i="21"/>
  <c r="I102" i="21"/>
  <c r="K102" i="21" s="1"/>
  <c r="J101" i="21"/>
  <c r="I101" i="21"/>
  <c r="K101" i="21" s="1"/>
  <c r="J100" i="21"/>
  <c r="I100" i="21"/>
  <c r="K100" i="21" s="1"/>
  <c r="J99" i="21"/>
  <c r="I99" i="21"/>
  <c r="K99" i="21" s="1"/>
  <c r="J98" i="21"/>
  <c r="I98" i="21"/>
  <c r="K98" i="21" s="1"/>
  <c r="J97" i="21"/>
  <c r="I97" i="21"/>
  <c r="K97" i="21" s="1"/>
  <c r="J96" i="21"/>
  <c r="I96" i="21"/>
  <c r="K96" i="21" s="1"/>
  <c r="J95" i="21"/>
  <c r="I95" i="21"/>
  <c r="K95" i="21" s="1"/>
  <c r="J94" i="21"/>
  <c r="I94" i="21"/>
  <c r="K94" i="21" s="1"/>
  <c r="J93" i="21"/>
  <c r="I93" i="21"/>
  <c r="K93" i="21" s="1"/>
  <c r="J92" i="21"/>
  <c r="I92" i="21"/>
  <c r="K92" i="21" s="1"/>
  <c r="J91" i="21"/>
  <c r="I91" i="21"/>
  <c r="K91" i="21" s="1"/>
  <c r="J90" i="21"/>
  <c r="I90" i="21"/>
  <c r="K90" i="21" s="1"/>
  <c r="K89" i="21"/>
  <c r="J89" i="21"/>
  <c r="I89" i="21"/>
  <c r="J88" i="21"/>
  <c r="I88" i="21"/>
  <c r="K88" i="21" s="1"/>
  <c r="J87" i="21"/>
  <c r="I87" i="21"/>
  <c r="K87" i="21" s="1"/>
  <c r="J86" i="21"/>
  <c r="I86" i="21"/>
  <c r="K86" i="21" s="1"/>
  <c r="J85" i="21"/>
  <c r="I85" i="21"/>
  <c r="K85" i="21" s="1"/>
  <c r="J84" i="21"/>
  <c r="I84" i="21"/>
  <c r="K84" i="21" s="1"/>
  <c r="J83" i="21"/>
  <c r="I83" i="21"/>
  <c r="K83" i="21" s="1"/>
  <c r="J82" i="21"/>
  <c r="I82" i="21"/>
  <c r="K82" i="21" s="1"/>
  <c r="J81" i="21"/>
  <c r="I81" i="21"/>
  <c r="K81" i="21" s="1"/>
  <c r="J80" i="21"/>
  <c r="I80" i="21"/>
  <c r="K80" i="21" s="1"/>
  <c r="J79" i="21"/>
  <c r="I79" i="21"/>
  <c r="K79" i="21" s="1"/>
  <c r="J78" i="21"/>
  <c r="I78" i="21"/>
  <c r="K78" i="21" s="1"/>
  <c r="J77" i="21"/>
  <c r="I77" i="21"/>
  <c r="K77" i="21" s="1"/>
  <c r="J76" i="21"/>
  <c r="I76" i="21"/>
  <c r="K76" i="21" s="1"/>
  <c r="J75" i="21"/>
  <c r="I75" i="21"/>
  <c r="K75" i="21" s="1"/>
  <c r="J74" i="21"/>
  <c r="I74" i="21"/>
  <c r="K74" i="21" s="1"/>
  <c r="K73" i="21"/>
  <c r="J73" i="21"/>
  <c r="I73" i="21"/>
  <c r="J72" i="21"/>
  <c r="I72" i="21"/>
  <c r="K72" i="21" s="1"/>
  <c r="J71" i="21"/>
  <c r="I71" i="21"/>
  <c r="K71" i="21" s="1"/>
  <c r="J70" i="21"/>
  <c r="I70" i="21"/>
  <c r="K70" i="21" s="1"/>
  <c r="J69" i="21"/>
  <c r="I69" i="21"/>
  <c r="K69" i="21" s="1"/>
  <c r="K68" i="21"/>
  <c r="J68" i="21"/>
  <c r="I68" i="21"/>
  <c r="J67" i="21"/>
  <c r="I67" i="21"/>
  <c r="K67" i="21" s="1"/>
  <c r="J66" i="21"/>
  <c r="I66" i="21"/>
  <c r="K66" i="21" s="1"/>
  <c r="J65" i="21"/>
  <c r="I65" i="21"/>
  <c r="K65" i="21" s="1"/>
  <c r="J64" i="21"/>
  <c r="I64" i="21"/>
  <c r="K64" i="21" s="1"/>
  <c r="J63" i="21"/>
  <c r="I63" i="21"/>
  <c r="K63" i="21" s="1"/>
  <c r="K62" i="21"/>
  <c r="J62" i="21"/>
  <c r="I62" i="21"/>
  <c r="J61" i="21"/>
  <c r="I61" i="21"/>
  <c r="K61" i="21" s="1"/>
  <c r="J60" i="21"/>
  <c r="I60" i="21"/>
  <c r="K60" i="21" s="1"/>
  <c r="J59" i="21"/>
  <c r="I59" i="21"/>
  <c r="K59" i="21" s="1"/>
  <c r="J58" i="21"/>
  <c r="I58" i="21"/>
  <c r="K58" i="21" s="1"/>
  <c r="J57" i="21"/>
  <c r="I57" i="21"/>
  <c r="K57" i="21" s="1"/>
  <c r="J56" i="21"/>
  <c r="I56" i="21"/>
  <c r="K56" i="21" s="1"/>
  <c r="J55" i="21"/>
  <c r="I55" i="21"/>
  <c r="K55" i="21" s="1"/>
  <c r="J54" i="21"/>
  <c r="I54" i="21"/>
  <c r="K54" i="21" s="1"/>
  <c r="J53" i="21"/>
  <c r="I53" i="21"/>
  <c r="K53" i="21" s="1"/>
  <c r="J52" i="21"/>
  <c r="I52" i="21"/>
  <c r="K52" i="21" s="1"/>
  <c r="J51" i="21"/>
  <c r="I51" i="21"/>
  <c r="K51" i="21" s="1"/>
  <c r="J50" i="21"/>
  <c r="I50" i="21"/>
  <c r="K50" i="21" s="1"/>
  <c r="K49" i="21"/>
  <c r="J49" i="21"/>
  <c r="I49" i="21"/>
  <c r="K48" i="21"/>
  <c r="J48" i="21"/>
  <c r="I48" i="21"/>
  <c r="J47" i="21"/>
  <c r="I47" i="21"/>
  <c r="K47" i="21" s="1"/>
  <c r="J46" i="21"/>
  <c r="I46" i="21"/>
  <c r="K46" i="21" s="1"/>
  <c r="J45" i="21"/>
  <c r="I45" i="21"/>
  <c r="K45" i="21" s="1"/>
  <c r="J44" i="21"/>
  <c r="I44" i="21"/>
  <c r="K44" i="21" s="1"/>
  <c r="J43" i="21"/>
  <c r="I43" i="21"/>
  <c r="K43" i="21" s="1"/>
  <c r="J42" i="21"/>
  <c r="I42" i="21"/>
  <c r="K42" i="21" s="1"/>
  <c r="K41" i="21"/>
  <c r="J41" i="21"/>
  <c r="I41" i="21"/>
  <c r="K40" i="21"/>
  <c r="J40" i="21"/>
  <c r="I40" i="21"/>
  <c r="J39" i="21"/>
  <c r="I39" i="21"/>
  <c r="K39" i="21" s="1"/>
  <c r="J38" i="21"/>
  <c r="I38" i="21"/>
  <c r="K38" i="21" s="1"/>
  <c r="J37" i="21"/>
  <c r="I37" i="21"/>
  <c r="K37" i="21" s="1"/>
  <c r="J36" i="21"/>
  <c r="I36" i="21"/>
  <c r="K36" i="21" s="1"/>
  <c r="J35" i="21"/>
  <c r="I35" i="21"/>
  <c r="K35" i="21" s="1"/>
  <c r="J34" i="21"/>
  <c r="I34" i="21"/>
  <c r="K34" i="21" s="1"/>
  <c r="K33" i="21"/>
  <c r="J33" i="21"/>
  <c r="I33" i="21"/>
  <c r="J32" i="21"/>
  <c r="I32" i="21"/>
  <c r="K32" i="21" s="1"/>
  <c r="J31" i="21"/>
  <c r="I31" i="21"/>
  <c r="K31" i="21" s="1"/>
  <c r="J30" i="21"/>
  <c r="I30" i="21"/>
  <c r="K30" i="21" s="1"/>
  <c r="J29" i="21"/>
  <c r="I29" i="21"/>
  <c r="K29" i="21" s="1"/>
  <c r="K28" i="21"/>
  <c r="J28" i="21"/>
  <c r="I28" i="21"/>
  <c r="J27" i="21"/>
  <c r="I27" i="21"/>
  <c r="K27" i="21" s="1"/>
  <c r="J26" i="21"/>
  <c r="I26" i="21"/>
  <c r="K26" i="21" s="1"/>
  <c r="J25" i="21"/>
  <c r="I25" i="21"/>
  <c r="K25" i="21" s="1"/>
  <c r="J24" i="21"/>
  <c r="I24" i="21"/>
  <c r="K24" i="21" s="1"/>
  <c r="J23" i="21"/>
  <c r="I23" i="21"/>
  <c r="K23" i="21" s="1"/>
  <c r="J22" i="21"/>
  <c r="I22" i="21"/>
  <c r="K22" i="21" s="1"/>
  <c r="J21" i="21"/>
  <c r="I21" i="21"/>
  <c r="K21" i="21" s="1"/>
  <c r="J20" i="21"/>
  <c r="I20" i="21"/>
  <c r="K20" i="21" s="1"/>
  <c r="J19" i="21"/>
  <c r="I19" i="21"/>
  <c r="K19" i="21" s="1"/>
  <c r="J18" i="21"/>
  <c r="I18" i="21"/>
  <c r="K18" i="21" s="1"/>
  <c r="J17" i="21"/>
  <c r="I17" i="21"/>
  <c r="K17" i="21" s="1"/>
  <c r="J16" i="21"/>
  <c r="I16" i="21"/>
  <c r="K16" i="21" s="1"/>
  <c r="J15" i="21"/>
  <c r="I15" i="21"/>
  <c r="K15" i="21" s="1"/>
  <c r="J14" i="21"/>
  <c r="I14" i="21"/>
  <c r="K14" i="21" s="1"/>
  <c r="J13" i="21"/>
  <c r="I13" i="21"/>
  <c r="K13" i="21" s="1"/>
  <c r="K12" i="21"/>
  <c r="J12" i="21"/>
  <c r="I12" i="21"/>
  <c r="J11" i="21"/>
  <c r="I11" i="21"/>
  <c r="K11" i="21" s="1"/>
  <c r="J10" i="21"/>
  <c r="I10" i="21"/>
  <c r="K10" i="21" s="1"/>
  <c r="J9" i="21"/>
  <c r="I9" i="21"/>
  <c r="K9" i="21" s="1"/>
  <c r="AV2" i="19"/>
  <c r="EO111" i="19"/>
  <c r="EO110" i="19"/>
  <c r="EO109" i="19"/>
  <c r="EO108" i="19"/>
  <c r="EO107" i="19"/>
  <c r="EO106" i="19"/>
  <c r="EO105" i="19"/>
  <c r="EO104" i="19"/>
  <c r="EO103" i="19"/>
  <c r="EO102" i="19"/>
  <c r="EO101" i="19"/>
  <c r="EO100" i="19"/>
  <c r="EO99" i="19"/>
  <c r="EO98" i="19"/>
  <c r="EO97" i="19"/>
  <c r="EO96" i="19"/>
  <c r="EO95" i="19"/>
  <c r="EO94" i="19"/>
  <c r="EO93" i="19"/>
  <c r="EO92" i="19"/>
  <c r="EO91" i="19"/>
  <c r="EO90" i="19"/>
  <c r="EO89" i="19"/>
  <c r="EO88" i="19"/>
  <c r="EO87" i="19"/>
  <c r="EO86" i="19"/>
  <c r="EO85" i="19"/>
  <c r="EO84" i="19"/>
  <c r="EO83" i="19"/>
  <c r="EO82" i="19"/>
  <c r="EO81" i="19"/>
  <c r="EO80" i="19"/>
  <c r="EO79" i="19"/>
  <c r="EO78" i="19"/>
  <c r="EO77" i="19"/>
  <c r="EO76" i="19"/>
  <c r="EO75" i="19"/>
  <c r="EO74" i="19"/>
  <c r="EO73" i="19"/>
  <c r="EO72" i="19"/>
  <c r="EO71" i="19"/>
  <c r="EO70" i="19"/>
  <c r="EO69" i="19"/>
  <c r="EO68" i="19"/>
  <c r="EO67" i="19"/>
  <c r="EO66" i="19"/>
  <c r="EO65" i="19"/>
  <c r="EO64" i="19"/>
  <c r="EO63" i="19"/>
  <c r="EO62" i="19"/>
  <c r="EO61" i="19"/>
  <c r="EO60" i="19"/>
  <c r="EO59" i="19"/>
  <c r="EO58" i="19"/>
  <c r="EO57" i="19"/>
  <c r="EO56" i="19"/>
  <c r="EO55" i="19"/>
  <c r="EO54" i="19"/>
  <c r="EO53" i="19"/>
  <c r="EO52" i="19"/>
  <c r="EO51" i="19"/>
  <c r="EO50" i="19"/>
  <c r="EO49" i="19"/>
  <c r="EO48" i="19"/>
  <c r="EO47" i="19"/>
  <c r="EO46" i="19"/>
  <c r="EO45" i="19"/>
  <c r="EO44" i="19"/>
  <c r="EO43" i="19"/>
  <c r="EO42" i="19"/>
  <c r="EO41" i="19"/>
  <c r="EO40" i="19"/>
  <c r="EO39" i="19"/>
  <c r="EO38" i="19"/>
  <c r="EO37" i="19"/>
  <c r="EO36" i="19"/>
  <c r="EO35" i="19"/>
  <c r="EO34" i="19"/>
  <c r="EO33" i="19"/>
  <c r="EO32" i="19"/>
  <c r="EO31" i="19"/>
  <c r="EO30" i="19"/>
  <c r="EO29" i="19"/>
  <c r="EO28" i="19"/>
  <c r="EO27" i="19"/>
  <c r="EO26" i="19"/>
  <c r="EO25" i="19"/>
  <c r="EO24" i="19"/>
  <c r="EO23" i="19"/>
  <c r="EO22" i="19"/>
  <c r="EO21" i="19"/>
  <c r="EO20" i="19"/>
  <c r="EO19" i="19"/>
  <c r="EO18" i="19"/>
  <c r="EO17" i="19"/>
  <c r="EO16" i="19"/>
  <c r="EO15" i="19"/>
  <c r="EO14" i="19"/>
  <c r="EO13" i="19"/>
  <c r="EO12" i="19"/>
  <c r="EO11" i="19"/>
  <c r="EO10" i="19"/>
  <c r="EO9" i="19"/>
  <c r="EO8" i="19"/>
  <c r="EO7" i="19"/>
  <c r="EO6" i="19"/>
  <c r="EO5" i="19"/>
  <c r="EO4" i="19"/>
  <c r="EO3" i="19"/>
  <c r="EJ111" i="19"/>
  <c r="EJ110" i="19"/>
  <c r="EJ109" i="19"/>
  <c r="EJ108" i="19"/>
  <c r="EJ107" i="19"/>
  <c r="EJ106" i="19"/>
  <c r="EJ105" i="19"/>
  <c r="EJ104" i="19"/>
  <c r="EJ103" i="19"/>
  <c r="EJ102" i="19"/>
  <c r="EJ101" i="19"/>
  <c r="EJ100" i="19"/>
  <c r="EJ99" i="19"/>
  <c r="EJ98" i="19"/>
  <c r="EJ97" i="19"/>
  <c r="EJ96" i="19"/>
  <c r="EJ95" i="19"/>
  <c r="EJ94" i="19"/>
  <c r="EJ93" i="19"/>
  <c r="EJ92" i="19"/>
  <c r="EJ91" i="19"/>
  <c r="EJ90" i="19"/>
  <c r="EJ89" i="19"/>
  <c r="EJ88" i="19"/>
  <c r="EJ87" i="19"/>
  <c r="EJ86" i="19"/>
  <c r="EJ85" i="19"/>
  <c r="EJ84" i="19"/>
  <c r="EJ83" i="19"/>
  <c r="EJ82" i="19"/>
  <c r="EJ81" i="19"/>
  <c r="EJ80" i="19"/>
  <c r="EJ79" i="19"/>
  <c r="EJ78" i="19"/>
  <c r="EJ77" i="19"/>
  <c r="EJ76" i="19"/>
  <c r="EJ75" i="19"/>
  <c r="EJ74" i="19"/>
  <c r="EJ73" i="19"/>
  <c r="EJ72" i="19"/>
  <c r="EJ71" i="19"/>
  <c r="EJ70" i="19"/>
  <c r="EJ69" i="19"/>
  <c r="EJ68" i="19"/>
  <c r="EJ67" i="19"/>
  <c r="EJ66" i="19"/>
  <c r="EJ65" i="19"/>
  <c r="EJ64" i="19"/>
  <c r="EJ63" i="19"/>
  <c r="EJ62" i="19"/>
  <c r="EJ61" i="19"/>
  <c r="EJ60" i="19"/>
  <c r="EJ59" i="19"/>
  <c r="EJ58" i="19"/>
  <c r="EJ57" i="19"/>
  <c r="EJ56" i="19"/>
  <c r="EJ55" i="19"/>
  <c r="EJ54" i="19"/>
  <c r="EJ53" i="19"/>
  <c r="EJ52" i="19"/>
  <c r="EJ51" i="19"/>
  <c r="EJ50" i="19"/>
  <c r="EJ49" i="19"/>
  <c r="EJ48" i="19"/>
  <c r="EJ47" i="19"/>
  <c r="EJ46" i="19"/>
  <c r="EJ45" i="19"/>
  <c r="EJ44" i="19"/>
  <c r="EJ43" i="19"/>
  <c r="EJ42" i="19"/>
  <c r="EJ41" i="19"/>
  <c r="EJ40" i="19"/>
  <c r="EJ39" i="19"/>
  <c r="EJ38" i="19"/>
  <c r="EJ37" i="19"/>
  <c r="EJ36" i="19"/>
  <c r="EJ35" i="19"/>
  <c r="EJ34" i="19"/>
  <c r="EJ33" i="19"/>
  <c r="EJ32" i="19"/>
  <c r="EJ31" i="19"/>
  <c r="EJ30" i="19"/>
  <c r="EJ29" i="19"/>
  <c r="EJ28" i="19"/>
  <c r="EJ27" i="19"/>
  <c r="EJ26" i="19"/>
  <c r="EJ25" i="19"/>
  <c r="EJ24" i="19"/>
  <c r="EJ23" i="19"/>
  <c r="EJ22" i="19"/>
  <c r="EJ21" i="19"/>
  <c r="EJ20" i="19"/>
  <c r="EJ19" i="19"/>
  <c r="EJ18" i="19"/>
  <c r="EJ17" i="19"/>
  <c r="EJ16" i="19"/>
  <c r="EJ15" i="19"/>
  <c r="EJ14" i="19"/>
  <c r="EJ13" i="19"/>
  <c r="EJ12" i="19"/>
  <c r="EJ11" i="19"/>
  <c r="EJ10" i="19"/>
  <c r="EJ9" i="19"/>
  <c r="EJ8" i="19"/>
  <c r="EJ7" i="19"/>
  <c r="EJ6" i="19"/>
  <c r="EJ5" i="19"/>
  <c r="EJ4" i="19"/>
  <c r="EJ3" i="19"/>
  <c r="EE111" i="19"/>
  <c r="EE110" i="19"/>
  <c r="EE109" i="19"/>
  <c r="EE108" i="19"/>
  <c r="EE107" i="19"/>
  <c r="EE106" i="19"/>
  <c r="EE105" i="19"/>
  <c r="EE104" i="19"/>
  <c r="EE103" i="19"/>
  <c r="EE102" i="19"/>
  <c r="EE101" i="19"/>
  <c r="EE100" i="19"/>
  <c r="EE99" i="19"/>
  <c r="EE98" i="19"/>
  <c r="EE97" i="19"/>
  <c r="EE96" i="19"/>
  <c r="EE95" i="19"/>
  <c r="EE94" i="19"/>
  <c r="EE93" i="19"/>
  <c r="EE92" i="19"/>
  <c r="EE91" i="19"/>
  <c r="EE90" i="19"/>
  <c r="EE89" i="19"/>
  <c r="EE88" i="19"/>
  <c r="EE87" i="19"/>
  <c r="EE86" i="19"/>
  <c r="EE85" i="19"/>
  <c r="EE84" i="19"/>
  <c r="EE83" i="19"/>
  <c r="EE82" i="19"/>
  <c r="EE81" i="19"/>
  <c r="EE80" i="19"/>
  <c r="EE79" i="19"/>
  <c r="EE78" i="19"/>
  <c r="EE77" i="19"/>
  <c r="EE76" i="19"/>
  <c r="EE75" i="19"/>
  <c r="EE74" i="19"/>
  <c r="EE73" i="19"/>
  <c r="EE72" i="19"/>
  <c r="EE71" i="19"/>
  <c r="EE70" i="19"/>
  <c r="EE69" i="19"/>
  <c r="EE68" i="19"/>
  <c r="EE67" i="19"/>
  <c r="EE66" i="19"/>
  <c r="EE65" i="19"/>
  <c r="EE64" i="19"/>
  <c r="EE63" i="19"/>
  <c r="EE62" i="19"/>
  <c r="EE61" i="19"/>
  <c r="EE60" i="19"/>
  <c r="EE59" i="19"/>
  <c r="EE58" i="19"/>
  <c r="EE57" i="19"/>
  <c r="EE56" i="19"/>
  <c r="EE55" i="19"/>
  <c r="EE54" i="19"/>
  <c r="EE53" i="19"/>
  <c r="EE52" i="19"/>
  <c r="EE51" i="19"/>
  <c r="EE50" i="19"/>
  <c r="EE49" i="19"/>
  <c r="EE48" i="19"/>
  <c r="EE47" i="19"/>
  <c r="EE46" i="19"/>
  <c r="EE45" i="19"/>
  <c r="EE44" i="19"/>
  <c r="EE43" i="19"/>
  <c r="EE42" i="19"/>
  <c r="EE41" i="19"/>
  <c r="EE40" i="19"/>
  <c r="EE39" i="19"/>
  <c r="EE38" i="19"/>
  <c r="EE37" i="19"/>
  <c r="EE36" i="19"/>
  <c r="EE35" i="19"/>
  <c r="EE34" i="19"/>
  <c r="EE33" i="19"/>
  <c r="EE32" i="19"/>
  <c r="EE31" i="19"/>
  <c r="EE30" i="19"/>
  <c r="EE29" i="19"/>
  <c r="EE28" i="19"/>
  <c r="EE27" i="19"/>
  <c r="EE26" i="19"/>
  <c r="EE25" i="19"/>
  <c r="EE24" i="19"/>
  <c r="EE23" i="19"/>
  <c r="EE22" i="19"/>
  <c r="EE21" i="19"/>
  <c r="EE20" i="19"/>
  <c r="EE19" i="19"/>
  <c r="EE18" i="19"/>
  <c r="EE17" i="19"/>
  <c r="EE16" i="19"/>
  <c r="EE15" i="19"/>
  <c r="EE14" i="19"/>
  <c r="EE13" i="19"/>
  <c r="EE12" i="19"/>
  <c r="EE11" i="19"/>
  <c r="EE10" i="19"/>
  <c r="EE9" i="19"/>
  <c r="EE8" i="19"/>
  <c r="EE7" i="19"/>
  <c r="EE6" i="19"/>
  <c r="EE5" i="19"/>
  <c r="EE4" i="19"/>
  <c r="EE3" i="19"/>
  <c r="DY111" i="19"/>
  <c r="DY110" i="19"/>
  <c r="DY109" i="19"/>
  <c r="DY108" i="19"/>
  <c r="DY107" i="19"/>
  <c r="DY106" i="19"/>
  <c r="DY105" i="19"/>
  <c r="DY104" i="19"/>
  <c r="DY103" i="19"/>
  <c r="DY102" i="19"/>
  <c r="DY101" i="19"/>
  <c r="DY100" i="19"/>
  <c r="DY99" i="19"/>
  <c r="DY98" i="19"/>
  <c r="DY97" i="19"/>
  <c r="DY96" i="19"/>
  <c r="DY95" i="19"/>
  <c r="DY94" i="19"/>
  <c r="DY93" i="19"/>
  <c r="DY92" i="19"/>
  <c r="DY91" i="19"/>
  <c r="DY90" i="19"/>
  <c r="DY89" i="19"/>
  <c r="DY88" i="19"/>
  <c r="DY87" i="19"/>
  <c r="DY86" i="19"/>
  <c r="DY85" i="19"/>
  <c r="DY84" i="19"/>
  <c r="DY83" i="19"/>
  <c r="DY82" i="19"/>
  <c r="DY81" i="19"/>
  <c r="DY80" i="19"/>
  <c r="DY79" i="19"/>
  <c r="DY78" i="19"/>
  <c r="DY77" i="19"/>
  <c r="DY76" i="19"/>
  <c r="DY75" i="19"/>
  <c r="DY74" i="19"/>
  <c r="DY73" i="19"/>
  <c r="DY72" i="19"/>
  <c r="DY71" i="19"/>
  <c r="DY70" i="19"/>
  <c r="DY69" i="19"/>
  <c r="DY68" i="19"/>
  <c r="DY67" i="19"/>
  <c r="DY66" i="19"/>
  <c r="DY65" i="19"/>
  <c r="DY64" i="19"/>
  <c r="DY63" i="19"/>
  <c r="DY62" i="19"/>
  <c r="DY61" i="19"/>
  <c r="DY60" i="19"/>
  <c r="DY59" i="19"/>
  <c r="DY58" i="19"/>
  <c r="DY57" i="19"/>
  <c r="DY56" i="19"/>
  <c r="DY55" i="19"/>
  <c r="DY54" i="19"/>
  <c r="DY53" i="19"/>
  <c r="DY52" i="19"/>
  <c r="DY51" i="19"/>
  <c r="DY50" i="19"/>
  <c r="DY49" i="19"/>
  <c r="DY48" i="19"/>
  <c r="DY47" i="19"/>
  <c r="DY46" i="19"/>
  <c r="DY45" i="19"/>
  <c r="DY44" i="19"/>
  <c r="DY43" i="19"/>
  <c r="DY42" i="19"/>
  <c r="DY41" i="19"/>
  <c r="DY40" i="19"/>
  <c r="DY39" i="19"/>
  <c r="DY38" i="19"/>
  <c r="DY37" i="19"/>
  <c r="DY36" i="19"/>
  <c r="DY35" i="19"/>
  <c r="DY34" i="19"/>
  <c r="DY33" i="19"/>
  <c r="DY32" i="19"/>
  <c r="DY31" i="19"/>
  <c r="DY30" i="19"/>
  <c r="DY29" i="19"/>
  <c r="DY28" i="19"/>
  <c r="DY27" i="19"/>
  <c r="DY26" i="19"/>
  <c r="DY25" i="19"/>
  <c r="DY24" i="19"/>
  <c r="DY23" i="19"/>
  <c r="DY22" i="19"/>
  <c r="DY21" i="19"/>
  <c r="DY20" i="19"/>
  <c r="DY19" i="19"/>
  <c r="DY18" i="19"/>
  <c r="DY17" i="19"/>
  <c r="DY16" i="19"/>
  <c r="DY15" i="19"/>
  <c r="DY14" i="19"/>
  <c r="DY13" i="19"/>
  <c r="DY12" i="19"/>
  <c r="DY11" i="19"/>
  <c r="DY10" i="19"/>
  <c r="DY9" i="19"/>
  <c r="DY8" i="19"/>
  <c r="DY7" i="19"/>
  <c r="DY6" i="19"/>
  <c r="DY5" i="19"/>
  <c r="DY4" i="19"/>
  <c r="DY3" i="19"/>
  <c r="DT111" i="19"/>
  <c r="DT110" i="19"/>
  <c r="DT109" i="19"/>
  <c r="DT108" i="19"/>
  <c r="DT107" i="19"/>
  <c r="DT106" i="19"/>
  <c r="DT105" i="19"/>
  <c r="DT104" i="19"/>
  <c r="DT103" i="19"/>
  <c r="DT102" i="19"/>
  <c r="DT101" i="19"/>
  <c r="DT100" i="19"/>
  <c r="DT99" i="19"/>
  <c r="DT98" i="19"/>
  <c r="DT97" i="19"/>
  <c r="DT96" i="19"/>
  <c r="DT95" i="19"/>
  <c r="DT94" i="19"/>
  <c r="DT93" i="19"/>
  <c r="DT92" i="19"/>
  <c r="DT91" i="19"/>
  <c r="DT90" i="19"/>
  <c r="DT89" i="19"/>
  <c r="DT88" i="19"/>
  <c r="DT87" i="19"/>
  <c r="DT86" i="19"/>
  <c r="DT85" i="19"/>
  <c r="DT84" i="19"/>
  <c r="DT83" i="19"/>
  <c r="DT82" i="19"/>
  <c r="DT81" i="19"/>
  <c r="DT80" i="19"/>
  <c r="DT79" i="19"/>
  <c r="DT78" i="19"/>
  <c r="DT77" i="19"/>
  <c r="DT76" i="19"/>
  <c r="DT75" i="19"/>
  <c r="DT74" i="19"/>
  <c r="DT73" i="19"/>
  <c r="DT72" i="19"/>
  <c r="DT71" i="19"/>
  <c r="DT70" i="19"/>
  <c r="DT69" i="19"/>
  <c r="DT68" i="19"/>
  <c r="DT67" i="19"/>
  <c r="DT66" i="19"/>
  <c r="DT65" i="19"/>
  <c r="DT64" i="19"/>
  <c r="DT63" i="19"/>
  <c r="DT62" i="19"/>
  <c r="DT61" i="19"/>
  <c r="DT60" i="19"/>
  <c r="DT59" i="19"/>
  <c r="DT58" i="19"/>
  <c r="DT57" i="19"/>
  <c r="DT56" i="19"/>
  <c r="DT55" i="19"/>
  <c r="DT54" i="19"/>
  <c r="DT53" i="19"/>
  <c r="DT52" i="19"/>
  <c r="DT51" i="19"/>
  <c r="DT50" i="19"/>
  <c r="DT49" i="19"/>
  <c r="DT48" i="19"/>
  <c r="DT47" i="19"/>
  <c r="DT46" i="19"/>
  <c r="DT45" i="19"/>
  <c r="DT44" i="19"/>
  <c r="DT43" i="19"/>
  <c r="DT42" i="19"/>
  <c r="DT41" i="19"/>
  <c r="DT40" i="19"/>
  <c r="DT39" i="19"/>
  <c r="DT38" i="19"/>
  <c r="DT37" i="19"/>
  <c r="DT36" i="19"/>
  <c r="DT35" i="19"/>
  <c r="DT34" i="19"/>
  <c r="DT33" i="19"/>
  <c r="DT32" i="19"/>
  <c r="DT31" i="19"/>
  <c r="DT30" i="19"/>
  <c r="DT29" i="19"/>
  <c r="DT28" i="19"/>
  <c r="DT27" i="19"/>
  <c r="DT26" i="19"/>
  <c r="DT25" i="19"/>
  <c r="DT24" i="19"/>
  <c r="DT23" i="19"/>
  <c r="DT22" i="19"/>
  <c r="DT21" i="19"/>
  <c r="DT20" i="19"/>
  <c r="DT19" i="19"/>
  <c r="DT18" i="19"/>
  <c r="DT17" i="19"/>
  <c r="DT16" i="19"/>
  <c r="DT15" i="19"/>
  <c r="DT14" i="19"/>
  <c r="DT13" i="19"/>
  <c r="DT12" i="19"/>
  <c r="DT11" i="19"/>
  <c r="DT10" i="19"/>
  <c r="DT9" i="19"/>
  <c r="DT8" i="19"/>
  <c r="DT7" i="19"/>
  <c r="DT6" i="19"/>
  <c r="DT5" i="19"/>
  <c r="DT4" i="19"/>
  <c r="DT3" i="19"/>
  <c r="DO111" i="19"/>
  <c r="DO110" i="19"/>
  <c r="DO109" i="19"/>
  <c r="DO108" i="19"/>
  <c r="DO107" i="19"/>
  <c r="DO106" i="19"/>
  <c r="DO105" i="19"/>
  <c r="DO104" i="19"/>
  <c r="DO103" i="19"/>
  <c r="DO102" i="19"/>
  <c r="DO101" i="19"/>
  <c r="DO100" i="19"/>
  <c r="DO99" i="19"/>
  <c r="DO98" i="19"/>
  <c r="DO97" i="19"/>
  <c r="DO96" i="19"/>
  <c r="DO95" i="19"/>
  <c r="DO94" i="19"/>
  <c r="DO93" i="19"/>
  <c r="DO92" i="19"/>
  <c r="DO91" i="19"/>
  <c r="DO90" i="19"/>
  <c r="DO89" i="19"/>
  <c r="DO88" i="19"/>
  <c r="DO87" i="19"/>
  <c r="DO86" i="19"/>
  <c r="DO85" i="19"/>
  <c r="DO84" i="19"/>
  <c r="DO83" i="19"/>
  <c r="DO82" i="19"/>
  <c r="DO81" i="19"/>
  <c r="DO80" i="19"/>
  <c r="DO79" i="19"/>
  <c r="DO78" i="19"/>
  <c r="DO77" i="19"/>
  <c r="DO76" i="19"/>
  <c r="DO75" i="19"/>
  <c r="DO74" i="19"/>
  <c r="DO73" i="19"/>
  <c r="DO72" i="19"/>
  <c r="DO71" i="19"/>
  <c r="DO70" i="19"/>
  <c r="DO69" i="19"/>
  <c r="DO68" i="19"/>
  <c r="DO67" i="19"/>
  <c r="DO66" i="19"/>
  <c r="DO65" i="19"/>
  <c r="DO64" i="19"/>
  <c r="DO63" i="19"/>
  <c r="DO62" i="19"/>
  <c r="DO61" i="19"/>
  <c r="DO60" i="19"/>
  <c r="DO59" i="19"/>
  <c r="DO58" i="19"/>
  <c r="DO57" i="19"/>
  <c r="DO56" i="19"/>
  <c r="DO55" i="19"/>
  <c r="DO54" i="19"/>
  <c r="DO53" i="19"/>
  <c r="DO52" i="19"/>
  <c r="DO51" i="19"/>
  <c r="DO50" i="19"/>
  <c r="DO49" i="19"/>
  <c r="DO48" i="19"/>
  <c r="DO47" i="19"/>
  <c r="DO46" i="19"/>
  <c r="DO45" i="19"/>
  <c r="DO44" i="19"/>
  <c r="DO43" i="19"/>
  <c r="DO42" i="19"/>
  <c r="DO41" i="19"/>
  <c r="DO40" i="19"/>
  <c r="DO39" i="19"/>
  <c r="DO38" i="19"/>
  <c r="DO37" i="19"/>
  <c r="DO36" i="19"/>
  <c r="DO35" i="19"/>
  <c r="DO34" i="19"/>
  <c r="DO33" i="19"/>
  <c r="DO32" i="19"/>
  <c r="DO31" i="19"/>
  <c r="DO30" i="19"/>
  <c r="DO29" i="19"/>
  <c r="DO28" i="19"/>
  <c r="DO27" i="19"/>
  <c r="DO26" i="19"/>
  <c r="DO25" i="19"/>
  <c r="DO24" i="19"/>
  <c r="DO23" i="19"/>
  <c r="DO22" i="19"/>
  <c r="DO21" i="19"/>
  <c r="DO20" i="19"/>
  <c r="DO19" i="19"/>
  <c r="DO18" i="19"/>
  <c r="DO17" i="19"/>
  <c r="DO16" i="19"/>
  <c r="DO15" i="19"/>
  <c r="DO14" i="19"/>
  <c r="DO13" i="19"/>
  <c r="DO12" i="19"/>
  <c r="DO11" i="19"/>
  <c r="DO10" i="19"/>
  <c r="DO9" i="19"/>
  <c r="DO8" i="19"/>
  <c r="DO7" i="19"/>
  <c r="DO6" i="19"/>
  <c r="DO5" i="19"/>
  <c r="DO4" i="19"/>
  <c r="DO3" i="19"/>
  <c r="DI111" i="19"/>
  <c r="DI110" i="19"/>
  <c r="DI109" i="19"/>
  <c r="DI108" i="19"/>
  <c r="DI107" i="19"/>
  <c r="DI106" i="19"/>
  <c r="DI105" i="19"/>
  <c r="DI104" i="19"/>
  <c r="DI103" i="19"/>
  <c r="DI102" i="19"/>
  <c r="DI101" i="19"/>
  <c r="DI100" i="19"/>
  <c r="DI99" i="19"/>
  <c r="DI98" i="19"/>
  <c r="DI97" i="19"/>
  <c r="DI96" i="19"/>
  <c r="DI95" i="19"/>
  <c r="DI94" i="19"/>
  <c r="DI93" i="19"/>
  <c r="DI92" i="19"/>
  <c r="DI91" i="19"/>
  <c r="DI90" i="19"/>
  <c r="DI89" i="19"/>
  <c r="DI88" i="19"/>
  <c r="DI87" i="19"/>
  <c r="DI86" i="19"/>
  <c r="DI85" i="19"/>
  <c r="DI84" i="19"/>
  <c r="DI83" i="19"/>
  <c r="DI82" i="19"/>
  <c r="DI81" i="19"/>
  <c r="DI80" i="19"/>
  <c r="DI79" i="19"/>
  <c r="DI78" i="19"/>
  <c r="DI77" i="19"/>
  <c r="DI76" i="19"/>
  <c r="DI75" i="19"/>
  <c r="DI74" i="19"/>
  <c r="DI73" i="19"/>
  <c r="DI72" i="19"/>
  <c r="DI71" i="19"/>
  <c r="DI70" i="19"/>
  <c r="DI69" i="19"/>
  <c r="DI68" i="19"/>
  <c r="DI67" i="19"/>
  <c r="DI66" i="19"/>
  <c r="DI65" i="19"/>
  <c r="DI64" i="19"/>
  <c r="DI63" i="19"/>
  <c r="DI62" i="19"/>
  <c r="DI61" i="19"/>
  <c r="DI60" i="19"/>
  <c r="DI59" i="19"/>
  <c r="DI58" i="19"/>
  <c r="DI57" i="19"/>
  <c r="DI56" i="19"/>
  <c r="DI55" i="19"/>
  <c r="DI54" i="19"/>
  <c r="DI53" i="19"/>
  <c r="DI52" i="19"/>
  <c r="DI51" i="19"/>
  <c r="DI50" i="19"/>
  <c r="DI49" i="19"/>
  <c r="DI48" i="19"/>
  <c r="DI47" i="19"/>
  <c r="DI46" i="19"/>
  <c r="DI45" i="19"/>
  <c r="DI44" i="19"/>
  <c r="DI43" i="19"/>
  <c r="DI42" i="19"/>
  <c r="DI41" i="19"/>
  <c r="DI40" i="19"/>
  <c r="DI39" i="19"/>
  <c r="DI38" i="19"/>
  <c r="DI37" i="19"/>
  <c r="DI36" i="19"/>
  <c r="DI35" i="19"/>
  <c r="DI34" i="19"/>
  <c r="DI33" i="19"/>
  <c r="DI32" i="19"/>
  <c r="DI31" i="19"/>
  <c r="DI30" i="19"/>
  <c r="DI29" i="19"/>
  <c r="DI28" i="19"/>
  <c r="DI27" i="19"/>
  <c r="DI26" i="19"/>
  <c r="DI25" i="19"/>
  <c r="DI24" i="19"/>
  <c r="DI23" i="19"/>
  <c r="DI22" i="19"/>
  <c r="DI21" i="19"/>
  <c r="DI20" i="19"/>
  <c r="DI19" i="19"/>
  <c r="DI18" i="19"/>
  <c r="DI17" i="19"/>
  <c r="DI16" i="19"/>
  <c r="DI15" i="19"/>
  <c r="DI14" i="19"/>
  <c r="DI13" i="19"/>
  <c r="DI12" i="19"/>
  <c r="DI11" i="19"/>
  <c r="DI10" i="19"/>
  <c r="DI9" i="19"/>
  <c r="DI8" i="19"/>
  <c r="DI7" i="19"/>
  <c r="DI6" i="19"/>
  <c r="DI5" i="19"/>
  <c r="DI4" i="19"/>
  <c r="DI3" i="19"/>
  <c r="DC111" i="19"/>
  <c r="DC110" i="19"/>
  <c r="DC109" i="19"/>
  <c r="DC108" i="19"/>
  <c r="DC107" i="19"/>
  <c r="DC106" i="19"/>
  <c r="DC105" i="19"/>
  <c r="DC104" i="19"/>
  <c r="DC103" i="19"/>
  <c r="DC102" i="19"/>
  <c r="DC101" i="19"/>
  <c r="DC100" i="19"/>
  <c r="DC99" i="19"/>
  <c r="DC98" i="19"/>
  <c r="DC97" i="19"/>
  <c r="DC96" i="19"/>
  <c r="DC95" i="19"/>
  <c r="DC94" i="19"/>
  <c r="DC93" i="19"/>
  <c r="DC92" i="19"/>
  <c r="DC91" i="19"/>
  <c r="DC90" i="19"/>
  <c r="DC89" i="19"/>
  <c r="DC88" i="19"/>
  <c r="DC87" i="19"/>
  <c r="DC86" i="19"/>
  <c r="DC85" i="19"/>
  <c r="DC84" i="19"/>
  <c r="DC83" i="19"/>
  <c r="DC82" i="19"/>
  <c r="DC81" i="19"/>
  <c r="DC80" i="19"/>
  <c r="DC79" i="19"/>
  <c r="DC78" i="19"/>
  <c r="DC77" i="19"/>
  <c r="DC76" i="19"/>
  <c r="DC75" i="19"/>
  <c r="DC74" i="19"/>
  <c r="DC73" i="19"/>
  <c r="DC72" i="19"/>
  <c r="DC71" i="19"/>
  <c r="DC70" i="19"/>
  <c r="DC69" i="19"/>
  <c r="DC68" i="19"/>
  <c r="DC67" i="19"/>
  <c r="DC66" i="19"/>
  <c r="DC65" i="19"/>
  <c r="DC64" i="19"/>
  <c r="DC63" i="19"/>
  <c r="DC62" i="19"/>
  <c r="DC61" i="19"/>
  <c r="DC60" i="19"/>
  <c r="DC59" i="19"/>
  <c r="DC58" i="19"/>
  <c r="DC57" i="19"/>
  <c r="DC56" i="19"/>
  <c r="DC55" i="19"/>
  <c r="DC54" i="19"/>
  <c r="DC53" i="19"/>
  <c r="DC52" i="19"/>
  <c r="DC51" i="19"/>
  <c r="DC50" i="19"/>
  <c r="DC49" i="19"/>
  <c r="DC48" i="19"/>
  <c r="DC47" i="19"/>
  <c r="DC46" i="19"/>
  <c r="DC45" i="19"/>
  <c r="DC44" i="19"/>
  <c r="DC43" i="19"/>
  <c r="DC42" i="19"/>
  <c r="DC41" i="19"/>
  <c r="DC40" i="19"/>
  <c r="DC39" i="19"/>
  <c r="DC38" i="19"/>
  <c r="DC37" i="19"/>
  <c r="DC36" i="19"/>
  <c r="DC35" i="19"/>
  <c r="DC34" i="19"/>
  <c r="DC33" i="19"/>
  <c r="DC32" i="19"/>
  <c r="DC31" i="19"/>
  <c r="DC30" i="19"/>
  <c r="DC29" i="19"/>
  <c r="DC28" i="19"/>
  <c r="DC27" i="19"/>
  <c r="DC26" i="19"/>
  <c r="DC25" i="19"/>
  <c r="DC24" i="19"/>
  <c r="DC23" i="19"/>
  <c r="DC22" i="19"/>
  <c r="DC21" i="19"/>
  <c r="DC20" i="19"/>
  <c r="DC19" i="19"/>
  <c r="DC18" i="19"/>
  <c r="DC17" i="19"/>
  <c r="DC16" i="19"/>
  <c r="DC15" i="19"/>
  <c r="DC14" i="19"/>
  <c r="DC13" i="19"/>
  <c r="DC12" i="19"/>
  <c r="DC11" i="19"/>
  <c r="DC10" i="19"/>
  <c r="DC9" i="19"/>
  <c r="DC8" i="19"/>
  <c r="DC7" i="19"/>
  <c r="DC6" i="19"/>
  <c r="DC5" i="19"/>
  <c r="DC4" i="19"/>
  <c r="DC3" i="19"/>
  <c r="CX111" i="19"/>
  <c r="CX110" i="19"/>
  <c r="CX109" i="19"/>
  <c r="CX108" i="19"/>
  <c r="CX107" i="19"/>
  <c r="CX106" i="19"/>
  <c r="CX105" i="19"/>
  <c r="CX104" i="19"/>
  <c r="CX103" i="19"/>
  <c r="CX102" i="19"/>
  <c r="CX101" i="19"/>
  <c r="CX100" i="19"/>
  <c r="CX99" i="19"/>
  <c r="CX98" i="19"/>
  <c r="CX97" i="19"/>
  <c r="CX96" i="19"/>
  <c r="CX95" i="19"/>
  <c r="CX94" i="19"/>
  <c r="CX93" i="19"/>
  <c r="CX92" i="19"/>
  <c r="CX91" i="19"/>
  <c r="CX90" i="19"/>
  <c r="CX89" i="19"/>
  <c r="CX88" i="19"/>
  <c r="CX87" i="19"/>
  <c r="CX86" i="19"/>
  <c r="CX85" i="19"/>
  <c r="CX84" i="19"/>
  <c r="CX83" i="19"/>
  <c r="CX82" i="19"/>
  <c r="CX81" i="19"/>
  <c r="CX80" i="19"/>
  <c r="CX79" i="19"/>
  <c r="CX78" i="19"/>
  <c r="CX77" i="19"/>
  <c r="CX76" i="19"/>
  <c r="CX75" i="19"/>
  <c r="CX74" i="19"/>
  <c r="CX73" i="19"/>
  <c r="CX72" i="19"/>
  <c r="CX71" i="19"/>
  <c r="CX70" i="19"/>
  <c r="CX69" i="19"/>
  <c r="CX68" i="19"/>
  <c r="CX67" i="19"/>
  <c r="CX66" i="19"/>
  <c r="CX65" i="19"/>
  <c r="CX64" i="19"/>
  <c r="CX63" i="19"/>
  <c r="CX62" i="19"/>
  <c r="CX61" i="19"/>
  <c r="CX60" i="19"/>
  <c r="CX59" i="19"/>
  <c r="CX58" i="19"/>
  <c r="CX57" i="19"/>
  <c r="CX56" i="19"/>
  <c r="CX55" i="19"/>
  <c r="CX54" i="19"/>
  <c r="CX53" i="19"/>
  <c r="CX52" i="19"/>
  <c r="CX51" i="19"/>
  <c r="CX50" i="19"/>
  <c r="CX49" i="19"/>
  <c r="CX48" i="19"/>
  <c r="CX47" i="19"/>
  <c r="CX46" i="19"/>
  <c r="CX45" i="19"/>
  <c r="CX44" i="19"/>
  <c r="CX43" i="19"/>
  <c r="CX42" i="19"/>
  <c r="CX41" i="19"/>
  <c r="CX40" i="19"/>
  <c r="CX39" i="19"/>
  <c r="CX38" i="19"/>
  <c r="CX37" i="19"/>
  <c r="CX36" i="19"/>
  <c r="CX35" i="19"/>
  <c r="CX34" i="19"/>
  <c r="CX33" i="19"/>
  <c r="CX32" i="19"/>
  <c r="CX31" i="19"/>
  <c r="CX30" i="19"/>
  <c r="CX29" i="19"/>
  <c r="CX28" i="19"/>
  <c r="CX27" i="19"/>
  <c r="CX26" i="19"/>
  <c r="CX25" i="19"/>
  <c r="CX24" i="19"/>
  <c r="CX23" i="19"/>
  <c r="CX22" i="19"/>
  <c r="CX21" i="19"/>
  <c r="CX20" i="19"/>
  <c r="CX19" i="19"/>
  <c r="CX18" i="19"/>
  <c r="CX17" i="19"/>
  <c r="CX16" i="19"/>
  <c r="CX15" i="19"/>
  <c r="CX14" i="19"/>
  <c r="CX13" i="19"/>
  <c r="CX12" i="19"/>
  <c r="CX11" i="19"/>
  <c r="CX10" i="19"/>
  <c r="CX9" i="19"/>
  <c r="CX8" i="19"/>
  <c r="CX7" i="19"/>
  <c r="CX6" i="19"/>
  <c r="CX5" i="19"/>
  <c r="CX4" i="19"/>
  <c r="CX3" i="19"/>
  <c r="CR111" i="19"/>
  <c r="CR110" i="19"/>
  <c r="CR109" i="19"/>
  <c r="CR108" i="19"/>
  <c r="CR107" i="19"/>
  <c r="CR106" i="19"/>
  <c r="CR105" i="19"/>
  <c r="CR104" i="19"/>
  <c r="CR103" i="19"/>
  <c r="CR102" i="19"/>
  <c r="CR101" i="19"/>
  <c r="CR100" i="19"/>
  <c r="CR99" i="19"/>
  <c r="CR98" i="19"/>
  <c r="CR97" i="19"/>
  <c r="CR96" i="19"/>
  <c r="CR95" i="19"/>
  <c r="CR94" i="19"/>
  <c r="CR93" i="19"/>
  <c r="CR92" i="19"/>
  <c r="CR91" i="19"/>
  <c r="CR90" i="19"/>
  <c r="CR89" i="19"/>
  <c r="CR88" i="19"/>
  <c r="CR87" i="19"/>
  <c r="CR86" i="19"/>
  <c r="CR85" i="19"/>
  <c r="CR84" i="19"/>
  <c r="CR83" i="19"/>
  <c r="CR82" i="19"/>
  <c r="CR81" i="19"/>
  <c r="CR80" i="19"/>
  <c r="CR79" i="19"/>
  <c r="CR78" i="19"/>
  <c r="CR77" i="19"/>
  <c r="CR76" i="19"/>
  <c r="CR75" i="19"/>
  <c r="CR74" i="19"/>
  <c r="CR73" i="19"/>
  <c r="CR72" i="19"/>
  <c r="CR71" i="19"/>
  <c r="CR70" i="19"/>
  <c r="CR69" i="19"/>
  <c r="CR68" i="19"/>
  <c r="CR67" i="19"/>
  <c r="CR66" i="19"/>
  <c r="CR65" i="19"/>
  <c r="CR64" i="19"/>
  <c r="CR63" i="19"/>
  <c r="CR62" i="19"/>
  <c r="CR61" i="19"/>
  <c r="CR60" i="19"/>
  <c r="CR59" i="19"/>
  <c r="CR58" i="19"/>
  <c r="CR57" i="19"/>
  <c r="CR56" i="19"/>
  <c r="CR55" i="19"/>
  <c r="CR54" i="19"/>
  <c r="CR53" i="19"/>
  <c r="CR52" i="19"/>
  <c r="CR51" i="19"/>
  <c r="CR50" i="19"/>
  <c r="CR49" i="19"/>
  <c r="CR48" i="19"/>
  <c r="CR47" i="19"/>
  <c r="CR46" i="19"/>
  <c r="CR45" i="19"/>
  <c r="CR44" i="19"/>
  <c r="CR43" i="19"/>
  <c r="CR42" i="19"/>
  <c r="CR41" i="19"/>
  <c r="CR40" i="19"/>
  <c r="CR39" i="19"/>
  <c r="CR38" i="19"/>
  <c r="CR37" i="19"/>
  <c r="CR36" i="19"/>
  <c r="CR35" i="19"/>
  <c r="CR34" i="19"/>
  <c r="CR33" i="19"/>
  <c r="CR32" i="19"/>
  <c r="CR31" i="19"/>
  <c r="CR30" i="19"/>
  <c r="CR29" i="19"/>
  <c r="CR28" i="19"/>
  <c r="CR27" i="19"/>
  <c r="CR26" i="19"/>
  <c r="CR25" i="19"/>
  <c r="CR24" i="19"/>
  <c r="CR23" i="19"/>
  <c r="CR22" i="19"/>
  <c r="CR21" i="19"/>
  <c r="CR20" i="19"/>
  <c r="CR19" i="19"/>
  <c r="CR18" i="19"/>
  <c r="CR17" i="19"/>
  <c r="CR16" i="19"/>
  <c r="CR15" i="19"/>
  <c r="CR14" i="19"/>
  <c r="CR13" i="19"/>
  <c r="CR12" i="19"/>
  <c r="CR11" i="19"/>
  <c r="CR10" i="19"/>
  <c r="CR9" i="19"/>
  <c r="CR8" i="19"/>
  <c r="CR7" i="19"/>
  <c r="CR6" i="19"/>
  <c r="CR5" i="19"/>
  <c r="CR4" i="19"/>
  <c r="CR3" i="19"/>
  <c r="CL111" i="19"/>
  <c r="CL110" i="19"/>
  <c r="CL109" i="19"/>
  <c r="CL108" i="19"/>
  <c r="CL107" i="19"/>
  <c r="CL106" i="19"/>
  <c r="CL105" i="19"/>
  <c r="CL104" i="19"/>
  <c r="CL103" i="19"/>
  <c r="CL102" i="19"/>
  <c r="CL101" i="19"/>
  <c r="CL100" i="19"/>
  <c r="CL99" i="19"/>
  <c r="CL98" i="19"/>
  <c r="CL97" i="19"/>
  <c r="CL96" i="19"/>
  <c r="CL95" i="19"/>
  <c r="CL94" i="19"/>
  <c r="CL93" i="19"/>
  <c r="CL92" i="19"/>
  <c r="CL91" i="19"/>
  <c r="CL90" i="19"/>
  <c r="CL89" i="19"/>
  <c r="CL88" i="19"/>
  <c r="CL87" i="19"/>
  <c r="CL86" i="19"/>
  <c r="CL85" i="19"/>
  <c r="CL84" i="19"/>
  <c r="CL83" i="19"/>
  <c r="CL82" i="19"/>
  <c r="CL81" i="19"/>
  <c r="CL80" i="19"/>
  <c r="CL79" i="19"/>
  <c r="CL78" i="19"/>
  <c r="CL77" i="19"/>
  <c r="CL76" i="19"/>
  <c r="CL75" i="19"/>
  <c r="CL74" i="19"/>
  <c r="CL73" i="19"/>
  <c r="CL72" i="19"/>
  <c r="CL71" i="19"/>
  <c r="CL70" i="19"/>
  <c r="CL69" i="19"/>
  <c r="CL68" i="19"/>
  <c r="CL67" i="19"/>
  <c r="CL66" i="19"/>
  <c r="CL65" i="19"/>
  <c r="CL64" i="19"/>
  <c r="CL63" i="19"/>
  <c r="CL62" i="19"/>
  <c r="CL61" i="19"/>
  <c r="CL60" i="19"/>
  <c r="CL59" i="19"/>
  <c r="CL58" i="19"/>
  <c r="CL57" i="19"/>
  <c r="CL56" i="19"/>
  <c r="CL55" i="19"/>
  <c r="CL54" i="19"/>
  <c r="CL53" i="19"/>
  <c r="CL52" i="19"/>
  <c r="CL51" i="19"/>
  <c r="CL50" i="19"/>
  <c r="CL49" i="19"/>
  <c r="CL48" i="19"/>
  <c r="CL47" i="19"/>
  <c r="CL46" i="19"/>
  <c r="CL45" i="19"/>
  <c r="CL44" i="19"/>
  <c r="CL43" i="19"/>
  <c r="CL42" i="19"/>
  <c r="CL41" i="19"/>
  <c r="CL40" i="19"/>
  <c r="CL39" i="19"/>
  <c r="CL38" i="19"/>
  <c r="CL37" i="19"/>
  <c r="CL36" i="19"/>
  <c r="CL35" i="19"/>
  <c r="CL34" i="19"/>
  <c r="CL33" i="19"/>
  <c r="CL32" i="19"/>
  <c r="CL31" i="19"/>
  <c r="CL30" i="19"/>
  <c r="CL29" i="19"/>
  <c r="CL28" i="19"/>
  <c r="CL27" i="19"/>
  <c r="CL26" i="19"/>
  <c r="CL25" i="19"/>
  <c r="CL24" i="19"/>
  <c r="CL23" i="19"/>
  <c r="CL22" i="19"/>
  <c r="CL21" i="19"/>
  <c r="CL20" i="19"/>
  <c r="CL19" i="19"/>
  <c r="CL18" i="19"/>
  <c r="CL17" i="19"/>
  <c r="CL16" i="19"/>
  <c r="CL15" i="19"/>
  <c r="CL14" i="19"/>
  <c r="CL13" i="19"/>
  <c r="CL12" i="19"/>
  <c r="CL11" i="19"/>
  <c r="CL10" i="19"/>
  <c r="CL9" i="19"/>
  <c r="CL8" i="19"/>
  <c r="CL7" i="19"/>
  <c r="CL6" i="19"/>
  <c r="CL5" i="19"/>
  <c r="CL4" i="19"/>
  <c r="CL3" i="19"/>
  <c r="CB111" i="19"/>
  <c r="CB110" i="19"/>
  <c r="CB109" i="19"/>
  <c r="CB108" i="19"/>
  <c r="CB107" i="19"/>
  <c r="CB106" i="19"/>
  <c r="CB105" i="19"/>
  <c r="CB104" i="19"/>
  <c r="CB103" i="19"/>
  <c r="CB102" i="19"/>
  <c r="CB101" i="19"/>
  <c r="CB100" i="19"/>
  <c r="CB99" i="19"/>
  <c r="CB98" i="19"/>
  <c r="CB97" i="19"/>
  <c r="CB96" i="19"/>
  <c r="CB95" i="19"/>
  <c r="CB94" i="19"/>
  <c r="CB93" i="19"/>
  <c r="CB92" i="19"/>
  <c r="CB91" i="19"/>
  <c r="CB90" i="19"/>
  <c r="CB89" i="19"/>
  <c r="CB88" i="19"/>
  <c r="CB87" i="19"/>
  <c r="CB86" i="19"/>
  <c r="CB85" i="19"/>
  <c r="CB84" i="19"/>
  <c r="CB83" i="19"/>
  <c r="CB82" i="19"/>
  <c r="CB81" i="19"/>
  <c r="CB80" i="19"/>
  <c r="CB79" i="19"/>
  <c r="CB78" i="19"/>
  <c r="CB77" i="19"/>
  <c r="CB76" i="19"/>
  <c r="CB75" i="19"/>
  <c r="CB74" i="19"/>
  <c r="CB73" i="19"/>
  <c r="CB72" i="19"/>
  <c r="CB71" i="19"/>
  <c r="CB70" i="19"/>
  <c r="CB69" i="19"/>
  <c r="CB68" i="19"/>
  <c r="CB67" i="19"/>
  <c r="CB66" i="19"/>
  <c r="CB65" i="19"/>
  <c r="CB64" i="19"/>
  <c r="CB63" i="19"/>
  <c r="CB62" i="19"/>
  <c r="CB61" i="19"/>
  <c r="CB60" i="19"/>
  <c r="CB59" i="19"/>
  <c r="CB58" i="19"/>
  <c r="CB57" i="19"/>
  <c r="CB56" i="19"/>
  <c r="CB55" i="19"/>
  <c r="CB54" i="19"/>
  <c r="CB53" i="19"/>
  <c r="CB52" i="19"/>
  <c r="CB51" i="19"/>
  <c r="CB50" i="19"/>
  <c r="CB49" i="19"/>
  <c r="CB48" i="19"/>
  <c r="CB47" i="19"/>
  <c r="CB46" i="19"/>
  <c r="CB45" i="19"/>
  <c r="CB44" i="19"/>
  <c r="CB43" i="19"/>
  <c r="CB42" i="19"/>
  <c r="CB41" i="19"/>
  <c r="CB40" i="19"/>
  <c r="CB39" i="19"/>
  <c r="CB38" i="19"/>
  <c r="CB37" i="19"/>
  <c r="CB36" i="19"/>
  <c r="CB35" i="19"/>
  <c r="CB34" i="19"/>
  <c r="CB33" i="19"/>
  <c r="CB32" i="19"/>
  <c r="CB31" i="19"/>
  <c r="CB30" i="19"/>
  <c r="CB29" i="19"/>
  <c r="CB28" i="19"/>
  <c r="CB27" i="19"/>
  <c r="CB26" i="19"/>
  <c r="CB25" i="19"/>
  <c r="CB24" i="19"/>
  <c r="CB23" i="19"/>
  <c r="CB22" i="19"/>
  <c r="CB21" i="19"/>
  <c r="CB20" i="19"/>
  <c r="CB19" i="19"/>
  <c r="CB18" i="19"/>
  <c r="CB17" i="19"/>
  <c r="CB16" i="19"/>
  <c r="CB15" i="19"/>
  <c r="CB14" i="19"/>
  <c r="CB13" i="19"/>
  <c r="CB12" i="19"/>
  <c r="CB11" i="19"/>
  <c r="CB10" i="19"/>
  <c r="CB9" i="19"/>
  <c r="CB8" i="19"/>
  <c r="CB7" i="19"/>
  <c r="CB6" i="19"/>
  <c r="CB5" i="19"/>
  <c r="CB4" i="19"/>
  <c r="CB3" i="19"/>
  <c r="BW111" i="19"/>
  <c r="BW110" i="19"/>
  <c r="BW109" i="19"/>
  <c r="BW108" i="19"/>
  <c r="BW107" i="19"/>
  <c r="BW106" i="19"/>
  <c r="BW105" i="19"/>
  <c r="BW104" i="19"/>
  <c r="BW103" i="19"/>
  <c r="BW102" i="19"/>
  <c r="BW101" i="19"/>
  <c r="BW100" i="19"/>
  <c r="BW99" i="19"/>
  <c r="BW98" i="19"/>
  <c r="BW97" i="19"/>
  <c r="BW96" i="19"/>
  <c r="BW95" i="19"/>
  <c r="BW94" i="19"/>
  <c r="BW93" i="19"/>
  <c r="BW92" i="19"/>
  <c r="BW91" i="19"/>
  <c r="BW90" i="19"/>
  <c r="BW89" i="19"/>
  <c r="BW88" i="19"/>
  <c r="BW87" i="19"/>
  <c r="BW86" i="19"/>
  <c r="BW85" i="19"/>
  <c r="BW84" i="19"/>
  <c r="BW83" i="19"/>
  <c r="BW82" i="19"/>
  <c r="BW81" i="19"/>
  <c r="BW80" i="19"/>
  <c r="BW79" i="19"/>
  <c r="BW78" i="19"/>
  <c r="BW77" i="19"/>
  <c r="BW76" i="19"/>
  <c r="BW75" i="19"/>
  <c r="BW74" i="19"/>
  <c r="BW73" i="19"/>
  <c r="BW72" i="19"/>
  <c r="BW71" i="19"/>
  <c r="BW70" i="19"/>
  <c r="BW69" i="19"/>
  <c r="BW68" i="19"/>
  <c r="BW67" i="19"/>
  <c r="BW66" i="19"/>
  <c r="BW65" i="19"/>
  <c r="BW64" i="19"/>
  <c r="BW63" i="19"/>
  <c r="BW62" i="19"/>
  <c r="BW61" i="19"/>
  <c r="BW60" i="19"/>
  <c r="BW59" i="19"/>
  <c r="BW58" i="19"/>
  <c r="BW57" i="19"/>
  <c r="BW56" i="19"/>
  <c r="BW55" i="19"/>
  <c r="BW54" i="19"/>
  <c r="BW53" i="19"/>
  <c r="BW52" i="19"/>
  <c r="BW51" i="19"/>
  <c r="BW50" i="19"/>
  <c r="BW49" i="19"/>
  <c r="BW48" i="19"/>
  <c r="BW47" i="19"/>
  <c r="BW46" i="19"/>
  <c r="BW45" i="19"/>
  <c r="BW44" i="19"/>
  <c r="BW43" i="19"/>
  <c r="BW42" i="19"/>
  <c r="BW41" i="19"/>
  <c r="BW40" i="19"/>
  <c r="BW39" i="19"/>
  <c r="BW38" i="19"/>
  <c r="BW37" i="19"/>
  <c r="BW36" i="19"/>
  <c r="BW35" i="19"/>
  <c r="BW34" i="19"/>
  <c r="BW33" i="19"/>
  <c r="BW32" i="19"/>
  <c r="BW31" i="19"/>
  <c r="BW30" i="19"/>
  <c r="BW29" i="19"/>
  <c r="BW28" i="19"/>
  <c r="BW27" i="19"/>
  <c r="BW26" i="19"/>
  <c r="BW25" i="19"/>
  <c r="BW24" i="19"/>
  <c r="BW23" i="19"/>
  <c r="BW22" i="19"/>
  <c r="BW21" i="19"/>
  <c r="BW20" i="19"/>
  <c r="BW19" i="19"/>
  <c r="BW18" i="19"/>
  <c r="BW17" i="19"/>
  <c r="BW16" i="19"/>
  <c r="BW15" i="19"/>
  <c r="BW14" i="19"/>
  <c r="BW13" i="19"/>
  <c r="BW12" i="19"/>
  <c r="BW11" i="19"/>
  <c r="BW10" i="19"/>
  <c r="BW9" i="19"/>
  <c r="BW8" i="19"/>
  <c r="BW7" i="19"/>
  <c r="BW6" i="19"/>
  <c r="BW5" i="19"/>
  <c r="BW4" i="19"/>
  <c r="BW3" i="19"/>
  <c r="BR111" i="19"/>
  <c r="BR110" i="19"/>
  <c r="BR109" i="19"/>
  <c r="BR108" i="19"/>
  <c r="BR107" i="19"/>
  <c r="BR106" i="19"/>
  <c r="BR105" i="19"/>
  <c r="BR104" i="19"/>
  <c r="BR103" i="19"/>
  <c r="BR102" i="19"/>
  <c r="BR101" i="19"/>
  <c r="BR100" i="19"/>
  <c r="BR99" i="19"/>
  <c r="BR98" i="19"/>
  <c r="BR97" i="19"/>
  <c r="BR96" i="19"/>
  <c r="BR95" i="19"/>
  <c r="BR94" i="19"/>
  <c r="BR93" i="19"/>
  <c r="BR92" i="19"/>
  <c r="BR91" i="19"/>
  <c r="BR90" i="19"/>
  <c r="BR89" i="19"/>
  <c r="BR88" i="19"/>
  <c r="BR87" i="19"/>
  <c r="BR86" i="19"/>
  <c r="BR85" i="19"/>
  <c r="BR84" i="19"/>
  <c r="BR83" i="19"/>
  <c r="BR82" i="19"/>
  <c r="BR81" i="19"/>
  <c r="BR80" i="19"/>
  <c r="BR79" i="19"/>
  <c r="BR78" i="19"/>
  <c r="BR77" i="19"/>
  <c r="BR76" i="19"/>
  <c r="BR75" i="19"/>
  <c r="BR74" i="19"/>
  <c r="BR73" i="19"/>
  <c r="BR72" i="19"/>
  <c r="BR71" i="19"/>
  <c r="BR70" i="19"/>
  <c r="BR69" i="19"/>
  <c r="BR68" i="19"/>
  <c r="BR67" i="19"/>
  <c r="BR66" i="19"/>
  <c r="BR65" i="19"/>
  <c r="BR64" i="19"/>
  <c r="BR63" i="19"/>
  <c r="BR62" i="19"/>
  <c r="BR61" i="19"/>
  <c r="BR60" i="19"/>
  <c r="BR59" i="19"/>
  <c r="BR58" i="19"/>
  <c r="BR57" i="19"/>
  <c r="BR56" i="19"/>
  <c r="BR55" i="19"/>
  <c r="BR54" i="19"/>
  <c r="BR53" i="19"/>
  <c r="BR52" i="19"/>
  <c r="BR51" i="19"/>
  <c r="BR50" i="19"/>
  <c r="BR49" i="19"/>
  <c r="BR48" i="19"/>
  <c r="BR47" i="19"/>
  <c r="BR46" i="19"/>
  <c r="BR45" i="19"/>
  <c r="BR44" i="19"/>
  <c r="BR43" i="19"/>
  <c r="BR42" i="19"/>
  <c r="BR41" i="19"/>
  <c r="BR40" i="19"/>
  <c r="BR39" i="19"/>
  <c r="BR38" i="19"/>
  <c r="BR37" i="19"/>
  <c r="BR36" i="19"/>
  <c r="BR35" i="19"/>
  <c r="BR34" i="19"/>
  <c r="BR33" i="19"/>
  <c r="BR32" i="19"/>
  <c r="BR31" i="19"/>
  <c r="BR30" i="19"/>
  <c r="BR29" i="19"/>
  <c r="BR28" i="19"/>
  <c r="BR27" i="19"/>
  <c r="BR26" i="19"/>
  <c r="BR25" i="19"/>
  <c r="BR24" i="19"/>
  <c r="BR23" i="19"/>
  <c r="BR22" i="19"/>
  <c r="BR21" i="19"/>
  <c r="BR20" i="19"/>
  <c r="BR19" i="19"/>
  <c r="BR18" i="19"/>
  <c r="BR17" i="19"/>
  <c r="BR16" i="19"/>
  <c r="BR15" i="19"/>
  <c r="BR14" i="19"/>
  <c r="BR13" i="19"/>
  <c r="BR12" i="19"/>
  <c r="BR11" i="19"/>
  <c r="BR10" i="19"/>
  <c r="BR9" i="19"/>
  <c r="BR8" i="19"/>
  <c r="BR7" i="19"/>
  <c r="BR6" i="19"/>
  <c r="BR5" i="19"/>
  <c r="BR4" i="19"/>
  <c r="BR3" i="19"/>
  <c r="BM111" i="19"/>
  <c r="BM110" i="19"/>
  <c r="BM109" i="19"/>
  <c r="BM108" i="19"/>
  <c r="BM107" i="19"/>
  <c r="BM106" i="19"/>
  <c r="BM105" i="19"/>
  <c r="BM104" i="19"/>
  <c r="BM103" i="19"/>
  <c r="BM102" i="19"/>
  <c r="BM101" i="19"/>
  <c r="BM100" i="19"/>
  <c r="BM99" i="19"/>
  <c r="BM98" i="19"/>
  <c r="BM97" i="19"/>
  <c r="BM96" i="19"/>
  <c r="BM95" i="19"/>
  <c r="BM94" i="19"/>
  <c r="BM93" i="19"/>
  <c r="BM92" i="19"/>
  <c r="BM91" i="19"/>
  <c r="BM90" i="19"/>
  <c r="BM89" i="19"/>
  <c r="BM88" i="19"/>
  <c r="BM87" i="19"/>
  <c r="BM86" i="19"/>
  <c r="BM85" i="19"/>
  <c r="BM84" i="19"/>
  <c r="BM83" i="19"/>
  <c r="BM82" i="19"/>
  <c r="BM81" i="19"/>
  <c r="BM80" i="19"/>
  <c r="BM79" i="19"/>
  <c r="BM78" i="19"/>
  <c r="BM77" i="19"/>
  <c r="BM76" i="19"/>
  <c r="BM75" i="19"/>
  <c r="BM74" i="19"/>
  <c r="BM73" i="19"/>
  <c r="BM72" i="19"/>
  <c r="BM71" i="19"/>
  <c r="BM70" i="19"/>
  <c r="BM69" i="19"/>
  <c r="BM68" i="19"/>
  <c r="BM67" i="19"/>
  <c r="BM66" i="19"/>
  <c r="BM65" i="19"/>
  <c r="BM64" i="19"/>
  <c r="BM63" i="19"/>
  <c r="BM62" i="19"/>
  <c r="BM61" i="19"/>
  <c r="BM60" i="19"/>
  <c r="BM59" i="19"/>
  <c r="BM58" i="19"/>
  <c r="BM57" i="19"/>
  <c r="BM56" i="19"/>
  <c r="BM55" i="19"/>
  <c r="BM54" i="19"/>
  <c r="BM53" i="19"/>
  <c r="BM52" i="19"/>
  <c r="BM51" i="19"/>
  <c r="BM50" i="19"/>
  <c r="BM49" i="19"/>
  <c r="BM48" i="19"/>
  <c r="BM47" i="19"/>
  <c r="BM46" i="19"/>
  <c r="BM45" i="19"/>
  <c r="BM44" i="19"/>
  <c r="BM43" i="19"/>
  <c r="BM42" i="19"/>
  <c r="BM41" i="19"/>
  <c r="BM40" i="19"/>
  <c r="BM39" i="19"/>
  <c r="BM38" i="19"/>
  <c r="BM37" i="19"/>
  <c r="BM36" i="19"/>
  <c r="BM35" i="19"/>
  <c r="BM34" i="19"/>
  <c r="BM33" i="19"/>
  <c r="BM32" i="19"/>
  <c r="BM31" i="19"/>
  <c r="BM30" i="19"/>
  <c r="BM29" i="19"/>
  <c r="BM28" i="19"/>
  <c r="BM27" i="19"/>
  <c r="BM26" i="19"/>
  <c r="BM25" i="19"/>
  <c r="BM24" i="19"/>
  <c r="BM23" i="19"/>
  <c r="BM22" i="19"/>
  <c r="BM21" i="19"/>
  <c r="BM20" i="19"/>
  <c r="BM19" i="19"/>
  <c r="BM18" i="19"/>
  <c r="BM17" i="19"/>
  <c r="BM16" i="19"/>
  <c r="BM15" i="19"/>
  <c r="BM14" i="19"/>
  <c r="BM13" i="19"/>
  <c r="BM12" i="19"/>
  <c r="BM11" i="19"/>
  <c r="BM10" i="19"/>
  <c r="BM9" i="19"/>
  <c r="BM8" i="19"/>
  <c r="BM7" i="19"/>
  <c r="BM6" i="19"/>
  <c r="BM5" i="19"/>
  <c r="BM4" i="19"/>
  <c r="BM3" i="19"/>
  <c r="BG111" i="19"/>
  <c r="BG110" i="19"/>
  <c r="BG109" i="19"/>
  <c r="BG108" i="19"/>
  <c r="BG107" i="19"/>
  <c r="BG106" i="19"/>
  <c r="BG105" i="19"/>
  <c r="BG104" i="19"/>
  <c r="BG103" i="19"/>
  <c r="BG102" i="19"/>
  <c r="BG101" i="19"/>
  <c r="BG100" i="19"/>
  <c r="BG99" i="19"/>
  <c r="BG98" i="19"/>
  <c r="BG97" i="19"/>
  <c r="BG96" i="19"/>
  <c r="BG95" i="19"/>
  <c r="BG94" i="19"/>
  <c r="BG93" i="19"/>
  <c r="BG92" i="19"/>
  <c r="BG91" i="19"/>
  <c r="BG90" i="19"/>
  <c r="BG89" i="19"/>
  <c r="BG88" i="19"/>
  <c r="BG87" i="19"/>
  <c r="BG86" i="19"/>
  <c r="BG85" i="19"/>
  <c r="BG84" i="19"/>
  <c r="BG83" i="19"/>
  <c r="BG82" i="19"/>
  <c r="BG81" i="19"/>
  <c r="BG80" i="19"/>
  <c r="BG79" i="19"/>
  <c r="BG78" i="19"/>
  <c r="BG77" i="19"/>
  <c r="BG76" i="19"/>
  <c r="BG75" i="19"/>
  <c r="BG74" i="19"/>
  <c r="BG73" i="19"/>
  <c r="BG72" i="19"/>
  <c r="BG71" i="19"/>
  <c r="BG70" i="19"/>
  <c r="BG69" i="19"/>
  <c r="BG68" i="19"/>
  <c r="BG67" i="19"/>
  <c r="BG66" i="19"/>
  <c r="BG65" i="19"/>
  <c r="BG64" i="19"/>
  <c r="BG63" i="19"/>
  <c r="BG62" i="19"/>
  <c r="BG61" i="19"/>
  <c r="BG60" i="19"/>
  <c r="BG59" i="19"/>
  <c r="BG58" i="19"/>
  <c r="BG57" i="19"/>
  <c r="BG56" i="19"/>
  <c r="BG55" i="19"/>
  <c r="BG54" i="19"/>
  <c r="BG53" i="19"/>
  <c r="BG52" i="19"/>
  <c r="BG51" i="19"/>
  <c r="BG50" i="19"/>
  <c r="BG49" i="19"/>
  <c r="BG48" i="19"/>
  <c r="BG47" i="19"/>
  <c r="BG46" i="19"/>
  <c r="BG45" i="19"/>
  <c r="BG44" i="19"/>
  <c r="BG43" i="19"/>
  <c r="BG42" i="19"/>
  <c r="BG41" i="19"/>
  <c r="BG40" i="19"/>
  <c r="BG39" i="19"/>
  <c r="BG38" i="19"/>
  <c r="BG37" i="19"/>
  <c r="BG36" i="19"/>
  <c r="BG35" i="19"/>
  <c r="BG34" i="19"/>
  <c r="BG33" i="19"/>
  <c r="BG32" i="19"/>
  <c r="BG31" i="19"/>
  <c r="BG30" i="19"/>
  <c r="BG29" i="19"/>
  <c r="BG28" i="19"/>
  <c r="BG27" i="19"/>
  <c r="BG26" i="19"/>
  <c r="BG25" i="19"/>
  <c r="BG24" i="19"/>
  <c r="BG23" i="19"/>
  <c r="BG22" i="19"/>
  <c r="BG21" i="19"/>
  <c r="BG20" i="19"/>
  <c r="BG19" i="19"/>
  <c r="BG18" i="19"/>
  <c r="BG17" i="19"/>
  <c r="BG16" i="19"/>
  <c r="BG15" i="19"/>
  <c r="BG14" i="19"/>
  <c r="BG13" i="19"/>
  <c r="BG12" i="19"/>
  <c r="BG11" i="19"/>
  <c r="BG10" i="19"/>
  <c r="BG9" i="19"/>
  <c r="BG8" i="19"/>
  <c r="BG7" i="19"/>
  <c r="BG6" i="19"/>
  <c r="BG5" i="19"/>
  <c r="BG4" i="19"/>
  <c r="BG3" i="19"/>
  <c r="AV111" i="19"/>
  <c r="AV110" i="19"/>
  <c r="AV109" i="19"/>
  <c r="AV108" i="19"/>
  <c r="AV107" i="19"/>
  <c r="AV106" i="19"/>
  <c r="AV105" i="19"/>
  <c r="AV104" i="19"/>
  <c r="AV103" i="19"/>
  <c r="AV102" i="19"/>
  <c r="AV101" i="19"/>
  <c r="AV100" i="19"/>
  <c r="AV99" i="19"/>
  <c r="AV98" i="19"/>
  <c r="AV97" i="19"/>
  <c r="AV96" i="19"/>
  <c r="AV95" i="19"/>
  <c r="AV94" i="19"/>
  <c r="AV93" i="19"/>
  <c r="AV92" i="19"/>
  <c r="AV91" i="19"/>
  <c r="AV90" i="19"/>
  <c r="AV89" i="19"/>
  <c r="AV88" i="19"/>
  <c r="AV87" i="19"/>
  <c r="AV86" i="19"/>
  <c r="AV85" i="19"/>
  <c r="AV84" i="19"/>
  <c r="AV83" i="19"/>
  <c r="AV82" i="19"/>
  <c r="AV81" i="19"/>
  <c r="AV80" i="19"/>
  <c r="AV79" i="19"/>
  <c r="AV78" i="19"/>
  <c r="AV77" i="19"/>
  <c r="AV76" i="19"/>
  <c r="AV75" i="19"/>
  <c r="AV74" i="19"/>
  <c r="AV73" i="19"/>
  <c r="AV72" i="19"/>
  <c r="AV71" i="19"/>
  <c r="AV70" i="19"/>
  <c r="AV69" i="19"/>
  <c r="AV68" i="19"/>
  <c r="AV67" i="19"/>
  <c r="AV66" i="19"/>
  <c r="AV65" i="19"/>
  <c r="AV64" i="19"/>
  <c r="AV63" i="19"/>
  <c r="AV62" i="19"/>
  <c r="AV61" i="19"/>
  <c r="AV60" i="19"/>
  <c r="AV59" i="19"/>
  <c r="AV58" i="19"/>
  <c r="AV57" i="19"/>
  <c r="AV56" i="19"/>
  <c r="AV55" i="19"/>
  <c r="AV54" i="19"/>
  <c r="AV53" i="19"/>
  <c r="AV52" i="19"/>
  <c r="AV51" i="19"/>
  <c r="AV50" i="19"/>
  <c r="AV49" i="19"/>
  <c r="AV48" i="19"/>
  <c r="AV47" i="19"/>
  <c r="AV46" i="19"/>
  <c r="AV45" i="19"/>
  <c r="AV44" i="19"/>
  <c r="AV43" i="19"/>
  <c r="AV42" i="19"/>
  <c r="AV41" i="19"/>
  <c r="AV40" i="19"/>
  <c r="AV39" i="19"/>
  <c r="AV38" i="19"/>
  <c r="AV37" i="19"/>
  <c r="AV36" i="19"/>
  <c r="AV35" i="19"/>
  <c r="AV34" i="19"/>
  <c r="AV33" i="19"/>
  <c r="AV32" i="19"/>
  <c r="AV31" i="19"/>
  <c r="AV30" i="19"/>
  <c r="AV29" i="19"/>
  <c r="AV28" i="19"/>
  <c r="AV27" i="19"/>
  <c r="AV26" i="19"/>
  <c r="AV25" i="19"/>
  <c r="AV24" i="19"/>
  <c r="AV23" i="19"/>
  <c r="AV22" i="19"/>
  <c r="AV21" i="19"/>
  <c r="AV20" i="19"/>
  <c r="AV19" i="19"/>
  <c r="AV18" i="19"/>
  <c r="AV17" i="19"/>
  <c r="AV16" i="19"/>
  <c r="AV15" i="19"/>
  <c r="AV14" i="19"/>
  <c r="AV13" i="19"/>
  <c r="AV12" i="19"/>
  <c r="AV11" i="19"/>
  <c r="AV10" i="19"/>
  <c r="AV9" i="19"/>
  <c r="AV8" i="19"/>
  <c r="AV7" i="19"/>
  <c r="AV6" i="19"/>
  <c r="AV5" i="19"/>
  <c r="AV4" i="19"/>
  <c r="AV3" i="19"/>
  <c r="AP111" i="19"/>
  <c r="AP110" i="19"/>
  <c r="AP109" i="19"/>
  <c r="AP108" i="19"/>
  <c r="AP107" i="19"/>
  <c r="AP106" i="19"/>
  <c r="AP105" i="19"/>
  <c r="AP104" i="19"/>
  <c r="AP103" i="19"/>
  <c r="AP102" i="19"/>
  <c r="AP101" i="19"/>
  <c r="AP100" i="19"/>
  <c r="AP99" i="19"/>
  <c r="AP98" i="19"/>
  <c r="AP97" i="19"/>
  <c r="AP96" i="19"/>
  <c r="AP95" i="19"/>
  <c r="AP94" i="19"/>
  <c r="AP93" i="19"/>
  <c r="AP92" i="19"/>
  <c r="AP91" i="19"/>
  <c r="AP90" i="19"/>
  <c r="AP89" i="19"/>
  <c r="AP88" i="19"/>
  <c r="AP87" i="19"/>
  <c r="AP86" i="19"/>
  <c r="AP85" i="19"/>
  <c r="AP84" i="19"/>
  <c r="AP83" i="19"/>
  <c r="AP82" i="19"/>
  <c r="AP81" i="19"/>
  <c r="AP80" i="19"/>
  <c r="AP79" i="19"/>
  <c r="AP78" i="19"/>
  <c r="AP77" i="19"/>
  <c r="AP76" i="19"/>
  <c r="AP75" i="19"/>
  <c r="AP74" i="19"/>
  <c r="AP73" i="19"/>
  <c r="AP72" i="19"/>
  <c r="AP71" i="19"/>
  <c r="AP70" i="19"/>
  <c r="AP69" i="19"/>
  <c r="AP68" i="19"/>
  <c r="AP67" i="19"/>
  <c r="AP66" i="19"/>
  <c r="AP65" i="19"/>
  <c r="AP64" i="19"/>
  <c r="AP63" i="19"/>
  <c r="AP62" i="19"/>
  <c r="AP61" i="19"/>
  <c r="AP60" i="19"/>
  <c r="AP59" i="19"/>
  <c r="AP58" i="19"/>
  <c r="AP57" i="19"/>
  <c r="AP56" i="19"/>
  <c r="AP55" i="19"/>
  <c r="AP54" i="19"/>
  <c r="AP53" i="19"/>
  <c r="AP52" i="19"/>
  <c r="AP51" i="19"/>
  <c r="AP50" i="19"/>
  <c r="AP49" i="19"/>
  <c r="AP48" i="19"/>
  <c r="AP47" i="19"/>
  <c r="AP46" i="19"/>
  <c r="AP45" i="19"/>
  <c r="AP44" i="19"/>
  <c r="AP43" i="19"/>
  <c r="AP42" i="19"/>
  <c r="AP41" i="19"/>
  <c r="AP40" i="19"/>
  <c r="AP39" i="19"/>
  <c r="AP38" i="19"/>
  <c r="AP37" i="19"/>
  <c r="AP36" i="19"/>
  <c r="AP35" i="19"/>
  <c r="AP34" i="19"/>
  <c r="AP33" i="19"/>
  <c r="AP32" i="19"/>
  <c r="AP31" i="19"/>
  <c r="AP30" i="19"/>
  <c r="AP29" i="19"/>
  <c r="AP28" i="19"/>
  <c r="AP27" i="19"/>
  <c r="AP26" i="19"/>
  <c r="AP25" i="19"/>
  <c r="AP24" i="19"/>
  <c r="AP23" i="19"/>
  <c r="AP22" i="19"/>
  <c r="AP21" i="19"/>
  <c r="AP20" i="19"/>
  <c r="AP19" i="19"/>
  <c r="AP18" i="19"/>
  <c r="AP17" i="19"/>
  <c r="AP16" i="19"/>
  <c r="AP15" i="19"/>
  <c r="AP14" i="19"/>
  <c r="AP13" i="19"/>
  <c r="AP12" i="19"/>
  <c r="AP11" i="19"/>
  <c r="AP10" i="19"/>
  <c r="AP9" i="19"/>
  <c r="AP8" i="19"/>
  <c r="AP7" i="19"/>
  <c r="AP6" i="19"/>
  <c r="AP5" i="19"/>
  <c r="AP4" i="19"/>
  <c r="AP3" i="19"/>
  <c r="AK111" i="19"/>
  <c r="AK110" i="19"/>
  <c r="AK109" i="19"/>
  <c r="AK108" i="19"/>
  <c r="AK107" i="19"/>
  <c r="AK106" i="19"/>
  <c r="AK105" i="19"/>
  <c r="AK104" i="19"/>
  <c r="AK103" i="19"/>
  <c r="AK102" i="19"/>
  <c r="AK101" i="19"/>
  <c r="AK100" i="19"/>
  <c r="AK99" i="19"/>
  <c r="AK98" i="19"/>
  <c r="AK97" i="19"/>
  <c r="AK96" i="19"/>
  <c r="AK95" i="19"/>
  <c r="AK94" i="19"/>
  <c r="AK93" i="19"/>
  <c r="AK92" i="19"/>
  <c r="AK91" i="19"/>
  <c r="AK90" i="19"/>
  <c r="AK89" i="19"/>
  <c r="AK88" i="19"/>
  <c r="AK87" i="19"/>
  <c r="AK86" i="19"/>
  <c r="AK85" i="19"/>
  <c r="AK84" i="19"/>
  <c r="AK83" i="19"/>
  <c r="AK82" i="19"/>
  <c r="AK81" i="19"/>
  <c r="AK80" i="19"/>
  <c r="AK79" i="19"/>
  <c r="AK78" i="19"/>
  <c r="AK77" i="19"/>
  <c r="AK76" i="19"/>
  <c r="AK75" i="19"/>
  <c r="AK74" i="19"/>
  <c r="AK73" i="19"/>
  <c r="AK72" i="19"/>
  <c r="AK71" i="19"/>
  <c r="AK70" i="19"/>
  <c r="AK69" i="19"/>
  <c r="AK68" i="19"/>
  <c r="AK67" i="19"/>
  <c r="AK66" i="19"/>
  <c r="AK65" i="19"/>
  <c r="AK64" i="19"/>
  <c r="AK63" i="19"/>
  <c r="AK62" i="19"/>
  <c r="AK61" i="19"/>
  <c r="AK60" i="19"/>
  <c r="AK59" i="19"/>
  <c r="AK58" i="19"/>
  <c r="AK57" i="19"/>
  <c r="AK56" i="19"/>
  <c r="AK55" i="19"/>
  <c r="AK54" i="19"/>
  <c r="AK53" i="19"/>
  <c r="AK52" i="19"/>
  <c r="AK51" i="19"/>
  <c r="AK50" i="19"/>
  <c r="AK49" i="19"/>
  <c r="AK48" i="19"/>
  <c r="AK47" i="19"/>
  <c r="AK46" i="19"/>
  <c r="AK45" i="19"/>
  <c r="AK44" i="19"/>
  <c r="AK43" i="19"/>
  <c r="AK42" i="19"/>
  <c r="AK41" i="19"/>
  <c r="AK40" i="19"/>
  <c r="AK39" i="19"/>
  <c r="AK38" i="19"/>
  <c r="AK37" i="19"/>
  <c r="AK36" i="19"/>
  <c r="AK35" i="19"/>
  <c r="AK34" i="19"/>
  <c r="AK33" i="19"/>
  <c r="AK32" i="19"/>
  <c r="AK31" i="19"/>
  <c r="AK30" i="19"/>
  <c r="AK29" i="19"/>
  <c r="AK28" i="19"/>
  <c r="AK27" i="19"/>
  <c r="AK26" i="19"/>
  <c r="AK25" i="19"/>
  <c r="AK24" i="19"/>
  <c r="AK23" i="19"/>
  <c r="AK22" i="19"/>
  <c r="AK21" i="19"/>
  <c r="AK20" i="19"/>
  <c r="AK19" i="19"/>
  <c r="AK18" i="19"/>
  <c r="AK17" i="19"/>
  <c r="AK16" i="19"/>
  <c r="AK15" i="19"/>
  <c r="AK14" i="19"/>
  <c r="AK13" i="19"/>
  <c r="AK12" i="19"/>
  <c r="AK11" i="19"/>
  <c r="AK10" i="19"/>
  <c r="AK9" i="19"/>
  <c r="AK8" i="19"/>
  <c r="AK7" i="19"/>
  <c r="AK6" i="19"/>
  <c r="AK5" i="19"/>
  <c r="AK4" i="19"/>
  <c r="AK3" i="19"/>
  <c r="AE111" i="19"/>
  <c r="AE110" i="19"/>
  <c r="AE109" i="19"/>
  <c r="AE108" i="19"/>
  <c r="AE107" i="19"/>
  <c r="AE106" i="19"/>
  <c r="AE105" i="19"/>
  <c r="AE104" i="19"/>
  <c r="AE103" i="19"/>
  <c r="AE102" i="19"/>
  <c r="AE101" i="19"/>
  <c r="AE100" i="19"/>
  <c r="AE99" i="19"/>
  <c r="AE98" i="19"/>
  <c r="AE97" i="19"/>
  <c r="AE96" i="19"/>
  <c r="AE95" i="19"/>
  <c r="AE94" i="19"/>
  <c r="AE93" i="19"/>
  <c r="AE92" i="19"/>
  <c r="AE91" i="19"/>
  <c r="AE90" i="19"/>
  <c r="AE89" i="19"/>
  <c r="AE88" i="19"/>
  <c r="AE87" i="19"/>
  <c r="AE86" i="19"/>
  <c r="AE85" i="19"/>
  <c r="AE84" i="19"/>
  <c r="AE83" i="19"/>
  <c r="AE82" i="19"/>
  <c r="AE81" i="19"/>
  <c r="AE80" i="19"/>
  <c r="AE79" i="19"/>
  <c r="AE78" i="19"/>
  <c r="AE77" i="19"/>
  <c r="AE76" i="19"/>
  <c r="AE75" i="19"/>
  <c r="AE74" i="19"/>
  <c r="AE73" i="19"/>
  <c r="AE72" i="19"/>
  <c r="AE71" i="19"/>
  <c r="AE70" i="19"/>
  <c r="AE69" i="19"/>
  <c r="AE68" i="19"/>
  <c r="AE67" i="19"/>
  <c r="AE66" i="19"/>
  <c r="AE65" i="19"/>
  <c r="AE64" i="19"/>
  <c r="AE63" i="19"/>
  <c r="AE62" i="19"/>
  <c r="AE61" i="19"/>
  <c r="AE60" i="19"/>
  <c r="AE59" i="19"/>
  <c r="AE58" i="19"/>
  <c r="AE57" i="19"/>
  <c r="AE56" i="19"/>
  <c r="AE55" i="19"/>
  <c r="AE54" i="19"/>
  <c r="AE53" i="19"/>
  <c r="AE52" i="19"/>
  <c r="AE51" i="19"/>
  <c r="AE50" i="19"/>
  <c r="AE49" i="19"/>
  <c r="AE48" i="19"/>
  <c r="AE47" i="19"/>
  <c r="AE46" i="19"/>
  <c r="AE45" i="19"/>
  <c r="AE44" i="19"/>
  <c r="AE43" i="19"/>
  <c r="AE42" i="19"/>
  <c r="AE41" i="19"/>
  <c r="AE40" i="19"/>
  <c r="AE39" i="19"/>
  <c r="AE38" i="19"/>
  <c r="AE37" i="19"/>
  <c r="AE36" i="19"/>
  <c r="AE35" i="19"/>
  <c r="AE34" i="19"/>
  <c r="AE33" i="19"/>
  <c r="AE32" i="19"/>
  <c r="AE31" i="19"/>
  <c r="AE30" i="19"/>
  <c r="AE29" i="19"/>
  <c r="AE28" i="19"/>
  <c r="AE27" i="19"/>
  <c r="AE26" i="19"/>
  <c r="AE25" i="19"/>
  <c r="AE24" i="19"/>
  <c r="AE23" i="19"/>
  <c r="AE22" i="19"/>
  <c r="AE21" i="19"/>
  <c r="AE20" i="19"/>
  <c r="AE19" i="19"/>
  <c r="AE18" i="19"/>
  <c r="AE17" i="19"/>
  <c r="AE16" i="19"/>
  <c r="AE15" i="19"/>
  <c r="AE14" i="19"/>
  <c r="AE13" i="19"/>
  <c r="AE12" i="19"/>
  <c r="AE11" i="19"/>
  <c r="AE10" i="19"/>
  <c r="AE9" i="19"/>
  <c r="AE8" i="19"/>
  <c r="AE7" i="19"/>
  <c r="AE6" i="19"/>
  <c r="AE5" i="19"/>
  <c r="AE4" i="19"/>
  <c r="AE3" i="19"/>
  <c r="Z111" i="19"/>
  <c r="Z110" i="19"/>
  <c r="Z109" i="19"/>
  <c r="Z108" i="19"/>
  <c r="Z107" i="19"/>
  <c r="Z106" i="19"/>
  <c r="Z105" i="19"/>
  <c r="Z104" i="19"/>
  <c r="Z103" i="19"/>
  <c r="Z102" i="19"/>
  <c r="Z101" i="19"/>
  <c r="Z100" i="19"/>
  <c r="Z99" i="19"/>
  <c r="Z98" i="19"/>
  <c r="Z97" i="19"/>
  <c r="Z96" i="19"/>
  <c r="Z95" i="19"/>
  <c r="Z94" i="19"/>
  <c r="Z93" i="19"/>
  <c r="Z92" i="19"/>
  <c r="Z91" i="19"/>
  <c r="Z90" i="19"/>
  <c r="Z89" i="19"/>
  <c r="Z88" i="19"/>
  <c r="Z87" i="19"/>
  <c r="Z86" i="19"/>
  <c r="Z85" i="19"/>
  <c r="Z84" i="19"/>
  <c r="Z83" i="19"/>
  <c r="Z82" i="19"/>
  <c r="Z81" i="19"/>
  <c r="Z80" i="19"/>
  <c r="Z79" i="19"/>
  <c r="Z78" i="19"/>
  <c r="Z77" i="19"/>
  <c r="Z76" i="19"/>
  <c r="Z75" i="19"/>
  <c r="Z74" i="19"/>
  <c r="Z73" i="19"/>
  <c r="Z72" i="19"/>
  <c r="Z71" i="19"/>
  <c r="Z70" i="19"/>
  <c r="Z69" i="19"/>
  <c r="Z68" i="19"/>
  <c r="Z67" i="19"/>
  <c r="Z66" i="19"/>
  <c r="Z65" i="19"/>
  <c r="Z64" i="19"/>
  <c r="Z63" i="19"/>
  <c r="Z62" i="19"/>
  <c r="Z61" i="19"/>
  <c r="Z60" i="19"/>
  <c r="Z59" i="19"/>
  <c r="Z58" i="19"/>
  <c r="Z57" i="19"/>
  <c r="Z56" i="19"/>
  <c r="Z55" i="19"/>
  <c r="Z54" i="19"/>
  <c r="Z53" i="19"/>
  <c r="Z52" i="19"/>
  <c r="Z51" i="19"/>
  <c r="Z50" i="19"/>
  <c r="Z49" i="19"/>
  <c r="Z48" i="19"/>
  <c r="Z47" i="19"/>
  <c r="Z46" i="19"/>
  <c r="Z45" i="19"/>
  <c r="Z44" i="19"/>
  <c r="Z43" i="19"/>
  <c r="Z42" i="19"/>
  <c r="Z41" i="19"/>
  <c r="Z40" i="19"/>
  <c r="Z39" i="19"/>
  <c r="Z38" i="19"/>
  <c r="Z37" i="19"/>
  <c r="Z36" i="19"/>
  <c r="Z35" i="19"/>
  <c r="Z34" i="19"/>
  <c r="Z33" i="19"/>
  <c r="Z32" i="19"/>
  <c r="Z31" i="19"/>
  <c r="Z30" i="19"/>
  <c r="Z29" i="19"/>
  <c r="Z28" i="19"/>
  <c r="Z27" i="19"/>
  <c r="Z26" i="19"/>
  <c r="Z25" i="19"/>
  <c r="Z24" i="19"/>
  <c r="Z23" i="19"/>
  <c r="Z22" i="19"/>
  <c r="Z21" i="19"/>
  <c r="Z20" i="19"/>
  <c r="Z19" i="19"/>
  <c r="Z18" i="19"/>
  <c r="Z17" i="19"/>
  <c r="Z16" i="19"/>
  <c r="Z15" i="19"/>
  <c r="Z14" i="19"/>
  <c r="Z13" i="19"/>
  <c r="Z12" i="19"/>
  <c r="Z11" i="19"/>
  <c r="Z10" i="19"/>
  <c r="Z9" i="19"/>
  <c r="Z8" i="19"/>
  <c r="Z7" i="19"/>
  <c r="Z6" i="19"/>
  <c r="Z5" i="19"/>
  <c r="Z4" i="19"/>
  <c r="Z3" i="19"/>
  <c r="U111" i="19"/>
  <c r="U110" i="19"/>
  <c r="U109" i="19"/>
  <c r="U108" i="19"/>
  <c r="U107" i="19"/>
  <c r="U106" i="19"/>
  <c r="U105" i="19"/>
  <c r="U104" i="19"/>
  <c r="U103" i="19"/>
  <c r="U102" i="19"/>
  <c r="U101" i="19"/>
  <c r="U100" i="19"/>
  <c r="U99" i="19"/>
  <c r="U98" i="19"/>
  <c r="U97" i="19"/>
  <c r="U96" i="19"/>
  <c r="U95" i="19"/>
  <c r="U94" i="19"/>
  <c r="U93" i="19"/>
  <c r="U92" i="19"/>
  <c r="U91" i="19"/>
  <c r="U90" i="19"/>
  <c r="U89" i="19"/>
  <c r="U88" i="19"/>
  <c r="U87" i="19"/>
  <c r="U86" i="19"/>
  <c r="U85" i="19"/>
  <c r="U84" i="19"/>
  <c r="U83" i="19"/>
  <c r="U82" i="19"/>
  <c r="U81" i="19"/>
  <c r="U80" i="19"/>
  <c r="U79" i="19"/>
  <c r="U78" i="19"/>
  <c r="U77" i="19"/>
  <c r="U76" i="19"/>
  <c r="U75" i="19"/>
  <c r="U74" i="19"/>
  <c r="U73" i="19"/>
  <c r="U72" i="19"/>
  <c r="U71" i="19"/>
  <c r="U70" i="19"/>
  <c r="U69" i="19"/>
  <c r="U68" i="19"/>
  <c r="U67" i="19"/>
  <c r="U66" i="19"/>
  <c r="U65" i="19"/>
  <c r="U64" i="19"/>
  <c r="U63" i="19"/>
  <c r="U62" i="19"/>
  <c r="U61" i="19"/>
  <c r="U60" i="19"/>
  <c r="U59" i="19"/>
  <c r="U58" i="19"/>
  <c r="U57" i="19"/>
  <c r="U56" i="19"/>
  <c r="U55" i="19"/>
  <c r="U54" i="19"/>
  <c r="U53" i="19"/>
  <c r="U52" i="19"/>
  <c r="U51" i="19"/>
  <c r="U50" i="19"/>
  <c r="U49" i="19"/>
  <c r="U48" i="19"/>
  <c r="U47" i="19"/>
  <c r="U46" i="19"/>
  <c r="U45" i="19"/>
  <c r="U44" i="19"/>
  <c r="U43" i="19"/>
  <c r="U42" i="19"/>
  <c r="U41" i="19"/>
  <c r="U40" i="19"/>
  <c r="U39" i="19"/>
  <c r="U38" i="19"/>
  <c r="U37" i="19"/>
  <c r="U36" i="19"/>
  <c r="U35" i="19"/>
  <c r="U34" i="19"/>
  <c r="U33" i="19"/>
  <c r="U32" i="19"/>
  <c r="U31" i="19"/>
  <c r="U30" i="19"/>
  <c r="U29" i="19"/>
  <c r="U28" i="19"/>
  <c r="U27" i="19"/>
  <c r="U26" i="19"/>
  <c r="U25" i="19"/>
  <c r="U24" i="19"/>
  <c r="U23" i="19"/>
  <c r="U22" i="19"/>
  <c r="U21" i="19"/>
  <c r="U20" i="19"/>
  <c r="U19" i="19"/>
  <c r="U18" i="19"/>
  <c r="U17" i="19"/>
  <c r="U16" i="19"/>
  <c r="U15" i="19"/>
  <c r="U14" i="19"/>
  <c r="U13" i="19"/>
  <c r="U12" i="19"/>
  <c r="U11" i="19"/>
  <c r="U10" i="19"/>
  <c r="U9" i="19"/>
  <c r="U8" i="19"/>
  <c r="U7" i="19"/>
  <c r="U6" i="19"/>
  <c r="U5" i="19"/>
  <c r="U4" i="19"/>
  <c r="U3" i="19"/>
  <c r="O111" i="19"/>
  <c r="O110" i="19"/>
  <c r="O109" i="19"/>
  <c r="O108" i="19"/>
  <c r="O107" i="19"/>
  <c r="O106" i="19"/>
  <c r="O105" i="19"/>
  <c r="O104" i="19"/>
  <c r="O103" i="19"/>
  <c r="O102" i="19"/>
  <c r="O101" i="19"/>
  <c r="O100" i="19"/>
  <c r="O99" i="19"/>
  <c r="O98" i="19"/>
  <c r="O97" i="19"/>
  <c r="O96" i="19"/>
  <c r="O95" i="19"/>
  <c r="O94" i="19"/>
  <c r="O93" i="19"/>
  <c r="O92" i="19"/>
  <c r="O91" i="19"/>
  <c r="O90" i="19"/>
  <c r="O89" i="19"/>
  <c r="O88" i="19"/>
  <c r="O87" i="19"/>
  <c r="O86" i="19"/>
  <c r="O85" i="19"/>
  <c r="O84" i="19"/>
  <c r="O83" i="19"/>
  <c r="O82" i="19"/>
  <c r="O81" i="19"/>
  <c r="O80" i="19"/>
  <c r="O79" i="19"/>
  <c r="O78" i="19"/>
  <c r="O77" i="19"/>
  <c r="O76" i="19"/>
  <c r="O75" i="19"/>
  <c r="O74" i="19"/>
  <c r="O73" i="19"/>
  <c r="O72" i="19"/>
  <c r="O71" i="19"/>
  <c r="O70" i="19"/>
  <c r="O69" i="19"/>
  <c r="O68" i="19"/>
  <c r="O67" i="19"/>
  <c r="O66" i="19"/>
  <c r="O65" i="19"/>
  <c r="O64" i="19"/>
  <c r="O63" i="19"/>
  <c r="O62" i="19"/>
  <c r="O61" i="19"/>
  <c r="O60" i="19"/>
  <c r="O59" i="19"/>
  <c r="O58" i="19"/>
  <c r="O57" i="19"/>
  <c r="O56" i="19"/>
  <c r="O55" i="19"/>
  <c r="O54" i="19"/>
  <c r="O53" i="19"/>
  <c r="O52" i="19"/>
  <c r="O51" i="19"/>
  <c r="O50" i="19"/>
  <c r="O49" i="19"/>
  <c r="O48" i="19"/>
  <c r="O47" i="19"/>
  <c r="O46" i="19"/>
  <c r="O45" i="19"/>
  <c r="O44" i="19"/>
  <c r="O43" i="19"/>
  <c r="O42" i="19"/>
  <c r="O41" i="19"/>
  <c r="O40" i="19"/>
  <c r="O39" i="19"/>
  <c r="O38" i="19"/>
  <c r="O37" i="19"/>
  <c r="O36" i="19"/>
  <c r="O35" i="19"/>
  <c r="O34" i="19"/>
  <c r="O33" i="19"/>
  <c r="O32" i="19"/>
  <c r="O31" i="19"/>
  <c r="O30" i="19"/>
  <c r="O29" i="19"/>
  <c r="O28" i="19"/>
  <c r="O27" i="19"/>
  <c r="O26" i="19"/>
  <c r="O25" i="19"/>
  <c r="O24" i="19"/>
  <c r="O23" i="19"/>
  <c r="O22" i="19"/>
  <c r="O21" i="19"/>
  <c r="O20" i="19"/>
  <c r="O19" i="19"/>
  <c r="O18" i="19"/>
  <c r="O17" i="19"/>
  <c r="O16" i="19"/>
  <c r="O15" i="19"/>
  <c r="O14" i="19"/>
  <c r="O13" i="19"/>
  <c r="O12" i="19"/>
  <c r="O11" i="19"/>
  <c r="O10" i="19"/>
  <c r="O9" i="19"/>
  <c r="O8" i="19"/>
  <c r="O7" i="19"/>
  <c r="O6" i="19"/>
  <c r="O5" i="19"/>
  <c r="O4" i="19"/>
  <c r="O3" i="19"/>
  <c r="EO2" i="19"/>
  <c r="EJ2" i="19"/>
  <c r="EE2" i="19"/>
  <c r="DY2" i="19"/>
  <c r="DT2" i="19"/>
  <c r="DO2" i="19"/>
  <c r="DI2" i="19"/>
  <c r="DC2" i="19"/>
  <c r="CX2" i="19"/>
  <c r="CR2" i="19"/>
  <c r="CL2" i="19"/>
  <c r="CB2" i="19"/>
  <c r="BW2" i="19"/>
  <c r="BR2" i="19"/>
  <c r="BM2" i="19"/>
  <c r="BG2" i="19"/>
  <c r="AP2" i="19"/>
  <c r="AK2" i="19"/>
  <c r="AE2" i="19"/>
  <c r="Z2" i="19"/>
  <c r="U2" i="19"/>
  <c r="O2" i="19"/>
  <c r="E26" i="20"/>
  <c r="E25" i="20"/>
  <c r="E24" i="20"/>
  <c r="E23" i="20"/>
  <c r="F23" i="20" s="1"/>
  <c r="G23" i="20" s="1"/>
  <c r="E22" i="20"/>
  <c r="F22" i="20" s="1"/>
  <c r="G22" i="20" s="1"/>
  <c r="E21" i="20"/>
  <c r="E20" i="20"/>
  <c r="E19" i="20"/>
  <c r="E18" i="20"/>
  <c r="E17" i="20"/>
  <c r="E16" i="20"/>
  <c r="F16" i="20" s="1"/>
  <c r="E15" i="20"/>
  <c r="F15" i="20" s="1"/>
  <c r="G15" i="20" s="1"/>
  <c r="E14" i="20"/>
  <c r="F14" i="20" s="1"/>
  <c r="G14" i="20" s="1"/>
  <c r="E13" i="20"/>
  <c r="E12" i="20"/>
  <c r="E11" i="20"/>
  <c r="E10" i="20"/>
  <c r="E9" i="20"/>
  <c r="E8" i="20"/>
  <c r="F8" i="20" s="1"/>
  <c r="E7" i="20"/>
  <c r="F7" i="20" s="1"/>
  <c r="G7" i="20" s="1"/>
  <c r="E6" i="20"/>
  <c r="F6" i="20" s="1"/>
  <c r="G6" i="20" s="1"/>
  <c r="E5" i="20"/>
  <c r="E4" i="20"/>
  <c r="E3" i="20"/>
  <c r="E2" i="20"/>
  <c r="CN2" i="19" l="1"/>
  <c r="Q16" i="19"/>
  <c r="Q40" i="19"/>
  <c r="Q64" i="19"/>
  <c r="Q92" i="19"/>
  <c r="Q4" i="19"/>
  <c r="Q28" i="19"/>
  <c r="Q52" i="19"/>
  <c r="Q76" i="19"/>
  <c r="Q100" i="19"/>
  <c r="DK2" i="19"/>
  <c r="Q12" i="19"/>
  <c r="Q20" i="19"/>
  <c r="Q36" i="19"/>
  <c r="Q44" i="19"/>
  <c r="Q60" i="19"/>
  <c r="Q68" i="19"/>
  <c r="Q84" i="19"/>
  <c r="Q108" i="19"/>
  <c r="Q8" i="19"/>
  <c r="Q96" i="19"/>
  <c r="AG9" i="19"/>
  <c r="AR2" i="19"/>
  <c r="Q24" i="19"/>
  <c r="Q32" i="19"/>
  <c r="Q48" i="19"/>
  <c r="Q56" i="19"/>
  <c r="Q72" i="19"/>
  <c r="Q80" i="19"/>
  <c r="Q88" i="19"/>
  <c r="Q104" i="19"/>
  <c r="AG17" i="19"/>
  <c r="AG10" i="19"/>
  <c r="AG34" i="19"/>
  <c r="AG58" i="19"/>
  <c r="AG82" i="19"/>
  <c r="AG106" i="19"/>
  <c r="AR8" i="19"/>
  <c r="AR32" i="19"/>
  <c r="AR48" i="19"/>
  <c r="AR72" i="19"/>
  <c r="AR96" i="19"/>
  <c r="AX3" i="19"/>
  <c r="AX19" i="19"/>
  <c r="AX43" i="19"/>
  <c r="AX67" i="19"/>
  <c r="AX91" i="19"/>
  <c r="BI9" i="19"/>
  <c r="BI33" i="19"/>
  <c r="BI57" i="19"/>
  <c r="BI73" i="19"/>
  <c r="BI97" i="19"/>
  <c r="BI2" i="19"/>
  <c r="Q10" i="19"/>
  <c r="Q26" i="19"/>
  <c r="Q34" i="19"/>
  <c r="Q50" i="19"/>
  <c r="Q58" i="19"/>
  <c r="Q74" i="19"/>
  <c r="Q82" i="19"/>
  <c r="Q98" i="19"/>
  <c r="Q106" i="19"/>
  <c r="AG3" i="19"/>
  <c r="AG11" i="19"/>
  <c r="AG27" i="19"/>
  <c r="AG35" i="19"/>
  <c r="AG43" i="19"/>
  <c r="AG59" i="19"/>
  <c r="AG67" i="19"/>
  <c r="AG83" i="19"/>
  <c r="AG91" i="19"/>
  <c r="AG107" i="19"/>
  <c r="AR9" i="19"/>
  <c r="AR17" i="19"/>
  <c r="AR33" i="19"/>
  <c r="AR41" i="19"/>
  <c r="AR57" i="19"/>
  <c r="AR73" i="19"/>
  <c r="AR81" i="19"/>
  <c r="AR97" i="19"/>
  <c r="AR105" i="19"/>
  <c r="AX12" i="19"/>
  <c r="AX20" i="19"/>
  <c r="AX28" i="19"/>
  <c r="AX44" i="19"/>
  <c r="AX52" i="19"/>
  <c r="AX60" i="19"/>
  <c r="AX76" i="19"/>
  <c r="AX84" i="19"/>
  <c r="AX100" i="19"/>
  <c r="AX108" i="19"/>
  <c r="BI10" i="19"/>
  <c r="BI26" i="19"/>
  <c r="BI34" i="19"/>
  <c r="BI42" i="19"/>
  <c r="BI50" i="19"/>
  <c r="BI66" i="19"/>
  <c r="BI74" i="19"/>
  <c r="BI82" i="19"/>
  <c r="BI90" i="19"/>
  <c r="BI106" i="19"/>
  <c r="Q2" i="19"/>
  <c r="DE2" i="19"/>
  <c r="Q3" i="19"/>
  <c r="Q11" i="19"/>
  <c r="Q19" i="19"/>
  <c r="Q27" i="19"/>
  <c r="Q35" i="19"/>
  <c r="Q43" i="19"/>
  <c r="Q51" i="19"/>
  <c r="Q59" i="19"/>
  <c r="Q67" i="19"/>
  <c r="Q75" i="19"/>
  <c r="Q83" i="19"/>
  <c r="Q91" i="19"/>
  <c r="Q99" i="19"/>
  <c r="Q107" i="19"/>
  <c r="AG4" i="19"/>
  <c r="AG12" i="19"/>
  <c r="AG20" i="19"/>
  <c r="AG28" i="19"/>
  <c r="AG36" i="19"/>
  <c r="AG44" i="19"/>
  <c r="AG52" i="19"/>
  <c r="AG60" i="19"/>
  <c r="AG68" i="19"/>
  <c r="AG76" i="19"/>
  <c r="AG84" i="19"/>
  <c r="AG92" i="19"/>
  <c r="AG100" i="19"/>
  <c r="AG108" i="19"/>
  <c r="AR10" i="19"/>
  <c r="AR18" i="19"/>
  <c r="AR26" i="19"/>
  <c r="AR34" i="19"/>
  <c r="AR42" i="19"/>
  <c r="AG5" i="19"/>
  <c r="AG13" i="19"/>
  <c r="AG21" i="19"/>
  <c r="AG29" i="19"/>
  <c r="AG37" i="19"/>
  <c r="AG45" i="19"/>
  <c r="AG53" i="19"/>
  <c r="AG61" i="19"/>
  <c r="AG69" i="19"/>
  <c r="AG77" i="19"/>
  <c r="AG85" i="19"/>
  <c r="AG93" i="19"/>
  <c r="AG101" i="19"/>
  <c r="AG109" i="19"/>
  <c r="AR3" i="19"/>
  <c r="AR11" i="19"/>
  <c r="AR19" i="19"/>
  <c r="AR27" i="19"/>
  <c r="AR35" i="19"/>
  <c r="AR43" i="19"/>
  <c r="AR51" i="19"/>
  <c r="AR59" i="19"/>
  <c r="AR67" i="19"/>
  <c r="AR75" i="19"/>
  <c r="AR83" i="19"/>
  <c r="AR91" i="19"/>
  <c r="AR99" i="19"/>
  <c r="AR107" i="19"/>
  <c r="AX6" i="19"/>
  <c r="AX14" i="19"/>
  <c r="AX22" i="19"/>
  <c r="AX30" i="19"/>
  <c r="AX46" i="19"/>
  <c r="AX54" i="19"/>
  <c r="AX62" i="19"/>
  <c r="AX70" i="19"/>
  <c r="AX78" i="19"/>
  <c r="AX86" i="19"/>
  <c r="AX94" i="19"/>
  <c r="AX102" i="19"/>
  <c r="AX110" i="19"/>
  <c r="BI4" i="19"/>
  <c r="BI12" i="19"/>
  <c r="BI20" i="19"/>
  <c r="BI28" i="19"/>
  <c r="BI36" i="19"/>
  <c r="BI44" i="19"/>
  <c r="BI52" i="19"/>
  <c r="BI60" i="19"/>
  <c r="BI68" i="19"/>
  <c r="BI76" i="19"/>
  <c r="BI84" i="19"/>
  <c r="BI92" i="19"/>
  <c r="BI100" i="19"/>
  <c r="BI108" i="19"/>
  <c r="Q13" i="19"/>
  <c r="Q37" i="19"/>
  <c r="Q61" i="19"/>
  <c r="Q93" i="19"/>
  <c r="AG62" i="19"/>
  <c r="AG86" i="19"/>
  <c r="AG110" i="19"/>
  <c r="AR4" i="19"/>
  <c r="AR44" i="19"/>
  <c r="AR76" i="19"/>
  <c r="AR100" i="19"/>
  <c r="AX31" i="19"/>
  <c r="AX55" i="19"/>
  <c r="AX87" i="19"/>
  <c r="AX111" i="19"/>
  <c r="BI5" i="19"/>
  <c r="BI37" i="19"/>
  <c r="BI61" i="19"/>
  <c r="BI77" i="19"/>
  <c r="BI93" i="19"/>
  <c r="BI101" i="19"/>
  <c r="Q5" i="19"/>
  <c r="Q21" i="19"/>
  <c r="Q45" i="19"/>
  <c r="Q69" i="19"/>
  <c r="Q85" i="19"/>
  <c r="Q101" i="19"/>
  <c r="AG6" i="19"/>
  <c r="AG22" i="19"/>
  <c r="AG46" i="19"/>
  <c r="AG70" i="19"/>
  <c r="AG94" i="19"/>
  <c r="AR20" i="19"/>
  <c r="AR36" i="19"/>
  <c r="AR60" i="19"/>
  <c r="AR92" i="19"/>
  <c r="AX7" i="19"/>
  <c r="AX23" i="19"/>
  <c r="AX47" i="19"/>
  <c r="AX71" i="19"/>
  <c r="AX103" i="19"/>
  <c r="BI21" i="19"/>
  <c r="BI45" i="19"/>
  <c r="BI69" i="19"/>
  <c r="BI109" i="19"/>
  <c r="AG2" i="19"/>
  <c r="Q6" i="19"/>
  <c r="Q22" i="19"/>
  <c r="Q62" i="19"/>
  <c r="Q78" i="19"/>
  <c r="Q94" i="19"/>
  <c r="AG15" i="19"/>
  <c r="AG31" i="19"/>
  <c r="AG47" i="19"/>
  <c r="AG63" i="19"/>
  <c r="AG79" i="19"/>
  <c r="AG103" i="19"/>
  <c r="AR13" i="19"/>
  <c r="AR29" i="19"/>
  <c r="AR45" i="19"/>
  <c r="AR69" i="19"/>
  <c r="AR85" i="19"/>
  <c r="AR101" i="19"/>
  <c r="AX16" i="19"/>
  <c r="AX32" i="19"/>
  <c r="AX48" i="19"/>
  <c r="AX64" i="19"/>
  <c r="AX80" i="19"/>
  <c r="AX104" i="19"/>
  <c r="BI22" i="19"/>
  <c r="BI62" i="19"/>
  <c r="BI78" i="19"/>
  <c r="BI94" i="19"/>
  <c r="Q29" i="19"/>
  <c r="Q53" i="19"/>
  <c r="Q77" i="19"/>
  <c r="Q109" i="19"/>
  <c r="AG14" i="19"/>
  <c r="AG30" i="19"/>
  <c r="AG54" i="19"/>
  <c r="AG78" i="19"/>
  <c r="AG102" i="19"/>
  <c r="AR12" i="19"/>
  <c r="AR28" i="19"/>
  <c r="AR52" i="19"/>
  <c r="AR68" i="19"/>
  <c r="AR84" i="19"/>
  <c r="AR108" i="19"/>
  <c r="AX15" i="19"/>
  <c r="AX39" i="19"/>
  <c r="AX63" i="19"/>
  <c r="AX79" i="19"/>
  <c r="AX95" i="19"/>
  <c r="BI13" i="19"/>
  <c r="BI29" i="19"/>
  <c r="BI53" i="19"/>
  <c r="BI85" i="19"/>
  <c r="Q14" i="19"/>
  <c r="Q30" i="19"/>
  <c r="Q46" i="19"/>
  <c r="Q54" i="19"/>
  <c r="Q70" i="19"/>
  <c r="Q86" i="19"/>
  <c r="Q102" i="19"/>
  <c r="Q110" i="19"/>
  <c r="AG7" i="19"/>
  <c r="AG23" i="19"/>
  <c r="AG39" i="19"/>
  <c r="AG55" i="19"/>
  <c r="AG71" i="19"/>
  <c r="AG87" i="19"/>
  <c r="AG95" i="19"/>
  <c r="AG111" i="19"/>
  <c r="AR5" i="19"/>
  <c r="AR21" i="19"/>
  <c r="AR37" i="19"/>
  <c r="AR53" i="19"/>
  <c r="AR61" i="19"/>
  <c r="AR77" i="19"/>
  <c r="AR93" i="19"/>
  <c r="AR109" i="19"/>
  <c r="AX8" i="19"/>
  <c r="AX24" i="19"/>
  <c r="AX40" i="19"/>
  <c r="AX56" i="19"/>
  <c r="AX72" i="19"/>
  <c r="AX88" i="19"/>
  <c r="AX96" i="19"/>
  <c r="BI6" i="19"/>
  <c r="BI14" i="19"/>
  <c r="BI30" i="19"/>
  <c r="BI46" i="19"/>
  <c r="BI54" i="19"/>
  <c r="BI70" i="19"/>
  <c r="BI86" i="19"/>
  <c r="BI102" i="19"/>
  <c r="BI110" i="19"/>
  <c r="EA2" i="19"/>
  <c r="Q7" i="19"/>
  <c r="Q15" i="19"/>
  <c r="Q23" i="19"/>
  <c r="Q31" i="19"/>
  <c r="Q39" i="19"/>
  <c r="Q47" i="19"/>
  <c r="Q55" i="19"/>
  <c r="Q63" i="19"/>
  <c r="Q71" i="19"/>
  <c r="Q79" i="19"/>
  <c r="Q87" i="19"/>
  <c r="Q95" i="19"/>
  <c r="Q103" i="19"/>
  <c r="Q111" i="19"/>
  <c r="AG8" i="19"/>
  <c r="AG16" i="19"/>
  <c r="AG24" i="19"/>
  <c r="AG32" i="19"/>
  <c r="AG40" i="19"/>
  <c r="AG48" i="19"/>
  <c r="AG56" i="19"/>
  <c r="AG64" i="19"/>
  <c r="AG72" i="19"/>
  <c r="AG80" i="19"/>
  <c r="AG88" i="19"/>
  <c r="AG96" i="19"/>
  <c r="AG104" i="19"/>
  <c r="AR6" i="19"/>
  <c r="AR14" i="19"/>
  <c r="AR22" i="19"/>
  <c r="AR30" i="19"/>
  <c r="AR46" i="19"/>
  <c r="AG25" i="19"/>
  <c r="AG33" i="19"/>
  <c r="AG41" i="19"/>
  <c r="AG49" i="19"/>
  <c r="AG57" i="19"/>
  <c r="AG65" i="19"/>
  <c r="AG73" i="19"/>
  <c r="AG81" i="19"/>
  <c r="AG89" i="19"/>
  <c r="AG97" i="19"/>
  <c r="AG105" i="19"/>
  <c r="AR7" i="19"/>
  <c r="AR15" i="19"/>
  <c r="AR23" i="19"/>
  <c r="AR31" i="19"/>
  <c r="AR39" i="19"/>
  <c r="AR47" i="19"/>
  <c r="AR55" i="19"/>
  <c r="AR63" i="19"/>
  <c r="AR71" i="19"/>
  <c r="AR79" i="19"/>
  <c r="AR87" i="19"/>
  <c r="AR95" i="19"/>
  <c r="AR103" i="19"/>
  <c r="AR111" i="19"/>
  <c r="AX10" i="19"/>
  <c r="AX18" i="19"/>
  <c r="AX26" i="19"/>
  <c r="AX34" i="19"/>
  <c r="AX42" i="19"/>
  <c r="AX50" i="19"/>
  <c r="AX58" i="19"/>
  <c r="AX66" i="19"/>
  <c r="AX74" i="19"/>
  <c r="AX82" i="19"/>
  <c r="AX90" i="19"/>
  <c r="AX98" i="19"/>
  <c r="AX106" i="19"/>
  <c r="BI8" i="19"/>
  <c r="BI16" i="19"/>
  <c r="BI24" i="19"/>
  <c r="BI32" i="19"/>
  <c r="BI40" i="19"/>
  <c r="BI48" i="19"/>
  <c r="BI56" i="19"/>
  <c r="BI64" i="19"/>
  <c r="BI72" i="19"/>
  <c r="BI80" i="19"/>
  <c r="BI88" i="19"/>
  <c r="BI96" i="19"/>
  <c r="BI104" i="19"/>
  <c r="CN10" i="19"/>
  <c r="CN18" i="19"/>
  <c r="CN26" i="19"/>
  <c r="CN34" i="19"/>
  <c r="CT2" i="19"/>
  <c r="Q17" i="19"/>
  <c r="Q33" i="19"/>
  <c r="Q57" i="19"/>
  <c r="Q73" i="19"/>
  <c r="Q89" i="19"/>
  <c r="Q105" i="19"/>
  <c r="AG18" i="19"/>
  <c r="AG42" i="19"/>
  <c r="AG66" i="19"/>
  <c r="AG90" i="19"/>
  <c r="AR24" i="19"/>
  <c r="AR56" i="19"/>
  <c r="AR88" i="19"/>
  <c r="AX11" i="19"/>
  <c r="AX35" i="19"/>
  <c r="AX59" i="19"/>
  <c r="AX83" i="19"/>
  <c r="AX107" i="19"/>
  <c r="BI25" i="19"/>
  <c r="BI49" i="19"/>
  <c r="BI81" i="19"/>
  <c r="BI105" i="19"/>
  <c r="CN3" i="19"/>
  <c r="CN11" i="19"/>
  <c r="CN19" i="19"/>
  <c r="CN27" i="19"/>
  <c r="CN35" i="19"/>
  <c r="CN43" i="19"/>
  <c r="CN51" i="19"/>
  <c r="CN59" i="19"/>
  <c r="CN67" i="19"/>
  <c r="CN75" i="19"/>
  <c r="CN83" i="19"/>
  <c r="Q9" i="19"/>
  <c r="Q25" i="19"/>
  <c r="Q41" i="19"/>
  <c r="Q49" i="19"/>
  <c r="Q65" i="19"/>
  <c r="Q81" i="19"/>
  <c r="Q97" i="19"/>
  <c r="AG26" i="19"/>
  <c r="AG50" i="19"/>
  <c r="AG74" i="19"/>
  <c r="AG98" i="19"/>
  <c r="AR16" i="19"/>
  <c r="AR40" i="19"/>
  <c r="AR64" i="19"/>
  <c r="AR80" i="19"/>
  <c r="AR104" i="19"/>
  <c r="AX27" i="19"/>
  <c r="AX51" i="19"/>
  <c r="AX75" i="19"/>
  <c r="AX99" i="19"/>
  <c r="BI17" i="19"/>
  <c r="BI41" i="19"/>
  <c r="BI65" i="19"/>
  <c r="BI89" i="19"/>
  <c r="Q18" i="19"/>
  <c r="Q42" i="19"/>
  <c r="Q66" i="19"/>
  <c r="Q90" i="19"/>
  <c r="AG19" i="19"/>
  <c r="AG51" i="19"/>
  <c r="AG75" i="19"/>
  <c r="AG99" i="19"/>
  <c r="AR25" i="19"/>
  <c r="AR49" i="19"/>
  <c r="AR65" i="19"/>
  <c r="AR89" i="19"/>
  <c r="AX4" i="19"/>
  <c r="AX36" i="19"/>
  <c r="AX68" i="19"/>
  <c r="AX92" i="19"/>
  <c r="BI18" i="19"/>
  <c r="BI58" i="19"/>
  <c r="BI98" i="19"/>
  <c r="AR50" i="19"/>
  <c r="AR58" i="19"/>
  <c r="AR66" i="19"/>
  <c r="AR74" i="19"/>
  <c r="AR82" i="19"/>
  <c r="AR90" i="19"/>
  <c r="AR98" i="19"/>
  <c r="AR106" i="19"/>
  <c r="AX5" i="19"/>
  <c r="AX13" i="19"/>
  <c r="AX21" i="19"/>
  <c r="AX29" i="19"/>
  <c r="AX37" i="19"/>
  <c r="AX45" i="19"/>
  <c r="AX53" i="19"/>
  <c r="AX61" i="19"/>
  <c r="AX69" i="19"/>
  <c r="AX77" i="19"/>
  <c r="AX85" i="19"/>
  <c r="AX93" i="19"/>
  <c r="AX101" i="19"/>
  <c r="AX109" i="19"/>
  <c r="BI3" i="19"/>
  <c r="BI11" i="19"/>
  <c r="BI19" i="19"/>
  <c r="BI27" i="19"/>
  <c r="BI35" i="19"/>
  <c r="BI43" i="19"/>
  <c r="BI51" i="19"/>
  <c r="BI59" i="19"/>
  <c r="BI67" i="19"/>
  <c r="BI75" i="19"/>
  <c r="BI83" i="19"/>
  <c r="BI91" i="19"/>
  <c r="BI99" i="19"/>
  <c r="BI107" i="19"/>
  <c r="CN7" i="19"/>
  <c r="CN15" i="19"/>
  <c r="CN23" i="19"/>
  <c r="CN31" i="19"/>
  <c r="CN39" i="19"/>
  <c r="CN47" i="19"/>
  <c r="CN55" i="19"/>
  <c r="CN63" i="19"/>
  <c r="CN71" i="19"/>
  <c r="CN79" i="19"/>
  <c r="CN87" i="19"/>
  <c r="CN95" i="19"/>
  <c r="CN103" i="19"/>
  <c r="CN111" i="19"/>
  <c r="CT10" i="19"/>
  <c r="CT18" i="19"/>
  <c r="CN8" i="19"/>
  <c r="CN16" i="19"/>
  <c r="CN24" i="19"/>
  <c r="CN32" i="19"/>
  <c r="CN40" i="19"/>
  <c r="CN48" i="19"/>
  <c r="CN56" i="19"/>
  <c r="CN64" i="19"/>
  <c r="CN72" i="19"/>
  <c r="CN80" i="19"/>
  <c r="AR54" i="19"/>
  <c r="AR62" i="19"/>
  <c r="AR70" i="19"/>
  <c r="AR78" i="19"/>
  <c r="AR86" i="19"/>
  <c r="AR94" i="19"/>
  <c r="AR102" i="19"/>
  <c r="AR110" i="19"/>
  <c r="AX9" i="19"/>
  <c r="AX17" i="19"/>
  <c r="AX25" i="19"/>
  <c r="AX33" i="19"/>
  <c r="AX41" i="19"/>
  <c r="AX49" i="19"/>
  <c r="AX57" i="19"/>
  <c r="AX65" i="19"/>
  <c r="AX73" i="19"/>
  <c r="AX81" i="19"/>
  <c r="AX89" i="19"/>
  <c r="AX97" i="19"/>
  <c r="AX105" i="19"/>
  <c r="BI7" i="19"/>
  <c r="BI15" i="19"/>
  <c r="BI23" i="19"/>
  <c r="BI31" i="19"/>
  <c r="BI39" i="19"/>
  <c r="BI47" i="19"/>
  <c r="BI55" i="19"/>
  <c r="BI63" i="19"/>
  <c r="BI71" i="19"/>
  <c r="BI79" i="19"/>
  <c r="BI87" i="19"/>
  <c r="BI95" i="19"/>
  <c r="BI103" i="19"/>
  <c r="BI111" i="19"/>
  <c r="CN9" i="19"/>
  <c r="CN17" i="19"/>
  <c r="CN25" i="19"/>
  <c r="CN33" i="19"/>
  <c r="CN41" i="19"/>
  <c r="CN49" i="19"/>
  <c r="CN57" i="19"/>
  <c r="CN65" i="19"/>
  <c r="CN73" i="19"/>
  <c r="CN81" i="19"/>
  <c r="CN89" i="19"/>
  <c r="CN97" i="19"/>
  <c r="CN105" i="19"/>
  <c r="CT4" i="19"/>
  <c r="CT12" i="19"/>
  <c r="CT20" i="19"/>
  <c r="CT28" i="19"/>
  <c r="CT36" i="19"/>
  <c r="CT44" i="19"/>
  <c r="CT52" i="19"/>
  <c r="CT60" i="19"/>
  <c r="CT68" i="19"/>
  <c r="CT76" i="19"/>
  <c r="CT84" i="19"/>
  <c r="CT92" i="19"/>
  <c r="CT100" i="19"/>
  <c r="CT108" i="19"/>
  <c r="CN42" i="19"/>
  <c r="CN50" i="19"/>
  <c r="CN58" i="19"/>
  <c r="CN66" i="19"/>
  <c r="CN74" i="19"/>
  <c r="CN82" i="19"/>
  <c r="CN90" i="19"/>
  <c r="CN98" i="19"/>
  <c r="CN106" i="19"/>
  <c r="CT5" i="19"/>
  <c r="CT13" i="19"/>
  <c r="CT21" i="19"/>
  <c r="CT29" i="19"/>
  <c r="CT37" i="19"/>
  <c r="CT45" i="19"/>
  <c r="CT53" i="19"/>
  <c r="CT61" i="19"/>
  <c r="CT69" i="19"/>
  <c r="CT77" i="19"/>
  <c r="CT85" i="19"/>
  <c r="CT93" i="19"/>
  <c r="CT101" i="19"/>
  <c r="CN91" i="19"/>
  <c r="CN99" i="19"/>
  <c r="CN107" i="19"/>
  <c r="CT6" i="19"/>
  <c r="CT14" i="19"/>
  <c r="CT22" i="19"/>
  <c r="CT30" i="19"/>
  <c r="CT46" i="19"/>
  <c r="CT54" i="19"/>
  <c r="CT62" i="19"/>
  <c r="CT70" i="19"/>
  <c r="CT78" i="19"/>
  <c r="CT86" i="19"/>
  <c r="CT94" i="19"/>
  <c r="CT102" i="19"/>
  <c r="CT110" i="19"/>
  <c r="CN5" i="19"/>
  <c r="CN13" i="19"/>
  <c r="CN21" i="19"/>
  <c r="CN29" i="19"/>
  <c r="CN37" i="19"/>
  <c r="CN45" i="19"/>
  <c r="CN53" i="19"/>
  <c r="CN61" i="19"/>
  <c r="CN69" i="19"/>
  <c r="CN77" i="19"/>
  <c r="CN85" i="19"/>
  <c r="CN93" i="19"/>
  <c r="CN101" i="19"/>
  <c r="CN109" i="19"/>
  <c r="CT8" i="19"/>
  <c r="CT16" i="19"/>
  <c r="CT24" i="19"/>
  <c r="CT32" i="19"/>
  <c r="CT40" i="19"/>
  <c r="CT48" i="19"/>
  <c r="CT56" i="19"/>
  <c r="CT64" i="19"/>
  <c r="CT72" i="19"/>
  <c r="CT80" i="19"/>
  <c r="CT88" i="19"/>
  <c r="CT96" i="19"/>
  <c r="CT104" i="19"/>
  <c r="DE6" i="19"/>
  <c r="DE14" i="19"/>
  <c r="DE22" i="19"/>
  <c r="DE30" i="19"/>
  <c r="DE46" i="19"/>
  <c r="DE54" i="19"/>
  <c r="DE62" i="19"/>
  <c r="DE70" i="19"/>
  <c r="DE78" i="19"/>
  <c r="DE86" i="19"/>
  <c r="DE94" i="19"/>
  <c r="DE102" i="19"/>
  <c r="DE110" i="19"/>
  <c r="DK9" i="19"/>
  <c r="DK17" i="19"/>
  <c r="DK25" i="19"/>
  <c r="DK33" i="19"/>
  <c r="DK41" i="19"/>
  <c r="DK49" i="19"/>
  <c r="DK57" i="19"/>
  <c r="DK65" i="19"/>
  <c r="DK73" i="19"/>
  <c r="DK81" i="19"/>
  <c r="DK89" i="19"/>
  <c r="DK97" i="19"/>
  <c r="DK105" i="19"/>
  <c r="EA10" i="19"/>
  <c r="EA18" i="19"/>
  <c r="EA26" i="19"/>
  <c r="EA34" i="19"/>
  <c r="EA42" i="19"/>
  <c r="EA50" i="19"/>
  <c r="EA58" i="19"/>
  <c r="EA66" i="19"/>
  <c r="EA74" i="19"/>
  <c r="EA82" i="19"/>
  <c r="EA90" i="19"/>
  <c r="EA98" i="19"/>
  <c r="EA106" i="19"/>
  <c r="CN6" i="19"/>
  <c r="CN14" i="19"/>
  <c r="CN22" i="19"/>
  <c r="CN30" i="19"/>
  <c r="CN46" i="19"/>
  <c r="CN54" i="19"/>
  <c r="CN62" i="19"/>
  <c r="CN70" i="19"/>
  <c r="CN78" i="19"/>
  <c r="CN86" i="19"/>
  <c r="CN94" i="19"/>
  <c r="CN102" i="19"/>
  <c r="CN110" i="19"/>
  <c r="CT9" i="19"/>
  <c r="CT17" i="19"/>
  <c r="CT25" i="19"/>
  <c r="CT33" i="19"/>
  <c r="CT41" i="19"/>
  <c r="CT49" i="19"/>
  <c r="CT57" i="19"/>
  <c r="CT65" i="19"/>
  <c r="CT73" i="19"/>
  <c r="CT81" i="19"/>
  <c r="CT89" i="19"/>
  <c r="CT97" i="19"/>
  <c r="CT105" i="19"/>
  <c r="DE7" i="19"/>
  <c r="DE15" i="19"/>
  <c r="DE23" i="19"/>
  <c r="DE31" i="19"/>
  <c r="DE39" i="19"/>
  <c r="DE47" i="19"/>
  <c r="DE55" i="19"/>
  <c r="DE63" i="19"/>
  <c r="DE71" i="19"/>
  <c r="DE79" i="19"/>
  <c r="DE87" i="19"/>
  <c r="DE95" i="19"/>
  <c r="DE103" i="19"/>
  <c r="DE111" i="19"/>
  <c r="DK10" i="19"/>
  <c r="DK18" i="19"/>
  <c r="DK26" i="19"/>
  <c r="DK34" i="19"/>
  <c r="DK42" i="19"/>
  <c r="DK50" i="19"/>
  <c r="DK58" i="19"/>
  <c r="DK66" i="19"/>
  <c r="DK74" i="19"/>
  <c r="DK82" i="19"/>
  <c r="DK90" i="19"/>
  <c r="DK98" i="19"/>
  <c r="DK106" i="19"/>
  <c r="EA3" i="19"/>
  <c r="EA11" i="19"/>
  <c r="EA19" i="19"/>
  <c r="EA27" i="19"/>
  <c r="EA35" i="19"/>
  <c r="EA43" i="19"/>
  <c r="EA51" i="19"/>
  <c r="EA59" i="19"/>
  <c r="EA67" i="19"/>
  <c r="EA75" i="19"/>
  <c r="EA83" i="19"/>
  <c r="EA91" i="19"/>
  <c r="EA99" i="19"/>
  <c r="EA107" i="19"/>
  <c r="CT26" i="19"/>
  <c r="CT34" i="19"/>
  <c r="CT42" i="19"/>
  <c r="CT50" i="19"/>
  <c r="CT58" i="19"/>
  <c r="CT66" i="19"/>
  <c r="CT74" i="19"/>
  <c r="CT82" i="19"/>
  <c r="CT90" i="19"/>
  <c r="CT98" i="19"/>
  <c r="CT106" i="19"/>
  <c r="DE8" i="19"/>
  <c r="DE16" i="19"/>
  <c r="DE24" i="19"/>
  <c r="DE32" i="19"/>
  <c r="DE40" i="19"/>
  <c r="DE48" i="19"/>
  <c r="DE56" i="19"/>
  <c r="DE64" i="19"/>
  <c r="DE72" i="19"/>
  <c r="DE80" i="19"/>
  <c r="DE88" i="19"/>
  <c r="DE96" i="19"/>
  <c r="DE104" i="19"/>
  <c r="DK3" i="19"/>
  <c r="DK11" i="19"/>
  <c r="DK19" i="19"/>
  <c r="DK27" i="19"/>
  <c r="DK35" i="19"/>
  <c r="DK43" i="19"/>
  <c r="DK51" i="19"/>
  <c r="DK59" i="19"/>
  <c r="DK67" i="19"/>
  <c r="DK75" i="19"/>
  <c r="DK83" i="19"/>
  <c r="DK91" i="19"/>
  <c r="DK99" i="19"/>
  <c r="DK107" i="19"/>
  <c r="EA4" i="19"/>
  <c r="EA12" i="19"/>
  <c r="EA20" i="19"/>
  <c r="EA28" i="19"/>
  <c r="EA36" i="19"/>
  <c r="EA44" i="19"/>
  <c r="EA52" i="19"/>
  <c r="EA60" i="19"/>
  <c r="EA68" i="19"/>
  <c r="EA76" i="19"/>
  <c r="EA84" i="19"/>
  <c r="EA92" i="19"/>
  <c r="EA100" i="19"/>
  <c r="EA108" i="19"/>
  <c r="CN88" i="19"/>
  <c r="CN96" i="19"/>
  <c r="CN104" i="19"/>
  <c r="CT3" i="19"/>
  <c r="CT11" i="19"/>
  <c r="CT19" i="19"/>
  <c r="CT27" i="19"/>
  <c r="CT35" i="19"/>
  <c r="CT43" i="19"/>
  <c r="CT51" i="19"/>
  <c r="CT59" i="19"/>
  <c r="CT67" i="19"/>
  <c r="CT75" i="19"/>
  <c r="CT83" i="19"/>
  <c r="CT91" i="19"/>
  <c r="CT99" i="19"/>
  <c r="CT107" i="19"/>
  <c r="DE9" i="19"/>
  <c r="DE17" i="19"/>
  <c r="DE25" i="19"/>
  <c r="DE33" i="19"/>
  <c r="DE41" i="19"/>
  <c r="DE49" i="19"/>
  <c r="DE57" i="19"/>
  <c r="DE65" i="19"/>
  <c r="DE73" i="19"/>
  <c r="DE81" i="19"/>
  <c r="DE89" i="19"/>
  <c r="DE97" i="19"/>
  <c r="DE105" i="19"/>
  <c r="DK4" i="19"/>
  <c r="DK12" i="19"/>
  <c r="DK20" i="19"/>
  <c r="DK28" i="19"/>
  <c r="DK36" i="19"/>
  <c r="DK44" i="19"/>
  <c r="DK52" i="19"/>
  <c r="DK60" i="19"/>
  <c r="DK68" i="19"/>
  <c r="DK76" i="19"/>
  <c r="DK84" i="19"/>
  <c r="DK92" i="19"/>
  <c r="DK100" i="19"/>
  <c r="DK108" i="19"/>
  <c r="EA5" i="19"/>
  <c r="EA13" i="19"/>
  <c r="EA21" i="19"/>
  <c r="EA29" i="19"/>
  <c r="EA37" i="19"/>
  <c r="EA45" i="19"/>
  <c r="EA53" i="19"/>
  <c r="EA61" i="19"/>
  <c r="EA69" i="19"/>
  <c r="EA77" i="19"/>
  <c r="EA85" i="19"/>
  <c r="EA93" i="19"/>
  <c r="EA101" i="19"/>
  <c r="EA109" i="19"/>
  <c r="DE10" i="19"/>
  <c r="DE18" i="19"/>
  <c r="DE26" i="19"/>
  <c r="DE34" i="19"/>
  <c r="DE42" i="19"/>
  <c r="DE50" i="19"/>
  <c r="DE58" i="19"/>
  <c r="DE66" i="19"/>
  <c r="DE74" i="19"/>
  <c r="DE82" i="19"/>
  <c r="DE90" i="19"/>
  <c r="DE98" i="19"/>
  <c r="DE106" i="19"/>
  <c r="DK5" i="19"/>
  <c r="DK13" i="19"/>
  <c r="DK21" i="19"/>
  <c r="DK29" i="19"/>
  <c r="DK37" i="19"/>
  <c r="DK45" i="19"/>
  <c r="DK53" i="19"/>
  <c r="DK61" i="19"/>
  <c r="DK69" i="19"/>
  <c r="DK77" i="19"/>
  <c r="DK85" i="19"/>
  <c r="DK93" i="19"/>
  <c r="DK101" i="19"/>
  <c r="DK109" i="19"/>
  <c r="EA6" i="19"/>
  <c r="EA14" i="19"/>
  <c r="EA22" i="19"/>
  <c r="EA30" i="19"/>
  <c r="EA46" i="19"/>
  <c r="EA54" i="19"/>
  <c r="EA62" i="19"/>
  <c r="EA70" i="19"/>
  <c r="EA78" i="19"/>
  <c r="EA86" i="19"/>
  <c r="EA94" i="19"/>
  <c r="EA102" i="19"/>
  <c r="EA110" i="19"/>
  <c r="CT109" i="19"/>
  <c r="DE3" i="19"/>
  <c r="DE11" i="19"/>
  <c r="DE19" i="19"/>
  <c r="DE27" i="19"/>
  <c r="DE35" i="19"/>
  <c r="DE43" i="19"/>
  <c r="DE51" i="19"/>
  <c r="DE59" i="19"/>
  <c r="DE67" i="19"/>
  <c r="DE75" i="19"/>
  <c r="DE83" i="19"/>
  <c r="DE91" i="19"/>
  <c r="DE99" i="19"/>
  <c r="DE107" i="19"/>
  <c r="DK6" i="19"/>
  <c r="DK14" i="19"/>
  <c r="DK22" i="19"/>
  <c r="DK30" i="19"/>
  <c r="DK46" i="19"/>
  <c r="DK54" i="19"/>
  <c r="DK62" i="19"/>
  <c r="DK70" i="19"/>
  <c r="DK78" i="19"/>
  <c r="DK86" i="19"/>
  <c r="DK94" i="19"/>
  <c r="DK102" i="19"/>
  <c r="DK110" i="19"/>
  <c r="EA7" i="19"/>
  <c r="EA15" i="19"/>
  <c r="EA23" i="19"/>
  <c r="EA31" i="19"/>
  <c r="EA39" i="19"/>
  <c r="EA47" i="19"/>
  <c r="EA55" i="19"/>
  <c r="EA63" i="19"/>
  <c r="EA71" i="19"/>
  <c r="EA79" i="19"/>
  <c r="EA87" i="19"/>
  <c r="EA95" i="19"/>
  <c r="EA103" i="19"/>
  <c r="EA111" i="19"/>
  <c r="AX2" i="19"/>
  <c r="DE4" i="19"/>
  <c r="DE12" i="19"/>
  <c r="DE20" i="19"/>
  <c r="DE28" i="19"/>
  <c r="DE36" i="19"/>
  <c r="DE44" i="19"/>
  <c r="DE52" i="19"/>
  <c r="DE60" i="19"/>
  <c r="DE68" i="19"/>
  <c r="DE76" i="19"/>
  <c r="DE84" i="19"/>
  <c r="DE92" i="19"/>
  <c r="DE100" i="19"/>
  <c r="DE108" i="19"/>
  <c r="DK7" i="19"/>
  <c r="DK15" i="19"/>
  <c r="DK23" i="19"/>
  <c r="DK31" i="19"/>
  <c r="DK39" i="19"/>
  <c r="DK47" i="19"/>
  <c r="DK55" i="19"/>
  <c r="DK63" i="19"/>
  <c r="DK71" i="19"/>
  <c r="DK79" i="19"/>
  <c r="DK87" i="19"/>
  <c r="DK95" i="19"/>
  <c r="DK103" i="19"/>
  <c r="DK111" i="19"/>
  <c r="EA8" i="19"/>
  <c r="EA16" i="19"/>
  <c r="EA24" i="19"/>
  <c r="EA32" i="19"/>
  <c r="EA40" i="19"/>
  <c r="EA48" i="19"/>
  <c r="EA56" i="19"/>
  <c r="EA64" i="19"/>
  <c r="EA72" i="19"/>
  <c r="EA80" i="19"/>
  <c r="EA88" i="19"/>
  <c r="EA96" i="19"/>
  <c r="EA104" i="19"/>
  <c r="CN4" i="19"/>
  <c r="CN12" i="19"/>
  <c r="CN20" i="19"/>
  <c r="CN28" i="19"/>
  <c r="CN36" i="19"/>
  <c r="CN44" i="19"/>
  <c r="CN52" i="19"/>
  <c r="CN60" i="19"/>
  <c r="CN68" i="19"/>
  <c r="CN76" i="19"/>
  <c r="CN84" i="19"/>
  <c r="CN92" i="19"/>
  <c r="CN100" i="19"/>
  <c r="CN108" i="19"/>
  <c r="CT7" i="19"/>
  <c r="CT15" i="19"/>
  <c r="CT23" i="19"/>
  <c r="CT31" i="19"/>
  <c r="CT39" i="19"/>
  <c r="CT47" i="19"/>
  <c r="CT55" i="19"/>
  <c r="CT63" i="19"/>
  <c r="CT71" i="19"/>
  <c r="CT79" i="19"/>
  <c r="CT87" i="19"/>
  <c r="CT95" i="19"/>
  <c r="CT103" i="19"/>
  <c r="CT111" i="19"/>
  <c r="DE5" i="19"/>
  <c r="DE13" i="19"/>
  <c r="DE21" i="19"/>
  <c r="DE29" i="19"/>
  <c r="DE37" i="19"/>
  <c r="DE45" i="19"/>
  <c r="DE53" i="19"/>
  <c r="DE61" i="19"/>
  <c r="DE69" i="19"/>
  <c r="DE77" i="19"/>
  <c r="DE85" i="19"/>
  <c r="DE93" i="19"/>
  <c r="DE101" i="19"/>
  <c r="DE109" i="19"/>
  <c r="DK8" i="19"/>
  <c r="DK16" i="19"/>
  <c r="DK24" i="19"/>
  <c r="DK32" i="19"/>
  <c r="DK40" i="19"/>
  <c r="DK48" i="19"/>
  <c r="DK56" i="19"/>
  <c r="DK64" i="19"/>
  <c r="DK72" i="19"/>
  <c r="DK80" i="19"/>
  <c r="DK88" i="19"/>
  <c r="DK96" i="19"/>
  <c r="DK104" i="19"/>
  <c r="EA9" i="19"/>
  <c r="EA17" i="19"/>
  <c r="EA25" i="19"/>
  <c r="EA33" i="19"/>
  <c r="EA41" i="19"/>
  <c r="EA49" i="19"/>
  <c r="EA57" i="19"/>
  <c r="EA65" i="19"/>
  <c r="EA73" i="19"/>
  <c r="EA81" i="19"/>
  <c r="EA89" i="19"/>
  <c r="EA97" i="19"/>
  <c r="EA105" i="19"/>
  <c r="DE38" i="19"/>
  <c r="BI38" i="19"/>
  <c r="CN38" i="19"/>
  <c r="AR38" i="19"/>
  <c r="EA38" i="19"/>
  <c r="DK38" i="19"/>
  <c r="AX38" i="19"/>
  <c r="CT38" i="19"/>
  <c r="AG38" i="19"/>
  <c r="Q38" i="19"/>
  <c r="EQ6" i="19"/>
  <c r="EQ22" i="19"/>
  <c r="EQ46" i="19"/>
  <c r="EQ62" i="19"/>
  <c r="EQ78" i="19"/>
  <c r="EQ86" i="19"/>
  <c r="EQ102" i="19"/>
  <c r="EQ110" i="19"/>
  <c r="EQ8" i="19"/>
  <c r="EQ16" i="19"/>
  <c r="EQ24" i="19"/>
  <c r="EQ32" i="19"/>
  <c r="EQ40" i="19"/>
  <c r="EQ48" i="19"/>
  <c r="EQ56" i="19"/>
  <c r="EQ64" i="19"/>
  <c r="EQ72" i="19"/>
  <c r="EQ80" i="19"/>
  <c r="EQ88" i="19"/>
  <c r="EQ96" i="19"/>
  <c r="EQ104" i="19"/>
  <c r="EQ30" i="19"/>
  <c r="EQ54" i="19"/>
  <c r="EQ94" i="19"/>
  <c r="EQ14" i="19"/>
  <c r="EQ38" i="19"/>
  <c r="EQ70" i="19"/>
  <c r="EQ31" i="19"/>
  <c r="EQ71" i="19"/>
  <c r="EQ103" i="19"/>
  <c r="EQ19" i="19"/>
  <c r="EQ59" i="19"/>
  <c r="EQ83" i="19"/>
  <c r="EQ15" i="19"/>
  <c r="EQ39" i="19"/>
  <c r="EQ63" i="19"/>
  <c r="EQ95" i="19"/>
  <c r="EQ3" i="19"/>
  <c r="EQ35" i="19"/>
  <c r="EQ67" i="19"/>
  <c r="EQ99" i="19"/>
  <c r="EQ9" i="19"/>
  <c r="EQ17" i="19"/>
  <c r="EQ25" i="19"/>
  <c r="EQ33" i="19"/>
  <c r="EQ41" i="19"/>
  <c r="EQ49" i="19"/>
  <c r="EQ57" i="19"/>
  <c r="EQ65" i="19"/>
  <c r="EQ73" i="19"/>
  <c r="EQ81" i="19"/>
  <c r="EQ89" i="19"/>
  <c r="EQ97" i="19"/>
  <c r="EQ105" i="19"/>
  <c r="EQ23" i="19"/>
  <c r="EQ55" i="19"/>
  <c r="EQ79" i="19"/>
  <c r="EQ111" i="19"/>
  <c r="EQ11" i="19"/>
  <c r="EQ43" i="19"/>
  <c r="EQ75" i="19"/>
  <c r="EQ107" i="19"/>
  <c r="EQ10" i="19"/>
  <c r="EQ18" i="19"/>
  <c r="EQ26" i="19"/>
  <c r="EQ34" i="19"/>
  <c r="EQ42" i="19"/>
  <c r="EQ50" i="19"/>
  <c r="EQ58" i="19"/>
  <c r="EQ66" i="19"/>
  <c r="EQ74" i="19"/>
  <c r="EQ82" i="19"/>
  <c r="EQ90" i="19"/>
  <c r="EQ98" i="19"/>
  <c r="EQ106" i="19"/>
  <c r="EQ7" i="19"/>
  <c r="EQ47" i="19"/>
  <c r="EQ87" i="19"/>
  <c r="EQ27" i="19"/>
  <c r="EQ51" i="19"/>
  <c r="EQ91" i="19"/>
  <c r="EQ2" i="19"/>
  <c r="EQ4" i="19"/>
  <c r="EQ20" i="19"/>
  <c r="EQ36" i="19"/>
  <c r="EQ52" i="19"/>
  <c r="EQ60" i="19"/>
  <c r="EQ76" i="19"/>
  <c r="EQ92" i="19"/>
  <c r="EQ108" i="19"/>
  <c r="EQ12" i="19"/>
  <c r="EQ28" i="19"/>
  <c r="EQ44" i="19"/>
  <c r="EQ68" i="19"/>
  <c r="EQ84" i="19"/>
  <c r="EQ100" i="19"/>
  <c r="EQ5" i="19"/>
  <c r="EQ13" i="19"/>
  <c r="EQ21" i="19"/>
  <c r="EQ29" i="19"/>
  <c r="EQ37" i="19"/>
  <c r="EQ45" i="19"/>
  <c r="EQ53" i="19"/>
  <c r="EQ61" i="19"/>
  <c r="EQ69" i="19"/>
  <c r="EQ77" i="19"/>
  <c r="EQ85" i="19"/>
  <c r="EQ93" i="19"/>
  <c r="EQ101" i="19"/>
  <c r="EQ109" i="19"/>
  <c r="F24" i="20"/>
  <c r="G24" i="20" s="1"/>
  <c r="F9" i="20"/>
  <c r="G9" i="20" s="1"/>
  <c r="F17" i="20"/>
  <c r="G17" i="20" s="1"/>
  <c r="F25" i="20"/>
  <c r="G25" i="20" s="1"/>
  <c r="G8" i="20"/>
  <c r="G16" i="20"/>
  <c r="F2" i="20"/>
  <c r="G2" i="20" s="1"/>
  <c r="F10" i="20"/>
  <c r="G10" i="20" s="1"/>
  <c r="F18" i="20"/>
  <c r="G18" i="20" s="1"/>
  <c r="F26" i="20"/>
  <c r="G26" i="20" s="1"/>
  <c r="F3" i="20"/>
  <c r="G3" i="20" s="1"/>
  <c r="F11" i="20"/>
  <c r="G11" i="20" s="1"/>
  <c r="F19" i="20"/>
  <c r="G19" i="20" s="1"/>
  <c r="F4" i="20"/>
  <c r="G4" i="20" s="1"/>
  <c r="F12" i="20"/>
  <c r="G12" i="20" s="1"/>
  <c r="F20" i="20"/>
  <c r="G20" i="20" s="1"/>
  <c r="F5" i="20"/>
  <c r="G5" i="20" s="1"/>
  <c r="F13" i="20"/>
  <c r="G13" i="20" s="1"/>
  <c r="F21" i="20"/>
  <c r="G21" i="20" s="1"/>
  <c r="ES74" i="19" l="1"/>
  <c r="ES43" i="19"/>
  <c r="ES30" i="19"/>
  <c r="ES75" i="19"/>
  <c r="EU75" i="19" s="1"/>
  <c r="ES29" i="19"/>
  <c r="EU29" i="19" s="1"/>
  <c r="ES84" i="19"/>
  <c r="ES70" i="19"/>
  <c r="ES68" i="19"/>
  <c r="EU68" i="19" s="1"/>
  <c r="ES14" i="19"/>
  <c r="EU14" i="19" s="1"/>
  <c r="ES95" i="19"/>
  <c r="EU95" i="19" s="1"/>
  <c r="ES89" i="19"/>
  <c r="EU89" i="19" s="1"/>
  <c r="ES25" i="19"/>
  <c r="ES39" i="19"/>
  <c r="ES98" i="19"/>
  <c r="EU98" i="19" s="1"/>
  <c r="ES88" i="19"/>
  <c r="EU88" i="19" s="1"/>
  <c r="ES41" i="19"/>
  <c r="EU41" i="19" s="1"/>
  <c r="ES10" i="19"/>
  <c r="EU10" i="19" s="1"/>
  <c r="ES99" i="19"/>
  <c r="EU99" i="19" s="1"/>
  <c r="ES66" i="19"/>
  <c r="EU66" i="19" s="1"/>
  <c r="ES51" i="19"/>
  <c r="ES35" i="19"/>
  <c r="EU35" i="19" s="1"/>
  <c r="ES18" i="19"/>
  <c r="EU18" i="19" s="1"/>
  <c r="ES72" i="19"/>
  <c r="EU72" i="19" s="1"/>
  <c r="ES8" i="19"/>
  <c r="EU8" i="19" s="1"/>
  <c r="ES6" i="19"/>
  <c r="ES109" i="19"/>
  <c r="EU109" i="19" s="1"/>
  <c r="ES15" i="19"/>
  <c r="EU15" i="19" s="1"/>
  <c r="ES103" i="19"/>
  <c r="EU103" i="19" s="1"/>
  <c r="ES62" i="19"/>
  <c r="ES20" i="19"/>
  <c r="EU20" i="19" s="1"/>
  <c r="ES69" i="19"/>
  <c r="EU69" i="19" s="1"/>
  <c r="ES52" i="19"/>
  <c r="EU52" i="19" s="1"/>
  <c r="ES107" i="19"/>
  <c r="EU107" i="19" s="1"/>
  <c r="ES24" i="19"/>
  <c r="EU24" i="19" s="1"/>
  <c r="ES93" i="19"/>
  <c r="EU93" i="19" s="1"/>
  <c r="ES56" i="19"/>
  <c r="EU56" i="19" s="1"/>
  <c r="ES7" i="19"/>
  <c r="EU7" i="19" s="1"/>
  <c r="ES86" i="19"/>
  <c r="EU86" i="19" s="1"/>
  <c r="ES49" i="19"/>
  <c r="EU49" i="19" s="1"/>
  <c r="ES100" i="19"/>
  <c r="EU100" i="19" s="1"/>
  <c r="ES36" i="19"/>
  <c r="EU36" i="19" s="1"/>
  <c r="ES83" i="19"/>
  <c r="EU83" i="19" s="1"/>
  <c r="ES50" i="19"/>
  <c r="EU50" i="19" s="1"/>
  <c r="ES31" i="19"/>
  <c r="ES54" i="19"/>
  <c r="ES90" i="19"/>
  <c r="EU90" i="19" s="1"/>
  <c r="ES80" i="19"/>
  <c r="EU80" i="19" s="1"/>
  <c r="ES82" i="19"/>
  <c r="EU82" i="19" s="1"/>
  <c r="ES92" i="19"/>
  <c r="ES73" i="19"/>
  <c r="EU73" i="19" s="1"/>
  <c r="ES9" i="19"/>
  <c r="ES55" i="19"/>
  <c r="ES97" i="19"/>
  <c r="EU97" i="19" s="1"/>
  <c r="ES33" i="19"/>
  <c r="ES78" i="19"/>
  <c r="ES48" i="19"/>
  <c r="EU48" i="19" s="1"/>
  <c r="ES77" i="19"/>
  <c r="EU77" i="19" s="1"/>
  <c r="ES13" i="19"/>
  <c r="ES58" i="19"/>
  <c r="ES4" i="19"/>
  <c r="EU4" i="19" s="1"/>
  <c r="ES40" i="19"/>
  <c r="EU40" i="19" s="1"/>
  <c r="ES11" i="19"/>
  <c r="EU11" i="19" s="1"/>
  <c r="ES26" i="19"/>
  <c r="EU26" i="19" s="1"/>
  <c r="ES57" i="19"/>
  <c r="EU57" i="19" s="1"/>
  <c r="ES63" i="19"/>
  <c r="EU63" i="19" s="1"/>
  <c r="ES37" i="19"/>
  <c r="EU37" i="19" s="1"/>
  <c r="ES110" i="19"/>
  <c r="EU110" i="19" s="1"/>
  <c r="ES27" i="19"/>
  <c r="EU27" i="19" s="1"/>
  <c r="ES19" i="19"/>
  <c r="ES17" i="19"/>
  <c r="ES65" i="19"/>
  <c r="EU65" i="19" s="1"/>
  <c r="ES105" i="19"/>
  <c r="EU105" i="19" s="1"/>
  <c r="ES106" i="19"/>
  <c r="EU106" i="19" s="1"/>
  <c r="ES42" i="19"/>
  <c r="EU42" i="19" s="1"/>
  <c r="ES87" i="19"/>
  <c r="EU87" i="19" s="1"/>
  <c r="ES23" i="19"/>
  <c r="EU23" i="19" s="1"/>
  <c r="ES64" i="19"/>
  <c r="EU64" i="19" s="1"/>
  <c r="ES111" i="19"/>
  <c r="EU111" i="19" s="1"/>
  <c r="ES47" i="19"/>
  <c r="EU47" i="19" s="1"/>
  <c r="ES96" i="19"/>
  <c r="EU96" i="19" s="1"/>
  <c r="ES102" i="19"/>
  <c r="EU102" i="19" s="1"/>
  <c r="ES108" i="19"/>
  <c r="EU108" i="19" s="1"/>
  <c r="ES16" i="19"/>
  <c r="EU16" i="19" s="1"/>
  <c r="ES79" i="19"/>
  <c r="EU79" i="19" s="1"/>
  <c r="ES22" i="19"/>
  <c r="ES71" i="19"/>
  <c r="EU71" i="19" s="1"/>
  <c r="ES94" i="19"/>
  <c r="EU94" i="19" s="1"/>
  <c r="ES45" i="19"/>
  <c r="ES5" i="19"/>
  <c r="EU5" i="19" s="1"/>
  <c r="ES67" i="19"/>
  <c r="EU67" i="19" s="1"/>
  <c r="ES53" i="19"/>
  <c r="EU53" i="19" s="1"/>
  <c r="ES34" i="19"/>
  <c r="EU34" i="19" s="1"/>
  <c r="ES76" i="19"/>
  <c r="EU76" i="19" s="1"/>
  <c r="ES12" i="19"/>
  <c r="EU12" i="19" s="1"/>
  <c r="ES59" i="19"/>
  <c r="EU59" i="19" s="1"/>
  <c r="ES60" i="19"/>
  <c r="EU60" i="19" s="1"/>
  <c r="ES81" i="19"/>
  <c r="EU81" i="19" s="1"/>
  <c r="ES91" i="19"/>
  <c r="EU91" i="19" s="1"/>
  <c r="ES3" i="19"/>
  <c r="EU3" i="19" s="1"/>
  <c r="ES32" i="19"/>
  <c r="EU32" i="19" s="1"/>
  <c r="ES104" i="19"/>
  <c r="EU104" i="19" s="1"/>
  <c r="ES2" i="19"/>
  <c r="EU2" i="19" s="1"/>
  <c r="ES44" i="19"/>
  <c r="EU44" i="19" s="1"/>
  <c r="ES28" i="19"/>
  <c r="ES101" i="19"/>
  <c r="EU101" i="19" s="1"/>
  <c r="ES85" i="19"/>
  <c r="EU85" i="19" s="1"/>
  <c r="ES21" i="19"/>
  <c r="EU21" i="19" s="1"/>
  <c r="ES46" i="19"/>
  <c r="EU46" i="19" s="1"/>
  <c r="ES61" i="19"/>
  <c r="ES38" i="19"/>
  <c r="EU38" i="19" s="1"/>
  <c r="EW92" i="19"/>
  <c r="FB92" i="19" s="1"/>
  <c r="EY92" i="19"/>
  <c r="EW65" i="19"/>
  <c r="FB65" i="19" s="1"/>
  <c r="EY65" i="19"/>
  <c r="EY6" i="19"/>
  <c r="EW6" i="19"/>
  <c r="FB6" i="19" s="1"/>
  <c r="EW82" i="19"/>
  <c r="FB82" i="19" s="1"/>
  <c r="EY82" i="19"/>
  <c r="EY94" i="19"/>
  <c r="EW94" i="19"/>
  <c r="FB94" i="19" s="1"/>
  <c r="EW85" i="19"/>
  <c r="FB85" i="19" s="1"/>
  <c r="EY85" i="19"/>
  <c r="EW4" i="19"/>
  <c r="FB4" i="19" s="1"/>
  <c r="EY4" i="19"/>
  <c r="EW77" i="19"/>
  <c r="FB77" i="19" s="1"/>
  <c r="EY77" i="19"/>
  <c r="EW13" i="19"/>
  <c r="FB13" i="19" s="1"/>
  <c r="EY13" i="19"/>
  <c r="EW108" i="19"/>
  <c r="FB108" i="19" s="1"/>
  <c r="EY108" i="19"/>
  <c r="EW2" i="19"/>
  <c r="FB2" i="19" s="1"/>
  <c r="EY2" i="19"/>
  <c r="EW98" i="19"/>
  <c r="FB98" i="19" s="1"/>
  <c r="EY98" i="19"/>
  <c r="EW34" i="19"/>
  <c r="FB34" i="19" s="1"/>
  <c r="EY34" i="19"/>
  <c r="EY111" i="19"/>
  <c r="EW111" i="19"/>
  <c r="FB111" i="19" s="1"/>
  <c r="EW73" i="19"/>
  <c r="FB73" i="19" s="1"/>
  <c r="EY73" i="19"/>
  <c r="EY9" i="19"/>
  <c r="EW9" i="19"/>
  <c r="FB9" i="19" s="1"/>
  <c r="EY15" i="19"/>
  <c r="EW15" i="19"/>
  <c r="FB15" i="19" s="1"/>
  <c r="EY38" i="19"/>
  <c r="EW38" i="19"/>
  <c r="FB38" i="19" s="1"/>
  <c r="EY80" i="19"/>
  <c r="EW80" i="19"/>
  <c r="FB80" i="19" s="1"/>
  <c r="EW16" i="19"/>
  <c r="FB16" i="19" s="1"/>
  <c r="EY16" i="19"/>
  <c r="EY22" i="19"/>
  <c r="EW22" i="19"/>
  <c r="FB22" i="19" s="1"/>
  <c r="EW5" i="19"/>
  <c r="FB5" i="19" s="1"/>
  <c r="EY5" i="19"/>
  <c r="EW83" i="19"/>
  <c r="FB83" i="19" s="1"/>
  <c r="EY83" i="19"/>
  <c r="EW76" i="19"/>
  <c r="FB76" i="19" s="1"/>
  <c r="EY76" i="19"/>
  <c r="EW59" i="19"/>
  <c r="FB59" i="19" s="1"/>
  <c r="EY59" i="19"/>
  <c r="EW60" i="19"/>
  <c r="FB60" i="19" s="1"/>
  <c r="EY60" i="19"/>
  <c r="EY23" i="19"/>
  <c r="EW23" i="19"/>
  <c r="FB23" i="19" s="1"/>
  <c r="EY49" i="19"/>
  <c r="EW49" i="19"/>
  <c r="FB49" i="19" s="1"/>
  <c r="EW35" i="19"/>
  <c r="FB35" i="19" s="1"/>
  <c r="EY35" i="19"/>
  <c r="EW19" i="19"/>
  <c r="FB19" i="19" s="1"/>
  <c r="EY19" i="19"/>
  <c r="EW54" i="19"/>
  <c r="FB54" i="19" s="1"/>
  <c r="EY54" i="19"/>
  <c r="EY56" i="19"/>
  <c r="EW56" i="19"/>
  <c r="FB56" i="19" s="1"/>
  <c r="EW102" i="19"/>
  <c r="FB102" i="19" s="1"/>
  <c r="EY102" i="19"/>
  <c r="EW26" i="19"/>
  <c r="FB26" i="19" s="1"/>
  <c r="EY26" i="19"/>
  <c r="EY14" i="19"/>
  <c r="EW14" i="19"/>
  <c r="FB14" i="19" s="1"/>
  <c r="EW18" i="19"/>
  <c r="FB18" i="19" s="1"/>
  <c r="EY18" i="19"/>
  <c r="EW64" i="19"/>
  <c r="FB64" i="19" s="1"/>
  <c r="EY64" i="19"/>
  <c r="EW53" i="19"/>
  <c r="FB53" i="19" s="1"/>
  <c r="EY53" i="19"/>
  <c r="EW74" i="19"/>
  <c r="FB74" i="19" s="1"/>
  <c r="EY74" i="19"/>
  <c r="EW109" i="19"/>
  <c r="FB109" i="19" s="1"/>
  <c r="EY109" i="19"/>
  <c r="EW68" i="19"/>
  <c r="FB68" i="19" s="1"/>
  <c r="EY68" i="19"/>
  <c r="EW52" i="19"/>
  <c r="FB52" i="19" s="1"/>
  <c r="EY52" i="19"/>
  <c r="EY87" i="19"/>
  <c r="EW87" i="19"/>
  <c r="FB87" i="19" s="1"/>
  <c r="EW66" i="19"/>
  <c r="FB66" i="19" s="1"/>
  <c r="EY66" i="19"/>
  <c r="EW107" i="19"/>
  <c r="FB107" i="19" s="1"/>
  <c r="EY107" i="19"/>
  <c r="EY105" i="19"/>
  <c r="EW105" i="19"/>
  <c r="FB105" i="19" s="1"/>
  <c r="EW41" i="19"/>
  <c r="FB41" i="19" s="1"/>
  <c r="EY41" i="19"/>
  <c r="EW3" i="19"/>
  <c r="FB3" i="19" s="1"/>
  <c r="EY3" i="19"/>
  <c r="EY103" i="19"/>
  <c r="EW103" i="19"/>
  <c r="FB103" i="19" s="1"/>
  <c r="EU30" i="19"/>
  <c r="EY30" i="19"/>
  <c r="EW30" i="19"/>
  <c r="FB30" i="19" s="1"/>
  <c r="EW48" i="19"/>
  <c r="FB48" i="19" s="1"/>
  <c r="EY48" i="19"/>
  <c r="EY86" i="19"/>
  <c r="EW86" i="19"/>
  <c r="FB86" i="19" s="1"/>
  <c r="EW69" i="19"/>
  <c r="FB69" i="19" s="1"/>
  <c r="EY69" i="19"/>
  <c r="EY79" i="19"/>
  <c r="EW79" i="19"/>
  <c r="FB79" i="19" s="1"/>
  <c r="EW8" i="19"/>
  <c r="FB8" i="19" s="1"/>
  <c r="EY8" i="19"/>
  <c r="EW51" i="19"/>
  <c r="FB51" i="19" s="1"/>
  <c r="EY51" i="19"/>
  <c r="EW67" i="19"/>
  <c r="FB67" i="19" s="1"/>
  <c r="EY67" i="19"/>
  <c r="EY110" i="19"/>
  <c r="EW110" i="19"/>
  <c r="FB110" i="19" s="1"/>
  <c r="EU84" i="19"/>
  <c r="EW84" i="19"/>
  <c r="FB84" i="19" s="1"/>
  <c r="EY84" i="19"/>
  <c r="EW27" i="19"/>
  <c r="FB27" i="19" s="1"/>
  <c r="EY27" i="19"/>
  <c r="EW10" i="19"/>
  <c r="FB10" i="19" s="1"/>
  <c r="EY10" i="19"/>
  <c r="EW45" i="19"/>
  <c r="FB45" i="19" s="1"/>
  <c r="EY45" i="19"/>
  <c r="EW101" i="19"/>
  <c r="FB101" i="19" s="1"/>
  <c r="EY101" i="19"/>
  <c r="EW37" i="19"/>
  <c r="FB37" i="19" s="1"/>
  <c r="EY37" i="19"/>
  <c r="EW44" i="19"/>
  <c r="FB44" i="19" s="1"/>
  <c r="EY44" i="19"/>
  <c r="EW36" i="19"/>
  <c r="FB36" i="19" s="1"/>
  <c r="EY36" i="19"/>
  <c r="EY47" i="19"/>
  <c r="EW47" i="19"/>
  <c r="FB47" i="19" s="1"/>
  <c r="EW58" i="19"/>
  <c r="FB58" i="19" s="1"/>
  <c r="EY58" i="19"/>
  <c r="EW75" i="19"/>
  <c r="FB75" i="19" s="1"/>
  <c r="EY75" i="19"/>
  <c r="EY97" i="19"/>
  <c r="EW97" i="19"/>
  <c r="FB97" i="19" s="1"/>
  <c r="EY33" i="19"/>
  <c r="EW33" i="19"/>
  <c r="FB33" i="19" s="1"/>
  <c r="EY95" i="19"/>
  <c r="EW95" i="19"/>
  <c r="FB95" i="19" s="1"/>
  <c r="EY71" i="19"/>
  <c r="EW71" i="19"/>
  <c r="FB71" i="19" s="1"/>
  <c r="EY104" i="19"/>
  <c r="EW104" i="19"/>
  <c r="FB104" i="19" s="1"/>
  <c r="EY40" i="19"/>
  <c r="EW40" i="19"/>
  <c r="FB40" i="19" s="1"/>
  <c r="EY78" i="19"/>
  <c r="EW78" i="19"/>
  <c r="FB78" i="19" s="1"/>
  <c r="EW91" i="19"/>
  <c r="FB91" i="19" s="1"/>
  <c r="EY91" i="19"/>
  <c r="EW99" i="19"/>
  <c r="FB99" i="19" s="1"/>
  <c r="EY99" i="19"/>
  <c r="EW61" i="19"/>
  <c r="FB61" i="19" s="1"/>
  <c r="EY61" i="19"/>
  <c r="EY57" i="19"/>
  <c r="EW57" i="19"/>
  <c r="FB57" i="19" s="1"/>
  <c r="EW29" i="19"/>
  <c r="FB29" i="19" s="1"/>
  <c r="EY29" i="19"/>
  <c r="EW28" i="19"/>
  <c r="FB28" i="19" s="1"/>
  <c r="EY28" i="19"/>
  <c r="EW20" i="19"/>
  <c r="FB20" i="19" s="1"/>
  <c r="EY20" i="19"/>
  <c r="EY7" i="19"/>
  <c r="EW7" i="19"/>
  <c r="FB7" i="19" s="1"/>
  <c r="EW50" i="19"/>
  <c r="FB50" i="19" s="1"/>
  <c r="EY50" i="19"/>
  <c r="EW43" i="19"/>
  <c r="FB43" i="19" s="1"/>
  <c r="EY43" i="19"/>
  <c r="EY89" i="19"/>
  <c r="EW89" i="19"/>
  <c r="FB89" i="19" s="1"/>
  <c r="EW25" i="19"/>
  <c r="FB25" i="19" s="1"/>
  <c r="EY25" i="19"/>
  <c r="EY63" i="19"/>
  <c r="EW63" i="19"/>
  <c r="FB63" i="19" s="1"/>
  <c r="EY31" i="19"/>
  <c r="EW31" i="19"/>
  <c r="FB31" i="19" s="1"/>
  <c r="EY96" i="19"/>
  <c r="EW96" i="19"/>
  <c r="FB96" i="19" s="1"/>
  <c r="EW32" i="19"/>
  <c r="FB32" i="19" s="1"/>
  <c r="EY32" i="19"/>
  <c r="EY62" i="19"/>
  <c r="EW62" i="19"/>
  <c r="FB62" i="19" s="1"/>
  <c r="EW90" i="19"/>
  <c r="FB90" i="19" s="1"/>
  <c r="EY90" i="19"/>
  <c r="EW72" i="19"/>
  <c r="FB72" i="19" s="1"/>
  <c r="EY72" i="19"/>
  <c r="EW100" i="19"/>
  <c r="FB100" i="19" s="1"/>
  <c r="EY100" i="19"/>
  <c r="EY55" i="19"/>
  <c r="EW55" i="19"/>
  <c r="FB55" i="19" s="1"/>
  <c r="EW93" i="19"/>
  <c r="FB93" i="19" s="1"/>
  <c r="EY93" i="19"/>
  <c r="EW21" i="19"/>
  <c r="FB21" i="19" s="1"/>
  <c r="EY21" i="19"/>
  <c r="EW12" i="19"/>
  <c r="FB12" i="19" s="1"/>
  <c r="EY12" i="19"/>
  <c r="EW106" i="19"/>
  <c r="FB106" i="19" s="1"/>
  <c r="EY106" i="19"/>
  <c r="EW42" i="19"/>
  <c r="FB42" i="19" s="1"/>
  <c r="EY42" i="19"/>
  <c r="EW11" i="19"/>
  <c r="FB11" i="19" s="1"/>
  <c r="EY11" i="19"/>
  <c r="EW81" i="19"/>
  <c r="FB81" i="19" s="1"/>
  <c r="EY81" i="19"/>
  <c r="EW17" i="19"/>
  <c r="FB17" i="19" s="1"/>
  <c r="EY17" i="19"/>
  <c r="EY39" i="19"/>
  <c r="EW39" i="19"/>
  <c r="FB39" i="19" s="1"/>
  <c r="EY70" i="19"/>
  <c r="EW70" i="19"/>
  <c r="FB70" i="19" s="1"/>
  <c r="EW88" i="19"/>
  <c r="FB88" i="19" s="1"/>
  <c r="EY88" i="19"/>
  <c r="EW24" i="19"/>
  <c r="FB24" i="19" s="1"/>
  <c r="EY24" i="19"/>
  <c r="EY46" i="19"/>
  <c r="EW46" i="19"/>
  <c r="FB46" i="19" s="1"/>
  <c r="EU25" i="19"/>
  <c r="EU70" i="19"/>
  <c r="EU9" i="19"/>
  <c r="EU19" i="19"/>
  <c r="EU54" i="19"/>
  <c r="EU61" i="19"/>
  <c r="EU51" i="19"/>
  <c r="EU55" i="19"/>
  <c r="EU33" i="19"/>
  <c r="EU78" i="19"/>
  <c r="EU58" i="19"/>
  <c r="EU43" i="19"/>
  <c r="EU31" i="19"/>
  <c r="EU62" i="19"/>
  <c r="EU17" i="19"/>
  <c r="EU39" i="19"/>
  <c r="EU74" i="19"/>
  <c r="J173" i="14"/>
  <c r="I173" i="14"/>
  <c r="K173" i="14" s="1"/>
  <c r="J172" i="14"/>
  <c r="I172" i="14"/>
  <c r="K172" i="14" s="1"/>
  <c r="J171" i="14"/>
  <c r="I171" i="14"/>
  <c r="K171" i="14" s="1"/>
  <c r="J170" i="14"/>
  <c r="I170" i="14"/>
  <c r="K170" i="14" s="1"/>
  <c r="J169" i="14"/>
  <c r="I169" i="14"/>
  <c r="K169" i="14" s="1"/>
  <c r="J168" i="14"/>
  <c r="I168" i="14"/>
  <c r="K168" i="14" s="1"/>
  <c r="J167" i="14"/>
  <c r="I167" i="14"/>
  <c r="K167" i="14" s="1"/>
  <c r="J166" i="14"/>
  <c r="I166" i="14"/>
  <c r="K166" i="14" s="1"/>
  <c r="J165" i="14"/>
  <c r="I165" i="14"/>
  <c r="K165" i="14" s="1"/>
  <c r="J164" i="14"/>
  <c r="I164" i="14"/>
  <c r="K164" i="14" s="1"/>
  <c r="J163" i="14"/>
  <c r="I163" i="14"/>
  <c r="K163" i="14" s="1"/>
  <c r="J162" i="14"/>
  <c r="I162" i="14"/>
  <c r="K162" i="14" s="1"/>
  <c r="J161" i="14"/>
  <c r="I161" i="14"/>
  <c r="K161" i="14" s="1"/>
  <c r="J160" i="14"/>
  <c r="I160" i="14"/>
  <c r="K160" i="14" s="1"/>
  <c r="J159" i="14"/>
  <c r="I159" i="14"/>
  <c r="K159" i="14" s="1"/>
  <c r="J158" i="14"/>
  <c r="I158" i="14"/>
  <c r="K158" i="14" s="1"/>
  <c r="J157" i="14"/>
  <c r="I157" i="14"/>
  <c r="K157" i="14" s="1"/>
  <c r="J156" i="14"/>
  <c r="I156" i="14"/>
  <c r="K156" i="14" s="1"/>
  <c r="J155" i="14"/>
  <c r="I155" i="14"/>
  <c r="K155" i="14" s="1"/>
  <c r="J154" i="14"/>
  <c r="I154" i="14"/>
  <c r="K154" i="14" s="1"/>
  <c r="J153" i="14"/>
  <c r="I153" i="14"/>
  <c r="K153" i="14" s="1"/>
  <c r="J152" i="14"/>
  <c r="I152" i="14"/>
  <c r="K152" i="14" s="1"/>
  <c r="J151" i="14"/>
  <c r="I151" i="14"/>
  <c r="K151" i="14" s="1"/>
  <c r="J150" i="14"/>
  <c r="I150" i="14"/>
  <c r="K150" i="14" s="1"/>
  <c r="J149" i="14"/>
  <c r="I149" i="14"/>
  <c r="K149" i="14" s="1"/>
  <c r="J148" i="14"/>
  <c r="I148" i="14"/>
  <c r="K148" i="14" s="1"/>
  <c r="J147" i="14"/>
  <c r="I147" i="14"/>
  <c r="K147" i="14" s="1"/>
  <c r="J146" i="14"/>
  <c r="I146" i="14"/>
  <c r="K146" i="14" s="1"/>
  <c r="J145" i="14"/>
  <c r="I145" i="14"/>
  <c r="K145" i="14" s="1"/>
  <c r="J144" i="14"/>
  <c r="I144" i="14"/>
  <c r="K144" i="14" s="1"/>
  <c r="J143" i="14"/>
  <c r="I143" i="14"/>
  <c r="K143" i="14" s="1"/>
  <c r="J142" i="14"/>
  <c r="I142" i="14"/>
  <c r="K142" i="14" s="1"/>
  <c r="J141" i="14"/>
  <c r="I141" i="14"/>
  <c r="K141" i="14" s="1"/>
  <c r="J140" i="14"/>
  <c r="I140" i="14"/>
  <c r="K140" i="14" s="1"/>
  <c r="J139" i="14"/>
  <c r="I139" i="14"/>
  <c r="K139" i="14" s="1"/>
  <c r="J138" i="14"/>
  <c r="I138" i="14"/>
  <c r="K138" i="14" s="1"/>
  <c r="J137" i="14"/>
  <c r="I137" i="14"/>
  <c r="K137" i="14" s="1"/>
  <c r="J136" i="14"/>
  <c r="I136" i="14"/>
  <c r="K136" i="14" s="1"/>
  <c r="J135" i="14"/>
  <c r="I135" i="14"/>
  <c r="K135" i="14" s="1"/>
  <c r="J134" i="14"/>
  <c r="I134" i="14"/>
  <c r="K134" i="14" s="1"/>
  <c r="J133" i="14"/>
  <c r="I133" i="14"/>
  <c r="K133" i="14" s="1"/>
  <c r="J132" i="14"/>
  <c r="I132" i="14"/>
  <c r="K132" i="14" s="1"/>
  <c r="J131" i="14"/>
  <c r="I131" i="14"/>
  <c r="K131" i="14" s="1"/>
  <c r="J130" i="14"/>
  <c r="I130" i="14"/>
  <c r="K130" i="14" s="1"/>
  <c r="J129" i="14"/>
  <c r="I129" i="14"/>
  <c r="K129" i="14" s="1"/>
  <c r="J128" i="14"/>
  <c r="I128" i="14"/>
  <c r="K128" i="14" s="1"/>
  <c r="J127" i="14"/>
  <c r="I127" i="14"/>
  <c r="K127" i="14" s="1"/>
  <c r="J126" i="14"/>
  <c r="I126" i="14"/>
  <c r="K126" i="14" s="1"/>
  <c r="J125" i="14"/>
  <c r="I125" i="14"/>
  <c r="K125" i="14" s="1"/>
  <c r="J124" i="14"/>
  <c r="I124" i="14"/>
  <c r="K124" i="14" s="1"/>
  <c r="J123" i="14"/>
  <c r="I123" i="14"/>
  <c r="K123" i="14" s="1"/>
  <c r="J122" i="14"/>
  <c r="I122" i="14"/>
  <c r="K122" i="14" s="1"/>
  <c r="J121" i="14"/>
  <c r="I121" i="14"/>
  <c r="K121" i="14" s="1"/>
  <c r="J120" i="14"/>
  <c r="I120" i="14"/>
  <c r="K120" i="14" s="1"/>
  <c r="J119" i="14"/>
  <c r="I119" i="14"/>
  <c r="K119" i="14" s="1"/>
  <c r="J118" i="14"/>
  <c r="I118" i="14"/>
  <c r="K118" i="14" s="1"/>
  <c r="J117" i="14"/>
  <c r="I117" i="14"/>
  <c r="K117" i="14" s="1"/>
  <c r="J116" i="14"/>
  <c r="I116" i="14"/>
  <c r="K116" i="14" s="1"/>
  <c r="J115" i="14"/>
  <c r="I115" i="14"/>
  <c r="K115" i="14" s="1"/>
  <c r="J114" i="14"/>
  <c r="I114" i="14"/>
  <c r="K114" i="14" s="1"/>
  <c r="J113" i="14"/>
  <c r="I113" i="14"/>
  <c r="K113" i="14" s="1"/>
  <c r="J112" i="14"/>
  <c r="I112" i="14"/>
  <c r="K112" i="14" s="1"/>
  <c r="J111" i="14"/>
  <c r="I111" i="14"/>
  <c r="K111" i="14" s="1"/>
  <c r="J110" i="14"/>
  <c r="I110" i="14"/>
  <c r="K110" i="14" s="1"/>
  <c r="J109" i="14"/>
  <c r="I109" i="14"/>
  <c r="K109" i="14" s="1"/>
  <c r="J108" i="14"/>
  <c r="I108" i="14"/>
  <c r="K108" i="14" s="1"/>
  <c r="J107" i="14"/>
  <c r="I107" i="14"/>
  <c r="K107" i="14" s="1"/>
  <c r="J106" i="14"/>
  <c r="I106" i="14"/>
  <c r="K106" i="14" s="1"/>
  <c r="J105" i="14"/>
  <c r="I105" i="14"/>
  <c r="K105" i="14" s="1"/>
  <c r="J104" i="14"/>
  <c r="I104" i="14"/>
  <c r="K104" i="14" s="1"/>
  <c r="J103" i="14"/>
  <c r="I103" i="14"/>
  <c r="K103" i="14" s="1"/>
  <c r="J102" i="14"/>
  <c r="I102" i="14"/>
  <c r="K102" i="14" s="1"/>
  <c r="J101" i="14"/>
  <c r="I101" i="14"/>
  <c r="K101" i="14" s="1"/>
  <c r="J100" i="14"/>
  <c r="I100" i="14"/>
  <c r="K100" i="14" s="1"/>
  <c r="J99" i="14"/>
  <c r="I99" i="14"/>
  <c r="K99" i="14" s="1"/>
  <c r="J98" i="14"/>
  <c r="I98" i="14"/>
  <c r="K98" i="14" s="1"/>
  <c r="J97" i="14"/>
  <c r="I97" i="14"/>
  <c r="K97" i="14" s="1"/>
  <c r="J96" i="14"/>
  <c r="I96" i="14"/>
  <c r="K96" i="14" s="1"/>
  <c r="J95" i="14"/>
  <c r="I95" i="14"/>
  <c r="K95" i="14" s="1"/>
  <c r="J94" i="14"/>
  <c r="I94" i="14"/>
  <c r="K94" i="14" s="1"/>
  <c r="J93" i="14"/>
  <c r="I93" i="14"/>
  <c r="K93" i="14" s="1"/>
  <c r="J92" i="14"/>
  <c r="I92" i="14"/>
  <c r="K92" i="14" s="1"/>
  <c r="J91" i="14"/>
  <c r="I91" i="14"/>
  <c r="K91" i="14" s="1"/>
  <c r="J90" i="14"/>
  <c r="I90" i="14"/>
  <c r="K90" i="14" s="1"/>
  <c r="J89" i="14"/>
  <c r="I89" i="14"/>
  <c r="K89" i="14" s="1"/>
  <c r="J88" i="14"/>
  <c r="I88" i="14"/>
  <c r="K88" i="14" s="1"/>
  <c r="J87" i="14"/>
  <c r="I87" i="14"/>
  <c r="K87" i="14" s="1"/>
  <c r="J86" i="14"/>
  <c r="I86" i="14"/>
  <c r="K86" i="14" s="1"/>
  <c r="J85" i="14"/>
  <c r="I85" i="14"/>
  <c r="K85" i="14" s="1"/>
  <c r="J84" i="14"/>
  <c r="I84" i="14"/>
  <c r="K84" i="14" s="1"/>
  <c r="J83" i="14"/>
  <c r="I83" i="14"/>
  <c r="K83" i="14" s="1"/>
  <c r="J82" i="14"/>
  <c r="I82" i="14"/>
  <c r="K82" i="14" s="1"/>
  <c r="J81" i="14"/>
  <c r="I81" i="14"/>
  <c r="K81" i="14" s="1"/>
  <c r="J80" i="14"/>
  <c r="I80" i="14"/>
  <c r="K80" i="14" s="1"/>
  <c r="J79" i="14"/>
  <c r="I79" i="14"/>
  <c r="K79" i="14" s="1"/>
  <c r="J78" i="14"/>
  <c r="I78" i="14"/>
  <c r="K78" i="14" s="1"/>
  <c r="J77" i="14"/>
  <c r="I77" i="14"/>
  <c r="K77" i="14" s="1"/>
  <c r="J76" i="14"/>
  <c r="I76" i="14"/>
  <c r="K76" i="14" s="1"/>
  <c r="J75" i="14"/>
  <c r="I75" i="14"/>
  <c r="K75" i="14" s="1"/>
  <c r="J74" i="14"/>
  <c r="I74" i="14"/>
  <c r="K74" i="14" s="1"/>
  <c r="J73" i="14"/>
  <c r="I73" i="14"/>
  <c r="K73" i="14" s="1"/>
  <c r="J72" i="14"/>
  <c r="I72" i="14"/>
  <c r="K72" i="14" s="1"/>
  <c r="J71" i="14"/>
  <c r="I71" i="14"/>
  <c r="K71" i="14" s="1"/>
  <c r="J70" i="14"/>
  <c r="I70" i="14"/>
  <c r="K70" i="14" s="1"/>
  <c r="J69" i="14"/>
  <c r="I69" i="14"/>
  <c r="K69" i="14" s="1"/>
  <c r="J68" i="14"/>
  <c r="I68" i="14"/>
  <c r="K68" i="14" s="1"/>
  <c r="J67" i="14"/>
  <c r="I67" i="14"/>
  <c r="K67" i="14" s="1"/>
  <c r="J66" i="14"/>
  <c r="I66" i="14"/>
  <c r="K66" i="14" s="1"/>
  <c r="J65" i="14"/>
  <c r="I65" i="14"/>
  <c r="K65" i="14" s="1"/>
  <c r="J64" i="14"/>
  <c r="I64" i="14"/>
  <c r="K64" i="14" s="1"/>
  <c r="J63" i="14"/>
  <c r="I63" i="14"/>
  <c r="K63" i="14" s="1"/>
  <c r="J62" i="14"/>
  <c r="I62" i="14"/>
  <c r="K62" i="14" s="1"/>
  <c r="J61" i="14"/>
  <c r="I61" i="14"/>
  <c r="K61" i="14" s="1"/>
  <c r="J60" i="14"/>
  <c r="I60" i="14"/>
  <c r="K60" i="14" s="1"/>
  <c r="J59" i="14"/>
  <c r="I59" i="14"/>
  <c r="K59" i="14" s="1"/>
  <c r="J58" i="14"/>
  <c r="I58" i="14"/>
  <c r="K58" i="14" s="1"/>
  <c r="J57" i="14"/>
  <c r="I57" i="14"/>
  <c r="K57" i="14" s="1"/>
  <c r="J56" i="14"/>
  <c r="I56" i="14"/>
  <c r="K56" i="14" s="1"/>
  <c r="J55" i="14"/>
  <c r="I55" i="14"/>
  <c r="K55" i="14" s="1"/>
  <c r="J54" i="14"/>
  <c r="I54" i="14"/>
  <c r="K54" i="14" s="1"/>
  <c r="J53" i="14"/>
  <c r="I53" i="14"/>
  <c r="K53" i="14" s="1"/>
  <c r="J52" i="14"/>
  <c r="I52" i="14"/>
  <c r="K52" i="14" s="1"/>
  <c r="J51" i="14"/>
  <c r="I51" i="14"/>
  <c r="K51" i="14" s="1"/>
  <c r="J50" i="14"/>
  <c r="I50" i="14"/>
  <c r="K50" i="14" s="1"/>
  <c r="J49" i="14"/>
  <c r="I49" i="14"/>
  <c r="K49" i="14" s="1"/>
  <c r="J48" i="14"/>
  <c r="I48" i="14"/>
  <c r="K48" i="14" s="1"/>
  <c r="J47" i="14"/>
  <c r="I47" i="14"/>
  <c r="K47" i="14" s="1"/>
  <c r="J46" i="14"/>
  <c r="I46" i="14"/>
  <c r="K46" i="14" s="1"/>
  <c r="J45" i="14"/>
  <c r="I45" i="14"/>
  <c r="K45" i="14" s="1"/>
  <c r="J44" i="14"/>
  <c r="I44" i="14"/>
  <c r="K44" i="14" s="1"/>
  <c r="J43" i="14"/>
  <c r="I43" i="14"/>
  <c r="K43" i="14" s="1"/>
  <c r="J42" i="14"/>
  <c r="I42" i="14"/>
  <c r="K42" i="14" s="1"/>
  <c r="J41" i="14"/>
  <c r="I41" i="14"/>
  <c r="K41" i="14" s="1"/>
  <c r="J40" i="14"/>
  <c r="I40" i="14"/>
  <c r="K40" i="14" s="1"/>
  <c r="J39" i="14"/>
  <c r="I39" i="14"/>
  <c r="K39" i="14" s="1"/>
  <c r="J38" i="14"/>
  <c r="I38" i="14"/>
  <c r="K38" i="14" s="1"/>
  <c r="J37" i="14"/>
  <c r="I37" i="14"/>
  <c r="K37" i="14" s="1"/>
  <c r="J36" i="14"/>
  <c r="I36" i="14"/>
  <c r="K36" i="14" s="1"/>
  <c r="J35" i="14"/>
  <c r="I35" i="14"/>
  <c r="K35" i="14" s="1"/>
  <c r="J34" i="14"/>
  <c r="I34" i="14"/>
  <c r="K34" i="14" s="1"/>
  <c r="J33" i="14"/>
  <c r="I33" i="14"/>
  <c r="K33" i="14" s="1"/>
  <c r="J32" i="14"/>
  <c r="I32" i="14"/>
  <c r="K32" i="14" s="1"/>
  <c r="J31" i="14"/>
  <c r="I31" i="14"/>
  <c r="K31" i="14" s="1"/>
  <c r="J30" i="14"/>
  <c r="I30" i="14"/>
  <c r="K30" i="14" s="1"/>
  <c r="J29" i="14"/>
  <c r="I29" i="14"/>
  <c r="K29" i="14" s="1"/>
  <c r="J28" i="14"/>
  <c r="I28" i="14"/>
  <c r="K28" i="14" s="1"/>
  <c r="J27" i="14"/>
  <c r="I27" i="14"/>
  <c r="K27" i="14" s="1"/>
  <c r="J26" i="14"/>
  <c r="I26" i="14"/>
  <c r="K26" i="14" s="1"/>
  <c r="J25" i="14"/>
  <c r="I25" i="14"/>
  <c r="K25" i="14" s="1"/>
  <c r="J24" i="14"/>
  <c r="I24" i="14"/>
  <c r="K24" i="14" s="1"/>
  <c r="K23" i="14"/>
  <c r="J23" i="14"/>
  <c r="I23" i="14"/>
  <c r="J22" i="14"/>
  <c r="I22" i="14"/>
  <c r="K22" i="14" s="1"/>
  <c r="J21" i="14"/>
  <c r="I21" i="14"/>
  <c r="K21" i="14" s="1"/>
  <c r="J20" i="14"/>
  <c r="I20" i="14"/>
  <c r="K20" i="14" s="1"/>
  <c r="J19" i="14"/>
  <c r="I19" i="14"/>
  <c r="K19" i="14" s="1"/>
  <c r="J18" i="14"/>
  <c r="I18" i="14"/>
  <c r="K18" i="14" s="1"/>
  <c r="J17" i="14"/>
  <c r="I17" i="14"/>
  <c r="K17" i="14" s="1"/>
  <c r="K16" i="14"/>
  <c r="J16" i="14"/>
  <c r="I16" i="14"/>
  <c r="J15" i="14"/>
  <c r="I15" i="14"/>
  <c r="K15" i="14" s="1"/>
  <c r="J14" i="14"/>
  <c r="I14" i="14"/>
  <c r="K14" i="14" s="1"/>
  <c r="J13" i="14"/>
  <c r="I13" i="14"/>
  <c r="K13" i="14" s="1"/>
  <c r="J12" i="14"/>
  <c r="I12" i="14"/>
  <c r="K12" i="14" s="1"/>
  <c r="J11" i="14"/>
  <c r="I11" i="14"/>
  <c r="K11" i="14" s="1"/>
  <c r="J10" i="14"/>
  <c r="I10" i="14"/>
  <c r="K10" i="14" s="1"/>
  <c r="J9" i="14"/>
  <c r="I9" i="14"/>
  <c r="K9" i="14" s="1"/>
  <c r="EF108" i="19"/>
  <c r="DJ32" i="19"/>
  <c r="CH65" i="19"/>
  <c r="DU69" i="19"/>
  <c r="EP96" i="19"/>
  <c r="DU20" i="19"/>
  <c r="EP63" i="19"/>
  <c r="DP96" i="19"/>
  <c r="EK19" i="19"/>
  <c r="DJ52" i="19"/>
  <c r="EP5" i="19"/>
  <c r="DP38" i="19"/>
  <c r="EP52" i="19"/>
  <c r="DP85" i="19"/>
  <c r="CS9" i="19"/>
  <c r="DZ90" i="19"/>
  <c r="DD14" i="19"/>
  <c r="CC46" i="19"/>
  <c r="CS37" i="19"/>
  <c r="CH38" i="19"/>
  <c r="BH71" i="19"/>
  <c r="CH29" i="19"/>
  <c r="CC40" i="19"/>
  <c r="BH67" i="19"/>
  <c r="AL110" i="19"/>
  <c r="V44" i="19"/>
  <c r="BS95" i="19"/>
  <c r="CH103" i="19"/>
  <c r="EF100" i="19"/>
  <c r="DJ24" i="19"/>
  <c r="CH57" i="19"/>
  <c r="DU61" i="19"/>
  <c r="EP88" i="19"/>
  <c r="DU12" i="19"/>
  <c r="EP55" i="19"/>
  <c r="DP88" i="19"/>
  <c r="EK11" i="19"/>
  <c r="DJ44" i="19"/>
  <c r="EK106" i="19"/>
  <c r="DP30" i="19"/>
  <c r="EP44" i="19"/>
  <c r="DP77" i="19"/>
  <c r="CM110" i="19"/>
  <c r="DZ82" i="19"/>
  <c r="DD6" i="19"/>
  <c r="CC38" i="19"/>
  <c r="CS29" i="19"/>
  <c r="CH30" i="19"/>
  <c r="BH63" i="19"/>
  <c r="CH21" i="19"/>
  <c r="CH26" i="19"/>
  <c r="BH59" i="19"/>
  <c r="AL78" i="19"/>
  <c r="V28" i="19"/>
  <c r="BS87" i="19"/>
  <c r="CH95" i="19"/>
  <c r="BN19" i="19"/>
  <c r="AL52" i="19"/>
  <c r="AA29" i="19"/>
  <c r="BC3" i="19"/>
  <c r="EF28" i="19"/>
  <c r="DD61" i="19"/>
  <c r="EP65" i="19"/>
  <c r="DP98" i="19"/>
  <c r="EP16" i="19"/>
  <c r="DP49" i="19"/>
  <c r="EK92" i="19"/>
  <c r="DP16" i="19"/>
  <c r="EF48" i="19"/>
  <c r="DD81" i="19"/>
  <c r="EK34" i="19"/>
  <c r="DJ67" i="19"/>
  <c r="EK81" i="19"/>
  <c r="DP5" i="19"/>
  <c r="CM38" i="19"/>
  <c r="DZ10" i="19"/>
  <c r="CY43" i="19"/>
  <c r="BX75" i="19"/>
  <c r="CM66" i="19"/>
  <c r="CC67" i="19"/>
  <c r="BC100" i="19"/>
  <c r="CC58" i="19"/>
  <c r="CC63" i="19"/>
  <c r="BC96" i="19"/>
  <c r="AA80" i="19"/>
  <c r="P9" i="19"/>
  <c r="BS15" i="19"/>
  <c r="CH23" i="19"/>
  <c r="BH56" i="19"/>
  <c r="AF89" i="19"/>
  <c r="V66" i="19"/>
  <c r="AQ93" i="19"/>
  <c r="DU110" i="19"/>
  <c r="CY34" i="19"/>
  <c r="EK38" i="19"/>
  <c r="DJ71" i="19"/>
  <c r="EF98" i="19"/>
  <c r="DJ22" i="19"/>
  <c r="EF65" i="19"/>
  <c r="DD98" i="19"/>
  <c r="DZ21" i="19"/>
  <c r="CY54" i="19"/>
  <c r="EF7" i="19"/>
  <c r="DD40" i="19"/>
  <c r="EF54" i="19"/>
  <c r="DD87" i="19"/>
  <c r="EP59" i="19"/>
  <c r="DP92" i="19"/>
  <c r="CS16" i="19"/>
  <c r="BS48" i="19"/>
  <c r="CY7" i="19"/>
  <c r="BX40" i="19"/>
  <c r="AW73" i="19"/>
  <c r="BX31" i="19"/>
  <c r="BX36" i="19"/>
  <c r="AW69" i="19"/>
  <c r="BN4" i="19"/>
  <c r="CH80" i="19"/>
  <c r="BC22" i="19"/>
  <c r="BX105" i="19"/>
  <c r="BC29" i="19"/>
  <c r="AQ6" i="19"/>
  <c r="P39" i="19"/>
  <c r="AF71" i="19"/>
  <c r="EF12" i="19"/>
  <c r="DD45" i="19"/>
  <c r="EP49" i="19"/>
  <c r="DP82" i="19"/>
  <c r="EK109" i="19"/>
  <c r="DP33" i="19"/>
  <c r="EK76" i="19"/>
  <c r="DJ109" i="19"/>
  <c r="EF32" i="19"/>
  <c r="DD65" i="19"/>
  <c r="EK18" i="19"/>
  <c r="DJ51" i="19"/>
  <c r="EK65" i="19"/>
  <c r="DJ98" i="19"/>
  <c r="CM22" i="19"/>
  <c r="DU103" i="19"/>
  <c r="CY27" i="19"/>
  <c r="BX59" i="19"/>
  <c r="CM50" i="19"/>
  <c r="CC51" i="19"/>
  <c r="BC84" i="19"/>
  <c r="CC42" i="19"/>
  <c r="CC47" i="19"/>
  <c r="BC80" i="19"/>
  <c r="AA24" i="19"/>
  <c r="BC2" i="19"/>
  <c r="BN108" i="19"/>
  <c r="CH7" i="19"/>
  <c r="EF68" i="19"/>
  <c r="DD101" i="19"/>
  <c r="EP105" i="19"/>
  <c r="DU29" i="19"/>
  <c r="EP56" i="19"/>
  <c r="DP89" i="19"/>
  <c r="EP23" i="19"/>
  <c r="DP56" i="19"/>
  <c r="EF88" i="19"/>
  <c r="DJ12" i="19"/>
  <c r="EK74" i="19"/>
  <c r="DJ107" i="19"/>
  <c r="EP12" i="19"/>
  <c r="DP45" i="19"/>
  <c r="CM78" i="19"/>
  <c r="DZ50" i="19"/>
  <c r="CY83" i="19"/>
  <c r="CC6" i="19"/>
  <c r="CM106" i="19"/>
  <c r="CC107" i="19"/>
  <c r="BH31" i="19"/>
  <c r="CC98" i="19"/>
  <c r="CC103" i="19"/>
  <c r="BH27" i="19"/>
  <c r="AF99" i="19"/>
  <c r="P81" i="19"/>
  <c r="BS55" i="19"/>
  <c r="CH63" i="19"/>
  <c r="BH96" i="19"/>
  <c r="AL20" i="19"/>
  <c r="V106" i="19"/>
  <c r="AW56" i="19"/>
  <c r="DZ105" i="19"/>
  <c r="DD29" i="19"/>
  <c r="EP33" i="19"/>
  <c r="DP66" i="19"/>
  <c r="EK93" i="19"/>
  <c r="DP17" i="19"/>
  <c r="EK60" i="19"/>
  <c r="DJ93" i="19"/>
  <c r="EF16" i="19"/>
  <c r="DD49" i="19"/>
  <c r="EF111" i="19"/>
  <c r="DJ35" i="19"/>
  <c r="EK49" i="19"/>
  <c r="DJ82" i="19"/>
  <c r="CM6" i="19"/>
  <c r="DU87" i="19"/>
  <c r="CY11" i="19"/>
  <c r="BX43" i="19"/>
  <c r="CY111" i="19"/>
  <c r="CC35" i="19"/>
  <c r="BC68" i="19"/>
  <c r="CC26" i="19"/>
  <c r="CC31" i="19"/>
  <c r="BC64" i="19"/>
  <c r="V93" i="19"/>
  <c r="CM75" i="19"/>
  <c r="BN92" i="19"/>
  <c r="CC100" i="19"/>
  <c r="BH24" i="19"/>
  <c r="AF57" i="19"/>
  <c r="V34" i="19"/>
  <c r="AQ37" i="19"/>
  <c r="DZ33" i="19"/>
  <c r="CY66" i="19"/>
  <c r="EK70" i="19"/>
  <c r="DJ103" i="19"/>
  <c r="EK21" i="19"/>
  <c r="DJ54" i="19"/>
  <c r="EF97" i="19"/>
  <c r="DJ21" i="19"/>
  <c r="DZ53" i="19"/>
  <c r="CY86" i="19"/>
  <c r="EF39" i="19"/>
  <c r="DD72" i="19"/>
  <c r="EF86" i="19"/>
  <c r="DJ10" i="19"/>
  <c r="EP91" i="19"/>
  <c r="DU15" i="19"/>
  <c r="CS48" i="19"/>
  <c r="BS80" i="19"/>
  <c r="CY39" i="19"/>
  <c r="BX72" i="19"/>
  <c r="AW105" i="19"/>
  <c r="BX63" i="19"/>
  <c r="BX68" i="19"/>
  <c r="AW101" i="19"/>
  <c r="CY2" i="19"/>
  <c r="CM3" i="19"/>
  <c r="BH25" i="19"/>
  <c r="CC28" i="19"/>
  <c r="BC61" i="19"/>
  <c r="AQ38" i="19"/>
  <c r="P71" i="19"/>
  <c r="EF44" i="19"/>
  <c r="DD77" i="19"/>
  <c r="EP81" i="19"/>
  <c r="DU5" i="19"/>
  <c r="EP32" i="19"/>
  <c r="DP65" i="19"/>
  <c r="EK108" i="19"/>
  <c r="DP32" i="19"/>
  <c r="EF64" i="19"/>
  <c r="DD97" i="19"/>
  <c r="EK50" i="19"/>
  <c r="DJ83" i="19"/>
  <c r="EK97" i="19"/>
  <c r="DP21" i="19"/>
  <c r="CM54" i="19"/>
  <c r="DZ26" i="19"/>
  <c r="CY59" i="19"/>
  <c r="BX91" i="19"/>
  <c r="CM82" i="19"/>
  <c r="CC83" i="19"/>
  <c r="BH7" i="19"/>
  <c r="CC74" i="19"/>
  <c r="CC79" i="19"/>
  <c r="BH3" i="19"/>
  <c r="AF19" i="19"/>
  <c r="P41" i="19"/>
  <c r="BS31" i="19"/>
  <c r="CH39" i="19"/>
  <c r="EF36" i="19"/>
  <c r="DD69" i="19"/>
  <c r="EP73" i="19"/>
  <c r="DP106" i="19"/>
  <c r="EP24" i="19"/>
  <c r="DP57" i="19"/>
  <c r="EK100" i="19"/>
  <c r="DP24" i="19"/>
  <c r="EF56" i="19"/>
  <c r="DD89" i="19"/>
  <c r="EK42" i="19"/>
  <c r="DJ75" i="19"/>
  <c r="EK89" i="19"/>
  <c r="DP13" i="19"/>
  <c r="CM46" i="19"/>
  <c r="DZ18" i="19"/>
  <c r="CY51" i="19"/>
  <c r="BX83" i="19"/>
  <c r="CM74" i="19"/>
  <c r="CC75" i="19"/>
  <c r="BC108" i="19"/>
  <c r="CC66" i="19"/>
  <c r="CC71" i="19"/>
  <c r="BC104" i="19"/>
  <c r="AA104" i="19"/>
  <c r="P25" i="19"/>
  <c r="BS23" i="19"/>
  <c r="CH31" i="19"/>
  <c r="BH64" i="19"/>
  <c r="AF97" i="19"/>
  <c r="V74" i="19"/>
  <c r="AQ109" i="19"/>
  <c r="DZ73" i="19"/>
  <c r="CY106" i="19"/>
  <c r="EK110" i="19"/>
  <c r="DP34" i="19"/>
  <c r="EK61" i="19"/>
  <c r="DJ94" i="19"/>
  <c r="EK28" i="19"/>
  <c r="DJ61" i="19"/>
  <c r="DZ93" i="19"/>
  <c r="DD17" i="19"/>
  <c r="EF79" i="19"/>
  <c r="DJ3" i="19"/>
  <c r="EK17" i="19"/>
  <c r="DJ50" i="19"/>
  <c r="CH83" i="19"/>
  <c r="DU55" i="19"/>
  <c r="CS88" i="19"/>
  <c r="BX11" i="19"/>
  <c r="CY79" i="19"/>
  <c r="CC3" i="19"/>
  <c r="BC36" i="19"/>
  <c r="BX103" i="19"/>
  <c r="BX108" i="19"/>
  <c r="BC32" i="19"/>
  <c r="V5" i="19"/>
  <c r="CM43" i="19"/>
  <c r="BN44" i="19"/>
  <c r="CC68" i="19"/>
  <c r="BC101" i="19"/>
  <c r="AF25" i="19"/>
  <c r="P111" i="19"/>
  <c r="AL90" i="19"/>
  <c r="DU46" i="19"/>
  <c r="CS79" i="19"/>
  <c r="EF83" i="19"/>
  <c r="DJ7" i="19"/>
  <c r="EF34" i="19"/>
  <c r="DD67" i="19"/>
  <c r="DZ110" i="19"/>
  <c r="DD34" i="19"/>
  <c r="DU66" i="19"/>
  <c r="CS99" i="19"/>
  <c r="DZ52" i="19"/>
  <c r="CY85" i="19"/>
  <c r="DZ99" i="19"/>
  <c r="DD23" i="19"/>
  <c r="EK104" i="19"/>
  <c r="DP28" i="19"/>
  <c r="CM61" i="19"/>
  <c r="BN93" i="19"/>
  <c r="CS52" i="19"/>
  <c r="BS85" i="19"/>
  <c r="AW9" i="19"/>
  <c r="CM95" i="19"/>
  <c r="BS81" i="19"/>
  <c r="AW5" i="19"/>
  <c r="BC38" i="19"/>
  <c r="CH16" i="19"/>
  <c r="AQ24" i="19"/>
  <c r="BX41" i="19"/>
  <c r="AW74" i="19"/>
  <c r="AL51" i="19"/>
  <c r="BS100" i="19"/>
  <c r="AA60" i="19"/>
  <c r="DZ57" i="19"/>
  <c r="CY90" i="19"/>
  <c r="EK94" i="19"/>
  <c r="DP18" i="19"/>
  <c r="EK45" i="19"/>
  <c r="DJ78" i="19"/>
  <c r="EK12" i="19"/>
  <c r="DJ45" i="19"/>
  <c r="DZ77" i="19"/>
  <c r="CY110" i="19"/>
  <c r="EF63" i="19"/>
  <c r="DD96" i="19"/>
  <c r="EF110" i="19"/>
  <c r="DJ34" i="19"/>
  <c r="CH67" i="19"/>
  <c r="DU39" i="19"/>
  <c r="CS72" i="19"/>
  <c r="BS104" i="19"/>
  <c r="CY63" i="19"/>
  <c r="BX96" i="19"/>
  <c r="BC20" i="19"/>
  <c r="BX87" i="19"/>
  <c r="BX92" i="19"/>
  <c r="BC16" i="19"/>
  <c r="P66" i="19"/>
  <c r="CM27" i="19"/>
  <c r="BH105" i="19"/>
  <c r="CC52" i="19"/>
  <c r="EF4" i="19"/>
  <c r="DD37" i="19"/>
  <c r="EP41" i="19"/>
  <c r="DP74" i="19"/>
  <c r="EK101" i="19"/>
  <c r="DP25" i="19"/>
  <c r="EK68" i="19"/>
  <c r="DJ101" i="19"/>
  <c r="EF24" i="19"/>
  <c r="DD57" i="19"/>
  <c r="EK10" i="19"/>
  <c r="DJ43" i="19"/>
  <c r="EK57" i="19"/>
  <c r="DJ90" i="19"/>
  <c r="CM14" i="19"/>
  <c r="DU95" i="19"/>
  <c r="CY19" i="19"/>
  <c r="BX51" i="19"/>
  <c r="CM42" i="19"/>
  <c r="CC43" i="19"/>
  <c r="BC76" i="19"/>
  <c r="CC34" i="19"/>
  <c r="CC39" i="19"/>
  <c r="BC72" i="19"/>
  <c r="AA8" i="19"/>
  <c r="CM83" i="19"/>
  <c r="BN100" i="19"/>
  <c r="CC108" i="19"/>
  <c r="BH32" i="19"/>
  <c r="AF65" i="19"/>
  <c r="V42" i="19"/>
  <c r="AQ53" i="19"/>
  <c r="DZ41" i="19"/>
  <c r="CY74" i="19"/>
  <c r="EK78" i="19"/>
  <c r="DJ111" i="19"/>
  <c r="EK29" i="19"/>
  <c r="DJ62" i="19"/>
  <c r="EF105" i="19"/>
  <c r="DJ29" i="19"/>
  <c r="DZ61" i="19"/>
  <c r="CY94" i="19"/>
  <c r="EF47" i="19"/>
  <c r="DD80" i="19"/>
  <c r="EF94" i="19"/>
  <c r="DJ18" i="19"/>
  <c r="DZ89" i="19"/>
  <c r="DD13" i="19"/>
  <c r="EP17" i="19"/>
  <c r="DP50" i="19"/>
  <c r="EK77" i="19"/>
  <c r="DJ110" i="19"/>
  <c r="EK44" i="19"/>
  <c r="DJ77" i="19"/>
  <c r="DZ109" i="19"/>
  <c r="DD33" i="19"/>
  <c r="EF95" i="19"/>
  <c r="DJ19" i="19"/>
  <c r="EK33" i="19"/>
  <c r="DJ66" i="19"/>
  <c r="CH99" i="19"/>
  <c r="DU71" i="19"/>
  <c r="CS104" i="19"/>
  <c r="BX27" i="19"/>
  <c r="CY95" i="19"/>
  <c r="CC19" i="19"/>
  <c r="BC52" i="19"/>
  <c r="CC10" i="19"/>
  <c r="CC15" i="19"/>
  <c r="BC48" i="19"/>
  <c r="V53" i="19"/>
  <c r="CM59" i="19"/>
  <c r="BN60" i="19"/>
  <c r="CC84" i="19"/>
  <c r="DZ81" i="19"/>
  <c r="DD5" i="19"/>
  <c r="EP9" i="19"/>
  <c r="DP42" i="19"/>
  <c r="EK69" i="19"/>
  <c r="DJ102" i="19"/>
  <c r="EK36" i="19"/>
  <c r="DJ69" i="19"/>
  <c r="DZ101" i="19"/>
  <c r="DD25" i="19"/>
  <c r="EF87" i="19"/>
  <c r="DJ11" i="19"/>
  <c r="EK25" i="19"/>
  <c r="DJ58" i="19"/>
  <c r="CH91" i="19"/>
  <c r="DU63" i="19"/>
  <c r="CS96" i="19"/>
  <c r="BX19" i="19"/>
  <c r="CY87" i="19"/>
  <c r="CC11" i="19"/>
  <c r="BC44" i="19"/>
  <c r="BX111" i="19"/>
  <c r="CC7" i="19"/>
  <c r="BC40" i="19"/>
  <c r="V29" i="19"/>
  <c r="CM51" i="19"/>
  <c r="BN52" i="19"/>
  <c r="CC76" i="19"/>
  <c r="BC109" i="19"/>
  <c r="AF33" i="19"/>
  <c r="V10" i="19"/>
  <c r="AL98" i="19"/>
  <c r="DZ9" i="19"/>
  <c r="CY42" i="19"/>
  <c r="EK46" i="19"/>
  <c r="DJ79" i="19"/>
  <c r="EF106" i="19"/>
  <c r="DJ30" i="19"/>
  <c r="EF73" i="19"/>
  <c r="DD106" i="19"/>
  <c r="DZ29" i="19"/>
  <c r="CY62" i="19"/>
  <c r="EF15" i="19"/>
  <c r="DD48" i="19"/>
  <c r="EF62" i="19"/>
  <c r="DD95" i="19"/>
  <c r="EP67" i="19"/>
  <c r="DP100" i="19"/>
  <c r="CS24" i="19"/>
  <c r="BS56" i="19"/>
  <c r="CY15" i="19"/>
  <c r="BX48" i="19"/>
  <c r="AW81" i="19"/>
  <c r="BX39" i="19"/>
  <c r="BX44" i="19"/>
  <c r="AW77" i="19"/>
  <c r="BN28" i="19"/>
  <c r="CH88" i="19"/>
  <c r="BC46" i="19"/>
  <c r="CC4" i="19"/>
  <c r="BC37" i="19"/>
  <c r="AQ14" i="19"/>
  <c r="P47" i="19"/>
  <c r="EP58" i="19"/>
  <c r="DP91" i="19"/>
  <c r="CS15" i="19"/>
  <c r="EF19" i="19"/>
  <c r="DD52" i="19"/>
  <c r="DZ79" i="19"/>
  <c r="DD3" i="19"/>
  <c r="DZ46" i="19"/>
  <c r="EP78" i="19"/>
  <c r="DP111" i="19"/>
  <c r="CS35" i="19"/>
  <c r="DU97" i="19"/>
  <c r="CY21" i="19"/>
  <c r="DZ35" i="19"/>
  <c r="CY68" i="19"/>
  <c r="EK40" i="19"/>
  <c r="DJ73" i="19"/>
  <c r="CH106" i="19"/>
  <c r="CS78" i="19"/>
  <c r="CM97" i="19"/>
  <c r="BS21" i="19"/>
  <c r="AQ54" i="19"/>
  <c r="CM31" i="19"/>
  <c r="BS17" i="19"/>
  <c r="AQ50" i="19"/>
  <c r="AQ64" i="19"/>
  <c r="CC61" i="19"/>
  <c r="AF18" i="19"/>
  <c r="BS86" i="19"/>
  <c r="AW10" i="19"/>
  <c r="AF96" i="19"/>
  <c r="BN81" i="19"/>
  <c r="V49" i="19"/>
  <c r="DU102" i="19"/>
  <c r="CY26" i="19"/>
  <c r="EK30" i="19"/>
  <c r="DJ63" i="19"/>
  <c r="EF90" i="19"/>
  <c r="DJ14" i="19"/>
  <c r="EF57" i="19"/>
  <c r="DD90" i="19"/>
  <c r="DZ13" i="19"/>
  <c r="CY46" i="19"/>
  <c r="DZ108" i="19"/>
  <c r="DD32" i="19"/>
  <c r="EF46" i="19"/>
  <c r="DD79" i="19"/>
  <c r="EP51" i="19"/>
  <c r="DP84" i="19"/>
  <c r="CS8" i="19"/>
  <c r="BS40" i="19"/>
  <c r="CS108" i="19"/>
  <c r="BX32" i="19"/>
  <c r="AW65" i="19"/>
  <c r="BX23" i="19"/>
  <c r="BX28" i="19"/>
  <c r="AW61" i="19"/>
  <c r="BH89" i="19"/>
  <c r="CH72" i="19"/>
  <c r="AW107" i="19"/>
  <c r="BX97" i="19"/>
  <c r="DZ49" i="19"/>
  <c r="CY82" i="19"/>
  <c r="EK86" i="19"/>
  <c r="DP10" i="19"/>
  <c r="EK37" i="19"/>
  <c r="DJ70" i="19"/>
  <c r="EK4" i="19"/>
  <c r="DJ37" i="19"/>
  <c r="DZ69" i="19"/>
  <c r="CY102" i="19"/>
  <c r="EF55" i="19"/>
  <c r="DD88" i="19"/>
  <c r="EF102" i="19"/>
  <c r="DJ26" i="19"/>
  <c r="EP107" i="19"/>
  <c r="DU31" i="19"/>
  <c r="CS64" i="19"/>
  <c r="DZ25" i="19"/>
  <c r="CY58" i="19"/>
  <c r="EK62" i="19"/>
  <c r="DJ95" i="19"/>
  <c r="EK13" i="19"/>
  <c r="DJ46" i="19"/>
  <c r="EF89" i="19"/>
  <c r="DJ13" i="19"/>
  <c r="DZ45" i="19"/>
  <c r="CY78" i="19"/>
  <c r="EF31" i="19"/>
  <c r="DD64" i="19"/>
  <c r="EF78" i="19"/>
  <c r="DD111" i="19"/>
  <c r="EP83" i="19"/>
  <c r="DU7" i="19"/>
  <c r="CS40" i="19"/>
  <c r="BS72" i="19"/>
  <c r="CY31" i="19"/>
  <c r="BX64" i="19"/>
  <c r="AW97" i="19"/>
  <c r="BX55" i="19"/>
  <c r="BX60" i="19"/>
  <c r="AW93" i="19"/>
  <c r="BX50" i="19"/>
  <c r="CH104" i="19"/>
  <c r="BC110" i="19"/>
  <c r="CC20" i="19"/>
  <c r="DZ17" i="19"/>
  <c r="CY50" i="19"/>
  <c r="EK54" i="19"/>
  <c r="DJ87" i="19"/>
  <c r="EK5" i="19"/>
  <c r="DJ38" i="19"/>
  <c r="EF81" i="19"/>
  <c r="DJ5" i="19"/>
  <c r="DZ37" i="19"/>
  <c r="CY70" i="19"/>
  <c r="EF23" i="19"/>
  <c r="DD56" i="19"/>
  <c r="EF70" i="19"/>
  <c r="DD103" i="19"/>
  <c r="EP75" i="19"/>
  <c r="DP108" i="19"/>
  <c r="CS32" i="19"/>
  <c r="BS64" i="19"/>
  <c r="CY23" i="19"/>
  <c r="BX56" i="19"/>
  <c r="AW89" i="19"/>
  <c r="BX47" i="19"/>
  <c r="BX52" i="19"/>
  <c r="AW85" i="19"/>
  <c r="BN68" i="19"/>
  <c r="CH96" i="19"/>
  <c r="BC70" i="19"/>
  <c r="CC12" i="19"/>
  <c r="BC45" i="19"/>
  <c r="AQ22" i="19"/>
  <c r="P55" i="19"/>
  <c r="AF95" i="19"/>
  <c r="DU54" i="19"/>
  <c r="CS87" i="19"/>
  <c r="EF91" i="19"/>
  <c r="DJ15" i="19"/>
  <c r="EF42" i="19"/>
  <c r="DD75" i="19"/>
  <c r="EF9" i="19"/>
  <c r="DD42" i="19"/>
  <c r="DU74" i="19"/>
  <c r="CS107" i="19"/>
  <c r="DZ60" i="19"/>
  <c r="CY93" i="19"/>
  <c r="DZ107" i="19"/>
  <c r="DD31" i="19"/>
  <c r="EP3" i="19"/>
  <c r="DP36" i="19"/>
  <c r="CM69" i="19"/>
  <c r="BN101" i="19"/>
  <c r="CS60" i="19"/>
  <c r="BS93" i="19"/>
  <c r="AW17" i="19"/>
  <c r="CM103" i="19"/>
  <c r="BS89" i="19"/>
  <c r="AW13" i="19"/>
  <c r="BC62" i="19"/>
  <c r="CH24" i="19"/>
  <c r="AQ56" i="19"/>
  <c r="BX49" i="19"/>
  <c r="AW82" i="19"/>
  <c r="AL59" i="19"/>
  <c r="AL2" i="19"/>
  <c r="EK103" i="19"/>
  <c r="DP27" i="19"/>
  <c r="CM60" i="19"/>
  <c r="DZ64" i="19"/>
  <c r="CY97" i="19"/>
  <c r="DZ15" i="19"/>
  <c r="CY48" i="19"/>
  <c r="DU91" i="19"/>
  <c r="EP14" i="19"/>
  <c r="DP47" i="19"/>
  <c r="EP109" i="19"/>
  <c r="DU33" i="19"/>
  <c r="CS66" i="19"/>
  <c r="DU80" i="19"/>
  <c r="CY4" i="19"/>
  <c r="EF85" i="19"/>
  <c r="DJ9" i="19"/>
  <c r="CH42" i="19"/>
  <c r="CS14" i="19"/>
  <c r="CM33" i="19"/>
  <c r="BN66" i="19"/>
  <c r="CM24" i="19"/>
  <c r="CH35" i="19"/>
  <c r="BN62" i="19"/>
  <c r="BC95" i="19"/>
  <c r="AF98" i="19"/>
  <c r="BX106" i="19"/>
  <c r="V12" i="19"/>
  <c r="BS22" i="19"/>
  <c r="AQ55" i="19"/>
  <c r="AF32" i="19"/>
  <c r="BH86" i="19"/>
  <c r="P46" i="19"/>
  <c r="DU38" i="19"/>
  <c r="CS71" i="19"/>
  <c r="EF75" i="19"/>
  <c r="DD108" i="19"/>
  <c r="EF26" i="19"/>
  <c r="DD59" i="19"/>
  <c r="DZ102" i="19"/>
  <c r="DD26" i="19"/>
  <c r="DU58" i="19"/>
  <c r="CS91" i="19"/>
  <c r="DZ44" i="19"/>
  <c r="CY77" i="19"/>
  <c r="DZ91" i="19"/>
  <c r="DD15" i="19"/>
  <c r="EK96" i="19"/>
  <c r="DP20" i="19"/>
  <c r="CM53" i="19"/>
  <c r="BN85" i="19"/>
  <c r="CS44" i="19"/>
  <c r="BS77" i="19"/>
  <c r="AQ110" i="19"/>
  <c r="CM87" i="19"/>
  <c r="BS73" i="19"/>
  <c r="AQ106" i="19"/>
  <c r="BC14" i="19"/>
  <c r="CH8" i="19"/>
  <c r="AL101" i="19"/>
  <c r="BX33" i="19"/>
  <c r="DU94" i="19"/>
  <c r="CY18" i="19"/>
  <c r="EK22" i="19"/>
  <c r="DJ55" i="19"/>
  <c r="EF82" i="19"/>
  <c r="DJ6" i="19"/>
  <c r="EF49" i="19"/>
  <c r="DD82" i="19"/>
  <c r="DZ5" i="19"/>
  <c r="CY38" i="19"/>
  <c r="DZ100" i="19"/>
  <c r="DD24" i="19"/>
  <c r="EF38" i="19"/>
  <c r="DD71" i="19"/>
  <c r="EP43" i="19"/>
  <c r="DP76" i="19"/>
  <c r="CM109" i="19"/>
  <c r="BS32" i="19"/>
  <c r="CS100" i="19"/>
  <c r="BX24" i="19"/>
  <c r="AW57" i="19"/>
  <c r="BX15" i="19"/>
  <c r="BX20" i="19"/>
  <c r="AW53" i="19"/>
  <c r="BH65" i="19"/>
  <c r="CH64" i="19"/>
  <c r="AW83" i="19"/>
  <c r="BX89" i="19"/>
  <c r="BC13" i="19"/>
  <c r="AL99" i="19"/>
  <c r="P23" i="19"/>
  <c r="EP98" i="19"/>
  <c r="DU22" i="19"/>
  <c r="CS55" i="19"/>
  <c r="EF59" i="19"/>
  <c r="DD92" i="19"/>
  <c r="EF10" i="19"/>
  <c r="DD43" i="19"/>
  <c r="DZ86" i="19"/>
  <c r="DD10" i="19"/>
  <c r="DU42" i="19"/>
  <c r="CS75" i="19"/>
  <c r="DZ28" i="19"/>
  <c r="CY61" i="19"/>
  <c r="DZ75" i="19"/>
  <c r="CY108" i="19"/>
  <c r="EK80" i="19"/>
  <c r="DP4" i="19"/>
  <c r="CM37" i="19"/>
  <c r="CY9" i="19"/>
  <c r="CS28" i="19"/>
  <c r="BS61" i="19"/>
  <c r="AQ94" i="19"/>
  <c r="CM71" i="19"/>
  <c r="BS57" i="19"/>
  <c r="AQ90" i="19"/>
  <c r="AW75" i="19"/>
  <c r="CC101" i="19"/>
  <c r="AL29" i="19"/>
  <c r="BX17" i="19"/>
  <c r="AW50" i="19"/>
  <c r="AL27" i="19"/>
  <c r="BS36" i="19"/>
  <c r="EP26" i="19"/>
  <c r="DP59" i="19"/>
  <c r="CM92" i="19"/>
  <c r="DZ96" i="19"/>
  <c r="DD20" i="19"/>
  <c r="DZ47" i="19"/>
  <c r="CY80" i="19"/>
  <c r="DZ14" i="19"/>
  <c r="EP46" i="19"/>
  <c r="DP79" i="19"/>
  <c r="CS3" i="19"/>
  <c r="DU65" i="19"/>
  <c r="CS98" i="19"/>
  <c r="DZ3" i="19"/>
  <c r="CY36" i="19"/>
  <c r="EK8" i="19"/>
  <c r="DJ41" i="19"/>
  <c r="CH74" i="19"/>
  <c r="CS46" i="19"/>
  <c r="CM65" i="19"/>
  <c r="BN98" i="19"/>
  <c r="CM56" i="19"/>
  <c r="CH108" i="19"/>
  <c r="BN94" i="19"/>
  <c r="BN21" i="19"/>
  <c r="AL85" i="19"/>
  <c r="CC29" i="19"/>
  <c r="AA7" i="19"/>
  <c r="BS54" i="19"/>
  <c r="AQ87" i="19"/>
  <c r="AF64" i="19"/>
  <c r="BN33" i="19"/>
  <c r="P102" i="19"/>
  <c r="BS12" i="19"/>
  <c r="AF54" i="19"/>
  <c r="AF15" i="19"/>
  <c r="BX2" i="19"/>
  <c r="BN16" i="19"/>
  <c r="BS50" i="19"/>
  <c r="AQ83" i="19"/>
  <c r="DU70" i="19"/>
  <c r="CS103" i="19"/>
  <c r="EF107" i="19"/>
  <c r="DJ31" i="19"/>
  <c r="EF58" i="19"/>
  <c r="DD91" i="19"/>
  <c r="EF25" i="19"/>
  <c r="DD58" i="19"/>
  <c r="DU90" i="19"/>
  <c r="CY14" i="19"/>
  <c r="DZ76" i="19"/>
  <c r="CY109" i="19"/>
  <c r="EF14" i="19"/>
  <c r="DD47" i="19"/>
  <c r="EP19" i="19"/>
  <c r="DP52" i="19"/>
  <c r="CM85" i="19"/>
  <c r="BS8" i="19"/>
  <c r="CS76" i="19"/>
  <c r="BS109" i="19"/>
  <c r="AW33" i="19"/>
  <c r="CS10" i="19"/>
  <c r="BS105" i="19"/>
  <c r="AW29" i="19"/>
  <c r="BC102" i="19"/>
  <c r="CH40" i="19"/>
  <c r="AW11" i="19"/>
  <c r="BX65" i="19"/>
  <c r="DU62" i="19"/>
  <c r="CS95" i="19"/>
  <c r="EF99" i="19"/>
  <c r="DJ23" i="19"/>
  <c r="EF50" i="19"/>
  <c r="DD83" i="19"/>
  <c r="EF17" i="19"/>
  <c r="DD50" i="19"/>
  <c r="DU82" i="19"/>
  <c r="CY6" i="19"/>
  <c r="DZ68" i="19"/>
  <c r="CY101" i="19"/>
  <c r="EF6" i="19"/>
  <c r="DD39" i="19"/>
  <c r="EP11" i="19"/>
  <c r="DP44" i="19"/>
  <c r="CM77" i="19"/>
  <c r="BN109" i="19"/>
  <c r="CS68" i="19"/>
  <c r="BS101" i="19"/>
  <c r="AW25" i="19"/>
  <c r="CM111" i="19"/>
  <c r="BS97" i="19"/>
  <c r="AW21" i="19"/>
  <c r="BC86" i="19"/>
  <c r="CH32" i="19"/>
  <c r="AQ88" i="19"/>
  <c r="BX57" i="19"/>
  <c r="AW90" i="19"/>
  <c r="AL67" i="19"/>
  <c r="CH2" i="19"/>
  <c r="EP66" i="19"/>
  <c r="DP99" i="19"/>
  <c r="CS23" i="19"/>
  <c r="EF27" i="19"/>
  <c r="DD60" i="19"/>
  <c r="DZ87" i="19"/>
  <c r="DD11" i="19"/>
  <c r="DZ54" i="19"/>
  <c r="EP86" i="19"/>
  <c r="DU10" i="19"/>
  <c r="CS43" i="19"/>
  <c r="DU105" i="19"/>
  <c r="CY29" i="19"/>
  <c r="DZ43" i="19"/>
  <c r="CY76" i="19"/>
  <c r="EK48" i="19"/>
  <c r="DJ81" i="19"/>
  <c r="CM5" i="19"/>
  <c r="CS86" i="19"/>
  <c r="CM105" i="19"/>
  <c r="BS29" i="19"/>
  <c r="AQ62" i="19"/>
  <c r="CM39" i="19"/>
  <c r="BS25" i="19"/>
  <c r="AQ58" i="19"/>
  <c r="AQ80" i="19"/>
  <c r="CC69" i="19"/>
  <c r="AF42" i="19"/>
  <c r="BS94" i="19"/>
  <c r="AW18" i="19"/>
  <c r="AF104" i="19"/>
  <c r="BN97" i="19"/>
  <c r="EK39" i="19"/>
  <c r="DJ72" i="19"/>
  <c r="CH105" i="19"/>
  <c r="DU109" i="19"/>
  <c r="CY33" i="19"/>
  <c r="DU60" i="19"/>
  <c r="EP103" i="19"/>
  <c r="DU27" i="19"/>
  <c r="EK59" i="19"/>
  <c r="DJ92" i="19"/>
  <c r="EP45" i="19"/>
  <c r="DP78" i="19"/>
  <c r="EP92" i="19"/>
  <c r="DU16" i="19"/>
  <c r="CS49" i="19"/>
  <c r="EF21" i="19"/>
  <c r="DD54" i="19"/>
  <c r="CC86" i="19"/>
  <c r="CS77" i="19"/>
  <c r="CH78" i="19"/>
  <c r="BH111" i="19"/>
  <c r="CH69" i="19"/>
  <c r="CC80" i="19"/>
  <c r="BH107" i="19"/>
  <c r="AW4" i="19"/>
  <c r="AA31" i="19"/>
  <c r="BX26" i="19"/>
  <c r="CM34" i="19"/>
  <c r="BN67" i="19"/>
  <c r="AL100" i="19"/>
  <c r="AA77" i="19"/>
  <c r="BC91" i="19"/>
  <c r="EP50" i="19"/>
  <c r="DP83" i="19"/>
  <c r="CS7" i="19"/>
  <c r="EF11" i="19"/>
  <c r="DD44" i="19"/>
  <c r="DZ71" i="19"/>
  <c r="CY104" i="19"/>
  <c r="DZ38" i="19"/>
  <c r="EP70" i="19"/>
  <c r="DP103" i="19"/>
  <c r="CS27" i="19"/>
  <c r="DU89" i="19"/>
  <c r="CY13" i="19"/>
  <c r="DZ27" i="19"/>
  <c r="CY60" i="19"/>
  <c r="EK32" i="19"/>
  <c r="DJ65" i="19"/>
  <c r="CH98" i="19"/>
  <c r="CS70" i="19"/>
  <c r="CM89" i="19"/>
  <c r="BS13" i="19"/>
  <c r="CM80" i="19"/>
  <c r="CM23" i="19"/>
  <c r="BS9" i="19"/>
  <c r="BN69" i="19"/>
  <c r="AQ40" i="19"/>
  <c r="CC53" i="19"/>
  <c r="AA95" i="19"/>
  <c r="EP106" i="19"/>
  <c r="DU30" i="19"/>
  <c r="CS63" i="19"/>
  <c r="EF67" i="19"/>
  <c r="DD100" i="19"/>
  <c r="EF18" i="19"/>
  <c r="DD51" i="19"/>
  <c r="DZ94" i="19"/>
  <c r="DD18" i="19"/>
  <c r="DU50" i="19"/>
  <c r="CS83" i="19"/>
  <c r="DZ36" i="19"/>
  <c r="CY69" i="19"/>
  <c r="DZ83" i="19"/>
  <c r="DD7" i="19"/>
  <c r="EK88" i="19"/>
  <c r="DP12" i="19"/>
  <c r="CM45" i="19"/>
  <c r="BN77" i="19"/>
  <c r="CS36" i="19"/>
  <c r="BS69" i="19"/>
  <c r="AQ102" i="19"/>
  <c r="CM79" i="19"/>
  <c r="BS65" i="19"/>
  <c r="AQ98" i="19"/>
  <c r="AW99" i="19"/>
  <c r="CC109" i="19"/>
  <c r="AL69" i="19"/>
  <c r="BX25" i="19"/>
  <c r="AW58" i="19"/>
  <c r="AL35" i="19"/>
  <c r="BS52" i="19"/>
  <c r="EP34" i="19"/>
  <c r="DP67" i="19"/>
  <c r="CM100" i="19"/>
  <c r="DZ104" i="19"/>
  <c r="DD28" i="19"/>
  <c r="DZ55" i="19"/>
  <c r="CY88" i="19"/>
  <c r="DZ22" i="19"/>
  <c r="EP54" i="19"/>
  <c r="DP87" i="19"/>
  <c r="CS11" i="19"/>
  <c r="DU73" i="19"/>
  <c r="CS106" i="19"/>
  <c r="DZ11" i="19"/>
  <c r="EP82" i="19"/>
  <c r="DU6" i="19"/>
  <c r="CS39" i="19"/>
  <c r="EF43" i="19"/>
  <c r="DD76" i="19"/>
  <c r="DZ103" i="19"/>
  <c r="DD27" i="19"/>
  <c r="DZ70" i="19"/>
  <c r="EP102" i="19"/>
  <c r="DU26" i="19"/>
  <c r="CS59" i="19"/>
  <c r="DZ12" i="19"/>
  <c r="CY45" i="19"/>
  <c r="DZ59" i="19"/>
  <c r="CY92" i="19"/>
  <c r="EK64" i="19"/>
  <c r="DJ97" i="19"/>
  <c r="CM21" i="19"/>
  <c r="CS102" i="19"/>
  <c r="CS12" i="19"/>
  <c r="BS45" i="19"/>
  <c r="AQ78" i="19"/>
  <c r="CM55" i="19"/>
  <c r="BS41" i="19"/>
  <c r="AQ74" i="19"/>
  <c r="AW27" i="19"/>
  <c r="CC85" i="19"/>
  <c r="AF90" i="19"/>
  <c r="EP74" i="19"/>
  <c r="DP107" i="19"/>
  <c r="CS31" i="19"/>
  <c r="EF35" i="19"/>
  <c r="DD68" i="19"/>
  <c r="DZ95" i="19"/>
  <c r="DD19" i="19"/>
  <c r="DZ62" i="19"/>
  <c r="EP94" i="19"/>
  <c r="DU18" i="19"/>
  <c r="CS51" i="19"/>
  <c r="DZ4" i="19"/>
  <c r="CY37" i="19"/>
  <c r="DZ51" i="19"/>
  <c r="CY84" i="19"/>
  <c r="EK56" i="19"/>
  <c r="DJ89" i="19"/>
  <c r="CM13" i="19"/>
  <c r="CS94" i="19"/>
  <c r="CS4" i="19"/>
  <c r="BS37" i="19"/>
  <c r="AQ70" i="19"/>
  <c r="CM47" i="19"/>
  <c r="BS33" i="19"/>
  <c r="AQ66" i="19"/>
  <c r="AQ104" i="19"/>
  <c r="CC77" i="19"/>
  <c r="AF66" i="19"/>
  <c r="BS102" i="19"/>
  <c r="AW26" i="19"/>
  <c r="AL3" i="19"/>
  <c r="BN105" i="19"/>
  <c r="EK111" i="19"/>
  <c r="DP35" i="19"/>
  <c r="CM68" i="19"/>
  <c r="DZ72" i="19"/>
  <c r="CY105" i="19"/>
  <c r="DZ23" i="19"/>
  <c r="CY56" i="19"/>
  <c r="DU99" i="19"/>
  <c r="EP22" i="19"/>
  <c r="DP55" i="19"/>
  <c r="CM88" i="19"/>
  <c r="DU41" i="19"/>
  <c r="CS74" i="19"/>
  <c r="DU88" i="19"/>
  <c r="CY12" i="19"/>
  <c r="EF93" i="19"/>
  <c r="DJ17" i="19"/>
  <c r="CH50" i="19"/>
  <c r="CS22" i="19"/>
  <c r="CM41" i="19"/>
  <c r="BN74" i="19"/>
  <c r="CM32" i="19"/>
  <c r="CH43" i="19"/>
  <c r="BN70" i="19"/>
  <c r="BH18" i="19"/>
  <c r="AL13" i="19"/>
  <c r="CC5" i="19"/>
  <c r="V36" i="19"/>
  <c r="BS30" i="19"/>
  <c r="AQ63" i="19"/>
  <c r="AF40" i="19"/>
  <c r="BH102" i="19"/>
  <c r="EF84" i="19"/>
  <c r="DJ8" i="19"/>
  <c r="CH41" i="19"/>
  <c r="DU45" i="19"/>
  <c r="EP72" i="19"/>
  <c r="DP105" i="19"/>
  <c r="EP39" i="19"/>
  <c r="DP72" i="19"/>
  <c r="EF104" i="19"/>
  <c r="DJ28" i="19"/>
  <c r="EK90" i="19"/>
  <c r="DP14" i="19"/>
  <c r="EP28" i="19"/>
  <c r="DP61" i="19"/>
  <c r="CM94" i="19"/>
  <c r="DZ66" i="19"/>
  <c r="CY99" i="19"/>
  <c r="CC22" i="19"/>
  <c r="CS13" i="19"/>
  <c r="CH14" i="19"/>
  <c r="BH47" i="19"/>
  <c r="CH5" i="19"/>
  <c r="CH10" i="19"/>
  <c r="BH43" i="19"/>
  <c r="AL30" i="19"/>
  <c r="V4" i="19"/>
  <c r="BS71" i="19"/>
  <c r="CH79" i="19"/>
  <c r="BN3" i="19"/>
  <c r="AL36" i="19"/>
  <c r="AA13" i="19"/>
  <c r="AW88" i="19"/>
  <c r="EK95" i="19"/>
  <c r="DP19" i="19"/>
  <c r="CM52" i="19"/>
  <c r="DZ56" i="19"/>
  <c r="CY89" i="19"/>
  <c r="DZ7" i="19"/>
  <c r="CY40" i="19"/>
  <c r="DU83" i="19"/>
  <c r="EP6" i="19"/>
  <c r="DP39" i="19"/>
  <c r="EP101" i="19"/>
  <c r="DU25" i="19"/>
  <c r="CS58" i="19"/>
  <c r="DU72" i="19"/>
  <c r="CS105" i="19"/>
  <c r="EF77" i="19"/>
  <c r="DD110" i="19"/>
  <c r="CH34" i="19"/>
  <c r="CS6" i="19"/>
  <c r="CM25" i="19"/>
  <c r="BN58" i="19"/>
  <c r="CM16" i="19"/>
  <c r="CH27" i="19"/>
  <c r="BN54" i="19"/>
  <c r="BC71" i="19"/>
  <c r="AF74" i="19"/>
  <c r="BX98" i="19"/>
  <c r="P105" i="19"/>
  <c r="EP42" i="19"/>
  <c r="DP75" i="19"/>
  <c r="CM108" i="19"/>
  <c r="EF3" i="19"/>
  <c r="DD36" i="19"/>
  <c r="DZ63" i="19"/>
  <c r="CY96" i="19"/>
  <c r="DZ30" i="19"/>
  <c r="EP62" i="19"/>
  <c r="DP95" i="19"/>
  <c r="CS19" i="19"/>
  <c r="DU81" i="19"/>
  <c r="CY5" i="19"/>
  <c r="DZ19" i="19"/>
  <c r="CY52" i="19"/>
  <c r="EK24" i="19"/>
  <c r="DJ57" i="19"/>
  <c r="CH90" i="19"/>
  <c r="CS62" i="19"/>
  <c r="CM81" i="19"/>
  <c r="BS5" i="19"/>
  <c r="CM72" i="19"/>
  <c r="CM15" i="19"/>
  <c r="BN110" i="19"/>
  <c r="BN53" i="19"/>
  <c r="AQ16" i="19"/>
  <c r="CC45" i="19"/>
  <c r="AA63" i="19"/>
  <c r="BS70" i="19"/>
  <c r="AQ103" i="19"/>
  <c r="AF80" i="19"/>
  <c r="BN57" i="19"/>
  <c r="EK79" i="19"/>
  <c r="DP3" i="19"/>
  <c r="CM36" i="19"/>
  <c r="DZ40" i="19"/>
  <c r="CY73" i="19"/>
  <c r="DU100" i="19"/>
  <c r="CY24" i="19"/>
  <c r="DU67" i="19"/>
  <c r="EK99" i="19"/>
  <c r="DP23" i="19"/>
  <c r="EP85" i="19"/>
  <c r="DU9" i="19"/>
  <c r="CS42" i="19"/>
  <c r="DU56" i="19"/>
  <c r="CS89" i="19"/>
  <c r="EF61" i="19"/>
  <c r="DD94" i="19"/>
  <c r="CH17" i="19"/>
  <c r="CM99" i="19"/>
  <c r="CM9" i="19"/>
  <c r="BN42" i="19"/>
  <c r="CH109" i="19"/>
  <c r="CH11" i="19"/>
  <c r="BN38" i="19"/>
  <c r="BC31" i="19"/>
  <c r="AF26" i="19"/>
  <c r="BX82" i="19"/>
  <c r="P73" i="19"/>
  <c r="BN107" i="19"/>
  <c r="AQ31" i="19"/>
  <c r="AF8" i="19"/>
  <c r="BH46" i="19"/>
  <c r="EK7" i="19"/>
  <c r="DJ40" i="19"/>
  <c r="CH73" i="19"/>
  <c r="DU77" i="19"/>
  <c r="EP104" i="19"/>
  <c r="DU28" i="19"/>
  <c r="EP71" i="19"/>
  <c r="DP104" i="19"/>
  <c r="EK27" i="19"/>
  <c r="DJ60" i="19"/>
  <c r="EP13" i="19"/>
  <c r="DP46" i="19"/>
  <c r="EP60" i="19"/>
  <c r="DP93" i="19"/>
  <c r="CS17" i="19"/>
  <c r="DZ98" i="19"/>
  <c r="DD22" i="19"/>
  <c r="CC54" i="19"/>
  <c r="CS45" i="19"/>
  <c r="CH46" i="19"/>
  <c r="BH79" i="19"/>
  <c r="CH37" i="19"/>
  <c r="CC48" i="19"/>
  <c r="BH75" i="19"/>
  <c r="AQ25" i="19"/>
  <c r="V52" i="19"/>
  <c r="BS103" i="19"/>
  <c r="CH111" i="19"/>
  <c r="BN35" i="19"/>
  <c r="AL68" i="19"/>
  <c r="AA45" i="19"/>
  <c r="BC27" i="19"/>
  <c r="EP18" i="19"/>
  <c r="DP51" i="19"/>
  <c r="CM84" i="19"/>
  <c r="DZ88" i="19"/>
  <c r="DD12" i="19"/>
  <c r="DZ39" i="19"/>
  <c r="CY72" i="19"/>
  <c r="DZ6" i="19"/>
  <c r="EP38" i="19"/>
  <c r="DP71" i="19"/>
  <c r="CM104" i="19"/>
  <c r="DU57" i="19"/>
  <c r="CS90" i="19"/>
  <c r="DU104" i="19"/>
  <c r="CY28" i="19"/>
  <c r="EF109" i="19"/>
  <c r="DJ33" i="19"/>
  <c r="CH66" i="19"/>
  <c r="CS38" i="19"/>
  <c r="CM57" i="19"/>
  <c r="BN90" i="19"/>
  <c r="CM48" i="19"/>
  <c r="CH59" i="19"/>
  <c r="BN86" i="19"/>
  <c r="BH98" i="19"/>
  <c r="AL61" i="19"/>
  <c r="CC21" i="19"/>
  <c r="V92" i="19"/>
  <c r="EP10" i="19"/>
  <c r="DP43" i="19"/>
  <c r="CM76" i="19"/>
  <c r="DZ80" i="19"/>
  <c r="DD4" i="19"/>
  <c r="DZ31" i="19"/>
  <c r="CY64" i="19"/>
  <c r="DU107" i="19"/>
  <c r="EP30" i="19"/>
  <c r="DP63" i="19"/>
  <c r="CM96" i="19"/>
  <c r="DU49" i="19"/>
  <c r="CS82" i="19"/>
  <c r="DU96" i="19"/>
  <c r="CY20" i="19"/>
  <c r="EF101" i="19"/>
  <c r="DJ25" i="19"/>
  <c r="CH58" i="19"/>
  <c r="CS30" i="19"/>
  <c r="CM49" i="19"/>
  <c r="BN82" i="19"/>
  <c r="CM40" i="19"/>
  <c r="CH51" i="19"/>
  <c r="BN78" i="19"/>
  <c r="BH58" i="19"/>
  <c r="AL37" i="19"/>
  <c r="CC13" i="19"/>
  <c r="V60" i="19"/>
  <c r="BS38" i="19"/>
  <c r="AQ71" i="19"/>
  <c r="AF48" i="19"/>
  <c r="BH110" i="19"/>
  <c r="EK47" i="19"/>
  <c r="DJ80" i="19"/>
  <c r="CM4" i="19"/>
  <c r="DZ8" i="19"/>
  <c r="CY41" i="19"/>
  <c r="DU68" i="19"/>
  <c r="EP111" i="19"/>
  <c r="DU35" i="19"/>
  <c r="EK67" i="19"/>
  <c r="DJ100" i="19"/>
  <c r="EP53" i="19"/>
  <c r="DP86" i="19"/>
  <c r="EP100" i="19"/>
  <c r="DU24" i="19"/>
  <c r="CS57" i="19"/>
  <c r="EF29" i="19"/>
  <c r="DD62" i="19"/>
  <c r="CC94" i="19"/>
  <c r="CS85" i="19"/>
  <c r="CH86" i="19"/>
  <c r="BN10" i="19"/>
  <c r="CH77" i="19"/>
  <c r="CC88" i="19"/>
  <c r="BN6" i="19"/>
  <c r="AW36" i="19"/>
  <c r="AA55" i="19"/>
  <c r="BX34" i="19"/>
  <c r="CS2" i="19"/>
  <c r="BN75" i="19"/>
  <c r="AL108" i="19"/>
  <c r="AA85" i="19"/>
  <c r="BC99" i="19"/>
  <c r="EF20" i="19"/>
  <c r="DD53" i="19"/>
  <c r="EP57" i="19"/>
  <c r="DP90" i="19"/>
  <c r="EP8" i="19"/>
  <c r="DP41" i="19"/>
  <c r="EK84" i="19"/>
  <c r="DP8" i="19"/>
  <c r="EF40" i="19"/>
  <c r="DD73" i="19"/>
  <c r="EK26" i="19"/>
  <c r="DJ59" i="19"/>
  <c r="EK73" i="19"/>
  <c r="DJ106" i="19"/>
  <c r="CM30" i="19"/>
  <c r="DU111" i="19"/>
  <c r="CY35" i="19"/>
  <c r="BX67" i="19"/>
  <c r="CM58" i="19"/>
  <c r="CC59" i="19"/>
  <c r="BC92" i="19"/>
  <c r="CC50" i="19"/>
  <c r="CC55" i="19"/>
  <c r="BC88" i="19"/>
  <c r="AA48" i="19"/>
  <c r="EK2" i="19"/>
  <c r="BS7" i="19"/>
  <c r="CH15" i="19"/>
  <c r="BH48" i="19"/>
  <c r="AF81" i="19"/>
  <c r="V58" i="19"/>
  <c r="AQ77" i="19"/>
  <c r="EK31" i="19"/>
  <c r="DJ64" i="19"/>
  <c r="CH97" i="19"/>
  <c r="DU101" i="19"/>
  <c r="CY25" i="19"/>
  <c r="DU52" i="19"/>
  <c r="EP95" i="19"/>
  <c r="DU19" i="19"/>
  <c r="EK51" i="19"/>
  <c r="DJ84" i="19"/>
  <c r="EP37" i="19"/>
  <c r="DP70" i="19"/>
  <c r="EP84" i="19"/>
  <c r="DU8" i="19"/>
  <c r="CS41" i="19"/>
  <c r="EF13" i="19"/>
  <c r="DD46" i="19"/>
  <c r="CC78" i="19"/>
  <c r="CS69" i="19"/>
  <c r="CH70" i="19"/>
  <c r="BH103" i="19"/>
  <c r="CH61" i="19"/>
  <c r="CC72" i="19"/>
  <c r="BH99" i="19"/>
  <c r="AQ89" i="19"/>
  <c r="AA15" i="19"/>
  <c r="BX18" i="19"/>
  <c r="CM26" i="19"/>
  <c r="EK87" i="19"/>
  <c r="DP11" i="19"/>
  <c r="CM44" i="19"/>
  <c r="DZ48" i="19"/>
  <c r="CY81" i="19"/>
  <c r="DU108" i="19"/>
  <c r="CY32" i="19"/>
  <c r="DU75" i="19"/>
  <c r="EK107" i="19"/>
  <c r="DP31" i="19"/>
  <c r="EP93" i="19"/>
  <c r="DU17" i="19"/>
  <c r="CS50" i="19"/>
  <c r="DU64" i="19"/>
  <c r="CS97" i="19"/>
  <c r="EF69" i="19"/>
  <c r="DD102" i="19"/>
  <c r="CH25" i="19"/>
  <c r="EK63" i="19"/>
  <c r="DJ96" i="19"/>
  <c r="CM20" i="19"/>
  <c r="DZ24" i="19"/>
  <c r="CY57" i="19"/>
  <c r="DU84" i="19"/>
  <c r="CY8" i="19"/>
  <c r="DU51" i="19"/>
  <c r="EK83" i="19"/>
  <c r="DP7" i="19"/>
  <c r="EP69" i="19"/>
  <c r="DP102" i="19"/>
  <c r="CS26" i="19"/>
  <c r="DU40" i="19"/>
  <c r="CS73" i="19"/>
  <c r="EF45" i="19"/>
  <c r="DD78" i="19"/>
  <c r="CC110" i="19"/>
  <c r="CS101" i="19"/>
  <c r="CH102" i="19"/>
  <c r="BN26" i="19"/>
  <c r="CH93" i="19"/>
  <c r="CC104" i="19"/>
  <c r="BN22" i="19"/>
  <c r="AW92" i="19"/>
  <c r="AA87" i="19"/>
  <c r="BX58" i="19"/>
  <c r="P33" i="19"/>
  <c r="EK55" i="19"/>
  <c r="DJ88" i="19"/>
  <c r="CM12" i="19"/>
  <c r="DZ16" i="19"/>
  <c r="CY49" i="19"/>
  <c r="DU76" i="19"/>
  <c r="CS109" i="19"/>
  <c r="DU43" i="19"/>
  <c r="EK75" i="19"/>
  <c r="DJ108" i="19"/>
  <c r="EP61" i="19"/>
  <c r="DP94" i="19"/>
  <c r="EP108" i="19"/>
  <c r="DU32" i="19"/>
  <c r="CS65" i="19"/>
  <c r="EF37" i="19"/>
  <c r="DD70" i="19"/>
  <c r="CC102" i="19"/>
  <c r="CS93" i="19"/>
  <c r="CH94" i="19"/>
  <c r="BN18" i="19"/>
  <c r="CH85" i="19"/>
  <c r="CC96" i="19"/>
  <c r="BN14" i="19"/>
  <c r="AW68" i="19"/>
  <c r="AA71" i="19"/>
  <c r="BX42" i="19"/>
  <c r="P17" i="19"/>
  <c r="BN83" i="19"/>
  <c r="AQ7" i="19"/>
  <c r="AA93" i="19"/>
  <c r="BH6" i="19"/>
  <c r="EF92" i="19"/>
  <c r="DJ16" i="19"/>
  <c r="CH49" i="19"/>
  <c r="DU53" i="19"/>
  <c r="EP80" i="19"/>
  <c r="DU4" i="19"/>
  <c r="EP47" i="19"/>
  <c r="DP80" i="19"/>
  <c r="EK3" i="19"/>
  <c r="DJ36" i="19"/>
  <c r="EK98" i="19"/>
  <c r="DP22" i="19"/>
  <c r="EP36" i="19"/>
  <c r="DP69" i="19"/>
  <c r="CM102" i="19"/>
  <c r="DZ74" i="19"/>
  <c r="CY107" i="19"/>
  <c r="CC30" i="19"/>
  <c r="CS21" i="19"/>
  <c r="CH22" i="19"/>
  <c r="BH55" i="19"/>
  <c r="CH13" i="19"/>
  <c r="CH18" i="19"/>
  <c r="BH51" i="19"/>
  <c r="AL54" i="19"/>
  <c r="V20" i="19"/>
  <c r="BS79" i="19"/>
  <c r="CH87" i="19"/>
  <c r="BN11" i="19"/>
  <c r="AL44" i="19"/>
  <c r="AA21" i="19"/>
  <c r="AW96" i="19"/>
  <c r="DZ65" i="19"/>
  <c r="CY98" i="19"/>
  <c r="EK102" i="19"/>
  <c r="DP26" i="19"/>
  <c r="EK53" i="19"/>
  <c r="DJ86" i="19"/>
  <c r="EK20" i="19"/>
  <c r="DJ53" i="19"/>
  <c r="DZ85" i="19"/>
  <c r="DD9" i="19"/>
  <c r="EF71" i="19"/>
  <c r="DD104" i="19"/>
  <c r="EK9" i="19"/>
  <c r="DJ42" i="19"/>
  <c r="CH75" i="19"/>
  <c r="DU47" i="19"/>
  <c r="CS80" i="19"/>
  <c r="BX3" i="19"/>
  <c r="CY71" i="19"/>
  <c r="BX104" i="19"/>
  <c r="BC28" i="19"/>
  <c r="BX95" i="19"/>
  <c r="BX100" i="19"/>
  <c r="BC24" i="19"/>
  <c r="P90" i="19"/>
  <c r="CM35" i="19"/>
  <c r="BN20" i="19"/>
  <c r="CC60" i="19"/>
  <c r="BC93" i="19"/>
  <c r="AA110" i="19"/>
  <c r="P103" i="19"/>
  <c r="AL74" i="19"/>
  <c r="EF76" i="19"/>
  <c r="DD109" i="19"/>
  <c r="CH33" i="19"/>
  <c r="DU37" i="19"/>
  <c r="EP64" i="19"/>
  <c r="DP97" i="19"/>
  <c r="EP31" i="19"/>
  <c r="DP64" i="19"/>
  <c r="EF96" i="19"/>
  <c r="DJ20" i="19"/>
  <c r="EK82" i="19"/>
  <c r="DP6" i="19"/>
  <c r="EP20" i="19"/>
  <c r="DP53" i="19"/>
  <c r="CM86" i="19"/>
  <c r="DZ58" i="19"/>
  <c r="CY91" i="19"/>
  <c r="CC14" i="19"/>
  <c r="CS5" i="19"/>
  <c r="CH6" i="19"/>
  <c r="BH39" i="19"/>
  <c r="CC106" i="19"/>
  <c r="CC111" i="19"/>
  <c r="BH35" i="19"/>
  <c r="AL14" i="19"/>
  <c r="P97" i="19"/>
  <c r="BS63" i="19"/>
  <c r="CH71" i="19"/>
  <c r="EK23" i="19"/>
  <c r="DJ56" i="19"/>
  <c r="CH89" i="19"/>
  <c r="DU93" i="19"/>
  <c r="CY17" i="19"/>
  <c r="DU44" i="19"/>
  <c r="EP87" i="19"/>
  <c r="DU11" i="19"/>
  <c r="EK43" i="19"/>
  <c r="DJ76" i="19"/>
  <c r="EP29" i="19"/>
  <c r="DP62" i="19"/>
  <c r="EP76" i="19"/>
  <c r="DP109" i="19"/>
  <c r="CS33" i="19"/>
  <c r="EF5" i="19"/>
  <c r="DD38" i="19"/>
  <c r="CC70" i="19"/>
  <c r="CS61" i="19"/>
  <c r="CH62" i="19"/>
  <c r="BH95" i="19"/>
  <c r="CH53" i="19"/>
  <c r="CC64" i="19"/>
  <c r="BH91" i="19"/>
  <c r="AQ65" i="19"/>
  <c r="V100" i="19"/>
  <c r="BX10" i="19"/>
  <c r="CM18" i="19"/>
  <c r="BN51" i="19"/>
  <c r="AL84" i="19"/>
  <c r="AA61" i="19"/>
  <c r="BC59" i="19"/>
  <c r="EF60" i="19"/>
  <c r="DD93" i="19"/>
  <c r="EP97" i="19"/>
  <c r="DU21" i="19"/>
  <c r="EP48" i="19"/>
  <c r="DP81" i="19"/>
  <c r="EP15" i="19"/>
  <c r="DP48" i="19"/>
  <c r="EF80" i="19"/>
  <c r="DJ4" i="19"/>
  <c r="EK66" i="19"/>
  <c r="DJ99" i="19"/>
  <c r="EP4" i="19"/>
  <c r="DP37" i="19"/>
  <c r="CM70" i="19"/>
  <c r="DZ42" i="19"/>
  <c r="CY75" i="19"/>
  <c r="BX107" i="19"/>
  <c r="CM98" i="19"/>
  <c r="CC99" i="19"/>
  <c r="BH23" i="19"/>
  <c r="CC90" i="19"/>
  <c r="CC95" i="19"/>
  <c r="BH19" i="19"/>
  <c r="AF75" i="19"/>
  <c r="P65" i="19"/>
  <c r="BS47" i="19"/>
  <c r="CH55" i="19"/>
  <c r="BH88" i="19"/>
  <c r="AL12" i="19"/>
  <c r="V98" i="19"/>
  <c r="AW40" i="19"/>
  <c r="DZ97" i="19"/>
  <c r="DD21" i="19"/>
  <c r="EP25" i="19"/>
  <c r="DP58" i="19"/>
  <c r="EK85" i="19"/>
  <c r="DP9" i="19"/>
  <c r="EK52" i="19"/>
  <c r="DJ85" i="19"/>
  <c r="EF8" i="19"/>
  <c r="DD41" i="19"/>
  <c r="EF103" i="19"/>
  <c r="DJ27" i="19"/>
  <c r="EK41" i="19"/>
  <c r="DJ74" i="19"/>
  <c r="CH107" i="19"/>
  <c r="DU79" i="19"/>
  <c r="CY3" i="19"/>
  <c r="BX35" i="19"/>
  <c r="CY103" i="19"/>
  <c r="CC27" i="19"/>
  <c r="BC60" i="19"/>
  <c r="CC18" i="19"/>
  <c r="CC23" i="19"/>
  <c r="BC56" i="19"/>
  <c r="V69" i="19"/>
  <c r="CM67" i="19"/>
  <c r="BN84" i="19"/>
  <c r="CC92" i="19"/>
  <c r="BH16" i="19"/>
  <c r="AF49" i="19"/>
  <c r="V26" i="19"/>
  <c r="AQ21" i="19"/>
  <c r="AW34" i="19"/>
  <c r="P30" i="19"/>
  <c r="BH62" i="19"/>
  <c r="AW47" i="19"/>
  <c r="BX70" i="19"/>
  <c r="V32" i="19"/>
  <c r="BH12" i="19"/>
  <c r="BS96" i="19"/>
  <c r="BX79" i="19"/>
  <c r="CM19" i="19"/>
  <c r="AA94" i="19"/>
  <c r="CY10" i="19"/>
  <c r="DD107" i="19"/>
  <c r="CY30" i="19"/>
  <c r="DD63" i="19"/>
  <c r="DP68" i="19"/>
  <c r="BS24" i="19"/>
  <c r="BX16" i="19"/>
  <c r="BX7" i="19"/>
  <c r="AW45" i="19"/>
  <c r="CH56" i="19"/>
  <c r="BX81" i="19"/>
  <c r="AL91" i="19"/>
  <c r="EP90" i="19"/>
  <c r="CS47" i="19"/>
  <c r="DD84" i="19"/>
  <c r="DD35" i="19"/>
  <c r="EP110" i="19"/>
  <c r="CS67" i="19"/>
  <c r="CY53" i="19"/>
  <c r="CY100" i="19"/>
  <c r="DJ105" i="19"/>
  <c r="CS110" i="19"/>
  <c r="BS53" i="19"/>
  <c r="CM63" i="19"/>
  <c r="AQ82" i="19"/>
  <c r="CC93" i="19"/>
  <c r="BX9" i="19"/>
  <c r="AL19" i="19"/>
  <c r="AF7" i="19"/>
  <c r="AW8" i="19"/>
  <c r="BS4" i="19"/>
  <c r="AF6" i="19"/>
  <c r="BC58" i="19"/>
  <c r="BH76" i="19"/>
  <c r="AA90" i="19"/>
  <c r="P107" i="19"/>
  <c r="AL62" i="19"/>
  <c r="AQ48" i="19"/>
  <c r="P68" i="19"/>
  <c r="P52" i="19"/>
  <c r="V47" i="19"/>
  <c r="AQ111" i="19"/>
  <c r="P14" i="19"/>
  <c r="BH38" i="19"/>
  <c r="AW23" i="19"/>
  <c r="BX62" i="19"/>
  <c r="V8" i="19"/>
  <c r="BH4" i="19"/>
  <c r="AF37" i="19"/>
  <c r="V54" i="19"/>
  <c r="AQ33" i="19"/>
  <c r="AW91" i="19"/>
  <c r="V55" i="19"/>
  <c r="P40" i="19"/>
  <c r="BH8" i="19"/>
  <c r="V33" i="19"/>
  <c r="BN65" i="19"/>
  <c r="BC90" i="19"/>
  <c r="CC9" i="19"/>
  <c r="AA83" i="19"/>
  <c r="BH60" i="19"/>
  <c r="AF93" i="19"/>
  <c r="V110" i="19"/>
  <c r="AA82" i="19"/>
  <c r="AA102" i="19"/>
  <c r="BC50" i="19"/>
  <c r="AW64" i="19"/>
  <c r="AL9" i="19"/>
  <c r="BS91" i="19"/>
  <c r="BX109" i="19"/>
  <c r="BC33" i="19"/>
  <c r="AA42" i="19"/>
  <c r="P83" i="19"/>
  <c r="AL22" i="19"/>
  <c r="P36" i="19"/>
  <c r="AL102" i="19"/>
  <c r="V63" i="19"/>
  <c r="AQ30" i="19"/>
  <c r="BC34" i="19"/>
  <c r="AW48" i="19"/>
  <c r="AF94" i="19"/>
  <c r="BS83" i="19"/>
  <c r="BX101" i="19"/>
  <c r="AQ42" i="19"/>
  <c r="P11" i="19"/>
  <c r="AA69" i="19"/>
  <c r="AL106" i="19"/>
  <c r="BX29" i="19"/>
  <c r="P3" i="19"/>
  <c r="AF55" i="19"/>
  <c r="CC105" i="19"/>
  <c r="BN47" i="19"/>
  <c r="BC39" i="19"/>
  <c r="AF39" i="19"/>
  <c r="CC97" i="19"/>
  <c r="AA89" i="19"/>
  <c r="V35" i="19"/>
  <c r="ER57" i="19"/>
  <c r="ER56" i="19"/>
  <c r="ER20" i="19"/>
  <c r="ER42" i="19"/>
  <c r="ER97" i="19"/>
  <c r="AL8" i="19"/>
  <c r="P72" i="19"/>
  <c r="ER69" i="19"/>
  <c r="ER27" i="19"/>
  <c r="ER82" i="19"/>
  <c r="ER94" i="19"/>
  <c r="ER83" i="19"/>
  <c r="ER23" i="19"/>
  <c r="CM107" i="19"/>
  <c r="CH19" i="19"/>
  <c r="BX90" i="19"/>
  <c r="AF16" i="19"/>
  <c r="CH81" i="19"/>
  <c r="EP79" i="19"/>
  <c r="EP21" i="19"/>
  <c r="CY44" i="19"/>
  <c r="DJ49" i="19"/>
  <c r="CS54" i="19"/>
  <c r="BN106" i="19"/>
  <c r="CM7" i="19"/>
  <c r="BN45" i="19"/>
  <c r="CC37" i="19"/>
  <c r="BS62" i="19"/>
  <c r="AF72" i="19"/>
  <c r="EK71" i="19"/>
  <c r="CM28" i="19"/>
  <c r="CY65" i="19"/>
  <c r="CY16" i="19"/>
  <c r="EK91" i="19"/>
  <c r="EP77" i="19"/>
  <c r="CS34" i="19"/>
  <c r="CS81" i="19"/>
  <c r="DD86" i="19"/>
  <c r="CM91" i="19"/>
  <c r="BN34" i="19"/>
  <c r="CH3" i="19"/>
  <c r="BC7" i="19"/>
  <c r="BX74" i="19"/>
  <c r="BN99" i="19"/>
  <c r="AA109" i="19"/>
  <c r="AA4" i="19"/>
  <c r="AF23" i="19"/>
  <c r="BC11" i="19"/>
  <c r="V40" i="19"/>
  <c r="AQ44" i="19"/>
  <c r="BC57" i="19"/>
  <c r="AQ10" i="19"/>
  <c r="P43" i="19"/>
  <c r="AF67" i="19"/>
  <c r="AF106" i="19"/>
  <c r="AA74" i="19"/>
  <c r="P91" i="19"/>
  <c r="EF2" i="19"/>
  <c r="AF73" i="19"/>
  <c r="BC98" i="19"/>
  <c r="AW104" i="19"/>
  <c r="AL65" i="19"/>
  <c r="BS107" i="19"/>
  <c r="CC16" i="19"/>
  <c r="BC49" i="19"/>
  <c r="AA66" i="19"/>
  <c r="P99" i="19"/>
  <c r="AL46" i="19"/>
  <c r="AQ32" i="19"/>
  <c r="P64" i="19"/>
  <c r="P104" i="19"/>
  <c r="AQ79" i="19"/>
  <c r="DU2" i="19"/>
  <c r="BH22" i="19"/>
  <c r="AW7" i="19"/>
  <c r="BX54" i="19"/>
  <c r="P93" i="19"/>
  <c r="BC105" i="19"/>
  <c r="AF29" i="19"/>
  <c r="V46" i="19"/>
  <c r="AA58" i="19"/>
  <c r="AF24" i="19"/>
  <c r="AQ108" i="19"/>
  <c r="AQ29" i="19"/>
  <c r="AA43" i="19"/>
  <c r="BS11" i="19"/>
  <c r="BX45" i="19"/>
  <c r="AW78" i="19"/>
  <c r="AL95" i="19"/>
  <c r="P19" i="19"/>
  <c r="AF35" i="19"/>
  <c r="AF34" i="19"/>
  <c r="V111" i="19"/>
  <c r="AL6" i="19"/>
  <c r="CM2" i="19"/>
  <c r="AA101" i="19"/>
  <c r="AQ84" i="19"/>
  <c r="AQ13" i="19"/>
  <c r="AA19" i="19"/>
  <c r="BS3" i="19"/>
  <c r="BX37" i="19"/>
  <c r="AW70" i="19"/>
  <c r="AL23" i="19"/>
  <c r="BH42" i="19"/>
  <c r="P20" i="19"/>
  <c r="P31" i="19"/>
  <c r="AL17" i="19"/>
  <c r="AF63" i="19"/>
  <c r="P45" i="19"/>
  <c r="BN40" i="19"/>
  <c r="BS74" i="19"/>
  <c r="AQ107" i="19"/>
  <c r="AL15" i="19"/>
  <c r="BN5" i="19"/>
  <c r="AA32" i="19"/>
  <c r="BN27" i="19"/>
  <c r="AA12" i="19"/>
  <c r="BS44" i="19"/>
  <c r="BH69" i="19"/>
  <c r="CC41" i="19"/>
  <c r="AF86" i="19"/>
  <c r="BH92" i="19"/>
  <c r="AL16" i="19"/>
  <c r="AA33" i="19"/>
  <c r="AW52" i="19"/>
  <c r="BN12" i="19"/>
  <c r="BH104" i="19"/>
  <c r="V97" i="19"/>
  <c r="BS20" i="19"/>
  <c r="BH45" i="19"/>
  <c r="AF62" i="19"/>
  <c r="BH84" i="19"/>
  <c r="AA25" i="19"/>
  <c r="AW44" i="19"/>
  <c r="AA64" i="19"/>
  <c r="ER52" i="19"/>
  <c r="ER10" i="19"/>
  <c r="ER98" i="19"/>
  <c r="ER101" i="19"/>
  <c r="CY55" i="19"/>
  <c r="BX84" i="19"/>
  <c r="BH81" i="19"/>
  <c r="P87" i="19"/>
  <c r="EK14" i="19"/>
  <c r="EF41" i="19"/>
  <c r="DZ92" i="19"/>
  <c r="CS25" i="19"/>
  <c r="DD30" i="19"/>
  <c r="CS53" i="19"/>
  <c r="BH87" i="19"/>
  <c r="CC56" i="19"/>
  <c r="AQ49" i="19"/>
  <c r="BS111" i="19"/>
  <c r="BN43" i="19"/>
  <c r="AA53" i="19"/>
  <c r="EF52" i="19"/>
  <c r="EP89" i="19"/>
  <c r="EP40" i="19"/>
  <c r="EP7" i="19"/>
  <c r="EF72" i="19"/>
  <c r="EK58" i="19"/>
  <c r="EK105" i="19"/>
  <c r="CM62" i="19"/>
  <c r="CY67" i="19"/>
  <c r="CM90" i="19"/>
  <c r="BH15" i="19"/>
  <c r="CC87" i="19"/>
  <c r="AF51" i="19"/>
  <c r="BS39" i="19"/>
  <c r="BH80" i="19"/>
  <c r="V90" i="19"/>
  <c r="CC2" i="19"/>
  <c r="V81" i="19"/>
  <c r="AQ85" i="19"/>
  <c r="CH44" i="19"/>
  <c r="AF38" i="19"/>
  <c r="AW102" i="19"/>
  <c r="AL55" i="19"/>
  <c r="P2" i="19"/>
  <c r="AA88" i="19"/>
  <c r="AA23" i="19"/>
  <c r="V71" i="19"/>
  <c r="AW12" i="19"/>
  <c r="V103" i="19"/>
  <c r="AF88" i="19"/>
  <c r="AW39" i="19"/>
  <c r="AQ69" i="19"/>
  <c r="AA91" i="19"/>
  <c r="BS27" i="19"/>
  <c r="BX61" i="19"/>
  <c r="AW94" i="19"/>
  <c r="AL111" i="19"/>
  <c r="P35" i="19"/>
  <c r="AF59" i="19"/>
  <c r="AF82" i="19"/>
  <c r="BN37" i="19"/>
  <c r="V31" i="19"/>
  <c r="AF41" i="19"/>
  <c r="BC74" i="19"/>
  <c r="AW80" i="19"/>
  <c r="AL41" i="19"/>
  <c r="BS99" i="19"/>
  <c r="CC8" i="19"/>
  <c r="BC41" i="19"/>
  <c r="AA50" i="19"/>
  <c r="P27" i="19"/>
  <c r="AA70" i="19"/>
  <c r="P95" i="19"/>
  <c r="AL57" i="19"/>
  <c r="AF103" i="19"/>
  <c r="P85" i="19"/>
  <c r="BN56" i="19"/>
  <c r="BS90" i="19"/>
  <c r="AW14" i="19"/>
  <c r="AL31" i="19"/>
  <c r="BN29" i="19"/>
  <c r="AA56" i="19"/>
  <c r="AF17" i="19"/>
  <c r="V39" i="19"/>
  <c r="AA40" i="19"/>
  <c r="AA6" i="19"/>
  <c r="P63" i="19"/>
  <c r="AL33" i="19"/>
  <c r="AF79" i="19"/>
  <c r="P69" i="19"/>
  <c r="BN48" i="19"/>
  <c r="BS82" i="19"/>
  <c r="AW6" i="19"/>
  <c r="AF68" i="19"/>
  <c r="BC63" i="19"/>
  <c r="AQ2" i="19"/>
  <c r="BC75" i="19"/>
  <c r="AA51" i="19"/>
  <c r="AA36" i="19"/>
  <c r="CH68" i="19"/>
  <c r="BH37" i="19"/>
  <c r="BS10" i="19"/>
  <c r="AQ43" i="19"/>
  <c r="AF60" i="19"/>
  <c r="BH34" i="19"/>
  <c r="V37" i="19"/>
  <c r="AW98" i="19"/>
  <c r="P70" i="19"/>
  <c r="BH94" i="19"/>
  <c r="AW103" i="19"/>
  <c r="BX86" i="19"/>
  <c r="V96" i="19"/>
  <c r="BH28" i="19"/>
  <c r="AF61" i="19"/>
  <c r="V78" i="19"/>
  <c r="AQ73" i="19"/>
  <c r="BC54" i="19"/>
  <c r="AW66" i="19"/>
  <c r="P54" i="19"/>
  <c r="BH78" i="19"/>
  <c r="AW71" i="19"/>
  <c r="BX78" i="19"/>
  <c r="V64" i="19"/>
  <c r="BH20" i="19"/>
  <c r="AF53" i="19"/>
  <c r="V70" i="19"/>
  <c r="AQ57" i="19"/>
  <c r="BC30" i="19"/>
  <c r="P96" i="19"/>
  <c r="BH33" i="19"/>
  <c r="BS2" i="19"/>
  <c r="ER65" i="19"/>
  <c r="ER75" i="19"/>
  <c r="ER93" i="19"/>
  <c r="ER18" i="19"/>
  <c r="ER53" i="19"/>
  <c r="ER6" i="19"/>
  <c r="ER8" i="19"/>
  <c r="ER43" i="19"/>
  <c r="CM17" i="19"/>
  <c r="BN46" i="19"/>
  <c r="P89" i="19"/>
  <c r="BH54" i="19"/>
  <c r="DU85" i="19"/>
  <c r="DU3" i="19"/>
  <c r="DP54" i="19"/>
  <c r="EP99" i="19"/>
  <c r="CS56" i="19"/>
  <c r="CY47" i="19"/>
  <c r="BC4" i="19"/>
  <c r="BX76" i="19"/>
  <c r="P18" i="19"/>
  <c r="BH49" i="19"/>
  <c r="BC69" i="19"/>
  <c r="P79" i="19"/>
  <c r="DU78" i="19"/>
  <c r="EK6" i="19"/>
  <c r="EF66" i="19"/>
  <c r="EF33" i="19"/>
  <c r="DU98" i="19"/>
  <c r="DZ84" i="19"/>
  <c r="EF22" i="19"/>
  <c r="EP27" i="19"/>
  <c r="CM93" i="19"/>
  <c r="CS84" i="19"/>
  <c r="AW41" i="19"/>
  <c r="BX4" i="19"/>
  <c r="BH17" i="19"/>
  <c r="AW35" i="19"/>
  <c r="AW106" i="19"/>
  <c r="P7" i="19"/>
  <c r="BS110" i="19"/>
  <c r="BH13" i="19"/>
  <c r="AL50" i="19"/>
  <c r="CC89" i="19"/>
  <c r="CC24" i="19"/>
  <c r="AW38" i="19"/>
  <c r="AF100" i="19"/>
  <c r="BH82" i="19"/>
  <c r="V101" i="19"/>
  <c r="AA46" i="19"/>
  <c r="P76" i="19"/>
  <c r="AF43" i="19"/>
  <c r="AW3" i="19"/>
  <c r="V50" i="19"/>
  <c r="AL97" i="19"/>
  <c r="AL26" i="19"/>
  <c r="V16" i="19"/>
  <c r="BN72" i="19"/>
  <c r="BS106" i="19"/>
  <c r="AW30" i="19"/>
  <c r="AL47" i="19"/>
  <c r="BN61" i="19"/>
  <c r="AA72" i="19"/>
  <c r="V108" i="19"/>
  <c r="AL38" i="19"/>
  <c r="V51" i="19"/>
  <c r="AF56" i="19"/>
  <c r="AW15" i="19"/>
  <c r="AQ45" i="19"/>
  <c r="AA67" i="19"/>
  <c r="BS19" i="19"/>
  <c r="BX53" i="19"/>
  <c r="AW86" i="19"/>
  <c r="AL103" i="19"/>
  <c r="BH66" i="19"/>
  <c r="P92" i="19"/>
  <c r="BH70" i="19"/>
  <c r="AA99" i="19"/>
  <c r="AA68" i="19"/>
  <c r="CH84" i="19"/>
  <c r="BH77" i="19"/>
  <c r="BS26" i="19"/>
  <c r="AQ59" i="19"/>
  <c r="AF76" i="19"/>
  <c r="BH50" i="19"/>
  <c r="V61" i="19"/>
  <c r="AA22" i="19"/>
  <c r="P4" i="19"/>
  <c r="P58" i="19"/>
  <c r="P12" i="19"/>
  <c r="BH14" i="19"/>
  <c r="AA75" i="19"/>
  <c r="AA52" i="19"/>
  <c r="CH76" i="19"/>
  <c r="BH61" i="19"/>
  <c r="BS18" i="19"/>
  <c r="AQ51" i="19"/>
  <c r="AF4" i="19"/>
  <c r="AQ97" i="19"/>
  <c r="AF9" i="19"/>
  <c r="AF87" i="19"/>
  <c r="P77" i="19"/>
  <c r="V9" i="19"/>
  <c r="CH4" i="19"/>
  <c r="AW31" i="19"/>
  <c r="BN55" i="19"/>
  <c r="AL88" i="19"/>
  <c r="AA105" i="19"/>
  <c r="BC55" i="19"/>
  <c r="P50" i="19"/>
  <c r="AL60" i="19"/>
  <c r="BH53" i="19"/>
  <c r="BC51" i="19"/>
  <c r="AQ20" i="19"/>
  <c r="BX22" i="19"/>
  <c r="AA2" i="19"/>
  <c r="BC73" i="19"/>
  <c r="AA106" i="19"/>
  <c r="V14" i="19"/>
  <c r="AL86" i="19"/>
  <c r="AQ96" i="19"/>
  <c r="AL28" i="19"/>
  <c r="BH29" i="19"/>
  <c r="BC35" i="19"/>
  <c r="AL105" i="19"/>
  <c r="BX14" i="19"/>
  <c r="CC32" i="19"/>
  <c r="BC65" i="19"/>
  <c r="AA98" i="19"/>
  <c r="V6" i="19"/>
  <c r="AL70" i="19"/>
  <c r="AQ72" i="19"/>
  <c r="P84" i="19"/>
  <c r="V84" i="19"/>
  <c r="ER108" i="19"/>
  <c r="ER48" i="19"/>
  <c r="ER102" i="19"/>
  <c r="ER39" i="19"/>
  <c r="ER26" i="19"/>
  <c r="ER66" i="19"/>
  <c r="ER63" i="19"/>
  <c r="ER90" i="19"/>
  <c r="ER36" i="19"/>
  <c r="ER89" i="19"/>
  <c r="ER14" i="19"/>
  <c r="ER95" i="19"/>
  <c r="ER38" i="19"/>
  <c r="ER30" i="19"/>
  <c r="P74" i="19"/>
  <c r="BN63" i="19"/>
  <c r="AA49" i="19"/>
  <c r="BN59" i="19"/>
  <c r="BS60" i="19"/>
  <c r="CC49" i="19"/>
  <c r="AF110" i="19"/>
  <c r="AL24" i="19"/>
  <c r="AA41" i="19"/>
  <c r="BN36" i="19"/>
  <c r="AW95" i="19"/>
  <c r="AW16" i="19"/>
  <c r="BS51" i="19"/>
  <c r="BX85" i="19"/>
  <c r="AQ26" i="19"/>
  <c r="P59" i="19"/>
  <c r="AL45" i="19"/>
  <c r="AL43" i="19"/>
  <c r="AQ101" i="19"/>
  <c r="AF22" i="19"/>
  <c r="BX77" i="19"/>
  <c r="AW110" i="19"/>
  <c r="P51" i="19"/>
  <c r="AF83" i="19"/>
  <c r="V2" i="19"/>
  <c r="V11" i="19"/>
  <c r="ER9" i="19"/>
  <c r="ER74" i="19"/>
  <c r="ER111" i="19"/>
  <c r="ER29" i="19"/>
  <c r="ER22" i="19"/>
  <c r="ER19" i="19"/>
  <c r="ER92" i="19"/>
  <c r="ER37" i="19"/>
  <c r="ER67" i="19"/>
  <c r="ER68" i="19"/>
  <c r="ER91" i="19"/>
  <c r="ER35" i="19"/>
  <c r="ER106" i="19"/>
  <c r="ER70" i="19"/>
  <c r="ER44" i="19"/>
  <c r="ER2" i="19"/>
  <c r="ER104" i="19"/>
  <c r="BX88" i="19"/>
  <c r="BC8" i="19"/>
  <c r="CC44" i="19"/>
  <c r="AL42" i="19"/>
  <c r="DJ47" i="19"/>
  <c r="DD74" i="19"/>
  <c r="DD16" i="19"/>
  <c r="EP35" i="19"/>
  <c r="CM101" i="19"/>
  <c r="CS92" i="19"/>
  <c r="AW49" i="19"/>
  <c r="BX12" i="19"/>
  <c r="BH41" i="19"/>
  <c r="AW59" i="19"/>
  <c r="BC5" i="19"/>
  <c r="P15" i="19"/>
  <c r="DU14" i="19"/>
  <c r="EF51" i="19"/>
  <c r="DZ111" i="19"/>
  <c r="DZ78" i="19"/>
  <c r="DU34" i="19"/>
  <c r="DZ20" i="19"/>
  <c r="DZ67" i="19"/>
  <c r="EK72" i="19"/>
  <c r="CM29" i="19"/>
  <c r="CS20" i="19"/>
  <c r="AQ86" i="19"/>
  <c r="BS49" i="19"/>
  <c r="AW51" i="19"/>
  <c r="AL5" i="19"/>
  <c r="AW42" i="19"/>
  <c r="BS28" i="19"/>
  <c r="BH72" i="19"/>
  <c r="AW63" i="19"/>
  <c r="V89" i="19"/>
  <c r="CC25" i="19"/>
  <c r="BX69" i="19"/>
  <c r="AQ19" i="19"/>
  <c r="AF36" i="19"/>
  <c r="BC111" i="19"/>
  <c r="P106" i="19"/>
  <c r="V91" i="19"/>
  <c r="V68" i="19"/>
  <c r="P82" i="19"/>
  <c r="V95" i="19"/>
  <c r="BN73" i="19"/>
  <c r="AF30" i="19"/>
  <c r="AA100" i="19"/>
  <c r="CH100" i="19"/>
  <c r="BH101" i="19"/>
  <c r="BS42" i="19"/>
  <c r="AQ75" i="19"/>
  <c r="AF92" i="19"/>
  <c r="BH74" i="19"/>
  <c r="V85" i="19"/>
  <c r="AA38" i="19"/>
  <c r="BH2" i="19"/>
  <c r="V23" i="19"/>
  <c r="V18" i="19"/>
  <c r="AL73" i="19"/>
  <c r="AL10" i="19"/>
  <c r="P101" i="19"/>
  <c r="BN64" i="19"/>
  <c r="BS98" i="19"/>
  <c r="AW22" i="19"/>
  <c r="AL39" i="19"/>
  <c r="AW100" i="19"/>
  <c r="DJ2" i="19"/>
  <c r="AL58" i="19"/>
  <c r="V24" i="19"/>
  <c r="V41" i="19"/>
  <c r="CH20" i="19"/>
  <c r="AW87" i="19"/>
  <c r="BN71" i="19"/>
  <c r="AL104" i="19"/>
  <c r="AF12" i="19"/>
  <c r="BC79" i="19"/>
  <c r="V67" i="19"/>
  <c r="P16" i="19"/>
  <c r="BN76" i="19"/>
  <c r="V43" i="19"/>
  <c r="AF111" i="19"/>
  <c r="P109" i="19"/>
  <c r="V25" i="19"/>
  <c r="CH12" i="19"/>
  <c r="AW55" i="19"/>
  <c r="AL96" i="19"/>
  <c r="AF27" i="19"/>
  <c r="AA28" i="19"/>
  <c r="BH109" i="19"/>
  <c r="BH100" i="19"/>
  <c r="AW60" i="19"/>
  <c r="AL75" i="19"/>
  <c r="AF46" i="19"/>
  <c r="BC9" i="19"/>
  <c r="AF91" i="19"/>
  <c r="AW79" i="19"/>
  <c r="BS43" i="19"/>
  <c r="AQ18" i="19"/>
  <c r="AL21" i="19"/>
  <c r="ER61" i="19"/>
  <c r="ER21" i="19"/>
  <c r="ER60" i="19"/>
  <c r="ER71" i="19"/>
  <c r="ER24" i="19"/>
  <c r="ER86" i="19"/>
  <c r="ER84" i="19"/>
  <c r="ER49" i="19"/>
  <c r="ER55" i="19"/>
  <c r="ER17" i="19"/>
  <c r="ER4" i="19"/>
  <c r="ER15" i="19"/>
  <c r="ER5" i="19"/>
  <c r="BN50" i="19"/>
  <c r="BC47" i="19"/>
  <c r="BS6" i="19"/>
  <c r="EK15" i="19"/>
  <c r="AW2" i="19"/>
  <c r="EK35" i="19"/>
  <c r="EP68" i="19"/>
  <c r="EK16" i="19"/>
  <c r="CH82" i="19"/>
  <c r="CM73" i="19"/>
  <c r="CM64" i="19"/>
  <c r="BN102" i="19"/>
  <c r="AL109" i="19"/>
  <c r="AA39" i="19"/>
  <c r="AQ95" i="19"/>
  <c r="BN49" i="19"/>
  <c r="DJ104" i="19"/>
  <c r="DZ32" i="19"/>
  <c r="DU92" i="19"/>
  <c r="DU59" i="19"/>
  <c r="DP15" i="19"/>
  <c r="DP110" i="19"/>
  <c r="DU48" i="19"/>
  <c r="EF53" i="19"/>
  <c r="CH9" i="19"/>
  <c r="CH110" i="19"/>
  <c r="CH101" i="19"/>
  <c r="BN30" i="19"/>
  <c r="AA111" i="19"/>
  <c r="P57" i="19"/>
  <c r="AQ23" i="19"/>
  <c r="BH30" i="19"/>
  <c r="AF105" i="19"/>
  <c r="AQ12" i="19"/>
  <c r="P62" i="19"/>
  <c r="BX6" i="19"/>
  <c r="BX5" i="19"/>
  <c r="AL64" i="19"/>
  <c r="AA81" i="19"/>
  <c r="BC15" i="19"/>
  <c r="P10" i="19"/>
  <c r="V27" i="19"/>
  <c r="V83" i="19"/>
  <c r="AW67" i="19"/>
  <c r="V7" i="19"/>
  <c r="AQ61" i="19"/>
  <c r="V72" i="19"/>
  <c r="V73" i="19"/>
  <c r="CH36" i="19"/>
  <c r="BC26" i="19"/>
  <c r="BN87" i="19"/>
  <c r="AQ11" i="19"/>
  <c r="AF28" i="19"/>
  <c r="BC103" i="19"/>
  <c r="P98" i="19"/>
  <c r="V19" i="19"/>
  <c r="AQ8" i="19"/>
  <c r="P38" i="19"/>
  <c r="BN17" i="19"/>
  <c r="AF14" i="19"/>
  <c r="AA84" i="19"/>
  <c r="CH92" i="19"/>
  <c r="BH93" i="19"/>
  <c r="BS34" i="19"/>
  <c r="AQ67" i="19"/>
  <c r="AF84" i="19"/>
  <c r="AQ17" i="19"/>
  <c r="BS14" i="19"/>
  <c r="AA76" i="19"/>
  <c r="BS84" i="19"/>
  <c r="AF2" i="19"/>
  <c r="CC65" i="19"/>
  <c r="AL49" i="19"/>
  <c r="BN7" i="19"/>
  <c r="AL40" i="19"/>
  <c r="AA57" i="19"/>
  <c r="AW84" i="19"/>
  <c r="BX66" i="19"/>
  <c r="V3" i="19"/>
  <c r="AL87" i="19"/>
  <c r="AW19" i="19"/>
  <c r="BN91" i="19"/>
  <c r="AA44" i="19"/>
  <c r="BS76" i="19"/>
  <c r="BS59" i="19"/>
  <c r="CC57" i="19"/>
  <c r="AL25" i="19"/>
  <c r="BH108" i="19"/>
  <c r="AL32" i="19"/>
  <c r="V94" i="19"/>
  <c r="V45" i="19"/>
  <c r="BC21" i="19"/>
  <c r="P86" i="19"/>
  <c r="BN9" i="19"/>
  <c r="BC18" i="19"/>
  <c r="BX94" i="19"/>
  <c r="AA11" i="19"/>
  <c r="BH36" i="19"/>
  <c r="AF69" i="19"/>
  <c r="V86" i="19"/>
  <c r="AQ81" i="19"/>
  <c r="BC78" i="19"/>
  <c r="AA37" i="19"/>
  <c r="AQ52" i="19"/>
  <c r="AL82" i="19"/>
  <c r="V80" i="19"/>
  <c r="BN96" i="19"/>
  <c r="BX21" i="19"/>
  <c r="AW54" i="19"/>
  <c r="AL71" i="19"/>
  <c r="DD2" i="19"/>
  <c r="AF3" i="19"/>
  <c r="AA79" i="19"/>
  <c r="AA5" i="19"/>
  <c r="AQ28" i="19"/>
  <c r="AL66" i="19"/>
  <c r="V56" i="19"/>
  <c r="BN88" i="19"/>
  <c r="BX13" i="19"/>
  <c r="AW46" i="19"/>
  <c r="AL63" i="19"/>
  <c r="BN2" i="19"/>
  <c r="AA96" i="19"/>
  <c r="AA47" i="19"/>
  <c r="V79" i="19"/>
  <c r="AA18" i="19"/>
  <c r="ER13" i="19"/>
  <c r="ER77" i="19"/>
  <c r="ER31" i="19"/>
  <c r="ER109" i="19"/>
  <c r="ER34" i="19"/>
  <c r="ER80" i="19"/>
  <c r="ER99" i="19"/>
  <c r="ER85" i="19"/>
  <c r="ER64" i="19"/>
  <c r="ER7" i="19"/>
  <c r="ER11" i="19"/>
  <c r="BC12" i="19"/>
  <c r="P42" i="19"/>
  <c r="BC77" i="19"/>
  <c r="DU86" i="19"/>
  <c r="EF74" i="19"/>
  <c r="DU106" i="19"/>
  <c r="EF30" i="19"/>
  <c r="DZ106" i="19"/>
  <c r="CC62" i="19"/>
  <c r="CH54" i="19"/>
  <c r="CH45" i="19"/>
  <c r="BH83" i="19"/>
  <c r="V76" i="19"/>
  <c r="CM10" i="19"/>
  <c r="AL76" i="19"/>
  <c r="BC43" i="19"/>
  <c r="DD85" i="19"/>
  <c r="DU13" i="19"/>
  <c r="DP73" i="19"/>
  <c r="DP40" i="19"/>
  <c r="DD105" i="19"/>
  <c r="DJ91" i="19"/>
  <c r="DP29" i="19"/>
  <c r="DZ34" i="19"/>
  <c r="BX99" i="19"/>
  <c r="CC91" i="19"/>
  <c r="CC82" i="19"/>
  <c r="BH11" i="19"/>
  <c r="P49" i="19"/>
  <c r="CH47" i="19"/>
  <c r="AL4" i="19"/>
  <c r="AW24" i="19"/>
  <c r="AL11" i="19"/>
  <c r="V88" i="19"/>
  <c r="BH21" i="19"/>
  <c r="BS35" i="19"/>
  <c r="BN95" i="19"/>
  <c r="AF109" i="19"/>
  <c r="AA17" i="19"/>
  <c r="AW28" i="19"/>
  <c r="BH73" i="19"/>
  <c r="P56" i="19"/>
  <c r="AA86" i="19"/>
  <c r="AA30" i="19"/>
  <c r="BS78" i="19"/>
  <c r="AA108" i="19"/>
  <c r="BS108" i="19"/>
  <c r="P22" i="19"/>
  <c r="CC81" i="19"/>
  <c r="AQ4" i="19"/>
  <c r="BN23" i="19"/>
  <c r="AL56" i="19"/>
  <c r="AA73" i="19"/>
  <c r="AW108" i="19"/>
  <c r="EP2" i="19"/>
  <c r="P48" i="19"/>
  <c r="V75" i="19"/>
  <c r="V87" i="19"/>
  <c r="AQ5" i="19"/>
  <c r="V48" i="19"/>
  <c r="V57" i="19"/>
  <c r="CH28" i="19"/>
  <c r="AW111" i="19"/>
  <c r="BN79" i="19"/>
  <c r="AQ3" i="19"/>
  <c r="AF20" i="19"/>
  <c r="V77" i="19"/>
  <c r="BC85" i="19"/>
  <c r="V17" i="19"/>
  <c r="BN41" i="19"/>
  <c r="BC66" i="19"/>
  <c r="BX110" i="19"/>
  <c r="AA59" i="19"/>
  <c r="BH52" i="19"/>
  <c r="AF85" i="19"/>
  <c r="V102" i="19"/>
  <c r="AQ105" i="19"/>
  <c r="BH9" i="19"/>
  <c r="P24" i="19"/>
  <c r="BN13" i="19"/>
  <c r="AF10" i="19"/>
  <c r="BC53" i="19"/>
  <c r="P110" i="19"/>
  <c r="BN25" i="19"/>
  <c r="BC42" i="19"/>
  <c r="BX102" i="19"/>
  <c r="AA35" i="19"/>
  <c r="BH44" i="19"/>
  <c r="AF77" i="19"/>
  <c r="V30" i="19"/>
  <c r="BC94" i="19"/>
  <c r="AL92" i="19"/>
  <c r="BH85" i="19"/>
  <c r="BC67" i="19"/>
  <c r="AQ36" i="19"/>
  <c r="BX30" i="19"/>
  <c r="P13" i="19"/>
  <c r="BC81" i="19"/>
  <c r="AF5" i="19"/>
  <c r="V22" i="19"/>
  <c r="AL94" i="19"/>
  <c r="AA103" i="19"/>
  <c r="DZ2" i="19"/>
  <c r="AF102" i="19"/>
  <c r="AF47" i="19"/>
  <c r="P21" i="19"/>
  <c r="BN32" i="19"/>
  <c r="BS66" i="19"/>
  <c r="AQ99" i="19"/>
  <c r="AL7" i="19"/>
  <c r="BH106" i="19"/>
  <c r="AA16" i="19"/>
  <c r="AA62" i="19"/>
  <c r="BS68" i="19"/>
  <c r="AF78" i="19"/>
  <c r="AF31" i="19"/>
  <c r="P5" i="19"/>
  <c r="BN24" i="19"/>
  <c r="BS58" i="19"/>
  <c r="AQ91" i="19"/>
  <c r="AF108" i="19"/>
  <c r="BH90" i="19"/>
  <c r="V109" i="19"/>
  <c r="AA54" i="19"/>
  <c r="P100" i="19"/>
  <c r="P28" i="19"/>
  <c r="ER103" i="19"/>
  <c r="ER78" i="19"/>
  <c r="ER41" i="19"/>
  <c r="ER62" i="19"/>
  <c r="CM8" i="19"/>
  <c r="AF50" i="19"/>
  <c r="AQ39" i="19"/>
  <c r="DJ48" i="19"/>
  <c r="DU36" i="19"/>
  <c r="DJ68" i="19"/>
  <c r="DP101" i="19"/>
  <c r="DU23" i="19"/>
  <c r="BS88" i="19"/>
  <c r="BX80" i="19"/>
  <c r="BX71" i="19"/>
  <c r="AW109" i="19"/>
  <c r="CM11" i="19"/>
  <c r="CC36" i="19"/>
  <c r="AQ46" i="19"/>
  <c r="AL34" i="19"/>
  <c r="CS111" i="19"/>
  <c r="DJ39" i="19"/>
  <c r="DD99" i="19"/>
  <c r="DD66" i="19"/>
  <c r="CY22" i="19"/>
  <c r="DD8" i="19"/>
  <c r="DD55" i="19"/>
  <c r="DP60" i="19"/>
  <c r="BS16" i="19"/>
  <c r="BX8" i="19"/>
  <c r="CS18" i="19"/>
  <c r="AW37" i="19"/>
  <c r="CH48" i="19"/>
  <c r="BX73" i="19"/>
  <c r="AL83" i="19"/>
  <c r="AL18" i="19"/>
  <c r="V82" i="19"/>
  <c r="DP2" i="19"/>
  <c r="AL89" i="19"/>
  <c r="BN80" i="19"/>
  <c r="BN31" i="19"/>
  <c r="AF45" i="19"/>
  <c r="V62" i="19"/>
  <c r="AQ41" i="19"/>
  <c r="BC6" i="19"/>
  <c r="P8" i="19"/>
  <c r="AA26" i="19"/>
  <c r="P32" i="19"/>
  <c r="BH40" i="19"/>
  <c r="V65" i="19"/>
  <c r="BN89" i="19"/>
  <c r="BC106" i="19"/>
  <c r="CC17" i="19"/>
  <c r="AA107" i="19"/>
  <c r="BH68" i="19"/>
  <c r="AF101" i="19"/>
  <c r="AA9" i="19"/>
  <c r="AW20" i="19"/>
  <c r="BH57" i="19"/>
  <c r="P60" i="19"/>
  <c r="P44" i="19"/>
  <c r="BS46" i="19"/>
  <c r="AA92" i="19"/>
  <c r="BS92" i="19"/>
  <c r="P6" i="19"/>
  <c r="CC73" i="19"/>
  <c r="AL81" i="19"/>
  <c r="BN15" i="19"/>
  <c r="AL48" i="19"/>
  <c r="AA65" i="19"/>
  <c r="AF58" i="19"/>
  <c r="AQ47" i="19"/>
  <c r="BS67" i="19"/>
  <c r="BC107" i="19"/>
  <c r="AQ92" i="19"/>
  <c r="BX46" i="19"/>
  <c r="P61" i="19"/>
  <c r="BC97" i="19"/>
  <c r="AF21" i="19"/>
  <c r="V38" i="19"/>
  <c r="AQ9" i="19"/>
  <c r="AW43" i="19"/>
  <c r="AA10" i="19"/>
  <c r="AW76" i="19"/>
  <c r="AA14" i="19"/>
  <c r="AQ15" i="19"/>
  <c r="BN8" i="19"/>
  <c r="BC83" i="19"/>
  <c r="AQ60" i="19"/>
  <c r="BX38" i="19"/>
  <c r="P37" i="19"/>
  <c r="BC89" i="19"/>
  <c r="AF13" i="19"/>
  <c r="P75" i="19"/>
  <c r="AL77" i="19"/>
  <c r="AL107" i="19"/>
  <c r="BC10" i="19"/>
  <c r="AW32" i="19"/>
  <c r="AF70" i="19"/>
  <c r="BS75" i="19"/>
  <c r="BX93" i="19"/>
  <c r="BC17" i="19"/>
  <c r="AQ34" i="19"/>
  <c r="P67" i="19"/>
  <c r="AF107" i="19"/>
  <c r="P88" i="19"/>
  <c r="BC19" i="19"/>
  <c r="AA27" i="19"/>
  <c r="AA20" i="19"/>
  <c r="CH60" i="19"/>
  <c r="BH5" i="19"/>
  <c r="BN111" i="19"/>
  <c r="AQ35" i="19"/>
  <c r="AF52" i="19"/>
  <c r="BH26" i="19"/>
  <c r="V21" i="19"/>
  <c r="V107" i="19"/>
  <c r="AW72" i="19"/>
  <c r="AA3" i="19"/>
  <c r="V105" i="19"/>
  <c r="CH52" i="19"/>
  <c r="BC82" i="19"/>
  <c r="BN103" i="19"/>
  <c r="AQ27" i="19"/>
  <c r="AF44" i="19"/>
  <c r="BH10" i="19"/>
  <c r="V13" i="19"/>
  <c r="V99" i="19"/>
  <c r="AA34" i="19"/>
  <c r="V59" i="19"/>
  <c r="ER28" i="19"/>
  <c r="ER12" i="19"/>
  <c r="ER79" i="19"/>
  <c r="ER58" i="19"/>
  <c r="ER40" i="19"/>
  <c r="ER47" i="19"/>
  <c r="ER32" i="19"/>
  <c r="ER81" i="19"/>
  <c r="ER72" i="19"/>
  <c r="ER105" i="19"/>
  <c r="ER46" i="19"/>
  <c r="ER59" i="19"/>
  <c r="ER50" i="19"/>
  <c r="ER88" i="19"/>
  <c r="AL93" i="19"/>
  <c r="BC25" i="19"/>
  <c r="AA78" i="19"/>
  <c r="AQ68" i="19"/>
  <c r="V104" i="19"/>
  <c r="BN104" i="19"/>
  <c r="AW62" i="19"/>
  <c r="AL79" i="19"/>
  <c r="AF11" i="19"/>
  <c r="P80" i="19"/>
  <c r="P53" i="19"/>
  <c r="P94" i="19"/>
  <c r="AQ100" i="19"/>
  <c r="AL80" i="19"/>
  <c r="AA97" i="19"/>
  <c r="P34" i="19"/>
  <c r="P108" i="19"/>
  <c r="P29" i="19"/>
  <c r="P78" i="19"/>
  <c r="AQ76" i="19"/>
  <c r="BN39" i="19"/>
  <c r="AL72" i="19"/>
  <c r="BC23" i="19"/>
  <c r="P26" i="19"/>
  <c r="BC87" i="19"/>
  <c r="AL53" i="19"/>
  <c r="ER96" i="19"/>
  <c r="ER107" i="19"/>
  <c r="ER54" i="19"/>
  <c r="ER3" i="19"/>
  <c r="ER110" i="19"/>
  <c r="ER16" i="19"/>
  <c r="ER51" i="19"/>
  <c r="ER100" i="19"/>
  <c r="ER33" i="19"/>
  <c r="CC33" i="19"/>
  <c r="BH97" i="19"/>
  <c r="V15" i="19"/>
  <c r="ER73" i="19"/>
  <c r="ER45" i="19"/>
  <c r="ER25" i="19"/>
  <c r="ER87" i="19"/>
  <c r="ER76" i="19"/>
  <c r="FC71" i="19"/>
  <c r="ET87" i="19"/>
  <c r="EV15" i="19"/>
  <c r="EX106" i="19"/>
  <c r="EZ81" i="19"/>
  <c r="FC53" i="19"/>
  <c r="EZ107" i="19"/>
  <c r="EX21" i="19"/>
  <c r="FC52" i="19"/>
  <c r="ET5" i="19"/>
  <c r="EX94" i="19"/>
  <c r="EV63" i="19"/>
  <c r="ET60" i="19"/>
  <c r="FC42" i="19"/>
  <c r="ET71" i="19"/>
  <c r="FC99" i="19"/>
  <c r="FC79" i="19"/>
  <c r="ET67" i="19"/>
  <c r="EZ76" i="19"/>
  <c r="EX25" i="19"/>
  <c r="FC72" i="19"/>
  <c r="ET55" i="19"/>
  <c r="EX102" i="19"/>
  <c r="EZ79" i="19"/>
  <c r="FC45" i="19"/>
  <c r="ET85" i="19"/>
  <c r="EZ87" i="19"/>
  <c r="EV98" i="19"/>
  <c r="ET9" i="19"/>
  <c r="EZ66" i="19"/>
  <c r="EV43" i="19"/>
  <c r="ET26" i="19"/>
  <c r="EV52" i="19"/>
  <c r="ET108" i="19"/>
  <c r="EZ98" i="19"/>
  <c r="FC111" i="19"/>
  <c r="EX57" i="19"/>
  <c r="EV49" i="19"/>
  <c r="ET21" i="19"/>
  <c r="EV65" i="19"/>
  <c r="FC34" i="19"/>
  <c r="ET38" i="19"/>
  <c r="EV94" i="19"/>
  <c r="EV23" i="19"/>
  <c r="ET23" i="19"/>
  <c r="EZ9" i="19"/>
  <c r="EZ53" i="19"/>
  <c r="EX111" i="19"/>
  <c r="ET48" i="19"/>
  <c r="EZ93" i="19"/>
  <c r="ET76" i="19"/>
  <c r="FC48" i="19"/>
  <c r="FC8" i="19"/>
  <c r="ET51" i="19"/>
  <c r="ET34" i="19"/>
  <c r="EV9" i="19"/>
  <c r="EZ5" i="19"/>
  <c r="EV40" i="19"/>
  <c r="EZ77" i="19"/>
  <c r="EX32" i="19"/>
  <c r="FC75" i="19"/>
  <c r="FC7" i="19"/>
  <c r="ET78" i="19"/>
  <c r="EX98" i="19"/>
  <c r="EZ104" i="19"/>
  <c r="EV81" i="19"/>
  <c r="EZ95" i="19"/>
  <c r="FC25" i="19"/>
  <c r="EX91" i="19"/>
  <c r="EZ25" i="19"/>
  <c r="EV38" i="19"/>
  <c r="ET10" i="19"/>
  <c r="EZ26" i="19"/>
  <c r="ET15" i="19"/>
  <c r="EX108" i="19"/>
  <c r="EX56" i="19"/>
  <c r="ET33" i="19"/>
  <c r="EZ34" i="19"/>
  <c r="ET107" i="19"/>
  <c r="EZ58" i="19"/>
  <c r="FC36" i="19"/>
  <c r="FC81" i="19"/>
  <c r="EZ109" i="19"/>
  <c r="ET18" i="19"/>
  <c r="EV4" i="19"/>
  <c r="FC77" i="19"/>
  <c r="FC39" i="19"/>
  <c r="ET88" i="19"/>
  <c r="ET61" i="19"/>
  <c r="EZ36" i="19"/>
  <c r="EZ103" i="19"/>
  <c r="EZ12" i="19"/>
  <c r="EV85" i="19"/>
  <c r="EZ97" i="19"/>
  <c r="EX27" i="19"/>
  <c r="EV16" i="19"/>
  <c r="FC78" i="19"/>
  <c r="FC4" i="19"/>
  <c r="ET77" i="19"/>
  <c r="EX74" i="19"/>
  <c r="EV12" i="19"/>
  <c r="EZ92" i="19"/>
  <c r="EX85" i="19"/>
  <c r="FC106" i="19"/>
  <c r="EX95" i="19"/>
  <c r="FC57" i="19"/>
  <c r="FC83" i="19"/>
  <c r="ET63" i="19"/>
  <c r="EX52" i="19"/>
  <c r="EX11" i="19"/>
  <c r="EZ94" i="19"/>
  <c r="EZ51" i="19"/>
  <c r="EV83" i="19"/>
  <c r="EV51" i="19"/>
  <c r="EX46" i="19"/>
  <c r="EV35" i="19"/>
  <c r="EV54" i="19"/>
  <c r="ET84" i="19"/>
  <c r="FC97" i="19"/>
  <c r="ET56" i="19"/>
  <c r="ET81" i="19"/>
  <c r="EV10" i="19"/>
  <c r="EX7" i="19"/>
  <c r="ET79" i="19"/>
  <c r="ET30" i="19"/>
  <c r="FC26" i="19"/>
  <c r="ET62" i="19"/>
  <c r="ET64" i="19"/>
  <c r="EV78" i="19"/>
  <c r="EV64" i="19"/>
  <c r="EX89" i="19"/>
  <c r="EZ28" i="19"/>
  <c r="EZ110" i="19"/>
  <c r="EX80" i="19"/>
  <c r="EZ59" i="19"/>
  <c r="EV89" i="19"/>
  <c r="ET29" i="19"/>
  <c r="EV74" i="19"/>
  <c r="FC50" i="19"/>
  <c r="FC66" i="19"/>
  <c r="ET99" i="19"/>
  <c r="ET65" i="19"/>
  <c r="EZ73" i="19"/>
  <c r="EX104" i="19"/>
  <c r="EV58" i="19"/>
  <c r="EZ54" i="19"/>
  <c r="EX100" i="19"/>
  <c r="EZ101" i="19"/>
  <c r="EX41" i="19"/>
  <c r="FC102" i="19"/>
  <c r="FC100" i="19"/>
  <c r="ET37" i="19"/>
  <c r="EX37" i="19"/>
  <c r="EV41" i="19"/>
  <c r="EZ23" i="19"/>
  <c r="EV14" i="19"/>
  <c r="FC59" i="19"/>
  <c r="EZ99" i="19"/>
  <c r="FC109" i="19"/>
  <c r="FC88" i="19"/>
  <c r="ET42" i="19"/>
  <c r="EZ47" i="19"/>
  <c r="EV62" i="19"/>
  <c r="EZ19" i="19"/>
  <c r="EZ29" i="19"/>
  <c r="EZ72" i="19"/>
  <c r="EZ48" i="19"/>
  <c r="EX77" i="19"/>
  <c r="EX79" i="19"/>
  <c r="EV69" i="19"/>
  <c r="FC92" i="19"/>
  <c r="FC86" i="19"/>
  <c r="ET86" i="19"/>
  <c r="EV80" i="19"/>
  <c r="EZ102" i="19"/>
  <c r="EV111" i="19"/>
  <c r="EX20" i="19"/>
  <c r="FC103" i="19"/>
  <c r="FC38" i="19"/>
  <c r="ET41" i="19"/>
  <c r="ET12" i="19"/>
  <c r="EX82" i="19"/>
  <c r="EX45" i="19"/>
  <c r="EV79" i="19"/>
  <c r="EX15" i="19"/>
  <c r="EV20" i="19"/>
  <c r="EV93" i="19"/>
  <c r="FC94" i="19"/>
  <c r="FC9" i="19"/>
  <c r="ET13" i="19"/>
  <c r="EX48" i="19"/>
  <c r="EV90" i="19"/>
  <c r="EX34" i="19"/>
  <c r="EZ44" i="19"/>
  <c r="EV86" i="19"/>
  <c r="FC67" i="19"/>
  <c r="FC64" i="19"/>
  <c r="ET52" i="19"/>
  <c r="ET96" i="19"/>
  <c r="EV108" i="19"/>
  <c r="EX58" i="19"/>
  <c r="EV95" i="19"/>
  <c r="EX76" i="19"/>
  <c r="EX63" i="19"/>
  <c r="FC68" i="19"/>
  <c r="EX68" i="19"/>
  <c r="FC10" i="19"/>
  <c r="FC23" i="19"/>
  <c r="ET54" i="19"/>
  <c r="ET106" i="19"/>
  <c r="EZ52" i="19"/>
  <c r="EX12" i="19"/>
  <c r="EV42" i="19"/>
  <c r="EX67" i="19"/>
  <c r="EV76" i="19"/>
  <c r="EX3" i="19"/>
  <c r="EZ69" i="19"/>
  <c r="ET95" i="19"/>
  <c r="ET16" i="19"/>
  <c r="EZ31" i="19"/>
  <c r="EX92" i="19"/>
  <c r="EV99" i="19"/>
  <c r="EX50" i="19"/>
  <c r="ET36" i="19"/>
  <c r="EZ32" i="19"/>
  <c r="FC90" i="19"/>
  <c r="ET53" i="19"/>
  <c r="EZ62" i="19"/>
  <c r="EZ82" i="19"/>
  <c r="EX88" i="19"/>
  <c r="EX59" i="19"/>
  <c r="EV27" i="19"/>
  <c r="EZ63" i="19"/>
  <c r="FC32" i="19"/>
  <c r="EX107" i="19"/>
  <c r="FC6" i="19"/>
  <c r="ET31" i="19"/>
  <c r="EZ35" i="19"/>
  <c r="EV3" i="19"/>
  <c r="EX24" i="19"/>
  <c r="FC110" i="19"/>
  <c r="FC107" i="19"/>
  <c r="EV91" i="19"/>
  <c r="EX109" i="19"/>
  <c r="EX13" i="19"/>
  <c r="FC54" i="19"/>
  <c r="ET45" i="19"/>
  <c r="EZ18" i="19"/>
  <c r="EZ71" i="19"/>
  <c r="EV57" i="19"/>
  <c r="EX62" i="19"/>
  <c r="ET82" i="19"/>
  <c r="ET75" i="19"/>
  <c r="EV31" i="19"/>
  <c r="FC40" i="19"/>
  <c r="EV21" i="19"/>
  <c r="FC82" i="19"/>
  <c r="EV97" i="19"/>
  <c r="FC20" i="19"/>
  <c r="ET89" i="19"/>
  <c r="EX51" i="19"/>
  <c r="EZ70" i="19"/>
  <c r="EZ39" i="19"/>
  <c r="FC43" i="19"/>
  <c r="ET100" i="19"/>
  <c r="EX84" i="19"/>
  <c r="EV32" i="19"/>
  <c r="EX47" i="19"/>
  <c r="FC2" i="19"/>
  <c r="ET44" i="19"/>
  <c r="EZ89" i="19"/>
  <c r="EV66" i="19"/>
  <c r="EZ65" i="19"/>
  <c r="ET91" i="19"/>
  <c r="EX66" i="19"/>
  <c r="EX96" i="19"/>
  <c r="FC14" i="19"/>
  <c r="ET4" i="19"/>
  <c r="EX90" i="19"/>
  <c r="EZ30" i="19"/>
  <c r="FC80" i="19"/>
  <c r="EX22" i="19"/>
  <c r="FC84" i="19"/>
  <c r="EV109" i="19"/>
  <c r="FC55" i="19"/>
  <c r="EX35" i="19"/>
  <c r="EZ106" i="19"/>
  <c r="EX105" i="19"/>
  <c r="EV87" i="19"/>
  <c r="FC105" i="19"/>
  <c r="FC29" i="19"/>
  <c r="ET80" i="19"/>
  <c r="EZ13" i="19"/>
  <c r="EZ33" i="19"/>
  <c r="EV36" i="19"/>
  <c r="EZ83" i="19"/>
  <c r="EX28" i="19"/>
  <c r="EZ17" i="19"/>
  <c r="EV33" i="19"/>
  <c r="EV47" i="19"/>
  <c r="FC31" i="19"/>
  <c r="ET103" i="19"/>
  <c r="ET32" i="19"/>
  <c r="EV67" i="19"/>
  <c r="EZ60" i="19"/>
  <c r="EX81" i="19"/>
  <c r="EV106" i="19"/>
  <c r="ET28" i="19"/>
  <c r="ET74" i="19"/>
  <c r="FC93" i="19"/>
  <c r="ET39" i="19"/>
  <c r="ET46" i="19"/>
  <c r="EV19" i="19"/>
  <c r="EX19" i="19"/>
  <c r="EX29" i="19"/>
  <c r="EX53" i="19"/>
  <c r="EV48" i="19"/>
  <c r="EZ4" i="19"/>
  <c r="EV25" i="19"/>
  <c r="FC33" i="19"/>
  <c r="EV105" i="19"/>
  <c r="FC51" i="19"/>
  <c r="FC28" i="19"/>
  <c r="ET83" i="19"/>
  <c r="EX97" i="19"/>
  <c r="EZ46" i="19"/>
  <c r="EZ6" i="19"/>
  <c r="EX55" i="19"/>
  <c r="FC13" i="19"/>
  <c r="FC27" i="19"/>
  <c r="ET90" i="19"/>
  <c r="ET101" i="19"/>
  <c r="EX8" i="19"/>
  <c r="EV26" i="19"/>
  <c r="EV2" i="19"/>
  <c r="EX75" i="19"/>
  <c r="EZ111" i="19"/>
  <c r="EZ68" i="19"/>
  <c r="FC85" i="19"/>
  <c r="ET93" i="19"/>
  <c r="ET27" i="19"/>
  <c r="EV11" i="19"/>
  <c r="EV34" i="19"/>
  <c r="EX44" i="19"/>
  <c r="EV73" i="19"/>
  <c r="EX14" i="19"/>
  <c r="FC56" i="19"/>
  <c r="FC58" i="19"/>
  <c r="ET11" i="19"/>
  <c r="EX6" i="19"/>
  <c r="EZ37" i="19"/>
  <c r="EV102" i="19"/>
  <c r="EZ15" i="19"/>
  <c r="EX40" i="19"/>
  <c r="EZ67" i="19"/>
  <c r="FC73" i="19"/>
  <c r="EX33" i="19"/>
  <c r="ET3" i="19"/>
  <c r="FC70" i="19"/>
  <c r="EX30" i="19"/>
  <c r="EX72" i="19"/>
  <c r="ET98" i="19"/>
  <c r="EZ96" i="19"/>
  <c r="EX10" i="19"/>
  <c r="ET57" i="19"/>
  <c r="EX87" i="19"/>
  <c r="ET68" i="19"/>
  <c r="EV37" i="19"/>
  <c r="FC17" i="19"/>
  <c r="FC21" i="19"/>
  <c r="ET92" i="19"/>
  <c r="EX18" i="19"/>
  <c r="EZ55" i="19"/>
  <c r="EV18" i="19"/>
  <c r="EV30" i="19"/>
  <c r="EZ88" i="19"/>
  <c r="EX86" i="19"/>
  <c r="FC18" i="19"/>
  <c r="FC98" i="19"/>
  <c r="FC96" i="19"/>
  <c r="ET72" i="19"/>
  <c r="ET17" i="19"/>
  <c r="EZ50" i="19"/>
  <c r="EZ86" i="19"/>
  <c r="EV17" i="19"/>
  <c r="EZ22" i="19"/>
  <c r="EZ24" i="19"/>
  <c r="FC16" i="19"/>
  <c r="FC60" i="19"/>
  <c r="ET69" i="19"/>
  <c r="ET111" i="19"/>
  <c r="EV24" i="19"/>
  <c r="EZ8" i="19"/>
  <c r="EV88" i="19"/>
  <c r="EX2" i="19"/>
  <c r="EX78" i="19"/>
  <c r="EV7" i="19"/>
  <c r="EZ27" i="19"/>
  <c r="ET7" i="19"/>
  <c r="EV82" i="19"/>
  <c r="FC30" i="19"/>
  <c r="FC65" i="19"/>
  <c r="EZ100" i="19"/>
  <c r="EX26" i="19"/>
  <c r="EZ61" i="19"/>
  <c r="EV5" i="19"/>
  <c r="FC63" i="19"/>
  <c r="EZ20" i="19"/>
  <c r="EZ64" i="19"/>
  <c r="EX43" i="19"/>
  <c r="ET22" i="19"/>
  <c r="EX42" i="19"/>
  <c r="EX31" i="19"/>
  <c r="FC35" i="19"/>
  <c r="FC87" i="19"/>
  <c r="ET58" i="19"/>
  <c r="EZ10" i="19"/>
  <c r="EV55" i="19"/>
  <c r="EX83" i="19"/>
  <c r="EZ40" i="19"/>
  <c r="EX49" i="19"/>
  <c r="EX23" i="19"/>
  <c r="ET49" i="19"/>
  <c r="FC12" i="19"/>
  <c r="FC3" i="19"/>
  <c r="ET109" i="19"/>
  <c r="ET47" i="19"/>
  <c r="EZ80" i="19"/>
  <c r="EZ91" i="19"/>
  <c r="EX65" i="19"/>
  <c r="EX71" i="19"/>
  <c r="EZ74" i="19"/>
  <c r="FC89" i="19"/>
  <c r="FC101" i="19"/>
  <c r="ET24" i="19"/>
  <c r="ET94" i="19"/>
  <c r="EX5" i="19"/>
  <c r="EV29" i="19"/>
  <c r="EZ38" i="19"/>
  <c r="EV53" i="19"/>
  <c r="EZ42" i="19"/>
  <c r="EZ2" i="19"/>
  <c r="EV68" i="19"/>
  <c r="ET110" i="19"/>
  <c r="EX61" i="19"/>
  <c r="FC24" i="19"/>
  <c r="ET66" i="19"/>
  <c r="ET19" i="19"/>
  <c r="EV100" i="19"/>
  <c r="EZ7" i="19"/>
  <c r="EV60" i="19"/>
  <c r="EX93" i="19"/>
  <c r="FC11" i="19"/>
  <c r="FC44" i="19"/>
  <c r="ET73" i="19"/>
  <c r="EZ3" i="19"/>
  <c r="EV46" i="19"/>
  <c r="EZ108" i="19"/>
  <c r="EV101" i="19"/>
  <c r="EV61" i="19"/>
  <c r="EV70" i="19"/>
  <c r="FC69" i="19"/>
  <c r="FC19" i="19"/>
  <c r="ET8" i="19"/>
  <c r="ET2" i="19"/>
  <c r="EX4" i="19"/>
  <c r="EV44" i="19"/>
  <c r="EV110" i="19"/>
  <c r="EZ16" i="19"/>
  <c r="EZ14" i="19"/>
  <c r="FC15" i="19"/>
  <c r="FC41" i="19"/>
  <c r="ET50" i="19"/>
  <c r="EV8" i="19"/>
  <c r="EV59" i="19"/>
  <c r="EX9" i="19"/>
  <c r="EV75" i="19"/>
  <c r="EV50" i="19"/>
  <c r="FC74" i="19"/>
  <c r="ET6" i="19"/>
  <c r="EX16" i="19"/>
  <c r="ET14" i="19"/>
  <c r="EZ43" i="19"/>
  <c r="EX103" i="19"/>
  <c r="EX38" i="19"/>
  <c r="EX110" i="19"/>
  <c r="FC95" i="19"/>
  <c r="ET97" i="19"/>
  <c r="ET102" i="19"/>
  <c r="EZ11" i="19"/>
  <c r="EX69" i="19"/>
  <c r="EZ105" i="19"/>
  <c r="FC104" i="19"/>
  <c r="ET40" i="19"/>
  <c r="EV103" i="19"/>
  <c r="EX70" i="19"/>
  <c r="EX101" i="19"/>
  <c r="EV77" i="19"/>
  <c r="EX36" i="19"/>
  <c r="ET43" i="19"/>
  <c r="ET35" i="19"/>
  <c r="EX60" i="19"/>
  <c r="EV56" i="19"/>
  <c r="EX17" i="19"/>
  <c r="FC5" i="19"/>
  <c r="EV104" i="19"/>
  <c r="EX64" i="19"/>
  <c r="EZ85" i="19"/>
  <c r="FC49" i="19"/>
  <c r="FC47" i="19"/>
  <c r="ET105" i="19"/>
  <c r="EV96" i="19"/>
  <c r="EZ41" i="19"/>
  <c r="ET20" i="19"/>
  <c r="ET70" i="19"/>
  <c r="EZ57" i="19"/>
  <c r="EZ75" i="19"/>
  <c r="EV72" i="19"/>
  <c r="FC22" i="19"/>
  <c r="EZ49" i="19"/>
  <c r="EV39" i="19"/>
  <c r="EX99" i="19"/>
  <c r="FC61" i="19"/>
  <c r="EX73" i="19"/>
  <c r="EX54" i="19"/>
  <c r="EZ84" i="19"/>
  <c r="FC76" i="19"/>
  <c r="ET59" i="19"/>
  <c r="ET25" i="19"/>
  <c r="FC46" i="19"/>
  <c r="EZ21" i="19"/>
  <c r="EZ45" i="19"/>
  <c r="EZ56" i="19"/>
  <c r="FC37" i="19"/>
  <c r="EV84" i="19"/>
  <c r="EV71" i="19"/>
  <c r="FC108" i="19"/>
  <c r="EX39" i="19"/>
  <c r="EV107" i="19"/>
  <c r="ET104" i="19"/>
  <c r="FC62" i="19"/>
  <c r="EZ78" i="19"/>
  <c r="FC91" i="19"/>
  <c r="EZ90" i="19"/>
  <c r="EU6" i="19" l="1"/>
  <c r="EU92" i="19"/>
  <c r="EU13" i="19"/>
  <c r="EU45" i="19"/>
  <c r="EU22" i="19"/>
  <c r="EU28" i="19"/>
  <c r="E19" i="12"/>
  <c r="E18" i="12"/>
  <c r="F18" i="12" s="1"/>
  <c r="E15" i="12"/>
  <c r="F15" i="12" s="1"/>
  <c r="G15" i="12" s="1"/>
  <c r="H15" i="12" s="1"/>
  <c r="E8" i="12"/>
  <c r="F8" i="12" s="1"/>
  <c r="G8" i="12" s="1"/>
  <c r="H8" i="12" s="1"/>
  <c r="E7" i="12"/>
  <c r="F7" i="12" s="1"/>
  <c r="E4" i="12"/>
  <c r="F4" i="12" s="1"/>
  <c r="G4" i="12" s="1"/>
  <c r="H4" i="12" s="1"/>
  <c r="E6" i="12"/>
  <c r="F6" i="12" s="1"/>
  <c r="E2" i="12"/>
  <c r="F2" i="12" s="1"/>
  <c r="EV13" i="19"/>
  <c r="EV22" i="19"/>
  <c r="EV6" i="19"/>
  <c r="EV92" i="19"/>
  <c r="EV28" i="19"/>
  <c r="EV45" i="19"/>
  <c r="G2" i="12" l="1"/>
  <c r="H2" i="12" s="1"/>
  <c r="G6" i="12"/>
  <c r="H6" i="12" s="1"/>
  <c r="G7" i="12"/>
  <c r="H7" i="12" s="1"/>
  <c r="G18" i="12"/>
  <c r="H18" i="12" s="1"/>
  <c r="F19" i="12"/>
  <c r="G19" i="12" s="1"/>
  <c r="H19" i="12" s="1"/>
  <c r="H6" i="9"/>
  <c r="H19" i="9"/>
  <c r="H18" i="9"/>
  <c r="H15" i="9"/>
  <c r="H8" i="9"/>
  <c r="H7" i="9"/>
  <c r="H4" i="9"/>
  <c r="H2" i="9"/>
  <c r="DI166" i="11"/>
  <c r="DI165" i="11"/>
  <c r="DI164" i="11"/>
  <c r="DI163" i="11"/>
  <c r="DI162" i="11"/>
  <c r="DI161" i="11"/>
  <c r="DI160" i="11"/>
  <c r="DI159" i="11"/>
  <c r="DI158" i="11"/>
  <c r="DI157" i="11"/>
  <c r="DI156" i="11"/>
  <c r="DI155" i="11"/>
  <c r="DI154" i="11"/>
  <c r="DI153" i="11"/>
  <c r="DI152" i="11"/>
  <c r="DI151" i="11"/>
  <c r="DI150" i="11"/>
  <c r="DI149" i="11"/>
  <c r="DI148" i="11"/>
  <c r="DI147" i="11"/>
  <c r="DI146" i="11"/>
  <c r="DI145" i="11"/>
  <c r="DI144" i="11"/>
  <c r="DI143" i="11"/>
  <c r="DI142" i="11"/>
  <c r="DI141" i="11"/>
  <c r="DI140" i="11"/>
  <c r="DI139" i="11"/>
  <c r="DI138" i="11"/>
  <c r="DI137" i="11"/>
  <c r="DI136" i="11"/>
  <c r="DI135" i="11"/>
  <c r="DI134" i="11"/>
  <c r="DI133" i="11"/>
  <c r="DI132" i="11"/>
  <c r="DI131" i="11"/>
  <c r="DI130" i="11"/>
  <c r="DI129" i="11"/>
  <c r="DI128" i="11"/>
  <c r="DI127" i="11"/>
  <c r="DI126" i="11"/>
  <c r="DI125" i="11"/>
  <c r="DI124" i="11"/>
  <c r="DI123" i="11"/>
  <c r="DI122" i="11"/>
  <c r="DI121" i="11"/>
  <c r="DI120" i="11"/>
  <c r="DI119" i="11"/>
  <c r="DI118" i="11"/>
  <c r="DI117" i="11"/>
  <c r="DI116" i="11"/>
  <c r="DI115" i="11"/>
  <c r="DI114" i="11"/>
  <c r="DI113" i="11"/>
  <c r="DI112" i="11"/>
  <c r="DI111" i="11"/>
  <c r="DI110" i="11"/>
  <c r="DI109" i="11"/>
  <c r="DI108" i="11"/>
  <c r="DI107" i="11"/>
  <c r="DI106" i="11"/>
  <c r="DI105" i="11"/>
  <c r="DI104" i="11"/>
  <c r="DI103" i="11"/>
  <c r="DI102" i="11"/>
  <c r="DI100" i="11"/>
  <c r="DI99" i="11"/>
  <c r="DI98" i="11"/>
  <c r="DI97" i="11"/>
  <c r="DI96" i="11"/>
  <c r="DI95" i="11"/>
  <c r="DI94" i="11"/>
  <c r="DI93" i="11"/>
  <c r="DI92" i="11"/>
  <c r="DI91" i="11"/>
  <c r="DI90" i="11"/>
  <c r="DI89" i="11"/>
  <c r="DI88" i="11"/>
  <c r="DI87" i="11"/>
  <c r="DI86" i="11"/>
  <c r="DI85" i="11"/>
  <c r="DI84" i="11"/>
  <c r="DI83" i="11"/>
  <c r="DI82" i="11"/>
  <c r="DI81" i="11"/>
  <c r="DI80" i="11"/>
  <c r="DI79" i="11"/>
  <c r="DI78" i="11"/>
  <c r="DI77" i="11"/>
  <c r="DI76" i="11"/>
  <c r="DI75" i="11"/>
  <c r="DI74" i="11"/>
  <c r="DI73" i="11"/>
  <c r="DI72" i="11"/>
  <c r="DI71" i="11"/>
  <c r="DI70" i="11"/>
  <c r="DI69" i="11"/>
  <c r="DI68" i="11"/>
  <c r="DI67" i="11"/>
  <c r="DI66" i="11"/>
  <c r="DI65" i="11"/>
  <c r="DI64" i="11"/>
  <c r="DI63" i="11"/>
  <c r="DI62" i="11"/>
  <c r="DI61" i="11"/>
  <c r="DI60" i="11"/>
  <c r="DI59" i="11"/>
  <c r="DI58" i="11"/>
  <c r="DI57" i="11"/>
  <c r="DI56" i="11"/>
  <c r="DI55" i="11"/>
  <c r="DI54" i="11"/>
  <c r="DI53" i="11"/>
  <c r="DI52" i="11"/>
  <c r="DI51" i="11"/>
  <c r="DI50" i="11"/>
  <c r="DI49" i="11"/>
  <c r="DI48" i="11"/>
  <c r="DI47" i="11"/>
  <c r="DI46" i="11"/>
  <c r="DI45" i="11"/>
  <c r="DI44" i="11"/>
  <c r="DI43" i="11"/>
  <c r="DI42" i="11"/>
  <c r="DI41" i="11"/>
  <c r="DI40" i="11"/>
  <c r="DI39" i="11"/>
  <c r="DI38" i="11"/>
  <c r="DI37" i="11"/>
  <c r="DI36" i="11"/>
  <c r="DI35" i="11"/>
  <c r="DI34" i="11"/>
  <c r="DI33" i="11"/>
  <c r="DI32" i="11"/>
  <c r="DI31" i="11"/>
  <c r="DI30" i="11"/>
  <c r="DI29" i="11"/>
  <c r="DI28" i="11"/>
  <c r="DI27" i="11"/>
  <c r="DI26" i="11"/>
  <c r="DI25" i="11"/>
  <c r="DI24" i="11"/>
  <c r="DI23" i="11"/>
  <c r="DI22" i="11"/>
  <c r="DI21" i="11"/>
  <c r="DI20" i="11"/>
  <c r="DI19" i="11"/>
  <c r="DI18" i="11"/>
  <c r="DI17" i="11"/>
  <c r="DI16" i="11"/>
  <c r="DI15" i="11"/>
  <c r="DI14" i="11"/>
  <c r="DI13" i="11"/>
  <c r="DI12" i="11"/>
  <c r="DI11" i="11"/>
  <c r="DI10" i="11"/>
  <c r="DI9" i="11"/>
  <c r="DI8" i="11"/>
  <c r="DI7" i="11"/>
  <c r="DI6" i="11"/>
  <c r="DI5" i="11"/>
  <c r="DI4" i="11"/>
  <c r="DI3" i="11"/>
  <c r="DI2" i="11"/>
  <c r="DC166" i="11"/>
  <c r="DC165" i="11"/>
  <c r="DC164" i="11"/>
  <c r="DC163" i="11"/>
  <c r="DC162" i="11"/>
  <c r="DC161" i="11"/>
  <c r="DC160" i="11"/>
  <c r="DC159" i="11"/>
  <c r="DC158" i="11"/>
  <c r="DC157" i="11"/>
  <c r="DC156" i="11"/>
  <c r="DC155" i="11"/>
  <c r="DC154" i="11"/>
  <c r="DC153" i="11"/>
  <c r="DC152" i="11"/>
  <c r="DC151" i="11"/>
  <c r="DC150" i="11"/>
  <c r="DC149" i="11"/>
  <c r="DC148" i="11"/>
  <c r="DC147" i="11"/>
  <c r="DC146" i="11"/>
  <c r="DC145" i="11"/>
  <c r="DC144" i="11"/>
  <c r="DC143" i="11"/>
  <c r="DC142" i="11"/>
  <c r="DC141" i="11"/>
  <c r="DC140" i="11"/>
  <c r="DC139" i="11"/>
  <c r="DC138" i="11"/>
  <c r="DC137" i="11"/>
  <c r="DC136" i="11"/>
  <c r="DC135" i="11"/>
  <c r="DC134" i="11"/>
  <c r="DC133" i="11"/>
  <c r="DC132" i="11"/>
  <c r="DC131" i="11"/>
  <c r="DC130" i="11"/>
  <c r="DC129" i="11"/>
  <c r="DC128" i="11"/>
  <c r="DC127" i="11"/>
  <c r="DC126" i="11"/>
  <c r="DC125" i="11"/>
  <c r="DC124" i="11"/>
  <c r="DC123" i="11"/>
  <c r="DC122" i="11"/>
  <c r="DC121" i="11"/>
  <c r="DC120" i="11"/>
  <c r="DC119" i="11"/>
  <c r="DC118" i="11"/>
  <c r="DC117" i="11"/>
  <c r="DC116" i="11"/>
  <c r="DC115" i="11"/>
  <c r="DC114" i="11"/>
  <c r="DC113" i="11"/>
  <c r="DC112" i="11"/>
  <c r="DC111" i="11"/>
  <c r="DC110" i="11"/>
  <c r="DC109" i="11"/>
  <c r="DC108" i="11"/>
  <c r="DC107" i="11"/>
  <c r="DC106" i="11"/>
  <c r="DC105" i="11"/>
  <c r="DC104" i="11"/>
  <c r="DC103" i="11"/>
  <c r="DC102" i="11"/>
  <c r="DC100" i="11"/>
  <c r="DC99" i="11"/>
  <c r="DC98" i="11"/>
  <c r="DC97" i="11"/>
  <c r="DC96" i="11"/>
  <c r="DC95" i="11"/>
  <c r="DC94" i="11"/>
  <c r="DC93" i="11"/>
  <c r="DC92" i="11"/>
  <c r="DC91" i="11"/>
  <c r="DC90" i="11"/>
  <c r="DC89" i="11"/>
  <c r="DC88" i="11"/>
  <c r="DC87" i="11"/>
  <c r="DC86" i="11"/>
  <c r="DC85" i="11"/>
  <c r="DC84" i="11"/>
  <c r="DC83" i="11"/>
  <c r="DC82" i="11"/>
  <c r="DC81" i="11"/>
  <c r="DC80" i="11"/>
  <c r="DC79" i="11"/>
  <c r="DC78" i="11"/>
  <c r="DC77" i="11"/>
  <c r="DC76" i="11"/>
  <c r="DC75" i="11"/>
  <c r="DC74" i="11"/>
  <c r="DC73" i="11"/>
  <c r="DC72" i="11"/>
  <c r="DC71" i="11"/>
  <c r="DC70" i="11"/>
  <c r="DC69" i="11"/>
  <c r="DC68" i="11"/>
  <c r="DC67" i="11"/>
  <c r="DC66" i="11"/>
  <c r="DC65" i="11"/>
  <c r="DC64" i="11"/>
  <c r="DC63" i="11"/>
  <c r="DC62" i="11"/>
  <c r="DC61" i="11"/>
  <c r="DC60" i="11"/>
  <c r="DC59" i="11"/>
  <c r="DC58" i="11"/>
  <c r="DC57" i="11"/>
  <c r="DC56" i="11"/>
  <c r="DC55" i="11"/>
  <c r="DC54" i="11"/>
  <c r="DC53" i="11"/>
  <c r="DC52" i="11"/>
  <c r="DC51" i="11"/>
  <c r="DC50" i="11"/>
  <c r="DC49" i="11"/>
  <c r="DC48" i="11"/>
  <c r="DC47" i="11"/>
  <c r="DC46" i="11"/>
  <c r="DC45" i="11"/>
  <c r="DC44" i="11"/>
  <c r="DC43" i="11"/>
  <c r="DC42" i="11"/>
  <c r="DC41" i="11"/>
  <c r="DC40" i="11"/>
  <c r="DC39" i="11"/>
  <c r="DC38" i="11"/>
  <c r="DC37" i="11"/>
  <c r="DC36" i="11"/>
  <c r="DC35" i="11"/>
  <c r="DC34" i="11"/>
  <c r="DC33" i="11"/>
  <c r="DC32" i="11"/>
  <c r="DC31" i="11"/>
  <c r="DC30" i="11"/>
  <c r="DC29" i="11"/>
  <c r="DC28" i="11"/>
  <c r="DC27" i="11"/>
  <c r="DC26" i="11"/>
  <c r="DC25" i="11"/>
  <c r="DC24" i="11"/>
  <c r="DC23" i="11"/>
  <c r="DC22" i="11"/>
  <c r="DC21" i="11"/>
  <c r="DC20" i="11"/>
  <c r="DC19" i="11"/>
  <c r="DC18" i="11"/>
  <c r="DC17" i="11"/>
  <c r="DC16" i="11"/>
  <c r="DC15" i="11"/>
  <c r="DC14" i="11"/>
  <c r="DC13" i="11"/>
  <c r="DC12" i="11"/>
  <c r="DC11" i="11"/>
  <c r="DC10" i="11"/>
  <c r="DC9" i="11"/>
  <c r="DC8" i="11"/>
  <c r="DC7" i="11"/>
  <c r="DC6" i="11"/>
  <c r="DC5" i="11"/>
  <c r="DC4" i="11"/>
  <c r="DC3" i="11"/>
  <c r="DC2" i="11"/>
  <c r="CW166" i="11"/>
  <c r="CW165" i="11"/>
  <c r="CW164" i="11"/>
  <c r="CW163" i="11"/>
  <c r="CW162" i="11"/>
  <c r="CW161" i="11"/>
  <c r="CW160" i="11"/>
  <c r="CW159" i="11"/>
  <c r="CW158" i="11"/>
  <c r="CW157" i="11"/>
  <c r="CW156" i="11"/>
  <c r="CW155" i="11"/>
  <c r="CW154" i="11"/>
  <c r="CW153" i="11"/>
  <c r="CW152" i="11"/>
  <c r="CW151" i="11"/>
  <c r="CW150" i="11"/>
  <c r="CW149" i="11"/>
  <c r="CW148" i="11"/>
  <c r="CW147" i="11"/>
  <c r="CW146" i="11"/>
  <c r="CW145" i="11"/>
  <c r="CW144" i="11"/>
  <c r="CW143" i="11"/>
  <c r="CW142" i="11"/>
  <c r="CW141" i="11"/>
  <c r="CW140" i="11"/>
  <c r="CW139" i="11"/>
  <c r="CW138" i="11"/>
  <c r="CW137" i="11"/>
  <c r="CW136" i="11"/>
  <c r="CW135" i="11"/>
  <c r="CW134" i="11"/>
  <c r="CW133" i="11"/>
  <c r="CW132" i="11"/>
  <c r="CW131" i="11"/>
  <c r="CW130" i="11"/>
  <c r="CW129" i="11"/>
  <c r="CW128" i="11"/>
  <c r="CW127" i="11"/>
  <c r="CW126" i="11"/>
  <c r="CW125" i="11"/>
  <c r="CW124" i="11"/>
  <c r="CW123" i="11"/>
  <c r="CW122" i="11"/>
  <c r="CW121" i="11"/>
  <c r="CW120" i="11"/>
  <c r="CW119" i="11"/>
  <c r="CW118" i="11"/>
  <c r="CW117" i="11"/>
  <c r="CW116" i="11"/>
  <c r="CW115" i="11"/>
  <c r="CW114" i="11"/>
  <c r="CW113" i="11"/>
  <c r="CW112" i="11"/>
  <c r="CW111" i="11"/>
  <c r="CW110" i="11"/>
  <c r="CW109" i="11"/>
  <c r="CW108" i="11"/>
  <c r="CW107" i="11"/>
  <c r="CW106" i="11"/>
  <c r="CW105" i="11"/>
  <c r="CW104" i="11"/>
  <c r="CW103" i="11"/>
  <c r="CW102" i="11"/>
  <c r="CW100" i="11"/>
  <c r="CW99" i="11"/>
  <c r="CW98" i="11"/>
  <c r="CW97" i="11"/>
  <c r="CW96" i="11"/>
  <c r="CW95" i="11"/>
  <c r="CW94" i="11"/>
  <c r="CW93" i="11"/>
  <c r="CW92" i="11"/>
  <c r="CW91" i="11"/>
  <c r="CW90" i="11"/>
  <c r="CW89" i="11"/>
  <c r="CW88" i="11"/>
  <c r="CW87" i="11"/>
  <c r="CW86" i="11"/>
  <c r="CW85" i="11"/>
  <c r="CW84" i="11"/>
  <c r="CW83" i="11"/>
  <c r="CW82" i="11"/>
  <c r="CW81" i="11"/>
  <c r="CW80" i="11"/>
  <c r="CW79" i="11"/>
  <c r="CW78" i="11"/>
  <c r="CW77" i="11"/>
  <c r="CW76" i="11"/>
  <c r="CW75" i="11"/>
  <c r="CW74" i="11"/>
  <c r="CW73" i="11"/>
  <c r="CW72" i="11"/>
  <c r="CW71" i="11"/>
  <c r="CW70" i="11"/>
  <c r="CW69" i="11"/>
  <c r="CW68" i="11"/>
  <c r="CW67" i="11"/>
  <c r="CW66" i="11"/>
  <c r="CW65" i="11"/>
  <c r="CW64" i="11"/>
  <c r="CW63" i="11"/>
  <c r="CW62" i="11"/>
  <c r="CW61" i="11"/>
  <c r="CW60" i="11"/>
  <c r="CW59" i="11"/>
  <c r="CW58" i="11"/>
  <c r="CW57" i="11"/>
  <c r="CW56" i="11"/>
  <c r="CW55" i="11"/>
  <c r="CW54" i="11"/>
  <c r="CW53" i="11"/>
  <c r="CW52" i="11"/>
  <c r="CW51" i="11"/>
  <c r="CW50" i="11"/>
  <c r="CW49" i="11"/>
  <c r="CW48" i="11"/>
  <c r="CW47" i="11"/>
  <c r="CW46" i="11"/>
  <c r="CW45" i="11"/>
  <c r="CW44" i="11"/>
  <c r="CW43" i="11"/>
  <c r="CW42" i="11"/>
  <c r="CW41" i="11"/>
  <c r="CW40" i="11"/>
  <c r="CW39" i="11"/>
  <c r="CW38" i="11"/>
  <c r="CW37" i="11"/>
  <c r="CW36" i="11"/>
  <c r="CW35" i="11"/>
  <c r="CW34" i="11"/>
  <c r="CW33" i="11"/>
  <c r="CW32" i="11"/>
  <c r="CW31" i="11"/>
  <c r="CW30" i="11"/>
  <c r="CW29" i="11"/>
  <c r="CW28" i="11"/>
  <c r="CW27" i="11"/>
  <c r="CW26" i="11"/>
  <c r="CW25" i="11"/>
  <c r="CW24" i="11"/>
  <c r="CW23" i="11"/>
  <c r="CW22" i="11"/>
  <c r="CW21" i="11"/>
  <c r="CW20" i="11"/>
  <c r="CW19" i="11"/>
  <c r="CW18" i="11"/>
  <c r="CW17" i="11"/>
  <c r="CW16" i="11"/>
  <c r="CW15" i="11"/>
  <c r="CW14" i="11"/>
  <c r="CW13" i="11"/>
  <c r="CW12" i="11"/>
  <c r="CW11" i="11"/>
  <c r="CW10" i="11"/>
  <c r="CW9" i="11"/>
  <c r="CW8" i="11"/>
  <c r="CW7" i="11"/>
  <c r="CW6" i="11"/>
  <c r="CW5" i="11"/>
  <c r="CW4" i="11"/>
  <c r="CW3" i="11"/>
  <c r="CW2" i="11"/>
  <c r="CR166" i="11"/>
  <c r="CR165" i="11"/>
  <c r="CR164" i="11"/>
  <c r="CR163" i="11"/>
  <c r="CR162" i="11"/>
  <c r="CR161" i="11"/>
  <c r="CR160" i="11"/>
  <c r="CR159" i="11"/>
  <c r="CR158" i="11"/>
  <c r="CR157" i="11"/>
  <c r="CR156" i="11"/>
  <c r="CR155" i="11"/>
  <c r="CR154" i="11"/>
  <c r="CR153" i="11"/>
  <c r="CR152" i="11"/>
  <c r="CR151" i="11"/>
  <c r="CR150" i="11"/>
  <c r="CR149" i="11"/>
  <c r="CR148" i="11"/>
  <c r="CR147" i="11"/>
  <c r="CR146" i="11"/>
  <c r="CR145" i="11"/>
  <c r="CR144" i="11"/>
  <c r="CR143" i="11"/>
  <c r="CR142" i="11"/>
  <c r="CR141" i="11"/>
  <c r="CR140" i="11"/>
  <c r="CR139" i="11"/>
  <c r="CR138" i="11"/>
  <c r="CR137" i="11"/>
  <c r="CR136" i="11"/>
  <c r="CR135" i="11"/>
  <c r="CR134" i="11"/>
  <c r="CR133" i="11"/>
  <c r="CR132" i="11"/>
  <c r="CR131" i="11"/>
  <c r="CR130" i="11"/>
  <c r="CR129" i="11"/>
  <c r="CR128" i="11"/>
  <c r="CR127" i="11"/>
  <c r="CR126" i="11"/>
  <c r="CR125" i="11"/>
  <c r="CR124" i="11"/>
  <c r="CR123" i="11"/>
  <c r="CR122" i="11"/>
  <c r="CR121" i="11"/>
  <c r="CR120" i="11"/>
  <c r="CR119" i="11"/>
  <c r="CR118" i="11"/>
  <c r="CR117" i="11"/>
  <c r="CR116" i="11"/>
  <c r="CR115" i="11"/>
  <c r="CR114" i="11"/>
  <c r="CR113" i="11"/>
  <c r="CR112" i="11"/>
  <c r="CR111" i="11"/>
  <c r="CR110" i="11"/>
  <c r="CR109" i="11"/>
  <c r="CR108" i="11"/>
  <c r="CR107" i="11"/>
  <c r="CR106" i="11"/>
  <c r="CR105" i="11"/>
  <c r="CR104" i="11"/>
  <c r="CR103" i="11"/>
  <c r="CR102" i="11"/>
  <c r="CR100" i="11"/>
  <c r="CR99" i="11"/>
  <c r="CR98" i="11"/>
  <c r="CR97" i="11"/>
  <c r="CR96" i="11"/>
  <c r="CR95" i="11"/>
  <c r="CR94" i="11"/>
  <c r="CR93" i="11"/>
  <c r="CR92" i="11"/>
  <c r="CR91" i="11"/>
  <c r="CR90" i="11"/>
  <c r="CR89" i="11"/>
  <c r="CR88" i="11"/>
  <c r="CR87" i="11"/>
  <c r="CR86" i="11"/>
  <c r="CR85" i="11"/>
  <c r="CR84" i="11"/>
  <c r="CR83" i="11"/>
  <c r="CR82" i="11"/>
  <c r="CR81" i="11"/>
  <c r="CR80" i="11"/>
  <c r="CR79" i="11"/>
  <c r="CR78" i="11"/>
  <c r="CR77" i="11"/>
  <c r="CR76" i="11"/>
  <c r="CR75" i="11"/>
  <c r="CR74" i="11"/>
  <c r="CR73" i="11"/>
  <c r="CR72" i="11"/>
  <c r="CR71" i="11"/>
  <c r="CR70" i="11"/>
  <c r="CR69" i="11"/>
  <c r="CR68" i="11"/>
  <c r="CR67" i="11"/>
  <c r="CR66" i="11"/>
  <c r="CR65" i="11"/>
  <c r="CR64" i="11"/>
  <c r="CR63" i="11"/>
  <c r="CR62" i="11"/>
  <c r="CR61" i="11"/>
  <c r="CR60" i="11"/>
  <c r="CR59" i="11"/>
  <c r="CR58" i="11"/>
  <c r="CR57" i="11"/>
  <c r="CR56" i="11"/>
  <c r="CR55" i="11"/>
  <c r="CR54" i="11"/>
  <c r="CR53" i="11"/>
  <c r="CR52" i="11"/>
  <c r="CR51" i="11"/>
  <c r="CR50" i="11"/>
  <c r="CR49" i="11"/>
  <c r="CR48" i="11"/>
  <c r="CR47" i="11"/>
  <c r="CR46" i="11"/>
  <c r="CR45" i="11"/>
  <c r="CR44" i="11"/>
  <c r="CR43" i="11"/>
  <c r="CR42" i="11"/>
  <c r="CR41" i="11"/>
  <c r="CR40" i="11"/>
  <c r="CR39" i="11"/>
  <c r="CR38" i="11"/>
  <c r="CR37" i="11"/>
  <c r="CR36" i="11"/>
  <c r="CR35" i="11"/>
  <c r="CR34" i="11"/>
  <c r="CR33" i="11"/>
  <c r="CR32" i="11"/>
  <c r="CR31" i="11"/>
  <c r="CR30" i="11"/>
  <c r="CR29" i="11"/>
  <c r="CR28" i="11"/>
  <c r="CR27" i="11"/>
  <c r="CR26" i="11"/>
  <c r="CR25" i="11"/>
  <c r="CR24" i="11"/>
  <c r="CR23" i="11"/>
  <c r="CR22" i="11"/>
  <c r="CR21" i="11"/>
  <c r="CR20" i="11"/>
  <c r="CR19" i="11"/>
  <c r="CR18" i="11"/>
  <c r="CR17" i="11"/>
  <c r="CR16" i="11"/>
  <c r="CR15" i="11"/>
  <c r="CR14" i="11"/>
  <c r="CR13" i="11"/>
  <c r="CR12" i="11"/>
  <c r="CR11" i="11"/>
  <c r="CR10" i="11"/>
  <c r="CR9" i="11"/>
  <c r="CR8" i="11"/>
  <c r="CR7" i="11"/>
  <c r="CR6" i="11"/>
  <c r="CR5" i="11"/>
  <c r="CR4" i="11"/>
  <c r="CR3" i="11"/>
  <c r="CR2" i="11"/>
  <c r="CG166" i="11"/>
  <c r="CG165" i="11"/>
  <c r="CG164" i="11"/>
  <c r="CG163" i="11"/>
  <c r="CG162" i="11"/>
  <c r="CG161" i="11"/>
  <c r="CG160" i="11"/>
  <c r="CG159" i="11"/>
  <c r="CG158" i="11"/>
  <c r="CG157" i="11"/>
  <c r="CG156" i="11"/>
  <c r="CG155" i="11"/>
  <c r="CG154" i="11"/>
  <c r="CG153" i="11"/>
  <c r="CG152" i="11"/>
  <c r="CG151" i="11"/>
  <c r="CG150" i="11"/>
  <c r="CG149" i="11"/>
  <c r="CG148" i="11"/>
  <c r="CG147" i="11"/>
  <c r="CG146" i="11"/>
  <c r="CG145" i="11"/>
  <c r="CG144" i="11"/>
  <c r="CG143" i="11"/>
  <c r="CG142" i="11"/>
  <c r="CG141" i="11"/>
  <c r="CG140" i="11"/>
  <c r="CG139" i="11"/>
  <c r="CG138" i="11"/>
  <c r="CG137" i="11"/>
  <c r="CG136" i="11"/>
  <c r="CG135" i="11"/>
  <c r="CG134" i="11"/>
  <c r="CG133" i="11"/>
  <c r="CG132" i="11"/>
  <c r="CG131" i="11"/>
  <c r="CG130" i="11"/>
  <c r="CG129" i="11"/>
  <c r="CG128" i="11"/>
  <c r="CG127" i="11"/>
  <c r="CG126" i="11"/>
  <c r="CG125" i="11"/>
  <c r="CG124" i="11"/>
  <c r="CG123" i="11"/>
  <c r="CG122" i="11"/>
  <c r="CG121" i="11"/>
  <c r="CG120" i="11"/>
  <c r="CG119" i="11"/>
  <c r="CG118" i="11"/>
  <c r="CG117" i="11"/>
  <c r="CG116" i="11"/>
  <c r="CG115" i="11"/>
  <c r="CG114" i="11"/>
  <c r="CG113" i="11"/>
  <c r="CG112" i="11"/>
  <c r="CG111" i="11"/>
  <c r="CG110" i="11"/>
  <c r="CG109" i="11"/>
  <c r="CG108" i="11"/>
  <c r="CG107" i="11"/>
  <c r="CG106" i="11"/>
  <c r="CG105" i="11"/>
  <c r="CG104" i="11"/>
  <c r="CG103" i="11"/>
  <c r="CG102" i="11"/>
  <c r="CG100" i="11"/>
  <c r="CG99" i="11"/>
  <c r="CG98" i="11"/>
  <c r="CG97" i="11"/>
  <c r="CG96" i="11"/>
  <c r="CG95" i="11"/>
  <c r="CG94" i="11"/>
  <c r="CG93" i="11"/>
  <c r="CG92" i="11"/>
  <c r="CG91" i="11"/>
  <c r="CG90" i="11"/>
  <c r="CG89" i="11"/>
  <c r="CG88" i="11"/>
  <c r="CG87" i="11"/>
  <c r="CG86" i="11"/>
  <c r="CG85" i="11"/>
  <c r="CG84" i="11"/>
  <c r="CG83" i="11"/>
  <c r="CG82" i="11"/>
  <c r="CG81" i="11"/>
  <c r="CG80" i="11"/>
  <c r="CG79" i="11"/>
  <c r="CG78" i="11"/>
  <c r="CG77" i="11"/>
  <c r="CG76" i="11"/>
  <c r="CG75" i="11"/>
  <c r="CG74" i="11"/>
  <c r="CG73" i="11"/>
  <c r="CG72" i="11"/>
  <c r="CG71" i="11"/>
  <c r="CG70" i="11"/>
  <c r="CG69" i="11"/>
  <c r="CG68" i="11"/>
  <c r="CG67" i="11"/>
  <c r="CG66" i="11"/>
  <c r="CG65" i="11"/>
  <c r="CG64" i="11"/>
  <c r="CG63" i="11"/>
  <c r="CG62" i="11"/>
  <c r="CG61" i="11"/>
  <c r="CG60" i="11"/>
  <c r="CG59" i="11"/>
  <c r="CG58" i="11"/>
  <c r="CG57" i="11"/>
  <c r="CG56" i="11"/>
  <c r="CG55" i="11"/>
  <c r="CG54" i="11"/>
  <c r="CG53" i="11"/>
  <c r="CG52" i="11"/>
  <c r="CG51" i="11"/>
  <c r="CG50" i="11"/>
  <c r="CG49" i="11"/>
  <c r="CG48" i="11"/>
  <c r="CG47" i="11"/>
  <c r="CG46" i="11"/>
  <c r="CG45" i="11"/>
  <c r="CG44" i="11"/>
  <c r="CG43" i="11"/>
  <c r="CG42" i="11"/>
  <c r="CG41" i="11"/>
  <c r="CG40" i="11"/>
  <c r="CG39" i="11"/>
  <c r="CG38" i="11"/>
  <c r="CG37" i="11"/>
  <c r="CG36" i="11"/>
  <c r="CG35" i="11"/>
  <c r="CG34" i="11"/>
  <c r="CG33" i="11"/>
  <c r="CG32" i="11"/>
  <c r="CG31" i="11"/>
  <c r="CG30" i="11"/>
  <c r="CG29" i="11"/>
  <c r="CG28" i="11"/>
  <c r="CG27" i="11"/>
  <c r="CG26" i="11"/>
  <c r="CG25" i="11"/>
  <c r="CG24" i="11"/>
  <c r="CG23" i="11"/>
  <c r="CG22" i="11"/>
  <c r="CG21" i="11"/>
  <c r="CG20" i="11"/>
  <c r="CG19" i="11"/>
  <c r="CG18" i="11"/>
  <c r="CG17" i="11"/>
  <c r="CG16" i="11"/>
  <c r="CG15" i="11"/>
  <c r="CG14" i="11"/>
  <c r="CG13" i="11"/>
  <c r="CG12" i="11"/>
  <c r="CG11" i="11"/>
  <c r="CG10" i="11"/>
  <c r="CG9" i="11"/>
  <c r="CG8" i="11"/>
  <c r="CG7" i="11"/>
  <c r="CG6" i="11"/>
  <c r="CG5" i="11"/>
  <c r="CG4" i="11"/>
  <c r="CG3" i="11"/>
  <c r="CG2" i="11"/>
  <c r="CB166" i="11"/>
  <c r="CB165" i="11"/>
  <c r="CB164" i="11"/>
  <c r="CB163" i="11"/>
  <c r="CB162" i="11"/>
  <c r="CB161" i="11"/>
  <c r="CB160" i="11"/>
  <c r="CB159" i="11"/>
  <c r="CB158" i="11"/>
  <c r="CB157" i="11"/>
  <c r="CB156" i="11"/>
  <c r="CB155" i="11"/>
  <c r="CB154" i="11"/>
  <c r="CB153" i="11"/>
  <c r="CB152" i="11"/>
  <c r="CB151" i="11"/>
  <c r="CB150" i="11"/>
  <c r="CB149" i="11"/>
  <c r="CB148" i="11"/>
  <c r="CB147" i="11"/>
  <c r="CB146" i="11"/>
  <c r="CB145" i="11"/>
  <c r="CB144" i="11"/>
  <c r="CB143" i="11"/>
  <c r="CB142" i="11"/>
  <c r="CB141" i="11"/>
  <c r="CB140" i="11"/>
  <c r="CB139" i="11"/>
  <c r="CB138" i="11"/>
  <c r="CB137" i="11"/>
  <c r="CB136" i="11"/>
  <c r="CB135" i="11"/>
  <c r="CB134" i="11"/>
  <c r="CB133" i="11"/>
  <c r="CB132" i="11"/>
  <c r="CB131" i="11"/>
  <c r="CB130" i="11"/>
  <c r="CB129" i="11"/>
  <c r="CB128" i="11"/>
  <c r="CB127" i="11"/>
  <c r="CB126" i="11"/>
  <c r="CB125" i="11"/>
  <c r="CB124" i="11"/>
  <c r="CB123" i="11"/>
  <c r="CB122" i="11"/>
  <c r="CB121" i="11"/>
  <c r="CB120" i="11"/>
  <c r="CB119" i="11"/>
  <c r="CB118" i="11"/>
  <c r="CB117" i="11"/>
  <c r="CB116" i="11"/>
  <c r="CB115" i="11"/>
  <c r="CB114" i="11"/>
  <c r="CB113" i="11"/>
  <c r="CB112" i="11"/>
  <c r="CB111" i="11"/>
  <c r="CB110" i="11"/>
  <c r="CB109" i="11"/>
  <c r="CB108" i="11"/>
  <c r="CB107" i="11"/>
  <c r="CB106" i="11"/>
  <c r="CB105" i="11"/>
  <c r="CB104" i="11"/>
  <c r="CB103" i="11"/>
  <c r="CB102" i="11"/>
  <c r="CB100" i="11"/>
  <c r="CB99" i="11"/>
  <c r="CB98" i="11"/>
  <c r="CB97" i="11"/>
  <c r="CB96" i="11"/>
  <c r="CB95" i="11"/>
  <c r="CB94" i="11"/>
  <c r="CB93" i="11"/>
  <c r="CB92" i="11"/>
  <c r="CB91" i="11"/>
  <c r="CB90" i="11"/>
  <c r="CB89" i="11"/>
  <c r="CB88" i="11"/>
  <c r="CB87" i="11"/>
  <c r="CB86" i="11"/>
  <c r="CB85" i="11"/>
  <c r="CB84" i="11"/>
  <c r="CB83" i="11"/>
  <c r="CB82" i="11"/>
  <c r="CB81" i="11"/>
  <c r="CB80" i="11"/>
  <c r="CB79" i="11"/>
  <c r="CB78" i="11"/>
  <c r="CB77" i="11"/>
  <c r="CB76" i="11"/>
  <c r="CB75" i="11"/>
  <c r="CB74" i="11"/>
  <c r="CB73" i="11"/>
  <c r="CB72" i="11"/>
  <c r="CB71" i="11"/>
  <c r="CB70" i="11"/>
  <c r="CB69" i="11"/>
  <c r="CB68" i="11"/>
  <c r="CB67" i="11"/>
  <c r="CB66" i="11"/>
  <c r="CB65" i="11"/>
  <c r="CB64" i="11"/>
  <c r="CB63" i="11"/>
  <c r="CB62" i="11"/>
  <c r="CB61" i="11"/>
  <c r="CB60" i="11"/>
  <c r="CB59" i="11"/>
  <c r="CB58" i="11"/>
  <c r="CB57" i="11"/>
  <c r="CB56" i="11"/>
  <c r="CB55" i="11"/>
  <c r="CB54" i="11"/>
  <c r="CB53" i="11"/>
  <c r="CB52" i="11"/>
  <c r="CB51" i="11"/>
  <c r="CB50" i="11"/>
  <c r="CB49" i="11"/>
  <c r="CB48" i="11"/>
  <c r="CB47" i="11"/>
  <c r="CB46" i="11"/>
  <c r="CB45" i="11"/>
  <c r="CB44" i="11"/>
  <c r="CB43" i="11"/>
  <c r="CB42" i="11"/>
  <c r="CB41" i="11"/>
  <c r="CB40" i="11"/>
  <c r="CB39" i="11"/>
  <c r="CB38" i="11"/>
  <c r="CB37" i="11"/>
  <c r="CB36" i="11"/>
  <c r="CB35" i="11"/>
  <c r="CB34" i="11"/>
  <c r="CB33" i="11"/>
  <c r="CB32" i="11"/>
  <c r="CB31" i="11"/>
  <c r="CB30" i="11"/>
  <c r="CB29" i="11"/>
  <c r="CB28" i="11"/>
  <c r="CB27" i="11"/>
  <c r="CB26" i="11"/>
  <c r="CB25" i="11"/>
  <c r="CB24" i="11"/>
  <c r="CB23" i="11"/>
  <c r="CB22" i="11"/>
  <c r="CB21" i="11"/>
  <c r="CB20" i="11"/>
  <c r="CB19" i="11"/>
  <c r="CB18" i="11"/>
  <c r="CB17" i="11"/>
  <c r="CB16" i="11"/>
  <c r="CB15" i="11"/>
  <c r="CB14" i="11"/>
  <c r="CB13" i="11"/>
  <c r="CB12" i="11"/>
  <c r="CB11" i="11"/>
  <c r="CB10" i="11"/>
  <c r="CB9" i="11"/>
  <c r="CB8" i="11"/>
  <c r="CB7" i="11"/>
  <c r="CB6" i="11"/>
  <c r="CB5" i="11"/>
  <c r="CB4" i="11"/>
  <c r="CB3" i="11"/>
  <c r="CB2" i="11"/>
  <c r="BW166" i="11"/>
  <c r="BW165" i="11"/>
  <c r="BW164" i="11"/>
  <c r="BW163" i="11"/>
  <c r="BW162" i="11"/>
  <c r="BW161" i="11"/>
  <c r="BW160" i="11"/>
  <c r="BW159" i="11"/>
  <c r="BW158" i="11"/>
  <c r="BW157" i="11"/>
  <c r="BW156" i="11"/>
  <c r="BW155" i="11"/>
  <c r="BW154" i="11"/>
  <c r="BW153" i="11"/>
  <c r="BW152" i="11"/>
  <c r="BW151" i="11"/>
  <c r="BW150" i="11"/>
  <c r="BW149" i="11"/>
  <c r="BW148" i="11"/>
  <c r="BW147" i="11"/>
  <c r="BW146" i="11"/>
  <c r="BW145" i="11"/>
  <c r="BW144" i="11"/>
  <c r="BW143" i="11"/>
  <c r="BW142" i="11"/>
  <c r="BW141" i="11"/>
  <c r="BW140" i="11"/>
  <c r="BW139" i="11"/>
  <c r="BW138" i="11"/>
  <c r="BW137" i="11"/>
  <c r="BW136" i="11"/>
  <c r="BW135" i="11"/>
  <c r="BW134" i="11"/>
  <c r="BW133" i="11"/>
  <c r="BW132" i="11"/>
  <c r="BW131" i="11"/>
  <c r="BW130" i="11"/>
  <c r="BW129" i="11"/>
  <c r="BW128" i="11"/>
  <c r="BW127" i="11"/>
  <c r="BW126" i="11"/>
  <c r="BW125" i="11"/>
  <c r="BW124" i="11"/>
  <c r="BW123" i="11"/>
  <c r="BW122" i="11"/>
  <c r="BW121" i="11"/>
  <c r="BW120" i="11"/>
  <c r="BW119" i="11"/>
  <c r="BW118" i="11"/>
  <c r="BW117" i="11"/>
  <c r="BW116" i="11"/>
  <c r="BW115" i="11"/>
  <c r="BW114" i="11"/>
  <c r="BW113" i="11"/>
  <c r="BW112" i="11"/>
  <c r="BW111" i="11"/>
  <c r="BW110" i="11"/>
  <c r="BW109" i="11"/>
  <c r="BW108" i="11"/>
  <c r="BW107" i="11"/>
  <c r="BW106" i="11"/>
  <c r="BW105" i="11"/>
  <c r="BW104" i="11"/>
  <c r="BW103" i="11"/>
  <c r="BW102" i="11"/>
  <c r="BW100" i="11"/>
  <c r="BW99" i="11"/>
  <c r="BW98" i="11"/>
  <c r="BW97" i="11"/>
  <c r="BW96" i="11"/>
  <c r="BW95" i="11"/>
  <c r="BW94" i="11"/>
  <c r="BW93" i="11"/>
  <c r="BW92" i="11"/>
  <c r="BW91" i="11"/>
  <c r="BW90" i="11"/>
  <c r="BW89" i="11"/>
  <c r="BW88" i="11"/>
  <c r="BW87" i="11"/>
  <c r="BW86" i="11"/>
  <c r="BW85" i="11"/>
  <c r="BW84" i="11"/>
  <c r="BW83" i="11"/>
  <c r="BW82" i="11"/>
  <c r="BW81" i="11"/>
  <c r="BW80" i="11"/>
  <c r="BW79" i="11"/>
  <c r="BW78" i="11"/>
  <c r="BW77" i="11"/>
  <c r="BW76" i="11"/>
  <c r="BW75" i="11"/>
  <c r="BW74" i="11"/>
  <c r="BW73" i="11"/>
  <c r="BW72" i="11"/>
  <c r="BW71" i="11"/>
  <c r="BW70" i="11"/>
  <c r="BW69" i="11"/>
  <c r="BW68" i="11"/>
  <c r="BW67" i="11"/>
  <c r="BW66" i="11"/>
  <c r="BW65" i="11"/>
  <c r="BW64" i="11"/>
  <c r="BW63" i="11"/>
  <c r="BW62" i="11"/>
  <c r="BW61" i="11"/>
  <c r="BW60" i="11"/>
  <c r="BW59" i="11"/>
  <c r="BW58" i="11"/>
  <c r="BW57" i="11"/>
  <c r="BW56" i="11"/>
  <c r="BW55" i="11"/>
  <c r="BW54" i="11"/>
  <c r="BW53" i="11"/>
  <c r="BW52" i="11"/>
  <c r="BW51" i="11"/>
  <c r="BW50" i="11"/>
  <c r="BW49" i="11"/>
  <c r="BW48" i="11"/>
  <c r="BW47" i="11"/>
  <c r="BW46" i="11"/>
  <c r="BW45" i="11"/>
  <c r="BW44" i="11"/>
  <c r="BW43" i="11"/>
  <c r="BW42" i="11"/>
  <c r="BW41" i="11"/>
  <c r="BW40" i="11"/>
  <c r="BW39" i="11"/>
  <c r="BW38" i="11"/>
  <c r="BW37" i="11"/>
  <c r="BW36" i="11"/>
  <c r="BW35" i="11"/>
  <c r="BW34" i="11"/>
  <c r="BW33" i="11"/>
  <c r="BW32" i="11"/>
  <c r="BW31" i="11"/>
  <c r="BW30" i="11"/>
  <c r="BW29" i="11"/>
  <c r="BW28" i="11"/>
  <c r="BW27" i="11"/>
  <c r="BW26" i="11"/>
  <c r="BW25" i="11"/>
  <c r="BW24" i="11"/>
  <c r="BW23" i="11"/>
  <c r="BW22" i="11"/>
  <c r="BW21" i="11"/>
  <c r="BW20" i="11"/>
  <c r="BW19" i="11"/>
  <c r="BW18" i="11"/>
  <c r="BW17" i="11"/>
  <c r="BW16" i="11"/>
  <c r="BW15" i="11"/>
  <c r="BW14" i="11"/>
  <c r="BW13" i="11"/>
  <c r="BW12" i="11"/>
  <c r="BW11" i="11"/>
  <c r="BW10" i="11"/>
  <c r="BW9" i="11"/>
  <c r="BW8" i="11"/>
  <c r="BW7" i="11"/>
  <c r="BW6" i="11"/>
  <c r="BW5" i="11"/>
  <c r="BW4" i="11"/>
  <c r="BW3" i="11"/>
  <c r="BW2" i="11"/>
  <c r="BR166" i="11"/>
  <c r="BR165" i="11"/>
  <c r="BR164" i="11"/>
  <c r="BR163" i="11"/>
  <c r="BR162" i="11"/>
  <c r="BR161" i="11"/>
  <c r="BR160" i="11"/>
  <c r="BR159" i="11"/>
  <c r="BR158" i="11"/>
  <c r="BR157" i="11"/>
  <c r="BR156" i="11"/>
  <c r="BR155" i="11"/>
  <c r="BR154" i="11"/>
  <c r="BR153" i="11"/>
  <c r="BR152" i="11"/>
  <c r="BR151" i="11"/>
  <c r="BR150" i="11"/>
  <c r="BR149" i="11"/>
  <c r="BR148" i="11"/>
  <c r="BR147" i="11"/>
  <c r="BR146" i="11"/>
  <c r="BR145" i="11"/>
  <c r="BR144" i="11"/>
  <c r="BR143" i="11"/>
  <c r="BR142" i="11"/>
  <c r="BR141" i="11"/>
  <c r="BR140" i="11"/>
  <c r="BR139" i="11"/>
  <c r="BR138" i="11"/>
  <c r="BR137" i="11"/>
  <c r="BR136" i="11"/>
  <c r="BR135" i="11"/>
  <c r="BR134" i="11"/>
  <c r="BR133" i="11"/>
  <c r="BR132" i="11"/>
  <c r="BR131" i="11"/>
  <c r="BR130" i="11"/>
  <c r="BR129" i="11"/>
  <c r="BR128" i="11"/>
  <c r="BR127" i="11"/>
  <c r="BR126" i="11"/>
  <c r="BR125" i="11"/>
  <c r="BR124" i="11"/>
  <c r="BR123" i="11"/>
  <c r="BR122" i="11"/>
  <c r="BR121" i="11"/>
  <c r="BR120" i="11"/>
  <c r="BR119" i="11"/>
  <c r="BR118" i="11"/>
  <c r="BR117" i="11"/>
  <c r="BR116" i="11"/>
  <c r="BR115" i="11"/>
  <c r="BR114" i="11"/>
  <c r="BR113" i="11"/>
  <c r="BR112" i="11"/>
  <c r="BR111" i="11"/>
  <c r="BR110" i="11"/>
  <c r="BR109" i="11"/>
  <c r="BR108" i="11"/>
  <c r="BR107" i="11"/>
  <c r="BR106" i="11"/>
  <c r="BR105" i="11"/>
  <c r="BR104" i="11"/>
  <c r="BR103" i="11"/>
  <c r="BR102" i="11"/>
  <c r="BR100" i="11"/>
  <c r="BR99" i="11"/>
  <c r="BR98" i="11"/>
  <c r="BR97" i="11"/>
  <c r="BR96" i="11"/>
  <c r="BR95" i="11"/>
  <c r="BR94" i="11"/>
  <c r="BR93" i="11"/>
  <c r="BR92" i="11"/>
  <c r="BR91" i="11"/>
  <c r="BR90" i="11"/>
  <c r="BR89" i="11"/>
  <c r="BR88" i="11"/>
  <c r="BR87" i="11"/>
  <c r="BR86" i="11"/>
  <c r="BR85" i="11"/>
  <c r="BR84" i="11"/>
  <c r="BR83" i="11"/>
  <c r="BR82" i="11"/>
  <c r="BR81" i="11"/>
  <c r="BR80" i="11"/>
  <c r="BR79" i="11"/>
  <c r="BR78" i="11"/>
  <c r="BR77" i="11"/>
  <c r="BR76" i="11"/>
  <c r="BR75" i="11"/>
  <c r="BR74" i="11"/>
  <c r="BR73" i="11"/>
  <c r="BR72" i="11"/>
  <c r="BR71" i="11"/>
  <c r="BR70" i="11"/>
  <c r="BR69" i="11"/>
  <c r="BR68" i="11"/>
  <c r="BR67" i="11"/>
  <c r="BR66" i="11"/>
  <c r="BR65" i="11"/>
  <c r="BR64" i="11"/>
  <c r="BR63" i="11"/>
  <c r="BR62" i="11"/>
  <c r="BR61" i="11"/>
  <c r="BR60" i="11"/>
  <c r="BR59" i="11"/>
  <c r="BR58" i="11"/>
  <c r="BR57" i="11"/>
  <c r="BR56" i="11"/>
  <c r="BR55" i="11"/>
  <c r="BR54" i="11"/>
  <c r="BR53" i="11"/>
  <c r="BR52" i="11"/>
  <c r="BR51" i="11"/>
  <c r="BR50" i="11"/>
  <c r="BR49" i="11"/>
  <c r="BR48" i="11"/>
  <c r="BR47" i="11"/>
  <c r="BR46" i="11"/>
  <c r="BR45" i="11"/>
  <c r="BR44" i="11"/>
  <c r="BR43" i="11"/>
  <c r="BR42" i="11"/>
  <c r="BR41" i="11"/>
  <c r="BR40" i="11"/>
  <c r="BR39" i="11"/>
  <c r="BR38" i="11"/>
  <c r="BR37" i="11"/>
  <c r="BR36" i="11"/>
  <c r="BR35" i="11"/>
  <c r="BR34" i="11"/>
  <c r="BR33" i="11"/>
  <c r="BR32" i="11"/>
  <c r="BR31" i="11"/>
  <c r="BR30" i="11"/>
  <c r="BR29" i="11"/>
  <c r="BR28" i="11"/>
  <c r="BR27" i="11"/>
  <c r="BR26" i="11"/>
  <c r="BR25" i="11"/>
  <c r="BR24" i="11"/>
  <c r="BR23" i="11"/>
  <c r="BR22" i="11"/>
  <c r="BR21" i="11"/>
  <c r="BR20" i="11"/>
  <c r="BR19" i="11"/>
  <c r="BR18" i="11"/>
  <c r="BR17" i="11"/>
  <c r="BR16" i="11"/>
  <c r="BR15" i="11"/>
  <c r="BR14" i="11"/>
  <c r="BR13" i="11"/>
  <c r="BR12" i="11"/>
  <c r="BR11" i="11"/>
  <c r="BR10" i="11"/>
  <c r="BR9" i="11"/>
  <c r="BR8" i="11"/>
  <c r="BR7" i="11"/>
  <c r="BR6" i="11"/>
  <c r="BR5" i="11"/>
  <c r="BR4" i="11"/>
  <c r="BR3" i="11"/>
  <c r="BR2" i="11"/>
  <c r="BM166" i="11"/>
  <c r="BM165" i="11"/>
  <c r="BM164" i="11"/>
  <c r="BM163" i="11"/>
  <c r="BM162" i="11"/>
  <c r="BM161" i="11"/>
  <c r="BM160" i="11"/>
  <c r="BM159" i="11"/>
  <c r="BM158" i="11"/>
  <c r="BM157" i="11"/>
  <c r="BM156" i="11"/>
  <c r="BM155" i="11"/>
  <c r="BM154" i="11"/>
  <c r="BM153" i="11"/>
  <c r="BM152" i="11"/>
  <c r="BM151" i="11"/>
  <c r="BM150" i="11"/>
  <c r="BM149" i="11"/>
  <c r="BM148" i="11"/>
  <c r="BM147" i="11"/>
  <c r="BM146" i="11"/>
  <c r="BM145" i="11"/>
  <c r="BM144" i="11"/>
  <c r="BM143" i="11"/>
  <c r="BM142" i="11"/>
  <c r="BM141" i="11"/>
  <c r="BM140" i="11"/>
  <c r="BM139" i="11"/>
  <c r="BM138" i="11"/>
  <c r="BM137" i="11"/>
  <c r="BM136" i="11"/>
  <c r="BM135" i="11"/>
  <c r="BM134" i="11"/>
  <c r="BM133" i="11"/>
  <c r="BM132" i="11"/>
  <c r="BM131" i="11"/>
  <c r="BM130" i="11"/>
  <c r="BM129" i="11"/>
  <c r="BM128" i="11"/>
  <c r="BM127" i="11"/>
  <c r="BM126" i="11"/>
  <c r="BM125" i="11"/>
  <c r="BM124" i="11"/>
  <c r="BM123" i="11"/>
  <c r="BM122" i="11"/>
  <c r="BM121" i="11"/>
  <c r="BM120" i="11"/>
  <c r="BM119" i="11"/>
  <c r="BM118" i="11"/>
  <c r="BM117" i="11"/>
  <c r="BM116" i="11"/>
  <c r="BM115" i="11"/>
  <c r="BM114" i="11"/>
  <c r="BM113" i="11"/>
  <c r="BM112" i="11"/>
  <c r="BM111" i="11"/>
  <c r="BM110" i="11"/>
  <c r="BM109" i="11"/>
  <c r="BM108" i="11"/>
  <c r="BM107" i="11"/>
  <c r="BM106" i="11"/>
  <c r="BM105" i="11"/>
  <c r="BM104" i="11"/>
  <c r="BM103" i="11"/>
  <c r="BM102" i="11"/>
  <c r="BM100" i="11"/>
  <c r="BM99" i="11"/>
  <c r="BM98" i="11"/>
  <c r="BM97" i="11"/>
  <c r="BM96" i="11"/>
  <c r="BM95" i="11"/>
  <c r="BM94" i="11"/>
  <c r="BM93" i="11"/>
  <c r="BM92" i="11"/>
  <c r="BM91" i="11"/>
  <c r="BM90" i="11"/>
  <c r="BM89" i="11"/>
  <c r="BM88" i="11"/>
  <c r="BM87" i="11"/>
  <c r="BM86" i="11"/>
  <c r="BM85" i="11"/>
  <c r="BM84" i="11"/>
  <c r="BM83" i="11"/>
  <c r="BM82" i="11"/>
  <c r="BM81" i="11"/>
  <c r="BM80" i="11"/>
  <c r="BM79" i="11"/>
  <c r="BM78" i="11"/>
  <c r="BM77" i="11"/>
  <c r="BM76" i="11"/>
  <c r="BM75" i="11"/>
  <c r="BM74" i="11"/>
  <c r="BM73" i="11"/>
  <c r="BM72" i="11"/>
  <c r="BM71" i="11"/>
  <c r="BM70" i="11"/>
  <c r="BM69" i="11"/>
  <c r="BM68" i="11"/>
  <c r="BM67" i="11"/>
  <c r="BM66" i="11"/>
  <c r="BM65" i="11"/>
  <c r="BM64" i="11"/>
  <c r="BM63" i="11"/>
  <c r="BM62" i="11"/>
  <c r="BM61" i="11"/>
  <c r="BM60" i="11"/>
  <c r="BM59" i="11"/>
  <c r="BM58" i="11"/>
  <c r="BM57" i="11"/>
  <c r="BM56" i="11"/>
  <c r="BM55" i="11"/>
  <c r="BM54" i="11"/>
  <c r="BM53" i="11"/>
  <c r="BM52" i="11"/>
  <c r="BM51" i="11"/>
  <c r="BM50" i="11"/>
  <c r="BM49" i="11"/>
  <c r="BM48" i="11"/>
  <c r="BM47" i="11"/>
  <c r="BM46" i="11"/>
  <c r="BM45" i="11"/>
  <c r="BM44" i="11"/>
  <c r="BM43" i="11"/>
  <c r="BM42" i="11"/>
  <c r="BM41" i="11"/>
  <c r="BM40" i="11"/>
  <c r="BM39" i="11"/>
  <c r="BM38" i="11"/>
  <c r="BM37" i="11"/>
  <c r="BM36" i="11"/>
  <c r="BM35" i="11"/>
  <c r="BM34" i="11"/>
  <c r="BM33" i="11"/>
  <c r="BM32" i="11"/>
  <c r="BM31" i="11"/>
  <c r="BM30" i="11"/>
  <c r="BM29" i="11"/>
  <c r="BM28" i="11"/>
  <c r="BM27" i="11"/>
  <c r="BM26" i="11"/>
  <c r="BM25" i="11"/>
  <c r="BM24" i="11"/>
  <c r="BM23" i="11"/>
  <c r="BM22" i="11"/>
  <c r="BM21" i="11"/>
  <c r="BM20" i="11"/>
  <c r="BM19" i="11"/>
  <c r="BM18" i="11"/>
  <c r="BM17" i="11"/>
  <c r="BM16" i="11"/>
  <c r="BM15" i="11"/>
  <c r="BM14" i="11"/>
  <c r="BM13" i="11"/>
  <c r="BM12" i="11"/>
  <c r="BM11" i="11"/>
  <c r="BM10" i="11"/>
  <c r="BM9" i="11"/>
  <c r="BM8" i="11"/>
  <c r="BM7" i="11"/>
  <c r="BM6" i="11"/>
  <c r="BM5" i="11"/>
  <c r="BM4" i="11"/>
  <c r="BM3" i="11"/>
  <c r="BM2" i="11"/>
  <c r="BH166" i="11"/>
  <c r="BH165" i="11"/>
  <c r="BH164" i="11"/>
  <c r="BH163" i="11"/>
  <c r="BH162" i="11"/>
  <c r="BH161" i="11"/>
  <c r="BH160" i="11"/>
  <c r="BH159" i="11"/>
  <c r="BH158" i="11"/>
  <c r="BH157" i="11"/>
  <c r="BH156" i="11"/>
  <c r="BH155" i="11"/>
  <c r="BH154" i="11"/>
  <c r="BH153" i="11"/>
  <c r="BH152" i="11"/>
  <c r="BH151" i="11"/>
  <c r="BH150" i="11"/>
  <c r="BH149" i="11"/>
  <c r="BH148" i="11"/>
  <c r="BH147" i="11"/>
  <c r="BH146" i="11"/>
  <c r="BH145" i="11"/>
  <c r="BH144" i="11"/>
  <c r="BH143" i="11"/>
  <c r="BH142" i="11"/>
  <c r="BH141" i="11"/>
  <c r="BH140" i="11"/>
  <c r="BH139" i="11"/>
  <c r="BH138" i="11"/>
  <c r="BH137" i="11"/>
  <c r="BH136" i="11"/>
  <c r="BH135" i="11"/>
  <c r="BH134" i="11"/>
  <c r="BH133" i="11"/>
  <c r="BH132" i="11"/>
  <c r="BH131" i="11"/>
  <c r="BH130" i="11"/>
  <c r="BH129" i="11"/>
  <c r="BH128" i="11"/>
  <c r="BH127" i="11"/>
  <c r="BH126" i="11"/>
  <c r="BH125" i="11"/>
  <c r="BH124" i="11"/>
  <c r="BH123" i="11"/>
  <c r="BH122" i="11"/>
  <c r="BH121" i="11"/>
  <c r="BH120" i="11"/>
  <c r="BH119" i="11"/>
  <c r="BH118" i="11"/>
  <c r="BH117" i="11"/>
  <c r="BH116" i="11"/>
  <c r="BH115" i="11"/>
  <c r="BH114" i="11"/>
  <c r="BH113" i="11"/>
  <c r="BH112" i="11"/>
  <c r="BH111" i="11"/>
  <c r="BH110" i="11"/>
  <c r="BH109" i="11"/>
  <c r="BH108" i="11"/>
  <c r="BH107" i="11"/>
  <c r="BH106" i="11"/>
  <c r="BH105" i="11"/>
  <c r="BH104" i="11"/>
  <c r="BH103" i="11"/>
  <c r="BH102" i="11"/>
  <c r="BH100" i="11"/>
  <c r="BH99" i="11"/>
  <c r="BH98" i="11"/>
  <c r="BH97" i="11"/>
  <c r="BH96" i="11"/>
  <c r="BH95" i="11"/>
  <c r="BH94" i="11"/>
  <c r="BH93" i="11"/>
  <c r="BH92" i="11"/>
  <c r="BH91" i="11"/>
  <c r="BH90" i="11"/>
  <c r="BH89" i="11"/>
  <c r="BH88" i="11"/>
  <c r="BH87" i="11"/>
  <c r="BH86" i="11"/>
  <c r="BH85" i="11"/>
  <c r="BH84" i="11"/>
  <c r="BH83" i="11"/>
  <c r="BH82" i="11"/>
  <c r="BH81" i="11"/>
  <c r="BH80" i="11"/>
  <c r="BH79" i="11"/>
  <c r="BH78" i="11"/>
  <c r="BH77" i="11"/>
  <c r="BH76" i="11"/>
  <c r="BH75" i="11"/>
  <c r="BH74" i="11"/>
  <c r="BH73" i="11"/>
  <c r="BH72" i="11"/>
  <c r="BH71" i="11"/>
  <c r="BH70" i="11"/>
  <c r="BH69" i="11"/>
  <c r="BH68" i="11"/>
  <c r="BH67" i="11"/>
  <c r="BH66" i="11"/>
  <c r="BH65" i="11"/>
  <c r="BH64" i="11"/>
  <c r="BH63" i="11"/>
  <c r="BH62" i="11"/>
  <c r="BH61" i="11"/>
  <c r="BH60" i="11"/>
  <c r="BH59" i="11"/>
  <c r="BH58" i="11"/>
  <c r="BH57" i="11"/>
  <c r="BH56" i="11"/>
  <c r="BH55" i="11"/>
  <c r="BH54" i="11"/>
  <c r="BH53" i="11"/>
  <c r="BH52" i="11"/>
  <c r="BH51" i="11"/>
  <c r="BH50" i="11"/>
  <c r="BH49" i="11"/>
  <c r="BH48" i="11"/>
  <c r="BH47" i="11"/>
  <c r="BH46" i="11"/>
  <c r="BH45" i="11"/>
  <c r="BH44" i="11"/>
  <c r="BH43" i="11"/>
  <c r="BH42" i="11"/>
  <c r="BH41" i="11"/>
  <c r="BH40" i="11"/>
  <c r="BH39" i="11"/>
  <c r="BH38" i="11"/>
  <c r="BH37" i="11"/>
  <c r="BH36" i="11"/>
  <c r="BH35" i="11"/>
  <c r="BH34" i="11"/>
  <c r="BH33" i="11"/>
  <c r="BH32" i="11"/>
  <c r="BH31" i="11"/>
  <c r="BH30" i="11"/>
  <c r="BH29" i="11"/>
  <c r="BH28" i="11"/>
  <c r="BH27" i="11"/>
  <c r="BH26" i="11"/>
  <c r="BH25" i="11"/>
  <c r="BH24" i="11"/>
  <c r="BH23" i="11"/>
  <c r="BH22" i="11"/>
  <c r="BH21" i="11"/>
  <c r="BH20" i="11"/>
  <c r="BH19" i="11"/>
  <c r="BH18" i="11"/>
  <c r="BH17" i="11"/>
  <c r="BH16" i="11"/>
  <c r="BH15" i="11"/>
  <c r="BH14" i="11"/>
  <c r="BH13" i="11"/>
  <c r="BH12" i="11"/>
  <c r="BH11" i="11"/>
  <c r="BH10" i="11"/>
  <c r="BH9" i="11"/>
  <c r="BH8" i="11"/>
  <c r="BH7" i="11"/>
  <c r="BH6" i="11"/>
  <c r="BH5" i="11"/>
  <c r="BH4" i="11"/>
  <c r="BH3" i="11"/>
  <c r="BH2" i="11"/>
  <c r="BC166" i="11"/>
  <c r="BC165" i="11"/>
  <c r="BC164" i="11"/>
  <c r="BC163" i="11"/>
  <c r="BC162" i="11"/>
  <c r="BC161" i="11"/>
  <c r="BC160" i="11"/>
  <c r="BC159" i="11"/>
  <c r="BC158" i="11"/>
  <c r="BC157" i="11"/>
  <c r="BC156" i="11"/>
  <c r="BC155" i="11"/>
  <c r="BC154" i="11"/>
  <c r="BC153" i="11"/>
  <c r="BC152" i="11"/>
  <c r="BC151" i="11"/>
  <c r="BC150" i="11"/>
  <c r="BC149" i="11"/>
  <c r="BC148" i="11"/>
  <c r="BC147" i="11"/>
  <c r="BC146" i="11"/>
  <c r="BC145" i="11"/>
  <c r="BC144" i="11"/>
  <c r="BC143" i="11"/>
  <c r="BC142" i="11"/>
  <c r="BC141" i="11"/>
  <c r="BC140" i="11"/>
  <c r="BC139" i="11"/>
  <c r="BC138" i="11"/>
  <c r="BC137" i="11"/>
  <c r="BC136" i="11"/>
  <c r="BC135" i="11"/>
  <c r="BC134" i="11"/>
  <c r="BC133" i="11"/>
  <c r="BC132" i="11"/>
  <c r="BC131" i="11"/>
  <c r="BC130" i="11"/>
  <c r="BC129" i="11"/>
  <c r="BC128" i="11"/>
  <c r="BC127" i="11"/>
  <c r="BC126" i="11"/>
  <c r="BC125" i="11"/>
  <c r="BC124" i="11"/>
  <c r="BC123" i="11"/>
  <c r="BC122" i="11"/>
  <c r="BC121" i="11"/>
  <c r="BC120" i="11"/>
  <c r="BC119" i="11"/>
  <c r="BC118" i="11"/>
  <c r="BC117" i="11"/>
  <c r="BC116" i="11"/>
  <c r="BC115" i="11"/>
  <c r="BC114" i="11"/>
  <c r="BC113" i="11"/>
  <c r="BC112" i="11"/>
  <c r="BC111" i="11"/>
  <c r="BC110" i="11"/>
  <c r="BC109" i="11"/>
  <c r="BC108" i="11"/>
  <c r="BC107" i="11"/>
  <c r="BC106" i="11"/>
  <c r="BC105" i="11"/>
  <c r="BC104" i="11"/>
  <c r="BC103" i="11"/>
  <c r="BC102" i="11"/>
  <c r="BC100" i="11"/>
  <c r="BC99" i="11"/>
  <c r="BC98" i="11"/>
  <c r="BC97" i="11"/>
  <c r="BC96" i="11"/>
  <c r="BC95" i="11"/>
  <c r="BC94" i="11"/>
  <c r="BC93" i="11"/>
  <c r="BC92" i="11"/>
  <c r="BC91" i="11"/>
  <c r="BC90" i="11"/>
  <c r="BC89" i="11"/>
  <c r="BC88" i="11"/>
  <c r="BC87" i="11"/>
  <c r="BC86" i="11"/>
  <c r="BC85" i="11"/>
  <c r="BC84" i="11"/>
  <c r="BC83" i="11"/>
  <c r="BC82" i="11"/>
  <c r="BC81" i="11"/>
  <c r="BC80" i="11"/>
  <c r="BC79" i="11"/>
  <c r="BC78" i="11"/>
  <c r="BC77" i="11"/>
  <c r="BC76" i="11"/>
  <c r="BC75" i="11"/>
  <c r="BC74" i="11"/>
  <c r="BC73" i="11"/>
  <c r="BC72" i="11"/>
  <c r="BC71" i="11"/>
  <c r="BC70" i="11"/>
  <c r="BC69" i="11"/>
  <c r="BC68" i="11"/>
  <c r="BC67" i="11"/>
  <c r="BC66" i="11"/>
  <c r="BC65" i="11"/>
  <c r="BC64" i="11"/>
  <c r="BC63" i="11"/>
  <c r="BC62" i="11"/>
  <c r="BC61" i="11"/>
  <c r="BC60" i="11"/>
  <c r="BC59" i="11"/>
  <c r="BC58" i="11"/>
  <c r="BC57" i="11"/>
  <c r="BC56" i="11"/>
  <c r="BC55" i="11"/>
  <c r="BC54" i="11"/>
  <c r="BC53" i="11"/>
  <c r="BC52" i="11"/>
  <c r="BC51" i="11"/>
  <c r="BC50" i="11"/>
  <c r="BC49" i="11"/>
  <c r="BC48" i="11"/>
  <c r="BC47" i="11"/>
  <c r="BC46" i="11"/>
  <c r="BC45" i="11"/>
  <c r="BC44" i="11"/>
  <c r="BC43" i="11"/>
  <c r="BC42" i="11"/>
  <c r="BC41" i="11"/>
  <c r="BC40" i="11"/>
  <c r="BC39" i="11"/>
  <c r="BC38" i="11"/>
  <c r="BC37" i="11"/>
  <c r="BC36" i="11"/>
  <c r="BC35" i="11"/>
  <c r="BC34" i="11"/>
  <c r="BC33" i="11"/>
  <c r="BC32" i="11"/>
  <c r="BC31" i="11"/>
  <c r="BC30" i="11"/>
  <c r="BC29" i="11"/>
  <c r="BC28" i="11"/>
  <c r="BC27" i="11"/>
  <c r="BC26" i="11"/>
  <c r="BC25" i="11"/>
  <c r="BC24" i="11"/>
  <c r="BC23" i="11"/>
  <c r="BC22" i="11"/>
  <c r="BC21" i="11"/>
  <c r="BC20" i="11"/>
  <c r="BC19" i="11"/>
  <c r="BC18" i="11"/>
  <c r="BC17" i="11"/>
  <c r="BC16" i="11"/>
  <c r="BC15" i="11"/>
  <c r="BC14" i="11"/>
  <c r="BC13" i="11"/>
  <c r="BC12" i="11"/>
  <c r="BC11" i="11"/>
  <c r="BC10" i="11"/>
  <c r="BC9" i="11"/>
  <c r="BC8" i="11"/>
  <c r="BC7" i="11"/>
  <c r="BC6" i="11"/>
  <c r="BC5" i="11"/>
  <c r="BC4" i="11"/>
  <c r="BC3" i="11"/>
  <c r="BC2" i="11"/>
  <c r="AW166" i="11"/>
  <c r="AW165" i="11"/>
  <c r="AW164" i="11"/>
  <c r="AW163" i="11"/>
  <c r="AW162" i="11"/>
  <c r="AW161" i="11"/>
  <c r="AW160" i="11"/>
  <c r="AW159" i="11"/>
  <c r="AW158" i="11"/>
  <c r="AW157" i="11"/>
  <c r="AW156" i="11"/>
  <c r="AW155" i="11"/>
  <c r="AW154" i="11"/>
  <c r="AW153" i="11"/>
  <c r="AW152" i="11"/>
  <c r="AW151" i="11"/>
  <c r="AW150" i="11"/>
  <c r="AW149" i="11"/>
  <c r="AW148" i="11"/>
  <c r="AW147" i="11"/>
  <c r="AW146" i="11"/>
  <c r="AW145" i="11"/>
  <c r="AW144" i="11"/>
  <c r="AW143" i="11"/>
  <c r="AW142" i="11"/>
  <c r="AW141" i="11"/>
  <c r="AW140" i="11"/>
  <c r="AW139" i="11"/>
  <c r="AW138" i="11"/>
  <c r="AW137" i="11"/>
  <c r="AW136" i="11"/>
  <c r="AW135" i="11"/>
  <c r="AW134" i="11"/>
  <c r="AW133" i="11"/>
  <c r="AW132" i="11"/>
  <c r="AW131" i="11"/>
  <c r="AW130" i="11"/>
  <c r="AW129" i="11"/>
  <c r="AW128" i="11"/>
  <c r="AW127" i="11"/>
  <c r="AW126" i="11"/>
  <c r="AW125" i="11"/>
  <c r="AW124" i="11"/>
  <c r="AW123" i="11"/>
  <c r="AW122" i="11"/>
  <c r="AW121" i="11"/>
  <c r="AW120" i="11"/>
  <c r="AW119" i="11"/>
  <c r="AW118" i="11"/>
  <c r="AW117" i="11"/>
  <c r="AW116" i="11"/>
  <c r="AW115" i="11"/>
  <c r="AW114" i="11"/>
  <c r="AW113" i="11"/>
  <c r="AW112" i="11"/>
  <c r="AW111" i="11"/>
  <c r="AW110" i="11"/>
  <c r="AW109" i="11"/>
  <c r="AW108" i="11"/>
  <c r="AW107" i="11"/>
  <c r="AW106" i="11"/>
  <c r="AW105" i="11"/>
  <c r="AW104" i="11"/>
  <c r="AW103" i="11"/>
  <c r="AW102" i="11"/>
  <c r="AW100" i="11"/>
  <c r="AW99" i="11"/>
  <c r="AW98" i="11"/>
  <c r="AW97" i="11"/>
  <c r="AW96" i="11"/>
  <c r="AW95" i="11"/>
  <c r="AW94" i="11"/>
  <c r="AW93" i="11"/>
  <c r="AW92" i="11"/>
  <c r="AW91" i="11"/>
  <c r="AW90" i="11"/>
  <c r="AW89" i="11"/>
  <c r="AW88" i="11"/>
  <c r="AW87" i="11"/>
  <c r="AW86" i="11"/>
  <c r="AW85" i="11"/>
  <c r="AW84" i="11"/>
  <c r="AW83" i="11"/>
  <c r="AW82" i="11"/>
  <c r="AW81" i="11"/>
  <c r="AW80" i="11"/>
  <c r="AW79" i="11"/>
  <c r="AW78" i="11"/>
  <c r="AW77" i="11"/>
  <c r="AW76" i="11"/>
  <c r="AW75" i="11"/>
  <c r="AW74" i="11"/>
  <c r="AW73" i="11"/>
  <c r="AW72" i="11"/>
  <c r="AW71" i="11"/>
  <c r="AW70" i="11"/>
  <c r="AW69" i="11"/>
  <c r="AW68" i="11"/>
  <c r="AW67" i="11"/>
  <c r="AW66" i="11"/>
  <c r="AW65" i="11"/>
  <c r="AW64" i="11"/>
  <c r="AW63" i="11"/>
  <c r="AW62" i="11"/>
  <c r="AW61" i="11"/>
  <c r="AW60" i="11"/>
  <c r="AW59" i="11"/>
  <c r="AW58" i="11"/>
  <c r="AW57" i="11"/>
  <c r="AW56" i="11"/>
  <c r="AW55" i="11"/>
  <c r="AW54" i="11"/>
  <c r="AW53" i="11"/>
  <c r="AW52" i="11"/>
  <c r="AW51" i="11"/>
  <c r="AW50" i="11"/>
  <c r="AW49" i="11"/>
  <c r="AW48" i="11"/>
  <c r="AW47" i="11"/>
  <c r="AW46" i="11"/>
  <c r="AW45" i="11"/>
  <c r="AW44" i="11"/>
  <c r="AW43" i="11"/>
  <c r="AW42" i="11"/>
  <c r="AW41" i="11"/>
  <c r="AW40" i="11"/>
  <c r="AW39" i="11"/>
  <c r="AW38" i="11"/>
  <c r="AW37" i="11"/>
  <c r="AW36" i="11"/>
  <c r="AW35" i="11"/>
  <c r="AW34" i="11"/>
  <c r="AW33" i="11"/>
  <c r="AW32" i="11"/>
  <c r="AW31" i="11"/>
  <c r="AW30" i="11"/>
  <c r="AW29" i="11"/>
  <c r="AW28" i="11"/>
  <c r="AW27" i="11"/>
  <c r="AW26" i="11"/>
  <c r="AW25" i="11"/>
  <c r="AW24" i="11"/>
  <c r="AW23" i="11"/>
  <c r="AW22" i="11"/>
  <c r="AW21" i="11"/>
  <c r="AW20" i="11"/>
  <c r="AW19" i="11"/>
  <c r="AW18" i="11"/>
  <c r="AW17" i="11"/>
  <c r="AW16" i="11"/>
  <c r="AW15" i="11"/>
  <c r="AW14" i="11"/>
  <c r="AW13" i="11"/>
  <c r="AW12" i="11"/>
  <c r="AW11" i="11"/>
  <c r="AW10" i="11"/>
  <c r="AW9" i="11"/>
  <c r="AW8" i="11"/>
  <c r="AW7" i="11"/>
  <c r="AW6" i="11"/>
  <c r="AW5" i="11"/>
  <c r="AW4" i="11"/>
  <c r="AW3" i="11"/>
  <c r="AW2" i="11"/>
  <c r="AQ166" i="11"/>
  <c r="AQ165" i="11"/>
  <c r="AQ164" i="11"/>
  <c r="AQ163" i="11"/>
  <c r="AQ162" i="11"/>
  <c r="AQ161" i="11"/>
  <c r="AQ160" i="11"/>
  <c r="AQ159" i="11"/>
  <c r="AQ158" i="11"/>
  <c r="AQ157" i="11"/>
  <c r="AQ156" i="11"/>
  <c r="AQ155" i="11"/>
  <c r="AQ154" i="11"/>
  <c r="AQ153" i="11"/>
  <c r="AQ152" i="11"/>
  <c r="AQ151" i="11"/>
  <c r="AQ150" i="11"/>
  <c r="AQ149" i="11"/>
  <c r="AQ148" i="11"/>
  <c r="AQ147" i="11"/>
  <c r="AQ146" i="11"/>
  <c r="AQ145" i="11"/>
  <c r="AQ144" i="11"/>
  <c r="AQ143" i="11"/>
  <c r="AQ142" i="11"/>
  <c r="AQ141" i="11"/>
  <c r="AQ140" i="11"/>
  <c r="AQ139" i="11"/>
  <c r="AQ138" i="11"/>
  <c r="AQ137" i="11"/>
  <c r="AQ136" i="11"/>
  <c r="AQ135" i="11"/>
  <c r="AQ134" i="11"/>
  <c r="AQ133" i="11"/>
  <c r="AQ132" i="11"/>
  <c r="AQ131" i="11"/>
  <c r="AQ130" i="11"/>
  <c r="AQ129" i="11"/>
  <c r="AQ128" i="11"/>
  <c r="AQ127" i="11"/>
  <c r="AQ126" i="11"/>
  <c r="AQ125" i="11"/>
  <c r="AQ124" i="11"/>
  <c r="AQ123" i="11"/>
  <c r="AQ122" i="11"/>
  <c r="AQ121" i="11"/>
  <c r="AQ120" i="11"/>
  <c r="AQ119" i="11"/>
  <c r="AQ118" i="11"/>
  <c r="AQ117" i="11"/>
  <c r="AQ116" i="11"/>
  <c r="AQ115" i="11"/>
  <c r="AQ114" i="11"/>
  <c r="AQ113" i="11"/>
  <c r="AQ112" i="11"/>
  <c r="AQ111" i="11"/>
  <c r="AQ110" i="11"/>
  <c r="AQ109" i="11"/>
  <c r="AQ108" i="11"/>
  <c r="AQ107" i="11"/>
  <c r="AQ106" i="11"/>
  <c r="AQ105" i="11"/>
  <c r="AQ104" i="11"/>
  <c r="AQ103" i="11"/>
  <c r="AQ102" i="11"/>
  <c r="AQ100" i="11"/>
  <c r="AQ99" i="11"/>
  <c r="AQ98" i="11"/>
  <c r="AQ97" i="11"/>
  <c r="AQ96" i="11"/>
  <c r="AQ95" i="11"/>
  <c r="AQ94" i="11"/>
  <c r="AQ93" i="11"/>
  <c r="AQ92" i="11"/>
  <c r="AQ91" i="11"/>
  <c r="AQ90" i="11"/>
  <c r="AQ89" i="11"/>
  <c r="AQ88" i="11"/>
  <c r="AQ87" i="11"/>
  <c r="AQ86" i="11"/>
  <c r="AQ85" i="11"/>
  <c r="AQ84" i="11"/>
  <c r="AQ83" i="11"/>
  <c r="AQ82" i="11"/>
  <c r="AQ81" i="11"/>
  <c r="AQ80" i="11"/>
  <c r="AQ79" i="11"/>
  <c r="AQ78" i="11"/>
  <c r="AQ77" i="11"/>
  <c r="AQ76" i="11"/>
  <c r="AQ75" i="11"/>
  <c r="AQ74" i="11"/>
  <c r="AQ73" i="11"/>
  <c r="AQ72" i="11"/>
  <c r="AQ71" i="11"/>
  <c r="AQ70" i="11"/>
  <c r="AQ69" i="11"/>
  <c r="AQ68" i="11"/>
  <c r="AQ67" i="11"/>
  <c r="AQ66" i="11"/>
  <c r="AQ65" i="11"/>
  <c r="AQ64" i="11"/>
  <c r="AQ63" i="11"/>
  <c r="AQ62" i="11"/>
  <c r="AQ61" i="11"/>
  <c r="AQ60" i="11"/>
  <c r="AQ59" i="11"/>
  <c r="AQ58" i="11"/>
  <c r="AQ57" i="11"/>
  <c r="AQ56" i="11"/>
  <c r="AQ55" i="11"/>
  <c r="AQ54" i="11"/>
  <c r="AQ53" i="11"/>
  <c r="AQ52" i="11"/>
  <c r="AQ51" i="11"/>
  <c r="AQ50" i="11"/>
  <c r="AQ49" i="11"/>
  <c r="AQ48" i="11"/>
  <c r="AQ47" i="11"/>
  <c r="AQ46" i="11"/>
  <c r="AQ45" i="11"/>
  <c r="AQ44" i="11"/>
  <c r="AQ43" i="11"/>
  <c r="AQ42" i="11"/>
  <c r="AQ41" i="11"/>
  <c r="AQ40" i="11"/>
  <c r="AQ39" i="11"/>
  <c r="AQ38" i="11"/>
  <c r="AQ37" i="11"/>
  <c r="AQ36" i="11"/>
  <c r="AQ35" i="11"/>
  <c r="AQ34" i="11"/>
  <c r="AQ33" i="11"/>
  <c r="AQ32" i="11"/>
  <c r="AQ31" i="11"/>
  <c r="AQ30" i="11"/>
  <c r="AQ29" i="11"/>
  <c r="AQ28" i="11"/>
  <c r="AQ27" i="11"/>
  <c r="AQ26" i="11"/>
  <c r="AQ25" i="11"/>
  <c r="AQ24" i="11"/>
  <c r="AQ23" i="11"/>
  <c r="AQ22" i="11"/>
  <c r="AQ21" i="11"/>
  <c r="AQ20" i="11"/>
  <c r="AQ19" i="11"/>
  <c r="AQ18" i="11"/>
  <c r="AQ17" i="11"/>
  <c r="AQ16" i="11"/>
  <c r="AQ15" i="11"/>
  <c r="AQ14" i="11"/>
  <c r="AQ13" i="11"/>
  <c r="AQ12" i="11"/>
  <c r="AQ11" i="11"/>
  <c r="AQ10" i="11"/>
  <c r="AQ9" i="11"/>
  <c r="AQ8" i="11"/>
  <c r="AQ7" i="11"/>
  <c r="AQ6" i="11"/>
  <c r="AQ5" i="11"/>
  <c r="AQ4" i="11"/>
  <c r="AQ3" i="11"/>
  <c r="AQ2" i="11"/>
  <c r="AK166" i="11"/>
  <c r="AK165" i="11"/>
  <c r="AK164" i="11"/>
  <c r="AK163" i="11"/>
  <c r="AK162" i="11"/>
  <c r="AK161" i="11"/>
  <c r="AK160" i="11"/>
  <c r="AK159" i="11"/>
  <c r="AK158" i="11"/>
  <c r="AK157" i="11"/>
  <c r="AK156" i="11"/>
  <c r="AK155" i="11"/>
  <c r="AK154" i="11"/>
  <c r="AK153" i="11"/>
  <c r="AK152" i="11"/>
  <c r="AK151" i="11"/>
  <c r="AK150" i="11"/>
  <c r="AK149" i="11"/>
  <c r="AK148" i="11"/>
  <c r="AK147" i="11"/>
  <c r="AK146" i="11"/>
  <c r="AK145" i="11"/>
  <c r="AK144" i="11"/>
  <c r="AK143" i="11"/>
  <c r="AK142" i="11"/>
  <c r="AK141" i="11"/>
  <c r="AK140" i="11"/>
  <c r="AK139" i="11"/>
  <c r="AK138" i="11"/>
  <c r="AK137" i="11"/>
  <c r="AK136" i="11"/>
  <c r="AK135" i="11"/>
  <c r="AK134" i="11"/>
  <c r="AK133" i="11"/>
  <c r="AK132" i="11"/>
  <c r="AK131" i="11"/>
  <c r="AK130" i="11"/>
  <c r="AK129" i="11"/>
  <c r="AK128" i="11"/>
  <c r="AK127" i="11"/>
  <c r="AK126" i="11"/>
  <c r="AK125" i="11"/>
  <c r="AK124" i="11"/>
  <c r="AK123" i="11"/>
  <c r="AK122" i="11"/>
  <c r="AK121" i="11"/>
  <c r="AK120" i="11"/>
  <c r="AK119" i="11"/>
  <c r="AK118" i="11"/>
  <c r="AK117" i="11"/>
  <c r="AK116" i="11"/>
  <c r="AK115" i="11"/>
  <c r="AK114" i="11"/>
  <c r="AK113" i="11"/>
  <c r="AK112" i="11"/>
  <c r="AK111" i="11"/>
  <c r="AK110" i="11"/>
  <c r="AK109" i="11"/>
  <c r="AK108" i="11"/>
  <c r="AK107" i="11"/>
  <c r="AK106" i="11"/>
  <c r="AK105" i="11"/>
  <c r="AK104" i="11"/>
  <c r="AK103" i="11"/>
  <c r="AK102" i="11"/>
  <c r="AK100" i="11"/>
  <c r="AK99" i="11"/>
  <c r="AK98" i="11"/>
  <c r="AK97" i="11"/>
  <c r="AK96" i="11"/>
  <c r="AK95" i="11"/>
  <c r="AK94" i="11"/>
  <c r="AK93" i="11"/>
  <c r="AK92" i="11"/>
  <c r="AK91" i="11"/>
  <c r="AK90" i="11"/>
  <c r="AK89" i="11"/>
  <c r="AK88" i="11"/>
  <c r="AK87" i="11"/>
  <c r="AK86" i="11"/>
  <c r="AK85" i="11"/>
  <c r="AK84" i="11"/>
  <c r="AK83" i="11"/>
  <c r="AK82" i="11"/>
  <c r="AK81" i="11"/>
  <c r="AK80" i="11"/>
  <c r="AK79" i="11"/>
  <c r="AK78" i="11"/>
  <c r="AK77" i="11"/>
  <c r="AK76" i="11"/>
  <c r="AK75" i="11"/>
  <c r="AK74" i="11"/>
  <c r="AK73" i="11"/>
  <c r="AK72" i="11"/>
  <c r="AK71" i="11"/>
  <c r="AK70" i="11"/>
  <c r="AK69" i="11"/>
  <c r="AK68" i="11"/>
  <c r="AK67" i="11"/>
  <c r="AK66" i="11"/>
  <c r="AK65" i="11"/>
  <c r="AK64" i="11"/>
  <c r="AK63" i="11"/>
  <c r="AK62" i="11"/>
  <c r="AK61" i="11"/>
  <c r="AK60" i="11"/>
  <c r="AK59" i="11"/>
  <c r="AK58" i="11"/>
  <c r="AK57" i="11"/>
  <c r="AK56" i="11"/>
  <c r="AK55" i="11"/>
  <c r="AK54" i="11"/>
  <c r="AK53" i="11"/>
  <c r="AK52" i="11"/>
  <c r="AK51" i="11"/>
  <c r="AK50" i="11"/>
  <c r="AK49" i="11"/>
  <c r="AK48" i="11"/>
  <c r="AK47" i="11"/>
  <c r="AK46" i="11"/>
  <c r="AK45" i="11"/>
  <c r="AK44" i="11"/>
  <c r="AK43" i="11"/>
  <c r="AK42" i="11"/>
  <c r="AK41" i="11"/>
  <c r="AK40" i="11"/>
  <c r="AK39" i="11"/>
  <c r="AK38" i="11"/>
  <c r="AK37" i="11"/>
  <c r="AK36" i="11"/>
  <c r="AK35" i="11"/>
  <c r="AK34" i="11"/>
  <c r="AK33" i="11"/>
  <c r="AK32" i="11"/>
  <c r="AK31" i="11"/>
  <c r="AK30" i="11"/>
  <c r="AK29" i="11"/>
  <c r="AK28" i="11"/>
  <c r="AK27" i="11"/>
  <c r="AK26" i="11"/>
  <c r="AK25" i="11"/>
  <c r="AK24" i="11"/>
  <c r="AK23" i="11"/>
  <c r="AK22" i="11"/>
  <c r="AK21" i="11"/>
  <c r="AK20" i="11"/>
  <c r="AK19" i="11"/>
  <c r="AK18" i="11"/>
  <c r="AK17" i="11"/>
  <c r="AK16" i="11"/>
  <c r="AK15" i="11"/>
  <c r="AK14" i="11"/>
  <c r="AK13" i="11"/>
  <c r="AK12" i="11"/>
  <c r="AK11" i="11"/>
  <c r="AK10" i="11"/>
  <c r="AK9" i="11"/>
  <c r="AK8" i="11"/>
  <c r="AK7" i="11"/>
  <c r="AK6" i="11"/>
  <c r="AK5" i="11"/>
  <c r="AK4" i="11"/>
  <c r="AK3" i="11"/>
  <c r="AK2" i="11"/>
  <c r="AF166" i="11"/>
  <c r="AF165" i="11"/>
  <c r="AF164" i="11"/>
  <c r="AF163" i="11"/>
  <c r="AF162" i="11"/>
  <c r="AF161" i="11"/>
  <c r="AF160" i="11"/>
  <c r="AF159" i="11"/>
  <c r="AF158" i="11"/>
  <c r="AF157" i="11"/>
  <c r="AF156" i="11"/>
  <c r="AF155" i="11"/>
  <c r="AF154" i="11"/>
  <c r="AF153" i="11"/>
  <c r="AF152" i="11"/>
  <c r="AF151" i="11"/>
  <c r="AF150" i="11"/>
  <c r="AF149" i="11"/>
  <c r="AF148" i="11"/>
  <c r="AF147" i="11"/>
  <c r="AF146" i="11"/>
  <c r="AF145" i="11"/>
  <c r="AF144" i="11"/>
  <c r="AF143" i="11"/>
  <c r="AF142" i="11"/>
  <c r="AF141" i="11"/>
  <c r="AF140" i="11"/>
  <c r="AF139" i="11"/>
  <c r="AF138" i="11"/>
  <c r="AF137" i="11"/>
  <c r="AF136" i="11"/>
  <c r="AF135" i="11"/>
  <c r="AF134" i="11"/>
  <c r="AF133" i="11"/>
  <c r="AF132" i="11"/>
  <c r="AF131" i="11"/>
  <c r="AF130" i="11"/>
  <c r="AF129" i="11"/>
  <c r="AF128" i="11"/>
  <c r="AF127" i="11"/>
  <c r="AF126" i="11"/>
  <c r="AF125" i="11"/>
  <c r="AF124" i="11"/>
  <c r="AF123" i="11"/>
  <c r="AF122" i="11"/>
  <c r="AF121" i="11"/>
  <c r="AF120" i="11"/>
  <c r="AF119" i="11"/>
  <c r="AF118" i="11"/>
  <c r="AF117" i="11"/>
  <c r="AF116" i="11"/>
  <c r="AF115" i="11"/>
  <c r="AF114" i="11"/>
  <c r="AF113" i="11"/>
  <c r="AF112" i="11"/>
  <c r="AF111" i="11"/>
  <c r="AF110" i="11"/>
  <c r="AF109" i="11"/>
  <c r="AF108" i="11"/>
  <c r="AF107" i="11"/>
  <c r="AF106" i="11"/>
  <c r="AF105" i="11"/>
  <c r="AF104" i="11"/>
  <c r="AF103" i="11"/>
  <c r="AF102" i="11"/>
  <c r="AF100" i="11"/>
  <c r="AF99" i="11"/>
  <c r="AF98" i="11"/>
  <c r="AF97" i="11"/>
  <c r="AF96" i="11"/>
  <c r="AF95" i="11"/>
  <c r="AF94" i="11"/>
  <c r="AF93" i="11"/>
  <c r="AF92" i="11"/>
  <c r="AF91" i="11"/>
  <c r="AF90" i="11"/>
  <c r="AF89" i="11"/>
  <c r="AF88" i="11"/>
  <c r="AF87" i="11"/>
  <c r="AF86" i="11"/>
  <c r="AF85" i="11"/>
  <c r="AF84" i="11"/>
  <c r="AF83" i="11"/>
  <c r="AF82" i="11"/>
  <c r="AF81" i="11"/>
  <c r="AF80" i="11"/>
  <c r="AF79" i="11"/>
  <c r="AF78" i="11"/>
  <c r="AF77" i="11"/>
  <c r="AF76" i="11"/>
  <c r="AF75" i="11"/>
  <c r="AF74" i="11"/>
  <c r="AF73" i="11"/>
  <c r="AF72" i="11"/>
  <c r="AF71" i="11"/>
  <c r="AF70" i="11"/>
  <c r="AF69" i="11"/>
  <c r="AF68" i="11"/>
  <c r="AF67" i="11"/>
  <c r="AF66" i="11"/>
  <c r="AF65" i="11"/>
  <c r="AF64" i="11"/>
  <c r="AF63" i="11"/>
  <c r="AF62" i="11"/>
  <c r="AF61" i="11"/>
  <c r="AF60" i="11"/>
  <c r="AF59" i="11"/>
  <c r="AF58" i="11"/>
  <c r="AF57" i="11"/>
  <c r="AF56" i="11"/>
  <c r="AF55" i="11"/>
  <c r="AF54" i="11"/>
  <c r="AF53" i="11"/>
  <c r="AF52" i="11"/>
  <c r="AF51" i="11"/>
  <c r="AF50" i="11"/>
  <c r="AF49" i="11"/>
  <c r="AF48" i="11"/>
  <c r="AF47" i="11"/>
  <c r="AF46" i="11"/>
  <c r="AF45" i="11"/>
  <c r="AF44" i="11"/>
  <c r="AF43" i="11"/>
  <c r="AF42" i="11"/>
  <c r="AF41" i="11"/>
  <c r="AF40" i="11"/>
  <c r="AF39" i="11"/>
  <c r="AF38" i="11"/>
  <c r="AF37" i="11"/>
  <c r="AF36" i="11"/>
  <c r="AF35" i="11"/>
  <c r="AF34" i="11"/>
  <c r="AF33" i="11"/>
  <c r="AF32" i="11"/>
  <c r="AF31" i="11"/>
  <c r="AF30" i="11"/>
  <c r="AF29" i="11"/>
  <c r="AF28" i="11"/>
  <c r="AF27" i="11"/>
  <c r="AF26" i="11"/>
  <c r="AF25" i="11"/>
  <c r="AF24" i="11"/>
  <c r="AF23" i="11"/>
  <c r="AF22" i="11"/>
  <c r="AF21" i="11"/>
  <c r="AF20" i="11"/>
  <c r="AF19" i="11"/>
  <c r="AF18" i="11"/>
  <c r="AF17" i="11"/>
  <c r="AF16" i="11"/>
  <c r="AF15" i="11"/>
  <c r="AF14" i="11"/>
  <c r="AF13" i="11"/>
  <c r="AF12" i="11"/>
  <c r="AF11" i="11"/>
  <c r="AF10" i="11"/>
  <c r="AF9" i="11"/>
  <c r="AF8" i="11"/>
  <c r="AF7" i="11"/>
  <c r="AF6" i="11"/>
  <c r="AF5" i="11"/>
  <c r="AF4" i="11"/>
  <c r="AF3" i="11"/>
  <c r="AF2" i="11"/>
  <c r="Z166" i="11"/>
  <c r="Z165" i="11"/>
  <c r="Z164" i="11"/>
  <c r="Z163" i="11"/>
  <c r="Z162" i="11"/>
  <c r="Z161" i="11"/>
  <c r="Z160" i="11"/>
  <c r="Z159" i="11"/>
  <c r="Z158" i="11"/>
  <c r="Z157" i="11"/>
  <c r="Z156" i="11"/>
  <c r="Z155" i="11"/>
  <c r="Z154" i="11"/>
  <c r="Z153" i="11"/>
  <c r="Z152" i="11"/>
  <c r="Z151" i="11"/>
  <c r="Z150" i="11"/>
  <c r="Z149" i="11"/>
  <c r="Z148" i="11"/>
  <c r="Z147" i="11"/>
  <c r="Z146" i="11"/>
  <c r="Z145" i="11"/>
  <c r="Z144" i="11"/>
  <c r="Z143" i="11"/>
  <c r="Z142" i="11"/>
  <c r="Z141" i="11"/>
  <c r="Z140" i="11"/>
  <c r="Z139" i="11"/>
  <c r="Z138" i="11"/>
  <c r="Z137" i="11"/>
  <c r="Z136" i="11"/>
  <c r="Z135" i="11"/>
  <c r="Z134" i="11"/>
  <c r="Z133" i="11"/>
  <c r="Z132" i="11"/>
  <c r="Z131" i="11"/>
  <c r="Z130" i="11"/>
  <c r="Z129" i="11"/>
  <c r="Z128" i="11"/>
  <c r="Z127" i="11"/>
  <c r="Z126" i="11"/>
  <c r="Z125" i="11"/>
  <c r="Z124" i="11"/>
  <c r="Z123" i="11"/>
  <c r="Z122" i="11"/>
  <c r="Z121" i="11"/>
  <c r="Z120" i="11"/>
  <c r="Z119" i="11"/>
  <c r="Z118" i="11"/>
  <c r="Z117" i="11"/>
  <c r="Z116" i="11"/>
  <c r="Z115" i="11"/>
  <c r="Z114" i="11"/>
  <c r="Z113" i="11"/>
  <c r="Z112" i="11"/>
  <c r="Z111" i="11"/>
  <c r="Z110" i="11"/>
  <c r="Z109" i="11"/>
  <c r="Z108" i="11"/>
  <c r="Z107" i="11"/>
  <c r="Z106" i="11"/>
  <c r="Z105" i="11"/>
  <c r="Z104" i="11"/>
  <c r="Z103" i="11"/>
  <c r="Z102" i="11"/>
  <c r="Z100" i="11"/>
  <c r="Z99" i="11"/>
  <c r="Z98" i="11"/>
  <c r="Z97" i="11"/>
  <c r="Z96" i="11"/>
  <c r="Z95" i="11"/>
  <c r="Z94" i="11"/>
  <c r="Z93" i="11"/>
  <c r="Z92" i="11"/>
  <c r="Z91" i="11"/>
  <c r="Z90" i="11"/>
  <c r="Z89" i="11"/>
  <c r="Z88" i="11"/>
  <c r="Z87" i="11"/>
  <c r="Z86" i="11"/>
  <c r="Z85" i="11"/>
  <c r="Z84" i="11"/>
  <c r="Z83" i="11"/>
  <c r="Z82" i="11"/>
  <c r="Z81" i="11"/>
  <c r="Z80" i="11"/>
  <c r="Z79" i="11"/>
  <c r="Z78" i="11"/>
  <c r="Z77" i="11"/>
  <c r="Z76" i="11"/>
  <c r="Z75" i="11"/>
  <c r="Z74" i="11"/>
  <c r="Z73" i="11"/>
  <c r="Z72" i="11"/>
  <c r="Z71" i="11"/>
  <c r="Z70" i="11"/>
  <c r="Z69" i="11"/>
  <c r="Z68" i="11"/>
  <c r="Z67" i="11"/>
  <c r="Z66" i="11"/>
  <c r="Z65" i="11"/>
  <c r="Z64" i="11"/>
  <c r="Z63" i="11"/>
  <c r="Z62" i="11"/>
  <c r="Z61" i="11"/>
  <c r="Z60" i="11"/>
  <c r="Z59" i="11"/>
  <c r="Z58" i="11"/>
  <c r="Z57" i="11"/>
  <c r="Z56" i="11"/>
  <c r="Z55" i="11"/>
  <c r="Z54" i="11"/>
  <c r="Z53" i="11"/>
  <c r="Z52" i="11"/>
  <c r="Z51" i="11"/>
  <c r="Z50" i="11"/>
  <c r="Z49" i="11"/>
  <c r="AB48" i="11"/>
  <c r="Z47" i="11"/>
  <c r="Z46" i="11"/>
  <c r="Z45" i="11"/>
  <c r="Z44" i="11"/>
  <c r="Z43" i="11"/>
  <c r="Z42" i="11"/>
  <c r="Z41" i="11"/>
  <c r="Z40" i="11"/>
  <c r="Z39" i="11"/>
  <c r="Z38" i="11"/>
  <c r="Z37" i="11"/>
  <c r="Z36" i="11"/>
  <c r="Z35" i="11"/>
  <c r="Z34" i="11"/>
  <c r="Z33" i="11"/>
  <c r="Z32" i="11"/>
  <c r="Z31" i="11"/>
  <c r="Z30" i="11"/>
  <c r="Z29" i="11"/>
  <c r="Z28" i="11"/>
  <c r="Z27" i="11"/>
  <c r="Z26" i="11"/>
  <c r="Z25" i="11"/>
  <c r="Z24" i="11"/>
  <c r="Z23" i="11"/>
  <c r="Z22" i="11"/>
  <c r="Z21" i="11"/>
  <c r="Z20" i="11"/>
  <c r="Z19" i="11"/>
  <c r="Z18" i="11"/>
  <c r="Z17" i="11"/>
  <c r="Z16" i="11"/>
  <c r="Z15" i="11"/>
  <c r="Z14" i="11"/>
  <c r="Z13" i="11"/>
  <c r="Z12" i="11"/>
  <c r="Z11" i="11"/>
  <c r="Z10" i="11"/>
  <c r="Z9" i="11"/>
  <c r="Z8" i="11"/>
  <c r="Z7" i="11"/>
  <c r="Z6" i="11"/>
  <c r="Z5" i="11"/>
  <c r="Z4" i="11"/>
  <c r="Z3" i="11"/>
  <c r="Z2" i="11"/>
  <c r="U166" i="11"/>
  <c r="U165" i="11"/>
  <c r="U164" i="11"/>
  <c r="U163" i="11"/>
  <c r="U162" i="11"/>
  <c r="U161" i="11"/>
  <c r="U160" i="11"/>
  <c r="U159" i="11"/>
  <c r="U158" i="11"/>
  <c r="U157" i="11"/>
  <c r="U156" i="11"/>
  <c r="U155" i="11"/>
  <c r="U154" i="11"/>
  <c r="U153" i="11"/>
  <c r="U152" i="11"/>
  <c r="U151" i="11"/>
  <c r="U150" i="11"/>
  <c r="U149" i="11"/>
  <c r="U148" i="11"/>
  <c r="U147" i="11"/>
  <c r="U146" i="11"/>
  <c r="U145" i="11"/>
  <c r="U144" i="11"/>
  <c r="U143" i="11"/>
  <c r="U142" i="11"/>
  <c r="U141" i="11"/>
  <c r="U140" i="11"/>
  <c r="U139" i="11"/>
  <c r="U138" i="11"/>
  <c r="U137" i="11"/>
  <c r="U136" i="11"/>
  <c r="U135" i="11"/>
  <c r="U134" i="11"/>
  <c r="U133" i="11"/>
  <c r="U132" i="11"/>
  <c r="U131" i="11"/>
  <c r="U130" i="11"/>
  <c r="U129" i="11"/>
  <c r="U128" i="11"/>
  <c r="U127" i="11"/>
  <c r="U126" i="11"/>
  <c r="U125" i="11"/>
  <c r="U124" i="11"/>
  <c r="U123" i="11"/>
  <c r="U122" i="11"/>
  <c r="U121" i="11"/>
  <c r="U120" i="11"/>
  <c r="U119" i="11"/>
  <c r="U118" i="11"/>
  <c r="U117" i="11"/>
  <c r="U116" i="11"/>
  <c r="U115" i="11"/>
  <c r="U114" i="11"/>
  <c r="U113" i="11"/>
  <c r="U112" i="11"/>
  <c r="U111" i="11"/>
  <c r="U110" i="11"/>
  <c r="U109" i="11"/>
  <c r="U108" i="11"/>
  <c r="U107" i="11"/>
  <c r="U106" i="11"/>
  <c r="U105" i="11"/>
  <c r="U104" i="11"/>
  <c r="U103" i="11"/>
  <c r="U102" i="11"/>
  <c r="U100" i="11"/>
  <c r="U99" i="11"/>
  <c r="U98" i="11"/>
  <c r="U97" i="11"/>
  <c r="U96" i="11"/>
  <c r="U95" i="11"/>
  <c r="U94" i="11"/>
  <c r="U93" i="11"/>
  <c r="U92" i="11"/>
  <c r="U91" i="11"/>
  <c r="U90" i="11"/>
  <c r="U89" i="11"/>
  <c r="U88" i="11"/>
  <c r="U87" i="11"/>
  <c r="U86" i="11"/>
  <c r="U85" i="11"/>
  <c r="U84" i="11"/>
  <c r="U83" i="11"/>
  <c r="U82" i="11"/>
  <c r="U81" i="11"/>
  <c r="U80" i="11"/>
  <c r="U79" i="11"/>
  <c r="U78" i="11"/>
  <c r="U77" i="11"/>
  <c r="U76" i="11"/>
  <c r="U75" i="11"/>
  <c r="U74" i="11"/>
  <c r="U73" i="11"/>
  <c r="U72" i="11"/>
  <c r="U71" i="11"/>
  <c r="U70" i="11"/>
  <c r="U69" i="11"/>
  <c r="U68" i="11"/>
  <c r="U67" i="11"/>
  <c r="U66" i="11"/>
  <c r="U65" i="11"/>
  <c r="U64" i="11"/>
  <c r="U63" i="11"/>
  <c r="U62" i="11"/>
  <c r="U61" i="11"/>
  <c r="U60" i="11"/>
  <c r="U59" i="11"/>
  <c r="U58" i="11"/>
  <c r="U57" i="11"/>
  <c r="U56" i="11"/>
  <c r="U55" i="11"/>
  <c r="U54" i="11"/>
  <c r="U53" i="11"/>
  <c r="U52" i="11"/>
  <c r="U51" i="11"/>
  <c r="U50" i="11"/>
  <c r="U49" i="11"/>
  <c r="U48" i="11"/>
  <c r="U47" i="11"/>
  <c r="U46" i="11"/>
  <c r="U45" i="11"/>
  <c r="U44" i="11"/>
  <c r="U43" i="11"/>
  <c r="U42" i="11"/>
  <c r="U41" i="11"/>
  <c r="U40" i="11"/>
  <c r="U39" i="11"/>
  <c r="U38" i="11"/>
  <c r="U37" i="11"/>
  <c r="U36" i="11"/>
  <c r="U35" i="11"/>
  <c r="U34" i="11"/>
  <c r="U33" i="11"/>
  <c r="U32" i="11"/>
  <c r="U31" i="11"/>
  <c r="U30" i="11"/>
  <c r="U29" i="11"/>
  <c r="U28" i="11"/>
  <c r="U27" i="11"/>
  <c r="U26" i="11"/>
  <c r="U25" i="11"/>
  <c r="U24" i="11"/>
  <c r="U23" i="11"/>
  <c r="U22" i="11"/>
  <c r="U21" i="11"/>
  <c r="U20" i="11"/>
  <c r="U19" i="11"/>
  <c r="U18" i="11"/>
  <c r="U17" i="11"/>
  <c r="U16" i="11"/>
  <c r="U15" i="11"/>
  <c r="U14" i="11"/>
  <c r="U13" i="11"/>
  <c r="U12" i="11"/>
  <c r="U11" i="11"/>
  <c r="U10" i="11"/>
  <c r="U9" i="11"/>
  <c r="U8" i="11"/>
  <c r="U7" i="11"/>
  <c r="U6" i="11"/>
  <c r="U5" i="11"/>
  <c r="U4" i="11"/>
  <c r="U3" i="11"/>
  <c r="U2" i="11"/>
  <c r="O166" i="11"/>
  <c r="O165" i="11"/>
  <c r="O164" i="11"/>
  <c r="O163" i="11"/>
  <c r="O162" i="11"/>
  <c r="O161" i="11"/>
  <c r="O160" i="11"/>
  <c r="O159" i="11"/>
  <c r="O158" i="11"/>
  <c r="O157" i="11"/>
  <c r="O156" i="11"/>
  <c r="O155" i="11"/>
  <c r="O154" i="11"/>
  <c r="O153" i="11"/>
  <c r="O152" i="11"/>
  <c r="O151" i="11"/>
  <c r="O150" i="11"/>
  <c r="O149" i="11"/>
  <c r="O148" i="11"/>
  <c r="O147" i="11"/>
  <c r="O146" i="11"/>
  <c r="O145" i="11"/>
  <c r="O144" i="11"/>
  <c r="O143" i="11"/>
  <c r="O142" i="11"/>
  <c r="O141" i="11"/>
  <c r="O140" i="11"/>
  <c r="O139" i="11"/>
  <c r="O138" i="11"/>
  <c r="O137" i="11"/>
  <c r="O136" i="11"/>
  <c r="O135" i="11"/>
  <c r="O134" i="11"/>
  <c r="O133" i="11"/>
  <c r="O132" i="11"/>
  <c r="O131" i="11"/>
  <c r="O130" i="11"/>
  <c r="O129" i="11"/>
  <c r="O128" i="11"/>
  <c r="O127" i="11"/>
  <c r="O126" i="11"/>
  <c r="O125" i="11"/>
  <c r="O124" i="11"/>
  <c r="O123" i="11"/>
  <c r="O122" i="11"/>
  <c r="O121" i="11"/>
  <c r="O120" i="11"/>
  <c r="O119" i="11"/>
  <c r="O118" i="11"/>
  <c r="O117" i="11"/>
  <c r="O116" i="11"/>
  <c r="O115" i="11"/>
  <c r="O114" i="11"/>
  <c r="O113" i="11"/>
  <c r="O112" i="11"/>
  <c r="O111" i="11"/>
  <c r="O110" i="11"/>
  <c r="O109" i="11"/>
  <c r="O108" i="11"/>
  <c r="O107" i="11"/>
  <c r="O106" i="11"/>
  <c r="O105" i="11"/>
  <c r="O104" i="11"/>
  <c r="O103" i="11"/>
  <c r="O102" i="11"/>
  <c r="O100" i="11"/>
  <c r="O99" i="11"/>
  <c r="O98" i="11"/>
  <c r="O97" i="11"/>
  <c r="O96" i="11"/>
  <c r="O95" i="11"/>
  <c r="O94" i="11"/>
  <c r="O93" i="11"/>
  <c r="O92" i="11"/>
  <c r="O91" i="11"/>
  <c r="O90" i="11"/>
  <c r="O89" i="11"/>
  <c r="O88" i="11"/>
  <c r="O87" i="11"/>
  <c r="O86" i="11"/>
  <c r="O85" i="11"/>
  <c r="O84" i="11"/>
  <c r="O83" i="11"/>
  <c r="O82" i="11"/>
  <c r="O81" i="11"/>
  <c r="O80" i="11"/>
  <c r="O79" i="11"/>
  <c r="O78" i="11"/>
  <c r="O77" i="11"/>
  <c r="O76" i="11"/>
  <c r="O75" i="11"/>
  <c r="O74" i="11"/>
  <c r="O73" i="11"/>
  <c r="O72" i="11"/>
  <c r="O71" i="11"/>
  <c r="O70" i="11"/>
  <c r="O69" i="11"/>
  <c r="O68" i="11"/>
  <c r="O67" i="11"/>
  <c r="O66" i="11"/>
  <c r="O65" i="11"/>
  <c r="O64" i="11"/>
  <c r="O63" i="11"/>
  <c r="O62" i="11"/>
  <c r="O61" i="11"/>
  <c r="O60" i="11"/>
  <c r="O59" i="11"/>
  <c r="O58" i="11"/>
  <c r="O57" i="11"/>
  <c r="O56" i="11"/>
  <c r="O55" i="11"/>
  <c r="O54" i="11"/>
  <c r="O53" i="11"/>
  <c r="O52" i="11"/>
  <c r="O51" i="11"/>
  <c r="O50" i="11"/>
  <c r="O49" i="11"/>
  <c r="O47" i="11"/>
  <c r="O46" i="11"/>
  <c r="O45" i="11"/>
  <c r="O44" i="11"/>
  <c r="O43" i="11"/>
  <c r="O42" i="11"/>
  <c r="O41" i="11"/>
  <c r="O40" i="11"/>
  <c r="O39" i="11"/>
  <c r="O38" i="11"/>
  <c r="O37" i="11"/>
  <c r="O36" i="11"/>
  <c r="O35" i="11"/>
  <c r="O34" i="11"/>
  <c r="O33" i="11"/>
  <c r="O32" i="11"/>
  <c r="O31" i="11"/>
  <c r="O30" i="11"/>
  <c r="O29" i="11"/>
  <c r="O28" i="11"/>
  <c r="O27" i="11"/>
  <c r="O26" i="11"/>
  <c r="O25" i="11"/>
  <c r="O24" i="11"/>
  <c r="O23" i="11"/>
  <c r="O22" i="11"/>
  <c r="O21" i="11"/>
  <c r="O20" i="11"/>
  <c r="O19" i="11"/>
  <c r="O18" i="11"/>
  <c r="O17" i="11"/>
  <c r="O16" i="11"/>
  <c r="O15" i="11"/>
  <c r="O14" i="11"/>
  <c r="O13" i="11"/>
  <c r="O12" i="11"/>
  <c r="O11" i="11"/>
  <c r="O10" i="11"/>
  <c r="O9" i="11"/>
  <c r="O8" i="11"/>
  <c r="O7" i="11"/>
  <c r="O6" i="11"/>
  <c r="O5" i="11"/>
  <c r="O4" i="11"/>
  <c r="O3" i="11"/>
  <c r="DI101" i="11"/>
  <c r="DC101" i="11"/>
  <c r="CW101" i="11"/>
  <c r="CR101" i="11"/>
  <c r="CG101" i="11"/>
  <c r="CB101" i="11"/>
  <c r="BW101" i="11"/>
  <c r="BR101" i="11"/>
  <c r="BM101" i="11"/>
  <c r="BH101" i="11"/>
  <c r="BC101" i="11"/>
  <c r="AW101" i="11"/>
  <c r="AQ101" i="11"/>
  <c r="AK101" i="11"/>
  <c r="AF101" i="11"/>
  <c r="Z101" i="11"/>
  <c r="U101" i="11"/>
  <c r="O101" i="11"/>
  <c r="AC492" i="6"/>
  <c r="AB492" i="6"/>
  <c r="AA492" i="6"/>
  <c r="Z492" i="6"/>
  <c r="Y492" i="6"/>
  <c r="X492" i="6"/>
  <c r="W492" i="6"/>
  <c r="V492" i="6"/>
  <c r="U492" i="6"/>
  <c r="T492" i="6"/>
  <c r="S492" i="6"/>
  <c r="R492" i="6"/>
  <c r="Q492" i="6"/>
  <c r="P492" i="6"/>
  <c r="O492" i="6"/>
  <c r="N492" i="6"/>
  <c r="M492" i="6"/>
  <c r="L492" i="6"/>
  <c r="K492" i="6"/>
  <c r="J492" i="6"/>
  <c r="I492" i="6"/>
  <c r="H492" i="6"/>
  <c r="AC491" i="6"/>
  <c r="AB491" i="6"/>
  <c r="AA491" i="6"/>
  <c r="Z491" i="6"/>
  <c r="Y491" i="6"/>
  <c r="X491" i="6"/>
  <c r="W491" i="6"/>
  <c r="V491" i="6"/>
  <c r="U491" i="6"/>
  <c r="T491" i="6"/>
  <c r="S491" i="6"/>
  <c r="R491" i="6"/>
  <c r="Q491" i="6"/>
  <c r="P491" i="6"/>
  <c r="O491" i="6"/>
  <c r="N491" i="6"/>
  <c r="M491" i="6"/>
  <c r="L491" i="6"/>
  <c r="K491" i="6"/>
  <c r="J491" i="6"/>
  <c r="I491" i="6"/>
  <c r="H491" i="6"/>
  <c r="AC490" i="6"/>
  <c r="AB490" i="6"/>
  <c r="AA490" i="6"/>
  <c r="Z490" i="6"/>
  <c r="Y490" i="6"/>
  <c r="X490" i="6"/>
  <c r="W490" i="6"/>
  <c r="V490" i="6"/>
  <c r="U490" i="6"/>
  <c r="T490" i="6"/>
  <c r="S490" i="6"/>
  <c r="R490" i="6"/>
  <c r="Q490" i="6"/>
  <c r="P490" i="6"/>
  <c r="O490" i="6"/>
  <c r="N490" i="6"/>
  <c r="M490" i="6"/>
  <c r="L490" i="6"/>
  <c r="K490" i="6"/>
  <c r="J490" i="6"/>
  <c r="I490" i="6"/>
  <c r="H490" i="6"/>
  <c r="AC489" i="6"/>
  <c r="AB489" i="6"/>
  <c r="AA489" i="6"/>
  <c r="Z489" i="6"/>
  <c r="Y489" i="6"/>
  <c r="X489" i="6"/>
  <c r="W489" i="6"/>
  <c r="V489" i="6"/>
  <c r="U489" i="6"/>
  <c r="T489" i="6"/>
  <c r="S489" i="6"/>
  <c r="R489" i="6"/>
  <c r="Q489" i="6"/>
  <c r="P489" i="6"/>
  <c r="O489" i="6"/>
  <c r="N489" i="6"/>
  <c r="M489" i="6"/>
  <c r="L489" i="6"/>
  <c r="K489" i="6"/>
  <c r="J489" i="6"/>
  <c r="I489" i="6"/>
  <c r="H489" i="6"/>
  <c r="AC488" i="6"/>
  <c r="AB488" i="6"/>
  <c r="AA488" i="6"/>
  <c r="Z488" i="6"/>
  <c r="Y488" i="6"/>
  <c r="X488" i="6"/>
  <c r="W488" i="6"/>
  <c r="V488" i="6"/>
  <c r="U488" i="6"/>
  <c r="T488" i="6"/>
  <c r="S488" i="6"/>
  <c r="R488" i="6"/>
  <c r="Q488" i="6"/>
  <c r="P488" i="6"/>
  <c r="O488" i="6"/>
  <c r="N488" i="6"/>
  <c r="M488" i="6"/>
  <c r="L488" i="6"/>
  <c r="K488" i="6"/>
  <c r="J488" i="6"/>
  <c r="I488" i="6"/>
  <c r="H488" i="6"/>
  <c r="AC487" i="6"/>
  <c r="AB487" i="6"/>
  <c r="AA487" i="6"/>
  <c r="Z487" i="6"/>
  <c r="Y487" i="6"/>
  <c r="X487" i="6"/>
  <c r="W487" i="6"/>
  <c r="V487" i="6"/>
  <c r="U487" i="6"/>
  <c r="T487" i="6"/>
  <c r="S487" i="6"/>
  <c r="R487" i="6"/>
  <c r="Q487" i="6"/>
  <c r="P487" i="6"/>
  <c r="O487" i="6"/>
  <c r="N487" i="6"/>
  <c r="M487" i="6"/>
  <c r="L487" i="6"/>
  <c r="K487" i="6"/>
  <c r="J487" i="6"/>
  <c r="I487" i="6"/>
  <c r="H487" i="6"/>
  <c r="AC486" i="6"/>
  <c r="AB486" i="6"/>
  <c r="AA486" i="6"/>
  <c r="Z486" i="6"/>
  <c r="Y486" i="6"/>
  <c r="X486" i="6"/>
  <c r="W486" i="6"/>
  <c r="V486" i="6"/>
  <c r="U486" i="6"/>
  <c r="T486" i="6"/>
  <c r="S486" i="6"/>
  <c r="R486" i="6"/>
  <c r="Q486" i="6"/>
  <c r="P486" i="6"/>
  <c r="O486" i="6"/>
  <c r="N486" i="6"/>
  <c r="M486" i="6"/>
  <c r="L486" i="6"/>
  <c r="K486" i="6"/>
  <c r="J486" i="6"/>
  <c r="I486" i="6"/>
  <c r="H486" i="6"/>
  <c r="AC485" i="6"/>
  <c r="AB485" i="6"/>
  <c r="AA485" i="6"/>
  <c r="Z485" i="6"/>
  <c r="Y485" i="6"/>
  <c r="X485" i="6"/>
  <c r="W485" i="6"/>
  <c r="V485" i="6"/>
  <c r="U485" i="6"/>
  <c r="T485" i="6"/>
  <c r="S485" i="6"/>
  <c r="R485" i="6"/>
  <c r="Q485" i="6"/>
  <c r="P485" i="6"/>
  <c r="O485" i="6"/>
  <c r="N485" i="6"/>
  <c r="M485" i="6"/>
  <c r="L485" i="6"/>
  <c r="K485" i="6"/>
  <c r="J485" i="6"/>
  <c r="I485" i="6"/>
  <c r="H485" i="6"/>
  <c r="AC484" i="6"/>
  <c r="AB484" i="6"/>
  <c r="AA484" i="6"/>
  <c r="Z484" i="6"/>
  <c r="Y484" i="6"/>
  <c r="X484" i="6"/>
  <c r="W484" i="6"/>
  <c r="V484" i="6"/>
  <c r="U484" i="6"/>
  <c r="T484" i="6"/>
  <c r="S484" i="6"/>
  <c r="R484" i="6"/>
  <c r="Q484" i="6"/>
  <c r="P484" i="6"/>
  <c r="O484" i="6"/>
  <c r="N484" i="6"/>
  <c r="M484" i="6"/>
  <c r="L484" i="6"/>
  <c r="K484" i="6"/>
  <c r="J484" i="6"/>
  <c r="I484" i="6"/>
  <c r="H484" i="6"/>
  <c r="AC483" i="6"/>
  <c r="AB483" i="6"/>
  <c r="AA483" i="6"/>
  <c r="Z483" i="6"/>
  <c r="Y483" i="6"/>
  <c r="X483" i="6"/>
  <c r="W483" i="6"/>
  <c r="V483" i="6"/>
  <c r="U483" i="6"/>
  <c r="T483" i="6"/>
  <c r="S483" i="6"/>
  <c r="R483" i="6"/>
  <c r="Q483" i="6"/>
  <c r="P483" i="6"/>
  <c r="O483" i="6"/>
  <c r="N483" i="6"/>
  <c r="M483" i="6"/>
  <c r="L483" i="6"/>
  <c r="K483" i="6"/>
  <c r="J483" i="6"/>
  <c r="I483" i="6"/>
  <c r="H483" i="6"/>
  <c r="AC482" i="6"/>
  <c r="AB482" i="6"/>
  <c r="AA482" i="6"/>
  <c r="Z482" i="6"/>
  <c r="Y482" i="6"/>
  <c r="X482" i="6"/>
  <c r="W482" i="6"/>
  <c r="V482" i="6"/>
  <c r="U482" i="6"/>
  <c r="T482" i="6"/>
  <c r="S482" i="6"/>
  <c r="R482" i="6"/>
  <c r="Q482" i="6"/>
  <c r="P482" i="6"/>
  <c r="O482" i="6"/>
  <c r="N482" i="6"/>
  <c r="M482" i="6"/>
  <c r="L482" i="6"/>
  <c r="K482" i="6"/>
  <c r="J482" i="6"/>
  <c r="I482" i="6"/>
  <c r="H482" i="6"/>
  <c r="AC481" i="6"/>
  <c r="AB481" i="6"/>
  <c r="AA481" i="6"/>
  <c r="Z481" i="6"/>
  <c r="Y481" i="6"/>
  <c r="X481" i="6"/>
  <c r="W481" i="6"/>
  <c r="V481" i="6"/>
  <c r="U481" i="6"/>
  <c r="T481" i="6"/>
  <c r="S481" i="6"/>
  <c r="R481" i="6"/>
  <c r="Q481" i="6"/>
  <c r="P481" i="6"/>
  <c r="O481" i="6"/>
  <c r="N481" i="6"/>
  <c r="M481" i="6"/>
  <c r="L481" i="6"/>
  <c r="K481" i="6"/>
  <c r="J481" i="6"/>
  <c r="I481" i="6"/>
  <c r="H481" i="6"/>
  <c r="AC480" i="6"/>
  <c r="AB480" i="6"/>
  <c r="AA480" i="6"/>
  <c r="Z480" i="6"/>
  <c r="Y480" i="6"/>
  <c r="X480" i="6"/>
  <c r="W480" i="6"/>
  <c r="V480" i="6"/>
  <c r="U480" i="6"/>
  <c r="T480" i="6"/>
  <c r="S480" i="6"/>
  <c r="R480" i="6"/>
  <c r="Q480" i="6"/>
  <c r="P480" i="6"/>
  <c r="O480" i="6"/>
  <c r="N480" i="6"/>
  <c r="M480" i="6"/>
  <c r="L480" i="6"/>
  <c r="K480" i="6"/>
  <c r="J480" i="6"/>
  <c r="I480" i="6"/>
  <c r="H480" i="6"/>
  <c r="AC479" i="6"/>
  <c r="AB479" i="6"/>
  <c r="AA479" i="6"/>
  <c r="Z479" i="6"/>
  <c r="Y479" i="6"/>
  <c r="X479" i="6"/>
  <c r="W479" i="6"/>
  <c r="V479" i="6"/>
  <c r="U479" i="6"/>
  <c r="T479" i="6"/>
  <c r="S479" i="6"/>
  <c r="R479" i="6"/>
  <c r="Q479" i="6"/>
  <c r="P479" i="6"/>
  <c r="O479" i="6"/>
  <c r="N479" i="6"/>
  <c r="M479" i="6"/>
  <c r="L479" i="6"/>
  <c r="K479" i="6"/>
  <c r="J479" i="6"/>
  <c r="I479" i="6"/>
  <c r="H479" i="6"/>
  <c r="AC478" i="6"/>
  <c r="AB478" i="6"/>
  <c r="AA478" i="6"/>
  <c r="Z478" i="6"/>
  <c r="Y478" i="6"/>
  <c r="X478" i="6"/>
  <c r="W478" i="6"/>
  <c r="V478" i="6"/>
  <c r="U478" i="6"/>
  <c r="T478" i="6"/>
  <c r="S478" i="6"/>
  <c r="R478" i="6"/>
  <c r="Q478" i="6"/>
  <c r="P478" i="6"/>
  <c r="O478" i="6"/>
  <c r="N478" i="6"/>
  <c r="M478" i="6"/>
  <c r="L478" i="6"/>
  <c r="K478" i="6"/>
  <c r="J478" i="6"/>
  <c r="I478" i="6"/>
  <c r="H478" i="6"/>
  <c r="AC477" i="6"/>
  <c r="AB477" i="6"/>
  <c r="AA477" i="6"/>
  <c r="Z477" i="6"/>
  <c r="Y477" i="6"/>
  <c r="X477" i="6"/>
  <c r="W477" i="6"/>
  <c r="V477" i="6"/>
  <c r="U477" i="6"/>
  <c r="T477" i="6"/>
  <c r="S477" i="6"/>
  <c r="R477" i="6"/>
  <c r="Q477" i="6"/>
  <c r="P477" i="6"/>
  <c r="O477" i="6"/>
  <c r="N477" i="6"/>
  <c r="M477" i="6"/>
  <c r="L477" i="6"/>
  <c r="K477" i="6"/>
  <c r="J477" i="6"/>
  <c r="I477" i="6"/>
  <c r="H477" i="6"/>
  <c r="AC476" i="6"/>
  <c r="AB476" i="6"/>
  <c r="AA476" i="6"/>
  <c r="Z476" i="6"/>
  <c r="Y476" i="6"/>
  <c r="X476" i="6"/>
  <c r="W476" i="6"/>
  <c r="V476" i="6"/>
  <c r="U476" i="6"/>
  <c r="T476" i="6"/>
  <c r="S476" i="6"/>
  <c r="R476" i="6"/>
  <c r="Q476" i="6"/>
  <c r="P476" i="6"/>
  <c r="O476" i="6"/>
  <c r="N476" i="6"/>
  <c r="M476" i="6"/>
  <c r="L476" i="6"/>
  <c r="K476" i="6"/>
  <c r="J476" i="6"/>
  <c r="I476" i="6"/>
  <c r="H476" i="6"/>
  <c r="AC475" i="6"/>
  <c r="AB475" i="6"/>
  <c r="AA475" i="6"/>
  <c r="Z475" i="6"/>
  <c r="Y475" i="6"/>
  <c r="X475" i="6"/>
  <c r="W475" i="6"/>
  <c r="V475" i="6"/>
  <c r="U475" i="6"/>
  <c r="T475" i="6"/>
  <c r="S475" i="6"/>
  <c r="R475" i="6"/>
  <c r="Q475" i="6"/>
  <c r="P475" i="6"/>
  <c r="O475" i="6"/>
  <c r="N475" i="6"/>
  <c r="M475" i="6"/>
  <c r="L475" i="6"/>
  <c r="K475" i="6"/>
  <c r="J475" i="6"/>
  <c r="I475" i="6"/>
  <c r="H475" i="6"/>
  <c r="AC474" i="6"/>
  <c r="AB474" i="6"/>
  <c r="AA474" i="6"/>
  <c r="Z474" i="6"/>
  <c r="Y474" i="6"/>
  <c r="X474" i="6"/>
  <c r="W474" i="6"/>
  <c r="V474" i="6"/>
  <c r="U474" i="6"/>
  <c r="T474" i="6"/>
  <c r="S474" i="6"/>
  <c r="R474" i="6"/>
  <c r="Q474" i="6"/>
  <c r="P474" i="6"/>
  <c r="O474" i="6"/>
  <c r="N474" i="6"/>
  <c r="M474" i="6"/>
  <c r="L474" i="6"/>
  <c r="K474" i="6"/>
  <c r="J474" i="6"/>
  <c r="I474" i="6"/>
  <c r="H474" i="6"/>
  <c r="AC473" i="6"/>
  <c r="AB473" i="6"/>
  <c r="AA473" i="6"/>
  <c r="Z473" i="6"/>
  <c r="Y473" i="6"/>
  <c r="X473" i="6"/>
  <c r="W473" i="6"/>
  <c r="V473" i="6"/>
  <c r="U473" i="6"/>
  <c r="T473" i="6"/>
  <c r="S473" i="6"/>
  <c r="R473" i="6"/>
  <c r="Q473" i="6"/>
  <c r="P473" i="6"/>
  <c r="O473" i="6"/>
  <c r="N473" i="6"/>
  <c r="M473" i="6"/>
  <c r="L473" i="6"/>
  <c r="K473" i="6"/>
  <c r="J473" i="6"/>
  <c r="I473" i="6"/>
  <c r="H473" i="6"/>
  <c r="AC472" i="6"/>
  <c r="AB472" i="6"/>
  <c r="AA472" i="6"/>
  <c r="Z472" i="6"/>
  <c r="Y472" i="6"/>
  <c r="X472" i="6"/>
  <c r="W472" i="6"/>
  <c r="V472" i="6"/>
  <c r="U472" i="6"/>
  <c r="T472" i="6"/>
  <c r="S472" i="6"/>
  <c r="R472" i="6"/>
  <c r="Q472" i="6"/>
  <c r="P472" i="6"/>
  <c r="O472" i="6"/>
  <c r="N472" i="6"/>
  <c r="M472" i="6"/>
  <c r="L472" i="6"/>
  <c r="K472" i="6"/>
  <c r="J472" i="6"/>
  <c r="I472" i="6"/>
  <c r="H472" i="6"/>
  <c r="AC471" i="6"/>
  <c r="AB471" i="6"/>
  <c r="AA471" i="6"/>
  <c r="Z471" i="6"/>
  <c r="Y471" i="6"/>
  <c r="X471" i="6"/>
  <c r="W471" i="6"/>
  <c r="V471" i="6"/>
  <c r="U471" i="6"/>
  <c r="T471" i="6"/>
  <c r="S471" i="6"/>
  <c r="R471" i="6"/>
  <c r="Q471" i="6"/>
  <c r="P471" i="6"/>
  <c r="O471" i="6"/>
  <c r="N471" i="6"/>
  <c r="M471" i="6"/>
  <c r="L471" i="6"/>
  <c r="K471" i="6"/>
  <c r="J471" i="6"/>
  <c r="I471" i="6"/>
  <c r="H471" i="6"/>
  <c r="AC470" i="6"/>
  <c r="AB470" i="6"/>
  <c r="AA470" i="6"/>
  <c r="Z470" i="6"/>
  <c r="Y470" i="6"/>
  <c r="X470" i="6"/>
  <c r="W470" i="6"/>
  <c r="V470" i="6"/>
  <c r="U470" i="6"/>
  <c r="T470" i="6"/>
  <c r="S470" i="6"/>
  <c r="R470" i="6"/>
  <c r="Q470" i="6"/>
  <c r="P470" i="6"/>
  <c r="O470" i="6"/>
  <c r="N470" i="6"/>
  <c r="M470" i="6"/>
  <c r="L470" i="6"/>
  <c r="K470" i="6"/>
  <c r="J470" i="6"/>
  <c r="I470" i="6"/>
  <c r="H470" i="6"/>
  <c r="AC469" i="6"/>
  <c r="AB469" i="6"/>
  <c r="AA469" i="6"/>
  <c r="Z469" i="6"/>
  <c r="Y469" i="6"/>
  <c r="X469" i="6"/>
  <c r="W469" i="6"/>
  <c r="V469" i="6"/>
  <c r="U469" i="6"/>
  <c r="T469" i="6"/>
  <c r="S469" i="6"/>
  <c r="R469" i="6"/>
  <c r="Q469" i="6"/>
  <c r="P469" i="6"/>
  <c r="O469" i="6"/>
  <c r="N469" i="6"/>
  <c r="M469" i="6"/>
  <c r="L469" i="6"/>
  <c r="K469" i="6"/>
  <c r="J469" i="6"/>
  <c r="I469" i="6"/>
  <c r="H469" i="6"/>
  <c r="AC468" i="6"/>
  <c r="AB468" i="6"/>
  <c r="AA468" i="6"/>
  <c r="Z468" i="6"/>
  <c r="Y468" i="6"/>
  <c r="X468" i="6"/>
  <c r="W468" i="6"/>
  <c r="V468" i="6"/>
  <c r="U468" i="6"/>
  <c r="T468" i="6"/>
  <c r="S468" i="6"/>
  <c r="R468" i="6"/>
  <c r="Q468" i="6"/>
  <c r="P468" i="6"/>
  <c r="O468" i="6"/>
  <c r="N468" i="6"/>
  <c r="M468" i="6"/>
  <c r="L468" i="6"/>
  <c r="K468" i="6"/>
  <c r="J468" i="6"/>
  <c r="I468" i="6"/>
  <c r="H468" i="6"/>
  <c r="AC467" i="6"/>
  <c r="AB467" i="6"/>
  <c r="AA467" i="6"/>
  <c r="Z467" i="6"/>
  <c r="Y467" i="6"/>
  <c r="X467" i="6"/>
  <c r="W467" i="6"/>
  <c r="V467" i="6"/>
  <c r="U467" i="6"/>
  <c r="T467" i="6"/>
  <c r="S467" i="6"/>
  <c r="R467" i="6"/>
  <c r="Q467" i="6"/>
  <c r="P467" i="6"/>
  <c r="O467" i="6"/>
  <c r="N467" i="6"/>
  <c r="M467" i="6"/>
  <c r="L467" i="6"/>
  <c r="K467" i="6"/>
  <c r="J467" i="6"/>
  <c r="I467" i="6"/>
  <c r="H467" i="6"/>
  <c r="AC466" i="6"/>
  <c r="AB466" i="6"/>
  <c r="AA466" i="6"/>
  <c r="Z466" i="6"/>
  <c r="Y466" i="6"/>
  <c r="X466" i="6"/>
  <c r="W466" i="6"/>
  <c r="V466" i="6"/>
  <c r="U466" i="6"/>
  <c r="T466" i="6"/>
  <c r="S466" i="6"/>
  <c r="R466" i="6"/>
  <c r="Q466" i="6"/>
  <c r="P466" i="6"/>
  <c r="O466" i="6"/>
  <c r="N466" i="6"/>
  <c r="M466" i="6"/>
  <c r="L466" i="6"/>
  <c r="K466" i="6"/>
  <c r="J466" i="6"/>
  <c r="I466" i="6"/>
  <c r="H466" i="6"/>
  <c r="AC465" i="6"/>
  <c r="AB465" i="6"/>
  <c r="AA465" i="6"/>
  <c r="Z465" i="6"/>
  <c r="Y465" i="6"/>
  <c r="X465" i="6"/>
  <c r="W465" i="6"/>
  <c r="V465" i="6"/>
  <c r="U465" i="6"/>
  <c r="T465" i="6"/>
  <c r="S465" i="6"/>
  <c r="R465" i="6"/>
  <c r="Q465" i="6"/>
  <c r="P465" i="6"/>
  <c r="O465" i="6"/>
  <c r="N465" i="6"/>
  <c r="M465" i="6"/>
  <c r="L465" i="6"/>
  <c r="K465" i="6"/>
  <c r="J465" i="6"/>
  <c r="I465" i="6"/>
  <c r="H465" i="6"/>
  <c r="AC464" i="6"/>
  <c r="AB464" i="6"/>
  <c r="AA464" i="6"/>
  <c r="Z464" i="6"/>
  <c r="Y464" i="6"/>
  <c r="X464" i="6"/>
  <c r="W464" i="6"/>
  <c r="V464" i="6"/>
  <c r="U464" i="6"/>
  <c r="T464" i="6"/>
  <c r="S464" i="6"/>
  <c r="R464" i="6"/>
  <c r="Q464" i="6"/>
  <c r="P464" i="6"/>
  <c r="O464" i="6"/>
  <c r="N464" i="6"/>
  <c r="M464" i="6"/>
  <c r="L464" i="6"/>
  <c r="K464" i="6"/>
  <c r="J464" i="6"/>
  <c r="I464" i="6"/>
  <c r="H464" i="6"/>
  <c r="AC463" i="6"/>
  <c r="AB463" i="6"/>
  <c r="AA463" i="6"/>
  <c r="Z463" i="6"/>
  <c r="Y463" i="6"/>
  <c r="X463" i="6"/>
  <c r="W463" i="6"/>
  <c r="V463" i="6"/>
  <c r="U463" i="6"/>
  <c r="T463" i="6"/>
  <c r="S463" i="6"/>
  <c r="R463" i="6"/>
  <c r="Q463" i="6"/>
  <c r="P463" i="6"/>
  <c r="O463" i="6"/>
  <c r="N463" i="6"/>
  <c r="M463" i="6"/>
  <c r="L463" i="6"/>
  <c r="K463" i="6"/>
  <c r="J463" i="6"/>
  <c r="I463" i="6"/>
  <c r="H463" i="6"/>
  <c r="AC462" i="6"/>
  <c r="AB462" i="6"/>
  <c r="AA462" i="6"/>
  <c r="Z462" i="6"/>
  <c r="Y462" i="6"/>
  <c r="X462" i="6"/>
  <c r="W462" i="6"/>
  <c r="V462" i="6"/>
  <c r="U462" i="6"/>
  <c r="T462" i="6"/>
  <c r="S462" i="6"/>
  <c r="R462" i="6"/>
  <c r="Q462" i="6"/>
  <c r="P462" i="6"/>
  <c r="O462" i="6"/>
  <c r="N462" i="6"/>
  <c r="M462" i="6"/>
  <c r="L462" i="6"/>
  <c r="K462" i="6"/>
  <c r="J462" i="6"/>
  <c r="I462" i="6"/>
  <c r="H462" i="6"/>
  <c r="AC461" i="6"/>
  <c r="AB461" i="6"/>
  <c r="AA461" i="6"/>
  <c r="Z461" i="6"/>
  <c r="Y461" i="6"/>
  <c r="X461" i="6"/>
  <c r="W461" i="6"/>
  <c r="V461" i="6"/>
  <c r="U461" i="6"/>
  <c r="T461" i="6"/>
  <c r="S461" i="6"/>
  <c r="R461" i="6"/>
  <c r="Q461" i="6"/>
  <c r="P461" i="6"/>
  <c r="O461" i="6"/>
  <c r="N461" i="6"/>
  <c r="M461" i="6"/>
  <c r="L461" i="6"/>
  <c r="K461" i="6"/>
  <c r="J461" i="6"/>
  <c r="I461" i="6"/>
  <c r="H461" i="6"/>
  <c r="AC460" i="6"/>
  <c r="AB460" i="6"/>
  <c r="AA460" i="6"/>
  <c r="Z460" i="6"/>
  <c r="Y460" i="6"/>
  <c r="X460" i="6"/>
  <c r="W460" i="6"/>
  <c r="V460" i="6"/>
  <c r="U460" i="6"/>
  <c r="T460" i="6"/>
  <c r="S460" i="6"/>
  <c r="R460" i="6"/>
  <c r="Q460" i="6"/>
  <c r="P460" i="6"/>
  <c r="O460" i="6"/>
  <c r="N460" i="6"/>
  <c r="M460" i="6"/>
  <c r="L460" i="6"/>
  <c r="K460" i="6"/>
  <c r="J460" i="6"/>
  <c r="I460" i="6"/>
  <c r="H460" i="6"/>
  <c r="AC459" i="6"/>
  <c r="AB459" i="6"/>
  <c r="AA459" i="6"/>
  <c r="Z459" i="6"/>
  <c r="Y459" i="6"/>
  <c r="X459" i="6"/>
  <c r="W459" i="6"/>
  <c r="V459" i="6"/>
  <c r="U459" i="6"/>
  <c r="T459" i="6"/>
  <c r="S459" i="6"/>
  <c r="R459" i="6"/>
  <c r="Q459" i="6"/>
  <c r="P459" i="6"/>
  <c r="O459" i="6"/>
  <c r="N459" i="6"/>
  <c r="M459" i="6"/>
  <c r="L459" i="6"/>
  <c r="K459" i="6"/>
  <c r="J459" i="6"/>
  <c r="I459" i="6"/>
  <c r="H459" i="6"/>
  <c r="AC458" i="6"/>
  <c r="AB458" i="6"/>
  <c r="AA458" i="6"/>
  <c r="Z458" i="6"/>
  <c r="Y458" i="6"/>
  <c r="X458" i="6"/>
  <c r="W458" i="6"/>
  <c r="V458" i="6"/>
  <c r="U458" i="6"/>
  <c r="T458" i="6"/>
  <c r="S458" i="6"/>
  <c r="R458" i="6"/>
  <c r="Q458" i="6"/>
  <c r="P458" i="6"/>
  <c r="O458" i="6"/>
  <c r="N458" i="6"/>
  <c r="M458" i="6"/>
  <c r="L458" i="6"/>
  <c r="K458" i="6"/>
  <c r="J458" i="6"/>
  <c r="I458" i="6"/>
  <c r="H458" i="6"/>
  <c r="AC457" i="6"/>
  <c r="AB457" i="6"/>
  <c r="AA457" i="6"/>
  <c r="Z457" i="6"/>
  <c r="Y457" i="6"/>
  <c r="X457" i="6"/>
  <c r="W457" i="6"/>
  <c r="V457" i="6"/>
  <c r="U457" i="6"/>
  <c r="T457" i="6"/>
  <c r="S457" i="6"/>
  <c r="R457" i="6"/>
  <c r="Q457" i="6"/>
  <c r="P457" i="6"/>
  <c r="O457" i="6"/>
  <c r="N457" i="6"/>
  <c r="M457" i="6"/>
  <c r="L457" i="6"/>
  <c r="K457" i="6"/>
  <c r="J457" i="6"/>
  <c r="I457" i="6"/>
  <c r="H457" i="6"/>
  <c r="AC456" i="6"/>
  <c r="AB456" i="6"/>
  <c r="AA456" i="6"/>
  <c r="Z456" i="6"/>
  <c r="Y456" i="6"/>
  <c r="X456" i="6"/>
  <c r="W456" i="6"/>
  <c r="V456" i="6"/>
  <c r="U456" i="6"/>
  <c r="T456" i="6"/>
  <c r="S456" i="6"/>
  <c r="R456" i="6"/>
  <c r="Q456" i="6"/>
  <c r="P456" i="6"/>
  <c r="O456" i="6"/>
  <c r="N456" i="6"/>
  <c r="M456" i="6"/>
  <c r="L456" i="6"/>
  <c r="K456" i="6"/>
  <c r="J456" i="6"/>
  <c r="I456" i="6"/>
  <c r="H456" i="6"/>
  <c r="AC455" i="6"/>
  <c r="AB455" i="6"/>
  <c r="AA455" i="6"/>
  <c r="Z455" i="6"/>
  <c r="Y455" i="6"/>
  <c r="X455" i="6"/>
  <c r="W455" i="6"/>
  <c r="V455" i="6"/>
  <c r="U455" i="6"/>
  <c r="T455" i="6"/>
  <c r="S455" i="6"/>
  <c r="R455" i="6"/>
  <c r="Q455" i="6"/>
  <c r="P455" i="6"/>
  <c r="O455" i="6"/>
  <c r="N455" i="6"/>
  <c r="M455" i="6"/>
  <c r="L455" i="6"/>
  <c r="K455" i="6"/>
  <c r="J455" i="6"/>
  <c r="I455" i="6"/>
  <c r="H455" i="6"/>
  <c r="AC454" i="6"/>
  <c r="AB454" i="6"/>
  <c r="AA454" i="6"/>
  <c r="Z454" i="6"/>
  <c r="Y454" i="6"/>
  <c r="X454" i="6"/>
  <c r="W454" i="6"/>
  <c r="V454" i="6"/>
  <c r="U454" i="6"/>
  <c r="T454" i="6"/>
  <c r="S454" i="6"/>
  <c r="R454" i="6"/>
  <c r="Q454" i="6"/>
  <c r="P454" i="6"/>
  <c r="O454" i="6"/>
  <c r="N454" i="6"/>
  <c r="M454" i="6"/>
  <c r="L454" i="6"/>
  <c r="K454" i="6"/>
  <c r="J454" i="6"/>
  <c r="I454" i="6"/>
  <c r="H454" i="6"/>
  <c r="AC453" i="6"/>
  <c r="AB453" i="6"/>
  <c r="AA453" i="6"/>
  <c r="Z453" i="6"/>
  <c r="Y453" i="6"/>
  <c r="X453" i="6"/>
  <c r="W453" i="6"/>
  <c r="V453" i="6"/>
  <c r="U453" i="6"/>
  <c r="T453" i="6"/>
  <c r="S453" i="6"/>
  <c r="R453" i="6"/>
  <c r="Q453" i="6"/>
  <c r="P453" i="6"/>
  <c r="O453" i="6"/>
  <c r="N453" i="6"/>
  <c r="M453" i="6"/>
  <c r="L453" i="6"/>
  <c r="K453" i="6"/>
  <c r="J453" i="6"/>
  <c r="I453" i="6"/>
  <c r="H453" i="6"/>
  <c r="AC452" i="6"/>
  <c r="AB452" i="6"/>
  <c r="AA452" i="6"/>
  <c r="Z452" i="6"/>
  <c r="Y452" i="6"/>
  <c r="X452" i="6"/>
  <c r="W452" i="6"/>
  <c r="V452" i="6"/>
  <c r="U452" i="6"/>
  <c r="T452" i="6"/>
  <c r="S452" i="6"/>
  <c r="R452" i="6"/>
  <c r="Q452" i="6"/>
  <c r="P452" i="6"/>
  <c r="O452" i="6"/>
  <c r="N452" i="6"/>
  <c r="M452" i="6"/>
  <c r="L452" i="6"/>
  <c r="K452" i="6"/>
  <c r="J452" i="6"/>
  <c r="I452" i="6"/>
  <c r="H452" i="6"/>
  <c r="AC451" i="6"/>
  <c r="AB451" i="6"/>
  <c r="AA451" i="6"/>
  <c r="Z451" i="6"/>
  <c r="Y451" i="6"/>
  <c r="X451" i="6"/>
  <c r="W451" i="6"/>
  <c r="V451" i="6"/>
  <c r="U451" i="6"/>
  <c r="T451" i="6"/>
  <c r="S451" i="6"/>
  <c r="R451" i="6"/>
  <c r="Q451" i="6"/>
  <c r="P451" i="6"/>
  <c r="O451" i="6"/>
  <c r="N451" i="6"/>
  <c r="M451" i="6"/>
  <c r="L451" i="6"/>
  <c r="K451" i="6"/>
  <c r="J451" i="6"/>
  <c r="I451" i="6"/>
  <c r="H451" i="6"/>
  <c r="AC450" i="6"/>
  <c r="AB450" i="6"/>
  <c r="AA450" i="6"/>
  <c r="Z450" i="6"/>
  <c r="Y450" i="6"/>
  <c r="X450" i="6"/>
  <c r="W450" i="6"/>
  <c r="V450" i="6"/>
  <c r="U450" i="6"/>
  <c r="T450" i="6"/>
  <c r="S450" i="6"/>
  <c r="R450" i="6"/>
  <c r="Q450" i="6"/>
  <c r="P450" i="6"/>
  <c r="O450" i="6"/>
  <c r="N450" i="6"/>
  <c r="M450" i="6"/>
  <c r="L450" i="6"/>
  <c r="K450" i="6"/>
  <c r="J450" i="6"/>
  <c r="I450" i="6"/>
  <c r="H450" i="6"/>
  <c r="AC449" i="6"/>
  <c r="AB449" i="6"/>
  <c r="AA449" i="6"/>
  <c r="Z449" i="6"/>
  <c r="Y449" i="6"/>
  <c r="X449" i="6"/>
  <c r="W449" i="6"/>
  <c r="V449" i="6"/>
  <c r="U449" i="6"/>
  <c r="T449" i="6"/>
  <c r="S449" i="6"/>
  <c r="R449" i="6"/>
  <c r="Q449" i="6"/>
  <c r="P449" i="6"/>
  <c r="O449" i="6"/>
  <c r="N449" i="6"/>
  <c r="M449" i="6"/>
  <c r="L449" i="6"/>
  <c r="K449" i="6"/>
  <c r="J449" i="6"/>
  <c r="I449" i="6"/>
  <c r="H449" i="6"/>
  <c r="AC448" i="6"/>
  <c r="AB448" i="6"/>
  <c r="AA448" i="6"/>
  <c r="Z448" i="6"/>
  <c r="Y448" i="6"/>
  <c r="X448" i="6"/>
  <c r="W448" i="6"/>
  <c r="V448" i="6"/>
  <c r="U448" i="6"/>
  <c r="T448" i="6"/>
  <c r="S448" i="6"/>
  <c r="R448" i="6"/>
  <c r="Q448" i="6"/>
  <c r="P448" i="6"/>
  <c r="O448" i="6"/>
  <c r="N448" i="6"/>
  <c r="M448" i="6"/>
  <c r="L448" i="6"/>
  <c r="K448" i="6"/>
  <c r="J448" i="6"/>
  <c r="I448" i="6"/>
  <c r="H448" i="6"/>
  <c r="AC447" i="6"/>
  <c r="AB447" i="6"/>
  <c r="AA447" i="6"/>
  <c r="Z447" i="6"/>
  <c r="Y447" i="6"/>
  <c r="X447" i="6"/>
  <c r="W447" i="6"/>
  <c r="V447" i="6"/>
  <c r="U447" i="6"/>
  <c r="T447" i="6"/>
  <c r="S447" i="6"/>
  <c r="R447" i="6"/>
  <c r="Q447" i="6"/>
  <c r="P447" i="6"/>
  <c r="O447" i="6"/>
  <c r="N447" i="6"/>
  <c r="M447" i="6"/>
  <c r="L447" i="6"/>
  <c r="K447" i="6"/>
  <c r="J447" i="6"/>
  <c r="I447" i="6"/>
  <c r="H447" i="6"/>
  <c r="AC446" i="6"/>
  <c r="AB446" i="6"/>
  <c r="AA446" i="6"/>
  <c r="Z446" i="6"/>
  <c r="Y446" i="6"/>
  <c r="X446" i="6"/>
  <c r="W446" i="6"/>
  <c r="V446" i="6"/>
  <c r="U446" i="6"/>
  <c r="T446" i="6"/>
  <c r="S446" i="6"/>
  <c r="R446" i="6"/>
  <c r="Q446" i="6"/>
  <c r="P446" i="6"/>
  <c r="O446" i="6"/>
  <c r="N446" i="6"/>
  <c r="M446" i="6"/>
  <c r="L446" i="6"/>
  <c r="K446" i="6"/>
  <c r="J446" i="6"/>
  <c r="I446" i="6"/>
  <c r="H446" i="6"/>
  <c r="AC445" i="6"/>
  <c r="AB445" i="6"/>
  <c r="AA445" i="6"/>
  <c r="Z445" i="6"/>
  <c r="Y445" i="6"/>
  <c r="X445" i="6"/>
  <c r="W445" i="6"/>
  <c r="V445" i="6"/>
  <c r="U445" i="6"/>
  <c r="T445" i="6"/>
  <c r="S445" i="6"/>
  <c r="R445" i="6"/>
  <c r="Q445" i="6"/>
  <c r="P445" i="6"/>
  <c r="O445" i="6"/>
  <c r="N445" i="6"/>
  <c r="M445" i="6"/>
  <c r="L445" i="6"/>
  <c r="K445" i="6"/>
  <c r="J445" i="6"/>
  <c r="I445" i="6"/>
  <c r="H445" i="6"/>
  <c r="AC444" i="6"/>
  <c r="AB444" i="6"/>
  <c r="AA444" i="6"/>
  <c r="Z444" i="6"/>
  <c r="Y444" i="6"/>
  <c r="X444" i="6"/>
  <c r="W444" i="6"/>
  <c r="V444" i="6"/>
  <c r="U444" i="6"/>
  <c r="T444" i="6"/>
  <c r="S444" i="6"/>
  <c r="R444" i="6"/>
  <c r="Q444" i="6"/>
  <c r="P444" i="6"/>
  <c r="O444" i="6"/>
  <c r="N444" i="6"/>
  <c r="M444" i="6"/>
  <c r="L444" i="6"/>
  <c r="K444" i="6"/>
  <c r="J444" i="6"/>
  <c r="I444" i="6"/>
  <c r="H444" i="6"/>
  <c r="AC443" i="6"/>
  <c r="AB443" i="6"/>
  <c r="AA443" i="6"/>
  <c r="Z443" i="6"/>
  <c r="Y443" i="6"/>
  <c r="X443" i="6"/>
  <c r="W443" i="6"/>
  <c r="V443" i="6"/>
  <c r="U443" i="6"/>
  <c r="T443" i="6"/>
  <c r="S443" i="6"/>
  <c r="R443" i="6"/>
  <c r="Q443" i="6"/>
  <c r="P443" i="6"/>
  <c r="O443" i="6"/>
  <c r="N443" i="6"/>
  <c r="M443" i="6"/>
  <c r="L443" i="6"/>
  <c r="K443" i="6"/>
  <c r="J443" i="6"/>
  <c r="I443" i="6"/>
  <c r="H443" i="6"/>
  <c r="AC442" i="6"/>
  <c r="AB442" i="6"/>
  <c r="AA442" i="6"/>
  <c r="Z442" i="6"/>
  <c r="Y442" i="6"/>
  <c r="X442" i="6"/>
  <c r="W442" i="6"/>
  <c r="V442" i="6"/>
  <c r="U442" i="6"/>
  <c r="T442" i="6"/>
  <c r="S442" i="6"/>
  <c r="R442" i="6"/>
  <c r="Q442" i="6"/>
  <c r="P442" i="6"/>
  <c r="O442" i="6"/>
  <c r="N442" i="6"/>
  <c r="M442" i="6"/>
  <c r="L442" i="6"/>
  <c r="K442" i="6"/>
  <c r="J442" i="6"/>
  <c r="I442" i="6"/>
  <c r="H442" i="6"/>
  <c r="AC441" i="6"/>
  <c r="AB441" i="6"/>
  <c r="AA441" i="6"/>
  <c r="Z441" i="6"/>
  <c r="Y441" i="6"/>
  <c r="X441" i="6"/>
  <c r="W441" i="6"/>
  <c r="V441" i="6"/>
  <c r="U441" i="6"/>
  <c r="T441" i="6"/>
  <c r="S441" i="6"/>
  <c r="R441" i="6"/>
  <c r="Q441" i="6"/>
  <c r="P441" i="6"/>
  <c r="O441" i="6"/>
  <c r="N441" i="6"/>
  <c r="M441" i="6"/>
  <c r="L441" i="6"/>
  <c r="K441" i="6"/>
  <c r="J441" i="6"/>
  <c r="I441" i="6"/>
  <c r="H441" i="6"/>
  <c r="AC440" i="6"/>
  <c r="AB440" i="6"/>
  <c r="AA440" i="6"/>
  <c r="Z440" i="6"/>
  <c r="Y440" i="6"/>
  <c r="X440" i="6"/>
  <c r="W440" i="6"/>
  <c r="V440" i="6"/>
  <c r="U440" i="6"/>
  <c r="T440" i="6"/>
  <c r="S440" i="6"/>
  <c r="R440" i="6"/>
  <c r="Q440" i="6"/>
  <c r="P440" i="6"/>
  <c r="O440" i="6"/>
  <c r="N440" i="6"/>
  <c r="M440" i="6"/>
  <c r="L440" i="6"/>
  <c r="K440" i="6"/>
  <c r="J440" i="6"/>
  <c r="I440" i="6"/>
  <c r="H440" i="6"/>
  <c r="AC439" i="6"/>
  <c r="AB439" i="6"/>
  <c r="AA439" i="6"/>
  <c r="Z439" i="6"/>
  <c r="Y439" i="6"/>
  <c r="X439" i="6"/>
  <c r="W439" i="6"/>
  <c r="V439" i="6"/>
  <c r="U439" i="6"/>
  <c r="T439" i="6"/>
  <c r="S439" i="6"/>
  <c r="R439" i="6"/>
  <c r="Q439" i="6"/>
  <c r="P439" i="6"/>
  <c r="O439" i="6"/>
  <c r="N439" i="6"/>
  <c r="M439" i="6"/>
  <c r="L439" i="6"/>
  <c r="K439" i="6"/>
  <c r="J439" i="6"/>
  <c r="I439" i="6"/>
  <c r="H439" i="6"/>
  <c r="AC438" i="6"/>
  <c r="AB438" i="6"/>
  <c r="AA438" i="6"/>
  <c r="Z438" i="6"/>
  <c r="Y438" i="6"/>
  <c r="X438" i="6"/>
  <c r="W438" i="6"/>
  <c r="V438" i="6"/>
  <c r="U438" i="6"/>
  <c r="T438" i="6"/>
  <c r="S438" i="6"/>
  <c r="R438" i="6"/>
  <c r="Q438" i="6"/>
  <c r="P438" i="6"/>
  <c r="O438" i="6"/>
  <c r="N438" i="6"/>
  <c r="M438" i="6"/>
  <c r="L438" i="6"/>
  <c r="K438" i="6"/>
  <c r="J438" i="6"/>
  <c r="I438" i="6"/>
  <c r="H438" i="6"/>
  <c r="AC437" i="6"/>
  <c r="AB437" i="6"/>
  <c r="AA437" i="6"/>
  <c r="Z437" i="6"/>
  <c r="Y437" i="6"/>
  <c r="X437" i="6"/>
  <c r="W437" i="6"/>
  <c r="V437" i="6"/>
  <c r="U437" i="6"/>
  <c r="T437" i="6"/>
  <c r="S437" i="6"/>
  <c r="R437" i="6"/>
  <c r="Q437" i="6"/>
  <c r="P437" i="6"/>
  <c r="O437" i="6"/>
  <c r="N437" i="6"/>
  <c r="M437" i="6"/>
  <c r="L437" i="6"/>
  <c r="K437" i="6"/>
  <c r="J437" i="6"/>
  <c r="I437" i="6"/>
  <c r="H437" i="6"/>
  <c r="AC436" i="6"/>
  <c r="AB436" i="6"/>
  <c r="AA436" i="6"/>
  <c r="Z436" i="6"/>
  <c r="Y436" i="6"/>
  <c r="X436" i="6"/>
  <c r="W436" i="6"/>
  <c r="V436" i="6"/>
  <c r="U436" i="6"/>
  <c r="T436" i="6"/>
  <c r="S436" i="6"/>
  <c r="R436" i="6"/>
  <c r="Q436" i="6"/>
  <c r="P436" i="6"/>
  <c r="O436" i="6"/>
  <c r="N436" i="6"/>
  <c r="M436" i="6"/>
  <c r="L436" i="6"/>
  <c r="K436" i="6"/>
  <c r="J436" i="6"/>
  <c r="I436" i="6"/>
  <c r="H436" i="6"/>
  <c r="AC435" i="6"/>
  <c r="AB435" i="6"/>
  <c r="AA435" i="6"/>
  <c r="Z435" i="6"/>
  <c r="Y435" i="6"/>
  <c r="X435" i="6"/>
  <c r="W435" i="6"/>
  <c r="V435" i="6"/>
  <c r="U435" i="6"/>
  <c r="T435" i="6"/>
  <c r="S435" i="6"/>
  <c r="R435" i="6"/>
  <c r="Q435" i="6"/>
  <c r="P435" i="6"/>
  <c r="O435" i="6"/>
  <c r="N435" i="6"/>
  <c r="M435" i="6"/>
  <c r="L435" i="6"/>
  <c r="K435" i="6"/>
  <c r="J435" i="6"/>
  <c r="I435" i="6"/>
  <c r="H435" i="6"/>
  <c r="AC434" i="6"/>
  <c r="AB434" i="6"/>
  <c r="AA434" i="6"/>
  <c r="Z434" i="6"/>
  <c r="Y434" i="6"/>
  <c r="X434" i="6"/>
  <c r="W434" i="6"/>
  <c r="V434" i="6"/>
  <c r="U434" i="6"/>
  <c r="T434" i="6"/>
  <c r="S434" i="6"/>
  <c r="R434" i="6"/>
  <c r="Q434" i="6"/>
  <c r="P434" i="6"/>
  <c r="O434" i="6"/>
  <c r="N434" i="6"/>
  <c r="M434" i="6"/>
  <c r="L434" i="6"/>
  <c r="K434" i="6"/>
  <c r="J434" i="6"/>
  <c r="I434" i="6"/>
  <c r="H434" i="6"/>
  <c r="AC433" i="6"/>
  <c r="AB433" i="6"/>
  <c r="AA433" i="6"/>
  <c r="Z433" i="6"/>
  <c r="Y433" i="6"/>
  <c r="X433" i="6"/>
  <c r="W433" i="6"/>
  <c r="V433" i="6"/>
  <c r="U433" i="6"/>
  <c r="T433" i="6"/>
  <c r="S433" i="6"/>
  <c r="R433" i="6"/>
  <c r="Q433" i="6"/>
  <c r="P433" i="6"/>
  <c r="O433" i="6"/>
  <c r="N433" i="6"/>
  <c r="M433" i="6"/>
  <c r="L433" i="6"/>
  <c r="K433" i="6"/>
  <c r="J433" i="6"/>
  <c r="I433" i="6"/>
  <c r="H433" i="6"/>
  <c r="AC432" i="6"/>
  <c r="AB432" i="6"/>
  <c r="AA432" i="6"/>
  <c r="Z432" i="6"/>
  <c r="Y432" i="6"/>
  <c r="X432" i="6"/>
  <c r="W432" i="6"/>
  <c r="V432" i="6"/>
  <c r="U432" i="6"/>
  <c r="T432" i="6"/>
  <c r="S432" i="6"/>
  <c r="R432" i="6"/>
  <c r="Q432" i="6"/>
  <c r="P432" i="6"/>
  <c r="O432" i="6"/>
  <c r="N432" i="6"/>
  <c r="M432" i="6"/>
  <c r="L432" i="6"/>
  <c r="K432" i="6"/>
  <c r="J432" i="6"/>
  <c r="I432" i="6"/>
  <c r="H432" i="6"/>
  <c r="AC431" i="6"/>
  <c r="AB431" i="6"/>
  <c r="AA431" i="6"/>
  <c r="Z431" i="6"/>
  <c r="Y431" i="6"/>
  <c r="X431" i="6"/>
  <c r="W431" i="6"/>
  <c r="V431" i="6"/>
  <c r="U431" i="6"/>
  <c r="T431" i="6"/>
  <c r="S431" i="6"/>
  <c r="R431" i="6"/>
  <c r="Q431" i="6"/>
  <c r="P431" i="6"/>
  <c r="O431" i="6"/>
  <c r="N431" i="6"/>
  <c r="M431" i="6"/>
  <c r="L431" i="6"/>
  <c r="K431" i="6"/>
  <c r="J431" i="6"/>
  <c r="I431" i="6"/>
  <c r="H431" i="6"/>
  <c r="AC430" i="6"/>
  <c r="AB430" i="6"/>
  <c r="AA430" i="6"/>
  <c r="Z430" i="6"/>
  <c r="Y430" i="6"/>
  <c r="X430" i="6"/>
  <c r="W430" i="6"/>
  <c r="V430" i="6"/>
  <c r="U430" i="6"/>
  <c r="T430" i="6"/>
  <c r="S430" i="6"/>
  <c r="R430" i="6"/>
  <c r="Q430" i="6"/>
  <c r="P430" i="6"/>
  <c r="O430" i="6"/>
  <c r="N430" i="6"/>
  <c r="M430" i="6"/>
  <c r="L430" i="6"/>
  <c r="K430" i="6"/>
  <c r="J430" i="6"/>
  <c r="I430" i="6"/>
  <c r="H430" i="6"/>
  <c r="AC429" i="6"/>
  <c r="AB429" i="6"/>
  <c r="AA429" i="6"/>
  <c r="Z429" i="6"/>
  <c r="Y429" i="6"/>
  <c r="X429" i="6"/>
  <c r="W429" i="6"/>
  <c r="V429" i="6"/>
  <c r="U429" i="6"/>
  <c r="T429" i="6"/>
  <c r="S429" i="6"/>
  <c r="R429" i="6"/>
  <c r="Q429" i="6"/>
  <c r="P429" i="6"/>
  <c r="O429" i="6"/>
  <c r="N429" i="6"/>
  <c r="M429" i="6"/>
  <c r="L429" i="6"/>
  <c r="K429" i="6"/>
  <c r="J429" i="6"/>
  <c r="I429" i="6"/>
  <c r="H429" i="6"/>
  <c r="AC428" i="6"/>
  <c r="AB428" i="6"/>
  <c r="AA428" i="6"/>
  <c r="Z428" i="6"/>
  <c r="Y428" i="6"/>
  <c r="X428" i="6"/>
  <c r="W428" i="6"/>
  <c r="V428" i="6"/>
  <c r="U428" i="6"/>
  <c r="T428" i="6"/>
  <c r="S428" i="6"/>
  <c r="R428" i="6"/>
  <c r="Q428" i="6"/>
  <c r="P428" i="6"/>
  <c r="O428" i="6"/>
  <c r="N428" i="6"/>
  <c r="M428" i="6"/>
  <c r="L428" i="6"/>
  <c r="K428" i="6"/>
  <c r="J428" i="6"/>
  <c r="I428" i="6"/>
  <c r="H428" i="6"/>
  <c r="AC427" i="6"/>
  <c r="AB427" i="6"/>
  <c r="AA427" i="6"/>
  <c r="Z427" i="6"/>
  <c r="Y427" i="6"/>
  <c r="X427" i="6"/>
  <c r="W427" i="6"/>
  <c r="V427" i="6"/>
  <c r="U427" i="6"/>
  <c r="T427" i="6"/>
  <c r="S427" i="6"/>
  <c r="R427" i="6"/>
  <c r="Q427" i="6"/>
  <c r="P427" i="6"/>
  <c r="O427" i="6"/>
  <c r="N427" i="6"/>
  <c r="M427" i="6"/>
  <c r="L427" i="6"/>
  <c r="K427" i="6"/>
  <c r="J427" i="6"/>
  <c r="I427" i="6"/>
  <c r="H427" i="6"/>
  <c r="AC426" i="6"/>
  <c r="AB426" i="6"/>
  <c r="AA426" i="6"/>
  <c r="Z426" i="6"/>
  <c r="Y426" i="6"/>
  <c r="X426" i="6"/>
  <c r="W426" i="6"/>
  <c r="V426" i="6"/>
  <c r="U426" i="6"/>
  <c r="T426" i="6"/>
  <c r="S426" i="6"/>
  <c r="R426" i="6"/>
  <c r="Q426" i="6"/>
  <c r="P426" i="6"/>
  <c r="O426" i="6"/>
  <c r="N426" i="6"/>
  <c r="M426" i="6"/>
  <c r="L426" i="6"/>
  <c r="K426" i="6"/>
  <c r="J426" i="6"/>
  <c r="I426" i="6"/>
  <c r="H426" i="6"/>
  <c r="AC425" i="6"/>
  <c r="AB425" i="6"/>
  <c r="AA425" i="6"/>
  <c r="Z425" i="6"/>
  <c r="Y425" i="6"/>
  <c r="X425" i="6"/>
  <c r="W425" i="6"/>
  <c r="V425" i="6"/>
  <c r="U425" i="6"/>
  <c r="T425" i="6"/>
  <c r="S425" i="6"/>
  <c r="R425" i="6"/>
  <c r="Q425" i="6"/>
  <c r="P425" i="6"/>
  <c r="O425" i="6"/>
  <c r="N425" i="6"/>
  <c r="M425" i="6"/>
  <c r="L425" i="6"/>
  <c r="K425" i="6"/>
  <c r="J425" i="6"/>
  <c r="I425" i="6"/>
  <c r="H425" i="6"/>
  <c r="AC424" i="6"/>
  <c r="AB424" i="6"/>
  <c r="AA424" i="6"/>
  <c r="Z424" i="6"/>
  <c r="Y424" i="6"/>
  <c r="X424" i="6"/>
  <c r="W424" i="6"/>
  <c r="V424" i="6"/>
  <c r="U424" i="6"/>
  <c r="T424" i="6"/>
  <c r="S424" i="6"/>
  <c r="R424" i="6"/>
  <c r="Q424" i="6"/>
  <c r="P424" i="6"/>
  <c r="O424" i="6"/>
  <c r="N424" i="6"/>
  <c r="M424" i="6"/>
  <c r="L424" i="6"/>
  <c r="K424" i="6"/>
  <c r="J424" i="6"/>
  <c r="I424" i="6"/>
  <c r="H424" i="6"/>
  <c r="AC423" i="6"/>
  <c r="AB423" i="6"/>
  <c r="AA423" i="6"/>
  <c r="Z423" i="6"/>
  <c r="Y423" i="6"/>
  <c r="X423" i="6"/>
  <c r="W423" i="6"/>
  <c r="V423" i="6"/>
  <c r="U423" i="6"/>
  <c r="T423" i="6"/>
  <c r="S423" i="6"/>
  <c r="R423" i="6"/>
  <c r="Q423" i="6"/>
  <c r="P423" i="6"/>
  <c r="O423" i="6"/>
  <c r="N423" i="6"/>
  <c r="M423" i="6"/>
  <c r="L423" i="6"/>
  <c r="K423" i="6"/>
  <c r="J423" i="6"/>
  <c r="I423" i="6"/>
  <c r="H423" i="6"/>
  <c r="AC422" i="6"/>
  <c r="AB422" i="6"/>
  <c r="AA422" i="6"/>
  <c r="Z422" i="6"/>
  <c r="Y422" i="6"/>
  <c r="X422" i="6"/>
  <c r="W422" i="6"/>
  <c r="V422" i="6"/>
  <c r="U422" i="6"/>
  <c r="T422" i="6"/>
  <c r="S422" i="6"/>
  <c r="R422" i="6"/>
  <c r="Q422" i="6"/>
  <c r="P422" i="6"/>
  <c r="O422" i="6"/>
  <c r="N422" i="6"/>
  <c r="M422" i="6"/>
  <c r="L422" i="6"/>
  <c r="K422" i="6"/>
  <c r="J422" i="6"/>
  <c r="I422" i="6"/>
  <c r="H422" i="6"/>
  <c r="AC421" i="6"/>
  <c r="AB421" i="6"/>
  <c r="AA421" i="6"/>
  <c r="Z421" i="6"/>
  <c r="Y421" i="6"/>
  <c r="X421" i="6"/>
  <c r="W421" i="6"/>
  <c r="V421" i="6"/>
  <c r="U421" i="6"/>
  <c r="T421" i="6"/>
  <c r="S421" i="6"/>
  <c r="R421" i="6"/>
  <c r="Q421" i="6"/>
  <c r="P421" i="6"/>
  <c r="O421" i="6"/>
  <c r="N421" i="6"/>
  <c r="M421" i="6"/>
  <c r="L421" i="6"/>
  <c r="K421" i="6"/>
  <c r="J421" i="6"/>
  <c r="I421" i="6"/>
  <c r="H421" i="6"/>
  <c r="AC420" i="6"/>
  <c r="AB420" i="6"/>
  <c r="AA420" i="6"/>
  <c r="Z420" i="6"/>
  <c r="Y420" i="6"/>
  <c r="X420" i="6"/>
  <c r="W420" i="6"/>
  <c r="V420" i="6"/>
  <c r="U420" i="6"/>
  <c r="T420" i="6"/>
  <c r="S420" i="6"/>
  <c r="R420" i="6"/>
  <c r="Q420" i="6"/>
  <c r="P420" i="6"/>
  <c r="O420" i="6"/>
  <c r="N420" i="6"/>
  <c r="M420" i="6"/>
  <c r="L420" i="6"/>
  <c r="K420" i="6"/>
  <c r="J420" i="6"/>
  <c r="I420" i="6"/>
  <c r="H420" i="6"/>
  <c r="AC419" i="6"/>
  <c r="AB419" i="6"/>
  <c r="AA419" i="6"/>
  <c r="Z419" i="6"/>
  <c r="Y419" i="6"/>
  <c r="X419" i="6"/>
  <c r="W419" i="6"/>
  <c r="V419" i="6"/>
  <c r="U419" i="6"/>
  <c r="T419" i="6"/>
  <c r="S419" i="6"/>
  <c r="R419" i="6"/>
  <c r="Q419" i="6"/>
  <c r="P419" i="6"/>
  <c r="O419" i="6"/>
  <c r="N419" i="6"/>
  <c r="M419" i="6"/>
  <c r="L419" i="6"/>
  <c r="K419" i="6"/>
  <c r="J419" i="6"/>
  <c r="I419" i="6"/>
  <c r="H419" i="6"/>
  <c r="AC418" i="6"/>
  <c r="AB418" i="6"/>
  <c r="AA418" i="6"/>
  <c r="Z418" i="6"/>
  <c r="Y418" i="6"/>
  <c r="X418" i="6"/>
  <c r="W418" i="6"/>
  <c r="V418" i="6"/>
  <c r="U418" i="6"/>
  <c r="T418" i="6"/>
  <c r="S418" i="6"/>
  <c r="R418" i="6"/>
  <c r="Q418" i="6"/>
  <c r="P418" i="6"/>
  <c r="O418" i="6"/>
  <c r="N418" i="6"/>
  <c r="M418" i="6"/>
  <c r="L418" i="6"/>
  <c r="K418" i="6"/>
  <c r="J418" i="6"/>
  <c r="I418" i="6"/>
  <c r="H418" i="6"/>
  <c r="AC417" i="6"/>
  <c r="AB417" i="6"/>
  <c r="AA417" i="6"/>
  <c r="Z417" i="6"/>
  <c r="Y417" i="6"/>
  <c r="X417" i="6"/>
  <c r="W417" i="6"/>
  <c r="V417" i="6"/>
  <c r="U417" i="6"/>
  <c r="T417" i="6"/>
  <c r="S417" i="6"/>
  <c r="R417" i="6"/>
  <c r="Q417" i="6"/>
  <c r="P417" i="6"/>
  <c r="O417" i="6"/>
  <c r="N417" i="6"/>
  <c r="M417" i="6"/>
  <c r="L417" i="6"/>
  <c r="K417" i="6"/>
  <c r="J417" i="6"/>
  <c r="I417" i="6"/>
  <c r="H417" i="6"/>
  <c r="AC416" i="6"/>
  <c r="AB416" i="6"/>
  <c r="AA416" i="6"/>
  <c r="Z416" i="6"/>
  <c r="Y416" i="6"/>
  <c r="X416" i="6"/>
  <c r="W416" i="6"/>
  <c r="V416" i="6"/>
  <c r="U416" i="6"/>
  <c r="T416" i="6"/>
  <c r="S416" i="6"/>
  <c r="R416" i="6"/>
  <c r="Q416" i="6"/>
  <c r="P416" i="6"/>
  <c r="O416" i="6"/>
  <c r="N416" i="6"/>
  <c r="M416" i="6"/>
  <c r="L416" i="6"/>
  <c r="K416" i="6"/>
  <c r="J416" i="6"/>
  <c r="I416" i="6"/>
  <c r="H416" i="6"/>
  <c r="AC415" i="6"/>
  <c r="AB415" i="6"/>
  <c r="AA415" i="6"/>
  <c r="Z415" i="6"/>
  <c r="Y415" i="6"/>
  <c r="X415" i="6"/>
  <c r="W415" i="6"/>
  <c r="V415" i="6"/>
  <c r="U415" i="6"/>
  <c r="T415" i="6"/>
  <c r="S415" i="6"/>
  <c r="R415" i="6"/>
  <c r="Q415" i="6"/>
  <c r="P415" i="6"/>
  <c r="O415" i="6"/>
  <c r="N415" i="6"/>
  <c r="M415" i="6"/>
  <c r="L415" i="6"/>
  <c r="K415" i="6"/>
  <c r="J415" i="6"/>
  <c r="I415" i="6"/>
  <c r="H415" i="6"/>
  <c r="AC414" i="6"/>
  <c r="AB414" i="6"/>
  <c r="AA414" i="6"/>
  <c r="Z414" i="6"/>
  <c r="Y414" i="6"/>
  <c r="X414" i="6"/>
  <c r="W414" i="6"/>
  <c r="V414" i="6"/>
  <c r="U414" i="6"/>
  <c r="T414" i="6"/>
  <c r="S414" i="6"/>
  <c r="R414" i="6"/>
  <c r="Q414" i="6"/>
  <c r="P414" i="6"/>
  <c r="O414" i="6"/>
  <c r="N414" i="6"/>
  <c r="M414" i="6"/>
  <c r="L414" i="6"/>
  <c r="K414" i="6"/>
  <c r="J414" i="6"/>
  <c r="I414" i="6"/>
  <c r="H414" i="6"/>
  <c r="AC413" i="6"/>
  <c r="AB413" i="6"/>
  <c r="AA413" i="6"/>
  <c r="Z413" i="6"/>
  <c r="Y413" i="6"/>
  <c r="X413" i="6"/>
  <c r="W413" i="6"/>
  <c r="V413" i="6"/>
  <c r="U413" i="6"/>
  <c r="T413" i="6"/>
  <c r="S413" i="6"/>
  <c r="R413" i="6"/>
  <c r="Q413" i="6"/>
  <c r="P413" i="6"/>
  <c r="O413" i="6"/>
  <c r="N413" i="6"/>
  <c r="M413" i="6"/>
  <c r="L413" i="6"/>
  <c r="K413" i="6"/>
  <c r="J413" i="6"/>
  <c r="I413" i="6"/>
  <c r="H413" i="6"/>
  <c r="AC412" i="6"/>
  <c r="AB412" i="6"/>
  <c r="AA412" i="6"/>
  <c r="Z412" i="6"/>
  <c r="Y412" i="6"/>
  <c r="X412" i="6"/>
  <c r="W412" i="6"/>
  <c r="V412" i="6"/>
  <c r="U412" i="6"/>
  <c r="T412" i="6"/>
  <c r="S412" i="6"/>
  <c r="R412" i="6"/>
  <c r="Q412" i="6"/>
  <c r="P412" i="6"/>
  <c r="O412" i="6"/>
  <c r="N412" i="6"/>
  <c r="M412" i="6"/>
  <c r="L412" i="6"/>
  <c r="K412" i="6"/>
  <c r="J412" i="6"/>
  <c r="I412" i="6"/>
  <c r="H412" i="6"/>
  <c r="AC411" i="6"/>
  <c r="AB411" i="6"/>
  <c r="AA411" i="6"/>
  <c r="Z411" i="6"/>
  <c r="Y411" i="6"/>
  <c r="X411" i="6"/>
  <c r="W411" i="6"/>
  <c r="V411" i="6"/>
  <c r="U411" i="6"/>
  <c r="T411" i="6"/>
  <c r="S411" i="6"/>
  <c r="R411" i="6"/>
  <c r="Q411" i="6"/>
  <c r="P411" i="6"/>
  <c r="O411" i="6"/>
  <c r="N411" i="6"/>
  <c r="M411" i="6"/>
  <c r="L411" i="6"/>
  <c r="K411" i="6"/>
  <c r="J411" i="6"/>
  <c r="I411" i="6"/>
  <c r="H411" i="6"/>
  <c r="AC410" i="6"/>
  <c r="AB410" i="6"/>
  <c r="AA410" i="6"/>
  <c r="Z410" i="6"/>
  <c r="Y410" i="6"/>
  <c r="X410" i="6"/>
  <c r="W410" i="6"/>
  <c r="V410" i="6"/>
  <c r="U410" i="6"/>
  <c r="T410" i="6"/>
  <c r="S410" i="6"/>
  <c r="R410" i="6"/>
  <c r="Q410" i="6"/>
  <c r="P410" i="6"/>
  <c r="O410" i="6"/>
  <c r="N410" i="6"/>
  <c r="M410" i="6"/>
  <c r="L410" i="6"/>
  <c r="K410" i="6"/>
  <c r="J410" i="6"/>
  <c r="I410" i="6"/>
  <c r="H410" i="6"/>
  <c r="AC409" i="6"/>
  <c r="AB409" i="6"/>
  <c r="AA409" i="6"/>
  <c r="Z409" i="6"/>
  <c r="Y409" i="6"/>
  <c r="X409" i="6"/>
  <c r="W409" i="6"/>
  <c r="V409" i="6"/>
  <c r="U409" i="6"/>
  <c r="T409" i="6"/>
  <c r="S409" i="6"/>
  <c r="R409" i="6"/>
  <c r="Q409" i="6"/>
  <c r="P409" i="6"/>
  <c r="O409" i="6"/>
  <c r="N409" i="6"/>
  <c r="M409" i="6"/>
  <c r="L409" i="6"/>
  <c r="K409" i="6"/>
  <c r="J409" i="6"/>
  <c r="I409" i="6"/>
  <c r="H409" i="6"/>
  <c r="AC408" i="6"/>
  <c r="AB408" i="6"/>
  <c r="AA408" i="6"/>
  <c r="Z408" i="6"/>
  <c r="Y408" i="6"/>
  <c r="X408" i="6"/>
  <c r="W408" i="6"/>
  <c r="V408" i="6"/>
  <c r="U408" i="6"/>
  <c r="T408" i="6"/>
  <c r="S408" i="6"/>
  <c r="R408" i="6"/>
  <c r="Q408" i="6"/>
  <c r="P408" i="6"/>
  <c r="O408" i="6"/>
  <c r="N408" i="6"/>
  <c r="M408" i="6"/>
  <c r="L408" i="6"/>
  <c r="K408" i="6"/>
  <c r="J408" i="6"/>
  <c r="I408" i="6"/>
  <c r="H408" i="6"/>
  <c r="AC407" i="6"/>
  <c r="AB407" i="6"/>
  <c r="AA407" i="6"/>
  <c r="Z407" i="6"/>
  <c r="Y407" i="6"/>
  <c r="X407" i="6"/>
  <c r="W407" i="6"/>
  <c r="V407" i="6"/>
  <c r="U407" i="6"/>
  <c r="T407" i="6"/>
  <c r="S407" i="6"/>
  <c r="R407" i="6"/>
  <c r="Q407" i="6"/>
  <c r="P407" i="6"/>
  <c r="O407" i="6"/>
  <c r="N407" i="6"/>
  <c r="M407" i="6"/>
  <c r="L407" i="6"/>
  <c r="K407" i="6"/>
  <c r="J407" i="6"/>
  <c r="I407" i="6"/>
  <c r="H407" i="6"/>
  <c r="AC406" i="6"/>
  <c r="AB406" i="6"/>
  <c r="AA406" i="6"/>
  <c r="Z406" i="6"/>
  <c r="Y406" i="6"/>
  <c r="X406" i="6"/>
  <c r="W406" i="6"/>
  <c r="V406" i="6"/>
  <c r="U406" i="6"/>
  <c r="T406" i="6"/>
  <c r="S406" i="6"/>
  <c r="R406" i="6"/>
  <c r="Q406" i="6"/>
  <c r="P406" i="6"/>
  <c r="O406" i="6"/>
  <c r="N406" i="6"/>
  <c r="M406" i="6"/>
  <c r="L406" i="6"/>
  <c r="K406" i="6"/>
  <c r="J406" i="6"/>
  <c r="I406" i="6"/>
  <c r="H406" i="6"/>
  <c r="AC405" i="6"/>
  <c r="AB405" i="6"/>
  <c r="AA405" i="6"/>
  <c r="Z405" i="6"/>
  <c r="Y405" i="6"/>
  <c r="X405" i="6"/>
  <c r="W405" i="6"/>
  <c r="V405" i="6"/>
  <c r="U405" i="6"/>
  <c r="T405" i="6"/>
  <c r="S405" i="6"/>
  <c r="R405" i="6"/>
  <c r="Q405" i="6"/>
  <c r="P405" i="6"/>
  <c r="O405" i="6"/>
  <c r="N405" i="6"/>
  <c r="M405" i="6"/>
  <c r="L405" i="6"/>
  <c r="K405" i="6"/>
  <c r="J405" i="6"/>
  <c r="I405" i="6"/>
  <c r="H405" i="6"/>
  <c r="AC404" i="6"/>
  <c r="AB404" i="6"/>
  <c r="AA404" i="6"/>
  <c r="Z404" i="6"/>
  <c r="Y404" i="6"/>
  <c r="X404" i="6"/>
  <c r="W404" i="6"/>
  <c r="V404" i="6"/>
  <c r="U404" i="6"/>
  <c r="T404" i="6"/>
  <c r="S404" i="6"/>
  <c r="R404" i="6"/>
  <c r="Q404" i="6"/>
  <c r="P404" i="6"/>
  <c r="O404" i="6"/>
  <c r="N404" i="6"/>
  <c r="M404" i="6"/>
  <c r="L404" i="6"/>
  <c r="K404" i="6"/>
  <c r="J404" i="6"/>
  <c r="I404" i="6"/>
  <c r="H404" i="6"/>
  <c r="AC403" i="6"/>
  <c r="AB403" i="6"/>
  <c r="AA403" i="6"/>
  <c r="Z403" i="6"/>
  <c r="Y403" i="6"/>
  <c r="X403" i="6"/>
  <c r="W403" i="6"/>
  <c r="V403" i="6"/>
  <c r="U403" i="6"/>
  <c r="T403" i="6"/>
  <c r="S403" i="6"/>
  <c r="R403" i="6"/>
  <c r="Q403" i="6"/>
  <c r="P403" i="6"/>
  <c r="O403" i="6"/>
  <c r="N403" i="6"/>
  <c r="M403" i="6"/>
  <c r="L403" i="6"/>
  <c r="K403" i="6"/>
  <c r="J403" i="6"/>
  <c r="I403" i="6"/>
  <c r="H403" i="6"/>
  <c r="AC402" i="6"/>
  <c r="AB402" i="6"/>
  <c r="AA402" i="6"/>
  <c r="Z402" i="6"/>
  <c r="Y402" i="6"/>
  <c r="X402" i="6"/>
  <c r="W402" i="6"/>
  <c r="V402" i="6"/>
  <c r="U402" i="6"/>
  <c r="T402" i="6"/>
  <c r="S402" i="6"/>
  <c r="R402" i="6"/>
  <c r="Q402" i="6"/>
  <c r="P402" i="6"/>
  <c r="O402" i="6"/>
  <c r="N402" i="6"/>
  <c r="M402" i="6"/>
  <c r="L402" i="6"/>
  <c r="K402" i="6"/>
  <c r="J402" i="6"/>
  <c r="I402" i="6"/>
  <c r="H402" i="6"/>
  <c r="AC401" i="6"/>
  <c r="AB401" i="6"/>
  <c r="AA401" i="6"/>
  <c r="Z401" i="6"/>
  <c r="Y401" i="6"/>
  <c r="X401" i="6"/>
  <c r="W401" i="6"/>
  <c r="V401" i="6"/>
  <c r="U401" i="6"/>
  <c r="T401" i="6"/>
  <c r="S401" i="6"/>
  <c r="R401" i="6"/>
  <c r="Q401" i="6"/>
  <c r="P401" i="6"/>
  <c r="O401" i="6"/>
  <c r="N401" i="6"/>
  <c r="M401" i="6"/>
  <c r="L401" i="6"/>
  <c r="K401" i="6"/>
  <c r="J401" i="6"/>
  <c r="I401" i="6"/>
  <c r="H401" i="6"/>
  <c r="AC400" i="6"/>
  <c r="AB400" i="6"/>
  <c r="AA400" i="6"/>
  <c r="Z400" i="6"/>
  <c r="Y400" i="6"/>
  <c r="X400" i="6"/>
  <c r="W400" i="6"/>
  <c r="V400" i="6"/>
  <c r="U400" i="6"/>
  <c r="T400" i="6"/>
  <c r="S400" i="6"/>
  <c r="R400" i="6"/>
  <c r="Q400" i="6"/>
  <c r="P400" i="6"/>
  <c r="O400" i="6"/>
  <c r="N400" i="6"/>
  <c r="M400" i="6"/>
  <c r="L400" i="6"/>
  <c r="K400" i="6"/>
  <c r="J400" i="6"/>
  <c r="I400" i="6"/>
  <c r="H400" i="6"/>
  <c r="AC399" i="6"/>
  <c r="AB399" i="6"/>
  <c r="AA399" i="6"/>
  <c r="Z399" i="6"/>
  <c r="Y399" i="6"/>
  <c r="X399" i="6"/>
  <c r="W399" i="6"/>
  <c r="V399" i="6"/>
  <c r="U399" i="6"/>
  <c r="T399" i="6"/>
  <c r="S399" i="6"/>
  <c r="R399" i="6"/>
  <c r="Q399" i="6"/>
  <c r="P399" i="6"/>
  <c r="O399" i="6"/>
  <c r="N399" i="6"/>
  <c r="M399" i="6"/>
  <c r="L399" i="6"/>
  <c r="K399" i="6"/>
  <c r="J399" i="6"/>
  <c r="I399" i="6"/>
  <c r="H399" i="6"/>
  <c r="AC398" i="6"/>
  <c r="AB398" i="6"/>
  <c r="AA398" i="6"/>
  <c r="Z398" i="6"/>
  <c r="Y398" i="6"/>
  <c r="X398" i="6"/>
  <c r="W398" i="6"/>
  <c r="V398" i="6"/>
  <c r="U398" i="6"/>
  <c r="T398" i="6"/>
  <c r="S398" i="6"/>
  <c r="R398" i="6"/>
  <c r="Q398" i="6"/>
  <c r="P398" i="6"/>
  <c r="O398" i="6"/>
  <c r="N398" i="6"/>
  <c r="M398" i="6"/>
  <c r="L398" i="6"/>
  <c r="K398" i="6"/>
  <c r="J398" i="6"/>
  <c r="I398" i="6"/>
  <c r="H398" i="6"/>
  <c r="AC397" i="6"/>
  <c r="AB397" i="6"/>
  <c r="AA397" i="6"/>
  <c r="Z397" i="6"/>
  <c r="Y397" i="6"/>
  <c r="X397" i="6"/>
  <c r="W397" i="6"/>
  <c r="V397" i="6"/>
  <c r="U397" i="6"/>
  <c r="T397" i="6"/>
  <c r="S397" i="6"/>
  <c r="R397" i="6"/>
  <c r="Q397" i="6"/>
  <c r="P397" i="6"/>
  <c r="O397" i="6"/>
  <c r="N397" i="6"/>
  <c r="M397" i="6"/>
  <c r="L397" i="6"/>
  <c r="K397" i="6"/>
  <c r="J397" i="6"/>
  <c r="I397" i="6"/>
  <c r="H397" i="6"/>
  <c r="AC396" i="6"/>
  <c r="AB396" i="6"/>
  <c r="AA396" i="6"/>
  <c r="Z396" i="6"/>
  <c r="Y396" i="6"/>
  <c r="X396" i="6"/>
  <c r="W396" i="6"/>
  <c r="V396" i="6"/>
  <c r="U396" i="6"/>
  <c r="T396" i="6"/>
  <c r="S396" i="6"/>
  <c r="R396" i="6"/>
  <c r="Q396" i="6"/>
  <c r="P396" i="6"/>
  <c r="O396" i="6"/>
  <c r="N396" i="6"/>
  <c r="M396" i="6"/>
  <c r="L396" i="6"/>
  <c r="K396" i="6"/>
  <c r="J396" i="6"/>
  <c r="I396" i="6"/>
  <c r="H396" i="6"/>
  <c r="AC395" i="6"/>
  <c r="AB395" i="6"/>
  <c r="AA395" i="6"/>
  <c r="Z395" i="6"/>
  <c r="Y395" i="6"/>
  <c r="X395" i="6"/>
  <c r="W395" i="6"/>
  <c r="V395" i="6"/>
  <c r="U395" i="6"/>
  <c r="T395" i="6"/>
  <c r="S395" i="6"/>
  <c r="R395" i="6"/>
  <c r="Q395" i="6"/>
  <c r="P395" i="6"/>
  <c r="O395" i="6"/>
  <c r="N395" i="6"/>
  <c r="M395" i="6"/>
  <c r="L395" i="6"/>
  <c r="K395" i="6"/>
  <c r="J395" i="6"/>
  <c r="I395" i="6"/>
  <c r="H395" i="6"/>
  <c r="AC394" i="6"/>
  <c r="AB394" i="6"/>
  <c r="AA394" i="6"/>
  <c r="Z394" i="6"/>
  <c r="Y394" i="6"/>
  <c r="X394" i="6"/>
  <c r="W394" i="6"/>
  <c r="V394" i="6"/>
  <c r="U394" i="6"/>
  <c r="T394" i="6"/>
  <c r="S394" i="6"/>
  <c r="R394" i="6"/>
  <c r="Q394" i="6"/>
  <c r="P394" i="6"/>
  <c r="O394" i="6"/>
  <c r="N394" i="6"/>
  <c r="M394" i="6"/>
  <c r="L394" i="6"/>
  <c r="K394" i="6"/>
  <c r="J394" i="6"/>
  <c r="I394" i="6"/>
  <c r="H394" i="6"/>
  <c r="AC393" i="6"/>
  <c r="AB393" i="6"/>
  <c r="AA393" i="6"/>
  <c r="Z393" i="6"/>
  <c r="Y393" i="6"/>
  <c r="X393" i="6"/>
  <c r="W393" i="6"/>
  <c r="V393" i="6"/>
  <c r="U393" i="6"/>
  <c r="T393" i="6"/>
  <c r="S393" i="6"/>
  <c r="R393" i="6"/>
  <c r="Q393" i="6"/>
  <c r="P393" i="6"/>
  <c r="O393" i="6"/>
  <c r="N393" i="6"/>
  <c r="M393" i="6"/>
  <c r="L393" i="6"/>
  <c r="K393" i="6"/>
  <c r="J393" i="6"/>
  <c r="I393" i="6"/>
  <c r="H393" i="6"/>
  <c r="AC392" i="6"/>
  <c r="AB392" i="6"/>
  <c r="AA392" i="6"/>
  <c r="Z392" i="6"/>
  <c r="Y392" i="6"/>
  <c r="X392" i="6"/>
  <c r="W392" i="6"/>
  <c r="V392" i="6"/>
  <c r="U392" i="6"/>
  <c r="T392" i="6"/>
  <c r="S392" i="6"/>
  <c r="R392" i="6"/>
  <c r="Q392" i="6"/>
  <c r="P392" i="6"/>
  <c r="O392" i="6"/>
  <c r="N392" i="6"/>
  <c r="M392" i="6"/>
  <c r="L392" i="6"/>
  <c r="K392" i="6"/>
  <c r="J392" i="6"/>
  <c r="I392" i="6"/>
  <c r="H392" i="6"/>
  <c r="AC391" i="6"/>
  <c r="AB391" i="6"/>
  <c r="AA391" i="6"/>
  <c r="Z391" i="6"/>
  <c r="Y391" i="6"/>
  <c r="X391" i="6"/>
  <c r="W391" i="6"/>
  <c r="V391" i="6"/>
  <c r="U391" i="6"/>
  <c r="T391" i="6"/>
  <c r="S391" i="6"/>
  <c r="R391" i="6"/>
  <c r="Q391" i="6"/>
  <c r="P391" i="6"/>
  <c r="O391" i="6"/>
  <c r="N391" i="6"/>
  <c r="M391" i="6"/>
  <c r="L391" i="6"/>
  <c r="K391" i="6"/>
  <c r="J391" i="6"/>
  <c r="I391" i="6"/>
  <c r="H391" i="6"/>
  <c r="AC390" i="6"/>
  <c r="AB390" i="6"/>
  <c r="AA390" i="6"/>
  <c r="Z390" i="6"/>
  <c r="Y390" i="6"/>
  <c r="X390" i="6"/>
  <c r="W390" i="6"/>
  <c r="V390" i="6"/>
  <c r="U390" i="6"/>
  <c r="T390" i="6"/>
  <c r="S390" i="6"/>
  <c r="R390" i="6"/>
  <c r="Q390" i="6"/>
  <c r="P390" i="6"/>
  <c r="O390" i="6"/>
  <c r="N390" i="6"/>
  <c r="M390" i="6"/>
  <c r="L390" i="6"/>
  <c r="K390" i="6"/>
  <c r="J390" i="6"/>
  <c r="I390" i="6"/>
  <c r="H390" i="6"/>
  <c r="AC389" i="6"/>
  <c r="AB389" i="6"/>
  <c r="AA389" i="6"/>
  <c r="Z389" i="6"/>
  <c r="Y389" i="6"/>
  <c r="X389" i="6"/>
  <c r="W389" i="6"/>
  <c r="V389" i="6"/>
  <c r="U389" i="6"/>
  <c r="T389" i="6"/>
  <c r="S389" i="6"/>
  <c r="R389" i="6"/>
  <c r="Q389" i="6"/>
  <c r="P389" i="6"/>
  <c r="O389" i="6"/>
  <c r="N389" i="6"/>
  <c r="M389" i="6"/>
  <c r="L389" i="6"/>
  <c r="K389" i="6"/>
  <c r="J389" i="6"/>
  <c r="I389" i="6"/>
  <c r="H389" i="6"/>
  <c r="AC388" i="6"/>
  <c r="AB388" i="6"/>
  <c r="AA388" i="6"/>
  <c r="Z388" i="6"/>
  <c r="Y388" i="6"/>
  <c r="X388" i="6"/>
  <c r="W388" i="6"/>
  <c r="V388" i="6"/>
  <c r="U388" i="6"/>
  <c r="T388" i="6"/>
  <c r="S388" i="6"/>
  <c r="R388" i="6"/>
  <c r="Q388" i="6"/>
  <c r="P388" i="6"/>
  <c r="O388" i="6"/>
  <c r="N388" i="6"/>
  <c r="M388" i="6"/>
  <c r="L388" i="6"/>
  <c r="K388" i="6"/>
  <c r="J388" i="6"/>
  <c r="I388" i="6"/>
  <c r="H388" i="6"/>
  <c r="AC387" i="6"/>
  <c r="AB387" i="6"/>
  <c r="AA387" i="6"/>
  <c r="Z387" i="6"/>
  <c r="Y387" i="6"/>
  <c r="X387" i="6"/>
  <c r="W387" i="6"/>
  <c r="V387" i="6"/>
  <c r="U387" i="6"/>
  <c r="T387" i="6"/>
  <c r="S387" i="6"/>
  <c r="R387" i="6"/>
  <c r="Q387" i="6"/>
  <c r="P387" i="6"/>
  <c r="O387" i="6"/>
  <c r="N387" i="6"/>
  <c r="M387" i="6"/>
  <c r="L387" i="6"/>
  <c r="K387" i="6"/>
  <c r="J387" i="6"/>
  <c r="I387" i="6"/>
  <c r="H387" i="6"/>
  <c r="AC386" i="6"/>
  <c r="AB386" i="6"/>
  <c r="AA386" i="6"/>
  <c r="Z386" i="6"/>
  <c r="Y386" i="6"/>
  <c r="X386" i="6"/>
  <c r="W386" i="6"/>
  <c r="V386" i="6"/>
  <c r="U386" i="6"/>
  <c r="T386" i="6"/>
  <c r="S386" i="6"/>
  <c r="R386" i="6"/>
  <c r="Q386" i="6"/>
  <c r="P386" i="6"/>
  <c r="O386" i="6"/>
  <c r="N386" i="6"/>
  <c r="M386" i="6"/>
  <c r="L386" i="6"/>
  <c r="K386" i="6"/>
  <c r="J386" i="6"/>
  <c r="I386" i="6"/>
  <c r="H386" i="6"/>
  <c r="AC385" i="6"/>
  <c r="AB385" i="6"/>
  <c r="AA385" i="6"/>
  <c r="Z385" i="6"/>
  <c r="Y385" i="6"/>
  <c r="X385" i="6"/>
  <c r="W385" i="6"/>
  <c r="V385" i="6"/>
  <c r="U385" i="6"/>
  <c r="T385" i="6"/>
  <c r="S385" i="6"/>
  <c r="R385" i="6"/>
  <c r="Q385" i="6"/>
  <c r="P385" i="6"/>
  <c r="O385" i="6"/>
  <c r="N385" i="6"/>
  <c r="M385" i="6"/>
  <c r="L385" i="6"/>
  <c r="K385" i="6"/>
  <c r="J385" i="6"/>
  <c r="I385" i="6"/>
  <c r="H385" i="6"/>
  <c r="AC384" i="6"/>
  <c r="AB384" i="6"/>
  <c r="AA384" i="6"/>
  <c r="Z384" i="6"/>
  <c r="Y384" i="6"/>
  <c r="X384" i="6"/>
  <c r="W384" i="6"/>
  <c r="V384" i="6"/>
  <c r="U384" i="6"/>
  <c r="T384" i="6"/>
  <c r="S384" i="6"/>
  <c r="R384" i="6"/>
  <c r="Q384" i="6"/>
  <c r="P384" i="6"/>
  <c r="O384" i="6"/>
  <c r="N384" i="6"/>
  <c r="M384" i="6"/>
  <c r="L384" i="6"/>
  <c r="K384" i="6"/>
  <c r="J384" i="6"/>
  <c r="I384" i="6"/>
  <c r="H384" i="6"/>
  <c r="AC383" i="6"/>
  <c r="AB383" i="6"/>
  <c r="AA383" i="6"/>
  <c r="Z383" i="6"/>
  <c r="Y383" i="6"/>
  <c r="X383" i="6"/>
  <c r="W383" i="6"/>
  <c r="V383" i="6"/>
  <c r="U383" i="6"/>
  <c r="T383" i="6"/>
  <c r="S383" i="6"/>
  <c r="R383" i="6"/>
  <c r="Q383" i="6"/>
  <c r="P383" i="6"/>
  <c r="O383" i="6"/>
  <c r="N383" i="6"/>
  <c r="M383" i="6"/>
  <c r="L383" i="6"/>
  <c r="K383" i="6"/>
  <c r="J383" i="6"/>
  <c r="I383" i="6"/>
  <c r="H383" i="6"/>
  <c r="AC382" i="6"/>
  <c r="AB382" i="6"/>
  <c r="AA382" i="6"/>
  <c r="Z382" i="6"/>
  <c r="Y382" i="6"/>
  <c r="X382" i="6"/>
  <c r="W382" i="6"/>
  <c r="V382" i="6"/>
  <c r="U382" i="6"/>
  <c r="T382" i="6"/>
  <c r="S382" i="6"/>
  <c r="R382" i="6"/>
  <c r="Q382" i="6"/>
  <c r="P382" i="6"/>
  <c r="O382" i="6"/>
  <c r="N382" i="6"/>
  <c r="M382" i="6"/>
  <c r="L382" i="6"/>
  <c r="K382" i="6"/>
  <c r="J382" i="6"/>
  <c r="I382" i="6"/>
  <c r="H382" i="6"/>
  <c r="AC381" i="6"/>
  <c r="AB381" i="6"/>
  <c r="AA381" i="6"/>
  <c r="Z381" i="6"/>
  <c r="Y381" i="6"/>
  <c r="X381" i="6"/>
  <c r="W381" i="6"/>
  <c r="V381" i="6"/>
  <c r="U381" i="6"/>
  <c r="T381" i="6"/>
  <c r="S381" i="6"/>
  <c r="R381" i="6"/>
  <c r="Q381" i="6"/>
  <c r="P381" i="6"/>
  <c r="O381" i="6"/>
  <c r="N381" i="6"/>
  <c r="M381" i="6"/>
  <c r="L381" i="6"/>
  <c r="K381" i="6"/>
  <c r="J381" i="6"/>
  <c r="I381" i="6"/>
  <c r="H381" i="6"/>
  <c r="AC380" i="6"/>
  <c r="AB380" i="6"/>
  <c r="AA380" i="6"/>
  <c r="Z380" i="6"/>
  <c r="Y380" i="6"/>
  <c r="X380" i="6"/>
  <c r="W380" i="6"/>
  <c r="V380" i="6"/>
  <c r="U380" i="6"/>
  <c r="T380" i="6"/>
  <c r="S380" i="6"/>
  <c r="R380" i="6"/>
  <c r="Q380" i="6"/>
  <c r="P380" i="6"/>
  <c r="O380" i="6"/>
  <c r="N380" i="6"/>
  <c r="M380" i="6"/>
  <c r="L380" i="6"/>
  <c r="K380" i="6"/>
  <c r="J380" i="6"/>
  <c r="I380" i="6"/>
  <c r="H380" i="6"/>
  <c r="AC379" i="6"/>
  <c r="AB379" i="6"/>
  <c r="AA379" i="6"/>
  <c r="Z379" i="6"/>
  <c r="Y379" i="6"/>
  <c r="X379" i="6"/>
  <c r="W379" i="6"/>
  <c r="V379" i="6"/>
  <c r="U379" i="6"/>
  <c r="T379" i="6"/>
  <c r="S379" i="6"/>
  <c r="R379" i="6"/>
  <c r="Q379" i="6"/>
  <c r="P379" i="6"/>
  <c r="O379" i="6"/>
  <c r="N379" i="6"/>
  <c r="M379" i="6"/>
  <c r="L379" i="6"/>
  <c r="K379" i="6"/>
  <c r="J379" i="6"/>
  <c r="I379" i="6"/>
  <c r="H379" i="6"/>
  <c r="AC378" i="6"/>
  <c r="AB378" i="6"/>
  <c r="AA378" i="6"/>
  <c r="Z378" i="6"/>
  <c r="Y378" i="6"/>
  <c r="X378" i="6"/>
  <c r="W378" i="6"/>
  <c r="V378" i="6"/>
  <c r="U378" i="6"/>
  <c r="T378" i="6"/>
  <c r="S378" i="6"/>
  <c r="R378" i="6"/>
  <c r="Q378" i="6"/>
  <c r="P378" i="6"/>
  <c r="O378" i="6"/>
  <c r="N378" i="6"/>
  <c r="M378" i="6"/>
  <c r="L378" i="6"/>
  <c r="K378" i="6"/>
  <c r="J378" i="6"/>
  <c r="I378" i="6"/>
  <c r="H378" i="6"/>
  <c r="AC377" i="6"/>
  <c r="AB377" i="6"/>
  <c r="AA377" i="6"/>
  <c r="Z377" i="6"/>
  <c r="Y377" i="6"/>
  <c r="X377" i="6"/>
  <c r="W377" i="6"/>
  <c r="V377" i="6"/>
  <c r="U377" i="6"/>
  <c r="T377" i="6"/>
  <c r="S377" i="6"/>
  <c r="R377" i="6"/>
  <c r="Q377" i="6"/>
  <c r="P377" i="6"/>
  <c r="O377" i="6"/>
  <c r="N377" i="6"/>
  <c r="M377" i="6"/>
  <c r="L377" i="6"/>
  <c r="K377" i="6"/>
  <c r="J377" i="6"/>
  <c r="I377" i="6"/>
  <c r="H377" i="6"/>
  <c r="AC376" i="6"/>
  <c r="AB376" i="6"/>
  <c r="AA376" i="6"/>
  <c r="Z376" i="6"/>
  <c r="Y376" i="6"/>
  <c r="X376" i="6"/>
  <c r="W376" i="6"/>
  <c r="V376" i="6"/>
  <c r="U376" i="6"/>
  <c r="T376" i="6"/>
  <c r="S376" i="6"/>
  <c r="R376" i="6"/>
  <c r="Q376" i="6"/>
  <c r="P376" i="6"/>
  <c r="O376" i="6"/>
  <c r="N376" i="6"/>
  <c r="M376" i="6"/>
  <c r="L376" i="6"/>
  <c r="K376" i="6"/>
  <c r="J376" i="6"/>
  <c r="I376" i="6"/>
  <c r="H376" i="6"/>
  <c r="AC375" i="6"/>
  <c r="AB375" i="6"/>
  <c r="AA375" i="6"/>
  <c r="Z375" i="6"/>
  <c r="Y375" i="6"/>
  <c r="X375" i="6"/>
  <c r="W375" i="6"/>
  <c r="V375" i="6"/>
  <c r="U375" i="6"/>
  <c r="T375" i="6"/>
  <c r="S375" i="6"/>
  <c r="R375" i="6"/>
  <c r="Q375" i="6"/>
  <c r="P375" i="6"/>
  <c r="O375" i="6"/>
  <c r="N375" i="6"/>
  <c r="M375" i="6"/>
  <c r="L375" i="6"/>
  <c r="K375" i="6"/>
  <c r="J375" i="6"/>
  <c r="I375" i="6"/>
  <c r="H375" i="6"/>
  <c r="AC374" i="6"/>
  <c r="AB374" i="6"/>
  <c r="AA374" i="6"/>
  <c r="Z374" i="6"/>
  <c r="Y374" i="6"/>
  <c r="X374" i="6"/>
  <c r="W374" i="6"/>
  <c r="V374" i="6"/>
  <c r="U374" i="6"/>
  <c r="T374" i="6"/>
  <c r="S374" i="6"/>
  <c r="R374" i="6"/>
  <c r="Q374" i="6"/>
  <c r="P374" i="6"/>
  <c r="O374" i="6"/>
  <c r="N374" i="6"/>
  <c r="M374" i="6"/>
  <c r="L374" i="6"/>
  <c r="K374" i="6"/>
  <c r="J374" i="6"/>
  <c r="I374" i="6"/>
  <c r="H374" i="6"/>
  <c r="AC373" i="6"/>
  <c r="AB373" i="6"/>
  <c r="AA373" i="6"/>
  <c r="Z373" i="6"/>
  <c r="Y373" i="6"/>
  <c r="X373" i="6"/>
  <c r="W373" i="6"/>
  <c r="V373" i="6"/>
  <c r="U373" i="6"/>
  <c r="T373" i="6"/>
  <c r="S373" i="6"/>
  <c r="R373" i="6"/>
  <c r="Q373" i="6"/>
  <c r="P373" i="6"/>
  <c r="O373" i="6"/>
  <c r="N373" i="6"/>
  <c r="M373" i="6"/>
  <c r="L373" i="6"/>
  <c r="K373" i="6"/>
  <c r="J373" i="6"/>
  <c r="I373" i="6"/>
  <c r="H373" i="6"/>
  <c r="AC372" i="6"/>
  <c r="AB372" i="6"/>
  <c r="AA372" i="6"/>
  <c r="Z372" i="6"/>
  <c r="Y372" i="6"/>
  <c r="X372" i="6"/>
  <c r="W372" i="6"/>
  <c r="V372" i="6"/>
  <c r="U372" i="6"/>
  <c r="T372" i="6"/>
  <c r="S372" i="6"/>
  <c r="R372" i="6"/>
  <c r="Q372" i="6"/>
  <c r="P372" i="6"/>
  <c r="O372" i="6"/>
  <c r="N372" i="6"/>
  <c r="M372" i="6"/>
  <c r="L372" i="6"/>
  <c r="K372" i="6"/>
  <c r="J372" i="6"/>
  <c r="I372" i="6"/>
  <c r="H372" i="6"/>
  <c r="AC371" i="6"/>
  <c r="AB371" i="6"/>
  <c r="AA371" i="6"/>
  <c r="Z371" i="6"/>
  <c r="Y371" i="6"/>
  <c r="X371" i="6"/>
  <c r="W371" i="6"/>
  <c r="V371" i="6"/>
  <c r="U371" i="6"/>
  <c r="T371" i="6"/>
  <c r="S371" i="6"/>
  <c r="R371" i="6"/>
  <c r="Q371" i="6"/>
  <c r="P371" i="6"/>
  <c r="O371" i="6"/>
  <c r="N371" i="6"/>
  <c r="M371" i="6"/>
  <c r="L371" i="6"/>
  <c r="K371" i="6"/>
  <c r="J371" i="6"/>
  <c r="I371" i="6"/>
  <c r="H371" i="6"/>
  <c r="AC370" i="6"/>
  <c r="AB370" i="6"/>
  <c r="AA370" i="6"/>
  <c r="Z370" i="6"/>
  <c r="Y370" i="6"/>
  <c r="X370" i="6"/>
  <c r="W370" i="6"/>
  <c r="V370" i="6"/>
  <c r="U370" i="6"/>
  <c r="T370" i="6"/>
  <c r="S370" i="6"/>
  <c r="R370" i="6"/>
  <c r="Q370" i="6"/>
  <c r="P370" i="6"/>
  <c r="O370" i="6"/>
  <c r="N370" i="6"/>
  <c r="M370" i="6"/>
  <c r="L370" i="6"/>
  <c r="K370" i="6"/>
  <c r="J370" i="6"/>
  <c r="I370" i="6"/>
  <c r="H370" i="6"/>
  <c r="AC369" i="6"/>
  <c r="AB369" i="6"/>
  <c r="AA369" i="6"/>
  <c r="Z369" i="6"/>
  <c r="Y369" i="6"/>
  <c r="X369" i="6"/>
  <c r="W369" i="6"/>
  <c r="V369" i="6"/>
  <c r="U369" i="6"/>
  <c r="T369" i="6"/>
  <c r="S369" i="6"/>
  <c r="R369" i="6"/>
  <c r="Q369" i="6"/>
  <c r="P369" i="6"/>
  <c r="O369" i="6"/>
  <c r="N369" i="6"/>
  <c r="M369" i="6"/>
  <c r="L369" i="6"/>
  <c r="K369" i="6"/>
  <c r="J369" i="6"/>
  <c r="I369" i="6"/>
  <c r="H369" i="6"/>
  <c r="AC368" i="6"/>
  <c r="AB368" i="6"/>
  <c r="AA368" i="6"/>
  <c r="Z368" i="6"/>
  <c r="Y368" i="6"/>
  <c r="X368" i="6"/>
  <c r="W368" i="6"/>
  <c r="V368" i="6"/>
  <c r="U368" i="6"/>
  <c r="T368" i="6"/>
  <c r="S368" i="6"/>
  <c r="R368" i="6"/>
  <c r="Q368" i="6"/>
  <c r="P368" i="6"/>
  <c r="O368" i="6"/>
  <c r="N368" i="6"/>
  <c r="M368" i="6"/>
  <c r="L368" i="6"/>
  <c r="K368" i="6"/>
  <c r="J368" i="6"/>
  <c r="I368" i="6"/>
  <c r="H368" i="6"/>
  <c r="AC367" i="6"/>
  <c r="AB367" i="6"/>
  <c r="AA367" i="6"/>
  <c r="Z367" i="6"/>
  <c r="Y367" i="6"/>
  <c r="X367" i="6"/>
  <c r="W367" i="6"/>
  <c r="V367" i="6"/>
  <c r="U367" i="6"/>
  <c r="T367" i="6"/>
  <c r="S367" i="6"/>
  <c r="R367" i="6"/>
  <c r="Q367" i="6"/>
  <c r="P367" i="6"/>
  <c r="O367" i="6"/>
  <c r="N367" i="6"/>
  <c r="M367" i="6"/>
  <c r="L367" i="6"/>
  <c r="K367" i="6"/>
  <c r="J367" i="6"/>
  <c r="I367" i="6"/>
  <c r="H367" i="6"/>
  <c r="AC366" i="6"/>
  <c r="AB366" i="6"/>
  <c r="AA366" i="6"/>
  <c r="Z366" i="6"/>
  <c r="Y366" i="6"/>
  <c r="X366" i="6"/>
  <c r="W366" i="6"/>
  <c r="V366" i="6"/>
  <c r="U366" i="6"/>
  <c r="T366" i="6"/>
  <c r="S366" i="6"/>
  <c r="R366" i="6"/>
  <c r="Q366" i="6"/>
  <c r="P366" i="6"/>
  <c r="O366" i="6"/>
  <c r="N366" i="6"/>
  <c r="M366" i="6"/>
  <c r="L366" i="6"/>
  <c r="K366" i="6"/>
  <c r="J366" i="6"/>
  <c r="I366" i="6"/>
  <c r="H366" i="6"/>
  <c r="AC365" i="6"/>
  <c r="AB365" i="6"/>
  <c r="AA365" i="6"/>
  <c r="Z365" i="6"/>
  <c r="Y365" i="6"/>
  <c r="X365" i="6"/>
  <c r="W365" i="6"/>
  <c r="V365" i="6"/>
  <c r="U365" i="6"/>
  <c r="T365" i="6"/>
  <c r="S365" i="6"/>
  <c r="R365" i="6"/>
  <c r="Q365" i="6"/>
  <c r="P365" i="6"/>
  <c r="O365" i="6"/>
  <c r="N365" i="6"/>
  <c r="M365" i="6"/>
  <c r="L365" i="6"/>
  <c r="K365" i="6"/>
  <c r="J365" i="6"/>
  <c r="I365" i="6"/>
  <c r="H365" i="6"/>
  <c r="AC364" i="6"/>
  <c r="AB364" i="6"/>
  <c r="AA364" i="6"/>
  <c r="Z364" i="6"/>
  <c r="Y364" i="6"/>
  <c r="X364" i="6"/>
  <c r="W364" i="6"/>
  <c r="V364" i="6"/>
  <c r="U364" i="6"/>
  <c r="T364" i="6"/>
  <c r="S364" i="6"/>
  <c r="R364" i="6"/>
  <c r="Q364" i="6"/>
  <c r="P364" i="6"/>
  <c r="O364" i="6"/>
  <c r="N364" i="6"/>
  <c r="M364" i="6"/>
  <c r="L364" i="6"/>
  <c r="K364" i="6"/>
  <c r="J364" i="6"/>
  <c r="I364" i="6"/>
  <c r="H364" i="6"/>
  <c r="AC363" i="6"/>
  <c r="AB363" i="6"/>
  <c r="AA363" i="6"/>
  <c r="Z363" i="6"/>
  <c r="Y363" i="6"/>
  <c r="X363" i="6"/>
  <c r="W363" i="6"/>
  <c r="V363" i="6"/>
  <c r="U363" i="6"/>
  <c r="T363" i="6"/>
  <c r="S363" i="6"/>
  <c r="R363" i="6"/>
  <c r="Q363" i="6"/>
  <c r="P363" i="6"/>
  <c r="O363" i="6"/>
  <c r="N363" i="6"/>
  <c r="M363" i="6"/>
  <c r="L363" i="6"/>
  <c r="K363" i="6"/>
  <c r="J363" i="6"/>
  <c r="I363" i="6"/>
  <c r="H363" i="6"/>
  <c r="AC362" i="6"/>
  <c r="AB362" i="6"/>
  <c r="AA362" i="6"/>
  <c r="Z362" i="6"/>
  <c r="Y362" i="6"/>
  <c r="X362" i="6"/>
  <c r="W362" i="6"/>
  <c r="V362" i="6"/>
  <c r="U362" i="6"/>
  <c r="T362" i="6"/>
  <c r="S362" i="6"/>
  <c r="R362" i="6"/>
  <c r="Q362" i="6"/>
  <c r="P362" i="6"/>
  <c r="O362" i="6"/>
  <c r="N362" i="6"/>
  <c r="M362" i="6"/>
  <c r="L362" i="6"/>
  <c r="K362" i="6"/>
  <c r="J362" i="6"/>
  <c r="I362" i="6"/>
  <c r="H362" i="6"/>
  <c r="AC361" i="6"/>
  <c r="AB361" i="6"/>
  <c r="AA361" i="6"/>
  <c r="Z361" i="6"/>
  <c r="Y361" i="6"/>
  <c r="X361" i="6"/>
  <c r="W361" i="6"/>
  <c r="V361" i="6"/>
  <c r="U361" i="6"/>
  <c r="T361" i="6"/>
  <c r="S361" i="6"/>
  <c r="R361" i="6"/>
  <c r="Q361" i="6"/>
  <c r="P361" i="6"/>
  <c r="O361" i="6"/>
  <c r="N361" i="6"/>
  <c r="M361" i="6"/>
  <c r="L361" i="6"/>
  <c r="K361" i="6"/>
  <c r="J361" i="6"/>
  <c r="I361" i="6"/>
  <c r="H361" i="6"/>
  <c r="AC360" i="6"/>
  <c r="AB360" i="6"/>
  <c r="AA360" i="6"/>
  <c r="Z360" i="6"/>
  <c r="Y360" i="6"/>
  <c r="X360" i="6"/>
  <c r="W360" i="6"/>
  <c r="V360" i="6"/>
  <c r="U360" i="6"/>
  <c r="T360" i="6"/>
  <c r="S360" i="6"/>
  <c r="R360" i="6"/>
  <c r="Q360" i="6"/>
  <c r="P360" i="6"/>
  <c r="O360" i="6"/>
  <c r="N360" i="6"/>
  <c r="M360" i="6"/>
  <c r="L360" i="6"/>
  <c r="K360" i="6"/>
  <c r="J360" i="6"/>
  <c r="I360" i="6"/>
  <c r="H360" i="6"/>
  <c r="AC359" i="6"/>
  <c r="AB359" i="6"/>
  <c r="AA359" i="6"/>
  <c r="Z359" i="6"/>
  <c r="Y359" i="6"/>
  <c r="X359" i="6"/>
  <c r="W359" i="6"/>
  <c r="V359" i="6"/>
  <c r="U359" i="6"/>
  <c r="T359" i="6"/>
  <c r="S359" i="6"/>
  <c r="R359" i="6"/>
  <c r="Q359" i="6"/>
  <c r="P359" i="6"/>
  <c r="O359" i="6"/>
  <c r="N359" i="6"/>
  <c r="M359" i="6"/>
  <c r="L359" i="6"/>
  <c r="K359" i="6"/>
  <c r="J359" i="6"/>
  <c r="I359" i="6"/>
  <c r="H359" i="6"/>
  <c r="AC358" i="6"/>
  <c r="AB358" i="6"/>
  <c r="AA358" i="6"/>
  <c r="Z358" i="6"/>
  <c r="Y358" i="6"/>
  <c r="X358" i="6"/>
  <c r="W358" i="6"/>
  <c r="V358" i="6"/>
  <c r="U358" i="6"/>
  <c r="T358" i="6"/>
  <c r="S358" i="6"/>
  <c r="R358" i="6"/>
  <c r="Q358" i="6"/>
  <c r="P358" i="6"/>
  <c r="O358" i="6"/>
  <c r="N358" i="6"/>
  <c r="M358" i="6"/>
  <c r="L358" i="6"/>
  <c r="K358" i="6"/>
  <c r="J358" i="6"/>
  <c r="I358" i="6"/>
  <c r="H358" i="6"/>
  <c r="AC357" i="6"/>
  <c r="AB357" i="6"/>
  <c r="AA357" i="6"/>
  <c r="Z357" i="6"/>
  <c r="Y357" i="6"/>
  <c r="X357" i="6"/>
  <c r="W357" i="6"/>
  <c r="V357" i="6"/>
  <c r="U357" i="6"/>
  <c r="T357" i="6"/>
  <c r="S357" i="6"/>
  <c r="R357" i="6"/>
  <c r="Q357" i="6"/>
  <c r="P357" i="6"/>
  <c r="O357" i="6"/>
  <c r="N357" i="6"/>
  <c r="M357" i="6"/>
  <c r="L357" i="6"/>
  <c r="K357" i="6"/>
  <c r="J357" i="6"/>
  <c r="I357" i="6"/>
  <c r="H357" i="6"/>
  <c r="AC356" i="6"/>
  <c r="AB356" i="6"/>
  <c r="AA356" i="6"/>
  <c r="Z356" i="6"/>
  <c r="Y356" i="6"/>
  <c r="X356" i="6"/>
  <c r="W356" i="6"/>
  <c r="V356" i="6"/>
  <c r="U356" i="6"/>
  <c r="T356" i="6"/>
  <c r="S356" i="6"/>
  <c r="R356" i="6"/>
  <c r="Q356" i="6"/>
  <c r="P356" i="6"/>
  <c r="O356" i="6"/>
  <c r="N356" i="6"/>
  <c r="M356" i="6"/>
  <c r="L356" i="6"/>
  <c r="K356" i="6"/>
  <c r="J356" i="6"/>
  <c r="I356" i="6"/>
  <c r="H356" i="6"/>
  <c r="AC355" i="6"/>
  <c r="AB355" i="6"/>
  <c r="AA355" i="6"/>
  <c r="Z355" i="6"/>
  <c r="Y355" i="6"/>
  <c r="X355" i="6"/>
  <c r="W355" i="6"/>
  <c r="V355" i="6"/>
  <c r="U355" i="6"/>
  <c r="T355" i="6"/>
  <c r="S355" i="6"/>
  <c r="R355" i="6"/>
  <c r="Q355" i="6"/>
  <c r="P355" i="6"/>
  <c r="O355" i="6"/>
  <c r="N355" i="6"/>
  <c r="M355" i="6"/>
  <c r="L355" i="6"/>
  <c r="K355" i="6"/>
  <c r="J355" i="6"/>
  <c r="I355" i="6"/>
  <c r="H355" i="6"/>
  <c r="AC354" i="6"/>
  <c r="AB354" i="6"/>
  <c r="AA354" i="6"/>
  <c r="Z354" i="6"/>
  <c r="Y354" i="6"/>
  <c r="X354" i="6"/>
  <c r="W354" i="6"/>
  <c r="V354" i="6"/>
  <c r="U354" i="6"/>
  <c r="T354" i="6"/>
  <c r="S354" i="6"/>
  <c r="R354" i="6"/>
  <c r="Q354" i="6"/>
  <c r="P354" i="6"/>
  <c r="O354" i="6"/>
  <c r="N354" i="6"/>
  <c r="M354" i="6"/>
  <c r="L354" i="6"/>
  <c r="K354" i="6"/>
  <c r="J354" i="6"/>
  <c r="I354" i="6"/>
  <c r="H354" i="6"/>
  <c r="AC353" i="6"/>
  <c r="AB353" i="6"/>
  <c r="AA353" i="6"/>
  <c r="Z353" i="6"/>
  <c r="Y353" i="6"/>
  <c r="X353" i="6"/>
  <c r="W353" i="6"/>
  <c r="V353" i="6"/>
  <c r="U353" i="6"/>
  <c r="T353" i="6"/>
  <c r="S353" i="6"/>
  <c r="R353" i="6"/>
  <c r="Q353" i="6"/>
  <c r="P353" i="6"/>
  <c r="O353" i="6"/>
  <c r="N353" i="6"/>
  <c r="M353" i="6"/>
  <c r="L353" i="6"/>
  <c r="K353" i="6"/>
  <c r="J353" i="6"/>
  <c r="I353" i="6"/>
  <c r="H353" i="6"/>
  <c r="AC352" i="6"/>
  <c r="AB352" i="6"/>
  <c r="AA352" i="6"/>
  <c r="Z352" i="6"/>
  <c r="Y352" i="6"/>
  <c r="X352" i="6"/>
  <c r="W352" i="6"/>
  <c r="V352" i="6"/>
  <c r="U352" i="6"/>
  <c r="T352" i="6"/>
  <c r="S352" i="6"/>
  <c r="R352" i="6"/>
  <c r="Q352" i="6"/>
  <c r="P352" i="6"/>
  <c r="O352" i="6"/>
  <c r="N352" i="6"/>
  <c r="M352" i="6"/>
  <c r="L352" i="6"/>
  <c r="K352" i="6"/>
  <c r="J352" i="6"/>
  <c r="I352" i="6"/>
  <c r="H352" i="6"/>
  <c r="AC351" i="6"/>
  <c r="AB351" i="6"/>
  <c r="AA351" i="6"/>
  <c r="Z351" i="6"/>
  <c r="Y351" i="6"/>
  <c r="X351" i="6"/>
  <c r="W351" i="6"/>
  <c r="V351" i="6"/>
  <c r="U351" i="6"/>
  <c r="T351" i="6"/>
  <c r="S351" i="6"/>
  <c r="R351" i="6"/>
  <c r="Q351" i="6"/>
  <c r="P351" i="6"/>
  <c r="O351" i="6"/>
  <c r="N351" i="6"/>
  <c r="M351" i="6"/>
  <c r="L351" i="6"/>
  <c r="K351" i="6"/>
  <c r="J351" i="6"/>
  <c r="I351" i="6"/>
  <c r="H351" i="6"/>
  <c r="AC350" i="6"/>
  <c r="AB350" i="6"/>
  <c r="AA350" i="6"/>
  <c r="Z350" i="6"/>
  <c r="Y350" i="6"/>
  <c r="X350" i="6"/>
  <c r="W350" i="6"/>
  <c r="V350" i="6"/>
  <c r="U350" i="6"/>
  <c r="T350" i="6"/>
  <c r="S350" i="6"/>
  <c r="R350" i="6"/>
  <c r="Q350" i="6"/>
  <c r="P350" i="6"/>
  <c r="O350" i="6"/>
  <c r="N350" i="6"/>
  <c r="M350" i="6"/>
  <c r="L350" i="6"/>
  <c r="K350" i="6"/>
  <c r="J350" i="6"/>
  <c r="I350" i="6"/>
  <c r="H350" i="6"/>
  <c r="AC349" i="6"/>
  <c r="AB349" i="6"/>
  <c r="AA349" i="6"/>
  <c r="Z349" i="6"/>
  <c r="Y349" i="6"/>
  <c r="X349" i="6"/>
  <c r="W349" i="6"/>
  <c r="V349" i="6"/>
  <c r="U349" i="6"/>
  <c r="T349" i="6"/>
  <c r="S349" i="6"/>
  <c r="R349" i="6"/>
  <c r="Q349" i="6"/>
  <c r="P349" i="6"/>
  <c r="O349" i="6"/>
  <c r="N349" i="6"/>
  <c r="M349" i="6"/>
  <c r="L349" i="6"/>
  <c r="K349" i="6"/>
  <c r="J349" i="6"/>
  <c r="I349" i="6"/>
  <c r="H349" i="6"/>
  <c r="AC348" i="6"/>
  <c r="AB348" i="6"/>
  <c r="AA348" i="6"/>
  <c r="Z348" i="6"/>
  <c r="Y348" i="6"/>
  <c r="X348" i="6"/>
  <c r="W348" i="6"/>
  <c r="V348" i="6"/>
  <c r="U348" i="6"/>
  <c r="T348" i="6"/>
  <c r="S348" i="6"/>
  <c r="R348" i="6"/>
  <c r="Q348" i="6"/>
  <c r="P348" i="6"/>
  <c r="O348" i="6"/>
  <c r="N348" i="6"/>
  <c r="M348" i="6"/>
  <c r="L348" i="6"/>
  <c r="K348" i="6"/>
  <c r="J348" i="6"/>
  <c r="I348" i="6"/>
  <c r="H348" i="6"/>
  <c r="AC347" i="6"/>
  <c r="AB347" i="6"/>
  <c r="AA347" i="6"/>
  <c r="Z347" i="6"/>
  <c r="Y347" i="6"/>
  <c r="X347" i="6"/>
  <c r="W347" i="6"/>
  <c r="V347" i="6"/>
  <c r="U347" i="6"/>
  <c r="T347" i="6"/>
  <c r="S347" i="6"/>
  <c r="R347" i="6"/>
  <c r="Q347" i="6"/>
  <c r="P347" i="6"/>
  <c r="O347" i="6"/>
  <c r="N347" i="6"/>
  <c r="M347" i="6"/>
  <c r="L347" i="6"/>
  <c r="K347" i="6"/>
  <c r="J347" i="6"/>
  <c r="I347" i="6"/>
  <c r="H347" i="6"/>
  <c r="AC346" i="6"/>
  <c r="AB346" i="6"/>
  <c r="AA346" i="6"/>
  <c r="Z346" i="6"/>
  <c r="Y346" i="6"/>
  <c r="X346" i="6"/>
  <c r="W346" i="6"/>
  <c r="V346" i="6"/>
  <c r="U346" i="6"/>
  <c r="T346" i="6"/>
  <c r="S346" i="6"/>
  <c r="R346" i="6"/>
  <c r="Q346" i="6"/>
  <c r="P346" i="6"/>
  <c r="O346" i="6"/>
  <c r="N346" i="6"/>
  <c r="M346" i="6"/>
  <c r="L346" i="6"/>
  <c r="K346" i="6"/>
  <c r="J346" i="6"/>
  <c r="I346" i="6"/>
  <c r="H346" i="6"/>
  <c r="AC345" i="6"/>
  <c r="AB345" i="6"/>
  <c r="AA345" i="6"/>
  <c r="Z345" i="6"/>
  <c r="Y345" i="6"/>
  <c r="X345" i="6"/>
  <c r="W345" i="6"/>
  <c r="V345" i="6"/>
  <c r="U345" i="6"/>
  <c r="T345" i="6"/>
  <c r="S345" i="6"/>
  <c r="R345" i="6"/>
  <c r="Q345" i="6"/>
  <c r="P345" i="6"/>
  <c r="O345" i="6"/>
  <c r="N345" i="6"/>
  <c r="M345" i="6"/>
  <c r="L345" i="6"/>
  <c r="K345" i="6"/>
  <c r="J345" i="6"/>
  <c r="I345" i="6"/>
  <c r="H345" i="6"/>
  <c r="AC344" i="6"/>
  <c r="AB344" i="6"/>
  <c r="AA344" i="6"/>
  <c r="Z344" i="6"/>
  <c r="Y344" i="6"/>
  <c r="X344" i="6"/>
  <c r="W344" i="6"/>
  <c r="V344" i="6"/>
  <c r="U344" i="6"/>
  <c r="T344" i="6"/>
  <c r="S344" i="6"/>
  <c r="R344" i="6"/>
  <c r="Q344" i="6"/>
  <c r="P344" i="6"/>
  <c r="O344" i="6"/>
  <c r="N344" i="6"/>
  <c r="M344" i="6"/>
  <c r="L344" i="6"/>
  <c r="K344" i="6"/>
  <c r="J344" i="6"/>
  <c r="I344" i="6"/>
  <c r="H344" i="6"/>
  <c r="AC343" i="6"/>
  <c r="AB343" i="6"/>
  <c r="AA343" i="6"/>
  <c r="Z343" i="6"/>
  <c r="Y343" i="6"/>
  <c r="X343" i="6"/>
  <c r="W343" i="6"/>
  <c r="V343" i="6"/>
  <c r="U343" i="6"/>
  <c r="T343" i="6"/>
  <c r="S343" i="6"/>
  <c r="R343" i="6"/>
  <c r="Q343" i="6"/>
  <c r="P343" i="6"/>
  <c r="O343" i="6"/>
  <c r="N343" i="6"/>
  <c r="M343" i="6"/>
  <c r="L343" i="6"/>
  <c r="K343" i="6"/>
  <c r="J343" i="6"/>
  <c r="I343" i="6"/>
  <c r="H343" i="6"/>
  <c r="AC342" i="6"/>
  <c r="AB342" i="6"/>
  <c r="AA342" i="6"/>
  <c r="Z342" i="6"/>
  <c r="Y342" i="6"/>
  <c r="X342" i="6"/>
  <c r="W342" i="6"/>
  <c r="V342" i="6"/>
  <c r="U342" i="6"/>
  <c r="T342" i="6"/>
  <c r="S342" i="6"/>
  <c r="R342" i="6"/>
  <c r="Q342" i="6"/>
  <c r="P342" i="6"/>
  <c r="O342" i="6"/>
  <c r="N342" i="6"/>
  <c r="M342" i="6"/>
  <c r="L342" i="6"/>
  <c r="K342" i="6"/>
  <c r="J342" i="6"/>
  <c r="I342" i="6"/>
  <c r="H342" i="6"/>
  <c r="AC341" i="6"/>
  <c r="AB341" i="6"/>
  <c r="AA341" i="6"/>
  <c r="Z341" i="6"/>
  <c r="Y341" i="6"/>
  <c r="X341" i="6"/>
  <c r="W341" i="6"/>
  <c r="V341" i="6"/>
  <c r="U341" i="6"/>
  <c r="T341" i="6"/>
  <c r="S341" i="6"/>
  <c r="R341" i="6"/>
  <c r="Q341" i="6"/>
  <c r="P341" i="6"/>
  <c r="O341" i="6"/>
  <c r="N341" i="6"/>
  <c r="M341" i="6"/>
  <c r="L341" i="6"/>
  <c r="K341" i="6"/>
  <c r="J341" i="6"/>
  <c r="I341" i="6"/>
  <c r="H341" i="6"/>
  <c r="AC340" i="6"/>
  <c r="AB340" i="6"/>
  <c r="AA340" i="6"/>
  <c r="Z340" i="6"/>
  <c r="Y340" i="6"/>
  <c r="X340" i="6"/>
  <c r="W340" i="6"/>
  <c r="V340" i="6"/>
  <c r="U340" i="6"/>
  <c r="T340" i="6"/>
  <c r="S340" i="6"/>
  <c r="R340" i="6"/>
  <c r="Q340" i="6"/>
  <c r="P340" i="6"/>
  <c r="O340" i="6"/>
  <c r="N340" i="6"/>
  <c r="M340" i="6"/>
  <c r="L340" i="6"/>
  <c r="K340" i="6"/>
  <c r="J340" i="6"/>
  <c r="I340" i="6"/>
  <c r="H340" i="6"/>
  <c r="AC339" i="6"/>
  <c r="AB339" i="6"/>
  <c r="AA339" i="6"/>
  <c r="Z339" i="6"/>
  <c r="Y339" i="6"/>
  <c r="X339" i="6"/>
  <c r="W339" i="6"/>
  <c r="V339" i="6"/>
  <c r="U339" i="6"/>
  <c r="T339" i="6"/>
  <c r="S339" i="6"/>
  <c r="R339" i="6"/>
  <c r="Q339" i="6"/>
  <c r="P339" i="6"/>
  <c r="O339" i="6"/>
  <c r="N339" i="6"/>
  <c r="M339" i="6"/>
  <c r="L339" i="6"/>
  <c r="K339" i="6"/>
  <c r="J339" i="6"/>
  <c r="I339" i="6"/>
  <c r="H339" i="6"/>
  <c r="AC338" i="6"/>
  <c r="AB338" i="6"/>
  <c r="AA338" i="6"/>
  <c r="Z338" i="6"/>
  <c r="Y338" i="6"/>
  <c r="X338" i="6"/>
  <c r="W338" i="6"/>
  <c r="V338" i="6"/>
  <c r="U338" i="6"/>
  <c r="T338" i="6"/>
  <c r="S338" i="6"/>
  <c r="R338" i="6"/>
  <c r="Q338" i="6"/>
  <c r="P338" i="6"/>
  <c r="O338" i="6"/>
  <c r="N338" i="6"/>
  <c r="M338" i="6"/>
  <c r="L338" i="6"/>
  <c r="K338" i="6"/>
  <c r="J338" i="6"/>
  <c r="I338" i="6"/>
  <c r="H338" i="6"/>
  <c r="AC337" i="6"/>
  <c r="AB337" i="6"/>
  <c r="AA337" i="6"/>
  <c r="Z337" i="6"/>
  <c r="Y337" i="6"/>
  <c r="X337" i="6"/>
  <c r="W337" i="6"/>
  <c r="V337" i="6"/>
  <c r="U337" i="6"/>
  <c r="T337" i="6"/>
  <c r="S337" i="6"/>
  <c r="R337" i="6"/>
  <c r="Q337" i="6"/>
  <c r="P337" i="6"/>
  <c r="O337" i="6"/>
  <c r="N337" i="6"/>
  <c r="M337" i="6"/>
  <c r="L337" i="6"/>
  <c r="K337" i="6"/>
  <c r="J337" i="6"/>
  <c r="I337" i="6"/>
  <c r="H337" i="6"/>
  <c r="AC336" i="6"/>
  <c r="AB336" i="6"/>
  <c r="AA336" i="6"/>
  <c r="Z336" i="6"/>
  <c r="Y336" i="6"/>
  <c r="X336" i="6"/>
  <c r="W336" i="6"/>
  <c r="V336" i="6"/>
  <c r="U336" i="6"/>
  <c r="T336" i="6"/>
  <c r="S336" i="6"/>
  <c r="R336" i="6"/>
  <c r="Q336" i="6"/>
  <c r="P336" i="6"/>
  <c r="O336" i="6"/>
  <c r="N336" i="6"/>
  <c r="M336" i="6"/>
  <c r="L336" i="6"/>
  <c r="K336" i="6"/>
  <c r="J336" i="6"/>
  <c r="I336" i="6"/>
  <c r="H336" i="6"/>
  <c r="AC335" i="6"/>
  <c r="AB335" i="6"/>
  <c r="AA335" i="6"/>
  <c r="Z335" i="6"/>
  <c r="Y335" i="6"/>
  <c r="X335" i="6"/>
  <c r="W335" i="6"/>
  <c r="V335" i="6"/>
  <c r="U335" i="6"/>
  <c r="T335" i="6"/>
  <c r="S335" i="6"/>
  <c r="R335" i="6"/>
  <c r="Q335" i="6"/>
  <c r="P335" i="6"/>
  <c r="O335" i="6"/>
  <c r="N335" i="6"/>
  <c r="M335" i="6"/>
  <c r="L335" i="6"/>
  <c r="K335" i="6"/>
  <c r="J335" i="6"/>
  <c r="I335" i="6"/>
  <c r="H335" i="6"/>
  <c r="AC334" i="6"/>
  <c r="AB334" i="6"/>
  <c r="AA334" i="6"/>
  <c r="Z334" i="6"/>
  <c r="Y334" i="6"/>
  <c r="X334" i="6"/>
  <c r="W334" i="6"/>
  <c r="V334" i="6"/>
  <c r="U334" i="6"/>
  <c r="T334" i="6"/>
  <c r="S334" i="6"/>
  <c r="R334" i="6"/>
  <c r="Q334" i="6"/>
  <c r="P334" i="6"/>
  <c r="O334" i="6"/>
  <c r="N334" i="6"/>
  <c r="M334" i="6"/>
  <c r="L334" i="6"/>
  <c r="K334" i="6"/>
  <c r="J334" i="6"/>
  <c r="I334" i="6"/>
  <c r="H334" i="6"/>
  <c r="AC333" i="6"/>
  <c r="AB333" i="6"/>
  <c r="AA333" i="6"/>
  <c r="Z333" i="6"/>
  <c r="Y333" i="6"/>
  <c r="X333" i="6"/>
  <c r="W333" i="6"/>
  <c r="V333" i="6"/>
  <c r="U333" i="6"/>
  <c r="T333" i="6"/>
  <c r="S333" i="6"/>
  <c r="R333" i="6"/>
  <c r="Q333" i="6"/>
  <c r="P333" i="6"/>
  <c r="O333" i="6"/>
  <c r="N333" i="6"/>
  <c r="M333" i="6"/>
  <c r="L333" i="6"/>
  <c r="K333" i="6"/>
  <c r="J333" i="6"/>
  <c r="I333" i="6"/>
  <c r="H333" i="6"/>
  <c r="AC332" i="6"/>
  <c r="AB332" i="6"/>
  <c r="AA332" i="6"/>
  <c r="Z332" i="6"/>
  <c r="Y332" i="6"/>
  <c r="X332" i="6"/>
  <c r="W332" i="6"/>
  <c r="V332" i="6"/>
  <c r="U332" i="6"/>
  <c r="T332" i="6"/>
  <c r="S332" i="6"/>
  <c r="R332" i="6"/>
  <c r="Q332" i="6"/>
  <c r="P332" i="6"/>
  <c r="O332" i="6"/>
  <c r="N332" i="6"/>
  <c r="M332" i="6"/>
  <c r="L332" i="6"/>
  <c r="K332" i="6"/>
  <c r="J332" i="6"/>
  <c r="I332" i="6"/>
  <c r="H332" i="6"/>
  <c r="AC331" i="6"/>
  <c r="AB331" i="6"/>
  <c r="AA331" i="6"/>
  <c r="Z331" i="6"/>
  <c r="Y331" i="6"/>
  <c r="X331" i="6"/>
  <c r="W331" i="6"/>
  <c r="V331" i="6"/>
  <c r="U331" i="6"/>
  <c r="T331" i="6"/>
  <c r="S331" i="6"/>
  <c r="R331" i="6"/>
  <c r="Q331" i="6"/>
  <c r="P331" i="6"/>
  <c r="O331" i="6"/>
  <c r="N331" i="6"/>
  <c r="M331" i="6"/>
  <c r="L331" i="6"/>
  <c r="K331" i="6"/>
  <c r="J331" i="6"/>
  <c r="I331" i="6"/>
  <c r="H331" i="6"/>
  <c r="AC330" i="6"/>
  <c r="AB330" i="6"/>
  <c r="AA330" i="6"/>
  <c r="Z330" i="6"/>
  <c r="Y330" i="6"/>
  <c r="X330" i="6"/>
  <c r="W330" i="6"/>
  <c r="V330" i="6"/>
  <c r="U330" i="6"/>
  <c r="T330" i="6"/>
  <c r="S330" i="6"/>
  <c r="R330" i="6"/>
  <c r="Q330" i="6"/>
  <c r="P330" i="6"/>
  <c r="O330" i="6"/>
  <c r="N330" i="6"/>
  <c r="M330" i="6"/>
  <c r="L330" i="6"/>
  <c r="K330" i="6"/>
  <c r="J330" i="6"/>
  <c r="I330" i="6"/>
  <c r="H330" i="6"/>
  <c r="AC329" i="6"/>
  <c r="AB329" i="6"/>
  <c r="AA329" i="6"/>
  <c r="Z329" i="6"/>
  <c r="Y329" i="6"/>
  <c r="X329" i="6"/>
  <c r="W329" i="6"/>
  <c r="V329" i="6"/>
  <c r="U329" i="6"/>
  <c r="T329" i="6"/>
  <c r="S329" i="6"/>
  <c r="R329" i="6"/>
  <c r="Q329" i="6"/>
  <c r="P329" i="6"/>
  <c r="O329" i="6"/>
  <c r="N329" i="6"/>
  <c r="M329" i="6"/>
  <c r="L329" i="6"/>
  <c r="K329" i="6"/>
  <c r="J329" i="6"/>
  <c r="I329" i="6"/>
  <c r="H329" i="6"/>
  <c r="AC328" i="6"/>
  <c r="AB328" i="6"/>
  <c r="AA328" i="6"/>
  <c r="Z328" i="6"/>
  <c r="Y328" i="6"/>
  <c r="X328" i="6"/>
  <c r="W328" i="6"/>
  <c r="V328" i="6"/>
  <c r="U328" i="6"/>
  <c r="T328" i="6"/>
  <c r="S328" i="6"/>
  <c r="R328" i="6"/>
  <c r="Q328" i="6"/>
  <c r="P328" i="6"/>
  <c r="O328" i="6"/>
  <c r="N328" i="6"/>
  <c r="M328" i="6"/>
  <c r="L328" i="6"/>
  <c r="K328" i="6"/>
  <c r="J328" i="6"/>
  <c r="I328" i="6"/>
  <c r="H328" i="6"/>
  <c r="AC327" i="6"/>
  <c r="AB327" i="6"/>
  <c r="AA327" i="6"/>
  <c r="Z327" i="6"/>
  <c r="Y327" i="6"/>
  <c r="X327" i="6"/>
  <c r="W327" i="6"/>
  <c r="V327" i="6"/>
  <c r="U327" i="6"/>
  <c r="T327" i="6"/>
  <c r="S327" i="6"/>
  <c r="R327" i="6"/>
  <c r="Q327" i="6"/>
  <c r="P327" i="6"/>
  <c r="O327" i="6"/>
  <c r="N327" i="6"/>
  <c r="M327" i="6"/>
  <c r="L327" i="6"/>
  <c r="K327" i="6"/>
  <c r="J327" i="6"/>
  <c r="I327" i="6"/>
  <c r="H327" i="6"/>
  <c r="AC326" i="6"/>
  <c r="AB326" i="6"/>
  <c r="AA326" i="6"/>
  <c r="Z326" i="6"/>
  <c r="Y326" i="6"/>
  <c r="X326" i="6"/>
  <c r="W326" i="6"/>
  <c r="V326" i="6"/>
  <c r="U326" i="6"/>
  <c r="T326" i="6"/>
  <c r="S326" i="6"/>
  <c r="R326" i="6"/>
  <c r="Q326" i="6"/>
  <c r="P326" i="6"/>
  <c r="O326" i="6"/>
  <c r="N326" i="6"/>
  <c r="M326" i="6"/>
  <c r="L326" i="6"/>
  <c r="K326" i="6"/>
  <c r="J326" i="6"/>
  <c r="I326" i="6"/>
  <c r="H326" i="6"/>
  <c r="AC325" i="6"/>
  <c r="AB325" i="6"/>
  <c r="AA325" i="6"/>
  <c r="Z325" i="6"/>
  <c r="Y325" i="6"/>
  <c r="X325" i="6"/>
  <c r="W325" i="6"/>
  <c r="V325" i="6"/>
  <c r="U325" i="6"/>
  <c r="T325" i="6"/>
  <c r="S325" i="6"/>
  <c r="R325" i="6"/>
  <c r="Q325" i="6"/>
  <c r="P325" i="6"/>
  <c r="O325" i="6"/>
  <c r="N325" i="6"/>
  <c r="M325" i="6"/>
  <c r="L325" i="6"/>
  <c r="K325" i="6"/>
  <c r="J325" i="6"/>
  <c r="I325" i="6"/>
  <c r="H325" i="6"/>
  <c r="AC324" i="6"/>
  <c r="AB324" i="6"/>
  <c r="AA324" i="6"/>
  <c r="Z324" i="6"/>
  <c r="Y324" i="6"/>
  <c r="X324" i="6"/>
  <c r="W324" i="6"/>
  <c r="V324" i="6"/>
  <c r="U324" i="6"/>
  <c r="T324" i="6"/>
  <c r="S324" i="6"/>
  <c r="R324" i="6"/>
  <c r="Q324" i="6"/>
  <c r="P324" i="6"/>
  <c r="O324" i="6"/>
  <c r="N324" i="6"/>
  <c r="M324" i="6"/>
  <c r="L324" i="6"/>
  <c r="K324" i="6"/>
  <c r="J324" i="6"/>
  <c r="I324" i="6"/>
  <c r="H324" i="6"/>
  <c r="AC323" i="6"/>
  <c r="AB323" i="6"/>
  <c r="AA323" i="6"/>
  <c r="Z323" i="6"/>
  <c r="Y323" i="6"/>
  <c r="X323" i="6"/>
  <c r="W323" i="6"/>
  <c r="V323" i="6"/>
  <c r="U323" i="6"/>
  <c r="T323" i="6"/>
  <c r="S323" i="6"/>
  <c r="R323" i="6"/>
  <c r="Q323" i="6"/>
  <c r="P323" i="6"/>
  <c r="O323" i="6"/>
  <c r="N323" i="6"/>
  <c r="M323" i="6"/>
  <c r="L323" i="6"/>
  <c r="K323" i="6"/>
  <c r="J323" i="6"/>
  <c r="I323" i="6"/>
  <c r="H323" i="6"/>
  <c r="AC322" i="6"/>
  <c r="AB322" i="6"/>
  <c r="AA322" i="6"/>
  <c r="Z322" i="6"/>
  <c r="Y322" i="6"/>
  <c r="X322" i="6"/>
  <c r="W322" i="6"/>
  <c r="V322" i="6"/>
  <c r="U322" i="6"/>
  <c r="T322" i="6"/>
  <c r="S322" i="6"/>
  <c r="R322" i="6"/>
  <c r="Q322" i="6"/>
  <c r="P322" i="6"/>
  <c r="O322" i="6"/>
  <c r="N322" i="6"/>
  <c r="M322" i="6"/>
  <c r="L322" i="6"/>
  <c r="K322" i="6"/>
  <c r="J322" i="6"/>
  <c r="I322" i="6"/>
  <c r="H322" i="6"/>
  <c r="AC321" i="6"/>
  <c r="AB321" i="6"/>
  <c r="AA321" i="6"/>
  <c r="Z321" i="6"/>
  <c r="Y321" i="6"/>
  <c r="X321" i="6"/>
  <c r="W321" i="6"/>
  <c r="V321" i="6"/>
  <c r="U321" i="6"/>
  <c r="T321" i="6"/>
  <c r="S321" i="6"/>
  <c r="R321" i="6"/>
  <c r="Q321" i="6"/>
  <c r="P321" i="6"/>
  <c r="O321" i="6"/>
  <c r="N321" i="6"/>
  <c r="M321" i="6"/>
  <c r="L321" i="6"/>
  <c r="K321" i="6"/>
  <c r="J321" i="6"/>
  <c r="I321" i="6"/>
  <c r="H321" i="6"/>
  <c r="AC320" i="6"/>
  <c r="AB320" i="6"/>
  <c r="AA320" i="6"/>
  <c r="Z320" i="6"/>
  <c r="Y320" i="6"/>
  <c r="X320" i="6"/>
  <c r="W320" i="6"/>
  <c r="V320" i="6"/>
  <c r="U320" i="6"/>
  <c r="T320" i="6"/>
  <c r="S320" i="6"/>
  <c r="R320" i="6"/>
  <c r="Q320" i="6"/>
  <c r="P320" i="6"/>
  <c r="O320" i="6"/>
  <c r="N320" i="6"/>
  <c r="M320" i="6"/>
  <c r="L320" i="6"/>
  <c r="K320" i="6"/>
  <c r="J320" i="6"/>
  <c r="I320" i="6"/>
  <c r="H320" i="6"/>
  <c r="AC319" i="6"/>
  <c r="AB319" i="6"/>
  <c r="AA319" i="6"/>
  <c r="Z319" i="6"/>
  <c r="Y319" i="6"/>
  <c r="X319" i="6"/>
  <c r="W319" i="6"/>
  <c r="V319" i="6"/>
  <c r="U319" i="6"/>
  <c r="T319" i="6"/>
  <c r="S319" i="6"/>
  <c r="R319" i="6"/>
  <c r="Q319" i="6"/>
  <c r="P319" i="6"/>
  <c r="O319" i="6"/>
  <c r="N319" i="6"/>
  <c r="M319" i="6"/>
  <c r="L319" i="6"/>
  <c r="K319" i="6"/>
  <c r="J319" i="6"/>
  <c r="I319" i="6"/>
  <c r="H319" i="6"/>
  <c r="AC318" i="6"/>
  <c r="AB318" i="6"/>
  <c r="AA318" i="6"/>
  <c r="Z318" i="6"/>
  <c r="Y318" i="6"/>
  <c r="X318" i="6"/>
  <c r="W318" i="6"/>
  <c r="V318" i="6"/>
  <c r="U318" i="6"/>
  <c r="T318" i="6"/>
  <c r="S318" i="6"/>
  <c r="R318" i="6"/>
  <c r="Q318" i="6"/>
  <c r="P318" i="6"/>
  <c r="O318" i="6"/>
  <c r="N318" i="6"/>
  <c r="M318" i="6"/>
  <c r="L318" i="6"/>
  <c r="K318" i="6"/>
  <c r="J318" i="6"/>
  <c r="I318" i="6"/>
  <c r="H318" i="6"/>
  <c r="AC317" i="6"/>
  <c r="AB317" i="6"/>
  <c r="AA317" i="6"/>
  <c r="Z317" i="6"/>
  <c r="Y317" i="6"/>
  <c r="X317" i="6"/>
  <c r="W317" i="6"/>
  <c r="V317" i="6"/>
  <c r="U317" i="6"/>
  <c r="T317" i="6"/>
  <c r="S317" i="6"/>
  <c r="R317" i="6"/>
  <c r="Q317" i="6"/>
  <c r="P317" i="6"/>
  <c r="O317" i="6"/>
  <c r="N317" i="6"/>
  <c r="M317" i="6"/>
  <c r="L317" i="6"/>
  <c r="K317" i="6"/>
  <c r="J317" i="6"/>
  <c r="I317" i="6"/>
  <c r="H317" i="6"/>
  <c r="AC316" i="6"/>
  <c r="AB316" i="6"/>
  <c r="AA316" i="6"/>
  <c r="Z316" i="6"/>
  <c r="Y316" i="6"/>
  <c r="X316" i="6"/>
  <c r="W316" i="6"/>
  <c r="V316" i="6"/>
  <c r="U316" i="6"/>
  <c r="T316" i="6"/>
  <c r="S316" i="6"/>
  <c r="R316" i="6"/>
  <c r="Q316" i="6"/>
  <c r="P316" i="6"/>
  <c r="O316" i="6"/>
  <c r="N316" i="6"/>
  <c r="M316" i="6"/>
  <c r="L316" i="6"/>
  <c r="K316" i="6"/>
  <c r="J316" i="6"/>
  <c r="I316" i="6"/>
  <c r="H316" i="6"/>
  <c r="AC315" i="6"/>
  <c r="AB315" i="6"/>
  <c r="AA315" i="6"/>
  <c r="Z315" i="6"/>
  <c r="Y315" i="6"/>
  <c r="X315" i="6"/>
  <c r="W315" i="6"/>
  <c r="V315" i="6"/>
  <c r="U315" i="6"/>
  <c r="T315" i="6"/>
  <c r="S315" i="6"/>
  <c r="R315" i="6"/>
  <c r="Q315" i="6"/>
  <c r="P315" i="6"/>
  <c r="O315" i="6"/>
  <c r="N315" i="6"/>
  <c r="M315" i="6"/>
  <c r="L315" i="6"/>
  <c r="K315" i="6"/>
  <c r="J315" i="6"/>
  <c r="I315" i="6"/>
  <c r="H315" i="6"/>
  <c r="AC314" i="6"/>
  <c r="AB314" i="6"/>
  <c r="AA314" i="6"/>
  <c r="Z314" i="6"/>
  <c r="Y314" i="6"/>
  <c r="X314" i="6"/>
  <c r="W314" i="6"/>
  <c r="V314" i="6"/>
  <c r="U314" i="6"/>
  <c r="T314" i="6"/>
  <c r="S314" i="6"/>
  <c r="R314" i="6"/>
  <c r="Q314" i="6"/>
  <c r="P314" i="6"/>
  <c r="O314" i="6"/>
  <c r="N314" i="6"/>
  <c r="M314" i="6"/>
  <c r="L314" i="6"/>
  <c r="K314" i="6"/>
  <c r="J314" i="6"/>
  <c r="I314" i="6"/>
  <c r="H314" i="6"/>
  <c r="AC313" i="6"/>
  <c r="AB313" i="6"/>
  <c r="AA313" i="6"/>
  <c r="Z313" i="6"/>
  <c r="Y313" i="6"/>
  <c r="X313" i="6"/>
  <c r="W313" i="6"/>
  <c r="V313" i="6"/>
  <c r="U313" i="6"/>
  <c r="T313" i="6"/>
  <c r="S313" i="6"/>
  <c r="R313" i="6"/>
  <c r="Q313" i="6"/>
  <c r="P313" i="6"/>
  <c r="O313" i="6"/>
  <c r="N313" i="6"/>
  <c r="M313" i="6"/>
  <c r="L313" i="6"/>
  <c r="K313" i="6"/>
  <c r="J313" i="6"/>
  <c r="I313" i="6"/>
  <c r="H313" i="6"/>
  <c r="AC312" i="6"/>
  <c r="AB312" i="6"/>
  <c r="AA312" i="6"/>
  <c r="Z312" i="6"/>
  <c r="Y312" i="6"/>
  <c r="X312" i="6"/>
  <c r="W312" i="6"/>
  <c r="V312" i="6"/>
  <c r="U312" i="6"/>
  <c r="T312" i="6"/>
  <c r="S312" i="6"/>
  <c r="R312" i="6"/>
  <c r="Q312" i="6"/>
  <c r="P312" i="6"/>
  <c r="O312" i="6"/>
  <c r="N312" i="6"/>
  <c r="M312" i="6"/>
  <c r="L312" i="6"/>
  <c r="K312" i="6"/>
  <c r="J312" i="6"/>
  <c r="I312" i="6"/>
  <c r="H312" i="6"/>
  <c r="AC311" i="6"/>
  <c r="AB311" i="6"/>
  <c r="AA311" i="6"/>
  <c r="Z311" i="6"/>
  <c r="Y311" i="6"/>
  <c r="X311" i="6"/>
  <c r="W311" i="6"/>
  <c r="V311" i="6"/>
  <c r="U311" i="6"/>
  <c r="T311" i="6"/>
  <c r="S311" i="6"/>
  <c r="R311" i="6"/>
  <c r="Q311" i="6"/>
  <c r="P311" i="6"/>
  <c r="O311" i="6"/>
  <c r="N311" i="6"/>
  <c r="M311" i="6"/>
  <c r="L311" i="6"/>
  <c r="K311" i="6"/>
  <c r="J311" i="6"/>
  <c r="I311" i="6"/>
  <c r="H311" i="6"/>
  <c r="AC310" i="6"/>
  <c r="AB310" i="6"/>
  <c r="AA310" i="6"/>
  <c r="Z310" i="6"/>
  <c r="Y310" i="6"/>
  <c r="X310" i="6"/>
  <c r="W310" i="6"/>
  <c r="V310" i="6"/>
  <c r="U310" i="6"/>
  <c r="T310" i="6"/>
  <c r="S310" i="6"/>
  <c r="R310" i="6"/>
  <c r="Q310" i="6"/>
  <c r="P310" i="6"/>
  <c r="O310" i="6"/>
  <c r="N310" i="6"/>
  <c r="M310" i="6"/>
  <c r="L310" i="6"/>
  <c r="K310" i="6"/>
  <c r="J310" i="6"/>
  <c r="I310" i="6"/>
  <c r="H310" i="6"/>
  <c r="AC309" i="6"/>
  <c r="AB309" i="6"/>
  <c r="AA309" i="6"/>
  <c r="Z309" i="6"/>
  <c r="Y309" i="6"/>
  <c r="X309" i="6"/>
  <c r="W309" i="6"/>
  <c r="V309" i="6"/>
  <c r="U309" i="6"/>
  <c r="T309" i="6"/>
  <c r="S309" i="6"/>
  <c r="R309" i="6"/>
  <c r="Q309" i="6"/>
  <c r="P309" i="6"/>
  <c r="O309" i="6"/>
  <c r="N309" i="6"/>
  <c r="M309" i="6"/>
  <c r="L309" i="6"/>
  <c r="K309" i="6"/>
  <c r="J309" i="6"/>
  <c r="I309" i="6"/>
  <c r="H309" i="6"/>
  <c r="AC308" i="6"/>
  <c r="AB308" i="6"/>
  <c r="AA308" i="6"/>
  <c r="Z308" i="6"/>
  <c r="Y308" i="6"/>
  <c r="X308" i="6"/>
  <c r="W308" i="6"/>
  <c r="V308" i="6"/>
  <c r="U308" i="6"/>
  <c r="T308" i="6"/>
  <c r="S308" i="6"/>
  <c r="R308" i="6"/>
  <c r="Q308" i="6"/>
  <c r="P308" i="6"/>
  <c r="O308" i="6"/>
  <c r="N308" i="6"/>
  <c r="M308" i="6"/>
  <c r="L308" i="6"/>
  <c r="K308" i="6"/>
  <c r="J308" i="6"/>
  <c r="I308" i="6"/>
  <c r="H308" i="6"/>
  <c r="AC307" i="6"/>
  <c r="AB307" i="6"/>
  <c r="AA307" i="6"/>
  <c r="Z307" i="6"/>
  <c r="Y307" i="6"/>
  <c r="X307" i="6"/>
  <c r="W307" i="6"/>
  <c r="V307" i="6"/>
  <c r="U307" i="6"/>
  <c r="T307" i="6"/>
  <c r="S307" i="6"/>
  <c r="R307" i="6"/>
  <c r="Q307" i="6"/>
  <c r="P307" i="6"/>
  <c r="O307" i="6"/>
  <c r="N307" i="6"/>
  <c r="M307" i="6"/>
  <c r="L307" i="6"/>
  <c r="K307" i="6"/>
  <c r="J307" i="6"/>
  <c r="I307" i="6"/>
  <c r="H307" i="6"/>
  <c r="AC306" i="6"/>
  <c r="AB306" i="6"/>
  <c r="AA306" i="6"/>
  <c r="Z306" i="6"/>
  <c r="Y306" i="6"/>
  <c r="X306" i="6"/>
  <c r="W306" i="6"/>
  <c r="V306" i="6"/>
  <c r="U306" i="6"/>
  <c r="T306" i="6"/>
  <c r="S306" i="6"/>
  <c r="R306" i="6"/>
  <c r="Q306" i="6"/>
  <c r="P306" i="6"/>
  <c r="O306" i="6"/>
  <c r="N306" i="6"/>
  <c r="M306" i="6"/>
  <c r="L306" i="6"/>
  <c r="K306" i="6"/>
  <c r="J306" i="6"/>
  <c r="I306" i="6"/>
  <c r="H306" i="6"/>
  <c r="AC305" i="6"/>
  <c r="AB305" i="6"/>
  <c r="AA305" i="6"/>
  <c r="Z305" i="6"/>
  <c r="Y305" i="6"/>
  <c r="X305" i="6"/>
  <c r="W305" i="6"/>
  <c r="V305" i="6"/>
  <c r="U305" i="6"/>
  <c r="T305" i="6"/>
  <c r="S305" i="6"/>
  <c r="R305" i="6"/>
  <c r="Q305" i="6"/>
  <c r="P305" i="6"/>
  <c r="O305" i="6"/>
  <c r="N305" i="6"/>
  <c r="M305" i="6"/>
  <c r="L305" i="6"/>
  <c r="K305" i="6"/>
  <c r="J305" i="6"/>
  <c r="I305" i="6"/>
  <c r="H305" i="6"/>
  <c r="AC304" i="6"/>
  <c r="AB304" i="6"/>
  <c r="AA304" i="6"/>
  <c r="Z304" i="6"/>
  <c r="Y304" i="6"/>
  <c r="X304" i="6"/>
  <c r="W304" i="6"/>
  <c r="V304" i="6"/>
  <c r="U304" i="6"/>
  <c r="T304" i="6"/>
  <c r="S304" i="6"/>
  <c r="R304" i="6"/>
  <c r="Q304" i="6"/>
  <c r="P304" i="6"/>
  <c r="O304" i="6"/>
  <c r="N304" i="6"/>
  <c r="M304" i="6"/>
  <c r="L304" i="6"/>
  <c r="K304" i="6"/>
  <c r="J304" i="6"/>
  <c r="I304" i="6"/>
  <c r="H304" i="6"/>
  <c r="AC303" i="6"/>
  <c r="AB303" i="6"/>
  <c r="AA303" i="6"/>
  <c r="Z303" i="6"/>
  <c r="Y303" i="6"/>
  <c r="X303" i="6"/>
  <c r="W303" i="6"/>
  <c r="V303" i="6"/>
  <c r="U303" i="6"/>
  <c r="T303" i="6"/>
  <c r="S303" i="6"/>
  <c r="R303" i="6"/>
  <c r="Q303" i="6"/>
  <c r="P303" i="6"/>
  <c r="O303" i="6"/>
  <c r="N303" i="6"/>
  <c r="M303" i="6"/>
  <c r="L303" i="6"/>
  <c r="K303" i="6"/>
  <c r="J303" i="6"/>
  <c r="I303" i="6"/>
  <c r="H303" i="6"/>
  <c r="AC302" i="6"/>
  <c r="AB302" i="6"/>
  <c r="AA302" i="6"/>
  <c r="Z302" i="6"/>
  <c r="Y302" i="6"/>
  <c r="X302" i="6"/>
  <c r="W302" i="6"/>
  <c r="V302" i="6"/>
  <c r="U302" i="6"/>
  <c r="T302" i="6"/>
  <c r="S302" i="6"/>
  <c r="R302" i="6"/>
  <c r="Q302" i="6"/>
  <c r="P302" i="6"/>
  <c r="O302" i="6"/>
  <c r="N302" i="6"/>
  <c r="M302" i="6"/>
  <c r="L302" i="6"/>
  <c r="K302" i="6"/>
  <c r="J302" i="6"/>
  <c r="I302" i="6"/>
  <c r="H302" i="6"/>
  <c r="AC301" i="6"/>
  <c r="AB301" i="6"/>
  <c r="AA301" i="6"/>
  <c r="Z301" i="6"/>
  <c r="Y301" i="6"/>
  <c r="X301" i="6"/>
  <c r="W301" i="6"/>
  <c r="V301" i="6"/>
  <c r="U301" i="6"/>
  <c r="T301" i="6"/>
  <c r="S301" i="6"/>
  <c r="R301" i="6"/>
  <c r="Q301" i="6"/>
  <c r="P301" i="6"/>
  <c r="O301" i="6"/>
  <c r="N301" i="6"/>
  <c r="M301" i="6"/>
  <c r="L301" i="6"/>
  <c r="K301" i="6"/>
  <c r="J301" i="6"/>
  <c r="I301" i="6"/>
  <c r="H301" i="6"/>
  <c r="AC300" i="6"/>
  <c r="AB300" i="6"/>
  <c r="AA300" i="6"/>
  <c r="Z300" i="6"/>
  <c r="Y300" i="6"/>
  <c r="X300" i="6"/>
  <c r="W300" i="6"/>
  <c r="V300" i="6"/>
  <c r="U300" i="6"/>
  <c r="T300" i="6"/>
  <c r="S300" i="6"/>
  <c r="R300" i="6"/>
  <c r="Q300" i="6"/>
  <c r="P300" i="6"/>
  <c r="O300" i="6"/>
  <c r="N300" i="6"/>
  <c r="M300" i="6"/>
  <c r="L300" i="6"/>
  <c r="K300" i="6"/>
  <c r="J300" i="6"/>
  <c r="I300" i="6"/>
  <c r="H300" i="6"/>
  <c r="AC299" i="6"/>
  <c r="AB299" i="6"/>
  <c r="AA299" i="6"/>
  <c r="Z299" i="6"/>
  <c r="Y299" i="6"/>
  <c r="X299" i="6"/>
  <c r="W299" i="6"/>
  <c r="V299" i="6"/>
  <c r="U299" i="6"/>
  <c r="T299" i="6"/>
  <c r="S299" i="6"/>
  <c r="R299" i="6"/>
  <c r="Q299" i="6"/>
  <c r="P299" i="6"/>
  <c r="O299" i="6"/>
  <c r="N299" i="6"/>
  <c r="M299" i="6"/>
  <c r="L299" i="6"/>
  <c r="K299" i="6"/>
  <c r="J299" i="6"/>
  <c r="I299" i="6"/>
  <c r="H299" i="6"/>
  <c r="AC298" i="6"/>
  <c r="AB298" i="6"/>
  <c r="AA298" i="6"/>
  <c r="Z298" i="6"/>
  <c r="Y298" i="6"/>
  <c r="X298" i="6"/>
  <c r="W298" i="6"/>
  <c r="V298" i="6"/>
  <c r="U298" i="6"/>
  <c r="T298" i="6"/>
  <c r="S298" i="6"/>
  <c r="R298" i="6"/>
  <c r="Q298" i="6"/>
  <c r="P298" i="6"/>
  <c r="O298" i="6"/>
  <c r="N298" i="6"/>
  <c r="M298" i="6"/>
  <c r="L298" i="6"/>
  <c r="K298" i="6"/>
  <c r="J298" i="6"/>
  <c r="I298" i="6"/>
  <c r="H298" i="6"/>
  <c r="AC297" i="6"/>
  <c r="AB297" i="6"/>
  <c r="AA297" i="6"/>
  <c r="Z297" i="6"/>
  <c r="Y297" i="6"/>
  <c r="X297" i="6"/>
  <c r="W297" i="6"/>
  <c r="V297" i="6"/>
  <c r="U297" i="6"/>
  <c r="T297" i="6"/>
  <c r="S297" i="6"/>
  <c r="R297" i="6"/>
  <c r="Q297" i="6"/>
  <c r="P297" i="6"/>
  <c r="O297" i="6"/>
  <c r="N297" i="6"/>
  <c r="M297" i="6"/>
  <c r="L297" i="6"/>
  <c r="K297" i="6"/>
  <c r="J297" i="6"/>
  <c r="I297" i="6"/>
  <c r="H297" i="6"/>
  <c r="AC296" i="6"/>
  <c r="AB296" i="6"/>
  <c r="AA296" i="6"/>
  <c r="Z296" i="6"/>
  <c r="Y296" i="6"/>
  <c r="X296" i="6"/>
  <c r="W296" i="6"/>
  <c r="V296" i="6"/>
  <c r="U296" i="6"/>
  <c r="T296" i="6"/>
  <c r="S296" i="6"/>
  <c r="R296" i="6"/>
  <c r="Q296" i="6"/>
  <c r="P296" i="6"/>
  <c r="O296" i="6"/>
  <c r="N296" i="6"/>
  <c r="M296" i="6"/>
  <c r="L296" i="6"/>
  <c r="K296" i="6"/>
  <c r="J296" i="6"/>
  <c r="I296" i="6"/>
  <c r="H296" i="6"/>
  <c r="AC295" i="6"/>
  <c r="AB295" i="6"/>
  <c r="AA295" i="6"/>
  <c r="Z295" i="6"/>
  <c r="Y295" i="6"/>
  <c r="X295" i="6"/>
  <c r="W295" i="6"/>
  <c r="V295" i="6"/>
  <c r="U295" i="6"/>
  <c r="T295" i="6"/>
  <c r="S295" i="6"/>
  <c r="R295" i="6"/>
  <c r="Q295" i="6"/>
  <c r="P295" i="6"/>
  <c r="O295" i="6"/>
  <c r="N295" i="6"/>
  <c r="M295" i="6"/>
  <c r="L295" i="6"/>
  <c r="K295" i="6"/>
  <c r="J295" i="6"/>
  <c r="I295" i="6"/>
  <c r="H295" i="6"/>
  <c r="AC294" i="6"/>
  <c r="AB294" i="6"/>
  <c r="AA294" i="6"/>
  <c r="Z294" i="6"/>
  <c r="Y294" i="6"/>
  <c r="X294" i="6"/>
  <c r="W294" i="6"/>
  <c r="V294" i="6"/>
  <c r="U294" i="6"/>
  <c r="T294" i="6"/>
  <c r="S294" i="6"/>
  <c r="R294" i="6"/>
  <c r="Q294" i="6"/>
  <c r="P294" i="6"/>
  <c r="O294" i="6"/>
  <c r="N294" i="6"/>
  <c r="M294" i="6"/>
  <c r="L294" i="6"/>
  <c r="K294" i="6"/>
  <c r="J294" i="6"/>
  <c r="I294" i="6"/>
  <c r="H294" i="6"/>
  <c r="AC293" i="6"/>
  <c r="AB293" i="6"/>
  <c r="AA293" i="6"/>
  <c r="Z293" i="6"/>
  <c r="Y293" i="6"/>
  <c r="X293" i="6"/>
  <c r="W293" i="6"/>
  <c r="V293" i="6"/>
  <c r="U293" i="6"/>
  <c r="T293" i="6"/>
  <c r="S293" i="6"/>
  <c r="R293" i="6"/>
  <c r="Q293" i="6"/>
  <c r="P293" i="6"/>
  <c r="O293" i="6"/>
  <c r="N293" i="6"/>
  <c r="M293" i="6"/>
  <c r="L293" i="6"/>
  <c r="K293" i="6"/>
  <c r="J293" i="6"/>
  <c r="I293" i="6"/>
  <c r="H293" i="6"/>
  <c r="AC292" i="6"/>
  <c r="AB292" i="6"/>
  <c r="AA292" i="6"/>
  <c r="Z292" i="6"/>
  <c r="Y292" i="6"/>
  <c r="X292" i="6"/>
  <c r="W292" i="6"/>
  <c r="V292" i="6"/>
  <c r="U292" i="6"/>
  <c r="T292" i="6"/>
  <c r="S292" i="6"/>
  <c r="R292" i="6"/>
  <c r="Q292" i="6"/>
  <c r="P292" i="6"/>
  <c r="O292" i="6"/>
  <c r="N292" i="6"/>
  <c r="M292" i="6"/>
  <c r="L292" i="6"/>
  <c r="K292" i="6"/>
  <c r="J292" i="6"/>
  <c r="I292" i="6"/>
  <c r="H292" i="6"/>
  <c r="AC291" i="6"/>
  <c r="AB291" i="6"/>
  <c r="AA291" i="6"/>
  <c r="Z291" i="6"/>
  <c r="Y291" i="6"/>
  <c r="X291" i="6"/>
  <c r="W291" i="6"/>
  <c r="V291" i="6"/>
  <c r="U291" i="6"/>
  <c r="T291" i="6"/>
  <c r="S291" i="6"/>
  <c r="R291" i="6"/>
  <c r="Q291" i="6"/>
  <c r="P291" i="6"/>
  <c r="O291" i="6"/>
  <c r="N291" i="6"/>
  <c r="M291" i="6"/>
  <c r="L291" i="6"/>
  <c r="K291" i="6"/>
  <c r="J291" i="6"/>
  <c r="I291" i="6"/>
  <c r="H291" i="6"/>
  <c r="AC290" i="6"/>
  <c r="AB290" i="6"/>
  <c r="AA290" i="6"/>
  <c r="Z290" i="6"/>
  <c r="Y290" i="6"/>
  <c r="X290" i="6"/>
  <c r="W290" i="6"/>
  <c r="V290" i="6"/>
  <c r="U290" i="6"/>
  <c r="T290" i="6"/>
  <c r="S290" i="6"/>
  <c r="R290" i="6"/>
  <c r="Q290" i="6"/>
  <c r="P290" i="6"/>
  <c r="O290" i="6"/>
  <c r="N290" i="6"/>
  <c r="M290" i="6"/>
  <c r="L290" i="6"/>
  <c r="K290" i="6"/>
  <c r="J290" i="6"/>
  <c r="I290" i="6"/>
  <c r="H290" i="6"/>
  <c r="AC289" i="6"/>
  <c r="AB289" i="6"/>
  <c r="AA289" i="6"/>
  <c r="Z289" i="6"/>
  <c r="Y289" i="6"/>
  <c r="X289" i="6"/>
  <c r="W289" i="6"/>
  <c r="V289" i="6"/>
  <c r="U289" i="6"/>
  <c r="T289" i="6"/>
  <c r="S289" i="6"/>
  <c r="R289" i="6"/>
  <c r="Q289" i="6"/>
  <c r="P289" i="6"/>
  <c r="O289" i="6"/>
  <c r="N289" i="6"/>
  <c r="M289" i="6"/>
  <c r="L289" i="6"/>
  <c r="K289" i="6"/>
  <c r="J289" i="6"/>
  <c r="I289" i="6"/>
  <c r="H289" i="6"/>
  <c r="AC288" i="6"/>
  <c r="AB288" i="6"/>
  <c r="AA288" i="6"/>
  <c r="Z288" i="6"/>
  <c r="Y288" i="6"/>
  <c r="X288" i="6"/>
  <c r="W288" i="6"/>
  <c r="V288" i="6"/>
  <c r="U288" i="6"/>
  <c r="T288" i="6"/>
  <c r="S288" i="6"/>
  <c r="R288" i="6"/>
  <c r="Q288" i="6"/>
  <c r="P288" i="6"/>
  <c r="O288" i="6"/>
  <c r="N288" i="6"/>
  <c r="M288" i="6"/>
  <c r="L288" i="6"/>
  <c r="K288" i="6"/>
  <c r="J288" i="6"/>
  <c r="I288" i="6"/>
  <c r="H288" i="6"/>
  <c r="AC287" i="6"/>
  <c r="AB287" i="6"/>
  <c r="AA287" i="6"/>
  <c r="Z287" i="6"/>
  <c r="Y287" i="6"/>
  <c r="X287" i="6"/>
  <c r="W287" i="6"/>
  <c r="V287" i="6"/>
  <c r="U287" i="6"/>
  <c r="T287" i="6"/>
  <c r="S287" i="6"/>
  <c r="R287" i="6"/>
  <c r="Q287" i="6"/>
  <c r="P287" i="6"/>
  <c r="O287" i="6"/>
  <c r="N287" i="6"/>
  <c r="M287" i="6"/>
  <c r="L287" i="6"/>
  <c r="K287" i="6"/>
  <c r="J287" i="6"/>
  <c r="I287" i="6"/>
  <c r="H287" i="6"/>
  <c r="AC286" i="6"/>
  <c r="AB286" i="6"/>
  <c r="AA286" i="6"/>
  <c r="Z286" i="6"/>
  <c r="Y286" i="6"/>
  <c r="X286" i="6"/>
  <c r="W286" i="6"/>
  <c r="V286" i="6"/>
  <c r="U286" i="6"/>
  <c r="T286" i="6"/>
  <c r="S286" i="6"/>
  <c r="R286" i="6"/>
  <c r="Q286" i="6"/>
  <c r="P286" i="6"/>
  <c r="O286" i="6"/>
  <c r="N286" i="6"/>
  <c r="M286" i="6"/>
  <c r="L286" i="6"/>
  <c r="K286" i="6"/>
  <c r="J286" i="6"/>
  <c r="I286" i="6"/>
  <c r="H286" i="6"/>
  <c r="AC285" i="6"/>
  <c r="AB285" i="6"/>
  <c r="AA285" i="6"/>
  <c r="Z285" i="6"/>
  <c r="Y285" i="6"/>
  <c r="X285" i="6"/>
  <c r="W285" i="6"/>
  <c r="V285" i="6"/>
  <c r="U285" i="6"/>
  <c r="T285" i="6"/>
  <c r="S285" i="6"/>
  <c r="R285" i="6"/>
  <c r="Q285" i="6"/>
  <c r="P285" i="6"/>
  <c r="O285" i="6"/>
  <c r="N285" i="6"/>
  <c r="M285" i="6"/>
  <c r="L285" i="6"/>
  <c r="K285" i="6"/>
  <c r="J285" i="6"/>
  <c r="I285" i="6"/>
  <c r="H285" i="6"/>
  <c r="AC284" i="6"/>
  <c r="AB284" i="6"/>
  <c r="AA284" i="6"/>
  <c r="Z284" i="6"/>
  <c r="Y284" i="6"/>
  <c r="X284" i="6"/>
  <c r="W284" i="6"/>
  <c r="V284" i="6"/>
  <c r="U284" i="6"/>
  <c r="T284" i="6"/>
  <c r="S284" i="6"/>
  <c r="R284" i="6"/>
  <c r="Q284" i="6"/>
  <c r="P284" i="6"/>
  <c r="O284" i="6"/>
  <c r="N284" i="6"/>
  <c r="M284" i="6"/>
  <c r="L284" i="6"/>
  <c r="K284" i="6"/>
  <c r="J284" i="6"/>
  <c r="I284" i="6"/>
  <c r="H284" i="6"/>
  <c r="AC283" i="6"/>
  <c r="AB283" i="6"/>
  <c r="AA283" i="6"/>
  <c r="Z283" i="6"/>
  <c r="Y283" i="6"/>
  <c r="X283" i="6"/>
  <c r="W283" i="6"/>
  <c r="V283" i="6"/>
  <c r="U283" i="6"/>
  <c r="T283" i="6"/>
  <c r="S283" i="6"/>
  <c r="R283" i="6"/>
  <c r="Q283" i="6"/>
  <c r="P283" i="6"/>
  <c r="O283" i="6"/>
  <c r="N283" i="6"/>
  <c r="M283" i="6"/>
  <c r="L283" i="6"/>
  <c r="K283" i="6"/>
  <c r="J283" i="6"/>
  <c r="I283" i="6"/>
  <c r="H283" i="6"/>
  <c r="AC282" i="6"/>
  <c r="AB282" i="6"/>
  <c r="AA282" i="6"/>
  <c r="Z282" i="6"/>
  <c r="Y282" i="6"/>
  <c r="X282" i="6"/>
  <c r="W282" i="6"/>
  <c r="V282" i="6"/>
  <c r="U282" i="6"/>
  <c r="T282" i="6"/>
  <c r="S282" i="6"/>
  <c r="R282" i="6"/>
  <c r="Q282" i="6"/>
  <c r="P282" i="6"/>
  <c r="O282" i="6"/>
  <c r="N282" i="6"/>
  <c r="M282" i="6"/>
  <c r="L282" i="6"/>
  <c r="K282" i="6"/>
  <c r="J282" i="6"/>
  <c r="I282" i="6"/>
  <c r="H282" i="6"/>
  <c r="AC281" i="6"/>
  <c r="AB281" i="6"/>
  <c r="AA281" i="6"/>
  <c r="Z281" i="6"/>
  <c r="Y281" i="6"/>
  <c r="X281" i="6"/>
  <c r="W281" i="6"/>
  <c r="V281" i="6"/>
  <c r="U281" i="6"/>
  <c r="T281" i="6"/>
  <c r="S281" i="6"/>
  <c r="R281" i="6"/>
  <c r="Q281" i="6"/>
  <c r="P281" i="6"/>
  <c r="O281" i="6"/>
  <c r="N281" i="6"/>
  <c r="M281" i="6"/>
  <c r="L281" i="6"/>
  <c r="K281" i="6"/>
  <c r="J281" i="6"/>
  <c r="I281" i="6"/>
  <c r="H281" i="6"/>
  <c r="AC280" i="6"/>
  <c r="AB280" i="6"/>
  <c r="AA280" i="6"/>
  <c r="Z280" i="6"/>
  <c r="Y280" i="6"/>
  <c r="X280" i="6"/>
  <c r="W280" i="6"/>
  <c r="V280" i="6"/>
  <c r="U280" i="6"/>
  <c r="T280" i="6"/>
  <c r="S280" i="6"/>
  <c r="R280" i="6"/>
  <c r="Q280" i="6"/>
  <c r="P280" i="6"/>
  <c r="O280" i="6"/>
  <c r="N280" i="6"/>
  <c r="M280" i="6"/>
  <c r="L280" i="6"/>
  <c r="K280" i="6"/>
  <c r="J280" i="6"/>
  <c r="I280" i="6"/>
  <c r="H280" i="6"/>
  <c r="AC279" i="6"/>
  <c r="AB279" i="6"/>
  <c r="AA279" i="6"/>
  <c r="Z279" i="6"/>
  <c r="Y279" i="6"/>
  <c r="X279" i="6"/>
  <c r="W279" i="6"/>
  <c r="V279" i="6"/>
  <c r="U279" i="6"/>
  <c r="T279" i="6"/>
  <c r="S279" i="6"/>
  <c r="R279" i="6"/>
  <c r="Q279" i="6"/>
  <c r="P279" i="6"/>
  <c r="O279" i="6"/>
  <c r="N279" i="6"/>
  <c r="M279" i="6"/>
  <c r="L279" i="6"/>
  <c r="K279" i="6"/>
  <c r="J279" i="6"/>
  <c r="I279" i="6"/>
  <c r="H279" i="6"/>
  <c r="AC278" i="6"/>
  <c r="AB278" i="6"/>
  <c r="AA278" i="6"/>
  <c r="Z278" i="6"/>
  <c r="Y278" i="6"/>
  <c r="X278" i="6"/>
  <c r="W278" i="6"/>
  <c r="V278" i="6"/>
  <c r="U278" i="6"/>
  <c r="T278" i="6"/>
  <c r="S278" i="6"/>
  <c r="R278" i="6"/>
  <c r="Q278" i="6"/>
  <c r="P278" i="6"/>
  <c r="O278" i="6"/>
  <c r="N278" i="6"/>
  <c r="M278" i="6"/>
  <c r="L278" i="6"/>
  <c r="K278" i="6"/>
  <c r="J278" i="6"/>
  <c r="I278" i="6"/>
  <c r="H278" i="6"/>
  <c r="AC277" i="6"/>
  <c r="AB277" i="6"/>
  <c r="AA277" i="6"/>
  <c r="Z277" i="6"/>
  <c r="Y277" i="6"/>
  <c r="X277" i="6"/>
  <c r="W277" i="6"/>
  <c r="V277" i="6"/>
  <c r="U277" i="6"/>
  <c r="T277" i="6"/>
  <c r="S277" i="6"/>
  <c r="R277" i="6"/>
  <c r="Q277" i="6"/>
  <c r="P277" i="6"/>
  <c r="O277" i="6"/>
  <c r="N277" i="6"/>
  <c r="M277" i="6"/>
  <c r="L277" i="6"/>
  <c r="K277" i="6"/>
  <c r="J277" i="6"/>
  <c r="I277" i="6"/>
  <c r="H277" i="6"/>
  <c r="AC276" i="6"/>
  <c r="AB276" i="6"/>
  <c r="AA276" i="6"/>
  <c r="Z276" i="6"/>
  <c r="Y276" i="6"/>
  <c r="X276" i="6"/>
  <c r="W276" i="6"/>
  <c r="V276" i="6"/>
  <c r="U276" i="6"/>
  <c r="T276" i="6"/>
  <c r="S276" i="6"/>
  <c r="R276" i="6"/>
  <c r="Q276" i="6"/>
  <c r="P276" i="6"/>
  <c r="O276" i="6"/>
  <c r="N276" i="6"/>
  <c r="M276" i="6"/>
  <c r="L276" i="6"/>
  <c r="K276" i="6"/>
  <c r="J276" i="6"/>
  <c r="I276" i="6"/>
  <c r="H276" i="6"/>
  <c r="AC275" i="6"/>
  <c r="AB275" i="6"/>
  <c r="AA275" i="6"/>
  <c r="Z275" i="6"/>
  <c r="Y275" i="6"/>
  <c r="X275" i="6"/>
  <c r="W275" i="6"/>
  <c r="V275" i="6"/>
  <c r="U275" i="6"/>
  <c r="T275" i="6"/>
  <c r="S275" i="6"/>
  <c r="R275" i="6"/>
  <c r="Q275" i="6"/>
  <c r="P275" i="6"/>
  <c r="O275" i="6"/>
  <c r="N275" i="6"/>
  <c r="M275" i="6"/>
  <c r="L275" i="6"/>
  <c r="K275" i="6"/>
  <c r="J275" i="6"/>
  <c r="I275" i="6"/>
  <c r="H275" i="6"/>
  <c r="AC274" i="6"/>
  <c r="AB274" i="6"/>
  <c r="AA274" i="6"/>
  <c r="Z274" i="6"/>
  <c r="Y274" i="6"/>
  <c r="X274" i="6"/>
  <c r="W274" i="6"/>
  <c r="V274" i="6"/>
  <c r="U274" i="6"/>
  <c r="T274" i="6"/>
  <c r="S274" i="6"/>
  <c r="R274" i="6"/>
  <c r="Q274" i="6"/>
  <c r="P274" i="6"/>
  <c r="O274" i="6"/>
  <c r="N274" i="6"/>
  <c r="M274" i="6"/>
  <c r="L274" i="6"/>
  <c r="K274" i="6"/>
  <c r="J274" i="6"/>
  <c r="I274" i="6"/>
  <c r="H274" i="6"/>
  <c r="AC273" i="6"/>
  <c r="AB273" i="6"/>
  <c r="AA273" i="6"/>
  <c r="Z273" i="6"/>
  <c r="Y273" i="6"/>
  <c r="X273" i="6"/>
  <c r="W273" i="6"/>
  <c r="V273" i="6"/>
  <c r="U273" i="6"/>
  <c r="T273" i="6"/>
  <c r="S273" i="6"/>
  <c r="R273" i="6"/>
  <c r="Q273" i="6"/>
  <c r="P273" i="6"/>
  <c r="O273" i="6"/>
  <c r="N273" i="6"/>
  <c r="M273" i="6"/>
  <c r="L273" i="6"/>
  <c r="K273" i="6"/>
  <c r="J273" i="6"/>
  <c r="I273" i="6"/>
  <c r="H273" i="6"/>
  <c r="AC272" i="6"/>
  <c r="AB272" i="6"/>
  <c r="AA272" i="6"/>
  <c r="Z272" i="6"/>
  <c r="Y272" i="6"/>
  <c r="X272" i="6"/>
  <c r="W272" i="6"/>
  <c r="V272" i="6"/>
  <c r="U272" i="6"/>
  <c r="T272" i="6"/>
  <c r="S272" i="6"/>
  <c r="R272" i="6"/>
  <c r="Q272" i="6"/>
  <c r="P272" i="6"/>
  <c r="O272" i="6"/>
  <c r="N272" i="6"/>
  <c r="M272" i="6"/>
  <c r="L272" i="6"/>
  <c r="K272" i="6"/>
  <c r="J272" i="6"/>
  <c r="I272" i="6"/>
  <c r="H272" i="6"/>
  <c r="AC271" i="6"/>
  <c r="AB271" i="6"/>
  <c r="AA271" i="6"/>
  <c r="Z271" i="6"/>
  <c r="Y271" i="6"/>
  <c r="X271" i="6"/>
  <c r="W271" i="6"/>
  <c r="V271" i="6"/>
  <c r="U271" i="6"/>
  <c r="T271" i="6"/>
  <c r="S271" i="6"/>
  <c r="R271" i="6"/>
  <c r="Q271" i="6"/>
  <c r="P271" i="6"/>
  <c r="O271" i="6"/>
  <c r="N271" i="6"/>
  <c r="M271" i="6"/>
  <c r="L271" i="6"/>
  <c r="K271" i="6"/>
  <c r="J271" i="6"/>
  <c r="I271" i="6"/>
  <c r="H271" i="6"/>
  <c r="AC270" i="6"/>
  <c r="AB270" i="6"/>
  <c r="AA270" i="6"/>
  <c r="Z270" i="6"/>
  <c r="Y270" i="6"/>
  <c r="X270" i="6"/>
  <c r="W270" i="6"/>
  <c r="V270" i="6"/>
  <c r="U270" i="6"/>
  <c r="T270" i="6"/>
  <c r="S270" i="6"/>
  <c r="R270" i="6"/>
  <c r="Q270" i="6"/>
  <c r="P270" i="6"/>
  <c r="O270" i="6"/>
  <c r="N270" i="6"/>
  <c r="M270" i="6"/>
  <c r="L270" i="6"/>
  <c r="K270" i="6"/>
  <c r="J270" i="6"/>
  <c r="I270" i="6"/>
  <c r="H270" i="6"/>
  <c r="AC269" i="6"/>
  <c r="AB269" i="6"/>
  <c r="AA269" i="6"/>
  <c r="Z269" i="6"/>
  <c r="Y269" i="6"/>
  <c r="X269" i="6"/>
  <c r="W269" i="6"/>
  <c r="V269" i="6"/>
  <c r="U269" i="6"/>
  <c r="T269" i="6"/>
  <c r="S269" i="6"/>
  <c r="R269" i="6"/>
  <c r="Q269" i="6"/>
  <c r="P269" i="6"/>
  <c r="O269" i="6"/>
  <c r="N269" i="6"/>
  <c r="M269" i="6"/>
  <c r="L269" i="6"/>
  <c r="K269" i="6"/>
  <c r="J269" i="6"/>
  <c r="I269" i="6"/>
  <c r="H269" i="6"/>
  <c r="AC268" i="6"/>
  <c r="AB268" i="6"/>
  <c r="AA268" i="6"/>
  <c r="Z268" i="6"/>
  <c r="Y268" i="6"/>
  <c r="X268" i="6"/>
  <c r="W268" i="6"/>
  <c r="V268" i="6"/>
  <c r="U268" i="6"/>
  <c r="T268" i="6"/>
  <c r="S268" i="6"/>
  <c r="R268" i="6"/>
  <c r="Q268" i="6"/>
  <c r="P268" i="6"/>
  <c r="O268" i="6"/>
  <c r="N268" i="6"/>
  <c r="M268" i="6"/>
  <c r="L268" i="6"/>
  <c r="K268" i="6"/>
  <c r="J268" i="6"/>
  <c r="I268" i="6"/>
  <c r="H268" i="6"/>
  <c r="AC267" i="6"/>
  <c r="AB267" i="6"/>
  <c r="AA267" i="6"/>
  <c r="Z267" i="6"/>
  <c r="Y267" i="6"/>
  <c r="X267" i="6"/>
  <c r="W267" i="6"/>
  <c r="V267" i="6"/>
  <c r="U267" i="6"/>
  <c r="T267" i="6"/>
  <c r="S267" i="6"/>
  <c r="R267" i="6"/>
  <c r="Q267" i="6"/>
  <c r="P267" i="6"/>
  <c r="O267" i="6"/>
  <c r="N267" i="6"/>
  <c r="M267" i="6"/>
  <c r="L267" i="6"/>
  <c r="K267" i="6"/>
  <c r="J267" i="6"/>
  <c r="I267" i="6"/>
  <c r="H267" i="6"/>
  <c r="AC266" i="6"/>
  <c r="AB266" i="6"/>
  <c r="AA266" i="6"/>
  <c r="Z266" i="6"/>
  <c r="Y266" i="6"/>
  <c r="X266" i="6"/>
  <c r="W266" i="6"/>
  <c r="V266" i="6"/>
  <c r="U266" i="6"/>
  <c r="T266" i="6"/>
  <c r="S266" i="6"/>
  <c r="R266" i="6"/>
  <c r="Q266" i="6"/>
  <c r="P266" i="6"/>
  <c r="O266" i="6"/>
  <c r="N266" i="6"/>
  <c r="M266" i="6"/>
  <c r="L266" i="6"/>
  <c r="K266" i="6"/>
  <c r="J266" i="6"/>
  <c r="I266" i="6"/>
  <c r="H266" i="6"/>
  <c r="AC265" i="6"/>
  <c r="AB265" i="6"/>
  <c r="AA265" i="6"/>
  <c r="Z265" i="6"/>
  <c r="Y265" i="6"/>
  <c r="X265" i="6"/>
  <c r="W265" i="6"/>
  <c r="V265" i="6"/>
  <c r="U265" i="6"/>
  <c r="T265" i="6"/>
  <c r="S265" i="6"/>
  <c r="R265" i="6"/>
  <c r="Q265" i="6"/>
  <c r="P265" i="6"/>
  <c r="O265" i="6"/>
  <c r="N265" i="6"/>
  <c r="M265" i="6"/>
  <c r="L265" i="6"/>
  <c r="K265" i="6"/>
  <c r="J265" i="6"/>
  <c r="I265" i="6"/>
  <c r="H265" i="6"/>
  <c r="AC264" i="6"/>
  <c r="AB264" i="6"/>
  <c r="AA264" i="6"/>
  <c r="Z264" i="6"/>
  <c r="Y264" i="6"/>
  <c r="X264" i="6"/>
  <c r="W264" i="6"/>
  <c r="V264" i="6"/>
  <c r="U264" i="6"/>
  <c r="T264" i="6"/>
  <c r="S264" i="6"/>
  <c r="R264" i="6"/>
  <c r="Q264" i="6"/>
  <c r="P264" i="6"/>
  <c r="O264" i="6"/>
  <c r="N264" i="6"/>
  <c r="M264" i="6"/>
  <c r="L264" i="6"/>
  <c r="K264" i="6"/>
  <c r="J264" i="6"/>
  <c r="I264" i="6"/>
  <c r="H264" i="6"/>
  <c r="AC263" i="6"/>
  <c r="AB263" i="6"/>
  <c r="AA263" i="6"/>
  <c r="Z263" i="6"/>
  <c r="Y263" i="6"/>
  <c r="X263" i="6"/>
  <c r="W263" i="6"/>
  <c r="V263" i="6"/>
  <c r="U263" i="6"/>
  <c r="T263" i="6"/>
  <c r="S263" i="6"/>
  <c r="R263" i="6"/>
  <c r="Q263" i="6"/>
  <c r="P263" i="6"/>
  <c r="O263" i="6"/>
  <c r="N263" i="6"/>
  <c r="M263" i="6"/>
  <c r="L263" i="6"/>
  <c r="K263" i="6"/>
  <c r="J263" i="6"/>
  <c r="I263" i="6"/>
  <c r="H263" i="6"/>
  <c r="AC262" i="6"/>
  <c r="AB262" i="6"/>
  <c r="AA262" i="6"/>
  <c r="Z262" i="6"/>
  <c r="Y262" i="6"/>
  <c r="X262" i="6"/>
  <c r="W262" i="6"/>
  <c r="V262" i="6"/>
  <c r="U262" i="6"/>
  <c r="T262" i="6"/>
  <c r="S262" i="6"/>
  <c r="R262" i="6"/>
  <c r="Q262" i="6"/>
  <c r="P262" i="6"/>
  <c r="O262" i="6"/>
  <c r="N262" i="6"/>
  <c r="M262" i="6"/>
  <c r="L262" i="6"/>
  <c r="K262" i="6"/>
  <c r="J262" i="6"/>
  <c r="I262" i="6"/>
  <c r="H262" i="6"/>
  <c r="AC261" i="6"/>
  <c r="AB261" i="6"/>
  <c r="AA261" i="6"/>
  <c r="Z261" i="6"/>
  <c r="Y261" i="6"/>
  <c r="X261" i="6"/>
  <c r="W261" i="6"/>
  <c r="V261" i="6"/>
  <c r="U261" i="6"/>
  <c r="T261" i="6"/>
  <c r="S261" i="6"/>
  <c r="R261" i="6"/>
  <c r="Q261" i="6"/>
  <c r="P261" i="6"/>
  <c r="O261" i="6"/>
  <c r="N261" i="6"/>
  <c r="M261" i="6"/>
  <c r="L261" i="6"/>
  <c r="K261" i="6"/>
  <c r="J261" i="6"/>
  <c r="I261" i="6"/>
  <c r="H261" i="6"/>
  <c r="AC260" i="6"/>
  <c r="AB260" i="6"/>
  <c r="AA260" i="6"/>
  <c r="Z260" i="6"/>
  <c r="Y260" i="6"/>
  <c r="X260" i="6"/>
  <c r="W260" i="6"/>
  <c r="V260" i="6"/>
  <c r="U260" i="6"/>
  <c r="T260" i="6"/>
  <c r="S260" i="6"/>
  <c r="R260" i="6"/>
  <c r="Q260" i="6"/>
  <c r="P260" i="6"/>
  <c r="O260" i="6"/>
  <c r="N260" i="6"/>
  <c r="M260" i="6"/>
  <c r="L260" i="6"/>
  <c r="K260" i="6"/>
  <c r="J260" i="6"/>
  <c r="I260" i="6"/>
  <c r="H260" i="6"/>
  <c r="AC259" i="6"/>
  <c r="AB259" i="6"/>
  <c r="AA259" i="6"/>
  <c r="Z259" i="6"/>
  <c r="Y259" i="6"/>
  <c r="X259" i="6"/>
  <c r="W259" i="6"/>
  <c r="V259" i="6"/>
  <c r="U259" i="6"/>
  <c r="T259" i="6"/>
  <c r="S259" i="6"/>
  <c r="R259" i="6"/>
  <c r="Q259" i="6"/>
  <c r="P259" i="6"/>
  <c r="O259" i="6"/>
  <c r="N259" i="6"/>
  <c r="M259" i="6"/>
  <c r="L259" i="6"/>
  <c r="K259" i="6"/>
  <c r="J259" i="6"/>
  <c r="I259" i="6"/>
  <c r="H259" i="6"/>
  <c r="AC258" i="6"/>
  <c r="AB258" i="6"/>
  <c r="AA258" i="6"/>
  <c r="Z258" i="6"/>
  <c r="Y258" i="6"/>
  <c r="X258" i="6"/>
  <c r="W258" i="6"/>
  <c r="V258" i="6"/>
  <c r="U258" i="6"/>
  <c r="T258" i="6"/>
  <c r="S258" i="6"/>
  <c r="R258" i="6"/>
  <c r="Q258" i="6"/>
  <c r="P258" i="6"/>
  <c r="O258" i="6"/>
  <c r="N258" i="6"/>
  <c r="M258" i="6"/>
  <c r="L258" i="6"/>
  <c r="K258" i="6"/>
  <c r="J258" i="6"/>
  <c r="I258" i="6"/>
  <c r="H258" i="6"/>
  <c r="AC257" i="6"/>
  <c r="AB257" i="6"/>
  <c r="AA257" i="6"/>
  <c r="Z257" i="6"/>
  <c r="Y257" i="6"/>
  <c r="X257" i="6"/>
  <c r="W257" i="6"/>
  <c r="V257" i="6"/>
  <c r="U257" i="6"/>
  <c r="T257" i="6"/>
  <c r="S257" i="6"/>
  <c r="R257" i="6"/>
  <c r="Q257" i="6"/>
  <c r="P257" i="6"/>
  <c r="O257" i="6"/>
  <c r="N257" i="6"/>
  <c r="M257" i="6"/>
  <c r="L257" i="6"/>
  <c r="K257" i="6"/>
  <c r="J257" i="6"/>
  <c r="I257" i="6"/>
  <c r="H257" i="6"/>
  <c r="AC256" i="6"/>
  <c r="AB256" i="6"/>
  <c r="AA256" i="6"/>
  <c r="Z256" i="6"/>
  <c r="Y256" i="6"/>
  <c r="X256" i="6"/>
  <c r="W256" i="6"/>
  <c r="V256" i="6"/>
  <c r="U256" i="6"/>
  <c r="T256" i="6"/>
  <c r="S256" i="6"/>
  <c r="R256" i="6"/>
  <c r="Q256" i="6"/>
  <c r="P256" i="6"/>
  <c r="O256" i="6"/>
  <c r="N256" i="6"/>
  <c r="M256" i="6"/>
  <c r="L256" i="6"/>
  <c r="K256" i="6"/>
  <c r="J256" i="6"/>
  <c r="I256" i="6"/>
  <c r="H256" i="6"/>
  <c r="AC255" i="6"/>
  <c r="AB255" i="6"/>
  <c r="AA255" i="6"/>
  <c r="Z255" i="6"/>
  <c r="Y255" i="6"/>
  <c r="X255" i="6"/>
  <c r="W255" i="6"/>
  <c r="V255" i="6"/>
  <c r="U255" i="6"/>
  <c r="T255" i="6"/>
  <c r="S255" i="6"/>
  <c r="R255" i="6"/>
  <c r="Q255" i="6"/>
  <c r="P255" i="6"/>
  <c r="O255" i="6"/>
  <c r="N255" i="6"/>
  <c r="M255" i="6"/>
  <c r="L255" i="6"/>
  <c r="K255" i="6"/>
  <c r="J255" i="6"/>
  <c r="I255" i="6"/>
  <c r="H255" i="6"/>
  <c r="AC254" i="6"/>
  <c r="AB254" i="6"/>
  <c r="AA254" i="6"/>
  <c r="Z254" i="6"/>
  <c r="Y254" i="6"/>
  <c r="X254" i="6"/>
  <c r="W254" i="6"/>
  <c r="V254" i="6"/>
  <c r="U254" i="6"/>
  <c r="T254" i="6"/>
  <c r="S254" i="6"/>
  <c r="R254" i="6"/>
  <c r="Q254" i="6"/>
  <c r="P254" i="6"/>
  <c r="O254" i="6"/>
  <c r="N254" i="6"/>
  <c r="M254" i="6"/>
  <c r="L254" i="6"/>
  <c r="K254" i="6"/>
  <c r="J254" i="6"/>
  <c r="I254" i="6"/>
  <c r="H254" i="6"/>
  <c r="AC253" i="6"/>
  <c r="AB253" i="6"/>
  <c r="AA253" i="6"/>
  <c r="Z253" i="6"/>
  <c r="Y253" i="6"/>
  <c r="X253" i="6"/>
  <c r="W253" i="6"/>
  <c r="V253" i="6"/>
  <c r="U253" i="6"/>
  <c r="T253" i="6"/>
  <c r="S253" i="6"/>
  <c r="R253" i="6"/>
  <c r="Q253" i="6"/>
  <c r="P253" i="6"/>
  <c r="O253" i="6"/>
  <c r="N253" i="6"/>
  <c r="M253" i="6"/>
  <c r="L253" i="6"/>
  <c r="K253" i="6"/>
  <c r="J253" i="6"/>
  <c r="I253" i="6"/>
  <c r="H253" i="6"/>
  <c r="AC252" i="6"/>
  <c r="AB252" i="6"/>
  <c r="AA252" i="6"/>
  <c r="Z252" i="6"/>
  <c r="Y252" i="6"/>
  <c r="X252" i="6"/>
  <c r="W252" i="6"/>
  <c r="V252" i="6"/>
  <c r="U252" i="6"/>
  <c r="T252" i="6"/>
  <c r="S252" i="6"/>
  <c r="R252" i="6"/>
  <c r="Q252" i="6"/>
  <c r="P252" i="6"/>
  <c r="O252" i="6"/>
  <c r="N252" i="6"/>
  <c r="M252" i="6"/>
  <c r="L252" i="6"/>
  <c r="K252" i="6"/>
  <c r="J252" i="6"/>
  <c r="I252" i="6"/>
  <c r="H252" i="6"/>
  <c r="AC251" i="6"/>
  <c r="AB251" i="6"/>
  <c r="AA251" i="6"/>
  <c r="Z251" i="6"/>
  <c r="Y251" i="6"/>
  <c r="X251" i="6"/>
  <c r="W251" i="6"/>
  <c r="V251" i="6"/>
  <c r="U251" i="6"/>
  <c r="T251" i="6"/>
  <c r="S251" i="6"/>
  <c r="R251" i="6"/>
  <c r="Q251" i="6"/>
  <c r="P251" i="6"/>
  <c r="O251" i="6"/>
  <c r="N251" i="6"/>
  <c r="M251" i="6"/>
  <c r="L251" i="6"/>
  <c r="K251" i="6"/>
  <c r="J251" i="6"/>
  <c r="I251" i="6"/>
  <c r="H251" i="6"/>
  <c r="AC250" i="6"/>
  <c r="AB250" i="6"/>
  <c r="AA250" i="6"/>
  <c r="Z250" i="6"/>
  <c r="Y250" i="6"/>
  <c r="X250" i="6"/>
  <c r="W250" i="6"/>
  <c r="V250" i="6"/>
  <c r="U250" i="6"/>
  <c r="T250" i="6"/>
  <c r="S250" i="6"/>
  <c r="R250" i="6"/>
  <c r="Q250" i="6"/>
  <c r="P250" i="6"/>
  <c r="O250" i="6"/>
  <c r="N250" i="6"/>
  <c r="M250" i="6"/>
  <c r="L250" i="6"/>
  <c r="K250" i="6"/>
  <c r="J250" i="6"/>
  <c r="I250" i="6"/>
  <c r="H250" i="6"/>
  <c r="AC249" i="6"/>
  <c r="AB249" i="6"/>
  <c r="AA249" i="6"/>
  <c r="Z249" i="6"/>
  <c r="Y249" i="6"/>
  <c r="X249" i="6"/>
  <c r="W249" i="6"/>
  <c r="V249" i="6"/>
  <c r="U249" i="6"/>
  <c r="T249" i="6"/>
  <c r="S249" i="6"/>
  <c r="R249" i="6"/>
  <c r="Q249" i="6"/>
  <c r="P249" i="6"/>
  <c r="O249" i="6"/>
  <c r="N249" i="6"/>
  <c r="M249" i="6"/>
  <c r="L249" i="6"/>
  <c r="K249" i="6"/>
  <c r="J249" i="6"/>
  <c r="I249" i="6"/>
  <c r="H249" i="6"/>
  <c r="AC248" i="6"/>
  <c r="AB248" i="6"/>
  <c r="AA248" i="6"/>
  <c r="Z248" i="6"/>
  <c r="Y248" i="6"/>
  <c r="X248" i="6"/>
  <c r="W248" i="6"/>
  <c r="V248" i="6"/>
  <c r="U248" i="6"/>
  <c r="T248" i="6"/>
  <c r="S248" i="6"/>
  <c r="R248" i="6"/>
  <c r="Q248" i="6"/>
  <c r="P248" i="6"/>
  <c r="O248" i="6"/>
  <c r="N248" i="6"/>
  <c r="M248" i="6"/>
  <c r="L248" i="6"/>
  <c r="K248" i="6"/>
  <c r="J248" i="6"/>
  <c r="I248" i="6"/>
  <c r="H248" i="6"/>
  <c r="AC247" i="6"/>
  <c r="AB247" i="6"/>
  <c r="AA247" i="6"/>
  <c r="Z247" i="6"/>
  <c r="Y247" i="6"/>
  <c r="X247" i="6"/>
  <c r="W247" i="6"/>
  <c r="V247" i="6"/>
  <c r="U247" i="6"/>
  <c r="T247" i="6"/>
  <c r="S247" i="6"/>
  <c r="R247" i="6"/>
  <c r="Q247" i="6"/>
  <c r="P247" i="6"/>
  <c r="O247" i="6"/>
  <c r="N247" i="6"/>
  <c r="M247" i="6"/>
  <c r="L247" i="6"/>
  <c r="K247" i="6"/>
  <c r="J247" i="6"/>
  <c r="I247" i="6"/>
  <c r="H247" i="6"/>
  <c r="AC246" i="6"/>
  <c r="AB246" i="6"/>
  <c r="AA246" i="6"/>
  <c r="Z246" i="6"/>
  <c r="Y246" i="6"/>
  <c r="X246" i="6"/>
  <c r="W246" i="6"/>
  <c r="V246" i="6"/>
  <c r="U246" i="6"/>
  <c r="T246" i="6"/>
  <c r="S246" i="6"/>
  <c r="R246" i="6"/>
  <c r="Q246" i="6"/>
  <c r="P246" i="6"/>
  <c r="O246" i="6"/>
  <c r="N246" i="6"/>
  <c r="M246" i="6"/>
  <c r="L246" i="6"/>
  <c r="K246" i="6"/>
  <c r="J246" i="6"/>
  <c r="I246" i="6"/>
  <c r="H246" i="6"/>
  <c r="AC245" i="6"/>
  <c r="AB245" i="6"/>
  <c r="AA245" i="6"/>
  <c r="Z245" i="6"/>
  <c r="Y245" i="6"/>
  <c r="X245" i="6"/>
  <c r="W245" i="6"/>
  <c r="V245" i="6"/>
  <c r="U245" i="6"/>
  <c r="T245" i="6"/>
  <c r="S245" i="6"/>
  <c r="R245" i="6"/>
  <c r="Q245" i="6"/>
  <c r="P245" i="6"/>
  <c r="O245" i="6"/>
  <c r="N245" i="6"/>
  <c r="M245" i="6"/>
  <c r="L245" i="6"/>
  <c r="K245" i="6"/>
  <c r="J245" i="6"/>
  <c r="I245" i="6"/>
  <c r="H245" i="6"/>
  <c r="AC244" i="6"/>
  <c r="AB244" i="6"/>
  <c r="AA244" i="6"/>
  <c r="Z244" i="6"/>
  <c r="Y244" i="6"/>
  <c r="X244" i="6"/>
  <c r="W244" i="6"/>
  <c r="V244" i="6"/>
  <c r="U244" i="6"/>
  <c r="T244" i="6"/>
  <c r="S244" i="6"/>
  <c r="R244" i="6"/>
  <c r="Q244" i="6"/>
  <c r="P244" i="6"/>
  <c r="O244" i="6"/>
  <c r="N244" i="6"/>
  <c r="M244" i="6"/>
  <c r="L244" i="6"/>
  <c r="K244" i="6"/>
  <c r="J244" i="6"/>
  <c r="I244" i="6"/>
  <c r="H244" i="6"/>
  <c r="AC243" i="6"/>
  <c r="AB243" i="6"/>
  <c r="AA243" i="6"/>
  <c r="Z243" i="6"/>
  <c r="Y243" i="6"/>
  <c r="X243" i="6"/>
  <c r="W243" i="6"/>
  <c r="V243" i="6"/>
  <c r="U243" i="6"/>
  <c r="T243" i="6"/>
  <c r="S243" i="6"/>
  <c r="R243" i="6"/>
  <c r="Q243" i="6"/>
  <c r="P243" i="6"/>
  <c r="O243" i="6"/>
  <c r="N243" i="6"/>
  <c r="M243" i="6"/>
  <c r="L243" i="6"/>
  <c r="K243" i="6"/>
  <c r="J243" i="6"/>
  <c r="I243" i="6"/>
  <c r="H243" i="6"/>
  <c r="AC242" i="6"/>
  <c r="AB242" i="6"/>
  <c r="AA242" i="6"/>
  <c r="Z242" i="6"/>
  <c r="Y242" i="6"/>
  <c r="X242" i="6"/>
  <c r="W242" i="6"/>
  <c r="V242" i="6"/>
  <c r="U242" i="6"/>
  <c r="T242" i="6"/>
  <c r="S242" i="6"/>
  <c r="R242" i="6"/>
  <c r="Q242" i="6"/>
  <c r="P242" i="6"/>
  <c r="O242" i="6"/>
  <c r="N242" i="6"/>
  <c r="M242" i="6"/>
  <c r="L242" i="6"/>
  <c r="K242" i="6"/>
  <c r="J242" i="6"/>
  <c r="I242" i="6"/>
  <c r="H242" i="6"/>
  <c r="AC241" i="6"/>
  <c r="AB241" i="6"/>
  <c r="AA241" i="6"/>
  <c r="Z241" i="6"/>
  <c r="Y241" i="6"/>
  <c r="X241" i="6"/>
  <c r="W241" i="6"/>
  <c r="V241" i="6"/>
  <c r="U241" i="6"/>
  <c r="T241" i="6"/>
  <c r="S241" i="6"/>
  <c r="R241" i="6"/>
  <c r="Q241" i="6"/>
  <c r="P241" i="6"/>
  <c r="O241" i="6"/>
  <c r="N241" i="6"/>
  <c r="M241" i="6"/>
  <c r="L241" i="6"/>
  <c r="K241" i="6"/>
  <c r="J241" i="6"/>
  <c r="I241" i="6"/>
  <c r="H241" i="6"/>
  <c r="AC240" i="6"/>
  <c r="AB240" i="6"/>
  <c r="AA240" i="6"/>
  <c r="Z240" i="6"/>
  <c r="Y240" i="6"/>
  <c r="X240" i="6"/>
  <c r="W240" i="6"/>
  <c r="V240" i="6"/>
  <c r="U240" i="6"/>
  <c r="T240" i="6"/>
  <c r="S240" i="6"/>
  <c r="R240" i="6"/>
  <c r="Q240" i="6"/>
  <c r="P240" i="6"/>
  <c r="O240" i="6"/>
  <c r="N240" i="6"/>
  <c r="M240" i="6"/>
  <c r="L240" i="6"/>
  <c r="K240" i="6"/>
  <c r="J240" i="6"/>
  <c r="I240" i="6"/>
  <c r="H240" i="6"/>
  <c r="AC239" i="6"/>
  <c r="AB239" i="6"/>
  <c r="AA239" i="6"/>
  <c r="Z239" i="6"/>
  <c r="Y239" i="6"/>
  <c r="X239" i="6"/>
  <c r="W239" i="6"/>
  <c r="V239" i="6"/>
  <c r="U239" i="6"/>
  <c r="T239" i="6"/>
  <c r="S239" i="6"/>
  <c r="R239" i="6"/>
  <c r="Q239" i="6"/>
  <c r="P239" i="6"/>
  <c r="O239" i="6"/>
  <c r="N239" i="6"/>
  <c r="M239" i="6"/>
  <c r="L239" i="6"/>
  <c r="K239" i="6"/>
  <c r="J239" i="6"/>
  <c r="I239" i="6"/>
  <c r="H239" i="6"/>
  <c r="AC238" i="6"/>
  <c r="AB238" i="6"/>
  <c r="AA238" i="6"/>
  <c r="Z238" i="6"/>
  <c r="Y238" i="6"/>
  <c r="X238" i="6"/>
  <c r="W238" i="6"/>
  <c r="V238" i="6"/>
  <c r="U238" i="6"/>
  <c r="T238" i="6"/>
  <c r="S238" i="6"/>
  <c r="R238" i="6"/>
  <c r="Q238" i="6"/>
  <c r="P238" i="6"/>
  <c r="O238" i="6"/>
  <c r="N238" i="6"/>
  <c r="M238" i="6"/>
  <c r="L238" i="6"/>
  <c r="K238" i="6"/>
  <c r="J238" i="6"/>
  <c r="I238" i="6"/>
  <c r="H238" i="6"/>
  <c r="AC237" i="6"/>
  <c r="AB237" i="6"/>
  <c r="AA237" i="6"/>
  <c r="Z237" i="6"/>
  <c r="Y237" i="6"/>
  <c r="X237" i="6"/>
  <c r="W237" i="6"/>
  <c r="V237" i="6"/>
  <c r="U237" i="6"/>
  <c r="T237" i="6"/>
  <c r="S237" i="6"/>
  <c r="R237" i="6"/>
  <c r="Q237" i="6"/>
  <c r="P237" i="6"/>
  <c r="O237" i="6"/>
  <c r="N237" i="6"/>
  <c r="M237" i="6"/>
  <c r="L237" i="6"/>
  <c r="K237" i="6"/>
  <c r="J237" i="6"/>
  <c r="I237" i="6"/>
  <c r="H237" i="6"/>
  <c r="AC236" i="6"/>
  <c r="AB236" i="6"/>
  <c r="AA236" i="6"/>
  <c r="Z236" i="6"/>
  <c r="Y236" i="6"/>
  <c r="X236" i="6"/>
  <c r="W236" i="6"/>
  <c r="V236" i="6"/>
  <c r="U236" i="6"/>
  <c r="T236" i="6"/>
  <c r="S236" i="6"/>
  <c r="R236" i="6"/>
  <c r="Q236" i="6"/>
  <c r="P236" i="6"/>
  <c r="O236" i="6"/>
  <c r="N236" i="6"/>
  <c r="M236" i="6"/>
  <c r="L236" i="6"/>
  <c r="K236" i="6"/>
  <c r="J236" i="6"/>
  <c r="I236" i="6"/>
  <c r="H236" i="6"/>
  <c r="AC235" i="6"/>
  <c r="AB235" i="6"/>
  <c r="AA235" i="6"/>
  <c r="Z235" i="6"/>
  <c r="Y235" i="6"/>
  <c r="X235" i="6"/>
  <c r="W235" i="6"/>
  <c r="V235" i="6"/>
  <c r="U235" i="6"/>
  <c r="T235" i="6"/>
  <c r="S235" i="6"/>
  <c r="R235" i="6"/>
  <c r="Q235" i="6"/>
  <c r="P235" i="6"/>
  <c r="O235" i="6"/>
  <c r="N235" i="6"/>
  <c r="M235" i="6"/>
  <c r="L235" i="6"/>
  <c r="K235" i="6"/>
  <c r="J235" i="6"/>
  <c r="I235" i="6"/>
  <c r="H235" i="6"/>
  <c r="AC234" i="6"/>
  <c r="AB234" i="6"/>
  <c r="AA234" i="6"/>
  <c r="Z234" i="6"/>
  <c r="Y234" i="6"/>
  <c r="X234" i="6"/>
  <c r="W234" i="6"/>
  <c r="V234" i="6"/>
  <c r="U234" i="6"/>
  <c r="T234" i="6"/>
  <c r="S234" i="6"/>
  <c r="R234" i="6"/>
  <c r="Q234" i="6"/>
  <c r="P234" i="6"/>
  <c r="O234" i="6"/>
  <c r="N234" i="6"/>
  <c r="M234" i="6"/>
  <c r="L234" i="6"/>
  <c r="K234" i="6"/>
  <c r="J234" i="6"/>
  <c r="I234" i="6"/>
  <c r="H234" i="6"/>
  <c r="AC233" i="6"/>
  <c r="AB233" i="6"/>
  <c r="AA233" i="6"/>
  <c r="Z233" i="6"/>
  <c r="Y233" i="6"/>
  <c r="X233" i="6"/>
  <c r="W233" i="6"/>
  <c r="V233" i="6"/>
  <c r="U233" i="6"/>
  <c r="T233" i="6"/>
  <c r="S233" i="6"/>
  <c r="R233" i="6"/>
  <c r="Q233" i="6"/>
  <c r="P233" i="6"/>
  <c r="O233" i="6"/>
  <c r="N233" i="6"/>
  <c r="M233" i="6"/>
  <c r="L233" i="6"/>
  <c r="K233" i="6"/>
  <c r="J233" i="6"/>
  <c r="I233" i="6"/>
  <c r="H233" i="6"/>
  <c r="AC232" i="6"/>
  <c r="AB232" i="6"/>
  <c r="AA232" i="6"/>
  <c r="Z232" i="6"/>
  <c r="Y232" i="6"/>
  <c r="X232" i="6"/>
  <c r="W232" i="6"/>
  <c r="V232" i="6"/>
  <c r="U232" i="6"/>
  <c r="T232" i="6"/>
  <c r="S232" i="6"/>
  <c r="R232" i="6"/>
  <c r="Q232" i="6"/>
  <c r="P232" i="6"/>
  <c r="O232" i="6"/>
  <c r="N232" i="6"/>
  <c r="M232" i="6"/>
  <c r="L232" i="6"/>
  <c r="K232" i="6"/>
  <c r="J232" i="6"/>
  <c r="I232" i="6"/>
  <c r="H232" i="6"/>
  <c r="AC231" i="6"/>
  <c r="AB231" i="6"/>
  <c r="AA231" i="6"/>
  <c r="Z231" i="6"/>
  <c r="Y231" i="6"/>
  <c r="X231" i="6"/>
  <c r="W231" i="6"/>
  <c r="V231" i="6"/>
  <c r="U231" i="6"/>
  <c r="T231" i="6"/>
  <c r="S231" i="6"/>
  <c r="R231" i="6"/>
  <c r="Q231" i="6"/>
  <c r="P231" i="6"/>
  <c r="O231" i="6"/>
  <c r="N231" i="6"/>
  <c r="M231" i="6"/>
  <c r="L231" i="6"/>
  <c r="K231" i="6"/>
  <c r="J231" i="6"/>
  <c r="I231" i="6"/>
  <c r="H231" i="6"/>
  <c r="AC230" i="6"/>
  <c r="AB230" i="6"/>
  <c r="AA230" i="6"/>
  <c r="Z230" i="6"/>
  <c r="Y230" i="6"/>
  <c r="X230" i="6"/>
  <c r="W230" i="6"/>
  <c r="V230" i="6"/>
  <c r="U230" i="6"/>
  <c r="T230" i="6"/>
  <c r="S230" i="6"/>
  <c r="R230" i="6"/>
  <c r="Q230" i="6"/>
  <c r="P230" i="6"/>
  <c r="O230" i="6"/>
  <c r="N230" i="6"/>
  <c r="M230" i="6"/>
  <c r="L230" i="6"/>
  <c r="K230" i="6"/>
  <c r="J230" i="6"/>
  <c r="I230" i="6"/>
  <c r="H230" i="6"/>
  <c r="AC229" i="6"/>
  <c r="AB229" i="6"/>
  <c r="AA229" i="6"/>
  <c r="Z229" i="6"/>
  <c r="Y229" i="6"/>
  <c r="X229" i="6"/>
  <c r="W229" i="6"/>
  <c r="V229" i="6"/>
  <c r="U229" i="6"/>
  <c r="T229" i="6"/>
  <c r="S229" i="6"/>
  <c r="R229" i="6"/>
  <c r="Q229" i="6"/>
  <c r="P229" i="6"/>
  <c r="O229" i="6"/>
  <c r="N229" i="6"/>
  <c r="M229" i="6"/>
  <c r="L229" i="6"/>
  <c r="K229" i="6"/>
  <c r="J229" i="6"/>
  <c r="I229" i="6"/>
  <c r="H229" i="6"/>
  <c r="AC228" i="6"/>
  <c r="AB228" i="6"/>
  <c r="AA228" i="6"/>
  <c r="Z228" i="6"/>
  <c r="Y228" i="6"/>
  <c r="X228" i="6"/>
  <c r="W228" i="6"/>
  <c r="V228" i="6"/>
  <c r="U228" i="6"/>
  <c r="T228" i="6"/>
  <c r="S228" i="6"/>
  <c r="R228" i="6"/>
  <c r="Q228" i="6"/>
  <c r="P228" i="6"/>
  <c r="O228" i="6"/>
  <c r="N228" i="6"/>
  <c r="M228" i="6"/>
  <c r="L228" i="6"/>
  <c r="K228" i="6"/>
  <c r="J228" i="6"/>
  <c r="I228" i="6"/>
  <c r="H228" i="6"/>
  <c r="AC227" i="6"/>
  <c r="AB227" i="6"/>
  <c r="AA227" i="6"/>
  <c r="Z227" i="6"/>
  <c r="Y227" i="6"/>
  <c r="X227" i="6"/>
  <c r="W227" i="6"/>
  <c r="V227" i="6"/>
  <c r="U227" i="6"/>
  <c r="T227" i="6"/>
  <c r="S227" i="6"/>
  <c r="R227" i="6"/>
  <c r="Q227" i="6"/>
  <c r="P227" i="6"/>
  <c r="O227" i="6"/>
  <c r="N227" i="6"/>
  <c r="M227" i="6"/>
  <c r="L227" i="6"/>
  <c r="K227" i="6"/>
  <c r="J227" i="6"/>
  <c r="I227" i="6"/>
  <c r="H227" i="6"/>
  <c r="AC226" i="6"/>
  <c r="AB226" i="6"/>
  <c r="AA226" i="6"/>
  <c r="Z226" i="6"/>
  <c r="Y226" i="6"/>
  <c r="X226" i="6"/>
  <c r="W226" i="6"/>
  <c r="V226" i="6"/>
  <c r="U226" i="6"/>
  <c r="T226" i="6"/>
  <c r="S226" i="6"/>
  <c r="R226" i="6"/>
  <c r="Q226" i="6"/>
  <c r="P226" i="6"/>
  <c r="O226" i="6"/>
  <c r="N226" i="6"/>
  <c r="M226" i="6"/>
  <c r="L226" i="6"/>
  <c r="K226" i="6"/>
  <c r="J226" i="6"/>
  <c r="I226" i="6"/>
  <c r="H226" i="6"/>
  <c r="AC225" i="6"/>
  <c r="AB225" i="6"/>
  <c r="AA225" i="6"/>
  <c r="Z225" i="6"/>
  <c r="Y225" i="6"/>
  <c r="X225" i="6"/>
  <c r="W225" i="6"/>
  <c r="V225" i="6"/>
  <c r="U225" i="6"/>
  <c r="T225" i="6"/>
  <c r="S225" i="6"/>
  <c r="R225" i="6"/>
  <c r="Q225" i="6"/>
  <c r="P225" i="6"/>
  <c r="O225" i="6"/>
  <c r="N225" i="6"/>
  <c r="M225" i="6"/>
  <c r="L225" i="6"/>
  <c r="K225" i="6"/>
  <c r="J225" i="6"/>
  <c r="I225" i="6"/>
  <c r="H225" i="6"/>
  <c r="AC224" i="6"/>
  <c r="AB224" i="6"/>
  <c r="AA224" i="6"/>
  <c r="Z224" i="6"/>
  <c r="Y224" i="6"/>
  <c r="X224" i="6"/>
  <c r="W224" i="6"/>
  <c r="V224" i="6"/>
  <c r="U224" i="6"/>
  <c r="T224" i="6"/>
  <c r="S224" i="6"/>
  <c r="R224" i="6"/>
  <c r="Q224" i="6"/>
  <c r="P224" i="6"/>
  <c r="O224" i="6"/>
  <c r="N224" i="6"/>
  <c r="M224" i="6"/>
  <c r="L224" i="6"/>
  <c r="K224" i="6"/>
  <c r="J224" i="6"/>
  <c r="I224" i="6"/>
  <c r="H224" i="6"/>
  <c r="AC223" i="6"/>
  <c r="AB223" i="6"/>
  <c r="AA223" i="6"/>
  <c r="Z223" i="6"/>
  <c r="Y223" i="6"/>
  <c r="X223" i="6"/>
  <c r="W223" i="6"/>
  <c r="V223" i="6"/>
  <c r="U223" i="6"/>
  <c r="T223" i="6"/>
  <c r="S223" i="6"/>
  <c r="R223" i="6"/>
  <c r="Q223" i="6"/>
  <c r="P223" i="6"/>
  <c r="O223" i="6"/>
  <c r="N223" i="6"/>
  <c r="M223" i="6"/>
  <c r="L223" i="6"/>
  <c r="K223" i="6"/>
  <c r="J223" i="6"/>
  <c r="I223" i="6"/>
  <c r="H223" i="6"/>
  <c r="AC222" i="6"/>
  <c r="AB222" i="6"/>
  <c r="AA222" i="6"/>
  <c r="Z222" i="6"/>
  <c r="Y222" i="6"/>
  <c r="X222" i="6"/>
  <c r="W222" i="6"/>
  <c r="V222" i="6"/>
  <c r="U222" i="6"/>
  <c r="T222" i="6"/>
  <c r="S222" i="6"/>
  <c r="R222" i="6"/>
  <c r="Q222" i="6"/>
  <c r="P222" i="6"/>
  <c r="O222" i="6"/>
  <c r="N222" i="6"/>
  <c r="M222" i="6"/>
  <c r="L222" i="6"/>
  <c r="K222" i="6"/>
  <c r="J222" i="6"/>
  <c r="I222" i="6"/>
  <c r="H222" i="6"/>
  <c r="AC221" i="6"/>
  <c r="AB221" i="6"/>
  <c r="AA221" i="6"/>
  <c r="Z221" i="6"/>
  <c r="Y221" i="6"/>
  <c r="X221" i="6"/>
  <c r="W221" i="6"/>
  <c r="V221" i="6"/>
  <c r="U221" i="6"/>
  <c r="T221" i="6"/>
  <c r="S221" i="6"/>
  <c r="R221" i="6"/>
  <c r="Q221" i="6"/>
  <c r="P221" i="6"/>
  <c r="O221" i="6"/>
  <c r="N221" i="6"/>
  <c r="M221" i="6"/>
  <c r="L221" i="6"/>
  <c r="K221" i="6"/>
  <c r="J221" i="6"/>
  <c r="I221" i="6"/>
  <c r="H221" i="6"/>
  <c r="AC220" i="6"/>
  <c r="AB220" i="6"/>
  <c r="AA220" i="6"/>
  <c r="Z220" i="6"/>
  <c r="Y220" i="6"/>
  <c r="X220" i="6"/>
  <c r="W220" i="6"/>
  <c r="V220" i="6"/>
  <c r="U220" i="6"/>
  <c r="T220" i="6"/>
  <c r="S220" i="6"/>
  <c r="R220" i="6"/>
  <c r="Q220" i="6"/>
  <c r="P220" i="6"/>
  <c r="O220" i="6"/>
  <c r="N220" i="6"/>
  <c r="M220" i="6"/>
  <c r="L220" i="6"/>
  <c r="K220" i="6"/>
  <c r="J220" i="6"/>
  <c r="I220" i="6"/>
  <c r="H220" i="6"/>
  <c r="AC219" i="6"/>
  <c r="AB219" i="6"/>
  <c r="AA219" i="6"/>
  <c r="Z219" i="6"/>
  <c r="Y219" i="6"/>
  <c r="X219" i="6"/>
  <c r="W219" i="6"/>
  <c r="V219" i="6"/>
  <c r="U219" i="6"/>
  <c r="T219" i="6"/>
  <c r="S219" i="6"/>
  <c r="R219" i="6"/>
  <c r="Q219" i="6"/>
  <c r="P219" i="6"/>
  <c r="O219" i="6"/>
  <c r="N219" i="6"/>
  <c r="M219" i="6"/>
  <c r="L219" i="6"/>
  <c r="K219" i="6"/>
  <c r="J219" i="6"/>
  <c r="I219" i="6"/>
  <c r="H219" i="6"/>
  <c r="AC218" i="6"/>
  <c r="AB218" i="6"/>
  <c r="AA218" i="6"/>
  <c r="Z218" i="6"/>
  <c r="Y218" i="6"/>
  <c r="X218" i="6"/>
  <c r="W218" i="6"/>
  <c r="V218" i="6"/>
  <c r="U218" i="6"/>
  <c r="T218" i="6"/>
  <c r="S218" i="6"/>
  <c r="R218" i="6"/>
  <c r="Q218" i="6"/>
  <c r="P218" i="6"/>
  <c r="O218" i="6"/>
  <c r="N218" i="6"/>
  <c r="M218" i="6"/>
  <c r="L218" i="6"/>
  <c r="K218" i="6"/>
  <c r="J218" i="6"/>
  <c r="I218" i="6"/>
  <c r="H218" i="6"/>
  <c r="AC217" i="6"/>
  <c r="AB217" i="6"/>
  <c r="AA217" i="6"/>
  <c r="Z217" i="6"/>
  <c r="Y217" i="6"/>
  <c r="X217" i="6"/>
  <c r="W217" i="6"/>
  <c r="V217" i="6"/>
  <c r="U217" i="6"/>
  <c r="T217" i="6"/>
  <c r="S217" i="6"/>
  <c r="R217" i="6"/>
  <c r="Q217" i="6"/>
  <c r="P217" i="6"/>
  <c r="O217" i="6"/>
  <c r="N217" i="6"/>
  <c r="M217" i="6"/>
  <c r="L217" i="6"/>
  <c r="K217" i="6"/>
  <c r="J217" i="6"/>
  <c r="I217" i="6"/>
  <c r="H217" i="6"/>
  <c r="AC216" i="6"/>
  <c r="AB216" i="6"/>
  <c r="AA216" i="6"/>
  <c r="Z216" i="6"/>
  <c r="Y216" i="6"/>
  <c r="X216" i="6"/>
  <c r="W216" i="6"/>
  <c r="V216" i="6"/>
  <c r="U216" i="6"/>
  <c r="T216" i="6"/>
  <c r="S216" i="6"/>
  <c r="R216" i="6"/>
  <c r="Q216" i="6"/>
  <c r="P216" i="6"/>
  <c r="O216" i="6"/>
  <c r="N216" i="6"/>
  <c r="M216" i="6"/>
  <c r="L216" i="6"/>
  <c r="K216" i="6"/>
  <c r="J216" i="6"/>
  <c r="I216" i="6"/>
  <c r="H216" i="6"/>
  <c r="AC215" i="6"/>
  <c r="AB215" i="6"/>
  <c r="AA215" i="6"/>
  <c r="Z215" i="6"/>
  <c r="Y215" i="6"/>
  <c r="X215" i="6"/>
  <c r="W215" i="6"/>
  <c r="V215" i="6"/>
  <c r="U215" i="6"/>
  <c r="T215" i="6"/>
  <c r="S215" i="6"/>
  <c r="R215" i="6"/>
  <c r="Q215" i="6"/>
  <c r="P215" i="6"/>
  <c r="O215" i="6"/>
  <c r="N215" i="6"/>
  <c r="M215" i="6"/>
  <c r="L215" i="6"/>
  <c r="K215" i="6"/>
  <c r="J215" i="6"/>
  <c r="I215" i="6"/>
  <c r="H215" i="6"/>
  <c r="AC214" i="6"/>
  <c r="AB214" i="6"/>
  <c r="AA214" i="6"/>
  <c r="Z214" i="6"/>
  <c r="Y214" i="6"/>
  <c r="X214" i="6"/>
  <c r="W214" i="6"/>
  <c r="V214" i="6"/>
  <c r="U214" i="6"/>
  <c r="T214" i="6"/>
  <c r="S214" i="6"/>
  <c r="R214" i="6"/>
  <c r="Q214" i="6"/>
  <c r="P214" i="6"/>
  <c r="O214" i="6"/>
  <c r="N214" i="6"/>
  <c r="M214" i="6"/>
  <c r="L214" i="6"/>
  <c r="K214" i="6"/>
  <c r="J214" i="6"/>
  <c r="I214" i="6"/>
  <c r="H214" i="6"/>
  <c r="AC213" i="6"/>
  <c r="AB213" i="6"/>
  <c r="AA213" i="6"/>
  <c r="Z213" i="6"/>
  <c r="Y213" i="6"/>
  <c r="X213" i="6"/>
  <c r="W213" i="6"/>
  <c r="V213" i="6"/>
  <c r="U213" i="6"/>
  <c r="T213" i="6"/>
  <c r="S213" i="6"/>
  <c r="R213" i="6"/>
  <c r="Q213" i="6"/>
  <c r="P213" i="6"/>
  <c r="O213" i="6"/>
  <c r="N213" i="6"/>
  <c r="M213" i="6"/>
  <c r="L213" i="6"/>
  <c r="K213" i="6"/>
  <c r="J213" i="6"/>
  <c r="I213" i="6"/>
  <c r="H213" i="6"/>
  <c r="AC212" i="6"/>
  <c r="AB212" i="6"/>
  <c r="AA212" i="6"/>
  <c r="Z212" i="6"/>
  <c r="Y212" i="6"/>
  <c r="X212" i="6"/>
  <c r="W212" i="6"/>
  <c r="V212" i="6"/>
  <c r="U212" i="6"/>
  <c r="T212" i="6"/>
  <c r="S212" i="6"/>
  <c r="R212" i="6"/>
  <c r="Q212" i="6"/>
  <c r="P212" i="6"/>
  <c r="O212" i="6"/>
  <c r="N212" i="6"/>
  <c r="M212" i="6"/>
  <c r="L212" i="6"/>
  <c r="K212" i="6"/>
  <c r="J212" i="6"/>
  <c r="I212" i="6"/>
  <c r="H212" i="6"/>
  <c r="AC211" i="6"/>
  <c r="AB211" i="6"/>
  <c r="AA211" i="6"/>
  <c r="Z211" i="6"/>
  <c r="Y211" i="6"/>
  <c r="X211" i="6"/>
  <c r="W211" i="6"/>
  <c r="V211" i="6"/>
  <c r="U211" i="6"/>
  <c r="T211" i="6"/>
  <c r="S211" i="6"/>
  <c r="R211" i="6"/>
  <c r="Q211" i="6"/>
  <c r="P211" i="6"/>
  <c r="O211" i="6"/>
  <c r="N211" i="6"/>
  <c r="M211" i="6"/>
  <c r="L211" i="6"/>
  <c r="K211" i="6"/>
  <c r="J211" i="6"/>
  <c r="I211" i="6"/>
  <c r="H211" i="6"/>
  <c r="AC210" i="6"/>
  <c r="AB210" i="6"/>
  <c r="AA210" i="6"/>
  <c r="Z210" i="6"/>
  <c r="Y210" i="6"/>
  <c r="X210" i="6"/>
  <c r="W210" i="6"/>
  <c r="V210" i="6"/>
  <c r="U210" i="6"/>
  <c r="T210" i="6"/>
  <c r="S210" i="6"/>
  <c r="R210" i="6"/>
  <c r="Q210" i="6"/>
  <c r="P210" i="6"/>
  <c r="O210" i="6"/>
  <c r="N210" i="6"/>
  <c r="M210" i="6"/>
  <c r="L210" i="6"/>
  <c r="K210" i="6"/>
  <c r="J210" i="6"/>
  <c r="I210" i="6"/>
  <c r="H210" i="6"/>
  <c r="AC209" i="6"/>
  <c r="AB209" i="6"/>
  <c r="AA209" i="6"/>
  <c r="Z209" i="6"/>
  <c r="Y209" i="6"/>
  <c r="X209" i="6"/>
  <c r="W209" i="6"/>
  <c r="V209" i="6"/>
  <c r="U209" i="6"/>
  <c r="T209" i="6"/>
  <c r="S209" i="6"/>
  <c r="R209" i="6"/>
  <c r="Q209" i="6"/>
  <c r="P209" i="6"/>
  <c r="O209" i="6"/>
  <c r="N209" i="6"/>
  <c r="M209" i="6"/>
  <c r="L209" i="6"/>
  <c r="K209" i="6"/>
  <c r="J209" i="6"/>
  <c r="I209" i="6"/>
  <c r="H209" i="6"/>
  <c r="AC208" i="6"/>
  <c r="AB208" i="6"/>
  <c r="AA208" i="6"/>
  <c r="Z208" i="6"/>
  <c r="Y208" i="6"/>
  <c r="X208" i="6"/>
  <c r="W208" i="6"/>
  <c r="V208" i="6"/>
  <c r="U208" i="6"/>
  <c r="T208" i="6"/>
  <c r="S208" i="6"/>
  <c r="R208" i="6"/>
  <c r="Q208" i="6"/>
  <c r="P208" i="6"/>
  <c r="O208" i="6"/>
  <c r="N208" i="6"/>
  <c r="M208" i="6"/>
  <c r="L208" i="6"/>
  <c r="K208" i="6"/>
  <c r="J208" i="6"/>
  <c r="I208" i="6"/>
  <c r="H208" i="6"/>
  <c r="AC207" i="6"/>
  <c r="AB207" i="6"/>
  <c r="AA207" i="6"/>
  <c r="Z207" i="6"/>
  <c r="Y207" i="6"/>
  <c r="X207" i="6"/>
  <c r="W207" i="6"/>
  <c r="V207" i="6"/>
  <c r="U207" i="6"/>
  <c r="T207" i="6"/>
  <c r="S207" i="6"/>
  <c r="R207" i="6"/>
  <c r="Q207" i="6"/>
  <c r="P207" i="6"/>
  <c r="O207" i="6"/>
  <c r="N207" i="6"/>
  <c r="M207" i="6"/>
  <c r="L207" i="6"/>
  <c r="K207" i="6"/>
  <c r="J207" i="6"/>
  <c r="I207" i="6"/>
  <c r="H207" i="6"/>
  <c r="AC206" i="6"/>
  <c r="AB206" i="6"/>
  <c r="AA206" i="6"/>
  <c r="Z206" i="6"/>
  <c r="Y206" i="6"/>
  <c r="X206" i="6"/>
  <c r="W206" i="6"/>
  <c r="V206" i="6"/>
  <c r="U206" i="6"/>
  <c r="T206" i="6"/>
  <c r="S206" i="6"/>
  <c r="R206" i="6"/>
  <c r="Q206" i="6"/>
  <c r="P206" i="6"/>
  <c r="O206" i="6"/>
  <c r="N206" i="6"/>
  <c r="M206" i="6"/>
  <c r="L206" i="6"/>
  <c r="K206" i="6"/>
  <c r="J206" i="6"/>
  <c r="I206" i="6"/>
  <c r="H206" i="6"/>
  <c r="AC205" i="6"/>
  <c r="AB205" i="6"/>
  <c r="AA205" i="6"/>
  <c r="Z205" i="6"/>
  <c r="Y205" i="6"/>
  <c r="X205" i="6"/>
  <c r="W205" i="6"/>
  <c r="V205" i="6"/>
  <c r="U205" i="6"/>
  <c r="T205" i="6"/>
  <c r="S205" i="6"/>
  <c r="R205" i="6"/>
  <c r="Q205" i="6"/>
  <c r="P205" i="6"/>
  <c r="O205" i="6"/>
  <c r="N205" i="6"/>
  <c r="M205" i="6"/>
  <c r="L205" i="6"/>
  <c r="K205" i="6"/>
  <c r="J205" i="6"/>
  <c r="I205" i="6"/>
  <c r="H205" i="6"/>
  <c r="AC204" i="6"/>
  <c r="AB204" i="6"/>
  <c r="AA204" i="6"/>
  <c r="Z204" i="6"/>
  <c r="Y204" i="6"/>
  <c r="X204" i="6"/>
  <c r="W204" i="6"/>
  <c r="V204" i="6"/>
  <c r="U204" i="6"/>
  <c r="T204" i="6"/>
  <c r="S204" i="6"/>
  <c r="R204" i="6"/>
  <c r="Q204" i="6"/>
  <c r="P204" i="6"/>
  <c r="O204" i="6"/>
  <c r="N204" i="6"/>
  <c r="M204" i="6"/>
  <c r="L204" i="6"/>
  <c r="K204" i="6"/>
  <c r="J204" i="6"/>
  <c r="I204" i="6"/>
  <c r="H204" i="6"/>
  <c r="AC203" i="6"/>
  <c r="AB203" i="6"/>
  <c r="AA203" i="6"/>
  <c r="Z203" i="6"/>
  <c r="Y203" i="6"/>
  <c r="X203" i="6"/>
  <c r="W203" i="6"/>
  <c r="V203" i="6"/>
  <c r="U203" i="6"/>
  <c r="T203" i="6"/>
  <c r="S203" i="6"/>
  <c r="R203" i="6"/>
  <c r="Q203" i="6"/>
  <c r="P203" i="6"/>
  <c r="O203" i="6"/>
  <c r="N203" i="6"/>
  <c r="M203" i="6"/>
  <c r="L203" i="6"/>
  <c r="K203" i="6"/>
  <c r="J203" i="6"/>
  <c r="I203" i="6"/>
  <c r="H203" i="6"/>
  <c r="AC202" i="6"/>
  <c r="AB202" i="6"/>
  <c r="AA202" i="6"/>
  <c r="Z202" i="6"/>
  <c r="Y202" i="6"/>
  <c r="X202" i="6"/>
  <c r="W202" i="6"/>
  <c r="V202" i="6"/>
  <c r="U202" i="6"/>
  <c r="T202" i="6"/>
  <c r="S202" i="6"/>
  <c r="R202" i="6"/>
  <c r="Q202" i="6"/>
  <c r="P202" i="6"/>
  <c r="O202" i="6"/>
  <c r="N202" i="6"/>
  <c r="M202" i="6"/>
  <c r="L202" i="6"/>
  <c r="K202" i="6"/>
  <c r="J202" i="6"/>
  <c r="I202" i="6"/>
  <c r="H202" i="6"/>
  <c r="AC201" i="6"/>
  <c r="AB201" i="6"/>
  <c r="AA201" i="6"/>
  <c r="Z201" i="6"/>
  <c r="Y201" i="6"/>
  <c r="X201" i="6"/>
  <c r="W201" i="6"/>
  <c r="V201" i="6"/>
  <c r="U201" i="6"/>
  <c r="T201" i="6"/>
  <c r="S201" i="6"/>
  <c r="R201" i="6"/>
  <c r="Q201" i="6"/>
  <c r="P201" i="6"/>
  <c r="O201" i="6"/>
  <c r="N201" i="6"/>
  <c r="M201" i="6"/>
  <c r="L201" i="6"/>
  <c r="K201" i="6"/>
  <c r="J201" i="6"/>
  <c r="I201" i="6"/>
  <c r="H201" i="6"/>
  <c r="AC200" i="6"/>
  <c r="AB200" i="6"/>
  <c r="AA200" i="6"/>
  <c r="Z200" i="6"/>
  <c r="Y200" i="6"/>
  <c r="X200" i="6"/>
  <c r="W200" i="6"/>
  <c r="V200" i="6"/>
  <c r="U200" i="6"/>
  <c r="T200" i="6"/>
  <c r="S200" i="6"/>
  <c r="R200" i="6"/>
  <c r="Q200" i="6"/>
  <c r="P200" i="6"/>
  <c r="O200" i="6"/>
  <c r="N200" i="6"/>
  <c r="M200" i="6"/>
  <c r="L200" i="6"/>
  <c r="K200" i="6"/>
  <c r="J200" i="6"/>
  <c r="I200" i="6"/>
  <c r="H200" i="6"/>
  <c r="AC199" i="6"/>
  <c r="AB199" i="6"/>
  <c r="AA199" i="6"/>
  <c r="Z199" i="6"/>
  <c r="Y199" i="6"/>
  <c r="X199" i="6"/>
  <c r="W199" i="6"/>
  <c r="V199" i="6"/>
  <c r="U199" i="6"/>
  <c r="T199" i="6"/>
  <c r="S199" i="6"/>
  <c r="R199" i="6"/>
  <c r="Q199" i="6"/>
  <c r="P199" i="6"/>
  <c r="O199" i="6"/>
  <c r="N199" i="6"/>
  <c r="M199" i="6"/>
  <c r="L199" i="6"/>
  <c r="K199" i="6"/>
  <c r="J199" i="6"/>
  <c r="I199" i="6"/>
  <c r="H199" i="6"/>
  <c r="AC198" i="6"/>
  <c r="AB198" i="6"/>
  <c r="AA198" i="6"/>
  <c r="Z198" i="6"/>
  <c r="Y198" i="6"/>
  <c r="X198" i="6"/>
  <c r="W198" i="6"/>
  <c r="V198" i="6"/>
  <c r="U198" i="6"/>
  <c r="T198" i="6"/>
  <c r="S198" i="6"/>
  <c r="R198" i="6"/>
  <c r="Q198" i="6"/>
  <c r="P198" i="6"/>
  <c r="O198" i="6"/>
  <c r="N198" i="6"/>
  <c r="M198" i="6"/>
  <c r="L198" i="6"/>
  <c r="K198" i="6"/>
  <c r="J198" i="6"/>
  <c r="I198" i="6"/>
  <c r="H198" i="6"/>
  <c r="AC197" i="6"/>
  <c r="AB197" i="6"/>
  <c r="AA197" i="6"/>
  <c r="Z197" i="6"/>
  <c r="Y197" i="6"/>
  <c r="X197" i="6"/>
  <c r="W197" i="6"/>
  <c r="V197" i="6"/>
  <c r="U197" i="6"/>
  <c r="T197" i="6"/>
  <c r="S197" i="6"/>
  <c r="R197" i="6"/>
  <c r="Q197" i="6"/>
  <c r="P197" i="6"/>
  <c r="O197" i="6"/>
  <c r="N197" i="6"/>
  <c r="M197" i="6"/>
  <c r="L197" i="6"/>
  <c r="K197" i="6"/>
  <c r="J197" i="6"/>
  <c r="I197" i="6"/>
  <c r="H197" i="6"/>
  <c r="AC196" i="6"/>
  <c r="AB196" i="6"/>
  <c r="AA196" i="6"/>
  <c r="Z196" i="6"/>
  <c r="Y196" i="6"/>
  <c r="X196" i="6"/>
  <c r="W196" i="6"/>
  <c r="V196" i="6"/>
  <c r="U196" i="6"/>
  <c r="T196" i="6"/>
  <c r="S196" i="6"/>
  <c r="R196" i="6"/>
  <c r="Q196" i="6"/>
  <c r="P196" i="6"/>
  <c r="O196" i="6"/>
  <c r="N196" i="6"/>
  <c r="M196" i="6"/>
  <c r="L196" i="6"/>
  <c r="K196" i="6"/>
  <c r="J196" i="6"/>
  <c r="I196" i="6"/>
  <c r="H196" i="6"/>
  <c r="AC195" i="6"/>
  <c r="AB195" i="6"/>
  <c r="AA195" i="6"/>
  <c r="Z195" i="6"/>
  <c r="Y195" i="6"/>
  <c r="X195" i="6"/>
  <c r="W195" i="6"/>
  <c r="V195" i="6"/>
  <c r="U195" i="6"/>
  <c r="T195" i="6"/>
  <c r="S195" i="6"/>
  <c r="R195" i="6"/>
  <c r="Q195" i="6"/>
  <c r="P195" i="6"/>
  <c r="O195" i="6"/>
  <c r="N195" i="6"/>
  <c r="M195" i="6"/>
  <c r="L195" i="6"/>
  <c r="K195" i="6"/>
  <c r="J195" i="6"/>
  <c r="I195" i="6"/>
  <c r="H195" i="6"/>
  <c r="AC194" i="6"/>
  <c r="AB194" i="6"/>
  <c r="AA194" i="6"/>
  <c r="Z194" i="6"/>
  <c r="Y194" i="6"/>
  <c r="X194" i="6"/>
  <c r="W194" i="6"/>
  <c r="V194" i="6"/>
  <c r="U194" i="6"/>
  <c r="T194" i="6"/>
  <c r="S194" i="6"/>
  <c r="R194" i="6"/>
  <c r="Q194" i="6"/>
  <c r="P194" i="6"/>
  <c r="O194" i="6"/>
  <c r="N194" i="6"/>
  <c r="M194" i="6"/>
  <c r="L194" i="6"/>
  <c r="K194" i="6"/>
  <c r="J194" i="6"/>
  <c r="I194" i="6"/>
  <c r="H194" i="6"/>
  <c r="AC193" i="6"/>
  <c r="AB193" i="6"/>
  <c r="AA193" i="6"/>
  <c r="Z193" i="6"/>
  <c r="Y193" i="6"/>
  <c r="X193" i="6"/>
  <c r="W193" i="6"/>
  <c r="V193" i="6"/>
  <c r="U193" i="6"/>
  <c r="T193" i="6"/>
  <c r="S193" i="6"/>
  <c r="R193" i="6"/>
  <c r="Q193" i="6"/>
  <c r="P193" i="6"/>
  <c r="O193" i="6"/>
  <c r="N193" i="6"/>
  <c r="M193" i="6"/>
  <c r="L193" i="6"/>
  <c r="K193" i="6"/>
  <c r="J193" i="6"/>
  <c r="I193" i="6"/>
  <c r="H193" i="6"/>
  <c r="AC192" i="6"/>
  <c r="AB192" i="6"/>
  <c r="AA192" i="6"/>
  <c r="Z192" i="6"/>
  <c r="Y192" i="6"/>
  <c r="X192" i="6"/>
  <c r="W192" i="6"/>
  <c r="V192" i="6"/>
  <c r="U192" i="6"/>
  <c r="T192" i="6"/>
  <c r="S192" i="6"/>
  <c r="R192" i="6"/>
  <c r="Q192" i="6"/>
  <c r="P192" i="6"/>
  <c r="O192" i="6"/>
  <c r="N192" i="6"/>
  <c r="M192" i="6"/>
  <c r="L192" i="6"/>
  <c r="K192" i="6"/>
  <c r="J192" i="6"/>
  <c r="I192" i="6"/>
  <c r="H192" i="6"/>
  <c r="AC191" i="6"/>
  <c r="AB191" i="6"/>
  <c r="AA191" i="6"/>
  <c r="Z191" i="6"/>
  <c r="Y191" i="6"/>
  <c r="X191" i="6"/>
  <c r="W191" i="6"/>
  <c r="V191" i="6"/>
  <c r="U191" i="6"/>
  <c r="T191" i="6"/>
  <c r="S191" i="6"/>
  <c r="R191" i="6"/>
  <c r="Q191" i="6"/>
  <c r="P191" i="6"/>
  <c r="O191" i="6"/>
  <c r="N191" i="6"/>
  <c r="M191" i="6"/>
  <c r="L191" i="6"/>
  <c r="K191" i="6"/>
  <c r="J191" i="6"/>
  <c r="I191" i="6"/>
  <c r="H191" i="6"/>
  <c r="AC190" i="6"/>
  <c r="AB190" i="6"/>
  <c r="AA190" i="6"/>
  <c r="Z190" i="6"/>
  <c r="Y190" i="6"/>
  <c r="X190" i="6"/>
  <c r="W190" i="6"/>
  <c r="V190" i="6"/>
  <c r="U190" i="6"/>
  <c r="T190" i="6"/>
  <c r="S190" i="6"/>
  <c r="R190" i="6"/>
  <c r="Q190" i="6"/>
  <c r="P190" i="6"/>
  <c r="O190" i="6"/>
  <c r="N190" i="6"/>
  <c r="M190" i="6"/>
  <c r="L190" i="6"/>
  <c r="K190" i="6"/>
  <c r="J190" i="6"/>
  <c r="I190" i="6"/>
  <c r="H190" i="6"/>
  <c r="AC189" i="6"/>
  <c r="AB189" i="6"/>
  <c r="AA189" i="6"/>
  <c r="Z189" i="6"/>
  <c r="Y189" i="6"/>
  <c r="X189" i="6"/>
  <c r="W189" i="6"/>
  <c r="V189" i="6"/>
  <c r="U189" i="6"/>
  <c r="T189" i="6"/>
  <c r="S189" i="6"/>
  <c r="R189" i="6"/>
  <c r="Q189" i="6"/>
  <c r="P189" i="6"/>
  <c r="O189" i="6"/>
  <c r="N189" i="6"/>
  <c r="M189" i="6"/>
  <c r="L189" i="6"/>
  <c r="K189" i="6"/>
  <c r="J189" i="6"/>
  <c r="I189" i="6"/>
  <c r="H189" i="6"/>
  <c r="AC188" i="6"/>
  <c r="AB188" i="6"/>
  <c r="AA188" i="6"/>
  <c r="Z188" i="6"/>
  <c r="Y188" i="6"/>
  <c r="X188" i="6"/>
  <c r="W188" i="6"/>
  <c r="V188" i="6"/>
  <c r="U188" i="6"/>
  <c r="T188" i="6"/>
  <c r="S188" i="6"/>
  <c r="R188" i="6"/>
  <c r="Q188" i="6"/>
  <c r="P188" i="6"/>
  <c r="O188" i="6"/>
  <c r="N188" i="6"/>
  <c r="M188" i="6"/>
  <c r="L188" i="6"/>
  <c r="K188" i="6"/>
  <c r="J188" i="6"/>
  <c r="I188" i="6"/>
  <c r="H188" i="6"/>
  <c r="AC187" i="6"/>
  <c r="AB187" i="6"/>
  <c r="AA187" i="6"/>
  <c r="Z187" i="6"/>
  <c r="Y187" i="6"/>
  <c r="X187" i="6"/>
  <c r="W187" i="6"/>
  <c r="V187" i="6"/>
  <c r="U187" i="6"/>
  <c r="T187" i="6"/>
  <c r="S187" i="6"/>
  <c r="R187" i="6"/>
  <c r="Q187" i="6"/>
  <c r="P187" i="6"/>
  <c r="O187" i="6"/>
  <c r="N187" i="6"/>
  <c r="M187" i="6"/>
  <c r="L187" i="6"/>
  <c r="K187" i="6"/>
  <c r="J187" i="6"/>
  <c r="I187" i="6"/>
  <c r="H187" i="6"/>
  <c r="AC186" i="6"/>
  <c r="AB186" i="6"/>
  <c r="AA186" i="6"/>
  <c r="Z186" i="6"/>
  <c r="Y186" i="6"/>
  <c r="X186" i="6"/>
  <c r="W186" i="6"/>
  <c r="V186" i="6"/>
  <c r="U186" i="6"/>
  <c r="T186" i="6"/>
  <c r="S186" i="6"/>
  <c r="R186" i="6"/>
  <c r="Q186" i="6"/>
  <c r="P186" i="6"/>
  <c r="O186" i="6"/>
  <c r="N186" i="6"/>
  <c r="M186" i="6"/>
  <c r="L186" i="6"/>
  <c r="K186" i="6"/>
  <c r="J186" i="6"/>
  <c r="I186" i="6"/>
  <c r="H186" i="6"/>
  <c r="AC185" i="6"/>
  <c r="AB185" i="6"/>
  <c r="AA185" i="6"/>
  <c r="Z185" i="6"/>
  <c r="Y185" i="6"/>
  <c r="X185" i="6"/>
  <c r="W185" i="6"/>
  <c r="V185" i="6"/>
  <c r="U185" i="6"/>
  <c r="T185" i="6"/>
  <c r="S185" i="6"/>
  <c r="R185" i="6"/>
  <c r="Q185" i="6"/>
  <c r="P185" i="6"/>
  <c r="O185" i="6"/>
  <c r="N185" i="6"/>
  <c r="M185" i="6"/>
  <c r="L185" i="6"/>
  <c r="K185" i="6"/>
  <c r="J185" i="6"/>
  <c r="I185" i="6"/>
  <c r="H185" i="6"/>
  <c r="AC184" i="6"/>
  <c r="AB184" i="6"/>
  <c r="AA184" i="6"/>
  <c r="Z184" i="6"/>
  <c r="Y184" i="6"/>
  <c r="X184" i="6"/>
  <c r="W184" i="6"/>
  <c r="V184" i="6"/>
  <c r="U184" i="6"/>
  <c r="T184" i="6"/>
  <c r="S184" i="6"/>
  <c r="R184" i="6"/>
  <c r="Q184" i="6"/>
  <c r="P184" i="6"/>
  <c r="O184" i="6"/>
  <c r="N184" i="6"/>
  <c r="M184" i="6"/>
  <c r="L184" i="6"/>
  <c r="K184" i="6"/>
  <c r="J184" i="6"/>
  <c r="I184" i="6"/>
  <c r="H184" i="6"/>
  <c r="AC183" i="6"/>
  <c r="AB183" i="6"/>
  <c r="AA183" i="6"/>
  <c r="Z183" i="6"/>
  <c r="Y183" i="6"/>
  <c r="X183" i="6"/>
  <c r="W183" i="6"/>
  <c r="V183" i="6"/>
  <c r="U183" i="6"/>
  <c r="T183" i="6"/>
  <c r="S183" i="6"/>
  <c r="R183" i="6"/>
  <c r="Q183" i="6"/>
  <c r="P183" i="6"/>
  <c r="O183" i="6"/>
  <c r="N183" i="6"/>
  <c r="M183" i="6"/>
  <c r="L183" i="6"/>
  <c r="K183" i="6"/>
  <c r="J183" i="6"/>
  <c r="I183" i="6"/>
  <c r="H183" i="6"/>
  <c r="AC182" i="6"/>
  <c r="AB182" i="6"/>
  <c r="AA182" i="6"/>
  <c r="Z182" i="6"/>
  <c r="Y182" i="6"/>
  <c r="X182" i="6"/>
  <c r="W182" i="6"/>
  <c r="V182" i="6"/>
  <c r="U182" i="6"/>
  <c r="T182" i="6"/>
  <c r="S182" i="6"/>
  <c r="R182" i="6"/>
  <c r="Q182" i="6"/>
  <c r="P182" i="6"/>
  <c r="O182" i="6"/>
  <c r="N182" i="6"/>
  <c r="M182" i="6"/>
  <c r="L182" i="6"/>
  <c r="K182" i="6"/>
  <c r="J182" i="6"/>
  <c r="I182" i="6"/>
  <c r="H182" i="6"/>
  <c r="AC181" i="6"/>
  <c r="AB181" i="6"/>
  <c r="AA181" i="6"/>
  <c r="Z181" i="6"/>
  <c r="Y181" i="6"/>
  <c r="X181" i="6"/>
  <c r="W181" i="6"/>
  <c r="V181" i="6"/>
  <c r="U181" i="6"/>
  <c r="T181" i="6"/>
  <c r="S181" i="6"/>
  <c r="R181" i="6"/>
  <c r="Q181" i="6"/>
  <c r="P181" i="6"/>
  <c r="O181" i="6"/>
  <c r="N181" i="6"/>
  <c r="M181" i="6"/>
  <c r="L181" i="6"/>
  <c r="K181" i="6"/>
  <c r="J181" i="6"/>
  <c r="I181" i="6"/>
  <c r="H181" i="6"/>
  <c r="AC180" i="6"/>
  <c r="AB180" i="6"/>
  <c r="AA180" i="6"/>
  <c r="Z180" i="6"/>
  <c r="Y180" i="6"/>
  <c r="X180" i="6"/>
  <c r="W180" i="6"/>
  <c r="V180" i="6"/>
  <c r="U180" i="6"/>
  <c r="T180" i="6"/>
  <c r="S180" i="6"/>
  <c r="R180" i="6"/>
  <c r="Q180" i="6"/>
  <c r="P180" i="6"/>
  <c r="O180" i="6"/>
  <c r="N180" i="6"/>
  <c r="M180" i="6"/>
  <c r="L180" i="6"/>
  <c r="K180" i="6"/>
  <c r="J180" i="6"/>
  <c r="I180" i="6"/>
  <c r="H180" i="6"/>
  <c r="AC179" i="6"/>
  <c r="AB179" i="6"/>
  <c r="AA179" i="6"/>
  <c r="Z179" i="6"/>
  <c r="Y179" i="6"/>
  <c r="X179" i="6"/>
  <c r="W179" i="6"/>
  <c r="V179" i="6"/>
  <c r="U179" i="6"/>
  <c r="T179" i="6"/>
  <c r="S179" i="6"/>
  <c r="R179" i="6"/>
  <c r="Q179" i="6"/>
  <c r="P179" i="6"/>
  <c r="O179" i="6"/>
  <c r="N179" i="6"/>
  <c r="M179" i="6"/>
  <c r="L179" i="6"/>
  <c r="K179" i="6"/>
  <c r="J179" i="6"/>
  <c r="I179" i="6"/>
  <c r="H179" i="6"/>
  <c r="AC178" i="6"/>
  <c r="AB178" i="6"/>
  <c r="AA178" i="6"/>
  <c r="Z178" i="6"/>
  <c r="Y178" i="6"/>
  <c r="X178" i="6"/>
  <c r="W178" i="6"/>
  <c r="V178" i="6"/>
  <c r="U178" i="6"/>
  <c r="T178" i="6"/>
  <c r="S178" i="6"/>
  <c r="R178" i="6"/>
  <c r="Q178" i="6"/>
  <c r="P178" i="6"/>
  <c r="O178" i="6"/>
  <c r="N178" i="6"/>
  <c r="M178" i="6"/>
  <c r="L178" i="6"/>
  <c r="K178" i="6"/>
  <c r="J178" i="6"/>
  <c r="I178" i="6"/>
  <c r="H178" i="6"/>
  <c r="AC177" i="6"/>
  <c r="AB177" i="6"/>
  <c r="AA177" i="6"/>
  <c r="Z177" i="6"/>
  <c r="Y177" i="6"/>
  <c r="X177" i="6"/>
  <c r="W177" i="6"/>
  <c r="V177" i="6"/>
  <c r="U177" i="6"/>
  <c r="T177" i="6"/>
  <c r="S177" i="6"/>
  <c r="R177" i="6"/>
  <c r="Q177" i="6"/>
  <c r="P177" i="6"/>
  <c r="O177" i="6"/>
  <c r="N177" i="6"/>
  <c r="M177" i="6"/>
  <c r="L177" i="6"/>
  <c r="K177" i="6"/>
  <c r="J177" i="6"/>
  <c r="I177" i="6"/>
  <c r="H177" i="6"/>
  <c r="AC176" i="6"/>
  <c r="AB176" i="6"/>
  <c r="AA176" i="6"/>
  <c r="Z176" i="6"/>
  <c r="Y176" i="6"/>
  <c r="X176" i="6"/>
  <c r="W176" i="6"/>
  <c r="V176" i="6"/>
  <c r="U176" i="6"/>
  <c r="T176" i="6"/>
  <c r="S176" i="6"/>
  <c r="R176" i="6"/>
  <c r="Q176" i="6"/>
  <c r="P176" i="6"/>
  <c r="O176" i="6"/>
  <c r="N176" i="6"/>
  <c r="M176" i="6"/>
  <c r="L176" i="6"/>
  <c r="K176" i="6"/>
  <c r="J176" i="6"/>
  <c r="I176" i="6"/>
  <c r="H176" i="6"/>
  <c r="AC175" i="6"/>
  <c r="AB175" i="6"/>
  <c r="AA175" i="6"/>
  <c r="Z175" i="6"/>
  <c r="Y175" i="6"/>
  <c r="X175" i="6"/>
  <c r="W175" i="6"/>
  <c r="V175" i="6"/>
  <c r="U175" i="6"/>
  <c r="T175" i="6"/>
  <c r="S175" i="6"/>
  <c r="R175" i="6"/>
  <c r="Q175" i="6"/>
  <c r="P175" i="6"/>
  <c r="O175" i="6"/>
  <c r="N175" i="6"/>
  <c r="M175" i="6"/>
  <c r="L175" i="6"/>
  <c r="K175" i="6"/>
  <c r="J175" i="6"/>
  <c r="I175" i="6"/>
  <c r="H175" i="6"/>
  <c r="AC174" i="6"/>
  <c r="AB174" i="6"/>
  <c r="AA174" i="6"/>
  <c r="Z174" i="6"/>
  <c r="Y174" i="6"/>
  <c r="X174" i="6"/>
  <c r="W174" i="6"/>
  <c r="V174" i="6"/>
  <c r="U174" i="6"/>
  <c r="T174" i="6"/>
  <c r="S174" i="6"/>
  <c r="R174" i="6"/>
  <c r="Q174" i="6"/>
  <c r="P174" i="6"/>
  <c r="O174" i="6"/>
  <c r="N174" i="6"/>
  <c r="M174" i="6"/>
  <c r="L174" i="6"/>
  <c r="K174" i="6"/>
  <c r="J174" i="6"/>
  <c r="I174" i="6"/>
  <c r="H174" i="6"/>
  <c r="AC173" i="6"/>
  <c r="AB173" i="6"/>
  <c r="AA173" i="6"/>
  <c r="Z173" i="6"/>
  <c r="Y173" i="6"/>
  <c r="X173" i="6"/>
  <c r="W173" i="6"/>
  <c r="V173" i="6"/>
  <c r="U173" i="6"/>
  <c r="T173" i="6"/>
  <c r="S173" i="6"/>
  <c r="R173" i="6"/>
  <c r="Q173" i="6"/>
  <c r="P173" i="6"/>
  <c r="O173" i="6"/>
  <c r="N173" i="6"/>
  <c r="M173" i="6"/>
  <c r="L173" i="6"/>
  <c r="K173" i="6"/>
  <c r="J173" i="6"/>
  <c r="I173" i="6"/>
  <c r="H173" i="6"/>
  <c r="AC172" i="6"/>
  <c r="AB172" i="6"/>
  <c r="AA172" i="6"/>
  <c r="Z172" i="6"/>
  <c r="Y172" i="6"/>
  <c r="X172" i="6"/>
  <c r="W172" i="6"/>
  <c r="V172" i="6"/>
  <c r="U172" i="6"/>
  <c r="T172" i="6"/>
  <c r="S172" i="6"/>
  <c r="R172" i="6"/>
  <c r="Q172" i="6"/>
  <c r="P172" i="6"/>
  <c r="O172" i="6"/>
  <c r="N172" i="6"/>
  <c r="M172" i="6"/>
  <c r="L172" i="6"/>
  <c r="K172" i="6"/>
  <c r="J172" i="6"/>
  <c r="I172" i="6"/>
  <c r="H172" i="6"/>
  <c r="AC171" i="6"/>
  <c r="AB171" i="6"/>
  <c r="AA171" i="6"/>
  <c r="Z171" i="6"/>
  <c r="Y171" i="6"/>
  <c r="X171" i="6"/>
  <c r="W171" i="6"/>
  <c r="V171" i="6"/>
  <c r="U171" i="6"/>
  <c r="T171" i="6"/>
  <c r="S171" i="6"/>
  <c r="R171" i="6"/>
  <c r="Q171" i="6"/>
  <c r="P171" i="6"/>
  <c r="O171" i="6"/>
  <c r="N171" i="6"/>
  <c r="M171" i="6"/>
  <c r="L171" i="6"/>
  <c r="K171" i="6"/>
  <c r="J171" i="6"/>
  <c r="I171" i="6"/>
  <c r="H171" i="6"/>
  <c r="AC170" i="6"/>
  <c r="AB170" i="6"/>
  <c r="AA170" i="6"/>
  <c r="Z170" i="6"/>
  <c r="Y170" i="6"/>
  <c r="X170" i="6"/>
  <c r="W170" i="6"/>
  <c r="V170" i="6"/>
  <c r="U170" i="6"/>
  <c r="T170" i="6"/>
  <c r="S170" i="6"/>
  <c r="R170" i="6"/>
  <c r="Q170" i="6"/>
  <c r="P170" i="6"/>
  <c r="O170" i="6"/>
  <c r="N170" i="6"/>
  <c r="M170" i="6"/>
  <c r="L170" i="6"/>
  <c r="K170" i="6"/>
  <c r="J170" i="6"/>
  <c r="I170" i="6"/>
  <c r="H170" i="6"/>
  <c r="AC169" i="6"/>
  <c r="AB169" i="6"/>
  <c r="AA169" i="6"/>
  <c r="Z169" i="6"/>
  <c r="Y169" i="6"/>
  <c r="X169" i="6"/>
  <c r="W169" i="6"/>
  <c r="V169" i="6"/>
  <c r="U169" i="6"/>
  <c r="T169" i="6"/>
  <c r="S169" i="6"/>
  <c r="R169" i="6"/>
  <c r="Q169" i="6"/>
  <c r="P169" i="6"/>
  <c r="O169" i="6"/>
  <c r="N169" i="6"/>
  <c r="M169" i="6"/>
  <c r="L169" i="6"/>
  <c r="K169" i="6"/>
  <c r="J169" i="6"/>
  <c r="I169" i="6"/>
  <c r="H169" i="6"/>
  <c r="AC168" i="6"/>
  <c r="AB168" i="6"/>
  <c r="AA168" i="6"/>
  <c r="Z168" i="6"/>
  <c r="Y168" i="6"/>
  <c r="X168" i="6"/>
  <c r="W168" i="6"/>
  <c r="V168" i="6"/>
  <c r="U168" i="6"/>
  <c r="T168" i="6"/>
  <c r="S168" i="6"/>
  <c r="R168" i="6"/>
  <c r="Q168" i="6"/>
  <c r="P168" i="6"/>
  <c r="O168" i="6"/>
  <c r="N168" i="6"/>
  <c r="M168" i="6"/>
  <c r="L168" i="6"/>
  <c r="K168" i="6"/>
  <c r="J168" i="6"/>
  <c r="I168" i="6"/>
  <c r="H168" i="6"/>
  <c r="AC167" i="6"/>
  <c r="AB167" i="6"/>
  <c r="AA167" i="6"/>
  <c r="Z167" i="6"/>
  <c r="Y167" i="6"/>
  <c r="X167" i="6"/>
  <c r="W167" i="6"/>
  <c r="V167" i="6"/>
  <c r="U167" i="6"/>
  <c r="T167" i="6"/>
  <c r="S167" i="6"/>
  <c r="R167" i="6"/>
  <c r="Q167" i="6"/>
  <c r="P167" i="6"/>
  <c r="O167" i="6"/>
  <c r="N167" i="6"/>
  <c r="M167" i="6"/>
  <c r="L167" i="6"/>
  <c r="K167" i="6"/>
  <c r="J167" i="6"/>
  <c r="I167" i="6"/>
  <c r="H167" i="6"/>
  <c r="AC166" i="6"/>
  <c r="AB166" i="6"/>
  <c r="AA166" i="6"/>
  <c r="Z166" i="6"/>
  <c r="Y166" i="6"/>
  <c r="X166" i="6"/>
  <c r="W166" i="6"/>
  <c r="V166" i="6"/>
  <c r="U166" i="6"/>
  <c r="T166" i="6"/>
  <c r="S166" i="6"/>
  <c r="R166" i="6"/>
  <c r="Q166" i="6"/>
  <c r="P166" i="6"/>
  <c r="O166" i="6"/>
  <c r="N166" i="6"/>
  <c r="M166" i="6"/>
  <c r="L166" i="6"/>
  <c r="K166" i="6"/>
  <c r="J166" i="6"/>
  <c r="I166" i="6"/>
  <c r="H166" i="6"/>
  <c r="AC165" i="6"/>
  <c r="AB165" i="6"/>
  <c r="AA165" i="6"/>
  <c r="Z165" i="6"/>
  <c r="Y165" i="6"/>
  <c r="X165" i="6"/>
  <c r="W165" i="6"/>
  <c r="V165" i="6"/>
  <c r="U165" i="6"/>
  <c r="T165" i="6"/>
  <c r="S165" i="6"/>
  <c r="R165" i="6"/>
  <c r="Q165" i="6"/>
  <c r="P165" i="6"/>
  <c r="O165" i="6"/>
  <c r="N165" i="6"/>
  <c r="M165" i="6"/>
  <c r="L165" i="6"/>
  <c r="K165" i="6"/>
  <c r="J165" i="6"/>
  <c r="I165" i="6"/>
  <c r="H165" i="6"/>
  <c r="AC164" i="6"/>
  <c r="AB164" i="6"/>
  <c r="AA164" i="6"/>
  <c r="Z164" i="6"/>
  <c r="Y164" i="6"/>
  <c r="X164" i="6"/>
  <c r="W164" i="6"/>
  <c r="V164" i="6"/>
  <c r="U164" i="6"/>
  <c r="T164" i="6"/>
  <c r="S164" i="6"/>
  <c r="R164" i="6"/>
  <c r="Q164" i="6"/>
  <c r="P164" i="6"/>
  <c r="O164" i="6"/>
  <c r="N164" i="6"/>
  <c r="M164" i="6"/>
  <c r="L164" i="6"/>
  <c r="K164" i="6"/>
  <c r="J164" i="6"/>
  <c r="I164" i="6"/>
  <c r="H164" i="6"/>
  <c r="AC163" i="6"/>
  <c r="AB163" i="6"/>
  <c r="AA163" i="6"/>
  <c r="Z163" i="6"/>
  <c r="Y163" i="6"/>
  <c r="X163" i="6"/>
  <c r="W163" i="6"/>
  <c r="V163" i="6"/>
  <c r="U163" i="6"/>
  <c r="T163" i="6"/>
  <c r="S163" i="6"/>
  <c r="R163" i="6"/>
  <c r="Q163" i="6"/>
  <c r="P163" i="6"/>
  <c r="O163" i="6"/>
  <c r="N163" i="6"/>
  <c r="M163" i="6"/>
  <c r="L163" i="6"/>
  <c r="K163" i="6"/>
  <c r="J163" i="6"/>
  <c r="I163" i="6"/>
  <c r="H163" i="6"/>
  <c r="AC162" i="6"/>
  <c r="AB162" i="6"/>
  <c r="AA162" i="6"/>
  <c r="Z162" i="6"/>
  <c r="Y162" i="6"/>
  <c r="X162" i="6"/>
  <c r="W162" i="6"/>
  <c r="V162" i="6"/>
  <c r="U162" i="6"/>
  <c r="T162" i="6"/>
  <c r="S162" i="6"/>
  <c r="R162" i="6"/>
  <c r="Q162" i="6"/>
  <c r="P162" i="6"/>
  <c r="O162" i="6"/>
  <c r="N162" i="6"/>
  <c r="M162" i="6"/>
  <c r="L162" i="6"/>
  <c r="K162" i="6"/>
  <c r="J162" i="6"/>
  <c r="I162" i="6"/>
  <c r="H162" i="6"/>
  <c r="AC161" i="6"/>
  <c r="AB161" i="6"/>
  <c r="AA161" i="6"/>
  <c r="Z161" i="6"/>
  <c r="Y161" i="6"/>
  <c r="X161" i="6"/>
  <c r="W161" i="6"/>
  <c r="V161" i="6"/>
  <c r="U161" i="6"/>
  <c r="T161" i="6"/>
  <c r="S161" i="6"/>
  <c r="R161" i="6"/>
  <c r="Q161" i="6"/>
  <c r="P161" i="6"/>
  <c r="O161" i="6"/>
  <c r="N161" i="6"/>
  <c r="M161" i="6"/>
  <c r="L161" i="6"/>
  <c r="K161" i="6"/>
  <c r="J161" i="6"/>
  <c r="I161" i="6"/>
  <c r="H161" i="6"/>
  <c r="AC160" i="6"/>
  <c r="AB160" i="6"/>
  <c r="AA160" i="6"/>
  <c r="Z160" i="6"/>
  <c r="Y160" i="6"/>
  <c r="X160" i="6"/>
  <c r="W160" i="6"/>
  <c r="V160" i="6"/>
  <c r="U160" i="6"/>
  <c r="T160" i="6"/>
  <c r="S160" i="6"/>
  <c r="R160" i="6"/>
  <c r="Q160" i="6"/>
  <c r="P160" i="6"/>
  <c r="O160" i="6"/>
  <c r="N160" i="6"/>
  <c r="M160" i="6"/>
  <c r="L160" i="6"/>
  <c r="K160" i="6"/>
  <c r="J160" i="6"/>
  <c r="I160" i="6"/>
  <c r="H160" i="6"/>
  <c r="AC159" i="6"/>
  <c r="AB159" i="6"/>
  <c r="AA159" i="6"/>
  <c r="Z159" i="6"/>
  <c r="Y159" i="6"/>
  <c r="X159" i="6"/>
  <c r="W159" i="6"/>
  <c r="V159" i="6"/>
  <c r="U159" i="6"/>
  <c r="T159" i="6"/>
  <c r="S159" i="6"/>
  <c r="R159" i="6"/>
  <c r="Q159" i="6"/>
  <c r="P159" i="6"/>
  <c r="O159" i="6"/>
  <c r="N159" i="6"/>
  <c r="M159" i="6"/>
  <c r="L159" i="6"/>
  <c r="K159" i="6"/>
  <c r="J159" i="6"/>
  <c r="I159" i="6"/>
  <c r="H159" i="6"/>
  <c r="AC158" i="6"/>
  <c r="AB158" i="6"/>
  <c r="AA158" i="6"/>
  <c r="Z158" i="6"/>
  <c r="Y158" i="6"/>
  <c r="X158" i="6"/>
  <c r="W158" i="6"/>
  <c r="V158" i="6"/>
  <c r="U158" i="6"/>
  <c r="T158" i="6"/>
  <c r="S158" i="6"/>
  <c r="R158" i="6"/>
  <c r="Q158" i="6"/>
  <c r="P158" i="6"/>
  <c r="O158" i="6"/>
  <c r="N158" i="6"/>
  <c r="M158" i="6"/>
  <c r="L158" i="6"/>
  <c r="K158" i="6"/>
  <c r="J158" i="6"/>
  <c r="I158" i="6"/>
  <c r="H158" i="6"/>
  <c r="AC157" i="6"/>
  <c r="AB157" i="6"/>
  <c r="AA157" i="6"/>
  <c r="Z157" i="6"/>
  <c r="Y157" i="6"/>
  <c r="X157" i="6"/>
  <c r="W157" i="6"/>
  <c r="V157" i="6"/>
  <c r="U157" i="6"/>
  <c r="T157" i="6"/>
  <c r="S157" i="6"/>
  <c r="R157" i="6"/>
  <c r="Q157" i="6"/>
  <c r="P157" i="6"/>
  <c r="O157" i="6"/>
  <c r="N157" i="6"/>
  <c r="M157" i="6"/>
  <c r="L157" i="6"/>
  <c r="K157" i="6"/>
  <c r="J157" i="6"/>
  <c r="I157" i="6"/>
  <c r="H157" i="6"/>
  <c r="AC156" i="6"/>
  <c r="AB156" i="6"/>
  <c r="AA156" i="6"/>
  <c r="Z156" i="6"/>
  <c r="Y156" i="6"/>
  <c r="X156" i="6"/>
  <c r="W156" i="6"/>
  <c r="V156" i="6"/>
  <c r="U156" i="6"/>
  <c r="T156" i="6"/>
  <c r="S156" i="6"/>
  <c r="R156" i="6"/>
  <c r="Q156" i="6"/>
  <c r="P156" i="6"/>
  <c r="O156" i="6"/>
  <c r="N156" i="6"/>
  <c r="M156" i="6"/>
  <c r="L156" i="6"/>
  <c r="K156" i="6"/>
  <c r="J156" i="6"/>
  <c r="I156" i="6"/>
  <c r="H156" i="6"/>
  <c r="AC155" i="6"/>
  <c r="AB155" i="6"/>
  <c r="AA155" i="6"/>
  <c r="Z155" i="6"/>
  <c r="Y155" i="6"/>
  <c r="X155" i="6"/>
  <c r="W155" i="6"/>
  <c r="V155" i="6"/>
  <c r="U155" i="6"/>
  <c r="T155" i="6"/>
  <c r="S155" i="6"/>
  <c r="R155" i="6"/>
  <c r="Q155" i="6"/>
  <c r="P155" i="6"/>
  <c r="O155" i="6"/>
  <c r="N155" i="6"/>
  <c r="M155" i="6"/>
  <c r="L155" i="6"/>
  <c r="K155" i="6"/>
  <c r="J155" i="6"/>
  <c r="I155" i="6"/>
  <c r="H155" i="6"/>
  <c r="AC154" i="6"/>
  <c r="AB154" i="6"/>
  <c r="AA154" i="6"/>
  <c r="Z154" i="6"/>
  <c r="Y154" i="6"/>
  <c r="X154" i="6"/>
  <c r="W154" i="6"/>
  <c r="V154" i="6"/>
  <c r="U154" i="6"/>
  <c r="T154" i="6"/>
  <c r="S154" i="6"/>
  <c r="R154" i="6"/>
  <c r="Q154" i="6"/>
  <c r="P154" i="6"/>
  <c r="O154" i="6"/>
  <c r="N154" i="6"/>
  <c r="M154" i="6"/>
  <c r="L154" i="6"/>
  <c r="K154" i="6"/>
  <c r="J154" i="6"/>
  <c r="I154" i="6"/>
  <c r="H154" i="6"/>
  <c r="AC153" i="6"/>
  <c r="AB153" i="6"/>
  <c r="AA153" i="6"/>
  <c r="Z153" i="6"/>
  <c r="Y153" i="6"/>
  <c r="X153" i="6"/>
  <c r="W153" i="6"/>
  <c r="V153" i="6"/>
  <c r="U153" i="6"/>
  <c r="T153" i="6"/>
  <c r="S153" i="6"/>
  <c r="R153" i="6"/>
  <c r="Q153" i="6"/>
  <c r="P153" i="6"/>
  <c r="O153" i="6"/>
  <c r="N153" i="6"/>
  <c r="M153" i="6"/>
  <c r="L153" i="6"/>
  <c r="K153" i="6"/>
  <c r="J153" i="6"/>
  <c r="I153" i="6"/>
  <c r="H153" i="6"/>
  <c r="AC152" i="6"/>
  <c r="AB152" i="6"/>
  <c r="AA152" i="6"/>
  <c r="Z152" i="6"/>
  <c r="Y152" i="6"/>
  <c r="X152" i="6"/>
  <c r="W152" i="6"/>
  <c r="V152" i="6"/>
  <c r="U152" i="6"/>
  <c r="T152" i="6"/>
  <c r="S152" i="6"/>
  <c r="R152" i="6"/>
  <c r="Q152" i="6"/>
  <c r="P152" i="6"/>
  <c r="O152" i="6"/>
  <c r="N152" i="6"/>
  <c r="M152" i="6"/>
  <c r="L152" i="6"/>
  <c r="K152" i="6"/>
  <c r="J152" i="6"/>
  <c r="I152" i="6"/>
  <c r="H152" i="6"/>
  <c r="AC151" i="6"/>
  <c r="AB151" i="6"/>
  <c r="AA151" i="6"/>
  <c r="Z151" i="6"/>
  <c r="Y151" i="6"/>
  <c r="X151" i="6"/>
  <c r="W151" i="6"/>
  <c r="V151" i="6"/>
  <c r="U151" i="6"/>
  <c r="T151" i="6"/>
  <c r="S151" i="6"/>
  <c r="R151" i="6"/>
  <c r="Q151" i="6"/>
  <c r="P151" i="6"/>
  <c r="O151" i="6"/>
  <c r="N151" i="6"/>
  <c r="M151" i="6"/>
  <c r="L151" i="6"/>
  <c r="K151" i="6"/>
  <c r="J151" i="6"/>
  <c r="I151" i="6"/>
  <c r="H151" i="6"/>
  <c r="AC150" i="6"/>
  <c r="AB150" i="6"/>
  <c r="AA150" i="6"/>
  <c r="Z150" i="6"/>
  <c r="Y150" i="6"/>
  <c r="X150" i="6"/>
  <c r="W150" i="6"/>
  <c r="V150" i="6"/>
  <c r="U150" i="6"/>
  <c r="T150" i="6"/>
  <c r="S150" i="6"/>
  <c r="R150" i="6"/>
  <c r="Q150" i="6"/>
  <c r="P150" i="6"/>
  <c r="O150" i="6"/>
  <c r="N150" i="6"/>
  <c r="M150" i="6"/>
  <c r="L150" i="6"/>
  <c r="K150" i="6"/>
  <c r="J150" i="6"/>
  <c r="I150" i="6"/>
  <c r="H150" i="6"/>
  <c r="AC149" i="6"/>
  <c r="AB149" i="6"/>
  <c r="AA149" i="6"/>
  <c r="Z149" i="6"/>
  <c r="Y149" i="6"/>
  <c r="X149" i="6"/>
  <c r="W149" i="6"/>
  <c r="V149" i="6"/>
  <c r="U149" i="6"/>
  <c r="T149" i="6"/>
  <c r="S149" i="6"/>
  <c r="R149" i="6"/>
  <c r="Q149" i="6"/>
  <c r="P149" i="6"/>
  <c r="O149" i="6"/>
  <c r="N149" i="6"/>
  <c r="M149" i="6"/>
  <c r="L149" i="6"/>
  <c r="K149" i="6"/>
  <c r="J149" i="6"/>
  <c r="I149" i="6"/>
  <c r="H149" i="6"/>
  <c r="AC148" i="6"/>
  <c r="AB148" i="6"/>
  <c r="AA148" i="6"/>
  <c r="Z148" i="6"/>
  <c r="Y148" i="6"/>
  <c r="X148" i="6"/>
  <c r="W148" i="6"/>
  <c r="V148" i="6"/>
  <c r="U148" i="6"/>
  <c r="T148" i="6"/>
  <c r="S148" i="6"/>
  <c r="R148" i="6"/>
  <c r="Q148" i="6"/>
  <c r="P148" i="6"/>
  <c r="O148" i="6"/>
  <c r="N148" i="6"/>
  <c r="M148" i="6"/>
  <c r="L148" i="6"/>
  <c r="K148" i="6"/>
  <c r="J148" i="6"/>
  <c r="I148" i="6"/>
  <c r="H148" i="6"/>
  <c r="AC147" i="6"/>
  <c r="AB147" i="6"/>
  <c r="AA147" i="6"/>
  <c r="Z147" i="6"/>
  <c r="Y147" i="6"/>
  <c r="X147" i="6"/>
  <c r="W147" i="6"/>
  <c r="V147" i="6"/>
  <c r="U147" i="6"/>
  <c r="T147" i="6"/>
  <c r="S147" i="6"/>
  <c r="R147" i="6"/>
  <c r="Q147" i="6"/>
  <c r="P147" i="6"/>
  <c r="O147" i="6"/>
  <c r="N147" i="6"/>
  <c r="M147" i="6"/>
  <c r="L147" i="6"/>
  <c r="K147" i="6"/>
  <c r="J147" i="6"/>
  <c r="I147" i="6"/>
  <c r="H147" i="6"/>
  <c r="AC146" i="6"/>
  <c r="AB146" i="6"/>
  <c r="AA146" i="6"/>
  <c r="Z146" i="6"/>
  <c r="Y146" i="6"/>
  <c r="X146" i="6"/>
  <c r="W146" i="6"/>
  <c r="V146" i="6"/>
  <c r="U146" i="6"/>
  <c r="T146" i="6"/>
  <c r="S146" i="6"/>
  <c r="R146" i="6"/>
  <c r="Q146" i="6"/>
  <c r="P146" i="6"/>
  <c r="O146" i="6"/>
  <c r="N146" i="6"/>
  <c r="M146" i="6"/>
  <c r="L146" i="6"/>
  <c r="K146" i="6"/>
  <c r="J146" i="6"/>
  <c r="I146" i="6"/>
  <c r="H146" i="6"/>
  <c r="AC145" i="6"/>
  <c r="AB145" i="6"/>
  <c r="AA145" i="6"/>
  <c r="Z145" i="6"/>
  <c r="Y145" i="6"/>
  <c r="X145" i="6"/>
  <c r="W145" i="6"/>
  <c r="V145" i="6"/>
  <c r="U145" i="6"/>
  <c r="T145" i="6"/>
  <c r="S145" i="6"/>
  <c r="R145" i="6"/>
  <c r="Q145" i="6"/>
  <c r="P145" i="6"/>
  <c r="O145" i="6"/>
  <c r="N145" i="6"/>
  <c r="M145" i="6"/>
  <c r="L145" i="6"/>
  <c r="K145" i="6"/>
  <c r="J145" i="6"/>
  <c r="I145" i="6"/>
  <c r="H145" i="6"/>
  <c r="AC144" i="6"/>
  <c r="AB144" i="6"/>
  <c r="AA144" i="6"/>
  <c r="Z144" i="6"/>
  <c r="Y144" i="6"/>
  <c r="X144" i="6"/>
  <c r="W144" i="6"/>
  <c r="V144" i="6"/>
  <c r="U144" i="6"/>
  <c r="T144" i="6"/>
  <c r="S144" i="6"/>
  <c r="R144" i="6"/>
  <c r="Q144" i="6"/>
  <c r="P144" i="6"/>
  <c r="O144" i="6"/>
  <c r="N144" i="6"/>
  <c r="M144" i="6"/>
  <c r="L144" i="6"/>
  <c r="K144" i="6"/>
  <c r="J144" i="6"/>
  <c r="I144" i="6"/>
  <c r="H144" i="6"/>
  <c r="AC143" i="6"/>
  <c r="AB143" i="6"/>
  <c r="AA143" i="6"/>
  <c r="Z143" i="6"/>
  <c r="Y143" i="6"/>
  <c r="X143" i="6"/>
  <c r="W143" i="6"/>
  <c r="V143" i="6"/>
  <c r="U143" i="6"/>
  <c r="T143" i="6"/>
  <c r="S143" i="6"/>
  <c r="R143" i="6"/>
  <c r="Q143" i="6"/>
  <c r="P143" i="6"/>
  <c r="O143" i="6"/>
  <c r="N143" i="6"/>
  <c r="M143" i="6"/>
  <c r="L143" i="6"/>
  <c r="K143" i="6"/>
  <c r="J143" i="6"/>
  <c r="I143" i="6"/>
  <c r="H143" i="6"/>
  <c r="AC142" i="6"/>
  <c r="AB142" i="6"/>
  <c r="AA142" i="6"/>
  <c r="Z142" i="6"/>
  <c r="Y142" i="6"/>
  <c r="X142" i="6"/>
  <c r="W142" i="6"/>
  <c r="V142" i="6"/>
  <c r="U142" i="6"/>
  <c r="T142" i="6"/>
  <c r="S142" i="6"/>
  <c r="R142" i="6"/>
  <c r="Q142" i="6"/>
  <c r="P142" i="6"/>
  <c r="O142" i="6"/>
  <c r="N142" i="6"/>
  <c r="M142" i="6"/>
  <c r="L142" i="6"/>
  <c r="K142" i="6"/>
  <c r="J142" i="6"/>
  <c r="I142" i="6"/>
  <c r="H142" i="6"/>
  <c r="AC141" i="6"/>
  <c r="AB141" i="6"/>
  <c r="AA141" i="6"/>
  <c r="Z141" i="6"/>
  <c r="Y141" i="6"/>
  <c r="X141" i="6"/>
  <c r="W141" i="6"/>
  <c r="V141" i="6"/>
  <c r="U141" i="6"/>
  <c r="T141" i="6"/>
  <c r="S141" i="6"/>
  <c r="R141" i="6"/>
  <c r="Q141" i="6"/>
  <c r="P141" i="6"/>
  <c r="O141" i="6"/>
  <c r="N141" i="6"/>
  <c r="M141" i="6"/>
  <c r="L141" i="6"/>
  <c r="K141" i="6"/>
  <c r="J141" i="6"/>
  <c r="I141" i="6"/>
  <c r="H141" i="6"/>
  <c r="AC140" i="6"/>
  <c r="AB140" i="6"/>
  <c r="AA140" i="6"/>
  <c r="Z140" i="6"/>
  <c r="Y140" i="6"/>
  <c r="X140" i="6"/>
  <c r="W140" i="6"/>
  <c r="V140" i="6"/>
  <c r="U140" i="6"/>
  <c r="T140" i="6"/>
  <c r="S140" i="6"/>
  <c r="R140" i="6"/>
  <c r="Q140" i="6"/>
  <c r="P140" i="6"/>
  <c r="O140" i="6"/>
  <c r="N140" i="6"/>
  <c r="M140" i="6"/>
  <c r="L140" i="6"/>
  <c r="K140" i="6"/>
  <c r="J140" i="6"/>
  <c r="I140" i="6"/>
  <c r="H140" i="6"/>
  <c r="AC139" i="6"/>
  <c r="AB139" i="6"/>
  <c r="AA139" i="6"/>
  <c r="Z139" i="6"/>
  <c r="Y139" i="6"/>
  <c r="X139" i="6"/>
  <c r="W139" i="6"/>
  <c r="V139" i="6"/>
  <c r="U139" i="6"/>
  <c r="T139" i="6"/>
  <c r="S139" i="6"/>
  <c r="R139" i="6"/>
  <c r="Q139" i="6"/>
  <c r="P139" i="6"/>
  <c r="O139" i="6"/>
  <c r="N139" i="6"/>
  <c r="M139" i="6"/>
  <c r="L139" i="6"/>
  <c r="K139" i="6"/>
  <c r="J139" i="6"/>
  <c r="I139" i="6"/>
  <c r="H139" i="6"/>
  <c r="AC138" i="6"/>
  <c r="AB138" i="6"/>
  <c r="AA138" i="6"/>
  <c r="Z138" i="6"/>
  <c r="Y138" i="6"/>
  <c r="X138" i="6"/>
  <c r="W138" i="6"/>
  <c r="V138" i="6"/>
  <c r="U138" i="6"/>
  <c r="T138" i="6"/>
  <c r="S138" i="6"/>
  <c r="R138" i="6"/>
  <c r="Q138" i="6"/>
  <c r="P138" i="6"/>
  <c r="O138" i="6"/>
  <c r="N138" i="6"/>
  <c r="M138" i="6"/>
  <c r="L138" i="6"/>
  <c r="K138" i="6"/>
  <c r="J138" i="6"/>
  <c r="I138" i="6"/>
  <c r="H138" i="6"/>
  <c r="AC137" i="6"/>
  <c r="AB137" i="6"/>
  <c r="AA137" i="6"/>
  <c r="Z137" i="6"/>
  <c r="Y137" i="6"/>
  <c r="X137" i="6"/>
  <c r="W137" i="6"/>
  <c r="V137" i="6"/>
  <c r="U137" i="6"/>
  <c r="T137" i="6"/>
  <c r="S137" i="6"/>
  <c r="R137" i="6"/>
  <c r="Q137" i="6"/>
  <c r="P137" i="6"/>
  <c r="O137" i="6"/>
  <c r="N137" i="6"/>
  <c r="M137" i="6"/>
  <c r="L137" i="6"/>
  <c r="K137" i="6"/>
  <c r="J137" i="6"/>
  <c r="I137" i="6"/>
  <c r="H137" i="6"/>
  <c r="AC136" i="6"/>
  <c r="AB136" i="6"/>
  <c r="AA136" i="6"/>
  <c r="Z136" i="6"/>
  <c r="Y136" i="6"/>
  <c r="X136" i="6"/>
  <c r="W136" i="6"/>
  <c r="V136" i="6"/>
  <c r="U136" i="6"/>
  <c r="T136" i="6"/>
  <c r="S136" i="6"/>
  <c r="R136" i="6"/>
  <c r="Q136" i="6"/>
  <c r="P136" i="6"/>
  <c r="O136" i="6"/>
  <c r="N136" i="6"/>
  <c r="M136" i="6"/>
  <c r="L136" i="6"/>
  <c r="K136" i="6"/>
  <c r="J136" i="6"/>
  <c r="I136" i="6"/>
  <c r="H136" i="6"/>
  <c r="AC135" i="6"/>
  <c r="AB135" i="6"/>
  <c r="AA135" i="6"/>
  <c r="Z135" i="6"/>
  <c r="Y135" i="6"/>
  <c r="X135" i="6"/>
  <c r="W135" i="6"/>
  <c r="V135" i="6"/>
  <c r="U135" i="6"/>
  <c r="T135" i="6"/>
  <c r="S135" i="6"/>
  <c r="R135" i="6"/>
  <c r="Q135" i="6"/>
  <c r="P135" i="6"/>
  <c r="O135" i="6"/>
  <c r="N135" i="6"/>
  <c r="M135" i="6"/>
  <c r="L135" i="6"/>
  <c r="K135" i="6"/>
  <c r="J135" i="6"/>
  <c r="I135" i="6"/>
  <c r="H135" i="6"/>
  <c r="AC134" i="6"/>
  <c r="AB134" i="6"/>
  <c r="AA134" i="6"/>
  <c r="Z134" i="6"/>
  <c r="Y134" i="6"/>
  <c r="X134" i="6"/>
  <c r="W134" i="6"/>
  <c r="V134" i="6"/>
  <c r="U134" i="6"/>
  <c r="T134" i="6"/>
  <c r="S134" i="6"/>
  <c r="R134" i="6"/>
  <c r="Q134" i="6"/>
  <c r="P134" i="6"/>
  <c r="O134" i="6"/>
  <c r="N134" i="6"/>
  <c r="M134" i="6"/>
  <c r="L134" i="6"/>
  <c r="K134" i="6"/>
  <c r="J134" i="6"/>
  <c r="I134" i="6"/>
  <c r="H134" i="6"/>
  <c r="AC133" i="6"/>
  <c r="AB133" i="6"/>
  <c r="AA133" i="6"/>
  <c r="Z133" i="6"/>
  <c r="Y133" i="6"/>
  <c r="X133" i="6"/>
  <c r="W133" i="6"/>
  <c r="V133" i="6"/>
  <c r="U133" i="6"/>
  <c r="T133" i="6"/>
  <c r="S133" i="6"/>
  <c r="R133" i="6"/>
  <c r="Q133" i="6"/>
  <c r="P133" i="6"/>
  <c r="O133" i="6"/>
  <c r="N133" i="6"/>
  <c r="M133" i="6"/>
  <c r="L133" i="6"/>
  <c r="K133" i="6"/>
  <c r="J133" i="6"/>
  <c r="I133" i="6"/>
  <c r="H133" i="6"/>
  <c r="AC132" i="6"/>
  <c r="AB132" i="6"/>
  <c r="AA132" i="6"/>
  <c r="Z132" i="6"/>
  <c r="Y132" i="6"/>
  <c r="X132" i="6"/>
  <c r="W132" i="6"/>
  <c r="V132" i="6"/>
  <c r="U132" i="6"/>
  <c r="T132" i="6"/>
  <c r="S132" i="6"/>
  <c r="R132" i="6"/>
  <c r="Q132" i="6"/>
  <c r="P132" i="6"/>
  <c r="O132" i="6"/>
  <c r="N132" i="6"/>
  <c r="M132" i="6"/>
  <c r="L132" i="6"/>
  <c r="K132" i="6"/>
  <c r="J132" i="6"/>
  <c r="I132" i="6"/>
  <c r="H132" i="6"/>
  <c r="AC131" i="6"/>
  <c r="AB131" i="6"/>
  <c r="AA131" i="6"/>
  <c r="Z131" i="6"/>
  <c r="Y131" i="6"/>
  <c r="X131" i="6"/>
  <c r="W131" i="6"/>
  <c r="V131" i="6"/>
  <c r="U131" i="6"/>
  <c r="T131" i="6"/>
  <c r="S131" i="6"/>
  <c r="R131" i="6"/>
  <c r="Q131" i="6"/>
  <c r="P131" i="6"/>
  <c r="O131" i="6"/>
  <c r="N131" i="6"/>
  <c r="M131" i="6"/>
  <c r="L131" i="6"/>
  <c r="K131" i="6"/>
  <c r="J131" i="6"/>
  <c r="I131" i="6"/>
  <c r="H131" i="6"/>
  <c r="AC130" i="6"/>
  <c r="AB130" i="6"/>
  <c r="AA130" i="6"/>
  <c r="Z130" i="6"/>
  <c r="Y130" i="6"/>
  <c r="X130" i="6"/>
  <c r="W130" i="6"/>
  <c r="V130" i="6"/>
  <c r="U130" i="6"/>
  <c r="T130" i="6"/>
  <c r="S130" i="6"/>
  <c r="R130" i="6"/>
  <c r="Q130" i="6"/>
  <c r="P130" i="6"/>
  <c r="O130" i="6"/>
  <c r="N130" i="6"/>
  <c r="M130" i="6"/>
  <c r="L130" i="6"/>
  <c r="K130" i="6"/>
  <c r="J130" i="6"/>
  <c r="I130" i="6"/>
  <c r="H130" i="6"/>
  <c r="AC129" i="6"/>
  <c r="AB129" i="6"/>
  <c r="AA129" i="6"/>
  <c r="Z129" i="6"/>
  <c r="Y129" i="6"/>
  <c r="X129" i="6"/>
  <c r="W129" i="6"/>
  <c r="V129" i="6"/>
  <c r="U129" i="6"/>
  <c r="T129" i="6"/>
  <c r="S129" i="6"/>
  <c r="R129" i="6"/>
  <c r="Q129" i="6"/>
  <c r="P129" i="6"/>
  <c r="O129" i="6"/>
  <c r="N129" i="6"/>
  <c r="M129" i="6"/>
  <c r="L129" i="6"/>
  <c r="K129" i="6"/>
  <c r="J129" i="6"/>
  <c r="I129" i="6"/>
  <c r="H129" i="6"/>
  <c r="AC128" i="6"/>
  <c r="AB128" i="6"/>
  <c r="AA128" i="6"/>
  <c r="Z128" i="6"/>
  <c r="Y128" i="6"/>
  <c r="X128" i="6"/>
  <c r="W128" i="6"/>
  <c r="V128" i="6"/>
  <c r="U128" i="6"/>
  <c r="T128" i="6"/>
  <c r="S128" i="6"/>
  <c r="R128" i="6"/>
  <c r="Q128" i="6"/>
  <c r="P128" i="6"/>
  <c r="O128" i="6"/>
  <c r="N128" i="6"/>
  <c r="M128" i="6"/>
  <c r="L128" i="6"/>
  <c r="K128" i="6"/>
  <c r="J128" i="6"/>
  <c r="I128" i="6"/>
  <c r="H128" i="6"/>
  <c r="AC127" i="6"/>
  <c r="AB127" i="6"/>
  <c r="AA127" i="6"/>
  <c r="Z127" i="6"/>
  <c r="Y127" i="6"/>
  <c r="X127" i="6"/>
  <c r="W127" i="6"/>
  <c r="V127" i="6"/>
  <c r="U127" i="6"/>
  <c r="T127" i="6"/>
  <c r="S127" i="6"/>
  <c r="R127" i="6"/>
  <c r="Q127" i="6"/>
  <c r="P127" i="6"/>
  <c r="O127" i="6"/>
  <c r="N127" i="6"/>
  <c r="M127" i="6"/>
  <c r="L127" i="6"/>
  <c r="K127" i="6"/>
  <c r="J127" i="6"/>
  <c r="I127" i="6"/>
  <c r="H127" i="6"/>
  <c r="AC126" i="6"/>
  <c r="AB126" i="6"/>
  <c r="AA126" i="6"/>
  <c r="Z126" i="6"/>
  <c r="Y126" i="6"/>
  <c r="X126" i="6"/>
  <c r="W126" i="6"/>
  <c r="V126" i="6"/>
  <c r="U126" i="6"/>
  <c r="T126" i="6"/>
  <c r="S126" i="6"/>
  <c r="R126" i="6"/>
  <c r="Q126" i="6"/>
  <c r="P126" i="6"/>
  <c r="O126" i="6"/>
  <c r="N126" i="6"/>
  <c r="M126" i="6"/>
  <c r="L126" i="6"/>
  <c r="K126" i="6"/>
  <c r="J126" i="6"/>
  <c r="I126" i="6"/>
  <c r="H126" i="6"/>
  <c r="AC125" i="6"/>
  <c r="AB125" i="6"/>
  <c r="AA125" i="6"/>
  <c r="Z125" i="6"/>
  <c r="Y125" i="6"/>
  <c r="X125" i="6"/>
  <c r="W125" i="6"/>
  <c r="V125" i="6"/>
  <c r="U125" i="6"/>
  <c r="T125" i="6"/>
  <c r="S125" i="6"/>
  <c r="R125" i="6"/>
  <c r="Q125" i="6"/>
  <c r="P125" i="6"/>
  <c r="O125" i="6"/>
  <c r="N125" i="6"/>
  <c r="M125" i="6"/>
  <c r="L125" i="6"/>
  <c r="K125" i="6"/>
  <c r="J125" i="6"/>
  <c r="I125" i="6"/>
  <c r="H125" i="6"/>
  <c r="AC124" i="6"/>
  <c r="AB124" i="6"/>
  <c r="AA124" i="6"/>
  <c r="Z124" i="6"/>
  <c r="Y124" i="6"/>
  <c r="X124" i="6"/>
  <c r="W124" i="6"/>
  <c r="V124" i="6"/>
  <c r="U124" i="6"/>
  <c r="T124" i="6"/>
  <c r="S124" i="6"/>
  <c r="R124" i="6"/>
  <c r="Q124" i="6"/>
  <c r="P124" i="6"/>
  <c r="O124" i="6"/>
  <c r="N124" i="6"/>
  <c r="M124" i="6"/>
  <c r="L124" i="6"/>
  <c r="K124" i="6"/>
  <c r="J124" i="6"/>
  <c r="I124" i="6"/>
  <c r="H124" i="6"/>
  <c r="AC123" i="6"/>
  <c r="AB123" i="6"/>
  <c r="AA123" i="6"/>
  <c r="Z123" i="6"/>
  <c r="Y123" i="6"/>
  <c r="X123" i="6"/>
  <c r="W123" i="6"/>
  <c r="V123" i="6"/>
  <c r="U123" i="6"/>
  <c r="T123" i="6"/>
  <c r="S123" i="6"/>
  <c r="R123" i="6"/>
  <c r="Q123" i="6"/>
  <c r="P123" i="6"/>
  <c r="O123" i="6"/>
  <c r="N123" i="6"/>
  <c r="M123" i="6"/>
  <c r="L123" i="6"/>
  <c r="K123" i="6"/>
  <c r="J123" i="6"/>
  <c r="I123" i="6"/>
  <c r="H123" i="6"/>
  <c r="AC122" i="6"/>
  <c r="AB122" i="6"/>
  <c r="AA122" i="6"/>
  <c r="Z122" i="6"/>
  <c r="Y122" i="6"/>
  <c r="X122" i="6"/>
  <c r="W122" i="6"/>
  <c r="V122" i="6"/>
  <c r="U122" i="6"/>
  <c r="T122" i="6"/>
  <c r="S122" i="6"/>
  <c r="R122" i="6"/>
  <c r="Q122" i="6"/>
  <c r="P122" i="6"/>
  <c r="O122" i="6"/>
  <c r="N122" i="6"/>
  <c r="M122" i="6"/>
  <c r="L122" i="6"/>
  <c r="K122" i="6"/>
  <c r="J122" i="6"/>
  <c r="I122" i="6"/>
  <c r="H122" i="6"/>
  <c r="AC121" i="6"/>
  <c r="AB121" i="6"/>
  <c r="AA121" i="6"/>
  <c r="Z121" i="6"/>
  <c r="Y121" i="6"/>
  <c r="X121" i="6"/>
  <c r="W121" i="6"/>
  <c r="V121" i="6"/>
  <c r="U121" i="6"/>
  <c r="T121" i="6"/>
  <c r="S121" i="6"/>
  <c r="R121" i="6"/>
  <c r="Q121" i="6"/>
  <c r="P121" i="6"/>
  <c r="O121" i="6"/>
  <c r="N121" i="6"/>
  <c r="M121" i="6"/>
  <c r="L121" i="6"/>
  <c r="K121" i="6"/>
  <c r="J121" i="6"/>
  <c r="I121" i="6"/>
  <c r="H121" i="6"/>
  <c r="AC120" i="6"/>
  <c r="AB120" i="6"/>
  <c r="AA120" i="6"/>
  <c r="Z120" i="6"/>
  <c r="Y120" i="6"/>
  <c r="X120" i="6"/>
  <c r="W120" i="6"/>
  <c r="V120" i="6"/>
  <c r="U120" i="6"/>
  <c r="T120" i="6"/>
  <c r="S120" i="6"/>
  <c r="R120" i="6"/>
  <c r="Q120" i="6"/>
  <c r="P120" i="6"/>
  <c r="O120" i="6"/>
  <c r="N120" i="6"/>
  <c r="M120" i="6"/>
  <c r="L120" i="6"/>
  <c r="K120" i="6"/>
  <c r="J120" i="6"/>
  <c r="I120" i="6"/>
  <c r="H120" i="6"/>
  <c r="AC119" i="6"/>
  <c r="AB119" i="6"/>
  <c r="AA119" i="6"/>
  <c r="Z119" i="6"/>
  <c r="Y119" i="6"/>
  <c r="X119" i="6"/>
  <c r="W119" i="6"/>
  <c r="V119" i="6"/>
  <c r="U119" i="6"/>
  <c r="T119" i="6"/>
  <c r="S119" i="6"/>
  <c r="R119" i="6"/>
  <c r="Q119" i="6"/>
  <c r="P119" i="6"/>
  <c r="O119" i="6"/>
  <c r="N119" i="6"/>
  <c r="M119" i="6"/>
  <c r="L119" i="6"/>
  <c r="K119" i="6"/>
  <c r="J119" i="6"/>
  <c r="I119" i="6"/>
  <c r="H119" i="6"/>
  <c r="AC118" i="6"/>
  <c r="AB118" i="6"/>
  <c r="AA118" i="6"/>
  <c r="Z118" i="6"/>
  <c r="Y118" i="6"/>
  <c r="X118" i="6"/>
  <c r="W118" i="6"/>
  <c r="V118" i="6"/>
  <c r="U118" i="6"/>
  <c r="T118" i="6"/>
  <c r="S118" i="6"/>
  <c r="R118" i="6"/>
  <c r="Q118" i="6"/>
  <c r="P118" i="6"/>
  <c r="O118" i="6"/>
  <c r="N118" i="6"/>
  <c r="M118" i="6"/>
  <c r="L118" i="6"/>
  <c r="K118" i="6"/>
  <c r="J118" i="6"/>
  <c r="I118" i="6"/>
  <c r="H118" i="6"/>
  <c r="AC117" i="6"/>
  <c r="AB117" i="6"/>
  <c r="AA117" i="6"/>
  <c r="Z117" i="6"/>
  <c r="Y117" i="6"/>
  <c r="X117" i="6"/>
  <c r="W117" i="6"/>
  <c r="V117" i="6"/>
  <c r="U117" i="6"/>
  <c r="T117" i="6"/>
  <c r="S117" i="6"/>
  <c r="R117" i="6"/>
  <c r="Q117" i="6"/>
  <c r="P117" i="6"/>
  <c r="O117" i="6"/>
  <c r="N117" i="6"/>
  <c r="M117" i="6"/>
  <c r="L117" i="6"/>
  <c r="K117" i="6"/>
  <c r="J117" i="6"/>
  <c r="I117" i="6"/>
  <c r="H117" i="6"/>
  <c r="AC116" i="6"/>
  <c r="AB116" i="6"/>
  <c r="AA116" i="6"/>
  <c r="Z116" i="6"/>
  <c r="Y116" i="6"/>
  <c r="X116" i="6"/>
  <c r="W116" i="6"/>
  <c r="V116" i="6"/>
  <c r="U116" i="6"/>
  <c r="T116" i="6"/>
  <c r="S116" i="6"/>
  <c r="R116" i="6"/>
  <c r="Q116" i="6"/>
  <c r="P116" i="6"/>
  <c r="O116" i="6"/>
  <c r="N116" i="6"/>
  <c r="M116" i="6"/>
  <c r="L116" i="6"/>
  <c r="K116" i="6"/>
  <c r="J116" i="6"/>
  <c r="I116" i="6"/>
  <c r="H116" i="6"/>
  <c r="AC115" i="6"/>
  <c r="AB115" i="6"/>
  <c r="AA115" i="6"/>
  <c r="Z115" i="6"/>
  <c r="Y115" i="6"/>
  <c r="X115" i="6"/>
  <c r="W115" i="6"/>
  <c r="V115" i="6"/>
  <c r="U115" i="6"/>
  <c r="T115" i="6"/>
  <c r="S115" i="6"/>
  <c r="R115" i="6"/>
  <c r="Q115" i="6"/>
  <c r="P115" i="6"/>
  <c r="O115" i="6"/>
  <c r="N115" i="6"/>
  <c r="M115" i="6"/>
  <c r="L115" i="6"/>
  <c r="K115" i="6"/>
  <c r="J115" i="6"/>
  <c r="I115" i="6"/>
  <c r="H115" i="6"/>
  <c r="AC114" i="6"/>
  <c r="AB114" i="6"/>
  <c r="AA114" i="6"/>
  <c r="Z114" i="6"/>
  <c r="Y114" i="6"/>
  <c r="X114" i="6"/>
  <c r="W114" i="6"/>
  <c r="V114" i="6"/>
  <c r="U114" i="6"/>
  <c r="T114" i="6"/>
  <c r="S114" i="6"/>
  <c r="R114" i="6"/>
  <c r="Q114" i="6"/>
  <c r="P114" i="6"/>
  <c r="O114" i="6"/>
  <c r="N114" i="6"/>
  <c r="M114" i="6"/>
  <c r="L114" i="6"/>
  <c r="K114" i="6"/>
  <c r="J114" i="6"/>
  <c r="I114" i="6"/>
  <c r="H114" i="6"/>
  <c r="AC113" i="6"/>
  <c r="AB113" i="6"/>
  <c r="AA113" i="6"/>
  <c r="Z113" i="6"/>
  <c r="Y113" i="6"/>
  <c r="X113" i="6"/>
  <c r="W113" i="6"/>
  <c r="V113" i="6"/>
  <c r="U113" i="6"/>
  <c r="T113" i="6"/>
  <c r="S113" i="6"/>
  <c r="R113" i="6"/>
  <c r="Q113" i="6"/>
  <c r="P113" i="6"/>
  <c r="O113" i="6"/>
  <c r="N113" i="6"/>
  <c r="M113" i="6"/>
  <c r="L113" i="6"/>
  <c r="K113" i="6"/>
  <c r="J113" i="6"/>
  <c r="I113" i="6"/>
  <c r="H113" i="6"/>
  <c r="AC112" i="6"/>
  <c r="AB112" i="6"/>
  <c r="AA112" i="6"/>
  <c r="Z112" i="6"/>
  <c r="Y112" i="6"/>
  <c r="X112" i="6"/>
  <c r="W112" i="6"/>
  <c r="V112" i="6"/>
  <c r="U112" i="6"/>
  <c r="T112" i="6"/>
  <c r="S112" i="6"/>
  <c r="R112" i="6"/>
  <c r="Q112" i="6"/>
  <c r="P112" i="6"/>
  <c r="O112" i="6"/>
  <c r="N112" i="6"/>
  <c r="M112" i="6"/>
  <c r="L112" i="6"/>
  <c r="K112" i="6"/>
  <c r="J112" i="6"/>
  <c r="I112" i="6"/>
  <c r="H112" i="6"/>
  <c r="AC111" i="6"/>
  <c r="AB111" i="6"/>
  <c r="AA111" i="6"/>
  <c r="Z111" i="6"/>
  <c r="Y111" i="6"/>
  <c r="X111" i="6"/>
  <c r="W111" i="6"/>
  <c r="V111" i="6"/>
  <c r="U111" i="6"/>
  <c r="T111" i="6"/>
  <c r="S111" i="6"/>
  <c r="R111" i="6"/>
  <c r="Q111" i="6"/>
  <c r="P111" i="6"/>
  <c r="O111" i="6"/>
  <c r="N111" i="6"/>
  <c r="M111" i="6"/>
  <c r="L111" i="6"/>
  <c r="K111" i="6"/>
  <c r="J111" i="6"/>
  <c r="I111" i="6"/>
  <c r="H111" i="6"/>
  <c r="AC110" i="6"/>
  <c r="AB110" i="6"/>
  <c r="AA110" i="6"/>
  <c r="Z110" i="6"/>
  <c r="Y110" i="6"/>
  <c r="X110" i="6"/>
  <c r="W110" i="6"/>
  <c r="V110" i="6"/>
  <c r="U110" i="6"/>
  <c r="T110" i="6"/>
  <c r="S110" i="6"/>
  <c r="R110" i="6"/>
  <c r="Q110" i="6"/>
  <c r="P110" i="6"/>
  <c r="O110" i="6"/>
  <c r="N110" i="6"/>
  <c r="M110" i="6"/>
  <c r="L110" i="6"/>
  <c r="K110" i="6"/>
  <c r="J110" i="6"/>
  <c r="I110" i="6"/>
  <c r="H110" i="6"/>
  <c r="AC109" i="6"/>
  <c r="AB109" i="6"/>
  <c r="AA109" i="6"/>
  <c r="Z109" i="6"/>
  <c r="Y109" i="6"/>
  <c r="X109" i="6"/>
  <c r="W109" i="6"/>
  <c r="V109" i="6"/>
  <c r="U109" i="6"/>
  <c r="T109" i="6"/>
  <c r="S109" i="6"/>
  <c r="R109" i="6"/>
  <c r="Q109" i="6"/>
  <c r="P109" i="6"/>
  <c r="O109" i="6"/>
  <c r="N109" i="6"/>
  <c r="M109" i="6"/>
  <c r="L109" i="6"/>
  <c r="K109" i="6"/>
  <c r="J109" i="6"/>
  <c r="I109" i="6"/>
  <c r="H109" i="6"/>
  <c r="AC108" i="6"/>
  <c r="AB108" i="6"/>
  <c r="AA108" i="6"/>
  <c r="Z108" i="6"/>
  <c r="Y108" i="6"/>
  <c r="X108" i="6"/>
  <c r="W108" i="6"/>
  <c r="V108" i="6"/>
  <c r="U108" i="6"/>
  <c r="T108" i="6"/>
  <c r="S108" i="6"/>
  <c r="R108" i="6"/>
  <c r="Q108" i="6"/>
  <c r="P108" i="6"/>
  <c r="O108" i="6"/>
  <c r="N108" i="6"/>
  <c r="M108" i="6"/>
  <c r="L108" i="6"/>
  <c r="K108" i="6"/>
  <c r="J108" i="6"/>
  <c r="I108" i="6"/>
  <c r="H108" i="6"/>
  <c r="AC107" i="6"/>
  <c r="AB107" i="6"/>
  <c r="AA107" i="6"/>
  <c r="Z107" i="6"/>
  <c r="Y107" i="6"/>
  <c r="X107" i="6"/>
  <c r="W107" i="6"/>
  <c r="V107" i="6"/>
  <c r="U107" i="6"/>
  <c r="T107" i="6"/>
  <c r="S107" i="6"/>
  <c r="R107" i="6"/>
  <c r="Q107" i="6"/>
  <c r="P107" i="6"/>
  <c r="O107" i="6"/>
  <c r="N107" i="6"/>
  <c r="M107" i="6"/>
  <c r="L107" i="6"/>
  <c r="K107" i="6"/>
  <c r="J107" i="6"/>
  <c r="I107" i="6"/>
  <c r="H107" i="6"/>
  <c r="AC106" i="6"/>
  <c r="AB106" i="6"/>
  <c r="AA106" i="6"/>
  <c r="Z106" i="6"/>
  <c r="Y106" i="6"/>
  <c r="X106" i="6"/>
  <c r="W106" i="6"/>
  <c r="V106" i="6"/>
  <c r="U106" i="6"/>
  <c r="T106" i="6"/>
  <c r="S106" i="6"/>
  <c r="R106" i="6"/>
  <c r="Q106" i="6"/>
  <c r="P106" i="6"/>
  <c r="O106" i="6"/>
  <c r="N106" i="6"/>
  <c r="M106" i="6"/>
  <c r="L106" i="6"/>
  <c r="K106" i="6"/>
  <c r="J106" i="6"/>
  <c r="I106" i="6"/>
  <c r="H106" i="6"/>
  <c r="AC105" i="6"/>
  <c r="AB105" i="6"/>
  <c r="AA105" i="6"/>
  <c r="Z105" i="6"/>
  <c r="Y105" i="6"/>
  <c r="X105" i="6"/>
  <c r="W105" i="6"/>
  <c r="V105" i="6"/>
  <c r="U105" i="6"/>
  <c r="T105" i="6"/>
  <c r="S105" i="6"/>
  <c r="R105" i="6"/>
  <c r="Q105" i="6"/>
  <c r="P105" i="6"/>
  <c r="O105" i="6"/>
  <c r="N105" i="6"/>
  <c r="M105" i="6"/>
  <c r="L105" i="6"/>
  <c r="K105" i="6"/>
  <c r="J105" i="6"/>
  <c r="I105" i="6"/>
  <c r="H105" i="6"/>
  <c r="AC104" i="6"/>
  <c r="AB104" i="6"/>
  <c r="AA104" i="6"/>
  <c r="Z104" i="6"/>
  <c r="Y104" i="6"/>
  <c r="X104" i="6"/>
  <c r="W104" i="6"/>
  <c r="V104" i="6"/>
  <c r="U104" i="6"/>
  <c r="T104" i="6"/>
  <c r="S104" i="6"/>
  <c r="R104" i="6"/>
  <c r="Q104" i="6"/>
  <c r="P104" i="6"/>
  <c r="O104" i="6"/>
  <c r="N104" i="6"/>
  <c r="M104" i="6"/>
  <c r="L104" i="6"/>
  <c r="K104" i="6"/>
  <c r="J104" i="6"/>
  <c r="I104" i="6"/>
  <c r="H104" i="6"/>
  <c r="AC103" i="6"/>
  <c r="AB103" i="6"/>
  <c r="AA103" i="6"/>
  <c r="Z103" i="6"/>
  <c r="Y103" i="6"/>
  <c r="X103" i="6"/>
  <c r="W103" i="6"/>
  <c r="V103" i="6"/>
  <c r="U103" i="6"/>
  <c r="T103" i="6"/>
  <c r="S103" i="6"/>
  <c r="R103" i="6"/>
  <c r="Q103" i="6"/>
  <c r="P103" i="6"/>
  <c r="O103" i="6"/>
  <c r="N103" i="6"/>
  <c r="M103" i="6"/>
  <c r="L103" i="6"/>
  <c r="K103" i="6"/>
  <c r="J103" i="6"/>
  <c r="I103" i="6"/>
  <c r="H103" i="6"/>
  <c r="AC102" i="6"/>
  <c r="AB102" i="6"/>
  <c r="AA102" i="6"/>
  <c r="Z102" i="6"/>
  <c r="Y102" i="6"/>
  <c r="X102" i="6"/>
  <c r="W102" i="6"/>
  <c r="V102" i="6"/>
  <c r="U102" i="6"/>
  <c r="T102" i="6"/>
  <c r="S102" i="6"/>
  <c r="R102" i="6"/>
  <c r="Q102" i="6"/>
  <c r="P102" i="6"/>
  <c r="O102" i="6"/>
  <c r="N102" i="6"/>
  <c r="M102" i="6"/>
  <c r="L102" i="6"/>
  <c r="K102" i="6"/>
  <c r="J102" i="6"/>
  <c r="I102" i="6"/>
  <c r="H102" i="6"/>
  <c r="AC101" i="6"/>
  <c r="AB101" i="6"/>
  <c r="AA101" i="6"/>
  <c r="Z101" i="6"/>
  <c r="Y101" i="6"/>
  <c r="X101" i="6"/>
  <c r="W101" i="6"/>
  <c r="V101" i="6"/>
  <c r="U101" i="6"/>
  <c r="T101" i="6"/>
  <c r="S101" i="6"/>
  <c r="R101" i="6"/>
  <c r="Q101" i="6"/>
  <c r="P101" i="6"/>
  <c r="O101" i="6"/>
  <c r="N101" i="6"/>
  <c r="M101" i="6"/>
  <c r="L101" i="6"/>
  <c r="K101" i="6"/>
  <c r="J101" i="6"/>
  <c r="I101" i="6"/>
  <c r="H101" i="6"/>
  <c r="AC100" i="6"/>
  <c r="AB100" i="6"/>
  <c r="AA100" i="6"/>
  <c r="Z100" i="6"/>
  <c r="Y100" i="6"/>
  <c r="X100" i="6"/>
  <c r="W100" i="6"/>
  <c r="V100" i="6"/>
  <c r="U100" i="6"/>
  <c r="T100" i="6"/>
  <c r="S100" i="6"/>
  <c r="R100" i="6"/>
  <c r="Q100" i="6"/>
  <c r="P100" i="6"/>
  <c r="O100" i="6"/>
  <c r="N100" i="6"/>
  <c r="M100" i="6"/>
  <c r="L100" i="6"/>
  <c r="K100" i="6"/>
  <c r="J100" i="6"/>
  <c r="I100" i="6"/>
  <c r="H100" i="6"/>
  <c r="AC99" i="6"/>
  <c r="AB99" i="6"/>
  <c r="AA99" i="6"/>
  <c r="Z99" i="6"/>
  <c r="Y99" i="6"/>
  <c r="X99" i="6"/>
  <c r="W99" i="6"/>
  <c r="V99" i="6"/>
  <c r="U99" i="6"/>
  <c r="T99" i="6"/>
  <c r="S99" i="6"/>
  <c r="R99" i="6"/>
  <c r="Q99" i="6"/>
  <c r="P99" i="6"/>
  <c r="O99" i="6"/>
  <c r="N99" i="6"/>
  <c r="M99" i="6"/>
  <c r="L99" i="6"/>
  <c r="K99" i="6"/>
  <c r="J99" i="6"/>
  <c r="I99" i="6"/>
  <c r="H99" i="6"/>
  <c r="AC98" i="6"/>
  <c r="AB98" i="6"/>
  <c r="AA98" i="6"/>
  <c r="Z98" i="6"/>
  <c r="Y98" i="6"/>
  <c r="X98" i="6"/>
  <c r="W98" i="6"/>
  <c r="V98" i="6"/>
  <c r="U98" i="6"/>
  <c r="T98" i="6"/>
  <c r="S98" i="6"/>
  <c r="R98" i="6"/>
  <c r="Q98" i="6"/>
  <c r="P98" i="6"/>
  <c r="O98" i="6"/>
  <c r="N98" i="6"/>
  <c r="M98" i="6"/>
  <c r="L98" i="6"/>
  <c r="K98" i="6"/>
  <c r="J98" i="6"/>
  <c r="I98" i="6"/>
  <c r="H98" i="6"/>
  <c r="AC97" i="6"/>
  <c r="AB97" i="6"/>
  <c r="AA97" i="6"/>
  <c r="Z97" i="6"/>
  <c r="Y97" i="6"/>
  <c r="X97" i="6"/>
  <c r="W97" i="6"/>
  <c r="V97" i="6"/>
  <c r="U97" i="6"/>
  <c r="T97" i="6"/>
  <c r="S97" i="6"/>
  <c r="R97" i="6"/>
  <c r="Q97" i="6"/>
  <c r="P97" i="6"/>
  <c r="O97" i="6"/>
  <c r="N97" i="6"/>
  <c r="M97" i="6"/>
  <c r="L97" i="6"/>
  <c r="K97" i="6"/>
  <c r="J97" i="6"/>
  <c r="I97" i="6"/>
  <c r="H97" i="6"/>
  <c r="AC96" i="6"/>
  <c r="AB96" i="6"/>
  <c r="AA96" i="6"/>
  <c r="Z96" i="6"/>
  <c r="Y96" i="6"/>
  <c r="X96" i="6"/>
  <c r="W96" i="6"/>
  <c r="V96" i="6"/>
  <c r="U96" i="6"/>
  <c r="T96" i="6"/>
  <c r="S96" i="6"/>
  <c r="R96" i="6"/>
  <c r="Q96" i="6"/>
  <c r="P96" i="6"/>
  <c r="O96" i="6"/>
  <c r="N96" i="6"/>
  <c r="M96" i="6"/>
  <c r="L96" i="6"/>
  <c r="K96" i="6"/>
  <c r="J96" i="6"/>
  <c r="I96" i="6"/>
  <c r="H96" i="6"/>
  <c r="AC95" i="6"/>
  <c r="AB95" i="6"/>
  <c r="AA95" i="6"/>
  <c r="Z95" i="6"/>
  <c r="Y95" i="6"/>
  <c r="X95" i="6"/>
  <c r="W95" i="6"/>
  <c r="V95" i="6"/>
  <c r="U95" i="6"/>
  <c r="T95" i="6"/>
  <c r="S95" i="6"/>
  <c r="R95" i="6"/>
  <c r="Q95" i="6"/>
  <c r="P95" i="6"/>
  <c r="O95" i="6"/>
  <c r="N95" i="6"/>
  <c r="M95" i="6"/>
  <c r="L95" i="6"/>
  <c r="K95" i="6"/>
  <c r="J95" i="6"/>
  <c r="I95" i="6"/>
  <c r="H95" i="6"/>
  <c r="AC94" i="6"/>
  <c r="AB94" i="6"/>
  <c r="AA94" i="6"/>
  <c r="Z94" i="6"/>
  <c r="Y94" i="6"/>
  <c r="X94" i="6"/>
  <c r="W94" i="6"/>
  <c r="V94" i="6"/>
  <c r="U94" i="6"/>
  <c r="T94" i="6"/>
  <c r="S94" i="6"/>
  <c r="R94" i="6"/>
  <c r="Q94" i="6"/>
  <c r="P94" i="6"/>
  <c r="O94" i="6"/>
  <c r="N94" i="6"/>
  <c r="M94" i="6"/>
  <c r="L94" i="6"/>
  <c r="K94" i="6"/>
  <c r="J94" i="6"/>
  <c r="I94" i="6"/>
  <c r="H94" i="6"/>
  <c r="AC93" i="6"/>
  <c r="AB93" i="6"/>
  <c r="AA93" i="6"/>
  <c r="Z93" i="6"/>
  <c r="Y93" i="6"/>
  <c r="X93" i="6"/>
  <c r="W93" i="6"/>
  <c r="V93" i="6"/>
  <c r="U93" i="6"/>
  <c r="T93" i="6"/>
  <c r="S93" i="6"/>
  <c r="R93" i="6"/>
  <c r="Q93" i="6"/>
  <c r="P93" i="6"/>
  <c r="O93" i="6"/>
  <c r="N93" i="6"/>
  <c r="M93" i="6"/>
  <c r="L93" i="6"/>
  <c r="K93" i="6"/>
  <c r="J93" i="6"/>
  <c r="I93" i="6"/>
  <c r="H93" i="6"/>
  <c r="AC92" i="6"/>
  <c r="AB92" i="6"/>
  <c r="AA92" i="6"/>
  <c r="Z92" i="6"/>
  <c r="Y92" i="6"/>
  <c r="X92" i="6"/>
  <c r="W92" i="6"/>
  <c r="V92" i="6"/>
  <c r="U92" i="6"/>
  <c r="T92" i="6"/>
  <c r="S92" i="6"/>
  <c r="R92" i="6"/>
  <c r="Q92" i="6"/>
  <c r="P92" i="6"/>
  <c r="O92" i="6"/>
  <c r="N92" i="6"/>
  <c r="M92" i="6"/>
  <c r="L92" i="6"/>
  <c r="K92" i="6"/>
  <c r="J92" i="6"/>
  <c r="I92" i="6"/>
  <c r="H92" i="6"/>
  <c r="AC91" i="6"/>
  <c r="AB91" i="6"/>
  <c r="AA91" i="6"/>
  <c r="Z91" i="6"/>
  <c r="Y91" i="6"/>
  <c r="X91" i="6"/>
  <c r="W91" i="6"/>
  <c r="V91" i="6"/>
  <c r="U91" i="6"/>
  <c r="T91" i="6"/>
  <c r="S91" i="6"/>
  <c r="R91" i="6"/>
  <c r="Q91" i="6"/>
  <c r="P91" i="6"/>
  <c r="O91" i="6"/>
  <c r="N91" i="6"/>
  <c r="M91" i="6"/>
  <c r="L91" i="6"/>
  <c r="K91" i="6"/>
  <c r="J91" i="6"/>
  <c r="I91" i="6"/>
  <c r="H91" i="6"/>
  <c r="AC90" i="6"/>
  <c r="AB90" i="6"/>
  <c r="AA90" i="6"/>
  <c r="Z90" i="6"/>
  <c r="Y90" i="6"/>
  <c r="X90" i="6"/>
  <c r="W90" i="6"/>
  <c r="V90" i="6"/>
  <c r="U90" i="6"/>
  <c r="T90" i="6"/>
  <c r="S90" i="6"/>
  <c r="R90" i="6"/>
  <c r="Q90" i="6"/>
  <c r="P90" i="6"/>
  <c r="O90" i="6"/>
  <c r="N90" i="6"/>
  <c r="M90" i="6"/>
  <c r="L90" i="6"/>
  <c r="K90" i="6"/>
  <c r="J90" i="6"/>
  <c r="I90" i="6"/>
  <c r="H90" i="6"/>
  <c r="AC89" i="6"/>
  <c r="AB89" i="6"/>
  <c r="AA89" i="6"/>
  <c r="Z89" i="6"/>
  <c r="Y89" i="6"/>
  <c r="X89" i="6"/>
  <c r="W89" i="6"/>
  <c r="V89" i="6"/>
  <c r="U89" i="6"/>
  <c r="T89" i="6"/>
  <c r="S89" i="6"/>
  <c r="R89" i="6"/>
  <c r="Q89" i="6"/>
  <c r="P89" i="6"/>
  <c r="O89" i="6"/>
  <c r="N89" i="6"/>
  <c r="M89" i="6"/>
  <c r="L89" i="6"/>
  <c r="K89" i="6"/>
  <c r="J89" i="6"/>
  <c r="I89" i="6"/>
  <c r="H89" i="6"/>
  <c r="AC88" i="6"/>
  <c r="AB88" i="6"/>
  <c r="AA88" i="6"/>
  <c r="Z88" i="6"/>
  <c r="Y88" i="6"/>
  <c r="X88" i="6"/>
  <c r="W88" i="6"/>
  <c r="V88" i="6"/>
  <c r="U88" i="6"/>
  <c r="T88" i="6"/>
  <c r="S88" i="6"/>
  <c r="R88" i="6"/>
  <c r="Q88" i="6"/>
  <c r="P88" i="6"/>
  <c r="O88" i="6"/>
  <c r="N88" i="6"/>
  <c r="M88" i="6"/>
  <c r="L88" i="6"/>
  <c r="K88" i="6"/>
  <c r="J88" i="6"/>
  <c r="I88" i="6"/>
  <c r="H88" i="6"/>
  <c r="AC87" i="6"/>
  <c r="AB87" i="6"/>
  <c r="AA87" i="6"/>
  <c r="Z87" i="6"/>
  <c r="Y87" i="6"/>
  <c r="X87" i="6"/>
  <c r="W87" i="6"/>
  <c r="V87" i="6"/>
  <c r="U87" i="6"/>
  <c r="T87" i="6"/>
  <c r="S87" i="6"/>
  <c r="R87" i="6"/>
  <c r="Q87" i="6"/>
  <c r="P87" i="6"/>
  <c r="O87" i="6"/>
  <c r="N87" i="6"/>
  <c r="M87" i="6"/>
  <c r="L87" i="6"/>
  <c r="K87" i="6"/>
  <c r="J87" i="6"/>
  <c r="I87" i="6"/>
  <c r="H87" i="6"/>
  <c r="AC86" i="6"/>
  <c r="AB86" i="6"/>
  <c r="AA86" i="6"/>
  <c r="Z86" i="6"/>
  <c r="Y86" i="6"/>
  <c r="X86" i="6"/>
  <c r="W86" i="6"/>
  <c r="V86" i="6"/>
  <c r="U86" i="6"/>
  <c r="T86" i="6"/>
  <c r="S86" i="6"/>
  <c r="R86" i="6"/>
  <c r="Q86" i="6"/>
  <c r="P86" i="6"/>
  <c r="O86" i="6"/>
  <c r="N86" i="6"/>
  <c r="M86" i="6"/>
  <c r="L86" i="6"/>
  <c r="K86" i="6"/>
  <c r="J86" i="6"/>
  <c r="I86" i="6"/>
  <c r="H86" i="6"/>
  <c r="AC85" i="6"/>
  <c r="AB85" i="6"/>
  <c r="AA85" i="6"/>
  <c r="Z85" i="6"/>
  <c r="Y85" i="6"/>
  <c r="X85" i="6"/>
  <c r="W85" i="6"/>
  <c r="V85" i="6"/>
  <c r="U85" i="6"/>
  <c r="T85" i="6"/>
  <c r="S85" i="6"/>
  <c r="R85" i="6"/>
  <c r="Q85" i="6"/>
  <c r="P85" i="6"/>
  <c r="O85" i="6"/>
  <c r="N85" i="6"/>
  <c r="M85" i="6"/>
  <c r="L85" i="6"/>
  <c r="K85" i="6"/>
  <c r="J85" i="6"/>
  <c r="I85" i="6"/>
  <c r="H85" i="6"/>
  <c r="AC84" i="6"/>
  <c r="AB84" i="6"/>
  <c r="AA84" i="6"/>
  <c r="Z84" i="6"/>
  <c r="Y84" i="6"/>
  <c r="X84" i="6"/>
  <c r="W84" i="6"/>
  <c r="V84" i="6"/>
  <c r="U84" i="6"/>
  <c r="T84" i="6"/>
  <c r="S84" i="6"/>
  <c r="R84" i="6"/>
  <c r="Q84" i="6"/>
  <c r="P84" i="6"/>
  <c r="O84" i="6"/>
  <c r="N84" i="6"/>
  <c r="M84" i="6"/>
  <c r="L84" i="6"/>
  <c r="K84" i="6"/>
  <c r="J84" i="6"/>
  <c r="I84" i="6"/>
  <c r="H84" i="6"/>
  <c r="AC83" i="6"/>
  <c r="AB83" i="6"/>
  <c r="AA83" i="6"/>
  <c r="Z83" i="6"/>
  <c r="Y83" i="6"/>
  <c r="X83" i="6"/>
  <c r="W83" i="6"/>
  <c r="V83" i="6"/>
  <c r="U83" i="6"/>
  <c r="T83" i="6"/>
  <c r="S83" i="6"/>
  <c r="R83" i="6"/>
  <c r="Q83" i="6"/>
  <c r="P83" i="6"/>
  <c r="O83" i="6"/>
  <c r="N83" i="6"/>
  <c r="M83" i="6"/>
  <c r="L83" i="6"/>
  <c r="K83" i="6"/>
  <c r="J83" i="6"/>
  <c r="I83" i="6"/>
  <c r="H83" i="6"/>
  <c r="AC82" i="6"/>
  <c r="AB82" i="6"/>
  <c r="AA82" i="6"/>
  <c r="Z82" i="6"/>
  <c r="Y82" i="6"/>
  <c r="X82" i="6"/>
  <c r="W82" i="6"/>
  <c r="V82" i="6"/>
  <c r="U82" i="6"/>
  <c r="T82" i="6"/>
  <c r="S82" i="6"/>
  <c r="R82" i="6"/>
  <c r="Q82" i="6"/>
  <c r="P82" i="6"/>
  <c r="O82" i="6"/>
  <c r="N82" i="6"/>
  <c r="M82" i="6"/>
  <c r="L82" i="6"/>
  <c r="K82" i="6"/>
  <c r="J82" i="6"/>
  <c r="I82" i="6"/>
  <c r="H82" i="6"/>
  <c r="AC81" i="6"/>
  <c r="AB81" i="6"/>
  <c r="AA81" i="6"/>
  <c r="Z81" i="6"/>
  <c r="Y81" i="6"/>
  <c r="X81" i="6"/>
  <c r="W81" i="6"/>
  <c r="V81" i="6"/>
  <c r="U81" i="6"/>
  <c r="T81" i="6"/>
  <c r="S81" i="6"/>
  <c r="R81" i="6"/>
  <c r="Q81" i="6"/>
  <c r="P81" i="6"/>
  <c r="O81" i="6"/>
  <c r="N81" i="6"/>
  <c r="M81" i="6"/>
  <c r="L81" i="6"/>
  <c r="K81" i="6"/>
  <c r="J81" i="6"/>
  <c r="I81" i="6"/>
  <c r="H81" i="6"/>
  <c r="AC80" i="6"/>
  <c r="AB80" i="6"/>
  <c r="AA80" i="6"/>
  <c r="Z80" i="6"/>
  <c r="Y80" i="6"/>
  <c r="X80" i="6"/>
  <c r="W80" i="6"/>
  <c r="V80" i="6"/>
  <c r="U80" i="6"/>
  <c r="T80" i="6"/>
  <c r="S80" i="6"/>
  <c r="R80" i="6"/>
  <c r="Q80" i="6"/>
  <c r="P80" i="6"/>
  <c r="O80" i="6"/>
  <c r="N80" i="6"/>
  <c r="M80" i="6"/>
  <c r="L80" i="6"/>
  <c r="K80" i="6"/>
  <c r="J80" i="6"/>
  <c r="I80" i="6"/>
  <c r="H80" i="6"/>
  <c r="AC79" i="6"/>
  <c r="AB79" i="6"/>
  <c r="AA79" i="6"/>
  <c r="Z79" i="6"/>
  <c r="Y79" i="6"/>
  <c r="X79" i="6"/>
  <c r="W79" i="6"/>
  <c r="V79" i="6"/>
  <c r="U79" i="6"/>
  <c r="T79" i="6"/>
  <c r="S79" i="6"/>
  <c r="R79" i="6"/>
  <c r="Q79" i="6"/>
  <c r="P79" i="6"/>
  <c r="O79" i="6"/>
  <c r="N79" i="6"/>
  <c r="M79" i="6"/>
  <c r="L79" i="6"/>
  <c r="K79" i="6"/>
  <c r="J79" i="6"/>
  <c r="I79" i="6"/>
  <c r="H79" i="6"/>
  <c r="AC78" i="6"/>
  <c r="AB78" i="6"/>
  <c r="AA78" i="6"/>
  <c r="Z78" i="6"/>
  <c r="Y78" i="6"/>
  <c r="X78" i="6"/>
  <c r="W78" i="6"/>
  <c r="V78" i="6"/>
  <c r="U78" i="6"/>
  <c r="T78" i="6"/>
  <c r="S78" i="6"/>
  <c r="R78" i="6"/>
  <c r="Q78" i="6"/>
  <c r="P78" i="6"/>
  <c r="O78" i="6"/>
  <c r="N78" i="6"/>
  <c r="M78" i="6"/>
  <c r="L78" i="6"/>
  <c r="K78" i="6"/>
  <c r="J78" i="6"/>
  <c r="I78" i="6"/>
  <c r="H78" i="6"/>
  <c r="AC77" i="6"/>
  <c r="AB77" i="6"/>
  <c r="AA77" i="6"/>
  <c r="Z77" i="6"/>
  <c r="Y77" i="6"/>
  <c r="X77" i="6"/>
  <c r="W77" i="6"/>
  <c r="V77" i="6"/>
  <c r="U77" i="6"/>
  <c r="T77" i="6"/>
  <c r="S77" i="6"/>
  <c r="R77" i="6"/>
  <c r="Q77" i="6"/>
  <c r="P77" i="6"/>
  <c r="O77" i="6"/>
  <c r="N77" i="6"/>
  <c r="M77" i="6"/>
  <c r="L77" i="6"/>
  <c r="K77" i="6"/>
  <c r="J77" i="6"/>
  <c r="I77" i="6"/>
  <c r="H77" i="6"/>
  <c r="AC76" i="6"/>
  <c r="AB76" i="6"/>
  <c r="AA76" i="6"/>
  <c r="Z76" i="6"/>
  <c r="Y76" i="6"/>
  <c r="X76" i="6"/>
  <c r="W76" i="6"/>
  <c r="V76" i="6"/>
  <c r="U76" i="6"/>
  <c r="T76" i="6"/>
  <c r="S76" i="6"/>
  <c r="R76" i="6"/>
  <c r="Q76" i="6"/>
  <c r="P76" i="6"/>
  <c r="O76" i="6"/>
  <c r="N76" i="6"/>
  <c r="M76" i="6"/>
  <c r="L76" i="6"/>
  <c r="K76" i="6"/>
  <c r="J76" i="6"/>
  <c r="I76" i="6"/>
  <c r="H76" i="6"/>
  <c r="AC75" i="6"/>
  <c r="AB75" i="6"/>
  <c r="AA75" i="6"/>
  <c r="Z75" i="6"/>
  <c r="Y75" i="6"/>
  <c r="X75" i="6"/>
  <c r="W75" i="6"/>
  <c r="V75" i="6"/>
  <c r="U75" i="6"/>
  <c r="T75" i="6"/>
  <c r="S75" i="6"/>
  <c r="R75" i="6"/>
  <c r="Q75" i="6"/>
  <c r="P75" i="6"/>
  <c r="O75" i="6"/>
  <c r="N75" i="6"/>
  <c r="M75" i="6"/>
  <c r="L75" i="6"/>
  <c r="K75" i="6"/>
  <c r="J75" i="6"/>
  <c r="I75" i="6"/>
  <c r="H75" i="6"/>
  <c r="AC74" i="6"/>
  <c r="AB74" i="6"/>
  <c r="AA74" i="6"/>
  <c r="Z74" i="6"/>
  <c r="Y74" i="6"/>
  <c r="X74" i="6"/>
  <c r="W74" i="6"/>
  <c r="V74" i="6"/>
  <c r="U74" i="6"/>
  <c r="T74" i="6"/>
  <c r="S74" i="6"/>
  <c r="R74" i="6"/>
  <c r="Q74" i="6"/>
  <c r="P74" i="6"/>
  <c r="O74" i="6"/>
  <c r="N74" i="6"/>
  <c r="M74" i="6"/>
  <c r="L74" i="6"/>
  <c r="K74" i="6"/>
  <c r="J74" i="6"/>
  <c r="I74" i="6"/>
  <c r="H74" i="6"/>
  <c r="AC73" i="6"/>
  <c r="AB73" i="6"/>
  <c r="AA73" i="6"/>
  <c r="Z73" i="6"/>
  <c r="Y73" i="6"/>
  <c r="X73" i="6"/>
  <c r="W73" i="6"/>
  <c r="V73" i="6"/>
  <c r="U73" i="6"/>
  <c r="T73" i="6"/>
  <c r="S73" i="6"/>
  <c r="R73" i="6"/>
  <c r="Q73" i="6"/>
  <c r="P73" i="6"/>
  <c r="O73" i="6"/>
  <c r="N73" i="6"/>
  <c r="M73" i="6"/>
  <c r="L73" i="6"/>
  <c r="K73" i="6"/>
  <c r="J73" i="6"/>
  <c r="I73" i="6"/>
  <c r="H73" i="6"/>
  <c r="AC72" i="6"/>
  <c r="AB72" i="6"/>
  <c r="AA72" i="6"/>
  <c r="Z72" i="6"/>
  <c r="Y72" i="6"/>
  <c r="X72" i="6"/>
  <c r="W72" i="6"/>
  <c r="V72" i="6"/>
  <c r="U72" i="6"/>
  <c r="T72" i="6"/>
  <c r="S72" i="6"/>
  <c r="R72" i="6"/>
  <c r="Q72" i="6"/>
  <c r="P72" i="6"/>
  <c r="O72" i="6"/>
  <c r="N72" i="6"/>
  <c r="M72" i="6"/>
  <c r="L72" i="6"/>
  <c r="K72" i="6"/>
  <c r="J72" i="6"/>
  <c r="I72" i="6"/>
  <c r="H72" i="6"/>
  <c r="AC71" i="6"/>
  <c r="AB71" i="6"/>
  <c r="AA71" i="6"/>
  <c r="Z71" i="6"/>
  <c r="Y71" i="6"/>
  <c r="X71" i="6"/>
  <c r="W71" i="6"/>
  <c r="V71" i="6"/>
  <c r="U71" i="6"/>
  <c r="T71" i="6"/>
  <c r="S71" i="6"/>
  <c r="R71" i="6"/>
  <c r="Q71" i="6"/>
  <c r="P71" i="6"/>
  <c r="O71" i="6"/>
  <c r="N71" i="6"/>
  <c r="M71" i="6"/>
  <c r="L71" i="6"/>
  <c r="K71" i="6"/>
  <c r="J71" i="6"/>
  <c r="I71" i="6"/>
  <c r="H71" i="6"/>
  <c r="AC70" i="6"/>
  <c r="AB70" i="6"/>
  <c r="AA70" i="6"/>
  <c r="Z70" i="6"/>
  <c r="Y70" i="6"/>
  <c r="X70" i="6"/>
  <c r="W70" i="6"/>
  <c r="V70" i="6"/>
  <c r="U70" i="6"/>
  <c r="T70" i="6"/>
  <c r="S70" i="6"/>
  <c r="R70" i="6"/>
  <c r="Q70" i="6"/>
  <c r="P70" i="6"/>
  <c r="O70" i="6"/>
  <c r="N70" i="6"/>
  <c r="M70" i="6"/>
  <c r="L70" i="6"/>
  <c r="K70" i="6"/>
  <c r="J70" i="6"/>
  <c r="I70" i="6"/>
  <c r="H70" i="6"/>
  <c r="AC69" i="6"/>
  <c r="AB69" i="6"/>
  <c r="AA69" i="6"/>
  <c r="Z69" i="6"/>
  <c r="Y69" i="6"/>
  <c r="X69" i="6"/>
  <c r="W69" i="6"/>
  <c r="V69" i="6"/>
  <c r="U69" i="6"/>
  <c r="T69" i="6"/>
  <c r="S69" i="6"/>
  <c r="R69" i="6"/>
  <c r="Q69" i="6"/>
  <c r="P69" i="6"/>
  <c r="O69" i="6"/>
  <c r="N69" i="6"/>
  <c r="M69" i="6"/>
  <c r="L69" i="6"/>
  <c r="K69" i="6"/>
  <c r="J69" i="6"/>
  <c r="I69" i="6"/>
  <c r="H69" i="6"/>
  <c r="AC68" i="6"/>
  <c r="AB68" i="6"/>
  <c r="AA68" i="6"/>
  <c r="Z68" i="6"/>
  <c r="Y68" i="6"/>
  <c r="X68" i="6"/>
  <c r="W68" i="6"/>
  <c r="V68" i="6"/>
  <c r="U68" i="6"/>
  <c r="T68" i="6"/>
  <c r="S68" i="6"/>
  <c r="R68" i="6"/>
  <c r="Q68" i="6"/>
  <c r="P68" i="6"/>
  <c r="O68" i="6"/>
  <c r="N68" i="6"/>
  <c r="M68" i="6"/>
  <c r="L68" i="6"/>
  <c r="K68" i="6"/>
  <c r="J68" i="6"/>
  <c r="I68" i="6"/>
  <c r="H68" i="6"/>
  <c r="AC67" i="6"/>
  <c r="AB67" i="6"/>
  <c r="AA67" i="6"/>
  <c r="Z67" i="6"/>
  <c r="Y67" i="6"/>
  <c r="X67" i="6"/>
  <c r="W67" i="6"/>
  <c r="V67" i="6"/>
  <c r="U67" i="6"/>
  <c r="T67" i="6"/>
  <c r="S67" i="6"/>
  <c r="R67" i="6"/>
  <c r="Q67" i="6"/>
  <c r="P67" i="6"/>
  <c r="O67" i="6"/>
  <c r="N67" i="6"/>
  <c r="M67" i="6"/>
  <c r="L67" i="6"/>
  <c r="K67" i="6"/>
  <c r="J67" i="6"/>
  <c r="I67" i="6"/>
  <c r="H67" i="6"/>
  <c r="AC66" i="6"/>
  <c r="AB66" i="6"/>
  <c r="AA66" i="6"/>
  <c r="Z66" i="6"/>
  <c r="Y66" i="6"/>
  <c r="X66" i="6"/>
  <c r="W66" i="6"/>
  <c r="V66" i="6"/>
  <c r="U66" i="6"/>
  <c r="T66" i="6"/>
  <c r="S66" i="6"/>
  <c r="R66" i="6"/>
  <c r="Q66" i="6"/>
  <c r="P66" i="6"/>
  <c r="O66" i="6"/>
  <c r="N66" i="6"/>
  <c r="M66" i="6"/>
  <c r="L66" i="6"/>
  <c r="K66" i="6"/>
  <c r="J66" i="6"/>
  <c r="I66" i="6"/>
  <c r="H66" i="6"/>
  <c r="AC65" i="6"/>
  <c r="AB65" i="6"/>
  <c r="AA65" i="6"/>
  <c r="Z65" i="6"/>
  <c r="Y65" i="6"/>
  <c r="X65" i="6"/>
  <c r="W65" i="6"/>
  <c r="V65" i="6"/>
  <c r="U65" i="6"/>
  <c r="T65" i="6"/>
  <c r="S65" i="6"/>
  <c r="R65" i="6"/>
  <c r="Q65" i="6"/>
  <c r="P65" i="6"/>
  <c r="O65" i="6"/>
  <c r="N65" i="6"/>
  <c r="M65" i="6"/>
  <c r="L65" i="6"/>
  <c r="K65" i="6"/>
  <c r="J65" i="6"/>
  <c r="I65" i="6"/>
  <c r="H65" i="6"/>
  <c r="AC64" i="6"/>
  <c r="AB64" i="6"/>
  <c r="AA64" i="6"/>
  <c r="Z64" i="6"/>
  <c r="Y64" i="6"/>
  <c r="X64" i="6"/>
  <c r="W64" i="6"/>
  <c r="V64" i="6"/>
  <c r="U64" i="6"/>
  <c r="T64" i="6"/>
  <c r="S64" i="6"/>
  <c r="R64" i="6"/>
  <c r="Q64" i="6"/>
  <c r="P64" i="6"/>
  <c r="O64" i="6"/>
  <c r="N64" i="6"/>
  <c r="M64" i="6"/>
  <c r="L64" i="6"/>
  <c r="K64" i="6"/>
  <c r="J64" i="6"/>
  <c r="I64" i="6"/>
  <c r="H64" i="6"/>
  <c r="AC63" i="6"/>
  <c r="AB63" i="6"/>
  <c r="AA63" i="6"/>
  <c r="Z63" i="6"/>
  <c r="Y63" i="6"/>
  <c r="X63" i="6"/>
  <c r="W63" i="6"/>
  <c r="V63" i="6"/>
  <c r="U63" i="6"/>
  <c r="T63" i="6"/>
  <c r="S63" i="6"/>
  <c r="R63" i="6"/>
  <c r="Q63" i="6"/>
  <c r="P63" i="6"/>
  <c r="O63" i="6"/>
  <c r="N63" i="6"/>
  <c r="M63" i="6"/>
  <c r="L63" i="6"/>
  <c r="K63" i="6"/>
  <c r="J63" i="6"/>
  <c r="I63" i="6"/>
  <c r="H63" i="6"/>
  <c r="AC62" i="6"/>
  <c r="AB62" i="6"/>
  <c r="AA62" i="6"/>
  <c r="Z62" i="6"/>
  <c r="Y62" i="6"/>
  <c r="X62" i="6"/>
  <c r="W62" i="6"/>
  <c r="V62" i="6"/>
  <c r="U62" i="6"/>
  <c r="T62" i="6"/>
  <c r="S62" i="6"/>
  <c r="R62" i="6"/>
  <c r="Q62" i="6"/>
  <c r="P62" i="6"/>
  <c r="O62" i="6"/>
  <c r="N62" i="6"/>
  <c r="M62" i="6"/>
  <c r="L62" i="6"/>
  <c r="K62" i="6"/>
  <c r="J62" i="6"/>
  <c r="I62" i="6"/>
  <c r="H62" i="6"/>
  <c r="AC61" i="6"/>
  <c r="AB61" i="6"/>
  <c r="AA61" i="6"/>
  <c r="Z61" i="6"/>
  <c r="Y61" i="6"/>
  <c r="X61" i="6"/>
  <c r="W61" i="6"/>
  <c r="V61" i="6"/>
  <c r="U61" i="6"/>
  <c r="T61" i="6"/>
  <c r="S61" i="6"/>
  <c r="R61" i="6"/>
  <c r="Q61" i="6"/>
  <c r="P61" i="6"/>
  <c r="O61" i="6"/>
  <c r="N61" i="6"/>
  <c r="M61" i="6"/>
  <c r="L61" i="6"/>
  <c r="K61" i="6"/>
  <c r="J61" i="6"/>
  <c r="I61" i="6"/>
  <c r="H61" i="6"/>
  <c r="AC60" i="6"/>
  <c r="AB60" i="6"/>
  <c r="AA60" i="6"/>
  <c r="Z60" i="6"/>
  <c r="Y60" i="6"/>
  <c r="X60" i="6"/>
  <c r="W60" i="6"/>
  <c r="V60" i="6"/>
  <c r="U60" i="6"/>
  <c r="T60" i="6"/>
  <c r="S60" i="6"/>
  <c r="R60" i="6"/>
  <c r="Q60" i="6"/>
  <c r="P60" i="6"/>
  <c r="O60" i="6"/>
  <c r="N60" i="6"/>
  <c r="M60" i="6"/>
  <c r="L60" i="6"/>
  <c r="K60" i="6"/>
  <c r="J60" i="6"/>
  <c r="I60" i="6"/>
  <c r="H60" i="6"/>
  <c r="AC59" i="6"/>
  <c r="AB59" i="6"/>
  <c r="AA59" i="6"/>
  <c r="Z59" i="6"/>
  <c r="Y59" i="6"/>
  <c r="X59" i="6"/>
  <c r="W59" i="6"/>
  <c r="V59" i="6"/>
  <c r="U59" i="6"/>
  <c r="T59" i="6"/>
  <c r="S59" i="6"/>
  <c r="R59" i="6"/>
  <c r="Q59" i="6"/>
  <c r="P59" i="6"/>
  <c r="O59" i="6"/>
  <c r="N59" i="6"/>
  <c r="M59" i="6"/>
  <c r="L59" i="6"/>
  <c r="K59" i="6"/>
  <c r="J59" i="6"/>
  <c r="I59" i="6"/>
  <c r="H59" i="6"/>
  <c r="AC58" i="6"/>
  <c r="AB58" i="6"/>
  <c r="AA58" i="6"/>
  <c r="Z58" i="6"/>
  <c r="Y58" i="6"/>
  <c r="X58" i="6"/>
  <c r="W58" i="6"/>
  <c r="V58" i="6"/>
  <c r="U58" i="6"/>
  <c r="T58" i="6"/>
  <c r="S58" i="6"/>
  <c r="R58" i="6"/>
  <c r="Q58" i="6"/>
  <c r="P58" i="6"/>
  <c r="O58" i="6"/>
  <c r="N58" i="6"/>
  <c r="M58" i="6"/>
  <c r="L58" i="6"/>
  <c r="K58" i="6"/>
  <c r="J58" i="6"/>
  <c r="I58" i="6"/>
  <c r="H58" i="6"/>
  <c r="AC57" i="6"/>
  <c r="AB57" i="6"/>
  <c r="AA57" i="6"/>
  <c r="Z57" i="6"/>
  <c r="Y57" i="6"/>
  <c r="X57" i="6"/>
  <c r="W57" i="6"/>
  <c r="V57" i="6"/>
  <c r="U57" i="6"/>
  <c r="T57" i="6"/>
  <c r="S57" i="6"/>
  <c r="R57" i="6"/>
  <c r="Q57" i="6"/>
  <c r="P57" i="6"/>
  <c r="O57" i="6"/>
  <c r="N57" i="6"/>
  <c r="M57" i="6"/>
  <c r="L57" i="6"/>
  <c r="K57" i="6"/>
  <c r="J57" i="6"/>
  <c r="I57" i="6"/>
  <c r="H57" i="6"/>
  <c r="AC56" i="6"/>
  <c r="AB56" i="6"/>
  <c r="AA56" i="6"/>
  <c r="Z56" i="6"/>
  <c r="Y56" i="6"/>
  <c r="X56" i="6"/>
  <c r="W56" i="6"/>
  <c r="V56" i="6"/>
  <c r="U56" i="6"/>
  <c r="T56" i="6"/>
  <c r="S56" i="6"/>
  <c r="R56" i="6"/>
  <c r="Q56" i="6"/>
  <c r="P56" i="6"/>
  <c r="O56" i="6"/>
  <c r="N56" i="6"/>
  <c r="M56" i="6"/>
  <c r="L56" i="6"/>
  <c r="K56" i="6"/>
  <c r="J56" i="6"/>
  <c r="I56" i="6"/>
  <c r="H56" i="6"/>
  <c r="AC55" i="6"/>
  <c r="AB55" i="6"/>
  <c r="AA55" i="6"/>
  <c r="Z55" i="6"/>
  <c r="Y55" i="6"/>
  <c r="X55" i="6"/>
  <c r="W55" i="6"/>
  <c r="V55" i="6"/>
  <c r="U55" i="6"/>
  <c r="T55" i="6"/>
  <c r="S55" i="6"/>
  <c r="R55" i="6"/>
  <c r="Q55" i="6"/>
  <c r="P55" i="6"/>
  <c r="O55" i="6"/>
  <c r="N55" i="6"/>
  <c r="M55" i="6"/>
  <c r="L55" i="6"/>
  <c r="K55" i="6"/>
  <c r="J55" i="6"/>
  <c r="I55" i="6"/>
  <c r="H55" i="6"/>
  <c r="AC54" i="6"/>
  <c r="AB54" i="6"/>
  <c r="AA54" i="6"/>
  <c r="Z54" i="6"/>
  <c r="Y54" i="6"/>
  <c r="X54" i="6"/>
  <c r="W54" i="6"/>
  <c r="V54" i="6"/>
  <c r="U54" i="6"/>
  <c r="T54" i="6"/>
  <c r="S54" i="6"/>
  <c r="R54" i="6"/>
  <c r="Q54" i="6"/>
  <c r="P54" i="6"/>
  <c r="O54" i="6"/>
  <c r="N54" i="6"/>
  <c r="M54" i="6"/>
  <c r="L54" i="6"/>
  <c r="K54" i="6"/>
  <c r="J54" i="6"/>
  <c r="I54" i="6"/>
  <c r="H54" i="6"/>
  <c r="AC53" i="6"/>
  <c r="AB53" i="6"/>
  <c r="AA53" i="6"/>
  <c r="Z53" i="6"/>
  <c r="Y53" i="6"/>
  <c r="X53" i="6"/>
  <c r="W53" i="6"/>
  <c r="V53" i="6"/>
  <c r="U53" i="6"/>
  <c r="T53" i="6"/>
  <c r="S53" i="6"/>
  <c r="R53" i="6"/>
  <c r="Q53" i="6"/>
  <c r="P53" i="6"/>
  <c r="O53" i="6"/>
  <c r="N53" i="6"/>
  <c r="M53" i="6"/>
  <c r="L53" i="6"/>
  <c r="K53" i="6"/>
  <c r="J53" i="6"/>
  <c r="I53" i="6"/>
  <c r="H53" i="6"/>
  <c r="AC52" i="6"/>
  <c r="AB52" i="6"/>
  <c r="AA52" i="6"/>
  <c r="Z52" i="6"/>
  <c r="Y52" i="6"/>
  <c r="X52" i="6"/>
  <c r="W52" i="6"/>
  <c r="V52" i="6"/>
  <c r="U52" i="6"/>
  <c r="T52" i="6"/>
  <c r="S52" i="6"/>
  <c r="R52" i="6"/>
  <c r="Q52" i="6"/>
  <c r="P52" i="6"/>
  <c r="O52" i="6"/>
  <c r="N52" i="6"/>
  <c r="M52" i="6"/>
  <c r="L52" i="6"/>
  <c r="K52" i="6"/>
  <c r="J52" i="6"/>
  <c r="I52" i="6"/>
  <c r="H52" i="6"/>
  <c r="AC51" i="6"/>
  <c r="AB51" i="6"/>
  <c r="AA51" i="6"/>
  <c r="Z51" i="6"/>
  <c r="Y51" i="6"/>
  <c r="X51" i="6"/>
  <c r="W51" i="6"/>
  <c r="V51" i="6"/>
  <c r="U51" i="6"/>
  <c r="T51" i="6"/>
  <c r="S51" i="6"/>
  <c r="R51" i="6"/>
  <c r="Q51" i="6"/>
  <c r="P51" i="6"/>
  <c r="O51" i="6"/>
  <c r="N51" i="6"/>
  <c r="M51" i="6"/>
  <c r="L51" i="6"/>
  <c r="K51" i="6"/>
  <c r="J51" i="6"/>
  <c r="I51" i="6"/>
  <c r="H51" i="6"/>
  <c r="AC50" i="6"/>
  <c r="AB50" i="6"/>
  <c r="AA50" i="6"/>
  <c r="Z50" i="6"/>
  <c r="Y50" i="6"/>
  <c r="X50" i="6"/>
  <c r="W50" i="6"/>
  <c r="V50" i="6"/>
  <c r="U50" i="6"/>
  <c r="T50" i="6"/>
  <c r="S50" i="6"/>
  <c r="R50" i="6"/>
  <c r="Q50" i="6"/>
  <c r="P50" i="6"/>
  <c r="O50" i="6"/>
  <c r="N50" i="6"/>
  <c r="M50" i="6"/>
  <c r="L50" i="6"/>
  <c r="K50" i="6"/>
  <c r="J50" i="6"/>
  <c r="I50" i="6"/>
  <c r="H50" i="6"/>
  <c r="AC49" i="6"/>
  <c r="AB49" i="6"/>
  <c r="AA49" i="6"/>
  <c r="Z49" i="6"/>
  <c r="Y49" i="6"/>
  <c r="X49" i="6"/>
  <c r="W49" i="6"/>
  <c r="V49" i="6"/>
  <c r="U49" i="6"/>
  <c r="T49" i="6"/>
  <c r="S49" i="6"/>
  <c r="R49" i="6"/>
  <c r="Q49" i="6"/>
  <c r="P49" i="6"/>
  <c r="O49" i="6"/>
  <c r="N49" i="6"/>
  <c r="M49" i="6"/>
  <c r="L49" i="6"/>
  <c r="K49" i="6"/>
  <c r="J49" i="6"/>
  <c r="I49" i="6"/>
  <c r="H49" i="6"/>
  <c r="AC48" i="6"/>
  <c r="AB48" i="6"/>
  <c r="AA48" i="6"/>
  <c r="Z48" i="6"/>
  <c r="Y48" i="6"/>
  <c r="X48" i="6"/>
  <c r="W48" i="6"/>
  <c r="V48" i="6"/>
  <c r="U48" i="6"/>
  <c r="T48" i="6"/>
  <c r="S48" i="6"/>
  <c r="R48" i="6"/>
  <c r="Q48" i="6"/>
  <c r="P48" i="6"/>
  <c r="O48" i="6"/>
  <c r="N48" i="6"/>
  <c r="M48" i="6"/>
  <c r="L48" i="6"/>
  <c r="K48" i="6"/>
  <c r="J48" i="6"/>
  <c r="I48" i="6"/>
  <c r="H48" i="6"/>
  <c r="AC47" i="6"/>
  <c r="AB47" i="6"/>
  <c r="AA47" i="6"/>
  <c r="Z47" i="6"/>
  <c r="Y47" i="6"/>
  <c r="X47" i="6"/>
  <c r="W47" i="6"/>
  <c r="V47" i="6"/>
  <c r="U47" i="6"/>
  <c r="T47" i="6"/>
  <c r="S47" i="6"/>
  <c r="R47" i="6"/>
  <c r="Q47" i="6"/>
  <c r="P47" i="6"/>
  <c r="O47" i="6"/>
  <c r="N47" i="6"/>
  <c r="M47" i="6"/>
  <c r="L47" i="6"/>
  <c r="K47" i="6"/>
  <c r="J47" i="6"/>
  <c r="I47" i="6"/>
  <c r="H47" i="6"/>
  <c r="AC46" i="6"/>
  <c r="AB46" i="6"/>
  <c r="AA46" i="6"/>
  <c r="Z46" i="6"/>
  <c r="Y46" i="6"/>
  <c r="X46" i="6"/>
  <c r="W46" i="6"/>
  <c r="V46" i="6"/>
  <c r="U46" i="6"/>
  <c r="T46" i="6"/>
  <c r="S46" i="6"/>
  <c r="R46" i="6"/>
  <c r="Q46" i="6"/>
  <c r="P46" i="6"/>
  <c r="O46" i="6"/>
  <c r="N46" i="6"/>
  <c r="M46" i="6"/>
  <c r="L46" i="6"/>
  <c r="K46" i="6"/>
  <c r="J46" i="6"/>
  <c r="I46" i="6"/>
  <c r="H46" i="6"/>
  <c r="AC45" i="6"/>
  <c r="AB45" i="6"/>
  <c r="AA45" i="6"/>
  <c r="Z45" i="6"/>
  <c r="Y45" i="6"/>
  <c r="X45" i="6"/>
  <c r="W45" i="6"/>
  <c r="V45" i="6"/>
  <c r="U45" i="6"/>
  <c r="T45" i="6"/>
  <c r="S45" i="6"/>
  <c r="R45" i="6"/>
  <c r="Q45" i="6"/>
  <c r="P45" i="6"/>
  <c r="O45" i="6"/>
  <c r="N45" i="6"/>
  <c r="M45" i="6"/>
  <c r="L45" i="6"/>
  <c r="K45" i="6"/>
  <c r="J45" i="6"/>
  <c r="I45" i="6"/>
  <c r="H45" i="6"/>
  <c r="AC44" i="6"/>
  <c r="AB44" i="6"/>
  <c r="AA44" i="6"/>
  <c r="Z44" i="6"/>
  <c r="Y44" i="6"/>
  <c r="X44" i="6"/>
  <c r="W44" i="6"/>
  <c r="V44" i="6"/>
  <c r="U44" i="6"/>
  <c r="T44" i="6"/>
  <c r="S44" i="6"/>
  <c r="R44" i="6"/>
  <c r="Q44" i="6"/>
  <c r="P44" i="6"/>
  <c r="O44" i="6"/>
  <c r="N44" i="6"/>
  <c r="M44" i="6"/>
  <c r="L44" i="6"/>
  <c r="K44" i="6"/>
  <c r="J44" i="6"/>
  <c r="I44" i="6"/>
  <c r="H44" i="6"/>
  <c r="AC43" i="6"/>
  <c r="AB43" i="6"/>
  <c r="AA43" i="6"/>
  <c r="Z43" i="6"/>
  <c r="Y43" i="6"/>
  <c r="X43" i="6"/>
  <c r="W43" i="6"/>
  <c r="V43" i="6"/>
  <c r="U43" i="6"/>
  <c r="T43" i="6"/>
  <c r="S43" i="6"/>
  <c r="R43" i="6"/>
  <c r="Q43" i="6"/>
  <c r="P43" i="6"/>
  <c r="O43" i="6"/>
  <c r="N43" i="6"/>
  <c r="M43" i="6"/>
  <c r="L43" i="6"/>
  <c r="K43" i="6"/>
  <c r="J43" i="6"/>
  <c r="I43" i="6"/>
  <c r="H43" i="6"/>
  <c r="AC42" i="6"/>
  <c r="AB42" i="6"/>
  <c r="AA42" i="6"/>
  <c r="Z42" i="6"/>
  <c r="Y42" i="6"/>
  <c r="X42" i="6"/>
  <c r="W42" i="6"/>
  <c r="V42" i="6"/>
  <c r="U42" i="6"/>
  <c r="T42" i="6"/>
  <c r="S42" i="6"/>
  <c r="R42" i="6"/>
  <c r="Q42" i="6"/>
  <c r="P42" i="6"/>
  <c r="O42" i="6"/>
  <c r="N42" i="6"/>
  <c r="M42" i="6"/>
  <c r="L42" i="6"/>
  <c r="K42" i="6"/>
  <c r="J42" i="6"/>
  <c r="I42" i="6"/>
  <c r="H42" i="6"/>
  <c r="AC41" i="6"/>
  <c r="AB41" i="6"/>
  <c r="AA41" i="6"/>
  <c r="Z41" i="6"/>
  <c r="Y41" i="6"/>
  <c r="X41" i="6"/>
  <c r="W41" i="6"/>
  <c r="V41" i="6"/>
  <c r="U41" i="6"/>
  <c r="T41" i="6"/>
  <c r="S41" i="6"/>
  <c r="R41" i="6"/>
  <c r="Q41" i="6"/>
  <c r="P41" i="6"/>
  <c r="O41" i="6"/>
  <c r="N41" i="6"/>
  <c r="M41" i="6"/>
  <c r="L41" i="6"/>
  <c r="K41" i="6"/>
  <c r="J41" i="6"/>
  <c r="I41" i="6"/>
  <c r="H41" i="6"/>
  <c r="AC40" i="6"/>
  <c r="AB40" i="6"/>
  <c r="AA40" i="6"/>
  <c r="Z40" i="6"/>
  <c r="Y40" i="6"/>
  <c r="X40" i="6"/>
  <c r="W40" i="6"/>
  <c r="V40" i="6"/>
  <c r="U40" i="6"/>
  <c r="T40" i="6"/>
  <c r="S40" i="6"/>
  <c r="R40" i="6"/>
  <c r="Q40" i="6"/>
  <c r="P40" i="6"/>
  <c r="O40" i="6"/>
  <c r="N40" i="6"/>
  <c r="M40" i="6"/>
  <c r="L40" i="6"/>
  <c r="K40" i="6"/>
  <c r="J40" i="6"/>
  <c r="I40" i="6"/>
  <c r="H40" i="6"/>
  <c r="AC39" i="6"/>
  <c r="AB39" i="6"/>
  <c r="AA39" i="6"/>
  <c r="Z39" i="6"/>
  <c r="Y39" i="6"/>
  <c r="X39" i="6"/>
  <c r="W39" i="6"/>
  <c r="V39" i="6"/>
  <c r="U39" i="6"/>
  <c r="T39" i="6"/>
  <c r="S39" i="6"/>
  <c r="R39" i="6"/>
  <c r="Q39" i="6"/>
  <c r="P39" i="6"/>
  <c r="O39" i="6"/>
  <c r="N39" i="6"/>
  <c r="M39" i="6"/>
  <c r="L39" i="6"/>
  <c r="K39" i="6"/>
  <c r="J39" i="6"/>
  <c r="I39" i="6"/>
  <c r="H39" i="6"/>
  <c r="AC38" i="6"/>
  <c r="AB38" i="6"/>
  <c r="AA38" i="6"/>
  <c r="Z38" i="6"/>
  <c r="Y38" i="6"/>
  <c r="X38" i="6"/>
  <c r="W38" i="6"/>
  <c r="V38" i="6"/>
  <c r="U38" i="6"/>
  <c r="T38" i="6"/>
  <c r="S38" i="6"/>
  <c r="R38" i="6"/>
  <c r="Q38" i="6"/>
  <c r="P38" i="6"/>
  <c r="O38" i="6"/>
  <c r="N38" i="6"/>
  <c r="M38" i="6"/>
  <c r="L38" i="6"/>
  <c r="K38" i="6"/>
  <c r="J38" i="6"/>
  <c r="I38" i="6"/>
  <c r="H38" i="6"/>
  <c r="AC37" i="6"/>
  <c r="AB37" i="6"/>
  <c r="AA37" i="6"/>
  <c r="Z37" i="6"/>
  <c r="Y37" i="6"/>
  <c r="X37" i="6"/>
  <c r="W37" i="6"/>
  <c r="V37" i="6"/>
  <c r="U37" i="6"/>
  <c r="T37" i="6"/>
  <c r="S37" i="6"/>
  <c r="R37" i="6"/>
  <c r="Q37" i="6"/>
  <c r="P37" i="6"/>
  <c r="O37" i="6"/>
  <c r="N37" i="6"/>
  <c r="M37" i="6"/>
  <c r="L37" i="6"/>
  <c r="K37" i="6"/>
  <c r="J37" i="6"/>
  <c r="I37" i="6"/>
  <c r="H37" i="6"/>
  <c r="AC36" i="6"/>
  <c r="AB36" i="6"/>
  <c r="AA36" i="6"/>
  <c r="Z36" i="6"/>
  <c r="Y36" i="6"/>
  <c r="X36" i="6"/>
  <c r="W36" i="6"/>
  <c r="V36" i="6"/>
  <c r="U36" i="6"/>
  <c r="T36" i="6"/>
  <c r="S36" i="6"/>
  <c r="R36" i="6"/>
  <c r="Q36" i="6"/>
  <c r="P36" i="6"/>
  <c r="O36" i="6"/>
  <c r="N36" i="6"/>
  <c r="M36" i="6"/>
  <c r="L36" i="6"/>
  <c r="K36" i="6"/>
  <c r="J36" i="6"/>
  <c r="I36" i="6"/>
  <c r="H36" i="6"/>
  <c r="AC35" i="6"/>
  <c r="AB35" i="6"/>
  <c r="AA35" i="6"/>
  <c r="Z35" i="6"/>
  <c r="Y35" i="6"/>
  <c r="X35" i="6"/>
  <c r="W35" i="6"/>
  <c r="V35" i="6"/>
  <c r="U35" i="6"/>
  <c r="T35" i="6"/>
  <c r="S35" i="6"/>
  <c r="R35" i="6"/>
  <c r="Q35" i="6"/>
  <c r="P35" i="6"/>
  <c r="O35" i="6"/>
  <c r="N35" i="6"/>
  <c r="M35" i="6"/>
  <c r="L35" i="6"/>
  <c r="K35" i="6"/>
  <c r="J35" i="6"/>
  <c r="I35" i="6"/>
  <c r="H35" i="6"/>
  <c r="AC34" i="6"/>
  <c r="AB34" i="6"/>
  <c r="AA34" i="6"/>
  <c r="Z34" i="6"/>
  <c r="Y34" i="6"/>
  <c r="X34" i="6"/>
  <c r="W34" i="6"/>
  <c r="V34" i="6"/>
  <c r="U34" i="6"/>
  <c r="T34" i="6"/>
  <c r="S34" i="6"/>
  <c r="R34" i="6"/>
  <c r="Q34" i="6"/>
  <c r="P34" i="6"/>
  <c r="O34" i="6"/>
  <c r="N34" i="6"/>
  <c r="M34" i="6"/>
  <c r="L34" i="6"/>
  <c r="K34" i="6"/>
  <c r="J34" i="6"/>
  <c r="I34" i="6"/>
  <c r="H34" i="6"/>
  <c r="AC33" i="6"/>
  <c r="AB33" i="6"/>
  <c r="AA33" i="6"/>
  <c r="Z33" i="6"/>
  <c r="Y33" i="6"/>
  <c r="X33" i="6"/>
  <c r="W33" i="6"/>
  <c r="V33" i="6"/>
  <c r="U33" i="6"/>
  <c r="T33" i="6"/>
  <c r="S33" i="6"/>
  <c r="R33" i="6"/>
  <c r="Q33" i="6"/>
  <c r="P33" i="6"/>
  <c r="O33" i="6"/>
  <c r="N33" i="6"/>
  <c r="M33" i="6"/>
  <c r="L33" i="6"/>
  <c r="K33" i="6"/>
  <c r="J33" i="6"/>
  <c r="I33" i="6"/>
  <c r="H33" i="6"/>
  <c r="AC32" i="6"/>
  <c r="AB32" i="6"/>
  <c r="AA32" i="6"/>
  <c r="Z32" i="6"/>
  <c r="Y32" i="6"/>
  <c r="X32" i="6"/>
  <c r="W32" i="6"/>
  <c r="V32" i="6"/>
  <c r="U32" i="6"/>
  <c r="T32" i="6"/>
  <c r="S32" i="6"/>
  <c r="R32" i="6"/>
  <c r="Q32" i="6"/>
  <c r="P32" i="6"/>
  <c r="O32" i="6"/>
  <c r="N32" i="6"/>
  <c r="M32" i="6"/>
  <c r="L32" i="6"/>
  <c r="K32" i="6"/>
  <c r="J32" i="6"/>
  <c r="I32" i="6"/>
  <c r="H32" i="6"/>
  <c r="AC31" i="6"/>
  <c r="AB31" i="6"/>
  <c r="AA31" i="6"/>
  <c r="Z31" i="6"/>
  <c r="Y31" i="6"/>
  <c r="X31" i="6"/>
  <c r="W31" i="6"/>
  <c r="V31" i="6"/>
  <c r="U31" i="6"/>
  <c r="T31" i="6"/>
  <c r="S31" i="6"/>
  <c r="R31" i="6"/>
  <c r="Q31" i="6"/>
  <c r="P31" i="6"/>
  <c r="O31" i="6"/>
  <c r="N31" i="6"/>
  <c r="M31" i="6"/>
  <c r="L31" i="6"/>
  <c r="K31" i="6"/>
  <c r="J31" i="6"/>
  <c r="I31" i="6"/>
  <c r="H31" i="6"/>
  <c r="AC30" i="6"/>
  <c r="AB30" i="6"/>
  <c r="AA30" i="6"/>
  <c r="Z30" i="6"/>
  <c r="Y30" i="6"/>
  <c r="X30" i="6"/>
  <c r="W30" i="6"/>
  <c r="V30" i="6"/>
  <c r="U30" i="6"/>
  <c r="T30" i="6"/>
  <c r="S30" i="6"/>
  <c r="R30" i="6"/>
  <c r="Q30" i="6"/>
  <c r="P30" i="6"/>
  <c r="O30" i="6"/>
  <c r="N30" i="6"/>
  <c r="M30" i="6"/>
  <c r="L30" i="6"/>
  <c r="K30" i="6"/>
  <c r="J30" i="6"/>
  <c r="I30" i="6"/>
  <c r="H30" i="6"/>
  <c r="AC29" i="6"/>
  <c r="AB29" i="6"/>
  <c r="AA29" i="6"/>
  <c r="Z29" i="6"/>
  <c r="Y29" i="6"/>
  <c r="X29" i="6"/>
  <c r="W29" i="6"/>
  <c r="V29" i="6"/>
  <c r="U29" i="6"/>
  <c r="T29" i="6"/>
  <c r="S29" i="6"/>
  <c r="R29" i="6"/>
  <c r="Q29" i="6"/>
  <c r="P29" i="6"/>
  <c r="O29" i="6"/>
  <c r="N29" i="6"/>
  <c r="M29" i="6"/>
  <c r="L29" i="6"/>
  <c r="K29" i="6"/>
  <c r="J29" i="6"/>
  <c r="I29" i="6"/>
  <c r="H29" i="6"/>
  <c r="AC28" i="6"/>
  <c r="AB28" i="6"/>
  <c r="AA28" i="6"/>
  <c r="Z28" i="6"/>
  <c r="Y28" i="6"/>
  <c r="X28" i="6"/>
  <c r="W28" i="6"/>
  <c r="V28" i="6"/>
  <c r="U28" i="6"/>
  <c r="T28" i="6"/>
  <c r="S28" i="6"/>
  <c r="R28" i="6"/>
  <c r="Q28" i="6"/>
  <c r="P28" i="6"/>
  <c r="O28" i="6"/>
  <c r="N28" i="6"/>
  <c r="M28" i="6"/>
  <c r="L28" i="6"/>
  <c r="K28" i="6"/>
  <c r="J28" i="6"/>
  <c r="I28" i="6"/>
  <c r="H28" i="6"/>
  <c r="AC27" i="6"/>
  <c r="AB27" i="6"/>
  <c r="AA27" i="6"/>
  <c r="Z27" i="6"/>
  <c r="Y27" i="6"/>
  <c r="X27" i="6"/>
  <c r="W27" i="6"/>
  <c r="V27" i="6"/>
  <c r="U27" i="6"/>
  <c r="T27" i="6"/>
  <c r="S27" i="6"/>
  <c r="R27" i="6"/>
  <c r="Q27" i="6"/>
  <c r="P27" i="6"/>
  <c r="O27" i="6"/>
  <c r="N27" i="6"/>
  <c r="M27" i="6"/>
  <c r="L27" i="6"/>
  <c r="K27" i="6"/>
  <c r="J27" i="6"/>
  <c r="I27" i="6"/>
  <c r="H27" i="6"/>
  <c r="AC26" i="6"/>
  <c r="AB26" i="6"/>
  <c r="AA26" i="6"/>
  <c r="Z26" i="6"/>
  <c r="Y26" i="6"/>
  <c r="X26" i="6"/>
  <c r="W26" i="6"/>
  <c r="V26" i="6"/>
  <c r="U26" i="6"/>
  <c r="T26" i="6"/>
  <c r="S26" i="6"/>
  <c r="R26" i="6"/>
  <c r="Q26" i="6"/>
  <c r="P26" i="6"/>
  <c r="O26" i="6"/>
  <c r="N26" i="6"/>
  <c r="M26" i="6"/>
  <c r="L26" i="6"/>
  <c r="K26" i="6"/>
  <c r="J26" i="6"/>
  <c r="I26" i="6"/>
  <c r="H26" i="6"/>
  <c r="AC25" i="6"/>
  <c r="AB25" i="6"/>
  <c r="AA25" i="6"/>
  <c r="Z25" i="6"/>
  <c r="Y25" i="6"/>
  <c r="X25" i="6"/>
  <c r="W25" i="6"/>
  <c r="V25" i="6"/>
  <c r="U25" i="6"/>
  <c r="T25" i="6"/>
  <c r="S25" i="6"/>
  <c r="R25" i="6"/>
  <c r="Q25" i="6"/>
  <c r="P25" i="6"/>
  <c r="O25" i="6"/>
  <c r="N25" i="6"/>
  <c r="M25" i="6"/>
  <c r="L25" i="6"/>
  <c r="K25" i="6"/>
  <c r="J25" i="6"/>
  <c r="I25" i="6"/>
  <c r="H25" i="6"/>
  <c r="AC24" i="6"/>
  <c r="AB24" i="6"/>
  <c r="AA24" i="6"/>
  <c r="Z24" i="6"/>
  <c r="Y24" i="6"/>
  <c r="X24" i="6"/>
  <c r="W24" i="6"/>
  <c r="V24" i="6"/>
  <c r="U24" i="6"/>
  <c r="T24" i="6"/>
  <c r="S24" i="6"/>
  <c r="R24" i="6"/>
  <c r="Q24" i="6"/>
  <c r="P24" i="6"/>
  <c r="O24" i="6"/>
  <c r="N24" i="6"/>
  <c r="M24" i="6"/>
  <c r="L24" i="6"/>
  <c r="K24" i="6"/>
  <c r="J24" i="6"/>
  <c r="I24" i="6"/>
  <c r="H24" i="6"/>
  <c r="AC23" i="6"/>
  <c r="AB23" i="6"/>
  <c r="AA23" i="6"/>
  <c r="Z23" i="6"/>
  <c r="Y23" i="6"/>
  <c r="X23" i="6"/>
  <c r="W23" i="6"/>
  <c r="V23" i="6"/>
  <c r="U23" i="6"/>
  <c r="T23" i="6"/>
  <c r="S23" i="6"/>
  <c r="R23" i="6"/>
  <c r="Q23" i="6"/>
  <c r="P23" i="6"/>
  <c r="O23" i="6"/>
  <c r="N23" i="6"/>
  <c r="M23" i="6"/>
  <c r="L23" i="6"/>
  <c r="K23" i="6"/>
  <c r="J23" i="6"/>
  <c r="I23" i="6"/>
  <c r="H23" i="6"/>
  <c r="AC22" i="6"/>
  <c r="AB22" i="6"/>
  <c r="AA22" i="6"/>
  <c r="Z22" i="6"/>
  <c r="Y22" i="6"/>
  <c r="X22" i="6"/>
  <c r="W22" i="6"/>
  <c r="V22" i="6"/>
  <c r="U22" i="6"/>
  <c r="T22" i="6"/>
  <c r="S22" i="6"/>
  <c r="R22" i="6"/>
  <c r="Q22" i="6"/>
  <c r="P22" i="6"/>
  <c r="O22" i="6"/>
  <c r="N22" i="6"/>
  <c r="M22" i="6"/>
  <c r="L22" i="6"/>
  <c r="K22" i="6"/>
  <c r="J22" i="6"/>
  <c r="I22" i="6"/>
  <c r="H22" i="6"/>
  <c r="AC21" i="6"/>
  <c r="AB21" i="6"/>
  <c r="AA21" i="6"/>
  <c r="Z21" i="6"/>
  <c r="Y21" i="6"/>
  <c r="X21" i="6"/>
  <c r="W21" i="6"/>
  <c r="V21" i="6"/>
  <c r="U21" i="6"/>
  <c r="T21" i="6"/>
  <c r="S21" i="6"/>
  <c r="R21" i="6"/>
  <c r="Q21" i="6"/>
  <c r="P21" i="6"/>
  <c r="O21" i="6"/>
  <c r="N21" i="6"/>
  <c r="M21" i="6"/>
  <c r="L21" i="6"/>
  <c r="K21" i="6"/>
  <c r="J21" i="6"/>
  <c r="I21" i="6"/>
  <c r="H21" i="6"/>
  <c r="AC20" i="6"/>
  <c r="AB20" i="6"/>
  <c r="AA20" i="6"/>
  <c r="Z20" i="6"/>
  <c r="Y20" i="6"/>
  <c r="X20" i="6"/>
  <c r="W20" i="6"/>
  <c r="V20" i="6"/>
  <c r="U20" i="6"/>
  <c r="T20" i="6"/>
  <c r="S20" i="6"/>
  <c r="R20" i="6"/>
  <c r="Q20" i="6"/>
  <c r="P20" i="6"/>
  <c r="O20" i="6"/>
  <c r="N20" i="6"/>
  <c r="M20" i="6"/>
  <c r="L20" i="6"/>
  <c r="K20" i="6"/>
  <c r="J20" i="6"/>
  <c r="I20" i="6"/>
  <c r="H20" i="6"/>
  <c r="AC19" i="6"/>
  <c r="AB19" i="6"/>
  <c r="AA19" i="6"/>
  <c r="Z19" i="6"/>
  <c r="Y19" i="6"/>
  <c r="X19" i="6"/>
  <c r="W19" i="6"/>
  <c r="V19" i="6"/>
  <c r="U19" i="6"/>
  <c r="T19" i="6"/>
  <c r="S19" i="6"/>
  <c r="R19" i="6"/>
  <c r="Q19" i="6"/>
  <c r="P19" i="6"/>
  <c r="O19" i="6"/>
  <c r="N19" i="6"/>
  <c r="M19" i="6"/>
  <c r="L19" i="6"/>
  <c r="K19" i="6"/>
  <c r="J19" i="6"/>
  <c r="I19" i="6"/>
  <c r="H19" i="6"/>
  <c r="AC18" i="6"/>
  <c r="AB18" i="6"/>
  <c r="AA18" i="6"/>
  <c r="Z18" i="6"/>
  <c r="Y18" i="6"/>
  <c r="X18" i="6"/>
  <c r="W18" i="6"/>
  <c r="V18" i="6"/>
  <c r="U18" i="6"/>
  <c r="T18" i="6"/>
  <c r="S18" i="6"/>
  <c r="R18" i="6"/>
  <c r="Q18" i="6"/>
  <c r="P18" i="6"/>
  <c r="O18" i="6"/>
  <c r="N18" i="6"/>
  <c r="M18" i="6"/>
  <c r="L18" i="6"/>
  <c r="K18" i="6"/>
  <c r="J18" i="6"/>
  <c r="I18" i="6"/>
  <c r="H18" i="6"/>
  <c r="AC17" i="6"/>
  <c r="AB17" i="6"/>
  <c r="AA17" i="6"/>
  <c r="Z17" i="6"/>
  <c r="Y17" i="6"/>
  <c r="X17" i="6"/>
  <c r="W17" i="6"/>
  <c r="V17" i="6"/>
  <c r="U17" i="6"/>
  <c r="T17" i="6"/>
  <c r="S17" i="6"/>
  <c r="R17" i="6"/>
  <c r="Q17" i="6"/>
  <c r="P17" i="6"/>
  <c r="O17" i="6"/>
  <c r="N17" i="6"/>
  <c r="M17" i="6"/>
  <c r="L17" i="6"/>
  <c r="K17" i="6"/>
  <c r="J17" i="6"/>
  <c r="I17" i="6"/>
  <c r="H17" i="6"/>
  <c r="AC16" i="6"/>
  <c r="AB16" i="6"/>
  <c r="AA16" i="6"/>
  <c r="Z16" i="6"/>
  <c r="Y16" i="6"/>
  <c r="X16" i="6"/>
  <c r="W16" i="6"/>
  <c r="V16" i="6"/>
  <c r="U16" i="6"/>
  <c r="T16" i="6"/>
  <c r="S16" i="6"/>
  <c r="R16" i="6"/>
  <c r="Q16" i="6"/>
  <c r="P16" i="6"/>
  <c r="O16" i="6"/>
  <c r="N16" i="6"/>
  <c r="M16" i="6"/>
  <c r="L16" i="6"/>
  <c r="K16" i="6"/>
  <c r="J16" i="6"/>
  <c r="I16" i="6"/>
  <c r="H16" i="6"/>
  <c r="AC15" i="6"/>
  <c r="AB15" i="6"/>
  <c r="AA15" i="6"/>
  <c r="Z15" i="6"/>
  <c r="Y15" i="6"/>
  <c r="X15" i="6"/>
  <c r="W15" i="6"/>
  <c r="V15" i="6"/>
  <c r="U15" i="6"/>
  <c r="T15" i="6"/>
  <c r="S15" i="6"/>
  <c r="R15" i="6"/>
  <c r="Q15" i="6"/>
  <c r="P15" i="6"/>
  <c r="O15" i="6"/>
  <c r="N15" i="6"/>
  <c r="M15" i="6"/>
  <c r="L15" i="6"/>
  <c r="K15" i="6"/>
  <c r="J15" i="6"/>
  <c r="I15" i="6"/>
  <c r="H15" i="6"/>
  <c r="AC14" i="6"/>
  <c r="AB14" i="6"/>
  <c r="AA14" i="6"/>
  <c r="Z14" i="6"/>
  <c r="Y14" i="6"/>
  <c r="X14" i="6"/>
  <c r="W14" i="6"/>
  <c r="V14" i="6"/>
  <c r="U14" i="6"/>
  <c r="T14" i="6"/>
  <c r="S14" i="6"/>
  <c r="R14" i="6"/>
  <c r="Q14" i="6"/>
  <c r="P14" i="6"/>
  <c r="O14" i="6"/>
  <c r="N14" i="6"/>
  <c r="M14" i="6"/>
  <c r="L14" i="6"/>
  <c r="K14" i="6"/>
  <c r="J14" i="6"/>
  <c r="I14" i="6"/>
  <c r="H14" i="6"/>
  <c r="AC13" i="6"/>
  <c r="AB13" i="6"/>
  <c r="AA13" i="6"/>
  <c r="Z13" i="6"/>
  <c r="Y13" i="6"/>
  <c r="X13" i="6"/>
  <c r="W13" i="6"/>
  <c r="V13" i="6"/>
  <c r="U13" i="6"/>
  <c r="T13" i="6"/>
  <c r="S13" i="6"/>
  <c r="R13" i="6"/>
  <c r="Q13" i="6"/>
  <c r="P13" i="6"/>
  <c r="O13" i="6"/>
  <c r="N13" i="6"/>
  <c r="M13" i="6"/>
  <c r="L13" i="6"/>
  <c r="K13" i="6"/>
  <c r="J13" i="6"/>
  <c r="I13" i="6"/>
  <c r="H13" i="6"/>
  <c r="AC12" i="6"/>
  <c r="AB12" i="6"/>
  <c r="AA12" i="6"/>
  <c r="Z12" i="6"/>
  <c r="Y12" i="6"/>
  <c r="X12" i="6"/>
  <c r="W12" i="6"/>
  <c r="V12" i="6"/>
  <c r="U12" i="6"/>
  <c r="T12" i="6"/>
  <c r="S12" i="6"/>
  <c r="R12" i="6"/>
  <c r="Q12" i="6"/>
  <c r="P12" i="6"/>
  <c r="O12" i="6"/>
  <c r="N12" i="6"/>
  <c r="M12" i="6"/>
  <c r="L12" i="6"/>
  <c r="K12" i="6"/>
  <c r="J12" i="6"/>
  <c r="I12" i="6"/>
  <c r="H12" i="6"/>
  <c r="AC11" i="6"/>
  <c r="AB11" i="6"/>
  <c r="AA11" i="6"/>
  <c r="Z11" i="6"/>
  <c r="Y11" i="6"/>
  <c r="X11" i="6"/>
  <c r="W11" i="6"/>
  <c r="V11" i="6"/>
  <c r="U11" i="6"/>
  <c r="T11" i="6"/>
  <c r="S11" i="6"/>
  <c r="R11" i="6"/>
  <c r="Q11" i="6"/>
  <c r="P11" i="6"/>
  <c r="O11" i="6"/>
  <c r="N11" i="6"/>
  <c r="M11" i="6"/>
  <c r="L11" i="6"/>
  <c r="K11" i="6"/>
  <c r="J11" i="6"/>
  <c r="I11" i="6"/>
  <c r="H11" i="6"/>
  <c r="AC10" i="6"/>
  <c r="AB10" i="6"/>
  <c r="AA10" i="6"/>
  <c r="Z10" i="6"/>
  <c r="Y10" i="6"/>
  <c r="X10" i="6"/>
  <c r="W10" i="6"/>
  <c r="V10" i="6"/>
  <c r="U10" i="6"/>
  <c r="T10" i="6"/>
  <c r="S10" i="6"/>
  <c r="R10" i="6"/>
  <c r="Q10" i="6"/>
  <c r="P10" i="6"/>
  <c r="O10" i="6"/>
  <c r="N10" i="6"/>
  <c r="M10" i="6"/>
  <c r="L10" i="6"/>
  <c r="K10" i="6"/>
  <c r="J10" i="6"/>
  <c r="I10" i="6"/>
  <c r="H10" i="6"/>
  <c r="AC9" i="6"/>
  <c r="AB9" i="6"/>
  <c r="AA9" i="6"/>
  <c r="Z9" i="6"/>
  <c r="Y9" i="6"/>
  <c r="X9" i="6"/>
  <c r="W9" i="6"/>
  <c r="V9" i="6"/>
  <c r="U9" i="6"/>
  <c r="T9" i="6"/>
  <c r="S9" i="6"/>
  <c r="R9" i="6"/>
  <c r="Q9" i="6"/>
  <c r="P9" i="6"/>
  <c r="O9" i="6"/>
  <c r="N9" i="6"/>
  <c r="M9" i="6"/>
  <c r="L9" i="6"/>
  <c r="K9" i="6"/>
  <c r="J9" i="6"/>
  <c r="I9" i="6"/>
  <c r="H9" i="6"/>
  <c r="AC8" i="6"/>
  <c r="AB8" i="6"/>
  <c r="AA8" i="6"/>
  <c r="Z8" i="6"/>
  <c r="Y8" i="6"/>
  <c r="X8" i="6"/>
  <c r="W8" i="6"/>
  <c r="V8" i="6"/>
  <c r="U8" i="6"/>
  <c r="T8" i="6"/>
  <c r="S8" i="6"/>
  <c r="R8" i="6"/>
  <c r="Q8" i="6"/>
  <c r="P8" i="6"/>
  <c r="O8" i="6"/>
  <c r="N8" i="6"/>
  <c r="M8" i="6"/>
  <c r="L8" i="6"/>
  <c r="K8" i="6"/>
  <c r="J8" i="6"/>
  <c r="I8" i="6"/>
  <c r="H8" i="6"/>
  <c r="AC7" i="6"/>
  <c r="AB7" i="6"/>
  <c r="AA7" i="6"/>
  <c r="Z7" i="6"/>
  <c r="Y7" i="6"/>
  <c r="X7" i="6"/>
  <c r="W7" i="6"/>
  <c r="V7" i="6"/>
  <c r="U7" i="6"/>
  <c r="T7" i="6"/>
  <c r="S7" i="6"/>
  <c r="R7" i="6"/>
  <c r="Q7" i="6"/>
  <c r="P7" i="6"/>
  <c r="O7" i="6"/>
  <c r="N7" i="6"/>
  <c r="M7" i="6"/>
  <c r="L7" i="6"/>
  <c r="K7" i="6"/>
  <c r="J7" i="6"/>
  <c r="I7" i="6"/>
  <c r="H7" i="6"/>
  <c r="AC6" i="6"/>
  <c r="AB6" i="6"/>
  <c r="AA6" i="6"/>
  <c r="Z6" i="6"/>
  <c r="Y6" i="6"/>
  <c r="X6" i="6"/>
  <c r="W6" i="6"/>
  <c r="V6" i="6"/>
  <c r="U6" i="6"/>
  <c r="T6" i="6"/>
  <c r="S6" i="6"/>
  <c r="R6" i="6"/>
  <c r="Q6" i="6"/>
  <c r="P6" i="6"/>
  <c r="O6" i="6"/>
  <c r="N6" i="6"/>
  <c r="M6" i="6"/>
  <c r="L6" i="6"/>
  <c r="K6" i="6"/>
  <c r="J6" i="6"/>
  <c r="I6" i="6"/>
  <c r="H6" i="6"/>
  <c r="AC5" i="6"/>
  <c r="AB5" i="6"/>
  <c r="AA5" i="6"/>
  <c r="Z5" i="6"/>
  <c r="Y5" i="6"/>
  <c r="X5" i="6"/>
  <c r="W5" i="6"/>
  <c r="V5" i="6"/>
  <c r="U5" i="6"/>
  <c r="T5" i="6"/>
  <c r="S5" i="6"/>
  <c r="R5" i="6"/>
  <c r="Q5" i="6"/>
  <c r="P5" i="6"/>
  <c r="O5" i="6"/>
  <c r="N5" i="6"/>
  <c r="M5" i="6"/>
  <c r="L5" i="6"/>
  <c r="K5" i="6"/>
  <c r="J5" i="6"/>
  <c r="I5" i="6"/>
  <c r="H5" i="6"/>
  <c r="AC4" i="6"/>
  <c r="AB4" i="6"/>
  <c r="AA4" i="6"/>
  <c r="Z4" i="6"/>
  <c r="Y4" i="6"/>
  <c r="X4" i="6"/>
  <c r="W4" i="6"/>
  <c r="V4" i="6"/>
  <c r="U4" i="6"/>
  <c r="T4" i="6"/>
  <c r="S4" i="6"/>
  <c r="R4" i="6"/>
  <c r="Q4" i="6"/>
  <c r="P4" i="6"/>
  <c r="O4" i="6"/>
  <c r="N4" i="6"/>
  <c r="M4" i="6"/>
  <c r="L4" i="6"/>
  <c r="K4" i="6"/>
  <c r="J4" i="6"/>
  <c r="I4" i="6"/>
  <c r="H4" i="6"/>
  <c r="AC3" i="6"/>
  <c r="AB3" i="6"/>
  <c r="AA3" i="6"/>
  <c r="Z3" i="6"/>
  <c r="Y3" i="6"/>
  <c r="X3" i="6"/>
  <c r="W3" i="6"/>
  <c r="V3" i="6"/>
  <c r="U3" i="6"/>
  <c r="T3" i="6"/>
  <c r="S3" i="6"/>
  <c r="R3" i="6"/>
  <c r="Q3" i="6"/>
  <c r="P3" i="6"/>
  <c r="O3" i="6"/>
  <c r="N3" i="6"/>
  <c r="M3" i="6"/>
  <c r="L3" i="6"/>
  <c r="K3" i="6"/>
  <c r="J3" i="6"/>
  <c r="I3" i="6"/>
  <c r="H3" i="6"/>
  <c r="AC2" i="6"/>
  <c r="AB2" i="6"/>
  <c r="AA2" i="6"/>
  <c r="Z2" i="6"/>
  <c r="Y2" i="6"/>
  <c r="X2" i="6"/>
  <c r="W2" i="6"/>
  <c r="V2" i="6"/>
  <c r="U2" i="6"/>
  <c r="T2" i="6"/>
  <c r="S2" i="6"/>
  <c r="R2" i="6"/>
  <c r="Q2" i="6"/>
  <c r="P2" i="6"/>
  <c r="O2" i="6"/>
  <c r="N2" i="6"/>
  <c r="M2" i="6"/>
  <c r="L2" i="6"/>
  <c r="K2" i="6"/>
  <c r="J2" i="6"/>
  <c r="I2" i="6"/>
  <c r="H2" i="6"/>
  <c r="AY99" i="11" l="1"/>
  <c r="AB101" i="11"/>
  <c r="Q26" i="11"/>
  <c r="Q83" i="11"/>
  <c r="Q132" i="11"/>
  <c r="AB3" i="11"/>
  <c r="AB35" i="11"/>
  <c r="AB91" i="11"/>
  <c r="AB116" i="11"/>
  <c r="AB164" i="11"/>
  <c r="AM19" i="11"/>
  <c r="AM59" i="11"/>
  <c r="AM91" i="11"/>
  <c r="AM124" i="11"/>
  <c r="AS7" i="11"/>
  <c r="AS87" i="11"/>
  <c r="AY132" i="11"/>
  <c r="Q75" i="11"/>
  <c r="Q156" i="11"/>
  <c r="AB19" i="11"/>
  <c r="AB75" i="11"/>
  <c r="AB148" i="11"/>
  <c r="AM11" i="11"/>
  <c r="AM75" i="11"/>
  <c r="AM132" i="11"/>
  <c r="AS15" i="11"/>
  <c r="AS63" i="11"/>
  <c r="AS112" i="11"/>
  <c r="AS152" i="11"/>
  <c r="AY27" i="11"/>
  <c r="AY91" i="11"/>
  <c r="Q42" i="11"/>
  <c r="Q99" i="11"/>
  <c r="Q148" i="11"/>
  <c r="AB59" i="11"/>
  <c r="AB124" i="11"/>
  <c r="AM51" i="11"/>
  <c r="AM108" i="11"/>
  <c r="AM148" i="11"/>
  <c r="AS23" i="11"/>
  <c r="AS71" i="11"/>
  <c r="AS104" i="11"/>
  <c r="AS144" i="11"/>
  <c r="AY11" i="11"/>
  <c r="AY43" i="11"/>
  <c r="AY75" i="11"/>
  <c r="Q10" i="11"/>
  <c r="Q59" i="11"/>
  <c r="Q108" i="11"/>
  <c r="Q140" i="11"/>
  <c r="AB11" i="11"/>
  <c r="AB43" i="11"/>
  <c r="AB67" i="11"/>
  <c r="AB108" i="11"/>
  <c r="AB156" i="11"/>
  <c r="AM3" i="11"/>
  <c r="AM43" i="11"/>
  <c r="AM67" i="11"/>
  <c r="AM116" i="11"/>
  <c r="AM164" i="11"/>
  <c r="AS31" i="11"/>
  <c r="AS55" i="11"/>
  <c r="AS79" i="11"/>
  <c r="AS95" i="11"/>
  <c r="AS120" i="11"/>
  <c r="AS160" i="11"/>
  <c r="AY3" i="11"/>
  <c r="AY19" i="11"/>
  <c r="AY35" i="11"/>
  <c r="AY51" i="11"/>
  <c r="AY59" i="11"/>
  <c r="AY67" i="11"/>
  <c r="AY108" i="11"/>
  <c r="Q34" i="11"/>
  <c r="Q67" i="11"/>
  <c r="Q116" i="11"/>
  <c r="Q164" i="11"/>
  <c r="AB27" i="11"/>
  <c r="AB83" i="11"/>
  <c r="AB132" i="11"/>
  <c r="AM27" i="11"/>
  <c r="AM83" i="11"/>
  <c r="AM140" i="11"/>
  <c r="AS39" i="11"/>
  <c r="AS136" i="11"/>
  <c r="AY83" i="11"/>
  <c r="Q18" i="11"/>
  <c r="Q51" i="11"/>
  <c r="Q91" i="11"/>
  <c r="Q124" i="11"/>
  <c r="AB51" i="11"/>
  <c r="AB99" i="11"/>
  <c r="AB140" i="11"/>
  <c r="AM35" i="11"/>
  <c r="AM99" i="11"/>
  <c r="AM156" i="11"/>
  <c r="AS47" i="11"/>
  <c r="AS128" i="11"/>
  <c r="AY124" i="11"/>
  <c r="AY116" i="11"/>
  <c r="AS64" i="11"/>
  <c r="CI8" i="11"/>
  <c r="CI24" i="11"/>
  <c r="CI40" i="11"/>
  <c r="CI64" i="11"/>
  <c r="CI80" i="11"/>
  <c r="CI105" i="11"/>
  <c r="CI129" i="11"/>
  <c r="CI153" i="11"/>
  <c r="CY12" i="11"/>
  <c r="CY36" i="11"/>
  <c r="CY60" i="11"/>
  <c r="CY84" i="11"/>
  <c r="CY109" i="11"/>
  <c r="CY133" i="11"/>
  <c r="CY157" i="11"/>
  <c r="DE16" i="11"/>
  <c r="DE40" i="11"/>
  <c r="DE72" i="11"/>
  <c r="DE105" i="11"/>
  <c r="DE137" i="11"/>
  <c r="Q11" i="11"/>
  <c r="Q52" i="11"/>
  <c r="Q92" i="11"/>
  <c r="Q141" i="11"/>
  <c r="AB44" i="11"/>
  <c r="AB76" i="11"/>
  <c r="AB117" i="11"/>
  <c r="AB157" i="11"/>
  <c r="AM20" i="11"/>
  <c r="AM60" i="11"/>
  <c r="AM100" i="11"/>
  <c r="AM133" i="11"/>
  <c r="AM165" i="11"/>
  <c r="AS24" i="11"/>
  <c r="AS80" i="11"/>
  <c r="AS96" i="11"/>
  <c r="AS129" i="11"/>
  <c r="AS153" i="11"/>
  <c r="AY12" i="11"/>
  <c r="AY36" i="11"/>
  <c r="AY60" i="11"/>
  <c r="AY76" i="11"/>
  <c r="AY109" i="11"/>
  <c r="AY133" i="11"/>
  <c r="AY149" i="11"/>
  <c r="AY165" i="11"/>
  <c r="CI16" i="11"/>
  <c r="CI32" i="11"/>
  <c r="CI56" i="11"/>
  <c r="CI72" i="11"/>
  <c r="CI88" i="11"/>
  <c r="CI96" i="11"/>
  <c r="CI113" i="11"/>
  <c r="CI121" i="11"/>
  <c r="CI137" i="11"/>
  <c r="CI145" i="11"/>
  <c r="CI161" i="11"/>
  <c r="CY4" i="11"/>
  <c r="CY20" i="11"/>
  <c r="CY28" i="11"/>
  <c r="CY44" i="11"/>
  <c r="CY52" i="11"/>
  <c r="CY68" i="11"/>
  <c r="CY76" i="11"/>
  <c r="CY92" i="11"/>
  <c r="CY100" i="11"/>
  <c r="CY117" i="11"/>
  <c r="CY125" i="11"/>
  <c r="CY141" i="11"/>
  <c r="CY149" i="11"/>
  <c r="CY165" i="11"/>
  <c r="DE8" i="11"/>
  <c r="DE24" i="11"/>
  <c r="DE32" i="11"/>
  <c r="DE56" i="11"/>
  <c r="DE64" i="11"/>
  <c r="DE80" i="11"/>
  <c r="DE88" i="11"/>
  <c r="DE96" i="11"/>
  <c r="DE113" i="11"/>
  <c r="DE121" i="11"/>
  <c r="DE129" i="11"/>
  <c r="DE145" i="11"/>
  <c r="DE153" i="11"/>
  <c r="DE161" i="11"/>
  <c r="AM101" i="11"/>
  <c r="Q4" i="11"/>
  <c r="Q12" i="11"/>
  <c r="Q20" i="11"/>
  <c r="Q28" i="11"/>
  <c r="Q36" i="11"/>
  <c r="Q44" i="11"/>
  <c r="Q53" i="11"/>
  <c r="Q61" i="11"/>
  <c r="Q69" i="11"/>
  <c r="Q77" i="11"/>
  <c r="Q85" i="11"/>
  <c r="Q93" i="11"/>
  <c r="Q102" i="11"/>
  <c r="Q110" i="11"/>
  <c r="Q118" i="11"/>
  <c r="Q126" i="11"/>
  <c r="Q134" i="11"/>
  <c r="Q142" i="11"/>
  <c r="Q150" i="11"/>
  <c r="Q158" i="11"/>
  <c r="Q166" i="11"/>
  <c r="AB5" i="11"/>
  <c r="AB13" i="11"/>
  <c r="AB21" i="11"/>
  <c r="AB29" i="11"/>
  <c r="AB37" i="11"/>
  <c r="AB45" i="11"/>
  <c r="AB53" i="11"/>
  <c r="AB61" i="11"/>
  <c r="AB69" i="11"/>
  <c r="AB77" i="11"/>
  <c r="AB85" i="11"/>
  <c r="AB93" i="11"/>
  <c r="AB102" i="11"/>
  <c r="AB110" i="11"/>
  <c r="AB118" i="11"/>
  <c r="AB126" i="11"/>
  <c r="AB134" i="11"/>
  <c r="AB142" i="11"/>
  <c r="AB150" i="11"/>
  <c r="AB158" i="11"/>
  <c r="AB166" i="11"/>
  <c r="AY140" i="11"/>
  <c r="Q27" i="11"/>
  <c r="Q76" i="11"/>
  <c r="Q109" i="11"/>
  <c r="Q157" i="11"/>
  <c r="AB28" i="11"/>
  <c r="AB68" i="11"/>
  <c r="AB100" i="11"/>
  <c r="AB149" i="11"/>
  <c r="AM44" i="11"/>
  <c r="AM84" i="11"/>
  <c r="AM125" i="11"/>
  <c r="AS16" i="11"/>
  <c r="AS72" i="11"/>
  <c r="AS121" i="11"/>
  <c r="AY28" i="11"/>
  <c r="AY125" i="11"/>
  <c r="CI101" i="11"/>
  <c r="Q5" i="11"/>
  <c r="Q13" i="11"/>
  <c r="Q21" i="11"/>
  <c r="Q29" i="11"/>
  <c r="Q37" i="11"/>
  <c r="Q45" i="11"/>
  <c r="Q54" i="11"/>
  <c r="Q62" i="11"/>
  <c r="Q70" i="11"/>
  <c r="Q78" i="11"/>
  <c r="Q86" i="11"/>
  <c r="AY164" i="11"/>
  <c r="Q43" i="11"/>
  <c r="Q117" i="11"/>
  <c r="AB36" i="11"/>
  <c r="AB109" i="11"/>
  <c r="AM12" i="11"/>
  <c r="AM92" i="11"/>
  <c r="AM149" i="11"/>
  <c r="AS56" i="11"/>
  <c r="AS145" i="11"/>
  <c r="AY92" i="11"/>
  <c r="AS101" i="11"/>
  <c r="AY101" i="11"/>
  <c r="Q6" i="11"/>
  <c r="AY156" i="11"/>
  <c r="Q68" i="11"/>
  <c r="Q149" i="11"/>
  <c r="AB20" i="11"/>
  <c r="AB125" i="11"/>
  <c r="AM52" i="11"/>
  <c r="AS32" i="11"/>
  <c r="AY52" i="11"/>
  <c r="AY148" i="11"/>
  <c r="Q3" i="11"/>
  <c r="Q35" i="11"/>
  <c r="Q84" i="11"/>
  <c r="Q125" i="11"/>
  <c r="Q165" i="11"/>
  <c r="AB4" i="11"/>
  <c r="AB52" i="11"/>
  <c r="AB84" i="11"/>
  <c r="AB141" i="11"/>
  <c r="AM28" i="11"/>
  <c r="AM76" i="11"/>
  <c r="AM117" i="11"/>
  <c r="AM157" i="11"/>
  <c r="AS113" i="11"/>
  <c r="AY4" i="11"/>
  <c r="AY100" i="11"/>
  <c r="Q19" i="11"/>
  <c r="Q60" i="11"/>
  <c r="Q100" i="11"/>
  <c r="Q133" i="11"/>
  <c r="AB12" i="11"/>
  <c r="AB60" i="11"/>
  <c r="AB92" i="11"/>
  <c r="AB133" i="11"/>
  <c r="AB165" i="11"/>
  <c r="AM4" i="11"/>
  <c r="AM36" i="11"/>
  <c r="AM68" i="11"/>
  <c r="AM109" i="11"/>
  <c r="AM141" i="11"/>
  <c r="AS8" i="11"/>
  <c r="AS40" i="11"/>
  <c r="AS88" i="11"/>
  <c r="AS105" i="11"/>
  <c r="AS137" i="11"/>
  <c r="AS161" i="11"/>
  <c r="AY20" i="11"/>
  <c r="AY44" i="11"/>
  <c r="AY68" i="11"/>
  <c r="AY84" i="11"/>
  <c r="AY117" i="11"/>
  <c r="AY141" i="11"/>
  <c r="AY157" i="11"/>
  <c r="DE101" i="11"/>
  <c r="Q9" i="11"/>
  <c r="Q17" i="11"/>
  <c r="Q25" i="11"/>
  <c r="Q33" i="11"/>
  <c r="Q41" i="11"/>
  <c r="Q50" i="11"/>
  <c r="Q58" i="11"/>
  <c r="Q66" i="11"/>
  <c r="Q74" i="11"/>
  <c r="Q82" i="11"/>
  <c r="CI7" i="11"/>
  <c r="CI15" i="11"/>
  <c r="CI23" i="11"/>
  <c r="CI31" i="11"/>
  <c r="CI39" i="11"/>
  <c r="CI47" i="11"/>
  <c r="CI55" i="11"/>
  <c r="CI63" i="11"/>
  <c r="CI71" i="11"/>
  <c r="CI79" i="11"/>
  <c r="CI87" i="11"/>
  <c r="CI95" i="11"/>
  <c r="CI104" i="11"/>
  <c r="CI112" i="11"/>
  <c r="CI120" i="11"/>
  <c r="CI128" i="11"/>
  <c r="CI136" i="11"/>
  <c r="CI144" i="11"/>
  <c r="CI152" i="11"/>
  <c r="CI160" i="11"/>
  <c r="CY3" i="11"/>
  <c r="CY11" i="11"/>
  <c r="CY19" i="11"/>
  <c r="CY27" i="11"/>
  <c r="CY35" i="11"/>
  <c r="CY43" i="11"/>
  <c r="CY51" i="11"/>
  <c r="CY59" i="11"/>
  <c r="CY67" i="11"/>
  <c r="CY75" i="11"/>
  <c r="CY83" i="11"/>
  <c r="CY91" i="11"/>
  <c r="CY99" i="11"/>
  <c r="CY108" i="11"/>
  <c r="CY116" i="11"/>
  <c r="CY124" i="11"/>
  <c r="CY132" i="11"/>
  <c r="CY140" i="11"/>
  <c r="CY148" i="11"/>
  <c r="CY156" i="11"/>
  <c r="CY164" i="11"/>
  <c r="DE7" i="11"/>
  <c r="DE15" i="11"/>
  <c r="DE23" i="11"/>
  <c r="DE31" i="11"/>
  <c r="DE39" i="11"/>
  <c r="DE47" i="11"/>
  <c r="DE55" i="11"/>
  <c r="DE63" i="11"/>
  <c r="DE71" i="11"/>
  <c r="DE79" i="11"/>
  <c r="DE87" i="11"/>
  <c r="DE95" i="11"/>
  <c r="DE104" i="11"/>
  <c r="DE112" i="11"/>
  <c r="DE120" i="11"/>
  <c r="DE128" i="11"/>
  <c r="DE136" i="11"/>
  <c r="DE144" i="11"/>
  <c r="DE152" i="11"/>
  <c r="DE160" i="11"/>
  <c r="Q94" i="11"/>
  <c r="Q103" i="11"/>
  <c r="Q111" i="11"/>
  <c r="Q119" i="11"/>
  <c r="Q127" i="11"/>
  <c r="Q135" i="11"/>
  <c r="Q143" i="11"/>
  <c r="Q151" i="11"/>
  <c r="Q159" i="11"/>
  <c r="AB6" i="11"/>
  <c r="AB14" i="11"/>
  <c r="AB22" i="11"/>
  <c r="AB30" i="11"/>
  <c r="AB38" i="11"/>
  <c r="AB46" i="11"/>
  <c r="AB54" i="11"/>
  <c r="AB62" i="11"/>
  <c r="AB70" i="11"/>
  <c r="AB78" i="11"/>
  <c r="AB86" i="11"/>
  <c r="AB94" i="11"/>
  <c r="AB103" i="11"/>
  <c r="AB111" i="11"/>
  <c r="AB119" i="11"/>
  <c r="AB127" i="11"/>
  <c r="AB135" i="11"/>
  <c r="AB143" i="11"/>
  <c r="AB151" i="11"/>
  <c r="AB159" i="11"/>
  <c r="AM6" i="11"/>
  <c r="AM14" i="11"/>
  <c r="AM22" i="11"/>
  <c r="AM30" i="11"/>
  <c r="AM38" i="11"/>
  <c r="AM46" i="11"/>
  <c r="AM54" i="11"/>
  <c r="AM62" i="11"/>
  <c r="AM70" i="11"/>
  <c r="AM78" i="11"/>
  <c r="AM86" i="11"/>
  <c r="AM94" i="11"/>
  <c r="AM103" i="11"/>
  <c r="AM111" i="11"/>
  <c r="AM119" i="11"/>
  <c r="AM127" i="11"/>
  <c r="AM135" i="11"/>
  <c r="AM143" i="11"/>
  <c r="AM151" i="11"/>
  <c r="AM159" i="11"/>
  <c r="AS2" i="11"/>
  <c r="AS10" i="11"/>
  <c r="AS18" i="11"/>
  <c r="AS26" i="11"/>
  <c r="AS34" i="11"/>
  <c r="AS42" i="11"/>
  <c r="AS50" i="11"/>
  <c r="AS58" i="11"/>
  <c r="AS66" i="11"/>
  <c r="AS74" i="11"/>
  <c r="AS82" i="11"/>
  <c r="AS90" i="11"/>
  <c r="AS98" i="11"/>
  <c r="AS107" i="11"/>
  <c r="AS115" i="11"/>
  <c r="AS123" i="11"/>
  <c r="AS131" i="11"/>
  <c r="AS139" i="11"/>
  <c r="AS147" i="11"/>
  <c r="AS155" i="11"/>
  <c r="AS163" i="11"/>
  <c r="AY6" i="11"/>
  <c r="AY14" i="11"/>
  <c r="AY22" i="11"/>
  <c r="AY30" i="11"/>
  <c r="AY38" i="11"/>
  <c r="AY46" i="11"/>
  <c r="AY54" i="11"/>
  <c r="AY62" i="11"/>
  <c r="Q14" i="11"/>
  <c r="Q22" i="11"/>
  <c r="Q30" i="11"/>
  <c r="Q38" i="11"/>
  <c r="Q46" i="11"/>
  <c r="Q55" i="11"/>
  <c r="Q63" i="11"/>
  <c r="Q71" i="11"/>
  <c r="Q79" i="11"/>
  <c r="Q87" i="11"/>
  <c r="Q95" i="11"/>
  <c r="Q104" i="11"/>
  <c r="Q112" i="11"/>
  <c r="Q120" i="11"/>
  <c r="Q128" i="11"/>
  <c r="Q136" i="11"/>
  <c r="Q144" i="11"/>
  <c r="Q152" i="11"/>
  <c r="Q160" i="11"/>
  <c r="AB7" i="11"/>
  <c r="AB15" i="11"/>
  <c r="AB23" i="11"/>
  <c r="AB31" i="11"/>
  <c r="AB39" i="11"/>
  <c r="AB47" i="11"/>
  <c r="AB55" i="11"/>
  <c r="AB63" i="11"/>
  <c r="AB71" i="11"/>
  <c r="AB79" i="11"/>
  <c r="AB87" i="11"/>
  <c r="AB95" i="11"/>
  <c r="AB104" i="11"/>
  <c r="AB112" i="11"/>
  <c r="AB120" i="11"/>
  <c r="AB128" i="11"/>
  <c r="AB136" i="11"/>
  <c r="AB144" i="11"/>
  <c r="AB152" i="11"/>
  <c r="AB160" i="11"/>
  <c r="AM7" i="11"/>
  <c r="AM15" i="11"/>
  <c r="AM23" i="11"/>
  <c r="AM31" i="11"/>
  <c r="AM39" i="11"/>
  <c r="AM47" i="11"/>
  <c r="AM55" i="11"/>
  <c r="AM63" i="11"/>
  <c r="AM71" i="11"/>
  <c r="AM79" i="11"/>
  <c r="AM87" i="11"/>
  <c r="AM95" i="11"/>
  <c r="AM104" i="11"/>
  <c r="AM112" i="11"/>
  <c r="AM120" i="11"/>
  <c r="AM128" i="11"/>
  <c r="AM136" i="11"/>
  <c r="AM144" i="11"/>
  <c r="AM152" i="11"/>
  <c r="AM160" i="11"/>
  <c r="AS3" i="11"/>
  <c r="AS11" i="11"/>
  <c r="AS19" i="11"/>
  <c r="AS27" i="11"/>
  <c r="AS35" i="11"/>
  <c r="AS43" i="11"/>
  <c r="AS51" i="11"/>
  <c r="AS59" i="11"/>
  <c r="AS67" i="11"/>
  <c r="AS75" i="11"/>
  <c r="AS83" i="11"/>
  <c r="AS91" i="11"/>
  <c r="AS99" i="11"/>
  <c r="AS108" i="11"/>
  <c r="AS116" i="11"/>
  <c r="AS124" i="11"/>
  <c r="AS132" i="11"/>
  <c r="AS140" i="11"/>
  <c r="AS148" i="11"/>
  <c r="AS156" i="11"/>
  <c r="AS164" i="11"/>
  <c r="AY7" i="11"/>
  <c r="AY15" i="11"/>
  <c r="AY23" i="11"/>
  <c r="AY31" i="11"/>
  <c r="AY39" i="11"/>
  <c r="AY47" i="11"/>
  <c r="AY55" i="11"/>
  <c r="AY63" i="11"/>
  <c r="AY71" i="11"/>
  <c r="AY79" i="11"/>
  <c r="AY87" i="11"/>
  <c r="AY95" i="11"/>
  <c r="AY104" i="11"/>
  <c r="AY112" i="11"/>
  <c r="AY120" i="11"/>
  <c r="Q7" i="11"/>
  <c r="Q15" i="11"/>
  <c r="Q23" i="11"/>
  <c r="Q31" i="11"/>
  <c r="Q39" i="11"/>
  <c r="Q47" i="11"/>
  <c r="Q56" i="11"/>
  <c r="Q64" i="11"/>
  <c r="Q72" i="11"/>
  <c r="Q80" i="11"/>
  <c r="Q88" i="11"/>
  <c r="Q96" i="11"/>
  <c r="Q105" i="11"/>
  <c r="Q113" i="11"/>
  <c r="Q121" i="11"/>
  <c r="Q129" i="11"/>
  <c r="Q137" i="11"/>
  <c r="Q145" i="11"/>
  <c r="Q153" i="11"/>
  <c r="Q161" i="11"/>
  <c r="AB8" i="11"/>
  <c r="AB16" i="11"/>
  <c r="AB24" i="11"/>
  <c r="AB32" i="11"/>
  <c r="AB40" i="11"/>
  <c r="AB56" i="11"/>
  <c r="AB64" i="11"/>
  <c r="AB72" i="11"/>
  <c r="AB80" i="11"/>
  <c r="AB88" i="11"/>
  <c r="AB96" i="11"/>
  <c r="AB105" i="11"/>
  <c r="AB113" i="11"/>
  <c r="AB121" i="11"/>
  <c r="AB129" i="11"/>
  <c r="AB137" i="11"/>
  <c r="AB145" i="11"/>
  <c r="AB153" i="11"/>
  <c r="AB161" i="11"/>
  <c r="AM8" i="11"/>
  <c r="AM16" i="11"/>
  <c r="AM24" i="11"/>
  <c r="AM32" i="11"/>
  <c r="AM40" i="11"/>
  <c r="AM56" i="11"/>
  <c r="AM64" i="11"/>
  <c r="AM72" i="11"/>
  <c r="AM80" i="11"/>
  <c r="AM88" i="11"/>
  <c r="AM96" i="11"/>
  <c r="AM105" i="11"/>
  <c r="AM113" i="11"/>
  <c r="AM121" i="11"/>
  <c r="AM129" i="11"/>
  <c r="AM137" i="11"/>
  <c r="AM145" i="11"/>
  <c r="AM153" i="11"/>
  <c r="AM161" i="11"/>
  <c r="AS4" i="11"/>
  <c r="AS12" i="11"/>
  <c r="AS20" i="11"/>
  <c r="AS28" i="11"/>
  <c r="AS36" i="11"/>
  <c r="AS44" i="11"/>
  <c r="AS52" i="11"/>
  <c r="AS60" i="11"/>
  <c r="AS68" i="11"/>
  <c r="AS76" i="11"/>
  <c r="AS84" i="11"/>
  <c r="AS92" i="11"/>
  <c r="AS100" i="11"/>
  <c r="AS109" i="11"/>
  <c r="AS117" i="11"/>
  <c r="AS125" i="11"/>
  <c r="AS133" i="11"/>
  <c r="AS141" i="11"/>
  <c r="AS149" i="11"/>
  <c r="AS157" i="11"/>
  <c r="AS165" i="11"/>
  <c r="AY8" i="11"/>
  <c r="AY16" i="11"/>
  <c r="AY24" i="11"/>
  <c r="AY32" i="11"/>
  <c r="AY40" i="11"/>
  <c r="Q101" i="11"/>
  <c r="CY101" i="11"/>
  <c r="Q8" i="11"/>
  <c r="Q16" i="11"/>
  <c r="Q24" i="11"/>
  <c r="Q32" i="11"/>
  <c r="Q40" i="11"/>
  <c r="Q49" i="11"/>
  <c r="Q57" i="11"/>
  <c r="Q65" i="11"/>
  <c r="Q73" i="11"/>
  <c r="Q81" i="11"/>
  <c r="Q89" i="11"/>
  <c r="Q97" i="11"/>
  <c r="Q106" i="11"/>
  <c r="Q114" i="11"/>
  <c r="Q122" i="11"/>
  <c r="Q130" i="11"/>
  <c r="Q138" i="11"/>
  <c r="Q146" i="11"/>
  <c r="Q154" i="11"/>
  <c r="Q162" i="11"/>
  <c r="AB9" i="11"/>
  <c r="AB17" i="11"/>
  <c r="AB25" i="11"/>
  <c r="AB33" i="11"/>
  <c r="AB41" i="11"/>
  <c r="AB49" i="11"/>
  <c r="AB57" i="11"/>
  <c r="AB65" i="11"/>
  <c r="AB73" i="11"/>
  <c r="AB81" i="11"/>
  <c r="AB89" i="11"/>
  <c r="AB97" i="11"/>
  <c r="AB106" i="11"/>
  <c r="AB114" i="11"/>
  <c r="AB122" i="11"/>
  <c r="AB130" i="11"/>
  <c r="AB138" i="11"/>
  <c r="AB146" i="11"/>
  <c r="AB154" i="11"/>
  <c r="AB162" i="11"/>
  <c r="Q90" i="11"/>
  <c r="Q98" i="11"/>
  <c r="Q107" i="11"/>
  <c r="Q115" i="11"/>
  <c r="Q123" i="11"/>
  <c r="Q131" i="11"/>
  <c r="Q139" i="11"/>
  <c r="Q147" i="11"/>
  <c r="Q155" i="11"/>
  <c r="Q163" i="11"/>
  <c r="AB2" i="11"/>
  <c r="AB10" i="11"/>
  <c r="AB18" i="11"/>
  <c r="AB26" i="11"/>
  <c r="AB34" i="11"/>
  <c r="AB42" i="11"/>
  <c r="AB50" i="11"/>
  <c r="AB58" i="11"/>
  <c r="AB66" i="11"/>
  <c r="AB74" i="11"/>
  <c r="AB82" i="11"/>
  <c r="AB90" i="11"/>
  <c r="AB98" i="11"/>
  <c r="AB107" i="11"/>
  <c r="AB115" i="11"/>
  <c r="AB123" i="11"/>
  <c r="AB131" i="11"/>
  <c r="AB139" i="11"/>
  <c r="AB147" i="11"/>
  <c r="AB155" i="11"/>
  <c r="AB163" i="11"/>
  <c r="AM2" i="11"/>
  <c r="AM10" i="11"/>
  <c r="AM18" i="11"/>
  <c r="AM26" i="11"/>
  <c r="AM34" i="11"/>
  <c r="AM42" i="11"/>
  <c r="AM50" i="11"/>
  <c r="AM58" i="11"/>
  <c r="AM66" i="11"/>
  <c r="AM74" i="11"/>
  <c r="AM82" i="11"/>
  <c r="AM90" i="11"/>
  <c r="AM98" i="11"/>
  <c r="AM107" i="11"/>
  <c r="AM115" i="11"/>
  <c r="AM123" i="11"/>
  <c r="AM131" i="11"/>
  <c r="AM139" i="11"/>
  <c r="AM147" i="11"/>
  <c r="AM155" i="11"/>
  <c r="AM163" i="11"/>
  <c r="AS6" i="11"/>
  <c r="AS14" i="11"/>
  <c r="AS22" i="11"/>
  <c r="AS30" i="11"/>
  <c r="AS38" i="11"/>
  <c r="AS46" i="11"/>
  <c r="AS54" i="11"/>
  <c r="AS62" i="11"/>
  <c r="AS70" i="11"/>
  <c r="AS78" i="11"/>
  <c r="AS86" i="11"/>
  <c r="AS94" i="11"/>
  <c r="AS103" i="11"/>
  <c r="AS111" i="11"/>
  <c r="AS119" i="11"/>
  <c r="AS127" i="11"/>
  <c r="AS135" i="11"/>
  <c r="AS143" i="11"/>
  <c r="AS151" i="11"/>
  <c r="AS159" i="11"/>
  <c r="AY2" i="11"/>
  <c r="AY10" i="11"/>
  <c r="AY18" i="11"/>
  <c r="AY26" i="11"/>
  <c r="AY34" i="11"/>
  <c r="AY42" i="11"/>
  <c r="AY50" i="11"/>
  <c r="AY58" i="11"/>
  <c r="AY66" i="11"/>
  <c r="AY74" i="11"/>
  <c r="AY82" i="11"/>
  <c r="AY90" i="11"/>
  <c r="AY98" i="11"/>
  <c r="AY107" i="11"/>
  <c r="AY115" i="11"/>
  <c r="AY123" i="11"/>
  <c r="AM5" i="11"/>
  <c r="AM13" i="11"/>
  <c r="AM21" i="11"/>
  <c r="AM29" i="11"/>
  <c r="AM37" i="11"/>
  <c r="AM45" i="11"/>
  <c r="AM53" i="11"/>
  <c r="AM61" i="11"/>
  <c r="AM69" i="11"/>
  <c r="AM77" i="11"/>
  <c r="AM85" i="11"/>
  <c r="AM93" i="11"/>
  <c r="AM102" i="11"/>
  <c r="AM110" i="11"/>
  <c r="AM118" i="11"/>
  <c r="AM126" i="11"/>
  <c r="AM134" i="11"/>
  <c r="AM142" i="11"/>
  <c r="AM150" i="11"/>
  <c r="AM158" i="11"/>
  <c r="AM166" i="11"/>
  <c r="AS9" i="11"/>
  <c r="AS17" i="11"/>
  <c r="AS25" i="11"/>
  <c r="AS33" i="11"/>
  <c r="AS41" i="11"/>
  <c r="AS49" i="11"/>
  <c r="AS57" i="11"/>
  <c r="AS65" i="11"/>
  <c r="AS73" i="11"/>
  <c r="AS81" i="11"/>
  <c r="AS89" i="11"/>
  <c r="AS97" i="11"/>
  <c r="AS106" i="11"/>
  <c r="AS114" i="11"/>
  <c r="AS122" i="11"/>
  <c r="AS130" i="11"/>
  <c r="AS138" i="11"/>
  <c r="AS146" i="11"/>
  <c r="AS154" i="11"/>
  <c r="AS162" i="11"/>
  <c r="AY5" i="11"/>
  <c r="AY13" i="11"/>
  <c r="AY21" i="11"/>
  <c r="AY29" i="11"/>
  <c r="AY37" i="11"/>
  <c r="AY45" i="11"/>
  <c r="AY53" i="11"/>
  <c r="AY61" i="11"/>
  <c r="AY69" i="11"/>
  <c r="AY77" i="11"/>
  <c r="AY85" i="11"/>
  <c r="AY93" i="11"/>
  <c r="AY102" i="11"/>
  <c r="AY110" i="11"/>
  <c r="AY118" i="11"/>
  <c r="AY126" i="11"/>
  <c r="AY134" i="11"/>
  <c r="AY142" i="11"/>
  <c r="AY150" i="11"/>
  <c r="AY158" i="11"/>
  <c r="AY166" i="11"/>
  <c r="AY70" i="11"/>
  <c r="AY78" i="11"/>
  <c r="AY86" i="11"/>
  <c r="AY94" i="11"/>
  <c r="AY103" i="11"/>
  <c r="AY111" i="11"/>
  <c r="AY119" i="11"/>
  <c r="AY127" i="11"/>
  <c r="AY135" i="11"/>
  <c r="AY143" i="11"/>
  <c r="AY151" i="11"/>
  <c r="AY159" i="11"/>
  <c r="AY128" i="11"/>
  <c r="AY136" i="11"/>
  <c r="AY144" i="11"/>
  <c r="AY152" i="11"/>
  <c r="AY160" i="11"/>
  <c r="AY56" i="11"/>
  <c r="AY64" i="11"/>
  <c r="AY72" i="11"/>
  <c r="AY80" i="11"/>
  <c r="AY88" i="11"/>
  <c r="AY96" i="11"/>
  <c r="AY105" i="11"/>
  <c r="AY113" i="11"/>
  <c r="AY121" i="11"/>
  <c r="AY129" i="11"/>
  <c r="AY137" i="11"/>
  <c r="AY145" i="11"/>
  <c r="AY153" i="11"/>
  <c r="AY161" i="11"/>
  <c r="AM9" i="11"/>
  <c r="AM17" i="11"/>
  <c r="AM25" i="11"/>
  <c r="AM33" i="11"/>
  <c r="AM41" i="11"/>
  <c r="AM49" i="11"/>
  <c r="AM57" i="11"/>
  <c r="AM65" i="11"/>
  <c r="AM73" i="11"/>
  <c r="AM81" i="11"/>
  <c r="AM89" i="11"/>
  <c r="AM97" i="11"/>
  <c r="AM106" i="11"/>
  <c r="AM114" i="11"/>
  <c r="AM122" i="11"/>
  <c r="AM130" i="11"/>
  <c r="AM138" i="11"/>
  <c r="AM146" i="11"/>
  <c r="AM154" i="11"/>
  <c r="AM162" i="11"/>
  <c r="AS5" i="11"/>
  <c r="AS13" i="11"/>
  <c r="AS21" i="11"/>
  <c r="AS29" i="11"/>
  <c r="AS37" i="11"/>
  <c r="AS45" i="11"/>
  <c r="AS53" i="11"/>
  <c r="AS61" i="11"/>
  <c r="AS69" i="11"/>
  <c r="AS77" i="11"/>
  <c r="AS85" i="11"/>
  <c r="AS93" i="11"/>
  <c r="AS102" i="11"/>
  <c r="AS110" i="11"/>
  <c r="AS118" i="11"/>
  <c r="AS126" i="11"/>
  <c r="AS134" i="11"/>
  <c r="AS142" i="11"/>
  <c r="AS150" i="11"/>
  <c r="AS158" i="11"/>
  <c r="AS166" i="11"/>
  <c r="AY9" i="11"/>
  <c r="AY17" i="11"/>
  <c r="AY25" i="11"/>
  <c r="AY33" i="11"/>
  <c r="AY41" i="11"/>
  <c r="AY49" i="11"/>
  <c r="AY57" i="11"/>
  <c r="AY65" i="11"/>
  <c r="AY73" i="11"/>
  <c r="AY81" i="11"/>
  <c r="AY89" i="11"/>
  <c r="AY97" i="11"/>
  <c r="AY106" i="11"/>
  <c r="AY114" i="11"/>
  <c r="AY122" i="11"/>
  <c r="AY130" i="11"/>
  <c r="AY138" i="11"/>
  <c r="AY146" i="11"/>
  <c r="AY154" i="11"/>
  <c r="AY162" i="11"/>
  <c r="AY131" i="11"/>
  <c r="AY139" i="11"/>
  <c r="AY147" i="11"/>
  <c r="AY155" i="11"/>
  <c r="AY163" i="11"/>
  <c r="CI9" i="11"/>
  <c r="CI17" i="11"/>
  <c r="CI25" i="11"/>
  <c r="CI33" i="11"/>
  <c r="CI41" i="11"/>
  <c r="CI49" i="11"/>
  <c r="CI57" i="11"/>
  <c r="CI65" i="11"/>
  <c r="CI73" i="11"/>
  <c r="CI81" i="11"/>
  <c r="CI89" i="11"/>
  <c r="CI97" i="11"/>
  <c r="CI106" i="11"/>
  <c r="CI114" i="11"/>
  <c r="CI122" i="11"/>
  <c r="CI130" i="11"/>
  <c r="CI138" i="11"/>
  <c r="CI146" i="11"/>
  <c r="CI154" i="11"/>
  <c r="CI162" i="11"/>
  <c r="CY5" i="11"/>
  <c r="CY13" i="11"/>
  <c r="CY21" i="11"/>
  <c r="CY29" i="11"/>
  <c r="CY37" i="11"/>
  <c r="CY45" i="11"/>
  <c r="CY53" i="11"/>
  <c r="CY61" i="11"/>
  <c r="CY69" i="11"/>
  <c r="CY77" i="11"/>
  <c r="CY85" i="11"/>
  <c r="CY93" i="11"/>
  <c r="CY102" i="11"/>
  <c r="CY110" i="11"/>
  <c r="CY118" i="11"/>
  <c r="CY126" i="11"/>
  <c r="CY134" i="11"/>
  <c r="CY142" i="11"/>
  <c r="CY150" i="11"/>
  <c r="CY158" i="11"/>
  <c r="CY166" i="11"/>
  <c r="DE9" i="11"/>
  <c r="DE17" i="11"/>
  <c r="DE25" i="11"/>
  <c r="DE33" i="11"/>
  <c r="DE41" i="11"/>
  <c r="DE49" i="11"/>
  <c r="DE57" i="11"/>
  <c r="DE65" i="11"/>
  <c r="DE73" i="11"/>
  <c r="DE81" i="11"/>
  <c r="DE89" i="11"/>
  <c r="DE97" i="11"/>
  <c r="DE106" i="11"/>
  <c r="DE114" i="11"/>
  <c r="DE122" i="11"/>
  <c r="DE130" i="11"/>
  <c r="DE138" i="11"/>
  <c r="DE146" i="11"/>
  <c r="DE154" i="11"/>
  <c r="DE162" i="11"/>
  <c r="CI2" i="11"/>
  <c r="CI10" i="11"/>
  <c r="CI18" i="11"/>
  <c r="CI26" i="11"/>
  <c r="CI34" i="11"/>
  <c r="CI42" i="11"/>
  <c r="CI50" i="11"/>
  <c r="CI58" i="11"/>
  <c r="CI66" i="11"/>
  <c r="CI74" i="11"/>
  <c r="CI82" i="11"/>
  <c r="CI90" i="11"/>
  <c r="CI98" i="11"/>
  <c r="CI107" i="11"/>
  <c r="CI115" i="11"/>
  <c r="CI123" i="11"/>
  <c r="CI131" i="11"/>
  <c r="CI139" i="11"/>
  <c r="CI147" i="11"/>
  <c r="CI155" i="11"/>
  <c r="CI163" i="11"/>
  <c r="CY6" i="11"/>
  <c r="CY14" i="11"/>
  <c r="CY22" i="11"/>
  <c r="CY30" i="11"/>
  <c r="CY38" i="11"/>
  <c r="CY46" i="11"/>
  <c r="CY54" i="11"/>
  <c r="CY62" i="11"/>
  <c r="CY70" i="11"/>
  <c r="CY78" i="11"/>
  <c r="CY86" i="11"/>
  <c r="CY94" i="11"/>
  <c r="CY103" i="11"/>
  <c r="CY111" i="11"/>
  <c r="CY119" i="11"/>
  <c r="CY127" i="11"/>
  <c r="CY135" i="11"/>
  <c r="CY143" i="11"/>
  <c r="CY151" i="11"/>
  <c r="CY159" i="11"/>
  <c r="DE2" i="11"/>
  <c r="DE10" i="11"/>
  <c r="DE18" i="11"/>
  <c r="DE26" i="11"/>
  <c r="DE34" i="11"/>
  <c r="DE42" i="11"/>
  <c r="DE50" i="11"/>
  <c r="DE58" i="11"/>
  <c r="DE66" i="11"/>
  <c r="DE74" i="11"/>
  <c r="DE82" i="11"/>
  <c r="DE90" i="11"/>
  <c r="DE98" i="11"/>
  <c r="DE107" i="11"/>
  <c r="DE115" i="11"/>
  <c r="DE123" i="11"/>
  <c r="DE131" i="11"/>
  <c r="DE139" i="11"/>
  <c r="DE147" i="11"/>
  <c r="DE155" i="11"/>
  <c r="DE163" i="11"/>
  <c r="CI3" i="11"/>
  <c r="CI11" i="11"/>
  <c r="CI19" i="11"/>
  <c r="CI27" i="11"/>
  <c r="CI35" i="11"/>
  <c r="CI43" i="11"/>
  <c r="CI51" i="11"/>
  <c r="CI59" i="11"/>
  <c r="CI67" i="11"/>
  <c r="CI75" i="11"/>
  <c r="CI83" i="11"/>
  <c r="CI91" i="11"/>
  <c r="CI99" i="11"/>
  <c r="CI108" i="11"/>
  <c r="CI116" i="11"/>
  <c r="CI124" i="11"/>
  <c r="CI132" i="11"/>
  <c r="CI140" i="11"/>
  <c r="CI148" i="11"/>
  <c r="CI156" i="11"/>
  <c r="CI164" i="11"/>
  <c r="CY7" i="11"/>
  <c r="CY15" i="11"/>
  <c r="CY23" i="11"/>
  <c r="CY31" i="11"/>
  <c r="CY39" i="11"/>
  <c r="CY47" i="11"/>
  <c r="CY55" i="11"/>
  <c r="CY63" i="11"/>
  <c r="CY71" i="11"/>
  <c r="CY79" i="11"/>
  <c r="CY87" i="11"/>
  <c r="CY95" i="11"/>
  <c r="CY104" i="11"/>
  <c r="CY112" i="11"/>
  <c r="CY120" i="11"/>
  <c r="CY128" i="11"/>
  <c r="CY136" i="11"/>
  <c r="CY144" i="11"/>
  <c r="CY152" i="11"/>
  <c r="CY160" i="11"/>
  <c r="DE3" i="11"/>
  <c r="DE11" i="11"/>
  <c r="DE19" i="11"/>
  <c r="DE27" i="11"/>
  <c r="DE35" i="11"/>
  <c r="DE43" i="11"/>
  <c r="DE51" i="11"/>
  <c r="DE59" i="11"/>
  <c r="DE67" i="11"/>
  <c r="DE75" i="11"/>
  <c r="DE83" i="11"/>
  <c r="DE91" i="11"/>
  <c r="DE99" i="11"/>
  <c r="DE108" i="11"/>
  <c r="DE116" i="11"/>
  <c r="DE124" i="11"/>
  <c r="DE132" i="11"/>
  <c r="DE140" i="11"/>
  <c r="DE148" i="11"/>
  <c r="DE156" i="11"/>
  <c r="DE164" i="11"/>
  <c r="CI4" i="11"/>
  <c r="CI12" i="11"/>
  <c r="CI20" i="11"/>
  <c r="CI28" i="11"/>
  <c r="CI36" i="11"/>
  <c r="CI44" i="11"/>
  <c r="CI52" i="11"/>
  <c r="CI60" i="11"/>
  <c r="CI68" i="11"/>
  <c r="CI76" i="11"/>
  <c r="CI84" i="11"/>
  <c r="CI92" i="11"/>
  <c r="CI100" i="11"/>
  <c r="CI109" i="11"/>
  <c r="CI117" i="11"/>
  <c r="CI125" i="11"/>
  <c r="CI133" i="11"/>
  <c r="CI141" i="11"/>
  <c r="CI149" i="11"/>
  <c r="CI157" i="11"/>
  <c r="CI165" i="11"/>
  <c r="CY8" i="11"/>
  <c r="CY16" i="11"/>
  <c r="CY24" i="11"/>
  <c r="CY32" i="11"/>
  <c r="CY40" i="11"/>
  <c r="CY56" i="11"/>
  <c r="CY64" i="11"/>
  <c r="CY72" i="11"/>
  <c r="CY80" i="11"/>
  <c r="CY88" i="11"/>
  <c r="CY96" i="11"/>
  <c r="CY105" i="11"/>
  <c r="CY113" i="11"/>
  <c r="CY121" i="11"/>
  <c r="CY129" i="11"/>
  <c r="CY137" i="11"/>
  <c r="CY145" i="11"/>
  <c r="CY153" i="11"/>
  <c r="CY161" i="11"/>
  <c r="DE4" i="11"/>
  <c r="DE12" i="11"/>
  <c r="DE20" i="11"/>
  <c r="DE28" i="11"/>
  <c r="DE36" i="11"/>
  <c r="DE44" i="11"/>
  <c r="DE52" i="11"/>
  <c r="DE60" i="11"/>
  <c r="DE68" i="11"/>
  <c r="DE76" i="11"/>
  <c r="DE84" i="11"/>
  <c r="DE92" i="11"/>
  <c r="DE100" i="11"/>
  <c r="DE109" i="11"/>
  <c r="DE117" i="11"/>
  <c r="DE125" i="11"/>
  <c r="DE133" i="11"/>
  <c r="DE141" i="11"/>
  <c r="DE149" i="11"/>
  <c r="DE157" i="11"/>
  <c r="DE165" i="11"/>
  <c r="CI5" i="11"/>
  <c r="CI13" i="11"/>
  <c r="CI21" i="11"/>
  <c r="CI29" i="11"/>
  <c r="CI37" i="11"/>
  <c r="CI45" i="11"/>
  <c r="CI53" i="11"/>
  <c r="CI61" i="11"/>
  <c r="CI69" i="11"/>
  <c r="CI77" i="11"/>
  <c r="CI85" i="11"/>
  <c r="CI93" i="11"/>
  <c r="CI102" i="11"/>
  <c r="CI110" i="11"/>
  <c r="CI118" i="11"/>
  <c r="CI126" i="11"/>
  <c r="CI134" i="11"/>
  <c r="CI142" i="11"/>
  <c r="CI150" i="11"/>
  <c r="CI158" i="11"/>
  <c r="CI166" i="11"/>
  <c r="CY9" i="11"/>
  <c r="CY17" i="11"/>
  <c r="CY25" i="11"/>
  <c r="CY33" i="11"/>
  <c r="CY41" i="11"/>
  <c r="CY49" i="11"/>
  <c r="CY57" i="11"/>
  <c r="CY65" i="11"/>
  <c r="CY73" i="11"/>
  <c r="CY81" i="11"/>
  <c r="CY89" i="11"/>
  <c r="CY97" i="11"/>
  <c r="CY106" i="11"/>
  <c r="CY114" i="11"/>
  <c r="CY122" i="11"/>
  <c r="CY130" i="11"/>
  <c r="CY138" i="11"/>
  <c r="CY146" i="11"/>
  <c r="CY154" i="11"/>
  <c r="CY162" i="11"/>
  <c r="DE5" i="11"/>
  <c r="DE13" i="11"/>
  <c r="DE21" i="11"/>
  <c r="DE29" i="11"/>
  <c r="DE37" i="11"/>
  <c r="DE45" i="11"/>
  <c r="DE53" i="11"/>
  <c r="DE61" i="11"/>
  <c r="DE69" i="11"/>
  <c r="DE77" i="11"/>
  <c r="DE85" i="11"/>
  <c r="DE93" i="11"/>
  <c r="DE102" i="11"/>
  <c r="DE110" i="11"/>
  <c r="DE118" i="11"/>
  <c r="DE126" i="11"/>
  <c r="DE134" i="11"/>
  <c r="DE142" i="11"/>
  <c r="DE150" i="11"/>
  <c r="DE158" i="11"/>
  <c r="DE166" i="11"/>
  <c r="CI6" i="11"/>
  <c r="CI14" i="11"/>
  <c r="CI22" i="11"/>
  <c r="CI30" i="11"/>
  <c r="CI38" i="11"/>
  <c r="CI46" i="11"/>
  <c r="CI54" i="11"/>
  <c r="CI62" i="11"/>
  <c r="CI70" i="11"/>
  <c r="CI78" i="11"/>
  <c r="CI86" i="11"/>
  <c r="CI94" i="11"/>
  <c r="CI103" i="11"/>
  <c r="CI111" i="11"/>
  <c r="CI119" i="11"/>
  <c r="CI127" i="11"/>
  <c r="CI135" i="11"/>
  <c r="CI143" i="11"/>
  <c r="CI151" i="11"/>
  <c r="CI159" i="11"/>
  <c r="CY2" i="11"/>
  <c r="CY10" i="11"/>
  <c r="CY18" i="11"/>
  <c r="CY26" i="11"/>
  <c r="CY34" i="11"/>
  <c r="CY42" i="11"/>
  <c r="CY50" i="11"/>
  <c r="CY58" i="11"/>
  <c r="CY66" i="11"/>
  <c r="CY74" i="11"/>
  <c r="CY82" i="11"/>
  <c r="CY90" i="11"/>
  <c r="CY98" i="11"/>
  <c r="CY107" i="11"/>
  <c r="CY115" i="11"/>
  <c r="CY123" i="11"/>
  <c r="CY131" i="11"/>
  <c r="CY139" i="11"/>
  <c r="CY147" i="11"/>
  <c r="CY155" i="11"/>
  <c r="CY163" i="11"/>
  <c r="DE6" i="11"/>
  <c r="DE14" i="11"/>
  <c r="DE22" i="11"/>
  <c r="DE30" i="11"/>
  <c r="DE38" i="11"/>
  <c r="DE46" i="11"/>
  <c r="DE54" i="11"/>
  <c r="DE62" i="11"/>
  <c r="DE70" i="11"/>
  <c r="DE78" i="11"/>
  <c r="DE86" i="11"/>
  <c r="DE94" i="11"/>
  <c r="DE103" i="11"/>
  <c r="DE111" i="11"/>
  <c r="DE119" i="11"/>
  <c r="DE127" i="11"/>
  <c r="DE135" i="11"/>
  <c r="DE143" i="11"/>
  <c r="DE151" i="11"/>
  <c r="DE159" i="11"/>
  <c r="CI48" i="11"/>
  <c r="DE48" i="11"/>
  <c r="AS48" i="11"/>
  <c r="AM48" i="11"/>
  <c r="AY48" i="11"/>
  <c r="CY48" i="11"/>
  <c r="DM9" i="11"/>
  <c r="DM17" i="11"/>
  <c r="DM25" i="11"/>
  <c r="DM33" i="11"/>
  <c r="DM41" i="11"/>
  <c r="DM49" i="11"/>
  <c r="DM57" i="11"/>
  <c r="DM65" i="11"/>
  <c r="DM73" i="11"/>
  <c r="DM81" i="11"/>
  <c r="DM89" i="11"/>
  <c r="DM97" i="11"/>
  <c r="DM106" i="11"/>
  <c r="DM114" i="11"/>
  <c r="DM122" i="11"/>
  <c r="DM130" i="11"/>
  <c r="DM138" i="11"/>
  <c r="DM146" i="11"/>
  <c r="DM154" i="11"/>
  <c r="DM162" i="11"/>
  <c r="DM7" i="11"/>
  <c r="DM15" i="11"/>
  <c r="DM23" i="11"/>
  <c r="DM31" i="11"/>
  <c r="DM39" i="11"/>
  <c r="DM47" i="11"/>
  <c r="DM55" i="11"/>
  <c r="DM63" i="11"/>
  <c r="DM71" i="11"/>
  <c r="DM79" i="11"/>
  <c r="DM87" i="11"/>
  <c r="DM95" i="11"/>
  <c r="DM104" i="11"/>
  <c r="DM112" i="11"/>
  <c r="DM120" i="11"/>
  <c r="DM128" i="11"/>
  <c r="DM136" i="11"/>
  <c r="DM144" i="11"/>
  <c r="DM152" i="11"/>
  <c r="DM160" i="11"/>
  <c r="DM5" i="11"/>
  <c r="DM13" i="11"/>
  <c r="DM21" i="11"/>
  <c r="DM29" i="11"/>
  <c r="DM37" i="11"/>
  <c r="DM45" i="11"/>
  <c r="DM53" i="11"/>
  <c r="DM61" i="11"/>
  <c r="DM69" i="11"/>
  <c r="DM77" i="11"/>
  <c r="DM85" i="11"/>
  <c r="DM93" i="11"/>
  <c r="DM102" i="11"/>
  <c r="DM110" i="11"/>
  <c r="DM118" i="11"/>
  <c r="DM126" i="11"/>
  <c r="DM134" i="11"/>
  <c r="DM142" i="11"/>
  <c r="DM150" i="11"/>
  <c r="DM158" i="11"/>
  <c r="DM166" i="11"/>
  <c r="DM4" i="11"/>
  <c r="DM12" i="11"/>
  <c r="DM20" i="11"/>
  <c r="DM28" i="11"/>
  <c r="DM36" i="11"/>
  <c r="DM44" i="11"/>
  <c r="DM52" i="11"/>
  <c r="DM60" i="11"/>
  <c r="DM68" i="11"/>
  <c r="DM76" i="11"/>
  <c r="DM84" i="11"/>
  <c r="DM92" i="11"/>
  <c r="DM100" i="11"/>
  <c r="DM109" i="11"/>
  <c r="DM117" i="11"/>
  <c r="DM125" i="11"/>
  <c r="DM133" i="11"/>
  <c r="DM141" i="11"/>
  <c r="DM149" i="11"/>
  <c r="DM157" i="11"/>
  <c r="DM165" i="11"/>
  <c r="DM8" i="11"/>
  <c r="DM16" i="11"/>
  <c r="DM24" i="11"/>
  <c r="DM32" i="11"/>
  <c r="DM40" i="11"/>
  <c r="DM56" i="11"/>
  <c r="DM64" i="11"/>
  <c r="DM72" i="11"/>
  <c r="DM80" i="11"/>
  <c r="DM88" i="11"/>
  <c r="DM96" i="11"/>
  <c r="DM105" i="11"/>
  <c r="DM113" i="11"/>
  <c r="DM121" i="11"/>
  <c r="DM129" i="11"/>
  <c r="DM137" i="11"/>
  <c r="DM145" i="11"/>
  <c r="DM153" i="11"/>
  <c r="DM161" i="11"/>
  <c r="DM2" i="11"/>
  <c r="DM10" i="11"/>
  <c r="DM18" i="11"/>
  <c r="DM26" i="11"/>
  <c r="DM34" i="11"/>
  <c r="DM42" i="11"/>
  <c r="DM50" i="11"/>
  <c r="DM58" i="11"/>
  <c r="DM66" i="11"/>
  <c r="DM74" i="11"/>
  <c r="DM82" i="11"/>
  <c r="DM90" i="11"/>
  <c r="DM98" i="11"/>
  <c r="DM107" i="11"/>
  <c r="DM115" i="11"/>
  <c r="DM123" i="11"/>
  <c r="DM131" i="11"/>
  <c r="DM139" i="11"/>
  <c r="DM147" i="11"/>
  <c r="DM155" i="11"/>
  <c r="DM163" i="11"/>
  <c r="DM6" i="11"/>
  <c r="DM14" i="11"/>
  <c r="DM22" i="11"/>
  <c r="DM30" i="11"/>
  <c r="DM38" i="11"/>
  <c r="DM46" i="11"/>
  <c r="DM54" i="11"/>
  <c r="DM62" i="11"/>
  <c r="DM70" i="11"/>
  <c r="DM78" i="11"/>
  <c r="DM86" i="11"/>
  <c r="DM94" i="11"/>
  <c r="DM103" i="11"/>
  <c r="DM111" i="11"/>
  <c r="DM119" i="11"/>
  <c r="DM127" i="11"/>
  <c r="DM135" i="11"/>
  <c r="DM143" i="11"/>
  <c r="DM151" i="11"/>
  <c r="DM159" i="11"/>
  <c r="DM3" i="11"/>
  <c r="DM11" i="11"/>
  <c r="DM19" i="11"/>
  <c r="DM27" i="11"/>
  <c r="DM35" i="11"/>
  <c r="DM43" i="11"/>
  <c r="DM51" i="11"/>
  <c r="DM59" i="11"/>
  <c r="DM67" i="11"/>
  <c r="DM75" i="11"/>
  <c r="DM83" i="11"/>
  <c r="DM91" i="11"/>
  <c r="DM99" i="11"/>
  <c r="DM108" i="11"/>
  <c r="DM116" i="11"/>
  <c r="DM124" i="11"/>
  <c r="DM132" i="11"/>
  <c r="DM140" i="11"/>
  <c r="DM148" i="11"/>
  <c r="DM156" i="11"/>
  <c r="DM164" i="11"/>
  <c r="DM101" i="11"/>
  <c r="DO160" i="11" l="1"/>
  <c r="DO122" i="11"/>
  <c r="DK122" i="11" s="1"/>
  <c r="DO57" i="11"/>
  <c r="DO105" i="11"/>
  <c r="DK105" i="11" s="1"/>
  <c r="DO31" i="11"/>
  <c r="DO20" i="11"/>
  <c r="DO149" i="11"/>
  <c r="DK149" i="11" s="1"/>
  <c r="DO114" i="11"/>
  <c r="DK114" i="11" s="1"/>
  <c r="DO49" i="11"/>
  <c r="DO133" i="11"/>
  <c r="DK133" i="11" s="1"/>
  <c r="DO142" i="11"/>
  <c r="DK142" i="11" s="1"/>
  <c r="DO77" i="11"/>
  <c r="DK77" i="11" s="1"/>
  <c r="DO13" i="11"/>
  <c r="DK13" i="11" s="1"/>
  <c r="DO123" i="11"/>
  <c r="DK123" i="11" s="1"/>
  <c r="DO16" i="11"/>
  <c r="DK16" i="11" s="1"/>
  <c r="DO101" i="11"/>
  <c r="DK101" i="11" s="1"/>
  <c r="DO44" i="11"/>
  <c r="DO111" i="11"/>
  <c r="DK111" i="11" s="1"/>
  <c r="DO150" i="11"/>
  <c r="DK150" i="11" s="1"/>
  <c r="DO85" i="11"/>
  <c r="DK85" i="11" s="1"/>
  <c r="DO21" i="11"/>
  <c r="DK21" i="11" s="1"/>
  <c r="DO32" i="11"/>
  <c r="DK32" i="11" s="1"/>
  <c r="DO144" i="11"/>
  <c r="DK144" i="11" s="1"/>
  <c r="DO79" i="11"/>
  <c r="DK79" i="11" s="1"/>
  <c r="DO15" i="11"/>
  <c r="DK15" i="11" s="1"/>
  <c r="DO127" i="11"/>
  <c r="DK127" i="11" s="1"/>
  <c r="DO62" i="11"/>
  <c r="DK62" i="11" s="1"/>
  <c r="DO110" i="11"/>
  <c r="DK110" i="11" s="1"/>
  <c r="DO45" i="11"/>
  <c r="DK45" i="11" s="1"/>
  <c r="DO146" i="11"/>
  <c r="DK146" i="11" s="1"/>
  <c r="DO81" i="11"/>
  <c r="DK81" i="11" s="1"/>
  <c r="DO17" i="11"/>
  <c r="DK17" i="11" s="1"/>
  <c r="DO134" i="11"/>
  <c r="DO69" i="11"/>
  <c r="DK69" i="11" s="1"/>
  <c r="DO115" i="11"/>
  <c r="DK115" i="11" s="1"/>
  <c r="DO50" i="11"/>
  <c r="DK50" i="11" s="1"/>
  <c r="DO106" i="11"/>
  <c r="DK106" i="11" s="1"/>
  <c r="DO41" i="11"/>
  <c r="DK41" i="11" s="1"/>
  <c r="DO8" i="11"/>
  <c r="DK8" i="11" s="1"/>
  <c r="DO165" i="11"/>
  <c r="DK165" i="11" s="1"/>
  <c r="DO137" i="11"/>
  <c r="DO148" i="11"/>
  <c r="DK148" i="11" s="1"/>
  <c r="DO83" i="11"/>
  <c r="DK83" i="11" s="1"/>
  <c r="DO19" i="11"/>
  <c r="DK19" i="11" s="1"/>
  <c r="DO86" i="11"/>
  <c r="DK86" i="11" s="1"/>
  <c r="DO22" i="11"/>
  <c r="DK22" i="11" s="1"/>
  <c r="DO52" i="11"/>
  <c r="DK52" i="11" s="1"/>
  <c r="DO84" i="11"/>
  <c r="DK84" i="11" s="1"/>
  <c r="DO145" i="11"/>
  <c r="DK145" i="11" s="1"/>
  <c r="DO88" i="11"/>
  <c r="DK88" i="11" s="1"/>
  <c r="DO109" i="11"/>
  <c r="DK109" i="11" s="1"/>
  <c r="DO80" i="11"/>
  <c r="DK80" i="11" s="1"/>
  <c r="DO132" i="11"/>
  <c r="DK132" i="11" s="1"/>
  <c r="DO67" i="11"/>
  <c r="DK67" i="11" s="1"/>
  <c r="DO95" i="11"/>
  <c r="DK95" i="11" s="1"/>
  <c r="DO3" i="11"/>
  <c r="DK3" i="11" s="1"/>
  <c r="DO58" i="11"/>
  <c r="DK58" i="11" s="1"/>
  <c r="DO135" i="11"/>
  <c r="DK135" i="11" s="1"/>
  <c r="DO74" i="11"/>
  <c r="DO151" i="11"/>
  <c r="DK151" i="11" s="1"/>
  <c r="DO5" i="11"/>
  <c r="DK5" i="11" s="1"/>
  <c r="DO117" i="11"/>
  <c r="DK117" i="11" s="1"/>
  <c r="DO10" i="11"/>
  <c r="DK10" i="11" s="1"/>
  <c r="DO68" i="11"/>
  <c r="DK68" i="11" s="1"/>
  <c r="DO46" i="11"/>
  <c r="DO139" i="11"/>
  <c r="DK139" i="11" s="1"/>
  <c r="DO103" i="11"/>
  <c r="DO161" i="11"/>
  <c r="DK161" i="11" s="1"/>
  <c r="DO96" i="11"/>
  <c r="DK96" i="11" s="1"/>
  <c r="DO125" i="11"/>
  <c r="DK125" i="11" s="1"/>
  <c r="DO60" i="11"/>
  <c r="DK60" i="11" s="1"/>
  <c r="DO164" i="11"/>
  <c r="DK164" i="11" s="1"/>
  <c r="DO99" i="11"/>
  <c r="DK99" i="11" s="1"/>
  <c r="DO35" i="11"/>
  <c r="DK35" i="11" s="1"/>
  <c r="DO136" i="11"/>
  <c r="DK136" i="11" s="1"/>
  <c r="DO71" i="11"/>
  <c r="DK71" i="11" s="1"/>
  <c r="DO108" i="11"/>
  <c r="DK108" i="11" s="1"/>
  <c r="DO43" i="11"/>
  <c r="DK43" i="11" s="1"/>
  <c r="DO155" i="11"/>
  <c r="DK155" i="11" s="1"/>
  <c r="DO90" i="11"/>
  <c r="DK90" i="11" s="1"/>
  <c r="DO26" i="11"/>
  <c r="DO166" i="11"/>
  <c r="DK166" i="11" s="1"/>
  <c r="DO102" i="11"/>
  <c r="DK102" i="11" s="1"/>
  <c r="DO37" i="11"/>
  <c r="DK37" i="11" s="1"/>
  <c r="DO138" i="11"/>
  <c r="DK138" i="11" s="1"/>
  <c r="DO73" i="11"/>
  <c r="DK73" i="11" s="1"/>
  <c r="DO9" i="11"/>
  <c r="DK9" i="11" s="1"/>
  <c r="DO154" i="11"/>
  <c r="DK154" i="11" s="1"/>
  <c r="DO89" i="11"/>
  <c r="DK89" i="11" s="1"/>
  <c r="DO25" i="11"/>
  <c r="DK25" i="11" s="1"/>
  <c r="DO121" i="11"/>
  <c r="DO56" i="11"/>
  <c r="DK56" i="11" s="1"/>
  <c r="DO126" i="11"/>
  <c r="DK126" i="11" s="1"/>
  <c r="DO61" i="11"/>
  <c r="DK61" i="11" s="1"/>
  <c r="DO159" i="11"/>
  <c r="DK159" i="11" s="1"/>
  <c r="DO94" i="11"/>
  <c r="DK94" i="11" s="1"/>
  <c r="DO30" i="11"/>
  <c r="DO131" i="11"/>
  <c r="DK131" i="11" s="1"/>
  <c r="DO66" i="11"/>
  <c r="DK66" i="11" s="1"/>
  <c r="DO2" i="11"/>
  <c r="DK2" i="11" s="1"/>
  <c r="DO107" i="11"/>
  <c r="DK107" i="11" s="1"/>
  <c r="DO42" i="11"/>
  <c r="DK42" i="11" s="1"/>
  <c r="DO147" i="11"/>
  <c r="DK147" i="11" s="1"/>
  <c r="DO162" i="11"/>
  <c r="DK162" i="11" s="1"/>
  <c r="DO97" i="11"/>
  <c r="DK97" i="11" s="1"/>
  <c r="DO33" i="11"/>
  <c r="DK33" i="11" s="1"/>
  <c r="DO130" i="11"/>
  <c r="DO65" i="11"/>
  <c r="DK65" i="11" s="1"/>
  <c r="DO157" i="11"/>
  <c r="DK157" i="11" s="1"/>
  <c r="DO92" i="11"/>
  <c r="DK92" i="11" s="1"/>
  <c r="DO129" i="11"/>
  <c r="DK129" i="11" s="1"/>
  <c r="DO64" i="11"/>
  <c r="DK64" i="11" s="1"/>
  <c r="DO153" i="11"/>
  <c r="DK153" i="11" s="1"/>
  <c r="DO113" i="11"/>
  <c r="DO47" i="11"/>
  <c r="DK47" i="11" s="1"/>
  <c r="DO104" i="11"/>
  <c r="DK104" i="11" s="1"/>
  <c r="DO39" i="11"/>
  <c r="DK39" i="11" s="1"/>
  <c r="DO140" i="11"/>
  <c r="DK140" i="11" s="1"/>
  <c r="DO75" i="11"/>
  <c r="DK75" i="11" s="1"/>
  <c r="DO112" i="11"/>
  <c r="DK112" i="11" s="1"/>
  <c r="DO38" i="11"/>
  <c r="DK38" i="11" s="1"/>
  <c r="DO143" i="11"/>
  <c r="DK143" i="11" s="1"/>
  <c r="DO78" i="11"/>
  <c r="DK78" i="11" s="1"/>
  <c r="DO14" i="11"/>
  <c r="DK14" i="11" s="1"/>
  <c r="DO120" i="11"/>
  <c r="DK120" i="11" s="1"/>
  <c r="DO55" i="11"/>
  <c r="DK55" i="11" s="1"/>
  <c r="DO128" i="11"/>
  <c r="DK128" i="11" s="1"/>
  <c r="DO63" i="11"/>
  <c r="DK63" i="11" s="1"/>
  <c r="DO82" i="11"/>
  <c r="DK82" i="11" s="1"/>
  <c r="DO141" i="11"/>
  <c r="DK141" i="11" s="1"/>
  <c r="DO4" i="11"/>
  <c r="DK4" i="11" s="1"/>
  <c r="DO27" i="11"/>
  <c r="DK27" i="11" s="1"/>
  <c r="DO118" i="11"/>
  <c r="DK118" i="11" s="1"/>
  <c r="DO53" i="11"/>
  <c r="DO158" i="11"/>
  <c r="DO93" i="11"/>
  <c r="DK93" i="11" s="1"/>
  <c r="DO28" i="11"/>
  <c r="DK28" i="11" s="1"/>
  <c r="DO100" i="11"/>
  <c r="DK100" i="11" s="1"/>
  <c r="DO72" i="11"/>
  <c r="DK72" i="11" s="1"/>
  <c r="DO24" i="11"/>
  <c r="DK24" i="11" s="1"/>
  <c r="DO76" i="11"/>
  <c r="DK76" i="11" s="1"/>
  <c r="DO36" i="11"/>
  <c r="DK36" i="11" s="1"/>
  <c r="DO18" i="11"/>
  <c r="DK18" i="11" s="1"/>
  <c r="DO59" i="11"/>
  <c r="DK59" i="11" s="1"/>
  <c r="DO156" i="11"/>
  <c r="DK156" i="11" s="1"/>
  <c r="DO91" i="11"/>
  <c r="DK91" i="11" s="1"/>
  <c r="DO11" i="11"/>
  <c r="DK11" i="11" s="1"/>
  <c r="DO7" i="11"/>
  <c r="DO70" i="11"/>
  <c r="DK70" i="11" s="1"/>
  <c r="DO6" i="11"/>
  <c r="DK6" i="11" s="1"/>
  <c r="DO119" i="11"/>
  <c r="DK119" i="11" s="1"/>
  <c r="DO54" i="11"/>
  <c r="DK54" i="11" s="1"/>
  <c r="DO29" i="11"/>
  <c r="DK29" i="11" s="1"/>
  <c r="DO40" i="11"/>
  <c r="DK40" i="11" s="1"/>
  <c r="DO12" i="11"/>
  <c r="DK12" i="11" s="1"/>
  <c r="DO116" i="11"/>
  <c r="DK116" i="11" s="1"/>
  <c r="DO51" i="11"/>
  <c r="DK51" i="11" s="1"/>
  <c r="DO152" i="11"/>
  <c r="DO87" i="11"/>
  <c r="DO23" i="11"/>
  <c r="DK23" i="11" s="1"/>
  <c r="DO124" i="11"/>
  <c r="DK124" i="11" s="1"/>
  <c r="DO163" i="11"/>
  <c r="DK163" i="11" s="1"/>
  <c r="DO98" i="11"/>
  <c r="DK98" i="11" s="1"/>
  <c r="DO34" i="11"/>
  <c r="DK34" i="11" s="1"/>
  <c r="DS118" i="11"/>
  <c r="DQ118" i="11"/>
  <c r="DS53" i="11"/>
  <c r="DQ53" i="11"/>
  <c r="DS152" i="11"/>
  <c r="DQ152" i="11"/>
  <c r="DS87" i="11"/>
  <c r="DQ87" i="11"/>
  <c r="DQ23" i="11"/>
  <c r="DS23" i="11"/>
  <c r="DS122" i="11"/>
  <c r="DQ122" i="11"/>
  <c r="DK57" i="11"/>
  <c r="DS57" i="11"/>
  <c r="DQ57" i="11"/>
  <c r="DS94" i="11"/>
  <c r="DQ94" i="11"/>
  <c r="DS105" i="11"/>
  <c r="DQ105" i="11"/>
  <c r="DS51" i="11"/>
  <c r="DQ51" i="11"/>
  <c r="DS58" i="11"/>
  <c r="DQ58" i="11"/>
  <c r="DS4" i="11"/>
  <c r="DQ4" i="11"/>
  <c r="DS114" i="11"/>
  <c r="DQ114" i="11"/>
  <c r="DS101" i="11"/>
  <c r="DQ101" i="11"/>
  <c r="DS115" i="11"/>
  <c r="DQ115" i="11"/>
  <c r="DS125" i="11"/>
  <c r="DQ125" i="11"/>
  <c r="DQ7" i="11"/>
  <c r="DS7" i="11"/>
  <c r="DS99" i="11"/>
  <c r="DQ99" i="11"/>
  <c r="DS135" i="11"/>
  <c r="DQ135" i="11"/>
  <c r="DS70" i="11"/>
  <c r="DQ70" i="11"/>
  <c r="DS6" i="11"/>
  <c r="DQ6" i="11"/>
  <c r="DS107" i="11"/>
  <c r="DQ107" i="11"/>
  <c r="DS42" i="11"/>
  <c r="DQ42" i="11"/>
  <c r="DS145" i="11"/>
  <c r="DQ145" i="11"/>
  <c r="DS80" i="11"/>
  <c r="DQ80" i="11"/>
  <c r="DS16" i="11"/>
  <c r="DQ16" i="11"/>
  <c r="DS117" i="11"/>
  <c r="DQ117" i="11"/>
  <c r="DS52" i="11"/>
  <c r="DQ52" i="11"/>
  <c r="DS158" i="11"/>
  <c r="DQ158" i="11"/>
  <c r="DS93" i="11"/>
  <c r="DQ93" i="11"/>
  <c r="DS29" i="11"/>
  <c r="DQ29" i="11"/>
  <c r="DS128" i="11"/>
  <c r="DQ128" i="11"/>
  <c r="DS63" i="11"/>
  <c r="DQ63" i="11"/>
  <c r="DS162" i="11"/>
  <c r="DQ162" i="11"/>
  <c r="DS97" i="11"/>
  <c r="DQ97" i="11"/>
  <c r="DS33" i="11"/>
  <c r="DQ33" i="11"/>
  <c r="DS66" i="11"/>
  <c r="DQ66" i="11"/>
  <c r="DS76" i="11"/>
  <c r="DQ76" i="11"/>
  <c r="DS123" i="11"/>
  <c r="DQ123" i="11"/>
  <c r="DS68" i="11"/>
  <c r="DQ68" i="11"/>
  <c r="DS79" i="11"/>
  <c r="DQ79" i="11"/>
  <c r="DS78" i="11"/>
  <c r="DQ78" i="11"/>
  <c r="DS24" i="11"/>
  <c r="DQ24" i="11"/>
  <c r="DS136" i="11"/>
  <c r="DQ136" i="11"/>
  <c r="DS156" i="11"/>
  <c r="DQ156" i="11"/>
  <c r="DS127" i="11"/>
  <c r="DQ127" i="11"/>
  <c r="DS62" i="11"/>
  <c r="DQ62" i="11"/>
  <c r="DS98" i="11"/>
  <c r="DQ98" i="11"/>
  <c r="DS34" i="11"/>
  <c r="DQ34" i="11"/>
  <c r="DK137" i="11"/>
  <c r="DS137" i="11"/>
  <c r="DQ137" i="11"/>
  <c r="DS72" i="11"/>
  <c r="DQ72" i="11"/>
  <c r="DS8" i="11"/>
  <c r="DQ8" i="11"/>
  <c r="DS109" i="11"/>
  <c r="DQ109" i="11"/>
  <c r="DK44" i="11"/>
  <c r="DS44" i="11"/>
  <c r="DQ44" i="11"/>
  <c r="DS150" i="11"/>
  <c r="DQ150" i="11"/>
  <c r="DS85" i="11"/>
  <c r="DQ85" i="11"/>
  <c r="DS21" i="11"/>
  <c r="DQ21" i="11"/>
  <c r="DS120" i="11"/>
  <c r="DQ120" i="11"/>
  <c r="DS55" i="11"/>
  <c r="DQ55" i="11"/>
  <c r="DS154" i="11"/>
  <c r="DQ154" i="11"/>
  <c r="DS89" i="11"/>
  <c r="DQ89" i="11"/>
  <c r="DS25" i="11"/>
  <c r="DQ25" i="11"/>
  <c r="DS59" i="11"/>
  <c r="DQ59" i="11"/>
  <c r="DS131" i="11"/>
  <c r="DQ131" i="11"/>
  <c r="DS40" i="11"/>
  <c r="DQ40" i="11"/>
  <c r="DS116" i="11"/>
  <c r="DQ116" i="11"/>
  <c r="DS86" i="11"/>
  <c r="DQ86" i="11"/>
  <c r="DS161" i="11"/>
  <c r="DQ161" i="11"/>
  <c r="DS133" i="11"/>
  <c r="DQ133" i="11"/>
  <c r="DS45" i="11"/>
  <c r="DQ45" i="11"/>
  <c r="DS15" i="11"/>
  <c r="DQ15" i="11"/>
  <c r="DS143" i="11"/>
  <c r="DQ143" i="11"/>
  <c r="DS14" i="11"/>
  <c r="DQ14" i="11"/>
  <c r="DS88" i="11"/>
  <c r="DQ88" i="11"/>
  <c r="DS166" i="11"/>
  <c r="DQ166" i="11"/>
  <c r="DS37" i="11"/>
  <c r="DQ37" i="11"/>
  <c r="DS41" i="11"/>
  <c r="DQ41" i="11"/>
  <c r="DS35" i="11"/>
  <c r="DQ35" i="11"/>
  <c r="DS91" i="11"/>
  <c r="DQ91" i="11"/>
  <c r="DS27" i="11"/>
  <c r="DQ27" i="11"/>
  <c r="DS163" i="11"/>
  <c r="DQ163" i="11"/>
  <c r="DS148" i="11"/>
  <c r="DQ148" i="11"/>
  <c r="DS83" i="11"/>
  <c r="DQ83" i="11"/>
  <c r="DS19" i="11"/>
  <c r="DQ19" i="11"/>
  <c r="DS119" i="11"/>
  <c r="DQ119" i="11"/>
  <c r="DS54" i="11"/>
  <c r="DQ54" i="11"/>
  <c r="DS155" i="11"/>
  <c r="DQ155" i="11"/>
  <c r="DS90" i="11"/>
  <c r="DQ90" i="11"/>
  <c r="DK26" i="11"/>
  <c r="DS26" i="11"/>
  <c r="DQ26" i="11"/>
  <c r="DS129" i="11"/>
  <c r="DQ129" i="11"/>
  <c r="DS64" i="11"/>
  <c r="DQ64" i="11"/>
  <c r="DS165" i="11"/>
  <c r="DQ165" i="11"/>
  <c r="DS100" i="11"/>
  <c r="DQ100" i="11"/>
  <c r="DS36" i="11"/>
  <c r="DQ36" i="11"/>
  <c r="DS142" i="11"/>
  <c r="DQ142" i="11"/>
  <c r="DS77" i="11"/>
  <c r="DQ77" i="11"/>
  <c r="DS13" i="11"/>
  <c r="DQ13" i="11"/>
  <c r="DS112" i="11"/>
  <c r="DQ112" i="11"/>
  <c r="DS47" i="11"/>
  <c r="DQ47" i="11"/>
  <c r="DS146" i="11"/>
  <c r="DQ146" i="11"/>
  <c r="DS81" i="11"/>
  <c r="DQ81" i="11"/>
  <c r="DS17" i="11"/>
  <c r="DQ17" i="11"/>
  <c r="DS124" i="11"/>
  <c r="DQ124" i="11"/>
  <c r="DK30" i="11"/>
  <c r="DS30" i="11"/>
  <c r="DQ30" i="11"/>
  <c r="DS141" i="11"/>
  <c r="DQ141" i="11"/>
  <c r="DS151" i="11"/>
  <c r="DQ151" i="11"/>
  <c r="DS96" i="11"/>
  <c r="DQ96" i="11"/>
  <c r="DS110" i="11"/>
  <c r="DQ110" i="11"/>
  <c r="DK49" i="11"/>
  <c r="DS49" i="11"/>
  <c r="DQ49" i="11"/>
  <c r="DS108" i="11"/>
  <c r="DQ108" i="11"/>
  <c r="DS50" i="11"/>
  <c r="DQ50" i="11"/>
  <c r="DS60" i="11"/>
  <c r="DQ60" i="11"/>
  <c r="DS71" i="11"/>
  <c r="DQ71" i="11"/>
  <c r="DS140" i="11"/>
  <c r="DQ140" i="11"/>
  <c r="DS75" i="11"/>
  <c r="DQ75" i="11"/>
  <c r="DS11" i="11"/>
  <c r="DQ11" i="11"/>
  <c r="DS111" i="11"/>
  <c r="DQ111" i="11"/>
  <c r="DK46" i="11"/>
  <c r="DS46" i="11"/>
  <c r="DQ46" i="11"/>
  <c r="DS147" i="11"/>
  <c r="DQ147" i="11"/>
  <c r="DS82" i="11"/>
  <c r="DQ82" i="11"/>
  <c r="DS18" i="11"/>
  <c r="DQ18" i="11"/>
  <c r="DK121" i="11"/>
  <c r="DS121" i="11"/>
  <c r="DQ121" i="11"/>
  <c r="DS56" i="11"/>
  <c r="DQ56" i="11"/>
  <c r="DS157" i="11"/>
  <c r="DQ157" i="11"/>
  <c r="DS92" i="11"/>
  <c r="DQ92" i="11"/>
  <c r="DS28" i="11"/>
  <c r="DQ28" i="11"/>
  <c r="DS134" i="11"/>
  <c r="DQ134" i="11"/>
  <c r="DS69" i="11"/>
  <c r="DQ69" i="11"/>
  <c r="DS5" i="11"/>
  <c r="DQ5" i="11"/>
  <c r="DS104" i="11"/>
  <c r="DQ104" i="11"/>
  <c r="DS39" i="11"/>
  <c r="DQ39" i="11"/>
  <c r="DS138" i="11"/>
  <c r="DQ138" i="11"/>
  <c r="DS73" i="11"/>
  <c r="DQ73" i="11"/>
  <c r="DS9" i="11"/>
  <c r="DQ9" i="11"/>
  <c r="DS159" i="11"/>
  <c r="DQ159" i="11"/>
  <c r="DS2" i="11"/>
  <c r="DQ2" i="11"/>
  <c r="DS12" i="11"/>
  <c r="DQ12" i="11"/>
  <c r="DS22" i="11"/>
  <c r="DQ22" i="11"/>
  <c r="DS32" i="11"/>
  <c r="DQ32" i="11"/>
  <c r="DS144" i="11"/>
  <c r="DQ144" i="11"/>
  <c r="DS43" i="11"/>
  <c r="DQ43" i="11"/>
  <c r="DS153" i="11"/>
  <c r="DQ153" i="11"/>
  <c r="DS102" i="11"/>
  <c r="DQ102" i="11"/>
  <c r="DS106" i="11"/>
  <c r="DQ106" i="11"/>
  <c r="DS164" i="11"/>
  <c r="DQ164" i="11"/>
  <c r="DS132" i="11"/>
  <c r="DQ132" i="11"/>
  <c r="DS67" i="11"/>
  <c r="DQ67" i="11"/>
  <c r="DQ3" i="11"/>
  <c r="DS3" i="11"/>
  <c r="DK103" i="11"/>
  <c r="DS103" i="11"/>
  <c r="DQ103" i="11"/>
  <c r="DS38" i="11"/>
  <c r="DQ38" i="11"/>
  <c r="DS139" i="11"/>
  <c r="DQ139" i="11"/>
  <c r="DK74" i="11"/>
  <c r="DS74" i="11"/>
  <c r="DQ74" i="11"/>
  <c r="DS10" i="11"/>
  <c r="DQ10" i="11"/>
  <c r="DK113" i="11"/>
  <c r="DS113" i="11"/>
  <c r="DQ113" i="11"/>
  <c r="DS149" i="11"/>
  <c r="DQ149" i="11"/>
  <c r="DS84" i="11"/>
  <c r="DQ84" i="11"/>
  <c r="DK20" i="11"/>
  <c r="DQ20" i="11"/>
  <c r="DS20" i="11"/>
  <c r="DS126" i="11"/>
  <c r="DQ126" i="11"/>
  <c r="DS61" i="11"/>
  <c r="DQ61" i="11"/>
  <c r="DK160" i="11"/>
  <c r="DS160" i="11"/>
  <c r="DQ160" i="11"/>
  <c r="DS95" i="11"/>
  <c r="DQ95" i="11"/>
  <c r="DK31" i="11"/>
  <c r="DS31" i="11"/>
  <c r="DQ31" i="11"/>
  <c r="DK130" i="11"/>
  <c r="DS130" i="11"/>
  <c r="DQ130" i="11"/>
  <c r="DS65" i="11"/>
  <c r="DQ65" i="11"/>
  <c r="DK134" i="11"/>
  <c r="CX34" i="11"/>
  <c r="CH14" i="11"/>
  <c r="DD93" i="11"/>
  <c r="CN73" i="11"/>
  <c r="DJ161" i="11"/>
  <c r="CS141" i="11"/>
  <c r="CC121" i="11"/>
  <c r="CX47" i="11"/>
  <c r="CH27" i="11"/>
  <c r="DD98" i="11"/>
  <c r="CN78" i="11"/>
  <c r="DJ13" i="11"/>
  <c r="CN158" i="11"/>
  <c r="BX138" i="11"/>
  <c r="BI131" i="11"/>
  <c r="BS41" i="11"/>
  <c r="BD21" i="11"/>
  <c r="AG166" i="11"/>
  <c r="BN92" i="11"/>
  <c r="AX72" i="11"/>
  <c r="BI71" i="11"/>
  <c r="BS143" i="11"/>
  <c r="BD123" i="11"/>
  <c r="BN89" i="11"/>
  <c r="AX69" i="11"/>
  <c r="AX74" i="11"/>
  <c r="AG54" i="11"/>
  <c r="AG53" i="11"/>
  <c r="P32" i="11"/>
  <c r="AG84" i="11"/>
  <c r="P56" i="11"/>
  <c r="AL7" i="11"/>
  <c r="CX26" i="11"/>
  <c r="CH6" i="11"/>
  <c r="DD85" i="11"/>
  <c r="CN65" i="11"/>
  <c r="DJ153" i="11"/>
  <c r="CS133" i="11"/>
  <c r="CC113" i="11"/>
  <c r="CX39" i="11"/>
  <c r="CH19" i="11"/>
  <c r="DD90" i="11"/>
  <c r="CN70" i="11"/>
  <c r="DJ5" i="11"/>
  <c r="CN150" i="11"/>
  <c r="BX130" i="11"/>
  <c r="BI123" i="11"/>
  <c r="BS33" i="11"/>
  <c r="BD13" i="11"/>
  <c r="AG158" i="11"/>
  <c r="BN84" i="11"/>
  <c r="AX64" i="11"/>
  <c r="BI63" i="11"/>
  <c r="BS135" i="11"/>
  <c r="BD115" i="11"/>
  <c r="BN81" i="11"/>
  <c r="AX61" i="11"/>
  <c r="AX66" i="11"/>
  <c r="AG46" i="11"/>
  <c r="AG45" i="11"/>
  <c r="P24" i="11"/>
  <c r="AG76" i="11"/>
  <c r="P47" i="11"/>
  <c r="DJ139" i="11"/>
  <c r="CS119" i="11"/>
  <c r="CC98" i="11"/>
  <c r="DD13" i="11"/>
  <c r="CH158" i="11"/>
  <c r="DJ80" i="11"/>
  <c r="CS60" i="11"/>
  <c r="DJ152" i="11"/>
  <c r="CS132" i="11"/>
  <c r="CC112" i="11"/>
  <c r="DD18" i="11"/>
  <c r="CH163" i="11"/>
  <c r="DD97" i="11"/>
  <c r="CN77" i="11"/>
  <c r="BX57" i="11"/>
  <c r="BI50" i="11"/>
  <c r="BN126" i="11"/>
  <c r="AX106" i="11"/>
  <c r="CC32" i="11"/>
  <c r="BN12" i="11"/>
  <c r="BX11" i="11"/>
  <c r="BD156" i="11"/>
  <c r="BS62" i="11"/>
  <c r="BD42" i="11"/>
  <c r="BN9" i="11"/>
  <c r="AR154" i="11"/>
  <c r="AR159" i="11"/>
  <c r="DD38" i="11"/>
  <c r="CN18" i="11"/>
  <c r="DJ97" i="11"/>
  <c r="CS77" i="11"/>
  <c r="CC57" i="11"/>
  <c r="CX145" i="11"/>
  <c r="CH125" i="11"/>
  <c r="DD51" i="11"/>
  <c r="CN31" i="11"/>
  <c r="DJ103" i="11"/>
  <c r="CS82" i="11"/>
  <c r="CC62" i="11"/>
  <c r="CS162" i="11"/>
  <c r="CC142" i="11"/>
  <c r="BN135" i="11"/>
  <c r="BX45" i="11"/>
  <c r="BI25" i="11"/>
  <c r="AR5" i="11"/>
  <c r="BS96" i="11"/>
  <c r="BD76" i="11"/>
  <c r="BN75" i="11"/>
  <c r="BX147" i="11"/>
  <c r="BI127" i="11"/>
  <c r="BS93" i="11"/>
  <c r="BD73" i="11"/>
  <c r="AL53" i="11"/>
  <c r="AL58" i="11"/>
  <c r="V38" i="11"/>
  <c r="V37" i="11"/>
  <c r="AL88" i="11"/>
  <c r="V60" i="11"/>
  <c r="DJ123" i="11"/>
  <c r="CS103" i="11"/>
  <c r="CC82" i="11"/>
  <c r="CX162" i="11"/>
  <c r="CH142" i="11"/>
  <c r="DJ64" i="11"/>
  <c r="CS44" i="11"/>
  <c r="DJ136" i="11"/>
  <c r="CS116" i="11"/>
  <c r="CC95" i="11"/>
  <c r="DD2" i="11"/>
  <c r="CH147" i="11"/>
  <c r="DD81" i="11"/>
  <c r="CN61" i="11"/>
  <c r="BX54" i="11"/>
  <c r="BI34" i="11"/>
  <c r="BN110" i="11"/>
  <c r="AX89" i="11"/>
  <c r="CC16" i="11"/>
  <c r="BI161" i="11"/>
  <c r="BS160" i="11"/>
  <c r="BD140" i="11"/>
  <c r="BS46" i="11"/>
  <c r="BD26" i="11"/>
  <c r="BI158" i="11"/>
  <c r="AR138" i="11"/>
  <c r="AR143" i="11"/>
  <c r="CX123" i="11"/>
  <c r="CH103" i="11"/>
  <c r="DJ17" i="11"/>
  <c r="CN162" i="11"/>
  <c r="BX142" i="11"/>
  <c r="CX64" i="11"/>
  <c r="CH44" i="11"/>
  <c r="CX136" i="11"/>
  <c r="CH116" i="11"/>
  <c r="DJ22" i="11"/>
  <c r="CS2" i="11"/>
  <c r="DJ102" i="11"/>
  <c r="CS81" i="11"/>
  <c r="CC61" i="11"/>
  <c r="BN54" i="11"/>
  <c r="BS130" i="11"/>
  <c r="BD110" i="11"/>
  <c r="AL89" i="11"/>
  <c r="BS16" i="11"/>
  <c r="AX161" i="11"/>
  <c r="BI160" i="11"/>
  <c r="BX66" i="11"/>
  <c r="BI46" i="11"/>
  <c r="BS13" i="11"/>
  <c r="AX158" i="11"/>
  <c r="AG138" i="11"/>
  <c r="DD143" i="11"/>
  <c r="CN123" i="11"/>
  <c r="BX103" i="11"/>
  <c r="CX17" i="11"/>
  <c r="CC162" i="11"/>
  <c r="DD84" i="11"/>
  <c r="CN64" i="11"/>
  <c r="DD156" i="11"/>
  <c r="CN136" i="11"/>
  <c r="BX116" i="11"/>
  <c r="CX22" i="11"/>
  <c r="CH2" i="11"/>
  <c r="CX102" i="11"/>
  <c r="CH81" i="11"/>
  <c r="BS74" i="11"/>
  <c r="BD54" i="11"/>
  <c r="BI130" i="11"/>
  <c r="AR110" i="11"/>
  <c r="BX36" i="11"/>
  <c r="BI16" i="11"/>
  <c r="BS15" i="11"/>
  <c r="AX160" i="11"/>
  <c r="BN66" i="11"/>
  <c r="BX33" i="11"/>
  <c r="BI13" i="11"/>
  <c r="AL158" i="11"/>
  <c r="AL163" i="11"/>
  <c r="V143" i="11"/>
  <c r="V142" i="11"/>
  <c r="AR28" i="11"/>
  <c r="V165" i="11"/>
  <c r="AR116" i="11"/>
  <c r="CX107" i="11"/>
  <c r="CH86" i="11"/>
  <c r="DD166" i="11"/>
  <c r="CN146" i="11"/>
  <c r="BX126" i="11"/>
  <c r="CX48" i="11"/>
  <c r="CH28" i="11"/>
  <c r="CX120" i="11"/>
  <c r="CH99" i="11"/>
  <c r="DJ6" i="11"/>
  <c r="CN151" i="11"/>
  <c r="DJ85" i="11"/>
  <c r="CS65" i="11"/>
  <c r="CC45" i="11"/>
  <c r="BN38" i="11"/>
  <c r="BS114" i="11"/>
  <c r="BD93" i="11"/>
  <c r="AL73" i="11"/>
  <c r="BN165" i="11"/>
  <c r="AX145" i="11"/>
  <c r="BI144" i="11"/>
  <c r="BX50" i="11"/>
  <c r="BI30" i="11"/>
  <c r="BN162" i="11"/>
  <c r="AX142" i="11"/>
  <c r="AG122" i="11"/>
  <c r="AG22" i="11"/>
  <c r="CX101" i="11"/>
  <c r="P23" i="11"/>
  <c r="DJ155" i="11"/>
  <c r="CS135" i="11"/>
  <c r="CC115" i="11"/>
  <c r="DD29" i="11"/>
  <c r="CN9" i="11"/>
  <c r="DJ96" i="11"/>
  <c r="CS76" i="11"/>
  <c r="CC56" i="11"/>
  <c r="CS148" i="11"/>
  <c r="CC128" i="11"/>
  <c r="DD34" i="11"/>
  <c r="CN14" i="11"/>
  <c r="DD114" i="11"/>
  <c r="CN93" i="11"/>
  <c r="BX73" i="11"/>
  <c r="BI66" i="11"/>
  <c r="BN142" i="11"/>
  <c r="AX122" i="11"/>
  <c r="CC48" i="11"/>
  <c r="BN28" i="11"/>
  <c r="BX27" i="11"/>
  <c r="BI7" i="11"/>
  <c r="BS78" i="11"/>
  <c r="BD58" i="11"/>
  <c r="BN25" i="11"/>
  <c r="AX5" i="11"/>
  <c r="AX10" i="11"/>
  <c r="AA155" i="11"/>
  <c r="AA154" i="11"/>
  <c r="AX40" i="11"/>
  <c r="AG20" i="11"/>
  <c r="BD101" i="11"/>
  <c r="DJ147" i="11"/>
  <c r="CS127" i="11"/>
  <c r="CC107" i="11"/>
  <c r="DD21" i="11"/>
  <c r="CH166" i="11"/>
  <c r="DJ88" i="11"/>
  <c r="CS68" i="11"/>
  <c r="DJ160" i="11"/>
  <c r="CS140" i="11"/>
  <c r="CC120" i="11"/>
  <c r="DD26" i="11"/>
  <c r="CN6" i="11"/>
  <c r="DD106" i="11"/>
  <c r="CN85" i="11"/>
  <c r="BX65" i="11"/>
  <c r="BI58" i="11"/>
  <c r="BN134" i="11"/>
  <c r="AX114" i="11"/>
  <c r="CC40" i="11"/>
  <c r="BN20" i="11"/>
  <c r="BX19" i="11"/>
  <c r="BD164" i="11"/>
  <c r="BS70" i="11"/>
  <c r="BD50" i="11"/>
  <c r="BN17" i="11"/>
  <c r="AR162" i="11"/>
  <c r="AX2" i="11"/>
  <c r="AA147" i="11"/>
  <c r="AA146" i="11"/>
  <c r="AX32" i="11"/>
  <c r="AG12" i="11"/>
  <c r="AX120" i="11"/>
  <c r="DJ74" i="11"/>
  <c r="CS54" i="11"/>
  <c r="CC34" i="11"/>
  <c r="CX114" i="11"/>
  <c r="CH93" i="11"/>
  <c r="DJ16" i="11"/>
  <c r="CN161" i="11"/>
  <c r="DJ87" i="11"/>
  <c r="CS67" i="11"/>
  <c r="CC47" i="11"/>
  <c r="CX119" i="11"/>
  <c r="CH98" i="11"/>
  <c r="DD33" i="11"/>
  <c r="CN13" i="11"/>
  <c r="BX6" i="11"/>
  <c r="BD151" i="11"/>
  <c r="BN61" i="11"/>
  <c r="AX41" i="11"/>
  <c r="BX133" i="11"/>
  <c r="BI113" i="11"/>
  <c r="BS112" i="11"/>
  <c r="BD91" i="11"/>
  <c r="BN163" i="11"/>
  <c r="AX143" i="11"/>
  <c r="BI110" i="11"/>
  <c r="AR89" i="11"/>
  <c r="AR94" i="11"/>
  <c r="CX139" i="11"/>
  <c r="CH119" i="11"/>
  <c r="DJ33" i="11"/>
  <c r="CS13" i="11"/>
  <c r="BX158" i="11"/>
  <c r="CX80" i="11"/>
  <c r="CH60" i="11"/>
  <c r="CX152" i="11"/>
  <c r="CH132" i="11"/>
  <c r="DJ38" i="11"/>
  <c r="CS18" i="11"/>
  <c r="DJ118" i="11"/>
  <c r="CS97" i="11"/>
  <c r="CC77" i="11"/>
  <c r="BN70" i="11"/>
  <c r="BS146" i="11"/>
  <c r="BD126" i="11"/>
  <c r="AL106" i="11"/>
  <c r="BS32" i="11"/>
  <c r="BD12" i="11"/>
  <c r="BN11" i="11"/>
  <c r="BX82" i="11"/>
  <c r="BI62" i="11"/>
  <c r="BS29" i="11"/>
  <c r="BD9" i="11"/>
  <c r="AG154" i="11"/>
  <c r="AG159" i="11"/>
  <c r="P139" i="11"/>
  <c r="P138" i="11"/>
  <c r="AL24" i="11"/>
  <c r="P161" i="11"/>
  <c r="DJ58" i="11"/>
  <c r="CS38" i="11"/>
  <c r="CC18" i="11"/>
  <c r="CX97" i="11"/>
  <c r="CH77" i="11"/>
  <c r="DD165" i="11"/>
  <c r="CN145" i="11"/>
  <c r="DJ71" i="11"/>
  <c r="CS51" i="11"/>
  <c r="CC31" i="11"/>
  <c r="CX103" i="11"/>
  <c r="CH82" i="11"/>
  <c r="DD17" i="11"/>
  <c r="CH162" i="11"/>
  <c r="BS155" i="11"/>
  <c r="BD135" i="11"/>
  <c r="BN45" i="11"/>
  <c r="AX25" i="11"/>
  <c r="BX117" i="11"/>
  <c r="BI96" i="11"/>
  <c r="BS95" i="11"/>
  <c r="BD75" i="11"/>
  <c r="BN147" i="11"/>
  <c r="AX127" i="11"/>
  <c r="BI93" i="11"/>
  <c r="AR73" i="11"/>
  <c r="AR78" i="11"/>
  <c r="CX58" i="11"/>
  <c r="CH38" i="11"/>
  <c r="DD118" i="11"/>
  <c r="CN97" i="11"/>
  <c r="BX77" i="11"/>
  <c r="CS165" i="11"/>
  <c r="CC145" i="11"/>
  <c r="CX71" i="11"/>
  <c r="CH51" i="11"/>
  <c r="DD123" i="11"/>
  <c r="CN103" i="11"/>
  <c r="DJ37" i="11"/>
  <c r="CS17" i="11"/>
  <c r="BX162" i="11"/>
  <c r="BI155" i="11"/>
  <c r="BS65" i="11"/>
  <c r="BD45" i="11"/>
  <c r="AL25" i="11"/>
  <c r="BN117" i="11"/>
  <c r="AX96" i="11"/>
  <c r="BI95" i="11"/>
  <c r="BX2" i="11"/>
  <c r="BD147" i="11"/>
  <c r="BN114" i="11"/>
  <c r="AX93" i="11"/>
  <c r="AX98" i="11"/>
  <c r="DD78" i="11"/>
  <c r="CN58" i="11"/>
  <c r="DJ138" i="11"/>
  <c r="CS118" i="11"/>
  <c r="CC97" i="11"/>
  <c r="DD20" i="11"/>
  <c r="CH165" i="11"/>
  <c r="DD91" i="11"/>
  <c r="CN71" i="11"/>
  <c r="DJ143" i="11"/>
  <c r="CS123" i="11"/>
  <c r="CC103" i="11"/>
  <c r="CX37" i="11"/>
  <c r="CH17" i="11"/>
  <c r="BS10" i="11"/>
  <c r="AX155" i="11"/>
  <c r="BI65" i="11"/>
  <c r="AR45" i="11"/>
  <c r="BS137" i="11"/>
  <c r="BD117" i="11"/>
  <c r="BN116" i="11"/>
  <c r="CC22" i="11"/>
  <c r="BN2" i="11"/>
  <c r="BS134" i="11"/>
  <c r="BD114" i="11"/>
  <c r="AL93" i="11"/>
  <c r="AL98" i="11"/>
  <c r="V78" i="11"/>
  <c r="V77" i="11"/>
  <c r="AL129" i="11"/>
  <c r="V100" i="11"/>
  <c r="AR51" i="11"/>
  <c r="CX42" i="11"/>
  <c r="CH22" i="11"/>
  <c r="DD102" i="11"/>
  <c r="CN81" i="11"/>
  <c r="BX61" i="11"/>
  <c r="CS149" i="11"/>
  <c r="CC129" i="11"/>
  <c r="CX55" i="11"/>
  <c r="CH35" i="11"/>
  <c r="DD107" i="11"/>
  <c r="CN86" i="11"/>
  <c r="DJ21" i="11"/>
  <c r="CN166" i="11"/>
  <c r="BX146" i="11"/>
  <c r="BI139" i="11"/>
  <c r="BS49" i="11"/>
  <c r="BD29" i="11"/>
  <c r="AL9" i="11"/>
  <c r="BN100" i="11"/>
  <c r="AX80" i="11"/>
  <c r="BI79" i="11"/>
  <c r="BS151" i="11"/>
  <c r="BD131" i="11"/>
  <c r="BN97" i="11"/>
  <c r="AX77" i="11"/>
  <c r="AX82" i="11"/>
  <c r="AA58" i="11"/>
  <c r="AR109" i="11"/>
  <c r="AX31" i="11"/>
  <c r="AA47" i="11"/>
  <c r="AR82" i="11"/>
  <c r="AA62" i="11"/>
  <c r="DD120" i="11"/>
  <c r="CN99" i="11"/>
  <c r="BX79" i="11"/>
  <c r="BI124" i="11"/>
  <c r="BN31" i="11"/>
  <c r="AA68" i="11"/>
  <c r="DJ90" i="11"/>
  <c r="CS70" i="11"/>
  <c r="CC50" i="11"/>
  <c r="CX130" i="11"/>
  <c r="CH110" i="11"/>
  <c r="DJ32" i="11"/>
  <c r="CS12" i="11"/>
  <c r="DJ104" i="11"/>
  <c r="CS83" i="11"/>
  <c r="CC63" i="11"/>
  <c r="CX135" i="11"/>
  <c r="CH115" i="11"/>
  <c r="DD49" i="11"/>
  <c r="CN29" i="11"/>
  <c r="BX22" i="11"/>
  <c r="BI2" i="11"/>
  <c r="BN77" i="11"/>
  <c r="AX57" i="11"/>
  <c r="BX149" i="11"/>
  <c r="BI129" i="11"/>
  <c r="BS128" i="11"/>
  <c r="BD108" i="11"/>
  <c r="BS14" i="11"/>
  <c r="AX159" i="11"/>
  <c r="BI126" i="11"/>
  <c r="AR106" i="11"/>
  <c r="AR111" i="11"/>
  <c r="AA90" i="11"/>
  <c r="AA89" i="11"/>
  <c r="AR141" i="11"/>
  <c r="AA121" i="11"/>
  <c r="AX63" i="11"/>
  <c r="DJ82" i="11"/>
  <c r="CS62" i="11"/>
  <c r="CC42" i="11"/>
  <c r="CX122" i="11"/>
  <c r="CH102" i="11"/>
  <c r="DJ24" i="11"/>
  <c r="CS4" i="11"/>
  <c r="DJ95" i="11"/>
  <c r="CS75" i="11"/>
  <c r="CC55" i="11"/>
  <c r="CX127" i="11"/>
  <c r="CH107" i="11"/>
  <c r="DD41" i="11"/>
  <c r="CN21" i="11"/>
  <c r="BX14" i="11"/>
  <c r="BD159" i="11"/>
  <c r="BN69" i="11"/>
  <c r="AX49" i="11"/>
  <c r="BX141" i="11"/>
  <c r="BI121" i="11"/>
  <c r="BS120" i="11"/>
  <c r="BD99" i="11"/>
  <c r="BS6" i="11"/>
  <c r="AX151" i="11"/>
  <c r="BI118" i="11"/>
  <c r="AR97" i="11"/>
  <c r="AR103" i="11"/>
  <c r="AA82" i="11"/>
  <c r="AA81" i="11"/>
  <c r="AR133" i="11"/>
  <c r="AA113" i="11"/>
  <c r="AX55" i="11"/>
  <c r="DJ10" i="11"/>
  <c r="CN155" i="11"/>
  <c r="BX135" i="11"/>
  <c r="CX49" i="11"/>
  <c r="CH29" i="11"/>
  <c r="DD117" i="11"/>
  <c r="CN96" i="11"/>
  <c r="DJ23" i="11"/>
  <c r="CS3" i="11"/>
  <c r="BX148" i="11"/>
  <c r="CX54" i="11"/>
  <c r="CH34" i="11"/>
  <c r="CX134" i="11"/>
  <c r="CH114" i="11"/>
  <c r="BS107" i="11"/>
  <c r="BD86" i="11"/>
  <c r="BI162" i="11"/>
  <c r="AR142" i="11"/>
  <c r="BX68" i="11"/>
  <c r="BI48" i="11"/>
  <c r="BS47" i="11"/>
  <c r="BD27" i="11"/>
  <c r="BN98" i="11"/>
  <c r="AX78" i="11"/>
  <c r="BI45" i="11"/>
  <c r="AR25" i="11"/>
  <c r="AR30" i="11"/>
  <c r="CX74" i="11"/>
  <c r="CH54" i="11"/>
  <c r="DD134" i="11"/>
  <c r="CN114" i="11"/>
  <c r="BX93" i="11"/>
  <c r="CX16" i="11"/>
  <c r="CC161" i="11"/>
  <c r="CX87" i="11"/>
  <c r="CH67" i="11"/>
  <c r="DD139" i="11"/>
  <c r="CN119" i="11"/>
  <c r="DJ53" i="11"/>
  <c r="CS33" i="11"/>
  <c r="CC13" i="11"/>
  <c r="BN6" i="11"/>
  <c r="BS81" i="11"/>
  <c r="BD61" i="11"/>
  <c r="AL41" i="11"/>
  <c r="BN133" i="11"/>
  <c r="AX113" i="11"/>
  <c r="BI112" i="11"/>
  <c r="BX18" i="11"/>
  <c r="BD163" i="11"/>
  <c r="BN130" i="11"/>
  <c r="AX110" i="11"/>
  <c r="AX115" i="11"/>
  <c r="AG94" i="11"/>
  <c r="AG93" i="11"/>
  <c r="P73" i="11"/>
  <c r="AG125" i="11"/>
  <c r="P96" i="11"/>
  <c r="DD159" i="11"/>
  <c r="CN139" i="11"/>
  <c r="BX119" i="11"/>
  <c r="CX33" i="11"/>
  <c r="CH13" i="11"/>
  <c r="DD100" i="11"/>
  <c r="CN80" i="11"/>
  <c r="DJ7" i="11"/>
  <c r="CN152" i="11"/>
  <c r="BX132" i="11"/>
  <c r="CX38" i="11"/>
  <c r="CH18" i="11"/>
  <c r="CX118" i="11"/>
  <c r="CH97" i="11"/>
  <c r="BS90" i="11"/>
  <c r="BD70" i="11"/>
  <c r="BI146" i="11"/>
  <c r="AR126" i="11"/>
  <c r="BX52" i="11"/>
  <c r="BI32" i="11"/>
  <c r="BS31" i="11"/>
  <c r="BD11" i="11"/>
  <c r="BN82" i="11"/>
  <c r="BX49" i="11"/>
  <c r="BI29" i="11"/>
  <c r="AR9" i="11"/>
  <c r="AR14" i="11"/>
  <c r="CS159" i="11"/>
  <c r="CC139" i="11"/>
  <c r="DD53" i="11"/>
  <c r="CN33" i="11"/>
  <c r="DJ121" i="11"/>
  <c r="CS100" i="11"/>
  <c r="CC80" i="11"/>
  <c r="CX7" i="11"/>
  <c r="CC152" i="11"/>
  <c r="DD58" i="11"/>
  <c r="CN38" i="11"/>
  <c r="DD138" i="11"/>
  <c r="CN118" i="11"/>
  <c r="BX97" i="11"/>
  <c r="BI90" i="11"/>
  <c r="BN166" i="11"/>
  <c r="AX146" i="11"/>
  <c r="AG126" i="11"/>
  <c r="BN52" i="11"/>
  <c r="BX51" i="11"/>
  <c r="BI31" i="11"/>
  <c r="BS103" i="11"/>
  <c r="BD82" i="11"/>
  <c r="BN49" i="11"/>
  <c r="AX29" i="11"/>
  <c r="AX34" i="11"/>
  <c r="DD14" i="11"/>
  <c r="CH159" i="11"/>
  <c r="DJ73" i="11"/>
  <c r="CS53" i="11"/>
  <c r="CC33" i="11"/>
  <c r="CX121" i="11"/>
  <c r="CH100" i="11"/>
  <c r="DD27" i="11"/>
  <c r="CN7" i="11"/>
  <c r="DJ78" i="11"/>
  <c r="CS58" i="11"/>
  <c r="DJ158" i="11"/>
  <c r="DJ26" i="11"/>
  <c r="CS6" i="11"/>
  <c r="BX151" i="11"/>
  <c r="CX65" i="11"/>
  <c r="CH45" i="11"/>
  <c r="DD133" i="11"/>
  <c r="CN113" i="11"/>
  <c r="DJ39" i="11"/>
  <c r="CS19" i="11"/>
  <c r="BX164" i="11"/>
  <c r="CX70" i="11"/>
  <c r="CH50" i="11"/>
  <c r="CX150" i="11"/>
  <c r="CH130" i="11"/>
  <c r="BS123" i="11"/>
  <c r="BD103" i="11"/>
  <c r="BN13" i="11"/>
  <c r="AR158" i="11"/>
  <c r="BX84" i="11"/>
  <c r="BI64" i="11"/>
  <c r="BS63" i="11"/>
  <c r="BD43" i="11"/>
  <c r="BN115" i="11"/>
  <c r="AX94" i="11"/>
  <c r="BI61" i="11"/>
  <c r="AR41" i="11"/>
  <c r="AR46" i="11"/>
  <c r="AA26" i="11"/>
  <c r="AA25" i="11"/>
  <c r="AR76" i="11"/>
  <c r="AA56" i="11"/>
  <c r="AR164" i="11"/>
  <c r="DJ18" i="11"/>
  <c r="CN163" i="11"/>
  <c r="BX143" i="11"/>
  <c r="CX57" i="11"/>
  <c r="CH37" i="11"/>
  <c r="DD125" i="11"/>
  <c r="CN105" i="11"/>
  <c r="DJ31" i="11"/>
  <c r="CS11" i="11"/>
  <c r="BX156" i="11"/>
  <c r="CX62" i="11"/>
  <c r="CH42" i="11"/>
  <c r="CX142" i="11"/>
  <c r="CH122" i="11"/>
  <c r="BS115" i="11"/>
  <c r="BD94" i="11"/>
  <c r="BN5" i="11"/>
  <c r="AR150" i="11"/>
  <c r="BX76" i="11"/>
  <c r="BI56" i="11"/>
  <c r="BS55" i="11"/>
  <c r="BD35" i="11"/>
  <c r="BN107" i="11"/>
  <c r="AX86" i="11"/>
  <c r="BI53" i="11"/>
  <c r="AR33" i="11"/>
  <c r="AR38" i="11"/>
  <c r="AA18" i="11"/>
  <c r="AA17" i="11"/>
  <c r="AR68" i="11"/>
  <c r="AA40" i="11"/>
  <c r="AR156" i="11"/>
  <c r="DD111" i="11"/>
  <c r="CN90" i="11"/>
  <c r="BX70" i="11"/>
  <c r="CS150" i="11"/>
  <c r="CC130" i="11"/>
  <c r="DD52" i="11"/>
  <c r="CN32" i="11"/>
  <c r="DD124" i="11"/>
  <c r="CN104" i="11"/>
  <c r="BX83" i="11"/>
  <c r="CS155" i="11"/>
  <c r="CC135" i="11"/>
  <c r="CX69" i="11"/>
  <c r="CH49" i="11"/>
  <c r="BS42" i="11"/>
  <c r="BD22" i="11"/>
  <c r="BI97" i="11"/>
  <c r="AR77" i="11"/>
  <c r="BX4" i="11"/>
  <c r="BD149" i="11"/>
  <c r="BN148" i="11"/>
  <c r="AX128" i="11"/>
  <c r="BN34" i="11"/>
  <c r="BS166" i="11"/>
  <c r="BD146" i="11"/>
  <c r="AL126" i="11"/>
  <c r="AL131" i="11"/>
  <c r="CX10" i="11"/>
  <c r="CC155" i="11"/>
  <c r="DD69" i="11"/>
  <c r="CN49" i="11"/>
  <c r="DJ137" i="11"/>
  <c r="CS117" i="11"/>
  <c r="CC96" i="11"/>
  <c r="CX23" i="11"/>
  <c r="CH3" i="11"/>
  <c r="DD74" i="11"/>
  <c r="CN54" i="11"/>
  <c r="DD154" i="11"/>
  <c r="CN134" i="11"/>
  <c r="BX114" i="11"/>
  <c r="BI107" i="11"/>
  <c r="BS17" i="11"/>
  <c r="AX162" i="11"/>
  <c r="AG142" i="11"/>
  <c r="BN68" i="11"/>
  <c r="BX67" i="11"/>
  <c r="BI47" i="11"/>
  <c r="BS119" i="11"/>
  <c r="BD98" i="11"/>
  <c r="BN65" i="11"/>
  <c r="AX45" i="11"/>
  <c r="AX50" i="11"/>
  <c r="AG30" i="11"/>
  <c r="AG29" i="11"/>
  <c r="P8" i="11"/>
  <c r="AG60" i="11"/>
  <c r="P31" i="11"/>
  <c r="DD94" i="11"/>
  <c r="CN74" i="11"/>
  <c r="DJ154" i="11"/>
  <c r="CS134" i="11"/>
  <c r="CC114" i="11"/>
  <c r="DD36" i="11"/>
  <c r="CN16" i="11"/>
  <c r="DD108" i="11"/>
  <c r="CN87" i="11"/>
  <c r="DJ159" i="11"/>
  <c r="CS139" i="11"/>
  <c r="CC119" i="11"/>
  <c r="CX53" i="11"/>
  <c r="CH33" i="11"/>
  <c r="BS26" i="11"/>
  <c r="BD6" i="11"/>
  <c r="BI81" i="11"/>
  <c r="AR61" i="11"/>
  <c r="BS153" i="11"/>
  <c r="BD133" i="11"/>
  <c r="BN132" i="11"/>
  <c r="CC38" i="11"/>
  <c r="BN18" i="11"/>
  <c r="BS150" i="11"/>
  <c r="BD130" i="11"/>
  <c r="AL110" i="11"/>
  <c r="DJ115" i="11"/>
  <c r="CS94" i="11"/>
  <c r="CC74" i="11"/>
  <c r="CX154" i="11"/>
  <c r="CH134" i="11"/>
  <c r="DJ56" i="11"/>
  <c r="CS36" i="11"/>
  <c r="DJ128" i="11"/>
  <c r="CS108" i="11"/>
  <c r="CC87" i="11"/>
  <c r="CX159" i="11"/>
  <c r="CH139" i="11"/>
  <c r="DD73" i="11"/>
  <c r="CN53" i="11"/>
  <c r="BX46" i="11"/>
  <c r="BI26" i="11"/>
  <c r="BN102" i="11"/>
  <c r="AX81" i="11"/>
  <c r="CC8" i="11"/>
  <c r="BI153" i="11"/>
  <c r="BS152" i="11"/>
  <c r="BD132" i="11"/>
  <c r="BS38" i="11"/>
  <c r="BD18" i="11"/>
  <c r="BI150" i="11"/>
  <c r="AR130" i="11"/>
  <c r="AR135" i="11"/>
  <c r="CX115" i="11"/>
  <c r="CH94" i="11"/>
  <c r="DJ9" i="11"/>
  <c r="CN154" i="11"/>
  <c r="BX134" i="11"/>
  <c r="CX56" i="11"/>
  <c r="CH36" i="11"/>
  <c r="CX128" i="11"/>
  <c r="CH108" i="11"/>
  <c r="DJ14" i="11"/>
  <c r="CN159" i="11"/>
  <c r="DJ93" i="11"/>
  <c r="DD127" i="11"/>
  <c r="CN107" i="11"/>
  <c r="BX86" i="11"/>
  <c r="CS166" i="11"/>
  <c r="CC146" i="11"/>
  <c r="DD68" i="11"/>
  <c r="CN48" i="11"/>
  <c r="DD140" i="11"/>
  <c r="CN120" i="11"/>
  <c r="BX99" i="11"/>
  <c r="CX6" i="11"/>
  <c r="CC151" i="11"/>
  <c r="CX85" i="11"/>
  <c r="CH65" i="11"/>
  <c r="BS58" i="11"/>
  <c r="BD38" i="11"/>
  <c r="BI114" i="11"/>
  <c r="AR93" i="11"/>
  <c r="BX20" i="11"/>
  <c r="BD165" i="11"/>
  <c r="BN164" i="11"/>
  <c r="AX144" i="11"/>
  <c r="BN50" i="11"/>
  <c r="BX17" i="11"/>
  <c r="BD162" i="11"/>
  <c r="AL142" i="11"/>
  <c r="AL147" i="11"/>
  <c r="V127" i="11"/>
  <c r="V126" i="11"/>
  <c r="AR12" i="11"/>
  <c r="V149" i="11"/>
  <c r="AR99" i="11"/>
  <c r="DD119" i="11"/>
  <c r="CN98" i="11"/>
  <c r="BX78" i="11"/>
  <c r="CS158" i="11"/>
  <c r="CC138" i="11"/>
  <c r="DD60" i="11"/>
  <c r="CN40" i="11"/>
  <c r="DD132" i="11"/>
  <c r="CN112" i="11"/>
  <c r="BX91" i="11"/>
  <c r="CS163" i="11"/>
  <c r="CC143" i="11"/>
  <c r="CX77" i="11"/>
  <c r="CH57" i="11"/>
  <c r="BS50" i="11"/>
  <c r="BD30" i="11"/>
  <c r="BI106" i="11"/>
  <c r="AR85" i="11"/>
  <c r="BX12" i="11"/>
  <c r="BD157" i="11"/>
  <c r="BN156" i="11"/>
  <c r="AX136" i="11"/>
  <c r="BN42" i="11"/>
  <c r="BX9" i="11"/>
  <c r="BD154" i="11"/>
  <c r="AL134" i="11"/>
  <c r="AL139" i="11"/>
  <c r="V119" i="11"/>
  <c r="V118" i="11"/>
  <c r="AR4" i="11"/>
  <c r="V141" i="11"/>
  <c r="AR91" i="11"/>
  <c r="DD46" i="11"/>
  <c r="CN26" i="11"/>
  <c r="DJ106" i="11"/>
  <c r="CS85" i="11"/>
  <c r="CC65" i="11"/>
  <c r="CX153" i="11"/>
  <c r="CH133" i="11"/>
  <c r="DD59" i="11"/>
  <c r="CN39" i="11"/>
  <c r="DJ111" i="11"/>
  <c r="CS90" i="11"/>
  <c r="CC70" i="11"/>
  <c r="CX5" i="11"/>
  <c r="CC150" i="11"/>
  <c r="BN143" i="11"/>
  <c r="BX53" i="11"/>
  <c r="BI33" i="11"/>
  <c r="AR13" i="11"/>
  <c r="BS105" i="11"/>
  <c r="BD84" i="11"/>
  <c r="BN83" i="11"/>
  <c r="BX155" i="11"/>
  <c r="BI135" i="11"/>
  <c r="BS102" i="11"/>
  <c r="BD81" i="11"/>
  <c r="AL61" i="11"/>
  <c r="DJ131" i="11"/>
  <c r="CS111" i="11"/>
  <c r="CC90" i="11"/>
  <c r="DD5" i="11"/>
  <c r="CH150" i="11"/>
  <c r="DJ72" i="11"/>
  <c r="CS52" i="11"/>
  <c r="DJ144" i="11"/>
  <c r="CS124" i="11"/>
  <c r="CC104" i="11"/>
  <c r="DD10" i="11"/>
  <c r="CH155" i="11"/>
  <c r="DD89" i="11"/>
  <c r="CN69" i="11"/>
  <c r="BX62" i="11"/>
  <c r="BI42" i="11"/>
  <c r="BN118" i="11"/>
  <c r="AX97" i="11"/>
  <c r="CC24" i="11"/>
  <c r="BN4" i="11"/>
  <c r="BX3" i="11"/>
  <c r="BD148" i="11"/>
  <c r="BS54" i="11"/>
  <c r="BD34" i="11"/>
  <c r="BI166" i="11"/>
  <c r="AR146" i="11"/>
  <c r="AR151" i="11"/>
  <c r="AA131" i="11"/>
  <c r="AA130" i="11"/>
  <c r="AX16" i="11"/>
  <c r="AA161" i="11"/>
  <c r="AX104" i="11"/>
  <c r="DD30" i="11"/>
  <c r="CN10" i="11"/>
  <c r="DJ89" i="11"/>
  <c r="CS69" i="11"/>
  <c r="CC49" i="11"/>
  <c r="CX137" i="11"/>
  <c r="CH117" i="11"/>
  <c r="DD43" i="11"/>
  <c r="CN23" i="11"/>
  <c r="DJ94" i="11"/>
  <c r="CS74" i="11"/>
  <c r="CC54" i="11"/>
  <c r="CS154" i="11"/>
  <c r="CC134" i="11"/>
  <c r="BN127" i="11"/>
  <c r="BX37" i="11"/>
  <c r="BI17" i="11"/>
  <c r="AL162" i="11"/>
  <c r="BS88" i="11"/>
  <c r="BD68" i="11"/>
  <c r="BN67" i="11"/>
  <c r="BX139" i="11"/>
  <c r="BI119" i="11"/>
  <c r="BS85" i="11"/>
  <c r="BD65" i="11"/>
  <c r="AL45" i="11"/>
  <c r="DJ50" i="11"/>
  <c r="CS30" i="11"/>
  <c r="CC10" i="11"/>
  <c r="CX89" i="11"/>
  <c r="CH69" i="11"/>
  <c r="DD157" i="11"/>
  <c r="CN137" i="11"/>
  <c r="DJ63" i="11"/>
  <c r="CS43" i="11"/>
  <c r="CC23" i="11"/>
  <c r="CX94" i="11"/>
  <c r="CH74" i="11"/>
  <c r="DD9" i="11"/>
  <c r="CH154" i="11"/>
  <c r="BS147" i="11"/>
  <c r="BD127" i="11"/>
  <c r="BN37" i="11"/>
  <c r="AX17" i="11"/>
  <c r="BX109" i="11"/>
  <c r="BI88" i="11"/>
  <c r="BS87" i="11"/>
  <c r="BD67" i="11"/>
  <c r="BN139" i="11"/>
  <c r="AX119" i="11"/>
  <c r="BI85" i="11"/>
  <c r="AR65" i="11"/>
  <c r="AR70" i="11"/>
  <c r="CX50" i="11"/>
  <c r="CH30" i="11"/>
  <c r="DD110" i="11"/>
  <c r="CN89" i="11"/>
  <c r="BX69" i="11"/>
  <c r="CS157" i="11"/>
  <c r="CC137" i="11"/>
  <c r="CX63" i="11"/>
  <c r="CH43" i="11"/>
  <c r="DD115" i="11"/>
  <c r="CN94" i="11"/>
  <c r="DJ29" i="11"/>
  <c r="CS9" i="11"/>
  <c r="BX154" i="11"/>
  <c r="BI147" i="11"/>
  <c r="BS57" i="11"/>
  <c r="BD37" i="11"/>
  <c r="AL17" i="11"/>
  <c r="BN109" i="11"/>
  <c r="AX88" i="11"/>
  <c r="BI87" i="11"/>
  <c r="BS159" i="11"/>
  <c r="BD139" i="11"/>
  <c r="BN106" i="11"/>
  <c r="AX85" i="11"/>
  <c r="AX90" i="11"/>
  <c r="AG70" i="11"/>
  <c r="AG69" i="11"/>
  <c r="P49" i="11"/>
  <c r="AG100" i="11"/>
  <c r="P72" i="11"/>
  <c r="DJ34" i="11"/>
  <c r="CS14" i="11"/>
  <c r="BX159" i="11"/>
  <c r="CX73" i="11"/>
  <c r="CH53" i="11"/>
  <c r="DD141" i="11"/>
  <c r="CN121" i="11"/>
  <c r="DJ47" i="11"/>
  <c r="CS27" i="11"/>
  <c r="CC7" i="11"/>
  <c r="CX78" i="11"/>
  <c r="CH58" i="11"/>
  <c r="CX158" i="11"/>
  <c r="CH138" i="11"/>
  <c r="BS131" i="11"/>
  <c r="BD111" i="11"/>
  <c r="BN21" i="11"/>
  <c r="AR166" i="11"/>
  <c r="BX92" i="11"/>
  <c r="BI72" i="11"/>
  <c r="BS71" i="11"/>
  <c r="BD51" i="11"/>
  <c r="BN123" i="11"/>
  <c r="AX103" i="11"/>
  <c r="BI69" i="11"/>
  <c r="AR49" i="11"/>
  <c r="AR54" i="11"/>
  <c r="AG21" i="11"/>
  <c r="AG52" i="11"/>
  <c r="AL47" i="11"/>
  <c r="V19" i="11"/>
  <c r="AL54" i="11"/>
  <c r="V34" i="11"/>
  <c r="CX91" i="11"/>
  <c r="CH71" i="11"/>
  <c r="AX68" i="11"/>
  <c r="V137" i="11"/>
  <c r="P117" i="11"/>
  <c r="BD39" i="11"/>
  <c r="P93" i="11"/>
  <c r="CS16" i="11"/>
  <c r="BS109" i="11"/>
  <c r="BD48" i="11"/>
  <c r="DJ44" i="11"/>
  <c r="AG112" i="11"/>
  <c r="V71" i="11"/>
  <c r="V15" i="11"/>
  <c r="AA49" i="11"/>
  <c r="AA80" i="11"/>
  <c r="DD62" i="11"/>
  <c r="CN42" i="11"/>
  <c r="DJ122" i="11"/>
  <c r="CS102" i="11"/>
  <c r="CC81" i="11"/>
  <c r="DD4" i="11"/>
  <c r="CH149" i="11"/>
  <c r="DD75" i="11"/>
  <c r="CN55" i="11"/>
  <c r="DJ127" i="11"/>
  <c r="CS107" i="11"/>
  <c r="CC86" i="11"/>
  <c r="CX21" i="11"/>
  <c r="CC166" i="11"/>
  <c r="BN159" i="11"/>
  <c r="AX139" i="11"/>
  <c r="BI49" i="11"/>
  <c r="AR29" i="11"/>
  <c r="BS121" i="11"/>
  <c r="BD100" i="11"/>
  <c r="BN99" i="11"/>
  <c r="CC6" i="11"/>
  <c r="BI151" i="11"/>
  <c r="BS118" i="11"/>
  <c r="BD97" i="11"/>
  <c r="AL77" i="11"/>
  <c r="AL82" i="11"/>
  <c r="V62" i="11"/>
  <c r="V61" i="11"/>
  <c r="AL113" i="11"/>
  <c r="V84" i="11"/>
  <c r="AR35" i="11"/>
  <c r="DD54" i="11"/>
  <c r="CN34" i="11"/>
  <c r="DJ114" i="11"/>
  <c r="CS93" i="11"/>
  <c r="CC73" i="11"/>
  <c r="CX161" i="11"/>
  <c r="CH141" i="11"/>
  <c r="DD67" i="11"/>
  <c r="CN47" i="11"/>
  <c r="DJ119" i="11"/>
  <c r="CS98" i="11"/>
  <c r="CC78" i="11"/>
  <c r="CX13" i="11"/>
  <c r="CC158" i="11"/>
  <c r="BN151" i="11"/>
  <c r="AX131" i="11"/>
  <c r="BI41" i="11"/>
  <c r="AR21" i="11"/>
  <c r="BS113" i="11"/>
  <c r="BD92" i="11"/>
  <c r="BN91" i="11"/>
  <c r="BX163" i="11"/>
  <c r="BI143" i="11"/>
  <c r="BS110" i="11"/>
  <c r="BD89" i="11"/>
  <c r="AL69" i="11"/>
  <c r="AL74" i="11"/>
  <c r="V54" i="11"/>
  <c r="V53" i="11"/>
  <c r="AL105" i="11"/>
  <c r="V76" i="11"/>
  <c r="AR27" i="11"/>
  <c r="CX147" i="11"/>
  <c r="CH127" i="11"/>
  <c r="DJ41" i="11"/>
  <c r="CS21" i="11"/>
  <c r="BX166" i="11"/>
  <c r="CX88" i="11"/>
  <c r="CH68" i="11"/>
  <c r="CX160" i="11"/>
  <c r="CH140" i="11"/>
  <c r="DJ46" i="11"/>
  <c r="CS26" i="11"/>
  <c r="DJ126" i="11"/>
  <c r="CS106" i="11"/>
  <c r="CC85" i="11"/>
  <c r="BN78" i="11"/>
  <c r="BS154" i="11"/>
  <c r="BD134" i="11"/>
  <c r="AL114" i="11"/>
  <c r="BS40" i="11"/>
  <c r="BD20" i="11"/>
  <c r="BN19" i="11"/>
  <c r="BX90" i="11"/>
  <c r="BI70" i="11"/>
  <c r="BS37" i="11"/>
  <c r="BD17" i="11"/>
  <c r="AG162" i="11"/>
  <c r="DJ66" i="11"/>
  <c r="CS46" i="11"/>
  <c r="CC26" i="11"/>
  <c r="CX106" i="11"/>
  <c r="CH85" i="11"/>
  <c r="DJ8" i="11"/>
  <c r="CN153" i="11"/>
  <c r="DJ79" i="11"/>
  <c r="CS59" i="11"/>
  <c r="CC39" i="11"/>
  <c r="CX111" i="11"/>
  <c r="CH90" i="11"/>
  <c r="DD25" i="11"/>
  <c r="CN5" i="11"/>
  <c r="BS163" i="11"/>
  <c r="BD143" i="11"/>
  <c r="BN53" i="11"/>
  <c r="AX33" i="11"/>
  <c r="BX125" i="11"/>
  <c r="BI105" i="11"/>
  <c r="BS104" i="11"/>
  <c r="BD83" i="11"/>
  <c r="BN155" i="11"/>
  <c r="AX135" i="11"/>
  <c r="BI102" i="11"/>
  <c r="AR81" i="11"/>
  <c r="AR86" i="11"/>
  <c r="AA66" i="11"/>
  <c r="AA65" i="11"/>
  <c r="AR117" i="11"/>
  <c r="AA96" i="11"/>
  <c r="AX39" i="11"/>
  <c r="CX131" i="11"/>
  <c r="CH111" i="11"/>
  <c r="DJ25" i="11"/>
  <c r="CS5" i="11"/>
  <c r="BX150" i="11"/>
  <c r="CX72" i="11"/>
  <c r="CH52" i="11"/>
  <c r="CX144" i="11"/>
  <c r="CH124" i="11"/>
  <c r="DJ30" i="11"/>
  <c r="CS10" i="11"/>
  <c r="DJ110" i="11"/>
  <c r="CS89" i="11"/>
  <c r="CC69" i="11"/>
  <c r="BN62" i="11"/>
  <c r="BS138" i="11"/>
  <c r="BD118" i="11"/>
  <c r="AL97" i="11"/>
  <c r="BS24" i="11"/>
  <c r="BD4" i="11"/>
  <c r="BN3" i="11"/>
  <c r="BX74" i="11"/>
  <c r="BI54" i="11"/>
  <c r="BS21" i="11"/>
  <c r="AX166" i="11"/>
  <c r="AG146" i="11"/>
  <c r="DD151" i="11"/>
  <c r="CN131" i="11"/>
  <c r="BX111" i="11"/>
  <c r="CX25" i="11"/>
  <c r="CH5" i="11"/>
  <c r="DD92" i="11"/>
  <c r="CN72" i="11"/>
  <c r="DD164" i="11"/>
  <c r="CN144" i="11"/>
  <c r="BX124" i="11"/>
  <c r="CX30" i="11"/>
  <c r="CH10" i="11"/>
  <c r="CX110" i="11"/>
  <c r="CH89" i="11"/>
  <c r="BS82" i="11"/>
  <c r="BD62" i="11"/>
  <c r="BI138" i="11"/>
  <c r="AR118" i="11"/>
  <c r="BX44" i="11"/>
  <c r="BI24" i="11"/>
  <c r="BS23" i="11"/>
  <c r="BD3" i="11"/>
  <c r="BN74" i="11"/>
  <c r="BX41" i="11"/>
  <c r="BI21" i="11"/>
  <c r="AL166" i="11"/>
  <c r="AR6" i="11"/>
  <c r="CS151" i="11"/>
  <c r="CC131" i="11"/>
  <c r="DD45" i="11"/>
  <c r="CN25" i="11"/>
  <c r="DJ113" i="11"/>
  <c r="CS92" i="11"/>
  <c r="CC72" i="11"/>
  <c r="CS164" i="11"/>
  <c r="CC144" i="11"/>
  <c r="DD50" i="11"/>
  <c r="CN30" i="11"/>
  <c r="DD130" i="11"/>
  <c r="CN110" i="11"/>
  <c r="BX89" i="11"/>
  <c r="BI82" i="11"/>
  <c r="BN158" i="11"/>
  <c r="AX138" i="11"/>
  <c r="AG118" i="11"/>
  <c r="BN44" i="11"/>
  <c r="BX43" i="11"/>
  <c r="BI23" i="11"/>
  <c r="BS94" i="11"/>
  <c r="BD74" i="11"/>
  <c r="BN41" i="11"/>
  <c r="AX21" i="11"/>
  <c r="AX26" i="11"/>
  <c r="AG6" i="11"/>
  <c r="AG5" i="11"/>
  <c r="P101" i="11"/>
  <c r="AG36" i="11"/>
  <c r="P7" i="11"/>
  <c r="DD135" i="11"/>
  <c r="CN115" i="11"/>
  <c r="BX94" i="11"/>
  <c r="CX9" i="11"/>
  <c r="CC154" i="11"/>
  <c r="DD76" i="11"/>
  <c r="CN56" i="11"/>
  <c r="DD148" i="11"/>
  <c r="CN128" i="11"/>
  <c r="BX108" i="11"/>
  <c r="CX14" i="11"/>
  <c r="CC159" i="11"/>
  <c r="CX93" i="11"/>
  <c r="CH73" i="11"/>
  <c r="BS66" i="11"/>
  <c r="BD46" i="11"/>
  <c r="BI122" i="11"/>
  <c r="AR102" i="11"/>
  <c r="BX28" i="11"/>
  <c r="BI8" i="11"/>
  <c r="BS7" i="11"/>
  <c r="AX152" i="11"/>
  <c r="BN58" i="11"/>
  <c r="BX25" i="11"/>
  <c r="BI5" i="11"/>
  <c r="AL150" i="11"/>
  <c r="AL155" i="11"/>
  <c r="AA57" i="11"/>
  <c r="AA88" i="11"/>
  <c r="AG140" i="11"/>
  <c r="P120" i="11"/>
  <c r="AG155" i="11"/>
  <c r="P135" i="11"/>
  <c r="CX27" i="11"/>
  <c r="CH7" i="11"/>
  <c r="AR8" i="11"/>
  <c r="BX31" i="11"/>
  <c r="BI51" i="11"/>
  <c r="AG49" i="11"/>
  <c r="CX163" i="11"/>
  <c r="CH143" i="11"/>
  <c r="DJ57" i="11"/>
  <c r="CS37" i="11"/>
  <c r="CC17" i="11"/>
  <c r="CX105" i="11"/>
  <c r="CH84" i="11"/>
  <c r="DD11" i="11"/>
  <c r="CH156" i="11"/>
  <c r="DJ62" i="11"/>
  <c r="CS42" i="11"/>
  <c r="DJ142" i="11"/>
  <c r="CS122" i="11"/>
  <c r="CC102" i="11"/>
  <c r="BN94" i="11"/>
  <c r="BX5" i="11"/>
  <c r="BD150" i="11"/>
  <c r="AL130" i="11"/>
  <c r="BS56" i="11"/>
  <c r="BD36" i="11"/>
  <c r="BN35" i="11"/>
  <c r="BX107" i="11"/>
  <c r="BI86" i="11"/>
  <c r="BS53" i="11"/>
  <c r="BD33" i="11"/>
  <c r="AL13" i="11"/>
  <c r="AL18" i="11"/>
  <c r="P163" i="11"/>
  <c r="P162" i="11"/>
  <c r="AL48" i="11"/>
  <c r="V20" i="11"/>
  <c r="AL136" i="11"/>
  <c r="CX155" i="11"/>
  <c r="CH135" i="11"/>
  <c r="DJ49" i="11"/>
  <c r="CS29" i="11"/>
  <c r="CC9" i="11"/>
  <c r="CX96" i="11"/>
  <c r="CH76" i="11"/>
  <c r="DD3" i="11"/>
  <c r="CH148" i="11"/>
  <c r="DJ54" i="11"/>
  <c r="CS34" i="11"/>
  <c r="DJ134" i="11"/>
  <c r="CS114" i="11"/>
  <c r="CC93" i="11"/>
  <c r="BN86" i="11"/>
  <c r="BS162" i="11"/>
  <c r="BD142" i="11"/>
  <c r="AL122" i="11"/>
  <c r="BS48" i="11"/>
  <c r="BD28" i="11"/>
  <c r="BN27" i="11"/>
  <c r="BX98" i="11"/>
  <c r="BI78" i="11"/>
  <c r="BS45" i="11"/>
  <c r="BD25" i="11"/>
  <c r="AL5" i="11"/>
  <c r="AL10" i="11"/>
  <c r="P155" i="11"/>
  <c r="P154" i="11"/>
  <c r="AL40" i="11"/>
  <c r="V12" i="11"/>
  <c r="AL128" i="11"/>
  <c r="CX82" i="11"/>
  <c r="CH62" i="11"/>
  <c r="DD142" i="11"/>
  <c r="CN122" i="11"/>
  <c r="BX102" i="11"/>
  <c r="CX24" i="11"/>
  <c r="CH4" i="11"/>
  <c r="CX95" i="11"/>
  <c r="CH75" i="11"/>
  <c r="DD147" i="11"/>
  <c r="CN127" i="11"/>
  <c r="DJ61" i="11"/>
  <c r="CS41" i="11"/>
  <c r="CC21" i="11"/>
  <c r="BN14" i="11"/>
  <c r="BS89" i="11"/>
  <c r="BD69" i="11"/>
  <c r="AL49" i="11"/>
  <c r="BN141" i="11"/>
  <c r="AX121" i="11"/>
  <c r="BI120" i="11"/>
  <c r="BX26" i="11"/>
  <c r="BI6" i="11"/>
  <c r="BN138" i="11"/>
  <c r="AX118" i="11"/>
  <c r="AX123" i="11"/>
  <c r="DJ2" i="11"/>
  <c r="CN147" i="11"/>
  <c r="BX127" i="11"/>
  <c r="CX41" i="11"/>
  <c r="CH21" i="11"/>
  <c r="DD109" i="11"/>
  <c r="CN88" i="11"/>
  <c r="DJ15" i="11"/>
  <c r="CN160" i="11"/>
  <c r="BX140" i="11"/>
  <c r="CX46" i="11"/>
  <c r="CH26" i="11"/>
  <c r="CX126" i="11"/>
  <c r="CH106" i="11"/>
  <c r="BS98" i="11"/>
  <c r="BD78" i="11"/>
  <c r="BI154" i="11"/>
  <c r="AR134" i="11"/>
  <c r="BX60" i="11"/>
  <c r="BI40" i="11"/>
  <c r="BS39" i="11"/>
  <c r="BD19" i="11"/>
  <c r="BN90" i="11"/>
  <c r="AX70" i="11"/>
  <c r="BI37" i="11"/>
  <c r="AR17" i="11"/>
  <c r="AR22" i="11"/>
  <c r="AA2" i="11"/>
  <c r="V166" i="11"/>
  <c r="AR52" i="11"/>
  <c r="AA24" i="11"/>
  <c r="AR140" i="11"/>
  <c r="CX66" i="11"/>
  <c r="CH46" i="11"/>
  <c r="DD126" i="11"/>
  <c r="CN106" i="11"/>
  <c r="BX85" i="11"/>
  <c r="CX8" i="11"/>
  <c r="CC153" i="11"/>
  <c r="CX79" i="11"/>
  <c r="CH59" i="11"/>
  <c r="DD131" i="11"/>
  <c r="CN111" i="11"/>
  <c r="DJ45" i="11"/>
  <c r="CS25" i="11"/>
  <c r="CC5" i="11"/>
  <c r="BI163" i="11"/>
  <c r="BS73" i="11"/>
  <c r="BD53" i="11"/>
  <c r="AL33" i="11"/>
  <c r="BN125" i="11"/>
  <c r="AX105" i="11"/>
  <c r="BI104" i="11"/>
  <c r="BX10" i="11"/>
  <c r="BD155" i="11"/>
  <c r="BN122" i="11"/>
  <c r="AX102" i="11"/>
  <c r="AX107" i="11"/>
  <c r="DD86" i="11"/>
  <c r="CN66" i="11"/>
  <c r="DJ146" i="11"/>
  <c r="CS126" i="11"/>
  <c r="CC106" i="11"/>
  <c r="DD28" i="11"/>
  <c r="CN8" i="11"/>
  <c r="DD99" i="11"/>
  <c r="CN79" i="11"/>
  <c r="DJ151" i="11"/>
  <c r="CS131" i="11"/>
  <c r="CC111" i="11"/>
  <c r="CX45" i="11"/>
  <c r="CH25" i="11"/>
  <c r="BS18" i="11"/>
  <c r="AX163" i="11"/>
  <c r="BI73" i="11"/>
  <c r="AR53" i="11"/>
  <c r="BS145" i="11"/>
  <c r="BD125" i="11"/>
  <c r="BN124" i="11"/>
  <c r="CC30" i="11"/>
  <c r="BN10" i="11"/>
  <c r="BS142" i="11"/>
  <c r="BD122" i="11"/>
  <c r="AL102" i="11"/>
  <c r="DJ107" i="11"/>
  <c r="CS86" i="11"/>
  <c r="CC66" i="11"/>
  <c r="CX146" i="11"/>
  <c r="CH126" i="11"/>
  <c r="DJ48" i="11"/>
  <c r="CS28" i="11"/>
  <c r="DJ120" i="11"/>
  <c r="CS99" i="11"/>
  <c r="CC79" i="11"/>
  <c r="CX151" i="11"/>
  <c r="CH131" i="11"/>
  <c r="DD65" i="11"/>
  <c r="CN45" i="11"/>
  <c r="BX38" i="11"/>
  <c r="BI18" i="11"/>
  <c r="BN93" i="11"/>
  <c r="AX73" i="11"/>
  <c r="BX165" i="11"/>
  <c r="BI145" i="11"/>
  <c r="BS144" i="11"/>
  <c r="BD124" i="11"/>
  <c r="BS30" i="11"/>
  <c r="BD10" i="11"/>
  <c r="BI142" i="11"/>
  <c r="AR122" i="11"/>
  <c r="AR127" i="11"/>
  <c r="AA107" i="11"/>
  <c r="AA106" i="11"/>
  <c r="AR157" i="11"/>
  <c r="AA137" i="11"/>
  <c r="AX79" i="11"/>
  <c r="DD70" i="11"/>
  <c r="CN50" i="11"/>
  <c r="DJ130" i="11"/>
  <c r="CS110" i="11"/>
  <c r="CC89" i="11"/>
  <c r="DD12" i="11"/>
  <c r="CH157" i="11"/>
  <c r="DD83" i="11"/>
  <c r="CN63" i="11"/>
  <c r="DJ135" i="11"/>
  <c r="CS115" i="11"/>
  <c r="CC94" i="11"/>
  <c r="CX29" i="11"/>
  <c r="CH9" i="11"/>
  <c r="BS2" i="11"/>
  <c r="AX147" i="11"/>
  <c r="BI57" i="11"/>
  <c r="AR37" i="11"/>
  <c r="BS129" i="11"/>
  <c r="BD109" i="11"/>
  <c r="BN108" i="11"/>
  <c r="CC14" i="11"/>
  <c r="BI159" i="11"/>
  <c r="BS126" i="11"/>
  <c r="BD106" i="11"/>
  <c r="AL85" i="11"/>
  <c r="AL115" i="11"/>
  <c r="V93" i="11"/>
  <c r="V117" i="11"/>
  <c r="CX98" i="11"/>
  <c r="CH78" i="11"/>
  <c r="DD158" i="11"/>
  <c r="CN138" i="11"/>
  <c r="BX118" i="11"/>
  <c r="CX40" i="11"/>
  <c r="CH20" i="11"/>
  <c r="CX112" i="11"/>
  <c r="CH91" i="11"/>
  <c r="DD163" i="11"/>
  <c r="CN143" i="11"/>
  <c r="DJ77" i="11"/>
  <c r="CS57" i="11"/>
  <c r="CC37" i="11"/>
  <c r="BN30" i="11"/>
  <c r="BS106" i="11"/>
  <c r="BD85" i="11"/>
  <c r="AL65" i="11"/>
  <c r="BN157" i="11"/>
  <c r="AX137" i="11"/>
  <c r="BI136" i="11"/>
  <c r="BX42" i="11"/>
  <c r="BI22" i="11"/>
  <c r="BN154" i="11"/>
  <c r="AX134" i="11"/>
  <c r="AG114" i="11"/>
  <c r="AG119" i="11"/>
  <c r="P98" i="11"/>
  <c r="P97" i="11"/>
  <c r="AG149" i="11"/>
  <c r="P121" i="11"/>
  <c r="AL71" i="11"/>
  <c r="CX90" i="11"/>
  <c r="CH70" i="11"/>
  <c r="DD150" i="11"/>
  <c r="CN130" i="11"/>
  <c r="BX110" i="11"/>
  <c r="CX32" i="11"/>
  <c r="CH12" i="11"/>
  <c r="CX104" i="11"/>
  <c r="CH83" i="11"/>
  <c r="DD155" i="11"/>
  <c r="CN135" i="11"/>
  <c r="DJ69" i="11"/>
  <c r="CS49" i="11"/>
  <c r="CC29" i="11"/>
  <c r="BN22" i="11"/>
  <c r="BS97" i="11"/>
  <c r="BD77" i="11"/>
  <c r="AL57" i="11"/>
  <c r="BN149" i="11"/>
  <c r="AX129" i="11"/>
  <c r="BI128" i="11"/>
  <c r="BX34" i="11"/>
  <c r="BI14" i="11"/>
  <c r="BN146" i="11"/>
  <c r="AX126" i="11"/>
  <c r="AG106" i="11"/>
  <c r="AG111" i="11"/>
  <c r="P90" i="11"/>
  <c r="P89" i="11"/>
  <c r="AG141" i="11"/>
  <c r="P113" i="11"/>
  <c r="AL63" i="11"/>
  <c r="CX18" i="11"/>
  <c r="CC163" i="11"/>
  <c r="DD77" i="11"/>
  <c r="CN57" i="11"/>
  <c r="DJ145" i="11"/>
  <c r="CS125" i="11"/>
  <c r="CC105" i="11"/>
  <c r="CX31" i="11"/>
  <c r="CH11" i="11"/>
  <c r="DD82" i="11"/>
  <c r="CN62" i="11"/>
  <c r="DD162" i="11"/>
  <c r="CN142" i="11"/>
  <c r="BX122" i="11"/>
  <c r="BI115" i="11"/>
  <c r="BS25" i="11"/>
  <c r="BD5" i="11"/>
  <c r="AG150" i="11"/>
  <c r="BN76" i="11"/>
  <c r="AX56" i="11"/>
  <c r="BI55" i="11"/>
  <c r="BS127" i="11"/>
  <c r="BD107" i="11"/>
  <c r="BN73" i="11"/>
  <c r="AX53" i="11"/>
  <c r="AX58" i="11"/>
  <c r="DD103" i="11"/>
  <c r="CN82" i="11"/>
  <c r="DJ162" i="11"/>
  <c r="CS142" i="11"/>
  <c r="CC122" i="11"/>
  <c r="DD44" i="11"/>
  <c r="CN24" i="11"/>
  <c r="DD116" i="11"/>
  <c r="CN95" i="11"/>
  <c r="BX75" i="11"/>
  <c r="CS147" i="11"/>
  <c r="CC127" i="11"/>
  <c r="CX61" i="11"/>
  <c r="CH41" i="11"/>
  <c r="BS34" i="11"/>
  <c r="BD14" i="11"/>
  <c r="BI89" i="11"/>
  <c r="AR69" i="11"/>
  <c r="BS161" i="11"/>
  <c r="BD141" i="11"/>
  <c r="BN140" i="11"/>
  <c r="CC46" i="11"/>
  <c r="BN26" i="11"/>
  <c r="BS158" i="11"/>
  <c r="BD138" i="11"/>
  <c r="AL118" i="11"/>
  <c r="AL123" i="11"/>
  <c r="V103" i="11"/>
  <c r="V102" i="11"/>
  <c r="AL153" i="11"/>
  <c r="V125" i="11"/>
  <c r="AR75" i="11"/>
  <c r="CX2" i="11"/>
  <c r="CC147" i="11"/>
  <c r="DD61" i="11"/>
  <c r="CN41" i="11"/>
  <c r="DJ129" i="11"/>
  <c r="CS109" i="11"/>
  <c r="CC88" i="11"/>
  <c r="CX15" i="11"/>
  <c r="CC160" i="11"/>
  <c r="DD66" i="11"/>
  <c r="CN46" i="11"/>
  <c r="DD146" i="11"/>
  <c r="CN126" i="11"/>
  <c r="BX106" i="11"/>
  <c r="BI98" i="11"/>
  <c r="BS9" i="11"/>
  <c r="AX154" i="11"/>
  <c r="AG134" i="11"/>
  <c r="BN60" i="11"/>
  <c r="BX59" i="11"/>
  <c r="BI39" i="11"/>
  <c r="BS111" i="11"/>
  <c r="BD90" i="11"/>
  <c r="BN57" i="11"/>
  <c r="AX37" i="11"/>
  <c r="AX42" i="11"/>
  <c r="DD22" i="11"/>
  <c r="CN2" i="11"/>
  <c r="DJ81" i="11"/>
  <c r="CS61" i="11"/>
  <c r="CC41" i="11"/>
  <c r="CX129" i="11"/>
  <c r="CH109" i="11"/>
  <c r="DD35" i="11"/>
  <c r="CN15" i="11"/>
  <c r="DJ86" i="11"/>
  <c r="CS66" i="11"/>
  <c r="DJ166" i="11"/>
  <c r="CS146" i="11"/>
  <c r="CC126" i="11"/>
  <c r="BN119" i="11"/>
  <c r="BX29" i="11"/>
  <c r="BI9" i="11"/>
  <c r="AL154" i="11"/>
  <c r="BS80" i="11"/>
  <c r="BD60" i="11"/>
  <c r="BN59" i="11"/>
  <c r="BX131" i="11"/>
  <c r="BI111" i="11"/>
  <c r="BS77" i="11"/>
  <c r="BD57" i="11"/>
  <c r="AL37" i="11"/>
  <c r="DJ42" i="11"/>
  <c r="CS22" i="11"/>
  <c r="CC2" i="11"/>
  <c r="CX81" i="11"/>
  <c r="CH61" i="11"/>
  <c r="DD149" i="11"/>
  <c r="CN129" i="11"/>
  <c r="DJ55" i="11"/>
  <c r="CS35" i="11"/>
  <c r="CC15" i="11"/>
  <c r="CX86" i="11"/>
  <c r="CH66" i="11"/>
  <c r="CX166" i="11"/>
  <c r="CH146" i="11"/>
  <c r="BS139" i="11"/>
  <c r="BD119" i="11"/>
  <c r="BN29" i="11"/>
  <c r="AX9" i="11"/>
  <c r="BX100" i="11"/>
  <c r="BI80" i="11"/>
  <c r="BS79" i="11"/>
  <c r="BD59" i="11"/>
  <c r="BN131" i="11"/>
  <c r="AX111" i="11"/>
  <c r="BI77" i="11"/>
  <c r="AR57" i="11"/>
  <c r="AR62" i="11"/>
  <c r="AA42" i="11"/>
  <c r="AA41" i="11"/>
  <c r="AR92" i="11"/>
  <c r="AA72" i="11"/>
  <c r="AX15" i="11"/>
  <c r="DD6" i="11"/>
  <c r="CH151" i="11"/>
  <c r="DJ65" i="11"/>
  <c r="CS45" i="11"/>
  <c r="CC25" i="11"/>
  <c r="CX113" i="11"/>
  <c r="CH92" i="11"/>
  <c r="DD19" i="11"/>
  <c r="CH164" i="11"/>
  <c r="DJ70" i="11"/>
  <c r="CS50" i="11"/>
  <c r="DJ150" i="11"/>
  <c r="CS130" i="11"/>
  <c r="CC110" i="11"/>
  <c r="BN103" i="11"/>
  <c r="BX13" i="11"/>
  <c r="BD158" i="11"/>
  <c r="AL138" i="11"/>
  <c r="BS64" i="11"/>
  <c r="BD44" i="11"/>
  <c r="BN43" i="11"/>
  <c r="BX115" i="11"/>
  <c r="BI94" i="11"/>
  <c r="BS61" i="11"/>
  <c r="BD41" i="11"/>
  <c r="AL21" i="11"/>
  <c r="AG151" i="11"/>
  <c r="P130" i="11"/>
  <c r="P153" i="11"/>
  <c r="AG11" i="11"/>
  <c r="AX46" i="11"/>
  <c r="AG26" i="11"/>
  <c r="DJ83" i="11"/>
  <c r="CS63" i="11"/>
  <c r="CC43" i="11"/>
  <c r="V96" i="11"/>
  <c r="BD129" i="11"/>
  <c r="CN68" i="11"/>
  <c r="AA85" i="11"/>
  <c r="DD161" i="11"/>
  <c r="CC141" i="11"/>
  <c r="BN80" i="11"/>
  <c r="AG129" i="11"/>
  <c r="CN76" i="11"/>
  <c r="AA132" i="11"/>
  <c r="P148" i="11"/>
  <c r="AG14" i="11"/>
  <c r="BI101" i="11"/>
  <c r="P15" i="11"/>
  <c r="CS138" i="11"/>
  <c r="BD166" i="11"/>
  <c r="BN51" i="11"/>
  <c r="BD49" i="11"/>
  <c r="V13" i="11"/>
  <c r="CS143" i="11"/>
  <c r="DJ105" i="11"/>
  <c r="CC136" i="11"/>
  <c r="CN102" i="11"/>
  <c r="AX130" i="11"/>
  <c r="BI15" i="11"/>
  <c r="AX13" i="11"/>
  <c r="AR67" i="11"/>
  <c r="AR18" i="11"/>
  <c r="DD55" i="11"/>
  <c r="P50" i="11"/>
  <c r="AX101" i="11"/>
  <c r="V122" i="11"/>
  <c r="CS121" i="11"/>
  <c r="BN145" i="11"/>
  <c r="P11" i="11"/>
  <c r="AX116" i="11"/>
  <c r="AG160" i="11"/>
  <c r="V86" i="11"/>
  <c r="AG44" i="11"/>
  <c r="AG67" i="11"/>
  <c r="AL111" i="11"/>
  <c r="V26" i="11"/>
  <c r="CC35" i="11"/>
  <c r="V49" i="11"/>
  <c r="AL140" i="11"/>
  <c r="P107" i="11"/>
  <c r="AG157" i="11"/>
  <c r="AL112" i="11"/>
  <c r="V67" i="11"/>
  <c r="AL103" i="11"/>
  <c r="V82" i="11"/>
  <c r="CX140" i="11"/>
  <c r="CH120" i="11"/>
  <c r="BI52" i="11"/>
  <c r="AG48" i="11"/>
  <c r="AG105" i="11"/>
  <c r="BI148" i="11"/>
  <c r="P142" i="11"/>
  <c r="CS96" i="11"/>
  <c r="BS157" i="11"/>
  <c r="BD96" i="11"/>
  <c r="DJ133" i="11"/>
  <c r="AR128" i="11"/>
  <c r="AA108" i="11"/>
  <c r="AG103" i="11"/>
  <c r="P81" i="11"/>
  <c r="P105" i="11"/>
  <c r="AA152" i="11"/>
  <c r="AX22" i="11"/>
  <c r="AG2" i="11"/>
  <c r="DJ59" i="11"/>
  <c r="CS39" i="11"/>
  <c r="CC19" i="11"/>
  <c r="P133" i="11"/>
  <c r="AL52" i="11"/>
  <c r="AX28" i="11"/>
  <c r="AA61" i="11"/>
  <c r="DD129" i="11"/>
  <c r="CC92" i="11"/>
  <c r="BN56" i="11"/>
  <c r="AG24" i="11"/>
  <c r="CN20" i="11"/>
  <c r="V136" i="11"/>
  <c r="AX91" i="11"/>
  <c r="AG87" i="11"/>
  <c r="P92" i="11"/>
  <c r="AA158" i="11"/>
  <c r="CH105" i="11"/>
  <c r="BS132" i="11"/>
  <c r="AR24" i="11"/>
  <c r="AG86" i="11"/>
  <c r="P65" i="11"/>
  <c r="P88" i="11"/>
  <c r="AA144" i="11"/>
  <c r="AX14" i="11"/>
  <c r="AA159" i="11"/>
  <c r="DJ51" i="11"/>
  <c r="CS31" i="11"/>
  <c r="CC11" i="11"/>
  <c r="P100" i="11"/>
  <c r="AG80" i="11"/>
  <c r="AR121" i="11"/>
  <c r="AA53" i="11"/>
  <c r="DD121" i="11"/>
  <c r="CC76" i="11"/>
  <c r="BN48" i="11"/>
  <c r="AA157" i="11"/>
  <c r="CN4" i="11"/>
  <c r="V79" i="11"/>
  <c r="AX27" i="11"/>
  <c r="AX59" i="11"/>
  <c r="BD55" i="11"/>
  <c r="BI164" i="11"/>
  <c r="DJ12" i="11"/>
  <c r="BS19" i="11"/>
  <c r="AG96" i="11"/>
  <c r="AG88" i="11"/>
  <c r="AA115" i="11"/>
  <c r="AR165" i="11"/>
  <c r="AX87" i="11"/>
  <c r="AA71" i="11"/>
  <c r="AR107" i="11"/>
  <c r="AA86" i="11"/>
  <c r="DD144" i="11"/>
  <c r="CN124" i="11"/>
  <c r="BX104" i="11"/>
  <c r="BN104" i="11"/>
  <c r="BS27" i="11"/>
  <c r="AG16" i="11"/>
  <c r="V146" i="11"/>
  <c r="DD24" i="11"/>
  <c r="BX161" i="11"/>
  <c r="BI141" i="11"/>
  <c r="P141" i="11"/>
  <c r="BD112" i="11"/>
  <c r="AL20" i="11"/>
  <c r="P58" i="11"/>
  <c r="P62" i="11"/>
  <c r="CS137" i="11"/>
  <c r="CN156" i="11"/>
  <c r="AR101" i="11"/>
  <c r="AX76" i="11"/>
  <c r="AA98" i="11"/>
  <c r="AR149" i="11"/>
  <c r="AX71" i="11"/>
  <c r="AA63" i="11"/>
  <c r="AR98" i="11"/>
  <c r="AA78" i="11"/>
  <c r="DD136" i="11"/>
  <c r="CN116" i="11"/>
  <c r="BX95" i="11"/>
  <c r="BN136" i="11"/>
  <c r="AA149" i="11"/>
  <c r="V138" i="11"/>
  <c r="DD8" i="11"/>
  <c r="BX153" i="11"/>
  <c r="BD64" i="11"/>
  <c r="AA29" i="11"/>
  <c r="DJ76" i="11"/>
  <c r="BD105" i="11"/>
  <c r="AX47" i="11"/>
  <c r="AA70" i="11"/>
  <c r="V72" i="11"/>
  <c r="BS100" i="11"/>
  <c r="DN20" i="11"/>
  <c r="DN125" i="11"/>
  <c r="DN77" i="11"/>
  <c r="DN155" i="11"/>
  <c r="DN113" i="11"/>
  <c r="DN124" i="11"/>
  <c r="DN164" i="11"/>
  <c r="DN42" i="11"/>
  <c r="DN163" i="11"/>
  <c r="DN132" i="11"/>
  <c r="DN105" i="11"/>
  <c r="DN147" i="11"/>
  <c r="DN56" i="11"/>
  <c r="CS73" i="11"/>
  <c r="BD102" i="11"/>
  <c r="BI152" i="11"/>
  <c r="AX150" i="11"/>
  <c r="P114" i="11"/>
  <c r="CS78" i="11"/>
  <c r="DJ40" i="11"/>
  <c r="CC71" i="11"/>
  <c r="CN37" i="11"/>
  <c r="AX65" i="11"/>
  <c r="BD116" i="11"/>
  <c r="AR114" i="11"/>
  <c r="AL144" i="11"/>
  <c r="AL119" i="11"/>
  <c r="CX156" i="11"/>
  <c r="V101" i="11"/>
  <c r="AL92" i="11"/>
  <c r="V57" i="11"/>
  <c r="CN28" i="11"/>
  <c r="BN16" i="11"/>
  <c r="BI156" i="11"/>
  <c r="V63" i="11"/>
  <c r="AR15" i="11"/>
  <c r="P123" i="11"/>
  <c r="V109" i="11"/>
  <c r="V75" i="11"/>
  <c r="AL46" i="11"/>
  <c r="P127" i="11"/>
  <c r="AL141" i="11"/>
  <c r="DJ68" i="11"/>
  <c r="AA156" i="11"/>
  <c r="AA162" i="11"/>
  <c r="AG28" i="11"/>
  <c r="AL31" i="11"/>
  <c r="V3" i="11"/>
  <c r="AL38" i="11"/>
  <c r="V18" i="11"/>
  <c r="CX75" i="11"/>
  <c r="CH55" i="11"/>
  <c r="AX20" i="11"/>
  <c r="V48" i="11"/>
  <c r="BS164" i="11"/>
  <c r="AG97" i="11"/>
  <c r="P77" i="11"/>
  <c r="CN157" i="11"/>
  <c r="BS92" i="11"/>
  <c r="BD24" i="11"/>
  <c r="DD137" i="11"/>
  <c r="AG15" i="11"/>
  <c r="P140" i="11"/>
  <c r="AA139" i="11"/>
  <c r="AX24" i="11"/>
  <c r="AX112" i="11"/>
  <c r="AA87" i="11"/>
  <c r="AR123" i="11"/>
  <c r="AA103" i="11"/>
  <c r="DD160" i="11"/>
  <c r="CN140" i="11"/>
  <c r="BX120" i="11"/>
  <c r="BS51" i="11"/>
  <c r="BX23" i="11"/>
  <c r="AG121" i="11"/>
  <c r="V162" i="11"/>
  <c r="DD48" i="11"/>
  <c r="CC12" i="11"/>
  <c r="BI157" i="11"/>
  <c r="V40" i="11"/>
  <c r="CH24" i="11"/>
  <c r="AX108" i="11"/>
  <c r="AL11" i="11"/>
  <c r="AR79" i="11"/>
  <c r="CN149" i="11"/>
  <c r="P166" i="11"/>
  <c r="AG152" i="11"/>
  <c r="P68" i="11"/>
  <c r="DJ4" i="11"/>
  <c r="AA123" i="11"/>
  <c r="AX8" i="11"/>
  <c r="AX95" i="11"/>
  <c r="AA79" i="11"/>
  <c r="AR115" i="11"/>
  <c r="AA94" i="11"/>
  <c r="DD152" i="11"/>
  <c r="CN132" i="11"/>
  <c r="BX112" i="11"/>
  <c r="BS3" i="11"/>
  <c r="BS108" i="11"/>
  <c r="AG64" i="11"/>
  <c r="V154" i="11"/>
  <c r="DD32" i="11"/>
  <c r="CC4" i="11"/>
  <c r="BI149" i="11"/>
  <c r="V8" i="11"/>
  <c r="CH8" i="11"/>
  <c r="AX67" i="11"/>
  <c r="AG120" i="11"/>
  <c r="AA11" i="11"/>
  <c r="AX83" i="11"/>
  <c r="AA4" i="11"/>
  <c r="CS129" i="11"/>
  <c r="AR136" i="11"/>
  <c r="AL12" i="11"/>
  <c r="CX109" i="11"/>
  <c r="V151" i="11"/>
  <c r="AR36" i="11"/>
  <c r="AR124" i="11"/>
  <c r="AA7" i="11"/>
  <c r="AR42" i="11"/>
  <c r="AA22" i="11"/>
  <c r="DD79" i="11"/>
  <c r="CN59" i="11"/>
  <c r="P74" i="11"/>
  <c r="BD23" i="11"/>
  <c r="AX156" i="11"/>
  <c r="V24" i="11"/>
  <c r="V81" i="11"/>
  <c r="CX92" i="11"/>
  <c r="BX96" i="11"/>
  <c r="BI76" i="11"/>
  <c r="BN160" i="11"/>
  <c r="AA51" i="11"/>
  <c r="BD31" i="11"/>
  <c r="AX84" i="11"/>
  <c r="BD95" i="11"/>
  <c r="AG7" i="11"/>
  <c r="CN27" i="11"/>
  <c r="P45" i="11"/>
  <c r="DJ141" i="11"/>
  <c r="V135" i="11"/>
  <c r="AR20" i="11"/>
  <c r="AR108" i="11"/>
  <c r="V164" i="11"/>
  <c r="AR34" i="11"/>
  <c r="AA14" i="11"/>
  <c r="DD71" i="11"/>
  <c r="CN51" i="11"/>
  <c r="P66" i="11"/>
  <c r="CN100" i="11"/>
  <c r="P6" i="11"/>
  <c r="P157" i="11"/>
  <c r="V73" i="11"/>
  <c r="CX76" i="11"/>
  <c r="BX88" i="11"/>
  <c r="AR129" i="11"/>
  <c r="V87" i="11"/>
  <c r="P36" i="11"/>
  <c r="CC117" i="11"/>
  <c r="BS140" i="11"/>
  <c r="BX7" i="11"/>
  <c r="V111" i="11"/>
  <c r="AL161" i="11"/>
  <c r="AR83" i="11"/>
  <c r="V156" i="11"/>
  <c r="AR26" i="11"/>
  <c r="AA6" i="11"/>
  <c r="DD63" i="11"/>
  <c r="CN43" i="11"/>
  <c r="CH101" i="11"/>
  <c r="BN47" i="11"/>
  <c r="BX71" i="11"/>
  <c r="BI36" i="11"/>
  <c r="DN25" i="11"/>
  <c r="DN79" i="11"/>
  <c r="DN35" i="11"/>
  <c r="DN144" i="11"/>
  <c r="DN108" i="11"/>
  <c r="DN59" i="11"/>
  <c r="DN122" i="11"/>
  <c r="DN94" i="11"/>
  <c r="DN117" i="11"/>
  <c r="DN53" i="11"/>
  <c r="DN118" i="11"/>
  <c r="DN13" i="11"/>
  <c r="CC118" i="11"/>
  <c r="AL146" i="11"/>
  <c r="BX123" i="11"/>
  <c r="AL29" i="11"/>
  <c r="AL64" i="11"/>
  <c r="CC123" i="11"/>
  <c r="CS84" i="11"/>
  <c r="DD42" i="11"/>
  <c r="BX81" i="11"/>
  <c r="AG110" i="11"/>
  <c r="BS86" i="11"/>
  <c r="AX18" i="11"/>
  <c r="AG75" i="11"/>
  <c r="AG90" i="11"/>
  <c r="CS128" i="11"/>
  <c r="AG72" i="11"/>
  <c r="P54" i="11"/>
  <c r="P158" i="11"/>
  <c r="CH88" i="11"/>
  <c r="BI117" i="11"/>
  <c r="DJ149" i="11"/>
  <c r="AR39" i="11"/>
  <c r="AA19" i="11"/>
  <c r="AG13" i="11"/>
  <c r="P145" i="11"/>
  <c r="P112" i="11"/>
  <c r="AG147" i="11"/>
  <c r="DJ75" i="11"/>
  <c r="V56" i="11"/>
  <c r="CX44" i="11"/>
  <c r="AL124" i="11"/>
  <c r="AA33" i="11"/>
  <c r="AA64" i="11"/>
  <c r="AG124" i="11"/>
  <c r="P104" i="11"/>
  <c r="AG139" i="11"/>
  <c r="P119" i="11"/>
  <c r="CX11" i="11"/>
  <c r="CC156" i="11"/>
  <c r="AL109" i="11"/>
  <c r="BS99" i="11"/>
  <c r="BD71" i="11"/>
  <c r="AG33" i="11"/>
  <c r="P12" i="11"/>
  <c r="CH161" i="11"/>
  <c r="BS28" i="11"/>
  <c r="AX60" i="11"/>
  <c r="CX84" i="11"/>
  <c r="P124" i="11"/>
  <c r="AR104" i="11"/>
  <c r="AA10" i="11"/>
  <c r="AR60" i="11"/>
  <c r="AR148" i="11"/>
  <c r="AA23" i="11"/>
  <c r="AR58" i="11"/>
  <c r="AA38" i="11"/>
  <c r="DD95" i="11"/>
  <c r="CN75" i="11"/>
  <c r="BX55" i="11"/>
  <c r="BD144" i="11"/>
  <c r="BD63" i="11"/>
  <c r="V105" i="11"/>
  <c r="V97" i="11"/>
  <c r="CX117" i="11"/>
  <c r="BX113" i="11"/>
  <c r="BI92" i="11"/>
  <c r="BS75" i="11"/>
  <c r="AR64" i="11"/>
  <c r="AR120" i="11"/>
  <c r="P156" i="11"/>
  <c r="AG128" i="11"/>
  <c r="V152" i="11"/>
  <c r="CX68" i="11"/>
  <c r="AG71" i="11"/>
  <c r="BI4" i="11"/>
  <c r="BN39" i="11"/>
  <c r="V159" i="11"/>
  <c r="AR44" i="11"/>
  <c r="AR132" i="11"/>
  <c r="AA15" i="11"/>
  <c r="AR50" i="11"/>
  <c r="AA30" i="11"/>
  <c r="DD87" i="11"/>
  <c r="CN67" i="11"/>
  <c r="P82" i="11"/>
  <c r="BD87" i="11"/>
  <c r="BD15" i="11"/>
  <c r="V64" i="11"/>
  <c r="V89" i="11"/>
  <c r="CX100" i="11"/>
  <c r="BX105" i="11"/>
  <c r="BI84" i="11"/>
  <c r="BS35" i="11"/>
  <c r="V113" i="11"/>
  <c r="AR95" i="11"/>
  <c r="P75" i="11"/>
  <c r="V160" i="11"/>
  <c r="P164" i="11"/>
  <c r="CN92" i="11"/>
  <c r="CC44" i="11"/>
  <c r="AX35" i="11"/>
  <c r="BN23" i="11"/>
  <c r="AX124" i="11"/>
  <c r="V22" i="11"/>
  <c r="AL72" i="11"/>
  <c r="AR3" i="11"/>
  <c r="V108" i="11"/>
  <c r="AL143" i="11"/>
  <c r="V123" i="11"/>
  <c r="DD15" i="11"/>
  <c r="CH160" i="11"/>
  <c r="P9" i="11"/>
  <c r="AL117" i="11"/>
  <c r="AR145" i="11"/>
  <c r="BS43" i="11"/>
  <c r="V17" i="11"/>
  <c r="CS161" i="11"/>
  <c r="BX32" i="11"/>
  <c r="BD161" i="11"/>
  <c r="BD79" i="11"/>
  <c r="V31" i="11"/>
  <c r="DD16" i="11"/>
  <c r="AR40" i="11"/>
  <c r="V130" i="11"/>
  <c r="V39" i="11"/>
  <c r="CH63" i="11"/>
  <c r="AX140" i="11"/>
  <c r="CC84" i="11"/>
  <c r="V6" i="11"/>
  <c r="AL56" i="11"/>
  <c r="AL160" i="11"/>
  <c r="V99" i="11"/>
  <c r="AL135" i="11"/>
  <c r="V115" i="11"/>
  <c r="DD7" i="11"/>
  <c r="CH152" i="11"/>
  <c r="DD101" i="11"/>
  <c r="AL76" i="11"/>
  <c r="AR56" i="11"/>
  <c r="BN152" i="11"/>
  <c r="V9" i="11"/>
  <c r="CS145" i="11"/>
  <c r="BX24" i="11"/>
  <c r="BN95" i="11"/>
  <c r="BX152" i="11"/>
  <c r="CX165" i="11"/>
  <c r="V112" i="11"/>
  <c r="P43" i="11"/>
  <c r="CN52" i="11"/>
  <c r="P147" i="11"/>
  <c r="AL32" i="11"/>
  <c r="AL152" i="11"/>
  <c r="V91" i="11"/>
  <c r="AL127" i="11"/>
  <c r="V107" i="11"/>
  <c r="CX164" i="11"/>
  <c r="CH144" i="11"/>
  <c r="AG57" i="11"/>
  <c r="CN133" i="11"/>
  <c r="BI83" i="11"/>
  <c r="V129" i="11"/>
  <c r="DN44" i="11"/>
  <c r="DN142" i="11"/>
  <c r="DN156" i="11"/>
  <c r="DN104" i="11"/>
  <c r="DN29" i="11"/>
  <c r="DN103" i="11"/>
  <c r="DN34" i="11"/>
  <c r="DN101" i="11"/>
  <c r="DN141" i="11"/>
  <c r="DN152" i="11"/>
  <c r="DN158" i="11"/>
  <c r="DN23" i="11"/>
  <c r="DN160" i="11"/>
  <c r="DN36" i="11"/>
  <c r="CC53" i="11"/>
  <c r="AL81" i="11"/>
  <c r="BX58" i="11"/>
  <c r="AG130" i="11"/>
  <c r="AG165" i="11"/>
  <c r="CC58" i="11"/>
  <c r="CS20" i="11"/>
  <c r="CX143" i="11"/>
  <c r="BX30" i="11"/>
  <c r="BX157" i="11"/>
  <c r="BS22" i="11"/>
  <c r="AR119" i="11"/>
  <c r="AA112" i="11"/>
  <c r="AA127" i="11"/>
  <c r="CN164" i="11"/>
  <c r="BS156" i="11"/>
  <c r="AL84" i="11"/>
  <c r="P28" i="11"/>
  <c r="CC36" i="11"/>
  <c r="BI44" i="11"/>
  <c r="CX133" i="11"/>
  <c r="P67" i="11"/>
  <c r="AR7" i="11"/>
  <c r="V85" i="11"/>
  <c r="AX23" i="11"/>
  <c r="P46" i="11"/>
  <c r="AG82" i="11"/>
  <c r="DD112" i="11"/>
  <c r="V88" i="11"/>
  <c r="CC28" i="11"/>
  <c r="AL90" i="11"/>
  <c r="V69" i="11"/>
  <c r="V92" i="11"/>
  <c r="AG59" i="11"/>
  <c r="P38" i="11"/>
  <c r="AG74" i="11"/>
  <c r="DJ132" i="11"/>
  <c r="CS112" i="11"/>
  <c r="CC91" i="11"/>
  <c r="AA165" i="11"/>
  <c r="BI43" i="11"/>
  <c r="P37" i="11"/>
  <c r="AA134" i="11"/>
  <c r="DJ60" i="11"/>
  <c r="CH56" i="11"/>
  <c r="BN129" i="11"/>
  <c r="AL165" i="11"/>
  <c r="CS72" i="11"/>
  <c r="AL83" i="11"/>
  <c r="AG31" i="11"/>
  <c r="V46" i="11"/>
  <c r="AL96" i="11"/>
  <c r="AR19" i="11"/>
  <c r="V124" i="11"/>
  <c r="AL159" i="11"/>
  <c r="V139" i="11"/>
  <c r="DD31" i="11"/>
  <c r="CN11" i="11"/>
  <c r="P25" i="11"/>
  <c r="AR48" i="11"/>
  <c r="BD153" i="11"/>
  <c r="BS148" i="11"/>
  <c r="V33" i="11"/>
  <c r="CX20" i="11"/>
  <c r="BX48" i="11"/>
  <c r="BI20" i="11"/>
  <c r="BI27" i="11"/>
  <c r="BI59" i="11"/>
  <c r="AL43" i="11"/>
  <c r="AL59" i="11"/>
  <c r="AL148" i="11"/>
  <c r="V144" i="11"/>
  <c r="CC157" i="11"/>
  <c r="AR63" i="11"/>
  <c r="AA142" i="11"/>
  <c r="P34" i="11"/>
  <c r="V30" i="11"/>
  <c r="AL80" i="11"/>
  <c r="AR11" i="11"/>
  <c r="V116" i="11"/>
  <c r="AL151" i="11"/>
  <c r="V131" i="11"/>
  <c r="DD23" i="11"/>
  <c r="CN3" i="11"/>
  <c r="P17" i="11"/>
  <c r="AL157" i="11"/>
  <c r="AX92" i="11"/>
  <c r="BS83" i="11"/>
  <c r="V25" i="11"/>
  <c r="CX4" i="11"/>
  <c r="BX40" i="11"/>
  <c r="BI12" i="11"/>
  <c r="BD136" i="11"/>
  <c r="BI3" i="11"/>
  <c r="AL3" i="11"/>
  <c r="AL19" i="11"/>
  <c r="AG144" i="11"/>
  <c r="AG104" i="11"/>
  <c r="V32" i="11"/>
  <c r="BS52" i="11"/>
  <c r="V104" i="11"/>
  <c r="P150" i="11"/>
  <c r="AX3" i="11"/>
  <c r="AG77" i="11"/>
  <c r="AG109" i="11"/>
  <c r="AL87" i="11"/>
  <c r="V43" i="11"/>
  <c r="AL78" i="11"/>
  <c r="V58" i="11"/>
  <c r="CX116" i="11"/>
  <c r="CH95" i="11"/>
  <c r="AX141" i="11"/>
  <c r="AA84" i="11"/>
  <c r="AA36" i="11"/>
  <c r="BI19" i="11"/>
  <c r="P118" i="11"/>
  <c r="CS56" i="11"/>
  <c r="BS133" i="11"/>
  <c r="BD72" i="11"/>
  <c r="DJ109" i="11"/>
  <c r="P10" i="11"/>
  <c r="CC133" i="11"/>
  <c r="AG113" i="11"/>
  <c r="DJ100" i="11"/>
  <c r="V11" i="11"/>
  <c r="CC99" i="11"/>
  <c r="V114" i="11"/>
  <c r="AA83" i="11"/>
  <c r="AG61" i="11"/>
  <c r="AG92" i="11"/>
  <c r="AL79" i="11"/>
  <c r="V35" i="11"/>
  <c r="AL70" i="11"/>
  <c r="V50" i="11"/>
  <c r="CX108" i="11"/>
  <c r="CH87" i="11"/>
  <c r="AX117" i="11"/>
  <c r="AA52" i="11"/>
  <c r="V121" i="11"/>
  <c r="BD128" i="11"/>
  <c r="P110" i="11"/>
  <c r="CS40" i="11"/>
  <c r="BS125" i="11"/>
  <c r="CS153" i="11"/>
  <c r="AL28" i="11"/>
  <c r="CS24" i="11"/>
  <c r="AR31" i="11"/>
  <c r="P27" i="11"/>
  <c r="V7" i="11"/>
  <c r="AG37" i="11"/>
  <c r="AG68" i="11"/>
  <c r="AL55" i="11"/>
  <c r="V27" i="11"/>
  <c r="AL62" i="11"/>
  <c r="V42" i="11"/>
  <c r="CX99" i="11"/>
  <c r="CH79" i="11"/>
  <c r="V65" i="11"/>
  <c r="BD7" i="11"/>
  <c r="BI11" i="11"/>
  <c r="CS88" i="11"/>
  <c r="DN41" i="11"/>
  <c r="DN139" i="11"/>
  <c r="DN43" i="11"/>
  <c r="DN65" i="11"/>
  <c r="DN96" i="11"/>
  <c r="DN121" i="11"/>
  <c r="DN129" i="11"/>
  <c r="DN93" i="11"/>
  <c r="DN3" i="11"/>
  <c r="DN92" i="11"/>
  <c r="DN161" i="11"/>
  <c r="DN40" i="11"/>
  <c r="DN63" i="11"/>
  <c r="DN73" i="11"/>
  <c r="DN60" i="11"/>
  <c r="DN47" i="11"/>
  <c r="BN111" i="11"/>
  <c r="BS72" i="11"/>
  <c r="BI103" i="11"/>
  <c r="AL34" i="11"/>
  <c r="V36" i="11"/>
  <c r="DD37" i="11"/>
  <c r="CC64" i="11"/>
  <c r="CN22" i="11"/>
  <c r="BI74" i="11"/>
  <c r="BN36" i="11"/>
  <c r="BD66" i="11"/>
  <c r="V94" i="11"/>
  <c r="V148" i="11"/>
  <c r="V163" i="11"/>
  <c r="CN35" i="11"/>
  <c r="AX100" i="11"/>
  <c r="P76" i="11"/>
  <c r="DJ84" i="11"/>
  <c r="BX137" i="11"/>
  <c r="BD113" i="11"/>
  <c r="CS113" i="11"/>
  <c r="AX19" i="11"/>
  <c r="AA164" i="11"/>
  <c r="P122" i="11"/>
  <c r="AR59" i="11"/>
  <c r="AX38" i="11"/>
  <c r="AG18" i="11"/>
  <c r="CX148" i="11"/>
  <c r="AX52" i="11"/>
  <c r="BN137" i="11"/>
  <c r="AG127" i="11"/>
  <c r="P106" i="11"/>
  <c r="P129" i="11"/>
  <c r="AA160" i="11"/>
  <c r="AX30" i="11"/>
  <c r="AG10" i="11"/>
  <c r="DJ67" i="11"/>
  <c r="CS47" i="11"/>
  <c r="CC27" i="11"/>
  <c r="V16" i="11"/>
  <c r="AR32" i="11"/>
  <c r="AX125" i="11"/>
  <c r="AA69" i="11"/>
  <c r="DD145" i="11"/>
  <c r="CC109" i="11"/>
  <c r="BN64" i="11"/>
  <c r="AG56" i="11"/>
  <c r="CN36" i="11"/>
  <c r="AA27" i="11"/>
  <c r="P42" i="11"/>
  <c r="AG102" i="11"/>
  <c r="AG133" i="11"/>
  <c r="AL104" i="11"/>
  <c r="V59" i="11"/>
  <c r="AL94" i="11"/>
  <c r="V74" i="11"/>
  <c r="CX132" i="11"/>
  <c r="CH112" i="11"/>
  <c r="BD32" i="11"/>
  <c r="AG8" i="11"/>
  <c r="AG32" i="11"/>
  <c r="BI99" i="11"/>
  <c r="P134" i="11"/>
  <c r="CS80" i="11"/>
  <c r="BS149" i="11"/>
  <c r="BD88" i="11"/>
  <c r="DJ125" i="11"/>
  <c r="AR47" i="11"/>
  <c r="AA67" i="11"/>
  <c r="AA35" i="11"/>
  <c r="AR152" i="11"/>
  <c r="AX132" i="11"/>
  <c r="BX16" i="11"/>
  <c r="V55" i="11"/>
  <c r="P85" i="11"/>
  <c r="AG95" i="11"/>
  <c r="AG85" i="11"/>
  <c r="AG117" i="11"/>
  <c r="AL95" i="11"/>
  <c r="V51" i="11"/>
  <c r="AL86" i="11"/>
  <c r="V66" i="11"/>
  <c r="CX124" i="11"/>
  <c r="CH104" i="11"/>
  <c r="AX157" i="11"/>
  <c r="AA141" i="11"/>
  <c r="AA109" i="11"/>
  <c r="BI67" i="11"/>
  <c r="P126" i="11"/>
  <c r="CS64" i="11"/>
  <c r="BS141" i="11"/>
  <c r="BD80" i="11"/>
  <c r="DJ117" i="11"/>
  <c r="AL156" i="11"/>
  <c r="AA43" i="11"/>
  <c r="AA3" i="11"/>
  <c r="BN96" i="11"/>
  <c r="AL108" i="11"/>
  <c r="AL125" i="11"/>
  <c r="BI125" i="11"/>
  <c r="AA75" i="11"/>
  <c r="CX141" i="11"/>
  <c r="P99" i="11"/>
  <c r="AA114" i="11"/>
  <c r="AA145" i="11"/>
  <c r="AG164" i="11"/>
  <c r="P144" i="11"/>
  <c r="AL14" i="11"/>
  <c r="P159" i="11"/>
  <c r="CX51" i="11"/>
  <c r="CH31" i="11"/>
  <c r="AR105" i="11"/>
  <c r="P84" i="11"/>
  <c r="BN79" i="11"/>
  <c r="AG73" i="11"/>
  <c r="P53" i="11"/>
  <c r="CN84" i="11"/>
  <c r="BS68" i="11"/>
  <c r="AX165" i="11"/>
  <c r="DD40" i="11"/>
  <c r="AG55" i="11"/>
  <c r="AL35" i="11"/>
  <c r="V145" i="11"/>
  <c r="CN44" i="11"/>
  <c r="V90" i="11"/>
  <c r="CN117" i="11"/>
  <c r="P20" i="11"/>
  <c r="AR144" i="11"/>
  <c r="AA97" i="11"/>
  <c r="AA129" i="11"/>
  <c r="AG156" i="11"/>
  <c r="P136" i="11"/>
  <c r="AL6" i="11"/>
  <c r="P151" i="11"/>
  <c r="CX43" i="11"/>
  <c r="CH23" i="11"/>
  <c r="AR88" i="11"/>
  <c r="P35" i="11"/>
  <c r="BN7" i="11"/>
  <c r="AG65" i="11"/>
  <c r="P44" i="11"/>
  <c r="CN60" i="11"/>
  <c r="BS60" i="11"/>
  <c r="BS116" i="11"/>
  <c r="BN15" i="11"/>
  <c r="BX145" i="11"/>
  <c r="AX43" i="11"/>
  <c r="AA13" i="11"/>
  <c r="V23" i="11"/>
  <c r="AA73" i="11"/>
  <c r="AA105" i="11"/>
  <c r="AG148" i="11"/>
  <c r="P128" i="11"/>
  <c r="AG163" i="11"/>
  <c r="P143" i="11"/>
  <c r="CX35" i="11"/>
  <c r="CH15" i="11"/>
  <c r="DD88" i="11"/>
  <c r="P116" i="11"/>
  <c r="AL44" i="11"/>
  <c r="AG63" i="11"/>
  <c r="DN135" i="11"/>
  <c r="DN11" i="11"/>
  <c r="DN86" i="11"/>
  <c r="DN84" i="11"/>
  <c r="DN37" i="11"/>
  <c r="DN140" i="11"/>
  <c r="DN130" i="11"/>
  <c r="DN123" i="11"/>
  <c r="DN18" i="11"/>
  <c r="DN100" i="11"/>
  <c r="DN52" i="11"/>
  <c r="DN67" i="11"/>
  <c r="DN6" i="11"/>
  <c r="DN21" i="11"/>
  <c r="DN49" i="11"/>
  <c r="DN28" i="11"/>
  <c r="DN61" i="11"/>
  <c r="DN7" i="11"/>
  <c r="DN111" i="11"/>
  <c r="DN39" i="11"/>
  <c r="BN63" i="11"/>
  <c r="AL149" i="11"/>
  <c r="DD64" i="11"/>
  <c r="V110" i="11"/>
  <c r="V133" i="11"/>
  <c r="P63" i="11"/>
  <c r="AG98" i="11"/>
  <c r="CS136" i="11"/>
  <c r="CC116" i="11"/>
  <c r="AL51" i="11"/>
  <c r="AA77" i="11"/>
  <c r="DN78" i="11"/>
  <c r="DN64" i="11"/>
  <c r="DN98" i="11"/>
  <c r="DN116" i="11"/>
  <c r="DN5" i="11"/>
  <c r="DN149" i="11"/>
  <c r="DN19" i="11"/>
  <c r="DN31" i="11"/>
  <c r="DN82" i="11"/>
  <c r="DN153" i="11"/>
  <c r="DN162" i="11"/>
  <c r="DN54" i="11"/>
  <c r="DN81" i="11"/>
  <c r="DN138" i="11"/>
  <c r="DN146" i="11"/>
  <c r="DN69" i="11"/>
  <c r="DN148" i="11"/>
  <c r="DN159" i="11"/>
  <c r="DN15" i="11"/>
  <c r="DN95" i="11"/>
  <c r="DN12" i="11"/>
  <c r="BN46" i="11"/>
  <c r="BS8" i="11"/>
  <c r="BI38" i="11"/>
  <c r="AG135" i="11"/>
  <c r="P137" i="11"/>
  <c r="CX138" i="11"/>
  <c r="DJ112" i="11"/>
  <c r="CH123" i="11"/>
  <c r="BI10" i="11"/>
  <c r="BI137" i="11"/>
  <c r="BD2" i="11"/>
  <c r="P131" i="11"/>
  <c r="V83" i="11"/>
  <c r="V98" i="11"/>
  <c r="CH136" i="11"/>
  <c r="AG145" i="11"/>
  <c r="BN71" i="11"/>
  <c r="DD80" i="11"/>
  <c r="BX72" i="11"/>
  <c r="AX109" i="11"/>
  <c r="CH80" i="11"/>
  <c r="AL164" i="11"/>
  <c r="AL107" i="11"/>
  <c r="AR100" i="11"/>
  <c r="AL120" i="11"/>
  <c r="AR139" i="11"/>
  <c r="AA119" i="11"/>
  <c r="CN91" i="11"/>
  <c r="BD160" i="11"/>
  <c r="BD40" i="11"/>
  <c r="AA163" i="11"/>
  <c r="AX48" i="11"/>
  <c r="CS101" i="11"/>
  <c r="AA95" i="11"/>
  <c r="AR131" i="11"/>
  <c r="AA111" i="11"/>
  <c r="DJ3" i="11"/>
  <c r="CN148" i="11"/>
  <c r="BX128" i="11"/>
  <c r="BS91" i="11"/>
  <c r="AG101" i="11"/>
  <c r="AG161" i="11"/>
  <c r="AA5" i="11"/>
  <c r="DD56" i="11"/>
  <c r="CC20" i="11"/>
  <c r="BI165" i="11"/>
  <c r="V80" i="11"/>
  <c r="CH40" i="11"/>
  <c r="BS101" i="11"/>
  <c r="AL75" i="11"/>
  <c r="AA138" i="11"/>
  <c r="AG4" i="11"/>
  <c r="AL23" i="11"/>
  <c r="P160" i="11"/>
  <c r="AL30" i="11"/>
  <c r="V10" i="11"/>
  <c r="CX67" i="11"/>
  <c r="CH47" i="11"/>
  <c r="AR161" i="11"/>
  <c r="P165" i="11"/>
  <c r="BS67" i="11"/>
  <c r="AG89" i="11"/>
  <c r="P69" i="11"/>
  <c r="CN141" i="11"/>
  <c r="BS84" i="11"/>
  <c r="BD16" i="11"/>
  <c r="DD105" i="11"/>
  <c r="AA140" i="11"/>
  <c r="P108" i="11"/>
  <c r="P26" i="11"/>
  <c r="DJ101" i="11"/>
  <c r="BN101" i="11"/>
  <c r="BN24" i="11"/>
  <c r="AA39" i="11"/>
  <c r="CN165" i="11"/>
  <c r="P132" i="11"/>
  <c r="AA122" i="11"/>
  <c r="AA153" i="11"/>
  <c r="AL15" i="11"/>
  <c r="P152" i="11"/>
  <c r="AL22" i="11"/>
  <c r="V2" i="11"/>
  <c r="CX59" i="11"/>
  <c r="CH39" i="11"/>
  <c r="AR137" i="11"/>
  <c r="P125" i="11"/>
  <c r="BN144" i="11"/>
  <c r="AG81" i="11"/>
  <c r="P61" i="11"/>
  <c r="CN125" i="11"/>
  <c r="BS76" i="11"/>
  <c r="BD8" i="11"/>
  <c r="DD72" i="11"/>
  <c r="AA99" i="11"/>
  <c r="P59" i="11"/>
  <c r="AA101" i="11"/>
  <c r="AA76" i="11"/>
  <c r="AR112" i="11"/>
  <c r="BN112" i="11"/>
  <c r="BD56" i="11"/>
  <c r="AA104" i="11"/>
  <c r="CN12" i="11"/>
  <c r="AA91" i="11"/>
  <c r="V150" i="11"/>
  <c r="AA8" i="11"/>
  <c r="AG99" i="11"/>
  <c r="P79" i="11"/>
  <c r="AG115" i="11"/>
  <c r="P94" i="11"/>
  <c r="CS152" i="11"/>
  <c r="CC132" i="11"/>
  <c r="AL4" i="11"/>
  <c r="BN128" i="11"/>
  <c r="P78" i="11"/>
  <c r="AG9" i="11"/>
  <c r="AL101" i="11"/>
  <c r="CH121" i="11"/>
  <c r="BS4" i="11"/>
  <c r="AR153" i="11"/>
  <c r="CX12" i="11"/>
  <c r="AX99" i="11"/>
  <c r="AX51" i="11"/>
  <c r="BD145" i="11"/>
  <c r="BS117" i="11"/>
  <c r="DJ140" i="11"/>
  <c r="AG40" i="11"/>
  <c r="CS105" i="11"/>
  <c r="AA116" i="11"/>
  <c r="V134" i="11"/>
  <c r="V157" i="11"/>
  <c r="AG91" i="11"/>
  <c r="P71" i="11"/>
  <c r="AG107" i="11"/>
  <c r="DJ164" i="11"/>
  <c r="CS144" i="11"/>
  <c r="CC124" i="11"/>
  <c r="AG137" i="11"/>
  <c r="P70" i="11"/>
  <c r="AA166" i="11"/>
  <c r="DJ157" i="11"/>
  <c r="CH113" i="11"/>
  <c r="BN161" i="11"/>
  <c r="AG47" i="11"/>
  <c r="BN153" i="11"/>
  <c r="AR87" i="11"/>
  <c r="V120" i="11"/>
  <c r="AG83" i="11"/>
  <c r="DJ156" i="11"/>
  <c r="CH96" i="11"/>
  <c r="AL116" i="11"/>
  <c r="DN154" i="11"/>
  <c r="DN102" i="11"/>
  <c r="DN51" i="11"/>
  <c r="DN68" i="11"/>
  <c r="DN24" i="11"/>
  <c r="DN9" i="11"/>
  <c r="DN107" i="11"/>
  <c r="DN150" i="11"/>
  <c r="DN89" i="11"/>
  <c r="DN115" i="11"/>
  <c r="DN112" i="11"/>
  <c r="DN50" i="11"/>
  <c r="BX21" i="11"/>
  <c r="BD52" i="11"/>
  <c r="BS69" i="11"/>
  <c r="V14" i="11"/>
  <c r="DJ163" i="11"/>
  <c r="CN17" i="11"/>
  <c r="CS156" i="11"/>
  <c r="DD122" i="11"/>
  <c r="BN150" i="11"/>
  <c r="BX35" i="11"/>
  <c r="BN33" i="11"/>
  <c r="AL145" i="11"/>
  <c r="P55" i="11"/>
  <c r="DJ148" i="11"/>
  <c r="CC108" i="11"/>
  <c r="BI132" i="11"/>
  <c r="AA150" i="11"/>
  <c r="CX149" i="11"/>
  <c r="BX8" i="11"/>
  <c r="AR80" i="11"/>
  <c r="CC100" i="11"/>
  <c r="AG23" i="11"/>
  <c r="AG143" i="11"/>
  <c r="AL137" i="11"/>
  <c r="AL39" i="11"/>
  <c r="AR74" i="11"/>
  <c r="AA54" i="11"/>
  <c r="CH128" i="11"/>
  <c r="AA28" i="11"/>
  <c r="BI116" i="11"/>
  <c r="AA34" i="11"/>
  <c r="AR84" i="11"/>
  <c r="AX7" i="11"/>
  <c r="AA31" i="11"/>
  <c r="AR66" i="11"/>
  <c r="AA46" i="11"/>
  <c r="DD104" i="11"/>
  <c r="CN83" i="11"/>
  <c r="BX63" i="11"/>
  <c r="BI35" i="11"/>
  <c r="BD120" i="11"/>
  <c r="V153" i="11"/>
  <c r="V106" i="11"/>
  <c r="CX125" i="11"/>
  <c r="BX121" i="11"/>
  <c r="BI100" i="11"/>
  <c r="BS124" i="11"/>
  <c r="CC68" i="11"/>
  <c r="AR160" i="11"/>
  <c r="V47" i="11"/>
  <c r="AA9" i="11"/>
  <c r="AA32" i="11"/>
  <c r="AG116" i="11"/>
  <c r="P95" i="11"/>
  <c r="AG131" i="11"/>
  <c r="P111" i="11"/>
  <c r="CX3" i="11"/>
  <c r="CC148" i="11"/>
  <c r="AL68" i="11"/>
  <c r="BS59" i="11"/>
  <c r="AX164" i="11"/>
  <c r="AG25" i="11"/>
  <c r="P4" i="11"/>
  <c r="CH145" i="11"/>
  <c r="BS20" i="11"/>
  <c r="AX36" i="11"/>
  <c r="CX60" i="11"/>
  <c r="P91" i="11"/>
  <c r="AR71" i="11"/>
  <c r="CH153" i="11"/>
  <c r="V128" i="11"/>
  <c r="BN87" i="11"/>
  <c r="AR96" i="11"/>
  <c r="CX83" i="11"/>
  <c r="BX64" i="11"/>
  <c r="P83" i="11"/>
  <c r="V158" i="11"/>
  <c r="AA16" i="11"/>
  <c r="AG108" i="11"/>
  <c r="P87" i="11"/>
  <c r="AG123" i="11"/>
  <c r="P103" i="11"/>
  <c r="CS160" i="11"/>
  <c r="CC140" i="11"/>
  <c r="AL36" i="11"/>
  <c r="BS11" i="11"/>
  <c r="P86" i="11"/>
  <c r="AG17" i="11"/>
  <c r="CC101" i="11"/>
  <c r="CH137" i="11"/>
  <c r="BS12" i="11"/>
  <c r="AX12" i="11"/>
  <c r="CX36" i="11"/>
  <c r="P51" i="11"/>
  <c r="AR23" i="11"/>
  <c r="CC149" i="11"/>
  <c r="DJ92" i="11"/>
  <c r="AG79" i="11"/>
  <c r="AA93" i="11"/>
  <c r="P52" i="11"/>
  <c r="CS120" i="11"/>
  <c r="BS165" i="11"/>
  <c r="AL42" i="11"/>
  <c r="V21" i="11"/>
  <c r="V44" i="11"/>
  <c r="AG35" i="11"/>
  <c r="P14" i="11"/>
  <c r="AG50" i="11"/>
  <c r="DJ108" i="11"/>
  <c r="CS87" i="11"/>
  <c r="CC67" i="11"/>
  <c r="AA60" i="11"/>
  <c r="BD47" i="11"/>
  <c r="P13" i="11"/>
  <c r="AA110" i="11"/>
  <c r="DJ28" i="11"/>
  <c r="CH16" i="11"/>
  <c r="BN105" i="11"/>
  <c r="AL60" i="11"/>
  <c r="CS8" i="11"/>
  <c r="BI68" i="11"/>
  <c r="V95" i="11"/>
  <c r="P3" i="11"/>
  <c r="BI60" i="11"/>
  <c r="DJ11" i="11"/>
  <c r="AX4" i="11"/>
  <c r="BX129" i="11"/>
  <c r="AL26" i="11"/>
  <c r="V5" i="11"/>
  <c r="V28" i="11"/>
  <c r="AG27" i="11"/>
  <c r="AX62" i="11"/>
  <c r="AG42" i="11"/>
  <c r="DJ99" i="11"/>
  <c r="CS79" i="11"/>
  <c r="CC59" i="11"/>
  <c r="AA12" i="11"/>
  <c r="AX148" i="11"/>
  <c r="P5" i="11"/>
  <c r="AA102" i="11"/>
  <c r="DJ20" i="11"/>
  <c r="CC165" i="11"/>
  <c r="BI133" i="11"/>
  <c r="AR55" i="11"/>
  <c r="BI108" i="11"/>
  <c r="BD121" i="11"/>
  <c r="AG3" i="11"/>
  <c r="CC125" i="11"/>
  <c r="AL2" i="11"/>
  <c r="P146" i="11"/>
  <c r="V4" i="11"/>
  <c r="AG19" i="11"/>
  <c r="AX54" i="11"/>
  <c r="AG34" i="11"/>
  <c r="DJ91" i="11"/>
  <c r="CS71" i="11"/>
  <c r="CC51" i="11"/>
  <c r="BX80" i="11"/>
  <c r="AG39" i="11"/>
  <c r="DD153" i="11"/>
  <c r="AL132" i="11"/>
  <c r="DN137" i="11"/>
  <c r="DN2" i="11"/>
  <c r="DN38" i="11"/>
  <c r="DN8" i="11"/>
  <c r="DN45" i="11"/>
  <c r="DN26" i="11"/>
  <c r="DN55" i="11"/>
  <c r="DN165" i="11"/>
  <c r="DN166" i="11"/>
  <c r="DN88" i="11"/>
  <c r="DN17" i="11"/>
  <c r="DN157" i="11"/>
  <c r="DN66" i="11"/>
  <c r="DN74" i="11"/>
  <c r="DN72" i="11"/>
  <c r="BS122" i="11"/>
  <c r="AX153" i="11"/>
  <c r="BS5" i="11"/>
  <c r="P115" i="11"/>
  <c r="DJ98" i="11"/>
  <c r="CH118" i="11"/>
  <c r="CS91" i="11"/>
  <c r="DD57" i="11"/>
  <c r="BN85" i="11"/>
  <c r="BS136" i="11"/>
  <c r="BI134" i="11"/>
  <c r="AL16" i="11"/>
  <c r="AR147" i="11"/>
  <c r="DJ19" i="11"/>
  <c r="BX144" i="11"/>
  <c r="P149" i="11"/>
  <c r="AA21" i="11"/>
  <c r="CX52" i="11"/>
  <c r="BS44" i="11"/>
  <c r="V161" i="11"/>
  <c r="BN120" i="11"/>
  <c r="AX11" i="11"/>
  <c r="AA50" i="11"/>
  <c r="AL8" i="11"/>
  <c r="AG132" i="11"/>
  <c r="AR10" i="11"/>
  <c r="V155" i="11"/>
  <c r="CC164" i="11"/>
  <c r="AG41" i="11"/>
  <c r="CH64" i="11"/>
  <c r="V70" i="11"/>
  <c r="AL121" i="11"/>
  <c r="AR43" i="11"/>
  <c r="V132" i="11"/>
  <c r="AR2" i="11"/>
  <c r="V147" i="11"/>
  <c r="DD39" i="11"/>
  <c r="CN19" i="11"/>
  <c r="P33" i="11"/>
  <c r="AR113" i="11"/>
  <c r="CN109" i="11"/>
  <c r="BX39" i="11"/>
  <c r="V41" i="11"/>
  <c r="CX28" i="11"/>
  <c r="BX56" i="11"/>
  <c r="BI28" i="11"/>
  <c r="BI75" i="11"/>
  <c r="BI140" i="11"/>
  <c r="AL67" i="11"/>
  <c r="AL66" i="11"/>
  <c r="V45" i="11"/>
  <c r="V68" i="11"/>
  <c r="AG51" i="11"/>
  <c r="P30" i="11"/>
  <c r="AG66" i="11"/>
  <c r="DJ124" i="11"/>
  <c r="CS104" i="11"/>
  <c r="CC83" i="11"/>
  <c r="AA133" i="11"/>
  <c r="BD152" i="11"/>
  <c r="P29" i="11"/>
  <c r="AA126" i="11"/>
  <c r="DJ52" i="11"/>
  <c r="CH48" i="11"/>
  <c r="BN121" i="11"/>
  <c r="AL133" i="11"/>
  <c r="CS48" i="11"/>
  <c r="AL27" i="11"/>
  <c r="AA124" i="11"/>
  <c r="AL99" i="11"/>
  <c r="BN32" i="11"/>
  <c r="AA100" i="11"/>
  <c r="DJ165" i="11"/>
  <c r="BX136" i="11"/>
  <c r="BN8" i="11"/>
  <c r="AL50" i="11"/>
  <c r="V29" i="11"/>
  <c r="V52" i="11"/>
  <c r="AG43" i="11"/>
  <c r="P22" i="11"/>
  <c r="AG58" i="11"/>
  <c r="DJ116" i="11"/>
  <c r="CS95" i="11"/>
  <c r="CC75" i="11"/>
  <c r="AA92" i="11"/>
  <c r="BD104" i="11"/>
  <c r="P21" i="11"/>
  <c r="AA118" i="11"/>
  <c r="DJ36" i="11"/>
  <c r="CH32" i="11"/>
  <c r="BN113" i="11"/>
  <c r="AL100" i="11"/>
  <c r="CS32" i="11"/>
  <c r="AG136" i="11"/>
  <c r="AA59" i="11"/>
  <c r="P18" i="11"/>
  <c r="CH129" i="11"/>
  <c r="BX87" i="11"/>
  <c r="P102" i="11"/>
  <c r="CX157" i="11"/>
  <c r="P41" i="11"/>
  <c r="BI109" i="11"/>
  <c r="AG78" i="11"/>
  <c r="P57" i="11"/>
  <c r="P80" i="11"/>
  <c r="AA136" i="11"/>
  <c r="AX6" i="11"/>
  <c r="AA151" i="11"/>
  <c r="DJ43" i="11"/>
  <c r="CS23" i="11"/>
  <c r="CC3" i="11"/>
  <c r="P60" i="11"/>
  <c r="AA125" i="11"/>
  <c r="AR72" i="11"/>
  <c r="AA45" i="11"/>
  <c r="DD113" i="11"/>
  <c r="CC60" i="11"/>
  <c r="BN40" i="11"/>
  <c r="AA117" i="11"/>
  <c r="BX15" i="11"/>
  <c r="AX149" i="11"/>
  <c r="BX47" i="11"/>
  <c r="CN101" i="11"/>
  <c r="AA44" i="11"/>
  <c r="DD47" i="11"/>
  <c r="BI91" i="11"/>
  <c r="BN72" i="11"/>
  <c r="AG62" i="11"/>
  <c r="P40" i="11"/>
  <c r="P64" i="11"/>
  <c r="AA128" i="11"/>
  <c r="AR163" i="11"/>
  <c r="AA143" i="11"/>
  <c r="DJ35" i="11"/>
  <c r="CS15" i="11"/>
  <c r="BX160" i="11"/>
  <c r="P19" i="11"/>
  <c r="AA20" i="11"/>
  <c r="AR16" i="11"/>
  <c r="AA37" i="11"/>
  <c r="DD96" i="11"/>
  <c r="CC52" i="11"/>
  <c r="BD137" i="11"/>
  <c r="AX75" i="11"/>
  <c r="P109" i="11"/>
  <c r="AG153" i="11"/>
  <c r="CS55" i="11"/>
  <c r="BS36" i="11"/>
  <c r="AG38" i="11"/>
  <c r="P16" i="11"/>
  <c r="P39" i="11"/>
  <c r="AA120" i="11"/>
  <c r="AR155" i="11"/>
  <c r="AA135" i="11"/>
  <c r="DJ27" i="11"/>
  <c r="CS7" i="11"/>
  <c r="BX101" i="11"/>
  <c r="BN88" i="11"/>
  <c r="V140" i="11"/>
  <c r="CH72" i="11"/>
  <c r="AL91" i="11"/>
  <c r="DN14" i="11"/>
  <c r="DN109" i="11"/>
  <c r="DN75" i="11"/>
  <c r="DN80" i="11"/>
  <c r="DN131" i="11"/>
  <c r="DN62" i="11"/>
  <c r="DN33" i="11"/>
  <c r="DN110" i="11"/>
  <c r="DN90" i="11"/>
  <c r="DN120" i="11"/>
  <c r="DN27" i="11"/>
  <c r="DN134" i="11"/>
  <c r="DN114" i="11"/>
  <c r="DN16" i="11"/>
  <c r="DN87" i="11"/>
  <c r="DN151" i="11"/>
  <c r="DN128" i="11"/>
  <c r="DN32" i="11"/>
  <c r="DN83" i="11"/>
  <c r="DN143" i="11"/>
  <c r="BN55" i="11"/>
  <c r="AA148" i="11"/>
  <c r="AX44" i="11"/>
  <c r="AA74" i="11"/>
  <c r="AR125" i="11"/>
  <c r="AA55" i="11"/>
  <c r="AR90" i="11"/>
  <c r="DD128" i="11"/>
  <c r="CN108" i="11"/>
  <c r="AX133" i="11"/>
  <c r="CX19" i="11"/>
  <c r="DN126" i="11"/>
  <c r="DN58" i="11"/>
  <c r="DN106" i="11"/>
  <c r="DN99" i="11"/>
  <c r="DN57" i="11"/>
  <c r="DN145" i="11"/>
  <c r="DN30" i="11"/>
  <c r="DN97" i="11"/>
  <c r="DN4" i="11"/>
  <c r="DN10" i="11"/>
  <c r="DN22" i="11"/>
  <c r="DN133" i="11"/>
  <c r="DN70" i="11"/>
  <c r="DN71" i="11"/>
  <c r="DN136" i="11"/>
  <c r="DN76" i="11"/>
  <c r="DN127" i="11"/>
  <c r="DN119" i="11"/>
  <c r="DN46" i="11"/>
  <c r="DN85" i="11"/>
  <c r="DN91" i="11"/>
  <c r="DP141" i="11"/>
  <c r="DL97" i="11"/>
  <c r="DL130" i="11"/>
  <c r="DL28" i="11"/>
  <c r="DR151" i="11"/>
  <c r="DP100" i="11"/>
  <c r="DL96" i="11"/>
  <c r="DR123" i="11"/>
  <c r="DP2" i="11"/>
  <c r="DR130" i="11"/>
  <c r="DP65" i="11"/>
  <c r="DL74" i="11"/>
  <c r="DP80" i="11"/>
  <c r="DL132" i="11"/>
  <c r="DP84" i="11"/>
  <c r="DL116" i="11"/>
  <c r="DR128" i="11"/>
  <c r="DP97" i="11"/>
  <c r="DR103" i="11"/>
  <c r="DP62" i="11"/>
  <c r="DR7" i="11"/>
  <c r="DP115" i="11"/>
  <c r="DL165" i="11"/>
  <c r="DP139" i="11"/>
  <c r="DL16" i="11"/>
  <c r="DP148" i="11"/>
  <c r="DR8" i="11"/>
  <c r="DP121" i="11"/>
  <c r="DR154" i="11"/>
  <c r="DP66" i="11"/>
  <c r="DL115" i="11"/>
  <c r="DR16" i="11"/>
  <c r="DL20" i="11"/>
  <c r="DL27" i="11"/>
  <c r="DL145" i="11"/>
  <c r="DR112" i="11"/>
  <c r="DP130" i="11"/>
  <c r="DL106" i="11"/>
  <c r="DP99" i="11"/>
  <c r="DP52" i="11"/>
  <c r="DR122" i="11"/>
  <c r="DR13" i="11"/>
  <c r="DR47" i="11"/>
  <c r="DP109" i="11"/>
  <c r="DP140" i="11"/>
  <c r="DL118" i="11"/>
  <c r="DL78" i="11"/>
  <c r="DR124" i="11"/>
  <c r="DR23" i="11"/>
  <c r="DR106" i="11"/>
  <c r="DP34" i="11"/>
  <c r="DL163" i="11"/>
  <c r="DR50" i="11"/>
  <c r="DR51" i="11"/>
  <c r="DR3" i="11"/>
  <c r="DP21" i="11"/>
  <c r="DP162" i="11"/>
  <c r="DL80" i="11"/>
  <c r="DL137" i="11"/>
  <c r="DR33" i="11"/>
  <c r="DR163" i="11"/>
  <c r="DP45" i="11"/>
  <c r="DL63" i="11"/>
  <c r="DL82" i="11"/>
  <c r="DP61" i="11"/>
  <c r="DR71" i="11"/>
  <c r="DR10" i="11"/>
  <c r="DP134" i="11"/>
  <c r="DL41" i="11"/>
  <c r="DL119" i="11"/>
  <c r="DL94" i="11"/>
  <c r="DR87" i="11"/>
  <c r="DP107" i="11"/>
  <c r="DL58" i="11"/>
  <c r="DL83" i="11"/>
  <c r="DR73" i="11"/>
  <c r="DR99" i="11"/>
  <c r="DL64" i="11"/>
  <c r="DP83" i="11"/>
  <c r="DL3" i="11"/>
  <c r="DL160" i="11"/>
  <c r="DR119" i="11"/>
  <c r="DP7" i="11"/>
  <c r="DL46" i="11"/>
  <c r="DL10" i="11"/>
  <c r="DP156" i="11"/>
  <c r="DR37" i="11"/>
  <c r="DR158" i="11"/>
  <c r="DR38" i="11"/>
  <c r="DP47" i="11"/>
  <c r="DP8" i="11"/>
  <c r="DL136" i="11"/>
  <c r="DL89" i="11"/>
  <c r="DR20" i="11"/>
  <c r="DR143" i="11"/>
  <c r="DP111" i="11"/>
  <c r="DP108" i="11"/>
  <c r="DL123" i="11"/>
  <c r="DR63" i="11"/>
  <c r="DR27" i="11"/>
  <c r="DP127" i="11"/>
  <c r="DP138" i="11"/>
  <c r="DP15" i="11"/>
  <c r="DL26" i="11"/>
  <c r="DL140" i="11"/>
  <c r="DR146" i="11"/>
  <c r="DR55" i="11"/>
  <c r="DP51" i="11"/>
  <c r="DL5" i="11"/>
  <c r="DP112" i="11"/>
  <c r="DP153" i="11"/>
  <c r="DR147" i="11"/>
  <c r="DP131" i="11"/>
  <c r="DP124" i="11"/>
  <c r="DL85" i="11"/>
  <c r="DL131" i="11"/>
  <c r="DP160" i="11"/>
  <c r="DR88" i="11"/>
  <c r="DR157" i="11"/>
  <c r="DP33" i="11"/>
  <c r="DP32" i="11"/>
  <c r="DL166" i="11"/>
  <c r="DL34" i="11"/>
  <c r="DR11" i="11"/>
  <c r="DR133" i="11"/>
  <c r="DR84" i="11"/>
  <c r="DP12" i="11"/>
  <c r="DP63" i="11"/>
  <c r="DR9" i="11"/>
  <c r="DR41" i="11"/>
  <c r="DP44" i="11"/>
  <c r="DP98" i="11"/>
  <c r="DP9" i="11"/>
  <c r="DL126" i="11"/>
  <c r="DL91" i="11"/>
  <c r="DL157" i="11"/>
  <c r="DP16" i="11"/>
  <c r="DP120" i="11"/>
  <c r="DL39" i="11"/>
  <c r="DL14" i="11"/>
  <c r="DL122" i="11"/>
  <c r="DR139" i="11"/>
  <c r="DR100" i="11"/>
  <c r="DR94" i="11"/>
  <c r="DP110" i="11"/>
  <c r="DP147" i="11"/>
  <c r="DL67" i="11"/>
  <c r="DL30" i="11"/>
  <c r="DR137" i="11"/>
  <c r="DR22" i="11"/>
  <c r="DP166" i="11"/>
  <c r="DP76" i="11"/>
  <c r="DL159" i="11"/>
  <c r="DR120" i="11"/>
  <c r="DR149" i="11"/>
  <c r="DP25" i="11"/>
  <c r="DP70" i="11"/>
  <c r="DP89" i="11"/>
  <c r="DL65" i="11"/>
  <c r="DL61" i="11"/>
  <c r="DR150" i="11"/>
  <c r="DR34" i="11"/>
  <c r="DP36" i="11"/>
  <c r="DL153" i="11"/>
  <c r="DL93" i="11"/>
  <c r="DL17" i="11"/>
  <c r="DR138" i="11"/>
  <c r="DP72" i="11"/>
  <c r="DL73" i="11"/>
  <c r="DP137" i="11"/>
  <c r="DP155" i="11"/>
  <c r="DP49" i="11"/>
  <c r="DR144" i="11"/>
  <c r="DR86" i="11"/>
  <c r="DP150" i="11"/>
  <c r="DP73" i="11"/>
  <c r="DL36" i="11"/>
  <c r="DL57" i="11"/>
  <c r="DR105" i="11"/>
  <c r="DR159" i="11"/>
  <c r="DR76" i="11"/>
  <c r="DP161" i="11"/>
  <c r="DL135" i="11"/>
  <c r="DR70" i="11"/>
  <c r="DR102" i="11"/>
  <c r="DR127" i="11"/>
  <c r="DP71" i="11"/>
  <c r="DP119" i="11"/>
  <c r="DL127" i="11"/>
  <c r="DL113" i="11"/>
  <c r="DL149" i="11"/>
  <c r="DR85" i="11"/>
  <c r="DR82" i="11"/>
  <c r="DP92" i="11"/>
  <c r="DL146" i="11"/>
  <c r="DL110" i="11"/>
  <c r="DL84" i="11"/>
  <c r="DR29" i="11"/>
  <c r="DR74" i="11"/>
  <c r="DR25" i="11"/>
  <c r="DP56" i="11"/>
  <c r="DP79" i="11"/>
  <c r="DL109" i="11"/>
  <c r="DP20" i="11"/>
  <c r="DR140" i="11"/>
  <c r="DR24" i="11"/>
  <c r="DP91" i="11"/>
  <c r="DP117" i="11"/>
  <c r="DP149" i="11"/>
  <c r="DR121" i="11"/>
  <c r="DR72" i="11"/>
  <c r="DP40" i="11"/>
  <c r="DP125" i="11"/>
  <c r="DP29" i="11"/>
  <c r="DL154" i="11"/>
  <c r="DL133" i="11"/>
  <c r="DP13" i="11"/>
  <c r="DR54" i="11"/>
  <c r="DP128" i="11"/>
  <c r="DL150" i="11"/>
  <c r="DL141" i="11"/>
  <c r="DL19" i="11"/>
  <c r="DR109" i="11"/>
  <c r="DP104" i="11"/>
  <c r="DL54" i="11"/>
  <c r="DL43" i="11"/>
  <c r="DP145" i="11"/>
  <c r="DR136" i="11"/>
  <c r="DR57" i="11"/>
  <c r="DR134" i="11"/>
  <c r="DP102" i="11"/>
  <c r="DP6" i="11"/>
  <c r="DL4" i="11"/>
  <c r="DL51" i="11"/>
  <c r="DR15" i="11"/>
  <c r="DR26" i="11"/>
  <c r="DR17" i="11"/>
  <c r="DP27" i="11"/>
  <c r="DL76" i="11"/>
  <c r="DR91" i="11"/>
  <c r="DR65" i="11"/>
  <c r="DR108" i="11"/>
  <c r="DP24" i="11"/>
  <c r="DP164" i="11"/>
  <c r="DL108" i="11"/>
  <c r="DL99" i="11"/>
  <c r="DR152" i="11"/>
  <c r="DR145" i="11"/>
  <c r="DP5" i="11"/>
  <c r="DL40" i="11"/>
  <c r="DL90" i="11"/>
  <c r="DL77" i="11"/>
  <c r="DP105" i="11"/>
  <c r="DL124" i="11"/>
  <c r="DR118" i="11"/>
  <c r="DP116" i="11"/>
  <c r="DP129" i="11"/>
  <c r="DR101" i="11"/>
  <c r="DR96" i="11"/>
  <c r="DP17" i="11"/>
  <c r="DR80" i="11"/>
  <c r="DR75" i="11"/>
  <c r="DP103" i="11"/>
  <c r="DL55" i="11"/>
  <c r="DL9" i="11"/>
  <c r="DR116" i="11"/>
  <c r="DP69" i="11"/>
  <c r="DL92" i="11"/>
  <c r="DL164" i="11"/>
  <c r="DP126" i="11"/>
  <c r="DL13" i="11"/>
  <c r="DL38" i="11"/>
  <c r="DR89" i="11"/>
  <c r="DR39" i="11"/>
  <c r="DP60" i="11"/>
  <c r="DL100" i="11"/>
  <c r="DR68" i="11"/>
  <c r="DR79" i="11"/>
  <c r="DL70" i="11"/>
  <c r="DR98" i="11"/>
  <c r="DP132" i="11"/>
  <c r="DP93" i="11"/>
  <c r="DL148" i="11"/>
  <c r="DR67" i="11"/>
  <c r="DP22" i="11"/>
  <c r="DP54" i="11"/>
  <c r="DP55" i="11"/>
  <c r="DR93" i="11"/>
  <c r="DR30" i="11"/>
  <c r="DL88" i="11"/>
  <c r="DP135" i="11"/>
  <c r="DL18" i="11"/>
  <c r="DR53" i="11"/>
  <c r="DL25" i="11"/>
  <c r="DR132" i="11"/>
  <c r="DL128" i="11"/>
  <c r="DR64" i="11"/>
  <c r="DP159" i="11"/>
  <c r="DL31" i="11"/>
  <c r="DL142" i="11"/>
  <c r="DR142" i="11"/>
  <c r="DR2" i="11"/>
  <c r="DP154" i="11"/>
  <c r="DR18" i="11"/>
  <c r="DP74" i="11"/>
  <c r="DR32" i="11"/>
  <c r="DP53" i="11"/>
  <c r="DL102" i="11"/>
  <c r="DP64" i="11"/>
  <c r="DL139" i="11"/>
  <c r="DR107" i="11"/>
  <c r="DL79" i="11"/>
  <c r="DR110" i="11"/>
  <c r="DP11" i="11"/>
  <c r="DL12" i="11"/>
  <c r="DR5" i="11"/>
  <c r="DP86" i="11"/>
  <c r="DR12" i="11"/>
  <c r="DR14" i="11"/>
  <c r="DL21" i="11"/>
  <c r="DR153" i="11"/>
  <c r="DL33" i="11"/>
  <c r="DP151" i="11"/>
  <c r="DR4" i="11"/>
  <c r="DP157" i="11"/>
  <c r="DR60" i="11"/>
  <c r="DP58" i="11"/>
  <c r="DL103" i="11"/>
  <c r="DP81" i="11"/>
  <c r="DP26" i="11"/>
  <c r="DL47" i="11"/>
  <c r="DL44" i="11"/>
  <c r="DR161" i="11"/>
  <c r="DR44" i="11"/>
  <c r="DP90" i="11"/>
  <c r="DL129" i="11"/>
  <c r="DL112" i="11"/>
  <c r="DL151" i="11"/>
  <c r="DR113" i="11"/>
  <c r="DR131" i="11"/>
  <c r="DR69" i="11"/>
  <c r="DP96" i="11"/>
  <c r="DP28" i="11"/>
  <c r="DL72" i="11"/>
  <c r="DR19" i="11"/>
  <c r="DR66" i="11"/>
  <c r="DR126" i="11"/>
  <c r="DP78" i="11"/>
  <c r="DP94" i="11"/>
  <c r="DR165" i="11"/>
  <c r="DR156" i="11"/>
  <c r="DR58" i="11"/>
  <c r="DP4" i="11"/>
  <c r="DP95" i="11"/>
  <c r="DL56" i="11"/>
  <c r="DL62" i="11"/>
  <c r="DL98" i="11"/>
  <c r="DP123" i="11"/>
  <c r="DP163" i="11"/>
  <c r="DP30" i="11"/>
  <c r="DL121" i="11"/>
  <c r="DL69" i="11"/>
  <c r="DL6" i="11"/>
  <c r="DR90" i="11"/>
  <c r="DP43" i="11"/>
  <c r="DL161" i="11"/>
  <c r="DL37" i="11"/>
  <c r="DL71" i="11"/>
  <c r="DP77" i="11"/>
  <c r="DR28" i="11"/>
  <c r="DP158" i="11"/>
  <c r="DL114" i="11"/>
  <c r="DL22" i="11"/>
  <c r="DP88" i="11"/>
  <c r="DR42" i="11"/>
  <c r="DP39" i="11"/>
  <c r="DR155" i="11"/>
  <c r="DL42" i="11"/>
  <c r="DP85" i="11"/>
  <c r="DL134" i="11"/>
  <c r="DR52" i="11"/>
  <c r="DR141" i="11"/>
  <c r="DP46" i="11"/>
  <c r="DL49" i="11"/>
  <c r="DL111" i="11"/>
  <c r="DL68" i="11"/>
  <c r="DR78" i="11"/>
  <c r="DR104" i="11"/>
  <c r="DP35" i="11"/>
  <c r="DP118" i="11"/>
  <c r="DL24" i="11"/>
  <c r="DL105" i="11"/>
  <c r="DR61" i="11"/>
  <c r="DR81" i="11"/>
  <c r="DR125" i="11"/>
  <c r="DP50" i="11"/>
  <c r="DP23" i="11"/>
  <c r="DR31" i="11"/>
  <c r="DR49" i="11"/>
  <c r="DR135" i="11"/>
  <c r="DP19" i="11"/>
  <c r="DP75" i="11"/>
  <c r="DL101" i="11"/>
  <c r="DL50" i="11"/>
  <c r="DL60" i="11"/>
  <c r="DR111" i="11"/>
  <c r="DP136" i="11"/>
  <c r="DL86" i="11"/>
  <c r="DL23" i="11"/>
  <c r="DL138" i="11"/>
  <c r="DL143" i="11"/>
  <c r="DR56" i="11"/>
  <c r="DP10" i="11"/>
  <c r="DL147" i="11"/>
  <c r="DL59" i="11"/>
  <c r="DL15" i="11"/>
  <c r="DR59" i="11"/>
  <c r="DR40" i="11"/>
  <c r="DR36" i="11"/>
  <c r="DP14" i="11"/>
  <c r="DP3" i="11"/>
  <c r="DL104" i="11"/>
  <c r="DP122" i="11"/>
  <c r="DR148" i="11"/>
  <c r="DP101" i="11"/>
  <c r="DP113" i="11"/>
  <c r="DP146" i="11"/>
  <c r="DP57" i="11"/>
  <c r="DR129" i="11"/>
  <c r="DR114" i="11"/>
  <c r="DP143" i="11"/>
  <c r="DP41" i="11"/>
  <c r="DP38" i="11"/>
  <c r="DL52" i="11"/>
  <c r="DL66" i="11"/>
  <c r="DR162" i="11"/>
  <c r="DR46" i="11"/>
  <c r="DP87" i="11"/>
  <c r="DL155" i="11"/>
  <c r="DL32" i="11"/>
  <c r="DL45" i="11"/>
  <c r="DR164" i="11"/>
  <c r="DP31" i="11"/>
  <c r="DR97" i="11"/>
  <c r="DP67" i="11"/>
  <c r="DL11" i="11"/>
  <c r="DR160" i="11"/>
  <c r="DR45" i="11"/>
  <c r="DL75" i="11"/>
  <c r="DR62" i="11"/>
  <c r="DR35" i="11"/>
  <c r="DP165" i="11"/>
  <c r="DL35" i="11"/>
  <c r="DL2" i="11"/>
  <c r="DR6" i="11"/>
  <c r="DL107" i="11"/>
  <c r="DL95" i="11"/>
  <c r="DP114" i="11"/>
  <c r="DR117" i="11"/>
  <c r="DL120" i="11"/>
  <c r="DL144" i="11"/>
  <c r="DR92" i="11"/>
  <c r="DR95" i="11"/>
  <c r="DP106" i="11"/>
  <c r="DP18" i="11"/>
  <c r="DP133" i="11"/>
  <c r="DR166" i="11"/>
  <c r="DP152" i="11"/>
  <c r="DP142" i="11"/>
  <c r="DR83" i="11"/>
  <c r="DP42" i="11"/>
  <c r="DL117" i="11"/>
  <c r="DL81" i="11"/>
  <c r="DR21" i="11"/>
  <c r="DP59" i="11"/>
  <c r="DL29" i="11"/>
  <c r="DL8" i="11"/>
  <c r="DR77" i="11"/>
  <c r="DR115" i="11"/>
  <c r="DP68" i="11"/>
  <c r="DR43" i="11"/>
  <c r="DP144" i="11"/>
  <c r="DL125" i="11"/>
  <c r="DP82" i="11"/>
  <c r="DL162" i="11"/>
  <c r="DL156" i="11"/>
  <c r="DP37" i="11"/>
  <c r="DK158" i="11" l="1"/>
  <c r="DK152" i="11"/>
  <c r="DK53" i="11"/>
  <c r="DK87" i="11"/>
  <c r="DK7" i="11"/>
  <c r="DM48" i="11"/>
  <c r="Q48" i="11"/>
  <c r="DO48" i="11" s="1"/>
  <c r="DL158" i="11"/>
  <c r="DP48" i="11"/>
  <c r="DL87" i="11"/>
  <c r="DN48" i="11"/>
  <c r="DL7" i="11"/>
  <c r="DL152" i="11"/>
  <c r="DL53" i="11"/>
  <c r="DS48" i="11" l="1"/>
  <c r="DK48" i="11"/>
  <c r="DQ48" i="11"/>
  <c r="DL48" i="11"/>
  <c r="DR48" i="1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Omar Arias Fernandez</author>
  </authors>
  <commentList>
    <comment ref="C2" authorId="0" shapeId="0" xr:uid="{00000000-0006-0000-0300-000001000000}">
      <text>
        <r>
          <rPr>
            <b/>
            <sz val="9"/>
            <color indexed="81"/>
            <rFont val="Tahoma"/>
            <family val="2"/>
          </rPr>
          <t>Omar Arias Fernandez:</t>
        </r>
        <r>
          <rPr>
            <sz val="9"/>
            <color indexed="81"/>
            <rFont val="Tahoma"/>
            <family val="2"/>
          </rPr>
          <t xml:space="preserve">
ESTA EN AMBAS MODALIDADES, TIENE 2 NOTIFICACIONES</t>
        </r>
      </text>
    </comment>
    <comment ref="C3" authorId="0" shapeId="0" xr:uid="{00000000-0006-0000-0300-000002000000}">
      <text>
        <r>
          <rPr>
            <b/>
            <sz val="9"/>
            <color indexed="81"/>
            <rFont val="Tahoma"/>
            <family val="2"/>
          </rPr>
          <t>Omar Arias Fernandez:</t>
        </r>
        <r>
          <rPr>
            <sz val="9"/>
            <color indexed="81"/>
            <rFont val="Tahoma"/>
            <family val="2"/>
          </rPr>
          <t xml:space="preserve">
ESTA EN AMBAS MODALIDADES, TIENE 2 NOTIFICACIONES</t>
        </r>
      </text>
    </comment>
    <comment ref="C4" authorId="0" shapeId="0" xr:uid="{00000000-0006-0000-0300-000003000000}">
      <text>
        <r>
          <rPr>
            <b/>
            <sz val="9"/>
            <color indexed="81"/>
            <rFont val="Tahoma"/>
            <family val="2"/>
          </rPr>
          <t>Omar Arias Fernandez:</t>
        </r>
        <r>
          <rPr>
            <sz val="9"/>
            <color indexed="81"/>
            <rFont val="Tahoma"/>
            <family val="2"/>
          </rPr>
          <t xml:space="preserve">
ESTA EN AMBAS MODALIDADES, TIENE 2 NOTIFICACIONES</t>
        </r>
      </text>
    </comment>
    <comment ref="C5" authorId="0" shapeId="0" xr:uid="{00000000-0006-0000-0300-000004000000}">
      <text>
        <r>
          <rPr>
            <b/>
            <sz val="9"/>
            <color indexed="81"/>
            <rFont val="Tahoma"/>
            <family val="2"/>
          </rPr>
          <t>Omar Arias Fernandez:</t>
        </r>
        <r>
          <rPr>
            <sz val="9"/>
            <color indexed="81"/>
            <rFont val="Tahoma"/>
            <family val="2"/>
          </rPr>
          <t xml:space="preserve">
ESTA EN AMBAS MODALIDADES, TIENE 2 NOTIFICACIONES</t>
        </r>
      </text>
    </comment>
    <comment ref="C6" authorId="0" shapeId="0" xr:uid="{00000000-0006-0000-0300-000005000000}">
      <text>
        <r>
          <rPr>
            <b/>
            <sz val="9"/>
            <color indexed="81"/>
            <rFont val="Tahoma"/>
            <family val="2"/>
          </rPr>
          <t>Omar Arias Fernandez:</t>
        </r>
        <r>
          <rPr>
            <sz val="9"/>
            <color indexed="81"/>
            <rFont val="Tahoma"/>
            <family val="2"/>
          </rPr>
          <t xml:space="preserve">
ESTA EN AMBAS MODALIDADES, TIENE 2 NOTIFICACIONES</t>
        </r>
      </text>
    </comment>
    <comment ref="C7" authorId="0" shapeId="0" xr:uid="{00000000-0006-0000-0300-000006000000}">
      <text>
        <r>
          <rPr>
            <b/>
            <sz val="9"/>
            <color indexed="81"/>
            <rFont val="Tahoma"/>
            <family val="2"/>
          </rPr>
          <t>Omar Arias Fernandez:</t>
        </r>
        <r>
          <rPr>
            <sz val="9"/>
            <color indexed="81"/>
            <rFont val="Tahoma"/>
            <family val="2"/>
          </rPr>
          <t xml:space="preserve">
ESTA EN AMBAS MODALIDADES, TIENE 2 NOTIFICACIONES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Omar Arias Fernandez</author>
  </authors>
  <commentList>
    <comment ref="C17" authorId="0" shapeId="0" xr:uid="{00000000-0006-0000-0400-000001000000}">
      <text>
        <r>
          <rPr>
            <b/>
            <sz val="9"/>
            <color indexed="81"/>
            <rFont val="Tahoma"/>
            <family val="2"/>
          </rPr>
          <t>Omar Arias Fernandez:</t>
        </r>
        <r>
          <rPr>
            <sz val="9"/>
            <color indexed="81"/>
            <rFont val="Tahoma"/>
            <family val="2"/>
          </rPr>
          <t xml:space="preserve">
ESTA EN AMBAS MODALIDADES, TIENE 2 NOTIFICACIONES</t>
        </r>
      </text>
    </comment>
    <comment ref="C48" authorId="0" shapeId="0" xr:uid="{00000000-0006-0000-0400-000002000000}">
      <text>
        <r>
          <rPr>
            <b/>
            <sz val="9"/>
            <color indexed="81"/>
            <rFont val="Tahoma"/>
            <family val="2"/>
          </rPr>
          <t>Omar Arias Fernandez:</t>
        </r>
        <r>
          <rPr>
            <sz val="9"/>
            <color indexed="81"/>
            <rFont val="Tahoma"/>
            <family val="2"/>
          </rPr>
          <t xml:space="preserve">
ESTA EN AMBAS MODALIDADES, TIENE 2 NOTIFICACIONES</t>
        </r>
      </text>
    </comment>
    <comment ref="C147" authorId="0" shapeId="0" xr:uid="{00000000-0006-0000-0400-000003000000}">
      <text>
        <r>
          <rPr>
            <b/>
            <sz val="9"/>
            <color indexed="81"/>
            <rFont val="Tahoma"/>
            <family val="2"/>
          </rPr>
          <t>Omar Arias Fernandez:</t>
        </r>
        <r>
          <rPr>
            <sz val="9"/>
            <color indexed="81"/>
            <rFont val="Tahoma"/>
            <family val="2"/>
          </rPr>
          <t xml:space="preserve">
ESTA EN AMBAS MODALIDADES, TIENE 2 NOTIFICACIONES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Omar Arias Fernandez</author>
  </authors>
  <commentList>
    <comment ref="C13" authorId="0" shapeId="0" xr:uid="{00000000-0006-0000-0500-000001000000}">
      <text>
        <r>
          <rPr>
            <b/>
            <sz val="9"/>
            <color indexed="81"/>
            <rFont val="Tahoma"/>
            <family val="2"/>
          </rPr>
          <t>Omar Arias Fernandez:</t>
        </r>
        <r>
          <rPr>
            <sz val="9"/>
            <color indexed="81"/>
            <rFont val="Tahoma"/>
            <family val="2"/>
          </rPr>
          <t xml:space="preserve">
ESTA EN AMBAS MODALIDADES, TIENE 2 NOTIFICACIONES</t>
        </r>
      </text>
    </comment>
    <comment ref="C38" authorId="0" shapeId="0" xr:uid="{00000000-0006-0000-0500-000002000000}">
      <text>
        <r>
          <rPr>
            <b/>
            <sz val="9"/>
            <color indexed="81"/>
            <rFont val="Tahoma"/>
            <family val="2"/>
          </rPr>
          <t>Omar Arias Fernandez:</t>
        </r>
        <r>
          <rPr>
            <sz val="9"/>
            <color indexed="81"/>
            <rFont val="Tahoma"/>
            <family val="2"/>
          </rPr>
          <t xml:space="preserve">
ESTA EN AMBAS MODALIDADES, TIENE 2 NOTIFICACIONES</t>
        </r>
      </text>
    </comment>
    <comment ref="C98" authorId="0" shapeId="0" xr:uid="{00000000-0006-0000-0500-000003000000}">
      <text>
        <r>
          <rPr>
            <b/>
            <sz val="9"/>
            <color indexed="81"/>
            <rFont val="Tahoma"/>
            <family val="2"/>
          </rPr>
          <t>Omar Arias Fernandez:</t>
        </r>
        <r>
          <rPr>
            <sz val="9"/>
            <color indexed="81"/>
            <rFont val="Tahoma"/>
            <family val="2"/>
          </rPr>
          <t xml:space="preserve">
ESTA EN AMBAS MODALIDADES, TIENE 2 NOTIFICACIONES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Omar Arias Fernandez</author>
  </authors>
  <commentList>
    <comment ref="C13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Omar Arias Fernandez:</t>
        </r>
        <r>
          <rPr>
            <sz val="9"/>
            <color indexed="81"/>
            <rFont val="Tahoma"/>
            <family val="2"/>
          </rPr>
          <t xml:space="preserve">
ESTA EN AMBAS MODALIDADES, TIENE 2 NOTIFICACIONES</t>
        </r>
      </text>
    </comment>
    <comment ref="C38" authorId="0" shapeId="0" xr:uid="{00000000-0006-0000-0900-000002000000}">
      <text>
        <r>
          <rPr>
            <b/>
            <sz val="9"/>
            <color indexed="81"/>
            <rFont val="Tahoma"/>
            <family val="2"/>
          </rPr>
          <t>Omar Arias Fernandez:</t>
        </r>
        <r>
          <rPr>
            <sz val="9"/>
            <color indexed="81"/>
            <rFont val="Tahoma"/>
            <family val="2"/>
          </rPr>
          <t xml:space="preserve">
ESTA EN AMBAS MODALIDADES, TIENE 2 NOTIFICACIONES</t>
        </r>
      </text>
    </comment>
    <comment ref="C98" authorId="0" shapeId="0" xr:uid="{00000000-0006-0000-0900-000003000000}">
      <text>
        <r>
          <rPr>
            <b/>
            <sz val="9"/>
            <color indexed="81"/>
            <rFont val="Tahoma"/>
            <family val="2"/>
          </rPr>
          <t>Omar Arias Fernandez:</t>
        </r>
        <r>
          <rPr>
            <sz val="9"/>
            <color indexed="81"/>
            <rFont val="Tahoma"/>
            <family val="2"/>
          </rPr>
          <t xml:space="preserve">
ESTA EN AMBAS MODALIDADES, TIENE 2 NOTIFICACIONES</t>
        </r>
      </text>
    </comment>
    <comment ref="C127" authorId="0" shapeId="0" xr:uid="{00000000-0006-0000-0900-000004000000}">
      <text>
        <r>
          <rPr>
            <b/>
            <sz val="9"/>
            <color indexed="81"/>
            <rFont val="Tahoma"/>
            <family val="2"/>
          </rPr>
          <t>Omar Arias Fernandez:</t>
        </r>
        <r>
          <rPr>
            <sz val="9"/>
            <color indexed="81"/>
            <rFont val="Tahoma"/>
            <family val="2"/>
          </rPr>
          <t xml:space="preserve">
ESTA EN AMBAS MODALIDADES, TIENE 2 NOTIFICACIONES</t>
        </r>
      </text>
    </comment>
    <comment ref="C158" authorId="0" shapeId="0" xr:uid="{00000000-0006-0000-0900-000005000000}">
      <text>
        <r>
          <rPr>
            <b/>
            <sz val="9"/>
            <color indexed="81"/>
            <rFont val="Tahoma"/>
            <family val="2"/>
          </rPr>
          <t>Omar Arias Fernandez:</t>
        </r>
        <r>
          <rPr>
            <sz val="9"/>
            <color indexed="81"/>
            <rFont val="Tahoma"/>
            <family val="2"/>
          </rPr>
          <t xml:space="preserve">
ESTA EN AMBAS MODALIDADES, TIENE 2 NOTIFICACIONES</t>
        </r>
      </text>
    </comment>
    <comment ref="C257" authorId="0" shapeId="0" xr:uid="{00000000-0006-0000-0900-000006000000}">
      <text>
        <r>
          <rPr>
            <b/>
            <sz val="9"/>
            <color indexed="81"/>
            <rFont val="Tahoma"/>
            <family val="2"/>
          </rPr>
          <t>Omar Arias Fernandez:</t>
        </r>
        <r>
          <rPr>
            <sz val="9"/>
            <color indexed="81"/>
            <rFont val="Tahoma"/>
            <family val="2"/>
          </rPr>
          <t xml:space="preserve">
ESTA EN AMBAS MODALIDADES, TIENE 2 NOTIFICACIONES</t>
        </r>
      </text>
    </comment>
  </commentList>
</comments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1">
    <bk>
      <extLst>
        <ext uri="{3e2802c4-a4d2-4d8b-9148-e3be6c30e623}">
          <xlrd:rvb i="0"/>
        </ext>
      </extLst>
    </bk>
  </futureMetadata>
  <valueMetadata count="1">
    <bk>
      <rc t="1" v="0"/>
    </bk>
  </valueMetadata>
</metadata>
</file>

<file path=xl/sharedStrings.xml><?xml version="1.0" encoding="utf-8"?>
<sst xmlns="http://schemas.openxmlformats.org/spreadsheetml/2006/main" count="31371" uniqueCount="7474">
  <si>
    <t>RESUMEN</t>
  </si>
  <si>
    <t>CANTIDAD</t>
  </si>
  <si>
    <t>DETALLE</t>
  </si>
  <si>
    <t>TOTAL INFORME SOBRE B</t>
  </si>
  <si>
    <t>DESCALIFICADOS EN INF. B</t>
  </si>
  <si>
    <t>CALIFICADOS EN INF. B</t>
  </si>
  <si>
    <t>TOTAL ADJUDICADOS</t>
  </si>
  <si>
    <t>DIFERENCIA</t>
  </si>
  <si>
    <t>DESCALIFICADO EN SOBRE B</t>
  </si>
  <si>
    <t>DESCALIFICADO EN SOBRE A</t>
  </si>
  <si>
    <t>No.</t>
  </si>
  <si>
    <t>No. de contrato</t>
  </si>
  <si>
    <t>BENEFICIARIO</t>
  </si>
  <si>
    <t>RNC</t>
  </si>
  <si>
    <t>CDE/RNC</t>
  </si>
  <si>
    <t>Representante</t>
  </si>
  <si>
    <t>CDE representante</t>
  </si>
  <si>
    <t>Direccion</t>
  </si>
  <si>
    <t>Tipo de compañia</t>
  </si>
  <si>
    <t>NOMBRE DEL CENTRO</t>
  </si>
  <si>
    <t>TOTAL RACIONES</t>
  </si>
  <si>
    <t>ACEITE VEGETAL</t>
  </si>
  <si>
    <t>MONTO ANNUAL  CON ITBIS (ACEITE VEGETAL)</t>
  </si>
  <si>
    <t>MONTO ANNUAL  CON ITBIS (ACEITE VEGETAL) LETRAS</t>
  </si>
  <si>
    <t>ITBIS (ACEITE VEGETAL)</t>
  </si>
  <si>
    <t>AJÍES CUBANELA</t>
  </si>
  <si>
    <t>MONTO ANNUAL  CON ITBIS (AJÍES CUBANELA)</t>
  </si>
  <si>
    <t>MONTO ANNUAL  CON ITBIS (AJÍES CUBANELA) LETRAS</t>
  </si>
  <si>
    <t xml:space="preserve">ARROZ </t>
  </si>
  <si>
    <t>MONTO ANNUAL  CON ITBIS (ARROZ )</t>
  </si>
  <si>
    <t>MONTO ANNUAL  CON ITBIS (ARROZ ) LETRAS</t>
  </si>
  <si>
    <t>ATÚN ENLATADO (ACEITE VEGETAL)</t>
  </si>
  <si>
    <t>MONTO ANNUAL  CON ITBIS (ATÚN ENLATADO (ACEITE VEGETAL))</t>
  </si>
  <si>
    <t>MONTO ANNUAL  CON ITBIS (ATÚN ENLATADO (ACEITE VEGETAL)) LETRAS</t>
  </si>
  <si>
    <t>ITBIS (ATÚN ENLATADO (ACEITE VEGETAL))</t>
  </si>
  <si>
    <t>AVENA</t>
  </si>
  <si>
    <t>MONTO ANNUAL  CON ITBIS (AVENA)</t>
  </si>
  <si>
    <t>MONTO ANNUAL  CON ITBIS (AVENA) LETRAS</t>
  </si>
  <si>
    <t xml:space="preserve">AZÚCAR CREMA </t>
  </si>
  <si>
    <t>MONTO ANNUAL  CON ITBIS (AZÚCAR CREMA )</t>
  </si>
  <si>
    <t>MONTO ANNUAL  CON ITBIS (AZÚCAR CREMA ) LETRAS</t>
  </si>
  <si>
    <t>ITBIS (AZÚCAR CREMA )</t>
  </si>
  <si>
    <t>BACALAO (FILLETE)</t>
  </si>
  <si>
    <t>MONTO ANNUAL  CON ITBIS (BACALAO (FILLETE))</t>
  </si>
  <si>
    <t>MONTO ANNUAL  CON ITBIS (BACALAO (FILLETE)) LETRAS</t>
  </si>
  <si>
    <t>ITBIS (BACALAO (FILLETE))</t>
  </si>
  <si>
    <t>BERENJENA GRANDE</t>
  </si>
  <si>
    <t>MONTO ANNUAL  CON ITBIS (BERENJENA GRANDE)</t>
  </si>
  <si>
    <t>MONTO ANNUAL  CON ITBIS (BERENJENA GRANDE) LETRAS</t>
  </si>
  <si>
    <t>CANELA</t>
  </si>
  <si>
    <t>MONTO ANNUAL  CON ITBIS (CANELA)</t>
  </si>
  <si>
    <t>MONTO ANNUAL  CON ITBIS (CANELA) LETRAS</t>
  </si>
  <si>
    <t>ITBIS (CANELA)</t>
  </si>
  <si>
    <t>CODITO</t>
  </si>
  <si>
    <t>MONTO ANNUAL  CON ITBIS (CODITO)</t>
  </si>
  <si>
    <t>MONTO ANNUAL  CON ITBIS (CODITO) LETRAS</t>
  </si>
  <si>
    <t>CEBOLLA ROJA</t>
  </si>
  <si>
    <t>MONTO ANNUAL  CON ITBIS (CEBOLLA ROJA)</t>
  </si>
  <si>
    <t>MONTO ANNUAL  CON ITBIS (CEBOLLA ROJA) LETRAS</t>
  </si>
  <si>
    <t>GALLETA SALADA</t>
  </si>
  <si>
    <t>MONTO ANNUAL  CON ITBIS (GALLETA SALADA)</t>
  </si>
  <si>
    <t>MONTO ANNUAL  CON ITBIS (GALLETA SALADA) LETRAS</t>
  </si>
  <si>
    <t>GUINEO MADURO</t>
  </si>
  <si>
    <t>MONTO ANNUAL  CON ITBIS (GUINEO MADURO)</t>
  </si>
  <si>
    <t>MONTO ANNUAL  CON ITBIS (GUINEO MADURO) LETRAS</t>
  </si>
  <si>
    <t xml:space="preserve">GUINEOS VERDES </t>
  </si>
  <si>
    <t>MONTO ANNUAL  CON ITBIS (GUINEOS VERDES )</t>
  </si>
  <si>
    <t>MONTO ANNUAL  CON ITBIS (GUINEOS VERDES ) LETRAS</t>
  </si>
  <si>
    <t>GUANDÚLES VERDES (ENLATADO)</t>
  </si>
  <si>
    <t>MONTO ANNUAL  CON ITBIS (GUANDÚLES VERDES (ENLATADO))</t>
  </si>
  <si>
    <t>MONTO ANNUAL  CON ITBIS (GUANDÚLES VERDES (ENLATADO)) LETRAS</t>
  </si>
  <si>
    <t>ITBIS (GUANDÚLES VERDES (ENLATADO))</t>
  </si>
  <si>
    <t xml:space="preserve">MAÍZ </t>
  </si>
  <si>
    <t>MONTO ANNUAL  CON ITBIS (MAÍZ )</t>
  </si>
  <si>
    <t>MONTO ANNUAL  CON ITBIS (MAÍZ ) LETRAS</t>
  </si>
  <si>
    <t>ITBIS (MAÍZ )</t>
  </si>
  <si>
    <t>HUEVO</t>
  </si>
  <si>
    <t>MONTO ANNUAL  CON ITBIS (HUEVO)</t>
  </si>
  <si>
    <t>MONTO ANNUAL  CON ITBIS (HUEVO) LETRAS</t>
  </si>
  <si>
    <t>HABICHUELA ROJAS (ENLATADA)</t>
  </si>
  <si>
    <t>MONTO ANNUAL  CON ITBIS (HABICHUELA ROJAS (ENLATADA))</t>
  </si>
  <si>
    <t>MONTO ANNUAL  CON ITBIS (HABICHUELA ROJAS (ENLATADA)) LETRAS</t>
  </si>
  <si>
    <t>ITBIS (HABICHUELA ROJAS (ENLATADA))</t>
  </si>
  <si>
    <t>MANTEQUILLA</t>
  </si>
  <si>
    <t>MONTO ANNUAL  CON ITBIS (MANTEQUILLA)</t>
  </si>
  <si>
    <t>MONTO ANNUAL  CON ITBIS (MANTEQUILLA) LETRAS</t>
  </si>
  <si>
    <t>ITBIS (MANTEQUILLA)</t>
  </si>
  <si>
    <t xml:space="preserve">PLÁTANO VERDE (GRANDE BARAHONERO) </t>
  </si>
  <si>
    <t>MONTO ANNUAL  CON ITBIS (PLÁTANO VERDE (GRANDE BARAHONERO) )</t>
  </si>
  <si>
    <t>MONTO ANNUAL  CON ITBIS (PLÁTANO VERDE (GRANDE BARAHONERO) ) LETRAS</t>
  </si>
  <si>
    <t>SARDINA</t>
  </si>
  <si>
    <t>MONTO ANNUAL  CON ITBIS (SARDINA)</t>
  </si>
  <si>
    <t>MONTO ANNUAL  CON ITBIS (SARDINA) LETRAS</t>
  </si>
  <si>
    <t>SAL YODADA</t>
  </si>
  <si>
    <t>MONTO ANNUAL  CON ITBIS (SAL YODADA)</t>
  </si>
  <si>
    <t>MONTO ANNUAL  CON ITBIS (SAL YODADA) LETRAS</t>
  </si>
  <si>
    <t>ITBIS (SAL YODADA)</t>
  </si>
  <si>
    <t>TOMATE</t>
  </si>
  <si>
    <t>MONTO ANNUAL  CON ITBIS (TOMATE)</t>
  </si>
  <si>
    <t>MONTO ANNUAL  CON ITBIS (TOMATE) LETRAS</t>
  </si>
  <si>
    <t>TAYOTA</t>
  </si>
  <si>
    <t>MONTO ANNUAL  CON ITBIS (TAYOTA)</t>
  </si>
  <si>
    <t>MONTO ANNUAL  CON ITBIS (TAYOTA) LETRAS</t>
  </si>
  <si>
    <t xml:space="preserve">ZANAHORIA </t>
  </si>
  <si>
    <t>MONTO ANNUAL  CON ITBIS (ZANAHORIA )</t>
  </si>
  <si>
    <t>MONTO ANNUAL  CON ITBIS (ZANAHORIA ) LETRAS</t>
  </si>
  <si>
    <t xml:space="preserve">HARINA DE MAÍZ </t>
  </si>
  <si>
    <t>Monto anual con ITBIS (HARINA DE MAÍZ )</t>
  </si>
  <si>
    <t>Monto anual con ITBIS (HARINA DE MAÍZ ) LETRAS</t>
  </si>
  <si>
    <t>PAN</t>
  </si>
  <si>
    <t>Monto anual con ITBIS (PAN)</t>
  </si>
  <si>
    <t>Monto anual con ITBIS (PAN) LETRAS</t>
  </si>
  <si>
    <t>QUESO CHEDDAR</t>
  </si>
  <si>
    <t>Monto anual con ITBIS (QUESO CHEDDAR)</t>
  </si>
  <si>
    <t>Monto anual con ITBIS (QUESO CHEDDAR) LETRAS</t>
  </si>
  <si>
    <t>ITBIS (QUESO CHEDDAR)</t>
  </si>
  <si>
    <t>VALOR TOTAL ADJUDICADO CON ITBIS</t>
  </si>
  <si>
    <t>VALOR TOTAL ADJUDICADO CON ITBIS LETRAS</t>
  </si>
  <si>
    <t>ITBIS</t>
  </si>
  <si>
    <t>ITBIS LETRAS</t>
  </si>
  <si>
    <t>SUBTOTAL ANUAL</t>
  </si>
  <si>
    <t>SUBTOTAL ANUAL LETRAS</t>
  </si>
  <si>
    <t>VALOR DEL ANTICIPO</t>
  </si>
  <si>
    <t>VALOR DEL ANTICIPO LETRAS</t>
  </si>
  <si>
    <t>VALOR GARANTIA DE FIEL CUMPLIMIENTO</t>
  </si>
  <si>
    <t>VALOR GARANTIA DE FIEL CUMPLIMIENTO LETRAS</t>
  </si>
  <si>
    <t>VALOR GARANTIA DEL BUEN USO DEL ANTICIPO</t>
  </si>
  <si>
    <t>80% DEL CONTRATO</t>
  </si>
  <si>
    <t>80% DEL CONTRATO EN LETRAS</t>
  </si>
  <si>
    <t>LOTE ADJUDICADO</t>
  </si>
  <si>
    <t>!!!!!!!</t>
  </si>
  <si>
    <t>ALCIDES MONTILLA HERNANDEZ</t>
  </si>
  <si>
    <t>SESENTA Y CINCO MIL SEISCIENTOS VEINTIUN PESOS DOMINICANOS CON 40/100 CENTAVOS</t>
  </si>
  <si>
    <t>OCHO MIL OCHOCIENTOS VEINTE PESOS DOMINICANOS CON 0/100 CENTAVOS</t>
  </si>
  <si>
    <t>CERO PESOS DOMINICANOS CON 0/100 CENTAVOS</t>
  </si>
  <si>
    <t>CIENTO CUARENTA MIL SEISCIENTOS CINCUENTA Y SEIS PESOS DOMINICANOS CON 0/100 CENTAVOS</t>
  </si>
  <si>
    <t>CIENTO CUATRO MIL SEISCIENTOS SESENTA Y TRES PESOS DOMINICANOS CON 0/100 CENTAVOS</t>
  </si>
  <si>
    <t>SIETE MIL ONCE PESOS DOMINICANOS CON 20/100 CENTAVOS</t>
  </si>
  <si>
    <t>CIENTO SESENTA Y OCHO MIL SEISCIENTOS NOVENTA Y TRES PESOS DOMINICANOS CON 0/100 CENTAVOS</t>
  </si>
  <si>
    <t>DIECINUEVE MIL SEISCIENTOS CINCUENTA Y TRES PESOS DOMINICANOS CON 20/100 CENTAVOS</t>
  </si>
  <si>
    <t>TREINTA Y DOS MIL QUINIENTOS PESOS DOMINICANOS CON 0/100 CENTAVOS</t>
  </si>
  <si>
    <t>SETENTA Y TRES MIL DOSCIENTOS DIECISEIS PESOS DOMINICANOS CON 0/100 CENTAVOS</t>
  </si>
  <si>
    <t>CIENTO CUARENTA MIL OCHENTA Y TRES PESOS DOMINICANOS CON 20/100 CENTAVOS</t>
  </si>
  <si>
    <t>SESENTA Y SIETE MIL QUINIENTOS OCHENTA Y CUATRO PESOS DOMINICANOS CON 0/100 CENTAVOS</t>
  </si>
  <si>
    <t>VEINTITRES MIL CIENTO VEINTIOCHO PESOS DOMINICANOS CON 0/100 CENTAVOS</t>
  </si>
  <si>
    <t>CUATROCIENTOS CINCUENTA MIL QUINIENTOS SESENTA PESOS DOMINICANOS CON 0/100 CENTAVOS</t>
  </si>
  <si>
    <t>NOVENTA Y TRES MIL SETECIENTOS OCHENTA Y SEIS PESOS DOMINICANOS CON 0/100 CENTAVOS</t>
  </si>
  <si>
    <t>DOCE MIL DOSCIENTOS VEINTICUATRO PESOS DOMINICANOS CON 80/100 CENTAVOS</t>
  </si>
  <si>
    <t>CINCUENTA Y CUATRO MIL CIENTO VEINTE PESOS DOMINICANOS CON 0/100 CENTAVOS</t>
  </si>
  <si>
    <t>UN MILLON CUATROCIENTOS SESENTA Y DOS MIL TRESCIENTOS DIECINUEVE PESOS DOMINICANOS CON 80/100 CENTAVOS</t>
  </si>
  <si>
    <t>SETENTA Y SIETE MIL DOSCIENTOS CINCO PESOS DOMINICANOS CON 11/100 CENTAVOS</t>
  </si>
  <si>
    <t>UN MILLON TRESCIENTOS OCHENTA Y CINCO MIL CIENTO CATORCE PESOS DOMINICANOS CON 69/100 CENTAVOS</t>
  </si>
  <si>
    <t>DOSCIENTOS NOVENTA Y DOS MIL CUATROCIENTOS SESENTA Y TRES PESOS DOMINICANOS CON 96/100 CENTAVOS</t>
  </si>
  <si>
    <t>CATORCE MIL SEISCIENTOS VEINTITRES PESOS DOMINICANOS CON 20/100 CENTAVOS</t>
  </si>
  <si>
    <t>UN MILLON CIENTO SESENTA Y NUEVE MIL OCHOCIENTOS CINCUENTA Y CINCO PESOS DOMINICANOS CON 84/100 CENTAVOS</t>
  </si>
  <si>
    <t>ALEX ELPIDIO CARRASCO PERALTA</t>
  </si>
  <si>
    <t>CIENTO TRECE MIL NOVENTA Y DOS PESOS DOMINICANOS CON 20/100 CENTAVOS</t>
  </si>
  <si>
    <t>QUINCE MIL CIENTO VEINTE PESOS DOMINICANOS CON 0/100 CENTAVOS</t>
  </si>
  <si>
    <t>VEINTISIETE MIL DOSCIENTOS DIECISEIS PESOS DOMINICANOS CON 0/100 CENTAVOS</t>
  </si>
  <si>
    <t>DOSCIENTOS DIECIOCHO MIL DIECISEIS PESOS DOMINICANOS CON 80/100 CENTAVOS</t>
  </si>
  <si>
    <t>CIENTO VEINTISEIS MIL DOSCIENTOS CUARENTA Y TRES PESOS DOMINICANOS CON 0/100 CENTAVOS</t>
  </si>
  <si>
    <t>OCHO MIL DOCE PESOS DOMINICANOS CON 80/100 CENTAVOS</t>
  </si>
  <si>
    <t>DOSCIENTOS SESENTA Y UN MIL SETECIENTOS SESENTA Y CINCO PESOS DOMINICANOS CON 0/100 CENTAVOS</t>
  </si>
  <si>
    <t>UN MIL OCHOCIENTOS NOVENTA PESOS DOMINICANOS CON 0/100 CENTAVOS</t>
  </si>
  <si>
    <t>VEINTIOCHO MIL SETENTA Y SEIS PESOS DOMINICANOS CON 0/100 CENTAVOS</t>
  </si>
  <si>
    <t>ONCE MIL NOVECIENTOS CINCUENTA Y CUATRO PESOS DOMINICANOS CON 80/100 CENTAVOS</t>
  </si>
  <si>
    <t>CUARENTA Y NUEVE MIL CUATROCIENTOS PESOS DOMINICANOS CON 0/100 CENTAVOS</t>
  </si>
  <si>
    <t>CINCUENTA Y TRES MIL NOVECIENTOS PESOS DOMINICANOS CON 0/100 CENTAVOS</t>
  </si>
  <si>
    <t>OCHENTA Y OCHO MIL OCHENTA Y OCHO PESOS DOMINICANOS CON 0/100 CENTAVOS</t>
  </si>
  <si>
    <t>CIENTO SESENTA Y OCHO MIL QUINIENTOS TREINTA Y SIETE PESOS DOMINICANOS CON 60/100 CENTAVOS</t>
  </si>
  <si>
    <t>VEINTISIETE MIL SEISCIENTOS PESOS DOMINICANOS CON 0/100 CENTAVOS</t>
  </si>
  <si>
    <t>CATORCE MIL CUATROCIENTOS SESENTA Y NUEVE PESOS DOMINICANOS CON 0/100 CENTAVOS</t>
  </si>
  <si>
    <t>CIENTO SIETE MIL CIENTO OCHENTA Y CUATRO PESOS DOMINICANOS CON 0/100 CENTAVOS</t>
  </si>
  <si>
    <t>DIECISIETE MIL NOVENTA Y CINCO PESOS DOMINICANOS CON 0/100 CENTAVOS</t>
  </si>
  <si>
    <t>VEINTISEIS MIL CUATROCIENTOS TREINTA Y DOS PESOS DOMINICANOS CON 0/100 CENTAVOS</t>
  </si>
  <si>
    <t>QUINIENTOS CUARENTA Y DOS MIL OCHENTA PESOS DOMINICANOS CON 0/100 CENTAVOS</t>
  </si>
  <si>
    <t>CIENTO TREINTA Y SIETE MIL CUATROCIENTOS CUARENTA Y CINCO PESOS DOMINICANOS CON 0/100 CENTAVOS</t>
  </si>
  <si>
    <t>DIECIOCHO MIL TRESCIENTOS TREINTA Y SIETE PESOS DOMINICANOS CON 20/100 CENTAVOS</t>
  </si>
  <si>
    <t>SESENTA Y NUEVE MIL NOVECIENTOS SESENTA PESOS DOMINICANOS CON 0/100 CENTAVOS</t>
  </si>
  <si>
    <t>UN MIL QUINIENTOS SETENTA Y NUEVE PESOS DOMINICANOS CON 0/100 CENTAVOS</t>
  </si>
  <si>
    <t>TRES MIL CIENTO CINCUENTA PESOS DOMINICANOS CON 0/100 CENTAVOS</t>
  </si>
  <si>
    <t>DOS MILLONES CIENTO TREINTA Y SEIS MIL SEISCIENTOS CUARENTA Y TRES PESOS DOMINICANOS CON 40/100 CENTAVOS</t>
  </si>
  <si>
    <t>CIENTO VEINTINUEVE MIL CUATROCIENTOS NOVENTA Y NUEVE PESOS DOMINICANOS CON 18/100 CENTAVOS</t>
  </si>
  <si>
    <t>DOS MILLONES SIETE MIL CIENTO CUARENTA Y CUATRO PESOS DOMINICANOS CON 22/100 CENTAVOS</t>
  </si>
  <si>
    <t>CUATROCIENTOS VEINTISIETE MIL TRESCIENTOS VEINTIOCHO PESOS DOMINICANOS CON 68/100 CENTAVOS</t>
  </si>
  <si>
    <t>VEINTIUN MIL TRESCIENTOS SESENTA Y SEIS PESOS DOMINICANOS CON 43/100 CENTAVOS</t>
  </si>
  <si>
    <t>UN MILLON SETECIENTOS NUEVE MIL TRESCIENTOS CATORCE PESOS DOMINICANOS CON 72/100 CENTAVOS</t>
  </si>
  <si>
    <t>ALEXANDRA VICENTE DE LA ROSA</t>
  </si>
  <si>
    <t>CINCUENTA MIL DOSCIENTOS SESENTA Y TRES PESOS DOMINICANOS CON 20/100 CENTAVOS</t>
  </si>
  <si>
    <t>SEIS MIL TRESCIENTOS PESOS DOMINICANOS CON 0/100 CENTAVOS</t>
  </si>
  <si>
    <t>CIENTO SIETE MIL DOSCIENTOS CINCUENTA PESOS DOMINICANOS CON 20/100 CENTAVOS</t>
  </si>
  <si>
    <t>OCHENTA MIL NOVECIENTOS VEINTICINCO PESOS DOMINICANOS CON 0/100 CENTAVOS</t>
  </si>
  <si>
    <t>CINCO MIL OCHO PESOS DOMINICANOS CON 0/100 CENTAVOS</t>
  </si>
  <si>
    <t>CIENTO TREINTA Y TRES MIL SETECIENTOS NOVENTA Y UN PESOS DOMINICANOS CON 0/100 CENTAVOS</t>
  </si>
  <si>
    <t>CATORCE MIL TREINTA Y OCHO PESOS DOMINICANOS CON 0/100 CENTAVOS</t>
  </si>
  <si>
    <t>VEINTICUATRO MIL SETECIENTOS PESOS DOMINICANOS CON 0/100 CENTAVOS</t>
  </si>
  <si>
    <t>CINCUENTA Y SIETE MIL CUATROCIENTOS OCHENTA Y SEIS PESOS DOMINICANOS CON 0/100 CENTAVOS</t>
  </si>
  <si>
    <t>CIENTO NUEVE MIL NOVECIENTOS OCHENTA Y SIETE PESOS DOMINICANOS CON 20/100 CENTAVOS</t>
  </si>
  <si>
    <t>CINCUENTA Y TRES MIL SESENTA Y CUATRO PESOS DOMINICANOS CON 0/100 CENTAVOS</t>
  </si>
  <si>
    <t>DIECISEIS MIL QUINIENTOS VEINTE PESOS DOMINICANOS CON 0/100 CENTAVOS</t>
  </si>
  <si>
    <t>TRESCIENTOS CINCUENTA Y TRES MIL SETECIENTOS SESENTA PESOS DOMINICANOS CON 0/100 CENTAVOS</t>
  </si>
  <si>
    <t>SETENTA Y DOS MIL SETECIENTOS SESENTA Y CINCO PESOS DOMINICANOS CON 0/100 CENTAVOS</t>
  </si>
  <si>
    <t>OCHO MIL SETECIENTOS TREINTA Y DOS PESOS DOMINICANOS CON 0/100 CENTAVOS</t>
  </si>
  <si>
    <t>CUARENTA Y UN MIL QUINIENTOS OCHENTA PESOS DOMINICANOS CON 0/100 CENTAVOS</t>
  </si>
  <si>
    <t>UN MILLON CIENTO TREINTA Y SEIS MIL CIENTO SESENTA Y NUEVE PESOS DOMINICANOS CON 60/100 CENTAVOS</t>
  </si>
  <si>
    <t>CINCUENTA Y NUEVE MIL TRESCIENTOS TRES PESOS DOMINICANOS CON 1/100 CENTAVOS</t>
  </si>
  <si>
    <t>UN MILLON SETENTA Y SEIS MIL OCHOCIENTOS SESENTA Y SEIS PESOS DOMINICANOS CON 59/100 CENTAVOS</t>
  </si>
  <si>
    <t>DOSCIENTOS VEINTISIETE MIL DOSCIENTOS TREINTA Y TRES PESOS DOMINICANOS CON 92/100 CENTAVOS</t>
  </si>
  <si>
    <t>ONCE MIL TRESCIENTOS SESENTA Y UN PESOS DOMINICANOS CON 70/100 CENTAVOS</t>
  </si>
  <si>
    <t>NOVECIENTOS OCHO MIL NOVECIENTOS TREINTA Y CINCO PESOS DOMINICANOS CON 68/100 CENTAVOS</t>
  </si>
  <si>
    <t>ALTAGRACIA JULIA BELTRE MELO</t>
  </si>
  <si>
    <t>SETENTA Y OCHO MIL CIENTO OCHENTA Y SIETE PESOS DOMINICANOS CON 20/100 CENTAVOS</t>
  </si>
  <si>
    <t>DIEZ MIL SETECIENTOS DIEZ PESOS DOMINICANOS CON 0/100 CENTAVOS</t>
  </si>
  <si>
    <t>CIENTO SESENTA Y TRES MIL QUINIENTOS DOCE PESOS DOMINICANOS CON 60/100 CENTAVOS</t>
  </si>
  <si>
    <t>CIENTO VEINTIUN MIL NOVECIENTOS VEINTISIETE PESOS DOMINICANOS CON 0/100 CENTAVOS</t>
  </si>
  <si>
    <t>OCHO MIL QUINIENTOS TRECE PESOS DOMINICANOS CON 60/100 CENTAVOS</t>
  </si>
  <si>
    <t>DOSCIENTOS TRES MIL QUINIENTOS NOVENTA Y CINCO PESOS DOMINICANOS CON 0/100 CENTAVOS</t>
  </si>
  <si>
    <t>VEINTICINCO MIL DOSCIENTOS SESENTA Y OCHO PESOS DOMINICANOS CON 40/100 CENTAVOS</t>
  </si>
  <si>
    <t>TREINTA Y SIETE MIL SETECIENTOS PESOS DOMINICANOS CON 0/100 CENTAVOS</t>
  </si>
  <si>
    <t>OCHENTA Y SEIS MIL OCHENTA Y SEIS PESOS DOMINICANOS CON 0/100 CENTAVOS</t>
  </si>
  <si>
    <t>CIENTO SESENTA Y CUATRO MIL SETECIENTOS SIETE PESOS DOMINICANOS CON 20/100 CENTAVOS</t>
  </si>
  <si>
    <t>SETENTA Y NUEVE MIL CUATROCIENTOS SESENTA Y CUATRO PESOS DOMINICANOS CON 0/100 CENTAVOS</t>
  </si>
  <si>
    <t>VEINTIOCHO MIL OCHENTA Y CUATRO PESOS DOMINICANOS CON 0/100 CENTAVOS</t>
  </si>
  <si>
    <t>QUINIENTOS VEINTINUEVE MIL SETECIENTOS SESENTA PESOS DOMINICANOS CON 0/100 CENTAVOS</t>
  </si>
  <si>
    <t>CIENTO ONCE MIL QUINIENTOS SETENTA Y TRES PESOS DOMINICANOS CON 0/100 CENTAVOS</t>
  </si>
  <si>
    <t>CATORCE MIL CUATROCIENTOS SIETE PESOS DOMINICANOS CON 80/100 CENTAVOS</t>
  </si>
  <si>
    <t>SESENTA Y TRES MIL TRESCIENTOS SESENTA PESOS DOMINICANOS CON 0/100 CENTAVOS</t>
  </si>
  <si>
    <t>UN MILLON SETECIENTOS VEINTISEIS MIL OCHOCIENTOS CINCUENTA Y CINCO PESOS DOMINICANOS CON 80/100 CENTAVOS</t>
  </si>
  <si>
    <t>NOVENTA Y DOS MIL CIENTO CUARENTA Y OCHO PESOS DOMINICANOS CON 33/100 CENTAVOS</t>
  </si>
  <si>
    <t>UN MILLON SEISCIENTOS TREINTA Y CUATRO MIL SETECIENTOS SIETE PESOS DOMINICANOS CON 47/100 CENTAVOS</t>
  </si>
  <si>
    <t>TRESCIENTOS CUARENTA Y CINCO MIL TRESCIENTOS SETENTA Y UN PESOS DOMINICANOS CON 16/100 CENTAVOS</t>
  </si>
  <si>
    <t>DIECISIETE MIL DOSCIENTOS SESENTA Y OCHO PESOS DOMINICANOS CON 56/100 CENTAVOS</t>
  </si>
  <si>
    <t>UN MILLON TRESCIENTOS OCHENTA Y UN MIL CUATROCIENTOS OCHENTA Y CUATRO PESOS DOMINICANOS CON 64/100 CENTAVOS</t>
  </si>
  <si>
    <t>AMARILIS FLORIAN SANCHEZ</t>
  </si>
  <si>
    <t>CINCUENTA Y UN MIL SEISCIENTOS CINCUENTA Y NUEVE PESOS DOMINICANOS CON 40/100 CENTAVOS</t>
  </si>
  <si>
    <t>CIENTO DIEZ MIL SETECIENTOS SESENTA Y SEIS PESOS DOMINICANOS CON 60/100 CENTAVOS</t>
  </si>
  <si>
    <t>OCHENTA Y TRES MIL OCHENTA Y TRES PESOS DOMINICANOS CON 0/100 CENTAVOS</t>
  </si>
  <si>
    <t>CINCUENTA Y NUEVE MIL CUATROCIENTOS OCHENTA Y OCHO PESOS DOMINICANOS CON 0/100 CENTAVOS</t>
  </si>
  <si>
    <t>CIENTO TRECE MIL OCHOCIENTOS DIECISIETE PESOS DOMINICANOS CON 60/100 CENTAVOS</t>
  </si>
  <si>
    <t>CINCUENTA Y CUATRO MIL NOVECIENTOS DOCE PESOS DOMINICANOS CON 0/100 CENTAVOS</t>
  </si>
  <si>
    <t>TRESCIENTOS SESENTA Y SEIS MIL OCHENTA PESOS DOMINICANOS CON 0/100 CENTAVOS</t>
  </si>
  <si>
    <t>SETENTA Y CUATRO MIL TRESCIENTOS OCHENTA Y DOS PESOS DOMINICANOS CON 0/100 CENTAVOS</t>
  </si>
  <si>
    <t>NUEVE MIL CIENTO SESENTA Y OCHO PESOS DOMINICANOS CON 60/100 CENTAVOS</t>
  </si>
  <si>
    <t>CUARENTA Y DOS MIL NOVECIENTOS PESOS DOMINICANOS CON 0/100 CENTAVOS</t>
  </si>
  <si>
    <t>UN MILLON CIENTO SESENTA Y SEIS MIL SEISCIENTOS CATORCE PESOS DOMINICANOS CON 20/100 CENTAVOS</t>
  </si>
  <si>
    <t>SESENTA MIL DOSCIENTOS TREINTA Y SIETE PESOS DOMINICANOS CON 94/100 CENTAVOS</t>
  </si>
  <si>
    <t>UN MILLON CIENTO SEIS MIL TRESCIENTOS SETENTA Y SEIS PESOS DOMINICANOS CON 26/100 CENTAVOS</t>
  </si>
  <si>
    <t>DOSCIENTOS TREINTA Y TRES MIL TRESCIENTOS VEINTIDOS PESOS DOMINICANOS CON 84/100 CENTAVOS</t>
  </si>
  <si>
    <t>ONCE MIL SEISCIENTOS SESENTA Y SEIS PESOS DOMINICANOS CON 14/100 CENTAVOS</t>
  </si>
  <si>
    <t>NOVECIENTOS TREINTA Y TRES MIL DOSCIENTOS NOVENTA Y UN PESOS DOMINICANOS CON 36/100 CENTAVOS</t>
  </si>
  <si>
    <t>ANGEL NATANAEL CUELLO YCIANO</t>
  </si>
  <si>
    <t>CINCUENTA Y CUATRO MIL CUATROCIENTOS CINCUENTA Y UN PESOS DOMINICANOS CON 80/100 CENTAVOS</t>
  </si>
  <si>
    <t>CIENTO DIECISEIS MIL CUARENTA Y UN PESOS DOMINICANOS CON 20/100 CENTAVOS</t>
  </si>
  <si>
    <t>OCHENTA Y SEIS MIL TRESCIENTOS VEINTE PESOS DOMINICANOS CON 0/100 CENTAVOS</t>
  </si>
  <si>
    <t>CIENTO CUARENTA Y CINCO MIL CUATROCIENTOS VEINTICINCO PESOS DOMINICANOS CON 0/100 CENTAVOS</t>
  </si>
  <si>
    <t>VEINTISEIS MIL PESOS DOMINICANOS CON 0/100 CENTAVOS</t>
  </si>
  <si>
    <t>SESENTA Y UN MIL CUATROCIENTOS NOVENTA PESOS DOMINICANOS CON 0/100 CENTAVOS</t>
  </si>
  <si>
    <t>CIENTO DIECISIETE MIL SEISCIENTOS CUARENTA Y OCHO PESOS DOMINICANOS CON 0/100 CENTAVOS</t>
  </si>
  <si>
    <t>CINCUENTA Y SEIS MIL SETECIENTOS SESENTA PESOS DOMINICANOS CON 0/100 CENTAVOS</t>
  </si>
  <si>
    <t>TRESCIENTOS SETENTA Y OCHO MIL CUATROCIENTOS PESOS DOMINICANOS CON 0/100 CENTAVOS</t>
  </si>
  <si>
    <t>SETENTA Y NUEVE MIL DOSCIENTOS TREINTA Y TRES PESOS DOMINICANOS CON 0/100 CENTAVOS</t>
  </si>
  <si>
    <t>DIEZ MIL CUARENTA Y UN PESOS DOMINICANOS CON 80/100 CENTAVOS</t>
  </si>
  <si>
    <t>CUARENTA Y CUATRO MIL OCHOCIENTOS OCHENTA PESOS DOMINICANOS CON 0/100 CENTAVOS</t>
  </si>
  <si>
    <t>UN MILLON DOSCIENTOS DIECIOCHO MIL QUINIENTOS CINCUENTA Y SEIS PESOS DOMINICANOS CON 80/100 CENTAVOS</t>
  </si>
  <si>
    <t>SESENTA Y TRES MIL OCHOCIENTOS OCHENTA Y CINCO PESOS DOMINICANOS CON 45/100 CENTAVOS</t>
  </si>
  <si>
    <t>UN MILLON CIENTO CINCUENTA Y CUATRO MIL SEISCIENTOS SETENTA Y UN PESOS DOMINICANOS CON 35/100 CENTAVOS</t>
  </si>
  <si>
    <t>DOSCIENTOS CUARENTA Y TRES MIL SETECIENTOS ONCE PESOS DOMINICANOS CON 36/100 CENTAVOS</t>
  </si>
  <si>
    <t>DOCE MIL CIENTO OCHENTA Y CINCO PESOS DOMINICANOS CON 57/100 CENTAVOS</t>
  </si>
  <si>
    <t>NOVECIENTOS SETENTA Y CUATRO MIL OCHOCIENTOS CUARENTA Y CINCO PESOS DOMINICANOS CON 44/100 CENTAVOS</t>
  </si>
  <si>
    <t>ANTONY GERARDO CUELLO MONTILLA</t>
  </si>
  <si>
    <t>CIENTO DIECISIETE MIL SETECIENTOS NOVENTA Y NUEVE PESOS DOMINICANOS CON 40/100 CENTAVOS</t>
  </si>
  <si>
    <t>OCHENTA Y OCHO MIL CUATROCIENTOS SETENTA Y OCHO PESOS DOMINICANOS CON 0/100 CENTAVOS</t>
  </si>
  <si>
    <t>SESENTA Y TRES MIL DOSCIENTOS SEIS PESOS DOMINICANOS CON 0/100 CENTAVOS</t>
  </si>
  <si>
    <t>CIENTO VEINTE MIL NOVECIENTOS TREINTA Y UN PESOS DOMINICANOS CON 20/100 CENTAVOS</t>
  </si>
  <si>
    <t>CINCUENTA Y OCHO MIL TRESCIENTOS CUARENTA Y CUATRO PESOS DOMINICANOS CON 0/100 CENTAVOS</t>
  </si>
  <si>
    <t>TRESCIENTOS OCHENTA Y OCHO MIL NOVECIENTOS SESENTA PESOS DOMINICANOS CON 0/100 CENTAVOS</t>
  </si>
  <si>
    <t>NUEVE MIL SEISCIENTOS CINCO PESOS DOMINICANOS CON 20/100 CENTAVOS</t>
  </si>
  <si>
    <t>CUARENTA Y CINCO MIL QUINIENTOS CUARENTA PESOS DOMINICANOS CON 0/100 CENTAVOS</t>
  </si>
  <si>
    <t>UN MILLON DOSCIENTOS TREINTA Y NUEVE MIL OCHOCIENTOS TREINTA Y NUEVE PESOS DOMINICANOS CON 60/100 CENTAVOS</t>
  </si>
  <si>
    <t>SESENTA Y CUATRO MIL CIENTO VEINTITRES PESOS DOMINICANOS CON 34/100 CENTAVOS</t>
  </si>
  <si>
    <t>UN MILLON CIENTO SETENTA Y CINCO MIL SETECIENTOS DIECISEIS PESOS DOMINICANOS CON 26/100 CENTAVOS</t>
  </si>
  <si>
    <t>DOSCIENTOS CUARENTA Y SIETE MIL NOVECIENTOS SESENTA Y SIETE PESOS DOMINICANOS CON 92/100 CENTAVOS</t>
  </si>
  <si>
    <t>DOCE MIL TRESCIENTOS NOVENTA Y OCHO PESOS DOMINICANOS CON 40/100 CENTAVOS</t>
  </si>
  <si>
    <t>NOVECIENTOS NOVENTA Y UN MIL OCHOCIENTOS SETENTA Y UN PESOS DOMINICANOS CON 68/100 CENTAVOS</t>
  </si>
  <si>
    <t>BRENNIS ANTONIO FELIZ MATOS</t>
  </si>
  <si>
    <t>SETENTA Y DOS MIL SEISCIENTOS DOS PESOS DOMINICANOS CON 40/100 CENTAVOS</t>
  </si>
  <si>
    <t>CIENTO CINCUENTA Y CUATRO MIL SETECIENTOS VEINTIUN PESOS DOMINICANOS CON 60/100 CENTAVOS</t>
  </si>
  <si>
    <t>CIENTO QUINCE MIL CUATROCIENTOS CINCUENTA Y TRES PESOS DOMINICANOS CON 0/100 CENTAVOS</t>
  </si>
  <si>
    <t>DOSCIENTOS NUEVE MIL CUATROCIENTOS DOCE PESOS DOMINICANOS CON 0/100 CENTAVOS</t>
  </si>
  <si>
    <t>TREINTA Y CINCO MIL CIEN PESOS DOMINICANOS CON 0/100 CENTAVOS</t>
  </si>
  <si>
    <t>SETENTA Y NUEVE MIL SETECIENTOS NOVENTA Y CUATRO PESOS DOMINICANOS CON 0/100 CENTAVOS</t>
  </si>
  <si>
    <t>CIENTO CINCUENTA Y DOS MIL SEISCIENTOS SESENTA Y OCHO PESOS DOMINICANOS CON 80/100 CENTAVOS</t>
  </si>
  <si>
    <t>SETENTA Y TRES MIL SEISCIENTOS CINCUENTA Y SEIS PESOS DOMINICANOS CON 0/100 CENTAVOS</t>
  </si>
  <si>
    <t>CUATROCIENTOS NOVENTA Y UN MIL CUARENTA PESOS DOMINICANOS CON 0/100 CENTAVOS</t>
  </si>
  <si>
    <t>CIENTO SEIS MIL SETECIENTOS VEINTIDOS PESOS DOMINICANOS CON 0/100 CENTAVOS</t>
  </si>
  <si>
    <t>TRECE MIL QUINIENTOS TREINTA Y CUATRO PESOS DOMINICANOS CON 60/100 CENTAVOS</t>
  </si>
  <si>
    <t>CINCUENTA Y NUEVE MIL CUATROCIENTOS PESOS DOMINICANOS CON 0/100 CENTAVOS</t>
  </si>
  <si>
    <t>UN MILLON SEISCIENTOS VEINTIOCHO MIL TRESCIENTOS TREINTA Y DOS PESOS DOMINICANOS CON 0/100 CENTAVOS</t>
  </si>
  <si>
    <t>OCHENTA Y NUEVE MIL CUATROCIENTOS VEINTINUEVE PESOS DOMINICANOS CON 80/100 CENTAVOS</t>
  </si>
  <si>
    <t>UN MILLON QUINIENTOS TREINTA Y OCHO MIL NOVECIENTOS DOS PESOS DOMINICANOS CON 20/100 CENTAVOS</t>
  </si>
  <si>
    <t>TRESCIENTOS VEINTICINCO MIL SEISCIENTOS SESENTA Y SEIS PESOS DOMINICANOS CON 40/100 CENTAVOS</t>
  </si>
  <si>
    <t>DIECISEIS MIL DOSCIENTOS OCHENTA Y TRES PESOS DOMINICANOS CON 32/100 CENTAVOS</t>
  </si>
  <si>
    <t>UN MILLON TRESCIENTOS DOS MIL SEISCIENTOS SESENTA Y CINCO PESOS DOMINICANOS CON 60/100 CENTAVOS</t>
  </si>
  <si>
    <t>BRUCELI ROMERO CALDERON</t>
  </si>
  <si>
    <t>CINCUENTA Y CINCO MIL OCHOCIENTOS CUARENTA Y OCHO PESOS DOMINICANOS CON 0/100 CENTAVOS</t>
  </si>
  <si>
    <t>CIENTO VEINTIUN MIL TRESCIENTOS QUINCE PESOS DOMINICANOS CON 80/100 CENTAVOS</t>
  </si>
  <si>
    <t>OCHENTA Y NUEVE MIL QUINIENTOS CINCUENTA Y SIETE PESOS DOMINICANOS CON 0/100 CENTAVOS</t>
  </si>
  <si>
    <t>SESENTA Y CUATRO MIL SEISCIENTOS TREINTA Y SEIS PESOS DOMINICANOS CON 0/100 CENTAVOS</t>
  </si>
  <si>
    <t>CIENTO VEINTITRES MIL SEISCIENTOS SESENTA Y SIETE PESOS DOMINICANOS CON 20/100 CENTAVOS</t>
  </si>
  <si>
    <t>CINCUENTA Y NUEVE MIL SEISCIENTOS SESENTA Y CUATRO PESOS DOMINICANOS CON 0/100 CENTAVOS</t>
  </si>
  <si>
    <t>TRESCIENTOS NOVENTA Y SIETE MIL SETECIENTOS SESENTA PESOS DOMINICANOS CON 0/100 CENTAVOS</t>
  </si>
  <si>
    <t>OCHENTA MIL OCHOCIENTOS CINCUENTA PESOS DOMINICANOS CON 0/100 CENTAVOS</t>
  </si>
  <si>
    <t>CUARENTA Y SEIS MIL DOSCIENTOS PESOS DOMINICANOS CON 0/100 CENTAVOS</t>
  </si>
  <si>
    <t>UN MILLON DOSCIENTOS SESENTA Y DOS MIL OCHOCIENTOS TREINTA PESOS DOMINICANOS CON 80/100 CENTAVOS</t>
  </si>
  <si>
    <t>SESENTA Y CINCO MIL CINCUENTA Y OCHO PESOS DOMINICANOS CON 26/100 CENTAVOS</t>
  </si>
  <si>
    <t>UN MILLON CIENTO NOVENTA Y SIETE MIL SETECIENTOS SETENTA Y DOS PESOS DOMINICANOS CON 54/100 CENTAVOS</t>
  </si>
  <si>
    <t>DOSCIENTOS CINCUENTA Y DOS MIL QUINIENTOS SESENTA Y SEIS PESOS DOMINICANOS CON 16/100 CENTAVOS</t>
  </si>
  <si>
    <t>DOCE MIL SEISCIENTOS VEINTIOCHO PESOS DOMINICANOS CON 31/100 CENTAVOS</t>
  </si>
  <si>
    <t>UN MILLON DIEZ MIL DOSCIENTOS SESENTA Y CUATRO PESOS DOMINICANOS CON 64/100 CENTAVOS</t>
  </si>
  <si>
    <t>CESAR EMMANUEL CASTILLO FELIZ</t>
  </si>
  <si>
    <t>CIENTO SESENTA Y OCHO MIL NOVECIENTOS CUARENTA PESOS DOMINICANOS CON 20/100 CENTAVOS</t>
  </si>
  <si>
    <t>VEINTIUN MIL CUATROCIENTOS VEINTE PESOS DOMINICANOS CON 0/100 CENTAVOS</t>
  </si>
  <si>
    <t>CIENTO TREINTA Y TRES MIL CINCUENTA Y SEIS PESOS DOMINICANOS CON 0/100 CENTAVOS</t>
  </si>
  <si>
    <t>DOSCIENTOS OCHENTA Y OCHO MIL TRESCIENTOS CUARENTA Y CUATRO PESOS DOMINICANOS CON 80/100 CENTAVOS</t>
  </si>
  <si>
    <t>CUARENTA Y NUEVE MIL SEISCIENTOS TREINTA Y CUATRO PESOS DOMINICANOS CON 0/100 CENTAVOS</t>
  </si>
  <si>
    <t>TRES MIL CUATRO PESOS DOMINICANOS CON 80/100 CENTAVOS</t>
  </si>
  <si>
    <t>DOSCIENTOS SETENTA Y TRES MIL TRESCIENTOS NOVENTA Y NUEVE PESOS DOMINICANOS CON 0/100 CENTAVOS</t>
  </si>
  <si>
    <t>CINCO MIL SEISCIENTOS SETENTA PESOS DOMINICANOS CON 0/100 CENTAVOS</t>
  </si>
  <si>
    <t>OCHO MIL CUATROCIENTOS VEINTIDOS PESOS DOMINICANOS CON 80/100 CENTAVOS</t>
  </si>
  <si>
    <t>CINCUENTA Y CINCO MIL TRESCIENTOS SESENTA Y NUEVE PESOS DOMINICANOS CON 60/100 CENTAVOS</t>
  </si>
  <si>
    <t>CINCUENTA MIL SETECIENTOS PESOS DOMINICANOS CON 0/100 CENTAVOS</t>
  </si>
  <si>
    <t>DOSCIENTOS SETENTA Y TRES MIL NOVECIENTOS PESOS DOMINICANOS CON 0/100 CENTAVOS</t>
  </si>
  <si>
    <t>TREINTA Y CINCO MIL CUATROCIENTOS SESENTA Y CUATRO PESOS DOMINICANOS CON 0/100 CENTAVOS</t>
  </si>
  <si>
    <t>SESENTA Y SIETE MIL OCHOCIENTOS CINCUENTA Y DOS PESOS DOMINICANOS CON 80/100 CENTAVOS</t>
  </si>
  <si>
    <t>CIENTO TREINTA Y DOS MIL PESOS DOMINICANOS CON 0/100 CENTAVOS</t>
  </si>
  <si>
    <t>CINCUENTA Y CINCO MIL SEISCIENTOS CINCUENTA PESOS DOMINICANOS CON 0/100 CENTAVOS</t>
  </si>
  <si>
    <t>CIENTO SESENTA Y CUATRO MIL DOSCIENTOS OCHO PESOS DOMINICANOS CON 0/100 CENTAVOS</t>
  </si>
  <si>
    <t>SETENTA Y DOS MIL TRESCIENTOS VEINTICINCO PESOS DOMINICANOS CON 0/100 CENTAVOS</t>
  </si>
  <si>
    <t>NUEVE MIL NOVECIENTOS DOCE PESOS DOMINICANOS CON 0/100 CENTAVOS</t>
  </si>
  <si>
    <t>DOSCIENTOS DIECIOCHO MIL DOSCIENTOS CUARENTA PESOS DOMINICANOS CON 0/100 CENTAVOS</t>
  </si>
  <si>
    <t>CIENTO TREINTA Y CUATRO MIL DOSCIENTOS ONCE PESOS DOMINICANOS CON 0/100 CENTAVOS</t>
  </si>
  <si>
    <t>DIECISEIS MIL QUINIENTOS NOVENTA PESOS DOMINICANOS CON 80/100 CENTAVOS</t>
  </si>
  <si>
    <t>CUARENTA Y CUATRO MIL DOSCIENTOS VEINTE PESOS DOMINICANOS CON 0/100 CENTAVOS</t>
  </si>
  <si>
    <t>CINCO MIL TRESCIENTOS SESENTA Y OCHO PESOS DOMINICANOS CON 60/100 CENTAVOS</t>
  </si>
  <si>
    <t>DOS MILLONES DOSCIENTOS NOVENTA Y OCHO MIL SEISCIENTOS TRECE PESOS DOMINICANOS CON 40/100 CENTAVOS</t>
  </si>
  <si>
    <t>CIENTO OCHENTA Y UN MIL SETECIENTOS SIETE PESOS DOMINICANOS CON 18/100 CENTAVOS</t>
  </si>
  <si>
    <t>DOS MILLONES CIENTO DIECISEIS MIL NOVECIENTOS SEIS PESOS DOMINICANOS CON 22/100 CENTAVOS</t>
  </si>
  <si>
    <t>CUATROCIENTOS CINCUENTA Y NUEVE MIL SETECIENTOS VEINTIDOS PESOS DOMINICANOS CON 68/100 CENTAVOS</t>
  </si>
  <si>
    <t>VEINTIDOS MIL NOVECIENTOS OCHENTA Y SEIS PESOS DOMINICANOS CON 13/100 CENTAVOS</t>
  </si>
  <si>
    <t>UN MILLON OCHOCIENTOS TREINTA Y OCHO MIL OCHOCIENTOS NOVENTA PESOS DOMINICANOS CON 72/100 CENTAVOS</t>
  </si>
  <si>
    <t>CINTHIA ARISLEIDA RAMIREZ PEÑA</t>
  </si>
  <si>
    <t>CIENTO SETENTA Y CUATRO MIL QUINIENTOS VEINTICINCO PESOS DOMINICANOS CON 0/100 CENTAVOS</t>
  </si>
  <si>
    <t>VEINTIDOS MIL CINCUENTA PESOS DOMINICANOS CON 0/100 CENTAVOS</t>
  </si>
  <si>
    <t>CIENTO SESENTA Y OCHO MIL TRESCIENTOS TREINTA Y SEIS PESOS DOMINICANOS CON 0/100 CENTAVOS</t>
  </si>
  <si>
    <t>DOSCIENTOS SETENTA Y NUEVE MIL QUINIENTOS CINCUENTA Y TRES PESOS DOMINICANOS CON 80/100 CENTAVOS</t>
  </si>
  <si>
    <t>DOSCIENTOS CUARENTA Y CUATRO MIL TRESCIENTOS CATORCE PESOS DOMINICANOS CON 0/100 CENTAVOS</t>
  </si>
  <si>
    <t>SIETE MIL CIENTO OCHENTA Y DOS PESOS DOMINICANOS CON 0/100 CENTAVOS</t>
  </si>
  <si>
    <t>SETENTA MIL CUATROCIENTOS SETENTA PESOS DOMINICANOS CON 40/100 CENTAVOS</t>
  </si>
  <si>
    <t>CUARENTA Y CINCO MIL QUINIENTOS PESOS DOMINICANOS CON 0/100 CENTAVOS</t>
  </si>
  <si>
    <t>TRESCIENTOS CUARENTA Y SEIS MIL QUINIENTOS PESOS DOMINICANOS CON 0/100 CENTAVOS</t>
  </si>
  <si>
    <t>CIENTO SESENTA Y SEIS MIL OCHOCIENTOS PESOS DOMINICANOS CON 0/100 CENTAVOS</t>
  </si>
  <si>
    <t>SETENTA MIL CIENTO DIECINUEVE PESOS DOMINICANOS CON 0/100 CENTAVOS</t>
  </si>
  <si>
    <t>CIENTO SESENTA Y SEIS MIL TRESCIENTOS VEINTE PESOS DOMINICANOS CON 0/100 CENTAVOS</t>
  </si>
  <si>
    <t>NOVENTA Y DOS MIL CINCUENTA PESOS DOMINICANOS CON 0/100 CENTAVOS</t>
  </si>
  <si>
    <t>CIENTO TRECE MIL CIENTO NOVENTA PESOS DOMINICANOS CON 0/100 CENTAVOS</t>
  </si>
  <si>
    <t>VEINTITRES MIL CIEN PESOS DOMINICANOS CON 0/100 CENTAVOS</t>
  </si>
  <si>
    <t>SEIS MIL SEISCIENTOS TREINTA Y UN PESOS DOMINICANOS CON 80/100 CENTAVOS</t>
  </si>
  <si>
    <t>TRECE MIL DOSCIENTOS TREINTA PESOS DOMINICANOS CON 0/100 CENTAVOS</t>
  </si>
  <si>
    <t>DOS MILLONES VEINTITRES MIL CUATROCIENTOS SEIS PESOS DOMINICANOS CON 60/100 CENTAVOS</t>
  </si>
  <si>
    <t>CIENTO OCHENTA Y TRES MIL OCHOCIENTOS SETENTA PESOS DOMINICANOS CON 85/100 CENTAVOS</t>
  </si>
  <si>
    <t>UN MILLON OCHOCIENTOS TREINTA Y NUEVE MIL QUINIENTOS TREINTA Y CINCO PESOS DOMINICANOS CON 75/100 CENTAVOS</t>
  </si>
  <si>
    <t>CUATROCIENTOS CUATRO MIL SEISCIENTOS OCHENTA Y UN PESOS DOMINICANOS CON 32/100 CENTAVOS</t>
  </si>
  <si>
    <t>VEINTE MIL DOSCIENTOS TREINTA Y CUATRO PESOS DOMINICANOS CON 7/100 CENTAVOS</t>
  </si>
  <si>
    <t>UN MILLON SEISCIENTOS DIECIOCHO MIL SETECIENTOS VEINTICINCO PESOS DOMINICANOS CON 28/100 CENTAVOS</t>
  </si>
  <si>
    <t>CRISTIAN SATURNINO LOPEZ ENCARNACION</t>
  </si>
  <si>
    <t>TREINTA Y TRES MIL QUINIENTOS OCHO PESOS DOMINICANOS CON 80/100 CENTAVOS</t>
  </si>
  <si>
    <t>TRES MIL SETECIENTOS OCHENTA PESOS DOMINICANOS CON 0/100 CENTAVOS</t>
  </si>
  <si>
    <t>SETENTA MIL TRESCIENTOS VEINTIOCHO PESOS DOMINICANOS CON 0/100 CENTAVOS</t>
  </si>
  <si>
    <t>CINCUENTA Y DOS MIL OCHOCIENTOS SETENTA Y UN PESOS DOMINICANOS CON 0/100 CENTAVOS</t>
  </si>
  <si>
    <t>OCHENTA Y SIETE MIL DOSCIENTOS CINCUENTA Y CINCO PESOS DOMINICANOS CON 0/100 CENTAVOS</t>
  </si>
  <si>
    <t>QUINCE MIL SEISCIENTOS PESOS DOMINICANOS CON 0/100 CENTAVOS</t>
  </si>
  <si>
    <t>TREINTA Y SIETE MIL CUATROCIENTOS SESENTA Y SEIS PESOS DOMINICANOS CON 0/100 CENTAVOS</t>
  </si>
  <si>
    <t>SETENTA Y UN MIL SEISCIENTOS OCHENTA Y TRES PESOS DOMINICANOS CON 20/100 CENTAVOS</t>
  </si>
  <si>
    <t>TREINTA Y CUATRO MIL QUINIENTOS OCHENTA Y CUATRO PESOS DOMINICANOS CON 0/100 CENTAVOS</t>
  </si>
  <si>
    <t>DOSCIENTOS TREINTA MIL QUINIENTOS SESENTA PESOS DOMINICANOS CON 0/100 CENTAVOS</t>
  </si>
  <si>
    <t>CUARENTA Y SEIS MIL OCHOCIENTOS NOVENTA Y TRES PESOS DOMINICANOS CON 0/100 CENTAVOS</t>
  </si>
  <si>
    <t>CINCO MIL SEISCIENTOS SETENTA Y CINCO PESOS DOMINICANOS CON 80/100 CENTAVOS</t>
  </si>
  <si>
    <t>VEINTISIETE MIL SESENTA PESOS DOMINICANOS CON 0/100 CENTAVOS</t>
  </si>
  <si>
    <t>SETECIENTOS TREINTA Y OCHO MIL SEISCIENTOS CUATRO PESOS DOMINICANOS CON 40/100 CENTAVOS</t>
  </si>
  <si>
    <t>TREINTA Y OCHO MIL QUINIENTOS VEINTINUEVE PESOS DOMINICANOS CON 2/100 CENTAVOS</t>
  </si>
  <si>
    <t>SETECIENTOS MIL SETENTA Y CINCO PESOS DOMINICANOS CON 38/100 CENTAVOS</t>
  </si>
  <si>
    <t>CIENTO CUARENTA Y SIETE MIL SETECIENTOS VEINTE PESOS DOMINICANOS CON 88/100 CENTAVOS</t>
  </si>
  <si>
    <t>SIETE MIL TRESCIENTOS OCHENTA Y SEIS PESOS DOMINICANOS CON 4/100 CENTAVOS</t>
  </si>
  <si>
    <t>QUINIENTOS NOVENTA MIL OCHOCIENTOS OCHENTA Y TRES PESOS DOMINICANOS CON 52/100 CENTAVOS</t>
  </si>
  <si>
    <t>CRUZ MIGUEL SENCION FIRPO</t>
  </si>
  <si>
    <t>OCHENTA Y CINCO MIL CIENTO SESENTA Y OCHO PESOS DOMINICANOS CON 20/100 CENTAVOS</t>
  </si>
  <si>
    <t>SEIS MIL CUARENTA Y OCHO PESOS DOMINICANOS CON 0/100 CENTAVOS</t>
  </si>
  <si>
    <t>CIENTO SETENTA MIL QUINIENTOS CUARENTA Y CINCO PESOS DOMINICANOS CON 40/100 CENTAVOS</t>
  </si>
  <si>
    <t>CIENTO DIECINUEVE MIL SETECIENTOS SESENTA Y NUEVE PESOS DOMINICANOS CON 0/100 CENTAVOS</t>
  </si>
  <si>
    <t>NUEVE MIL QUINIENTOS QUINCE PESOS DOMINICANOS CON 20/100 CENTAVOS</t>
  </si>
  <si>
    <t>DOSCIENTOS VEINTISEIS MIL OCHOCIENTOS SESENTA Y TRES PESOS DOMINICANOS CON 0/100 CENTAVOS</t>
  </si>
  <si>
    <t>TRESCIENTOS SETENTA Y OCHO PESOS DOMINICANOS CON 0/100 CENTAVOS</t>
  </si>
  <si>
    <t>TREINTA Y SEIS MIL CUATROCIENTOS NOVENTA Y OCHO PESOS DOMINICANOS CON 80/100 CENTAVOS</t>
  </si>
  <si>
    <t>DOS MIL QUINIENTOS DIECISEIS PESOS DOMINICANOS CON 80/100 CENTAVOS</t>
  </si>
  <si>
    <t>CUARENTA Y CUATRO MIL DOSCIENTOS PESOS DOMINICANOS CON 0/100 CENTAVOS</t>
  </si>
  <si>
    <t>DOCE MIL CIEN PESOS DOMINICANOS CON 0/100 CENTAVOS</t>
  </si>
  <si>
    <t>OCHENTA Y UN MIL SETECIENTOS NOVENTA Y SEIS PESOS DOMINICANOS CON 0/100 CENTAVOS</t>
  </si>
  <si>
    <t>CIENTO CINCUENTA Y SEIS MIL CUATROCIENTOS NOVENTA Y NUEVE PESOS DOMINICANOS CON 20/100 CENTAVOS</t>
  </si>
  <si>
    <t>SEIS MIL PESOS DOMINICANOS CON 0/100 CENTAVOS</t>
  </si>
  <si>
    <t>TRES MIL TRESCIENTOS TREINTA Y NUEVE PESOS DOMINICANOS CON 0/100 CENTAVOS</t>
  </si>
  <si>
    <t>OCHENTA Y UN MIL TRESCIENTOS DOCE PESOS DOMINICANOS CON 0/100 CENTAVOS</t>
  </si>
  <si>
    <t>TRES MIL NOVECIENTOS CUARENTA Y CINCO PESOS DOMINICANOS CON 0/100 CENTAVOS</t>
  </si>
  <si>
    <t>TREINTA Y UN MIL TRESCIENTOS OCHENTA Y OCHO PESOS DOMINICANOS CON 0/100 CENTAVOS</t>
  </si>
  <si>
    <t>QUINIENTOS TRES MIL TRESCIENTOS SESENTA PESOS DOMINICANOS CON 0/100 CENTAVOS</t>
  </si>
  <si>
    <t>CIENTO DIECIOCHO MIL CUARENTA Y UN PESOS DOMINICANOS CON 0/100 CENTAVOS</t>
  </si>
  <si>
    <t>QUINCE MIL SETECIENTOS DIECISIETE PESOS DOMINICANOS CON 60/100 CENTAVOS</t>
  </si>
  <si>
    <t>TRESCIENTOS QUINCE PESOS DOMINICANOS CON 80/100 CENTAVOS</t>
  </si>
  <si>
    <t>SEISCIENTOS TREINTA PESOS DOMINICANOS CON 0/100 CENTAVOS</t>
  </si>
  <si>
    <t>UN MILLON SETECIENTOS NOVENTA Y DOS MIL QUINIENTOS TREINTA Y SEIS PESOS DOMINICANOS CON 0/100 CENTAVOS</t>
  </si>
  <si>
    <t>CIENTO CUATRO MIL CIENTO VEINTIDOS PESOS DOMINICANOS CON 76/100 CENTAVOS</t>
  </si>
  <si>
    <t>UN MILLON SEISCIENTOS OCHENTA Y OCHO MIL CUATROCIENTOS TRECE PESOS DOMINICANOS CON 24/100 CENTAVOS</t>
  </si>
  <si>
    <t>TRESCIENTOS CINCUENTA Y OCHO MIL QUINIENTOS SIETE PESOS DOMINICANOS CON 20/100 CENTAVOS</t>
  </si>
  <si>
    <t>DIECISIETE MIL NOVECIENTOS VEINTICINCO PESOS DOMINICANOS CON 36/100 CENTAVOS</t>
  </si>
  <si>
    <t>UN MILLON CUATROCIENTOS TREINTA Y CUATRO MIL VEINTIOCHO PESOS DOMINICANOS CON 80/100 CENTAVOS</t>
  </si>
  <si>
    <t>DAIFEL MEDINA FELIZ</t>
  </si>
  <si>
    <t>CIENTO VEINTIUN MIL CUATROCIENTOS SESENTA Y NUEVE PESOS DOMINICANOS CON 40/100 CENTAVOS</t>
  </si>
  <si>
    <t>QUINCE MIL SETECIENTOS CINCUENTA PESOS DOMINICANOS CON 0/100 CENTAVOS</t>
  </si>
  <si>
    <t>CIENTO QUINCE MIL NOVECIENTOS VEINTE PESOS DOMINICANOS CON 0/100 CENTAVOS</t>
  </si>
  <si>
    <t>CIENTO NOVENTA Y TRES MIL CUATROCIENTOS DOS PESOS DOMINICANOS CON 0/100 CENTAVOS</t>
  </si>
  <si>
    <t>CIENTO SETENTA Y CUATRO MIL QUINIENTOS DIEZ PESOS DOMINICANOS CON 0/100 CENTAVOS</t>
  </si>
  <si>
    <t>CUARENTA Y NUEVE MIL SETENTA Y SIETE PESOS DOMINICANOS CON 60/100 CENTAVOS</t>
  </si>
  <si>
    <t>DOSCIENTOS TREINTA Y SEIS MIL QUINIENTOS PESOS DOMINICANOS CON 0/100 CENTAVOS</t>
  </si>
  <si>
    <t>CIENTO QUINCE MIL DOSCIENTOS PESOS DOMINICANOS CON 0/100 CENTAVOS</t>
  </si>
  <si>
    <t>CINCUENTA MIL OCHENTA Y CINCO PESOS DOMINICANOS CON 0/100 CENTAVOS</t>
  </si>
  <si>
    <t>CIENTO TRECE MIL QUINIENTOS VEINTE PESOS DOMINICANOS CON 0/100 CENTAVOS</t>
  </si>
  <si>
    <t>SESENTA Y CUATRO MIL CUATROCIENTOS TREINTA Y CINCO PESOS DOMINICANOS CON 0/100 CENTAVOS</t>
  </si>
  <si>
    <t>DIECISEIS MIL QUINIENTOS PESOS DOMINICANOS CON 0/100 CENTAVOS</t>
  </si>
  <si>
    <t>CINCO MIL CINCUENTA Y DOS PESOS DOMINICANOS CON 80/100 CENTAVOS</t>
  </si>
  <si>
    <t>DIEZ MIL OCHENTA PESOS DOMINICANOS CON 0/100 CENTAVOS</t>
  </si>
  <si>
    <t>UN MILLON CUATROCIENTOS OCHO MIL NOVECIENTOS CUARENTA Y SEIS PESOS DOMINICANOS CON 60/100 CENTAVOS</t>
  </si>
  <si>
    <t>CIENTO VEINTIOCHO MIL OCHOCIENTOS DIECISEIS PESOS DOMINICANOS CON 38/100 CENTAVOS</t>
  </si>
  <si>
    <t>UN MILLON DOSCIENTOS OCHENTA MIL CIENTO TREINTA PESOS DOMINICANOS CON 22/100 CENTAVOS</t>
  </si>
  <si>
    <t>DOSCIENTOS OCHENTA Y UN MIL SETECIENTOS OCHENTA Y NUEVE PESOS DOMINICANOS CON 32/100 CENTAVOS</t>
  </si>
  <si>
    <t>CATORCE MIL OCHENTA Y NUEVE PESOS DOMINICANOS CON 47/100 CENTAVOS</t>
  </si>
  <si>
    <t>UN MILLON CIENTO VEINTISIETE MIL CIENTO CINCUENTA Y SIETE PESOS DOMINICANOS CON 28/100 CENTAVOS</t>
  </si>
  <si>
    <t>DEIBY ALEXANDER DIAZ CUSTODIO</t>
  </si>
  <si>
    <t>SESENTA MIL TREINTA Y SEIS PESOS DOMINICANOS CON 60/100 CENTAVOS</t>
  </si>
  <si>
    <t>SIETE MIL QUINIENTOS SESENTA PESOS DOMINICANOS CON 0/100 CENTAVOS</t>
  </si>
  <si>
    <t>CIENTO TREINTA Y CINCO MIL TRESCIENTOS OCHENTA Y UN PESOS DOMINICANOS CON 40/100 CENTAVOS</t>
  </si>
  <si>
    <t>CIEN MIL TRESCIENTOS CUARENTA Y SIETE PESOS DOMINICANOS CON 0/100 CENTAVOS</t>
  </si>
  <si>
    <t>SEIS MIL NUEVE PESOS DOMINICANOS CON 60/100 CENTAVOS</t>
  </si>
  <si>
    <t>VEINTINUEVE MIL NOVECIENTOS PESOS DOMINICANOS CON 0/100 CENTAVOS</t>
  </si>
  <si>
    <t>SETENTA Y DOS MIL SETENTA Y DOS PESOS DOMINICANOS CON 0/100 CENTAVOS</t>
  </si>
  <si>
    <t>CIENTO TREINTA Y SIETE MIL OCHOCIENTOS NOVENTA Y CUATRO PESOS DOMINICANOS CON 40/100 CENTAVOS</t>
  </si>
  <si>
    <t>SESENTA Y SEIS MIL QUINIENTOS VEINTIOCHO PESOS DOMINICANOS CON 0/100 CENTAVOS</t>
  </si>
  <si>
    <t>DIECINUEVE MIL OCHOCIENTOS VEINTICUATRO PESOS DOMINICANOS CON 0/100 CENTAVOS</t>
  </si>
  <si>
    <t>CUATROCIENTOS CUARENTA Y TRES MIL QUINIENTOS VEINTE PESOS DOMINICANOS CON 0/100 CENTAVOS</t>
  </si>
  <si>
    <t>NOVENTA MIL QUINIENTOS CINCUENTA Y DOS PESOS DOMINICANOS CON 0/100 CENTAVOS</t>
  </si>
  <si>
    <t>DIEZ MIL NOVECIENTOS QUINCE PESOS DOMINICANOS CON 0/100 CENTAVOS</t>
  </si>
  <si>
    <t>CINCUENTA Y DOS MIL CIENTO CUARENTA PESOS DOMINICANOS CON 0/100 CENTAVOS</t>
  </si>
  <si>
    <t>UN MILLON CUATROCIENTOS VEINTIUN MIL VEINTISEIS PESOS DOMINICANOS CON 20/100 CENTAVOS</t>
  </si>
  <si>
    <t>SETENTA Y CUATRO MIL TRESCIENTOS SETENTA Y UN PESOS DOMINICANOS CON 39/100 CENTAVOS</t>
  </si>
  <si>
    <t>UN MILLON TRESCIENTOS CUARENTA Y SEIS MIL SEISCIENTOS CINCUENTA Y CUATRO PESOS DOMINICANOS CON 81/100 CENTAVOS</t>
  </si>
  <si>
    <t>DOSCIENTOS OCHENTA Y CUATRO MIL DOSCIENTOS CINCO PESOS DOMINICANOS CON 24/100 CENTAVOS</t>
  </si>
  <si>
    <t>CATORCE MIL DOSCIENTOS DIEZ PESOS DOMINICANOS CON 26/100 CENTAVOS</t>
  </si>
  <si>
    <t>UN MILLON CIENTO TREINTA Y SEIS MIL OCHOCIENTOS VEINTE PESOS DOMINICANOS CON 96/100 CENTAVOS</t>
  </si>
  <si>
    <t>ELSA NATIVIDAD FORTUNA BENITEZ</t>
  </si>
  <si>
    <t>CATORCE MIL CUATROCIENTOS NOVENTA PESOS DOMINICANOS CON 0/100 CENTAVOS</t>
  </si>
  <si>
    <t>DOSCIENTOS CINCUENTA Y OCHO MIL CUATROCIENTOS CINCUENTA Y CINCO PESOS DOMINICANOS CON 40/100 CENTAVOS</t>
  </si>
  <si>
    <t>CIENTO NOVENTA Y DOS MIL SESENTA Y DOS PESOS DOMINICANOS CON 0/100 CENTAVOS</t>
  </si>
  <si>
    <t>ONCE MIL QUINIENTOS DIECIOCHO PESOS DOMINICANOS CON 40/100 CENTAVOS</t>
  </si>
  <si>
    <t>TRESCIENTOS DIECINUEVE MIL NOVECIENTOS TREINTA Y CINCO PESOS DOMINICANOS CON 0/100 CENTAVOS</t>
  </si>
  <si>
    <t>CINCUENTA Y SIETE MIL DOSCIENTOS PESOS DOMINICANOS CON 0/100 CENTAVOS</t>
  </si>
  <si>
    <t>CIENTO TREINTA Y SIETE MIL QUINIENTOS SESENTA Y SEIS PESOS DOMINICANOS CON 0/100 CENTAVOS</t>
  </si>
  <si>
    <t>DOSCIENTOS SESENTA Y TRES MIL DOSCIENTOS TRES PESOS DOMINICANOS CON 20/100 CENTAVOS</t>
  </si>
  <si>
    <t>CIENTO VEINTISEIS MIL NOVECIENTOS OCHENTA Y CUATRO PESOS DOMINICANOS CON 0/100 CENTAVOS</t>
  </si>
  <si>
    <t>TREINTA Y SIETE MIL NOVECIENTOS NOVENTA Y SEIS PESOS DOMINICANOS CON 0/100 CENTAVOS</t>
  </si>
  <si>
    <t>OCHOCIENTOS CUARENTA Y SEIS MIL QUINIENTOS SESENTA PESOS DOMINICANOS CON 0/100 CENTAVOS</t>
  </si>
  <si>
    <t>CIENTO SETENTA Y CUATRO MIL SEISCIENTOS TREINTA Y SEIS PESOS DOMINICANOS CON 0/100 CENTAVOS</t>
  </si>
  <si>
    <t>VEINTIUN MIL OCHOCIENTOS TREINTA PESOS DOMINICANOS CON 0/100 CENTAVOS</t>
  </si>
  <si>
    <t>NOVENTA Y NUEVE MIL PESOS DOMINICANOS CON 0/100 CENTAVOS</t>
  </si>
  <si>
    <t>DOS MILLONES SETECIENTOS DIECINUEVE MIL CUATROCIENTOS CUATRO PESOS DOMINICANOS CON 20/100 CENTAVOS</t>
  </si>
  <si>
    <t>CIENTO CUARENTA Y DOS MIL SETECIENTOS VEINTISEIS PESOS DOMINICANOS CON 77/100 CENTAVOS</t>
  </si>
  <si>
    <t>DOS MILLONES QUINIENTOS SETENTA Y SEIS MIL SEISCIENTOS SETENTA Y SIETE PESOS DOMINICANOS CON 43/100 CENTAVOS</t>
  </si>
  <si>
    <t>QUINIENTOS CUARENTA Y TRES MIL OCHOCIENTOS OCHENTA PESOS DOMINICANOS CON 84/100 CENTAVOS</t>
  </si>
  <si>
    <t>VEINTISIETE MIL CIENTO NOVENTA Y CUATRO PESOS DOMINICANOS CON 4/100 CENTAVOS</t>
  </si>
  <si>
    <t>DOS MILLONES CIENTO SETENTA Y CINCO MIL QUINIENTOS VEINTITRES PESOS DOMINICANOS CON 36/100 CENTAVOS</t>
  </si>
  <si>
    <t>ELVIS GARCIA PIÑA</t>
  </si>
  <si>
    <t>CIENTO NUEVE MIL OCHO PESOS DOMINICANOS CON 40/100 CENTAVOS</t>
  </si>
  <si>
    <t>SETENTA Y NUEVE MIL OCHOCIENTOS CUARENTA Y SEIS PESOS DOMINICANOS CON 0/100 CENTAVOS</t>
  </si>
  <si>
    <t>CUATRO MIL QUINIENTOS SIETE PESOS DOMINICANOS CON 20/100 CENTAVOS</t>
  </si>
  <si>
    <t>VEINTITRES MIL CUATROCIENTOS PESOS DOMINICANOS CON 0/100 CENTAVOS</t>
  </si>
  <si>
    <t>CATORCE MIL OCHOCIENTOS SESENTA Y OCHO PESOS DOMINICANOS CON 0/100 CENTAVOS</t>
  </si>
  <si>
    <t>UN MILLON CIENTO TREINTA Y TRES MIL DOSCIENTOS DOS PESOS DOMINICANOS CON 60/100 CENTAVOS</t>
  </si>
  <si>
    <t>CINCUENTA Y NUEVE MIL TRESCIENTOS VEINTE PESOS DOMINICANOS CON 58/100 CENTAVOS</t>
  </si>
  <si>
    <t>UN MILLON SETENTA Y TRES MIL OCHOCIENTOS OCHENTA Y DOS PESOS DOMINICANOS CON 2/100 CENTAVOS</t>
  </si>
  <si>
    <t>DOSCIENTOS VEINTISEIS MIL SEISCIENTOS CUARENTA PESOS DOMINICANOS CON 52/100 CENTAVOS</t>
  </si>
  <si>
    <t>ONCE MIL TRESCIENTOS TREINTA Y DOS PESOS DOMINICANOS CON 3/100 CENTAVOS</t>
  </si>
  <si>
    <t>NOVECIENTOS SEIS MIL QUINIENTOS SESENTA Y DOS PESOS DOMINICANOS CON 8/100 CENTAVOS</t>
  </si>
  <si>
    <t>ENGELS ROMERO PEREZ</t>
  </si>
  <si>
    <t>CINCUENTA Y SIETE MIL DOSCIENTOS CUARENTA Y CUATRO PESOS DOMINICANOS CON 20/100 CENTAVOS</t>
  </si>
  <si>
    <t>SEIS MIL NOVECIENTOS TREINTA PESOS DOMINICANOS CON 0/100 CENTAVOS</t>
  </si>
  <si>
    <t>CIENTO VEINTICUATRO MIL OCHOCIENTOS TREINTA Y DOS PESOS DOMINICANOS CON 20/100 CENTAVOS</t>
  </si>
  <si>
    <t>NOVENTA Y DOS MIL SETECIENTOS NOVENTA Y CUATRO PESOS DOMINICANOS CON 0/100 CENTAVOS</t>
  </si>
  <si>
    <t>CINCO MIL QUINIENTOS OCHO PESOS DOMINICANOS CON 80/100 CENTAVOS</t>
  </si>
  <si>
    <t>CIENTO CINCUENTA Y UN MIL DOSCIENTOS CUARENTA Y DOS PESOS DOMINICANOS CON 0/100 CENTAVOS</t>
  </si>
  <si>
    <t>DIECISEIS MIL OCHOCIENTOS CUARENTA Y CINCO PESOS DOMINICANOS CON 60/100 CENTAVOS</t>
  </si>
  <si>
    <t>VEINTISIETE MIL TRESCIENTOS PESOS DOMINICANOS CON 0/100 CENTAVOS</t>
  </si>
  <si>
    <t>SESENTA Y SEIS MIL TRESCIENTOS CINCUENTA Y DOS PESOS DOMINICANOS CON 0/100 CENTAVOS</t>
  </si>
  <si>
    <t>CIENTO VEINTISEIS MIL NOVECIENTOS CINCUENTA PESOS DOMINICANOS CON 40/100 CENTAVOS</t>
  </si>
  <si>
    <t>SESENTA Y UN MIL DOSCIENTOS CUARENTA Y OCHO PESOS DOMINICANOS CON 0/100 CENTAVOS</t>
  </si>
  <si>
    <t>DIECIOCHO MIL CIENTO SETENTA Y DOS PESOS DOMINICANOS CON 0/100 CENTAVOS</t>
  </si>
  <si>
    <t>CUATROCIENTOS OCHO MIL TRESCIENTOS VEINTE PESOS DOMINICANOS CON 0/100 CENTAVOS</t>
  </si>
  <si>
    <t>OCHENTA Y CUATRO MIL OCHENTA Y CUATRO PESOS DOMINICANOS CON 0/100 CENTAVOS</t>
  </si>
  <si>
    <t>CUARENTA Y SIETE MIL QUINIENTOS VEINTE PESOS DOMINICANOS CON 0/100 CENTAVOS</t>
  </si>
  <si>
    <t>UN MILLON TRESCIENTOS CINCO MIL TRESCIENTOS OCHENTA Y CINCO PESOS DOMINICANOS CON 0/100 CENTAVOS</t>
  </si>
  <si>
    <t>SESENTA Y SIETE MIL OCHOCIENTOS CUARENTA Y CUATRO PESOS DOMINICANOS CON 53/100 CENTAVOS</t>
  </si>
  <si>
    <t>UN MILLON DOSCIENTOS TREINTA Y SIETE MIL QUINIENTOS CUARENTA PESOS DOMINICANOS CON 47/100 CENTAVOS</t>
  </si>
  <si>
    <t>DOSCIENTOS SESENTA Y UN MIL SETENTA Y SIETE PESOS DOMINICANOS CON 0/100 CENTAVOS</t>
  </si>
  <si>
    <t>TRECE MIL CINCUENTA Y TRES PESOS DOMINICANOS CON 85/100 CENTAVOS</t>
  </si>
  <si>
    <t>UN MILLON CUARENTA Y CUATRO MIL TRESCIENTOS OCHO PESOS DOMINICANOS CON 0/100 CENTAVOS</t>
  </si>
  <si>
    <t>ERASMO WILKI SANTOS  VILLEGAS</t>
  </si>
  <si>
    <t>CIENTO OCHO MIL NOVECIENTOS TRES PESOS DOMINICANOS CON 60/100 CENTAVOS</t>
  </si>
  <si>
    <t>DOSCIENTOS VEINTIOCHO MIL QUINIENTOS SESENTA Y SEIS PESOS DOMINICANOS CON 0/100 CENTAVOS</t>
  </si>
  <si>
    <t>CIENTO SESENTA Y SIETE MIL DOSCIENTOS CUARENTA Y CINCO PESOS DOMINICANOS CON 0/100 CENTAVOS</t>
  </si>
  <si>
    <t>DOSCIENTOS OCHENTA Y CINCO MIL TREINTA Y TRES PESOS DOMINICANOS CON 0/100 CENTAVOS</t>
  </si>
  <si>
    <t>TREINTA Y NUEVE MIL TRESCIENTOS SEIS PESOS DOMINICANOS CON 40/100 CENTAVOS</t>
  </si>
  <si>
    <t>CINCUENTA Y TRES MIL TRESCIENTOS PESOS DOMINICANOS CON 0/100 CENTAVOS</t>
  </si>
  <si>
    <t>CIENTO DIECIOCHO MIL CUATROCIENTOS CUATRO PESOS DOMINICANOS CON 0/100 CENTAVOS</t>
  </si>
  <si>
    <t>DOSCIENTOS VEINTISEIS MIL QUINIENTOS CUARENTA PESOS DOMINICANOS CON 80/100 CENTAVOS</t>
  </si>
  <si>
    <t>CIENTO NUEVE MIL DOSCIENTOS NOVENTA Y SEIS PESOS DOMINICANOS CON 0/100 CENTAVOS</t>
  </si>
  <si>
    <t>SETECIENTOS VEINTIOCHO MIL SEISCIENTOS CUARENTA PESOS DOMINICANOS CON 0/100 CENTAVOS</t>
  </si>
  <si>
    <t>CIENTO CINCUENTA Y UN MIL NOVECIENTOS NOVENTA Y OCHO PESOS DOMINICANOS CON 0/100 CENTAVOS</t>
  </si>
  <si>
    <t>DIECINUEVE MIL DOSCIENTOS DIEZ PESOS DOMINICANOS CON 40/100 CENTAVOS</t>
  </si>
  <si>
    <t>OCHENTA Y SIETE MIL SETECIENTOS OCHENTA PESOS DOMINICANOS CON 0/100 CENTAVOS</t>
  </si>
  <si>
    <t>DOS MILLONES TRESCIENTOS OCHENTA Y OCHO MIL DOSCIENTOS VEINTISIETE PESOS DOMINICANOS CON 60/100 CENTAVOS</t>
  </si>
  <si>
    <t>CIENTO VEINTINUEVE MIL OCHENTA Y SIETE PESOS DOMINICANOS CON 64/100 CENTAVOS</t>
  </si>
  <si>
    <t>DOS MILLONES DOSCIENTOS CINCUENTA Y NUEVE MIL CIENTO TREINTA Y NUEVE PESOS DOMINICANOS CON 96/100 CENTAVOS</t>
  </si>
  <si>
    <t>CUATROCIENTOS SETENTA Y SIETE MIL SEISCIENTOS CUARENTA Y CINCO PESOS DOMINICANOS CON 52/100 CENTAVOS</t>
  </si>
  <si>
    <t>VEINTITRES MIL OCHOCIENTOS OCHENTA Y DOS PESOS DOMINICANOS CON 28/100 CENTAVOS</t>
  </si>
  <si>
    <t>UN MILLON NOVECIENTOS DIEZ MIL QUINIENTOS OCHENTA Y DOS PESOS DOMINICANOS CON 8/100 CENTAVOS</t>
  </si>
  <si>
    <t>ERIDANIA RAMIREZ CASTILLO</t>
  </si>
  <si>
    <t>CIENTO DIECISIETE MIL DOSCIENTOS OCHENTA PESOS DOMINICANOS CON 80/100 CENTAVOS</t>
  </si>
  <si>
    <t>DIECISEIS MIL TRESCIENTOS OCHENTA PESOS DOMINICANOS CON 0/100 CENTAVOS</t>
  </si>
  <si>
    <t>VEINTISEIS MIL SETECIENTOS DOCE PESOS DOMINICANOS CON 0/100 CENTAVOS</t>
  </si>
  <si>
    <t>DOSCIENTOS TREINTA Y NUEVE MIL CIENTO QUINCE PESOS DOMINICANOS CON 20/100 CENTAVOS</t>
  </si>
  <si>
    <t>CIENTO TREINTA Y NUEVE MIL CIENTO NOVENTA Y UN PESOS DOMINICANOS CON 0/100 CENTAVOS</t>
  </si>
  <si>
    <t>NUEVE MIL CATORCE PESOS DOMINICANOS CON 40/100 CENTAVOS</t>
  </si>
  <si>
    <t>UN MIL QUINIENTOS DOCE PESOS DOMINICANOS CON 0/100 CENTAVOS</t>
  </si>
  <si>
    <t>NOVENTA Y NUEVE MIL OCHOCIENTOS CATORCE PESOS DOMINICANOS CON 0/100 CENTAVOS</t>
  </si>
  <si>
    <t>CIENTO NOVENTA MIL NOVECIENTOS SETENTA Y DOS PESOS DOMINICANOS CON 80/100 CENTAVOS</t>
  </si>
  <si>
    <t>ONCE MIL CIENTO TREINTA PESOS DOMINICANOS CON 0/100 CENTAVOS</t>
  </si>
  <si>
    <t>CIENTO DIECIOCHO MIL OCHO PESOS DOMINICANOS CON 0/100 CENTAVOS</t>
  </si>
  <si>
    <t>VEINTINUEVE MIL SETECIENTOS TREINTA Y SEIS PESOS DOMINICANOS CON 0/100 CENTAVOS</t>
  </si>
  <si>
    <t>SEISCIENTOS CATORCE MIL DOSCIENTOS CUARENTA PESOS DOMINICANOS CON 0/100 CENTAVOS</t>
  </si>
  <si>
    <t>CIENTO CINCUENTA MIL TRESCIENTOS OCHENTA Y UN PESOS DOMINICANOS CON 0/100 CENTAVOS</t>
  </si>
  <si>
    <t>DIECISIETE MIL NOVECIENTOS PESOS DOMINICANOS CON 60/100 CENTAVOS</t>
  </si>
  <si>
    <t>SETENTA Y SIETE MIL OCHOCIENTOS OCHENTA PESOS DOMINICANOS CON 0/100 CENTAVOS</t>
  </si>
  <si>
    <t>UN MIL DOSCIENTOS SESENTA Y TRES PESOS DOMINICANOS CON 20/100 CENTAVOS</t>
  </si>
  <si>
    <t>DOS MIL QUINIENTOS VEINTE PESOS DOMINICANOS CON 0/100 CENTAVOS</t>
  </si>
  <si>
    <t>DOS MILLONES TRESCIENTOS CUARENTA MIL NUEVE PESOS DOMINICANOS CON 80/100 CENTAVOS</t>
  </si>
  <si>
    <t>CIENTO TREINTA Y OCHO MIL DOSCIENTOS TREINTA PESOS DOMINICANOS CON 68/100 CENTAVOS</t>
  </si>
  <si>
    <t>DOS MILLONES DOSCIENTOS UN MIL SETECIENTOS SETENTA Y NUEVE PESOS DOMINICANOS CON 12/100 CENTAVOS</t>
  </si>
  <si>
    <t>CUATROCIENTOS SESENTA Y OCHO MIL UN PESOS DOMINICANOS CON 96/100 CENTAVOS</t>
  </si>
  <si>
    <t>VEINTITRES MIL CUATROCIENTOS PESOS DOMINICANOS CON 10/100 CENTAVOS</t>
  </si>
  <si>
    <t>UN MILLON OCHOCIENTOS SETENTA Y DOS MIL SIETE PESOS DOMINICANOS CON 84/100 CENTAVOS</t>
  </si>
  <si>
    <t>FRANCISCA MARTINEZ MONTERO DE QUEZADA</t>
  </si>
  <si>
    <t>NOVENTA Y TRES MIL QUINIENTOS CUARENTA Y CINCO PESOS DOMINICANOS CON 40/100 CENTAVOS</t>
  </si>
  <si>
    <t>TRECE MIL OCHOCIENTOS SESENTA PESOS DOMINICANOS CON 0/100 CENTAVOS</t>
  </si>
  <si>
    <t>CINCUENTA Y UN MIL CUATROCIENTOS OCHO PESOS DOMINICANOS CON 0/100 CENTAVOS</t>
  </si>
  <si>
    <t>CIENTO SETENTA Y CUATRO MIL SESENTA Y UN PESOS DOMINICANOS CON 80/100 CENTAVOS</t>
  </si>
  <si>
    <t>CINCUENTA Y NUEVE MIL TRESCIENTOS CUARENTA Y CINCO PESOS DOMINICANOS CON 0/100 CENTAVOS</t>
  </si>
  <si>
    <t>CUATRO MIL SEIS PESOS DOMINICANOS CON 40/100 CENTAVOS</t>
  </si>
  <si>
    <t>CIENTO NOVENTA Y UN MIL NOVECIENTOS SESENTA Y UN PESOS DOMINICANOS CON 0/100 CENTAVOS</t>
  </si>
  <si>
    <t>TRES MIL CUATROCIENTOS DOS PESOS DOMINICANOS CON 0/100 CENTAVOS</t>
  </si>
  <si>
    <t>VEINTITRES MIL DOSCIENTOS OCHENTA PESOS DOMINICANOS CON 40/100 CENTAVOS</t>
  </si>
  <si>
    <t>CIENTO DOS MIL TRESCIENTOS PESOS DOMINICANOS CON 0/100 CENTAVOS</t>
  </si>
  <si>
    <t>CUARENTA Y UN MIL CUATROCIENTOS SETENTA PESOS DOMINICANOS CON 0/100 CENTAVOS</t>
  </si>
  <si>
    <t>SETENTA Y NUEVE MIL TRESCIENTOS CUARENTA Y CUATRO PESOS DOMINICANOS CON 0/100 CENTAVOS</t>
  </si>
  <si>
    <t>CINCUENTA Y CUATRO MIL PESOS DOMINICANOS CON 0/100 CENTAVOS</t>
  </si>
  <si>
    <t>VEINTITRES MIL TRESCIENTOS SETENTA Y TRES PESOS DOMINICANOS CON 0/100 CENTAVOS</t>
  </si>
  <si>
    <t>OCHENTA Y SIETE MIL TRESCIENTOS OCHENTA Y CUATRO PESOS DOMINICANOS CON 0/100 CENTAVOS</t>
  </si>
  <si>
    <t>TREINTA Y CUATRO MIL CIENTO NOVENTA PESOS DOMINICANOS CON 0/100 CENTAVOS</t>
  </si>
  <si>
    <t>TRECE MIL DOSCIENTOS DIECISEIS PESOS DOMINICANOS CON 0/100 CENTAVOS</t>
  </si>
  <si>
    <t>DOSCIENTOS CINCUENTA Y CINCO MIL DOSCIENTOS PESOS DOMINICANOS CON 0/100 CENTAVOS</t>
  </si>
  <si>
    <t>NOVENTA Y SIETE MIL VEINTE PESOS DOMINICANOS CON 0/100 CENTAVOS</t>
  </si>
  <si>
    <t>DOCE MIL SEISCIENTOS SESENTA Y UN PESOS DOMINICANOS CON 40/100 CENTAVOS</t>
  </si>
  <si>
    <t>TREINTA Y NUEVE MIL SEISCIENTOS PESOS DOMINICANOS CON 0/100 CENTAVOS</t>
  </si>
  <si>
    <t>DOS MIL OCHOCIENTOS CUARENTA Y DOS PESOS DOMINICANOS CON 20/100 CENTAVOS</t>
  </si>
  <si>
    <t>UN MILLON QUINIENTOS CATORCE MIL OCHOCIENTOS SETENTA Y OCHO PESOS DOMINICANOS CON 60/100 CENTAVOS</t>
  </si>
  <si>
    <t>CIENTO OCHO MIL SETECIENTOS CINCUENTA Y OCHO PESOS DOMINICANOS CON 49/100 CENTAVOS</t>
  </si>
  <si>
    <t>UN MILLON CUATROCIENTOS SEIS MIL CIENTO VEINTE PESOS DOMINICANOS CON 11/100 CENTAVOS</t>
  </si>
  <si>
    <t>TRESCIENTOS DOS MIL NOVECIENTOS SETENTA Y CINCO PESOS DOMINICANOS CON 72/100 CENTAVOS</t>
  </si>
  <si>
    <t>QUINCE MIL CIENTO CUARENTA Y OCHO PESOS DOMINICANOS CON 79/100 CENTAVOS</t>
  </si>
  <si>
    <t>UN MILLON DOSCIENTOS ONCE MIL NOVECIENTOS DOS PESOS DOMINICANOS CON 88/100 CENTAVOS</t>
  </si>
  <si>
    <t>HANSSEL PIÑA GONZALEZ</t>
  </si>
  <si>
    <t>CIENTO CINCUENTA Y SEIS MIL TRESCIENTOS SETENTA Y CUATRO PESOS DOMINICANOS CON 40/100 CENTAVOS</t>
  </si>
  <si>
    <t>VEINTE MIL CIENTO SESENTA PESOS DOMINICANOS CON 0/100 CENTAVOS</t>
  </si>
  <si>
    <t>NOVENTA Y SEIS MIL DOSCIENTOS SESENTA Y CUATRO PESOS DOMINICANOS CON 0/100 CENTAVOS</t>
  </si>
  <si>
    <t>DOSCIENTOS OCHENTA Y UN MIL TRESCIENTOS DOCE PESOS DOMINICANOS CON 0/100 CENTAVOS</t>
  </si>
  <si>
    <t>DOSCIENTOS NOVENTA MIL OCHOCIENTOS CINCUENTA PESOS DOMINICANOS CON 0/100 CENTAVOS</t>
  </si>
  <si>
    <t>CUATRO MIL QUINIENTOS TREINTA Y SEIS PESOS DOMINICANOS CON 0/100 CENTAVOS</t>
  </si>
  <si>
    <t>CUARENTA MIL DOSCIENTOS SESENTA Y OCHO PESOS DOMINICANOS CON 80/100 CENTAVOS</t>
  </si>
  <si>
    <t>CIENTO NOVENTA Y SEIS MIL NOVECIENTOS PESOS DOMINICANOS CON 0/100 CENTAVOS</t>
  </si>
  <si>
    <t>SESENTA Y TRES MIL SETECIENTOS SETENTA Y OCHO PESOS DOMINICANOS CON 0/100 CENTAVOS</t>
  </si>
  <si>
    <t>CIENTO VEINTIDOS MIL VEINTICINCO PESOS DOMINICANOS CON 60/100 CENTAVOS</t>
  </si>
  <si>
    <t>NOVENTA Y SEIS MIL PESOS DOMINICANOS CON 0/100 CENTAVOS</t>
  </si>
  <si>
    <t>CUARENTA Y UN MIL CIENTO OCHENTA Y UN PESOS DOMINICANOS CON 0/100 CENTAVOS</t>
  </si>
  <si>
    <t>CIENTO CINCUENTA Y TRES MIL TRESCIENTOS OCHENTA Y CUATRO PESOS DOMINICANOS CON 0/100 CENTAVOS</t>
  </si>
  <si>
    <t>CINCUENTA Y DOS MIL SEISCIENTOS PESOS DOMINICANOS CON 0/100 CENTAVOS</t>
  </si>
  <si>
    <t>TRESCIENTOS NOVENTA Y DOS MIL CUATROCIENTOS OCHENTA PESOS DOMINICANOS CON 0/100 CENTAVOS</t>
  </si>
  <si>
    <t>CIENTO CUARENTA Y CINCO MIL QUINIENTOS TREINTA PESOS DOMINICANOS CON 0/100 CENTAVOS</t>
  </si>
  <si>
    <t>SESENTA MIL SESENTA PESOS DOMINICANOS CON 0/100 CENTAVOS</t>
  </si>
  <si>
    <t>CUATRO MIL CIENTO CINCO PESOS DOMINICANOS CON 40/100 CENTAVOS</t>
  </si>
  <si>
    <t>OCHO MIL CIENTO NOVENTA PESOS DOMINICANOS CON 0/100 CENTAVOS</t>
  </si>
  <si>
    <t>DOS MILLONES CUATROCIENTOS VEINTISIETE MIL SETECIENTOS DIECINUEVE PESOS DOMINICANOS CON 80/100 CENTAVOS</t>
  </si>
  <si>
    <t>CIENTO SETENTA Y DOS MIL SEISCIENTOS CINCUENTA Y CUATRO PESOS DOMINICANOS CON 92/100 CENTAVOS</t>
  </si>
  <si>
    <t>DOS MILLONES DOSCIENTOS CINCUENTA Y CINCO MIL SESENTA Y CUATRO PESOS DOMINICANOS CON 88/100 CENTAVOS</t>
  </si>
  <si>
    <t>CUATROCIENTOS OCHENTA Y CINCO MIL QUINIENTOS CUARENTA Y TRES PESOS DOMINICANOS CON 96/100 CENTAVOS</t>
  </si>
  <si>
    <t>VEINTICUATRO MIL DOSCIENTOS SETENTA Y SIETE PESOS DOMINICANOS CON 20/100 CENTAVOS</t>
  </si>
  <si>
    <t>UN MILLON NOVECIENTOS CUARENTA Y DOS MIL CIENTO SETENTA Y CINCO PESOS DOMINICANOS CON 84/100 CENTAVOS</t>
  </si>
  <si>
    <t>HECTOR MANUEL CABREJA CABREJA</t>
  </si>
  <si>
    <t>NOVENTA Y CUATRO MIL NOVECIENTOS CUARENTA Y UN PESOS DOMINICANOS CON 60/100 CENTAVOS</t>
  </si>
  <si>
    <t>VEINTICINCO MIL SETECIENTOS CUATRO PESOS DOMINICANOS CON 0/100 CENTAVOS</t>
  </si>
  <si>
    <t>CIENTO NOVENTA Y UN MIL SEISCIENTOS CUARENTA Y TRES PESOS DOMINICANOS CON 80/100 CENTAVOS</t>
  </si>
  <si>
    <t>CIENTO OCHO MIL NOVECIENTOS SETENTA Y NUEVE PESOS DOMINICANOS CON 0/100 CENTAVOS</t>
  </si>
  <si>
    <t>VEINTIDOS MIL CUATROCIENTOS SESENTA PESOS DOMINICANOS CON 80/100 CENTAVOS</t>
  </si>
  <si>
    <t>DIEZ MIL SEISCIENTOS NOVENTA Y SEIS PESOS DOMINICANOS CON 40/100 CENTAVOS</t>
  </si>
  <si>
    <t>CUARENTA Y UN MIL SEISCIENTOS PESOS DOMINICANOS CON 0/100 CENTAVOS</t>
  </si>
  <si>
    <t>CINCUENTA MIL SEISCIENTOS PESOS DOMINICANOS CON 0/100 CENTAVOS</t>
  </si>
  <si>
    <t>SETENTA Y OCHO MIL SETENTA Y OCHO PESOS DOMINICANOS CON 0/100 CENTAVOS</t>
  </si>
  <si>
    <t>CIENTO CUARENTA Y NUEVE MIL TRESCIENTOS OCHENTA Y CINCO PESOS DOMINICANOS CON 60/100 CENTAVOS</t>
  </si>
  <si>
    <t>VEINTISEIS MIL CUATROCIENTOS PESOS DOMINICANOS CON 0/100 CENTAVOS</t>
  </si>
  <si>
    <t>NOVENTA Y SEIS MIL TRESCIENTOS SESENTA PESOS DOMINICANOS CON 0/100 CENTAVOS</t>
  </si>
  <si>
    <t>QUINCE MIL SETECIENTOS OCHENTA PESOS DOMINICANOS CON 0/100 CENTAVOS</t>
  </si>
  <si>
    <t>CUATROCIENTOS OCHENTA MIL CUATROCIENTOS OCHENTA PESOS DOMINICANOS CON 0/100 CENTAVOS</t>
  </si>
  <si>
    <t>CIENTO DIECINUEVE MIL SEISCIENTOS CINCUENTA Y OCHO PESOS DOMINICANOS CON 0/100 CENTAVOS</t>
  </si>
  <si>
    <t>SESENTA Y UN MIL TRESCIENTOS OCHENTA PESOS DOMINICANOS CON 0/100 CENTAVOS</t>
  </si>
  <si>
    <t>UN MILLON OCHOCIENTOS SETENTA Y SEIS MIL QUINIENTOS TREINTA Y SEIS PESOS DOMINICANOS CON 20/100 CENTAVOS</t>
  </si>
  <si>
    <t>CIENTO DOCE MIL TREINTA Y OCHO PESOS DOMINICANOS CON 85/100 CENTAVOS</t>
  </si>
  <si>
    <t>UN MILLON SETECIENTOS SESENTA Y CUATRO MIL CUATROCIENTOS NOVENTA Y SIETE PESOS DOMINICANOS CON 35/100 CENTAVOS</t>
  </si>
  <si>
    <t>TRESCIENTOS SETENTA Y CINCO MIL TRESCIENTOS SIETE PESOS DOMINICANOS CON 24/100 CENTAVOS</t>
  </si>
  <si>
    <t>DIECIOCHO MIL SETECIENTOS SESENTA Y CINCO PESOS DOMINICANOS CON 36/100 CENTAVOS</t>
  </si>
  <si>
    <t>UN MILLON QUINIENTOS UN MIL DOSCIENTOS VEINTIOCHO PESOS DOMINICANOS CON 96/100 CENTAVOS</t>
  </si>
  <si>
    <t>HENRY ADMIN MARTINEZ MORILLO</t>
  </si>
  <si>
    <t>SESENTA Y SIETE MIL DIECISIETE PESOS DOMINICANOS CON 60/100 CENTAVOS</t>
  </si>
  <si>
    <t>CIENTO CUARENTA Y CUATRO MIL CIENTO SETENTA Y DOS PESOS DOMINICANOS CON 40/100 CENTAVOS</t>
  </si>
  <si>
    <t>CIENTO SEIS MIL OCHOCIENTOS VEINTIUN PESOS DOMINICANOS CON 0/100 CENTAVOS</t>
  </si>
  <si>
    <t>TREINTA Y UN MIL DOSCIENTOS PESOS DOMINICANOS CON 0/100 CENTAVOS</t>
  </si>
  <si>
    <t>SETENTA Y SIETE MIL DOSCIENTOS VEINTE PESOS DOMINICANOS CON 0/100 CENTAVOS</t>
  </si>
  <si>
    <t>CIENTO CUARENTA Y SIETE MIL SETECIENTOS CUARENTA Y CUATRO PESOS DOMINICANOS CON 0/100 CENTAVOS</t>
  </si>
  <si>
    <t>SETENTA Y UN MIL DOSCIENTOS OCHENTA PESOS DOMINICANOS CON 0/100 CENTAVOS</t>
  </si>
  <si>
    <t>CUATROCIENTOS SETENTA Y CINCO MIL DOSCIENTOS PESOS DOMINICANOS CON 0/100 CENTAVOS</t>
  </si>
  <si>
    <t>ONCE MIL SETECIENTOS OCHENTA Y OCHO PESOS DOMINICANOS CON 20/100 CENTAVOS</t>
  </si>
  <si>
    <t>CINCUENTA Y CINCO MIL CUATROCIENTOS CUARENTA PESOS DOMINICANOS CON 0/100 CENTAVOS</t>
  </si>
  <si>
    <t>UN MILLON QUINIENTOS NUEVE MIL SEISCIENTOS CINCUENTA Y DOS PESOS DOMINICANOS CON 40/100 CENTAVOS</t>
  </si>
  <si>
    <t>SETENTA Y SIETE MIL SETECIENTOS SESENTA Y NUEVE PESOS DOMINICANOS CON 60/100 CENTAVOS</t>
  </si>
  <si>
    <t>UN MILLON CUATROCIENTOS TREINTA Y UN MIL OCHOCIENTOS OCHENTA Y DOS PESOS DOMINICANOS CON 80/100 CENTAVOS</t>
  </si>
  <si>
    <t>TRESCIENTOS UN MIL NOVECIENTOS TREINTA PESOS DOMINICANOS CON 48/100 CENTAVOS</t>
  </si>
  <si>
    <t>QUINCE MIL NOVENTA Y SEIS PESOS DOMINICANOS CON 52/100 CENTAVOS</t>
  </si>
  <si>
    <t>UN MILLON DOSCIENTOS SIETE MIL SETECIENTOS VEINTIUN PESOS DOMINICANOS CON 92/100 CENTAVOS</t>
  </si>
  <si>
    <t>INDHIRA AYASIRA GOMEZ MONTERO</t>
  </si>
  <si>
    <t>OCHENTA Y DOS MIL CUATRO PESOS DOMINICANOS CON 0/100 CENTAVOS</t>
  </si>
  <si>
    <t>CINCUENTA Y OCHO MIL NOVECIENTOS DIECISEIS PESOS DOMINICANOS CON 0/100 CENTAVOS</t>
  </si>
  <si>
    <t>CIENTO DOCE MIL SETECIENTOS VEINTITRES PESOS DOMINICANOS CON 20/100 CENTAVOS</t>
  </si>
  <si>
    <t>CINCUENTA Y CUATRO MIL TRESCIENTOS OCHENTA Y CUATRO PESOS DOMINICANOS CON 0/100 CENTAVOS</t>
  </si>
  <si>
    <t>TRESCIENTOS SESENTA Y DOS MIL QUINIENTOS SESENTA PESOS DOMINICANOS CON 0/100 CENTAVOS</t>
  </si>
  <si>
    <t>CUARENTA Y DOS MIL DOSCIENTOS CUARENTA PESOS DOMINICANOS CON 0/100 CENTAVOS</t>
  </si>
  <si>
    <t>UN MILLON CIENTO CINCUENTA Y NUEVE MIL CIENTO SESENTA PESOS DOMINICANOS CON 80/100 CENTAVOS</t>
  </si>
  <si>
    <t>UN MILLON NOVENTA Y OCHO MIL NOVECIENTOS VEINTIDOS PESOS DOMINICANOS CON 86/100 CENTAVOS</t>
  </si>
  <si>
    <t>DOSCIENTOS TREINTA Y UN MIL OCHOCIENTOS TREINTA Y DOS PESOS DOMINICANOS CON 16/100 CENTAVOS</t>
  </si>
  <si>
    <t>ONCE MIL QUINIENTOS NOVENTA Y UN PESOS DOMINICANOS CON 61/100 CENTAVOS</t>
  </si>
  <si>
    <t>NOVECIENTOS VEINTISIETE MIL TRESCIENTOS VEINTIOCHO PESOS DOMINICANOS CON 64/100 CENTAVOS</t>
  </si>
  <si>
    <t>JOSE OSCAR GALAN GARCIA</t>
  </si>
  <si>
    <t>CIENTO CINCUENTA Y NUEVE MIL CIENTO SESENTA Y SEIS PESOS DOMINICANOS CON 80/100 CENTAVOS</t>
  </si>
  <si>
    <t>VEINTIDOS MIL SEISCIENTOS OCHENTA PESOS DOMINICANOS CON 0/100 CENTAVOS</t>
  </si>
  <si>
    <t>CIENTO SEIS MIL TRESCIENTOS CUARENTA Y CUATRO PESOS DOMINICANOS CON 0/100 CENTAVOS</t>
  </si>
  <si>
    <t>SETENTA Y UN MIL DOSCIENTOS CATORCE PESOS DOMINICANOS CON 0/100 CENTAVOS</t>
  </si>
  <si>
    <t>DOSCIENTOS NOVENTA Y SEIS MIL SEISCIENTOS SESENTA Y SIETE PESOS DOMINICANOS CON 0/100 CENTAVOS</t>
  </si>
  <si>
    <t>SEIS MIL OCHOCIENTOS CUATRO PESOS DOMINICANOS CON 0/100 CENTAVOS</t>
  </si>
  <si>
    <t>CUARENTA Y CINCO MIL NOVECIENTOS TREINTA Y UN PESOS DOMINICANOS CON 60/100 CENTAVOS</t>
  </si>
  <si>
    <t>DOSCIENTOS TRECE MIL CUATROCIENTOS PESOS DOMINICANOS CON 0/100 CENTAVOS</t>
  </si>
  <si>
    <t>CINCUENTA MIL SEISCIENTOS VEINTIDOS PESOS DOMINICANOS CON 0/100 CENTAVOS</t>
  </si>
  <si>
    <t>NOVENTA Y SEIS MIL OCHOCIENTOS CINCUENTA Y CUATRO PESOS DOMINICANOS CON 40/100 CENTAVOS</t>
  </si>
  <si>
    <t>CIENTO OCHO MIL PESOS DOMINICANOS CON 0/100 CENTAVOS</t>
  </si>
  <si>
    <t>CUARENTA Y SIETE MIL OCHOCIENTOS CINCUENTA Y NUEVE PESOS DOMINICANOS CON 0/100 CENTAVOS</t>
  </si>
  <si>
    <t>CIENTO CUARENTA Y NUEVE MIL CIENTO SESENTA PESOS DOMINICANOS CON 0/100 CENTAVOS</t>
  </si>
  <si>
    <t>SESENTA Y UN MIL OCHOCIENTOS CINCO PESOS DOMINICANOS CON 0/100 CENTAVOS</t>
  </si>
  <si>
    <t>TRESCIENTOS ONCE MIL QUINIENTOS VEINTE PESOS DOMINICANOS CON 0/100 CENTAVOS</t>
  </si>
  <si>
    <t>CIENTO CUARENTA MIL SEISCIENTOS SETENTA Y NUEVE PESOS DOMINICANOS CON 0/100 CENTAVOS</t>
  </si>
  <si>
    <t>DIECIOCHO MIL SETECIENTOS SETENTA Y TRES PESOS DOMINICANOS CON 80/100 CENTAVOS</t>
  </si>
  <si>
    <t>CINCUENTA Y CUATRO MIL SETECIENTOS OCHENTA PESOS DOMINICANOS CON 0/100 CENTAVOS</t>
  </si>
  <si>
    <t>SEIS MIL PESOS DOMINICANOS CON 20/100 CENTAVOS</t>
  </si>
  <si>
    <t>ONCE MIL NOVECIENTOS SETENTA PESOS DOMINICANOS CON 0/100 CENTAVOS</t>
  </si>
  <si>
    <t>DOS MILLONES TRESCIENTOS CINCUENTA MIL TRESCIENTOS NOVENTA Y SIETE PESOS DOMINICANOS CON 80/100 CENTAVOS</t>
  </si>
  <si>
    <t>CIENTO SETENTA Y SIETE MIL SEISCIENTOS SESENTA Y NUEVE PESOS DOMINICANOS CON 46/100 CENTAVOS</t>
  </si>
  <si>
    <t>DOS MILLONES CIENTO SETENTA Y DOS MIL SETECIENTOS VEINTIOCHO PESOS DOMINICANOS CON 34/100 CENTAVOS</t>
  </si>
  <si>
    <t>CUATROCIENTOS SETENTA MIL SETENTA Y NUEVE PESOS DOMINICANOS CON 56/100 CENTAVOS</t>
  </si>
  <si>
    <t>VEINTITRES MIL QUINIENTOS TRES PESOS DOMINICANOS CON 98/100 CENTAVOS</t>
  </si>
  <si>
    <t>UN MILLON OCHOCIENTOS OCHENTA MIL TRESCIENTOS DIECIOCHO PESOS DOMINICANOS CON 24/100 CENTAVOS</t>
  </si>
  <si>
    <t xml:space="preserve">JOSE RAFAEL GENAO CONCEPCION </t>
  </si>
  <si>
    <t>OCHENTA Y SIETE MIL NOVECIENTOS SESENTA PESOS DOMINICANOS CON 60/100 CENTAVOS</t>
  </si>
  <si>
    <t>VEINTITRES MIL CIENTO OCHENTA Y CUATRO PESOS DOMINICANOS CON 0/100 CENTAVOS</t>
  </si>
  <si>
    <t>CIENTO SETENTA Y CINCO MIL OCHOCIENTOS VEINTE PESOS DOMINICANOS CON 0/100 CENTAVOS</t>
  </si>
  <si>
    <t>NOVENTA Y SIETE MIL CIENTO DIEZ PESOS DOMINICANOS CON 0/100 CENTAVOS</t>
  </si>
  <si>
    <t>DIEZ MIL SESENTA Y SIETE PESOS DOMINICANOS CON 20/100 CENTAVOS</t>
  </si>
  <si>
    <t>TREINTA Y NUEVE MIL PESOS DOMINICANOS CON 0/100 CENTAVOS</t>
  </si>
  <si>
    <t>CUARENTA Y CINCO MIL CIEN PESOS DOMINICANOS CON 0/100 CENTAVOS</t>
  </si>
  <si>
    <t>SESENTA Y NUEVE MIL CUATROCIENTOS NOVENTA Y OCHO PESOS DOMINICANOS CON 0/100 CENTAVOS</t>
  </si>
  <si>
    <t>CIENTO TREINTA Y DOS MIL NOVECIENTOS SESENTA Y NUEVE PESOS DOMINICANOS CON 60/100 CENTAVOS</t>
  </si>
  <si>
    <t>VEINTICINCO MIL DOSCIENTOS PESOS DOMINICANOS CON 0/100 CENTAVOS</t>
  </si>
  <si>
    <t>OCHENTA Y CINCO MIL OCHOCIENTOS PESOS DOMINICANOS CON 0/100 CENTAVOS</t>
  </si>
  <si>
    <t>CUATROCIENTOS VEINTISIETE MIL SEISCIENTOS OCHENTA PESOS DOMINICANOS CON 0/100 CENTAVOS</t>
  </si>
  <si>
    <t>CIENTO OCHO MIL TRESCIENTOS TREINTA Y NUEVE PESOS DOMINICANOS CON 0/100 CENTAVOS</t>
  </si>
  <si>
    <t>UN MILLON SEISCIENTOS NOVENTA Y TRES MIL SEISCIENTOS TREINTA Y TRES PESOS DOMINICANOS CON 20/100 CENTAVOS</t>
  </si>
  <si>
    <t>CIENTO DOS MIL SETECIENTOS NOVENTA Y TRES PESOS DOMINICANOS CON 56/100 CENTAVOS</t>
  </si>
  <si>
    <t>UN MILLON QUINIENTOS NOVENTA MIL OCHOCIENTOS TREINTA Y NUEVE PESOS DOMINICANOS CON 64/100 CENTAVOS</t>
  </si>
  <si>
    <t>TRESCIENTOS TREINTA Y OCHO MIL SETECIENTOS VEINTISEIS PESOS DOMINICANOS CON 64/100 CENTAVOS</t>
  </si>
  <si>
    <t>DIECISEIS MIL NOVECIENTOS TREINTA Y SEIS PESOS DOMINICANOS CON 33/100 CENTAVOS</t>
  </si>
  <si>
    <t>UN MILLON TRESCIENTOS CINCUENTA Y CUATRO MIL NOVECIENTOS SEIS PESOS DOMINICANOS CON 56/100 CENTAVOS</t>
  </si>
  <si>
    <t>JOSEFINA QUEZADA MARTINEZ</t>
  </si>
  <si>
    <t>CIENTO CUARENTA Y UN MIL DIECISEIS PESOS DOMINICANOS CON 20/100 CENTAVOS</t>
  </si>
  <si>
    <t>DIECISIETE MIL SEISCIENTOS CUARENTA PESOS DOMINICANOS CON 0/100 CENTAVOS</t>
  </si>
  <si>
    <t>DOSCIENTOS NOVENTA Y TRES MIL SEISCIENTOS DIECINUEVE PESOS DOMINICANOS CON 40/100 CENTAVOS</t>
  </si>
  <si>
    <t>CIENTO NOVENTA Y CUATRO MIL DOSCIENTOS VEINTE PESOS DOMINICANOS CON 0/100 CENTAVOS</t>
  </si>
  <si>
    <t>TRESCIENTOS CUARENTA Y TRES MIL DOSCIENTOS TRES PESOS DOMINICANOS CON 0/100 CENTAVOS</t>
  </si>
  <si>
    <t>TREINTA Y TRES MIL SEISCIENTOS NOVENTA Y UN PESOS DOMINICANOS CON 20/100 CENTAVOS</t>
  </si>
  <si>
    <t>OCHO MIL CIENTO SETENTA Y NUEVE PESOS DOMINICANOS CON 60/100 CENTAVOS</t>
  </si>
  <si>
    <t>SESENTA Y TRES MIL SETECIENTOS PESOS DOMINICANOS CON 0/100 CENTAVOS</t>
  </si>
  <si>
    <t>TREINTA Y CUATRO MIL CIEN PESOS DOMINICANOS CON 0/100 CENTAVOS</t>
  </si>
  <si>
    <t>CIENTO TREINTA Y NUEVE MIL QUINIENTOS SESENTA Y OCHO PESOS DOMINICANOS CON 0/100 CENTAVOS</t>
  </si>
  <si>
    <t>DOSCIENTOS SESENTA Y SIETE MIL TREINTA Y TRES PESOS DOMINICANOS CON 60/100 CENTAVOS</t>
  </si>
  <si>
    <t>DIECINUEVE MIL DOSCIENTOS PESOS DOMINICANOS CON 0/100 CENTAVOS</t>
  </si>
  <si>
    <t>OCHO MIL NOVECIENTOS CUATRO PESOS DOMINICANOS CON 0/100 CENTAVOS</t>
  </si>
  <si>
    <t>CIENTO CUARENTA Y CINCO MIL DOSCIENTOS PESOS DOMINICANOS CON 0/100 CENTAVOS</t>
  </si>
  <si>
    <t>ONCE MIL OCHOCIENTOS TREINTA Y CINCO PESOS DOMINICANOS CON 0/100 CENTAVOS</t>
  </si>
  <si>
    <t>OCHOCIENTOS CINCUENTA Y OCHO MIL OCHOCIENTOS OCHENTA PESOS DOMINICANOS CON 0/100 CENTAVOS</t>
  </si>
  <si>
    <t>CIENTO OCHENTA Y NUEVE MIL CIENTO OCHENTA Y NUEVE PESOS DOMINICANOS CON 0/100 CENTAVOS</t>
  </si>
  <si>
    <t>VEINTITRES MIL QUINIENTOS SETENTA Y SEIS PESOS DOMINICANOS CON 40/100 CENTAVOS</t>
  </si>
  <si>
    <t>CIENTO TRES MIL SEISCIENTOS VEINTE PESOS DOMINICANOS CON 0/100 CENTAVOS</t>
  </si>
  <si>
    <t>DOS MILLONES NOVECIENTOS SESENTA Y OCHO MIL OCHOCIENTOS VEINTICINCO PESOS DOMINICANOS CON 0/100 CENTAVOS</t>
  </si>
  <si>
    <t>CIENTO SESENTA Y TRES MIL TRESCIENTOS SETENTA PESOS DOMINICANOS CON 3/100 CENTAVOS</t>
  </si>
  <si>
    <t>DOS MILLONES OCHOCIENTOS CINCO MIL CUATROCIENTOS CINCUENTA Y CUATRO PESOS DOMINICANOS CON 97/100 CENTAVOS</t>
  </si>
  <si>
    <t>QUINIENTOS NOVENTA Y TRES MIL SETECIENTOS SESENTA Y CINCO PESOS DOMINICANOS CON 0/100 CENTAVOS</t>
  </si>
  <si>
    <t>VEINTINUEVE MIL SEISCIENTOS OCHENTA Y OCHO PESOS DOMINICANOS CON 25/100 CENTAVOS</t>
  </si>
  <si>
    <t>DOS MILLONES TRESCIENTOS SETENTA Y CINCO MIL SESENTA PESOS DOMINICANOS CON 0/100 CENTAVOS</t>
  </si>
  <si>
    <t>JUANA MERCEDES NOVAS ROSARIO</t>
  </si>
  <si>
    <t>ONCE MIL TRESCIENTOS CUARENTA PESOS DOMINICANOS CON 0/100 CENTAVOS</t>
  </si>
  <si>
    <t>DOSCIENTOS MIL CUATROCIENTOS TREINTA Y CUATRO PESOS DOMINICANOS CON 80/100 CENTAVOS</t>
  </si>
  <si>
    <t>CIENTO CUARENTA Y OCHO MIL NOVECIENTOS DOS PESOS DOMINICANOS CON 0/100 CENTAVOS</t>
  </si>
  <si>
    <t>CIENTO SIETE MIL DOSCIENTOS CINCUENTA PESOS DOMINICANOS CON 0/100 CENTAVOS</t>
  </si>
  <si>
    <t>DOSCIENTOS CINCO MIL DOSCIENTOS PESOS DOMINICANOS CON 0/100 CENTAVOS</t>
  </si>
  <si>
    <t>SEISCIENTOS SESENTA MIL PESOS DOMINICANOS CON 0/100 CENTAVOS</t>
  </si>
  <si>
    <t>CIENTO TREINTA Y CINCO MIL OCHOCIENTOS VEINTIOCHO PESOS DOMINICANOS CON 0/100 CENTAVOS</t>
  </si>
  <si>
    <t>DOS MILLONES CIENTO DIEZ MIL QUINIENTOS CUARENTA PESOS DOMINICANOS CON 0/100 CENTAVOS</t>
  </si>
  <si>
    <t>CIENTO NUEVE MIL QUINIENTOS SETENTA Y CUATRO PESOS DOMINICANOS CON 87/100 CENTAVOS</t>
  </si>
  <si>
    <t>DOS MILLONES NOVECIENTOS SESENTA Y CINCO PESOS DOMINICANOS CON 13/100 CENTAVOS</t>
  </si>
  <si>
    <t>CUATROCIENTOS VEINTIDOS MIL CIENTO OCHO PESOS DOMINICANOS CON 0/100 CENTAVOS</t>
  </si>
  <si>
    <t>VEINTIUN MIL CIENTO CINCO PESOS DOMINICANOS CON 40/100 CENTAVOS</t>
  </si>
  <si>
    <t>UN MILLON SEISCIENTOS OCHENTA Y OCHO MIL CUATROCIENTOS TREINTA Y DOS PESOS DOMINICANOS CON 0/100 CENTAVOS</t>
  </si>
  <si>
    <t>JULIA MARILENIS CUEVAS RAMIREZ</t>
  </si>
  <si>
    <t>CIENTO QUINCE MIL OCHOCIENTOS OCHENTA Y CUATRO PESOS DOMINICANOS CON 60/100 CENTAVOS</t>
  </si>
  <si>
    <t>DOSCIENTOS CUARENTA Y NUEVE MIL SEISCIENTOS SESENTA Y CUATRO PESOS DOMINICANOS CON 40/100 CENTAVOS</t>
  </si>
  <si>
    <t>CIENTO OCHENTA Y CINCO MIL QUINIENTOS OCHENTA Y OCHO PESOS DOMINICANOS CON 0/100 CENTAVOS</t>
  </si>
  <si>
    <t>DIEZ MIL QUINIENTOS DIECISEIS PESOS DOMINICANOS CON 80/100 CENTAVOS</t>
  </si>
  <si>
    <t>TRESCIENTOS OCHO MIL TRESCIENTOS UN PESOS DOMINICANOS CON 0/100 CENTAVOS</t>
  </si>
  <si>
    <t>TREINTA MIL OCHOCIENTOS OCHENTA Y TRES PESOS DOMINICANOS CON 60/100 CENTAVOS</t>
  </si>
  <si>
    <t>CINCUENTA Y CUATRO MIL SEISCIENTOS PESOS DOMINICANOS CON 0/100 CENTAVOS</t>
  </si>
  <si>
    <t>CIENTO TREINTA Y TRES MIL QUINIENTOS SESENTA Y DOS PESOS DOMINICANOS CON 0/100 CENTAVOS</t>
  </si>
  <si>
    <t>DOSCIENTOS CINCUENTA Y CINCO MIL QUINIENTOS CUARENTA Y DOS PESOS DOMINICANOS CON 40/100 CENTAVOS</t>
  </si>
  <si>
    <t>CIENTO VEINTITRES MIL DOSCIENTOS OCHENTA Y OCHO PESOS DOMINICANOS CON 0/100 CENTAVOS</t>
  </si>
  <si>
    <t>TREINTA Y CUATRO MIL SEISCIENTOS NOVENTA Y DOS PESOS DOMINICANOS CON 0/100 CENTAVOS</t>
  </si>
  <si>
    <t>OCHOCIENTOS VEINTIUN MIL NOVECIENTOS VEINTE PESOS DOMINICANOS CON 0/100 CENTAVOS</t>
  </si>
  <si>
    <t>CIENTO SESENTA Y OCHO MIL CIENTO SESENTA Y OCHO PESOS DOMINICANOS CON 0/100 CENTAVOS</t>
  </si>
  <si>
    <t>VEINTE MIL QUINIENTOS VEINTE PESOS DOMINICANOS CON 20/100 CENTAVOS</t>
  </si>
  <si>
    <t>DOS MILLONES SEISCIENTOS VEINTIDOS MIL SETECIENTOS VEINTIUN PESOS DOMINICANOS CON 0/100 CENTAVOS</t>
  </si>
  <si>
    <t>CIENTO TREINTA Y SEIS MIL CIENTO CINCUENTA Y CINCO PESOS DOMINICANOS CON 25/100 CENTAVOS</t>
  </si>
  <si>
    <t>DOS MILLONES CUATROCIENTOS OCHENTA Y SEIS MIL QUINIENTOS SESENTA Y CINCO PESOS DOMINICANOS CON 75/100 CENTAVOS</t>
  </si>
  <si>
    <t>QUINIENTOS VEINTICUATRO MIL QUINIENTOS CUARENTA Y CUATRO PESOS DOMINICANOS CON 20/100 CENTAVOS</t>
  </si>
  <si>
    <t>VEINTISEIS MIL DOSCIENTOS VEINTISIETE PESOS DOMINICANOS CON 21/100 CENTAVOS</t>
  </si>
  <si>
    <t>DOS MILLONES NOVENTA Y OCHO MIL CIENTO SETENTA Y SEIS PESOS DOMINICANOS CON 80/100 CENTAVOS</t>
  </si>
  <si>
    <t>LEONARDO ANTONIO MENDEZ CAAMAÑO</t>
  </si>
  <si>
    <t>CUARENTA Y SEIS MIL SETENTA Y CUATRO PESOS DOMINICANOS CON 60/100 CENTAVOS</t>
  </si>
  <si>
    <t>CIEN MIL DOSCIENTOS DIECISIETE PESOS DOMINICANOS CON 40/100 CENTAVOS</t>
  </si>
  <si>
    <t>SETENTA Y CUATRO MIL CUATROCIENTOS CINCUENTA Y UN PESOS DOMINICANOS CON 0/100 CENTAVOS</t>
  </si>
  <si>
    <t>CIENTO VEINTIDOS MIL CIENTO CINCUENTA Y SIETE PESOS DOMINICANOS CON 0/100 CENTAVOS</t>
  </si>
  <si>
    <t>VEINTIDOS MIL CIEN PESOS DOMINICANOS CON 0/100 CENTAVOS</t>
  </si>
  <si>
    <t>CINCUENTA Y TRES MIL CUATROCIENTOS OCHENTA Y DOS PESOS DOMINICANOS CON 0/100 CENTAVOS</t>
  </si>
  <si>
    <t>CIENTO DOS MIL TRESCIENTOS VEINTISEIS PESOS DOMINICANOS CON 40/100 CENTAVOS</t>
  </si>
  <si>
    <t>CUARENTA Y NUEVE MIL TRESCIENTOS SESENTA Y OCHO PESOS DOMINICANOS CON 0/100 CENTAVOS</t>
  </si>
  <si>
    <t>TRESCIENTOS VEINTINUEVE MIL CIENTO VEINTE PESOS DOMINICANOS CON 0/100 CENTAVOS</t>
  </si>
  <si>
    <t>SESENTA Y SIETE MIL NOVECIENTOS CATORCE PESOS DOMINICANOS CON 0/100 CENTAVOS</t>
  </si>
  <si>
    <t>OCHO MIL DOSCIENTOS NOVENTA Y CINCO PESOS DOMINICANOS CON 40/100 CENTAVOS</t>
  </si>
  <si>
    <t>TREINTA Y OCHO MIL DOSCIENTOS OCHENTA PESOS DOMINICANOS CON 0/100 CENTAVOS</t>
  </si>
  <si>
    <t>UN MILLON CINCUENTA Y DOS MIL OCHOCIENTOS SESENTA Y NUEVE PESOS DOMINICANOS CON 0/100 CENTAVOS</t>
  </si>
  <si>
    <t>CINCUENTA Y CUATRO MIL OCHOCIENTOS DIECISEIS PESOS DOMINICANOS CON 73/100 CENTAVOS</t>
  </si>
  <si>
    <t>NOVECIENTOS NOVENTA Y OCHO MIL CINCUENTA Y DOS PESOS DOMINICANOS CON 27/100 CENTAVOS</t>
  </si>
  <si>
    <t>DOSCIENTOS DIEZ MIL QUINIENTOS SETENTA Y TRES PESOS DOMINICANOS CON 80/100 CENTAVOS</t>
  </si>
  <si>
    <t>DIEZ MIL QUINIENTOS VEINTIOCHO PESOS DOMINICANOS CON 69/100 CENTAVOS</t>
  </si>
  <si>
    <t>OCHOCIENTOS CUARENTA Y DOS MIL DOSCIENTOS NOVENTA Y CINCO PESOS DOMINICANOS CON 20/100 CENTAVOS</t>
  </si>
  <si>
    <t>MARIA DEL CARMEN SEVERINO NIVAR</t>
  </si>
  <si>
    <t>SESENTA Y DOS MIL OCHOCIENTOS VEINTINUEVE PESOS DOMINICANOS CON 0/100 CENTAVOS</t>
  </si>
  <si>
    <t>CIENTO UN MIL CUATROCIENTOS VEINTISEIS PESOS DOMINICANOS CON 0/100 CENTAVOS</t>
  </si>
  <si>
    <t>CIENTO SESENTA Y DOS MIL OCHOCIENTOS SETENTA Y SEIS PESOS DOMINICANOS CON 0/100 CENTAVOS</t>
  </si>
  <si>
    <t>SETENTA Y DOS MIL SEISCIENTOS CUARENTA Y CUATRO PESOS DOMINICANOS CON 0/100 CENTAVOS</t>
  </si>
  <si>
    <t>CIENTO TREINTA Y OCHO MIL NOVECIENTOS OCHENTA Y OCHO PESOS DOMINICANOS CON 80/100 CENTAVOS</t>
  </si>
  <si>
    <t>SESENTA Y SIETE MIL CINCUENTA Y SEIS PESOS DOMINICANOS CON 0/100 CENTAVOS</t>
  </si>
  <si>
    <t>CUATROCIENTOS CUARENTA Y SIETE MIL CUARENTA PESOS DOMINICANOS CON 0/100 CENTAVOS</t>
  </si>
  <si>
    <t>UN MILLON CUATROCIENTOS VEINTIUN MIL NOVECIENTOS OCHENTA Y SIETE PESOS DOMINICANOS CON 40/100 CENTAVOS</t>
  </si>
  <si>
    <t>SETENTA Y TRES MIL DOSCIENTOS SESENTA Y CINCO PESOS DOMINICANOS CON 74/100 CENTAVOS</t>
  </si>
  <si>
    <t>UN MILLON TRESCIENTOS CUARENTA Y OCHO MIL SETECIENTOS VEINTIUN PESOS DOMINICANOS CON 66/100 CENTAVOS</t>
  </si>
  <si>
    <t>DOSCIENTOS OCHENTA Y CUATRO MIL TRESCIENTOS NOVENTA Y SIETE PESOS DOMINICANOS CON 48/100 CENTAVOS</t>
  </si>
  <si>
    <t>CATORCE MIL DOSCIENTOS DIECINUEVE PESOS DOMINICANOS CON 87/100 CENTAVOS</t>
  </si>
  <si>
    <t>UN MILLON CIENTO TREINTA Y SIETE MIL QUINIENTOS OCHENTA Y NUEVE PESOS DOMINICANOS CON 92/100 CENTAVOS</t>
  </si>
  <si>
    <t>MYRNA ROSA DE LA ALTAGRACIA PELLETIER NOBLE DE RUIZ</t>
  </si>
  <si>
    <t>DOCE MIL SEISCIENTOS PESOS DOMINICANOS CON 0/100 CENTAVOS</t>
  </si>
  <si>
    <t>DOSCIENTOS TREINTA Y CINCO MIL QUINIENTOS NOVENTA Y OCHO PESOS DOMINICANOS CON 80/100 CENTAVOS</t>
  </si>
  <si>
    <t>CIENTO SETENTA Y CINCO MIL OCHOCIENTOS SETENTA Y SIETE PESOS DOMINICANOS CON 0/100 CENTAVOS</t>
  </si>
  <si>
    <t>DIEZ MIL DIECISEIS PESOS DOMINICANOS CON 0/100 CENTAVOS</t>
  </si>
  <si>
    <t>CIENTO VEINTISEIS MIL CUATROCIENTOS DOCE PESOS DOMINICANOS CON 0/100 CENTAVOS</t>
  </si>
  <si>
    <t>DOSCIENTOS CUARENTA Y UN MIL OCHOCIENTOS SESENTA Y DOS PESOS DOMINICANOS CON 40/100 CENTAVOS</t>
  </si>
  <si>
    <t>CIENTO DIECISEIS MIL SEISCIENTOS OCHENTA Y OCHO PESOS DOMINICANOS CON 0/100 CENTAVOS</t>
  </si>
  <si>
    <t>TREINTA Y TRES MIL CUARENTA PESOS DOMINICANOS CON 0/100 CENTAVOS</t>
  </si>
  <si>
    <t>SETECIENTOS SETENTA Y SIETE MIL NOVECIENTOS VEINTE PESOS DOMINICANOS CON 0/100 CENTAVOS</t>
  </si>
  <si>
    <t>CIENTO CINCUENTA Y OCHO MIL CUATROCIENTOS SESENTA Y SEIS PESOS DOMINICANOS CON 0/100 CENTAVOS</t>
  </si>
  <si>
    <t>NOVENTA MIL CUATROCIENTOS VEINTE PESOS DOMINICANOS CON 0/100 CENTAVOS</t>
  </si>
  <si>
    <t>DOS MILLONES CUATROCIENTOS SETENTA MIL OCHOCIENTOS VEINTITRES PESOS DOMINICANOS CON 20/100 CENTAVOS</t>
  </si>
  <si>
    <t>CIENTO VEINTISIETE MIL CIENTO NOVENTA Y NUEVE PESOS DOMINICANOS CON 61/100 CENTAVOS</t>
  </si>
  <si>
    <t>DOS MILLONES TRESCIENTOS CUARENTA Y TRES MIL SEISCIENTOS VEINTITRES PESOS DOMINICANOS CON 59/100 CENTAVOS</t>
  </si>
  <si>
    <t>CUATROCIENTOS NOVENTA Y CUATRO MIL CIENTO SESENTA Y CUATRO PESOS DOMINICANOS CON 64/100 CENTAVOS</t>
  </si>
  <si>
    <t>VEINTICUATRO MIL SETECIENTOS OCHO PESOS DOMINICANOS CON 23/100 CENTAVOS</t>
  </si>
  <si>
    <t>UN MILLON NOVECIENTOS SETENTA Y SEIS MIL SEISCIENTOS CINCUENTA Y OCHO PESOS DOMINICANOS CON 56/100 CENTAVOS</t>
  </si>
  <si>
    <t>NERCIDO OSTONIEL FRIAS JIMENEZ</t>
  </si>
  <si>
    <t>NUEVE MIL CUATROCIENTOS CINCUENTA PESOS DOMINICANOS CON 0/100 CENTAVOS</t>
  </si>
  <si>
    <t>CIENTO CINCUENTA Y SEIS MIL CUATROCIENTOS SETENTA Y NUEVE PESOS DOMINICANOS CON 80/100 CENTAVOS</t>
  </si>
  <si>
    <t>SIETE MIL QUINIENTOS DOCE PESOS DOMINICANOS CON 0/100 CENTAVOS</t>
  </si>
  <si>
    <t>OCHENTA Y DOS MIL SEISCIENTOS CINCUENTA Y CUATRO PESOS DOMINICANOS CON 0/100 CENTAVOS</t>
  </si>
  <si>
    <t>CIENTO CINCUENTA Y OCHO MIL CIENTO CUARENTA PESOS DOMINICANOS CON 80/100 CENTAVOS</t>
  </si>
  <si>
    <t>SETENTA Y SEIS MIL DOSCIENTOS NOVENTA Y SEIS PESOS DOMINICANOS CON 0/100 CENTAVOS</t>
  </si>
  <si>
    <t>VEINTICUATRO MIL SETECIENTOS OCHENTA PESOS DOMINICANOS CON 0/100 CENTAVOS</t>
  </si>
  <si>
    <t>QUINIENTOS OCHO MIL SEISCIENTOS CUARENTA PESOS DOMINICANOS CON 0/100 CENTAVOS</t>
  </si>
  <si>
    <t>CIENTO CINCO MIL CIENTO CINCO PESOS DOMINICANOS CON 0/100 CENTAVOS</t>
  </si>
  <si>
    <t>TRECE MIL NOVENTA Y OCHO PESOS DOMINICANOS CON 0/100 CENTAVOS</t>
  </si>
  <si>
    <t>UN MILLON SEISCIENTOS TREINTA Y NUEVE MIL SETECIENTOS NOVENTA Y DOS PESOS DOMINICANOS CON 80/100 CENTAVOS</t>
  </si>
  <si>
    <t>OCHENTA Y SEIS MIL TRESCIENTOS NOVENTA Y OCHO PESOS DOMINICANOS CON 62/100 CENTAVOS</t>
  </si>
  <si>
    <t>UN MILLON QUINIENTOS CINCUENTA Y TRES MIL TRESCIENTOS NOVENTA Y CUATRO PESOS DOMINICANOS CON 18/100 CENTAVOS</t>
  </si>
  <si>
    <t>TRESCIENTOS VEINTISIETE MIL NOVECIENTOS CINCUENTA Y OCHO PESOS DOMINICANOS CON 56/100 CENTAVOS</t>
  </si>
  <si>
    <t>DIECISEIS MIL TRESCIENTOS NOVENTA Y SIETE PESOS DOMINICANOS CON 93/100 CENTAVOS</t>
  </si>
  <si>
    <t>UN MILLON TRESCIENTOS ONCE MIL OCHOCIENTOS TREINTA Y CUATRO PESOS DOMINICANOS CON 24/100 CENTAVOS</t>
  </si>
  <si>
    <t>OLIVA ESPERANZA FERRERAS</t>
  </si>
  <si>
    <t>CIENTO OCHENTA Y NUEVE MIL OCHOCIENTOS OCHENTA Y TRES PESOS DOMINICANOS CON 20/100 CENTAVOS</t>
  </si>
  <si>
    <t>VEINTITRES MIL NOVECIENTOS CUARENTA PESOS DOMINICANOS CON 0/100 CENTAVOS</t>
  </si>
  <si>
    <t>CIENTO OCHENTA Y DOS MIL CUATROCIENTOS CUARENTA Y OCHO PESOS DOMINICANOS CON 0/100 CENTAVOS</t>
  </si>
  <si>
    <t>TRESCIENTOS CUATRO MIL CIENTO SESENTA Y OCHO PESOS DOMINICANOS CON 60/100 CENTAVOS</t>
  </si>
  <si>
    <t>DOSCIENTOS SESENTA Y SIETE MIL QUINIENTOS OCHENTA Y DOS PESOS DOMINICANOS CON 0/100 CENTAVOS</t>
  </si>
  <si>
    <t>SIETE MIL NOVECIENTOS TREINTA Y OCHO PESOS DOMINICANOS CON 0/100 CENTAVOS</t>
  </si>
  <si>
    <t>SETENTA Y SEIS MIL CIENTO TREINTA Y TRES PESOS DOMINICANOS CON 20/100 CENTAVOS</t>
  </si>
  <si>
    <t>TRESCIENTOS SETENTA Y SEIS MIL DOSCIENTOS PESOS DOMINICANOS CON 0/100 CENTAVOS</t>
  </si>
  <si>
    <t>CIENTO OCHENTA Y UN MIL DOSCIENTOS PESOS DOMINICANOS CON 0/100 CENTAVOS</t>
  </si>
  <si>
    <t>SETENTA Y CINCO MIL SEISCIENTOS OCHENTA Y CUATRO PESOS DOMINICANOS CON 0/100 CENTAVOS</t>
  </si>
  <si>
    <t>CIENTO OCHENTA MIL QUINIENTOS SETENTA Y SEIS PESOS DOMINICANOS CON 0/100 CENTAVOS</t>
  </si>
  <si>
    <t>NOVENTA Y NUEVE MIL NOVECIENTOS CUARENTA PESOS DOMINICANOS CON 0/100 CENTAVOS</t>
  </si>
  <si>
    <t>CIENTO VEINTIDOS MIL OCHOCIENTOS NOVENTA Y DOS PESOS DOMINICANOS CON 0/100 CENTAVOS</t>
  </si>
  <si>
    <t>CATORCE MIL OCHOCIENTOS CUARENTA Y CUATRO PESOS DOMINICANOS CON 40/100 CENTAVOS</t>
  </si>
  <si>
    <t>VEINTICINCO MIL OCHENTA PESOS DOMINICANOS CON 0/100 CENTAVOS</t>
  </si>
  <si>
    <t>SIETE MIL DOSCIENTOS SESENTA Y TRES PESOS DOMINICANOS CON 40/100 CENTAVOS</t>
  </si>
  <si>
    <t>DOS MILLONES CIENTO NOVENTA Y NUEVE MIL SEISCIENTOS SESENTA Y DOS PESOS DOMINICANOS CON 80/100 CENTAVOS</t>
  </si>
  <si>
    <t>DOSCIENTOS MIL CIENTO NOVENTA Y SEIS PESOS DOMINICANOS CON 73/100 CENTAVOS</t>
  </si>
  <si>
    <t>UN MILLON NOVECIENTOS NOVENTA Y NUEVE MIL CUATROCIENTOS SESENTA Y SEIS PESOS DOMINICANOS CON 7/100 CENTAVOS</t>
  </si>
  <si>
    <t>CUATROCIENTOS TREINTA Y NUEVE MIL NOVECIENTOS TREINTA Y DOS PESOS DOMINICANOS CON 56/100 CENTAVOS</t>
  </si>
  <si>
    <t>VEINTIUN MIL NOVECIENTOS NOVENTA Y SEIS PESOS DOMINICANOS CON 63/100 CENTAVOS</t>
  </si>
  <si>
    <t>UN MILLON SETECIENTOS CINCUENTA Y NUEVE MIL SETECIENTOS TREINTA PESOS DOMINICANOS CON 24/100 CENTAVOS</t>
  </si>
  <si>
    <t>RAFAEL MARIA GENAO CONCEPCION</t>
  </si>
  <si>
    <t>NOVENTA Y NUEVE MIL CIENTO TREINTA PESOS DOMINICANOS CON 20/100 CENTAVOS</t>
  </si>
  <si>
    <t>TREINTA Y SIETE MIL OCHOCIENTOS PESOS DOMINICANOS CON 0/100 CENTAVOS</t>
  </si>
  <si>
    <t>CIENTO OCHENTA Y SEIS MIL TRESCIENTOS SESENTA Y NUEVE PESOS DOMINICANOS CON 20/100 CENTAVOS</t>
  </si>
  <si>
    <t>NOVENTA MIL SEISCIENTOS TREINTA Y SEIS PESOS DOMINICANOS CON 0/100 CENTAVOS</t>
  </si>
  <si>
    <t>DOSCIENTOS QUINCE MIL DOSCIENTOS VEINTINUEVE PESOS DOMINICANOS CON 0/100 CENTAVOS</t>
  </si>
  <si>
    <t>DIECISEIS MIL TRESCIENTOS CINCUENTA Y NUEVE PESOS DOMINICANOS CON 20/100 CENTAVOS</t>
  </si>
  <si>
    <t>CUARENTA MIL TRESCIENTOS PESOS DOMINICANOS CON 0/100 CENTAVOS</t>
  </si>
  <si>
    <t>SETENTA Y SIETE MIL PESOS DOMINICANOS CON 0/100 CENTAVOS</t>
  </si>
  <si>
    <t>SESENTA Y CUATRO MIL NOVECIENTOS VEINTIDOS PESOS DOMINICANOS CON 0/100 CENTAVOS</t>
  </si>
  <si>
    <t>CIENTO VEINTICUATRO MIL DOSCIENTOS CATORCE PESOS DOMINICANOS CON 40/100 CENTAVOS</t>
  </si>
  <si>
    <t>TREINTA Y OCHO MIL CUATROCIENTOS PESOS DOMINICANOS CON 0/100 CENTAVOS</t>
  </si>
  <si>
    <t>DIECISEIS MIL SEISCIENTOS NOVENTA Y CINCO PESOS DOMINICANOS CON 0/100 CENTAVOS</t>
  </si>
  <si>
    <t>NOVENTA Y SEIS MIL OCHOCIENTOS OCHENTA Y OCHO PESOS DOMINICANOS CON 0/100 CENTAVOS</t>
  </si>
  <si>
    <t>VEINTIDOS MIL TRESCIENTOS CINCUENTA Y CINCO PESOS DOMINICANOS CON 0/100 CENTAVOS</t>
  </si>
  <si>
    <t>TRESCIENTOS NOVENTA Y NUEVE MIL QUINIENTOS VEINTE PESOS DOMINICANOS CON 0/100 CENTAVOS</t>
  </si>
  <si>
    <t>TRECE MIL NOVECIENTOS SETENTA Y UN PESOS DOMINICANOS CON 20/100 CENTAVOS</t>
  </si>
  <si>
    <t>CINCUENTA Y TRES MIL CUATROCIENTOS SESENTA PESOS DOMINICANOS CON 0/100 CENTAVOS</t>
  </si>
  <si>
    <t>UN MIL OCHOCIENTOS NOVENTA Y CUATRO PESOS DOMINICANOS CON 80/100 CENTAVOS</t>
  </si>
  <si>
    <t>UN MILLON SETECIENTOS SETENTA Y UN MIL CIENTO TRES PESOS DOMINICANOS CON 80/100 CENTAVOS</t>
  </si>
  <si>
    <t>CIENTO DOCE MIL SEISCIENTOS SETENTA Y UN PESOS DOMINICANOS CON 77/100 CENTAVOS</t>
  </si>
  <si>
    <t>UN MILLON SEISCIENTOS CINCUENTA Y OCHO MIL CUATROCIENTOS TREINTA Y DOS PESOS DOMINICANOS CON 3/100 CENTAVOS</t>
  </si>
  <si>
    <t>TRESCIENTOS CINCUENTA Y CUATRO MIL DOSCIENTOS VEINTE PESOS DOMINICANOS CON 76/100 CENTAVOS</t>
  </si>
  <si>
    <t>DIECISIETE MIL SETECIENTOS ONCE PESOS DOMINICANOS CON 4/100 CENTAVOS</t>
  </si>
  <si>
    <t>UN MILLON CUATROCIENTOS DIECISEIS MIL OCHOCIENTOS OCHENTA Y TRES PESOS DOMINICANOS CON 4/100 CENTAVOS</t>
  </si>
  <si>
    <t>RAMONA VICENTE VICTORIANO</t>
  </si>
  <si>
    <t>SEIS MIL QUINIENTOS DIEZ PESOS DOMINICANOS CON 40/100 CENTAVOS</t>
  </si>
  <si>
    <t>VEINTIUN MIL CUATROCIENTOS SETENTA Y SEIS PESOS DOMINICANOS CON 0/100 CENTAVOS</t>
  </si>
  <si>
    <t>UN MILLON CUATROCIENTOS SESENTA Y SEIS MIL TRESCIENTOS TRECE PESOS DOMINICANOS CON 60/100 CENTAVOS</t>
  </si>
  <si>
    <t>SETENTA Y OCHO MIL DIECINUEVE PESOS DOMINICANOS CON 50/100 CENTAVOS</t>
  </si>
  <si>
    <t>UN MILLON TRESCIENTOS OCHENTA Y OCHO MIL DOSCIENTOS NOVENTA Y CUATRO PESOS DOMINICANOS CON 10/100 CENTAVOS</t>
  </si>
  <si>
    <t>DOSCIENTOS NOVENTA Y TRES MIL DOSCIENTOS SESENTA Y DOS PESOS DOMINICANOS CON 72/100 CENTAVOS</t>
  </si>
  <si>
    <t>CATORCE MIL SEISCIENTOS SESENTA Y TRES PESOS DOMINICANOS CON 14/100 CENTAVOS</t>
  </si>
  <si>
    <t>UN MILLON CIENTO SETENTA Y TRES MIL CINCUENTA PESOS DOMINICANOS CON 88/100 CENTAVOS</t>
  </si>
  <si>
    <t>RINELL EMERSON CONCEPCION COMAS CASTELLANOS</t>
  </si>
  <si>
    <t>NOVENTA Y DOS MIL CIENTO CUARENTA Y NUEVE PESOS DOMINICANOS CON 20/100 CENTAVOS</t>
  </si>
  <si>
    <t>CIENTO NOVENTA Y SEIS MIL NOVECIENTOS DIECIOCHO PESOS DOMINICANOS CON 40/100 CENTAVOS</t>
  </si>
  <si>
    <t>CIENTO CUARENTA Y CUATRO MIL QUINIENTOS OCHENTA Y SEIS PESOS DOMINICANOS CON 0/100 CENTAVOS</t>
  </si>
  <si>
    <t>CIENTO DOS MIL NOVECIENTOS SESENTA PESOS DOMINICANOS CON 0/100 CENTAVOS</t>
  </si>
  <si>
    <t>CIENTO NOVENTA Y SEIS MIL NOVECIENTOS NOVENTA Y DOS PESOS DOMINICANOS CON 0/100 CENTAVOS</t>
  </si>
  <si>
    <t>NOVENTA Y CINCO MIL CUARENTA PESOS DOMINICANOS CON 0/100 CENTAVOS</t>
  </si>
  <si>
    <t>SEISCIENTOS TREINTA Y TRES MIL SEISCIENTOS PESOS DOMINICANOS CON 0/100 CENTAVOS</t>
  </si>
  <si>
    <t>CIENTO TREINTA Y DOS MIL QUINIENTOS NOVENTA Y CUATRO PESOS DOMINICANOS CON 0/100 CENTAVOS</t>
  </si>
  <si>
    <t>DIECISEIS MIL CIENTO CINCUENTA Y CUATRO PESOS DOMINICANOS CON 20/100 CENTAVOS</t>
  </si>
  <si>
    <t>SETENTA Y CINCO MIL DOSCIENTOS CUARENTA PESOS DOMINICANOS CON 0/100 CENTAVOS</t>
  </si>
  <si>
    <t>DOS MILLONES CINCUENTA Y DOS MIL NOVECIENTOS CATORCE PESOS DOMINICANOS CON 20/100 CENTAVOS</t>
  </si>
  <si>
    <t>CIENTO OCHO MIL NOVECIENTOS VEINTIUN PESOS DOMINICANOS CON 92/100 CENTAVOS</t>
  </si>
  <si>
    <t>UN MILLON NOVECIENTOS CUARENTA Y TRES MIL NOVECIENTOS NOVENTA Y DOS PESOS DOMINICANOS CON 28/100 CENTAVOS</t>
  </si>
  <si>
    <t>CUATROCIENTOS DIEZ MIL QUINIENTOS OCHENTA Y DOS PESOS DOMINICANOS CON 84/100 CENTAVOS</t>
  </si>
  <si>
    <t>VEINTE MIL QUINIENTOS VEINTINUEVE PESOS DOMINICANOS CON 14/100 CENTAVOS</t>
  </si>
  <si>
    <t>UN MILLON SEISCIENTOS CUARENTA Y DOS MIL TRESCIENTOS TREINTA Y UN PESOS DOMINICANOS CON 36/100 CENTAVOS</t>
  </si>
  <si>
    <t>ROIDE DAVID CUEVAS JIMENEZ</t>
  </si>
  <si>
    <t>NOVENTA Y DOS MIL SETECIENTOS TREINTA Y SEIS PESOS DOMINICANOS CON 0/100 CENTAVOS</t>
  </si>
  <si>
    <t>DOSCIENTOS SETENTA Y CUATRO MIL DOSCIENTOS SETENTA Y NUEVE PESOS DOMINICANOS CON 20/100 CENTAVOS</t>
  </si>
  <si>
    <t>TREINTA Y NUEVE MIL SEISCIENTOS TREINTA Y NUEVE PESOS DOMINICANOS CON 60/100 CENTAVOS</t>
  </si>
  <si>
    <t>CIENTO OCHENTA Y NUEVE MIL DOSCIENTOS PESOS DOMINICANOS CON 0/100 CENTAVOS</t>
  </si>
  <si>
    <t>SESENTA Y DOS MIL NOVECIENTOS VEINTE PESOS DOMINICANOS CON 0/100 CENTAVOS</t>
  </si>
  <si>
    <t>CIENTO VEINTE MIL TRESCIENTOS OCHENTA Y CUATRO PESOS DOMINICANOS CON 0/100 CENTAVOS</t>
  </si>
  <si>
    <t>NOVENTA Y CUATRO MIL OCHOCIENTOS PESOS DOMINICANOS CON 0/100 CENTAVOS</t>
  </si>
  <si>
    <t>CIENTO CUARENTA Y OCHO MIL OCHOCIENTOS NOVENTA Y SEIS PESOS DOMINICANOS CON 0/100 CENTAVOS</t>
  </si>
  <si>
    <t>CINCUENTA Y TRES MIL NOVECIENTOS QUINCE PESOS DOMINICANOS CON 0/100 CENTAVOS</t>
  </si>
  <si>
    <t>TRESCIENTOS OCHENTA Y SIETE MIL DOSCIENTOS PESOS DOMINICANOS CON 0/100 CENTAVOS</t>
  </si>
  <si>
    <t>CUATRO MIL SETECIENTOS TREINTA Y SIETE PESOS DOMINICANOS CON 0/100 CENTAVOS</t>
  </si>
  <si>
    <t>DOS MILLONES CUATROCIENTOS TRES MIL OCHENTA Y TRES PESOS DOMINICANOS CON 40/100 CENTAVOS</t>
  </si>
  <si>
    <t>CIENTO SETENTA Y DOS MIL QUINIENTOS TREINTA Y CINCO PESOS DOMINICANOS CON 36/100 CENTAVOS</t>
  </si>
  <si>
    <t>DOS MILLONES DOSCIENTOS TREINTA MIL QUINIENTOS CUARENTA Y OCHO PESOS DOMINICANOS CON 4/100 CENTAVOS</t>
  </si>
  <si>
    <t>CUATROCIENTOS OCHENTA MIL SEISCIENTOS DIECISEIS PESOS DOMINICANOS CON 68/100 CENTAVOS</t>
  </si>
  <si>
    <t>VEINTICUATRO MIL TREINTA PESOS DOMINICANOS CON 83/100 CENTAVOS</t>
  </si>
  <si>
    <t>UN MILLON NOVECIENTOS VEINTIDOS MIL CUATROCIENTOS SESENTA Y SEIS PESOS DOMINICANOS CON 72/100 CENTAVOS</t>
  </si>
  <si>
    <t>SOFEIRY ALTAGRACIA RODRIGUEZ CUEVAS</t>
  </si>
  <si>
    <t>CUARENTA Y TRES MIL DOSCIENTOS OCHENTA Y DOS PESOS DOMINICANOS CON 20/100 CENTAVOS</t>
  </si>
  <si>
    <t>NOVENTA Y UN MIL CUATROCIENTOS VEINTISEIS PESOS DOMINICANOS CON 40/100 CENTAVOS</t>
  </si>
  <si>
    <t>SESENTA Y SEIS MIL OCHOCIENTOS NOVENTA Y OCHO PESOS DOMINICANOS CON 0/100 CENTAVOS</t>
  </si>
  <si>
    <t>CIENTO DIECISEIS MIL TRESCIENTOS CUARENTA PESOS DOMINICANOS CON 0/100 CENTAVOS</t>
  </si>
  <si>
    <t>VEINTE MIL OCHOCIENTOS PESOS DOMINICANOS CON 0/100 CENTAVOS</t>
  </si>
  <si>
    <t>CUARENTA Y SEIS MIL NOVECIENTOS CUATRO PESOS DOMINICANOS CON 0/100 CENTAVOS</t>
  </si>
  <si>
    <t>OCHENTA Y NUEVE MIL SETECIENTOS CUARENTA PESOS DOMINICANOS CON 80/100 CENTAVOS</t>
  </si>
  <si>
    <t>CUARENTA Y TRES MIL DOSCIENTOS NOVENTA Y SEIS PESOS DOMINICANOS CON 0/100 CENTAVOS</t>
  </si>
  <si>
    <t>DOSCIENTOS OCHENTA Y OCHO MIL SEISCIENTOS CUARENTA PESOS DOMINICANOS CON 0/100 CENTAVOS</t>
  </si>
  <si>
    <t>SESENTA Y UN MIL CUATROCIENTOS CUARENTA Y SEIS PESOS DOMINICANOS CON 0/100 CENTAVOS</t>
  </si>
  <si>
    <t>SIETE MIL CUATROCIENTOS VEINTIDOS PESOS DOMINICANOS CON 20/100 CENTAVOS</t>
  </si>
  <si>
    <t>TREINTA Y CUATRO MIL TRESCIENTOS VEINTE PESOS DOMINICANOS CON 0/100 CENTAVOS</t>
  </si>
  <si>
    <t>NOVECIENTOS CUARENTA Y NUEVE MIL QUINIENTOS NOVENTA Y OCHO PESOS DOMINICANOS CON 80/100 CENTAVOS</t>
  </si>
  <si>
    <t>CINCUENTA Y UN MIL QUINIENTOS OCHENTA Y TRES PESOS DOMINICANOS CON 33/100 CENTAVOS</t>
  </si>
  <si>
    <t>OCHOCIENTOS NOVENTA Y OCHO MIL QUINCE PESOS DOMINICANOS CON 47/100 CENTAVOS</t>
  </si>
  <si>
    <t>CIENTO OCHENTA Y NUEVE MIL NOVECIENTOS DIECINUEVE PESOS DOMINICANOS CON 76/100 CENTAVOS</t>
  </si>
  <si>
    <t>NUEVE MIL CUATROCIENTOS NOVENTA Y CINCO PESOS DOMINICANOS CON 99/100 CENTAVOS</t>
  </si>
  <si>
    <t>SETECIENTOS CINCUENTA Y NUEVE MIL SEISCIENTOS SETENTA Y NUEVE PESOS DOMINICANOS CON 4/100 CENTAVOS</t>
  </si>
  <si>
    <t>SOLEIDY ELICENIA MONTILLA</t>
  </si>
  <si>
    <t>CIENTO OCHENTA Y OCHO MIL CUATROCIENTOS OCHENTA Y SIETE PESOS DOMINICANOS CON 0/100 CENTAVOS</t>
  </si>
  <si>
    <t>CIENTO OCHENTA MIL CUATROCIENTOS TREINTA Y DOS PESOS DOMINICANOS CON 0/100 CENTAVOS</t>
  </si>
  <si>
    <t>TRESCIENTOS MIL SEISCIENTOS CINCUENTA Y DOS PESOS DOMINICANOS CON 20/100 CENTAVOS</t>
  </si>
  <si>
    <t>SETENTA Y CINCO MIL QUINIENTOS CUATRO PESOS DOMINICANOS CON 0/100 CENTAVOS</t>
  </si>
  <si>
    <t>TRESCIENTOS SETENTA Y UN MIL OCHOCIENTOS PESOS DOMINICANOS CON 0/100 CENTAVOS</t>
  </si>
  <si>
    <t>CIENTO OCHENTA MIL PESOS DOMINICANOS CON 0/100 CENTAVOS</t>
  </si>
  <si>
    <t>CIENTO SETENTA Y OCHO MIL CUATROCIENTOS SESENTA Y CUATRO PESOS DOMINICANOS CON 0/100 CENTAVOS</t>
  </si>
  <si>
    <t>NOVENTA Y OCHO MIL SEISCIENTOS VEINTICINCO PESOS DOMINICANOS CON 0/100 CENTAVOS</t>
  </si>
  <si>
    <t>CIENTO VEINTIUN MIL DOSCIENTOS SETENTA Y CINCO PESOS DOMINICANOS CON 0/100 CENTAVOS</t>
  </si>
  <si>
    <t>DOS MILLONES CIENTO SETENTA Y CINCO MIL SEISCIENTOS CUARENTA Y CUATRO PESOS DOMINICANOS CON 0/100 CENTAVOS</t>
  </si>
  <si>
    <t>CIENTO NOVENTA Y SIETE MIL OCHOCIENTOS CUARENTA PESOS DOMINICANOS CON 63/100 CENTAVOS</t>
  </si>
  <si>
    <t>UN MILLON NOVECIENTOS SETENTA Y SIETE MIL OCHOCIENTOS TRES PESOS DOMINICANOS CON 37/100 CENTAVOS</t>
  </si>
  <si>
    <t>CUATROCIENTOS TREINTA Y CINCO MIL CIENTO VEINTIOCHO PESOS DOMINICANOS CON 80/100 CENTAVOS</t>
  </si>
  <si>
    <t>VEINTIUN MIL SETECIENTOS CINCUENTA Y SEIS PESOS DOMINICANOS CON 44/100 CENTAVOS</t>
  </si>
  <si>
    <t>UN MILLON SETECIENTOS CUARENTA MIL QUINIENTOS QUINCE PESOS DOMINICANOS CON 20/100 CENTAVOS</t>
  </si>
  <si>
    <t>SOLIN GONZALEZ ACOSTA</t>
  </si>
  <si>
    <t>CINCO MIL QUINIENTOS CUARENTA Y CUATRO PESOS DOMINICANOS CON 0/100 CENTAVOS</t>
  </si>
  <si>
    <t>OCHENTA Y SIETE MIL NOVECIENTOS DIEZ PESOS DOMINICANOS CON 0/100 CENTAVOS</t>
  </si>
  <si>
    <t>CINCUENTA Y SIETE MIL CIENTO OCHENTA Y SIETE PESOS DOMINICANOS CON 0/100 CENTAVOS</t>
  </si>
  <si>
    <t>CIENTO DIEZ MIL QUINIENTOS VEINTITRES PESOS DOMINICANOS CON 0/100 CENTAVOS</t>
  </si>
  <si>
    <t>ONCE MIL DOSCIENTOS TREINTA PESOS DOMINICANOS CON 40/100 CENTAVOS</t>
  </si>
  <si>
    <t>ONCE MIL PESOS DOMINICANOS CON 0/100 CENTAVOS</t>
  </si>
  <si>
    <t>CUARENTA MIL OCHOCIENTOS NOVENTA Y OCHO PESOS DOMINICANOS CON 0/100 CENTAVOS</t>
  </si>
  <si>
    <t>SETENTA Y OCHO MIL DOSCIENTOS CUARENTA Y NUEVE PESOS DOMINICANOS CON 60/100 CENTAVOS</t>
  </si>
  <si>
    <t>DOS MIL DOSCIENTOS VEINTISEIS PESOS DOMINICANOS CON 0/100 CENTAVOS</t>
  </si>
  <si>
    <t>CUARENTA Y TRES MIL TREINTA Y DOS PESOS DOMINICANOS CON 0/100 CENTAVOS</t>
  </si>
  <si>
    <t>DOSCIENTOS CINCUENTA Y UN MIL SEISCIENTOS OCHENTA PESOS DOMINICANOS CON 0/100 CENTAVOS</t>
  </si>
  <si>
    <t>CINCUENTA Y OCHO MIL DOSCIENTOS DOCE PESOS DOMINICANOS CON 0/100 CENTAVOS</t>
  </si>
  <si>
    <t>SEIS MIL NOVECIENTOS OCHENTA Y CINCO PESOS DOMINICANOS CON 60/100 CENTAVOS</t>
  </si>
  <si>
    <t>TREINTA Y UN MIL SEISCIENTOS OCHENTA PESOS DOMINICANOS CON 0/100 CENTAVOS</t>
  </si>
  <si>
    <t>OCHOCIENTOS NOVENTA Y SIETE MIL SETECIENTOS CUARENTA Y SIETE PESOS DOMINICANOS CON 80/100 CENTAVOS</t>
  </si>
  <si>
    <t>CINCUENTA Y UN MIL CIENTO TREINTA Y DOS PESOS DOMINICANOS CON 65/100 CENTAVOS</t>
  </si>
  <si>
    <t>OCHOCIENTOS CUARENTA Y SEIS MIL SEISCIENTOS QUINCE PESOS DOMINICANOS CON 15/100 CENTAVOS</t>
  </si>
  <si>
    <t>CIENTO SETENTA Y NUEVE MIL QUINIENTOS CUARENTA Y NUEVE PESOS DOMINICANOS CON 56/100 CENTAVOS</t>
  </si>
  <si>
    <t>OCHO MIL NOVECIENTOS SETENTA Y SIETE PESOS DOMINICANOS CON 48/100 CENTAVOS</t>
  </si>
  <si>
    <t>SETECIENTOS DIECIOCHO MIL CIENTO NOVENTA Y OCHO PESOS DOMINICANOS CON 24/100 CENTAVOS</t>
  </si>
  <si>
    <t>VELIA AIMEE SANCHEZ SENCION</t>
  </si>
  <si>
    <t>OCHENTA Y SEIS MIL QUINIENTOS SESENTA Y CUATRO PESOS DOMINICANOS CON 40/100 CENTAVOS</t>
  </si>
  <si>
    <t>SESENTA Y DOS MIL CUATROCIENTOS NOVENTA Y SEIS PESOS DOMINICANOS CON 0/100 CENTAVOS</t>
  </si>
  <si>
    <t>CIENTO CUARENTA Y CINCO MIL NOVECIENTOS TREINTA PESOS DOMINICANOS CON 60/100 CENTAVOS</t>
  </si>
  <si>
    <t>TREINTA Y UN MIL DOSCIENTOS NOVENTA Y UN PESOS DOMINICANOS CON 0/100 CENTAVOS</t>
  </si>
  <si>
    <t>DOS MIL QUINIENTOS CUATRO PESOS DOMINICANOS CON 0/100 CENTAVOS</t>
  </si>
  <si>
    <t>TRES MIL VEINTICUATRO PESOS DOMINICANOS CON 0/100 CENTAVOS</t>
  </si>
  <si>
    <t>VEINTISEIS MIL CUATROCIENTOS VEINTISEIS PESOS DOMINICANOS CON 40/100 CENTAVOS</t>
  </si>
  <si>
    <t>CIENTO VEINTIOCHO MIL SETECIENTOS PESOS DOMINICANOS CON 0/100 CENTAVOS</t>
  </si>
  <si>
    <t>VEINTIDOS MIL TRESCIENTOS OCHO PESOS DOMINICANOS CON 0/100 CENTAVOS</t>
  </si>
  <si>
    <t>CUARENTA Y DOS MIL SEISCIENTOS OCHENTA Y UN PESOS DOMINICANOS CON 60/100 CENTAVOS</t>
  </si>
  <si>
    <t>SESENTA Y DOS MIL CUATROCIENTOS PESOS DOMINICANOS CON 0/100 CENTAVOS</t>
  </si>
  <si>
    <t>OCHENTA Y DOS MIL TRESCIENTOS SESENTA Y OCHO PESOS DOMINICANOS CON 0/100 CENTAVOS</t>
  </si>
  <si>
    <t>OCHO MIL DOSCIENTOS SESENTA PESOS DOMINICANOS CON 0/100 CENTAVOS</t>
  </si>
  <si>
    <t>CIENTO TREINTA Y SIETE MIL DOSCIENTOS OCHENTA PESOS DOMINICANOS CON 0/100 CENTAVOS</t>
  </si>
  <si>
    <t>SETENTA Y UN MIL CIENTO CUARENTA Y OCHO PESOS DOMINICANOS CON 0/100 CENTAVOS</t>
  </si>
  <si>
    <t>DOS MIL QUINIENTOS VEINTISEIS PESOS DOMINICANOS CON 40/100 CENTAVOS</t>
  </si>
  <si>
    <t>CINCO MIL CUARENTA PESOS DOMINICANOS CON 0/100 CENTAVOS</t>
  </si>
  <si>
    <t>UN MILLON DOSCIENTOS TRECE MIL NOVECIENTOS SESENTA Y SIETE PESOS DOMINICANOS CON 20/100 CENTAVOS</t>
  </si>
  <si>
    <t>NOVENTA Y CUATRO MIL QUINIENTOS ONCE PESOS DOMINICANOS CON 3/100 CENTAVOS</t>
  </si>
  <si>
    <t>UN MILLON CIENTO DIECINUEVE MIL CUATROCIENTOS CINCUENTA Y SEIS PESOS DOMINICANOS CON 17/100 CENTAVOS</t>
  </si>
  <si>
    <t>DOSCIENTOS CUARENTA Y DOS MIL SETECIENTOS NOVENTA Y TRES PESOS DOMINICANOS CON 44/100 CENTAVOS</t>
  </si>
  <si>
    <t>DOCE MIL CIENTO TREINTA Y NUEVE PESOS DOMINICANOS CON 67/100 CENTAVOS</t>
  </si>
  <si>
    <t>NOVECIENTOS SETENTA Y UN MIL CIENTO SETENTA Y TRES PESOS DOMINICANOS CON 76/100 CENTAVOS</t>
  </si>
  <si>
    <t>VICTOR ALFONSO SEPULVEDA MOREL</t>
  </si>
  <si>
    <t>CIENTO NOVENTA Y CINCO MIL CIENTO SESENTA PESOS DOMINICANOS CON 20/100 CENTAVOS</t>
  </si>
  <si>
    <t>CIENTO CUARENTA Y CINCO MIL SEISCIENTOS SESENTA Y CINCO PESOS DOMINICANOS CON 0/100 CENTAVOS</t>
  </si>
  <si>
    <t>DOSCIENTOS CINCUENTA Y CINCO MIL NOVECIENTOS CUARENTA Y OCHO PESOS DOMINICANOS CON 0/100 CENTAVOS</t>
  </si>
  <si>
    <t>CIENTO DOS MIL SEISCIENTOS SETENTA Y CUATRO PESOS DOMINICANOS CON 0/100 CENTAVOS</t>
  </si>
  <si>
    <t>CIENTO NOVENTA Y SEIS MIL CUATROCIENTOS CUARENTA Y CUATRO PESOS DOMINICANOS CON 80/100 CENTAVOS</t>
  </si>
  <si>
    <t>NOVENTA Y CUATRO MIL SETECIENTOS SETENTA Y SEIS PESOS DOMINICANOS CON 0/100 CENTAVOS</t>
  </si>
  <si>
    <t>SEISCIENTOS TREINTA Y UN MIL OCHOCIENTOS CUARENTA PESOS DOMINICANOS CON 0/100 CENTAVOS</t>
  </si>
  <si>
    <t>DIECISIETE MIL VEINTISIETE PESOS DOMINICANOS CON 40/100 CENTAVOS</t>
  </si>
  <si>
    <t>SETENTA Y CUATRO MIL QUINIENTOS OCHENTA PESOS DOMINICANOS CON 0/100 CENTAVOS</t>
  </si>
  <si>
    <t>DOS MILLONES SESENTA Y NUEVE MIL OCHOCIENTOS VEINTIOCHO PESOS DOMINICANOS CON 60/100 CENTAVOS</t>
  </si>
  <si>
    <t>CIENTO ONCE MIL NOVECIENTOS SESENTA Y DOS PESOS DOMINICANOS CON 99/100 CENTAVOS</t>
  </si>
  <si>
    <t>UN MILLON NOVECIENTOS CINCUENTA Y SIETE MIL OCHOCIENTOS SESENTA Y CINCO PESOS DOMINICANOS CON 61/100 CENTAVOS</t>
  </si>
  <si>
    <t>CUATROCIENTOS TRECE MIL NOVECIENTOS SESENTA Y CINCO PESOS DOMINICANOS CON 72/100 CENTAVOS</t>
  </si>
  <si>
    <t>VEINTE MIL SEISCIENTOS NOVENTA Y OCHO PESOS DOMINICANOS CON 29/100 CENTAVOS</t>
  </si>
  <si>
    <t>UN MILLON SEISCIENTOS CINCUENTA Y CINCO MIL OCHOCIENTOS SESENTA Y DOS PESOS DOMINICANOS CON 88/100 CENTAVOS</t>
  </si>
  <si>
    <t>WALDY OMAR GOMEZ MATOS</t>
  </si>
  <si>
    <t>VEINTISEIS MIL QUINIENTOS VEINTISIETE PESOS DOMINICANOS CON 80/100 CENTAVOS</t>
  </si>
  <si>
    <t>CINCUENTA Y SEIS MIL DOSCIENTOS SESENTA Y DOS PESOS DOMINICANOS CON 40/100 CENTAVOS</t>
  </si>
  <si>
    <t>CUARENTA Y UN MIL DOS PESOS DOMINICANOS CON 0/100 CENTAVOS</t>
  </si>
  <si>
    <t>SESENTA Y NUEVE MIL OCHOCIENTOS CUATRO PESOS DOMINICANOS CON 0/100 CENTAVOS</t>
  </si>
  <si>
    <t>TRECE MIL PESOS DOMINICANOS CON 0/100 CENTAVOS</t>
  </si>
  <si>
    <t>VEINTINUEVE MIL CUATROCIENTOS CINCUENTA Y OCHO PESOS DOMINICANOS CON 0/100 CENTAVOS</t>
  </si>
  <si>
    <t>CINCUENTA Y SEIS MIL TRESCIENTOS SESENTA Y UN PESOS DOMINICANOS CON 60/100 CENTAVOS</t>
  </si>
  <si>
    <t>VEINTISIETE MIL CIENTO NOVENTA Y DOS PESOS DOMINICANOS CON 0/100 CENTAVOS</t>
  </si>
  <si>
    <t>CIENTO OCHENTA Y UN MIL DOSCIENTOS OCHENTA PESOS DOMINICANOS CON 0/100 CENTAVOS</t>
  </si>
  <si>
    <t>TREINTA Y SIETE MIL CIENTO NOVENTA Y UN PESOS DOMINICANOS CON 0/100 CENTAVOS</t>
  </si>
  <si>
    <t>CUATRO MIL OCHOCIENTOS DOS PESOS DOMINICANOS CON 60/100 CENTAVOS</t>
  </si>
  <si>
    <t>VEINTIUN MIL CIENTO VEINTE PESOS DOMINICANOS CON 0/100 CENTAVOS</t>
  </si>
  <si>
    <t>QUINIENTOS OCHENTA Y SEIS MIL TRESCIENTOS TREINTA Y OCHO PESOS DOMINICANOS CON 20/100 CENTAVOS</t>
  </si>
  <si>
    <t>TREINTA Y UN MIL DOSCIENTOS CUATRO PESOS DOMINICANOS CON 41/100 CENTAVOS</t>
  </si>
  <si>
    <t>QUINIENTOS CINCUENTA Y CINCO MIL CIENTO TREINTA Y TRES PESOS DOMINICANOS CON 79/100 CENTAVOS</t>
  </si>
  <si>
    <t>CIENTO DIECISIETE MIL DOSCIENTOS SESENTA Y SIETE PESOS DOMINICANOS CON 64/100 CENTAVOS</t>
  </si>
  <si>
    <t>CINCO MIL OCHOCIENTOS SESENTA Y TRES PESOS DOMINICANOS CON 38/100 CENTAVOS</t>
  </si>
  <si>
    <t>CUATROCIENTOS SESENTA Y NUEVE MIL SETENTA PESOS DOMINICANOS CON 56/100 CENTAVOS</t>
  </si>
  <si>
    <t>WILLY MELL GERARDO PEREZ</t>
  </si>
  <si>
    <t>CIENTO ONCE MIL SEISCIENTOS NOVENTA Y SEIS PESOS DOMINICANOS CON 0/100 CENTAVOS</t>
  </si>
  <si>
    <t>CIENTO SETENTA Y OCHO MIL TREINTA Y CINCO PESOS DOMINICANOS CON 0/100 CENTAVOS</t>
  </si>
  <si>
    <t>CINCUENTA Y DOS MIL PESOS DOMINICANOS CON 0/100 CENTAVOS</t>
  </si>
  <si>
    <t>CIENTO VEINTIOCHO MIL CIENTO VEINTIOCHO PESOS DOMINICANOS CON 0/100 CENTAVOS</t>
  </si>
  <si>
    <t>DOSCIENTOS CUARENTA Y CINCO MIL CIENTO CUARENTA Y CINCO PESOS DOMINICANOS CON 60/100 CENTAVOS</t>
  </si>
  <si>
    <t>CIENTO DIECIOCHO MIL DOSCIENTOS SETENTA Y DOS PESOS DOMINICANOS CON 0/100 CENTAVOS</t>
  </si>
  <si>
    <t>SETECIENTOS OCHENTA Y OCHO MIL CUATROCIENTOS OCHENTA PESOS DOMINICANOS CON 0/100 CENTAVOS</t>
  </si>
  <si>
    <t>CIENTO SESENTA MIL OCHENTA Y TRES PESOS DOMINICANOS CON 0/100 CENTAVOS</t>
  </si>
  <si>
    <t>NOVENTA Y UN MIL SETECIENTOS CUARENTA PESOS DOMINICANOS CON 0/100 CENTAVOS</t>
  </si>
  <si>
    <t>DOS MILLONES QUINIENTOS SEIS MIL CUATROCIENTOS OCHENTA Y SIETE PESOS DOMINICANOS CON 20/100 CENTAVOS</t>
  </si>
  <si>
    <t>CIENTO VEINTINUEVE MIL TRESCIENTOS VEINTISEIS PESOS DOMINICANOS CON 41/100 CENTAVOS</t>
  </si>
  <si>
    <t>DOS MILLONES TRESCIENTOS SETENTA Y SIETE MIL CIENTO SESENTA PESOS DOMINICANOS CON 79/100 CENTAVOS</t>
  </si>
  <si>
    <t>QUINIENTOS UN MIL DOSCIENTOS NOVENTA Y SIETE PESOS DOMINICANOS CON 44/100 CENTAVOS</t>
  </si>
  <si>
    <t>VEINTICINCO MIL SESENTA Y CUATRO PESOS DOMINICANOS CON 87/100 CENTAVOS</t>
  </si>
  <si>
    <t>DOS MILLONES CINCO MIL CIENTO OCHENTA Y NUEVE PESOS DOMINICANOS CON 76/100 CENTAVOS</t>
  </si>
  <si>
    <t>YANNA ALCANTARA CAMARENA</t>
  </si>
  <si>
    <t>CIENTO CUARENTA Y DOS MIL CUATROCIENTOS CATORCE PESOS DOMINICANOS CON 20/100 CENTAVOS</t>
  </si>
  <si>
    <t>CIENTO CINCO MIL SETECIENTOS CUARENTA Y DOS PESOS DOMINICANOS CON 0/100 CENTAVOS</t>
  </si>
  <si>
    <t>CIENTO OCHENTA MIL TRESCIENTOS VEINTISIETE PESOS DOMINICANOS CON 0/100 CENTAVOS</t>
  </si>
  <si>
    <t>SETENTA Y TRES MIL SETECIENTOS OCHENTA Y OCHO PESOS DOMINICANOS CON 0/100 CENTAVOS</t>
  </si>
  <si>
    <t>CIENTO CUARENTA Y UN MIL CIENTO SETENTA Y SIETE PESOS DOMINICANOS CON 60/100 CENTAVOS</t>
  </si>
  <si>
    <t>SESENTA Y OCHO MIL CIENTO DOCE PESOS DOMINICANOS CON 0/100 CENTAVOS</t>
  </si>
  <si>
    <t>CUATROCIENTOS CINCUENTA Y CUATRO MIL OCHENTA PESOS DOMINICANOS CON 0/100 CENTAVOS</t>
  </si>
  <si>
    <t>NOVENTA Y CINCO MIL CUATROCIENTOS TRES PESOS DOMINICANOS CON 0/100 CENTAVOS</t>
  </si>
  <si>
    <t>UN MILLON CUATROCIENTOS NOVENTA Y UN MIL SETECIENTOS NOVENTA Y TRES PESOS DOMINICANOS CON 80/100 CENTAVOS</t>
  </si>
  <si>
    <t>OCHENTA MIL OCHOCIENTOS CUARENTA Y NUEVE PESOS DOMINICANOS CON 84/100 CENTAVOS</t>
  </si>
  <si>
    <t>UN MILLON CUATROCIENTOS DIEZ MIL NOVECIENTOS CUARENTA Y TRES PESOS DOMINICANOS CON 96/100 CENTAVOS</t>
  </si>
  <si>
    <t>DOSCIENTOS NOVENTA Y OCHO MIL TRESCIENTOS CINCUENTA Y OCHO PESOS DOMINICANOS CON 76/100 CENTAVOS</t>
  </si>
  <si>
    <t>CATORCE MIL NOVECIENTOS DIECISIETE PESOS DOMINICANOS CON 94/100 CENTAVOS</t>
  </si>
  <si>
    <t>UN MILLON CIENTO NOVENTA Y TRES MIL CUATROCIENTOS TREINTA Y CINCO PESOS DOMINICANOS CON 4/100 CENTAVOS</t>
  </si>
  <si>
    <t>YASILYS MONTILLA HERNANDEZ</t>
  </si>
  <si>
    <t>CIENTO TREINTA Y NUEVE MIL SEISCIENTOS OCHO PESOS DOMINICANOS CON 0/100 CENTAVOS</t>
  </si>
  <si>
    <t>CIENTO ONCE MIL SEISCIENTOS VEINTIOCHO PESOS DOMINICANOS CON 80/100 CENTAVOS</t>
  </si>
  <si>
    <t>CINCUENTA Y TRES MIL OCHOCIENTOS CINCUENTA Y SEIS PESOS DOMINICANOS CON 0/100 CENTAVOS</t>
  </si>
  <si>
    <t>TRESCIENTOS CINCUENTA Y NUEVE MIL CUARENTA PESOS DOMINICANOS CON 0/100 CENTAVOS</t>
  </si>
  <si>
    <t>UN MILLON CIENTO SESENTA MIL NOVECIENTOS NOVENTA Y DOS PESOS DOMINICANOS CON 0/100 CENTAVOS</t>
  </si>
  <si>
    <t>SESENTA Y UN MIL SETECIENTOS NOVENTA PESOS DOMINICANOS CON 37/100 CENTAVOS</t>
  </si>
  <si>
    <t>UN MILLON NOVENTA Y NUEVE MIL DOSCIENTOS UN PESOS DOMINICANOS CON 63/100 CENTAVOS</t>
  </si>
  <si>
    <t>DOSCIENTOS TREINTA Y DOS MIL CIENTO NOVENTA Y OCHO PESOS DOMINICANOS CON 40/100 CENTAVOS</t>
  </si>
  <si>
    <t>ONCE MIL SEISCIENTOS NUEVE PESOS DOMINICANOS CON 92/100 CENTAVOS</t>
  </si>
  <si>
    <t>NOVECIENTOS VEINTIOCHO MIL SETECIENTOS NOVENTA Y TRES PESOS DOMINICANOS CON 60/100 CENTAVOS</t>
  </si>
  <si>
    <t>YEUDYS OLGUIN CUEVAS JIMENEZ</t>
  </si>
  <si>
    <t>NOVENTA Y OCHO MIL CUATROCIENTOS CINCUENTA Y NUEVE PESOS DOMINICANOS CON 20/100 CENTAVOS</t>
  </si>
  <si>
    <t>SETENTA Y DOS MIL DOSCIENTOS NOVENTA Y TRES PESOS DOMINICANOS CON 0/100 CENTAVOS</t>
  </si>
  <si>
    <t>CIENTO VEINTISIETE MIL NOVECIENTOS SETENTA Y CUATRO PESOS DOMINICANOS CON 0/100 CENTAVOS</t>
  </si>
  <si>
    <t>CINCUENTA Y DOS MIL CINCUENTA Y DOS PESOS DOMINICANOS CON 0/100 CENTAVOS</t>
  </si>
  <si>
    <t>NOVENTA Y NUEVE MIL QUINIENTOS NOVENTA PESOS DOMINICANOS CON 40/100 CENTAVOS</t>
  </si>
  <si>
    <t>CUARENTA Y OCHO MIL CUARENTA Y OCHO PESOS DOMINICANOS CON 0/100 CENTAVOS</t>
  </si>
  <si>
    <t>TRESCIENTOS VEINTE MIL TRESCIENTOS VEINTE PESOS DOMINICANOS CON 0/100 CENTAVOS</t>
  </si>
  <si>
    <t>TREINTA Y SIETE MIL SEISCIENTOS VEINTE PESOS DOMINICANOS CON 0/100 CENTAVOS</t>
  </si>
  <si>
    <t>UN MILLON TREINTA Y NUEVE MIL OCHOCIENTOS VEINTITRES PESOS DOMINICANOS CON 80/100 CENTAVOS</t>
  </si>
  <si>
    <t>CINCUENTA Y CINCO MIL QUINIENTOS CUARENTA Y SIETE PESOS DOMINICANOS CON 32/100 CENTAVOS</t>
  </si>
  <si>
    <t>NOVECIENTOS OCHENTA Y CUATRO MIL DOSCIENTOS SETENTA Y SEIS PESOS DOMINICANOS CON 48/100 CENTAVOS</t>
  </si>
  <si>
    <t>DOSCIENTOS SIETE MIL NOVECIENTOS SESENTA Y CUATRO PESOS DOMINICANOS CON 76/100 CENTAVOS</t>
  </si>
  <si>
    <t>DIEZ MIL TRESCIENTOS NOVENTA Y OCHO PESOS DOMINICANOS CON 24/100 CENTAVOS</t>
  </si>
  <si>
    <t>OCHOCIENTOS TREINTA Y UN MIL OCHOCIENTOS CINCUENTA Y NUEVE PESOS DOMINICANOS CON 4/100 CENTAVOS</t>
  </si>
  <si>
    <t>AMPARO MARGARITA ROSSIS SANCHEZ</t>
  </si>
  <si>
    <t>CINCUENTA Y CINCO MIL TRESCIENTOS SESENTA Y CINCO PESOS DOMINICANOS CON 60/100 CENTAVOS</t>
  </si>
  <si>
    <t>QUINCE MIL OCHOCIENTOS CUARENTA PESOS DOMINICANOS CON 0/100 CENTAVOS</t>
  </si>
  <si>
    <t>CIENTO SESENTA Y UN MIL SETECIENTOS CINCUENTA Y CUATRO PESOS DOMINICANOS CON 40/100 CENTAVOS</t>
  </si>
  <si>
    <t>CIENTO VEINTITRES MIL SEIS PESOS DOMINICANOS CON 0/100 CENTAVOS</t>
  </si>
  <si>
    <t>QUINCE MIL CIENTO SEIS PESOS DOMINICANOS CON 0/100 CENTAVOS</t>
  </si>
  <si>
    <t>DOSCIENTOS CINCUENTA Y CINCO MIL SETECIENTOS VEINTINUEVE PESOS DOMINICANOS CON 60/100 CENTAVOS</t>
  </si>
  <si>
    <t>SESENTA Y SIETE MIL TRESCIENTOS OCHENTA Y SIETE PESOS DOMINICANOS CON 20/100 CENTAVOS</t>
  </si>
  <si>
    <t>CINCUENTA Y UN MIL SETECIENTOS CINCUENTA Y SEIS PESOS DOMINICANOS CON 0/100 CENTAVOS</t>
  </si>
  <si>
    <t>TREINTA MIL CIENTO CUARENTA PESOS DOMINICANOS CON 0/100 CENTAVOS</t>
  </si>
  <si>
    <t>SETENTA Y OCHO MIL TRESCIENTOS SESENTA Y CUATRO PESOS DOMINICANOS CON 0/100 CENTAVOS</t>
  </si>
  <si>
    <t>SETENTA Y CUATRO MIL NOVECIENTOS SESENTA Y SEIS PESOS DOMINICANOS CON 40/100 CENTAVOS</t>
  </si>
  <si>
    <t>SETENTA Y DOS MIL TRESCIENTOS TREINTA Y SEIS PESOS DOMINICANOS CON 0/100 CENTAVOS</t>
  </si>
  <si>
    <t>CINCUENTA Y DOS MIL OCHOCIENTOS SESENTA Y CUATRO PESOS DOMINICANOS CON 0/100 CENTAVOS</t>
  </si>
  <si>
    <t>DOSCIENTOS CINCUENTA Y DOS MIL SETECIENTOS TREINTA Y SIETE PESOS DOMINICANOS CON 60/100 CENTAVOS</t>
  </si>
  <si>
    <t>TREINTA Y CINCO MIL QUINIENTOS CINCUENTA Y CINCO PESOS DOMINICANOS CON 20/100 CENTAVOS</t>
  </si>
  <si>
    <t>CIENTO OCHENTA Y CUATRO MIL OCHOCIENTOS PESOS DOMINICANOS CON 0/100 CENTAVOS</t>
  </si>
  <si>
    <t>UN MILLON SEISCIENTOS TREINTA Y DOS MIL NOVENTA Y DOS PESOS DOMINICANOS CON 40/100 CENTAVOS</t>
  </si>
  <si>
    <t>CIENTO CUARENTA Y CUATRO MIL TRES PESOS DOMINICANOS CON 79/100 CENTAVOS</t>
  </si>
  <si>
    <t>UN MILLON CUATROCIENTOS OCHENTA Y OCHO MIL OCHENTA Y OCHO PESOS DOMINICANOS CON 61/100 CENTAVOS</t>
  </si>
  <si>
    <t>TRESCIENTOS VEINTISEIS MIL CUATROCIENTOS DIECIOCHO PESOS DOMINICANOS CON 48/100 CENTAVOS</t>
  </si>
  <si>
    <t>DIECISEIS MIL TRESCIENTOS VEINTE PESOS DOMINICANOS CON 92/100 CENTAVOS</t>
  </si>
  <si>
    <t>UN MILLON TRESCIENTOS CINCO MIL SEISCIENTOS SETENTA Y TRES PESOS DOMINICANOS CON 92/100 CENTAVOS</t>
  </si>
  <si>
    <t>ANGEL OSMAL RAMIREZ NABARROZ</t>
  </si>
  <si>
    <t>CUARENTA Y OCHO MIL CIENTO CUARENTA Y CUATRO PESOS DOMINICANOS CON 0/100 CENTAVOS</t>
  </si>
  <si>
    <t>CINCO MIL DOSCIENTOS OCHENTA PESOS DOMINICANOS CON 0/100 CENTAVOS</t>
  </si>
  <si>
    <t>CIENTO CINCUENTA Y OCHO MIL DOSCIENTOS TREINTA Y OCHO PESOS DOMINICANOS CON 0/100 CENTAVOS</t>
  </si>
  <si>
    <t>CIENTO DIECIOCHO MIL SEISCIENTOS NOVENTA PESOS DOMINICANOS CON 0/100 CENTAVOS</t>
  </si>
  <si>
    <t>OCHO MIL CIENTO TREINTA Y CUATRO PESOS DOMINICANOS CON 0/100 CENTAVOS</t>
  </si>
  <si>
    <t>DOSCIENTOS SIETE MIL DIECINUEVE PESOS DOMINICANOS CON 20/100 CENTAVOS</t>
  </si>
  <si>
    <t>VEINTIDOS MIL CUATROCIENTOS SESENTA Y DOS PESOS DOMINICANOS CON 40/100 CENTAVOS</t>
  </si>
  <si>
    <t>TREINTA Y OCHO MIL CIENTO TREINTA Y SEIS PESOS DOMINICANOS CON 0/100 CENTAVOS</t>
  </si>
  <si>
    <t>TREINTA Y DOS MIL SEISCIENTOS SETENTA PESOS DOMINICANOS CON 0/100 CENTAVOS</t>
  </si>
  <si>
    <t>OCHENTA Y CUATRO MIL NOVECIENTOS CUARENTA Y DOS PESOS DOMINICANOS CON 0/100 CENTAVOS</t>
  </si>
  <si>
    <t>OCHENTA Y UN MIL DOSCIENTOS CINCUENTA Y NUEVE PESOS DOMINICANOS CON 20/100 CENTAVOS</t>
  </si>
  <si>
    <t>SETENTA Y OCHO MIL CUATROCIENTOS OCHO PESOS DOMINICANOS CON 0/100 CENTAVOS</t>
  </si>
  <si>
    <t>DOSCIENTOS SETENTA Y TRES MIL NOVECIENTOS CINCUENTA Y DOS PESOS DOMINICANOS CON 80/100 CENTAVOS</t>
  </si>
  <si>
    <t>DIEZ MIL CUATROCIENTOS SETENTA Y OCHO PESOS DOMINICANOS CON 40/100 CENTAVOS</t>
  </si>
  <si>
    <t>TREINTA Y DOS MIL NOVECIENTOS CINCUENTA Y TRES PESOS DOMINICANOS CON 60/100 CENTAVOS</t>
  </si>
  <si>
    <t>CIENTO CUARENTA Y NUEVE MIL SEISCIENTOS PESOS DOMINICANOS CON 0/100 CENTAVOS</t>
  </si>
  <si>
    <t>UN MILLON CUATROCIENTOS SETENTA Y DOS MIL OCHOCIENTOS TREINTA Y SIETE PESOS DOMINICANOS CON 60/100 CENTAVOS</t>
  </si>
  <si>
    <t>CIENTO TRECE MIL QUINIENTOS CINCUENTA Y CINCO PESOS DOMINICANOS CON 32/100 CENTAVOS</t>
  </si>
  <si>
    <t>UN MILLON TRESCIENTOS CINCUENTA Y NUEVE MIL DOSCIENTOS OCHENTA Y DOS PESOS DOMINICANOS CON 28/100 CENTAVOS</t>
  </si>
  <si>
    <t>DOSCIENTOS NOVENTA Y CUATRO MIL QUINIENTOS SESENTA Y SIETE PESOS DOMINICANOS CON 52/100 CENTAVOS</t>
  </si>
  <si>
    <t>CATORCE MIL SETECIENTOS VEINTIOCHO PESOS DOMINICANOS CON 38/100 CENTAVOS</t>
  </si>
  <si>
    <t>UN MILLON CIENTO SETENTA Y OCHO MIL DOSCIENTOS SETENTA PESOS DOMINICANOS CON 8/100 CENTAVOS</t>
  </si>
  <si>
    <t>ARIEL ANGEL PEÑA PICHARDO</t>
  </si>
  <si>
    <t>CUARENTA Y TRES MIL TRESCIENTOS VEINTINUEVE PESOS DOMINICANOS CON 60/100 CENTAVOS</t>
  </si>
  <si>
    <t>TRES MIL NOVECIENTOS SESENTA PESOS DOMINICANOS CON 0/100 CENTAVOS</t>
  </si>
  <si>
    <t>SEIS MIL NOVECIENTOS SETENTA Y DOS PESOS DOMINICANOS CON 0/100 CENTAVOS</t>
  </si>
  <si>
    <t>CIENTO OCHENTA Y DOS MIL SEISCIENTOS SESENTA Y CUATRO PESOS DOMINICANOS CON 0/100 CENTAVOS</t>
  </si>
  <si>
    <t>DIECISEIS MIL OCHOCIENTOS CUARENTA Y SEIS PESOS DOMINICANOS CON 80/100 CENTAVOS</t>
  </si>
  <si>
    <t>TREINTA Y DOS MIL SEISCIENTOS OCHENTA Y OCHO PESOS DOMINICANOS CON 0/100 CENTAVOS</t>
  </si>
  <si>
    <t>VEINTINUEVE MIL TRESCIENTOS SETENTA PESOS DOMINICANOS CON 0/100 CENTAVOS</t>
  </si>
  <si>
    <t>SETENTA Y SEIS MIL TRESCIENTOS SESENTA Y DOS PESOS DOMINICANOS CON 0/100 CENTAVOS</t>
  </si>
  <si>
    <t>SETENTA Y TRES MIL CINCUENTA Y UN PESOS DOMINICANOS CON 20/100 CENTAVOS</t>
  </si>
  <si>
    <t>SETENTA MIL CUATROCIENTOS OCHENTA Y OCHO PESOS DOMINICANOS CON 0/100 CENTAVOS</t>
  </si>
  <si>
    <t>DOSCIENTOS CUARENTA Y SEIS MIL DOSCIENTOS OCHENTA PESOS DOMINICANOS CON 80/100 CENTAVOS</t>
  </si>
  <si>
    <t>CINCUENTA Y UN MIL CUATROCIENTOS OCHENTA PESOS DOMINICANOS CON 0/100 CENTAVOS</t>
  </si>
  <si>
    <t>VEINTINUEVE MIL CUATROCIENTOS OCHENTA Y CUATRO PESOS DOMINICANOS CON 80/100 CENTAVOS</t>
  </si>
  <si>
    <t>UN MILLON TRESCIENTOS TRECE MIL SEISCIENTOS DOS PESOS DOMINICANOS CON 80/100 CENTAVOS</t>
  </si>
  <si>
    <t>CIEN MIL SETECIENTOS CINCUENTA Y DOS PESOS DOMINICANOS CON 65/100 CENTAVOS</t>
  </si>
  <si>
    <t>UN MILLON DOSCIENTOS DOCE MIL OCHOCIENTOS CINCUENTA PESOS DOMINICANOS CON 15/100 CENTAVOS</t>
  </si>
  <si>
    <t>DOSCIENTOS SESENTA Y DOS MIL SETECIENTOS VEINTE PESOS DOMINICANOS CON 56/100 CENTAVOS</t>
  </si>
  <si>
    <t>TRECE MIL CIENTO TREINTA Y SEIS PESOS DOMINICANOS CON 3/100 CENTAVOS</t>
  </si>
  <si>
    <t>UN MILLON CINCUENTA MIL OCHOCIENTOS OCHENTA Y DOS PESOS DOMINICANOS CON 24/100 CENTAVOS</t>
  </si>
  <si>
    <t>AXEL OSVALDO SANCHEZ BELTRE</t>
  </si>
  <si>
    <t>SESENTA MIL CIENTO OCHENTA PESOS DOMINICANOS CON 0/100 CENTAVOS</t>
  </si>
  <si>
    <t>SEIS MIL SEISCIENTOS PESOS DOMINICANOS CON 0/100 CENTAVOS</t>
  </si>
  <si>
    <t>DIEZ MIL CUATROCIENTOS CINCUENTA Y OCHO PESOS DOMINICANOS CON 0/100 CENTAVOS</t>
  </si>
  <si>
    <t>VEINTIOCHO MIL SETENTA Y OCHO PESOS DOMINICANOS CON 0/100 CENTAVOS</t>
  </si>
  <si>
    <t>CUARENTA Y SEIS MIL TRESCIENTOS OCHO PESOS DOMINICANOS CON 0/100 CENTAVOS</t>
  </si>
  <si>
    <t>CUARENTA MIL CUARENTA PESOS DOMINICANOS CON 0/100 CENTAVOS</t>
  </si>
  <si>
    <t>CIENTO CUATRO MIL CIENTO CUATRO PESOS DOMINICANOS CON 0/100 CENTAVOS</t>
  </si>
  <si>
    <t>NOVENTA Y SEIS MIL NOVENTA Y SEIS PESOS DOMINICANOS CON 0/100 CENTAVOS</t>
  </si>
  <si>
    <t>CUARENTA Y DOS MIL NOVECIENTOS CINCUENTA Y DOS PESOS DOMINICANOS CON 0/100 CENTAVOS</t>
  </si>
  <si>
    <t>TRESCIENTOS TREINTA Y CINCO MIL SETECIENTOS CINCUENTA Y TRES PESOS DOMINICANOS CON 60/100 CENTAVOS</t>
  </si>
  <si>
    <t>TREINTA Y NUEVE MIL OCHOCIENTOS NOVENTA Y UN PESOS DOMINICANOS CON 20/100 CENTAVOS</t>
  </si>
  <si>
    <t>UN MILLON OCHOCIENTOS QUINCE MIL CIENTO OCHENTA Y TRES PESOS DOMINICANOS CON 20/100 CENTAVOS</t>
  </si>
  <si>
    <t>CIENTO CUARENTA Y UN MIL CIENTO OCHENTA Y CINCO PESOS DOMINICANOS CON 76/100 CENTAVOS</t>
  </si>
  <si>
    <t>UN MILLON SEISCIENTOS SETENTA Y TRES MIL NOVECIENTOS NOVENTA Y SIETE PESOS DOMINICANOS CON 44/100 CENTAVOS</t>
  </si>
  <si>
    <t>TRESCIENTOS SESENTA Y TRES MIL TREINTA Y SEIS PESOS DOMINICANOS CON 64/100 CENTAVOS</t>
  </si>
  <si>
    <t>DIECIOCHO MIL CIENTO CINCUENTA Y UN PESOS DOMINICANOS CON 83/100 CENTAVOS</t>
  </si>
  <si>
    <t>UN MILLON CUATROCIENTOS CINCUENTA Y DOS MIL CIENTO CUARENTA Y SEIS PESOS DOMINICANOS CON 56/100 CENTAVOS</t>
  </si>
  <si>
    <t>CARLOS SANCHEZ PEGUERO</t>
  </si>
  <si>
    <t>TREINTA Y UN MIL DOSCIENTOS NOVENTA Y TRES PESOS DOMINICANOS CON 60/100 CENTAVOS</t>
  </si>
  <si>
    <t>CIENTO UN MIL NOVECIENTOS SETENTA Y CINCO PESOS DOMINICANOS CON 60/100 CENTAVOS</t>
  </si>
  <si>
    <t>SETENTA Y TRES MIL TRESCIENTOS SETENTA Y DOS PESOS DOMINICANOS CON 0/100 CENTAVOS</t>
  </si>
  <si>
    <t>CINCO MIL OCHOCIENTOS DIEZ PESOS DOMINICANOS CON 0/100 CENTAVOS</t>
  </si>
  <si>
    <t>CIENTO TREINTA Y TRES MIL NOVECIENTOS CINCUENTA Y TRES PESOS DOMINICANOS CON 60/100 CENTAVOS</t>
  </si>
  <si>
    <t>VEINTICUATRO MIL QUINIENTOS DIECISEIS PESOS DOMINICANOS CON 0/100 CENTAVOS</t>
  </si>
  <si>
    <t>DIECINUEVE MIL OCHOCIENTOS PESOS DOMINICANOS CON 0/100 CENTAVOS</t>
  </si>
  <si>
    <t>CUARENTA Y NUEVE MIL DOSCIENTOS CUARENTA Y OCHO PESOS DOMINICANOS CON 0/100 CENTAVOS</t>
  </si>
  <si>
    <t>CIENTO SESENTA Y SEIS MIL TREINTA Y DOS PESOS DOMINICANOS CON 0/100 CENTAVOS</t>
  </si>
  <si>
    <t>TREINTA Y CINCO MIL SEISCIENTOS CUARENTA PESOS DOMINICANOS CON 0/100 CENTAVOS</t>
  </si>
  <si>
    <t>VEINTE MIL OCHOCIENTOS DOCE PESOS DOMINICANOS CON 80/100 CENTAVOS</t>
  </si>
  <si>
    <t>NOVENTA Y SEIS MIL OCHOCIENTOS PESOS DOMINICANOS CON 0/100 CENTAVOS</t>
  </si>
  <si>
    <t>NOVECIENTOS VEINTIOCHO MIL NOVECIENTOS SETENTA Y CUATRO PESOS DOMINICANOS CON 0/100 CENTAVOS</t>
  </si>
  <si>
    <t>SETENTA Y CUATRO MIL DOSCIENTOS OCHENTA PESOS DOMINICANOS CON 71/100 CENTAVOS</t>
  </si>
  <si>
    <t>OCHOCIENTOS CINCUENTA Y CUATRO MIL SEISCIENTOS NOVENTA Y TRES PESOS DOMINICANOS CON 29/100 CENTAVOS</t>
  </si>
  <si>
    <t>CIENTO OCHENTA Y CINCO MIL SETECIENTOS NOVENTA Y CUATRO PESOS DOMINICANOS CON 80/100 CENTAVOS</t>
  </si>
  <si>
    <t>NUEVE MIL DOSCIENTOS OCHENTA Y NUEVE PESOS DOMINICANOS CON 74/100 CENTAVOS</t>
  </si>
  <si>
    <t>SETECIENTOS CUARENTA Y TRES MIL CIENTO SETENTA Y NUEVE PESOS DOMINICANOS CON 20/100 CENTAVOS</t>
  </si>
  <si>
    <t>CAROLYN VIRGINIA PERALTA ESTRELLA</t>
  </si>
  <si>
    <t>TREINTA Y OCHO MIL QUINIENTOS QUINCE PESOS DOMINICANOS CON 20/100 CENTAVOS</t>
  </si>
  <si>
    <t>CIENTO VEINTISEIS MIL QUINIENTOS NOVENTA PESOS DOMINICANOS CON 40/100 CENTAVOS</t>
  </si>
  <si>
    <t>NOVENTA Y CUATRO MIL NOVECIENTOS CINCUENTA Y DOS PESOS DOMINICANOS CON 0/100 CENTAVOS</t>
  </si>
  <si>
    <t>CIENTO SETENTA MIL CUATROCIENTOS OCHENTA Y SEIS PESOS DOMINICANOS CON 40/100 CENTAVOS</t>
  </si>
  <si>
    <t>VEINTINUEVE MIL NOVECIENTOS SESENTA Y CUATRO PESOS DOMINICANOS CON 0/100 CENTAVOS</t>
  </si>
  <si>
    <t>VEINTICINCO MIL QUINIENTOS VEINTE PESOS DOMINICANOS CON 0/100 CENTAVOS</t>
  </si>
  <si>
    <t>SESENTA Y TRES MIL CUATROCIENTOS SETENTA Y CINCO PESOS DOMINICANOS CON 20/100 CENTAVOS</t>
  </si>
  <si>
    <t>DOSCIENTOS TRECE MIL NOVECIENTOS NOVENTA Y SEIS PESOS DOMINICANOS CON 80/100 CENTAVOS</t>
  </si>
  <si>
    <t>VEINTISEIS MIL OCHOCIENTOS OCHENTA Y TRES PESOS DOMINICANOS CON 20/100 CENTAVOS</t>
  </si>
  <si>
    <t>CIENTO VEINTITRES MIL DOSCIENTOS PESOS DOMINICANOS CON 0/100 CENTAVOS</t>
  </si>
  <si>
    <t>UN MILLON CIENTO OCHENTA Y CUATRO MIL SETECIENTOS SESENTA Y CINCO PESOS DOMINICANOS CON 60/100 CENTAVOS</t>
  </si>
  <si>
    <t>NOVENTA Y TRES MIL OCHOCIENTOS NOVENTA Y CINCO PESOS DOMINICANOS CON 24/100 CENTAVOS</t>
  </si>
  <si>
    <t>UN MILLON NOVENTA MIL OCHOCIENTOS SETENTA PESOS DOMINICANOS CON 36/100 CENTAVOS</t>
  </si>
  <si>
    <t>DOSCIENTOS TREINTA Y SEIS MIL NOVECIENTOS CINCUENTA Y TRES PESOS DOMINICANOS CON 12/100 CENTAVOS</t>
  </si>
  <si>
    <t>ONCE MIL OCHOCIENTOS CUARENTA Y SIETE PESOS DOMINICANOS CON 66/100 CENTAVOS</t>
  </si>
  <si>
    <t>NOVECIENTOS CUARENTA Y SIETE MIL OCHOCIENTOS DOCE PESOS DOMINICANOS CON 48/100 CENTAVOS</t>
  </si>
  <si>
    <t>DANIEL PLASENCIA RODRIGUEZ</t>
  </si>
  <si>
    <t>VEINTISEIS MIL CUATROCIENTOS SETENTA Y NUEVE PESOS DOMINICANOS CON 20/100 CENTAVOS</t>
  </si>
  <si>
    <t>OCHENTA Y CUATRO MIL TRESCIENTOS NOVENTA Y TRES PESOS DOMINICANOS CON 60/100 CENTAVOS</t>
  </si>
  <si>
    <t>SESENTA MIL CUATROCIENTOS VEINTICUATRO PESOS DOMINICANOS CON 0/100 CENTAVOS</t>
  </si>
  <si>
    <t>CIENTO NUEVE MIL QUINIENTOS NOVENTA Y OCHO PESOS DOMINICANOS CON 40/100 CENTAVOS</t>
  </si>
  <si>
    <t>VEINTIUN MIL SETECIENTOS NOVENTA Y DOS PESOS DOMINICANOS CON 0/100 CENTAVOS</t>
  </si>
  <si>
    <t>DIECISEIS MIL CIENTO SETENTA PESOS DOMINICANOS CON 0/100 CENTAVOS</t>
  </si>
  <si>
    <t>CUARENTA Y DOS MIL CUARENTA Y DOS PESOS DOMINICANOS CON 0/100 CENTAVOS</t>
  </si>
  <si>
    <t>CUARENTA MIL DOSCIENTOS DIECINUEVE PESOS DOMINICANOS CON 20/100 CENTAVOS</t>
  </si>
  <si>
    <t>TREINTA Y OCHO MIL OCHOCIENTOS OCHO PESOS DOMINICANOS CON 0/100 CENTAVOS</t>
  </si>
  <si>
    <t>CIENTO TREINTA Y CINCO MIL QUINIENTOS NOVENTA Y DOS PESOS DOMINICANOS CON 80/100 CENTAVOS</t>
  </si>
  <si>
    <t>SEIS MIL CIENTO DOCE PESOS DOMINICANOS CON 40/100 CENTAVOS</t>
  </si>
  <si>
    <t>TREINTA MIL TRESCIENTOS SESENTA PESOS DOMINICANOS CON 0/100 CENTAVOS</t>
  </si>
  <si>
    <t>DIECISEIS MIL CUATROCIENTOS SETENTA Y SEIS PESOS DOMINICANOS CON 80/100 CENTAVOS</t>
  </si>
  <si>
    <t>SETENTA Y NUEVE MIL DOSCIENTOS PESOS DOMINICANOS CON 0/100 CENTAVOS</t>
  </si>
  <si>
    <t>SETECIENTOS SETENTA MIL DOSCIENTOS SETENTA Y NUEVE PESOS DOMINICANOS CON 20/100 CENTAVOS</t>
  </si>
  <si>
    <t>SESENTA Y DOS MIL CUARENTA Y UN PESOS DOMINICANOS CON 80/100 CENTAVOS</t>
  </si>
  <si>
    <t>SETECIENTOS OCHO MIL DOSCIENTOS TREINTA Y SIETE PESOS DOMINICANOS CON 40/100 CENTAVOS</t>
  </si>
  <si>
    <t>CIENTO CINCUENTA Y CUATRO MIL CINCUENTA Y CINCO PESOS DOMINICANOS CON 84/100 CENTAVOS</t>
  </si>
  <si>
    <t>SIETE MIL SETECIENTOS DOS PESOS DOMINICANOS CON 79/100 CENTAVOS</t>
  </si>
  <si>
    <t>SEISCIENTOS DIECISEIS MIL DOSCIENTOS VEINTITRES PESOS DOMINICANOS CON 36/100 CENTAVOS</t>
  </si>
  <si>
    <t>DAVID ROSARIO HOLGUIN</t>
  </si>
  <si>
    <t>CINCUENTA Y SIETE MIL SETECIENTOS SETENTA Y DOS PESOS DOMINICANOS CON 80/100 CENTAVOS</t>
  </si>
  <si>
    <t>CIENTO OCHENTA Y NUEVE MIL OCHOCIENTOS OCHENTA Y CINCO PESOS DOMINICANOS CON 60/100 CENTAVOS</t>
  </si>
  <si>
    <t>CIENTO CUARENTA MIL DOSCIENTOS SETENTA PESOS DOMINICANOS CON 0/100 CENTAVOS</t>
  </si>
  <si>
    <t>DOSCIENTOS CUARENTA Y TRES MIL QUINIENTOS CINCUENTA Y DOS PESOS DOMINICANOS CON 0/100 CENTAVOS</t>
  </si>
  <si>
    <t>CUARENTA Y TRES MIL QUINIENTOS OCHENTA Y CUATRO PESOS DOMINICANOS CON 0/100 CENTAVOS</t>
  </si>
  <si>
    <t>TREINTA Y OCHO MIL CIENTO SETENTA PESOS DOMINICANOS CON 0/100 CENTAVOS</t>
  </si>
  <si>
    <t>NOVENTA Y NUEVE MIL DOSCIENTOS CUARENTA Y DOS PESOS DOMINICANOS CON 0/100 CENTAVOS</t>
  </si>
  <si>
    <t>NOVENTA Y CUATRO MIL NOVECIENTOS TREINTA Y NUEVE PESOS DOMINICANOS CON 20/100 CENTAVOS</t>
  </si>
  <si>
    <t>NOVENTA Y UN MIL SEISCIENTOS OCHO PESOS DOMINICANOS CON 0/100 CENTAVOS</t>
  </si>
  <si>
    <t>TRESCIENTOS VEINTE MIL SETENTA Y DOS PESOS DOMINICANOS CON 80/100 CENTAVOS</t>
  </si>
  <si>
    <t>SESENTA Y SIETE MIL TRESCIENTOS VEINTE PESOS DOMINICANOS CON 0/100 CENTAVOS</t>
  </si>
  <si>
    <t>TREINTA Y NUEVE MIL VEINTICUATRO PESOS DOMINICANOS CON 0/100 CENTAVOS</t>
  </si>
  <si>
    <t>CIENTO SETENTA Y SEIS MIL PESOS DOMINICANOS CON 0/100 CENTAVOS</t>
  </si>
  <si>
    <t>UN MILLON SETECIENTOS CUARENTA MIL SETECIENTOS NOVENTA Y SEIS PESOS DOMINICANOS CON 40/100 CENTAVOS</t>
  </si>
  <si>
    <t>CIENTO TREINTA Y CINCO MIL SETECIENTOS CINCUENTA Y OCHO PESOS DOMINICANOS CON 74/100 CENTAVOS</t>
  </si>
  <si>
    <t>UN MILLON SEISCIENTOS CINCO MIL TREINTA Y SIETE PESOS DOMINICANOS CON 66/100 CENTAVOS</t>
  </si>
  <si>
    <t>TRESCIENTOS CUARENTA Y OCHO MIL CIENTO CINCUENTA Y NUEVE PESOS DOMINICANOS CON 28/100 CENTAVOS</t>
  </si>
  <si>
    <t>DIECISIETE MIL CUATROCIENTOS SIETE PESOS DOMINICANOS CON 96/100 CENTAVOS</t>
  </si>
  <si>
    <t>UN MILLON TRESCIENTOS NOVENTA Y DOS MIL SEISCIENTOS TREINTA Y SIETE PESOS DOMINICANOS CON 12/100 CENTAVOS</t>
  </si>
  <si>
    <t xml:space="preserve">DIRINA ALT RAMIREZ </t>
  </si>
  <si>
    <t>SESENTA Y DOS MIL QUINIENTOS OCHENTA Y SIETE PESOS DOMINICANOS CON 20/100 CENTAVOS</t>
  </si>
  <si>
    <t>DOSCIENTOS TRES MIL NOVECIENTOS CINCUENTA Y UN PESOS DOMINICANOS CON 20/100 CENTAVOS</t>
  </si>
  <si>
    <t>CIENTO CINCUENTA Y UN MIL SESENTA PESOS DOMINICANOS CON 0/100 CENTAVOS</t>
  </si>
  <si>
    <t>CUARENTA Y UN MIL SEISCIENTOS NOVENTA PESOS DOMINICANOS CON 0/100 CENTAVOS</t>
  </si>
  <si>
    <t>CIENTO OCHO MIL TRESCIENTOS NOVENTA Y CUATRO PESOS DOMINICANOS CON 0/100 CENTAVOS</t>
  </si>
  <si>
    <t>CIENTO TRES MIL SEISCIENTOS NOVENTA Y CUATRO PESOS DOMINICANOS CON 40/100 CENTAVOS</t>
  </si>
  <si>
    <t>CIEN MIL CINCUENTA Y SEIS PESOS DOMINICANOS CON 0/100 CENTAVOS</t>
  </si>
  <si>
    <t>TRESCIENTOS CUARENTA Y NUEVE MIL QUINIENTOS OCHENTA Y NUEVE PESOS DOMINICANOS CON 60/100 CENTAVOS</t>
  </si>
  <si>
    <t>SETENTA Y DOS MIL SEISCIENTOS PESOS DOMINICANOS CON 0/100 CENTAVOS</t>
  </si>
  <si>
    <t>CUARENTA Y UN MIL SEISCIENTOS VEINTICINCO PESOS DOMINICANOS CON 60/100 CENTAVOS</t>
  </si>
  <si>
    <t>UN MILLON OCHOCIENTOS SESENTA Y CUATRO MIL NOVECIENTOS SESENTA Y UN PESOS DOMINICANOS CON 60/100 CENTAVOS</t>
  </si>
  <si>
    <t>CIENTO CUARENTA Y DOS MIL OCHOCIENTOS TREINTA Y SEIS PESOS DOMINICANOS CON 82/100 CENTAVOS</t>
  </si>
  <si>
    <t>UN MILLON SETECIENTOS VEINTIDOS MIL CIENTO VEINTICUATRO PESOS DOMINICANOS CON 78/100 CENTAVOS</t>
  </si>
  <si>
    <t>TRESCIENTOS SETENTA Y DOS MIL NOVECIENTOS NOVENTA Y DOS PESOS DOMINICANOS CON 32/100 CENTAVOS</t>
  </si>
  <si>
    <t>DIECIOCHO MIL SEISCIENTOS CUARENTA Y NUEVE PESOS DOMINICANOS CON 62/100 CENTAVOS</t>
  </si>
  <si>
    <t>UN MILLON CUATROCIENTOS NOVENTA Y UN MIL NOVECIENTOS SESENTA Y NUEVE PESOS DOMINICANOS CON 28/100 CENTAVOS</t>
  </si>
  <si>
    <t>EDITH ANTONIO BASTARDO RAMIREZ</t>
  </si>
  <si>
    <t>DOS MIL SEISCIENTOS CUARENTA PESOS DOMINICANOS CON 0/100 CENTAVOS</t>
  </si>
  <si>
    <t>SESENTA Y DOS MIL QUINIENTOS OCHENTA Y DOS PESOS DOMINICANOS CON 0/100 CENTAVOS</t>
  </si>
  <si>
    <t>CUATRO MIL SEISCIENTOS CUARENTA Y OCHO PESOS DOMINICANOS CON 0/100 CENTAVOS</t>
  </si>
  <si>
    <t>ONCE MIL DOSCIENTOS TREINTA Y UN PESOS DOMINICANOS CON 20/100 CENTAVOS</t>
  </si>
  <si>
    <t>DIECINUEVE MIL SESENTA Y OCHO PESOS DOMINICANOS CON 0/100 CENTAVOS</t>
  </si>
  <si>
    <t>DIECISIETE MIL TRESCIENTOS OCHENTA PESOS DOMINICANOS CON 0/100 CENTAVOS</t>
  </si>
  <si>
    <t>CUARENTA Y CINCO MIL CIENTO OCHENTA Y OCHO PESOS DOMINICANOS CON 0/100 CENTAVOS</t>
  </si>
  <si>
    <t>CUARENTA Y TRES MIL DOSCIENTOS VEINTIOCHO PESOS DOMINICANOS CON 80/100 CENTAVOS</t>
  </si>
  <si>
    <t>CUARENTA Y UN MIL SETECIENTOS DOCE PESOS DOMINICANOS CON 0/100 CENTAVOS</t>
  </si>
  <si>
    <t>CIENTO CUARENTA Y CINCO MIL SETECIENTOS TREINTA Y NUEVE PESOS DOMINICANOS CON 20/100 CENTAVOS</t>
  </si>
  <si>
    <t>DIECISIETE MIL TRESCIENTOS CUARENTA Y CUATRO PESOS DOMINICANOS CON 0/100 CENTAVOS</t>
  </si>
  <si>
    <t>SETECIENTOS OCHENTA Y CUATRO MIL CIENTO OCHO PESOS DOMINICANOS CON 80/100 CENTAVOS</t>
  </si>
  <si>
    <t>SESENTA MIL OCHOCIENTOS CUARENTA Y CINCO PESOS DOMINICANOS CON 8/100 CENTAVOS</t>
  </si>
  <si>
    <t>SETECIENTOS VEINTITRES MIL DOSCIENTOS SESENTA Y TRES PESOS DOMINICANOS CON 72/100 CENTAVOS</t>
  </si>
  <si>
    <t>CIENTO CINCUENTA Y SEIS MIL OCHOCIENTOS VEINTIUN PESOS DOMINICANOS CON 76/100 CENTAVOS</t>
  </si>
  <si>
    <t>SIETE MIL OCHOCIENTOS CUARENTA Y UN PESOS DOMINICANOS CON 9/100 CENTAVOS</t>
  </si>
  <si>
    <t>SEISCIENTOS VEINTISIETE MIL DOSCIENTOS OCHENTA Y SIETE PESOS DOMINICANOS CON 4/100 CENTAVOS</t>
  </si>
  <si>
    <t>ELIGIA CATALINA SORIANO DE PUJOLS</t>
  </si>
  <si>
    <t>CINCUENTA Y DOS MIL NOVECIENTOS CINCUENTA Y OCHO PESOS DOMINICANOS CON 40/100 CENTAVOS</t>
  </si>
  <si>
    <t>CIENTO SETENTA Y DOS MIL TRESCIENTOS TRES PESOS DOMINICANOS CON 60/100 CENTAVOS</t>
  </si>
  <si>
    <t>CIENTO VEINTINUEVE MIL CUATROCIENTOS OCHENTA PESOS DOMINICANOS CON 0/100 CENTAVOS</t>
  </si>
  <si>
    <t>NUEVE MIL DOSCIENTOS NOVENTA Y SEIS PESOS DOMINICANOS CON 0/100 CENTAVOS</t>
  </si>
  <si>
    <t>DOSCIENTOS DIECINUEVE MIL CIENTO NOVENTA Y SEIS PESOS DOMINICANOS CON 80/100 CENTAVOS</t>
  </si>
  <si>
    <t>CUARENTA MIL OCHOCIENTOS SESENTA PESOS DOMINICANOS CON 0/100 CENTAVOS</t>
  </si>
  <si>
    <t>TREINTA Y CINCO MIL QUINIENTOS TREINTA PESOS DOMINICANOS CON 0/100 CENTAVOS</t>
  </si>
  <si>
    <t>NOVENTA Y DOS MIL TRESCIENTOS SETENTA Y OCHO PESOS DOMINICANOS CON 0/100 CENTAVOS</t>
  </si>
  <si>
    <t>OCHENTA Y OCHO MIL TRESCIENTOS SETENTA Y DOS PESOS DOMINICANOS CON 80/100 CENTAVOS</t>
  </si>
  <si>
    <t>OCHENTA Y CINCO MIL DOSCIENTOS SETENTA Y DOS PESOS DOMINICANOS CON 0/100 CENTAVOS</t>
  </si>
  <si>
    <t>TREINTA Y SEIS MIL TRESCIENTOS CUARENTA Y CUATRO PESOS DOMINICANOS CON 0/100 CENTAVOS</t>
  </si>
  <si>
    <t>DOSCIENTOS NOVENTA Y SIETE MIL NOVECIENTOS TREINTA Y CINCO PESOS DOMINICANOS CON 20/100 CENTAVOS</t>
  </si>
  <si>
    <t>ONCE MIL TRESCIENTOS CINCUENTA Y UN PESOS DOMINICANOS CON 60/100 CENTAVOS</t>
  </si>
  <si>
    <t>SESENTA Y DOS MIL CUARENTA PESOS DOMINICANOS CON 0/100 CENTAVOS</t>
  </si>
  <si>
    <t>CIENTO CINCUENTA Y OCHO MIL CUATROCIENTOS PESOS DOMINICANOS CON 0/100 CENTAVOS</t>
  </si>
  <si>
    <t>UN MILLON QUINIENTOS NOVENTA MIL QUINIENTOS CUARENTA Y SEIS PESOS DOMINICANOS CON 0/100 CENTAVOS</t>
  </si>
  <si>
    <t>CIENTO VEINTIUN MIL QUINIENTOS SETENTA Y UN PESOS DOMINICANOS CON 21/100 CENTAVOS</t>
  </si>
  <si>
    <t>UN MILLON CUATROCIENTOS SESENTA Y OCHO MIL NOVECIENTOS SETENTA Y CUATRO PESOS DOMINICANOS CON 79/100 CENTAVOS</t>
  </si>
  <si>
    <t>TRESCIENTOS DIECIOCHO MIL CIENTO NUEVE PESOS DOMINICANOS CON 20/100 CENTAVOS</t>
  </si>
  <si>
    <t>QUINCE MIL NOVECIENTOS CINCO PESOS DOMINICANOS CON 46/100 CENTAVOS</t>
  </si>
  <si>
    <t>UN MILLON DOSCIENTOS SETENTA Y DOS MIL CUATROCIENTOS TREINTA Y SEIS PESOS DOMINICANOS CON 80/100 CENTAVOS</t>
  </si>
  <si>
    <t>EMMA ARELIS DEL CARMEN HOLGUIN KHOURY</t>
  </si>
  <si>
    <t>CUARENTA Y CINCO MIL SETECIENTOS TREINTA Y SEIS PESOS DOMINICANOS CON 80/100 CENTAVOS</t>
  </si>
  <si>
    <t>CIENTO CUARENTA Y SIETE MIL SEISCIENTOS OCHENTA Y OCHO PESOS DOMINICANOS CON 80/100 CENTAVOS</t>
  </si>
  <si>
    <t>CIENTO DIEZ MIL CINCUENTA Y OCHO PESOS DOMINICANOS CON 0/100 CENTAVOS</t>
  </si>
  <si>
    <t>CIENTO NOVENTA Y CUATRO MIL OCHOCIENTOS CUARENTA Y UN PESOS DOMINICANOS CON 60/100 CENTAVOS</t>
  </si>
  <si>
    <t>TREINTA Y CINCO MIL CUATROCIENTOS DOCE PESOS DOMINICANOS CON 0/100 CENTAVOS</t>
  </si>
  <si>
    <t>TREINTA MIL DOSCIENTOS CINCUENTA PESOS DOMINICANOS CON 0/100 CENTAVOS</t>
  </si>
  <si>
    <t>SETENTA Y OCHO MIL SEISCIENTOS CINCUENTA PESOS DOMINICANOS CON 0/100 CENTAVOS</t>
  </si>
  <si>
    <t>DOSCIENTOS CINCUENTA Y TRES MIL SEISCIENTOS SESENTA PESOS DOMINICANOS CON 0/100 CENTAVOS</t>
  </si>
  <si>
    <t>TREINTA Y UN MIL DOSCIENTOS DIECINUEVE PESOS DOMINICANOS CON 20/100 CENTAVOS</t>
  </si>
  <si>
    <t>CIENTO CUARENTA MIL OCHOCIENTOS PESOS DOMINICANOS CON 0/100 CENTAVOS</t>
  </si>
  <si>
    <t>UN MILLON TRESCIENTOS SETENTA Y NUEVE MIL NOVECIENTOS VEINTIUN PESOS DOMINICANOS CON 20/100 CENTAVOS</t>
  </si>
  <si>
    <t>CIENTO SIETE MIL CUATROCIENTOS NOVENTA Y CINCO PESOS DOMINICANOS CON 34/100 CENTAVOS</t>
  </si>
  <si>
    <t>UN MILLON DOSCIENTOS SETENTA Y DOS MIL CUATROCIENTOS VEINTICINCO PESOS DOMINICANOS CON 86/100 CENTAVOS</t>
  </si>
  <si>
    <t>DOSCIENTOS SETENTA Y CINCO MIL NOVECIENTOS OCHENTA Y CUATRO PESOS DOMINICANOS CON 24/100 CENTAVOS</t>
  </si>
  <si>
    <t>TRECE MIL SETECIENTOS NOVENTA Y NUEVE PESOS DOMINICANOS CON 21/100 CENTAVOS</t>
  </si>
  <si>
    <t>UN MILLON CIENTO TRES MIL NOVECIENTOS TREINTA Y SEIS PESOS DOMINICANOS CON 96/100 CENTAVOS</t>
  </si>
  <si>
    <t>EVANNY AMARILYS LEBRON ALCANTARA</t>
  </si>
  <si>
    <t>CIENTO SIETE MIL NOVECIENTOS PESOS DOMINICANOS CON 0/100 CENTAVOS</t>
  </si>
  <si>
    <t>VEINTINUEVE MIL CUATROCIENTOS OCHENTA PESOS DOMINICANOS CON 0/100 CENTAVOS</t>
  </si>
  <si>
    <t>SETENTA Y SEIS MIL SEISCIENTOS CUARENTA Y OCHO PESOS DOMINICANOS CON 0/100 CENTAVOS</t>
  </si>
  <si>
    <t>SETENTA Y TRES MIL TRESCIENTOS VEINTICUATRO PESOS DOMINICANOS CON 80/100 CENTAVOS</t>
  </si>
  <si>
    <t>SETENTA MIL SETECIENTOS CINCUENTA Y DOS PESOS DOMINICANOS CON 0/100 CENTAVOS</t>
  </si>
  <si>
    <t>DOSCIENTOS CUARENTA Y SIETE MIL DOSCIENTOS TRES PESOS DOMINICANOS CON 20/100 CENTAVOS</t>
  </si>
  <si>
    <t>TREINTA MIL TRESCIENTOS CINCUENTA Y DOS PESOS DOMINICANOS CON 0/100 CENTAVOS</t>
  </si>
  <si>
    <t>UN MILLON TRESCIENTOS SETENTA Y SEIS MIL NOVECIENTOS CUARENTA Y DOS PESOS DOMINICANOS CON 80/100 CENTAVOS</t>
  </si>
  <si>
    <t>CIENTO NUEVE MIL SEISCIENTOS SETENTA Y UN PESOS DOMINICANOS CON 94/100 CENTAVOS</t>
  </si>
  <si>
    <t>UN MILLON DOSCIENTOS SESENTA Y SIETE MIL DOSCIENTOS SETENTA PESOS DOMINICANOS CON 86/100 CENTAVOS</t>
  </si>
  <si>
    <t>DOSCIENTOS SETENTA Y CINCO MIL TRESCIENTOS OCHENTA Y OCHO PESOS DOMINICANOS CON 56/100 CENTAVOS</t>
  </si>
  <si>
    <t>TRECE MIL SETECIENTOS SESENTA Y NUEVE PESOS DOMINICANOS CON 43/100 CENTAVOS</t>
  </si>
  <si>
    <t>UN MILLON CIENTO UN MIL QUINIENTOS CINCUENTA Y CUATRO PESOS DOMINICANOS CON 24/100 CENTAVOS</t>
  </si>
  <si>
    <t>FRANCIA KARINA GONZALEZ HERNANDEZ</t>
  </si>
  <si>
    <t>VEINTIOCHO MIL NOVECIENTOS TREINTA PESOS DOMINICANOS CON 0/100 CENTAVOS</t>
  </si>
  <si>
    <t>SETENTA Y CINCO MIL DOSCIENTOS DIECIOCHO PESOS DOMINICANOS CON 0/100 CENTAVOS</t>
  </si>
  <si>
    <t>SETENTA Y UN MIL NOVECIENTOS CINCUENTA Y SEIS PESOS DOMINICANOS CON 80/100 CENTAVOS</t>
  </si>
  <si>
    <t>SESENTA Y NUEVE MIL CUATROCIENTOS TREINTA Y DOS PESOS DOMINICANOS CON 0/100 CENTAVOS</t>
  </si>
  <si>
    <t>DOSCIENTOS CUARENTA Y DOS MIL QUINIENTOS NOVENTA Y UN PESOS DOMINICANOS CON 20/100 CENTAVOS</t>
  </si>
  <si>
    <t>CINCUENTA MIL CIENTO SESENTA PESOS DOMINICANOS CON 0/100 CENTAVOS</t>
  </si>
  <si>
    <t>UN MILLON TRESCIENTOS MIL NOVECIENTOS DOS PESOS DOMINICANOS CON 40/100 CENTAVOS</t>
  </si>
  <si>
    <t>CIEN MIL CIENTO DIECINUEVE PESOS DOMINICANOS CON 70/100 CENTAVOS</t>
  </si>
  <si>
    <t>UN MILLON DOSCIENTOS MIL SETECIENTOS OCHENTA Y DOS PESOS DOMINICANOS CON 70/100 CENTAVOS</t>
  </si>
  <si>
    <t>DOSCIENTOS SESENTA MIL CIENTO OCHENTA PESOS DOMINICANOS CON 48/100 CENTAVOS</t>
  </si>
  <si>
    <t>TRECE MIL NUEVE PESOS DOMINICANOS CON 2/100 CENTAVOS</t>
  </si>
  <si>
    <t>UN MILLON CUARENTA MIL SETECIENTOS VEINTIUN PESOS DOMINICANOS CON 92/100 CENTAVOS</t>
  </si>
  <si>
    <t>FRANCISCA CEDANO GARCIA</t>
  </si>
  <si>
    <t>CIENTO TRES MIL QUINIENTOS OCHENTA Y CUATRO PESOS DOMINICANOS CON 0/100 CENTAVOS</t>
  </si>
  <si>
    <t>VEINTIOCHO MIL TRESCIENTOS OCHENTA PESOS DOMINICANOS CON 0/100 CENTAVOS</t>
  </si>
  <si>
    <t>SETENTA MIL QUINIENTOS OCHENTA Y OCHO PESOS DOMINICANOS CON 80/100 CENTAVOS</t>
  </si>
  <si>
    <t>DOSCIENTOS TREINTA Y SIETE MIL NOVECIENTOS SETENTA Y NUEVE PESOS DOMINICANOS CON 20/100 CENTAVOS</t>
  </si>
  <si>
    <t>VEINTIOCHO MIL SEISCIENTOS DIECISIETE PESOS DOMINICANOS CON 60/100 CENTAVOS</t>
  </si>
  <si>
    <t>UN MILLON TRESCIENTOS VEINTICINCO MIL QUINIENTOS CINCUENTA Y SIETE PESOS DOMINICANOS CON 60/100 CENTAVOS</t>
  </si>
  <si>
    <t>CIENTO SEIS MIL SETENTA Y DOS PESOS DOMINICANOS CON 27/100 CENTAVOS</t>
  </si>
  <si>
    <t>UN MILLON DOSCIENTOS DIECINUEVE MIL CUATROCIENTOS OCHENTA Y CINCO PESOS DOMINICANOS CON 33/100 CENTAVOS</t>
  </si>
  <si>
    <t>DOSCIENTOS SESENTA Y CINCO MIL CIENTO ONCE PESOS DOMINICANOS CON 52/100 CENTAVOS</t>
  </si>
  <si>
    <t>TRECE MIL DOSCIENTOS CINCUENTA Y CINCO PESOS DOMINICANOS CON 58/100 CENTAVOS</t>
  </si>
  <si>
    <t>UN MILLON SESENTA MIL CUATROCIENTOS CUARENTA Y SEIS PESOS DOMINICANOS CON 8/100 CENTAVOS</t>
  </si>
  <si>
    <t>GLADYS MARGARITA PLACENCIA MEJIA</t>
  </si>
  <si>
    <t>SETENTA Y NUEVE MIL CUATROCIENTOS TREINTA Y SIETE PESOS DOMINICANOS CON 60/100 CENTAVOS</t>
  </si>
  <si>
    <t>DIECIOCHO MIL CUATROCIENTOS OCHENTA PESOS DOMINICANOS CON 0/100 CENTAVOS</t>
  </si>
  <si>
    <t>CIENTO SETENTA Y CUATRO MIL SETECIENTOS NOVENTA Y OCHO PESOS DOMINICANOS CON 0/100 CENTAVOS</t>
  </si>
  <si>
    <t>DIECINUEVE MIL SETECIENTOS CINCUENTA Y CUATRO PESOS DOMINICANOS CON 0/100 CENTAVOS</t>
  </si>
  <si>
    <t>TRESCIENTOS CUARENTA MIL NOVECIENTOS SETENTA Y DOS PESOS DOMINICANOS CON 80/100 CENTAVOS</t>
  </si>
  <si>
    <t>SETENTA Y OCHO MIL SEISCIENTOS DIECIOCHO PESOS DOMINICANOS CON 40/100 CENTAVOS</t>
  </si>
  <si>
    <t>SESENTA Y OCHO MIL CIEN PESOS DOMINICANOS CON 0/100 CENTAVOS</t>
  </si>
  <si>
    <t>CUARENTA Y CUATRO MIL PESOS DOMINICANOS CON 0/100 CENTAVOS</t>
  </si>
  <si>
    <t>CIENTO CATORCE MIL CUATROCIENTOS PESOS DOMINICANOS CON 0/100 CENTAVOS</t>
  </si>
  <si>
    <t>CIENTO NUEVE MIL CUATROCIENTOS CUARENTA PESOS DOMINICANOS CON 0/100 CENTAVOS</t>
  </si>
  <si>
    <t>CIENTO CINCO MIL SEISCIENTOS PESOS DOMINICANOS CON 0/100 CENTAVOS</t>
  </si>
  <si>
    <t>SESENTA Y NUEVE MIL TRESCIENTOS OCHENTA Y CUATRO PESOS DOMINICANOS CON 0/100 CENTAVOS</t>
  </si>
  <si>
    <t>TRESCIENTOS SESENTA Y OCHO MIL NOVECIENTOS SESENTA PESOS DOMINICANOS CON 0/100 CENTAVOS</t>
  </si>
  <si>
    <t>VEINTE MIL OCHENTA Y TRES PESOS DOMINICANOS CON 60/100 CENTAVOS</t>
  </si>
  <si>
    <t>OCHENTA Y SIETE MIL CIENTO VEINTE PESOS DOMINICANOS CON 0/100 CENTAVOS</t>
  </si>
  <si>
    <t>CINCUENTA MIL DOSCIENTOS NOVENTA Y SIETE PESOS DOMINICANOS CON 60/100 CENTAVOS</t>
  </si>
  <si>
    <t>DOSCIENTOS CUARENTA Y SEIS MIL CUATROCIENTOS PESOS DOMINICANOS CON 0/100 CENTAVOS</t>
  </si>
  <si>
    <t>DOS MILLONES DOSCIENTOS SETENTA Y CINCO MIL CUATROCIENTOS CUARENTA Y CUATRO PESOS DOMINICANOS CON 80/100 CENTAVOS</t>
  </si>
  <si>
    <t>CIENTO NOVENTA Y CUATRO MIL DOSCIENTOS SESENTA Y UN PESOS DOMINICANOS CON 2/100 CENTAVOS</t>
  </si>
  <si>
    <t>DOS MILLONES OCHENTA Y UN MIL CIENTO OCHENTA Y TRES PESOS DOMINICANOS CON 78/100 CENTAVOS</t>
  </si>
  <si>
    <t>CUATROCIENTOS CINCUENTA Y CINCO MIL OCHENTA Y OCHO PESOS DOMINICANOS CON 96/100 CENTAVOS</t>
  </si>
  <si>
    <t>VEINTIDOS MIL SETECIENTOS CINCUENTA Y CUATRO PESOS DOMINICANOS CON 45/100 CENTAVOS</t>
  </si>
  <si>
    <t>UN MILLON OCHOCIENTOS VEINTE MIL TRESCIENTOS CINCUENTA Y CINCO PESOS DOMINICANOS CON 84/100 CENTAVOS</t>
  </si>
  <si>
    <t>GLENY DEL CARMEN VASQUEZ PEREZ</t>
  </si>
  <si>
    <t>CUARENTA MIL NOVECIENTOS VEINTIDOS PESOS DOMINICANOS CON 40/100 CENTAVOS</t>
  </si>
  <si>
    <t>CIENTO TREINTA Y SIETE MIL CIENTO TREINTA Y NUEVE PESOS DOMINICANOS CON 60/100 CENTAVOS</t>
  </si>
  <si>
    <t>VEINTISIETE MIL SETECIENTOS VEINTE PESOS DOMINICANOS CON 0/100 CENTAVOS</t>
  </si>
  <si>
    <t>SESENTA Y OCHO MIL NOVECIENTOS CUARENTA Y SIETE PESOS DOMINICANOS CON 20/100 CENTAVOS</t>
  </si>
  <si>
    <t>DOSCIENTOS TREINTA Y DOS MIL CUATROCIENTOS CUARENTA Y CUATRO PESOS DOMINICANOS CON 80/100 CENTAVOS</t>
  </si>
  <si>
    <t>CUARENTA Y OCHO MIL OCHOCIENTOS CUARENTA PESOS DOMINICANOS CON 0/100 CENTAVOS</t>
  </si>
  <si>
    <t>VEINTISIETE MIL SETECIENTOS CINCUENTA PESOS DOMINICANOS CON 40/100 CENTAVOS</t>
  </si>
  <si>
    <t>UN MILLON DOSCIENTOS CUARENTA Y CUATRO MIL CIENTO TREINTA Y UN PESOS DOMINICANOS CON 60/100 CENTAVOS</t>
  </si>
  <si>
    <t>NOVENTA Y CINCO MIL CIENTO SESENTA Y OCHO PESOS DOMINICANOS CON 44/100 CENTAVOS</t>
  </si>
  <si>
    <t>UN MILLON CIENTO CUARENTA Y OCHO MIL NOVECIENTOS SESENTA Y TRES PESOS DOMINICANOS CON 16/100 CENTAVOS</t>
  </si>
  <si>
    <t>DOSCIENTOS CUARENTA Y OCHO MIL OCHOCIENTOS VEINTISEIS PESOS DOMINICANOS CON 32/100 CENTAVOS</t>
  </si>
  <si>
    <t>DOCE MIL CUATROCIENTOS CUARENTA Y UN PESOS DOMINICANOS CON 32/100 CENTAVOS</t>
  </si>
  <si>
    <t>NOVECIENTOS NOVENTA Y CINCO MIL TRESCIENTOS CINCO PESOS DOMINICANOS CON 28/100 CENTAVOS</t>
  </si>
  <si>
    <t>HECTOR BIENVENIDO HERRERA ROMERO</t>
  </si>
  <si>
    <t>VEINTICUATRO MIL SETENTA Y DOS PESOS DOMINICANOS CON 0/100 CENTAVOS</t>
  </si>
  <si>
    <t>OCHENTA MIL OCHOCIENTOS SETENTA Y SIETE PESOS DOMINICANOS CON 20/100 CENTAVOS</t>
  </si>
  <si>
    <t>CINCUENTA Y OCHO MIL DOSCIENTOS SESENTA Y SEIS PESOS DOMINICANOS CON 0/100 CENTAVOS</t>
  </si>
  <si>
    <t>DIECISEIS MIL SESENTA PESOS DOMINICANOS CON 0/100 CENTAVOS</t>
  </si>
  <si>
    <t>CUARENTA Y UN MIL SETECIENTOS CINCUENTA Y SEIS PESOS DOMINICANOS CON 0/100 CENTAVOS</t>
  </si>
  <si>
    <t>TREINTA Y NUEVE MIL NOVECIENTOS CUARENTA Y CINCO PESOS DOMINICANOS CON 60/100 CENTAVOS</t>
  </si>
  <si>
    <t>TREINTA Y OCHO MIL QUINIENTOS CUARENTA Y CUATRO PESOS DOMINICANOS CON 0/100 CENTAVOS</t>
  </si>
  <si>
    <t>CIENTO TREINTA Y CUATRO MIL SEISCIENTOS SETENTA PESOS DOMINICANOS CON 40/100 CENTAVOS</t>
  </si>
  <si>
    <t>CINCO MIL DOSCIENTOS TREINTA Y NUEVE PESOS DOMINICANOS CON 20/100 CENTAVOS</t>
  </si>
  <si>
    <t>SETECIENTOS CUARENTA Y DOS MIL QUINIENTOS NOVENTA Y DOS PESOS DOMINICANOS CON 80/100 CENTAVOS</t>
  </si>
  <si>
    <t>CINCUENTA Y NUEVE MIL SETENTA Y CINCO PESOS DOMINICANOS CON 9/100 CENTAVOS</t>
  </si>
  <si>
    <t>SEISCIENTOS OCHENTA Y TRES MIL QUINIENTOS DIECISIETE PESOS DOMINICANOS CON 71/100 CENTAVOS</t>
  </si>
  <si>
    <t>CIENTO CUARENTA Y OCHO MIL QUINIENTOS DIECIOCHO PESOS DOMINICANOS CON 56/100 CENTAVOS</t>
  </si>
  <si>
    <t>SIETE MIL CUATROCIENTOS VEINTICINCO PESOS DOMINICANOS CON 93/100 CENTAVOS</t>
  </si>
  <si>
    <t>QUINIENTOS NOVENTA Y CUATRO MIL SETENTA Y CUATRO PESOS DOMINICANOS CON 24/100 CENTAVOS</t>
  </si>
  <si>
    <t>HEIDI MILAGROS BAUTISTA FELIX</t>
  </si>
  <si>
    <t>VEINTINUEVE MIL NOVECIENTOS VEINTE PESOS DOMINICANOS CON 0/100 CENTAVOS</t>
  </si>
  <si>
    <t>SETENTA Y SIETE MIL SETECIENTOS NOVENTA Y DOS PESOS DOMINICANOS CON 0/100 CENTAVOS</t>
  </si>
  <si>
    <t>SETENTA Y CUATRO MIL CUATROCIENTOS DIECINUEVE PESOS DOMINICANOS CON 20/100 CENTAVOS</t>
  </si>
  <si>
    <t>SETENTA Y UN MIL OCHOCIENTOS OCHO PESOS DOMINICANOS CON 0/100 CENTAVOS</t>
  </si>
  <si>
    <t>DOSCIENTOS CINCUENTA MIL OCHOCIENTOS NOVENTA Y DOS PESOS DOMINICANOS CON 80/100 CENTAVOS</t>
  </si>
  <si>
    <t>UN MILLON TRESCIENTOS OCHENTA Y CUATRO MIL DOSCIENTOS SESENTA Y DOS PESOS DOMINICANOS CON 80/100 CENTAVOS</t>
  </si>
  <si>
    <t>CIENTO NUEVE MIL CIEN PESOS DOMINICANOS CON 87/100 CENTAVOS</t>
  </si>
  <si>
    <t>UN MILLON DOSCIENTOS SETENTA Y CINCO MIL CIENTO SESENTA Y UN PESOS DOMINICANOS CON 93/100 CENTAVOS</t>
  </si>
  <si>
    <t>DOSCIENTOS SETENTA Y SEIS MIL OCHOCIENTOS CINCUENTA Y DOS PESOS DOMINICANOS CON 56/100 CENTAVOS</t>
  </si>
  <si>
    <t>TRECE MIL OCHOCIENTOS CUARENTA Y DOS PESOS DOMINICANOS CON 63/100 CENTAVOS</t>
  </si>
  <si>
    <t>UN MILLON CIENTO SIETE MIL CUATROCIENTOS DIEZ PESOS DOMINICANOS CON 24/100 CENTAVOS</t>
  </si>
  <si>
    <t>ILONDRY LISSELOTTE SANCHEZ BELTRE</t>
  </si>
  <si>
    <t>DIECINUEVE MIL DOSCIENTOS CINCUENTA Y SIETE PESOS DOMINICANOS CON 60/100 CENTAVOS</t>
  </si>
  <si>
    <t>SESENTA Y TRES MIL DOSCIENTOS NOVENTA Y CINCO PESOS DOMINICANOS CON 20/100 CENTAVOS</t>
  </si>
  <si>
    <t>CUARENTA Y SIETE MIL CUATROCIENTOS SETENTA Y SEIS PESOS DOMINICANOS CON 0/100 CENTAVOS</t>
  </si>
  <si>
    <t>TRES MIL CUATROCIENTOS OCHENTA Y SEIS PESOS DOMINICANOS CON 0/100 CENTAVOS</t>
  </si>
  <si>
    <t>OCHENTA Y CINCO MIL DOSCIENTOS CUARENTA Y TRES PESOS DOMINICANOS CON 20/100 CENTAVOS</t>
  </si>
  <si>
    <t>DIECISEIS MIL TRESCIENTOS CUARENTA Y CUATRO PESOS DOMINICANOS CON 0/100 CENTAVOS</t>
  </si>
  <si>
    <t>DOCE MIL NOVECIENTOS OCHENTA PESOS DOMINICANOS CON 0/100 CENTAVOS</t>
  </si>
  <si>
    <t>TREINTA Y TRES MIL SETECIENTOS CUARENTA Y OCHO PESOS DOMINICANOS CON 0/100 CENTAVOS</t>
  </si>
  <si>
    <t>TREINTA Y DOS MIL DOSCIENTOS OCHENTA Y CUATRO PESOS DOMINICANOS CON 80/100 CENTAVOS</t>
  </si>
  <si>
    <t>TREINTA Y UN MIL CIENTO CINCUENTA Y DOS PESOS DOMINICANOS CON 0/100 CENTAVOS</t>
  </si>
  <si>
    <t>CIENTO OCHO MIL OCHOCIENTOS CUARENTA Y TRES PESOS DOMINICANOS CON 20/100 CENTAVOS</t>
  </si>
  <si>
    <t>CUATRO MIL TRESCIENTOS SESENTA Y SEIS PESOS DOMINICANOS CON 0/100 CENTAVOS</t>
  </si>
  <si>
    <t>VEINTIDOS MIL CUATROCIENTOS CUARENTA PESOS DOMINICANOS CON 0/100 CENTAVOS</t>
  </si>
  <si>
    <t>TRECE MIL OCHO PESOS DOMINICANOS CON 0/100 CENTAVOS</t>
  </si>
  <si>
    <t>SESENTA Y UN MIL SEISCIENTOS PESOS DOMINICANOS CON 0/100 CENTAVOS</t>
  </si>
  <si>
    <t>QUINIENTOS NOVENTA Y CINCO MIL QUINIENTOS NOVENTA Y UN PESOS DOMINICANOS CON 20/100 CENTAVOS</t>
  </si>
  <si>
    <t>CUARENTA Y SEIS MIL SEISCIENTOS CINCUENTA PESOS DOMINICANOS CON 28/100 CENTAVOS</t>
  </si>
  <si>
    <t>QUINIENTOS CUARENTA Y OCHO MIL NOVECIENTOS CUARENTA PESOS DOMINICANOS CON 92/100 CENTAVOS</t>
  </si>
  <si>
    <t>CIENTO DIECINUEVE MIL CIENTO DIECIOCHO PESOS DOMINICANOS CON 24/100 CENTAVOS</t>
  </si>
  <si>
    <t>CINCO MIL NOVECIENTOS CINCUENTA Y CINCO PESOS DOMINICANOS CON 91/100 CENTAVOS</t>
  </si>
  <si>
    <t>CUATROCIENTOS SETENTA Y SEIS MIL CUATROCIENTOS SETENTA Y DOS PESOS DOMINICANOS CON 96/100 CENTAVOS</t>
  </si>
  <si>
    <t>JERSON LUIS MORON BELTRE</t>
  </si>
  <si>
    <t>TREINTA Y TRES MIL SETECIENTOS PESOS DOMINICANOS CON 80/100 CENTAVOS</t>
  </si>
  <si>
    <t>CIENTO DOCE MIL QUINIENTOS VEINTICUATRO PESOS DOMINICANOS CON 80/100 CENTAVOS</t>
  </si>
  <si>
    <t>OCHENTA Y CUATRO MIL CIENTO SESENTA Y DOS PESOS DOMINICANOS CON 0/100 CENTAVOS</t>
  </si>
  <si>
    <t>CIENTO CUARENTA Y SEIS MIL CIENTO TREINTA Y UN PESOS DOMINICANOS CON 20/100 CENTAVOS</t>
  </si>
  <si>
    <t>VEINTISIETE MIL DOSCIENTOS CUARENTA PESOS DOMINICANOS CON 0/100 CENTAVOS</t>
  </si>
  <si>
    <t>CINCUENTA Y SIETE MIL CUATROCIENTOS CINCUENTA Y SEIS PESOS DOMINICANOS CON 0/100 CENTAVOS</t>
  </si>
  <si>
    <t>CIENTO NOVENTA Y TRES MIL SETECIENTOS CUATRO PESOS DOMINICANOS CON 0/100 CENTAVOS</t>
  </si>
  <si>
    <t>SIETE MIL OCHOCIENTOS CINCUENTA Y OCHO PESOS DOMINICANOS CON 80/100 CENTAVOS</t>
  </si>
  <si>
    <t>CUARENTA MIL NOVECIENTOS VEINTE PESOS DOMINICANOS CON 0/100 CENTAVOS</t>
  </si>
  <si>
    <t>VEINTITRES MIL CUATROCIENTOS CATORCE PESOS DOMINICANOS CON 40/100 CENTAVOS</t>
  </si>
  <si>
    <t>UN MILLON CUARENTA Y CUATRO MIL CIENTO CINCUENTA Y SEIS PESOS DOMINICANOS CON 80/100 CENTAVOS</t>
  </si>
  <si>
    <t>OCHENTA MIL CUATROCIENTOS NOVENTA Y SIETE PESOS DOMINICANOS CON 85/100 CENTAVOS</t>
  </si>
  <si>
    <t>NOVECIENTOS SESENTA Y TRES MIL SEISCIENTOS CINCUENTA Y OCHO PESOS DOMINICANOS CON 95/100 CENTAVOS</t>
  </si>
  <si>
    <t>DOSCIENTOS OCHO MIL OCHOCIENTOS TREINTA Y UN PESOS DOMINICANOS CON 36/100 CENTAVOS</t>
  </si>
  <si>
    <t>DIEZ MIL CUATROCIENTOS CUARENTA Y UN PESOS DOMINICANOS CON 57/100 CENTAVOS</t>
  </si>
  <si>
    <t>OCHOCIENTOS TREINTA Y CINCO MIL TRESCIENTOS VEINTICINCO PESOS DOMINICANOS CON 44/100 CENTAVOS</t>
  </si>
  <si>
    <t>JOSE ANTONIO KEOPS GONZALEZ MORA</t>
  </si>
  <si>
    <t>VEINTIOCHO MIL OCHOCIENTOS OCHENTA Y SEIS PESOS DOMINICANOS CON 40/100 CENTAVOS</t>
  </si>
  <si>
    <t>CIENTO VEINTIUN MIL SETECIENTOS SETENTA Y SEIS PESOS DOMINICANOS CON 0/100 CENTAVOS</t>
  </si>
  <si>
    <t>DIECINUEVE MIL SEISCIENTOS NOVENTA PESOS DOMINICANOS CON 0/100 CENTAVOS</t>
  </si>
  <si>
    <t>CINCUENTA Y UN MIL CIENTO NOVENTA Y CUATRO PESOS DOMINICANOS CON 0/100 CENTAVOS</t>
  </si>
  <si>
    <t>CUARENTA Y OCHO MIL NOVECIENTOS SETENTA Y CUATRO PESOS DOMINICANOS CON 40/100 CENTAVOS</t>
  </si>
  <si>
    <t>CUARENTA Y SIETE MIL DOSCIENTOS CINCUENTA Y SEIS PESOS DOMINICANOS CON 0/100 CENTAVOS</t>
  </si>
  <si>
    <t>CIENTO SESENTA Y CINCO MIL CIENTO NUEVE PESOS DOMINICANOS CON 60/100 CENTAVOS</t>
  </si>
  <si>
    <t>DIECINUEVE MIL NOVECIENTOS CUARENTA Y CINCO PESOS DOMINICANOS CON 60/100 CENTAVOS</t>
  </si>
  <si>
    <t>OCHENTA Y OCHO MIL PESOS DOMINICANOS CON 0/100 CENTAVOS</t>
  </si>
  <si>
    <t>OCHOCIENTOS OCHENTA Y UN MIL SEISCIENTOS TREINTA Y SEIS PESOS DOMINICANOS CON 0/100 CENTAVOS</t>
  </si>
  <si>
    <t>SESENTA Y SIETE MIL SEISCIENTOS NOVENTA Y CINCO PESOS DOMINICANOS CON 19/100 CENTAVOS</t>
  </si>
  <si>
    <t>OCHOCIENTOS TRECE MIL NOVECIENTOS CUARENTA PESOS DOMINICANOS CON 81/100 CENTAVOS</t>
  </si>
  <si>
    <t>CIENTO SETENTA Y SEIS MIL TRESCIENTOS VEINTISIETE PESOS DOMINICANOS CON 20/100 CENTAVOS</t>
  </si>
  <si>
    <t>OCHO MIL OCHOCIENTOS DIECISEIS PESOS DOMINICANOS CON 36/100 CENTAVOS</t>
  </si>
  <si>
    <t>SETECIENTOS CINCO MIL TRESCIENTOS OCHO PESOS DOMINICANOS CON 80/100 CENTAVOS</t>
  </si>
  <si>
    <t>JOSE ARGENIS ZORRILLA CASTILLO</t>
  </si>
  <si>
    <t>SIETE MIL NOVECIENTOS VEINTE PESOS DOMINICANOS CON 0/100 CENTAVOS</t>
  </si>
  <si>
    <t>CIENTO SESENTA Y CINCO MIL DOSCIENTOS SETENTA PESOS DOMINICANOS CON 80/100 CENTAVOS</t>
  </si>
  <si>
    <t>CIENTO VEINTE MIL OCHOCIENTOS CUARENTA Y OCHO PESOS DOMINICANOS CON 0/100 CENTAVOS</t>
  </si>
  <si>
    <t>TREINTA Y TRES MIL SEISCIENTOS NOVENTA Y TRES PESOS DOMINICANOS CON 60/100 CENTAVOS</t>
  </si>
  <si>
    <t>TREINTA Y DOS MIL CUATROCIENTOS CINCUENTA PESOS DOMINICANOS CON 0/100 CENTAVOS</t>
  </si>
  <si>
    <t>OCHENTA Y CUATRO MIL TRESCIENTOS SETENTA PESOS DOMINICANOS CON 0/100 CENTAVOS</t>
  </si>
  <si>
    <t>OCHENTA MIL SETECIENTOS DOCE PESOS DOMINICANOS CON 0/100 CENTAVOS</t>
  </si>
  <si>
    <t>TREINTA Y NUEVE MIL SEISCIENTOS CUARENTA Y OCHO PESOS DOMINICANOS CON 0/100 CENTAVOS</t>
  </si>
  <si>
    <t>DOSCIENTOS SETENTA Y DOS MIL CIENTO OCHO PESOS DOMINICANOS CON 0/100 CENTAVOS</t>
  </si>
  <si>
    <t>TREINTA Y TRES MIL OCHOCIENTOS VEINTE PESOS DOMINICANOS CON 80/100 CENTAVOS</t>
  </si>
  <si>
    <t>UN MILLON QUINIENTOS TREINTA Y TRES MIL SETECIENTOS NOVENTA Y SEIS PESOS DOMINICANOS CON 0/100 CENTAVOS</t>
  </si>
  <si>
    <t>CIENTO VEINTITRES MIL CIENTO SIETE PESOS DOMINICANOS CON 56/100 CENTAVOS</t>
  </si>
  <si>
    <t>UN MILLON CUATROCIENTOS DIEZ MIL SEISCIENTOS OCHENTA Y OCHO PESOS DOMINICANOS CON 44/100 CENTAVOS</t>
  </si>
  <si>
    <t>TRESCIENTOS SEIS MIL SETECIENTOS CINCUENTA Y NUEVE PESOS DOMINICANOS CON 20/100 CENTAVOS</t>
  </si>
  <si>
    <t>QUINCE MIL TRESCIENTOS TREINTA Y SIETE PESOS DOMINICANOS CON 96/100 CENTAVOS</t>
  </si>
  <si>
    <t>UN MILLON DOSCIENTOS VEINTISIETE MIL TREINTA Y SEIS PESOS DOMINICANOS CON 80/100 CENTAVOS</t>
  </si>
  <si>
    <t>JOSE FRANCISCO FERNANDEZ TEJADA</t>
  </si>
  <si>
    <t>SETENTA Y SIETE MIL TRESCIENTOS SESENTA PESOS DOMINICANOS CON 80/100 CENTAVOS</t>
  </si>
  <si>
    <t>CINCUENTA Y SEIS MIL CIENTO OCHO PESOS DOMINICANOS CON 0/100 CENTAVOS</t>
  </si>
  <si>
    <t>NOVENTA Y SIETE MIL CUATROCIENTOS VEINTE PESOS DOMINICANOS CON 80/100 CENTAVOS</t>
  </si>
  <si>
    <t>QUINCE MIL QUINIENTOS DIEZ PESOS DOMINICANOS CON 0/100 CENTAVOS</t>
  </si>
  <si>
    <t>CUARENTA MIL TRESCIENTOS VEINTISEIS PESOS DOMINICANOS CON 0/100 CENTAVOS</t>
  </si>
  <si>
    <t>TREINTA Y OCHO MIL QUINIENTOS SETENTA Y SIETE PESOS DOMINICANOS CON 60/100 CENTAVOS</t>
  </si>
  <si>
    <t>TREINTA Y SIETE MIL DOSCIENTOS VEINTICUATRO PESOS DOMINICANOS CON 0/100 CENTAVOS</t>
  </si>
  <si>
    <t>CIENTO TREINTA MIL CINCUENTA Y OCHO PESOS DOMINICANOS CON 40/100 CENTAVOS</t>
  </si>
  <si>
    <t>QUINCE MIL SEISCIENTOS NUEVE PESOS DOMINICANOS CON 60/100 CENTAVOS</t>
  </si>
  <si>
    <t>SETENTA MIL CUATROCIENTOS PESOS DOMINICANOS CON 0/100 CENTAVOS</t>
  </si>
  <si>
    <t>SETECIENTOS CINCO MIL DOSCIENTOS CUARENTA Y TRES PESOS DOMINICANOS CON 60/100 CENTAVOS</t>
  </si>
  <si>
    <t>CINCUENTA Y CUATRO MIL SEISCIENTOS SESENTA Y SEIS PESOS DOMINICANOS CON 16/100 CENTAVOS</t>
  </si>
  <si>
    <t>SEISCIENTOS CINCUENTA MIL QUINIENTOS SETENTA Y SIETE PESOS DOMINICANOS CON 44/100 CENTAVOS</t>
  </si>
  <si>
    <t>CIENTO CUARENTA Y UN MIL CUARENTA Y OCHO PESOS DOMINICANOS CON 72/100 CENTAVOS</t>
  </si>
  <si>
    <t>SIETE MIL CINCUENTA Y DOS PESOS DOMINICANOS CON 44/100 CENTAVOS</t>
  </si>
  <si>
    <t>QUINIENTOS SESENTA Y CUATRO MIL CIENTO NOVENTA Y CUATRO PESOS DOMINICANOS CON 88/100 CENTAVOS</t>
  </si>
  <si>
    <t>JOSELYN TORRES GUZMAN</t>
  </si>
  <si>
    <t>CIENTO SETENTA Y NUEVE MIL TRESCIENTOS TREINTA Y SEIS PESOS DOMINICANOS CON 40/100 CENTAVOS</t>
  </si>
  <si>
    <t>CIENTO TREINTA Y UN MIL SEISCIENTOS TREINTA Y OCHO PESOS DOMINICANOS CON 0/100 CENTAVOS</t>
  </si>
  <si>
    <t>DOSCIENTOS TREINTA Y UN MIL TRESCIENTOS SETENTA Y CUATRO PESOS DOMINICANOS CON 40/100 CENTAVOS</t>
  </si>
  <si>
    <t>TREINTA Y SEIS MIL CUATROCIENTOS DIEZ PESOS DOMINICANOS CON 0/100 CENTAVOS</t>
  </si>
  <si>
    <t>NOVENTA Y CUATRO MIL SEISCIENTOS SESENTA Y SEIS PESOS DOMINICANOS CON 0/100 CENTAVOS</t>
  </si>
  <si>
    <t>NOVENTA MIL QUINIENTOS SESENTA Y UN PESOS DOMINICANOS CON 60/100 CENTAVOS</t>
  </si>
  <si>
    <t>TRESCIENTOS CINCO MIL TRESCIENTOS CATORCE PESOS DOMINICANOS CON 40/100 CENTAVOS</t>
  </si>
  <si>
    <t>TREINTA Y SEIS MIL CUATROCIENTOS VEINTIDOS PESOS DOMINICANOS CON 40/100 CENTAVOS</t>
  </si>
  <si>
    <t>CIENTO SESENTA Y SIETE MIL DOSCIENTOS PESOS DOMINICANOS CON 0/100 CENTAVOS</t>
  </si>
  <si>
    <t>UN MILLON SEISCIENTOS TREINTA Y OCHO MIL SEISCIENTOS VEINTINUEVE PESOS DOMINICANOS CON 60/100 CENTAVOS</t>
  </si>
  <si>
    <t>CIENTO VEINTISEIS MIL SEISCIENTOS TRECE PESOS DOMINICANOS CON 8/100 CENTAVOS</t>
  </si>
  <si>
    <t>UN MILLON QUINIENTOS DOCE MIL DIECISEIS PESOS DOMINICANOS CON 52/100 CENTAVOS</t>
  </si>
  <si>
    <t>TRESCIENTOS VEINTISIETE MIL SETECIENTOS VEINTICINCO PESOS DOMINICANOS CON 92/100 CENTAVOS</t>
  </si>
  <si>
    <t>DIECISEIS MIL TRESCIENTOS OCHENTA Y SEIS PESOS DOMINICANOS CON 30/100 CENTAVOS</t>
  </si>
  <si>
    <t>UN MILLON TRESCIENTOS DIEZ MIL NOVECIENTOS TRES PESOS DOMINICANOS CON 68/100 CENTAVOS</t>
  </si>
  <si>
    <t>JUAN FIDEL MARTE VARGAS</t>
  </si>
  <si>
    <t>DOCE MIL OCHOCIENTOS SETENTA PESOS DOMINICANOS CON 0/100 CENTAVOS</t>
  </si>
  <si>
    <t>TREINTA Y TRES MIL CUATROCIENTOS SESENTA Y DOS PESOS DOMINICANOS CON 0/100 CENTAVOS</t>
  </si>
  <si>
    <t>TREINTA Y DOS MIL ONCE PESOS DOMINICANOS CON 20/100 CENTAVOS</t>
  </si>
  <si>
    <t>TREINTA MIL OCHOCIENTOS OCHENTA Y OCHO PESOS DOMINICANOS CON 0/100 CENTAVOS</t>
  </si>
  <si>
    <t>CIENTO SIETE MIL NOVECIENTOS VEINTE PESOS DOMINICANOS CON 80/100 CENTAVOS</t>
  </si>
  <si>
    <t>QUINIENTOS NOVENTA Y TRES MIL SEISCIENTOS VEINTICINCO PESOS DOMINICANOS CON 20/100 CENTAVOS</t>
  </si>
  <si>
    <t>QUINIENTOS CUARENTA Y SEIS MIL NOVECIENTOS SETENTA Y CUATRO PESOS DOMINICANOS CON 92/100 CENTAVOS</t>
  </si>
  <si>
    <t>CIENTO DIECIOCHO MIL SETECIENTOS VEINTICINCO PESOS DOMINICANOS CON 4/100 CENTAVOS</t>
  </si>
  <si>
    <t>CINCO MIL NOVECIENTOS TREINTA Y SEIS PESOS DOMINICANOS CON 25/100 CENTAVOS</t>
  </si>
  <si>
    <t>CUATROCIENTOS SETENTA Y CUATRO MIL NOVECIENTOS PESOS DOMINICANOS CON 16/100 CENTAVOS</t>
  </si>
  <si>
    <t>JUAN PABLO BERNABE ROMERO</t>
  </si>
  <si>
    <t>CINCUENTA Y CINCO MIL OCHOCIENTOS CATORCE PESOS DOMINICANOS CON 40/100 CENTAVOS</t>
  </si>
  <si>
    <t>CIENTO OCHENTA Y OCHO MIL CIENTO SESENTA Y NUEVE PESOS DOMINICANOS CON 60/100 CENTAVOS</t>
  </si>
  <si>
    <t>UN MILLON CUARENTA Y DOS MIL CUATROCIENTOS CUARENTA Y DOS PESOS DOMINICANOS CON 40/100 CENTAVOS</t>
  </si>
  <si>
    <t>OCHENTA Y DOS MIL DOSCIENTOS OCHENTA Y NUEVE PESOS DOMINICANOS CON 30/100 CENTAVOS</t>
  </si>
  <si>
    <t>NOVECIENTOS SESENTA MIL CIENTO CINCUENTA Y TRES PESOS DOMINICANOS CON 10/100 CENTAVOS</t>
  </si>
  <si>
    <t>DOSCIENTOS OCHO MIL CUATROCIENTOS OCHENTA Y OCHO PESOS DOMINICANOS CON 48/100 CENTAVOS</t>
  </si>
  <si>
    <t>DIEZ MIL CUATROCIENTOS VEINTICUATRO PESOS DOMINICANOS CON 42/100 CENTAVOS</t>
  </si>
  <si>
    <t>OCHOCIENTOS TREINTA Y TRES MIL NOVECIENTOS CINCUENTA Y TRES PESOS DOMINICANOS CON 92/100 CENTAVOS</t>
  </si>
  <si>
    <t>LEANNY ABREU MATOS</t>
  </si>
  <si>
    <t>LEONARDO ROJAS ROSARIO</t>
  </si>
  <si>
    <t>TREINTA Y SEIS MIL CIENTO OCHO PESOS DOMINICANOS CON 0/100 CENTAVOS</t>
  </si>
  <si>
    <t>CIENTO DIECINUEVE MIL QUINIENTOS CINCUENTA Y SIETE PESOS DOMINICANOS CON 60/100 CENTAVOS</t>
  </si>
  <si>
    <t>CIENTO CINCUENTA Y OCHO MIL TRESCIENTOS OCHO PESOS DOMINICANOS CON 80/100 CENTAVOS</t>
  </si>
  <si>
    <t>VEINTIUN MIL OCHOCIENTOS NOVENTA PESOS DOMINICANOS CON 0/100 CENTAVOS</t>
  </si>
  <si>
    <t>CINCUENTA Y SEIS MIL NOVECIENTOS CATORCE PESOS DOMINICANOS CON 0/100 CENTAVOS</t>
  </si>
  <si>
    <t>CINCUENTA Y CUATRO MIL CUATROCIENTOS CUARENTA Y SEIS PESOS DOMINICANOS CON 40/100 CENTAVOS</t>
  </si>
  <si>
    <t>CINCUENTA Y DOS MIL QUINIENTOS TREINTA Y SEIS PESOS DOMINICANOS CON 0/100 CENTAVOS</t>
  </si>
  <si>
    <t>CIENTO OCHENTA Y TRES MIL QUINIENTOS CINCUENTA Y SIETE PESOS DOMINICANOS CON 60/100 CENTAVOS</t>
  </si>
  <si>
    <t>UN MILLON NOVENTA Y CUATRO MIL DOSCIENTOS CATORCE PESOS DOMINICANOS CON 40/100 CENTAVOS</t>
  </si>
  <si>
    <t>NOVENTA MIL OCHOCIENTOS SESENTA Y UN PESOS DOMINICANOS CON 68/100 CENTAVOS</t>
  </si>
  <si>
    <t>UN MILLON TRES MIL TRESCIENTOS CINCUENTA Y DOS PESOS DOMINICANOS CON 72/100 CENTAVOS</t>
  </si>
  <si>
    <t>DOSCIENTOS DIECIOCHO MIL OCHOCIENTOS CUARENTA Y DOS PESOS DOMINICANOS CON 88/100 CENTAVOS</t>
  </si>
  <si>
    <t>DIEZ MIL NOVECIENTOS CUARENTA Y DOS PESOS DOMINICANOS CON 14/100 CENTAVOS</t>
  </si>
  <si>
    <t>OCHOCIENTOS SETENTA Y CINCO MIL TRESCIENTOS SETENTA Y UN PESOS DOMINICANOS CON 52/100 CENTAVOS</t>
  </si>
  <si>
    <t>LIDIA ALTAGRACIA JIMENEZ PEGUERO</t>
  </si>
  <si>
    <t>NOVECIENTOS VEINTIDOS MIL CIENTO SETENTA Y UN PESOS DOMINICANOS CON 60/100 CENTAVOS</t>
  </si>
  <si>
    <t>SETENTA Y TRES MIL SEISCIENTOS CUARENTA Y SIETE PESOS DOMINICANOS CON 76/100 CENTAVOS</t>
  </si>
  <si>
    <t>OCHOCIENTOS CUARENTA Y OCHO MIL QUINIENTOS VEINTITRES PESOS DOMINICANOS CON 84/100 CENTAVOS</t>
  </si>
  <si>
    <t>CIENTO OCHENTA Y CUATRO MIL CUATROCIENTOS TREINTA Y CUATRO PESOS DOMINICANOS CON 32/100 CENTAVOS</t>
  </si>
  <si>
    <t>NUEVE MIL DOSCIENTOS VEINTIUN PESOS DOMINICANOS CON 72/100 CENTAVOS</t>
  </si>
  <si>
    <t>SETECIENTOS TREINTA Y SIETE MIL SETECIENTOS TREINTA Y SIETE PESOS DOMINICANOS CON 28/100 CENTAVOS</t>
  </si>
  <si>
    <t>LISSETTE DEL CARMEN ESTRELLA NUÑEZ</t>
  </si>
  <si>
    <t>VEINTICINCO MIL TRESCIENTOS PESOS DOMINICANOS CON 0/100 CENTAVOS</t>
  </si>
  <si>
    <t>SESENTA Y CINCO MIL SETECIENTOS OCHENTA PESOS DOMINICANOS CON 0/100 CENTAVOS</t>
  </si>
  <si>
    <t>SESENTA Y DOS MIL NOVECIENTOS VEINTIOCHO PESOS DOMINICANOS CON 0/100 CENTAVOS</t>
  </si>
  <si>
    <t>SESENTA MIL SETECIENTOS VEINTE PESOS DOMINICANOS CON 0/100 CENTAVOS</t>
  </si>
  <si>
    <t>DOSCIENTOS DOCE MIL CIENTO CINCUENTA Y DOS PESOS DOMINICANOS CON 0/100 CENTAVOS</t>
  </si>
  <si>
    <t>VEINTISEIS MIL DIECISEIS PESOS DOMINICANOS CON 0/100 CENTAVOS</t>
  </si>
  <si>
    <t>UN MILLON CIENTO SETENTA MIL OCHOCIENTOS SETENTA Y DOS PESOS DOMINICANOS CON 80/100 CENTAVOS</t>
  </si>
  <si>
    <t>NOVENTA Y DOS MIL OCHOCIENTOS OCHENTA Y CUATRO PESOS DOMINICANOS CON 43/100 CENTAVOS</t>
  </si>
  <si>
    <t>UN MILLON SETENTA Y SIETE MIL NOVECIENTOS OCHENTA Y OCHO PESOS DOMINICANOS CON 37/100 CENTAVOS</t>
  </si>
  <si>
    <t>DOSCIENTOS TREINTA Y CUATRO MIL CIENTO SETENTA Y CUATRO PESOS DOMINICANOS CON 56/100 CENTAVOS</t>
  </si>
  <si>
    <t>ONCE MIL SETECIENTOS OCHO PESOS DOMINICANOS CON 73/100 CENTAVOS</t>
  </si>
  <si>
    <t>NOVECIENTOS TREINTA Y SEIS MIL SEISCIENTOS NOVENTA Y OCHO PESOS DOMINICANOS CON 24/100 CENTAVOS</t>
  </si>
  <si>
    <t>LUCINIO DILON GARCIA</t>
  </si>
  <si>
    <t>SETENTA Y CINCO MIL QUINIENTOS TREINTA PESOS DOMINICANOS CON 0/100 CENTAVOS</t>
  </si>
  <si>
    <t>VEINTE MIL CUATROCIENTOS SESENTA PESOS DOMINICANOS CON 0/100 CENTAVOS</t>
  </si>
  <si>
    <t>CINCUENTA Y TRES MIL CIENTO NOVENTA Y SEIS PESOS DOMINICANOS CON 0/100 CENTAVOS</t>
  </si>
  <si>
    <t>CINCUENTA MIL OCHOCIENTOS OCHENTA Y NUEVE PESOS DOMINICANOS CON 60/100 CENTAVOS</t>
  </si>
  <si>
    <t>CUARENTA Y NUEVE MIL CIENTO CUATRO PESOS DOMINICANOS CON 0/100 CENTAVOS</t>
  </si>
  <si>
    <t>CIENTO SETENTA Y UN MIL QUINIENTOS SESENTA Y SEIS PESOS DOMINICANOS CON 40/100 CENTAVOS</t>
  </si>
  <si>
    <t>NOVECIENTOS CUARENTA Y OCHO MIL SEISCIENTOS TREINTA Y NUEVE PESOS DOMINICANOS CON 20/100 CENTAVOS</t>
  </si>
  <si>
    <t>SETENTA Y CINCO MIL DOSCIENTOS SESENTA PESOS DOMINICANOS CON 58/100 CENTAVOS</t>
  </si>
  <si>
    <t>OCHOCIENTOS SETENTA Y TRES MIL TRESCIENTOS SETENTA Y OCHO PESOS DOMINICANOS CON 62/100 CENTAVOS</t>
  </si>
  <si>
    <t>CIENTO OCHENTA Y NUEVE MIL SETECIENTOS VEINTISIETE PESOS DOMINICANOS CON 84/100 CENTAVOS</t>
  </si>
  <si>
    <t>NUEVE MIL CUATROCIENTOS OCHENTA Y SEIS PESOS DOMINICANOS CON 39/100 CENTAVOS</t>
  </si>
  <si>
    <t>SETECIENTOS CINCUENTA Y OCHO MIL NOVECIENTOS ONCE PESOS DOMINICANOS CON 36/100 CENTAVOS</t>
  </si>
  <si>
    <t>MANUEL EMILIO SANCHEZ AGRAMONTE</t>
  </si>
  <si>
    <t>CIENTO DIECISEIS MIL QUINIENTOS TREINTA Y DOS PESOS DOMINICANOS CON 0/100 CENTAVOS</t>
  </si>
  <si>
    <t>TREINTA Y UN MIL SETECIENTOS NOVENTA PESOS DOMINICANOS CON 0/100 CENTAVOS</t>
  </si>
  <si>
    <t>SETENTA Y NUEVE MIL SETENTA PESOS DOMINICANOS CON 40/100 CENTAVOS</t>
  </si>
  <si>
    <t>DOSCIENTOS SESENTA Y SEIS MIL QUINIENTOS SETENTA Y TRES PESOS DOMINICANOS CON 60/100 CENTAVOS</t>
  </si>
  <si>
    <t>TREINTA Y DOS MIL OCHENTA Y SEIS PESOS DOMINICANOS CON 40/100 CENTAVOS</t>
  </si>
  <si>
    <t>UN MILLON CUATROCIENTOS SETENTA Y NUEVE MIL DOSCIENTOS TREINTA Y NUEVE PESOS DOMINICANOS CON 20/100 CENTAVOS</t>
  </si>
  <si>
    <t>CIENTO DIECIOCHO MIL OCHENTA Y TRES PESOS DOMINICANOS CON 18/100 CENTAVOS</t>
  </si>
  <si>
    <t>UN MILLON TRESCIENTOS SESENTA Y UN MIL CIENTO CINCUENTA Y SEIS PESOS DOMINICANOS CON 2/100 CENTAVOS</t>
  </si>
  <si>
    <t>DOSCIENTOS NOVENTA Y CINCO MIL OCHOCIENTOS CUARENTA Y SIETE PESOS DOMINICANOS CON 84/100 CENTAVOS</t>
  </si>
  <si>
    <t>CATORCE MIL SETECIENTOS NOVENTA Y DOS PESOS DOMINICANOS CON 39/100 CENTAVOS</t>
  </si>
  <si>
    <t>UN MILLON CIENTO OCHENTA Y TRES MIL TRESCIENTOS NOVENTA Y UN PESOS DOMINICANOS CON 36/100 CENTAVOS</t>
  </si>
  <si>
    <t>MARTINA COLOME TAVERA</t>
  </si>
  <si>
    <t>TREINTA Y DOS MIL CIENTO VEINTE PESOS DOMINICANOS CON 0/100 CENTAVOS</t>
  </si>
  <si>
    <t>OCHENTA Y TRES MIL QUINIENTOS DOCE PESOS DOMINICANOS CON 0/100 CENTAVOS</t>
  </si>
  <si>
    <t>SETENTA Y NUEVE MIL OCHOCIENTOS NOVENTA Y UN PESOS DOMINICANOS CON 20/100 CENTAVOS</t>
  </si>
  <si>
    <t>SETENTA Y SIETE MIL OCHENTA Y OCHO PESOS DOMINICANOS CON 0/100 CENTAVOS</t>
  </si>
  <si>
    <t>DOSCIENTOS SESENTA Y NUEVE MIL TRESCIENTOS CUARENTA PESOS DOMINICANOS CON 80/100 CENTAVOS</t>
  </si>
  <si>
    <t>UN MILLON CUATROCIENTOS CINCUENTA Y CINCO MIL NOVECIENTOS TREINTA Y OCHO PESOS DOMINICANOS CON 40/100 CENTAVOS</t>
  </si>
  <si>
    <t>UN MILLON TRESCIENTOS CUARENTA Y DOS MIL TRESCIENTOS OCHENTA Y TRES PESOS DOMINICANOS CON 8/100 CENTAVOS</t>
  </si>
  <si>
    <t>DOSCIENTOS NOVENTA Y UN MIL CIENTO OCHENTA Y SIETE PESOS DOMINICANOS CON 68/100 CENTAVOS</t>
  </si>
  <si>
    <t>CATORCE MIL QUINIENTOS CINCUENTA Y NUEVE PESOS DOMINICANOS CON 38/100 CENTAVOS</t>
  </si>
  <si>
    <t>UN MILLON CIENTO SESENTA Y CUATRO MIL SETECIENTOS CINCUENTA PESOS DOMINICANOS CON 72/100 CENTAVOS</t>
  </si>
  <si>
    <t>MERCEDES FERMÍN ALMONTE</t>
  </si>
  <si>
    <t>ONCE MIL OCHOCIENTOS OCHENTA PESOS DOMINICANOS CON 0/100 CENTAVOS</t>
  </si>
  <si>
    <t>CIENTO TREINTA Y CINCO MIL NOVECIENTOS CINCUENTA Y CUATRO PESOS DOMINICANOS CON 0/100 CENTAVOS</t>
  </si>
  <si>
    <t>DOCE MIL SETECIENTOS OCHENTA Y DOS PESOS DOMINICANOS CON 0/100 CENTAVOS</t>
  </si>
  <si>
    <t>CINCUENTA MIL QUINIENTOS CUARENTA PESOS DOMINICANOS CON 40/100 CENTAVOS</t>
  </si>
  <si>
    <t>CUARENTA Y NUEVE MIL QUINIENTOS SESENTA PESOS DOMINICANOS CON 0/100 CENTAVOS</t>
  </si>
  <si>
    <t>SESENTA Y SEIS MIL PESOS DOMINICANOS CON 0/100 CENTAVOS</t>
  </si>
  <si>
    <t>TREINTA Y OCHO MIL CIENTO CINCUENTA Y SEIS PESOS DOMINICANOS CON 80/100 CENTAVOS</t>
  </si>
  <si>
    <t>UN MILLON SETECIENTOS CUARENTA Y SEIS MIL TRESCIENTOS SETENTA Y SEIS PESOS DOMINICANOS CON 0/100 CENTAVOS</t>
  </si>
  <si>
    <t>CIENTO CUARENTA Y CUATRO MIL OCHOCIENTOS NOVENTA Y UN PESOS DOMINICANOS CON 42/100 CENTAVOS</t>
  </si>
  <si>
    <t>UN MILLON SEISCIENTOS UN MIL CUATROCIENTOS OCHENTA Y CUATRO PESOS DOMINICANOS CON 58/100 CENTAVOS</t>
  </si>
  <si>
    <t>TRESCIENTOS CUARENTA Y NUEVE MIL DOSCIENTOS SETENTA Y CINCO PESOS DOMINICANOS CON 20/100 CENTAVOS</t>
  </si>
  <si>
    <t>DIECISIETE MIL CUATROCIENTOS SESENTA Y TRES PESOS DOMINICANOS CON 76/100 CENTAVOS</t>
  </si>
  <si>
    <t>UN MILLON TRESCIENTOS NOVENTA Y SIETE MIL CIEN PESOS DOMINICANOS CON 80/100 CENTAVOS</t>
  </si>
  <si>
    <t>NELSON AGUSTIN LIBURD BAEZ</t>
  </si>
  <si>
    <t>UN MILLON TRESCIENTOS SESENTA Y SIETE MIL DOSCIENTOS CINCUENTA Y TRES PESOS DOMINICANOS CON 60/100 CENTAVOS</t>
  </si>
  <si>
    <t>CIENTO DOCE MIL VEINTIUN PESOS DOMINICANOS CON 1/100 CENTAVOS</t>
  </si>
  <si>
    <t>UN MILLON DOSCIENTOS CINCUENTA Y CINCO MIL DOSCIENTOS TREINTA Y DOS PESOS DOMINICANOS CON 59/100 CENTAVOS</t>
  </si>
  <si>
    <t>DOSCIENTOS SETENTA Y TRES MIL CUATROCIENTOS CINCUENTA PESOS DOMINICANOS CON 72/100 CENTAVOS</t>
  </si>
  <si>
    <t>TRECE MIL SEISCIENTOS SETENTA Y DOS PESOS DOMINICANOS CON 54/100 CENTAVOS</t>
  </si>
  <si>
    <t>UN MILLON NOVENTA Y TRES MIL OCHOCIENTOS DOS PESOS DOMINICANOS CON 88/100 CENTAVOS</t>
  </si>
  <si>
    <t>PERSIO DE JSESUS LOPEZ BURDIEZ</t>
  </si>
  <si>
    <t>CIENTO TREINTA MIL CIENTO SEIS PESOS DOMINICANOS CON 80/100 CENTAVOS</t>
  </si>
  <si>
    <t>VEINTICUATRO MIL NOVECIENTOS SETENTA PESOS DOMINICANOS CON 0/100 CENTAVOS</t>
  </si>
  <si>
    <t>SESENTA Y DOS MIL CIENTO SIETE PESOS DOMINICANOS CON 20/100 CENTAVOS</t>
  </si>
  <si>
    <t>CINCUENTA Y NUEVE MIL NOVECIENTOS VEINTIOCHO PESOS DOMINICANOS CON 0/100 CENTAVOS</t>
  </si>
  <si>
    <t>DOSCIENTOS NUEVE MIL TRESCIENTOS OCHENTA Y CUATRO PESOS DOMINICANOS CON 80/100 CENTAVOS</t>
  </si>
  <si>
    <t>UN MILLON CIENTO NOVENTA Y TRES MIL TREINTA Y SEIS PESOS DOMINICANOS CON 0/100 CENTAVOS</t>
  </si>
  <si>
    <t>NOVENTA Y SEIS MIL DOSCIENTOS SESENTA Y SIETE PESOS DOMINICANOS CON 25/100 CENTAVOS</t>
  </si>
  <si>
    <t>UN MILLON NOVENTA Y SEIS MIL SETECIENTOS SESENTA Y OCHO PESOS DOMINICANOS CON 75/100 CENTAVOS</t>
  </si>
  <si>
    <t>DOSCIENTOS TREINTA Y OCHO MIL SEISCIENTOS SIETE PESOS DOMINICANOS CON 20/100 CENTAVOS</t>
  </si>
  <si>
    <t>ONCE MIL NOVECIENTOS TREINTA PESOS DOMINICANOS CON 36/100 CENTAVOS</t>
  </si>
  <si>
    <t>NOVECIENTOS CINCUENTA Y CUATRO MIL CUATROCIENTOS VEINTIOCHO PESOS DOMINICANOS CON 80/100 CENTAVOS</t>
  </si>
  <si>
    <t>RAFAEL OSVALDO SANCHEZ</t>
  </si>
  <si>
    <t>VEINTITRES MIL TRESCIENTOS VEINTE PESOS DOMINICANOS CON 0/100 CENTAVOS</t>
  </si>
  <si>
    <t>SESENTA MIL SEISCIENTOS TREINTA Y DOS PESOS DOMINICANOS CON 0/100 CENTAVOS</t>
  </si>
  <si>
    <t>CINCUENTA Y OCHO MIL TRES PESOS DOMINICANOS CON 20/100 CENTAVOS</t>
  </si>
  <si>
    <t>CINCUENTA Y CINCO MIL NOVECIENTOS SESENTA Y OCHO PESOS DOMINICANOS CON 0/100 CENTAVOS</t>
  </si>
  <si>
    <t>CIENTO NOVENTA Y CINCO MIL QUINIENTOS CUARENTA Y OCHO PESOS DOMINICANOS CON 80/100 CENTAVOS</t>
  </si>
  <si>
    <t>UN MILLON CINCUENTA Y SIETE MIL TRESCIENTOS DIECISEIS PESOS DOMINICANOS CON 40/100 CENTAVOS</t>
  </si>
  <si>
    <t>OCHENTA Y DOS MIL CIENTO DIEZ PESOS DOMINICANOS CON 68/100 CENTAVOS</t>
  </si>
  <si>
    <t>NOVECIENTOS SETENTA Y CINCO MIL DOSCIENTOS CINCO PESOS DOMINICANOS CON 72/100 CENTAVOS</t>
  </si>
  <si>
    <t>DOSCIENTOS ONCE MIL CUATROCIENTOS SESENTA Y TRES PESOS DOMINICANOS CON 28/100 CENTAVOS</t>
  </si>
  <si>
    <t>DIEZ MIL QUINIENTOS SETENTA Y TRES PESOS DOMINICANOS CON 16/100 CENTAVOS</t>
  </si>
  <si>
    <t>OCHOCIENTOS CUARENTA Y CINCO MIL OCHOCIENTOS CINCUENTA Y TRES PESOS DOMINICANOS CON 12/100 CENTAVOS</t>
  </si>
  <si>
    <t>RAFAEL VENTURA DE LA CRUZ</t>
  </si>
  <si>
    <t>VEINTE MIL TRESCIENTOS CINCUENTA PESOS DOMINICANOS CON 0/100 CENTAVOS</t>
  </si>
  <si>
    <t>CINCUENTA Y DOS MIL NOVECIENTOS DIEZ PESOS DOMINICANOS CON 0/100 CENTAVOS</t>
  </si>
  <si>
    <t>CINCUENTA MIL SEISCIENTOS DIECISEIS PESOS DOMINICANOS CON 0/100 CENTAVOS</t>
  </si>
  <si>
    <t>CIENTO SETENTA MIL SEISCIENTOS CUARENTA Y CUATRO PESOS DOMINICANOS CON 0/100 CENTAVOS</t>
  </si>
  <si>
    <t>NOVECIENTOS CUARENTA Y UN MIL OCHOCIENTOS TREINTA Y CINCO PESOS DOMINICANOS CON 20/100 CENTAVOS</t>
  </si>
  <si>
    <t>SETENTA Y CUATRO MIL CUATROCIENTOS TREINTA Y SIETE PESOS DOMINICANOS CON 88/100 CENTAVOS</t>
  </si>
  <si>
    <t>OCHOCIENTOS SESENTA Y SIETE MIL TRESCIENTOS NOVENTA Y SIETE PESOS DOMINICANOS CON 32/100 CENTAVOS</t>
  </si>
  <si>
    <t>CIENTO OCHENTA Y OCHO MIL TRESCIENTOS SESENTA Y SIETE PESOS DOMINICANOS CON 4/100 CENTAVOS</t>
  </si>
  <si>
    <t>NUEVE MIL CUATROCIENTOS DIECIOCHO PESOS DOMINICANOS CON 35/100 CENTAVOS</t>
  </si>
  <si>
    <t>SETECIENTOS CINCUENTA Y TRES MIL CUATROCIENTOS SESENTA Y OCHO PESOS DOMINICANOS CON 16/100 CENTAVOS</t>
  </si>
  <si>
    <t>RAMON AUGUSTO RUIZ RUIZ</t>
  </si>
  <si>
    <t>VEINTIDOS MIL SEISCIENTOS SESENTA PESOS DOMINICANOS CON 0/100 CENTAVOS</t>
  </si>
  <si>
    <t>CIENTO NOVENTA MIL CATORCE PESOS DOMINICANOS CON 40/100 CENTAVOS</t>
  </si>
  <si>
    <t>UN MILLON CINCUENTA Y NUEVE MIL TRESCIENTOS SETENTA Y TRES PESOS DOMINICANOS CON 20/100 CENTAVOS</t>
  </si>
  <si>
    <t>OCHENTA Y TRES MIL CUATROCIENTOS SESENTA Y CUATRO PESOS DOMINICANOS CON 59/100 CENTAVOS</t>
  </si>
  <si>
    <t>NOVECIENTOS SETENTA Y CINCO MIL NOVECIENTOS OCHO PESOS DOMINICANOS CON 61/100 CENTAVOS</t>
  </si>
  <si>
    <t>DOSCIENTOS ONCE MIL OCHOCIENTOS SETENTA Y CUATRO PESOS DOMINICANOS CON 64/100 CENTAVOS</t>
  </si>
  <si>
    <t>DIEZ MIL QUINIENTOS NOVENTA Y TRES PESOS DOMINICANOS CON 73/100 CENTAVOS</t>
  </si>
  <si>
    <t>OCHOCIENTOS CUARENTA Y SIETE MIL CUATROCIENTOS NOVENTA Y OCHO PESOS DOMINICANOS CON 56/100 CENTAVOS</t>
  </si>
  <si>
    <t>ROBERT ALBERTO SANCHEZ AGRAMONTE</t>
  </si>
  <si>
    <t>CIENTO TREINTA Y TRES MIL SETECIENTOS NOVENTA Y SEIS PESOS DOMINICANOS CON 0/100 CENTAVOS</t>
  </si>
  <si>
    <t>CUARENTA Y OCHO MIL SETECIENTOS DIEZ PESOS DOMINICANOS CON 40/100 CENTAVOS</t>
  </si>
  <si>
    <t>TREINTA Y SEIS MIL NOVECIENTOS SESENTA PESOS DOMINICANOS CON 0/100 CENTAVOS</t>
  </si>
  <si>
    <t>NOVENTA Y UN MIL NOVECIENTOS VEINTINUEVE PESOS DOMINICANOS CON 60/100 CENTAVOS</t>
  </si>
  <si>
    <t>OCHENTA Y OCHO MIL SETECIENTOS CUATRO PESOS DOMINICANOS CON 0/100 CENTAVOS</t>
  </si>
  <si>
    <t>TRESCIENTOS NUEVE MIL NOVECIENTOS VEINTISEIS PESOS DOMINICANOS CON 40/100 CENTAVOS</t>
  </si>
  <si>
    <t>SESENTA Y CUATRO MIL SEISCIENTOS OCHENTA PESOS DOMINICANOS CON 0/100 CENTAVOS</t>
  </si>
  <si>
    <t>TREINTA Y SIETE MIL DOSCIENTOS OCHENTA Y NUEVE PESOS DOMINICANOS CON 60/100 CENTAVOS</t>
  </si>
  <si>
    <t>UN MILLON CUATROCIENTOS SETENTA Y SEIS MIL SETECIENTOS VEINTICINCO PESOS DOMINICANOS CON 20/100 CENTAVOS</t>
  </si>
  <si>
    <t>NOVENTA Y CUATRO MIL OCHOCIENTOS SETENTA PESOS DOMINICANOS CON 61/100 CENTAVOS</t>
  </si>
  <si>
    <t>UN MILLON TRESCIENTOS OCHENTA Y UN MIL OCHOCIENTOS CINCUENTA Y CUATRO PESOS DOMINICANOS CON 59/100 CENTAVOS</t>
  </si>
  <si>
    <t>DOSCIENTOS NOVENTA Y CINCO MIL TRESCIENTOS CUARENTA Y CINCO PESOS DOMINICANOS CON 4/100 CENTAVOS</t>
  </si>
  <si>
    <t>CATORCE MIL SETECIENTOS SESENTA Y SIETE PESOS DOMINICANOS CON 25/100 CENTAVOS</t>
  </si>
  <si>
    <t>UN MILLON CIENTO OCHENTA Y UN MIL TRESCIENTOS OCHENTA PESOS DOMINICANOS CON 16/100 CENTAVOS</t>
  </si>
  <si>
    <t>SANDY DANIEL PUENTE GOMEZ</t>
  </si>
  <si>
    <t>VEINTIUN MIL SEISCIENTOS SETENTA PESOS DOMINICANOS CON 0/100 CENTAVOS</t>
  </si>
  <si>
    <t>CINCUENTA Y SEIS MIL TRESCIENTOS CUARENTA Y DOS PESOS DOMINICANOS CON 0/100 CENTAVOS</t>
  </si>
  <si>
    <t>CINCUENTA Y TRES MIL OCHOCIENTOS NOVENTA Y NUEVE PESOS DOMINICANOS CON 20/100 CENTAVOS</t>
  </si>
  <si>
    <t>CINCUENTA Y DOS MIL OCHO PESOS DOMINICANOS CON 0/100 CENTAVOS</t>
  </si>
  <si>
    <t>CIENTO OCHENTA Y UN MIL SETECIENTOS DOCE PESOS DOMINICANOS CON 80/100 CENTAVOS</t>
  </si>
  <si>
    <t>VEINTIDOS MIL QUINIENTOS CUARENTA Y SIETE PESOS DOMINICANOS CON 20/100 CENTAVOS</t>
  </si>
  <si>
    <t>UN MILLON SIETE MIL QUINIENTOS CUARENTA Y OCHO PESOS DOMINICANOS CON 0/100 CENTAVOS</t>
  </si>
  <si>
    <t>SETENTA Y NUEVE MIL OCHOCIENTOS NOVENTA Y TRES PESOS DOMINICANOS CON 65/100 CENTAVOS</t>
  </si>
  <si>
    <t>NOVECIENTOS VEINTISIETE MIL SEISCIENTOS CINCUENTA Y CUATRO PESOS DOMINICANOS CON 35/100 CENTAVOS</t>
  </si>
  <si>
    <t>DOSCIENTOS UN MIL QUINIENTOS NUEVE PESOS DOMINICANOS CON 60/100 CENTAVOS</t>
  </si>
  <si>
    <t>DIEZ MIL SETENTA Y CINCO PESOS DOMINICANOS CON 48/100 CENTAVOS</t>
  </si>
  <si>
    <t>OCHOCIENTOS SEIS MIL TREINTA Y OCHO PESOS DOMINICANOS CON 40/100 CENTAVOS</t>
  </si>
  <si>
    <t>SANTO SALVADOR CUEVAS JIMENEZ</t>
  </si>
  <si>
    <t>TREINTA Y DOS MIL TRESCIENTOS CUARENTA PESOS DOMINICANOS CON 0/100 CENTAVOS</t>
  </si>
  <si>
    <t>OCHENTA MIL CUATROCIENTOS TREINTA Y OCHO PESOS DOMINICANOS CON 40/100 CENTAVOS</t>
  </si>
  <si>
    <t>SETENTA Y SIETE MIL SEISCIENTOS DIECISEIS PESOS DOMINICANOS CON 0/100 CENTAVOS</t>
  </si>
  <si>
    <t>DOSCIENTOS SETENTA Y UN MIL CIENTO OCHENTA Y CINCO PESOS DOMINICANOS CON 60/100 CENTAVOS</t>
  </si>
  <si>
    <t>UN MILLON CUATROCIENTOS SESENTA Y UN MIL CIENTO NOVENTA PESOS DOMINICANOS CON 40/100 CENTAVOS</t>
  </si>
  <si>
    <t>UN MILLON TRESCIENTOS CUARENTA Y SIETE MIL SEISCIENTOS TREINTA Y CINCO PESOS DOMINICANOS CON 8/100 CENTAVOS</t>
  </si>
  <si>
    <t>DOSCIENTOS NOVENTA Y DOS MIL DOSCIENTOS TREINTA Y OCHO PESOS DOMINICANOS CON 8/100 CENTAVOS</t>
  </si>
  <si>
    <t>CATORCE MIL SEISCIENTOS ONCE PESOS DOMINICANOS CON 90/100 CENTAVOS</t>
  </si>
  <si>
    <t>UN MILLON CIENTO SESENTA Y OCHO MIL NOVECIENTOS CINCUENTA Y DOS PESOS DOMINICANOS CON 32/100 CENTAVOS</t>
  </si>
  <si>
    <t>SILCILIA ROMERO CALDERON</t>
  </si>
  <si>
    <t>TREINTA MIL CUATROCIENTOS SETENTA PESOS DOMINICANOS CON 0/100 CENTAVOS</t>
  </si>
  <si>
    <t>SETENTA Y NUEVE MIL DOSCIENTOS VEINTIDOS PESOS DOMINICANOS CON 0/100 CENTAVOS</t>
  </si>
  <si>
    <t>SETENTA Y CINCO MIL SETECIENTOS OCHENTA Y SIETE PESOS DOMINICANOS CON 20/100 CENTAVOS</t>
  </si>
  <si>
    <t>SETENTA Y TRES MIL CIENTO VEINTIOCHO PESOS DOMINICANOS CON 0/100 CENTAVOS</t>
  </si>
  <si>
    <t>DOSCIENTOS CINCUENTA Y CINCO MIL QUINIENTOS CUATRO PESOS DOMINICANOS CON 80/100 CENTAVOS</t>
  </si>
  <si>
    <t>CINCUENTA Y DOS MIL OCHOCIENTOS PESOS DOMINICANOS CON 0/100 CENTAVOS</t>
  </si>
  <si>
    <t>UN MILLON TRESCIENTOS OCHENTA MIL SETECIENTOS NOVENTA Y DOS PESOS DOMINICANOS CON 80/100 CENTAVOS</t>
  </si>
  <si>
    <t>CIENTO SIETE MIL TRESCIENTOS TREINTA Y OCHO PESOS DOMINICANOS CON 17/100 CENTAVOS</t>
  </si>
  <si>
    <t>UN MILLON DOSCIENTOS SETENTA Y TRES MIL CUATROCIENTOS CINCUENTA Y CUATRO PESOS DOMINICANOS CON 63/100 CENTAVOS</t>
  </si>
  <si>
    <t>DOSCIENTOS SETENTA Y SEIS MIL CIENTO CINCUENTA Y OCHO PESOS DOMINICANOS CON 56/100 CENTAVOS</t>
  </si>
  <si>
    <t>TRECE MIL OCHOCIENTOS SIETE PESOS DOMINICANOS CON 93/100 CENTAVOS</t>
  </si>
  <si>
    <t>UN MILLON CIENTO CUATRO MIL SEISCIENTOS TREINTA Y CUATRO PESOS DOMINICANOS CON 24/100 CENTAVOS</t>
  </si>
  <si>
    <t>TARSIS PAYANO GERMAN DE RAMIREZ</t>
  </si>
  <si>
    <t>VEINTICUATRO MIL CUATROCIENTOS VEINTE PESOS DOMINICANOS CON 0/100 CENTAVOS</t>
  </si>
  <si>
    <t>SESENTA Y TRES MIL CUATROCIENTOS NOVENTA Y DOS PESOS DOMINICANOS CON 0/100 CENTAVOS</t>
  </si>
  <si>
    <t>SESENTA MIL SETECIENTOS TREINTA Y NUEVE PESOS DOMINICANOS CON 20/100 CENTAVOS</t>
  </si>
  <si>
    <t>CINCUENTA Y OCHO MIL SEISCIENTOS OCHO PESOS DOMINICANOS CON 0/100 CENTAVOS</t>
  </si>
  <si>
    <t>DOSCIENTOS CUATRO MIL SETECIENTOS SETENTA Y DOS PESOS DOMINICANOS CON 80/100 CENTAVOS</t>
  </si>
  <si>
    <t>VEINTICUATRO MIL DOSCIENTOS OCHENTA Y UN PESOS DOMINICANOS CON 60/100 CENTAVOS</t>
  </si>
  <si>
    <t>UN MILLON CIENTO SIETE MIL NOVECIENTOS SETENTA Y TRES PESOS DOMINICANOS CON 60/100 CENTAVOS</t>
  </si>
  <si>
    <t>OCHENTA Y SEIS MIL QUINIENTOS DIECINUEVE PESOS DOMINICANOS CON 59/100 CENTAVOS</t>
  </si>
  <si>
    <t>UN MILLON VEINTIUN MIL CUATROCIENTOS CINCUENTA Y CUATRO PESOS DOMINICANOS CON 1/100 CENTAVOS</t>
  </si>
  <si>
    <t>DOSCIENTOS VEINTIUN MIL QUINIENTOS NOVENTA Y CUATRO PESOS DOMINICANOS CON 72/100 CENTAVOS</t>
  </si>
  <si>
    <t>ONCE MIL SETENTA Y NUEVE PESOS DOMINICANOS CON 74/100 CENTAVOS</t>
  </si>
  <si>
    <t>OCHOCIENTOS OCHENTA Y SEIS MIL TRESCIENTOS SETENTA Y OCHO PESOS DOMINICANOS CON 88/100 CENTAVOS</t>
  </si>
  <si>
    <t>VIDAL RODRIGUEZ DIAZ</t>
  </si>
  <si>
    <t>VEINTIOCHO MIL SETECIENTOS DIEZ PESOS DOMINICANOS CON 0/100 CENTAVOS</t>
  </si>
  <si>
    <t>SETENTA Y CUATRO MIL SEISCIENTOS CUARENTA Y SEIS PESOS DOMINICANOS CON 0/100 CENTAVOS</t>
  </si>
  <si>
    <t>SETENTA Y UN MIL CUATROCIENTOS NUEVE PESOS DOMINICANOS CON 60/100 CENTAVOS</t>
  </si>
  <si>
    <t>SESENTA Y OCHO MIL NOVECIENTOS CUATRO PESOS DOMINICANOS CON 0/100 CENTAVOS</t>
  </si>
  <si>
    <t>DOSCIENTOS CUARENTA MIL SETECIENTOS CUARENTA Y SEIS PESOS DOMINICANOS CON 40/100 CENTAVOS</t>
  </si>
  <si>
    <t>UN MILLON TRESCIENTOS TREINTA Y UN MIL SETECIENTOS CUATRO PESOS DOMINICANOS CON 0/100 CENTAVOS</t>
  </si>
  <si>
    <t>CIENTO SEIS MIL CIENTO TREINTA Y CUATRO PESOS DOMINICANOS CON 15/100 CENTAVOS</t>
  </si>
  <si>
    <t>UN MILLON DOSCIENTOS VEINTICINCO MIL QUINIENTOS SESENTA Y NUEVE PESOS DOMINICANOS CON 85/100 CENTAVOS</t>
  </si>
  <si>
    <t>DOSCIENTOS SESENTA Y SEIS MIL TRESCIENTOS CUARENTA PESOS DOMINICANOS CON 80/100 CENTAVOS</t>
  </si>
  <si>
    <t>TRECE MIL TRESCIENTOS DIECISIETE PESOS DOMINICANOS CON 4/100 CENTAVOS</t>
  </si>
  <si>
    <t>UN MILLON SESENTA Y CINCO MIL TRESCIENTOS SESENTA Y TRES PESOS DOMINICANOS CON 20/100 CENTAVOS</t>
  </si>
  <si>
    <t>WILSTON TOMAS GERVACIO MEJIA</t>
  </si>
  <si>
    <t>TREINTA Y CINCO MIL SETECIENTOS CINCUENTA PESOS DOMINICANOS CON 0/100 CENTAVOS</t>
  </si>
  <si>
    <t>NOVENTA Y DOS MIL NOVECIENTOS CINCUENTA PESOS DOMINICANOS CON 0/100 CENTAVOS</t>
  </si>
  <si>
    <t>OCHENTA Y OCHO MIL NOVECIENTOS VEINTE PESOS DOMINICANOS CON 0/100 CENTAVOS</t>
  </si>
  <si>
    <t>DOSCIENTOS NOVENTA Y NUEVE MIL SETECIENTOS OCHENTA PESOS DOMINICANOS CON 0/100 CENTAVOS</t>
  </si>
  <si>
    <t>UN MILLON SEISCIENTOS SETENTA Y CINCO MIL SETECIENTOS SEIS PESOS DOMINICANOS CON 0/100 CENTAVOS</t>
  </si>
  <si>
    <t>CIENTO TREINTA Y CUATRO MIL SETECIENTOS TRECE PESOS DOMINICANOS CON 51/100 CENTAVOS</t>
  </si>
  <si>
    <t>UN MILLON QUINIENTOS CUARENTA MIL NOVECIENTOS NOVENTA Y DOS PESOS DOMINICANOS CON 49/100 CENTAVOS</t>
  </si>
  <si>
    <t>TRESCIENTOS TREINTA Y CINCO MIL CIENTO CUARENTA Y UN PESOS DOMINICANOS CON 20/100 CENTAVOS</t>
  </si>
  <si>
    <t>DIECISEIS MIL SETECIENTOS CINCUENTA Y SIETE PESOS DOMINICANOS CON 6/100 CENTAVOS</t>
  </si>
  <si>
    <t>UN MILLON TRESCIENTOS CUARENTA MIL QUINIENTOS SESENTA Y CUATRO PESOS DOMINICANOS CON 80/100 CENTAVOS</t>
  </si>
  <si>
    <t>YOARKI BELTRE SEVERINO DE SANCHEZ</t>
  </si>
  <si>
    <t>CIENTO VEINTITRES MIL SETENTA Y CUATRO PESOS DOMINICANOS CON 0/100 CENTAVOS</t>
  </si>
  <si>
    <t>SESENTA Y CINCO MIL DOSCIENTOS OCHO PESOS DOMINICANOS CON 0/100 CENTAVOS</t>
  </si>
  <si>
    <t>SESENTA Y DOS MIL TRESCIENTOS OCHENTA PESOS DOMINICANOS CON 80/100 CENTAVOS</t>
  </si>
  <si>
    <t>SESENTA MIL CIENTO NOVENTA Y DOS PESOS DOMINICANOS CON 0/100 CENTAVOS</t>
  </si>
  <si>
    <t>DOSCIENTOS DIEZ MIL TRESCIENTOS SIETE PESOS DOMINICANOS CON 20/100 CENTAVOS</t>
  </si>
  <si>
    <t>CUARENTA Y TRES MIL QUINIENTOS SESENTA PESOS DOMINICANOS CON 0/100 CENTAVOS</t>
  </si>
  <si>
    <t>VEINTICINCO MIL CIENTO CUARENTA Y OCHO PESOS DOMINICANOS CON 80/100 CENTAVOS</t>
  </si>
  <si>
    <t>UN MILLON CIENTO TREINTA Y TRES MIL NOVECIENTOS VEINTICUATRO PESOS DOMINICANOS CON 40/100 CENTAVOS</t>
  </si>
  <si>
    <t>OCHENTA Y SIETE MIL SETECIENTOS VEINTITRES PESOS DOMINICANOS CON 61/100 CENTAVOS</t>
  </si>
  <si>
    <t>UN MILLON CUARENTA Y SEIS MIL DOSCIENTOS PESOS DOMINICANOS CON 79/100 CENTAVOS</t>
  </si>
  <si>
    <t>DOSCIENTOS VEINTISEIS MIL SETECIENTOS OCHENTA Y CUATRO PESOS DOMINICANOS CON 88/100 CENTAVOS</t>
  </si>
  <si>
    <t>ONCE MIL TRESCIENTOS TREINTA Y NUEVE PESOS DOMINICANOS CON 24/100 CENTAVOS</t>
  </si>
  <si>
    <t>NOVECIENTOS SIETE MIL CIENTO TREINTA Y NUEVE PESOS DOMINICANOS CON 52/100 CENTAVOS</t>
  </si>
  <si>
    <t>YSELSA YVONNE ORTIZ DE DE LA CRUZ</t>
  </si>
  <si>
    <t>VEINTICUATRO MIL TRESCIENTOS DIEZ PESOS DOMINICANOS CON 0/100 CENTAVOS</t>
  </si>
  <si>
    <t>SESENTA MIL CUATROCIENTOS SESENTA Y CINCO PESOS DOMINICANOS CON 60/100 CENTAVOS</t>
  </si>
  <si>
    <t>DOSCIENTOS TRES MIL OCHOCIENTOS CINCUENTA PESOS DOMINICANOS CON 40/100 CENTAVOS</t>
  </si>
  <si>
    <t>UN MILLON DOSCIENTOS DOCE MIL TRESCIENTOS CINCUENTA PESOS DOMINICANOS CON 80/100 CENTAVOS</t>
  </si>
  <si>
    <t>CIENTO UN MIL TRESCIENTOS CINCUENTA Y OCHO PESOS DOMINICANOS CON 89/100 CENTAVOS</t>
  </si>
  <si>
    <t>UN MILLON CIENTO DIEZ MIL NOVECIENTOS NOVENTA Y UN PESOS DOMINICANOS CON 91/100 CENTAVOS</t>
  </si>
  <si>
    <t>DOSCIENTOS CUARENTA Y DOS MIL CUATROCIENTOS SETENTA PESOS DOMINICANOS CON 16/100 CENTAVOS</t>
  </si>
  <si>
    <t>DOCE MIL CIENTO VEINTITRES PESOS DOMINICANOS CON 51/100 CENTAVOS</t>
  </si>
  <si>
    <t>NOVECIENTOS SESENTA Y NUEVE MIL OCHOCIENTOS OCHENTA PESOS DOMINICANOS CON 64/100 CENTAVOS</t>
  </si>
  <si>
    <t>!!!!!!!!!</t>
  </si>
  <si>
    <t>ALGANA SRL</t>
  </si>
  <si>
    <t>CIENTO SETENTA Y CINCO MIL NOVECIENTOS VEINTIUN PESOS DOMINICANOS CON 20/100 CENTAVOS</t>
  </si>
  <si>
    <t>CIENTO SESENTA Y NUEVE MIL TRESCIENTOS CUARENTA Y CUATRO PESOS DOMINICANOS CON 0/100 CENTAVOS</t>
  </si>
  <si>
    <t>TRESCIENTOS CUARENTA Y OCHO MIL SETECIENTOS PESOS DOMINICANOS CON 0/100 CENTAVOS</t>
  </si>
  <si>
    <t>CIENTO SESENTA Y OCHO MIL PESOS DOMINICANOS CON 0/100 CENTAVOS</t>
  </si>
  <si>
    <t>CIENTO SESENTA Y SIETE MIL TRESCIENTOS SETENTA Y SEIS PESOS DOMINICANOS CON 0/100 CENTAVOS</t>
  </si>
  <si>
    <t>DOS MILLONES TREINTA Y DOS MIL OCHOCIENTOS TREINTA Y NUEVE PESOS DOMINICANOS CON 60/100 CENTAVOS</t>
  </si>
  <si>
    <t>CIENTO OCHENTA Y CUATRO MIL SETECIENTOS CINCO PESOS DOMINICANOS CON 31/100 CENTAVOS</t>
  </si>
  <si>
    <t>UN MILLON OCHOCIENTOS CUARENTA Y OCHO MIL CIENTO TREINTA Y CUATRO PESOS DOMINICANOS CON 29/100 CENTAVOS</t>
  </si>
  <si>
    <t>CUATROCIENTOS SEIS MIL QUINIENTOS SESENTA Y SIETE PESOS DOMINICANOS CON 92/100 CENTAVOS</t>
  </si>
  <si>
    <t>VEINTE MIL TRESCIENTOS VEINTIOCHO PESOS DOMINICANOS CON 40/100 CENTAVOS</t>
  </si>
  <si>
    <t>UN MILLON SEISCIENTOS VEINTISEIS MIL DOSCIENTOS SETENTA Y UN PESOS DOMINICANOS CON 68/100 CENTAVOS</t>
  </si>
  <si>
    <t>ALISHA INVERSIONES Y MULTISERVICIOS SRL</t>
  </si>
  <si>
    <t>CIENTO TREINTA Y TRES MIL SEISCIENTOS VEINTITRES PESOS DOMINICANOS CON 20/100 CENTAVOS</t>
  </si>
  <si>
    <t>NOVENTA Y NUEVE MIL DOSCIENTOS SESENTA Y OCHO PESOS DOMINICANOS CON 0/100 CENTAVOS</t>
  </si>
  <si>
    <t>SETENTA MIL TRESCIENTOS CINCUENTA Y SEIS PESOS DOMINICANOS CON 0/100 CENTAVOS</t>
  </si>
  <si>
    <t>CIENTO TREINTA Y CUATRO MIL SEISCIENTOS ONCE PESOS DOMINICANOS CON 20/100 CENTAVOS</t>
  </si>
  <si>
    <t>SESENTA Y CUATRO MIL NOVECIENTOS CUARENTA Y CUATRO PESOS DOMINICANOS CON 0/100 CENTAVOS</t>
  </si>
  <si>
    <t>CUATROCIENTOS TREINTA Y DOS MIL NOVECIENTOS SESENTA PESOS DOMINICANOS CON 0/100 CENTAVOS</t>
  </si>
  <si>
    <t>UN MILLON TRESCIENTOS NOVENTA Y SIETE MIL SETECIENTOS NOVENTA Y SIETE PESOS DOMINICANOS CON 80/100 CENTAVOS</t>
  </si>
  <si>
    <t>SETENTA Y TRES MIL QUINIENTOS TREINTA Y TRES PESOS DOMINICANOS CON 23/100 CENTAVOS</t>
  </si>
  <si>
    <t>UN MILLON TRESCIENTOS VEINTICUATRO MIL DOSCIENTOS SESENTA Y CUATRO PESOS DOMINICANOS CON 57/100 CENTAVOS</t>
  </si>
  <si>
    <t>DOSCIENTOS SETENTA Y NUEVE MIL QUINIENTOS CINCUENTA Y NUEVE PESOS DOMINICANOS CON 56/100 CENTAVOS</t>
  </si>
  <si>
    <t>TRECE MIL NOVECIENTOS SETENTA Y SIETE PESOS DOMINICANOS CON 98/100 CENTAVOS</t>
  </si>
  <si>
    <t>UN MILLON CIENTO DIECIOCHO MIL DOSCIENTOS TREINTA Y OCHO PESOS DOMINICANOS CON 24/100 CENTAVOS</t>
  </si>
  <si>
    <t>ARQUIMEGA SRL</t>
  </si>
  <si>
    <t>CUARENTA Y SIETE MIL CUATROCIENTOS SETENTA PESOS DOMINICANOS CON 80/100 CENTAVOS</t>
  </si>
  <si>
    <t>CINCUENTA Y TRES MIL SETECIENTOS SESENTA Y OCHO PESOS DOMINICANOS CON 0/100 CENTAVOS</t>
  </si>
  <si>
    <t>CIENTO DOS MIL OCHOCIENTOS SETENTA Y TRES PESOS DOMINICANOS CON 60/100 CENTAVOS</t>
  </si>
  <si>
    <t>CUARENTA Y NUEVE MIL SEISCIENTOS TREINTA Y DOS PESOS DOMINICANOS CON 0/100 CENTAVOS</t>
  </si>
  <si>
    <t>TRESCIENTOS TREINTA MIL OCHOCIENTOS OCHENTA PESOS DOMINICANOS CON 0/100 CENTAVOS</t>
  </si>
  <si>
    <t>TREINTA Y OCHO MIL NOVECIENTOS CUARENTA PESOS DOMINICANOS CON 0/100 CENTAVOS</t>
  </si>
  <si>
    <t>UN MILLON CINCUENTA Y SIETE MIL SETECIENTOS OCHENTA Y DOS PESOS DOMINICANOS CON 40/100 CENTAVOS</t>
  </si>
  <si>
    <t>CINCUENTA Y CINCO MIL CUARENTA PESOS DOMINICANOS CON 12/100 CENTAVOS</t>
  </si>
  <si>
    <t>UN MILLON DOS MIL SETECIENTOS CUARENTA Y DOS PESOS DOMINICANOS CON 28/100 CENTAVOS</t>
  </si>
  <si>
    <t>DOSCIENTOS ONCE MIL QUINIENTOS CINCUENTA Y SEIS PESOS DOMINICANOS CON 48/100 CENTAVOS</t>
  </si>
  <si>
    <t>DIEZ MIL QUINIENTOS SETENTA Y SIETE PESOS DOMINICANOS CON 82/100 CENTAVOS</t>
  </si>
  <si>
    <t>OCHOCIENTOS CUARENTA Y SEIS MIL DOSCIENTOS VEINTICINCO PESOS DOMINICANOS CON 92/100 CENTAVOS</t>
  </si>
  <si>
    <t>AUSBERT MULTISERVICE SRL</t>
  </si>
  <si>
    <t>CIENTO VEINTIDOS MIL OCHOCIENTOS SESENTA Y CINCO PESOS DOMINICANOS CON 60/100 CENTAVOS</t>
  </si>
  <si>
    <t>SETENTA Y CUATRO MIL OCHENTA Y OCHO PESOS DOMINICANOS CON 0/100 CENTAVOS</t>
  </si>
  <si>
    <t>DOSCIENTOS DIECINUEVE MIL SETECIENTOS SETENTA Y CINCO PESOS DOMINICANOS CON 0/100 CENTAVOS</t>
  </si>
  <si>
    <t>SETENTA MIL CIENTO TREINTA Y CINCO PESOS DOMINICANOS CON 0/100 CENTAVOS</t>
  </si>
  <si>
    <t>DOSCIENTOS TREINTA Y DOS MIL SEISCIENTOS OCHENTA PESOS DOMINICANOS CON 0/100 CENTAVOS</t>
  </si>
  <si>
    <t>TREINTA MIL OCHOCIENTOS TREINTA PESOS DOMINICANOS CON 80/100 CENTAVOS</t>
  </si>
  <si>
    <t>CIENTO CINCUENTA Y UN MIL OCHOCIENTOS PESOS DOMINICANOS CON 0/100 CENTAVOS</t>
  </si>
  <si>
    <t>CUARENTA Y NUEVE MIL CIENTO NOVENTA Y DOS PESOS DOMINICANOS CON 0/100 CENTAVOS</t>
  </si>
  <si>
    <t>NOVENTA Y CUATRO MIL CIENTO DIECIOCHO PESOS DOMINICANOS CON 40/100 CENTAVOS</t>
  </si>
  <si>
    <t>SETENTA Y CUATRO MIL CUATROCIENTOS PESOS DOMINICANOS CON 0/100 CENTAVOS</t>
  </si>
  <si>
    <t>TREINTA Y DOS MIL DOSCIENTOS SETENTA Y SIETE PESOS DOMINICANOS CON 0/100 CENTAVOS</t>
  </si>
  <si>
    <t>CUARENTA Y DOS MIL OCHENTA PESOS DOMINICANOS CON 0/100 CENTAVOS</t>
  </si>
  <si>
    <t>TRESCIENTOS DOS MIL SETECIENTOS VEINTE PESOS DOMINICANOS CON 0/100 CENTAVOS</t>
  </si>
  <si>
    <t>CIENTO DIECISEIS MIL CUATROCIENTOS VEINTICUATRO PESOS DOMINICANOS CON 0/100 CENTAVOS</t>
  </si>
  <si>
    <t>CUARENTA Y SEIS MIL OCHOCIENTOS SESENTA PESOS DOMINICANOS CON 0/100 CENTAVOS</t>
  </si>
  <si>
    <t>TRES MIL CIENTO CINCUENTA Y OCHO PESOS DOMINICANOS CON 0/100 CENTAVOS</t>
  </si>
  <si>
    <t>UN MILLON OCHOCIENTOS NOVENTA Y TRES MIL SETECIENTOS TRES PESOS DOMINICANOS CON 0/100 CENTAVOS</t>
  </si>
  <si>
    <t>CIENTO TREINTA Y CINCO MIL QUINIENTOS NOVENTA PESOS DOMINICANOS CON 2/100 CENTAVOS</t>
  </si>
  <si>
    <t>UN MILLON SETECIENTOS CINCUENTA Y OCHO MIL CIENTO DOCE PESOS DOMINICANOS CON 98/100 CENTAVOS</t>
  </si>
  <si>
    <t>TRESCIENTOS SETENTA Y OCHO MIL SETECIENTOS CUARENTA PESOS DOMINICANOS CON 60/100 CENTAVOS</t>
  </si>
  <si>
    <t>DIECIOCHO MIL NOVECIENTOS TREINTA Y SIETE PESOS DOMINICANOS CON 3/100 CENTAVOS</t>
  </si>
  <si>
    <t>UN MILLON QUINIENTOS CATORCE MIL NOVECIENTOS SESENTA Y DOS PESOS DOMINICANOS CON 40/100 CENTAVOS</t>
  </si>
  <si>
    <t>BLADGIL SRL</t>
  </si>
  <si>
    <t>TREINTA Y DOS MIL DOSCIENTOS CINCUENTA Y SEIS PESOS DOMINICANOS CON 0/100 CENTAVOS</t>
  </si>
  <si>
    <t>TRECE MIL OCHOCIENTOS CUARENTA Y DOS PESOS DOMINICANOS CON 40/100 CENTAVOS</t>
  </si>
  <si>
    <t>SESENTA Y CUATRO MIL NOVECIENTOS PESOS DOMINICANOS CON 0/100 CENTAVOS</t>
  </si>
  <si>
    <t>CUARENTA Y DOS MIL TRESCIENTOS VEINTIOCHO PESOS DOMINICANOS CON 0/100 CENTAVOS</t>
  </si>
  <si>
    <t>OCHENTA MIL NOVECIENTOS OCHENTA Y CINCO PESOS DOMINICANOS CON 60/100 CENTAVOS</t>
  </si>
  <si>
    <t>TREINTA Y DOS MIL CUATROCIENTOS PESOS DOMINICANOS CON 0/100 CENTAVOS</t>
  </si>
  <si>
    <t>SETENTA MIL DOSCIENTOS VEINTICUATRO PESOS DOMINICANOS CON 0/100 CENTAVOS</t>
  </si>
  <si>
    <t>DIECIOCHO MIL CUATROCIENTOS DIEZ PESOS DOMINICANOS CON 0/100 CENTAVOS</t>
  </si>
  <si>
    <t>DOSCIENTOS SESENTA MIL CUATROCIENTOS OCHENTA PESOS DOMINICANOS CON 0/100 CENTAVOS</t>
  </si>
  <si>
    <t>SETENTA Y CINCO MIL NOVECIENTOS NOVENTA Y NUEVE PESOS DOMINICANOS CON 0/100 CENTAVOS</t>
  </si>
  <si>
    <t>TREINTA Y CUATRO MIL NOVECIENTOS OCHENTA PESOS DOMINICANOS CON 0/100 CENTAVOS</t>
  </si>
  <si>
    <t>UN MILLON DOSCIENTOS CUARENTA Y DOS MIL TRESCIENTOS CINCUENTA PESOS DOMINICANOS CON 80/100 CENTAVOS</t>
  </si>
  <si>
    <t>OCHENTA Y UN MIL SETECIENTOS VEINTINUEVE PESOS DOMINICANOS CON 12/100 CENTAVOS</t>
  </si>
  <si>
    <t>UN MILLON CIENTO SESENTA MIL SEISCIENTOS VEINTIUN PESOS DOMINICANOS CON 68/100 CENTAVOS</t>
  </si>
  <si>
    <t>DOSCIENTOS CUARENTA Y OCHO MIL CUATROCIENTOS SETENTA PESOS DOMINICANOS CON 16/100 CENTAVOS</t>
  </si>
  <si>
    <t>DOCE MIL CUATROCIENTOS VEINTITRES PESOS DOMINICANOS CON 51/100 CENTAVOS</t>
  </si>
  <si>
    <t>NOVECIENTOS NOVENTA Y TRES MIL OCHOCIENTOS OCHENTA PESOS DOMINICANOS CON 64/100 CENTAVOS</t>
  </si>
  <si>
    <t>BOHIO EVENTOS SRL</t>
  </si>
  <si>
    <t>SETENTA Y SEIS MIL SETECIENTOS NOVENTA Y UN PESOS DOMINICANOS CON 0/100 CENTAVOS</t>
  </si>
  <si>
    <t>DIECIOCHO MIL SEISCIENTOS CUARENTA Y OCHO PESOS DOMINICANOS CON 0/100 CENTAVOS</t>
  </si>
  <si>
    <t>CIENTO CINCUENTA Y UN MIL DOSCIENTOS CINCO PESOS DOMINICANOS CON 20/100 CENTAVOS</t>
  </si>
  <si>
    <t>CIENTO OCHENTA Y SEIS MIL CIENTO CUARENTA Y CUATRO PESOS DOMINICANOS CON 0/100 CENTAVOS</t>
  </si>
  <si>
    <t>UN MIL CIENTO TREINTA Y CUATRO PESOS DOMINICANOS CON 0/100 CENTAVOS</t>
  </si>
  <si>
    <t>TREINTA Y SIETE MIL CUATROCIENTOS PESOS DOMINICANOS CON 0/100 CENTAVOS</t>
  </si>
  <si>
    <t>SESENTA Y UN MIL DOSCIENTOS CUATRO PESOS DOMINICANOS CON 0/100 CENTAVOS</t>
  </si>
  <si>
    <t>CIENTO DIECISIETE MIL CIEN PESOS DOMINICANOS CON 80/100 CENTAVOS</t>
  </si>
  <si>
    <t>SETENTA Y CUATRO MIL CUATROCIENTOS CUARENTA Y OCHO PESOS DOMINICANOS CON 0/100 CENTAVOS</t>
  </si>
  <si>
    <t>DIEZ MIL QUINIENTOS VEINTE PESOS DOMINICANOS CON 0/100 CENTAVOS</t>
  </si>
  <si>
    <t>TRESCIENTOS SETENTA Y SEIS MIL SEISCIENTOS CUARENTA PESOS DOMINICANOS CON 0/100 CENTAVOS</t>
  </si>
  <si>
    <t>NOVENTA Y DOS MIL CIENTO SESENTA Y NUEVE PESOS DOMINICANOS CON 0/100 CENTAVOS</t>
  </si>
  <si>
    <t>UN MILLON CUATROCIENTOS SETENTA Y TRES MIL SETECIENTOS VEINTITRES PESOS DOMINICANOS CON 0/100 CENTAVOS</t>
  </si>
  <si>
    <t>OCHENTA Y NUEVE MIL SETECIENTOS SETENTA Y TRES PESOS DOMINICANOS CON 57/100 CENTAVOS</t>
  </si>
  <si>
    <t>UN MILLON TRESCIENTOS OCHENTA Y TRES MIL NOVECIENTOS CUARENTA Y NUEVE PESOS DOMINICANOS CON 43/100 CENTAVOS</t>
  </si>
  <si>
    <t>DOSCIENTOS NOVENTA Y CUATRO MIL SETECIENTOS CUARENTA Y CUATRO PESOS DOMINICANOS CON 60/100 CENTAVOS</t>
  </si>
  <si>
    <t>CATORCE MIL SETECIENTOS TREINTA Y SIETE PESOS DOMINICANOS CON 23/100 CENTAVOS</t>
  </si>
  <si>
    <t>UN MILLON CIENTO SETENTA Y OCHO MIL NOVECIENTOS SETENTA Y OCHO PESOS DOMINICANOS CON 40/100 CENTAVOS</t>
  </si>
  <si>
    <t>CANA FLOR HERMANOS SRL</t>
  </si>
  <si>
    <t>DOSCIENTOS TREINTA Y SIETE MIL TRESCIENTOS CINCUENTA Y CUATRO PESOS DOMINICANOS CON 0/100 CENTAVOS</t>
  </si>
  <si>
    <t>TREINTA MIL DOSCIENTOS CUARENTA PESOS DOMINICANOS CON 0/100 CENTAVOS</t>
  </si>
  <si>
    <t>DOSCIENTOS VEINTIOCHO MIL TRESCIENTOS DOCE PESOS DOMINICANOS CON 0/100 CENTAVOS</t>
  </si>
  <si>
    <t>TRESCIENTOS SETENTA Y NUEVE MIL SETECIENTOS SETENTA Y UN PESOS DOMINICANOS CON 20/100 CENTAVOS</t>
  </si>
  <si>
    <t>TRESCIENTOS TREINTA Y UN MIL QUINIENTOS SESENTA Y NUEVE PESOS DOMINICANOS CON 0/100 CENTAVOS</t>
  </si>
  <si>
    <t>NUEVE MIL OCHOCIENTOS VEINTIOCHO PESOS DOMINICANOS CON 0/100 CENTAVOS</t>
  </si>
  <si>
    <t>NOVENTA Y CINCO MIL NUEVE PESOS DOMINICANOS CON 20/100 CENTAVOS</t>
  </si>
  <si>
    <t>CUATROCIENTOS SETENTA MIL OCHOCIENTOS PESOS DOMINICANOS CON 0/100 CENTAVOS</t>
  </si>
  <si>
    <t>DOSCIENTOS VEINTISEIS MIL OCHOCIENTOS PESOS DOMINICANOS CON 0/100 CENTAVOS</t>
  </si>
  <si>
    <t>NOVENTA Y CUATRO MIL SEISCIENTOS CINCO PESOS DOMINICANOS CON 0/100 CENTAVOS</t>
  </si>
  <si>
    <t>DOSCIENTOS VEINTICINCO MIL NOVECIENTOS OCHENTA Y CUATRO PESOS DOMINICANOS CON 0/100 CENTAVOS</t>
  </si>
  <si>
    <t>CIENTO VEINTICUATRO MIL NOVECIENTOS VEINTICINCO PESOS DOMINICANOS CON 0/100 CENTAVOS</t>
  </si>
  <si>
    <t>CIENTO CINCUENTA Y TRES MIL SEISCIENTOS QUINCE PESOS DOMINICANOS CON 0/100 CENTAVOS</t>
  </si>
  <si>
    <t>NUEVE MIL CIENTO CINCUENTA Y OCHO PESOS DOMINICANOS CON 20/100 CENTAVOS</t>
  </si>
  <si>
    <t>DIECIOCHO MIL DOSCIENTOS SETENTA PESOS DOMINICANOS CON 0/100 CENTAVOS</t>
  </si>
  <si>
    <t>DOS MILLONES SETECIENTOS CUARENTA Y OCHO MIL SEISCIENTOS CINCUENTA Y SIETE PESOS DOMINICANOS CON 80/100 CENTAVOS</t>
  </si>
  <si>
    <t>DOSCIENTOS CUARENTA Y NUEVE MIL SEISCIENTOS CINCUENTA Y SIETE PESOS DOMINICANOS CON 98/100 CENTAVOS</t>
  </si>
  <si>
    <t>DOS MILLONES CUATROCIENTOS NOVENTA Y OCHO MIL NOVECIENTOS NOVENTA Y NUEVE PESOS DOMINICANOS CON 82/100 CENTAVOS</t>
  </si>
  <si>
    <t>QUINIENTOS CUARENTA Y NUEVE MIL SETECIENTOS TREINTA Y UN PESOS DOMINICANOS CON 56/100 CENTAVOS</t>
  </si>
  <si>
    <t>VEINTISIETE MIL CUATROCIENTOS OCHENTA Y SEIS PESOS DOMINICANOS CON 58/100 CENTAVOS</t>
  </si>
  <si>
    <t>DOS MILLONES CIENTO NOVENTA Y OCHO MIL NOVECIENTOS VEINTISEIS PESOS DOMINICANOS CON 24/100 CENTAVOS</t>
  </si>
  <si>
    <t>CENTRO COMERCIAL GLENNIS EIRL</t>
  </si>
  <si>
    <t>CIENTO TRES MIL SETECIENTOS TREINTA Y TRES PESOS DOMINICANOS CON 80/100 CENTAVOS</t>
  </si>
  <si>
    <t>SETENTA Y SEIS MIL SEISCIENTOS NUEVE PESOS DOMINICANOS CON 0/100 CENTAVOS</t>
  </si>
  <si>
    <t>CIENTO CINCO MIL SESENTA Y DOS PESOS DOMINICANOS CON 40/100 CENTAVOS</t>
  </si>
  <si>
    <t>CINCUENTA MIL SEISCIENTOS OCHENTA Y OCHO PESOS DOMINICANOS CON 0/100 CENTAVOS</t>
  </si>
  <si>
    <t>TRESCIENTOS TREINTA Y SIETE MIL NOVECIENTOS VEINTE PESOS DOMINICANOS CON 0/100 CENTAVOS</t>
  </si>
  <si>
    <t>SESENTA Y NUEVE MIL QUINIENTOS TREINTA Y UN PESOS DOMINICANOS CON 0/100 CENTAVOS</t>
  </si>
  <si>
    <t>UN MILLON OCHENTA Y DOS MIL NOVECIENTOS SETENTA Y NUEVE PESOS DOMINICANOS CON 60/100 CENTAVOS</t>
  </si>
  <si>
    <t>CINCUENTA Y SEIS MIL SETECIENTOS VEINTE PESOS DOMINICANOS CON 13/100 CENTAVOS</t>
  </si>
  <si>
    <t>UN MILLON VEINTISEIS MIL DOSCIENTOS CINCUENTA Y NUEVE PESOS DOMINICANOS CON 47/100 CENTAVOS</t>
  </si>
  <si>
    <t>DOSCIENTOS DIECISEIS MIL QUINIENTOS NOVENTA Y CINCO PESOS DOMINICANOS CON 92/100 CENTAVOS</t>
  </si>
  <si>
    <t>DIEZ MIL OCHOCIENTOS VEINTINUEVE PESOS DOMINICANOS CON 80/100 CENTAVOS</t>
  </si>
  <si>
    <t>OCHOCIENTOS SESENTA Y SEIS MIL TRESCIENTOS OCHENTA Y TRES PESOS DOMINICANOS CON 68/100 CENTAVOS</t>
  </si>
  <si>
    <t>COMEDOR EL PAN CON LA ENSEÑANZA SRL</t>
  </si>
  <si>
    <t>SETENTA Y NUEVE MIL QUINIENTOS OCHENTA Y TRES PESOS DOMINICANOS CON 40/100 CENTAVOS</t>
  </si>
  <si>
    <t>CIENTO VEINTICINCO MIL CIENTO SESENTA Y CUATRO PESOS DOMINICANOS CON 0/100 CENTAVOS</t>
  </si>
  <si>
    <t>OCHENTA Y NUEVE MIL QUINIENTOS DIECIOCHO PESOS DOMINICANOS CON 0/100 CENTAVOS</t>
  </si>
  <si>
    <t>CIENTO SETENTA Y UN MIL DOSCIENTOS SETENTA Y TRES PESOS DOMINICANOS CON 60/100 CENTAVOS</t>
  </si>
  <si>
    <t>OCHENTA Y DOS MIL SEISCIENTOS TREINTA Y DOS PESOS DOMINICANOS CON 0/100 CENTAVOS</t>
  </si>
  <si>
    <t>QUINIENTOS CINCUENTA MIL OCHOCIENTOS OCHENTA PESOS DOMINICANOS CON 0/100 CENTAVOS</t>
  </si>
  <si>
    <t>UN MILLON SETECIENTOS SESENTA Y SIETE MIL TRESCIENTOS SETENTA Y DOS PESOS DOMINICANOS CON 0/100 CENTAVOS</t>
  </si>
  <si>
    <t>NOVENTA Y DOS MIL TRESCIENTOS SETENTA Y SIETE PESOS DOMINICANOS CON 27/100 CENTAVOS</t>
  </si>
  <si>
    <t>UN MILLON SEISCIENTOS SETENTA Y CUATRO MIL NOVECIENTOS NOVENTA Y CUATRO PESOS DOMINICANOS CON 73/100 CENTAVOS</t>
  </si>
  <si>
    <t>TRESCIENTOS CINCUENTA Y TRES MIL CUATROCIENTOS SETENTA Y CUATRO PESOS DOMINICANOS CON 40/100 CENTAVOS</t>
  </si>
  <si>
    <t>DIECISIETE MIL SEISCIENTOS SETENTA Y TRES PESOS DOMINICANOS CON 72/100 CENTAVOS</t>
  </si>
  <si>
    <t>UN MILLON CUATROCIENTOS TRECE MIL OCHOCIENTOS NOVENTA Y SIETE PESOS DOMINICANOS CON 60/100 CENTAVOS</t>
  </si>
  <si>
    <t>COMEDOR KG SRL</t>
  </si>
  <si>
    <t>CIENTO NOVENTA Y SIETE MIL SETECIENTOS SETENTA Y OCHO PESOS DOMINICANOS CON 0/100 CENTAVOS</t>
  </si>
  <si>
    <t>TREINTA Y SEIS MIL CUATROCIENTOS PESOS DOMINICANOS CON 0/100 CENTAVOS</t>
  </si>
  <si>
    <t>OCHENTA Y SIETE MIL OCHOCIENTOS DOS PESOS DOMINICANOS CON 0/100 CENTAVOS</t>
  </si>
  <si>
    <t>CIENTO SESENTA Y SIETE MIL NOVECIENTOS NOVENTA PESOS DOMINICANOS CON 40/100 CENTAVOS</t>
  </si>
  <si>
    <t>OCHENTA Y UN MIL CUARENTA Y OCHO PESOS DOMINICANOS CON 0/100 CENTAVOS</t>
  </si>
  <si>
    <t>QUINIENTOS CUARENTA MIL TRESCIENTOS VEINTE PESOS DOMINICANOS CON 0/100 CENTAVOS</t>
  </si>
  <si>
    <t>CIENTO NUEVE MIL NOVECIENTOS CINCUENTA Y SEIS PESOS DOMINICANOS CON 0/100 CENTAVOS</t>
  </si>
  <si>
    <t>SESENTA Y DOS MIL SETECIENTOS PESOS DOMINICANOS CON 0/100 CENTAVOS</t>
  </si>
  <si>
    <t>UN MILLON SETECIENTOS DIECIOCHO MIL TRESCIENTOS SETENTA Y DOS PESOS DOMINICANOS CON 0/100 CENTAVOS</t>
  </si>
  <si>
    <t>OCHENTA Y OCHO MIL QUINIENTOS SETENTA Y SIETE PESOS DOMINICANOS CON 51/100 CENTAVOS</t>
  </si>
  <si>
    <t>UN MILLON SEISCIENTOS VEINTINUEVE MIL SETECIENTOS NOVENTA Y CUATRO PESOS DOMINICANOS CON 49/100 CENTAVOS</t>
  </si>
  <si>
    <t>TRESCIENTOS CUARENTA Y TRES MIL SEISCIENTOS SETENTA Y CUATRO PESOS DOMINICANOS CON 40/100 CENTAVOS</t>
  </si>
  <si>
    <t>DIECISIETE MIL CIENTO OCHENTA Y TRES PESOS DOMINICANOS CON 72/100 CENTAVOS</t>
  </si>
  <si>
    <t>UN MILLON TRESCIENTOS SETENTA Y CUATRO MIL SEISCIENTOS NOVENTA Y SIETE PESOS DOMINICANOS CON 60/100 CENTAVOS</t>
  </si>
  <si>
    <t>COMERCIAL FELIZ MAZZITELLI SRL</t>
  </si>
  <si>
    <t>TRECE MIL SEISCIENTOS OCHO PESOS DOMINICANOS CON 0/100 CENTAVOS</t>
  </si>
  <si>
    <t>CIENTO SESENTA Y SEIS MIL CIENTO SESENTA Y SEIS PESOS DOMINICANOS CON 0/100 CENTAVOS</t>
  </si>
  <si>
    <t>ONCE MIL DIECISIETE PESOS DOMINICANOS CON 60/100 CENTAVOS</t>
  </si>
  <si>
    <t>CINCO MIL SEISCIENTOS SESENTA Y DOS PESOS DOMINICANOS CON 80/100 CENTAVOS</t>
  </si>
  <si>
    <t>CIENTO DIECISIETE MIL QUINIENTOS CUARENTA Y SEIS PESOS DOMINICANOS CON 0/100 CENTAVOS</t>
  </si>
  <si>
    <t>DOSCIENTOS VEINTICUATRO MIL OCHOCIENTOS NOVENTA Y NUEVE PESOS DOMINICANOS CON 20/100 CENTAVOS</t>
  </si>
  <si>
    <t>CATORCE MIL CUATROCIENTOS PESOS DOMINICANOS CON 0/100 CENTAVOS</t>
  </si>
  <si>
    <t>SEIS MIL SEISCIENTOS SETENTA Y OCHO PESOS DOMINICANOS CON 0/100 CENTAVOS</t>
  </si>
  <si>
    <t>CIENTO VEINTIUN MIL CIENTO SETENTA Y SEIS PESOS DOMINICANOS CON 0/100 CENTAVOS</t>
  </si>
  <si>
    <t>NUEVE MIL DOSCIENTOS CINCO PESOS DOMINICANOS CON 0/100 CENTAVOS</t>
  </si>
  <si>
    <t>SETECIENTOS VEINTITRES MIL TRESCIENTOS SESENTA PESOS DOMINICANOS CON 0/100 CENTAVOS</t>
  </si>
  <si>
    <t>CIENTO SESENTA Y TRES MIL TRESCIENTOS DIECISIETE PESOS DOMINICANOS CON 0/100 CENTAVOS</t>
  </si>
  <si>
    <t>VEINTE MIL NOVECIENTOS CINCUENTA Y SEIS PESOS DOMINICANOS CON 80/100 CENTAVOS</t>
  </si>
  <si>
    <t>OCHENTA Y OCHO MIL CUATROCIENTOS CUARENTA PESOS DOMINICANOS CON 0/100 CENTAVOS</t>
  </si>
  <si>
    <t>NOVECIENTOS CUARENTA Y SIETE PESOS DOMINICANOS CON 40/100 CENTAVOS</t>
  </si>
  <si>
    <t>DOS MILLONES QUINIENTOS CUARENTA Y SEIS MIL OCHOCIENTOS SESENTA Y CINCO PESOS DOMINICANOS CON 20/100 CENTAVOS</t>
  </si>
  <si>
    <t>CIENTO CUARENTA Y CUATRO MIL SEISCIENTOS NOVENTA Y CINCO PESOS DOMINICANOS CON 32/100 CENTAVOS</t>
  </si>
  <si>
    <t>DOS MILLONES CUATROCIENTOS DOS MIL CIENTO SESENTA Y NUEVE PESOS DOMINICANOS CON 88/100 CENTAVOS</t>
  </si>
  <si>
    <t>QUINIENTOS NUEVE MIL TRESCIENTOS SETENTA Y TRES PESOS DOMINICANOS CON 4/100 CENTAVOS</t>
  </si>
  <si>
    <t>VEINTICINCO MIL CUATROCIENTOS SESENTA Y OCHO PESOS DOMINICANOS CON 65/100 CENTAVOS</t>
  </si>
  <si>
    <t>DOS MILLONES TREINTA Y SIETE MIL CUATROCIENTOS NOVENTA Y DOS PESOS DOMINICANOS CON 16/100 CENTAVOS</t>
  </si>
  <si>
    <t>COMERCIAL SIPAM SRL</t>
  </si>
  <si>
    <t>CIENTO SESENTA Y SIETE MIL QUINIENTOS CUARENTA Y CUATRO PESOS DOMINICANOS CON 0/100 CENTAVOS</t>
  </si>
  <si>
    <t>DIECIOCHO MIL NOVECIENTOS PESOS DOMINICANOS CON 0/100 CENTAVOS</t>
  </si>
  <si>
    <t>TRESCIENTOS SESENTA Y DOS MIL CIENTO OCHENTA Y NUEVE PESOS DOMINICANOS CON 20/100 CENTAVOS</t>
  </si>
  <si>
    <t>DOSCIENTOS SESENTA Y OCHO MIL SEISCIENTOS SETENTA Y UN PESOS DOMINICANOS CON 0/100 CENTAVOS</t>
  </si>
  <si>
    <t>QUINCE MIL VEINTICUATRO PESOS DOMINICANOS CON 0/100 CENTAVOS</t>
  </si>
  <si>
    <t>CUATROCIENTOS TREINTA Y SEIS MIL DOSCIENTOS SETENTA Y CINCO PESOS DOMINICANOS CON 0/100 CENTAVOS</t>
  </si>
  <si>
    <t>CUARENTA Y DOS MIL CIENTO CATORCE PESOS DOMINICANOS CON 0/100 CENTAVOS</t>
  </si>
  <si>
    <t>SETENTA Y OCHO MIL PESOS DOMINICANOS CON 0/100 CENTAVOS</t>
  </si>
  <si>
    <t>CIENTO NOVENTA Y CUATRO MIL CIENTO NOVENTA Y CUATRO PESOS DOMINICANOS CON 0/100 CENTAVOS</t>
  </si>
  <si>
    <t>TRESCIENTOS SETENTA Y UN MIL QUINIENTOS CUARENTA Y OCHO PESOS DOMINICANOS CON 80/100 CENTAVOS</t>
  </si>
  <si>
    <t>CIENTO SETENTA Y NUEVE MIL DOSCIENTOS CINCUENTA Y SEIS PESOS DOMINICANOS CON 0/100 CENTAVOS</t>
  </si>
  <si>
    <t>UN MILLON CIENTO NOVENTA Y CINCO MIL CUARENTA PESOS DOMINICANOS CON 0/100 CENTAVOS</t>
  </si>
  <si>
    <t>DOSCIENTOS CUARENTA Y DOS MIL QUINIENTOS CINCUENTA PESOS DOMINICANOS CON 0/100 CENTAVOS</t>
  </si>
  <si>
    <t>VEINTINUEVE MIL DOSCIENTOS CINCUENTA Y DOS PESOS DOMINICANOS CON 20/100 CENTAVOS</t>
  </si>
  <si>
    <t>CIENTO TREINTA Y OCHO MIL SEISCIENTOS PESOS DOMINICANOS CON 0/100 CENTAVOS</t>
  </si>
  <si>
    <t>TRES MILLONES SETECIENTOS OCHENTA Y OCHO MIL SETECIENTOS DIECIOCHO PESOS DOMINICANOS CON 20/100 CENTAVOS</t>
  </si>
  <si>
    <t>CIENTO NOVENTA Y CUATRO MIL SETECIENTOS UN PESOS DOMINICANOS CON 16/100 CENTAVOS</t>
  </si>
  <si>
    <t>TRES MILLONES QUINIENTOS NOVENTA Y CUATRO MIL DIECISIETE PESOS DOMINICANOS CON 4/100 CENTAVOS</t>
  </si>
  <si>
    <t>SETECIENTOS CINCUENTA Y SIETE MIL SETECIENTOS CUARENTA Y TRES PESOS DOMINICANOS CON 64/100 CENTAVOS</t>
  </si>
  <si>
    <t>TREINTA Y SIETE MIL OCHOCIENTOS OCHENTA Y SIETE PESOS DOMINICANOS CON 18/100 CENTAVOS</t>
  </si>
  <si>
    <t>TRES MILLONES TREINTA MIL NOVECIENTOS SETENTA Y CUATRO PESOS DOMINICANOS CON 56/100 CENTAVOS</t>
  </si>
  <si>
    <t>COOPERATIVA AGROPECUARIA Y SERVICOS MULTIPLES EL GRANERO DEL SUR</t>
  </si>
  <si>
    <t>DIECINUEVE MIL QUINIENTOS TREINTA PESOS DOMINICANOS CON 0/100 CENTAVOS</t>
  </si>
  <si>
    <t>TREINTA Y DOS MIL SETECIENTOS SESENTA PESOS DOMINICANOS CON 0/100 CENTAVOS</t>
  </si>
  <si>
    <t>TRESCIENTOS VEINTICINCO MIL DOSCIENTOS SESENTA Y SIETE PESOS DOMINICANOS CON 0/100 CENTAVOS</t>
  </si>
  <si>
    <t>CIENTO NOVENTA Y NUEVE MIL SEISCIENTOS QUINCE PESOS DOMINICANOS CON 0/100 CENTAVOS</t>
  </si>
  <si>
    <t>DOCE MIL DIECINUEVE PESOS DOMINICANOS CON 20/100 CENTAVOS</t>
  </si>
  <si>
    <t>TRESCIENTOS SETENTA Y OCHO MIL CIENTO CINCO PESOS DOMINICANOS CON 0/100 CENTAVOS</t>
  </si>
  <si>
    <t>SESENTA Y OCHO MIL NOVECIENTOS PESOS DOMINICANOS CON 0/100 CENTAVOS</t>
  </si>
  <si>
    <t>SESENTA Y SIETE MIL CIEN PESOS DOMINICANOS CON 0/100 CENTAVOS</t>
  </si>
  <si>
    <t>CIENTO CUARENTA Y UN MIL QUINIENTOS SETENTA PESOS DOMINICANOS CON 0/100 CENTAVOS</t>
  </si>
  <si>
    <t>DOSCIENTOS SETENTA MIL OCHOCIENTOS SESENTA Y CUATRO PESOS DOMINICANOS CON 0/100 CENTAVOS</t>
  </si>
  <si>
    <t>CIENTO SESENTA Y DOS MIL OCHOCIENTOS OCHENTA Y OCHO PESOS DOMINICANOS CON 0/100 CENTAVOS</t>
  </si>
  <si>
    <t>OCHOCIENTOS SETENTA Y UN MIL DOSCIENTOS PESOS DOMINICANOS CON 0/100 CENTAVOS</t>
  </si>
  <si>
    <t>DOSCIENTOS TRES MIL SETECIENTOS CUARENTA Y DOS PESOS DOMINICANOS CON 0/100 CENTAVOS</t>
  </si>
  <si>
    <t>VEINTICINCO MIL TRESCIENTOS VEINTIDOS PESOS DOMINICANOS CON 80/100 CENTAVOS</t>
  </si>
  <si>
    <t>CIENTO SIETE MIL QUINIENTOS OCHENTA PESOS DOMINICANOS CON 0/100 CENTAVOS</t>
  </si>
  <si>
    <t>TRES MILLONES DOSCIENTOS SIETE MIL CIENTO TREINTA Y NUEVE PESOS DOMINICANOS CON 0/100 CENTAVOS</t>
  </si>
  <si>
    <t>CIENTO OCHENTA Y CUATRO MIL ONCE PESOS DOMINICANOS CON 46/100 CENTAVOS</t>
  </si>
  <si>
    <t>TRES MILLONES VEINTITRES MIL CIENTO VEINTISIETE PESOS DOMINICANOS CON 54/100 CENTAVOS</t>
  </si>
  <si>
    <t>SEISCIENTOS CUARENTA Y UN MIL CUATROCIENTOS VEINTISIETE PESOS DOMINICANOS CON 80/100 CENTAVOS</t>
  </si>
  <si>
    <t>TREINTA Y DOS MIL SETENTA Y UN PESOS DOMINICANOS CON 39/100 CENTAVOS</t>
  </si>
  <si>
    <t>DOS MILLONES QUINIENTOS SESENTA Y CINCO MIL SETECIENTOS ONCE PESOS DOMINICANOS CON 20/100 CENTAVOS</t>
  </si>
  <si>
    <t>CORROVA SRL</t>
  </si>
  <si>
    <t>CIENTO CUARENTA Y CINCO MIL DOSCIENTOS CUATRO PESOS DOMINICANOS CON 80/100 CENTAVOS</t>
  </si>
  <si>
    <t>CIENTO TREINTA Y NUEVE MIL CIENTO CUATRO PESOS DOMINICANOS CON 0/100 CENTAVOS</t>
  </si>
  <si>
    <t>DOSCIENTOS TREINTA Y DOS MIL OCHENTA Y DOS PESOS DOMINICANOS CON 40/100 CENTAVOS</t>
  </si>
  <si>
    <t>SEIS MIL CUATROCIENTOS VEINTISEIS PESOS DOMINICANOS CON 0/100 CENTAVOS</t>
  </si>
  <si>
    <t>CINCUENTA Y OCHO MIL QUINIENTOS QUINCE PESOS DOMINICANOS CON 60/100 CENTAVOS</t>
  </si>
  <si>
    <t>DOSCIENTOS OCHENTA Y SEIS MIL PESOS DOMINICANOS CON 0/100 CENTAVOS</t>
  </si>
  <si>
    <t>CIENTO TREINTA Y NUEVE MIL DOSCIENTOS PESOS DOMINICANOS CON 0/100 CENTAVOS</t>
  </si>
  <si>
    <t>CINCUENTA Y OCHO MIL NOVECIENTOS OCHENTA Y NUEVE PESOS DOMINICANOS CON 0/100 CENTAVOS</t>
  </si>
  <si>
    <t>SETENTA Y SEIS MIL DOSCIENTOS SETENTA PESOS DOMINICANOS CON 0/100 CENTAVOS</t>
  </si>
  <si>
    <t>CINCO MIL SEISCIENTOS OCHENTA Y CUATRO PESOS DOMINICANOS CON 40/100 CENTAVOS</t>
  </si>
  <si>
    <t>UN MILLON SEISCIENTOS OCHENTA Y DOS MIL NOVECIENTOS SESENTA Y CINCO PESOS DOMINICANOS CON 40/100 CENTAVOS</t>
  </si>
  <si>
    <t>CIENTO CINCUENTA Y TRES MIL CIENTO SETENTA Y NUEVE PESOS DOMINICANOS CON 20/100 CENTAVOS</t>
  </si>
  <si>
    <t>UN MILLON QUINIENTOS VEINTINUEVE MIL SETECIENTOS OCHENTA Y SEIS PESOS DOMINICANOS CON 20/100 CENTAVOS</t>
  </si>
  <si>
    <t>TRESCIENTOS TREINTA Y SEIS MIL QUINIENTOS NOVENTA Y TRES PESOS DOMINICANOS CON 8/100 CENTAVOS</t>
  </si>
  <si>
    <t>DIECISEIS MIL OCHOCIENTOS VEINTINUEVE PESOS DOMINICANOS CON 65/100 CENTAVOS</t>
  </si>
  <si>
    <t>UN MILLON TRESCIENTOS CUARENTA Y SEIS MIL TRESCIENTOS SETENTA Y DOS PESOS DOMINICANOS CON 32/100 CENTAVOS</t>
  </si>
  <si>
    <t>D MILAGROS RESTAURANT Y CAR WASH SRL</t>
  </si>
  <si>
    <t>CIENTO TREINTA Y CUATRO MIL TREINTA Y CINCO PESOS DOMINICANOS CON 20/100 CENTAVOS</t>
  </si>
  <si>
    <t>DOSCIENTOS SETENTA Y SIETE MIL SETECIENTOS NOVENTA Y CINCO PESOS DOMINICANOS CON 60/100 CENTAVOS</t>
  </si>
  <si>
    <t>CIENTO OCHENTA Y OCHO MIL OCHOCIENTOS VEINTICINCO PESOS DOMINICANOS CON 0/100 CENTAVOS</t>
  </si>
  <si>
    <t>SETECIENTOS CINCUENTA Y SEIS PESOS DOMINICANOS CON 0/100 CENTAVOS</t>
  </si>
  <si>
    <t>SESENTA Y UN MIL CIEN PESOS DOMINICANOS CON 0/100 CENTAVOS</t>
  </si>
  <si>
    <t>VEINTISIETE MIL QUINIENTOS PESOS DOMINICANOS CON 0/100 CENTAVOS</t>
  </si>
  <si>
    <t>CIENTO TREINTA Y CINCO MIL DOSCIENTOS SETENTA Y OCHO PESOS DOMINICANOS CON 0/100 CENTAVOS</t>
  </si>
  <si>
    <t>DOSCIENTOS CINCUENTA Y OCHO MIL OCHOCIENTOS VEINTICINCO PESOS DOMINICANOS CON 60/100 CENTAVOS</t>
  </si>
  <si>
    <t>CINCO MIL QUINIENTOS SESENTA Y CINCO PESOS DOMINICANOS CON 0/100 CENTAVOS</t>
  </si>
  <si>
    <t>CIENTO TREINTA Y OCHO MIL SETENTA Y DOS PESOS DOMINICANOS CON 0/100 CENTAVOS</t>
  </si>
  <si>
    <t>SIETE MIL OCHOCIENTOS NOVENTA PESOS DOMINICANOS CON 0/100 CENTAVOS</t>
  </si>
  <si>
    <t>OCHOCIENTOS TREINTA Y DOS MIL CUATROCIENTOS OCHENTA PESOS DOMINICANOS CON 0/100 CENTAVOS</t>
  </si>
  <si>
    <t>CIENTO SETENTA Y NUEVE MIL CUATROCIENTOS OCHENTA Y SIETE PESOS DOMINICANOS CON 0/100 CENTAVOS</t>
  </si>
  <si>
    <t>VEINTIDOS MIL SETECIENTOS TRES PESOS DOMINICANOS CON 20/100 CENTAVOS</t>
  </si>
  <si>
    <t>NOVENTA Y NUEVE MIL SEISCIENTOS SESENTA PESOS DOMINICANOS CON 0/100 CENTAVOS</t>
  </si>
  <si>
    <t>SEISCIENTOS TREINTA Y UN PESOS DOMINICANOS CON 60/100 CENTAVOS</t>
  </si>
  <si>
    <t>UN MIL DOSCIENTOS SESENTA PESOS DOMINICANOS CON 0/100 CENTAVOS</t>
  </si>
  <si>
    <t>DOS MILLONES OCHOCIENTOS TREINTA Y NUEVE MIL CUATROCIENTOS NOVENTA Y SIETE PESOS DOMINICANOS CON 20/100 CENTAVOS</t>
  </si>
  <si>
    <t>CIENTO CINCUENTA Y CINCO MIL CUATROCIENTOS OCHENTA Y TRES PESOS DOMINICANOS CON 74/100 CENTAVOS</t>
  </si>
  <si>
    <t>DOS MILLONES SEISCIENTOS OCHENTA Y CUATRO MIL TRECE PESOS DOMINICANOS CON 46/100 CENTAVOS</t>
  </si>
  <si>
    <t>QUINIENTOS SESENTA Y SIETE MIL OCHOCIENTOS NOVENTA Y NUEVE PESOS DOMINICANOS CON 44/100 CENTAVOS</t>
  </si>
  <si>
    <t>VEINTIOCHO MIL TRESCIENTOS NOVENTA Y CUATRO PESOS DOMINICANOS CON 97/100 CENTAVOS</t>
  </si>
  <si>
    <t>DOS MILLONES DOSCIENTOS SETENTA Y UN MIL QUINIENTOS NOVENTA Y SIETE PESOS DOMINICANOS CON 76/100 CENTAVOS</t>
  </si>
  <si>
    <t>DANFERDYS SRL</t>
  </si>
  <si>
    <t>DOSCIENTOS TRES MIL OCHOCIENTOS CUARENTA Y CINCO PESOS DOMINICANOS CON 20/100 CENTAVOS</t>
  </si>
  <si>
    <t>CUATROCIENTOS TREINTA MIL SETECIENTOS CINCUENTA Y NUEVE PESOS DOMINICANOS CON 0/100 CENTAVOS</t>
  </si>
  <si>
    <t>TRESCIENTOS DIECISIETE MIL DOSCIENTOS VEINTISEIS PESOS DOMINICANOS CON 0/100 CENTAVOS</t>
  </si>
  <si>
    <t>VEINTE MIL TREINTA Y DOS PESOS DOMINICANOS CON 0/100 CENTAVOS</t>
  </si>
  <si>
    <t>QUINIENTOS CUARENTA MIL NOVECIENTOS OCHENTA Y UN PESOS DOMINICANOS CON 0/100 CENTAVOS</t>
  </si>
  <si>
    <t>SESENTA Y UN MIL SETECIENTOS SESENTA Y SIETE PESOS DOMINICANOS CON 20/100 CENTAVOS</t>
  </si>
  <si>
    <t>NOVENTA Y SIETE MIL QUINIENTOS PESOS DOMINICANOS CON 0/100 CENTAVOS</t>
  </si>
  <si>
    <t>DOSCIENTOS VEINTISEIS MIL DOSCIENTOS VEINTISEIS PESOS DOMINICANOS CON 0/100 CENTAVOS</t>
  </si>
  <si>
    <t>CUATROCIENTOS TREINTA Y DOS MIL OCHOCIENTOS TREINTA Y CINCO PESOS DOMINICANOS CON 20/100 CENTAVOS</t>
  </si>
  <si>
    <t>DOSCIENTOS OCHO MIL OCHOCIENTOS VEINTICUATRO PESOS DOMINICANOS CON 0/100 CENTAVOS</t>
  </si>
  <si>
    <t>SESENTA Y SEIS MIL OCHENTA PESOS DOMINICANOS CON 0/100 CENTAVOS</t>
  </si>
  <si>
    <t>UN MILLON TRESCIENTOS NOVENTA Y DOS MIL CIENTO SESENTA PESOS DOMINICANOS CON 0/100 CENTAVOS</t>
  </si>
  <si>
    <t>DOSCIENTOS NOVENTA Y UN MIL SESENTA PESOS DOMINICANOS CON 0/100 CENTAVOS</t>
  </si>
  <si>
    <t>TREINTA Y CINCO MIL OCHOCIENTOS UN PESOS DOMINICANOS CON 20/100 CENTAVOS</t>
  </si>
  <si>
    <t>CIENTO SESENTA Y CUATRO MIL TRESCIENTOS CUARENTA PESOS DOMINICANOS CON 0/100 CENTAVOS</t>
  </si>
  <si>
    <t>CUATRO MILLONES QUINIENTOS CATORCE MIL SEISCIENTOS TREINTA Y SEIS PESOS DOMINICANOS CON 80/100 CENTAVOS</t>
  </si>
  <si>
    <t>DOSCIENTOS CUARENTA MIL CIENTO NOVENTA PESOS DOMINICANOS CON 27/100 CENTAVOS</t>
  </si>
  <si>
    <t>CUATRO MILLONES DOSCIENTOS SETENTA Y CUATRO MIL CUATROCIENTOS CUARENTA Y SEIS PESOS DOMINICANOS CON 53/100 CENTAVOS</t>
  </si>
  <si>
    <t>NOVECIENTOS DOS MIL NOVECIENTOS VEINTISIETE PESOS DOMINICANOS CON 36/100 CENTAVOS</t>
  </si>
  <si>
    <t>CUARENTA Y CINCO MIL CIENTO CUARENTA Y SEIS PESOS DOMINICANOS CON 37/100 CENTAVOS</t>
  </si>
  <si>
    <t>TRES MILLONES SEISCIENTOS ONCE MIL SETECIENTOS NUEVE PESOS DOMINICANOS CON 44/100 CENTAVOS</t>
  </si>
  <si>
    <t>DIGMA ABASTECIMIENTOS SRL</t>
  </si>
  <si>
    <t>SESENTA Y NUEVE MIL OCHOCIENTOS DIEZ PESOS DOMINICANOS CON 0/100 CENTAVOS</t>
  </si>
  <si>
    <t>TREINTA MIL SETECIENTOS CUARENTA Y CUATRO PESOS DOMINICANOS CON 0/100 CENTAVOS</t>
  </si>
  <si>
    <t>TRES MIL QUINIENTOS CINCO PESOS DOMINICANOS CON 60/100 CENTAVOS</t>
  </si>
  <si>
    <t>TRECE MIL DOSCIENTOS TRECE PESOS DOMINICANOS CON 20/100 CENTAVOS</t>
  </si>
  <si>
    <t>TRECE MIL TRESCIENTOS CINCUENTA Y SEIS PESOS DOMINICANOS CON 0/100 CENTAVOS</t>
  </si>
  <si>
    <t>SESENTA Y NUEVE MIL CIENTO SESENTA Y OCHO PESOS DOMINICANOS CON 0/100 CENTAVOS</t>
  </si>
  <si>
    <t>ONCE MIL QUINIENTOS SESENTA Y CUATRO PESOS DOMINICANOS CON 0/100 CENTAVOS</t>
  </si>
  <si>
    <t>UN MILLON DOSCIENTOS DOCE MIL DOSCIENTOS DOS PESOS DOMINICANOS CON 40/100 CENTAVOS</t>
  </si>
  <si>
    <t>SETENTA Y OCHO MIL CIENTO SETENTA Y SEIS PESOS DOMINICANOS CON 74/100 CENTAVOS</t>
  </si>
  <si>
    <t>UN MILLON CIENTO TREINTA Y CUATRO MIL VEINTICINCO PESOS DOMINICANOS CON 66/100 CENTAVOS</t>
  </si>
  <si>
    <t>DOSCIENTOS CUARENTA Y DOS MIL CUATROCIENTOS CUARENTA PESOS DOMINICANOS CON 48/100 CENTAVOS</t>
  </si>
  <si>
    <t>DOCE MIL CIENTO VEINTIDOS PESOS DOMINICANOS CON 2/100 CENTAVOS</t>
  </si>
  <si>
    <t>NOVECIENTOS SESENTA Y NUEVE MIL SETECIENTOS SESENTA Y UN PESOS DOMINICANOS CON 92/100 CENTAVOS</t>
  </si>
  <si>
    <t>DIPLACONSPRO SRL</t>
  </si>
  <si>
    <t>OCHENTA Y NUEVE MIL SETECIENTOS DOCE PESOS DOMINICANOS CON 0/100 CENTAVOS</t>
  </si>
  <si>
    <t>CIENTO OCHENTA Y OCHO MIL CIENTO VEINTISIETE PESOS DOMINICANOS CON 40/100 CENTAVOS</t>
  </si>
  <si>
    <t>VEINTINUEVE MIL CIENTO TREINTA Y TRES PESOS DOMINICANOS CON 0/100 CENTAVOS</t>
  </si>
  <si>
    <t>DOS MIL TRES PESOS DOMINICANOS CON 20/100 CENTAVOS</t>
  </si>
  <si>
    <t>CUATRO MIL CIENTO CINCUENTA Y OCHO PESOS DOMINICANOS CON 0/100 CENTAVOS</t>
  </si>
  <si>
    <t>CINCO MIL SEISCIENTOS QUINCE PESOS DOMINICANOS CON 20/100 CENTAVOS</t>
  </si>
  <si>
    <t>TREINTA Y SIETE MIL SETECIENTOS CINCUENTA Y DOS PESOS DOMINICANOS CON 0/100 CENTAVOS</t>
  </si>
  <si>
    <t>TREINTA Y TRES MIL OCHOCIENTOS PESOS DOMINICANOS CON 0/100 CENTAVOS</t>
  </si>
  <si>
    <t>VEINTE MIL QUINIENTOS NOVENTA Y DOS PESOS DOMINICANOS CON 0/100 CENTAVOS</t>
  </si>
  <si>
    <t>TREINTA Y NUEVE MIL TRESCIENTOS NOVENTA Y OCHO PESOS DOMINICANOS CON 40/100 CENTAVOS</t>
  </si>
  <si>
    <t>NOVENTA MIL PESOS DOMINICANOS CON 0/100 CENTAVOS</t>
  </si>
  <si>
    <t>TREINTA Y SIETE MIL OCHOCIENTOS CUARENTA Y DOS PESOS DOMINICANOS CON 0/100 CENTAVOS</t>
  </si>
  <si>
    <t>CIENTO SIETE MIL SETECIENTOS DOCE PESOS DOMINICANOS CON 0/100 CENTAVOS</t>
  </si>
  <si>
    <t>CUARENTA Y NUEVE MIL NOVECIENTOS SETENTA PESOS DOMINICANOS CON 0/100 CENTAVOS</t>
  </si>
  <si>
    <t>SEIS MIL SEISCIENTOS OCHO PESOS DOMINICANOS CON 0/100 CENTAVOS</t>
  </si>
  <si>
    <t>CIENTO VEINTISEIS MIL SETECIENTOS VEINTE PESOS DOMINICANOS CON 0/100 CENTAVOS</t>
  </si>
  <si>
    <t>OCHENTA Y SIETE MIL TRESCIENTOS DIECIOCHO PESOS DOMINICANOS CON 0/100 CENTAVOS</t>
  </si>
  <si>
    <t>TRES MIL SETECIENTOS OCHENTA Y NUEVE PESOS DOMINICANOS CON 60/100 CENTAVOS</t>
  </si>
  <si>
    <t>UN MILLON CUATROCIENTOS NOVENTA Y SIETE MIL SETECIENTOS CINCUENTA Y OCHO PESOS DOMINICANOS CON 80/100 CENTAVOS</t>
  </si>
  <si>
    <t>CIENTO VEINTE MIL SEISCIENTOS OCHENTA Y CUATRO PESOS DOMINICANOS CON 70/100 CENTAVOS</t>
  </si>
  <si>
    <t>UN MILLON TRESCIENTOS SETENTA Y SIETE MIL SETENTA Y CUATRO PESOS DOMINICANOS CON 10/100 CENTAVOS</t>
  </si>
  <si>
    <t>DOSCIENTOS NOVENTA Y NUEVE MIL QUINIENTOS CINCUENTA Y UN PESOS DOMINICANOS CON 76/100 CENTAVOS</t>
  </si>
  <si>
    <t>CATORCE MIL NOVECIENTOS SETENTA Y SIETE PESOS DOMINICANOS CON 59/100 CENTAVOS</t>
  </si>
  <si>
    <t>UN MILLON CIENTO NOVENTA Y OCHO MIL DOSCIENTOS SIETE PESOS DOMINICANOS CON 4/100 CENTAVOS</t>
  </si>
  <si>
    <t>DISTRIBUIDORA HERMANOS RODRIGUEZ REYES EIRL</t>
  </si>
  <si>
    <t>CIENTO CUARENTA Y NUEVE MIL CUATROCIENTOS CUARENTA Y SIETE PESOS DOMINICANOS CON 0/100 CENTAVOS</t>
  </si>
  <si>
    <t>CIEN MIL DOSCIENTOS CINCUENTA Y CUATRO PESOS DOMINICANOS CON 0/100 CENTAVOS</t>
  </si>
  <si>
    <t>CINCUENTA Y SIETE MIL CUATROCIENTOS VEINTE PESOS DOMINICANOS CON 0/100 CENTAVOS</t>
  </si>
  <si>
    <t>UN MILLON QUINIENTOS SESENTA MIL DOSCIENTOS DIECINUEVE PESOS DOMINICANOS CON 60/100 CENTAVOS</t>
  </si>
  <si>
    <t>OCHENTA Y CUATRO MIL OCHOCIENTOS TRECE PESOS DOMINICANOS CON 82/100 CENTAVOS</t>
  </si>
  <si>
    <t>UN MILLON CUATROCIENTOS SETENTA Y CINCO MIL CUATROCIENTOS CINCO PESOS DOMINICANOS CON 78/100 CENTAVOS</t>
  </si>
  <si>
    <t>TRESCIENTOS DOCE MIL CUARENTA Y TRES PESOS DOMINICANOS CON 92/100 CENTAVOS</t>
  </si>
  <si>
    <t>QUINCE MIL SEISCIENTOS DOS PESOS DOMINICANOS CON 20/100 CENTAVOS</t>
  </si>
  <si>
    <t>UN MILLON DOSCIENTOS CUARENTA Y OCHO MIL CIENTO SETENTA Y CINCO PESOS DOMINICANOS CON 68/100 CENTAVOS</t>
  </si>
  <si>
    <t>DORELTA DOMINICANA SRL</t>
  </si>
  <si>
    <t>CIENTO SETENTA Y TRES MIL CIENTO VEINTIOCHO PESOS DOMINICANOS CON 80/100 CENTAVOS</t>
  </si>
  <si>
    <t>TREINTA Y CUATRO MIL SETECIENTOS SETENTA Y SEIS PESOS DOMINICANOS CON 0/100 CENTAVOS</t>
  </si>
  <si>
    <t>TRESCIENTOS CINCUENTA Y TRES MIL TRESCIENTOS NOVENTA Y OCHO PESOS DOMINICANOS CON 20/100 CENTAVOS</t>
  </si>
  <si>
    <t>DOSCIENTOS CATORCE MIL SETECIENTOS VEINTIUN PESOS DOMINICANOS CON 0/100 CENTAVOS</t>
  </si>
  <si>
    <t>TRECE MIL VEINTE PESOS DOMINICANOS CON 80/100 CENTAVOS</t>
  </si>
  <si>
    <t>CUATROCIENTOS VEINTICUATRO MIL SEISCIENTOS CUARENTA Y UN PESOS DOMINICANOS CON 0/100 CENTAVOS</t>
  </si>
  <si>
    <t>DOS MIL DOSCIENTOS SESENTA Y OCHO PESOS DOMINICANOS CON 0/100 CENTAVOS</t>
  </si>
  <si>
    <t>CUARENTA Y CUATRO MIL NOVECIENTOS VEINTIUN PESOS DOMINICANOS CON 60/100 CENTAVOS</t>
  </si>
  <si>
    <t>QUINCE MIL CIEN PESOS DOMINICANOS CON 80/100 CENTAVOS</t>
  </si>
  <si>
    <t>SETENTA Y SEIS MIL SETECIENTOS PESOS DOMINICANOS CON 0/100 CENTAVOS</t>
  </si>
  <si>
    <t>CIENTO CINCUENTA Y DOS MIL CIENTO CINCUENTA Y DOS PESOS DOMINICANOS CON 0/100 CENTAVOS</t>
  </si>
  <si>
    <t>DOSCIENTOS NOVENTA Y UN MIL CIENTO DIEZ PESOS DOMINICANOS CON 40/100 CENTAVOS</t>
  </si>
  <si>
    <t>TREINTA Y CUATRO MIL OCHOCIENTOS PESOS DOMINICANOS CON 0/100 CENTAVOS</t>
  </si>
  <si>
    <t>CIENTO SETENTA Y CUATRO MIL DOSCIENTOS CUARENTA PESOS DOMINICANOS CON 0/100 CENTAVOS</t>
  </si>
  <si>
    <t>VEINTIUN MIL CUARENTA PESOS DOMINICANOS CON 0/100 CENTAVOS</t>
  </si>
  <si>
    <t>NOVECIENTOS TREINTA Y SEIS MIL TRESCIENTOS VEINTE PESOS DOMINICANOS CON 0/100 CENTAVOS</t>
  </si>
  <si>
    <t>DOSCIENTOS VEINTITRES MIL CIENTO CUARENTA Y SEIS PESOS DOMINICANOS CON 0/100 CENTAVOS</t>
  </si>
  <si>
    <t>VEINTIOCHO MIL TRESCIENTOS SETENTA Y NUEVE PESOS DOMINICANOS CON 0/100 CENTAVOS</t>
  </si>
  <si>
    <t>CIENTO DIECISEIS MIL OCHOCIENTOS VEINTE PESOS DOMINICANOS CON 0/100 CENTAVOS</t>
  </si>
  <si>
    <t>TRES MILLONES CUATROCIENTOS OCHENTA Y SEIS MIL DOSCIENTOS VEINTINUEVE PESOS DOMINICANOS CON 40/100 CENTAVOS</t>
  </si>
  <si>
    <t>DOSCIENTOS TRES MIL CUATROCIENTOS DOCE PESOS DOMINICANOS CON 9/100 CENTAVOS</t>
  </si>
  <si>
    <t>TRES MILLONES DOSCIENTOS OCHENTA Y DOS MIL OCHOCIENTOS DIECISIETE PESOS DOMINICANOS CON 31/100 CENTAVOS</t>
  </si>
  <si>
    <t>SEISCIENTOS NOVENTA Y SIETE MIL DOSCIENTOS CUARENTA Y CINCO PESOS DOMINICANOS CON 88/100 CENTAVOS</t>
  </si>
  <si>
    <t>TREINTA Y CUATRO MIL OCHOCIENTOS SESENTA Y DOS PESOS DOMINICANOS CON 29/100 CENTAVOS</t>
  </si>
  <si>
    <t>DOS MILLONES SETECIENTOS OCHENTA Y OCHO MIL NOVECIENTOS OCHENTA Y TRES PESOS DOMINICANOS CON 52/100 CENTAVOS</t>
  </si>
  <si>
    <t>EXPORTFRONT SMD SRL</t>
  </si>
  <si>
    <t>CIENTO TREINTA Y CINCO MIL CUATROCIENTOS TREINTA Y UN PESOS DOMINICANOS CON 40/100 CENTAVOS</t>
  </si>
  <si>
    <t>CIENTO VEINTINUEVE MIL VEINTICUATRO PESOS DOMINICANOS CON 0/100 CENTAVOS</t>
  </si>
  <si>
    <t>DOSCIENTOS DIECISEIS MIL DOSCIENTOS CINCUENTA Y OCHO PESOS DOMINICANOS CON 60/100 CENTAVOS</t>
  </si>
  <si>
    <t>CINCUENTA Y CUATRO MIL CIENTO ONCE PESOS DOMINICANOS CON 20/100 CENTAVOS</t>
  </si>
  <si>
    <t>DOSCIENTOS SESENTA Y CINCO MIL CIEN PESOS DOMINICANOS CON 0/100 CENTAVOS</t>
  </si>
  <si>
    <t>CIENTO VEINTINUEVE MIL SEISCIENTOS PESOS DOMINICANOS CON 0/100 CENTAVOS</t>
  </si>
  <si>
    <t>CINCUENTA Y CUATRO MIL QUINIENTOS TREINTA Y SIETE PESOS DOMINICANOS CON 0/100 CENTAVOS</t>
  </si>
  <si>
    <t>CIENTO VEINTISIETE MIL DOSCIENTOS CUARENTA Y OCHO PESOS DOMINICANOS CON 0/100 CENTAVOS</t>
  </si>
  <si>
    <t>SETENTA Y UN MIL DIEZ PESOS DOMINICANOS CON 0/100 CENTAVOS</t>
  </si>
  <si>
    <t>UN MILLON QUINIENTOS SESENTA Y SEIS MIL SETECIENTOS OCHENTA Y DOS PESOS DOMINICANOS CON 80/100 CENTAVOS</t>
  </si>
  <si>
    <t>CIENTO CUARENTA Y TRES MIL TREINTA Y NUEVE PESOS DOMINICANOS CON 71/100 CENTAVOS</t>
  </si>
  <si>
    <t>UN MILLON CUATROCIENTOS VEINTITRES MIL SETECIENTOS CUARENTA Y TRES PESOS DOMINICANOS CON 9/100 CENTAVOS</t>
  </si>
  <si>
    <t>TRESCIENTOS TRECE MIL TRESCIENTOS CINCUENTA Y SEIS PESOS DOMINICANOS CON 56/100 CENTAVOS</t>
  </si>
  <si>
    <t>QUINCE MIL SEISCIENTOS SESENTA Y SIETE PESOS DOMINICANOS CON 83/100 CENTAVOS</t>
  </si>
  <si>
    <t>UN MILLON DOSCIENTOS CINCUENTA Y TRES MIL CUATROCIENTOS VEINTISEIS PESOS DOMINICANOS CON 24/100 CENTAVOS</t>
  </si>
  <si>
    <t>FELIZ SANCHEZ SUPLIDORA SRL</t>
  </si>
  <si>
    <t>CIENTO SESENTA Y TRES MIL TRESCIENTOS CINCUENTA Y CINCO PESOS DOMINICANOS CON 40/100 CENTAVOS</t>
  </si>
  <si>
    <t>VEINTE MIL SETECIENTOS NOVENTA PESOS DOMINICANOS CON 0/100 CENTAVOS</t>
  </si>
  <si>
    <t>CIENTO CINCUENTA Y SEIS MIL SETECIENTOS CUARENTA Y CUATRO PESOS DOMINICANOS CON 0/100 CENTAVOS</t>
  </si>
  <si>
    <t>DOSCIENTOS SESENTA MIL DOSCIENTOS TRECE PESOS DOMINICANOS CON 60/100 CENTAVOS</t>
  </si>
  <si>
    <t>SESENTA Y CINCO MIL CUATROCIENTOS TREINTA Y SEIS PESOS DOMINICANOS CON 80/100 CENTAVOS</t>
  </si>
  <si>
    <t>TRESCIENTOS VEINTIDOS MIL TRESCIENTOS PESOS DOMINICANOS CON 0/100 CENTAVOS</t>
  </si>
  <si>
    <t>CIENTO CINCUENTA Y SEIS MIL PESOS DOMINICANOS CON 0/100 CENTAVOS</t>
  </si>
  <si>
    <t>SESENTA Y CINCO MIL SEISCIENTOS SESENTA Y SIETE PESOS DOMINICANOS CON 0/100 CENTAVOS</t>
  </si>
  <si>
    <t>CIENTO CINCUENTA Y CUATRO MIL SETECIENTOS CUATRO PESOS DOMINICANOS CON 0/100 CENTAVOS</t>
  </si>
  <si>
    <t>OCHENTA Y CINCO MIL CUATROCIENTOS SETENTA Y CINCO PESOS DOMINICANOS CON 0/100 CENTAVOS</t>
  </si>
  <si>
    <t>VEINTIUN MIL SETECIENTOS OCHENTA PESOS DOMINICANOS CON 0/100 CENTAVOS</t>
  </si>
  <si>
    <t>SEIS MIL TRESCIENTOS DIECISEIS PESOS DOMINICANOS CON 0/100 CENTAVOS</t>
  </si>
  <si>
    <t>UN MILLON OCHOCIENTOS OCHENTA Y CINCO MIL SETECIENTOS QUINCE PESOS DOMINICANOS CON 20/100 CENTAVOS</t>
  </si>
  <si>
    <t>CIENTO SETENTA Y UN MIL TRESCIENTOS SETENTA Y CINCO PESOS DOMINICANOS CON 26/100 CENTAVOS</t>
  </si>
  <si>
    <t>UN MILLON SETECIENTOS CATORCE MIL TRESCIENTOS TREINTA Y NUEVE PESOS DOMINICANOS CON 94/100 CENTAVOS</t>
  </si>
  <si>
    <t>TRESCIENTOS SETENTA Y SIETE MIL CIENTO CUARENTA Y TRES PESOS DOMINICANOS CON 4/100 CENTAVOS</t>
  </si>
  <si>
    <t>DIECIOCHO MIL OCHOCIENTOS CINCUENTA Y SIETE PESOS DOMINICANOS CON 15/100 CENTAVOS</t>
  </si>
  <si>
    <t>UN MILLON QUINIENTOS OCHO MIL QUINIENTOS SETENTA Y DOS PESOS DOMINICANOS CON 16/100 CENTAVOS</t>
  </si>
  <si>
    <t>FRISERV SUPPLY SRL</t>
  </si>
  <si>
    <t>TREINTA Y OCHO MIL TRESCIENTOS CUATRO PESOS DOMINICANOS CON 0/100 CENTAVOS</t>
  </si>
  <si>
    <t>SETENTA Y OCHO MIL CIEN PESOS DOMINICANOS CON 0/100 CENTAVOS</t>
  </si>
  <si>
    <t>OCHENTA Y CINCO MIL QUINIENTOS TREINTA Y SEIS PESOS DOMINICANOS CON 0/100 CENTAVOS</t>
  </si>
  <si>
    <t>UN MILLON QUINIENTOS VEINTIDOS MIL DOSCIENTOS VEINTITRES PESOS DOMINICANOS CON 80/100 CENTAVOS</t>
  </si>
  <si>
    <t>CIEN MIL DOSCIENTOS ONCE PESOS DOMINICANOS CON 54/100 CENTAVOS</t>
  </si>
  <si>
    <t>UN MILLON CUATROCIENTOS VEINTIDOS MIL DOCE PESOS DOMINICANOS CON 26/100 CENTAVOS</t>
  </si>
  <si>
    <t>TRESCIENTOS CUATRO MIL CUATROCIENTOS CUARENTA Y CUATRO PESOS DOMINICANOS CON 76/100 CENTAVOS</t>
  </si>
  <si>
    <t>QUINCE MIL DOSCIENTOS VEINTIDOS PESOS DOMINICANOS CON 24/100 CENTAVOS</t>
  </si>
  <si>
    <t>UN MILLON DOSCIENTOS DIECISIETE MIL SETECIENTOS SETENTA Y NUEVE PESOS DOMINICANOS CON 4/100 CENTAVOS</t>
  </si>
  <si>
    <t>FUXXION ART GOURMET SRL</t>
  </si>
  <si>
    <t>SETENTA Y UN MIL DOSCIENTOS SEIS PESOS DOMINICANOS CON 20/100 CENTAVOS</t>
  </si>
  <si>
    <t>CIENTO CINCUENTA Y DOS MIL NOVECIENTOS SESENTA Y TRES PESOS DOMINICANOS CON 40/100 CENTAVOS</t>
  </si>
  <si>
    <t>CIENTO TRECE MIL DOSCIENTOS NOVENTA Y CINCO PESOS DOMINICANOS CON 0/100 CENTAVOS</t>
  </si>
  <si>
    <t>CIENTO TRES MIL CUATROCIENTOS OCHENTA Y OCHO PESOS DOMINICANOS CON 0/100 CENTAVOS</t>
  </si>
  <si>
    <t>CINCUENTA Y OCHO MIL SETECIENTOS CUARENTA PESOS DOMINICANOS CON 0/100 CENTAVOS</t>
  </si>
  <si>
    <t>UN MILLON SEISCIENTOS CUATRO MIL VEINTE PESOS DOMINICANOS CON 80/100 CENTAVOS</t>
  </si>
  <si>
    <t>OCHENTA Y SEIS MIL CUARENTA Y SIETE PESOS DOMINICANOS CON 65/100 CENTAVOS</t>
  </si>
  <si>
    <t>UN MILLON QUINIENTOS DIECISIETE MIL NOVECIENTOS SETENTA Y TRES PESOS DOMINICANOS CON 15/100 CENTAVOS</t>
  </si>
  <si>
    <t>TRESCIENTOS VEINTE MIL OCHOCIENTOS CUATRO PESOS DOMINICANOS CON 16/100 CENTAVOS</t>
  </si>
  <si>
    <t>DIECISEIS MIL CUARENTA PESOS DOMINICANOS CON 21/100 CENTAVOS</t>
  </si>
  <si>
    <t>UN MILLON DOSCIENTOS OCHENTA Y TRES MIL DOSCIENTOS DIECISEIS PESOS DOMINICANOS CON 64/100 CENTAVOS</t>
  </si>
  <si>
    <t>GPO GASTRONOMIA MONTECRISTI SRL</t>
  </si>
  <si>
    <t>CIENTO DIEZ MIL DOSCIENTOS NOVENTA Y NUEVE PESOS DOMINICANOS CON 80/100 CENTAVOS</t>
  </si>
  <si>
    <t>SESENTA Y NUEVE MIL CUARENTA Y OCHO PESOS DOMINICANOS CON 0/100 CENTAVOS</t>
  </si>
  <si>
    <t>TREINTA MIL DOSCIENTOS UN PESOS DOMINICANOS CON 60/100 CENTAVOS</t>
  </si>
  <si>
    <t>CUARENTA Y UN MIL CIENTO OCHENTA Y CUATRO PESOS DOMINICANOS CON 0/100 CENTAVOS</t>
  </si>
  <si>
    <t>SETENTA Y OCHO MIL SETECIENTOS NOVENTA Y SEIS PESOS DOMINICANOS CON 80/100 CENTAVOS</t>
  </si>
  <si>
    <t>SESENTA Y NUEVE MIL SEISCIENTOS PESOS DOMINICANOS CON 0/100 CENTAVOS</t>
  </si>
  <si>
    <t>TREINTA MIL CINCUENTA Y UN PESOS DOMINICANOS CON 0/100 CENTAVOS</t>
  </si>
  <si>
    <t>TREINTA Y NUEVE MIL CUATROCIENTOS CINCUENTA PESOS DOMINICANOS CON 0/100 CENTAVOS</t>
  </si>
  <si>
    <t>DOSCIENTOS CINCUENTA Y TRES MIL CUATROCIENTOS CUARENTA PESOS DOMINICANOS CON 0/100 CENTAVOS</t>
  </si>
  <si>
    <t>CIENTO UN MIL OCHOCIENTOS SETENTA Y UN PESOS DOMINICANOS CON 0/100 CENTAVOS</t>
  </si>
  <si>
    <t>CUARENTA MIL DOSCIENTOS SESENTA PESOS DOMINICANOS CON 0/100 CENTAVOS</t>
  </si>
  <si>
    <t>UN MILLON SEISCIENTOS SETENTA Y CUATRO MIL CIENTO OCHENTA Y TRES PESOS DOMINICANOS CON 80/100 CENTAVOS</t>
  </si>
  <si>
    <t>CIENTO VEINTIUN MIL OCHOCIENTOS PESOS DOMINICANOS CON 9/100 CENTAVOS</t>
  </si>
  <si>
    <t>UN MILLON QUINIENTOS CINCUENTA Y DOS MIL TRESCIENTOS OCHENTA Y TRES PESOS DOMINICANOS CON 71/100 CENTAVOS</t>
  </si>
  <si>
    <t>TRESCIENTOS TREINTA Y CUATRO MIL OCHOCIENTOS TREINTA Y SEIS PESOS DOMINICANOS CON 76/100 CENTAVOS</t>
  </si>
  <si>
    <t>DIECISEIS MIL SETECIENTOS CUARENTA Y UN PESOS DOMINICANOS CON 84/100 CENTAVOS</t>
  </si>
  <si>
    <t>UN MILLON TRESCIENTOS TREINTA Y NUEVE MIL TRESCIENTOS CUARENTA Y SIETE PESOS DOMINICANOS CON 4/100 CENTAVOS</t>
  </si>
  <si>
    <t>GRUPO ALCOFER SRL</t>
  </si>
  <si>
    <t>CIENTO NOVENTA Y OCHO MIL SEISCIENTOS SETENTA Y SEIS PESOS DOMINICANOS CON 60/100 CENTAVOS</t>
  </si>
  <si>
    <t>CIENTO CUARENTA Y SIETE MIL OCHOCIENTOS VEINTITRES PESOS DOMINICANOS CON 0/100 CENTAVOS</t>
  </si>
  <si>
    <t>DOSCIENTOS TREINTA Y OCHO MIL CUATROCIENTOS NOVENTA Y SIETE PESOS DOMINICANOS CON 0/100 CENTAVOS</t>
  </si>
  <si>
    <t>CIENTO SEIS MIL CIENTO SEIS PESOS DOMINICANOS CON 0/100 CENTAVOS</t>
  </si>
  <si>
    <t>DOSCIENTOS TRES MIL ONCE PESOS DOMINICANOS CON 20/100 CENTAVOS</t>
  </si>
  <si>
    <t>NOVENTA Y SIETE MIL NOVECIENTOS CUARENTA Y CUATRO PESOS DOMINICANOS CON 0/100 CENTAVOS</t>
  </si>
  <si>
    <t>SEISCIENTOS CINCUENTA Y DOS MIL NOVECIENTOS SESENTA PESOS DOMINICANOS CON 0/100 CENTAVOS</t>
  </si>
  <si>
    <t>SETENTA Y CINCO MIL NOVECIENTOS PESOS DOMINICANOS CON 0/100 CENTAVOS</t>
  </si>
  <si>
    <t>DOS MILLONES SETENTA Y SIETE MIL DOSCIENTOS NOVENTA Y UN PESOS DOMINICANOS CON 20/100 CENTAVOS</t>
  </si>
  <si>
    <t>CIENTO SIETE MIL TRESCIENTOS OCHO PESOS DOMINICANOS CON 49/100 CENTAVOS</t>
  </si>
  <si>
    <t>UN MILLON NOVECIENTOS SESENTA Y NUEVE MIL NOVECIENTOS OCHENTA Y DOS PESOS DOMINICANOS CON 71/100 CENTAVOS</t>
  </si>
  <si>
    <t>CUATROCIENTOS QUINCE MIL CUATROCIENTOS CINCUENTA Y OCHO PESOS DOMINICANOS CON 24/100 CENTAVOS</t>
  </si>
  <si>
    <t>VEINTE MIL SETECIENTOS SETENTA Y DOS PESOS DOMINICANOS CON 91/100 CENTAVOS</t>
  </si>
  <si>
    <t>UN MILLON SEISCIENTOS SESENTA Y UN MIL OCHOCIENTOS TREINTA Y DOS PESOS DOMINICANOS CON 96/100 CENTAVOS</t>
  </si>
  <si>
    <t>GRUPO RAMINEN SRL</t>
  </si>
  <si>
    <t>DOSCIENTOS OCHENTA Y NUEVE MIL TRECE PESOS DOMINICANOS CON 40/100 CENTAVOS</t>
  </si>
  <si>
    <t>TREINTA Y CINCO MIL DOSCIENTOS OCHENTA PESOS DOMINICANOS CON 0/100 CENTAVOS</t>
  </si>
  <si>
    <t>CIENTO CINCO MIL TRESCIENTOS TREINTA Y SEIS PESOS DOMINICANOS CON 0/100 CENTAVOS</t>
  </si>
  <si>
    <t>QUINIENTOS SESENTA Y DOS MIL SEISCIENTOS VEINTICUATRO PESOS DOMINICANOS CON 0/100 CENTAVOS</t>
  </si>
  <si>
    <t>DOSCIENTOS OCHENTA Y CINCO MIL NOVECIENTOS TREINTA Y CINCO PESOS DOMINICANOS CON 0/100 CENTAVOS</t>
  </si>
  <si>
    <t>DIECISEIS MIL QUINIENTOS VEINTISEIS PESOS DOMINICANOS CON 40/100 CENTAVOS</t>
  </si>
  <si>
    <t>SEISCIENTOS VEINTIOCHO MIL DOSCIENTOS TREINTA Y SEIS PESOS DOMINICANOS CON 0/100 CENTAVOS</t>
  </si>
  <si>
    <t>CUATRO MIL NOVECIENTOS CATORCE PESOS DOMINICANOS CON 0/100 CENTAVOS</t>
  </si>
  <si>
    <t>CUARENTA Y SIETE MIL SETECIENTOS VEINTINUEVE PESOS DOMINICANOS CON 20/100 CENTAVOS</t>
  </si>
  <si>
    <t>CUARENTA Y CUATRO MIL CUARENTA Y CUATRO PESOS DOMINICANOS CON 0/100 CENTAVOS</t>
  </si>
  <si>
    <t>DOSCIENTOS DIECISEIS MIL SETECIENTOS PESOS DOMINICANOS CON 0/100 CENTAVOS</t>
  </si>
  <si>
    <t>DOSCIENTOS CINCO MIL SEISCIENTOS TREINTA Y CUATRO PESOS DOMINICANOS CON 0/100 CENTAVOS</t>
  </si>
  <si>
    <t>TRESCIENTOS NOVENTA Y TRES MIL CUATROCIENTOS TREINTA Y SEIS PESOS DOMINICANOS CON 80/100 CENTAVOS</t>
  </si>
  <si>
    <t>CIENTO SEIS MIL OCHOCIENTOS PESOS DOMINICANOS CON 0/100 CENTAVOS</t>
  </si>
  <si>
    <t>CUARENTA Y CUATRO MIL QUINIENTOS VEINTE PESOS DOMINICANOS CON 0/100 CENTAVOS</t>
  </si>
  <si>
    <t>DOSCIENTOS NOVENTA Y TRES MIL OCHOCIENTOS TREINTA Y DOS PESOS DOMINICANOS CON 0/100 CENTAVOS</t>
  </si>
  <si>
    <t>CINCUENTA Y NUEVE MIL CIENTO SETENTA Y CINCO PESOS DOMINICANOS CON 0/100 CENTAVOS</t>
  </si>
  <si>
    <t>CINCUENTA Y CUATRO MIL QUINIENTOS DIECISEIS PESOS DOMINICANOS CON 0/100 CENTAVOS</t>
  </si>
  <si>
    <t>UN MILLON DOSCIENTOS SESENTA Y CINCO MIL CUATROCIENTOS CUARENTA PESOS DOMINICANOS CON 0/100 CENTAVOS</t>
  </si>
  <si>
    <t>TRESCIENTOS TREINTA Y UN MIL CUATROCIENTOS OCHENTA Y CINCO PESOS DOMINICANOS CON 0/100 CENTAVOS</t>
  </si>
  <si>
    <t>CUARENTA MIL SEISCIENTOS TRES PESOS DOMINICANOS CON 80/100 CENTAVOS</t>
  </si>
  <si>
    <t>CIENTO SESENTA Y TRES MIL VEINTE PESOS DOMINICANOS CON 0/100 CENTAVOS</t>
  </si>
  <si>
    <t>CUATRO MIL CUATROCIENTOS VEINTIUN PESOS DOMINICANOS CON 20/100 CENTAVOS</t>
  </si>
  <si>
    <t>CINCO MILLONES TRESCIENTOS VEINTIDOS MIL CUATROCIENTOS CUARENTA Y UN PESOS DOMINICANOS CON 80/100 CENTAVOS</t>
  </si>
  <si>
    <t>TRESCIENTOS VEINTISEIS MIL OCHOCIENTOS CUARENTA Y TRES PESOS DOMINICANOS CON 8/100 CENTAVOS</t>
  </si>
  <si>
    <t>CUATRO MILLONES NOVECIENTOS NOVENTA Y CINCO MIL QUINIENTOS NOVENTA Y OCHO PESOS DOMINICANOS CON 72/100 CENTAVOS</t>
  </si>
  <si>
    <t>UN MILLON SESENTA Y CUATRO MIL CUATROCIENTOS OCHENTA Y OCHO PESOS DOMINICANOS CON 36/100 CENTAVOS</t>
  </si>
  <si>
    <t>CINCUENTA Y TRES MIL DOSCIENTOS VEINTICUATRO PESOS DOMINICANOS CON 42/100 CENTAVOS</t>
  </si>
  <si>
    <t>CUATRO MILLONES DOSCIENTOS CINCUENTA Y SIETE MIL NOVECIENTOS CINCUENTA Y TRES PESOS DOMINICANOS CON 44/100 CENTAVOS</t>
  </si>
  <si>
    <t>GRUPO TAHIAS SRL</t>
  </si>
  <si>
    <t>CIENTO OCHO MIL OCHOCIENTOS NOVENTA Y DOS PESOS DOMINICANOS CON 80/100 CENTAVOS</t>
  </si>
  <si>
    <t>TRESCIENTOS CINCUENTA MIL DOSCIENTOS CUARENTA PESOS DOMINICANOS CON 0/100 CENTAVOS</t>
  </si>
  <si>
    <t>UN MILLON CIENTO VEINTINUEVE MIL OCHOCIENTOS DOCE PESOS DOMINICANOS CON 80/100 CENTAVOS</t>
  </si>
  <si>
    <t>CINCUENTA Y NUEVE MIL TRESCIENTOS OCHENTA Y UN PESOS DOMINICANOS CON 60/100 CENTAVOS</t>
  </si>
  <si>
    <t>UN MILLON SETENTA MIL CUATROCIENTOS TREINTA Y UN PESOS DOMINICANOS CON 20/100 CENTAVOS</t>
  </si>
  <si>
    <t>DOSCIENTOS VEINTICINCO MIL NOVECIENTOS SESENTA Y DOS PESOS DOMINICANOS CON 56/100 CENTAVOS</t>
  </si>
  <si>
    <t>ONCE MIL DOSCIENTOS NOVENTA Y OCHO PESOS DOMINICANOS CON 13/100 CENTAVOS</t>
  </si>
  <si>
    <t>NOVECIENTOS TRES MIL OCHOCIENTOS CINCUENTA PESOS DOMINICANOS CON 24/100 CENTAVOS</t>
  </si>
  <si>
    <t>GRUPO VENUTI SRL</t>
  </si>
  <si>
    <t>DIECISIETE MIL DIEZ PESOS DOMINICANOS CON 0/100 CENTAVOS</t>
  </si>
  <si>
    <t>DOSCIENTOS CINCUENTA Y CUATRO MIL NOVECIENTOS TREINTA Y NUEVE PESOS DOMINICANOS CON 0/100 CENTAVOS</t>
  </si>
  <si>
    <t>CIENTO OCHENTA Y UN MIL DOSCIENTOS SETENTA Y DOS PESOS DOMINICANOS CON 0/100 CENTAVOS</t>
  </si>
  <si>
    <t>DOCE MIL QUINIENTOS VEINTE PESOS DOMINICANOS CON 0/100 CENTAVOS</t>
  </si>
  <si>
    <t>CINCUENTA Y OCHO MIL QUINIENTOS PESOS DOMINICANOS CON 0/100 CENTAVOS</t>
  </si>
  <si>
    <t>CIENTO VEINTISEIS MIL CIENTO VEINTISEIS PESOS DOMINICANOS CON 0/100 CENTAVOS</t>
  </si>
  <si>
    <t>DOSCIENTOS CUARENTA Y UN MIL TRESCIENTOS QUINCE PESOS DOMINICANOS CON 20/100 CENTAVOS</t>
  </si>
  <si>
    <t>CIENTO VEINTIDOS MIL DOSCIENTOS TREINTA Y DOS PESOS DOMINICANOS CON 0/100 CENTAVOS</t>
  </si>
  <si>
    <t>CUARENTA Y UN MIL TRESCIENTOS PESOS DOMINICANOS CON 0/100 CENTAVOS</t>
  </si>
  <si>
    <t>SETECIENTOS SETENTA Y SEIS MIL CIENTO SESENTA PESOS DOMINICANOS CON 0/100 CENTAVOS</t>
  </si>
  <si>
    <t>CIENTO SETENTA Y TRES MIL DIECINUEVE PESOS DOMINICANOS CON 0/100 CENTAVOS</t>
  </si>
  <si>
    <t>VEINTIDOS MIL DOSCIENTOS SESENTA Y SEIS PESOS DOMINICANOS CON 60/100 CENTAVOS</t>
  </si>
  <si>
    <t>DOS MILLONES SEISCIENTOS CINCUENTA Y CUATRO MIL NOVECIENTOS TREINTA Y DOS PESOS DOMINICANOS CON 40/100 CENTAVOS</t>
  </si>
  <si>
    <t>CIENTO CUARENTA Y OCHO MIL NOVECIENTOS VEINTIOCHO PESOS DOMINICANOS CON 74/100 CENTAVOS</t>
  </si>
  <si>
    <t>DOS MILLONES QUINIENTOS SEIS MIL TRES PESOS DOMINICANOS CON 66/100 CENTAVOS</t>
  </si>
  <si>
    <t>QUINIENTOS TREINTA MIL NOVECIENTOS OCHENTA Y SEIS PESOS DOMINICANOS CON 48/100 CENTAVOS</t>
  </si>
  <si>
    <t>VEINTISEIS MIL QUINIENTOS CUARENTA Y NUEVE PESOS DOMINICANOS CON 32/100 CENTAVOS</t>
  </si>
  <si>
    <t>DOS MILLONES CIENTO VEINTITRES MIL NOVECIENTOS CUARENTA Y CINCO PESOS DOMINICANOS CON 92/100 CENTAVOS</t>
  </si>
  <si>
    <t>HARYL SERVICIOS SRL</t>
  </si>
  <si>
    <t>CIENTO CUARENTA Y NUEVE MIL TRESCIENTOS NOVENTA Y TRES PESOS DOMINICANOS CON 40/100 CENTAVOS</t>
  </si>
  <si>
    <t>NOVENTA MIL DOSCIENTOS DIECISEIS PESOS DOMINICANOS CON 0/100 CENTAVOS</t>
  </si>
  <si>
    <t>DOSCIENTOS SESENTA Y UN MIL NOVECIENTOS SETENTA Y UN PESOS DOMINICANOS CON 80/100 CENTAVOS</t>
  </si>
  <si>
    <t>TREINTA Y NUEVE MIL DIEZ PESOS DOMINICANOS CON 40/100 CENTAVOS</t>
  </si>
  <si>
    <t>CIENTO OCHENTA MIL CUATROCIENTOS PESOS DOMINICANOS CON 0/100 CENTAVOS</t>
  </si>
  <si>
    <t>NOVENTA Y TRES MIL SEISCIENTOS PESOS DOMINICANOS CON 0/100 CENTAVOS</t>
  </si>
  <si>
    <t>CUARENTA Y DOS MIL DOSCIENTOS NOVENTA Y CUATRO PESOS DOMINICANOS CON 0/100 CENTAVOS</t>
  </si>
  <si>
    <t>CIENTO TREINTA Y SEIS MIL DOSCIENTOS VEINTICUATRO PESOS DOMINICANOS CON 0/100 CENTAVOS</t>
  </si>
  <si>
    <t>DOS MILLONES DOSCIENTOS CINCUENTA Y DOS MIL NOVECIENTOS CUARENTA Y NUEVE PESOS DOMINICANOS CON 40/100 CENTAVOS</t>
  </si>
  <si>
    <t>CIENTO SESENTA Y NUEVE MIL DOSCIENTOS NOVENTA Y OCHO PESOS DOMINICANOS CON 90/100 CENTAVOS</t>
  </si>
  <si>
    <t>DOS MILLONES OCHENTA Y TRES MIL SEISCIENTOS CINCUENTA PESOS DOMINICANOS CON 50/100 CENTAVOS</t>
  </si>
  <si>
    <t>CUATROCIENTOS CINCUENTA MIL QUINIENTOS OCHENTA Y NUEVE PESOS DOMINICANOS CON 88/100 CENTAVOS</t>
  </si>
  <si>
    <t>VEINTIDOS MIL QUINIENTOS VEINTINUEVE PESOS DOMINICANOS CON 49/100 CENTAVOS</t>
  </si>
  <si>
    <t>UN MILLON OCHOCIENTOS DOS MIL TRESCIENTOS CINCUENTA Y NUEVE PESOS DOMINICANOS CON 52/100 CENTAVOS</t>
  </si>
  <si>
    <t>IMPORTADORA MALONDA SRL</t>
  </si>
  <si>
    <t>DOSCIENTOS DOCE MIL DOSCIENTOS VEINTIDOS PESOS DOMINICANOS CON 40/100 CENTAVOS</t>
  </si>
  <si>
    <t>VEINTISEIS MIL CUATROCIENTOS SESENTA PESOS DOMINICANOS CON 0/100 CENTAVOS</t>
  </si>
  <si>
    <t>CIENTO SESENTA Y SIETE MIL OCHOCIENTOS TREINTA Y DOS PESOS DOMINICANOS CON 0/100 CENTAVOS</t>
  </si>
  <si>
    <t>TRESCIENTOS CINCUENTA Y OCHO MIL SEISCIENTOS SETENTA Y DOS PESOS DOMINICANOS CON 80/100 CENTAVOS</t>
  </si>
  <si>
    <t>SESENTA Y NUEVE MIL OCHOCIENTOS CUARENTA Y UN PESOS DOMINICANOS CON 20/100 CENTAVOS</t>
  </si>
  <si>
    <t>TRESCIENTOS CUARENTA Y CINCO MIL CUATROCIENTOS PESOS DOMINICANOS CON 0/100 CENTAVOS</t>
  </si>
  <si>
    <t>DOSCIENTOS CUATRO MIL OCHOCIENTOS SESENTA Y CUATRO PESOS DOMINICANOS CON 0/100 CENTAVOS</t>
  </si>
  <si>
    <t>CIENTO SESENTA Y SEIS MIL QUINIENTOS CINCUENTA Y UN PESOS DOMINICANOS CON 0/100 CENTAVOS</t>
  </si>
  <si>
    <t>DOS MILLONES OCHOCIENTOS CINCUENTA Y SIETE MIL SETECIENTOS CUARENTA Y UN PESOS DOMINICANOS CON 40/100 CENTAVOS</t>
  </si>
  <si>
    <t>DOSCIENTOS VEINTISIETE MIL SETECIENTOS OCHENTA Y SEIS PESOS DOMINICANOS CON 58/100 CENTAVOS</t>
  </si>
  <si>
    <t>DOS MILLONES SEISCIENTOS VEINTINUEVE MIL NOVECIENTOS CINCUENTA Y CUATRO PESOS DOMINICANOS CON 82/100 CENTAVOS</t>
  </si>
  <si>
    <t>QUINIENTOS SETENTA Y UN MIL QUINIENTOS CUARENTA Y OCHO PESOS DOMINICANOS CON 28/100 CENTAVOS</t>
  </si>
  <si>
    <t>VEINTIOCHO MIL QUINIENTOS SETENTA Y SIETE PESOS DOMINICANOS CON 41/100 CENTAVOS</t>
  </si>
  <si>
    <t>DOS MILLONES DOSCIENTOS OCHENTA Y SEIS MIL CIENTO NOVENTA Y TRES PESOS DOMINICANOS CON 12/100 CENTAVOS</t>
  </si>
  <si>
    <t>INVERSIONES EL IMPERIO CAPA SRL</t>
  </si>
  <si>
    <t>DOSCIENTOS CINCO MIL SETECIENTOS NUEVE PESOS DOMINICANOS CON 40/100 CENTAVOS</t>
  </si>
  <si>
    <t>CIENTO CINCUENTA Y TRES MIL DOSCIENTOS DIECIOCHO PESOS DOMINICANOS CON 0/100 CENTAVOS</t>
  </si>
  <si>
    <t>CUARENTA Y SEIS MIL OCHOCIENTOS PESOS DOMINICANOS CON 0/100 CENTAVOS</t>
  </si>
  <si>
    <t>DOSCIENTOS SIETE MIL TRESCIENTOS OCHENTA Y OCHO PESOS DOMINICANOS CON 80/100 CENTAVOS</t>
  </si>
  <si>
    <t>SEISCIENTOS SESENTA Y SIETE MIL CUARENTA PESOS DOMINICANOS CON 0/100 CENTAVOS</t>
  </si>
  <si>
    <t>CIENTO TREINTA Y NUEVE MIL SESENTA Y DOS PESOS DOMINICANOS CON 0/100 CENTAVOS</t>
  </si>
  <si>
    <t>DIECISIETE MIL CUATROCIENTOS SESENTA Y CUATRO PESOS DOMINICANOS CON 0/100 CENTAVOS</t>
  </si>
  <si>
    <t>DOS MILLONES CIENTO CINCUENTA Y SEIS MIL CIENTO OCHENTA Y SEIS PESOS DOMINICANOS CON 20/100 CENTAVOS</t>
  </si>
  <si>
    <t>CIENTO TRECE MIL SETECIENTOS DIECISIETE PESOS DOMINICANOS CON 4/100 CENTAVOS</t>
  </si>
  <si>
    <t>DOS MILLONES CUARENTA Y DOS MIL CUATROCIENTOS SESENTA Y NUEVE PESOS DOMINICANOS CON 16/100 CENTAVOS</t>
  </si>
  <si>
    <t>CUATROCIENTOS TREINTA Y UN MIL DOSCIENTOS TREINTA Y SIETE PESOS DOMINICANOS CON 24/100 CENTAVOS</t>
  </si>
  <si>
    <t>VEINTIUN MIL QUINIENTOS SESENTA Y UN PESOS DOMINICANOS CON 86/100 CENTAVOS</t>
  </si>
  <si>
    <t>UN MILLON SETECIENTOS VEINTICUATRO MIL NOVECIENTOS CUARENTA Y OCHO PESOS DOMINICANOS CON 96/100 CENTAVOS</t>
  </si>
  <si>
    <t>INVERSIONES MONTE PALMA INMOPAL SRL</t>
  </si>
  <si>
    <t>CINCUENTA Y DOS MIL SEISCIENTOS VEINTICUATRO PESOS DOMINICANOS CON 0/100 CENTAVOS</t>
  </si>
  <si>
    <t>CIEN MIL SEISCIENTOS OCHENTA Y CUATRO PESOS DOMINICANOS CON 80/100 CENTAVOS</t>
  </si>
  <si>
    <t>CUARENTA Y OCHO MIL QUINIENTOS SETENTA Y SEIS PESOS DOMINICANOS CON 0/100 CENTAVOS</t>
  </si>
  <si>
    <t>TRESCIENTOS VEINTITRES MIL OCHOCIENTOS CUARENTA PESOS DOMINICANOS CON 0/100 CENTAVOS</t>
  </si>
  <si>
    <t>SESENTA Y SEIS MIL DOSCIENTOS NOVENTA Y SIETE PESOS DOMINICANOS CON 0/100 CENTAVOS</t>
  </si>
  <si>
    <t>UN MILLON TREINTA Y NUEVE MIL OCHOCIENTOS CUARENTA Y TRES PESOS DOMINICANOS CON 20/100 CENTAVOS</t>
  </si>
  <si>
    <t>CINCUENTA Y CUATRO MIL QUINIENTOS PESOS DOMINICANOS CON 26/100 CENTAVOS</t>
  </si>
  <si>
    <t>NOVECIENTOS OCHENTA Y CINCO MIL TRESCIENTOS CUARENTA Y DOS PESOS DOMINICANOS CON 94/100 CENTAVOS</t>
  </si>
  <si>
    <t>DOSCIENTOS SIETE MIL NOVECIENTOS SESENTA Y OCHO PESOS DOMINICANOS CON 64/100 CENTAVOS</t>
  </si>
  <si>
    <t>DIEZ MIL TRESCIENTOS NOVENTA Y OCHO PESOS DOMINICANOS CON 43/100 CENTAVOS</t>
  </si>
  <si>
    <t>OCHOCIENTOS TREINTA Y UN MIL OCHOCIENTOS SETENTA Y CUATRO PESOS DOMINICANOS CON 56/100 CENTAVOS</t>
  </si>
  <si>
    <t>INVERSIONES PEÑA CUEVAS SRL</t>
  </si>
  <si>
    <t>NUEVE MIL SETENTA Y DOS PESOS DOMINICANOS CON 0/100 CENTAVOS</t>
  </si>
  <si>
    <t>TRES MIL SETECIENTOS SETENTA Y CINCO PESOS DOMINICANOS CON 20/100 CENTAVOS</t>
  </si>
  <si>
    <t>DIECIOCHO MIL SETECIENTOS PESOS DOMINICANOS CON 0/100 CENTAVOS</t>
  </si>
  <si>
    <t>SETENTA MIL NOVECIENTOS VEINTIOCHO PESOS DOMINICANOS CON 0/100 CENTAVOS</t>
  </si>
  <si>
    <t>CIENTO TREINTA Y CINCO MIL SETECIENTOS CINCO PESOS DOMINICANOS CON 60/100 CENTAVOS</t>
  </si>
  <si>
    <t>NUEVE MIL SEISCIENTOS PESOS DOMINICANOS CON 0/100 CENTAVOS</t>
  </si>
  <si>
    <t>CUATRO MIL CUATROCIENTOS CINCUENTA Y DOS PESOS DOMINICANOS CON 0/100 CENTAVOS</t>
  </si>
  <si>
    <t>CINCO MIL DOSCIENTOS SESENTA PESOS DOMINICANOS CON 0/100 CENTAVOS</t>
  </si>
  <si>
    <t>CUATROCIENTOS TREINTA Y SEIS MIL CUATROCIENTOS OCHENTA PESOS DOMINICANOS CON 0/100 CENTAVOS</t>
  </si>
  <si>
    <t>NOVENTA Y OCHO MIL SEISCIENTOS TREINTA Y SIETE PESOS DOMINICANOS CON 0/100 CENTAVOS</t>
  </si>
  <si>
    <t>UN MILLON QUINIENTOS TREINTA Y OCHO MIL SEISCIENTOS SETENTA Y SIETE PESOS DOMINICANOS CON 20/100 CENTAVOS</t>
  </si>
  <si>
    <t>OCHENTA Y SIETE MIL CIENTO NOVENTA Y UN PESOS DOMINICANOS CON 36/100 CENTAVOS</t>
  </si>
  <si>
    <t>UN MILLON CUATROCIENTOS CINCUENTA Y UN MIL CUATROCIENTOS OCHENTA Y CINCO PESOS DOMINICANOS CON 84/100 CENTAVOS</t>
  </si>
  <si>
    <t>TRESCIENTOS SIETE MIL SETECIENTOS TREINTA Y CINCO PESOS DOMINICANOS CON 44/100 CENTAVOS</t>
  </si>
  <si>
    <t>QUINCE MIL TRESCIENTOS OCHENTA Y SEIS PESOS DOMINICANOS CON 77/100 CENTAVOS</t>
  </si>
  <si>
    <t>UN MILLON DOSCIENTOS TREINTA MIL NOVECIENTOS CUARENTA Y UN PESOS DOMINICANOS CON 76/100 CENTAVOS</t>
  </si>
  <si>
    <t>JEFFREY IMPORT SRL</t>
  </si>
  <si>
    <t>CIENTO DIECIOCHO MIL SEISCIENTOS SETENTA Y SIETE PESOS DOMINICANOS CON 0/100 CENTAVOS</t>
  </si>
  <si>
    <t>TREINTA Y TRES MIL SETECIENTOS SESENTA Y OCHO PESOS DOMINICANOS CON 0/100 CENTAVOS</t>
  </si>
  <si>
    <t>DOSCIENTOS SETENTA Y NUEVE MIL DOSCIENTOS DIECISEIS PESOS DOMINICANOS CON 0/100 CENTAVOS</t>
  </si>
  <si>
    <t>CATORCE MIL CUATROCIENTOS SETENTA Y UN PESOS DOMINICANOS CON 60/100 CENTAVOS</t>
  </si>
  <si>
    <t>SESENTA Y NUEVE MIL TRESCIENTOS PESOS DOMINICANOS CON 0/100 CENTAVOS</t>
  </si>
  <si>
    <t>NOVENTA Y CUATRO MIL TRESCIENTOS OCHENTA PESOS DOMINICANOS CON 0/100 CENTAVOS</t>
  </si>
  <si>
    <t>TREINTA Y TRES MIL SEISCIENTOS PESOS DOMINICANOS CON 0/100 CENTAVOS</t>
  </si>
  <si>
    <t>QUINIENTOS OCHENTA MIL OCHOCIENTOS PESOS DOMINICANOS CON 0/100 CENTAVOS</t>
  </si>
  <si>
    <t>CIENTO CUARENTA Y TRES MIL NOVECIENTOS TRECE PESOS DOMINICANOS CON 0/100 CENTAVOS</t>
  </si>
  <si>
    <t>SETENTA Y TRES MIL DOSCIENTOS SESENTA PESOS DOMINICANOS CON 0/100 CENTAVOS</t>
  </si>
  <si>
    <t>DOS MILLONES DOSCIENTOS NOVENTA Y OCHO MIL TRESCIENTOS NOVENTA Y UN PESOS DOMINICANOS CON 20/100 CENTAVOS</t>
  </si>
  <si>
    <t>CIENTO TREINTA Y OCHO MIL TRESCIENTOS NOVENTA Y DOS PESOS DOMINICANOS CON 88/100 CENTAVOS</t>
  </si>
  <si>
    <t>DOS MILLONES CIENTO CINCUENTA Y NUEVE MIL NOVECIENTOS NOVENTA Y OCHO PESOS DOMINICANOS CON 32/100 CENTAVOS</t>
  </si>
  <si>
    <t>CUATROCIENTOS CINCUENTA Y NUEVE MIL SEISCIENTOS SETENTA Y OCHO PESOS DOMINICANOS CON 24/100 CENTAVOS</t>
  </si>
  <si>
    <t>VEINTIDOS MIL NOVECIENTOS OCHENTA Y TRES PESOS DOMINICANOS CON 91/100 CENTAVOS</t>
  </si>
  <si>
    <t>UN MILLON OCHOCIENTOS TREINTA Y OCHO MIL SETECIENTOS DOCE PESOS DOMINICANOS CON 96/100 CENTAVOS</t>
  </si>
  <si>
    <t>JIMENEZ SALVADOR &amp; ASOCIADOS SRL</t>
  </si>
  <si>
    <t>CIENTO VEINTIOCHO MIL QUINIENTOS VEINTE PESOS DOMINICANOS CON 0/100 CENTAVOS</t>
  </si>
  <si>
    <t>DOSCIENTOS CATORCE MIL QUINIENTOS PESOS DOMINICANOS CON 40/100 CENTAVOS</t>
  </si>
  <si>
    <t>DOSCIENTOS SESENTA Y CUATRO MIL PESOS DOMINICANOS CON 0/100 CENTAVOS</t>
  </si>
  <si>
    <t>CIENTO VEINTIOCHO MIL CUATROCIENTOS PESOS DOMINICANOS CON 0/100 CENTAVOS</t>
  </si>
  <si>
    <t>UN MILLON QUINIENTOS SESENTA Y UN MIL SEISCIENTOS NOVENTA Y DOS PESOS DOMINICANOS CON 60/100 CENTAVOS</t>
  </si>
  <si>
    <t>CIENTO CUARENTA Y DOS MIL QUINIENTOS SIETE PESOS DOMINICANOS CON 23/100 CENTAVOS</t>
  </si>
  <si>
    <t>UN MILLON CUATROCIENTOS DIECINUEVE MIL CIENTO OCHENTA Y CINCO PESOS DOMINICANOS CON 37/100 CENTAVOS</t>
  </si>
  <si>
    <t>TRESCIENTOS DOCE MIL TRESCIENTOS TREINTA Y OCHO PESOS DOMINICANOS CON 52/100 CENTAVOS</t>
  </si>
  <si>
    <t>QUINCE MIL SEISCIENTOS DIECISEIS PESOS DOMINICANOS CON 93/100 CENTAVOS</t>
  </si>
  <si>
    <t>UN MILLON DOSCIENTOS CUARENTA Y NUEVE MIL TRESCIENTOS CINCUENTA Y CUATRO PESOS DOMINICANOS CON 8/100 CENTAVOS</t>
  </si>
  <si>
    <t>KELGOMSA SRL</t>
  </si>
  <si>
    <t>CIENTO CUARENTA Y TRES MIL OCHOCIENTOS OCHO PESOS DOMINICANOS CON 60/100 CENTAVOS</t>
  </si>
  <si>
    <t>CINCUENTA Y TRES MIL CUATROCIENTOS VEINTICUATRO PESOS DOMINICANOS CON 0/100 CENTAVOS</t>
  </si>
  <si>
    <t>TRESCIENTOS CATORCE MIL CIENTO DIECIOCHO PESOS DOMINICANOS CON 0/100 CENTAVOS</t>
  </si>
  <si>
    <t>VEINTIDOS MIL SEISCIENTOS CINCUENTA Y UN PESOS DOMINICANOS CON 20/100 CENTAVOS</t>
  </si>
  <si>
    <t>CIENTO DIEZ MIL PESOS DOMINICANOS CON 0/100 CENTAVOS</t>
  </si>
  <si>
    <t>CIENTO UN MIL DOSCIENTOS CUARENTA Y CUATRO PESOS DOMINICANOS CON 0/100 CENTAVOS</t>
  </si>
  <si>
    <t>CIENTO NOVENTA Y TRES MIL SETECIENTOS OCHO PESOS DOMINICANOS CON 80/100 CENTAVOS</t>
  </si>
  <si>
    <t>VEINTIDOS MIL DOSCIENTOS SESENTA PESOS DOMINICANOS CON 0/100 CENTAVOS</t>
  </si>
  <si>
    <t>CIENTO CUARENTA Y SEIS MIL DOSCIENTOS CINCUENTA Y SEIS PESOS DOMINICANOS CON 0/100 CENTAVOS</t>
  </si>
  <si>
    <t>TREINTA MIL DOSCIENTOS CUARENTA Y CINCO PESOS DOMINICANOS CON 0/100 CENTAVOS</t>
  </si>
  <si>
    <t>SEISCIENTOS VEINTITRES MIL CUARENTA PESOS DOMINICANOS CON 0/100 CENTAVOS</t>
  </si>
  <si>
    <t>CIENTO SESENTA Y CUATRO MIL NOVECIENTOS TREINTA Y CUATRO PESOS DOMINICANOS CON 0/100 CENTAVOS</t>
  </si>
  <si>
    <t>DIECINUEVE MIL SEISCIENTOS CUARENTA Y SIETE PESOS DOMINICANOS CON 0/100 CENTAVOS</t>
  </si>
  <si>
    <t>OCHENTA MIL QUINIENTOS VEINTE PESOS DOMINICANOS CON 0/100 CENTAVOS</t>
  </si>
  <si>
    <t>DOS MIL DOSCIENTOS DIEZ PESOS DOMINICANOS CON 60/100 CENTAVOS</t>
  </si>
  <si>
    <t>CUATRO MIL CUATROCIENTOS DIEZ PESOS DOMINICANOS CON 0/100 CENTAVOS</t>
  </si>
  <si>
    <t>DOS MILLONES SEISCIENTOS CUARENTA MIL TRESCIENTOS CATORCE PESOS DOMINICANOS CON 60/100 CENTAVOS</t>
  </si>
  <si>
    <t>CIENTO SESENTA Y DOS MIL SEISCIENTOS SESENTA PESOS DOMINICANOS CON 41/100 CENTAVOS</t>
  </si>
  <si>
    <t>DOS MILLONES CUATROCIENTOS SETENTA Y SIETE MIL SEISCIENTOS CINCUENTA Y CUATRO PESOS DOMINICANOS CON 19/100 CENTAVOS</t>
  </si>
  <si>
    <t>QUINIENTOS VEINTIOCHO MIL SESENTA Y DOS PESOS DOMINICANOS CON 92/100 CENTAVOS</t>
  </si>
  <si>
    <t>VEINTISEIS MIL CUATROCIENTOS TRES PESOS DOMINICANOS CON 15/100 CENTAVOS</t>
  </si>
  <si>
    <t>DOS MILLONES CIENTO DOCE MIL DOSCIENTOS CINCUENTA Y UN PESOS DOMINICANOS CON 68/100 CENTAVOS</t>
  </si>
  <si>
    <t>LA GRAN MURALLA IMPORT SRL</t>
  </si>
  <si>
    <t>CIENTO CUATRO MIL SETECIENTOS QUINCE PESOS DOMINICANOS CON 0/100 CENTAVOS</t>
  </si>
  <si>
    <t>CATORCE MIL CIENTO DOCE PESOS DOMINICANOS CON 0/100 CENTAVOS</t>
  </si>
  <si>
    <t>CIENTO DOS MIL QUINIENTOS CINCO PESOS DOMINICANOS CON 0/100 CENTAVOS</t>
  </si>
  <si>
    <t>SEIS MIL DOSCIENTOS NOVENTA Y DOS PESOS DOMINICANOS CON 0/100 CENTAVOS</t>
  </si>
  <si>
    <t>VEINTIOCHO MIL SEISCIENTOS PESOS DOMINICANOS CON 0/100 CENTAVOS</t>
  </si>
  <si>
    <t>UN MILLON SEISCIENTOS SESENTA Y CINCO MIL TRESCIENTOS SETENTA Y SIETE PESOS DOMINICANOS CON 40/100 CENTAVOS</t>
  </si>
  <si>
    <t>NOVENTA Y OCHO MIL SEISCIENTOS OCHENTA Y SEIS PESOS DOMINICANOS CON 36/100 CENTAVOS</t>
  </si>
  <si>
    <t>UN MILLON QUINIENTOS SESENTA Y SEIS MIL SEISCIENTOS NOVENTA Y UN PESOS DOMINICANOS CON 4/100 CENTAVOS</t>
  </si>
  <si>
    <t>TRESCIENTOS TREINTA Y TRES MIL SETENTA Y CINCO PESOS DOMINICANOS CON 48/100 CENTAVOS</t>
  </si>
  <si>
    <t>DIECISEIS MIL SEISCIENTOS CINCUENTA Y TRES PESOS DOMINICANOS CON 77/100 CENTAVOS</t>
  </si>
  <si>
    <t>UN MILLON TRESCIENTOS TREINTA Y DOS MIL TRESCIENTOS UN PESOS DOMINICANOS CON 92/100 CENTAVOS</t>
  </si>
  <si>
    <t>LEXSIL SRL</t>
  </si>
  <si>
    <t>CIENTO TREINTA Y SEIS MIL OCHOCIENTOS VEINTISIETE PESOS DOMINICANOS CON 60/100 CENTAVOS</t>
  </si>
  <si>
    <t>CIENTO DOCE MIL OCHOCIENTOS NOVENTA Y SEIS PESOS DOMINICANOS CON 0/100 CENTAVOS</t>
  </si>
  <si>
    <t>DOSCIENTOS TREINTA MIL TRESCIENTOS VEINTICUATRO PESOS DOMINICANOS CON 20/100 CENTAVOS</t>
  </si>
  <si>
    <t>CUARENTA Y SIETE MIL CIENTO NOVENTA PESOS DOMINICANOS CON 0/100 CENTAVOS</t>
  </si>
  <si>
    <t>DOSCIENTOS TREINTA Y DOS MIL CIEN PESOS DOMINICANOS CON 0/100 CENTAVOS</t>
  </si>
  <si>
    <t>CIENTO DOCE MIL OCHOCIENTOS PESOS DOMINICANOS CON 0/100 CENTAVOS</t>
  </si>
  <si>
    <t>CUARENTA Y SEIS MIL SETECIENTOS CUARENTA Y SEIS PESOS DOMINICANOS CON 0/100 CENTAVOS</t>
  </si>
  <si>
    <t>UN MILLON OCHOCIENTOS UN MIL NOVECIENTOS SEIS PESOS DOMINICANOS CON 40/100 CENTAVOS</t>
  </si>
  <si>
    <t>CIENTO CUARENTA Y SEIS MIL SETECIENTOS TREINTA Y CUATRO PESOS DOMINICANOS CON 92/100 CENTAVOS</t>
  </si>
  <si>
    <t>UN MILLON SEISCIENTOS CINCUENTA Y CINCO MIL CIENTO SETENTA Y UN PESOS DOMINICANOS CON 48/100 CENTAVOS</t>
  </si>
  <si>
    <t>TRESCIENTOS SESENTA MIL TRESCIENTOS OCHENTA Y UN PESOS DOMINICANOS CON 28/100 CENTAVOS</t>
  </si>
  <si>
    <t>DIECIOCHO MIL DIECINUEVE PESOS DOMINICANOS CON 6/100 CENTAVOS</t>
  </si>
  <si>
    <t>UN MILLON CUATROCIENTOS CUARENTA Y UN MIL QUINIENTOS VEINTICINCO PESOS DOMINICANOS CON 12/100 CENTAVOS</t>
  </si>
  <si>
    <t>LINKX SRL</t>
  </si>
  <si>
    <t>OCHENTA MIL NOVECIENTOS SETENTA Y NUEVE PESOS DOMINICANOS CON 60/100 CENTAVOS</t>
  </si>
  <si>
    <t>CIENTO SESENTA Y OCHO MIL SETECIENTOS OCHENTA Y SIETE PESOS DOMINICANOS CON 20/100 CENTAVOS</t>
  </si>
  <si>
    <t>SESENTA Y CUATRO MIL VEINTE PESOS DOMINICANOS CON 0/100 CENTAVOS</t>
  </si>
  <si>
    <t>UN MILLON SETECIENTOS CINCUENTA Y SIETE MIL CUARENTA Y NUEVE PESOS DOMINICANOS CON 0/100 CENTAVOS</t>
  </si>
  <si>
    <t>NOVENTA Y SEIS MIL SEISCIENTOS CUARENTA Y NUEVE PESOS DOMINICANOS CON 41/100 CENTAVOS</t>
  </si>
  <si>
    <t>UN MILLON SEISCIENTOS SESENTA MIL TRESCIENTOS NOVENTA Y NUEVE PESOS DOMINICANOS CON 59/100 CENTAVOS</t>
  </si>
  <si>
    <t>TRESCIENTOS CINCUENTA Y UN MIL CUATROCIENTOS NUEVE PESOS DOMINICANOS CON 80/100 CENTAVOS</t>
  </si>
  <si>
    <t>DIECISIETE MIL QUINIENTOS SETENTA PESOS DOMINICANOS CON 49/100 CENTAVOS</t>
  </si>
  <si>
    <t>UN MILLON CUATROCIENTOS CINCO MIL SEISCIENTOS TREINTA Y NUEVE PESOS DOMINICANOS CON 20/100 CENTAVOS</t>
  </si>
  <si>
    <t>MERCANTIL VARRICA SRL</t>
  </si>
  <si>
    <t>CIENTO VEINTISIETE MIL CINCUENTA Y CUATRO PESOS DOMINICANOS CON 20/100 CENTAVOS</t>
  </si>
  <si>
    <t>OCHENTA MIL SEISCIENTOS CUARENTA PESOS DOMINICANOS CON 0/100 CENTAVOS</t>
  </si>
  <si>
    <t>DOSCIENTOS VEINTIUN MIL QUINIENTOS TREINTA Y TRES PESOS DOMINICANOS CON 20/100 CENTAVOS</t>
  </si>
  <si>
    <t>SESENTA Y CUATRO MIL SETECIENTOS CUARENTA PESOS DOMINICANOS CON 0/100 CENTAVOS</t>
  </si>
  <si>
    <t>TREINTA Y CUATRO MIL SEISCIENTOS SEIS PESOS DOMINICANOS CON 0/100 CENTAVOS</t>
  </si>
  <si>
    <t>CIENTO SESENTA Y CINCO MIL PESOS DOMINICANOS CON 0/100 CENTAVOS</t>
  </si>
  <si>
    <t>CUARENTA Y SEIS MIL CUARENTA Y SEIS PESOS DOMINICANOS CON 0/100 CENTAVOS</t>
  </si>
  <si>
    <t>OCHENTA Y OCHO MIL NOVENTA Y NUEVE PESOS DOMINICANOS CON 20/100 CENTAVOS</t>
  </si>
  <si>
    <t>OCHENTA Y UN MIL SEISCIENTOS PESOS DOMINICANOS CON 0/100 CENTAVOS</t>
  </si>
  <si>
    <t>TREINTA Y CINCO MIL SEISCIENTOS DIECISEIS PESOS DOMINICANOS CON 0/100 CENTAVOS</t>
  </si>
  <si>
    <t>CIENTO VEINTIUN MIL SETECIENTOS CUATRO PESOS DOMINICANOS CON 0/100 CENTAVOS</t>
  </si>
  <si>
    <t>CUARENTA Y CUATRO MIL SETECIENTOS DIEZ PESOS DOMINICANOS CON 0/100 CENTAVOS</t>
  </si>
  <si>
    <t>DOSCIENTOS OCHENTA Y TRES MIL TRESCIENTOS SESENTA PESOS DOMINICANOS CON 0/100 CENTAVOS</t>
  </si>
  <si>
    <t>TRES MIL CUATROCIENTOS SETENTA Y TRES PESOS DOMINICANOS CON 80/100 CENTAVOS</t>
  </si>
  <si>
    <t>UN MILLON OCHOCIENTOS NOVENTA Y NUEVE MIL CUATROCIENTOS TREINTA Y TRES PESOS DOMINICANOS CON 60/100 CENTAVOS</t>
  </si>
  <si>
    <t>CIENTO TREINTA Y OCHO MIL TRESCIENTOS VEINTISEIS PESOS DOMINICANOS CON 81/100 CENTAVOS</t>
  </si>
  <si>
    <t>UN MILLON SETECIENTOS SESENTA Y UN MIL CIENTO SEIS PESOS DOMINICANOS CON 79/100 CENTAVOS</t>
  </si>
  <si>
    <t>TRESCIENTOS SETENTA Y NUEVE MIL OCHOCIENTOS OCHENTA Y SEIS PESOS DOMINICANOS CON 72/100 CENTAVOS</t>
  </si>
  <si>
    <t>DIECIOCHO MIL NOVECIENTOS NOVENTA Y CUATRO PESOS DOMINICANOS CON 34/100 CENTAVOS</t>
  </si>
  <si>
    <t>UN MILLON QUINIENTOS DIECINUEVE MIL QUINIENTOS CUARENTA Y SEIS PESOS DOMINICANOS CON 88/100 CENTAVOS</t>
  </si>
  <si>
    <t>MULTIPROVISIONES DAANROCA EIRL</t>
  </si>
  <si>
    <t>UN MILLON CUATROCIENTOS CATORCE MIL QUINIENTOS TREINTA Y CUATRO PESOS DOMINICANOS CON 0/100 CENTAVOS</t>
  </si>
  <si>
    <t>UN MILLON TRESCIENTOS CUARENTA Y UN MIL DOSCIENTOS SESENTA Y OCHO PESOS DOMINICANOS CON 26/100 CENTAVOS</t>
  </si>
  <si>
    <t>DOSCIENTOS OCHENTA Y DOS MIL NOVECIENTOS SEIS PESOS DOMINICANOS CON 80/100 CENTAVOS</t>
  </si>
  <si>
    <t>CATORCE MIL CIENTO CUARENTA Y CINCO PESOS DOMINICANOS CON 34/100 CENTAVOS</t>
  </si>
  <si>
    <t>UN MILLON CIENTO TREINTA Y UN MIL SEISCIENTOS VEINTISIETE PESOS DOMINICANOS CON 20/100 CENTAVOS</t>
  </si>
  <si>
    <t>NAJBI GROUP SRL</t>
  </si>
  <si>
    <t>OCHENTA Y OCHO MIL TRESCIENTOS SETENTA Y CUATRO PESOS DOMINICANOS CON 0/100 CENTAVOS</t>
  </si>
  <si>
    <t>CIENTO SESENTA Y NUEVE MIL OCHENTA Y CUATRO PESOS DOMINICANOS CON 80/100 CENTAVOS</t>
  </si>
  <si>
    <t>OCHENTA Y UN MIL QUINIENTOS SETENTA Y SEIS PESOS DOMINICANOS CON 0/100 CENTAVOS</t>
  </si>
  <si>
    <t>QUINIENTOS CUARENTA Y TRES MIL OCHOCIENTOS CUARENTA PESOS DOMINICANOS CON 0/100 CENTAVOS</t>
  </si>
  <si>
    <t>UN MILLON SETECIENTOS TREINTA Y CINCO MIL DIECISIETE PESOS DOMINICANOS CON 60/100 CENTAVOS</t>
  </si>
  <si>
    <t>OCHENTA Y NUEVE MIL NOVECIENTOS CUARENTA Y UN PESOS DOMINICANOS CON 4/100 CENTAVOS</t>
  </si>
  <si>
    <t>UN MILLON SEISCIENTOS CUARENTA Y CINCO MIL SETENTA Y SEIS PESOS DOMINICANOS CON 56/100 CENTAVOS</t>
  </si>
  <si>
    <t>TRESCIENTOS CUARENTA Y SIETE MIL TRES PESOS DOMINICANOS CON 52/100 CENTAVOS</t>
  </si>
  <si>
    <t>DIECISIETE MIL TRESCIENTOS CINCUENTA PESOS DOMINICANOS CON 18/100 CENTAVOS</t>
  </si>
  <si>
    <t>UN MILLON TRESCIENTOS OCHENTA Y OCHO MIL CATORCE PESOS DOMINICANOS CON 8/100 CENTAVOS</t>
  </si>
  <si>
    <t>NICERGI BUSINESS SRL</t>
  </si>
  <si>
    <t>CUARENTA Y CUATRO MIL SEISCIENTOS SETENTA Y OCHO PESOS DOMINICANOS CON 40/100 CENTAVOS</t>
  </si>
  <si>
    <t>NOVENTA Y OCHO MIL CUATROCIENTOS NOVENTA Y SEIS PESOS DOMINICANOS CON 0/100 CENTAVOS</t>
  </si>
  <si>
    <t>TRESCIENTOS DIECISEIS MIL OCHOCIENTOS PESOS DOMINICANOS CON 0/100 CENTAVOS</t>
  </si>
  <si>
    <t>OCHOCIENTOS TREINTA MIL CINCUENTA Y NUEVE PESOS DOMINICANOS CON 60/100 CENTAVOS</t>
  </si>
  <si>
    <t>TREINTA Y TRES MIL NOVECIENTOS CUATRO PESOS DOMINICANOS CON 67/100 CENTAVOS</t>
  </si>
  <si>
    <t>SETECIENTOS NOVENTA Y SEIS MIL CIENTO CINCUENTA Y CUATRO PESOS DOMINICANOS CON 93/100 CENTAVOS</t>
  </si>
  <si>
    <t>CIENTO SESENTA Y SEIS MIL ONCE PESOS DOMINICANOS CON 92/100 CENTAVOS</t>
  </si>
  <si>
    <t>OCHO MIL TRESCIENTOS PESOS DOMINICANOS CON 60/100 CENTAVOS</t>
  </si>
  <si>
    <t>SEISCIENTOS SESENTA Y CUATRO MIL CUARENTA Y SIETE PESOS DOMINICANOS CON 68/100 CENTAVOS</t>
  </si>
  <si>
    <t>PADMASANA SRL</t>
  </si>
  <si>
    <t>CIEN MIL TRESCIENTOS OCHENTA Y SEIS PESOS DOMINICANOS CON 0/100 CENTAVOS</t>
  </si>
  <si>
    <t>CIENTO NOVENTA Y DOS MIL SESENTA Y SIETE PESOS DOMINICANOS CON 20/100 CENTAVOS</t>
  </si>
  <si>
    <t>NOVENTA Y DOS MIL SEISCIENTOS SESENTA Y CUATRO PESOS DOMINICANOS CON 0/100 CENTAVOS</t>
  </si>
  <si>
    <t>SEISCIENTOS DIECISIETE MIL SETECIENTOS SESENTA PESOS DOMINICANOS CON 0/100 CENTAVOS</t>
  </si>
  <si>
    <t>QUINCE MIL DOSCIENTOS OCHENTA Y UN PESOS DOMINICANOS CON 0/100 CENTAVOS</t>
  </si>
  <si>
    <t>SETENTA Y UN MIL NOVECIENTOS CUARENTA PESOS DOMINICANOS CON 0/100 CENTAVOS</t>
  </si>
  <si>
    <t>UN MILLON NOVECIENTOS SESENTA Y CUATRO MIL DOSCIENTOS CINCUENTA Y CINCO PESOS DOMINICANOS CON 60/100 CENTAVOS</t>
  </si>
  <si>
    <t>CIENTO UN MIL TRESCIENTOS OCHENTA Y UN PESOS DOMINICANOS CON 90/100 CENTAVOS</t>
  </si>
  <si>
    <t>UN MILLON OCHOCIENTOS SESENTA Y DOS MIL OCHOCIENTOS SETENTA Y TRES PESOS DOMINICANOS CON 70/100 CENTAVOS</t>
  </si>
  <si>
    <t>TRESCIENTOS NOVENTA Y DOS MIL OCHOCIENTOS CINCUENTA Y UN PESOS DOMINICANOS CON 12/100 CENTAVOS</t>
  </si>
  <si>
    <t>DIECINUEVE MIL SEISCIENTOS CUARENTA Y DOS PESOS DOMINICANOS CON 56/100 CENTAVOS</t>
  </si>
  <si>
    <t>UN MILLON QUINIENTOS SETENTA Y UN MIL CUATROCIENTOS CUATRO PESOS DOMINICANOS CON 48/100 CENTAVOS</t>
  </si>
  <si>
    <t>PAMAGTE OFFICE SUPPLIES SRL</t>
  </si>
  <si>
    <t>CIENTO OCHENTA Y UN MIL QUINIENTOS SEIS PESOS DOMINICANOS CON 0/100 CENTAVOS</t>
  </si>
  <si>
    <t>CIENTO VEINTIDOS MIL CUATROCIENTOS SETENTA Y DOS PESOS DOMINICANOS CON 0/100 CENTAVOS</t>
  </si>
  <si>
    <t>TRESCIENTOS DIECINUEVE MIL NOVECIENTOS NOVENTA Y DOS PESOS DOMINICANOS CON 40/100 CENTAVOS</t>
  </si>
  <si>
    <t>CINCUENTA Y DOS MIL OCHOCIENTOS CINCUENTA Y DOS PESOS DOMINICANOS CON 80/100 CENTAVOS</t>
  </si>
  <si>
    <t>DOSCIENTOS CUARENTA Y NUEVE MIL SETECIENTOS PESOS DOMINICANOS CON 0/100 CENTAVOS</t>
  </si>
  <si>
    <t>CIENTO VEINTITRES MIL SEISCIENTOS PESOS DOMINICANOS CON 0/100 CENTAVOS</t>
  </si>
  <si>
    <t>CINCUENTA Y DOS MIL TRESCIENTOS ONCE PESOS DOMINICANOS CON 0/100 CENTAVOS</t>
  </si>
  <si>
    <t>CIENTO SESENTA Y UN MIL SETECIENTOS PESOS DOMINICANOS CON 0/100 CENTAVOS</t>
  </si>
  <si>
    <t>DOS MILLONES SEISCIENTOS SETENTA MIL SEISCIENTOS CUARENTA Y SEIS PESOS DOMINICANOS CON 80/100 CENTAVOS</t>
  </si>
  <si>
    <t>CIENTO NOVENTA Y OCHO MIL QUINIENTOS ONCE PESOS DOMINICANOS CON 85/100 CENTAVOS</t>
  </si>
  <si>
    <t>DOS MILLONES CUATROCIENTOS SETENTA Y DOS MIL CIENTO TREINTA Y CUATRO PESOS DOMINICANOS CON 95/100 CENTAVOS</t>
  </si>
  <si>
    <t>QUINIENTOS TREINTA Y CUATRO MIL CIENTO VEINTINUEVE PESOS DOMINICANOS CON 36/100 CENTAVOS</t>
  </si>
  <si>
    <t>VEINTISEIS MIL SETECIENTOS SEIS PESOS DOMINICANOS CON 47/100 CENTAVOS</t>
  </si>
  <si>
    <t>DOS MILLONES CIENTO TREINTA Y SEIS MIL QUINIENTOS DIECISIETE PESOS DOMINICANOS CON 44/100 CENTAVOS</t>
  </si>
  <si>
    <t>PAPELERIA Y SUMINISTROS SVT SRL</t>
  </si>
  <si>
    <t>CINCUENTA Y OCHO MIL SEISCIENTOS CUARENTA PESOS DOMINICANOS CON 40/100 CENTAVOS</t>
  </si>
  <si>
    <t>NOVENTA Y TRES MIL OCHOCIENTOS SETENTA Y TRES PESOS DOMINICANOS CON 0/100 CENTAVOS</t>
  </si>
  <si>
    <t>CIENTO CINCUENTA Y SIETE MIL CINCUENTA Y NUEVE PESOS DOMINICANOS CON 0/100 CENTAVOS</t>
  </si>
  <si>
    <t>SESENTA Y SIETE MIL CUATROCIENTOS NOVENTA Y SEIS PESOS DOMINICANOS CON 0/100 CENTAVOS</t>
  </si>
  <si>
    <t>CIENTO VEINTINUEVE MIL CIENTO TREINTA Y NUEVE PESOS DOMINICANOS CON 20/100 CENTAVOS</t>
  </si>
  <si>
    <t>SESENTA Y DOS MIL TRESCIENTOS CUATRO PESOS DOMINICANOS CON 0/100 CENTAVOS</t>
  </si>
  <si>
    <t>CUATROCIENTOS QUINCE MIL TRESCIENTOS SESENTA PESOS DOMINICANOS CON 0/100 CENTAVOS</t>
  </si>
  <si>
    <t>OCHENTA Y CINCO MIL SETECIENTOS UN PESOS DOMINICANOS CON 0/100 CENTAVOS</t>
  </si>
  <si>
    <t>CUARENTA Y OCHO MIL CIENTO OCHENTA PESOS DOMINICANOS CON 0/100 CENTAVOS</t>
  </si>
  <si>
    <t>UN MILLON TRESCIENTOS VEINTINUEVE MIL QUINIENTOS SETENTA Y SIETE PESOS DOMINICANOS CON 80/100 CENTAVOS</t>
  </si>
  <si>
    <t>SESENTA Y NUEVE MIL QUINIENTOS DIEZ PESOS DOMINICANOS CON 4/100 CENTAVOS</t>
  </si>
  <si>
    <t>UN MILLON DOSCIENTOS SESENTA MIL SESENTA Y SIETE PESOS DOMINICANOS CON 76/100 CENTAVOS</t>
  </si>
  <si>
    <t>DOSCIENTOS SESENTA Y CINCO MIL NOVECIENTOS QUINCE PESOS DOMINICANOS CON 56/100 CENTAVOS</t>
  </si>
  <si>
    <t>TRECE MIL DOSCIENTOS NOVENTA Y CINCO PESOS DOMINICANOS CON 78/100 CENTAVOS</t>
  </si>
  <si>
    <t>UN MILLON SESENTA Y TRES MIL SEISCIENTOS SESENTA Y DOS PESOS DOMINICANOS CON 24/100 CENTAVOS</t>
  </si>
  <si>
    <t>R DE AZA &amp; ASOCIADOS SRL</t>
  </si>
  <si>
    <t>DIECISIETE MIL CIENTO TREINTA Y SEIS PESOS DOMINICANOS CON 0/100 CENTAVOS</t>
  </si>
  <si>
    <t>SIETE MIL QUINIENTOS CINCUENTA PESOS DOMINICANOS CON 40/100 CENTAVOS</t>
  </si>
  <si>
    <t>CINCUENTA Y CINCO MIL CIENTO NOVENTA Y OCHO PESOS DOMINICANOS CON 0/100 CENTAVOS</t>
  </si>
  <si>
    <t>CIENTO CINCO MIL SEISCIENTOS NUEVE PESOS DOMINICANOS CON 60/100 CENTAVOS</t>
  </si>
  <si>
    <t>DIECIOCHO MIL PESOS DOMINICANOS CON 0/100 CENTAVOS</t>
  </si>
  <si>
    <t>SIETE MIL SETECIENTOS NOVENTA Y UN PESOS DOMINICANOS CON 0/100 CENTAVOS</t>
  </si>
  <si>
    <t>TRESCIENTOS TREINTA Y NUEVE MIL SEISCIENTOS OCHENTA PESOS DOMINICANOS CON 0/100 CENTAVOS</t>
  </si>
  <si>
    <t>UN MILLON TRESCIENTOS TREINTA Y SIETE MIL DOSCIENTOS SESENTA Y TRES PESOS DOMINICANOS CON 60/100 CENTAVOS</t>
  </si>
  <si>
    <t>OCHENTA Y UN MIL CIEN PESOS DOMINICANOS CON 46/100 CENTAVOS</t>
  </si>
  <si>
    <t>UN MILLON DOSCIENTOS CINCUENTA Y SEIS MIL CIENTO SESENTA Y TRES PESOS DOMINICANOS CON 14/100 CENTAVOS</t>
  </si>
  <si>
    <t>DOSCIENTOS SESENTA Y SIETE MIL CUATROCIENTOS CINCUENTA Y DOS PESOS DOMINICANOS CON 72/100 CENTAVOS</t>
  </si>
  <si>
    <t>TRECE MIL TRESCIENTOS SETENTA Y DOS PESOS DOMINICANOS CON 64/100 CENTAVOS</t>
  </si>
  <si>
    <t>UN MILLON SESENTA Y NUEVE MIL OCHOCIENTOS DIEZ PESOS DOMINICANOS CON 88/100 CENTAVOS</t>
  </si>
  <si>
    <t>SERVICIOS ALIMENTICIOS MUÑOZ SANTOS SRL</t>
  </si>
  <si>
    <t>DOSCIENTOS NUEVE MIL CUATROCIENTOS TREINTA PESOS DOMINICANOS CON 0/100 CENTAVOS</t>
  </si>
  <si>
    <t>VEINTICINCO MIL OCHOCIENTOS TREINTA PESOS DOMINICANOS CON 0/100 CENTAVOS</t>
  </si>
  <si>
    <t>CINCUENTA Y CUATRO MIL CUATROCIENTOS TREINTA Y DOS PESOS DOMINICANOS CON 0/100 CENTAVOS</t>
  </si>
  <si>
    <t>CUATROCIENTOS CATORCE MIL NOVECIENTOS TREINTA Y CINCO PESOS DOMINICANOS CON 20/100 CENTAVOS</t>
  </si>
  <si>
    <t>DOSCIENTOS TREINTA Y SEIS MIL TRESCIENTOS UN PESOS DOMINICANOS CON 0/100 CENTAVOS</t>
  </si>
  <si>
    <t>CATORCE MIL QUINIENTOS VEINTITRES PESOS DOMINICANOS CON 20/100 CENTAVOS</t>
  </si>
  <si>
    <t>CUATROCIENTOS NOVENTA Y CUATRO MIL CUATROCIENTOS CUARENTA Y CINCO PESOS DOMINICANOS CON 0/100 CENTAVOS</t>
  </si>
  <si>
    <t>DOS MIL SEISCIENTOS CUARENTA Y SEIS PESOS DOMINICANOS CON 0/100 CENTAVOS</t>
  </si>
  <si>
    <t>OCHENTA Y OCHO MIL CUATROCIENTOS PESOS DOMINICANOS CON 0/100 CENTAVOS</t>
  </si>
  <si>
    <t>CIENTO ONCE MIL CIEN PESOS DOMINICANOS CON 0/100 CENTAVOS</t>
  </si>
  <si>
    <t>TRESCIENTOS VEINTIUN MIL SETECIENTOS CINCUENTA Y TRES PESOS DOMINICANOS CON 60/100 CENTAVOS</t>
  </si>
  <si>
    <t>CINCUENTA Y CINCO MIL DOSCIENTOS PESOS DOMINICANOS CON 0/100 CENTAVOS</t>
  </si>
  <si>
    <t>DOSCIENTOS OCHO MIL QUINIENTOS SESENTA PESOS DOMINICANOS CON 0/100 CENTAVOS</t>
  </si>
  <si>
    <t>TREINTA Y UN MIL QUINIENTOS SESENTA PESOS DOMINICANOS CON 0/100 CENTAVOS</t>
  </si>
  <si>
    <t>CUARENTA Y SIETE MIL NOVECIENTOS OCHO PESOS DOMINICANOS CON 0/100 CENTAVOS</t>
  </si>
  <si>
    <t>UN MILLON TREINTA Y CUATRO MIL OCHOCIENTOS OCHENTA PESOS DOMINICANOS CON 0/100 CENTAVOS</t>
  </si>
  <si>
    <t>DOSCIENTOS CINCUENTA Y CINCO MIL CUATROCIENTOS OCHENTA Y SEIS PESOS DOMINICANOS CON 0/100 CENTAVOS</t>
  </si>
  <si>
    <t>TREINTA Y DOS MIL TRESCIENTOS OCHO PESOS DOMINICANOS CON 40/100 CENTAVOS</t>
  </si>
  <si>
    <t>CIENTO TREINTA Y UN MIL TRESCIENTOS CUARENTA PESOS DOMINICANOS CON 0/100 CENTAVOS</t>
  </si>
  <si>
    <t>CUATRO MILLONES CUARENTA MIL DOSCIENTOS NUEVE PESOS DOMINICANOS CON 60/100 CENTAVOS</t>
  </si>
  <si>
    <t>DOSCIENTOS CUARENTA Y DOS MIL TRESCIENTOS SETENTA Y CINCO PESOS DOMINICANOS CON 10/100 CENTAVOS</t>
  </si>
  <si>
    <t>TRES MILLONES SETECIENTOS NOVENTA Y SIETE MIL OCHOCIENTOS TREINTA Y CUATRO PESOS DOMINICANOS CON 50/100 CENTAVOS</t>
  </si>
  <si>
    <t>OCHOCIENTOS OCHO MIL CUARENTA Y UN PESOS DOMINICANOS CON 92/100 CENTAVOS</t>
  </si>
  <si>
    <t>CUARENTA MIL CUATROCIENTOS DOS PESOS DOMINICANOS CON 10/100 CENTAVOS</t>
  </si>
  <si>
    <t>TRES MILLONES DOSCIENTOS TREINTA Y DOS MIL CIENTO SESENTA Y SIETE PESOS DOMINICANOS CON 68/100 CENTAVOS</t>
  </si>
  <si>
    <t>SILMESA COMERCIAL SRL</t>
  </si>
  <si>
    <t>CUATROCIENTOS CINCUENTA Y DOS MIL TRESCIENTOS SESENTA Y OCHO PESOS DOMINICANOS CON 80/100 CENTAVOS</t>
  </si>
  <si>
    <t>CINCUENTA Y SEIS MIL SETECIENTOS PESOS DOMINICANOS CON 0/100 CENTAVOS</t>
  </si>
  <si>
    <t>CUATROCIENTOS TREINTA Y CINCO MIL CUATROCIENTOS CINCUENTA Y SEIS PESOS DOMINICANOS CON 0/100 CENTAVOS</t>
  </si>
  <si>
    <t>SETECIENTOS VEINTICUATRO MIL TRESCIENTOS SETENTA Y OCHO PESOS DOMINICANOS CON 40/100 CENTAVOS</t>
  </si>
  <si>
    <t>DIECIOCHO MIL QUINIENTOS VEINTIDOS PESOS DOMINICANOS CON 0/100 CENTAVOS</t>
  </si>
  <si>
    <t>CIENTO OCHENTA Y UN MIL DOSCIENTOS NUEVE PESOS DOMINICANOS CON 60/100 CENTAVOS</t>
  </si>
  <si>
    <t>CIENTO DIECISIETE MIL PESOS DOMINICANOS CON 0/100 CENTAVOS</t>
  </si>
  <si>
    <t>OCHOCIENTOS NOVENTA Y SIETE MIL SEISCIENTOS PESOS DOMINICANOS CON 0/100 CENTAVOS</t>
  </si>
  <si>
    <t>CUATROCIENTOS TREINTA Y DOS MIL PESOS DOMINICANOS CON 0/100 CENTAVOS</t>
  </si>
  <si>
    <t>CIENTO OCHENTA MIL TRESCIENTOS SEIS PESOS DOMINICANOS CON 0/100 CENTAVOS</t>
  </si>
  <si>
    <t>CUATROCIENTOS TREINTA MIL OCHOCIENTOS CUARENTA Y OCHO PESOS DOMINICANOS CON 0/100 CENTAVOS</t>
  </si>
  <si>
    <t>DOSCIENTOS TREINTA Y SEIS MIL SETECIENTOS PESOS DOMINICANOS CON 0/100 CENTAVOS</t>
  </si>
  <si>
    <t>TREINTA Y CUATRO MIL NOVECIENTOS VEINTIOCHO PESOS DOMINICANOS CON 0/100 CENTAVOS</t>
  </si>
  <si>
    <t>DIECISIETE MIL CINCUENTA Y TRES PESOS DOMINICANOS CON 20/100 CENTAVOS</t>
  </si>
  <si>
    <t>TREINTA Y CUATRO MIL VEINTE PESOS DOMINICANOS CON 0/100 CENTAVOS</t>
  </si>
  <si>
    <t>CINCO MILLONES DOSCIENTOS VEINTISIETE MIL SETECIENTOS OCHENTA Y SEIS PESOS DOMINICANOS CON 0/100 CENTAVOS</t>
  </si>
  <si>
    <t>CUATROCIENTOS SETENTA Y CUATRO MIL NOVECIENTOS CINCUENTA Y SIETE PESOS DOMINICANOS CON 72/100 CENTAVOS</t>
  </si>
  <si>
    <t>CUATRO MILLONES SETECIENTOS CINCUENTA Y DOS MIL OCHOCIENTOS VEINTIOCHO PESOS DOMINICANOS CON 28/100 CENTAVOS</t>
  </si>
  <si>
    <t>UN MILLON CUARENTA Y CINCO MIL QUINIENTOS CINCUENTA Y SIETE PESOS DOMINICANOS CON 20/100 CENTAVOS</t>
  </si>
  <si>
    <t>CINCUENTA Y DOS MIL DOSCIENTOS SETENTA Y SIETE PESOS DOMINICANOS CON 86/100 CENTAVOS</t>
  </si>
  <si>
    <t>CUATRO MILLONES CIENTO OCHENTA Y DOS MIL DOSCIENTOS VEINTIOCHO PESOS DOMINICANOS CON 80/100 CENTAVOS</t>
  </si>
  <si>
    <t>SOLUCIONES SEGURA FELIZ SRL</t>
  </si>
  <si>
    <t>OCHENTA Y NUEVE MIL TRESCIENTOS CINCUENTA Y SEIS PESOS DOMINICANOS CON 80/100 CENTAVOS</t>
  </si>
  <si>
    <t>CIENTO TREINTA Y OCHO MIL CIENTO DOCE PESOS DOMINICANOS CON 0/100 CENTAVOS</t>
  </si>
  <si>
    <t>NOVENTA Y OCHO MIL TRESCIENTOS OCHENTA Y CUATRO PESOS DOMINICANOS CON 0/100 CENTAVOS</t>
  </si>
  <si>
    <t>CIENTO OCHENTA Y OCHO MIL DOSCIENTOS TREINTA Y SEIS PESOS DOMINICANOS CON 80/100 CENTAVOS</t>
  </si>
  <si>
    <t>NOVENTA MIL OCHOCIENTOS DIECISEIS PESOS DOMINICANOS CON 0/100 CENTAVOS</t>
  </si>
  <si>
    <t>SEISCIENTOS CINCO MIL CUATROCIENTOS CUARENTA PESOS DOMINICANOS CON 0/100 CENTAVOS</t>
  </si>
  <si>
    <t>UN MILLON NOVECIENTOS SESENTA Y SIETE MIL DOSCIENTOS SETENTA Y NUEVE PESOS DOMINICANOS CON 0/100 CENTAVOS</t>
  </si>
  <si>
    <t>CIENTO CINCO MIL SETENTA Y TRES PESOS DOMINICANOS CON 16/100 CENTAVOS</t>
  </si>
  <si>
    <t>UN MILLON OCHOCIENTOS SESENTA Y DOS MIL DOSCIENTOS CINCO PESOS DOMINICANOS CON 84/100 CENTAVOS</t>
  </si>
  <si>
    <t>TRESCIENTOS NOVENTA Y TRES MIL CUATROCIENTOS CINCUENTA Y CINCO PESOS DOMINICANOS CON 80/100 CENTAVOS</t>
  </si>
  <si>
    <t>DIECINUEVE MIL SEISCIENTOS SETENTA Y DOS PESOS DOMINICANOS CON 79/100 CENTAVOS</t>
  </si>
  <si>
    <t>UN MILLON QUINIENTOS SETENTA Y TRES MIL OCHOCIENTOS VEINTITRES PESOS DOMINICANOS CON 20/100 CENTAVOS</t>
  </si>
  <si>
    <t>SUJAILA COMERCIAL S C SRL</t>
  </si>
  <si>
    <t>CIENTO CATORCE MIL TRESCIENTOS SETENTA Y CUATRO PESOS DOMINICANOS CON 0/100 CENTAVOS</t>
  </si>
  <si>
    <t>OCHENTA Y DOS MIL OCHENTA Y DOS PESOS DOMINICANOS CON 0/100 CENTAVOS</t>
  </si>
  <si>
    <t>CIENTO CINCUENTA Y SIETE MIL CUARENTA Y SEIS PESOS DOMINICANOS CON 40/100 CENTAVOS</t>
  </si>
  <si>
    <t>SETENTA Y CINCO MIL SETECIENTOS SESENTA Y OCHO PESOS DOMINICANOS CON 0/100 CENTAVOS</t>
  </si>
  <si>
    <t>QUINIENTOS CINCO MIL CIENTO VEINTE PESOS DOMINICANOS CON 0/100 CENTAVOS</t>
  </si>
  <si>
    <t>UN MILLON SEISCIENTOS NUEVE MIL DOSCIENTOS VEINTITRES PESOS DOMINICANOS CON 0/100 CENTAVOS</t>
  </si>
  <si>
    <t>OCHENTA Y TRES MIL CIENTO CINCUENTA Y SEIS PESOS DOMINICANOS CON 29/100 CENTAVOS</t>
  </si>
  <si>
    <t>UN MILLON QUINIENTOS VEINTISEIS MIL SESENTA Y SEIS PESOS DOMINICANOS CON 71/100 CENTAVOS</t>
  </si>
  <si>
    <t>TRESCIENTOS VEINTIUN MIL OCHOCIENTOS CUARENTA Y CUATRO PESOS DOMINICANOS CON 60/100 CENTAVOS</t>
  </si>
  <si>
    <t>DIECISEIS MIL NOVENTA Y DOS PESOS DOMINICANOS CON 23/100 CENTAVOS</t>
  </si>
  <si>
    <t>UN MILLON DOSCIENTOS OCHENTA Y SIETE MIL TRESCIENTOS SETENTA Y OCHO PESOS DOMINICANOS CON 40/100 CENTAVOS</t>
  </si>
  <si>
    <t>SUPLICOSUR SUPLIDORA DE COMIDA DEL SUR SRL</t>
  </si>
  <si>
    <t>NOVENTA Y SIETE MIL SETECIENTOS TREINTA Y CUATRO PESOS DOMINICANOS CON 0/100 CENTAVOS</t>
  </si>
  <si>
    <t>CIEN MIL NOVECIENTOS CINCUENTA Y OCHO PESOS DOMINICANOS CON 0/100 CENTAVOS</t>
  </si>
  <si>
    <t>CIENTO NOVENTA Y TRES MIL CIENTO SESENTA Y UN PESOS DOMINICANOS CON 60/100 CENTAVOS</t>
  </si>
  <si>
    <t>NOVENTA Y TRES MIL CIENTO NOVENTA Y DOS PESOS DOMINICANOS CON 0/100 CENTAVOS</t>
  </si>
  <si>
    <t>SEISCIENTOS VEINTIUN MIL DOSCIENTOS OCHENTA PESOS DOMINICANOS CON 0/100 CENTAVOS</t>
  </si>
  <si>
    <t>DOS MILLONES CIENTO ONCE MIL SEISCIENTOS DIECIOCHO PESOS DOMINICANOS CON 0/100 CENTAVOS</t>
  </si>
  <si>
    <t>CIENTO DIECINUEVE MIL QUINIENTOS OCHENTA Y CINCO PESOS DOMINICANOS CON 62/100 CENTAVOS</t>
  </si>
  <si>
    <t>UN MILLON NOVECIENTOS NOVENTA Y DOS MIL TREINTA Y DOS PESOS DOMINICANOS CON 38/100 CENTAVOS</t>
  </si>
  <si>
    <t>CUATROCIENTOS VEINTIDOS MIL TRESCIENTOS VEINTITRES PESOS DOMINICANOS CON 60/100 CENTAVOS</t>
  </si>
  <si>
    <t>VEINTIUN MIL CIENTO DIECISEIS PESOS DOMINICANOS CON 18/100 CENTAVOS</t>
  </si>
  <si>
    <t>UN MILLON SEISCIENTOS OCHENTA Y NUEVE MIL DOSCIENTOS NOVENTA Y CUATRO PESOS DOMINICANOS CON 40/100 CENTAVOS</t>
  </si>
  <si>
    <t>SUPLIDORA LAH SRL</t>
  </si>
  <si>
    <t>OCHENTA Y DOS MIL SEISCIENTOS CINCUENTA Y SEIS PESOS DOMINICANOS CON 0/100 CENTAVOS</t>
  </si>
  <si>
    <t>DOSCIENTOS VEINTIUN MIL CUARENTA Y SEIS PESOS DOMINICANOS CON 0/100 CENTAVOS</t>
  </si>
  <si>
    <t>TREINTA Y CINCO MIL DOSCIENTOS TREINTA Y CINCO PESOS DOMINICANOS CON 20/100 CENTAVOS</t>
  </si>
  <si>
    <t>CIENTO SESENTA Y NUEVE MIL CUATROCIENTOS PESOS DOMINICANOS CON 0/100 CENTAVOS</t>
  </si>
  <si>
    <t>SETENTA Y SEIS MIL SEISCIENTOS OCHO PESOS DOMINICANOS CON 0/100 CENTAVOS</t>
  </si>
  <si>
    <t>OCHENTA Y DOS MIL OCHOCIENTOS PESOS DOMINICANOS CON 0/100 CENTAVOS</t>
  </si>
  <si>
    <t>CUARENTA Y SIETE MIL TRESCIENTOS CUARENTA PESOS DOMINICANOS CON 0/100 CENTAVOS</t>
  </si>
  <si>
    <t>UN MILLON OCHOCIENTOS ONCE MIL SETECIENTOS CINCUENTA PESOS DOMINICANOS CON 40/100 CENTAVOS</t>
  </si>
  <si>
    <t>CIENTO TREINTA Y CUATRO MIL NOVECIENTOS NOVENTA Y TRES PESOS DOMINICANOS CON 5/100 CENTAVOS</t>
  </si>
  <si>
    <t>UN MILLON SEISCIENTOS SETENTA Y SEIS MIL SETECIENTOS CINCUENTA Y SIETE PESOS DOMINICANOS CON 35/100 CENTAVOS</t>
  </si>
  <si>
    <t>TRESCIENTOS SESENTA Y DOS MIL TRESCIENTOS CINCUENTA PESOS DOMINICANOS CON 8/100 CENTAVOS</t>
  </si>
  <si>
    <t>DIECIOCHO MIL CIENTO DIECISIETE PESOS DOMINICANOS CON 50/100 CENTAVOS</t>
  </si>
  <si>
    <t>UN MILLON CUATROCIENTOS CUARENTA Y NUEVE MIL CUATROCIENTOS PESOS DOMINICANOS CON 32/100 CENTAVOS</t>
  </si>
  <si>
    <t>SUPLIDORES ARGOS SRL</t>
  </si>
  <si>
    <t>SETENTA Y CUATRO MIL NOVECIENTOS TREINTA Y DOS PESOS DOMINICANOS CON 0/100 CENTAVOS</t>
  </si>
  <si>
    <t>CIENTO CUARENTA Y TRES MIL TRESCIENTOS SESENTA Y SEIS PESOS DOMINICANOS CON 40/100 CENTAVOS</t>
  </si>
  <si>
    <t>CUATROCIENTOS SESENTA Y UN MIL CIENTO VEINTE PESOS DOMINICANOS CON 0/100 CENTAVOS</t>
  </si>
  <si>
    <t>UN MILLON CUATROCIENTOS SESENTA Y OCHO MIL DOSCIENTOS CINCUENTA Y SEIS PESOS DOMINICANOS CON 60/100 CENTAVOS</t>
  </si>
  <si>
    <t>SETENTA Y CINCO MIL SETECIENTOS OCHENTA Y SIETE PESOS DOMINICANOS CON 60/100 CENTAVOS</t>
  </si>
  <si>
    <t>UN MILLON TRESCIENTOS NOVENTA Y DOS MIL CUATROCIENTOS SESENTA Y NUEVE PESOS DOMINICANOS CON 0/100 CENTAVOS</t>
  </si>
  <si>
    <t>DOSCIENTOS NOVENTA Y TRES MIL SEISCIENTOS CINCUENTA Y UN PESOS DOMINICANOS CON 32/100 CENTAVOS</t>
  </si>
  <si>
    <t>CATORCE MIL SEISCIENTOS OCHENTA Y DOS PESOS DOMINICANOS CON 57/100 CENTAVOS</t>
  </si>
  <si>
    <t>UN MILLON CIENTO SETENTA Y CUATRO MIL SEISCIENTOS CINCO PESOS DOMINICANOS CON 28/100 CENTAVOS</t>
  </si>
  <si>
    <t>SUPLIDORES B Y D SRL</t>
  </si>
  <si>
    <t>DIECISIETE MIL OCHOCIENTOS VEINTE PESOS DOMINICANOS CON 0/100 CENTAVOS</t>
  </si>
  <si>
    <t>UN MILLON QUINIENTOS CINCUENTA Y UN MIL QUINIENTOS VEINTISEIS PESOS DOMINICANOS CON 0/100 CENTAVOS</t>
  </si>
  <si>
    <t>CIENTO CUARENTA MIL NOVECIENTOS CINCUENTA Y SIETE PESOS DOMINICANOS CON 85/100 CENTAVOS</t>
  </si>
  <si>
    <t>UN MILLON CUATROCIENTOS DIEZ MIL QUINIENTOS SESENTA Y OCHO PESOS DOMINICANOS CON 15/100 CENTAVOS</t>
  </si>
  <si>
    <t>TRESCIENTOS DIEZ MIL TRESCIENTOS CINCO PESOS DOMINICANOS CON 20/100 CENTAVOS</t>
  </si>
  <si>
    <t>QUINCE MIL QUINIENTOS QUINCE PESOS DOMINICANOS CON 26/100 CENTAVOS</t>
  </si>
  <si>
    <t>UN MILLON DOSCIENTOS CUARENTA Y UN MIL DOSCIENTOS VEINTE PESOS DOMINICANOS CON 80/100 CENTAVOS</t>
  </si>
  <si>
    <t>SUPLIDORES RMS SRL</t>
  </si>
  <si>
    <t>VEINTE MIL SEISCIENTOS SESENTA Y CUATRO PESOS DOMINICANOS CON 0/100 CENTAVOS</t>
  </si>
  <si>
    <t>SETENTA Y OCHO MIL SETECIENTOS SESENTA Y SIETE PESOS DOMINICANOS CON 0/100 CENTAVOS</t>
  </si>
  <si>
    <t>OCHO MIL OCHOCIENTOS OCHO PESOS DOMINICANOS CON 80/100 CENTAVOS</t>
  </si>
  <si>
    <t>CUARENTA Y UN MIL OCHOCIENTOS PESOS DOMINICANOS CON 0/100 CENTAVOS</t>
  </si>
  <si>
    <t>CINCUENTA Y SEIS MIL SEISCIENTOS VEINTIOCHO PESOS DOMINICANOS CON 0/100 CENTAVOS</t>
  </si>
  <si>
    <t>CIENTO OCHO MIL TRESCIENTOS CUARENTA Y CINCO PESOS DOMINICANOS CON 60/100 CENTAVOS</t>
  </si>
  <si>
    <t>VEINTIUN MIL SEISCIENTOS PESOS DOMINICANOS CON 0/100 CENTAVOS</t>
  </si>
  <si>
    <t>TRESCIENTOS CUARENTA Y OCHO MIL CUATROCIENTOS OCHENTA PESOS DOMINICANOS CON 0/100 CENTAVOS</t>
  </si>
  <si>
    <t>UN MILLON TRESCIENTOS OCHENTA Y SIETE MIL SETECIENTOS SESENTA Y DOS PESOS DOMINICANOS CON 60/100 CENTAVOS</t>
  </si>
  <si>
    <t>OCHENTA Y CUATRO MIL OCHENTA Y SIETE PESOS DOMINICANOS CON 8/100 CENTAVOS</t>
  </si>
  <si>
    <t>UN MILLON TRESCIENTOS TRES MIL SEISCIENTOS SETENTA Y CINCO PESOS DOMINICANOS CON 52/100 CENTAVOS</t>
  </si>
  <si>
    <t>DOSCIENTOS SETENTA Y SIETE MIL QUINIENTOS CINCUENTA Y DOS PESOS DOMINICANOS CON 52/100 CENTAVOS</t>
  </si>
  <si>
    <t>TRECE MIL OCHOCIENTOS SETENTA Y SIETE PESOS DOMINICANOS CON 63/100 CENTAVOS</t>
  </si>
  <si>
    <t>UN MILLON CIENTO DIEZ MIL DOSCIENTOS DIEZ PESOS DOMINICANOS CON 8/100 CENTAVOS</t>
  </si>
  <si>
    <t>TRIPORTI SRL</t>
  </si>
  <si>
    <t>CIENTO OCHENTA Y CUATRO MIL SEISCIENTOS ONCE PESOS DOMINICANOS CON 0/100 CENTAVOS</t>
  </si>
  <si>
    <t>CIENTO TREINTA Y SIETE MIL TREINTA Y TRES PESOS DOMINICANOS CON 0/100 CENTAVOS</t>
  </si>
  <si>
    <t>NOVENTA Y OCHO MIL SEISCIENTOS SETENTA PESOS DOMINICANOS CON 0/100 CENTAVOS</t>
  </si>
  <si>
    <t>CIENTO OCHENTA Y OCHO MIL SETECIENTOS OCHENTA Y CUATRO PESOS DOMINICANOS CON 0/100 CENTAVOS</t>
  </si>
  <si>
    <t>NOVENTA Y UN MIL OCHENTA PESOS DOMINICANOS CON 0/100 CENTAVOS</t>
  </si>
  <si>
    <t>SEISCIENTOS SIETE MIL DOSCIENTOS PESOS DOMINICANOS CON 0/100 CENTAVOS</t>
  </si>
  <si>
    <t>CIENTO VEINTICUATRO MIL QUINIENTOS NUEVE PESOS DOMINICANOS CON 0/100 CENTAVOS</t>
  </si>
  <si>
    <t>SETENTA MIL SEISCIENTOS VEINTE PESOS DOMINICANOS CON 0/100 CENTAVOS</t>
  </si>
  <si>
    <t>UN MILLON NOVECIENTOS TREINTA Y SEIS MIL SEISCIENTOS SESENTA Y OCHO PESOS DOMINICANOS CON 20/100 CENTAVOS</t>
  </si>
  <si>
    <t>CIEN MIL CUATROCIENTOS CUARENTA Y SEIS PESOS DOMINICANOS CON 97/100 CENTAVOS</t>
  </si>
  <si>
    <t>UN MILLON OCHOCIENTOS TREINTA Y SEIS MIL DOSCIENTOS VEINTIUN PESOS DOMINICANOS CON 23/100 CENTAVOS</t>
  </si>
  <si>
    <t>TRESCIENTOS OCHENTA Y SIETE MIL TRESCIENTOS TREINTA Y TRES PESOS DOMINICANOS CON 64/100 CENTAVOS</t>
  </si>
  <si>
    <t>DIECINUEVE MIL TRESCIENTOS SESENTA Y SEIS PESOS DOMINICANOS CON 68/100 CENTAVOS</t>
  </si>
  <si>
    <t>UN MILLON QUINIENTOS CUARENTA Y NUEVE MIL TRESCIENTOS TREINTA Y CUATRO PESOS DOMINICANOS CON 56/100 CENTAVOS</t>
  </si>
  <si>
    <t>ACOSFERNA SRL</t>
  </si>
  <si>
    <t>NUEVE MIL DOSCIENTOS CUARENTA PESOS DOMINICANOS CON 0/100 CENTAVOS</t>
  </si>
  <si>
    <t>CIENTO CUARENTA Y SEIS MIL SETECIENTOS CUARENTA Y CUATRO PESOS DOMINICANOS CON 0/100 CENTAVOS</t>
  </si>
  <si>
    <t>ONCE MIL SEISCIENTOS VEINTE PESOS DOMINICANOS CON 0/100 CENTAVOS</t>
  </si>
  <si>
    <t>DOSCIENTOS OCHENTA MIL OCHENTA Y CUATRO PESOS DOMINICANOS CON 80/100 CENTAVOS</t>
  </si>
  <si>
    <t>TREINTA Y NUEVE MIL TRESCIENTOS NUEVE PESOS DOMINICANOS CON 20/100 CENTAVOS</t>
  </si>
  <si>
    <t>TREINTA Y OCHO MIL OCHOCIENTOS TREINTA PESOS DOMINICANOS CON 0/100 CENTAVOS</t>
  </si>
  <si>
    <t>NOVENTA Y SEIS MIL QUINIENTOS OCHENTA PESOS DOMINICANOS CON 80/100 CENTAVOS</t>
  </si>
  <si>
    <t>CUARENTA Y SEIS MIL DOSCIENTOS CINCUENTA Y SEIS PESOS DOMINICANOS CON 0/100 CENTAVOS</t>
  </si>
  <si>
    <t>TRESCIENTOS VEINTICINCO MIL SEISCIENTOS SIETE PESOS DOMINICANOS CON 20/100 CENTAVOS</t>
  </si>
  <si>
    <t>CUARENTA MIL SETECIENTOS CINCUENTA Y OCHO PESOS DOMINICANOS CON 40/100 CENTAVOS</t>
  </si>
  <si>
    <t>DOSCIENTOS DOS MIL CUATROCIENTOS PESOS DOMINICANOS CON 0/100 CENTAVOS</t>
  </si>
  <si>
    <t>UN MILLON OCHOCIENTOS SESENTA Y NUEVE MIL NOVECIENTOS OCHENTA Y NUEVE PESOS DOMINICANOS CON 60/100 CENTAVOS</t>
  </si>
  <si>
    <t>CIENTO CINCUENTA Y DOS MIL TRESCIENTOS NOVENTA Y SEIS PESOS DOMINICANOS CON 63/100 CENTAVOS</t>
  </si>
  <si>
    <t>UN MILLON SETECIENTOS DIECISIETE MIL QUINIENTOS NOVENTA Y DOS PESOS DOMINICANOS CON 97/100 CENTAVOS</t>
  </si>
  <si>
    <t>TRESCIENTOS SETENTA Y TRES MIL NOVECIENTOS NOVENTA Y SIETE PESOS DOMINICANOS CON 92/100 CENTAVOS</t>
  </si>
  <si>
    <t>DIECIOCHO MIL SEISCIENTOS NOVENTA Y NUEVE PESOS DOMINICANOS CON 90/100 CENTAVOS</t>
  </si>
  <si>
    <t>UN MILLON CUATROCIENTOS NOVENTA Y CINCO MIL NOVECIENTOS NOVENTA Y UN PESOS DOMINICANOS CON 68/100 CENTAVOS</t>
  </si>
  <si>
    <t>ALFREINDUSTRIA EIRL</t>
  </si>
  <si>
    <t>NOVENTA Y OCHO MIL SEISCIENTOS NOVENTA Y CINCO PESOS DOMINICANOS CON 20/100 CENTAVOS</t>
  </si>
  <si>
    <t>TRESCIENTOS VEINTISIETE MIL VEINTICINCO PESOS DOMINICANOS CON 20/100 CENTAVOS</t>
  </si>
  <si>
    <t>DOSCIENTOS CUARENTA Y TRES MIL OCHOCIENTOS CINCUENTA Y CUATRO PESOS DOMINICANOS CON 0/100 CENTAVOS</t>
  </si>
  <si>
    <t>DIECISEIS MIL DOSCIENTOS SESENTA Y OCHO PESOS DOMINICANOS CON 0/100 CENTAVOS</t>
  </si>
  <si>
    <t>CUATROCIENTOS CATORCE MIL TREINTA Y OCHO PESOS DOMINICANOS CON 40/100 CENTAVOS</t>
  </si>
  <si>
    <t>SETENTA Y SEIS MIL DOSCIENTOS SETENTA Y DOS PESOS DOMINICANOS CON 0/100 CENTAVOS</t>
  </si>
  <si>
    <t>SESENTA Y SIETE MIL SEISCIENTOS CINCUENTA PESOS DOMINICANOS CON 0/100 CENTAVOS</t>
  </si>
  <si>
    <t>CIENTO SETENTA Y CINCO MIL OCHOCIENTOS NOVENTA PESOS DOMINICANOS CON 0/100 CENTAVOS</t>
  </si>
  <si>
    <t>CIENTO SESENTA Y OCHO MIL DOSCIENTOS SESENTA Y CUATRO PESOS DOMINICANOS CON 0/100 CENTAVOS</t>
  </si>
  <si>
    <t>CIENTO SESENTA Y DOS MIL TRESCIENTOS SESENTA PESOS DOMINICANOS CON 0/100 CENTAVOS</t>
  </si>
  <si>
    <t>QUINIENTOS SESENTA Y SIETE MIL DOSCIENTOS SETENTA Y SEIS PESOS DOMINICANOS CON 0/100 CENTAVOS</t>
  </si>
  <si>
    <t>CIENTO DIECISIETE MIL CUATROCIENTOS OCHENTA PESOS DOMINICANOS CON 0/100 CENTAVOS</t>
  </si>
  <si>
    <t>SESENTA Y SIETE MIL SEISCIENTOS CUARENTA Y UN PESOS DOMINICANOS CON 60/100 CENTAVOS</t>
  </si>
  <si>
    <t>DOSCIENTOS NOVENTA Y NUEVE MIL DOSCIENTOS PESOS DOMINICANOS CON 0/100 CENTAVOS</t>
  </si>
  <si>
    <t>TRES MILLONES NUEVE MIL TRESCIENTOS VEINTISIETE PESOS DOMINICANOS CON 60/100 CENTAVOS</t>
  </si>
  <si>
    <t>DOSCIENTOS VEINTINUEVE MIL CIENTO TREINTA Y CINCO PESOS DOMINICANOS CON 74/100 CENTAVOS</t>
  </si>
  <si>
    <t>DOS MILLONES SETECIENTOS OCHENTA MIL CIENTO NOVENTA Y UN PESOS DOMINICANOS CON 86/100 CENTAVOS</t>
  </si>
  <si>
    <t>SEISCIENTOS UN MIL OCHOCIENTOS SESENTA Y CINCO PESOS DOMINICANOS CON 52/100 CENTAVOS</t>
  </si>
  <si>
    <t>TREINTA MIL NOVENTA Y TRES PESOS DOMINICANOS CON 28/100 CENTAVOS</t>
  </si>
  <si>
    <t>DOS MILLONES CUATROCIENTOS SIETE MIL CUATROCIENTOS SESENTA Y DOS PESOS DOMINICANOS CON 8/100 CENTAVOS</t>
  </si>
  <si>
    <t>ALJOMIX IMPORT ENTERPRISE SRL</t>
  </si>
  <si>
    <t>TREINTA Y UN MIL QUINIENTOS SETENTA PESOS DOMINICANOS CON 0/100 CENTAVOS</t>
  </si>
  <si>
    <t>SETENTA Y OCHO MIL QUINIENTOS VEINTITRES PESOS DOMINICANOS CON 20/100 CENTAVOS</t>
  </si>
  <si>
    <t>DOSCIENTOS SESENTA Y CUATRO MIL SETECIENTOS VEINTIOCHO PESOS DOMINICANOS CON 80/100 CENTAVOS</t>
  </si>
  <si>
    <t>UN MILLON CUATROCIENTOS DIECISIETE MIL CUARENTA Y NUEVE PESOS DOMINICANOS CON 20/100 CENTAVOS</t>
  </si>
  <si>
    <t>CIENTO OCHO MIL SETECIENTOS SESENTA Y UN PESOS DOMINICANOS CON 25/100 CENTAVOS</t>
  </si>
  <si>
    <t>UN MILLON TRESCIENTOS OCHO MIL DOSCIENTOS OCHENTA Y SIETE PESOS DOMINICANOS CON 95/100 CENTAVOS</t>
  </si>
  <si>
    <t>DOSCIENTOS OCHENTA Y TRES MIL CUATROCIENTOS NUEVE PESOS DOMINICANOS CON 84/100 CENTAVOS</t>
  </si>
  <si>
    <t>CATORCE MIL CIENTO SETENTA PESOS DOMINICANOS CON 49/100 CENTAVOS</t>
  </si>
  <si>
    <t>UN MILLON CIENTO TREINTA Y TRES MIL SEISCIENTOS TREINTA Y NUEVE PESOS DOMINICANOS CON 36/100 CENTAVOS</t>
  </si>
  <si>
    <t>ALMACEN JUAN MARIA GARCIA SRL</t>
  </si>
  <si>
    <t>VEINTICUATRO MIL SETECIENTOS CINCUENTA PESOS DOMINICANOS CON 0/100 CENTAVOS</t>
  </si>
  <si>
    <t>SESENTA Y CUATRO MIL TRESCIENTOS CINCUENTA PESOS DOMINICANOS CON 0/100 CENTAVOS</t>
  </si>
  <si>
    <t>SESENTA Y UN MIL QUINIENTOS SESENTA PESOS DOMINICANOS CON 0/100 CENTAVOS</t>
  </si>
  <si>
    <t>DOSCIENTOS SIETE MIL QUINIENTOS CUARENTA PESOS DOMINICANOS CON 0/100 CENTAVOS</t>
  </si>
  <si>
    <t>UN MILLON CIENTO VEINTIUN MIL SETECIENTOS TREINTA Y TRES PESOS DOMINICANOS CON 20/100 CENTAVOS</t>
  </si>
  <si>
    <t>OCHENTA Y SIETE MIL CIENTO CINCUENTA Y DOS PESOS DOMINICANOS CON 54/100 CENTAVOS</t>
  </si>
  <si>
    <t>UN MILLON TREINTA Y CUATRO MIL QUINIENTOS OCHENTA PESOS DOMINICANOS CON 66/100 CENTAVOS</t>
  </si>
  <si>
    <t>DOSCIENTOS VEINTICUATRO MIL TRESCIENTOS CUARENTA Y SEIS PESOS DOMINICANOS CON 64/100 CENTAVOS</t>
  </si>
  <si>
    <t>ONCE MIL DOSCIENTOS DIECISIETE PESOS DOMINICANOS CON 33/100 CENTAVOS</t>
  </si>
  <si>
    <t>OCHOCIENTOS NOVENTA Y SIETE MIL TRESCIENTOS OCHENTA Y SEIS PESOS DOMINICANOS CON 56/100 CENTAVOS</t>
  </si>
  <si>
    <t>AMIGOS 24 HORAS FOOD FACTORY SRL</t>
  </si>
  <si>
    <t>VEINTIDOS MIL TRESCIENTOS TREINTA PESOS DOMINICANOS CON 0/100 CENTAVOS</t>
  </si>
  <si>
    <t>CINCUENTA Y OCHO MIL CINCUENTA Y OCHO PESOS DOMINICANOS CON 0/100 CENTAVOS</t>
  </si>
  <si>
    <t>CINCUENTA Y CINCO MIL QUINIENTOS CUARENTA PESOS DOMINICANOS CON 80/100 CENTAVOS</t>
  </si>
  <si>
    <t>CINCUENTA Y TRES MIL QUINIENTOS NOVENTA Y DOS PESOS DOMINICANOS CON 0/100 CENTAVOS</t>
  </si>
  <si>
    <t>CIENTO OCHENTA Y SIETE MIL DOSCIENTOS CUARENTA Y SIETE PESOS DOMINICANOS CON 20/100 CENTAVOS</t>
  </si>
  <si>
    <t>UN MILLON OCHENTA Y DOS MIL NOVECIENTOS CINCUENTA Y CUATRO PESOS DOMINICANOS CON 80/100 CENTAVOS</t>
  </si>
  <si>
    <t>OCHENTA Y NUEVE MIL TRES PESOS DOMINICANOS CON 26/100 CENTAVOS</t>
  </si>
  <si>
    <t>NOVECIENTOS NOVENTA Y TRES MIL NOVECIENTOS CINCUENTA Y UN PESOS DOMINICANOS CON 54/100 CENTAVOS</t>
  </si>
  <si>
    <t>DOSCIENTOS DIECISEIS MIL QUINIENTOS NOVENTA PESOS DOMINICANOS CON 96/100 CENTAVOS</t>
  </si>
  <si>
    <t>DIEZ MIL OCHOCIENTOS VEINTINUEVE PESOS DOMINICANOS CON 55/100 CENTAVOS</t>
  </si>
  <si>
    <t>OCHOCIENTOS SESENTA Y SEIS MIL TRESCIENTOS SESENTA Y TRES PESOS DOMINICANOS CON 84/100 CENTAVOS</t>
  </si>
  <si>
    <t>ANARIAN CONSTRUCCIONES E INVERSIONES SRL</t>
  </si>
  <si>
    <t>CUARENTA Y UN MIL CUARENTA PESOS DOMINICANOS CON 0/100 CENTAVOS</t>
  </si>
  <si>
    <t>CIENTO TREINTA Y OCHO MIL TRESCIENTOS SESENTA PESOS DOMINICANOS CON 0/100 CENTAVOS</t>
  </si>
  <si>
    <t>SETECIENTOS NOVENTA Y CUATRO MIL DOSCIENTOS SETENTA Y OCHO PESOS DOMINICANOS CON 40/100 CENTAVOS</t>
  </si>
  <si>
    <t>SESENTA Y CUATRO MIL DOSCIENTOS OCHENTA PESOS DOMINICANOS CON 28/100 CENTAVOS</t>
  </si>
  <si>
    <t>SETECIENTOS VEINTINUEVE MIL NOVECIENTOS NOVENTA Y OCHO PESOS DOMINICANOS CON 12/100 CENTAVOS</t>
  </si>
  <si>
    <t>CIENTO CINCUENTA Y OCHO MIL OCHOCIENTOS CINCUENTA Y CINCO PESOS DOMINICANOS CON 68/100 CENTAVOS</t>
  </si>
  <si>
    <t>SIETE MIL NOVECIENTOS CUARENTA Y DOS PESOS DOMINICANOS CON 78/100 CENTAVOS</t>
  </si>
  <si>
    <t>SEISCIENTOS TREINTA Y CINCO MIL CUATROCIENTOS VEINTIDOS PESOS DOMINICANOS CON 72/100 CENTAVOS</t>
  </si>
  <si>
    <t>ANPLUS SUPLIDORA MULTISERVICE SRL</t>
  </si>
  <si>
    <t>TRECE MIL DOSCIENTOS PESOS DOMINICANOS CON 0/100 CENTAVOS</t>
  </si>
  <si>
    <t>CINCUENTA Y SEIS MIL CIENTO CINCUENTA Y SEIS PESOS DOMINICANOS CON 0/100 CENTAVOS</t>
  </si>
  <si>
    <t>UN MILLON DOSCIENTOS NOVENTA Y SEIS MIL NOVECIENTOS SEIS PESOS DOMINICANOS CON 80/100 CENTAVOS</t>
  </si>
  <si>
    <t>CIENTO TRECE MIL CUATROCIENTOS OCHENTA Y CINCO PESOS DOMINICANOS CON 43/100 CENTAVOS</t>
  </si>
  <si>
    <t>UN MILLON CIENTO OCHENTA Y TRES MIL CUATROCIENTOS VEINTIUN PESOS DOMINICANOS CON 37/100 CENTAVOS</t>
  </si>
  <si>
    <t>DOSCIENTOS CINCUENTA Y NUEVE MIL TRESCIENTOS OCHENTA Y UN PESOS DOMINICANOS CON 36/100 CENTAVOS</t>
  </si>
  <si>
    <t>DOCE MIL NOVECIENTOS SESENTA Y NUEVE PESOS DOMINICANOS CON 7/100 CENTAVOS</t>
  </si>
  <si>
    <t>UN MILLON TREINTA Y SIETE MIL QUINIENTOS VEINTICINCO PESOS DOMINICANOS CON 44/100 CENTAVOS</t>
  </si>
  <si>
    <t>ASCENSO GROUP SRL</t>
  </si>
  <si>
    <t>NOVENTA Y CUATRO MIL NOVECIENTOS CUARENTA Y DOS PESOS DOMINICANOS CON 80/100 CENTAVOS</t>
  </si>
  <si>
    <t>SESENTA Y NUEVE MIL CINCUENTA Y SEIS PESOS DOMINICANOS CON 0/100 CENTAVOS</t>
  </si>
  <si>
    <t>DIECIOCHO MIL NOVECIENTOS VEINTE PESOS DOMINICANOS CON 0/100 CENTAVOS</t>
  </si>
  <si>
    <t>CUARENTA Y SIETE MIL CINCUENTA Y NUEVE PESOS DOMINICANOS CON 20/100 CENTAVOS</t>
  </si>
  <si>
    <t>CUARENTA Y CINCO MIL CUATROCIENTOS OCHO PESOS DOMINICANOS CON 0/100 CENTAVOS</t>
  </si>
  <si>
    <t>CIENTO CINCUENTA Y OCHO MIL SEISCIENTOS CINCUENTA Y DOS PESOS DOMINICANOS CON 80/100 CENTAVOS</t>
  </si>
  <si>
    <t>TREINTA Y TRES MIL PESOS DOMINICANOS CON 0/100 CENTAVOS</t>
  </si>
  <si>
    <t>DIECINUEVE MIL SETENTA Y OCHO PESOS DOMINICANOS CON 40/100 CENTAVOS</t>
  </si>
  <si>
    <t>OCHOCIENTOS CINCUENTA Y NUEVE MIL CIENTO TREINTA Y NUEVE PESOS DOMINICANOS CON 20/100 CENTAVOS</t>
  </si>
  <si>
    <t>SESENTA Y SEIS MIL NOVECIENTOS CINCO PESOS DOMINICANOS CON 5/100 CENTAVOS</t>
  </si>
  <si>
    <t>SETECIENTOS NOVENTA Y DOS MIL DOSCIENTOS TREINTA Y CUATRO PESOS DOMINICANOS CON 15/100 CENTAVOS</t>
  </si>
  <si>
    <t>CIENTO SETENTA Y UN MIL OCHOCIENTOS VEINTISIETE PESOS DOMINICANOS CON 84/100 CENTAVOS</t>
  </si>
  <si>
    <t>OCHO MIL QUINIENTOS NOVENTA Y UN PESOS DOMINICANOS CON 39/100 CENTAVOS</t>
  </si>
  <si>
    <t>SEISCIENTOS OCHENTA Y SIETE MIL TRESCIENTOS ONCE PESOS DOMINICANOS CON 36/100 CENTAVOS</t>
  </si>
  <si>
    <t>ASOCIACION VEGANA DE SERVICIOS AVES SRL</t>
  </si>
  <si>
    <t>VEINTIDOS MIL OCHOCIENTOS OCHENTA PESOS DOMINICANOS CON 0/100 CENTAVOS</t>
  </si>
  <si>
    <t>CINCUENTA Y SEIS MIL NOVECIENTOS OCHO PESOS DOMINICANOS CON 80/100 CENTAVOS</t>
  </si>
  <si>
    <t>CIENTO NOVENTA Y UN MIL OCHOCIENTOS CINCUENTA Y NUEVE PESOS DOMINICANOS CON 20/100 CENTAVOS</t>
  </si>
  <si>
    <t>UN MILLON CUARENTA Y OCHO MIL NOVENTA Y CUATRO PESOS DOMINICANOS CON 0/100 CENTAVOS</t>
  </si>
  <si>
    <t>OCHENTA Y UN MIL CUATROCIENTOS SETENTA Y SIETE PESOS DOMINICANOS CON 72/100 CENTAVOS</t>
  </si>
  <si>
    <t>NOVECIENTOS SESENTA Y SEIS MIL SEISCIENTOS DIECISEIS PESOS DOMINICANOS CON 28/100 CENTAVOS</t>
  </si>
  <si>
    <t>DOSCIENTOS NUEVE MIL SEISCIENTOS DIECIOCHO PESOS DOMINICANOS CON 80/100 CENTAVOS</t>
  </si>
  <si>
    <t>DIEZ MIL CUATROCIENTOS OCHENTA PESOS DOMINICANOS CON 94/100 CENTAVOS</t>
  </si>
  <si>
    <t>OCHOCIENTOS TREINTA Y OCHO MIL CUATROCIENTOS SETENTA Y CINCO PESOS DOMINICANOS CON 20/100 CENTAVOS</t>
  </si>
  <si>
    <t>ASTROGAS PETROLEUM SRL</t>
  </si>
  <si>
    <t>NOVENTA Y TRES MIL OCHOCIENTOS OCHENTA PESOS DOMINICANOS CON 80/100 CENTAVOS</t>
  </si>
  <si>
    <t>DIEZ MIL QUINIENTOS SESENTA PESOS DOMINICANOS CON 0/100 CENTAVOS</t>
  </si>
  <si>
    <t>TRESCIENTOS DOCE MIL NOVECIENTOS CINCUENTA Y NUEVE PESOS DOMINICANOS CON 60/100 CENTAVOS</t>
  </si>
  <si>
    <t>DOSCIENTOS VEINTIOCHO MIL SETECIENTOS CUARENTA Y OCHO PESOS DOMINICANOS CON 0/100 CENTAVOS</t>
  </si>
  <si>
    <t>DIECISIETE MIL CUATROCIENTOS TREINTA PESOS DOMINICANOS CON 0/100 CENTAVOS</t>
  </si>
  <si>
    <t>CUARENTA Y CUATRO MIL NOVECIENTOS VEINTICUATRO PESOS DOMINICANOS CON 80/100 CENTAVOS</t>
  </si>
  <si>
    <t>SETENTA Y TRES MIL QUINIENTOS CUARENTA Y OCHO PESOS DOMINICANOS CON 0/100 CENTAVOS</t>
  </si>
  <si>
    <t>CIENTO SESENTA Y TRES MIL QUINIENTOS NOVENTA Y DOS PESOS DOMINICANOS CON 0/100 CENTAVOS</t>
  </si>
  <si>
    <t>CIENTO CINCUENTA Y UN MIL OCHO PESOS DOMINICANOS CON 0/100 CENTAVOS</t>
  </si>
  <si>
    <t>QUINIENTOS VEINTISIETE MIL SEISCIENTOS DOCE PESOS DOMINICANOS CON 80/100 CENTAVOS</t>
  </si>
  <si>
    <t>CIENTO DIEZ MIL OCHOCIENTOS OCHENTA PESOS DOMINICANOS CON 0/100 CENTAVOS</t>
  </si>
  <si>
    <t>SESENTA Y TRES MIL TRESCIENTOS CINCO PESOS DOMINICANOS CON 60/100 CENTAVOS</t>
  </si>
  <si>
    <t>DOS MILLONES OCHOCIENTOS OCHENTA MIL CIENTO NOVENTA PESOS DOMINICANOS CON 80/100 CENTAVOS</t>
  </si>
  <si>
    <t>DOSCIENTOS VEINTISEIS MIL CIENTO VEINTIUN PESOS DOMINICANOS CON 28/100 CENTAVOS</t>
  </si>
  <si>
    <t>DOS MILLONES SEISCIENTOS CINCUENTA Y CUATRO MIL SESENTA Y NUEVE PESOS DOMINICANOS CON 52/100 CENTAVOS</t>
  </si>
  <si>
    <t>QUINIENTOS SETENTA Y SEIS MIL TREINTA Y OCHO PESOS DOMINICANOS CON 16/100 CENTAVOS</t>
  </si>
  <si>
    <t>VEINTIOCHO MIL OCHOCIENTOS UN PESOS DOMINICANOS CON 91/100 CENTAVOS</t>
  </si>
  <si>
    <t>DOS MILLONES TRESCIENTOS CUATRO MIL CIENTO CINCUENTA Y DOS PESOS DOMINICANOS CON 64/100 CENTAVOS</t>
  </si>
  <si>
    <t>BESTMARKS &amp; COMPANY SRL</t>
  </si>
  <si>
    <t>VEINTIDOS MIL SETECIENTOS SETENTA PESOS DOMINICANOS CON 0/100 CENTAVOS</t>
  </si>
  <si>
    <t>CINCUENTA Y NUEVE MIL DOSCIENTOS DOS PESOS DOMINICANOS CON 0/100 CENTAVOS</t>
  </si>
  <si>
    <t>CINCUENTA Y SEIS MIL SEISCIENTOS TREINTA Y CINCO PESOS DOMINICANOS CON 20/100 CENTAVOS</t>
  </si>
  <si>
    <t>CINCUENTA Y CUATRO MIL SEISCIENTOS CUARENTA Y OCHO PESOS DOMINICANOS CON 0/100 CENTAVOS</t>
  </si>
  <si>
    <t>CIENTO NOVENTA MIL NOVECIENTOS TREINTA Y SEIS PESOS DOMINICANOS CON 80/100 CENTAVOS</t>
  </si>
  <si>
    <t>UN MILLON CIENTO VEINTITRES MIL SEISCIENTOS SETENTA Y CUATRO PESOS DOMINICANOS CON 0/100 CENTAVOS</t>
  </si>
  <si>
    <t>NOVENTA Y TRES MIL OCHOCIENTOS VEINTISEIS PESOS DOMINICANOS CON 7/100 CENTAVOS</t>
  </si>
  <si>
    <t>UN MILLON VEINTINUEVE MIL OCHOCIENTOS CUARENTA Y SIETE PESOS DOMINICANOS CON 93/100 CENTAVOS</t>
  </si>
  <si>
    <t>DOSCIENTOS VEINTICUATRO MIL SETECIENTOS TREINTA Y CUATRO PESOS DOMINICANOS CON 80/100 CENTAVOS</t>
  </si>
  <si>
    <t>ONCE MIL DOSCIENTOS TREINTA Y SEIS PESOS DOMINICANOS CON 74/100 CENTAVOS</t>
  </si>
  <si>
    <t>OCHOCIENTOS NOVENTA Y OCHO MIL NOVECIENTOS TREINTA Y NUEVE PESOS DOMINICANOS CON 20/100 CENTAVOS</t>
  </si>
  <si>
    <t>BISFREITI MULTISERVICIOS SRL</t>
  </si>
  <si>
    <t>VEINTICINCO MIL NOVECIENTOS SESENTA PESOS DOMINICANOS CON 0/100 CENTAVOS</t>
  </si>
  <si>
    <t>SESENTA Y CUATRO MIL QUINIENTOS SESENTA Y NUEVE PESOS DOMINICANOS CON 60/100 CENTAVOS</t>
  </si>
  <si>
    <t>DOSCIENTOS DIECISIETE MIL SEISCIENTOS OCHENTA Y SEIS PESOS DOMINICANOS CON 40/100 CENTAVOS</t>
  </si>
  <si>
    <t>UN MILLON CIENTO NOVENTA Y SIETE MIL CUATROCIENTOS SESENTA Y SEIS PESOS DOMINICANOS CON 0/100 CENTAVOS</t>
  </si>
  <si>
    <t>NOVENTA Y CUATRO MIL QUINIENTOS VEINTIOCHO PESOS DOMINICANOS CON 19/100 CENTAVOS</t>
  </si>
  <si>
    <t>UN MILLON CIENTO DOS MIL NOVECIENTOS TREINTA Y SIETE PESOS DOMINICANOS CON 81/100 CENTAVOS</t>
  </si>
  <si>
    <t>DOSCIENTOS TREINTA Y NUEVE MIL CUATROCIENTOS NOVENTA Y TRES PESOS DOMINICANOS CON 20/100 CENTAVOS</t>
  </si>
  <si>
    <t>ONCE MIL NOVECIENTOS SETENTA Y CUATRO PESOS DOMINICANOS CON 66/100 CENTAVOS</t>
  </si>
  <si>
    <t>NOVECIENTOS CINCUENTA Y SIETE MIL NOVECIENTOS SETENTA Y DOS PESOS DOMINICANOS CON 80/100 CENTAVOS</t>
  </si>
  <si>
    <t>BRITPA SUPLIDORES SRL</t>
  </si>
  <si>
    <t>NOVENTA Y TRES MIL CUATROCIENTOS CINCUENTA Y SEIS PESOS DOMINICANOS CON 0/100 CENTAVOS</t>
  </si>
  <si>
    <t>TRESCIENTOS VEINTISEIS MIL QUINIENTOS VEINTINUEVE PESOS DOMINICANOS CON 60/100 CENTAVOS</t>
  </si>
  <si>
    <t>UN MILLON SETECIENTOS CUARENTA Y DOS MIL DOSCIENTOS OCHENTA Y TRES PESOS DOMINICANOS CON 60/100 CENTAVOS</t>
  </si>
  <si>
    <t>CIENTO TREINTA Y TRES MIL OCHOCIENTOS DIEZ PESOS DOMINICANOS CON 11/100 CENTAVOS</t>
  </si>
  <si>
    <t>UN MILLON SEISCIENTOS OCHO MIL CUATROCIENTOS SETENTA Y TRES PESOS DOMINICANOS CON 49/100 CENTAVOS</t>
  </si>
  <si>
    <t>TRESCIENTOS CUARENTA Y OCHO MIL CUATROCIENTOS CINCUENTA Y SEIS PESOS DOMINICANOS CON 72/100 CENTAVOS</t>
  </si>
  <si>
    <t>DIECISIETE MIL CUATROCIENTOS VEINTIDOS PESOS DOMINICANOS CON 84/100 CENTAVOS</t>
  </si>
  <si>
    <t>UN MILLON TRESCIENTOS NOVENTA Y TRES MIL OCHOCIENTOS VEINTISEIS PESOS DOMINICANOS CON 88/100 CENTAVOS</t>
  </si>
  <si>
    <t>CANARI COCINAS COMERCIALES SRL</t>
  </si>
  <si>
    <t>VEINTIUN MIL DOSCIENTOS TREINTA PESOS DOMINICANOS CON 0/100 CENTAVOS</t>
  </si>
  <si>
    <t>CINCUENTA Y DOS MIL OCHOCIENTOS CUATRO PESOS DOMINICANOS CON 80/100 CENTAVOS</t>
  </si>
  <si>
    <t>CINCUENTA MIL NOVECIENTOS CINCUENTA Y DOS PESOS DOMINICANOS CON 0/100 CENTAVOS</t>
  </si>
  <si>
    <t>CIENTO SETENTA Y OCHO MIL VEINTITRES PESOS DOMINICANOS CON 20/100 CENTAVOS</t>
  </si>
  <si>
    <t>UN MILLON TREINTA Y TRES MIL CUATROCIENTOS VEINTIUN PESOS DOMINICANOS CON 20/100 CENTAVOS</t>
  </si>
  <si>
    <t>OCHENTA Y CUATRO MIL CIENTO CUARENTA Y SIETE PESOS DOMINICANOS CON 31/100 CENTAVOS</t>
  </si>
  <si>
    <t>NOVECIENTOS CUARENTA Y NUEVE MIL DOSCIENTOS SETENTA Y TRES PESOS DOMINICANOS CON 89/100 CENTAVOS</t>
  </si>
  <si>
    <t>DOSCIENTOS SEIS MIL SEISCIENTOS OCHENTA Y CUATRO PESOS DOMINICANOS CON 24/100 CENTAVOS</t>
  </si>
  <si>
    <t>DIEZ MIL TRESCIENTOS TREINTA Y CUATRO PESOS DOMINICANOS CON 21/100 CENTAVOS</t>
  </si>
  <si>
    <t>OCHOCIENTOS VEINTISEIS MIL SETECIENTOS TREINTA Y SEIS PESOS DOMINICANOS CON 96/100 CENTAVOS</t>
  </si>
  <si>
    <t>CEEB S CATERING SRL</t>
  </si>
  <si>
    <t>VEINTITRES MIL SEISCIENTOS CINCUENTA PESOS DOMINICANOS CON 0/100 CENTAVOS</t>
  </si>
  <si>
    <t>CINCUENTA Y OCHO MIL OCHOCIENTOS VEINTICUATRO PESOS DOMINICANOS CON 0/100 CENTAVOS</t>
  </si>
  <si>
    <t>CIENTO NOVENTA Y OCHO MIL TRESCIENTOS DIECISEIS PESOS DOMINICANOS CON 0/100 CENTAVOS</t>
  </si>
  <si>
    <t>UN MILLON SESENTA Y SEIS MIL DOSCIENTOS TREINTA Y NUEVE PESOS DOMINICANOS CON 60/100 CENTAVOS</t>
  </si>
  <si>
    <t>NOVECIENTOS OCHENTA Y CUATRO MIL CIENTO VEINTIOCHO PESOS DOMINICANOS CON 92/100 CENTAVOS</t>
  </si>
  <si>
    <t>DOSCIENTOS TRECE MIL DOSCIENTOS CUARENTA Y SIETE PESOS DOMINICANOS CON 92/100 CENTAVOS</t>
  </si>
  <si>
    <t>DIEZ MIL SEISCIENTOS SESENTA Y DOS PESOS DOMINICANOS CON 40/100 CENTAVOS</t>
  </si>
  <si>
    <t>OCHOCIENTOS CINCUENTA Y DOS MIL NOVECIENTOS NOVENTA Y UN PESOS DOMINICANOS CON 68/100 CENTAVOS</t>
  </si>
  <si>
    <t>CETIOSA EIRL</t>
  </si>
  <si>
    <t>VEINTINUEVE MIL OCHOCIENTOS DIEZ PESOS DOMINICANOS CON 0/100 CENTAVOS</t>
  </si>
  <si>
    <t>SETENTA Y SIETE MIL QUINIENTOS SEIS PESOS DOMINICANOS CON 0/100 CENTAVOS</t>
  </si>
  <si>
    <t>SETENTA Y CUATRO MIL CIENTO CUARENTA Y CINCO PESOS DOMINICANOS CON 60/100 CENTAVOS</t>
  </si>
  <si>
    <t>SETENTA Y UN MIL QUINIENTOS CUARENTA Y CUATRO PESOS DOMINICANOS CON 0/100 CENTAVOS</t>
  </si>
  <si>
    <t>DOSCIENTOS CUARENTA Y NUEVE MIL NOVECIENTOS SETENTA PESOS DOMINICANOS CON 40/100 CENTAVOS</t>
  </si>
  <si>
    <t>UN MILLON TRESCIENTOS VEINTICUATRO MIL CUATROCIENTOS NOVENTA Y DOS PESOS DOMINICANOS CON 0/100 CENTAVOS</t>
  </si>
  <si>
    <t>UN MILLON DOSCIENTOS VEINTITRES MIL SETECIENTOS TREINTA Y NUEVE PESOS DOMINICANOS CON 35/100 CENTAVOS</t>
  </si>
  <si>
    <t>DOSCIENTOS SESENTA Y CUATRO MIL OCHOCIENTOS NOVENTA Y OCHO PESOS DOMINICANOS CON 40/100 CENTAVOS</t>
  </si>
  <si>
    <t>TRECE MIL DOSCIENTOS CUARENTA Y CUATRO PESOS DOMINICANOS CON 92/100 CENTAVOS</t>
  </si>
  <si>
    <t>UN MILLON CINCUENTA Y NUEVE MIL QUINIENTOS NOVENTA Y TRES PESOS DOMINICANOS CON 60/100 CENTAVOS</t>
  </si>
  <si>
    <t>CLEAN DEPOT SRL</t>
  </si>
  <si>
    <t>COMERCIAL JOSE RAMIREZ SRL</t>
  </si>
  <si>
    <t>TREINTA Y CUATRO MIL SEISCIENTOS CINCUENTA PESOS DOMINICANOS CON 0/100 CENTAVOS</t>
  </si>
  <si>
    <t>NOVENTA MIL NOVENTA PESOS DOMINICANOS CON 0/100 CENTAVOS</t>
  </si>
  <si>
    <t>OCHENTA Y SEIS MIL CIENTO OCHENTA Y CUATRO PESOS DOMINICANOS CON 0/100 CENTAVOS</t>
  </si>
  <si>
    <t>OCHENTA Y TRES MIL CIENTO SESENTA PESOS DOMINICANOS CON 0/100 CENTAVOS</t>
  </si>
  <si>
    <t>DOSCIENTOS NOVENTA MIL QUINIENTOS CINCUENTA Y SEIS PESOS DOMINICANOS CON 0/100 CENTAVOS</t>
  </si>
  <si>
    <t>UN MILLON SEISCIENTOS VEINTE MIL QUINIENTOS OCHENTA Y CUATRO PESOS DOMINICANOS CON 0/100 CENTAVOS</t>
  </si>
  <si>
    <t>CIENTO VEINTIOCHO MIL QUINIENTOS TREINTA Y CUATRO PESOS DOMINICANOS CON 60/100 CENTAVOS</t>
  </si>
  <si>
    <t>UN MILLON CUATROCIENTOS NOVENTA Y DOS MIL CUARENTA Y NUEVE PESOS DOMINICANOS CON 40/100 CENTAVOS</t>
  </si>
  <si>
    <t>TRESCIENTOS VEINTICUATRO MIL CIENTO DIECISEIS PESOS DOMINICANOS CON 80/100 CENTAVOS</t>
  </si>
  <si>
    <t>DIECISEIS MIL DOSCIENTOS CINCO PESOS DOMINICANOS CON 84/100 CENTAVOS</t>
  </si>
  <si>
    <t>UN MILLON DOSCIENTOS NOVENTA Y SEIS MIL CUATROCIENTOS SESENTA Y SIETE PESOS DOMINICANOS CON 20/100 CENTAVOS</t>
  </si>
  <si>
    <t>COMERCIAL KATHLURA GARCIA SRL</t>
  </si>
  <si>
    <t>CINCUENTA MIL QUINIENTOS CINCUENTA Y UN PESOS DOMINICANOS CON 20/100 CENTAVOS</t>
  </si>
  <si>
    <t>VEINTISIETE MIL TRESCIENTOS NOVENTA PESOS DOMINICANOS CON 0/100 CENTAVOS</t>
  </si>
  <si>
    <t>SESENTA Y OCHO MIL CIENTO VEINTISEIS PESOS DOMINICANOS CON 40/100 CENTAVOS</t>
  </si>
  <si>
    <t>SESENTA Y CINCO MIL SETECIENTOS TREINTA Y SEIS PESOS DOMINICANOS CON 0/100 CENTAVOS</t>
  </si>
  <si>
    <t>DOSCIENTOS VEINTINUEVE MIL SEISCIENTOS SETENTA Y SIETE PESOS DOMINICANOS CON 60/100 CENTAVOS</t>
  </si>
  <si>
    <t>UN MILLON TRESCIENTOS NOVENTA Y UN MIL SEISCIENTOS SESENTA Y NUEVE PESOS DOMINICANOS CON 20/100 CENTAVOS</t>
  </si>
  <si>
    <t>CIENTO DIECIOCHO MIL SEISCIENTOS VEINTIDOS PESOS DOMINICANOS CON 18/100 CENTAVOS</t>
  </si>
  <si>
    <t>UN MILLON DOSCIENTOS SETENTA Y TRES MIL CUARENTA Y SIETE PESOS DOMINICANOS CON 2/100 CENTAVOS</t>
  </si>
  <si>
    <t>DOSCIENTOS SETENTA Y OCHO MIL TRESCIENTOS TREINTA Y TRES PESOS DOMINICANOS CON 84/100 CENTAVOS</t>
  </si>
  <si>
    <t>TRECE MIL NOVECIENTOS DIECISEIS PESOS DOMINICANOS CON 69/100 CENTAVOS</t>
  </si>
  <si>
    <t>UN MILLON CIENTO TRECE MIL TRESCIENTOS TREINTA Y CINCO PESOS DOMINICANOS CON 36/100 CENTAVOS</t>
  </si>
  <si>
    <t>COMERCIAL MELISSA LOPEZ SRL</t>
  </si>
  <si>
    <t>VEINTICINCO MIL CIENTO NOVENTA PESOS DOMINICANOS CON 0/100 CENTAVOS</t>
  </si>
  <si>
    <t>SESENTA Y CINCO MIL CUATROCIENTOS NOVENTA Y CUATRO PESOS DOMINICANOS CON 0/100 CENTAVOS</t>
  </si>
  <si>
    <t>SESENTA Y DOS MIL SEISCIENTOS CINCUENTA Y CUATRO PESOS DOMINICANOS CON 40/100 CENTAVOS</t>
  </si>
  <si>
    <t>SESENTA MIL CUATROCIENTOS CINCUENTA Y SEIS PESOS DOMINICANOS CON 0/100 CENTAVOS</t>
  </si>
  <si>
    <t>DOSCIENTOS ONCE MIL DOSCIENTOS VEINTINUEVE PESOS DOMINICANOS CON 60/100 CENTAVOS</t>
  </si>
  <si>
    <t>UN MILLON CIENTO NOVENTA Y DOS MIL TREINTA Y DOS PESOS DOMINICANOS CON 40/100 CENTAVOS</t>
  </si>
  <si>
    <t>NOVENTA Y CINCO MIL CUATROCIENTOS CUARENTA Y DOS PESOS DOMINICANOS CON 36/100 CENTAVOS</t>
  </si>
  <si>
    <t>UN MILLON NOVENTA Y SEIS MIL QUINIENTOS NOVENTA PESOS DOMINICANOS CON 4/100 CENTAVOS</t>
  </si>
  <si>
    <t>DOSCIENTOS TREINTA Y OCHO MIL CUATROCIENTOS SEIS PESOS DOMINICANOS CON 48/100 CENTAVOS</t>
  </si>
  <si>
    <t>ONCE MIL NOVECIENTOS VEINTE PESOS DOMINICANOS CON 32/100 CENTAVOS</t>
  </si>
  <si>
    <t>NOVECIENTOS CINCUENTA Y TRES MIL SEISCIENTOS VEINTICINCO PESOS DOMINICANOS CON 92/100 CENTAVOS</t>
  </si>
  <si>
    <t>COMIDAS Y BEBIDAS IMERA SRL</t>
  </si>
  <si>
    <t>VEINTISEIS MIL CIENTO OCHENTA PESOS DOMINICANOS CON 0/100 CENTAVOS</t>
  </si>
  <si>
    <t>SESENTA Y OCHO MIL SESENTA Y OCHO PESOS DOMINICANOS CON 0/100 CENTAVOS</t>
  </si>
  <si>
    <t>SESENTA Y CINCO MIL CIENTO DIECISEIS PESOS DOMINICANOS CON 80/100 CENTAVOS</t>
  </si>
  <si>
    <t>SESENTA Y DOS MIL OCHOCIENTOS TREINTA Y DOS PESOS DOMINICANOS CON 0/100 CENTAVOS</t>
  </si>
  <si>
    <t>DOSCIENTOS DIECINUEVE MIL QUINIENTOS TREINTA Y UN PESOS DOMINICANOS CON 20/100 CENTAVOS</t>
  </si>
  <si>
    <t>UN MILLON DOSCIENTOS CINCUENTA Y OCHO MIL DOSCIENTOS VEINTIOCHO PESOS DOMINICANOS CON 80/100 CENTAVOS</t>
  </si>
  <si>
    <t>CIENTO DOS MIL TRESCIENTOS SETENTA Y SIETE PESOS DOMINICANOS CON 0/100 CENTAVOS</t>
  </si>
  <si>
    <t>UN MILLON CIENTO CINCUENTA Y CINCO MIL OCHOCIENTOS CINCUENTA Y UN PESOS DOMINICANOS CON 80/100 CENTAVOS</t>
  </si>
  <si>
    <t>DOSCIENTOS CINCUENTA Y UN MIL SEISCIENTOS CUARENTA Y CINCO PESOS DOMINICANOS CON 76/100 CENTAVOS</t>
  </si>
  <si>
    <t>DOCE MIL QUINIENTOS OCHENTA Y DOS PESOS DOMINICANOS CON 29/100 CENTAVOS</t>
  </si>
  <si>
    <t>UN MILLON SEIS MIL QUINIENTOS OCHENTA Y TRES PESOS DOMINICANOS CON 4/100 CENTAVOS</t>
  </si>
  <si>
    <t>COMPAÑIA FAMILIAR DE MUJERES EMPRENDEDORAS COFEM SRL</t>
  </si>
  <si>
    <t>SETENTA Y SIETE MIL TREINTA PESOS DOMINICANOS CON 40/100 CENTAVOS</t>
  </si>
  <si>
    <t>CATORCE MIL QUINIENTOS VEINTE PESOS DOMINICANOS CON 0/100 CENTAVOS</t>
  </si>
  <si>
    <t>CIENTO SETENTA MIL CUATROCIENTOS OCHENTA Y DOS PESOS DOMINICANOS CON 0/100 CENTAVOS</t>
  </si>
  <si>
    <t>TRESCIENTOS CINCUENTA Y TRES MIL CIENTO CINCUENTA PESOS DOMINICANOS CON 40/100 CENTAVOS</t>
  </si>
  <si>
    <t>SESENTA Y UN MIL SETECIENTOS SETENTA Y UN PESOS DOMINICANOS CON 60/100 CENTAVOS</t>
  </si>
  <si>
    <t>CINCUENTA Y SIETE MIL DOSCIENTOS CUATRO PESOS DOMINICANOS CON 0/100 CENTAVOS</t>
  </si>
  <si>
    <t>CUARENTA Y CINCO MIL SETECIENTOS SESENTA PESOS DOMINICANOS CON 0/100 CENTAVOS</t>
  </si>
  <si>
    <t>CIENTO DIECIOCHO MIL NOVECIENTOS SETENTA Y SEIS PESOS DOMINICANOS CON 0/100 CENTAVOS</t>
  </si>
  <si>
    <t>CIENTO NUEVE MIL OCHOCIENTOS VEINTICUATRO PESOS DOMINICANOS CON 0/100 CENTAVOS</t>
  </si>
  <si>
    <t>SESENTA Y DOS MIL SETECIENTOS SETENTA Y SEIS PESOS DOMINICANOS CON 0/100 CENTAVOS</t>
  </si>
  <si>
    <t>TRESCIENTOS OCHENTA Y TRES MIL SETECIENTOS DIECIOCHO PESOS DOMINICANOS CON 40/100 CENTAVOS</t>
  </si>
  <si>
    <t>OCHENTA Y CUATRO MIL CUATROCIENTOS OCHENTA PESOS DOMINICANOS CON 0/100 CENTAVOS</t>
  </si>
  <si>
    <t>CUARENTA Y NUEVE MIL CUATROCIENTOS TREINTA PESOS DOMINICANOS CON 40/100 CENTAVOS</t>
  </si>
  <si>
    <t>DOS MILLONES DOSCIENTOS SETENTA Y DOS MIL SESENTA Y NUEVE PESOS DOMINICANOS CON 60/100 CENTAVOS</t>
  </si>
  <si>
    <t>CIENTO NOVENTA Y DOS MIL DOSCIENTOS CATORCE PESOS DOMINICANOS CON 76/100 CENTAVOS</t>
  </si>
  <si>
    <t>DOS MILLONES SETENTA Y NUEVE MIL OCHOCIENTOS CINCUENTA Y CUATRO PESOS DOMINICANOS CON 84/100 CENTAVOS</t>
  </si>
  <si>
    <t>CUATROCIENTOS CINCUENTA Y CUATRO MIL CUATROCIENTOS TRECE PESOS DOMINICANOS CON 92/100 CENTAVOS</t>
  </si>
  <si>
    <t>VEINTIDOS MIL SETECIENTOS VEINTE PESOS DOMINICANOS CON 70/100 CENTAVOS</t>
  </si>
  <si>
    <t>UN MILLON OCHOCIENTOS DIECISIETE MIL SEISCIENTOS CINCUENTA Y CINCO PESOS DOMINICANOS CON 68/100 CENTAVOS</t>
  </si>
  <si>
    <t>CONGESUR CONGELADO DEL SUR SRL</t>
  </si>
  <si>
    <t>UN MILLON TRESCIENTOS CUARENTA Y CINCO MIL SEISCIENTOS NOVENTA Y CUATRO PESOS DOMINICANOS CON 0/100 CENTAVOS</t>
  </si>
  <si>
    <t>CIENTO OCHO MIL SEISCIENTOS CINCUENTA Y TRES PESOS DOMINICANOS CON 84/100 CENTAVOS</t>
  </si>
  <si>
    <t>UN MILLON DOSCIENTOS TREINTA Y SIETE MIL CUARENTA PESOS DOMINICANOS CON 16/100 CENTAVOS</t>
  </si>
  <si>
    <t>DOSCIENTOS SESENTA Y NUEVE MIL CIENTO TREINTA Y OCHO PESOS DOMINICANOS CON 80/100 CENTAVOS</t>
  </si>
  <si>
    <t>TRECE MIL CUATROCIENTOS CINCUENTA Y SEIS PESOS DOMINICANOS CON 94/100 CENTAVOS</t>
  </si>
  <si>
    <t>UN MILLON SETENTA Y SEIS MIL QUINIENTOS CINCUENTA Y CINCO PESOS DOMINICANOS CON 20/100 CENTAVOS</t>
  </si>
  <si>
    <t>CONSTRUCTORA COESPE SRL</t>
  </si>
  <si>
    <t>CIENTO VEINTISIETE MIL TRESCIENTOS VEINTIDOS PESOS DOMINICANOS CON 0/100 CENTAVOS</t>
  </si>
  <si>
    <t>OCHENTA Y OCHO MIL SEISCIENTOS SESENTA PESOS DOMINICANOS CON 0/100 CENTAVOS</t>
  </si>
  <si>
    <t>OCHENTA Y CUATRO MIL OCHOCIENTOS DIECISEIS PESOS DOMINICANOS CON 0/100 CENTAVOS</t>
  </si>
  <si>
    <t>OCHENTA Y UN MIL OCHOCIENTOS CUARENTA PESOS DOMINICANOS CON 0/100 CENTAVOS</t>
  </si>
  <si>
    <t>DOSCIENTOS OCHENTA Y CINCO MIL NOVECIENTOS CUARENTA Y CUATRO PESOS DOMINICANOS CON 0/100 CENTAVOS</t>
  </si>
  <si>
    <t>UN MILLON SEISCIENTOS SIETE MIL CINCUENTA PESOS DOMINICANOS CON 40/100 CENTAVOS</t>
  </si>
  <si>
    <t>CIENTO VEINTINUEVE MIL SESENTA Y CINCO PESOS DOMINICANOS CON 81/100 CENTAVOS</t>
  </si>
  <si>
    <t>UN MILLON CUATROCIENTOS SETENTA Y SIETE MIL NOVECIENTOS OCHENTA Y CUATRO PESOS DOMINICANOS CON 59/100 CENTAVOS</t>
  </si>
  <si>
    <t>TRESCIENTOS VEINTIUN MIL CUATROCIENTOS DIEZ PESOS DOMINICANOS CON 8/100 CENTAVOS</t>
  </si>
  <si>
    <t>DIECISEIS MIL SETENTA PESOS DOMINICANOS CON 50/100 CENTAVOS</t>
  </si>
  <si>
    <t>UN MILLON DOSCIENTOS OCHENTA Y CINCO MIL SEISCIENTOS CUARENTA PESOS DOMINICANOS CON 32/100 CENTAVOS</t>
  </si>
  <si>
    <t>CRUSTACEANS INVESTMENTS SRL</t>
  </si>
  <si>
    <t>CUARENTA Y CINCO MIL NOVECIENTOS SESENTA Y CUATRO PESOS DOMINICANOS CON 80/100 CENTAVOS</t>
  </si>
  <si>
    <t>CUARENTA Y CUATRO MIL TRESCIENTOS CINCUENTA Y DOS PESOS DOMINICANOS CON 0/100 CENTAVOS</t>
  </si>
  <si>
    <t>CIENTO CINCUENTA Y CUATRO MIL NOVECIENTOS SESENTA Y TRES PESOS DOMINICANOS CON 20/100 CENTAVOS</t>
  </si>
  <si>
    <t>OCHOCIENTOS CINCUENTA Y OCHO MIL OCHENTA Y OCHO PESOS DOMINICANOS CON 0/100 CENTAVOS</t>
  </si>
  <si>
    <t>SESENTA Y OCHO MIL DOSCIENTOS CINCUENTA Y OCHO PESOS DOMINICANOS CON 95/100 CENTAVOS</t>
  </si>
  <si>
    <t>SETECIENTOS OCHENTA Y NUEVE MIL OCHOCIENTOS VEINTINUEVE PESOS DOMINICANOS CON 5/100 CENTAVOS</t>
  </si>
  <si>
    <t>CIENTO SETENTA Y UN MIL SEISCIENTOS DIECISIETE PESOS DOMINICANOS CON 60/100 CENTAVOS</t>
  </si>
  <si>
    <t>OCHO MIL QUINIENTOS OCHENTA PESOS DOMINICANOS CON 88/100 CENTAVOS</t>
  </si>
  <si>
    <t>SEISCIENTOS OCHENTA Y SEIS MIL CUATROCIENTOS SETENTA PESOS DOMINICANOS CON 40/100 CENTAVOS</t>
  </si>
  <si>
    <t>CYMAD GROUPSRL</t>
  </si>
  <si>
    <t>DALLA COMERCIAL SRL</t>
  </si>
  <si>
    <t>DIECISIETE MIL CINCUENTA PESOS DOMINICANOS CON 0/100 CENTAVOS</t>
  </si>
  <si>
    <t>CUARENTA Y CUATRO MIL TRESCIENTOS TREINTA PESOS DOMINICANOS CON 0/100 CENTAVOS</t>
  </si>
  <si>
    <t>CUARENTA Y DOS MIL CUATROCIENTOS OCHO PESOS DOMINICANOS CON 0/100 CENTAVOS</t>
  </si>
  <si>
    <t>CIENTO CUARENTA Y DOS MIL NOVECIENTOS SETENTA Y DOS PESOS DOMINICANOS CON 0/100 CENTAVOS</t>
  </si>
  <si>
    <t>SETECIENTOS SETENTA Y OCHO MIL DOSCIENTOS DIEZ PESOS DOMINICANOS CON 80/100 CENTAVOS</t>
  </si>
  <si>
    <t>SETECIENTOS DIECISIETE MIL TRESCIENTOS SESENTA Y CINCO PESOS DOMINICANOS CON 72/100 CENTAVOS</t>
  </si>
  <si>
    <t>CIENTO CINCUENTA Y CINCO MIL SEISCIENTOS CUARENTA Y DOS PESOS DOMINICANOS CON 16/100 CENTAVOS</t>
  </si>
  <si>
    <t>SIETE MIL SETECIENTOS OCHENTA Y DOS PESOS DOMINICANOS CON 11/100 CENTAVOS</t>
  </si>
  <si>
    <t>SEISCIENTOS VEINTIDOS MIL QUINIENTOS SESENTA Y OCHO PESOS DOMINICANOS CON 64/100 CENTAVOS</t>
  </si>
  <si>
    <t>DALMONTB GOURMET EIRL</t>
  </si>
  <si>
    <t>SETENTA Y DOS MIL DOSCIENTOS DIECISEIS PESOS DOMINICANOS CON 0/100 CENTAVOS</t>
  </si>
  <si>
    <t>CIENTO SETENTA Y SEIS MIL NOVECIENTOS CINCUENTA Y SEIS PESOS DOMINICANOS CON 0/100 CENTAVOS</t>
  </si>
  <si>
    <t>TRESCIENTOS CUATRO MIL CUATROCIENTOS CUARENTA PESOS DOMINICANOS CON 0/100 CENTAVOS</t>
  </si>
  <si>
    <t>CINCUENTA Y CUATRO MIL CUATROCIENTOS OCHENTA PESOS DOMINICANOS CON 0/100 CENTAVOS</t>
  </si>
  <si>
    <t>CUARENTA Y OCHO MIL SETENTA PESOS DOMINICANOS CON 0/100 CENTAVOS</t>
  </si>
  <si>
    <t>CIENTO VEINTICUATRO MIL NOVECIENTOS OCHENTA Y DOS PESOS DOMINICANOS CON 0/100 CENTAVOS</t>
  </si>
  <si>
    <t>CIENTO DIECINUEVE MIL QUINIENTOS SESENTA Y TRES PESOS DOMINICANOS CON 20/100 CENTAVOS</t>
  </si>
  <si>
    <t>CIENTO QUINCE MIL TRESCIENTOS SESENTA Y OCHO PESOS DOMINICANOS CON 0/100 CENTAVOS</t>
  </si>
  <si>
    <t>CUATROCIENTOS TRES MIL OCHENTA Y OCHO PESOS DOMINICANOS CON 80/100 CENTAVOS</t>
  </si>
  <si>
    <t>CUARENTA Y OCHO MIL QUINIENTOS SESENTA Y TRES PESOS DOMINICANOS CON 20/100 CENTAVOS</t>
  </si>
  <si>
    <t>DOSCIENTOS VEINTE MIL PESOS DOMINICANOS CON 0/100 CENTAVOS</t>
  </si>
  <si>
    <t>DOS MILLONES CIENTO SETENTA Y CUATRO MIL DOSCIENTOS VEINTINUEVE PESOS DOMINICANOS CON 20/100 CENTAVOS</t>
  </si>
  <si>
    <t>CIENTO SESENTA Y OCHO MIL DOSCIENTOS VEINTIUN PESOS DOMINICANOS CON 48/100 CENTAVOS</t>
  </si>
  <si>
    <t>DOS MILLONES SEIS MIL SIETE PESOS DOMINICANOS CON 72/100 CENTAVOS</t>
  </si>
  <si>
    <t>CUATROCIENTOS TREINTA Y CUATRO MIL OCHOCIENTOS CUARENTA Y CINCO PESOS DOMINICANOS CON 84/100 CENTAVOS</t>
  </si>
  <si>
    <t>VEINTIUN MIL SETECIENTOS CUARENTA Y DOS PESOS DOMINICANOS CON 29/100 CENTAVOS</t>
  </si>
  <si>
    <t>UN MILLON SETECIENTOS TREINTA Y NUEVE MIL TRESCIENTOS OCHENTA Y TRES PESOS DOMINICANOS CON 36/100 CENTAVOS</t>
  </si>
  <si>
    <t>DE CAORMALI GOURMET SRL</t>
  </si>
  <si>
    <t>VEINTE MIL VEINTE PESOS DOMINICANOS CON 0/100 CENTAVOS</t>
  </si>
  <si>
    <t>CUARENTA Y NUEVE MIL SETECIENTOS NOVENTA Y CINCO PESOS DOMINICANOS CON 20/100 CENTAVOS</t>
  </si>
  <si>
    <t>CIENTO SESENTA Y SIETE MIL OCHOCIENTOS SETENTA Y SEIS PESOS DOMINICANOS CON 80/100 CENTAVOS</t>
  </si>
  <si>
    <t>NOVECIENTOS TREINTA Y UN MIL QUINIENTOS CUARENTA Y SIETE PESOS DOMINICANOS CON 60/100 CENTAVOS</t>
  </si>
  <si>
    <t>OCHOCIENTOS CINCUENTA Y SIETE MIL OCHOCIENTOS NOVENTA Y NUEVE PESOS DOMINICANOS CON 84/100 CENTAVOS</t>
  </si>
  <si>
    <t>CIENTO OCHENTA Y SEIS MIL TRESCIENTOS NUEVE PESOS DOMINICANOS CON 52/100 CENTAVOS</t>
  </si>
  <si>
    <t>NUEVE MIL TRESCIENTOS QUINCE PESOS DOMINICANOS CON 48/100 CENTAVOS</t>
  </si>
  <si>
    <t>SETECIENTOS CUARENTA Y CINCO MIL DOSCIENTOS TREINTA Y OCHO PESOS DOMINICANOS CON 8/100 CENTAVOS</t>
  </si>
  <si>
    <t>DILOMART SRL</t>
  </si>
  <si>
    <t>CUARENTA Y OCHO MIL SEISCIENTOS VEINTE PESOS DOMINICANOS CON 0/100 CENTAVOS</t>
  </si>
  <si>
    <t>CUARENTA Y SEIS MIL QUINIENTOS DOCE PESOS DOMINICANOS CON 0/100 CENTAVOS</t>
  </si>
  <si>
    <t>CIENTO CINCUENTA Y SEIS MIL OCHOCIENTOS OCHO PESOS DOMINICANOS CON 0/100 CENTAVOS</t>
  </si>
  <si>
    <t>OCHOCIENTOS CINCUENTA Y UN MIL SEISCIENTOS NOVENTA PESOS DOMINICANOS CON 80/100 CENTAVOS</t>
  </si>
  <si>
    <t>SESENTA Y SEIS MIL DOSCIENTOS SETENTA Y DOS PESOS DOMINICANOS CON 10/100 CENTAVOS</t>
  </si>
  <si>
    <t>SETECIENTOS OCHENTA Y CINCO MIL CUATROCIENTOS DIECIOCHO PESOS DOMINICANOS CON 70/100 CENTAVOS</t>
  </si>
  <si>
    <t>CIENTO SETENTA MIL TRESCIENTOS TREINTA Y OCHO PESOS DOMINICANOS CON 16/100 CENTAVOS</t>
  </si>
  <si>
    <t>OCHO MIL QUINIENTOS DIECISEIS PESOS DOMINICANOS CON 91/100 CENTAVOS</t>
  </si>
  <si>
    <t>SEISCIENTOS OCHENTA Y UN MIL TRESCIENTOS CINCUENTA Y DOS PESOS DOMINICANOS CON 64/100 CENTAVOS</t>
  </si>
  <si>
    <t>DISTRIBUIDORA DEL CARIBE EIRL</t>
  </si>
  <si>
    <t>TREINTA Y UN MIL NOVECIENTOS PESOS DOMINICANOS CON 0/100 CENTAVOS</t>
  </si>
  <si>
    <t>OCHENTA Y DOS MIL NOVECIENTOS CUARENTA PESOS DOMINICANOS CON 0/100 CENTAVOS</t>
  </si>
  <si>
    <t>SETENTA Y SEIS MIL QUINIENTOS SESENTA PESOS DOMINICANOS CON 0/100 CENTAVOS</t>
  </si>
  <si>
    <t>DOSCIENTOS SESENTA Y SIETE MIL CUATROCIENTOS NOVENTA Y SEIS PESOS DOMINICANOS CON 0/100 CENTAVOS</t>
  </si>
  <si>
    <t>UN MILLON CUATROCIENTOS VEINTISIETE MIL QUINIENTOS DOCE PESOS DOMINICANOS CON 40/100 CENTAVOS</t>
  </si>
  <si>
    <t>CIENTO NUEVE MIL CIENTO CUARENTA Y SEIS PESOS DOMINICANOS CON 40/100 CENTAVOS</t>
  </si>
  <si>
    <t>UN MILLON TRESCIENTOS DIECIOCHO MIL TRESCIENTOS SESENTA Y SEIS PESOS DOMINICANOS CON 0/100 CENTAVOS</t>
  </si>
  <si>
    <t>DOSCIENTOS OCHENTA Y CINCO MIL QUINIENTOS DOS PESOS DOMINICANOS CON 48/100 CENTAVOS</t>
  </si>
  <si>
    <t>CATORCE MIL DOSCIENTOS SETENTA Y CINCO PESOS DOMINICANOS CON 12/100 CENTAVOS</t>
  </si>
  <si>
    <t>UN MILLON CIENTO CUARENTA Y DOS MIL NUEVE PESOS DOMINICANOS CON 92/100 CENTAVOS</t>
  </si>
  <si>
    <t>DISTRIBUIDORA HUED SRL</t>
  </si>
  <si>
    <t>OCHENTA Y CUATRO MIL DOSCIENTOS CINCUENTA Y DOS PESOS DOMINICANOS CON 0/100 CENTAVOS</t>
  </si>
  <si>
    <t>DOSCIENTOS NUEVE MIL TRESCIENTOS VEINTISEIS PESOS DOMINICANOS CON 0/100 CENTAVOS</t>
  </si>
  <si>
    <t>TRECE MIL NOVECIENTOS CUARENTA Y CUATRO PESOS DOMINICANOS CON 0/100 CENTAVOS</t>
  </si>
  <si>
    <t>SESENTA Y CINCO MIL TRESCIENTOS SETENTA Y SEIS PESOS DOMINICANOS CON 0/100 CENTAVOS</t>
  </si>
  <si>
    <t>CINCUENTA Y SIETE MIL SEISCIENTOS CUARENTA PESOS DOMINICANOS CON 0/100 CENTAVOS</t>
  </si>
  <si>
    <t>CIENTO CUARENTA Y NUEVE MIL OCHOCIENTOS SESENTA Y CUATRO PESOS DOMINICANOS CON 0/100 CENTAVOS</t>
  </si>
  <si>
    <t>CIENTO TREINTA Y OCHO MIL TRESCIENTOS TREINTA Y SEIS PESOS DOMINICANOS CON 0/100 CENTAVOS</t>
  </si>
  <si>
    <t>CINCUENTA Y NUEVE MIL CUATROCIENTOS SETENTA Y DOS PESOS DOMINICANOS CON 0/100 CENTAVOS</t>
  </si>
  <si>
    <t>CUATROCIENTOS OCHENTA Y TRES MIL TRESCIENTOS TREINTA Y SIETE PESOS DOMINICANOS CON 60/100 CENTAVOS</t>
  </si>
  <si>
    <t>CIEN MIL TRESCIENTOS VEINTE PESOS DOMINICANOS CON 0/100 CENTAVOS</t>
  </si>
  <si>
    <t>CINCUENTA Y SIETE MIL DOSCIENTOS TREINTA Y CINCO PESOS DOMINICANOS CON 20/100 CENTAVOS</t>
  </si>
  <si>
    <t>DOS MILLONES QUINIENTOS SESENTA Y NUEVE MIL SETECIENTOS VEINTIDOS PESOS DOMINICANOS CON 40/100 CENTAVOS</t>
  </si>
  <si>
    <t>CIENTO NOVENTA Y CINCO MIL NOVECIENTOS VEINTIUN PESOS DOMINICANOS CON 10/100 CENTAVOS</t>
  </si>
  <si>
    <t>DOS MILLONES TRESCIENTOS SETENTA Y TRES MIL OCHOCIENTOS UN PESOS DOMINICANOS CON 30/100 CENTAVOS</t>
  </si>
  <si>
    <t>QUINIENTOS TRECE MIL NOVECIENTOS CUARENTA Y CUATRO PESOS DOMINICANOS CON 48/100 CENTAVOS</t>
  </si>
  <si>
    <t>VEINTICINCO MIL SEISCIENTOS NOVENTA Y SIETE PESOS DOMINICANOS CON 22/100 CENTAVOS</t>
  </si>
  <si>
    <t>DOS MILLONES CINCUENTA Y CINCO MIL SETECIENTOS SETENTA Y SIETE PESOS DOMINICANOS CON 92/100 CENTAVOS</t>
  </si>
  <si>
    <t>DISTRIBUIDORA SAN ROQUE DISANRO SRL</t>
  </si>
  <si>
    <t>VEINTISEIS MIL SEISCIENTOS VEINTE PESOS DOMINICANOS CON 0/100 CENTAVOS</t>
  </si>
  <si>
    <t>SESENTA Y NUEVE MIL DOSCIENTOS DOCE PESOS DOMINICANOS CON 0/100 CENTAVOS</t>
  </si>
  <si>
    <t>SESENTA Y SEIS MIL DOSCIENTOS ONCE PESOS DOMINICANOS CON 20/100 CENTAVOS</t>
  </si>
  <si>
    <t>SESENTA Y TRES MIL OCHOCIENTOS OCHENTA Y OCHO PESOS DOMINICANOS CON 0/100 CENTAVOS</t>
  </si>
  <si>
    <t>DOSCIENTOS VEINTITRES MIL DOSCIENTOS VEINTE PESOS DOMINICANOS CON 80/100 CENTAVOS</t>
  </si>
  <si>
    <t>UN MILLON TRESCIENTOS SETENTA Y TRES MIL NOVECIENTOS CINCUENTA Y SEIS PESOS DOMINICANOS CON 40/100 CENTAVOS</t>
  </si>
  <si>
    <t>CIENTO DIECIOCHO MIL QUINIENTOS SETENTA PESOS DOMINICANOS CON 49/100 CENTAVOS</t>
  </si>
  <si>
    <t>UN MILLON DOSCIENTOS CINCUENTA Y CINCO MIL TRESCIENTOS OCHENTA Y CINCO PESOS DOMINICANOS CON 91/100 CENTAVOS</t>
  </si>
  <si>
    <t>DOSCIENTOS SETENTA Y CUATRO MIL SETECIENTOS NOVENTA Y UN PESOS DOMINICANOS CON 28/100 CENTAVOS</t>
  </si>
  <si>
    <t>TRECE MIL SETECIENTOS TREINTA Y NUEVE PESOS DOMINICANOS CON 56/100 CENTAVOS</t>
  </si>
  <si>
    <t>UN MILLON NOVENTA Y NUEVE MIL CIENTO SESENTA Y CINCO PESOS DOMINICANOS CON 12/100 CENTAVOS</t>
  </si>
  <si>
    <t>EL RINCONCITO DEL CHEF LATINO SRL</t>
  </si>
  <si>
    <t>SETENTA Y CUATRO MIL TRESCIENTOS SESENTA PESOS DOMINICANOS CON 0/100 CENTAVOS</t>
  </si>
  <si>
    <t>SETENTA Y UN MIL CIENTO TREINTA Y SEIS PESOS DOMINICANOS CON 0/100 CENTAVOS</t>
  </si>
  <si>
    <t>SESENTA Y OCHO MIL SEISCIENTOS CUARENTA PESOS DOMINICANOS CON 0/100 CENTAVOS</t>
  </si>
  <si>
    <t>DOSCIENTOS TREINTA Y NUEVE MIL OCHOCIENTOS VEINTICUATRO PESOS DOMINICANOS CON 0/100 CENTAVOS</t>
  </si>
  <si>
    <t>UN MILLON TRESCIENTOS SETENTA Y SIETE MIL QUINIENTOS TREINTA Y SEIS PESOS DOMINICANOS CON 80/100 CENTAVOS</t>
  </si>
  <si>
    <t>CIENTO DOCE MIL NOVENTA Y SEIS PESOS DOMINICANOS CON 35/100 CENTAVOS</t>
  </si>
  <si>
    <t>UN MILLON DOSCIENTOS SESENTA Y CINCO MIL CUATROCIENTOS CUARENTA PESOS DOMINICANOS CON 45/100 CENTAVOS</t>
  </si>
  <si>
    <t>DOSCIENTOS SETENTA Y CINCO MIL QUINIENTOS SIETE PESOS DOMINICANOS CON 36/100 CENTAVOS</t>
  </si>
  <si>
    <t>TRECE MIL SETECIENTOS SETENTA Y CINCO PESOS DOMINICANOS CON 37/100 CENTAVOS</t>
  </si>
  <si>
    <t>UN MILLON CIENTO DOS MIL VEINTINUEVE PESOS DOMINICANOS CON 44/100 CENTAVOS</t>
  </si>
  <si>
    <t>EL SAZON DE EYFA SRL</t>
  </si>
  <si>
    <t>DIECINUEVE MIL TRESCIENTOS SESENTA PESOS DOMINICANOS CON 0/100 CENTAVOS</t>
  </si>
  <si>
    <t>CINCUENTA MIL TRESCIENTOS TREINTA Y SEIS PESOS DOMINICANOS CON 0/100 CENTAVOS</t>
  </si>
  <si>
    <t>CUARENTA Y OCHO MIL CIENTO CINCUENTA Y TRES PESOS DOMINICANOS CON 60/100 CENTAVOS</t>
  </si>
  <si>
    <t>CUARENTA Y SEIS MIL CUATROCIENTOS SESENTA Y CUATRO PESOS DOMINICANOS CON 0/100 CENTAVOS</t>
  </si>
  <si>
    <t>CIENTO SESENTA Y DOS MIL TRESCIENTOS CUARENTA Y DOS PESOS DOMINICANOS CON 40/100 CENTAVOS</t>
  </si>
  <si>
    <t>OCHOCIENTOS SETENTA Y UN MIL TRESCIENTOS CUARENTA Y OCHO PESOS DOMINICANOS CON 40/100 CENTAVOS</t>
  </si>
  <si>
    <t>OCHOCIENTOS CUATRO MIL CUATROCIENTOS CUARENTA Y TRES PESOS DOMINICANOS CON 35/100 CENTAVOS</t>
  </si>
  <si>
    <t>CIENTO SETENTA Y CUATRO MIL DOSCIENTOS SESENTA Y NUEVE PESOS DOMINICANOS CON 68/100 CENTAVOS</t>
  </si>
  <si>
    <t>OCHO MIL SETECIENTOS TRECE PESOS DOMINICANOS CON 48/100 CENTAVOS</t>
  </si>
  <si>
    <t>SEISCIENTOS NOVENTA Y SIETE MIL SETENTA Y OCHO PESOS DOMINICANOS CON 72/100 CENTAVOS</t>
  </si>
  <si>
    <t>ESTRELLA ROJA SRL</t>
  </si>
  <si>
    <t>SESENTA Y CUATRO MIL NOVECIENTOS NOVENTA Y CUATRO PESOS DOMINICANOS CON 40/100 CENTAVOS</t>
  </si>
  <si>
    <t>DOSCIENTOS DIEZ MIL NOVECIENTOS OCHENTA Y CUATRO PESOS DOMINICANOS CON 0/100 CENTAVOS</t>
  </si>
  <si>
    <t>CIENTO CINCUENTA Y SIETE MIL QUINIENTOS TREINTA Y CUATRO PESOS DOMINICANOS CON 0/100 CENTAVOS</t>
  </si>
  <si>
    <t>DOSCIENTOS SESENTA Y SIETE MIL NOVECIENTOS SIETE PESOS DOMINICANOS CON 20/100 CENTAVOS</t>
  </si>
  <si>
    <t>CUARENTA Y NUEVE MIL TREINTA Y DOS PESOS DOMINICANOS CON 0/100 CENTAVOS</t>
  </si>
  <si>
    <t>CUARENTA Y DOS MIL QUINIENTOS SETENTA PESOS DOMINICANOS CON 0/100 CENTAVOS</t>
  </si>
  <si>
    <t>CIENTO DIEZ MIL SEISCIENTOS OCHENTA Y DOS PESOS DOMINICANOS CON 0/100 CENTAVOS</t>
  </si>
  <si>
    <t>CIENTO CINCO MIL OCHOCIENTOS OCHENTA Y TRES PESOS DOMINICANOS CON 20/100 CENTAVOS</t>
  </si>
  <si>
    <t>CIENTO DOS MIL CIENTO SESENTA Y OCHO PESOS DOMINICANOS CON 0/100 CENTAVOS</t>
  </si>
  <si>
    <t>TRESCIENTOS CINCUENTA Y SEIS MIL NOVECIENTOS SESENTA Y OCHO PESOS DOMINICANOS CON 80/100 CENTAVOS</t>
  </si>
  <si>
    <t>CUARENTA Y CUATRO MIL DOSCIENTOS VEINTISIETE PESOS DOMINICANOS CON 20/100 CENTAVOS</t>
  </si>
  <si>
    <t>CIENTO NOVENTA Y TRES MIL SEISCIENTOS PESOS DOMINICANOS CON 0/100 CENTAVOS</t>
  </si>
  <si>
    <t>UN MILLON NOVECIENTOS TREINTA Y SIETE MIL OCHOCIENTOS VEINTIUN PESOS DOMINICANOS CON 60/100 CENTAVOS</t>
  </si>
  <si>
    <t>CIENTO CINCUENTA MIL DOSCIENTOS DOCE PESOS DOMINICANOS CON 47/100 CENTAVOS</t>
  </si>
  <si>
    <t>UN MILLON SETECIENTOS OCHENTA Y SIETE MIL SEISCIENTOS NUEVE PESOS DOMINICANOS CON 13/100 CENTAVOS</t>
  </si>
  <si>
    <t>TRESCIENTOS OCHENTA Y SIETE MIL QUINIENTOS SESENTA Y CUATRO PESOS DOMINICANOS CON 32/100 CENTAVOS</t>
  </si>
  <si>
    <t>DIECINUEVE MIL TRESCIENTOS SETENTA Y OCHO PESOS DOMINICANOS CON 22/100 CENTAVOS</t>
  </si>
  <si>
    <t>UN MILLON QUINIENTOS CINCUENTA MIL DOSCIENTOS CINCUENTA Y SIETE PESOS DOMINICANOS CON 28/100 CENTAVOS</t>
  </si>
  <si>
    <t>EURYS RAFAEL ALMANZAR MARTE EIRL</t>
  </si>
  <si>
    <t>VEINTINUEVE MIL CIENTO CINCUENTA PESOS DOMINICANOS CON 0/100 CENTAVOS</t>
  </si>
  <si>
    <t>SETENTA Y CINCO MIL SETECIENTOS NOVENTA PESOS DOMINICANOS CON 0/100 CENTAVOS</t>
  </si>
  <si>
    <t>SETENTA Y DOS MIL QUINIENTOS CUATRO PESOS DOMINICANOS CON 0/100 CENTAVOS</t>
  </si>
  <si>
    <t>DOSCIENTOS CUARENTA Y CUATRO MIL CUATROCIENTOS TREINTA Y SEIS PESOS DOMINICANOS CON 0/100 CENTAVOS</t>
  </si>
  <si>
    <t>UN MILLON TRESCIENTOS CUARENTA Y UN MIL SETECIENTOS SESENTA Y UN PESOS DOMINICANOS CON 20/100 CENTAVOS</t>
  </si>
  <si>
    <t>CIENTO SEIS MIL DOSCIENTOS NOVENTA Y UN PESOS DOMINICANOS CON 32/100 CENTAVOS</t>
  </si>
  <si>
    <t>UN MILLON DOSCIENTOS TREINTA Y CINCO MIL CUATROCIENTOS SESENTA Y NUEVE PESOS DOMINICANOS CON 88/100 CENTAVOS</t>
  </si>
  <si>
    <t>DOSCIENTOS SESENTA Y OCHO MIL TRESCIENTOS CINCUENTA Y DOS PESOS DOMINICANOS CON 24/100 CENTAVOS</t>
  </si>
  <si>
    <t>TRECE MIL CUATROCIENTOS DIECISIETE PESOS DOMINICANOS CON 61/100 CENTAVOS</t>
  </si>
  <si>
    <t>UN MILLON SETENTA Y TRES MIL CUATROCIENTOS OCHO PESOS DOMINICANOS CON 96/100 CENTAVOS</t>
  </si>
  <si>
    <t>EVEL SUPLIDORES SRL</t>
  </si>
  <si>
    <t>TREINTA Y UN MIL VEINTE PESOS DOMINICANOS CON 0/100 CENTAVOS</t>
  </si>
  <si>
    <t>OCHENTA MIL SEISCIENTOS CINCUENTA Y DOS PESOS DOMINICANOS CON 0/100 CENTAVOS</t>
  </si>
  <si>
    <t>SETENTA Y SIETE MIL CIENTO CINCUENTA Y CINCO PESOS DOMINICANOS CON 20/100 CENTAVOS</t>
  </si>
  <si>
    <t>DOSCIENTOS SESENTA MIL CIENTO DIECISEIS PESOS DOMINICANOS CON 80/100 CENTAVOS</t>
  </si>
  <si>
    <t>UN MILLON CUATROCIENTOS CINCUENTA Y NUEVE MIL CIENTO TREINTA Y DOS PESOS DOMINICANOS CON 80/100 CENTAVOS</t>
  </si>
  <si>
    <t>CIENTO DIECISEIS MIL CUATROCIENTOS CINCUENTA Y DOS PESOS DOMINICANOS CON 88/100 CENTAVOS</t>
  </si>
  <si>
    <t>UN MILLON TRESCIENTOS CUARENTA Y DOS MIL SEISCIENTOS SETENTA Y NUEVE PESOS DOMINICANOS CON 92/100 CENTAVOS</t>
  </si>
  <si>
    <t>DOSCIENTOS NOVENTA Y UN MIL OCHOCIENTOS VEINTISEIS PESOS DOMINICANOS CON 56/100 CENTAVOS</t>
  </si>
  <si>
    <t>CATORCE MIL QUINIENTOS NOVENTA Y UN PESOS DOMINICANOS CON 33/100 CENTAVOS</t>
  </si>
  <si>
    <t>UN MILLON CIENTO SESENTA Y SIETE MIL TRESCIENTOS SEIS PESOS DOMINICANOS CON 24/100 CENTAVOS</t>
  </si>
  <si>
    <t>EVENTOS Y SERVICIOS LUMIOLKY SRL</t>
  </si>
  <si>
    <t>DOSCIENTOS SIETE MIL CUATROCIENTOS SESENTA Y SIETE PESOS DOMINICANOS CON 60/100 CENTAVOS</t>
  </si>
  <si>
    <t>DOSCIENTOS NOVENTA Y DOS MIL DOSCIENTOS SESENTA Y DOS PESOS DOMINICANOS CON 40/100 CENTAVOS</t>
  </si>
  <si>
    <t>CUARENTA MIL OCHOCIENTOS DIEZ PESOS DOMINICANOS CON 0/100 CENTAVOS</t>
  </si>
  <si>
    <t>CIENTO UN MIL QUINIENTOS CINCO PESOS DOMINICANOS CON 60/100 CENTAVOS</t>
  </si>
  <si>
    <t>TRESCIENTOS CUARENTA Y DOS MIL DOSCIENTOS DIEZ PESOS DOMINICANOS CON 40/100 CENTAVOS</t>
  </si>
  <si>
    <t>CUARENTA Y TRES MIL TRESCIENTOS SESENTA PESOS DOMINICANOS CON 0/100 CENTAVOS</t>
  </si>
  <si>
    <t>DOSCIENTOS ONCE MIL DOSCIENTOS PESOS DOMINICANOS CON 0/100 CENTAVOS</t>
  </si>
  <si>
    <t>UN MILLON NOVECIENTOS CUARENTA Y UN MIL CIENTO SESENTA Y OCHO PESOS DOMINICANOS CON 0/100 CENTAVOS</t>
  </si>
  <si>
    <t>CIENTO CINCUENTA Y SIETE MIL TRESCIENTOS CUARENTA Y UN PESOS DOMINICANOS CON 2/100 CENTAVOS</t>
  </si>
  <si>
    <t>UN MILLON SETECIENTOS OCHENTA Y TRES MIL OCHOCIENTOS VEINTISEIS PESOS DOMINICANOS CON 98/100 CENTAVOS</t>
  </si>
  <si>
    <t>TRESCIENTOS OCHENTA Y OCHO MIL DOSCIENTOS TREINTA Y TRES PESOS DOMINICANOS CON 60/100 CENTAVOS</t>
  </si>
  <si>
    <t>DIECINUEVE MIL CUATROCIENTOS ONCE PESOS DOMINICANOS CON 68/100 CENTAVOS</t>
  </si>
  <si>
    <t>UN MILLON QUINIENTOS CINCUENTA Y DOS MIL NOVECIENTOS TREINTA Y CUATRO PESOS DOMINICANOS CON 40/100 CENTAVOS</t>
  </si>
  <si>
    <t>F &amp; P COMERCIAL MULTISERVICE SRL</t>
  </si>
  <si>
    <t>TREINTA Y DOS MIL QUINIENTOS SESENTA PESOS DOMINICANOS CON 0/100 CENTAVOS</t>
  </si>
  <si>
    <t>OCHENTA Y CUATRO MIL SEISCIENTOS CINCUENTA Y SEIS PESOS DOMINICANOS CON 0/100 CENTAVOS</t>
  </si>
  <si>
    <t>SETENTA Y OCHO MIL CIENTO CUARENTA Y CUATRO PESOS DOMINICANOS CON 0/100 CENTAVOS</t>
  </si>
  <si>
    <t>DOSCIENTOS SETENTA Y TRES MIL TREINTA PESOS DOMINICANOS CON 40/100 CENTAVOS</t>
  </si>
  <si>
    <t>UN MILLON CUATROCIENTOS SETENTA MIL OCHOCIENTOS SETENTA Y UN PESOS DOMINICANOS CON 60/100 CENTAVOS</t>
  </si>
  <si>
    <t>UN MILLON TRESCIENTOS CINCUENTA Y SIETE MIL TRESCIENTOS DIECISEIS PESOS DOMINICANOS CON 28/100 CENTAVOS</t>
  </si>
  <si>
    <t>DOSCIENTOS NOVENTA Y CUATRO MIL CIENTO SETENTA Y CUATRO PESOS DOMINICANOS CON 32/100 CENTAVOS</t>
  </si>
  <si>
    <t>CATORCE MIL SETECIENTOS OCHO PESOS DOMINICANOS CON 72/100 CENTAVOS</t>
  </si>
  <si>
    <t>UN MILLON CIENTO SETENTA Y SEIS MIL SEISCIENTOS NOVENTA Y SIETE PESOS DOMINICANOS CON 28/100 CENTAVOS</t>
  </si>
  <si>
    <t>FACTORIA DE MUEBLES DOMINICANOS FMDSRL</t>
  </si>
  <si>
    <t>VEINTIUN MIL SEISCIENTOS SESENTA Y CUATRO PESOS DOMINICANOS CON 80/100 CENTAVOS</t>
  </si>
  <si>
    <t>SETENTA Y TRES MIL OCHOCIENTOS CUARENTA Y CUATRO PESOS DOMINICANOS CON 40/100 CENTAVOS</t>
  </si>
  <si>
    <t>CINCUENTA Y TRES MIL NOVECIENTOS CINCUENTA PESOS DOMINICANOS CON 0/100 CENTAVOS</t>
  </si>
  <si>
    <t>CATORCE MIL NOVECIENTOS SESENTA PESOS DOMINICANOS CON 0/100 CENTAVOS</t>
  </si>
  <si>
    <t>TREINTA Y OCHO MIL OCHOCIENTOS NOVENTA Y SEIS PESOS DOMINICANOS CON 0/100 CENTAVOS</t>
  </si>
  <si>
    <t>TREINTA Y SIETE MIL DOSCIENTOS NUEVE PESOS DOMINICANOS CON 60/100 CENTAVOS</t>
  </si>
  <si>
    <t>TREINTA Y CINCO MIL NOVECIENTOS CUATRO PESOS DOMINICANOS CON 0/100 CENTAVOS</t>
  </si>
  <si>
    <t>CIENTO VEINTICINCO MIL CUATROCIENTOS CUARENTA Y SEIS PESOS DOMINICANOS CON 40/100 CENTAVOS</t>
  </si>
  <si>
    <t>SEISCIENTOS OCHENTA Y DOS MIL CIENTO VEINTISEIS PESOS DOMINICANOS CON 0/100 CENTAVOS</t>
  </si>
  <si>
    <t>CINCUENTA Y TRES MIL CUATROCIENTOS SESENTA Y DOS PESOS DOMINICANOS CON 14/100 CENTAVOS</t>
  </si>
  <si>
    <t>SEISCIENTOS VEINTIOCHO MIL SEISCIENTOS SESENTA Y TRES PESOS DOMINICANOS CON 86/100 CENTAVOS</t>
  </si>
  <si>
    <t>CIENTO TREINTA Y SEIS MIL CUATROCIENTOS VEINTICINCO PESOS DOMINICANOS CON 20/100 CENTAVOS</t>
  </si>
  <si>
    <t>SEIS MIL OCHOCIENTOS VEINTIUN PESOS DOMINICANOS CON 26/100 CENTAVOS</t>
  </si>
  <si>
    <t>QUINIENTOS CUARENTA Y CINCO MIL SETECIENTOS PESOS DOMINICANOS CON 80/100 CENTAVOS</t>
  </si>
  <si>
    <t>FAMILIA SHIREL SRL</t>
  </si>
  <si>
    <t>DIECINUEVE MIL DOSCIENTOS CINCUENTA PESOS DOMINICANOS CON 0/100 CENTAVOS</t>
  </si>
  <si>
    <t>CINCUENTA MIL CINCUENTA PESOS DOMINICANOS CON 0/100 CENTAVOS</t>
  </si>
  <si>
    <t>CUARENTA Y SIETE MIL OCHOCIENTOS OCHENTA PESOS DOMINICANOS CON 0/100 CENTAVOS</t>
  </si>
  <si>
    <t>CIENTO SESENTA Y UN MIL CUATROCIENTOS VEINTE PESOS DOMINICANOS CON 0/100 CENTAVOS</t>
  </si>
  <si>
    <t>NOVECIENTOS SEIS MIL OCHOCIENTOS CINCUENTA PESOS DOMINICANOS CON 0/100 CENTAVOS</t>
  </si>
  <si>
    <t>SETENTA Y DOS MIL DIECINUEVE PESOS DOMINICANOS CON 64/100 CENTAVOS</t>
  </si>
  <si>
    <t>OCHOCIENTOS TREINTA Y CUATRO MIL OCHOCIENTOS TREINTA PESOS DOMINICANOS CON 36/100 CENTAVOS</t>
  </si>
  <si>
    <t>CIENTO OCHENTA Y UN MIL TRESCIENTOS SETENTA PESOS DOMINICANOS CON 0/100 CENTAVOS</t>
  </si>
  <si>
    <t>NUEVE MIL SESENTA Y OCHO PESOS DOMINICANOS CON 50/100 CENTAVOS</t>
  </si>
  <si>
    <t>SETECIENTOS VEINTICINCO MIL CUATROCIENTOS OCHENTA PESOS DOMINICANOS CON 0/100 CENTAVOS</t>
  </si>
  <si>
    <t>FIANMA SOLUSYON SRL</t>
  </si>
  <si>
    <t>SESENTA Y CINCO MIL SEISCIENTOS SESENTA Y CUATRO PESOS DOMINICANOS CON 0/100 CENTAVOS</t>
  </si>
  <si>
    <t>DOSCIENTOS VEINTIUN MIL TRESCIENTOS SETENTA Y SEIS PESOS DOMINICANOS CON 0/100 CENTAVOS</t>
  </si>
  <si>
    <t>UN MILLON DOSCIENTOS CINCUENTA Y CUATRO MIL CIENTO CINCUENTA Y SEIS PESOS DOMINICANOS CON 40/100 CENTAVOS</t>
  </si>
  <si>
    <t>CIENTO UN MIL SESENTA Y UN PESOS DOMINICANOS CON 34/100 CENTAVOS</t>
  </si>
  <si>
    <t>UN MILLON CIENTO CINCUENTA Y TRES MIL NOVENTA Y CINCO PESOS DOMINICANOS CON 6/100 CENTAVOS</t>
  </si>
  <si>
    <t>DOSCIENTOS CINCUENTA MIL OCHOCIENTOS TREINTA Y UN PESOS DOMINICANOS CON 28/100 CENTAVOS</t>
  </si>
  <si>
    <t>DOCE MIL QUINIENTOS CUARENTA Y UN PESOS DOMINICANOS CON 56/100 CENTAVOS</t>
  </si>
  <si>
    <t>UN MILLON TRES MIL TRESCIENTOS VEINTICINCO PESOS DOMINICANOS CON 12/100 CENTAVOS</t>
  </si>
  <si>
    <t>FLOSER GROUP SRL</t>
  </si>
  <si>
    <t>VEINTICUATRO MIL OCHOCIENTOS SESENTA PESOS DOMINICANOS CON 0/100 CENTAVOS</t>
  </si>
  <si>
    <t>SESENTA Y UN MIL OCHOCIENTOS TREINTA Y TRES PESOS DOMINICANOS CON 60/100 CENTAVOS</t>
  </si>
  <si>
    <t>DOSCIENTOS OCHO MIL CUATROCIENTOS SESENTA Y DOS PESOS DOMINICANOS CON 40/100 CENTAVOS</t>
  </si>
  <si>
    <t>UN MILLON CIENTO VEINTITRES MIL SEISCIENTOS NOVENTA Y NUEVE PESOS DOMINICANOS CON 20/100 CENTAVOS</t>
  </si>
  <si>
    <t>UN MILLON TREINTA Y SEIS MIL QUINIENTOS CUARENTA Y SEIS PESOS DOMINICANOS CON 66/100 CENTAVOS</t>
  </si>
  <si>
    <t>DOSCIENTOS VEINTICUATRO MIL SETECIENTOS TREINTA Y NUEVE PESOS DOMINICANOS CON 84/100 CENTAVOS</t>
  </si>
  <si>
    <t>ONCE MIL DOSCIENTOS TREINTA Y SEIS PESOS DOMINICANOS CON 99/100 CENTAVOS</t>
  </si>
  <si>
    <t>OCHOCIENTOS NOVENTA Y OCHO MIL NOVECIENTOS CINCUENTA Y NUEVE PESOS DOMINICANOS CON 36/100 CENTAVOS</t>
  </si>
  <si>
    <t>FULMINEX SRL</t>
  </si>
  <si>
    <t>CINCUENTA Y OCHO MIL OCHENTA PESOS DOMINICANOS CON 0/100 CENTAVOS</t>
  </si>
  <si>
    <t>UN MILLON CUATROCIENTOS SESENTA Y SIETE MIL SETECIENTOS OCHENTA PESOS DOMINICANOS CON 0/100 CENTAVOS</t>
  </si>
  <si>
    <t>CIENTO VEINTICUATRO MIL SETECIENTOS NOVENTA Y TRES PESOS DOMINICANOS CON 79/100 CENTAVOS</t>
  </si>
  <si>
    <t>UN MILLON TRESCIENTOS CUARENTA Y DOS MIL NOVECIENTOS OCHENTA Y SEIS PESOS DOMINICANOS CON 21/100 CENTAVOS</t>
  </si>
  <si>
    <t>DOSCIENTOS NOVENTA Y TRES MIL QUINIENTOS CINCUENTA Y SEIS PESOS DOMINICANOS CON 0/100 CENTAVOS</t>
  </si>
  <si>
    <t>CATORCE MIL SEISCIENTOS SETENTA Y SIETE PESOS DOMINICANOS CON 80/100 CENTAVOS</t>
  </si>
  <si>
    <t>UN MILLON CIENTO SETENTA Y CUATRO MIL DOSCIENTOS VEINTICUATRO PESOS DOMINICANOS CON 0/100 CENTAVOS</t>
  </si>
  <si>
    <t>GARIBALSA GROUP SRL</t>
  </si>
  <si>
    <t>VEINTITRES MIL QUINIENTOS CUARENTA PESOS DOMINICANOS CON 0/100 CENTAVOS</t>
  </si>
  <si>
    <t>CINCUENTA Y OCHO MIL QUINIENTOS CINCUENTA PESOS DOMINICANOS CON 40/100 CENTAVOS</t>
  </si>
  <si>
    <t>CINCUENTA Y SEIS MIL CUATROCIENTOS NOVENTA Y SEIS PESOS DOMINICANOS CON 0/100 CENTAVOS</t>
  </si>
  <si>
    <t>CIENTO NOVENTA Y SIETE MIL TRESCIENTOS NOVENTA Y TRES PESOS DOMINICANOS CON 60/100 CENTAVOS</t>
  </si>
  <si>
    <t>UN MILLON CIENTO TRES MIL CIENTO CUATRO PESOS DOMINICANOS CON 0/100 CENTAVOS</t>
  </si>
  <si>
    <t>OCHENTA Y OCHO MIL SESENTA Y TRES PESOS DOMINICANOS CON 24/100 CENTAVOS</t>
  </si>
  <si>
    <t>UN MILLON QUINCE MIL CUARENTA PESOS DOMINICANOS CON 76/100 CENTAVOS</t>
  </si>
  <si>
    <t>DOSCIENTOS VEINTE MIL SEISCIENTOS VEINTE PESOS DOMINICANOS CON 80/100 CENTAVOS</t>
  </si>
  <si>
    <t>ONCE MIL TREINTA Y UN PESOS DOMINICANOS CON 4/100 CENTAVOS</t>
  </si>
  <si>
    <t>OCHOCIENTOS OCHENTA Y DOS MIL CUATROCIENTOS OCHENTA Y TRES PESOS DOMINICANOS CON 20/100 CENTAVOS</t>
  </si>
  <si>
    <t>GRUPO AGROPECUARIO DON JULIO S R L</t>
  </si>
  <si>
    <t>VEINTIOCHO MIL CIENTO SESENTA PESOS DOMINICANOS CON 0/100 CENTAVOS</t>
  </si>
  <si>
    <t>SETENTA MIL CUARENTA Y UN PESOS DOMINICANOS CON 60/100 CENTAVOS</t>
  </si>
  <si>
    <t>DOSCIENTOS TREINTA Y SEIS MIL CIENTO TREINTA Y CUATRO PESOS DOMINICANOS CON 40/100 CENTAVOS</t>
  </si>
  <si>
    <t>UN MILLON DOSCIENTOS SETENTA Y CUATRO MIL SETECIENTOS TRECE PESOS DOMINICANOS CON 60/100 CENTAVOS</t>
  </si>
  <si>
    <t>NOVENTA Y NUEVE MIL CIENTO UN PESOS DOMINICANOS CON 59/100 CENTAVOS</t>
  </si>
  <si>
    <t>UN MILLON CIENTO SETENTA Y CINCO MIL SEISCIENTOS DOCE PESOS DOMINICANOS CON 1/100 CENTAVOS</t>
  </si>
  <si>
    <t>DOSCIENTOS CINCUENTA Y CUATRO MIL NOVECIENTOS CUARENTA Y DOS PESOS DOMINICANOS CON 72/100 CENTAVOS</t>
  </si>
  <si>
    <t>DOCE MIL SETECIENTOS CUARENTA Y SIETE PESOS DOMINICANOS CON 14/100 CENTAVOS</t>
  </si>
  <si>
    <t>UN MILLON DIECINUEVE MIL SETECIENTOS SETENTA PESOS DOMINICANOS CON 88/100 CENTAVOS</t>
  </si>
  <si>
    <t>GRUPO AZHAR SRL</t>
  </si>
  <si>
    <t>DIECINUEVE MIL NOVECIENTOS DIEZ PESOS DOMINICANOS CON 0/100 CENTAVOS</t>
  </si>
  <si>
    <t>CINCUENTA Y UN MIL SETECIENTOS SESENTA Y SEIS PESOS DOMINICANOS CON 0/100 CENTAVOS</t>
  </si>
  <si>
    <t>CUARENTA Y NUEVE MIL QUINIENTOS VEINTIUN PESOS DOMINICANOS CON 60/100 CENTAVOS</t>
  </si>
  <si>
    <t>CUARENTA Y SIETE MIL SETECIENTOS OCHENTA Y CUATRO PESOS DOMINICANOS CON 0/100 CENTAVOS</t>
  </si>
  <si>
    <t>CIENTO SESENTA Y SEIS MIL NOVECIENTOS CINCUENTA Y CUATRO PESOS DOMINICANOS CON 40/100 CENTAVOS</t>
  </si>
  <si>
    <t>UN MILLON CUARENTA Y UN MIL CUATROCIENTOS CUATRO PESOS DOMINICANOS CON 80/100 CENTAVOS</t>
  </si>
  <si>
    <t>OCHENTA Y NUEVE MIL NOVECIENTOS SETENTA Y TRES PESOS DOMINICANOS CON 63/100 CENTAVOS</t>
  </si>
  <si>
    <t>NOVECIENTOS CINCUENTA Y UN MIL CUATROCIENTOS TREINTA Y UN PESOS DOMINICANOS CON 17/100 CENTAVOS</t>
  </si>
  <si>
    <t>DOSCIENTOS OCHO MIL DOSCIENTOS OCHENTA PESOS DOMINICANOS CON 96/100 CENTAVOS</t>
  </si>
  <si>
    <t>DIEZ MIL CUATROCIENTOS CATORCE PESOS DOMINICANOS CON 5/100 CENTAVOS</t>
  </si>
  <si>
    <t>OCHOCIENTOS TREINTA Y TRES MIL CIENTO VEINTITRES PESOS DOMINICANOS CON 84/100 CENTAVOS</t>
  </si>
  <si>
    <t>GRUPO CABIOCA SRL</t>
  </si>
  <si>
    <t>CUARENTA Y UN MIL DOSCIENTOS CINCUENTA PESOS DOMINICANOS CON 0/100 CENTAVOS</t>
  </si>
  <si>
    <t>CIENTO DOS MIL SEISCIENTOS PESOS DOMINICANOS CON 0/100 CENTAVOS</t>
  </si>
  <si>
    <t>TRESCIENTOS CUARENTA Y CINCO MIL NOVECIENTOS PESOS DOMINICANOS CON 0/100 CENTAVOS</t>
  </si>
  <si>
    <t>UN MILLON OCHOCIENTOS CUARENTA Y SIETE MIL SEISCIENTOS NOVENTA Y SEIS PESOS DOMINICANOS CON 0/100 CENTAVOS</t>
  </si>
  <si>
    <t>CIENTO CUARENTA Y UN MIL OCHOCIENTOS DIECIOCHO PESOS DOMINICANOS CON 71/100 CENTAVOS</t>
  </si>
  <si>
    <t>UN MILLON SETECIENTOS CINCO MIL OCHOCIENTOS SETENTA Y SIETE PESOS DOMINICANOS CON 29/100 CENTAVOS</t>
  </si>
  <si>
    <t>TRESCIENTOS SESENTA Y NUEVE MIL QUINIENTOS TREINTA Y NUEVE PESOS DOMINICANOS CON 20/100 CENTAVOS</t>
  </si>
  <si>
    <t>DIECIOCHO MIL CUATROCIENTOS SETENTA Y SEIS PESOS DOMINICANOS CON 96/100 CENTAVOS</t>
  </si>
  <si>
    <t>UN MILLON CUATROCIENTOS SETENTA Y OCHO MIL CIENTO CINCUENTA Y SEIS PESOS DOMINICANOS CON 80/100 CENTAVOS</t>
  </si>
  <si>
    <t>GRUPO GIRON SRL</t>
  </si>
  <si>
    <t>CINCUENTA Y NUEVE MIL SETECIENTOS SETENTA Y OCHO PESOS DOMINICANOS CON 80/100 CENTAVOS</t>
  </si>
  <si>
    <t>CUARENTA Y CINCO MIL TRESCIENTOS DIECIOCHO PESOS DOMINICANOS CON 0/100 CENTAVOS</t>
  </si>
  <si>
    <t>TRECE MIL SEISCIENTOS VEINTE PESOS DOMINICANOS CON 0/100 CENTAVOS</t>
  </si>
  <si>
    <t>DOCE MIL DOSCIENTOS DIEZ PESOS DOMINICANOS CON 0/100 CENTAVOS</t>
  </si>
  <si>
    <t>TREINTA Y UN MIL SETECIENTOS CUARENTA Y SEIS PESOS DOMINICANOS CON 0/100 CENTAVOS</t>
  </si>
  <si>
    <t>TREINTA MIL TRESCIENTOS SESENTA Y NUEVE PESOS DOMINICANOS CON 60/100 CENTAVOS</t>
  </si>
  <si>
    <t>VEINTINUEVE MIL TRESCIENTOS CUATRO PESOS DOMINICANOS CON 0/100 CENTAVOS</t>
  </si>
  <si>
    <t>CIENTO DOS MIL TRESCIENTOS OCHENTA Y SEIS PESOS DOMINICANOS CON 40/100 CENTAVOS</t>
  </si>
  <si>
    <t>DOCE MIL CIENTO CUARENTA PESOS DOMINICANOS CON 80/100 CENTAVOS</t>
  </si>
  <si>
    <t>QUINIENTOS SETENTA Y UN MIL DOSCIENTOS CUARENTA Y TRES PESOS DOMINICANOS CON 60/100 CENTAVOS</t>
  </si>
  <si>
    <t>CUARENTA Y SEIS MIL DIECISIETE PESOS DOMINICANOS CON 32/100 CENTAVOS</t>
  </si>
  <si>
    <t>QUINIENTOS VEINTICINCO MIL DOSCIENTOS VEINTISEIS PESOS DOMINICANOS CON 28/100 CENTAVOS</t>
  </si>
  <si>
    <t>CIENTO CATORCE MIL DOSCIENTOS CUARENTA Y OCHO PESOS DOMINICANOS CON 72/100 CENTAVOS</t>
  </si>
  <si>
    <t>CINCO MIL SETECIENTOS DOCE PESOS DOMINICANOS CON 44/100 CENTAVOS</t>
  </si>
  <si>
    <t>CUATROCIENTOS CINCUENTA Y SEIS MIL NOVECIENTOS NOVENTA Y CUATRO PESOS DOMINICANOS CON 88/100 CENTAVOS</t>
  </si>
  <si>
    <t>GRUPO TIXE SRL</t>
  </si>
  <si>
    <t>UN MILLON CIENTO CINCUENTA MIL QUINIENTOS VEINTITRES PESOS DOMINICANOS CON 20/100 CENTAVOS</t>
  </si>
  <si>
    <t>OCHENTA Y OCHO MIL QUINIENTOS TRECE PESOS DOMINICANOS CON 74/100 CENTAVOS</t>
  </si>
  <si>
    <t>UN MILLON SESENTA Y DOS MIL NUEVE PESOS DOMINICANOS CON 46/100 CENTAVOS</t>
  </si>
  <si>
    <t>DOSCIENTOS TREINTA MIL CIENTO CUATRO PESOS DOMINICANOS CON 64/100 CENTAVOS</t>
  </si>
  <si>
    <t>ONCE MIL QUINIENTOS CINCO PESOS DOMINICANOS CON 23/100 CENTAVOS</t>
  </si>
  <si>
    <t>NOVECIENTOS VEINTE MIL CUATROCIENTOS DIECIOCHO PESOS DOMINICANOS CON 56/100 CENTAVOS</t>
  </si>
  <si>
    <t>HISPANIOLA GRAIN SRL</t>
  </si>
  <si>
    <t>INLOBA SRL</t>
  </si>
  <si>
    <t>CIENTO OCHENTA Y DOS MIL OCHOCIENTOS CINCUENTA Y DOS PESOS DOMINICANOS CON 80/100 CENTAVOS</t>
  </si>
  <si>
    <t>UN MILLON SETECIENTOS DIECISEIS MIL SEISCIENTOS CINCUENTA Y TRES PESOS DOMINICANOS CON 20/100 CENTAVOS</t>
  </si>
  <si>
    <t>CIENTO CUARENTA MIL CUATROCIENTOS SETENTA Y SEIS PESOS DOMINICANOS CON 34/100 CENTAVOS</t>
  </si>
  <si>
    <t>UN MILLON QUINIENTOS SETENTA Y SEIS MIL CIENTO SETENTA Y SEIS PESOS DOMINICANOS CON 86/100 CENTAVOS</t>
  </si>
  <si>
    <t>TRESCIENTOS CUARENTA Y TRES MIL TRESCIENTOS TREINTA PESOS DOMINICANOS CON 64/100 CENTAVOS</t>
  </si>
  <si>
    <t>DIECISIETE MIL CIENTO SESENTA Y SEIS PESOS DOMINICANOS CON 53/100 CENTAVOS</t>
  </si>
  <si>
    <t>UN MILLON TRESCIENTOS SETENTA Y TRES MIL TRESCIENTOS VEINTIDOS PESOS DOMINICANOS CON 56/100 CENTAVOS</t>
  </si>
  <si>
    <t>INVERSIONES ARGOLIDA SRL</t>
  </si>
  <si>
    <t>DIECINUEVE MIL CIENTO CUARENTA PESOS DOMINICANOS CON 0/100 CENTAVOS</t>
  </si>
  <si>
    <t>CUARENTA Y NUEVE MIL SETECIENTOS SESENTA Y CUATRO PESOS DOMINICANOS CON 0/100 CENTAVOS</t>
  </si>
  <si>
    <t>CUARENTA Y SIETE MIL SEISCIENTOS SEIS PESOS DOMINICANOS CON 40/100 CENTAVOS</t>
  </si>
  <si>
    <t>CUARENTA Y CINCO MIL NOVECIENTOS TREINTA Y SEIS PESOS DOMINICANOS CON 0/100 CENTAVOS</t>
  </si>
  <si>
    <t>CIENTO SESENTA MIL CUATROCIENTOS NOVENTA Y SIETE PESOS DOMINICANOS CON 60/100 CENTAVOS</t>
  </si>
  <si>
    <t>NOVECIENTOS SESENTA Y CUATRO MIL NOVECIENTOS SESENTA Y TRES PESOS DOMINICANOS CON 20/100 CENTAVOS</t>
  </si>
  <si>
    <t>OCHENTA Y UN MIL NOVECIENTOS NOVENTA Y CINCO PESOS DOMINICANOS CON 98/100 CENTAVOS</t>
  </si>
  <si>
    <t>OCHOCIENTOS OCHENTA Y DOS MIL NOVECIENTOS SESENTA Y SIETE PESOS DOMINICANOS CON 22/100 CENTAVOS</t>
  </si>
  <si>
    <t>CIENTO NOVENTA Y DOS MIL NOVECIENTOS NOVENTA Y DOS PESOS DOMINICANOS CON 64/100 CENTAVOS</t>
  </si>
  <si>
    <t>NUEVE MIL SEISCIENTOS CUARENTA Y NUEVE PESOS DOMINICANOS CON 63/100 CENTAVOS</t>
  </si>
  <si>
    <t>SETECIENTOS SETENTA Y UN MIL NOVECIENTOS SETENTA PESOS DOMINICANOS CON 56/100 CENTAVOS</t>
  </si>
  <si>
    <t>INVERSIONES DLP SRL</t>
  </si>
  <si>
    <t>UN MILLON QUINIENTOS TREINTA Y SEIS MIL CIENTO QUINCE PESOS DOMINICANOS CON 60/100 CENTAVOS</t>
  </si>
  <si>
    <t>CIENTO TREINTA MIL SETECIENTOS SESENTA Y TRES PESOS DOMINICANOS CON 15/100 CENTAVOS</t>
  </si>
  <si>
    <t>UN MILLON CUATROCIENTOS CINCO MIL TRESCIENTOS CINCUENTA Y DOS PESOS DOMINICANOS CON 45/100 CENTAVOS</t>
  </si>
  <si>
    <t>TRESCIENTOS SIETE MIL DOSCIENTOS VEINTITRES PESOS DOMINICANOS CON 12/100 CENTAVOS</t>
  </si>
  <si>
    <t>QUINCE MIL TRESCIENTOS SESENTA Y UN PESOS DOMINICANOS CON 16/100 CENTAVOS</t>
  </si>
  <si>
    <t>UN MILLON DOSCIENTOS VEINTIOCHO MIL OCHOCIENTOS NOVENTA Y DOS PESOS DOMINICANOS CON 48/100 CENTAVOS</t>
  </si>
  <si>
    <t>INVERSIONES HJS SRL</t>
  </si>
  <si>
    <t>VEINTICINCO MIL CUATROCIENTOS DIEZ PESOS DOMINICANOS CON 0/100 CENTAVOS</t>
  </si>
  <si>
    <t>SESENTA Y SEIS MIL SESENTA Y SEIS PESOS DOMINICANOS CON 0/100 CENTAVOS</t>
  </si>
  <si>
    <t>SESENTA Y TRES MIL DOSCIENTOS UN PESOS DOMINICANOS CON 60/100 CENTAVOS</t>
  </si>
  <si>
    <t>SESENTA MIL NOVECIENTOS OCHENTA Y CUATRO PESOS DOMINICANOS CON 0/100 CENTAVOS</t>
  </si>
  <si>
    <t>DOSCIENTOS TRECE MIL SETENTA Y CUATRO PESOS DOMINICANOS CON 40/100 CENTAVOS</t>
  </si>
  <si>
    <t>UN MILLON CIENTO SETENTA Y OCHO MIL CUATROCIENTOS DIECISEIS PESOS DOMINICANOS CON 0/100 CENTAVOS</t>
  </si>
  <si>
    <t>NOVENTA Y TRES MIL DOSCIENTOS SESENTA Y DOS PESOS DOMINICANOS CON 29/100 CENTAVOS</t>
  </si>
  <si>
    <t>UN MILLON OCHENTA Y CINCO MIL CIENTO CINCUENTA Y TRES PESOS DOMINICANOS CON 71/100 CENTAVOS</t>
  </si>
  <si>
    <t>DOSCIENTOS TREINTA Y CINCO MIL SEISCIENTOS OCHENTA Y TRES PESOS DOMINICANOS CON 20/100 CENTAVOS</t>
  </si>
  <si>
    <t>ONCE MIL SETECIENTOS OCHENTA Y CUATRO PESOS DOMINICANOS CON 16/100 CENTAVOS</t>
  </si>
  <si>
    <t>NOVECIENTOS CUARENTA Y DOS MIL SETECIENTOS TREINTA Y DOS PESOS DOMINICANOS CON 80/100 CENTAVOS</t>
  </si>
  <si>
    <t>INVERSIONES MD&amp;D EIRL</t>
  </si>
  <si>
    <t>TREINTA Y UN MIL DOSCIENTOS CUARENTA PESOS DOMINICANOS CON 0/100 CENTAVOS</t>
  </si>
  <si>
    <t>OCHENTA Y UN MIL DOSCIENTOS VEINTICUATRO PESOS DOMINICANOS CON 0/100 CENTAVOS</t>
  </si>
  <si>
    <t>SETENTA Y SIETE MIL SETECIENTOS DOS PESOS DOMINICANOS CON 40/100 CENTAVOS</t>
  </si>
  <si>
    <t>SETENTA Y CUATRO MIL NOVECIENTOS SETENTA Y SEIS PESOS DOMINICANOS CON 0/100 CENTAVOS</t>
  </si>
  <si>
    <t>DOSCIENTOS SESENTA Y UN MIL NOVECIENTOS SESENTA Y UN PESOS DOMINICANOS CON 60/100 CENTAVOS</t>
  </si>
  <si>
    <t>UN MILLON CUATROCIENTOS CINCO MIL CUATROCIENTOS CUARENTA Y SIETE PESOS DOMINICANOS CON 60/100 CENTAVOS</t>
  </si>
  <si>
    <t>CIENTO OCHO MIL CIENTO VEINTIOCHO PESOS DOMINICANOS CON 30/100 CENTAVOS</t>
  </si>
  <si>
    <t>UN MILLON DOSCIENTOS NOVENTA Y SIETE MIL TRESCIENTOS DIECINUEVE PESOS DOMINICANOS CON 30/100 CENTAVOS</t>
  </si>
  <si>
    <t>DOSCIENTOS OCHENTA Y UN MIL OCHENTA Y NUEVE PESOS DOMINICANOS CON 52/100 CENTAVOS</t>
  </si>
  <si>
    <t>CATORCE MIL CINCUENTA Y CUATRO PESOS DOMINICANOS CON 48/100 CENTAVOS</t>
  </si>
  <si>
    <t>UN MILLON CIENTO VEINTICUATRO MIL TRESCIENTOS CINCUENTA Y OCHO PESOS DOMINICANOS CON 8/100 CENTAVOS</t>
  </si>
  <si>
    <t>INVERSIONES REYES HERNANDEZ SRL</t>
  </si>
  <si>
    <t>TREINTA Y TRES MIL SEISCIENTOS SESENTA PESOS DOMINICANOS CON 0/100 CENTAVOS</t>
  </si>
  <si>
    <t>OCHENTA Y SIETE MIL QUINIENTOS DIECISEIS PESOS DOMINICANOS CON 0/100 CENTAVOS</t>
  </si>
  <si>
    <t>OCHENTA Y TRES MIL SETECIENTOS VEINTIUN PESOS DOMINICANOS CON 60/100 CENTAVOS</t>
  </si>
  <si>
    <t>OCHENTA MIL SETECIENTOS OCHENTA Y CUATRO PESOS DOMINICANOS CON 0/100 CENTAVOS</t>
  </si>
  <si>
    <t>DOSCIENTOS OCHENTA Y DOS MIL DOSCIENTOS CINCUENTA Y CUATRO PESOS DOMINICANOS CON 40/100 CENTAVOS</t>
  </si>
  <si>
    <t>UN MILLON SEISCIENTOS NOVENTA Y NUEVE MIL QUINIENTOS OCHENTA Y DOS PESOS DOMINICANOS CON 40/100 CENTAVOS</t>
  </si>
  <si>
    <t>CIENTO CUARENTA Y TRES MIL TRESCIENTOS SETENTA Y TRES PESOS DOMINICANOS CON 89/100 CENTAVOS</t>
  </si>
  <si>
    <t>UN MILLON QUINIENTOS CINCUENTA Y SEIS MIL DOSCIENTOS OCHO PESOS DOMINICANOS CON 51/100 CENTAVOS</t>
  </si>
  <si>
    <t>TRESCIENTOS TREINTA Y NUEVE MIL NOVECIENTOS DIECISEIS PESOS DOMINICANOS CON 48/100 CENTAVOS</t>
  </si>
  <si>
    <t>DIECISEIS MIL NOVECIENTOS NOVENTA Y CINCO PESOS DOMINICANOS CON 82/100 CENTAVOS</t>
  </si>
  <si>
    <t>UN MILLON TRESCIENTOS CINCUENTA Y NUEVE MIL SEISCIENTOS SESENTA Y CINCO PESOS DOMINICANOS CON 92/100 CENTAVOS</t>
  </si>
  <si>
    <t>INVERSIONES SANCHEZ MERCEDES SRL</t>
  </si>
  <si>
    <t>UN MILLON CIENTO OCHENTA Y NUEVE MIL OCHOCIENTOS CINCO PESOS DOMINICANOS CON 20/100 CENTAVOS</t>
  </si>
  <si>
    <t>NOVENTA Y CINCO MIL NOVENTA Y NUEVE PESOS DOMINICANOS CON 26/100 CENTAVOS</t>
  </si>
  <si>
    <t>UN MILLON NOVENTA Y CUATRO MIL SETECIENTOS CINCO PESOS DOMINICANOS CON 94/100 CENTAVOS</t>
  </si>
  <si>
    <t>DOSCIENTOS TREINTA Y SIETE MIL NOVECIENTOS SESENTA Y UN PESOS DOMINICANOS CON 4/100 CENTAVOS</t>
  </si>
  <si>
    <t>ONCE MIL OCHOCIENTOS NOVENTA Y OCHO PESOS DOMINICANOS CON 5/100 CENTAVOS</t>
  </si>
  <si>
    <t>NOVECIENTOS CINCUENTA Y UN MIL OCHOCIENTOS CUARENTA Y CUATRO PESOS DOMINICANOS CON 16/100 CENTAVOS</t>
  </si>
  <si>
    <t>INVERSIONES VIOSIMOS SRL</t>
  </si>
  <si>
    <t>TREINTA Y NUEVE MIL NOVECIENTOS TREINTA PESOS DOMINICANOS CON 0/100 CENTAVOS</t>
  </si>
  <si>
    <t>CIENTO TRES MIL OCHOCIENTOS DIECIOCHO PESOS DOMINICANOS CON 0/100 CENTAVOS</t>
  </si>
  <si>
    <t>NOVENTA Y NUEVE MIL TRESCIENTOS DIECISEIS PESOS DOMINICANOS CON 80/100 CENTAVOS</t>
  </si>
  <si>
    <t>NOVENTA Y CINCO MIL OCHOCIENTOS TREINTA Y DOS PESOS DOMINICANOS CON 0/100 CENTAVOS</t>
  </si>
  <si>
    <t>TRESCIENTOS TREINTA Y CUATRO MIL OCHOCIENTOS TREINTA Y UN PESOS DOMINICANOS CON 20/100 CENTAVOS</t>
  </si>
  <si>
    <t>UN MILLON OCHOCIENTOS NUEVE MIL SETECIENTOS PESOS DOMINICANOS CON 80/100 CENTAVOS</t>
  </si>
  <si>
    <t>CIENTO CUARENTA MIL QUINIENTOS CINCUENTA Y DOS PESOS DOMINICANOS CON 81/100 CENTAVOS</t>
  </si>
  <si>
    <t>UN MILLON SEISCIENTOS SESENTA Y NUEVE MIL CIENTO CUARENTA Y SIETE PESOS DOMINICANOS CON 99/100 CENTAVOS</t>
  </si>
  <si>
    <t>TRESCIENTOS SESENTA Y UN MIL NOVECIENTOS CUARENTA PESOS DOMINICANOS CON 16/100 CENTAVOS</t>
  </si>
  <si>
    <t>DIECIOCHO MIL NOVENTA Y SIETE PESOS DOMINICANOS CON 1/100 CENTAVOS</t>
  </si>
  <si>
    <t>UN MILLON CUATROCIENTOS CUARENTA Y SIETE MIL SETECIENTOS SESENTA PESOS DOMINICANOS CON 64/100 CENTAVOS</t>
  </si>
  <si>
    <t>INVESTMENT SANBUR SRL</t>
  </si>
  <si>
    <t>VEINTISIETE MIL SEISCIENTOS DIEZ PESOS DOMINICANOS CON 0/100 CENTAVOS</t>
  </si>
  <si>
    <t>SETENTA Y UN MIL SETECIENTOS OCHENTA Y SEIS PESOS DOMINICANOS CON 0/100 CENTAVOS</t>
  </si>
  <si>
    <t>SESENTA Y OCHO MIL SEISCIENTOS SETENTA Y TRES PESOS DOMINICANOS CON 60/100 CENTAVOS</t>
  </si>
  <si>
    <t>SESENTA Y SEIS MIL DOSCIENTOS SESENTA Y CUATRO PESOS DOMINICANOS CON 0/100 CENTAVOS</t>
  </si>
  <si>
    <t>DOSCIENTOS TREINTA Y UN MIL QUINIENTOS VEINTIDOS PESOS DOMINICANOS CON 40/100 CENTAVOS</t>
  </si>
  <si>
    <t>UN MILLON DOSCIENTOS OCHENTA MIL OCHOCIENTOS CINCUENTA PESOS DOMINICANOS CON 40/100 CENTAVOS</t>
  </si>
  <si>
    <t>CIENTO UN MIL DOSCIENTOS SETENTA Y OCHO PESOS DOMINICANOS CON 20/100 CENTAVOS</t>
  </si>
  <si>
    <t>UN MILLON CIENTO SETENTA Y NUEVE MIL QUINIENTOS SETENTA Y DOS PESOS DOMINICANOS CON 20/100 CENTAVOS</t>
  </si>
  <si>
    <t>DOSCIENTOS CINCUENTA Y SEIS MIL CIENTO SETENTA PESOS DOMINICANOS CON 8/100 CENTAVOS</t>
  </si>
  <si>
    <t>DOCE MIL OCHOCIENTOS OCHO PESOS DOMINICANOS CON 50/100 CENTAVOS</t>
  </si>
  <si>
    <t>UN MILLON VEINTICUATRO MIL SEISCIENTOS OCHENTA PESOS DOMINICANOS CON 32/100 CENTAVOS</t>
  </si>
  <si>
    <t>JARETH GROUP SRL</t>
  </si>
  <si>
    <t>CIENTO CINCO MIL CUATROCIENTOS NOVENTA Y DOS PESOS DOMINICANOS CON 0/100 CENTAVOS</t>
  </si>
  <si>
    <t>UN MILLON NOVENTA Y NUEVE MIL NOVENTA Y DOS PESOS DOMINICANOS CON 80/100 CENTAVOS</t>
  </si>
  <si>
    <t>NOVENTA Y OCHO MIL OCHOCIENTOS VEINTITRES PESOS DOMINICANOS CON 75/100 CENTAVOS</t>
  </si>
  <si>
    <t>UN MILLON DOSCIENTOS SESENTA Y NUEVE PESOS DOMINICANOS CON 5/100 CENTAVOS</t>
  </si>
  <si>
    <t>DOSCIENTOS DIECINUEVE MIL OCHOCIENTOS DIECIOCHO PESOS DOMINICANOS CON 56/100 CENTAVOS</t>
  </si>
  <si>
    <t>DIEZ MIL NOVECIENTOS NOVENTA PESOS DOMINICANOS CON 93/100 CENTAVOS</t>
  </si>
  <si>
    <t>OCHOCIENTOS SETENTA Y NUEVE MIL DOSCIENTOS SETENTA Y CUATRO PESOS DOMINICANOS CON 24/100 CENTAVOS</t>
  </si>
  <si>
    <t>JB GLOBAL SUPPLY SRL</t>
  </si>
  <si>
    <t>SESENTA Y SIETE MIL CUATROCIENTOS UN PESOS DOMINICANOS CON 60/100 CENTAVOS</t>
  </si>
  <si>
    <t>CIENTO CINCUENTA Y CINCO MIL TRESCIENTOS SETENTA Y SEIS PESOS DOMINICANOS CON 0/100 CENTAVOS</t>
  </si>
  <si>
    <t>CUARENTA Y DOS MIL CIENTO TREINTA PESOS DOMINICANOS CON 0/100 CENTAVOS</t>
  </si>
  <si>
    <t>CIENTO NUEVE MIL QUINIENTOS TREINTA Y OCHO PESOS DOMINICANOS CON 0/100 CENTAVOS</t>
  </si>
  <si>
    <t>CIENTO CUATRO MIL SETECIENTOS OCHENTA Y OCHO PESOS DOMINICANOS CON 80/100 CENTAVOS</t>
  </si>
  <si>
    <t>CIENTO UN MIL CIENTO DOCE PESOS DOMINICANOS CON 0/100 CENTAVOS</t>
  </si>
  <si>
    <t>TRESCIENTOS CINCUENTA Y TRES MIL DOSCIENTOS SETENTA Y NUEVE PESOS DOMINICANOS CON 20/100 CENTAVOS</t>
  </si>
  <si>
    <t>CUARENTA Y CINCO MIL NOVENTA Y CUATRO PESOS DOMINICANOS CON 40/100 CENTAVOS</t>
  </si>
  <si>
    <t>UN MILLON NOVECIENTOS SETENTA Y SIETE MIL DOSCIENTOS VEINTISEIS PESOS DOMINICANOS CON 0/100 CENTAVOS</t>
  </si>
  <si>
    <t>CIENTO CINCUENTA Y SIETE MIL OCHOCIENTOS NOVENTA Y DOS PESOS DOMINICANOS CON 98/100 CENTAVOS</t>
  </si>
  <si>
    <t>UN MILLON OCHOCIENTOS DIECINUEVE MIL TRESCIENTOS TREINTA Y TRES PESOS DOMINICANOS CON 2/100 CENTAVOS</t>
  </si>
  <si>
    <t>TRESCIENTOS NOVENTA Y CINCO MIL CUATROCIENTOS CUARENTA Y CINCO PESOS DOMINICANOS CON 20/100 CENTAVOS</t>
  </si>
  <si>
    <t>DIECINUEVE MIL SETECIENTOS SETENTA Y DOS PESOS DOMINICANOS CON 26/100 CENTAVOS</t>
  </si>
  <si>
    <t>UN MILLON QUINIENTOS OCHENTA Y UN MIL SETECIENTOS OCHENTA PESOS DOMINICANOS CON 80/100 CENTAVOS</t>
  </si>
  <si>
    <t>JUANICARM SRL</t>
  </si>
  <si>
    <t>CIENTO DOCE MIL DOSCIENTOS DIECISEIS PESOS DOMINICANOS CON 0/100 CENTAVOS</t>
  </si>
  <si>
    <t>VEINTINUEVE MIL QUINIENTOS NOVENTA PESOS DOMINICANOS CON 0/100 CENTAVOS</t>
  </si>
  <si>
    <t>SETENTA Y SEIS MIL NOVECIENTOS TREINTA Y CUATRO PESOS DOMINICANOS CON 0/100 CENTAVOS</t>
  </si>
  <si>
    <t>SETENTA Y TRES MIL QUINIENTOS NOVENTA Y OCHO PESOS DOMINICANOS CON 40/100 CENTAVOS</t>
  </si>
  <si>
    <t>SETENTA Y UN MIL DIECISEIS PESOS DOMINICANOS CON 0/100 CENTAVOS</t>
  </si>
  <si>
    <t>DOSCIENTOS CUARENTA Y OCHO MIL CIENTO VEINTICINCO PESOS DOMINICANOS CON 60/100 CENTAVOS</t>
  </si>
  <si>
    <t>UN MILLON CUATROCIENTOS DIECINUEVE MIL CIENTO NOVENTA Y TRES PESOS DOMINICANOS CON 60/100 CENTAVOS</t>
  </si>
  <si>
    <t>CIENTO QUINCE MIL CUARENTA Y NUEVE PESOS DOMINICANOS CON 63/100 CENTAVOS</t>
  </si>
  <si>
    <t>UN MILLON TRESCIENTOS CUATRO MIL CIENTO CUARENTA Y TRES PESOS DOMINICANOS CON 97/100 CENTAVOS</t>
  </si>
  <si>
    <t>DOSCIENTOS OCHENTA Y TRES MIL OCHOCIENTOS TREINTA Y OCHO PESOS DOMINICANOS CON 72/100 CENTAVOS</t>
  </si>
  <si>
    <t>CATORCE MIL CIENTO NOVENTA Y UN PESOS DOMINICANOS CON 94/100 CENTAVOS</t>
  </si>
  <si>
    <t>UN MILLON CIENTO TREINTA Y CINCO MIL TRESCIENTOS CINCUENTA Y CUATRO PESOS DOMINICANOS CON 88/100 CENTAVOS</t>
  </si>
  <si>
    <t>JULISSA AMPARO SAZON GOURMET SRL</t>
  </si>
  <si>
    <t>UN MILLON CUATROCIENTOS OCHENTA Y SEIS MIL SEISCIENTOS DIECIOCHO PESOS DOMINICANOS CON 0/100 CENTAVOS</t>
  </si>
  <si>
    <t>CIENTO DIECIOCHO MIL SEISCIENTOS NOVENTA Y OCHO PESOS DOMINICANOS CON 65/100 CENTAVOS</t>
  </si>
  <si>
    <t>UN MILLON TRESCIENTOS SESENTA Y SIETE MIL NOVECIENTOS DIECINUEVE PESOS DOMINICANOS CON 35/100 CENTAVOS</t>
  </si>
  <si>
    <t>DOSCIENTOS NOVENTA Y SIETE MIL TRESCIENTOS VEINTITRES PESOS DOMINICANOS CON 60/100 CENTAVOS</t>
  </si>
  <si>
    <t>CATORCE MIL OCHOCIENTOS SESENTA Y SEIS PESOS DOMINICANOS CON 18/100 CENTAVOS</t>
  </si>
  <si>
    <t>UN MILLON CIENTO OCHENTA Y NUEVE MIL DOSCIENTOS NOVENTA Y CUATRO PESOS DOMINICANOS CON 40/100 CENTAVOS</t>
  </si>
  <si>
    <t>JUNIS EXPRESS SUPER PLAZA SRL</t>
  </si>
  <si>
    <t>TREINTA Y UN MIL TRESCIENTOS CINCUENTA PESOS DOMINICANOS CON 0/100 CENTAVOS</t>
  </si>
  <si>
    <t>OCHENTA Y UN MIL QUINIENTOS DIEZ PESOS DOMINICANOS CON 0/100 CENTAVOS</t>
  </si>
  <si>
    <t>SETENTA Y SIETE MIL NOVECIENTOS SETENTA Y SEIS PESOS DOMINICANOS CON 0/100 CENTAVOS</t>
  </si>
  <si>
    <t>DOSCIENTOS SESENTA Y DOS MIL OCHOCIENTOS OCHENTA Y CUATRO PESOS DOMINICANOS CON 0/100 CENTAVOS</t>
  </si>
  <si>
    <t>UN MILLON CUATROCIENTOS DIEZ MIL NOVECIENTOS TREINTA PESOS DOMINICANOS CON 0/100 CENTAVOS</t>
  </si>
  <si>
    <t>UN MILLON TRESCIENTOS DOS MIL CIENTO SESENTA Y OCHO PESOS DOMINICANOS CON 75/100 CENTAVOS</t>
  </si>
  <si>
    <t>DOSCIENTOS OCHENTA Y DOS MIL CIENTO OCHENTA Y SEIS PESOS DOMINICANOS CON 0/100 CENTAVOS</t>
  </si>
  <si>
    <t>CATORCE MIL CIENTO NUEVE PESOS DOMINICANOS CON 30/100 CENTAVOS</t>
  </si>
  <si>
    <t>UN MILLON CIENTO VEINTIOCHO MIL SETECIENTOS CUARENTA Y CUATRO PESOS DOMINICANOS CON 0/100 CENTAVOS</t>
  </si>
  <si>
    <t>KATBRI GOURMET EIRL</t>
  </si>
  <si>
    <t>VEINTISEIS MIL SETECIENTOS TREINTA PESOS DOMINICANOS CON 0/100 CENTAVOS</t>
  </si>
  <si>
    <t>SESENTA Y SEIS MIL CUATROCIENTOS OCHENTA Y CUATRO PESOS DOMINICANOS CON 80/100 CENTAVOS</t>
  </si>
  <si>
    <t>SESENTA Y CUATRO MIL CIENTO CINCUENTA Y DOS PESOS DOMINICANOS CON 0/100 CENTAVOS</t>
  </si>
  <si>
    <t>DOSCIENTOS VEINTICUATRO MIL CIENTO CUARENTA Y TRES PESOS DOMINICANOS CON 20/100 CENTAVOS</t>
  </si>
  <si>
    <t>UN MILLON DOSCIENTOS VEINTE MIL TRESCIENTOS DIECISEIS PESOS DOMINICANOS CON 40/100 CENTAVOS</t>
  </si>
  <si>
    <t>NOVENTA Y CUATRO MIL SEISCIENTOS NOVENTA Y DOS PESOS DOMINICANOS CON 67/100 CENTAVOS</t>
  </si>
  <si>
    <t>UN MILLON CIENTO VEINTICINCO MIL SEISCIENTOS VEINTITRES PESOS DOMINICANOS CON 73/100 CENTAVOS</t>
  </si>
  <si>
    <t>DOSCIENTOS CUARENTA Y CUATRO MIL SESENTA Y TRES PESOS DOMINICANOS CON 28/100 CENTAVOS</t>
  </si>
  <si>
    <t>DOCE MIL DOSCIENTOS TRES PESOS DOMINICANOS CON 16/100 CENTAVOS</t>
  </si>
  <si>
    <t>NOVECIENTOS SETENTA Y SEIS MIL DOSCIENTOS CINCUENTA Y TRES PESOS DOMINICANOS CON 12/100 CENTAVOS</t>
  </si>
  <si>
    <t>KENDASH INVERSIONES Y NEGOCIOSSRL</t>
  </si>
  <si>
    <t>CUARENTA Y TRES MIL SEISCIENTOS SETENTA PESOS DOMINICANOS CON 0/100 CENTAVOS</t>
  </si>
  <si>
    <t>CIENTO TRECE MIL QUINIENTOS CUARENTA Y DOS PESOS DOMINICANOS CON 0/100 CENTAVOS</t>
  </si>
  <si>
    <t>CIENTO OCHO MIL SEISCIENTOS DIECINUEVE PESOS DOMINICANOS CON 20/100 CENTAVOS</t>
  </si>
  <si>
    <t>CIENTO CUATRO MIL OCHOCIENTOS OCHO PESOS DOMINICANOS CON 0/100 CENTAVOS</t>
  </si>
  <si>
    <t>TRESCIENTOS SESENTA Y SEIS MIL CIENTO NOVENTA Y DOS PESOS DOMINICANOS CON 80/100 CENTAVOS</t>
  </si>
  <si>
    <t>UN MILLON NOVECIENTOS CINCUENTA Y DOS MIL TREINTA Y TRES PESOS DOMINICANOS CON 20/100 CENTAVOS</t>
  </si>
  <si>
    <t>CIENTO CUARENTA Y NUEVE MIL SEISCIENTOS CUARENTA Y OCHO PESOS DOMINICANOS CON 69/100 CENTAVOS</t>
  </si>
  <si>
    <t>UN MILLON OCHOCIENTOS DOS MIL TRESCIENTOS OCHENTA Y CUATRO PESOS DOMINICANOS CON 51/100 CENTAVOS</t>
  </si>
  <si>
    <t>TRESCIENTOS NOVENTA MIL CUATROCIENTOS SEIS PESOS DOMINICANOS CON 64/100 CENTAVOS</t>
  </si>
  <si>
    <t>DIECINUEVE MIL QUINIENTOS VEINTE PESOS DOMINICANOS CON 33/100 CENTAVOS</t>
  </si>
  <si>
    <t>UN MILLON QUINIENTOS SESENTA Y UN MIL SEISCIENTOS VEINTISEIS PESOS DOMINICANOS CON 56/100 CENTAVOS</t>
  </si>
  <si>
    <t>LANY S FOOD ENTERPRISES SRL</t>
  </si>
  <si>
    <t>SETENTA Y SIETE MIL SEISCIENTOS OCHENTA Y OCHO PESOS DOMINICANOS CON 0/100 CENTAVOS</t>
  </si>
  <si>
    <t>VEINTIUN MIL SEISCIENTOS OCHENTA PESOS DOMINICANOS CON 0/100 CENTAVOS</t>
  </si>
  <si>
    <t>NOVECIENTOS SESENTA Y CUATRO MIL QUINIENTOS CINCUENTA Y UN PESOS DOMINICANOS CON 60/100 CENTAVOS</t>
  </si>
  <si>
    <t>SETENTA Y CUATRO MIL NOVECIENTOS TRECE PESOS DOMINICANOS CON 66/100 CENTAVOS</t>
  </si>
  <si>
    <t>OCHOCIENTOS OCHENTA Y NUEVE MIL SEISCIENTOS TREINTA Y SIETE PESOS DOMINICANOS CON 94/100 CENTAVOS</t>
  </si>
  <si>
    <t>CIENTO NOVENTA Y DOS MIL NOVECIENTOS DIEZ PESOS DOMINICANOS CON 32/100 CENTAVOS</t>
  </si>
  <si>
    <t>NUEVE MIL SEISCIENTOS CUARENTA Y CINCO PESOS DOMINICANOS CON 52/100 CENTAVOS</t>
  </si>
  <si>
    <t>SETECIENTOS SETENTA Y UN MIL SEISCIENTOS CUARENTA Y UN PESOS DOMINICANOS CON 28/100 CENTAVOS</t>
  </si>
  <si>
    <t>LUNSER ENTERPRISE SRL</t>
  </si>
  <si>
    <t xml:space="preserve">MACDAD GOURMET SRL </t>
  </si>
  <si>
    <t>MAYRA SOTO GOURMET SRL</t>
  </si>
  <si>
    <t>NOVENTA MIL NOVECIENTOS CUARENTA Y OCHO PESOS DOMINICANOS CON 0/100 CENTAVOS</t>
  </si>
  <si>
    <t>OCHENTA Y SIETE MIL CUATRO PESOS DOMINICANOS CON 80/100 CENTAVOS</t>
  </si>
  <si>
    <t>OCHENTA Y TRES MIL NOVECIENTOS CINCUENTA Y DOS PESOS DOMINICANOS CON 0/100 CENTAVOS</t>
  </si>
  <si>
    <t>DOSCIENTOS NOVENTA Y TRES MIL TRESCIENTOS VEINTITRES PESOS DOMINICANOS CON 20/100 CENTAVOS</t>
  </si>
  <si>
    <t>TREINTA Y CUATRO MIL SEISCIENTOS OCHENTA Y OCHO PESOS DOMINICANOS CON 0/100 CENTAVOS</t>
  </si>
  <si>
    <t>UN MILLON QUINIENTOS SETENTA Y SEIS MIL TRESCIENTOS SETENTA PESOS DOMINICANOS CON 80/100 CENTAVOS</t>
  </si>
  <si>
    <t>UN MILLON CUATROCIENTOS CINCUENTA Y CUATRO MIL SETECIENTOS NOVENTA Y NUEVE PESOS DOMINICANOS CON 59/100 CENTAVOS</t>
  </si>
  <si>
    <t>TRESCIENTOS QUINCE MIL DOSCIENTOS SETENTA Y CUATRO PESOS DOMINICANOS CON 16/100 CENTAVOS</t>
  </si>
  <si>
    <t>QUINCE MIL SETECIENTOS SESENTA Y TRES PESOS DOMINICANOS CON 71/100 CENTAVOS</t>
  </si>
  <si>
    <t>UN MILLON DOSCIENTOS SESENTA Y UN MIL NOVENTA Y SEIS PESOS DOMINICANOS CON 64/100 CENTAVOS</t>
  </si>
  <si>
    <t>MEGAMAX DOMINICANA SRL</t>
  </si>
  <si>
    <t>UN MILLON TRESCIENTOS OCHENTA Y NUEVE MIL SETECIENTOS VEINTISIETE PESOS DOMINICANOS CON 20/100 CENTAVOS</t>
  </si>
  <si>
    <t>CIENTO DOCE MIL DOSCIENTOS OCHENTA Y DOS PESOS DOMINICANOS CON 12/100 CENTAVOS</t>
  </si>
  <si>
    <t>UN MILLON DOSCIENTOS SETENTA Y SIETE MIL CUATROCIENTOS CUARENTA Y CINCO PESOS DOMINICANOS CON 8/100 CENTAVOS</t>
  </si>
  <si>
    <t>DOSCIENTOS SETENTA Y SIETE MIL NOVECIENTOS CUARENTA Y CINCO PESOS DOMINICANOS CON 44/100 CENTAVOS</t>
  </si>
  <si>
    <t>TRECE MIL OCHOCIENTOS NOVENTA Y SIETE PESOS DOMINICANOS CON 27/100 CENTAVOS</t>
  </si>
  <si>
    <t>UN MILLON CIENTO ONCE MIL SETECIENTOS OCHENTA Y UN PESOS DOMINICANOS CON 76/100 CENTAVOS</t>
  </si>
  <si>
    <t>MIREX MARKET SRL</t>
  </si>
  <si>
    <t>TREINTA Y CUATRO MIL CUATROCIENTOS TREINTA PESOS DOMINICANOS CON 0/100 CENTAVOS</t>
  </si>
  <si>
    <t>OCHENTA Y CINCO MIL SEISCIENTOS TREINTA Y SEIS PESOS DOMINICANOS CON 80/100 CENTAVOS</t>
  </si>
  <si>
    <t>DOSCIENTOS OCHENTA Y OCHO MIL SETECIENTOS ONCE PESOS DOMINICANOS CON 20/100 CENTAVOS</t>
  </si>
  <si>
    <t>UN MILLON SEISCIENTOS VEINTISEIS MIL SEISCIENTOS CINCUENTA Y OCHO PESOS DOMINICANOS CON 0/100 CENTAVOS</t>
  </si>
  <si>
    <t>CIENTO TREINTA MIL DOSCIENTOS TREINTA Y TRES PESOS DOMINICANOS CON 80/100 CENTAVOS</t>
  </si>
  <si>
    <t>UN MILLON CUATROCIENTOS NOVENTA Y SEIS MIL CUATROCIENTOS VEINTICUATRO PESOS DOMINICANOS CON 20/100 CENTAVOS</t>
  </si>
  <si>
    <t>TRESCIENTOS VEINTICINCO MIL TRESCIENTOS TREINTA Y UN PESOS DOMINICANOS CON 60/100 CENTAVOS</t>
  </si>
  <si>
    <t>DIECISEIS MIL DOSCIENTOS SESENTA Y SEIS PESOS DOMINICANOS CON 58/100 CENTAVOS</t>
  </si>
  <si>
    <t>UN MILLON TRESCIENTOS UN MIL TRESCIENTOS VEINTISEIS PESOS DOMINICANOS CON 40/100 CENTAVOS</t>
  </si>
  <si>
    <t>MOVIANTO CORPORATION SRL</t>
  </si>
  <si>
    <t>NOVENTA Y SIETE MIL OCHOCIENTOS DOCE PESOS DOMINICANOS CON 0/100 CENTAVOS</t>
  </si>
  <si>
    <t>NOVENTA Y TRES MIL QUINIENTOS SETENTA Y UN PESOS DOMINICANOS CON 20/100 CENTAVOS</t>
  </si>
  <si>
    <t>NOVENTA MIL DOSCIENTOS OCHENTA Y OCHO PESOS DOMINICANOS CON 0/100 CENTAVOS</t>
  </si>
  <si>
    <t>TRESCIENTOS QUINCE MIL CUATROCIENTOS SESENTA PESOS DOMINICANOS CON 80/100 CENTAVOS</t>
  </si>
  <si>
    <t>UN MILLON SETECIENTOS SESENTA Y OCHO MIL OCHOCIENTOS CINCO PESOS DOMINICANOS CON 20/100 CENTAVOS</t>
  </si>
  <si>
    <t>CIENTO CUARENTA Y UN MIL CUATROCIENTOS TREINTA PESOS DOMINICANOS CON 94/100 CENTAVOS</t>
  </si>
  <si>
    <t>UN MILLON SEISCIENTOS VEINTISIETE MIL TRESCIENTOS SETENTA Y CUATRO PESOS DOMINICANOS CON 26/100 CENTAVOS</t>
  </si>
  <si>
    <t>TRESCIENTOS CINCUENTA Y TRES MIL SETECIENTOS SESENTA Y UN PESOS DOMINICANOS CON 4/100 CENTAVOS</t>
  </si>
  <si>
    <t>DIECISIETE MIL SEISCIENTOS OCHENTA Y OCHO PESOS DOMINICANOS CON 5/100 CENTAVOS</t>
  </si>
  <si>
    <t>UN MILLON CUATROCIENTOS QUINCE MIL CUARENTA Y CUATRO PESOS DOMINICANOS CON 16/100 CENTAVOS</t>
  </si>
  <si>
    <t>MULTISERVICIOS AMADA LIRIANO SRL</t>
  </si>
  <si>
    <t>VEINTIOCHO MIL CUATROCIENTOS NOVENTA PESOS DOMINICANOS CON 0/100 CENTAVOS</t>
  </si>
  <si>
    <t>SETENTA Y CUATRO MIL SETENTA Y CUATRO PESOS DOMINICANOS CON 0/100 CENTAVOS</t>
  </si>
  <si>
    <t>SETENTA MIL OCHOCIENTOS SESENTA Y DOS PESOS DOMINICANOS CON 40/100 CENTAVOS</t>
  </si>
  <si>
    <t>SESENTA Y OCHO MIL TRESCIENTOS SETENTA Y SEIS PESOS DOMINICANOS CON 0/100 CENTAVOS</t>
  </si>
  <si>
    <t>DOSCIENTOS TREINTA Y OCHO MIL NOVECIENTOS UN PESOS DOMINICANOS CON 60/100 CENTAVOS</t>
  </si>
  <si>
    <t>UN MILLON DOSCIENTOS NOVENTA MIL TRECE PESOS DOMINICANOS CON 20/100 CENTAVOS</t>
  </si>
  <si>
    <t>UN MILLON CIENTO OCHENTA Y NUEVE MIL OCHOCIENTOS NOVENTA Y TRES PESOS DOMINICANOS CON 50/100 CENTAVOS</t>
  </si>
  <si>
    <t>DOSCIENTOS CINCUENTA Y OCHO MIL DOS PESOS DOMINICANOS CON 64/100 CENTAVOS</t>
  </si>
  <si>
    <t>DOCE MIL NOVECIENTOS PESOS DOMINICANOS CON 13/100 CENTAVOS</t>
  </si>
  <si>
    <t>UN MILLON TREINTA Y DOS MIL DIEZ PESOS DOMINICANOS CON 56/100 CENTAVOS</t>
  </si>
  <si>
    <t>MULTISUP SRL</t>
  </si>
  <si>
    <t>ONCE MIL CUATROCIENTOS CUARENTA PESOS DOMINICANOS CON 0/100 CENTAVOS</t>
  </si>
  <si>
    <t>VEINTINUEVE MIL SETECIENTOS CUARENTA Y CUATRO PESOS DOMINICANOS CON 0/100 CENTAVOS</t>
  </si>
  <si>
    <t>VEINTIOCHO MIL CUATROCIENTOS CINCUENTA Y CUATRO PESOS DOMINICANOS CON 40/100 CENTAVOS</t>
  </si>
  <si>
    <t>VEINTISIETE MIL CUATROCIENTOS CINCUENTA Y SEIS PESOS DOMINICANOS CON 0/100 CENTAVOS</t>
  </si>
  <si>
    <t>NOVENTA Y CINCO MIL NOVECIENTOS VEINTINUEVE PESOS DOMINICANOS CON 60/100 CENTAVOS</t>
  </si>
  <si>
    <t>TRECE MIL OCHOCIENTOS SETENTA Y CINCO PESOS DOMINICANOS CON 20/100 CENTAVOS</t>
  </si>
  <si>
    <t>SEISCIENTOS DIECISIETE MIL CUATROCIENTOS TREINTA Y CUATRO PESOS DOMINICANOS CON 80/100 CENTAVOS</t>
  </si>
  <si>
    <t>CINCUENTA Y CUATRO MIL SETECIENTOS OCHO PESOS DOMINICANOS CON 63/100 CENTAVOS</t>
  </si>
  <si>
    <t>QUINIENTOS SESENTA Y DOS MIL SETECIENTOS VEINTISEIS PESOS DOMINICANOS CON 17/100 CENTAVOS</t>
  </si>
  <si>
    <t>CIENTO VEINTITRES MIL CUATROCIENTOS OCHENTA Y SEIS PESOS DOMINICANOS CON 96/100 CENTAVOS</t>
  </si>
  <si>
    <t>SEIS MIL CIENTO SETENTA Y CUATRO PESOS DOMINICANOS CON 35/100 CENTAVOS</t>
  </si>
  <si>
    <t>CUATROCIENTOS NOVENTA Y TRES MIL NOVECIENTOS CUARENTA Y SIETE PESOS DOMINICANOS CON 84/100 CENTAVOS</t>
  </si>
  <si>
    <t>NEOAGRO SRL</t>
  </si>
  <si>
    <t>DIECISIETE MIL SEISCIENTOS PESOS DOMINICANOS CON 0/100 CENTAVOS</t>
  </si>
  <si>
    <t>CUARENTA Y TRES MIL SETECIENTOS SETENTA Y SEIS PESOS DOMINICANOS CON 0/100 CENTAVOS</t>
  </si>
  <si>
    <t>CIENTO CUARENTA Y SIETE MIL QUINIENTOS OCHENTA Y CUATRO PESOS DOMINICANOS CON 0/100 CENTAVOS</t>
  </si>
  <si>
    <t>OCHOCIENTOS SETENTA Y TRES MIL SETECIENTOS OCHENTA Y OCHO PESOS DOMINICANOS CON 0/100 CENTAVOS</t>
  </si>
  <si>
    <t>SETENTA Y TRES MIL TRESCIENTOS NOVENTA Y DOS PESOS DOMINICANOS CON 66/100 CENTAVOS</t>
  </si>
  <si>
    <t>OCHOCIENTOS MIL TRESCIENTOS NOVENTA Y CINCO PESOS DOMINICANOS CON 34/100 CENTAVOS</t>
  </si>
  <si>
    <t>CIENTO SETENTA Y CUATRO MIL SETECIENTOS CINCUENTA Y SIETE PESOS DOMINICANOS CON 60/100 CENTAVOS</t>
  </si>
  <si>
    <t>OCHO MIL SETECIENTOS TREINTA Y SIETE PESOS DOMINICANOS CON 88/100 CENTAVOS</t>
  </si>
  <si>
    <t>SEISCIENTOS NOVENTA Y NUEVE MIL TREINTA PESOS DOMINICANOS CON 40/100 CENTAVOS</t>
  </si>
  <si>
    <t>ODILCA Y ASOCIADOS SRL</t>
  </si>
  <si>
    <t>VEINTISIETE MIL DOSCIENTOS OCHENTA PESOS DOMINICANOS CON 0/100 CENTAVOS</t>
  </si>
  <si>
    <t>SESENTA Y CINCO MIL CUATROCIENTOS SETENTA Y DOS PESOS DOMINICANOS CON 0/100 CENTAVOS</t>
  </si>
  <si>
    <t>DOSCIENTOS VEINTIOCHO MIL SETECIENTOS CINCUENTA Y CINCO PESOS DOMINICANOS CON 20/100 CENTAVOS</t>
  </si>
  <si>
    <t>UN MILLON TRESCIENTOS NOVENTA Y TRES MIL DOSCIENTOS TREINTA Y TRES PESOS DOMINICANOS CON 20/100 CENTAVOS</t>
  </si>
  <si>
    <t>CIENTO DIECISIETE MIL NOVECIENTOS VEINTIDOS PESOS DOMINICANOS CON 24/100 CENTAVOS</t>
  </si>
  <si>
    <t>UN MILLON DOSCIENTOS SETENTA Y CINCO MIL TRESCIENTOS DIEZ PESOS DOMINICANOS CON 96/100 CENTAVOS</t>
  </si>
  <si>
    <t>DOSCIENTOS SETENTA Y OCHO MIL SEISCIENTOS CUARENTA Y SEIS PESOS DOMINICANOS CON 64/100 CENTAVOS</t>
  </si>
  <si>
    <t>TRECE MIL NOVECIENTOS TREINTA Y DOS PESOS DOMINICANOS CON 33/100 CENTAVOS</t>
  </si>
  <si>
    <t>UN MILLON CIENTO CATORCE MIL QUINIENTOS OCHENTA Y SEIS PESOS DOMINICANOS CON 56/100 CENTAVOS</t>
  </si>
  <si>
    <t>OSMAILIN COMERCIAL SRL</t>
  </si>
  <si>
    <t>UN MILLON QUINIENTOS SIETE MIL OCHOCIENTOS DIECINUEVE PESOS DOMINICANOS CON 60/100 CENTAVOS</t>
  </si>
  <si>
    <t>CIENTO VEINTIUN MIL OCHOCIENTOS CINCUENTA Y SIETE PESOS DOMINICANOS CON 3/100 CENTAVOS</t>
  </si>
  <si>
    <t>UN MILLON TRESCIENTOS OCHENTA Y CINCO MIL NOVECIENTOS SESENTA Y DOS PESOS DOMINICANOS CON 57/100 CENTAVOS</t>
  </si>
  <si>
    <t>TRESCIENTOS UN MIL QUINIENTOS SESENTA Y TRES PESOS DOMINICANOS CON 92/100 CENTAVOS</t>
  </si>
  <si>
    <t>QUINCE MIL SETENTA Y OCHO PESOS DOMINICANOS CON 20/100 CENTAVOS</t>
  </si>
  <si>
    <t>UN MILLON DOSCIENTOS SEIS MIL DOSCIENTOS CINCUENTA Y CINCO PESOS DOMINICANOS CON 68/100 CENTAVOS</t>
  </si>
  <si>
    <t>PANADERIA Y REPOSTERIA ALEX SRL</t>
  </si>
  <si>
    <t>VEINTICUATRO MIL NOVENTA PESOS DOMINICANOS CON 0/100 CENTAVOS</t>
  </si>
  <si>
    <t>SESENTA Y DOS MIL SEISCIENTOS TREINTA Y CUATRO PESOS DOMINICANOS CON 0/100 CENTAVOS</t>
  </si>
  <si>
    <t>CINCUENTA Y NUEVE MIL NOVECIENTOS DIECIOCHO PESOS DOMINICANOS CON 40/100 CENTAVOS</t>
  </si>
  <si>
    <t>CINCUENTA Y SIETE MIL OCHOCIENTOS DIECISEIS PESOS DOMINICANOS CON 0/100 CENTAVOS</t>
  </si>
  <si>
    <t>DOSCIENTOS DOS MIL CINCO PESOS DOMINICANOS CON 60/100 CENTAVOS</t>
  </si>
  <si>
    <t>UN MILLON CIENTO OCHENTA Y UN MIL SEISCIENTOS DOS PESOS DOMINICANOS CON 80/100 CENTAVOS</t>
  </si>
  <si>
    <t>NOVENTA Y SEIS MIL NOVECIENTOS SETENTA Y OCHO PESOS DOMINICANOS CON 72/100 CENTAVOS</t>
  </si>
  <si>
    <t>UN MILLON OCHENTA Y CUATRO MIL SEISCIENTOS VEINTICUATRO PESOS DOMINICANOS CON 8/100 CENTAVOS</t>
  </si>
  <si>
    <t>DOSCIENTOS TREINTA Y SEIS MIL TRESCIENTOS VEINTE PESOS DOMINICANOS CON 56/100 CENTAVOS</t>
  </si>
  <si>
    <t>ONCE MIL OCHOCIENTOS DIECISEIS PESOS DOMINICANOS CON 3/100 CENTAVOS</t>
  </si>
  <si>
    <t>NOVECIENTOS CUARENTA Y CINCO MIL DOSCIENTOS OCHENTA Y DOS PESOS DOMINICANOS CON 24/100 CENTAVOS</t>
  </si>
  <si>
    <t>PARADOR MAMI CHAN SRL</t>
  </si>
  <si>
    <t>UN MILLON SESENTA Y TRES MIL CUATROCIENTOS SEIS PESOS DOMINICANOS CON 40/100 CENTAVOS</t>
  </si>
  <si>
    <t>NOVECIENTOS OCHENTA Y UN MIL DOSCIENTOS NOVENTA Y CINCO PESOS DOMINICANOS CON 72/100 CENTAVOS</t>
  </si>
  <si>
    <t>DOSCIENTOS DOCE MIL SEISCIENTOS OCHENTA Y UN PESOS DOMINICANOS CON 28/100 CENTAVOS</t>
  </si>
  <si>
    <t>DIEZ MIL SEISCIENTOS TREINTA Y CUATRO PESOS DOMINICANOS CON 6/100 CENTAVOS</t>
  </si>
  <si>
    <t>OCHOCIENTOS CINCUENTA MIL SETECIENTOS VEINTICINCO PESOS DOMINICANOS CON 12/100 CENTAVOS</t>
  </si>
  <si>
    <t>PAVEMCA SRL</t>
  </si>
  <si>
    <t>CIENTO CINCUENTA Y NUEVE MIL SEISCIENTOS NOVENTA Y DOS PESOS DOMINICANOS CON 0/100 CENTAVOS</t>
  </si>
  <si>
    <t>CUARENTA Y TRES MIL TRESCIENTOS CUARENTA PESOS DOMINICANOS CON 0/100 CENTAVOS</t>
  </si>
  <si>
    <t>CIENTO DOCE MIL SEISCIENTOS OCHENTA Y CUATRO PESOS DOMINICANOS CON 0/100 CENTAVOS</t>
  </si>
  <si>
    <t>CIENTO SIETE MIL SETECIENTOS NOVENTA Y OCHO PESOS DOMINICANOS CON 40/100 CENTAVOS</t>
  </si>
  <si>
    <t>CIENTO CUATRO MIL DIECISEIS PESOS DOMINICANOS CON 0/100 CENTAVOS</t>
  </si>
  <si>
    <t>TRESCIENTOS SESENTA Y TRES MIL CUATROCIENTOS VEINTICINCO PESOS DOMINICANOS CON 60/100 CENTAVOS</t>
  </si>
  <si>
    <t>UN MILLON NOVECIENTOS NOVENTA Y SIETE MIL SEISCIENTOS SETENTA Y OCHO PESOS DOMINICANOS CON 40/100 CENTAVOS</t>
  </si>
  <si>
    <t>CIENTO CINCUENTA Y SIETE MIL SETECIENTOS CUARENTA Y OCHO PESOS DOMINICANOS CON 97/100 CENTAVOS</t>
  </si>
  <si>
    <t>UN MILLON OCHOCIENTOS TREINTA Y NUEVE MIL NOVECIENTOS VEINTINUEVE PESOS DOMINICANOS CON 43/100 CENTAVOS</t>
  </si>
  <si>
    <t>TRESCIENTOS NOVENTA Y NUEVE MIL QUINIENTOS TREINTA Y CINCO PESOS DOMINICANOS CON 68/100 CENTAVOS</t>
  </si>
  <si>
    <t>DIECINUEVE MIL NOVECIENTOS SETENTA Y SEIS PESOS DOMINICANOS CON 78/100 CENTAVOS</t>
  </si>
  <si>
    <t>UN MILLON QUINIENTOS NOVENTA Y OCHO MIL CIENTO CUARENTA Y DOS PESOS DOMINICANOS CON 72/100 CENTAVOS</t>
  </si>
  <si>
    <t>PENUEL MC SRL</t>
  </si>
  <si>
    <t>UN MILLON CIENTO CUARENTA Y UN MIL CUATROCIENTOS TREINTA PESOS DOMINICANOS CON 0/100 CENTAVOS</t>
  </si>
  <si>
    <t>NOVENTA Y CINCO MIL NOVECIENTOS SETENTA Y TRES PESOS DOMINICANOS CON 93/100 CENTAVOS</t>
  </si>
  <si>
    <t>UN MILLON CUARENTA Y CINCO MIL CUATROCIENTOS CINCUENTA Y SEIS PESOS DOMINICANOS CON 7/100 CENTAVOS</t>
  </si>
  <si>
    <t>DOSCIENTOS VEINTIOCHO MIL DOSCIENTOS OCHENTA Y SEIS PESOS DOMINICANOS CON 0/100 CENTAVOS</t>
  </si>
  <si>
    <t>ONCE MIL CUATROCIENTOS CATORCE PESOS DOMINICANOS CON 30/100 CENTAVOS</t>
  </si>
  <si>
    <t>NOVECIENTOS TRECE MIL CIENTO CUARENTA Y CUATRO PESOS DOMINICANOS CON 0/100 CENTAVOS</t>
  </si>
  <si>
    <t>PLAZA SABANA DEL PUERTO SRL</t>
  </si>
  <si>
    <t>DIECIOCHO MIL DOSCIENTOS SESENTA PESOS DOMINICANOS CON 0/100 CENTAVOS</t>
  </si>
  <si>
    <t>CUARENTA Y CINCO MIL CUATROCIENTOS DIECISIETE PESOS DOMINICANOS CON 60/100 CENTAVOS</t>
  </si>
  <si>
    <t>CUARENTA Y TRES MIL OCHOCIENTOS VEINTICUATRO PESOS DOMINICANOS CON 0/100 CENTAVOS</t>
  </si>
  <si>
    <t>CIENTO CINCUENTA Y TRES MIL CIENTO DIECIOCHO PESOS DOMINICANOS CON 40/100 CENTAVOS</t>
  </si>
  <si>
    <t>OCHOCIENTOS OCHENTA Y DOS MIL CUATROCIENTOS CUARENTA Y SEIS PESOS DOMINICANOS CON 40/100 CENTAVOS</t>
  </si>
  <si>
    <t>SETENTA Y DOS MIL CUATROCIENTOS SETENTA Y DOS PESOS DOMINICANOS CON 46/100 CENTAVOS</t>
  </si>
  <si>
    <t>OCHOCIENTOS NUEVE MIL NOVECIENTOS SETENTA Y TRES PESOS DOMINICANOS CON 94/100 CENTAVOS</t>
  </si>
  <si>
    <t>CIENTO SETENTA Y SEIS MIL CUATROCIENTOS OCHENTA Y NUEVE PESOS DOMINICANOS CON 28/100 CENTAVOS</t>
  </si>
  <si>
    <t>OCHO MIL OCHOCIENTOS VEINTICUATRO PESOS DOMINICANOS CON 46/100 CENTAVOS</t>
  </si>
  <si>
    <t>SETECIENTOS CINCO MIL NOVECIENTOS CINCUENTA Y SIETE PESOS DOMINICANOS CON 12/100 CENTAVOS</t>
  </si>
  <si>
    <t>PROVISION DE LO ALTO COMIDA EMPRESARIAL EIRL</t>
  </si>
  <si>
    <t>NOVECIENTOS NOVENTA Y NUEVE MIL NOVECIENTOS SETENTA Y CINCO PESOS DOMINICANOS CON 20/100 CENTAVOS</t>
  </si>
  <si>
    <t>OCHENTA MIL CUATROCIENTOS CINCUENTA Y NUEVE PESOS DOMINICANOS CON 62/100 CENTAVOS</t>
  </si>
  <si>
    <t>NOVECIENTOS DIECINUEVE MIL QUINIENTOS QUINCE PESOS DOMINICANOS CON 58/100 CENTAVOS</t>
  </si>
  <si>
    <t>CIENTO NOVENTA Y NUEVE MIL NOVECIENTOS NOVENTA Y CINCO PESOS DOMINICANOS CON 4/100 CENTAVOS</t>
  </si>
  <si>
    <t>NUEVE MIL NOVECIENTOS NOVENTA Y NUEVE PESOS DOMINICANOS CON 75/100 CENTAVOS</t>
  </si>
  <si>
    <t>SETECIENTOS NOVENTA Y NUEVE MIL NOVECIENTOS OCHENTA PESOS DOMINICANOS CON 16/100 CENTAVOS</t>
  </si>
  <si>
    <t>PZ CATERING SRL</t>
  </si>
  <si>
    <t>UN MILLON CUATROCIENTOS DIECINUEVE MIL SEISCIENTOS TRECE PESOS DOMINICANOS CON 20/100 CENTAVOS</t>
  </si>
  <si>
    <t>CIENTO DIECISEIS MIL SETECIENTOS DIECINUEVE PESOS DOMINICANOS CON 79/100 CENTAVOS</t>
  </si>
  <si>
    <t>UN MILLON TRESCIENTOS DOS MIL OCHOCIENTOS NOVENTA Y TRES PESOS DOMINICANOS CON 41/100 CENTAVOS</t>
  </si>
  <si>
    <t>DOSCIENTOS OCHENTA Y TRES MIL NOVECIENTOS VEINTIDOS PESOS DOMINICANOS CON 64/100 CENTAVOS</t>
  </si>
  <si>
    <t>CATORCE MIL CIENTO NOVENTA Y SEIS PESOS DOMINICANOS CON 13/100 CENTAVOS</t>
  </si>
  <si>
    <t>UN MILLON CIENTO TREINTA Y CINCO MIL SEISCIENTOS NOVENTA PESOS DOMINICANOS CON 56/100 CENTAVOS</t>
  </si>
  <si>
    <t>RAMPAY SRL</t>
  </si>
  <si>
    <t>UN MILLON CIENTO DOS MIL SETENTA Y CINCO PESOS DOMINICANOS CON 60/100 CENTAVOS</t>
  </si>
  <si>
    <t>UN MILLON QUINCE MIL QUINIENTOS CINCUENTA Y SEIS PESOS DOMINICANOS CON 1/100 CENTAVOS</t>
  </si>
  <si>
    <t>DOSCIENTOS VEINTE MIL CUATROCIENTOS QUINCE PESOS DOMINICANOS CON 12/100 CENTAVOS</t>
  </si>
  <si>
    <t>ONCE MIL VEINTE PESOS DOMINICANOS CON 76/100 CENTAVOS</t>
  </si>
  <si>
    <t>OCHOCIENTOS OCHENTA Y UN MIL SEISCIENTOS SESENTA PESOS DOMINICANOS CON 48/100 CENTAVOS</t>
  </si>
  <si>
    <t>RESTAURANT PARADOR CHEIMY SRL</t>
  </si>
  <si>
    <t>UN MILLON TRESCIENTOS CUARENTA Y TRES MIL DOSCIENTOS SIETE PESOS DOMINICANOS CON 60/100 CENTAVOS</t>
  </si>
  <si>
    <t>CIENTO ONCE MIL OCHOCIENTOS VEINTISIETE PESOS DOMINICANOS CON 80/100 CENTAVOS</t>
  </si>
  <si>
    <t>UN MILLON DOSCIENTOS TREINTA Y UN MIL TRESCIENTOS SETENTA Y NUEVE PESOS DOMINICANOS CON 80/100 CENTAVOS</t>
  </si>
  <si>
    <t>DOSCIENTOS SESENTA Y OCHO MIL SEISCIENTOS CUARENTA Y UN PESOS DOMINICANOS CON 52/100 CENTAVOS</t>
  </si>
  <si>
    <t>TRECE MIL CUATROCIENTOS TREINTA Y DOS PESOS DOMINICANOS CON 8/100 CENTAVOS</t>
  </si>
  <si>
    <t>UN MILLON SETENTA Y CUATRO MIL QUINIENTOS SESENTA Y SEIS PESOS DOMINICANOS CON 8/100 CENTAVOS</t>
  </si>
  <si>
    <t>ROMANERIA MULTISERVICES SRL</t>
  </si>
  <si>
    <t>QUINCE MIL NOVECIENTOS CINCUENTA PESOS DOMINICANOS CON 0/100 CENTAVOS</t>
  </si>
  <si>
    <t>TREINTA Y NUEVE MIL SEISCIENTOS SETENTA Y DOS PESOS DOMINICANOS CON 0/100 CENTAVOS</t>
  </si>
  <si>
    <t>CIENTO TREINTA Y TRES MIL SETECIENTOS CUARENTA Y OCHO PESOS DOMINICANOS CON 0/100 CENTAVOS</t>
  </si>
  <si>
    <t>OCHOCIENTOS DOCE MIL DOSCIENTOS OCHENTA Y CUATRO PESOS DOMINICANOS CON 40/100 CENTAVOS</t>
  </si>
  <si>
    <t>SESENTA Y OCHO MIL SETECIENTOS SETENTA Y SIETE PESOS DOMINICANOS CON 21/100 CENTAVOS</t>
  </si>
  <si>
    <t>SETECIENTOS CUARENTA Y TRES MIL QUINIENTOS SIETE PESOS DOMINICANOS CON 19/100 CENTAVOS</t>
  </si>
  <si>
    <t>CIENTO SESENTA Y DOS MIL CUATROCIENTOS CINCUENTA Y SEIS PESOS DOMINICANOS CON 88/100 CENTAVOS</t>
  </si>
  <si>
    <t>OCHO MIL CIENTO VEINTIDOS PESOS DOMINICANOS CON 84/100 CENTAVOS</t>
  </si>
  <si>
    <t>SEISCIENTOS CUARENTA Y NUEVE MIL OCHOCIENTOS VEINTISIETE PESOS DOMINICANOS CON 52/100 CENTAVOS</t>
  </si>
  <si>
    <t>RUTLIAS SRL</t>
  </si>
  <si>
    <t>SERVICIOS ALIMENTICIOS DENNIJHOSMAILY SRL</t>
  </si>
  <si>
    <t>TREINTA Y SIETE MIL CIENTO OCHENTA PESOS DOMINICANOS CON 0/100 CENTAVOS</t>
  </si>
  <si>
    <t>NOVENTA Y SEIS MIL SEISCIENTOS SESENTA Y OCHO PESOS DOMINICANOS CON 0/100 CENTAVOS</t>
  </si>
  <si>
    <t>NOVENTA Y DOS MIL CUATROCIENTOS SETENTA Y SEIS PESOS DOMINICANOS CON 80/100 CENTAVOS</t>
  </si>
  <si>
    <t>OCHENTA Y NUEVE MIL DOSCIENTOS TREINTA Y DOS PESOS DOMINICANOS CON 0/100 CENTAVOS</t>
  </si>
  <si>
    <t>TRESCIENTOS ONCE MIL SETECIENTOS SETENTA Y UN PESOS DOMINICANOS CON 20/100 CENTAVOS</t>
  </si>
  <si>
    <t>UN MILLON SETECIENTOS SESENTA Y SEIS MIL NOVECIENTOS SESENTA Y OCHO PESOS DOMINICANOS CON 40/100 CENTAVOS</t>
  </si>
  <si>
    <t>CIENTO CUARENTA Y DOS MIL CIENTO VEINTISIETE PESOS DOMINICANOS CON 40/100 CENTAVOS</t>
  </si>
  <si>
    <t>UN MILLON SEISCIENTOS VEINTICUATRO MIL OCHOCIENTOS CUARENTA Y UN PESOS DOMINICANOS CON 0/100 CENTAVOS</t>
  </si>
  <si>
    <t>TRESCIENTOS CINCUENTA Y TRES MIL TRESCIENTOS NOVENTA Y TRES PESOS DOMINICANOS CON 68/100 CENTAVOS</t>
  </si>
  <si>
    <t>DIECISIETE MIL SEISCIENTOS SESENTA Y NUEVE PESOS DOMINICANOS CON 68/100 CENTAVOS</t>
  </si>
  <si>
    <t>UN MILLON CUATROCIENTOS TRECE MIL QUINIENTOS SETENTA Y CUATRO PESOS DOMINICANOS CON 72/100 CENTAVOS</t>
  </si>
  <si>
    <t>SERVICIOS Y SOLUCIONES EMPRESARIALES SERSOEM SRL</t>
  </si>
  <si>
    <t>UN MILLON DOSCIENTOS OCHENTA Y SEIS MIL SETECIENTOS VEINTISIETE PESOS DOMINICANOS CON 20/100 CENTAVOS</t>
  </si>
  <si>
    <t>UN MILLON CIENTO OCHENTA Y SEIS MIL SEISCIENTOS SIETE PESOS DOMINICANOS CON 50/100 CENTAVOS</t>
  </si>
  <si>
    <t>DOSCIENTOS CINCUENTA Y SIETE MIL TRESCIENTOS CUARENTA Y CINCO PESOS DOMINICANOS CON 44/100 CENTAVOS</t>
  </si>
  <si>
    <t>DOCE MIL OCHOCIENTOS SESENTA Y SIETE PESOS DOMINICANOS CON 27/100 CENTAVOS</t>
  </si>
  <si>
    <t>UN MILLON VEINTINUEVE MIL TRESCIENTOS OCHENTA Y UN PESOS DOMINICANOS CON 76/100 CENTAVOS</t>
  </si>
  <si>
    <t>SILEM MC SRL</t>
  </si>
  <si>
    <t>UN MILLON DOSCIENTOS NOVENTA Y CINCO MIL CIENTO NOVENTA Y OCHO PESOS DOMINICANOS CON 40/100 CENTAVOS</t>
  </si>
  <si>
    <t>CIENTO NUEVE MIL NOVECIENTOS TREINTA Y OCHO PESOS DOMINICANOS CON 58/100 CENTAVOS</t>
  </si>
  <si>
    <t>UN MILLON CIENTO OCHENTA Y CINCO MIL DOSCIENTOS CINCUENTA Y NUEVE PESOS DOMINICANOS CON 82/100 CENTAVOS</t>
  </si>
  <si>
    <t>DOSCIENTOS CINCUENTA Y NUEVE MIL TREINTA Y NUEVE PESOS DOMINICANOS CON 68/100 CENTAVOS</t>
  </si>
  <si>
    <t>DOCE MIL NOVECIENTOS CINCUENTA Y UN PESOS DOMINICANOS CON 98/100 CENTAVOS</t>
  </si>
  <si>
    <t>UN MILLON TREINTA Y SEIS MIL CIENTO CINCUENTA Y OCHO PESOS DOMINICANOS CON 72/100 CENTAVOS</t>
  </si>
  <si>
    <t>SMALL HEAT ENTERPRISES SRL</t>
  </si>
  <si>
    <t>VEINTISEIS MIL OCHOCIENTOS CUARENTA PESOS DOMINICANOS CON 0/100 CENTAVOS</t>
  </si>
  <si>
    <t>SESENTA Y NUEVE MIL SETECIENTOS OCHENTA Y CUATRO PESOS DOMINICANOS CON 0/100 CENTAVOS</t>
  </si>
  <si>
    <t>SESENTA Y SEIS MIL SETECIENTOS CINCUENTA Y OCHO PESOS DOMINICANOS CON 40/100 CENTAVOS</t>
  </si>
  <si>
    <t>SESENTA Y CUATRO MIL CUATROCIENTOS DIECISEIS PESOS DOMINICANOS CON 0/100 CENTAVOS</t>
  </si>
  <si>
    <t>DOSCIENTOS VEINTICINCO MIL SESENTA Y CINCO PESOS DOMINICANOS CON 60/100 CENTAVOS</t>
  </si>
  <si>
    <t>UN MILLON DOSCIENTOS VEINTISIETE MIL CUATROCIENTOS SETENTA Y SIETE PESOS DOMINICANOS CON 60/100 CENTAVOS</t>
  </si>
  <si>
    <t>NOVENTA Y CINCO MIL QUINIENTOS CUARENTA Y SEIS PESOS DOMINICANOS CON 30/100 CENTAVOS</t>
  </si>
  <si>
    <t>UN MILLON CIENTO TREINTA Y UN MIL NOVECIENTOS TREINTA Y UN PESOS DOMINICANOS CON 30/100 CENTAVOS</t>
  </si>
  <si>
    <t>DOSCIENTOS CUARENTA Y CINCO MIL CUATROCIENTOS NOVENTA Y CINCO PESOS DOMINICANOS CON 52/100 CENTAVOS</t>
  </si>
  <si>
    <t>DOCE MIL DOSCIENTOS SETENTA Y CUATRO PESOS DOMINICANOS CON 78/100 CENTAVOS</t>
  </si>
  <si>
    <t>NOVECIENTOS OCHENTA Y UN MIL NOVECIENTOS OCHENTA Y DOS PESOS DOMINICANOS CON 8/100 CENTAVOS</t>
  </si>
  <si>
    <t>SOCIEDAD DE SUPERVISIONES Y CONSTRUCCIONES ANTILLANAS SSCA SRL</t>
  </si>
  <si>
    <t>VEINTIDOS MIL PESOS DOMINICANOS CON 0/100 CENTAVOS</t>
  </si>
  <si>
    <t>CINCUENTA Y CUATRO MIL SETECIENTOS VEINTE PESOS DOMINICANOS CON 0/100 CENTAVOS</t>
  </si>
  <si>
    <t>CIENTO OCHENTA Y CUATRO MIL CUATROCIENTOS OCHENTA PESOS DOMINICANOS CON 0/100 CENTAVOS</t>
  </si>
  <si>
    <t>UN MILLON SESENTA Y SIETE MIL QUINIENTOS NOVENTA Y SIETE PESOS DOMINICANOS CON 20/100 CENTAVOS</t>
  </si>
  <si>
    <t>OCHENTA Y OCHO MIL CINCUENTA Y NUEVE PESOS DOMINICANOS CON 42/100 CENTAVOS</t>
  </si>
  <si>
    <t>NOVECIENTOS SETENTA Y NUEVE MIL QUINIENTOS TREINTA Y SIETE PESOS DOMINICANOS CON 78/100 CENTAVOS</t>
  </si>
  <si>
    <t>DOSCIENTOS TRECE MIL QUINIENTOS DIECINUEVE PESOS DOMINICANOS CON 44/100 CENTAVOS</t>
  </si>
  <si>
    <t>DIEZ MIL SEISCIENTOS SETENTA Y CINCO PESOS DOMINICANOS CON 97/100 CENTAVOS</t>
  </si>
  <si>
    <t>OCHOCIENTOS CINCUENTA Y CUATRO MIL SETENTA Y SIETE PESOS DOMINICANOS CON 76/100 CENTAVOS</t>
  </si>
  <si>
    <t>SOCIEDAD DOMINICANA DE ABASTECIMIENTOS SDA SRL</t>
  </si>
  <si>
    <t>TREINTA MIL TREINTA PESOS DOMINICANOS CON 0/100 CENTAVOS</t>
  </si>
  <si>
    <t>SETENTA Y CUATRO MIL SEISCIENTOS NOVENTA Y DOS PESOS DOMINICANOS CON 80/100 CENTAVOS</t>
  </si>
  <si>
    <t>DOSCIENTOS CINCUENTA Y UN MIL OCHOCIENTOS QUINCE PESOS DOMINICANOS CON 20/100 CENTAVOS</t>
  </si>
  <si>
    <t>UN MILLON CUATROCIENTOS VEINTIDOS MIL DOSCIENTOS CINCO PESOS DOMINICANOS CON 20/100 CENTAVOS</t>
  </si>
  <si>
    <t>CIENTO CATORCE MIL DOSCIENTOS TREINTA Y OCHO PESOS DOMINICANOS CON 5/100 CENTAVOS</t>
  </si>
  <si>
    <t>UN MILLON TRESCIENTOS SIETE MIL NOVECIENTOS SESENTA Y SIETE PESOS DOMINICANOS CON 15/100 CENTAVOS</t>
  </si>
  <si>
    <t>DOSCIENTOS OCHENTA Y CUATRO MIL CUATROCIENTOS CUARENTA Y UN PESOS DOMINICANOS CON 4/100 CENTAVOS</t>
  </si>
  <si>
    <t>CATORCE MIL DOSCIENTOS VEINTIDOS PESOS DOMINICANOS CON 5/100 CENTAVOS</t>
  </si>
  <si>
    <t>UN MILLON CIENTO TREINTA Y SIETE MIL SETECIENTOS SESENTA Y CUATRO PESOS DOMINICANOS CON 16/100 CENTAVOS</t>
  </si>
  <si>
    <t>SOLUCIONES EMPRESARIALES Y DE NEGOCIOS DIAZ MORE SRL</t>
  </si>
  <si>
    <t>UN MILLON SETENTA Y NUEVE MIL SESENTA Y SIETE PESOS DOMINICANOS CON 60/100 CENTAVOS</t>
  </si>
  <si>
    <t>OCHENTA Y CUATRO MIL CUATROCIENTOS CUARENTA Y CUATRO PESOS DOMINICANOS CON 46/100 CENTAVOS</t>
  </si>
  <si>
    <t>NOVECIENTOS NOVENTA Y CUATRO MIL SEISCIENTOS VEINTITRES PESOS DOMINICANOS CON 14/100 CENTAVOS</t>
  </si>
  <si>
    <t>DOSCIENTOS QUINCE MIL OCHOCIENTOS TRECE PESOS DOMINICANOS CON 52/100 CENTAVOS</t>
  </si>
  <si>
    <t>DIEZ MIL SETECIENTOS NOVENTA PESOS DOMINICANOS CON 68/100 CENTAVOS</t>
  </si>
  <si>
    <t>OCHOCIENTOS SESENTA Y TRES MIL DOSCIENTOS CINCUENTA Y CUATRO PESOS DOMINICANOS CON 8/100 CENTAVOS</t>
  </si>
  <si>
    <t>SRVIZI MULTIPLES SRL</t>
  </si>
  <si>
    <t>CIENTO CUARENTA Y DOS MIL CUATROCIENTOS VEINTIOCHO PESOS DOMINICANOS CON 0/100 CENTAVOS</t>
  </si>
  <si>
    <t>UN MILLON OCHOCIENTOS VEINTIDOS MIL CIENTO TREINTA Y CUATRO PESOS DOMINICANOS CON 80/100 CENTAVOS</t>
  </si>
  <si>
    <t>CIENTO CINCUENTA MIL SETECIENTOS OCHENTA Y NUEVE PESOS DOMINICANOS CON 97/100 CENTAVOS</t>
  </si>
  <si>
    <t>UN MILLON SEISCIENTOS SETENTA Y UN MIL TRESCIENTOS CUARENTA Y CUATRO PESOS DOMINICANOS CON 83/100 CENTAVOS</t>
  </si>
  <si>
    <t>TRESCIENTOS SESENTA Y CUATRO MIL CUATROCIENTOS VEINTISEIS PESOS DOMINICANOS CON 96/100 CENTAVOS</t>
  </si>
  <si>
    <t>DIECIOCHO MIL DOSCIENTOS VEINTIUN PESOS DOMINICANOS CON 35/100 CENTAVOS</t>
  </si>
  <si>
    <t>UN MILLON CUATROCIENTOS CINCUENTA Y SIETE MIL SETECIENTOS SIETE PESOS DOMINICANOS CON 84/100 CENTAVOS</t>
  </si>
  <si>
    <t>SUPERMERCADO EL AHORRO LP SRL</t>
  </si>
  <si>
    <t>OCHENTA Y OCHO MIL SEISCIENTOS CUARENTA Y SEIS PESOS DOMINICANOS CON 40/100 CENTAVOS</t>
  </si>
  <si>
    <t>DOSCIENTOS NOVENTA Y OCHO MIL OCHOCIENTOS CINCUENTA Y SIETE PESOS DOMINICANOS CON 60/100 CENTAVOS</t>
  </si>
  <si>
    <t>UN MILLON SEISCIENTOS CUARENTA MIL NOVECIENTOS QUINCE PESOS DOMINICANOS CON 20/100 CENTAVOS</t>
  </si>
  <si>
    <t>CIENTO VEINTIOCHO MIL TRESCIENTOS TRECE PESOS DOMINICANOS CON 91/100 CENTAVOS</t>
  </si>
  <si>
    <t>UN MILLON QUINIENTOS DOCE MIL SEISCIENTOS UN PESOS DOMINICANOS CON 29/100 CENTAVOS</t>
  </si>
  <si>
    <t>TRESCIENTOS VEINTIOCHO MIL CIENTO OCHENTA Y TRES PESOS DOMINICANOS CON 4/100 CENTAVOS</t>
  </si>
  <si>
    <t>DIECISEIS MIL CUATROCIENTOS NUEVE PESOS DOMINICANOS CON 15/100 CENTAVOS</t>
  </si>
  <si>
    <t>UN MILLON TRESCIENTOS DOCE MIL SETECIENTOS TREINTA Y DOS PESOS DOMINICANOS CON 16/100 CENTAVOS</t>
  </si>
  <si>
    <t>SUPLIDORA CIEN DESTINOS SRL</t>
  </si>
  <si>
    <t>TREINTA Y TRES MIL SETECIENTOS SETENTA PESOS DOMINICANOS CON 0/100 CENTAVOS</t>
  </si>
  <si>
    <t>OCHENTA Y TRES MIL NOVECIENTOS NOVENTA Y CINCO PESOS DOMINICANOS CON 20/100 CENTAVOS</t>
  </si>
  <si>
    <t>DOSCIENTOS OCHENTA Y TRES MIL CIENTO SETENTA Y SEIS PESOS DOMINICANOS CON 80/100 CENTAVOS</t>
  </si>
  <si>
    <t>UN MILLON SETECIENTOS SETENTA Y DOS MIL OCHOCIENTOS TREINTA Y NUEVE PESOS DOMINICANOS CON 60/100 CENTAVOS</t>
  </si>
  <si>
    <t>CIENTO CINCUENTA Y CUATRO MIL SETECIENTOS DIECISIETE PESOS DOMINICANOS CON 43/100 CENTAVOS</t>
  </si>
  <si>
    <t>UN MILLON SEISCIENTOS DIECIOCHO MIL CIENTO VEINTIDOS PESOS DOMINICANOS CON 17/100 CENTAVOS</t>
  </si>
  <si>
    <t>TRESCIENTOS CINCUENTA Y CUATRO MIL QUINIENTOS SESENTA Y SIETE PESOS DOMINICANOS CON 92/100 CENTAVOS</t>
  </si>
  <si>
    <t>DIECISIETE MIL SETECIENTOS VEINTIOCHO PESOS DOMINICANOS CON 40/100 CENTAVOS</t>
  </si>
  <si>
    <t>UN MILLON CUATROCIENTOS DIECIOCHO MIL DOSCIENTOS SETENTA Y UN PESOS DOMINICANOS CON 68/100 CENTAVOS</t>
  </si>
  <si>
    <t>SUPLIDORA DE CARNES SANTO SANCHEZ SRL</t>
  </si>
  <si>
    <t>UN MILLON OCHENTA Y SIETE MIL DOSCIENTOS SESENTA Y CUATRO PESOS DOMINICANOS CON 80/100 CENTAVOS</t>
  </si>
  <si>
    <t>OCHENTA Y SIETE MIL DOSCIENTOS CUARENTA PESOS DOMINICANOS CON 55/100 CENTAVOS</t>
  </si>
  <si>
    <t>UN MILLON VEINTICUATRO PESOS DOMINICANOS CON 25/100 CENTAVOS</t>
  </si>
  <si>
    <t>DOSCIENTOS DIECISIETE MIL CUATROCIENTOS CINCUENTA Y DOS PESOS DOMINICANOS CON 96/100 CENTAVOS</t>
  </si>
  <si>
    <t>DIEZ MIL OCHOCIENTOS SETENTA Y DOS PESOS DOMINICANOS CON 65/100 CENTAVOS</t>
  </si>
  <si>
    <t>OCHOCIENTOS SESENTA Y NUEVE MIL OCHOCIENTOS ONCE PESOS DOMINICANOS CON 84/100 CENTAVOS</t>
  </si>
  <si>
    <t xml:space="preserve">SUPLIDORA GENERAL MOVAL SRL </t>
  </si>
  <si>
    <t>SETENTA Y CUATRO MIL SEISCIENTOS VEINTITRES PESOS DOMINICANOS CON 20/100 CENTAVOS</t>
  </si>
  <si>
    <t>DOSCIENTOS CUARENTA Y DOS MIL SEISCIENTOS TREINTA Y UN PESOS DOMINICANOS CON 60/100 CENTAVOS</t>
  </si>
  <si>
    <t>CIENTO SETENTA Y NUEVE MIL CIENTO CATORCE PESOS DOMINICANOS CON 0/100 CENTAVOS</t>
  </si>
  <si>
    <t>CINCUENTA Y SEIS MIL CIENTO SESENTA Y OCHO PESOS DOMINICANOS CON 0/100 CENTAVOS</t>
  </si>
  <si>
    <t>CUATROCIENTOS SIETE MIL SETECIENTOS PESOS DOMINICANOS CON 80/100 CENTAVOS</t>
  </si>
  <si>
    <t>DOS MILLONES DOSCIENTOS DIEZ MIL SEISCIENTOS OCHENTA Y NUEVE PESOS DOMINICANOS CON 60/100 CENTAVOS</t>
  </si>
  <si>
    <t>CIENTO SETENTA Y UN MIL DOSCIENTOS DIECINUEVE PESOS DOMINICANOS CON 15/100 CENTAVOS</t>
  </si>
  <si>
    <t>DOS MILLONES TREINTA Y NUEVE MIL CUATROCIENTOS SETENTA PESOS DOMINICANOS CON 45/100 CENTAVOS</t>
  </si>
  <si>
    <t>CUATROCIENTOS CUARENTA Y DOS MIL CIENTO TREINTA Y SIETE PESOS DOMINICANOS CON 92/100 CENTAVOS</t>
  </si>
  <si>
    <t>VEINTIDOS MIL CIENTO SEIS PESOS DOMINICANOS CON 90/100 CENTAVOS</t>
  </si>
  <si>
    <t>UN MILLON SETECIENTOS SESENTA Y OCHO MIL QUINIENTOS CINCUENTA Y UN PESOS DOMINICANOS CON 68/100 CENTAVOS</t>
  </si>
  <si>
    <t>SUPLIDORA INSTITUCIONAL MARTE Y FIGUEREO SRL</t>
  </si>
  <si>
    <t>CIENTO OCHO MIL TRESCIENTOS VEINTICUATRO PESOS DOMINICANOS CON 0/100 CENTAVOS</t>
  </si>
  <si>
    <t>DOSCIENTOS SESENTA Y CINCO MIL CUATROCIENTOS TREINTA Y CUATRO PESOS DOMINICANOS CON 0/100 CENTAVOS</t>
  </si>
  <si>
    <t>CUATROCIENTOS CINCUENTA MIL QUINIENTOS SETENTA Y UN PESOS DOMINICANOS CON 20/100 CENTAVOS</t>
  </si>
  <si>
    <t>OCHENTA Y UN MIL SETECIENTOS VEINTE PESOS DOMINICANOS CON 0/100 CENTAVOS</t>
  </si>
  <si>
    <t>SETENTA Y TRES MIL SETECIENTOS PESOS DOMINICANOS CON 0/100 CENTAVOS</t>
  </si>
  <si>
    <t>CIENTO NOVENTA Y UN MIL SEISCIENTOS VEINTE PESOS DOMINICANOS CON 0/100 CENTAVOS</t>
  </si>
  <si>
    <t>CIENTO OCHENTA Y TRES MIL TRESCIENTOS DOCE PESOS DOMINICANOS CON 0/100 CENTAVOS</t>
  </si>
  <si>
    <t>CIENTO SETENTA Y SEIS MIL OCHOCIENTOS OCHENTA PESOS DOMINICANOS CON 0/100 CENTAVOS</t>
  </si>
  <si>
    <t>SETENTA Y CINCO MIL NOVECIENTOS NOVENTA Y DOS PESOS DOMINICANOS CON 0/100 CENTAVOS</t>
  </si>
  <si>
    <t>SEISCIENTOS DIECIOCHO MIL OCHO PESOS DOMINICANOS CON 0/100 CENTAVOS</t>
  </si>
  <si>
    <t>CIENTO VEINTIOCHO MIL CUARENTA PESOS DOMINICANOS CON 0/100 CENTAVOS</t>
  </si>
  <si>
    <t>SETENTA Y TRES MIL SETECIENTOS DOCE PESOS DOMINICANOS CON 0/100 CENTAVOS</t>
  </si>
  <si>
    <t>TRESCIENTOS VEINTICINCO MIL SEISCIENTOS PESOS DOMINICANOS CON 0/100 CENTAVOS</t>
  </si>
  <si>
    <t>TRES MILLONES DOSCIENTOS OCHENTA Y UN MIL SETECIENTOS SETENTA Y SIETE PESOS DOMINICANOS CON 20/100 CENTAVOS</t>
  </si>
  <si>
    <t>DOSCIENTOS CINCUENTA MIL CUATROCIENTOS UN PESOS DOMINICANOS CON 33/100 CENTAVOS</t>
  </si>
  <si>
    <t>TRES MILLONES TREINTA Y UN MIL TRESCIENTOS SETENTA Y CINCO PESOS DOMINICANOS CON 87/100 CENTAVOS</t>
  </si>
  <si>
    <t>SEISCIENTOS CINCUENTA Y SEIS MIL TRESCIENTOS CINCUENTA Y CINCO PESOS DOMINICANOS CON 44/100 CENTAVOS</t>
  </si>
  <si>
    <t>TREINTA Y DOS MIL OCHOCIENTOS DIECISIETE PESOS DOMINICANOS CON 77/100 CENTAVOS</t>
  </si>
  <si>
    <t>DOS MILLONES SEISCIENTOS VEINTICINCO MIL CUATROCIENTOS VEINTIUN PESOS DOMINICANOS CON 76/100 CENTAVOS</t>
  </si>
  <si>
    <t>SUPLIDORES HERSARAHALEX SRL</t>
  </si>
  <si>
    <t>UN MILLON QUINIENTOS CUARENTA MIL OCHOCIENTOS TRECE PESOS DOMINICANOS CON 60/100 CENTAVOS</t>
  </si>
  <si>
    <t>CIENTO DIECINUEVE MIL SETECIENTOS TREINTA Y CUATRO PESOS DOMINICANOS CON 23/100 CENTAVOS</t>
  </si>
  <si>
    <t>UN MILLON CUATROCIENTOS VEINTIUN MIL SETENTA Y NUEVE PESOS DOMINICANOS CON 37/100 CENTAVOS</t>
  </si>
  <si>
    <t>TRESCIENTOS OCHO MIL CIENTO SESENTA Y DOS PESOS DOMINICANOS CON 72/100 CENTAVOS</t>
  </si>
  <si>
    <t>QUINCE MIL CUATROCIENTOS OCHO PESOS DOMINICANOS CON 14/100 CENTAVOS</t>
  </si>
  <si>
    <t>UN MILLON DOSCIENTOS TREINTA Y DOS MIL SEISCIENTOS CINCUENTA PESOS DOMINICANOS CON 88/100 CENTAVOS</t>
  </si>
  <si>
    <t>SUPLIDORES INDUSTRIALES MELLA SRL</t>
  </si>
  <si>
    <t>DOSCIENTOS SESENTA Y SIETE MIL QUINIENTOS NOVENTA Y DOS PESOS DOMINICANOS CON 0/100 CENTAVOS</t>
  </si>
  <si>
    <t>CUATROCIENTOS SESENTA Y DOS MIL SETECIENTOS CUARENTA Y OCHO PESOS DOMINICANOS CON 80/100 CENTAVOS</t>
  </si>
  <si>
    <t>CIENTO NOVENTA Y TRES MIL TRESCIENTOS TREINTA Y SEIS PESOS DOMINICANOS CON 0/100 CENTAVOS</t>
  </si>
  <si>
    <t>CIENTO OCHENTA Y CUATRO MIL NOVECIENTOS CINCUENTA Y TRES PESOS DOMINICANOS CON 60/100 CENTAVOS</t>
  </si>
  <si>
    <t>SEISCIENTOS VEINTITRES MIL QUINIENTOS CUARENTA Y DOS PESOS DOMINICANOS CON 40/100 CENTAVOS</t>
  </si>
  <si>
    <t>TRESCIENTOS TREINTA Y CUATRO MIL CUATROCIENTOS PESOS DOMINICANOS CON 0/100 CENTAVOS</t>
  </si>
  <si>
    <t>TRES MILLONES TRESCIENTOS VEINTE MIL DOSCIENTOS VEINTICINCO PESOS DOMINICANOS CON 20/100 CENTAVOS</t>
  </si>
  <si>
    <t>DOSCIENTOS CINCUENTA Y CUATRO MIL OCHOCIENTOS DIEZ PESOS DOMINICANOS CON 25/100 CENTAVOS</t>
  </si>
  <si>
    <t>TRES MILLONES SESENTA Y CINCO MIL CUATROCIENTOS CATORCE PESOS DOMINICANOS CON 95/100 CENTAVOS</t>
  </si>
  <si>
    <t>SEISCIENTOS SESENTA Y CUATRO MIL CUARENTA Y CINCO PESOS DOMINICANOS CON 4/100 CENTAVOS</t>
  </si>
  <si>
    <t>TREINTA Y TRES MIL DOSCIENTOS DOS PESOS DOMINICANOS CON 25/100 CENTAVOS</t>
  </si>
  <si>
    <t>DOS MILLONES SEISCIENTOS CINCUENTA Y SEIS MIL CIENTO OCHENTA PESOS DOMINICANOS CON 16/100 CENTAVOS</t>
  </si>
  <si>
    <t>SUPPLY SCHOOL MOREL OVIEDO SRL</t>
  </si>
  <si>
    <t>UN MILLON TRESCIENTOS SETENTA Y TRES MIL OCHENTA Y DOS PESOS DOMINICANOS CON 0/100 CENTAVOS</t>
  </si>
  <si>
    <t>CIENTO DIEZ MIL SEISCIENTOS CUARENTA Y CUATRO PESOS DOMINICANOS CON 52/100 CENTAVOS</t>
  </si>
  <si>
    <t>UN MILLON DOSCIENTOS SESENTA Y DOS MIL CUATROCIENTOS TREINTA Y SIETE PESOS DOMINICANOS CON 48/100 CENTAVOS</t>
  </si>
  <si>
    <t>DOSCIENTOS SETENTA Y CUATRO MIL SEISCIENTOS DIECISEIS PESOS DOMINICANOS CON 40/100 CENTAVOS</t>
  </si>
  <si>
    <t>TRECE MIL SETECIENTOS TREINTA PESOS DOMINICANOS CON 82/100 CENTAVOS</t>
  </si>
  <si>
    <t>UN MILLON NOVENTA Y OCHO MIL CUATROCIENTOS SESENTA Y CINCO PESOS DOMINICANOS CON 60/100 CENTAVOS</t>
  </si>
  <si>
    <t>TEMPLARIOS DEL VALLE SRL</t>
  </si>
  <si>
    <t>UN MILLON CUATROCIENTOS VEINTICINCO MIL DOSCIENTOS DIECISIETE PESOS DOMINICANOS CON 20/100 CENTAVOS</t>
  </si>
  <si>
    <t>CIENTO ONCE MIL NOVECIENTOS CUATRO PESOS DOMINICANOS CON 27/100 CENTAVOS</t>
  </si>
  <si>
    <t>UN MILLON TRESCIENTOS TRECE MIL TRESCIENTOS DOCE PESOS DOMINICANOS CON 93/100 CENTAVOS</t>
  </si>
  <si>
    <t>DOSCIENTOS OCHENTA Y CINCO MIL CUARENTA Y TRES PESOS DOMINICANOS CON 44/100 CENTAVOS</t>
  </si>
  <si>
    <t>CATORCE MIL DOSCIENTOS CINCUENTA Y DOS PESOS DOMINICANOS CON 17/100 CENTAVOS</t>
  </si>
  <si>
    <t>UN MILLON CIENTO CUARENTA MIL CIENTO SETENTA Y TRES PESOS DOMINICANOS CON 76/100 CENTAVOS</t>
  </si>
  <si>
    <t>TERMINACIONES DOMINICANA TERMIDOM SRL</t>
  </si>
  <si>
    <t>UN MILLON CIENTO OCHENTA MIL QUINIENTOS OCHENTA Y CINCO PESOS DOMINICANOS CON 20/100 CENTAVOS</t>
  </si>
  <si>
    <t>NOVENTA Y TRES MIL OCHOCIENTOS TREINTA Y TRES PESOS DOMINICANOS CON 36/100 CENTAVOS</t>
  </si>
  <si>
    <t>UN MILLON OCHENTA Y SEIS MIL SETECIENTOS CINCUENTA Y UN PESOS DOMINICANOS CON 84/100 CENTAVOS</t>
  </si>
  <si>
    <t>DOSCIENTOS TREINTA Y SEIS MIL CIENTO DIECISIETE PESOS DOMINICANOS CON 4/100 CENTAVOS</t>
  </si>
  <si>
    <t>ONCE MIL OCHOCIENTOS CINCO PESOS DOMINICANOS CON 85/100 CENTAVOS</t>
  </si>
  <si>
    <t>NOVECIENTOS CUARENTA Y CUATRO MIL CUATROCIENTOS SESENTA Y OCHO PESOS DOMINICANOS CON 16/100 CENTAVOS</t>
  </si>
  <si>
    <t>TRANSCONSTRUC SRL</t>
  </si>
  <si>
    <t>VEINTISIETE MIL OCHOCIENTOS TREINTA PESOS DOMINICANOS CON 0/100 CENTAVOS</t>
  </si>
  <si>
    <t>SETENTA Y DOS MIL TRESCIENTOS CINCUENTA Y OCHO PESOS DOMINICANOS CON 0/100 CENTAVOS</t>
  </si>
  <si>
    <t>SESENTA Y NUEVE MIL DOSCIENTOS VEINTE PESOS DOMINICANOS CON 80/100 CENTAVOS</t>
  </si>
  <si>
    <t>SESENTA Y SEIS MIL SETECIENTOS NOVENTA Y DOS PESOS DOMINICANOS CON 0/100 CENTAVOS</t>
  </si>
  <si>
    <t>DOSCIENTOS TREINTA Y TRES MIL TRESCIENTOS SESENTA Y SIETE PESOS DOMINICANOS CON 20/100 CENTAVOS</t>
  </si>
  <si>
    <t>UN MILLON DOSCIENTOS CUARENTA Y SEIS MIL NOVENTA Y SIETE PESOS DOMINICANOS CON 60/100 CENTAVOS</t>
  </si>
  <si>
    <t>UN MILLON CIENTO CINCUENTA MIL NOVECIENTOS VEINTINUEVE PESOS DOMINICANOS CON 16/100 CENTAVOS</t>
  </si>
  <si>
    <t>DOSCIENTOS CUARENTA Y NUEVE MIL DOSCIENTOS DIECINUEVE PESOS DOMINICANOS CON 52/100 CENTAVOS</t>
  </si>
  <si>
    <t>DOCE MIL CUATROCIENTOS SESENTA PESOS DOMINICANOS CON 98/100 CENTAVOS</t>
  </si>
  <si>
    <t>NOVECIENTOS NOVENTA Y SEIS MIL OCHOCIENTOS SETENTA Y OCHO PESOS DOMINICANOS CON 8/100 CENTAVOS</t>
  </si>
  <si>
    <t>YNCAR DELICATENSE &amp; BUFFET SRL</t>
  </si>
  <si>
    <t>DOCE MIL CIENTO SETENTA Y SIETE PESOS DOMINICANOS CON 60/100 CENTAVOS</t>
  </si>
  <si>
    <t>QUINCE MIL SETECIENTOS TREINTA PESOS DOMINICANOS CON 0/100 CENTAVOS</t>
  </si>
  <si>
    <t>TREINTA Y NUEVE MIL CIENTO VEINTICUATRO PESOS DOMINICANOS CON 80/100 CENTAVOS</t>
  </si>
  <si>
    <t>CIENTO TREINTA Y UN MIL NOVECIENTOS TRES PESOS DOMINICANOS CON 20/100 CENTAVOS</t>
  </si>
  <si>
    <t>SEISCIENTOS VEINTISEIS MIL NOVENTA PESOS DOMINICANOS CON 40/100 CENTAVOS</t>
  </si>
  <si>
    <t>TREINTA Y NUEVE MIL TRESCIENTOS VEINTIDOS PESOS DOMINICANOS CON 39/100 CENTAVOS</t>
  </si>
  <si>
    <t>QUINIENTOS OCHENTA Y SEIS MIL SETECIENTOS SESENTA Y OCHO PESOS DOMINICANOS CON 1/100 CENTAVOS</t>
  </si>
  <si>
    <t>CIENTO VEINTICINCO MIL DOSCIENTOS DIECIOCHO PESOS DOMINICANOS CON 8/100 CENTAVOS</t>
  </si>
  <si>
    <t>SEIS MIL DOSCIENTOS SESENTA PESOS DOMINICANOS CON 90/100 CENTAVOS</t>
  </si>
  <si>
    <t>QUINIENTOS MIL OCHOCIENTOS SETENTA Y DOS PESOS DOMINICANOS CON 32/100 CENTAVOS</t>
  </si>
  <si>
    <t>YUNLIAN MULTI SERVI DEGUSTACIONES Y MAS SRL</t>
  </si>
  <si>
    <t>UN MILLON TREINTA Y OCHO MIL NOVECIENTOS CUATRO PESOS DOMINICANOS CON 80/100 CENTAVOS</t>
  </si>
  <si>
    <t>NOVECIENTOS CINCUENTA Y OCHO MIL CUATROCIENTOS SEIS PESOS DOMINICANOS CON 95/100 CENTAVOS</t>
  </si>
  <si>
    <t>DOSCIENTOS SIETE MIL SETECIENTOS OCHENTA PESOS DOMINICANOS CON 96/100 CENTAVOS</t>
  </si>
  <si>
    <t>DIEZ MIL TRESCIENTOS OCHENTA Y NUEVE PESOS DOMINICANOS CON 5/100 CENTAVOS</t>
  </si>
  <si>
    <t>OCHOCIENTOS TREINTA Y UN MIL CIENTO VEINTITRES PESOS DOMINICANOS CON 84/100 CENTAVOS</t>
  </si>
  <si>
    <t>ZOHET SOLUCIONES GENERALES SRL</t>
  </si>
  <si>
    <t>TREINTA MIL NOVECIENTOS DIEZ PESOS DOMINICANOS CON 0/100 CENTAVOS</t>
  </si>
  <si>
    <t>OCHENTA MIL TRESCIENTOS SESENTA Y SEIS PESOS DOMINICANOS CON 0/100 CENTAVOS</t>
  </si>
  <si>
    <t>SETENTA Y SEIS MIL OCHOCIENTOS OCHENTA Y UN PESOS DOMINICANOS CON 60/100 CENTAVOS</t>
  </si>
  <si>
    <t>SETENTA Y CUATRO MIL CIENTO OCHENTA Y CUATRO PESOS DOMINICANOS CON 0/100 CENTAVOS</t>
  </si>
  <si>
    <t>DOSCIENTOS CINCUENTA Y NUEVE MIL CIENTO NOVENTA Y CUATRO PESOS DOMINICANOS CON 40/100 CENTAVOS</t>
  </si>
  <si>
    <t>UN MILLON CUATROCIENTOS SETENTA Y CINCO MIL SETECIENTOS VEINTISIETE PESOS DOMINICANOS CON 20/100 CENTAVOS</t>
  </si>
  <si>
    <t>CIENTO VEINTE MIL CUATROCIENTOS NUEVE PESOS DOMINICANOS CON 66/100 CENTAVOS</t>
  </si>
  <si>
    <t>UN MILLON TRESCIENTOS CINCUENTA Y CINCO MIL TRESCIENTOS DIECISIETE PESOS DOMINICANOS CON 54/100 CENTAVOS</t>
  </si>
  <si>
    <t>DOSCIENTOS NOVENTA Y CINCO MIL CIENTO CUARENTA Y CINCO PESOS DOMINICANOS CON 44/100 CENTAVOS</t>
  </si>
  <si>
    <t>CATORCE MIL SETECIENTOS CINCUENTA Y SIETE PESOS DOMINICANOS CON 27/100 CENTAVOS</t>
  </si>
  <si>
    <t>UN MILLON CIENTO OCHENTA MIL QUINIENTOS OCHENTA Y UN PESOS DOMINICANOS CON 76/100 CENTAVOS</t>
  </si>
  <si>
    <t>BGD BUFFET &amp; GRILL DOMINICANA SRL</t>
  </si>
  <si>
    <t>ELIEZER GERMAN GUERRERO</t>
  </si>
  <si>
    <t>SUMINISTROS Y ALIMENTOS LIDARUFRAN SRL</t>
  </si>
  <si>
    <t>RNC/CDE</t>
  </si>
  <si>
    <t xml:space="preserve">CANTIDAD DE CENTROS </t>
  </si>
  <si>
    <t>Monto anual con ITBIS (ACEITE VEGETAL)</t>
  </si>
  <si>
    <t>Monto anual con ITBIS (ACEITE VEGETAL) En letras</t>
  </si>
  <si>
    <t>AJÍES</t>
  </si>
  <si>
    <t>Monto anual con ITBIS (AJÍES)</t>
  </si>
  <si>
    <t>Monto anual con ITBIS (AJÍES) LETRAS</t>
  </si>
  <si>
    <t>ATÚN ENLATADO EN ACEITE VEGETAL</t>
  </si>
  <si>
    <t>Monto anual con ITBIS (ATÚN ENLATADO EN ACEITE VEGETAL)</t>
  </si>
  <si>
    <t>Monto anual con ITBIS (ATÚN ENLATADO EN ACEITE VEGETAL) LETRAS</t>
  </si>
  <si>
    <t>ITBIS (ATÚN ENLATADO EN ACEITE VEGETAL)</t>
  </si>
  <si>
    <t>Monto anual con ITBIS (AVENA)</t>
  </si>
  <si>
    <t>Monto anual con ITBIS (AVENA) LETRAS</t>
  </si>
  <si>
    <t>Monto anual con ITBIS (AZÚCAR CREMA )</t>
  </si>
  <si>
    <t>Monto anual con ITBIS (AZÚCAR CREMA ) LETRAS</t>
  </si>
  <si>
    <t>BACALAO</t>
  </si>
  <si>
    <t>Monto anual con ITBIS (BACALAO)</t>
  </si>
  <si>
    <t>Monto anual con ITBIS (BACALAO) LETRAS</t>
  </si>
  <si>
    <t>ITBIS (BACALAO)</t>
  </si>
  <si>
    <t>Monto anual con ITBIS (CANELA)</t>
  </si>
  <si>
    <t>Monto anual con ITBIS (CANELA) LETRAS</t>
  </si>
  <si>
    <t xml:space="preserve">CEBOLLA </t>
  </si>
  <si>
    <t>Monto anual con ITBIS (CEBOLLA )</t>
  </si>
  <si>
    <t>Monto anual con ITBIS (CEBOLLA ) LETRAS</t>
  </si>
  <si>
    <t>Monto anual con ITBIS (GALLETA SALADA)</t>
  </si>
  <si>
    <t>Monto anual con ITBIS (GALLETA SALADA) LETRAS</t>
  </si>
  <si>
    <t>Monto anual con ITBIS (GUINEO MADURO)</t>
  </si>
  <si>
    <t>Monto anual con ITBIS (GUINEO MADURO) LETRAS</t>
  </si>
  <si>
    <t>Monto anual con ITBIS (GUINEOS VERDES )</t>
  </si>
  <si>
    <t>Monto anual con ITBIS (GUINEOS VERDES ) LETRAS</t>
  </si>
  <si>
    <t>Monto anual con ITBIS (HUEVO)</t>
  </si>
  <si>
    <t>Monto anual con ITBIS (HUEVO) LETRAS</t>
  </si>
  <si>
    <t>Monto anual con ITBIS (MANTEQUILLA)</t>
  </si>
  <si>
    <t>Monto anual con ITBIS (MANTEQUILLA) LETRAS</t>
  </si>
  <si>
    <t>PLÁTANO VERDE</t>
  </si>
  <si>
    <t>Monto anual con ITBIS (PLÁTANO VERDE)</t>
  </si>
  <si>
    <t>Monto anual con ITBIS (PLÁTANO VERDE) LETRAS</t>
  </si>
  <si>
    <t xml:space="preserve">SAL YODADA </t>
  </si>
  <si>
    <t>Monto anual con ITBIS (SAL YODADA )</t>
  </si>
  <si>
    <t>Monto anual con ITBIS (SAL YODADA ) LETRAS</t>
  </si>
  <si>
    <t>Monto anual con ITBIS (TOMATE)</t>
  </si>
  <si>
    <t>Monto anual con ITBIS (TOMATE) LETRAS</t>
  </si>
  <si>
    <t>SUBTOTAL ANNUAL EN LETRAS</t>
  </si>
  <si>
    <t>VALOR TOTAL ADJUDICADO CON ITBIS EN LETRAS</t>
  </si>
  <si>
    <t>ITBIS EN LETRAS</t>
  </si>
  <si>
    <t>VALOR DEL ANTICIPO EN LETRAS</t>
  </si>
  <si>
    <t>LOTE</t>
  </si>
  <si>
    <t>DESCRIPCION</t>
  </si>
  <si>
    <t>PRECIO</t>
  </si>
  <si>
    <t>CANTIDAD DE SEMANAS</t>
  </si>
  <si>
    <t>% DE ITBIS</t>
  </si>
  <si>
    <t>SIN ITBIS</t>
  </si>
  <si>
    <t>CON ITBIS</t>
  </si>
  <si>
    <t>CANTIDAD DE QUINCENAS</t>
  </si>
  <si>
    <t>XXXX</t>
  </si>
  <si>
    <t>LOTE:</t>
  </si>
  <si>
    <t>MENU</t>
  </si>
  <si>
    <t>PRECIO POR PRODUCTO</t>
  </si>
  <si>
    <t>CANTIDAD ANUAL</t>
  </si>
  <si>
    <t>MONTO TOTAL</t>
  </si>
  <si>
    <t>TOTAL GENERAL</t>
  </si>
  <si>
    <t>CODIGO</t>
  </si>
  <si>
    <t>Nombre Comercial</t>
  </si>
  <si>
    <t>Cédula / RNC / Pasaporte</t>
  </si>
  <si>
    <t>TIPO DE COMPAÑIA</t>
  </si>
  <si>
    <t>REPRESENTANTE</t>
  </si>
  <si>
    <t>CDE</t>
  </si>
  <si>
    <t>DIRECCION</t>
  </si>
  <si>
    <t xml:space="preserve"> JURÍDICA</t>
  </si>
  <si>
    <t>DEYANIRA ESMERALDA FERNANDEZ DE ACOSTA</t>
  </si>
  <si>
    <t>081-0000682-7</t>
  </si>
  <si>
    <t>CALLE GLORIA BIDO, S/N, SECTOR NUEVA YORK CHIQUITO, RIO SAN JUAN</t>
  </si>
  <si>
    <t>AGROINDUSTRIAL CENTELLA SRL</t>
  </si>
  <si>
    <t>AGUA CENTELLA SRL</t>
  </si>
  <si>
    <t>ELSA NURIS MARTINEZ SOSA</t>
  </si>
  <si>
    <t>008-0012032-1</t>
  </si>
  <si>
    <t>CALLE PRINCIPALTRIPLE OZAMA, NO. 58, DISTRITO MUNICIPAL, DON JUAN, PROVINCIA MONTEPLATA</t>
  </si>
  <si>
    <t>AGUSTINA GOURMET SRL</t>
  </si>
  <si>
    <t>MARIOLINDA SANTANA</t>
  </si>
  <si>
    <t>001-0499242-5</t>
  </si>
  <si>
    <t xml:space="preserve">URBANIZACION CAROLINA MANDINGA, CALLE LOS EMBAJADORES, NO. 11, SANTO DOMINGO ESTE </t>
  </si>
  <si>
    <t>012-0052509-3</t>
  </si>
  <si>
    <t xml:space="preserve"> FÍSICA</t>
  </si>
  <si>
    <t xml:space="preserve">DIEGO DE VELASQUEZ, ESQUINA DUARTE, SAN JUAN DE LA MAGUANA </t>
  </si>
  <si>
    <t>ALEJANDRO MARTE RAMIREZ</t>
  </si>
  <si>
    <t>010-0047692-7</t>
  </si>
  <si>
    <t>CALLE RESPALDO EL BUEN PASTOR, ESQUINA RESPALDO LUPERON, QUISQUEYA I, AZUA</t>
  </si>
  <si>
    <t>073-0017048-2</t>
  </si>
  <si>
    <t>DISTRITO SANTIAGO DE LA CRUZ, CARRETERA CAPOTILLO, SECTOR EL PLAN LOMA DE CABRERA</t>
  </si>
  <si>
    <t>012-0086173-5</t>
  </si>
  <si>
    <t xml:space="preserve">CALLE PRINCIPAL MAGUANA ABAJO, SAN JUAN DE LA MAGUANA </t>
  </si>
  <si>
    <t>ALEXIS MARTE RAMIREZ</t>
  </si>
  <si>
    <t>010-0005972-3</t>
  </si>
  <si>
    <t>C/LUIS FELIPE CASTRO NO.08-C SEGUNDO NIVEL, SIMON STRIDELS</t>
  </si>
  <si>
    <t>ALFREDO RAMIREZ</t>
  </si>
  <si>
    <t>026-0089433-7</t>
  </si>
  <si>
    <t>CALLE JUAN PABLO DUARTE NO.125. SECTOR VILLA HERMOSA</t>
  </si>
  <si>
    <t>ALFREDO E. FABIAN RODRIGUEZ</t>
  </si>
  <si>
    <t>122-0007771-2</t>
  </si>
  <si>
    <t>C/FRANCISCO DEL ROSARIO SANCHEZ NO.42,SALIDA AZUA</t>
  </si>
  <si>
    <t>JACINTO RIVAS</t>
  </si>
  <si>
    <t>001-0024732-9</t>
  </si>
  <si>
    <t xml:space="preserve">PEDRO MOTA GALARZA, NO. 9, PRIMER NIVEL, BARRIO ENRIQUILLO, BARAHONA </t>
  </si>
  <si>
    <t>JUAN MARIA GARCIA THEN</t>
  </si>
  <si>
    <t>056-0006509-7</t>
  </si>
  <si>
    <t>CALLE DUARTE ESQUINA COLON, NO. 10, SAN FRANCISCO DE MACORIS</t>
  </si>
  <si>
    <t>ALTAGRACIA JULIA  BELTRE MELO</t>
  </si>
  <si>
    <t>010-0024507-4</t>
  </si>
  <si>
    <t xml:space="preserve">CALLE LUIS MERCANO, NO. 29,  PUEBLO NUEVO, BANI, PERAVIA </t>
  </si>
  <si>
    <t>079-0012427-7</t>
  </si>
  <si>
    <t>CALLE 6TA NO.16, SECTOR SAN JUAN BAUTISTA, TAMAYO</t>
  </si>
  <si>
    <t xml:space="preserve">ONASIS EUSEBIA GENAO CABREJA </t>
  </si>
  <si>
    <t>101-0009926-5</t>
  </si>
  <si>
    <t>AVENIDA ESTRELLA SADHALA, ESQUINA REPUBLICA DE ARGENTINA, PRIMER NIVEL, PARTAMENTO 0-A, RESIDENCIAL GRULLLON, SECTOR RINCON LARGO, SANTIAGO</t>
  </si>
  <si>
    <t>013-0036256-1</t>
  </si>
  <si>
    <t>CALLE MAXIMO GOMEZ, NO. 8, LA VIGIA, SAN JOSE DE OCOA</t>
  </si>
  <si>
    <t>ANA DOMINGA RONDON DE VARGAS</t>
  </si>
  <si>
    <t>001-0067476-1</t>
  </si>
  <si>
    <t xml:space="preserve">CALLE JOSE FRANCISCO PEÑA GOMEZ 20, BARAHONA </t>
  </si>
  <si>
    <t>ANA LIVIDA NOBOA</t>
  </si>
  <si>
    <t>010-0093936-1</t>
  </si>
  <si>
    <t>CALLE SEGUNDA NO. 14, GUAYACANES, TABARA ABAJO, AZUA</t>
  </si>
  <si>
    <t xml:space="preserve">MANUEL AURELIO CUEVAS FELIZ </t>
  </si>
  <si>
    <t>076-0021818-9</t>
  </si>
  <si>
    <t>AVENIDA JACOBO MAJLUTA, RESIDENCIAL COLONIAS DEL ARROYO II, LOTE 1, APTO 301, COLINAS DEL ARROYO II, SANTO DOMINGO NORTE</t>
  </si>
  <si>
    <t>093-0064087-8</t>
  </si>
  <si>
    <t xml:space="preserve"> CALLE DUARTE NO.6, BAJOS DE HAINA. </t>
  </si>
  <si>
    <t>010-0085332-3</t>
  </si>
  <si>
    <t>CALLE PRINCIPAL NO. 50, BARRIO SAN MIGUEL, LA BOMBITA, AZUA</t>
  </si>
  <si>
    <t>ANNY CLARIVEL TONOS PEÑA</t>
  </si>
  <si>
    <t>079-0010299-2</t>
  </si>
  <si>
    <t>TRAMO CARRETERO, NEYBA BARAHONA DE LA COMUNIDAD DE BATEY NO. 4, BAHORUCO</t>
  </si>
  <si>
    <t>ANGEL ESTELIN PEÑA PUJOLS</t>
  </si>
  <si>
    <t>010-0092036-1</t>
  </si>
  <si>
    <t>CALLE PADRE BILLINI NO. 3, LAS FLORES SAN JOSE DE OCOA</t>
  </si>
  <si>
    <t>001-1802578-2</t>
  </si>
  <si>
    <t xml:space="preserve">CALLE 2DA, NUMERO 3, VILLA OFELIA, SAN JUAN </t>
  </si>
  <si>
    <t>ARIEL ANGEL  PEÑA PICHARDO</t>
  </si>
  <si>
    <t>225-0064473-1</t>
  </si>
  <si>
    <t>CALLE RESPALDO 10 NO.44, 27 DE FEBRERO, SANTO DOMINGO</t>
  </si>
  <si>
    <t>ARISTIDES JOSE RAMIREZ BELTRE</t>
  </si>
  <si>
    <t>402-2107896-3</t>
  </si>
  <si>
    <t>CALLE PRINCIPAL. LAS BARIAS, NO. 2, AZUA DE COMPOSTELA, AZUA</t>
  </si>
  <si>
    <t>ARMANDA YAJAIRA CUEVAS FIGUEREO</t>
  </si>
  <si>
    <t>018-0057447-5</t>
  </si>
  <si>
    <t>CALLE PRINCIPAL 234, ESQUINA LOS FEOS, LOS GUARICANOS, SANTO DOMINGO NORTE</t>
  </si>
  <si>
    <t xml:space="preserve">SANTA JULIA TERRERNO RUIZ </t>
  </si>
  <si>
    <t>018-0013204-3</t>
  </si>
  <si>
    <t>FRANCISCO ALBERTO ROMERO MEDINA</t>
  </si>
  <si>
    <t>001-0316760-7</t>
  </si>
  <si>
    <t>C/TUNTI CACERES ESQ. MANUEL UBALDO GOMEZ EDIF. 120 VILLA CONSUELO</t>
  </si>
  <si>
    <t>CARMEN MARIA FLETE OVALLES</t>
  </si>
  <si>
    <t>097-0009422-1</t>
  </si>
  <si>
    <t>CALLE 1, NO. 1 RESIDENCIAL UNIVERSITARIO LA VEGA</t>
  </si>
  <si>
    <t xml:space="preserve">PASTORA DEL CARMEN GOMEZ ESPINAL </t>
  </si>
  <si>
    <t>031-0294164-2</t>
  </si>
  <si>
    <t xml:space="preserve">SECTOR VICENTE DE LOS SANTOS, LOS ALCARRIZOS, SANTO DOMINGO </t>
  </si>
  <si>
    <t>SANTOS ALEJANDRO AUSBERTO TERRENO RUIZ</t>
  </si>
  <si>
    <t>018-0013627-5</t>
  </si>
  <si>
    <t xml:space="preserve">CALLE DUARTE NO. 125, LAS SALINAS, BARAHONA </t>
  </si>
  <si>
    <t>402-3353348-3</t>
  </si>
  <si>
    <t>CALLE 16 DE AGOSTO NO. 166, SECTOR SIMON STRIDDELS, AZUA</t>
  </si>
  <si>
    <t>BEESCO SRL</t>
  </si>
  <si>
    <t>JULIO CESAR REYES MENDEZ</t>
  </si>
  <si>
    <t>001-0529709-7</t>
  </si>
  <si>
    <t>CALLE EL CONDE, 570, CENTRO DE LA CIUDAD 10210</t>
  </si>
  <si>
    <t>BELKIS RAMIREZ MEZQUITA</t>
  </si>
  <si>
    <t>032-0029828-3</t>
  </si>
  <si>
    <t>CALLE BENITO MONCION S/N</t>
  </si>
  <si>
    <t>BELMETRE SRL</t>
  </si>
  <si>
    <t>LUCIA SOLEDAD MELO RODRIGUEZ</t>
  </si>
  <si>
    <t>010-0107916-7</t>
  </si>
  <si>
    <t xml:space="preserve">CALLE EN PROYECT NO.02B, CENTRO DE LA CIUDAD </t>
  </si>
  <si>
    <t>TANIA ARGENTINA HERRERA</t>
  </si>
  <si>
    <t>010-0118865-3</t>
  </si>
  <si>
    <t xml:space="preserve">CALLE SAN ANTONIO, CASI ESQUINA JUAN MEJIA, NO. 4, MONTE PLATA </t>
  </si>
  <si>
    <t>RAMON JHOVANNY ULLOA MORA</t>
  </si>
  <si>
    <t>031-0517809-3</t>
  </si>
  <si>
    <t>CALLE PONCE PLAZA PONCE, MODULO A-A</t>
  </si>
  <si>
    <t>BIENANG SUPLY SRL</t>
  </si>
  <si>
    <t>ALTAGRACIA PILAR MENDEZ MONTES DE OCA</t>
  </si>
  <si>
    <t>001-0668367-5</t>
  </si>
  <si>
    <t xml:space="preserve">CALLE MELLA, NO. 20, ANDRES BOCA CHICA, SANTO DOMINGO </t>
  </si>
  <si>
    <t>BILSON RAMON ALMONTE REYES</t>
  </si>
  <si>
    <t>033-0000654-5</t>
  </si>
  <si>
    <t>CALLE SANCHEZ NO. 5, SECTOR TITO CABRERA, ESPERANZA, VALVERDE</t>
  </si>
  <si>
    <t>EDDY  BLADIMIR ORTIZ ORTIZ</t>
  </si>
  <si>
    <t>402-0063751-6</t>
  </si>
  <si>
    <t>CALLE MIRANDA NO. 13, BARRIO LA FRONTERA, AZUA</t>
  </si>
  <si>
    <t xml:space="preserve">FRANCHESCA RAMONA HERRERA ROMERO </t>
  </si>
  <si>
    <t>402-2656674-9</t>
  </si>
  <si>
    <t>PLAZA SAN JUAN SEGUNDO NIVEL 63A</t>
  </si>
  <si>
    <t>BOLKIS MARIBEL DILENIA CORNIEL GARCIA</t>
  </si>
  <si>
    <t>055-0028610-8</t>
  </si>
  <si>
    <t>CARRETERA ALO DE PIEDRA, NO. 53, PARAJE ALTO DE PIEDRA, SALCEDO</t>
  </si>
  <si>
    <t>076-0018802-8</t>
  </si>
  <si>
    <t>CALLE SEGUNDA NO.4 TAMAYO, BAHORUCO</t>
  </si>
  <si>
    <t>012-0022782-3</t>
  </si>
  <si>
    <t>RESIDENCIAL ESTRELLA, CALLE RIGEL, NO. 18</t>
  </si>
  <si>
    <t>BUFE ANLLY PERLA SRL</t>
  </si>
  <si>
    <t>PERLA YINETTE GUERRERO AGRAMONTE</t>
  </si>
  <si>
    <t>402-3924460-7</t>
  </si>
  <si>
    <t>CALLE NICOLAS MAÑON NO.58 SECTOR CENTRO DE LA CIUDAD, AZUA</t>
  </si>
  <si>
    <t xml:space="preserve">SANTOS FLORENTINOS CANARIO FLORENTINO </t>
  </si>
  <si>
    <t>022-0020123-0</t>
  </si>
  <si>
    <t>CALLE NUESTRA SEÑORA DE FATIMA, NO. 48, GALVAN, NEIBA, BAHORUCO</t>
  </si>
  <si>
    <t>JOHNNY DE LA CRUZ ANICO</t>
  </si>
  <si>
    <t>001-1135330-6</t>
  </si>
  <si>
    <t xml:space="preserve">CALLE PROLONGACION PADRE DE LAS CASA, EDIFICIO GENESIS NO. 58, URBANIZACION </t>
  </si>
  <si>
    <t>CANDELARIO PEREZ MESA</t>
  </si>
  <si>
    <t>076-0001839-9</t>
  </si>
  <si>
    <t xml:space="preserve">CALLE SAN ANTONIO NO. 01, BARRIO CENTRO, TAMAYO, BAHORUCO </t>
  </si>
  <si>
    <t>CARLOS AQUINO DE JESUS REYES HENRIQUEZ</t>
  </si>
  <si>
    <t>038-0008222-8</t>
  </si>
  <si>
    <t>CALLE VALERIO ESQUINA PRESIDENTE HEUREAUX, IMBERT, PUERTO PLATA</t>
  </si>
  <si>
    <t>402-2078670-7</t>
  </si>
  <si>
    <t>CALLE NICOLAS MAÑON NO.02 ESTEBANIA, AZUA</t>
  </si>
  <si>
    <t>CARMEN DEL ROSARIO FRANCISCO DE GERMAN</t>
  </si>
  <si>
    <t>051-0008247-7</t>
  </si>
  <si>
    <t xml:space="preserve">CALLE PRINCIPAL LA GINA, SECTOR SANTA ANA, VILLA TAPIA, HERMANAS MIRABAL </t>
  </si>
  <si>
    <t>056-0149105-2</t>
  </si>
  <si>
    <t>CALLE NIÑO RIZEK, NO. 3-A, SAN FRANCISCO DE MACORIS</t>
  </si>
  <si>
    <t>CASA R2 SRL</t>
  </si>
  <si>
    <t>RAMON ANTONIO GARCIA RODRIGUEZ</t>
  </si>
  <si>
    <t>054-0077081-3</t>
  </si>
  <si>
    <t>CARRETERA MOCA, LAS LAGUNAS, NO. 84</t>
  </si>
  <si>
    <t>RAFIEL ALMANZAR MARTE</t>
  </si>
  <si>
    <t>055-0037818-6</t>
  </si>
  <si>
    <t xml:space="preserve">CALLE SANCHEZ ABAJO, TENARES, PROVINCIA HERMANAS MIRABAL </t>
  </si>
  <si>
    <t>CENERA GOURMET SRL</t>
  </si>
  <si>
    <t xml:space="preserve">CENERA ALEXANDRA RAMIREX MATEO </t>
  </si>
  <si>
    <t>010-0072315-3</t>
  </si>
  <si>
    <t>CALLE GUZMAN FERNANDEZ, NO. 2, JUAN PABLO DUARTE, AZUA</t>
  </si>
  <si>
    <t>GLENIS DE LEON DE LA CRUZ</t>
  </si>
  <si>
    <t>022-0016066-7</t>
  </si>
  <si>
    <t>CALLE NUESTRA SEÑORA DE FATIMA NO. 34, GALVAN, BAHORUCO</t>
  </si>
  <si>
    <t>176-0020344-7</t>
  </si>
  <si>
    <t>AVENIDA LOS PROCERES NO. 10, MONSERRAT, TAMAYO, BAHORUCO</t>
  </si>
  <si>
    <t>CESAR ANTONIO TIO SANABIA</t>
  </si>
  <si>
    <t>034-0015547-3</t>
  </si>
  <si>
    <t>AVENIDA ESTANISLAO REYES NO.46, CENTRO CIUDAD, MAO</t>
  </si>
  <si>
    <t>018-0038875-1</t>
  </si>
  <si>
    <t>CALLE BALBINO NO. 6, BARAHONA</t>
  </si>
  <si>
    <t>CLARIBAL GROUP SRL</t>
  </si>
  <si>
    <t>CLARIBAL GARCIA CARMONA</t>
  </si>
  <si>
    <t>010-0092670-7</t>
  </si>
  <si>
    <t xml:space="preserve"> CALLE AGUEDA SUAREZ LOCAL 1-A, PUEBLO CHINO, SAN MIGUEL</t>
  </si>
  <si>
    <t>CLAUDIO ABIGAIL SANCHEZ MONTILLA</t>
  </si>
  <si>
    <t>012-0010303-2</t>
  </si>
  <si>
    <t>MONINA CAMPORA DE PINA, ESQUINA SANCHEZ</t>
  </si>
  <si>
    <t>CLAUDIO ANTONIO PEREZ SENA</t>
  </si>
  <si>
    <t>077-0006046-5</t>
  </si>
  <si>
    <t xml:space="preserve">CALLE 1RA, JIMANI, INDEPENDENCIA </t>
  </si>
  <si>
    <t>PEDRO CASTILLO</t>
  </si>
  <si>
    <t>002-0090648-5</t>
  </si>
  <si>
    <t xml:space="preserve">CALLE PONCE DE LEON NO. 104, COSTA CARIBE </t>
  </si>
  <si>
    <t>COCINA &amp; SNACK INDUSTRIAL ELICAR SRL</t>
  </si>
  <si>
    <t xml:space="preserve">LUIS ELIANER PIMENTEL ABREU </t>
  </si>
  <si>
    <t>010-0034529-6</t>
  </si>
  <si>
    <t>CALLE BRISAS DEL MAR, NO. 48, LOS NEGROS, AZUA</t>
  </si>
  <si>
    <t>AMERLA VALENZUELA DE LOS SANTOS</t>
  </si>
  <si>
    <t>012-0128285-0</t>
  </si>
  <si>
    <t>C/ENRIQUILLO NO.2, LAS MATAS DE FARFAN Y ACCIDENTALMENTE EN ESTA CIUDAD DE SANTO DOMINGO</t>
  </si>
  <si>
    <t>NIÑO GONZALEZ ALCANTARA</t>
  </si>
  <si>
    <t>001-0085445-4</t>
  </si>
  <si>
    <t xml:space="preserve">CALLE PROYECTO NO. 5, EL CACIQUE, TAMAYO, BAHORUCO </t>
  </si>
  <si>
    <t>VICTORIA MASSIEL MAZZITELLI PEREZ</t>
  </si>
  <si>
    <t>010-0119590-6</t>
  </si>
  <si>
    <t xml:space="preserve">CALLE 10 DE MARZO, @65, TAMAYO, SAN CRISTOBAL </t>
  </si>
  <si>
    <t>JOSE ALBERTO RAMIREZ HERNANDEZ</t>
  </si>
  <si>
    <t>025-0002041-3</t>
  </si>
  <si>
    <t xml:space="preserve">CALLE SANCHEZ NO. 55, EL HOYITO, EL SEIBO </t>
  </si>
  <si>
    <t>KATHERINE LUCIA RAMOS RAMIEZ</t>
  </si>
  <si>
    <t>402-0967291-0</t>
  </si>
  <si>
    <t xml:space="preserve">CALLE PROYECTO NO. 12 LA MANICERA, EL SEIBO </t>
  </si>
  <si>
    <t>COMERCIAL MELANIE SRL</t>
  </si>
  <si>
    <t>ANDREA MELANIA FRANCISCO FLORES</t>
  </si>
  <si>
    <t>001-0481389-4</t>
  </si>
  <si>
    <t>CALLE GABRIELA MORILLO, NO. 112, LOS MINA, SANTO DOMINGO ESTE</t>
  </si>
  <si>
    <t>CALLE JOSE FRANCISCO PEÑA GOMEZ, NO.29, MONTE PLATA</t>
  </si>
  <si>
    <t>BERTA MEJA</t>
  </si>
  <si>
    <t>022-0025277-9</t>
  </si>
  <si>
    <t xml:space="preserve">CALLE 2 DE FEBRERO, NO. 30, MERCADO  NEIBA, BAHORUCO </t>
  </si>
  <si>
    <t>ANONIO RAMIREZ NAVARRO</t>
  </si>
  <si>
    <t>010-0005076-3</t>
  </si>
  <si>
    <t>AVENIDA JACOBO MAJLUTA NO. 13, SECOTR EL DORADO, VILLA MELLA, SANTO DOMINGO NORTE</t>
  </si>
  <si>
    <t>YONERCA JOSEFINA GUTIERREZ ALCALA</t>
  </si>
  <si>
    <t>001-0450763-7</t>
  </si>
  <si>
    <t>AVENIDA LOS RESTAURADORES, NO. 21, SABANA PERDIDA, SANTO DOMINGO NORTE</t>
  </si>
  <si>
    <t>HECTOR MONTILLA DURAN</t>
  </si>
  <si>
    <t>093-0027871-1</t>
  </si>
  <si>
    <t>JOSE GRABIER GARCIA NO.14 ESQ. CARRETERA SANCHEZ BAJOS DE HAINA</t>
  </si>
  <si>
    <t>DARIO QUEZADA MUÑOZ</t>
  </si>
  <si>
    <t>047-0125525-1</t>
  </si>
  <si>
    <t>CALLE JOSE MARIA BENEDICTO NO.03, CENTRO DE LA CIUDAD</t>
  </si>
  <si>
    <t>COOPERATIVA AGROPECUARIA Y SERVICIOS MULTIPLES LA FE</t>
  </si>
  <si>
    <t xml:space="preserve">PORFIRIO ENCARNACION VALENZUELA </t>
  </si>
  <si>
    <t>012-0022925-8</t>
  </si>
  <si>
    <t>CALLE PRINCIPAL NUMERO 29, MAGUANA ABAJO</t>
  </si>
  <si>
    <t>SAULO MONTERO ENCARNACION</t>
  </si>
  <si>
    <t>108-0006149-0</t>
  </si>
  <si>
    <t xml:space="preserve">CALLE COOCEMUVA, NO. 50, LAS CLAVELINAS, VALLE JUELO, SAN JUAN </t>
  </si>
  <si>
    <t>ROCIO COVADLO NUÑEZ</t>
  </si>
  <si>
    <t>402-4894600-2</t>
  </si>
  <si>
    <t>C/ANTONIO SUVERBI, NO.3 FRENTE AL BAR LOS COCOS, VILLA CENTRAL</t>
  </si>
  <si>
    <t>012-0022239-4</t>
  </si>
  <si>
    <t>CARRETERA SAN JUAN, SABANETANO.  06 CARPINTERO</t>
  </si>
  <si>
    <t>SANTA MARIBEL MONTERO LIMA DE SAMBOY</t>
  </si>
  <si>
    <t>001-1030681-8</t>
  </si>
  <si>
    <t>CALLE PROGRESO ESQ. CALLE PROYECTO 11, SECTOR BRISA DEL ESTE</t>
  </si>
  <si>
    <t>010-0066336-7</t>
  </si>
  <si>
    <t>CALLE LAS MARIAS NO. 37, NEYBA, BAHORUCO</t>
  </si>
  <si>
    <t>CYMAD GROUP SRL</t>
  </si>
  <si>
    <t>ALBERT FRANCISCO GRULLAR SILVA</t>
  </si>
  <si>
    <t>402-1863382-0</t>
  </si>
  <si>
    <t xml:space="preserve">TRINITARIA NO. 6, CANASTICA, SAN CRISTOBAL </t>
  </si>
  <si>
    <t>D FABRICIO Y FATIMA RESTAURANTES SRL</t>
  </si>
  <si>
    <t>FABRICIO CONTI</t>
  </si>
  <si>
    <t>AA2485167 ITALIANO</t>
  </si>
  <si>
    <t>AV. SERGIO VILCHEZ NO.141, AZUA</t>
  </si>
  <si>
    <t xml:space="preserve">MILAGROS ANTONIO SANCHEZ BATISTA </t>
  </si>
  <si>
    <t>016-0011627-9</t>
  </si>
  <si>
    <t>CALLE COLON, VILLA HORTENCIA, COMECOR, ELIAS PIÑA</t>
  </si>
  <si>
    <t>D WILDEN PUJOLS EXQUISITES SRL</t>
  </si>
  <si>
    <t xml:space="preserve">WILDEN IVAN PUJOLS DOTEL </t>
  </si>
  <si>
    <t>402-3799048-2</t>
  </si>
  <si>
    <t>CALLE RESPALDO LUIS FELIPE CASTRO, NO. 2, SECTOR SIMON STRIDEL, AZUA</t>
  </si>
  <si>
    <t>018-0046602-9</t>
  </si>
  <si>
    <t>CARRETERA CIENEGA GUYUBAL, BELLA VISTA,</t>
  </si>
  <si>
    <t>BARTOLO FERREYRA JIMENEZ</t>
  </si>
  <si>
    <t>090-0011905-8</t>
  </si>
  <si>
    <t>CALLE 21, NO. 3, SABANA GRANDE DE BOYA, MONTE PLATA</t>
  </si>
  <si>
    <t>DAVID A. MONTAS BRITO</t>
  </si>
  <si>
    <t>223-00112141-8</t>
  </si>
  <si>
    <t>C//3RA NO.8 RES. PRADO ORIENTAL AUT. SAN ISIDRO</t>
  </si>
  <si>
    <t>DANFERDYS, SRL</t>
  </si>
  <si>
    <t xml:space="preserve">QUINTA ESQUINA CALLE PRINCIPAL, LOCAL 3, EL LUCERO, SAN JUAN </t>
  </si>
  <si>
    <t>DANIEL MARTINEZ RAMOS</t>
  </si>
  <si>
    <t>025-0036785-5</t>
  </si>
  <si>
    <t>CALLE ASOMANTE NO.25, LOS HOYITOS, EL SEIBO</t>
  </si>
  <si>
    <t>037-0062091-1</t>
  </si>
  <si>
    <t>CALLE PEDRO  CISANTE NO. 8-B, SAN FELIPE, PUERTO PLATA</t>
  </si>
  <si>
    <t>056-0149115-1</t>
  </si>
  <si>
    <t xml:space="preserve">CALLE ENRIQUILLO NO. 3, ENSANCHE EL AGUILA, DUARTE, SAN FRANCISCO DE MACORIS </t>
  </si>
  <si>
    <t>DAYCV GROUP SRL</t>
  </si>
  <si>
    <t>DAYANARA JIMENEZ HIDALGO</t>
  </si>
  <si>
    <t>001-0772712-5</t>
  </si>
  <si>
    <t>CALLE RAMON MATIAS MELLA NO.117, VILLA MELLA</t>
  </si>
  <si>
    <t>DE ALISHA INVERSIONES Y MULTISERVICIOS SRL</t>
  </si>
  <si>
    <t xml:space="preserve">WAGNER DE LOS SANTOS RODRIGUEZ </t>
  </si>
  <si>
    <t>011-0037193-0</t>
  </si>
  <si>
    <t>TOMAS IGNACIO CATILLO NO. 19, LAS MATAS DE FARFAN ,SAN JUAN</t>
  </si>
  <si>
    <t>LILIAN MARGARITA ORTIZ CALDERON</t>
  </si>
  <si>
    <t>CALLE SAN FELIPE, ESQUINA 14, 07, ENSANCHE ISABELITA</t>
  </si>
  <si>
    <t>031-0057115-1</t>
  </si>
  <si>
    <t xml:space="preserve">AVENIDA LOS PROCERES, MONSERRAT, TAMAYO, BAHORUCO </t>
  </si>
  <si>
    <t>ALEJANDRO DANTE MATOS MATEO</t>
  </si>
  <si>
    <t>012-0013003-5</t>
  </si>
  <si>
    <t xml:space="preserve">CALLE EUSEBIO NO. 35, ESQUINA LAS CARRERAS, SAN JUAN </t>
  </si>
  <si>
    <t>OMAR ENRIQUE MONTES DE OCA MONTOLIO</t>
  </si>
  <si>
    <t>008-0022797-7</t>
  </si>
  <si>
    <t>AV. MONSEÑOR MERIÑO NO.28, CENTRO DE LA CIUDAD</t>
  </si>
  <si>
    <t>HANNETTY MATOS MENDEZ</t>
  </si>
  <si>
    <t>079-0011968-1</t>
  </si>
  <si>
    <t>CALLE JOSE DE JESUS ALTUNA NO.94 A SECTOR GALINDO</t>
  </si>
  <si>
    <t>DIRINA ALTAGRACIA RAMIREZ MARTINEZ</t>
  </si>
  <si>
    <t>010-0105463-2</t>
  </si>
  <si>
    <t>CALLE HERMANAS NANITA, NO. 74, SIMON ESTRIDER, AZUA</t>
  </si>
  <si>
    <t>DISTRIBUIDORA DE ALIMENTOS RL SRL</t>
  </si>
  <si>
    <t>AIRON RAMON MATOS PERDOMO</t>
  </si>
  <si>
    <t>010-0094966-7</t>
  </si>
  <si>
    <t>C/BALVINO MATOS, NO.9 LA PLAYA</t>
  </si>
  <si>
    <t>DISTRIBUIDORA DEL CARIBE A S EIRL</t>
  </si>
  <si>
    <t>ALBERTO SANCHEZ MARTE</t>
  </si>
  <si>
    <t>056-0027544-9</t>
  </si>
  <si>
    <t xml:space="preserve">CALLE CRUCE DE MIRABEL, NO.81, CENTRO CIUDAD, </t>
  </si>
  <si>
    <t>ANDRES RODRIGUEZ REYES</t>
  </si>
  <si>
    <t>101-0010196-2</t>
  </si>
  <si>
    <t xml:space="preserve">CALLE GREGORIO NO. 14, CASTAÑUELAS, MONTECRISTI </t>
  </si>
  <si>
    <t>DISTRIBUIDORA LAS MARIAS LUNA SRL</t>
  </si>
  <si>
    <t>MARIA ALTAGRACIA GARCIA PEÑA</t>
  </si>
  <si>
    <t>012-0017163-3</t>
  </si>
  <si>
    <t>CALLE SANTOME NO. 23, SAN JUAN DE LA MAGUANA</t>
  </si>
  <si>
    <t>DISTRIBUIDORA PDS SRL</t>
  </si>
  <si>
    <t>PEDRO DE LOS SANTOS REYES</t>
  </si>
  <si>
    <t>012-0104078-7</t>
  </si>
  <si>
    <t xml:space="preserve">AVENIDA CIRCUNVALACION SUR NO. 235, SAN MIGUEL, SAN JUAN DE LA MAGUANA </t>
  </si>
  <si>
    <t>YUDELKA PEREZ GARCIA</t>
  </si>
  <si>
    <t>038-0016285-5</t>
  </si>
  <si>
    <t>CALLE MELLA NO. 11, IMBERT, PUERTO PLATA</t>
  </si>
  <si>
    <t>DIVINA ESTHER ZORRILLA RAMIREZ</t>
  </si>
  <si>
    <t>025-0025893-0</t>
  </si>
  <si>
    <t>CALLE PALO HINCADO, NO. 26, BUENOS AIRES, EL SEIBO</t>
  </si>
  <si>
    <t>DOLORES ALTAGRACIA CHECO ALONZO</t>
  </si>
  <si>
    <t>001-1244481-5</t>
  </si>
  <si>
    <t xml:space="preserve">CARRETERA SANCHEZ KM 1, NO. 30, COMENDADOR, ELIAS PIÑA </t>
  </si>
  <si>
    <t>HELEN ELIZABETH SANTOS DUVAL</t>
  </si>
  <si>
    <t>012-0669038-4</t>
  </si>
  <si>
    <t>EUGENIO GARRIDO PUELLO, NO.2 CORBANO SUR,</t>
  </si>
  <si>
    <t>ECONOMARKET GOMEL SRL</t>
  </si>
  <si>
    <t>EDDY ZORRILLA RAMIREZ</t>
  </si>
  <si>
    <t>025-0030222-5</t>
  </si>
  <si>
    <t xml:space="preserve">CALLE 20, NO. 17, ALMA ROSA, SANTO DOMINGO ESTE </t>
  </si>
  <si>
    <t>023-0034129-0</t>
  </si>
  <si>
    <t>CALLE PADRE PEÑA, NO.38, EL CENTRO</t>
  </si>
  <si>
    <t>ANGELICA MARIA SANCHEZ CONCEPCION</t>
  </si>
  <si>
    <t>001-1653018-9</t>
  </si>
  <si>
    <t>PLAZA TRES Y UNO, PRIMER NIVEL, CALLE GREGORIO LUPERON, CERCADILLO, YAMASA, MONTE PLATA</t>
  </si>
  <si>
    <t>JUAN PABLO GARCIA RAMIREZ</t>
  </si>
  <si>
    <t>001-1282370-3</t>
  </si>
  <si>
    <t xml:space="preserve">CALLE JOSE DOLORES CERON, NO. 10, ENSANCHE LUPERON, SANTO DOMINGO, DISTRITO NACIONAL </t>
  </si>
  <si>
    <t>EL SAZON DE MAMA TINGO SRL</t>
  </si>
  <si>
    <t>LUIS MANUEL ALMANZAR DE AZA</t>
  </si>
  <si>
    <t>402-2487741-1</t>
  </si>
  <si>
    <t>CALLE FLORINDA SORIANO, NO. 66, YAMASA, MONTE PLATA</t>
  </si>
  <si>
    <t>ELDRY KAMILLE BELTRE RAMIREZ</t>
  </si>
  <si>
    <t>402-3709177-8</t>
  </si>
  <si>
    <t xml:space="preserve">CALLE CARPINTERO, NO. 1, BAYONA, SANTO DOMINGO OESTE </t>
  </si>
  <si>
    <t>225-0024598-4</t>
  </si>
  <si>
    <t>MONTE PLATA</t>
  </si>
  <si>
    <t>ELIGIA CATALINA SORIANO JIMENEZ</t>
  </si>
  <si>
    <t>010-0011972-5</t>
  </si>
  <si>
    <t xml:space="preserve">BARTOLOME O PEREZ NO. 178, ESQUINA 1RA SAVICA, AZUA </t>
  </si>
  <si>
    <t>ELISEO ANTONIO REYES MATEO</t>
  </si>
  <si>
    <t>001-1739014-6</t>
  </si>
  <si>
    <t>CALLE LIBERTAD ESQ. PROYECTO 4 NO.158 VICENTE NOBLE</t>
  </si>
  <si>
    <t>ELIZABETH ASUNCION BONILLA MARTINEZ SRL</t>
  </si>
  <si>
    <t xml:space="preserve">ELIZABETH ASUNCION BONILLA </t>
  </si>
  <si>
    <t>010-0007332-8</t>
  </si>
  <si>
    <t>CALLE HERMANAS ORTIZ, ESQUINA COLON NO. 17, AZUA</t>
  </si>
  <si>
    <t>001-0536802-1</t>
  </si>
  <si>
    <t>CALLE PROYECTO NO. 45, EL LLANO, ELIAS PIÑA</t>
  </si>
  <si>
    <t>012-0006289-9</t>
  </si>
  <si>
    <t>CALLE SAN JUAN DE LA MATAS, KILOMETRO 1</t>
  </si>
  <si>
    <t>ELVIS SISA RAMIREZ</t>
  </si>
  <si>
    <t>010-0070917-8</t>
  </si>
  <si>
    <t>CALLE 3RA, NO. 124, BARRIO NUEVO, LA CEIBA, AZUA</t>
  </si>
  <si>
    <t>056-0002342-7</t>
  </si>
  <si>
    <t xml:space="preserve">CALLE SALOME UREÑA, NO. 4, SAN FRANCISCO DE MACORIS </t>
  </si>
  <si>
    <t>012-0095137-2</t>
  </si>
  <si>
    <t>CARRETERA SAN VALLEJUELO, NO. 42, LA CULATA</t>
  </si>
  <si>
    <t>ERASMO WILKI SANTOS VILLEGAS</t>
  </si>
  <si>
    <t>012-0011807-1</t>
  </si>
  <si>
    <t xml:space="preserve">CALLE DOCTOR CABRAL NO. 76, SAN JUAN DE LA MAGUANA </t>
  </si>
  <si>
    <t>093-0006854-2</t>
  </si>
  <si>
    <t>CARRETERA SANCHEZ, KM 3 1/2, NO. 84, COMENDADOR, ELIAS PIÑA</t>
  </si>
  <si>
    <t>ESFERA ALIMENTOS SRL</t>
  </si>
  <si>
    <t xml:space="preserve">YOUGENIS GALVAN LUCIANO </t>
  </si>
  <si>
    <t>107-0000718-9</t>
  </si>
  <si>
    <t xml:space="preserve">CALLE SEGUNDA NO. 33, RESIDENCIAL VELAZCASAS, MIRAMAR, DISTRITO NACIONAL </t>
  </si>
  <si>
    <t>YUDELKA ALVAREZ</t>
  </si>
  <si>
    <t>001-1020025-0</t>
  </si>
  <si>
    <t>CALLE JOSE SANCHEZ SAMBRANO NO. 11, VILLA HERMOSA, VILLA MELLA, SANTO DOMINGO NORTE</t>
  </si>
  <si>
    <t>EURY RAFAEL ALMANZAR MARTE</t>
  </si>
  <si>
    <t>055-0041312-4</t>
  </si>
  <si>
    <t xml:space="preserve">CALLE ALEXIS BRACHE NO. 14, SALCEDO, HERMANAS MIRABAL </t>
  </si>
  <si>
    <t>010-0009191-0</t>
  </si>
  <si>
    <t>CALLE 19 DE MARZO NO. 149, PUEBLO ABAJO, AZUA</t>
  </si>
  <si>
    <t xml:space="preserve">LAURA MELO </t>
  </si>
  <si>
    <t>402-4071170-1</t>
  </si>
  <si>
    <t xml:space="preserve">CALLE K, LOCAL 3B, ZONA INDUSTRIAL DE HAINA, SAN  CRISTOBAL </t>
  </si>
  <si>
    <t>EVELYN ESMILDA MENDEZ GOMEZ</t>
  </si>
  <si>
    <t>076-0016575-2</t>
  </si>
  <si>
    <t>CALLE DUVERGE NO. 12, CENTRO DE LA CUIDAD, TAMAYO, BAHORUCO</t>
  </si>
  <si>
    <t>YASIRIS JACKSON DE FRIAS</t>
  </si>
  <si>
    <t>CALLE RAMON JAVIER BATISTA, NO.05 LOS TRABAJADORES.</t>
  </si>
  <si>
    <t>DIANA ENCARNACION</t>
  </si>
  <si>
    <t>Pasaporte No. SD4750141</t>
  </si>
  <si>
    <t>CALLE EL CARRIZAL, NO.1 MERCADO BINACIONAL</t>
  </si>
  <si>
    <t>CARLOS MARCIAL FELIZ PEREZ</t>
  </si>
  <si>
    <t>010-0014926-8</t>
  </si>
  <si>
    <t>CALLE PADRE BILLINI, NO. 2, LAS FLORES, SAN JOSE DE OCOA</t>
  </si>
  <si>
    <t>FACTORIA DE MUEBLES DOMINICANOS FMD SRL</t>
  </si>
  <si>
    <t>ELIANNE PLACENCIA ROMERO</t>
  </si>
  <si>
    <t>402-1238913-0</t>
  </si>
  <si>
    <t>CALLE SANCHEZ NO.10 SABANA GRANDE DE BOYA</t>
  </si>
  <si>
    <t>PURA ELIZABETH GOMEZ</t>
  </si>
  <si>
    <t>008-0031285-2</t>
  </si>
  <si>
    <t>CALLE LUPERON ESQUINA MELLA, NO. 27, BAYAGUANA, MONTE PLATA</t>
  </si>
  <si>
    <t>FANNY YASMIN FELIZ DIAZ DE PEREZ</t>
  </si>
  <si>
    <t>077-0005630-7</t>
  </si>
  <si>
    <t>CALLE GREGORIO LUPERON, NO. 58, EL CRISTAL DE SABANA PERDIDA, SANTO DOMINGO NORTE</t>
  </si>
  <si>
    <t>FAUSTO FRANCISCO FELIZ FELIZ</t>
  </si>
  <si>
    <t>076-0001641-9</t>
  </si>
  <si>
    <t xml:space="preserve">CALLE FABIAN MATOS, TAMAYO, BAHORUCO </t>
  </si>
  <si>
    <t>FELIZ BENJAMIN ROSARIO GUILLEN SRL</t>
  </si>
  <si>
    <t xml:space="preserve">FELIZ BENJAMIN ROSARIO GUILLEN </t>
  </si>
  <si>
    <t>001-1094092-1</t>
  </si>
  <si>
    <t>CALLE PRIMERA, NO. 31, LOS TANQUESITOS, ANDRES, BOCA CHICA</t>
  </si>
  <si>
    <t>ARIEL ANTONIO FELZ SANCHEZ</t>
  </si>
  <si>
    <t>010-0118457-9</t>
  </si>
  <si>
    <t>CALLE ANTONIO GUZMAN NO.4 EL CASIQUE TAMAYO</t>
  </si>
  <si>
    <t>MANLIO GARIBALDI GARCIA QUEZADA</t>
  </si>
  <si>
    <t>051-0006924-3</t>
  </si>
  <si>
    <t xml:space="preserve">CALLE CORDILLERA CENTRA, NO- 23 A, PRIMER NIVELRESIDENCIAL LOMISA, SANTO DOMINGO ESTE </t>
  </si>
  <si>
    <t xml:space="preserve">CARLOS MANUEL FLORENTINO ENCARNACION </t>
  </si>
  <si>
    <t>001-002369-7</t>
  </si>
  <si>
    <t>CALLE MAXIMO GOMEZ NO. 18, LOS FRAILES, SANTO DOMINGO ESTE</t>
  </si>
  <si>
    <t>FRAGANCE TERRACE AND GRILL SRL</t>
  </si>
  <si>
    <t>THELMA LILIANA MATOS PERDOMO</t>
  </si>
  <si>
    <t>010-0104495-5</t>
  </si>
  <si>
    <t>C/16 ESQ. FEDERICO MATEO NO.12 LAS MATAS DE FARFAN</t>
  </si>
  <si>
    <t>055-0025585-5</t>
  </si>
  <si>
    <t xml:space="preserve">LAS JAVILLAS, SALCEDO, HERMANAS MIRABAL </t>
  </si>
  <si>
    <t>FRANCIS ADONIS CAPELLAN AMADIZ</t>
  </si>
  <si>
    <t>001-1445196-6</t>
  </si>
  <si>
    <t>CALLE LA SOLANA, NO. 7, LA VICTORIA, SANTO DOMINGO NORTE</t>
  </si>
  <si>
    <t>001-1008907-5</t>
  </si>
  <si>
    <t>CALLE PALO HINCADO, NO. 34, PARAJE NO. 34, BUENOS AIRES, SANTA CRUZ, EL SEIBO</t>
  </si>
  <si>
    <t>012-0000573-2</t>
  </si>
  <si>
    <t>ORLANDO MARTINEZ NUMERO 34</t>
  </si>
  <si>
    <t>FRANKLIN PEÑA PEÑA</t>
  </si>
  <si>
    <t>001-0690586-2</t>
  </si>
  <si>
    <t xml:space="preserve">CALLE ANTONIO DE LA MASA, NUMERO 32, RESTAURACION, DAJABON </t>
  </si>
  <si>
    <t>FRAYMER  LUGO RAMIREZ</t>
  </si>
  <si>
    <t>402-2490279-7</t>
  </si>
  <si>
    <t>CALLE BARTOLOME OLEGARIO PEREZ, NO. 20, LOS RESTAURADORES, AZUA</t>
  </si>
  <si>
    <t xml:space="preserve">MARIA CELESTE LEBRON COLON </t>
  </si>
  <si>
    <t>402-2475194-7</t>
  </si>
  <si>
    <t>CALLE DOCTOR ANTONIO MENDEZ NO. 54, EL NACO BARAHONA</t>
  </si>
  <si>
    <t>MERY PAULINO MORA</t>
  </si>
  <si>
    <t>093-0059394-5</t>
  </si>
  <si>
    <t>CALLE JUAN PABLO DUARTE NO.82, NIZAO,PERAVIA</t>
  </si>
  <si>
    <t>ODALINA DISMERYS RODRIGUEZ DIAZ</t>
  </si>
  <si>
    <t>034-0058815-2</t>
  </si>
  <si>
    <t>CARRETERA MAO AMINA NO. 22, VALVERDE, AMO</t>
  </si>
  <si>
    <t xml:space="preserve">SARAH LINETTE VOLQUEZ SORIANO </t>
  </si>
  <si>
    <t>223-0103685-5</t>
  </si>
  <si>
    <t xml:space="preserve">CALLE CORDILLERA CENTRAL. NO. 23-B, RESIDENCIAL LOMISA, SANTO DOMINGO ESTE </t>
  </si>
  <si>
    <t>GEIDY CARMINIA FELIZ GARCIA</t>
  </si>
  <si>
    <t>020-0015318-5</t>
  </si>
  <si>
    <t xml:space="preserve">CALLE PRINCIPAL NO 3, DISTRITO MUNICPAL DE BATEY 8, CRISTOBAL, INDEPENDENCIA </t>
  </si>
  <si>
    <t>013-0002178-7</t>
  </si>
  <si>
    <t>CALLE PADRE BILLINI NO. 11, SAN JOSE DE OCOA</t>
  </si>
  <si>
    <t>047-0001071-5</t>
  </si>
  <si>
    <t>AVENIDA PEDRO A  RIVERA, ANTIGUO LOCAL BARCELO, LA VEGA</t>
  </si>
  <si>
    <t>GENEROSO DE JESUS PEÑA OLIVO</t>
  </si>
  <si>
    <t>072-000565-3</t>
  </si>
  <si>
    <t xml:space="preserve">CALLE GABRIELA MORILLO NO. 112, LOS MINAS, SANTO DOMINGO ESTE </t>
  </si>
  <si>
    <t>GRANCASA SRL</t>
  </si>
  <si>
    <t>PAOLA JOSEFINA SANCHEZ GOMEZ</t>
  </si>
  <si>
    <t>121-0009733-1</t>
  </si>
  <si>
    <t>CALLE GUACANAGARIX CASI ESQUINA CALLE HATUEY,  NO. 133B, LOS CACICAZGOS</t>
  </si>
  <si>
    <t>WILFREDO DE JESUS CABRERA</t>
  </si>
  <si>
    <t>031-0284715-3</t>
  </si>
  <si>
    <t xml:space="preserve">CARRETERA DE PALMA, SANTO CERRO, LA VEGA </t>
  </si>
  <si>
    <t>JHARLEM MATOS MENDEZ</t>
  </si>
  <si>
    <t>079-009820-8</t>
  </si>
  <si>
    <t>CALLE PROYECTO 1 ESQ. PROYECTO 4 NO.15 LOS AGRONOMOS</t>
  </si>
  <si>
    <t xml:space="preserve">CARLOS FIDEL GUZMAN GALAN </t>
  </si>
  <si>
    <t>001-1763085-5</t>
  </si>
  <si>
    <t xml:space="preserve">CALLE ELIPSE CASI ESQUINA LAVANDIER, WILSTON CHURCHIIL, NO. 1059M DISTRITO NACIONAL </t>
  </si>
  <si>
    <t xml:space="preserve">MAGALYS MERCEDES CASTILLO DE ORTIZ </t>
  </si>
  <si>
    <t>001-0395570-4</t>
  </si>
  <si>
    <t xml:space="preserve">CALLE SANCHEZ ESQUINA JUAN FRANCISCO NO. 83, LAS MALVINAS, BAYAGUANA, MONTE PLATA </t>
  </si>
  <si>
    <t>GRUPO CESAR AUGUSTO SRL</t>
  </si>
  <si>
    <t xml:space="preserve">MILAGROS GOMEZ </t>
  </si>
  <si>
    <t>071-0036298-2</t>
  </si>
  <si>
    <t>AV. MARIA T. SANCHEZ NO.50 PLAZA QUIRINO SANTOS LOCAL</t>
  </si>
  <si>
    <t>GRUPO DE JESUS DURAN SRL</t>
  </si>
  <si>
    <t xml:space="preserve">ANDRES ABELINO DE JESUS DE LOS SANTOS </t>
  </si>
  <si>
    <t>008-0027406-0</t>
  </si>
  <si>
    <t xml:space="preserve">CALLE JUAN MEJIA, NO. 7, PUEBLO ARRIBA, MONTE PLATA </t>
  </si>
  <si>
    <t>GRUPO FIFACI SRL</t>
  </si>
  <si>
    <t>BETHANIA ADALGISA RAMIREZ JIMENEEZ</t>
  </si>
  <si>
    <t>010-0057462-2</t>
  </si>
  <si>
    <t>CALLE 12, NO. 12, SIMON STRIDDELS, AZUA</t>
  </si>
  <si>
    <t>DIEGO GIRON PAREDES</t>
  </si>
  <si>
    <t>223-0037262-4</t>
  </si>
  <si>
    <t>CALLE MARIA TRINIDAD SANCHEZ, 100 BELLA VISTA</t>
  </si>
  <si>
    <t>GRUPO MANYINEZA SRL</t>
  </si>
  <si>
    <t>ANDY MANUEL PAREDEZ</t>
  </si>
  <si>
    <t>010-0089290-9</t>
  </si>
  <si>
    <t>GRUPO NOVALESMA SRL</t>
  </si>
  <si>
    <t>ALEXANDRA MARGARITA NOVA</t>
  </si>
  <si>
    <t>010-0114968-9</t>
  </si>
  <si>
    <t>CALLE NICOLA MAÑON NO.168, LOCAL PRIMER PISO, AZUA</t>
  </si>
  <si>
    <t>SILVER RAMIREZ ORTIZ</t>
  </si>
  <si>
    <t>001-1875303-7</t>
  </si>
  <si>
    <t xml:space="preserve">CALLE MELLA NO. 35, COMENDADOR, ELIAS PIÑA </t>
  </si>
  <si>
    <t>GRUPO RUTHBEL SRL</t>
  </si>
  <si>
    <t xml:space="preserve">GREGORIO ESTRELLA HILARIO HERNANDEZ </t>
  </si>
  <si>
    <t>054-0141769-5</t>
  </si>
  <si>
    <t xml:space="preserve">CARRETERA MANOGUAYABO, NO. 31, QUITA SUEÑO, HAINA, SAN CRISTOBAL </t>
  </si>
  <si>
    <t xml:space="preserve">PEDRO JULIO ZORRILLA GERMAN </t>
  </si>
  <si>
    <t>001-1523641-6</t>
  </si>
  <si>
    <t xml:space="preserve">CALLE PRINCIPAL NO. 49, LA CUCHILLA, VILLA ALTAGRACIA </t>
  </si>
  <si>
    <t>SILVIA VIÑALS FONRSECA</t>
  </si>
  <si>
    <t>224-0013325-6</t>
  </si>
  <si>
    <t xml:space="preserve">CALLE PRINCIPAL 58, PALAVE, SANTO DOMINGO OESTE </t>
  </si>
  <si>
    <t>AMILKAR RADHAME DE LOS SANTOS</t>
  </si>
  <si>
    <t>012-0099337-4</t>
  </si>
  <si>
    <t xml:space="preserve">AVENIDA MONTSEÑOR THOMAS REALLY NO. 68, SAN JUAN, AZUA, SAN JUAN </t>
  </si>
  <si>
    <t>012-0069494-9</t>
  </si>
  <si>
    <t>AVENIDA ANACAONA NO.153, SAN JUAN DE LA MAGUANA</t>
  </si>
  <si>
    <t>HARGREEVES INVESTMENTS SRL</t>
  </si>
  <si>
    <t>ANIBAL ARTURO ALVAREZ</t>
  </si>
  <si>
    <t>023-0161820-9</t>
  </si>
  <si>
    <t xml:space="preserve">CALLE PRESIDENTE MERIÑO, NO. 20, SECTOR VILLA PROVIDENCIA, SAN PEDRO DE MACORIS </t>
  </si>
  <si>
    <t>002-0010360-2</t>
  </si>
  <si>
    <t>CAKKE MELLA, ESQUINA CAPOTILLO NO. 34, LOS TIBURONES, BANI, PROVINCIA PERAVIA</t>
  </si>
  <si>
    <t>HECTOR MANUEL CABREJA CABRERA</t>
  </si>
  <si>
    <t>101-0002136-8</t>
  </si>
  <si>
    <t>CALLE HERMANAS MIRABAL NUMERO 12, CASTAÑUELAS, MONTECRISTI</t>
  </si>
  <si>
    <t>402-2365689-9</t>
  </si>
  <si>
    <t xml:space="preserve">CALLE HATUEY NO. 11, ENSANCHE AGUILA, DUARTE, SAN FRANCISCO DE MACORIS </t>
  </si>
  <si>
    <t>HELEN MORA PIMENTEL</t>
  </si>
  <si>
    <t>402-1138717-6</t>
  </si>
  <si>
    <t>CALLE LOPEZ DE VEGA NO. 24, DE D.M. 2C, AZUA</t>
  </si>
  <si>
    <t>108-0004872-9</t>
  </si>
  <si>
    <t xml:space="preserve">CALLE SAN JOSE, MANOGUAYABO, SAN JUAN DE LA MAGUANA </t>
  </si>
  <si>
    <t>HENRY OLIVERO FERRERAS</t>
  </si>
  <si>
    <t>018-0056429-4</t>
  </si>
  <si>
    <t xml:space="preserve">CALLE PROYECTO NO. 05, BLANQUIZALES, SANTA CRUZ, BARAHONA </t>
  </si>
  <si>
    <t>MIGUEL ROIG</t>
  </si>
  <si>
    <t>001-1378855-8</t>
  </si>
  <si>
    <t>AVENIDA JOHN F. KENNEDY, PLAZA HACHE, LOCAL 2-16, NACO</t>
  </si>
  <si>
    <t>402-2554058-0</t>
  </si>
  <si>
    <t>VILLARPANDO, AZUA DETRÁS DEL LICEO CAMILO MUÑOZ</t>
  </si>
  <si>
    <t xml:space="preserve"> EUDY DORALICIA GÓMEZ MEJÍA DE REYNOSO </t>
  </si>
  <si>
    <t>001-1643344-2</t>
  </si>
  <si>
    <t xml:space="preserve"> C/BARAHONA ESQ. JOSÉ MARTÍ, VILLA FRANCISCA </t>
  </si>
  <si>
    <t>INDERMERICA SRL</t>
  </si>
  <si>
    <t>IVAN DAVID MORETA MATTA</t>
  </si>
  <si>
    <t>001-1744904-1</t>
  </si>
  <si>
    <t xml:space="preserve">C/1RA RED VILLA LA UNION </t>
  </si>
  <si>
    <t>076-0019791-2</t>
  </si>
  <si>
    <t>CALLE DUARTE NO.16 TAMAYO</t>
  </si>
  <si>
    <t>JASON ARIEL BAEZ GRULLON</t>
  </si>
  <si>
    <t>001-0313217-1</t>
  </si>
  <si>
    <t>AUTOPISTA 6 DE NOVIEMBRE, KM. 4 ESQUINA CAMINO VECINAL NO. 6</t>
  </si>
  <si>
    <t>INNOVUS BUSINESS SRL</t>
  </si>
  <si>
    <t>LUIS ARIEL PANIAGUA DE LOS SANTOS</t>
  </si>
  <si>
    <t>012-0107887-8</t>
  </si>
  <si>
    <t>RESP. LOS COLINES (MATA NARANJO) 8004 NO.06 SAN CRISTOBAL</t>
  </si>
  <si>
    <t>INVERSIONES &amp; SERVICIOS SEGURA FILPO SRL</t>
  </si>
  <si>
    <t>EDDY SEGURA FILPO</t>
  </si>
  <si>
    <t>010-0101948-6</t>
  </si>
  <si>
    <t>CALLE LAS CARRERAS, NO. 148, LA PLACETA, AZUA</t>
  </si>
  <si>
    <t xml:space="preserve">CINTHIA CAMARA ROSELLO </t>
  </si>
  <si>
    <t>053-0036062-4</t>
  </si>
  <si>
    <t xml:space="preserve">LORENZO DESPRADEL NO.02, LOS PRADOS, </t>
  </si>
  <si>
    <t>INVERSIONES BIDUSA SRL</t>
  </si>
  <si>
    <t>STERLING DE LA ROSA</t>
  </si>
  <si>
    <t>001-1850901-7</t>
  </si>
  <si>
    <t xml:space="preserve">CALLE LAS CAÑADAS NO. 82, COLINAS DE LOS RIOS </t>
  </si>
  <si>
    <t>JUAN RAMON CASTILLO ALMONTE</t>
  </si>
  <si>
    <t>001-1858832-6</t>
  </si>
  <si>
    <t>CALLE 4TA, NO. 01,NICOLAS FELIZ, PEDERNALES</t>
  </si>
  <si>
    <t xml:space="preserve">RAFAEL AMBIORIX JORGE ABREU </t>
  </si>
  <si>
    <t>001-1733544-8</t>
  </si>
  <si>
    <t>CARRETERA LA VICTORIA VILLA MELLA, NO.31,  SECTOR LA VIRGEN</t>
  </si>
  <si>
    <t>ROGELIO DEL CARMEN PICHARDO TAVAREZ</t>
  </si>
  <si>
    <t>031-0297989-9</t>
  </si>
  <si>
    <t xml:space="preserve">CALLE 21, NO. 4, KILOMETRO 7 1/2, URBANIZACION </t>
  </si>
  <si>
    <t>INVERSIONES MENTOL SRL</t>
  </si>
  <si>
    <t xml:space="preserve">MANUEL DE CARMEN RAMIREZ BELTRE </t>
  </si>
  <si>
    <t>010-0007129-8</t>
  </si>
  <si>
    <t xml:space="preserve">CALLE ANACAONA ESQUINA ENRIQUILLO, LOCAL NO. 20, LAS MATAS DE FARFAN, SAN JUAN </t>
  </si>
  <si>
    <t xml:space="preserve">SURELIS ARIANNE NOVAS PIÑA </t>
  </si>
  <si>
    <t>077-0004809-8</t>
  </si>
  <si>
    <t xml:space="preserve">CALLE PRIMERA, NO. 14, KM 7 1/2, SOLIMAR, SANTO DOMINGO </t>
  </si>
  <si>
    <t>CLAYDERMAN JOBSIAS PEÑA CUEVAS</t>
  </si>
  <si>
    <t>402-3328069-8</t>
  </si>
  <si>
    <t xml:space="preserve">CALLE SALOME UREÑA NO. 27, UVILLA, TAMAYO, BAHORUCO </t>
  </si>
  <si>
    <t xml:space="preserve">LUIS ALBERTO SANTOS </t>
  </si>
  <si>
    <t>047-0154500-8</t>
  </si>
  <si>
    <t>CALLE DUARTE NO. 3387, RINCON JIMA ABAJO</t>
  </si>
  <si>
    <t>LEONARDO SANCHEZ MERCEDES</t>
  </si>
  <si>
    <t>023-0040271-2</t>
  </si>
  <si>
    <t>CALLE T NO. 9, BO. LA HABANA, MUNICIPIO CONSUELO, SAN PEDRO DE MACORIS</t>
  </si>
  <si>
    <t>INVERSIONES SJR SRL</t>
  </si>
  <si>
    <t>JOSE MANUEL PEREZ RAMIREZ</t>
  </si>
  <si>
    <t>010-0112590-3</t>
  </si>
  <si>
    <t>CALLE BARTOLOME OLEGARIO PEREZ NO. 09A, SECTOR EL HOYO, AZUA</t>
  </si>
  <si>
    <t>RAMON ANTONIO LORA</t>
  </si>
  <si>
    <t>001-0764063-3</t>
  </si>
  <si>
    <t>CALLE ROSAURA MESA NO.01 URB. LOS CANELOS, SECTOR SABANA TORO</t>
  </si>
  <si>
    <t>YODELKA SANCHEZ</t>
  </si>
  <si>
    <t>001-1489739-0</t>
  </si>
  <si>
    <t>CALLE CANDELARIO, NO 51, LOCAL A, SABANA GRANDE DE BOYA, MONTE PLATA</t>
  </si>
  <si>
    <t>JAIRON RODRIGUEZ JIMENEZ</t>
  </si>
  <si>
    <t>046-0014788-3</t>
  </si>
  <si>
    <t>CALLE DUARTE NO. 33, TAMAYO, BAHORUCO</t>
  </si>
  <si>
    <t>JANCARLOS ACERO MEDINA</t>
  </si>
  <si>
    <t>402-2479347-7</t>
  </si>
  <si>
    <t>CALLE SANTOME, ESQUINA SANCHEZ, PLAZA COMERCIAL PEREIRA, NO. 2, SABANA YEGUA, AZUA</t>
  </si>
  <si>
    <t xml:space="preserve">JORGE LUIS PEREZ E JESUS </t>
  </si>
  <si>
    <t>001-1295869-9</t>
  </si>
  <si>
    <t xml:space="preserve">CALLE FAUSTO CRUZ, NO. 37, BRISAS DEL NORTE, BOCA CHICA, SANTO DOMINGO </t>
  </si>
  <si>
    <t>SANTA IGNACIA PEREZ BELLO</t>
  </si>
  <si>
    <t>225-0038773-7</t>
  </si>
  <si>
    <t>C/ SAN JUAN DE LA MAGUANA, NO.228 CRISTO REY</t>
  </si>
  <si>
    <t xml:space="preserve">YEFRI EDY PEREZ DE LEON </t>
  </si>
  <si>
    <t>022-0022075-0</t>
  </si>
  <si>
    <t xml:space="preserve">AVENIDA 27 DE FEBRERO ESQUINA ANIBAL REYES NO. 1, CERRO AL MEDIO, PROVINCIA BAHORUCO </t>
  </si>
  <si>
    <t>JEFMIL MULTISERVICES SRL</t>
  </si>
  <si>
    <t>JEF SSMIL RAMIREZ SOLIS</t>
  </si>
  <si>
    <t>402-0906506-5</t>
  </si>
  <si>
    <t>CALLE TRINITARIA NO.35, EL CERCADO, SAN JUAN, RD</t>
  </si>
  <si>
    <t>402-1198871-8</t>
  </si>
  <si>
    <t>CALLE EUGENIO COHEN NO. 80, LA BOMBITA, AZUA</t>
  </si>
  <si>
    <t xml:space="preserve">FRANCIS MELY JIMENEZ SALVADOR </t>
  </si>
  <si>
    <t>113-0001203-3</t>
  </si>
  <si>
    <t xml:space="preserve">CALLE DUARTE NO. 35, CALLE APOLINAR PERDOMO, ESQUINA CAPOTILLO, NEYBA, BAHORUCO </t>
  </si>
  <si>
    <t>JOANGO FOOD SRL</t>
  </si>
  <si>
    <t>WILTON WILLIANS ANDUJAR DE LA CRUZ</t>
  </si>
  <si>
    <t>010-0015419-3</t>
  </si>
  <si>
    <t>C/EN POYECTO NO.02A, AZUA</t>
  </si>
  <si>
    <t>JOHAN MATOS PINEDA</t>
  </si>
  <si>
    <t>010-0100466-0</t>
  </si>
  <si>
    <t>CALLE HERMANAS MIRABAL NO. 54, LA BOMBITA, AZUA</t>
  </si>
  <si>
    <t>JOHNNY FLORENTINO CASTILLO</t>
  </si>
  <si>
    <t>012-0027575-6</t>
  </si>
  <si>
    <t xml:space="preserve">CALLE DOCTOR CABRAL, ESQUINA ENMANUEL, SAN JUAN </t>
  </si>
  <si>
    <t>JONES SERVICES SRL</t>
  </si>
  <si>
    <t>LIDIA ANTONIA MARCELINO DE JONES</t>
  </si>
  <si>
    <t>001-0018437-1</t>
  </si>
  <si>
    <t>AV. BOULEVARD 6, JUAN DOLIO,</t>
  </si>
  <si>
    <t>JOSE ALBERTO GARCIA GUZMAN</t>
  </si>
  <si>
    <t>054-0088307-9</t>
  </si>
  <si>
    <t>CALLE PRINCIPAL LA ERMITA 46, MOCA, ESPAILLAT</t>
  </si>
  <si>
    <t>402-2042977-9</t>
  </si>
  <si>
    <t>CALLE EUGENIO MARIA DE HOSTOS NO. 163 BONAO</t>
  </si>
  <si>
    <t>225-0062906-2</t>
  </si>
  <si>
    <t xml:space="preserve">CALLE ANGULO URIDIS NO.37 BARRIO MEXICO </t>
  </si>
  <si>
    <t>JOSE ARMANDO ESCARRAMAN SILVERIO</t>
  </si>
  <si>
    <t>121-0013168-4</t>
  </si>
  <si>
    <t xml:space="preserve">CALLE DUARTE S/N, FRENTE AL PARQUE, LOS HIDALGOS </t>
  </si>
  <si>
    <t>051-0001109-6</t>
  </si>
  <si>
    <t xml:space="preserve">CALLE JUANA SALTITOPA NO. 25, VILLA TAPIA, HERMANAS MIRABAL </t>
  </si>
  <si>
    <t>JOSE FRANCO COMERCIAL SRL</t>
  </si>
  <si>
    <t>JOSE MIGUEL BAEZ GARCIA</t>
  </si>
  <si>
    <t>051-0017423-3</t>
  </si>
  <si>
    <t>CALLE 9, NO.17, LOS MAESTROS, SAN FRANCISCO DE MACORIS</t>
  </si>
  <si>
    <t>047-0203393-9</t>
  </si>
  <si>
    <t>CALLE JOSE HORACIO RODRIGUEZ, NO. 56, FRAMBOYANES FOODPARL, LA VEGA</t>
  </si>
  <si>
    <t>JOSE RAFAEL GENAO CONCEPCION</t>
  </si>
  <si>
    <t>115-0001334-4</t>
  </si>
  <si>
    <t>CARRETERA SANTIAGO RODRIGUEZ-DAJABON NO.427</t>
  </si>
  <si>
    <t>JOSE RAMON PULA DIAZ</t>
  </si>
  <si>
    <t>069-0004498-0</t>
  </si>
  <si>
    <t xml:space="preserve">CALLE PRINCIPAL NO. 72, SGUAS NEGRAS, PEDERNALES </t>
  </si>
  <si>
    <t>JOSEFA ANTONIA REINOSO ABREU</t>
  </si>
  <si>
    <t>054-0053422-7</t>
  </si>
  <si>
    <t>CALLE EL BOLSILLO NO. 3, LA ROSA MOCA, ESPAILLAT</t>
  </si>
  <si>
    <t>012-0069475-8</t>
  </si>
  <si>
    <t xml:space="preserve">JUAN PABLO PINA, ESQUINA 30 DE MAYO, SAN JUAN </t>
  </si>
  <si>
    <t>001-0939807-3</t>
  </si>
  <si>
    <t>C/PENETRACION NO.21 A, BUENA VISTA I, VILLA MELLA</t>
  </si>
  <si>
    <t>JUAN ANTONIO MENDEZ BATISTA</t>
  </si>
  <si>
    <t>402-2381888-7</t>
  </si>
  <si>
    <t xml:space="preserve">CALLE JOSE DE JESUS ALTUNA, NO. 12, VICENTE NOBLE, BARAHONA </t>
  </si>
  <si>
    <t>010-0106649-5</t>
  </si>
  <si>
    <t>BARTOLOME OLEGARIO PEREZ NO.81 B LA PLACETA</t>
  </si>
  <si>
    <t>003-0064595-9</t>
  </si>
  <si>
    <t xml:space="preserve">FRANCISCO ALBERTO CAAMAÑO, NO. 41, BOCA CANASTA, BANI </t>
  </si>
  <si>
    <t>JUAN PABLO VARGAS LARA</t>
  </si>
  <si>
    <t>010-0088169-6</t>
  </si>
  <si>
    <t>CALLE PROYECTO NO. 24, ANTIGUA CLUB DE LEONES, BARRIO SIMON ESTRINE, AZUA</t>
  </si>
  <si>
    <t>108-0002658-4</t>
  </si>
  <si>
    <t xml:space="preserve">ANACAONA UN,ERO 31, VILLA FLORES, VALLE JUELO </t>
  </si>
  <si>
    <t>CECILIA DE PAULA BURET</t>
  </si>
  <si>
    <t>001-0619150-5</t>
  </si>
  <si>
    <t>CARRETERA HATO NUEVO MANGO FRESCO, NO. 51, CABALLONA</t>
  </si>
  <si>
    <t>076-0020099-7</t>
  </si>
  <si>
    <t xml:space="preserve">SANCHEZ NO.5 MUNICIPIO DE TAMAYO, </t>
  </si>
  <si>
    <t>JULISSA ELIZABETHAMPARO DOLORES</t>
  </si>
  <si>
    <t>002-0111838-7</t>
  </si>
  <si>
    <t xml:space="preserve">CALLE LUIS ALVBAREZ, ESQUINA ENRIQUILLO NO. 40, LOS CAJUILITOS, BANI </t>
  </si>
  <si>
    <t>JUNIOR SENA PEREZ</t>
  </si>
  <si>
    <t>076-0019030-5</t>
  </si>
  <si>
    <t xml:space="preserve">CALLE SAN ANTONIO 111, BARRIO LA ALTAGRACIA. SAN RAMON, TAMAYO, BAHORUCO. </t>
  </si>
  <si>
    <t>JUNILSA FILPO SOTO</t>
  </si>
  <si>
    <t>010-0108743-4</t>
  </si>
  <si>
    <t>LA MILAGROSA, ESQUINA TORUTUGUERO, LAS CHARCAS, AZUA</t>
  </si>
  <si>
    <t>KATHERINE A. MONTAS BRITO</t>
  </si>
  <si>
    <t>402-2259486-9</t>
  </si>
  <si>
    <t xml:space="preserve">C/MANOLO TAVARES JUSTO, 1RA PLANTA, </t>
  </si>
  <si>
    <t>KENDASH INVERSIONES Y NEGOCIOS SRL</t>
  </si>
  <si>
    <t xml:space="preserve">ROGER LAUREANO </t>
  </si>
  <si>
    <t>001-1479657-6</t>
  </si>
  <si>
    <t>CALLE PEDRO TERRENO, NO. 20, EL ALMIRANTE, SANTO ODMINGO ESTE, SANTO DOMINGO</t>
  </si>
  <si>
    <t>KENDI JAVIEL SANTOS VERAS</t>
  </si>
  <si>
    <t>072-0013872-0</t>
  </si>
  <si>
    <t>CALLE 3 ESQ. CALLE 4, BARRIO LOS MAESTROS DEL MUNICIPIO VILLA VASQUEZ</t>
  </si>
  <si>
    <t>LA COCINA DE DONA MARY SRL</t>
  </si>
  <si>
    <t xml:space="preserve">JENNIFER MARI TORRES DE ESPINAL </t>
  </si>
  <si>
    <t>031-0436173-2</t>
  </si>
  <si>
    <t xml:space="preserve">CALLE , NO. 7, CERROS DE GURABO, SANTIAGO </t>
  </si>
  <si>
    <t>LA COCINA GUSTAER SRL</t>
  </si>
  <si>
    <t xml:space="preserve">GUSTAVO ADOLFO ENCARNACION DE LA ROSA </t>
  </si>
  <si>
    <t>012-0089854-9</t>
  </si>
  <si>
    <t xml:space="preserve">CALLE 5TA, NO. 08, ENSANCHE LA FE, SAN JUAN DE LA MAGUANA </t>
  </si>
  <si>
    <t>LUIS OCTAVIO SOMON ECHAVARRIA</t>
  </si>
  <si>
    <t>001-1604490-0</t>
  </si>
  <si>
    <t>C/SANCHEZ VALVERDE, NO.55</t>
  </si>
  <si>
    <t>LA GRAN PARADA BARAHONA SRL</t>
  </si>
  <si>
    <t>MADELINE NICOLE COISCOU TERRERO</t>
  </si>
  <si>
    <t>402-3698131-8</t>
  </si>
  <si>
    <t xml:space="preserve">CALLE BRAUDILIO FELIZ NO. 22, ENRIQUILLO, BARAHONA </t>
  </si>
  <si>
    <t>LACHMONT GROUP SRL</t>
  </si>
  <si>
    <t xml:space="preserve">LEONEL LACHAPELL MONTERO </t>
  </si>
  <si>
    <t>402-3817864-0</t>
  </si>
  <si>
    <t>SAN JUAN EL CERCADO EUGENIO QUINTIN MONTERO NO. 53</t>
  </si>
  <si>
    <t>LANI JELENNE DE LEON PERDOMO</t>
  </si>
  <si>
    <t>001-1915735-2</t>
  </si>
  <si>
    <t>CALLE ASONANTE, ESQ. DUVERGE NO.25, SECTOR LOS HOYITOS, EL SEIBO</t>
  </si>
  <si>
    <t>LAUDY BERENICE FELIZ ARIAS</t>
  </si>
  <si>
    <t>010-0111626-2</t>
  </si>
  <si>
    <t>CALLE EDUARDO BRITO NO. 53, LA ESTANCIA, AZUA</t>
  </si>
  <si>
    <t>107-0001175-1</t>
  </si>
  <si>
    <t>CALLE EL SAMAN, NO. 7, RESIDENCIAL JARDINES DE MADRE VIEJA, MADRE VIEJA NORTE</t>
  </si>
  <si>
    <t>001-0824560-6</t>
  </si>
  <si>
    <t>AVENIDA CIRCUNVALACION NOROESTE, NUMERO 27. VILLA ALEJANDRA</t>
  </si>
  <si>
    <t>136-0005446-7</t>
  </si>
  <si>
    <t>CALLE PRINCIPAL, NO.12 CENTRO DE LA CIUDAD, EL POZO</t>
  </si>
  <si>
    <t>AICNATSID ALEXANDRA YUNEN SARANTE</t>
  </si>
  <si>
    <t>402-2090737-8</t>
  </si>
  <si>
    <t>CALLE LUZ CELESTE LARA NO. 84, COMENDADOR, ELIAS PIÑAS</t>
  </si>
  <si>
    <t>LIBBY ALVAREZ CUELLO</t>
  </si>
  <si>
    <t>223-0046876-0</t>
  </si>
  <si>
    <t>CALLE LIBERTAD NO.43 SEGUNDO NIVEL</t>
  </si>
  <si>
    <t>049-0007461-0</t>
  </si>
  <si>
    <t>LILIANA MATEO CUEVAS</t>
  </si>
  <si>
    <t>076-0000810-1</t>
  </si>
  <si>
    <t xml:space="preserve">RESPALDO FABIAN MATOS NO. 03, TAMAYO, BAHORUCO </t>
  </si>
  <si>
    <t>MODESTO JOSE ASENCIO VILLAR</t>
  </si>
  <si>
    <t>001-1696188-9</t>
  </si>
  <si>
    <t>C/MAL PASO, NO.19, JIMANI, INDEPENDENCIA</t>
  </si>
  <si>
    <t>LISBANNY REYES JIMENEZ</t>
  </si>
  <si>
    <t>402-4945063-2</t>
  </si>
  <si>
    <t>CALLE PRINCIPAL DEL CERRO DE SANTANA NO.13</t>
  </si>
  <si>
    <t>051-0014874-0</t>
  </si>
  <si>
    <t xml:space="preserve">CALLE PRINCIPAL, 14 DISTRITO MUNICIPAL LA CUESTA </t>
  </si>
  <si>
    <t>001-0381074-3</t>
  </si>
  <si>
    <t>CALLE CARRTERA LA VICTORIA, 18, SAN FELIPE, SANTO DOMINGO NORTE</t>
  </si>
  <si>
    <t>LUICI MIDELENNY BUENO FABIAN</t>
  </si>
  <si>
    <t>402-1301643-5</t>
  </si>
  <si>
    <t>CALLE POLONGACION DUARTE NO. 30, TAMAYO, BAHORUCO</t>
  </si>
  <si>
    <t>LUIS CARLOS SALAS GOMEZ</t>
  </si>
  <si>
    <t>025-0038044-5</t>
  </si>
  <si>
    <t>PROLONGACION F. ESQ. MICHES NO.01 ONDINA</t>
  </si>
  <si>
    <t>LUISA ANDREA PEREZ FELIZ</t>
  </si>
  <si>
    <t>079-0016918-1</t>
  </si>
  <si>
    <t xml:space="preserve">CALLE LUCRECIA PEREZ, NO. 12, VICENTE NOBLE, BARAHONA </t>
  </si>
  <si>
    <t>EDWARD RAFAEL NAVARRO GOMEZ</t>
  </si>
  <si>
    <t>402-2285952-8</t>
  </si>
  <si>
    <t>CALLE EL MEMISO RESPALDO MANUEL MORA NO. 47, AZUA</t>
  </si>
  <si>
    <t>MACDAD GOURMET SRL</t>
  </si>
  <si>
    <t xml:space="preserve">PROLONGACION COLON, CALLE SANTIAGO NO.8, </t>
  </si>
  <si>
    <t>MAGDELIN ANTONIA VARGAS FELIX</t>
  </si>
  <si>
    <t>010-0103480-8</t>
  </si>
  <si>
    <t>106-0005708-6</t>
  </si>
  <si>
    <t>HERMANAS NAITA, NO, 45, SIMON STRIDDEL, AZUA</t>
  </si>
  <si>
    <t>MANUEL EMILIO VOLQUEZ MANCEBO</t>
  </si>
  <si>
    <t>010-0058341-7</t>
  </si>
  <si>
    <t>CALLE JUAN BAUTISTA CABRAL ESQUINA FAUSTINO PEREZ  LOS ACOSTADOS, AZUA</t>
  </si>
  <si>
    <t>MARIA DE LOS REMEDIOS ENCARNACION</t>
  </si>
  <si>
    <t>010-0020006-1</t>
  </si>
  <si>
    <t>CALLE JIMENEZ MOYA, NO. 15, LAS YAYAS DE VIAJAMA, AZUA</t>
  </si>
  <si>
    <t>018-0002864-7</t>
  </si>
  <si>
    <t xml:space="preserve">CALLE PEATONAL 5, NO. 3, VILLA CENTRAL, BARAHONA </t>
  </si>
  <si>
    <t>138-0005906-8</t>
  </si>
  <si>
    <t>CALLE MAURICIO BAEZ, NO. 13, LA GALLERA, SABANA GRANDE DE BOYA, MONTE PLATA</t>
  </si>
  <si>
    <t>MAURICIO CONFESOR VOLQUEZ PEREZ</t>
  </si>
  <si>
    <t>069-0009106-4</t>
  </si>
  <si>
    <t xml:space="preserve">CALLE PRINCIPAL NO. 32, AGUAS NEGRAS, PEDERNALES </t>
  </si>
  <si>
    <t>MAYRA SOTO DIAZ</t>
  </si>
  <si>
    <t>010-0004434-5</t>
  </si>
  <si>
    <t>CALLE JOAQUIN REYES, ESQUINA ROCCO CUPANO, NO. 185, CENTRO CUIDAD, AZUA</t>
  </si>
  <si>
    <t>JULIAN ANTONIO GUZMAN PANIAGUA</t>
  </si>
  <si>
    <t>001-1762976-6</t>
  </si>
  <si>
    <t>CALLE ARZOBISPO VALERA, 66 VILLA CONSUELO</t>
  </si>
  <si>
    <t>MEIKER ELIESER TAPIA MONTILLA</t>
  </si>
  <si>
    <t>076-0004981-6</t>
  </si>
  <si>
    <t xml:space="preserve">CALLE LIDIA MARIA BELTRE, ESQUINA AVENIDA LOS PROCERES, TAMAYO, BAHORUCO </t>
  </si>
  <si>
    <t>PILAR MATEO DE LEON DE SANCHEZ</t>
  </si>
  <si>
    <t>001-0902006-5</t>
  </si>
  <si>
    <t>CALLE LEO ANTONIO DE LEON, NO.8 EL MANGUITO</t>
  </si>
  <si>
    <t>MERCEDES FERMIN ALMONTE</t>
  </si>
  <si>
    <t>001-0691200-9</t>
  </si>
  <si>
    <t>CARRETERA SANCHEZ,NO.14 ARROYO BARRIL, SAMANA</t>
  </si>
  <si>
    <t>MERCY FRANCHESCA FELIZ TONO</t>
  </si>
  <si>
    <t>402-1530790-7</t>
  </si>
  <si>
    <t xml:space="preserve">CALLE DUARTE NO. 43, TAMAYO, BAHORUCO </t>
  </si>
  <si>
    <t xml:space="preserve">MADELIN ROSMERI RAMIREZ PAYANO </t>
  </si>
  <si>
    <t>402-2219165-8</t>
  </si>
  <si>
    <t>CALLE RAMON JAVIER BATISTA CALLE 11,LOCAL 2, VILLA CARMEN, SANTO DOMINGO ESTE</t>
  </si>
  <si>
    <t>MISCELANEOS VIFEVA SRL</t>
  </si>
  <si>
    <t>VIRGILIO FELIZ VASQUEZ</t>
  </si>
  <si>
    <t>022-0020504-1</t>
  </si>
  <si>
    <t>CALLE PRIMERA NO.01, SECTOR LOS GIRASOLES, NEYBA</t>
  </si>
  <si>
    <t>MIVALDRO DISTRIBUIDORA E INVERSIONES SRL</t>
  </si>
  <si>
    <t>CALLE 2DA. RESIDENCIAL ROSMIL NO.25, LAS PRADERAS SANTO DOMINGO</t>
  </si>
  <si>
    <t xml:space="preserve">CARLOS RANDY RODRIGUEZ, LAO </t>
  </si>
  <si>
    <t>001-0818382-3</t>
  </si>
  <si>
    <t xml:space="preserve">CARRETERA MELLA NO.4 , LUPERON, PUERTO PLATA </t>
  </si>
  <si>
    <t>CALLE ANTONIO ESTEVEZ, BARRIO EL CAYUCO, LAS MATAS DE SANTA CRUZ</t>
  </si>
  <si>
    <t>ANA MERCEDES ROMERO LIRIANO</t>
  </si>
  <si>
    <t>001-1659731-1</t>
  </si>
  <si>
    <t>CALLE INTERIOR NO.9 ESQ. NO.2 URBANIZACION PALMA REAL</t>
  </si>
  <si>
    <t>MULTISERVICIOS MORILLO CASTILLO SRL</t>
  </si>
  <si>
    <t>MILOSIS MAGDALENA MORILLO CASTILLO</t>
  </si>
  <si>
    <t>001-1305198-1</t>
  </si>
  <si>
    <t>CALLE DUARTE NO. 28, GUAYABAL, AZUA</t>
  </si>
  <si>
    <t>EUDY CHANEL RAMIREZ PUJOLS</t>
  </si>
  <si>
    <t>010-0064284-1</t>
  </si>
  <si>
    <t xml:space="preserve">CALLE BARTOLOME DE OLEGARIO PEREZ NO. 174, AZUA </t>
  </si>
  <si>
    <t>010-0058567-7</t>
  </si>
  <si>
    <t>CALLE GASTON FERNANDO DELIGNE, NO. 144, LA COLONIA ESPAÑOLA, AZUA</t>
  </si>
  <si>
    <t xml:space="preserve">YOSELIN MIGUELINA SARANTE BRETON </t>
  </si>
  <si>
    <t>031-0295938-8</t>
  </si>
  <si>
    <t>CALLE SANCHEZ ESQUINA CANELA NO. 209-A LAS PIEDRAS, BAHORUCO Ç</t>
  </si>
  <si>
    <t>NANCIS FRANCISCA MONTERO DE OLEO</t>
  </si>
  <si>
    <t>014-0001051-6</t>
  </si>
  <si>
    <t xml:space="preserve">CALLE ALTAGRACIA NO. 07, EL CERCADO, SAN JUAN DE LA MAGUANA </t>
  </si>
  <si>
    <t>NAYSI ALEXANDRA PEREZ CHALAS DE SUBERO</t>
  </si>
  <si>
    <t>013-0046388-0</t>
  </si>
  <si>
    <t>CALLE PADRE BILLINI, SAN JOSE DE OCOA</t>
  </si>
  <si>
    <t>NELSON AGUSTIN  LIBURD BAEZ</t>
  </si>
  <si>
    <t>001-1395349-1</t>
  </si>
  <si>
    <t>CALLE 6, NO. 13, VILLA OLIMPICA, VALVERDE MAO</t>
  </si>
  <si>
    <t xml:space="preserve">YOVANNY  MENCIA </t>
  </si>
  <si>
    <t>031-0265882-4</t>
  </si>
  <si>
    <t>CALLE REAL NO. 5, SANTIAGO,</t>
  </si>
  <si>
    <t>225-0045176-4</t>
  </si>
  <si>
    <t>CALLE PRINCIPAL, NO.7 HARAS NACIONALES</t>
  </si>
  <si>
    <t>OCEAN BEEF EIRL</t>
  </si>
  <si>
    <t xml:space="preserve">GLORY DECAMPS </t>
  </si>
  <si>
    <t>001-1556021-1</t>
  </si>
  <si>
    <t xml:space="preserve">CALLE 6. NO. 9, URBANIZACION FERNANDEZ </t>
  </si>
  <si>
    <t>RAUL SOSA PEREZ</t>
  </si>
  <si>
    <t>001-1630604-4</t>
  </si>
  <si>
    <t xml:space="preserve">CALLE MAXIMO GOMEZ NO.21 </t>
  </si>
  <si>
    <t>010-0085165-7</t>
  </si>
  <si>
    <t>PANCHITO BOCHE NO.8 BARRIO 30 DE MAYO</t>
  </si>
  <si>
    <t>ORFELIA GUERRERO MERAN</t>
  </si>
  <si>
    <t>012-0053333-7</t>
  </si>
  <si>
    <t xml:space="preserve">CALLE PEDRO HENRIQUEZ UREÑA NO. 23, CORBANO SUR, SAN JUAN DE LA MAGUANA </t>
  </si>
  <si>
    <t xml:space="preserve">OSMAILIN ANTONIO NOYER GERMAN </t>
  </si>
  <si>
    <t>223-0169317-6</t>
  </si>
  <si>
    <t xml:space="preserve">CALLE 10 W, NO. 17, LUCERNA, SANTO DOMINGO ESTE </t>
  </si>
  <si>
    <t>ROBERTO LUIS JIMENEZ COLLIE</t>
  </si>
  <si>
    <t>001-1665892-3</t>
  </si>
  <si>
    <t>C/JACINTO MAÑON, ESQ. MANUEL DE JESUS TRONCOSO, PLAZA PAULETTE, 3ER NIVEL, ENSANCHE PARAISO</t>
  </si>
  <si>
    <t>JUAN JOSE ROSARIO CONTRERAS</t>
  </si>
  <si>
    <t>048-0101926-8</t>
  </si>
  <si>
    <t>CALLE PRINCIPAL NO.5 BARRIO PALMARITO, LA VEGA</t>
  </si>
  <si>
    <t>PANADERIA REPOSTERIA DOÑA BEBA SRL</t>
  </si>
  <si>
    <t>JOSE GABRIEL REYES ROSARIO</t>
  </si>
  <si>
    <t>047-0090456-0</t>
  </si>
  <si>
    <t xml:space="preserve">CALLE DUARTE NO. 18, LA VEGA </t>
  </si>
  <si>
    <t>FAUSTO ANTONIO ESPINAL HOLGUIN</t>
  </si>
  <si>
    <t>049-0039760-7</t>
  </si>
  <si>
    <t>C/JUAN JOSE DUARTE NO.11 SECTOR LA ALTAGRACIA.</t>
  </si>
  <si>
    <t>PANADERIA Y REPOSTERIA MIMASA EIRL</t>
  </si>
  <si>
    <t>SAMUEL VALENTIN LAUREANO ARAUJO</t>
  </si>
  <si>
    <t>402-2201506-3</t>
  </si>
  <si>
    <t xml:space="preserve">AV. CIRCUNVALACION CASA NO.1 </t>
  </si>
  <si>
    <t>PANIFICADORA Y REPOSTERIA INDEPENDENCIA SRL</t>
  </si>
  <si>
    <t xml:space="preserve">FRANCISCO ALBERTO PEREZ SENA </t>
  </si>
  <si>
    <t>078-0010482-5</t>
  </si>
  <si>
    <t xml:space="preserve">CALLE GASPAR POLANCO NO. 3, LOS ESPARTILLOS, JIMANI, INDEPENDENCIA </t>
  </si>
  <si>
    <t>LISSETT ALBA CUEVAS</t>
  </si>
  <si>
    <t>018-0062061-7</t>
  </si>
  <si>
    <t xml:space="preserve">CALLE JOSE FRANCISCO PEÑA GOMEZ, NO. 33, BARAHONA </t>
  </si>
  <si>
    <t>AUT. LAS AMERICAS KM.26 1/2 48B, SANTA LUCIA, LA CALETA</t>
  </si>
  <si>
    <t>PATRICIO ALBERTO JIMENEZ LLAVERIAS</t>
  </si>
  <si>
    <t>031-0523429-2</t>
  </si>
  <si>
    <t>CALLE PROYECTO 4 NO.3, REPARTO OQUET, SANTIAGO</t>
  </si>
  <si>
    <t>RAUL SOSA</t>
  </si>
  <si>
    <t>001-0703264-1</t>
  </si>
  <si>
    <t>CALLE GREGORIO LUPERON NO.5,</t>
  </si>
  <si>
    <t>MARIA ESTHER CONTRERAS AYBAR DE VARGAS</t>
  </si>
  <si>
    <t>008-0036364-0</t>
  </si>
  <si>
    <t>CALLE PRIMERA NO.1 VILLA FARO, SANTO DOMINGO ESTE</t>
  </si>
  <si>
    <t>PERSIO DE JESUS LOPEZ BURDIEZ</t>
  </si>
  <si>
    <t>054-0092658-9</t>
  </si>
  <si>
    <t xml:space="preserve">CARRETERA DUARTE, ENTRADA CALLE LAS FLORES, GUACI, MOCA </t>
  </si>
  <si>
    <t>DOMINGO FELIX GARCIA SANCHEZ</t>
  </si>
  <si>
    <t>048-0067630-8</t>
  </si>
  <si>
    <t>AUTOPISTA DUARTE KM 100, CRUCE SABANA DEL PUERO, BONAO</t>
  </si>
  <si>
    <t>PROAGRO DOMINICANA SRL</t>
  </si>
  <si>
    <t>MICHAEL LUCIANO SANTANA</t>
  </si>
  <si>
    <t>402-2582348-9</t>
  </si>
  <si>
    <t xml:space="preserve">AUTOPISTA DUARTE KM. 18, PARQUE INDUSTRIAL SMART MG WAREHOUSE, NAVE NO. 2, PEDRO BRAND, SANTO DOMINGO OESTE </t>
  </si>
  <si>
    <t>PROVEEDORES ZENOVIA PROZENO SRL</t>
  </si>
  <si>
    <t>VICTOR MANUEL GARCIA PEÑA</t>
  </si>
  <si>
    <t>012-0010852-8</t>
  </si>
  <si>
    <t xml:space="preserve">CALLE 5TA NO. 08, ENSANCHE LA FE, SAN JUAN DE LA MAGUANA </t>
  </si>
  <si>
    <t xml:space="preserve">STEVEN ARGENIS PEÑA PAULINO </t>
  </si>
  <si>
    <t>008-0033222-3</t>
  </si>
  <si>
    <t>CALLE FRANCISCO ALBERTO CAAMAÑO NO. 14, MONTE PLATA</t>
  </si>
  <si>
    <t>SANTIAGO ELISEO PEÑALO</t>
  </si>
  <si>
    <t>060-0015680-9</t>
  </si>
  <si>
    <t>CALLE LORENZO ALVAREZ, NO.3 CENTRO DE LA CIUDAD, CABRERA</t>
  </si>
  <si>
    <t xml:space="preserve">MODESTO DE JESUS RADHAMES DE LOS SANTOS </t>
  </si>
  <si>
    <t>012-0010043-4</t>
  </si>
  <si>
    <t>KM. 10, CARRETERA SANCHEZ, SAN JUAN</t>
  </si>
  <si>
    <t>RAFAEL FELIZ FELIZ</t>
  </si>
  <si>
    <t>154-0001741-2</t>
  </si>
  <si>
    <t>CALLE FRANCISCO DEL ROSARIO SANCHEZ NO. 13, PUEBLO VIEJO, AZUA</t>
  </si>
  <si>
    <t>115-0000101-8</t>
  </si>
  <si>
    <t>CALLE BRISA DEL LOYOLA NO.469, DAJABON</t>
  </si>
  <si>
    <t>RAFAEL OSVALDO SANCHEZ JAVIER</t>
  </si>
  <si>
    <t>010-0005712-3</t>
  </si>
  <si>
    <t>001-1021887-2</t>
  </si>
  <si>
    <t>CALLE PRINCIPAL ESQUINA AVENIDA TROCAL, NO. 02, URBANIZACION CARMEL AÑIL, PROVINCIA DUARTE, SAN FRANCISCO DE MACORIS {</t>
  </si>
  <si>
    <t>010-0071114-1</t>
  </si>
  <si>
    <t>CALLE 30 DE MARZO, ESQUINA PEDRO SANTANA, LA CUCHILLA, AZUA</t>
  </si>
  <si>
    <t>RAMON DEL ROSARIO MATOS CALDERON EIRL</t>
  </si>
  <si>
    <t xml:space="preserve">RAMON DEL ROSARIO MATOS CALDERON </t>
  </si>
  <si>
    <t>010-0063367-5</t>
  </si>
  <si>
    <t>CALLE 1ERA, NO. 19, LA BOMBA, AZUA</t>
  </si>
  <si>
    <t>001-0181825-0</t>
  </si>
  <si>
    <t xml:space="preserve">AVENIDA DUARTE ESQUINA ANTONIO NO. 25,  TAMAYO, BAHORUCO </t>
  </si>
  <si>
    <t>ENMANUEL RAMIREZ PAYANO</t>
  </si>
  <si>
    <t>402-2412193-5</t>
  </si>
  <si>
    <t>C/DUARTE, PLAZA GEORGINA, LOCAL 5-B URBANIZACION LOS MULTI</t>
  </si>
  <si>
    <t>REINARDO MATOS ESCANIO</t>
  </si>
  <si>
    <t>076-0023634-8</t>
  </si>
  <si>
    <t xml:space="preserve">CALLE PRINCIPAL CASA NO. 96, SAN RAMON, TAMAYO, BAHORUCO </t>
  </si>
  <si>
    <t>RENATTY MERCEDES DE LEON VELOZ</t>
  </si>
  <si>
    <t>010-0078842-0</t>
  </si>
  <si>
    <t>CALLE ABRAHAM, RES. ANTONIA, NO. 187, MANOGUAYABO</t>
  </si>
  <si>
    <t>JOSEFINA MEDINA MARTINEZ</t>
  </si>
  <si>
    <t>060-0002697-8</t>
  </si>
  <si>
    <t>AUT. VIRGEN DE LA PIEDRA, NO.0 AROYO SALADO,</t>
  </si>
  <si>
    <t>REYES MORALES PROVISIONES Y SERVICIOS EMPRESARIALES SRL</t>
  </si>
  <si>
    <t>EMILIO AQUINO REYES HENRIQUEZ</t>
  </si>
  <si>
    <t>223-0091587-7</t>
  </si>
  <si>
    <t xml:space="preserve">AVENIDA HATUEY NO. 36, SANTIAGO </t>
  </si>
  <si>
    <t>RICARDO JOSE REYES HENRIQUEZ</t>
  </si>
  <si>
    <t>037-0068567-4</t>
  </si>
  <si>
    <t>MELLA NO. 21, IMBERT, PUERTO PLATA</t>
  </si>
  <si>
    <t>001-1619926-6</t>
  </si>
  <si>
    <t>CALLE CAPOTILLO, NO. 45 DAJABON</t>
  </si>
  <si>
    <t>010-0088718-0</t>
  </si>
  <si>
    <t>TORTUGUERO NO. 39, SIMON STRIDEL, AZUA</t>
  </si>
  <si>
    <t>ROBERTO MENDEZ DE LOS SANTOS</t>
  </si>
  <si>
    <t>010-0098078-7</t>
  </si>
  <si>
    <t>CALLE DUARTE NO. 78, FONDO NEGRO, BARAHONA</t>
  </si>
  <si>
    <t>ROCARMONT MULTISERVICES SRL</t>
  </si>
  <si>
    <t>ROBERTO CARLOS SANCHEZ</t>
  </si>
  <si>
    <t>402-0909893-4</t>
  </si>
  <si>
    <t>AUTOPISTA DUARTE KM 91, LA SEIBA, BONAO, FRENTE A LA ESCUELA JOSE ANTONIO CESPEDES</t>
  </si>
  <si>
    <t>076-0001104-8</t>
  </si>
  <si>
    <t>CALLE PRINCIPAL NO.221, UVILLA, TAMAYO, BAHORUCO</t>
  </si>
  <si>
    <t>RUTH MARIA DE LA CRUZ PEREZ</t>
  </si>
  <si>
    <t>026-0027611-3</t>
  </si>
  <si>
    <t xml:space="preserve">CALLE 15, NO. 83, VILLA HERMOSA, LA ROMANA </t>
  </si>
  <si>
    <t>ROMI DE JESUS VIDAL ALBERTO</t>
  </si>
  <si>
    <t>031-0071216-9</t>
  </si>
  <si>
    <t xml:space="preserve">CALLE FEDERICO VELASQUEZ NO. 49, TAMBORIL, SANTIAGO </t>
  </si>
  <si>
    <t>IDALISA GUZMAN MARTINEZ</t>
  </si>
  <si>
    <t>071-0058734-9</t>
  </si>
  <si>
    <t>CALLE LUPERON, NO.50 CENTRO DE LA CIUDAD</t>
  </si>
  <si>
    <t>027-0034163-5</t>
  </si>
  <si>
    <t>CALLE 27 DE FEBRERO NO.124 SECTOR GUALEY</t>
  </si>
  <si>
    <t>076-0002078-3</t>
  </si>
  <si>
    <t>CALLE POLONGACION  FABIAN MATOS NP.5, TAMAYO,BAHORUCO</t>
  </si>
  <si>
    <t>SERVI MAS 1 SRL</t>
  </si>
  <si>
    <t>PILAR ANDREINA TAPIA CRUZ</t>
  </si>
  <si>
    <t>402-2461913-6</t>
  </si>
  <si>
    <t>CALLE LUCERO NO. 26, URBANIZACION SOL DE LUZ, VILLA MELLA</t>
  </si>
  <si>
    <t xml:space="preserve">MABEL DENNI UREÑA </t>
  </si>
  <si>
    <t>225-0077310-0</t>
  </si>
  <si>
    <t xml:space="preserve">CALLE ENRIQUILLO NO. 13, PALO ALTO BARAHONA </t>
  </si>
  <si>
    <t xml:space="preserve">ELVIS VLADIMIR MUÑOZ SANTOS </t>
  </si>
  <si>
    <t>031-0431380-0</t>
  </si>
  <si>
    <t xml:space="preserve">CALLE PEPILLO SALCEDO, NO. 36, VILLA VASQUEZ, MONTECRISTI </t>
  </si>
  <si>
    <t>SERVICIOS ALSERSARA EIRL</t>
  </si>
  <si>
    <t xml:space="preserve">TAKESHI FABIAN </t>
  </si>
  <si>
    <t>076-0024075-3</t>
  </si>
  <si>
    <t xml:space="preserve">CALLE JOSE DE JESUS ALTUNA, NO. 21, CENTRO DE LA CUIDAD, MUNICIPIO DE VICENTE NOBLE, PARAHONA </t>
  </si>
  <si>
    <t>SERVICIOS E INVERSIONES ADNALSY SRL</t>
  </si>
  <si>
    <t xml:space="preserve">ADNALSY DIVAD  MARTINEZ MONTERO </t>
  </si>
  <si>
    <t>010-0103167-1</t>
  </si>
  <si>
    <t xml:space="preserve">CALLE RESPALDO OSCAR GARCIA NO. 65, LA BOMBITA, AZUA </t>
  </si>
  <si>
    <t>KARENT EVELING SOLANO LEON</t>
  </si>
  <si>
    <t>104-0019966-6</t>
  </si>
  <si>
    <t>AV. ROMULO BETANCOURT NO.281 BELLA VISTA</t>
  </si>
  <si>
    <t>SERVIZI MULTIPLES LUZ SRL</t>
  </si>
  <si>
    <t>SAMMY RAMIREZ ABREU</t>
  </si>
  <si>
    <t>402-1512323-9</t>
  </si>
  <si>
    <t>AUTIPISTA CABALLINA, LOS PATOS, HATO NUEVO, LOS ALCARRIZOS</t>
  </si>
  <si>
    <t>001-0234415-7</t>
  </si>
  <si>
    <t>FEDERICO MATOS, ESQUINA LOS JOBOS PERALTA, AZUA</t>
  </si>
  <si>
    <t>CLAUDIA LAUDELINA BELTRE RAMIREZ</t>
  </si>
  <si>
    <t>106-0005720-1</t>
  </si>
  <si>
    <t>CALLE ALONZO PEREZ ESQ. ROMON TORRES NO.10 ALMIRANTE</t>
  </si>
  <si>
    <t>EDY M. RODRIGUEZ MATIAS</t>
  </si>
  <si>
    <t>001-1160015-1</t>
  </si>
  <si>
    <t xml:space="preserve">PARAJE EL CAMPECHE, CAMINO VECIAL LAS AROMAS, VILLA TAPIA, HERMANAS MIRABAL </t>
  </si>
  <si>
    <t>JOSE RAMON MENDEZ RODRIGUEZ</t>
  </si>
  <si>
    <t>001-1271067-8</t>
  </si>
  <si>
    <t>CALLE MARGINAL NUÑEZ DE CACERES NO. 366, TIRRE CORPORATIVA NC, EL MILLON</t>
  </si>
  <si>
    <t xml:space="preserve">MINDRY ALEXANDRA BELTRE VALENZUELA </t>
  </si>
  <si>
    <t>010-0088348-6</t>
  </si>
  <si>
    <t>CALLE SALOME UREÑA NO. 10, BUENOS AIRES, SANTO DOMINGO OESTE</t>
  </si>
  <si>
    <t xml:space="preserve">ELIZABET FERMIN MORROBEL </t>
  </si>
  <si>
    <t>040-0007103-7</t>
  </si>
  <si>
    <t>CARRETERA IMBERT LUPERON LA ESCALERA, PUERTO PLATA</t>
  </si>
  <si>
    <t>076-0020511-1</t>
  </si>
  <si>
    <t xml:space="preserve">CALLE AMABLE REYES, NO. 11, TAMAYO, BAHORUCO </t>
  </si>
  <si>
    <t>010-0112186-0</t>
  </si>
  <si>
    <t xml:space="preserve">C/SAN ANDRES NO.157 </t>
  </si>
  <si>
    <t>018-0044740-9</t>
  </si>
  <si>
    <t>CALLE BERNANDINO VASQUEZ, 48, ALTO VIEJO, CENTRO DE LA CIUDAD</t>
  </si>
  <si>
    <t>SOLUCIONES EMPRESARIALES Y DE NEGOCIOS DIAZ MORE S R L</t>
  </si>
  <si>
    <t>OSCAR ALEXANDER GALVAN RAMIREZ</t>
  </si>
  <si>
    <t>402-2198901-1</t>
  </si>
  <si>
    <t>CALLE PROLONGACION MERIÑO, NO. 145, SECTOR LA UNIDAD, MONTE PLATA</t>
  </si>
  <si>
    <t>ROBINSON E. SEGURA</t>
  </si>
  <si>
    <t>019-0018926-5</t>
  </si>
  <si>
    <t xml:space="preserve">CALLE IGNACIO SUERO NO. 2, CABRAL, BARAHONA </t>
  </si>
  <si>
    <t>STRASUPLY SRL</t>
  </si>
  <si>
    <t>AIDA LILIBETH TIBURCIO GOMEZ</t>
  </si>
  <si>
    <t>054-0052276-8</t>
  </si>
  <si>
    <t>CALLE HERMANA MIRABAL, ESQUINA DUARTE, CAYETANO GERMOSEN, NO. 12</t>
  </si>
  <si>
    <t>SUGEILA MILADYS JIMENEZ FABIAN</t>
  </si>
  <si>
    <t>076-0017142-0</t>
  </si>
  <si>
    <t>CALLE ELEODORO MENDEZ, TAMAYO, BAHORUCO</t>
  </si>
  <si>
    <t xml:space="preserve">ROMAN AMAURYS FELIZ FELIZ </t>
  </si>
  <si>
    <t>019-0009636-4</t>
  </si>
  <si>
    <t xml:space="preserve">CALLE SAEZ NO. 12, BARRIO EL LLANO, CABRAL, BARAHONA </t>
  </si>
  <si>
    <t>JUAN FRANCISCO GUZMAN MARTINEZ</t>
  </si>
  <si>
    <t>402-2149684-3</t>
  </si>
  <si>
    <t>CALLE SANCHEZ ANCHA, NO.55 SECTOR VILLA ESTELA</t>
  </si>
  <si>
    <t xml:space="preserve">JESUS NATANAEL SABINO PAULINO </t>
  </si>
  <si>
    <t>008-0020811-8</t>
  </si>
  <si>
    <t xml:space="preserve">CALLE ALTAGRACIA NO. 57, PUEBLO CENTRO, MONTE PLATA </t>
  </si>
  <si>
    <t>SUPLEMENTUM DOMINICANA MMLV SRL</t>
  </si>
  <si>
    <t>LUIS CARLOS VARGAS RONDON</t>
  </si>
  <si>
    <t>018-0074458-1</t>
  </si>
  <si>
    <t>AVENIDA CASANDRA DAMIRON KM 2 1/2</t>
  </si>
  <si>
    <t>FRANCK MANUEL ROSARIO GALVA</t>
  </si>
  <si>
    <t>402-2018982-9</t>
  </si>
  <si>
    <t xml:space="preserve">CALLE JUAN CONTRERAS, NO. 27, EL CORBADO SUR, SAN JUAN DE LA MAGUANA </t>
  </si>
  <si>
    <t>DANILO QUEZADA MUÑOZ</t>
  </si>
  <si>
    <t>047-0125524-4</t>
  </si>
  <si>
    <t>AUTOPISTA RAMON CACERES NO.56, KIL.7 LAS GUAZUMAS, MOCA</t>
  </si>
  <si>
    <t>SANTO SANCHEZ FULCAR</t>
  </si>
  <si>
    <t>001-1164502-4</t>
  </si>
  <si>
    <t>CALLE 28 NO.20 BUENA VISTA 3, SANTO DOMINGO NORTE</t>
  </si>
  <si>
    <t>SUPLIDORA GENERAL MOVAL S R L</t>
  </si>
  <si>
    <t>NERY CLARIBEL ALTAGRACIA READ NOLASCO</t>
  </si>
  <si>
    <t>001-0289258-5</t>
  </si>
  <si>
    <t>CALLE SANCHEZ NO. 03, ENTRADA PIEDRA BLANCA, MONSEÑOR NOUEL</t>
  </si>
  <si>
    <t>SUPLIDORA INSTITUCIONAL ISVANIA SRL</t>
  </si>
  <si>
    <t>ISVANIA SOTO DIAZ DE VELEZ</t>
  </si>
  <si>
    <t>010-0073351-7</t>
  </si>
  <si>
    <t>CALLE DOCTOR ARMANDO AYBAR, ESQUINA 16 DE AGOSTO, NO. 117, PUEBLO ABAJO, AZUA</t>
  </si>
  <si>
    <t>SUPLIDORA INSTITUCIONAL MARTE &amp; FIGUEREO SRL</t>
  </si>
  <si>
    <t>FRANCISCA FIGUEREO GONZALEZ DE MARTE</t>
  </si>
  <si>
    <t>010-0040176-8</t>
  </si>
  <si>
    <t>SANTOME ESQ. SANCHEZ, CUBICULO 2, PLAZA COMAS PEREIRA, BARRIO NUEVO</t>
  </si>
  <si>
    <t>ANGELA DURAN</t>
  </si>
  <si>
    <t>CALLE JERUSALEN NO.39, INVIVIENDA,</t>
  </si>
  <si>
    <t>RENZO ALCANTARA ALCANTARA</t>
  </si>
  <si>
    <t>012-0017493-4</t>
  </si>
  <si>
    <t>CALLE DOCTOR CABRAL, NO. 09, LA FE, SAN JUAN</t>
  </si>
  <si>
    <t>CARLOS FERRERAS</t>
  </si>
  <si>
    <t>012-0022935-7</t>
  </si>
  <si>
    <t xml:space="preserve">CALLE FRANCISCOCAAMAÑO, NO. 43 SECTOR HIGUERITO, SAN JUAN DE LA MAGUANA </t>
  </si>
  <si>
    <t>SARAH ALEXANDRA HERNANDEZ SUERO</t>
  </si>
  <si>
    <t>001-0734016-8</t>
  </si>
  <si>
    <t>CALLE EL DESVIO NO.20, LA CAÑISTA (CERCA DE BASILICA)</t>
  </si>
  <si>
    <t xml:space="preserve">MARTINA RODRIGUEZ DE LOS SANTOS </t>
  </si>
  <si>
    <t>012-0047632-1</t>
  </si>
  <si>
    <t xml:space="preserve">CALLE LUCIA, ESQUINA CIRCUNVALACION NORTE, SAN JUAN </t>
  </si>
  <si>
    <t>CELESTE DEYAMIRA OVIEDO VALDEZ</t>
  </si>
  <si>
    <t>017-0009848-4</t>
  </si>
  <si>
    <t>CALLE DUVERGE, NO. 2, PADRE LAS CASAS</t>
  </si>
  <si>
    <t>SUR STAR SERVICE SRL</t>
  </si>
  <si>
    <t xml:space="preserve">LEONCITO FELIZ GARCIA </t>
  </si>
  <si>
    <t>020-0010066-5</t>
  </si>
  <si>
    <t>CALLE SALOME UREÑA NO. 39, LA UVILLA, TAMAYO PROVINCIA BAHORUCO</t>
  </si>
  <si>
    <t>SURTIDORA CHASTEY SRL</t>
  </si>
  <si>
    <t>CHARLE STARLING HERNANDEZ MONTILLA</t>
  </si>
  <si>
    <t>010-0097812-0</t>
  </si>
  <si>
    <t>JOSE DE JESUS ALTUNA NO.7 URB. HERMANOS RODRIGUEZ, PRIMERA DE LA URBANIZACION</t>
  </si>
  <si>
    <t>SURTIDORA SEGUFILP SRL</t>
  </si>
  <si>
    <t>HORTENSIA SEGURA FILPO</t>
  </si>
  <si>
    <t>010-0107472-1</t>
  </si>
  <si>
    <t>CALLE 16 DE AGOSTO ESQUINA MIGUEL ANGEL GARRIDO, PUEBLO ABAJO, AZUA</t>
  </si>
  <si>
    <t>017-0014689-5</t>
  </si>
  <si>
    <t>C/PEDRO LIVIO CEDEÑO ESQ. CAONABO NO.4</t>
  </si>
  <si>
    <t>TEJASA DELICATESES SRL</t>
  </si>
  <si>
    <t>DAURY ENRIQUE MARCANO SANTANA</t>
  </si>
  <si>
    <t>402-2038182-2</t>
  </si>
  <si>
    <t>AUT. DEL NORDESTE, SECCION LAS TARANAS, NO.1 GONZALO</t>
  </si>
  <si>
    <t>DAURY ALEXANDER NOVA MUÑOZ</t>
  </si>
  <si>
    <t>001-1402761-8</t>
  </si>
  <si>
    <t>PLAZA DELGADA NO.06, PRIMER NIVEL, RES. VILLA ELENA, SANTIAGO</t>
  </si>
  <si>
    <t>THE MELAN FOOD AND LOUNGE SRL</t>
  </si>
  <si>
    <t>LUIS JOSE OTAÑO BAEZ</t>
  </si>
  <si>
    <t>402-2300631-9</t>
  </si>
  <si>
    <t>MIUEL ANGEL GARRIDO 152, LOCAL A, AZUA</t>
  </si>
  <si>
    <t xml:space="preserve">FREIMAN LEONEL CORDERO FELIZ </t>
  </si>
  <si>
    <t>017-0003101-4</t>
  </si>
  <si>
    <t>CALLE 27 DE FEBRERO NO. 28, PADRE LAS CASA, AZUA</t>
  </si>
  <si>
    <t>ISRAMIL PIMENTEL</t>
  </si>
  <si>
    <t>001-1268457-6</t>
  </si>
  <si>
    <t xml:space="preserve">CALLE JUAN BOSCH, NO. 13, LA PEÑUELA, CABRAL, BARAHONA </t>
  </si>
  <si>
    <t>010-0061373-5</t>
  </si>
  <si>
    <t xml:space="preserve">CALLE DUARTE NO. 1, PUEBLO NUEVO, BANI PERAVIA </t>
  </si>
  <si>
    <t>031-0449670-2</t>
  </si>
  <si>
    <t>AV. DUARTE S/N LOMA DE CABRERA. 2) AV. ANTONIO DE LA MASA NO.110 RESTAURACION</t>
  </si>
  <si>
    <t>027-0008252-8</t>
  </si>
  <si>
    <t>Calle: km 0 Carretera Mella No. 1</t>
  </si>
  <si>
    <t>076-0017612-2</t>
  </si>
  <si>
    <t xml:space="preserve">CALLE ANTONIO MENDEZ NO.13, ZONA UNIVERSITARIA </t>
  </si>
  <si>
    <t>076-0020678-8</t>
  </si>
  <si>
    <t>CALLE SANCHEZ NO.10, TAMAYO</t>
  </si>
  <si>
    <t>001-1551281-6</t>
  </si>
  <si>
    <t>CALLE VILLA ESPAÑA NO.6, PLAZA ROSALIA</t>
  </si>
  <si>
    <t>WIRMAN FELIZ TONOS</t>
  </si>
  <si>
    <t>079-0016424-0</t>
  </si>
  <si>
    <t xml:space="preserve">CALLE MELLA NO. 59, PLACER BONITO, VICENTE NOBLE, BARAHONA </t>
  </si>
  <si>
    <t>YAFER MOQUETE FRAGOSO</t>
  </si>
  <si>
    <t>223-0089855-2</t>
  </si>
  <si>
    <t>012-0128302-3</t>
  </si>
  <si>
    <t xml:space="preserve">CALLE PAJONAL NO. 50, LAS MATAS. </t>
  </si>
  <si>
    <t>012-0063288-1</t>
  </si>
  <si>
    <t xml:space="preserve">WENCESLAO RAMIREZ, NUMERO 108, SAN JUAN </t>
  </si>
  <si>
    <t>YASMILKA VICTORIA DIAZ FERRERAS</t>
  </si>
  <si>
    <t>001-1703412-4</t>
  </si>
  <si>
    <t xml:space="preserve">CALLE TIRSO DE MOLINA, NO. 13, JIMANI, INDEPENDENCIA </t>
  </si>
  <si>
    <t>YASSER MANUEL SUBERO SOTO</t>
  </si>
  <si>
    <t>013-0004428-4</t>
  </si>
  <si>
    <t>CALLE DUARTE NO. 08, SAN JOSE DE OCOA</t>
  </si>
  <si>
    <t>076-0014632-3</t>
  </si>
  <si>
    <t xml:space="preserve">CALLE RESPALDO AMABLE REYES, NO. 7, EL CACIQUE, TAMAYO, BAHOUCO </t>
  </si>
  <si>
    <t>YNCAR DELICATESSE &amp; BUFFET SRL</t>
  </si>
  <si>
    <t>DILCIA YNDIRA RUIZ JIMENEZ</t>
  </si>
  <si>
    <t>010-0047804-8</t>
  </si>
  <si>
    <t xml:space="preserve">DUVERGE, NO. 24, ESQUINA MANUEL A. GARRIDO, AZUA </t>
  </si>
  <si>
    <t>017-0013581-5</t>
  </si>
  <si>
    <t xml:space="preserve">JIMENEZ MOYA NO. 7, PADRE DE LAS CASA, AZUA </t>
  </si>
  <si>
    <t>YOSANNI SANCHEZ ALCANTARA</t>
  </si>
  <si>
    <t>012-0114620-4</t>
  </si>
  <si>
    <t xml:space="preserve">CALLE ANCHEZ ESQUINA 12 DE JULIO, SAN JUAN DE LA MAGUANA </t>
  </si>
  <si>
    <t>001-0176737-4</t>
  </si>
  <si>
    <t>CALLE HERMANAS MIRABAL, NO. 78, LOCAL B, SECOTR LA FE, SABANA GRANDE DE BOYA, MONTE PLATA</t>
  </si>
  <si>
    <t>YUDI ELIZABETH GONZALEZ JIMENEZ</t>
  </si>
  <si>
    <t>010-0004079-8</t>
  </si>
  <si>
    <t xml:space="preserve">CARRETERA SANCHEZ KM 1 1/2 NO. 57, COMENDADOR, ELIAS PIÑA </t>
  </si>
  <si>
    <t xml:space="preserve">ANA CECILIA MERCEDES VALENZUELA </t>
  </si>
  <si>
    <t>010-0064624-8</t>
  </si>
  <si>
    <t>CALLE RESPALDO COLON, CALLE 5TA, NO. 8</t>
  </si>
  <si>
    <t>YUSNERDI MARIA HERRA RAMIREZ</t>
  </si>
  <si>
    <t>010-0103971-6</t>
  </si>
  <si>
    <t>CALLE TOTUGUES, 143, SIMON STRIDDEL</t>
  </si>
  <si>
    <t>ZEC ZOLO ENFOKE CREATIVO EIRL</t>
  </si>
  <si>
    <t xml:space="preserve">ROBERTO AZURI </t>
  </si>
  <si>
    <t>001-1510611-4</t>
  </si>
  <si>
    <t xml:space="preserve">CALLE 2DA NO. 20, NO. 20, URBANIZACION LOS GUAYABOS, SANTO DOMINGO OESTE </t>
  </si>
  <si>
    <t>ANDERSON ALBURQUERQUE BALBUENA</t>
  </si>
  <si>
    <t>226-0010910-6</t>
  </si>
  <si>
    <t xml:space="preserve">CALLE RODEO NO.98, KENNEDY 1RO, </t>
  </si>
  <si>
    <t>CODIGO CENTRO</t>
  </si>
  <si>
    <t>CODIGO LOTE</t>
  </si>
  <si>
    <t>OFERENTE</t>
  </si>
  <si>
    <t>MODALIDAD SERVICIO</t>
  </si>
  <si>
    <t>01179</t>
  </si>
  <si>
    <t>F-31</t>
  </si>
  <si>
    <t>POTROSO</t>
  </si>
  <si>
    <t xml:space="preserve"> ELSA NATIVIDAD FORTUNA BENITEZ</t>
  </si>
  <si>
    <t>FRONTERIZO</t>
  </si>
  <si>
    <t>01180</t>
  </si>
  <si>
    <t>SABANA LARGA</t>
  </si>
  <si>
    <t>01207</t>
  </si>
  <si>
    <t>MEDIA LUNA</t>
  </si>
  <si>
    <t>01206</t>
  </si>
  <si>
    <t>LAGUNAS, LAS</t>
  </si>
  <si>
    <t>02054</t>
  </si>
  <si>
    <t>R-32</t>
  </si>
  <si>
    <t>LOS TOROS</t>
  </si>
  <si>
    <t xml:space="preserve">RURAL </t>
  </si>
  <si>
    <t>02055</t>
  </si>
  <si>
    <t>SANGELES PAREDES-MAJAGUA</t>
  </si>
  <si>
    <t>02093</t>
  </si>
  <si>
    <t>GUARAPO, EL</t>
  </si>
  <si>
    <t>02097</t>
  </si>
  <si>
    <t>CASIMIRO GUZMAN</t>
  </si>
  <si>
    <t>02172</t>
  </si>
  <si>
    <t>HIGUERO, EL</t>
  </si>
  <si>
    <t>02213</t>
  </si>
  <si>
    <t>LIDIA PAREDES</t>
  </si>
  <si>
    <t>01184</t>
  </si>
  <si>
    <t>F-10</t>
  </si>
  <si>
    <t>ALEJANDRO LARA-LOS MEMISOS</t>
  </si>
  <si>
    <t>01185</t>
  </si>
  <si>
    <t>FLORENTINO CESPEDES - BLAS MARTINEZ</t>
  </si>
  <si>
    <t>01197</t>
  </si>
  <si>
    <t>PAULINO BERIHUETE SANTANA - GUAROA</t>
  </si>
  <si>
    <t>01183</t>
  </si>
  <si>
    <t>EUGENIO FAMILIA - RINCON GRANDE</t>
  </si>
  <si>
    <t>01196</t>
  </si>
  <si>
    <t>JOSE MORETA VALDEZ-PILON</t>
  </si>
  <si>
    <t>00909</t>
  </si>
  <si>
    <t>F-23</t>
  </si>
  <si>
    <t>LA LUISA</t>
  </si>
  <si>
    <t>00896</t>
  </si>
  <si>
    <t>LOS COMPOS</t>
  </si>
  <si>
    <t>00853</t>
  </si>
  <si>
    <t>LA PEÑITA ARRIBA</t>
  </si>
  <si>
    <t>00852</t>
  </si>
  <si>
    <t>EL CADILLAR</t>
  </si>
  <si>
    <t>00857</t>
  </si>
  <si>
    <t>PINAR CLARO</t>
  </si>
  <si>
    <t>00892</t>
  </si>
  <si>
    <t>EL ZUMBADOR</t>
  </si>
  <si>
    <t>04211</t>
  </si>
  <si>
    <t>EL CAPACITO</t>
  </si>
  <si>
    <t>00845</t>
  </si>
  <si>
    <t>FONDO GRANDE</t>
  </si>
  <si>
    <t>00848</t>
  </si>
  <si>
    <t>LAS LAGUNAS</t>
  </si>
  <si>
    <t>00842</t>
  </si>
  <si>
    <t>PUEBLO NUEVO</t>
  </si>
  <si>
    <t>00844</t>
  </si>
  <si>
    <t>TRES PALMAS</t>
  </si>
  <si>
    <t>01191</t>
  </si>
  <si>
    <t>MAXIMILIANO FAMILIA</t>
  </si>
  <si>
    <t>10476</t>
  </si>
  <si>
    <t>HATO VIEJO</t>
  </si>
  <si>
    <t>00516</t>
  </si>
  <si>
    <t>R-02</t>
  </si>
  <si>
    <t>ANA FRANCISCA CONCEPCION -TABARA ABAJO</t>
  </si>
  <si>
    <t>00787</t>
  </si>
  <si>
    <t>F-02</t>
  </si>
  <si>
    <t>CAOBAS, LAS</t>
  </si>
  <si>
    <t>03438</t>
  </si>
  <si>
    <t>F-12</t>
  </si>
  <si>
    <t>GUAYACAN</t>
  </si>
  <si>
    <t>03489</t>
  </si>
  <si>
    <t>CABUYAS, LAS</t>
  </si>
  <si>
    <t>03442</t>
  </si>
  <si>
    <t>MATA DE CAO</t>
  </si>
  <si>
    <t>00517</t>
  </si>
  <si>
    <t>R-04</t>
  </si>
  <si>
    <t>LAS GUANABANAS</t>
  </si>
  <si>
    <t>01447</t>
  </si>
  <si>
    <t>R-22</t>
  </si>
  <si>
    <t>JUAN MARIA JIMENEZ CORREA-RINCON LOS BRETONES</t>
  </si>
  <si>
    <t>00700</t>
  </si>
  <si>
    <t>F-04</t>
  </si>
  <si>
    <t>FILIPINAS, LAS</t>
  </si>
  <si>
    <t>00781</t>
  </si>
  <si>
    <t>HELECHOS, LOS</t>
  </si>
  <si>
    <t>00796</t>
  </si>
  <si>
    <t>NARANJOS, LOS</t>
  </si>
  <si>
    <t>00783</t>
  </si>
  <si>
    <t>SAN RAFAEL</t>
  </si>
  <si>
    <t>00698</t>
  </si>
  <si>
    <t>SANTA ELENA</t>
  </si>
  <si>
    <t>00753</t>
  </si>
  <si>
    <t>F-07</t>
  </si>
  <si>
    <t>EUGENIO PEÑA-LAS AUYAMAS</t>
  </si>
  <si>
    <t>03948</t>
  </si>
  <si>
    <t>R-28</t>
  </si>
  <si>
    <t>DICAYAGUA ABAJO</t>
  </si>
  <si>
    <t>03959</t>
  </si>
  <si>
    <t xml:space="preserve">BIENVENIDO TOLENTINO </t>
  </si>
  <si>
    <t>03956</t>
  </si>
  <si>
    <t xml:space="preserve">NORBERTO ROSARIO </t>
  </si>
  <si>
    <t>04126</t>
  </si>
  <si>
    <t>ENEMENCIO REYES</t>
  </si>
  <si>
    <t>02440</t>
  </si>
  <si>
    <t>R-10</t>
  </si>
  <si>
    <t>JUAN ANIBAL SANTANA PEREZ</t>
  </si>
  <si>
    <t>02433</t>
  </si>
  <si>
    <t xml:space="preserve">ARROYO HONDO </t>
  </si>
  <si>
    <t>02426</t>
  </si>
  <si>
    <t>PALO DE CAJA</t>
  </si>
  <si>
    <t>07492</t>
  </si>
  <si>
    <t>DERRUMBADO</t>
  </si>
  <si>
    <t>02442</t>
  </si>
  <si>
    <t>LOS ANONES</t>
  </si>
  <si>
    <t>02443</t>
  </si>
  <si>
    <t>EESCUELA BASICA L MANACLAR</t>
  </si>
  <si>
    <t>02445</t>
  </si>
  <si>
    <t>CAÑADA DEL BUEY</t>
  </si>
  <si>
    <t>02428</t>
  </si>
  <si>
    <t>PRIMARIA SANTANA</t>
  </si>
  <si>
    <t>02441</t>
  </si>
  <si>
    <t>PRIMARIA EL TORO</t>
  </si>
  <si>
    <t>02444</t>
  </si>
  <si>
    <t>CAÑADA GRANDE</t>
  </si>
  <si>
    <t>02498</t>
  </si>
  <si>
    <t>LAS ESPINAS</t>
  </si>
  <si>
    <t>00538</t>
  </si>
  <si>
    <t>R-09</t>
  </si>
  <si>
    <t>LA CUEVA (JOAQUIN SANCHEZ )</t>
  </si>
  <si>
    <t>00511</t>
  </si>
  <si>
    <t>ISMAEL PIÑA</t>
  </si>
  <si>
    <t>00479</t>
  </si>
  <si>
    <t>PASCUAL AYBAL (EL TETERO)</t>
  </si>
  <si>
    <t>00807</t>
  </si>
  <si>
    <t>F-05</t>
  </si>
  <si>
    <t>MIRTILIO URBAEZ</t>
  </si>
  <si>
    <t>12202</t>
  </si>
  <si>
    <t>AMANECER INFANTIL</t>
  </si>
  <si>
    <t>00503</t>
  </si>
  <si>
    <t>R-07</t>
  </si>
  <si>
    <t>MAJAGUAL</t>
  </si>
  <si>
    <t>07520</t>
  </si>
  <si>
    <t>R-11</t>
  </si>
  <si>
    <t>LICEO LA CIENAGA</t>
  </si>
  <si>
    <t>02469</t>
  </si>
  <si>
    <t>RINCON DEL PINO</t>
  </si>
  <si>
    <t>02499</t>
  </si>
  <si>
    <t>VENGAN A VER</t>
  </si>
  <si>
    <t>02464</t>
  </si>
  <si>
    <t>ARROYO BONITO</t>
  </si>
  <si>
    <t>07504</t>
  </si>
  <si>
    <t>LAS CAYAS</t>
  </si>
  <si>
    <t>02448</t>
  </si>
  <si>
    <t>JOSE JOAQUIN PEREZ (LAS CAOBAS)</t>
  </si>
  <si>
    <t>02438</t>
  </si>
  <si>
    <t>TUMBACA</t>
  </si>
  <si>
    <t>02456</t>
  </si>
  <si>
    <t>BASICA EL HIGUITO</t>
  </si>
  <si>
    <t>02458</t>
  </si>
  <si>
    <t>LAS AVISPAS</t>
  </si>
  <si>
    <t>01181</t>
  </si>
  <si>
    <t>F-11</t>
  </si>
  <si>
    <t>EVA MARIA PELLERANO</t>
  </si>
  <si>
    <t>04596</t>
  </si>
  <si>
    <t>R-44</t>
  </si>
  <si>
    <t>YORYI  MOREL - LAS CHARCAS</t>
  </si>
  <si>
    <t>06728</t>
  </si>
  <si>
    <t>F-08</t>
  </si>
  <si>
    <t>JUAN CANO</t>
  </si>
  <si>
    <t>04836</t>
  </si>
  <si>
    <t>R-19</t>
  </si>
  <si>
    <t>DANIEL ANTONIO GAY PROF. -  LA OTRA BANDA</t>
  </si>
  <si>
    <t>04425</t>
  </si>
  <si>
    <t>R-36</t>
  </si>
  <si>
    <t>LUCIANO ROSARIO RODRIGUEZ - JOSECITO</t>
  </si>
  <si>
    <t>04466</t>
  </si>
  <si>
    <t>JOSE ANTONIO JIMENEZ - CALLE  LA PIEDRA</t>
  </si>
  <si>
    <t>41052</t>
  </si>
  <si>
    <t>R-40</t>
  </si>
  <si>
    <t>JOSE FRANCISCO PEÑA GOMEZ, DR.</t>
  </si>
  <si>
    <t>04649</t>
  </si>
  <si>
    <t>MOCHA JAGUA</t>
  </si>
  <si>
    <t>04636</t>
  </si>
  <si>
    <t>NARANJO</t>
  </si>
  <si>
    <t>04628</t>
  </si>
  <si>
    <t>LAS SEJAS</t>
  </si>
  <si>
    <t>00699</t>
  </si>
  <si>
    <t>MANANTIAL</t>
  </si>
  <si>
    <t>00800</t>
  </si>
  <si>
    <t>MUNDITO, EL</t>
  </si>
  <si>
    <t>06470</t>
  </si>
  <si>
    <t>EBENEZER</t>
  </si>
  <si>
    <t>00780</t>
  </si>
  <si>
    <t>AGUITA BLANCA</t>
  </si>
  <si>
    <t>00782</t>
  </si>
  <si>
    <t>CARMELITA CUEVAS - MAJAGUALITO</t>
  </si>
  <si>
    <t>00784</t>
  </si>
  <si>
    <t>GUAYUYAL, EL</t>
  </si>
  <si>
    <t>06386</t>
  </si>
  <si>
    <t>R-05</t>
  </si>
  <si>
    <t>GUAYACANAL/ JAVIER ANTONIO CASTILLO PEREZ</t>
  </si>
  <si>
    <t>10524</t>
  </si>
  <si>
    <t>MANUEL RUEDA - LOS ARROYOS</t>
  </si>
  <si>
    <t>04601</t>
  </si>
  <si>
    <t>CESAR NICOLAS PENSON - SAN ANTONIO</t>
  </si>
  <si>
    <t>04597</t>
  </si>
  <si>
    <t xml:space="preserve">EDUARDO  BRITO </t>
  </si>
  <si>
    <t>04595</t>
  </si>
  <si>
    <t>NUESTRA SEÑORA DE LA CANDELA - JUAN SANCHEZ</t>
  </si>
  <si>
    <t>03653</t>
  </si>
  <si>
    <t>R-20</t>
  </si>
  <si>
    <t>SOR MARILENE COLE</t>
  </si>
  <si>
    <t>03626</t>
  </si>
  <si>
    <t>BATEY MARGARITA</t>
  </si>
  <si>
    <t>04475</t>
  </si>
  <si>
    <t>MATIAS RAMON MELLA - CHARCO PRIETO</t>
  </si>
  <si>
    <t>04400</t>
  </si>
  <si>
    <t>JUSTINIANO RODRIGUEZ RODRIGUEZ - CRUCE LA CEIBA</t>
  </si>
  <si>
    <t>06735</t>
  </si>
  <si>
    <t>F-24</t>
  </si>
  <si>
    <t>RIO LIMPIO</t>
  </si>
  <si>
    <t>00868</t>
  </si>
  <si>
    <t>CRUZ DE CABRERA ARRIBA</t>
  </si>
  <si>
    <t>00884</t>
  </si>
  <si>
    <t>LAS ROSAS</t>
  </si>
  <si>
    <t>00828</t>
  </si>
  <si>
    <t>F-35</t>
  </si>
  <si>
    <t>KILOMETRO 4</t>
  </si>
  <si>
    <t>06529</t>
  </si>
  <si>
    <t>EDUCACION ESPECIAL DAJABÓN</t>
  </si>
  <si>
    <t>02864</t>
  </si>
  <si>
    <t>R-26</t>
  </si>
  <si>
    <t>CEIBA, LA</t>
  </si>
  <si>
    <t>02879</t>
  </si>
  <si>
    <t>CUARENTA, LA</t>
  </si>
  <si>
    <t>02350</t>
  </si>
  <si>
    <t>F-03</t>
  </si>
  <si>
    <t>CAJUIL, EL</t>
  </si>
  <si>
    <t>00727</t>
  </si>
  <si>
    <t>CALETON</t>
  </si>
  <si>
    <t>00720</t>
  </si>
  <si>
    <t>AQUILINA TURBI GOMEZ - BUENA VISTA</t>
  </si>
  <si>
    <t>00722</t>
  </si>
  <si>
    <t>AUGUSTO FELIZ MATOS - LA TORRE</t>
  </si>
  <si>
    <t>01253</t>
  </si>
  <si>
    <t>PINO, EL</t>
  </si>
  <si>
    <t>06727</t>
  </si>
  <si>
    <t>VENANCIO</t>
  </si>
  <si>
    <t>01162</t>
  </si>
  <si>
    <t>OJO DE AGUA</t>
  </si>
  <si>
    <t>01261</t>
  </si>
  <si>
    <t>POTRO BLANCO II</t>
  </si>
  <si>
    <t>01168</t>
  </si>
  <si>
    <t>03460</t>
  </si>
  <si>
    <t>F-13</t>
  </si>
  <si>
    <t>SABANA DE LAS MULAS</t>
  </si>
  <si>
    <t>03453</t>
  </si>
  <si>
    <t>FLOR, LA</t>
  </si>
  <si>
    <t>03465</t>
  </si>
  <si>
    <t>GUAZUMAL, EL</t>
  </si>
  <si>
    <t>03470</t>
  </si>
  <si>
    <t>MOCHA, LA</t>
  </si>
  <si>
    <t>03461</t>
  </si>
  <si>
    <t>COCINERA</t>
  </si>
  <si>
    <t>03479</t>
  </si>
  <si>
    <t>JAGUITA, LA</t>
  </si>
  <si>
    <t>03468</t>
  </si>
  <si>
    <t>LOMA, LA</t>
  </si>
  <si>
    <t>03628</t>
  </si>
  <si>
    <t>BATEY DON JUAN</t>
  </si>
  <si>
    <t>01204</t>
  </si>
  <si>
    <t>ARROYOS, LOS</t>
  </si>
  <si>
    <t>00666</t>
  </si>
  <si>
    <t>F-25</t>
  </si>
  <si>
    <t>CERRO DE GALVAN, EL</t>
  </si>
  <si>
    <t>02798</t>
  </si>
  <si>
    <t>R-24</t>
  </si>
  <si>
    <t>ANIANA PICHARDO - EL PODRIDO</t>
  </si>
  <si>
    <t>02806</t>
  </si>
  <si>
    <t>ERCILIA MARIA RODRIGUEZ - JAYABO AL MEDIO</t>
  </si>
  <si>
    <t>02802</t>
  </si>
  <si>
    <t>MUERTO, EL</t>
  </si>
  <si>
    <t>02820</t>
  </si>
  <si>
    <t>PALMAR ABAJO</t>
  </si>
  <si>
    <t>02810</t>
  </si>
  <si>
    <t>PISTOLAR, EL</t>
  </si>
  <si>
    <t>00442</t>
  </si>
  <si>
    <t>LA VEREDA</t>
  </si>
  <si>
    <t>38917</t>
  </si>
  <si>
    <t>R-03</t>
  </si>
  <si>
    <t>MADRE TERESA TODA</t>
  </si>
  <si>
    <t>01426</t>
  </si>
  <si>
    <t>R-21</t>
  </si>
  <si>
    <t>MARIA PAULINA ABREU PROF. - LA PALMITA</t>
  </si>
  <si>
    <t>01428</t>
  </si>
  <si>
    <t>JOSE GREGORIO DE LEON</t>
  </si>
  <si>
    <t>02835</t>
  </si>
  <si>
    <t>R-23</t>
  </si>
  <si>
    <t>RAFAEL MERCEDES</t>
  </si>
  <si>
    <t>00629</t>
  </si>
  <si>
    <t>F-27</t>
  </si>
  <si>
    <t>ANACAONA - CABEZA DE TORO</t>
  </si>
  <si>
    <t>00665</t>
  </si>
  <si>
    <t>FRANCISCO GREGORIO BILLINI-CERRO, EL</t>
  </si>
  <si>
    <t>00637</t>
  </si>
  <si>
    <t>JOSE MARTI - BATEY SANTANA</t>
  </si>
  <si>
    <t>04436</t>
  </si>
  <si>
    <t>R-37</t>
  </si>
  <si>
    <t>MIREYA RAFAELINA COLUMNA, PROF. - BEJUCAL</t>
  </si>
  <si>
    <t>00799</t>
  </si>
  <si>
    <t>BATEY ALGODON</t>
  </si>
  <si>
    <t>03085</t>
  </si>
  <si>
    <t>R-14</t>
  </si>
  <si>
    <t>PROF. MATILDES CUEVAS</t>
  </si>
  <si>
    <t>06732</t>
  </si>
  <si>
    <t>F-32</t>
  </si>
  <si>
    <t>PEDRO SANTANA</t>
  </si>
  <si>
    <t>01182</t>
  </si>
  <si>
    <t>NAPOLEON MORA PROF. - LAS CAÑITAS</t>
  </si>
  <si>
    <t>01190</t>
  </si>
  <si>
    <t>YAREYES, LOS</t>
  </si>
  <si>
    <t>00582</t>
  </si>
  <si>
    <t>ULISES FRANCISCO ESPALLAT</t>
  </si>
  <si>
    <t>00576</t>
  </si>
  <si>
    <t>ANGEL BOLIVAR PEÑA VARGAS - AGAPITO</t>
  </si>
  <si>
    <t>00592</t>
  </si>
  <si>
    <t>PATRIA MERCEDES MIRABAL - LAS PETACAS</t>
  </si>
  <si>
    <t>00589</t>
  </si>
  <si>
    <t>SECUNDINO MENDEZ - LOS SEGUNDOS</t>
  </si>
  <si>
    <t>06421</t>
  </si>
  <si>
    <t>ANGUSTIO DIAZ - EL AGUACATE</t>
  </si>
  <si>
    <t>00618</t>
  </si>
  <si>
    <t>ERNESTO VASQUEZ BATISTA - LAS CAÑAS</t>
  </si>
  <si>
    <t>00598</t>
  </si>
  <si>
    <t>MARIA DE LOS SANTOS PEREZ  - MUERTO SENTADO</t>
  </si>
  <si>
    <t>00586</t>
  </si>
  <si>
    <t>ANGEL VASQUEZ MORILLO - RANCHO VIEJO</t>
  </si>
  <si>
    <t>00578</t>
  </si>
  <si>
    <t>FRANCISCO DEL ROSARIO SANCHEZ - LOS ROAS</t>
  </si>
  <si>
    <t>00575</t>
  </si>
  <si>
    <t>MINERVA ARGENTINA MIRABAL -EL COPEY</t>
  </si>
  <si>
    <t>00591</t>
  </si>
  <si>
    <t>ULISES FRANCISCO ESPAILLAT - EL POZO</t>
  </si>
  <si>
    <t>01285</t>
  </si>
  <si>
    <t>R-29</t>
  </si>
  <si>
    <t>PLUMITA</t>
  </si>
  <si>
    <t>01351</t>
  </si>
  <si>
    <t>BATEY EL SALADO</t>
  </si>
  <si>
    <t>01291</t>
  </si>
  <si>
    <t>HIGUEYANA</t>
  </si>
  <si>
    <t>01353</t>
  </si>
  <si>
    <t>MARMOLEJOS</t>
  </si>
  <si>
    <t>01293</t>
  </si>
  <si>
    <t>BATEY EL 28</t>
  </si>
  <si>
    <t>01396</t>
  </si>
  <si>
    <t>BATEY 106</t>
  </si>
  <si>
    <t>01292</t>
  </si>
  <si>
    <t>ANDRES  LA HOZ</t>
  </si>
  <si>
    <t>01770</t>
  </si>
  <si>
    <t>GUAYACANES</t>
  </si>
  <si>
    <t>01287</t>
  </si>
  <si>
    <t>BATEY HIGO</t>
  </si>
  <si>
    <t>01288</t>
  </si>
  <si>
    <t>GUAZABAL</t>
  </si>
  <si>
    <t>01356</t>
  </si>
  <si>
    <t>BATEY BRADOR 104</t>
  </si>
  <si>
    <t>01398</t>
  </si>
  <si>
    <t>BATEY ALTAGRACIA</t>
  </si>
  <si>
    <t>09174</t>
  </si>
  <si>
    <t>FRANKLYN EVANGELISTA SANTANA PASCUAL - RINCON CLARO</t>
  </si>
  <si>
    <t>04599</t>
  </si>
  <si>
    <t>JOSEFA PERDOMO - COJOBAL</t>
  </si>
  <si>
    <t>04605</t>
  </si>
  <si>
    <t>MANUEL DE JESÚS ABREU - SANTA ROSA</t>
  </si>
  <si>
    <t>10513</t>
  </si>
  <si>
    <t>BATEY NUEVO - MARIA TRINIDAD SANCHEZ</t>
  </si>
  <si>
    <t>00867</t>
  </si>
  <si>
    <t>F-34</t>
  </si>
  <si>
    <t>JOSE ANTONIO SALCEDO</t>
  </si>
  <si>
    <t>04566</t>
  </si>
  <si>
    <t>R-42</t>
  </si>
  <si>
    <t>SEBASTIAN RIJO CEDEÑO PROF. - TRINIDAD</t>
  </si>
  <si>
    <t>04561</t>
  </si>
  <si>
    <t>GENERAL GASPAR POLANCO - SABANA DEL MEDIO</t>
  </si>
  <si>
    <t>04569</t>
  </si>
  <si>
    <t>ENRIQUILLO - LOS VALLES</t>
  </si>
  <si>
    <t>04705</t>
  </si>
  <si>
    <t>ULISES ESPAILLAT - EL SOMBRERO</t>
  </si>
  <si>
    <t>01347</t>
  </si>
  <si>
    <t>R-47</t>
  </si>
  <si>
    <t>SANTA LUCIA</t>
  </si>
  <si>
    <t>01328</t>
  </si>
  <si>
    <t>SABANA DE PEDRO SANCHEZ</t>
  </si>
  <si>
    <t>01314</t>
  </si>
  <si>
    <t>JOBO DULCE AFUERA # 2</t>
  </si>
  <si>
    <t>01327</t>
  </si>
  <si>
    <t>BUENOS AIRES</t>
  </si>
  <si>
    <t>01318</t>
  </si>
  <si>
    <t>UVAS, LAS</t>
  </si>
  <si>
    <t>01393</t>
  </si>
  <si>
    <t>BRAZOS, LOS</t>
  </si>
  <si>
    <t>01326</t>
  </si>
  <si>
    <t>BEJUCOS, LOS</t>
  </si>
  <si>
    <t>01313</t>
  </si>
  <si>
    <t>JOBO DULCE # 1</t>
  </si>
  <si>
    <t>01330</t>
  </si>
  <si>
    <t>CEIBITA, LA</t>
  </si>
  <si>
    <t>SC019</t>
  </si>
  <si>
    <t>R-46</t>
  </si>
  <si>
    <t>EPES GUAYABAL (C T C GUARABAL)</t>
  </si>
  <si>
    <t>00545</t>
  </si>
  <si>
    <t>SILVESTRE DELGADO</t>
  </si>
  <si>
    <t>00480</t>
  </si>
  <si>
    <t>JOSE ALTAGRACIA FERRERA</t>
  </si>
  <si>
    <t>00482</t>
  </si>
  <si>
    <t xml:space="preserve">ROMA SALDAÑA </t>
  </si>
  <si>
    <t>02865</t>
  </si>
  <si>
    <t>JESUS MARIA JORGE</t>
  </si>
  <si>
    <t>02880</t>
  </si>
  <si>
    <t>TABLON, EL</t>
  </si>
  <si>
    <t>02882</t>
  </si>
  <si>
    <t>CANDIDO PEREZ ACOSTA - TORO CENIZO</t>
  </si>
  <si>
    <t>02863</t>
  </si>
  <si>
    <t>FRANCISCO GONZALEZ - EL HATO</t>
  </si>
  <si>
    <t>02866</t>
  </si>
  <si>
    <t>MARIA DE LA CRUZ QUEZADA FLORES - CEIBA ADENTRO</t>
  </si>
  <si>
    <t>03400</t>
  </si>
  <si>
    <t>F-15</t>
  </si>
  <si>
    <t>JUAN DE LA CRUZ</t>
  </si>
  <si>
    <t>03394</t>
  </si>
  <si>
    <t>EUSEBIO DE OLEO - SIEMBRA VIEJA</t>
  </si>
  <si>
    <t>03408</t>
  </si>
  <si>
    <t>MARIANO SÁNCHEZ MÉNDEZ PROF. - ABRAS DE LAS YAYAS</t>
  </si>
  <si>
    <t>03409</t>
  </si>
  <si>
    <t>VELASQUEZ OVIEDO ROA - GUAMALITO</t>
  </si>
  <si>
    <t>03402</t>
  </si>
  <si>
    <t>DAMIAN</t>
  </si>
  <si>
    <t>03535</t>
  </si>
  <si>
    <t>EL GUAYABAL</t>
  </si>
  <si>
    <t>03404</t>
  </si>
  <si>
    <t>GAJO DE PEDRO</t>
  </si>
  <si>
    <t>03397</t>
  </si>
  <si>
    <t>ISMENIO MONTERO - LOS ARROYOS</t>
  </si>
  <si>
    <t>00792</t>
  </si>
  <si>
    <t>IRENE ACOSTA PROF. - BATEY ALTAGRACIA</t>
  </si>
  <si>
    <t>00797</t>
  </si>
  <si>
    <t>MARIA DOLORES GONZALEZ BOBADILLA-EL FUNDO</t>
  </si>
  <si>
    <t>03480</t>
  </si>
  <si>
    <t>ALEJOS, LOS</t>
  </si>
  <si>
    <t>02460</t>
  </si>
  <si>
    <t>R-13</t>
  </si>
  <si>
    <t>EL MACO</t>
  </si>
  <si>
    <t>02477</t>
  </si>
  <si>
    <t>MIGUEL VALENTIN BATISTA - LA VIGIA</t>
  </si>
  <si>
    <t>00656</t>
  </si>
  <si>
    <t>F-28</t>
  </si>
  <si>
    <t>CIDRAS, LAS</t>
  </si>
  <si>
    <t>00664</t>
  </si>
  <si>
    <t>FERNANDO ARTURO DE MERIÑO - MATA DE NARANJA</t>
  </si>
  <si>
    <t>00660</t>
  </si>
  <si>
    <t>MARÍA TRINIDAD SÁNCHEZ - LAS LAGUNAS</t>
  </si>
  <si>
    <t>00659</t>
  </si>
  <si>
    <t>PEDRO MIR - LAS YERBAS BUENAS</t>
  </si>
  <si>
    <t>00655</t>
  </si>
  <si>
    <t>CESAR NICOLAS PENSON - LAS CAÑITAS</t>
  </si>
  <si>
    <t>00671</t>
  </si>
  <si>
    <t>CONCEPCIÓN BONA - MAJAGUAL CENIZO</t>
  </si>
  <si>
    <t>00663</t>
  </si>
  <si>
    <t>MANUELA DÍEZ - LOS HIERROS</t>
  </si>
  <si>
    <t>00662</t>
  </si>
  <si>
    <t>MAURICIO BÁEZ - PIE DE LA LOMA</t>
  </si>
  <si>
    <t>00620</t>
  </si>
  <si>
    <t>FINCA, LA</t>
  </si>
  <si>
    <t>00616</t>
  </si>
  <si>
    <t>FRANCISCO DEL ROSARIO SANCHEZ - PINO FRESCO</t>
  </si>
  <si>
    <t>00623</t>
  </si>
  <si>
    <t>MATIAS RAMON MELLA - LAS BARRERAS</t>
  </si>
  <si>
    <t>00673</t>
  </si>
  <si>
    <t>JOSÉ GABRIEL GARCÍA - LOS YAGRUMOS</t>
  </si>
  <si>
    <t>00667</t>
  </si>
  <si>
    <t>PEDRO</t>
  </si>
  <si>
    <t>01349</t>
  </si>
  <si>
    <t>GREGORIO ALTAGRACIA MEDINA</t>
  </si>
  <si>
    <t>01263</t>
  </si>
  <si>
    <t>COROCITOS</t>
  </si>
  <si>
    <t>01224</t>
  </si>
  <si>
    <t>BENJAMIN CONTRERA - LA CANA</t>
  </si>
  <si>
    <t>01223</t>
  </si>
  <si>
    <t>ALFONSO AGUSTIN BORDAS - ARROYO GRANDE</t>
  </si>
  <si>
    <t>06720</t>
  </si>
  <si>
    <t xml:space="preserve">SAN FRANCISCO DE ASIS                   </t>
  </si>
  <si>
    <t>01256</t>
  </si>
  <si>
    <t>THERMA LUZ MARRERO PROF. - SANTO TOMAS</t>
  </si>
  <si>
    <t>00729</t>
  </si>
  <si>
    <t>CHENE</t>
  </si>
  <si>
    <t>00721</t>
  </si>
  <si>
    <t>DOMINGO MATOS FELIZ- JUAN ISIDRO</t>
  </si>
  <si>
    <t>00719</t>
  </si>
  <si>
    <t>MALAGUETA, LA</t>
  </si>
  <si>
    <t>00731</t>
  </si>
  <si>
    <t>PINO ABAJO, EL</t>
  </si>
  <si>
    <t>02856</t>
  </si>
  <si>
    <t>EMILIA GONZALEZ</t>
  </si>
  <si>
    <t>04702</t>
  </si>
  <si>
    <t>R-41</t>
  </si>
  <si>
    <t>CRUCE DE PAYABO</t>
  </si>
  <si>
    <t>04517</t>
  </si>
  <si>
    <t>JAGUA, LA</t>
  </si>
  <si>
    <t>01230</t>
  </si>
  <si>
    <t>F-18</t>
  </si>
  <si>
    <t>GENERAL ANTONIODUVERGÉ</t>
  </si>
  <si>
    <t>01257</t>
  </si>
  <si>
    <t>EFIGENIO  ENCARNACIÓN MORILLO - LA ZAHONADA</t>
  </si>
  <si>
    <t>01218</t>
  </si>
  <si>
    <t>FRANCISCO ALBERTO CAAMAÑO DEÑO - LOS  GUAYABOS</t>
  </si>
  <si>
    <t>01217</t>
  </si>
  <si>
    <t>GENERAL JOSE JOAQUIN PUELLO - LOS BOTADOS</t>
  </si>
  <si>
    <t>01215</t>
  </si>
  <si>
    <t>JOSE FRANCISCO PEÑA GOMEZ DR. -  LOS JAGUEYES</t>
  </si>
  <si>
    <t>01222</t>
  </si>
  <si>
    <t>EL CORBANO</t>
  </si>
  <si>
    <t>01219</t>
  </si>
  <si>
    <t>ANTONIODUVERGÉ</t>
  </si>
  <si>
    <t>01243</t>
  </si>
  <si>
    <t>RAVINZAL</t>
  </si>
  <si>
    <t>06723</t>
  </si>
  <si>
    <t>TV CENTRO SABANA MULA</t>
  </si>
  <si>
    <t>06724</t>
  </si>
  <si>
    <t>VICTOR ESTEBAN LORENZO</t>
  </si>
  <si>
    <t>02803</t>
  </si>
  <si>
    <t>ANTONIO ESPAILLAT</t>
  </si>
  <si>
    <t>02812</t>
  </si>
  <si>
    <t>LOMA DEL CORRAL</t>
  </si>
  <si>
    <t>02873</t>
  </si>
  <si>
    <t>ANTONIO VILLAR</t>
  </si>
  <si>
    <t>02878</t>
  </si>
  <si>
    <t>SIGFRIDO RAFAEL MENA</t>
  </si>
  <si>
    <t>01352</t>
  </si>
  <si>
    <t>BATEY 35</t>
  </si>
  <si>
    <t>01295</t>
  </si>
  <si>
    <t>SANTA ROSA</t>
  </si>
  <si>
    <t>02343</t>
  </si>
  <si>
    <t>F-01</t>
  </si>
  <si>
    <t>AGUAS NEGRAS</t>
  </si>
  <si>
    <t>02344</t>
  </si>
  <si>
    <t>HIGO GRANDE</t>
  </si>
  <si>
    <t>03455</t>
  </si>
  <si>
    <t>MESETA, LA</t>
  </si>
  <si>
    <t>03444</t>
  </si>
  <si>
    <t>RANCHITO</t>
  </si>
  <si>
    <t>04572</t>
  </si>
  <si>
    <t>FRANCISCO ALBERTO CAAMAÑO DEÑÓ - EL GUANITO</t>
  </si>
  <si>
    <t>00765</t>
  </si>
  <si>
    <t>F-36</t>
  </si>
  <si>
    <t xml:space="preserve">LICEO FRANCISCO ALBERTO CAAMANO DEÑO  </t>
  </si>
  <si>
    <t>00584</t>
  </si>
  <si>
    <t>MAXIMO GOMEZ - BATEY 2</t>
  </si>
  <si>
    <t>00459</t>
  </si>
  <si>
    <t>R-01</t>
  </si>
  <si>
    <t>JOSE NUÑEZ DE CACERES</t>
  </si>
  <si>
    <t>09100</t>
  </si>
  <si>
    <t>R-35</t>
  </si>
  <si>
    <t>CENTRO DE FORMACION INTEGRAL CIGAR FAMILY (CFICF)</t>
  </si>
  <si>
    <t>04251</t>
  </si>
  <si>
    <t>F-21</t>
  </si>
  <si>
    <t>PEDRO MARIA SANTANA PERALTA - ZAMBA</t>
  </si>
  <si>
    <t>08937</t>
  </si>
  <si>
    <t xml:space="preserve">TV CENTRO LOS JOBOS </t>
  </si>
  <si>
    <t>04252</t>
  </si>
  <si>
    <t>ISIDRO CONTRERAS DILONE - LOS CAJUILES</t>
  </si>
  <si>
    <t>04248</t>
  </si>
  <si>
    <t>BABOSO</t>
  </si>
  <si>
    <t>04237</t>
  </si>
  <si>
    <t>DOMINGO ANTONIO PERALTA SERRATA- ALTO DE CANA</t>
  </si>
  <si>
    <t>04213</t>
  </si>
  <si>
    <t>CERROS, LOS</t>
  </si>
  <si>
    <t>15364</t>
  </si>
  <si>
    <t>R-38</t>
  </si>
  <si>
    <t>LICEO PROFESOR PEDRO ANTONIO FRIAS</t>
  </si>
  <si>
    <t>03595</t>
  </si>
  <si>
    <t>ESCUELA MATA CALICHE</t>
  </si>
  <si>
    <t>12845</t>
  </si>
  <si>
    <t>AMELIA</t>
  </si>
  <si>
    <t>03600</t>
  </si>
  <si>
    <t>REALIDAD</t>
  </si>
  <si>
    <t>03587</t>
  </si>
  <si>
    <t>BATEY NUEVO</t>
  </si>
  <si>
    <t>03591</t>
  </si>
  <si>
    <t>ESCUELA BATEY CAIMITO</t>
  </si>
  <si>
    <t>03652</t>
  </si>
  <si>
    <t>LOS CAPACES</t>
  </si>
  <si>
    <t>03588</t>
  </si>
  <si>
    <t>EL RANCHO</t>
  </si>
  <si>
    <t>03527</t>
  </si>
  <si>
    <t>F-16</t>
  </si>
  <si>
    <t>COROZO, EL (BOHECHIO)</t>
  </si>
  <si>
    <t>03374</t>
  </si>
  <si>
    <t>JENGIBRES, LOS</t>
  </si>
  <si>
    <t>03328</t>
  </si>
  <si>
    <t>FLORIDA, LA</t>
  </si>
  <si>
    <t>03516</t>
  </si>
  <si>
    <t>QUEMAO, EL</t>
  </si>
  <si>
    <t>03526</t>
  </si>
  <si>
    <t>CASILLA</t>
  </si>
  <si>
    <t>03327</t>
  </si>
  <si>
    <t>03505</t>
  </si>
  <si>
    <t>RIO ARRIBA DEL SUR</t>
  </si>
  <si>
    <t>03375</t>
  </si>
  <si>
    <t>MONTACITOS, LOS</t>
  </si>
  <si>
    <t>03379</t>
  </si>
  <si>
    <t>GUAMA, LA</t>
  </si>
  <si>
    <t>03373</t>
  </si>
  <si>
    <t>SEVERINOS, LOS</t>
  </si>
  <si>
    <t>03329</t>
  </si>
  <si>
    <t>COROZO, EL</t>
  </si>
  <si>
    <t>03533</t>
  </si>
  <si>
    <t>GUAYUYAL</t>
  </si>
  <si>
    <t>04828</t>
  </si>
  <si>
    <t>SAN RAFAEL KM.20</t>
  </si>
  <si>
    <t>04653</t>
  </si>
  <si>
    <t>R-45</t>
  </si>
  <si>
    <t>DEMETRIO DE LOS SANTOS - RIO VERDE</t>
  </si>
  <si>
    <t>04700</t>
  </si>
  <si>
    <t>DOMINGO ALVAREZ - CUANCE</t>
  </si>
  <si>
    <t>04664</t>
  </si>
  <si>
    <t>BERNARDINO RAMÍREZ -  EL AVION</t>
  </si>
  <si>
    <t>04661</t>
  </si>
  <si>
    <t>GASPAR FLETE TINEO - EL SIETE</t>
  </si>
  <si>
    <t>04647</t>
  </si>
  <si>
    <t>AQUILINO LORENZO - EL VEINTE</t>
  </si>
  <si>
    <t>01312</t>
  </si>
  <si>
    <t>R-17</t>
  </si>
  <si>
    <t>EL BEJUCAL</t>
  </si>
  <si>
    <t>04627</t>
  </si>
  <si>
    <t>FRANCISCO MORENO NUÑEZ</t>
  </si>
  <si>
    <t>04727</t>
  </si>
  <si>
    <t>ANGEL CUSTODIO</t>
  </si>
  <si>
    <t>00738</t>
  </si>
  <si>
    <t>00561</t>
  </si>
  <si>
    <t>R-06</t>
  </si>
  <si>
    <t>VILLA CORAZON DE JESUS</t>
  </si>
  <si>
    <t>01158</t>
  </si>
  <si>
    <t>F-09</t>
  </si>
  <si>
    <t>ISIDRO MARTINEZ</t>
  </si>
  <si>
    <t>01164</t>
  </si>
  <si>
    <t>CARRERA VERDE</t>
  </si>
  <si>
    <t>01446</t>
  </si>
  <si>
    <t>BRUNILDA DE LA CRUZ - RINCON DE LOS JIMENEZ</t>
  </si>
  <si>
    <t>01549</t>
  </si>
  <si>
    <t>ONESIMO POLANCO</t>
  </si>
  <si>
    <t>01171</t>
  </si>
  <si>
    <t>LA MESETA</t>
  </si>
  <si>
    <t>03302</t>
  </si>
  <si>
    <t>F-17</t>
  </si>
  <si>
    <t>FLORENTINO TEJEDA -  LA - HIGUERA</t>
  </si>
  <si>
    <t>03317</t>
  </si>
  <si>
    <t>JOSE INOCENCIO FAMILIA AGRAMONTE - GUAYABO DULCE</t>
  </si>
  <si>
    <t>03320</t>
  </si>
  <si>
    <t>LEONIDAS CASTILLO, PROF. - LA ISLETA</t>
  </si>
  <si>
    <t>03290</t>
  </si>
  <si>
    <t>RINCONES DE LA JAGUA</t>
  </si>
  <si>
    <t>03367</t>
  </si>
  <si>
    <t>FELICITA RAMIREZ - EL INGENITO</t>
  </si>
  <si>
    <t>03360</t>
  </si>
  <si>
    <t>PALERO, EL</t>
  </si>
  <si>
    <t>03316</t>
  </si>
  <si>
    <t>DENNY AQUINO HERRERA - LOS RINCONES</t>
  </si>
  <si>
    <t>03293</t>
  </si>
  <si>
    <t>ENEALIO DE LA ROSA CUELLO - CHALONA</t>
  </si>
  <si>
    <t>03287</t>
  </si>
  <si>
    <t>MARIA DOLORES DINI CAPELLAN, PROF. - LAS DOS ZANJAS</t>
  </si>
  <si>
    <t>01250</t>
  </si>
  <si>
    <t>F-19</t>
  </si>
  <si>
    <t>ALIFONSO MARTINEZ - RINCON</t>
  </si>
  <si>
    <t>01247</t>
  </si>
  <si>
    <t>CATALINO CONTRERAS - CARAMANA</t>
  </si>
  <si>
    <t>01248</t>
  </si>
  <si>
    <t>VICTOR OGANDO - LA HORQUETA</t>
  </si>
  <si>
    <t>01245</t>
  </si>
  <si>
    <t>DAJAO, EL</t>
  </si>
  <si>
    <t>01246</t>
  </si>
  <si>
    <t>ELPIDIO OVIEDO MEDINA - BILLIGUIN</t>
  </si>
  <si>
    <t>01249</t>
  </si>
  <si>
    <t>MARIA CONTRERAS - LA PEÑA</t>
  </si>
  <si>
    <t>01244</t>
  </si>
  <si>
    <t>ROSSO</t>
  </si>
  <si>
    <t>01195</t>
  </si>
  <si>
    <t>GUAYAJAYUCO</t>
  </si>
  <si>
    <t>04630</t>
  </si>
  <si>
    <t>R-39</t>
  </si>
  <si>
    <t>RAMON EMILIO CABA - LA CUESTA DEL JOBO</t>
  </si>
  <si>
    <t>04629</t>
  </si>
  <si>
    <t>LOS JOVILLOS</t>
  </si>
  <si>
    <t>04650</t>
  </si>
  <si>
    <t>ZAPOTE, EL</t>
  </si>
  <si>
    <t>10483</t>
  </si>
  <si>
    <t>02818</t>
  </si>
  <si>
    <t>RAMON VARGAS DIAZ</t>
  </si>
  <si>
    <t>00432</t>
  </si>
  <si>
    <t>BARRIO QUISQUEYA</t>
  </si>
  <si>
    <t>00458</t>
  </si>
  <si>
    <t>CAÑADA CIMARRONA</t>
  </si>
  <si>
    <t>00522</t>
  </si>
  <si>
    <t>ARROYO COLORADO</t>
  </si>
  <si>
    <t>04735</t>
  </si>
  <si>
    <t>JUAN ANTONIO ALIX - FRANCISQUITO ABAJO</t>
  </si>
  <si>
    <t>04607</t>
  </si>
  <si>
    <t>PEDRO HENRIQUEZ UREÑA - FRANCISQUITO ARRIBA</t>
  </si>
  <si>
    <t>04608</t>
  </si>
  <si>
    <t>ANA VALVERDE - LA CHINA</t>
  </si>
  <si>
    <t>10484</t>
  </si>
  <si>
    <t>MINERVA MIRABAL - EL MANGUITO</t>
  </si>
  <si>
    <t>10523</t>
  </si>
  <si>
    <t>FERNANDO ARTURO DE MERIÑO</t>
  </si>
  <si>
    <t>04668</t>
  </si>
  <si>
    <t>FRANCISCO DE LA CRUZ DE DIOS - GORRETA</t>
  </si>
  <si>
    <t>04712</t>
  </si>
  <si>
    <t>BOCA DE MAYIGA</t>
  </si>
  <si>
    <t>04644</t>
  </si>
  <si>
    <t>CRISTINO DE LOS SANTOS - LOS MOSQUITOS</t>
  </si>
  <si>
    <t>04652</t>
  </si>
  <si>
    <t>FELIPE DE LA CRUZ - PIEDRA GRANDE</t>
  </si>
  <si>
    <t>03472</t>
  </si>
  <si>
    <t>CERRITOS, LOS</t>
  </si>
  <si>
    <t>03467</t>
  </si>
  <si>
    <t>02471</t>
  </si>
  <si>
    <t xml:space="preserve">MIGUEL H.  MARTINEZ CALDERON </t>
  </si>
  <si>
    <t>09143</t>
  </si>
  <si>
    <t>R-43</t>
  </si>
  <si>
    <t>LICEO GREGORIO AYBAR</t>
  </si>
  <si>
    <t>04532</t>
  </si>
  <si>
    <t>MATA LOS INDIOS</t>
  </si>
  <si>
    <t>03614</t>
  </si>
  <si>
    <t>BATEY AMELIA</t>
  </si>
  <si>
    <t>08339</t>
  </si>
  <si>
    <t>JUANA MORALES</t>
  </si>
  <si>
    <t>06891</t>
  </si>
  <si>
    <t>F-30</t>
  </si>
  <si>
    <t>RAMON BOLIVAR MEDRANO M. - BATEY # 7</t>
  </si>
  <si>
    <t>01454</t>
  </si>
  <si>
    <t>RAMON ANDRES FERREIRAS SANTANA</t>
  </si>
  <si>
    <t>01417</t>
  </si>
  <si>
    <t>RAMON ANT. POLANCO PEREZ</t>
  </si>
  <si>
    <t>01565</t>
  </si>
  <si>
    <t>NUEVA ESPERANZA, LA</t>
  </si>
  <si>
    <t>01418</t>
  </si>
  <si>
    <t>ROGELIO ANTONIO ESPAILLAT GUZMAN PROF. - CATAREY</t>
  </si>
  <si>
    <t>04784</t>
  </si>
  <si>
    <t>R-18</t>
  </si>
  <si>
    <t>PRIMARIO MORQUECHO</t>
  </si>
  <si>
    <t>04390</t>
  </si>
  <si>
    <t>ANTONIO LIRANZO BATISTA</t>
  </si>
  <si>
    <t>04793</t>
  </si>
  <si>
    <t>ESC. DR. ANTOLIN ROSA PADILLA</t>
  </si>
  <si>
    <t>04673</t>
  </si>
  <si>
    <t>SABANA DE PAYABO</t>
  </si>
  <si>
    <t>01221</t>
  </si>
  <si>
    <t>JOSE DE LA ROSA - LOS CAJUILITOS</t>
  </si>
  <si>
    <t>01226</t>
  </si>
  <si>
    <t>RAMON ALCANTARA - TOCINO DE JOCA</t>
  </si>
  <si>
    <t>01242</t>
  </si>
  <si>
    <t>BIENVENIDO COLON - LA RACIMERA</t>
  </si>
  <si>
    <t>01240</t>
  </si>
  <si>
    <t>FELIX FAMILIA - BARTOLO</t>
  </si>
  <si>
    <t>01239</t>
  </si>
  <si>
    <t>FELIX MARIA CONTRERAS - GUAYUYAL</t>
  </si>
  <si>
    <t>01238</t>
  </si>
  <si>
    <t>JESUS B. CONTRERAS - LA YAMAYA</t>
  </si>
  <si>
    <t>01225</t>
  </si>
  <si>
    <t>JOSE DOLORES CONTRERAS - EL ATRECHO</t>
  </si>
  <si>
    <t>01220</t>
  </si>
  <si>
    <t>MANUEL POMPEYO GUERRERO - LAS PALMAS</t>
  </si>
  <si>
    <t>01241</t>
  </si>
  <si>
    <t>NEFTALI VIDAL - HOYO SANJUANERO</t>
  </si>
  <si>
    <t>16318</t>
  </si>
  <si>
    <t>SAN JOSE JOCA</t>
  </si>
  <si>
    <t>01237</t>
  </si>
  <si>
    <t>SIERRECITA, LA</t>
  </si>
  <si>
    <t>00745</t>
  </si>
  <si>
    <t>ERANIO MATEO MEDINA - CHARCO PRIETO</t>
  </si>
  <si>
    <t>00741</t>
  </si>
  <si>
    <t>LEONARDO</t>
  </si>
  <si>
    <t>00743</t>
  </si>
  <si>
    <t>NUEVA ROSA-CACO</t>
  </si>
  <si>
    <t>00739</t>
  </si>
  <si>
    <t>WANDA MARTINA JIMENEZ - LA LANZA ABAJO</t>
  </si>
  <si>
    <t>00746</t>
  </si>
  <si>
    <t>ANTONIO TORRE COLON - VILLA NIZAO</t>
  </si>
  <si>
    <t>02483</t>
  </si>
  <si>
    <t>MONTE NEGRO</t>
  </si>
  <si>
    <t>02487</t>
  </si>
  <si>
    <t>ARROYO MANTECA</t>
  </si>
  <si>
    <t>02478</t>
  </si>
  <si>
    <t>DERRUMBADO ARRIBA</t>
  </si>
  <si>
    <t>02500</t>
  </si>
  <si>
    <t>LA PEÑITA ABAJO</t>
  </si>
  <si>
    <t>02480</t>
  </si>
  <si>
    <t>MANUEL CONFESOR CASADO ALCANTARA - DERRUMBADO DE MAHOMA</t>
  </si>
  <si>
    <t>02484</t>
  </si>
  <si>
    <t>LA ESTRECHURA</t>
  </si>
  <si>
    <t>02509</t>
  </si>
  <si>
    <t>LA YUCA</t>
  </si>
  <si>
    <t>02474</t>
  </si>
  <si>
    <t>ARROYO BLANCO</t>
  </si>
  <si>
    <t>02472</t>
  </si>
  <si>
    <t>LA COLONIA</t>
  </si>
  <si>
    <t>04209</t>
  </si>
  <si>
    <t>F-20</t>
  </si>
  <si>
    <t>04270</t>
  </si>
  <si>
    <t>FAUSTA MERCEDES TEJADA (LANA, LA)</t>
  </si>
  <si>
    <t>04221</t>
  </si>
  <si>
    <t>JENGIBRE, EL</t>
  </si>
  <si>
    <t>04224</t>
  </si>
  <si>
    <t>NARANJITO, EL</t>
  </si>
  <si>
    <t>04215</t>
  </si>
  <si>
    <t>RESBALOSO, EL</t>
  </si>
  <si>
    <t>04576</t>
  </si>
  <si>
    <t>GENERAL ANTONIO DUVERGÉ - EL COPEY</t>
  </si>
  <si>
    <t>04543</t>
  </si>
  <si>
    <t>PEDRO PIMENTEL - ANTON SANCHEZ</t>
  </si>
  <si>
    <t>02449</t>
  </si>
  <si>
    <t>R-12</t>
  </si>
  <si>
    <t>LOS MARTINEZ</t>
  </si>
  <si>
    <t>02512</t>
  </si>
  <si>
    <t>DESIDERIO ANDUJAR - LA LAGUNETA</t>
  </si>
  <si>
    <t>07490</t>
  </si>
  <si>
    <t>LOS TRAMOJOS</t>
  </si>
  <si>
    <t>02415</t>
  </si>
  <si>
    <t>LOS COROZOS</t>
  </si>
  <si>
    <t>00441</t>
  </si>
  <si>
    <t>SABANA DE MIGUEL MARTIN</t>
  </si>
  <si>
    <t>02511</t>
  </si>
  <si>
    <t>EL MEMIZO</t>
  </si>
  <si>
    <t>02416</t>
  </si>
  <si>
    <t>EL CERCADO</t>
  </si>
  <si>
    <t>07524</t>
  </si>
  <si>
    <t>LA CIENAGA DE LOS COROZOS</t>
  </si>
  <si>
    <t>04837</t>
  </si>
  <si>
    <t>ISLETA</t>
  </si>
  <si>
    <t>02414</t>
  </si>
  <si>
    <t>LA DEMAJAGUA</t>
  </si>
  <si>
    <t>02420</t>
  </si>
  <si>
    <t>LOS NEGROS</t>
  </si>
  <si>
    <t>06377</t>
  </si>
  <si>
    <t xml:space="preserve">ARROYO HONDO DEL PINAR </t>
  </si>
  <si>
    <t>02421</t>
  </si>
  <si>
    <t>ALTAGRACIA MILEDIS CUSTODIO</t>
  </si>
  <si>
    <t>02851</t>
  </si>
  <si>
    <t>ARROYO SECO</t>
  </si>
  <si>
    <t>00814</t>
  </si>
  <si>
    <t>AUDON</t>
  </si>
  <si>
    <t>10467</t>
  </si>
  <si>
    <t>BARRIO NUEVO</t>
  </si>
  <si>
    <t>00737</t>
  </si>
  <si>
    <t>CHARCO BLANCO</t>
  </si>
  <si>
    <t>00735</t>
  </si>
  <si>
    <t>CORTICO</t>
  </si>
  <si>
    <t>00744</t>
  </si>
  <si>
    <t>HORACIO CARRASCO LEGER- LA CAOBA</t>
  </si>
  <si>
    <t>00742</t>
  </si>
  <si>
    <t>MALANGA</t>
  </si>
  <si>
    <t>00736</t>
  </si>
  <si>
    <t>PLATON, EL</t>
  </si>
  <si>
    <t>00813</t>
  </si>
  <si>
    <t>RIO SITO</t>
  </si>
  <si>
    <t>04142</t>
  </si>
  <si>
    <t>LUS MARIA PIETER</t>
  </si>
  <si>
    <t>00803</t>
  </si>
  <si>
    <t>F-33</t>
  </si>
  <si>
    <t>MARIA MONTEZ</t>
  </si>
  <si>
    <t>04775</t>
  </si>
  <si>
    <t>EL COCO</t>
  </si>
  <si>
    <t>04754</t>
  </si>
  <si>
    <t>BATEY LA ALTAGRACIA</t>
  </si>
  <si>
    <t>04766</t>
  </si>
  <si>
    <t>LOS RANCHOS</t>
  </si>
  <si>
    <t>04773</t>
  </si>
  <si>
    <t>LOMA DE CONSUELO</t>
  </si>
  <si>
    <t>04752</t>
  </si>
  <si>
    <t>BATEY HOYON</t>
  </si>
  <si>
    <t>04776</t>
  </si>
  <si>
    <t>BEJUCAL</t>
  </si>
  <si>
    <t>04786</t>
  </si>
  <si>
    <t>HIGUERITO</t>
  </si>
  <si>
    <t>04606</t>
  </si>
  <si>
    <t>JUAN ISIDRO PÉREZ - LOS MAPOLOS</t>
  </si>
  <si>
    <t>10240</t>
  </si>
  <si>
    <t>TV CENTRO SIERRA DE AGUA</t>
  </si>
  <si>
    <t>01163</t>
  </si>
  <si>
    <t>DOS BOCAS, LAS</t>
  </si>
  <si>
    <t>01176</t>
  </si>
  <si>
    <t>HATO NUEVO</t>
  </si>
  <si>
    <t>01177</t>
  </si>
  <si>
    <t>MARGARITA, LA</t>
  </si>
  <si>
    <t>06716</t>
  </si>
  <si>
    <t>CARRIZAL, EL</t>
  </si>
  <si>
    <t>01170</t>
  </si>
  <si>
    <t>RAUL JIMENEZ CAIRO PROF-MACASIAS</t>
  </si>
  <si>
    <t>01159</t>
  </si>
  <si>
    <t>COROCITOS, LOS</t>
  </si>
  <si>
    <t>00793</t>
  </si>
  <si>
    <t>LEMBA</t>
  </si>
  <si>
    <t>00733</t>
  </si>
  <si>
    <t>02485</t>
  </si>
  <si>
    <t>EZEQUIEL MEDINA-BANÍLEJO</t>
  </si>
  <si>
    <t>03510</t>
  </si>
  <si>
    <t>F-14</t>
  </si>
  <si>
    <t>CAIMONIES, LOS</t>
  </si>
  <si>
    <t>03383</t>
  </si>
  <si>
    <t>JOSE M. OTAÑO - EL GUANAL</t>
  </si>
  <si>
    <t>03389</t>
  </si>
  <si>
    <t>LÁZARO ELADIO OGANDO SÁNCHEZ - CERCADO ABAJO</t>
  </si>
  <si>
    <t>03387</t>
  </si>
  <si>
    <t>PUERTECITO, EL</t>
  </si>
  <si>
    <t>03391</t>
  </si>
  <si>
    <t>TIERRA HUNDIDA</t>
  </si>
  <si>
    <t>03388</t>
  </si>
  <si>
    <t>VALENCIO REYES MONTERO - LA VEREDA</t>
  </si>
  <si>
    <t>03403</t>
  </si>
  <si>
    <t>LOMA EN MEDIO</t>
  </si>
  <si>
    <t>03386</t>
  </si>
  <si>
    <t>PALMITAS # 2, LAS</t>
  </si>
  <si>
    <t>03381</t>
  </si>
  <si>
    <t>RANCHO VIEJO</t>
  </si>
  <si>
    <t>03395</t>
  </si>
  <si>
    <t>REBO</t>
  </si>
  <si>
    <t>10081</t>
  </si>
  <si>
    <t>PALMITAS, LAS</t>
  </si>
  <si>
    <t>03382</t>
  </si>
  <si>
    <t>PEDRO ROMERO MONTERO PROF. - EL PINAR</t>
  </si>
  <si>
    <t>03508</t>
  </si>
  <si>
    <t>ARILENNY CANARIO MONTERO-EL VALLECITO</t>
  </si>
  <si>
    <t>03406</t>
  </si>
  <si>
    <t>CAIMONIAL</t>
  </si>
  <si>
    <t>03412</t>
  </si>
  <si>
    <t>AUGUSTO MORILLO VICENTE PROF. - EL PINAR DE LA CANA</t>
  </si>
  <si>
    <t>03405</t>
  </si>
  <si>
    <t>ELUPINA GONZALEZ-LOS HINOJOS</t>
  </si>
  <si>
    <t>03301</t>
  </si>
  <si>
    <t>PROSPERO VILLEGAS TEJEDA - EL CAJUIL</t>
  </si>
  <si>
    <t>03426</t>
  </si>
  <si>
    <t>MAMERTO ANDUJAR - LA MESETA</t>
  </si>
  <si>
    <t>03363</t>
  </si>
  <si>
    <t>BOCA DE ARROYO</t>
  </si>
  <si>
    <t>03333</t>
  </si>
  <si>
    <t>DESIDERIO MORILLO OGANDO - MABRIGIDA</t>
  </si>
  <si>
    <t>03321</t>
  </si>
  <si>
    <t>DOMINMGO TURBI SANCHEZ-GUAYABAL</t>
  </si>
  <si>
    <t>08171</t>
  </si>
  <si>
    <t>FRANCISCO ROMERO - PALO DE VIENTO</t>
  </si>
  <si>
    <t>03366</t>
  </si>
  <si>
    <t>GAJITOS, LOS</t>
  </si>
  <si>
    <t>03315</t>
  </si>
  <si>
    <t>MARCINIANO GARCIA - LOS VALLECITOS</t>
  </si>
  <si>
    <t>03517</t>
  </si>
  <si>
    <t>03365</t>
  </si>
  <si>
    <t>PEDRO DEL CARMEN SANCHEZ PROF. - HOYO PRIETO</t>
  </si>
  <si>
    <t>03361</t>
  </si>
  <si>
    <t>TRINIDAD SANCHEZ - LA CIENEGA VIEJA</t>
  </si>
  <si>
    <t>03364</t>
  </si>
  <si>
    <t>YAYAL, EL</t>
  </si>
  <si>
    <t>03299</t>
  </si>
  <si>
    <t>ASIENTO LUISA</t>
  </si>
  <si>
    <t>03368</t>
  </si>
  <si>
    <t>CAÑITAS, LAS</t>
  </si>
  <si>
    <t>08166</t>
  </si>
  <si>
    <t>JOVAYAL</t>
  </si>
  <si>
    <t>03300</t>
  </si>
  <si>
    <t>PORTUGUESES, LOS</t>
  </si>
  <si>
    <t>03026</t>
  </si>
  <si>
    <t>R-15</t>
  </si>
  <si>
    <t>ESC. PRIMARIA DAZA I</t>
  </si>
  <si>
    <t>04249</t>
  </si>
  <si>
    <t>FRANCISCO ANTONIO RODRIGUEZ - EL RINCON</t>
  </si>
  <si>
    <t>04242</t>
  </si>
  <si>
    <t>GENERAL GREGORIO LUPERON - LAS CABIRMITAS</t>
  </si>
  <si>
    <t>04243</t>
  </si>
  <si>
    <t>JOBOS, LOS</t>
  </si>
  <si>
    <t>08936</t>
  </si>
  <si>
    <t>PLANES ARRIBA, LOS</t>
  </si>
  <si>
    <t>04245</t>
  </si>
  <si>
    <t>EL NARANJITO, PALMAREJO</t>
  </si>
  <si>
    <t>08945</t>
  </si>
  <si>
    <t>JOSE EUGENIO MARMOL CASTELLANOS - BOCA DE AMINILLA</t>
  </si>
  <si>
    <t>02883</t>
  </si>
  <si>
    <t>R-27</t>
  </si>
  <si>
    <t>SAN JOSE DE CENOVI</t>
  </si>
  <si>
    <t>02877</t>
  </si>
  <si>
    <t>SABANA ANGOSTA</t>
  </si>
  <si>
    <t>02870</t>
  </si>
  <si>
    <t>RANCHITO, EL</t>
  </si>
  <si>
    <t>06741</t>
  </si>
  <si>
    <t>PARROQUIAL SAN FRANCISCO JAVIER</t>
  </si>
  <si>
    <t>09217</t>
  </si>
  <si>
    <t>LICEO LAS CAÑITAS</t>
  </si>
  <si>
    <t>00443</t>
  </si>
  <si>
    <t>BARRO EN MEDIO</t>
  </si>
  <si>
    <t>00585</t>
  </si>
  <si>
    <t>PEDRO MIR - BATEY ISABELA</t>
  </si>
  <si>
    <t>00646</t>
  </si>
  <si>
    <t>RAFAEL TOMAS FERNANDEZ DOMINGUEZ - BATEY CUCHILLA</t>
  </si>
  <si>
    <t>00760</t>
  </si>
  <si>
    <t>FONDO, EL</t>
  </si>
  <si>
    <t>10504</t>
  </si>
  <si>
    <t>JUAN PABLO DUARTE</t>
  </si>
  <si>
    <t>03077</t>
  </si>
  <si>
    <t>ESCUELA PRIMARIA CUMIA ARRIBA</t>
  </si>
  <si>
    <t>03088</t>
  </si>
  <si>
    <t xml:space="preserve"> LOS MANANTIALES</t>
  </si>
  <si>
    <t>03207</t>
  </si>
  <si>
    <t>MONTEADA NUEVA</t>
  </si>
  <si>
    <t>03209</t>
  </si>
  <si>
    <t>CAÑADA DEL AGUA</t>
  </si>
  <si>
    <t>03227</t>
  </si>
  <si>
    <t>ESCUELA BASICA LOS ARROYITOS</t>
  </si>
  <si>
    <t>01365</t>
  </si>
  <si>
    <t>YABON</t>
  </si>
  <si>
    <t>01324</t>
  </si>
  <si>
    <t>PEDRO MEDRANO SILVESTRE</t>
  </si>
  <si>
    <t>01315</t>
  </si>
  <si>
    <t>LAS AGUSTINAS</t>
  </si>
  <si>
    <t>01336</t>
  </si>
  <si>
    <t>RANCHO I</t>
  </si>
  <si>
    <t>01339</t>
  </si>
  <si>
    <t>RANCHO CHIQUITO</t>
  </si>
  <si>
    <t>04454</t>
  </si>
  <si>
    <t>MIGUEL ALTAGRACIA - EL CACAO</t>
  </si>
  <si>
    <t>04490</t>
  </si>
  <si>
    <t>MANUEL DE LEON - LA CURVA</t>
  </si>
  <si>
    <t>04446</t>
  </si>
  <si>
    <t>BASILIO ACEVEDO - HATO VIEJO</t>
  </si>
  <si>
    <t>04455</t>
  </si>
  <si>
    <t>JOSE MOSQUEA SOLANO - ZUMBADOR</t>
  </si>
  <si>
    <t>04456</t>
  </si>
  <si>
    <t>BLACK ANDUJAR - LA YAUTIA</t>
  </si>
  <si>
    <t>03698</t>
  </si>
  <si>
    <t>FRANCISCA PANIAGUA - LA QUEBRADITA</t>
  </si>
  <si>
    <t>04457</t>
  </si>
  <si>
    <t>RAMON ANTONIO DE LA CRUZ CALDERON - GAJO DE LAS FLORES</t>
  </si>
  <si>
    <t>04461</t>
  </si>
  <si>
    <t>ALTO DE NARANJO</t>
  </si>
  <si>
    <t>04467</t>
  </si>
  <si>
    <t>DAMIAN PERALTA (PIEDROSO I)</t>
  </si>
  <si>
    <t>02337</t>
  </si>
  <si>
    <t>MERCEDES, LAS</t>
  </si>
  <si>
    <t>02341</t>
  </si>
  <si>
    <t>COLONIA LOS ARROYOS</t>
  </si>
  <si>
    <t>02342</t>
  </si>
  <si>
    <t>AVILA</t>
  </si>
  <si>
    <t>02338</t>
  </si>
  <si>
    <t>COLONIA MENCIA</t>
  </si>
  <si>
    <t>02353</t>
  </si>
  <si>
    <t>SITIO NUEVO</t>
  </si>
  <si>
    <t>04563</t>
  </si>
  <si>
    <t>GENERAL TIMOTEO OGANDO ENCARNACIÓN - SABANA DE LOS JAVIERES</t>
  </si>
  <si>
    <t>04564</t>
  </si>
  <si>
    <t>FRANCISCO DEL ROSARIO SÁNCHEZ - PILANCON</t>
  </si>
  <si>
    <t>01424</t>
  </si>
  <si>
    <t>RAMON VARGAS VERAS - LAS GUAZUMAS</t>
  </si>
  <si>
    <t>01590</t>
  </si>
  <si>
    <t>CASTULO ALCIBIADES PÉREZ - PROYECTO AGRARIO AC-151</t>
  </si>
  <si>
    <t>01589</t>
  </si>
  <si>
    <t>JORGE MENDEZ Y MENDEZ - ANGOSTURA</t>
  </si>
  <si>
    <t>00603</t>
  </si>
  <si>
    <t>F-26</t>
  </si>
  <si>
    <t>13 DE MARZO - EL RODEO</t>
  </si>
  <si>
    <t>00610</t>
  </si>
  <si>
    <t>FRANCISCO ALBERTO CAAMAÑO DEÑO -  EL MUNDITO</t>
  </si>
  <si>
    <t>00604</t>
  </si>
  <si>
    <t>FUENTE DEL RODEO - BATEICITO</t>
  </si>
  <si>
    <t>00609</t>
  </si>
  <si>
    <t>FRANCISCO HERASME - LOS ARROYITOS</t>
  </si>
  <si>
    <t>04424</t>
  </si>
  <si>
    <t>MARCELINO VARGAS GARCIAS - CRUCE DE BLANCO</t>
  </si>
  <si>
    <t>04440</t>
  </si>
  <si>
    <t>JOSE ANTONIO CASTILLO - EL RODEO</t>
  </si>
  <si>
    <t>12708</t>
  </si>
  <si>
    <t>JUAN UBALDO CUELLO PROF.-EL BOTAO</t>
  </si>
  <si>
    <t>04417</t>
  </si>
  <si>
    <t>JUAN JOSE VARGAS GARCIA - BOCA DE BLANCO</t>
  </si>
  <si>
    <t>04472</t>
  </si>
  <si>
    <t>MANUEL DE JESUS JIMENEZ-LA CEIBA DE BLANCO</t>
  </si>
  <si>
    <t>04421</t>
  </si>
  <si>
    <t>JOSE SINENCIO FERNANDEZ VARGAS - LOS SINENCIOS</t>
  </si>
  <si>
    <t>04418</t>
  </si>
  <si>
    <t>CAPA, EL</t>
  </si>
  <si>
    <t>04404</t>
  </si>
  <si>
    <t>EUSTAQUIA MARTE - BLANCO JIMA</t>
  </si>
  <si>
    <t>04439</t>
  </si>
  <si>
    <t>CHORRO, EL</t>
  </si>
  <si>
    <t>03610</t>
  </si>
  <si>
    <t>R-16</t>
  </si>
  <si>
    <t>LA CUBANA (BASICA EMI)</t>
  </si>
  <si>
    <t>03564</t>
  </si>
  <si>
    <t>ESC. PRIMARIA BATEY INOCENCIA</t>
  </si>
  <si>
    <t>03612</t>
  </si>
  <si>
    <t>ESCUELA EML ATILANO 2</t>
  </si>
  <si>
    <t>03003</t>
  </si>
  <si>
    <t>FRANCISCO HENRIQUEZ Y CARVAJAL</t>
  </si>
  <si>
    <t>04707</t>
  </si>
  <si>
    <t>JUAN SEBASTIÁN LEMBA - BATEY LAURA</t>
  </si>
  <si>
    <t>04577</t>
  </si>
  <si>
    <t>INGINIA D´ LEÓN SÁNCHEZ - PULGARIN</t>
  </si>
  <si>
    <t>04545</t>
  </si>
  <si>
    <t>GENERAL PEDRO SANTANA - AGUA PRIETA</t>
  </si>
  <si>
    <t>04808</t>
  </si>
  <si>
    <t>ARROYO PIEDRA</t>
  </si>
  <si>
    <t>04827</t>
  </si>
  <si>
    <t>LAGUNA CLARA</t>
  </si>
  <si>
    <t>04817</t>
  </si>
  <si>
    <t xml:space="preserve">LA LOMA DE MAGUA </t>
  </si>
  <si>
    <t>04812</t>
  </si>
  <si>
    <t>ESCUELA LA JAQUETA</t>
  </si>
  <si>
    <t>04719</t>
  </si>
  <si>
    <t>TUNINGO</t>
  </si>
  <si>
    <t>04810</t>
  </si>
  <si>
    <t>CAPITAN</t>
  </si>
  <si>
    <t>04811</t>
  </si>
  <si>
    <t>VECINA, LA</t>
  </si>
  <si>
    <t>04823</t>
  </si>
  <si>
    <t>04822</t>
  </si>
  <si>
    <t>ARENITA, LA</t>
  </si>
  <si>
    <t>04824</t>
  </si>
  <si>
    <t>ALTO DE LAS PIEDRAS</t>
  </si>
  <si>
    <t>00490</t>
  </si>
  <si>
    <t>JUAN LUCIANO</t>
  </si>
  <si>
    <t>06355</t>
  </si>
  <si>
    <t>LICEO MARIA DE LOS SANTOS P.</t>
  </si>
  <si>
    <t>00476</t>
  </si>
  <si>
    <t xml:space="preserve">SANTIAGO FERRERAS </t>
  </si>
  <si>
    <t>06361</t>
  </si>
  <si>
    <t>TVC-EL RECODO</t>
  </si>
  <si>
    <t>00567</t>
  </si>
  <si>
    <t xml:space="preserve">SATURNINO RAMIREZ </t>
  </si>
  <si>
    <t>00630</t>
  </si>
  <si>
    <t>CAONABO - EL GRANADO</t>
  </si>
  <si>
    <t>00628</t>
  </si>
  <si>
    <t>MANUEL DE JESUS GALVAN - VUELTA GRANDE</t>
  </si>
  <si>
    <t>00631</t>
  </si>
  <si>
    <t>ENRIQUILLO - GUANARATE</t>
  </si>
  <si>
    <t>00626</t>
  </si>
  <si>
    <t>ANTONIODUVERGÉ DUVAL</t>
  </si>
  <si>
    <t>00648</t>
  </si>
  <si>
    <t>MAXIMO CABRAL - BATEY LOS BLOCK DE MENA</t>
  </si>
  <si>
    <t>00510</t>
  </si>
  <si>
    <t>SAN FRANCISCO DE ASIS</t>
  </si>
  <si>
    <t>00675</t>
  </si>
  <si>
    <t>ZULEMA LUCIANO</t>
  </si>
  <si>
    <t>06449</t>
  </si>
  <si>
    <t>OJEDA</t>
  </si>
  <si>
    <t>00444</t>
  </si>
  <si>
    <t>EL CANO</t>
  </si>
  <si>
    <t>01290</t>
  </si>
  <si>
    <t>BATEY COPEY</t>
  </si>
  <si>
    <t>01346</t>
  </si>
  <si>
    <t>R-30</t>
  </si>
  <si>
    <t>ALTOS DE PEGUERO</t>
  </si>
  <si>
    <t>01359</t>
  </si>
  <si>
    <t>DIEGUILLOS, LOS</t>
  </si>
  <si>
    <t>01296</t>
  </si>
  <si>
    <t>URSULA AVILA</t>
  </si>
  <si>
    <t>10497</t>
  </si>
  <si>
    <t>PLACER, EL</t>
  </si>
  <si>
    <t>00876</t>
  </si>
  <si>
    <t>AGUA BLANCA</t>
  </si>
  <si>
    <t>00882</t>
  </si>
  <si>
    <t>BAUL</t>
  </si>
  <si>
    <t>00881</t>
  </si>
  <si>
    <t>CAÑADA DEL LORO</t>
  </si>
  <si>
    <t>00887</t>
  </si>
  <si>
    <t>CERROS DE LOS INDIOS</t>
  </si>
  <si>
    <t>00886</t>
  </si>
  <si>
    <t>LAS JAGUAS</t>
  </si>
  <si>
    <t>00888</t>
  </si>
  <si>
    <t>LOMA DEL GUANO</t>
  </si>
  <si>
    <t>00869</t>
  </si>
  <si>
    <t>RANCHO PEDRO</t>
  </si>
  <si>
    <t>00872</t>
  </si>
  <si>
    <t>TIERRA SUCIA</t>
  </si>
  <si>
    <t>00880</t>
  </si>
  <si>
    <t>TRINITARIA</t>
  </si>
  <si>
    <t>00877</t>
  </si>
  <si>
    <t>VALLE NUEVO</t>
  </si>
  <si>
    <t>00870</t>
  </si>
  <si>
    <t>VILLA ANACAONA</t>
  </si>
  <si>
    <t>06736</t>
  </si>
  <si>
    <t>LICEO RIO LIMPIO</t>
  </si>
  <si>
    <t>04220</t>
  </si>
  <si>
    <t>CEIBA DE BONET, LA</t>
  </si>
  <si>
    <t>04223</t>
  </si>
  <si>
    <t>04214</t>
  </si>
  <si>
    <t>RODRIGUEZ, LOS</t>
  </si>
  <si>
    <t>04200</t>
  </si>
  <si>
    <t>JOSE ALCEDO BAEZ LOPEZ - EL ANICETAL</t>
  </si>
  <si>
    <t>04222</t>
  </si>
  <si>
    <t>JUAN MARIA ALCANTARA - LA CANASTICA</t>
  </si>
  <si>
    <t>04219</t>
  </si>
  <si>
    <t>ARROYITO MALO</t>
  </si>
  <si>
    <t>04218</t>
  </si>
  <si>
    <t>BOCA DE LA VEREDA</t>
  </si>
  <si>
    <t>04264</t>
  </si>
  <si>
    <t>MONTAZO, EL</t>
  </si>
  <si>
    <t>01188</t>
  </si>
  <si>
    <t>PROF. LUIS M. ESPICHICOQUEZ</t>
  </si>
  <si>
    <t>01186</t>
  </si>
  <si>
    <t>BRIGIDO MEDINA MATEO PROF. - LA HERRADURA</t>
  </si>
  <si>
    <t>01193</t>
  </si>
  <si>
    <t>JUAN PORTALATIN LARA - LAS CAYAS</t>
  </si>
  <si>
    <t>01198</t>
  </si>
  <si>
    <t>UBENCIO LEBRON - MANYAYA</t>
  </si>
  <si>
    <t>01192</t>
  </si>
  <si>
    <t>VIAJACA, LA</t>
  </si>
  <si>
    <t>01194</t>
  </si>
  <si>
    <t>SABANA MULA</t>
  </si>
  <si>
    <t>01391</t>
  </si>
  <si>
    <t>ALEMAN</t>
  </si>
  <si>
    <t>00542</t>
  </si>
  <si>
    <t>VIETNAN - LAS TUNITAS</t>
  </si>
  <si>
    <t>03011</t>
  </si>
  <si>
    <t>RAFAELA CORPORAN YOLI - EL TABLAZO</t>
  </si>
  <si>
    <t>03198</t>
  </si>
  <si>
    <t>ESCUELA PRIMARIA  LA SIEMBRA</t>
  </si>
  <si>
    <t>06714</t>
  </si>
  <si>
    <t>SOBACON</t>
  </si>
  <si>
    <t>01178</t>
  </si>
  <si>
    <t>HERMANOS PUELLO</t>
  </si>
  <si>
    <t>03124</t>
  </si>
  <si>
    <t>ISIDRO RODRIGUEZ</t>
  </si>
  <si>
    <t>03132</t>
  </si>
  <si>
    <t>EL LIMON</t>
  </si>
  <si>
    <t>03126</t>
  </si>
  <si>
    <t>MEDIA CARA</t>
  </si>
  <si>
    <t>03140</t>
  </si>
  <si>
    <t>SABANA CAOBAL</t>
  </si>
  <si>
    <t>03131</t>
  </si>
  <si>
    <t>JOYA, LA</t>
  </si>
  <si>
    <t>01582</t>
  </si>
  <si>
    <t>F-29</t>
  </si>
  <si>
    <t>BASICA QUICA ALTAGRACIA MENDEZ</t>
  </si>
  <si>
    <t>01587</t>
  </si>
  <si>
    <t xml:space="preserve">BASICA PILAR MENDEZ </t>
  </si>
  <si>
    <t>02437</t>
  </si>
  <si>
    <t>PARRA</t>
  </si>
  <si>
    <t>02408</t>
  </si>
  <si>
    <t xml:space="preserve">EDUCACIÓN ESPECIAL JOSÉ FRANCISCO MATEO </t>
  </si>
  <si>
    <t>02451</t>
  </si>
  <si>
    <t>JENGIBRE</t>
  </si>
  <si>
    <t>02368</t>
  </si>
  <si>
    <t>PABLO SANTO PIETRI GAONZALEZ</t>
  </si>
  <si>
    <t>00547</t>
  </si>
  <si>
    <t>KILOMETRO # 7</t>
  </si>
  <si>
    <t>02824</t>
  </si>
  <si>
    <t>R-25</t>
  </si>
  <si>
    <t>ANA DELIA FLORENTINO</t>
  </si>
  <si>
    <t>02888</t>
  </si>
  <si>
    <t>ESCUELA PALMAR</t>
  </si>
  <si>
    <t>00697</t>
  </si>
  <si>
    <t>FIDELINA FELIZ MATOS PROF.-GUAZARA</t>
  </si>
  <si>
    <t>SC015</t>
  </si>
  <si>
    <t>HOGAR CRISTIANO PARA NIÑOS HUERFANOS</t>
  </si>
  <si>
    <t>04743</t>
  </si>
  <si>
    <t>BASICA SEBERINO PEREZ SALAZAR</t>
  </si>
  <si>
    <t>00832</t>
  </si>
  <si>
    <t>CECILIO LOMBERT HELENA-CLAVELLINA</t>
  </si>
  <si>
    <t>00830</t>
  </si>
  <si>
    <t>MARCELINA FERNANDEZ - LAJAS ESPERON</t>
  </si>
  <si>
    <t>06536</t>
  </si>
  <si>
    <t>SENOVIA THEN ALCANTARA - EL CANDELON</t>
  </si>
  <si>
    <t>00833</t>
  </si>
  <si>
    <t xml:space="preserve">ROSELIA DIAZ CRUZ - LOS ARROYOS </t>
  </si>
  <si>
    <t>00834</t>
  </si>
  <si>
    <t>SABANA SANTIAGO</t>
  </si>
  <si>
    <t>00885</t>
  </si>
  <si>
    <t>TV CENTRO LAS ROSAS</t>
  </si>
  <si>
    <t>04778</t>
  </si>
  <si>
    <t>MONTE COCA</t>
  </si>
  <si>
    <t>03009</t>
  </si>
  <si>
    <t>MANO MATUEY</t>
  </si>
  <si>
    <t>01187</t>
  </si>
  <si>
    <t>FRANCISCO SERGIO CASTILLO</t>
  </si>
  <si>
    <t>02053</t>
  </si>
  <si>
    <t>PICADO DE LUIS, EL</t>
  </si>
  <si>
    <t>02161</t>
  </si>
  <si>
    <t>CANDELA, LA</t>
  </si>
  <si>
    <t>02076</t>
  </si>
  <si>
    <t>FELIX MARIA OLIVO</t>
  </si>
  <si>
    <t>09958</t>
  </si>
  <si>
    <t>LICEO CASIMIRO</t>
  </si>
  <si>
    <t>02096</t>
  </si>
  <si>
    <t>PONTONES, LOS</t>
  </si>
  <si>
    <t>02212</t>
  </si>
  <si>
    <t>QUEBRADA AMARILLA</t>
  </si>
  <si>
    <t>01266</t>
  </si>
  <si>
    <t>FELIX MARIA MORILLO MONTERO- PRIMER RANCHO</t>
  </si>
  <si>
    <t>01216</t>
  </si>
  <si>
    <t>BENJAMIN ENCARNACION DE OLEO - LOS RINCONES</t>
  </si>
  <si>
    <t>10503</t>
  </si>
  <si>
    <t>ESCUELA PRIMARIA LOS HOYOS</t>
  </si>
  <si>
    <t>03099</t>
  </si>
  <si>
    <t>PROF. FELIPE ANGLADA</t>
  </si>
  <si>
    <t>00757</t>
  </si>
  <si>
    <t>F-06</t>
  </si>
  <si>
    <t>EL BRETON</t>
  </si>
  <si>
    <t>00790</t>
  </si>
  <si>
    <t>EL CHARCO</t>
  </si>
  <si>
    <t>00755</t>
  </si>
  <si>
    <t xml:space="preserve">EL CHARQUITO </t>
  </si>
  <si>
    <t>00751</t>
  </si>
  <si>
    <t>EL PUENTECITO</t>
  </si>
  <si>
    <t>00759</t>
  </si>
  <si>
    <t>LA MUDA</t>
  </si>
  <si>
    <t>00789</t>
  </si>
  <si>
    <t>LOS LIRIOS</t>
  </si>
  <si>
    <t>00788</t>
  </si>
  <si>
    <t>LOS ARROYO ARRIBA</t>
  </si>
  <si>
    <t>00752</t>
  </si>
  <si>
    <t>MONTIADA NUEVA</t>
  </si>
  <si>
    <t>02826</t>
  </si>
  <si>
    <t>RANCHO AL MEDIO ADENTRO</t>
  </si>
  <si>
    <t>02804</t>
  </si>
  <si>
    <t>MELIDA DELGADO VIUDA PANTALEON</t>
  </si>
  <si>
    <t>03632</t>
  </si>
  <si>
    <t>ALEJANDRO BASS</t>
  </si>
  <si>
    <t>03629</t>
  </si>
  <si>
    <t>BATEY AB-4</t>
  </si>
  <si>
    <t>00540</t>
  </si>
  <si>
    <t>LOS LADRILLOS</t>
  </si>
  <si>
    <t>00462</t>
  </si>
  <si>
    <t>R-08</t>
  </si>
  <si>
    <t>MERCEDES ADRIANA DE LA PAZ</t>
  </si>
  <si>
    <t>10369</t>
  </si>
  <si>
    <t xml:space="preserve">SAN MAXIMILIAN KOLBE </t>
  </si>
  <si>
    <t>00495</t>
  </si>
  <si>
    <t xml:space="preserve">LINO DOLORES ENCARNACION MARTINEZ </t>
  </si>
  <si>
    <t>00499</t>
  </si>
  <si>
    <t>MARIA BELEN SENCION</t>
  </si>
  <si>
    <t>00778</t>
  </si>
  <si>
    <t>ARROYO, EL</t>
  </si>
  <si>
    <t>04634</t>
  </si>
  <si>
    <t>RIO ARRIBA</t>
  </si>
  <si>
    <t>00437</t>
  </si>
  <si>
    <t>LAS CLAVELLINAS</t>
  </si>
  <si>
    <t>09138</t>
  </si>
  <si>
    <t>TV CENTRO EUGENIO MARIA DE HOSTOS - LOS LIMONES</t>
  </si>
  <si>
    <t>04592</t>
  </si>
  <si>
    <t>AMERICO LUGO - BATEY CARMONA</t>
  </si>
  <si>
    <t>04584</t>
  </si>
  <si>
    <t>ALFONSO DE LOS SANTOS - MATASECO</t>
  </si>
  <si>
    <t>01210</t>
  </si>
  <si>
    <t>JUAN PABLO DUARTE - EL JUNQUITO</t>
  </si>
  <si>
    <t>01229</t>
  </si>
  <si>
    <t>ENRIQUILLO - CANADA DEL BARRERO</t>
  </si>
  <si>
    <t>01234</t>
  </si>
  <si>
    <t>GENERAL MAXIMO GOMEZ - LOS CAÑOS</t>
  </si>
  <si>
    <t>01259</t>
  </si>
  <si>
    <t>DIONICIA MONTERO SOLER - SABANA DE JENGIBRE</t>
  </si>
  <si>
    <t>01228</t>
  </si>
  <si>
    <t>JUAN BOSCH PROF.-SABANA CHEN</t>
  </si>
  <si>
    <t>02906</t>
  </si>
  <si>
    <t>R-33</t>
  </si>
  <si>
    <t>PASCUAL ACOSTA - PLAYA DEL VALLE</t>
  </si>
  <si>
    <t>02944</t>
  </si>
  <si>
    <t>JOSE NUÑEZ - LOS PALMARITOS</t>
  </si>
  <si>
    <t>02897</t>
  </si>
  <si>
    <t>WESLI DISHMEY</t>
  </si>
  <si>
    <t>02919</t>
  </si>
  <si>
    <t>SEVERINO AGUEDA MARRERO - LA LLANADA</t>
  </si>
  <si>
    <t>02930</t>
  </si>
  <si>
    <t>MANUEL HERNANDEZ HENRIQUEZ - ARROYO GRANDE</t>
  </si>
  <si>
    <t>02904</t>
  </si>
  <si>
    <t>JOSE JOHNSON KELLY - MONTE ROJO</t>
  </si>
  <si>
    <t>02936</t>
  </si>
  <si>
    <t>ALGARROBOS, LOS</t>
  </si>
  <si>
    <t>04672</t>
  </si>
  <si>
    <t>FRIAS</t>
  </si>
  <si>
    <t>04741</t>
  </si>
  <si>
    <t>PILANCON</t>
  </si>
  <si>
    <t>04529</t>
  </si>
  <si>
    <t>CASUEZA</t>
  </si>
  <si>
    <t>04730</t>
  </si>
  <si>
    <t>BARA DE CAPA 3</t>
  </si>
  <si>
    <t>04675</t>
  </si>
  <si>
    <t>BATEY FRIAS</t>
  </si>
  <si>
    <t>02977</t>
  </si>
  <si>
    <t>R-34</t>
  </si>
  <si>
    <t>MATEO REYES VENTURA</t>
  </si>
  <si>
    <t>07815</t>
  </si>
  <si>
    <t>FERMIN TEOFILO DEVERS-MAJAGUAL ADENTRO</t>
  </si>
  <si>
    <t>02971</t>
  </si>
  <si>
    <t>INDALINA PAYANO REYES-PALMAR DE LOS NIDOS</t>
  </si>
  <si>
    <t>02952</t>
  </si>
  <si>
    <t>MINERVA MIRABAL - LOS MANGOS</t>
  </si>
  <si>
    <t>02962</t>
  </si>
  <si>
    <t>LODO BLANDITO</t>
  </si>
  <si>
    <t>00907</t>
  </si>
  <si>
    <t>ENTRADA DON MIGUEL</t>
  </si>
  <si>
    <t>04556</t>
  </si>
  <si>
    <t>JUANA AMINTA SORIANO - SIERRA DE AGUA</t>
  </si>
  <si>
    <t>00507</t>
  </si>
  <si>
    <t>LA VEREDA ATRAVEZADA</t>
  </si>
  <si>
    <t>00504</t>
  </si>
  <si>
    <t>PUERTA VIEJA</t>
  </si>
  <si>
    <t>10461</t>
  </si>
  <si>
    <t>00524</t>
  </si>
  <si>
    <t>00809</t>
  </si>
  <si>
    <t>VISTA HERMOSA</t>
  </si>
  <si>
    <t>00650</t>
  </si>
  <si>
    <t>MENA ABAJO</t>
  </si>
  <si>
    <t>04422</t>
  </si>
  <si>
    <t>JOSE RODRIGUEZ PEÑA - LOS PLATANOS</t>
  </si>
  <si>
    <t>04407</t>
  </si>
  <si>
    <t>MARTIN BATISTA FERNANDEZ - LOS BLEOS</t>
  </si>
  <si>
    <t>04484</t>
  </si>
  <si>
    <t>MARCELINO VEGA</t>
  </si>
  <si>
    <t>04408</t>
  </si>
  <si>
    <t>PEDRO OFELIO JIMENEZ NUÑEZ - MASIPEDRO</t>
  </si>
  <si>
    <t>01280</t>
  </si>
  <si>
    <t>HOZARO</t>
  </si>
  <si>
    <t>01284</t>
  </si>
  <si>
    <t>GINA, LA</t>
  </si>
  <si>
    <t>01278</t>
  </si>
  <si>
    <t>COLON</t>
  </si>
  <si>
    <t>01283</t>
  </si>
  <si>
    <t>BATEY SOLANO</t>
  </si>
  <si>
    <t>04202</t>
  </si>
  <si>
    <t>JUAN FRANCISCO GARCIA FERNANDEZ - EL FUNDO</t>
  </si>
  <si>
    <t>04269</t>
  </si>
  <si>
    <t>INAJE</t>
  </si>
  <si>
    <t>04239</t>
  </si>
  <si>
    <t>RODEO, EL</t>
  </si>
  <si>
    <t>12477</t>
  </si>
  <si>
    <t>07503</t>
  </si>
  <si>
    <t>TV CENTRO LA HORMA</t>
  </si>
  <si>
    <t>02450</t>
  </si>
  <si>
    <t>02424</t>
  </si>
  <si>
    <t>LA YAUTIA</t>
  </si>
  <si>
    <t>02467</t>
  </si>
  <si>
    <t>LOS ARROYOS DE LA HORMA</t>
  </si>
  <si>
    <t>04838</t>
  </si>
  <si>
    <t>LOS ALMENDROS</t>
  </si>
  <si>
    <t>02465</t>
  </si>
  <si>
    <t>LA CIENAGA AL MEDIO</t>
  </si>
  <si>
    <t>02435</t>
  </si>
  <si>
    <t>NARANJAL ABAJO</t>
  </si>
  <si>
    <t>02468</t>
  </si>
  <si>
    <t xml:space="preserve">MANUEL DE REGLA  BAEZ </t>
  </si>
  <si>
    <t>00724</t>
  </si>
  <si>
    <t>BLANCOS, LOS</t>
  </si>
  <si>
    <t>02454</t>
  </si>
  <si>
    <t>R-48</t>
  </si>
  <si>
    <t xml:space="preserve">PRIMARIA EL CALLEJON </t>
  </si>
  <si>
    <t>07496</t>
  </si>
  <si>
    <t>LICEO CALLEJON DE NIZAO</t>
  </si>
  <si>
    <t>00820</t>
  </si>
  <si>
    <t>SAN MARTIN DE PORRES</t>
  </si>
  <si>
    <t>04236</t>
  </si>
  <si>
    <t>JOSE MANUEL LANTIGUA - MATA DE JOBO</t>
  </si>
  <si>
    <t>04241</t>
  </si>
  <si>
    <t>LIMA, LA</t>
  </si>
  <si>
    <t>04240</t>
  </si>
  <si>
    <t>MAGUANITA, LA</t>
  </si>
  <si>
    <t>04244</t>
  </si>
  <si>
    <t>MANUEL ANTONIO TEJADA - LA GUAMA</t>
  </si>
  <si>
    <t>04229</t>
  </si>
  <si>
    <t>MARIA PEREZ TORRES - MATA CLARA</t>
  </si>
  <si>
    <t>04238</t>
  </si>
  <si>
    <t>PUERTA DEL MULO, LA</t>
  </si>
  <si>
    <t>04265</t>
  </si>
  <si>
    <t>VALLECITO, EL</t>
  </si>
  <si>
    <t>04280</t>
  </si>
  <si>
    <t>MESETAS, LAS</t>
  </si>
  <si>
    <t>04423</t>
  </si>
  <si>
    <t>ARROYO TORO ARRIBA</t>
  </si>
  <si>
    <t>04478</t>
  </si>
  <si>
    <t>04392</t>
  </si>
  <si>
    <t>JOSE DE MATA MORONTA - FULA</t>
  </si>
  <si>
    <t>04394</t>
  </si>
  <si>
    <t>FRANCISCO ANIBAL SANCHEZ NUÑEZ - LA COTORRA</t>
  </si>
  <si>
    <t>04395</t>
  </si>
  <si>
    <t>JATUBEY PALERO</t>
  </si>
  <si>
    <t>00749</t>
  </si>
  <si>
    <t>OCACIO SANTANA CARRASCO - OJEDA</t>
  </si>
  <si>
    <t>04755</t>
  </si>
  <si>
    <t>LAS PAJAS</t>
  </si>
  <si>
    <t>00447</t>
  </si>
  <si>
    <t>ARROYO GUAYABO</t>
  </si>
  <si>
    <t>02466</t>
  </si>
  <si>
    <t>BASICA LA HORMA</t>
  </si>
  <si>
    <t>02475</t>
  </si>
  <si>
    <t>APOLINAR SUERO</t>
  </si>
  <si>
    <t>01360</t>
  </si>
  <si>
    <t>ARROYO TABACO</t>
  </si>
  <si>
    <t>01298</t>
  </si>
  <si>
    <t>SESTEADERO, EL</t>
  </si>
  <si>
    <t>01394</t>
  </si>
  <si>
    <t>LIMONCILLAR, EL</t>
  </si>
  <si>
    <t>01307</t>
  </si>
  <si>
    <t>PARCELAS, LAS</t>
  </si>
  <si>
    <t>01306</t>
  </si>
  <si>
    <t>ALTOS DE JOBO DULCE</t>
  </si>
  <si>
    <t>01403</t>
  </si>
  <si>
    <t>KILOMETRO 5</t>
  </si>
  <si>
    <t>01545</t>
  </si>
  <si>
    <t>SITIO, EL</t>
  </si>
  <si>
    <t>01514</t>
  </si>
  <si>
    <t>PALMA HERRADA</t>
  </si>
  <si>
    <t>01520</t>
  </si>
  <si>
    <t>RICARDO DOMINGUEZ ALBINO - RANCHO DE LOS PLATANOS</t>
  </si>
  <si>
    <t>01531</t>
  </si>
  <si>
    <t>02823</t>
  </si>
  <si>
    <t>MARIA ASUNCION ALMANZAR - EL ZANJON</t>
  </si>
  <si>
    <t>02805</t>
  </si>
  <si>
    <t>AGUA FRIA</t>
  </si>
  <si>
    <t>03625</t>
  </si>
  <si>
    <t>CHICHARRONES, LOS</t>
  </si>
  <si>
    <t>03631</t>
  </si>
  <si>
    <t>BATEY SAN FELIPE</t>
  </si>
  <si>
    <t>03624</t>
  </si>
  <si>
    <t>VASCA</t>
  </si>
  <si>
    <t>02937</t>
  </si>
  <si>
    <t>JOSEFA RODRIGUEZ JAVIER PROF-  NOROESTE</t>
  </si>
  <si>
    <t>02945</t>
  </si>
  <si>
    <t>JOSE GARCIA BUENO - ARROYO ZURDIDO</t>
  </si>
  <si>
    <t>02918</t>
  </si>
  <si>
    <t>CARLOS MOLINA TRINIDAD</t>
  </si>
  <si>
    <t>02935</t>
  </si>
  <si>
    <t>LAS VERITAS</t>
  </si>
  <si>
    <t>03469</t>
  </si>
  <si>
    <t>LOMITA, LA</t>
  </si>
  <si>
    <t>03454</t>
  </si>
  <si>
    <t>MARINUELA</t>
  </si>
  <si>
    <t>03464</t>
  </si>
  <si>
    <t>QUEMADO, EL</t>
  </si>
  <si>
    <t>03473</t>
  </si>
  <si>
    <t>SAN KITTS Y NEVIS</t>
  </si>
  <si>
    <t>10508</t>
  </si>
  <si>
    <t>SIERRA, LA</t>
  </si>
  <si>
    <t>03475</t>
  </si>
  <si>
    <t>CARRERAS, LAS</t>
  </si>
  <si>
    <t>03463</t>
  </si>
  <si>
    <t>PEDREGAL, EL</t>
  </si>
  <si>
    <t>00875</t>
  </si>
  <si>
    <t>JIMENEZ</t>
  </si>
  <si>
    <t>00879</t>
  </si>
  <si>
    <t>NEYTA ABAJO</t>
  </si>
  <si>
    <t>00878</t>
  </si>
  <si>
    <t>VALLE SIMON</t>
  </si>
  <si>
    <t>00873</t>
  </si>
  <si>
    <t>VARA DE VACA</t>
  </si>
  <si>
    <t>00874</t>
  </si>
  <si>
    <t>MARIANO CESTERO</t>
  </si>
  <si>
    <t>00493</t>
  </si>
  <si>
    <t xml:space="preserve">CORNELIO MARTINEZ </t>
  </si>
  <si>
    <t>02861</t>
  </si>
  <si>
    <t>ANDRES JAVIER ROSARIO - LOMA DE AGUA</t>
  </si>
  <si>
    <t>02858</t>
  </si>
  <si>
    <t>POMOS, LOS</t>
  </si>
  <si>
    <t>00435</t>
  </si>
  <si>
    <t>RANCHERIA</t>
  </si>
  <si>
    <t>00436</t>
  </si>
  <si>
    <t>GALINDO</t>
  </si>
  <si>
    <t>00449</t>
  </si>
  <si>
    <t>LA CEIBA/REYNALDO DEL CARMEN GARCIA</t>
  </si>
  <si>
    <t>00621</t>
  </si>
  <si>
    <t>AMERICO LUGO HERRERAS - LA GUAMITA</t>
  </si>
  <si>
    <t>00617</t>
  </si>
  <si>
    <t>JACINTO DE LA CONCHA - EL HIGO DE LA CRUZ</t>
  </si>
  <si>
    <t>00622</t>
  </si>
  <si>
    <t>MINERVA ARGENTINA MIRABAL - LOS MOSQUITOS</t>
  </si>
  <si>
    <t>00657</t>
  </si>
  <si>
    <t>ANTONIODUVERGÉ - EL VALLE</t>
  </si>
  <si>
    <t>00661</t>
  </si>
  <si>
    <t>CAONABO - EL COLORADO</t>
  </si>
  <si>
    <t>00519</t>
  </si>
  <si>
    <t>SAJANOA</t>
  </si>
  <si>
    <t>02921</t>
  </si>
  <si>
    <t>AGUSTIN BIENVENIDO VERAS</t>
  </si>
  <si>
    <t>02922</t>
  </si>
  <si>
    <t>GEORGE DICKSON WILLIAMS - LOMA ATRAVEZADA</t>
  </si>
  <si>
    <t>02915</t>
  </si>
  <si>
    <t>JUAN VILORIO PROF-  LA GUAZUMA</t>
  </si>
  <si>
    <t>02899</t>
  </si>
  <si>
    <t>LUISA EMILIA COPLIN - CRUZ, LA</t>
  </si>
  <si>
    <t>02898</t>
  </si>
  <si>
    <t>00846</t>
  </si>
  <si>
    <t>HIPOLITO BILLINI</t>
  </si>
  <si>
    <t>00850</t>
  </si>
  <si>
    <t>ARROYO CAÑA</t>
  </si>
  <si>
    <t>00894</t>
  </si>
  <si>
    <t>MANUEL BUENO</t>
  </si>
  <si>
    <t>00854</t>
  </si>
  <si>
    <t>PALO COLORADO</t>
  </si>
  <si>
    <t>02431</t>
  </si>
  <si>
    <t>BASICA LA CIENAGA</t>
  </si>
  <si>
    <t>01592</t>
  </si>
  <si>
    <t>BASICA CRISTINA BATISTA TAPIA</t>
  </si>
  <si>
    <t>01586</t>
  </si>
  <si>
    <t>ALTAGRACIA BIENVENIDA PEÑA PROF. - LOS PINOS DEL EDEN</t>
  </si>
  <si>
    <t>01584</t>
  </si>
  <si>
    <t>ANGEL FELIZ</t>
  </si>
  <si>
    <t>01585</t>
  </si>
  <si>
    <t>ARCADIO ENCARNACION MONTERO - SABANA REAL</t>
  </si>
  <si>
    <t>01594</t>
  </si>
  <si>
    <t>CABEZA DE RIO</t>
  </si>
  <si>
    <t>01595</t>
  </si>
  <si>
    <t>CARMELO DIAZ - LOS BOLOS</t>
  </si>
  <si>
    <t>01596</t>
  </si>
  <si>
    <t>HERIBERTO RODRIGUEZ - EL MANIEL</t>
  </si>
  <si>
    <t>03613</t>
  </si>
  <si>
    <t>PARCELA # 1</t>
  </si>
  <si>
    <t>03611</t>
  </si>
  <si>
    <t>ESCUELA ESMI ATILANO 1</t>
  </si>
  <si>
    <t>03609</t>
  </si>
  <si>
    <t>PARCELA # 2</t>
  </si>
  <si>
    <t>03608</t>
  </si>
  <si>
    <t>PASO DEL MEDIO</t>
  </si>
  <si>
    <t>00469</t>
  </si>
  <si>
    <t>VIAJAMA</t>
  </si>
  <si>
    <t>04571</t>
  </si>
  <si>
    <t>MANGO LIMPIO</t>
  </si>
  <si>
    <t>04816</t>
  </si>
  <si>
    <t>CABEZU</t>
  </si>
  <si>
    <t>02476</t>
  </si>
  <si>
    <t>ESC. BÁSICA JUAN LUIS</t>
  </si>
  <si>
    <t>00478</t>
  </si>
  <si>
    <t xml:space="preserve">TOMAS DELGADO </t>
  </si>
  <si>
    <t>00465</t>
  </si>
  <si>
    <t xml:space="preserve">CARLOS VARGAS  </t>
  </si>
  <si>
    <t>00556</t>
  </si>
  <si>
    <t>NUESTRA SEÑORA DE LOS REMEDIOS</t>
  </si>
  <si>
    <t>00566</t>
  </si>
  <si>
    <t xml:space="preserve">AMELIA DELGADO PINALES </t>
  </si>
  <si>
    <t>00563</t>
  </si>
  <si>
    <t>JUSTO PINALES - LOS RODRIGUEZ</t>
  </si>
  <si>
    <t>04233</t>
  </si>
  <si>
    <t>F-22</t>
  </si>
  <si>
    <t>PATA DE VACA</t>
  </si>
  <si>
    <t>04212</t>
  </si>
  <si>
    <t>PEDRO CELESTINO CABRERA PEÑA - ESTANCIA VIEJA</t>
  </si>
  <si>
    <t>04247</t>
  </si>
  <si>
    <t>RAMON MARIA PACHECO - LA BRENA</t>
  </si>
  <si>
    <t>04204</t>
  </si>
  <si>
    <t>REYES MARIA VARGAS ESTEVEZ - MONTE LLANO</t>
  </si>
  <si>
    <t>04250</t>
  </si>
  <si>
    <t>SAN JOSE</t>
  </si>
  <si>
    <t>04231</t>
  </si>
  <si>
    <t>CATALINA DE LEON - LA TARANA</t>
  </si>
  <si>
    <t>04234</t>
  </si>
  <si>
    <t>RAMON EMILIO RODRIGUEZ TORRES - LOS CERARRIBA</t>
  </si>
  <si>
    <t>04283</t>
  </si>
  <si>
    <t>PIONIA,  LA</t>
  </si>
  <si>
    <t>04255</t>
  </si>
  <si>
    <t>LEONOR, LA</t>
  </si>
  <si>
    <t>04256</t>
  </si>
  <si>
    <t>AGUACATE, EL</t>
  </si>
  <si>
    <t>04260</t>
  </si>
  <si>
    <t>CIDRA, LA</t>
  </si>
  <si>
    <t>04266</t>
  </si>
  <si>
    <t>LAGUNA DE CENOVI</t>
  </si>
  <si>
    <t>01276</t>
  </si>
  <si>
    <t>BATEY EL PRADO</t>
  </si>
  <si>
    <t>00438</t>
  </si>
  <si>
    <t>00512</t>
  </si>
  <si>
    <t>CRISTOBAL ANTONIO MOREL  G.</t>
  </si>
  <si>
    <t>00546</t>
  </si>
  <si>
    <t>EVANGELISTA MATEO DE VARGAS</t>
  </si>
  <si>
    <t>00492</t>
  </si>
  <si>
    <t xml:space="preserve">RAFAEL MIRANDA </t>
  </si>
  <si>
    <t>00550</t>
  </si>
  <si>
    <t>SAN MIGUEL</t>
  </si>
  <si>
    <t>00535</t>
  </si>
  <si>
    <t>EQUIRINO FERRERAS</t>
  </si>
  <si>
    <t>00537</t>
  </si>
  <si>
    <t>EL HOYITO PALOMINO</t>
  </si>
  <si>
    <t>00551</t>
  </si>
  <si>
    <t>ROSARIO CABALLERO</t>
  </si>
  <si>
    <t>00681</t>
  </si>
  <si>
    <t>PARROQUIAL LA ALTAGRACIA</t>
  </si>
  <si>
    <t>01329</t>
  </si>
  <si>
    <t>R-31</t>
  </si>
  <si>
    <t>PIEDRA BLANCA-#2</t>
  </si>
  <si>
    <t>01302</t>
  </si>
  <si>
    <t>SABANA DEL CUEY</t>
  </si>
  <si>
    <t>00491</t>
  </si>
  <si>
    <t>VICENTE CRUZ VICTORIANO</t>
  </si>
  <si>
    <t>00487</t>
  </si>
  <si>
    <t xml:space="preserve">FRANCISCO GALVAN </t>
  </si>
  <si>
    <t>00552</t>
  </si>
  <si>
    <t xml:space="preserve">AGUSTIN DELGADO SOTO </t>
  </si>
  <si>
    <t>00489</t>
  </si>
  <si>
    <t>ESCUELA PRIMARIA JOSE MERCEDES VICENTE</t>
  </si>
  <si>
    <t>03731</t>
  </si>
  <si>
    <t>ABADESA-BIENVENIDO SALVADOR</t>
  </si>
  <si>
    <t>03730</t>
  </si>
  <si>
    <t>JUAN BURET TORRES - CAÑADA DEL NARANJO</t>
  </si>
  <si>
    <t>03738</t>
  </si>
  <si>
    <t>JOSE MARIA SALCEDO JEREZ - SABANA DEL RIO</t>
  </si>
  <si>
    <t>04397</t>
  </si>
  <si>
    <t>JUAN BOSCH PROF. -  EL ABANÍCO</t>
  </si>
  <si>
    <t>00625</t>
  </si>
  <si>
    <t>MARIA TERESA MIRABAL - BARRANCA</t>
  </si>
  <si>
    <t>06438</t>
  </si>
  <si>
    <t>CENTRO NUEVO PROFESOR JUAN BOSCH</t>
  </si>
  <si>
    <t>10466</t>
  </si>
  <si>
    <t>MANUEL DE JESUS TRONCOSO DE LA CONCHA - ARROYO SECO</t>
  </si>
  <si>
    <t>01599</t>
  </si>
  <si>
    <t>ALTAGRACIA CUEVAS PROF. - BATEY # 8</t>
  </si>
  <si>
    <t>00756</t>
  </si>
  <si>
    <t>EL FONDO DE BENITO MEDRANO</t>
  </si>
  <si>
    <t>00718</t>
  </si>
  <si>
    <t>ANGEL MARIA CUEVA LA SABANA</t>
  </si>
  <si>
    <t>00717</t>
  </si>
  <si>
    <t xml:space="preserve">BELLA VISTA </t>
  </si>
  <si>
    <t>04695</t>
  </si>
  <si>
    <t>EULOGIO MORETA - LA JAGUITA</t>
  </si>
  <si>
    <t>04510</t>
  </si>
  <si>
    <t>COQUITO, EL</t>
  </si>
  <si>
    <t>04500</t>
  </si>
  <si>
    <t>PROYECTO VELASQUEZ</t>
  </si>
  <si>
    <t>02352</t>
  </si>
  <si>
    <t>MANUEL GOYA</t>
  </si>
  <si>
    <t>00713</t>
  </si>
  <si>
    <t>MENCIA</t>
  </si>
  <si>
    <t>00726</t>
  </si>
  <si>
    <t>PEÑALBA</t>
  </si>
  <si>
    <t>00748</t>
  </si>
  <si>
    <t>EUGENIO MEDINA FELIZ - BEJUQUERO</t>
  </si>
  <si>
    <t>02351</t>
  </si>
  <si>
    <t>TRES CHARCOS, LOS</t>
  </si>
  <si>
    <t>01308</t>
  </si>
  <si>
    <t>PEÑA BLANCA</t>
  </si>
  <si>
    <t>01270</t>
  </si>
  <si>
    <t>REPARADERO, EL</t>
  </si>
  <si>
    <t>01275</t>
  </si>
  <si>
    <t>01273</t>
  </si>
  <si>
    <t>PALMILLAS, LAS</t>
  </si>
  <si>
    <t>01309</t>
  </si>
  <si>
    <t>AGUA CLARA</t>
  </si>
  <si>
    <t>01272</t>
  </si>
  <si>
    <t>CANDELARIA, LA</t>
  </si>
  <si>
    <t>01277</t>
  </si>
  <si>
    <t>BATEY GUAIQUIA</t>
  </si>
  <si>
    <t>01316</t>
  </si>
  <si>
    <t>SAN LORENZO</t>
  </si>
  <si>
    <t>00754</t>
  </si>
  <si>
    <t>LANZA, LA</t>
  </si>
  <si>
    <t>00477</t>
  </si>
  <si>
    <t>JOSE ALTAGRACIA FURCAL</t>
  </si>
  <si>
    <t>00774</t>
  </si>
  <si>
    <t>AURA THERMA SUERO FELIZ - HABANERO</t>
  </si>
  <si>
    <t>10522</t>
  </si>
  <si>
    <t>DR. JOSE FRANCISCO PEÑA GOMEZ</t>
  </si>
  <si>
    <t>04631</t>
  </si>
  <si>
    <t>GUAZUMITA</t>
  </si>
  <si>
    <t>04651</t>
  </si>
  <si>
    <t>03295</t>
  </si>
  <si>
    <t>ALTO, EL</t>
  </si>
  <si>
    <t>03496</t>
  </si>
  <si>
    <t>CATANA MATIAS</t>
  </si>
  <si>
    <t>03476</t>
  </si>
  <si>
    <t>CERCADILLOS B, LOS</t>
  </si>
  <si>
    <t>03486</t>
  </si>
  <si>
    <t>COROZAL, EL</t>
  </si>
  <si>
    <t>03490</t>
  </si>
  <si>
    <t>ENEA, LA</t>
  </si>
  <si>
    <t>03440</t>
  </si>
  <si>
    <t>LADRILLOS, LOS</t>
  </si>
  <si>
    <t>03487</t>
  </si>
  <si>
    <t>PANDO, EL</t>
  </si>
  <si>
    <t>03495</t>
  </si>
  <si>
    <t>TRES MANGAS</t>
  </si>
  <si>
    <t>03446</t>
  </si>
  <si>
    <t>YACAHUEQUE</t>
  </si>
  <si>
    <t>03439</t>
  </si>
  <si>
    <t>ACTIVO 20 - 30</t>
  </si>
  <si>
    <t>03484</t>
  </si>
  <si>
    <t>BAITOITA</t>
  </si>
  <si>
    <t>03448</t>
  </si>
  <si>
    <t>CARRERA DE LIMON</t>
  </si>
  <si>
    <t>03450</t>
  </si>
  <si>
    <t>COMEDERO BALLO</t>
  </si>
  <si>
    <t>01521</t>
  </si>
  <si>
    <t>RINCONES, LOS</t>
  </si>
  <si>
    <t>01556</t>
  </si>
  <si>
    <t>PENDA, LA</t>
  </si>
  <si>
    <t>01515</t>
  </si>
  <si>
    <t>MANUEL DE JESUS RODRIGUEZ - LOS BUEYES</t>
  </si>
  <si>
    <t>01519</t>
  </si>
  <si>
    <t>JOSE MARIA HERNANDEZ PROF.</t>
  </si>
  <si>
    <t>01518</t>
  </si>
  <si>
    <t>YAUTIA, LA</t>
  </si>
  <si>
    <t>01542</t>
  </si>
  <si>
    <t>VENTIUNO, LOS</t>
  </si>
  <si>
    <t>01441</t>
  </si>
  <si>
    <t>CAÑAFISTOL</t>
  </si>
  <si>
    <t>01532</t>
  </si>
  <si>
    <t>HOJAS ANCHAS</t>
  </si>
  <si>
    <t>01544</t>
  </si>
  <si>
    <t>PUENTE, LA</t>
  </si>
  <si>
    <t>01517</t>
  </si>
  <si>
    <t>TRATRACES, LOS</t>
  </si>
  <si>
    <t>01555</t>
  </si>
  <si>
    <t>ARROYO BLANCO # 2</t>
  </si>
  <si>
    <t>06754</t>
  </si>
  <si>
    <t>LOS CORAZONES</t>
  </si>
  <si>
    <t>01282</t>
  </si>
  <si>
    <t>ARROYA LUCAS CAMPO</t>
  </si>
  <si>
    <t>02892</t>
  </si>
  <si>
    <t>IGNACIO MARTES GUZMAN</t>
  </si>
  <si>
    <t>02876</t>
  </si>
  <si>
    <t>02868</t>
  </si>
  <si>
    <t>LIMONES # 1, LOS</t>
  </si>
  <si>
    <t>00543</t>
  </si>
  <si>
    <t xml:space="preserve"> LAS CHARCAS NUEVAS</t>
  </si>
  <si>
    <t>00715</t>
  </si>
  <si>
    <t>NARANJAL</t>
  </si>
  <si>
    <t>11166</t>
  </si>
  <si>
    <t>EL INGENIO</t>
  </si>
  <si>
    <t>00801</t>
  </si>
  <si>
    <t>MANIEL, EL</t>
  </si>
  <si>
    <t>13904</t>
  </si>
  <si>
    <t>EL CACHOTE</t>
  </si>
  <si>
    <t>01161</t>
  </si>
  <si>
    <t>LOS RINCONCITOS</t>
  </si>
  <si>
    <t>01205</t>
  </si>
  <si>
    <t>VALLE, EL</t>
  </si>
  <si>
    <t>04585</t>
  </si>
  <si>
    <t>EUGENIO MARIA DE HOSTOS - LOS LIMONES</t>
  </si>
  <si>
    <t>00558</t>
  </si>
  <si>
    <t>01172</t>
  </si>
  <si>
    <t>PATILLA, LA</t>
  </si>
  <si>
    <t>01201</t>
  </si>
  <si>
    <t>BLANCO</t>
  </si>
  <si>
    <t>01254</t>
  </si>
  <si>
    <t>MATADERO</t>
  </si>
  <si>
    <t>01262</t>
  </si>
  <si>
    <t>ROSA LAS PIEDRAS</t>
  </si>
  <si>
    <t>00455</t>
  </si>
  <si>
    <t>MARCELO TAVERAS</t>
  </si>
  <si>
    <t>00464</t>
  </si>
  <si>
    <t>BOCA DE LA MULA</t>
  </si>
  <si>
    <t>00453</t>
  </si>
  <si>
    <t>DEMETRIO MORILLO</t>
  </si>
  <si>
    <t>00456</t>
  </si>
  <si>
    <t>MAXIMILIANO ALCANTARA</t>
  </si>
  <si>
    <t>00549</t>
  </si>
  <si>
    <t>LA CEIBA NUEVA</t>
  </si>
  <si>
    <t>02887</t>
  </si>
  <si>
    <t>ANA CAPELLAN</t>
  </si>
  <si>
    <t>01861</t>
  </si>
  <si>
    <t>LOS ORNES</t>
  </si>
  <si>
    <t>04583</t>
  </si>
  <si>
    <t>LORENZO JIMÉNEZ SANTANA - MALUCO</t>
  </si>
  <si>
    <t>04604</t>
  </si>
  <si>
    <t>GREGORIO AYBAR CONTRERAS - LOS GUINEOS</t>
  </si>
  <si>
    <t>00548</t>
  </si>
  <si>
    <t>06897</t>
  </si>
  <si>
    <t>HOGAR ESCUELA NUEVOS HORIZONTES</t>
  </si>
  <si>
    <t>03485</t>
  </si>
  <si>
    <t>03491</t>
  </si>
  <si>
    <t>MARIA NIEVES ROA MORETA</t>
  </si>
  <si>
    <t>03437</t>
  </si>
  <si>
    <t>ESCONDIDO</t>
  </si>
  <si>
    <t>00841</t>
  </si>
  <si>
    <t>SABANA BARON</t>
  </si>
  <si>
    <t>00849</t>
  </si>
  <si>
    <t>EL CAJUIL</t>
  </si>
  <si>
    <t>00898</t>
  </si>
  <si>
    <t>EL RODEO</t>
  </si>
  <si>
    <t>00891</t>
  </si>
  <si>
    <t>ARROYO DE LA JAGUA</t>
  </si>
  <si>
    <t>00897</t>
  </si>
  <si>
    <t>MATA DE LIMON, LA</t>
  </si>
  <si>
    <t>00895</t>
  </si>
  <si>
    <t>LA JAGUA</t>
  </si>
  <si>
    <t>04826</t>
  </si>
  <si>
    <t>KILOMETRO 23</t>
  </si>
  <si>
    <t>04809</t>
  </si>
  <si>
    <t>LAS CAÑITAS</t>
  </si>
  <si>
    <t>00785</t>
  </si>
  <si>
    <t>JUAN ESTEBAN</t>
  </si>
  <si>
    <t>01573</t>
  </si>
  <si>
    <t>CORNELIA-BOCA DE CACHON</t>
  </si>
  <si>
    <t>01322</t>
  </si>
  <si>
    <t>BASICA ALEMAN</t>
  </si>
  <si>
    <t>04750</t>
  </si>
  <si>
    <t>MARINO CARABALLO RODRIGUEZ CAPOTE</t>
  </si>
  <si>
    <t>04834</t>
  </si>
  <si>
    <t>BATEY PRINGAMOSA</t>
  </si>
  <si>
    <t>04831</t>
  </si>
  <si>
    <t>LAS TOMA</t>
  </si>
  <si>
    <t>01166</t>
  </si>
  <si>
    <t>CANDELON</t>
  </si>
  <si>
    <t>01169</t>
  </si>
  <si>
    <t>CAOBAL, EL</t>
  </si>
  <si>
    <t>01173</t>
  </si>
  <si>
    <t>CUNA, LA</t>
  </si>
  <si>
    <t>01167</t>
  </si>
  <si>
    <t>ANGOSTURA</t>
  </si>
  <si>
    <t>01174</t>
  </si>
  <si>
    <t>GUAZUMAL</t>
  </si>
  <si>
    <t>01189</t>
  </si>
  <si>
    <t>OCTAVIO RAMIREZ DUVAL</t>
  </si>
  <si>
    <t>10133</t>
  </si>
  <si>
    <t>TV CENTRO FRANCISCO SERGIO CASTILLO</t>
  </si>
  <si>
    <t>00599</t>
  </si>
  <si>
    <t>PAGANEL JIMENEZ JIMENEZ - EL MILLO</t>
  </si>
  <si>
    <t>00602</t>
  </si>
  <si>
    <t>PALMA REAL- BOCA DE PALMAR</t>
  </si>
  <si>
    <t>00446</t>
  </si>
  <si>
    <t>LAS YAYITAS</t>
  </si>
  <si>
    <t>13533</t>
  </si>
  <si>
    <t>CENTRO DE EDUCACION- NUTRICION EMAUS</t>
  </si>
  <si>
    <t>04593</t>
  </si>
  <si>
    <t>PEDRO MIR - SABANA LARGA GONZALO</t>
  </si>
  <si>
    <t>04594</t>
  </si>
  <si>
    <t>ERCILIA PEPIN - BATEY ALTAGRACIA</t>
  </si>
  <si>
    <t>04586</t>
  </si>
  <si>
    <t>CABIRMAS, LAS -  VICTOR GARRIDO</t>
  </si>
  <si>
    <t>04590</t>
  </si>
  <si>
    <t>YAYALES, LOS</t>
  </si>
  <si>
    <t>04587</t>
  </si>
  <si>
    <t>LAMBEDERA, LA</t>
  </si>
  <si>
    <t>00502</t>
  </si>
  <si>
    <t>CARRIZAL</t>
  </si>
  <si>
    <t>00532</t>
  </si>
  <si>
    <t xml:space="preserve">LAS TERRERAS/SANTIAGO FIGUEREO (LAS TERRERAS)     </t>
  </si>
  <si>
    <t>00521</t>
  </si>
  <si>
    <t>LA CHINA</t>
  </si>
  <si>
    <t>00523</t>
  </si>
  <si>
    <t>RANCHO DEL PINO</t>
  </si>
  <si>
    <t>00481</t>
  </si>
  <si>
    <t xml:space="preserve">EMILIANO CUSTODIO </t>
  </si>
  <si>
    <t>Instituto Nacional de Bienestar Estudiantil</t>
  </si>
  <si>
    <t xml:space="preserve">Comité de Compras y Contrataciones  </t>
  </si>
  <si>
    <t>Suministro de Raciones Alimenticias del Almuerzo Escolar y su Distribución en los Centros Educativos Públicos durante el período escolar 2021-2022, llevado a cabo por</t>
  </si>
  <si>
    <t>el Instituto Nacional de Bienestar Estudiantil, Ministerio de Educación, Modalidad RURAL y FRONTERIZO, dirigido a Micro, Pequeñas y Medianas Empresas</t>
  </si>
  <si>
    <t>(MIPYMES) nacionales que presenten cocinas instaladas en el Territorio Nacional.</t>
  </si>
  <si>
    <t>(Referencia: INABIE-CCC-LPN 2021-0007).</t>
  </si>
  <si>
    <t>NO.</t>
  </si>
  <si>
    <t>NOMBRE DEL PROVEEDOR</t>
  </si>
  <si>
    <t>CANTIDAD DE CENTROS</t>
  </si>
  <si>
    <t>CANTIDAD DE RACIONES</t>
  </si>
  <si>
    <t>131-46449-1</t>
  </si>
  <si>
    <t>130-84635-9</t>
  </si>
  <si>
    <t>131-69632-5</t>
  </si>
  <si>
    <t>131-11237-4</t>
  </si>
  <si>
    <t>132-26339-1</t>
  </si>
  <si>
    <t>132-27099-1</t>
  </si>
  <si>
    <t>132-27503-9</t>
  </si>
  <si>
    <t>130-95396-1</t>
  </si>
  <si>
    <t>131-71708-1</t>
  </si>
  <si>
    <t>132-25964-5</t>
  </si>
  <si>
    <t>131-88485-7</t>
  </si>
  <si>
    <t>131-07062-2</t>
  </si>
  <si>
    <t>430-27478-1</t>
  </si>
  <si>
    <t>131-14793-3</t>
  </si>
  <si>
    <t>131-71841-8</t>
  </si>
  <si>
    <t>130-99542-7</t>
  </si>
  <si>
    <t>131-44665-5</t>
  </si>
  <si>
    <t>132-19157-9</t>
  </si>
  <si>
    <t>131-12622-7</t>
  </si>
  <si>
    <t>131-15242-2</t>
  </si>
  <si>
    <t>131-70782-3</t>
  </si>
  <si>
    <t>131-89546-8</t>
  </si>
  <si>
    <t>131-75639-5</t>
  </si>
  <si>
    <t>132-29793-8</t>
  </si>
  <si>
    <t>132-26807-5</t>
  </si>
  <si>
    <t>FRAYMER LUGO RAMIREZ</t>
  </si>
  <si>
    <t>130-77022-2</t>
  </si>
  <si>
    <t>131-21504-1</t>
  </si>
  <si>
    <t>131-69604-1</t>
  </si>
  <si>
    <t>132-26235-2</t>
  </si>
  <si>
    <t>132-27501-2</t>
  </si>
  <si>
    <t>132-27444-1</t>
  </si>
  <si>
    <t>132-31607-1</t>
  </si>
  <si>
    <t>132-18096-8</t>
  </si>
  <si>
    <t>131-21176-3</t>
  </si>
  <si>
    <t>131-87757-5</t>
  </si>
  <si>
    <t>131-36729-1</t>
  </si>
  <si>
    <t>131-45219-1</t>
  </si>
  <si>
    <t>131-48888-9</t>
  </si>
  <si>
    <t>076-0014788-3</t>
  </si>
  <si>
    <t>132-30062-9</t>
  </si>
  <si>
    <t xml:space="preserve">JOANGO FOOD SRL </t>
  </si>
  <si>
    <t>132-26234-4</t>
  </si>
  <si>
    <t>JONES SERVICES, SRL</t>
  </si>
  <si>
    <t>130-83157-2</t>
  </si>
  <si>
    <t>131-74472-9</t>
  </si>
  <si>
    <t xml:space="preserve">JOSE RAMON PULA DIAZ </t>
  </si>
  <si>
    <t xml:space="preserve">KENDI JAVIEL SANTOS VERAS </t>
  </si>
  <si>
    <t>130-87700-9</t>
  </si>
  <si>
    <t>131-76344-8</t>
  </si>
  <si>
    <t>131-70923-2</t>
  </si>
  <si>
    <t>010-0111626-6</t>
  </si>
  <si>
    <t>132-31896-1</t>
  </si>
  <si>
    <t>131-17441-8</t>
  </si>
  <si>
    <t>NNOVUS BUSINESS SRL</t>
  </si>
  <si>
    <t>132-06535-2</t>
  </si>
  <si>
    <t>130-57461-8</t>
  </si>
  <si>
    <t xml:space="preserve">ORFELIA GUERRERO MERAN  </t>
  </si>
  <si>
    <t>132-03977-7</t>
  </si>
  <si>
    <t>130-93506-8</t>
  </si>
  <si>
    <t>130-16457-6</t>
  </si>
  <si>
    <t>131-16657-1</t>
  </si>
  <si>
    <t>131-89882-3</t>
  </si>
  <si>
    <t>131-54172-2</t>
  </si>
  <si>
    <t>132-25317-5</t>
  </si>
  <si>
    <t>131-25777-1</t>
  </si>
  <si>
    <t>132-09527-8</t>
  </si>
  <si>
    <t>131-84301-8</t>
  </si>
  <si>
    <t>130-98731-9</t>
  </si>
  <si>
    <t>131-53900-9</t>
  </si>
  <si>
    <t>131-23469-2</t>
  </si>
  <si>
    <t>131-64264-2</t>
  </si>
  <si>
    <t>132-04444-4</t>
  </si>
  <si>
    <t>132-25730-8</t>
  </si>
  <si>
    <t>131-71879-5</t>
  </si>
  <si>
    <t>132-24927-5</t>
  </si>
  <si>
    <t>130-76966-4</t>
  </si>
  <si>
    <t>el Instituto Nacional de Bienestar Estudiantil, Ministerio de Educación, Modalidad FRONTERIZO, dirigido a Micro, Pequeñas y Medianas Empresas</t>
  </si>
  <si>
    <t>el Instituto Nacional de Bienestar Estudiantil, Ministerio de Educación, Modalidad RURAL, dirigido a Micro, Pequeñas y Medianas Empresas</t>
  </si>
  <si>
    <t>Row Labels</t>
  </si>
  <si>
    <t xml:space="preserve">Sum of CANTIDAD DE CENTROS </t>
  </si>
  <si>
    <t>Sum of TOTAL RACIONES2</t>
  </si>
  <si>
    <t>Sum of ACEITE VEGETAL</t>
  </si>
  <si>
    <t>Sum of AJÍES</t>
  </si>
  <si>
    <t>Sum of ATÚN ENLATADO EN ACEITE VEGETAL</t>
  </si>
  <si>
    <t>Sum of AVENA</t>
  </si>
  <si>
    <t xml:space="preserve">Sum of AZÚCAR CREMA </t>
  </si>
  <si>
    <t>Sum of BACALAO</t>
  </si>
  <si>
    <t>Sum of CANELA</t>
  </si>
  <si>
    <t xml:space="preserve">Sum of CEBOLLA </t>
  </si>
  <si>
    <t>Sum of GALLETA SALADA</t>
  </si>
  <si>
    <t>Sum of GUINEO MADURO</t>
  </si>
  <si>
    <t xml:space="preserve">Sum of GUINEOS VERDES </t>
  </si>
  <si>
    <t xml:space="preserve">Sum of HARINA DE MAÍZ </t>
  </si>
  <si>
    <t>Sum of HUEVO</t>
  </si>
  <si>
    <t>Sum of MANTEQUILLA</t>
  </si>
  <si>
    <t>Sum of PAN</t>
  </si>
  <si>
    <t>Sum of PLÁTANO VERDE</t>
  </si>
  <si>
    <t>Sum of QUESO CHEDDAR</t>
  </si>
  <si>
    <t xml:space="preserve">Sum of SAL YODADA </t>
  </si>
  <si>
    <t>Sum of TOMATE</t>
  </si>
  <si>
    <t>Grand Total</t>
  </si>
  <si>
    <t>NOMBRE DEL SUPLIDOR</t>
  </si>
  <si>
    <t>RURAL</t>
  </si>
  <si>
    <t>MENU GENERAL</t>
  </si>
  <si>
    <t>TOTAL ANUAL</t>
  </si>
  <si>
    <t>Count of NOMBRE DEL CENTRO</t>
  </si>
  <si>
    <t>Sum of TOTAL RACIONES</t>
  </si>
  <si>
    <t>Sum of AJÍES CUBANELA</t>
  </si>
  <si>
    <t xml:space="preserve">Sum of ARROZ </t>
  </si>
  <si>
    <t>Sum of ATÚN ENLATADO (ACEITE VEGETAL)</t>
  </si>
  <si>
    <t>Sum of BACALAO (FILLETE)</t>
  </si>
  <si>
    <t>Sum of BERENJENA GRANDE</t>
  </si>
  <si>
    <t>Sum of CODITO</t>
  </si>
  <si>
    <t>Sum of CEBOLLA ROJA</t>
  </si>
  <si>
    <t>Sum of GUANDÚLES VERDES (ENLATADO)</t>
  </si>
  <si>
    <t xml:space="preserve">Sum of MAÍZ </t>
  </si>
  <si>
    <t>Sum of HABICHUELA ROJAS (ENLATADA)</t>
  </si>
  <si>
    <t xml:space="preserve">Sum of PLÁTANO VERDE (GRANDE BARAHONERO) </t>
  </si>
  <si>
    <t>Sum of SARDINA</t>
  </si>
  <si>
    <t>Sum of SAL YODADA</t>
  </si>
  <si>
    <t>Sum of TAYOTA</t>
  </si>
  <si>
    <t xml:space="preserve">Sum of ZANAHORIA </t>
  </si>
  <si>
    <t>CÈDULARNCPASAPORTE2</t>
  </si>
  <si>
    <t>NOMBRECOMERCIAL</t>
  </si>
  <si>
    <t>CÈDULARNCPASAPORTE</t>
  </si>
  <si>
    <t>Column1</t>
  </si>
  <si>
    <t>EMPRESAASEGURADORAOBANCOCOMERCIAL</t>
  </si>
  <si>
    <t>VALORDELAOFERTA</t>
  </si>
  <si>
    <t>VALORDELAPOLIZA</t>
  </si>
  <si>
    <t>RESULTADOPRELIMINAR</t>
  </si>
  <si>
    <t>OBSERVACIÒNPreliminar2</t>
  </si>
  <si>
    <t>131-45494-1</t>
  </si>
  <si>
    <t>SEGUROS APS</t>
  </si>
  <si>
    <t>CUMPLE</t>
  </si>
  <si>
    <t/>
  </si>
  <si>
    <t>DESCALIFICADO</t>
  </si>
  <si>
    <t>El monto de la póliza es insuficiente (está por debajo del 1% del valor de la oferta).</t>
  </si>
  <si>
    <t>SEGUROS PATRIA</t>
  </si>
  <si>
    <t>SEGUROS BANRESERVAS</t>
  </si>
  <si>
    <t>DOMINICANA COMPAÑÍA DE SEGUROS</t>
  </si>
  <si>
    <t>012-0089173-5</t>
  </si>
  <si>
    <t>131-93918-1</t>
  </si>
  <si>
    <t>131-03385-7</t>
  </si>
  <si>
    <t>ALISHA INVERSIONES Y MULTISERVICIOS, SRL.</t>
  </si>
  <si>
    <t>132-23463-4</t>
  </si>
  <si>
    <t>130-70562-3</t>
  </si>
  <si>
    <t>131-65314-6</t>
  </si>
  <si>
    <t>GENERAL DE SEGUROS</t>
  </si>
  <si>
    <t>132-07295-2</t>
  </si>
  <si>
    <t>131-74747-7</t>
  </si>
  <si>
    <t>ARQUIMEGA, S.R.L</t>
  </si>
  <si>
    <t>ASCENSO GROUP, SRL</t>
  </si>
  <si>
    <t>ASOCIACION VEGANA DE SERVICIOS AVES, SRL</t>
  </si>
  <si>
    <t>MULTISEGUROS</t>
  </si>
  <si>
    <t>131-81618-5</t>
  </si>
  <si>
    <t>130-20436-5</t>
  </si>
  <si>
    <t>402-3353438-3</t>
  </si>
  <si>
    <t>COOPERATIVA NACIONAL DE SEGUROS, COOP SEGUROS</t>
  </si>
  <si>
    <t>132-29749-2</t>
  </si>
  <si>
    <t>132-22785-9</t>
  </si>
  <si>
    <t>132-26231-1</t>
  </si>
  <si>
    <t>131-89087-3</t>
  </si>
  <si>
    <t>131-83914-2</t>
  </si>
  <si>
    <t>131-03533-7</t>
  </si>
  <si>
    <t>131-18458-8</t>
  </si>
  <si>
    <t>LA POLIZA PRESENTADA ESTA A NOMBRE DE RAFAEL VENTURA DE LA CRUZ.</t>
  </si>
  <si>
    <t>131-74212-2</t>
  </si>
  <si>
    <t>130-60916-2</t>
  </si>
  <si>
    <t>076-0020344-7</t>
  </si>
  <si>
    <t>130-73203-5</t>
  </si>
  <si>
    <t>131-08428-1</t>
  </si>
  <si>
    <t>131-59094-2</t>
  </si>
  <si>
    <t>131-14922-7</t>
  </si>
  <si>
    <t>131-74095-2</t>
  </si>
  <si>
    <t>130-63193-1</t>
  </si>
  <si>
    <t>132-28548-4</t>
  </si>
  <si>
    <t>130-64867-2</t>
  </si>
  <si>
    <t>132-23726-9</t>
  </si>
  <si>
    <t>SEGUROS HUMANO</t>
  </si>
  <si>
    <t>131-55449-2</t>
  </si>
  <si>
    <t>131-70234-1</t>
  </si>
  <si>
    <t>131-76015-5</t>
  </si>
  <si>
    <t>132-24552-2</t>
  </si>
  <si>
    <t>430-21369-1</t>
  </si>
  <si>
    <t>132-27108-4</t>
  </si>
  <si>
    <t>132-29347-9</t>
  </si>
  <si>
    <t>CYMAD GROUP,SRL.</t>
  </si>
  <si>
    <t>131-53743-1</t>
  </si>
  <si>
    <t>131-91971-5</t>
  </si>
  <si>
    <t>132-17059-8</t>
  </si>
  <si>
    <t>132-26232-8</t>
  </si>
  <si>
    <t>131-69656-2</t>
  </si>
  <si>
    <t>131-15951-6</t>
  </si>
  <si>
    <t>131-75378-7</t>
  </si>
  <si>
    <t>131-22603-5</t>
  </si>
  <si>
    <t>130-70752-9</t>
  </si>
  <si>
    <t>MAPFRE BHD</t>
  </si>
  <si>
    <t>DISTRIBUIDORA HERMANOS RODRIGUEZ REYES, EIRL.</t>
  </si>
  <si>
    <t>131-82813-2</t>
  </si>
  <si>
    <t>132-23454-5</t>
  </si>
  <si>
    <t>132-27475-1</t>
  </si>
  <si>
    <t>132-09794-7</t>
  </si>
  <si>
    <t>132-26765-6</t>
  </si>
  <si>
    <t>130-46227-5</t>
  </si>
  <si>
    <t>131-89598-2</t>
  </si>
  <si>
    <t>010-0009194-0</t>
  </si>
  <si>
    <t>130-79385-9</t>
  </si>
  <si>
    <t>132-26610-2</t>
  </si>
  <si>
    <t>132-31399-2</t>
  </si>
  <si>
    <t>131-20625-5</t>
  </si>
  <si>
    <t>FACTORIA DE MUEBLES DOMINICANOS FMD,S.R.L.</t>
  </si>
  <si>
    <t>132-29184-2</t>
  </si>
  <si>
    <t>FELIZ SANCHEZ SUPLIDORA, SRL.</t>
  </si>
  <si>
    <t>131-53717-2</t>
  </si>
  <si>
    <t>132-22226-1</t>
  </si>
  <si>
    <t>132-07941-8</t>
  </si>
  <si>
    <t>131-39894-4</t>
  </si>
  <si>
    <t>131-88167-1</t>
  </si>
  <si>
    <t>131-53713-8</t>
  </si>
  <si>
    <t>132-27018-5</t>
  </si>
  <si>
    <t>102-33953-8</t>
  </si>
  <si>
    <t>131-07389-1</t>
  </si>
  <si>
    <t>131-51672-6</t>
  </si>
  <si>
    <t>131-76995-2</t>
  </si>
  <si>
    <t>132-08790-9</t>
  </si>
  <si>
    <t>131-70084-5</t>
  </si>
  <si>
    <t>132-19559-2</t>
  </si>
  <si>
    <t>132-14005-2</t>
  </si>
  <si>
    <t>132-10939-2</t>
  </si>
  <si>
    <t>131-72265-2</t>
  </si>
  <si>
    <t>002-0103690-2</t>
  </si>
  <si>
    <t>130-43199-1</t>
  </si>
  <si>
    <t>402-2545058-0</t>
  </si>
  <si>
    <t>131-65887-3</t>
  </si>
  <si>
    <t>130-22264-9</t>
  </si>
  <si>
    <t>131-21502-5</t>
  </si>
  <si>
    <t>131-09953-1</t>
  </si>
  <si>
    <t>132-31228-7</t>
  </si>
  <si>
    <t>132-14812-6</t>
  </si>
  <si>
    <t>132-23791-9</t>
  </si>
  <si>
    <t>131-18084-1</t>
  </si>
  <si>
    <t>132-29696-6</t>
  </si>
  <si>
    <t>131-88038-1</t>
  </si>
  <si>
    <t>130-39584-5</t>
  </si>
  <si>
    <t>132-30838-7</t>
  </si>
  <si>
    <t>131-06306-3</t>
  </si>
  <si>
    <t>132-31401-8</t>
  </si>
  <si>
    <t>130-53913-8</t>
  </si>
  <si>
    <t>130-91894-5</t>
  </si>
  <si>
    <t>130-09538-8</t>
  </si>
  <si>
    <t>No cumple, la poliza depositada pertenece al proceso de Jornada Escolar Extendida.</t>
  </si>
  <si>
    <t>132-22677-1</t>
  </si>
  <si>
    <t>131-72226-1</t>
  </si>
  <si>
    <t>131-40972-5</t>
  </si>
  <si>
    <t>131-88905-2</t>
  </si>
  <si>
    <t>130-55732-2</t>
  </si>
  <si>
    <t>132-14378-7</t>
  </si>
  <si>
    <t>130-38121-6</t>
  </si>
  <si>
    <t>132-21792-6</t>
  </si>
  <si>
    <t>No deposito poliza de seguro, deposito un Registro de Proveedores del Estado.</t>
  </si>
  <si>
    <t>132-29630-3</t>
  </si>
  <si>
    <t>131-26973-7</t>
  </si>
  <si>
    <t>131-04698-3</t>
  </si>
  <si>
    <t>132-07943-4</t>
  </si>
  <si>
    <t>132-26233-6</t>
  </si>
  <si>
    <t>131-70243-2</t>
  </si>
  <si>
    <t>132-22139-7</t>
  </si>
  <si>
    <t>130-27607-2</t>
  </si>
  <si>
    <t>132-23592-4</t>
  </si>
  <si>
    <t>131-52494-1</t>
  </si>
  <si>
    <t>131-34518-2</t>
  </si>
  <si>
    <t>MULTIPROVISIONES DAANROCA, EIRL.</t>
  </si>
  <si>
    <t>132-21394-7</t>
  </si>
  <si>
    <t>132-07928-2</t>
  </si>
  <si>
    <t>131-23372-4</t>
  </si>
  <si>
    <t>130-98106-1</t>
  </si>
  <si>
    <t>131-59238-4</t>
  </si>
  <si>
    <t>130-72115-7</t>
  </si>
  <si>
    <t>132-26529-7</t>
  </si>
  <si>
    <t>130-98883-8</t>
  </si>
  <si>
    <t>132-28054-7</t>
  </si>
  <si>
    <t>130-93142-9</t>
  </si>
  <si>
    <t>130-63295-2</t>
  </si>
  <si>
    <t>PAPELERIA Y SUMINISTROS SVT, SRL</t>
  </si>
  <si>
    <t>131-13596-1</t>
  </si>
  <si>
    <t>132-32264-9</t>
  </si>
  <si>
    <t>130-96698-2</t>
  </si>
  <si>
    <t>131-82853-1</t>
  </si>
  <si>
    <t>130-90607-6</t>
  </si>
  <si>
    <t>132-08124-2</t>
  </si>
  <si>
    <t>132-26926-8</t>
  </si>
  <si>
    <t>101-18000-5</t>
  </si>
  <si>
    <t>131-88494-6</t>
  </si>
  <si>
    <t>132-27711-2</t>
  </si>
  <si>
    <t>132-29391-6</t>
  </si>
  <si>
    <t>132-32129-4</t>
  </si>
  <si>
    <t>132-23479-2</t>
  </si>
  <si>
    <t>132-20624-1</t>
  </si>
  <si>
    <t>132-19791-7</t>
  </si>
  <si>
    <t>131-53715-4</t>
  </si>
  <si>
    <t>131-82339-4</t>
  </si>
  <si>
    <t>130-55347-5</t>
  </si>
  <si>
    <t>132-10062-1</t>
  </si>
  <si>
    <t>131-34519-2</t>
  </si>
  <si>
    <t>131-34523-9</t>
  </si>
  <si>
    <t>130-65927-3</t>
  </si>
  <si>
    <t>131-41564-4</t>
  </si>
  <si>
    <t>131-49927-9</t>
  </si>
  <si>
    <t>132-25852-5</t>
  </si>
  <si>
    <t>SUPERMERCADO EL AHORRO LP, SRL</t>
  </si>
  <si>
    <t>132-05976-1</t>
  </si>
  <si>
    <t>132-27025-8</t>
  </si>
  <si>
    <t>132-16924-7</t>
  </si>
  <si>
    <t>131-89488-7</t>
  </si>
  <si>
    <t>101-73394-2</t>
  </si>
  <si>
    <t>SUPLIDORA INSTITUCIONAL MARTE Y FIGUEREO, SRL.</t>
  </si>
  <si>
    <t>131-77100-9</t>
  </si>
  <si>
    <t>132-07211-1</t>
  </si>
  <si>
    <t>132-06621-9</t>
  </si>
  <si>
    <t>SUPLIDORES HERSARAHALEX, SRL</t>
  </si>
  <si>
    <t>132-27305-2</t>
  </si>
  <si>
    <t>101-86078-2</t>
  </si>
  <si>
    <t>131-88387-7</t>
  </si>
  <si>
    <t>131-11930-1</t>
  </si>
  <si>
    <t>132-17180-2</t>
  </si>
  <si>
    <t>131-66638-8</t>
  </si>
  <si>
    <t>131-09064-8</t>
  </si>
  <si>
    <t>131-04558-8</t>
  </si>
  <si>
    <t>YNCAR DELICATENSE &amp; BUFFET, SRL</t>
  </si>
  <si>
    <t>131-28672-2</t>
  </si>
  <si>
    <t>132-22655-2</t>
  </si>
  <si>
    <t>131-16979-1</t>
  </si>
  <si>
    <t>Total</t>
  </si>
  <si>
    <t>DESCALIFICADOS</t>
  </si>
  <si>
    <t>TOTAL</t>
  </si>
  <si>
    <t>NOMBRE COMERCIAL</t>
  </si>
  <si>
    <t>CÈDULA / RNC / PASAPORTE</t>
  </si>
  <si>
    <t>EMPRESA ASEGURADORA O BANCO COMERCIAL</t>
  </si>
  <si>
    <t>VALOR DE LA OFERTA</t>
  </si>
  <si>
    <t>VALOR DE LA POLIZA</t>
  </si>
  <si>
    <t>DIFERENCIA DEL VALOR DE LA PÓLIZA</t>
  </si>
  <si>
    <t>RESULTADO PRELIMINAR</t>
  </si>
  <si>
    <t>OBSERVACION</t>
  </si>
  <si>
    <t>AMALIA PIÑA GONZALEZ</t>
  </si>
  <si>
    <t>01200525788</t>
  </si>
  <si>
    <t>MODALIDAD DE SERVICIO</t>
  </si>
  <si>
    <t>DESAYUNO</t>
  </si>
  <si>
    <t>ALMUERZO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</si>
</sst>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_-* #,##0.00\ _€_-;\-* #,##0.00\ _€_-;_-* &quot;-&quot;??\ _€_-;_-@_-"/>
    <numFmt numFmtId="165" formatCode="#,###.#0;\-#,###.#0;0.00"/>
    <numFmt numFmtId="166" formatCode="&quot;$&quot;#,##0.00"/>
    <numFmt numFmtId="167" formatCode="\A\C\P\0000"/>
  </numFmts>
  <fonts count="28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sz val="9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Arial"/>
      <family val="2"/>
    </font>
    <font>
      <b/>
      <sz val="11"/>
      <color rgb="FFFF0000"/>
      <name val="Calibri"/>
      <family val="2"/>
      <scheme val="minor"/>
    </font>
    <font>
      <b/>
      <sz val="12"/>
      <name val="Calibri"/>
      <family val="2"/>
      <scheme val="minor"/>
    </font>
    <font>
      <sz val="12"/>
      <name val="Calibri"/>
      <family val="2"/>
      <scheme val="minor"/>
    </font>
    <font>
      <b/>
      <sz val="11"/>
      <name val="Calibri"/>
      <family val="2"/>
      <scheme val="minor"/>
    </font>
    <font>
      <b/>
      <sz val="12"/>
      <color rgb="FF000000"/>
      <name val="Calibri"/>
      <family val="2"/>
    </font>
    <font>
      <sz val="10"/>
      <color rgb="FFFF000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name val="Arial"/>
      <family val="2"/>
    </font>
    <font>
      <b/>
      <sz val="11"/>
      <color theme="9" tint="0.39997558519241921"/>
      <name val="Calibri"/>
      <family val="2"/>
      <scheme val="minor"/>
    </font>
    <font>
      <b/>
      <sz val="12"/>
      <name val="Calibri"/>
      <family val="2"/>
    </font>
  </fonts>
  <fills count="20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8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002060"/>
        <bgColor indexed="64"/>
      </patternFill>
    </fill>
    <fill>
      <patternFill patternType="solid">
        <fgColor theme="1"/>
        <bgColor theme="4" tint="0.79998168889431442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 tint="0.59999389629810485"/>
        <bgColor indexed="64"/>
      </patternFill>
    </fill>
  </fills>
  <borders count="29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medium">
        <color rgb="FFDDDDDD"/>
      </left>
      <right style="medium">
        <color rgb="FFDDDDDD"/>
      </right>
      <top style="medium">
        <color rgb="FFDDDDDD"/>
      </top>
      <bottom style="medium">
        <color rgb="FFDDDDDD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</borders>
  <cellStyleXfs count="5">
    <xf numFmtId="0" fontId="0" fillId="0" borderId="0"/>
    <xf numFmtId="43" fontId="7" fillId="0" borderId="0" applyFont="0" applyFill="0" applyBorder="0" applyAlignment="0" applyProtection="0"/>
    <xf numFmtId="0" fontId="10" fillId="3" borderId="0" applyNumberFormat="0" applyBorder="0" applyAlignment="0" applyProtection="0"/>
    <xf numFmtId="164" fontId="7" fillId="0" borderId="0" applyFont="0" applyFill="0" applyBorder="0" applyAlignment="0" applyProtection="0"/>
    <xf numFmtId="0" fontId="21" fillId="13" borderId="0" applyNumberFormat="0" applyBorder="0" applyAlignment="0" applyProtection="0"/>
  </cellStyleXfs>
  <cellXfs count="226">
    <xf numFmtId="0" fontId="0" fillId="0" borderId="0" xfId="0"/>
    <xf numFmtId="49" fontId="1" fillId="2" borderId="1" xfId="0" applyNumberFormat="1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 wrapText="1"/>
    </xf>
    <xf numFmtId="2" fontId="1" fillId="2" borderId="2" xfId="0" applyNumberFormat="1" applyFont="1" applyFill="1" applyBorder="1" applyAlignment="1">
      <alignment horizontal="center" vertical="center" wrapText="1"/>
    </xf>
    <xf numFmtId="3" fontId="1" fillId="2" borderId="2" xfId="0" applyNumberFormat="1" applyFont="1" applyFill="1" applyBorder="1" applyAlignment="1">
      <alignment horizontal="center" vertical="center" wrapText="1"/>
    </xf>
    <xf numFmtId="3" fontId="1" fillId="2" borderId="3" xfId="0" applyNumberFormat="1" applyFont="1" applyFill="1" applyBorder="1" applyAlignment="1">
      <alignment horizontal="center" vertical="center" wrapText="1"/>
    </xf>
    <xf numFmtId="2" fontId="2" fillId="0" borderId="4" xfId="0" applyNumberFormat="1" applyFont="1" applyBorder="1" applyAlignment="1">
      <alignment horizontal="left" vertical="center"/>
    </xf>
    <xf numFmtId="1" fontId="0" fillId="0" borderId="4" xfId="0" applyNumberFormat="1" applyBorder="1" applyAlignment="1">
      <alignment horizontal="center" vertical="center"/>
    </xf>
    <xf numFmtId="49" fontId="2" fillId="0" borderId="5" xfId="0" applyNumberFormat="1" applyFont="1" applyBorder="1" applyAlignment="1">
      <alignment horizontal="center" vertical="center"/>
    </xf>
    <xf numFmtId="1" fontId="0" fillId="0" borderId="5" xfId="0" applyNumberForma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3" fontId="2" fillId="0" borderId="5" xfId="0" applyNumberFormat="1" applyFont="1" applyBorder="1" applyAlignment="1">
      <alignment horizontal="center" vertical="center"/>
    </xf>
    <xf numFmtId="49" fontId="0" fillId="0" borderId="5" xfId="0" applyNumberFormat="1" applyBorder="1" applyAlignment="1">
      <alignment horizontal="center" vertical="center"/>
    </xf>
    <xf numFmtId="49" fontId="0" fillId="0" borderId="8" xfId="0" applyNumberFormat="1" applyBorder="1" applyAlignment="1">
      <alignment horizontal="center" vertical="center"/>
    </xf>
    <xf numFmtId="1" fontId="0" fillId="0" borderId="9" xfId="0" applyNumberFormat="1" applyBorder="1" applyAlignment="1">
      <alignment horizontal="center" vertical="center"/>
    </xf>
    <xf numFmtId="49" fontId="2" fillId="0" borderId="8" xfId="0" applyNumberFormat="1" applyFont="1" applyBorder="1" applyAlignment="1">
      <alignment horizontal="center" vertical="center"/>
    </xf>
    <xf numFmtId="3" fontId="2" fillId="0" borderId="9" xfId="0" applyNumberFormat="1" applyFont="1" applyBorder="1" applyAlignment="1">
      <alignment horizontal="center" vertical="center"/>
    </xf>
    <xf numFmtId="1" fontId="3" fillId="0" borderId="5" xfId="0" applyNumberFormat="1" applyFont="1" applyBorder="1" applyAlignment="1">
      <alignment horizontal="center" vertical="center"/>
    </xf>
    <xf numFmtId="49" fontId="5" fillId="0" borderId="5" xfId="0" applyNumberFormat="1" applyFont="1" applyBorder="1" applyAlignment="1">
      <alignment horizontal="center" vertical="center"/>
    </xf>
    <xf numFmtId="1" fontId="6" fillId="0" borderId="5" xfId="0" applyNumberFormat="1" applyFont="1" applyBorder="1" applyAlignment="1">
      <alignment horizontal="center" vertical="center"/>
    </xf>
    <xf numFmtId="49" fontId="4" fillId="0" borderId="5" xfId="0" applyNumberFormat="1" applyFont="1" applyBorder="1" applyAlignment="1">
      <alignment horizontal="center" vertical="center"/>
    </xf>
    <xf numFmtId="49" fontId="5" fillId="0" borderId="8" xfId="0" applyNumberFormat="1" applyFont="1" applyBorder="1" applyAlignment="1">
      <alignment horizontal="center" vertical="center"/>
    </xf>
    <xf numFmtId="3" fontId="5" fillId="0" borderId="5" xfId="0" applyNumberFormat="1" applyFont="1" applyBorder="1" applyAlignment="1">
      <alignment horizontal="center" vertical="center"/>
    </xf>
    <xf numFmtId="3" fontId="2" fillId="0" borderId="8" xfId="0" applyNumberFormat="1" applyFont="1" applyBorder="1" applyAlignment="1">
      <alignment horizontal="center" vertical="center"/>
    </xf>
    <xf numFmtId="1" fontId="0" fillId="0" borderId="8" xfId="0" applyNumberFormat="1" applyBorder="1" applyAlignment="1">
      <alignment horizontal="center" vertical="center"/>
    </xf>
    <xf numFmtId="49" fontId="0" fillId="0" borderId="11" xfId="0" applyNumberFormat="1" applyBorder="1" applyAlignment="1">
      <alignment horizontal="center" vertical="center" wrapText="1"/>
    </xf>
    <xf numFmtId="0" fontId="0" fillId="0" borderId="5" xfId="0" applyBorder="1" applyAlignment="1">
      <alignment horizontal="left"/>
    </xf>
    <xf numFmtId="0" fontId="0" fillId="0" borderId="4" xfId="0" applyBorder="1" applyAlignment="1">
      <alignment horizontal="center"/>
    </xf>
    <xf numFmtId="0" fontId="4" fillId="0" borderId="4" xfId="0" applyFont="1" applyBorder="1" applyAlignment="1">
      <alignment horizontal="center"/>
    </xf>
    <xf numFmtId="49" fontId="0" fillId="0" borderId="13" xfId="0" applyNumberFormat="1" applyBorder="1" applyAlignment="1">
      <alignment horizontal="center" vertical="center" wrapText="1"/>
    </xf>
    <xf numFmtId="3" fontId="0" fillId="0" borderId="5" xfId="1" applyNumberFormat="1" applyFont="1" applyFill="1" applyBorder="1" applyAlignment="1">
      <alignment horizontal="center" vertical="center" wrapText="1"/>
    </xf>
    <xf numFmtId="0" fontId="4" fillId="0" borderId="5" xfId="0" applyFont="1" applyBorder="1" applyAlignment="1">
      <alignment horizontal="center"/>
    </xf>
    <xf numFmtId="3" fontId="0" fillId="0" borderId="5" xfId="0" applyNumberFormat="1" applyBorder="1" applyAlignment="1">
      <alignment horizontal="center" vertical="center" wrapText="1"/>
    </xf>
    <xf numFmtId="49" fontId="0" fillId="0" borderId="13" xfId="0" applyNumberFormat="1" applyBorder="1" applyAlignment="1">
      <alignment horizontal="center" wrapText="1"/>
    </xf>
    <xf numFmtId="3" fontId="0" fillId="0" borderId="5" xfId="0" applyNumberFormat="1" applyBorder="1" applyAlignment="1">
      <alignment horizontal="center" vertical="center"/>
    </xf>
    <xf numFmtId="3" fontId="0" fillId="0" borderId="5" xfId="1" applyNumberFormat="1" applyFont="1" applyFill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5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0" fontId="9" fillId="4" borderId="5" xfId="0" applyFont="1" applyFill="1" applyBorder="1" applyAlignment="1">
      <alignment horizontal="center"/>
    </xf>
    <xf numFmtId="0" fontId="0" fillId="0" borderId="0" xfId="0" pivotButton="1"/>
    <xf numFmtId="49" fontId="0" fillId="0" borderId="4" xfId="0" applyNumberFormat="1" applyBorder="1" applyAlignment="1">
      <alignment horizontal="center" vertical="center" wrapText="1"/>
    </xf>
    <xf numFmtId="49" fontId="2" fillId="0" borderId="13" xfId="0" applyNumberFormat="1" applyFont="1" applyBorder="1" applyAlignment="1">
      <alignment horizontal="center" vertical="center"/>
    </xf>
    <xf numFmtId="49" fontId="0" fillId="0" borderId="5" xfId="0" applyNumberFormat="1" applyBorder="1" applyAlignment="1">
      <alignment horizontal="center" vertical="center" wrapText="1"/>
    </xf>
    <xf numFmtId="49" fontId="0" fillId="0" borderId="5" xfId="0" applyNumberFormat="1" applyBorder="1" applyAlignment="1">
      <alignment horizontal="center" wrapText="1"/>
    </xf>
    <xf numFmtId="49" fontId="5" fillId="0" borderId="13" xfId="0" applyNumberFormat="1" applyFont="1" applyBorder="1" applyAlignment="1">
      <alignment horizontal="center" vertical="center"/>
    </xf>
    <xf numFmtId="49" fontId="0" fillId="0" borderId="8" xfId="0" applyNumberFormat="1" applyBorder="1" applyAlignment="1">
      <alignment horizontal="center" vertical="center" wrapText="1"/>
    </xf>
    <xf numFmtId="49" fontId="0" fillId="0" borderId="13" xfId="0" applyNumberFormat="1" applyBorder="1" applyAlignment="1">
      <alignment horizontal="center" vertical="center"/>
    </xf>
    <xf numFmtId="49" fontId="0" fillId="0" borderId="14" xfId="0" applyNumberFormat="1" applyBorder="1" applyAlignment="1">
      <alignment horizontal="center" vertical="center"/>
    </xf>
    <xf numFmtId="49" fontId="2" fillId="0" borderId="13" xfId="0" applyNumberFormat="1" applyFont="1" applyBorder="1" applyAlignment="1">
      <alignment horizontal="center"/>
    </xf>
    <xf numFmtId="49" fontId="0" fillId="0" borderId="8" xfId="0" applyNumberFormat="1" applyBorder="1" applyAlignment="1">
      <alignment horizontal="center" wrapText="1"/>
    </xf>
    <xf numFmtId="0" fontId="0" fillId="0" borderId="4" xfId="0" applyBorder="1" applyAlignment="1">
      <alignment horizontal="left"/>
    </xf>
    <xf numFmtId="2" fontId="2" fillId="0" borderId="5" xfId="0" applyNumberFormat="1" applyFont="1" applyBorder="1" applyAlignment="1">
      <alignment horizontal="left" vertical="center"/>
    </xf>
    <xf numFmtId="3" fontId="0" fillId="0" borderId="4" xfId="0" applyNumberFormat="1" applyBorder="1" applyAlignment="1">
      <alignment horizontal="center" vertical="center" wrapText="1"/>
    </xf>
    <xf numFmtId="3" fontId="2" fillId="0" borderId="6" xfId="0" applyNumberFormat="1" applyFont="1" applyBorder="1" applyAlignment="1">
      <alignment horizontal="center" vertical="center"/>
    </xf>
    <xf numFmtId="1" fontId="0" fillId="0" borderId="15" xfId="0" applyNumberFormat="1" applyBorder="1" applyAlignment="1">
      <alignment horizontal="center" vertical="center"/>
    </xf>
    <xf numFmtId="3" fontId="0" fillId="0" borderId="6" xfId="0" applyNumberFormat="1" applyBorder="1" applyAlignment="1">
      <alignment horizontal="center" vertical="center" wrapText="1"/>
    </xf>
    <xf numFmtId="3" fontId="0" fillId="0" borderId="7" xfId="0" applyNumberFormat="1" applyBorder="1" applyAlignment="1">
      <alignment horizontal="center" vertical="center" wrapText="1"/>
    </xf>
    <xf numFmtId="3" fontId="0" fillId="0" borderId="9" xfId="0" applyNumberFormat="1" applyBorder="1" applyAlignment="1">
      <alignment horizontal="center" vertical="center" wrapText="1"/>
    </xf>
    <xf numFmtId="3" fontId="0" fillId="0" borderId="8" xfId="0" applyNumberFormat="1" applyBorder="1" applyAlignment="1">
      <alignment horizontal="center" vertical="center" wrapText="1"/>
    </xf>
    <xf numFmtId="3" fontId="4" fillId="0" borderId="8" xfId="0" applyNumberFormat="1" applyFont="1" applyBorder="1" applyAlignment="1">
      <alignment horizontal="center" vertical="center"/>
    </xf>
    <xf numFmtId="3" fontId="0" fillId="0" borderId="8" xfId="1" applyNumberFormat="1" applyFont="1" applyFill="1" applyBorder="1" applyAlignment="1">
      <alignment horizontal="center" vertical="center" wrapText="1"/>
    </xf>
    <xf numFmtId="3" fontId="0" fillId="0" borderId="9" xfId="0" applyNumberFormat="1" applyBorder="1" applyAlignment="1">
      <alignment horizontal="center" vertical="center"/>
    </xf>
    <xf numFmtId="3" fontId="0" fillId="0" borderId="4" xfId="1" applyNumberFormat="1" applyFont="1" applyFill="1" applyBorder="1" applyAlignment="1">
      <alignment horizontal="center" vertical="center" wrapText="1"/>
    </xf>
    <xf numFmtId="1" fontId="6" fillId="0" borderId="8" xfId="0" applyNumberFormat="1" applyFont="1" applyBorder="1" applyAlignment="1">
      <alignment horizontal="center" vertical="center"/>
    </xf>
    <xf numFmtId="1" fontId="0" fillId="0" borderId="12" xfId="0" applyNumberFormat="1" applyBorder="1" applyAlignment="1">
      <alignment horizontal="center" vertical="center"/>
    </xf>
    <xf numFmtId="0" fontId="2" fillId="0" borderId="5" xfId="0" applyFont="1" applyBorder="1" applyAlignment="1">
      <alignment horizontal="center"/>
    </xf>
    <xf numFmtId="0" fontId="2" fillId="0" borderId="5" xfId="0" applyFont="1" applyBorder="1" applyAlignment="1">
      <alignment horizontal="center" vertical="top" wrapText="1"/>
    </xf>
    <xf numFmtId="0" fontId="0" fillId="0" borderId="5" xfId="0" applyBorder="1" applyAlignment="1">
      <alignment horizontal="center" vertical="center" wrapText="1"/>
    </xf>
    <xf numFmtId="0" fontId="0" fillId="0" borderId="5" xfId="0" applyBorder="1" applyAlignment="1">
      <alignment horizontal="center" wrapText="1"/>
    </xf>
    <xf numFmtId="0" fontId="2" fillId="0" borderId="4" xfId="0" applyFont="1" applyBorder="1" applyAlignment="1">
      <alignment horizontal="center"/>
    </xf>
    <xf numFmtId="0" fontId="2" fillId="0" borderId="5" xfId="0" applyFont="1" applyBorder="1" applyAlignment="1">
      <alignment horizontal="center" wrapText="1"/>
    </xf>
    <xf numFmtId="0" fontId="0" fillId="0" borderId="4" xfId="0" applyBorder="1" applyAlignment="1">
      <alignment horizontal="center" vertical="center"/>
    </xf>
    <xf numFmtId="0" fontId="11" fillId="5" borderId="5" xfId="0" applyFont="1" applyFill="1" applyBorder="1" applyAlignment="1">
      <alignment horizontal="left" vertical="center" wrapText="1"/>
    </xf>
    <xf numFmtId="0" fontId="11" fillId="0" borderId="5" xfId="0" applyFont="1" applyBorder="1" applyAlignment="1">
      <alignment wrapText="1"/>
    </xf>
    <xf numFmtId="0" fontId="8" fillId="0" borderId="0" xfId="0" applyFont="1"/>
    <xf numFmtId="43" fontId="0" fillId="0" borderId="0" xfId="1" applyFont="1"/>
    <xf numFmtId="0" fontId="10" fillId="3" borderId="5" xfId="2" applyBorder="1" applyAlignment="1">
      <alignment horizontal="center"/>
    </xf>
    <xf numFmtId="43" fontId="0" fillId="0" borderId="5" xfId="1" applyFont="1" applyBorder="1"/>
    <xf numFmtId="43" fontId="8" fillId="0" borderId="5" xfId="1" applyFont="1" applyBorder="1"/>
    <xf numFmtId="164" fontId="0" fillId="0" borderId="0" xfId="0" applyNumberFormat="1"/>
    <xf numFmtId="0" fontId="10" fillId="3" borderId="16" xfId="2" applyBorder="1" applyAlignment="1">
      <alignment horizontal="center"/>
    </xf>
    <xf numFmtId="0" fontId="10" fillId="3" borderId="10" xfId="2" applyBorder="1" applyAlignment="1">
      <alignment horizontal="center"/>
    </xf>
    <xf numFmtId="2" fontId="1" fillId="7" borderId="5" xfId="0" applyNumberFormat="1" applyFont="1" applyFill="1" applyBorder="1" applyAlignment="1">
      <alignment horizontal="center" vertical="center" wrapText="1"/>
    </xf>
    <xf numFmtId="2" fontId="1" fillId="7" borderId="5" xfId="0" applyNumberFormat="1" applyFont="1" applyFill="1" applyBorder="1" applyAlignment="1">
      <alignment horizontal="right" vertical="center" wrapText="1"/>
    </xf>
    <xf numFmtId="2" fontId="16" fillId="7" borderId="5" xfId="0" applyNumberFormat="1" applyFont="1" applyFill="1" applyBorder="1" applyAlignment="1">
      <alignment horizontal="right" vertical="center" wrapText="1"/>
    </xf>
    <xf numFmtId="2" fontId="1" fillId="7" borderId="6" xfId="0" applyNumberFormat="1" applyFont="1" applyFill="1" applyBorder="1" applyAlignment="1">
      <alignment horizontal="right" vertical="center" wrapText="1"/>
    </xf>
    <xf numFmtId="0" fontId="11" fillId="5" borderId="4" xfId="0" applyFont="1" applyFill="1" applyBorder="1" applyAlignment="1">
      <alignment horizontal="left" vertical="center" wrapText="1"/>
    </xf>
    <xf numFmtId="0" fontId="11" fillId="0" borderId="4" xfId="0" applyFont="1" applyBorder="1" applyAlignment="1">
      <alignment wrapText="1"/>
    </xf>
    <xf numFmtId="3" fontId="0" fillId="0" borderId="7" xfId="1" applyNumberFormat="1" applyFont="1" applyFill="1" applyBorder="1" applyAlignment="1">
      <alignment horizontal="center" vertical="center" wrapText="1"/>
    </xf>
    <xf numFmtId="3" fontId="0" fillId="0" borderId="9" xfId="1" applyNumberFormat="1" applyFont="1" applyFill="1" applyBorder="1" applyAlignment="1">
      <alignment horizontal="center" vertical="center" wrapText="1"/>
    </xf>
    <xf numFmtId="3" fontId="0" fillId="0" borderId="6" xfId="1" applyNumberFormat="1" applyFont="1" applyFill="1" applyBorder="1" applyAlignment="1">
      <alignment horizontal="center" vertical="center" wrapText="1"/>
    </xf>
    <xf numFmtId="49" fontId="2" fillId="0" borderId="8" xfId="0" applyNumberFormat="1" applyFont="1" applyBorder="1" applyAlignment="1">
      <alignment horizontal="center"/>
    </xf>
    <xf numFmtId="1" fontId="0" fillId="0" borderId="6" xfId="0" applyNumberFormat="1" applyBorder="1" applyAlignment="1">
      <alignment horizontal="center" vertical="center"/>
    </xf>
    <xf numFmtId="3" fontId="5" fillId="0" borderId="9" xfId="0" applyNumberFormat="1" applyFont="1" applyBorder="1" applyAlignment="1">
      <alignment horizontal="center" vertical="center"/>
    </xf>
    <xf numFmtId="1" fontId="6" fillId="0" borderId="9" xfId="0" applyNumberFormat="1" applyFont="1" applyBorder="1" applyAlignment="1">
      <alignment horizontal="center" vertical="center"/>
    </xf>
    <xf numFmtId="3" fontId="4" fillId="0" borderId="5" xfId="0" applyNumberFormat="1" applyFont="1" applyBorder="1" applyAlignment="1">
      <alignment horizontal="center" vertical="center"/>
    </xf>
    <xf numFmtId="49" fontId="2" fillId="0" borderId="4" xfId="0" applyNumberFormat="1" applyFont="1" applyBorder="1" applyAlignment="1">
      <alignment horizontal="center" vertical="center"/>
    </xf>
    <xf numFmtId="49" fontId="0" fillId="0" borderId="4" xfId="0" applyNumberFormat="1" applyBorder="1" applyAlignment="1">
      <alignment horizontal="center" vertical="center"/>
    </xf>
    <xf numFmtId="49" fontId="2" fillId="0" borderId="5" xfId="0" applyNumberFormat="1" applyFont="1" applyBorder="1" applyAlignment="1">
      <alignment horizontal="center"/>
    </xf>
    <xf numFmtId="3" fontId="2" fillId="0" borderId="7" xfId="0" applyNumberFormat="1" applyFont="1" applyBorder="1" applyAlignment="1">
      <alignment horizontal="center" vertical="center"/>
    </xf>
    <xf numFmtId="0" fontId="15" fillId="6" borderId="5" xfId="0" applyFont="1" applyFill="1" applyBorder="1" applyAlignment="1">
      <alignment horizontal="center" vertical="center" wrapText="1" shrinkToFit="1"/>
    </xf>
    <xf numFmtId="43" fontId="15" fillId="6" borderId="5" xfId="1" applyFont="1" applyFill="1" applyBorder="1" applyAlignment="1">
      <alignment horizontal="center" vertical="center" wrapText="1" shrinkToFit="1"/>
    </xf>
    <xf numFmtId="0" fontId="3" fillId="0" borderId="5" xfId="0" applyFont="1" applyBorder="1" applyAlignment="1">
      <alignment horizontal="left"/>
    </xf>
    <xf numFmtId="0" fontId="17" fillId="0" borderId="5" xfId="0" applyFont="1" applyBorder="1" applyAlignment="1">
      <alignment horizontal="left"/>
    </xf>
    <xf numFmtId="0" fontId="2" fillId="0" borderId="0" xfId="0" applyFont="1" applyAlignment="1">
      <alignment horizontal="center" vertical="center" wrapText="1"/>
    </xf>
    <xf numFmtId="0" fontId="0" fillId="0" borderId="0" xfId="0" applyAlignment="1">
      <alignment vertical="center"/>
    </xf>
    <xf numFmtId="0" fontId="4" fillId="0" borderId="0" xfId="0" applyFont="1" applyAlignment="1">
      <alignment horizontal="center" vertical="center"/>
    </xf>
    <xf numFmtId="0" fontId="2" fillId="0" borderId="0" xfId="0" applyFont="1" applyAlignment="1">
      <alignment vertical="center" wrapText="1"/>
    </xf>
    <xf numFmtId="0" fontId="4" fillId="0" borderId="0" xfId="0" applyFont="1" applyAlignment="1">
      <alignment vertical="center"/>
    </xf>
    <xf numFmtId="0" fontId="4" fillId="0" borderId="0" xfId="0" applyFont="1" applyAlignment="1">
      <alignment vertical="center" wrapText="1"/>
    </xf>
    <xf numFmtId="165" fontId="4" fillId="0" borderId="0" xfId="0" applyNumberFormat="1" applyFont="1" applyAlignment="1">
      <alignment vertical="center"/>
    </xf>
    <xf numFmtId="0" fontId="2" fillId="0" borderId="17" xfId="0" applyFont="1" applyBorder="1" applyAlignment="1">
      <alignment vertical="center" wrapText="1"/>
    </xf>
    <xf numFmtId="0" fontId="0" fillId="0" borderId="0" xfId="0" applyAlignment="1">
      <alignment vertical="center" wrapText="1"/>
    </xf>
    <xf numFmtId="0" fontId="18" fillId="9" borderId="5" xfId="0" applyFont="1" applyFill="1" applyBorder="1" applyAlignment="1">
      <alignment vertical="center" wrapText="1"/>
    </xf>
    <xf numFmtId="0" fontId="18" fillId="9" borderId="5" xfId="0" applyFont="1" applyFill="1" applyBorder="1" applyAlignment="1">
      <alignment vertical="center"/>
    </xf>
    <xf numFmtId="0" fontId="18" fillId="9" borderId="8" xfId="0" applyFont="1" applyFill="1" applyBorder="1" applyAlignment="1">
      <alignment vertical="center" wrapText="1"/>
    </xf>
    <xf numFmtId="0" fontId="18" fillId="9" borderId="8" xfId="0" applyFont="1" applyFill="1" applyBorder="1" applyAlignment="1">
      <alignment vertical="center"/>
    </xf>
    <xf numFmtId="0" fontId="18" fillId="9" borderId="18" xfId="0" applyFont="1" applyFill="1" applyBorder="1" applyAlignment="1">
      <alignment vertical="center" wrapText="1"/>
    </xf>
    <xf numFmtId="0" fontId="18" fillId="9" borderId="19" xfId="0" applyFont="1" applyFill="1" applyBorder="1" applyAlignment="1">
      <alignment vertical="center"/>
    </xf>
    <xf numFmtId="0" fontId="9" fillId="0" borderId="21" xfId="0" applyFont="1" applyBorder="1" applyAlignment="1">
      <alignment horizontal="center"/>
    </xf>
    <xf numFmtId="0" fontId="0" fillId="0" borderId="22" xfId="0" applyBorder="1" applyAlignment="1">
      <alignment horizontal="center"/>
    </xf>
    <xf numFmtId="0" fontId="0" fillId="0" borderId="13" xfId="0" applyBorder="1" applyAlignment="1">
      <alignment horizontal="center"/>
    </xf>
    <xf numFmtId="0" fontId="9" fillId="10" borderId="19" xfId="0" applyFont="1" applyFill="1" applyBorder="1" applyAlignment="1">
      <alignment horizontal="center" vertical="center"/>
    </xf>
    <xf numFmtId="43" fontId="0" fillId="0" borderId="0" xfId="1" applyFont="1" applyFill="1" applyAlignment="1">
      <alignment vertical="center"/>
    </xf>
    <xf numFmtId="0" fontId="2" fillId="0" borderId="5" xfId="0" applyFont="1" applyBorder="1" applyAlignment="1">
      <alignment horizontal="center" vertical="center" wrapText="1"/>
    </xf>
    <xf numFmtId="0" fontId="4" fillId="0" borderId="5" xfId="0" applyFont="1" applyBorder="1" applyAlignment="1">
      <alignment horizontal="center" vertical="center"/>
    </xf>
    <xf numFmtId="0" fontId="2" fillId="0" borderId="5" xfId="0" applyFont="1" applyBorder="1" applyAlignment="1">
      <alignment vertical="center"/>
    </xf>
    <xf numFmtId="0" fontId="4" fillId="0" borderId="5" xfId="0" applyFont="1" applyBorder="1" applyAlignment="1">
      <alignment vertical="center"/>
    </xf>
    <xf numFmtId="165" fontId="4" fillId="0" borderId="5" xfId="0" applyNumberFormat="1" applyFont="1" applyBorder="1" applyAlignment="1">
      <alignment vertical="center"/>
    </xf>
    <xf numFmtId="0" fontId="4" fillId="0" borderId="5" xfId="0" applyFont="1" applyBorder="1" applyAlignment="1">
      <alignment vertical="center" wrapText="1"/>
    </xf>
    <xf numFmtId="0" fontId="4" fillId="0" borderId="0" xfId="0" applyFont="1"/>
    <xf numFmtId="0" fontId="0" fillId="0" borderId="5" xfId="0" applyBorder="1" applyAlignment="1">
      <alignment vertical="center"/>
    </xf>
    <xf numFmtId="0" fontId="4" fillId="0" borderId="5" xfId="0" applyFont="1" applyBorder="1" applyAlignment="1">
      <alignment horizontal="left" vertical="center"/>
    </xf>
    <xf numFmtId="0" fontId="2" fillId="0" borderId="5" xfId="0" applyFont="1" applyBorder="1" applyAlignment="1">
      <alignment vertical="center" wrapText="1"/>
    </xf>
    <xf numFmtId="166" fontId="0" fillId="0" borderId="5" xfId="0" applyNumberFormat="1" applyBorder="1" applyAlignment="1">
      <alignment vertical="center"/>
    </xf>
    <xf numFmtId="0" fontId="4" fillId="8" borderId="0" xfId="0" applyFont="1" applyFill="1"/>
    <xf numFmtId="0" fontId="19" fillId="8" borderId="5" xfId="0" applyFont="1" applyFill="1" applyBorder="1" applyAlignment="1">
      <alignment horizontal="left" vertical="center"/>
    </xf>
    <xf numFmtId="0" fontId="15" fillId="0" borderId="5" xfId="0" applyFont="1" applyBorder="1" applyAlignment="1">
      <alignment horizontal="left" vertical="center" wrapText="1"/>
    </xf>
    <xf numFmtId="0" fontId="9" fillId="10" borderId="19" xfId="0" applyFont="1" applyFill="1" applyBorder="1" applyAlignment="1">
      <alignment horizontal="center"/>
    </xf>
    <xf numFmtId="0" fontId="0" fillId="8" borderId="13" xfId="0" applyFill="1" applyBorder="1" applyAlignment="1">
      <alignment horizontal="center"/>
    </xf>
    <xf numFmtId="0" fontId="0" fillId="8" borderId="14" xfId="0" applyFill="1" applyBorder="1" applyAlignment="1">
      <alignment horizontal="center"/>
    </xf>
    <xf numFmtId="0" fontId="9" fillId="0" borderId="23" xfId="0" applyFont="1" applyBorder="1" applyAlignment="1">
      <alignment horizontal="center"/>
    </xf>
    <xf numFmtId="0" fontId="0" fillId="0" borderId="24" xfId="0" applyBorder="1"/>
    <xf numFmtId="0" fontId="0" fillId="0" borderId="25" xfId="0" applyBorder="1"/>
    <xf numFmtId="0" fontId="0" fillId="0" borderId="26" xfId="0" applyBorder="1"/>
    <xf numFmtId="0" fontId="0" fillId="0" borderId="11" xfId="0" applyBorder="1" applyAlignment="1">
      <alignment horizontal="center"/>
    </xf>
    <xf numFmtId="0" fontId="0" fillId="0" borderId="12" xfId="0" applyBorder="1"/>
    <xf numFmtId="0" fontId="0" fillId="0" borderId="14" xfId="0" applyBorder="1" applyAlignment="1">
      <alignment horizontal="center"/>
    </xf>
    <xf numFmtId="43" fontId="0" fillId="0" borderId="5" xfId="1" applyFont="1" applyFill="1" applyBorder="1"/>
    <xf numFmtId="43" fontId="0" fillId="0" borderId="5" xfId="1" applyFont="1" applyBorder="1" applyAlignment="1">
      <alignment horizontal="center" vertical="center"/>
    </xf>
    <xf numFmtId="43" fontId="0" fillId="0" borderId="5" xfId="1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4" borderId="5" xfId="0" applyFont="1" applyFill="1" applyBorder="1" applyAlignment="1">
      <alignment vertical="center"/>
    </xf>
    <xf numFmtId="0" fontId="2" fillId="11" borderId="5" xfId="0" applyFont="1" applyFill="1" applyBorder="1" applyAlignment="1">
      <alignment vertical="center"/>
    </xf>
    <xf numFmtId="0" fontId="2" fillId="4" borderId="5" xfId="0" applyFont="1" applyFill="1" applyBorder="1" applyAlignment="1">
      <alignment vertical="center" wrapText="1"/>
    </xf>
    <xf numFmtId="0" fontId="2" fillId="11" borderId="5" xfId="0" applyFont="1" applyFill="1" applyBorder="1" applyAlignment="1">
      <alignment vertical="center" wrapText="1"/>
    </xf>
    <xf numFmtId="0" fontId="18" fillId="9" borderId="0" xfId="0" applyFont="1" applyFill="1" applyAlignment="1">
      <alignment vertical="center"/>
    </xf>
    <xf numFmtId="0" fontId="0" fillId="0" borderId="5" xfId="0" applyBorder="1"/>
    <xf numFmtId="0" fontId="9" fillId="4" borderId="5" xfId="0" applyFont="1" applyFill="1" applyBorder="1" applyAlignment="1">
      <alignment horizontal="center" vertical="center" wrapText="1"/>
    </xf>
    <xf numFmtId="43" fontId="9" fillId="4" borderId="5" xfId="1" applyFont="1" applyFill="1" applyBorder="1" applyAlignment="1">
      <alignment horizontal="center" vertical="center" wrapText="1"/>
    </xf>
    <xf numFmtId="43" fontId="12" fillId="4" borderId="5" xfId="1" applyFont="1" applyFill="1" applyBorder="1" applyAlignment="1">
      <alignment horizontal="center" vertical="center" wrapText="1"/>
    </xf>
    <xf numFmtId="0" fontId="9" fillId="4" borderId="5" xfId="1" applyNumberFormat="1" applyFont="1" applyFill="1" applyBorder="1" applyAlignment="1">
      <alignment horizontal="center" vertical="center" wrapText="1"/>
    </xf>
    <xf numFmtId="0" fontId="0" fillId="0" borderId="5" xfId="1" applyNumberFormat="1" applyFont="1" applyBorder="1" applyAlignment="1">
      <alignment horizontal="center"/>
    </xf>
    <xf numFmtId="0" fontId="0" fillId="0" borderId="0" xfId="1" applyNumberFormat="1" applyFont="1" applyAlignment="1">
      <alignment horizontal="center"/>
    </xf>
    <xf numFmtId="0" fontId="21" fillId="13" borderId="5" xfId="4" applyBorder="1" applyAlignment="1">
      <alignment horizontal="left"/>
    </xf>
    <xf numFmtId="167" fontId="0" fillId="0" borderId="4" xfId="0" applyNumberFormat="1" applyBorder="1" applyAlignment="1">
      <alignment horizontal="center"/>
    </xf>
    <xf numFmtId="49" fontId="0" fillId="0" borderId="5" xfId="0" applyNumberFormat="1" applyBorder="1" applyAlignment="1">
      <alignment horizontal="center"/>
    </xf>
    <xf numFmtId="167" fontId="0" fillId="0" borderId="5" xfId="0" applyNumberFormat="1" applyBorder="1" applyAlignment="1">
      <alignment horizontal="center"/>
    </xf>
    <xf numFmtId="0" fontId="22" fillId="14" borderId="4" xfId="0" applyFont="1" applyFill="1" applyBorder="1" applyAlignment="1">
      <alignment horizontal="center" vertical="center"/>
    </xf>
    <xf numFmtId="0" fontId="22" fillId="14" borderId="27" xfId="0" applyFont="1" applyFill="1" applyBorder="1" applyAlignment="1">
      <alignment horizontal="center" vertical="center"/>
    </xf>
    <xf numFmtId="0" fontId="2" fillId="0" borderId="5" xfId="0" applyFont="1" applyBorder="1"/>
    <xf numFmtId="0" fontId="25" fillId="0" borderId="5" xfId="0" applyFont="1" applyBorder="1" applyAlignment="1">
      <alignment horizontal="center"/>
    </xf>
    <xf numFmtId="0" fontId="22" fillId="14" borderId="10" xfId="0" applyFont="1" applyFill="1" applyBorder="1" applyAlignment="1">
      <alignment horizontal="center" vertical="center"/>
    </xf>
    <xf numFmtId="0" fontId="8" fillId="0" borderId="5" xfId="0" applyFont="1" applyBorder="1" applyAlignment="1">
      <alignment horizontal="center"/>
    </xf>
    <xf numFmtId="0" fontId="22" fillId="14" borderId="27" xfId="0" applyFont="1" applyFill="1" applyBorder="1" applyAlignment="1">
      <alignment horizontal="left" vertical="center"/>
    </xf>
    <xf numFmtId="0" fontId="26" fillId="15" borderId="5" xfId="0" applyFont="1" applyFill="1" applyBorder="1" applyAlignment="1">
      <alignment horizontal="center" vertical="center" wrapText="1"/>
    </xf>
    <xf numFmtId="43" fontId="9" fillId="4" borderId="10" xfId="1" applyFont="1" applyFill="1" applyBorder="1" applyAlignment="1">
      <alignment horizontal="center" vertical="center" wrapText="1"/>
    </xf>
    <xf numFmtId="43" fontId="15" fillId="6" borderId="10" xfId="1" applyFont="1" applyFill="1" applyBorder="1" applyAlignment="1">
      <alignment horizontal="center" vertical="center" wrapText="1" shrinkToFit="1"/>
    </xf>
    <xf numFmtId="2" fontId="13" fillId="7" borderId="5" xfId="0" applyNumberFormat="1" applyFont="1" applyFill="1" applyBorder="1" applyAlignment="1">
      <alignment horizontal="left" vertical="center" wrapText="1"/>
    </xf>
    <xf numFmtId="2" fontId="27" fillId="7" borderId="5" xfId="0" applyNumberFormat="1" applyFont="1" applyFill="1" applyBorder="1" applyAlignment="1">
      <alignment horizontal="left" vertical="center" wrapText="1"/>
    </xf>
    <xf numFmtId="2" fontId="13" fillId="7" borderId="6" xfId="0" applyNumberFormat="1" applyFont="1" applyFill="1" applyBorder="1" applyAlignment="1">
      <alignment horizontal="left" vertical="center" wrapText="1"/>
    </xf>
    <xf numFmtId="2" fontId="13" fillId="0" borderId="5" xfId="0" applyNumberFormat="1" applyFont="1" applyBorder="1" applyAlignment="1">
      <alignment horizontal="left" vertical="center" wrapText="1"/>
    </xf>
    <xf numFmtId="2" fontId="27" fillId="0" borderId="5" xfId="0" applyNumberFormat="1" applyFont="1" applyBorder="1" applyAlignment="1">
      <alignment horizontal="left" vertical="center" wrapText="1"/>
    </xf>
    <xf numFmtId="0" fontId="15" fillId="0" borderId="5" xfId="0" applyFont="1" applyBorder="1" applyAlignment="1">
      <alignment horizontal="center"/>
    </xf>
    <xf numFmtId="0" fontId="15" fillId="0" borderId="5" xfId="0" applyFont="1" applyBorder="1" applyAlignment="1">
      <alignment horizontal="left"/>
    </xf>
    <xf numFmtId="43" fontId="20" fillId="12" borderId="5" xfId="1" applyFont="1" applyFill="1" applyBorder="1" applyAlignment="1">
      <alignment horizontal="center" vertical="center" wrapText="1"/>
    </xf>
    <xf numFmtId="43" fontId="0" fillId="0" borderId="5" xfId="1" applyFont="1" applyBorder="1" applyAlignment="1">
      <alignment horizontal="center"/>
    </xf>
    <xf numFmtId="43" fontId="0" fillId="0" borderId="0" xfId="1" applyFont="1" applyAlignment="1">
      <alignment horizontal="center"/>
    </xf>
    <xf numFmtId="0" fontId="0" fillId="16" borderId="5" xfId="0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17" borderId="5" xfId="1" applyNumberFormat="1" applyFont="1" applyFill="1" applyBorder="1" applyAlignment="1">
      <alignment horizontal="center"/>
    </xf>
    <xf numFmtId="0" fontId="0" fillId="17" borderId="5" xfId="0" applyFill="1" applyBorder="1" applyAlignment="1">
      <alignment horizontal="center"/>
    </xf>
    <xf numFmtId="43" fontId="0" fillId="17" borderId="5" xfId="1" applyFont="1" applyFill="1" applyBorder="1" applyAlignment="1">
      <alignment horizontal="center"/>
    </xf>
    <xf numFmtId="43" fontId="0" fillId="17" borderId="5" xfId="1" applyFont="1" applyFill="1" applyBorder="1"/>
    <xf numFmtId="0" fontId="0" fillId="18" borderId="5" xfId="1" applyNumberFormat="1" applyFont="1" applyFill="1" applyBorder="1" applyAlignment="1">
      <alignment horizontal="center"/>
    </xf>
    <xf numFmtId="0" fontId="0" fillId="18" borderId="5" xfId="0" applyFill="1" applyBorder="1" applyAlignment="1">
      <alignment horizontal="center"/>
    </xf>
    <xf numFmtId="43" fontId="0" fillId="18" borderId="5" xfId="1" applyFont="1" applyFill="1" applyBorder="1" applyAlignment="1">
      <alignment horizontal="center"/>
    </xf>
    <xf numFmtId="43" fontId="0" fillId="18" borderId="5" xfId="1" applyFont="1" applyFill="1" applyBorder="1"/>
    <xf numFmtId="0" fontId="0" fillId="8" borderId="5" xfId="1" applyNumberFormat="1" applyFont="1" applyFill="1" applyBorder="1" applyAlignment="1">
      <alignment horizontal="center"/>
    </xf>
    <xf numFmtId="0" fontId="0" fillId="8" borderId="5" xfId="0" applyFill="1" applyBorder="1" applyAlignment="1">
      <alignment horizontal="center"/>
    </xf>
    <xf numFmtId="43" fontId="0" fillId="8" borderId="5" xfId="1" applyFont="1" applyFill="1" applyBorder="1" applyAlignment="1">
      <alignment horizontal="center"/>
    </xf>
    <xf numFmtId="43" fontId="0" fillId="8" borderId="5" xfId="1" applyFont="1" applyFill="1" applyBorder="1"/>
    <xf numFmtId="43" fontId="2" fillId="0" borderId="5" xfId="1" applyFont="1" applyBorder="1"/>
    <xf numFmtId="0" fontId="9" fillId="0" borderId="28" xfId="0" applyFont="1" applyBorder="1" applyAlignment="1">
      <alignment horizontal="right" wrapText="1"/>
    </xf>
    <xf numFmtId="0" fontId="9" fillId="10" borderId="5" xfId="0" applyFont="1" applyFill="1" applyBorder="1" applyAlignment="1">
      <alignment horizontal="center"/>
    </xf>
    <xf numFmtId="0" fontId="15" fillId="10" borderId="5" xfId="0" applyFont="1" applyFill="1" applyBorder="1" applyAlignment="1">
      <alignment horizontal="center" vertical="center"/>
    </xf>
    <xf numFmtId="0" fontId="2" fillId="0" borderId="5" xfId="1" applyNumberFormat="1" applyFont="1" applyBorder="1" applyAlignment="1">
      <alignment horizontal="center"/>
    </xf>
    <xf numFmtId="43" fontId="9" fillId="10" borderId="5" xfId="1" applyFont="1" applyFill="1" applyBorder="1"/>
    <xf numFmtId="0" fontId="9" fillId="0" borderId="28" xfId="0" applyFont="1" applyBorder="1" applyAlignment="1">
      <alignment horizontal="center" wrapText="1"/>
    </xf>
    <xf numFmtId="167" fontId="2" fillId="0" borderId="4" xfId="0" applyNumberFormat="1" applyFont="1" applyBorder="1" applyAlignment="1">
      <alignment horizontal="center"/>
    </xf>
    <xf numFmtId="0" fontId="8" fillId="8" borderId="5" xfId="0" applyFont="1" applyFill="1" applyBorder="1" applyAlignment="1">
      <alignment horizontal="center"/>
    </xf>
    <xf numFmtId="0" fontId="0" fillId="19" borderId="5" xfId="0" applyFill="1" applyBorder="1" applyAlignment="1">
      <alignment horizontal="center"/>
    </xf>
    <xf numFmtId="2" fontId="15" fillId="0" borderId="5" xfId="0" applyNumberFormat="1" applyFont="1" applyBorder="1" applyAlignment="1">
      <alignment horizontal="left" vertical="center" wrapText="1"/>
    </xf>
    <xf numFmtId="0" fontId="9" fillId="0" borderId="18" xfId="0" applyFont="1" applyBorder="1" applyAlignment="1">
      <alignment horizontal="center"/>
    </xf>
    <xf numFmtId="0" fontId="9" fillId="0" borderId="20" xfId="0" applyFont="1" applyBorder="1" applyAlignment="1">
      <alignment horizontal="center"/>
    </xf>
    <xf numFmtId="0" fontId="9" fillId="0" borderId="28" xfId="0" applyFont="1" applyBorder="1" applyAlignment="1">
      <alignment horizontal="center" wrapText="1"/>
    </xf>
    <xf numFmtId="0" fontId="14" fillId="0" borderId="0" xfId="0" applyFont="1" applyAlignment="1">
      <alignment horizontal="center"/>
    </xf>
    <xf numFmtId="0" fontId="14" fillId="0" borderId="0" xfId="0" applyFont="1" applyAlignment="1">
      <alignment horizontal="left"/>
    </xf>
    <xf numFmtId="0" fontId="2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0" fontId="13" fillId="0" borderId="0" xfId="0" applyFont="1" applyAlignment="1">
      <alignment horizontal="center"/>
    </xf>
    <xf numFmtId="0" fontId="13" fillId="0" borderId="0" xfId="0" applyFont="1" applyAlignment="1">
      <alignment horizontal="left"/>
    </xf>
    <xf numFmtId="0" fontId="0" fillId="0" borderId="0" xfId="0" applyAlignment="1">
      <alignment horizontal="center"/>
    </xf>
  </cellXfs>
  <cellStyles count="5">
    <cellStyle name="Comma 2" xfId="3" xr:uid="{00000000-0005-0000-0000-000002000000}"/>
    <cellStyle name="Énfasis5" xfId="2" builtinId="45"/>
    <cellStyle name="Millares" xfId="1" builtinId="3"/>
    <cellStyle name="Neutral" xfId="4" builtinId="28"/>
    <cellStyle name="Normal" xfId="0" builtinId="0"/>
  </cellStyles>
  <dxfs count="103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strike val="0"/>
        <outline val="0"/>
        <shadow val="0"/>
        <u val="none"/>
        <vertAlign val="baseline"/>
        <sz val="10"/>
        <color auto="1"/>
      </font>
      <fill>
        <patternFill patternType="none">
          <fgColor indexed="64"/>
          <bgColor auto="1"/>
        </patternFill>
      </fill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</font>
      <fill>
        <patternFill patternType="none">
          <fgColor indexed="64"/>
          <bgColor auto="1"/>
        </patternFill>
      </fill>
      <alignment vertical="center" textRotation="0" indent="0" justifyLastLine="0" shrinkToFit="0" readingOrder="0"/>
    </dxf>
    <dxf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</font>
      <numFmt numFmtId="165" formatCode="#,###.#0;\-#,###.#0;0.00"/>
      <fill>
        <patternFill patternType="none">
          <fgColor indexed="64"/>
          <bgColor auto="1"/>
        </patternFill>
      </fill>
      <alignment vertical="center" textRotation="0" indent="0" justifyLastLine="0" shrinkToFit="0" readingOrder="0"/>
    </dxf>
    <dxf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</font>
      <numFmt numFmtId="165" formatCode="#,###.#0;\-#,###.#0;0.00"/>
      <fill>
        <patternFill patternType="none">
          <fgColor indexed="64"/>
          <bgColor auto="1"/>
        </patternFill>
      </fill>
      <alignment vertical="center" textRotation="0" indent="0" justifyLastLine="0" shrinkToFit="0" readingOrder="0"/>
    </dxf>
    <dxf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</font>
      <numFmt numFmtId="165" formatCode="#,###.#0;\-#,###.#0;0.00"/>
      <fill>
        <patternFill patternType="none">
          <fgColor indexed="64"/>
          <bgColor auto="1"/>
        </patternFill>
      </fill>
      <alignment vertical="center" textRotation="0" indent="0" justifyLastLine="0" shrinkToFit="0" readingOrder="0"/>
    </dxf>
    <dxf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</font>
      <fill>
        <patternFill patternType="none">
          <fgColor indexed="64"/>
          <bgColor auto="1"/>
        </patternFill>
      </fill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</font>
      <fill>
        <patternFill patternType="none">
          <fgColor indexed="64"/>
          <bgColor auto="1"/>
        </patternFill>
      </fill>
      <alignment vertical="center" textRotation="0" indent="0" justifyLastLine="0" shrinkToFit="0" readingOrder="0"/>
    </dxf>
    <dxf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</font>
      <fill>
        <patternFill patternType="none">
          <fgColor rgb="FF000000"/>
          <bgColor auto="1"/>
        </patternFill>
      </fill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center" textRotation="0" wrapText="1" indent="0" justifyLastLine="0" shrinkToFit="0" readingOrder="0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strike val="0"/>
        <outline val="0"/>
        <shadow val="0"/>
        <u val="none"/>
        <vertAlign val="baseline"/>
        <sz val="10"/>
        <color auto="1"/>
      </font>
      <fill>
        <patternFill patternType="none">
          <fgColor indexed="64"/>
          <bgColor auto="1"/>
        </patternFill>
      </fill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auto="1"/>
      </font>
      <fill>
        <patternFill patternType="none">
          <fgColor indexed="64"/>
          <bgColor auto="1"/>
        </patternFill>
      </fill>
      <alignment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auto="1"/>
      </font>
      <numFmt numFmtId="165" formatCode="#,###.#0;\-#,###.#0;0.00"/>
      <fill>
        <patternFill patternType="none">
          <fgColor indexed="64"/>
          <bgColor auto="1"/>
        </patternFill>
      </fill>
      <alignment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auto="1"/>
      </font>
      <numFmt numFmtId="165" formatCode="#,###.#0;\-#,###.#0;0.00"/>
      <fill>
        <patternFill patternType="none">
          <fgColor indexed="64"/>
          <bgColor auto="1"/>
        </patternFill>
      </fill>
      <alignment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auto="1"/>
      </font>
      <fill>
        <patternFill patternType="none">
          <fgColor indexed="64"/>
          <bgColor auto="1"/>
        </patternFill>
      </fill>
      <alignment vertical="center" textRotation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u val="none"/>
        <vertAlign val="baseline"/>
        <sz val="10"/>
        <color auto="1"/>
      </font>
      <fill>
        <patternFill patternType="none">
          <fgColor indexed="64"/>
          <bgColor auto="1"/>
        </patternFill>
      </fill>
      <alignment vertical="center" textRotation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64"/>
          <bgColor auto="1"/>
        </patternFill>
      </fill>
      <alignment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rgb="FFFFFF0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u val="none"/>
        <vertAlign val="baseline"/>
        <sz val="10"/>
        <color auto="1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auto="1"/>
      </font>
      <fill>
        <patternFill patternType="none">
          <fgColor rgb="FF000000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fgColor rgb="FFFF0000"/>
          <bgColor rgb="FFFFFFF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heetMetadata" Target="metadata.xml"/><Relationship Id="rId21" Type="http://schemas.openxmlformats.org/officeDocument/2006/relationships/worksheet" Target="worksheets/sheet21.xml"/><Relationship Id="rId34" Type="http://schemas.openxmlformats.org/officeDocument/2006/relationships/pivotCacheDefinition" Target="pivotCache/pivotCacheDefinition1.xml"/><Relationship Id="rId42" Type="http://schemas.microsoft.com/office/2017/06/relationships/rdRichValueTypes" Target="richData/rdRichValueTyp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2.xml"/><Relationship Id="rId41" Type="http://schemas.microsoft.com/office/2017/06/relationships/rdRichValueStructure" Target="richData/rdrichvaluestructure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5.xml"/><Relationship Id="rId37" Type="http://schemas.openxmlformats.org/officeDocument/2006/relationships/styles" Target="styles.xml"/><Relationship Id="rId40" Type="http://schemas.microsoft.com/office/2017/06/relationships/rdRichValue" Target="richData/rdrichvalue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1.xml"/><Relationship Id="rId36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externalLink" Target="externalLinks/externalLink3.xml"/><Relationship Id="rId35" Type="http://schemas.openxmlformats.org/officeDocument/2006/relationships/pivotCacheDefinition" Target="pivotCache/pivotCacheDefinition2.xml"/><Relationship Id="rId43" Type="http://schemas.openxmlformats.org/officeDocument/2006/relationships/calcChain" Target="calcChain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externalLink" Target="externalLinks/externalLink6.xml"/><Relationship Id="rId38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123825</xdr:colOff>
      <xdr:row>0</xdr:row>
      <xdr:rowOff>0</xdr:rowOff>
    </xdr:from>
    <xdr:to>
      <xdr:col>9</xdr:col>
      <xdr:colOff>982474</xdr:colOff>
      <xdr:row>0</xdr:row>
      <xdr:rowOff>1378404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38700" y="0"/>
          <a:ext cx="3649474" cy="137840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1344706</xdr:colOff>
      <xdr:row>0</xdr:row>
      <xdr:rowOff>0</xdr:rowOff>
    </xdr:from>
    <xdr:to>
      <xdr:col>7</xdr:col>
      <xdr:colOff>117380</xdr:colOff>
      <xdr:row>0</xdr:row>
      <xdr:rowOff>1330779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97781" y="0"/>
          <a:ext cx="3649474" cy="133077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1344706</xdr:colOff>
      <xdr:row>0</xdr:row>
      <xdr:rowOff>0</xdr:rowOff>
    </xdr:from>
    <xdr:to>
      <xdr:col>7</xdr:col>
      <xdr:colOff>117380</xdr:colOff>
      <xdr:row>0</xdr:row>
      <xdr:rowOff>1330779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91618" y="0"/>
          <a:ext cx="3647233" cy="1330779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osanna%20Jimenez/OneDrive%20-%20Instituto%20de%20Bienestar%20Estudiantil/Desktop/LOTES%20PAE%20RURAL%20(3)Q%20PLANIFICACION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Inabie08/Downloads/LOTES%20PAE%20FRONTERIZO%20(2)%202021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Procesos%202021\INABIE-CCC-LPN-2021-0007%20-%20PAE%20RURAL%20Y%20FRONTERIZO\DATA\FORMULARIO_PAE.xlsm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mar.arias/Downloads/numletras.xlam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DATOS%20PROVEEDORES%20PAE%20RURAL%20Y%20FRONTERIZO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mar.arias/Desktop/TMP/LOTES%20PAE%20RURA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D TOTAL DEL PAE"/>
      <sheetName val="MENU"/>
      <sheetName val="CALCULOS"/>
      <sheetName val="PRECIO"/>
      <sheetName val="RESUMEN LOTE  RURAL  "/>
      <sheetName val="Sheet2"/>
      <sheetName val="DISTRIBUCIÓN SEMANAL"/>
      <sheetName val="TABLA DINAMICA "/>
      <sheetName val="BD RURAL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D DE LOTESA "/>
      <sheetName val="RESUMEN LOTES FRONTERIZO"/>
      <sheetName val="ELIMINADOS"/>
      <sheetName val="MENU "/>
      <sheetName val="CÁLCULOS"/>
      <sheetName val="DISTRIBUCION QUINCENAL   (2)"/>
      <sheetName val="DISTRIBUCION QUINCENAL  "/>
      <sheetName val="Sheet1"/>
      <sheetName val="TABLA DINAMICA"/>
      <sheetName val="BASE DE DATOS DE LOTES FRON"/>
      <sheetName val="DISTRIBUCION ANUAL c "/>
      <sheetName val="INVERSIÓN ANUA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GISTRO"/>
      <sheetName val="DATOS"/>
      <sheetName val="EQUIPO DE PERITOS"/>
      <sheetName val="EVALUACION"/>
      <sheetName val="INFORME PRELIMINAR DE EVALUCION"/>
      <sheetName val="FORMULARIO_PAE"/>
    </sheetNames>
    <sheetDataSet>
      <sheetData sheetId="0"/>
      <sheetData sheetId="1"/>
      <sheetData sheetId="2"/>
      <sheetData sheetId="3"/>
      <sheetData sheetId="4"/>
      <sheetData sheetId="5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ja1"/>
      <sheetName val="Hoja2"/>
      <sheetName val="Hoja3"/>
      <sheetName val="numletras"/>
    </sheetNames>
    <definedNames>
      <definedName name="NumLetras"/>
    </definedNames>
    <sheetDataSet>
      <sheetData sheetId="0"/>
      <sheetData sheetId="1"/>
      <sheetData sheetId="2"/>
      <sheetData sheetId="3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OS"/>
      <sheetName val="Sheet1"/>
    </sheetNames>
    <sheetDataSet>
      <sheetData sheetId="0">
        <row r="2">
          <cell r="D2"/>
        </row>
        <row r="3">
          <cell r="D3"/>
        </row>
        <row r="4">
          <cell r="D4"/>
        </row>
        <row r="5">
          <cell r="D5"/>
        </row>
        <row r="6">
          <cell r="D6"/>
        </row>
        <row r="7">
          <cell r="D7" t="str">
            <v>Razón Social</v>
          </cell>
        </row>
        <row r="8">
          <cell r="D8" t="str">
            <v xml:space="preserve">MARIA DE LOS REMEDIOS ENCARNACION </v>
          </cell>
        </row>
        <row r="9">
          <cell r="D9" t="str">
            <v>ANA DOMINGA RONDON DE VARGAS</v>
          </cell>
        </row>
        <row r="10">
          <cell r="D10" t="str">
            <v>ANDRES DE LA ROSA</v>
          </cell>
        </row>
        <row r="11">
          <cell r="D11" t="str">
            <v xml:space="preserve">SUPLIDORA GENERAL MOVAL, SRL </v>
          </cell>
        </row>
        <row r="12">
          <cell r="D12" t="str">
            <v>YSELSA YVONNE ORTIZ DE LA CRUZ</v>
          </cell>
        </row>
        <row r="13">
          <cell r="D13" t="str">
            <v xml:space="preserve">SILCILIA ROMERO CALDERO </v>
          </cell>
        </row>
        <row r="14">
          <cell r="D14" t="str">
            <v xml:space="preserve">LUCINIO DILON GARCIA </v>
          </cell>
        </row>
        <row r="15">
          <cell r="D15" t="str">
            <v>LILIAN MARGARITA ORTIZ CALDERON</v>
          </cell>
        </row>
        <row r="16">
          <cell r="D16" t="str">
            <v>ELSA NATIVIDAD FORTUNA BENITEZ</v>
          </cell>
        </row>
        <row r="17">
          <cell r="D17" t="str">
            <v xml:space="preserve">FRANKLIN PEÑA PEÑA </v>
          </cell>
        </row>
        <row r="18">
          <cell r="D18" t="str">
            <v>LEONARDO ANTONIO MENDEZ CAAMAÑO</v>
          </cell>
        </row>
        <row r="19">
          <cell r="D19" t="str">
            <v>FRANCISCA CEDANO GARCIA</v>
          </cell>
        </row>
        <row r="20">
          <cell r="D20" t="str">
            <v xml:space="preserve">RAFAEL VENTURA DE LA CRUZ </v>
          </cell>
        </row>
        <row r="21">
          <cell r="D21" t="str">
            <v xml:space="preserve">DOLORES ALTAGRACIA CHECO ALONZO </v>
          </cell>
        </row>
        <row r="22">
          <cell r="D22" t="str">
            <v>NELSON AGUSTIN LIBURD BAEZ</v>
          </cell>
        </row>
        <row r="23">
          <cell r="D23" t="str">
            <v>FRANCIS ADONIS CAPELLAN AMADIZ</v>
          </cell>
        </row>
        <row r="24">
          <cell r="D24" t="str">
            <v xml:space="preserve">YASMILKA VICTORIA DIAZ FERRERAS </v>
          </cell>
        </row>
        <row r="25">
          <cell r="D25" t="str">
            <v>ROSARIO MIGUELINA PALIN GALVA</v>
          </cell>
        </row>
        <row r="26">
          <cell r="D26" t="str">
            <v>ANTONY GERARDO CUELLO MONTILLA</v>
          </cell>
        </row>
        <row r="27">
          <cell r="D27" t="str">
            <v>JOSEFINA QUEZADA</v>
          </cell>
        </row>
        <row r="28">
          <cell r="D28" t="str">
            <v>LINKX, SRL</v>
          </cell>
        </row>
        <row r="29">
          <cell r="D29" t="str">
            <v>BEESCO SRL</v>
          </cell>
        </row>
        <row r="30">
          <cell r="D30" t="str">
            <v>CARRERA MEDIA GROUP SRL</v>
          </cell>
        </row>
        <row r="31">
          <cell r="D31" t="str">
            <v>MARIA DEL CARMEN SEVERINO NIVAR</v>
          </cell>
        </row>
        <row r="32">
          <cell r="D32" t="str">
            <v xml:space="preserve">HECTOR BIENVENIDO HERRERA ROMERO </v>
          </cell>
        </row>
        <row r="33">
          <cell r="D33" t="str">
            <v>JUAN PABLO BERNABE ROMERO</v>
          </cell>
        </row>
        <row r="34">
          <cell r="D34" t="str">
            <v>CARLOS AQUINO REYES HENRIQUEZ</v>
          </cell>
        </row>
        <row r="35">
          <cell r="D35" t="str">
            <v xml:space="preserve">LIDIA ALTAGRACIA JIMENEZ PEGUERO </v>
          </cell>
        </row>
        <row r="36">
          <cell r="D36" t="str">
            <v>REINARDO MATOS ESCANIO</v>
          </cell>
        </row>
        <row r="37">
          <cell r="D37" t="str">
            <v>YUDI ELIZABETH GONAZALEZ JIMENEZ</v>
          </cell>
        </row>
        <row r="38">
          <cell r="D38" t="str">
            <v>RAFAEL OSVALDO SANCHEZ JAVIER</v>
          </cell>
        </row>
        <row r="39">
          <cell r="D39" t="str">
            <v xml:space="preserve">EVANNY LEBRON ALCANTARA </v>
          </cell>
        </row>
        <row r="40">
          <cell r="D40" t="str">
            <v>ELIGIA CATALINA SORIANO DE PUJOLS</v>
          </cell>
        </row>
        <row r="41">
          <cell r="D41" t="str">
            <v>ALTAGRACIA JULIA BELTRE MELO</v>
          </cell>
        </row>
        <row r="42">
          <cell r="D42" t="str">
            <v>ALEJANDRO MARTE RAMIREZ/ PANADERIA REPOSTERIA NANCY</v>
          </cell>
        </row>
        <row r="43">
          <cell r="D43" t="str">
            <v xml:space="preserve">MANUEL EMILIO VOLQUEZ MANCEBO </v>
          </cell>
        </row>
        <row r="44">
          <cell r="D44" t="str">
            <v xml:space="preserve">MYRNA ROSA DE LA ALTAGRACIA PELLETIER NOBLE </v>
          </cell>
        </row>
        <row r="45">
          <cell r="D45" t="str">
            <v>VELIA AIMEE SANCHEZ DE BELTRE</v>
          </cell>
        </row>
        <row r="46">
          <cell r="D46" t="str">
            <v>CRUZ MIGUEL SENCION FIRPO</v>
          </cell>
        </row>
        <row r="47">
          <cell r="D47" t="str">
            <v>ELVIS SISA RAMIREZ</v>
          </cell>
        </row>
        <row r="48">
          <cell r="D48" t="str">
            <v>RAMON AUGUSTO RUIZ RUIZ</v>
          </cell>
        </row>
        <row r="49">
          <cell r="D49" t="str">
            <v xml:space="preserve">ANGEL OSMAL RAMIREZ NABARROZ </v>
          </cell>
        </row>
        <row r="50">
          <cell r="D50" t="str">
            <v xml:space="preserve">JUAN PABLO VARGAS LARA </v>
          </cell>
        </row>
        <row r="51">
          <cell r="D51" t="str">
            <v>ROBERT ALBERTO SANCHEZ AGRAMONTE</v>
          </cell>
        </row>
        <row r="52">
          <cell r="D52" t="str">
            <v>JOHAN MATOS PINEDA</v>
          </cell>
        </row>
        <row r="53">
          <cell r="D53" t="str">
            <v>YUSNERDI MARIA HERRA RAMIREZ</v>
          </cell>
        </row>
        <row r="54">
          <cell r="D54" t="str">
            <v>ANGEL YOHANCE FELIZ RAMIREZ</v>
          </cell>
        </row>
        <row r="55">
          <cell r="D55" t="str">
            <v>DIRINA ALTAGRACIA RAMIREZ MARTINEZ</v>
          </cell>
        </row>
        <row r="56">
          <cell r="D56" t="str">
            <v>LAUDY BERENICE FELIZ ARIAS</v>
          </cell>
        </row>
        <row r="57">
          <cell r="D57" t="str">
            <v>FRANCISCO MARTINEZ MONTERO</v>
          </cell>
        </row>
        <row r="58">
          <cell r="D58" t="str">
            <v xml:space="preserve">MIRIAM PEÑA MONTERO </v>
          </cell>
        </row>
        <row r="59">
          <cell r="D59" t="str">
            <v>ELVIS GARCIA PEÑA</v>
          </cell>
        </row>
        <row r="60">
          <cell r="D60" t="str">
            <v xml:space="preserve">CLAUDIO ABIGAIL SANCHEZ MONTILLA </v>
          </cell>
        </row>
        <row r="61">
          <cell r="D61" t="str">
            <v>ERASMO WILKI SANTOS VILLEGAS</v>
          </cell>
        </row>
        <row r="62">
          <cell r="D62" t="str">
            <v xml:space="preserve">CRISTIAN SATURNINO LOPEZ ENCARNACION </v>
          </cell>
        </row>
        <row r="63">
          <cell r="D63" t="str">
            <v>BRUCELI ROMERO CALDERON</v>
          </cell>
        </row>
        <row r="64">
          <cell r="D64" t="str">
            <v>JOHNNY FLORENTINO CASTILLO</v>
          </cell>
        </row>
        <row r="65">
          <cell r="D65" t="str">
            <v>ALCIDES MONTILLA HERNANDEZ</v>
          </cell>
        </row>
        <row r="66">
          <cell r="D66" t="str">
            <v>AMALIA PIÑA GONZALEZ</v>
          </cell>
        </row>
        <row r="67">
          <cell r="D67" t="str">
            <v xml:space="preserve">ORFELIA GUERRERO MERAN </v>
          </cell>
        </row>
        <row r="68">
          <cell r="D68" t="str">
            <v>DOMINGA DILCIA ALCANTARA</v>
          </cell>
        </row>
        <row r="69">
          <cell r="D69" t="str">
            <v>YASILYS MONTILLA HERNENADEZ</v>
          </cell>
        </row>
        <row r="70">
          <cell r="D70" t="str">
            <v>HANSSEL PIÑA GONZALEZ</v>
          </cell>
        </row>
        <row r="71">
          <cell r="D71" t="str">
            <v xml:space="preserve">SIRENI ROMERO CALDERON </v>
          </cell>
        </row>
        <row r="72">
          <cell r="D72" t="str">
            <v>ALEXANDRA VICENTE DE LA ROSA</v>
          </cell>
        </row>
        <row r="73">
          <cell r="D73" t="str">
            <v>ENGELS ROMERO PEREZ</v>
          </cell>
        </row>
        <row r="74">
          <cell r="D74" t="str">
            <v xml:space="preserve">LILI AMALIA OGANDO ENCARNACION </v>
          </cell>
        </row>
        <row r="75">
          <cell r="D75" t="str">
            <v>YOSANNI SANCHEZ ALCANTARA</v>
          </cell>
        </row>
        <row r="76">
          <cell r="D76" t="str">
            <v>JESUS GERALDO LOPEZ QUEZADA</v>
          </cell>
        </row>
        <row r="77">
          <cell r="D77" t="str">
            <v xml:space="preserve">YANNA ALCANTARA CAMARENA </v>
          </cell>
        </row>
        <row r="78">
          <cell r="D78" t="str">
            <v>GLADYS MARGARITA PLACENCIA MEJIA</v>
          </cell>
        </row>
        <row r="79">
          <cell r="D79" t="str">
            <v>YASSER MANUEL SUBERO SOTO</v>
          </cell>
        </row>
        <row r="80">
          <cell r="D80" t="str">
            <v xml:space="preserve">JOHANNY RAMONA MATEO LUGO </v>
          </cell>
        </row>
        <row r="81">
          <cell r="D81" t="str">
            <v>AMPARO MARGARITO ROSSIS SANCHEZ</v>
          </cell>
        </row>
        <row r="82">
          <cell r="D82" t="str">
            <v>NAYSI ALEXANDRA PEREZ CHALAS</v>
          </cell>
        </row>
        <row r="83">
          <cell r="D83" t="str">
            <v xml:space="preserve">EURYN GREGORIO MINYETI MINYETI </v>
          </cell>
        </row>
        <row r="84">
          <cell r="D84" t="str">
            <v>NANCIS FRANCISCA MONTERO DE OLEO</v>
          </cell>
        </row>
        <row r="85">
          <cell r="D85" t="str">
            <v xml:space="preserve">YOARKI BELTRE SEVERINO </v>
          </cell>
        </row>
        <row r="86">
          <cell r="D86" t="str">
            <v>ALEXANDER AYBAR DE LOS SANTOS</v>
          </cell>
        </row>
        <row r="87">
          <cell r="D87" t="str">
            <v>CARMEN REYES RODRIGUEZ</v>
          </cell>
        </row>
        <row r="88">
          <cell r="D88" t="str">
            <v>CINTHIA ARISLEIDA RAMIREZ PEÑA DE GERALDO</v>
          </cell>
        </row>
        <row r="89">
          <cell r="D89" t="str">
            <v>ELIEZER FELIZ GUEVARA</v>
          </cell>
        </row>
        <row r="90">
          <cell r="D90" t="str">
            <v>FRANCISCO JAVIER VARGAS RAMIREZ</v>
          </cell>
        </row>
        <row r="91">
          <cell r="D91" t="str">
            <v>HENRY OLIVRO FERRERAS</v>
          </cell>
        </row>
        <row r="92">
          <cell r="D92" t="str">
            <v xml:space="preserve">ARMANDA YAJAIRA CUEVAS FIGUEREO </v>
          </cell>
        </row>
        <row r="93">
          <cell r="D93" t="str">
            <v xml:space="preserve">DANIELA DEL PILAR GUERRERO LAGARES </v>
          </cell>
        </row>
        <row r="94">
          <cell r="D94" t="str">
            <v>GEIDY CARMINIA FELIZ GARCIA</v>
          </cell>
        </row>
        <row r="95">
          <cell r="D95" t="str">
            <v>GLENNIS CROGNIS MATOS DIAZ</v>
          </cell>
        </row>
        <row r="96">
          <cell r="D96" t="str">
            <v xml:space="preserve">ARCADIO CASTRO FABIAN </v>
          </cell>
        </row>
        <row r="97">
          <cell r="D97" t="str">
            <v>DIVINA ESTHER ZORRILLA RAMIREZ</v>
          </cell>
        </row>
        <row r="98">
          <cell r="D98" t="str">
            <v>EDDY ZORRILLA RAMIREZ</v>
          </cell>
        </row>
        <row r="99">
          <cell r="D99" t="str">
            <v>LUJAN ANTONIO MERCEDES RIJO</v>
          </cell>
        </row>
        <row r="100">
          <cell r="D100" t="str">
            <v>VIDAL RODRIGUEZ DIAZ</v>
          </cell>
        </row>
        <row r="101">
          <cell r="D101" t="str">
            <v xml:space="preserve">DEIBY ALEXANDER DIAZ CUSTODIO </v>
          </cell>
        </row>
        <row r="102">
          <cell r="D102" t="str">
            <v>ROMI E JESUS VIDAL ALBERTO</v>
          </cell>
        </row>
        <row r="103">
          <cell r="D103" t="str">
            <v xml:space="preserve">FELICIA ALTAGRACIA GARCIA ESPINAL </v>
          </cell>
        </row>
        <row r="104">
          <cell r="D104" t="str">
            <v>PATRICIO ALBERTO JIMENEZ LLAVERIAS</v>
          </cell>
        </row>
        <row r="105">
          <cell r="D105" t="str">
            <v xml:space="preserve">VENTAS POPULARES 169/ BILSON RAMON </v>
          </cell>
        </row>
        <row r="106">
          <cell r="D106" t="str">
            <v>DISTRIBUIDORA DEL ESTE PAYANO/ DOMINGO PAYANO  ULLOA</v>
          </cell>
        </row>
        <row r="107">
          <cell r="D107" t="str">
            <v>DANIEL PLASENCIA RODRIGUEZ</v>
          </cell>
        </row>
        <row r="108">
          <cell r="D108" t="str">
            <v>RICARDO JOSE REYES HENRIQUEZ</v>
          </cell>
        </row>
        <row r="109">
          <cell r="D109" t="str">
            <v xml:space="preserve">RAMON CABRERA POLANCO </v>
          </cell>
        </row>
        <row r="110">
          <cell r="D110" t="str">
            <v xml:space="preserve">HELEN MORA PIMENTEL </v>
          </cell>
        </row>
        <row r="111">
          <cell r="D111" t="str">
            <v>RAFAEL JIMENEZ</v>
          </cell>
        </row>
        <row r="112">
          <cell r="D112" t="str">
            <v>JAIRON RODRIGUEZ JIMENEZ</v>
          </cell>
        </row>
        <row r="113">
          <cell r="D113" t="str">
            <v>GLENY DEL CARMEN VASQUEZ PEREZ</v>
          </cell>
        </row>
        <row r="114">
          <cell r="D114" t="str">
            <v>JOSE OSCAR GALAN GARCIA</v>
          </cell>
        </row>
        <row r="115">
          <cell r="D115" t="str">
            <v xml:space="preserve">BERNARDO ANTONIIO MORONTA PLASENCIA </v>
          </cell>
        </row>
        <row r="116">
          <cell r="D116" t="str">
            <v>JOSE FRANCISCO FERNANDEZ TEJADA</v>
          </cell>
        </row>
        <row r="117">
          <cell r="D117" t="str">
            <v xml:space="preserve">CARMEN DE ROSARIO FRANCISCO DE GERMAN </v>
          </cell>
        </row>
        <row r="118">
          <cell r="D118" t="str">
            <v>JOSEFA ANTONIA REINOSO</v>
          </cell>
        </row>
        <row r="119">
          <cell r="D119" t="str">
            <v xml:space="preserve">JOSE ALBERTO GARCIA </v>
          </cell>
        </row>
        <row r="120">
          <cell r="D120" t="str">
            <v>PERSIO DE JESUS LOPEZ BURDIEZ</v>
          </cell>
        </row>
        <row r="121">
          <cell r="D121" t="str">
            <v>FRANCIA KARINA GONZALEZ</v>
          </cell>
        </row>
        <row r="122">
          <cell r="D122" t="str">
            <v>BOLKIS MARIBEL DILENIA CORNIEL GARCIA, D BOLKIS FAST FOOD</v>
          </cell>
        </row>
        <row r="123">
          <cell r="D123" t="str">
            <v>EMMA ARELIS CARMEN HOLGUIN KHOURY</v>
          </cell>
        </row>
        <row r="124">
          <cell r="D124" t="str">
            <v>CAROLYN VIRGINIA PERALTA ESTRELLA</v>
          </cell>
        </row>
        <row r="125">
          <cell r="D125" t="str">
            <v>DAVID ROSARIO HOLGUIN</v>
          </cell>
        </row>
        <row r="126">
          <cell r="D126" t="str">
            <v>JOSE RAMON PULA DIAZ</v>
          </cell>
        </row>
        <row r="127">
          <cell r="D127" t="str">
            <v>MAURICIO CONFESOR VOLQUEZ PEREZ</v>
          </cell>
        </row>
        <row r="128">
          <cell r="D128" t="str">
            <v>DULCE MARIA SANTOS CRUZ</v>
          </cell>
        </row>
        <row r="129">
          <cell r="D129" t="str">
            <v>JULIO SALVADOR ESPINO ALCANTARA</v>
          </cell>
        </row>
        <row r="130">
          <cell r="D130" t="str">
            <v>LILIANA MATEO CUEVAS</v>
          </cell>
        </row>
        <row r="131">
          <cell r="D131" t="str">
            <v xml:space="preserve">FAUSTO FRANCISCO FELIZ FELIZ </v>
          </cell>
        </row>
        <row r="132">
          <cell r="D132" t="str">
            <v>CANDELARIO PEREZ  MESA</v>
          </cell>
        </row>
        <row r="133">
          <cell r="D133" t="str">
            <v>SANTO SALVADOR CUEVAS JIMENEZ</v>
          </cell>
        </row>
        <row r="134">
          <cell r="D134" t="str">
            <v xml:space="preserve">MEIKER ELIESER TAPIA MONTILLA </v>
          </cell>
        </row>
        <row r="135">
          <cell r="D135" t="str">
            <v>YEUDYS OLGUIN CUEVAS JIMENEZ</v>
          </cell>
        </row>
        <row r="136">
          <cell r="D136" t="str">
            <v>EVELYN ESMILDA MENDEZ GOMEZ</v>
          </cell>
        </row>
        <row r="137">
          <cell r="D137" t="str">
            <v xml:space="preserve">SUGEILA MILADYS JIMENEZ FABIAN </v>
          </cell>
        </row>
        <row r="138">
          <cell r="D138" t="str">
            <v>JUNIOR SENA PEREZ</v>
          </cell>
        </row>
        <row r="139">
          <cell r="D139" t="str">
            <v xml:space="preserve">SOFEIRY ALTAGRACIA RODRIGUEZ CUEVAS </v>
          </cell>
        </row>
        <row r="140">
          <cell r="D140" t="str">
            <v>DENSI ENRIQUE MUÑOZ RODRIGUEZ</v>
          </cell>
        </row>
        <row r="141">
          <cell r="D141" t="str">
            <v>YANERIS CUEVAS FELIZ</v>
          </cell>
        </row>
        <row r="142">
          <cell r="D142" t="str">
            <v>FANNY YASMIN FELIZ DIAZ DE PEREZ</v>
          </cell>
        </row>
        <row r="143">
          <cell r="D143" t="str">
            <v>CLAUDIO ANTONO PEREZ SENA Y/O DISTRIBUIDORA DE ALIMENTOS</v>
          </cell>
        </row>
        <row r="144">
          <cell r="D144" t="str">
            <v>ANNY CLARIVEL TONOS PEÑA</v>
          </cell>
        </row>
        <row r="145">
          <cell r="D145" t="str">
            <v xml:space="preserve">WIRMAN FELIZ TONOS </v>
          </cell>
        </row>
        <row r="146">
          <cell r="D146" t="str">
            <v>ARYAM LEONARDA MENDEZ BATISTA</v>
          </cell>
        </row>
        <row r="147">
          <cell r="D147" t="str">
            <v xml:space="preserve"> LUISA ANDREA PEREZ FELIZ</v>
          </cell>
        </row>
        <row r="148">
          <cell r="D148" t="str">
            <v>ERIDANIA RAMIREZ CASTILLO</v>
          </cell>
        </row>
        <row r="149">
          <cell r="D149" t="str">
            <v xml:space="preserve"> ANGEL NATANAEL CUELLO YCIANO </v>
          </cell>
        </row>
        <row r="150">
          <cell r="D150" t="str">
            <v>LOURDES CRISTOBALINA RAMIREZ RAMIREZ</v>
          </cell>
        </row>
        <row r="151">
          <cell r="D151" t="str">
            <v>ANA LIVIDA NOBOA</v>
          </cell>
        </row>
        <row r="152">
          <cell r="D152" t="str">
            <v xml:space="preserve">ROBERTO MENDEZ DE LOS SANTOS </v>
          </cell>
        </row>
        <row r="153">
          <cell r="D153" t="str">
            <v xml:space="preserve">RAMONA VICENTE VICTORIANO </v>
          </cell>
        </row>
        <row r="154">
          <cell r="D154" t="str">
            <v>MANUEL EMILIO SANCHEZ AGRAMONTE</v>
          </cell>
        </row>
        <row r="155">
          <cell r="D155" t="str">
            <v xml:space="preserve">LEANNY ABREU MATOS </v>
          </cell>
        </row>
        <row r="156">
          <cell r="D156" t="str">
            <v>ADELA MATEO ENCARNACION</v>
          </cell>
        </row>
        <row r="157">
          <cell r="D157" t="str">
            <v>ANA LUISA MORILLO ENCARNACION</v>
          </cell>
        </row>
        <row r="158">
          <cell r="D158" t="str">
            <v>JUANA MERCEDES NOVA ROSARIO</v>
          </cell>
        </row>
        <row r="159">
          <cell r="D159" t="str">
            <v>DAVID MONTERO  MATEO</v>
          </cell>
        </row>
        <row r="160">
          <cell r="D160" t="str">
            <v>HENRY ADMIN MARTINEZ MORILLO</v>
          </cell>
        </row>
        <row r="161">
          <cell r="D161" t="str">
            <v>MARTINA COLOME TAVERAS</v>
          </cell>
        </row>
        <row r="162">
          <cell r="D162" t="str">
            <v xml:space="preserve">RAFAEL FELIZ FELIZ </v>
          </cell>
        </row>
        <row r="163">
          <cell r="D163" t="str">
            <v>CESAR EMMANUEL CASTILLO FELIZ</v>
          </cell>
        </row>
        <row r="164">
          <cell r="D164" t="str">
            <v xml:space="preserve">YAFER MOQUETE FRAGOSO </v>
          </cell>
        </row>
        <row r="165">
          <cell r="D165" t="str">
            <v>JERSON LUIS MORON BELTRE</v>
          </cell>
        </row>
        <row r="166">
          <cell r="D166" t="str">
            <v xml:space="preserve">LUICI MIDELENNY BUENO FABIAN </v>
          </cell>
        </row>
        <row r="167">
          <cell r="D167" t="str">
            <v>MERCY FRANCHESCA FELIZ TONOS</v>
          </cell>
        </row>
        <row r="168">
          <cell r="D168" t="str">
            <v>ROCIO ANABEL SANTANA BELTRE</v>
          </cell>
        </row>
        <row r="169">
          <cell r="D169" t="str">
            <v>ARISTIDES JOSE RAMIREZ</v>
          </cell>
        </row>
        <row r="170">
          <cell r="D170" t="str">
            <v>HEIDI MILAGROS BAUTISTA FELIX</v>
          </cell>
        </row>
        <row r="171">
          <cell r="D171" t="str">
            <v>JUAN ANTONIO MENDEZ BATISTA</v>
          </cell>
        </row>
        <row r="172">
          <cell r="D172" t="str">
            <v>JANCARLOS ACERP MEDINA</v>
          </cell>
        </row>
        <row r="173">
          <cell r="D173" t="str">
            <v>FRAYMER LUGO RAMIREZ</v>
          </cell>
        </row>
        <row r="174">
          <cell r="D174" t="str">
            <v>ILONDRY LISSEELOTT SANCEHZ BELTRE</v>
          </cell>
        </row>
        <row r="175">
          <cell r="D175" t="str">
            <v>MELISSA BIENVENIDA FELIZ REYES</v>
          </cell>
        </row>
        <row r="176">
          <cell r="D176" t="str">
            <v>RICARDO EMILIO REYES ALMONTE</v>
          </cell>
        </row>
        <row r="177">
          <cell r="D177" t="str">
            <v>AXEL OSVALDO SANCHEZ BELTRE</v>
          </cell>
        </row>
        <row r="178">
          <cell r="D178" t="str">
            <v>MARIA ELENA SANCHEZ BELTRE</v>
          </cell>
        </row>
        <row r="179">
          <cell r="D179" t="str">
            <v>ELDRY KAMILLE BELTRE RAMIREZ</v>
          </cell>
        </row>
        <row r="180">
          <cell r="D180" t="str">
            <v>MIRIAN PATRIA CUEVAS FELIZ</v>
          </cell>
        </row>
        <row r="181">
          <cell r="D181" t="str">
            <v xml:space="preserve">PAOLA NATIVIDAD MORA GUERRERO </v>
          </cell>
        </row>
        <row r="182">
          <cell r="D182" t="str">
            <v xml:space="preserve">TALLER INDUSTRIAL RAMÍREZ &amp; ASOCIADOS  S.R.L. </v>
          </cell>
        </row>
        <row r="183">
          <cell r="D183" t="str">
            <v>MERCEDES FERMIN ALMONTE</v>
          </cell>
        </row>
        <row r="184">
          <cell r="D184" t="str">
            <v>MARIA YSABEL CASTILLO SANCHEZ</v>
          </cell>
        </row>
        <row r="185">
          <cell r="D185" t="str">
            <v>WILSON TOMAS GERVACIO MEJIA/DISTRIBUIDORA TOMAS</v>
          </cell>
        </row>
        <row r="186">
          <cell r="D186" t="str">
            <v>RINELL EMERSON CONCEPCION COMAS CASTELLANOS</v>
          </cell>
        </row>
        <row r="187">
          <cell r="D187" t="str">
            <v>ELISEO ANTONIO REYES MATEO</v>
          </cell>
        </row>
        <row r="188">
          <cell r="D188" t="str">
            <v>MELIDO ANTONIO MARTE RAMIREZ</v>
          </cell>
        </row>
        <row r="189">
          <cell r="D189" t="str">
            <v>ALEXIS MARTE RAMIREZ</v>
          </cell>
        </row>
        <row r="190">
          <cell r="D190" t="str">
            <v>MARIA DE LOS REMEDIOS ENCARNACION</v>
          </cell>
        </row>
        <row r="191">
          <cell r="D191" t="str">
            <v>RENATTY MERCEDEZ DE LEON VELOZ</v>
          </cell>
        </row>
        <row r="192">
          <cell r="D192" t="str">
            <v>JUAN FIDEL MARTE VARGAS</v>
          </cell>
        </row>
        <row r="193">
          <cell r="D193" t="str">
            <v>SOLEIDY ELICENIA MONTILLA</v>
          </cell>
        </row>
        <row r="194">
          <cell r="D194" t="str">
            <v xml:space="preserve">INVERSIONES SANCHEZ MERCEDES, SRL </v>
          </cell>
        </row>
        <row r="195">
          <cell r="D195" t="str">
            <v xml:space="preserve">ANA FRANCISCA JAQUEZ ENCARNACION </v>
          </cell>
        </row>
        <row r="196">
          <cell r="D196" t="str">
            <v>TARSIS PAYANO GERMAN</v>
          </cell>
        </row>
        <row r="197">
          <cell r="D197" t="str">
            <v>ROSARIO RAMON FELIZ FELIZ</v>
          </cell>
        </row>
        <row r="198">
          <cell r="D198" t="str">
            <v>DAIFEL MEDINA FELIZ</v>
          </cell>
        </row>
        <row r="199">
          <cell r="D199" t="str">
            <v>EDITH ANTONIO BASTARDO RAMIREZ</v>
          </cell>
        </row>
        <row r="200">
          <cell r="D200" t="str">
            <v>LUIS CARLOS SALAS OMEZ</v>
          </cell>
        </row>
        <row r="201">
          <cell r="D201" t="str">
            <v>ALFREDO RAMIREZ</v>
          </cell>
        </row>
        <row r="202">
          <cell r="D202" t="str">
            <v>SANDY DANIEL PUENTE GOMEZ</v>
          </cell>
        </row>
        <row r="203">
          <cell r="D203" t="str">
            <v>VICTOR ALFONSO SEPULVEDA MOREL</v>
          </cell>
        </row>
        <row r="204">
          <cell r="D204" t="str">
            <v>BELKIS RAMIREZ MEZQUITA</v>
          </cell>
        </row>
        <row r="205">
          <cell r="D205" t="str">
            <v>LISSETTE DEL CARMEN ESTRELLA NUÑEZ</v>
          </cell>
        </row>
        <row r="206">
          <cell r="D206" t="str">
            <v>FRANCISCO ALBERTO GIL BRITO</v>
          </cell>
        </row>
        <row r="207">
          <cell r="D207" t="str">
            <v>ROIDE DAVID CUEVAS JIMENEZ</v>
          </cell>
        </row>
        <row r="208">
          <cell r="D208" t="str">
            <v>WALDY OMAR GOMEZ MATOS</v>
          </cell>
        </row>
        <row r="209">
          <cell r="D209" t="str">
            <v>BRENNIS ANTONIO FELIZ MATOS</v>
          </cell>
        </row>
        <row r="210">
          <cell r="D210" t="str">
            <v>SUPERMERCADO INDHIRA</v>
          </cell>
        </row>
        <row r="211">
          <cell r="D211" t="str">
            <v>HUMBERTO JIMENEZ RAMIREZ</v>
          </cell>
        </row>
        <row r="212">
          <cell r="D212" t="str">
            <v>OLIVIA ESPERANZA FERRERAS</v>
          </cell>
        </row>
        <row r="213">
          <cell r="D213" t="str">
            <v>ELVIS JIMENEZ RAMIREZ</v>
          </cell>
        </row>
        <row r="214">
          <cell r="D214" t="str">
            <v>SANDINO RAFAEL JIMENEZ RAMIREZ</v>
          </cell>
        </row>
        <row r="215">
          <cell r="D215" t="str">
            <v>HECTOR MANUEL CABREJA CABREJA</v>
          </cell>
        </row>
        <row r="216">
          <cell r="D216" t="str">
            <v xml:space="preserve">R DE AZA Y ASOCIADOS, SRL </v>
          </cell>
        </row>
        <row r="217">
          <cell r="D217" t="str">
            <v>SUPLIDORES INDUSTRIALES MELLA SRL</v>
          </cell>
        </row>
        <row r="218">
          <cell r="D218" t="str">
            <v xml:space="preserve">GRUPO AGROPECUARIO DON JULIO, SRL </v>
          </cell>
        </row>
        <row r="219">
          <cell r="D219" t="str">
            <v>DISTRIBUIDORA DEL CARIBE, EIRL</v>
          </cell>
        </row>
        <row r="220">
          <cell r="D220" t="str">
            <v>PJT SUPLAY</v>
          </cell>
        </row>
        <row r="221">
          <cell r="D221" t="str">
            <v>RAFAEL MARIA GENAO CONCEPCION</v>
          </cell>
        </row>
        <row r="222">
          <cell r="D222" t="str">
            <v xml:space="preserve">JOSE RAFAEL GENAO CONCEPCION </v>
          </cell>
        </row>
        <row r="223">
          <cell r="D223" t="str">
            <v>G Y L SUPLIDORES, SRL</v>
          </cell>
        </row>
        <row r="224">
          <cell r="D224"/>
        </row>
        <row r="225">
          <cell r="D225" t="str">
            <v>FILDA FAMILIA BERIGUETE</v>
          </cell>
        </row>
        <row r="226">
          <cell r="D226" t="str">
            <v>JOSE ARMANDO ESCARRAMAN SILVERIO</v>
          </cell>
        </row>
        <row r="227">
          <cell r="D227" t="str">
            <v xml:space="preserve">MERCANTIL RAMI, SRL </v>
          </cell>
        </row>
        <row r="228">
          <cell r="D228" t="str">
            <v>SERVICIOS EMPRESARIALES CANAAN,SRL (SECAN,SRL)</v>
          </cell>
        </row>
        <row r="229">
          <cell r="D229" t="str">
            <v xml:space="preserve">JIMENEZ SALVADOR Y ASOCIADOS, SRL </v>
          </cell>
        </row>
        <row r="230">
          <cell r="D230" t="str">
            <v xml:space="preserve">PROAGRO DOMINICANA, SRL </v>
          </cell>
        </row>
        <row r="231">
          <cell r="D231" t="str">
            <v xml:space="preserve">AUSBERT MULTISERVICIOS AMS COMPUTER SUPPLY, SRL </v>
          </cell>
        </row>
        <row r="232">
          <cell r="D232" t="str">
            <v xml:space="preserve">LUNSER ENTERPRISE, SRL </v>
          </cell>
        </row>
        <row r="233">
          <cell r="D233" t="str">
            <v xml:space="preserve">INLOBA, SRL </v>
          </cell>
        </row>
        <row r="234">
          <cell r="D234" t="str">
            <v>MERCANTIL VARRICA, SRL.</v>
          </cell>
        </row>
        <row r="235">
          <cell r="D235" t="str">
            <v>LA GRAN MURALLA IMPORT, SRL</v>
          </cell>
        </row>
        <row r="236">
          <cell r="D236" t="str">
            <v>ACADEMIA CANAAN, SRL</v>
          </cell>
        </row>
        <row r="237">
          <cell r="D237" t="str">
            <v xml:space="preserve">HISPANIOLA GRAIN, SRL </v>
          </cell>
        </row>
        <row r="238">
          <cell r="D238" t="str">
            <v>ESTRELLA ROJA, SRL</v>
          </cell>
        </row>
        <row r="239">
          <cell r="D239" t="str">
            <v>JB GLOBAL SUPPY SRL</v>
          </cell>
        </row>
        <row r="240">
          <cell r="D240" t="str">
            <v xml:space="preserve">SILMESA COMERCIAL, SRL </v>
          </cell>
        </row>
        <row r="241">
          <cell r="D241" t="str">
            <v>KELGOMSA SRL</v>
          </cell>
        </row>
        <row r="242">
          <cell r="D242" t="str">
            <v>OCEAN BEEF, EIRL</v>
          </cell>
        </row>
        <row r="243">
          <cell r="D243" t="str">
            <v xml:space="preserve">CENTRO COMERCIAL GLENNIS, EIRL </v>
          </cell>
        </row>
        <row r="244">
          <cell r="D244" t="str">
            <v xml:space="preserve">COMERCIAL JOSE RAMIREZ, SRL </v>
          </cell>
        </row>
        <row r="245">
          <cell r="D245" t="str">
            <v>COMERCIAL MIMASA, EIRL</v>
          </cell>
        </row>
        <row r="246">
          <cell r="D246" t="str">
            <v>COMERCIAL MELISSA LOPEZ, SRL</v>
          </cell>
        </row>
        <row r="247">
          <cell r="D247" t="str">
            <v xml:space="preserve">SOLUCIONES EMPRESARIALES Y DE NEGOCIOS DIAZ MORE, SRL </v>
          </cell>
        </row>
        <row r="248">
          <cell r="D248" t="str">
            <v xml:space="preserve">ALMACEN JUAN MARIA CARCIA, SRL </v>
          </cell>
        </row>
        <row r="249">
          <cell r="D249" t="str">
            <v>ONE WM, EIRL</v>
          </cell>
        </row>
        <row r="250">
          <cell r="D250" t="str">
            <v>ODILCA Y ASOCIADOS, SRL</v>
          </cell>
        </row>
        <row r="251">
          <cell r="D251" t="str">
            <v>CETIOSA, EIRL</v>
          </cell>
        </row>
        <row r="252">
          <cell r="D252" t="str">
            <v xml:space="preserve">SUPER COLMADO MAURA, SRL </v>
          </cell>
        </row>
        <row r="253">
          <cell r="D253" t="str">
            <v xml:space="preserve"> DISTRIBUIDORA LISA MARIA, S. R. L. </v>
          </cell>
        </row>
        <row r="254">
          <cell r="D254" t="str">
            <v>MIXCORP, SRL</v>
          </cell>
        </row>
        <row r="255">
          <cell r="D255" t="str">
            <v>ZEC ZOLO ENFOKE CREATIVO, EIRL</v>
          </cell>
        </row>
        <row r="256">
          <cell r="D256" t="str">
            <v xml:space="preserve">GRANCASA, SRL </v>
          </cell>
        </row>
        <row r="257">
          <cell r="D257" t="str">
            <v xml:space="preserve">EVEL SUPLIDORES, SRL </v>
          </cell>
        </row>
        <row r="258">
          <cell r="D258" t="str">
            <v>HOTEL RESTAURANT MARIA MONTEZ</v>
          </cell>
        </row>
        <row r="259">
          <cell r="D259" t="str">
            <v xml:space="preserve">DESARROLLOS VIOLANTE, SRL </v>
          </cell>
        </row>
        <row r="260">
          <cell r="D260" t="str">
            <v>JONES SERVICES, SRL</v>
          </cell>
        </row>
        <row r="261">
          <cell r="D261" t="str">
            <v>AGUA CENTELLA, SRL</v>
          </cell>
        </row>
        <row r="262">
          <cell r="D262" t="str">
            <v xml:space="preserve">AGROINDUSTRIAL CENTELLA, SRL </v>
          </cell>
        </row>
        <row r="263">
          <cell r="D263" t="str">
            <v>LOSOM IMPORT, SRL</v>
          </cell>
        </row>
        <row r="264">
          <cell r="D264" t="str">
            <v xml:space="preserve">LA COCINA DE DOÑA MARY, SRL </v>
          </cell>
        </row>
        <row r="265">
          <cell r="D265" t="str">
            <v xml:space="preserve">PLAZA SABANA DEL PUERTO, SRL </v>
          </cell>
        </row>
        <row r="266">
          <cell r="D266" t="str">
            <v>JEFFREY IMPORT, SRL</v>
          </cell>
        </row>
        <row r="267">
          <cell r="D267" t="str">
            <v>PANADERIA Y REPOSTERIA ALEX, SRL</v>
          </cell>
        </row>
        <row r="268">
          <cell r="D268" t="str">
            <v xml:space="preserve">PANIFICADORA Y REPOSTERIA INDEPENDENCIA, SRL </v>
          </cell>
        </row>
        <row r="269">
          <cell r="D269" t="str">
            <v xml:space="preserve">CASA R2, SRL </v>
          </cell>
        </row>
        <row r="270">
          <cell r="D270" t="str">
            <v xml:space="preserve">DENSY BUFFET, EIRL </v>
          </cell>
        </row>
        <row r="271">
          <cell r="D271" t="str">
            <v xml:space="preserve">ANA MARIA MARTINEZ, SRL </v>
          </cell>
        </row>
        <row r="272">
          <cell r="D272" t="str">
            <v>DAYCV-GROUP SRL</v>
          </cell>
        </row>
        <row r="273">
          <cell r="D273" t="str">
            <v>PAVEMCA, SRL</v>
          </cell>
        </row>
        <row r="274">
          <cell r="D274" t="str">
            <v xml:space="preserve">NOAGRO, SRL </v>
          </cell>
        </row>
        <row r="275">
          <cell r="D275" t="str">
            <v xml:space="preserve">STRASUPLY, SRL </v>
          </cell>
        </row>
        <row r="276">
          <cell r="D276" t="str">
            <v>PADMASANA, SRL</v>
          </cell>
        </row>
        <row r="277">
          <cell r="D277" t="str">
            <v xml:space="preserve">ALGANA, SRL </v>
          </cell>
        </row>
        <row r="278">
          <cell r="D278" t="str">
            <v xml:space="preserve">CANA FLOR HERMANOS, SRL </v>
          </cell>
        </row>
        <row r="279">
          <cell r="D279" t="str">
            <v>OFIGRAL SRL</v>
          </cell>
        </row>
        <row r="280">
          <cell r="D280" t="str">
            <v xml:space="preserve">TRIPORTI, SRL </v>
          </cell>
        </row>
        <row r="281">
          <cell r="D281" t="str">
            <v xml:space="preserve">INVESTMENT SANBUR, SRL </v>
          </cell>
        </row>
        <row r="282">
          <cell r="D282" t="str">
            <v xml:space="preserve">COMERCIAL MELANIE, SRL </v>
          </cell>
        </row>
        <row r="283">
          <cell r="D283" t="str">
            <v>GRUPO ALCOFER SRL</v>
          </cell>
        </row>
        <row r="284">
          <cell r="D284" t="str">
            <v xml:space="preserve">CLEAN DEPOT, SRL </v>
          </cell>
        </row>
        <row r="285">
          <cell r="D285" t="str">
            <v xml:space="preserve">TRANCONSTRUC, SRL </v>
          </cell>
        </row>
        <row r="286">
          <cell r="D286" t="str">
            <v xml:space="preserve">INVERSIONES DLP, SRL </v>
          </cell>
        </row>
        <row r="287">
          <cell r="D287" t="str">
            <v xml:space="preserve">LIBESCO, SRL </v>
          </cell>
        </row>
        <row r="288">
          <cell r="D288" t="str">
            <v xml:space="preserve">SUPPLY SCHOOL MOREL OVIEDO, SRL </v>
          </cell>
        </row>
        <row r="289">
          <cell r="D289" t="str">
            <v xml:space="preserve">DISTRIBUIDORA PDS, SRL </v>
          </cell>
        </row>
        <row r="290">
          <cell r="D290" t="str">
            <v>KEMEL COMERCIAL MULTISERVICES, EIRL</v>
          </cell>
        </row>
        <row r="291">
          <cell r="D291" t="str">
            <v>MATEO JIMENEZ HERMANOS SRL</v>
          </cell>
        </row>
        <row r="292">
          <cell r="D292" t="str">
            <v>JALG INTERNATIONAL ALL SALES, SRL</v>
          </cell>
        </row>
        <row r="293">
          <cell r="D293" t="str">
            <v>PAPELERIA Y SUMINISTRO SVT, SRL</v>
          </cell>
        </row>
        <row r="294">
          <cell r="D294" t="str">
            <v>D FABRICIO Y FATIMA RESTAURANTE</v>
          </cell>
        </row>
        <row r="295">
          <cell r="D295" t="str">
            <v xml:space="preserve">COMEDOR KG, SRL </v>
          </cell>
        </row>
        <row r="296">
          <cell r="D296" t="str">
            <v>ECONOMARKET GOMEL, SRL</v>
          </cell>
        </row>
        <row r="297">
          <cell r="D297" t="str">
            <v xml:space="preserve">DIGMA ABASTECIMIENTOS, SRL </v>
          </cell>
        </row>
        <row r="298">
          <cell r="D298" t="str">
            <v xml:space="preserve">ARQUIMEGA, SRL </v>
          </cell>
        </row>
        <row r="299">
          <cell r="D299" t="str">
            <v>PROVEEDORES ZENOVIA, SRL PROZENO</v>
          </cell>
        </row>
        <row r="300">
          <cell r="D300" t="str">
            <v>ZOHET SOLUCIONES GENERALES SRL</v>
          </cell>
        </row>
        <row r="301">
          <cell r="D301" t="str">
            <v xml:space="preserve">MULTISERVICIOS MORILLO CASTILLO, SRL </v>
          </cell>
        </row>
        <row r="302">
          <cell r="D302" t="str">
            <v xml:space="preserve">INVERSIONES MONTE PALMA, SRL </v>
          </cell>
        </row>
        <row r="303">
          <cell r="D303" t="str">
            <v xml:space="preserve">CANARI COCINAS COMERCIALES, SRL </v>
          </cell>
        </row>
        <row r="304">
          <cell r="D304" t="str">
            <v xml:space="preserve">F Y P COMERCIAL MULTISERVICES, SRL </v>
          </cell>
        </row>
        <row r="305">
          <cell r="D305" t="str">
            <v>INDERMERICA, SRL</v>
          </cell>
        </row>
        <row r="306">
          <cell r="D306" t="str">
            <v>BITACORA SUMINISTRO DE OFICINAS, SRL</v>
          </cell>
        </row>
        <row r="307">
          <cell r="D307" t="str">
            <v>INVERSIONES ARGOLIDA SRL</v>
          </cell>
        </row>
        <row r="308">
          <cell r="D308" t="str">
            <v xml:space="preserve"> GRUPO CESAR AUGUSTO, S.R. L </v>
          </cell>
        </row>
        <row r="309">
          <cell r="D309" t="str">
            <v>DIPLACONSPRO SRL</v>
          </cell>
        </row>
        <row r="310">
          <cell r="D310" t="str">
            <v>PROYECTOS DE INGENIERIA Y EDIFICACIONES MELO SCARFULLERY</v>
          </cell>
        </row>
        <row r="311">
          <cell r="D311" t="str">
            <v xml:space="preserve">SUPLIDORA INSTITUCIONAL ISVANIA, SRL </v>
          </cell>
        </row>
        <row r="312">
          <cell r="D312" t="str">
            <v xml:space="preserve">SERVIMAS 1, SRL </v>
          </cell>
        </row>
        <row r="313">
          <cell r="D313" t="str">
            <v xml:space="preserve">LEXSIL, SRL </v>
          </cell>
        </row>
        <row r="314">
          <cell r="D314" t="str">
            <v>FARMAEQUIPOS LIDAMED SRL</v>
          </cell>
        </row>
        <row r="315">
          <cell r="D315" t="str">
            <v xml:space="preserve">YNCAR DELICATESSE Y BUFFET, SRL </v>
          </cell>
        </row>
        <row r="316">
          <cell r="D316" t="str">
            <v xml:space="preserve">CARIBBEAN VENTURES INVESTMENT CORP, SRL </v>
          </cell>
        </row>
        <row r="317">
          <cell r="D317" t="str">
            <v>KUKIRA SERVICIOS MULTIPLES, SRL</v>
          </cell>
        </row>
        <row r="318">
          <cell r="D318" t="str">
            <v>FACTORIA DE MUEBLES DOMINICANO FMD,SRL.</v>
          </cell>
        </row>
        <row r="319">
          <cell r="D319" t="str">
            <v>INVERSIONES SANTIN, SRL</v>
          </cell>
        </row>
        <row r="320">
          <cell r="D320" t="str">
            <v xml:space="preserve">ACTELLIO, SRL </v>
          </cell>
        </row>
        <row r="321">
          <cell r="D321" t="str">
            <v xml:space="preserve">ABENCOR, SRL </v>
          </cell>
        </row>
        <row r="322">
          <cell r="D322" t="str">
            <v xml:space="preserve">COELCA, SRL </v>
          </cell>
        </row>
        <row r="323">
          <cell r="D323" t="str">
            <v xml:space="preserve">MOVIANTO CORPORATION, SRL </v>
          </cell>
        </row>
        <row r="324">
          <cell r="D324" t="str">
            <v xml:space="preserve">SOCIEDAD DE SUPERVISORES Y CONSTRUCCIONES ANTILLANAS SSCA, SRL </v>
          </cell>
        </row>
        <row r="325">
          <cell r="D325" t="str">
            <v xml:space="preserve">SOCIEDAD DOMINICANA DE ABASTECIMIENTO SDA, SRL </v>
          </cell>
        </row>
        <row r="326">
          <cell r="D326" t="str">
            <v xml:space="preserve">GLAS SERVICIOS INTERNACIONALES, SRL </v>
          </cell>
        </row>
        <row r="327">
          <cell r="D327" t="str">
            <v xml:space="preserve">INVERSIONES BIDUSA, SRL </v>
          </cell>
        </row>
        <row r="328">
          <cell r="D328" t="str">
            <v xml:space="preserve">SERVICIOS MULTIPLES 4KML, SRL </v>
          </cell>
        </row>
        <row r="329">
          <cell r="D329" t="str">
            <v xml:space="preserve">INVERSIONES FKIERA, SRL </v>
          </cell>
        </row>
        <row r="330">
          <cell r="D330" t="str">
            <v>FULMINEX SRL</v>
          </cell>
        </row>
        <row r="331">
          <cell r="D331" t="str">
            <v xml:space="preserve">FELIZ SANCHEZ SUPLIDORA, SRL </v>
          </cell>
        </row>
        <row r="332">
          <cell r="D332" t="str">
            <v xml:space="preserve">JUNIS EXPRESS SUPER PLAZA, SRL </v>
          </cell>
        </row>
        <row r="333">
          <cell r="D333" t="str">
            <v xml:space="preserve">SOLUCIONES SEGURA FELIZ, SRL </v>
          </cell>
        </row>
        <row r="334">
          <cell r="D334" t="str">
            <v xml:space="preserve">CASA YRENNA, SRL </v>
          </cell>
        </row>
        <row r="335">
          <cell r="D335" t="str">
            <v>EL CORTE STEAK HOUSE, SRL</v>
          </cell>
        </row>
        <row r="336">
          <cell r="D336" t="str">
            <v>DISTRIBUIDORA DE ALIMENTOS RL, SRL</v>
          </cell>
        </row>
        <row r="337">
          <cell r="D337" t="str">
            <v xml:space="preserve">SABOR CRIOLLO HL, SRL </v>
          </cell>
        </row>
        <row r="338">
          <cell r="D338" t="str">
            <v xml:space="preserve">INVERSIONES MENTOL, SRL </v>
          </cell>
        </row>
        <row r="339">
          <cell r="D339" t="str">
            <v xml:space="preserve">ACOSFERNA, SRL </v>
          </cell>
        </row>
        <row r="340">
          <cell r="D340" t="str">
            <v>ASOCIACION VEGANA DE SERVICIOS AVES, SRL</v>
          </cell>
        </row>
        <row r="341">
          <cell r="D341" t="str">
            <v>CALIDOM CALLES LIMPIAS DOMINICANA SRL</v>
          </cell>
        </row>
        <row r="342">
          <cell r="D342" t="str">
            <v>BRITPA SUPLIDORES, SRL</v>
          </cell>
        </row>
        <row r="343">
          <cell r="D343" t="str">
            <v xml:space="preserve">INVERSIONES SJR, SRL </v>
          </cell>
        </row>
        <row r="344">
          <cell r="D344" t="str">
            <v xml:space="preserve">SUJAILA COMERCIAL SC, SRL </v>
          </cell>
        </row>
        <row r="345">
          <cell r="D345" t="str">
            <v>HORIZONTE GOURMET, SRL</v>
          </cell>
        </row>
        <row r="346">
          <cell r="D346" t="str">
            <v xml:space="preserve">GRUPO AZHAR, SRL </v>
          </cell>
        </row>
        <row r="347">
          <cell r="D347" t="str">
            <v>MISCELANEOS VIFEVA, SRL</v>
          </cell>
        </row>
        <row r="348">
          <cell r="D348" t="str">
            <v xml:space="preserve">JOLTECA, SRL </v>
          </cell>
        </row>
        <row r="349">
          <cell r="D349" t="str">
            <v>INDUSTRIAS HORIZONTE JHRC SRL</v>
          </cell>
        </row>
        <row r="350">
          <cell r="D350" t="str">
            <v xml:space="preserve">GARIBALSA GROUP, SRL </v>
          </cell>
        </row>
        <row r="351">
          <cell r="D351" t="str">
            <v xml:space="preserve">SERVIZI MULTISPLES LUZ, SRL </v>
          </cell>
        </row>
        <row r="352">
          <cell r="D352" t="str">
            <v xml:space="preserve">FIANMA SOLUSYON, SRL </v>
          </cell>
        </row>
        <row r="353">
          <cell r="D353" t="str">
            <v xml:space="preserve">D MILAGROS RESTAURANT Y CAR WASH, SRL </v>
          </cell>
        </row>
        <row r="354">
          <cell r="D354" t="str">
            <v xml:space="preserve">SUPLEMENTUM DOMINICANA, SRL </v>
          </cell>
        </row>
        <row r="355">
          <cell r="D355" t="str">
            <v xml:space="preserve">REYES MORALES PROVISIONES Y SERVICIOS EMPRESARIAS, SRL </v>
          </cell>
        </row>
        <row r="356">
          <cell r="D356" t="str">
            <v>EL GORDO TE DA DE COMER, SRL</v>
          </cell>
        </row>
        <row r="357">
          <cell r="D357" t="str">
            <v xml:space="preserve">COMIDAS Y BEBIDAS IMERA, SRL </v>
          </cell>
        </row>
        <row r="358">
          <cell r="D358" t="str">
            <v>D DAVIS SUPPLY FC, SRL</v>
          </cell>
        </row>
        <row r="359">
          <cell r="D359" t="str">
            <v>GLOBAL PRO EL SHADDAI SRL</v>
          </cell>
        </row>
        <row r="360">
          <cell r="D360" t="str">
            <v xml:space="preserve">RANSA, SRL </v>
          </cell>
        </row>
        <row r="361">
          <cell r="D361" t="str">
            <v>RANDY BEATO EXPORTER, EIRL</v>
          </cell>
        </row>
        <row r="362">
          <cell r="D362" t="str">
            <v xml:space="preserve">PANIFICADORA HATO MAYOR, SRL </v>
          </cell>
        </row>
        <row r="363">
          <cell r="D363" t="str">
            <v>COMEDOR EL PAN CON LA ENSEÑANZA, SRL</v>
          </cell>
        </row>
        <row r="364">
          <cell r="D364" t="str">
            <v>BAKERY AND GOURMET NIZAO, SRL</v>
          </cell>
        </row>
        <row r="365">
          <cell r="D365" t="str">
            <v xml:space="preserve">NICERGI BUSINESS, SRL </v>
          </cell>
        </row>
        <row r="366">
          <cell r="D366" t="str">
            <v xml:space="preserve">SUPLIDORA LA MILAGROSA, SRL </v>
          </cell>
        </row>
        <row r="367">
          <cell r="D367" t="str">
            <v xml:space="preserve">ARTEVA MERCANTIL, SRL </v>
          </cell>
        </row>
        <row r="368">
          <cell r="D368" t="str">
            <v xml:space="preserve">TRIBECA MERCANTIL, SRL </v>
          </cell>
        </row>
        <row r="369">
          <cell r="D369" t="str">
            <v xml:space="preserve">SUPLIDORES Y SERVICIOS STEFEN, SRL </v>
          </cell>
        </row>
        <row r="370">
          <cell r="D370" t="str">
            <v xml:space="preserve">SUR STAR SERVICE, SRL </v>
          </cell>
        </row>
        <row r="371">
          <cell r="D371" t="str">
            <v>RH TRADING, SRL</v>
          </cell>
        </row>
        <row r="372">
          <cell r="D372" t="str">
            <v xml:space="preserve">AMIGOS 24 HORAS FOOD FACTORY, SRL </v>
          </cell>
        </row>
        <row r="373">
          <cell r="D373" t="str">
            <v xml:space="preserve"> IMPORTADORA MALONDA, SRL </v>
          </cell>
        </row>
        <row r="374">
          <cell r="D374" t="str">
            <v>TERMINACIONES DOMINICANA TERMIDOM, SRL</v>
          </cell>
        </row>
        <row r="375">
          <cell r="D375" t="str">
            <v xml:space="preserve">SERVICIOS CRIZ, SRL </v>
          </cell>
        </row>
        <row r="376">
          <cell r="D376" t="str">
            <v>ROMERO RAMIREZ NWECAR PAINT SRL</v>
          </cell>
        </row>
        <row r="377">
          <cell r="D377" t="str">
            <v xml:space="preserve">GRUPO DE JESUS DURA, SRL </v>
          </cell>
        </row>
        <row r="378">
          <cell r="D378" t="str">
            <v xml:space="preserve">AGUSTINA GOURMET, SRL </v>
          </cell>
        </row>
        <row r="379">
          <cell r="D379" t="str">
            <v>DE CAORMALI GOURMET SRL</v>
          </cell>
        </row>
        <row r="380">
          <cell r="D380" t="str">
            <v xml:space="preserve">GRUPO RAMINEN, SRL </v>
          </cell>
        </row>
        <row r="381">
          <cell r="D381" t="str">
            <v xml:space="preserve">COMIDA EMPRESARIAL DAISMIELLY, SRL </v>
          </cell>
        </row>
        <row r="382">
          <cell r="D382" t="str">
            <v>COMPAÑÍA DE MUJERES EMPRENDEDORAS COFEM, SRL</v>
          </cell>
        </row>
        <row r="383">
          <cell r="D383" t="str">
            <v xml:space="preserve">MAYRA SOTO GOURMET, SRL </v>
          </cell>
        </row>
        <row r="384">
          <cell r="D384" t="str">
            <v xml:space="preserve">EL SAZON DE MAMA TINGO, SRL </v>
          </cell>
        </row>
        <row r="385">
          <cell r="D385" t="str">
            <v xml:space="preserve">LA GRAN PARADA BARAHONA, SRL </v>
          </cell>
        </row>
        <row r="386">
          <cell r="D386" t="str">
            <v xml:space="preserve">ZUKINI FOOD, SRL </v>
          </cell>
        </row>
        <row r="387">
          <cell r="D387" t="str">
            <v xml:space="preserve">CENERA GOURMET, SRL </v>
          </cell>
        </row>
        <row r="388">
          <cell r="D388" t="str">
            <v xml:space="preserve">D WILDEN PUJOLS EXQUISITES, SRL </v>
          </cell>
        </row>
        <row r="389">
          <cell r="D389" t="str">
            <v>TEJASA DELICATESES, SRL</v>
          </cell>
        </row>
        <row r="390">
          <cell r="D390" t="str">
            <v xml:space="preserve">JULISSA AMPARO SAZO N GOURMET, SRL </v>
          </cell>
        </row>
        <row r="391">
          <cell r="D391" t="str">
            <v>HARLY SERVICIOS, SRL</v>
          </cell>
        </row>
        <row r="392">
          <cell r="D392" t="str">
            <v>INVERSIONES MALERA, SRL</v>
          </cell>
        </row>
        <row r="393">
          <cell r="D393" t="str">
            <v xml:space="preserve">COMERCIAL FELIZ MAZZITELLI, SRL </v>
          </cell>
        </row>
        <row r="394">
          <cell r="D394" t="str">
            <v xml:space="preserve">CEEB S CATERING, SRL </v>
          </cell>
        </row>
        <row r="395">
          <cell r="D395" t="str">
            <v>JOSE FRANCO COMERCIAL SRL</v>
          </cell>
        </row>
        <row r="396">
          <cell r="D396" t="str">
            <v>SUPLIDORA INSTITUCIONAL MARTE Y FIGUEREO SRL</v>
          </cell>
        </row>
        <row r="397">
          <cell r="D397" t="str">
            <v xml:space="preserve">ANPLUS SUPLIDORA MULTISERVICES, SRL </v>
          </cell>
        </row>
        <row r="398">
          <cell r="D398" t="str">
            <v>DILOMART,SRL</v>
          </cell>
        </row>
        <row r="399">
          <cell r="D399" t="str">
            <v xml:space="preserve">ESFERA DE ALIMENTOS, SRL </v>
          </cell>
        </row>
        <row r="400">
          <cell r="D400" t="str">
            <v>TABLERO GLOBAL GROUP SRL</v>
          </cell>
        </row>
        <row r="401">
          <cell r="D401" t="str">
            <v>CONGESUR CONGELADO DEL SUR SRL</v>
          </cell>
        </row>
        <row r="402">
          <cell r="D402" t="str">
            <v xml:space="preserve">LA COCINA GUSTAER, SRL </v>
          </cell>
        </row>
        <row r="403">
          <cell r="D403" t="str">
            <v xml:space="preserve">GRUPO CABIOCA, SRL </v>
          </cell>
        </row>
        <row r="404">
          <cell r="D404" t="str">
            <v>PAUFRA ALLIANCE GROUP, SRL</v>
          </cell>
        </row>
        <row r="405">
          <cell r="D405" t="str">
            <v>SUPLIDORA LAH SRL</v>
          </cell>
        </row>
        <row r="406">
          <cell r="D406" t="str">
            <v xml:space="preserve">ASTROGAS PETROLEUM, SRL </v>
          </cell>
        </row>
        <row r="407">
          <cell r="D407" t="str">
            <v>SILEM MC, SRL</v>
          </cell>
        </row>
        <row r="408">
          <cell r="D408" t="str">
            <v>DISTRIBUIDORA HUED, SRL</v>
          </cell>
        </row>
        <row r="409">
          <cell r="D409" t="str">
            <v>PENUEL MC,SRL</v>
          </cell>
        </row>
        <row r="410">
          <cell r="D410" t="str">
            <v xml:space="preserve">BOHIO EVENTOS </v>
          </cell>
        </row>
        <row r="411">
          <cell r="D411" t="str">
            <v xml:space="preserve">SERVICIOS E INVERSIONES ADNALSY, SRL </v>
          </cell>
        </row>
        <row r="412">
          <cell r="D412" t="str">
            <v>GRUPO VIGOR SRL</v>
          </cell>
        </row>
        <row r="413">
          <cell r="D413" t="str">
            <v>CRICARPE INVERSIONES</v>
          </cell>
        </row>
        <row r="414">
          <cell r="D414" t="str">
            <v xml:space="preserve">INVERSIONES Y SERVICIOS SEGURA FILPO, SRL </v>
          </cell>
        </row>
        <row r="415">
          <cell r="D415" t="str">
            <v>JUAN TOMAS COCINA INDUSTRIAL, SRL</v>
          </cell>
        </row>
        <row r="416">
          <cell r="D416" t="str">
            <v>GRUPO AGROENERGETICO GUMACO, SRL</v>
          </cell>
        </row>
        <row r="417">
          <cell r="D417" t="str">
            <v xml:space="preserve">INVERSIONES REYES HERNANDEZ, SRL </v>
          </cell>
        </row>
        <row r="418">
          <cell r="D418" t="str">
            <v xml:space="preserve">FUXXION ART GOURMET, SRL </v>
          </cell>
        </row>
        <row r="419">
          <cell r="D419" t="str">
            <v xml:space="preserve">NEXEN, SRL </v>
          </cell>
        </row>
        <row r="420">
          <cell r="D420" t="str">
            <v xml:space="preserve">SUPLIDORES RMS, SRL </v>
          </cell>
        </row>
        <row r="421">
          <cell r="D421" t="str">
            <v xml:space="preserve">COCINA Y SNACK INDUSTRIAL ELICAR, SRL </v>
          </cell>
        </row>
        <row r="422">
          <cell r="D422" t="str">
            <v xml:space="preserve">RAMPAY, SRL </v>
          </cell>
        </row>
        <row r="423">
          <cell r="D423" t="str">
            <v>KATBRI GOURMET, EIRL</v>
          </cell>
        </row>
        <row r="424">
          <cell r="D424" t="str">
            <v xml:space="preserve">BLADGIL, SRL </v>
          </cell>
        </row>
        <row r="425">
          <cell r="D425" t="str">
            <v xml:space="preserve">SHARY S GOURMET, SRL </v>
          </cell>
        </row>
        <row r="426">
          <cell r="D426" t="str">
            <v xml:space="preserve">VICENTCION PROVISIONES, SRL </v>
          </cell>
        </row>
        <row r="427">
          <cell r="D427" t="str">
            <v xml:space="preserve">GRUPO YUDANNY, SRL </v>
          </cell>
        </row>
        <row r="428">
          <cell r="D428" t="str">
            <v>SUPLIDORA DE CARNES SANTO SANCHEZ, SRL</v>
          </cell>
        </row>
        <row r="429">
          <cell r="D429" t="str">
            <v xml:space="preserve">ELIZABETH ASUNCION BONILLA MARTINEZ, SRL </v>
          </cell>
        </row>
        <row r="430">
          <cell r="D430" t="str">
            <v xml:space="preserve">EURY RAFAEL ALMANZAR MARTE, SRL </v>
          </cell>
        </row>
        <row r="431">
          <cell r="D431" t="str">
            <v xml:space="preserve">MACROTECNICA, SRL </v>
          </cell>
        </row>
        <row r="432">
          <cell r="D432" t="str">
            <v>RAMON DEL ROSARIO MATOS CALDERON, EIRL</v>
          </cell>
        </row>
        <row r="433">
          <cell r="D433" t="str">
            <v xml:space="preserve">KOORI AUSTRALIAN LUNCH, SRL </v>
          </cell>
        </row>
        <row r="434">
          <cell r="D434" t="str">
            <v xml:space="preserve">CUISINEN BISTRO LEFFE, SRL </v>
          </cell>
        </row>
        <row r="435">
          <cell r="D435" t="str">
            <v xml:space="preserve">ELANTRIKA, SRL </v>
          </cell>
        </row>
        <row r="436">
          <cell r="D436" t="str">
            <v>DALLA COMERCIAL SRL</v>
          </cell>
        </row>
        <row r="437">
          <cell r="D437" t="str">
            <v>ALFREINDUSTRIA, EIRL</v>
          </cell>
        </row>
        <row r="438">
          <cell r="D438" t="str">
            <v xml:space="preserve">SANTAGRO RS, SRL </v>
          </cell>
        </row>
        <row r="439">
          <cell r="D439" t="str">
            <v>COMERCIAL FABRE &amp; SIERRA SRL</v>
          </cell>
        </row>
        <row r="440">
          <cell r="D440" t="str">
            <v>ASCENSO GROUP, SRL</v>
          </cell>
        </row>
        <row r="441">
          <cell r="D441" t="str">
            <v xml:space="preserve">ESTACION PILARA, SRL </v>
          </cell>
        </row>
        <row r="442">
          <cell r="D442" t="str">
            <v xml:space="preserve">GRUPO EMPRESARIAL LEOPI, SRL </v>
          </cell>
        </row>
        <row r="443">
          <cell r="D443" t="str">
            <v xml:space="preserve">PANADERIA  Y REPOSTERIA DOÑA BEBA, SRL </v>
          </cell>
        </row>
        <row r="444">
          <cell r="D444" t="str">
            <v>SURTIDORA CHASTEY, SRL</v>
          </cell>
        </row>
        <row r="445">
          <cell r="D445" t="str">
            <v xml:space="preserve">JEISER S ABASTECIMIENTOS, SRL </v>
          </cell>
        </row>
        <row r="446">
          <cell r="D446" t="str">
            <v xml:space="preserve">SUPERMERCADO EL AHORRO LP, SRL </v>
          </cell>
        </row>
        <row r="447">
          <cell r="D447" t="str">
            <v>ALIMENTOS Y COMIDA EMPRESARIAL (ALICOEM) SRL</v>
          </cell>
        </row>
        <row r="448">
          <cell r="D448" t="str">
            <v>INNOVUS BUSINEES, SRL</v>
          </cell>
        </row>
        <row r="449">
          <cell r="D449" t="str">
            <v xml:space="preserve">SUPLIDORES BYD, SRL </v>
          </cell>
        </row>
        <row r="450">
          <cell r="D450" t="str">
            <v xml:space="preserve">SUPLIDORES ARGOS, SRL </v>
          </cell>
        </row>
        <row r="451">
          <cell r="D451" t="str">
            <v xml:space="preserve">ANARIAN CONSTRUCCIONES E INVERSIONES, SRL </v>
          </cell>
        </row>
        <row r="452">
          <cell r="D452" t="str">
            <v xml:space="preserve">MULTISUP, SRL </v>
          </cell>
        </row>
        <row r="453">
          <cell r="D453" t="str">
            <v xml:space="preserve">FRISERV SUPLLY, SRL </v>
          </cell>
        </row>
        <row r="454">
          <cell r="D454" t="str">
            <v>PRIVISION DE LO ALTO COMIDA EMPRESAIAL</v>
          </cell>
        </row>
        <row r="455">
          <cell r="D455" t="str">
            <v>GRUPO GIRON SRL</v>
          </cell>
        </row>
        <row r="456">
          <cell r="D456" t="str">
            <v>SERVICIOS ALSERSARA, EIRL</v>
          </cell>
        </row>
        <row r="457">
          <cell r="D457" t="str">
            <v>DISTRIBUIDORA DE CARNES Y EMBUTIDOS JOEL SANTANA, EIRL.</v>
          </cell>
        </row>
        <row r="458">
          <cell r="D458" t="str">
            <v xml:space="preserve">EL RINCONCITO DEL CHEF LATINO, SRL </v>
          </cell>
        </row>
        <row r="459">
          <cell r="D459" t="str">
            <v xml:space="preserve">SMALL HEAT ENTERPRISES, SRL </v>
          </cell>
        </row>
        <row r="460">
          <cell r="D460" t="str">
            <v xml:space="preserve">GRUPO VENUTI, SRL </v>
          </cell>
        </row>
        <row r="461">
          <cell r="D461" t="str">
            <v>MANUEL BUCON SRL</v>
          </cell>
        </row>
        <row r="462">
          <cell r="D462" t="str">
            <v>GRANORTIZ SRL</v>
          </cell>
        </row>
        <row r="463">
          <cell r="D463" t="str">
            <v>ELIANSA SRL</v>
          </cell>
        </row>
        <row r="464">
          <cell r="D464" t="str">
            <v xml:space="preserve">GRUPO TIXE, SRL </v>
          </cell>
        </row>
        <row r="465">
          <cell r="D465" t="str">
            <v xml:space="preserve">KENDASH, INVERSIONES Y NEGOCIOS, SRL </v>
          </cell>
        </row>
        <row r="466">
          <cell r="D466" t="str">
            <v>INVERSIONES HJS,SRL</v>
          </cell>
        </row>
        <row r="467">
          <cell r="D467" t="str">
            <v>COPROSE CONSULTORES Y PROVEEDORES DE PRODUCTOS Y SERVICIOS, SRL</v>
          </cell>
        </row>
        <row r="468">
          <cell r="D468" t="str">
            <v xml:space="preserve">LAGA S, PICAPOLLO, SRL </v>
          </cell>
        </row>
        <row r="469">
          <cell r="D469" t="str">
            <v>INVERSIONES BARUCH EIRL</v>
          </cell>
        </row>
        <row r="470">
          <cell r="D470" t="str">
            <v>IGP INGENIERIA, SRL</v>
          </cell>
        </row>
        <row r="471">
          <cell r="D471" t="str">
            <v>SUPLIDORA CIEN DESTINOS, SRL</v>
          </cell>
        </row>
        <row r="472">
          <cell r="D472" t="str">
            <v>DALMONTB GOURMET, SRL</v>
          </cell>
        </row>
        <row r="473">
          <cell r="D473" t="str">
            <v>TEMPLARIOS DEL VALLE, SRL</v>
          </cell>
        </row>
        <row r="474">
          <cell r="D474" t="str">
            <v>GROUP MULTI SERVICE NAPSHELIC ALCAMERON, SRL</v>
          </cell>
        </row>
        <row r="475">
          <cell r="D475" t="str">
            <v xml:space="preserve">HARGREEVES INVESTMENTS, SRL </v>
          </cell>
        </row>
        <row r="476">
          <cell r="D476" t="str">
            <v>DISTRIBUIDORA LAS MARIAS LUNA, SRL</v>
          </cell>
        </row>
        <row r="477">
          <cell r="D477" t="str">
            <v xml:space="preserve">RODRIGUEZ VICENTE Y ASOCIATES SCHOOLS SUPPLIER, SRL </v>
          </cell>
        </row>
        <row r="478">
          <cell r="D478" t="str">
            <v xml:space="preserve">GRUPO TJANIAS, SRL </v>
          </cell>
        </row>
        <row r="479">
          <cell r="D479" t="str">
            <v>SERVICIOS Y SOLUCIONES EMPRESARIALES SERSOEM SRL</v>
          </cell>
        </row>
        <row r="480">
          <cell r="D480" t="str">
            <v xml:space="preserve">SERVICIOS ALIMENTICIOS MUÑOZ SANTOSN SRL </v>
          </cell>
        </row>
        <row r="481">
          <cell r="D481" t="str">
            <v>MULTISERVICIOS AMADA LIRIANO</v>
          </cell>
        </row>
        <row r="482">
          <cell r="D482" t="str">
            <v xml:space="preserve">LACHMONT GROUP, SRL </v>
          </cell>
        </row>
        <row r="483">
          <cell r="D483" t="str">
            <v>MEGAMAX DOMINICANA SRL</v>
          </cell>
        </row>
        <row r="484">
          <cell r="D484" t="str">
            <v xml:space="preserve">FLOSER GROUP, SRL </v>
          </cell>
        </row>
        <row r="485">
          <cell r="D485" t="str">
            <v>DELISOTO HOUSE FOOD, SRL</v>
          </cell>
        </row>
        <row r="486">
          <cell r="D486" t="str">
            <v>JOANGO FOOD SRL</v>
          </cell>
        </row>
        <row r="487">
          <cell r="D487" t="str">
            <v xml:space="preserve">YULIAN MULTI-SERVICI DEGUSTACIONES Y MAS, SRL </v>
          </cell>
        </row>
        <row r="488">
          <cell r="D488" t="str">
            <v>COMERCIAL JABNEEL VPH, SRL</v>
          </cell>
        </row>
        <row r="489">
          <cell r="D489" t="str">
            <v xml:space="preserve">JUANICARM, SRL </v>
          </cell>
        </row>
        <row r="490">
          <cell r="D490" t="str">
            <v xml:space="preserve">BGD BUFFET Y GRILL DOMINICANA, SRL </v>
          </cell>
        </row>
        <row r="491">
          <cell r="D491" t="str">
            <v>COMERCIAL MONTERO POCHE, SRL</v>
          </cell>
        </row>
        <row r="492">
          <cell r="D492" t="str">
            <v xml:space="preserve">DISTRIBUIDORA SAN ROQUE DISANDRO, SRL </v>
          </cell>
        </row>
        <row r="493">
          <cell r="D493" t="str">
            <v>ALJOMIX IMPORT ENTERPRISE SRL</v>
          </cell>
        </row>
        <row r="494">
          <cell r="D494" t="str">
            <v xml:space="preserve">SERVICIOS ALIMENTICIOS DENNJHOSMAILY, SRL </v>
          </cell>
        </row>
        <row r="495">
          <cell r="D495" t="str">
            <v xml:space="preserve">MIREX MARKET, SRL </v>
          </cell>
        </row>
        <row r="496">
          <cell r="D496" t="str">
            <v xml:space="preserve">COMERCIAL SIPAM, SRL </v>
          </cell>
        </row>
        <row r="497">
          <cell r="D497" t="str">
            <v>INVERSIONES MD Y D, EIRL</v>
          </cell>
        </row>
        <row r="498">
          <cell r="D498" t="str">
            <v xml:space="preserve">SUPLIDORA NOLBLAN, SRL </v>
          </cell>
        </row>
        <row r="499">
          <cell r="D499" t="str">
            <v>CONSTRUCTORA COESPE, SRL</v>
          </cell>
        </row>
        <row r="500">
          <cell r="D500" t="str">
            <v>VAQUICHIN SUPPLIES, SRL</v>
          </cell>
        </row>
        <row r="501">
          <cell r="D501" t="str">
            <v xml:space="preserve">DISTRIBUIDORA HERMANOS  RODRIGUEZ REYES, SRL </v>
          </cell>
        </row>
        <row r="502">
          <cell r="D502" t="str">
            <v>THE MELAN-FOOD AND LOUNGE SRL</v>
          </cell>
        </row>
        <row r="503">
          <cell r="D503" t="str">
            <v>OFIBRET SRL</v>
          </cell>
        </row>
        <row r="504">
          <cell r="D504" t="str">
            <v>ROCARMONT MULTISERVICES, SRL</v>
          </cell>
        </row>
        <row r="505">
          <cell r="D505" t="str">
            <v>GRUPO ORCHEZ, SRL</v>
          </cell>
        </row>
        <row r="506">
          <cell r="D506" t="str">
            <v xml:space="preserve">SURTIDO SEGUEFILP, SRL </v>
          </cell>
        </row>
        <row r="507">
          <cell r="D507" t="str">
            <v>SUMINISTROS Y ALIMENTOS LIDARUFRAN, SRL</v>
          </cell>
        </row>
        <row r="508">
          <cell r="D508" t="str">
            <v>CLARIBAL GROUP SRL</v>
          </cell>
        </row>
        <row r="509">
          <cell r="D509" t="str">
            <v xml:space="preserve">BISFREITI MULTISERVICIOS, SRL </v>
          </cell>
        </row>
        <row r="510">
          <cell r="D510" t="str">
            <v>DANFERDYS, SRL</v>
          </cell>
        </row>
        <row r="511">
          <cell r="D511" t="str">
            <v xml:space="preserve">GRUPO FIFACI, SRL </v>
          </cell>
        </row>
        <row r="512">
          <cell r="D512" t="str">
            <v xml:space="preserve"> MACDAD GOURMET, SRL </v>
          </cell>
        </row>
        <row r="513">
          <cell r="D513" t="str">
            <v>BELMETRE, SRL</v>
          </cell>
        </row>
        <row r="514">
          <cell r="D514" t="str">
            <v xml:space="preserve">MALKUT SOLUTIONS, SRL </v>
          </cell>
        </row>
        <row r="515">
          <cell r="D515" t="str">
            <v xml:space="preserve">OSMAILIN COMERCIAL, SRL </v>
          </cell>
        </row>
        <row r="516">
          <cell r="D516" t="str">
            <v>YGUEZ SERVICES, SRL</v>
          </cell>
        </row>
        <row r="517">
          <cell r="D517" t="str">
            <v>LUMIOLKY EVENTOS Y SERVICIOS SRL</v>
          </cell>
        </row>
        <row r="518">
          <cell r="D518" t="str">
            <v xml:space="preserve">EL SAZON DE EYFA, SRL </v>
          </cell>
        </row>
        <row r="519">
          <cell r="D519" t="str">
            <v>FRAGANCE TERRACE AND GRILL SRL</v>
          </cell>
        </row>
        <row r="520">
          <cell r="D520" t="str">
            <v>PZ CATERING, SRL</v>
          </cell>
        </row>
        <row r="521">
          <cell r="D521" t="str">
            <v xml:space="preserve">GPO GASTRONOMIA MONTECRISTI, SRL </v>
          </cell>
        </row>
        <row r="522">
          <cell r="D522" t="str">
            <v xml:space="preserve">SUPLICOSUR, SUPLIDORA DE COMIDA DEL SUR, SRL </v>
          </cell>
        </row>
        <row r="523">
          <cell r="D523" t="str">
            <v xml:space="preserve">BIENANG SUPLY, SRL </v>
          </cell>
        </row>
        <row r="524">
          <cell r="D524" t="str">
            <v>CORROVA, SRL</v>
          </cell>
        </row>
        <row r="525">
          <cell r="D525" t="str">
            <v>MUJERES EMPRENDEDORAS SUPLIDORAS DEL ESTADO MES, SRL</v>
          </cell>
        </row>
        <row r="526">
          <cell r="D526" t="str">
            <v>GRUPO BUFALO COMERCIAL YOL, SRL</v>
          </cell>
        </row>
        <row r="527">
          <cell r="D527" t="str">
            <v>SUPLIDORES HERSARAHALEX, SRL/ PROVICIONES YOLANDA</v>
          </cell>
        </row>
        <row r="528">
          <cell r="D528" t="str">
            <v>GRUPO NOVALESMA, SRL</v>
          </cell>
        </row>
        <row r="529">
          <cell r="D529" t="str">
            <v>DORELTA DOMINICANA, SRL</v>
          </cell>
        </row>
        <row r="530">
          <cell r="D530" t="str">
            <v>GRUPO MANYINEZA SRL</v>
          </cell>
        </row>
        <row r="531">
          <cell r="D531" t="str">
            <v>BUFE ANLLY PERLA, SRL</v>
          </cell>
        </row>
        <row r="532">
          <cell r="D532" t="str">
            <v>RESTAURANT PARADOR CHEIMY,SRL</v>
          </cell>
        </row>
        <row r="533">
          <cell r="D533" t="str">
            <v>PAMAGTE OFFICE SUPPLIES SRL</v>
          </cell>
        </row>
        <row r="534">
          <cell r="D534" t="str">
            <v>GRUPO ROSAPEÑA, SRL</v>
          </cell>
        </row>
        <row r="535">
          <cell r="D535" t="str">
            <v xml:space="preserve">XERACH NAUZET GROUP, SRL </v>
          </cell>
        </row>
        <row r="536">
          <cell r="D536" t="str">
            <v xml:space="preserve">COMERCIAL KATHLURA GARCIA, SRL </v>
          </cell>
        </row>
        <row r="537">
          <cell r="D537" t="str">
            <v xml:space="preserve">ALISHA INVERSIONES Y MULTISERVICIOS, SRL </v>
          </cell>
        </row>
        <row r="538">
          <cell r="D538" t="str">
            <v xml:space="preserve">CYMAD GROUP, SRL </v>
          </cell>
        </row>
        <row r="539">
          <cell r="D539" t="str">
            <v xml:space="preserve">FAMILIA SHIREL, SRL </v>
          </cell>
        </row>
        <row r="540">
          <cell r="D540" t="str">
            <v>CRUSTACEANS INVETMENTS SRL</v>
          </cell>
        </row>
        <row r="541">
          <cell r="D541" t="str">
            <v xml:space="preserve">ROMERIA MULTISERVICES, SRL </v>
          </cell>
        </row>
        <row r="542">
          <cell r="D542" t="str">
            <v xml:space="preserve">GRUPO INTERNMARINA, SRL </v>
          </cell>
        </row>
        <row r="543">
          <cell r="D543" t="str">
            <v>LANYS FOOD ENTERPRISES SRL</v>
          </cell>
        </row>
        <row r="544">
          <cell r="D544" t="str">
            <v>INVERSIONES PEÑA CUEVAS, SRL</v>
          </cell>
        </row>
        <row r="545">
          <cell r="D545" t="str">
            <v xml:space="preserve">BESTMARKS Y COMPANY, SRL </v>
          </cell>
        </row>
        <row r="546">
          <cell r="D546" t="str">
            <v xml:space="preserve">FELIZ BENJAMIN ROSARIO GUILLEN, SRL </v>
          </cell>
        </row>
        <row r="547">
          <cell r="D547" t="str">
            <v>JEFMIL MULTISERVICES, SRL</v>
          </cell>
        </row>
        <row r="548">
          <cell r="D548" t="str">
            <v>ELITHIUS GROUP, SRL</v>
          </cell>
        </row>
        <row r="549">
          <cell r="D549" t="str">
            <v>MULTIPROVISIONES DAANROCA, EIRL</v>
          </cell>
        </row>
        <row r="550">
          <cell r="D550" t="str">
            <v>CHEDDY ALIMENTOS, SRL</v>
          </cell>
        </row>
        <row r="551">
          <cell r="D551" t="str">
            <v>M. YISSET APETID ALIMENTOS COMERCIALES, SRL</v>
          </cell>
        </row>
        <row r="552">
          <cell r="D552" t="str">
            <v>LA COCINA SYM, SRL</v>
          </cell>
        </row>
        <row r="553">
          <cell r="D553" t="str">
            <v>MOLTOCIBO GROUP, SRL</v>
          </cell>
        </row>
        <row r="554">
          <cell r="D554" t="str">
            <v>INVERSIONES VIOSIMOS, SRL</v>
          </cell>
        </row>
        <row r="555">
          <cell r="D555" t="str">
            <v>DEFUGRU INVESTMENSTS, SRL</v>
          </cell>
        </row>
        <row r="556">
          <cell r="D556" t="str">
            <v>SUBACTIO INVESTMENST, SRL</v>
          </cell>
        </row>
        <row r="557">
          <cell r="D557" t="str">
            <v>ARDOM SERVICIOS ALIMENTICIOS SRL</v>
          </cell>
        </row>
        <row r="558">
          <cell r="D558" t="str">
            <v xml:space="preserve">INVERSIONES EL IMPERIO CAPA, SRL </v>
          </cell>
        </row>
        <row r="559">
          <cell r="D559" t="str">
            <v>ETAIRIA GROUP, SRL</v>
          </cell>
        </row>
        <row r="560">
          <cell r="D560" t="str">
            <v>AIDUALC INVESTMENTS, SRL</v>
          </cell>
        </row>
        <row r="561">
          <cell r="D561" t="str">
            <v>INVERSIONES OUTCROP, SRL</v>
          </cell>
        </row>
        <row r="562">
          <cell r="D562" t="str">
            <v>SPORTFRONT SMD, SRL</v>
          </cell>
        </row>
        <row r="563">
          <cell r="D563" t="str">
            <v xml:space="preserve">JARETH GROUP, SRL </v>
          </cell>
        </row>
        <row r="564">
          <cell r="D564" t="str">
            <v xml:space="preserve">GRUPO RUTHBEL, SRL </v>
          </cell>
        </row>
        <row r="565">
          <cell r="D565" t="str">
            <v>GRUPO MOLTAFAME, SRL</v>
          </cell>
        </row>
        <row r="566">
          <cell r="D566" t="str">
            <v xml:space="preserve">BARUJ GRUPO EMPRESIAL, SRL </v>
          </cell>
        </row>
        <row r="567">
          <cell r="D567" t="str">
            <v>MIVALDRO DISTRIBUIDORA E INVERSIONES, SRL</v>
          </cell>
        </row>
        <row r="568">
          <cell r="D568" t="str">
            <v xml:space="preserve">ceroma emmanuel y asociados, srl </v>
          </cell>
        </row>
        <row r="569">
          <cell r="D569" t="str">
            <v xml:space="preserve">COMERCIALIZADORA OTIUM. SR.L. </v>
          </cell>
        </row>
        <row r="570">
          <cell r="D570" t="str">
            <v>RUTLIAS, SRL.</v>
          </cell>
        </row>
        <row r="571">
          <cell r="D571" t="str">
            <v>LOS CAMILOS SOSA SERVICES, SRL</v>
          </cell>
        </row>
        <row r="572">
          <cell r="D572" t="str">
            <v>PARADOR MAMI CHAN SRL</v>
          </cell>
        </row>
        <row r="573">
          <cell r="D573" t="str">
            <v>DUPLA, SRL</v>
          </cell>
        </row>
        <row r="574">
          <cell r="D574" t="str">
            <v xml:space="preserve">NAJBI GROUP, SRL </v>
          </cell>
        </row>
        <row r="575">
          <cell r="D575" t="str">
            <v>LEONARDO ROJAS ROSARIO</v>
          </cell>
        </row>
        <row r="576">
          <cell r="D576" t="str">
            <v>SOLIN GONZALES ACOSTA</v>
          </cell>
        </row>
        <row r="577">
          <cell r="D577" t="str">
            <v>LIBBY ALVAREZ CUELLO</v>
          </cell>
        </row>
        <row r="578">
          <cell r="D578" t="str">
            <v>ELIEZER GERMAN GUERRERO/PRODUCTOS GERMAN</v>
          </cell>
        </row>
        <row r="579">
          <cell r="D579" t="str">
            <v>NERCIDO OSTONIEL FRIAS JIMENEZ</v>
          </cell>
        </row>
        <row r="580">
          <cell r="D580" t="str">
            <v>JOSE ARGENIS ZORRILLA CASTILLO</v>
          </cell>
        </row>
        <row r="581">
          <cell r="D581" t="str">
            <v>ARIEL ANGEL PEÑA PICHARDO</v>
          </cell>
        </row>
        <row r="582">
          <cell r="D582" t="str">
            <v>DANIEL MARTINEZ RAMOS</v>
          </cell>
        </row>
        <row r="583">
          <cell r="D583" t="str">
            <v>IREANA MILAGROS NOVA SANTANA</v>
          </cell>
        </row>
        <row r="584">
          <cell r="D584" t="str">
            <v>INVERSIONES MANUDRO, SRL</v>
          </cell>
        </row>
        <row r="585">
          <cell r="D585" t="str">
            <v>JOSE ANTONIO KEOPS GONZALEZ MORA</v>
          </cell>
        </row>
        <row r="586">
          <cell r="D586" t="str">
            <v>CARLOS SANCHEZ PEGUERO</v>
          </cell>
        </row>
        <row r="587">
          <cell r="D587" t="str">
            <v>BRENNYS JOAQUIN FELIZ GOMEZ</v>
          </cell>
        </row>
        <row r="588">
          <cell r="D588" t="str">
            <v>LISBANNY REYES JIMENEZ</v>
          </cell>
        </row>
        <row r="589">
          <cell r="D589" t="str">
            <v>COOPERATIVA AGROPECUARIA Y SERVICIOS MULTIPLES EL GRANERO DEL SUR, INC</v>
          </cell>
        </row>
        <row r="590">
          <cell r="D590" t="str">
            <v>AGROPEUARIA Y SERVICIOS MULTIPLES LA FE, COOFE</v>
          </cell>
        </row>
      </sheetData>
      <sheetData sheetId="1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D TOTAL DEL PAE"/>
      <sheetName val="MENU"/>
      <sheetName val="CALCULOS"/>
      <sheetName val="PRECIO"/>
      <sheetName val="RESUMEN LOTE  RURAL  "/>
      <sheetName val="Sheet2"/>
      <sheetName val="DISTRIBUCIÓN SEMANAL"/>
      <sheetName val="Sheet1"/>
      <sheetName val="TABLA DINAMICA "/>
      <sheetName val="BD RURAL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>
        <row r="1">
          <cell r="A1" t="str">
            <v>CODIGO CENTRO</v>
          </cell>
          <cell r="B1" t="str">
            <v>CODIGO LOTE</v>
          </cell>
          <cell r="C1" t="str">
            <v>CODIGO CENTRO</v>
          </cell>
          <cell r="D1" t="str">
            <v>TOTAL RACIONES</v>
          </cell>
          <cell r="E1" t="str">
            <v>MODALIDAD SERVICIO</v>
          </cell>
          <cell r="F1" t="str">
            <v xml:space="preserve">CANTIDAD DE CENTROS </v>
          </cell>
          <cell r="G1" t="str">
            <v>ACEITE VEGETAL</v>
          </cell>
          <cell r="H1" t="str">
            <v>AJÍES</v>
          </cell>
          <cell r="I1" t="str">
            <v>ATÚN ENLATADO EN ACEITE VEGETAL</v>
          </cell>
          <cell r="J1" t="str">
            <v>AVENA</v>
          </cell>
          <cell r="K1" t="str">
            <v xml:space="preserve">AZÚCAR CREMA </v>
          </cell>
          <cell r="L1" t="str">
            <v>BACALAO</v>
          </cell>
          <cell r="M1" t="str">
            <v>CANELA</v>
          </cell>
          <cell r="N1" t="str">
            <v xml:space="preserve">CEBOLLA </v>
          </cell>
          <cell r="O1" t="str">
            <v>GALLETA SALADA</v>
          </cell>
          <cell r="P1" t="str">
            <v>GUINEO MADURO</v>
          </cell>
          <cell r="Q1" t="str">
            <v xml:space="preserve">GUINEOS VERDES </v>
          </cell>
          <cell r="R1" t="str">
            <v xml:space="preserve">HARINA DE MAÍZ </v>
          </cell>
          <cell r="S1" t="str">
            <v>HUEVO</v>
          </cell>
          <cell r="T1" t="str">
            <v>MANTEQUILLA</v>
          </cell>
          <cell r="U1" t="str">
            <v>PAN</v>
          </cell>
          <cell r="V1" t="str">
            <v>PLÁTANO VERDE</v>
          </cell>
          <cell r="W1" t="str">
            <v>QUESO CHEDDAR</v>
          </cell>
          <cell r="X1" t="str">
            <v xml:space="preserve">SAL YODADA </v>
          </cell>
          <cell r="Y1" t="str">
            <v>TOMATE</v>
          </cell>
        </row>
        <row r="2">
          <cell r="A2" t="str">
            <v>00459</v>
          </cell>
          <cell r="B2" t="str">
            <v>R-01</v>
          </cell>
          <cell r="C2" t="str">
            <v>00459</v>
          </cell>
          <cell r="D2">
            <v>379</v>
          </cell>
          <cell r="E2" t="str">
            <v>REAL</v>
          </cell>
          <cell r="F2">
            <v>1</v>
          </cell>
          <cell r="G2">
            <v>26</v>
          </cell>
          <cell r="H2">
            <v>5</v>
          </cell>
          <cell r="I2">
            <v>58</v>
          </cell>
          <cell r="J2">
            <v>70</v>
          </cell>
          <cell r="K2">
            <v>9</v>
          </cell>
          <cell r="L2">
            <v>21</v>
          </cell>
          <cell r="M2">
            <v>5</v>
          </cell>
          <cell r="N2">
            <v>17</v>
          </cell>
          <cell r="O2">
            <v>379</v>
          </cell>
          <cell r="P2">
            <v>379</v>
          </cell>
          <cell r="Q2">
            <v>379</v>
          </cell>
          <cell r="R2">
            <v>48</v>
          </cell>
          <cell r="S2">
            <v>379</v>
          </cell>
          <cell r="T2">
            <v>13</v>
          </cell>
          <cell r="U2">
            <v>379</v>
          </cell>
          <cell r="V2">
            <v>379</v>
          </cell>
          <cell r="W2">
            <v>21</v>
          </cell>
          <cell r="X2">
            <v>15</v>
          </cell>
          <cell r="Y2">
            <v>55</v>
          </cell>
        </row>
        <row r="3">
          <cell r="A3" t="str">
            <v>00438</v>
          </cell>
          <cell r="B3" t="str">
            <v>R-01</v>
          </cell>
          <cell r="C3" t="str">
            <v>00438</v>
          </cell>
          <cell r="D3">
            <v>277</v>
          </cell>
          <cell r="E3" t="str">
            <v>REAL</v>
          </cell>
          <cell r="F3">
            <v>1</v>
          </cell>
          <cell r="G3">
            <v>19</v>
          </cell>
          <cell r="H3">
            <v>4</v>
          </cell>
          <cell r="I3">
            <v>42</v>
          </cell>
          <cell r="J3">
            <v>51</v>
          </cell>
          <cell r="K3">
            <v>7</v>
          </cell>
          <cell r="L3">
            <v>16</v>
          </cell>
          <cell r="M3">
            <v>4</v>
          </cell>
          <cell r="N3">
            <v>13</v>
          </cell>
          <cell r="O3">
            <v>277</v>
          </cell>
          <cell r="P3">
            <v>277</v>
          </cell>
          <cell r="Q3">
            <v>277</v>
          </cell>
          <cell r="R3">
            <v>35</v>
          </cell>
          <cell r="S3">
            <v>277</v>
          </cell>
          <cell r="T3">
            <v>10</v>
          </cell>
          <cell r="U3">
            <v>277</v>
          </cell>
          <cell r="V3">
            <v>277</v>
          </cell>
          <cell r="W3">
            <v>16</v>
          </cell>
          <cell r="X3">
            <v>11</v>
          </cell>
          <cell r="Y3">
            <v>40</v>
          </cell>
        </row>
        <row r="4">
          <cell r="A4" t="str">
            <v>00437</v>
          </cell>
          <cell r="B4" t="str">
            <v>R-01</v>
          </cell>
          <cell r="C4" t="str">
            <v>00437</v>
          </cell>
          <cell r="D4">
            <v>318</v>
          </cell>
          <cell r="E4" t="str">
            <v>REAL</v>
          </cell>
          <cell r="F4">
            <v>1</v>
          </cell>
          <cell r="G4">
            <v>22</v>
          </cell>
          <cell r="H4">
            <v>4</v>
          </cell>
          <cell r="I4">
            <v>49</v>
          </cell>
          <cell r="J4">
            <v>59</v>
          </cell>
          <cell r="K4">
            <v>8</v>
          </cell>
          <cell r="L4">
            <v>18</v>
          </cell>
          <cell r="M4">
            <v>4</v>
          </cell>
          <cell r="N4">
            <v>15</v>
          </cell>
          <cell r="O4">
            <v>318</v>
          </cell>
          <cell r="P4">
            <v>318</v>
          </cell>
          <cell r="Q4">
            <v>318</v>
          </cell>
          <cell r="R4">
            <v>40</v>
          </cell>
          <cell r="S4">
            <v>318</v>
          </cell>
          <cell r="T4">
            <v>11</v>
          </cell>
          <cell r="U4">
            <v>318</v>
          </cell>
          <cell r="V4">
            <v>318</v>
          </cell>
          <cell r="W4">
            <v>18</v>
          </cell>
          <cell r="X4">
            <v>13</v>
          </cell>
          <cell r="Y4">
            <v>46</v>
          </cell>
        </row>
        <row r="5">
          <cell r="A5" t="str">
            <v>00435</v>
          </cell>
          <cell r="B5" t="str">
            <v>R-01</v>
          </cell>
          <cell r="C5" t="str">
            <v>00435</v>
          </cell>
          <cell r="D5">
            <v>29</v>
          </cell>
          <cell r="E5" t="str">
            <v>REAL</v>
          </cell>
          <cell r="F5">
            <v>1</v>
          </cell>
          <cell r="G5">
            <v>2</v>
          </cell>
          <cell r="H5">
            <v>1</v>
          </cell>
          <cell r="I5">
            <v>5</v>
          </cell>
          <cell r="J5">
            <v>6</v>
          </cell>
          <cell r="K5">
            <v>1</v>
          </cell>
          <cell r="L5">
            <v>2</v>
          </cell>
          <cell r="M5">
            <v>1</v>
          </cell>
          <cell r="N5">
            <v>2</v>
          </cell>
          <cell r="O5">
            <v>29</v>
          </cell>
          <cell r="P5">
            <v>29</v>
          </cell>
          <cell r="Q5">
            <v>29</v>
          </cell>
          <cell r="R5">
            <v>4</v>
          </cell>
          <cell r="S5">
            <v>29</v>
          </cell>
          <cell r="T5">
            <v>1</v>
          </cell>
          <cell r="U5">
            <v>29</v>
          </cell>
          <cell r="V5">
            <v>29</v>
          </cell>
          <cell r="W5">
            <v>2</v>
          </cell>
          <cell r="X5">
            <v>2</v>
          </cell>
          <cell r="Y5">
            <v>5</v>
          </cell>
        </row>
        <row r="6">
          <cell r="A6" t="str">
            <v>00436</v>
          </cell>
          <cell r="B6" t="str">
            <v>R-01</v>
          </cell>
          <cell r="C6" t="str">
            <v>00436</v>
          </cell>
          <cell r="D6">
            <v>34</v>
          </cell>
          <cell r="E6" t="str">
            <v>REAL</v>
          </cell>
          <cell r="F6">
            <v>1</v>
          </cell>
          <cell r="G6">
            <v>3</v>
          </cell>
          <cell r="H6">
            <v>1</v>
          </cell>
          <cell r="I6">
            <v>6</v>
          </cell>
          <cell r="J6">
            <v>7</v>
          </cell>
          <cell r="K6">
            <v>1</v>
          </cell>
          <cell r="L6">
            <v>2</v>
          </cell>
          <cell r="M6">
            <v>1</v>
          </cell>
          <cell r="N6">
            <v>2</v>
          </cell>
          <cell r="O6">
            <v>34</v>
          </cell>
          <cell r="P6">
            <v>34</v>
          </cell>
          <cell r="Q6">
            <v>34</v>
          </cell>
          <cell r="R6">
            <v>5</v>
          </cell>
          <cell r="S6">
            <v>34</v>
          </cell>
          <cell r="T6">
            <v>2</v>
          </cell>
          <cell r="U6">
            <v>34</v>
          </cell>
          <cell r="V6">
            <v>34</v>
          </cell>
          <cell r="W6">
            <v>2</v>
          </cell>
          <cell r="X6">
            <v>2</v>
          </cell>
          <cell r="Y6">
            <v>5</v>
          </cell>
        </row>
        <row r="7">
          <cell r="A7" t="str">
            <v xml:space="preserve">TOTAL </v>
          </cell>
          <cell r="B7" t="str">
            <v>R-01</v>
          </cell>
          <cell r="C7">
            <v>0</v>
          </cell>
          <cell r="D7">
            <v>1037</v>
          </cell>
          <cell r="E7">
            <v>0</v>
          </cell>
          <cell r="F7">
            <v>5</v>
          </cell>
          <cell r="G7">
            <v>72</v>
          </cell>
          <cell r="H7">
            <v>15</v>
          </cell>
          <cell r="I7">
            <v>160</v>
          </cell>
          <cell r="J7">
            <v>193</v>
          </cell>
          <cell r="K7">
            <v>26</v>
          </cell>
          <cell r="L7">
            <v>59</v>
          </cell>
          <cell r="M7">
            <v>15</v>
          </cell>
          <cell r="N7">
            <v>49</v>
          </cell>
          <cell r="O7">
            <v>1037</v>
          </cell>
          <cell r="P7">
            <v>1037</v>
          </cell>
          <cell r="Q7">
            <v>1037</v>
          </cell>
          <cell r="R7">
            <v>132</v>
          </cell>
          <cell r="S7">
            <v>1037</v>
          </cell>
          <cell r="T7">
            <v>37</v>
          </cell>
          <cell r="U7">
            <v>1037</v>
          </cell>
          <cell r="V7">
            <v>1037</v>
          </cell>
          <cell r="W7">
            <v>59</v>
          </cell>
          <cell r="X7">
            <v>43</v>
          </cell>
          <cell r="Y7">
            <v>151</v>
          </cell>
        </row>
        <row r="8">
          <cell r="A8">
            <v>0</v>
          </cell>
          <cell r="B8">
            <v>0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A9">
            <v>0</v>
          </cell>
          <cell r="B9">
            <v>0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A10" t="str">
            <v>CODIGO CENTRO</v>
          </cell>
          <cell r="B10" t="str">
            <v>CODIGO LOTE</v>
          </cell>
          <cell r="C10" t="str">
            <v>CODIGO CENTRO</v>
          </cell>
          <cell r="D10" t="str">
            <v>TOTAL RACIONES</v>
          </cell>
          <cell r="E10" t="str">
            <v>MODALIDAD SERVICIO</v>
          </cell>
          <cell r="F10" t="str">
            <v xml:space="preserve">CANTIDAD DE CENTROS </v>
          </cell>
          <cell r="G10" t="str">
            <v>ACEITE VEGETAL</v>
          </cell>
          <cell r="H10" t="str">
            <v>AJÍES</v>
          </cell>
          <cell r="I10" t="str">
            <v>ATÚN ENLATADO EN ACEITE VEGETAL</v>
          </cell>
          <cell r="J10" t="str">
            <v>AVENA</v>
          </cell>
          <cell r="K10" t="str">
            <v xml:space="preserve">AZÚCAR CREMA </v>
          </cell>
          <cell r="L10" t="str">
            <v>BACALAO</v>
          </cell>
          <cell r="M10" t="str">
            <v>CANELA</v>
          </cell>
          <cell r="N10" t="str">
            <v xml:space="preserve">CEBOLLA </v>
          </cell>
          <cell r="O10" t="str">
            <v>GALLETA SALADA</v>
          </cell>
          <cell r="P10" t="str">
            <v>GUINEO MADURO</v>
          </cell>
          <cell r="Q10" t="str">
            <v xml:space="preserve">GUINEOS VERDES </v>
          </cell>
          <cell r="R10" t="str">
            <v xml:space="preserve">HARINA DE MAÍZ </v>
          </cell>
          <cell r="S10" t="str">
            <v>HUEVO</v>
          </cell>
          <cell r="T10" t="str">
            <v>MANTEQUILLA</v>
          </cell>
          <cell r="U10" t="str">
            <v>PAN</v>
          </cell>
          <cell r="V10" t="str">
            <v>PLÁTANO VERDE</v>
          </cell>
          <cell r="W10" t="str">
            <v>QUESO CHEDDAR</v>
          </cell>
          <cell r="X10" t="str">
            <v xml:space="preserve">SAL YODADA </v>
          </cell>
          <cell r="Y10" t="str">
            <v>TOMATE</v>
          </cell>
        </row>
        <row r="11">
          <cell r="A11" t="str">
            <v>00516</v>
          </cell>
          <cell r="B11" t="str">
            <v>R-02</v>
          </cell>
          <cell r="C11" t="str">
            <v>00516</v>
          </cell>
          <cell r="D11">
            <v>615</v>
          </cell>
          <cell r="E11" t="str">
            <v>REAL</v>
          </cell>
          <cell r="F11">
            <v>1</v>
          </cell>
          <cell r="G11">
            <v>41</v>
          </cell>
          <cell r="H11">
            <v>7</v>
          </cell>
          <cell r="I11">
            <v>93</v>
          </cell>
          <cell r="J11">
            <v>113</v>
          </cell>
          <cell r="K11">
            <v>14</v>
          </cell>
          <cell r="L11">
            <v>34</v>
          </cell>
          <cell r="M11">
            <v>7</v>
          </cell>
          <cell r="N11">
            <v>28</v>
          </cell>
          <cell r="O11">
            <v>615</v>
          </cell>
          <cell r="P11">
            <v>615</v>
          </cell>
          <cell r="Q11">
            <v>615</v>
          </cell>
          <cell r="R11">
            <v>78</v>
          </cell>
          <cell r="S11">
            <v>615</v>
          </cell>
          <cell r="T11">
            <v>21</v>
          </cell>
          <cell r="U11">
            <v>615</v>
          </cell>
          <cell r="V11">
            <v>615</v>
          </cell>
          <cell r="W11">
            <v>34</v>
          </cell>
          <cell r="X11">
            <v>25</v>
          </cell>
          <cell r="Y11">
            <v>89</v>
          </cell>
        </row>
        <row r="12">
          <cell r="A12" t="str">
            <v>00442</v>
          </cell>
          <cell r="B12" t="str">
            <v>R-02</v>
          </cell>
          <cell r="C12" t="str">
            <v>00442</v>
          </cell>
          <cell r="D12">
            <v>80</v>
          </cell>
          <cell r="E12" t="str">
            <v>REAL</v>
          </cell>
          <cell r="F12">
            <v>1</v>
          </cell>
          <cell r="G12">
            <v>6</v>
          </cell>
          <cell r="H12">
            <v>1</v>
          </cell>
          <cell r="I12">
            <v>13</v>
          </cell>
          <cell r="J12">
            <v>15</v>
          </cell>
          <cell r="K12">
            <v>2</v>
          </cell>
          <cell r="L12">
            <v>5</v>
          </cell>
          <cell r="M12">
            <v>1</v>
          </cell>
          <cell r="N12">
            <v>4</v>
          </cell>
          <cell r="O12">
            <v>80</v>
          </cell>
          <cell r="P12">
            <v>80</v>
          </cell>
          <cell r="Q12">
            <v>80</v>
          </cell>
          <cell r="R12">
            <v>11</v>
          </cell>
          <cell r="S12">
            <v>80</v>
          </cell>
          <cell r="T12">
            <v>3</v>
          </cell>
          <cell r="U12">
            <v>80</v>
          </cell>
          <cell r="V12">
            <v>80</v>
          </cell>
          <cell r="W12">
            <v>5</v>
          </cell>
          <cell r="X12">
            <v>4</v>
          </cell>
          <cell r="Y12">
            <v>12</v>
          </cell>
        </row>
        <row r="13">
          <cell r="A13" t="str">
            <v>00510</v>
          </cell>
          <cell r="B13" t="str">
            <v>R-02</v>
          </cell>
          <cell r="C13" t="str">
            <v>00510</v>
          </cell>
          <cell r="D13">
            <v>210</v>
          </cell>
          <cell r="E13" t="str">
            <v>REAL</v>
          </cell>
          <cell r="F13">
            <v>1</v>
          </cell>
          <cell r="G13">
            <v>14</v>
          </cell>
          <cell r="H13">
            <v>3</v>
          </cell>
          <cell r="I13">
            <v>32</v>
          </cell>
          <cell r="J13">
            <v>39</v>
          </cell>
          <cell r="K13">
            <v>5</v>
          </cell>
          <cell r="L13">
            <v>12</v>
          </cell>
          <cell r="M13">
            <v>3</v>
          </cell>
          <cell r="N13">
            <v>10</v>
          </cell>
          <cell r="O13">
            <v>210</v>
          </cell>
          <cell r="P13">
            <v>210</v>
          </cell>
          <cell r="Q13">
            <v>210</v>
          </cell>
          <cell r="R13">
            <v>27</v>
          </cell>
          <cell r="S13">
            <v>210</v>
          </cell>
          <cell r="T13">
            <v>7</v>
          </cell>
          <cell r="U13">
            <v>210</v>
          </cell>
          <cell r="V13">
            <v>210</v>
          </cell>
          <cell r="W13">
            <v>12</v>
          </cell>
          <cell r="X13">
            <v>9</v>
          </cell>
          <cell r="Y13">
            <v>31</v>
          </cell>
        </row>
        <row r="14">
          <cell r="A14" t="str">
            <v>00449</v>
          </cell>
          <cell r="B14" t="str">
            <v>R-02</v>
          </cell>
          <cell r="C14" t="str">
            <v>00449</v>
          </cell>
          <cell r="D14">
            <v>143</v>
          </cell>
          <cell r="E14" t="str">
            <v>REAL</v>
          </cell>
          <cell r="F14">
            <v>1</v>
          </cell>
          <cell r="G14">
            <v>10</v>
          </cell>
          <cell r="H14">
            <v>2</v>
          </cell>
          <cell r="I14">
            <v>22</v>
          </cell>
          <cell r="J14">
            <v>27</v>
          </cell>
          <cell r="K14">
            <v>4</v>
          </cell>
          <cell r="L14">
            <v>8</v>
          </cell>
          <cell r="M14">
            <v>2</v>
          </cell>
          <cell r="N14">
            <v>7</v>
          </cell>
          <cell r="O14">
            <v>143</v>
          </cell>
          <cell r="P14">
            <v>143</v>
          </cell>
          <cell r="Q14">
            <v>143</v>
          </cell>
          <cell r="R14">
            <v>18</v>
          </cell>
          <cell r="S14">
            <v>143</v>
          </cell>
          <cell r="T14">
            <v>5</v>
          </cell>
          <cell r="U14">
            <v>143</v>
          </cell>
          <cell r="V14">
            <v>143</v>
          </cell>
          <cell r="W14">
            <v>8</v>
          </cell>
          <cell r="X14">
            <v>6</v>
          </cell>
          <cell r="Y14">
            <v>21</v>
          </cell>
        </row>
        <row r="15">
          <cell r="A15" t="str">
            <v xml:space="preserve">TOTAL </v>
          </cell>
          <cell r="B15" t="str">
            <v>R-02</v>
          </cell>
          <cell r="C15">
            <v>0</v>
          </cell>
          <cell r="D15">
            <v>1048</v>
          </cell>
          <cell r="E15">
            <v>0</v>
          </cell>
          <cell r="F15">
            <v>4</v>
          </cell>
          <cell r="G15">
            <v>71</v>
          </cell>
          <cell r="H15">
            <v>13</v>
          </cell>
          <cell r="I15">
            <v>160</v>
          </cell>
          <cell r="J15">
            <v>194</v>
          </cell>
          <cell r="K15">
            <v>25</v>
          </cell>
          <cell r="L15">
            <v>59</v>
          </cell>
          <cell r="M15">
            <v>13</v>
          </cell>
          <cell r="N15">
            <v>49</v>
          </cell>
          <cell r="O15">
            <v>1048</v>
          </cell>
          <cell r="P15">
            <v>1048</v>
          </cell>
          <cell r="Q15">
            <v>1048</v>
          </cell>
          <cell r="R15">
            <v>134</v>
          </cell>
          <cell r="S15">
            <v>1048</v>
          </cell>
          <cell r="T15">
            <v>36</v>
          </cell>
          <cell r="U15">
            <v>1048</v>
          </cell>
          <cell r="V15">
            <v>1048</v>
          </cell>
          <cell r="W15">
            <v>59</v>
          </cell>
          <cell r="X15">
            <v>44</v>
          </cell>
          <cell r="Y15">
            <v>153</v>
          </cell>
        </row>
        <row r="16">
          <cell r="A16">
            <v>0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A17">
            <v>0</v>
          </cell>
          <cell r="B17">
            <v>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A18">
            <v>0</v>
          </cell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A19" t="str">
            <v>CODIGO CENTRO</v>
          </cell>
          <cell r="B19" t="str">
            <v>CODIGO LOTE</v>
          </cell>
          <cell r="C19" t="str">
            <v>CODIGO CENTRO</v>
          </cell>
          <cell r="D19" t="str">
            <v>TOTAL RACIONES</v>
          </cell>
          <cell r="E19" t="str">
            <v>MODALIDAD SERVICIO</v>
          </cell>
          <cell r="F19" t="str">
            <v xml:space="preserve">CANTIDAD DE CENTROS </v>
          </cell>
          <cell r="G19" t="str">
            <v>ACEITE VEGETAL</v>
          </cell>
          <cell r="H19" t="str">
            <v>AJÍES</v>
          </cell>
          <cell r="I19" t="str">
            <v>ATÚN ENLATADO EN ACEITE VEGETAL</v>
          </cell>
          <cell r="J19" t="str">
            <v>AVENA</v>
          </cell>
          <cell r="K19" t="str">
            <v xml:space="preserve">AZÚCAR CREMA </v>
          </cell>
          <cell r="L19" t="str">
            <v>BACALAO</v>
          </cell>
          <cell r="M19" t="str">
            <v>CANELA</v>
          </cell>
          <cell r="N19" t="str">
            <v xml:space="preserve">CEBOLLA </v>
          </cell>
          <cell r="O19" t="str">
            <v>GALLETA SALADA</v>
          </cell>
          <cell r="P19" t="str">
            <v>GUINEO MADURO</v>
          </cell>
          <cell r="Q19" t="str">
            <v xml:space="preserve">GUINEOS VERDES </v>
          </cell>
          <cell r="R19" t="str">
            <v xml:space="preserve">HARINA DE MAÍZ </v>
          </cell>
          <cell r="S19" t="str">
            <v>HUEVO</v>
          </cell>
          <cell r="T19" t="str">
            <v>MANTEQUILLA</v>
          </cell>
          <cell r="U19" t="str">
            <v>PAN</v>
          </cell>
          <cell r="V19" t="str">
            <v>PLÁTANO VERDE</v>
          </cell>
          <cell r="W19" t="str">
            <v>QUESO CHEDDAR</v>
          </cell>
          <cell r="X19" t="str">
            <v xml:space="preserve">SAL YODADA </v>
          </cell>
          <cell r="Y19" t="str">
            <v>TOMATE</v>
          </cell>
        </row>
        <row r="20">
          <cell r="A20" t="str">
            <v>00543</v>
          </cell>
          <cell r="B20" t="str">
            <v>R-03</v>
          </cell>
          <cell r="C20" t="str">
            <v>00543</v>
          </cell>
          <cell r="D20">
            <v>670</v>
          </cell>
          <cell r="E20" t="str">
            <v>REAL</v>
          </cell>
          <cell r="F20">
            <v>1</v>
          </cell>
          <cell r="G20">
            <v>45</v>
          </cell>
          <cell r="H20">
            <v>8</v>
          </cell>
          <cell r="I20">
            <v>102</v>
          </cell>
          <cell r="J20">
            <v>123</v>
          </cell>
          <cell r="K20">
            <v>15</v>
          </cell>
          <cell r="L20">
            <v>37</v>
          </cell>
          <cell r="M20">
            <v>8</v>
          </cell>
          <cell r="N20">
            <v>30</v>
          </cell>
          <cell r="O20">
            <v>670</v>
          </cell>
          <cell r="P20">
            <v>670</v>
          </cell>
          <cell r="Q20">
            <v>670</v>
          </cell>
          <cell r="R20">
            <v>85</v>
          </cell>
          <cell r="S20">
            <v>670</v>
          </cell>
          <cell r="T20">
            <v>23</v>
          </cell>
          <cell r="U20">
            <v>670</v>
          </cell>
          <cell r="V20">
            <v>670</v>
          </cell>
          <cell r="W20">
            <v>37</v>
          </cell>
          <cell r="X20">
            <v>27</v>
          </cell>
          <cell r="Y20">
            <v>97</v>
          </cell>
        </row>
        <row r="21">
          <cell r="A21" t="str">
            <v>00540</v>
          </cell>
          <cell r="B21" t="str">
            <v>R-03</v>
          </cell>
          <cell r="C21" t="str">
            <v>00540</v>
          </cell>
          <cell r="D21">
            <v>256</v>
          </cell>
          <cell r="E21" t="str">
            <v>REAL</v>
          </cell>
          <cell r="F21">
            <v>1</v>
          </cell>
          <cell r="G21">
            <v>17</v>
          </cell>
          <cell r="H21">
            <v>3</v>
          </cell>
          <cell r="I21">
            <v>39</v>
          </cell>
          <cell r="J21">
            <v>47</v>
          </cell>
          <cell r="K21">
            <v>6</v>
          </cell>
          <cell r="L21">
            <v>15</v>
          </cell>
          <cell r="M21">
            <v>3</v>
          </cell>
          <cell r="N21">
            <v>12</v>
          </cell>
          <cell r="O21">
            <v>256</v>
          </cell>
          <cell r="P21">
            <v>256</v>
          </cell>
          <cell r="Q21">
            <v>256</v>
          </cell>
          <cell r="R21">
            <v>33</v>
          </cell>
          <cell r="S21">
            <v>256</v>
          </cell>
          <cell r="T21">
            <v>9</v>
          </cell>
          <cell r="U21">
            <v>256</v>
          </cell>
          <cell r="V21">
            <v>256</v>
          </cell>
          <cell r="W21">
            <v>15</v>
          </cell>
          <cell r="X21">
            <v>11</v>
          </cell>
          <cell r="Y21">
            <v>37</v>
          </cell>
        </row>
        <row r="22">
          <cell r="A22" t="str">
            <v>00547</v>
          </cell>
          <cell r="B22" t="str">
            <v>R-03</v>
          </cell>
          <cell r="C22" t="str">
            <v>00547</v>
          </cell>
          <cell r="D22">
            <v>285</v>
          </cell>
          <cell r="E22" t="str">
            <v>REAL</v>
          </cell>
          <cell r="F22">
            <v>1</v>
          </cell>
          <cell r="G22">
            <v>19</v>
          </cell>
          <cell r="H22">
            <v>4</v>
          </cell>
          <cell r="I22">
            <v>44</v>
          </cell>
          <cell r="J22">
            <v>53</v>
          </cell>
          <cell r="K22">
            <v>7</v>
          </cell>
          <cell r="L22">
            <v>16</v>
          </cell>
          <cell r="M22">
            <v>4</v>
          </cell>
          <cell r="N22">
            <v>13</v>
          </cell>
          <cell r="O22">
            <v>285</v>
          </cell>
          <cell r="P22">
            <v>285</v>
          </cell>
          <cell r="Q22">
            <v>285</v>
          </cell>
          <cell r="R22">
            <v>36</v>
          </cell>
          <cell r="S22">
            <v>285</v>
          </cell>
          <cell r="T22">
            <v>10</v>
          </cell>
          <cell r="U22">
            <v>285</v>
          </cell>
          <cell r="V22">
            <v>285</v>
          </cell>
          <cell r="W22">
            <v>16</v>
          </cell>
          <cell r="X22">
            <v>12</v>
          </cell>
          <cell r="Y22">
            <v>41</v>
          </cell>
        </row>
        <row r="23">
          <cell r="A23" t="str">
            <v>38917</v>
          </cell>
          <cell r="B23" t="str">
            <v>R-03</v>
          </cell>
          <cell r="C23" t="str">
            <v>38917</v>
          </cell>
          <cell r="D23">
            <v>100</v>
          </cell>
          <cell r="E23" t="str">
            <v>REAL</v>
          </cell>
          <cell r="F23">
            <v>1</v>
          </cell>
          <cell r="G23">
            <v>7</v>
          </cell>
          <cell r="H23">
            <v>2</v>
          </cell>
          <cell r="I23">
            <v>16</v>
          </cell>
          <cell r="J23">
            <v>19</v>
          </cell>
          <cell r="K23">
            <v>3</v>
          </cell>
          <cell r="L23">
            <v>6</v>
          </cell>
          <cell r="M23">
            <v>2</v>
          </cell>
          <cell r="N23">
            <v>5</v>
          </cell>
          <cell r="O23">
            <v>100</v>
          </cell>
          <cell r="P23">
            <v>100</v>
          </cell>
          <cell r="Q23">
            <v>100</v>
          </cell>
          <cell r="R23">
            <v>13</v>
          </cell>
          <cell r="S23">
            <v>100</v>
          </cell>
          <cell r="T23">
            <v>4</v>
          </cell>
          <cell r="U23">
            <v>100</v>
          </cell>
          <cell r="V23">
            <v>100</v>
          </cell>
          <cell r="W23">
            <v>6</v>
          </cell>
          <cell r="X23">
            <v>4</v>
          </cell>
          <cell r="Y23">
            <v>15</v>
          </cell>
        </row>
        <row r="24">
          <cell r="A24" t="str">
            <v xml:space="preserve">TOTAL </v>
          </cell>
          <cell r="B24" t="str">
            <v>R-03</v>
          </cell>
          <cell r="C24">
            <v>0</v>
          </cell>
          <cell r="D24">
            <v>1311</v>
          </cell>
          <cell r="E24">
            <v>0</v>
          </cell>
          <cell r="F24">
            <v>4</v>
          </cell>
          <cell r="G24">
            <v>88</v>
          </cell>
          <cell r="H24">
            <v>17</v>
          </cell>
          <cell r="I24">
            <v>201</v>
          </cell>
          <cell r="J24">
            <v>242</v>
          </cell>
          <cell r="K24">
            <v>31</v>
          </cell>
          <cell r="L24">
            <v>74</v>
          </cell>
          <cell r="M24">
            <v>17</v>
          </cell>
          <cell r="N24">
            <v>60</v>
          </cell>
          <cell r="O24">
            <v>1311</v>
          </cell>
          <cell r="P24">
            <v>1311</v>
          </cell>
          <cell r="Q24">
            <v>1311</v>
          </cell>
          <cell r="R24">
            <v>167</v>
          </cell>
          <cell r="S24">
            <v>1311</v>
          </cell>
          <cell r="T24">
            <v>46</v>
          </cell>
          <cell r="U24">
            <v>1311</v>
          </cell>
          <cell r="V24">
            <v>1311</v>
          </cell>
          <cell r="W24">
            <v>74</v>
          </cell>
          <cell r="X24">
            <v>54</v>
          </cell>
          <cell r="Y24">
            <v>190</v>
          </cell>
        </row>
        <row r="25">
          <cell r="A25">
            <v>0</v>
          </cell>
          <cell r="B25">
            <v>0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A26">
            <v>0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A27" t="str">
            <v>CODIGO CENTRO</v>
          </cell>
          <cell r="B27" t="str">
            <v>CODIGO LOTE</v>
          </cell>
          <cell r="C27" t="str">
            <v>CODIGO CENTRO</v>
          </cell>
          <cell r="D27" t="str">
            <v xml:space="preserve">MATRICULA </v>
          </cell>
          <cell r="E27" t="str">
            <v>MODALIDAD SERVICIO</v>
          </cell>
          <cell r="F27" t="str">
            <v xml:space="preserve">CANTIDAD DE CENTROS </v>
          </cell>
          <cell r="G27" t="str">
            <v>ACEITE VEGETAL</v>
          </cell>
          <cell r="H27" t="str">
            <v>AJÍES</v>
          </cell>
          <cell r="I27" t="str">
            <v>ATÚN ENLATADO EN ACEITE VEGETAL</v>
          </cell>
          <cell r="J27" t="str">
            <v>AVENA</v>
          </cell>
          <cell r="K27" t="str">
            <v xml:space="preserve">AZÚCAR CREMA </v>
          </cell>
          <cell r="L27" t="str">
            <v>BACALAO</v>
          </cell>
          <cell r="M27" t="str">
            <v>CANELA</v>
          </cell>
          <cell r="N27" t="str">
            <v xml:space="preserve">CEBOLLA </v>
          </cell>
          <cell r="O27" t="str">
            <v>GALLETA SALADA</v>
          </cell>
          <cell r="P27" t="str">
            <v>GUINEO MADURO</v>
          </cell>
          <cell r="Q27" t="str">
            <v xml:space="preserve">GUINEOS VERDES </v>
          </cell>
          <cell r="R27" t="str">
            <v xml:space="preserve">HARINA DE MAÍZ </v>
          </cell>
          <cell r="S27" t="str">
            <v>HUEVO</v>
          </cell>
          <cell r="T27" t="str">
            <v>MANTEQUILLA</v>
          </cell>
          <cell r="U27" t="str">
            <v>PAN</v>
          </cell>
          <cell r="V27" t="str">
            <v>PLÁTANO VERDE</v>
          </cell>
          <cell r="W27" t="str">
            <v>QUESO CHEDDAR</v>
          </cell>
          <cell r="X27" t="str">
            <v xml:space="preserve">SAL YODADA </v>
          </cell>
          <cell r="Y27" t="str">
            <v>TOMATE</v>
          </cell>
        </row>
        <row r="28">
          <cell r="A28" t="str">
            <v>00517</v>
          </cell>
          <cell r="B28" t="str">
            <v>R-04</v>
          </cell>
          <cell r="C28" t="str">
            <v>00517</v>
          </cell>
          <cell r="D28">
            <v>287</v>
          </cell>
          <cell r="E28" t="str">
            <v>REAL</v>
          </cell>
          <cell r="F28">
            <v>1</v>
          </cell>
          <cell r="G28">
            <v>19</v>
          </cell>
          <cell r="H28">
            <v>4</v>
          </cell>
          <cell r="I28">
            <v>44</v>
          </cell>
          <cell r="J28">
            <v>53</v>
          </cell>
          <cell r="K28">
            <v>7</v>
          </cell>
          <cell r="L28">
            <v>16</v>
          </cell>
          <cell r="M28">
            <v>4</v>
          </cell>
          <cell r="N28">
            <v>13</v>
          </cell>
          <cell r="O28">
            <v>287</v>
          </cell>
          <cell r="P28">
            <v>287</v>
          </cell>
          <cell r="Q28">
            <v>287</v>
          </cell>
          <cell r="R28">
            <v>37</v>
          </cell>
          <cell r="S28">
            <v>287</v>
          </cell>
          <cell r="T28">
            <v>10</v>
          </cell>
          <cell r="U28">
            <v>287</v>
          </cell>
          <cell r="V28">
            <v>287</v>
          </cell>
          <cell r="W28">
            <v>16</v>
          </cell>
          <cell r="X28">
            <v>12</v>
          </cell>
          <cell r="Y28">
            <v>42</v>
          </cell>
        </row>
        <row r="29">
          <cell r="A29" t="str">
            <v>00519</v>
          </cell>
          <cell r="B29" t="str">
            <v>R-04</v>
          </cell>
          <cell r="C29" t="str">
            <v>00519</v>
          </cell>
          <cell r="D29">
            <v>219</v>
          </cell>
          <cell r="E29" t="str">
            <v>REAL</v>
          </cell>
          <cell r="F29">
            <v>1</v>
          </cell>
          <cell r="G29">
            <v>15</v>
          </cell>
          <cell r="H29">
            <v>3</v>
          </cell>
          <cell r="I29">
            <v>34</v>
          </cell>
          <cell r="J29">
            <v>41</v>
          </cell>
          <cell r="K29">
            <v>5</v>
          </cell>
          <cell r="L29">
            <v>13</v>
          </cell>
          <cell r="M29">
            <v>3</v>
          </cell>
          <cell r="N29">
            <v>10</v>
          </cell>
          <cell r="O29">
            <v>219</v>
          </cell>
          <cell r="P29">
            <v>219</v>
          </cell>
          <cell r="Q29">
            <v>219</v>
          </cell>
          <cell r="R29">
            <v>28</v>
          </cell>
          <cell r="S29">
            <v>219</v>
          </cell>
          <cell r="T29">
            <v>8</v>
          </cell>
          <cell r="U29">
            <v>219</v>
          </cell>
          <cell r="V29">
            <v>219</v>
          </cell>
          <cell r="W29">
            <v>13</v>
          </cell>
          <cell r="X29">
            <v>9</v>
          </cell>
          <cell r="Y29">
            <v>32</v>
          </cell>
        </row>
        <row r="30">
          <cell r="A30" t="str">
            <v>00549</v>
          </cell>
          <cell r="B30" t="str">
            <v>R-04</v>
          </cell>
          <cell r="C30" t="str">
            <v>00549</v>
          </cell>
          <cell r="D30">
            <v>222</v>
          </cell>
          <cell r="E30" t="str">
            <v>REAL</v>
          </cell>
          <cell r="F30">
            <v>1</v>
          </cell>
          <cell r="G30">
            <v>15</v>
          </cell>
          <cell r="H30">
            <v>3</v>
          </cell>
          <cell r="I30">
            <v>34</v>
          </cell>
          <cell r="J30">
            <v>41</v>
          </cell>
          <cell r="K30">
            <v>5</v>
          </cell>
          <cell r="L30">
            <v>13</v>
          </cell>
          <cell r="M30">
            <v>3</v>
          </cell>
          <cell r="N30">
            <v>10</v>
          </cell>
          <cell r="O30">
            <v>222</v>
          </cell>
          <cell r="P30">
            <v>222</v>
          </cell>
          <cell r="Q30">
            <v>222</v>
          </cell>
          <cell r="R30">
            <v>28</v>
          </cell>
          <cell r="S30">
            <v>222</v>
          </cell>
          <cell r="T30">
            <v>8</v>
          </cell>
          <cell r="U30">
            <v>222</v>
          </cell>
          <cell r="V30">
            <v>222</v>
          </cell>
          <cell r="W30">
            <v>13</v>
          </cell>
          <cell r="X30">
            <v>9</v>
          </cell>
          <cell r="Y30">
            <v>32</v>
          </cell>
        </row>
        <row r="31">
          <cell r="A31" t="str">
            <v>00542</v>
          </cell>
          <cell r="B31" t="str">
            <v>R-04</v>
          </cell>
          <cell r="C31" t="str">
            <v>00542</v>
          </cell>
          <cell r="D31">
            <v>117</v>
          </cell>
          <cell r="E31" t="str">
            <v>REAL</v>
          </cell>
          <cell r="F31">
            <v>1</v>
          </cell>
          <cell r="G31">
            <v>8</v>
          </cell>
          <cell r="H31">
            <v>2</v>
          </cell>
          <cell r="I31">
            <v>18</v>
          </cell>
          <cell r="J31">
            <v>22</v>
          </cell>
          <cell r="K31">
            <v>3</v>
          </cell>
          <cell r="L31">
            <v>7</v>
          </cell>
          <cell r="M31">
            <v>2</v>
          </cell>
          <cell r="N31">
            <v>6</v>
          </cell>
          <cell r="O31">
            <v>117</v>
          </cell>
          <cell r="P31">
            <v>117</v>
          </cell>
          <cell r="Q31">
            <v>117</v>
          </cell>
          <cell r="R31">
            <v>15</v>
          </cell>
          <cell r="S31">
            <v>117</v>
          </cell>
          <cell r="T31">
            <v>4</v>
          </cell>
          <cell r="U31">
            <v>117</v>
          </cell>
          <cell r="V31">
            <v>117</v>
          </cell>
          <cell r="W31">
            <v>7</v>
          </cell>
          <cell r="X31">
            <v>5</v>
          </cell>
          <cell r="Y31">
            <v>17</v>
          </cell>
        </row>
        <row r="32">
          <cell r="A32" t="str">
            <v>00469</v>
          </cell>
          <cell r="B32" t="str">
            <v>R-04</v>
          </cell>
          <cell r="C32" t="str">
            <v>00469</v>
          </cell>
          <cell r="D32">
            <v>141</v>
          </cell>
          <cell r="E32" t="str">
            <v>REAL</v>
          </cell>
          <cell r="F32">
            <v>1</v>
          </cell>
          <cell r="G32">
            <v>10</v>
          </cell>
          <cell r="H32">
            <v>2</v>
          </cell>
          <cell r="I32">
            <v>22</v>
          </cell>
          <cell r="J32">
            <v>26</v>
          </cell>
          <cell r="K32">
            <v>4</v>
          </cell>
          <cell r="L32">
            <v>8</v>
          </cell>
          <cell r="M32">
            <v>2</v>
          </cell>
          <cell r="N32">
            <v>7</v>
          </cell>
          <cell r="O32">
            <v>141</v>
          </cell>
          <cell r="P32">
            <v>141</v>
          </cell>
          <cell r="Q32">
            <v>141</v>
          </cell>
          <cell r="R32">
            <v>18</v>
          </cell>
          <cell r="S32">
            <v>141</v>
          </cell>
          <cell r="T32">
            <v>5</v>
          </cell>
          <cell r="U32">
            <v>141</v>
          </cell>
          <cell r="V32">
            <v>141</v>
          </cell>
          <cell r="W32">
            <v>8</v>
          </cell>
          <cell r="X32">
            <v>6</v>
          </cell>
          <cell r="Y32">
            <v>21</v>
          </cell>
        </row>
        <row r="33">
          <cell r="A33" t="str">
            <v xml:space="preserve">TOTAL </v>
          </cell>
          <cell r="B33" t="str">
            <v>R-04</v>
          </cell>
          <cell r="C33">
            <v>0</v>
          </cell>
          <cell r="D33">
            <v>986</v>
          </cell>
          <cell r="E33">
            <v>0</v>
          </cell>
          <cell r="F33">
            <v>5</v>
          </cell>
          <cell r="G33">
            <v>67</v>
          </cell>
          <cell r="H33">
            <v>14</v>
          </cell>
          <cell r="I33">
            <v>152</v>
          </cell>
          <cell r="J33">
            <v>183</v>
          </cell>
          <cell r="K33">
            <v>24</v>
          </cell>
          <cell r="L33">
            <v>57</v>
          </cell>
          <cell r="M33">
            <v>14</v>
          </cell>
          <cell r="N33">
            <v>46</v>
          </cell>
          <cell r="O33">
            <v>986</v>
          </cell>
          <cell r="P33">
            <v>986</v>
          </cell>
          <cell r="Q33">
            <v>986</v>
          </cell>
          <cell r="R33">
            <v>126</v>
          </cell>
          <cell r="S33">
            <v>986</v>
          </cell>
          <cell r="T33">
            <v>35</v>
          </cell>
          <cell r="U33">
            <v>986</v>
          </cell>
          <cell r="V33">
            <v>986</v>
          </cell>
          <cell r="W33">
            <v>57</v>
          </cell>
          <cell r="X33">
            <v>41</v>
          </cell>
          <cell r="Y33">
            <v>144</v>
          </cell>
        </row>
        <row r="34">
          <cell r="A34">
            <v>0</v>
          </cell>
          <cell r="B34">
            <v>0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</row>
        <row r="35">
          <cell r="A35">
            <v>0</v>
          </cell>
          <cell r="B35">
            <v>0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</row>
        <row r="36">
          <cell r="A36" t="str">
            <v>CODIGO CENTRO</v>
          </cell>
          <cell r="B36" t="str">
            <v>CODIGO LOTE</v>
          </cell>
          <cell r="C36" t="str">
            <v>CODIGO CENTRO</v>
          </cell>
          <cell r="D36" t="str">
            <v xml:space="preserve">MATRICULA </v>
          </cell>
          <cell r="E36" t="str">
            <v>MODALIDAD SERVICIO</v>
          </cell>
          <cell r="F36" t="str">
            <v xml:space="preserve">CANTIDAD DE CENTROS </v>
          </cell>
          <cell r="G36" t="str">
            <v>ACEITE VEGETAL</v>
          </cell>
          <cell r="H36" t="str">
            <v>AJÍES</v>
          </cell>
          <cell r="I36" t="str">
            <v>ATÚN ENLATADO EN ACEITE VEGETAL</v>
          </cell>
          <cell r="J36" t="str">
            <v>AVENA</v>
          </cell>
          <cell r="K36" t="str">
            <v xml:space="preserve">AZÚCAR CREMA </v>
          </cell>
          <cell r="L36" t="str">
            <v>BACALAO</v>
          </cell>
          <cell r="M36" t="str">
            <v>CANELA</v>
          </cell>
          <cell r="N36" t="str">
            <v xml:space="preserve">CEBOLLA </v>
          </cell>
          <cell r="O36" t="str">
            <v>GALLETA SALADA</v>
          </cell>
          <cell r="P36" t="str">
            <v>GUINEO MADURO</v>
          </cell>
          <cell r="Q36" t="str">
            <v xml:space="preserve">GUINEOS VERDES </v>
          </cell>
          <cell r="R36" t="str">
            <v xml:space="preserve">HARINA DE MAÍZ </v>
          </cell>
          <cell r="S36" t="str">
            <v>HUEVO</v>
          </cell>
          <cell r="T36" t="str">
            <v>MANTEQUILLA</v>
          </cell>
          <cell r="U36" t="str">
            <v>PAN</v>
          </cell>
          <cell r="V36" t="str">
            <v>PLÁTANO VERDE</v>
          </cell>
          <cell r="W36" t="str">
            <v>QUESO CHEDDAR</v>
          </cell>
          <cell r="X36" t="str">
            <v xml:space="preserve">SAL YODADA </v>
          </cell>
          <cell r="Y36" t="str">
            <v>TOMATE</v>
          </cell>
        </row>
        <row r="37">
          <cell r="A37" t="str">
            <v>00432</v>
          </cell>
          <cell r="B37" t="str">
            <v>R-05</v>
          </cell>
          <cell r="C37" t="str">
            <v>00432</v>
          </cell>
          <cell r="D37">
            <v>189</v>
          </cell>
          <cell r="E37" t="str">
            <v>REAL</v>
          </cell>
          <cell r="F37">
            <v>1</v>
          </cell>
          <cell r="G37">
            <v>13</v>
          </cell>
          <cell r="H37">
            <v>3</v>
          </cell>
          <cell r="I37">
            <v>29</v>
          </cell>
          <cell r="J37">
            <v>35</v>
          </cell>
          <cell r="K37">
            <v>5</v>
          </cell>
          <cell r="L37">
            <v>11</v>
          </cell>
          <cell r="M37">
            <v>3</v>
          </cell>
          <cell r="N37">
            <v>9</v>
          </cell>
          <cell r="O37">
            <v>189</v>
          </cell>
          <cell r="P37">
            <v>189</v>
          </cell>
          <cell r="Q37">
            <v>189</v>
          </cell>
          <cell r="R37">
            <v>24</v>
          </cell>
          <cell r="S37">
            <v>189</v>
          </cell>
          <cell r="T37">
            <v>7</v>
          </cell>
          <cell r="U37">
            <v>189</v>
          </cell>
          <cell r="V37">
            <v>189</v>
          </cell>
          <cell r="W37">
            <v>11</v>
          </cell>
          <cell r="X37">
            <v>8</v>
          </cell>
          <cell r="Y37">
            <v>28</v>
          </cell>
        </row>
        <row r="38">
          <cell r="A38" t="str">
            <v>00458</v>
          </cell>
          <cell r="B38" t="str">
            <v>R-05</v>
          </cell>
          <cell r="C38" t="str">
            <v>00458</v>
          </cell>
          <cell r="D38">
            <v>63</v>
          </cell>
          <cell r="E38" t="str">
            <v>REAL</v>
          </cell>
          <cell r="F38">
            <v>1</v>
          </cell>
          <cell r="G38">
            <v>5</v>
          </cell>
          <cell r="H38">
            <v>1</v>
          </cell>
          <cell r="I38">
            <v>10</v>
          </cell>
          <cell r="J38">
            <v>12</v>
          </cell>
          <cell r="K38">
            <v>2</v>
          </cell>
          <cell r="L38">
            <v>4</v>
          </cell>
          <cell r="M38">
            <v>1</v>
          </cell>
          <cell r="N38">
            <v>3</v>
          </cell>
          <cell r="O38">
            <v>63</v>
          </cell>
          <cell r="P38">
            <v>63</v>
          </cell>
          <cell r="Q38">
            <v>63</v>
          </cell>
          <cell r="R38">
            <v>8</v>
          </cell>
          <cell r="S38">
            <v>63</v>
          </cell>
          <cell r="T38">
            <v>3</v>
          </cell>
          <cell r="U38">
            <v>63</v>
          </cell>
          <cell r="V38">
            <v>63</v>
          </cell>
          <cell r="W38">
            <v>4</v>
          </cell>
          <cell r="X38">
            <v>3</v>
          </cell>
          <cell r="Y38">
            <v>10</v>
          </cell>
        </row>
        <row r="39">
          <cell r="A39" t="str">
            <v>00522</v>
          </cell>
          <cell r="B39" t="str">
            <v>R-05</v>
          </cell>
          <cell r="C39" t="str">
            <v>00522</v>
          </cell>
          <cell r="D39">
            <v>16</v>
          </cell>
          <cell r="E39" t="str">
            <v>REAL</v>
          </cell>
          <cell r="F39">
            <v>1</v>
          </cell>
          <cell r="G39">
            <v>2</v>
          </cell>
          <cell r="H39">
            <v>1</v>
          </cell>
          <cell r="I39">
            <v>3</v>
          </cell>
          <cell r="J39">
            <v>3</v>
          </cell>
          <cell r="K39">
            <v>1</v>
          </cell>
          <cell r="L39">
            <v>1</v>
          </cell>
          <cell r="M39">
            <v>1</v>
          </cell>
          <cell r="N39">
            <v>1</v>
          </cell>
          <cell r="O39">
            <v>16</v>
          </cell>
          <cell r="P39">
            <v>16</v>
          </cell>
          <cell r="Q39">
            <v>16</v>
          </cell>
          <cell r="R39">
            <v>3</v>
          </cell>
          <cell r="S39">
            <v>16</v>
          </cell>
          <cell r="T39">
            <v>1</v>
          </cell>
          <cell r="U39">
            <v>16</v>
          </cell>
          <cell r="V39">
            <v>16</v>
          </cell>
          <cell r="W39">
            <v>1</v>
          </cell>
          <cell r="X39">
            <v>1</v>
          </cell>
          <cell r="Y39">
            <v>3</v>
          </cell>
        </row>
        <row r="40">
          <cell r="A40" t="str">
            <v>00548</v>
          </cell>
          <cell r="B40" t="str">
            <v>R-05</v>
          </cell>
          <cell r="C40" t="str">
            <v>00548</v>
          </cell>
          <cell r="D40">
            <v>253</v>
          </cell>
          <cell r="E40" t="str">
            <v>REAL</v>
          </cell>
          <cell r="F40">
            <v>1</v>
          </cell>
          <cell r="G40">
            <v>17</v>
          </cell>
          <cell r="H40">
            <v>3</v>
          </cell>
          <cell r="I40">
            <v>39</v>
          </cell>
          <cell r="J40">
            <v>47</v>
          </cell>
          <cell r="K40">
            <v>6</v>
          </cell>
          <cell r="L40">
            <v>14</v>
          </cell>
          <cell r="M40">
            <v>3</v>
          </cell>
          <cell r="N40">
            <v>12</v>
          </cell>
          <cell r="O40">
            <v>253</v>
          </cell>
          <cell r="P40">
            <v>253</v>
          </cell>
          <cell r="Q40">
            <v>253</v>
          </cell>
          <cell r="R40">
            <v>32</v>
          </cell>
          <cell r="S40">
            <v>253</v>
          </cell>
          <cell r="T40">
            <v>9</v>
          </cell>
          <cell r="U40">
            <v>253</v>
          </cell>
          <cell r="V40">
            <v>253</v>
          </cell>
          <cell r="W40">
            <v>14</v>
          </cell>
          <cell r="X40">
            <v>10</v>
          </cell>
          <cell r="Y40">
            <v>37</v>
          </cell>
        </row>
        <row r="41">
          <cell r="A41" t="str">
            <v>06386</v>
          </cell>
          <cell r="B41" t="str">
            <v>R-05</v>
          </cell>
          <cell r="C41" t="str">
            <v>06386</v>
          </cell>
          <cell r="D41">
            <v>364</v>
          </cell>
          <cell r="E41" t="str">
            <v>REAL</v>
          </cell>
          <cell r="F41">
            <v>1</v>
          </cell>
          <cell r="G41">
            <v>25</v>
          </cell>
          <cell r="H41">
            <v>5</v>
          </cell>
          <cell r="I41">
            <v>56</v>
          </cell>
          <cell r="J41">
            <v>67</v>
          </cell>
          <cell r="K41">
            <v>9</v>
          </cell>
          <cell r="L41">
            <v>21</v>
          </cell>
          <cell r="M41">
            <v>5</v>
          </cell>
          <cell r="N41">
            <v>17</v>
          </cell>
          <cell r="O41">
            <v>364</v>
          </cell>
          <cell r="P41">
            <v>364</v>
          </cell>
          <cell r="Q41">
            <v>364</v>
          </cell>
          <cell r="R41">
            <v>46</v>
          </cell>
          <cell r="S41">
            <v>364</v>
          </cell>
          <cell r="T41">
            <v>13</v>
          </cell>
          <cell r="U41">
            <v>364</v>
          </cell>
          <cell r="V41">
            <v>364</v>
          </cell>
          <cell r="W41">
            <v>21</v>
          </cell>
          <cell r="X41">
            <v>15</v>
          </cell>
          <cell r="Y41">
            <v>53</v>
          </cell>
        </row>
        <row r="42">
          <cell r="A42" t="str">
            <v>00532</v>
          </cell>
          <cell r="B42" t="str">
            <v>R-05</v>
          </cell>
          <cell r="C42" t="str">
            <v>00532</v>
          </cell>
          <cell r="D42">
            <v>134</v>
          </cell>
          <cell r="E42" t="str">
            <v>REAL</v>
          </cell>
          <cell r="F42">
            <v>1</v>
          </cell>
          <cell r="G42">
            <v>9</v>
          </cell>
          <cell r="H42">
            <v>2</v>
          </cell>
          <cell r="I42">
            <v>21</v>
          </cell>
          <cell r="J42">
            <v>25</v>
          </cell>
          <cell r="K42">
            <v>3</v>
          </cell>
          <cell r="L42">
            <v>8</v>
          </cell>
          <cell r="M42">
            <v>2</v>
          </cell>
          <cell r="N42">
            <v>6</v>
          </cell>
          <cell r="O42">
            <v>134</v>
          </cell>
          <cell r="P42">
            <v>134</v>
          </cell>
          <cell r="Q42">
            <v>134</v>
          </cell>
          <cell r="R42">
            <v>17</v>
          </cell>
          <cell r="S42">
            <v>134</v>
          </cell>
          <cell r="T42">
            <v>5</v>
          </cell>
          <cell r="U42">
            <v>134</v>
          </cell>
          <cell r="V42">
            <v>134</v>
          </cell>
          <cell r="W42">
            <v>8</v>
          </cell>
          <cell r="X42">
            <v>6</v>
          </cell>
          <cell r="Y42">
            <v>20</v>
          </cell>
        </row>
        <row r="43">
          <cell r="A43" t="str">
            <v>00521</v>
          </cell>
          <cell r="B43" t="str">
            <v>R-05</v>
          </cell>
          <cell r="C43" t="str">
            <v>00521</v>
          </cell>
          <cell r="D43">
            <v>13</v>
          </cell>
          <cell r="E43" t="str">
            <v>REAL</v>
          </cell>
          <cell r="F43">
            <v>1</v>
          </cell>
          <cell r="G43">
            <v>1</v>
          </cell>
          <cell r="H43">
            <v>1</v>
          </cell>
          <cell r="I43">
            <v>2</v>
          </cell>
          <cell r="J43">
            <v>3</v>
          </cell>
          <cell r="K43">
            <v>1</v>
          </cell>
          <cell r="L43">
            <v>1</v>
          </cell>
          <cell r="M43">
            <v>1</v>
          </cell>
          <cell r="N43">
            <v>1</v>
          </cell>
          <cell r="O43">
            <v>13</v>
          </cell>
          <cell r="P43">
            <v>13</v>
          </cell>
          <cell r="Q43">
            <v>13</v>
          </cell>
          <cell r="R43">
            <v>2</v>
          </cell>
          <cell r="S43">
            <v>13</v>
          </cell>
          <cell r="T43">
            <v>1</v>
          </cell>
          <cell r="U43">
            <v>13</v>
          </cell>
          <cell r="V43">
            <v>13</v>
          </cell>
          <cell r="W43">
            <v>1</v>
          </cell>
          <cell r="X43">
            <v>1</v>
          </cell>
          <cell r="Y43">
            <v>2</v>
          </cell>
        </row>
        <row r="44">
          <cell r="A44" t="str">
            <v>00523</v>
          </cell>
          <cell r="B44" t="str">
            <v>R-05</v>
          </cell>
          <cell r="C44" t="str">
            <v>00523</v>
          </cell>
          <cell r="D44">
            <v>5</v>
          </cell>
          <cell r="E44" t="str">
            <v>REAL</v>
          </cell>
          <cell r="F44">
            <v>1</v>
          </cell>
          <cell r="G44">
            <v>1</v>
          </cell>
          <cell r="H44">
            <v>1</v>
          </cell>
          <cell r="I44">
            <v>1</v>
          </cell>
          <cell r="J44">
            <v>1</v>
          </cell>
          <cell r="K44">
            <v>1</v>
          </cell>
          <cell r="L44">
            <v>1</v>
          </cell>
          <cell r="M44">
            <v>1</v>
          </cell>
          <cell r="N44">
            <v>1</v>
          </cell>
          <cell r="O44">
            <v>5</v>
          </cell>
          <cell r="P44">
            <v>5</v>
          </cell>
          <cell r="Q44">
            <v>5</v>
          </cell>
          <cell r="R44">
            <v>1</v>
          </cell>
          <cell r="S44">
            <v>5</v>
          </cell>
          <cell r="T44">
            <v>1</v>
          </cell>
          <cell r="U44">
            <v>5</v>
          </cell>
          <cell r="V44">
            <v>5</v>
          </cell>
          <cell r="W44">
            <v>1</v>
          </cell>
          <cell r="X44">
            <v>1</v>
          </cell>
          <cell r="Y44">
            <v>1</v>
          </cell>
        </row>
        <row r="45">
          <cell r="A45" t="str">
            <v xml:space="preserve">TOTAL </v>
          </cell>
          <cell r="B45" t="str">
            <v>R-05</v>
          </cell>
          <cell r="C45">
            <v>0</v>
          </cell>
          <cell r="D45">
            <v>1037</v>
          </cell>
          <cell r="E45">
            <v>0</v>
          </cell>
          <cell r="F45">
            <v>8</v>
          </cell>
          <cell r="G45">
            <v>73</v>
          </cell>
          <cell r="H45">
            <v>17</v>
          </cell>
          <cell r="I45">
            <v>161</v>
          </cell>
          <cell r="J45">
            <v>193</v>
          </cell>
          <cell r="K45">
            <v>28</v>
          </cell>
          <cell r="L45">
            <v>61</v>
          </cell>
          <cell r="M45">
            <v>17</v>
          </cell>
          <cell r="N45">
            <v>50</v>
          </cell>
          <cell r="O45">
            <v>1037</v>
          </cell>
          <cell r="P45">
            <v>1037</v>
          </cell>
          <cell r="Q45">
            <v>1037</v>
          </cell>
          <cell r="R45">
            <v>133</v>
          </cell>
          <cell r="S45">
            <v>1037</v>
          </cell>
          <cell r="T45">
            <v>40</v>
          </cell>
          <cell r="U45">
            <v>1037</v>
          </cell>
          <cell r="V45">
            <v>1037</v>
          </cell>
          <cell r="W45">
            <v>61</v>
          </cell>
          <cell r="X45">
            <v>45</v>
          </cell>
          <cell r="Y45">
            <v>154</v>
          </cell>
        </row>
        <row r="46">
          <cell r="A46">
            <v>0</v>
          </cell>
          <cell r="B46">
            <v>0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</row>
        <row r="47">
          <cell r="A47">
            <v>0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A48" t="str">
            <v>CODIGO CENTRO</v>
          </cell>
          <cell r="B48" t="str">
            <v>CODIGO LOTE</v>
          </cell>
          <cell r="C48" t="str">
            <v>CODIGO CENTRO</v>
          </cell>
          <cell r="D48" t="str">
            <v>TOTAL RACIONES</v>
          </cell>
          <cell r="E48" t="str">
            <v>MODALIDAD SERVICIO</v>
          </cell>
          <cell r="F48" t="str">
            <v xml:space="preserve">CANTIDAD DE CENTROS </v>
          </cell>
          <cell r="G48" t="str">
            <v>ACEITE VEGETAL</v>
          </cell>
          <cell r="H48" t="str">
            <v>AJÍES</v>
          </cell>
          <cell r="I48" t="str">
            <v>ATÚN ENLATADO EN ACEITE VEGETAL</v>
          </cell>
          <cell r="J48" t="str">
            <v>AVENA</v>
          </cell>
          <cell r="K48" t="str">
            <v xml:space="preserve">AZÚCAR CREMA </v>
          </cell>
          <cell r="L48" t="str">
            <v>BACALAO</v>
          </cell>
          <cell r="M48" t="str">
            <v>CANELA</v>
          </cell>
          <cell r="N48" t="str">
            <v xml:space="preserve">CEBOLLA </v>
          </cell>
          <cell r="O48" t="str">
            <v>GALLETA SALADA</v>
          </cell>
          <cell r="P48" t="str">
            <v>GUINEO MADURO</v>
          </cell>
          <cell r="Q48" t="str">
            <v xml:space="preserve">GUINEOS VERDES </v>
          </cell>
          <cell r="R48" t="str">
            <v xml:space="preserve">HARINA DE MAÍZ </v>
          </cell>
          <cell r="S48" t="str">
            <v>HUEVO</v>
          </cell>
          <cell r="T48" t="str">
            <v>MANTEQUILLA</v>
          </cell>
          <cell r="U48" t="str">
            <v>PAN</v>
          </cell>
          <cell r="V48" t="str">
            <v>PLÁTANO VERDE</v>
          </cell>
          <cell r="W48" t="str">
            <v>QUESO CHEDDAR</v>
          </cell>
          <cell r="X48" t="str">
            <v xml:space="preserve">SAL YODADA </v>
          </cell>
          <cell r="Y48" t="str">
            <v>TOMATE</v>
          </cell>
        </row>
        <row r="49">
          <cell r="A49" t="str">
            <v>00443</v>
          </cell>
          <cell r="B49" t="str">
            <v>R-06</v>
          </cell>
          <cell r="C49" t="str">
            <v>00443</v>
          </cell>
          <cell r="D49">
            <v>118</v>
          </cell>
          <cell r="E49" t="str">
            <v>REAL</v>
          </cell>
          <cell r="F49">
            <v>1</v>
          </cell>
          <cell r="G49">
            <v>8</v>
          </cell>
          <cell r="H49">
            <v>2</v>
          </cell>
          <cell r="I49">
            <v>18</v>
          </cell>
          <cell r="J49">
            <v>22</v>
          </cell>
          <cell r="K49">
            <v>3</v>
          </cell>
          <cell r="L49">
            <v>7</v>
          </cell>
          <cell r="M49">
            <v>2</v>
          </cell>
          <cell r="N49">
            <v>6</v>
          </cell>
          <cell r="O49">
            <v>118</v>
          </cell>
          <cell r="P49">
            <v>118</v>
          </cell>
          <cell r="Q49">
            <v>118</v>
          </cell>
          <cell r="R49">
            <v>15</v>
          </cell>
          <cell r="S49">
            <v>118</v>
          </cell>
          <cell r="T49">
            <v>4</v>
          </cell>
          <cell r="U49">
            <v>118</v>
          </cell>
          <cell r="V49">
            <v>118</v>
          </cell>
          <cell r="W49">
            <v>7</v>
          </cell>
          <cell r="X49">
            <v>5</v>
          </cell>
          <cell r="Y49">
            <v>17</v>
          </cell>
        </row>
        <row r="50">
          <cell r="A50" t="str">
            <v>00502</v>
          </cell>
          <cell r="B50" t="str">
            <v>R-06</v>
          </cell>
          <cell r="C50" t="str">
            <v>00502</v>
          </cell>
          <cell r="D50">
            <v>208</v>
          </cell>
          <cell r="E50" t="str">
            <v>REAL</v>
          </cell>
          <cell r="F50">
            <v>1</v>
          </cell>
          <cell r="G50">
            <v>14</v>
          </cell>
          <cell r="H50">
            <v>3</v>
          </cell>
          <cell r="I50">
            <v>32</v>
          </cell>
          <cell r="J50">
            <v>39</v>
          </cell>
          <cell r="K50">
            <v>5</v>
          </cell>
          <cell r="L50">
            <v>12</v>
          </cell>
          <cell r="M50">
            <v>3</v>
          </cell>
          <cell r="N50">
            <v>10</v>
          </cell>
          <cell r="O50">
            <v>208</v>
          </cell>
          <cell r="P50">
            <v>208</v>
          </cell>
          <cell r="Q50">
            <v>208</v>
          </cell>
          <cell r="R50">
            <v>27</v>
          </cell>
          <cell r="S50">
            <v>208</v>
          </cell>
          <cell r="T50">
            <v>7</v>
          </cell>
          <cell r="U50">
            <v>208</v>
          </cell>
          <cell r="V50">
            <v>208</v>
          </cell>
          <cell r="W50">
            <v>12</v>
          </cell>
          <cell r="X50">
            <v>9</v>
          </cell>
          <cell r="Y50">
            <v>30</v>
          </cell>
        </row>
        <row r="51">
          <cell r="A51" t="str">
            <v>00561</v>
          </cell>
          <cell r="B51" t="str">
            <v>R-06</v>
          </cell>
          <cell r="C51" t="str">
            <v>00561</v>
          </cell>
          <cell r="D51">
            <v>323</v>
          </cell>
          <cell r="E51" t="str">
            <v>REAL</v>
          </cell>
          <cell r="F51">
            <v>1</v>
          </cell>
          <cell r="G51">
            <v>22</v>
          </cell>
          <cell r="H51">
            <v>4</v>
          </cell>
          <cell r="I51">
            <v>49</v>
          </cell>
          <cell r="J51">
            <v>60</v>
          </cell>
          <cell r="K51">
            <v>8</v>
          </cell>
          <cell r="L51">
            <v>18</v>
          </cell>
          <cell r="M51">
            <v>4</v>
          </cell>
          <cell r="N51">
            <v>15</v>
          </cell>
          <cell r="O51">
            <v>323</v>
          </cell>
          <cell r="P51">
            <v>323</v>
          </cell>
          <cell r="Q51">
            <v>323</v>
          </cell>
          <cell r="R51">
            <v>41</v>
          </cell>
          <cell r="S51">
            <v>323</v>
          </cell>
          <cell r="T51">
            <v>11</v>
          </cell>
          <cell r="U51">
            <v>323</v>
          </cell>
          <cell r="V51">
            <v>323</v>
          </cell>
          <cell r="W51">
            <v>18</v>
          </cell>
          <cell r="X51">
            <v>13</v>
          </cell>
          <cell r="Y51">
            <v>47</v>
          </cell>
        </row>
        <row r="52">
          <cell r="A52" t="str">
            <v>00444</v>
          </cell>
          <cell r="B52" t="str">
            <v>R-06</v>
          </cell>
          <cell r="C52" t="str">
            <v>00444</v>
          </cell>
          <cell r="D52">
            <v>179</v>
          </cell>
          <cell r="E52" t="str">
            <v>REAL</v>
          </cell>
          <cell r="F52">
            <v>1</v>
          </cell>
          <cell r="G52">
            <v>12</v>
          </cell>
          <cell r="H52">
            <v>2</v>
          </cell>
          <cell r="I52">
            <v>28</v>
          </cell>
          <cell r="J52">
            <v>33</v>
          </cell>
          <cell r="K52">
            <v>4</v>
          </cell>
          <cell r="L52">
            <v>10</v>
          </cell>
          <cell r="M52">
            <v>2</v>
          </cell>
          <cell r="N52">
            <v>8</v>
          </cell>
          <cell r="O52">
            <v>179</v>
          </cell>
          <cell r="P52">
            <v>179</v>
          </cell>
          <cell r="Q52">
            <v>179</v>
          </cell>
          <cell r="R52">
            <v>23</v>
          </cell>
          <cell r="S52">
            <v>179</v>
          </cell>
          <cell r="T52">
            <v>6</v>
          </cell>
          <cell r="U52">
            <v>179</v>
          </cell>
          <cell r="V52">
            <v>179</v>
          </cell>
          <cell r="W52">
            <v>10</v>
          </cell>
          <cell r="X52">
            <v>8</v>
          </cell>
          <cell r="Y52">
            <v>26</v>
          </cell>
        </row>
        <row r="53">
          <cell r="A53" t="str">
            <v>00477</v>
          </cell>
          <cell r="B53" t="str">
            <v>R-06</v>
          </cell>
          <cell r="C53" t="str">
            <v>00477</v>
          </cell>
          <cell r="D53">
            <v>140</v>
          </cell>
          <cell r="E53" t="str">
            <v>REAL</v>
          </cell>
          <cell r="F53">
            <v>1</v>
          </cell>
          <cell r="G53">
            <v>10</v>
          </cell>
          <cell r="H53">
            <v>2</v>
          </cell>
          <cell r="I53">
            <v>22</v>
          </cell>
          <cell r="J53">
            <v>26</v>
          </cell>
          <cell r="K53">
            <v>4</v>
          </cell>
          <cell r="L53">
            <v>8</v>
          </cell>
          <cell r="M53">
            <v>2</v>
          </cell>
          <cell r="N53">
            <v>7</v>
          </cell>
          <cell r="O53">
            <v>140</v>
          </cell>
          <cell r="P53">
            <v>140</v>
          </cell>
          <cell r="Q53">
            <v>140</v>
          </cell>
          <cell r="R53">
            <v>18</v>
          </cell>
          <cell r="S53">
            <v>140</v>
          </cell>
          <cell r="T53">
            <v>5</v>
          </cell>
          <cell r="U53">
            <v>140</v>
          </cell>
          <cell r="V53">
            <v>140</v>
          </cell>
          <cell r="W53">
            <v>8</v>
          </cell>
          <cell r="X53">
            <v>6</v>
          </cell>
          <cell r="Y53">
            <v>21</v>
          </cell>
        </row>
        <row r="54">
          <cell r="A54" t="str">
            <v xml:space="preserve">TOTAL </v>
          </cell>
          <cell r="B54">
            <v>0</v>
          </cell>
          <cell r="C54">
            <v>0</v>
          </cell>
          <cell r="D54">
            <v>968</v>
          </cell>
          <cell r="E54">
            <v>0</v>
          </cell>
          <cell r="F54">
            <v>5</v>
          </cell>
          <cell r="G54">
            <v>66</v>
          </cell>
          <cell r="H54">
            <v>13</v>
          </cell>
          <cell r="I54">
            <v>149</v>
          </cell>
          <cell r="J54">
            <v>180</v>
          </cell>
          <cell r="K54">
            <v>24</v>
          </cell>
          <cell r="L54">
            <v>55</v>
          </cell>
          <cell r="M54">
            <v>13</v>
          </cell>
          <cell r="N54">
            <v>46</v>
          </cell>
          <cell r="O54">
            <v>968</v>
          </cell>
          <cell r="P54">
            <v>968</v>
          </cell>
          <cell r="Q54">
            <v>968</v>
          </cell>
          <cell r="R54">
            <v>124</v>
          </cell>
          <cell r="S54">
            <v>968</v>
          </cell>
          <cell r="T54">
            <v>33</v>
          </cell>
          <cell r="U54">
            <v>968</v>
          </cell>
          <cell r="V54">
            <v>968</v>
          </cell>
          <cell r="W54">
            <v>55</v>
          </cell>
          <cell r="X54">
            <v>41</v>
          </cell>
          <cell r="Y54">
            <v>141</v>
          </cell>
        </row>
        <row r="55">
          <cell r="A55">
            <v>0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</row>
        <row r="56">
          <cell r="A56" t="str">
            <v>CODIGO CENTRO</v>
          </cell>
          <cell r="B56" t="str">
            <v>CODIGO LOTE</v>
          </cell>
          <cell r="C56" t="str">
            <v>CODIGO CENTRO</v>
          </cell>
          <cell r="D56" t="str">
            <v>TOTAL RACIONES</v>
          </cell>
          <cell r="E56" t="str">
            <v>MODALIDAD SERVICIO</v>
          </cell>
          <cell r="F56" t="str">
            <v xml:space="preserve">CANTIDAD DE CENTROS </v>
          </cell>
          <cell r="G56" t="str">
            <v>ACEITE VEGETAL</v>
          </cell>
          <cell r="H56" t="str">
            <v>AJÍES</v>
          </cell>
          <cell r="I56" t="str">
            <v>ATÚN ENLATADO EN ACEITE VEGETAL</v>
          </cell>
          <cell r="J56" t="str">
            <v>AVENA</v>
          </cell>
          <cell r="K56" t="str">
            <v xml:space="preserve">AZÚCAR CREMA </v>
          </cell>
          <cell r="L56" t="str">
            <v>BACALAO</v>
          </cell>
          <cell r="M56" t="str">
            <v>CANELA</v>
          </cell>
          <cell r="N56" t="str">
            <v xml:space="preserve">CEBOLLA </v>
          </cell>
          <cell r="O56" t="str">
            <v>GALLETA SALADA</v>
          </cell>
          <cell r="P56" t="str">
            <v>GUINEO MADURO</v>
          </cell>
          <cell r="Q56" t="str">
            <v xml:space="preserve">GUINEOS VERDES </v>
          </cell>
          <cell r="R56" t="str">
            <v xml:space="preserve">HARINA DE MAÍZ </v>
          </cell>
          <cell r="S56" t="str">
            <v>HUEVO</v>
          </cell>
          <cell r="T56" t="str">
            <v>MANTEQUILLA</v>
          </cell>
          <cell r="U56" t="str">
            <v>PAN</v>
          </cell>
          <cell r="V56" t="str">
            <v>PLÁTANO VERDE</v>
          </cell>
          <cell r="W56" t="str">
            <v>QUESO CHEDDAR</v>
          </cell>
          <cell r="X56" t="str">
            <v xml:space="preserve">SAL YODADA </v>
          </cell>
          <cell r="Y56" t="str">
            <v>TOMATE</v>
          </cell>
        </row>
        <row r="57">
          <cell r="A57" t="str">
            <v>00507</v>
          </cell>
          <cell r="B57" t="str">
            <v>R-07</v>
          </cell>
          <cell r="C57" t="str">
            <v>00507</v>
          </cell>
          <cell r="D57">
            <v>8</v>
          </cell>
          <cell r="E57" t="str">
            <v>REAL</v>
          </cell>
          <cell r="F57">
            <v>1</v>
          </cell>
          <cell r="G57">
            <v>1</v>
          </cell>
          <cell r="H57">
            <v>1</v>
          </cell>
          <cell r="I57">
            <v>2</v>
          </cell>
          <cell r="J57">
            <v>2</v>
          </cell>
          <cell r="K57">
            <v>1</v>
          </cell>
          <cell r="L57">
            <v>1</v>
          </cell>
          <cell r="M57">
            <v>1</v>
          </cell>
          <cell r="N57">
            <v>1</v>
          </cell>
          <cell r="O57">
            <v>8</v>
          </cell>
          <cell r="P57">
            <v>8</v>
          </cell>
          <cell r="Q57">
            <v>8</v>
          </cell>
          <cell r="R57">
            <v>2</v>
          </cell>
          <cell r="S57">
            <v>8</v>
          </cell>
          <cell r="T57">
            <v>1</v>
          </cell>
          <cell r="U57">
            <v>8</v>
          </cell>
          <cell r="V57">
            <v>8</v>
          </cell>
          <cell r="W57">
            <v>1</v>
          </cell>
          <cell r="X57">
            <v>1</v>
          </cell>
          <cell r="Y57">
            <v>2</v>
          </cell>
        </row>
        <row r="58">
          <cell r="A58" t="str">
            <v>00558</v>
          </cell>
          <cell r="B58" t="str">
            <v>R-07</v>
          </cell>
          <cell r="C58" t="str">
            <v>00558</v>
          </cell>
          <cell r="D58">
            <v>676</v>
          </cell>
          <cell r="E58" t="str">
            <v>REAL</v>
          </cell>
          <cell r="F58">
            <v>1</v>
          </cell>
          <cell r="G58">
            <v>45</v>
          </cell>
          <cell r="H58">
            <v>8</v>
          </cell>
          <cell r="I58">
            <v>103</v>
          </cell>
          <cell r="J58">
            <v>124</v>
          </cell>
          <cell r="K58">
            <v>15</v>
          </cell>
          <cell r="L58">
            <v>38</v>
          </cell>
          <cell r="M58">
            <v>8</v>
          </cell>
          <cell r="N58">
            <v>30</v>
          </cell>
          <cell r="O58">
            <v>676</v>
          </cell>
          <cell r="P58">
            <v>676</v>
          </cell>
          <cell r="Q58">
            <v>676</v>
          </cell>
          <cell r="R58">
            <v>85</v>
          </cell>
          <cell r="S58">
            <v>676</v>
          </cell>
          <cell r="T58">
            <v>23</v>
          </cell>
          <cell r="U58">
            <v>676</v>
          </cell>
          <cell r="V58">
            <v>676</v>
          </cell>
          <cell r="W58">
            <v>38</v>
          </cell>
          <cell r="X58">
            <v>27</v>
          </cell>
          <cell r="Y58">
            <v>97</v>
          </cell>
        </row>
        <row r="59">
          <cell r="A59" t="str">
            <v>00504</v>
          </cell>
          <cell r="B59" t="str">
            <v>R-07</v>
          </cell>
          <cell r="C59" t="str">
            <v>00504</v>
          </cell>
          <cell r="D59">
            <v>80</v>
          </cell>
          <cell r="E59" t="str">
            <v>REAL</v>
          </cell>
          <cell r="F59">
            <v>1</v>
          </cell>
          <cell r="G59">
            <v>6</v>
          </cell>
          <cell r="H59">
            <v>1</v>
          </cell>
          <cell r="I59">
            <v>13</v>
          </cell>
          <cell r="J59">
            <v>15</v>
          </cell>
          <cell r="K59">
            <v>2</v>
          </cell>
          <cell r="L59">
            <v>5</v>
          </cell>
          <cell r="M59">
            <v>1</v>
          </cell>
          <cell r="N59">
            <v>4</v>
          </cell>
          <cell r="O59">
            <v>80</v>
          </cell>
          <cell r="P59">
            <v>80</v>
          </cell>
          <cell r="Q59">
            <v>80</v>
          </cell>
          <cell r="R59">
            <v>11</v>
          </cell>
          <cell r="S59">
            <v>80</v>
          </cell>
          <cell r="T59">
            <v>3</v>
          </cell>
          <cell r="U59">
            <v>80</v>
          </cell>
          <cell r="V59">
            <v>80</v>
          </cell>
          <cell r="W59">
            <v>5</v>
          </cell>
          <cell r="X59">
            <v>4</v>
          </cell>
          <cell r="Y59">
            <v>12</v>
          </cell>
        </row>
        <row r="60">
          <cell r="A60" t="str">
            <v>00503</v>
          </cell>
          <cell r="B60" t="str">
            <v>R-07</v>
          </cell>
          <cell r="C60" t="str">
            <v>00503</v>
          </cell>
          <cell r="D60">
            <v>297</v>
          </cell>
          <cell r="E60" t="str">
            <v>REAL</v>
          </cell>
          <cell r="F60">
            <v>1</v>
          </cell>
          <cell r="G60">
            <v>20</v>
          </cell>
          <cell r="H60">
            <v>4</v>
          </cell>
          <cell r="I60">
            <v>45</v>
          </cell>
          <cell r="J60">
            <v>55</v>
          </cell>
          <cell r="K60">
            <v>7</v>
          </cell>
          <cell r="L60">
            <v>17</v>
          </cell>
          <cell r="M60">
            <v>4</v>
          </cell>
          <cell r="N60">
            <v>14</v>
          </cell>
          <cell r="O60">
            <v>297</v>
          </cell>
          <cell r="P60">
            <v>297</v>
          </cell>
          <cell r="Q60">
            <v>297</v>
          </cell>
          <cell r="R60">
            <v>38</v>
          </cell>
          <cell r="S60">
            <v>297</v>
          </cell>
          <cell r="T60">
            <v>10</v>
          </cell>
          <cell r="U60">
            <v>297</v>
          </cell>
          <cell r="V60">
            <v>297</v>
          </cell>
          <cell r="W60">
            <v>17</v>
          </cell>
          <cell r="X60">
            <v>12</v>
          </cell>
          <cell r="Y60">
            <v>43</v>
          </cell>
        </row>
        <row r="61">
          <cell r="A61" t="str">
            <v>10461</v>
          </cell>
          <cell r="B61" t="str">
            <v>R-07</v>
          </cell>
          <cell r="C61" t="str">
            <v>10461</v>
          </cell>
          <cell r="D61">
            <v>11</v>
          </cell>
          <cell r="E61" t="str">
            <v>REAL</v>
          </cell>
          <cell r="F61">
            <v>1</v>
          </cell>
          <cell r="G61">
            <v>1</v>
          </cell>
          <cell r="H61">
            <v>1</v>
          </cell>
          <cell r="I61">
            <v>2</v>
          </cell>
          <cell r="J61">
            <v>3</v>
          </cell>
          <cell r="K61">
            <v>1</v>
          </cell>
          <cell r="L61">
            <v>1</v>
          </cell>
          <cell r="M61">
            <v>1</v>
          </cell>
          <cell r="N61">
            <v>1</v>
          </cell>
          <cell r="O61">
            <v>11</v>
          </cell>
          <cell r="P61">
            <v>11</v>
          </cell>
          <cell r="Q61">
            <v>11</v>
          </cell>
          <cell r="R61">
            <v>2</v>
          </cell>
          <cell r="S61">
            <v>11</v>
          </cell>
          <cell r="T61">
            <v>1</v>
          </cell>
          <cell r="U61">
            <v>11</v>
          </cell>
          <cell r="V61">
            <v>11</v>
          </cell>
          <cell r="W61">
            <v>1</v>
          </cell>
          <cell r="X61">
            <v>1</v>
          </cell>
          <cell r="Y61">
            <v>2</v>
          </cell>
        </row>
        <row r="62">
          <cell r="A62" t="str">
            <v>00524</v>
          </cell>
          <cell r="B62" t="str">
            <v>R-07</v>
          </cell>
          <cell r="C62" t="str">
            <v>00524</v>
          </cell>
          <cell r="D62">
            <v>5</v>
          </cell>
          <cell r="E62" t="str">
            <v>REAL</v>
          </cell>
          <cell r="F62">
            <v>1</v>
          </cell>
          <cell r="G62">
            <v>1</v>
          </cell>
          <cell r="H62">
            <v>1</v>
          </cell>
          <cell r="I62">
            <v>1</v>
          </cell>
          <cell r="J62">
            <v>1</v>
          </cell>
          <cell r="K62">
            <v>1</v>
          </cell>
          <cell r="L62">
            <v>1</v>
          </cell>
          <cell r="M62">
            <v>1</v>
          </cell>
          <cell r="N62">
            <v>1</v>
          </cell>
          <cell r="O62">
            <v>5</v>
          </cell>
          <cell r="P62">
            <v>5</v>
          </cell>
          <cell r="Q62">
            <v>5</v>
          </cell>
          <cell r="R62">
            <v>1</v>
          </cell>
          <cell r="S62">
            <v>5</v>
          </cell>
          <cell r="T62">
            <v>1</v>
          </cell>
          <cell r="U62">
            <v>5</v>
          </cell>
          <cell r="V62">
            <v>5</v>
          </cell>
          <cell r="W62">
            <v>1</v>
          </cell>
          <cell r="X62">
            <v>1</v>
          </cell>
          <cell r="Y62">
            <v>1</v>
          </cell>
        </row>
        <row r="63">
          <cell r="A63" t="str">
            <v xml:space="preserve">TOTAL </v>
          </cell>
          <cell r="B63" t="str">
            <v>R-07</v>
          </cell>
          <cell r="C63">
            <v>0</v>
          </cell>
          <cell r="D63">
            <v>1077</v>
          </cell>
          <cell r="E63">
            <v>0</v>
          </cell>
          <cell r="F63">
            <v>6</v>
          </cell>
          <cell r="G63">
            <v>74</v>
          </cell>
          <cell r="H63">
            <v>16</v>
          </cell>
          <cell r="I63">
            <v>166</v>
          </cell>
          <cell r="J63">
            <v>200</v>
          </cell>
          <cell r="K63">
            <v>27</v>
          </cell>
          <cell r="L63">
            <v>63</v>
          </cell>
          <cell r="M63">
            <v>16</v>
          </cell>
          <cell r="N63">
            <v>51</v>
          </cell>
          <cell r="O63">
            <v>1077</v>
          </cell>
          <cell r="P63">
            <v>1077</v>
          </cell>
          <cell r="Q63">
            <v>1077</v>
          </cell>
          <cell r="R63">
            <v>139</v>
          </cell>
          <cell r="S63">
            <v>1077</v>
          </cell>
          <cell r="T63">
            <v>39</v>
          </cell>
          <cell r="U63">
            <v>1077</v>
          </cell>
          <cell r="V63">
            <v>1077</v>
          </cell>
          <cell r="W63">
            <v>63</v>
          </cell>
          <cell r="X63">
            <v>46</v>
          </cell>
          <cell r="Y63">
            <v>157</v>
          </cell>
        </row>
        <row r="64">
          <cell r="A64">
            <v>0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</row>
        <row r="65">
          <cell r="A65">
            <v>0</v>
          </cell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</row>
        <row r="66">
          <cell r="A66" t="str">
            <v>CODIGO CENTRO</v>
          </cell>
          <cell r="B66" t="str">
            <v>CODIGO LOTE</v>
          </cell>
          <cell r="C66" t="str">
            <v>CODIGO CENTRO</v>
          </cell>
          <cell r="D66" t="str">
            <v>TOTAL RACIONES</v>
          </cell>
          <cell r="E66" t="str">
            <v>MODALIDAD SERVICIO</v>
          </cell>
          <cell r="F66" t="str">
            <v xml:space="preserve">CANTIDAD DE CENTROS </v>
          </cell>
          <cell r="G66" t="str">
            <v>ACEITE VEGETAL</v>
          </cell>
          <cell r="H66" t="str">
            <v>AJÍES</v>
          </cell>
          <cell r="I66" t="str">
            <v>ATÚN ENLATADO EN ACEITE VEGETAL</v>
          </cell>
          <cell r="J66" t="str">
            <v>AVENA</v>
          </cell>
          <cell r="K66" t="str">
            <v xml:space="preserve">AZÚCAR CREMA </v>
          </cell>
          <cell r="L66" t="str">
            <v>BACALAO</v>
          </cell>
          <cell r="M66" t="str">
            <v>CANELA</v>
          </cell>
          <cell r="N66" t="str">
            <v xml:space="preserve">CEBOLLA </v>
          </cell>
          <cell r="O66" t="str">
            <v>GALLETA SALADA</v>
          </cell>
          <cell r="P66" t="str">
            <v>GUINEO MADURO</v>
          </cell>
          <cell r="Q66" t="str">
            <v xml:space="preserve">GUINEOS VERDES </v>
          </cell>
          <cell r="R66" t="str">
            <v xml:space="preserve">HARINA DE MAÍZ </v>
          </cell>
          <cell r="S66" t="str">
            <v>HUEVO</v>
          </cell>
          <cell r="T66" t="str">
            <v>MANTEQUILLA</v>
          </cell>
          <cell r="U66" t="str">
            <v>PAN</v>
          </cell>
          <cell r="V66" t="str">
            <v>PLÁTANO VERDE</v>
          </cell>
          <cell r="W66" t="str">
            <v>QUESO CHEDDAR</v>
          </cell>
          <cell r="X66" t="str">
            <v xml:space="preserve">SAL YODADA </v>
          </cell>
          <cell r="Y66" t="str">
            <v>TOMATE</v>
          </cell>
        </row>
        <row r="67">
          <cell r="A67" t="str">
            <v>00455</v>
          </cell>
          <cell r="B67" t="str">
            <v>R-08</v>
          </cell>
          <cell r="C67" t="str">
            <v>00455</v>
          </cell>
          <cell r="D67">
            <v>98</v>
          </cell>
          <cell r="E67" t="str">
            <v>REAL</v>
          </cell>
          <cell r="F67">
            <v>1</v>
          </cell>
          <cell r="G67">
            <v>7</v>
          </cell>
          <cell r="H67">
            <v>2</v>
          </cell>
          <cell r="I67">
            <v>15</v>
          </cell>
          <cell r="J67">
            <v>18</v>
          </cell>
          <cell r="K67">
            <v>3</v>
          </cell>
          <cell r="L67">
            <v>6</v>
          </cell>
          <cell r="M67">
            <v>2</v>
          </cell>
          <cell r="N67">
            <v>5</v>
          </cell>
          <cell r="O67">
            <v>98</v>
          </cell>
          <cell r="P67">
            <v>98</v>
          </cell>
          <cell r="Q67">
            <v>98</v>
          </cell>
          <cell r="R67">
            <v>13</v>
          </cell>
          <cell r="S67">
            <v>98</v>
          </cell>
          <cell r="T67">
            <v>4</v>
          </cell>
          <cell r="U67">
            <v>98</v>
          </cell>
          <cell r="V67">
            <v>98</v>
          </cell>
          <cell r="W67">
            <v>6</v>
          </cell>
          <cell r="X67">
            <v>4</v>
          </cell>
          <cell r="Y67">
            <v>15</v>
          </cell>
        </row>
        <row r="68">
          <cell r="A68" t="str">
            <v>00462</v>
          </cell>
          <cell r="B68" t="str">
            <v>R-08</v>
          </cell>
          <cell r="C68" t="str">
            <v>00462</v>
          </cell>
          <cell r="D68">
            <v>252</v>
          </cell>
          <cell r="E68" t="str">
            <v>REAL</v>
          </cell>
          <cell r="F68">
            <v>1</v>
          </cell>
          <cell r="G68">
            <v>17</v>
          </cell>
          <cell r="H68">
            <v>3</v>
          </cell>
          <cell r="I68">
            <v>39</v>
          </cell>
          <cell r="J68">
            <v>47</v>
          </cell>
          <cell r="K68">
            <v>6</v>
          </cell>
          <cell r="L68">
            <v>14</v>
          </cell>
          <cell r="M68">
            <v>3</v>
          </cell>
          <cell r="N68">
            <v>12</v>
          </cell>
          <cell r="O68">
            <v>252</v>
          </cell>
          <cell r="P68">
            <v>252</v>
          </cell>
          <cell r="Q68">
            <v>252</v>
          </cell>
          <cell r="R68">
            <v>32</v>
          </cell>
          <cell r="S68">
            <v>252</v>
          </cell>
          <cell r="T68">
            <v>9</v>
          </cell>
          <cell r="U68">
            <v>252</v>
          </cell>
          <cell r="V68">
            <v>252</v>
          </cell>
          <cell r="W68">
            <v>14</v>
          </cell>
          <cell r="X68">
            <v>10</v>
          </cell>
          <cell r="Y68">
            <v>37</v>
          </cell>
        </row>
        <row r="69">
          <cell r="A69" t="str">
            <v>00464</v>
          </cell>
          <cell r="B69" t="str">
            <v>R-08</v>
          </cell>
          <cell r="C69" t="str">
            <v>00464</v>
          </cell>
          <cell r="D69">
            <v>5</v>
          </cell>
          <cell r="E69" t="str">
            <v>REAL</v>
          </cell>
          <cell r="F69">
            <v>1</v>
          </cell>
          <cell r="G69">
            <v>1</v>
          </cell>
          <cell r="H69">
            <v>1</v>
          </cell>
          <cell r="I69">
            <v>1</v>
          </cell>
          <cell r="J69">
            <v>1</v>
          </cell>
          <cell r="K69">
            <v>1</v>
          </cell>
          <cell r="L69">
            <v>1</v>
          </cell>
          <cell r="M69">
            <v>1</v>
          </cell>
          <cell r="N69">
            <v>1</v>
          </cell>
          <cell r="O69">
            <v>5</v>
          </cell>
          <cell r="P69">
            <v>5</v>
          </cell>
          <cell r="Q69">
            <v>5</v>
          </cell>
          <cell r="R69">
            <v>1</v>
          </cell>
          <cell r="S69">
            <v>5</v>
          </cell>
          <cell r="T69">
            <v>1</v>
          </cell>
          <cell r="U69">
            <v>5</v>
          </cell>
          <cell r="V69">
            <v>5</v>
          </cell>
          <cell r="W69">
            <v>1</v>
          </cell>
          <cell r="X69">
            <v>1</v>
          </cell>
          <cell r="Y69">
            <v>1</v>
          </cell>
        </row>
        <row r="70">
          <cell r="A70" t="str">
            <v>00453</v>
          </cell>
          <cell r="B70" t="str">
            <v>R-08</v>
          </cell>
          <cell r="C70" t="str">
            <v>00453</v>
          </cell>
          <cell r="D70">
            <v>125</v>
          </cell>
          <cell r="E70" t="str">
            <v>REAL</v>
          </cell>
          <cell r="F70">
            <v>1</v>
          </cell>
          <cell r="G70">
            <v>9</v>
          </cell>
          <cell r="H70">
            <v>2</v>
          </cell>
          <cell r="I70">
            <v>19</v>
          </cell>
          <cell r="J70">
            <v>23</v>
          </cell>
          <cell r="K70">
            <v>3</v>
          </cell>
          <cell r="L70">
            <v>7</v>
          </cell>
          <cell r="M70">
            <v>2</v>
          </cell>
          <cell r="N70">
            <v>6</v>
          </cell>
          <cell r="O70">
            <v>125</v>
          </cell>
          <cell r="P70">
            <v>125</v>
          </cell>
          <cell r="Q70">
            <v>125</v>
          </cell>
          <cell r="R70">
            <v>16</v>
          </cell>
          <cell r="S70">
            <v>125</v>
          </cell>
          <cell r="T70">
            <v>5</v>
          </cell>
          <cell r="U70">
            <v>125</v>
          </cell>
          <cell r="V70">
            <v>125</v>
          </cell>
          <cell r="W70">
            <v>7</v>
          </cell>
          <cell r="X70">
            <v>5</v>
          </cell>
          <cell r="Y70">
            <v>18</v>
          </cell>
        </row>
        <row r="71">
          <cell r="A71" t="str">
            <v>00456</v>
          </cell>
          <cell r="B71" t="str">
            <v>R-08</v>
          </cell>
          <cell r="C71" t="str">
            <v>00456</v>
          </cell>
          <cell r="D71">
            <v>35</v>
          </cell>
          <cell r="E71" t="str">
            <v>REAL</v>
          </cell>
          <cell r="F71">
            <v>1</v>
          </cell>
          <cell r="G71">
            <v>3</v>
          </cell>
          <cell r="H71">
            <v>1</v>
          </cell>
          <cell r="I71">
            <v>6</v>
          </cell>
          <cell r="J71">
            <v>7</v>
          </cell>
          <cell r="K71">
            <v>1</v>
          </cell>
          <cell r="L71">
            <v>2</v>
          </cell>
          <cell r="M71">
            <v>1</v>
          </cell>
          <cell r="N71">
            <v>2</v>
          </cell>
          <cell r="O71">
            <v>35</v>
          </cell>
          <cell r="P71">
            <v>35</v>
          </cell>
          <cell r="Q71">
            <v>35</v>
          </cell>
          <cell r="R71">
            <v>5</v>
          </cell>
          <cell r="S71">
            <v>35</v>
          </cell>
          <cell r="T71">
            <v>2</v>
          </cell>
          <cell r="U71">
            <v>35</v>
          </cell>
          <cell r="V71">
            <v>35</v>
          </cell>
          <cell r="W71">
            <v>2</v>
          </cell>
          <cell r="X71">
            <v>2</v>
          </cell>
          <cell r="Y71">
            <v>6</v>
          </cell>
        </row>
        <row r="72">
          <cell r="A72" t="str">
            <v>13533</v>
          </cell>
          <cell r="B72" t="str">
            <v>R-08</v>
          </cell>
          <cell r="C72" t="str">
            <v>13533</v>
          </cell>
          <cell r="D72">
            <v>228</v>
          </cell>
          <cell r="E72" t="str">
            <v>REAL</v>
          </cell>
          <cell r="F72">
            <v>1</v>
          </cell>
          <cell r="G72">
            <v>16</v>
          </cell>
          <cell r="H72">
            <v>3</v>
          </cell>
          <cell r="I72">
            <v>35</v>
          </cell>
          <cell r="J72">
            <v>42</v>
          </cell>
          <cell r="K72">
            <v>6</v>
          </cell>
          <cell r="L72">
            <v>13</v>
          </cell>
          <cell r="M72">
            <v>3</v>
          </cell>
          <cell r="N72">
            <v>11</v>
          </cell>
          <cell r="O72">
            <v>228</v>
          </cell>
          <cell r="P72">
            <v>228</v>
          </cell>
          <cell r="Q72">
            <v>228</v>
          </cell>
          <cell r="R72">
            <v>29</v>
          </cell>
          <cell r="S72">
            <v>228</v>
          </cell>
          <cell r="T72">
            <v>8</v>
          </cell>
          <cell r="U72">
            <v>228</v>
          </cell>
          <cell r="V72">
            <v>228</v>
          </cell>
          <cell r="W72">
            <v>13</v>
          </cell>
          <cell r="X72">
            <v>9</v>
          </cell>
          <cell r="Y72">
            <v>33</v>
          </cell>
        </row>
        <row r="73">
          <cell r="A73" t="str">
            <v>00481</v>
          </cell>
          <cell r="B73" t="str">
            <v>R-08</v>
          </cell>
          <cell r="C73" t="str">
            <v>00481</v>
          </cell>
          <cell r="D73">
            <v>129</v>
          </cell>
          <cell r="E73" t="str">
            <v>REAL</v>
          </cell>
          <cell r="F73">
            <v>1</v>
          </cell>
          <cell r="G73">
            <v>9</v>
          </cell>
          <cell r="H73">
            <v>2</v>
          </cell>
          <cell r="I73">
            <v>20</v>
          </cell>
          <cell r="J73">
            <v>24</v>
          </cell>
          <cell r="K73">
            <v>3</v>
          </cell>
          <cell r="L73">
            <v>8</v>
          </cell>
          <cell r="M73">
            <v>2</v>
          </cell>
          <cell r="N73">
            <v>6</v>
          </cell>
          <cell r="O73">
            <v>129</v>
          </cell>
          <cell r="P73">
            <v>129</v>
          </cell>
          <cell r="Q73">
            <v>129</v>
          </cell>
          <cell r="R73">
            <v>17</v>
          </cell>
          <cell r="S73">
            <v>129</v>
          </cell>
          <cell r="T73">
            <v>5</v>
          </cell>
          <cell r="U73">
            <v>129</v>
          </cell>
          <cell r="V73">
            <v>129</v>
          </cell>
          <cell r="W73">
            <v>8</v>
          </cell>
          <cell r="X73">
            <v>6</v>
          </cell>
          <cell r="Y73">
            <v>19</v>
          </cell>
        </row>
        <row r="74">
          <cell r="A74" t="str">
            <v xml:space="preserve">TOTAL </v>
          </cell>
          <cell r="B74" t="str">
            <v>R-08</v>
          </cell>
          <cell r="C74">
            <v>0</v>
          </cell>
          <cell r="D74">
            <v>872</v>
          </cell>
          <cell r="E74">
            <v>0</v>
          </cell>
          <cell r="F74">
            <v>7</v>
          </cell>
          <cell r="G74">
            <v>62</v>
          </cell>
          <cell r="H74">
            <v>14</v>
          </cell>
          <cell r="I74">
            <v>135</v>
          </cell>
          <cell r="J74">
            <v>162</v>
          </cell>
          <cell r="K74">
            <v>23</v>
          </cell>
          <cell r="L74">
            <v>51</v>
          </cell>
          <cell r="M74">
            <v>14</v>
          </cell>
          <cell r="N74">
            <v>43</v>
          </cell>
          <cell r="O74">
            <v>872</v>
          </cell>
          <cell r="P74">
            <v>872</v>
          </cell>
          <cell r="Q74">
            <v>872</v>
          </cell>
          <cell r="R74">
            <v>113</v>
          </cell>
          <cell r="S74">
            <v>872</v>
          </cell>
          <cell r="T74">
            <v>34</v>
          </cell>
          <cell r="U74">
            <v>872</v>
          </cell>
          <cell r="V74">
            <v>872</v>
          </cell>
          <cell r="W74">
            <v>51</v>
          </cell>
          <cell r="X74">
            <v>37</v>
          </cell>
          <cell r="Y74">
            <v>129</v>
          </cell>
        </row>
        <row r="75">
          <cell r="A75">
            <v>0</v>
          </cell>
          <cell r="B75">
            <v>0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</row>
        <row r="76">
          <cell r="A76" t="str">
            <v>CODIGO CENTRO</v>
          </cell>
          <cell r="B76" t="str">
            <v>CODIGO LOTE</v>
          </cell>
          <cell r="C76" t="str">
            <v>CODIGO CENTRO</v>
          </cell>
          <cell r="D76" t="str">
            <v>TOTAL RACIONES</v>
          </cell>
          <cell r="E76" t="str">
            <v>MODALIDAD SERVICIO</v>
          </cell>
          <cell r="F76" t="str">
            <v xml:space="preserve">CANTIDAD DE CENTROS </v>
          </cell>
          <cell r="G76" t="str">
            <v>ACEITE VEGETAL</v>
          </cell>
          <cell r="H76" t="str">
            <v>AJÍES</v>
          </cell>
          <cell r="I76" t="str">
            <v>ATÚN ENLATADO EN ACEITE VEGETAL</v>
          </cell>
          <cell r="J76" t="str">
            <v>AVENA</v>
          </cell>
          <cell r="K76" t="str">
            <v xml:space="preserve">AZÚCAR CREMA </v>
          </cell>
          <cell r="L76" t="str">
            <v>BACALAO</v>
          </cell>
          <cell r="M76" t="str">
            <v>CANELA</v>
          </cell>
          <cell r="N76" t="str">
            <v xml:space="preserve">CEBOLLA </v>
          </cell>
          <cell r="O76" t="str">
            <v>GALLETA SALADA</v>
          </cell>
          <cell r="P76" t="str">
            <v>GUINEO MADURO</v>
          </cell>
          <cell r="Q76" t="str">
            <v xml:space="preserve">GUINEOS VERDES </v>
          </cell>
          <cell r="R76" t="str">
            <v xml:space="preserve">HARINA DE MAÍZ </v>
          </cell>
          <cell r="S76" t="str">
            <v>HUEVO</v>
          </cell>
          <cell r="T76" t="str">
            <v>MANTEQUILLA</v>
          </cell>
          <cell r="U76" t="str">
            <v>PAN</v>
          </cell>
          <cell r="V76" t="str">
            <v>PLÁTANO VERDE</v>
          </cell>
          <cell r="W76" t="str">
            <v>QUESO CHEDDAR</v>
          </cell>
          <cell r="X76" t="str">
            <v xml:space="preserve">SAL YODADA </v>
          </cell>
          <cell r="Y76" t="str">
            <v>TOMATE</v>
          </cell>
        </row>
        <row r="77">
          <cell r="A77" t="str">
            <v>00491</v>
          </cell>
          <cell r="B77" t="str">
            <v>R-09</v>
          </cell>
          <cell r="C77" t="str">
            <v>00491</v>
          </cell>
          <cell r="D77">
            <v>47</v>
          </cell>
          <cell r="E77" t="str">
            <v>REAL</v>
          </cell>
          <cell r="F77">
            <v>1</v>
          </cell>
          <cell r="G77">
            <v>4</v>
          </cell>
          <cell r="H77">
            <v>1</v>
          </cell>
          <cell r="I77">
            <v>8</v>
          </cell>
          <cell r="J77">
            <v>9</v>
          </cell>
          <cell r="K77">
            <v>2</v>
          </cell>
          <cell r="L77">
            <v>3</v>
          </cell>
          <cell r="M77">
            <v>1</v>
          </cell>
          <cell r="N77">
            <v>3</v>
          </cell>
          <cell r="O77">
            <v>47</v>
          </cell>
          <cell r="P77">
            <v>47</v>
          </cell>
          <cell r="Q77">
            <v>47</v>
          </cell>
          <cell r="R77">
            <v>6</v>
          </cell>
          <cell r="S77">
            <v>47</v>
          </cell>
          <cell r="T77">
            <v>2</v>
          </cell>
          <cell r="U77">
            <v>47</v>
          </cell>
          <cell r="V77">
            <v>47</v>
          </cell>
          <cell r="W77">
            <v>3</v>
          </cell>
          <cell r="X77">
            <v>2</v>
          </cell>
          <cell r="Y77">
            <v>7</v>
          </cell>
        </row>
        <row r="78">
          <cell r="A78" t="str">
            <v>00487</v>
          </cell>
          <cell r="B78" t="str">
            <v>R-09</v>
          </cell>
          <cell r="C78" t="str">
            <v>00487</v>
          </cell>
          <cell r="D78">
            <v>60</v>
          </cell>
          <cell r="E78" t="str">
            <v>REAL</v>
          </cell>
          <cell r="F78">
            <v>1</v>
          </cell>
          <cell r="G78">
            <v>4</v>
          </cell>
          <cell r="H78">
            <v>1</v>
          </cell>
          <cell r="I78">
            <v>10</v>
          </cell>
          <cell r="J78">
            <v>11</v>
          </cell>
          <cell r="K78">
            <v>2</v>
          </cell>
          <cell r="L78">
            <v>4</v>
          </cell>
          <cell r="M78">
            <v>1</v>
          </cell>
          <cell r="N78">
            <v>3</v>
          </cell>
          <cell r="O78">
            <v>60</v>
          </cell>
          <cell r="P78">
            <v>60</v>
          </cell>
          <cell r="Q78">
            <v>60</v>
          </cell>
          <cell r="R78">
            <v>8</v>
          </cell>
          <cell r="S78">
            <v>60</v>
          </cell>
          <cell r="T78">
            <v>2</v>
          </cell>
          <cell r="U78">
            <v>60</v>
          </cell>
          <cell r="V78">
            <v>60</v>
          </cell>
          <cell r="W78">
            <v>4</v>
          </cell>
          <cell r="X78">
            <v>3</v>
          </cell>
          <cell r="Y78">
            <v>9</v>
          </cell>
        </row>
        <row r="79">
          <cell r="A79" t="str">
            <v>00552</v>
          </cell>
          <cell r="B79" t="str">
            <v>R-09</v>
          </cell>
          <cell r="C79" t="str">
            <v>00552</v>
          </cell>
          <cell r="D79">
            <v>53</v>
          </cell>
          <cell r="E79" t="str">
            <v>REAL</v>
          </cell>
          <cell r="F79">
            <v>1</v>
          </cell>
          <cell r="G79">
            <v>4</v>
          </cell>
          <cell r="H79">
            <v>1</v>
          </cell>
          <cell r="I79">
            <v>9</v>
          </cell>
          <cell r="J79">
            <v>10</v>
          </cell>
          <cell r="K79">
            <v>2</v>
          </cell>
          <cell r="L79">
            <v>3</v>
          </cell>
          <cell r="M79">
            <v>1</v>
          </cell>
          <cell r="N79">
            <v>3</v>
          </cell>
          <cell r="O79">
            <v>53</v>
          </cell>
          <cell r="P79">
            <v>53</v>
          </cell>
          <cell r="Q79">
            <v>53</v>
          </cell>
          <cell r="R79">
            <v>7</v>
          </cell>
          <cell r="S79">
            <v>53</v>
          </cell>
          <cell r="T79">
            <v>2</v>
          </cell>
          <cell r="U79">
            <v>53</v>
          </cell>
          <cell r="V79">
            <v>53</v>
          </cell>
          <cell r="W79">
            <v>3</v>
          </cell>
          <cell r="X79">
            <v>3</v>
          </cell>
          <cell r="Y79">
            <v>8</v>
          </cell>
        </row>
        <row r="80">
          <cell r="A80" t="str">
            <v>00489</v>
          </cell>
          <cell r="B80" t="str">
            <v>R-09</v>
          </cell>
          <cell r="C80" t="str">
            <v>00489</v>
          </cell>
          <cell r="D80">
            <v>40</v>
          </cell>
          <cell r="E80" t="str">
            <v>REAL</v>
          </cell>
          <cell r="F80">
            <v>1</v>
          </cell>
          <cell r="G80">
            <v>3</v>
          </cell>
          <cell r="H80">
            <v>1</v>
          </cell>
          <cell r="I80">
            <v>7</v>
          </cell>
          <cell r="J80">
            <v>8</v>
          </cell>
          <cell r="K80">
            <v>1</v>
          </cell>
          <cell r="L80">
            <v>3</v>
          </cell>
          <cell r="M80">
            <v>1</v>
          </cell>
          <cell r="N80">
            <v>2</v>
          </cell>
          <cell r="O80">
            <v>40</v>
          </cell>
          <cell r="P80">
            <v>40</v>
          </cell>
          <cell r="Q80">
            <v>40</v>
          </cell>
          <cell r="R80">
            <v>6</v>
          </cell>
          <cell r="S80">
            <v>40</v>
          </cell>
          <cell r="T80">
            <v>2</v>
          </cell>
          <cell r="U80">
            <v>40</v>
          </cell>
          <cell r="V80">
            <v>40</v>
          </cell>
          <cell r="W80">
            <v>3</v>
          </cell>
          <cell r="X80">
            <v>2</v>
          </cell>
          <cell r="Y80">
            <v>6</v>
          </cell>
        </row>
        <row r="81">
          <cell r="A81" t="str">
            <v>00478</v>
          </cell>
          <cell r="B81" t="str">
            <v>R-09</v>
          </cell>
          <cell r="C81" t="str">
            <v>00478</v>
          </cell>
          <cell r="D81">
            <v>214</v>
          </cell>
          <cell r="E81" t="str">
            <v>REAL</v>
          </cell>
          <cell r="F81">
            <v>1</v>
          </cell>
          <cell r="G81">
            <v>15</v>
          </cell>
          <cell r="H81">
            <v>3</v>
          </cell>
          <cell r="I81">
            <v>33</v>
          </cell>
          <cell r="J81">
            <v>40</v>
          </cell>
          <cell r="K81">
            <v>5</v>
          </cell>
          <cell r="L81">
            <v>12</v>
          </cell>
          <cell r="M81">
            <v>3</v>
          </cell>
          <cell r="N81">
            <v>10</v>
          </cell>
          <cell r="O81">
            <v>214</v>
          </cell>
          <cell r="P81">
            <v>214</v>
          </cell>
          <cell r="Q81">
            <v>214</v>
          </cell>
          <cell r="R81">
            <v>27</v>
          </cell>
          <cell r="S81">
            <v>214</v>
          </cell>
          <cell r="T81">
            <v>8</v>
          </cell>
          <cell r="U81">
            <v>214</v>
          </cell>
          <cell r="V81">
            <v>214</v>
          </cell>
          <cell r="W81">
            <v>12</v>
          </cell>
          <cell r="X81">
            <v>9</v>
          </cell>
          <cell r="Y81">
            <v>31</v>
          </cell>
        </row>
        <row r="82">
          <cell r="A82" t="str">
            <v>00465</v>
          </cell>
          <cell r="B82" t="str">
            <v>R-09</v>
          </cell>
          <cell r="C82" t="str">
            <v>00465</v>
          </cell>
          <cell r="D82">
            <v>24</v>
          </cell>
          <cell r="E82" t="str">
            <v>REAL</v>
          </cell>
          <cell r="F82">
            <v>1</v>
          </cell>
          <cell r="G82">
            <v>2</v>
          </cell>
          <cell r="H82">
            <v>1</v>
          </cell>
          <cell r="I82">
            <v>4</v>
          </cell>
          <cell r="J82">
            <v>5</v>
          </cell>
          <cell r="K82">
            <v>1</v>
          </cell>
          <cell r="L82">
            <v>2</v>
          </cell>
          <cell r="M82">
            <v>1</v>
          </cell>
          <cell r="N82">
            <v>2</v>
          </cell>
          <cell r="O82">
            <v>24</v>
          </cell>
          <cell r="P82">
            <v>24</v>
          </cell>
          <cell r="Q82">
            <v>24</v>
          </cell>
          <cell r="R82">
            <v>4</v>
          </cell>
          <cell r="S82">
            <v>24</v>
          </cell>
          <cell r="T82">
            <v>1</v>
          </cell>
          <cell r="U82">
            <v>24</v>
          </cell>
          <cell r="V82">
            <v>24</v>
          </cell>
          <cell r="W82">
            <v>2</v>
          </cell>
          <cell r="X82">
            <v>1</v>
          </cell>
          <cell r="Y82">
            <v>4</v>
          </cell>
        </row>
        <row r="83">
          <cell r="A83" t="str">
            <v>00556</v>
          </cell>
          <cell r="B83" t="str">
            <v>R-09</v>
          </cell>
          <cell r="C83" t="str">
            <v>00556</v>
          </cell>
          <cell r="D83">
            <v>20</v>
          </cell>
          <cell r="E83" t="str">
            <v>REAL</v>
          </cell>
          <cell r="F83">
            <v>1</v>
          </cell>
          <cell r="G83">
            <v>2</v>
          </cell>
          <cell r="H83">
            <v>1</v>
          </cell>
          <cell r="I83">
            <v>4</v>
          </cell>
          <cell r="J83">
            <v>4</v>
          </cell>
          <cell r="K83">
            <v>1</v>
          </cell>
          <cell r="L83">
            <v>2</v>
          </cell>
          <cell r="M83">
            <v>1</v>
          </cell>
          <cell r="N83">
            <v>1</v>
          </cell>
          <cell r="O83">
            <v>20</v>
          </cell>
          <cell r="P83">
            <v>20</v>
          </cell>
          <cell r="Q83">
            <v>20</v>
          </cell>
          <cell r="R83">
            <v>3</v>
          </cell>
          <cell r="S83">
            <v>20</v>
          </cell>
          <cell r="T83">
            <v>1</v>
          </cell>
          <cell r="U83">
            <v>20</v>
          </cell>
          <cell r="V83">
            <v>20</v>
          </cell>
          <cell r="W83">
            <v>2</v>
          </cell>
          <cell r="X83">
            <v>1</v>
          </cell>
          <cell r="Y83">
            <v>3</v>
          </cell>
        </row>
        <row r="84">
          <cell r="A84" t="str">
            <v>00566</v>
          </cell>
          <cell r="B84" t="str">
            <v>R-09</v>
          </cell>
          <cell r="C84" t="str">
            <v>00566</v>
          </cell>
          <cell r="D84">
            <v>30</v>
          </cell>
          <cell r="E84" t="str">
            <v>REAL</v>
          </cell>
          <cell r="F84">
            <v>1</v>
          </cell>
          <cell r="G84">
            <v>2</v>
          </cell>
          <cell r="H84">
            <v>1</v>
          </cell>
          <cell r="I84">
            <v>5</v>
          </cell>
          <cell r="J84">
            <v>6</v>
          </cell>
          <cell r="K84">
            <v>1</v>
          </cell>
          <cell r="L84">
            <v>2</v>
          </cell>
          <cell r="M84">
            <v>1</v>
          </cell>
          <cell r="N84">
            <v>2</v>
          </cell>
          <cell r="O84">
            <v>30</v>
          </cell>
          <cell r="P84">
            <v>30</v>
          </cell>
          <cell r="Q84">
            <v>30</v>
          </cell>
          <cell r="R84">
            <v>4</v>
          </cell>
          <cell r="S84">
            <v>30</v>
          </cell>
          <cell r="T84">
            <v>1</v>
          </cell>
          <cell r="U84">
            <v>30</v>
          </cell>
          <cell r="V84">
            <v>30</v>
          </cell>
          <cell r="W84">
            <v>2</v>
          </cell>
          <cell r="X84">
            <v>2</v>
          </cell>
          <cell r="Y84">
            <v>5</v>
          </cell>
        </row>
        <row r="85">
          <cell r="A85" t="str">
            <v>00563</v>
          </cell>
          <cell r="B85" t="str">
            <v>R-09</v>
          </cell>
          <cell r="C85" t="str">
            <v>00563</v>
          </cell>
          <cell r="D85">
            <v>50</v>
          </cell>
          <cell r="E85" t="str">
            <v>REAL</v>
          </cell>
          <cell r="F85">
            <v>1</v>
          </cell>
          <cell r="G85">
            <v>4</v>
          </cell>
          <cell r="H85">
            <v>1</v>
          </cell>
          <cell r="I85">
            <v>8</v>
          </cell>
          <cell r="J85">
            <v>10</v>
          </cell>
          <cell r="K85">
            <v>2</v>
          </cell>
          <cell r="L85">
            <v>3</v>
          </cell>
          <cell r="M85">
            <v>1</v>
          </cell>
          <cell r="N85">
            <v>3</v>
          </cell>
          <cell r="O85">
            <v>50</v>
          </cell>
          <cell r="P85">
            <v>50</v>
          </cell>
          <cell r="Q85">
            <v>50</v>
          </cell>
          <cell r="R85">
            <v>7</v>
          </cell>
          <cell r="S85">
            <v>50</v>
          </cell>
          <cell r="T85">
            <v>2</v>
          </cell>
          <cell r="U85">
            <v>50</v>
          </cell>
          <cell r="V85">
            <v>50</v>
          </cell>
          <cell r="W85">
            <v>3</v>
          </cell>
          <cell r="X85">
            <v>2</v>
          </cell>
          <cell r="Y85">
            <v>8</v>
          </cell>
        </row>
        <row r="86">
          <cell r="A86" t="str">
            <v>00538</v>
          </cell>
          <cell r="B86" t="str">
            <v>R-09</v>
          </cell>
          <cell r="C86" t="str">
            <v>00538</v>
          </cell>
          <cell r="D86">
            <v>8</v>
          </cell>
          <cell r="E86" t="str">
            <v>REAL</v>
          </cell>
          <cell r="F86">
            <v>1</v>
          </cell>
          <cell r="G86">
            <v>1</v>
          </cell>
          <cell r="H86">
            <v>1</v>
          </cell>
          <cell r="I86">
            <v>2</v>
          </cell>
          <cell r="J86">
            <v>2</v>
          </cell>
          <cell r="K86">
            <v>1</v>
          </cell>
          <cell r="L86">
            <v>1</v>
          </cell>
          <cell r="M86">
            <v>1</v>
          </cell>
          <cell r="N86">
            <v>1</v>
          </cell>
          <cell r="O86">
            <v>8</v>
          </cell>
          <cell r="P86">
            <v>8</v>
          </cell>
          <cell r="Q86">
            <v>8</v>
          </cell>
          <cell r="R86">
            <v>2</v>
          </cell>
          <cell r="S86">
            <v>8</v>
          </cell>
          <cell r="T86">
            <v>1</v>
          </cell>
          <cell r="U86">
            <v>8</v>
          </cell>
          <cell r="V86">
            <v>8</v>
          </cell>
          <cell r="W86">
            <v>1</v>
          </cell>
          <cell r="X86">
            <v>1</v>
          </cell>
          <cell r="Y86">
            <v>2</v>
          </cell>
        </row>
        <row r="87">
          <cell r="A87" t="str">
            <v>00511</v>
          </cell>
          <cell r="B87" t="str">
            <v>R-09</v>
          </cell>
          <cell r="C87" t="str">
            <v>00511</v>
          </cell>
          <cell r="D87">
            <v>15</v>
          </cell>
          <cell r="E87" t="str">
            <v>REAL</v>
          </cell>
          <cell r="F87">
            <v>1</v>
          </cell>
          <cell r="G87">
            <v>1</v>
          </cell>
          <cell r="H87">
            <v>1</v>
          </cell>
          <cell r="I87">
            <v>3</v>
          </cell>
          <cell r="J87">
            <v>3</v>
          </cell>
          <cell r="K87">
            <v>1</v>
          </cell>
          <cell r="L87">
            <v>1</v>
          </cell>
          <cell r="M87">
            <v>1</v>
          </cell>
          <cell r="N87">
            <v>1</v>
          </cell>
          <cell r="O87">
            <v>15</v>
          </cell>
          <cell r="P87">
            <v>15</v>
          </cell>
          <cell r="Q87">
            <v>15</v>
          </cell>
          <cell r="R87">
            <v>2</v>
          </cell>
          <cell r="S87">
            <v>15</v>
          </cell>
          <cell r="T87">
            <v>1</v>
          </cell>
          <cell r="U87">
            <v>15</v>
          </cell>
          <cell r="V87">
            <v>15</v>
          </cell>
          <cell r="W87">
            <v>1</v>
          </cell>
          <cell r="X87">
            <v>1</v>
          </cell>
          <cell r="Y87">
            <v>3</v>
          </cell>
        </row>
        <row r="88">
          <cell r="A88" t="str">
            <v>00479</v>
          </cell>
          <cell r="B88" t="str">
            <v>R-09</v>
          </cell>
          <cell r="C88" t="str">
            <v>00479</v>
          </cell>
          <cell r="D88">
            <v>127</v>
          </cell>
          <cell r="E88" t="str">
            <v>REAL</v>
          </cell>
          <cell r="F88">
            <v>1</v>
          </cell>
          <cell r="G88">
            <v>9</v>
          </cell>
          <cell r="H88">
            <v>2</v>
          </cell>
          <cell r="I88">
            <v>20</v>
          </cell>
          <cell r="J88">
            <v>24</v>
          </cell>
          <cell r="K88">
            <v>3</v>
          </cell>
          <cell r="L88">
            <v>7</v>
          </cell>
          <cell r="M88">
            <v>2</v>
          </cell>
          <cell r="N88">
            <v>6</v>
          </cell>
          <cell r="O88">
            <v>127</v>
          </cell>
          <cell r="P88">
            <v>127</v>
          </cell>
          <cell r="Q88">
            <v>127</v>
          </cell>
          <cell r="R88">
            <v>16</v>
          </cell>
          <cell r="S88">
            <v>127</v>
          </cell>
          <cell r="T88">
            <v>5</v>
          </cell>
          <cell r="U88">
            <v>127</v>
          </cell>
          <cell r="V88">
            <v>127</v>
          </cell>
          <cell r="W88">
            <v>7</v>
          </cell>
          <cell r="X88">
            <v>5</v>
          </cell>
          <cell r="Y88">
            <v>19</v>
          </cell>
        </row>
        <row r="89">
          <cell r="A89" t="str">
            <v>00490</v>
          </cell>
          <cell r="B89" t="str">
            <v>R-09</v>
          </cell>
          <cell r="C89" t="str">
            <v>00490</v>
          </cell>
          <cell r="D89">
            <v>8</v>
          </cell>
          <cell r="E89" t="str">
            <v>REAL</v>
          </cell>
          <cell r="F89">
            <v>1</v>
          </cell>
          <cell r="G89">
            <v>1</v>
          </cell>
          <cell r="H89">
            <v>1</v>
          </cell>
          <cell r="I89">
            <v>2</v>
          </cell>
          <cell r="J89">
            <v>2</v>
          </cell>
          <cell r="K89">
            <v>1</v>
          </cell>
          <cell r="L89">
            <v>1</v>
          </cell>
          <cell r="M89">
            <v>1</v>
          </cell>
          <cell r="N89">
            <v>1</v>
          </cell>
          <cell r="O89">
            <v>8</v>
          </cell>
          <cell r="P89">
            <v>8</v>
          </cell>
          <cell r="Q89">
            <v>8</v>
          </cell>
          <cell r="R89">
            <v>2</v>
          </cell>
          <cell r="S89">
            <v>8</v>
          </cell>
          <cell r="T89">
            <v>1</v>
          </cell>
          <cell r="U89">
            <v>8</v>
          </cell>
          <cell r="V89">
            <v>8</v>
          </cell>
          <cell r="W89">
            <v>1</v>
          </cell>
          <cell r="X89">
            <v>1</v>
          </cell>
          <cell r="Y89">
            <v>2</v>
          </cell>
        </row>
        <row r="90">
          <cell r="A90" t="str">
            <v>06355</v>
          </cell>
          <cell r="B90" t="str">
            <v>R-09</v>
          </cell>
          <cell r="C90" t="str">
            <v>06355</v>
          </cell>
          <cell r="D90">
            <v>234</v>
          </cell>
          <cell r="E90" t="str">
            <v>REAL</v>
          </cell>
          <cell r="F90">
            <v>1</v>
          </cell>
          <cell r="G90">
            <v>16</v>
          </cell>
          <cell r="H90">
            <v>3</v>
          </cell>
          <cell r="I90">
            <v>36</v>
          </cell>
          <cell r="J90">
            <v>43</v>
          </cell>
          <cell r="K90">
            <v>6</v>
          </cell>
          <cell r="L90">
            <v>13</v>
          </cell>
          <cell r="M90">
            <v>3</v>
          </cell>
          <cell r="N90">
            <v>11</v>
          </cell>
          <cell r="O90">
            <v>234</v>
          </cell>
          <cell r="P90">
            <v>234</v>
          </cell>
          <cell r="Q90">
            <v>234</v>
          </cell>
          <cell r="R90">
            <v>30</v>
          </cell>
          <cell r="S90">
            <v>234</v>
          </cell>
          <cell r="T90">
            <v>8</v>
          </cell>
          <cell r="U90">
            <v>234</v>
          </cell>
          <cell r="V90">
            <v>234</v>
          </cell>
          <cell r="W90">
            <v>13</v>
          </cell>
          <cell r="X90">
            <v>10</v>
          </cell>
          <cell r="Y90">
            <v>34</v>
          </cell>
        </row>
        <row r="91">
          <cell r="A91" t="str">
            <v>00476</v>
          </cell>
          <cell r="B91" t="str">
            <v>R-09</v>
          </cell>
          <cell r="C91" t="str">
            <v>00476</v>
          </cell>
          <cell r="D91">
            <v>64</v>
          </cell>
          <cell r="E91" t="str">
            <v>REAL</v>
          </cell>
          <cell r="F91">
            <v>1</v>
          </cell>
          <cell r="G91">
            <v>5</v>
          </cell>
          <cell r="H91">
            <v>1</v>
          </cell>
          <cell r="I91">
            <v>10</v>
          </cell>
          <cell r="J91">
            <v>12</v>
          </cell>
          <cell r="K91">
            <v>2</v>
          </cell>
          <cell r="L91">
            <v>4</v>
          </cell>
          <cell r="M91">
            <v>1</v>
          </cell>
          <cell r="N91">
            <v>3</v>
          </cell>
          <cell r="O91">
            <v>64</v>
          </cell>
          <cell r="P91">
            <v>64</v>
          </cell>
          <cell r="Q91">
            <v>64</v>
          </cell>
          <cell r="R91">
            <v>9</v>
          </cell>
          <cell r="S91">
            <v>64</v>
          </cell>
          <cell r="T91">
            <v>3</v>
          </cell>
          <cell r="U91">
            <v>64</v>
          </cell>
          <cell r="V91">
            <v>64</v>
          </cell>
          <cell r="W91">
            <v>4</v>
          </cell>
          <cell r="X91">
            <v>3</v>
          </cell>
          <cell r="Y91">
            <v>10</v>
          </cell>
        </row>
        <row r="92">
          <cell r="A92" t="str">
            <v>06361</v>
          </cell>
          <cell r="B92" t="str">
            <v>R-09</v>
          </cell>
          <cell r="C92" t="str">
            <v>06361</v>
          </cell>
          <cell r="D92">
            <v>68</v>
          </cell>
          <cell r="E92" t="str">
            <v>REAL</v>
          </cell>
          <cell r="F92">
            <v>1</v>
          </cell>
          <cell r="G92">
            <v>5</v>
          </cell>
          <cell r="H92">
            <v>1</v>
          </cell>
          <cell r="I92">
            <v>11</v>
          </cell>
          <cell r="J92">
            <v>13</v>
          </cell>
          <cell r="K92">
            <v>2</v>
          </cell>
          <cell r="L92">
            <v>4</v>
          </cell>
          <cell r="M92">
            <v>1</v>
          </cell>
          <cell r="N92">
            <v>3</v>
          </cell>
          <cell r="O92">
            <v>68</v>
          </cell>
          <cell r="P92">
            <v>68</v>
          </cell>
          <cell r="Q92">
            <v>68</v>
          </cell>
          <cell r="R92">
            <v>9</v>
          </cell>
          <cell r="S92">
            <v>68</v>
          </cell>
          <cell r="T92">
            <v>3</v>
          </cell>
          <cell r="U92">
            <v>68</v>
          </cell>
          <cell r="V92">
            <v>68</v>
          </cell>
          <cell r="W92">
            <v>4</v>
          </cell>
          <cell r="X92">
            <v>3</v>
          </cell>
          <cell r="Y92">
            <v>10</v>
          </cell>
        </row>
        <row r="93">
          <cell r="A93" t="str">
            <v>00567</v>
          </cell>
          <cell r="B93" t="str">
            <v>R-09</v>
          </cell>
          <cell r="C93" t="str">
            <v>00567</v>
          </cell>
          <cell r="D93">
            <v>9</v>
          </cell>
          <cell r="E93" t="str">
            <v>REAL</v>
          </cell>
          <cell r="F93">
            <v>1</v>
          </cell>
          <cell r="G93">
            <v>1</v>
          </cell>
          <cell r="H93">
            <v>1</v>
          </cell>
          <cell r="I93">
            <v>2</v>
          </cell>
          <cell r="J93">
            <v>2</v>
          </cell>
          <cell r="K93">
            <v>1</v>
          </cell>
          <cell r="L93">
            <v>1</v>
          </cell>
          <cell r="M93">
            <v>1</v>
          </cell>
          <cell r="N93">
            <v>1</v>
          </cell>
          <cell r="O93">
            <v>9</v>
          </cell>
          <cell r="P93">
            <v>9</v>
          </cell>
          <cell r="Q93">
            <v>9</v>
          </cell>
          <cell r="R93">
            <v>2</v>
          </cell>
          <cell r="S93">
            <v>9</v>
          </cell>
          <cell r="T93">
            <v>1</v>
          </cell>
          <cell r="U93">
            <v>9</v>
          </cell>
          <cell r="V93">
            <v>9</v>
          </cell>
          <cell r="W93">
            <v>1</v>
          </cell>
          <cell r="X93">
            <v>1</v>
          </cell>
          <cell r="Y93">
            <v>2</v>
          </cell>
        </row>
        <row r="94">
          <cell r="A94" t="str">
            <v xml:space="preserve">TOTAL </v>
          </cell>
          <cell r="B94" t="str">
            <v>R-09</v>
          </cell>
          <cell r="C94">
            <v>0</v>
          </cell>
          <cell r="D94">
            <v>1071</v>
          </cell>
          <cell r="E94">
            <v>0</v>
          </cell>
          <cell r="F94">
            <v>17</v>
          </cell>
          <cell r="G94">
            <v>79</v>
          </cell>
          <cell r="H94">
            <v>22</v>
          </cell>
          <cell r="I94">
            <v>174</v>
          </cell>
          <cell r="J94">
            <v>204</v>
          </cell>
          <cell r="K94">
            <v>34</v>
          </cell>
          <cell r="L94">
            <v>66</v>
          </cell>
          <cell r="M94">
            <v>22</v>
          </cell>
          <cell r="N94">
            <v>56</v>
          </cell>
          <cell r="O94">
            <v>1071</v>
          </cell>
          <cell r="P94">
            <v>1071</v>
          </cell>
          <cell r="Q94">
            <v>1071</v>
          </cell>
          <cell r="R94">
            <v>144</v>
          </cell>
          <cell r="S94">
            <v>1071</v>
          </cell>
          <cell r="T94">
            <v>44</v>
          </cell>
          <cell r="U94">
            <v>1071</v>
          </cell>
          <cell r="V94">
            <v>1071</v>
          </cell>
          <cell r="W94">
            <v>66</v>
          </cell>
          <cell r="X94">
            <v>50</v>
          </cell>
          <cell r="Y94">
            <v>163</v>
          </cell>
        </row>
        <row r="95">
          <cell r="A95">
            <v>0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A96">
            <v>0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A97">
            <v>0</v>
          </cell>
          <cell r="B97">
            <v>0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A98" t="str">
            <v>CODIGO CENTRO</v>
          </cell>
          <cell r="B98" t="str">
            <v>CODIGO LOTE</v>
          </cell>
          <cell r="C98" t="str">
            <v>CODIGO CENTRO</v>
          </cell>
          <cell r="D98" t="str">
            <v>TOTAL RACIONES</v>
          </cell>
          <cell r="E98" t="str">
            <v>MODALIDAD SERVICIO</v>
          </cell>
          <cell r="F98" t="str">
            <v xml:space="preserve">CANTIDAD DE CENTROS </v>
          </cell>
          <cell r="G98" t="str">
            <v>ACEITE VEGETAL</v>
          </cell>
          <cell r="H98" t="str">
            <v>AJÍES</v>
          </cell>
          <cell r="I98" t="str">
            <v>ATÚN ENLATADO EN ACEITE VEGETAL</v>
          </cell>
          <cell r="J98" t="str">
            <v>AVENA</v>
          </cell>
          <cell r="K98" t="str">
            <v xml:space="preserve">AZÚCAR CREMA </v>
          </cell>
          <cell r="L98" t="str">
            <v>BACALAO</v>
          </cell>
          <cell r="M98" t="str">
            <v>CANELA</v>
          </cell>
          <cell r="N98" t="str">
            <v xml:space="preserve">CEBOLLA </v>
          </cell>
          <cell r="O98" t="str">
            <v>GALLETA SALADA</v>
          </cell>
          <cell r="P98" t="str">
            <v>GUINEO MADURO</v>
          </cell>
          <cell r="Q98" t="str">
            <v xml:space="preserve">GUINEOS VERDES </v>
          </cell>
          <cell r="R98" t="str">
            <v xml:space="preserve">HARINA DE MAÍZ </v>
          </cell>
          <cell r="S98" t="str">
            <v>HUEVO</v>
          </cell>
          <cell r="T98" t="str">
            <v>MANTEQUILLA</v>
          </cell>
          <cell r="U98" t="str">
            <v>PAN</v>
          </cell>
          <cell r="V98" t="str">
            <v>PLÁTANO VERDE</v>
          </cell>
          <cell r="W98" t="str">
            <v>QUESO CHEDDAR</v>
          </cell>
          <cell r="X98" t="str">
            <v xml:space="preserve">SAL YODADA </v>
          </cell>
          <cell r="Y98" t="str">
            <v>TOMATE</v>
          </cell>
        </row>
        <row r="99">
          <cell r="A99" t="str">
            <v>02440</v>
          </cell>
          <cell r="B99" t="str">
            <v>R-10</v>
          </cell>
          <cell r="C99" t="str">
            <v>02440</v>
          </cell>
          <cell r="D99">
            <v>96</v>
          </cell>
          <cell r="E99" t="str">
            <v>REAL</v>
          </cell>
          <cell r="F99">
            <v>1</v>
          </cell>
          <cell r="G99">
            <v>7</v>
          </cell>
          <cell r="H99">
            <v>2</v>
          </cell>
          <cell r="I99">
            <v>15</v>
          </cell>
          <cell r="J99">
            <v>18</v>
          </cell>
          <cell r="K99">
            <v>3</v>
          </cell>
          <cell r="L99">
            <v>6</v>
          </cell>
          <cell r="M99">
            <v>2</v>
          </cell>
          <cell r="N99">
            <v>5</v>
          </cell>
          <cell r="O99">
            <v>96</v>
          </cell>
          <cell r="P99">
            <v>96</v>
          </cell>
          <cell r="Q99">
            <v>96</v>
          </cell>
          <cell r="R99">
            <v>13</v>
          </cell>
          <cell r="S99">
            <v>96</v>
          </cell>
          <cell r="T99">
            <v>4</v>
          </cell>
          <cell r="U99">
            <v>96</v>
          </cell>
          <cell r="V99">
            <v>96</v>
          </cell>
          <cell r="W99">
            <v>6</v>
          </cell>
          <cell r="X99">
            <v>4</v>
          </cell>
          <cell r="Y99">
            <v>14</v>
          </cell>
        </row>
        <row r="100">
          <cell r="A100" t="str">
            <v>02471</v>
          </cell>
          <cell r="B100" t="str">
            <v>R-10</v>
          </cell>
          <cell r="C100" t="str">
            <v>02471</v>
          </cell>
          <cell r="D100">
            <v>296</v>
          </cell>
          <cell r="E100" t="str">
            <v>REAL</v>
          </cell>
          <cell r="F100">
            <v>1</v>
          </cell>
          <cell r="G100">
            <v>20</v>
          </cell>
          <cell r="H100">
            <v>4</v>
          </cell>
          <cell r="I100">
            <v>45</v>
          </cell>
          <cell r="J100">
            <v>55</v>
          </cell>
          <cell r="K100">
            <v>7</v>
          </cell>
          <cell r="L100">
            <v>17</v>
          </cell>
          <cell r="M100">
            <v>4</v>
          </cell>
          <cell r="N100">
            <v>14</v>
          </cell>
          <cell r="O100">
            <v>296</v>
          </cell>
          <cell r="P100">
            <v>296</v>
          </cell>
          <cell r="Q100">
            <v>296</v>
          </cell>
          <cell r="R100">
            <v>38</v>
          </cell>
          <cell r="S100">
            <v>296</v>
          </cell>
          <cell r="T100">
            <v>10</v>
          </cell>
          <cell r="U100">
            <v>296</v>
          </cell>
          <cell r="V100">
            <v>296</v>
          </cell>
          <cell r="W100">
            <v>17</v>
          </cell>
          <cell r="X100">
            <v>12</v>
          </cell>
          <cell r="Y100">
            <v>43</v>
          </cell>
        </row>
        <row r="101">
          <cell r="A101" t="str">
            <v>02485</v>
          </cell>
          <cell r="B101" t="str">
            <v>R-10</v>
          </cell>
          <cell r="C101" t="str">
            <v>02485</v>
          </cell>
          <cell r="D101">
            <v>232</v>
          </cell>
          <cell r="E101" t="str">
            <v>REAL</v>
          </cell>
          <cell r="F101">
            <v>1</v>
          </cell>
          <cell r="G101">
            <v>16</v>
          </cell>
          <cell r="H101">
            <v>3</v>
          </cell>
          <cell r="I101">
            <v>36</v>
          </cell>
          <cell r="J101">
            <v>43</v>
          </cell>
          <cell r="K101">
            <v>6</v>
          </cell>
          <cell r="L101">
            <v>13</v>
          </cell>
          <cell r="M101">
            <v>3</v>
          </cell>
          <cell r="N101">
            <v>11</v>
          </cell>
          <cell r="O101">
            <v>232</v>
          </cell>
          <cell r="P101">
            <v>232</v>
          </cell>
          <cell r="Q101">
            <v>232</v>
          </cell>
          <cell r="R101">
            <v>30</v>
          </cell>
          <cell r="S101">
            <v>232</v>
          </cell>
          <cell r="T101">
            <v>8</v>
          </cell>
          <cell r="U101">
            <v>232</v>
          </cell>
          <cell r="V101">
            <v>232</v>
          </cell>
          <cell r="W101">
            <v>13</v>
          </cell>
          <cell r="X101">
            <v>10</v>
          </cell>
          <cell r="Y101">
            <v>34</v>
          </cell>
        </row>
        <row r="102">
          <cell r="A102" t="str">
            <v>02433</v>
          </cell>
          <cell r="B102" t="str">
            <v>R-10</v>
          </cell>
          <cell r="C102" t="str">
            <v>02433</v>
          </cell>
          <cell r="D102">
            <v>25</v>
          </cell>
          <cell r="E102" t="str">
            <v>REAL</v>
          </cell>
          <cell r="F102">
            <v>1</v>
          </cell>
          <cell r="G102">
            <v>2</v>
          </cell>
          <cell r="H102">
            <v>1</v>
          </cell>
          <cell r="I102">
            <v>4</v>
          </cell>
          <cell r="J102">
            <v>5</v>
          </cell>
          <cell r="K102">
            <v>1</v>
          </cell>
          <cell r="L102">
            <v>2</v>
          </cell>
          <cell r="M102">
            <v>1</v>
          </cell>
          <cell r="N102">
            <v>2</v>
          </cell>
          <cell r="O102">
            <v>25</v>
          </cell>
          <cell r="P102">
            <v>25</v>
          </cell>
          <cell r="Q102">
            <v>25</v>
          </cell>
          <cell r="R102">
            <v>4</v>
          </cell>
          <cell r="S102">
            <v>25</v>
          </cell>
          <cell r="T102">
            <v>1</v>
          </cell>
          <cell r="U102">
            <v>25</v>
          </cell>
          <cell r="V102">
            <v>25</v>
          </cell>
          <cell r="W102">
            <v>2</v>
          </cell>
          <cell r="X102">
            <v>1</v>
          </cell>
          <cell r="Y102">
            <v>4</v>
          </cell>
        </row>
        <row r="103">
          <cell r="A103" t="str">
            <v>02426</v>
          </cell>
          <cell r="B103" t="str">
            <v>R-10</v>
          </cell>
          <cell r="C103" t="str">
            <v>02426</v>
          </cell>
          <cell r="D103">
            <v>39</v>
          </cell>
          <cell r="E103" t="str">
            <v>REAL</v>
          </cell>
          <cell r="F103">
            <v>1</v>
          </cell>
          <cell r="G103">
            <v>3</v>
          </cell>
          <cell r="H103">
            <v>1</v>
          </cell>
          <cell r="I103">
            <v>6</v>
          </cell>
          <cell r="J103">
            <v>8</v>
          </cell>
          <cell r="K103">
            <v>1</v>
          </cell>
          <cell r="L103">
            <v>3</v>
          </cell>
          <cell r="M103">
            <v>1</v>
          </cell>
          <cell r="N103">
            <v>2</v>
          </cell>
          <cell r="O103">
            <v>39</v>
          </cell>
          <cell r="P103">
            <v>39</v>
          </cell>
          <cell r="Q103">
            <v>39</v>
          </cell>
          <cell r="R103">
            <v>5</v>
          </cell>
          <cell r="S103">
            <v>39</v>
          </cell>
          <cell r="T103">
            <v>2</v>
          </cell>
          <cell r="U103">
            <v>39</v>
          </cell>
          <cell r="V103">
            <v>39</v>
          </cell>
          <cell r="W103">
            <v>3</v>
          </cell>
          <cell r="X103">
            <v>2</v>
          </cell>
          <cell r="Y103">
            <v>6</v>
          </cell>
        </row>
        <row r="104">
          <cell r="A104" t="str">
            <v>07492</v>
          </cell>
          <cell r="B104" t="str">
            <v>R-10</v>
          </cell>
          <cell r="C104" t="str">
            <v>07492</v>
          </cell>
          <cell r="D104">
            <v>29</v>
          </cell>
          <cell r="E104" t="str">
            <v>REAL</v>
          </cell>
          <cell r="F104">
            <v>1</v>
          </cell>
          <cell r="G104">
            <v>2</v>
          </cell>
          <cell r="H104">
            <v>1</v>
          </cell>
          <cell r="I104">
            <v>5</v>
          </cell>
          <cell r="J104">
            <v>6</v>
          </cell>
          <cell r="K104">
            <v>1</v>
          </cell>
          <cell r="L104">
            <v>2</v>
          </cell>
          <cell r="M104">
            <v>1</v>
          </cell>
          <cell r="N104">
            <v>2</v>
          </cell>
          <cell r="O104">
            <v>29</v>
          </cell>
          <cell r="P104">
            <v>29</v>
          </cell>
          <cell r="Q104">
            <v>29</v>
          </cell>
          <cell r="R104">
            <v>4</v>
          </cell>
          <cell r="S104">
            <v>29</v>
          </cell>
          <cell r="T104">
            <v>1</v>
          </cell>
          <cell r="U104">
            <v>29</v>
          </cell>
          <cell r="V104">
            <v>29</v>
          </cell>
          <cell r="W104">
            <v>2</v>
          </cell>
          <cell r="X104">
            <v>2</v>
          </cell>
          <cell r="Y104">
            <v>5</v>
          </cell>
        </row>
        <row r="105">
          <cell r="A105" t="str">
            <v>02442</v>
          </cell>
          <cell r="B105" t="str">
            <v>R-10</v>
          </cell>
          <cell r="C105" t="str">
            <v>02442</v>
          </cell>
          <cell r="D105">
            <v>31</v>
          </cell>
          <cell r="E105" t="str">
            <v>REAL</v>
          </cell>
          <cell r="F105">
            <v>1</v>
          </cell>
          <cell r="G105">
            <v>3</v>
          </cell>
          <cell r="H105">
            <v>1</v>
          </cell>
          <cell r="I105">
            <v>5</v>
          </cell>
          <cell r="J105">
            <v>6</v>
          </cell>
          <cell r="K105">
            <v>1</v>
          </cell>
          <cell r="L105">
            <v>2</v>
          </cell>
          <cell r="M105">
            <v>1</v>
          </cell>
          <cell r="N105">
            <v>2</v>
          </cell>
          <cell r="O105">
            <v>31</v>
          </cell>
          <cell r="P105">
            <v>31</v>
          </cell>
          <cell r="Q105">
            <v>31</v>
          </cell>
          <cell r="R105">
            <v>4</v>
          </cell>
          <cell r="S105">
            <v>31</v>
          </cell>
          <cell r="T105">
            <v>2</v>
          </cell>
          <cell r="U105">
            <v>31</v>
          </cell>
          <cell r="V105">
            <v>31</v>
          </cell>
          <cell r="W105">
            <v>2</v>
          </cell>
          <cell r="X105">
            <v>2</v>
          </cell>
          <cell r="Y105">
            <v>5</v>
          </cell>
        </row>
        <row r="106">
          <cell r="A106" t="str">
            <v>02443</v>
          </cell>
          <cell r="B106" t="str">
            <v>R-10</v>
          </cell>
          <cell r="C106" t="str">
            <v>02443</v>
          </cell>
          <cell r="D106">
            <v>8</v>
          </cell>
          <cell r="E106" t="str">
            <v>REAL</v>
          </cell>
          <cell r="F106">
            <v>1</v>
          </cell>
          <cell r="G106">
            <v>1</v>
          </cell>
          <cell r="H106">
            <v>1</v>
          </cell>
          <cell r="I106">
            <v>2</v>
          </cell>
          <cell r="J106">
            <v>2</v>
          </cell>
          <cell r="K106">
            <v>1</v>
          </cell>
          <cell r="L106">
            <v>1</v>
          </cell>
          <cell r="M106">
            <v>1</v>
          </cell>
          <cell r="N106">
            <v>1</v>
          </cell>
          <cell r="O106">
            <v>8</v>
          </cell>
          <cell r="P106">
            <v>8</v>
          </cell>
          <cell r="Q106">
            <v>8</v>
          </cell>
          <cell r="R106">
            <v>2</v>
          </cell>
          <cell r="S106">
            <v>8</v>
          </cell>
          <cell r="T106">
            <v>1</v>
          </cell>
          <cell r="U106">
            <v>8</v>
          </cell>
          <cell r="V106">
            <v>8</v>
          </cell>
          <cell r="W106">
            <v>1</v>
          </cell>
          <cell r="X106">
            <v>1</v>
          </cell>
          <cell r="Y106">
            <v>2</v>
          </cell>
        </row>
        <row r="107">
          <cell r="A107" t="str">
            <v>02445</v>
          </cell>
          <cell r="B107" t="str">
            <v>R-10</v>
          </cell>
          <cell r="C107" t="str">
            <v>02445</v>
          </cell>
          <cell r="D107">
            <v>11</v>
          </cell>
          <cell r="E107" t="str">
            <v>REAL</v>
          </cell>
          <cell r="F107">
            <v>1</v>
          </cell>
          <cell r="G107">
            <v>1</v>
          </cell>
          <cell r="H107">
            <v>1</v>
          </cell>
          <cell r="I107">
            <v>2</v>
          </cell>
          <cell r="J107">
            <v>3</v>
          </cell>
          <cell r="K107">
            <v>1</v>
          </cell>
          <cell r="L107">
            <v>1</v>
          </cell>
          <cell r="M107">
            <v>1</v>
          </cell>
          <cell r="N107">
            <v>1</v>
          </cell>
          <cell r="O107">
            <v>11</v>
          </cell>
          <cell r="P107">
            <v>11</v>
          </cell>
          <cell r="Q107">
            <v>11</v>
          </cell>
          <cell r="R107">
            <v>2</v>
          </cell>
          <cell r="S107">
            <v>11</v>
          </cell>
          <cell r="T107">
            <v>1</v>
          </cell>
          <cell r="U107">
            <v>11</v>
          </cell>
          <cell r="V107">
            <v>11</v>
          </cell>
          <cell r="W107">
            <v>1</v>
          </cell>
          <cell r="X107">
            <v>1</v>
          </cell>
          <cell r="Y107">
            <v>2</v>
          </cell>
        </row>
        <row r="108">
          <cell r="A108" t="str">
            <v>02428</v>
          </cell>
          <cell r="B108" t="str">
            <v>R-10</v>
          </cell>
          <cell r="C108" t="str">
            <v>02428</v>
          </cell>
          <cell r="D108">
            <v>5</v>
          </cell>
          <cell r="E108" t="str">
            <v>REAL</v>
          </cell>
          <cell r="F108">
            <v>1</v>
          </cell>
          <cell r="G108">
            <v>1</v>
          </cell>
          <cell r="H108">
            <v>1</v>
          </cell>
          <cell r="I108">
            <v>1</v>
          </cell>
          <cell r="J108">
            <v>1</v>
          </cell>
          <cell r="K108">
            <v>1</v>
          </cell>
          <cell r="L108">
            <v>1</v>
          </cell>
          <cell r="M108">
            <v>1</v>
          </cell>
          <cell r="N108">
            <v>1</v>
          </cell>
          <cell r="O108">
            <v>5</v>
          </cell>
          <cell r="P108">
            <v>5</v>
          </cell>
          <cell r="Q108">
            <v>5</v>
          </cell>
          <cell r="R108">
            <v>1</v>
          </cell>
          <cell r="S108">
            <v>5</v>
          </cell>
          <cell r="T108">
            <v>1</v>
          </cell>
          <cell r="U108">
            <v>5</v>
          </cell>
          <cell r="V108">
            <v>5</v>
          </cell>
          <cell r="W108">
            <v>1</v>
          </cell>
          <cell r="X108">
            <v>1</v>
          </cell>
          <cell r="Y108">
            <v>1</v>
          </cell>
        </row>
        <row r="109">
          <cell r="A109" t="str">
            <v>02441</v>
          </cell>
          <cell r="B109" t="str">
            <v>R-10</v>
          </cell>
          <cell r="C109" t="str">
            <v>02441</v>
          </cell>
          <cell r="D109">
            <v>11</v>
          </cell>
          <cell r="E109" t="str">
            <v>REAL</v>
          </cell>
          <cell r="F109">
            <v>1</v>
          </cell>
          <cell r="G109">
            <v>1</v>
          </cell>
          <cell r="H109">
            <v>1</v>
          </cell>
          <cell r="I109">
            <v>2</v>
          </cell>
          <cell r="J109">
            <v>3</v>
          </cell>
          <cell r="K109">
            <v>1</v>
          </cell>
          <cell r="L109">
            <v>1</v>
          </cell>
          <cell r="M109">
            <v>1</v>
          </cell>
          <cell r="N109">
            <v>1</v>
          </cell>
          <cell r="O109">
            <v>11</v>
          </cell>
          <cell r="P109">
            <v>11</v>
          </cell>
          <cell r="Q109">
            <v>11</v>
          </cell>
          <cell r="R109">
            <v>2</v>
          </cell>
          <cell r="S109">
            <v>11</v>
          </cell>
          <cell r="T109">
            <v>1</v>
          </cell>
          <cell r="U109">
            <v>11</v>
          </cell>
          <cell r="V109">
            <v>11</v>
          </cell>
          <cell r="W109">
            <v>1</v>
          </cell>
          <cell r="X109">
            <v>1</v>
          </cell>
          <cell r="Y109">
            <v>2</v>
          </cell>
        </row>
        <row r="110">
          <cell r="A110" t="str">
            <v>02444</v>
          </cell>
          <cell r="B110" t="str">
            <v>R-10</v>
          </cell>
          <cell r="C110" t="str">
            <v>02444</v>
          </cell>
          <cell r="D110">
            <v>8</v>
          </cell>
          <cell r="E110" t="str">
            <v>REAL</v>
          </cell>
          <cell r="F110">
            <v>1</v>
          </cell>
          <cell r="G110">
            <v>1</v>
          </cell>
          <cell r="H110">
            <v>1</v>
          </cell>
          <cell r="I110">
            <v>2</v>
          </cell>
          <cell r="J110">
            <v>2</v>
          </cell>
          <cell r="K110">
            <v>1</v>
          </cell>
          <cell r="L110">
            <v>1</v>
          </cell>
          <cell r="M110">
            <v>1</v>
          </cell>
          <cell r="N110">
            <v>1</v>
          </cell>
          <cell r="O110">
            <v>8</v>
          </cell>
          <cell r="P110">
            <v>8</v>
          </cell>
          <cell r="Q110">
            <v>8</v>
          </cell>
          <cell r="R110">
            <v>2</v>
          </cell>
          <cell r="S110">
            <v>8</v>
          </cell>
          <cell r="T110">
            <v>1</v>
          </cell>
          <cell r="U110">
            <v>8</v>
          </cell>
          <cell r="V110">
            <v>8</v>
          </cell>
          <cell r="W110">
            <v>1</v>
          </cell>
          <cell r="X110">
            <v>1</v>
          </cell>
          <cell r="Y110">
            <v>2</v>
          </cell>
        </row>
        <row r="111">
          <cell r="A111" t="str">
            <v>02498</v>
          </cell>
          <cell r="B111" t="str">
            <v>R-10</v>
          </cell>
          <cell r="C111" t="str">
            <v>02498</v>
          </cell>
          <cell r="D111">
            <v>11</v>
          </cell>
          <cell r="E111" t="str">
            <v>REAL</v>
          </cell>
          <cell r="F111">
            <v>1</v>
          </cell>
          <cell r="G111">
            <v>1</v>
          </cell>
          <cell r="H111">
            <v>1</v>
          </cell>
          <cell r="I111">
            <v>2</v>
          </cell>
          <cell r="J111">
            <v>3</v>
          </cell>
          <cell r="K111">
            <v>1</v>
          </cell>
          <cell r="L111">
            <v>1</v>
          </cell>
          <cell r="M111">
            <v>1</v>
          </cell>
          <cell r="N111">
            <v>1</v>
          </cell>
          <cell r="O111">
            <v>11</v>
          </cell>
          <cell r="P111">
            <v>11</v>
          </cell>
          <cell r="Q111">
            <v>11</v>
          </cell>
          <cell r="R111">
            <v>2</v>
          </cell>
          <cell r="S111">
            <v>11</v>
          </cell>
          <cell r="T111">
            <v>1</v>
          </cell>
          <cell r="U111">
            <v>11</v>
          </cell>
          <cell r="V111">
            <v>11</v>
          </cell>
          <cell r="W111">
            <v>1</v>
          </cell>
          <cell r="X111">
            <v>1</v>
          </cell>
          <cell r="Y111">
            <v>2</v>
          </cell>
        </row>
        <row r="112">
          <cell r="A112" t="str">
            <v xml:space="preserve">TOTAL </v>
          </cell>
          <cell r="B112" t="str">
            <v>R-10</v>
          </cell>
          <cell r="C112">
            <v>0</v>
          </cell>
          <cell r="D112">
            <v>802</v>
          </cell>
          <cell r="E112">
            <v>0</v>
          </cell>
          <cell r="F112">
            <v>13</v>
          </cell>
          <cell r="G112">
            <v>59</v>
          </cell>
          <cell r="H112">
            <v>19</v>
          </cell>
          <cell r="I112">
            <v>127</v>
          </cell>
          <cell r="J112">
            <v>155</v>
          </cell>
          <cell r="K112">
            <v>26</v>
          </cell>
          <cell r="L112">
            <v>51</v>
          </cell>
          <cell r="M112">
            <v>19</v>
          </cell>
          <cell r="N112">
            <v>44</v>
          </cell>
          <cell r="O112">
            <v>802</v>
          </cell>
          <cell r="P112">
            <v>802</v>
          </cell>
          <cell r="Q112">
            <v>802</v>
          </cell>
          <cell r="R112">
            <v>109</v>
          </cell>
          <cell r="S112">
            <v>802</v>
          </cell>
          <cell r="T112">
            <v>34</v>
          </cell>
          <cell r="U112">
            <v>802</v>
          </cell>
          <cell r="V112">
            <v>802</v>
          </cell>
          <cell r="W112">
            <v>51</v>
          </cell>
          <cell r="X112">
            <v>39</v>
          </cell>
          <cell r="Y112">
            <v>122</v>
          </cell>
        </row>
        <row r="113">
          <cell r="A113">
            <v>0</v>
          </cell>
          <cell r="B113">
            <v>0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A114">
            <v>0</v>
          </cell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A115">
            <v>0</v>
          </cell>
          <cell r="B115">
            <v>0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A116" t="str">
            <v>CODIGO CENTRO</v>
          </cell>
          <cell r="B116" t="str">
            <v>CODIGO LOTE</v>
          </cell>
          <cell r="C116" t="str">
            <v>CODIGO CENTRO</v>
          </cell>
          <cell r="D116" t="str">
            <v>TOTAL RACIONES</v>
          </cell>
          <cell r="E116" t="str">
            <v>MODALIDAD SERVICIO</v>
          </cell>
          <cell r="F116" t="str">
            <v xml:space="preserve">CANTIDAD DE CENTROS </v>
          </cell>
          <cell r="G116" t="str">
            <v>ACEITE VEGETAL</v>
          </cell>
          <cell r="H116" t="str">
            <v>AJÍES</v>
          </cell>
          <cell r="I116" t="str">
            <v>ATÚN ENLATADO EN ACEITE VEGETAL</v>
          </cell>
          <cell r="J116" t="str">
            <v>AVENA</v>
          </cell>
          <cell r="K116" t="str">
            <v xml:space="preserve">AZÚCAR CREMA </v>
          </cell>
          <cell r="L116" t="str">
            <v>BACALAO</v>
          </cell>
          <cell r="M116" t="str">
            <v>CANELA</v>
          </cell>
          <cell r="N116" t="str">
            <v xml:space="preserve">CEBOLLA </v>
          </cell>
          <cell r="O116" t="str">
            <v>GALLETA SALADA</v>
          </cell>
          <cell r="P116" t="str">
            <v>GUINEO MADURO</v>
          </cell>
          <cell r="Q116" t="str">
            <v xml:space="preserve">GUINEOS VERDES </v>
          </cell>
          <cell r="R116" t="str">
            <v xml:space="preserve">HARINA DE MAÍZ </v>
          </cell>
          <cell r="S116" t="str">
            <v>HUEVO</v>
          </cell>
          <cell r="T116" t="str">
            <v>MANTEQUILLA</v>
          </cell>
          <cell r="U116" t="str">
            <v>PAN</v>
          </cell>
          <cell r="V116" t="str">
            <v>PLÁTANO VERDE</v>
          </cell>
          <cell r="W116" t="str">
            <v>QUESO CHEDDAR</v>
          </cell>
          <cell r="X116" t="str">
            <v xml:space="preserve">SAL YODADA </v>
          </cell>
          <cell r="Y116" t="str">
            <v>TOMATE</v>
          </cell>
        </row>
        <row r="117">
          <cell r="A117" t="str">
            <v>02476</v>
          </cell>
          <cell r="B117" t="str">
            <v>R-11</v>
          </cell>
          <cell r="C117" t="str">
            <v>02476</v>
          </cell>
          <cell r="D117">
            <v>294</v>
          </cell>
          <cell r="E117" t="str">
            <v>REAL</v>
          </cell>
          <cell r="F117">
            <v>1</v>
          </cell>
          <cell r="G117">
            <v>20</v>
          </cell>
          <cell r="H117">
            <v>4</v>
          </cell>
          <cell r="I117">
            <v>45</v>
          </cell>
          <cell r="J117">
            <v>54</v>
          </cell>
          <cell r="K117">
            <v>7</v>
          </cell>
          <cell r="L117">
            <v>17</v>
          </cell>
          <cell r="M117">
            <v>4</v>
          </cell>
          <cell r="N117">
            <v>13</v>
          </cell>
          <cell r="O117">
            <v>294</v>
          </cell>
          <cell r="P117">
            <v>294</v>
          </cell>
          <cell r="Q117">
            <v>294</v>
          </cell>
          <cell r="R117">
            <v>37</v>
          </cell>
          <cell r="S117">
            <v>294</v>
          </cell>
          <cell r="T117">
            <v>10</v>
          </cell>
          <cell r="U117">
            <v>294</v>
          </cell>
          <cell r="V117">
            <v>294</v>
          </cell>
          <cell r="W117">
            <v>17</v>
          </cell>
          <cell r="X117">
            <v>12</v>
          </cell>
          <cell r="Y117">
            <v>43</v>
          </cell>
        </row>
        <row r="118">
          <cell r="A118" t="str">
            <v>00447</v>
          </cell>
          <cell r="B118" t="str">
            <v>R-11</v>
          </cell>
          <cell r="C118" t="str">
            <v>00447</v>
          </cell>
          <cell r="D118">
            <v>112</v>
          </cell>
          <cell r="E118" t="str">
            <v>REAL</v>
          </cell>
          <cell r="F118">
            <v>1</v>
          </cell>
          <cell r="G118">
            <v>8</v>
          </cell>
          <cell r="H118">
            <v>2</v>
          </cell>
          <cell r="I118">
            <v>17</v>
          </cell>
          <cell r="J118">
            <v>21</v>
          </cell>
          <cell r="K118">
            <v>0</v>
          </cell>
          <cell r="L118">
            <v>7</v>
          </cell>
          <cell r="M118">
            <v>2</v>
          </cell>
          <cell r="N118">
            <v>5</v>
          </cell>
          <cell r="O118">
            <v>112</v>
          </cell>
          <cell r="P118">
            <v>112</v>
          </cell>
          <cell r="Q118">
            <v>112</v>
          </cell>
          <cell r="R118">
            <v>15</v>
          </cell>
          <cell r="S118">
            <v>112</v>
          </cell>
          <cell r="T118">
            <v>4</v>
          </cell>
          <cell r="U118">
            <v>112</v>
          </cell>
          <cell r="V118">
            <v>112</v>
          </cell>
          <cell r="W118">
            <v>7</v>
          </cell>
          <cell r="X118">
            <v>5</v>
          </cell>
          <cell r="Y118">
            <v>17</v>
          </cell>
        </row>
        <row r="119">
          <cell r="A119" t="str">
            <v>02466</v>
          </cell>
          <cell r="B119" t="str">
            <v>R-11</v>
          </cell>
          <cell r="C119" t="str">
            <v>02466</v>
          </cell>
          <cell r="D119">
            <v>19</v>
          </cell>
          <cell r="E119" t="str">
            <v>REAL</v>
          </cell>
          <cell r="F119">
            <v>1</v>
          </cell>
          <cell r="G119">
            <v>2</v>
          </cell>
          <cell r="H119">
            <v>1</v>
          </cell>
          <cell r="I119">
            <v>3</v>
          </cell>
          <cell r="J119">
            <v>4</v>
          </cell>
          <cell r="K119">
            <v>1</v>
          </cell>
          <cell r="L119">
            <v>2</v>
          </cell>
          <cell r="M119">
            <v>1</v>
          </cell>
          <cell r="N119">
            <v>1</v>
          </cell>
          <cell r="O119">
            <v>19</v>
          </cell>
          <cell r="P119">
            <v>19</v>
          </cell>
          <cell r="Q119">
            <v>19</v>
          </cell>
          <cell r="R119">
            <v>3</v>
          </cell>
          <cell r="S119">
            <v>19</v>
          </cell>
          <cell r="T119">
            <v>1</v>
          </cell>
          <cell r="U119">
            <v>19</v>
          </cell>
          <cell r="V119">
            <v>19</v>
          </cell>
          <cell r="W119">
            <v>2</v>
          </cell>
          <cell r="X119">
            <v>1</v>
          </cell>
          <cell r="Y119">
            <v>3</v>
          </cell>
        </row>
        <row r="120">
          <cell r="A120" t="str">
            <v>07503</v>
          </cell>
          <cell r="B120" t="str">
            <v>R-11</v>
          </cell>
          <cell r="C120" t="str">
            <v>07503</v>
          </cell>
          <cell r="D120">
            <v>83</v>
          </cell>
          <cell r="E120" t="str">
            <v>REAL</v>
          </cell>
          <cell r="F120">
            <v>1</v>
          </cell>
          <cell r="G120">
            <v>6</v>
          </cell>
          <cell r="H120">
            <v>1</v>
          </cell>
          <cell r="I120">
            <v>13</v>
          </cell>
          <cell r="J120">
            <v>16</v>
          </cell>
          <cell r="K120">
            <v>2</v>
          </cell>
          <cell r="L120">
            <v>5</v>
          </cell>
          <cell r="M120">
            <v>1</v>
          </cell>
          <cell r="N120">
            <v>4</v>
          </cell>
          <cell r="O120">
            <v>83</v>
          </cell>
          <cell r="P120">
            <v>83</v>
          </cell>
          <cell r="Q120">
            <v>83</v>
          </cell>
          <cell r="R120">
            <v>11</v>
          </cell>
          <cell r="S120">
            <v>83</v>
          </cell>
          <cell r="T120">
            <v>3</v>
          </cell>
          <cell r="U120">
            <v>83</v>
          </cell>
          <cell r="V120">
            <v>83</v>
          </cell>
          <cell r="W120">
            <v>5</v>
          </cell>
          <cell r="X120">
            <v>4</v>
          </cell>
          <cell r="Y120">
            <v>12</v>
          </cell>
        </row>
        <row r="121">
          <cell r="A121" t="str">
            <v>02450</v>
          </cell>
          <cell r="B121" t="str">
            <v>R-11</v>
          </cell>
          <cell r="C121" t="str">
            <v>02450</v>
          </cell>
          <cell r="D121">
            <v>39</v>
          </cell>
          <cell r="E121" t="str">
            <v>REAL</v>
          </cell>
          <cell r="F121">
            <v>1</v>
          </cell>
          <cell r="G121">
            <v>3</v>
          </cell>
          <cell r="H121">
            <v>1</v>
          </cell>
          <cell r="I121">
            <v>6</v>
          </cell>
          <cell r="J121">
            <v>8</v>
          </cell>
          <cell r="K121">
            <v>1</v>
          </cell>
          <cell r="L121">
            <v>3</v>
          </cell>
          <cell r="M121">
            <v>1</v>
          </cell>
          <cell r="N121">
            <v>2</v>
          </cell>
          <cell r="O121">
            <v>39</v>
          </cell>
          <cell r="P121">
            <v>39</v>
          </cell>
          <cell r="Q121">
            <v>39</v>
          </cell>
          <cell r="R121">
            <v>5</v>
          </cell>
          <cell r="S121">
            <v>39</v>
          </cell>
          <cell r="T121">
            <v>2</v>
          </cell>
          <cell r="U121">
            <v>39</v>
          </cell>
          <cell r="V121">
            <v>39</v>
          </cell>
          <cell r="W121">
            <v>3</v>
          </cell>
          <cell r="X121">
            <v>2</v>
          </cell>
          <cell r="Y121">
            <v>6</v>
          </cell>
        </row>
        <row r="122">
          <cell r="A122" t="str">
            <v>02424</v>
          </cell>
          <cell r="B122" t="str">
            <v>R-11</v>
          </cell>
          <cell r="C122" t="str">
            <v>02424</v>
          </cell>
          <cell r="D122">
            <v>23</v>
          </cell>
          <cell r="E122" t="str">
            <v>REAL</v>
          </cell>
          <cell r="F122">
            <v>1</v>
          </cell>
          <cell r="G122">
            <v>2</v>
          </cell>
          <cell r="H122">
            <v>1</v>
          </cell>
          <cell r="I122">
            <v>4</v>
          </cell>
          <cell r="J122">
            <v>5</v>
          </cell>
          <cell r="K122">
            <v>1</v>
          </cell>
          <cell r="L122">
            <v>2</v>
          </cell>
          <cell r="M122">
            <v>1</v>
          </cell>
          <cell r="N122">
            <v>2</v>
          </cell>
          <cell r="O122">
            <v>23</v>
          </cell>
          <cell r="P122">
            <v>23</v>
          </cell>
          <cell r="Q122">
            <v>23</v>
          </cell>
          <cell r="R122">
            <v>3</v>
          </cell>
          <cell r="S122">
            <v>23</v>
          </cell>
          <cell r="T122">
            <v>1</v>
          </cell>
          <cell r="U122">
            <v>23</v>
          </cell>
          <cell r="V122">
            <v>23</v>
          </cell>
          <cell r="W122">
            <v>2</v>
          </cell>
          <cell r="X122">
            <v>1</v>
          </cell>
          <cell r="Y122">
            <v>4</v>
          </cell>
        </row>
        <row r="123">
          <cell r="A123" t="str">
            <v>02467</v>
          </cell>
          <cell r="B123" t="str">
            <v>R-11</v>
          </cell>
          <cell r="C123" t="str">
            <v>02467</v>
          </cell>
          <cell r="D123">
            <v>18</v>
          </cell>
          <cell r="E123" t="str">
            <v>REAL</v>
          </cell>
          <cell r="F123">
            <v>1</v>
          </cell>
          <cell r="G123">
            <v>2</v>
          </cell>
          <cell r="H123">
            <v>1</v>
          </cell>
          <cell r="I123">
            <v>3</v>
          </cell>
          <cell r="J123">
            <v>4</v>
          </cell>
          <cell r="K123">
            <v>1</v>
          </cell>
          <cell r="L123">
            <v>1</v>
          </cell>
          <cell r="M123">
            <v>1</v>
          </cell>
          <cell r="N123">
            <v>1</v>
          </cell>
          <cell r="O123">
            <v>18</v>
          </cell>
          <cell r="P123">
            <v>18</v>
          </cell>
          <cell r="Q123">
            <v>18</v>
          </cell>
          <cell r="R123">
            <v>3</v>
          </cell>
          <cell r="S123">
            <v>18</v>
          </cell>
          <cell r="T123">
            <v>1</v>
          </cell>
          <cell r="U123">
            <v>18</v>
          </cell>
          <cell r="V123">
            <v>18</v>
          </cell>
          <cell r="W123">
            <v>1</v>
          </cell>
          <cell r="X123">
            <v>1</v>
          </cell>
          <cell r="Y123">
            <v>3</v>
          </cell>
        </row>
        <row r="124">
          <cell r="A124" t="str">
            <v>04838</v>
          </cell>
          <cell r="B124" t="str">
            <v>R-11</v>
          </cell>
          <cell r="C124" t="str">
            <v>04838</v>
          </cell>
          <cell r="D124">
            <v>35</v>
          </cell>
          <cell r="E124" t="str">
            <v>REAL</v>
          </cell>
          <cell r="F124">
            <v>1</v>
          </cell>
          <cell r="G124">
            <v>3</v>
          </cell>
          <cell r="H124">
            <v>1</v>
          </cell>
          <cell r="I124">
            <v>6</v>
          </cell>
          <cell r="J124">
            <v>7</v>
          </cell>
          <cell r="K124">
            <v>1</v>
          </cell>
          <cell r="L124">
            <v>2</v>
          </cell>
          <cell r="M124">
            <v>1</v>
          </cell>
          <cell r="N124">
            <v>2</v>
          </cell>
          <cell r="O124">
            <v>35</v>
          </cell>
          <cell r="P124">
            <v>35</v>
          </cell>
          <cell r="Q124">
            <v>35</v>
          </cell>
          <cell r="R124">
            <v>5</v>
          </cell>
          <cell r="S124">
            <v>35</v>
          </cell>
          <cell r="T124">
            <v>2</v>
          </cell>
          <cell r="U124">
            <v>35</v>
          </cell>
          <cell r="V124">
            <v>35</v>
          </cell>
          <cell r="W124">
            <v>2</v>
          </cell>
          <cell r="X124">
            <v>2</v>
          </cell>
          <cell r="Y124">
            <v>6</v>
          </cell>
        </row>
        <row r="125">
          <cell r="A125" t="str">
            <v>02465</v>
          </cell>
          <cell r="B125" t="str">
            <v>R-11</v>
          </cell>
          <cell r="C125" t="str">
            <v>02465</v>
          </cell>
          <cell r="D125">
            <v>31</v>
          </cell>
          <cell r="E125" t="str">
            <v>REAL</v>
          </cell>
          <cell r="F125">
            <v>1</v>
          </cell>
          <cell r="G125">
            <v>3</v>
          </cell>
          <cell r="H125">
            <v>1</v>
          </cell>
          <cell r="I125">
            <v>5</v>
          </cell>
          <cell r="J125">
            <v>6</v>
          </cell>
          <cell r="K125">
            <v>1</v>
          </cell>
          <cell r="L125">
            <v>2</v>
          </cell>
          <cell r="M125">
            <v>1</v>
          </cell>
          <cell r="N125">
            <v>2</v>
          </cell>
          <cell r="O125">
            <v>31</v>
          </cell>
          <cell r="P125">
            <v>31</v>
          </cell>
          <cell r="Q125">
            <v>31</v>
          </cell>
          <cell r="R125">
            <v>4</v>
          </cell>
          <cell r="S125">
            <v>31</v>
          </cell>
          <cell r="T125">
            <v>2</v>
          </cell>
          <cell r="U125">
            <v>31</v>
          </cell>
          <cell r="V125">
            <v>31</v>
          </cell>
          <cell r="W125">
            <v>2</v>
          </cell>
          <cell r="X125">
            <v>2</v>
          </cell>
          <cell r="Y125">
            <v>5</v>
          </cell>
        </row>
        <row r="126">
          <cell r="A126" t="str">
            <v>02435</v>
          </cell>
          <cell r="B126" t="str">
            <v>R-11</v>
          </cell>
          <cell r="C126" t="str">
            <v>02435</v>
          </cell>
          <cell r="D126">
            <v>12</v>
          </cell>
          <cell r="E126" t="str">
            <v>REAL</v>
          </cell>
          <cell r="F126">
            <v>1</v>
          </cell>
          <cell r="G126">
            <v>1</v>
          </cell>
          <cell r="H126">
            <v>1</v>
          </cell>
          <cell r="I126">
            <v>2</v>
          </cell>
          <cell r="J126">
            <v>3</v>
          </cell>
          <cell r="K126">
            <v>1</v>
          </cell>
          <cell r="L126">
            <v>1</v>
          </cell>
          <cell r="M126">
            <v>1</v>
          </cell>
          <cell r="N126">
            <v>1</v>
          </cell>
          <cell r="O126">
            <v>12</v>
          </cell>
          <cell r="P126">
            <v>12</v>
          </cell>
          <cell r="Q126">
            <v>12</v>
          </cell>
          <cell r="R126">
            <v>2</v>
          </cell>
          <cell r="S126">
            <v>12</v>
          </cell>
          <cell r="T126">
            <v>1</v>
          </cell>
          <cell r="U126">
            <v>12</v>
          </cell>
          <cell r="V126">
            <v>12</v>
          </cell>
          <cell r="W126">
            <v>1</v>
          </cell>
          <cell r="X126">
            <v>1</v>
          </cell>
          <cell r="Y126">
            <v>2</v>
          </cell>
        </row>
        <row r="127">
          <cell r="A127" t="str">
            <v>02468</v>
          </cell>
          <cell r="B127" t="str">
            <v>R-11</v>
          </cell>
          <cell r="C127" t="str">
            <v>02468</v>
          </cell>
          <cell r="D127">
            <v>7</v>
          </cell>
          <cell r="E127" t="str">
            <v>REAL</v>
          </cell>
          <cell r="F127">
            <v>1</v>
          </cell>
          <cell r="G127">
            <v>1</v>
          </cell>
          <cell r="H127">
            <v>1</v>
          </cell>
          <cell r="I127">
            <v>2</v>
          </cell>
          <cell r="J127">
            <v>2</v>
          </cell>
          <cell r="K127">
            <v>1</v>
          </cell>
          <cell r="L127">
            <v>1</v>
          </cell>
          <cell r="M127">
            <v>1</v>
          </cell>
          <cell r="N127">
            <v>1</v>
          </cell>
          <cell r="O127">
            <v>7</v>
          </cell>
          <cell r="P127">
            <v>7</v>
          </cell>
          <cell r="Q127">
            <v>7</v>
          </cell>
          <cell r="R127">
            <v>1</v>
          </cell>
          <cell r="S127">
            <v>7</v>
          </cell>
          <cell r="T127">
            <v>1</v>
          </cell>
          <cell r="U127">
            <v>7</v>
          </cell>
          <cell r="V127">
            <v>7</v>
          </cell>
          <cell r="W127">
            <v>1</v>
          </cell>
          <cell r="X127">
            <v>1</v>
          </cell>
          <cell r="Y127">
            <v>2</v>
          </cell>
        </row>
        <row r="128">
          <cell r="A128" t="str">
            <v>07520</v>
          </cell>
          <cell r="B128" t="str">
            <v>R-11</v>
          </cell>
          <cell r="C128" t="str">
            <v>07520</v>
          </cell>
          <cell r="D128">
            <v>136</v>
          </cell>
          <cell r="E128" t="str">
            <v>REAL</v>
          </cell>
          <cell r="F128">
            <v>1</v>
          </cell>
          <cell r="G128">
            <v>9</v>
          </cell>
          <cell r="H128">
            <v>2</v>
          </cell>
          <cell r="I128">
            <v>21</v>
          </cell>
          <cell r="J128">
            <v>25</v>
          </cell>
          <cell r="K128">
            <v>3</v>
          </cell>
          <cell r="L128">
            <v>8</v>
          </cell>
          <cell r="M128">
            <v>2</v>
          </cell>
          <cell r="N128">
            <v>6</v>
          </cell>
          <cell r="O128">
            <v>136</v>
          </cell>
          <cell r="P128">
            <v>136</v>
          </cell>
          <cell r="Q128">
            <v>136</v>
          </cell>
          <cell r="R128">
            <v>18</v>
          </cell>
          <cell r="S128">
            <v>136</v>
          </cell>
          <cell r="T128">
            <v>5</v>
          </cell>
          <cell r="U128">
            <v>136</v>
          </cell>
          <cell r="V128">
            <v>136</v>
          </cell>
          <cell r="W128">
            <v>8</v>
          </cell>
          <cell r="X128">
            <v>6</v>
          </cell>
          <cell r="Y128">
            <v>20</v>
          </cell>
        </row>
        <row r="129">
          <cell r="A129" t="str">
            <v>02469</v>
          </cell>
          <cell r="B129" t="str">
            <v>R-11</v>
          </cell>
          <cell r="C129" t="str">
            <v>02469</v>
          </cell>
          <cell r="D129">
            <v>15</v>
          </cell>
          <cell r="E129" t="str">
            <v>REAL</v>
          </cell>
          <cell r="F129">
            <v>1</v>
          </cell>
          <cell r="G129">
            <v>1</v>
          </cell>
          <cell r="H129">
            <v>1</v>
          </cell>
          <cell r="I129">
            <v>3</v>
          </cell>
          <cell r="J129">
            <v>3</v>
          </cell>
          <cell r="K129">
            <v>1</v>
          </cell>
          <cell r="L129">
            <v>1</v>
          </cell>
          <cell r="M129">
            <v>1</v>
          </cell>
          <cell r="N129">
            <v>1</v>
          </cell>
          <cell r="O129">
            <v>15</v>
          </cell>
          <cell r="P129">
            <v>15</v>
          </cell>
          <cell r="Q129">
            <v>15</v>
          </cell>
          <cell r="R129">
            <v>2</v>
          </cell>
          <cell r="S129">
            <v>15</v>
          </cell>
          <cell r="T129">
            <v>1</v>
          </cell>
          <cell r="U129">
            <v>15</v>
          </cell>
          <cell r="V129">
            <v>15</v>
          </cell>
          <cell r="W129">
            <v>1</v>
          </cell>
          <cell r="X129">
            <v>1</v>
          </cell>
          <cell r="Y129">
            <v>3</v>
          </cell>
        </row>
        <row r="130">
          <cell r="A130" t="str">
            <v>02499</v>
          </cell>
          <cell r="B130" t="str">
            <v>R-11</v>
          </cell>
          <cell r="C130" t="str">
            <v>02499</v>
          </cell>
          <cell r="D130">
            <v>17</v>
          </cell>
          <cell r="E130" t="str">
            <v>REAL</v>
          </cell>
          <cell r="F130">
            <v>1</v>
          </cell>
          <cell r="G130">
            <v>2</v>
          </cell>
          <cell r="H130">
            <v>1</v>
          </cell>
          <cell r="I130">
            <v>3</v>
          </cell>
          <cell r="J130">
            <v>4</v>
          </cell>
          <cell r="K130">
            <v>1</v>
          </cell>
          <cell r="L130">
            <v>1</v>
          </cell>
          <cell r="M130">
            <v>1</v>
          </cell>
          <cell r="N130">
            <v>1</v>
          </cell>
          <cell r="O130">
            <v>17</v>
          </cell>
          <cell r="P130">
            <v>17</v>
          </cell>
          <cell r="Q130">
            <v>17</v>
          </cell>
          <cell r="R130">
            <v>3</v>
          </cell>
          <cell r="S130">
            <v>17</v>
          </cell>
          <cell r="T130">
            <v>1</v>
          </cell>
          <cell r="U130">
            <v>17</v>
          </cell>
          <cell r="V130">
            <v>17</v>
          </cell>
          <cell r="W130">
            <v>1</v>
          </cell>
          <cell r="X130">
            <v>1</v>
          </cell>
          <cell r="Y130">
            <v>3</v>
          </cell>
        </row>
        <row r="131">
          <cell r="A131" t="str">
            <v>02464</v>
          </cell>
          <cell r="B131" t="str">
            <v>R-11</v>
          </cell>
          <cell r="C131" t="str">
            <v>02464</v>
          </cell>
          <cell r="D131">
            <v>5</v>
          </cell>
          <cell r="E131" t="str">
            <v>REAL</v>
          </cell>
          <cell r="F131">
            <v>1</v>
          </cell>
          <cell r="G131">
            <v>1</v>
          </cell>
          <cell r="H131">
            <v>1</v>
          </cell>
          <cell r="I131">
            <v>1</v>
          </cell>
          <cell r="J131">
            <v>1</v>
          </cell>
          <cell r="K131">
            <v>1</v>
          </cell>
          <cell r="L131">
            <v>1</v>
          </cell>
          <cell r="M131">
            <v>1</v>
          </cell>
          <cell r="N131">
            <v>1</v>
          </cell>
          <cell r="O131">
            <v>5</v>
          </cell>
          <cell r="P131">
            <v>5</v>
          </cell>
          <cell r="Q131">
            <v>5</v>
          </cell>
          <cell r="R131">
            <v>1</v>
          </cell>
          <cell r="S131">
            <v>5</v>
          </cell>
          <cell r="T131">
            <v>1</v>
          </cell>
          <cell r="U131">
            <v>5</v>
          </cell>
          <cell r="V131">
            <v>5</v>
          </cell>
          <cell r="W131">
            <v>1</v>
          </cell>
          <cell r="X131">
            <v>1</v>
          </cell>
          <cell r="Y131">
            <v>1</v>
          </cell>
        </row>
        <row r="132">
          <cell r="A132" t="str">
            <v>07504</v>
          </cell>
          <cell r="B132" t="str">
            <v>R-11</v>
          </cell>
          <cell r="C132" t="str">
            <v>07504</v>
          </cell>
          <cell r="D132">
            <v>9</v>
          </cell>
          <cell r="E132" t="str">
            <v>REAL</v>
          </cell>
          <cell r="F132">
            <v>1</v>
          </cell>
          <cell r="G132">
            <v>1</v>
          </cell>
          <cell r="H132">
            <v>1</v>
          </cell>
          <cell r="I132">
            <v>2</v>
          </cell>
          <cell r="J132">
            <v>2</v>
          </cell>
          <cell r="K132">
            <v>1</v>
          </cell>
          <cell r="L132">
            <v>1</v>
          </cell>
          <cell r="M132">
            <v>1</v>
          </cell>
          <cell r="N132">
            <v>1</v>
          </cell>
          <cell r="O132">
            <v>9</v>
          </cell>
          <cell r="P132">
            <v>9</v>
          </cell>
          <cell r="Q132">
            <v>9</v>
          </cell>
          <cell r="R132">
            <v>2</v>
          </cell>
          <cell r="S132">
            <v>9</v>
          </cell>
          <cell r="T132">
            <v>1</v>
          </cell>
          <cell r="U132">
            <v>9</v>
          </cell>
          <cell r="V132">
            <v>9</v>
          </cell>
          <cell r="W132">
            <v>1</v>
          </cell>
          <cell r="X132">
            <v>1</v>
          </cell>
          <cell r="Y132">
            <v>2</v>
          </cell>
        </row>
        <row r="133">
          <cell r="A133" t="str">
            <v>02448</v>
          </cell>
          <cell r="B133" t="str">
            <v>R-11</v>
          </cell>
          <cell r="C133" t="str">
            <v>02448</v>
          </cell>
          <cell r="D133">
            <v>15</v>
          </cell>
          <cell r="E133" t="str">
            <v>REAL</v>
          </cell>
          <cell r="F133">
            <v>1</v>
          </cell>
          <cell r="G133">
            <v>1</v>
          </cell>
          <cell r="H133">
            <v>1</v>
          </cell>
          <cell r="I133">
            <v>3</v>
          </cell>
          <cell r="J133">
            <v>3</v>
          </cell>
          <cell r="K133">
            <v>1</v>
          </cell>
          <cell r="L133">
            <v>1</v>
          </cell>
          <cell r="M133">
            <v>1</v>
          </cell>
          <cell r="N133">
            <v>1</v>
          </cell>
          <cell r="O133">
            <v>15</v>
          </cell>
          <cell r="P133">
            <v>15</v>
          </cell>
          <cell r="Q133">
            <v>15</v>
          </cell>
          <cell r="R133">
            <v>2</v>
          </cell>
          <cell r="S133">
            <v>15</v>
          </cell>
          <cell r="T133">
            <v>1</v>
          </cell>
          <cell r="U133">
            <v>15</v>
          </cell>
          <cell r="V133">
            <v>15</v>
          </cell>
          <cell r="W133">
            <v>1</v>
          </cell>
          <cell r="X133">
            <v>1</v>
          </cell>
          <cell r="Y133">
            <v>3</v>
          </cell>
        </row>
        <row r="134">
          <cell r="A134" t="str">
            <v>02438</v>
          </cell>
          <cell r="B134" t="str">
            <v>R-11</v>
          </cell>
          <cell r="C134" t="str">
            <v>02438</v>
          </cell>
          <cell r="D134">
            <v>9</v>
          </cell>
          <cell r="E134" t="str">
            <v>REAL</v>
          </cell>
          <cell r="F134">
            <v>1</v>
          </cell>
          <cell r="G134">
            <v>1</v>
          </cell>
          <cell r="H134">
            <v>1</v>
          </cell>
          <cell r="I134">
            <v>2</v>
          </cell>
          <cell r="J134">
            <v>2</v>
          </cell>
          <cell r="K134">
            <v>1</v>
          </cell>
          <cell r="L134">
            <v>1</v>
          </cell>
          <cell r="M134">
            <v>1</v>
          </cell>
          <cell r="N134">
            <v>1</v>
          </cell>
          <cell r="O134">
            <v>9</v>
          </cell>
          <cell r="P134">
            <v>9</v>
          </cell>
          <cell r="Q134">
            <v>9</v>
          </cell>
          <cell r="R134">
            <v>2</v>
          </cell>
          <cell r="S134">
            <v>9</v>
          </cell>
          <cell r="T134">
            <v>1</v>
          </cell>
          <cell r="U134">
            <v>9</v>
          </cell>
          <cell r="V134">
            <v>9</v>
          </cell>
          <cell r="W134">
            <v>1</v>
          </cell>
          <cell r="X134">
            <v>1</v>
          </cell>
          <cell r="Y134">
            <v>2</v>
          </cell>
        </row>
        <row r="135">
          <cell r="A135" t="str">
            <v>02456</v>
          </cell>
          <cell r="B135" t="str">
            <v>R-11</v>
          </cell>
          <cell r="C135" t="str">
            <v>02456</v>
          </cell>
          <cell r="D135">
            <v>6</v>
          </cell>
          <cell r="E135" t="str">
            <v>REAL</v>
          </cell>
          <cell r="F135">
            <v>1</v>
          </cell>
          <cell r="G135">
            <v>1</v>
          </cell>
          <cell r="H135">
            <v>1</v>
          </cell>
          <cell r="I135">
            <v>1</v>
          </cell>
          <cell r="J135">
            <v>2</v>
          </cell>
          <cell r="K135">
            <v>1</v>
          </cell>
          <cell r="L135">
            <v>1</v>
          </cell>
          <cell r="M135">
            <v>1</v>
          </cell>
          <cell r="N135">
            <v>1</v>
          </cell>
          <cell r="O135">
            <v>6</v>
          </cell>
          <cell r="P135">
            <v>6</v>
          </cell>
          <cell r="Q135">
            <v>6</v>
          </cell>
          <cell r="R135">
            <v>1</v>
          </cell>
          <cell r="S135">
            <v>6</v>
          </cell>
          <cell r="T135">
            <v>1</v>
          </cell>
          <cell r="U135">
            <v>6</v>
          </cell>
          <cell r="V135">
            <v>6</v>
          </cell>
          <cell r="W135">
            <v>1</v>
          </cell>
          <cell r="X135">
            <v>1</v>
          </cell>
          <cell r="Y135">
            <v>1</v>
          </cell>
        </row>
        <row r="136">
          <cell r="A136" t="str">
            <v>02458</v>
          </cell>
          <cell r="B136" t="str">
            <v>R-11</v>
          </cell>
          <cell r="C136" t="str">
            <v>02458</v>
          </cell>
          <cell r="D136">
            <v>10</v>
          </cell>
          <cell r="E136" t="str">
            <v>REAL</v>
          </cell>
          <cell r="F136">
            <v>1</v>
          </cell>
          <cell r="G136">
            <v>1</v>
          </cell>
          <cell r="H136">
            <v>1</v>
          </cell>
          <cell r="I136">
            <v>2</v>
          </cell>
          <cell r="J136">
            <v>2</v>
          </cell>
          <cell r="K136">
            <v>1</v>
          </cell>
          <cell r="L136">
            <v>1</v>
          </cell>
          <cell r="M136">
            <v>1</v>
          </cell>
          <cell r="N136">
            <v>1</v>
          </cell>
          <cell r="O136">
            <v>10</v>
          </cell>
          <cell r="P136">
            <v>10</v>
          </cell>
          <cell r="Q136">
            <v>10</v>
          </cell>
          <cell r="R136">
            <v>2</v>
          </cell>
          <cell r="S136">
            <v>10</v>
          </cell>
          <cell r="T136">
            <v>1</v>
          </cell>
          <cell r="U136">
            <v>10</v>
          </cell>
          <cell r="V136">
            <v>10</v>
          </cell>
          <cell r="W136">
            <v>1</v>
          </cell>
          <cell r="X136">
            <v>1</v>
          </cell>
          <cell r="Y136">
            <v>2</v>
          </cell>
        </row>
        <row r="137">
          <cell r="A137" t="str">
            <v xml:space="preserve">TOTAL </v>
          </cell>
          <cell r="B137" t="str">
            <v>R-11</v>
          </cell>
          <cell r="C137">
            <v>0</v>
          </cell>
          <cell r="D137">
            <v>895</v>
          </cell>
          <cell r="E137">
            <v>0</v>
          </cell>
          <cell r="F137">
            <v>20</v>
          </cell>
          <cell r="G137">
            <v>69</v>
          </cell>
          <cell r="H137">
            <v>25</v>
          </cell>
          <cell r="I137">
            <v>144</v>
          </cell>
          <cell r="J137">
            <v>174</v>
          </cell>
          <cell r="K137">
            <v>28</v>
          </cell>
          <cell r="L137">
            <v>59</v>
          </cell>
          <cell r="M137">
            <v>25</v>
          </cell>
          <cell r="N137">
            <v>48</v>
          </cell>
          <cell r="O137">
            <v>895</v>
          </cell>
          <cell r="P137">
            <v>895</v>
          </cell>
          <cell r="Q137">
            <v>895</v>
          </cell>
          <cell r="R137">
            <v>122</v>
          </cell>
          <cell r="S137">
            <v>895</v>
          </cell>
          <cell r="T137">
            <v>41</v>
          </cell>
          <cell r="U137">
            <v>895</v>
          </cell>
          <cell r="V137">
            <v>895</v>
          </cell>
          <cell r="W137">
            <v>59</v>
          </cell>
          <cell r="X137">
            <v>46</v>
          </cell>
          <cell r="Y137">
            <v>140</v>
          </cell>
        </row>
        <row r="138">
          <cell r="A138">
            <v>0</v>
          </cell>
          <cell r="B138">
            <v>0</v>
          </cell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A139">
            <v>0</v>
          </cell>
          <cell r="B139">
            <v>0</v>
          </cell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A140" t="str">
            <v>CODIGO CENTRO</v>
          </cell>
          <cell r="B140" t="str">
            <v>CODIGO LOTE</v>
          </cell>
          <cell r="C140" t="str">
            <v>CODIGO CENTRO</v>
          </cell>
          <cell r="D140" t="str">
            <v>TOTAL RACIONES</v>
          </cell>
          <cell r="E140" t="str">
            <v>MODALIDAD SERVICIO</v>
          </cell>
          <cell r="F140" t="str">
            <v xml:space="preserve">CANTIDAD DE CENTROS </v>
          </cell>
          <cell r="G140" t="str">
            <v>ACEITE VEGETAL</v>
          </cell>
          <cell r="H140" t="str">
            <v>AJÍES</v>
          </cell>
          <cell r="I140" t="str">
            <v>ATÚN ENLATADO EN ACEITE VEGETAL</v>
          </cell>
          <cell r="J140" t="str">
            <v>AVENA</v>
          </cell>
          <cell r="K140" t="str">
            <v xml:space="preserve">AZÚCAR CREMA </v>
          </cell>
          <cell r="L140" t="str">
            <v>BACALAO</v>
          </cell>
          <cell r="M140" t="str">
            <v>CANELA</v>
          </cell>
          <cell r="N140" t="str">
            <v xml:space="preserve">CEBOLLA </v>
          </cell>
          <cell r="O140" t="str">
            <v>GALLETA SALADA</v>
          </cell>
          <cell r="P140" t="str">
            <v>GUINEO MADURO</v>
          </cell>
          <cell r="Q140" t="str">
            <v xml:space="preserve">GUINEOS VERDES </v>
          </cell>
          <cell r="R140" t="str">
            <v xml:space="preserve">HARINA DE MAÍZ </v>
          </cell>
          <cell r="S140" t="str">
            <v>HUEVO</v>
          </cell>
          <cell r="T140" t="str">
            <v>MANTEQUILLA</v>
          </cell>
          <cell r="U140" t="str">
            <v>PAN</v>
          </cell>
          <cell r="V140" t="str">
            <v>PLÁTANO VERDE</v>
          </cell>
          <cell r="W140" t="str">
            <v>QUESO CHEDDAR</v>
          </cell>
          <cell r="X140" t="str">
            <v xml:space="preserve">SAL YODADA </v>
          </cell>
          <cell r="Y140" t="str">
            <v>TOMATE</v>
          </cell>
        </row>
        <row r="141">
          <cell r="A141" t="str">
            <v>02437</v>
          </cell>
          <cell r="B141" t="str">
            <v>R-12</v>
          </cell>
          <cell r="C141" t="str">
            <v>02437</v>
          </cell>
          <cell r="D141">
            <v>121</v>
          </cell>
          <cell r="E141" t="str">
            <v>REAL</v>
          </cell>
          <cell r="F141">
            <v>1</v>
          </cell>
          <cell r="G141">
            <v>9</v>
          </cell>
          <cell r="H141">
            <v>2</v>
          </cell>
          <cell r="I141">
            <v>19</v>
          </cell>
          <cell r="J141">
            <v>23</v>
          </cell>
          <cell r="K141">
            <v>3</v>
          </cell>
          <cell r="L141">
            <v>7</v>
          </cell>
          <cell r="M141">
            <v>2</v>
          </cell>
          <cell r="N141">
            <v>6</v>
          </cell>
          <cell r="O141">
            <v>121</v>
          </cell>
          <cell r="P141">
            <v>121</v>
          </cell>
          <cell r="Q141">
            <v>121</v>
          </cell>
          <cell r="R141">
            <v>16</v>
          </cell>
          <cell r="S141">
            <v>121</v>
          </cell>
          <cell r="T141">
            <v>5</v>
          </cell>
          <cell r="U141">
            <v>121</v>
          </cell>
          <cell r="V141">
            <v>121</v>
          </cell>
          <cell r="W141">
            <v>7</v>
          </cell>
          <cell r="X141">
            <v>5</v>
          </cell>
          <cell r="Y141">
            <v>18</v>
          </cell>
        </row>
        <row r="142">
          <cell r="A142" t="str">
            <v>02408</v>
          </cell>
          <cell r="B142" t="str">
            <v>R-12</v>
          </cell>
          <cell r="C142" t="str">
            <v>02408</v>
          </cell>
          <cell r="D142">
            <v>96</v>
          </cell>
          <cell r="E142" t="str">
            <v>REAL</v>
          </cell>
          <cell r="F142">
            <v>1</v>
          </cell>
          <cell r="G142">
            <v>7</v>
          </cell>
          <cell r="H142">
            <v>2</v>
          </cell>
          <cell r="I142">
            <v>15</v>
          </cell>
          <cell r="J142">
            <v>18</v>
          </cell>
          <cell r="K142">
            <v>3</v>
          </cell>
          <cell r="L142">
            <v>6</v>
          </cell>
          <cell r="M142">
            <v>2</v>
          </cell>
          <cell r="N142">
            <v>5</v>
          </cell>
          <cell r="O142">
            <v>96</v>
          </cell>
          <cell r="P142">
            <v>96</v>
          </cell>
          <cell r="Q142">
            <v>96</v>
          </cell>
          <cell r="R142">
            <v>13</v>
          </cell>
          <cell r="S142">
            <v>96</v>
          </cell>
          <cell r="T142">
            <v>4</v>
          </cell>
          <cell r="U142">
            <v>96</v>
          </cell>
          <cell r="V142">
            <v>96</v>
          </cell>
          <cell r="W142">
            <v>6</v>
          </cell>
          <cell r="X142">
            <v>4</v>
          </cell>
          <cell r="Y142">
            <v>14</v>
          </cell>
        </row>
        <row r="143">
          <cell r="A143" t="str">
            <v>02451</v>
          </cell>
          <cell r="B143" t="str">
            <v>R-12</v>
          </cell>
          <cell r="C143" t="str">
            <v>02451</v>
          </cell>
          <cell r="D143">
            <v>54</v>
          </cell>
          <cell r="E143" t="str">
            <v>REAL</v>
          </cell>
          <cell r="F143">
            <v>1</v>
          </cell>
          <cell r="G143">
            <v>4</v>
          </cell>
          <cell r="H143">
            <v>1</v>
          </cell>
          <cell r="I143">
            <v>9</v>
          </cell>
          <cell r="J143">
            <v>10</v>
          </cell>
          <cell r="K143">
            <v>2</v>
          </cell>
          <cell r="L143">
            <v>3</v>
          </cell>
          <cell r="M143">
            <v>1</v>
          </cell>
          <cell r="N143">
            <v>3</v>
          </cell>
          <cell r="O143">
            <v>54</v>
          </cell>
          <cell r="P143">
            <v>54</v>
          </cell>
          <cell r="Q143">
            <v>54</v>
          </cell>
          <cell r="R143">
            <v>7</v>
          </cell>
          <cell r="S143">
            <v>54</v>
          </cell>
          <cell r="T143">
            <v>2</v>
          </cell>
          <cell r="U143">
            <v>54</v>
          </cell>
          <cell r="V143">
            <v>54</v>
          </cell>
          <cell r="W143">
            <v>3</v>
          </cell>
          <cell r="X143">
            <v>3</v>
          </cell>
          <cell r="Y143">
            <v>8</v>
          </cell>
        </row>
        <row r="144">
          <cell r="A144" t="str">
            <v>02368</v>
          </cell>
          <cell r="B144" t="str">
            <v>R-12</v>
          </cell>
          <cell r="C144" t="str">
            <v>02368</v>
          </cell>
          <cell r="D144">
            <v>16</v>
          </cell>
          <cell r="E144" t="str">
            <v>REAL</v>
          </cell>
          <cell r="F144">
            <v>1</v>
          </cell>
          <cell r="G144">
            <v>2</v>
          </cell>
          <cell r="H144">
            <v>1</v>
          </cell>
          <cell r="I144">
            <v>3</v>
          </cell>
          <cell r="J144">
            <v>3</v>
          </cell>
          <cell r="K144">
            <v>1</v>
          </cell>
          <cell r="L144">
            <v>1</v>
          </cell>
          <cell r="M144">
            <v>1</v>
          </cell>
          <cell r="N144">
            <v>1</v>
          </cell>
          <cell r="O144">
            <v>16</v>
          </cell>
          <cell r="P144">
            <v>16</v>
          </cell>
          <cell r="Q144">
            <v>16</v>
          </cell>
          <cell r="R144">
            <v>3</v>
          </cell>
          <cell r="S144">
            <v>16</v>
          </cell>
          <cell r="T144">
            <v>1</v>
          </cell>
          <cell r="U144">
            <v>16</v>
          </cell>
          <cell r="V144">
            <v>16</v>
          </cell>
          <cell r="W144">
            <v>1</v>
          </cell>
          <cell r="X144">
            <v>1</v>
          </cell>
          <cell r="Y144">
            <v>3</v>
          </cell>
        </row>
        <row r="145">
          <cell r="A145" t="str">
            <v>02449</v>
          </cell>
          <cell r="B145" t="str">
            <v>R-12</v>
          </cell>
          <cell r="C145" t="str">
            <v>02449</v>
          </cell>
          <cell r="D145">
            <v>29</v>
          </cell>
          <cell r="E145" t="str">
            <v>REAL</v>
          </cell>
          <cell r="F145">
            <v>1</v>
          </cell>
          <cell r="G145">
            <v>2</v>
          </cell>
          <cell r="H145">
            <v>1</v>
          </cell>
          <cell r="I145">
            <v>5</v>
          </cell>
          <cell r="J145">
            <v>6</v>
          </cell>
          <cell r="K145">
            <v>1</v>
          </cell>
          <cell r="L145">
            <v>2</v>
          </cell>
          <cell r="M145">
            <v>1</v>
          </cell>
          <cell r="N145">
            <v>2</v>
          </cell>
          <cell r="O145">
            <v>29</v>
          </cell>
          <cell r="P145">
            <v>29</v>
          </cell>
          <cell r="Q145">
            <v>29</v>
          </cell>
          <cell r="R145">
            <v>4</v>
          </cell>
          <cell r="S145">
            <v>29</v>
          </cell>
          <cell r="T145">
            <v>1</v>
          </cell>
          <cell r="U145">
            <v>29</v>
          </cell>
          <cell r="V145">
            <v>29</v>
          </cell>
          <cell r="W145">
            <v>2</v>
          </cell>
          <cell r="X145">
            <v>2</v>
          </cell>
          <cell r="Y145">
            <v>5</v>
          </cell>
        </row>
        <row r="146">
          <cell r="A146" t="str">
            <v>02512</v>
          </cell>
          <cell r="B146" t="str">
            <v>R-12</v>
          </cell>
          <cell r="C146" t="str">
            <v>02512</v>
          </cell>
          <cell r="D146">
            <v>11</v>
          </cell>
          <cell r="E146" t="str">
            <v>REAL</v>
          </cell>
          <cell r="F146">
            <v>1</v>
          </cell>
          <cell r="G146">
            <v>1</v>
          </cell>
          <cell r="H146">
            <v>1</v>
          </cell>
          <cell r="I146">
            <v>2</v>
          </cell>
          <cell r="J146">
            <v>3</v>
          </cell>
          <cell r="K146">
            <v>1</v>
          </cell>
          <cell r="L146">
            <v>1</v>
          </cell>
          <cell r="M146">
            <v>1</v>
          </cell>
          <cell r="N146">
            <v>1</v>
          </cell>
          <cell r="O146">
            <v>11</v>
          </cell>
          <cell r="P146">
            <v>11</v>
          </cell>
          <cell r="Q146">
            <v>11</v>
          </cell>
          <cell r="R146">
            <v>2</v>
          </cell>
          <cell r="S146">
            <v>11</v>
          </cell>
          <cell r="T146">
            <v>1</v>
          </cell>
          <cell r="U146">
            <v>11</v>
          </cell>
          <cell r="V146">
            <v>11</v>
          </cell>
          <cell r="W146">
            <v>1</v>
          </cell>
          <cell r="X146">
            <v>1</v>
          </cell>
          <cell r="Y146">
            <v>2</v>
          </cell>
        </row>
        <row r="147">
          <cell r="A147" t="str">
            <v>07490</v>
          </cell>
          <cell r="B147" t="str">
            <v>R-12</v>
          </cell>
          <cell r="C147" t="str">
            <v>07490</v>
          </cell>
          <cell r="D147">
            <v>84</v>
          </cell>
          <cell r="E147" t="str">
            <v>REAL</v>
          </cell>
          <cell r="F147">
            <v>1</v>
          </cell>
          <cell r="G147">
            <v>6</v>
          </cell>
          <cell r="H147">
            <v>1</v>
          </cell>
          <cell r="I147">
            <v>13</v>
          </cell>
          <cell r="J147">
            <v>16</v>
          </cell>
          <cell r="K147">
            <v>2</v>
          </cell>
          <cell r="L147">
            <v>5</v>
          </cell>
          <cell r="M147">
            <v>1</v>
          </cell>
          <cell r="N147">
            <v>4</v>
          </cell>
          <cell r="O147">
            <v>84</v>
          </cell>
          <cell r="P147">
            <v>84</v>
          </cell>
          <cell r="Q147">
            <v>84</v>
          </cell>
          <cell r="R147">
            <v>11</v>
          </cell>
          <cell r="S147">
            <v>84</v>
          </cell>
          <cell r="T147">
            <v>3</v>
          </cell>
          <cell r="U147">
            <v>84</v>
          </cell>
          <cell r="V147">
            <v>84</v>
          </cell>
          <cell r="W147">
            <v>5</v>
          </cell>
          <cell r="X147">
            <v>4</v>
          </cell>
          <cell r="Y147">
            <v>13</v>
          </cell>
        </row>
        <row r="148">
          <cell r="A148" t="str">
            <v>02415</v>
          </cell>
          <cell r="B148" t="str">
            <v>R-12</v>
          </cell>
          <cell r="C148" t="str">
            <v>02415</v>
          </cell>
          <cell r="D148">
            <v>95</v>
          </cell>
          <cell r="E148" t="str">
            <v>REAL</v>
          </cell>
          <cell r="F148">
            <v>1</v>
          </cell>
          <cell r="G148">
            <v>7</v>
          </cell>
          <cell r="H148">
            <v>2</v>
          </cell>
          <cell r="I148">
            <v>15</v>
          </cell>
          <cell r="J148">
            <v>18</v>
          </cell>
          <cell r="K148">
            <v>3</v>
          </cell>
          <cell r="L148">
            <v>6</v>
          </cell>
          <cell r="M148">
            <v>2</v>
          </cell>
          <cell r="N148">
            <v>5</v>
          </cell>
          <cell r="O148">
            <v>95</v>
          </cell>
          <cell r="P148">
            <v>95</v>
          </cell>
          <cell r="Q148">
            <v>95</v>
          </cell>
          <cell r="R148">
            <v>12</v>
          </cell>
          <cell r="S148">
            <v>95</v>
          </cell>
          <cell r="T148">
            <v>4</v>
          </cell>
          <cell r="U148">
            <v>95</v>
          </cell>
          <cell r="V148">
            <v>95</v>
          </cell>
          <cell r="W148">
            <v>6</v>
          </cell>
          <cell r="X148">
            <v>4</v>
          </cell>
          <cell r="Y148">
            <v>14</v>
          </cell>
        </row>
        <row r="149">
          <cell r="A149" t="str">
            <v>00441</v>
          </cell>
          <cell r="B149" t="str">
            <v>R-12</v>
          </cell>
          <cell r="C149" t="str">
            <v>00441</v>
          </cell>
          <cell r="D149">
            <v>32</v>
          </cell>
          <cell r="E149" t="str">
            <v>REAL</v>
          </cell>
          <cell r="F149">
            <v>1</v>
          </cell>
          <cell r="G149">
            <v>3</v>
          </cell>
          <cell r="H149">
            <v>1</v>
          </cell>
          <cell r="I149">
            <v>5</v>
          </cell>
          <cell r="J149">
            <v>6</v>
          </cell>
          <cell r="K149">
            <v>1</v>
          </cell>
          <cell r="L149">
            <v>2</v>
          </cell>
          <cell r="M149">
            <v>1</v>
          </cell>
          <cell r="N149">
            <v>2</v>
          </cell>
          <cell r="O149">
            <v>32</v>
          </cell>
          <cell r="P149">
            <v>32</v>
          </cell>
          <cell r="Q149">
            <v>32</v>
          </cell>
          <cell r="R149">
            <v>5</v>
          </cell>
          <cell r="S149">
            <v>32</v>
          </cell>
          <cell r="T149">
            <v>2</v>
          </cell>
          <cell r="U149">
            <v>32</v>
          </cell>
          <cell r="V149">
            <v>32</v>
          </cell>
          <cell r="W149">
            <v>2</v>
          </cell>
          <cell r="X149">
            <v>2</v>
          </cell>
          <cell r="Y149">
            <v>5</v>
          </cell>
        </row>
        <row r="150">
          <cell r="A150" t="str">
            <v>02511</v>
          </cell>
          <cell r="B150" t="str">
            <v>R-12</v>
          </cell>
          <cell r="C150" t="str">
            <v>02511</v>
          </cell>
          <cell r="D150">
            <v>46</v>
          </cell>
          <cell r="E150" t="str">
            <v>REAL</v>
          </cell>
          <cell r="F150">
            <v>1</v>
          </cell>
          <cell r="G150">
            <v>4</v>
          </cell>
          <cell r="H150">
            <v>1</v>
          </cell>
          <cell r="I150">
            <v>7</v>
          </cell>
          <cell r="J150">
            <v>9</v>
          </cell>
          <cell r="K150">
            <v>2</v>
          </cell>
          <cell r="L150">
            <v>3</v>
          </cell>
          <cell r="M150">
            <v>1</v>
          </cell>
          <cell r="N150">
            <v>3</v>
          </cell>
          <cell r="O150">
            <v>46</v>
          </cell>
          <cell r="P150">
            <v>46</v>
          </cell>
          <cell r="Q150">
            <v>46</v>
          </cell>
          <cell r="R150">
            <v>6</v>
          </cell>
          <cell r="S150">
            <v>46</v>
          </cell>
          <cell r="T150">
            <v>2</v>
          </cell>
          <cell r="U150">
            <v>46</v>
          </cell>
          <cell r="V150">
            <v>46</v>
          </cell>
          <cell r="W150">
            <v>3</v>
          </cell>
          <cell r="X150">
            <v>2</v>
          </cell>
          <cell r="Y150">
            <v>7</v>
          </cell>
        </row>
        <row r="151">
          <cell r="A151" t="str">
            <v>02416</v>
          </cell>
          <cell r="B151" t="str">
            <v>R-12</v>
          </cell>
          <cell r="C151" t="str">
            <v>02416</v>
          </cell>
          <cell r="D151">
            <v>33</v>
          </cell>
          <cell r="E151" t="str">
            <v>REAL</v>
          </cell>
          <cell r="F151">
            <v>1</v>
          </cell>
          <cell r="G151">
            <v>3</v>
          </cell>
          <cell r="H151">
            <v>1</v>
          </cell>
          <cell r="I151">
            <v>5</v>
          </cell>
          <cell r="J151">
            <v>7</v>
          </cell>
          <cell r="K151">
            <v>1</v>
          </cell>
          <cell r="L151">
            <v>2</v>
          </cell>
          <cell r="M151">
            <v>1</v>
          </cell>
          <cell r="N151">
            <v>2</v>
          </cell>
          <cell r="O151">
            <v>33</v>
          </cell>
          <cell r="P151">
            <v>33</v>
          </cell>
          <cell r="Q151">
            <v>33</v>
          </cell>
          <cell r="R151">
            <v>5</v>
          </cell>
          <cell r="S151">
            <v>33</v>
          </cell>
          <cell r="T151">
            <v>2</v>
          </cell>
          <cell r="U151">
            <v>33</v>
          </cell>
          <cell r="V151">
            <v>33</v>
          </cell>
          <cell r="W151">
            <v>2</v>
          </cell>
          <cell r="X151">
            <v>2</v>
          </cell>
          <cell r="Y151">
            <v>5</v>
          </cell>
        </row>
        <row r="152">
          <cell r="A152" t="str">
            <v>07524</v>
          </cell>
          <cell r="B152" t="str">
            <v>R-12</v>
          </cell>
          <cell r="C152" t="str">
            <v>07524</v>
          </cell>
          <cell r="D152">
            <v>22</v>
          </cell>
          <cell r="E152" t="str">
            <v>REAL</v>
          </cell>
          <cell r="F152">
            <v>1</v>
          </cell>
          <cell r="G152">
            <v>2</v>
          </cell>
          <cell r="H152">
            <v>1</v>
          </cell>
          <cell r="I152">
            <v>4</v>
          </cell>
          <cell r="J152">
            <v>5</v>
          </cell>
          <cell r="K152">
            <v>1</v>
          </cell>
          <cell r="L152">
            <v>2</v>
          </cell>
          <cell r="M152">
            <v>1</v>
          </cell>
          <cell r="N152">
            <v>1</v>
          </cell>
          <cell r="O152">
            <v>22</v>
          </cell>
          <cell r="P152">
            <v>22</v>
          </cell>
          <cell r="Q152">
            <v>22</v>
          </cell>
          <cell r="R152">
            <v>3</v>
          </cell>
          <cell r="S152">
            <v>22</v>
          </cell>
          <cell r="T152">
            <v>1</v>
          </cell>
          <cell r="U152">
            <v>22</v>
          </cell>
          <cell r="V152">
            <v>22</v>
          </cell>
          <cell r="W152">
            <v>2</v>
          </cell>
          <cell r="X152">
            <v>1</v>
          </cell>
          <cell r="Y152">
            <v>4</v>
          </cell>
        </row>
        <row r="153">
          <cell r="A153" t="str">
            <v>04837</v>
          </cell>
          <cell r="B153" t="str">
            <v>R-12</v>
          </cell>
          <cell r="C153" t="str">
            <v>04837</v>
          </cell>
          <cell r="D153">
            <v>14</v>
          </cell>
          <cell r="E153" t="str">
            <v>REAL</v>
          </cell>
          <cell r="F153">
            <v>1</v>
          </cell>
          <cell r="G153">
            <v>1</v>
          </cell>
          <cell r="H153">
            <v>1</v>
          </cell>
          <cell r="I153">
            <v>3</v>
          </cell>
          <cell r="J153">
            <v>3</v>
          </cell>
          <cell r="K153">
            <v>1</v>
          </cell>
          <cell r="L153">
            <v>1</v>
          </cell>
          <cell r="M153">
            <v>1</v>
          </cell>
          <cell r="N153">
            <v>1</v>
          </cell>
          <cell r="O153">
            <v>14</v>
          </cell>
          <cell r="P153">
            <v>14</v>
          </cell>
          <cell r="Q153">
            <v>14</v>
          </cell>
          <cell r="R153">
            <v>2</v>
          </cell>
          <cell r="S153">
            <v>14</v>
          </cell>
          <cell r="T153">
            <v>1</v>
          </cell>
          <cell r="U153">
            <v>14</v>
          </cell>
          <cell r="V153">
            <v>14</v>
          </cell>
          <cell r="W153">
            <v>1</v>
          </cell>
          <cell r="X153">
            <v>1</v>
          </cell>
          <cell r="Y153">
            <v>3</v>
          </cell>
        </row>
        <row r="154">
          <cell r="A154" t="str">
            <v>02414</v>
          </cell>
          <cell r="B154" t="str">
            <v>R-12</v>
          </cell>
          <cell r="C154" t="str">
            <v>02414</v>
          </cell>
          <cell r="D154">
            <v>10</v>
          </cell>
          <cell r="E154" t="str">
            <v>REAL</v>
          </cell>
          <cell r="F154">
            <v>1</v>
          </cell>
          <cell r="G154">
            <v>1</v>
          </cell>
          <cell r="H154">
            <v>1</v>
          </cell>
          <cell r="I154">
            <v>2</v>
          </cell>
          <cell r="J154">
            <v>2</v>
          </cell>
          <cell r="K154">
            <v>1</v>
          </cell>
          <cell r="L154">
            <v>1</v>
          </cell>
          <cell r="M154">
            <v>1</v>
          </cell>
          <cell r="N154">
            <v>1</v>
          </cell>
          <cell r="O154">
            <v>10</v>
          </cell>
          <cell r="P154">
            <v>10</v>
          </cell>
          <cell r="Q154">
            <v>10</v>
          </cell>
          <cell r="R154">
            <v>2</v>
          </cell>
          <cell r="S154">
            <v>10</v>
          </cell>
          <cell r="T154">
            <v>1</v>
          </cell>
          <cell r="U154">
            <v>10</v>
          </cell>
          <cell r="V154">
            <v>10</v>
          </cell>
          <cell r="W154">
            <v>1</v>
          </cell>
          <cell r="X154">
            <v>1</v>
          </cell>
          <cell r="Y154">
            <v>2</v>
          </cell>
        </row>
        <row r="155">
          <cell r="A155" t="str">
            <v>02420</v>
          </cell>
          <cell r="B155" t="str">
            <v>R-12</v>
          </cell>
          <cell r="C155" t="str">
            <v>02420</v>
          </cell>
          <cell r="D155">
            <v>8</v>
          </cell>
          <cell r="E155" t="str">
            <v>REAL</v>
          </cell>
          <cell r="F155">
            <v>1</v>
          </cell>
          <cell r="G155">
            <v>1</v>
          </cell>
          <cell r="H155">
            <v>1</v>
          </cell>
          <cell r="I155">
            <v>2</v>
          </cell>
          <cell r="J155">
            <v>2</v>
          </cell>
          <cell r="K155">
            <v>1</v>
          </cell>
          <cell r="L155">
            <v>1</v>
          </cell>
          <cell r="M155">
            <v>1</v>
          </cell>
          <cell r="N155">
            <v>1</v>
          </cell>
          <cell r="O155">
            <v>8</v>
          </cell>
          <cell r="P155">
            <v>8</v>
          </cell>
          <cell r="Q155">
            <v>8</v>
          </cell>
          <cell r="R155">
            <v>2</v>
          </cell>
          <cell r="S155">
            <v>8</v>
          </cell>
          <cell r="T155">
            <v>1</v>
          </cell>
          <cell r="U155">
            <v>8</v>
          </cell>
          <cell r="V155">
            <v>8</v>
          </cell>
          <cell r="W155">
            <v>1</v>
          </cell>
          <cell r="X155">
            <v>1</v>
          </cell>
          <cell r="Y155">
            <v>2</v>
          </cell>
        </row>
        <row r="156">
          <cell r="A156" t="str">
            <v>06377</v>
          </cell>
          <cell r="B156" t="str">
            <v>R-12</v>
          </cell>
          <cell r="C156" t="str">
            <v>06377</v>
          </cell>
          <cell r="D156">
            <v>8</v>
          </cell>
          <cell r="E156" t="str">
            <v>REAL</v>
          </cell>
          <cell r="F156">
            <v>1</v>
          </cell>
          <cell r="G156">
            <v>1</v>
          </cell>
          <cell r="H156">
            <v>1</v>
          </cell>
          <cell r="I156">
            <v>2</v>
          </cell>
          <cell r="J156">
            <v>2</v>
          </cell>
          <cell r="K156">
            <v>1</v>
          </cell>
          <cell r="L156">
            <v>1</v>
          </cell>
          <cell r="M156">
            <v>1</v>
          </cell>
          <cell r="N156">
            <v>1</v>
          </cell>
          <cell r="O156">
            <v>8</v>
          </cell>
          <cell r="P156">
            <v>8</v>
          </cell>
          <cell r="Q156">
            <v>8</v>
          </cell>
          <cell r="R156">
            <v>2</v>
          </cell>
          <cell r="S156">
            <v>8</v>
          </cell>
          <cell r="T156">
            <v>1</v>
          </cell>
          <cell r="U156">
            <v>8</v>
          </cell>
          <cell r="V156">
            <v>8</v>
          </cell>
          <cell r="W156">
            <v>1</v>
          </cell>
          <cell r="X156">
            <v>1</v>
          </cell>
          <cell r="Y156">
            <v>2</v>
          </cell>
        </row>
        <row r="157">
          <cell r="A157" t="str">
            <v>02421</v>
          </cell>
          <cell r="B157" t="str">
            <v>R-12</v>
          </cell>
          <cell r="C157" t="str">
            <v>02421</v>
          </cell>
          <cell r="D157">
            <v>8</v>
          </cell>
          <cell r="E157" t="str">
            <v>REAL</v>
          </cell>
          <cell r="F157">
            <v>1</v>
          </cell>
          <cell r="G157">
            <v>1</v>
          </cell>
          <cell r="H157">
            <v>1</v>
          </cell>
          <cell r="I157">
            <v>2</v>
          </cell>
          <cell r="J157">
            <v>2</v>
          </cell>
          <cell r="K157">
            <v>1</v>
          </cell>
          <cell r="L157">
            <v>1</v>
          </cell>
          <cell r="M157">
            <v>1</v>
          </cell>
          <cell r="N157">
            <v>1</v>
          </cell>
          <cell r="O157">
            <v>8</v>
          </cell>
          <cell r="P157">
            <v>8</v>
          </cell>
          <cell r="Q157">
            <v>8</v>
          </cell>
          <cell r="R157">
            <v>2</v>
          </cell>
          <cell r="S157">
            <v>8</v>
          </cell>
          <cell r="T157">
            <v>1</v>
          </cell>
          <cell r="U157">
            <v>8</v>
          </cell>
          <cell r="V157">
            <v>8</v>
          </cell>
          <cell r="W157">
            <v>1</v>
          </cell>
          <cell r="X157">
            <v>1</v>
          </cell>
          <cell r="Y157">
            <v>2</v>
          </cell>
        </row>
        <row r="158">
          <cell r="A158" t="str">
            <v xml:space="preserve">TOTAL </v>
          </cell>
          <cell r="B158" t="str">
            <v>R-12</v>
          </cell>
          <cell r="C158">
            <v>0</v>
          </cell>
          <cell r="D158">
            <v>687</v>
          </cell>
          <cell r="E158">
            <v>0</v>
          </cell>
          <cell r="F158">
            <v>17</v>
          </cell>
          <cell r="G158">
            <v>55</v>
          </cell>
          <cell r="H158">
            <v>20</v>
          </cell>
          <cell r="I158">
            <v>113</v>
          </cell>
          <cell r="J158">
            <v>135</v>
          </cell>
          <cell r="K158">
            <v>26</v>
          </cell>
          <cell r="L158">
            <v>45</v>
          </cell>
          <cell r="M158">
            <v>20</v>
          </cell>
          <cell r="N158">
            <v>40</v>
          </cell>
          <cell r="O158">
            <v>687</v>
          </cell>
          <cell r="P158">
            <v>687</v>
          </cell>
          <cell r="Q158">
            <v>687</v>
          </cell>
          <cell r="R158">
            <v>97</v>
          </cell>
          <cell r="S158">
            <v>687</v>
          </cell>
          <cell r="T158">
            <v>33</v>
          </cell>
          <cell r="U158">
            <v>687</v>
          </cell>
          <cell r="V158">
            <v>687</v>
          </cell>
          <cell r="W158">
            <v>45</v>
          </cell>
          <cell r="X158">
            <v>36</v>
          </cell>
          <cell r="Y158">
            <v>109</v>
          </cell>
        </row>
        <row r="159">
          <cell r="A159">
            <v>0</v>
          </cell>
          <cell r="B159">
            <v>0</v>
          </cell>
          <cell r="C159">
            <v>0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  <row r="160">
          <cell r="A160">
            <v>0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</row>
        <row r="161">
          <cell r="A161" t="str">
            <v>CODIGO CENTRO</v>
          </cell>
          <cell r="B161" t="str">
            <v>CODIGO LOTE</v>
          </cell>
          <cell r="C161" t="str">
            <v>CODIGO CENTRO</v>
          </cell>
          <cell r="D161" t="str">
            <v>TOTAL RACIONES</v>
          </cell>
          <cell r="E161" t="str">
            <v>MODALIDAD SERVICIO</v>
          </cell>
          <cell r="F161" t="str">
            <v xml:space="preserve">CANTIDAD DE CENTROS </v>
          </cell>
          <cell r="G161" t="str">
            <v>ACEITE VEGETAL</v>
          </cell>
          <cell r="H161" t="str">
            <v>AJÍES</v>
          </cell>
          <cell r="I161" t="str">
            <v>ATÚN ENLATADO EN ACEITE VEGETAL</v>
          </cell>
          <cell r="J161" t="str">
            <v>AVENA</v>
          </cell>
          <cell r="K161" t="str">
            <v xml:space="preserve">AZÚCAR CREMA </v>
          </cell>
          <cell r="L161" t="str">
            <v>BACALAO</v>
          </cell>
          <cell r="M161" t="str">
            <v>CANELA</v>
          </cell>
          <cell r="N161" t="str">
            <v xml:space="preserve">CEBOLLA </v>
          </cell>
          <cell r="O161" t="str">
            <v>GALLETA SALADA</v>
          </cell>
          <cell r="P161" t="str">
            <v>GUINEO MADURO</v>
          </cell>
          <cell r="Q161" t="str">
            <v xml:space="preserve">GUINEOS VERDES </v>
          </cell>
          <cell r="R161" t="str">
            <v xml:space="preserve">HARINA DE MAÍZ </v>
          </cell>
          <cell r="S161" t="str">
            <v>HUEVO</v>
          </cell>
          <cell r="T161" t="str">
            <v>MANTEQUILLA</v>
          </cell>
          <cell r="U161" t="str">
            <v>PAN</v>
          </cell>
          <cell r="V161" t="str">
            <v>PLÁTANO VERDE</v>
          </cell>
          <cell r="W161" t="str">
            <v>QUESO CHEDDAR</v>
          </cell>
          <cell r="X161" t="str">
            <v xml:space="preserve">SAL YODADA </v>
          </cell>
          <cell r="Y161" t="str">
            <v>TOMATE</v>
          </cell>
        </row>
        <row r="162">
          <cell r="A162" t="str">
            <v>02460</v>
          </cell>
          <cell r="B162" t="str">
            <v>R-13</v>
          </cell>
          <cell r="C162" t="str">
            <v>02460</v>
          </cell>
          <cell r="D162">
            <v>60</v>
          </cell>
          <cell r="E162" t="str">
            <v>REAL</v>
          </cell>
          <cell r="F162">
            <v>1</v>
          </cell>
          <cell r="G162">
            <v>4</v>
          </cell>
          <cell r="H162">
            <v>1</v>
          </cell>
          <cell r="I162">
            <v>10</v>
          </cell>
          <cell r="J162">
            <v>11</v>
          </cell>
          <cell r="K162">
            <v>2</v>
          </cell>
          <cell r="L162">
            <v>4</v>
          </cell>
          <cell r="M162">
            <v>1</v>
          </cell>
          <cell r="N162">
            <v>3</v>
          </cell>
          <cell r="O162">
            <v>60</v>
          </cell>
          <cell r="P162">
            <v>60</v>
          </cell>
          <cell r="Q162">
            <v>60</v>
          </cell>
          <cell r="R162">
            <v>8</v>
          </cell>
          <cell r="S162">
            <v>60</v>
          </cell>
          <cell r="T162">
            <v>2</v>
          </cell>
          <cell r="U162">
            <v>60</v>
          </cell>
          <cell r="V162">
            <v>60</v>
          </cell>
          <cell r="W162">
            <v>4</v>
          </cell>
          <cell r="X162">
            <v>3</v>
          </cell>
          <cell r="Y162">
            <v>9</v>
          </cell>
        </row>
        <row r="163">
          <cell r="A163" t="str">
            <v>02475</v>
          </cell>
          <cell r="B163" t="str">
            <v>R-13</v>
          </cell>
          <cell r="C163" t="str">
            <v>02475</v>
          </cell>
          <cell r="D163">
            <v>263</v>
          </cell>
          <cell r="E163" t="str">
            <v>REAL</v>
          </cell>
          <cell r="F163">
            <v>1</v>
          </cell>
          <cell r="G163">
            <v>18</v>
          </cell>
          <cell r="H163">
            <v>3</v>
          </cell>
          <cell r="I163">
            <v>40</v>
          </cell>
          <cell r="J163">
            <v>49</v>
          </cell>
          <cell r="K163">
            <v>6</v>
          </cell>
          <cell r="L163">
            <v>15</v>
          </cell>
          <cell r="M163">
            <v>3</v>
          </cell>
          <cell r="N163">
            <v>12</v>
          </cell>
          <cell r="O163">
            <v>263</v>
          </cell>
          <cell r="P163">
            <v>263</v>
          </cell>
          <cell r="Q163">
            <v>263</v>
          </cell>
          <cell r="R163">
            <v>34</v>
          </cell>
          <cell r="S163">
            <v>263</v>
          </cell>
          <cell r="T163">
            <v>9</v>
          </cell>
          <cell r="U163">
            <v>263</v>
          </cell>
          <cell r="V163">
            <v>263</v>
          </cell>
          <cell r="W163">
            <v>15</v>
          </cell>
          <cell r="X163">
            <v>11</v>
          </cell>
          <cell r="Y163">
            <v>38</v>
          </cell>
        </row>
        <row r="164">
          <cell r="A164" t="str">
            <v>02477</v>
          </cell>
          <cell r="B164" t="str">
            <v>R-13</v>
          </cell>
          <cell r="C164" t="str">
            <v>02477</v>
          </cell>
          <cell r="D164">
            <v>108</v>
          </cell>
          <cell r="E164" t="str">
            <v>REAL</v>
          </cell>
          <cell r="F164">
            <v>1</v>
          </cell>
          <cell r="G164">
            <v>8</v>
          </cell>
          <cell r="H164">
            <v>2</v>
          </cell>
          <cell r="I164">
            <v>17</v>
          </cell>
          <cell r="J164">
            <v>20</v>
          </cell>
          <cell r="K164">
            <v>3</v>
          </cell>
          <cell r="L164">
            <v>6</v>
          </cell>
          <cell r="M164">
            <v>2</v>
          </cell>
          <cell r="N164">
            <v>5</v>
          </cell>
          <cell r="O164">
            <v>108</v>
          </cell>
          <cell r="P164">
            <v>108</v>
          </cell>
          <cell r="Q164">
            <v>108</v>
          </cell>
          <cell r="R164">
            <v>14</v>
          </cell>
          <cell r="S164">
            <v>108</v>
          </cell>
          <cell r="T164">
            <v>4</v>
          </cell>
          <cell r="U164">
            <v>108</v>
          </cell>
          <cell r="V164">
            <v>108</v>
          </cell>
          <cell r="W164">
            <v>6</v>
          </cell>
          <cell r="X164">
            <v>5</v>
          </cell>
          <cell r="Y164">
            <v>16</v>
          </cell>
        </row>
        <row r="165">
          <cell r="A165" t="str">
            <v>02483</v>
          </cell>
          <cell r="B165" t="str">
            <v>R-13</v>
          </cell>
          <cell r="C165" t="str">
            <v>02483</v>
          </cell>
          <cell r="D165">
            <v>71</v>
          </cell>
          <cell r="E165" t="str">
            <v>REAL</v>
          </cell>
          <cell r="F165">
            <v>1</v>
          </cell>
          <cell r="G165">
            <v>5</v>
          </cell>
          <cell r="H165">
            <v>1</v>
          </cell>
          <cell r="I165">
            <v>11</v>
          </cell>
          <cell r="J165">
            <v>14</v>
          </cell>
          <cell r="K165">
            <v>2</v>
          </cell>
          <cell r="L165">
            <v>4</v>
          </cell>
          <cell r="M165">
            <v>1</v>
          </cell>
          <cell r="N165">
            <v>4</v>
          </cell>
          <cell r="O165">
            <v>71</v>
          </cell>
          <cell r="P165">
            <v>71</v>
          </cell>
          <cell r="Q165">
            <v>71</v>
          </cell>
          <cell r="R165">
            <v>9</v>
          </cell>
          <cell r="S165">
            <v>71</v>
          </cell>
          <cell r="T165">
            <v>3</v>
          </cell>
          <cell r="U165">
            <v>71</v>
          </cell>
          <cell r="V165">
            <v>71</v>
          </cell>
          <cell r="W165">
            <v>4</v>
          </cell>
          <cell r="X165">
            <v>3</v>
          </cell>
          <cell r="Y165">
            <v>11</v>
          </cell>
        </row>
        <row r="166">
          <cell r="A166" t="str">
            <v>02487</v>
          </cell>
          <cell r="B166" t="str">
            <v>R-13</v>
          </cell>
          <cell r="C166" t="str">
            <v>02487</v>
          </cell>
          <cell r="D166">
            <v>39</v>
          </cell>
          <cell r="E166" t="str">
            <v>REAL</v>
          </cell>
          <cell r="F166">
            <v>1</v>
          </cell>
          <cell r="G166">
            <v>3</v>
          </cell>
          <cell r="H166">
            <v>1</v>
          </cell>
          <cell r="I166">
            <v>6</v>
          </cell>
          <cell r="J166">
            <v>8</v>
          </cell>
          <cell r="K166">
            <v>1</v>
          </cell>
          <cell r="L166">
            <v>3</v>
          </cell>
          <cell r="M166">
            <v>1</v>
          </cell>
          <cell r="N166">
            <v>2</v>
          </cell>
          <cell r="O166">
            <v>39</v>
          </cell>
          <cell r="P166">
            <v>39</v>
          </cell>
          <cell r="Q166">
            <v>39</v>
          </cell>
          <cell r="R166">
            <v>5</v>
          </cell>
          <cell r="S166">
            <v>39</v>
          </cell>
          <cell r="T166">
            <v>2</v>
          </cell>
          <cell r="U166">
            <v>39</v>
          </cell>
          <cell r="V166">
            <v>39</v>
          </cell>
          <cell r="W166">
            <v>3</v>
          </cell>
          <cell r="X166">
            <v>2</v>
          </cell>
          <cell r="Y166">
            <v>6</v>
          </cell>
        </row>
        <row r="167">
          <cell r="A167" t="str">
            <v>02478</v>
          </cell>
          <cell r="B167" t="str">
            <v>R-13</v>
          </cell>
          <cell r="C167" t="str">
            <v>02478</v>
          </cell>
          <cell r="D167">
            <v>22</v>
          </cell>
          <cell r="E167" t="str">
            <v>REAL</v>
          </cell>
          <cell r="F167">
            <v>1</v>
          </cell>
          <cell r="G167">
            <v>2</v>
          </cell>
          <cell r="H167">
            <v>1</v>
          </cell>
          <cell r="I167">
            <v>4</v>
          </cell>
          <cell r="J167">
            <v>5</v>
          </cell>
          <cell r="K167">
            <v>1</v>
          </cell>
          <cell r="L167">
            <v>2</v>
          </cell>
          <cell r="M167">
            <v>1</v>
          </cell>
          <cell r="N167">
            <v>1</v>
          </cell>
          <cell r="O167">
            <v>22</v>
          </cell>
          <cell r="P167">
            <v>22</v>
          </cell>
          <cell r="Q167">
            <v>22</v>
          </cell>
          <cell r="R167">
            <v>3</v>
          </cell>
          <cell r="S167">
            <v>22</v>
          </cell>
          <cell r="T167">
            <v>1</v>
          </cell>
          <cell r="U167">
            <v>22</v>
          </cell>
          <cell r="V167">
            <v>22</v>
          </cell>
          <cell r="W167">
            <v>2</v>
          </cell>
          <cell r="X167">
            <v>1</v>
          </cell>
          <cell r="Y167">
            <v>4</v>
          </cell>
        </row>
        <row r="168">
          <cell r="A168" t="str">
            <v>02500</v>
          </cell>
          <cell r="B168" t="str">
            <v>R-13</v>
          </cell>
          <cell r="C168" t="str">
            <v>02500</v>
          </cell>
          <cell r="D168">
            <v>16</v>
          </cell>
          <cell r="E168" t="str">
            <v>REAL</v>
          </cell>
          <cell r="F168">
            <v>1</v>
          </cell>
          <cell r="G168">
            <v>2</v>
          </cell>
          <cell r="H168">
            <v>1</v>
          </cell>
          <cell r="I168">
            <v>3</v>
          </cell>
          <cell r="J168">
            <v>3</v>
          </cell>
          <cell r="K168">
            <v>1</v>
          </cell>
          <cell r="L168">
            <v>1</v>
          </cell>
          <cell r="M168">
            <v>1</v>
          </cell>
          <cell r="N168">
            <v>1</v>
          </cell>
          <cell r="O168">
            <v>16</v>
          </cell>
          <cell r="P168">
            <v>16</v>
          </cell>
          <cell r="Q168">
            <v>16</v>
          </cell>
          <cell r="R168">
            <v>3</v>
          </cell>
          <cell r="S168">
            <v>16</v>
          </cell>
          <cell r="T168">
            <v>1</v>
          </cell>
          <cell r="U168">
            <v>16</v>
          </cell>
          <cell r="V168">
            <v>16</v>
          </cell>
          <cell r="W168">
            <v>1</v>
          </cell>
          <cell r="X168">
            <v>1</v>
          </cell>
          <cell r="Y168">
            <v>3</v>
          </cell>
        </row>
        <row r="169">
          <cell r="A169" t="str">
            <v>02480</v>
          </cell>
          <cell r="B169" t="str">
            <v>R-13</v>
          </cell>
          <cell r="C169" t="str">
            <v>02480</v>
          </cell>
          <cell r="D169">
            <v>29</v>
          </cell>
          <cell r="E169" t="str">
            <v>REAL</v>
          </cell>
          <cell r="F169">
            <v>1</v>
          </cell>
          <cell r="G169">
            <v>2</v>
          </cell>
          <cell r="H169">
            <v>1</v>
          </cell>
          <cell r="I169">
            <v>5</v>
          </cell>
          <cell r="J169">
            <v>6</v>
          </cell>
          <cell r="K169">
            <v>1</v>
          </cell>
          <cell r="L169">
            <v>2</v>
          </cell>
          <cell r="M169">
            <v>1</v>
          </cell>
          <cell r="N169">
            <v>2</v>
          </cell>
          <cell r="O169">
            <v>29</v>
          </cell>
          <cell r="P169">
            <v>29</v>
          </cell>
          <cell r="Q169">
            <v>29</v>
          </cell>
          <cell r="R169">
            <v>4</v>
          </cell>
          <cell r="S169">
            <v>29</v>
          </cell>
          <cell r="T169">
            <v>1</v>
          </cell>
          <cell r="U169">
            <v>29</v>
          </cell>
          <cell r="V169">
            <v>29</v>
          </cell>
          <cell r="W169">
            <v>2</v>
          </cell>
          <cell r="X169">
            <v>2</v>
          </cell>
          <cell r="Y169">
            <v>5</v>
          </cell>
        </row>
        <row r="170">
          <cell r="A170" t="str">
            <v>02484</v>
          </cell>
          <cell r="B170" t="str">
            <v>R-13</v>
          </cell>
          <cell r="C170" t="str">
            <v>02484</v>
          </cell>
          <cell r="D170">
            <v>14</v>
          </cell>
          <cell r="E170" t="str">
            <v>REAL</v>
          </cell>
          <cell r="F170">
            <v>1</v>
          </cell>
          <cell r="G170">
            <v>1</v>
          </cell>
          <cell r="H170">
            <v>1</v>
          </cell>
          <cell r="I170">
            <v>3</v>
          </cell>
          <cell r="J170">
            <v>3</v>
          </cell>
          <cell r="K170">
            <v>1</v>
          </cell>
          <cell r="L170">
            <v>1</v>
          </cell>
          <cell r="M170">
            <v>1</v>
          </cell>
          <cell r="N170">
            <v>1</v>
          </cell>
          <cell r="O170">
            <v>14</v>
          </cell>
          <cell r="P170">
            <v>14</v>
          </cell>
          <cell r="Q170">
            <v>14</v>
          </cell>
          <cell r="R170">
            <v>2</v>
          </cell>
          <cell r="S170">
            <v>14</v>
          </cell>
          <cell r="T170">
            <v>1</v>
          </cell>
          <cell r="U170">
            <v>14</v>
          </cell>
          <cell r="V170">
            <v>14</v>
          </cell>
          <cell r="W170">
            <v>1</v>
          </cell>
          <cell r="X170">
            <v>1</v>
          </cell>
          <cell r="Y170">
            <v>3</v>
          </cell>
        </row>
        <row r="171">
          <cell r="A171" t="str">
            <v>02509</v>
          </cell>
          <cell r="B171" t="str">
            <v>R-13</v>
          </cell>
          <cell r="C171" t="str">
            <v>02509</v>
          </cell>
          <cell r="D171">
            <v>12</v>
          </cell>
          <cell r="E171" t="str">
            <v>REAL</v>
          </cell>
          <cell r="F171">
            <v>1</v>
          </cell>
          <cell r="G171">
            <v>1</v>
          </cell>
          <cell r="H171">
            <v>1</v>
          </cell>
          <cell r="I171">
            <v>2</v>
          </cell>
          <cell r="J171">
            <v>3</v>
          </cell>
          <cell r="K171">
            <v>1</v>
          </cell>
          <cell r="L171">
            <v>1</v>
          </cell>
          <cell r="M171">
            <v>1</v>
          </cell>
          <cell r="N171">
            <v>1</v>
          </cell>
          <cell r="O171">
            <v>12</v>
          </cell>
          <cell r="P171">
            <v>12</v>
          </cell>
          <cell r="Q171">
            <v>12</v>
          </cell>
          <cell r="R171">
            <v>2</v>
          </cell>
          <cell r="S171">
            <v>12</v>
          </cell>
          <cell r="T171">
            <v>1</v>
          </cell>
          <cell r="U171">
            <v>12</v>
          </cell>
          <cell r="V171">
            <v>12</v>
          </cell>
          <cell r="W171">
            <v>1</v>
          </cell>
          <cell r="X171">
            <v>1</v>
          </cell>
          <cell r="Y171">
            <v>2</v>
          </cell>
        </row>
        <row r="172">
          <cell r="A172" t="str">
            <v>02474</v>
          </cell>
          <cell r="B172" t="str">
            <v>R-13</v>
          </cell>
          <cell r="C172" t="str">
            <v>02474</v>
          </cell>
          <cell r="D172">
            <v>21</v>
          </cell>
          <cell r="E172" t="str">
            <v>REAL</v>
          </cell>
          <cell r="F172">
            <v>1</v>
          </cell>
          <cell r="G172">
            <v>2</v>
          </cell>
          <cell r="H172">
            <v>1</v>
          </cell>
          <cell r="I172">
            <v>4</v>
          </cell>
          <cell r="J172">
            <v>4</v>
          </cell>
          <cell r="K172">
            <v>1</v>
          </cell>
          <cell r="L172">
            <v>2</v>
          </cell>
          <cell r="M172">
            <v>1</v>
          </cell>
          <cell r="N172">
            <v>1</v>
          </cell>
          <cell r="O172">
            <v>21</v>
          </cell>
          <cell r="P172">
            <v>21</v>
          </cell>
          <cell r="Q172">
            <v>21</v>
          </cell>
          <cell r="R172">
            <v>3</v>
          </cell>
          <cell r="S172">
            <v>21</v>
          </cell>
          <cell r="T172">
            <v>1</v>
          </cell>
          <cell r="U172">
            <v>21</v>
          </cell>
          <cell r="V172">
            <v>21</v>
          </cell>
          <cell r="W172">
            <v>2</v>
          </cell>
          <cell r="X172">
            <v>1</v>
          </cell>
          <cell r="Y172">
            <v>4</v>
          </cell>
        </row>
        <row r="173">
          <cell r="A173" t="str">
            <v>02472</v>
          </cell>
          <cell r="B173" t="str">
            <v>R-13</v>
          </cell>
          <cell r="C173" t="str">
            <v>02472</v>
          </cell>
          <cell r="D173">
            <v>36</v>
          </cell>
          <cell r="E173" t="str">
            <v>REAL</v>
          </cell>
          <cell r="F173">
            <v>1</v>
          </cell>
          <cell r="G173">
            <v>3</v>
          </cell>
          <cell r="H173">
            <v>1</v>
          </cell>
          <cell r="I173">
            <v>6</v>
          </cell>
          <cell r="J173">
            <v>7</v>
          </cell>
          <cell r="K173">
            <v>1</v>
          </cell>
          <cell r="L173">
            <v>2</v>
          </cell>
          <cell r="M173">
            <v>1</v>
          </cell>
          <cell r="N173">
            <v>2</v>
          </cell>
          <cell r="O173">
            <v>36</v>
          </cell>
          <cell r="P173">
            <v>36</v>
          </cell>
          <cell r="Q173">
            <v>36</v>
          </cell>
          <cell r="R173">
            <v>5</v>
          </cell>
          <cell r="S173">
            <v>36</v>
          </cell>
          <cell r="T173">
            <v>2</v>
          </cell>
          <cell r="U173">
            <v>36</v>
          </cell>
          <cell r="V173">
            <v>36</v>
          </cell>
          <cell r="W173">
            <v>2</v>
          </cell>
          <cell r="X173">
            <v>2</v>
          </cell>
          <cell r="Y173">
            <v>6</v>
          </cell>
        </row>
        <row r="174">
          <cell r="A174" t="str">
            <v xml:space="preserve">TOTAL </v>
          </cell>
          <cell r="B174" t="str">
            <v>R-13</v>
          </cell>
          <cell r="C174">
            <v>0</v>
          </cell>
          <cell r="D174">
            <v>691</v>
          </cell>
          <cell r="E174">
            <v>0</v>
          </cell>
          <cell r="F174">
            <v>12</v>
          </cell>
          <cell r="G174">
            <v>51</v>
          </cell>
          <cell r="H174">
            <v>15</v>
          </cell>
          <cell r="I174">
            <v>111</v>
          </cell>
          <cell r="J174">
            <v>133</v>
          </cell>
          <cell r="K174">
            <v>21</v>
          </cell>
          <cell r="L174">
            <v>43</v>
          </cell>
          <cell r="M174">
            <v>15</v>
          </cell>
          <cell r="N174">
            <v>35</v>
          </cell>
          <cell r="O174">
            <v>691</v>
          </cell>
          <cell r="P174">
            <v>691</v>
          </cell>
          <cell r="Q174">
            <v>691</v>
          </cell>
          <cell r="R174">
            <v>92</v>
          </cell>
          <cell r="S174">
            <v>691</v>
          </cell>
          <cell r="T174">
            <v>28</v>
          </cell>
          <cell r="U174">
            <v>691</v>
          </cell>
          <cell r="V174">
            <v>691</v>
          </cell>
          <cell r="W174">
            <v>43</v>
          </cell>
          <cell r="X174">
            <v>33</v>
          </cell>
          <cell r="Y174">
            <v>107</v>
          </cell>
        </row>
        <row r="175">
          <cell r="A175">
            <v>0</v>
          </cell>
          <cell r="B175">
            <v>0</v>
          </cell>
          <cell r="C175">
            <v>0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</row>
        <row r="176">
          <cell r="A176">
            <v>0</v>
          </cell>
          <cell r="B176">
            <v>0</v>
          </cell>
          <cell r="C176">
            <v>0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</row>
        <row r="177">
          <cell r="A177" t="str">
            <v>CODIGO CENTRO</v>
          </cell>
          <cell r="B177" t="str">
            <v>CODIGO LOTE</v>
          </cell>
          <cell r="C177" t="str">
            <v>CODIGO CENTRO</v>
          </cell>
          <cell r="D177" t="str">
            <v>TOTAL RACIONES</v>
          </cell>
          <cell r="E177" t="str">
            <v>MODALIDAD SERVICIO</v>
          </cell>
          <cell r="F177" t="str">
            <v xml:space="preserve">CANTIDAD DE CENTROS </v>
          </cell>
          <cell r="G177" t="str">
            <v>ACEITE VEGETAL</v>
          </cell>
          <cell r="H177" t="str">
            <v>AJÍES</v>
          </cell>
          <cell r="I177" t="str">
            <v>ATÚN ENLATADO EN ACEITE VEGETAL</v>
          </cell>
          <cell r="J177" t="str">
            <v>AVENA</v>
          </cell>
          <cell r="K177" t="str">
            <v xml:space="preserve">AZÚCAR CREMA </v>
          </cell>
          <cell r="L177" t="str">
            <v>BACALAO</v>
          </cell>
          <cell r="M177" t="str">
            <v>CANELA</v>
          </cell>
          <cell r="N177" t="str">
            <v xml:space="preserve">CEBOLLA </v>
          </cell>
          <cell r="O177" t="str">
            <v>GALLETA SALADA</v>
          </cell>
          <cell r="P177" t="str">
            <v>GUINEO MADURO</v>
          </cell>
          <cell r="Q177" t="str">
            <v xml:space="preserve">GUINEOS VERDES </v>
          </cell>
          <cell r="R177" t="str">
            <v xml:space="preserve">HARINA DE MAÍZ </v>
          </cell>
          <cell r="S177" t="str">
            <v>HUEVO</v>
          </cell>
          <cell r="T177" t="str">
            <v>MANTEQUILLA</v>
          </cell>
          <cell r="U177" t="str">
            <v>PAN</v>
          </cell>
          <cell r="V177" t="str">
            <v>PLÁTANO VERDE</v>
          </cell>
          <cell r="W177" t="str">
            <v>QUESO CHEDDAR</v>
          </cell>
          <cell r="X177" t="str">
            <v xml:space="preserve">SAL YODADA </v>
          </cell>
          <cell r="Y177" t="str">
            <v>TOMATE</v>
          </cell>
        </row>
        <row r="178">
          <cell r="A178" t="str">
            <v>10504</v>
          </cell>
          <cell r="B178" t="str">
            <v>R-14</v>
          </cell>
          <cell r="C178" t="str">
            <v>10504</v>
          </cell>
          <cell r="D178">
            <v>163</v>
          </cell>
          <cell r="E178" t="str">
            <v>REAL</v>
          </cell>
          <cell r="F178">
            <v>1</v>
          </cell>
          <cell r="G178">
            <v>11</v>
          </cell>
          <cell r="H178">
            <v>2</v>
          </cell>
          <cell r="I178">
            <v>25</v>
          </cell>
          <cell r="J178">
            <v>30</v>
          </cell>
          <cell r="K178">
            <v>4</v>
          </cell>
          <cell r="L178">
            <v>9</v>
          </cell>
          <cell r="M178">
            <v>2</v>
          </cell>
          <cell r="N178">
            <v>8</v>
          </cell>
          <cell r="O178">
            <v>163</v>
          </cell>
          <cell r="P178">
            <v>163</v>
          </cell>
          <cell r="Q178">
            <v>163</v>
          </cell>
          <cell r="R178">
            <v>21</v>
          </cell>
          <cell r="S178">
            <v>163</v>
          </cell>
          <cell r="T178">
            <v>6</v>
          </cell>
          <cell r="U178">
            <v>163</v>
          </cell>
          <cell r="V178">
            <v>163</v>
          </cell>
          <cell r="W178">
            <v>9</v>
          </cell>
          <cell r="X178">
            <v>7</v>
          </cell>
          <cell r="Y178">
            <v>24</v>
          </cell>
        </row>
        <row r="179">
          <cell r="A179" t="str">
            <v>03077</v>
          </cell>
          <cell r="B179" t="str">
            <v>R-14</v>
          </cell>
          <cell r="C179" t="str">
            <v>03077</v>
          </cell>
          <cell r="D179">
            <v>49</v>
          </cell>
          <cell r="E179" t="str">
            <v>REAL</v>
          </cell>
          <cell r="F179">
            <v>1</v>
          </cell>
          <cell r="G179">
            <v>4</v>
          </cell>
          <cell r="H179">
            <v>1</v>
          </cell>
          <cell r="I179">
            <v>8</v>
          </cell>
          <cell r="J179">
            <v>9</v>
          </cell>
          <cell r="K179">
            <v>2</v>
          </cell>
          <cell r="L179">
            <v>3</v>
          </cell>
          <cell r="M179">
            <v>1</v>
          </cell>
          <cell r="N179">
            <v>3</v>
          </cell>
          <cell r="O179">
            <v>49</v>
          </cell>
          <cell r="P179">
            <v>49</v>
          </cell>
          <cell r="Q179">
            <v>49</v>
          </cell>
          <cell r="R179">
            <v>7</v>
          </cell>
          <cell r="S179">
            <v>49</v>
          </cell>
          <cell r="T179">
            <v>2</v>
          </cell>
          <cell r="U179">
            <v>49</v>
          </cell>
          <cell r="V179">
            <v>49</v>
          </cell>
          <cell r="W179">
            <v>3</v>
          </cell>
          <cell r="X179">
            <v>2</v>
          </cell>
          <cell r="Y179">
            <v>8</v>
          </cell>
        </row>
        <row r="180">
          <cell r="A180" t="str">
            <v>03088</v>
          </cell>
          <cell r="B180" t="str">
            <v>R-14</v>
          </cell>
          <cell r="C180" t="str">
            <v>03088</v>
          </cell>
          <cell r="D180">
            <v>41</v>
          </cell>
          <cell r="E180" t="str">
            <v>REAL</v>
          </cell>
          <cell r="F180">
            <v>1</v>
          </cell>
          <cell r="G180">
            <v>3</v>
          </cell>
          <cell r="H180">
            <v>1</v>
          </cell>
          <cell r="I180">
            <v>7</v>
          </cell>
          <cell r="J180">
            <v>8</v>
          </cell>
          <cell r="K180">
            <v>1</v>
          </cell>
          <cell r="L180">
            <v>3</v>
          </cell>
          <cell r="M180">
            <v>1</v>
          </cell>
          <cell r="N180">
            <v>2</v>
          </cell>
          <cell r="O180">
            <v>41</v>
          </cell>
          <cell r="P180">
            <v>41</v>
          </cell>
          <cell r="Q180">
            <v>41</v>
          </cell>
          <cell r="R180">
            <v>6</v>
          </cell>
          <cell r="S180">
            <v>41</v>
          </cell>
          <cell r="T180">
            <v>2</v>
          </cell>
          <cell r="U180">
            <v>41</v>
          </cell>
          <cell r="V180">
            <v>41</v>
          </cell>
          <cell r="W180">
            <v>3</v>
          </cell>
          <cell r="X180">
            <v>2</v>
          </cell>
          <cell r="Y180">
            <v>6</v>
          </cell>
        </row>
        <row r="181">
          <cell r="A181" t="str">
            <v>03207</v>
          </cell>
          <cell r="B181" t="str">
            <v>R-14</v>
          </cell>
          <cell r="C181" t="str">
            <v>03207</v>
          </cell>
          <cell r="D181">
            <v>26</v>
          </cell>
          <cell r="E181" t="str">
            <v>REAL</v>
          </cell>
          <cell r="F181">
            <v>1</v>
          </cell>
          <cell r="G181">
            <v>2</v>
          </cell>
          <cell r="H181">
            <v>1</v>
          </cell>
          <cell r="I181">
            <v>4</v>
          </cell>
          <cell r="J181">
            <v>5</v>
          </cell>
          <cell r="K181">
            <v>1</v>
          </cell>
          <cell r="L181">
            <v>2</v>
          </cell>
          <cell r="M181">
            <v>1</v>
          </cell>
          <cell r="N181">
            <v>2</v>
          </cell>
          <cell r="O181">
            <v>26</v>
          </cell>
          <cell r="P181">
            <v>26</v>
          </cell>
          <cell r="Q181">
            <v>26</v>
          </cell>
          <cell r="R181">
            <v>4</v>
          </cell>
          <cell r="S181">
            <v>26</v>
          </cell>
          <cell r="T181">
            <v>1</v>
          </cell>
          <cell r="U181">
            <v>26</v>
          </cell>
          <cell r="V181">
            <v>26</v>
          </cell>
          <cell r="W181">
            <v>2</v>
          </cell>
          <cell r="X181">
            <v>2</v>
          </cell>
          <cell r="Y181">
            <v>4</v>
          </cell>
        </row>
        <row r="182">
          <cell r="A182" t="str">
            <v>03209</v>
          </cell>
          <cell r="B182" t="str">
            <v>R-14</v>
          </cell>
          <cell r="C182" t="str">
            <v>03209</v>
          </cell>
          <cell r="D182">
            <v>22</v>
          </cell>
          <cell r="E182" t="str">
            <v>REAL</v>
          </cell>
          <cell r="F182">
            <v>1</v>
          </cell>
          <cell r="G182">
            <v>2</v>
          </cell>
          <cell r="H182">
            <v>1</v>
          </cell>
          <cell r="I182">
            <v>4</v>
          </cell>
          <cell r="J182">
            <v>5</v>
          </cell>
          <cell r="K182">
            <v>1</v>
          </cell>
          <cell r="L182">
            <v>2</v>
          </cell>
          <cell r="M182">
            <v>1</v>
          </cell>
          <cell r="N182">
            <v>1</v>
          </cell>
          <cell r="O182">
            <v>22</v>
          </cell>
          <cell r="P182">
            <v>22</v>
          </cell>
          <cell r="Q182">
            <v>22</v>
          </cell>
          <cell r="R182">
            <v>3</v>
          </cell>
          <cell r="S182">
            <v>22</v>
          </cell>
          <cell r="T182">
            <v>1</v>
          </cell>
          <cell r="U182">
            <v>22</v>
          </cell>
          <cell r="V182">
            <v>22</v>
          </cell>
          <cell r="W182">
            <v>2</v>
          </cell>
          <cell r="X182">
            <v>1</v>
          </cell>
          <cell r="Y182">
            <v>4</v>
          </cell>
        </row>
        <row r="183">
          <cell r="A183" t="str">
            <v>03227</v>
          </cell>
          <cell r="B183" t="str">
            <v>R-14</v>
          </cell>
          <cell r="C183" t="str">
            <v>03227</v>
          </cell>
          <cell r="D183">
            <v>22</v>
          </cell>
          <cell r="E183" t="str">
            <v>REAL</v>
          </cell>
          <cell r="F183">
            <v>1</v>
          </cell>
          <cell r="G183">
            <v>2</v>
          </cell>
          <cell r="H183">
            <v>1</v>
          </cell>
          <cell r="I183">
            <v>4</v>
          </cell>
          <cell r="J183">
            <v>5</v>
          </cell>
          <cell r="K183">
            <v>1</v>
          </cell>
          <cell r="L183">
            <v>2</v>
          </cell>
          <cell r="M183">
            <v>1</v>
          </cell>
          <cell r="N183">
            <v>1</v>
          </cell>
          <cell r="O183">
            <v>22</v>
          </cell>
          <cell r="P183">
            <v>22</v>
          </cell>
          <cell r="Q183">
            <v>22</v>
          </cell>
          <cell r="R183">
            <v>3</v>
          </cell>
          <cell r="S183">
            <v>22</v>
          </cell>
          <cell r="T183">
            <v>1</v>
          </cell>
          <cell r="U183">
            <v>22</v>
          </cell>
          <cell r="V183">
            <v>22</v>
          </cell>
          <cell r="W183">
            <v>2</v>
          </cell>
          <cell r="X183">
            <v>1</v>
          </cell>
          <cell r="Y183">
            <v>4</v>
          </cell>
        </row>
        <row r="184">
          <cell r="A184" t="str">
            <v>03085</v>
          </cell>
          <cell r="B184" t="str">
            <v>R-14</v>
          </cell>
          <cell r="C184" t="str">
            <v>03085</v>
          </cell>
          <cell r="D184">
            <v>215</v>
          </cell>
          <cell r="E184" t="str">
            <v>REAL</v>
          </cell>
          <cell r="F184">
            <v>1</v>
          </cell>
          <cell r="G184">
            <v>15</v>
          </cell>
          <cell r="H184">
            <v>3</v>
          </cell>
          <cell r="I184">
            <v>33</v>
          </cell>
          <cell r="J184">
            <v>40</v>
          </cell>
          <cell r="K184">
            <v>5</v>
          </cell>
          <cell r="L184">
            <v>12</v>
          </cell>
          <cell r="M184">
            <v>3</v>
          </cell>
          <cell r="N184">
            <v>10</v>
          </cell>
          <cell r="O184">
            <v>215</v>
          </cell>
          <cell r="P184">
            <v>215</v>
          </cell>
          <cell r="Q184">
            <v>215</v>
          </cell>
          <cell r="R184">
            <v>28</v>
          </cell>
          <cell r="S184">
            <v>215</v>
          </cell>
          <cell r="T184">
            <v>8</v>
          </cell>
          <cell r="U184">
            <v>215</v>
          </cell>
          <cell r="V184">
            <v>215</v>
          </cell>
          <cell r="W184">
            <v>12</v>
          </cell>
          <cell r="X184">
            <v>9</v>
          </cell>
          <cell r="Y184">
            <v>31</v>
          </cell>
        </row>
        <row r="185">
          <cell r="A185" t="str">
            <v>10503</v>
          </cell>
          <cell r="B185" t="str">
            <v>R-14</v>
          </cell>
          <cell r="C185" t="str">
            <v>10503</v>
          </cell>
          <cell r="D185">
            <v>41</v>
          </cell>
          <cell r="E185" t="str">
            <v>REAL</v>
          </cell>
          <cell r="F185">
            <v>1</v>
          </cell>
          <cell r="G185">
            <v>3</v>
          </cell>
          <cell r="H185">
            <v>1</v>
          </cell>
          <cell r="I185">
            <v>7</v>
          </cell>
          <cell r="J185">
            <v>8</v>
          </cell>
          <cell r="K185">
            <v>1</v>
          </cell>
          <cell r="L185">
            <v>3</v>
          </cell>
          <cell r="M185">
            <v>1</v>
          </cell>
          <cell r="N185">
            <v>2</v>
          </cell>
          <cell r="O185">
            <v>41</v>
          </cell>
          <cell r="P185">
            <v>41</v>
          </cell>
          <cell r="Q185">
            <v>41</v>
          </cell>
          <cell r="R185">
            <v>6</v>
          </cell>
          <cell r="S185">
            <v>41</v>
          </cell>
          <cell r="T185">
            <v>2</v>
          </cell>
          <cell r="U185">
            <v>41</v>
          </cell>
          <cell r="V185">
            <v>41</v>
          </cell>
          <cell r="W185">
            <v>3</v>
          </cell>
          <cell r="X185">
            <v>2</v>
          </cell>
          <cell r="Y185">
            <v>6</v>
          </cell>
        </row>
        <row r="186">
          <cell r="A186" t="str">
            <v>03011</v>
          </cell>
          <cell r="B186" t="str">
            <v>R-14</v>
          </cell>
          <cell r="C186" t="str">
            <v>03011</v>
          </cell>
          <cell r="D186">
            <v>192</v>
          </cell>
          <cell r="E186" t="str">
            <v>REAL</v>
          </cell>
          <cell r="F186">
            <v>1</v>
          </cell>
          <cell r="G186">
            <v>13</v>
          </cell>
          <cell r="H186">
            <v>3</v>
          </cell>
          <cell r="I186">
            <v>30</v>
          </cell>
          <cell r="J186">
            <v>36</v>
          </cell>
          <cell r="K186">
            <v>5</v>
          </cell>
          <cell r="L186">
            <v>11</v>
          </cell>
          <cell r="M186">
            <v>3</v>
          </cell>
          <cell r="N186">
            <v>9</v>
          </cell>
          <cell r="O186">
            <v>192</v>
          </cell>
          <cell r="P186">
            <v>192</v>
          </cell>
          <cell r="Q186">
            <v>192</v>
          </cell>
          <cell r="R186">
            <v>25</v>
          </cell>
          <cell r="S186">
            <v>192</v>
          </cell>
          <cell r="T186">
            <v>7</v>
          </cell>
          <cell r="U186">
            <v>192</v>
          </cell>
          <cell r="V186">
            <v>192</v>
          </cell>
          <cell r="W186">
            <v>11</v>
          </cell>
          <cell r="X186">
            <v>8</v>
          </cell>
          <cell r="Y186">
            <v>28</v>
          </cell>
        </row>
        <row r="187">
          <cell r="A187" t="str">
            <v>03099</v>
          </cell>
          <cell r="B187" t="str">
            <v>R-14</v>
          </cell>
          <cell r="C187" t="str">
            <v>03099</v>
          </cell>
          <cell r="D187">
            <v>138</v>
          </cell>
          <cell r="E187" t="str">
            <v>REAL</v>
          </cell>
          <cell r="F187">
            <v>1</v>
          </cell>
          <cell r="G187">
            <v>10</v>
          </cell>
          <cell r="H187">
            <v>2</v>
          </cell>
          <cell r="I187">
            <v>21</v>
          </cell>
          <cell r="J187">
            <v>26</v>
          </cell>
          <cell r="K187">
            <v>4</v>
          </cell>
          <cell r="L187">
            <v>8</v>
          </cell>
          <cell r="M187">
            <v>2</v>
          </cell>
          <cell r="N187">
            <v>7</v>
          </cell>
          <cell r="O187">
            <v>138</v>
          </cell>
          <cell r="P187">
            <v>138</v>
          </cell>
          <cell r="Q187">
            <v>138</v>
          </cell>
          <cell r="R187">
            <v>18</v>
          </cell>
          <cell r="S187">
            <v>138</v>
          </cell>
          <cell r="T187">
            <v>5</v>
          </cell>
          <cell r="U187">
            <v>138</v>
          </cell>
          <cell r="V187">
            <v>138</v>
          </cell>
          <cell r="W187">
            <v>8</v>
          </cell>
          <cell r="X187">
            <v>6</v>
          </cell>
          <cell r="Y187">
            <v>20</v>
          </cell>
        </row>
        <row r="188">
          <cell r="A188" t="str">
            <v>03198</v>
          </cell>
          <cell r="B188" t="str">
            <v>R-14</v>
          </cell>
          <cell r="C188" t="str">
            <v>03198</v>
          </cell>
          <cell r="D188">
            <v>12</v>
          </cell>
          <cell r="E188" t="str">
            <v>REAL</v>
          </cell>
          <cell r="F188">
            <v>1</v>
          </cell>
          <cell r="G188">
            <v>1</v>
          </cell>
          <cell r="H188">
            <v>1</v>
          </cell>
          <cell r="I188">
            <v>2</v>
          </cell>
          <cell r="J188">
            <v>3</v>
          </cell>
          <cell r="K188">
            <v>1</v>
          </cell>
          <cell r="L188">
            <v>1</v>
          </cell>
          <cell r="M188">
            <v>1</v>
          </cell>
          <cell r="N188">
            <v>1</v>
          </cell>
          <cell r="O188">
            <v>12</v>
          </cell>
          <cell r="P188">
            <v>12</v>
          </cell>
          <cell r="Q188">
            <v>12</v>
          </cell>
          <cell r="R188">
            <v>2</v>
          </cell>
          <cell r="S188">
            <v>12</v>
          </cell>
          <cell r="T188">
            <v>1</v>
          </cell>
          <cell r="U188">
            <v>12</v>
          </cell>
          <cell r="V188">
            <v>12</v>
          </cell>
          <cell r="W188">
            <v>1</v>
          </cell>
          <cell r="X188">
            <v>1</v>
          </cell>
          <cell r="Y188">
            <v>2</v>
          </cell>
        </row>
        <row r="189">
          <cell r="A189" t="str">
            <v xml:space="preserve">TOTAL </v>
          </cell>
          <cell r="B189" t="str">
            <v>R-14</v>
          </cell>
          <cell r="C189">
            <v>0</v>
          </cell>
          <cell r="D189">
            <v>921</v>
          </cell>
          <cell r="E189">
            <v>0</v>
          </cell>
          <cell r="F189">
            <v>11</v>
          </cell>
          <cell r="G189">
            <v>66</v>
          </cell>
          <cell r="H189">
            <v>17</v>
          </cell>
          <cell r="I189">
            <v>145</v>
          </cell>
          <cell r="J189">
            <v>175</v>
          </cell>
          <cell r="K189">
            <v>26</v>
          </cell>
          <cell r="L189">
            <v>56</v>
          </cell>
          <cell r="M189">
            <v>17</v>
          </cell>
          <cell r="N189">
            <v>46</v>
          </cell>
          <cell r="O189">
            <v>921</v>
          </cell>
          <cell r="P189">
            <v>921</v>
          </cell>
          <cell r="Q189">
            <v>921</v>
          </cell>
          <cell r="R189">
            <v>123</v>
          </cell>
          <cell r="S189">
            <v>921</v>
          </cell>
          <cell r="T189">
            <v>36</v>
          </cell>
          <cell r="U189">
            <v>921</v>
          </cell>
          <cell r="V189">
            <v>921</v>
          </cell>
          <cell r="W189">
            <v>56</v>
          </cell>
          <cell r="X189">
            <v>41</v>
          </cell>
          <cell r="Y189">
            <v>137</v>
          </cell>
        </row>
        <row r="190">
          <cell r="A190">
            <v>0</v>
          </cell>
          <cell r="B190">
            <v>0</v>
          </cell>
          <cell r="C190">
            <v>0</v>
          </cell>
          <cell r="D190">
            <v>0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</row>
        <row r="191">
          <cell r="A191">
            <v>0</v>
          </cell>
          <cell r="B191">
            <v>0</v>
          </cell>
          <cell r="C191">
            <v>0</v>
          </cell>
          <cell r="D191">
            <v>0</v>
          </cell>
          <cell r="E191">
            <v>0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</row>
        <row r="192">
          <cell r="A192">
            <v>0</v>
          </cell>
          <cell r="B192">
            <v>0</v>
          </cell>
          <cell r="C192">
            <v>0</v>
          </cell>
          <cell r="D192">
            <v>0</v>
          </cell>
          <cell r="E192">
            <v>0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</row>
        <row r="193">
          <cell r="A193" t="str">
            <v>CODIGO CENTRO</v>
          </cell>
          <cell r="B193" t="str">
            <v>CODIGO LOTE</v>
          </cell>
          <cell r="C193" t="str">
            <v>CODIGO CENTRO</v>
          </cell>
          <cell r="D193" t="str">
            <v>TOTAL RACIONES</v>
          </cell>
          <cell r="E193" t="str">
            <v>MODALIDAD SERVICIO</v>
          </cell>
          <cell r="F193" t="str">
            <v xml:space="preserve">CANTIDAD DE CENTROS </v>
          </cell>
          <cell r="G193" t="str">
            <v>ACEITE VEGETAL</v>
          </cell>
          <cell r="H193" t="str">
            <v>AJÍES</v>
          </cell>
          <cell r="I193" t="str">
            <v>ATÚN ENLATADO EN ACEITE VEGETAL</v>
          </cell>
          <cell r="J193" t="str">
            <v>AVENA</v>
          </cell>
          <cell r="K193" t="str">
            <v xml:space="preserve">AZÚCAR CREMA </v>
          </cell>
          <cell r="L193" t="str">
            <v>BACALAO</v>
          </cell>
          <cell r="M193" t="str">
            <v>CANELA</v>
          </cell>
          <cell r="N193" t="str">
            <v xml:space="preserve">CEBOLLA </v>
          </cell>
          <cell r="O193" t="str">
            <v>GALLETA SALADA</v>
          </cell>
          <cell r="P193" t="str">
            <v>GUINEO MADURO</v>
          </cell>
          <cell r="Q193" t="str">
            <v xml:space="preserve">GUINEOS VERDES </v>
          </cell>
          <cell r="R193" t="str">
            <v xml:space="preserve">HARINA DE MAÍZ </v>
          </cell>
          <cell r="S193" t="str">
            <v>HUEVO</v>
          </cell>
          <cell r="T193" t="str">
            <v>MANTEQUILLA</v>
          </cell>
          <cell r="U193" t="str">
            <v>PAN</v>
          </cell>
          <cell r="V193" t="str">
            <v>PLÁTANO VERDE</v>
          </cell>
          <cell r="W193" t="str">
            <v>QUESO CHEDDAR</v>
          </cell>
          <cell r="X193" t="str">
            <v xml:space="preserve">SAL YODADA </v>
          </cell>
          <cell r="Y193" t="str">
            <v>TOMATE</v>
          </cell>
        </row>
        <row r="194">
          <cell r="A194" t="str">
            <v>03026</v>
          </cell>
          <cell r="B194" t="str">
            <v>R-15</v>
          </cell>
          <cell r="C194" t="str">
            <v>03026</v>
          </cell>
          <cell r="D194">
            <v>146</v>
          </cell>
          <cell r="E194" t="str">
            <v>REAL</v>
          </cell>
          <cell r="F194">
            <v>1</v>
          </cell>
          <cell r="G194">
            <v>10</v>
          </cell>
          <cell r="H194">
            <v>2</v>
          </cell>
          <cell r="I194">
            <v>23</v>
          </cell>
          <cell r="J194">
            <v>27</v>
          </cell>
          <cell r="K194">
            <v>4</v>
          </cell>
          <cell r="L194">
            <v>9</v>
          </cell>
          <cell r="M194">
            <v>2</v>
          </cell>
          <cell r="N194">
            <v>7</v>
          </cell>
          <cell r="O194">
            <v>146</v>
          </cell>
          <cell r="P194">
            <v>146</v>
          </cell>
          <cell r="Q194">
            <v>146</v>
          </cell>
          <cell r="R194">
            <v>19</v>
          </cell>
          <cell r="S194">
            <v>146</v>
          </cell>
          <cell r="T194">
            <v>5</v>
          </cell>
          <cell r="U194">
            <v>146</v>
          </cell>
          <cell r="V194">
            <v>146</v>
          </cell>
          <cell r="W194">
            <v>9</v>
          </cell>
          <cell r="X194">
            <v>6</v>
          </cell>
          <cell r="Y194">
            <v>21</v>
          </cell>
        </row>
        <row r="195">
          <cell r="A195" t="str">
            <v>03003</v>
          </cell>
          <cell r="B195" t="str">
            <v>R-15</v>
          </cell>
          <cell r="C195" t="str">
            <v>03003</v>
          </cell>
          <cell r="D195">
            <v>363</v>
          </cell>
          <cell r="E195" t="str">
            <v>REAL</v>
          </cell>
          <cell r="F195">
            <v>1</v>
          </cell>
          <cell r="G195">
            <v>25</v>
          </cell>
          <cell r="H195">
            <v>5</v>
          </cell>
          <cell r="I195">
            <v>55</v>
          </cell>
          <cell r="J195">
            <v>67</v>
          </cell>
          <cell r="K195">
            <v>9</v>
          </cell>
          <cell r="L195">
            <v>21</v>
          </cell>
          <cell r="M195">
            <v>5</v>
          </cell>
          <cell r="N195">
            <v>17</v>
          </cell>
          <cell r="O195">
            <v>363</v>
          </cell>
          <cell r="P195">
            <v>363</v>
          </cell>
          <cell r="Q195">
            <v>363</v>
          </cell>
          <cell r="R195">
            <v>46</v>
          </cell>
          <cell r="S195">
            <v>363</v>
          </cell>
          <cell r="T195">
            <v>13</v>
          </cell>
          <cell r="U195">
            <v>363</v>
          </cell>
          <cell r="V195">
            <v>363</v>
          </cell>
          <cell r="W195">
            <v>21</v>
          </cell>
          <cell r="X195">
            <v>15</v>
          </cell>
          <cell r="Y195">
            <v>53</v>
          </cell>
        </row>
        <row r="196">
          <cell r="A196" t="str">
            <v>03009</v>
          </cell>
          <cell r="B196" t="str">
            <v>R-15</v>
          </cell>
          <cell r="C196" t="str">
            <v>03009</v>
          </cell>
          <cell r="D196">
            <v>267</v>
          </cell>
          <cell r="E196" t="str">
            <v>REAL</v>
          </cell>
          <cell r="F196">
            <v>1</v>
          </cell>
          <cell r="G196">
            <v>18</v>
          </cell>
          <cell r="H196">
            <v>3</v>
          </cell>
          <cell r="I196">
            <v>41</v>
          </cell>
          <cell r="J196">
            <v>49</v>
          </cell>
          <cell r="K196">
            <v>6</v>
          </cell>
          <cell r="L196">
            <v>15</v>
          </cell>
          <cell r="M196">
            <v>3</v>
          </cell>
          <cell r="N196">
            <v>12</v>
          </cell>
          <cell r="O196">
            <v>267</v>
          </cell>
          <cell r="P196">
            <v>267</v>
          </cell>
          <cell r="Q196">
            <v>267</v>
          </cell>
          <cell r="R196">
            <v>34</v>
          </cell>
          <cell r="S196">
            <v>267</v>
          </cell>
          <cell r="T196">
            <v>9</v>
          </cell>
          <cell r="U196">
            <v>267</v>
          </cell>
          <cell r="V196">
            <v>267</v>
          </cell>
          <cell r="W196">
            <v>15</v>
          </cell>
          <cell r="X196">
            <v>11</v>
          </cell>
          <cell r="Y196">
            <v>39</v>
          </cell>
        </row>
        <row r="197">
          <cell r="A197" t="str">
            <v>03124</v>
          </cell>
          <cell r="B197" t="str">
            <v>R-15</v>
          </cell>
          <cell r="C197" t="str">
            <v>03124</v>
          </cell>
          <cell r="D197">
            <v>149</v>
          </cell>
          <cell r="E197" t="str">
            <v>REAL</v>
          </cell>
          <cell r="F197">
            <v>1</v>
          </cell>
          <cell r="G197">
            <v>10</v>
          </cell>
          <cell r="H197">
            <v>2</v>
          </cell>
          <cell r="I197">
            <v>23</v>
          </cell>
          <cell r="J197">
            <v>28</v>
          </cell>
          <cell r="K197">
            <v>4</v>
          </cell>
          <cell r="L197">
            <v>9</v>
          </cell>
          <cell r="M197">
            <v>2</v>
          </cell>
          <cell r="N197">
            <v>7</v>
          </cell>
          <cell r="O197">
            <v>149</v>
          </cell>
          <cell r="P197">
            <v>149</v>
          </cell>
          <cell r="Q197">
            <v>149</v>
          </cell>
          <cell r="R197">
            <v>19</v>
          </cell>
          <cell r="S197">
            <v>149</v>
          </cell>
          <cell r="T197">
            <v>5</v>
          </cell>
          <cell r="U197">
            <v>149</v>
          </cell>
          <cell r="V197">
            <v>149</v>
          </cell>
          <cell r="W197">
            <v>9</v>
          </cell>
          <cell r="X197">
            <v>6</v>
          </cell>
          <cell r="Y197">
            <v>22</v>
          </cell>
        </row>
        <row r="198">
          <cell r="A198" t="str">
            <v>03132</v>
          </cell>
          <cell r="B198" t="str">
            <v>R-15</v>
          </cell>
          <cell r="C198" t="str">
            <v>03132</v>
          </cell>
          <cell r="D198">
            <v>58</v>
          </cell>
          <cell r="E198" t="str">
            <v>REAL</v>
          </cell>
          <cell r="F198">
            <v>1</v>
          </cell>
          <cell r="G198">
            <v>4</v>
          </cell>
          <cell r="H198">
            <v>1</v>
          </cell>
          <cell r="I198">
            <v>9</v>
          </cell>
          <cell r="J198">
            <v>11</v>
          </cell>
          <cell r="K198">
            <v>2</v>
          </cell>
          <cell r="L198">
            <v>4</v>
          </cell>
          <cell r="M198">
            <v>1</v>
          </cell>
          <cell r="N198">
            <v>3</v>
          </cell>
          <cell r="O198">
            <v>58</v>
          </cell>
          <cell r="P198">
            <v>58</v>
          </cell>
          <cell r="Q198">
            <v>58</v>
          </cell>
          <cell r="R198">
            <v>8</v>
          </cell>
          <cell r="S198">
            <v>58</v>
          </cell>
          <cell r="T198">
            <v>2</v>
          </cell>
          <cell r="U198">
            <v>58</v>
          </cell>
          <cell r="V198">
            <v>58</v>
          </cell>
          <cell r="W198">
            <v>4</v>
          </cell>
          <cell r="X198">
            <v>3</v>
          </cell>
          <cell r="Y198">
            <v>9</v>
          </cell>
        </row>
        <row r="199">
          <cell r="A199" t="str">
            <v>03126</v>
          </cell>
          <cell r="B199" t="str">
            <v>R-15</v>
          </cell>
          <cell r="C199" t="str">
            <v>03126</v>
          </cell>
          <cell r="D199">
            <v>36</v>
          </cell>
          <cell r="E199" t="str">
            <v>REAL</v>
          </cell>
          <cell r="F199">
            <v>1</v>
          </cell>
          <cell r="G199">
            <v>3</v>
          </cell>
          <cell r="H199">
            <v>1</v>
          </cell>
          <cell r="I199">
            <v>6</v>
          </cell>
          <cell r="J199">
            <v>7</v>
          </cell>
          <cell r="K199">
            <v>1</v>
          </cell>
          <cell r="L199">
            <v>2</v>
          </cell>
          <cell r="M199">
            <v>1</v>
          </cell>
          <cell r="N199">
            <v>2</v>
          </cell>
          <cell r="O199">
            <v>36</v>
          </cell>
          <cell r="P199">
            <v>36</v>
          </cell>
          <cell r="Q199">
            <v>36</v>
          </cell>
          <cell r="R199">
            <v>5</v>
          </cell>
          <cell r="S199">
            <v>36</v>
          </cell>
          <cell r="T199">
            <v>2</v>
          </cell>
          <cell r="U199">
            <v>36</v>
          </cell>
          <cell r="V199">
            <v>36</v>
          </cell>
          <cell r="W199">
            <v>2</v>
          </cell>
          <cell r="X199">
            <v>2</v>
          </cell>
          <cell r="Y199">
            <v>6</v>
          </cell>
        </row>
        <row r="200">
          <cell r="A200" t="str">
            <v>03140</v>
          </cell>
          <cell r="B200" t="str">
            <v>R-15</v>
          </cell>
          <cell r="C200" t="str">
            <v>03140</v>
          </cell>
          <cell r="D200">
            <v>14</v>
          </cell>
          <cell r="E200" t="str">
            <v>REAL</v>
          </cell>
          <cell r="F200">
            <v>1</v>
          </cell>
          <cell r="G200">
            <v>1</v>
          </cell>
          <cell r="H200">
            <v>1</v>
          </cell>
          <cell r="I200">
            <v>3</v>
          </cell>
          <cell r="J200">
            <v>3</v>
          </cell>
          <cell r="K200">
            <v>1</v>
          </cell>
          <cell r="L200">
            <v>1</v>
          </cell>
          <cell r="M200">
            <v>1</v>
          </cell>
          <cell r="N200">
            <v>1</v>
          </cell>
          <cell r="O200">
            <v>14</v>
          </cell>
          <cell r="P200">
            <v>14</v>
          </cell>
          <cell r="Q200">
            <v>14</v>
          </cell>
          <cell r="R200">
            <v>2</v>
          </cell>
          <cell r="S200">
            <v>14</v>
          </cell>
          <cell r="T200">
            <v>1</v>
          </cell>
          <cell r="U200">
            <v>14</v>
          </cell>
          <cell r="V200">
            <v>14</v>
          </cell>
          <cell r="W200">
            <v>1</v>
          </cell>
          <cell r="X200">
            <v>1</v>
          </cell>
          <cell r="Y200">
            <v>3</v>
          </cell>
        </row>
        <row r="201">
          <cell r="A201" t="str">
            <v>03131</v>
          </cell>
          <cell r="B201" t="str">
            <v>R-15</v>
          </cell>
          <cell r="C201" t="str">
            <v>03131</v>
          </cell>
          <cell r="D201">
            <v>12</v>
          </cell>
          <cell r="E201" t="str">
            <v>REAL</v>
          </cell>
          <cell r="F201">
            <v>1</v>
          </cell>
          <cell r="G201">
            <v>1</v>
          </cell>
          <cell r="H201">
            <v>1</v>
          </cell>
          <cell r="I201">
            <v>2</v>
          </cell>
          <cell r="J201">
            <v>3</v>
          </cell>
          <cell r="K201">
            <v>1</v>
          </cell>
          <cell r="L201">
            <v>1</v>
          </cell>
          <cell r="M201">
            <v>1</v>
          </cell>
          <cell r="N201">
            <v>1</v>
          </cell>
          <cell r="O201">
            <v>12</v>
          </cell>
          <cell r="P201">
            <v>12</v>
          </cell>
          <cell r="Q201">
            <v>12</v>
          </cell>
          <cell r="R201">
            <v>2</v>
          </cell>
          <cell r="S201">
            <v>12</v>
          </cell>
          <cell r="T201">
            <v>1</v>
          </cell>
          <cell r="U201">
            <v>12</v>
          </cell>
          <cell r="V201">
            <v>12</v>
          </cell>
          <cell r="W201">
            <v>1</v>
          </cell>
          <cell r="X201">
            <v>1</v>
          </cell>
          <cell r="Y201">
            <v>2</v>
          </cell>
        </row>
        <row r="202">
          <cell r="A202" t="str">
            <v xml:space="preserve">TOTAL </v>
          </cell>
          <cell r="B202" t="str">
            <v>R-15</v>
          </cell>
          <cell r="C202">
            <v>0</v>
          </cell>
          <cell r="D202">
            <v>1045</v>
          </cell>
          <cell r="E202">
            <v>0</v>
          </cell>
          <cell r="F202">
            <v>8</v>
          </cell>
          <cell r="G202">
            <v>72</v>
          </cell>
          <cell r="H202">
            <v>16</v>
          </cell>
          <cell r="I202">
            <v>162</v>
          </cell>
          <cell r="J202">
            <v>195</v>
          </cell>
          <cell r="K202">
            <v>28</v>
          </cell>
          <cell r="L202">
            <v>62</v>
          </cell>
          <cell r="M202">
            <v>16</v>
          </cell>
          <cell r="N202">
            <v>50</v>
          </cell>
          <cell r="O202">
            <v>1045</v>
          </cell>
          <cell r="P202">
            <v>1045</v>
          </cell>
          <cell r="Q202">
            <v>1045</v>
          </cell>
          <cell r="R202">
            <v>135</v>
          </cell>
          <cell r="S202">
            <v>1045</v>
          </cell>
          <cell r="T202">
            <v>38</v>
          </cell>
          <cell r="U202">
            <v>1045</v>
          </cell>
          <cell r="V202">
            <v>1045</v>
          </cell>
          <cell r="W202">
            <v>62</v>
          </cell>
          <cell r="X202">
            <v>45</v>
          </cell>
          <cell r="Y202">
            <v>155</v>
          </cell>
        </row>
        <row r="203">
          <cell r="A203">
            <v>0</v>
          </cell>
          <cell r="B203">
            <v>0</v>
          </cell>
          <cell r="C203">
            <v>0</v>
          </cell>
          <cell r="D203">
            <v>0</v>
          </cell>
          <cell r="E203">
            <v>0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</row>
        <row r="204">
          <cell r="A204">
            <v>0</v>
          </cell>
          <cell r="B204">
            <v>0</v>
          </cell>
          <cell r="C204">
            <v>0</v>
          </cell>
          <cell r="D204">
            <v>0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</row>
        <row r="205">
          <cell r="A205" t="str">
            <v>CODIGO CENTRO</v>
          </cell>
          <cell r="B205" t="str">
            <v>CODIGO LOTE</v>
          </cell>
          <cell r="C205" t="str">
            <v>CODIGO CENTRO</v>
          </cell>
          <cell r="D205" t="str">
            <v>TOTAL RACIONES</v>
          </cell>
          <cell r="E205" t="str">
            <v>MODALIDAD SERVICIO</v>
          </cell>
          <cell r="F205" t="str">
            <v xml:space="preserve">CANTIDAD DE CENTROS </v>
          </cell>
          <cell r="G205" t="str">
            <v>ACEITE VEGETAL</v>
          </cell>
          <cell r="H205" t="str">
            <v>AJÍES</v>
          </cell>
          <cell r="I205" t="str">
            <v>ATÚN ENLATADO EN ACEITE VEGETAL</v>
          </cell>
          <cell r="J205" t="str">
            <v>AVENA</v>
          </cell>
          <cell r="K205" t="str">
            <v xml:space="preserve">AZÚCAR CREMA </v>
          </cell>
          <cell r="L205" t="str">
            <v>BACALAO</v>
          </cell>
          <cell r="M205" t="str">
            <v>CANELA</v>
          </cell>
          <cell r="N205" t="str">
            <v xml:space="preserve">CEBOLLA </v>
          </cell>
          <cell r="O205" t="str">
            <v>GALLETA SALADA</v>
          </cell>
          <cell r="P205" t="str">
            <v>GUINEO MADURO</v>
          </cell>
          <cell r="Q205" t="str">
            <v xml:space="preserve">GUINEOS VERDES </v>
          </cell>
          <cell r="R205" t="str">
            <v xml:space="preserve">HARINA DE MAÍZ </v>
          </cell>
          <cell r="S205" t="str">
            <v>HUEVO</v>
          </cell>
          <cell r="T205" t="str">
            <v>MANTEQUILLA</v>
          </cell>
          <cell r="U205" t="str">
            <v>PAN</v>
          </cell>
          <cell r="V205" t="str">
            <v>PLÁTANO VERDE</v>
          </cell>
          <cell r="W205" t="str">
            <v>QUESO CHEDDAR</v>
          </cell>
          <cell r="X205" t="str">
            <v xml:space="preserve">SAL YODADA </v>
          </cell>
          <cell r="Y205" t="str">
            <v>TOMATE</v>
          </cell>
        </row>
        <row r="206">
          <cell r="A206" t="str">
            <v>03610</v>
          </cell>
          <cell r="B206" t="str">
            <v>R-16</v>
          </cell>
          <cell r="C206" t="str">
            <v>03610</v>
          </cell>
          <cell r="D206">
            <v>120</v>
          </cell>
          <cell r="E206" t="str">
            <v>REAL</v>
          </cell>
          <cell r="F206">
            <v>1</v>
          </cell>
          <cell r="G206">
            <v>8</v>
          </cell>
          <cell r="H206">
            <v>2</v>
          </cell>
          <cell r="I206">
            <v>19</v>
          </cell>
          <cell r="J206">
            <v>22</v>
          </cell>
          <cell r="K206">
            <v>3</v>
          </cell>
          <cell r="L206">
            <v>7</v>
          </cell>
          <cell r="M206">
            <v>2</v>
          </cell>
          <cell r="N206">
            <v>6</v>
          </cell>
          <cell r="O206">
            <v>120</v>
          </cell>
          <cell r="P206">
            <v>120</v>
          </cell>
          <cell r="Q206">
            <v>120</v>
          </cell>
          <cell r="R206">
            <v>16</v>
          </cell>
          <cell r="S206">
            <v>120</v>
          </cell>
          <cell r="T206">
            <v>4</v>
          </cell>
          <cell r="U206">
            <v>120</v>
          </cell>
          <cell r="V206">
            <v>120</v>
          </cell>
          <cell r="W206">
            <v>7</v>
          </cell>
          <cell r="X206">
            <v>5</v>
          </cell>
          <cell r="Y206">
            <v>18</v>
          </cell>
        </row>
        <row r="207">
          <cell r="A207" t="str">
            <v>03564</v>
          </cell>
          <cell r="B207" t="str">
            <v>R-16</v>
          </cell>
          <cell r="C207" t="str">
            <v>03564</v>
          </cell>
          <cell r="D207">
            <v>61</v>
          </cell>
          <cell r="E207" t="str">
            <v>REAL</v>
          </cell>
          <cell r="F207">
            <v>1</v>
          </cell>
          <cell r="G207">
            <v>5</v>
          </cell>
          <cell r="H207">
            <v>1</v>
          </cell>
          <cell r="I207">
            <v>10</v>
          </cell>
          <cell r="J207">
            <v>12</v>
          </cell>
          <cell r="K207">
            <v>2</v>
          </cell>
          <cell r="L207">
            <v>4</v>
          </cell>
          <cell r="M207">
            <v>1</v>
          </cell>
          <cell r="N207">
            <v>3</v>
          </cell>
          <cell r="O207">
            <v>61</v>
          </cell>
          <cell r="P207">
            <v>61</v>
          </cell>
          <cell r="Q207">
            <v>61</v>
          </cell>
          <cell r="R207">
            <v>8</v>
          </cell>
          <cell r="S207">
            <v>61</v>
          </cell>
          <cell r="T207">
            <v>3</v>
          </cell>
          <cell r="U207">
            <v>61</v>
          </cell>
          <cell r="V207">
            <v>61</v>
          </cell>
          <cell r="W207">
            <v>4</v>
          </cell>
          <cell r="X207">
            <v>3</v>
          </cell>
          <cell r="Y207">
            <v>9</v>
          </cell>
        </row>
        <row r="208">
          <cell r="A208" t="str">
            <v>03612</v>
          </cell>
          <cell r="B208" t="str">
            <v>R-16</v>
          </cell>
          <cell r="C208" t="str">
            <v>03612</v>
          </cell>
          <cell r="D208">
            <v>49</v>
          </cell>
          <cell r="E208" t="str">
            <v>REAL</v>
          </cell>
          <cell r="F208">
            <v>1</v>
          </cell>
          <cell r="G208">
            <v>4</v>
          </cell>
          <cell r="H208">
            <v>1</v>
          </cell>
          <cell r="I208">
            <v>8</v>
          </cell>
          <cell r="J208">
            <v>9</v>
          </cell>
          <cell r="K208">
            <v>2</v>
          </cell>
          <cell r="L208">
            <v>3</v>
          </cell>
          <cell r="M208">
            <v>1</v>
          </cell>
          <cell r="N208">
            <v>3</v>
          </cell>
          <cell r="O208">
            <v>49</v>
          </cell>
          <cell r="P208">
            <v>49</v>
          </cell>
          <cell r="Q208">
            <v>49</v>
          </cell>
          <cell r="R208">
            <v>7</v>
          </cell>
          <cell r="S208">
            <v>49</v>
          </cell>
          <cell r="T208">
            <v>2</v>
          </cell>
          <cell r="U208">
            <v>49</v>
          </cell>
          <cell r="V208">
            <v>49</v>
          </cell>
          <cell r="W208">
            <v>3</v>
          </cell>
          <cell r="X208">
            <v>2</v>
          </cell>
          <cell r="Y208">
            <v>8</v>
          </cell>
        </row>
        <row r="209">
          <cell r="A209" t="str">
            <v>03613</v>
          </cell>
          <cell r="B209" t="str">
            <v>R-16</v>
          </cell>
          <cell r="C209" t="str">
            <v>03613</v>
          </cell>
          <cell r="D209">
            <v>12</v>
          </cell>
          <cell r="E209" t="str">
            <v>REAL</v>
          </cell>
          <cell r="F209">
            <v>1</v>
          </cell>
          <cell r="G209">
            <v>1</v>
          </cell>
          <cell r="H209">
            <v>1</v>
          </cell>
          <cell r="I209">
            <v>2</v>
          </cell>
          <cell r="J209">
            <v>3</v>
          </cell>
          <cell r="K209">
            <v>1</v>
          </cell>
          <cell r="L209">
            <v>1</v>
          </cell>
          <cell r="M209">
            <v>1</v>
          </cell>
          <cell r="N209">
            <v>1</v>
          </cell>
          <cell r="O209">
            <v>12</v>
          </cell>
          <cell r="P209">
            <v>12</v>
          </cell>
          <cell r="Q209">
            <v>12</v>
          </cell>
          <cell r="R209">
            <v>2</v>
          </cell>
          <cell r="S209">
            <v>12</v>
          </cell>
          <cell r="T209">
            <v>1</v>
          </cell>
          <cell r="U209">
            <v>12</v>
          </cell>
          <cell r="V209">
            <v>12</v>
          </cell>
          <cell r="W209">
            <v>1</v>
          </cell>
          <cell r="X209">
            <v>1</v>
          </cell>
          <cell r="Y209">
            <v>2</v>
          </cell>
        </row>
        <row r="210">
          <cell r="A210" t="str">
            <v>03611</v>
          </cell>
          <cell r="B210" t="str">
            <v>R-16</v>
          </cell>
          <cell r="C210" t="str">
            <v>03611</v>
          </cell>
          <cell r="D210">
            <v>28</v>
          </cell>
          <cell r="E210" t="str">
            <v>REAL</v>
          </cell>
          <cell r="F210">
            <v>1</v>
          </cell>
          <cell r="G210">
            <v>2</v>
          </cell>
          <cell r="H210">
            <v>1</v>
          </cell>
          <cell r="I210">
            <v>5</v>
          </cell>
          <cell r="J210">
            <v>6</v>
          </cell>
          <cell r="K210">
            <v>1</v>
          </cell>
          <cell r="L210">
            <v>2</v>
          </cell>
          <cell r="M210">
            <v>1</v>
          </cell>
          <cell r="N210">
            <v>2</v>
          </cell>
          <cell r="O210">
            <v>28</v>
          </cell>
          <cell r="P210">
            <v>28</v>
          </cell>
          <cell r="Q210">
            <v>28</v>
          </cell>
          <cell r="R210">
            <v>4</v>
          </cell>
          <cell r="S210">
            <v>28</v>
          </cell>
          <cell r="T210">
            <v>1</v>
          </cell>
          <cell r="U210">
            <v>28</v>
          </cell>
          <cell r="V210">
            <v>28</v>
          </cell>
          <cell r="W210">
            <v>2</v>
          </cell>
          <cell r="X210">
            <v>2</v>
          </cell>
          <cell r="Y210">
            <v>5</v>
          </cell>
        </row>
        <row r="211">
          <cell r="A211" t="str">
            <v>03609</v>
          </cell>
          <cell r="B211" t="str">
            <v>R-16</v>
          </cell>
          <cell r="C211" t="str">
            <v>03609</v>
          </cell>
          <cell r="D211">
            <v>5</v>
          </cell>
          <cell r="E211" t="str">
            <v>REAL</v>
          </cell>
          <cell r="F211">
            <v>1</v>
          </cell>
          <cell r="G211">
            <v>1</v>
          </cell>
          <cell r="H211">
            <v>1</v>
          </cell>
          <cell r="I211">
            <v>1</v>
          </cell>
          <cell r="J211">
            <v>1</v>
          </cell>
          <cell r="K211">
            <v>1</v>
          </cell>
          <cell r="L211">
            <v>1</v>
          </cell>
          <cell r="M211">
            <v>1</v>
          </cell>
          <cell r="N211">
            <v>1</v>
          </cell>
          <cell r="O211">
            <v>5</v>
          </cell>
          <cell r="P211">
            <v>5</v>
          </cell>
          <cell r="Q211">
            <v>5</v>
          </cell>
          <cell r="R211">
            <v>1</v>
          </cell>
          <cell r="S211">
            <v>5</v>
          </cell>
          <cell r="T211">
            <v>1</v>
          </cell>
          <cell r="U211">
            <v>5</v>
          </cell>
          <cell r="V211">
            <v>5</v>
          </cell>
          <cell r="W211">
            <v>1</v>
          </cell>
          <cell r="X211">
            <v>1</v>
          </cell>
          <cell r="Y211">
            <v>1</v>
          </cell>
        </row>
        <row r="212">
          <cell r="A212" t="str">
            <v>03608</v>
          </cell>
          <cell r="B212" t="str">
            <v>R-16</v>
          </cell>
          <cell r="C212" t="str">
            <v>03608</v>
          </cell>
          <cell r="D212">
            <v>100</v>
          </cell>
          <cell r="E212" t="str">
            <v>REAL</v>
          </cell>
          <cell r="F212">
            <v>1</v>
          </cell>
          <cell r="G212">
            <v>7</v>
          </cell>
          <cell r="H212">
            <v>2</v>
          </cell>
          <cell r="I212">
            <v>16</v>
          </cell>
          <cell r="J212">
            <v>19</v>
          </cell>
          <cell r="K212">
            <v>3</v>
          </cell>
          <cell r="L212">
            <v>6</v>
          </cell>
          <cell r="M212">
            <v>2</v>
          </cell>
          <cell r="N212">
            <v>5</v>
          </cell>
          <cell r="O212">
            <v>100</v>
          </cell>
          <cell r="P212">
            <v>100</v>
          </cell>
          <cell r="Q212">
            <v>100</v>
          </cell>
          <cell r="R212">
            <v>13</v>
          </cell>
          <cell r="S212">
            <v>100</v>
          </cell>
          <cell r="T212">
            <v>4</v>
          </cell>
          <cell r="U212">
            <v>100</v>
          </cell>
          <cell r="V212">
            <v>100</v>
          </cell>
          <cell r="W212">
            <v>6</v>
          </cell>
          <cell r="X212">
            <v>4</v>
          </cell>
          <cell r="Y212">
            <v>15</v>
          </cell>
        </row>
        <row r="213">
          <cell r="A213" t="str">
            <v>01391</v>
          </cell>
          <cell r="B213" t="str">
            <v>R-16</v>
          </cell>
          <cell r="C213" t="str">
            <v>01391</v>
          </cell>
          <cell r="D213">
            <v>331</v>
          </cell>
          <cell r="E213" t="str">
            <v>REAL</v>
          </cell>
          <cell r="F213">
            <v>1</v>
          </cell>
          <cell r="G213">
            <v>22</v>
          </cell>
          <cell r="H213">
            <v>4</v>
          </cell>
          <cell r="I213">
            <v>51</v>
          </cell>
          <cell r="J213">
            <v>61</v>
          </cell>
          <cell r="K213">
            <v>8</v>
          </cell>
          <cell r="L213">
            <v>19</v>
          </cell>
          <cell r="M213">
            <v>4</v>
          </cell>
          <cell r="N213">
            <v>15</v>
          </cell>
          <cell r="O213">
            <v>331</v>
          </cell>
          <cell r="P213">
            <v>331</v>
          </cell>
          <cell r="Q213">
            <v>331</v>
          </cell>
          <cell r="R213">
            <v>42</v>
          </cell>
          <cell r="S213">
            <v>331</v>
          </cell>
          <cell r="T213">
            <v>11</v>
          </cell>
          <cell r="U213">
            <v>331</v>
          </cell>
          <cell r="V213">
            <v>331</v>
          </cell>
          <cell r="W213">
            <v>19</v>
          </cell>
          <cell r="X213">
            <v>13</v>
          </cell>
          <cell r="Y213">
            <v>48</v>
          </cell>
        </row>
        <row r="214">
          <cell r="A214" t="str">
            <v xml:space="preserve">TOTAL </v>
          </cell>
          <cell r="B214" t="str">
            <v>R-16</v>
          </cell>
          <cell r="C214">
            <v>0</v>
          </cell>
          <cell r="D214">
            <v>476</v>
          </cell>
          <cell r="E214">
            <v>0</v>
          </cell>
          <cell r="F214">
            <v>5</v>
          </cell>
          <cell r="G214">
            <v>33</v>
          </cell>
          <cell r="H214">
            <v>9</v>
          </cell>
          <cell r="I214">
            <v>75</v>
          </cell>
          <cell r="J214">
            <v>90</v>
          </cell>
          <cell r="K214">
            <v>14</v>
          </cell>
          <cell r="L214">
            <v>29</v>
          </cell>
          <cell r="M214">
            <v>9</v>
          </cell>
          <cell r="N214">
            <v>24</v>
          </cell>
          <cell r="O214">
            <v>476</v>
          </cell>
          <cell r="P214">
            <v>476</v>
          </cell>
          <cell r="Q214">
            <v>476</v>
          </cell>
          <cell r="R214">
            <v>62</v>
          </cell>
          <cell r="S214">
            <v>476</v>
          </cell>
          <cell r="T214">
            <v>18</v>
          </cell>
          <cell r="U214">
            <v>476</v>
          </cell>
          <cell r="V214">
            <v>476</v>
          </cell>
          <cell r="W214">
            <v>29</v>
          </cell>
          <cell r="X214">
            <v>21</v>
          </cell>
          <cell r="Y214">
            <v>71</v>
          </cell>
        </row>
        <row r="215">
          <cell r="A215">
            <v>0</v>
          </cell>
          <cell r="B215">
            <v>0</v>
          </cell>
          <cell r="C215">
            <v>0</v>
          </cell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</row>
        <row r="216">
          <cell r="A216">
            <v>0</v>
          </cell>
          <cell r="B216">
            <v>0</v>
          </cell>
          <cell r="C216">
            <v>0</v>
          </cell>
          <cell r="D216">
            <v>0</v>
          </cell>
          <cell r="E216">
            <v>0</v>
          </cell>
          <cell r="F216">
            <v>0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</row>
        <row r="217">
          <cell r="A217" t="str">
            <v>CODIGO CENTRO</v>
          </cell>
          <cell r="B217" t="str">
            <v>CODIGO LOTE</v>
          </cell>
          <cell r="C217" t="str">
            <v>CODIGO CENTRO</v>
          </cell>
          <cell r="D217" t="str">
            <v>TOTAL RACIONES</v>
          </cell>
          <cell r="E217" t="str">
            <v>MODALIDAD SERVICIO</v>
          </cell>
          <cell r="F217" t="str">
            <v xml:space="preserve">CANTIDAD DE CENTROS </v>
          </cell>
          <cell r="G217" t="str">
            <v>ACEITE VEGETAL</v>
          </cell>
          <cell r="H217" t="str">
            <v>AJÍES</v>
          </cell>
          <cell r="I217" t="str">
            <v>ATÚN ENLATADO EN ACEITE VEGETAL</v>
          </cell>
          <cell r="J217" t="str">
            <v>AVENA</v>
          </cell>
          <cell r="K217" t="str">
            <v xml:space="preserve">AZÚCAR CREMA </v>
          </cell>
          <cell r="L217" t="str">
            <v>BACALAO</v>
          </cell>
          <cell r="M217" t="str">
            <v>CANELA</v>
          </cell>
          <cell r="N217" t="str">
            <v xml:space="preserve">CEBOLLA </v>
          </cell>
          <cell r="O217" t="str">
            <v>GALLETA SALADA</v>
          </cell>
          <cell r="P217" t="str">
            <v>GUINEO MADURO</v>
          </cell>
          <cell r="Q217" t="str">
            <v xml:space="preserve">GUINEOS VERDES </v>
          </cell>
          <cell r="R217" t="str">
            <v xml:space="preserve">HARINA DE MAÍZ </v>
          </cell>
          <cell r="S217" t="str">
            <v>HUEVO</v>
          </cell>
          <cell r="T217" t="str">
            <v>MANTEQUILLA</v>
          </cell>
          <cell r="U217" t="str">
            <v>PAN</v>
          </cell>
          <cell r="V217" t="str">
            <v>PLÁTANO VERDE</v>
          </cell>
          <cell r="W217" t="str">
            <v>QUESO CHEDDAR</v>
          </cell>
          <cell r="X217" t="str">
            <v xml:space="preserve">SAL YODADA </v>
          </cell>
          <cell r="Y217" t="str">
            <v>TOMATE</v>
          </cell>
        </row>
        <row r="218">
          <cell r="A218" t="str">
            <v>01365</v>
          </cell>
          <cell r="B218" t="str">
            <v>R-17</v>
          </cell>
          <cell r="C218" t="str">
            <v>01365</v>
          </cell>
          <cell r="D218">
            <v>47</v>
          </cell>
          <cell r="E218" t="str">
            <v>REAL</v>
          </cell>
          <cell r="F218">
            <v>1</v>
          </cell>
          <cell r="G218">
            <v>4</v>
          </cell>
          <cell r="H218">
            <v>1</v>
          </cell>
          <cell r="I218">
            <v>8</v>
          </cell>
          <cell r="J218">
            <v>9</v>
          </cell>
          <cell r="K218">
            <v>2</v>
          </cell>
          <cell r="L218">
            <v>3</v>
          </cell>
          <cell r="M218">
            <v>1</v>
          </cell>
          <cell r="N218">
            <v>3</v>
          </cell>
          <cell r="O218">
            <v>47</v>
          </cell>
          <cell r="P218">
            <v>47</v>
          </cell>
          <cell r="Q218">
            <v>47</v>
          </cell>
          <cell r="R218">
            <v>6</v>
          </cell>
          <cell r="S218">
            <v>47</v>
          </cell>
          <cell r="T218">
            <v>2</v>
          </cell>
          <cell r="U218">
            <v>47</v>
          </cell>
          <cell r="V218">
            <v>47</v>
          </cell>
          <cell r="W218">
            <v>3</v>
          </cell>
          <cell r="X218">
            <v>2</v>
          </cell>
          <cell r="Y218">
            <v>7</v>
          </cell>
        </row>
        <row r="219">
          <cell r="A219" t="str">
            <v>01324</v>
          </cell>
          <cell r="B219" t="str">
            <v>R-17</v>
          </cell>
          <cell r="C219" t="str">
            <v>01324</v>
          </cell>
          <cell r="D219">
            <v>32</v>
          </cell>
          <cell r="E219" t="str">
            <v>REAL</v>
          </cell>
          <cell r="F219">
            <v>1</v>
          </cell>
          <cell r="G219">
            <v>3</v>
          </cell>
          <cell r="H219">
            <v>1</v>
          </cell>
          <cell r="I219">
            <v>5</v>
          </cell>
          <cell r="J219">
            <v>6</v>
          </cell>
          <cell r="K219">
            <v>1</v>
          </cell>
          <cell r="L219">
            <v>2</v>
          </cell>
          <cell r="M219">
            <v>1</v>
          </cell>
          <cell r="N219">
            <v>2</v>
          </cell>
          <cell r="O219">
            <v>32</v>
          </cell>
          <cell r="P219">
            <v>32</v>
          </cell>
          <cell r="Q219">
            <v>32</v>
          </cell>
          <cell r="R219">
            <v>5</v>
          </cell>
          <cell r="S219">
            <v>32</v>
          </cell>
          <cell r="T219">
            <v>2</v>
          </cell>
          <cell r="U219">
            <v>32</v>
          </cell>
          <cell r="V219">
            <v>32</v>
          </cell>
          <cell r="W219">
            <v>2</v>
          </cell>
          <cell r="X219">
            <v>2</v>
          </cell>
          <cell r="Y219">
            <v>5</v>
          </cell>
        </row>
        <row r="220">
          <cell r="A220" t="str">
            <v>01315</v>
          </cell>
          <cell r="B220" t="str">
            <v>R-17</v>
          </cell>
          <cell r="C220" t="str">
            <v>01315</v>
          </cell>
          <cell r="D220">
            <v>38</v>
          </cell>
          <cell r="E220" t="str">
            <v>REAL</v>
          </cell>
          <cell r="F220">
            <v>1</v>
          </cell>
          <cell r="G220">
            <v>3</v>
          </cell>
          <cell r="H220">
            <v>1</v>
          </cell>
          <cell r="I220">
            <v>6</v>
          </cell>
          <cell r="J220">
            <v>7</v>
          </cell>
          <cell r="K220">
            <v>1</v>
          </cell>
          <cell r="L220">
            <v>3</v>
          </cell>
          <cell r="M220">
            <v>1</v>
          </cell>
          <cell r="N220">
            <v>2</v>
          </cell>
          <cell r="O220">
            <v>38</v>
          </cell>
          <cell r="P220">
            <v>38</v>
          </cell>
          <cell r="Q220">
            <v>38</v>
          </cell>
          <cell r="R220">
            <v>5</v>
          </cell>
          <cell r="S220">
            <v>38</v>
          </cell>
          <cell r="T220">
            <v>2</v>
          </cell>
          <cell r="U220">
            <v>38</v>
          </cell>
          <cell r="V220">
            <v>38</v>
          </cell>
          <cell r="W220">
            <v>3</v>
          </cell>
          <cell r="X220">
            <v>2</v>
          </cell>
          <cell r="Y220">
            <v>6</v>
          </cell>
        </row>
        <row r="221">
          <cell r="A221" t="str">
            <v>01336</v>
          </cell>
          <cell r="B221" t="str">
            <v>R-17</v>
          </cell>
          <cell r="C221" t="str">
            <v>01336</v>
          </cell>
          <cell r="D221">
            <v>42</v>
          </cell>
          <cell r="E221" t="str">
            <v>REAL</v>
          </cell>
          <cell r="F221">
            <v>1</v>
          </cell>
          <cell r="G221">
            <v>3</v>
          </cell>
          <cell r="H221">
            <v>1</v>
          </cell>
          <cell r="I221">
            <v>7</v>
          </cell>
          <cell r="J221">
            <v>8</v>
          </cell>
          <cell r="K221">
            <v>1</v>
          </cell>
          <cell r="L221">
            <v>3</v>
          </cell>
          <cell r="M221">
            <v>1</v>
          </cell>
          <cell r="N221">
            <v>2</v>
          </cell>
          <cell r="O221">
            <v>42</v>
          </cell>
          <cell r="P221">
            <v>42</v>
          </cell>
          <cell r="Q221">
            <v>42</v>
          </cell>
          <cell r="R221">
            <v>6</v>
          </cell>
          <cell r="S221">
            <v>42</v>
          </cell>
          <cell r="T221">
            <v>2</v>
          </cell>
          <cell r="U221">
            <v>42</v>
          </cell>
          <cell r="V221">
            <v>42</v>
          </cell>
          <cell r="W221">
            <v>3</v>
          </cell>
          <cell r="X221">
            <v>2</v>
          </cell>
          <cell r="Y221">
            <v>7</v>
          </cell>
        </row>
        <row r="222">
          <cell r="A222" t="str">
            <v>01339</v>
          </cell>
          <cell r="B222" t="str">
            <v>R-17</v>
          </cell>
          <cell r="C222" t="str">
            <v>01339</v>
          </cell>
          <cell r="D222">
            <v>15</v>
          </cell>
          <cell r="E222" t="str">
            <v>REAL</v>
          </cell>
          <cell r="F222">
            <v>1</v>
          </cell>
          <cell r="G222">
            <v>1</v>
          </cell>
          <cell r="H222">
            <v>1</v>
          </cell>
          <cell r="I222">
            <v>3</v>
          </cell>
          <cell r="J222">
            <v>3</v>
          </cell>
          <cell r="K222">
            <v>1</v>
          </cell>
          <cell r="L222">
            <v>1</v>
          </cell>
          <cell r="M222">
            <v>1</v>
          </cell>
          <cell r="N222">
            <v>1</v>
          </cell>
          <cell r="O222">
            <v>15</v>
          </cell>
          <cell r="P222">
            <v>15</v>
          </cell>
          <cell r="Q222">
            <v>15</v>
          </cell>
          <cell r="R222">
            <v>2</v>
          </cell>
          <cell r="S222">
            <v>15</v>
          </cell>
          <cell r="T222">
            <v>1</v>
          </cell>
          <cell r="U222">
            <v>15</v>
          </cell>
          <cell r="V222">
            <v>15</v>
          </cell>
          <cell r="W222">
            <v>1</v>
          </cell>
          <cell r="X222">
            <v>1</v>
          </cell>
          <cell r="Y222">
            <v>3</v>
          </cell>
        </row>
        <row r="223">
          <cell r="A223" t="str">
            <v>01312</v>
          </cell>
          <cell r="B223" t="str">
            <v>R-17</v>
          </cell>
          <cell r="C223" t="str">
            <v>01312</v>
          </cell>
          <cell r="D223">
            <v>176</v>
          </cell>
          <cell r="E223" t="str">
            <v>REAL</v>
          </cell>
          <cell r="F223">
            <v>1</v>
          </cell>
          <cell r="G223">
            <v>12</v>
          </cell>
          <cell r="H223">
            <v>2</v>
          </cell>
          <cell r="I223">
            <v>27</v>
          </cell>
          <cell r="J223">
            <v>33</v>
          </cell>
          <cell r="K223">
            <v>4</v>
          </cell>
          <cell r="L223">
            <v>10</v>
          </cell>
          <cell r="M223">
            <v>2</v>
          </cell>
          <cell r="N223">
            <v>8</v>
          </cell>
          <cell r="O223">
            <v>176</v>
          </cell>
          <cell r="P223">
            <v>176</v>
          </cell>
          <cell r="Q223">
            <v>176</v>
          </cell>
          <cell r="R223">
            <v>23</v>
          </cell>
          <cell r="S223">
            <v>176</v>
          </cell>
          <cell r="T223">
            <v>6</v>
          </cell>
          <cell r="U223">
            <v>176</v>
          </cell>
          <cell r="V223">
            <v>176</v>
          </cell>
          <cell r="W223">
            <v>10</v>
          </cell>
          <cell r="X223">
            <v>7</v>
          </cell>
          <cell r="Y223">
            <v>26</v>
          </cell>
        </row>
        <row r="224">
          <cell r="A224" t="str">
            <v>01322</v>
          </cell>
          <cell r="B224" t="str">
            <v>R-17</v>
          </cell>
          <cell r="C224" t="str">
            <v>01322</v>
          </cell>
          <cell r="D224">
            <v>174</v>
          </cell>
          <cell r="E224" t="str">
            <v>REAL</v>
          </cell>
          <cell r="F224">
            <v>1</v>
          </cell>
          <cell r="G224">
            <v>12</v>
          </cell>
          <cell r="H224">
            <v>2</v>
          </cell>
          <cell r="I224">
            <v>27</v>
          </cell>
          <cell r="J224">
            <v>32</v>
          </cell>
          <cell r="K224">
            <v>4</v>
          </cell>
          <cell r="L224">
            <v>10</v>
          </cell>
          <cell r="M224">
            <v>2</v>
          </cell>
          <cell r="N224">
            <v>8</v>
          </cell>
          <cell r="O224">
            <v>174</v>
          </cell>
          <cell r="P224">
            <v>174</v>
          </cell>
          <cell r="Q224">
            <v>174</v>
          </cell>
          <cell r="R224">
            <v>22</v>
          </cell>
          <cell r="S224">
            <v>174</v>
          </cell>
          <cell r="T224">
            <v>6</v>
          </cell>
          <cell r="U224">
            <v>174</v>
          </cell>
          <cell r="V224">
            <v>174</v>
          </cell>
          <cell r="W224">
            <v>10</v>
          </cell>
          <cell r="X224">
            <v>7</v>
          </cell>
          <cell r="Y224">
            <v>25</v>
          </cell>
        </row>
        <row r="225">
          <cell r="A225" t="str">
            <v xml:space="preserve">TOTAL </v>
          </cell>
          <cell r="B225" t="str">
            <v>R-17</v>
          </cell>
          <cell r="C225">
            <v>0</v>
          </cell>
          <cell r="D225">
            <v>524</v>
          </cell>
          <cell r="E225">
            <v>0</v>
          </cell>
          <cell r="F225">
            <v>7</v>
          </cell>
          <cell r="G225">
            <v>38</v>
          </cell>
          <cell r="H225">
            <v>9</v>
          </cell>
          <cell r="I225">
            <v>83</v>
          </cell>
          <cell r="J225">
            <v>98</v>
          </cell>
          <cell r="K225">
            <v>14</v>
          </cell>
          <cell r="L225">
            <v>32</v>
          </cell>
          <cell r="M225">
            <v>9</v>
          </cell>
          <cell r="N225">
            <v>26</v>
          </cell>
          <cell r="O225">
            <v>524</v>
          </cell>
          <cell r="P225">
            <v>524</v>
          </cell>
          <cell r="Q225">
            <v>524</v>
          </cell>
          <cell r="R225">
            <v>69</v>
          </cell>
          <cell r="S225">
            <v>524</v>
          </cell>
          <cell r="T225">
            <v>21</v>
          </cell>
          <cell r="U225">
            <v>524</v>
          </cell>
          <cell r="V225">
            <v>524</v>
          </cell>
          <cell r="W225">
            <v>32</v>
          </cell>
          <cell r="X225">
            <v>23</v>
          </cell>
          <cell r="Y225">
            <v>79</v>
          </cell>
        </row>
        <row r="226">
          <cell r="A226">
            <v>0</v>
          </cell>
          <cell r="B226">
            <v>0</v>
          </cell>
          <cell r="C226">
            <v>0</v>
          </cell>
          <cell r="D226">
            <v>0</v>
          </cell>
          <cell r="E226">
            <v>0</v>
          </cell>
          <cell r="F226">
            <v>0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</row>
        <row r="227">
          <cell r="A227">
            <v>0</v>
          </cell>
          <cell r="B227">
            <v>0</v>
          </cell>
          <cell r="C227">
            <v>0</v>
          </cell>
          <cell r="D227">
            <v>0</v>
          </cell>
          <cell r="E227">
            <v>0</v>
          </cell>
          <cell r="F227">
            <v>0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</row>
        <row r="228">
          <cell r="A228" t="str">
            <v>CODIGO CENTRO</v>
          </cell>
          <cell r="B228" t="str">
            <v>CODIGO LOTE</v>
          </cell>
          <cell r="C228" t="str">
            <v>CODIGO CENTRO</v>
          </cell>
          <cell r="D228" t="str">
            <v>TOTAL RACIONES</v>
          </cell>
          <cell r="E228" t="str">
            <v>MODALIDAD SERVICIO</v>
          </cell>
          <cell r="F228" t="str">
            <v xml:space="preserve">CANTIDAD DE CENTROS </v>
          </cell>
          <cell r="G228" t="str">
            <v>ACEITE VEGETAL</v>
          </cell>
          <cell r="H228" t="str">
            <v>AJÍES</v>
          </cell>
          <cell r="I228" t="str">
            <v>ATÚN ENLATADO EN ACEITE VEGETAL</v>
          </cell>
          <cell r="J228" t="str">
            <v>AVENA</v>
          </cell>
          <cell r="K228" t="str">
            <v xml:space="preserve">AZÚCAR CREMA </v>
          </cell>
          <cell r="L228" t="str">
            <v>BACALAO</v>
          </cell>
          <cell r="M228" t="str">
            <v>CANELA</v>
          </cell>
          <cell r="N228" t="str">
            <v xml:space="preserve">CEBOLLA </v>
          </cell>
          <cell r="O228" t="str">
            <v>GALLETA SALADA</v>
          </cell>
          <cell r="P228" t="str">
            <v>GUINEO MADURO</v>
          </cell>
          <cell r="Q228" t="str">
            <v xml:space="preserve">GUINEOS VERDES </v>
          </cell>
          <cell r="R228" t="str">
            <v xml:space="preserve">HARINA DE MAÍZ </v>
          </cell>
          <cell r="S228" t="str">
            <v>HUEVO</v>
          </cell>
          <cell r="T228" t="str">
            <v>MANTEQUILLA</v>
          </cell>
          <cell r="U228" t="str">
            <v>PAN</v>
          </cell>
          <cell r="V228" t="str">
            <v>PLÁTANO VERDE</v>
          </cell>
          <cell r="W228" t="str">
            <v>QUESO CHEDDAR</v>
          </cell>
          <cell r="X228" t="str">
            <v xml:space="preserve">SAL YODADA </v>
          </cell>
          <cell r="Y228" t="str">
            <v>TOMATE</v>
          </cell>
        </row>
        <row r="229">
          <cell r="A229" t="str">
            <v>04775</v>
          </cell>
          <cell r="B229" t="str">
            <v>R-18</v>
          </cell>
          <cell r="C229" t="str">
            <v>04775</v>
          </cell>
          <cell r="D229">
            <v>57</v>
          </cell>
          <cell r="E229" t="str">
            <v>REAL</v>
          </cell>
          <cell r="F229">
            <v>1</v>
          </cell>
          <cell r="G229">
            <v>4</v>
          </cell>
          <cell r="H229">
            <v>1</v>
          </cell>
          <cell r="I229">
            <v>9</v>
          </cell>
          <cell r="J229">
            <v>11</v>
          </cell>
          <cell r="K229">
            <v>2</v>
          </cell>
          <cell r="L229">
            <v>4</v>
          </cell>
          <cell r="M229">
            <v>1</v>
          </cell>
          <cell r="N229">
            <v>3</v>
          </cell>
          <cell r="O229">
            <v>57</v>
          </cell>
          <cell r="P229">
            <v>57</v>
          </cell>
          <cell r="Q229">
            <v>57</v>
          </cell>
          <cell r="R229">
            <v>8</v>
          </cell>
          <cell r="S229">
            <v>57</v>
          </cell>
          <cell r="T229">
            <v>2</v>
          </cell>
          <cell r="U229">
            <v>57</v>
          </cell>
          <cell r="V229">
            <v>57</v>
          </cell>
          <cell r="W229">
            <v>4</v>
          </cell>
          <cell r="X229">
            <v>3</v>
          </cell>
          <cell r="Y229">
            <v>9</v>
          </cell>
        </row>
        <row r="230">
          <cell r="A230" t="str">
            <v>04754</v>
          </cell>
          <cell r="B230" t="str">
            <v>R-18</v>
          </cell>
          <cell r="C230" t="str">
            <v>04754</v>
          </cell>
          <cell r="D230">
            <v>22</v>
          </cell>
          <cell r="E230" t="str">
            <v>REAL</v>
          </cell>
          <cell r="F230">
            <v>1</v>
          </cell>
          <cell r="G230">
            <v>2</v>
          </cell>
          <cell r="H230">
            <v>1</v>
          </cell>
          <cell r="I230">
            <v>4</v>
          </cell>
          <cell r="J230">
            <v>5</v>
          </cell>
          <cell r="K230">
            <v>1</v>
          </cell>
          <cell r="L230">
            <v>2</v>
          </cell>
          <cell r="M230">
            <v>1</v>
          </cell>
          <cell r="N230">
            <v>1</v>
          </cell>
          <cell r="O230">
            <v>22</v>
          </cell>
          <cell r="P230">
            <v>22</v>
          </cell>
          <cell r="Q230">
            <v>22</v>
          </cell>
          <cell r="R230">
            <v>3</v>
          </cell>
          <cell r="S230">
            <v>22</v>
          </cell>
          <cell r="T230">
            <v>1</v>
          </cell>
          <cell r="U230">
            <v>22</v>
          </cell>
          <cell r="V230">
            <v>22</v>
          </cell>
          <cell r="W230">
            <v>2</v>
          </cell>
          <cell r="X230">
            <v>1</v>
          </cell>
          <cell r="Y230">
            <v>4</v>
          </cell>
        </row>
        <row r="231">
          <cell r="A231" t="str">
            <v>04766</v>
          </cell>
          <cell r="B231" t="str">
            <v>R-18</v>
          </cell>
          <cell r="C231" t="str">
            <v>04766</v>
          </cell>
          <cell r="D231">
            <v>16</v>
          </cell>
          <cell r="E231" t="str">
            <v>REAL</v>
          </cell>
          <cell r="F231">
            <v>1</v>
          </cell>
          <cell r="G231">
            <v>2</v>
          </cell>
          <cell r="H231">
            <v>1</v>
          </cell>
          <cell r="I231">
            <v>3</v>
          </cell>
          <cell r="J231">
            <v>3</v>
          </cell>
          <cell r="K231">
            <v>1</v>
          </cell>
          <cell r="L231">
            <v>1</v>
          </cell>
          <cell r="M231">
            <v>1</v>
          </cell>
          <cell r="N231">
            <v>1</v>
          </cell>
          <cell r="O231">
            <v>16</v>
          </cell>
          <cell r="P231">
            <v>16</v>
          </cell>
          <cell r="Q231">
            <v>16</v>
          </cell>
          <cell r="R231">
            <v>3</v>
          </cell>
          <cell r="S231">
            <v>16</v>
          </cell>
          <cell r="T231">
            <v>1</v>
          </cell>
          <cell r="U231">
            <v>16</v>
          </cell>
          <cell r="V231">
            <v>16</v>
          </cell>
          <cell r="W231">
            <v>1</v>
          </cell>
          <cell r="X231">
            <v>1</v>
          </cell>
          <cell r="Y231">
            <v>3</v>
          </cell>
        </row>
        <row r="232">
          <cell r="A232" t="str">
            <v>04773</v>
          </cell>
          <cell r="B232" t="str">
            <v>R-18</v>
          </cell>
          <cell r="C232" t="str">
            <v>04773</v>
          </cell>
          <cell r="D232">
            <v>10</v>
          </cell>
          <cell r="E232" t="str">
            <v>REAL</v>
          </cell>
          <cell r="F232">
            <v>1</v>
          </cell>
          <cell r="G232">
            <v>1</v>
          </cell>
          <cell r="H232">
            <v>1</v>
          </cell>
          <cell r="I232">
            <v>2</v>
          </cell>
          <cell r="J232">
            <v>2</v>
          </cell>
          <cell r="K232">
            <v>1</v>
          </cell>
          <cell r="L232">
            <v>1</v>
          </cell>
          <cell r="M232">
            <v>1</v>
          </cell>
          <cell r="N232">
            <v>1</v>
          </cell>
          <cell r="O232">
            <v>10</v>
          </cell>
          <cell r="P232">
            <v>10</v>
          </cell>
          <cell r="Q232">
            <v>10</v>
          </cell>
          <cell r="R232">
            <v>2</v>
          </cell>
          <cell r="S232">
            <v>10</v>
          </cell>
          <cell r="T232">
            <v>1</v>
          </cell>
          <cell r="U232">
            <v>10</v>
          </cell>
          <cell r="V232">
            <v>10</v>
          </cell>
          <cell r="W232">
            <v>1</v>
          </cell>
          <cell r="X232">
            <v>1</v>
          </cell>
          <cell r="Y232">
            <v>2</v>
          </cell>
        </row>
        <row r="233">
          <cell r="A233" t="str">
            <v>04752</v>
          </cell>
          <cell r="B233" t="str">
            <v>R-18</v>
          </cell>
          <cell r="C233" t="str">
            <v>04752</v>
          </cell>
          <cell r="D233">
            <v>17</v>
          </cell>
          <cell r="E233" t="str">
            <v>REAL</v>
          </cell>
          <cell r="F233">
            <v>1</v>
          </cell>
          <cell r="G233">
            <v>2</v>
          </cell>
          <cell r="H233">
            <v>1</v>
          </cell>
          <cell r="I233">
            <v>3</v>
          </cell>
          <cell r="J233">
            <v>4</v>
          </cell>
          <cell r="K233">
            <v>1</v>
          </cell>
          <cell r="L233">
            <v>1</v>
          </cell>
          <cell r="M233">
            <v>1</v>
          </cell>
          <cell r="N233">
            <v>1</v>
          </cell>
          <cell r="O233">
            <v>17</v>
          </cell>
          <cell r="P233">
            <v>17</v>
          </cell>
          <cell r="Q233">
            <v>17</v>
          </cell>
          <cell r="R233">
            <v>3</v>
          </cell>
          <cell r="S233">
            <v>17</v>
          </cell>
          <cell r="T233">
            <v>1</v>
          </cell>
          <cell r="U233">
            <v>17</v>
          </cell>
          <cell r="V233">
            <v>17</v>
          </cell>
          <cell r="W233">
            <v>1</v>
          </cell>
          <cell r="X233">
            <v>1</v>
          </cell>
          <cell r="Y233">
            <v>3</v>
          </cell>
        </row>
        <row r="234">
          <cell r="A234" t="str">
            <v>04776</v>
          </cell>
          <cell r="B234" t="str">
            <v>R-18</v>
          </cell>
          <cell r="C234" t="str">
            <v>04776</v>
          </cell>
          <cell r="D234">
            <v>14</v>
          </cell>
          <cell r="E234" t="str">
            <v>REAL</v>
          </cell>
          <cell r="F234">
            <v>1</v>
          </cell>
          <cell r="G234">
            <v>1</v>
          </cell>
          <cell r="H234">
            <v>1</v>
          </cell>
          <cell r="I234">
            <v>3</v>
          </cell>
          <cell r="J234">
            <v>3</v>
          </cell>
          <cell r="K234">
            <v>1</v>
          </cell>
          <cell r="L234">
            <v>1</v>
          </cell>
          <cell r="M234">
            <v>1</v>
          </cell>
          <cell r="N234">
            <v>1</v>
          </cell>
          <cell r="O234">
            <v>14</v>
          </cell>
          <cell r="P234">
            <v>14</v>
          </cell>
          <cell r="Q234">
            <v>14</v>
          </cell>
          <cell r="R234">
            <v>2</v>
          </cell>
          <cell r="S234">
            <v>14</v>
          </cell>
          <cell r="T234">
            <v>1</v>
          </cell>
          <cell r="U234">
            <v>14</v>
          </cell>
          <cell r="V234">
            <v>14</v>
          </cell>
          <cell r="W234">
            <v>1</v>
          </cell>
          <cell r="X234">
            <v>1</v>
          </cell>
          <cell r="Y234">
            <v>3</v>
          </cell>
        </row>
        <row r="235">
          <cell r="A235" t="str">
            <v>04786</v>
          </cell>
          <cell r="B235" t="str">
            <v>R-18</v>
          </cell>
          <cell r="C235" t="str">
            <v>04786</v>
          </cell>
          <cell r="D235">
            <v>45</v>
          </cell>
          <cell r="E235" t="str">
            <v>REAL</v>
          </cell>
          <cell r="F235">
            <v>1</v>
          </cell>
          <cell r="G235">
            <v>3</v>
          </cell>
          <cell r="H235">
            <v>1</v>
          </cell>
          <cell r="I235">
            <v>7</v>
          </cell>
          <cell r="J235">
            <v>9</v>
          </cell>
          <cell r="K235">
            <v>1</v>
          </cell>
          <cell r="L235">
            <v>3</v>
          </cell>
          <cell r="M235">
            <v>1</v>
          </cell>
          <cell r="N235">
            <v>2</v>
          </cell>
          <cell r="O235">
            <v>45</v>
          </cell>
          <cell r="P235">
            <v>45</v>
          </cell>
          <cell r="Q235">
            <v>45</v>
          </cell>
          <cell r="R235">
            <v>6</v>
          </cell>
          <cell r="S235">
            <v>45</v>
          </cell>
          <cell r="T235">
            <v>2</v>
          </cell>
          <cell r="U235">
            <v>45</v>
          </cell>
          <cell r="V235">
            <v>45</v>
          </cell>
          <cell r="W235">
            <v>3</v>
          </cell>
          <cell r="X235">
            <v>2</v>
          </cell>
          <cell r="Y235">
            <v>7</v>
          </cell>
        </row>
        <row r="236">
          <cell r="A236" t="str">
            <v>04784</v>
          </cell>
          <cell r="B236" t="str">
            <v>R-18</v>
          </cell>
          <cell r="C236" t="str">
            <v>04784</v>
          </cell>
          <cell r="D236">
            <v>226</v>
          </cell>
          <cell r="E236" t="str">
            <v>REAL</v>
          </cell>
          <cell r="F236">
            <v>1</v>
          </cell>
          <cell r="G236">
            <v>15</v>
          </cell>
          <cell r="H236">
            <v>3</v>
          </cell>
          <cell r="I236">
            <v>35</v>
          </cell>
          <cell r="J236">
            <v>42</v>
          </cell>
          <cell r="K236">
            <v>5</v>
          </cell>
          <cell r="L236">
            <v>13</v>
          </cell>
          <cell r="M236">
            <v>3</v>
          </cell>
          <cell r="N236">
            <v>10</v>
          </cell>
          <cell r="O236">
            <v>226</v>
          </cell>
          <cell r="P236">
            <v>226</v>
          </cell>
          <cell r="Q236">
            <v>226</v>
          </cell>
          <cell r="R236">
            <v>29</v>
          </cell>
          <cell r="S236">
            <v>226</v>
          </cell>
          <cell r="T236">
            <v>8</v>
          </cell>
          <cell r="U236">
            <v>226</v>
          </cell>
          <cell r="V236">
            <v>226</v>
          </cell>
          <cell r="W236">
            <v>13</v>
          </cell>
          <cell r="X236">
            <v>9</v>
          </cell>
          <cell r="Y236">
            <v>33</v>
          </cell>
        </row>
        <row r="237">
          <cell r="A237" t="str">
            <v>04750</v>
          </cell>
          <cell r="B237" t="str">
            <v>R-18</v>
          </cell>
          <cell r="C237" t="str">
            <v>04750</v>
          </cell>
          <cell r="D237">
            <v>125</v>
          </cell>
          <cell r="E237" t="str">
            <v>REAL</v>
          </cell>
          <cell r="F237">
            <v>1</v>
          </cell>
          <cell r="G237">
            <v>9</v>
          </cell>
          <cell r="H237">
            <v>2</v>
          </cell>
          <cell r="I237">
            <v>19</v>
          </cell>
          <cell r="J237">
            <v>23</v>
          </cell>
          <cell r="K237">
            <v>3</v>
          </cell>
          <cell r="L237">
            <v>7</v>
          </cell>
          <cell r="M237">
            <v>2</v>
          </cell>
          <cell r="N237">
            <v>6</v>
          </cell>
          <cell r="O237">
            <v>125</v>
          </cell>
          <cell r="P237">
            <v>125</v>
          </cell>
          <cell r="Q237">
            <v>125</v>
          </cell>
          <cell r="R237">
            <v>16</v>
          </cell>
          <cell r="S237">
            <v>125</v>
          </cell>
          <cell r="T237">
            <v>5</v>
          </cell>
          <cell r="U237">
            <v>125</v>
          </cell>
          <cell r="V237">
            <v>125</v>
          </cell>
          <cell r="W237">
            <v>7</v>
          </cell>
          <cell r="X237">
            <v>5</v>
          </cell>
          <cell r="Y237">
            <v>18</v>
          </cell>
        </row>
        <row r="238">
          <cell r="A238" t="str">
            <v>04755</v>
          </cell>
          <cell r="B238" t="str">
            <v>R-18</v>
          </cell>
          <cell r="C238" t="str">
            <v>04755</v>
          </cell>
          <cell r="D238">
            <v>214</v>
          </cell>
          <cell r="E238" t="str">
            <v>REAL</v>
          </cell>
          <cell r="F238">
            <v>1</v>
          </cell>
          <cell r="G238">
            <v>15</v>
          </cell>
          <cell r="H238">
            <v>3</v>
          </cell>
          <cell r="I238">
            <v>33</v>
          </cell>
          <cell r="J238">
            <v>40</v>
          </cell>
          <cell r="K238">
            <v>5</v>
          </cell>
          <cell r="L238">
            <v>12</v>
          </cell>
          <cell r="M238">
            <v>3</v>
          </cell>
          <cell r="N238">
            <v>10</v>
          </cell>
          <cell r="O238">
            <v>214</v>
          </cell>
          <cell r="P238">
            <v>214</v>
          </cell>
          <cell r="Q238">
            <v>214</v>
          </cell>
          <cell r="R238">
            <v>27</v>
          </cell>
          <cell r="S238">
            <v>214</v>
          </cell>
          <cell r="T238">
            <v>8</v>
          </cell>
          <cell r="U238">
            <v>214</v>
          </cell>
          <cell r="V238">
            <v>214</v>
          </cell>
          <cell r="W238">
            <v>12</v>
          </cell>
          <cell r="X238">
            <v>9</v>
          </cell>
          <cell r="Y238">
            <v>31</v>
          </cell>
        </row>
        <row r="239">
          <cell r="A239" t="str">
            <v>04793</v>
          </cell>
          <cell r="B239" t="str">
            <v>R-18</v>
          </cell>
          <cell r="C239" t="str">
            <v>04793</v>
          </cell>
          <cell r="D239">
            <v>182</v>
          </cell>
          <cell r="E239" t="str">
            <v>REAL</v>
          </cell>
          <cell r="F239">
            <v>1</v>
          </cell>
          <cell r="G239">
            <v>13</v>
          </cell>
          <cell r="H239">
            <v>3</v>
          </cell>
          <cell r="I239">
            <v>28</v>
          </cell>
          <cell r="J239">
            <v>34</v>
          </cell>
          <cell r="K239">
            <v>5</v>
          </cell>
          <cell r="L239">
            <v>11</v>
          </cell>
          <cell r="M239">
            <v>3</v>
          </cell>
          <cell r="N239">
            <v>9</v>
          </cell>
          <cell r="O239">
            <v>182</v>
          </cell>
          <cell r="P239">
            <v>182</v>
          </cell>
          <cell r="Q239">
            <v>182</v>
          </cell>
          <cell r="R239">
            <v>23</v>
          </cell>
          <cell r="S239">
            <v>182</v>
          </cell>
          <cell r="T239">
            <v>7</v>
          </cell>
          <cell r="U239">
            <v>182</v>
          </cell>
          <cell r="V239">
            <v>182</v>
          </cell>
          <cell r="W239">
            <v>11</v>
          </cell>
          <cell r="X239">
            <v>8</v>
          </cell>
          <cell r="Y239">
            <v>27</v>
          </cell>
        </row>
        <row r="240">
          <cell r="A240" t="str">
            <v>04778</v>
          </cell>
          <cell r="B240" t="str">
            <v>R-18</v>
          </cell>
          <cell r="C240" t="str">
            <v>04778</v>
          </cell>
          <cell r="D240">
            <v>193</v>
          </cell>
          <cell r="E240" t="str">
            <v>REAL</v>
          </cell>
          <cell r="F240">
            <v>1</v>
          </cell>
          <cell r="G240">
            <v>13</v>
          </cell>
          <cell r="H240">
            <v>3</v>
          </cell>
          <cell r="I240">
            <v>30</v>
          </cell>
          <cell r="J240">
            <v>36</v>
          </cell>
          <cell r="K240">
            <v>5</v>
          </cell>
          <cell r="L240">
            <v>11</v>
          </cell>
          <cell r="M240">
            <v>3</v>
          </cell>
          <cell r="N240">
            <v>9</v>
          </cell>
          <cell r="O240">
            <v>193</v>
          </cell>
          <cell r="P240">
            <v>193</v>
          </cell>
          <cell r="Q240">
            <v>193</v>
          </cell>
          <cell r="R240">
            <v>25</v>
          </cell>
          <cell r="S240">
            <v>193</v>
          </cell>
          <cell r="T240">
            <v>7</v>
          </cell>
          <cell r="U240">
            <v>193</v>
          </cell>
          <cell r="V240">
            <v>193</v>
          </cell>
          <cell r="W240">
            <v>11</v>
          </cell>
          <cell r="X240">
            <v>8</v>
          </cell>
          <cell r="Y240">
            <v>28</v>
          </cell>
        </row>
        <row r="241">
          <cell r="A241" t="str">
            <v>04673</v>
          </cell>
          <cell r="B241" t="str">
            <v>R-18</v>
          </cell>
          <cell r="C241" t="str">
            <v>04673</v>
          </cell>
          <cell r="D241">
            <v>76</v>
          </cell>
          <cell r="E241" t="str">
            <v>REAL</v>
          </cell>
          <cell r="F241">
            <v>1</v>
          </cell>
          <cell r="G241">
            <v>6</v>
          </cell>
          <cell r="H241">
            <v>1</v>
          </cell>
          <cell r="I241">
            <v>12</v>
          </cell>
          <cell r="J241">
            <v>14</v>
          </cell>
          <cell r="K241">
            <v>2</v>
          </cell>
          <cell r="L241">
            <v>5</v>
          </cell>
          <cell r="M241">
            <v>1</v>
          </cell>
          <cell r="N241">
            <v>4</v>
          </cell>
          <cell r="O241">
            <v>76</v>
          </cell>
          <cell r="P241">
            <v>76</v>
          </cell>
          <cell r="Q241">
            <v>76</v>
          </cell>
          <cell r="R241">
            <v>10</v>
          </cell>
          <cell r="S241">
            <v>76</v>
          </cell>
          <cell r="T241">
            <v>3</v>
          </cell>
          <cell r="U241">
            <v>76</v>
          </cell>
          <cell r="V241">
            <v>76</v>
          </cell>
          <cell r="W241">
            <v>5</v>
          </cell>
          <cell r="X241">
            <v>3</v>
          </cell>
          <cell r="Y241">
            <v>11</v>
          </cell>
        </row>
        <row r="242">
          <cell r="A242" t="str">
            <v>04834</v>
          </cell>
          <cell r="B242" t="str">
            <v>R-18</v>
          </cell>
          <cell r="C242" t="str">
            <v>04834</v>
          </cell>
          <cell r="D242">
            <v>21</v>
          </cell>
          <cell r="E242" t="str">
            <v>REAL</v>
          </cell>
          <cell r="F242">
            <v>1</v>
          </cell>
          <cell r="G242">
            <v>2</v>
          </cell>
          <cell r="H242">
            <v>1</v>
          </cell>
          <cell r="I242">
            <v>4</v>
          </cell>
          <cell r="J242">
            <v>4</v>
          </cell>
          <cell r="K242">
            <v>1</v>
          </cell>
          <cell r="L242">
            <v>2</v>
          </cell>
          <cell r="M242">
            <v>1</v>
          </cell>
          <cell r="N242">
            <v>1</v>
          </cell>
          <cell r="O242">
            <v>21</v>
          </cell>
          <cell r="P242">
            <v>21</v>
          </cell>
          <cell r="Q242">
            <v>21</v>
          </cell>
          <cell r="R242">
            <v>3</v>
          </cell>
          <cell r="S242">
            <v>21</v>
          </cell>
          <cell r="T242">
            <v>1</v>
          </cell>
          <cell r="U242">
            <v>21</v>
          </cell>
          <cell r="V242">
            <v>21</v>
          </cell>
          <cell r="W242">
            <v>2</v>
          </cell>
          <cell r="X242">
            <v>1</v>
          </cell>
          <cell r="Y242">
            <v>4</v>
          </cell>
        </row>
        <row r="243">
          <cell r="A243" t="str">
            <v>04831</v>
          </cell>
          <cell r="B243" t="str">
            <v>R-18</v>
          </cell>
          <cell r="C243" t="str">
            <v>04831</v>
          </cell>
          <cell r="D243">
            <v>5</v>
          </cell>
          <cell r="E243" t="str">
            <v>REAL</v>
          </cell>
          <cell r="F243">
            <v>1</v>
          </cell>
          <cell r="G243">
            <v>1</v>
          </cell>
          <cell r="H243">
            <v>1</v>
          </cell>
          <cell r="I243">
            <v>1</v>
          </cell>
          <cell r="J243">
            <v>1</v>
          </cell>
          <cell r="K243">
            <v>1</v>
          </cell>
          <cell r="L243">
            <v>1</v>
          </cell>
          <cell r="M243">
            <v>1</v>
          </cell>
          <cell r="N243">
            <v>1</v>
          </cell>
          <cell r="O243">
            <v>5</v>
          </cell>
          <cell r="P243">
            <v>5</v>
          </cell>
          <cell r="Q243">
            <v>5</v>
          </cell>
          <cell r="R243">
            <v>1</v>
          </cell>
          <cell r="S243">
            <v>5</v>
          </cell>
          <cell r="T243">
            <v>1</v>
          </cell>
          <cell r="U243">
            <v>5</v>
          </cell>
          <cell r="V243">
            <v>5</v>
          </cell>
          <cell r="W243">
            <v>1</v>
          </cell>
          <cell r="X243">
            <v>1</v>
          </cell>
          <cell r="Y243">
            <v>1</v>
          </cell>
        </row>
        <row r="244">
          <cell r="A244" t="str">
            <v xml:space="preserve">TOTAL </v>
          </cell>
          <cell r="B244" t="str">
            <v>R-18</v>
          </cell>
          <cell r="C244">
            <v>0</v>
          </cell>
          <cell r="D244">
            <v>1223</v>
          </cell>
          <cell r="E244">
            <v>0</v>
          </cell>
          <cell r="F244">
            <v>15</v>
          </cell>
          <cell r="G244">
            <v>89</v>
          </cell>
          <cell r="H244">
            <v>24</v>
          </cell>
          <cell r="I244">
            <v>193</v>
          </cell>
          <cell r="J244">
            <v>231</v>
          </cell>
          <cell r="K244">
            <v>35</v>
          </cell>
          <cell r="L244">
            <v>75</v>
          </cell>
          <cell r="M244">
            <v>24</v>
          </cell>
          <cell r="N244">
            <v>60</v>
          </cell>
          <cell r="O244">
            <v>1223</v>
          </cell>
          <cell r="P244">
            <v>1223</v>
          </cell>
          <cell r="Q244">
            <v>1223</v>
          </cell>
          <cell r="R244">
            <v>161</v>
          </cell>
          <cell r="S244">
            <v>1223</v>
          </cell>
          <cell r="T244">
            <v>49</v>
          </cell>
          <cell r="U244">
            <v>1223</v>
          </cell>
          <cell r="V244">
            <v>1223</v>
          </cell>
          <cell r="W244">
            <v>75</v>
          </cell>
          <cell r="X244">
            <v>54</v>
          </cell>
          <cell r="Y244">
            <v>184</v>
          </cell>
        </row>
        <row r="245">
          <cell r="A245">
            <v>0</v>
          </cell>
          <cell r="B245">
            <v>0</v>
          </cell>
          <cell r="C245">
            <v>0</v>
          </cell>
          <cell r="D245">
            <v>0</v>
          </cell>
          <cell r="E245">
            <v>0</v>
          </cell>
          <cell r="F245">
            <v>0</v>
          </cell>
          <cell r="G245">
            <v>0</v>
          </cell>
          <cell r="H245">
            <v>0</v>
          </cell>
          <cell r="I245">
            <v>0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</row>
        <row r="246">
          <cell r="A246">
            <v>0</v>
          </cell>
          <cell r="B246">
            <v>0</v>
          </cell>
          <cell r="C246">
            <v>0</v>
          </cell>
          <cell r="D246">
            <v>0</v>
          </cell>
          <cell r="E246">
            <v>0</v>
          </cell>
          <cell r="F246">
            <v>0</v>
          </cell>
          <cell r="G246">
            <v>0</v>
          </cell>
          <cell r="H246">
            <v>0</v>
          </cell>
          <cell r="I246">
            <v>0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</row>
        <row r="247">
          <cell r="A247" t="str">
            <v>CODIGO CENTRO</v>
          </cell>
          <cell r="B247" t="str">
            <v>CODIGO LOTE</v>
          </cell>
          <cell r="C247" t="str">
            <v>CODIGO CENTRO</v>
          </cell>
          <cell r="D247" t="str">
            <v>TOTAL RACIONES</v>
          </cell>
          <cell r="E247" t="str">
            <v>MODALIDAD SERVICIO</v>
          </cell>
          <cell r="F247" t="str">
            <v xml:space="preserve">CANTIDAD DE CENTROS </v>
          </cell>
          <cell r="G247" t="str">
            <v>ACEITE VEGETAL</v>
          </cell>
          <cell r="H247" t="str">
            <v>AJÍES</v>
          </cell>
          <cell r="I247" t="str">
            <v>ATÚN ENLATADO EN ACEITE VEGETAL</v>
          </cell>
          <cell r="J247" t="str">
            <v>AVENA</v>
          </cell>
          <cell r="K247" t="str">
            <v xml:space="preserve">AZÚCAR CREMA </v>
          </cell>
          <cell r="L247" t="str">
            <v>BACALAO</v>
          </cell>
          <cell r="M247" t="str">
            <v>CANELA</v>
          </cell>
          <cell r="N247" t="str">
            <v xml:space="preserve">CEBOLLA </v>
          </cell>
          <cell r="O247" t="str">
            <v>GALLETA SALADA</v>
          </cell>
          <cell r="P247" t="str">
            <v>GUINEO MADURO</v>
          </cell>
          <cell r="Q247" t="str">
            <v xml:space="preserve">GUINEOS VERDES </v>
          </cell>
          <cell r="R247" t="str">
            <v xml:space="preserve">HARINA DE MAÍZ </v>
          </cell>
          <cell r="S247" t="str">
            <v>HUEVO</v>
          </cell>
          <cell r="T247" t="str">
            <v>MANTEQUILLA</v>
          </cell>
          <cell r="U247" t="str">
            <v>PAN</v>
          </cell>
          <cell r="V247" t="str">
            <v>PLÁTANO VERDE</v>
          </cell>
          <cell r="W247" t="str">
            <v>QUESO CHEDDAR</v>
          </cell>
          <cell r="X247" t="str">
            <v xml:space="preserve">SAL YODADA </v>
          </cell>
          <cell r="Y247" t="str">
            <v>TOMATE</v>
          </cell>
        </row>
        <row r="248">
          <cell r="A248" t="str">
            <v>04828</v>
          </cell>
          <cell r="B248" t="str">
            <v>R-19</v>
          </cell>
          <cell r="C248" t="str">
            <v>04828</v>
          </cell>
          <cell r="D248">
            <v>158</v>
          </cell>
          <cell r="E248" t="str">
            <v>REAL</v>
          </cell>
          <cell r="F248">
            <v>1</v>
          </cell>
          <cell r="G248">
            <v>11</v>
          </cell>
          <cell r="H248">
            <v>2</v>
          </cell>
          <cell r="I248">
            <v>24</v>
          </cell>
          <cell r="J248">
            <v>29</v>
          </cell>
          <cell r="K248">
            <v>4</v>
          </cell>
          <cell r="L248">
            <v>9</v>
          </cell>
          <cell r="M248">
            <v>2</v>
          </cell>
          <cell r="N248">
            <v>7</v>
          </cell>
          <cell r="O248">
            <v>158</v>
          </cell>
          <cell r="P248">
            <v>158</v>
          </cell>
          <cell r="Q248">
            <v>158</v>
          </cell>
          <cell r="R248">
            <v>20</v>
          </cell>
          <cell r="S248">
            <v>158</v>
          </cell>
          <cell r="T248">
            <v>6</v>
          </cell>
          <cell r="U248">
            <v>158</v>
          </cell>
          <cell r="V248">
            <v>158</v>
          </cell>
          <cell r="W248">
            <v>9</v>
          </cell>
          <cell r="X248">
            <v>7</v>
          </cell>
          <cell r="Y248">
            <v>23</v>
          </cell>
        </row>
        <row r="249">
          <cell r="A249" t="str">
            <v>04571</v>
          </cell>
          <cell r="B249" t="str">
            <v>R-19</v>
          </cell>
          <cell r="C249" t="str">
            <v>04571</v>
          </cell>
          <cell r="D249">
            <v>149</v>
          </cell>
          <cell r="E249" t="str">
            <v>REAL</v>
          </cell>
          <cell r="F249">
            <v>1</v>
          </cell>
          <cell r="G249">
            <v>10</v>
          </cell>
          <cell r="H249">
            <v>2</v>
          </cell>
          <cell r="I249">
            <v>23</v>
          </cell>
          <cell r="J249">
            <v>28</v>
          </cell>
          <cell r="K249">
            <v>4</v>
          </cell>
          <cell r="L249">
            <v>9</v>
          </cell>
          <cell r="M249">
            <v>2</v>
          </cell>
          <cell r="N249">
            <v>7</v>
          </cell>
          <cell r="O249">
            <v>149</v>
          </cell>
          <cell r="P249">
            <v>149</v>
          </cell>
          <cell r="Q249">
            <v>149</v>
          </cell>
          <cell r="R249">
            <v>19</v>
          </cell>
          <cell r="S249">
            <v>149</v>
          </cell>
          <cell r="T249">
            <v>5</v>
          </cell>
          <cell r="U249">
            <v>149</v>
          </cell>
          <cell r="V249">
            <v>149</v>
          </cell>
          <cell r="W249">
            <v>9</v>
          </cell>
          <cell r="X249">
            <v>6</v>
          </cell>
          <cell r="Y249">
            <v>22</v>
          </cell>
        </row>
        <row r="250">
          <cell r="A250" t="str">
            <v>04826</v>
          </cell>
          <cell r="B250" t="str">
            <v>R-19</v>
          </cell>
          <cell r="C250" t="str">
            <v>04826</v>
          </cell>
          <cell r="D250">
            <v>41</v>
          </cell>
          <cell r="E250" t="str">
            <v>REAL</v>
          </cell>
          <cell r="F250">
            <v>1</v>
          </cell>
          <cell r="G250">
            <v>3</v>
          </cell>
          <cell r="H250">
            <v>1</v>
          </cell>
          <cell r="I250">
            <v>7</v>
          </cell>
          <cell r="J250">
            <v>8</v>
          </cell>
          <cell r="K250">
            <v>1</v>
          </cell>
          <cell r="L250">
            <v>3</v>
          </cell>
          <cell r="M250">
            <v>1</v>
          </cell>
          <cell r="N250">
            <v>2</v>
          </cell>
          <cell r="O250">
            <v>41</v>
          </cell>
          <cell r="P250">
            <v>41</v>
          </cell>
          <cell r="Q250">
            <v>41</v>
          </cell>
          <cell r="R250">
            <v>6</v>
          </cell>
          <cell r="S250">
            <v>41</v>
          </cell>
          <cell r="T250">
            <v>2</v>
          </cell>
          <cell r="U250">
            <v>41</v>
          </cell>
          <cell r="V250">
            <v>41</v>
          </cell>
          <cell r="W250">
            <v>3</v>
          </cell>
          <cell r="X250">
            <v>2</v>
          </cell>
          <cell r="Y250">
            <v>6</v>
          </cell>
        </row>
        <row r="251">
          <cell r="A251" t="str">
            <v>04809</v>
          </cell>
          <cell r="B251" t="str">
            <v>R-19</v>
          </cell>
          <cell r="C251" t="str">
            <v>04809</v>
          </cell>
          <cell r="D251">
            <v>220</v>
          </cell>
          <cell r="E251" t="str">
            <v>REAL</v>
          </cell>
          <cell r="F251">
            <v>1</v>
          </cell>
          <cell r="G251">
            <v>15</v>
          </cell>
          <cell r="H251">
            <v>3</v>
          </cell>
          <cell r="I251">
            <v>34</v>
          </cell>
          <cell r="J251">
            <v>41</v>
          </cell>
          <cell r="K251">
            <v>5</v>
          </cell>
          <cell r="L251">
            <v>13</v>
          </cell>
          <cell r="M251">
            <v>3</v>
          </cell>
          <cell r="N251">
            <v>10</v>
          </cell>
          <cell r="O251">
            <v>220</v>
          </cell>
          <cell r="P251">
            <v>220</v>
          </cell>
          <cell r="Q251">
            <v>220</v>
          </cell>
          <cell r="R251">
            <v>28</v>
          </cell>
          <cell r="S251">
            <v>220</v>
          </cell>
          <cell r="T251">
            <v>8</v>
          </cell>
          <cell r="U251">
            <v>220</v>
          </cell>
          <cell r="V251">
            <v>220</v>
          </cell>
          <cell r="W251">
            <v>13</v>
          </cell>
          <cell r="X251">
            <v>9</v>
          </cell>
          <cell r="Y251">
            <v>32</v>
          </cell>
        </row>
        <row r="252">
          <cell r="A252" t="str">
            <v>04836</v>
          </cell>
          <cell r="B252" t="str">
            <v>R-19</v>
          </cell>
          <cell r="C252" t="str">
            <v>04836</v>
          </cell>
          <cell r="D252">
            <v>172</v>
          </cell>
          <cell r="E252" t="str">
            <v>REAL</v>
          </cell>
          <cell r="F252">
            <v>1</v>
          </cell>
          <cell r="G252">
            <v>12</v>
          </cell>
          <cell r="H252">
            <v>2</v>
          </cell>
          <cell r="I252">
            <v>27</v>
          </cell>
          <cell r="J252">
            <v>32</v>
          </cell>
          <cell r="K252">
            <v>4</v>
          </cell>
          <cell r="L252">
            <v>10</v>
          </cell>
          <cell r="M252">
            <v>2</v>
          </cell>
          <cell r="N252">
            <v>8</v>
          </cell>
          <cell r="O252">
            <v>172</v>
          </cell>
          <cell r="P252">
            <v>172</v>
          </cell>
          <cell r="Q252">
            <v>172</v>
          </cell>
          <cell r="R252">
            <v>22</v>
          </cell>
          <cell r="S252">
            <v>172</v>
          </cell>
          <cell r="T252">
            <v>6</v>
          </cell>
          <cell r="U252">
            <v>172</v>
          </cell>
          <cell r="V252">
            <v>172</v>
          </cell>
          <cell r="W252">
            <v>10</v>
          </cell>
          <cell r="X252">
            <v>7</v>
          </cell>
          <cell r="Y252">
            <v>25</v>
          </cell>
        </row>
        <row r="253">
          <cell r="A253" t="str">
            <v>04816</v>
          </cell>
          <cell r="B253" t="str">
            <v>R-19</v>
          </cell>
          <cell r="C253" t="str">
            <v>04816</v>
          </cell>
          <cell r="D253">
            <v>48</v>
          </cell>
          <cell r="E253" t="str">
            <v>REAL</v>
          </cell>
          <cell r="F253">
            <v>1</v>
          </cell>
          <cell r="G253">
            <v>4</v>
          </cell>
          <cell r="H253">
            <v>1</v>
          </cell>
          <cell r="I253">
            <v>8</v>
          </cell>
          <cell r="J253">
            <v>9</v>
          </cell>
          <cell r="K253">
            <v>2</v>
          </cell>
          <cell r="L253">
            <v>3</v>
          </cell>
          <cell r="M253">
            <v>1</v>
          </cell>
          <cell r="N253">
            <v>3</v>
          </cell>
          <cell r="O253">
            <v>48</v>
          </cell>
          <cell r="P253">
            <v>48</v>
          </cell>
          <cell r="Q253">
            <v>48</v>
          </cell>
          <cell r="R253">
            <v>7</v>
          </cell>
          <cell r="S253">
            <v>48</v>
          </cell>
          <cell r="T253">
            <v>2</v>
          </cell>
          <cell r="U253">
            <v>48</v>
          </cell>
          <cell r="V253">
            <v>48</v>
          </cell>
          <cell r="W253">
            <v>3</v>
          </cell>
          <cell r="X253">
            <v>2</v>
          </cell>
          <cell r="Y253">
            <v>7</v>
          </cell>
        </row>
        <row r="254">
          <cell r="A254" t="str">
            <v>09217</v>
          </cell>
          <cell r="B254" t="str">
            <v>R-19</v>
          </cell>
          <cell r="C254" t="str">
            <v>09217</v>
          </cell>
          <cell r="D254">
            <v>170</v>
          </cell>
          <cell r="E254" t="str">
            <v>REAL</v>
          </cell>
          <cell r="F254">
            <v>1</v>
          </cell>
          <cell r="G254">
            <v>12</v>
          </cell>
          <cell r="H254">
            <v>2</v>
          </cell>
          <cell r="I254">
            <v>26</v>
          </cell>
          <cell r="J254">
            <v>32</v>
          </cell>
          <cell r="K254">
            <v>4</v>
          </cell>
          <cell r="L254">
            <v>10</v>
          </cell>
          <cell r="M254">
            <v>2</v>
          </cell>
          <cell r="N254">
            <v>8</v>
          </cell>
          <cell r="O254">
            <v>170</v>
          </cell>
          <cell r="P254">
            <v>170</v>
          </cell>
          <cell r="Q254">
            <v>170</v>
          </cell>
          <cell r="R254">
            <v>22</v>
          </cell>
          <cell r="S254">
            <v>170</v>
          </cell>
          <cell r="T254">
            <v>6</v>
          </cell>
          <cell r="U254">
            <v>170</v>
          </cell>
          <cell r="V254">
            <v>170</v>
          </cell>
          <cell r="W254">
            <v>10</v>
          </cell>
          <cell r="X254">
            <v>7</v>
          </cell>
          <cell r="Y254">
            <v>25</v>
          </cell>
        </row>
        <row r="255">
          <cell r="A255" t="str">
            <v>04808</v>
          </cell>
          <cell r="B255" t="str">
            <v>R-19</v>
          </cell>
          <cell r="C255" t="str">
            <v>04808</v>
          </cell>
          <cell r="D255">
            <v>18</v>
          </cell>
          <cell r="E255" t="str">
            <v>REAL</v>
          </cell>
          <cell r="F255">
            <v>1</v>
          </cell>
          <cell r="G255">
            <v>2</v>
          </cell>
          <cell r="H255">
            <v>1</v>
          </cell>
          <cell r="I255">
            <v>3</v>
          </cell>
          <cell r="J255">
            <v>4</v>
          </cell>
          <cell r="K255">
            <v>1</v>
          </cell>
          <cell r="L255">
            <v>1</v>
          </cell>
          <cell r="M255">
            <v>1</v>
          </cell>
          <cell r="N255">
            <v>1</v>
          </cell>
          <cell r="O255">
            <v>18</v>
          </cell>
          <cell r="P255">
            <v>18</v>
          </cell>
          <cell r="Q255">
            <v>18</v>
          </cell>
          <cell r="R255">
            <v>3</v>
          </cell>
          <cell r="S255">
            <v>18</v>
          </cell>
          <cell r="T255">
            <v>1</v>
          </cell>
          <cell r="U255">
            <v>18</v>
          </cell>
          <cell r="V255">
            <v>18</v>
          </cell>
          <cell r="W255">
            <v>1</v>
          </cell>
          <cell r="X255">
            <v>1</v>
          </cell>
          <cell r="Y255">
            <v>3</v>
          </cell>
        </row>
        <row r="256">
          <cell r="A256" t="str">
            <v>04827</v>
          </cell>
          <cell r="B256" t="str">
            <v>R-19</v>
          </cell>
          <cell r="C256" t="str">
            <v>04827</v>
          </cell>
          <cell r="D256">
            <v>18</v>
          </cell>
          <cell r="E256" t="str">
            <v>REAL</v>
          </cell>
          <cell r="F256">
            <v>1</v>
          </cell>
          <cell r="G256">
            <v>2</v>
          </cell>
          <cell r="H256">
            <v>1</v>
          </cell>
          <cell r="I256">
            <v>3</v>
          </cell>
          <cell r="J256">
            <v>4</v>
          </cell>
          <cell r="K256">
            <v>1</v>
          </cell>
          <cell r="L256">
            <v>1</v>
          </cell>
          <cell r="M256">
            <v>1</v>
          </cell>
          <cell r="N256">
            <v>1</v>
          </cell>
          <cell r="O256">
            <v>18</v>
          </cell>
          <cell r="P256">
            <v>18</v>
          </cell>
          <cell r="Q256">
            <v>18</v>
          </cell>
          <cell r="R256">
            <v>3</v>
          </cell>
          <cell r="S256">
            <v>18</v>
          </cell>
          <cell r="T256">
            <v>1</v>
          </cell>
          <cell r="U256">
            <v>18</v>
          </cell>
          <cell r="V256">
            <v>18</v>
          </cell>
          <cell r="W256">
            <v>1</v>
          </cell>
          <cell r="X256">
            <v>1</v>
          </cell>
          <cell r="Y256">
            <v>3</v>
          </cell>
        </row>
        <row r="257">
          <cell r="A257" t="str">
            <v>04817</v>
          </cell>
          <cell r="B257" t="str">
            <v>R-19</v>
          </cell>
          <cell r="C257" t="str">
            <v>04817</v>
          </cell>
          <cell r="D257">
            <v>11</v>
          </cell>
          <cell r="E257" t="str">
            <v>REAL</v>
          </cell>
          <cell r="F257">
            <v>1</v>
          </cell>
          <cell r="G257">
            <v>1</v>
          </cell>
          <cell r="H257">
            <v>1</v>
          </cell>
          <cell r="I257">
            <v>2</v>
          </cell>
          <cell r="J257">
            <v>3</v>
          </cell>
          <cell r="K257">
            <v>1</v>
          </cell>
          <cell r="L257">
            <v>1</v>
          </cell>
          <cell r="M257">
            <v>1</v>
          </cell>
          <cell r="N257">
            <v>1</v>
          </cell>
          <cell r="O257">
            <v>11</v>
          </cell>
          <cell r="P257">
            <v>11</v>
          </cell>
          <cell r="Q257">
            <v>11</v>
          </cell>
          <cell r="R257">
            <v>2</v>
          </cell>
          <cell r="S257">
            <v>11</v>
          </cell>
          <cell r="T257">
            <v>1</v>
          </cell>
          <cell r="U257">
            <v>11</v>
          </cell>
          <cell r="V257">
            <v>11</v>
          </cell>
          <cell r="W257">
            <v>1</v>
          </cell>
          <cell r="X257">
            <v>1</v>
          </cell>
          <cell r="Y257">
            <v>2</v>
          </cell>
        </row>
        <row r="258">
          <cell r="A258" t="str">
            <v>04812</v>
          </cell>
          <cell r="B258" t="str">
            <v>R-19</v>
          </cell>
          <cell r="C258" t="str">
            <v>04812</v>
          </cell>
          <cell r="D258">
            <v>8</v>
          </cell>
          <cell r="E258" t="str">
            <v>REAL</v>
          </cell>
          <cell r="F258">
            <v>1</v>
          </cell>
          <cell r="G258">
            <v>1</v>
          </cell>
          <cell r="H258">
            <v>1</v>
          </cell>
          <cell r="I258">
            <v>2</v>
          </cell>
          <cell r="J258">
            <v>2</v>
          </cell>
          <cell r="K258">
            <v>1</v>
          </cell>
          <cell r="L258">
            <v>1</v>
          </cell>
          <cell r="M258">
            <v>1</v>
          </cell>
          <cell r="N258">
            <v>1</v>
          </cell>
          <cell r="O258">
            <v>8</v>
          </cell>
          <cell r="P258">
            <v>8</v>
          </cell>
          <cell r="Q258">
            <v>8</v>
          </cell>
          <cell r="R258">
            <v>2</v>
          </cell>
          <cell r="S258">
            <v>8</v>
          </cell>
          <cell r="T258">
            <v>1</v>
          </cell>
          <cell r="U258">
            <v>8</v>
          </cell>
          <cell r="V258">
            <v>8</v>
          </cell>
          <cell r="W258">
            <v>1</v>
          </cell>
          <cell r="X258">
            <v>1</v>
          </cell>
          <cell r="Y258">
            <v>2</v>
          </cell>
        </row>
        <row r="259">
          <cell r="A259" t="str">
            <v>04719</v>
          </cell>
          <cell r="B259" t="str">
            <v>R-19</v>
          </cell>
          <cell r="C259" t="str">
            <v>04719</v>
          </cell>
          <cell r="D259">
            <v>25</v>
          </cell>
          <cell r="E259" t="str">
            <v>REAL</v>
          </cell>
          <cell r="F259">
            <v>1</v>
          </cell>
          <cell r="G259">
            <v>2</v>
          </cell>
          <cell r="H259">
            <v>1</v>
          </cell>
          <cell r="I259">
            <v>4</v>
          </cell>
          <cell r="J259">
            <v>5</v>
          </cell>
          <cell r="K259">
            <v>1</v>
          </cell>
          <cell r="L259">
            <v>2</v>
          </cell>
          <cell r="M259">
            <v>1</v>
          </cell>
          <cell r="N259">
            <v>2</v>
          </cell>
          <cell r="O259">
            <v>25</v>
          </cell>
          <cell r="P259">
            <v>25</v>
          </cell>
          <cell r="Q259">
            <v>25</v>
          </cell>
          <cell r="R259">
            <v>4</v>
          </cell>
          <cell r="S259">
            <v>25</v>
          </cell>
          <cell r="T259">
            <v>1</v>
          </cell>
          <cell r="U259">
            <v>25</v>
          </cell>
          <cell r="V259">
            <v>25</v>
          </cell>
          <cell r="W259">
            <v>2</v>
          </cell>
          <cell r="X259">
            <v>1</v>
          </cell>
          <cell r="Y259">
            <v>4</v>
          </cell>
        </row>
        <row r="260">
          <cell r="A260" t="str">
            <v>04810</v>
          </cell>
          <cell r="B260" t="str">
            <v>R-19</v>
          </cell>
          <cell r="C260" t="str">
            <v>04810</v>
          </cell>
          <cell r="D260">
            <v>12</v>
          </cell>
          <cell r="E260" t="str">
            <v>REAL</v>
          </cell>
          <cell r="F260">
            <v>1</v>
          </cell>
          <cell r="G260">
            <v>1</v>
          </cell>
          <cell r="H260">
            <v>1</v>
          </cell>
          <cell r="I260">
            <v>2</v>
          </cell>
          <cell r="J260">
            <v>3</v>
          </cell>
          <cell r="K260">
            <v>1</v>
          </cell>
          <cell r="L260">
            <v>1</v>
          </cell>
          <cell r="M260">
            <v>1</v>
          </cell>
          <cell r="N260">
            <v>1</v>
          </cell>
          <cell r="O260">
            <v>12</v>
          </cell>
          <cell r="P260">
            <v>12</v>
          </cell>
          <cell r="Q260">
            <v>12</v>
          </cell>
          <cell r="R260">
            <v>2</v>
          </cell>
          <cell r="S260">
            <v>12</v>
          </cell>
          <cell r="T260">
            <v>1</v>
          </cell>
          <cell r="U260">
            <v>12</v>
          </cell>
          <cell r="V260">
            <v>12</v>
          </cell>
          <cell r="W260">
            <v>1</v>
          </cell>
          <cell r="X260">
            <v>1</v>
          </cell>
          <cell r="Y260">
            <v>2</v>
          </cell>
        </row>
        <row r="261">
          <cell r="A261" t="str">
            <v>04811</v>
          </cell>
          <cell r="B261" t="str">
            <v>R-19</v>
          </cell>
          <cell r="C261" t="str">
            <v>04811</v>
          </cell>
          <cell r="D261">
            <v>5</v>
          </cell>
          <cell r="E261" t="str">
            <v>REAL</v>
          </cell>
          <cell r="F261">
            <v>1</v>
          </cell>
          <cell r="G261">
            <v>1</v>
          </cell>
          <cell r="H261">
            <v>1</v>
          </cell>
          <cell r="I261">
            <v>1</v>
          </cell>
          <cell r="J261">
            <v>1</v>
          </cell>
          <cell r="K261">
            <v>1</v>
          </cell>
          <cell r="L261">
            <v>1</v>
          </cell>
          <cell r="M261">
            <v>1</v>
          </cell>
          <cell r="N261">
            <v>1</v>
          </cell>
          <cell r="O261">
            <v>5</v>
          </cell>
          <cell r="P261">
            <v>5</v>
          </cell>
          <cell r="Q261">
            <v>5</v>
          </cell>
          <cell r="R261">
            <v>1</v>
          </cell>
          <cell r="S261">
            <v>5</v>
          </cell>
          <cell r="T261">
            <v>1</v>
          </cell>
          <cell r="U261">
            <v>5</v>
          </cell>
          <cell r="V261">
            <v>5</v>
          </cell>
          <cell r="W261">
            <v>1</v>
          </cell>
          <cell r="X261">
            <v>1</v>
          </cell>
          <cell r="Y261">
            <v>1</v>
          </cell>
        </row>
        <row r="262">
          <cell r="A262" t="str">
            <v>04823</v>
          </cell>
          <cell r="B262" t="str">
            <v>R-19</v>
          </cell>
          <cell r="C262" t="str">
            <v>04823</v>
          </cell>
          <cell r="D262">
            <v>50</v>
          </cell>
          <cell r="E262" t="str">
            <v>REAL</v>
          </cell>
          <cell r="F262">
            <v>1</v>
          </cell>
          <cell r="G262">
            <v>4</v>
          </cell>
          <cell r="H262">
            <v>1</v>
          </cell>
          <cell r="I262">
            <v>8</v>
          </cell>
          <cell r="J262">
            <v>10</v>
          </cell>
          <cell r="K262">
            <v>2</v>
          </cell>
          <cell r="L262">
            <v>3</v>
          </cell>
          <cell r="M262">
            <v>1</v>
          </cell>
          <cell r="N262">
            <v>3</v>
          </cell>
          <cell r="O262">
            <v>50</v>
          </cell>
          <cell r="P262">
            <v>50</v>
          </cell>
          <cell r="Q262">
            <v>50</v>
          </cell>
          <cell r="R262">
            <v>7</v>
          </cell>
          <cell r="S262">
            <v>50</v>
          </cell>
          <cell r="T262">
            <v>2</v>
          </cell>
          <cell r="U262">
            <v>50</v>
          </cell>
          <cell r="V262">
            <v>50</v>
          </cell>
          <cell r="W262">
            <v>3</v>
          </cell>
          <cell r="X262">
            <v>2</v>
          </cell>
          <cell r="Y262">
            <v>8</v>
          </cell>
        </row>
        <row r="263">
          <cell r="A263" t="str">
            <v>04822</v>
          </cell>
          <cell r="B263" t="str">
            <v>R-19</v>
          </cell>
          <cell r="C263" t="str">
            <v>04822</v>
          </cell>
          <cell r="D263">
            <v>5</v>
          </cell>
          <cell r="E263" t="str">
            <v>REAL</v>
          </cell>
          <cell r="F263">
            <v>1</v>
          </cell>
          <cell r="G263">
            <v>1</v>
          </cell>
          <cell r="H263">
            <v>1</v>
          </cell>
          <cell r="I263">
            <v>1</v>
          </cell>
          <cell r="J263">
            <v>1</v>
          </cell>
          <cell r="K263">
            <v>1</v>
          </cell>
          <cell r="L263">
            <v>1</v>
          </cell>
          <cell r="M263">
            <v>1</v>
          </cell>
          <cell r="N263">
            <v>1</v>
          </cell>
          <cell r="O263">
            <v>5</v>
          </cell>
          <cell r="P263">
            <v>5</v>
          </cell>
          <cell r="Q263">
            <v>5</v>
          </cell>
          <cell r="R263">
            <v>1</v>
          </cell>
          <cell r="S263">
            <v>5</v>
          </cell>
          <cell r="T263">
            <v>1</v>
          </cell>
          <cell r="U263">
            <v>5</v>
          </cell>
          <cell r="V263">
            <v>5</v>
          </cell>
          <cell r="W263">
            <v>1</v>
          </cell>
          <cell r="X263">
            <v>1</v>
          </cell>
          <cell r="Y263">
            <v>1</v>
          </cell>
        </row>
        <row r="264">
          <cell r="A264" t="str">
            <v>04824</v>
          </cell>
          <cell r="B264" t="str">
            <v>R-19</v>
          </cell>
          <cell r="C264" t="str">
            <v>04824</v>
          </cell>
          <cell r="D264">
            <v>24</v>
          </cell>
          <cell r="E264" t="str">
            <v>REAL</v>
          </cell>
          <cell r="F264">
            <v>1</v>
          </cell>
          <cell r="G264">
            <v>2</v>
          </cell>
          <cell r="H264">
            <v>1</v>
          </cell>
          <cell r="I264">
            <v>4</v>
          </cell>
          <cell r="J264">
            <v>5</v>
          </cell>
          <cell r="K264">
            <v>1</v>
          </cell>
          <cell r="L264">
            <v>2</v>
          </cell>
          <cell r="M264">
            <v>1</v>
          </cell>
          <cell r="N264">
            <v>2</v>
          </cell>
          <cell r="O264">
            <v>24</v>
          </cell>
          <cell r="P264">
            <v>24</v>
          </cell>
          <cell r="Q264">
            <v>24</v>
          </cell>
          <cell r="R264">
            <v>4</v>
          </cell>
          <cell r="S264">
            <v>24</v>
          </cell>
          <cell r="T264">
            <v>1</v>
          </cell>
          <cell r="U264">
            <v>24</v>
          </cell>
          <cell r="V264">
            <v>24</v>
          </cell>
          <cell r="W264">
            <v>2</v>
          </cell>
          <cell r="X264">
            <v>1</v>
          </cell>
          <cell r="Y264">
            <v>4</v>
          </cell>
        </row>
        <row r="265">
          <cell r="A265" t="str">
            <v xml:space="preserve">TOTAL </v>
          </cell>
          <cell r="B265" t="str">
            <v>R-19</v>
          </cell>
          <cell r="C265">
            <v>0</v>
          </cell>
          <cell r="D265">
            <v>1134</v>
          </cell>
          <cell r="E265">
            <v>0</v>
          </cell>
          <cell r="F265">
            <v>17</v>
          </cell>
          <cell r="G265">
            <v>84</v>
          </cell>
          <cell r="H265">
            <v>23</v>
          </cell>
          <cell r="I265">
            <v>179</v>
          </cell>
          <cell r="J265">
            <v>217</v>
          </cell>
          <cell r="K265">
            <v>35</v>
          </cell>
          <cell r="L265">
            <v>71</v>
          </cell>
          <cell r="M265">
            <v>23</v>
          </cell>
          <cell r="N265">
            <v>59</v>
          </cell>
          <cell r="O265">
            <v>1134</v>
          </cell>
          <cell r="P265">
            <v>1134</v>
          </cell>
          <cell r="Q265">
            <v>1134</v>
          </cell>
          <cell r="R265">
            <v>153</v>
          </cell>
          <cell r="S265">
            <v>1134</v>
          </cell>
          <cell r="T265">
            <v>46</v>
          </cell>
          <cell r="U265">
            <v>1134</v>
          </cell>
          <cell r="V265">
            <v>1134</v>
          </cell>
          <cell r="W265">
            <v>71</v>
          </cell>
          <cell r="X265">
            <v>51</v>
          </cell>
          <cell r="Y265">
            <v>170</v>
          </cell>
        </row>
        <row r="266">
          <cell r="A266">
            <v>0</v>
          </cell>
          <cell r="B266">
            <v>0</v>
          </cell>
          <cell r="C266">
            <v>0</v>
          </cell>
          <cell r="D266">
            <v>0</v>
          </cell>
          <cell r="E266">
            <v>0</v>
          </cell>
          <cell r="F266">
            <v>0</v>
          </cell>
          <cell r="G266">
            <v>0</v>
          </cell>
          <cell r="H266">
            <v>0</v>
          </cell>
          <cell r="I266">
            <v>0</v>
          </cell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0</v>
          </cell>
        </row>
        <row r="267">
          <cell r="A267">
            <v>0</v>
          </cell>
          <cell r="B267">
            <v>0</v>
          </cell>
          <cell r="C267">
            <v>0</v>
          </cell>
          <cell r="D267">
            <v>0</v>
          </cell>
          <cell r="E267">
            <v>0</v>
          </cell>
          <cell r="F267">
            <v>0</v>
          </cell>
          <cell r="G267">
            <v>0</v>
          </cell>
          <cell r="H267">
            <v>0</v>
          </cell>
          <cell r="I267">
            <v>0</v>
          </cell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</row>
        <row r="268">
          <cell r="A268" t="str">
            <v>CODIGO CENTRO</v>
          </cell>
          <cell r="B268" t="str">
            <v>CODIGO LOTE</v>
          </cell>
          <cell r="C268" t="str">
            <v>CODIGO CENTRO</v>
          </cell>
          <cell r="D268" t="str">
            <v>TOTAL RACIONES</v>
          </cell>
          <cell r="E268" t="str">
            <v>MODALIDAD SERVICIO</v>
          </cell>
          <cell r="F268" t="str">
            <v xml:space="preserve">CANTIDAD DE CENTROS </v>
          </cell>
          <cell r="G268" t="str">
            <v>ACEITE VEGETAL</v>
          </cell>
          <cell r="H268" t="str">
            <v>AJÍES</v>
          </cell>
          <cell r="I268" t="str">
            <v>ATÚN ENLATADO EN ACEITE VEGETAL</v>
          </cell>
          <cell r="J268" t="str">
            <v>AVENA</v>
          </cell>
          <cell r="K268" t="str">
            <v xml:space="preserve">AZÚCAR CREMA </v>
          </cell>
          <cell r="L268" t="str">
            <v>BACALAO</v>
          </cell>
          <cell r="M268" t="str">
            <v>CANELA</v>
          </cell>
          <cell r="N268" t="str">
            <v xml:space="preserve">CEBOLLA </v>
          </cell>
          <cell r="O268" t="str">
            <v>GALLETA SALADA</v>
          </cell>
          <cell r="P268" t="str">
            <v>GUINEO MADURO</v>
          </cell>
          <cell r="Q268" t="str">
            <v xml:space="preserve">GUINEOS VERDES </v>
          </cell>
          <cell r="R268" t="str">
            <v xml:space="preserve">HARINA DE MAÍZ </v>
          </cell>
          <cell r="S268" t="str">
            <v>HUEVO</v>
          </cell>
          <cell r="T268" t="str">
            <v>MANTEQUILLA</v>
          </cell>
          <cell r="U268" t="str">
            <v>PAN</v>
          </cell>
          <cell r="V268" t="str">
            <v>PLÁTANO VERDE</v>
          </cell>
          <cell r="W268" t="str">
            <v>QUESO CHEDDAR</v>
          </cell>
          <cell r="X268" t="str">
            <v xml:space="preserve">SAL YODADA </v>
          </cell>
          <cell r="Y268" t="str">
            <v>TOMATE</v>
          </cell>
        </row>
        <row r="269">
          <cell r="A269" t="str">
            <v>03628</v>
          </cell>
          <cell r="B269" t="str">
            <v>R-20</v>
          </cell>
          <cell r="C269" t="str">
            <v>03628</v>
          </cell>
          <cell r="D269">
            <v>354</v>
          </cell>
          <cell r="E269" t="str">
            <v>REAL</v>
          </cell>
          <cell r="F269">
            <v>1</v>
          </cell>
          <cell r="G269">
            <v>24</v>
          </cell>
          <cell r="H269">
            <v>4</v>
          </cell>
          <cell r="I269">
            <v>54</v>
          </cell>
          <cell r="J269">
            <v>65</v>
          </cell>
          <cell r="K269">
            <v>8</v>
          </cell>
          <cell r="L269">
            <v>20</v>
          </cell>
          <cell r="M269">
            <v>4</v>
          </cell>
          <cell r="N269">
            <v>16</v>
          </cell>
          <cell r="O269">
            <v>354</v>
          </cell>
          <cell r="P269">
            <v>354</v>
          </cell>
          <cell r="Q269">
            <v>354</v>
          </cell>
          <cell r="R269">
            <v>45</v>
          </cell>
          <cell r="S269">
            <v>354</v>
          </cell>
          <cell r="T269">
            <v>12</v>
          </cell>
          <cell r="U269">
            <v>354</v>
          </cell>
          <cell r="V269">
            <v>354</v>
          </cell>
          <cell r="W269">
            <v>20</v>
          </cell>
          <cell r="X269">
            <v>14</v>
          </cell>
          <cell r="Y269">
            <v>51</v>
          </cell>
        </row>
        <row r="270">
          <cell r="A270" t="str">
            <v>03632</v>
          </cell>
          <cell r="B270" t="str">
            <v>R-20</v>
          </cell>
          <cell r="C270" t="str">
            <v>03632</v>
          </cell>
          <cell r="D270">
            <v>125</v>
          </cell>
          <cell r="E270" t="str">
            <v>REAL</v>
          </cell>
          <cell r="F270">
            <v>1</v>
          </cell>
          <cell r="G270">
            <v>9</v>
          </cell>
          <cell r="H270">
            <v>2</v>
          </cell>
          <cell r="I270">
            <v>19</v>
          </cell>
          <cell r="J270">
            <v>23</v>
          </cell>
          <cell r="K270">
            <v>3</v>
          </cell>
          <cell r="L270">
            <v>7</v>
          </cell>
          <cell r="M270">
            <v>2</v>
          </cell>
          <cell r="N270">
            <v>6</v>
          </cell>
          <cell r="O270">
            <v>125</v>
          </cell>
          <cell r="P270">
            <v>125</v>
          </cell>
          <cell r="Q270">
            <v>125</v>
          </cell>
          <cell r="R270">
            <v>16</v>
          </cell>
          <cell r="S270">
            <v>125</v>
          </cell>
          <cell r="T270">
            <v>5</v>
          </cell>
          <cell r="U270">
            <v>125</v>
          </cell>
          <cell r="V270">
            <v>125</v>
          </cell>
          <cell r="W270">
            <v>7</v>
          </cell>
          <cell r="X270">
            <v>5</v>
          </cell>
          <cell r="Y270">
            <v>18</v>
          </cell>
        </row>
        <row r="271">
          <cell r="A271" t="str">
            <v>03629</v>
          </cell>
          <cell r="B271" t="str">
            <v>R-20</v>
          </cell>
          <cell r="C271" t="str">
            <v>03629</v>
          </cell>
          <cell r="D271">
            <v>61</v>
          </cell>
          <cell r="E271" t="str">
            <v>REAL</v>
          </cell>
          <cell r="F271">
            <v>1</v>
          </cell>
          <cell r="G271">
            <v>5</v>
          </cell>
          <cell r="H271">
            <v>1</v>
          </cell>
          <cell r="I271">
            <v>10</v>
          </cell>
          <cell r="J271">
            <v>12</v>
          </cell>
          <cell r="K271">
            <v>2</v>
          </cell>
          <cell r="L271">
            <v>4</v>
          </cell>
          <cell r="M271">
            <v>1</v>
          </cell>
          <cell r="N271">
            <v>3</v>
          </cell>
          <cell r="O271">
            <v>61</v>
          </cell>
          <cell r="P271">
            <v>61</v>
          </cell>
          <cell r="Q271">
            <v>61</v>
          </cell>
          <cell r="R271">
            <v>8</v>
          </cell>
          <cell r="S271">
            <v>61</v>
          </cell>
          <cell r="T271">
            <v>3</v>
          </cell>
          <cell r="U271">
            <v>61</v>
          </cell>
          <cell r="V271">
            <v>61</v>
          </cell>
          <cell r="W271">
            <v>4</v>
          </cell>
          <cell r="X271">
            <v>3</v>
          </cell>
          <cell r="Y271">
            <v>9</v>
          </cell>
        </row>
        <row r="272">
          <cell r="A272" t="str">
            <v>03653</v>
          </cell>
          <cell r="B272" t="str">
            <v>R-20</v>
          </cell>
          <cell r="C272" t="str">
            <v>03653</v>
          </cell>
          <cell r="D272">
            <v>88</v>
          </cell>
          <cell r="E272" t="str">
            <v>REAL</v>
          </cell>
          <cell r="F272">
            <v>1</v>
          </cell>
          <cell r="G272">
            <v>6</v>
          </cell>
          <cell r="H272">
            <v>1</v>
          </cell>
          <cell r="I272">
            <v>14</v>
          </cell>
          <cell r="J272">
            <v>17</v>
          </cell>
          <cell r="K272">
            <v>2</v>
          </cell>
          <cell r="L272">
            <v>5</v>
          </cell>
          <cell r="M272">
            <v>1</v>
          </cell>
          <cell r="N272">
            <v>4</v>
          </cell>
          <cell r="O272">
            <v>88</v>
          </cell>
          <cell r="P272">
            <v>88</v>
          </cell>
          <cell r="Q272">
            <v>88</v>
          </cell>
          <cell r="R272">
            <v>12</v>
          </cell>
          <cell r="S272">
            <v>88</v>
          </cell>
          <cell r="T272">
            <v>3</v>
          </cell>
          <cell r="U272">
            <v>88</v>
          </cell>
          <cell r="V272">
            <v>88</v>
          </cell>
          <cell r="W272">
            <v>5</v>
          </cell>
          <cell r="X272">
            <v>4</v>
          </cell>
          <cell r="Y272">
            <v>13</v>
          </cell>
        </row>
        <row r="273">
          <cell r="A273" t="str">
            <v>03626</v>
          </cell>
          <cell r="B273" t="str">
            <v>R-20</v>
          </cell>
          <cell r="C273" t="str">
            <v>03626</v>
          </cell>
          <cell r="D273">
            <v>84</v>
          </cell>
          <cell r="E273" t="str">
            <v>REAL</v>
          </cell>
          <cell r="F273">
            <v>1</v>
          </cell>
          <cell r="G273">
            <v>6</v>
          </cell>
          <cell r="H273">
            <v>1</v>
          </cell>
          <cell r="I273">
            <v>13</v>
          </cell>
          <cell r="J273">
            <v>16</v>
          </cell>
          <cell r="K273">
            <v>2</v>
          </cell>
          <cell r="L273">
            <v>5</v>
          </cell>
          <cell r="M273">
            <v>1</v>
          </cell>
          <cell r="N273">
            <v>4</v>
          </cell>
          <cell r="O273">
            <v>84</v>
          </cell>
          <cell r="P273">
            <v>84</v>
          </cell>
          <cell r="Q273">
            <v>84</v>
          </cell>
          <cell r="R273">
            <v>11</v>
          </cell>
          <cell r="S273">
            <v>84</v>
          </cell>
          <cell r="T273">
            <v>3</v>
          </cell>
          <cell r="U273">
            <v>84</v>
          </cell>
          <cell r="V273">
            <v>84</v>
          </cell>
          <cell r="W273">
            <v>5</v>
          </cell>
          <cell r="X273">
            <v>4</v>
          </cell>
          <cell r="Y273">
            <v>13</v>
          </cell>
        </row>
        <row r="274">
          <cell r="A274" t="str">
            <v>03625</v>
          </cell>
          <cell r="B274" t="str">
            <v>R-20</v>
          </cell>
          <cell r="C274" t="str">
            <v>03625</v>
          </cell>
          <cell r="D274">
            <v>90</v>
          </cell>
          <cell r="E274" t="str">
            <v>REAL</v>
          </cell>
          <cell r="F274">
            <v>1</v>
          </cell>
          <cell r="G274">
            <v>6</v>
          </cell>
          <cell r="H274">
            <v>1</v>
          </cell>
          <cell r="I274">
            <v>14</v>
          </cell>
          <cell r="J274">
            <v>17</v>
          </cell>
          <cell r="K274">
            <v>2</v>
          </cell>
          <cell r="L274">
            <v>5</v>
          </cell>
          <cell r="M274">
            <v>1</v>
          </cell>
          <cell r="N274">
            <v>4</v>
          </cell>
          <cell r="O274">
            <v>90</v>
          </cell>
          <cell r="P274">
            <v>90</v>
          </cell>
          <cell r="Q274">
            <v>90</v>
          </cell>
          <cell r="R274">
            <v>12</v>
          </cell>
          <cell r="S274">
            <v>90</v>
          </cell>
          <cell r="T274">
            <v>3</v>
          </cell>
          <cell r="U274">
            <v>90</v>
          </cell>
          <cell r="V274">
            <v>90</v>
          </cell>
          <cell r="W274">
            <v>5</v>
          </cell>
          <cell r="X274">
            <v>4</v>
          </cell>
          <cell r="Y274">
            <v>13</v>
          </cell>
        </row>
        <row r="275">
          <cell r="A275" t="str">
            <v>03631</v>
          </cell>
          <cell r="B275" t="str">
            <v>R-20</v>
          </cell>
          <cell r="C275" t="str">
            <v>03631</v>
          </cell>
          <cell r="D275">
            <v>40</v>
          </cell>
          <cell r="E275" t="str">
            <v>REAL</v>
          </cell>
          <cell r="F275">
            <v>1</v>
          </cell>
          <cell r="G275">
            <v>3</v>
          </cell>
          <cell r="H275">
            <v>1</v>
          </cell>
          <cell r="I275">
            <v>7</v>
          </cell>
          <cell r="J275">
            <v>8</v>
          </cell>
          <cell r="K275">
            <v>1</v>
          </cell>
          <cell r="L275">
            <v>3</v>
          </cell>
          <cell r="M275">
            <v>1</v>
          </cell>
          <cell r="N275">
            <v>2</v>
          </cell>
          <cell r="O275">
            <v>40</v>
          </cell>
          <cell r="P275">
            <v>40</v>
          </cell>
          <cell r="Q275">
            <v>40</v>
          </cell>
          <cell r="R275">
            <v>6</v>
          </cell>
          <cell r="S275">
            <v>40</v>
          </cell>
          <cell r="T275">
            <v>2</v>
          </cell>
          <cell r="U275">
            <v>40</v>
          </cell>
          <cell r="V275">
            <v>40</v>
          </cell>
          <cell r="W275">
            <v>3</v>
          </cell>
          <cell r="X275">
            <v>2</v>
          </cell>
          <cell r="Y275">
            <v>6</v>
          </cell>
        </row>
        <row r="276">
          <cell r="A276" t="str">
            <v>03624</v>
          </cell>
          <cell r="B276" t="str">
            <v>R-20</v>
          </cell>
          <cell r="C276" t="str">
            <v>03624</v>
          </cell>
          <cell r="D276">
            <v>63</v>
          </cell>
          <cell r="E276" t="str">
            <v>REAL</v>
          </cell>
          <cell r="F276">
            <v>1</v>
          </cell>
          <cell r="G276">
            <v>5</v>
          </cell>
          <cell r="H276">
            <v>1</v>
          </cell>
          <cell r="I276">
            <v>10</v>
          </cell>
          <cell r="J276">
            <v>12</v>
          </cell>
          <cell r="K276">
            <v>2</v>
          </cell>
          <cell r="L276">
            <v>4</v>
          </cell>
          <cell r="M276">
            <v>1</v>
          </cell>
          <cell r="N276">
            <v>3</v>
          </cell>
          <cell r="O276">
            <v>63</v>
          </cell>
          <cell r="P276">
            <v>63</v>
          </cell>
          <cell r="Q276">
            <v>63</v>
          </cell>
          <cell r="R276">
            <v>8</v>
          </cell>
          <cell r="S276">
            <v>63</v>
          </cell>
          <cell r="T276">
            <v>3</v>
          </cell>
          <cell r="U276">
            <v>63</v>
          </cell>
          <cell r="V276">
            <v>63</v>
          </cell>
          <cell r="W276">
            <v>4</v>
          </cell>
          <cell r="X276">
            <v>3</v>
          </cell>
          <cell r="Y276">
            <v>10</v>
          </cell>
        </row>
        <row r="277">
          <cell r="A277" t="str">
            <v>04532</v>
          </cell>
          <cell r="B277" t="str">
            <v>R-20</v>
          </cell>
          <cell r="C277" t="str">
            <v>04532</v>
          </cell>
          <cell r="D277">
            <v>108</v>
          </cell>
          <cell r="E277" t="str">
            <v>REAL</v>
          </cell>
          <cell r="F277">
            <v>1</v>
          </cell>
          <cell r="G277">
            <v>8</v>
          </cell>
          <cell r="H277">
            <v>2</v>
          </cell>
          <cell r="I277">
            <v>17</v>
          </cell>
          <cell r="J277">
            <v>20</v>
          </cell>
          <cell r="K277">
            <v>3</v>
          </cell>
          <cell r="L277">
            <v>6</v>
          </cell>
          <cell r="M277">
            <v>2</v>
          </cell>
          <cell r="N277">
            <v>5</v>
          </cell>
          <cell r="O277">
            <v>108</v>
          </cell>
          <cell r="P277">
            <v>108</v>
          </cell>
          <cell r="Q277">
            <v>108</v>
          </cell>
          <cell r="R277">
            <v>14</v>
          </cell>
          <cell r="S277">
            <v>108</v>
          </cell>
          <cell r="T277">
            <v>4</v>
          </cell>
          <cell r="U277">
            <v>108</v>
          </cell>
          <cell r="V277">
            <v>108</v>
          </cell>
          <cell r="W277">
            <v>6</v>
          </cell>
          <cell r="X277">
            <v>5</v>
          </cell>
          <cell r="Y277">
            <v>16</v>
          </cell>
        </row>
        <row r="278">
          <cell r="A278" t="str">
            <v>03614</v>
          </cell>
          <cell r="B278" t="str">
            <v>R-20</v>
          </cell>
          <cell r="C278" t="str">
            <v>03614</v>
          </cell>
          <cell r="D278">
            <v>34</v>
          </cell>
          <cell r="E278" t="str">
            <v>REAL</v>
          </cell>
          <cell r="F278">
            <v>1</v>
          </cell>
          <cell r="G278">
            <v>3</v>
          </cell>
          <cell r="H278">
            <v>1</v>
          </cell>
          <cell r="I278">
            <v>6</v>
          </cell>
          <cell r="J278">
            <v>7</v>
          </cell>
          <cell r="K278">
            <v>1</v>
          </cell>
          <cell r="L278">
            <v>2</v>
          </cell>
          <cell r="M278">
            <v>1</v>
          </cell>
          <cell r="N278">
            <v>2</v>
          </cell>
          <cell r="O278">
            <v>34</v>
          </cell>
          <cell r="P278">
            <v>34</v>
          </cell>
          <cell r="Q278">
            <v>34</v>
          </cell>
          <cell r="R278">
            <v>5</v>
          </cell>
          <cell r="S278">
            <v>34</v>
          </cell>
          <cell r="T278">
            <v>2</v>
          </cell>
          <cell r="U278">
            <v>34</v>
          </cell>
          <cell r="V278">
            <v>34</v>
          </cell>
          <cell r="W278">
            <v>2</v>
          </cell>
          <cell r="X278">
            <v>2</v>
          </cell>
          <cell r="Y278">
            <v>5</v>
          </cell>
        </row>
        <row r="279">
          <cell r="A279" t="str">
            <v>08339</v>
          </cell>
          <cell r="B279" t="str">
            <v>R-20</v>
          </cell>
          <cell r="C279" t="str">
            <v>08339</v>
          </cell>
          <cell r="D279">
            <v>33</v>
          </cell>
          <cell r="E279" t="str">
            <v>REAL</v>
          </cell>
          <cell r="F279">
            <v>1</v>
          </cell>
          <cell r="G279">
            <v>3</v>
          </cell>
          <cell r="H279">
            <v>1</v>
          </cell>
          <cell r="I279">
            <v>5</v>
          </cell>
          <cell r="J279">
            <v>7</v>
          </cell>
          <cell r="K279">
            <v>1</v>
          </cell>
          <cell r="L279">
            <v>2</v>
          </cell>
          <cell r="M279">
            <v>1</v>
          </cell>
          <cell r="N279">
            <v>2</v>
          </cell>
          <cell r="O279">
            <v>33</v>
          </cell>
          <cell r="P279">
            <v>33</v>
          </cell>
          <cell r="Q279">
            <v>33</v>
          </cell>
          <cell r="R279">
            <v>5</v>
          </cell>
          <cell r="S279">
            <v>33</v>
          </cell>
          <cell r="T279">
            <v>2</v>
          </cell>
          <cell r="U279">
            <v>33</v>
          </cell>
          <cell r="V279">
            <v>33</v>
          </cell>
          <cell r="W279">
            <v>2</v>
          </cell>
          <cell r="X279">
            <v>2</v>
          </cell>
          <cell r="Y279">
            <v>5</v>
          </cell>
        </row>
        <row r="280">
          <cell r="A280" t="str">
            <v>03595</v>
          </cell>
          <cell r="B280" t="str">
            <v>R-20</v>
          </cell>
          <cell r="C280" t="str">
            <v>03595</v>
          </cell>
          <cell r="D280">
            <v>82</v>
          </cell>
          <cell r="E280" t="str">
            <v>REAL</v>
          </cell>
          <cell r="F280">
            <v>1</v>
          </cell>
          <cell r="G280">
            <v>6</v>
          </cell>
          <cell r="H280">
            <v>1</v>
          </cell>
          <cell r="I280">
            <v>13</v>
          </cell>
          <cell r="J280">
            <v>16</v>
          </cell>
          <cell r="K280">
            <v>2</v>
          </cell>
          <cell r="L280">
            <v>5</v>
          </cell>
          <cell r="M280">
            <v>1</v>
          </cell>
          <cell r="N280">
            <v>4</v>
          </cell>
          <cell r="O280">
            <v>82</v>
          </cell>
          <cell r="P280">
            <v>82</v>
          </cell>
          <cell r="Q280">
            <v>82</v>
          </cell>
          <cell r="R280">
            <v>11</v>
          </cell>
          <cell r="S280">
            <v>82</v>
          </cell>
          <cell r="T280">
            <v>3</v>
          </cell>
          <cell r="U280">
            <v>82</v>
          </cell>
          <cell r="V280">
            <v>82</v>
          </cell>
          <cell r="W280">
            <v>5</v>
          </cell>
          <cell r="X280">
            <v>4</v>
          </cell>
          <cell r="Y280">
            <v>12</v>
          </cell>
        </row>
        <row r="281">
          <cell r="A281" t="str">
            <v>12845</v>
          </cell>
          <cell r="B281" t="str">
            <v>R-20</v>
          </cell>
          <cell r="C281" t="str">
            <v>12845</v>
          </cell>
          <cell r="D281">
            <v>14</v>
          </cell>
          <cell r="E281" t="str">
            <v>REAL</v>
          </cell>
          <cell r="F281">
            <v>1</v>
          </cell>
          <cell r="G281">
            <v>1</v>
          </cell>
          <cell r="H281">
            <v>1</v>
          </cell>
          <cell r="I281">
            <v>3</v>
          </cell>
          <cell r="J281">
            <v>3</v>
          </cell>
          <cell r="K281">
            <v>1</v>
          </cell>
          <cell r="L281">
            <v>1</v>
          </cell>
          <cell r="M281">
            <v>1</v>
          </cell>
          <cell r="N281">
            <v>1</v>
          </cell>
          <cell r="O281">
            <v>14</v>
          </cell>
          <cell r="P281">
            <v>14</v>
          </cell>
          <cell r="Q281">
            <v>14</v>
          </cell>
          <cell r="R281">
            <v>2</v>
          </cell>
          <cell r="S281">
            <v>14</v>
          </cell>
          <cell r="T281">
            <v>1</v>
          </cell>
          <cell r="U281">
            <v>14</v>
          </cell>
          <cell r="V281">
            <v>14</v>
          </cell>
          <cell r="W281">
            <v>1</v>
          </cell>
          <cell r="X281">
            <v>1</v>
          </cell>
          <cell r="Y281">
            <v>3</v>
          </cell>
        </row>
        <row r="282">
          <cell r="A282" t="str">
            <v>03600</v>
          </cell>
          <cell r="B282" t="str">
            <v>R-20</v>
          </cell>
          <cell r="C282" t="str">
            <v>03600</v>
          </cell>
          <cell r="D282">
            <v>23</v>
          </cell>
          <cell r="E282" t="str">
            <v>REAL</v>
          </cell>
          <cell r="F282">
            <v>1</v>
          </cell>
          <cell r="G282">
            <v>2</v>
          </cell>
          <cell r="H282">
            <v>1</v>
          </cell>
          <cell r="I282">
            <v>4</v>
          </cell>
          <cell r="J282">
            <v>5</v>
          </cell>
          <cell r="K282">
            <v>1</v>
          </cell>
          <cell r="L282">
            <v>2</v>
          </cell>
          <cell r="M282">
            <v>1</v>
          </cell>
          <cell r="N282">
            <v>2</v>
          </cell>
          <cell r="O282">
            <v>23</v>
          </cell>
          <cell r="P282">
            <v>23</v>
          </cell>
          <cell r="Q282">
            <v>23</v>
          </cell>
          <cell r="R282">
            <v>3</v>
          </cell>
          <cell r="S282">
            <v>23</v>
          </cell>
          <cell r="T282">
            <v>1</v>
          </cell>
          <cell r="U282">
            <v>23</v>
          </cell>
          <cell r="V282">
            <v>23</v>
          </cell>
          <cell r="W282">
            <v>2</v>
          </cell>
          <cell r="X282">
            <v>1</v>
          </cell>
          <cell r="Y282">
            <v>4</v>
          </cell>
        </row>
        <row r="283">
          <cell r="A283" t="str">
            <v>03587</v>
          </cell>
          <cell r="B283" t="str">
            <v>R-20</v>
          </cell>
          <cell r="C283" t="str">
            <v>03587</v>
          </cell>
          <cell r="D283">
            <v>55</v>
          </cell>
          <cell r="E283" t="str">
            <v>REAL</v>
          </cell>
          <cell r="F283">
            <v>1</v>
          </cell>
          <cell r="G283">
            <v>4</v>
          </cell>
          <cell r="H283">
            <v>1</v>
          </cell>
          <cell r="I283">
            <v>9</v>
          </cell>
          <cell r="J283">
            <v>11</v>
          </cell>
          <cell r="K283">
            <v>2</v>
          </cell>
          <cell r="L283">
            <v>4</v>
          </cell>
          <cell r="M283">
            <v>1</v>
          </cell>
          <cell r="N283">
            <v>3</v>
          </cell>
          <cell r="O283">
            <v>55</v>
          </cell>
          <cell r="P283">
            <v>55</v>
          </cell>
          <cell r="Q283">
            <v>55</v>
          </cell>
          <cell r="R283">
            <v>7</v>
          </cell>
          <cell r="S283">
            <v>55</v>
          </cell>
          <cell r="T283">
            <v>2</v>
          </cell>
          <cell r="U283">
            <v>55</v>
          </cell>
          <cell r="V283">
            <v>55</v>
          </cell>
          <cell r="W283">
            <v>4</v>
          </cell>
          <cell r="X283">
            <v>3</v>
          </cell>
          <cell r="Y283">
            <v>8</v>
          </cell>
        </row>
        <row r="284">
          <cell r="A284" t="str">
            <v>03591</v>
          </cell>
          <cell r="B284" t="str">
            <v>R-20</v>
          </cell>
          <cell r="C284" t="str">
            <v>03591</v>
          </cell>
          <cell r="D284">
            <v>37</v>
          </cell>
          <cell r="E284" t="str">
            <v>REAL</v>
          </cell>
          <cell r="F284">
            <v>1</v>
          </cell>
          <cell r="G284">
            <v>3</v>
          </cell>
          <cell r="H284">
            <v>1</v>
          </cell>
          <cell r="I284">
            <v>6</v>
          </cell>
          <cell r="J284">
            <v>7</v>
          </cell>
          <cell r="K284">
            <v>1</v>
          </cell>
          <cell r="L284">
            <v>3</v>
          </cell>
          <cell r="M284">
            <v>1</v>
          </cell>
          <cell r="N284">
            <v>2</v>
          </cell>
          <cell r="O284">
            <v>37</v>
          </cell>
          <cell r="P284">
            <v>37</v>
          </cell>
          <cell r="Q284">
            <v>37</v>
          </cell>
          <cell r="R284">
            <v>5</v>
          </cell>
          <cell r="S284">
            <v>37</v>
          </cell>
          <cell r="T284">
            <v>2</v>
          </cell>
          <cell r="U284">
            <v>37</v>
          </cell>
          <cell r="V284">
            <v>37</v>
          </cell>
          <cell r="W284">
            <v>3</v>
          </cell>
          <cell r="X284">
            <v>2</v>
          </cell>
          <cell r="Y284">
            <v>6</v>
          </cell>
        </row>
        <row r="285">
          <cell r="A285" t="str">
            <v>03652</v>
          </cell>
          <cell r="B285" t="str">
            <v>R-20</v>
          </cell>
          <cell r="C285" t="str">
            <v>03652</v>
          </cell>
          <cell r="D285">
            <v>22</v>
          </cell>
          <cell r="E285" t="str">
            <v>REAL</v>
          </cell>
          <cell r="F285">
            <v>1</v>
          </cell>
          <cell r="G285">
            <v>2</v>
          </cell>
          <cell r="H285">
            <v>1</v>
          </cell>
          <cell r="I285">
            <v>4</v>
          </cell>
          <cell r="J285">
            <v>5</v>
          </cell>
          <cell r="K285">
            <v>1</v>
          </cell>
          <cell r="L285">
            <v>2</v>
          </cell>
          <cell r="M285">
            <v>1</v>
          </cell>
          <cell r="N285">
            <v>1</v>
          </cell>
          <cell r="O285">
            <v>22</v>
          </cell>
          <cell r="P285">
            <v>22</v>
          </cell>
          <cell r="Q285">
            <v>22</v>
          </cell>
          <cell r="R285">
            <v>3</v>
          </cell>
          <cell r="S285">
            <v>22</v>
          </cell>
          <cell r="T285">
            <v>1</v>
          </cell>
          <cell r="U285">
            <v>22</v>
          </cell>
          <cell r="V285">
            <v>22</v>
          </cell>
          <cell r="W285">
            <v>2</v>
          </cell>
          <cell r="X285">
            <v>1</v>
          </cell>
          <cell r="Y285">
            <v>4</v>
          </cell>
        </row>
        <row r="286">
          <cell r="A286" t="str">
            <v>03588</v>
          </cell>
          <cell r="B286" t="str">
            <v>R-20</v>
          </cell>
          <cell r="C286" t="str">
            <v>03588</v>
          </cell>
          <cell r="D286">
            <v>9</v>
          </cell>
          <cell r="E286" t="str">
            <v>REAL</v>
          </cell>
          <cell r="F286">
            <v>1</v>
          </cell>
          <cell r="G286">
            <v>1</v>
          </cell>
          <cell r="H286">
            <v>1</v>
          </cell>
          <cell r="I286">
            <v>2</v>
          </cell>
          <cell r="J286">
            <v>2</v>
          </cell>
          <cell r="K286">
            <v>1</v>
          </cell>
          <cell r="L286">
            <v>1</v>
          </cell>
          <cell r="M286">
            <v>1</v>
          </cell>
          <cell r="N286">
            <v>1</v>
          </cell>
          <cell r="O286">
            <v>9</v>
          </cell>
          <cell r="P286">
            <v>9</v>
          </cell>
          <cell r="Q286">
            <v>9</v>
          </cell>
          <cell r="R286">
            <v>2</v>
          </cell>
          <cell r="S286">
            <v>9</v>
          </cell>
          <cell r="T286">
            <v>1</v>
          </cell>
          <cell r="U286">
            <v>9</v>
          </cell>
          <cell r="V286">
            <v>9</v>
          </cell>
          <cell r="W286">
            <v>1</v>
          </cell>
          <cell r="X286">
            <v>1</v>
          </cell>
          <cell r="Y286">
            <v>2</v>
          </cell>
        </row>
        <row r="287">
          <cell r="A287" t="str">
            <v xml:space="preserve">TOTAL </v>
          </cell>
          <cell r="B287" t="str">
            <v>R-20</v>
          </cell>
          <cell r="C287">
            <v>0</v>
          </cell>
          <cell r="D287">
            <v>1322</v>
          </cell>
          <cell r="E287">
            <v>0</v>
          </cell>
          <cell r="F287">
            <v>18</v>
          </cell>
          <cell r="G287">
            <v>97</v>
          </cell>
          <cell r="H287">
            <v>23</v>
          </cell>
          <cell r="I287">
            <v>210</v>
          </cell>
          <cell r="J287">
            <v>253</v>
          </cell>
          <cell r="K287">
            <v>36</v>
          </cell>
          <cell r="L287">
            <v>81</v>
          </cell>
          <cell r="M287">
            <v>23</v>
          </cell>
          <cell r="N287">
            <v>65</v>
          </cell>
          <cell r="O287">
            <v>1322</v>
          </cell>
          <cell r="P287">
            <v>1322</v>
          </cell>
          <cell r="Q287">
            <v>1322</v>
          </cell>
          <cell r="R287">
            <v>175</v>
          </cell>
          <cell r="S287">
            <v>1322</v>
          </cell>
          <cell r="T287">
            <v>53</v>
          </cell>
          <cell r="U287">
            <v>1322</v>
          </cell>
          <cell r="V287">
            <v>1322</v>
          </cell>
          <cell r="W287">
            <v>81</v>
          </cell>
          <cell r="X287">
            <v>61</v>
          </cell>
          <cell r="Y287">
            <v>198</v>
          </cell>
        </row>
        <row r="288">
          <cell r="A288">
            <v>0</v>
          </cell>
          <cell r="B288">
            <v>0</v>
          </cell>
          <cell r="C288">
            <v>0</v>
          </cell>
          <cell r="D288">
            <v>0</v>
          </cell>
          <cell r="E288">
            <v>0</v>
          </cell>
          <cell r="F288">
            <v>0</v>
          </cell>
          <cell r="G288">
            <v>0</v>
          </cell>
          <cell r="H288">
            <v>0</v>
          </cell>
          <cell r="I288">
            <v>0</v>
          </cell>
          <cell r="J288">
            <v>0</v>
          </cell>
          <cell r="K288">
            <v>0</v>
          </cell>
          <cell r="L288">
            <v>0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</row>
        <row r="289">
          <cell r="A289">
            <v>0</v>
          </cell>
          <cell r="B289">
            <v>0</v>
          </cell>
          <cell r="C289">
            <v>0</v>
          </cell>
          <cell r="D289">
            <v>0</v>
          </cell>
          <cell r="E289">
            <v>0</v>
          </cell>
          <cell r="F289">
            <v>0</v>
          </cell>
          <cell r="G289">
            <v>0</v>
          </cell>
          <cell r="H289">
            <v>0</v>
          </cell>
          <cell r="I289">
            <v>0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</row>
        <row r="290">
          <cell r="A290" t="str">
            <v>CODIGO CENTRO</v>
          </cell>
          <cell r="B290" t="str">
            <v>CODIGO LOTE</v>
          </cell>
          <cell r="C290" t="str">
            <v>CODIGO CENTRO</v>
          </cell>
          <cell r="D290" t="str">
            <v>TOTAL RACIONES</v>
          </cell>
          <cell r="E290" t="str">
            <v>MODALIDAD SERVICIO</v>
          </cell>
          <cell r="F290" t="str">
            <v xml:space="preserve">CANTIDAD DE CENTROS </v>
          </cell>
          <cell r="G290" t="str">
            <v>ACEITE VEGETAL</v>
          </cell>
          <cell r="H290" t="str">
            <v>AJÍES</v>
          </cell>
          <cell r="I290" t="str">
            <v>ATÚN ENLATADO EN ACEITE VEGETAL</v>
          </cell>
          <cell r="J290" t="str">
            <v>AVENA</v>
          </cell>
          <cell r="K290" t="str">
            <v xml:space="preserve">AZÚCAR CREMA </v>
          </cell>
          <cell r="L290" t="str">
            <v>BACALAO</v>
          </cell>
          <cell r="M290" t="str">
            <v>CANELA</v>
          </cell>
          <cell r="N290" t="str">
            <v xml:space="preserve">CEBOLLA </v>
          </cell>
          <cell r="O290" t="str">
            <v>GALLETA SALADA</v>
          </cell>
          <cell r="P290" t="str">
            <v>GUINEO MADURO</v>
          </cell>
          <cell r="Q290" t="str">
            <v xml:space="preserve">GUINEOS VERDES </v>
          </cell>
          <cell r="R290" t="str">
            <v xml:space="preserve">HARINA DE MAÍZ </v>
          </cell>
          <cell r="S290" t="str">
            <v>HUEVO</v>
          </cell>
          <cell r="T290" t="str">
            <v>MANTEQUILLA</v>
          </cell>
          <cell r="U290" t="str">
            <v>PAN</v>
          </cell>
          <cell r="V290" t="str">
            <v>PLÁTANO VERDE</v>
          </cell>
          <cell r="W290" t="str">
            <v>QUESO CHEDDAR</v>
          </cell>
          <cell r="X290" t="str">
            <v xml:space="preserve">SAL YODADA </v>
          </cell>
          <cell r="Y290" t="str">
            <v>TOMATE</v>
          </cell>
        </row>
        <row r="291">
          <cell r="A291" t="str">
            <v>01521</v>
          </cell>
          <cell r="B291" t="str">
            <v>R-21</v>
          </cell>
          <cell r="C291" t="str">
            <v>01521</v>
          </cell>
          <cell r="D291">
            <v>53</v>
          </cell>
          <cell r="E291" t="str">
            <v>REAL</v>
          </cell>
          <cell r="F291">
            <v>1</v>
          </cell>
          <cell r="G291">
            <v>4</v>
          </cell>
          <cell r="H291">
            <v>1</v>
          </cell>
          <cell r="I291">
            <v>9</v>
          </cell>
          <cell r="J291">
            <v>10</v>
          </cell>
          <cell r="K291">
            <v>2</v>
          </cell>
          <cell r="L291">
            <v>3</v>
          </cell>
          <cell r="M291">
            <v>1</v>
          </cell>
          <cell r="N291">
            <v>3</v>
          </cell>
          <cell r="O291">
            <v>53</v>
          </cell>
          <cell r="P291">
            <v>53</v>
          </cell>
          <cell r="Q291">
            <v>53</v>
          </cell>
          <cell r="R291">
            <v>7</v>
          </cell>
          <cell r="S291">
            <v>53</v>
          </cell>
          <cell r="T291">
            <v>2</v>
          </cell>
          <cell r="U291">
            <v>53</v>
          </cell>
          <cell r="V291">
            <v>53</v>
          </cell>
          <cell r="W291">
            <v>3</v>
          </cell>
          <cell r="X291">
            <v>3</v>
          </cell>
          <cell r="Y291">
            <v>8</v>
          </cell>
        </row>
        <row r="292">
          <cell r="A292" t="str">
            <v>01556</v>
          </cell>
          <cell r="B292" t="str">
            <v>R-21</v>
          </cell>
          <cell r="C292" t="str">
            <v>01556</v>
          </cell>
          <cell r="D292">
            <v>35</v>
          </cell>
          <cell r="E292" t="str">
            <v>REAL</v>
          </cell>
          <cell r="F292">
            <v>1</v>
          </cell>
          <cell r="G292">
            <v>3</v>
          </cell>
          <cell r="H292">
            <v>1</v>
          </cell>
          <cell r="I292">
            <v>6</v>
          </cell>
          <cell r="J292">
            <v>7</v>
          </cell>
          <cell r="K292">
            <v>1</v>
          </cell>
          <cell r="L292">
            <v>2</v>
          </cell>
          <cell r="M292">
            <v>1</v>
          </cell>
          <cell r="N292">
            <v>2</v>
          </cell>
          <cell r="O292">
            <v>35</v>
          </cell>
          <cell r="P292">
            <v>35</v>
          </cell>
          <cell r="Q292">
            <v>35</v>
          </cell>
          <cell r="R292">
            <v>5</v>
          </cell>
          <cell r="S292">
            <v>35</v>
          </cell>
          <cell r="T292">
            <v>2</v>
          </cell>
          <cell r="U292">
            <v>35</v>
          </cell>
          <cell r="V292">
            <v>35</v>
          </cell>
          <cell r="W292">
            <v>2</v>
          </cell>
          <cell r="X292">
            <v>2</v>
          </cell>
          <cell r="Y292">
            <v>6</v>
          </cell>
        </row>
        <row r="293">
          <cell r="A293" t="str">
            <v>01515</v>
          </cell>
          <cell r="B293" t="str">
            <v>R-21</v>
          </cell>
          <cell r="C293" t="str">
            <v>01515</v>
          </cell>
          <cell r="D293">
            <v>32</v>
          </cell>
          <cell r="E293" t="str">
            <v>REAL</v>
          </cell>
          <cell r="F293">
            <v>1</v>
          </cell>
          <cell r="G293">
            <v>3</v>
          </cell>
          <cell r="H293">
            <v>1</v>
          </cell>
          <cell r="I293">
            <v>5</v>
          </cell>
          <cell r="J293">
            <v>6</v>
          </cell>
          <cell r="K293">
            <v>1</v>
          </cell>
          <cell r="L293">
            <v>2</v>
          </cell>
          <cell r="M293">
            <v>1</v>
          </cell>
          <cell r="N293">
            <v>2</v>
          </cell>
          <cell r="O293">
            <v>32</v>
          </cell>
          <cell r="P293">
            <v>32</v>
          </cell>
          <cell r="Q293">
            <v>32</v>
          </cell>
          <cell r="R293">
            <v>5</v>
          </cell>
          <cell r="S293">
            <v>32</v>
          </cell>
          <cell r="T293">
            <v>2</v>
          </cell>
          <cell r="U293">
            <v>32</v>
          </cell>
          <cell r="V293">
            <v>32</v>
          </cell>
          <cell r="W293">
            <v>2</v>
          </cell>
          <cell r="X293">
            <v>2</v>
          </cell>
          <cell r="Y293">
            <v>5</v>
          </cell>
        </row>
        <row r="294">
          <cell r="A294" t="str">
            <v>01519</v>
          </cell>
          <cell r="B294" t="str">
            <v>R-21</v>
          </cell>
          <cell r="C294" t="str">
            <v>01519</v>
          </cell>
          <cell r="D294">
            <v>37</v>
          </cell>
          <cell r="E294" t="str">
            <v>REAL</v>
          </cell>
          <cell r="F294">
            <v>1</v>
          </cell>
          <cell r="G294">
            <v>3</v>
          </cell>
          <cell r="H294">
            <v>1</v>
          </cell>
          <cell r="I294">
            <v>6</v>
          </cell>
          <cell r="J294">
            <v>7</v>
          </cell>
          <cell r="K294">
            <v>1</v>
          </cell>
          <cell r="L294">
            <v>3</v>
          </cell>
          <cell r="M294">
            <v>1</v>
          </cell>
          <cell r="N294">
            <v>2</v>
          </cell>
          <cell r="O294">
            <v>37</v>
          </cell>
          <cell r="P294">
            <v>37</v>
          </cell>
          <cell r="Q294">
            <v>37</v>
          </cell>
          <cell r="R294">
            <v>5</v>
          </cell>
          <cell r="S294">
            <v>37</v>
          </cell>
          <cell r="T294">
            <v>2</v>
          </cell>
          <cell r="U294">
            <v>37</v>
          </cell>
          <cell r="V294">
            <v>37</v>
          </cell>
          <cell r="W294">
            <v>3</v>
          </cell>
          <cell r="X294">
            <v>2</v>
          </cell>
          <cell r="Y294">
            <v>6</v>
          </cell>
        </row>
        <row r="295">
          <cell r="A295" t="str">
            <v>01518</v>
          </cell>
          <cell r="B295" t="str">
            <v>R-21</v>
          </cell>
          <cell r="C295" t="str">
            <v>01518</v>
          </cell>
          <cell r="D295">
            <v>23</v>
          </cell>
          <cell r="E295" t="str">
            <v>REAL</v>
          </cell>
          <cell r="F295">
            <v>1</v>
          </cell>
          <cell r="G295">
            <v>2</v>
          </cell>
          <cell r="H295">
            <v>1</v>
          </cell>
          <cell r="I295">
            <v>4</v>
          </cell>
          <cell r="J295">
            <v>5</v>
          </cell>
          <cell r="K295">
            <v>1</v>
          </cell>
          <cell r="L295">
            <v>2</v>
          </cell>
          <cell r="M295">
            <v>1</v>
          </cell>
          <cell r="N295">
            <v>2</v>
          </cell>
          <cell r="O295">
            <v>23</v>
          </cell>
          <cell r="P295">
            <v>23</v>
          </cell>
          <cell r="Q295">
            <v>23</v>
          </cell>
          <cell r="R295">
            <v>3</v>
          </cell>
          <cell r="S295">
            <v>23</v>
          </cell>
          <cell r="T295">
            <v>1</v>
          </cell>
          <cell r="U295">
            <v>23</v>
          </cell>
          <cell r="V295">
            <v>23</v>
          </cell>
          <cell r="W295">
            <v>2</v>
          </cell>
          <cell r="X295">
            <v>1</v>
          </cell>
          <cell r="Y295">
            <v>4</v>
          </cell>
        </row>
        <row r="296">
          <cell r="A296" t="str">
            <v>01542</v>
          </cell>
          <cell r="B296" t="str">
            <v>R-21</v>
          </cell>
          <cell r="C296" t="str">
            <v>01542</v>
          </cell>
          <cell r="D296">
            <v>15</v>
          </cell>
          <cell r="E296" t="str">
            <v>REAL</v>
          </cell>
          <cell r="F296">
            <v>1</v>
          </cell>
          <cell r="G296">
            <v>1</v>
          </cell>
          <cell r="H296">
            <v>1</v>
          </cell>
          <cell r="I296">
            <v>3</v>
          </cell>
          <cell r="J296">
            <v>3</v>
          </cell>
          <cell r="K296">
            <v>1</v>
          </cell>
          <cell r="L296">
            <v>1</v>
          </cell>
          <cell r="M296">
            <v>1</v>
          </cell>
          <cell r="N296">
            <v>1</v>
          </cell>
          <cell r="O296">
            <v>15</v>
          </cell>
          <cell r="P296">
            <v>15</v>
          </cell>
          <cell r="Q296">
            <v>15</v>
          </cell>
          <cell r="R296">
            <v>2</v>
          </cell>
          <cell r="S296">
            <v>15</v>
          </cell>
          <cell r="T296">
            <v>1</v>
          </cell>
          <cell r="U296">
            <v>15</v>
          </cell>
          <cell r="V296">
            <v>15</v>
          </cell>
          <cell r="W296">
            <v>1</v>
          </cell>
          <cell r="X296">
            <v>1</v>
          </cell>
          <cell r="Y296">
            <v>3</v>
          </cell>
        </row>
        <row r="297">
          <cell r="A297" t="str">
            <v>01441</v>
          </cell>
          <cell r="B297" t="str">
            <v>R-21</v>
          </cell>
          <cell r="C297" t="str">
            <v>01441</v>
          </cell>
          <cell r="D297">
            <v>25</v>
          </cell>
          <cell r="E297" t="str">
            <v>REAL</v>
          </cell>
          <cell r="F297">
            <v>1</v>
          </cell>
          <cell r="G297">
            <v>2</v>
          </cell>
          <cell r="H297">
            <v>1</v>
          </cell>
          <cell r="I297">
            <v>4</v>
          </cell>
          <cell r="J297">
            <v>5</v>
          </cell>
          <cell r="K297">
            <v>1</v>
          </cell>
          <cell r="L297">
            <v>2</v>
          </cell>
          <cell r="M297">
            <v>1</v>
          </cell>
          <cell r="N297">
            <v>2</v>
          </cell>
          <cell r="O297">
            <v>25</v>
          </cell>
          <cell r="P297">
            <v>25</v>
          </cell>
          <cell r="Q297">
            <v>25</v>
          </cell>
          <cell r="R297">
            <v>4</v>
          </cell>
          <cell r="S297">
            <v>25</v>
          </cell>
          <cell r="T297">
            <v>1</v>
          </cell>
          <cell r="U297">
            <v>25</v>
          </cell>
          <cell r="V297">
            <v>25</v>
          </cell>
          <cell r="W297">
            <v>2</v>
          </cell>
          <cell r="X297">
            <v>1</v>
          </cell>
          <cell r="Y297">
            <v>4</v>
          </cell>
        </row>
        <row r="298">
          <cell r="A298" t="str">
            <v>01532</v>
          </cell>
          <cell r="B298" t="str">
            <v>R-21</v>
          </cell>
          <cell r="C298" t="str">
            <v>01532</v>
          </cell>
          <cell r="D298">
            <v>21</v>
          </cell>
          <cell r="E298" t="str">
            <v>REAL</v>
          </cell>
          <cell r="F298">
            <v>1</v>
          </cell>
          <cell r="G298">
            <v>2</v>
          </cell>
          <cell r="H298">
            <v>1</v>
          </cell>
          <cell r="I298">
            <v>4</v>
          </cell>
          <cell r="J298">
            <v>4</v>
          </cell>
          <cell r="K298">
            <v>1</v>
          </cell>
          <cell r="L298">
            <v>2</v>
          </cell>
          <cell r="M298">
            <v>1</v>
          </cell>
          <cell r="N298">
            <v>1</v>
          </cell>
          <cell r="O298">
            <v>21</v>
          </cell>
          <cell r="P298">
            <v>21</v>
          </cell>
          <cell r="Q298">
            <v>21</v>
          </cell>
          <cell r="R298">
            <v>3</v>
          </cell>
          <cell r="S298">
            <v>21</v>
          </cell>
          <cell r="T298">
            <v>1</v>
          </cell>
          <cell r="U298">
            <v>21</v>
          </cell>
          <cell r="V298">
            <v>21</v>
          </cell>
          <cell r="W298">
            <v>2</v>
          </cell>
          <cell r="X298">
            <v>1</v>
          </cell>
          <cell r="Y298">
            <v>4</v>
          </cell>
        </row>
        <row r="299">
          <cell r="A299" t="str">
            <v>01544</v>
          </cell>
          <cell r="B299" t="str">
            <v>R-21</v>
          </cell>
          <cell r="C299" t="str">
            <v>01544</v>
          </cell>
          <cell r="D299">
            <v>19</v>
          </cell>
          <cell r="E299" t="str">
            <v>REAL</v>
          </cell>
          <cell r="F299">
            <v>1</v>
          </cell>
          <cell r="G299">
            <v>2</v>
          </cell>
          <cell r="H299">
            <v>1</v>
          </cell>
          <cell r="I299">
            <v>3</v>
          </cell>
          <cell r="J299">
            <v>4</v>
          </cell>
          <cell r="K299">
            <v>1</v>
          </cell>
          <cell r="L299">
            <v>2</v>
          </cell>
          <cell r="M299">
            <v>1</v>
          </cell>
          <cell r="N299">
            <v>1</v>
          </cell>
          <cell r="O299">
            <v>19</v>
          </cell>
          <cell r="P299">
            <v>19</v>
          </cell>
          <cell r="Q299">
            <v>19</v>
          </cell>
          <cell r="R299">
            <v>3</v>
          </cell>
          <cell r="S299">
            <v>19</v>
          </cell>
          <cell r="T299">
            <v>1</v>
          </cell>
          <cell r="U299">
            <v>19</v>
          </cell>
          <cell r="V299">
            <v>19</v>
          </cell>
          <cell r="W299">
            <v>2</v>
          </cell>
          <cell r="X299">
            <v>1</v>
          </cell>
          <cell r="Y299">
            <v>3</v>
          </cell>
        </row>
        <row r="300">
          <cell r="A300" t="str">
            <v>01517</v>
          </cell>
          <cell r="B300" t="str">
            <v>R-21</v>
          </cell>
          <cell r="C300" t="str">
            <v>01517</v>
          </cell>
          <cell r="D300">
            <v>26</v>
          </cell>
          <cell r="E300" t="str">
            <v>REAL</v>
          </cell>
          <cell r="F300">
            <v>1</v>
          </cell>
          <cell r="G300">
            <v>2</v>
          </cell>
          <cell r="H300">
            <v>1</v>
          </cell>
          <cell r="I300">
            <v>4</v>
          </cell>
          <cell r="J300">
            <v>5</v>
          </cell>
          <cell r="K300">
            <v>1</v>
          </cell>
          <cell r="L300">
            <v>2</v>
          </cell>
          <cell r="M300">
            <v>1</v>
          </cell>
          <cell r="N300">
            <v>2</v>
          </cell>
          <cell r="O300">
            <v>26</v>
          </cell>
          <cell r="P300">
            <v>26</v>
          </cell>
          <cell r="Q300">
            <v>26</v>
          </cell>
          <cell r="R300">
            <v>4</v>
          </cell>
          <cell r="S300">
            <v>26</v>
          </cell>
          <cell r="T300">
            <v>1</v>
          </cell>
          <cell r="U300">
            <v>26</v>
          </cell>
          <cell r="V300">
            <v>26</v>
          </cell>
          <cell r="W300">
            <v>2</v>
          </cell>
          <cell r="X300">
            <v>2</v>
          </cell>
          <cell r="Y300">
            <v>4</v>
          </cell>
        </row>
        <row r="301">
          <cell r="A301" t="str">
            <v>01555</v>
          </cell>
          <cell r="B301" t="str">
            <v>R-21</v>
          </cell>
          <cell r="C301" t="str">
            <v>01555</v>
          </cell>
          <cell r="D301">
            <v>21</v>
          </cell>
          <cell r="E301" t="str">
            <v>REAL</v>
          </cell>
          <cell r="F301">
            <v>1</v>
          </cell>
          <cell r="G301">
            <v>2</v>
          </cell>
          <cell r="H301">
            <v>1</v>
          </cell>
          <cell r="I301">
            <v>4</v>
          </cell>
          <cell r="J301">
            <v>4</v>
          </cell>
          <cell r="K301">
            <v>1</v>
          </cell>
          <cell r="L301">
            <v>2</v>
          </cell>
          <cell r="M301">
            <v>1</v>
          </cell>
          <cell r="N301">
            <v>1</v>
          </cell>
          <cell r="O301">
            <v>21</v>
          </cell>
          <cell r="P301">
            <v>21</v>
          </cell>
          <cell r="Q301">
            <v>21</v>
          </cell>
          <cell r="R301">
            <v>3</v>
          </cell>
          <cell r="S301">
            <v>21</v>
          </cell>
          <cell r="T301">
            <v>1</v>
          </cell>
          <cell r="U301">
            <v>21</v>
          </cell>
          <cell r="V301">
            <v>21</v>
          </cell>
          <cell r="W301">
            <v>2</v>
          </cell>
          <cell r="X301">
            <v>1</v>
          </cell>
          <cell r="Y301">
            <v>4</v>
          </cell>
        </row>
        <row r="302">
          <cell r="A302" t="str">
            <v>01545</v>
          </cell>
          <cell r="B302" t="str">
            <v>R-21</v>
          </cell>
          <cell r="C302" t="str">
            <v>01545</v>
          </cell>
          <cell r="D302">
            <v>16</v>
          </cell>
          <cell r="E302" t="str">
            <v>REAL</v>
          </cell>
          <cell r="F302">
            <v>1</v>
          </cell>
          <cell r="G302">
            <v>2</v>
          </cell>
          <cell r="H302">
            <v>1</v>
          </cell>
          <cell r="I302">
            <v>3</v>
          </cell>
          <cell r="J302">
            <v>3</v>
          </cell>
          <cell r="K302">
            <v>1</v>
          </cell>
          <cell r="L302">
            <v>1</v>
          </cell>
          <cell r="M302">
            <v>1</v>
          </cell>
          <cell r="N302">
            <v>1</v>
          </cell>
          <cell r="O302">
            <v>16</v>
          </cell>
          <cell r="P302">
            <v>16</v>
          </cell>
          <cell r="Q302">
            <v>16</v>
          </cell>
          <cell r="R302">
            <v>3</v>
          </cell>
          <cell r="S302">
            <v>16</v>
          </cell>
          <cell r="T302">
            <v>1</v>
          </cell>
          <cell r="U302">
            <v>16</v>
          </cell>
          <cell r="V302">
            <v>16</v>
          </cell>
          <cell r="W302">
            <v>1</v>
          </cell>
          <cell r="X302">
            <v>1</v>
          </cell>
          <cell r="Y302">
            <v>3</v>
          </cell>
        </row>
        <row r="303">
          <cell r="A303" t="str">
            <v>01514</v>
          </cell>
          <cell r="B303" t="str">
            <v>R-21</v>
          </cell>
          <cell r="C303" t="str">
            <v>01514</v>
          </cell>
          <cell r="D303">
            <v>36</v>
          </cell>
          <cell r="E303" t="str">
            <v>REAL</v>
          </cell>
          <cell r="F303">
            <v>1</v>
          </cell>
          <cell r="G303">
            <v>3</v>
          </cell>
          <cell r="H303">
            <v>1</v>
          </cell>
          <cell r="I303">
            <v>6</v>
          </cell>
          <cell r="J303">
            <v>7</v>
          </cell>
          <cell r="K303">
            <v>1</v>
          </cell>
          <cell r="L303">
            <v>2</v>
          </cell>
          <cell r="M303">
            <v>1</v>
          </cell>
          <cell r="N303">
            <v>2</v>
          </cell>
          <cell r="O303">
            <v>36</v>
          </cell>
          <cell r="P303">
            <v>36</v>
          </cell>
          <cell r="Q303">
            <v>36</v>
          </cell>
          <cell r="R303">
            <v>5</v>
          </cell>
          <cell r="S303">
            <v>36</v>
          </cell>
          <cell r="T303">
            <v>2</v>
          </cell>
          <cell r="U303">
            <v>36</v>
          </cell>
          <cell r="V303">
            <v>36</v>
          </cell>
          <cell r="W303">
            <v>2</v>
          </cell>
          <cell r="X303">
            <v>2</v>
          </cell>
          <cell r="Y303">
            <v>6</v>
          </cell>
        </row>
        <row r="304">
          <cell r="A304" t="str">
            <v>01520</v>
          </cell>
          <cell r="B304" t="str">
            <v>R-21</v>
          </cell>
          <cell r="C304" t="str">
            <v>01520</v>
          </cell>
          <cell r="D304">
            <v>147</v>
          </cell>
          <cell r="E304" t="str">
            <v>REAL</v>
          </cell>
          <cell r="F304">
            <v>1</v>
          </cell>
          <cell r="G304">
            <v>10</v>
          </cell>
          <cell r="H304">
            <v>2</v>
          </cell>
          <cell r="I304">
            <v>23</v>
          </cell>
          <cell r="J304">
            <v>27</v>
          </cell>
          <cell r="K304">
            <v>4</v>
          </cell>
          <cell r="L304">
            <v>9</v>
          </cell>
          <cell r="M304">
            <v>2</v>
          </cell>
          <cell r="N304">
            <v>7</v>
          </cell>
          <cell r="O304">
            <v>147</v>
          </cell>
          <cell r="P304">
            <v>147</v>
          </cell>
          <cell r="Q304">
            <v>147</v>
          </cell>
          <cell r="R304">
            <v>19</v>
          </cell>
          <cell r="S304">
            <v>147</v>
          </cell>
          <cell r="T304">
            <v>5</v>
          </cell>
          <cell r="U304">
            <v>147</v>
          </cell>
          <cell r="V304">
            <v>147</v>
          </cell>
          <cell r="W304">
            <v>9</v>
          </cell>
          <cell r="X304">
            <v>6</v>
          </cell>
          <cell r="Y304">
            <v>22</v>
          </cell>
        </row>
        <row r="305">
          <cell r="A305" t="str">
            <v>01531</v>
          </cell>
          <cell r="B305" t="str">
            <v>R-21</v>
          </cell>
          <cell r="C305" t="str">
            <v>01531</v>
          </cell>
          <cell r="D305">
            <v>28</v>
          </cell>
          <cell r="E305" t="str">
            <v>REAL</v>
          </cell>
          <cell r="F305">
            <v>1</v>
          </cell>
          <cell r="G305">
            <v>2</v>
          </cell>
          <cell r="H305">
            <v>1</v>
          </cell>
          <cell r="I305">
            <v>5</v>
          </cell>
          <cell r="J305">
            <v>6</v>
          </cell>
          <cell r="K305">
            <v>1</v>
          </cell>
          <cell r="L305">
            <v>2</v>
          </cell>
          <cell r="M305">
            <v>1</v>
          </cell>
          <cell r="N305">
            <v>2</v>
          </cell>
          <cell r="O305">
            <v>28</v>
          </cell>
          <cell r="P305">
            <v>28</v>
          </cell>
          <cell r="Q305">
            <v>28</v>
          </cell>
          <cell r="R305">
            <v>4</v>
          </cell>
          <cell r="S305">
            <v>28</v>
          </cell>
          <cell r="T305">
            <v>1</v>
          </cell>
          <cell r="U305">
            <v>28</v>
          </cell>
          <cell r="V305">
            <v>28</v>
          </cell>
          <cell r="W305">
            <v>2</v>
          </cell>
          <cell r="X305">
            <v>2</v>
          </cell>
          <cell r="Y305">
            <v>5</v>
          </cell>
        </row>
        <row r="306">
          <cell r="A306" t="str">
            <v>01424</v>
          </cell>
          <cell r="B306" t="str">
            <v>R-21</v>
          </cell>
          <cell r="C306" t="str">
            <v>01424</v>
          </cell>
          <cell r="D306">
            <v>284</v>
          </cell>
          <cell r="E306" t="str">
            <v>REAL</v>
          </cell>
          <cell r="F306">
            <v>1</v>
          </cell>
          <cell r="G306">
            <v>19</v>
          </cell>
          <cell r="H306">
            <v>4</v>
          </cell>
          <cell r="I306">
            <v>43</v>
          </cell>
          <cell r="J306">
            <v>53</v>
          </cell>
          <cell r="K306">
            <v>7</v>
          </cell>
          <cell r="L306">
            <v>16</v>
          </cell>
          <cell r="M306">
            <v>4</v>
          </cell>
          <cell r="N306">
            <v>13</v>
          </cell>
          <cell r="O306">
            <v>284</v>
          </cell>
          <cell r="P306">
            <v>284</v>
          </cell>
          <cell r="Q306">
            <v>284</v>
          </cell>
          <cell r="R306">
            <v>36</v>
          </cell>
          <cell r="S306">
            <v>284</v>
          </cell>
          <cell r="T306">
            <v>10</v>
          </cell>
          <cell r="U306">
            <v>284</v>
          </cell>
          <cell r="V306">
            <v>284</v>
          </cell>
          <cell r="W306">
            <v>16</v>
          </cell>
          <cell r="X306">
            <v>12</v>
          </cell>
          <cell r="Y306">
            <v>41</v>
          </cell>
        </row>
        <row r="307">
          <cell r="A307" t="str">
            <v>01426</v>
          </cell>
          <cell r="B307" t="str">
            <v>R-21</v>
          </cell>
          <cell r="C307" t="str">
            <v>01426</v>
          </cell>
          <cell r="D307">
            <v>191</v>
          </cell>
          <cell r="E307" t="str">
            <v>REAL</v>
          </cell>
          <cell r="F307">
            <v>1</v>
          </cell>
          <cell r="G307">
            <v>13</v>
          </cell>
          <cell r="H307">
            <v>3</v>
          </cell>
          <cell r="I307">
            <v>29</v>
          </cell>
          <cell r="J307">
            <v>36</v>
          </cell>
          <cell r="K307">
            <v>5</v>
          </cell>
          <cell r="L307">
            <v>11</v>
          </cell>
          <cell r="M307">
            <v>3</v>
          </cell>
          <cell r="N307">
            <v>9</v>
          </cell>
          <cell r="O307">
            <v>191</v>
          </cell>
          <cell r="P307">
            <v>191</v>
          </cell>
          <cell r="Q307">
            <v>191</v>
          </cell>
          <cell r="R307">
            <v>25</v>
          </cell>
          <cell r="S307">
            <v>191</v>
          </cell>
          <cell r="T307">
            <v>7</v>
          </cell>
          <cell r="U307">
            <v>191</v>
          </cell>
          <cell r="V307">
            <v>191</v>
          </cell>
          <cell r="W307">
            <v>11</v>
          </cell>
          <cell r="X307">
            <v>8</v>
          </cell>
          <cell r="Y307">
            <v>28</v>
          </cell>
        </row>
        <row r="308">
          <cell r="A308" t="str">
            <v>01428</v>
          </cell>
          <cell r="B308" t="str">
            <v>R-21</v>
          </cell>
          <cell r="C308" t="str">
            <v>01428</v>
          </cell>
          <cell r="D308">
            <v>41</v>
          </cell>
          <cell r="E308" t="str">
            <v>REAL</v>
          </cell>
          <cell r="F308">
            <v>1</v>
          </cell>
          <cell r="G308">
            <v>3</v>
          </cell>
          <cell r="H308">
            <v>1</v>
          </cell>
          <cell r="I308">
            <v>7</v>
          </cell>
          <cell r="J308">
            <v>8</v>
          </cell>
          <cell r="K308">
            <v>1</v>
          </cell>
          <cell r="L308">
            <v>3</v>
          </cell>
          <cell r="M308">
            <v>1</v>
          </cell>
          <cell r="N308">
            <v>2</v>
          </cell>
          <cell r="O308">
            <v>41</v>
          </cell>
          <cell r="P308">
            <v>41</v>
          </cell>
          <cell r="Q308">
            <v>41</v>
          </cell>
          <cell r="R308">
            <v>6</v>
          </cell>
          <cell r="S308">
            <v>41</v>
          </cell>
          <cell r="T308">
            <v>2</v>
          </cell>
          <cell r="U308">
            <v>41</v>
          </cell>
          <cell r="V308">
            <v>41</v>
          </cell>
          <cell r="W308">
            <v>3</v>
          </cell>
          <cell r="X308">
            <v>2</v>
          </cell>
          <cell r="Y308">
            <v>6</v>
          </cell>
        </row>
        <row r="309">
          <cell r="A309" t="str">
            <v xml:space="preserve">TOTAL </v>
          </cell>
          <cell r="B309" t="str">
            <v>R-21</v>
          </cell>
          <cell r="C309">
            <v>0</v>
          </cell>
          <cell r="D309">
            <v>1050</v>
          </cell>
          <cell r="E309">
            <v>0</v>
          </cell>
          <cell r="F309">
            <v>18</v>
          </cell>
          <cell r="G309">
            <v>78</v>
          </cell>
          <cell r="H309">
            <v>24</v>
          </cell>
          <cell r="I309">
            <v>168</v>
          </cell>
          <cell r="J309">
            <v>200</v>
          </cell>
          <cell r="K309">
            <v>32</v>
          </cell>
          <cell r="L309">
            <v>67</v>
          </cell>
          <cell r="M309">
            <v>24</v>
          </cell>
          <cell r="N309">
            <v>55</v>
          </cell>
          <cell r="O309">
            <v>1050</v>
          </cell>
          <cell r="P309">
            <v>1050</v>
          </cell>
          <cell r="Q309">
            <v>1050</v>
          </cell>
          <cell r="R309">
            <v>142</v>
          </cell>
          <cell r="S309">
            <v>1050</v>
          </cell>
          <cell r="T309">
            <v>43</v>
          </cell>
          <cell r="U309">
            <v>1050</v>
          </cell>
          <cell r="V309">
            <v>1050</v>
          </cell>
          <cell r="W309">
            <v>67</v>
          </cell>
          <cell r="X309">
            <v>50</v>
          </cell>
          <cell r="Y309">
            <v>162</v>
          </cell>
        </row>
        <row r="310">
          <cell r="A310">
            <v>0</v>
          </cell>
          <cell r="B310">
            <v>0</v>
          </cell>
          <cell r="C310">
            <v>0</v>
          </cell>
          <cell r="D310">
            <v>0</v>
          </cell>
          <cell r="E310">
            <v>0</v>
          </cell>
          <cell r="F310">
            <v>0</v>
          </cell>
          <cell r="G310">
            <v>0</v>
          </cell>
          <cell r="H310">
            <v>0</v>
          </cell>
          <cell r="I310">
            <v>0</v>
          </cell>
          <cell r="J310">
            <v>0</v>
          </cell>
          <cell r="K310">
            <v>0</v>
          </cell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</row>
        <row r="311">
          <cell r="A311">
            <v>0</v>
          </cell>
          <cell r="B311">
            <v>0</v>
          </cell>
          <cell r="C311">
            <v>0</v>
          </cell>
          <cell r="D311">
            <v>0</v>
          </cell>
          <cell r="E311">
            <v>0</v>
          </cell>
          <cell r="F311">
            <v>0</v>
          </cell>
          <cell r="G311">
            <v>0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</row>
        <row r="312">
          <cell r="A312" t="str">
            <v>CODIGO CENTRO</v>
          </cell>
          <cell r="B312" t="str">
            <v>CODIGO LOTE</v>
          </cell>
          <cell r="C312" t="str">
            <v>CODIGO CENTRO</v>
          </cell>
          <cell r="D312" t="str">
            <v>TOTAL RACIONES</v>
          </cell>
          <cell r="E312" t="str">
            <v>MODALIDAD SERVICIO</v>
          </cell>
          <cell r="F312" t="str">
            <v xml:space="preserve">CANTIDAD DE CENTROS </v>
          </cell>
          <cell r="G312" t="str">
            <v>ACEITE VEGETAL</v>
          </cell>
          <cell r="H312" t="str">
            <v>AJÍES</v>
          </cell>
          <cell r="I312" t="str">
            <v>ATÚN ENLATADO EN ACEITE VEGETAL</v>
          </cell>
          <cell r="J312" t="str">
            <v>AVENA</v>
          </cell>
          <cell r="K312" t="str">
            <v xml:space="preserve">AZÚCAR CREMA </v>
          </cell>
          <cell r="L312" t="str">
            <v>BACALAO</v>
          </cell>
          <cell r="M312" t="str">
            <v>CANELA</v>
          </cell>
          <cell r="N312" t="str">
            <v xml:space="preserve">CEBOLLA </v>
          </cell>
          <cell r="O312" t="str">
            <v>GALLETA SALADA</v>
          </cell>
          <cell r="P312" t="str">
            <v>GUINEO MADURO</v>
          </cell>
          <cell r="Q312" t="str">
            <v xml:space="preserve">GUINEOS VERDES </v>
          </cell>
          <cell r="R312" t="str">
            <v xml:space="preserve">HARINA DE MAÍZ </v>
          </cell>
          <cell r="S312" t="str">
            <v>HUEVO</v>
          </cell>
          <cell r="T312" t="str">
            <v>MANTEQUILLA</v>
          </cell>
          <cell r="U312" t="str">
            <v>PAN</v>
          </cell>
          <cell r="V312" t="str">
            <v>PLÁTANO VERDE</v>
          </cell>
          <cell r="W312" t="str">
            <v>QUESO CHEDDAR</v>
          </cell>
          <cell r="X312" t="str">
            <v xml:space="preserve">SAL YODADA </v>
          </cell>
          <cell r="Y312" t="str">
            <v>TOMATE</v>
          </cell>
        </row>
        <row r="313">
          <cell r="A313" t="str">
            <v>01446</v>
          </cell>
          <cell r="B313" t="str">
            <v>R-22</v>
          </cell>
          <cell r="C313" t="str">
            <v>01446</v>
          </cell>
          <cell r="D313">
            <v>217</v>
          </cell>
          <cell r="E313" t="str">
            <v>REAL</v>
          </cell>
          <cell r="F313">
            <v>1</v>
          </cell>
          <cell r="G313">
            <v>15</v>
          </cell>
          <cell r="H313">
            <v>3</v>
          </cell>
          <cell r="I313">
            <v>33</v>
          </cell>
          <cell r="J313">
            <v>40</v>
          </cell>
          <cell r="K313">
            <v>5</v>
          </cell>
          <cell r="L313">
            <v>12</v>
          </cell>
          <cell r="M313">
            <v>3</v>
          </cell>
          <cell r="N313">
            <v>10</v>
          </cell>
          <cell r="O313">
            <v>217</v>
          </cell>
          <cell r="P313">
            <v>217</v>
          </cell>
          <cell r="Q313">
            <v>217</v>
          </cell>
          <cell r="R313">
            <v>28</v>
          </cell>
          <cell r="S313">
            <v>217</v>
          </cell>
          <cell r="T313">
            <v>8</v>
          </cell>
          <cell r="U313">
            <v>217</v>
          </cell>
          <cell r="V313">
            <v>217</v>
          </cell>
          <cell r="W313">
            <v>12</v>
          </cell>
          <cell r="X313">
            <v>9</v>
          </cell>
          <cell r="Y313">
            <v>32</v>
          </cell>
        </row>
        <row r="314">
          <cell r="A314" t="str">
            <v>01549</v>
          </cell>
          <cell r="B314" t="str">
            <v>R-22</v>
          </cell>
          <cell r="C314" t="str">
            <v>01549</v>
          </cell>
          <cell r="D314">
            <v>58</v>
          </cell>
          <cell r="E314" t="str">
            <v>REAL</v>
          </cell>
          <cell r="F314">
            <v>1</v>
          </cell>
          <cell r="G314">
            <v>4</v>
          </cell>
          <cell r="H314">
            <v>1</v>
          </cell>
          <cell r="I314">
            <v>9</v>
          </cell>
          <cell r="J314">
            <v>11</v>
          </cell>
          <cell r="K314">
            <v>2</v>
          </cell>
          <cell r="L314">
            <v>4</v>
          </cell>
          <cell r="M314">
            <v>1</v>
          </cell>
          <cell r="N314">
            <v>3</v>
          </cell>
          <cell r="O314">
            <v>58</v>
          </cell>
          <cell r="P314">
            <v>58</v>
          </cell>
          <cell r="Q314">
            <v>58</v>
          </cell>
          <cell r="R314">
            <v>8</v>
          </cell>
          <cell r="S314">
            <v>58</v>
          </cell>
          <cell r="T314">
            <v>2</v>
          </cell>
          <cell r="U314">
            <v>58</v>
          </cell>
          <cell r="V314">
            <v>58</v>
          </cell>
          <cell r="W314">
            <v>4</v>
          </cell>
          <cell r="X314">
            <v>3</v>
          </cell>
          <cell r="Y314">
            <v>9</v>
          </cell>
        </row>
        <row r="315">
          <cell r="A315" t="str">
            <v>01447</v>
          </cell>
          <cell r="B315" t="str">
            <v>R-22</v>
          </cell>
          <cell r="C315" t="str">
            <v>01447</v>
          </cell>
          <cell r="D315">
            <v>225</v>
          </cell>
          <cell r="E315" t="str">
            <v>REAL</v>
          </cell>
          <cell r="F315">
            <v>1</v>
          </cell>
          <cell r="G315">
            <v>15</v>
          </cell>
          <cell r="H315">
            <v>3</v>
          </cell>
          <cell r="I315">
            <v>35</v>
          </cell>
          <cell r="J315">
            <v>42</v>
          </cell>
          <cell r="K315">
            <v>5</v>
          </cell>
          <cell r="L315">
            <v>13</v>
          </cell>
          <cell r="M315">
            <v>3</v>
          </cell>
          <cell r="N315">
            <v>10</v>
          </cell>
          <cell r="O315">
            <v>225</v>
          </cell>
          <cell r="P315">
            <v>225</v>
          </cell>
          <cell r="Q315">
            <v>225</v>
          </cell>
          <cell r="R315">
            <v>29</v>
          </cell>
          <cell r="S315">
            <v>225</v>
          </cell>
          <cell r="T315">
            <v>8</v>
          </cell>
          <cell r="U315">
            <v>225</v>
          </cell>
          <cell r="V315">
            <v>225</v>
          </cell>
          <cell r="W315">
            <v>13</v>
          </cell>
          <cell r="X315">
            <v>9</v>
          </cell>
          <cell r="Y315">
            <v>33</v>
          </cell>
        </row>
        <row r="316">
          <cell r="A316" t="str">
            <v>01454</v>
          </cell>
          <cell r="B316" t="str">
            <v>R-22</v>
          </cell>
          <cell r="C316" t="str">
            <v>01454</v>
          </cell>
          <cell r="D316">
            <v>175</v>
          </cell>
          <cell r="E316" t="str">
            <v>REAL</v>
          </cell>
          <cell r="F316">
            <v>1</v>
          </cell>
          <cell r="G316">
            <v>12</v>
          </cell>
          <cell r="H316">
            <v>2</v>
          </cell>
          <cell r="I316">
            <v>27</v>
          </cell>
          <cell r="J316">
            <v>33</v>
          </cell>
          <cell r="K316">
            <v>4</v>
          </cell>
          <cell r="L316">
            <v>10</v>
          </cell>
          <cell r="M316">
            <v>2</v>
          </cell>
          <cell r="N316">
            <v>8</v>
          </cell>
          <cell r="O316">
            <v>175</v>
          </cell>
          <cell r="P316">
            <v>175</v>
          </cell>
          <cell r="Q316">
            <v>175</v>
          </cell>
          <cell r="R316">
            <v>22</v>
          </cell>
          <cell r="S316">
            <v>175</v>
          </cell>
          <cell r="T316">
            <v>6</v>
          </cell>
          <cell r="U316">
            <v>175</v>
          </cell>
          <cell r="V316">
            <v>175</v>
          </cell>
          <cell r="W316">
            <v>10</v>
          </cell>
          <cell r="X316">
            <v>7</v>
          </cell>
          <cell r="Y316">
            <v>26</v>
          </cell>
        </row>
        <row r="317">
          <cell r="A317" t="str">
            <v>01417</v>
          </cell>
          <cell r="B317" t="str">
            <v>R-22</v>
          </cell>
          <cell r="C317" t="str">
            <v>01417</v>
          </cell>
          <cell r="D317">
            <v>16</v>
          </cell>
          <cell r="E317" t="str">
            <v>REAL</v>
          </cell>
          <cell r="F317">
            <v>1</v>
          </cell>
          <cell r="G317">
            <v>2</v>
          </cell>
          <cell r="H317">
            <v>1</v>
          </cell>
          <cell r="I317">
            <v>3</v>
          </cell>
          <cell r="J317">
            <v>3</v>
          </cell>
          <cell r="K317">
            <v>1</v>
          </cell>
          <cell r="L317">
            <v>1</v>
          </cell>
          <cell r="M317">
            <v>1</v>
          </cell>
          <cell r="N317">
            <v>1</v>
          </cell>
          <cell r="O317">
            <v>16</v>
          </cell>
          <cell r="P317">
            <v>16</v>
          </cell>
          <cell r="Q317">
            <v>16</v>
          </cell>
          <cell r="R317">
            <v>3</v>
          </cell>
          <cell r="S317">
            <v>16</v>
          </cell>
          <cell r="T317">
            <v>1</v>
          </cell>
          <cell r="U317">
            <v>16</v>
          </cell>
          <cell r="V317">
            <v>16</v>
          </cell>
          <cell r="W317">
            <v>1</v>
          </cell>
          <cell r="X317">
            <v>1</v>
          </cell>
          <cell r="Y317">
            <v>3</v>
          </cell>
        </row>
        <row r="318">
          <cell r="A318" t="str">
            <v>01565</v>
          </cell>
          <cell r="B318" t="str">
            <v>R-22</v>
          </cell>
          <cell r="C318" t="str">
            <v>01565</v>
          </cell>
          <cell r="D318">
            <v>30</v>
          </cell>
          <cell r="E318" t="str">
            <v>REAL</v>
          </cell>
          <cell r="F318">
            <v>1</v>
          </cell>
          <cell r="G318">
            <v>2</v>
          </cell>
          <cell r="H318">
            <v>1</v>
          </cell>
          <cell r="I318">
            <v>5</v>
          </cell>
          <cell r="J318">
            <v>6</v>
          </cell>
          <cell r="K318">
            <v>1</v>
          </cell>
          <cell r="L318">
            <v>2</v>
          </cell>
          <cell r="M318">
            <v>1</v>
          </cell>
          <cell r="N318">
            <v>2</v>
          </cell>
          <cell r="O318">
            <v>30</v>
          </cell>
          <cell r="P318">
            <v>30</v>
          </cell>
          <cell r="Q318">
            <v>30</v>
          </cell>
          <cell r="R318">
            <v>4</v>
          </cell>
          <cell r="S318">
            <v>30</v>
          </cell>
          <cell r="T318">
            <v>1</v>
          </cell>
          <cell r="U318">
            <v>30</v>
          </cell>
          <cell r="V318">
            <v>30</v>
          </cell>
          <cell r="W318">
            <v>2</v>
          </cell>
          <cell r="X318">
            <v>2</v>
          </cell>
          <cell r="Y318">
            <v>5</v>
          </cell>
        </row>
        <row r="319">
          <cell r="A319" t="str">
            <v>01418</v>
          </cell>
          <cell r="B319" t="str">
            <v>R-22</v>
          </cell>
          <cell r="C319" t="str">
            <v>01418</v>
          </cell>
          <cell r="D319">
            <v>19</v>
          </cell>
          <cell r="E319" t="str">
            <v>REAL</v>
          </cell>
          <cell r="F319">
            <v>1</v>
          </cell>
          <cell r="G319">
            <v>2</v>
          </cell>
          <cell r="H319">
            <v>1</v>
          </cell>
          <cell r="I319">
            <v>3</v>
          </cell>
          <cell r="J319">
            <v>4</v>
          </cell>
          <cell r="K319">
            <v>1</v>
          </cell>
          <cell r="L319">
            <v>2</v>
          </cell>
          <cell r="M319">
            <v>1</v>
          </cell>
          <cell r="N319">
            <v>1</v>
          </cell>
          <cell r="O319">
            <v>19</v>
          </cell>
          <cell r="P319">
            <v>19</v>
          </cell>
          <cell r="Q319">
            <v>19</v>
          </cell>
          <cell r="R319">
            <v>3</v>
          </cell>
          <cell r="S319">
            <v>19</v>
          </cell>
          <cell r="T319">
            <v>1</v>
          </cell>
          <cell r="U319">
            <v>19</v>
          </cell>
          <cell r="V319">
            <v>19</v>
          </cell>
          <cell r="W319">
            <v>2</v>
          </cell>
          <cell r="X319">
            <v>1</v>
          </cell>
          <cell r="Y319">
            <v>3</v>
          </cell>
        </row>
        <row r="320">
          <cell r="A320" t="str">
            <v xml:space="preserve">TOTAL </v>
          </cell>
          <cell r="B320" t="str">
            <v>R-22</v>
          </cell>
          <cell r="C320">
            <v>0</v>
          </cell>
          <cell r="D320">
            <v>740</v>
          </cell>
          <cell r="E320">
            <v>0</v>
          </cell>
          <cell r="F320">
            <v>7</v>
          </cell>
          <cell r="G320">
            <v>52</v>
          </cell>
          <cell r="H320">
            <v>12</v>
          </cell>
          <cell r="I320">
            <v>115</v>
          </cell>
          <cell r="J320">
            <v>139</v>
          </cell>
          <cell r="K320">
            <v>19</v>
          </cell>
          <cell r="L320">
            <v>44</v>
          </cell>
          <cell r="M320">
            <v>12</v>
          </cell>
          <cell r="N320">
            <v>35</v>
          </cell>
          <cell r="O320">
            <v>740</v>
          </cell>
          <cell r="P320">
            <v>740</v>
          </cell>
          <cell r="Q320">
            <v>740</v>
          </cell>
          <cell r="R320">
            <v>97</v>
          </cell>
          <cell r="S320">
            <v>740</v>
          </cell>
          <cell r="T320">
            <v>27</v>
          </cell>
          <cell r="U320">
            <v>740</v>
          </cell>
          <cell r="V320">
            <v>740</v>
          </cell>
          <cell r="W320">
            <v>44</v>
          </cell>
          <cell r="X320">
            <v>32</v>
          </cell>
          <cell r="Y320">
            <v>111</v>
          </cell>
        </row>
        <row r="321">
          <cell r="A321">
            <v>0</v>
          </cell>
          <cell r="B321">
            <v>0</v>
          </cell>
          <cell r="C321">
            <v>0</v>
          </cell>
          <cell r="D321">
            <v>0</v>
          </cell>
          <cell r="E321">
            <v>0</v>
          </cell>
          <cell r="F321">
            <v>0</v>
          </cell>
          <cell r="G321">
            <v>0</v>
          </cell>
          <cell r="H321">
            <v>0</v>
          </cell>
          <cell r="I321">
            <v>0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</row>
        <row r="322">
          <cell r="A322">
            <v>0</v>
          </cell>
          <cell r="B322">
            <v>0</v>
          </cell>
          <cell r="C322">
            <v>0</v>
          </cell>
          <cell r="D322">
            <v>0</v>
          </cell>
          <cell r="E322">
            <v>0</v>
          </cell>
          <cell r="F322">
            <v>0</v>
          </cell>
          <cell r="G322">
            <v>0</v>
          </cell>
          <cell r="H322">
            <v>0</v>
          </cell>
          <cell r="I322">
            <v>0</v>
          </cell>
          <cell r="J322">
            <v>0</v>
          </cell>
          <cell r="K322">
            <v>0</v>
          </cell>
          <cell r="L322">
            <v>0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</row>
        <row r="323">
          <cell r="A323" t="str">
            <v>CODIGO CENTRO</v>
          </cell>
          <cell r="B323" t="str">
            <v>CODIGO LOTE</v>
          </cell>
          <cell r="C323" t="str">
            <v>CODIGO CENTRO</v>
          </cell>
          <cell r="D323" t="str">
            <v>TOTAL RACIONES</v>
          </cell>
          <cell r="E323" t="str">
            <v>MODALIDAD SERVICIO</v>
          </cell>
          <cell r="F323" t="str">
            <v xml:space="preserve">CANTIDAD DE CENTROS </v>
          </cell>
          <cell r="G323" t="str">
            <v>ACEITE VEGETAL</v>
          </cell>
          <cell r="H323" t="str">
            <v>AJÍES</v>
          </cell>
          <cell r="I323" t="str">
            <v>ATÚN ENLATADO EN ACEITE VEGETAL</v>
          </cell>
          <cell r="J323" t="str">
            <v>AVENA</v>
          </cell>
          <cell r="K323" t="str">
            <v xml:space="preserve">AZÚCAR CREMA </v>
          </cell>
          <cell r="L323" t="str">
            <v>BACALAO</v>
          </cell>
          <cell r="M323" t="str">
            <v>CANELA</v>
          </cell>
          <cell r="N323" t="str">
            <v xml:space="preserve">CEBOLLA </v>
          </cell>
          <cell r="O323" t="str">
            <v>GALLETA SALADA</v>
          </cell>
          <cell r="P323" t="str">
            <v>GUINEO MADURO</v>
          </cell>
          <cell r="Q323" t="str">
            <v xml:space="preserve">GUINEOS VERDES </v>
          </cell>
          <cell r="R323" t="str">
            <v xml:space="preserve">HARINA DE MAÍZ </v>
          </cell>
          <cell r="S323" t="str">
            <v>HUEVO</v>
          </cell>
          <cell r="T323" t="str">
            <v>MANTEQUILLA</v>
          </cell>
          <cell r="U323" t="str">
            <v>PAN</v>
          </cell>
          <cell r="V323" t="str">
            <v>PLÁTANO VERDE</v>
          </cell>
          <cell r="W323" t="str">
            <v>QUESO CHEDDAR</v>
          </cell>
          <cell r="X323" t="str">
            <v xml:space="preserve">SAL YODADA </v>
          </cell>
          <cell r="Y323" t="str">
            <v>TOMATE</v>
          </cell>
        </row>
        <row r="324">
          <cell r="A324" t="str">
            <v>02851</v>
          </cell>
          <cell r="B324" t="str">
            <v>R-23</v>
          </cell>
          <cell r="C324" t="str">
            <v>02851</v>
          </cell>
          <cell r="D324">
            <v>252</v>
          </cell>
          <cell r="E324" t="str">
            <v>REAL</v>
          </cell>
          <cell r="F324">
            <v>1</v>
          </cell>
          <cell r="G324">
            <v>17</v>
          </cell>
          <cell r="H324">
            <v>3</v>
          </cell>
          <cell r="I324">
            <v>39</v>
          </cell>
          <cell r="J324">
            <v>47</v>
          </cell>
          <cell r="K324">
            <v>6</v>
          </cell>
          <cell r="L324">
            <v>14</v>
          </cell>
          <cell r="M324">
            <v>3</v>
          </cell>
          <cell r="N324">
            <v>12</v>
          </cell>
          <cell r="O324">
            <v>252</v>
          </cell>
          <cell r="P324">
            <v>252</v>
          </cell>
          <cell r="Q324">
            <v>252</v>
          </cell>
          <cell r="R324">
            <v>32</v>
          </cell>
          <cell r="S324">
            <v>252</v>
          </cell>
          <cell r="T324">
            <v>9</v>
          </cell>
          <cell r="U324">
            <v>252</v>
          </cell>
          <cell r="V324">
            <v>252</v>
          </cell>
          <cell r="W324">
            <v>14</v>
          </cell>
          <cell r="X324">
            <v>10</v>
          </cell>
          <cell r="Y324">
            <v>37</v>
          </cell>
        </row>
        <row r="325">
          <cell r="A325" t="str">
            <v>10497</v>
          </cell>
          <cell r="B325" t="str">
            <v>R-23</v>
          </cell>
          <cell r="C325" t="str">
            <v>10497</v>
          </cell>
          <cell r="D325">
            <v>141</v>
          </cell>
          <cell r="E325" t="str">
            <v>REAL</v>
          </cell>
          <cell r="F325">
            <v>1</v>
          </cell>
          <cell r="G325">
            <v>10</v>
          </cell>
          <cell r="H325">
            <v>2</v>
          </cell>
          <cell r="I325">
            <v>22</v>
          </cell>
          <cell r="J325">
            <v>26</v>
          </cell>
          <cell r="K325">
            <v>4</v>
          </cell>
          <cell r="L325">
            <v>8</v>
          </cell>
          <cell r="M325">
            <v>2</v>
          </cell>
          <cell r="N325">
            <v>7</v>
          </cell>
          <cell r="O325">
            <v>141</v>
          </cell>
          <cell r="P325">
            <v>141</v>
          </cell>
          <cell r="Q325">
            <v>141</v>
          </cell>
          <cell r="R325">
            <v>18</v>
          </cell>
          <cell r="S325">
            <v>141</v>
          </cell>
          <cell r="T325">
            <v>5</v>
          </cell>
          <cell r="U325">
            <v>141</v>
          </cell>
          <cell r="V325">
            <v>141</v>
          </cell>
          <cell r="W325">
            <v>8</v>
          </cell>
          <cell r="X325">
            <v>6</v>
          </cell>
          <cell r="Y325">
            <v>21</v>
          </cell>
        </row>
        <row r="326">
          <cell r="A326" t="str">
            <v>10483</v>
          </cell>
          <cell r="B326" t="str">
            <v>R-23</v>
          </cell>
          <cell r="C326" t="str">
            <v>10483</v>
          </cell>
          <cell r="D326">
            <v>130</v>
          </cell>
          <cell r="E326" t="str">
            <v>REAL</v>
          </cell>
          <cell r="F326">
            <v>1</v>
          </cell>
          <cell r="G326">
            <v>9</v>
          </cell>
          <cell r="H326">
            <v>2</v>
          </cell>
          <cell r="I326">
            <v>20</v>
          </cell>
          <cell r="J326">
            <v>24</v>
          </cell>
          <cell r="K326">
            <v>3</v>
          </cell>
          <cell r="L326">
            <v>8</v>
          </cell>
          <cell r="M326">
            <v>2</v>
          </cell>
          <cell r="N326">
            <v>6</v>
          </cell>
          <cell r="O326">
            <v>130</v>
          </cell>
          <cell r="P326">
            <v>130</v>
          </cell>
          <cell r="Q326">
            <v>130</v>
          </cell>
          <cell r="R326">
            <v>17</v>
          </cell>
          <cell r="S326">
            <v>130</v>
          </cell>
          <cell r="T326">
            <v>5</v>
          </cell>
          <cell r="U326">
            <v>130</v>
          </cell>
          <cell r="V326">
            <v>130</v>
          </cell>
          <cell r="W326">
            <v>8</v>
          </cell>
          <cell r="X326">
            <v>6</v>
          </cell>
          <cell r="Y326">
            <v>19</v>
          </cell>
        </row>
        <row r="327">
          <cell r="A327" t="str">
            <v>02835</v>
          </cell>
          <cell r="B327" t="str">
            <v>R-23</v>
          </cell>
          <cell r="C327" t="str">
            <v>02835</v>
          </cell>
          <cell r="D327">
            <v>215</v>
          </cell>
          <cell r="E327" t="str">
            <v>REAL</v>
          </cell>
          <cell r="F327">
            <v>1</v>
          </cell>
          <cell r="G327">
            <v>15</v>
          </cell>
          <cell r="H327">
            <v>3</v>
          </cell>
          <cell r="I327">
            <v>33</v>
          </cell>
          <cell r="J327">
            <v>40</v>
          </cell>
          <cell r="K327">
            <v>5</v>
          </cell>
          <cell r="L327">
            <v>12</v>
          </cell>
          <cell r="M327">
            <v>3</v>
          </cell>
          <cell r="N327">
            <v>10</v>
          </cell>
          <cell r="O327">
            <v>215</v>
          </cell>
          <cell r="P327">
            <v>215</v>
          </cell>
          <cell r="Q327">
            <v>215</v>
          </cell>
          <cell r="R327">
            <v>28</v>
          </cell>
          <cell r="S327">
            <v>215</v>
          </cell>
          <cell r="T327">
            <v>8</v>
          </cell>
          <cell r="U327">
            <v>215</v>
          </cell>
          <cell r="V327">
            <v>215</v>
          </cell>
          <cell r="W327">
            <v>12</v>
          </cell>
          <cell r="X327">
            <v>9</v>
          </cell>
          <cell r="Y327">
            <v>31</v>
          </cell>
        </row>
        <row r="328">
          <cell r="A328" t="str">
            <v>02818</v>
          </cell>
          <cell r="B328" t="str">
            <v>R-23</v>
          </cell>
          <cell r="C328" t="str">
            <v>02818</v>
          </cell>
          <cell r="D328">
            <v>135</v>
          </cell>
          <cell r="E328" t="str">
            <v>REAL</v>
          </cell>
          <cell r="F328">
            <v>1</v>
          </cell>
          <cell r="G328">
            <v>9</v>
          </cell>
          <cell r="H328">
            <v>2</v>
          </cell>
          <cell r="I328">
            <v>21</v>
          </cell>
          <cell r="J328">
            <v>25</v>
          </cell>
          <cell r="K328">
            <v>3</v>
          </cell>
          <cell r="L328">
            <v>8</v>
          </cell>
          <cell r="M328">
            <v>2</v>
          </cell>
          <cell r="N328">
            <v>6</v>
          </cell>
          <cell r="O328">
            <v>135</v>
          </cell>
          <cell r="P328">
            <v>135</v>
          </cell>
          <cell r="Q328">
            <v>135</v>
          </cell>
          <cell r="R328">
            <v>17</v>
          </cell>
          <cell r="S328">
            <v>135</v>
          </cell>
          <cell r="T328">
            <v>5</v>
          </cell>
          <cell r="U328">
            <v>135</v>
          </cell>
          <cell r="V328">
            <v>135</v>
          </cell>
          <cell r="W328">
            <v>8</v>
          </cell>
          <cell r="X328">
            <v>6</v>
          </cell>
          <cell r="Y328">
            <v>20</v>
          </cell>
        </row>
        <row r="329">
          <cell r="A329" t="str">
            <v xml:space="preserve">TOTAL </v>
          </cell>
          <cell r="B329" t="str">
            <v>R-23</v>
          </cell>
          <cell r="C329">
            <v>0</v>
          </cell>
          <cell r="D329">
            <v>873</v>
          </cell>
          <cell r="E329">
            <v>0</v>
          </cell>
          <cell r="F329">
            <v>5</v>
          </cell>
          <cell r="G329">
            <v>60</v>
          </cell>
          <cell r="H329">
            <v>12</v>
          </cell>
          <cell r="I329">
            <v>135</v>
          </cell>
          <cell r="J329">
            <v>162</v>
          </cell>
          <cell r="K329">
            <v>21</v>
          </cell>
          <cell r="L329">
            <v>50</v>
          </cell>
          <cell r="M329">
            <v>12</v>
          </cell>
          <cell r="N329">
            <v>41</v>
          </cell>
          <cell r="O329">
            <v>873</v>
          </cell>
          <cell r="P329">
            <v>873</v>
          </cell>
          <cell r="Q329">
            <v>873</v>
          </cell>
          <cell r="R329">
            <v>112</v>
          </cell>
          <cell r="S329">
            <v>873</v>
          </cell>
          <cell r="T329">
            <v>32</v>
          </cell>
          <cell r="U329">
            <v>873</v>
          </cell>
          <cell r="V329">
            <v>873</v>
          </cell>
          <cell r="W329">
            <v>50</v>
          </cell>
          <cell r="X329">
            <v>37</v>
          </cell>
          <cell r="Y329">
            <v>128</v>
          </cell>
        </row>
        <row r="330">
          <cell r="A330">
            <v>0</v>
          </cell>
          <cell r="B330">
            <v>0</v>
          </cell>
          <cell r="C330">
            <v>0</v>
          </cell>
          <cell r="D330">
            <v>0</v>
          </cell>
          <cell r="E330">
            <v>0</v>
          </cell>
          <cell r="F330">
            <v>0</v>
          </cell>
          <cell r="G330">
            <v>0</v>
          </cell>
          <cell r="H330">
            <v>0</v>
          </cell>
          <cell r="I330">
            <v>0</v>
          </cell>
          <cell r="J330">
            <v>0</v>
          </cell>
          <cell r="K330">
            <v>0</v>
          </cell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</row>
        <row r="331">
          <cell r="A331">
            <v>0</v>
          </cell>
          <cell r="B331">
            <v>0</v>
          </cell>
          <cell r="C331">
            <v>0</v>
          </cell>
          <cell r="D331">
            <v>0</v>
          </cell>
          <cell r="E331">
            <v>0</v>
          </cell>
          <cell r="F331">
            <v>0</v>
          </cell>
          <cell r="G331">
            <v>0</v>
          </cell>
          <cell r="H331">
            <v>0</v>
          </cell>
          <cell r="I331">
            <v>0</v>
          </cell>
          <cell r="J331">
            <v>0</v>
          </cell>
          <cell r="K331">
            <v>0</v>
          </cell>
          <cell r="L331">
            <v>0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</row>
        <row r="332">
          <cell r="A332" t="str">
            <v>CODIGO CENTRO</v>
          </cell>
          <cell r="B332" t="str">
            <v>CODIGO LOTE</v>
          </cell>
          <cell r="C332" t="str">
            <v>CODIGO CENTRO</v>
          </cell>
          <cell r="D332" t="str">
            <v>TOTAL RACIONES</v>
          </cell>
          <cell r="E332" t="str">
            <v>MODALIDAD SERVICIO</v>
          </cell>
          <cell r="F332" t="str">
            <v xml:space="preserve">CANTIDAD DE CENTROS </v>
          </cell>
          <cell r="G332" t="str">
            <v>ACEITE VEGETAL</v>
          </cell>
          <cell r="H332" t="str">
            <v>AJÍES</v>
          </cell>
          <cell r="I332" t="str">
            <v>ATÚN ENLATADO EN ACEITE VEGETAL</v>
          </cell>
          <cell r="J332" t="str">
            <v>AVENA</v>
          </cell>
          <cell r="K332" t="str">
            <v xml:space="preserve">AZÚCAR CREMA </v>
          </cell>
          <cell r="L332" t="str">
            <v>BACALAO</v>
          </cell>
          <cell r="M332" t="str">
            <v>CANELA</v>
          </cell>
          <cell r="N332" t="str">
            <v xml:space="preserve">CEBOLLA </v>
          </cell>
          <cell r="O332" t="str">
            <v>GALLETA SALADA</v>
          </cell>
          <cell r="P332" t="str">
            <v>GUINEO MADURO</v>
          </cell>
          <cell r="Q332" t="str">
            <v xml:space="preserve">GUINEOS VERDES </v>
          </cell>
          <cell r="R332" t="str">
            <v xml:space="preserve">HARINA DE MAÍZ </v>
          </cell>
          <cell r="S332" t="str">
            <v>HUEVO</v>
          </cell>
          <cell r="T332" t="str">
            <v>MANTEQUILLA</v>
          </cell>
          <cell r="U332" t="str">
            <v>PAN</v>
          </cell>
          <cell r="V332" t="str">
            <v>PLÁTANO VERDE</v>
          </cell>
          <cell r="W332" t="str">
            <v>QUESO CHEDDAR</v>
          </cell>
          <cell r="X332" t="str">
            <v xml:space="preserve">SAL YODADA </v>
          </cell>
          <cell r="Y332" t="str">
            <v>TOMATE</v>
          </cell>
        </row>
        <row r="333">
          <cell r="A333" t="str">
            <v>02861</v>
          </cell>
          <cell r="B333" t="str">
            <v>R-24</v>
          </cell>
          <cell r="C333" t="str">
            <v>02861</v>
          </cell>
          <cell r="D333">
            <v>103</v>
          </cell>
          <cell r="E333" t="str">
            <v>REAL</v>
          </cell>
          <cell r="F333">
            <v>1</v>
          </cell>
          <cell r="G333">
            <v>7</v>
          </cell>
          <cell r="H333">
            <v>2</v>
          </cell>
          <cell r="I333">
            <v>16</v>
          </cell>
          <cell r="J333">
            <v>19</v>
          </cell>
          <cell r="K333">
            <v>3</v>
          </cell>
          <cell r="L333">
            <v>6</v>
          </cell>
          <cell r="M333">
            <v>2</v>
          </cell>
          <cell r="N333">
            <v>5</v>
          </cell>
          <cell r="O333">
            <v>103</v>
          </cell>
          <cell r="P333">
            <v>103</v>
          </cell>
          <cell r="Q333">
            <v>103</v>
          </cell>
          <cell r="R333">
            <v>13</v>
          </cell>
          <cell r="S333">
            <v>103</v>
          </cell>
          <cell r="T333">
            <v>4</v>
          </cell>
          <cell r="U333">
            <v>103</v>
          </cell>
          <cell r="V333">
            <v>103</v>
          </cell>
          <cell r="W333">
            <v>6</v>
          </cell>
          <cell r="X333">
            <v>5</v>
          </cell>
          <cell r="Y333">
            <v>15</v>
          </cell>
        </row>
        <row r="334">
          <cell r="A334" t="str">
            <v>02858</v>
          </cell>
          <cell r="B334" t="str">
            <v>R-24</v>
          </cell>
          <cell r="C334" t="str">
            <v>02858</v>
          </cell>
          <cell r="D334">
            <v>82</v>
          </cell>
          <cell r="E334" t="str">
            <v>REAL</v>
          </cell>
          <cell r="F334">
            <v>1</v>
          </cell>
          <cell r="G334">
            <v>6</v>
          </cell>
          <cell r="H334">
            <v>1</v>
          </cell>
          <cell r="I334">
            <v>13</v>
          </cell>
          <cell r="J334">
            <v>16</v>
          </cell>
          <cell r="K334">
            <v>2</v>
          </cell>
          <cell r="L334">
            <v>5</v>
          </cell>
          <cell r="M334">
            <v>1</v>
          </cell>
          <cell r="N334">
            <v>4</v>
          </cell>
          <cell r="O334">
            <v>82</v>
          </cell>
          <cell r="P334">
            <v>82</v>
          </cell>
          <cell r="Q334">
            <v>82</v>
          </cell>
          <cell r="R334">
            <v>11</v>
          </cell>
          <cell r="S334">
            <v>82</v>
          </cell>
          <cell r="T334">
            <v>3</v>
          </cell>
          <cell r="U334">
            <v>82</v>
          </cell>
          <cell r="V334">
            <v>82</v>
          </cell>
          <cell r="W334">
            <v>5</v>
          </cell>
          <cell r="X334">
            <v>4</v>
          </cell>
          <cell r="Y334">
            <v>12</v>
          </cell>
        </row>
        <row r="335">
          <cell r="A335" t="str">
            <v>02856</v>
          </cell>
          <cell r="B335" t="str">
            <v>R-24</v>
          </cell>
          <cell r="C335" t="str">
            <v>02856</v>
          </cell>
          <cell r="D335">
            <v>155</v>
          </cell>
          <cell r="E335" t="str">
            <v>REAL</v>
          </cell>
          <cell r="F335">
            <v>1</v>
          </cell>
          <cell r="G335">
            <v>11</v>
          </cell>
          <cell r="H335">
            <v>2</v>
          </cell>
          <cell r="I335">
            <v>24</v>
          </cell>
          <cell r="J335">
            <v>29</v>
          </cell>
          <cell r="K335">
            <v>4</v>
          </cell>
          <cell r="L335">
            <v>9</v>
          </cell>
          <cell r="M335">
            <v>2</v>
          </cell>
          <cell r="N335">
            <v>7</v>
          </cell>
          <cell r="O335">
            <v>155</v>
          </cell>
          <cell r="P335">
            <v>155</v>
          </cell>
          <cell r="Q335">
            <v>155</v>
          </cell>
          <cell r="R335">
            <v>20</v>
          </cell>
          <cell r="S335">
            <v>155</v>
          </cell>
          <cell r="T335">
            <v>6</v>
          </cell>
          <cell r="U335">
            <v>155</v>
          </cell>
          <cell r="V335">
            <v>155</v>
          </cell>
          <cell r="W335">
            <v>9</v>
          </cell>
          <cell r="X335">
            <v>7</v>
          </cell>
          <cell r="Y335">
            <v>23</v>
          </cell>
        </row>
        <row r="336">
          <cell r="A336" t="str">
            <v>02823</v>
          </cell>
          <cell r="B336" t="str">
            <v>R-24</v>
          </cell>
          <cell r="C336" t="str">
            <v>02823</v>
          </cell>
          <cell r="D336">
            <v>73</v>
          </cell>
          <cell r="E336" t="str">
            <v>REAL</v>
          </cell>
          <cell r="F336">
            <v>1</v>
          </cell>
          <cell r="G336">
            <v>5</v>
          </cell>
          <cell r="H336">
            <v>1</v>
          </cell>
          <cell r="I336">
            <v>12</v>
          </cell>
          <cell r="J336">
            <v>14</v>
          </cell>
          <cell r="K336">
            <v>2</v>
          </cell>
          <cell r="L336">
            <v>5</v>
          </cell>
          <cell r="M336">
            <v>1</v>
          </cell>
          <cell r="N336">
            <v>4</v>
          </cell>
          <cell r="O336">
            <v>73</v>
          </cell>
          <cell r="P336">
            <v>73</v>
          </cell>
          <cell r="Q336">
            <v>73</v>
          </cell>
          <cell r="R336">
            <v>10</v>
          </cell>
          <cell r="S336">
            <v>73</v>
          </cell>
          <cell r="T336">
            <v>3</v>
          </cell>
          <cell r="U336">
            <v>73</v>
          </cell>
          <cell r="V336">
            <v>73</v>
          </cell>
          <cell r="W336">
            <v>5</v>
          </cell>
          <cell r="X336">
            <v>3</v>
          </cell>
          <cell r="Y336">
            <v>11</v>
          </cell>
        </row>
        <row r="337">
          <cell r="A337" t="str">
            <v>02805</v>
          </cell>
          <cell r="B337" t="str">
            <v>R-24</v>
          </cell>
          <cell r="C337" t="str">
            <v>02805</v>
          </cell>
          <cell r="D337">
            <v>93</v>
          </cell>
          <cell r="E337" t="str">
            <v>REAL</v>
          </cell>
          <cell r="F337">
            <v>1</v>
          </cell>
          <cell r="G337">
            <v>7</v>
          </cell>
          <cell r="H337">
            <v>2</v>
          </cell>
          <cell r="I337">
            <v>15</v>
          </cell>
          <cell r="J337">
            <v>18</v>
          </cell>
          <cell r="K337">
            <v>3</v>
          </cell>
          <cell r="L337">
            <v>6</v>
          </cell>
          <cell r="M337">
            <v>2</v>
          </cell>
          <cell r="N337">
            <v>5</v>
          </cell>
          <cell r="O337">
            <v>93</v>
          </cell>
          <cell r="P337">
            <v>93</v>
          </cell>
          <cell r="Q337">
            <v>93</v>
          </cell>
          <cell r="R337">
            <v>12</v>
          </cell>
          <cell r="S337">
            <v>93</v>
          </cell>
          <cell r="T337">
            <v>4</v>
          </cell>
          <cell r="U337">
            <v>93</v>
          </cell>
          <cell r="V337">
            <v>93</v>
          </cell>
          <cell r="W337">
            <v>6</v>
          </cell>
          <cell r="X337">
            <v>4</v>
          </cell>
          <cell r="Y337">
            <v>14</v>
          </cell>
        </row>
        <row r="338">
          <cell r="A338" t="str">
            <v>02798</v>
          </cell>
          <cell r="B338" t="str">
            <v>R-24</v>
          </cell>
          <cell r="C338" t="str">
            <v>02798</v>
          </cell>
          <cell r="D338">
            <v>32</v>
          </cell>
          <cell r="E338" t="str">
            <v>REAL</v>
          </cell>
          <cell r="F338">
            <v>1</v>
          </cell>
          <cell r="G338">
            <v>3</v>
          </cell>
          <cell r="H338">
            <v>1</v>
          </cell>
          <cell r="I338">
            <v>5</v>
          </cell>
          <cell r="J338">
            <v>6</v>
          </cell>
          <cell r="K338">
            <v>1</v>
          </cell>
          <cell r="L338">
            <v>2</v>
          </cell>
          <cell r="M338">
            <v>1</v>
          </cell>
          <cell r="N338">
            <v>2</v>
          </cell>
          <cell r="O338">
            <v>32</v>
          </cell>
          <cell r="P338">
            <v>32</v>
          </cell>
          <cell r="Q338">
            <v>32</v>
          </cell>
          <cell r="R338">
            <v>5</v>
          </cell>
          <cell r="S338">
            <v>32</v>
          </cell>
          <cell r="T338">
            <v>2</v>
          </cell>
          <cell r="U338">
            <v>32</v>
          </cell>
          <cell r="V338">
            <v>32</v>
          </cell>
          <cell r="W338">
            <v>2</v>
          </cell>
          <cell r="X338">
            <v>2</v>
          </cell>
          <cell r="Y338">
            <v>5</v>
          </cell>
        </row>
        <row r="339">
          <cell r="A339" t="str">
            <v>02806</v>
          </cell>
          <cell r="B339" t="str">
            <v>R-24</v>
          </cell>
          <cell r="C339" t="str">
            <v>02806</v>
          </cell>
          <cell r="D339">
            <v>52</v>
          </cell>
          <cell r="E339" t="str">
            <v>REAL</v>
          </cell>
          <cell r="F339">
            <v>1</v>
          </cell>
          <cell r="G339">
            <v>4</v>
          </cell>
          <cell r="H339">
            <v>1</v>
          </cell>
          <cell r="I339">
            <v>8</v>
          </cell>
          <cell r="J339">
            <v>10</v>
          </cell>
          <cell r="K339">
            <v>2</v>
          </cell>
          <cell r="L339">
            <v>3</v>
          </cell>
          <cell r="M339">
            <v>1</v>
          </cell>
          <cell r="N339">
            <v>3</v>
          </cell>
          <cell r="O339">
            <v>52</v>
          </cell>
          <cell r="P339">
            <v>52</v>
          </cell>
          <cell r="Q339">
            <v>52</v>
          </cell>
          <cell r="R339">
            <v>7</v>
          </cell>
          <cell r="S339">
            <v>52</v>
          </cell>
          <cell r="T339">
            <v>2</v>
          </cell>
          <cell r="U339">
            <v>52</v>
          </cell>
          <cell r="V339">
            <v>52</v>
          </cell>
          <cell r="W339">
            <v>3</v>
          </cell>
          <cell r="X339">
            <v>3</v>
          </cell>
          <cell r="Y339">
            <v>8</v>
          </cell>
        </row>
        <row r="340">
          <cell r="A340" t="str">
            <v>02802</v>
          </cell>
          <cell r="B340" t="str">
            <v>R-24</v>
          </cell>
          <cell r="C340" t="str">
            <v>02802</v>
          </cell>
          <cell r="D340">
            <v>54</v>
          </cell>
          <cell r="E340" t="str">
            <v>REAL</v>
          </cell>
          <cell r="F340">
            <v>1</v>
          </cell>
          <cell r="G340">
            <v>4</v>
          </cell>
          <cell r="H340">
            <v>1</v>
          </cell>
          <cell r="I340">
            <v>9</v>
          </cell>
          <cell r="J340">
            <v>10</v>
          </cell>
          <cell r="K340">
            <v>2</v>
          </cell>
          <cell r="L340">
            <v>3</v>
          </cell>
          <cell r="M340">
            <v>1</v>
          </cell>
          <cell r="N340">
            <v>3</v>
          </cell>
          <cell r="O340">
            <v>54</v>
          </cell>
          <cell r="P340">
            <v>54</v>
          </cell>
          <cell r="Q340">
            <v>54</v>
          </cell>
          <cell r="R340">
            <v>7</v>
          </cell>
          <cell r="S340">
            <v>54</v>
          </cell>
          <cell r="T340">
            <v>2</v>
          </cell>
          <cell r="U340">
            <v>54</v>
          </cell>
          <cell r="V340">
            <v>54</v>
          </cell>
          <cell r="W340">
            <v>3</v>
          </cell>
          <cell r="X340">
            <v>3</v>
          </cell>
          <cell r="Y340">
            <v>8</v>
          </cell>
        </row>
        <row r="341">
          <cell r="A341" t="str">
            <v>02820</v>
          </cell>
          <cell r="B341" t="str">
            <v>R-24</v>
          </cell>
          <cell r="C341" t="str">
            <v>02820</v>
          </cell>
          <cell r="D341">
            <v>44</v>
          </cell>
          <cell r="E341" t="str">
            <v>REAL</v>
          </cell>
          <cell r="F341">
            <v>1</v>
          </cell>
          <cell r="G341">
            <v>3</v>
          </cell>
          <cell r="H341">
            <v>1</v>
          </cell>
          <cell r="I341">
            <v>7</v>
          </cell>
          <cell r="J341">
            <v>9</v>
          </cell>
          <cell r="K341">
            <v>1</v>
          </cell>
          <cell r="L341">
            <v>3</v>
          </cell>
          <cell r="M341">
            <v>1</v>
          </cell>
          <cell r="N341">
            <v>2</v>
          </cell>
          <cell r="O341">
            <v>44</v>
          </cell>
          <cell r="P341">
            <v>44</v>
          </cell>
          <cell r="Q341">
            <v>44</v>
          </cell>
          <cell r="R341">
            <v>6</v>
          </cell>
          <cell r="S341">
            <v>44</v>
          </cell>
          <cell r="T341">
            <v>2</v>
          </cell>
          <cell r="U341">
            <v>44</v>
          </cell>
          <cell r="V341">
            <v>44</v>
          </cell>
          <cell r="W341">
            <v>3</v>
          </cell>
          <cell r="X341">
            <v>2</v>
          </cell>
          <cell r="Y341">
            <v>7</v>
          </cell>
        </row>
        <row r="342">
          <cell r="A342" t="str">
            <v>02810</v>
          </cell>
          <cell r="B342" t="str">
            <v>R-24</v>
          </cell>
          <cell r="C342" t="str">
            <v>02810</v>
          </cell>
          <cell r="D342">
            <v>11</v>
          </cell>
          <cell r="E342" t="str">
            <v>REAL</v>
          </cell>
          <cell r="F342">
            <v>1</v>
          </cell>
          <cell r="G342">
            <v>1</v>
          </cell>
          <cell r="H342">
            <v>1</v>
          </cell>
          <cell r="I342">
            <v>2</v>
          </cell>
          <cell r="J342">
            <v>3</v>
          </cell>
          <cell r="K342">
            <v>1</v>
          </cell>
          <cell r="L342">
            <v>1</v>
          </cell>
          <cell r="M342">
            <v>1</v>
          </cell>
          <cell r="N342">
            <v>1</v>
          </cell>
          <cell r="O342">
            <v>11</v>
          </cell>
          <cell r="P342">
            <v>11</v>
          </cell>
          <cell r="Q342">
            <v>11</v>
          </cell>
          <cell r="R342">
            <v>2</v>
          </cell>
          <cell r="S342">
            <v>11</v>
          </cell>
          <cell r="T342">
            <v>1</v>
          </cell>
          <cell r="U342">
            <v>11</v>
          </cell>
          <cell r="V342">
            <v>11</v>
          </cell>
          <cell r="W342">
            <v>1</v>
          </cell>
          <cell r="X342">
            <v>1</v>
          </cell>
          <cell r="Y342">
            <v>2</v>
          </cell>
        </row>
        <row r="343">
          <cell r="A343" t="str">
            <v>02803</v>
          </cell>
          <cell r="B343" t="str">
            <v>R-24</v>
          </cell>
          <cell r="C343" t="str">
            <v>02803</v>
          </cell>
          <cell r="D343">
            <v>140</v>
          </cell>
          <cell r="E343" t="str">
            <v>REAL</v>
          </cell>
          <cell r="F343">
            <v>1</v>
          </cell>
          <cell r="G343">
            <v>10</v>
          </cell>
          <cell r="H343">
            <v>2</v>
          </cell>
          <cell r="I343">
            <v>22</v>
          </cell>
          <cell r="J343">
            <v>26</v>
          </cell>
          <cell r="K343">
            <v>4</v>
          </cell>
          <cell r="L343">
            <v>8</v>
          </cell>
          <cell r="M343">
            <v>2</v>
          </cell>
          <cell r="N343">
            <v>7</v>
          </cell>
          <cell r="O343">
            <v>140</v>
          </cell>
          <cell r="P343">
            <v>140</v>
          </cell>
          <cell r="Q343">
            <v>140</v>
          </cell>
          <cell r="R343">
            <v>18</v>
          </cell>
          <cell r="S343">
            <v>140</v>
          </cell>
          <cell r="T343">
            <v>5</v>
          </cell>
          <cell r="U343">
            <v>140</v>
          </cell>
          <cell r="V343">
            <v>140</v>
          </cell>
          <cell r="W343">
            <v>8</v>
          </cell>
          <cell r="X343">
            <v>6</v>
          </cell>
          <cell r="Y343">
            <v>21</v>
          </cell>
        </row>
        <row r="344">
          <cell r="A344" t="str">
            <v>02812</v>
          </cell>
          <cell r="B344" t="str">
            <v>R-24</v>
          </cell>
          <cell r="C344" t="str">
            <v>02812</v>
          </cell>
          <cell r="D344">
            <v>7</v>
          </cell>
          <cell r="E344" t="str">
            <v>REAL</v>
          </cell>
          <cell r="F344">
            <v>1</v>
          </cell>
          <cell r="G344">
            <v>1</v>
          </cell>
          <cell r="H344">
            <v>1</v>
          </cell>
          <cell r="I344">
            <v>2</v>
          </cell>
          <cell r="J344">
            <v>2</v>
          </cell>
          <cell r="K344">
            <v>1</v>
          </cell>
          <cell r="L344">
            <v>1</v>
          </cell>
          <cell r="M344">
            <v>1</v>
          </cell>
          <cell r="N344">
            <v>1</v>
          </cell>
          <cell r="O344">
            <v>7</v>
          </cell>
          <cell r="P344">
            <v>7</v>
          </cell>
          <cell r="Q344">
            <v>7</v>
          </cell>
          <cell r="R344">
            <v>1</v>
          </cell>
          <cell r="S344">
            <v>7</v>
          </cell>
          <cell r="T344">
            <v>1</v>
          </cell>
          <cell r="U344">
            <v>7</v>
          </cell>
          <cell r="V344">
            <v>7</v>
          </cell>
          <cell r="W344">
            <v>1</v>
          </cell>
          <cell r="X344">
            <v>1</v>
          </cell>
          <cell r="Y344">
            <v>2</v>
          </cell>
        </row>
        <row r="345">
          <cell r="A345" t="str">
            <v xml:space="preserve">TOTAL </v>
          </cell>
          <cell r="B345" t="str">
            <v>R-24</v>
          </cell>
          <cell r="C345">
            <v>0</v>
          </cell>
          <cell r="D345">
            <v>846</v>
          </cell>
          <cell r="E345">
            <v>0</v>
          </cell>
          <cell r="F345">
            <v>12</v>
          </cell>
          <cell r="G345">
            <v>62</v>
          </cell>
          <cell r="H345">
            <v>16</v>
          </cell>
          <cell r="I345">
            <v>135</v>
          </cell>
          <cell r="J345">
            <v>162</v>
          </cell>
          <cell r="K345">
            <v>26</v>
          </cell>
          <cell r="L345">
            <v>52</v>
          </cell>
          <cell r="M345">
            <v>16</v>
          </cell>
          <cell r="N345">
            <v>44</v>
          </cell>
          <cell r="O345">
            <v>846</v>
          </cell>
          <cell r="P345">
            <v>846</v>
          </cell>
          <cell r="Q345">
            <v>846</v>
          </cell>
          <cell r="R345">
            <v>112</v>
          </cell>
          <cell r="S345">
            <v>846</v>
          </cell>
          <cell r="T345">
            <v>35</v>
          </cell>
          <cell r="U345">
            <v>846</v>
          </cell>
          <cell r="V345">
            <v>846</v>
          </cell>
          <cell r="W345">
            <v>52</v>
          </cell>
          <cell r="X345">
            <v>41</v>
          </cell>
          <cell r="Y345">
            <v>128</v>
          </cell>
        </row>
        <row r="346">
          <cell r="A346">
            <v>0</v>
          </cell>
          <cell r="B346">
            <v>0</v>
          </cell>
          <cell r="C346">
            <v>0</v>
          </cell>
          <cell r="D346">
            <v>0</v>
          </cell>
          <cell r="E346">
            <v>0</v>
          </cell>
          <cell r="F346">
            <v>0</v>
          </cell>
          <cell r="G346">
            <v>0</v>
          </cell>
          <cell r="H346">
            <v>0</v>
          </cell>
          <cell r="I346">
            <v>0</v>
          </cell>
          <cell r="J346">
            <v>0</v>
          </cell>
          <cell r="K346">
            <v>0</v>
          </cell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</row>
        <row r="347">
          <cell r="A347">
            <v>0</v>
          </cell>
          <cell r="B347">
            <v>0</v>
          </cell>
          <cell r="C347">
            <v>0</v>
          </cell>
          <cell r="D347">
            <v>0</v>
          </cell>
          <cell r="E347">
            <v>0</v>
          </cell>
          <cell r="F347">
            <v>0</v>
          </cell>
          <cell r="G347">
            <v>0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</row>
        <row r="348">
          <cell r="A348" t="str">
            <v>CODIGO CENTRO</v>
          </cell>
          <cell r="B348" t="str">
            <v>CODIGO LOTE</v>
          </cell>
          <cell r="C348" t="str">
            <v>CODIGO CENTRO</v>
          </cell>
          <cell r="D348" t="str">
            <v>TOTAL RACIONES</v>
          </cell>
          <cell r="E348" t="str">
            <v>MODALIDAD SERVICIO</v>
          </cell>
          <cell r="F348" t="str">
            <v xml:space="preserve">CANTIDAD DE CENTROS </v>
          </cell>
          <cell r="G348" t="str">
            <v>ACEITE VEGETAL</v>
          </cell>
          <cell r="H348" t="str">
            <v>AJÍES</v>
          </cell>
          <cell r="I348" t="str">
            <v>ATÚN ENLATADO EN ACEITE VEGETAL</v>
          </cell>
          <cell r="J348" t="str">
            <v>AVENA</v>
          </cell>
          <cell r="K348" t="str">
            <v xml:space="preserve">AZÚCAR CREMA </v>
          </cell>
          <cell r="L348" t="str">
            <v>BACALAO</v>
          </cell>
          <cell r="M348" t="str">
            <v>CANELA</v>
          </cell>
          <cell r="N348" t="str">
            <v xml:space="preserve">CEBOLLA </v>
          </cell>
          <cell r="O348" t="str">
            <v>GALLETA SALADA</v>
          </cell>
          <cell r="P348" t="str">
            <v>GUINEO MADURO</v>
          </cell>
          <cell r="Q348" t="str">
            <v xml:space="preserve">GUINEOS VERDES </v>
          </cell>
          <cell r="R348" t="str">
            <v xml:space="preserve">HARINA DE MAÍZ </v>
          </cell>
          <cell r="S348" t="str">
            <v>HUEVO</v>
          </cell>
          <cell r="T348" t="str">
            <v>MANTEQUILLA</v>
          </cell>
          <cell r="U348" t="str">
            <v>PAN</v>
          </cell>
          <cell r="V348" t="str">
            <v>PLÁTANO VERDE</v>
          </cell>
          <cell r="W348" t="str">
            <v>QUESO CHEDDAR</v>
          </cell>
          <cell r="X348" t="str">
            <v xml:space="preserve">SAL YODADA </v>
          </cell>
          <cell r="Y348" t="str">
            <v>TOMATE</v>
          </cell>
        </row>
        <row r="349">
          <cell r="A349" t="str">
            <v>02824</v>
          </cell>
          <cell r="B349" t="str">
            <v>R-25</v>
          </cell>
          <cell r="C349" t="str">
            <v>02824</v>
          </cell>
          <cell r="D349">
            <v>82</v>
          </cell>
          <cell r="E349" t="str">
            <v>REAL</v>
          </cell>
          <cell r="F349">
            <v>1</v>
          </cell>
          <cell r="G349">
            <v>6</v>
          </cell>
          <cell r="H349">
            <v>1</v>
          </cell>
          <cell r="I349">
            <v>13</v>
          </cell>
          <cell r="J349">
            <v>16</v>
          </cell>
          <cell r="K349">
            <v>2</v>
          </cell>
          <cell r="L349">
            <v>5</v>
          </cell>
          <cell r="M349">
            <v>1</v>
          </cell>
          <cell r="N349">
            <v>4</v>
          </cell>
          <cell r="O349">
            <v>82</v>
          </cell>
          <cell r="P349">
            <v>82</v>
          </cell>
          <cell r="Q349">
            <v>82</v>
          </cell>
          <cell r="R349">
            <v>11</v>
          </cell>
          <cell r="S349">
            <v>82</v>
          </cell>
          <cell r="T349">
            <v>3</v>
          </cell>
          <cell r="U349">
            <v>82</v>
          </cell>
          <cell r="V349">
            <v>82</v>
          </cell>
          <cell r="W349">
            <v>5</v>
          </cell>
          <cell r="X349">
            <v>4</v>
          </cell>
          <cell r="Y349">
            <v>12</v>
          </cell>
        </row>
        <row r="350">
          <cell r="A350" t="str">
            <v>02826</v>
          </cell>
          <cell r="B350" t="str">
            <v>R-25</v>
          </cell>
          <cell r="C350" t="str">
            <v>02826</v>
          </cell>
          <cell r="D350">
            <v>64</v>
          </cell>
          <cell r="E350" t="str">
            <v>REAL</v>
          </cell>
          <cell r="F350">
            <v>1</v>
          </cell>
          <cell r="G350">
            <v>5</v>
          </cell>
          <cell r="H350">
            <v>1</v>
          </cell>
          <cell r="I350">
            <v>10</v>
          </cell>
          <cell r="J350">
            <v>12</v>
          </cell>
          <cell r="K350">
            <v>2</v>
          </cell>
          <cell r="L350">
            <v>4</v>
          </cell>
          <cell r="M350">
            <v>1</v>
          </cell>
          <cell r="N350">
            <v>3</v>
          </cell>
          <cell r="O350">
            <v>64</v>
          </cell>
          <cell r="P350">
            <v>64</v>
          </cell>
          <cell r="Q350">
            <v>64</v>
          </cell>
          <cell r="R350">
            <v>9</v>
          </cell>
          <cell r="S350">
            <v>64</v>
          </cell>
          <cell r="T350">
            <v>3</v>
          </cell>
          <cell r="U350">
            <v>64</v>
          </cell>
          <cell r="V350">
            <v>64</v>
          </cell>
          <cell r="W350">
            <v>4</v>
          </cell>
          <cell r="X350">
            <v>3</v>
          </cell>
          <cell r="Y350">
            <v>10</v>
          </cell>
        </row>
        <row r="351">
          <cell r="A351" t="str">
            <v>02804</v>
          </cell>
          <cell r="B351" t="str">
            <v>R-25</v>
          </cell>
          <cell r="C351" t="str">
            <v>02804</v>
          </cell>
          <cell r="D351">
            <v>166</v>
          </cell>
          <cell r="E351" t="str">
            <v>REAL</v>
          </cell>
          <cell r="F351">
            <v>1</v>
          </cell>
          <cell r="G351">
            <v>11</v>
          </cell>
          <cell r="H351">
            <v>2</v>
          </cell>
          <cell r="I351">
            <v>26</v>
          </cell>
          <cell r="J351">
            <v>31</v>
          </cell>
          <cell r="K351">
            <v>4</v>
          </cell>
          <cell r="L351">
            <v>10</v>
          </cell>
          <cell r="M351">
            <v>2</v>
          </cell>
          <cell r="N351">
            <v>8</v>
          </cell>
          <cell r="O351">
            <v>166</v>
          </cell>
          <cell r="P351">
            <v>166</v>
          </cell>
          <cell r="Q351">
            <v>166</v>
          </cell>
          <cell r="R351">
            <v>21</v>
          </cell>
          <cell r="S351">
            <v>166</v>
          </cell>
          <cell r="T351">
            <v>6</v>
          </cell>
          <cell r="U351">
            <v>166</v>
          </cell>
          <cell r="V351">
            <v>166</v>
          </cell>
          <cell r="W351">
            <v>10</v>
          </cell>
          <cell r="X351">
            <v>7</v>
          </cell>
          <cell r="Y351">
            <v>24</v>
          </cell>
        </row>
        <row r="352">
          <cell r="A352" t="str">
            <v>02888</v>
          </cell>
          <cell r="B352" t="str">
            <v>R-25</v>
          </cell>
          <cell r="C352" t="str">
            <v>02888</v>
          </cell>
          <cell r="D352">
            <v>161</v>
          </cell>
          <cell r="E352" t="str">
            <v>REAL</v>
          </cell>
          <cell r="F352">
            <v>1</v>
          </cell>
          <cell r="G352">
            <v>11</v>
          </cell>
          <cell r="H352">
            <v>2</v>
          </cell>
          <cell r="I352">
            <v>25</v>
          </cell>
          <cell r="J352">
            <v>30</v>
          </cell>
          <cell r="K352">
            <v>4</v>
          </cell>
          <cell r="L352">
            <v>9</v>
          </cell>
          <cell r="M352">
            <v>2</v>
          </cell>
          <cell r="N352">
            <v>8</v>
          </cell>
          <cell r="O352">
            <v>161</v>
          </cell>
          <cell r="P352">
            <v>161</v>
          </cell>
          <cell r="Q352">
            <v>161</v>
          </cell>
          <cell r="R352">
            <v>21</v>
          </cell>
          <cell r="S352">
            <v>161</v>
          </cell>
          <cell r="T352">
            <v>6</v>
          </cell>
          <cell r="U352">
            <v>161</v>
          </cell>
          <cell r="V352">
            <v>161</v>
          </cell>
          <cell r="W352">
            <v>9</v>
          </cell>
          <cell r="X352">
            <v>7</v>
          </cell>
          <cell r="Y352">
            <v>24</v>
          </cell>
        </row>
        <row r="353">
          <cell r="A353" t="str">
            <v>02887</v>
          </cell>
          <cell r="B353" t="str">
            <v>R-25</v>
          </cell>
          <cell r="C353" t="str">
            <v>02887</v>
          </cell>
          <cell r="D353">
            <v>165</v>
          </cell>
          <cell r="E353" t="str">
            <v>REAL</v>
          </cell>
          <cell r="F353">
            <v>1</v>
          </cell>
          <cell r="G353">
            <v>11</v>
          </cell>
          <cell r="H353">
            <v>2</v>
          </cell>
          <cell r="I353">
            <v>25</v>
          </cell>
          <cell r="J353">
            <v>31</v>
          </cell>
          <cell r="K353">
            <v>4</v>
          </cell>
          <cell r="L353">
            <v>10</v>
          </cell>
          <cell r="M353">
            <v>2</v>
          </cell>
          <cell r="N353">
            <v>8</v>
          </cell>
          <cell r="O353">
            <v>165</v>
          </cell>
          <cell r="P353">
            <v>165</v>
          </cell>
          <cell r="Q353">
            <v>165</v>
          </cell>
          <cell r="R353">
            <v>21</v>
          </cell>
          <cell r="S353">
            <v>165</v>
          </cell>
          <cell r="T353">
            <v>6</v>
          </cell>
          <cell r="U353">
            <v>165</v>
          </cell>
          <cell r="V353">
            <v>165</v>
          </cell>
          <cell r="W353">
            <v>10</v>
          </cell>
          <cell r="X353">
            <v>7</v>
          </cell>
          <cell r="Y353">
            <v>24</v>
          </cell>
        </row>
        <row r="354">
          <cell r="A354" t="str">
            <v>01861</v>
          </cell>
          <cell r="B354" t="str">
            <v>R-25</v>
          </cell>
          <cell r="C354" t="str">
            <v>01861</v>
          </cell>
          <cell r="D354">
            <v>117</v>
          </cell>
          <cell r="E354" t="str">
            <v>REAL</v>
          </cell>
          <cell r="F354">
            <v>1</v>
          </cell>
          <cell r="G354">
            <v>8</v>
          </cell>
          <cell r="H354">
            <v>2</v>
          </cell>
          <cell r="I354">
            <v>18</v>
          </cell>
          <cell r="J354">
            <v>22</v>
          </cell>
          <cell r="K354">
            <v>3</v>
          </cell>
          <cell r="L354">
            <v>7</v>
          </cell>
          <cell r="M354">
            <v>2</v>
          </cell>
          <cell r="N354">
            <v>6</v>
          </cell>
          <cell r="O354">
            <v>117</v>
          </cell>
          <cell r="P354">
            <v>117</v>
          </cell>
          <cell r="Q354">
            <v>117</v>
          </cell>
          <cell r="R354">
            <v>15</v>
          </cell>
          <cell r="S354">
            <v>117</v>
          </cell>
          <cell r="T354">
            <v>4</v>
          </cell>
          <cell r="U354">
            <v>117</v>
          </cell>
          <cell r="V354">
            <v>117</v>
          </cell>
          <cell r="W354">
            <v>7</v>
          </cell>
          <cell r="X354">
            <v>5</v>
          </cell>
          <cell r="Y354">
            <v>17</v>
          </cell>
        </row>
        <row r="355">
          <cell r="A355" t="str">
            <v xml:space="preserve">TOTAL </v>
          </cell>
          <cell r="B355" t="str">
            <v>R-25</v>
          </cell>
          <cell r="C355">
            <v>0</v>
          </cell>
          <cell r="D355">
            <v>755</v>
          </cell>
          <cell r="E355">
            <v>0</v>
          </cell>
          <cell r="F355">
            <v>6</v>
          </cell>
          <cell r="G355">
            <v>52</v>
          </cell>
          <cell r="H355">
            <v>10</v>
          </cell>
          <cell r="I355">
            <v>117</v>
          </cell>
          <cell r="J355">
            <v>142</v>
          </cell>
          <cell r="K355">
            <v>19</v>
          </cell>
          <cell r="L355">
            <v>45</v>
          </cell>
          <cell r="M355">
            <v>10</v>
          </cell>
          <cell r="N355">
            <v>37</v>
          </cell>
          <cell r="O355">
            <v>755</v>
          </cell>
          <cell r="P355">
            <v>755</v>
          </cell>
          <cell r="Q355">
            <v>755</v>
          </cell>
          <cell r="R355">
            <v>98</v>
          </cell>
          <cell r="S355">
            <v>755</v>
          </cell>
          <cell r="T355">
            <v>28</v>
          </cell>
          <cell r="U355">
            <v>755</v>
          </cell>
          <cell r="V355">
            <v>755</v>
          </cell>
          <cell r="W355">
            <v>45</v>
          </cell>
          <cell r="X355">
            <v>33</v>
          </cell>
          <cell r="Y355">
            <v>111</v>
          </cell>
        </row>
        <row r="356">
          <cell r="A356">
            <v>0</v>
          </cell>
          <cell r="B356">
            <v>0</v>
          </cell>
          <cell r="C356">
            <v>0</v>
          </cell>
          <cell r="D356">
            <v>0</v>
          </cell>
          <cell r="E356">
            <v>0</v>
          </cell>
          <cell r="F356">
            <v>0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</row>
        <row r="357">
          <cell r="A357">
            <v>0</v>
          </cell>
          <cell r="B357">
            <v>0</v>
          </cell>
          <cell r="C357">
            <v>0</v>
          </cell>
          <cell r="D357">
            <v>0</v>
          </cell>
          <cell r="E357">
            <v>0</v>
          </cell>
          <cell r="F357">
            <v>0</v>
          </cell>
          <cell r="G357">
            <v>0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</row>
        <row r="358">
          <cell r="A358" t="str">
            <v>CODIGO CENTRO</v>
          </cell>
          <cell r="B358" t="str">
            <v>CODIGO LOTE</v>
          </cell>
          <cell r="C358" t="str">
            <v>CODIGO CENTRO</v>
          </cell>
          <cell r="D358" t="str">
            <v>TOTAL RACIONES</v>
          </cell>
          <cell r="E358" t="str">
            <v>MODALIDAD SERVICIO</v>
          </cell>
          <cell r="F358" t="str">
            <v xml:space="preserve">CANTIDAD DE CENTROS </v>
          </cell>
          <cell r="G358" t="str">
            <v>ACEITE VEGETAL</v>
          </cell>
          <cell r="H358" t="str">
            <v>AJÍES</v>
          </cell>
          <cell r="I358" t="str">
            <v>ATÚN ENLATADO EN ACEITE VEGETAL</v>
          </cell>
          <cell r="J358" t="str">
            <v>AVENA</v>
          </cell>
          <cell r="K358" t="str">
            <v xml:space="preserve">AZÚCAR CREMA </v>
          </cell>
          <cell r="L358" t="str">
            <v>BACALAO</v>
          </cell>
          <cell r="M358" t="str">
            <v>CANELA</v>
          </cell>
          <cell r="N358" t="str">
            <v xml:space="preserve">CEBOLLA </v>
          </cell>
          <cell r="O358" t="str">
            <v>GALLETA SALADA</v>
          </cell>
          <cell r="P358" t="str">
            <v>GUINEO MADURO</v>
          </cell>
          <cell r="Q358" t="str">
            <v xml:space="preserve">GUINEOS VERDES </v>
          </cell>
          <cell r="R358" t="str">
            <v xml:space="preserve">HARINA DE MAÍZ </v>
          </cell>
          <cell r="S358" t="str">
            <v>HUEVO</v>
          </cell>
          <cell r="T358" t="str">
            <v>MANTEQUILLA</v>
          </cell>
          <cell r="U358" t="str">
            <v>PAN</v>
          </cell>
          <cell r="V358" t="str">
            <v>PLÁTANO VERDE</v>
          </cell>
          <cell r="W358" t="str">
            <v>QUESO CHEDDAR</v>
          </cell>
          <cell r="X358" t="str">
            <v xml:space="preserve">SAL YODADA </v>
          </cell>
          <cell r="Y358" t="str">
            <v>TOMATE</v>
          </cell>
        </row>
        <row r="359">
          <cell r="A359" t="str">
            <v>02873</v>
          </cell>
          <cell r="B359" t="str">
            <v>R-26</v>
          </cell>
          <cell r="C359" t="str">
            <v>02873</v>
          </cell>
          <cell r="D359">
            <v>192</v>
          </cell>
          <cell r="E359" t="str">
            <v>REAL</v>
          </cell>
          <cell r="F359">
            <v>1</v>
          </cell>
          <cell r="G359">
            <v>13</v>
          </cell>
          <cell r="H359">
            <v>3</v>
          </cell>
          <cell r="I359">
            <v>30</v>
          </cell>
          <cell r="J359">
            <v>36</v>
          </cell>
          <cell r="K359">
            <v>5</v>
          </cell>
          <cell r="L359">
            <v>11</v>
          </cell>
          <cell r="M359">
            <v>3</v>
          </cell>
          <cell r="N359">
            <v>9</v>
          </cell>
          <cell r="O359">
            <v>192</v>
          </cell>
          <cell r="P359">
            <v>192</v>
          </cell>
          <cell r="Q359">
            <v>192</v>
          </cell>
          <cell r="R359">
            <v>25</v>
          </cell>
          <cell r="S359">
            <v>192</v>
          </cell>
          <cell r="T359">
            <v>7</v>
          </cell>
          <cell r="U359">
            <v>192</v>
          </cell>
          <cell r="V359">
            <v>192</v>
          </cell>
          <cell r="W359">
            <v>11</v>
          </cell>
          <cell r="X359">
            <v>8</v>
          </cell>
          <cell r="Y359">
            <v>28</v>
          </cell>
        </row>
        <row r="360">
          <cell r="A360" t="str">
            <v>02878</v>
          </cell>
          <cell r="B360" t="str">
            <v>R-26</v>
          </cell>
          <cell r="C360" t="str">
            <v>02878</v>
          </cell>
          <cell r="D360">
            <v>155</v>
          </cell>
          <cell r="E360" t="str">
            <v>REAL</v>
          </cell>
          <cell r="F360">
            <v>1</v>
          </cell>
          <cell r="G360">
            <v>11</v>
          </cell>
          <cell r="H360">
            <v>2</v>
          </cell>
          <cell r="I360">
            <v>24</v>
          </cell>
          <cell r="J360">
            <v>29</v>
          </cell>
          <cell r="K360">
            <v>4</v>
          </cell>
          <cell r="L360">
            <v>9</v>
          </cell>
          <cell r="M360">
            <v>2</v>
          </cell>
          <cell r="N360">
            <v>7</v>
          </cell>
          <cell r="O360">
            <v>155</v>
          </cell>
          <cell r="P360">
            <v>155</v>
          </cell>
          <cell r="Q360">
            <v>155</v>
          </cell>
          <cell r="R360">
            <v>20</v>
          </cell>
          <cell r="S360">
            <v>155</v>
          </cell>
          <cell r="T360">
            <v>6</v>
          </cell>
          <cell r="U360">
            <v>155</v>
          </cell>
          <cell r="V360">
            <v>155</v>
          </cell>
          <cell r="W360">
            <v>9</v>
          </cell>
          <cell r="X360">
            <v>7</v>
          </cell>
          <cell r="Y360">
            <v>23</v>
          </cell>
        </row>
        <row r="361">
          <cell r="A361" t="str">
            <v>02864</v>
          </cell>
          <cell r="B361" t="str">
            <v>R-26</v>
          </cell>
          <cell r="C361" t="str">
            <v>02864</v>
          </cell>
          <cell r="D361">
            <v>136</v>
          </cell>
          <cell r="E361" t="str">
            <v>REAL</v>
          </cell>
          <cell r="F361">
            <v>1</v>
          </cell>
          <cell r="G361">
            <v>9</v>
          </cell>
          <cell r="H361">
            <v>2</v>
          </cell>
          <cell r="I361">
            <v>21</v>
          </cell>
          <cell r="J361">
            <v>25</v>
          </cell>
          <cell r="K361">
            <v>3</v>
          </cell>
          <cell r="L361">
            <v>8</v>
          </cell>
          <cell r="M361">
            <v>2</v>
          </cell>
          <cell r="N361">
            <v>6</v>
          </cell>
          <cell r="O361">
            <v>136</v>
          </cell>
          <cell r="P361">
            <v>136</v>
          </cell>
          <cell r="Q361">
            <v>136</v>
          </cell>
          <cell r="R361">
            <v>18</v>
          </cell>
          <cell r="S361">
            <v>136</v>
          </cell>
          <cell r="T361">
            <v>5</v>
          </cell>
          <cell r="U361">
            <v>136</v>
          </cell>
          <cell r="V361">
            <v>136</v>
          </cell>
          <cell r="W361">
            <v>8</v>
          </cell>
          <cell r="X361">
            <v>6</v>
          </cell>
          <cell r="Y361">
            <v>20</v>
          </cell>
        </row>
        <row r="362">
          <cell r="A362" t="str">
            <v>02879</v>
          </cell>
          <cell r="B362" t="str">
            <v>R-26</v>
          </cell>
          <cell r="C362" t="str">
            <v>02879</v>
          </cell>
          <cell r="D362">
            <v>100</v>
          </cell>
          <cell r="E362" t="str">
            <v>REAL</v>
          </cell>
          <cell r="F362">
            <v>1</v>
          </cell>
          <cell r="G362">
            <v>7</v>
          </cell>
          <cell r="H362">
            <v>2</v>
          </cell>
          <cell r="I362">
            <v>16</v>
          </cell>
          <cell r="J362">
            <v>19</v>
          </cell>
          <cell r="K362">
            <v>3</v>
          </cell>
          <cell r="L362">
            <v>6</v>
          </cell>
          <cell r="M362">
            <v>2</v>
          </cell>
          <cell r="N362">
            <v>5</v>
          </cell>
          <cell r="O362">
            <v>100</v>
          </cell>
          <cell r="P362">
            <v>100</v>
          </cell>
          <cell r="Q362">
            <v>100</v>
          </cell>
          <cell r="R362">
            <v>13</v>
          </cell>
          <cell r="S362">
            <v>100</v>
          </cell>
          <cell r="T362">
            <v>4</v>
          </cell>
          <cell r="U362">
            <v>100</v>
          </cell>
          <cell r="V362">
            <v>100</v>
          </cell>
          <cell r="W362">
            <v>6</v>
          </cell>
          <cell r="X362">
            <v>4</v>
          </cell>
          <cell r="Y362">
            <v>15</v>
          </cell>
        </row>
        <row r="363">
          <cell r="A363" t="str">
            <v>02865</v>
          </cell>
          <cell r="B363" t="str">
            <v>R-26</v>
          </cell>
          <cell r="C363" t="str">
            <v>02865</v>
          </cell>
          <cell r="D363">
            <v>81</v>
          </cell>
          <cell r="E363" t="str">
            <v>REAL</v>
          </cell>
          <cell r="F363">
            <v>1</v>
          </cell>
          <cell r="G363">
            <v>6</v>
          </cell>
          <cell r="H363">
            <v>1</v>
          </cell>
          <cell r="I363">
            <v>13</v>
          </cell>
          <cell r="J363">
            <v>15</v>
          </cell>
          <cell r="K363">
            <v>2</v>
          </cell>
          <cell r="L363">
            <v>5</v>
          </cell>
          <cell r="M363">
            <v>1</v>
          </cell>
          <cell r="N363">
            <v>4</v>
          </cell>
          <cell r="O363">
            <v>81</v>
          </cell>
          <cell r="P363">
            <v>81</v>
          </cell>
          <cell r="Q363">
            <v>81</v>
          </cell>
          <cell r="R363">
            <v>11</v>
          </cell>
          <cell r="S363">
            <v>81</v>
          </cell>
          <cell r="T363">
            <v>3</v>
          </cell>
          <cell r="U363">
            <v>81</v>
          </cell>
          <cell r="V363">
            <v>81</v>
          </cell>
          <cell r="W363">
            <v>5</v>
          </cell>
          <cell r="X363">
            <v>4</v>
          </cell>
          <cell r="Y363">
            <v>12</v>
          </cell>
        </row>
        <row r="364">
          <cell r="A364" t="str">
            <v>02880</v>
          </cell>
          <cell r="B364" t="str">
            <v>R-26</v>
          </cell>
          <cell r="C364" t="str">
            <v>02880</v>
          </cell>
          <cell r="D364">
            <v>67</v>
          </cell>
          <cell r="E364" t="str">
            <v>REAL</v>
          </cell>
          <cell r="F364">
            <v>1</v>
          </cell>
          <cell r="G364">
            <v>5</v>
          </cell>
          <cell r="H364">
            <v>1</v>
          </cell>
          <cell r="I364">
            <v>11</v>
          </cell>
          <cell r="J364">
            <v>13</v>
          </cell>
          <cell r="K364">
            <v>2</v>
          </cell>
          <cell r="L364">
            <v>4</v>
          </cell>
          <cell r="M364">
            <v>1</v>
          </cell>
          <cell r="N364">
            <v>3</v>
          </cell>
          <cell r="O364">
            <v>67</v>
          </cell>
          <cell r="P364">
            <v>67</v>
          </cell>
          <cell r="Q364">
            <v>67</v>
          </cell>
          <cell r="R364">
            <v>9</v>
          </cell>
          <cell r="S364">
            <v>67</v>
          </cell>
          <cell r="T364">
            <v>3</v>
          </cell>
          <cell r="U364">
            <v>67</v>
          </cell>
          <cell r="V364">
            <v>67</v>
          </cell>
          <cell r="W364">
            <v>4</v>
          </cell>
          <cell r="X364">
            <v>3</v>
          </cell>
          <cell r="Y364">
            <v>10</v>
          </cell>
        </row>
        <row r="365">
          <cell r="A365" t="str">
            <v>02882</v>
          </cell>
          <cell r="B365" t="str">
            <v>R-26</v>
          </cell>
          <cell r="C365" t="str">
            <v>02882</v>
          </cell>
          <cell r="D365">
            <v>67</v>
          </cell>
          <cell r="E365" t="str">
            <v>REAL</v>
          </cell>
          <cell r="F365">
            <v>1</v>
          </cell>
          <cell r="G365">
            <v>5</v>
          </cell>
          <cell r="H365">
            <v>1</v>
          </cell>
          <cell r="I365">
            <v>11</v>
          </cell>
          <cell r="J365">
            <v>13</v>
          </cell>
          <cell r="K365">
            <v>2</v>
          </cell>
          <cell r="L365">
            <v>4</v>
          </cell>
          <cell r="M365">
            <v>1</v>
          </cell>
          <cell r="N365">
            <v>3</v>
          </cell>
          <cell r="O365">
            <v>67</v>
          </cell>
          <cell r="P365">
            <v>67</v>
          </cell>
          <cell r="Q365">
            <v>67</v>
          </cell>
          <cell r="R365">
            <v>9</v>
          </cell>
          <cell r="S365">
            <v>67</v>
          </cell>
          <cell r="T365">
            <v>3</v>
          </cell>
          <cell r="U365">
            <v>67</v>
          </cell>
          <cell r="V365">
            <v>67</v>
          </cell>
          <cell r="W365">
            <v>4</v>
          </cell>
          <cell r="X365">
            <v>3</v>
          </cell>
          <cell r="Y365">
            <v>10</v>
          </cell>
        </row>
        <row r="366">
          <cell r="A366" t="str">
            <v>02863</v>
          </cell>
          <cell r="B366" t="str">
            <v>R-26</v>
          </cell>
          <cell r="C366" t="str">
            <v>02863</v>
          </cell>
          <cell r="D366">
            <v>59</v>
          </cell>
          <cell r="E366" t="str">
            <v>REAL</v>
          </cell>
          <cell r="F366">
            <v>1</v>
          </cell>
          <cell r="G366">
            <v>4</v>
          </cell>
          <cell r="H366">
            <v>1</v>
          </cell>
          <cell r="I366">
            <v>9</v>
          </cell>
          <cell r="J366">
            <v>11</v>
          </cell>
          <cell r="K366">
            <v>2</v>
          </cell>
          <cell r="L366">
            <v>4</v>
          </cell>
          <cell r="M366">
            <v>1</v>
          </cell>
          <cell r="N366">
            <v>3</v>
          </cell>
          <cell r="O366">
            <v>59</v>
          </cell>
          <cell r="P366">
            <v>59</v>
          </cell>
          <cell r="Q366">
            <v>59</v>
          </cell>
          <cell r="R366">
            <v>8</v>
          </cell>
          <cell r="S366">
            <v>59</v>
          </cell>
          <cell r="T366">
            <v>2</v>
          </cell>
          <cell r="U366">
            <v>59</v>
          </cell>
          <cell r="V366">
            <v>59</v>
          </cell>
          <cell r="W366">
            <v>4</v>
          </cell>
          <cell r="X366">
            <v>3</v>
          </cell>
          <cell r="Y366">
            <v>9</v>
          </cell>
        </row>
        <row r="367">
          <cell r="A367" t="str">
            <v>02866</v>
          </cell>
          <cell r="B367" t="str">
            <v>R-26</v>
          </cell>
          <cell r="C367" t="str">
            <v>02866</v>
          </cell>
          <cell r="D367">
            <v>36</v>
          </cell>
          <cell r="E367" t="str">
            <v>REAL</v>
          </cell>
          <cell r="F367">
            <v>1</v>
          </cell>
          <cell r="G367">
            <v>3</v>
          </cell>
          <cell r="H367">
            <v>1</v>
          </cell>
          <cell r="I367">
            <v>6</v>
          </cell>
          <cell r="J367">
            <v>7</v>
          </cell>
          <cell r="K367">
            <v>1</v>
          </cell>
          <cell r="L367">
            <v>2</v>
          </cell>
          <cell r="M367">
            <v>1</v>
          </cell>
          <cell r="N367">
            <v>2</v>
          </cell>
          <cell r="O367">
            <v>36</v>
          </cell>
          <cell r="P367">
            <v>36</v>
          </cell>
          <cell r="Q367">
            <v>36</v>
          </cell>
          <cell r="R367">
            <v>5</v>
          </cell>
          <cell r="S367">
            <v>36</v>
          </cell>
          <cell r="T367">
            <v>2</v>
          </cell>
          <cell r="U367">
            <v>36</v>
          </cell>
          <cell r="V367">
            <v>36</v>
          </cell>
          <cell r="W367">
            <v>2</v>
          </cell>
          <cell r="X367">
            <v>2</v>
          </cell>
          <cell r="Y367">
            <v>6</v>
          </cell>
        </row>
        <row r="368">
          <cell r="A368" t="str">
            <v xml:space="preserve">TOTAL </v>
          </cell>
          <cell r="B368" t="str">
            <v>R-26</v>
          </cell>
          <cell r="C368">
            <v>0</v>
          </cell>
          <cell r="D368">
            <v>893</v>
          </cell>
          <cell r="E368">
            <v>0</v>
          </cell>
          <cell r="F368">
            <v>9</v>
          </cell>
          <cell r="G368">
            <v>63</v>
          </cell>
          <cell r="H368">
            <v>14</v>
          </cell>
          <cell r="I368">
            <v>141</v>
          </cell>
          <cell r="J368">
            <v>168</v>
          </cell>
          <cell r="K368">
            <v>24</v>
          </cell>
          <cell r="L368">
            <v>53</v>
          </cell>
          <cell r="M368">
            <v>14</v>
          </cell>
          <cell r="N368">
            <v>42</v>
          </cell>
          <cell r="O368">
            <v>893</v>
          </cell>
          <cell r="P368">
            <v>893</v>
          </cell>
          <cell r="Q368">
            <v>893</v>
          </cell>
          <cell r="R368">
            <v>118</v>
          </cell>
          <cell r="S368">
            <v>893</v>
          </cell>
          <cell r="T368">
            <v>35</v>
          </cell>
          <cell r="U368">
            <v>893</v>
          </cell>
          <cell r="V368">
            <v>893</v>
          </cell>
          <cell r="W368">
            <v>53</v>
          </cell>
          <cell r="X368">
            <v>40</v>
          </cell>
          <cell r="Y368">
            <v>133</v>
          </cell>
        </row>
        <row r="369">
          <cell r="A369">
            <v>0</v>
          </cell>
          <cell r="B369">
            <v>0</v>
          </cell>
          <cell r="C369">
            <v>0</v>
          </cell>
          <cell r="D369">
            <v>0</v>
          </cell>
          <cell r="E369">
            <v>0</v>
          </cell>
          <cell r="F369">
            <v>0</v>
          </cell>
          <cell r="G369">
            <v>0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</row>
        <row r="370">
          <cell r="A370">
            <v>0</v>
          </cell>
          <cell r="B370">
            <v>0</v>
          </cell>
          <cell r="C370">
            <v>0</v>
          </cell>
          <cell r="D370">
            <v>0</v>
          </cell>
          <cell r="E370">
            <v>0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</row>
        <row r="371">
          <cell r="A371" t="str">
            <v>CODIGO CENTRO</v>
          </cell>
          <cell r="B371" t="str">
            <v>CODIGO LOTE</v>
          </cell>
          <cell r="C371" t="str">
            <v>CODIGO CENTRO</v>
          </cell>
          <cell r="D371" t="str">
            <v>TOTAL RACIONES</v>
          </cell>
          <cell r="E371" t="str">
            <v>MODALIDAD SERVICIO</v>
          </cell>
          <cell r="F371" t="str">
            <v xml:space="preserve">CANTIDAD DE CENTROS </v>
          </cell>
          <cell r="G371" t="str">
            <v>ACEITE VEGETAL</v>
          </cell>
          <cell r="H371" t="str">
            <v>AJÍES</v>
          </cell>
          <cell r="I371" t="str">
            <v>ATÚN ENLATADO EN ACEITE VEGETAL</v>
          </cell>
          <cell r="J371" t="str">
            <v>AVENA</v>
          </cell>
          <cell r="K371" t="str">
            <v xml:space="preserve">AZÚCAR CREMA </v>
          </cell>
          <cell r="L371" t="str">
            <v>BACALAO</v>
          </cell>
          <cell r="M371" t="str">
            <v>CANELA</v>
          </cell>
          <cell r="N371" t="str">
            <v xml:space="preserve">CEBOLLA </v>
          </cell>
          <cell r="O371" t="str">
            <v>GALLETA SALADA</v>
          </cell>
          <cell r="P371" t="str">
            <v>GUINEO MADURO</v>
          </cell>
          <cell r="Q371" t="str">
            <v xml:space="preserve">GUINEOS VERDES </v>
          </cell>
          <cell r="R371" t="str">
            <v xml:space="preserve">HARINA DE MAÍZ </v>
          </cell>
          <cell r="S371" t="str">
            <v>HUEVO</v>
          </cell>
          <cell r="T371" t="str">
            <v>MANTEQUILLA</v>
          </cell>
          <cell r="U371" t="str">
            <v>PAN</v>
          </cell>
          <cell r="V371" t="str">
            <v>PLÁTANO VERDE</v>
          </cell>
          <cell r="W371" t="str">
            <v>QUESO CHEDDAR</v>
          </cell>
          <cell r="X371" t="str">
            <v xml:space="preserve">SAL YODADA </v>
          </cell>
          <cell r="Y371" t="str">
            <v>TOMATE</v>
          </cell>
        </row>
        <row r="372">
          <cell r="A372" t="str">
            <v>02892</v>
          </cell>
          <cell r="B372" t="str">
            <v>R-27</v>
          </cell>
          <cell r="C372" t="str">
            <v>02892</v>
          </cell>
          <cell r="D372">
            <v>155</v>
          </cell>
          <cell r="E372" t="str">
            <v>REAL</v>
          </cell>
          <cell r="F372">
            <v>1</v>
          </cell>
          <cell r="G372">
            <v>11</v>
          </cell>
          <cell r="H372">
            <v>2</v>
          </cell>
          <cell r="I372">
            <v>24</v>
          </cell>
          <cell r="J372">
            <v>29</v>
          </cell>
          <cell r="K372">
            <v>4</v>
          </cell>
          <cell r="L372">
            <v>9</v>
          </cell>
          <cell r="M372">
            <v>2</v>
          </cell>
          <cell r="N372">
            <v>7</v>
          </cell>
          <cell r="O372">
            <v>155</v>
          </cell>
          <cell r="P372">
            <v>155</v>
          </cell>
          <cell r="Q372">
            <v>155</v>
          </cell>
          <cell r="R372">
            <v>20</v>
          </cell>
          <cell r="S372">
            <v>155</v>
          </cell>
          <cell r="T372">
            <v>6</v>
          </cell>
          <cell r="U372">
            <v>155</v>
          </cell>
          <cell r="V372">
            <v>155</v>
          </cell>
          <cell r="W372">
            <v>9</v>
          </cell>
          <cell r="X372">
            <v>7</v>
          </cell>
          <cell r="Y372">
            <v>23</v>
          </cell>
        </row>
        <row r="373">
          <cell r="A373" t="str">
            <v>02876</v>
          </cell>
          <cell r="B373" t="str">
            <v>R-27</v>
          </cell>
          <cell r="C373" t="str">
            <v>02876</v>
          </cell>
          <cell r="D373">
            <v>126</v>
          </cell>
          <cell r="E373" t="str">
            <v>REAL</v>
          </cell>
          <cell r="F373">
            <v>1</v>
          </cell>
          <cell r="G373">
            <v>9</v>
          </cell>
          <cell r="H373">
            <v>2</v>
          </cell>
          <cell r="I373">
            <v>20</v>
          </cell>
          <cell r="J373">
            <v>24</v>
          </cell>
          <cell r="K373">
            <v>3</v>
          </cell>
          <cell r="L373">
            <v>7</v>
          </cell>
          <cell r="M373">
            <v>2</v>
          </cell>
          <cell r="N373">
            <v>6</v>
          </cell>
          <cell r="O373">
            <v>126</v>
          </cell>
          <cell r="P373">
            <v>126</v>
          </cell>
          <cell r="Q373">
            <v>126</v>
          </cell>
          <cell r="R373">
            <v>16</v>
          </cell>
          <cell r="S373">
            <v>126</v>
          </cell>
          <cell r="T373">
            <v>5</v>
          </cell>
          <cell r="U373">
            <v>126</v>
          </cell>
          <cell r="V373">
            <v>126</v>
          </cell>
          <cell r="W373">
            <v>7</v>
          </cell>
          <cell r="X373">
            <v>5</v>
          </cell>
          <cell r="Y373">
            <v>19</v>
          </cell>
        </row>
        <row r="374">
          <cell r="A374" t="str">
            <v>02868</v>
          </cell>
          <cell r="B374" t="str">
            <v>R-27</v>
          </cell>
          <cell r="C374" t="str">
            <v>02868</v>
          </cell>
          <cell r="D374">
            <v>161</v>
          </cell>
          <cell r="E374" t="str">
            <v>REAL</v>
          </cell>
          <cell r="F374">
            <v>1</v>
          </cell>
          <cell r="G374">
            <v>11</v>
          </cell>
          <cell r="H374">
            <v>2</v>
          </cell>
          <cell r="I374">
            <v>25</v>
          </cell>
          <cell r="J374">
            <v>30</v>
          </cell>
          <cell r="K374">
            <v>4</v>
          </cell>
          <cell r="L374">
            <v>9</v>
          </cell>
          <cell r="M374">
            <v>2</v>
          </cell>
          <cell r="N374">
            <v>8</v>
          </cell>
          <cell r="O374">
            <v>161</v>
          </cell>
          <cell r="P374">
            <v>161</v>
          </cell>
          <cell r="Q374">
            <v>161</v>
          </cell>
          <cell r="R374">
            <v>21</v>
          </cell>
          <cell r="S374">
            <v>161</v>
          </cell>
          <cell r="T374">
            <v>6</v>
          </cell>
          <cell r="U374">
            <v>161</v>
          </cell>
          <cell r="V374">
            <v>161</v>
          </cell>
          <cell r="W374">
            <v>9</v>
          </cell>
          <cell r="X374">
            <v>7</v>
          </cell>
          <cell r="Y374">
            <v>24</v>
          </cell>
        </row>
        <row r="375">
          <cell r="A375" t="str">
            <v>02883</v>
          </cell>
          <cell r="B375" t="str">
            <v>R-27</v>
          </cell>
          <cell r="C375" t="str">
            <v>02883</v>
          </cell>
          <cell r="D375">
            <v>105</v>
          </cell>
          <cell r="E375" t="str">
            <v>REAL</v>
          </cell>
          <cell r="F375">
            <v>1</v>
          </cell>
          <cell r="G375">
            <v>7</v>
          </cell>
          <cell r="H375">
            <v>2</v>
          </cell>
          <cell r="I375">
            <v>16</v>
          </cell>
          <cell r="J375">
            <v>20</v>
          </cell>
          <cell r="K375">
            <v>3</v>
          </cell>
          <cell r="L375">
            <v>6</v>
          </cell>
          <cell r="M375">
            <v>2</v>
          </cell>
          <cell r="N375">
            <v>5</v>
          </cell>
          <cell r="O375">
            <v>105</v>
          </cell>
          <cell r="P375">
            <v>105</v>
          </cell>
          <cell r="Q375">
            <v>105</v>
          </cell>
          <cell r="R375">
            <v>14</v>
          </cell>
          <cell r="S375">
            <v>105</v>
          </cell>
          <cell r="T375">
            <v>4</v>
          </cell>
          <cell r="U375">
            <v>105</v>
          </cell>
          <cell r="V375">
            <v>105</v>
          </cell>
          <cell r="W375">
            <v>6</v>
          </cell>
          <cell r="X375">
            <v>5</v>
          </cell>
          <cell r="Y375">
            <v>16</v>
          </cell>
        </row>
        <row r="376">
          <cell r="A376" t="str">
            <v>02877</v>
          </cell>
          <cell r="B376" t="str">
            <v>R-27</v>
          </cell>
          <cell r="C376" t="str">
            <v>02877</v>
          </cell>
          <cell r="D376">
            <v>125</v>
          </cell>
          <cell r="E376" t="str">
            <v>REAL</v>
          </cell>
          <cell r="F376">
            <v>1</v>
          </cell>
          <cell r="G376">
            <v>9</v>
          </cell>
          <cell r="H376">
            <v>2</v>
          </cell>
          <cell r="I376">
            <v>19</v>
          </cell>
          <cell r="J376">
            <v>23</v>
          </cell>
          <cell r="K376">
            <v>3</v>
          </cell>
          <cell r="L376">
            <v>7</v>
          </cell>
          <cell r="M376">
            <v>2</v>
          </cell>
          <cell r="N376">
            <v>6</v>
          </cell>
          <cell r="O376">
            <v>125</v>
          </cell>
          <cell r="P376">
            <v>125</v>
          </cell>
          <cell r="Q376">
            <v>125</v>
          </cell>
          <cell r="R376">
            <v>16</v>
          </cell>
          <cell r="S376">
            <v>125</v>
          </cell>
          <cell r="T376">
            <v>5</v>
          </cell>
          <cell r="U376">
            <v>125</v>
          </cell>
          <cell r="V376">
            <v>125</v>
          </cell>
          <cell r="W376">
            <v>7</v>
          </cell>
          <cell r="X376">
            <v>5</v>
          </cell>
          <cell r="Y376">
            <v>18</v>
          </cell>
        </row>
        <row r="377">
          <cell r="A377" t="str">
            <v>02870</v>
          </cell>
          <cell r="B377" t="str">
            <v>R-27</v>
          </cell>
          <cell r="C377" t="str">
            <v>02870</v>
          </cell>
          <cell r="D377">
            <v>42</v>
          </cell>
          <cell r="E377" t="str">
            <v>REAL</v>
          </cell>
          <cell r="F377">
            <v>1</v>
          </cell>
          <cell r="G377">
            <v>3</v>
          </cell>
          <cell r="H377">
            <v>1</v>
          </cell>
          <cell r="I377">
            <v>7</v>
          </cell>
          <cell r="J377">
            <v>8</v>
          </cell>
          <cell r="K377">
            <v>1</v>
          </cell>
          <cell r="L377">
            <v>3</v>
          </cell>
          <cell r="M377">
            <v>1</v>
          </cell>
          <cell r="N377">
            <v>2</v>
          </cell>
          <cell r="O377">
            <v>42</v>
          </cell>
          <cell r="P377">
            <v>42</v>
          </cell>
          <cell r="Q377">
            <v>42</v>
          </cell>
          <cell r="R377">
            <v>6</v>
          </cell>
          <cell r="S377">
            <v>42</v>
          </cell>
          <cell r="T377">
            <v>2</v>
          </cell>
          <cell r="U377">
            <v>42</v>
          </cell>
          <cell r="V377">
            <v>42</v>
          </cell>
          <cell r="W377">
            <v>3</v>
          </cell>
          <cell r="X377">
            <v>2</v>
          </cell>
          <cell r="Y377">
            <v>7</v>
          </cell>
        </row>
        <row r="378">
          <cell r="A378" t="str">
            <v xml:space="preserve">TOTAL </v>
          </cell>
          <cell r="B378" t="str">
            <v>R-27</v>
          </cell>
          <cell r="C378">
            <v>0</v>
          </cell>
          <cell r="D378">
            <v>714</v>
          </cell>
          <cell r="E378">
            <v>0</v>
          </cell>
          <cell r="F378">
            <v>6</v>
          </cell>
          <cell r="G378">
            <v>50</v>
          </cell>
          <cell r="H378">
            <v>11</v>
          </cell>
          <cell r="I378">
            <v>111</v>
          </cell>
          <cell r="J378">
            <v>134</v>
          </cell>
          <cell r="K378">
            <v>18</v>
          </cell>
          <cell r="L378">
            <v>41</v>
          </cell>
          <cell r="M378">
            <v>11</v>
          </cell>
          <cell r="N378">
            <v>34</v>
          </cell>
          <cell r="O378">
            <v>714</v>
          </cell>
          <cell r="P378">
            <v>714</v>
          </cell>
          <cell r="Q378">
            <v>714</v>
          </cell>
          <cell r="R378">
            <v>93</v>
          </cell>
          <cell r="S378">
            <v>714</v>
          </cell>
          <cell r="T378">
            <v>28</v>
          </cell>
          <cell r="U378">
            <v>714</v>
          </cell>
          <cell r="V378">
            <v>714</v>
          </cell>
          <cell r="W378">
            <v>41</v>
          </cell>
          <cell r="X378">
            <v>31</v>
          </cell>
          <cell r="Y378">
            <v>107</v>
          </cell>
        </row>
        <row r="379">
          <cell r="A379">
            <v>0</v>
          </cell>
          <cell r="B379">
            <v>0</v>
          </cell>
          <cell r="C379">
            <v>0</v>
          </cell>
          <cell r="D379">
            <v>0</v>
          </cell>
          <cell r="E379">
            <v>0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</row>
        <row r="380">
          <cell r="A380">
            <v>0</v>
          </cell>
          <cell r="B380">
            <v>0</v>
          </cell>
          <cell r="C380">
            <v>0</v>
          </cell>
          <cell r="D380">
            <v>0</v>
          </cell>
          <cell r="E380">
            <v>0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</row>
        <row r="381">
          <cell r="A381">
            <v>0</v>
          </cell>
          <cell r="B381">
            <v>0</v>
          </cell>
          <cell r="C381">
            <v>0</v>
          </cell>
          <cell r="D381">
            <v>0</v>
          </cell>
          <cell r="E381">
            <v>0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</row>
        <row r="382">
          <cell r="A382" t="str">
            <v>CODIGO CENTRO</v>
          </cell>
          <cell r="B382" t="str">
            <v>CODIGO LOTE</v>
          </cell>
          <cell r="C382" t="str">
            <v>CODIGO CENTRO</v>
          </cell>
          <cell r="D382" t="str">
            <v>TOTAL RACIONES</v>
          </cell>
          <cell r="E382" t="str">
            <v>MODALIDAD SERVICIO</v>
          </cell>
          <cell r="F382" t="str">
            <v xml:space="preserve">CANTIDAD DE CENTROS </v>
          </cell>
          <cell r="G382" t="str">
            <v>ACEITE VEGETAL</v>
          </cell>
          <cell r="H382" t="str">
            <v>AJÍES</v>
          </cell>
          <cell r="I382" t="str">
            <v>ATÚN ENLATADO EN ACEITE VEGETAL</v>
          </cell>
          <cell r="J382" t="str">
            <v>AVENA</v>
          </cell>
          <cell r="K382" t="str">
            <v xml:space="preserve">AZÚCAR CREMA </v>
          </cell>
          <cell r="L382" t="str">
            <v>BACALAO</v>
          </cell>
          <cell r="M382" t="str">
            <v>CANELA</v>
          </cell>
          <cell r="N382" t="str">
            <v xml:space="preserve">CEBOLLA </v>
          </cell>
          <cell r="O382" t="str">
            <v>GALLETA SALADA</v>
          </cell>
          <cell r="P382" t="str">
            <v>GUINEO MADURO</v>
          </cell>
          <cell r="Q382" t="str">
            <v xml:space="preserve">GUINEOS VERDES </v>
          </cell>
          <cell r="R382" t="str">
            <v xml:space="preserve">HARINA DE MAÍZ </v>
          </cell>
          <cell r="S382" t="str">
            <v>HUEVO</v>
          </cell>
          <cell r="T382" t="str">
            <v>MANTEQUILLA</v>
          </cell>
          <cell r="U382" t="str">
            <v>PAN</v>
          </cell>
          <cell r="V382" t="str">
            <v>PLÁTANO VERDE</v>
          </cell>
          <cell r="W382" t="str">
            <v>QUESO CHEDDAR</v>
          </cell>
          <cell r="X382" t="str">
            <v xml:space="preserve">SAL YODADA </v>
          </cell>
          <cell r="Y382" t="str">
            <v>TOMATE</v>
          </cell>
        </row>
        <row r="383">
          <cell r="A383" t="str">
            <v>03948</v>
          </cell>
          <cell r="B383" t="str">
            <v>R-28</v>
          </cell>
          <cell r="C383" t="str">
            <v>03948</v>
          </cell>
          <cell r="D383">
            <v>104</v>
          </cell>
          <cell r="E383" t="str">
            <v>REAL</v>
          </cell>
          <cell r="F383">
            <v>1</v>
          </cell>
          <cell r="G383">
            <v>7</v>
          </cell>
          <cell r="H383">
            <v>2</v>
          </cell>
          <cell r="I383">
            <v>16</v>
          </cell>
          <cell r="J383">
            <v>20</v>
          </cell>
          <cell r="K383">
            <v>3</v>
          </cell>
          <cell r="L383">
            <v>6</v>
          </cell>
          <cell r="M383">
            <v>2</v>
          </cell>
          <cell r="N383">
            <v>5</v>
          </cell>
          <cell r="O383">
            <v>104</v>
          </cell>
          <cell r="P383">
            <v>104</v>
          </cell>
          <cell r="Q383">
            <v>104</v>
          </cell>
          <cell r="R383">
            <v>14</v>
          </cell>
          <cell r="S383">
            <v>104</v>
          </cell>
          <cell r="T383">
            <v>4</v>
          </cell>
          <cell r="U383">
            <v>104</v>
          </cell>
          <cell r="V383">
            <v>104</v>
          </cell>
          <cell r="W383">
            <v>6</v>
          </cell>
          <cell r="X383">
            <v>5</v>
          </cell>
          <cell r="Y383">
            <v>15</v>
          </cell>
        </row>
        <row r="384">
          <cell r="A384" t="str">
            <v>03959</v>
          </cell>
          <cell r="B384" t="str">
            <v>R-28</v>
          </cell>
          <cell r="C384" t="str">
            <v>03959</v>
          </cell>
          <cell r="D384">
            <v>27</v>
          </cell>
          <cell r="E384" t="str">
            <v>REAL</v>
          </cell>
          <cell r="F384">
            <v>1</v>
          </cell>
          <cell r="G384">
            <v>2</v>
          </cell>
          <cell r="H384">
            <v>1</v>
          </cell>
          <cell r="I384">
            <v>5</v>
          </cell>
          <cell r="J384">
            <v>5</v>
          </cell>
          <cell r="K384">
            <v>1</v>
          </cell>
          <cell r="L384">
            <v>2</v>
          </cell>
          <cell r="M384">
            <v>1</v>
          </cell>
          <cell r="N384">
            <v>2</v>
          </cell>
          <cell r="O384">
            <v>27</v>
          </cell>
          <cell r="P384">
            <v>27</v>
          </cell>
          <cell r="Q384">
            <v>27</v>
          </cell>
          <cell r="R384">
            <v>4</v>
          </cell>
          <cell r="S384">
            <v>27</v>
          </cell>
          <cell r="T384">
            <v>1</v>
          </cell>
          <cell r="U384">
            <v>27</v>
          </cell>
          <cell r="V384">
            <v>27</v>
          </cell>
          <cell r="W384">
            <v>2</v>
          </cell>
          <cell r="X384">
            <v>2</v>
          </cell>
          <cell r="Y384">
            <v>4</v>
          </cell>
        </row>
        <row r="385">
          <cell r="A385" t="str">
            <v>03956</v>
          </cell>
          <cell r="B385" t="str">
            <v>R-28</v>
          </cell>
          <cell r="C385" t="str">
            <v>03956</v>
          </cell>
          <cell r="D385">
            <v>31</v>
          </cell>
          <cell r="E385" t="str">
            <v>REAL</v>
          </cell>
          <cell r="F385">
            <v>1</v>
          </cell>
          <cell r="G385">
            <v>3</v>
          </cell>
          <cell r="H385">
            <v>1</v>
          </cell>
          <cell r="I385">
            <v>5</v>
          </cell>
          <cell r="J385">
            <v>6</v>
          </cell>
          <cell r="K385">
            <v>1</v>
          </cell>
          <cell r="L385">
            <v>2</v>
          </cell>
          <cell r="M385">
            <v>1</v>
          </cell>
          <cell r="N385">
            <v>2</v>
          </cell>
          <cell r="O385">
            <v>31</v>
          </cell>
          <cell r="P385">
            <v>31</v>
          </cell>
          <cell r="Q385">
            <v>31</v>
          </cell>
          <cell r="R385">
            <v>4</v>
          </cell>
          <cell r="S385">
            <v>31</v>
          </cell>
          <cell r="T385">
            <v>2</v>
          </cell>
          <cell r="U385">
            <v>31</v>
          </cell>
          <cell r="V385">
            <v>31</v>
          </cell>
          <cell r="W385">
            <v>2</v>
          </cell>
          <cell r="X385">
            <v>2</v>
          </cell>
          <cell r="Y385">
            <v>5</v>
          </cell>
        </row>
        <row r="386">
          <cell r="A386" t="str">
            <v>04126</v>
          </cell>
          <cell r="B386" t="str">
            <v>R-28</v>
          </cell>
          <cell r="C386" t="str">
            <v>04126</v>
          </cell>
          <cell r="D386">
            <v>41</v>
          </cell>
          <cell r="E386" t="str">
            <v>REAL</v>
          </cell>
          <cell r="F386">
            <v>1</v>
          </cell>
          <cell r="G386">
            <v>3</v>
          </cell>
          <cell r="H386">
            <v>1</v>
          </cell>
          <cell r="I386">
            <v>7</v>
          </cell>
          <cell r="J386">
            <v>8</v>
          </cell>
          <cell r="K386">
            <v>1</v>
          </cell>
          <cell r="L386">
            <v>3</v>
          </cell>
          <cell r="M386">
            <v>1</v>
          </cell>
          <cell r="N386">
            <v>2</v>
          </cell>
          <cell r="O386">
            <v>41</v>
          </cell>
          <cell r="P386">
            <v>41</v>
          </cell>
          <cell r="Q386">
            <v>41</v>
          </cell>
          <cell r="R386">
            <v>6</v>
          </cell>
          <cell r="S386">
            <v>41</v>
          </cell>
          <cell r="T386">
            <v>2</v>
          </cell>
          <cell r="U386">
            <v>41</v>
          </cell>
          <cell r="V386">
            <v>41</v>
          </cell>
          <cell r="W386">
            <v>3</v>
          </cell>
          <cell r="X386">
            <v>2</v>
          </cell>
          <cell r="Y386">
            <v>6</v>
          </cell>
        </row>
        <row r="387">
          <cell r="A387" t="str">
            <v>04142</v>
          </cell>
          <cell r="B387" t="str">
            <v>R-28</v>
          </cell>
          <cell r="C387" t="str">
            <v>04142</v>
          </cell>
          <cell r="D387">
            <v>256</v>
          </cell>
          <cell r="E387" t="str">
            <v>REAL</v>
          </cell>
          <cell r="F387">
            <v>1</v>
          </cell>
          <cell r="G387">
            <v>17</v>
          </cell>
          <cell r="H387">
            <v>3</v>
          </cell>
          <cell r="I387">
            <v>39</v>
          </cell>
          <cell r="J387">
            <v>47</v>
          </cell>
          <cell r="K387">
            <v>6</v>
          </cell>
          <cell r="L387">
            <v>15</v>
          </cell>
          <cell r="M387">
            <v>3</v>
          </cell>
          <cell r="N387">
            <v>12</v>
          </cell>
          <cell r="O387">
            <v>256</v>
          </cell>
          <cell r="P387">
            <v>256</v>
          </cell>
          <cell r="Q387">
            <v>256</v>
          </cell>
          <cell r="R387">
            <v>33</v>
          </cell>
          <cell r="S387">
            <v>256</v>
          </cell>
          <cell r="T387">
            <v>9</v>
          </cell>
          <cell r="U387">
            <v>256</v>
          </cell>
          <cell r="V387">
            <v>256</v>
          </cell>
          <cell r="W387">
            <v>15</v>
          </cell>
          <cell r="X387">
            <v>11</v>
          </cell>
          <cell r="Y387">
            <v>37</v>
          </cell>
        </row>
        <row r="388">
          <cell r="A388" t="str">
            <v>01280</v>
          </cell>
          <cell r="B388" t="str">
            <v>R-28</v>
          </cell>
          <cell r="C388" t="str">
            <v>01280</v>
          </cell>
          <cell r="D388">
            <v>16</v>
          </cell>
          <cell r="E388" t="str">
            <v>REAL</v>
          </cell>
          <cell r="F388">
            <v>1</v>
          </cell>
          <cell r="G388">
            <v>2</v>
          </cell>
          <cell r="H388">
            <v>1</v>
          </cell>
          <cell r="I388">
            <v>3</v>
          </cell>
          <cell r="J388">
            <v>3</v>
          </cell>
          <cell r="K388">
            <v>1</v>
          </cell>
          <cell r="L388">
            <v>1</v>
          </cell>
          <cell r="M388">
            <v>1</v>
          </cell>
          <cell r="N388">
            <v>1</v>
          </cell>
          <cell r="O388">
            <v>16</v>
          </cell>
          <cell r="P388">
            <v>16</v>
          </cell>
          <cell r="Q388">
            <v>16</v>
          </cell>
          <cell r="R388">
            <v>3</v>
          </cell>
          <cell r="S388">
            <v>16</v>
          </cell>
          <cell r="T388">
            <v>1</v>
          </cell>
          <cell r="U388">
            <v>16</v>
          </cell>
          <cell r="V388">
            <v>16</v>
          </cell>
          <cell r="W388">
            <v>1</v>
          </cell>
          <cell r="X388">
            <v>1</v>
          </cell>
          <cell r="Y388">
            <v>3</v>
          </cell>
        </row>
        <row r="389">
          <cell r="A389" t="str">
            <v>01284</v>
          </cell>
          <cell r="B389" t="str">
            <v>R-28</v>
          </cell>
          <cell r="C389" t="str">
            <v>01284</v>
          </cell>
          <cell r="D389">
            <v>38</v>
          </cell>
          <cell r="E389" t="str">
            <v>REAL</v>
          </cell>
          <cell r="F389">
            <v>1</v>
          </cell>
          <cell r="G389">
            <v>3</v>
          </cell>
          <cell r="H389">
            <v>1</v>
          </cell>
          <cell r="I389">
            <v>6</v>
          </cell>
          <cell r="J389">
            <v>7</v>
          </cell>
          <cell r="K389">
            <v>1</v>
          </cell>
          <cell r="L389">
            <v>3</v>
          </cell>
          <cell r="M389">
            <v>1</v>
          </cell>
          <cell r="N389">
            <v>2</v>
          </cell>
          <cell r="O389">
            <v>38</v>
          </cell>
          <cell r="P389">
            <v>38</v>
          </cell>
          <cell r="Q389">
            <v>38</v>
          </cell>
          <cell r="R389">
            <v>5</v>
          </cell>
          <cell r="S389">
            <v>38</v>
          </cell>
          <cell r="T389">
            <v>2</v>
          </cell>
          <cell r="U389">
            <v>38</v>
          </cell>
          <cell r="V389">
            <v>38</v>
          </cell>
          <cell r="W389">
            <v>3</v>
          </cell>
          <cell r="X389">
            <v>2</v>
          </cell>
          <cell r="Y389">
            <v>6</v>
          </cell>
        </row>
        <row r="390">
          <cell r="A390" t="str">
            <v>01278</v>
          </cell>
          <cell r="B390" t="str">
            <v>R-28</v>
          </cell>
          <cell r="C390" t="str">
            <v>01278</v>
          </cell>
          <cell r="D390">
            <v>22</v>
          </cell>
          <cell r="E390" t="str">
            <v>REAL</v>
          </cell>
          <cell r="F390">
            <v>1</v>
          </cell>
          <cell r="G390">
            <v>2</v>
          </cell>
          <cell r="H390">
            <v>1</v>
          </cell>
          <cell r="I390">
            <v>4</v>
          </cell>
          <cell r="J390">
            <v>5</v>
          </cell>
          <cell r="K390">
            <v>1</v>
          </cell>
          <cell r="L390">
            <v>2</v>
          </cell>
          <cell r="M390">
            <v>1</v>
          </cell>
          <cell r="N390">
            <v>1</v>
          </cell>
          <cell r="O390">
            <v>22</v>
          </cell>
          <cell r="P390">
            <v>22</v>
          </cell>
          <cell r="Q390">
            <v>22</v>
          </cell>
          <cell r="R390">
            <v>3</v>
          </cell>
          <cell r="S390">
            <v>22</v>
          </cell>
          <cell r="T390">
            <v>1</v>
          </cell>
          <cell r="U390">
            <v>22</v>
          </cell>
          <cell r="V390">
            <v>22</v>
          </cell>
          <cell r="W390">
            <v>2</v>
          </cell>
          <cell r="X390">
            <v>1</v>
          </cell>
          <cell r="Y390">
            <v>4</v>
          </cell>
        </row>
        <row r="391">
          <cell r="A391" t="str">
            <v>01283</v>
          </cell>
          <cell r="B391" t="str">
            <v>R-28</v>
          </cell>
          <cell r="C391" t="str">
            <v>01283</v>
          </cell>
          <cell r="D391">
            <v>84</v>
          </cell>
          <cell r="E391" t="str">
            <v>REAL</v>
          </cell>
          <cell r="F391">
            <v>1</v>
          </cell>
          <cell r="G391">
            <v>6</v>
          </cell>
          <cell r="H391">
            <v>1</v>
          </cell>
          <cell r="I391">
            <v>13</v>
          </cell>
          <cell r="J391">
            <v>16</v>
          </cell>
          <cell r="K391">
            <v>2</v>
          </cell>
          <cell r="L391">
            <v>5</v>
          </cell>
          <cell r="M391">
            <v>1</v>
          </cell>
          <cell r="N391">
            <v>4</v>
          </cell>
          <cell r="O391">
            <v>84</v>
          </cell>
          <cell r="P391">
            <v>84</v>
          </cell>
          <cell r="Q391">
            <v>84</v>
          </cell>
          <cell r="R391">
            <v>11</v>
          </cell>
          <cell r="S391">
            <v>84</v>
          </cell>
          <cell r="T391">
            <v>3</v>
          </cell>
          <cell r="U391">
            <v>84</v>
          </cell>
          <cell r="V391">
            <v>84</v>
          </cell>
          <cell r="W391">
            <v>5</v>
          </cell>
          <cell r="X391">
            <v>4</v>
          </cell>
          <cell r="Y391">
            <v>13</v>
          </cell>
        </row>
        <row r="392">
          <cell r="A392" t="str">
            <v xml:space="preserve">TOTAL </v>
          </cell>
          <cell r="B392" t="str">
            <v>R-28</v>
          </cell>
          <cell r="C392">
            <v>0</v>
          </cell>
          <cell r="D392">
            <v>619</v>
          </cell>
          <cell r="E392">
            <v>0</v>
          </cell>
          <cell r="F392">
            <v>9</v>
          </cell>
          <cell r="G392">
            <v>45</v>
          </cell>
          <cell r="H392">
            <v>12</v>
          </cell>
          <cell r="I392">
            <v>98</v>
          </cell>
          <cell r="J392">
            <v>117</v>
          </cell>
          <cell r="K392">
            <v>17</v>
          </cell>
          <cell r="L392">
            <v>39</v>
          </cell>
          <cell r="M392">
            <v>12</v>
          </cell>
          <cell r="N392">
            <v>31</v>
          </cell>
          <cell r="O392">
            <v>619</v>
          </cell>
          <cell r="P392">
            <v>619</v>
          </cell>
          <cell r="Q392">
            <v>619</v>
          </cell>
          <cell r="R392">
            <v>83</v>
          </cell>
          <cell r="S392">
            <v>619</v>
          </cell>
          <cell r="T392">
            <v>25</v>
          </cell>
          <cell r="U392">
            <v>619</v>
          </cell>
          <cell r="V392">
            <v>619</v>
          </cell>
          <cell r="W392">
            <v>39</v>
          </cell>
          <cell r="X392">
            <v>30</v>
          </cell>
          <cell r="Y392">
            <v>93</v>
          </cell>
        </row>
        <row r="393">
          <cell r="A393">
            <v>0</v>
          </cell>
          <cell r="B393">
            <v>0</v>
          </cell>
          <cell r="C393">
            <v>0</v>
          </cell>
          <cell r="D393">
            <v>0</v>
          </cell>
          <cell r="E393">
            <v>0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</row>
        <row r="394">
          <cell r="A394">
            <v>0</v>
          </cell>
          <cell r="B394">
            <v>0</v>
          </cell>
          <cell r="C394">
            <v>0</v>
          </cell>
          <cell r="D394">
            <v>0</v>
          </cell>
          <cell r="E394">
            <v>0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</row>
        <row r="395">
          <cell r="A395">
            <v>0</v>
          </cell>
          <cell r="B395">
            <v>0</v>
          </cell>
          <cell r="C395">
            <v>0</v>
          </cell>
          <cell r="D395">
            <v>0</v>
          </cell>
          <cell r="E395">
            <v>0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</row>
        <row r="396">
          <cell r="A396" t="str">
            <v>CODIGO CENTRO</v>
          </cell>
          <cell r="B396" t="str">
            <v>CODIGO LOTE</v>
          </cell>
          <cell r="C396" t="str">
            <v>CODIGO CENTRO</v>
          </cell>
          <cell r="D396" t="str">
            <v>TOTAL RACIONES</v>
          </cell>
          <cell r="E396" t="str">
            <v>MODALIDAD SERVICIO</v>
          </cell>
          <cell r="F396" t="str">
            <v xml:space="preserve">CANTIDAD DE CENTROS </v>
          </cell>
          <cell r="G396" t="str">
            <v>ACEITE VEGETAL</v>
          </cell>
          <cell r="H396" t="str">
            <v>AJÍES</v>
          </cell>
          <cell r="I396" t="str">
            <v>ATÚN ENLATADO EN ACEITE VEGETAL</v>
          </cell>
          <cell r="J396" t="str">
            <v>AVENA</v>
          </cell>
          <cell r="K396" t="str">
            <v xml:space="preserve">AZÚCAR CREMA </v>
          </cell>
          <cell r="L396" t="str">
            <v>BACALAO</v>
          </cell>
          <cell r="M396" t="str">
            <v>CANELA</v>
          </cell>
          <cell r="N396" t="str">
            <v xml:space="preserve">CEBOLLA </v>
          </cell>
          <cell r="O396" t="str">
            <v>GALLETA SALADA</v>
          </cell>
          <cell r="P396" t="str">
            <v>GUINEO MADURO</v>
          </cell>
          <cell r="Q396" t="str">
            <v xml:space="preserve">GUINEOS VERDES </v>
          </cell>
          <cell r="R396" t="str">
            <v xml:space="preserve">HARINA DE MAÍZ </v>
          </cell>
          <cell r="S396" t="str">
            <v>HUEVO</v>
          </cell>
          <cell r="T396" t="str">
            <v>MANTEQUILLA</v>
          </cell>
          <cell r="U396" t="str">
            <v>PAN</v>
          </cell>
          <cell r="V396" t="str">
            <v>PLÁTANO VERDE</v>
          </cell>
          <cell r="W396" t="str">
            <v>QUESO CHEDDAR</v>
          </cell>
          <cell r="X396" t="str">
            <v xml:space="preserve">SAL YODADA </v>
          </cell>
          <cell r="Y396" t="str">
            <v>TOMATE</v>
          </cell>
        </row>
        <row r="397">
          <cell r="A397" t="str">
            <v>01285</v>
          </cell>
          <cell r="B397" t="str">
            <v>R-29</v>
          </cell>
          <cell r="C397" t="str">
            <v>01285</v>
          </cell>
          <cell r="D397">
            <v>198</v>
          </cell>
          <cell r="E397" t="str">
            <v>REAL</v>
          </cell>
          <cell r="F397">
            <v>1</v>
          </cell>
          <cell r="G397">
            <v>14</v>
          </cell>
          <cell r="H397">
            <v>3</v>
          </cell>
          <cell r="I397">
            <v>30</v>
          </cell>
          <cell r="J397">
            <v>37</v>
          </cell>
          <cell r="K397">
            <v>5</v>
          </cell>
          <cell r="L397">
            <v>11</v>
          </cell>
          <cell r="M397">
            <v>3</v>
          </cell>
          <cell r="N397">
            <v>9</v>
          </cell>
          <cell r="O397">
            <v>198</v>
          </cell>
          <cell r="P397">
            <v>198</v>
          </cell>
          <cell r="Q397">
            <v>198</v>
          </cell>
          <cell r="R397">
            <v>25</v>
          </cell>
          <cell r="S397">
            <v>198</v>
          </cell>
          <cell r="T397">
            <v>7</v>
          </cell>
          <cell r="U397">
            <v>198</v>
          </cell>
          <cell r="V397">
            <v>198</v>
          </cell>
          <cell r="W397">
            <v>11</v>
          </cell>
          <cell r="X397">
            <v>8</v>
          </cell>
          <cell r="Y397">
            <v>29</v>
          </cell>
        </row>
        <row r="398">
          <cell r="A398" t="str">
            <v>01351</v>
          </cell>
          <cell r="B398" t="str">
            <v>R-29</v>
          </cell>
          <cell r="C398" t="str">
            <v>01351</v>
          </cell>
          <cell r="D398">
            <v>51</v>
          </cell>
          <cell r="E398" t="str">
            <v>REAL</v>
          </cell>
          <cell r="F398">
            <v>1</v>
          </cell>
          <cell r="G398">
            <v>4</v>
          </cell>
          <cell r="H398">
            <v>1</v>
          </cell>
          <cell r="I398">
            <v>8</v>
          </cell>
          <cell r="J398">
            <v>10</v>
          </cell>
          <cell r="K398">
            <v>2</v>
          </cell>
          <cell r="L398">
            <v>3</v>
          </cell>
          <cell r="M398">
            <v>1</v>
          </cell>
          <cell r="N398">
            <v>3</v>
          </cell>
          <cell r="O398">
            <v>51</v>
          </cell>
          <cell r="P398">
            <v>51</v>
          </cell>
          <cell r="Q398">
            <v>51</v>
          </cell>
          <cell r="R398">
            <v>7</v>
          </cell>
          <cell r="S398">
            <v>51</v>
          </cell>
          <cell r="T398">
            <v>2</v>
          </cell>
          <cell r="U398">
            <v>51</v>
          </cell>
          <cell r="V398">
            <v>51</v>
          </cell>
          <cell r="W398">
            <v>3</v>
          </cell>
          <cell r="X398">
            <v>2</v>
          </cell>
          <cell r="Y398">
            <v>8</v>
          </cell>
        </row>
        <row r="399">
          <cell r="A399" t="str">
            <v>01291</v>
          </cell>
          <cell r="B399" t="str">
            <v>R-29</v>
          </cell>
          <cell r="C399" t="str">
            <v>01291</v>
          </cell>
          <cell r="D399">
            <v>43</v>
          </cell>
          <cell r="E399" t="str">
            <v>REAL</v>
          </cell>
          <cell r="F399">
            <v>1</v>
          </cell>
          <cell r="G399">
            <v>3</v>
          </cell>
          <cell r="H399">
            <v>1</v>
          </cell>
          <cell r="I399">
            <v>7</v>
          </cell>
          <cell r="J399">
            <v>8</v>
          </cell>
          <cell r="K399">
            <v>1</v>
          </cell>
          <cell r="L399">
            <v>3</v>
          </cell>
          <cell r="M399">
            <v>1</v>
          </cell>
          <cell r="N399">
            <v>2</v>
          </cell>
          <cell r="O399">
            <v>43</v>
          </cell>
          <cell r="P399">
            <v>43</v>
          </cell>
          <cell r="Q399">
            <v>43</v>
          </cell>
          <cell r="R399">
            <v>6</v>
          </cell>
          <cell r="S399">
            <v>43</v>
          </cell>
          <cell r="T399">
            <v>2</v>
          </cell>
          <cell r="U399">
            <v>43</v>
          </cell>
          <cell r="V399">
            <v>43</v>
          </cell>
          <cell r="W399">
            <v>3</v>
          </cell>
          <cell r="X399">
            <v>2</v>
          </cell>
          <cell r="Y399">
            <v>7</v>
          </cell>
        </row>
        <row r="400">
          <cell r="A400" t="str">
            <v>01353</v>
          </cell>
          <cell r="B400" t="str">
            <v>R-29</v>
          </cell>
          <cell r="C400" t="str">
            <v>01353</v>
          </cell>
          <cell r="D400">
            <v>23</v>
          </cell>
          <cell r="E400" t="str">
            <v>REAL</v>
          </cell>
          <cell r="F400">
            <v>1</v>
          </cell>
          <cell r="G400">
            <v>2</v>
          </cell>
          <cell r="H400">
            <v>1</v>
          </cell>
          <cell r="I400">
            <v>4</v>
          </cell>
          <cell r="J400">
            <v>5</v>
          </cell>
          <cell r="K400">
            <v>1</v>
          </cell>
          <cell r="L400">
            <v>2</v>
          </cell>
          <cell r="M400">
            <v>1</v>
          </cell>
          <cell r="N400">
            <v>2</v>
          </cell>
          <cell r="O400">
            <v>23</v>
          </cell>
          <cell r="P400">
            <v>23</v>
          </cell>
          <cell r="Q400">
            <v>23</v>
          </cell>
          <cell r="R400">
            <v>3</v>
          </cell>
          <cell r="S400">
            <v>23</v>
          </cell>
          <cell r="T400">
            <v>1</v>
          </cell>
          <cell r="U400">
            <v>23</v>
          </cell>
          <cell r="V400">
            <v>23</v>
          </cell>
          <cell r="W400">
            <v>2</v>
          </cell>
          <cell r="X400">
            <v>1</v>
          </cell>
          <cell r="Y400">
            <v>4</v>
          </cell>
        </row>
        <row r="401">
          <cell r="A401" t="str">
            <v>01352</v>
          </cell>
          <cell r="B401" t="str">
            <v>R-29</v>
          </cell>
          <cell r="C401" t="str">
            <v>01352</v>
          </cell>
          <cell r="D401">
            <v>116</v>
          </cell>
          <cell r="E401" t="str">
            <v>REAL</v>
          </cell>
          <cell r="F401">
            <v>1</v>
          </cell>
          <cell r="G401">
            <v>8</v>
          </cell>
          <cell r="H401">
            <v>2</v>
          </cell>
          <cell r="I401">
            <v>18</v>
          </cell>
          <cell r="J401">
            <v>22</v>
          </cell>
          <cell r="K401">
            <v>3</v>
          </cell>
          <cell r="L401">
            <v>7</v>
          </cell>
          <cell r="M401">
            <v>2</v>
          </cell>
          <cell r="N401">
            <v>6</v>
          </cell>
          <cell r="O401">
            <v>116</v>
          </cell>
          <cell r="P401">
            <v>116</v>
          </cell>
          <cell r="Q401">
            <v>116</v>
          </cell>
          <cell r="R401">
            <v>15</v>
          </cell>
          <cell r="S401">
            <v>116</v>
          </cell>
          <cell r="T401">
            <v>4</v>
          </cell>
          <cell r="U401">
            <v>116</v>
          </cell>
          <cell r="V401">
            <v>116</v>
          </cell>
          <cell r="W401">
            <v>7</v>
          </cell>
          <cell r="X401">
            <v>5</v>
          </cell>
          <cell r="Y401">
            <v>17</v>
          </cell>
        </row>
        <row r="402">
          <cell r="A402" t="str">
            <v>01295</v>
          </cell>
          <cell r="B402" t="str">
            <v>R-29</v>
          </cell>
          <cell r="C402" t="str">
            <v>01295</v>
          </cell>
          <cell r="D402">
            <v>66</v>
          </cell>
          <cell r="E402" t="str">
            <v>REAL</v>
          </cell>
          <cell r="F402">
            <v>1</v>
          </cell>
          <cell r="G402">
            <v>5</v>
          </cell>
          <cell r="H402">
            <v>1</v>
          </cell>
          <cell r="I402">
            <v>10</v>
          </cell>
          <cell r="J402">
            <v>13</v>
          </cell>
          <cell r="K402">
            <v>2</v>
          </cell>
          <cell r="L402">
            <v>4</v>
          </cell>
          <cell r="M402">
            <v>1</v>
          </cell>
          <cell r="N402">
            <v>3</v>
          </cell>
          <cell r="O402">
            <v>66</v>
          </cell>
          <cell r="P402">
            <v>66</v>
          </cell>
          <cell r="Q402">
            <v>66</v>
          </cell>
          <cell r="R402">
            <v>9</v>
          </cell>
          <cell r="S402">
            <v>66</v>
          </cell>
          <cell r="T402">
            <v>3</v>
          </cell>
          <cell r="U402">
            <v>66</v>
          </cell>
          <cell r="V402">
            <v>66</v>
          </cell>
          <cell r="W402">
            <v>4</v>
          </cell>
          <cell r="X402">
            <v>3</v>
          </cell>
          <cell r="Y402">
            <v>10</v>
          </cell>
        </row>
        <row r="403">
          <cell r="A403" t="str">
            <v>01293</v>
          </cell>
          <cell r="B403" t="str">
            <v>R-29</v>
          </cell>
          <cell r="C403" t="str">
            <v>01293</v>
          </cell>
          <cell r="D403">
            <v>64</v>
          </cell>
          <cell r="E403" t="str">
            <v>REAL</v>
          </cell>
          <cell r="F403">
            <v>1</v>
          </cell>
          <cell r="G403">
            <v>5</v>
          </cell>
          <cell r="H403">
            <v>1</v>
          </cell>
          <cell r="I403">
            <v>10</v>
          </cell>
          <cell r="J403">
            <v>12</v>
          </cell>
          <cell r="K403">
            <v>2</v>
          </cell>
          <cell r="L403">
            <v>4</v>
          </cell>
          <cell r="M403">
            <v>1</v>
          </cell>
          <cell r="N403">
            <v>3</v>
          </cell>
          <cell r="O403">
            <v>64</v>
          </cell>
          <cell r="P403">
            <v>64</v>
          </cell>
          <cell r="Q403">
            <v>64</v>
          </cell>
          <cell r="R403">
            <v>9</v>
          </cell>
          <cell r="S403">
            <v>64</v>
          </cell>
          <cell r="T403">
            <v>3</v>
          </cell>
          <cell r="U403">
            <v>64</v>
          </cell>
          <cell r="V403">
            <v>64</v>
          </cell>
          <cell r="W403">
            <v>4</v>
          </cell>
          <cell r="X403">
            <v>3</v>
          </cell>
          <cell r="Y403">
            <v>10</v>
          </cell>
        </row>
        <row r="404">
          <cell r="A404" t="str">
            <v>01396</v>
          </cell>
          <cell r="B404" t="str">
            <v>R-29</v>
          </cell>
          <cell r="C404" t="str">
            <v>01396</v>
          </cell>
          <cell r="D404">
            <v>60</v>
          </cell>
          <cell r="E404" t="str">
            <v>REAL</v>
          </cell>
          <cell r="F404">
            <v>1</v>
          </cell>
          <cell r="G404">
            <v>4</v>
          </cell>
          <cell r="H404">
            <v>1</v>
          </cell>
          <cell r="I404">
            <v>10</v>
          </cell>
          <cell r="J404">
            <v>11</v>
          </cell>
          <cell r="K404">
            <v>2</v>
          </cell>
          <cell r="L404">
            <v>4</v>
          </cell>
          <cell r="M404">
            <v>1</v>
          </cell>
          <cell r="N404">
            <v>3</v>
          </cell>
          <cell r="O404">
            <v>60</v>
          </cell>
          <cell r="P404">
            <v>60</v>
          </cell>
          <cell r="Q404">
            <v>60</v>
          </cell>
          <cell r="R404">
            <v>8</v>
          </cell>
          <cell r="S404">
            <v>60</v>
          </cell>
          <cell r="T404">
            <v>2</v>
          </cell>
          <cell r="U404">
            <v>60</v>
          </cell>
          <cell r="V404">
            <v>60</v>
          </cell>
          <cell r="W404">
            <v>4</v>
          </cell>
          <cell r="X404">
            <v>3</v>
          </cell>
          <cell r="Y404">
            <v>9</v>
          </cell>
        </row>
        <row r="405">
          <cell r="A405" t="str">
            <v>01290</v>
          </cell>
          <cell r="B405" t="str">
            <v>R-29</v>
          </cell>
          <cell r="C405" t="str">
            <v>01290</v>
          </cell>
          <cell r="D405">
            <v>48</v>
          </cell>
          <cell r="E405" t="str">
            <v>REAL</v>
          </cell>
          <cell r="F405">
            <v>1</v>
          </cell>
          <cell r="G405">
            <v>4</v>
          </cell>
          <cell r="H405">
            <v>1</v>
          </cell>
          <cell r="I405">
            <v>8</v>
          </cell>
          <cell r="J405">
            <v>9</v>
          </cell>
          <cell r="K405">
            <v>2</v>
          </cell>
          <cell r="L405">
            <v>3</v>
          </cell>
          <cell r="M405">
            <v>1</v>
          </cell>
          <cell r="N405">
            <v>3</v>
          </cell>
          <cell r="O405">
            <v>48</v>
          </cell>
          <cell r="P405">
            <v>48</v>
          </cell>
          <cell r="Q405">
            <v>48</v>
          </cell>
          <cell r="R405">
            <v>7</v>
          </cell>
          <cell r="S405">
            <v>48</v>
          </cell>
          <cell r="T405">
            <v>2</v>
          </cell>
          <cell r="U405">
            <v>48</v>
          </cell>
          <cell r="V405">
            <v>48</v>
          </cell>
          <cell r="W405">
            <v>3</v>
          </cell>
          <cell r="X405">
            <v>2</v>
          </cell>
          <cell r="Y405">
            <v>7</v>
          </cell>
        </row>
        <row r="406">
          <cell r="A406" t="str">
            <v>01292</v>
          </cell>
          <cell r="B406" t="str">
            <v>R-29</v>
          </cell>
          <cell r="C406" t="str">
            <v>01292</v>
          </cell>
          <cell r="D406">
            <v>35</v>
          </cell>
          <cell r="E406" t="str">
            <v>REAL</v>
          </cell>
          <cell r="F406">
            <v>1</v>
          </cell>
          <cell r="G406">
            <v>3</v>
          </cell>
          <cell r="H406">
            <v>1</v>
          </cell>
          <cell r="I406">
            <v>6</v>
          </cell>
          <cell r="J406">
            <v>7</v>
          </cell>
          <cell r="K406">
            <v>1</v>
          </cell>
          <cell r="L406">
            <v>2</v>
          </cell>
          <cell r="M406">
            <v>1</v>
          </cell>
          <cell r="N406">
            <v>2</v>
          </cell>
          <cell r="O406">
            <v>35</v>
          </cell>
          <cell r="P406">
            <v>35</v>
          </cell>
          <cell r="Q406">
            <v>35</v>
          </cell>
          <cell r="R406">
            <v>5</v>
          </cell>
          <cell r="S406">
            <v>35</v>
          </cell>
          <cell r="T406">
            <v>2</v>
          </cell>
          <cell r="U406">
            <v>35</v>
          </cell>
          <cell r="V406">
            <v>35</v>
          </cell>
          <cell r="W406">
            <v>2</v>
          </cell>
          <cell r="X406">
            <v>2</v>
          </cell>
          <cell r="Y406">
            <v>6</v>
          </cell>
        </row>
        <row r="407">
          <cell r="A407" t="str">
            <v>01770</v>
          </cell>
          <cell r="B407" t="str">
            <v>R-29</v>
          </cell>
          <cell r="C407" t="str">
            <v>01770</v>
          </cell>
          <cell r="D407">
            <v>21</v>
          </cell>
          <cell r="E407" t="str">
            <v>REAL</v>
          </cell>
          <cell r="F407">
            <v>1</v>
          </cell>
          <cell r="G407">
            <v>2</v>
          </cell>
          <cell r="H407">
            <v>1</v>
          </cell>
          <cell r="I407">
            <v>4</v>
          </cell>
          <cell r="J407">
            <v>4</v>
          </cell>
          <cell r="K407">
            <v>1</v>
          </cell>
          <cell r="L407">
            <v>2</v>
          </cell>
          <cell r="M407">
            <v>1</v>
          </cell>
          <cell r="N407">
            <v>1</v>
          </cell>
          <cell r="O407">
            <v>21</v>
          </cell>
          <cell r="P407">
            <v>21</v>
          </cell>
          <cell r="Q407">
            <v>21</v>
          </cell>
          <cell r="R407">
            <v>3</v>
          </cell>
          <cell r="S407">
            <v>21</v>
          </cell>
          <cell r="T407">
            <v>1</v>
          </cell>
          <cell r="U407">
            <v>21</v>
          </cell>
          <cell r="V407">
            <v>21</v>
          </cell>
          <cell r="W407">
            <v>2</v>
          </cell>
          <cell r="X407">
            <v>1</v>
          </cell>
          <cell r="Y407">
            <v>4</v>
          </cell>
        </row>
        <row r="408">
          <cell r="A408" t="str">
            <v>01287</v>
          </cell>
          <cell r="B408" t="str">
            <v>R-29</v>
          </cell>
          <cell r="C408" t="str">
            <v>01287</v>
          </cell>
          <cell r="D408">
            <v>18</v>
          </cell>
          <cell r="E408" t="str">
            <v>REAL</v>
          </cell>
          <cell r="F408">
            <v>1</v>
          </cell>
          <cell r="G408">
            <v>2</v>
          </cell>
          <cell r="H408">
            <v>1</v>
          </cell>
          <cell r="I408">
            <v>3</v>
          </cell>
          <cell r="J408">
            <v>4</v>
          </cell>
          <cell r="K408">
            <v>1</v>
          </cell>
          <cell r="L408">
            <v>1</v>
          </cell>
          <cell r="M408">
            <v>1</v>
          </cell>
          <cell r="N408">
            <v>1</v>
          </cell>
          <cell r="O408">
            <v>18</v>
          </cell>
          <cell r="P408">
            <v>18</v>
          </cell>
          <cell r="Q408">
            <v>18</v>
          </cell>
          <cell r="R408">
            <v>3</v>
          </cell>
          <cell r="S408">
            <v>18</v>
          </cell>
          <cell r="T408">
            <v>1</v>
          </cell>
          <cell r="U408">
            <v>18</v>
          </cell>
          <cell r="V408">
            <v>18</v>
          </cell>
          <cell r="W408">
            <v>1</v>
          </cell>
          <cell r="X408">
            <v>1</v>
          </cell>
          <cell r="Y408">
            <v>3</v>
          </cell>
        </row>
        <row r="409">
          <cell r="A409" t="str">
            <v>01288</v>
          </cell>
          <cell r="B409" t="str">
            <v>R-29</v>
          </cell>
          <cell r="C409" t="str">
            <v>01288</v>
          </cell>
          <cell r="D409">
            <v>21</v>
          </cell>
          <cell r="E409" t="str">
            <v>REAL</v>
          </cell>
          <cell r="F409">
            <v>1</v>
          </cell>
          <cell r="G409">
            <v>2</v>
          </cell>
          <cell r="H409">
            <v>1</v>
          </cell>
          <cell r="I409">
            <v>4</v>
          </cell>
          <cell r="J409">
            <v>4</v>
          </cell>
          <cell r="K409">
            <v>1</v>
          </cell>
          <cell r="L409">
            <v>2</v>
          </cell>
          <cell r="M409">
            <v>1</v>
          </cell>
          <cell r="N409">
            <v>1</v>
          </cell>
          <cell r="O409">
            <v>21</v>
          </cell>
          <cell r="P409">
            <v>21</v>
          </cell>
          <cell r="Q409">
            <v>21</v>
          </cell>
          <cell r="R409">
            <v>3</v>
          </cell>
          <cell r="S409">
            <v>21</v>
          </cell>
          <cell r="T409">
            <v>1</v>
          </cell>
          <cell r="U409">
            <v>21</v>
          </cell>
          <cell r="V409">
            <v>21</v>
          </cell>
          <cell r="W409">
            <v>2</v>
          </cell>
          <cell r="X409">
            <v>1</v>
          </cell>
          <cell r="Y409">
            <v>4</v>
          </cell>
        </row>
        <row r="410">
          <cell r="A410" t="str">
            <v>01356</v>
          </cell>
          <cell r="B410" t="str">
            <v>R-29</v>
          </cell>
          <cell r="C410" t="str">
            <v>01356</v>
          </cell>
          <cell r="D410">
            <v>14</v>
          </cell>
          <cell r="E410" t="str">
            <v>REAL</v>
          </cell>
          <cell r="F410">
            <v>1</v>
          </cell>
          <cell r="G410">
            <v>1</v>
          </cell>
          <cell r="H410">
            <v>1</v>
          </cell>
          <cell r="I410">
            <v>3</v>
          </cell>
          <cell r="J410">
            <v>3</v>
          </cell>
          <cell r="K410">
            <v>1</v>
          </cell>
          <cell r="L410">
            <v>1</v>
          </cell>
          <cell r="M410">
            <v>1</v>
          </cell>
          <cell r="N410">
            <v>1</v>
          </cell>
          <cell r="O410">
            <v>14</v>
          </cell>
          <cell r="P410">
            <v>14</v>
          </cell>
          <cell r="Q410">
            <v>14</v>
          </cell>
          <cell r="R410">
            <v>2</v>
          </cell>
          <cell r="S410">
            <v>14</v>
          </cell>
          <cell r="T410">
            <v>1</v>
          </cell>
          <cell r="U410">
            <v>14</v>
          </cell>
          <cell r="V410">
            <v>14</v>
          </cell>
          <cell r="W410">
            <v>1</v>
          </cell>
          <cell r="X410">
            <v>1</v>
          </cell>
          <cell r="Y410">
            <v>3</v>
          </cell>
        </row>
        <row r="411">
          <cell r="A411" t="str">
            <v>01398</v>
          </cell>
          <cell r="B411" t="str">
            <v>R-29</v>
          </cell>
          <cell r="C411" t="str">
            <v>01398</v>
          </cell>
          <cell r="D411">
            <v>16</v>
          </cell>
          <cell r="E411" t="str">
            <v>REAL</v>
          </cell>
          <cell r="F411">
            <v>1</v>
          </cell>
          <cell r="G411">
            <v>2</v>
          </cell>
          <cell r="H411">
            <v>1</v>
          </cell>
          <cell r="I411">
            <v>3</v>
          </cell>
          <cell r="J411">
            <v>3</v>
          </cell>
          <cell r="K411">
            <v>1</v>
          </cell>
          <cell r="L411">
            <v>1</v>
          </cell>
          <cell r="M411">
            <v>1</v>
          </cell>
          <cell r="N411">
            <v>1</v>
          </cell>
          <cell r="O411">
            <v>16</v>
          </cell>
          <cell r="P411">
            <v>16</v>
          </cell>
          <cell r="Q411">
            <v>16</v>
          </cell>
          <cell r="R411">
            <v>3</v>
          </cell>
          <cell r="S411">
            <v>16</v>
          </cell>
          <cell r="T411">
            <v>1</v>
          </cell>
          <cell r="U411">
            <v>16</v>
          </cell>
          <cell r="V411">
            <v>16</v>
          </cell>
          <cell r="W411">
            <v>1</v>
          </cell>
          <cell r="X411">
            <v>1</v>
          </cell>
          <cell r="Y411">
            <v>3</v>
          </cell>
        </row>
        <row r="412">
          <cell r="A412" t="str">
            <v xml:space="preserve">TOTAL </v>
          </cell>
          <cell r="B412" t="str">
            <v>R-29</v>
          </cell>
          <cell r="C412">
            <v>0</v>
          </cell>
          <cell r="D412">
            <v>794</v>
          </cell>
          <cell r="E412">
            <v>0</v>
          </cell>
          <cell r="F412">
            <v>15</v>
          </cell>
          <cell r="G412">
            <v>61</v>
          </cell>
          <cell r="H412">
            <v>18</v>
          </cell>
          <cell r="I412">
            <v>128</v>
          </cell>
          <cell r="J412">
            <v>152</v>
          </cell>
          <cell r="K412">
            <v>26</v>
          </cell>
          <cell r="L412">
            <v>50</v>
          </cell>
          <cell r="M412">
            <v>18</v>
          </cell>
          <cell r="N412">
            <v>41</v>
          </cell>
          <cell r="O412">
            <v>794</v>
          </cell>
          <cell r="P412">
            <v>794</v>
          </cell>
          <cell r="Q412">
            <v>794</v>
          </cell>
          <cell r="R412">
            <v>108</v>
          </cell>
          <cell r="S412">
            <v>794</v>
          </cell>
          <cell r="T412">
            <v>33</v>
          </cell>
          <cell r="U412">
            <v>794</v>
          </cell>
          <cell r="V412">
            <v>794</v>
          </cell>
          <cell r="W412">
            <v>50</v>
          </cell>
          <cell r="X412">
            <v>36</v>
          </cell>
          <cell r="Y412">
            <v>124</v>
          </cell>
        </row>
        <row r="413">
          <cell r="A413">
            <v>0</v>
          </cell>
          <cell r="B413">
            <v>0</v>
          </cell>
          <cell r="C413">
            <v>0</v>
          </cell>
          <cell r="D413">
            <v>0</v>
          </cell>
          <cell r="E413">
            <v>0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</row>
        <row r="414">
          <cell r="A414">
            <v>0</v>
          </cell>
          <cell r="B414">
            <v>0</v>
          </cell>
          <cell r="C414">
            <v>0</v>
          </cell>
          <cell r="D414">
            <v>0</v>
          </cell>
          <cell r="E414">
            <v>0</v>
          </cell>
          <cell r="F414">
            <v>0</v>
          </cell>
          <cell r="G414">
            <v>0</v>
          </cell>
          <cell r="H414">
            <v>0</v>
          </cell>
          <cell r="I414">
            <v>0</v>
          </cell>
          <cell r="J414">
            <v>0</v>
          </cell>
          <cell r="K414">
            <v>0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</row>
        <row r="415">
          <cell r="A415">
            <v>0</v>
          </cell>
          <cell r="B415">
            <v>0</v>
          </cell>
          <cell r="C415">
            <v>0</v>
          </cell>
          <cell r="D415">
            <v>0</v>
          </cell>
          <cell r="E415">
            <v>0</v>
          </cell>
          <cell r="F415">
            <v>0</v>
          </cell>
          <cell r="G415">
            <v>0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</row>
        <row r="416">
          <cell r="A416" t="str">
            <v>CODIGO CENTRO</v>
          </cell>
          <cell r="B416" t="str">
            <v>CODIGO LOTE</v>
          </cell>
          <cell r="C416" t="str">
            <v>CODIGO CENTRO</v>
          </cell>
          <cell r="D416" t="str">
            <v>TOTAL RACIONES</v>
          </cell>
          <cell r="E416" t="str">
            <v>MODALIDAD SERVICIO</v>
          </cell>
          <cell r="F416" t="str">
            <v xml:space="preserve">CANTIDAD DE CENTROS </v>
          </cell>
          <cell r="G416" t="str">
            <v>ACEITE VEGETAL</v>
          </cell>
          <cell r="H416" t="str">
            <v>AJÍES</v>
          </cell>
          <cell r="I416" t="str">
            <v>ATÚN ENLATADO EN ACEITE VEGETAL</v>
          </cell>
          <cell r="J416" t="str">
            <v>AVENA</v>
          </cell>
          <cell r="K416" t="str">
            <v xml:space="preserve">AZÚCAR CREMA </v>
          </cell>
          <cell r="L416" t="str">
            <v>BACALAO</v>
          </cell>
          <cell r="M416" t="str">
            <v>CANELA</v>
          </cell>
          <cell r="N416" t="str">
            <v xml:space="preserve">CEBOLLA </v>
          </cell>
          <cell r="O416" t="str">
            <v>GALLETA SALADA</v>
          </cell>
          <cell r="P416" t="str">
            <v>GUINEO MADURO</v>
          </cell>
          <cell r="Q416" t="str">
            <v xml:space="preserve">GUINEOS VERDES </v>
          </cell>
          <cell r="R416" t="str">
            <v xml:space="preserve">HARINA DE MAÍZ </v>
          </cell>
          <cell r="S416" t="str">
            <v>HUEVO</v>
          </cell>
          <cell r="T416" t="str">
            <v>MANTEQUILLA</v>
          </cell>
          <cell r="U416" t="str">
            <v>PAN</v>
          </cell>
          <cell r="V416" t="str">
            <v>PLÁTANO VERDE</v>
          </cell>
          <cell r="W416" t="str">
            <v>QUESO CHEDDAR</v>
          </cell>
          <cell r="X416" t="str">
            <v xml:space="preserve">SAL YODADA </v>
          </cell>
          <cell r="Y416" t="str">
            <v>TOMATE</v>
          </cell>
        </row>
        <row r="417">
          <cell r="A417" t="str">
            <v>01360</v>
          </cell>
          <cell r="B417" t="str">
            <v>R-30</v>
          </cell>
          <cell r="C417" t="str">
            <v>01360</v>
          </cell>
          <cell r="D417">
            <v>44</v>
          </cell>
          <cell r="E417" t="str">
            <v>REAL</v>
          </cell>
          <cell r="F417">
            <v>1</v>
          </cell>
          <cell r="G417">
            <v>3</v>
          </cell>
          <cell r="H417">
            <v>1</v>
          </cell>
          <cell r="I417">
            <v>7</v>
          </cell>
          <cell r="J417">
            <v>9</v>
          </cell>
          <cell r="K417">
            <v>1</v>
          </cell>
          <cell r="L417">
            <v>3</v>
          </cell>
          <cell r="M417">
            <v>1</v>
          </cell>
          <cell r="N417">
            <v>2</v>
          </cell>
          <cell r="O417">
            <v>44</v>
          </cell>
          <cell r="P417">
            <v>44</v>
          </cell>
          <cell r="Q417">
            <v>44</v>
          </cell>
          <cell r="R417">
            <v>6</v>
          </cell>
          <cell r="S417">
            <v>44</v>
          </cell>
          <cell r="T417">
            <v>2</v>
          </cell>
          <cell r="U417">
            <v>44</v>
          </cell>
          <cell r="V417">
            <v>44</v>
          </cell>
          <cell r="W417">
            <v>3</v>
          </cell>
          <cell r="X417">
            <v>2</v>
          </cell>
          <cell r="Y417">
            <v>7</v>
          </cell>
        </row>
        <row r="418">
          <cell r="A418" t="str">
            <v>01298</v>
          </cell>
          <cell r="B418" t="str">
            <v>R-30</v>
          </cell>
          <cell r="C418" t="str">
            <v>01298</v>
          </cell>
          <cell r="D418">
            <v>37</v>
          </cell>
          <cell r="E418" t="str">
            <v>REAL</v>
          </cell>
          <cell r="F418">
            <v>1</v>
          </cell>
          <cell r="G418">
            <v>3</v>
          </cell>
          <cell r="H418">
            <v>1</v>
          </cell>
          <cell r="I418">
            <v>6</v>
          </cell>
          <cell r="J418">
            <v>7</v>
          </cell>
          <cell r="K418">
            <v>1</v>
          </cell>
          <cell r="L418">
            <v>3</v>
          </cell>
          <cell r="M418">
            <v>1</v>
          </cell>
          <cell r="N418">
            <v>2</v>
          </cell>
          <cell r="O418">
            <v>37</v>
          </cell>
          <cell r="P418">
            <v>37</v>
          </cell>
          <cell r="Q418">
            <v>37</v>
          </cell>
          <cell r="R418">
            <v>5</v>
          </cell>
          <cell r="S418">
            <v>37</v>
          </cell>
          <cell r="T418">
            <v>2</v>
          </cell>
          <cell r="U418">
            <v>37</v>
          </cell>
          <cell r="V418">
            <v>37</v>
          </cell>
          <cell r="W418">
            <v>3</v>
          </cell>
          <cell r="X418">
            <v>2</v>
          </cell>
          <cell r="Y418">
            <v>6</v>
          </cell>
        </row>
        <row r="419">
          <cell r="A419" t="str">
            <v>01394</v>
          </cell>
          <cell r="B419" t="str">
            <v>R-30</v>
          </cell>
          <cell r="C419" t="str">
            <v>01394</v>
          </cell>
          <cell r="D419">
            <v>33</v>
          </cell>
          <cell r="E419" t="str">
            <v>REAL</v>
          </cell>
          <cell r="F419">
            <v>1</v>
          </cell>
          <cell r="G419">
            <v>3</v>
          </cell>
          <cell r="H419">
            <v>1</v>
          </cell>
          <cell r="I419">
            <v>5</v>
          </cell>
          <cell r="J419">
            <v>7</v>
          </cell>
          <cell r="K419">
            <v>1</v>
          </cell>
          <cell r="L419">
            <v>2</v>
          </cell>
          <cell r="M419">
            <v>1</v>
          </cell>
          <cell r="N419">
            <v>2</v>
          </cell>
          <cell r="O419">
            <v>33</v>
          </cell>
          <cell r="P419">
            <v>33</v>
          </cell>
          <cell r="Q419">
            <v>33</v>
          </cell>
          <cell r="R419">
            <v>5</v>
          </cell>
          <cell r="S419">
            <v>33</v>
          </cell>
          <cell r="T419">
            <v>2</v>
          </cell>
          <cell r="U419">
            <v>33</v>
          </cell>
          <cell r="V419">
            <v>33</v>
          </cell>
          <cell r="W419">
            <v>2</v>
          </cell>
          <cell r="X419">
            <v>2</v>
          </cell>
          <cell r="Y419">
            <v>5</v>
          </cell>
        </row>
        <row r="420">
          <cell r="A420" t="str">
            <v>01307</v>
          </cell>
          <cell r="B420" t="str">
            <v>R-30</v>
          </cell>
          <cell r="C420" t="str">
            <v>01307</v>
          </cell>
          <cell r="D420">
            <v>16</v>
          </cell>
          <cell r="E420" t="str">
            <v>REAL</v>
          </cell>
          <cell r="F420">
            <v>1</v>
          </cell>
          <cell r="G420">
            <v>2</v>
          </cell>
          <cell r="H420">
            <v>1</v>
          </cell>
          <cell r="I420">
            <v>3</v>
          </cell>
          <cell r="J420">
            <v>3</v>
          </cell>
          <cell r="K420">
            <v>1</v>
          </cell>
          <cell r="L420">
            <v>1</v>
          </cell>
          <cell r="M420">
            <v>1</v>
          </cell>
          <cell r="N420">
            <v>1</v>
          </cell>
          <cell r="O420">
            <v>16</v>
          </cell>
          <cell r="P420">
            <v>16</v>
          </cell>
          <cell r="Q420">
            <v>16</v>
          </cell>
          <cell r="R420">
            <v>3</v>
          </cell>
          <cell r="S420">
            <v>16</v>
          </cell>
          <cell r="T420">
            <v>1</v>
          </cell>
          <cell r="U420">
            <v>16</v>
          </cell>
          <cell r="V420">
            <v>16</v>
          </cell>
          <cell r="W420">
            <v>1</v>
          </cell>
          <cell r="X420">
            <v>1</v>
          </cell>
          <cell r="Y420">
            <v>3</v>
          </cell>
        </row>
        <row r="421">
          <cell r="A421" t="str">
            <v>01306</v>
          </cell>
          <cell r="B421" t="str">
            <v>R-30</v>
          </cell>
          <cell r="C421" t="str">
            <v>01306</v>
          </cell>
          <cell r="D421">
            <v>23</v>
          </cell>
          <cell r="E421" t="str">
            <v>REAL</v>
          </cell>
          <cell r="F421">
            <v>1</v>
          </cell>
          <cell r="G421">
            <v>2</v>
          </cell>
          <cell r="H421">
            <v>1</v>
          </cell>
          <cell r="I421">
            <v>4</v>
          </cell>
          <cell r="J421">
            <v>5</v>
          </cell>
          <cell r="K421">
            <v>1</v>
          </cell>
          <cell r="L421">
            <v>2</v>
          </cell>
          <cell r="M421">
            <v>1</v>
          </cell>
          <cell r="N421">
            <v>2</v>
          </cell>
          <cell r="O421">
            <v>23</v>
          </cell>
          <cell r="P421">
            <v>23</v>
          </cell>
          <cell r="Q421">
            <v>23</v>
          </cell>
          <cell r="R421">
            <v>3</v>
          </cell>
          <cell r="S421">
            <v>23</v>
          </cell>
          <cell r="T421">
            <v>1</v>
          </cell>
          <cell r="U421">
            <v>23</v>
          </cell>
          <cell r="V421">
            <v>23</v>
          </cell>
          <cell r="W421">
            <v>2</v>
          </cell>
          <cell r="X421">
            <v>1</v>
          </cell>
          <cell r="Y421">
            <v>4</v>
          </cell>
        </row>
        <row r="422">
          <cell r="A422" t="str">
            <v>01346</v>
          </cell>
          <cell r="B422" t="str">
            <v>R-30</v>
          </cell>
          <cell r="C422" t="str">
            <v>01346</v>
          </cell>
          <cell r="D422">
            <v>198</v>
          </cell>
          <cell r="E422" t="str">
            <v>REAL</v>
          </cell>
          <cell r="F422">
            <v>1</v>
          </cell>
          <cell r="G422">
            <v>14</v>
          </cell>
          <cell r="H422">
            <v>3</v>
          </cell>
          <cell r="I422">
            <v>30</v>
          </cell>
          <cell r="J422">
            <v>37</v>
          </cell>
          <cell r="K422">
            <v>5</v>
          </cell>
          <cell r="L422">
            <v>11</v>
          </cell>
          <cell r="M422">
            <v>3</v>
          </cell>
          <cell r="N422">
            <v>9</v>
          </cell>
          <cell r="O422">
            <v>198</v>
          </cell>
          <cell r="P422">
            <v>198</v>
          </cell>
          <cell r="Q422">
            <v>198</v>
          </cell>
          <cell r="R422">
            <v>25</v>
          </cell>
          <cell r="S422">
            <v>198</v>
          </cell>
          <cell r="T422">
            <v>7</v>
          </cell>
          <cell r="U422">
            <v>198</v>
          </cell>
          <cell r="V422">
            <v>198</v>
          </cell>
          <cell r="W422">
            <v>11</v>
          </cell>
          <cell r="X422">
            <v>8</v>
          </cell>
          <cell r="Y422">
            <v>29</v>
          </cell>
        </row>
        <row r="423">
          <cell r="A423" t="str">
            <v>01403</v>
          </cell>
          <cell r="B423" t="str">
            <v>R-30</v>
          </cell>
          <cell r="C423" t="str">
            <v>01403</v>
          </cell>
          <cell r="D423">
            <v>53</v>
          </cell>
          <cell r="E423" t="str">
            <v>REAL</v>
          </cell>
          <cell r="F423">
            <v>1</v>
          </cell>
          <cell r="G423">
            <v>4</v>
          </cell>
          <cell r="H423">
            <v>1</v>
          </cell>
          <cell r="I423">
            <v>9</v>
          </cell>
          <cell r="J423">
            <v>10</v>
          </cell>
          <cell r="K423">
            <v>2</v>
          </cell>
          <cell r="L423">
            <v>3</v>
          </cell>
          <cell r="M423">
            <v>1</v>
          </cell>
          <cell r="N423">
            <v>3</v>
          </cell>
          <cell r="O423">
            <v>53</v>
          </cell>
          <cell r="P423">
            <v>53</v>
          </cell>
          <cell r="Q423">
            <v>53</v>
          </cell>
          <cell r="R423">
            <v>7</v>
          </cell>
          <cell r="S423">
            <v>53</v>
          </cell>
          <cell r="T423">
            <v>2</v>
          </cell>
          <cell r="U423">
            <v>53</v>
          </cell>
          <cell r="V423">
            <v>53</v>
          </cell>
          <cell r="W423">
            <v>3</v>
          </cell>
          <cell r="X423">
            <v>3</v>
          </cell>
          <cell r="Y423">
            <v>8</v>
          </cell>
        </row>
        <row r="424">
          <cell r="A424" t="str">
            <v>01359</v>
          </cell>
          <cell r="B424" t="str">
            <v>R-30</v>
          </cell>
          <cell r="C424" t="str">
            <v>01359</v>
          </cell>
          <cell r="D424">
            <v>42</v>
          </cell>
          <cell r="E424" t="str">
            <v>REAL</v>
          </cell>
          <cell r="F424">
            <v>1</v>
          </cell>
          <cell r="G424">
            <v>3</v>
          </cell>
          <cell r="H424">
            <v>1</v>
          </cell>
          <cell r="I424">
            <v>7</v>
          </cell>
          <cell r="J424">
            <v>8</v>
          </cell>
          <cell r="K424">
            <v>1</v>
          </cell>
          <cell r="L424">
            <v>3</v>
          </cell>
          <cell r="M424">
            <v>1</v>
          </cell>
          <cell r="N424">
            <v>2</v>
          </cell>
          <cell r="O424">
            <v>42</v>
          </cell>
          <cell r="P424">
            <v>42</v>
          </cell>
          <cell r="Q424">
            <v>42</v>
          </cell>
          <cell r="R424">
            <v>6</v>
          </cell>
          <cell r="S424">
            <v>42</v>
          </cell>
          <cell r="T424">
            <v>2</v>
          </cell>
          <cell r="U424">
            <v>42</v>
          </cell>
          <cell r="V424">
            <v>42</v>
          </cell>
          <cell r="W424">
            <v>3</v>
          </cell>
          <cell r="X424">
            <v>2</v>
          </cell>
          <cell r="Y424">
            <v>7</v>
          </cell>
        </row>
        <row r="425">
          <cell r="A425" t="str">
            <v>01296</v>
          </cell>
          <cell r="B425" t="str">
            <v>R-30</v>
          </cell>
          <cell r="C425" t="str">
            <v>01296</v>
          </cell>
          <cell r="D425">
            <v>7</v>
          </cell>
          <cell r="E425" t="str">
            <v>REAL</v>
          </cell>
          <cell r="F425">
            <v>1</v>
          </cell>
          <cell r="G425">
            <v>1</v>
          </cell>
          <cell r="H425">
            <v>1</v>
          </cell>
          <cell r="I425">
            <v>2</v>
          </cell>
          <cell r="J425">
            <v>2</v>
          </cell>
          <cell r="K425">
            <v>1</v>
          </cell>
          <cell r="L425">
            <v>1</v>
          </cell>
          <cell r="M425">
            <v>1</v>
          </cell>
          <cell r="N425">
            <v>1</v>
          </cell>
          <cell r="O425">
            <v>7</v>
          </cell>
          <cell r="P425">
            <v>7</v>
          </cell>
          <cell r="Q425">
            <v>7</v>
          </cell>
          <cell r="R425">
            <v>1</v>
          </cell>
          <cell r="S425">
            <v>7</v>
          </cell>
          <cell r="T425">
            <v>1</v>
          </cell>
          <cell r="U425">
            <v>7</v>
          </cell>
          <cell r="V425">
            <v>7</v>
          </cell>
          <cell r="W425">
            <v>1</v>
          </cell>
          <cell r="X425">
            <v>1</v>
          </cell>
          <cell r="Y425">
            <v>2</v>
          </cell>
        </row>
        <row r="426">
          <cell r="A426" t="str">
            <v>01276</v>
          </cell>
          <cell r="B426" t="str">
            <v>R-30</v>
          </cell>
          <cell r="C426" t="str">
            <v>01276</v>
          </cell>
          <cell r="D426">
            <v>258</v>
          </cell>
          <cell r="E426" t="str">
            <v>REAL</v>
          </cell>
          <cell r="F426">
            <v>1</v>
          </cell>
          <cell r="G426">
            <v>18</v>
          </cell>
          <cell r="H426">
            <v>3</v>
          </cell>
          <cell r="I426">
            <v>40</v>
          </cell>
          <cell r="J426">
            <v>48</v>
          </cell>
          <cell r="K426">
            <v>6</v>
          </cell>
          <cell r="L426">
            <v>15</v>
          </cell>
          <cell r="M426">
            <v>3</v>
          </cell>
          <cell r="N426">
            <v>12</v>
          </cell>
          <cell r="O426">
            <v>258</v>
          </cell>
          <cell r="P426">
            <v>258</v>
          </cell>
          <cell r="Q426">
            <v>258</v>
          </cell>
          <cell r="R426">
            <v>33</v>
          </cell>
          <cell r="S426">
            <v>258</v>
          </cell>
          <cell r="T426">
            <v>9</v>
          </cell>
          <cell r="U426">
            <v>258</v>
          </cell>
          <cell r="V426">
            <v>258</v>
          </cell>
          <cell r="W426">
            <v>15</v>
          </cell>
          <cell r="X426">
            <v>11</v>
          </cell>
          <cell r="Y426">
            <v>37</v>
          </cell>
        </row>
        <row r="427">
          <cell r="A427" t="str">
            <v xml:space="preserve">TOTAL </v>
          </cell>
          <cell r="B427" t="str">
            <v>R-30</v>
          </cell>
          <cell r="C427">
            <v>0</v>
          </cell>
          <cell r="D427">
            <v>711</v>
          </cell>
          <cell r="E427">
            <v>0</v>
          </cell>
          <cell r="F427">
            <v>10</v>
          </cell>
          <cell r="G427">
            <v>53</v>
          </cell>
          <cell r="H427">
            <v>14</v>
          </cell>
          <cell r="I427">
            <v>113</v>
          </cell>
          <cell r="J427">
            <v>136</v>
          </cell>
          <cell r="K427">
            <v>20</v>
          </cell>
          <cell r="L427">
            <v>44</v>
          </cell>
          <cell r="M427">
            <v>14</v>
          </cell>
          <cell r="N427">
            <v>36</v>
          </cell>
          <cell r="O427">
            <v>711</v>
          </cell>
          <cell r="P427">
            <v>711</v>
          </cell>
          <cell r="Q427">
            <v>711</v>
          </cell>
          <cell r="R427">
            <v>94</v>
          </cell>
          <cell r="S427">
            <v>711</v>
          </cell>
          <cell r="T427">
            <v>29</v>
          </cell>
          <cell r="U427">
            <v>711</v>
          </cell>
          <cell r="V427">
            <v>711</v>
          </cell>
          <cell r="W427">
            <v>44</v>
          </cell>
          <cell r="X427">
            <v>33</v>
          </cell>
          <cell r="Y427">
            <v>108</v>
          </cell>
        </row>
        <row r="428">
          <cell r="A428">
            <v>0</v>
          </cell>
          <cell r="B428">
            <v>0</v>
          </cell>
          <cell r="C428">
            <v>0</v>
          </cell>
          <cell r="D428">
            <v>0</v>
          </cell>
          <cell r="E428">
            <v>0</v>
          </cell>
          <cell r="F428">
            <v>0</v>
          </cell>
          <cell r="G428">
            <v>0</v>
          </cell>
          <cell r="H428">
            <v>0</v>
          </cell>
          <cell r="I428">
            <v>0</v>
          </cell>
          <cell r="J428">
            <v>0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</row>
        <row r="429">
          <cell r="A429">
            <v>0</v>
          </cell>
          <cell r="B429">
            <v>0</v>
          </cell>
          <cell r="C429">
            <v>0</v>
          </cell>
          <cell r="D429">
            <v>0</v>
          </cell>
          <cell r="E429">
            <v>0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</row>
        <row r="430">
          <cell r="A430">
            <v>0</v>
          </cell>
          <cell r="B430">
            <v>0</v>
          </cell>
          <cell r="C430">
            <v>0</v>
          </cell>
          <cell r="D430">
            <v>0</v>
          </cell>
          <cell r="E430">
            <v>0</v>
          </cell>
          <cell r="F430">
            <v>0</v>
          </cell>
          <cell r="G430">
            <v>0</v>
          </cell>
          <cell r="H430">
            <v>0</v>
          </cell>
          <cell r="I430">
            <v>0</v>
          </cell>
          <cell r="J430">
            <v>0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</row>
        <row r="431">
          <cell r="A431" t="str">
            <v>CODIGO CENTRO</v>
          </cell>
          <cell r="B431" t="str">
            <v>CODIGO LOTE</v>
          </cell>
          <cell r="C431" t="str">
            <v>CODIGO CENTRO</v>
          </cell>
          <cell r="D431" t="str">
            <v>TOTAL RACIONES</v>
          </cell>
          <cell r="E431" t="str">
            <v>MODALIDAD SERVICIO</v>
          </cell>
          <cell r="F431" t="str">
            <v xml:space="preserve">CANTIDAD DE CENTROS </v>
          </cell>
          <cell r="G431" t="str">
            <v>ACEITE VEGETAL</v>
          </cell>
          <cell r="H431" t="str">
            <v>AJÍES</v>
          </cell>
          <cell r="I431" t="str">
            <v>ATÚN ENLATADO EN ACEITE VEGETAL</v>
          </cell>
          <cell r="J431" t="str">
            <v>AVENA</v>
          </cell>
          <cell r="K431" t="str">
            <v xml:space="preserve">AZÚCAR CREMA </v>
          </cell>
          <cell r="L431" t="str">
            <v>BACALAO</v>
          </cell>
          <cell r="M431" t="str">
            <v>CANELA</v>
          </cell>
          <cell r="N431" t="str">
            <v xml:space="preserve">CEBOLLA </v>
          </cell>
          <cell r="O431" t="str">
            <v>GALLETA SALADA</v>
          </cell>
          <cell r="P431" t="str">
            <v>GUINEO MADURO</v>
          </cell>
          <cell r="Q431" t="str">
            <v xml:space="preserve">GUINEOS VERDES </v>
          </cell>
          <cell r="R431" t="str">
            <v xml:space="preserve">HARINA DE MAÍZ </v>
          </cell>
          <cell r="S431" t="str">
            <v>HUEVO</v>
          </cell>
          <cell r="T431" t="str">
            <v>MANTEQUILLA</v>
          </cell>
          <cell r="U431" t="str">
            <v>PAN</v>
          </cell>
          <cell r="V431" t="str">
            <v>PLÁTANO VERDE</v>
          </cell>
          <cell r="W431" t="str">
            <v>QUESO CHEDDAR</v>
          </cell>
          <cell r="X431" t="str">
            <v xml:space="preserve">SAL YODADA </v>
          </cell>
          <cell r="Y431" t="str">
            <v>TOMATE</v>
          </cell>
        </row>
        <row r="432">
          <cell r="A432" t="str">
            <v>06754</v>
          </cell>
          <cell r="B432" t="str">
            <v>R-31</v>
          </cell>
          <cell r="C432" t="str">
            <v>06754</v>
          </cell>
          <cell r="D432">
            <v>103</v>
          </cell>
          <cell r="E432" t="str">
            <v>REAL</v>
          </cell>
          <cell r="F432">
            <v>1</v>
          </cell>
          <cell r="G432">
            <v>7</v>
          </cell>
          <cell r="H432">
            <v>2</v>
          </cell>
          <cell r="I432">
            <v>16</v>
          </cell>
          <cell r="J432">
            <v>19</v>
          </cell>
          <cell r="K432">
            <v>3</v>
          </cell>
          <cell r="L432">
            <v>6</v>
          </cell>
          <cell r="M432">
            <v>2</v>
          </cell>
          <cell r="N432">
            <v>5</v>
          </cell>
          <cell r="O432">
            <v>103</v>
          </cell>
          <cell r="P432">
            <v>103</v>
          </cell>
          <cell r="Q432">
            <v>103</v>
          </cell>
          <cell r="R432">
            <v>13</v>
          </cell>
          <cell r="S432">
            <v>103</v>
          </cell>
          <cell r="T432">
            <v>4</v>
          </cell>
          <cell r="U432">
            <v>103</v>
          </cell>
          <cell r="V432">
            <v>103</v>
          </cell>
          <cell r="W432">
            <v>6</v>
          </cell>
          <cell r="X432">
            <v>5</v>
          </cell>
          <cell r="Y432">
            <v>15</v>
          </cell>
        </row>
        <row r="433">
          <cell r="A433" t="str">
            <v>01282</v>
          </cell>
          <cell r="B433" t="str">
            <v>R-31</v>
          </cell>
          <cell r="C433" t="str">
            <v>01282</v>
          </cell>
          <cell r="D433">
            <v>109</v>
          </cell>
          <cell r="E433" t="str">
            <v>REAL</v>
          </cell>
          <cell r="F433">
            <v>1</v>
          </cell>
          <cell r="G433">
            <v>8</v>
          </cell>
          <cell r="H433">
            <v>2</v>
          </cell>
          <cell r="I433">
            <v>17</v>
          </cell>
          <cell r="J433">
            <v>20</v>
          </cell>
          <cell r="K433">
            <v>3</v>
          </cell>
          <cell r="L433">
            <v>7</v>
          </cell>
          <cell r="M433">
            <v>2</v>
          </cell>
          <cell r="N433">
            <v>5</v>
          </cell>
          <cell r="O433">
            <v>109</v>
          </cell>
          <cell r="P433">
            <v>109</v>
          </cell>
          <cell r="Q433">
            <v>109</v>
          </cell>
          <cell r="R433">
            <v>14</v>
          </cell>
          <cell r="S433">
            <v>109</v>
          </cell>
          <cell r="T433">
            <v>4</v>
          </cell>
          <cell r="U433">
            <v>109</v>
          </cell>
          <cell r="V433">
            <v>109</v>
          </cell>
          <cell r="W433">
            <v>7</v>
          </cell>
          <cell r="X433">
            <v>5</v>
          </cell>
          <cell r="Y433">
            <v>16</v>
          </cell>
        </row>
        <row r="434">
          <cell r="A434" t="str">
            <v>01329</v>
          </cell>
          <cell r="B434" t="str">
            <v>R-31</v>
          </cell>
          <cell r="C434" t="str">
            <v>01329</v>
          </cell>
          <cell r="D434">
            <v>126</v>
          </cell>
          <cell r="E434" t="str">
            <v>REAL</v>
          </cell>
          <cell r="F434">
            <v>1</v>
          </cell>
          <cell r="G434">
            <v>9</v>
          </cell>
          <cell r="H434">
            <v>2</v>
          </cell>
          <cell r="I434">
            <v>20</v>
          </cell>
          <cell r="J434">
            <v>24</v>
          </cell>
          <cell r="K434">
            <v>3</v>
          </cell>
          <cell r="L434">
            <v>7</v>
          </cell>
          <cell r="M434">
            <v>2</v>
          </cell>
          <cell r="N434">
            <v>6</v>
          </cell>
          <cell r="O434">
            <v>126</v>
          </cell>
          <cell r="P434">
            <v>126</v>
          </cell>
          <cell r="Q434">
            <v>126</v>
          </cell>
          <cell r="R434">
            <v>16</v>
          </cell>
          <cell r="S434">
            <v>126</v>
          </cell>
          <cell r="T434">
            <v>5</v>
          </cell>
          <cell r="U434">
            <v>126</v>
          </cell>
          <cell r="V434">
            <v>126</v>
          </cell>
          <cell r="W434">
            <v>7</v>
          </cell>
          <cell r="X434">
            <v>5</v>
          </cell>
          <cell r="Y434">
            <v>19</v>
          </cell>
        </row>
        <row r="435">
          <cell r="A435" t="str">
            <v>01302</v>
          </cell>
          <cell r="B435" t="str">
            <v>R-31</v>
          </cell>
          <cell r="C435" t="str">
            <v>01302</v>
          </cell>
          <cell r="D435">
            <v>118</v>
          </cell>
          <cell r="E435" t="str">
            <v>REAL</v>
          </cell>
          <cell r="F435">
            <v>1</v>
          </cell>
          <cell r="G435">
            <v>8</v>
          </cell>
          <cell r="H435">
            <v>2</v>
          </cell>
          <cell r="I435">
            <v>18</v>
          </cell>
          <cell r="J435">
            <v>22</v>
          </cell>
          <cell r="K435">
            <v>3</v>
          </cell>
          <cell r="L435">
            <v>7</v>
          </cell>
          <cell r="M435">
            <v>2</v>
          </cell>
          <cell r="N435">
            <v>6</v>
          </cell>
          <cell r="O435">
            <v>118</v>
          </cell>
          <cell r="P435">
            <v>118</v>
          </cell>
          <cell r="Q435">
            <v>118</v>
          </cell>
          <cell r="R435">
            <v>15</v>
          </cell>
          <cell r="S435">
            <v>118</v>
          </cell>
          <cell r="T435">
            <v>4</v>
          </cell>
          <cell r="U435">
            <v>118</v>
          </cell>
          <cell r="V435">
            <v>118</v>
          </cell>
          <cell r="W435">
            <v>7</v>
          </cell>
          <cell r="X435">
            <v>5</v>
          </cell>
          <cell r="Y435">
            <v>17</v>
          </cell>
        </row>
        <row r="436">
          <cell r="A436" t="str">
            <v>01308</v>
          </cell>
          <cell r="B436" t="str">
            <v>R-31</v>
          </cell>
          <cell r="C436" t="str">
            <v>01308</v>
          </cell>
          <cell r="D436">
            <v>171</v>
          </cell>
          <cell r="E436" t="str">
            <v>REAL</v>
          </cell>
          <cell r="F436">
            <v>1</v>
          </cell>
          <cell r="G436">
            <v>12</v>
          </cell>
          <cell r="H436">
            <v>2</v>
          </cell>
          <cell r="I436">
            <v>26</v>
          </cell>
          <cell r="J436">
            <v>32</v>
          </cell>
          <cell r="K436">
            <v>4</v>
          </cell>
          <cell r="L436">
            <v>10</v>
          </cell>
          <cell r="M436">
            <v>2</v>
          </cell>
          <cell r="N436">
            <v>8</v>
          </cell>
          <cell r="O436">
            <v>171</v>
          </cell>
          <cell r="P436">
            <v>171</v>
          </cell>
          <cell r="Q436">
            <v>171</v>
          </cell>
          <cell r="R436">
            <v>22</v>
          </cell>
          <cell r="S436">
            <v>171</v>
          </cell>
          <cell r="T436">
            <v>6</v>
          </cell>
          <cell r="U436">
            <v>171</v>
          </cell>
          <cell r="V436">
            <v>171</v>
          </cell>
          <cell r="W436">
            <v>10</v>
          </cell>
          <cell r="X436">
            <v>7</v>
          </cell>
          <cell r="Y436">
            <v>25</v>
          </cell>
        </row>
        <row r="437">
          <cell r="A437" t="str">
            <v>01270</v>
          </cell>
          <cell r="B437" t="str">
            <v>R-31</v>
          </cell>
          <cell r="C437" t="str">
            <v>01270</v>
          </cell>
          <cell r="D437">
            <v>34</v>
          </cell>
          <cell r="E437" t="str">
            <v>REAL</v>
          </cell>
          <cell r="F437">
            <v>1</v>
          </cell>
          <cell r="G437">
            <v>3</v>
          </cell>
          <cell r="H437">
            <v>1</v>
          </cell>
          <cell r="I437">
            <v>6</v>
          </cell>
          <cell r="J437">
            <v>7</v>
          </cell>
          <cell r="K437">
            <v>1</v>
          </cell>
          <cell r="L437">
            <v>2</v>
          </cell>
          <cell r="M437">
            <v>1</v>
          </cell>
          <cell r="N437">
            <v>2</v>
          </cell>
          <cell r="O437">
            <v>34</v>
          </cell>
          <cell r="P437">
            <v>34</v>
          </cell>
          <cell r="Q437">
            <v>34</v>
          </cell>
          <cell r="R437">
            <v>5</v>
          </cell>
          <cell r="S437">
            <v>34</v>
          </cell>
          <cell r="T437">
            <v>2</v>
          </cell>
          <cell r="U437">
            <v>34</v>
          </cell>
          <cell r="V437">
            <v>34</v>
          </cell>
          <cell r="W437">
            <v>2</v>
          </cell>
          <cell r="X437">
            <v>2</v>
          </cell>
          <cell r="Y437">
            <v>5</v>
          </cell>
        </row>
        <row r="438">
          <cell r="A438" t="str">
            <v>01275</v>
          </cell>
          <cell r="B438" t="str">
            <v>R-31</v>
          </cell>
          <cell r="C438" t="str">
            <v>01275</v>
          </cell>
          <cell r="D438">
            <v>28</v>
          </cell>
          <cell r="E438" t="str">
            <v>REAL</v>
          </cell>
          <cell r="F438">
            <v>1</v>
          </cell>
          <cell r="G438">
            <v>2</v>
          </cell>
          <cell r="H438">
            <v>1</v>
          </cell>
          <cell r="I438">
            <v>5</v>
          </cell>
          <cell r="J438">
            <v>6</v>
          </cell>
          <cell r="K438">
            <v>1</v>
          </cell>
          <cell r="L438">
            <v>2</v>
          </cell>
          <cell r="M438">
            <v>1</v>
          </cell>
          <cell r="N438">
            <v>2</v>
          </cell>
          <cell r="O438">
            <v>28</v>
          </cell>
          <cell r="P438">
            <v>28</v>
          </cell>
          <cell r="Q438">
            <v>28</v>
          </cell>
          <cell r="R438">
            <v>4</v>
          </cell>
          <cell r="S438">
            <v>28</v>
          </cell>
          <cell r="T438">
            <v>1</v>
          </cell>
          <cell r="U438">
            <v>28</v>
          </cell>
          <cell r="V438">
            <v>28</v>
          </cell>
          <cell r="W438">
            <v>2</v>
          </cell>
          <cell r="X438">
            <v>2</v>
          </cell>
          <cell r="Y438">
            <v>5</v>
          </cell>
        </row>
        <row r="439">
          <cell r="A439" t="str">
            <v>01273</v>
          </cell>
          <cell r="B439" t="str">
            <v>R-31</v>
          </cell>
          <cell r="C439" t="str">
            <v>01273</v>
          </cell>
          <cell r="D439">
            <v>26</v>
          </cell>
          <cell r="E439" t="str">
            <v>REAL</v>
          </cell>
          <cell r="F439">
            <v>1</v>
          </cell>
          <cell r="G439">
            <v>2</v>
          </cell>
          <cell r="H439">
            <v>1</v>
          </cell>
          <cell r="I439">
            <v>4</v>
          </cell>
          <cell r="J439">
            <v>5</v>
          </cell>
          <cell r="K439">
            <v>1</v>
          </cell>
          <cell r="L439">
            <v>2</v>
          </cell>
          <cell r="M439">
            <v>1</v>
          </cell>
          <cell r="N439">
            <v>2</v>
          </cell>
          <cell r="O439">
            <v>26</v>
          </cell>
          <cell r="P439">
            <v>26</v>
          </cell>
          <cell r="Q439">
            <v>26</v>
          </cell>
          <cell r="R439">
            <v>4</v>
          </cell>
          <cell r="S439">
            <v>26</v>
          </cell>
          <cell r="T439">
            <v>1</v>
          </cell>
          <cell r="U439">
            <v>26</v>
          </cell>
          <cell r="V439">
            <v>26</v>
          </cell>
          <cell r="W439">
            <v>2</v>
          </cell>
          <cell r="X439">
            <v>2</v>
          </cell>
          <cell r="Y439">
            <v>4</v>
          </cell>
        </row>
        <row r="440">
          <cell r="A440" t="str">
            <v>01309</v>
          </cell>
          <cell r="B440" t="str">
            <v>R-31</v>
          </cell>
          <cell r="C440" t="str">
            <v>01309</v>
          </cell>
          <cell r="D440">
            <v>20</v>
          </cell>
          <cell r="E440" t="str">
            <v>REAL</v>
          </cell>
          <cell r="F440">
            <v>1</v>
          </cell>
          <cell r="G440">
            <v>2</v>
          </cell>
          <cell r="H440">
            <v>1</v>
          </cell>
          <cell r="I440">
            <v>4</v>
          </cell>
          <cell r="J440">
            <v>4</v>
          </cell>
          <cell r="K440">
            <v>1</v>
          </cell>
          <cell r="L440">
            <v>2</v>
          </cell>
          <cell r="M440">
            <v>1</v>
          </cell>
          <cell r="N440">
            <v>1</v>
          </cell>
          <cell r="O440">
            <v>20</v>
          </cell>
          <cell r="P440">
            <v>20</v>
          </cell>
          <cell r="Q440">
            <v>20</v>
          </cell>
          <cell r="R440">
            <v>3</v>
          </cell>
          <cell r="S440">
            <v>20</v>
          </cell>
          <cell r="T440">
            <v>1</v>
          </cell>
          <cell r="U440">
            <v>20</v>
          </cell>
          <cell r="V440">
            <v>20</v>
          </cell>
          <cell r="W440">
            <v>2</v>
          </cell>
          <cell r="X440">
            <v>1</v>
          </cell>
          <cell r="Y440">
            <v>3</v>
          </cell>
        </row>
        <row r="441">
          <cell r="A441" t="str">
            <v>01272</v>
          </cell>
          <cell r="B441" t="str">
            <v>R-31</v>
          </cell>
          <cell r="C441" t="str">
            <v>01272</v>
          </cell>
          <cell r="D441">
            <v>32</v>
          </cell>
          <cell r="E441" t="str">
            <v>REAL</v>
          </cell>
          <cell r="F441">
            <v>1</v>
          </cell>
          <cell r="G441">
            <v>3</v>
          </cell>
          <cell r="H441">
            <v>1</v>
          </cell>
          <cell r="I441">
            <v>5</v>
          </cell>
          <cell r="J441">
            <v>6</v>
          </cell>
          <cell r="K441">
            <v>1</v>
          </cell>
          <cell r="L441">
            <v>2</v>
          </cell>
          <cell r="M441">
            <v>1</v>
          </cell>
          <cell r="N441">
            <v>2</v>
          </cell>
          <cell r="O441">
            <v>32</v>
          </cell>
          <cell r="P441">
            <v>32</v>
          </cell>
          <cell r="Q441">
            <v>32</v>
          </cell>
          <cell r="R441">
            <v>5</v>
          </cell>
          <cell r="S441">
            <v>32</v>
          </cell>
          <cell r="T441">
            <v>2</v>
          </cell>
          <cell r="U441">
            <v>32</v>
          </cell>
          <cell r="V441">
            <v>32</v>
          </cell>
          <cell r="W441">
            <v>2</v>
          </cell>
          <cell r="X441">
            <v>2</v>
          </cell>
          <cell r="Y441">
            <v>5</v>
          </cell>
        </row>
        <row r="442">
          <cell r="A442" t="str">
            <v>01277</v>
          </cell>
          <cell r="B442" t="str">
            <v>R-31</v>
          </cell>
          <cell r="C442" t="str">
            <v>01277</v>
          </cell>
          <cell r="D442">
            <v>11</v>
          </cell>
          <cell r="E442" t="str">
            <v>REAL</v>
          </cell>
          <cell r="F442">
            <v>1</v>
          </cell>
          <cell r="G442">
            <v>1</v>
          </cell>
          <cell r="H442">
            <v>1</v>
          </cell>
          <cell r="I442">
            <v>2</v>
          </cell>
          <cell r="J442">
            <v>3</v>
          </cell>
          <cell r="K442">
            <v>1</v>
          </cell>
          <cell r="L442">
            <v>1</v>
          </cell>
          <cell r="M442">
            <v>1</v>
          </cell>
          <cell r="N442">
            <v>1</v>
          </cell>
          <cell r="O442">
            <v>11</v>
          </cell>
          <cell r="P442">
            <v>11</v>
          </cell>
          <cell r="Q442">
            <v>11</v>
          </cell>
          <cell r="R442">
            <v>2</v>
          </cell>
          <cell r="S442">
            <v>11</v>
          </cell>
          <cell r="T442">
            <v>1</v>
          </cell>
          <cell r="U442">
            <v>11</v>
          </cell>
          <cell r="V442">
            <v>11</v>
          </cell>
          <cell r="W442">
            <v>1</v>
          </cell>
          <cell r="X442">
            <v>1</v>
          </cell>
          <cell r="Y442">
            <v>2</v>
          </cell>
        </row>
        <row r="443">
          <cell r="A443" t="str">
            <v>01316</v>
          </cell>
          <cell r="B443" t="str">
            <v>R-31</v>
          </cell>
          <cell r="C443" t="str">
            <v>01316</v>
          </cell>
          <cell r="D443">
            <v>14</v>
          </cell>
          <cell r="E443" t="str">
            <v>REAL</v>
          </cell>
          <cell r="F443">
            <v>1</v>
          </cell>
          <cell r="G443">
            <v>1</v>
          </cell>
          <cell r="H443">
            <v>1</v>
          </cell>
          <cell r="I443">
            <v>3</v>
          </cell>
          <cell r="J443">
            <v>3</v>
          </cell>
          <cell r="K443">
            <v>1</v>
          </cell>
          <cell r="L443">
            <v>1</v>
          </cell>
          <cell r="M443">
            <v>1</v>
          </cell>
          <cell r="N443">
            <v>1</v>
          </cell>
          <cell r="O443">
            <v>14</v>
          </cell>
          <cell r="P443">
            <v>14</v>
          </cell>
          <cell r="Q443">
            <v>14</v>
          </cell>
          <cell r="R443">
            <v>2</v>
          </cell>
          <cell r="S443">
            <v>14</v>
          </cell>
          <cell r="T443">
            <v>1</v>
          </cell>
          <cell r="U443">
            <v>14</v>
          </cell>
          <cell r="V443">
            <v>14</v>
          </cell>
          <cell r="W443">
            <v>1</v>
          </cell>
          <cell r="X443">
            <v>1</v>
          </cell>
          <cell r="Y443">
            <v>3</v>
          </cell>
        </row>
        <row r="444">
          <cell r="A444" t="str">
            <v xml:space="preserve">TOTAL </v>
          </cell>
          <cell r="B444" t="str">
            <v>R-31</v>
          </cell>
          <cell r="C444">
            <v>0</v>
          </cell>
          <cell r="D444">
            <v>792</v>
          </cell>
          <cell r="E444">
            <v>0</v>
          </cell>
          <cell r="F444">
            <v>12</v>
          </cell>
          <cell r="G444">
            <v>58</v>
          </cell>
          <cell r="H444">
            <v>17</v>
          </cell>
          <cell r="I444">
            <v>126</v>
          </cell>
          <cell r="J444">
            <v>151</v>
          </cell>
          <cell r="K444">
            <v>23</v>
          </cell>
          <cell r="L444">
            <v>49</v>
          </cell>
          <cell r="M444">
            <v>17</v>
          </cell>
          <cell r="N444">
            <v>41</v>
          </cell>
          <cell r="O444">
            <v>792</v>
          </cell>
          <cell r="P444">
            <v>792</v>
          </cell>
          <cell r="Q444">
            <v>792</v>
          </cell>
          <cell r="R444">
            <v>105</v>
          </cell>
          <cell r="S444">
            <v>792</v>
          </cell>
          <cell r="T444">
            <v>32</v>
          </cell>
          <cell r="U444">
            <v>792</v>
          </cell>
          <cell r="V444">
            <v>792</v>
          </cell>
          <cell r="W444">
            <v>49</v>
          </cell>
          <cell r="X444">
            <v>38</v>
          </cell>
          <cell r="Y444">
            <v>119</v>
          </cell>
        </row>
        <row r="445">
          <cell r="A445">
            <v>0</v>
          </cell>
          <cell r="B445">
            <v>0</v>
          </cell>
          <cell r="C445">
            <v>0</v>
          </cell>
          <cell r="D445">
            <v>0</v>
          </cell>
          <cell r="E445">
            <v>0</v>
          </cell>
          <cell r="F445">
            <v>0</v>
          </cell>
          <cell r="G445">
            <v>0</v>
          </cell>
          <cell r="H445">
            <v>0</v>
          </cell>
          <cell r="I445">
            <v>0</v>
          </cell>
          <cell r="J445">
            <v>0</v>
          </cell>
          <cell r="K445">
            <v>0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</row>
        <row r="446">
          <cell r="A446">
            <v>0</v>
          </cell>
          <cell r="B446">
            <v>0</v>
          </cell>
          <cell r="C446">
            <v>0</v>
          </cell>
          <cell r="D446">
            <v>0</v>
          </cell>
          <cell r="E446">
            <v>0</v>
          </cell>
          <cell r="F446">
            <v>0</v>
          </cell>
          <cell r="G446">
            <v>0</v>
          </cell>
          <cell r="H446">
            <v>0</v>
          </cell>
          <cell r="I446">
            <v>0</v>
          </cell>
          <cell r="J446">
            <v>0</v>
          </cell>
          <cell r="K446">
            <v>0</v>
          </cell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</row>
        <row r="447">
          <cell r="A447">
            <v>0</v>
          </cell>
          <cell r="B447">
            <v>0</v>
          </cell>
          <cell r="C447">
            <v>0</v>
          </cell>
          <cell r="D447">
            <v>0</v>
          </cell>
          <cell r="E447">
            <v>0</v>
          </cell>
          <cell r="F447">
            <v>0</v>
          </cell>
          <cell r="G447">
            <v>0</v>
          </cell>
          <cell r="H447">
            <v>0</v>
          </cell>
          <cell r="I447">
            <v>0</v>
          </cell>
          <cell r="J447">
            <v>0</v>
          </cell>
          <cell r="K447">
            <v>0</v>
          </cell>
          <cell r="L447">
            <v>0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</row>
        <row r="448">
          <cell r="A448" t="str">
            <v>CODIGO CENTRO</v>
          </cell>
          <cell r="B448" t="str">
            <v>CODIGO LOTE</v>
          </cell>
          <cell r="C448" t="str">
            <v>CODIGO CENTRO</v>
          </cell>
          <cell r="D448" t="str">
            <v>TOTAL RACIONES</v>
          </cell>
          <cell r="E448" t="str">
            <v>MODALIDAD SERVICIO</v>
          </cell>
          <cell r="F448" t="str">
            <v xml:space="preserve">CANTIDAD DE CENTROS </v>
          </cell>
          <cell r="G448" t="str">
            <v>ACEITE VEGETAL</v>
          </cell>
          <cell r="H448" t="str">
            <v>AJÍES</v>
          </cell>
          <cell r="I448" t="str">
            <v>ATÚN ENLATADO EN ACEITE VEGETAL</v>
          </cell>
          <cell r="J448" t="str">
            <v>AVENA</v>
          </cell>
          <cell r="K448" t="str">
            <v xml:space="preserve">AZÚCAR CREMA </v>
          </cell>
          <cell r="L448" t="str">
            <v>BACALAO</v>
          </cell>
          <cell r="M448" t="str">
            <v>CANELA</v>
          </cell>
          <cell r="N448" t="str">
            <v xml:space="preserve">CEBOLLA </v>
          </cell>
          <cell r="O448" t="str">
            <v>GALLETA SALADA</v>
          </cell>
          <cell r="P448" t="str">
            <v>GUINEO MADURO</v>
          </cell>
          <cell r="Q448" t="str">
            <v xml:space="preserve">GUINEOS VERDES </v>
          </cell>
          <cell r="R448" t="str">
            <v xml:space="preserve">HARINA DE MAÍZ </v>
          </cell>
          <cell r="S448" t="str">
            <v>HUEVO</v>
          </cell>
          <cell r="T448" t="str">
            <v>MANTEQUILLA</v>
          </cell>
          <cell r="U448" t="str">
            <v>PAN</v>
          </cell>
          <cell r="V448" t="str">
            <v>PLÁTANO VERDE</v>
          </cell>
          <cell r="W448" t="str">
            <v>QUESO CHEDDAR</v>
          </cell>
          <cell r="X448" t="str">
            <v xml:space="preserve">SAL YODADA </v>
          </cell>
          <cell r="Y448" t="str">
            <v>TOMATE</v>
          </cell>
        </row>
        <row r="449">
          <cell r="A449" t="str">
            <v>02054</v>
          </cell>
          <cell r="B449" t="str">
            <v>R-32</v>
          </cell>
          <cell r="C449" t="str">
            <v>02054</v>
          </cell>
          <cell r="D449">
            <v>118</v>
          </cell>
          <cell r="E449" t="str">
            <v>REAL</v>
          </cell>
          <cell r="F449">
            <v>1</v>
          </cell>
          <cell r="G449">
            <v>8</v>
          </cell>
          <cell r="H449">
            <v>2</v>
          </cell>
          <cell r="I449">
            <v>18</v>
          </cell>
          <cell r="J449">
            <v>22</v>
          </cell>
          <cell r="K449">
            <v>3</v>
          </cell>
          <cell r="L449">
            <v>7</v>
          </cell>
          <cell r="M449">
            <v>2</v>
          </cell>
          <cell r="N449">
            <v>6</v>
          </cell>
          <cell r="O449">
            <v>118</v>
          </cell>
          <cell r="P449">
            <v>118</v>
          </cell>
          <cell r="Q449">
            <v>118</v>
          </cell>
          <cell r="R449">
            <v>15</v>
          </cell>
          <cell r="S449">
            <v>118</v>
          </cell>
          <cell r="T449">
            <v>4</v>
          </cell>
          <cell r="U449">
            <v>118</v>
          </cell>
          <cell r="V449">
            <v>118</v>
          </cell>
          <cell r="W449">
            <v>7</v>
          </cell>
          <cell r="X449">
            <v>5</v>
          </cell>
          <cell r="Y449">
            <v>17</v>
          </cell>
        </row>
        <row r="450">
          <cell r="A450" t="str">
            <v>02055</v>
          </cell>
          <cell r="B450" t="str">
            <v>R-32</v>
          </cell>
          <cell r="C450" t="str">
            <v>02055</v>
          </cell>
          <cell r="D450">
            <v>35</v>
          </cell>
          <cell r="E450" t="str">
            <v>REAL</v>
          </cell>
          <cell r="F450">
            <v>1</v>
          </cell>
          <cell r="G450">
            <v>3</v>
          </cell>
          <cell r="H450">
            <v>1</v>
          </cell>
          <cell r="I450">
            <v>6</v>
          </cell>
          <cell r="J450">
            <v>7</v>
          </cell>
          <cell r="K450">
            <v>1</v>
          </cell>
          <cell r="L450">
            <v>2</v>
          </cell>
          <cell r="M450">
            <v>1</v>
          </cell>
          <cell r="N450">
            <v>2</v>
          </cell>
          <cell r="O450">
            <v>35</v>
          </cell>
          <cell r="P450">
            <v>35</v>
          </cell>
          <cell r="Q450">
            <v>35</v>
          </cell>
          <cell r="R450">
            <v>5</v>
          </cell>
          <cell r="S450">
            <v>35</v>
          </cell>
          <cell r="T450">
            <v>2</v>
          </cell>
          <cell r="U450">
            <v>35</v>
          </cell>
          <cell r="V450">
            <v>35</v>
          </cell>
          <cell r="W450">
            <v>2</v>
          </cell>
          <cell r="X450">
            <v>2</v>
          </cell>
          <cell r="Y450">
            <v>6</v>
          </cell>
        </row>
        <row r="451">
          <cell r="A451" t="str">
            <v>02093</v>
          </cell>
          <cell r="B451" t="str">
            <v>R-32</v>
          </cell>
          <cell r="C451" t="str">
            <v>02093</v>
          </cell>
          <cell r="D451">
            <v>77</v>
          </cell>
          <cell r="E451" t="str">
            <v>REAL</v>
          </cell>
          <cell r="F451">
            <v>1</v>
          </cell>
          <cell r="G451">
            <v>6</v>
          </cell>
          <cell r="H451">
            <v>1</v>
          </cell>
          <cell r="I451">
            <v>12</v>
          </cell>
          <cell r="J451">
            <v>15</v>
          </cell>
          <cell r="K451">
            <v>2</v>
          </cell>
          <cell r="L451">
            <v>5</v>
          </cell>
          <cell r="M451">
            <v>1</v>
          </cell>
          <cell r="N451">
            <v>4</v>
          </cell>
          <cell r="O451">
            <v>77</v>
          </cell>
          <cell r="P451">
            <v>77</v>
          </cell>
          <cell r="Q451">
            <v>77</v>
          </cell>
          <cell r="R451">
            <v>10</v>
          </cell>
          <cell r="S451">
            <v>77</v>
          </cell>
          <cell r="T451">
            <v>3</v>
          </cell>
          <cell r="U451">
            <v>77</v>
          </cell>
          <cell r="V451">
            <v>77</v>
          </cell>
          <cell r="W451">
            <v>5</v>
          </cell>
          <cell r="X451">
            <v>4</v>
          </cell>
          <cell r="Y451">
            <v>12</v>
          </cell>
        </row>
        <row r="452">
          <cell r="A452" t="str">
            <v>02097</v>
          </cell>
          <cell r="B452" t="str">
            <v>R-32</v>
          </cell>
          <cell r="C452" t="str">
            <v>02097</v>
          </cell>
          <cell r="D452">
            <v>57</v>
          </cell>
          <cell r="E452" t="str">
            <v>REAL</v>
          </cell>
          <cell r="F452">
            <v>1</v>
          </cell>
          <cell r="G452">
            <v>4</v>
          </cell>
          <cell r="H452">
            <v>1</v>
          </cell>
          <cell r="I452">
            <v>9</v>
          </cell>
          <cell r="J452">
            <v>11</v>
          </cell>
          <cell r="K452">
            <v>2</v>
          </cell>
          <cell r="L452">
            <v>4</v>
          </cell>
          <cell r="M452">
            <v>1</v>
          </cell>
          <cell r="N452">
            <v>3</v>
          </cell>
          <cell r="O452">
            <v>57</v>
          </cell>
          <cell r="P452">
            <v>57</v>
          </cell>
          <cell r="Q452">
            <v>57</v>
          </cell>
          <cell r="R452">
            <v>8</v>
          </cell>
          <cell r="S452">
            <v>57</v>
          </cell>
          <cell r="T452">
            <v>2</v>
          </cell>
          <cell r="U452">
            <v>57</v>
          </cell>
          <cell r="V452">
            <v>57</v>
          </cell>
          <cell r="W452">
            <v>4</v>
          </cell>
          <cell r="X452">
            <v>3</v>
          </cell>
          <cell r="Y452">
            <v>9</v>
          </cell>
        </row>
        <row r="453">
          <cell r="A453" t="str">
            <v>02172</v>
          </cell>
          <cell r="B453" t="str">
            <v>R-32</v>
          </cell>
          <cell r="C453" t="str">
            <v>02172</v>
          </cell>
          <cell r="D453">
            <v>38</v>
          </cell>
          <cell r="E453" t="str">
            <v>REAL</v>
          </cell>
          <cell r="F453">
            <v>1</v>
          </cell>
          <cell r="G453">
            <v>3</v>
          </cell>
          <cell r="H453">
            <v>1</v>
          </cell>
          <cell r="I453">
            <v>6</v>
          </cell>
          <cell r="J453">
            <v>7</v>
          </cell>
          <cell r="K453">
            <v>1</v>
          </cell>
          <cell r="L453">
            <v>3</v>
          </cell>
          <cell r="M453">
            <v>1</v>
          </cell>
          <cell r="N453">
            <v>2</v>
          </cell>
          <cell r="O453">
            <v>38</v>
          </cell>
          <cell r="P453">
            <v>38</v>
          </cell>
          <cell r="Q453">
            <v>38</v>
          </cell>
          <cell r="R453">
            <v>5</v>
          </cell>
          <cell r="S453">
            <v>38</v>
          </cell>
          <cell r="T453">
            <v>2</v>
          </cell>
          <cell r="U453">
            <v>38</v>
          </cell>
          <cell r="V453">
            <v>38</v>
          </cell>
          <cell r="W453">
            <v>3</v>
          </cell>
          <cell r="X453">
            <v>2</v>
          </cell>
          <cell r="Y453">
            <v>6</v>
          </cell>
        </row>
        <row r="454">
          <cell r="A454" t="str">
            <v>02213</v>
          </cell>
          <cell r="B454" t="str">
            <v>R-32</v>
          </cell>
          <cell r="C454" t="str">
            <v>02213</v>
          </cell>
          <cell r="D454">
            <v>28</v>
          </cell>
          <cell r="E454" t="str">
            <v>REAL</v>
          </cell>
          <cell r="F454">
            <v>1</v>
          </cell>
          <cell r="G454">
            <v>2</v>
          </cell>
          <cell r="H454">
            <v>1</v>
          </cell>
          <cell r="I454">
            <v>5</v>
          </cell>
          <cell r="J454">
            <v>6</v>
          </cell>
          <cell r="K454">
            <v>1</v>
          </cell>
          <cell r="L454">
            <v>2</v>
          </cell>
          <cell r="M454">
            <v>1</v>
          </cell>
          <cell r="N454">
            <v>2</v>
          </cell>
          <cell r="O454">
            <v>28</v>
          </cell>
          <cell r="P454">
            <v>28</v>
          </cell>
          <cell r="Q454">
            <v>28</v>
          </cell>
          <cell r="R454">
            <v>4</v>
          </cell>
          <cell r="S454">
            <v>28</v>
          </cell>
          <cell r="T454">
            <v>1</v>
          </cell>
          <cell r="U454">
            <v>28</v>
          </cell>
          <cell r="V454">
            <v>28</v>
          </cell>
          <cell r="W454">
            <v>2</v>
          </cell>
          <cell r="X454">
            <v>2</v>
          </cell>
          <cell r="Y454">
            <v>5</v>
          </cell>
        </row>
        <row r="455">
          <cell r="A455" t="str">
            <v>02053</v>
          </cell>
          <cell r="B455" t="str">
            <v>R-32</v>
          </cell>
          <cell r="C455" t="str">
            <v>02053</v>
          </cell>
          <cell r="D455">
            <v>27</v>
          </cell>
          <cell r="E455" t="str">
            <v>REAL</v>
          </cell>
          <cell r="F455">
            <v>1</v>
          </cell>
          <cell r="G455">
            <v>2</v>
          </cell>
          <cell r="H455">
            <v>1</v>
          </cell>
          <cell r="I455">
            <v>5</v>
          </cell>
          <cell r="J455">
            <v>5</v>
          </cell>
          <cell r="K455">
            <v>1</v>
          </cell>
          <cell r="L455">
            <v>2</v>
          </cell>
          <cell r="M455">
            <v>1</v>
          </cell>
          <cell r="N455">
            <v>2</v>
          </cell>
          <cell r="O455">
            <v>27</v>
          </cell>
          <cell r="P455">
            <v>27</v>
          </cell>
          <cell r="Q455">
            <v>27</v>
          </cell>
          <cell r="R455">
            <v>4</v>
          </cell>
          <cell r="S455">
            <v>27</v>
          </cell>
          <cell r="T455">
            <v>1</v>
          </cell>
          <cell r="U455">
            <v>27</v>
          </cell>
          <cell r="V455">
            <v>27</v>
          </cell>
          <cell r="W455">
            <v>2</v>
          </cell>
          <cell r="X455">
            <v>2</v>
          </cell>
          <cell r="Y455">
            <v>4</v>
          </cell>
        </row>
        <row r="456">
          <cell r="A456" t="str">
            <v>02161</v>
          </cell>
          <cell r="B456" t="str">
            <v>R-32</v>
          </cell>
          <cell r="C456" t="str">
            <v>02161</v>
          </cell>
          <cell r="D456">
            <v>23</v>
          </cell>
          <cell r="E456" t="str">
            <v>REAL</v>
          </cell>
          <cell r="F456">
            <v>1</v>
          </cell>
          <cell r="G456">
            <v>2</v>
          </cell>
          <cell r="H456">
            <v>1</v>
          </cell>
          <cell r="I456">
            <v>4</v>
          </cell>
          <cell r="J456">
            <v>5</v>
          </cell>
          <cell r="K456">
            <v>1</v>
          </cell>
          <cell r="L456">
            <v>2</v>
          </cell>
          <cell r="M456">
            <v>1</v>
          </cell>
          <cell r="N456">
            <v>2</v>
          </cell>
          <cell r="O456">
            <v>23</v>
          </cell>
          <cell r="P456">
            <v>23</v>
          </cell>
          <cell r="Q456">
            <v>23</v>
          </cell>
          <cell r="R456">
            <v>3</v>
          </cell>
          <cell r="S456">
            <v>23</v>
          </cell>
          <cell r="T456">
            <v>1</v>
          </cell>
          <cell r="U456">
            <v>23</v>
          </cell>
          <cell r="V456">
            <v>23</v>
          </cell>
          <cell r="W456">
            <v>2</v>
          </cell>
          <cell r="X456">
            <v>1</v>
          </cell>
          <cell r="Y456">
            <v>4</v>
          </cell>
        </row>
        <row r="457">
          <cell r="A457" t="str">
            <v>02076</v>
          </cell>
          <cell r="B457" t="str">
            <v>R-32</v>
          </cell>
          <cell r="C457" t="str">
            <v>02076</v>
          </cell>
          <cell r="D457">
            <v>51</v>
          </cell>
          <cell r="E457" t="str">
            <v>REAL</v>
          </cell>
          <cell r="F457">
            <v>1</v>
          </cell>
          <cell r="G457">
            <v>4</v>
          </cell>
          <cell r="H457">
            <v>1</v>
          </cell>
          <cell r="I457">
            <v>8</v>
          </cell>
          <cell r="J457">
            <v>10</v>
          </cell>
          <cell r="K457">
            <v>2</v>
          </cell>
          <cell r="L457">
            <v>3</v>
          </cell>
          <cell r="M457">
            <v>1</v>
          </cell>
          <cell r="N457">
            <v>3</v>
          </cell>
          <cell r="O457">
            <v>51</v>
          </cell>
          <cell r="P457">
            <v>51</v>
          </cell>
          <cell r="Q457">
            <v>51</v>
          </cell>
          <cell r="R457">
            <v>7</v>
          </cell>
          <cell r="S457">
            <v>51</v>
          </cell>
          <cell r="T457">
            <v>2</v>
          </cell>
          <cell r="U457">
            <v>51</v>
          </cell>
          <cell r="V457">
            <v>51</v>
          </cell>
          <cell r="W457">
            <v>3</v>
          </cell>
          <cell r="X457">
            <v>2</v>
          </cell>
          <cell r="Y457">
            <v>8</v>
          </cell>
        </row>
        <row r="458">
          <cell r="A458" t="str">
            <v>09958</v>
          </cell>
          <cell r="B458" t="str">
            <v>R-32</v>
          </cell>
          <cell r="C458" t="str">
            <v>09958</v>
          </cell>
          <cell r="D458">
            <v>69</v>
          </cell>
          <cell r="E458" t="str">
            <v>REAL</v>
          </cell>
          <cell r="F458">
            <v>1</v>
          </cell>
          <cell r="G458">
            <v>5</v>
          </cell>
          <cell r="H458">
            <v>1</v>
          </cell>
          <cell r="I458">
            <v>11</v>
          </cell>
          <cell r="J458">
            <v>13</v>
          </cell>
          <cell r="K458">
            <v>2</v>
          </cell>
          <cell r="L458">
            <v>4</v>
          </cell>
          <cell r="M458">
            <v>1</v>
          </cell>
          <cell r="N458">
            <v>4</v>
          </cell>
          <cell r="O458">
            <v>69</v>
          </cell>
          <cell r="P458">
            <v>69</v>
          </cell>
          <cell r="Q458">
            <v>69</v>
          </cell>
          <cell r="R458">
            <v>9</v>
          </cell>
          <cell r="S458">
            <v>69</v>
          </cell>
          <cell r="T458">
            <v>3</v>
          </cell>
          <cell r="U458">
            <v>69</v>
          </cell>
          <cell r="V458">
            <v>69</v>
          </cell>
          <cell r="W458">
            <v>4</v>
          </cell>
          <cell r="X458">
            <v>3</v>
          </cell>
          <cell r="Y458">
            <v>10</v>
          </cell>
        </row>
        <row r="459">
          <cell r="A459" t="str">
            <v>02096</v>
          </cell>
          <cell r="B459" t="str">
            <v>R-32</v>
          </cell>
          <cell r="C459" t="str">
            <v>02096</v>
          </cell>
          <cell r="D459">
            <v>15</v>
          </cell>
          <cell r="E459" t="str">
            <v>REAL</v>
          </cell>
          <cell r="F459">
            <v>1</v>
          </cell>
          <cell r="G459">
            <v>1</v>
          </cell>
          <cell r="H459">
            <v>1</v>
          </cell>
          <cell r="I459">
            <v>3</v>
          </cell>
          <cell r="J459">
            <v>3</v>
          </cell>
          <cell r="K459">
            <v>1</v>
          </cell>
          <cell r="L459">
            <v>1</v>
          </cell>
          <cell r="M459">
            <v>1</v>
          </cell>
          <cell r="N459">
            <v>1</v>
          </cell>
          <cell r="O459">
            <v>15</v>
          </cell>
          <cell r="P459">
            <v>15</v>
          </cell>
          <cell r="Q459">
            <v>15</v>
          </cell>
          <cell r="R459">
            <v>2</v>
          </cell>
          <cell r="S459">
            <v>15</v>
          </cell>
          <cell r="T459">
            <v>1</v>
          </cell>
          <cell r="U459">
            <v>15</v>
          </cell>
          <cell r="V459">
            <v>15</v>
          </cell>
          <cell r="W459">
            <v>1</v>
          </cell>
          <cell r="X459">
            <v>1</v>
          </cell>
          <cell r="Y459">
            <v>3</v>
          </cell>
        </row>
        <row r="460">
          <cell r="A460" t="str">
            <v>02212</v>
          </cell>
          <cell r="B460" t="str">
            <v>R-32</v>
          </cell>
          <cell r="C460" t="str">
            <v>02212</v>
          </cell>
          <cell r="D460">
            <v>14</v>
          </cell>
          <cell r="E460" t="str">
            <v>REAL</v>
          </cell>
          <cell r="F460">
            <v>1</v>
          </cell>
          <cell r="G460">
            <v>1</v>
          </cell>
          <cell r="H460">
            <v>1</v>
          </cell>
          <cell r="I460">
            <v>3</v>
          </cell>
          <cell r="J460">
            <v>3</v>
          </cell>
          <cell r="K460">
            <v>1</v>
          </cell>
          <cell r="L460">
            <v>1</v>
          </cell>
          <cell r="M460">
            <v>1</v>
          </cell>
          <cell r="N460">
            <v>1</v>
          </cell>
          <cell r="O460">
            <v>14</v>
          </cell>
          <cell r="P460">
            <v>14</v>
          </cell>
          <cell r="Q460">
            <v>14</v>
          </cell>
          <cell r="R460">
            <v>2</v>
          </cell>
          <cell r="S460">
            <v>14</v>
          </cell>
          <cell r="T460">
            <v>1</v>
          </cell>
          <cell r="U460">
            <v>14</v>
          </cell>
          <cell r="V460">
            <v>14</v>
          </cell>
          <cell r="W460">
            <v>1</v>
          </cell>
          <cell r="X460">
            <v>1</v>
          </cell>
          <cell r="Y460">
            <v>3</v>
          </cell>
        </row>
        <row r="461">
          <cell r="A461" t="str">
            <v xml:space="preserve">TOTAL </v>
          </cell>
          <cell r="B461" t="str">
            <v>R-32</v>
          </cell>
          <cell r="C461">
            <v>0</v>
          </cell>
          <cell r="D461">
            <v>552</v>
          </cell>
          <cell r="E461">
            <v>0</v>
          </cell>
          <cell r="F461">
            <v>12</v>
          </cell>
          <cell r="G461">
            <v>41</v>
          </cell>
          <cell r="H461">
            <v>13</v>
          </cell>
          <cell r="I461">
            <v>90</v>
          </cell>
          <cell r="J461">
            <v>107</v>
          </cell>
          <cell r="K461">
            <v>18</v>
          </cell>
          <cell r="L461">
            <v>36</v>
          </cell>
          <cell r="M461">
            <v>13</v>
          </cell>
          <cell r="N461">
            <v>32</v>
          </cell>
          <cell r="O461">
            <v>552</v>
          </cell>
          <cell r="P461">
            <v>552</v>
          </cell>
          <cell r="Q461">
            <v>552</v>
          </cell>
          <cell r="R461">
            <v>74</v>
          </cell>
          <cell r="S461">
            <v>552</v>
          </cell>
          <cell r="T461">
            <v>23</v>
          </cell>
          <cell r="U461">
            <v>552</v>
          </cell>
          <cell r="V461">
            <v>552</v>
          </cell>
          <cell r="W461">
            <v>36</v>
          </cell>
          <cell r="X461">
            <v>28</v>
          </cell>
          <cell r="Y461">
            <v>87</v>
          </cell>
        </row>
        <row r="462">
          <cell r="A462">
            <v>0</v>
          </cell>
          <cell r="B462">
            <v>0</v>
          </cell>
          <cell r="C462">
            <v>0</v>
          </cell>
          <cell r="D462">
            <v>0</v>
          </cell>
          <cell r="E462">
            <v>0</v>
          </cell>
          <cell r="F462">
            <v>0</v>
          </cell>
          <cell r="G462">
            <v>0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0</v>
          </cell>
          <cell r="T462">
            <v>0</v>
          </cell>
          <cell r="U462">
            <v>0</v>
          </cell>
          <cell r="V462">
            <v>0</v>
          </cell>
          <cell r="W462">
            <v>0</v>
          </cell>
          <cell r="X462">
            <v>0</v>
          </cell>
          <cell r="Y462">
            <v>0</v>
          </cell>
        </row>
        <row r="463">
          <cell r="A463">
            <v>0</v>
          </cell>
          <cell r="B463">
            <v>0</v>
          </cell>
          <cell r="C463">
            <v>0</v>
          </cell>
          <cell r="D463">
            <v>0</v>
          </cell>
          <cell r="E463">
            <v>0</v>
          </cell>
          <cell r="F463">
            <v>0</v>
          </cell>
          <cell r="G463">
            <v>0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0</v>
          </cell>
          <cell r="T463">
            <v>0</v>
          </cell>
          <cell r="U463">
            <v>0</v>
          </cell>
          <cell r="V463">
            <v>0</v>
          </cell>
          <cell r="W463">
            <v>0</v>
          </cell>
          <cell r="X463">
            <v>0</v>
          </cell>
          <cell r="Y463">
            <v>0</v>
          </cell>
        </row>
        <row r="464">
          <cell r="A464" t="str">
            <v>CODIGO CENTRO</v>
          </cell>
          <cell r="B464" t="str">
            <v>CODIGO LOTE</v>
          </cell>
          <cell r="C464" t="str">
            <v>CODIGO CENTRO</v>
          </cell>
          <cell r="D464" t="str">
            <v>TOTAL RACIONES</v>
          </cell>
          <cell r="E464" t="str">
            <v>MODALIDAD SERVICIO</v>
          </cell>
          <cell r="F464" t="str">
            <v xml:space="preserve">CANTIDAD DE CENTROS </v>
          </cell>
          <cell r="G464" t="str">
            <v>ACEITE VEGETAL</v>
          </cell>
          <cell r="H464" t="str">
            <v>AJÍES</v>
          </cell>
          <cell r="I464" t="str">
            <v>ATÚN ENLATADO EN ACEITE VEGETAL</v>
          </cell>
          <cell r="J464" t="str">
            <v>AVENA</v>
          </cell>
          <cell r="K464" t="str">
            <v xml:space="preserve">AZÚCAR CREMA </v>
          </cell>
          <cell r="L464" t="str">
            <v>BACALAO</v>
          </cell>
          <cell r="M464" t="str">
            <v>CANELA</v>
          </cell>
          <cell r="N464" t="str">
            <v xml:space="preserve">CEBOLLA </v>
          </cell>
          <cell r="O464" t="str">
            <v>GALLETA SALADA</v>
          </cell>
          <cell r="P464" t="str">
            <v>GUINEO MADURO</v>
          </cell>
          <cell r="Q464" t="str">
            <v xml:space="preserve">GUINEOS VERDES </v>
          </cell>
          <cell r="R464" t="str">
            <v xml:space="preserve">HARINA DE MAÍZ </v>
          </cell>
          <cell r="S464" t="str">
            <v>HUEVO</v>
          </cell>
          <cell r="T464" t="str">
            <v>MANTEQUILLA</v>
          </cell>
          <cell r="U464" t="str">
            <v>PAN</v>
          </cell>
          <cell r="V464" t="str">
            <v>PLÁTANO VERDE</v>
          </cell>
          <cell r="W464" t="str">
            <v>QUESO CHEDDAR</v>
          </cell>
          <cell r="X464" t="str">
            <v xml:space="preserve">SAL YODADA </v>
          </cell>
          <cell r="Y464" t="str">
            <v>TOMATE</v>
          </cell>
        </row>
        <row r="465">
          <cell r="A465" t="str">
            <v>02921</v>
          </cell>
          <cell r="B465" t="str">
            <v>R-33</v>
          </cell>
          <cell r="C465" t="str">
            <v>02921</v>
          </cell>
          <cell r="D465">
            <v>104</v>
          </cell>
          <cell r="E465" t="str">
            <v>REAL</v>
          </cell>
          <cell r="F465">
            <v>1</v>
          </cell>
          <cell r="G465">
            <v>7</v>
          </cell>
          <cell r="H465">
            <v>2</v>
          </cell>
          <cell r="I465">
            <v>16</v>
          </cell>
          <cell r="J465">
            <v>20</v>
          </cell>
          <cell r="K465">
            <v>3</v>
          </cell>
          <cell r="L465">
            <v>6</v>
          </cell>
          <cell r="M465">
            <v>2</v>
          </cell>
          <cell r="N465">
            <v>5</v>
          </cell>
          <cell r="O465">
            <v>104</v>
          </cell>
          <cell r="P465">
            <v>104</v>
          </cell>
          <cell r="Q465">
            <v>104</v>
          </cell>
          <cell r="R465">
            <v>14</v>
          </cell>
          <cell r="S465">
            <v>104</v>
          </cell>
          <cell r="T465">
            <v>4</v>
          </cell>
          <cell r="U465">
            <v>104</v>
          </cell>
          <cell r="V465">
            <v>104</v>
          </cell>
          <cell r="W465">
            <v>6</v>
          </cell>
          <cell r="X465">
            <v>5</v>
          </cell>
          <cell r="Y465">
            <v>15</v>
          </cell>
        </row>
        <row r="466">
          <cell r="A466" t="str">
            <v>02922</v>
          </cell>
          <cell r="B466" t="str">
            <v>R-33</v>
          </cell>
          <cell r="C466" t="str">
            <v>02922</v>
          </cell>
          <cell r="D466">
            <v>60</v>
          </cell>
          <cell r="E466" t="str">
            <v>REAL</v>
          </cell>
          <cell r="F466">
            <v>1</v>
          </cell>
          <cell r="G466">
            <v>4</v>
          </cell>
          <cell r="H466">
            <v>1</v>
          </cell>
          <cell r="I466">
            <v>10</v>
          </cell>
          <cell r="J466">
            <v>11</v>
          </cell>
          <cell r="K466">
            <v>2</v>
          </cell>
          <cell r="L466">
            <v>4</v>
          </cell>
          <cell r="M466">
            <v>1</v>
          </cell>
          <cell r="N466">
            <v>3</v>
          </cell>
          <cell r="O466">
            <v>60</v>
          </cell>
          <cell r="P466">
            <v>60</v>
          </cell>
          <cell r="Q466">
            <v>60</v>
          </cell>
          <cell r="R466">
            <v>8</v>
          </cell>
          <cell r="S466">
            <v>60</v>
          </cell>
          <cell r="T466">
            <v>2</v>
          </cell>
          <cell r="U466">
            <v>60</v>
          </cell>
          <cell r="V466">
            <v>60</v>
          </cell>
          <cell r="W466">
            <v>4</v>
          </cell>
          <cell r="X466">
            <v>3</v>
          </cell>
          <cell r="Y466">
            <v>9</v>
          </cell>
        </row>
        <row r="467">
          <cell r="A467" t="str">
            <v>02915</v>
          </cell>
          <cell r="B467" t="str">
            <v>R-33</v>
          </cell>
          <cell r="C467" t="str">
            <v>02915</v>
          </cell>
          <cell r="D467">
            <v>38</v>
          </cell>
          <cell r="E467" t="str">
            <v>REAL</v>
          </cell>
          <cell r="F467">
            <v>1</v>
          </cell>
          <cell r="G467">
            <v>3</v>
          </cell>
          <cell r="H467">
            <v>1</v>
          </cell>
          <cell r="I467">
            <v>6</v>
          </cell>
          <cell r="J467">
            <v>7</v>
          </cell>
          <cell r="K467">
            <v>1</v>
          </cell>
          <cell r="L467">
            <v>3</v>
          </cell>
          <cell r="M467">
            <v>1</v>
          </cell>
          <cell r="N467">
            <v>2</v>
          </cell>
          <cell r="O467">
            <v>38</v>
          </cell>
          <cell r="P467">
            <v>38</v>
          </cell>
          <cell r="Q467">
            <v>38</v>
          </cell>
          <cell r="R467">
            <v>5</v>
          </cell>
          <cell r="S467">
            <v>38</v>
          </cell>
          <cell r="T467">
            <v>2</v>
          </cell>
          <cell r="U467">
            <v>38</v>
          </cell>
          <cell r="V467">
            <v>38</v>
          </cell>
          <cell r="W467">
            <v>3</v>
          </cell>
          <cell r="X467">
            <v>2</v>
          </cell>
          <cell r="Y467">
            <v>6</v>
          </cell>
        </row>
        <row r="468">
          <cell r="A468" t="str">
            <v>02899</v>
          </cell>
          <cell r="B468" t="str">
            <v>R-33</v>
          </cell>
          <cell r="C468" t="str">
            <v>02899</v>
          </cell>
          <cell r="D468">
            <v>25</v>
          </cell>
          <cell r="E468" t="str">
            <v>REAL</v>
          </cell>
          <cell r="F468">
            <v>1</v>
          </cell>
          <cell r="G468">
            <v>2</v>
          </cell>
          <cell r="H468">
            <v>1</v>
          </cell>
          <cell r="I468">
            <v>4</v>
          </cell>
          <cell r="J468">
            <v>5</v>
          </cell>
          <cell r="K468">
            <v>1</v>
          </cell>
          <cell r="L468">
            <v>2</v>
          </cell>
          <cell r="M468">
            <v>1</v>
          </cell>
          <cell r="N468">
            <v>2</v>
          </cell>
          <cell r="O468">
            <v>25</v>
          </cell>
          <cell r="P468">
            <v>25</v>
          </cell>
          <cell r="Q468">
            <v>25</v>
          </cell>
          <cell r="R468">
            <v>4</v>
          </cell>
          <cell r="S468">
            <v>25</v>
          </cell>
          <cell r="T468">
            <v>1</v>
          </cell>
          <cell r="U468">
            <v>25</v>
          </cell>
          <cell r="V468">
            <v>25</v>
          </cell>
          <cell r="W468">
            <v>2</v>
          </cell>
          <cell r="X468">
            <v>1</v>
          </cell>
          <cell r="Y468">
            <v>4</v>
          </cell>
        </row>
        <row r="469">
          <cell r="A469" t="str">
            <v>02898</v>
          </cell>
          <cell r="B469" t="str">
            <v>R-33</v>
          </cell>
          <cell r="C469" t="str">
            <v>02898</v>
          </cell>
          <cell r="D469">
            <v>22</v>
          </cell>
          <cell r="E469" t="str">
            <v>REAL</v>
          </cell>
          <cell r="F469">
            <v>1</v>
          </cell>
          <cell r="G469">
            <v>2</v>
          </cell>
          <cell r="H469">
            <v>1</v>
          </cell>
          <cell r="I469">
            <v>4</v>
          </cell>
          <cell r="J469">
            <v>5</v>
          </cell>
          <cell r="K469">
            <v>1</v>
          </cell>
          <cell r="L469">
            <v>2</v>
          </cell>
          <cell r="M469">
            <v>1</v>
          </cell>
          <cell r="N469">
            <v>1</v>
          </cell>
          <cell r="O469">
            <v>22</v>
          </cell>
          <cell r="P469">
            <v>22</v>
          </cell>
          <cell r="Q469">
            <v>22</v>
          </cell>
          <cell r="R469">
            <v>3</v>
          </cell>
          <cell r="S469">
            <v>22</v>
          </cell>
          <cell r="T469">
            <v>1</v>
          </cell>
          <cell r="U469">
            <v>22</v>
          </cell>
          <cell r="V469">
            <v>22</v>
          </cell>
          <cell r="W469">
            <v>2</v>
          </cell>
          <cell r="X469">
            <v>1</v>
          </cell>
          <cell r="Y469">
            <v>4</v>
          </cell>
        </row>
        <row r="470">
          <cell r="A470" t="str">
            <v>02906</v>
          </cell>
          <cell r="B470" t="str">
            <v>R-33</v>
          </cell>
          <cell r="C470" t="str">
            <v>02906</v>
          </cell>
          <cell r="D470">
            <v>33</v>
          </cell>
          <cell r="E470" t="str">
            <v>REAL</v>
          </cell>
          <cell r="F470">
            <v>1</v>
          </cell>
          <cell r="G470">
            <v>3</v>
          </cell>
          <cell r="H470">
            <v>1</v>
          </cell>
          <cell r="I470">
            <v>5</v>
          </cell>
          <cell r="J470">
            <v>7</v>
          </cell>
          <cell r="K470">
            <v>1</v>
          </cell>
          <cell r="L470">
            <v>2</v>
          </cell>
          <cell r="M470">
            <v>1</v>
          </cell>
          <cell r="N470">
            <v>2</v>
          </cell>
          <cell r="O470">
            <v>33</v>
          </cell>
          <cell r="P470">
            <v>33</v>
          </cell>
          <cell r="Q470">
            <v>33</v>
          </cell>
          <cell r="R470">
            <v>5</v>
          </cell>
          <cell r="S470">
            <v>33</v>
          </cell>
          <cell r="T470">
            <v>2</v>
          </cell>
          <cell r="U470">
            <v>33</v>
          </cell>
          <cell r="V470">
            <v>33</v>
          </cell>
          <cell r="W470">
            <v>2</v>
          </cell>
          <cell r="X470">
            <v>2</v>
          </cell>
          <cell r="Y470">
            <v>5</v>
          </cell>
        </row>
        <row r="471">
          <cell r="A471" t="str">
            <v>02944</v>
          </cell>
          <cell r="B471" t="str">
            <v>R-33</v>
          </cell>
          <cell r="C471" t="str">
            <v>02944</v>
          </cell>
          <cell r="D471">
            <v>34</v>
          </cell>
          <cell r="E471" t="str">
            <v>REAL</v>
          </cell>
          <cell r="F471">
            <v>1</v>
          </cell>
          <cell r="G471">
            <v>3</v>
          </cell>
          <cell r="H471">
            <v>1</v>
          </cell>
          <cell r="I471">
            <v>6</v>
          </cell>
          <cell r="J471">
            <v>7</v>
          </cell>
          <cell r="K471">
            <v>1</v>
          </cell>
          <cell r="L471">
            <v>2</v>
          </cell>
          <cell r="M471">
            <v>1</v>
          </cell>
          <cell r="N471">
            <v>2</v>
          </cell>
          <cell r="O471">
            <v>34</v>
          </cell>
          <cell r="P471">
            <v>34</v>
          </cell>
          <cell r="Q471">
            <v>34</v>
          </cell>
          <cell r="R471">
            <v>5</v>
          </cell>
          <cell r="S471">
            <v>34</v>
          </cell>
          <cell r="T471">
            <v>2</v>
          </cell>
          <cell r="U471">
            <v>34</v>
          </cell>
          <cell r="V471">
            <v>34</v>
          </cell>
          <cell r="W471">
            <v>2</v>
          </cell>
          <cell r="X471">
            <v>2</v>
          </cell>
          <cell r="Y471">
            <v>5</v>
          </cell>
        </row>
        <row r="472">
          <cell r="A472" t="str">
            <v>02897</v>
          </cell>
          <cell r="B472" t="str">
            <v>R-33</v>
          </cell>
          <cell r="C472" t="str">
            <v>02897</v>
          </cell>
          <cell r="D472">
            <v>21</v>
          </cell>
          <cell r="E472" t="str">
            <v>REAL</v>
          </cell>
          <cell r="F472">
            <v>1</v>
          </cell>
          <cell r="G472">
            <v>2</v>
          </cell>
          <cell r="H472">
            <v>1</v>
          </cell>
          <cell r="I472">
            <v>4</v>
          </cell>
          <cell r="J472">
            <v>4</v>
          </cell>
          <cell r="K472">
            <v>1</v>
          </cell>
          <cell r="L472">
            <v>2</v>
          </cell>
          <cell r="M472">
            <v>1</v>
          </cell>
          <cell r="N472">
            <v>1</v>
          </cell>
          <cell r="O472">
            <v>21</v>
          </cell>
          <cell r="P472">
            <v>21</v>
          </cell>
          <cell r="Q472">
            <v>21</v>
          </cell>
          <cell r="R472">
            <v>3</v>
          </cell>
          <cell r="S472">
            <v>21</v>
          </cell>
          <cell r="T472">
            <v>1</v>
          </cell>
          <cell r="U472">
            <v>21</v>
          </cell>
          <cell r="V472">
            <v>21</v>
          </cell>
          <cell r="W472">
            <v>2</v>
          </cell>
          <cell r="X472">
            <v>1</v>
          </cell>
          <cell r="Y472">
            <v>4</v>
          </cell>
        </row>
        <row r="473">
          <cell r="A473" t="str">
            <v>02919</v>
          </cell>
          <cell r="B473" t="str">
            <v>R-33</v>
          </cell>
          <cell r="C473" t="str">
            <v>02919</v>
          </cell>
          <cell r="D473">
            <v>14</v>
          </cell>
          <cell r="E473" t="str">
            <v>REAL</v>
          </cell>
          <cell r="F473">
            <v>1</v>
          </cell>
          <cell r="G473">
            <v>1</v>
          </cell>
          <cell r="H473">
            <v>1</v>
          </cell>
          <cell r="I473">
            <v>3</v>
          </cell>
          <cell r="J473">
            <v>3</v>
          </cell>
          <cell r="K473">
            <v>1</v>
          </cell>
          <cell r="L473">
            <v>1</v>
          </cell>
          <cell r="M473">
            <v>1</v>
          </cell>
          <cell r="N473">
            <v>1</v>
          </cell>
          <cell r="O473">
            <v>14</v>
          </cell>
          <cell r="P473">
            <v>14</v>
          </cell>
          <cell r="Q473">
            <v>14</v>
          </cell>
          <cell r="R473">
            <v>2</v>
          </cell>
          <cell r="S473">
            <v>14</v>
          </cell>
          <cell r="T473">
            <v>1</v>
          </cell>
          <cell r="U473">
            <v>14</v>
          </cell>
          <cell r="V473">
            <v>14</v>
          </cell>
          <cell r="W473">
            <v>1</v>
          </cell>
          <cell r="X473">
            <v>1</v>
          </cell>
          <cell r="Y473">
            <v>3</v>
          </cell>
        </row>
        <row r="474">
          <cell r="A474" t="str">
            <v>02930</v>
          </cell>
          <cell r="B474" t="str">
            <v>R-33</v>
          </cell>
          <cell r="C474" t="str">
            <v>02930</v>
          </cell>
          <cell r="D474">
            <v>19</v>
          </cell>
          <cell r="E474" t="str">
            <v>REAL</v>
          </cell>
          <cell r="F474">
            <v>1</v>
          </cell>
          <cell r="G474">
            <v>2</v>
          </cell>
          <cell r="H474">
            <v>1</v>
          </cell>
          <cell r="I474">
            <v>3</v>
          </cell>
          <cell r="J474">
            <v>4</v>
          </cell>
          <cell r="K474">
            <v>1</v>
          </cell>
          <cell r="L474">
            <v>2</v>
          </cell>
          <cell r="M474">
            <v>1</v>
          </cell>
          <cell r="N474">
            <v>1</v>
          </cell>
          <cell r="O474">
            <v>19</v>
          </cell>
          <cell r="P474">
            <v>19</v>
          </cell>
          <cell r="Q474">
            <v>19</v>
          </cell>
          <cell r="R474">
            <v>3</v>
          </cell>
          <cell r="S474">
            <v>19</v>
          </cell>
          <cell r="T474">
            <v>1</v>
          </cell>
          <cell r="U474">
            <v>19</v>
          </cell>
          <cell r="V474">
            <v>19</v>
          </cell>
          <cell r="W474">
            <v>2</v>
          </cell>
          <cell r="X474">
            <v>1</v>
          </cell>
          <cell r="Y474">
            <v>3</v>
          </cell>
        </row>
        <row r="475">
          <cell r="A475" t="str">
            <v>02904</v>
          </cell>
          <cell r="B475" t="str">
            <v>R-33</v>
          </cell>
          <cell r="C475" t="str">
            <v>02904</v>
          </cell>
          <cell r="D475">
            <v>102</v>
          </cell>
          <cell r="E475" t="str">
            <v>REAL</v>
          </cell>
          <cell r="F475">
            <v>1</v>
          </cell>
          <cell r="G475">
            <v>7</v>
          </cell>
          <cell r="H475">
            <v>2</v>
          </cell>
          <cell r="I475">
            <v>16</v>
          </cell>
          <cell r="J475">
            <v>19</v>
          </cell>
          <cell r="K475">
            <v>3</v>
          </cell>
          <cell r="L475">
            <v>6</v>
          </cell>
          <cell r="M475">
            <v>2</v>
          </cell>
          <cell r="N475">
            <v>5</v>
          </cell>
          <cell r="O475">
            <v>102</v>
          </cell>
          <cell r="P475">
            <v>102</v>
          </cell>
          <cell r="Q475">
            <v>102</v>
          </cell>
          <cell r="R475">
            <v>13</v>
          </cell>
          <cell r="S475">
            <v>102</v>
          </cell>
          <cell r="T475">
            <v>4</v>
          </cell>
          <cell r="U475">
            <v>102</v>
          </cell>
          <cell r="V475">
            <v>102</v>
          </cell>
          <cell r="W475">
            <v>6</v>
          </cell>
          <cell r="X475">
            <v>4</v>
          </cell>
          <cell r="Y475">
            <v>15</v>
          </cell>
        </row>
        <row r="476">
          <cell r="A476" t="str">
            <v>02936</v>
          </cell>
          <cell r="B476" t="str">
            <v>R-33</v>
          </cell>
          <cell r="C476" t="str">
            <v>02936</v>
          </cell>
          <cell r="D476">
            <v>100</v>
          </cell>
          <cell r="E476" t="str">
            <v>REAL</v>
          </cell>
          <cell r="F476">
            <v>1</v>
          </cell>
          <cell r="G476">
            <v>7</v>
          </cell>
          <cell r="H476">
            <v>2</v>
          </cell>
          <cell r="I476">
            <v>16</v>
          </cell>
          <cell r="J476">
            <v>19</v>
          </cell>
          <cell r="K476">
            <v>3</v>
          </cell>
          <cell r="L476">
            <v>6</v>
          </cell>
          <cell r="M476">
            <v>2</v>
          </cell>
          <cell r="N476">
            <v>5</v>
          </cell>
          <cell r="O476">
            <v>100</v>
          </cell>
          <cell r="P476">
            <v>100</v>
          </cell>
          <cell r="Q476">
            <v>100</v>
          </cell>
          <cell r="R476">
            <v>13</v>
          </cell>
          <cell r="S476">
            <v>100</v>
          </cell>
          <cell r="T476">
            <v>4</v>
          </cell>
          <cell r="U476">
            <v>100</v>
          </cell>
          <cell r="V476">
            <v>100</v>
          </cell>
          <cell r="W476">
            <v>6</v>
          </cell>
          <cell r="X476">
            <v>4</v>
          </cell>
          <cell r="Y476">
            <v>15</v>
          </cell>
        </row>
        <row r="477">
          <cell r="A477" t="str">
            <v>02937</v>
          </cell>
          <cell r="B477" t="str">
            <v>R-33</v>
          </cell>
          <cell r="C477" t="str">
            <v>02937</v>
          </cell>
          <cell r="D477">
            <v>74</v>
          </cell>
          <cell r="E477" t="str">
            <v>REAL</v>
          </cell>
          <cell r="F477">
            <v>1</v>
          </cell>
          <cell r="G477">
            <v>5</v>
          </cell>
          <cell r="H477">
            <v>1</v>
          </cell>
          <cell r="I477">
            <v>12</v>
          </cell>
          <cell r="J477">
            <v>14</v>
          </cell>
          <cell r="K477">
            <v>2</v>
          </cell>
          <cell r="L477">
            <v>5</v>
          </cell>
          <cell r="M477">
            <v>1</v>
          </cell>
          <cell r="N477">
            <v>4</v>
          </cell>
          <cell r="O477">
            <v>74</v>
          </cell>
          <cell r="P477">
            <v>74</v>
          </cell>
          <cell r="Q477">
            <v>74</v>
          </cell>
          <cell r="R477">
            <v>10</v>
          </cell>
          <cell r="S477">
            <v>74</v>
          </cell>
          <cell r="T477">
            <v>3</v>
          </cell>
          <cell r="U477">
            <v>74</v>
          </cell>
          <cell r="V477">
            <v>74</v>
          </cell>
          <cell r="W477">
            <v>5</v>
          </cell>
          <cell r="X477">
            <v>3</v>
          </cell>
          <cell r="Y477">
            <v>11</v>
          </cell>
        </row>
        <row r="478">
          <cell r="A478" t="str">
            <v>02945</v>
          </cell>
          <cell r="B478" t="str">
            <v>R-33</v>
          </cell>
          <cell r="C478" t="str">
            <v>02945</v>
          </cell>
          <cell r="D478">
            <v>21</v>
          </cell>
          <cell r="E478" t="str">
            <v>REAL</v>
          </cell>
          <cell r="F478">
            <v>1</v>
          </cell>
          <cell r="G478">
            <v>2</v>
          </cell>
          <cell r="H478">
            <v>1</v>
          </cell>
          <cell r="I478">
            <v>4</v>
          </cell>
          <cell r="J478">
            <v>4</v>
          </cell>
          <cell r="K478">
            <v>1</v>
          </cell>
          <cell r="L478">
            <v>2</v>
          </cell>
          <cell r="M478">
            <v>1</v>
          </cell>
          <cell r="N478">
            <v>1</v>
          </cell>
          <cell r="O478">
            <v>21</v>
          </cell>
          <cell r="P478">
            <v>21</v>
          </cell>
          <cell r="Q478">
            <v>21</v>
          </cell>
          <cell r="R478">
            <v>3</v>
          </cell>
          <cell r="S478">
            <v>21</v>
          </cell>
          <cell r="T478">
            <v>1</v>
          </cell>
          <cell r="U478">
            <v>21</v>
          </cell>
          <cell r="V478">
            <v>21</v>
          </cell>
          <cell r="W478">
            <v>2</v>
          </cell>
          <cell r="X478">
            <v>1</v>
          </cell>
          <cell r="Y478">
            <v>4</v>
          </cell>
        </row>
        <row r="479">
          <cell r="A479" t="str">
            <v>02918</v>
          </cell>
          <cell r="B479" t="str">
            <v>R-33</v>
          </cell>
          <cell r="C479" t="str">
            <v>02918</v>
          </cell>
          <cell r="D479">
            <v>24</v>
          </cell>
          <cell r="E479" t="str">
            <v>REAL</v>
          </cell>
          <cell r="F479">
            <v>1</v>
          </cell>
          <cell r="G479">
            <v>2</v>
          </cell>
          <cell r="H479">
            <v>1</v>
          </cell>
          <cell r="I479">
            <v>4</v>
          </cell>
          <cell r="J479">
            <v>5</v>
          </cell>
          <cell r="K479">
            <v>1</v>
          </cell>
          <cell r="L479">
            <v>2</v>
          </cell>
          <cell r="M479">
            <v>1</v>
          </cell>
          <cell r="N479">
            <v>2</v>
          </cell>
          <cell r="O479">
            <v>24</v>
          </cell>
          <cell r="P479">
            <v>24</v>
          </cell>
          <cell r="Q479">
            <v>24</v>
          </cell>
          <cell r="R479">
            <v>4</v>
          </cell>
          <cell r="S479">
            <v>24</v>
          </cell>
          <cell r="T479">
            <v>1</v>
          </cell>
          <cell r="U479">
            <v>24</v>
          </cell>
          <cell r="V479">
            <v>24</v>
          </cell>
          <cell r="W479">
            <v>2</v>
          </cell>
          <cell r="X479">
            <v>1</v>
          </cell>
          <cell r="Y479">
            <v>4</v>
          </cell>
        </row>
        <row r="480">
          <cell r="A480" t="str">
            <v>02935</v>
          </cell>
          <cell r="B480" t="str">
            <v>R-33</v>
          </cell>
          <cell r="C480" t="str">
            <v>02935</v>
          </cell>
          <cell r="D480">
            <v>148</v>
          </cell>
          <cell r="E480" t="str">
            <v>REAL</v>
          </cell>
          <cell r="F480">
            <v>1</v>
          </cell>
          <cell r="G480">
            <v>10</v>
          </cell>
          <cell r="H480">
            <v>2</v>
          </cell>
          <cell r="I480">
            <v>23</v>
          </cell>
          <cell r="J480">
            <v>28</v>
          </cell>
          <cell r="K480">
            <v>4</v>
          </cell>
          <cell r="L480">
            <v>9</v>
          </cell>
          <cell r="M480">
            <v>2</v>
          </cell>
          <cell r="N480">
            <v>7</v>
          </cell>
          <cell r="O480">
            <v>148</v>
          </cell>
          <cell r="P480">
            <v>148</v>
          </cell>
          <cell r="Q480">
            <v>148</v>
          </cell>
          <cell r="R480">
            <v>19</v>
          </cell>
          <cell r="S480">
            <v>148</v>
          </cell>
          <cell r="T480">
            <v>5</v>
          </cell>
          <cell r="U480">
            <v>148</v>
          </cell>
          <cell r="V480">
            <v>148</v>
          </cell>
          <cell r="W480">
            <v>9</v>
          </cell>
          <cell r="X480">
            <v>6</v>
          </cell>
          <cell r="Y480">
            <v>22</v>
          </cell>
        </row>
        <row r="481">
          <cell r="A481" t="str">
            <v xml:space="preserve">TOTAL </v>
          </cell>
          <cell r="B481" t="str">
            <v>R-33</v>
          </cell>
          <cell r="C481">
            <v>0</v>
          </cell>
          <cell r="D481">
            <v>839</v>
          </cell>
          <cell r="E481">
            <v>0</v>
          </cell>
          <cell r="F481">
            <v>16</v>
          </cell>
          <cell r="G481">
            <v>62</v>
          </cell>
          <cell r="H481">
            <v>20</v>
          </cell>
          <cell r="I481">
            <v>136</v>
          </cell>
          <cell r="J481">
            <v>162</v>
          </cell>
          <cell r="K481">
            <v>27</v>
          </cell>
          <cell r="L481">
            <v>56</v>
          </cell>
          <cell r="M481">
            <v>20</v>
          </cell>
          <cell r="N481">
            <v>44</v>
          </cell>
          <cell r="O481">
            <v>839</v>
          </cell>
          <cell r="P481">
            <v>839</v>
          </cell>
          <cell r="Q481">
            <v>839</v>
          </cell>
          <cell r="R481">
            <v>114</v>
          </cell>
          <cell r="S481">
            <v>839</v>
          </cell>
          <cell r="T481">
            <v>35</v>
          </cell>
          <cell r="U481">
            <v>839</v>
          </cell>
          <cell r="V481">
            <v>839</v>
          </cell>
          <cell r="W481">
            <v>56</v>
          </cell>
          <cell r="X481">
            <v>38</v>
          </cell>
          <cell r="Y481">
            <v>129</v>
          </cell>
        </row>
        <row r="482">
          <cell r="A482">
            <v>0</v>
          </cell>
          <cell r="B482">
            <v>0</v>
          </cell>
          <cell r="C482">
            <v>0</v>
          </cell>
          <cell r="D482">
            <v>0</v>
          </cell>
          <cell r="E482">
            <v>0</v>
          </cell>
          <cell r="F482">
            <v>0</v>
          </cell>
          <cell r="G482">
            <v>0</v>
          </cell>
          <cell r="H482">
            <v>0</v>
          </cell>
          <cell r="I482">
            <v>0</v>
          </cell>
          <cell r="J482">
            <v>0</v>
          </cell>
          <cell r="K482">
            <v>0</v>
          </cell>
          <cell r="L482">
            <v>0</v>
          </cell>
          <cell r="M482">
            <v>0</v>
          </cell>
          <cell r="N482">
            <v>0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</row>
        <row r="483">
          <cell r="A483">
            <v>0</v>
          </cell>
          <cell r="B483">
            <v>0</v>
          </cell>
          <cell r="C483">
            <v>0</v>
          </cell>
          <cell r="D483">
            <v>0</v>
          </cell>
          <cell r="E483">
            <v>0</v>
          </cell>
          <cell r="F483">
            <v>0</v>
          </cell>
          <cell r="G483">
            <v>0</v>
          </cell>
          <cell r="H483">
            <v>0</v>
          </cell>
          <cell r="I483">
            <v>0</v>
          </cell>
          <cell r="J483">
            <v>0</v>
          </cell>
          <cell r="K483">
            <v>0</v>
          </cell>
          <cell r="L483">
            <v>0</v>
          </cell>
          <cell r="M483">
            <v>0</v>
          </cell>
          <cell r="N483">
            <v>0</v>
          </cell>
          <cell r="O483">
            <v>0</v>
          </cell>
          <cell r="P483">
            <v>0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</row>
        <row r="484">
          <cell r="A484">
            <v>0</v>
          </cell>
          <cell r="B484">
            <v>0</v>
          </cell>
          <cell r="C484">
            <v>0</v>
          </cell>
          <cell r="D484">
            <v>0</v>
          </cell>
          <cell r="E484">
            <v>0</v>
          </cell>
          <cell r="F484">
            <v>0</v>
          </cell>
          <cell r="G484">
            <v>0</v>
          </cell>
          <cell r="H484">
            <v>0</v>
          </cell>
          <cell r="I484">
            <v>0</v>
          </cell>
          <cell r="J484">
            <v>0</v>
          </cell>
          <cell r="K484">
            <v>0</v>
          </cell>
          <cell r="L484">
            <v>0</v>
          </cell>
          <cell r="M484">
            <v>0</v>
          </cell>
          <cell r="N484">
            <v>0</v>
          </cell>
          <cell r="O484">
            <v>0</v>
          </cell>
          <cell r="P484">
            <v>0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</row>
        <row r="485">
          <cell r="A485" t="str">
            <v>CODIGO CENTRO</v>
          </cell>
          <cell r="B485" t="str">
            <v>CODIGO LOTE</v>
          </cell>
          <cell r="C485" t="str">
            <v>CODIGO CENTRO</v>
          </cell>
          <cell r="D485" t="str">
            <v>TOTAL RACIONES</v>
          </cell>
          <cell r="E485" t="str">
            <v>MODALIDAD SERVICIO</v>
          </cell>
          <cell r="F485" t="str">
            <v xml:space="preserve">CANTIDAD DE CENTROS </v>
          </cell>
          <cell r="G485" t="str">
            <v>ACEITE VEGETAL</v>
          </cell>
          <cell r="H485" t="str">
            <v>AJÍES</v>
          </cell>
          <cell r="I485" t="str">
            <v>ATÚN ENLATADO EN ACEITE VEGETAL</v>
          </cell>
          <cell r="J485" t="str">
            <v>AVENA</v>
          </cell>
          <cell r="K485" t="str">
            <v xml:space="preserve">AZÚCAR CREMA </v>
          </cell>
          <cell r="L485" t="str">
            <v>BACALAO</v>
          </cell>
          <cell r="M485" t="str">
            <v>CANELA</v>
          </cell>
          <cell r="N485" t="str">
            <v xml:space="preserve">CEBOLLA </v>
          </cell>
          <cell r="O485" t="str">
            <v>GALLETA SALADA</v>
          </cell>
          <cell r="P485" t="str">
            <v>GUINEO MADURO</v>
          </cell>
          <cell r="Q485" t="str">
            <v xml:space="preserve">GUINEOS VERDES </v>
          </cell>
          <cell r="R485" t="str">
            <v xml:space="preserve">HARINA DE MAÍZ </v>
          </cell>
          <cell r="S485" t="str">
            <v>HUEVO</v>
          </cell>
          <cell r="T485" t="str">
            <v>MANTEQUILLA</v>
          </cell>
          <cell r="U485" t="str">
            <v>PAN</v>
          </cell>
          <cell r="V485" t="str">
            <v>PLÁTANO VERDE</v>
          </cell>
          <cell r="W485" t="str">
            <v>QUESO CHEDDAR</v>
          </cell>
          <cell r="X485" t="str">
            <v xml:space="preserve">SAL YODADA </v>
          </cell>
          <cell r="Y485" t="str">
            <v>TOMATE</v>
          </cell>
        </row>
        <row r="486">
          <cell r="A486" t="str">
            <v>02977</v>
          </cell>
          <cell r="B486" t="str">
            <v>R-34</v>
          </cell>
          <cell r="C486" t="str">
            <v>02977</v>
          </cell>
          <cell r="D486">
            <v>119</v>
          </cell>
          <cell r="E486" t="str">
            <v>REAL</v>
          </cell>
          <cell r="F486">
            <v>1</v>
          </cell>
          <cell r="G486">
            <v>8</v>
          </cell>
          <cell r="H486">
            <v>2</v>
          </cell>
          <cell r="I486">
            <v>18</v>
          </cell>
          <cell r="J486">
            <v>22</v>
          </cell>
          <cell r="K486">
            <v>3</v>
          </cell>
          <cell r="L486">
            <v>7</v>
          </cell>
          <cell r="M486">
            <v>2</v>
          </cell>
          <cell r="N486">
            <v>6</v>
          </cell>
          <cell r="O486">
            <v>119</v>
          </cell>
          <cell r="P486">
            <v>119</v>
          </cell>
          <cell r="Q486">
            <v>119</v>
          </cell>
          <cell r="R486">
            <v>15</v>
          </cell>
          <cell r="S486">
            <v>119</v>
          </cell>
          <cell r="T486">
            <v>4</v>
          </cell>
          <cell r="U486">
            <v>119</v>
          </cell>
          <cell r="V486">
            <v>119</v>
          </cell>
          <cell r="W486">
            <v>7</v>
          </cell>
          <cell r="X486">
            <v>5</v>
          </cell>
          <cell r="Y486">
            <v>18</v>
          </cell>
        </row>
        <row r="487">
          <cell r="A487" t="str">
            <v>07815</v>
          </cell>
          <cell r="B487" t="str">
            <v>R-34</v>
          </cell>
          <cell r="C487" t="str">
            <v>07815</v>
          </cell>
          <cell r="D487">
            <v>84</v>
          </cell>
          <cell r="E487" t="str">
            <v>REAL</v>
          </cell>
          <cell r="F487">
            <v>1</v>
          </cell>
          <cell r="G487">
            <v>6</v>
          </cell>
          <cell r="H487">
            <v>1</v>
          </cell>
          <cell r="I487">
            <v>13</v>
          </cell>
          <cell r="J487">
            <v>16</v>
          </cell>
          <cell r="K487">
            <v>2</v>
          </cell>
          <cell r="L487">
            <v>5</v>
          </cell>
          <cell r="M487">
            <v>1</v>
          </cell>
          <cell r="N487">
            <v>4</v>
          </cell>
          <cell r="O487">
            <v>84</v>
          </cell>
          <cell r="P487">
            <v>84</v>
          </cell>
          <cell r="Q487">
            <v>84</v>
          </cell>
          <cell r="R487">
            <v>11</v>
          </cell>
          <cell r="S487">
            <v>84</v>
          </cell>
          <cell r="T487">
            <v>3</v>
          </cell>
          <cell r="U487">
            <v>84</v>
          </cell>
          <cell r="V487">
            <v>84</v>
          </cell>
          <cell r="W487">
            <v>5</v>
          </cell>
          <cell r="X487">
            <v>4</v>
          </cell>
          <cell r="Y487">
            <v>13</v>
          </cell>
        </row>
        <row r="488">
          <cell r="A488" t="str">
            <v>02971</v>
          </cell>
          <cell r="B488" t="str">
            <v>R-34</v>
          </cell>
          <cell r="C488" t="str">
            <v>02971</v>
          </cell>
          <cell r="D488">
            <v>80</v>
          </cell>
          <cell r="E488" t="str">
            <v>REAL</v>
          </cell>
          <cell r="F488">
            <v>1</v>
          </cell>
          <cell r="G488">
            <v>6</v>
          </cell>
          <cell r="H488">
            <v>1</v>
          </cell>
          <cell r="I488">
            <v>13</v>
          </cell>
          <cell r="J488">
            <v>15</v>
          </cell>
          <cell r="K488">
            <v>2</v>
          </cell>
          <cell r="L488">
            <v>5</v>
          </cell>
          <cell r="M488">
            <v>1</v>
          </cell>
          <cell r="N488">
            <v>4</v>
          </cell>
          <cell r="O488">
            <v>80</v>
          </cell>
          <cell r="P488">
            <v>80</v>
          </cell>
          <cell r="Q488">
            <v>80</v>
          </cell>
          <cell r="R488">
            <v>11</v>
          </cell>
          <cell r="S488">
            <v>80</v>
          </cell>
          <cell r="T488">
            <v>3</v>
          </cell>
          <cell r="U488">
            <v>80</v>
          </cell>
          <cell r="V488">
            <v>80</v>
          </cell>
          <cell r="W488">
            <v>5</v>
          </cell>
          <cell r="X488">
            <v>4</v>
          </cell>
          <cell r="Y488">
            <v>12</v>
          </cell>
        </row>
        <row r="489">
          <cell r="A489" t="str">
            <v>02952</v>
          </cell>
          <cell r="B489" t="str">
            <v>R-34</v>
          </cell>
          <cell r="C489" t="str">
            <v>02952</v>
          </cell>
          <cell r="D489">
            <v>54</v>
          </cell>
          <cell r="E489" t="str">
            <v>REAL</v>
          </cell>
          <cell r="F489">
            <v>1</v>
          </cell>
          <cell r="G489">
            <v>4</v>
          </cell>
          <cell r="H489">
            <v>1</v>
          </cell>
          <cell r="I489">
            <v>9</v>
          </cell>
          <cell r="J489">
            <v>10</v>
          </cell>
          <cell r="K489">
            <v>2</v>
          </cell>
          <cell r="L489">
            <v>3</v>
          </cell>
          <cell r="M489">
            <v>1</v>
          </cell>
          <cell r="N489">
            <v>3</v>
          </cell>
          <cell r="O489">
            <v>54</v>
          </cell>
          <cell r="P489">
            <v>54</v>
          </cell>
          <cell r="Q489">
            <v>54</v>
          </cell>
          <cell r="R489">
            <v>7</v>
          </cell>
          <cell r="S489">
            <v>54</v>
          </cell>
          <cell r="T489">
            <v>2</v>
          </cell>
          <cell r="U489">
            <v>54</v>
          </cell>
          <cell r="V489">
            <v>54</v>
          </cell>
          <cell r="W489">
            <v>3</v>
          </cell>
          <cell r="X489">
            <v>3</v>
          </cell>
          <cell r="Y489">
            <v>8</v>
          </cell>
        </row>
        <row r="490">
          <cell r="A490" t="str">
            <v>02962</v>
          </cell>
          <cell r="B490" t="str">
            <v>R-34</v>
          </cell>
          <cell r="C490" t="str">
            <v>02962</v>
          </cell>
          <cell r="D490">
            <v>5</v>
          </cell>
          <cell r="E490" t="str">
            <v>REAL</v>
          </cell>
          <cell r="F490">
            <v>1</v>
          </cell>
          <cell r="G490">
            <v>1</v>
          </cell>
          <cell r="H490">
            <v>1</v>
          </cell>
          <cell r="I490">
            <v>1</v>
          </cell>
          <cell r="J490">
            <v>1</v>
          </cell>
          <cell r="K490">
            <v>1</v>
          </cell>
          <cell r="L490">
            <v>1</v>
          </cell>
          <cell r="M490">
            <v>1</v>
          </cell>
          <cell r="N490">
            <v>1</v>
          </cell>
          <cell r="O490">
            <v>5</v>
          </cell>
          <cell r="P490">
            <v>5</v>
          </cell>
          <cell r="Q490">
            <v>5</v>
          </cell>
          <cell r="R490">
            <v>1</v>
          </cell>
          <cell r="S490">
            <v>5</v>
          </cell>
          <cell r="T490">
            <v>1</v>
          </cell>
          <cell r="U490">
            <v>5</v>
          </cell>
          <cell r="V490">
            <v>5</v>
          </cell>
          <cell r="W490">
            <v>1</v>
          </cell>
          <cell r="X490">
            <v>1</v>
          </cell>
          <cell r="Y490">
            <v>1</v>
          </cell>
        </row>
        <row r="491">
          <cell r="A491" t="str">
            <v>03731</v>
          </cell>
          <cell r="B491" t="str">
            <v>R-34</v>
          </cell>
          <cell r="C491" t="str">
            <v>03731</v>
          </cell>
          <cell r="D491">
            <v>11</v>
          </cell>
          <cell r="E491" t="str">
            <v>REAL</v>
          </cell>
          <cell r="F491">
            <v>1</v>
          </cell>
          <cell r="G491">
            <v>1</v>
          </cell>
          <cell r="H491">
            <v>1</v>
          </cell>
          <cell r="I491">
            <v>2</v>
          </cell>
          <cell r="J491">
            <v>3</v>
          </cell>
          <cell r="K491">
            <v>1</v>
          </cell>
          <cell r="L491">
            <v>1</v>
          </cell>
          <cell r="M491">
            <v>1</v>
          </cell>
          <cell r="N491">
            <v>1</v>
          </cell>
          <cell r="O491">
            <v>11</v>
          </cell>
          <cell r="P491">
            <v>11</v>
          </cell>
          <cell r="Q491">
            <v>11</v>
          </cell>
          <cell r="R491">
            <v>2</v>
          </cell>
          <cell r="S491">
            <v>11</v>
          </cell>
          <cell r="T491">
            <v>1</v>
          </cell>
          <cell r="U491">
            <v>11</v>
          </cell>
          <cell r="V491">
            <v>11</v>
          </cell>
          <cell r="W491">
            <v>1</v>
          </cell>
          <cell r="X491">
            <v>1</v>
          </cell>
          <cell r="Y491">
            <v>2</v>
          </cell>
        </row>
        <row r="492">
          <cell r="A492" t="str">
            <v>03730</v>
          </cell>
          <cell r="B492" t="str">
            <v>R-34</v>
          </cell>
          <cell r="C492" t="str">
            <v>03730</v>
          </cell>
          <cell r="D492">
            <v>11</v>
          </cell>
          <cell r="E492" t="str">
            <v>REAL</v>
          </cell>
          <cell r="F492">
            <v>1</v>
          </cell>
          <cell r="G492">
            <v>1</v>
          </cell>
          <cell r="H492">
            <v>1</v>
          </cell>
          <cell r="I492">
            <v>2</v>
          </cell>
          <cell r="J492">
            <v>3</v>
          </cell>
          <cell r="K492">
            <v>1</v>
          </cell>
          <cell r="L492">
            <v>1</v>
          </cell>
          <cell r="M492">
            <v>1</v>
          </cell>
          <cell r="N492">
            <v>1</v>
          </cell>
          <cell r="O492">
            <v>11</v>
          </cell>
          <cell r="P492">
            <v>11</v>
          </cell>
          <cell r="Q492">
            <v>11</v>
          </cell>
          <cell r="R492">
            <v>2</v>
          </cell>
          <cell r="S492">
            <v>11</v>
          </cell>
          <cell r="T492">
            <v>1</v>
          </cell>
          <cell r="U492">
            <v>11</v>
          </cell>
          <cell r="V492">
            <v>11</v>
          </cell>
          <cell r="W492">
            <v>1</v>
          </cell>
          <cell r="X492">
            <v>1</v>
          </cell>
          <cell r="Y492">
            <v>2</v>
          </cell>
        </row>
        <row r="493">
          <cell r="A493" t="str">
            <v>03738</v>
          </cell>
          <cell r="B493" t="str">
            <v>R-34</v>
          </cell>
          <cell r="C493" t="str">
            <v>03738</v>
          </cell>
          <cell r="D493">
            <v>77</v>
          </cell>
          <cell r="E493" t="str">
            <v>REAL</v>
          </cell>
          <cell r="F493">
            <v>1</v>
          </cell>
          <cell r="G493">
            <v>6</v>
          </cell>
          <cell r="H493">
            <v>1</v>
          </cell>
          <cell r="I493">
            <v>12</v>
          </cell>
          <cell r="J493">
            <v>15</v>
          </cell>
          <cell r="K493">
            <v>2</v>
          </cell>
          <cell r="L493">
            <v>5</v>
          </cell>
          <cell r="M493">
            <v>1</v>
          </cell>
          <cell r="N493">
            <v>4</v>
          </cell>
          <cell r="O493">
            <v>77</v>
          </cell>
          <cell r="P493">
            <v>77</v>
          </cell>
          <cell r="Q493">
            <v>77</v>
          </cell>
          <cell r="R493">
            <v>10</v>
          </cell>
          <cell r="S493">
            <v>77</v>
          </cell>
          <cell r="T493">
            <v>3</v>
          </cell>
          <cell r="U493">
            <v>77</v>
          </cell>
          <cell r="V493">
            <v>77</v>
          </cell>
          <cell r="W493">
            <v>5</v>
          </cell>
          <cell r="X493">
            <v>4</v>
          </cell>
          <cell r="Y493">
            <v>12</v>
          </cell>
        </row>
        <row r="494">
          <cell r="A494" t="str">
            <v>04397</v>
          </cell>
          <cell r="B494" t="str">
            <v>R-34</v>
          </cell>
          <cell r="C494" t="str">
            <v>04397</v>
          </cell>
          <cell r="D494">
            <v>174</v>
          </cell>
          <cell r="E494" t="str">
            <v>REAL</v>
          </cell>
          <cell r="F494">
            <v>1</v>
          </cell>
          <cell r="G494">
            <v>12</v>
          </cell>
          <cell r="H494">
            <v>2</v>
          </cell>
          <cell r="I494">
            <v>27</v>
          </cell>
          <cell r="J494">
            <v>32</v>
          </cell>
          <cell r="K494">
            <v>4</v>
          </cell>
          <cell r="L494">
            <v>10</v>
          </cell>
          <cell r="M494">
            <v>2</v>
          </cell>
          <cell r="N494">
            <v>8</v>
          </cell>
          <cell r="O494">
            <v>174</v>
          </cell>
          <cell r="P494">
            <v>174</v>
          </cell>
          <cell r="Q494">
            <v>174</v>
          </cell>
          <cell r="R494">
            <v>22</v>
          </cell>
          <cell r="S494">
            <v>174</v>
          </cell>
          <cell r="T494">
            <v>6</v>
          </cell>
          <cell r="U494">
            <v>174</v>
          </cell>
          <cell r="V494">
            <v>174</v>
          </cell>
          <cell r="W494">
            <v>10</v>
          </cell>
          <cell r="X494">
            <v>7</v>
          </cell>
          <cell r="Y494">
            <v>25</v>
          </cell>
        </row>
        <row r="495">
          <cell r="A495" t="str">
            <v xml:space="preserve">TOTAL </v>
          </cell>
          <cell r="B495" t="str">
            <v>R-34</v>
          </cell>
          <cell r="C495">
            <v>0</v>
          </cell>
          <cell r="D495">
            <v>615</v>
          </cell>
          <cell r="E495">
            <v>0</v>
          </cell>
          <cell r="F495">
            <v>9</v>
          </cell>
          <cell r="G495">
            <v>45</v>
          </cell>
          <cell r="H495">
            <v>11</v>
          </cell>
          <cell r="I495">
            <v>97</v>
          </cell>
          <cell r="J495">
            <v>117</v>
          </cell>
          <cell r="K495">
            <v>18</v>
          </cell>
          <cell r="L495">
            <v>38</v>
          </cell>
          <cell r="M495">
            <v>11</v>
          </cell>
          <cell r="N495">
            <v>32</v>
          </cell>
          <cell r="O495">
            <v>615</v>
          </cell>
          <cell r="P495">
            <v>615</v>
          </cell>
          <cell r="Q495">
            <v>615</v>
          </cell>
          <cell r="R495">
            <v>81</v>
          </cell>
          <cell r="S495">
            <v>615</v>
          </cell>
          <cell r="T495">
            <v>24</v>
          </cell>
          <cell r="U495">
            <v>615</v>
          </cell>
          <cell r="V495">
            <v>615</v>
          </cell>
          <cell r="W495">
            <v>38</v>
          </cell>
          <cell r="X495">
            <v>30</v>
          </cell>
          <cell r="Y495">
            <v>93</v>
          </cell>
        </row>
        <row r="496">
          <cell r="A496">
            <v>0</v>
          </cell>
          <cell r="B496">
            <v>0</v>
          </cell>
          <cell r="C496">
            <v>0</v>
          </cell>
          <cell r="D496">
            <v>0</v>
          </cell>
          <cell r="E496">
            <v>0</v>
          </cell>
          <cell r="F496">
            <v>0</v>
          </cell>
          <cell r="G496">
            <v>0</v>
          </cell>
          <cell r="H496">
            <v>0</v>
          </cell>
          <cell r="I496">
            <v>0</v>
          </cell>
          <cell r="J496">
            <v>0</v>
          </cell>
          <cell r="K496">
            <v>0</v>
          </cell>
          <cell r="L496">
            <v>0</v>
          </cell>
          <cell r="M496">
            <v>0</v>
          </cell>
          <cell r="N496">
            <v>0</v>
          </cell>
          <cell r="O496">
            <v>0</v>
          </cell>
          <cell r="P496">
            <v>0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</row>
        <row r="497">
          <cell r="A497">
            <v>0</v>
          </cell>
          <cell r="B497">
            <v>0</v>
          </cell>
          <cell r="C497">
            <v>0</v>
          </cell>
          <cell r="D497">
            <v>0</v>
          </cell>
          <cell r="E497">
            <v>0</v>
          </cell>
          <cell r="F497">
            <v>0</v>
          </cell>
          <cell r="G497">
            <v>0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  <cell r="N497">
            <v>0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</row>
        <row r="498">
          <cell r="A498" t="str">
            <v>CODIGO CENTRO</v>
          </cell>
          <cell r="B498" t="str">
            <v>CODIGO LOTE</v>
          </cell>
          <cell r="C498" t="str">
            <v>CODIGO CENTRO</v>
          </cell>
          <cell r="D498" t="str">
            <v>TOTAL RACIONES</v>
          </cell>
          <cell r="E498" t="str">
            <v>MODALIDAD SERVICIO</v>
          </cell>
          <cell r="F498" t="str">
            <v xml:space="preserve">CANTIDAD DE CENTROS </v>
          </cell>
          <cell r="G498" t="str">
            <v>ACEITE VEGETAL</v>
          </cell>
          <cell r="H498" t="str">
            <v>AJÍES</v>
          </cell>
          <cell r="I498" t="str">
            <v>ATÚN ENLATADO EN ACEITE VEGETAL</v>
          </cell>
          <cell r="J498" t="str">
            <v>AVENA</v>
          </cell>
          <cell r="K498" t="str">
            <v xml:space="preserve">AZÚCAR CREMA </v>
          </cell>
          <cell r="L498" t="str">
            <v>BACALAO</v>
          </cell>
          <cell r="M498" t="str">
            <v>CANELA</v>
          </cell>
          <cell r="N498" t="str">
            <v xml:space="preserve">CEBOLLA </v>
          </cell>
          <cell r="O498" t="str">
            <v>GALLETA SALADA</v>
          </cell>
          <cell r="P498" t="str">
            <v>GUINEO MADURO</v>
          </cell>
          <cell r="Q498" t="str">
            <v xml:space="preserve">GUINEOS VERDES </v>
          </cell>
          <cell r="R498" t="str">
            <v xml:space="preserve">HARINA DE MAÍZ </v>
          </cell>
          <cell r="S498" t="str">
            <v>HUEVO</v>
          </cell>
          <cell r="T498" t="str">
            <v>MANTEQUILLA</v>
          </cell>
          <cell r="U498" t="str">
            <v>PAN</v>
          </cell>
          <cell r="V498" t="str">
            <v>PLÁTANO VERDE</v>
          </cell>
          <cell r="W498" t="str">
            <v>QUESO CHEDDAR</v>
          </cell>
          <cell r="X498" t="str">
            <v xml:space="preserve">SAL YODADA </v>
          </cell>
          <cell r="Y498" t="str">
            <v>TOMATE</v>
          </cell>
        </row>
        <row r="499">
          <cell r="A499" t="str">
            <v>04423</v>
          </cell>
          <cell r="B499" t="str">
            <v>R-35</v>
          </cell>
          <cell r="C499" t="str">
            <v>04423</v>
          </cell>
          <cell r="D499">
            <v>137</v>
          </cell>
          <cell r="E499" t="str">
            <v>REAL</v>
          </cell>
          <cell r="F499">
            <v>1</v>
          </cell>
          <cell r="G499">
            <v>10</v>
          </cell>
          <cell r="H499">
            <v>2</v>
          </cell>
          <cell r="I499">
            <v>21</v>
          </cell>
          <cell r="J499">
            <v>26</v>
          </cell>
          <cell r="K499">
            <v>4</v>
          </cell>
          <cell r="L499">
            <v>8</v>
          </cell>
          <cell r="M499">
            <v>2</v>
          </cell>
          <cell r="N499">
            <v>7</v>
          </cell>
          <cell r="O499">
            <v>137</v>
          </cell>
          <cell r="P499">
            <v>137</v>
          </cell>
          <cell r="Q499">
            <v>137</v>
          </cell>
          <cell r="R499">
            <v>18</v>
          </cell>
          <cell r="S499">
            <v>137</v>
          </cell>
          <cell r="T499">
            <v>5</v>
          </cell>
          <cell r="U499">
            <v>137</v>
          </cell>
          <cell r="V499">
            <v>137</v>
          </cell>
          <cell r="W499">
            <v>8</v>
          </cell>
          <cell r="X499">
            <v>6</v>
          </cell>
          <cell r="Y499">
            <v>20</v>
          </cell>
        </row>
        <row r="500">
          <cell r="A500" t="str">
            <v>09100</v>
          </cell>
          <cell r="B500" t="str">
            <v>R-35</v>
          </cell>
          <cell r="C500" t="str">
            <v>09100</v>
          </cell>
          <cell r="D500">
            <v>290</v>
          </cell>
          <cell r="E500" t="str">
            <v>REAL</v>
          </cell>
          <cell r="F500">
            <v>1</v>
          </cell>
          <cell r="G500">
            <v>20</v>
          </cell>
          <cell r="H500">
            <v>4</v>
          </cell>
          <cell r="I500">
            <v>44</v>
          </cell>
          <cell r="J500">
            <v>54</v>
          </cell>
          <cell r="K500">
            <v>7</v>
          </cell>
          <cell r="L500">
            <v>16</v>
          </cell>
          <cell r="M500">
            <v>4</v>
          </cell>
          <cell r="N500">
            <v>13</v>
          </cell>
          <cell r="O500">
            <v>290</v>
          </cell>
          <cell r="P500">
            <v>290</v>
          </cell>
          <cell r="Q500">
            <v>290</v>
          </cell>
          <cell r="R500">
            <v>37</v>
          </cell>
          <cell r="S500">
            <v>290</v>
          </cell>
          <cell r="T500">
            <v>10</v>
          </cell>
          <cell r="U500">
            <v>290</v>
          </cell>
          <cell r="V500">
            <v>290</v>
          </cell>
          <cell r="W500">
            <v>16</v>
          </cell>
          <cell r="X500">
            <v>12</v>
          </cell>
          <cell r="Y500">
            <v>42</v>
          </cell>
        </row>
        <row r="501">
          <cell r="A501" t="str">
            <v>04478</v>
          </cell>
          <cell r="B501" t="str">
            <v>R-35</v>
          </cell>
          <cell r="C501" t="str">
            <v>04478</v>
          </cell>
          <cell r="D501">
            <v>12</v>
          </cell>
          <cell r="E501" t="str">
            <v>REAL</v>
          </cell>
          <cell r="F501">
            <v>1</v>
          </cell>
          <cell r="G501">
            <v>1</v>
          </cell>
          <cell r="H501">
            <v>1</v>
          </cell>
          <cell r="I501">
            <v>2</v>
          </cell>
          <cell r="J501">
            <v>3</v>
          </cell>
          <cell r="K501">
            <v>1</v>
          </cell>
          <cell r="L501">
            <v>1</v>
          </cell>
          <cell r="M501">
            <v>1</v>
          </cell>
          <cell r="N501">
            <v>1</v>
          </cell>
          <cell r="O501">
            <v>12</v>
          </cell>
          <cell r="P501">
            <v>12</v>
          </cell>
          <cell r="Q501">
            <v>12</v>
          </cell>
          <cell r="R501">
            <v>2</v>
          </cell>
          <cell r="S501">
            <v>12</v>
          </cell>
          <cell r="T501">
            <v>1</v>
          </cell>
          <cell r="U501">
            <v>12</v>
          </cell>
          <cell r="V501">
            <v>12</v>
          </cell>
          <cell r="W501">
            <v>1</v>
          </cell>
          <cell r="X501">
            <v>1</v>
          </cell>
          <cell r="Y501">
            <v>2</v>
          </cell>
        </row>
        <row r="502">
          <cell r="A502" t="str">
            <v>04390</v>
          </cell>
          <cell r="B502" t="str">
            <v>R-35</v>
          </cell>
          <cell r="C502" t="str">
            <v>04390</v>
          </cell>
          <cell r="D502">
            <v>263</v>
          </cell>
          <cell r="E502" t="str">
            <v>REAL</v>
          </cell>
          <cell r="F502">
            <v>1</v>
          </cell>
          <cell r="G502">
            <v>18</v>
          </cell>
          <cell r="H502">
            <v>3</v>
          </cell>
          <cell r="I502">
            <v>40</v>
          </cell>
          <cell r="J502">
            <v>49</v>
          </cell>
          <cell r="K502">
            <v>6</v>
          </cell>
          <cell r="L502">
            <v>15</v>
          </cell>
          <cell r="M502">
            <v>3</v>
          </cell>
          <cell r="N502">
            <v>12</v>
          </cell>
          <cell r="O502">
            <v>263</v>
          </cell>
          <cell r="P502">
            <v>263</v>
          </cell>
          <cell r="Q502">
            <v>263</v>
          </cell>
          <cell r="R502">
            <v>34</v>
          </cell>
          <cell r="S502">
            <v>263</v>
          </cell>
          <cell r="T502">
            <v>9</v>
          </cell>
          <cell r="U502">
            <v>263</v>
          </cell>
          <cell r="V502">
            <v>263</v>
          </cell>
          <cell r="W502">
            <v>15</v>
          </cell>
          <cell r="X502">
            <v>11</v>
          </cell>
          <cell r="Y502">
            <v>38</v>
          </cell>
        </row>
        <row r="503">
          <cell r="A503" t="str">
            <v>04392</v>
          </cell>
          <cell r="B503" t="str">
            <v>R-35</v>
          </cell>
          <cell r="C503" t="str">
            <v>04392</v>
          </cell>
          <cell r="D503">
            <v>48</v>
          </cell>
          <cell r="E503" t="str">
            <v>REAL</v>
          </cell>
          <cell r="F503">
            <v>1</v>
          </cell>
          <cell r="G503">
            <v>4</v>
          </cell>
          <cell r="H503">
            <v>1</v>
          </cell>
          <cell r="I503">
            <v>8</v>
          </cell>
          <cell r="J503">
            <v>9</v>
          </cell>
          <cell r="K503">
            <v>2</v>
          </cell>
          <cell r="L503">
            <v>3</v>
          </cell>
          <cell r="M503">
            <v>1</v>
          </cell>
          <cell r="N503">
            <v>3</v>
          </cell>
          <cell r="O503">
            <v>48</v>
          </cell>
          <cell r="P503">
            <v>48</v>
          </cell>
          <cell r="Q503">
            <v>48</v>
          </cell>
          <cell r="R503">
            <v>7</v>
          </cell>
          <cell r="S503">
            <v>48</v>
          </cell>
          <cell r="T503">
            <v>2</v>
          </cell>
          <cell r="U503">
            <v>48</v>
          </cell>
          <cell r="V503">
            <v>48</v>
          </cell>
          <cell r="W503">
            <v>3</v>
          </cell>
          <cell r="X503">
            <v>2</v>
          </cell>
          <cell r="Y503">
            <v>7</v>
          </cell>
        </row>
        <row r="504">
          <cell r="A504" t="str">
            <v>04394</v>
          </cell>
          <cell r="B504" t="str">
            <v>R-35</v>
          </cell>
          <cell r="C504" t="str">
            <v>04394</v>
          </cell>
          <cell r="D504">
            <v>13</v>
          </cell>
          <cell r="E504" t="str">
            <v>REAL</v>
          </cell>
          <cell r="F504">
            <v>1</v>
          </cell>
          <cell r="G504">
            <v>1</v>
          </cell>
          <cell r="H504">
            <v>1</v>
          </cell>
          <cell r="I504">
            <v>2</v>
          </cell>
          <cell r="J504">
            <v>3</v>
          </cell>
          <cell r="K504">
            <v>1</v>
          </cell>
          <cell r="L504">
            <v>1</v>
          </cell>
          <cell r="M504">
            <v>1</v>
          </cell>
          <cell r="N504">
            <v>1</v>
          </cell>
          <cell r="O504">
            <v>13</v>
          </cell>
          <cell r="P504">
            <v>13</v>
          </cell>
          <cell r="Q504">
            <v>13</v>
          </cell>
          <cell r="R504">
            <v>2</v>
          </cell>
          <cell r="S504">
            <v>13</v>
          </cell>
          <cell r="T504">
            <v>1</v>
          </cell>
          <cell r="U504">
            <v>13</v>
          </cell>
          <cell r="V504">
            <v>13</v>
          </cell>
          <cell r="W504">
            <v>1</v>
          </cell>
          <cell r="X504">
            <v>1</v>
          </cell>
          <cell r="Y504">
            <v>2</v>
          </cell>
        </row>
        <row r="505">
          <cell r="A505" t="str">
            <v>04395</v>
          </cell>
          <cell r="B505" t="str">
            <v>R-35</v>
          </cell>
          <cell r="C505" t="str">
            <v>04395</v>
          </cell>
          <cell r="D505">
            <v>9</v>
          </cell>
          <cell r="E505" t="str">
            <v>REAL</v>
          </cell>
          <cell r="F505">
            <v>1</v>
          </cell>
          <cell r="G505">
            <v>1</v>
          </cell>
          <cell r="H505">
            <v>1</v>
          </cell>
          <cell r="I505">
            <v>2</v>
          </cell>
          <cell r="J505">
            <v>2</v>
          </cell>
          <cell r="K505">
            <v>1</v>
          </cell>
          <cell r="L505">
            <v>1</v>
          </cell>
          <cell r="M505">
            <v>1</v>
          </cell>
          <cell r="N505">
            <v>1</v>
          </cell>
          <cell r="O505">
            <v>9</v>
          </cell>
          <cell r="P505">
            <v>9</v>
          </cell>
          <cell r="Q505">
            <v>9</v>
          </cell>
          <cell r="R505">
            <v>2</v>
          </cell>
          <cell r="S505">
            <v>9</v>
          </cell>
          <cell r="T505">
            <v>1</v>
          </cell>
          <cell r="U505">
            <v>9</v>
          </cell>
          <cell r="V505">
            <v>9</v>
          </cell>
          <cell r="W505">
            <v>1</v>
          </cell>
          <cell r="X505">
            <v>1</v>
          </cell>
          <cell r="Y505">
            <v>2</v>
          </cell>
        </row>
        <row r="506">
          <cell r="A506" t="str">
            <v xml:space="preserve">TOTAL </v>
          </cell>
          <cell r="B506" t="str">
            <v>R-35</v>
          </cell>
          <cell r="C506">
            <v>0</v>
          </cell>
          <cell r="D506">
            <v>772</v>
          </cell>
          <cell r="E506">
            <v>0</v>
          </cell>
          <cell r="F506">
            <v>7</v>
          </cell>
          <cell r="G506">
            <v>55</v>
          </cell>
          <cell r="H506">
            <v>13</v>
          </cell>
          <cell r="I506">
            <v>119</v>
          </cell>
          <cell r="J506">
            <v>146</v>
          </cell>
          <cell r="K506">
            <v>22</v>
          </cell>
          <cell r="L506">
            <v>45</v>
          </cell>
          <cell r="M506">
            <v>13</v>
          </cell>
          <cell r="N506">
            <v>38</v>
          </cell>
          <cell r="O506">
            <v>772</v>
          </cell>
          <cell r="P506">
            <v>772</v>
          </cell>
          <cell r="Q506">
            <v>772</v>
          </cell>
          <cell r="R506">
            <v>102</v>
          </cell>
          <cell r="S506">
            <v>772</v>
          </cell>
          <cell r="T506">
            <v>29</v>
          </cell>
          <cell r="U506">
            <v>772</v>
          </cell>
          <cell r="V506">
            <v>772</v>
          </cell>
          <cell r="W506">
            <v>45</v>
          </cell>
          <cell r="X506">
            <v>34</v>
          </cell>
          <cell r="Y506">
            <v>113</v>
          </cell>
        </row>
        <row r="507">
          <cell r="A507">
            <v>0</v>
          </cell>
          <cell r="B507">
            <v>0</v>
          </cell>
          <cell r="C507">
            <v>0</v>
          </cell>
          <cell r="D507">
            <v>0</v>
          </cell>
          <cell r="E507">
            <v>0</v>
          </cell>
          <cell r="F507">
            <v>0</v>
          </cell>
          <cell r="G507">
            <v>0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  <cell r="N507">
            <v>0</v>
          </cell>
          <cell r="O507">
            <v>0</v>
          </cell>
          <cell r="P507">
            <v>0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</row>
        <row r="508">
          <cell r="A508">
            <v>0</v>
          </cell>
          <cell r="B508">
            <v>0</v>
          </cell>
          <cell r="C508">
            <v>0</v>
          </cell>
          <cell r="D508">
            <v>0</v>
          </cell>
          <cell r="E508">
            <v>0</v>
          </cell>
          <cell r="F508">
            <v>0</v>
          </cell>
          <cell r="G508">
            <v>0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  <cell r="N508">
            <v>0</v>
          </cell>
          <cell r="O508">
            <v>0</v>
          </cell>
          <cell r="P508">
            <v>0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</row>
        <row r="509">
          <cell r="A509">
            <v>0</v>
          </cell>
          <cell r="B509">
            <v>0</v>
          </cell>
          <cell r="C509">
            <v>0</v>
          </cell>
          <cell r="D509">
            <v>0</v>
          </cell>
          <cell r="E509">
            <v>0</v>
          </cell>
          <cell r="F509">
            <v>0</v>
          </cell>
          <cell r="G509">
            <v>0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  <cell r="N509">
            <v>0</v>
          </cell>
          <cell r="O509">
            <v>0</v>
          </cell>
          <cell r="P509">
            <v>0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</row>
        <row r="510">
          <cell r="A510" t="str">
            <v>CODIGO CENTRO</v>
          </cell>
          <cell r="B510" t="str">
            <v>CODIGO LOTE</v>
          </cell>
          <cell r="C510" t="str">
            <v>CODIGO CENTRO</v>
          </cell>
          <cell r="D510" t="str">
            <v>TOTAL RACIONES</v>
          </cell>
          <cell r="E510" t="str">
            <v>MODALIDAD SERVICIO</v>
          </cell>
          <cell r="F510" t="str">
            <v xml:space="preserve">CANTIDAD DE CENTROS </v>
          </cell>
          <cell r="G510" t="str">
            <v>ACEITE VEGETAL</v>
          </cell>
          <cell r="H510" t="str">
            <v>AJÍES</v>
          </cell>
          <cell r="I510" t="str">
            <v>ATÚN ENLATADO EN ACEITE VEGETAL</v>
          </cell>
          <cell r="J510" t="str">
            <v>AVENA</v>
          </cell>
          <cell r="K510" t="str">
            <v xml:space="preserve">AZÚCAR CREMA </v>
          </cell>
          <cell r="L510" t="str">
            <v>BACALAO</v>
          </cell>
          <cell r="M510" t="str">
            <v>CANELA</v>
          </cell>
          <cell r="N510" t="str">
            <v xml:space="preserve">CEBOLLA </v>
          </cell>
          <cell r="O510" t="str">
            <v>GALLETA SALADA</v>
          </cell>
          <cell r="P510" t="str">
            <v>GUINEO MADURO</v>
          </cell>
          <cell r="Q510" t="str">
            <v xml:space="preserve">GUINEOS VERDES </v>
          </cell>
          <cell r="R510" t="str">
            <v xml:space="preserve">HARINA DE MAÍZ </v>
          </cell>
          <cell r="S510" t="str">
            <v>HUEVO</v>
          </cell>
          <cell r="T510" t="str">
            <v>MANTEQUILLA</v>
          </cell>
          <cell r="U510" t="str">
            <v>PAN</v>
          </cell>
          <cell r="V510" t="str">
            <v>PLÁTANO VERDE</v>
          </cell>
          <cell r="W510" t="str">
            <v>QUESO CHEDDAR</v>
          </cell>
          <cell r="X510" t="str">
            <v xml:space="preserve">SAL YODADA </v>
          </cell>
          <cell r="Y510" t="str">
            <v>TOMATE</v>
          </cell>
        </row>
        <row r="511">
          <cell r="A511" t="str">
            <v>04475</v>
          </cell>
          <cell r="B511" t="str">
            <v>R-36</v>
          </cell>
          <cell r="C511" t="str">
            <v>04475</v>
          </cell>
          <cell r="D511">
            <v>130</v>
          </cell>
          <cell r="E511" t="str">
            <v>REAL</v>
          </cell>
          <cell r="F511">
            <v>1</v>
          </cell>
          <cell r="G511">
            <v>9</v>
          </cell>
          <cell r="H511">
            <v>2</v>
          </cell>
          <cell r="I511">
            <v>20</v>
          </cell>
          <cell r="J511">
            <v>24</v>
          </cell>
          <cell r="K511">
            <v>3</v>
          </cell>
          <cell r="L511">
            <v>8</v>
          </cell>
          <cell r="M511">
            <v>2</v>
          </cell>
          <cell r="N511">
            <v>6</v>
          </cell>
          <cell r="O511">
            <v>130</v>
          </cell>
          <cell r="P511">
            <v>130</v>
          </cell>
          <cell r="Q511">
            <v>130</v>
          </cell>
          <cell r="R511">
            <v>17</v>
          </cell>
          <cell r="S511">
            <v>130</v>
          </cell>
          <cell r="T511">
            <v>5</v>
          </cell>
          <cell r="U511">
            <v>130</v>
          </cell>
          <cell r="V511">
            <v>130</v>
          </cell>
          <cell r="W511">
            <v>8</v>
          </cell>
          <cell r="X511">
            <v>6</v>
          </cell>
          <cell r="Y511">
            <v>19</v>
          </cell>
        </row>
        <row r="512">
          <cell r="A512" t="str">
            <v>04425</v>
          </cell>
          <cell r="B512" t="str">
            <v>R-36</v>
          </cell>
          <cell r="C512" t="str">
            <v>04425</v>
          </cell>
          <cell r="D512">
            <v>33</v>
          </cell>
          <cell r="E512" t="str">
            <v>REAL</v>
          </cell>
          <cell r="F512">
            <v>1</v>
          </cell>
          <cell r="G512">
            <v>3</v>
          </cell>
          <cell r="H512">
            <v>1</v>
          </cell>
          <cell r="I512">
            <v>5</v>
          </cell>
          <cell r="J512">
            <v>7</v>
          </cell>
          <cell r="K512">
            <v>1</v>
          </cell>
          <cell r="L512">
            <v>2</v>
          </cell>
          <cell r="M512">
            <v>1</v>
          </cell>
          <cell r="N512">
            <v>2</v>
          </cell>
          <cell r="O512">
            <v>33</v>
          </cell>
          <cell r="P512">
            <v>33</v>
          </cell>
          <cell r="Q512">
            <v>33</v>
          </cell>
          <cell r="R512">
            <v>5</v>
          </cell>
          <cell r="S512">
            <v>33</v>
          </cell>
          <cell r="T512">
            <v>2</v>
          </cell>
          <cell r="U512">
            <v>33</v>
          </cell>
          <cell r="V512">
            <v>33</v>
          </cell>
          <cell r="W512">
            <v>2</v>
          </cell>
          <cell r="X512">
            <v>2</v>
          </cell>
          <cell r="Y512">
            <v>5</v>
          </cell>
        </row>
        <row r="513">
          <cell r="A513" t="str">
            <v>04400</v>
          </cell>
          <cell r="B513" t="str">
            <v>R-36</v>
          </cell>
          <cell r="C513" t="str">
            <v>04400</v>
          </cell>
          <cell r="D513">
            <v>126</v>
          </cell>
          <cell r="E513" t="str">
            <v>REAL</v>
          </cell>
          <cell r="F513">
            <v>1</v>
          </cell>
          <cell r="G513">
            <v>9</v>
          </cell>
          <cell r="H513">
            <v>2</v>
          </cell>
          <cell r="I513">
            <v>20</v>
          </cell>
          <cell r="J513">
            <v>24</v>
          </cell>
          <cell r="K513">
            <v>3</v>
          </cell>
          <cell r="L513">
            <v>7</v>
          </cell>
          <cell r="M513">
            <v>2</v>
          </cell>
          <cell r="N513">
            <v>6</v>
          </cell>
          <cell r="O513">
            <v>126</v>
          </cell>
          <cell r="P513">
            <v>126</v>
          </cell>
          <cell r="Q513">
            <v>126</v>
          </cell>
          <cell r="R513">
            <v>16</v>
          </cell>
          <cell r="S513">
            <v>126</v>
          </cell>
          <cell r="T513">
            <v>5</v>
          </cell>
          <cell r="U513">
            <v>126</v>
          </cell>
          <cell r="V513">
            <v>126</v>
          </cell>
          <cell r="W513">
            <v>7</v>
          </cell>
          <cell r="X513">
            <v>5</v>
          </cell>
          <cell r="Y513">
            <v>19</v>
          </cell>
        </row>
        <row r="514">
          <cell r="A514" t="str">
            <v>04466</v>
          </cell>
          <cell r="B514" t="str">
            <v>R-36</v>
          </cell>
          <cell r="C514" t="str">
            <v>04466</v>
          </cell>
          <cell r="D514">
            <v>175</v>
          </cell>
          <cell r="E514" t="str">
            <v>REAL</v>
          </cell>
          <cell r="F514">
            <v>1</v>
          </cell>
          <cell r="G514">
            <v>12</v>
          </cell>
          <cell r="H514">
            <v>2</v>
          </cell>
          <cell r="I514">
            <v>27</v>
          </cell>
          <cell r="J514">
            <v>33</v>
          </cell>
          <cell r="K514">
            <v>4</v>
          </cell>
          <cell r="L514">
            <v>10</v>
          </cell>
          <cell r="M514">
            <v>2</v>
          </cell>
          <cell r="N514">
            <v>8</v>
          </cell>
          <cell r="O514">
            <v>175</v>
          </cell>
          <cell r="P514">
            <v>175</v>
          </cell>
          <cell r="Q514">
            <v>175</v>
          </cell>
          <cell r="R514">
            <v>22</v>
          </cell>
          <cell r="S514">
            <v>175</v>
          </cell>
          <cell r="T514">
            <v>6</v>
          </cell>
          <cell r="U514">
            <v>175</v>
          </cell>
          <cell r="V514">
            <v>175</v>
          </cell>
          <cell r="W514">
            <v>10</v>
          </cell>
          <cell r="X514">
            <v>7</v>
          </cell>
          <cell r="Y514">
            <v>26</v>
          </cell>
        </row>
        <row r="515">
          <cell r="A515" t="str">
            <v>04422</v>
          </cell>
          <cell r="B515" t="str">
            <v>R-36</v>
          </cell>
          <cell r="C515" t="str">
            <v>04422</v>
          </cell>
          <cell r="D515">
            <v>95</v>
          </cell>
          <cell r="E515" t="str">
            <v>REAL</v>
          </cell>
          <cell r="F515">
            <v>1</v>
          </cell>
          <cell r="G515">
            <v>7</v>
          </cell>
          <cell r="H515">
            <v>2</v>
          </cell>
          <cell r="I515">
            <v>15</v>
          </cell>
          <cell r="J515">
            <v>18</v>
          </cell>
          <cell r="K515">
            <v>3</v>
          </cell>
          <cell r="L515">
            <v>6</v>
          </cell>
          <cell r="M515">
            <v>2</v>
          </cell>
          <cell r="N515">
            <v>5</v>
          </cell>
          <cell r="O515">
            <v>95</v>
          </cell>
          <cell r="P515">
            <v>95</v>
          </cell>
          <cell r="Q515">
            <v>95</v>
          </cell>
          <cell r="R515">
            <v>12</v>
          </cell>
          <cell r="S515">
            <v>95</v>
          </cell>
          <cell r="T515">
            <v>4</v>
          </cell>
          <cell r="U515">
            <v>95</v>
          </cell>
          <cell r="V515">
            <v>95</v>
          </cell>
          <cell r="W515">
            <v>6</v>
          </cell>
          <cell r="X515">
            <v>4</v>
          </cell>
          <cell r="Y515">
            <v>14</v>
          </cell>
        </row>
        <row r="516">
          <cell r="A516" t="str">
            <v>04407</v>
          </cell>
          <cell r="B516" t="str">
            <v>R-36</v>
          </cell>
          <cell r="C516" t="str">
            <v>04407</v>
          </cell>
          <cell r="D516">
            <v>58</v>
          </cell>
          <cell r="E516" t="str">
            <v>REAL</v>
          </cell>
          <cell r="F516">
            <v>1</v>
          </cell>
          <cell r="G516">
            <v>4</v>
          </cell>
          <cell r="H516">
            <v>1</v>
          </cell>
          <cell r="I516">
            <v>9</v>
          </cell>
          <cell r="J516">
            <v>11</v>
          </cell>
          <cell r="K516">
            <v>2</v>
          </cell>
          <cell r="L516">
            <v>4</v>
          </cell>
          <cell r="M516">
            <v>1</v>
          </cell>
          <cell r="N516">
            <v>3</v>
          </cell>
          <cell r="O516">
            <v>58</v>
          </cell>
          <cell r="P516">
            <v>58</v>
          </cell>
          <cell r="Q516">
            <v>58</v>
          </cell>
          <cell r="R516">
            <v>8</v>
          </cell>
          <cell r="S516">
            <v>58</v>
          </cell>
          <cell r="T516">
            <v>2</v>
          </cell>
          <cell r="U516">
            <v>58</v>
          </cell>
          <cell r="V516">
            <v>58</v>
          </cell>
          <cell r="W516">
            <v>4</v>
          </cell>
          <cell r="X516">
            <v>3</v>
          </cell>
          <cell r="Y516">
            <v>9</v>
          </cell>
        </row>
        <row r="517">
          <cell r="A517" t="str">
            <v>04484</v>
          </cell>
          <cell r="B517" t="str">
            <v>R-36</v>
          </cell>
          <cell r="C517" t="str">
            <v>04484</v>
          </cell>
          <cell r="D517">
            <v>47</v>
          </cell>
          <cell r="E517" t="str">
            <v>REAL</v>
          </cell>
          <cell r="F517">
            <v>1</v>
          </cell>
          <cell r="G517">
            <v>4</v>
          </cell>
          <cell r="H517">
            <v>1</v>
          </cell>
          <cell r="I517">
            <v>8</v>
          </cell>
          <cell r="J517">
            <v>9</v>
          </cell>
          <cell r="K517">
            <v>2</v>
          </cell>
          <cell r="L517">
            <v>3</v>
          </cell>
          <cell r="M517">
            <v>1</v>
          </cell>
          <cell r="N517">
            <v>3</v>
          </cell>
          <cell r="O517">
            <v>47</v>
          </cell>
          <cell r="P517">
            <v>47</v>
          </cell>
          <cell r="Q517">
            <v>47</v>
          </cell>
          <cell r="R517">
            <v>6</v>
          </cell>
          <cell r="S517">
            <v>47</v>
          </cell>
          <cell r="T517">
            <v>2</v>
          </cell>
          <cell r="U517">
            <v>47</v>
          </cell>
          <cell r="V517">
            <v>47</v>
          </cell>
          <cell r="W517">
            <v>3</v>
          </cell>
          <cell r="X517">
            <v>2</v>
          </cell>
          <cell r="Y517">
            <v>7</v>
          </cell>
        </row>
        <row r="518">
          <cell r="A518" t="str">
            <v>04408</v>
          </cell>
          <cell r="B518" t="str">
            <v>R-36</v>
          </cell>
          <cell r="C518" t="str">
            <v>04408</v>
          </cell>
          <cell r="D518">
            <v>58</v>
          </cell>
          <cell r="E518" t="str">
            <v>REAL</v>
          </cell>
          <cell r="F518">
            <v>1</v>
          </cell>
          <cell r="G518">
            <v>4</v>
          </cell>
          <cell r="H518">
            <v>1</v>
          </cell>
          <cell r="I518">
            <v>9</v>
          </cell>
          <cell r="J518">
            <v>11</v>
          </cell>
          <cell r="K518">
            <v>2</v>
          </cell>
          <cell r="L518">
            <v>4</v>
          </cell>
          <cell r="M518">
            <v>1</v>
          </cell>
          <cell r="N518">
            <v>3</v>
          </cell>
          <cell r="O518">
            <v>58</v>
          </cell>
          <cell r="P518">
            <v>58</v>
          </cell>
          <cell r="Q518">
            <v>58</v>
          </cell>
          <cell r="R518">
            <v>8</v>
          </cell>
          <cell r="S518">
            <v>58</v>
          </cell>
          <cell r="T518">
            <v>2</v>
          </cell>
          <cell r="U518">
            <v>58</v>
          </cell>
          <cell r="V518">
            <v>58</v>
          </cell>
          <cell r="W518">
            <v>4</v>
          </cell>
          <cell r="X518">
            <v>3</v>
          </cell>
          <cell r="Y518">
            <v>9</v>
          </cell>
        </row>
        <row r="519">
          <cell r="A519" t="str">
            <v xml:space="preserve">TOTAL </v>
          </cell>
          <cell r="B519" t="str">
            <v>R-36</v>
          </cell>
          <cell r="C519">
            <v>0</v>
          </cell>
          <cell r="D519">
            <v>722</v>
          </cell>
          <cell r="E519">
            <v>0</v>
          </cell>
          <cell r="F519">
            <v>8</v>
          </cell>
          <cell r="G519">
            <v>52</v>
          </cell>
          <cell r="H519">
            <v>12</v>
          </cell>
          <cell r="I519">
            <v>113</v>
          </cell>
          <cell r="J519">
            <v>137</v>
          </cell>
          <cell r="K519">
            <v>20</v>
          </cell>
          <cell r="L519">
            <v>44</v>
          </cell>
          <cell r="M519">
            <v>12</v>
          </cell>
          <cell r="N519">
            <v>36</v>
          </cell>
          <cell r="O519">
            <v>722</v>
          </cell>
          <cell r="P519">
            <v>722</v>
          </cell>
          <cell r="Q519">
            <v>722</v>
          </cell>
          <cell r="R519">
            <v>94</v>
          </cell>
          <cell r="S519">
            <v>722</v>
          </cell>
          <cell r="T519">
            <v>28</v>
          </cell>
          <cell r="U519">
            <v>722</v>
          </cell>
          <cell r="V519">
            <v>722</v>
          </cell>
          <cell r="W519">
            <v>44</v>
          </cell>
          <cell r="X519">
            <v>32</v>
          </cell>
          <cell r="Y519">
            <v>108</v>
          </cell>
        </row>
        <row r="520">
          <cell r="A520">
            <v>0</v>
          </cell>
          <cell r="B520">
            <v>0</v>
          </cell>
          <cell r="C520">
            <v>0</v>
          </cell>
          <cell r="D520">
            <v>0</v>
          </cell>
          <cell r="E520">
            <v>0</v>
          </cell>
          <cell r="F520">
            <v>0</v>
          </cell>
          <cell r="G520">
            <v>0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  <cell r="N520">
            <v>0</v>
          </cell>
          <cell r="O520">
            <v>0</v>
          </cell>
          <cell r="P520">
            <v>0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</row>
        <row r="521">
          <cell r="A521">
            <v>0</v>
          </cell>
          <cell r="B521">
            <v>0</v>
          </cell>
          <cell r="C521">
            <v>0</v>
          </cell>
          <cell r="D521">
            <v>0</v>
          </cell>
          <cell r="E521">
            <v>0</v>
          </cell>
          <cell r="F521">
            <v>0</v>
          </cell>
          <cell r="G521">
            <v>0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  <cell r="N521">
            <v>0</v>
          </cell>
          <cell r="O521">
            <v>0</v>
          </cell>
          <cell r="P521">
            <v>0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0</v>
          </cell>
          <cell r="V521">
            <v>0</v>
          </cell>
          <cell r="W521">
            <v>0</v>
          </cell>
          <cell r="X521">
            <v>0</v>
          </cell>
          <cell r="Y521">
            <v>0</v>
          </cell>
        </row>
        <row r="522">
          <cell r="A522" t="str">
            <v>CODIGO CENTRO</v>
          </cell>
          <cell r="B522" t="str">
            <v>CODIGO LOTE</v>
          </cell>
          <cell r="C522" t="str">
            <v>CODIGO CENTRO</v>
          </cell>
          <cell r="D522" t="str">
            <v>TOTAL RACIONES</v>
          </cell>
          <cell r="E522" t="str">
            <v>MODALIDAD SERVICIO</v>
          </cell>
          <cell r="F522" t="str">
            <v xml:space="preserve">CANTIDAD DE CENTROS </v>
          </cell>
          <cell r="G522" t="str">
            <v>ACEITE VEGETAL</v>
          </cell>
          <cell r="H522" t="str">
            <v>AJÍES</v>
          </cell>
          <cell r="I522" t="str">
            <v>ATÚN ENLATADO EN ACEITE VEGETAL</v>
          </cell>
          <cell r="J522" t="str">
            <v>AVENA</v>
          </cell>
          <cell r="K522" t="str">
            <v xml:space="preserve">AZÚCAR CREMA </v>
          </cell>
          <cell r="L522" t="str">
            <v>BACALAO</v>
          </cell>
          <cell r="M522" t="str">
            <v>CANELA</v>
          </cell>
          <cell r="N522" t="str">
            <v xml:space="preserve">CEBOLLA </v>
          </cell>
          <cell r="O522" t="str">
            <v>GALLETA SALADA</v>
          </cell>
          <cell r="P522" t="str">
            <v>GUINEO MADURO</v>
          </cell>
          <cell r="Q522" t="str">
            <v xml:space="preserve">GUINEOS VERDES </v>
          </cell>
          <cell r="R522" t="str">
            <v xml:space="preserve">HARINA DE MAÍZ </v>
          </cell>
          <cell r="S522" t="str">
            <v>HUEVO</v>
          </cell>
          <cell r="T522" t="str">
            <v>MANTEQUILLA</v>
          </cell>
          <cell r="U522" t="str">
            <v>PAN</v>
          </cell>
          <cell r="V522" t="str">
            <v>PLÁTANO VERDE</v>
          </cell>
          <cell r="W522" t="str">
            <v>QUESO CHEDDAR</v>
          </cell>
          <cell r="X522" t="str">
            <v xml:space="preserve">SAL YODADA </v>
          </cell>
          <cell r="Y522" t="str">
            <v>TOMATE</v>
          </cell>
        </row>
        <row r="523">
          <cell r="A523" t="str">
            <v>04436</v>
          </cell>
          <cell r="B523" t="str">
            <v>R-37</v>
          </cell>
          <cell r="C523" t="str">
            <v>04436</v>
          </cell>
          <cell r="D523">
            <v>271</v>
          </cell>
          <cell r="E523" t="str">
            <v>REAL</v>
          </cell>
          <cell r="F523">
            <v>1</v>
          </cell>
          <cell r="G523">
            <v>18</v>
          </cell>
          <cell r="H523">
            <v>3</v>
          </cell>
          <cell r="I523">
            <v>41</v>
          </cell>
          <cell r="J523">
            <v>50</v>
          </cell>
          <cell r="K523">
            <v>6</v>
          </cell>
          <cell r="L523">
            <v>15</v>
          </cell>
          <cell r="M523">
            <v>3</v>
          </cell>
          <cell r="N523">
            <v>12</v>
          </cell>
          <cell r="O523">
            <v>271</v>
          </cell>
          <cell r="P523">
            <v>271</v>
          </cell>
          <cell r="Q523">
            <v>271</v>
          </cell>
          <cell r="R523">
            <v>35</v>
          </cell>
          <cell r="S523">
            <v>271</v>
          </cell>
          <cell r="T523">
            <v>9</v>
          </cell>
          <cell r="U523">
            <v>271</v>
          </cell>
          <cell r="V523">
            <v>271</v>
          </cell>
          <cell r="W523">
            <v>15</v>
          </cell>
          <cell r="X523">
            <v>11</v>
          </cell>
          <cell r="Y523">
            <v>39</v>
          </cell>
        </row>
        <row r="524">
          <cell r="A524" t="str">
            <v>04424</v>
          </cell>
          <cell r="B524" t="str">
            <v>R-37</v>
          </cell>
          <cell r="C524" t="str">
            <v>04424</v>
          </cell>
          <cell r="D524">
            <v>84</v>
          </cell>
          <cell r="E524" t="str">
            <v>REAL</v>
          </cell>
          <cell r="F524">
            <v>1</v>
          </cell>
          <cell r="G524">
            <v>6</v>
          </cell>
          <cell r="H524">
            <v>1</v>
          </cell>
          <cell r="I524">
            <v>13</v>
          </cell>
          <cell r="J524">
            <v>16</v>
          </cell>
          <cell r="K524">
            <v>2</v>
          </cell>
          <cell r="L524">
            <v>5</v>
          </cell>
          <cell r="M524">
            <v>1</v>
          </cell>
          <cell r="N524">
            <v>4</v>
          </cell>
          <cell r="O524">
            <v>84</v>
          </cell>
          <cell r="P524">
            <v>84</v>
          </cell>
          <cell r="Q524">
            <v>84</v>
          </cell>
          <cell r="R524">
            <v>11</v>
          </cell>
          <cell r="S524">
            <v>84</v>
          </cell>
          <cell r="T524">
            <v>3</v>
          </cell>
          <cell r="U524">
            <v>84</v>
          </cell>
          <cell r="V524">
            <v>84</v>
          </cell>
          <cell r="W524">
            <v>5</v>
          </cell>
          <cell r="X524">
            <v>4</v>
          </cell>
          <cell r="Y524">
            <v>13</v>
          </cell>
        </row>
        <row r="525">
          <cell r="A525" t="str">
            <v>04440</v>
          </cell>
          <cell r="B525" t="str">
            <v>R-37</v>
          </cell>
          <cell r="C525" t="str">
            <v>04440</v>
          </cell>
          <cell r="D525">
            <v>26</v>
          </cell>
          <cell r="E525" t="str">
            <v>REAL</v>
          </cell>
          <cell r="F525">
            <v>1</v>
          </cell>
          <cell r="G525">
            <v>2</v>
          </cell>
          <cell r="H525">
            <v>1</v>
          </cell>
          <cell r="I525">
            <v>4</v>
          </cell>
          <cell r="J525">
            <v>5</v>
          </cell>
          <cell r="K525">
            <v>1</v>
          </cell>
          <cell r="L525">
            <v>2</v>
          </cell>
          <cell r="M525">
            <v>1</v>
          </cell>
          <cell r="N525">
            <v>2</v>
          </cell>
          <cell r="O525">
            <v>26</v>
          </cell>
          <cell r="P525">
            <v>26</v>
          </cell>
          <cell r="Q525">
            <v>26</v>
          </cell>
          <cell r="R525">
            <v>4</v>
          </cell>
          <cell r="S525">
            <v>26</v>
          </cell>
          <cell r="T525">
            <v>1</v>
          </cell>
          <cell r="U525">
            <v>26</v>
          </cell>
          <cell r="V525">
            <v>26</v>
          </cell>
          <cell r="W525">
            <v>2</v>
          </cell>
          <cell r="X525">
            <v>2</v>
          </cell>
          <cell r="Y525">
            <v>4</v>
          </cell>
        </row>
        <row r="526">
          <cell r="A526" t="str">
            <v>12708</v>
          </cell>
          <cell r="B526" t="str">
            <v>R-37</v>
          </cell>
          <cell r="C526" t="str">
            <v>12708</v>
          </cell>
          <cell r="D526">
            <v>22</v>
          </cell>
          <cell r="E526" t="str">
            <v>REAL</v>
          </cell>
          <cell r="F526">
            <v>1</v>
          </cell>
          <cell r="G526">
            <v>2</v>
          </cell>
          <cell r="H526">
            <v>1</v>
          </cell>
          <cell r="I526">
            <v>4</v>
          </cell>
          <cell r="J526">
            <v>5</v>
          </cell>
          <cell r="K526">
            <v>1</v>
          </cell>
          <cell r="L526">
            <v>2</v>
          </cell>
          <cell r="M526">
            <v>1</v>
          </cell>
          <cell r="N526">
            <v>1</v>
          </cell>
          <cell r="O526">
            <v>22</v>
          </cell>
          <cell r="P526">
            <v>22</v>
          </cell>
          <cell r="Q526">
            <v>22</v>
          </cell>
          <cell r="R526">
            <v>3</v>
          </cell>
          <cell r="S526">
            <v>22</v>
          </cell>
          <cell r="T526">
            <v>1</v>
          </cell>
          <cell r="U526">
            <v>22</v>
          </cell>
          <cell r="V526">
            <v>22</v>
          </cell>
          <cell r="W526">
            <v>2</v>
          </cell>
          <cell r="X526">
            <v>1</v>
          </cell>
          <cell r="Y526">
            <v>4</v>
          </cell>
        </row>
        <row r="527">
          <cell r="A527" t="str">
            <v>04417</v>
          </cell>
          <cell r="B527" t="str">
            <v>R-37</v>
          </cell>
          <cell r="C527" t="str">
            <v>04417</v>
          </cell>
          <cell r="D527">
            <v>48</v>
          </cell>
          <cell r="E527" t="str">
            <v>REAL</v>
          </cell>
          <cell r="F527">
            <v>1</v>
          </cell>
          <cell r="G527">
            <v>4</v>
          </cell>
          <cell r="H527">
            <v>1</v>
          </cell>
          <cell r="I527">
            <v>8</v>
          </cell>
          <cell r="J527">
            <v>9</v>
          </cell>
          <cell r="K527">
            <v>2</v>
          </cell>
          <cell r="L527">
            <v>3</v>
          </cell>
          <cell r="M527">
            <v>1</v>
          </cell>
          <cell r="N527">
            <v>3</v>
          </cell>
          <cell r="O527">
            <v>48</v>
          </cell>
          <cell r="P527">
            <v>48</v>
          </cell>
          <cell r="Q527">
            <v>48</v>
          </cell>
          <cell r="R527">
            <v>7</v>
          </cell>
          <cell r="S527">
            <v>48</v>
          </cell>
          <cell r="T527">
            <v>2</v>
          </cell>
          <cell r="U527">
            <v>48</v>
          </cell>
          <cell r="V527">
            <v>48</v>
          </cell>
          <cell r="W527">
            <v>3</v>
          </cell>
          <cell r="X527">
            <v>2</v>
          </cell>
          <cell r="Y527">
            <v>7</v>
          </cell>
        </row>
        <row r="528">
          <cell r="A528" t="str">
            <v>04472</v>
          </cell>
          <cell r="B528" t="str">
            <v>R-37</v>
          </cell>
          <cell r="C528" t="str">
            <v>04472</v>
          </cell>
          <cell r="D528">
            <v>21</v>
          </cell>
          <cell r="E528" t="str">
            <v>REAL</v>
          </cell>
          <cell r="F528">
            <v>1</v>
          </cell>
          <cell r="G528">
            <v>2</v>
          </cell>
          <cell r="H528">
            <v>1</v>
          </cell>
          <cell r="I528">
            <v>4</v>
          </cell>
          <cell r="J528">
            <v>4</v>
          </cell>
          <cell r="K528">
            <v>1</v>
          </cell>
          <cell r="L528">
            <v>2</v>
          </cell>
          <cell r="M528">
            <v>1</v>
          </cell>
          <cell r="N528">
            <v>1</v>
          </cell>
          <cell r="O528">
            <v>21</v>
          </cell>
          <cell r="P528">
            <v>21</v>
          </cell>
          <cell r="Q528">
            <v>21</v>
          </cell>
          <cell r="R528">
            <v>3</v>
          </cell>
          <cell r="S528">
            <v>21</v>
          </cell>
          <cell r="T528">
            <v>1</v>
          </cell>
          <cell r="U528">
            <v>21</v>
          </cell>
          <cell r="V528">
            <v>21</v>
          </cell>
          <cell r="W528">
            <v>2</v>
          </cell>
          <cell r="X528">
            <v>1</v>
          </cell>
          <cell r="Y528">
            <v>4</v>
          </cell>
        </row>
        <row r="529">
          <cell r="A529" t="str">
            <v>04421</v>
          </cell>
          <cell r="B529" t="str">
            <v>R-37</v>
          </cell>
          <cell r="C529" t="str">
            <v>04421</v>
          </cell>
          <cell r="D529">
            <v>18</v>
          </cell>
          <cell r="E529" t="str">
            <v>REAL</v>
          </cell>
          <cell r="F529">
            <v>1</v>
          </cell>
          <cell r="G529">
            <v>2</v>
          </cell>
          <cell r="H529">
            <v>1</v>
          </cell>
          <cell r="I529">
            <v>3</v>
          </cell>
          <cell r="J529">
            <v>4</v>
          </cell>
          <cell r="K529">
            <v>1</v>
          </cell>
          <cell r="L529">
            <v>1</v>
          </cell>
          <cell r="M529">
            <v>1</v>
          </cell>
          <cell r="N529">
            <v>1</v>
          </cell>
          <cell r="O529">
            <v>18</v>
          </cell>
          <cell r="P529">
            <v>18</v>
          </cell>
          <cell r="Q529">
            <v>18</v>
          </cell>
          <cell r="R529">
            <v>3</v>
          </cell>
          <cell r="S529">
            <v>18</v>
          </cell>
          <cell r="T529">
            <v>1</v>
          </cell>
          <cell r="U529">
            <v>18</v>
          </cell>
          <cell r="V529">
            <v>18</v>
          </cell>
          <cell r="W529">
            <v>1</v>
          </cell>
          <cell r="X529">
            <v>1</v>
          </cell>
          <cell r="Y529">
            <v>3</v>
          </cell>
        </row>
        <row r="530">
          <cell r="A530" t="str">
            <v>04418</v>
          </cell>
          <cell r="B530" t="str">
            <v>R-37</v>
          </cell>
          <cell r="C530" t="str">
            <v>04418</v>
          </cell>
          <cell r="D530">
            <v>10</v>
          </cell>
          <cell r="E530" t="str">
            <v>REAL</v>
          </cell>
          <cell r="F530">
            <v>1</v>
          </cell>
          <cell r="G530">
            <v>1</v>
          </cell>
          <cell r="H530">
            <v>1</v>
          </cell>
          <cell r="I530">
            <v>2</v>
          </cell>
          <cell r="J530">
            <v>2</v>
          </cell>
          <cell r="K530">
            <v>1</v>
          </cell>
          <cell r="L530">
            <v>1</v>
          </cell>
          <cell r="M530">
            <v>1</v>
          </cell>
          <cell r="N530">
            <v>1</v>
          </cell>
          <cell r="O530">
            <v>10</v>
          </cell>
          <cell r="P530">
            <v>10</v>
          </cell>
          <cell r="Q530">
            <v>10</v>
          </cell>
          <cell r="R530">
            <v>2</v>
          </cell>
          <cell r="S530">
            <v>10</v>
          </cell>
          <cell r="T530">
            <v>1</v>
          </cell>
          <cell r="U530">
            <v>10</v>
          </cell>
          <cell r="V530">
            <v>10</v>
          </cell>
          <cell r="W530">
            <v>1</v>
          </cell>
          <cell r="X530">
            <v>1</v>
          </cell>
          <cell r="Y530">
            <v>2</v>
          </cell>
        </row>
        <row r="531">
          <cell r="A531" t="str">
            <v>04404</v>
          </cell>
          <cell r="B531" t="str">
            <v>R-37</v>
          </cell>
          <cell r="C531" t="str">
            <v>04404</v>
          </cell>
          <cell r="D531">
            <v>69</v>
          </cell>
          <cell r="E531" t="str">
            <v>REAL</v>
          </cell>
          <cell r="F531">
            <v>1</v>
          </cell>
          <cell r="G531">
            <v>5</v>
          </cell>
          <cell r="H531">
            <v>1</v>
          </cell>
          <cell r="I531">
            <v>11</v>
          </cell>
          <cell r="J531">
            <v>13</v>
          </cell>
          <cell r="K531">
            <v>2</v>
          </cell>
          <cell r="L531">
            <v>4</v>
          </cell>
          <cell r="M531">
            <v>1</v>
          </cell>
          <cell r="N531">
            <v>4</v>
          </cell>
          <cell r="O531">
            <v>69</v>
          </cell>
          <cell r="P531">
            <v>69</v>
          </cell>
          <cell r="Q531">
            <v>69</v>
          </cell>
          <cell r="R531">
            <v>9</v>
          </cell>
          <cell r="S531">
            <v>69</v>
          </cell>
          <cell r="T531">
            <v>3</v>
          </cell>
          <cell r="U531">
            <v>69</v>
          </cell>
          <cell r="V531">
            <v>69</v>
          </cell>
          <cell r="W531">
            <v>4</v>
          </cell>
          <cell r="X531">
            <v>3</v>
          </cell>
          <cell r="Y531">
            <v>10</v>
          </cell>
        </row>
        <row r="532">
          <cell r="A532" t="str">
            <v>04439</v>
          </cell>
          <cell r="B532" t="str">
            <v>R-37</v>
          </cell>
          <cell r="C532" t="str">
            <v>04439</v>
          </cell>
          <cell r="D532">
            <v>8</v>
          </cell>
          <cell r="E532" t="str">
            <v>REAL</v>
          </cell>
          <cell r="F532">
            <v>1</v>
          </cell>
          <cell r="G532">
            <v>1</v>
          </cell>
          <cell r="H532">
            <v>1</v>
          </cell>
          <cell r="I532">
            <v>2</v>
          </cell>
          <cell r="J532">
            <v>2</v>
          </cell>
          <cell r="K532">
            <v>1</v>
          </cell>
          <cell r="L532">
            <v>1</v>
          </cell>
          <cell r="M532">
            <v>1</v>
          </cell>
          <cell r="N532">
            <v>1</v>
          </cell>
          <cell r="O532">
            <v>8</v>
          </cell>
          <cell r="P532">
            <v>8</v>
          </cell>
          <cell r="Q532">
            <v>8</v>
          </cell>
          <cell r="R532">
            <v>2</v>
          </cell>
          <cell r="S532">
            <v>8</v>
          </cell>
          <cell r="T532">
            <v>1</v>
          </cell>
          <cell r="U532">
            <v>8</v>
          </cell>
          <cell r="V532">
            <v>8</v>
          </cell>
          <cell r="W532">
            <v>1</v>
          </cell>
          <cell r="X532">
            <v>1</v>
          </cell>
          <cell r="Y532">
            <v>2</v>
          </cell>
        </row>
        <row r="533">
          <cell r="A533" t="str">
            <v xml:space="preserve">TOTAL </v>
          </cell>
          <cell r="B533" t="str">
            <v>R-37</v>
          </cell>
          <cell r="C533">
            <v>0</v>
          </cell>
          <cell r="D533">
            <v>577</v>
          </cell>
          <cell r="E533">
            <v>0</v>
          </cell>
          <cell r="F533">
            <v>10</v>
          </cell>
          <cell r="G533">
            <v>43</v>
          </cell>
          <cell r="H533">
            <v>12</v>
          </cell>
          <cell r="I533">
            <v>92</v>
          </cell>
          <cell r="J533">
            <v>110</v>
          </cell>
          <cell r="K533">
            <v>18</v>
          </cell>
          <cell r="L533">
            <v>36</v>
          </cell>
          <cell r="M533">
            <v>12</v>
          </cell>
          <cell r="N533">
            <v>30</v>
          </cell>
          <cell r="O533">
            <v>577</v>
          </cell>
          <cell r="P533">
            <v>577</v>
          </cell>
          <cell r="Q533">
            <v>577</v>
          </cell>
          <cell r="R533">
            <v>79</v>
          </cell>
          <cell r="S533">
            <v>577</v>
          </cell>
          <cell r="T533">
            <v>23</v>
          </cell>
          <cell r="U533">
            <v>577</v>
          </cell>
          <cell r="V533">
            <v>577</v>
          </cell>
          <cell r="W533">
            <v>36</v>
          </cell>
          <cell r="X533">
            <v>27</v>
          </cell>
          <cell r="Y533">
            <v>88</v>
          </cell>
        </row>
        <row r="534">
          <cell r="A534">
            <v>0</v>
          </cell>
          <cell r="B534">
            <v>0</v>
          </cell>
          <cell r="C534">
            <v>0</v>
          </cell>
          <cell r="D534">
            <v>0</v>
          </cell>
          <cell r="E534">
            <v>0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</row>
        <row r="535">
          <cell r="A535">
            <v>0</v>
          </cell>
          <cell r="B535">
            <v>0</v>
          </cell>
          <cell r="C535">
            <v>0</v>
          </cell>
          <cell r="D535">
            <v>0</v>
          </cell>
          <cell r="E535">
            <v>0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</row>
        <row r="536">
          <cell r="A536">
            <v>0</v>
          </cell>
          <cell r="B536">
            <v>0</v>
          </cell>
          <cell r="C536">
            <v>0</v>
          </cell>
          <cell r="D536">
            <v>0</v>
          </cell>
          <cell r="E536">
            <v>0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</row>
        <row r="537">
          <cell r="A537" t="str">
            <v>CODIGO CENTRO</v>
          </cell>
          <cell r="B537" t="str">
            <v>CODIGO LOTE</v>
          </cell>
          <cell r="C537" t="str">
            <v>CODIGO CENTRO</v>
          </cell>
          <cell r="D537" t="str">
            <v>TOTAL RACIONES</v>
          </cell>
          <cell r="E537" t="str">
            <v>MODALIDAD SERVICIO</v>
          </cell>
          <cell r="F537" t="str">
            <v xml:space="preserve">CANTIDAD DE CENTROS </v>
          </cell>
          <cell r="G537" t="str">
            <v>ACEITE VEGETAL</v>
          </cell>
          <cell r="H537" t="str">
            <v>AJÍES</v>
          </cell>
          <cell r="I537" t="str">
            <v>ATÚN ENLATADO EN ACEITE VEGETAL</v>
          </cell>
          <cell r="J537" t="str">
            <v>AVENA</v>
          </cell>
          <cell r="K537" t="str">
            <v xml:space="preserve">AZÚCAR CREMA </v>
          </cell>
          <cell r="L537" t="str">
            <v>BACALAO</v>
          </cell>
          <cell r="M537" t="str">
            <v>CANELA</v>
          </cell>
          <cell r="N537" t="str">
            <v xml:space="preserve">CEBOLLA </v>
          </cell>
          <cell r="O537" t="str">
            <v>GALLETA SALADA</v>
          </cell>
          <cell r="P537" t="str">
            <v>GUINEO MADURO</v>
          </cell>
          <cell r="Q537" t="str">
            <v xml:space="preserve">GUINEOS VERDES </v>
          </cell>
          <cell r="R537" t="str">
            <v xml:space="preserve">HARINA DE MAÍZ </v>
          </cell>
          <cell r="S537" t="str">
            <v>HUEVO</v>
          </cell>
          <cell r="T537" t="str">
            <v>MANTEQUILLA</v>
          </cell>
          <cell r="U537" t="str">
            <v>PAN</v>
          </cell>
          <cell r="V537" t="str">
            <v>PLÁTANO VERDE</v>
          </cell>
          <cell r="W537" t="str">
            <v>QUESO CHEDDAR</v>
          </cell>
          <cell r="X537" t="str">
            <v xml:space="preserve">SAL YODADA </v>
          </cell>
          <cell r="Y537" t="str">
            <v>TOMATE</v>
          </cell>
        </row>
        <row r="538">
          <cell r="A538" t="str">
            <v>04454</v>
          </cell>
          <cell r="B538" t="str">
            <v>R-38</v>
          </cell>
          <cell r="C538" t="str">
            <v>04454</v>
          </cell>
          <cell r="D538">
            <v>26</v>
          </cell>
          <cell r="E538" t="str">
            <v>REAL</v>
          </cell>
          <cell r="F538">
            <v>1</v>
          </cell>
          <cell r="G538">
            <v>2</v>
          </cell>
          <cell r="H538">
            <v>1</v>
          </cell>
          <cell r="I538">
            <v>4</v>
          </cell>
          <cell r="J538">
            <v>5</v>
          </cell>
          <cell r="K538">
            <v>1</v>
          </cell>
          <cell r="L538">
            <v>2</v>
          </cell>
          <cell r="M538">
            <v>1</v>
          </cell>
          <cell r="N538">
            <v>2</v>
          </cell>
          <cell r="O538">
            <v>26</v>
          </cell>
          <cell r="P538">
            <v>26</v>
          </cell>
          <cell r="Q538">
            <v>26</v>
          </cell>
          <cell r="R538">
            <v>4</v>
          </cell>
          <cell r="S538">
            <v>26</v>
          </cell>
          <cell r="T538">
            <v>1</v>
          </cell>
          <cell r="U538">
            <v>26</v>
          </cell>
          <cell r="V538">
            <v>26</v>
          </cell>
          <cell r="W538">
            <v>2</v>
          </cell>
          <cell r="X538">
            <v>2</v>
          </cell>
          <cell r="Y538">
            <v>4</v>
          </cell>
        </row>
        <row r="539">
          <cell r="A539" t="str">
            <v>15364</v>
          </cell>
          <cell r="B539" t="str">
            <v>R-38</v>
          </cell>
          <cell r="C539" t="str">
            <v>15364</v>
          </cell>
          <cell r="D539">
            <v>524</v>
          </cell>
          <cell r="E539" t="str">
            <v>REAL</v>
          </cell>
          <cell r="F539">
            <v>1</v>
          </cell>
          <cell r="G539">
            <v>35</v>
          </cell>
          <cell r="H539">
            <v>6</v>
          </cell>
          <cell r="I539">
            <v>80</v>
          </cell>
          <cell r="J539">
            <v>97</v>
          </cell>
          <cell r="K539">
            <v>12</v>
          </cell>
          <cell r="L539">
            <v>29</v>
          </cell>
          <cell r="M539">
            <v>6</v>
          </cell>
          <cell r="N539">
            <v>24</v>
          </cell>
          <cell r="O539">
            <v>524</v>
          </cell>
          <cell r="P539">
            <v>524</v>
          </cell>
          <cell r="Q539">
            <v>524</v>
          </cell>
          <cell r="R539">
            <v>66</v>
          </cell>
          <cell r="S539">
            <v>524</v>
          </cell>
          <cell r="T539">
            <v>18</v>
          </cell>
          <cell r="U539">
            <v>524</v>
          </cell>
          <cell r="V539">
            <v>524</v>
          </cell>
          <cell r="W539">
            <v>29</v>
          </cell>
          <cell r="X539">
            <v>21</v>
          </cell>
          <cell r="Y539">
            <v>76</v>
          </cell>
        </row>
        <row r="540">
          <cell r="A540" t="str">
            <v>04490</v>
          </cell>
          <cell r="B540" t="str">
            <v>R-38</v>
          </cell>
          <cell r="C540" t="str">
            <v>04490</v>
          </cell>
          <cell r="D540">
            <v>34</v>
          </cell>
          <cell r="E540" t="str">
            <v>REAL</v>
          </cell>
          <cell r="F540">
            <v>1</v>
          </cell>
          <cell r="G540">
            <v>3</v>
          </cell>
          <cell r="H540">
            <v>1</v>
          </cell>
          <cell r="I540">
            <v>6</v>
          </cell>
          <cell r="J540">
            <v>7</v>
          </cell>
          <cell r="K540">
            <v>1</v>
          </cell>
          <cell r="L540">
            <v>2</v>
          </cell>
          <cell r="M540">
            <v>1</v>
          </cell>
          <cell r="N540">
            <v>2</v>
          </cell>
          <cell r="O540">
            <v>34</v>
          </cell>
          <cell r="P540">
            <v>34</v>
          </cell>
          <cell r="Q540">
            <v>34</v>
          </cell>
          <cell r="R540">
            <v>5</v>
          </cell>
          <cell r="S540">
            <v>34</v>
          </cell>
          <cell r="T540">
            <v>2</v>
          </cell>
          <cell r="U540">
            <v>34</v>
          </cell>
          <cell r="V540">
            <v>34</v>
          </cell>
          <cell r="W540">
            <v>2</v>
          </cell>
          <cell r="X540">
            <v>2</v>
          </cell>
          <cell r="Y540">
            <v>5</v>
          </cell>
        </row>
        <row r="541">
          <cell r="A541" t="str">
            <v>04446</v>
          </cell>
          <cell r="B541" t="str">
            <v>R-38</v>
          </cell>
          <cell r="C541" t="str">
            <v>04446</v>
          </cell>
          <cell r="D541">
            <v>36</v>
          </cell>
          <cell r="E541" t="str">
            <v>REAL</v>
          </cell>
          <cell r="F541">
            <v>1</v>
          </cell>
          <cell r="G541">
            <v>3</v>
          </cell>
          <cell r="H541">
            <v>1</v>
          </cell>
          <cell r="I541">
            <v>6</v>
          </cell>
          <cell r="J541">
            <v>7</v>
          </cell>
          <cell r="K541">
            <v>1</v>
          </cell>
          <cell r="L541">
            <v>2</v>
          </cell>
          <cell r="M541">
            <v>1</v>
          </cell>
          <cell r="N541">
            <v>2</v>
          </cell>
          <cell r="O541">
            <v>36</v>
          </cell>
          <cell r="P541">
            <v>36</v>
          </cell>
          <cell r="Q541">
            <v>36</v>
          </cell>
          <cell r="R541">
            <v>5</v>
          </cell>
          <cell r="S541">
            <v>36</v>
          </cell>
          <cell r="T541">
            <v>2</v>
          </cell>
          <cell r="U541">
            <v>36</v>
          </cell>
          <cell r="V541">
            <v>36</v>
          </cell>
          <cell r="W541">
            <v>2</v>
          </cell>
          <cell r="X541">
            <v>2</v>
          </cell>
          <cell r="Y541">
            <v>6</v>
          </cell>
        </row>
        <row r="542">
          <cell r="A542" t="str">
            <v>04455</v>
          </cell>
          <cell r="B542" t="str">
            <v>R-38</v>
          </cell>
          <cell r="C542" t="str">
            <v>04455</v>
          </cell>
          <cell r="D542">
            <v>83</v>
          </cell>
          <cell r="E542" t="str">
            <v>REAL</v>
          </cell>
          <cell r="F542">
            <v>1</v>
          </cell>
          <cell r="G542">
            <v>6</v>
          </cell>
          <cell r="H542">
            <v>1</v>
          </cell>
          <cell r="I542">
            <v>13</v>
          </cell>
          <cell r="J542">
            <v>16</v>
          </cell>
          <cell r="K542">
            <v>2</v>
          </cell>
          <cell r="L542">
            <v>5</v>
          </cell>
          <cell r="M542">
            <v>1</v>
          </cell>
          <cell r="N542">
            <v>4</v>
          </cell>
          <cell r="O542">
            <v>83</v>
          </cell>
          <cell r="P542">
            <v>83</v>
          </cell>
          <cell r="Q542">
            <v>83</v>
          </cell>
          <cell r="R542">
            <v>11</v>
          </cell>
          <cell r="S542">
            <v>83</v>
          </cell>
          <cell r="T542">
            <v>3</v>
          </cell>
          <cell r="U542">
            <v>83</v>
          </cell>
          <cell r="V542">
            <v>83</v>
          </cell>
          <cell r="W542">
            <v>5</v>
          </cell>
          <cell r="X542">
            <v>4</v>
          </cell>
          <cell r="Y542">
            <v>12</v>
          </cell>
        </row>
        <row r="543">
          <cell r="A543" t="str">
            <v>04456</v>
          </cell>
          <cell r="B543" t="str">
            <v>R-38</v>
          </cell>
          <cell r="C543" t="str">
            <v>04456</v>
          </cell>
          <cell r="D543">
            <v>23</v>
          </cell>
          <cell r="E543" t="str">
            <v>REAL</v>
          </cell>
          <cell r="F543">
            <v>1</v>
          </cell>
          <cell r="G543">
            <v>2</v>
          </cell>
          <cell r="H543">
            <v>1</v>
          </cell>
          <cell r="I543">
            <v>4</v>
          </cell>
          <cell r="J543">
            <v>5</v>
          </cell>
          <cell r="K543">
            <v>1</v>
          </cell>
          <cell r="L543">
            <v>2</v>
          </cell>
          <cell r="M543">
            <v>1</v>
          </cell>
          <cell r="N543">
            <v>2</v>
          </cell>
          <cell r="O543">
            <v>23</v>
          </cell>
          <cell r="P543">
            <v>23</v>
          </cell>
          <cell r="Q543">
            <v>23</v>
          </cell>
          <cell r="R543">
            <v>3</v>
          </cell>
          <cell r="S543">
            <v>23</v>
          </cell>
          <cell r="T543">
            <v>1</v>
          </cell>
          <cell r="U543">
            <v>23</v>
          </cell>
          <cell r="V543">
            <v>23</v>
          </cell>
          <cell r="W543">
            <v>2</v>
          </cell>
          <cell r="X543">
            <v>1</v>
          </cell>
          <cell r="Y543">
            <v>4</v>
          </cell>
        </row>
        <row r="544">
          <cell r="A544" t="str">
            <v>03698</v>
          </cell>
          <cell r="B544" t="str">
            <v>R-38</v>
          </cell>
          <cell r="C544" t="str">
            <v>03698</v>
          </cell>
          <cell r="D544">
            <v>10</v>
          </cell>
          <cell r="E544" t="str">
            <v>REAL</v>
          </cell>
          <cell r="F544">
            <v>1</v>
          </cell>
          <cell r="G544">
            <v>1</v>
          </cell>
          <cell r="H544">
            <v>1</v>
          </cell>
          <cell r="I544">
            <v>2</v>
          </cell>
          <cell r="J544">
            <v>2</v>
          </cell>
          <cell r="K544">
            <v>1</v>
          </cell>
          <cell r="L544">
            <v>1</v>
          </cell>
          <cell r="M544">
            <v>1</v>
          </cell>
          <cell r="N544">
            <v>1</v>
          </cell>
          <cell r="O544">
            <v>10</v>
          </cell>
          <cell r="P544">
            <v>10</v>
          </cell>
          <cell r="Q544">
            <v>10</v>
          </cell>
          <cell r="R544">
            <v>2</v>
          </cell>
          <cell r="S544">
            <v>10</v>
          </cell>
          <cell r="T544">
            <v>1</v>
          </cell>
          <cell r="U544">
            <v>10</v>
          </cell>
          <cell r="V544">
            <v>10</v>
          </cell>
          <cell r="W544">
            <v>1</v>
          </cell>
          <cell r="X544">
            <v>1</v>
          </cell>
          <cell r="Y544">
            <v>2</v>
          </cell>
        </row>
        <row r="545">
          <cell r="A545" t="str">
            <v>04457</v>
          </cell>
          <cell r="B545" t="str">
            <v>R-38</v>
          </cell>
          <cell r="C545" t="str">
            <v>04457</v>
          </cell>
          <cell r="D545">
            <v>23</v>
          </cell>
          <cell r="E545" t="str">
            <v>REAL</v>
          </cell>
          <cell r="F545">
            <v>1</v>
          </cell>
          <cell r="G545">
            <v>2</v>
          </cell>
          <cell r="H545">
            <v>1</v>
          </cell>
          <cell r="I545">
            <v>4</v>
          </cell>
          <cell r="J545">
            <v>5</v>
          </cell>
          <cell r="K545">
            <v>1</v>
          </cell>
          <cell r="L545">
            <v>2</v>
          </cell>
          <cell r="M545">
            <v>1</v>
          </cell>
          <cell r="N545">
            <v>2</v>
          </cell>
          <cell r="O545">
            <v>23</v>
          </cell>
          <cell r="P545">
            <v>23</v>
          </cell>
          <cell r="Q545">
            <v>23</v>
          </cell>
          <cell r="R545">
            <v>3</v>
          </cell>
          <cell r="S545">
            <v>23</v>
          </cell>
          <cell r="T545">
            <v>1</v>
          </cell>
          <cell r="U545">
            <v>23</v>
          </cell>
          <cell r="V545">
            <v>23</v>
          </cell>
          <cell r="W545">
            <v>2</v>
          </cell>
          <cell r="X545">
            <v>1</v>
          </cell>
          <cell r="Y545">
            <v>4</v>
          </cell>
        </row>
        <row r="546">
          <cell r="A546" t="str">
            <v>04461</v>
          </cell>
          <cell r="B546" t="str">
            <v>R-38</v>
          </cell>
          <cell r="C546" t="str">
            <v>04461</v>
          </cell>
          <cell r="D546">
            <v>17</v>
          </cell>
          <cell r="E546" t="str">
            <v>REAL</v>
          </cell>
          <cell r="F546">
            <v>1</v>
          </cell>
          <cell r="G546">
            <v>2</v>
          </cell>
          <cell r="H546">
            <v>1</v>
          </cell>
          <cell r="I546">
            <v>3</v>
          </cell>
          <cell r="J546">
            <v>4</v>
          </cell>
          <cell r="K546">
            <v>1</v>
          </cell>
          <cell r="L546">
            <v>1</v>
          </cell>
          <cell r="M546">
            <v>1</v>
          </cell>
          <cell r="N546">
            <v>1</v>
          </cell>
          <cell r="O546">
            <v>17</v>
          </cell>
          <cell r="P546">
            <v>17</v>
          </cell>
          <cell r="Q546">
            <v>17</v>
          </cell>
          <cell r="R546">
            <v>3</v>
          </cell>
          <cell r="S546">
            <v>17</v>
          </cell>
          <cell r="T546">
            <v>1</v>
          </cell>
          <cell r="U546">
            <v>17</v>
          </cell>
          <cell r="V546">
            <v>17</v>
          </cell>
          <cell r="W546">
            <v>1</v>
          </cell>
          <cell r="X546">
            <v>1</v>
          </cell>
          <cell r="Y546">
            <v>3</v>
          </cell>
        </row>
        <row r="547">
          <cell r="A547" t="str">
            <v>04467</v>
          </cell>
          <cell r="B547" t="str">
            <v>R-38</v>
          </cell>
          <cell r="C547" t="str">
            <v>04467</v>
          </cell>
          <cell r="D547">
            <v>20</v>
          </cell>
          <cell r="E547" t="str">
            <v>REAL</v>
          </cell>
          <cell r="F547">
            <v>1</v>
          </cell>
          <cell r="G547">
            <v>2</v>
          </cell>
          <cell r="H547">
            <v>1</v>
          </cell>
          <cell r="I547">
            <v>4</v>
          </cell>
          <cell r="J547">
            <v>4</v>
          </cell>
          <cell r="K547">
            <v>1</v>
          </cell>
          <cell r="L547">
            <v>2</v>
          </cell>
          <cell r="M547">
            <v>1</v>
          </cell>
          <cell r="N547">
            <v>1</v>
          </cell>
          <cell r="O547">
            <v>20</v>
          </cell>
          <cell r="P547">
            <v>20</v>
          </cell>
          <cell r="Q547">
            <v>20</v>
          </cell>
          <cell r="R547">
            <v>3</v>
          </cell>
          <cell r="S547">
            <v>20</v>
          </cell>
          <cell r="T547">
            <v>1</v>
          </cell>
          <cell r="U547">
            <v>20</v>
          </cell>
          <cell r="V547">
            <v>20</v>
          </cell>
          <cell r="W547">
            <v>2</v>
          </cell>
          <cell r="X547">
            <v>1</v>
          </cell>
          <cell r="Y547">
            <v>3</v>
          </cell>
        </row>
        <row r="548">
          <cell r="A548" t="str">
            <v xml:space="preserve">TOTAL </v>
          </cell>
          <cell r="B548" t="str">
            <v>R-38</v>
          </cell>
          <cell r="C548">
            <v>0</v>
          </cell>
          <cell r="D548">
            <v>796</v>
          </cell>
          <cell r="E548">
            <v>0</v>
          </cell>
          <cell r="F548">
            <v>10</v>
          </cell>
          <cell r="G548">
            <v>58</v>
          </cell>
          <cell r="H548">
            <v>15</v>
          </cell>
          <cell r="I548">
            <v>126</v>
          </cell>
          <cell r="J548">
            <v>152</v>
          </cell>
          <cell r="K548">
            <v>22</v>
          </cell>
          <cell r="L548">
            <v>48</v>
          </cell>
          <cell r="M548">
            <v>15</v>
          </cell>
          <cell r="N548">
            <v>41</v>
          </cell>
          <cell r="O548">
            <v>796</v>
          </cell>
          <cell r="P548">
            <v>796</v>
          </cell>
          <cell r="Q548">
            <v>796</v>
          </cell>
          <cell r="R548">
            <v>105</v>
          </cell>
          <cell r="S548">
            <v>796</v>
          </cell>
          <cell r="T548">
            <v>31</v>
          </cell>
          <cell r="U548">
            <v>796</v>
          </cell>
          <cell r="V548">
            <v>796</v>
          </cell>
          <cell r="W548">
            <v>48</v>
          </cell>
          <cell r="X548">
            <v>36</v>
          </cell>
          <cell r="Y548">
            <v>119</v>
          </cell>
        </row>
        <row r="549">
          <cell r="A549">
            <v>0</v>
          </cell>
          <cell r="B549">
            <v>0</v>
          </cell>
          <cell r="C549">
            <v>0</v>
          </cell>
          <cell r="D549">
            <v>0</v>
          </cell>
          <cell r="E549">
            <v>0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</row>
        <row r="550">
          <cell r="A550">
            <v>0</v>
          </cell>
          <cell r="B550">
            <v>0</v>
          </cell>
          <cell r="C550">
            <v>0</v>
          </cell>
          <cell r="D550">
            <v>0</v>
          </cell>
          <cell r="E550">
            <v>0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</row>
        <row r="551">
          <cell r="A551" t="str">
            <v>CODIGO CENTRO</v>
          </cell>
          <cell r="B551" t="str">
            <v>CODIGO LOTE</v>
          </cell>
          <cell r="C551" t="str">
            <v>CODIGO CENTRO</v>
          </cell>
          <cell r="D551" t="str">
            <v>TOTAL RACIONES</v>
          </cell>
          <cell r="E551" t="str">
            <v>MODALIDAD SERVICIO</v>
          </cell>
          <cell r="F551" t="str">
            <v xml:space="preserve">CANTIDAD DE CENTROS </v>
          </cell>
          <cell r="G551" t="str">
            <v>ACEITE VEGETAL</v>
          </cell>
          <cell r="H551" t="str">
            <v>AJÍES</v>
          </cell>
          <cell r="I551" t="str">
            <v>ATÚN ENLATADO EN ACEITE VEGETAL</v>
          </cell>
          <cell r="J551" t="str">
            <v>AVENA</v>
          </cell>
          <cell r="K551" t="str">
            <v xml:space="preserve">AZÚCAR CREMA </v>
          </cell>
          <cell r="L551" t="str">
            <v>BACALAO</v>
          </cell>
          <cell r="M551" t="str">
            <v>CANELA</v>
          </cell>
          <cell r="N551" t="str">
            <v xml:space="preserve">CEBOLLA </v>
          </cell>
          <cell r="O551" t="str">
            <v>GALLETA SALADA</v>
          </cell>
          <cell r="P551" t="str">
            <v>GUINEO MADURO</v>
          </cell>
          <cell r="Q551" t="str">
            <v xml:space="preserve">GUINEOS VERDES </v>
          </cell>
          <cell r="R551" t="str">
            <v xml:space="preserve">HARINA DE MAÍZ </v>
          </cell>
          <cell r="S551" t="str">
            <v>HUEVO</v>
          </cell>
          <cell r="T551" t="str">
            <v>MANTEQUILLA</v>
          </cell>
          <cell r="U551" t="str">
            <v>PAN</v>
          </cell>
          <cell r="V551" t="str">
            <v>PLÁTANO VERDE</v>
          </cell>
          <cell r="W551" t="str">
            <v>QUESO CHEDDAR</v>
          </cell>
          <cell r="X551" t="str">
            <v xml:space="preserve">SAL YODADA </v>
          </cell>
          <cell r="Y551" t="str">
            <v>TOMATE</v>
          </cell>
        </row>
        <row r="552">
          <cell r="A552" t="str">
            <v>10522</v>
          </cell>
          <cell r="B552" t="str">
            <v>R-39</v>
          </cell>
          <cell r="C552" t="str">
            <v>10522</v>
          </cell>
          <cell r="D552">
            <v>143</v>
          </cell>
          <cell r="E552" t="str">
            <v>REAL</v>
          </cell>
          <cell r="F552">
            <v>1</v>
          </cell>
          <cell r="G552">
            <v>10</v>
          </cell>
          <cell r="H552">
            <v>2</v>
          </cell>
          <cell r="I552">
            <v>22</v>
          </cell>
          <cell r="J552">
            <v>27</v>
          </cell>
          <cell r="K552">
            <v>4</v>
          </cell>
          <cell r="L552">
            <v>8</v>
          </cell>
          <cell r="M552">
            <v>2</v>
          </cell>
          <cell r="N552">
            <v>7</v>
          </cell>
          <cell r="O552">
            <v>143</v>
          </cell>
          <cell r="P552">
            <v>143</v>
          </cell>
          <cell r="Q552">
            <v>143</v>
          </cell>
          <cell r="R552">
            <v>18</v>
          </cell>
          <cell r="S552">
            <v>143</v>
          </cell>
          <cell r="T552">
            <v>5</v>
          </cell>
          <cell r="U552">
            <v>143</v>
          </cell>
          <cell r="V552">
            <v>143</v>
          </cell>
          <cell r="W552">
            <v>8</v>
          </cell>
          <cell r="X552">
            <v>6</v>
          </cell>
          <cell r="Y552">
            <v>21</v>
          </cell>
        </row>
        <row r="553">
          <cell r="A553" t="str">
            <v>04631</v>
          </cell>
          <cell r="B553" t="str">
            <v>R-39</v>
          </cell>
          <cell r="C553" t="str">
            <v>04631</v>
          </cell>
          <cell r="D553">
            <v>99</v>
          </cell>
          <cell r="E553" t="str">
            <v>REAL</v>
          </cell>
          <cell r="F553">
            <v>1</v>
          </cell>
          <cell r="G553">
            <v>7</v>
          </cell>
          <cell r="H553">
            <v>2</v>
          </cell>
          <cell r="I553">
            <v>15</v>
          </cell>
          <cell r="J553">
            <v>19</v>
          </cell>
          <cell r="K553">
            <v>3</v>
          </cell>
          <cell r="L553">
            <v>6</v>
          </cell>
          <cell r="M553">
            <v>2</v>
          </cell>
          <cell r="N553">
            <v>5</v>
          </cell>
          <cell r="O553">
            <v>99</v>
          </cell>
          <cell r="P553">
            <v>99</v>
          </cell>
          <cell r="Q553">
            <v>99</v>
          </cell>
          <cell r="R553">
            <v>13</v>
          </cell>
          <cell r="S553">
            <v>99</v>
          </cell>
          <cell r="T553">
            <v>4</v>
          </cell>
          <cell r="U553">
            <v>99</v>
          </cell>
          <cell r="V553">
            <v>99</v>
          </cell>
          <cell r="W553">
            <v>6</v>
          </cell>
          <cell r="X553">
            <v>4</v>
          </cell>
          <cell r="Y553">
            <v>15</v>
          </cell>
        </row>
        <row r="554">
          <cell r="A554" t="str">
            <v>04651</v>
          </cell>
          <cell r="B554" t="str">
            <v>R-39</v>
          </cell>
          <cell r="C554" t="str">
            <v>04651</v>
          </cell>
          <cell r="D554">
            <v>82</v>
          </cell>
          <cell r="E554" t="str">
            <v>REAL</v>
          </cell>
          <cell r="F554">
            <v>1</v>
          </cell>
          <cell r="G554">
            <v>6</v>
          </cell>
          <cell r="H554">
            <v>1</v>
          </cell>
          <cell r="I554">
            <v>13</v>
          </cell>
          <cell r="J554">
            <v>16</v>
          </cell>
          <cell r="K554">
            <v>2</v>
          </cell>
          <cell r="L554">
            <v>5</v>
          </cell>
          <cell r="M554">
            <v>1</v>
          </cell>
          <cell r="N554">
            <v>4</v>
          </cell>
          <cell r="O554">
            <v>82</v>
          </cell>
          <cell r="P554">
            <v>82</v>
          </cell>
          <cell r="Q554">
            <v>82</v>
          </cell>
          <cell r="R554">
            <v>11</v>
          </cell>
          <cell r="S554">
            <v>82</v>
          </cell>
          <cell r="T554">
            <v>3</v>
          </cell>
          <cell r="U554">
            <v>82</v>
          </cell>
          <cell r="V554">
            <v>82</v>
          </cell>
          <cell r="W554">
            <v>5</v>
          </cell>
          <cell r="X554">
            <v>4</v>
          </cell>
          <cell r="Y554">
            <v>12</v>
          </cell>
        </row>
        <row r="555">
          <cell r="A555" t="str">
            <v>10523</v>
          </cell>
          <cell r="B555" t="str">
            <v>R-39</v>
          </cell>
          <cell r="C555" t="str">
            <v>10523</v>
          </cell>
          <cell r="D555">
            <v>124</v>
          </cell>
          <cell r="E555" t="str">
            <v>REAL</v>
          </cell>
          <cell r="F555">
            <v>1</v>
          </cell>
          <cell r="G555">
            <v>9</v>
          </cell>
          <cell r="H555">
            <v>2</v>
          </cell>
          <cell r="I555">
            <v>19</v>
          </cell>
          <cell r="J555">
            <v>23</v>
          </cell>
          <cell r="K555">
            <v>3</v>
          </cell>
          <cell r="L555">
            <v>7</v>
          </cell>
          <cell r="M555">
            <v>2</v>
          </cell>
          <cell r="N555">
            <v>6</v>
          </cell>
          <cell r="O555">
            <v>124</v>
          </cell>
          <cell r="P555">
            <v>124</v>
          </cell>
          <cell r="Q555">
            <v>124</v>
          </cell>
          <cell r="R555">
            <v>16</v>
          </cell>
          <cell r="S555">
            <v>124</v>
          </cell>
          <cell r="T555">
            <v>5</v>
          </cell>
          <cell r="U555">
            <v>124</v>
          </cell>
          <cell r="V555">
            <v>124</v>
          </cell>
          <cell r="W555">
            <v>7</v>
          </cell>
          <cell r="X555">
            <v>5</v>
          </cell>
          <cell r="Y555">
            <v>18</v>
          </cell>
        </row>
        <row r="556">
          <cell r="A556" t="str">
            <v>04668</v>
          </cell>
          <cell r="B556" t="str">
            <v>R-39</v>
          </cell>
          <cell r="C556" t="str">
            <v>04668</v>
          </cell>
          <cell r="D556">
            <v>74</v>
          </cell>
          <cell r="E556" t="str">
            <v>REAL</v>
          </cell>
          <cell r="F556">
            <v>1</v>
          </cell>
          <cell r="G556">
            <v>5</v>
          </cell>
          <cell r="H556">
            <v>1</v>
          </cell>
          <cell r="I556">
            <v>12</v>
          </cell>
          <cell r="J556">
            <v>14</v>
          </cell>
          <cell r="K556">
            <v>2</v>
          </cell>
          <cell r="L556">
            <v>5</v>
          </cell>
          <cell r="M556">
            <v>1</v>
          </cell>
          <cell r="N556">
            <v>4</v>
          </cell>
          <cell r="O556">
            <v>74</v>
          </cell>
          <cell r="P556">
            <v>74</v>
          </cell>
          <cell r="Q556">
            <v>74</v>
          </cell>
          <cell r="R556">
            <v>10</v>
          </cell>
          <cell r="S556">
            <v>74</v>
          </cell>
          <cell r="T556">
            <v>3</v>
          </cell>
          <cell r="U556">
            <v>74</v>
          </cell>
          <cell r="V556">
            <v>74</v>
          </cell>
          <cell r="W556">
            <v>5</v>
          </cell>
          <cell r="X556">
            <v>3</v>
          </cell>
          <cell r="Y556">
            <v>11</v>
          </cell>
        </row>
        <row r="557">
          <cell r="A557" t="str">
            <v>04712</v>
          </cell>
          <cell r="B557" t="str">
            <v>R-39</v>
          </cell>
          <cell r="C557" t="str">
            <v>04712</v>
          </cell>
          <cell r="D557">
            <v>74</v>
          </cell>
          <cell r="E557" t="str">
            <v>REAL</v>
          </cell>
          <cell r="F557">
            <v>1</v>
          </cell>
          <cell r="G557">
            <v>5</v>
          </cell>
          <cell r="H557">
            <v>1</v>
          </cell>
          <cell r="I557">
            <v>12</v>
          </cell>
          <cell r="J557">
            <v>14</v>
          </cell>
          <cell r="K557">
            <v>2</v>
          </cell>
          <cell r="L557">
            <v>5</v>
          </cell>
          <cell r="M557">
            <v>1</v>
          </cell>
          <cell r="N557">
            <v>4</v>
          </cell>
          <cell r="O557">
            <v>74</v>
          </cell>
          <cell r="P557">
            <v>74</v>
          </cell>
          <cell r="Q557">
            <v>74</v>
          </cell>
          <cell r="R557">
            <v>10</v>
          </cell>
          <cell r="S557">
            <v>74</v>
          </cell>
          <cell r="T557">
            <v>3</v>
          </cell>
          <cell r="U557">
            <v>74</v>
          </cell>
          <cell r="V557">
            <v>74</v>
          </cell>
          <cell r="W557">
            <v>5</v>
          </cell>
          <cell r="X557">
            <v>3</v>
          </cell>
          <cell r="Y557">
            <v>11</v>
          </cell>
        </row>
        <row r="558">
          <cell r="A558" t="str">
            <v>04644</v>
          </cell>
          <cell r="B558" t="str">
            <v>R-39</v>
          </cell>
          <cell r="C558" t="str">
            <v>04644</v>
          </cell>
          <cell r="D558">
            <v>73</v>
          </cell>
          <cell r="E558" t="str">
            <v>REAL</v>
          </cell>
          <cell r="F558">
            <v>1</v>
          </cell>
          <cell r="G558">
            <v>5</v>
          </cell>
          <cell r="H558">
            <v>1</v>
          </cell>
          <cell r="I558">
            <v>12</v>
          </cell>
          <cell r="J558">
            <v>14</v>
          </cell>
          <cell r="K558">
            <v>2</v>
          </cell>
          <cell r="L558">
            <v>5</v>
          </cell>
          <cell r="M558">
            <v>1</v>
          </cell>
          <cell r="N558">
            <v>4</v>
          </cell>
          <cell r="O558">
            <v>73</v>
          </cell>
          <cell r="P558">
            <v>73</v>
          </cell>
          <cell r="Q558">
            <v>73</v>
          </cell>
          <cell r="R558">
            <v>10</v>
          </cell>
          <cell r="S558">
            <v>73</v>
          </cell>
          <cell r="T558">
            <v>3</v>
          </cell>
          <cell r="U558">
            <v>73</v>
          </cell>
          <cell r="V558">
            <v>73</v>
          </cell>
          <cell r="W558">
            <v>5</v>
          </cell>
          <cell r="X558">
            <v>3</v>
          </cell>
          <cell r="Y558">
            <v>11</v>
          </cell>
        </row>
        <row r="559">
          <cell r="A559" t="str">
            <v>04652</v>
          </cell>
          <cell r="B559" t="str">
            <v>R-39</v>
          </cell>
          <cell r="C559" t="str">
            <v>04652</v>
          </cell>
          <cell r="D559">
            <v>26</v>
          </cell>
          <cell r="E559" t="str">
            <v>REAL</v>
          </cell>
          <cell r="F559">
            <v>1</v>
          </cell>
          <cell r="G559">
            <v>2</v>
          </cell>
          <cell r="H559">
            <v>1</v>
          </cell>
          <cell r="I559">
            <v>4</v>
          </cell>
          <cell r="J559">
            <v>5</v>
          </cell>
          <cell r="K559">
            <v>1</v>
          </cell>
          <cell r="L559">
            <v>2</v>
          </cell>
          <cell r="M559">
            <v>1</v>
          </cell>
          <cell r="N559">
            <v>2</v>
          </cell>
          <cell r="O559">
            <v>26</v>
          </cell>
          <cell r="P559">
            <v>26</v>
          </cell>
          <cell r="Q559">
            <v>26</v>
          </cell>
          <cell r="R559">
            <v>4</v>
          </cell>
          <cell r="S559">
            <v>26</v>
          </cell>
          <cell r="T559">
            <v>1</v>
          </cell>
          <cell r="U559">
            <v>26</v>
          </cell>
          <cell r="V559">
            <v>26</v>
          </cell>
          <cell r="W559">
            <v>2</v>
          </cell>
          <cell r="X559">
            <v>2</v>
          </cell>
          <cell r="Y559">
            <v>4</v>
          </cell>
        </row>
        <row r="560">
          <cell r="A560" t="str">
            <v>04630</v>
          </cell>
          <cell r="B560" t="str">
            <v>R-39</v>
          </cell>
          <cell r="C560" t="str">
            <v>04630</v>
          </cell>
          <cell r="D560">
            <v>280</v>
          </cell>
          <cell r="E560" t="str">
            <v>REAL</v>
          </cell>
          <cell r="F560">
            <v>1</v>
          </cell>
          <cell r="G560">
            <v>19</v>
          </cell>
          <cell r="H560">
            <v>4</v>
          </cell>
          <cell r="I560">
            <v>43</v>
          </cell>
          <cell r="J560">
            <v>52</v>
          </cell>
          <cell r="K560">
            <v>7</v>
          </cell>
          <cell r="L560">
            <v>16</v>
          </cell>
          <cell r="M560">
            <v>4</v>
          </cell>
          <cell r="N560">
            <v>13</v>
          </cell>
          <cell r="O560">
            <v>280</v>
          </cell>
          <cell r="P560">
            <v>280</v>
          </cell>
          <cell r="Q560">
            <v>280</v>
          </cell>
          <cell r="R560">
            <v>36</v>
          </cell>
          <cell r="S560">
            <v>280</v>
          </cell>
          <cell r="T560">
            <v>10</v>
          </cell>
          <cell r="U560">
            <v>280</v>
          </cell>
          <cell r="V560">
            <v>280</v>
          </cell>
          <cell r="W560">
            <v>16</v>
          </cell>
          <cell r="X560">
            <v>11</v>
          </cell>
          <cell r="Y560">
            <v>41</v>
          </cell>
        </row>
        <row r="561">
          <cell r="A561" t="str">
            <v>04629</v>
          </cell>
          <cell r="B561" t="str">
            <v>R-39</v>
          </cell>
          <cell r="C561" t="str">
            <v>04629</v>
          </cell>
          <cell r="D561">
            <v>89</v>
          </cell>
          <cell r="E561" t="str">
            <v>REAL</v>
          </cell>
          <cell r="F561">
            <v>1</v>
          </cell>
          <cell r="G561">
            <v>6</v>
          </cell>
          <cell r="H561">
            <v>1</v>
          </cell>
          <cell r="I561">
            <v>14</v>
          </cell>
          <cell r="J561">
            <v>17</v>
          </cell>
          <cell r="K561">
            <v>2</v>
          </cell>
          <cell r="L561">
            <v>5</v>
          </cell>
          <cell r="M561">
            <v>1</v>
          </cell>
          <cell r="N561">
            <v>4</v>
          </cell>
          <cell r="O561">
            <v>89</v>
          </cell>
          <cell r="P561">
            <v>89</v>
          </cell>
          <cell r="Q561">
            <v>89</v>
          </cell>
          <cell r="R561">
            <v>12</v>
          </cell>
          <cell r="S561">
            <v>89</v>
          </cell>
          <cell r="T561">
            <v>3</v>
          </cell>
          <cell r="U561">
            <v>89</v>
          </cell>
          <cell r="V561">
            <v>89</v>
          </cell>
          <cell r="W561">
            <v>5</v>
          </cell>
          <cell r="X561">
            <v>4</v>
          </cell>
          <cell r="Y561">
            <v>13</v>
          </cell>
        </row>
        <row r="562">
          <cell r="A562" t="str">
            <v>04650</v>
          </cell>
          <cell r="B562" t="str">
            <v>R-39</v>
          </cell>
          <cell r="C562" t="str">
            <v>04650</v>
          </cell>
          <cell r="D562">
            <v>18</v>
          </cell>
          <cell r="E562" t="str">
            <v>REAL</v>
          </cell>
          <cell r="F562">
            <v>1</v>
          </cell>
          <cell r="G562">
            <v>2</v>
          </cell>
          <cell r="H562">
            <v>1</v>
          </cell>
          <cell r="I562">
            <v>3</v>
          </cell>
          <cell r="J562">
            <v>4</v>
          </cell>
          <cell r="K562">
            <v>1</v>
          </cell>
          <cell r="L562">
            <v>1</v>
          </cell>
          <cell r="M562">
            <v>1</v>
          </cell>
          <cell r="N562">
            <v>1</v>
          </cell>
          <cell r="O562">
            <v>18</v>
          </cell>
          <cell r="P562">
            <v>18</v>
          </cell>
          <cell r="Q562">
            <v>18</v>
          </cell>
          <cell r="R562">
            <v>3</v>
          </cell>
          <cell r="S562">
            <v>18</v>
          </cell>
          <cell r="T562">
            <v>1</v>
          </cell>
          <cell r="U562">
            <v>18</v>
          </cell>
          <cell r="V562">
            <v>18</v>
          </cell>
          <cell r="W562">
            <v>1</v>
          </cell>
          <cell r="X562">
            <v>1</v>
          </cell>
          <cell r="Y562">
            <v>3</v>
          </cell>
        </row>
        <row r="563">
          <cell r="A563" t="str">
            <v xml:space="preserve">TOTAL </v>
          </cell>
          <cell r="B563">
            <v>0</v>
          </cell>
          <cell r="C563">
            <v>0</v>
          </cell>
          <cell r="D563">
            <v>1082</v>
          </cell>
          <cell r="E563">
            <v>0</v>
          </cell>
          <cell r="F563">
            <v>11</v>
          </cell>
          <cell r="G563">
            <v>76</v>
          </cell>
          <cell r="H563">
            <v>17</v>
          </cell>
          <cell r="I563">
            <v>169</v>
          </cell>
          <cell r="J563">
            <v>205</v>
          </cell>
          <cell r="K563">
            <v>29</v>
          </cell>
          <cell r="L563">
            <v>65</v>
          </cell>
          <cell r="M563">
            <v>17</v>
          </cell>
          <cell r="N563">
            <v>54</v>
          </cell>
          <cell r="O563">
            <v>1082</v>
          </cell>
          <cell r="P563">
            <v>1082</v>
          </cell>
          <cell r="Q563">
            <v>1082</v>
          </cell>
          <cell r="R563">
            <v>143</v>
          </cell>
          <cell r="S563">
            <v>1082</v>
          </cell>
          <cell r="T563">
            <v>41</v>
          </cell>
          <cell r="U563">
            <v>1082</v>
          </cell>
          <cell r="V563">
            <v>1082</v>
          </cell>
          <cell r="W563">
            <v>65</v>
          </cell>
          <cell r="X563">
            <v>46</v>
          </cell>
          <cell r="Y563">
            <v>160</v>
          </cell>
        </row>
        <row r="564">
          <cell r="A564">
            <v>0</v>
          </cell>
          <cell r="B564">
            <v>0</v>
          </cell>
          <cell r="C564">
            <v>0</v>
          </cell>
          <cell r="D564">
            <v>0</v>
          </cell>
          <cell r="E564">
            <v>0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</row>
        <row r="565">
          <cell r="A565" t="str">
            <v>CODIGO CENTRO</v>
          </cell>
          <cell r="B565" t="str">
            <v>CODIGO LOTE</v>
          </cell>
          <cell r="C565" t="str">
            <v>CODIGO CENTRO</v>
          </cell>
          <cell r="D565" t="str">
            <v>TOTAL RACIONES</v>
          </cell>
          <cell r="E565" t="str">
            <v>MODALIDAD SERVICIO</v>
          </cell>
          <cell r="F565" t="str">
            <v xml:space="preserve">CANTIDAD DE CENTROS </v>
          </cell>
          <cell r="G565" t="str">
            <v>ACEITE VEGETAL</v>
          </cell>
          <cell r="H565" t="str">
            <v>AJÍES</v>
          </cell>
          <cell r="I565" t="str">
            <v>ATÚN ENLATADO EN ACEITE VEGETAL</v>
          </cell>
          <cell r="J565" t="str">
            <v>AVENA</v>
          </cell>
          <cell r="K565" t="str">
            <v xml:space="preserve">AZÚCAR CREMA </v>
          </cell>
          <cell r="L565" t="str">
            <v>BACALAO</v>
          </cell>
          <cell r="M565" t="str">
            <v>CANELA</v>
          </cell>
          <cell r="N565" t="str">
            <v xml:space="preserve">CEBOLLA </v>
          </cell>
          <cell r="O565" t="str">
            <v>GALLETA SALADA</v>
          </cell>
          <cell r="P565" t="str">
            <v>GUINEO MADURO</v>
          </cell>
          <cell r="Q565" t="str">
            <v xml:space="preserve">GUINEOS VERDES </v>
          </cell>
          <cell r="R565" t="str">
            <v xml:space="preserve">HARINA DE MAÍZ </v>
          </cell>
          <cell r="S565" t="str">
            <v>HUEVO</v>
          </cell>
          <cell r="T565" t="str">
            <v>MANTEQUILLA</v>
          </cell>
          <cell r="U565" t="str">
            <v>PAN</v>
          </cell>
          <cell r="V565" t="str">
            <v>PLÁTANO VERDE</v>
          </cell>
          <cell r="W565" t="str">
            <v>QUESO CHEDDAR</v>
          </cell>
          <cell r="X565" t="str">
            <v xml:space="preserve">SAL YODADA </v>
          </cell>
          <cell r="Y565" t="str">
            <v>TOMATE</v>
          </cell>
        </row>
        <row r="566">
          <cell r="A566" t="str">
            <v>41052</v>
          </cell>
          <cell r="B566" t="str">
            <v>R-40</v>
          </cell>
          <cell r="C566" t="str">
            <v>41052</v>
          </cell>
          <cell r="D566">
            <v>100</v>
          </cell>
          <cell r="E566" t="str">
            <v>REAL</v>
          </cell>
          <cell r="F566">
            <v>1</v>
          </cell>
          <cell r="G566">
            <v>7</v>
          </cell>
          <cell r="H566">
            <v>2</v>
          </cell>
          <cell r="I566">
            <v>16</v>
          </cell>
          <cell r="J566">
            <v>19</v>
          </cell>
          <cell r="K566">
            <v>3</v>
          </cell>
          <cell r="L566">
            <v>6</v>
          </cell>
          <cell r="M566">
            <v>2</v>
          </cell>
          <cell r="N566">
            <v>5</v>
          </cell>
          <cell r="O566">
            <v>100</v>
          </cell>
          <cell r="P566">
            <v>100</v>
          </cell>
          <cell r="Q566">
            <v>100</v>
          </cell>
          <cell r="R566">
            <v>13</v>
          </cell>
          <cell r="S566">
            <v>100</v>
          </cell>
          <cell r="T566">
            <v>4</v>
          </cell>
          <cell r="U566">
            <v>100</v>
          </cell>
          <cell r="V566">
            <v>100</v>
          </cell>
          <cell r="W566">
            <v>6</v>
          </cell>
          <cell r="X566">
            <v>4</v>
          </cell>
          <cell r="Y566">
            <v>15</v>
          </cell>
        </row>
        <row r="567">
          <cell r="A567" t="str">
            <v>04649</v>
          </cell>
          <cell r="B567" t="str">
            <v>R-40</v>
          </cell>
          <cell r="C567" t="str">
            <v>04649</v>
          </cell>
          <cell r="D567">
            <v>151</v>
          </cell>
          <cell r="E567" t="str">
            <v>REAL</v>
          </cell>
          <cell r="F567">
            <v>1</v>
          </cell>
          <cell r="G567">
            <v>10</v>
          </cell>
          <cell r="H567">
            <v>2</v>
          </cell>
          <cell r="I567">
            <v>23</v>
          </cell>
          <cell r="J567">
            <v>28</v>
          </cell>
          <cell r="K567">
            <v>4</v>
          </cell>
          <cell r="L567">
            <v>9</v>
          </cell>
          <cell r="M567">
            <v>2</v>
          </cell>
          <cell r="N567">
            <v>7</v>
          </cell>
          <cell r="O567">
            <v>151</v>
          </cell>
          <cell r="P567">
            <v>151</v>
          </cell>
          <cell r="Q567">
            <v>151</v>
          </cell>
          <cell r="R567">
            <v>19</v>
          </cell>
          <cell r="S567">
            <v>151</v>
          </cell>
          <cell r="T567">
            <v>5</v>
          </cell>
          <cell r="U567">
            <v>151</v>
          </cell>
          <cell r="V567">
            <v>151</v>
          </cell>
          <cell r="W567">
            <v>9</v>
          </cell>
          <cell r="X567">
            <v>6</v>
          </cell>
          <cell r="Y567">
            <v>22</v>
          </cell>
        </row>
        <row r="568">
          <cell r="A568" t="str">
            <v>04627</v>
          </cell>
          <cell r="B568" t="str">
            <v>R-40</v>
          </cell>
          <cell r="C568" t="str">
            <v>04627</v>
          </cell>
          <cell r="D568">
            <v>224</v>
          </cell>
          <cell r="E568" t="str">
            <v>REAL</v>
          </cell>
          <cell r="F568">
            <v>1</v>
          </cell>
          <cell r="G568">
            <v>15</v>
          </cell>
          <cell r="H568">
            <v>3</v>
          </cell>
          <cell r="I568">
            <v>34</v>
          </cell>
          <cell r="J568">
            <v>42</v>
          </cell>
          <cell r="K568">
            <v>5</v>
          </cell>
          <cell r="L568">
            <v>13</v>
          </cell>
          <cell r="M568">
            <v>3</v>
          </cell>
          <cell r="N568">
            <v>10</v>
          </cell>
          <cell r="O568">
            <v>224</v>
          </cell>
          <cell r="P568">
            <v>224</v>
          </cell>
          <cell r="Q568">
            <v>224</v>
          </cell>
          <cell r="R568">
            <v>29</v>
          </cell>
          <cell r="S568">
            <v>224</v>
          </cell>
          <cell r="T568">
            <v>8</v>
          </cell>
          <cell r="U568">
            <v>224</v>
          </cell>
          <cell r="V568">
            <v>224</v>
          </cell>
          <cell r="W568">
            <v>13</v>
          </cell>
          <cell r="X568">
            <v>9</v>
          </cell>
          <cell r="Y568">
            <v>33</v>
          </cell>
        </row>
        <row r="569">
          <cell r="A569" t="str">
            <v>04727</v>
          </cell>
          <cell r="B569" t="str">
            <v>R-40</v>
          </cell>
          <cell r="C569" t="str">
            <v>04727</v>
          </cell>
          <cell r="D569">
            <v>217</v>
          </cell>
          <cell r="E569" t="str">
            <v>REAL</v>
          </cell>
          <cell r="F569">
            <v>1</v>
          </cell>
          <cell r="G569">
            <v>15</v>
          </cell>
          <cell r="H569">
            <v>3</v>
          </cell>
          <cell r="I569">
            <v>33</v>
          </cell>
          <cell r="J569">
            <v>40</v>
          </cell>
          <cell r="K569">
            <v>5</v>
          </cell>
          <cell r="L569">
            <v>12</v>
          </cell>
          <cell r="M569">
            <v>3</v>
          </cell>
          <cell r="N569">
            <v>10</v>
          </cell>
          <cell r="O569">
            <v>217</v>
          </cell>
          <cell r="P569">
            <v>217</v>
          </cell>
          <cell r="Q569">
            <v>217</v>
          </cell>
          <cell r="R569">
            <v>28</v>
          </cell>
          <cell r="S569">
            <v>217</v>
          </cell>
          <cell r="T569">
            <v>8</v>
          </cell>
          <cell r="U569">
            <v>217</v>
          </cell>
          <cell r="V569">
            <v>217</v>
          </cell>
          <cell r="W569">
            <v>12</v>
          </cell>
          <cell r="X569">
            <v>9</v>
          </cell>
          <cell r="Y569">
            <v>32</v>
          </cell>
        </row>
        <row r="570">
          <cell r="A570" t="str">
            <v>04636</v>
          </cell>
          <cell r="B570" t="str">
            <v>R-40</v>
          </cell>
          <cell r="C570" t="str">
            <v>04636</v>
          </cell>
          <cell r="D570">
            <v>147</v>
          </cell>
          <cell r="E570" t="str">
            <v>REAL</v>
          </cell>
          <cell r="F570">
            <v>1</v>
          </cell>
          <cell r="G570">
            <v>10</v>
          </cell>
          <cell r="H570">
            <v>2</v>
          </cell>
          <cell r="I570">
            <v>23</v>
          </cell>
          <cell r="J570">
            <v>27</v>
          </cell>
          <cell r="K570">
            <v>4</v>
          </cell>
          <cell r="L570">
            <v>9</v>
          </cell>
          <cell r="M570">
            <v>2</v>
          </cell>
          <cell r="N570">
            <v>7</v>
          </cell>
          <cell r="O570">
            <v>147</v>
          </cell>
          <cell r="P570">
            <v>147</v>
          </cell>
          <cell r="Q570">
            <v>147</v>
          </cell>
          <cell r="R570">
            <v>19</v>
          </cell>
          <cell r="S570">
            <v>147</v>
          </cell>
          <cell r="T570">
            <v>5</v>
          </cell>
          <cell r="U570">
            <v>147</v>
          </cell>
          <cell r="V570">
            <v>147</v>
          </cell>
          <cell r="W570">
            <v>9</v>
          </cell>
          <cell r="X570">
            <v>6</v>
          </cell>
          <cell r="Y570">
            <v>22</v>
          </cell>
        </row>
        <row r="571">
          <cell r="A571" t="str">
            <v>04628</v>
          </cell>
          <cell r="B571" t="str">
            <v>R-40</v>
          </cell>
          <cell r="C571" t="str">
            <v>04628</v>
          </cell>
          <cell r="D571">
            <v>174</v>
          </cell>
          <cell r="E571" t="str">
            <v>REAL</v>
          </cell>
          <cell r="F571">
            <v>1</v>
          </cell>
          <cell r="G571">
            <v>12</v>
          </cell>
          <cell r="H571">
            <v>2</v>
          </cell>
          <cell r="I571">
            <v>27</v>
          </cell>
          <cell r="J571">
            <v>32</v>
          </cell>
          <cell r="K571">
            <v>4</v>
          </cell>
          <cell r="L571">
            <v>10</v>
          </cell>
          <cell r="M571">
            <v>2</v>
          </cell>
          <cell r="N571">
            <v>8</v>
          </cell>
          <cell r="O571">
            <v>174</v>
          </cell>
          <cell r="P571">
            <v>174</v>
          </cell>
          <cell r="Q571">
            <v>174</v>
          </cell>
          <cell r="R571">
            <v>22</v>
          </cell>
          <cell r="S571">
            <v>174</v>
          </cell>
          <cell r="T571">
            <v>6</v>
          </cell>
          <cell r="U571">
            <v>174</v>
          </cell>
          <cell r="V571">
            <v>174</v>
          </cell>
          <cell r="W571">
            <v>10</v>
          </cell>
          <cell r="X571">
            <v>7</v>
          </cell>
          <cell r="Y571">
            <v>25</v>
          </cell>
        </row>
        <row r="572">
          <cell r="A572" t="str">
            <v>04634</v>
          </cell>
          <cell r="B572" t="str">
            <v>R-40</v>
          </cell>
          <cell r="C572" t="str">
            <v>04634</v>
          </cell>
          <cell r="D572">
            <v>292</v>
          </cell>
          <cell r="E572" t="str">
            <v>REAL</v>
          </cell>
          <cell r="F572">
            <v>1</v>
          </cell>
          <cell r="G572">
            <v>20</v>
          </cell>
          <cell r="H572">
            <v>4</v>
          </cell>
          <cell r="I572">
            <v>45</v>
          </cell>
          <cell r="J572">
            <v>54</v>
          </cell>
          <cell r="K572">
            <v>7</v>
          </cell>
          <cell r="L572">
            <v>17</v>
          </cell>
          <cell r="M572">
            <v>4</v>
          </cell>
          <cell r="N572">
            <v>13</v>
          </cell>
          <cell r="O572">
            <v>292</v>
          </cell>
          <cell r="P572">
            <v>292</v>
          </cell>
          <cell r="Q572">
            <v>292</v>
          </cell>
          <cell r="R572">
            <v>37</v>
          </cell>
          <cell r="S572">
            <v>292</v>
          </cell>
          <cell r="T572">
            <v>10</v>
          </cell>
          <cell r="U572">
            <v>292</v>
          </cell>
          <cell r="V572">
            <v>292</v>
          </cell>
          <cell r="W572">
            <v>17</v>
          </cell>
          <cell r="X572">
            <v>12</v>
          </cell>
          <cell r="Y572">
            <v>42</v>
          </cell>
        </row>
        <row r="573">
          <cell r="A573" t="str">
            <v xml:space="preserve">TOTAL </v>
          </cell>
          <cell r="B573">
            <v>0</v>
          </cell>
          <cell r="C573">
            <v>0</v>
          </cell>
          <cell r="D573">
            <v>1305</v>
          </cell>
          <cell r="E573">
            <v>0</v>
          </cell>
          <cell r="F573">
            <v>7</v>
          </cell>
          <cell r="G573">
            <v>89</v>
          </cell>
          <cell r="H573">
            <v>18</v>
          </cell>
          <cell r="I573">
            <v>201</v>
          </cell>
          <cell r="J573">
            <v>242</v>
          </cell>
          <cell r="K573">
            <v>32</v>
          </cell>
          <cell r="L573">
            <v>76</v>
          </cell>
          <cell r="M573">
            <v>18</v>
          </cell>
          <cell r="N573">
            <v>60</v>
          </cell>
          <cell r="O573">
            <v>1305</v>
          </cell>
          <cell r="P573">
            <v>1305</v>
          </cell>
          <cell r="Q573">
            <v>1305</v>
          </cell>
          <cell r="R573">
            <v>167</v>
          </cell>
          <cell r="S573">
            <v>1305</v>
          </cell>
          <cell r="T573">
            <v>46</v>
          </cell>
          <cell r="U573">
            <v>1305</v>
          </cell>
          <cell r="V573">
            <v>1305</v>
          </cell>
          <cell r="W573">
            <v>76</v>
          </cell>
          <cell r="X573">
            <v>53</v>
          </cell>
          <cell r="Y573">
            <v>191</v>
          </cell>
        </row>
        <row r="574">
          <cell r="A574">
            <v>0</v>
          </cell>
          <cell r="B574">
            <v>0</v>
          </cell>
          <cell r="C574">
            <v>0</v>
          </cell>
          <cell r="D574">
            <v>0</v>
          </cell>
          <cell r="E574">
            <v>0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</row>
        <row r="575">
          <cell r="A575">
            <v>0</v>
          </cell>
          <cell r="B575">
            <v>0</v>
          </cell>
          <cell r="C575">
            <v>0</v>
          </cell>
          <cell r="D575">
            <v>0</v>
          </cell>
          <cell r="E575">
            <v>0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</row>
        <row r="576">
          <cell r="A576" t="str">
            <v>CODIGO CENTRO</v>
          </cell>
          <cell r="B576" t="str">
            <v>CODIGO LOTE</v>
          </cell>
          <cell r="C576" t="str">
            <v>CODIGO CENTRO</v>
          </cell>
          <cell r="D576" t="str">
            <v>TOTAL RACIONES</v>
          </cell>
          <cell r="E576" t="str">
            <v>MODALIDAD SERVICIO</v>
          </cell>
          <cell r="F576" t="str">
            <v xml:space="preserve">CANTIDAD DE CENTROS </v>
          </cell>
          <cell r="G576" t="str">
            <v>ACEITE VEGETAL</v>
          </cell>
          <cell r="H576" t="str">
            <v>AJÍES</v>
          </cell>
          <cell r="I576" t="str">
            <v>ATÚN ENLATADO EN ACEITE VEGETAL</v>
          </cell>
          <cell r="J576" t="str">
            <v>AVENA</v>
          </cell>
          <cell r="K576" t="str">
            <v xml:space="preserve">AZÚCAR CREMA </v>
          </cell>
          <cell r="L576" t="str">
            <v>BACALAO</v>
          </cell>
          <cell r="M576" t="str">
            <v>CANELA</v>
          </cell>
          <cell r="N576" t="str">
            <v xml:space="preserve">CEBOLLA </v>
          </cell>
          <cell r="O576" t="str">
            <v>GALLETA SALADA</v>
          </cell>
          <cell r="P576" t="str">
            <v>GUINEO MADURO</v>
          </cell>
          <cell r="Q576" t="str">
            <v xml:space="preserve">GUINEOS VERDES </v>
          </cell>
          <cell r="R576" t="str">
            <v xml:space="preserve">HARINA DE MAÍZ </v>
          </cell>
          <cell r="S576" t="str">
            <v>HUEVO</v>
          </cell>
          <cell r="T576" t="str">
            <v>MANTEQUILLA</v>
          </cell>
          <cell r="U576" t="str">
            <v>PAN</v>
          </cell>
          <cell r="V576" t="str">
            <v>PLÁTANO VERDE</v>
          </cell>
          <cell r="W576" t="str">
            <v>QUESO CHEDDAR</v>
          </cell>
          <cell r="X576" t="str">
            <v xml:space="preserve">SAL YODADA </v>
          </cell>
          <cell r="Y576" t="str">
            <v>TOMATE</v>
          </cell>
        </row>
        <row r="577">
          <cell r="A577" t="str">
            <v>04695</v>
          </cell>
          <cell r="B577" t="str">
            <v>R-41</v>
          </cell>
          <cell r="C577" t="str">
            <v>04695</v>
          </cell>
          <cell r="D577">
            <v>31</v>
          </cell>
          <cell r="E577" t="str">
            <v>REAL</v>
          </cell>
          <cell r="F577">
            <v>1</v>
          </cell>
          <cell r="G577">
            <v>3</v>
          </cell>
          <cell r="H577">
            <v>1</v>
          </cell>
          <cell r="I577">
            <v>5</v>
          </cell>
          <cell r="J577">
            <v>6</v>
          </cell>
          <cell r="K577">
            <v>1</v>
          </cell>
          <cell r="L577">
            <v>2</v>
          </cell>
          <cell r="M577">
            <v>1</v>
          </cell>
          <cell r="N577">
            <v>2</v>
          </cell>
          <cell r="O577">
            <v>31</v>
          </cell>
          <cell r="P577">
            <v>31</v>
          </cell>
          <cell r="Q577">
            <v>31</v>
          </cell>
          <cell r="R577">
            <v>4</v>
          </cell>
          <cell r="S577">
            <v>31</v>
          </cell>
          <cell r="T577">
            <v>2</v>
          </cell>
          <cell r="U577">
            <v>31</v>
          </cell>
          <cell r="V577">
            <v>31</v>
          </cell>
          <cell r="W577">
            <v>2</v>
          </cell>
          <cell r="X577">
            <v>2</v>
          </cell>
          <cell r="Y577">
            <v>5</v>
          </cell>
        </row>
        <row r="578">
          <cell r="A578" t="str">
            <v>04510</v>
          </cell>
          <cell r="B578" t="str">
            <v>R-41</v>
          </cell>
          <cell r="C578" t="str">
            <v>04510</v>
          </cell>
          <cell r="D578">
            <v>163</v>
          </cell>
          <cell r="E578" t="str">
            <v>REAL</v>
          </cell>
          <cell r="F578">
            <v>1</v>
          </cell>
          <cell r="G578">
            <v>11</v>
          </cell>
          <cell r="H578">
            <v>2</v>
          </cell>
          <cell r="I578">
            <v>25</v>
          </cell>
          <cell r="J578">
            <v>30</v>
          </cell>
          <cell r="K578">
            <v>4</v>
          </cell>
          <cell r="L578">
            <v>9</v>
          </cell>
          <cell r="M578">
            <v>2</v>
          </cell>
          <cell r="N578">
            <v>8</v>
          </cell>
          <cell r="O578">
            <v>163</v>
          </cell>
          <cell r="P578">
            <v>163</v>
          </cell>
          <cell r="Q578">
            <v>163</v>
          </cell>
          <cell r="R578">
            <v>21</v>
          </cell>
          <cell r="S578">
            <v>163</v>
          </cell>
          <cell r="T578">
            <v>6</v>
          </cell>
          <cell r="U578">
            <v>163</v>
          </cell>
          <cell r="V578">
            <v>163</v>
          </cell>
          <cell r="W578">
            <v>9</v>
          </cell>
          <cell r="X578">
            <v>7</v>
          </cell>
          <cell r="Y578">
            <v>24</v>
          </cell>
        </row>
        <row r="579">
          <cell r="A579" t="str">
            <v>04702</v>
          </cell>
          <cell r="B579" t="str">
            <v>R-41</v>
          </cell>
          <cell r="C579" t="str">
            <v>04702</v>
          </cell>
          <cell r="D579">
            <v>202</v>
          </cell>
          <cell r="E579" t="str">
            <v>REAL</v>
          </cell>
          <cell r="F579">
            <v>1</v>
          </cell>
          <cell r="G579">
            <v>14</v>
          </cell>
          <cell r="H579">
            <v>3</v>
          </cell>
          <cell r="I579">
            <v>31</v>
          </cell>
          <cell r="J579">
            <v>38</v>
          </cell>
          <cell r="K579">
            <v>5</v>
          </cell>
          <cell r="L579">
            <v>12</v>
          </cell>
          <cell r="M579">
            <v>3</v>
          </cell>
          <cell r="N579">
            <v>9</v>
          </cell>
          <cell r="O579">
            <v>202</v>
          </cell>
          <cell r="P579">
            <v>202</v>
          </cell>
          <cell r="Q579">
            <v>202</v>
          </cell>
          <cell r="R579">
            <v>26</v>
          </cell>
          <cell r="S579">
            <v>202</v>
          </cell>
          <cell r="T579">
            <v>7</v>
          </cell>
          <cell r="U579">
            <v>202</v>
          </cell>
          <cell r="V579">
            <v>202</v>
          </cell>
          <cell r="W579">
            <v>12</v>
          </cell>
          <cell r="X579">
            <v>8</v>
          </cell>
          <cell r="Y579">
            <v>29</v>
          </cell>
        </row>
        <row r="580">
          <cell r="A580" t="str">
            <v>04500</v>
          </cell>
          <cell r="B580" t="str">
            <v>R-41</v>
          </cell>
          <cell r="C580" t="str">
            <v>04500</v>
          </cell>
          <cell r="D580">
            <v>18</v>
          </cell>
          <cell r="E580" t="str">
            <v>REAL</v>
          </cell>
          <cell r="F580">
            <v>1</v>
          </cell>
          <cell r="G580">
            <v>2</v>
          </cell>
          <cell r="H580">
            <v>1</v>
          </cell>
          <cell r="I580">
            <v>3</v>
          </cell>
          <cell r="J580">
            <v>4</v>
          </cell>
          <cell r="K580">
            <v>1</v>
          </cell>
          <cell r="L580">
            <v>1</v>
          </cell>
          <cell r="M580">
            <v>1</v>
          </cell>
          <cell r="N580">
            <v>1</v>
          </cell>
          <cell r="O580">
            <v>18</v>
          </cell>
          <cell r="P580">
            <v>18</v>
          </cell>
          <cell r="Q580">
            <v>18</v>
          </cell>
          <cell r="R580">
            <v>3</v>
          </cell>
          <cell r="S580">
            <v>18</v>
          </cell>
          <cell r="T580">
            <v>1</v>
          </cell>
          <cell r="U580">
            <v>18</v>
          </cell>
          <cell r="V580">
            <v>18</v>
          </cell>
          <cell r="W580">
            <v>1</v>
          </cell>
          <cell r="X580">
            <v>1</v>
          </cell>
          <cell r="Y580">
            <v>3</v>
          </cell>
        </row>
        <row r="581">
          <cell r="A581" t="str">
            <v>04517</v>
          </cell>
          <cell r="B581" t="str">
            <v>R-41</v>
          </cell>
          <cell r="C581" t="str">
            <v>04517</v>
          </cell>
          <cell r="D581">
            <v>235</v>
          </cell>
          <cell r="E581" t="str">
            <v>REAL</v>
          </cell>
          <cell r="F581">
            <v>1</v>
          </cell>
          <cell r="G581">
            <v>16</v>
          </cell>
          <cell r="H581">
            <v>3</v>
          </cell>
          <cell r="I581">
            <v>36</v>
          </cell>
          <cell r="J581">
            <v>44</v>
          </cell>
          <cell r="K581">
            <v>6</v>
          </cell>
          <cell r="L581">
            <v>13</v>
          </cell>
          <cell r="M581">
            <v>3</v>
          </cell>
          <cell r="N581">
            <v>11</v>
          </cell>
          <cell r="O581">
            <v>235</v>
          </cell>
          <cell r="P581">
            <v>235</v>
          </cell>
          <cell r="Q581">
            <v>235</v>
          </cell>
          <cell r="R581">
            <v>30</v>
          </cell>
          <cell r="S581">
            <v>235</v>
          </cell>
          <cell r="T581">
            <v>8</v>
          </cell>
          <cell r="U581">
            <v>235</v>
          </cell>
          <cell r="V581">
            <v>235</v>
          </cell>
          <cell r="W581">
            <v>13</v>
          </cell>
          <cell r="X581">
            <v>10</v>
          </cell>
          <cell r="Y581">
            <v>34</v>
          </cell>
        </row>
        <row r="582">
          <cell r="A582" t="str">
            <v>04672</v>
          </cell>
          <cell r="B582" t="str">
            <v>R-41</v>
          </cell>
          <cell r="C582" t="str">
            <v>04672</v>
          </cell>
          <cell r="D582">
            <v>161</v>
          </cell>
          <cell r="E582" t="str">
            <v>REAL</v>
          </cell>
          <cell r="F582">
            <v>1</v>
          </cell>
          <cell r="G582">
            <v>11</v>
          </cell>
          <cell r="H582">
            <v>2</v>
          </cell>
          <cell r="I582">
            <v>25</v>
          </cell>
          <cell r="J582">
            <v>30</v>
          </cell>
          <cell r="K582">
            <v>4</v>
          </cell>
          <cell r="L582">
            <v>9</v>
          </cell>
          <cell r="M582">
            <v>2</v>
          </cell>
          <cell r="N582">
            <v>8</v>
          </cell>
          <cell r="O582">
            <v>161</v>
          </cell>
          <cell r="P582">
            <v>161</v>
          </cell>
          <cell r="Q582">
            <v>161</v>
          </cell>
          <cell r="R582">
            <v>21</v>
          </cell>
          <cell r="S582">
            <v>161</v>
          </cell>
          <cell r="T582">
            <v>6</v>
          </cell>
          <cell r="U582">
            <v>161</v>
          </cell>
          <cell r="V582">
            <v>161</v>
          </cell>
          <cell r="W582">
            <v>9</v>
          </cell>
          <cell r="X582">
            <v>7</v>
          </cell>
          <cell r="Y582">
            <v>24</v>
          </cell>
        </row>
        <row r="583">
          <cell r="A583" t="str">
            <v>04741</v>
          </cell>
          <cell r="B583" t="str">
            <v>R-41</v>
          </cell>
          <cell r="C583" t="str">
            <v>04741</v>
          </cell>
          <cell r="D583">
            <v>86</v>
          </cell>
          <cell r="E583" t="str">
            <v>REAL</v>
          </cell>
          <cell r="F583">
            <v>1</v>
          </cell>
          <cell r="G583">
            <v>6</v>
          </cell>
          <cell r="H583">
            <v>1</v>
          </cell>
          <cell r="I583">
            <v>14</v>
          </cell>
          <cell r="J583">
            <v>16</v>
          </cell>
          <cell r="K583">
            <v>2</v>
          </cell>
          <cell r="L583">
            <v>5</v>
          </cell>
          <cell r="M583">
            <v>1</v>
          </cell>
          <cell r="N583">
            <v>4</v>
          </cell>
          <cell r="O583">
            <v>86</v>
          </cell>
          <cell r="P583">
            <v>86</v>
          </cell>
          <cell r="Q583">
            <v>86</v>
          </cell>
          <cell r="R583">
            <v>11</v>
          </cell>
          <cell r="S583">
            <v>86</v>
          </cell>
          <cell r="T583">
            <v>3</v>
          </cell>
          <cell r="U583">
            <v>86</v>
          </cell>
          <cell r="V583">
            <v>86</v>
          </cell>
          <cell r="W583">
            <v>5</v>
          </cell>
          <cell r="X583">
            <v>4</v>
          </cell>
          <cell r="Y583">
            <v>13</v>
          </cell>
        </row>
        <row r="584">
          <cell r="A584" t="str">
            <v>04529</v>
          </cell>
          <cell r="B584" t="str">
            <v>R-41</v>
          </cell>
          <cell r="C584" t="str">
            <v>04529</v>
          </cell>
          <cell r="D584">
            <v>30</v>
          </cell>
          <cell r="E584" t="str">
            <v>REAL</v>
          </cell>
          <cell r="F584">
            <v>1</v>
          </cell>
          <cell r="G584">
            <v>2</v>
          </cell>
          <cell r="H584">
            <v>1</v>
          </cell>
          <cell r="I584">
            <v>5</v>
          </cell>
          <cell r="J584">
            <v>6</v>
          </cell>
          <cell r="K584">
            <v>1</v>
          </cell>
          <cell r="L584">
            <v>2</v>
          </cell>
          <cell r="M584">
            <v>1</v>
          </cell>
          <cell r="N584">
            <v>2</v>
          </cell>
          <cell r="O584">
            <v>30</v>
          </cell>
          <cell r="P584">
            <v>30</v>
          </cell>
          <cell r="Q584">
            <v>30</v>
          </cell>
          <cell r="R584">
            <v>4</v>
          </cell>
          <cell r="S584">
            <v>30</v>
          </cell>
          <cell r="T584">
            <v>1</v>
          </cell>
          <cell r="U584">
            <v>30</v>
          </cell>
          <cell r="V584">
            <v>30</v>
          </cell>
          <cell r="W584">
            <v>2</v>
          </cell>
          <cell r="X584">
            <v>2</v>
          </cell>
          <cell r="Y584">
            <v>5</v>
          </cell>
        </row>
        <row r="585">
          <cell r="A585" t="str">
            <v>04730</v>
          </cell>
          <cell r="B585" t="str">
            <v>R-41</v>
          </cell>
          <cell r="C585" t="str">
            <v>04730</v>
          </cell>
          <cell r="D585">
            <v>5</v>
          </cell>
          <cell r="E585" t="str">
            <v>REAL</v>
          </cell>
          <cell r="F585">
            <v>1</v>
          </cell>
          <cell r="G585">
            <v>1</v>
          </cell>
          <cell r="H585">
            <v>1</v>
          </cell>
          <cell r="I585">
            <v>1</v>
          </cell>
          <cell r="J585">
            <v>1</v>
          </cell>
          <cell r="K585">
            <v>1</v>
          </cell>
          <cell r="L585">
            <v>1</v>
          </cell>
          <cell r="M585">
            <v>1</v>
          </cell>
          <cell r="N585">
            <v>1</v>
          </cell>
          <cell r="O585">
            <v>5</v>
          </cell>
          <cell r="P585">
            <v>5</v>
          </cell>
          <cell r="Q585">
            <v>5</v>
          </cell>
          <cell r="R585">
            <v>1</v>
          </cell>
          <cell r="S585">
            <v>5</v>
          </cell>
          <cell r="T585">
            <v>1</v>
          </cell>
          <cell r="U585">
            <v>5</v>
          </cell>
          <cell r="V585">
            <v>5</v>
          </cell>
          <cell r="W585">
            <v>1</v>
          </cell>
          <cell r="X585">
            <v>1</v>
          </cell>
          <cell r="Y585">
            <v>1</v>
          </cell>
        </row>
        <row r="586">
          <cell r="A586" t="str">
            <v>04675</v>
          </cell>
          <cell r="B586" t="str">
            <v>R-41</v>
          </cell>
          <cell r="C586" t="str">
            <v>04675</v>
          </cell>
          <cell r="D586">
            <v>31</v>
          </cell>
          <cell r="E586" t="str">
            <v>REAL</v>
          </cell>
          <cell r="F586">
            <v>1</v>
          </cell>
          <cell r="G586">
            <v>3</v>
          </cell>
          <cell r="H586">
            <v>1</v>
          </cell>
          <cell r="I586">
            <v>5</v>
          </cell>
          <cell r="J586">
            <v>6</v>
          </cell>
          <cell r="K586">
            <v>1</v>
          </cell>
          <cell r="L586">
            <v>2</v>
          </cell>
          <cell r="M586">
            <v>1</v>
          </cell>
          <cell r="N586">
            <v>2</v>
          </cell>
          <cell r="O586">
            <v>31</v>
          </cell>
          <cell r="P586">
            <v>31</v>
          </cell>
          <cell r="Q586">
            <v>31</v>
          </cell>
          <cell r="R586">
            <v>4</v>
          </cell>
          <cell r="S586">
            <v>31</v>
          </cell>
          <cell r="T586">
            <v>2</v>
          </cell>
          <cell r="U586">
            <v>31</v>
          </cell>
          <cell r="V586">
            <v>31</v>
          </cell>
          <cell r="W586">
            <v>2</v>
          </cell>
          <cell r="X586">
            <v>2</v>
          </cell>
          <cell r="Y586">
            <v>5</v>
          </cell>
        </row>
        <row r="587">
          <cell r="A587" t="str">
            <v>04556</v>
          </cell>
          <cell r="B587" t="str">
            <v>R-41</v>
          </cell>
          <cell r="C587" t="str">
            <v>04556</v>
          </cell>
          <cell r="D587">
            <v>259</v>
          </cell>
          <cell r="E587" t="str">
            <v>REAL</v>
          </cell>
          <cell r="F587">
            <v>1</v>
          </cell>
          <cell r="G587">
            <v>18</v>
          </cell>
          <cell r="H587">
            <v>3</v>
          </cell>
          <cell r="I587">
            <v>40</v>
          </cell>
          <cell r="J587">
            <v>48</v>
          </cell>
          <cell r="K587">
            <v>6</v>
          </cell>
          <cell r="L587">
            <v>15</v>
          </cell>
          <cell r="M587">
            <v>3</v>
          </cell>
          <cell r="N587">
            <v>12</v>
          </cell>
          <cell r="O587">
            <v>259</v>
          </cell>
          <cell r="P587">
            <v>259</v>
          </cell>
          <cell r="Q587">
            <v>259</v>
          </cell>
          <cell r="R587">
            <v>33</v>
          </cell>
          <cell r="S587">
            <v>259</v>
          </cell>
          <cell r="T587">
            <v>9</v>
          </cell>
          <cell r="U587">
            <v>259</v>
          </cell>
          <cell r="V587">
            <v>259</v>
          </cell>
          <cell r="W587">
            <v>15</v>
          </cell>
          <cell r="X587">
            <v>11</v>
          </cell>
          <cell r="Y587">
            <v>38</v>
          </cell>
        </row>
        <row r="588">
          <cell r="A588" t="str">
            <v>10240</v>
          </cell>
          <cell r="B588" t="str">
            <v>R-41</v>
          </cell>
          <cell r="C588" t="str">
            <v>10240</v>
          </cell>
          <cell r="D588">
            <v>111</v>
          </cell>
          <cell r="E588" t="str">
            <v>REAL</v>
          </cell>
          <cell r="F588">
            <v>1</v>
          </cell>
          <cell r="G588">
            <v>8</v>
          </cell>
          <cell r="H588">
            <v>2</v>
          </cell>
          <cell r="I588">
            <v>17</v>
          </cell>
          <cell r="J588">
            <v>21</v>
          </cell>
          <cell r="K588">
            <v>3</v>
          </cell>
          <cell r="L588">
            <v>7</v>
          </cell>
          <cell r="M588">
            <v>2</v>
          </cell>
          <cell r="N588">
            <v>5</v>
          </cell>
          <cell r="O588">
            <v>111</v>
          </cell>
          <cell r="P588">
            <v>111</v>
          </cell>
          <cell r="Q588">
            <v>111</v>
          </cell>
          <cell r="R588">
            <v>14</v>
          </cell>
          <cell r="S588">
            <v>111</v>
          </cell>
          <cell r="T588">
            <v>4</v>
          </cell>
          <cell r="U588">
            <v>111</v>
          </cell>
          <cell r="V588">
            <v>111</v>
          </cell>
          <cell r="W588">
            <v>7</v>
          </cell>
          <cell r="X588">
            <v>5</v>
          </cell>
          <cell r="Y588">
            <v>16</v>
          </cell>
        </row>
        <row r="589">
          <cell r="A589" t="str">
            <v xml:space="preserve">TOTAL </v>
          </cell>
          <cell r="B589" t="str">
            <v>R-41</v>
          </cell>
          <cell r="C589">
            <v>0</v>
          </cell>
          <cell r="D589">
            <v>1332</v>
          </cell>
          <cell r="E589">
            <v>0</v>
          </cell>
          <cell r="F589">
            <v>12</v>
          </cell>
          <cell r="G589">
            <v>95</v>
          </cell>
          <cell r="H589">
            <v>21</v>
          </cell>
          <cell r="I589">
            <v>207</v>
          </cell>
          <cell r="J589">
            <v>250</v>
          </cell>
          <cell r="K589">
            <v>35</v>
          </cell>
          <cell r="L589">
            <v>78</v>
          </cell>
          <cell r="M589">
            <v>21</v>
          </cell>
          <cell r="N589">
            <v>65</v>
          </cell>
          <cell r="O589">
            <v>1332</v>
          </cell>
          <cell r="P589">
            <v>1332</v>
          </cell>
          <cell r="Q589">
            <v>1332</v>
          </cell>
          <cell r="R589">
            <v>172</v>
          </cell>
          <cell r="S589">
            <v>1332</v>
          </cell>
          <cell r="T589">
            <v>50</v>
          </cell>
          <cell r="U589">
            <v>1332</v>
          </cell>
          <cell r="V589">
            <v>1332</v>
          </cell>
          <cell r="W589">
            <v>78</v>
          </cell>
          <cell r="X589">
            <v>60</v>
          </cell>
          <cell r="Y589">
            <v>197</v>
          </cell>
        </row>
        <row r="590">
          <cell r="A590">
            <v>0</v>
          </cell>
          <cell r="B590">
            <v>0</v>
          </cell>
          <cell r="C590">
            <v>0</v>
          </cell>
          <cell r="D590">
            <v>0</v>
          </cell>
          <cell r="E590">
            <v>0</v>
          </cell>
          <cell r="F590">
            <v>0</v>
          </cell>
          <cell r="G590">
            <v>0</v>
          </cell>
          <cell r="H590">
            <v>0</v>
          </cell>
          <cell r="I590">
            <v>0</v>
          </cell>
          <cell r="J590">
            <v>0</v>
          </cell>
          <cell r="K590">
            <v>0</v>
          </cell>
          <cell r="L590">
            <v>0</v>
          </cell>
          <cell r="M590">
            <v>0</v>
          </cell>
          <cell r="N590">
            <v>0</v>
          </cell>
          <cell r="O590">
            <v>0</v>
          </cell>
          <cell r="P590">
            <v>0</v>
          </cell>
          <cell r="Q590">
            <v>0</v>
          </cell>
          <cell r="R590">
            <v>0</v>
          </cell>
          <cell r="S590">
            <v>0</v>
          </cell>
          <cell r="T590">
            <v>0</v>
          </cell>
          <cell r="U590">
            <v>0</v>
          </cell>
          <cell r="V590">
            <v>0</v>
          </cell>
          <cell r="W590">
            <v>0</v>
          </cell>
          <cell r="X590">
            <v>0</v>
          </cell>
          <cell r="Y590">
            <v>0</v>
          </cell>
        </row>
        <row r="591">
          <cell r="A591">
            <v>0</v>
          </cell>
          <cell r="B591">
            <v>0</v>
          </cell>
          <cell r="C591">
            <v>0</v>
          </cell>
          <cell r="D591">
            <v>0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>
            <v>0</v>
          </cell>
          <cell r="L591">
            <v>0</v>
          </cell>
          <cell r="M591">
            <v>0</v>
          </cell>
          <cell r="N591">
            <v>0</v>
          </cell>
          <cell r="O591">
            <v>0</v>
          </cell>
          <cell r="P591">
            <v>0</v>
          </cell>
          <cell r="Q591">
            <v>0</v>
          </cell>
          <cell r="R591">
            <v>0</v>
          </cell>
          <cell r="S591">
            <v>0</v>
          </cell>
          <cell r="T591">
            <v>0</v>
          </cell>
          <cell r="U591">
            <v>0</v>
          </cell>
          <cell r="V591">
            <v>0</v>
          </cell>
          <cell r="W591">
            <v>0</v>
          </cell>
          <cell r="X591">
            <v>0</v>
          </cell>
          <cell r="Y591">
            <v>0</v>
          </cell>
        </row>
        <row r="592">
          <cell r="A592" t="str">
            <v>CODIGO CENTRO</v>
          </cell>
          <cell r="B592" t="str">
            <v>CODIGO LOTE</v>
          </cell>
          <cell r="C592" t="str">
            <v>CODIGO CENTRO</v>
          </cell>
          <cell r="D592" t="str">
            <v>TOTAL RACIONES</v>
          </cell>
          <cell r="E592" t="str">
            <v>MODALIDAD SERVICIO</v>
          </cell>
          <cell r="F592" t="str">
            <v xml:space="preserve">CANTIDAD DE CENTROS </v>
          </cell>
          <cell r="G592" t="str">
            <v>ACEITE VEGETAL</v>
          </cell>
          <cell r="H592" t="str">
            <v>AJÍES</v>
          </cell>
          <cell r="I592" t="str">
            <v>ATÚN ENLATADO EN ACEITE VEGETAL</v>
          </cell>
          <cell r="J592" t="str">
            <v>AVENA</v>
          </cell>
          <cell r="K592" t="str">
            <v xml:space="preserve">AZÚCAR CREMA </v>
          </cell>
          <cell r="L592" t="str">
            <v>BACALAO</v>
          </cell>
          <cell r="M592" t="str">
            <v>CANELA</v>
          </cell>
          <cell r="N592" t="str">
            <v xml:space="preserve">CEBOLLA </v>
          </cell>
          <cell r="O592" t="str">
            <v>GALLETA SALADA</v>
          </cell>
          <cell r="P592" t="str">
            <v>GUINEO MADURO</v>
          </cell>
          <cell r="Q592" t="str">
            <v xml:space="preserve">GUINEOS VERDES </v>
          </cell>
          <cell r="R592" t="str">
            <v xml:space="preserve">HARINA DE MAÍZ </v>
          </cell>
          <cell r="S592" t="str">
            <v>HUEVO</v>
          </cell>
          <cell r="T592" t="str">
            <v>MANTEQUILLA</v>
          </cell>
          <cell r="U592" t="str">
            <v>PAN</v>
          </cell>
          <cell r="V592" t="str">
            <v>PLÁTANO VERDE</v>
          </cell>
          <cell r="W592" t="str">
            <v>QUESO CHEDDAR</v>
          </cell>
          <cell r="X592" t="str">
            <v xml:space="preserve">SAL YODADA </v>
          </cell>
          <cell r="Y592" t="str">
            <v>TOMATE</v>
          </cell>
        </row>
        <row r="593">
          <cell r="A593" t="str">
            <v>04566</v>
          </cell>
          <cell r="B593" t="str">
            <v>R-42</v>
          </cell>
          <cell r="C593" t="str">
            <v>04566</v>
          </cell>
          <cell r="D593">
            <v>26</v>
          </cell>
          <cell r="E593" t="str">
            <v>REAL</v>
          </cell>
          <cell r="F593">
            <v>1</v>
          </cell>
          <cell r="G593">
            <v>2</v>
          </cell>
          <cell r="H593">
            <v>1</v>
          </cell>
          <cell r="I593">
            <v>4</v>
          </cell>
          <cell r="J593">
            <v>5</v>
          </cell>
          <cell r="K593">
            <v>1</v>
          </cell>
          <cell r="L593">
            <v>2</v>
          </cell>
          <cell r="M593">
            <v>1</v>
          </cell>
          <cell r="N593">
            <v>2</v>
          </cell>
          <cell r="O593">
            <v>26</v>
          </cell>
          <cell r="P593">
            <v>26</v>
          </cell>
          <cell r="Q593">
            <v>26</v>
          </cell>
          <cell r="R593">
            <v>4</v>
          </cell>
          <cell r="S593">
            <v>26</v>
          </cell>
          <cell r="T593">
            <v>1</v>
          </cell>
          <cell r="U593">
            <v>26</v>
          </cell>
          <cell r="V593">
            <v>26</v>
          </cell>
          <cell r="W593">
            <v>2</v>
          </cell>
          <cell r="X593">
            <v>2</v>
          </cell>
          <cell r="Y593">
            <v>4</v>
          </cell>
        </row>
        <row r="594">
          <cell r="A594" t="str">
            <v>04561</v>
          </cell>
          <cell r="B594" t="str">
            <v>R-42</v>
          </cell>
          <cell r="C594" t="str">
            <v>04561</v>
          </cell>
          <cell r="D594">
            <v>198</v>
          </cell>
          <cell r="E594" t="str">
            <v>REAL</v>
          </cell>
          <cell r="F594">
            <v>1</v>
          </cell>
          <cell r="G594">
            <v>14</v>
          </cell>
          <cell r="H594">
            <v>3</v>
          </cell>
          <cell r="I594">
            <v>30</v>
          </cell>
          <cell r="J594">
            <v>37</v>
          </cell>
          <cell r="K594">
            <v>5</v>
          </cell>
          <cell r="L594">
            <v>11</v>
          </cell>
          <cell r="M594">
            <v>3</v>
          </cell>
          <cell r="N594">
            <v>9</v>
          </cell>
          <cell r="O594">
            <v>198</v>
          </cell>
          <cell r="P594">
            <v>198</v>
          </cell>
          <cell r="Q594">
            <v>198</v>
          </cell>
          <cell r="R594">
            <v>25</v>
          </cell>
          <cell r="S594">
            <v>198</v>
          </cell>
          <cell r="T594">
            <v>7</v>
          </cell>
          <cell r="U594">
            <v>198</v>
          </cell>
          <cell r="V594">
            <v>198</v>
          </cell>
          <cell r="W594">
            <v>11</v>
          </cell>
          <cell r="X594">
            <v>8</v>
          </cell>
          <cell r="Y594">
            <v>29</v>
          </cell>
        </row>
        <row r="595">
          <cell r="A595" t="str">
            <v>04569</v>
          </cell>
          <cell r="B595" t="str">
            <v>R-42</v>
          </cell>
          <cell r="C595" t="str">
            <v>04569</v>
          </cell>
          <cell r="D595">
            <v>5</v>
          </cell>
          <cell r="E595" t="str">
            <v>REAL</v>
          </cell>
          <cell r="F595">
            <v>1</v>
          </cell>
          <cell r="G595">
            <v>1</v>
          </cell>
          <cell r="H595">
            <v>1</v>
          </cell>
          <cell r="I595">
            <v>1</v>
          </cell>
          <cell r="J595">
            <v>1</v>
          </cell>
          <cell r="K595">
            <v>1</v>
          </cell>
          <cell r="L595">
            <v>1</v>
          </cell>
          <cell r="M595">
            <v>1</v>
          </cell>
          <cell r="N595">
            <v>1</v>
          </cell>
          <cell r="O595">
            <v>5</v>
          </cell>
          <cell r="P595">
            <v>5</v>
          </cell>
          <cell r="Q595">
            <v>5</v>
          </cell>
          <cell r="R595">
            <v>1</v>
          </cell>
          <cell r="S595">
            <v>5</v>
          </cell>
          <cell r="T595">
            <v>1</v>
          </cell>
          <cell r="U595">
            <v>5</v>
          </cell>
          <cell r="V595">
            <v>5</v>
          </cell>
          <cell r="W595">
            <v>1</v>
          </cell>
          <cell r="X595">
            <v>1</v>
          </cell>
          <cell r="Y595">
            <v>1</v>
          </cell>
        </row>
        <row r="596">
          <cell r="A596" t="str">
            <v>04705</v>
          </cell>
          <cell r="B596" t="str">
            <v>R-42</v>
          </cell>
          <cell r="C596" t="str">
            <v>04705</v>
          </cell>
          <cell r="D596">
            <v>9</v>
          </cell>
          <cell r="E596" t="str">
            <v>REAL</v>
          </cell>
          <cell r="F596">
            <v>1</v>
          </cell>
          <cell r="G596">
            <v>1</v>
          </cell>
          <cell r="H596">
            <v>1</v>
          </cell>
          <cell r="I596">
            <v>2</v>
          </cell>
          <cell r="J596">
            <v>2</v>
          </cell>
          <cell r="K596">
            <v>1</v>
          </cell>
          <cell r="L596">
            <v>1</v>
          </cell>
          <cell r="M596">
            <v>1</v>
          </cell>
          <cell r="N596">
            <v>1</v>
          </cell>
          <cell r="O596">
            <v>9</v>
          </cell>
          <cell r="P596">
            <v>9</v>
          </cell>
          <cell r="Q596">
            <v>9</v>
          </cell>
          <cell r="R596">
            <v>2</v>
          </cell>
          <cell r="S596">
            <v>9</v>
          </cell>
          <cell r="T596">
            <v>1</v>
          </cell>
          <cell r="U596">
            <v>9</v>
          </cell>
          <cell r="V596">
            <v>9</v>
          </cell>
          <cell r="W596">
            <v>1</v>
          </cell>
          <cell r="X596">
            <v>1</v>
          </cell>
          <cell r="Y596">
            <v>2</v>
          </cell>
        </row>
        <row r="597">
          <cell r="A597" t="str">
            <v>04576</v>
          </cell>
          <cell r="B597" t="str">
            <v>R-42</v>
          </cell>
          <cell r="C597" t="str">
            <v>04576</v>
          </cell>
          <cell r="D597">
            <v>123</v>
          </cell>
          <cell r="E597" t="str">
            <v>REAL</v>
          </cell>
          <cell r="F597">
            <v>1</v>
          </cell>
          <cell r="G597">
            <v>9</v>
          </cell>
          <cell r="H597">
            <v>2</v>
          </cell>
          <cell r="I597">
            <v>19</v>
          </cell>
          <cell r="J597">
            <v>23</v>
          </cell>
          <cell r="K597">
            <v>3</v>
          </cell>
          <cell r="L597">
            <v>7</v>
          </cell>
          <cell r="M597">
            <v>2</v>
          </cell>
          <cell r="N597">
            <v>6</v>
          </cell>
          <cell r="O597">
            <v>123</v>
          </cell>
          <cell r="P597">
            <v>123</v>
          </cell>
          <cell r="Q597">
            <v>123</v>
          </cell>
          <cell r="R597">
            <v>16</v>
          </cell>
          <cell r="S597">
            <v>123</v>
          </cell>
          <cell r="T597">
            <v>5</v>
          </cell>
          <cell r="U597">
            <v>123</v>
          </cell>
          <cell r="V597">
            <v>123</v>
          </cell>
          <cell r="W597">
            <v>7</v>
          </cell>
          <cell r="X597">
            <v>5</v>
          </cell>
          <cell r="Y597">
            <v>18</v>
          </cell>
        </row>
        <row r="598">
          <cell r="A598" t="str">
            <v>04543</v>
          </cell>
          <cell r="B598" t="str">
            <v>R-42</v>
          </cell>
          <cell r="C598" t="str">
            <v>04543</v>
          </cell>
          <cell r="D598">
            <v>91</v>
          </cell>
          <cell r="E598" t="str">
            <v>REAL</v>
          </cell>
          <cell r="F598">
            <v>1</v>
          </cell>
          <cell r="G598">
            <v>7</v>
          </cell>
          <cell r="H598">
            <v>2</v>
          </cell>
          <cell r="I598">
            <v>14</v>
          </cell>
          <cell r="J598">
            <v>17</v>
          </cell>
          <cell r="K598">
            <v>3</v>
          </cell>
          <cell r="L598">
            <v>6</v>
          </cell>
          <cell r="M598">
            <v>2</v>
          </cell>
          <cell r="N598">
            <v>5</v>
          </cell>
          <cell r="O598">
            <v>91</v>
          </cell>
          <cell r="P598">
            <v>91</v>
          </cell>
          <cell r="Q598">
            <v>91</v>
          </cell>
          <cell r="R598">
            <v>12</v>
          </cell>
          <cell r="S598">
            <v>91</v>
          </cell>
          <cell r="T598">
            <v>4</v>
          </cell>
          <cell r="U598">
            <v>91</v>
          </cell>
          <cell r="V598">
            <v>91</v>
          </cell>
          <cell r="W598">
            <v>6</v>
          </cell>
          <cell r="X598">
            <v>4</v>
          </cell>
          <cell r="Y598">
            <v>14</v>
          </cell>
        </row>
        <row r="599">
          <cell r="A599" t="str">
            <v>04572</v>
          </cell>
          <cell r="B599" t="str">
            <v>R-42</v>
          </cell>
          <cell r="C599" t="str">
            <v>04572</v>
          </cell>
          <cell r="D599">
            <v>170</v>
          </cell>
          <cell r="E599" t="str">
            <v>REAL</v>
          </cell>
          <cell r="F599">
            <v>1</v>
          </cell>
          <cell r="G599">
            <v>12</v>
          </cell>
          <cell r="H599">
            <v>2</v>
          </cell>
          <cell r="I599">
            <v>26</v>
          </cell>
          <cell r="J599">
            <v>32</v>
          </cell>
          <cell r="K599">
            <v>4</v>
          </cell>
          <cell r="L599">
            <v>10</v>
          </cell>
          <cell r="M599">
            <v>2</v>
          </cell>
          <cell r="N599">
            <v>8</v>
          </cell>
          <cell r="O599">
            <v>170</v>
          </cell>
          <cell r="P599">
            <v>170</v>
          </cell>
          <cell r="Q599">
            <v>170</v>
          </cell>
          <cell r="R599">
            <v>22</v>
          </cell>
          <cell r="S599">
            <v>170</v>
          </cell>
          <cell r="T599">
            <v>6</v>
          </cell>
          <cell r="U599">
            <v>170</v>
          </cell>
          <cell r="V599">
            <v>170</v>
          </cell>
          <cell r="W599">
            <v>10</v>
          </cell>
          <cell r="X599">
            <v>7</v>
          </cell>
          <cell r="Y599">
            <v>25</v>
          </cell>
        </row>
        <row r="600">
          <cell r="A600" t="str">
            <v>04563</v>
          </cell>
          <cell r="B600" t="str">
            <v>R-42</v>
          </cell>
          <cell r="C600" t="str">
            <v>04563</v>
          </cell>
          <cell r="D600">
            <v>132</v>
          </cell>
          <cell r="E600" t="str">
            <v>REAL</v>
          </cell>
          <cell r="F600">
            <v>1</v>
          </cell>
          <cell r="G600">
            <v>9</v>
          </cell>
          <cell r="H600">
            <v>2</v>
          </cell>
          <cell r="I600">
            <v>20</v>
          </cell>
          <cell r="J600">
            <v>25</v>
          </cell>
          <cell r="K600">
            <v>3</v>
          </cell>
          <cell r="L600">
            <v>8</v>
          </cell>
          <cell r="M600">
            <v>2</v>
          </cell>
          <cell r="N600">
            <v>6</v>
          </cell>
          <cell r="O600">
            <v>132</v>
          </cell>
          <cell r="P600">
            <v>132</v>
          </cell>
          <cell r="Q600">
            <v>132</v>
          </cell>
          <cell r="R600">
            <v>17</v>
          </cell>
          <cell r="S600">
            <v>132</v>
          </cell>
          <cell r="T600">
            <v>5</v>
          </cell>
          <cell r="U600">
            <v>132</v>
          </cell>
          <cell r="V600">
            <v>132</v>
          </cell>
          <cell r="W600">
            <v>8</v>
          </cell>
          <cell r="X600">
            <v>6</v>
          </cell>
          <cell r="Y600">
            <v>19</v>
          </cell>
        </row>
        <row r="601">
          <cell r="A601" t="str">
            <v>04564</v>
          </cell>
          <cell r="B601" t="str">
            <v>R-42</v>
          </cell>
          <cell r="C601" t="str">
            <v>04564</v>
          </cell>
          <cell r="D601">
            <v>99</v>
          </cell>
          <cell r="E601" t="str">
            <v>REAL</v>
          </cell>
          <cell r="F601">
            <v>1</v>
          </cell>
          <cell r="G601">
            <v>7</v>
          </cell>
          <cell r="H601">
            <v>2</v>
          </cell>
          <cell r="I601">
            <v>15</v>
          </cell>
          <cell r="J601">
            <v>19</v>
          </cell>
          <cell r="K601">
            <v>3</v>
          </cell>
          <cell r="L601">
            <v>6</v>
          </cell>
          <cell r="M601">
            <v>2</v>
          </cell>
          <cell r="N601">
            <v>5</v>
          </cell>
          <cell r="O601">
            <v>99</v>
          </cell>
          <cell r="P601">
            <v>99</v>
          </cell>
          <cell r="Q601">
            <v>99</v>
          </cell>
          <cell r="R601">
            <v>13</v>
          </cell>
          <cell r="S601">
            <v>99</v>
          </cell>
          <cell r="T601">
            <v>4</v>
          </cell>
          <cell r="U601">
            <v>99</v>
          </cell>
          <cell r="V601">
            <v>99</v>
          </cell>
          <cell r="W601">
            <v>6</v>
          </cell>
          <cell r="X601">
            <v>4</v>
          </cell>
          <cell r="Y601">
            <v>15</v>
          </cell>
        </row>
        <row r="602">
          <cell r="A602" t="str">
            <v>04707</v>
          </cell>
          <cell r="B602" t="str">
            <v>R-42</v>
          </cell>
          <cell r="C602" t="str">
            <v>04707</v>
          </cell>
          <cell r="D602">
            <v>173</v>
          </cell>
          <cell r="E602" t="str">
            <v>REAL</v>
          </cell>
          <cell r="F602">
            <v>1</v>
          </cell>
          <cell r="G602">
            <v>12</v>
          </cell>
          <cell r="H602">
            <v>2</v>
          </cell>
          <cell r="I602">
            <v>27</v>
          </cell>
          <cell r="J602">
            <v>32</v>
          </cell>
          <cell r="K602">
            <v>4</v>
          </cell>
          <cell r="L602">
            <v>10</v>
          </cell>
          <cell r="M602">
            <v>2</v>
          </cell>
          <cell r="N602">
            <v>8</v>
          </cell>
          <cell r="O602">
            <v>173</v>
          </cell>
          <cell r="P602">
            <v>173</v>
          </cell>
          <cell r="Q602">
            <v>173</v>
          </cell>
          <cell r="R602">
            <v>22</v>
          </cell>
          <cell r="S602">
            <v>173</v>
          </cell>
          <cell r="T602">
            <v>6</v>
          </cell>
          <cell r="U602">
            <v>173</v>
          </cell>
          <cell r="V602">
            <v>173</v>
          </cell>
          <cell r="W602">
            <v>10</v>
          </cell>
          <cell r="X602">
            <v>7</v>
          </cell>
          <cell r="Y602">
            <v>25</v>
          </cell>
        </row>
        <row r="603">
          <cell r="A603" t="str">
            <v>04577</v>
          </cell>
          <cell r="B603" t="str">
            <v>R-42</v>
          </cell>
          <cell r="C603" t="str">
            <v>04577</v>
          </cell>
          <cell r="D603">
            <v>66</v>
          </cell>
          <cell r="E603" t="str">
            <v>REAL</v>
          </cell>
          <cell r="F603">
            <v>1</v>
          </cell>
          <cell r="G603">
            <v>5</v>
          </cell>
          <cell r="H603">
            <v>1</v>
          </cell>
          <cell r="I603">
            <v>10</v>
          </cell>
          <cell r="J603">
            <v>13</v>
          </cell>
          <cell r="K603">
            <v>2</v>
          </cell>
          <cell r="L603">
            <v>4</v>
          </cell>
          <cell r="M603">
            <v>1</v>
          </cell>
          <cell r="N603">
            <v>3</v>
          </cell>
          <cell r="O603">
            <v>66</v>
          </cell>
          <cell r="P603">
            <v>66</v>
          </cell>
          <cell r="Q603">
            <v>66</v>
          </cell>
          <cell r="R603">
            <v>9</v>
          </cell>
          <cell r="S603">
            <v>66</v>
          </cell>
          <cell r="T603">
            <v>3</v>
          </cell>
          <cell r="U603">
            <v>66</v>
          </cell>
          <cell r="V603">
            <v>66</v>
          </cell>
          <cell r="W603">
            <v>4</v>
          </cell>
          <cell r="X603">
            <v>3</v>
          </cell>
          <cell r="Y603">
            <v>10</v>
          </cell>
        </row>
        <row r="604">
          <cell r="A604" t="str">
            <v>04545</v>
          </cell>
          <cell r="B604" t="str">
            <v>R-42</v>
          </cell>
          <cell r="C604" t="str">
            <v>04545</v>
          </cell>
          <cell r="D604">
            <v>12</v>
          </cell>
          <cell r="E604" t="str">
            <v>REAL</v>
          </cell>
          <cell r="F604">
            <v>1</v>
          </cell>
          <cell r="G604">
            <v>1</v>
          </cell>
          <cell r="H604">
            <v>1</v>
          </cell>
          <cell r="I604">
            <v>2</v>
          </cell>
          <cell r="J604">
            <v>3</v>
          </cell>
          <cell r="K604">
            <v>1</v>
          </cell>
          <cell r="L604">
            <v>1</v>
          </cell>
          <cell r="M604">
            <v>1</v>
          </cell>
          <cell r="N604">
            <v>1</v>
          </cell>
          <cell r="O604">
            <v>12</v>
          </cell>
          <cell r="P604">
            <v>12</v>
          </cell>
          <cell r="Q604">
            <v>12</v>
          </cell>
          <cell r="R604">
            <v>2</v>
          </cell>
          <cell r="S604">
            <v>12</v>
          </cell>
          <cell r="T604">
            <v>1</v>
          </cell>
          <cell r="U604">
            <v>12</v>
          </cell>
          <cell r="V604">
            <v>12</v>
          </cell>
          <cell r="W604">
            <v>1</v>
          </cell>
          <cell r="X604">
            <v>1</v>
          </cell>
          <cell r="Y604">
            <v>2</v>
          </cell>
        </row>
        <row r="605">
          <cell r="A605" t="str">
            <v xml:space="preserve">TOTAL </v>
          </cell>
          <cell r="B605" t="str">
            <v>R-42</v>
          </cell>
          <cell r="C605">
            <v>0</v>
          </cell>
          <cell r="D605">
            <v>1104</v>
          </cell>
          <cell r="E605">
            <v>0</v>
          </cell>
          <cell r="F605">
            <v>12</v>
          </cell>
          <cell r="G605">
            <v>80</v>
          </cell>
          <cell r="H605">
            <v>20</v>
          </cell>
          <cell r="I605">
            <v>170</v>
          </cell>
          <cell r="J605">
            <v>209</v>
          </cell>
          <cell r="K605">
            <v>31</v>
          </cell>
          <cell r="L605">
            <v>67</v>
          </cell>
          <cell r="M605">
            <v>20</v>
          </cell>
          <cell r="N605">
            <v>55</v>
          </cell>
          <cell r="O605">
            <v>1104</v>
          </cell>
          <cell r="P605">
            <v>1104</v>
          </cell>
          <cell r="Q605">
            <v>1104</v>
          </cell>
          <cell r="R605">
            <v>145</v>
          </cell>
          <cell r="S605">
            <v>1104</v>
          </cell>
          <cell r="T605">
            <v>44</v>
          </cell>
          <cell r="U605">
            <v>1104</v>
          </cell>
          <cell r="V605">
            <v>1104</v>
          </cell>
          <cell r="W605">
            <v>67</v>
          </cell>
          <cell r="X605">
            <v>49</v>
          </cell>
          <cell r="Y605">
            <v>164</v>
          </cell>
        </row>
        <row r="606">
          <cell r="A606">
            <v>0</v>
          </cell>
          <cell r="B606">
            <v>0</v>
          </cell>
          <cell r="C606">
            <v>0</v>
          </cell>
          <cell r="D606">
            <v>0</v>
          </cell>
          <cell r="E606">
            <v>0</v>
          </cell>
          <cell r="F606">
            <v>0</v>
          </cell>
          <cell r="G606">
            <v>0</v>
          </cell>
          <cell r="H606">
            <v>0</v>
          </cell>
          <cell r="I606">
            <v>0</v>
          </cell>
          <cell r="J606">
            <v>0</v>
          </cell>
          <cell r="K606">
            <v>0</v>
          </cell>
          <cell r="L606">
            <v>0</v>
          </cell>
          <cell r="M606">
            <v>0</v>
          </cell>
          <cell r="N606">
            <v>0</v>
          </cell>
          <cell r="O606">
            <v>0</v>
          </cell>
          <cell r="P606">
            <v>0</v>
          </cell>
          <cell r="Q606">
            <v>0</v>
          </cell>
          <cell r="R606">
            <v>0</v>
          </cell>
          <cell r="S606">
            <v>0</v>
          </cell>
          <cell r="T606">
            <v>0</v>
          </cell>
          <cell r="U606">
            <v>0</v>
          </cell>
          <cell r="V606">
            <v>0</v>
          </cell>
          <cell r="W606">
            <v>0</v>
          </cell>
          <cell r="X606">
            <v>0</v>
          </cell>
          <cell r="Y606">
            <v>0</v>
          </cell>
        </row>
        <row r="607">
          <cell r="A607">
            <v>0</v>
          </cell>
          <cell r="B607">
            <v>0</v>
          </cell>
          <cell r="C607">
            <v>0</v>
          </cell>
          <cell r="D607">
            <v>0</v>
          </cell>
          <cell r="E607">
            <v>0</v>
          </cell>
          <cell r="F607">
            <v>0</v>
          </cell>
          <cell r="G607">
            <v>0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  <cell r="N607">
            <v>0</v>
          </cell>
          <cell r="O607">
            <v>0</v>
          </cell>
          <cell r="P607">
            <v>0</v>
          </cell>
          <cell r="Q607">
            <v>0</v>
          </cell>
          <cell r="R607">
            <v>0</v>
          </cell>
          <cell r="S607">
            <v>0</v>
          </cell>
          <cell r="T607">
            <v>0</v>
          </cell>
          <cell r="U607">
            <v>0</v>
          </cell>
          <cell r="V607">
            <v>0</v>
          </cell>
          <cell r="W607">
            <v>0</v>
          </cell>
          <cell r="X607">
            <v>0</v>
          </cell>
          <cell r="Y607">
            <v>0</v>
          </cell>
        </row>
        <row r="608">
          <cell r="A608" t="str">
            <v>CODIGO CENTRO</v>
          </cell>
          <cell r="B608" t="str">
            <v>CODIGO LOTE</v>
          </cell>
          <cell r="C608" t="str">
            <v>CODIGO CENTRO</v>
          </cell>
          <cell r="D608" t="str">
            <v>TOTAL RACIONES</v>
          </cell>
          <cell r="E608" t="str">
            <v>MODALIDAD SERVICIO</v>
          </cell>
          <cell r="F608" t="str">
            <v xml:space="preserve">CANTIDAD DE CENTROS </v>
          </cell>
          <cell r="G608" t="str">
            <v>ACEITE VEGETAL</v>
          </cell>
          <cell r="H608" t="str">
            <v>AJÍES</v>
          </cell>
          <cell r="I608" t="str">
            <v>ATÚN ENLATADO EN ACEITE VEGETAL</v>
          </cell>
          <cell r="J608" t="str">
            <v>AVENA</v>
          </cell>
          <cell r="K608" t="str">
            <v xml:space="preserve">AZÚCAR CREMA </v>
          </cell>
          <cell r="L608" t="str">
            <v>BACALAO</v>
          </cell>
          <cell r="M608" t="str">
            <v>CANELA</v>
          </cell>
          <cell r="N608" t="str">
            <v xml:space="preserve">CEBOLLA </v>
          </cell>
          <cell r="O608" t="str">
            <v>GALLETA SALADA</v>
          </cell>
          <cell r="P608" t="str">
            <v>GUINEO MADURO</v>
          </cell>
          <cell r="Q608" t="str">
            <v xml:space="preserve">GUINEOS VERDES </v>
          </cell>
          <cell r="R608" t="str">
            <v xml:space="preserve">HARINA DE MAÍZ </v>
          </cell>
          <cell r="S608" t="str">
            <v>HUEVO</v>
          </cell>
          <cell r="T608" t="str">
            <v>MANTEQUILLA</v>
          </cell>
          <cell r="U608" t="str">
            <v>PAN</v>
          </cell>
          <cell r="V608" t="str">
            <v>PLÁTANO VERDE</v>
          </cell>
          <cell r="W608" t="str">
            <v>QUESO CHEDDAR</v>
          </cell>
          <cell r="X608" t="str">
            <v xml:space="preserve">SAL YODADA </v>
          </cell>
          <cell r="Y608" t="str">
            <v>TOMATE</v>
          </cell>
        </row>
        <row r="609">
          <cell r="A609" t="str">
            <v>04583</v>
          </cell>
          <cell r="B609" t="str">
            <v>R-43</v>
          </cell>
          <cell r="C609" t="str">
            <v>04583</v>
          </cell>
          <cell r="D609">
            <v>46</v>
          </cell>
          <cell r="E609" t="str">
            <v>REAL</v>
          </cell>
          <cell r="F609">
            <v>1</v>
          </cell>
          <cell r="G609">
            <v>4</v>
          </cell>
          <cell r="H609">
            <v>1</v>
          </cell>
          <cell r="I609">
            <v>7</v>
          </cell>
          <cell r="J609">
            <v>9</v>
          </cell>
          <cell r="K609">
            <v>2</v>
          </cell>
          <cell r="L609">
            <v>3</v>
          </cell>
          <cell r="M609">
            <v>1</v>
          </cell>
          <cell r="N609">
            <v>3</v>
          </cell>
          <cell r="O609">
            <v>46</v>
          </cell>
          <cell r="P609">
            <v>46</v>
          </cell>
          <cell r="Q609">
            <v>46</v>
          </cell>
          <cell r="R609">
            <v>6</v>
          </cell>
          <cell r="S609">
            <v>46</v>
          </cell>
          <cell r="T609">
            <v>2</v>
          </cell>
          <cell r="U609">
            <v>46</v>
          </cell>
          <cell r="V609">
            <v>46</v>
          </cell>
          <cell r="W609">
            <v>3</v>
          </cell>
          <cell r="X609">
            <v>2</v>
          </cell>
          <cell r="Y609">
            <v>7</v>
          </cell>
        </row>
        <row r="610">
          <cell r="A610" t="str">
            <v>04604</v>
          </cell>
          <cell r="B610" t="str">
            <v>R-43</v>
          </cell>
          <cell r="C610" t="str">
            <v>04604</v>
          </cell>
          <cell r="D610">
            <v>184</v>
          </cell>
          <cell r="E610" t="str">
            <v>REAL</v>
          </cell>
          <cell r="F610">
            <v>1</v>
          </cell>
          <cell r="G610">
            <v>13</v>
          </cell>
          <cell r="H610">
            <v>3</v>
          </cell>
          <cell r="I610">
            <v>28</v>
          </cell>
          <cell r="J610">
            <v>34</v>
          </cell>
          <cell r="K610">
            <v>5</v>
          </cell>
          <cell r="L610">
            <v>11</v>
          </cell>
          <cell r="M610">
            <v>3</v>
          </cell>
          <cell r="N610">
            <v>9</v>
          </cell>
          <cell r="O610">
            <v>184</v>
          </cell>
          <cell r="P610">
            <v>184</v>
          </cell>
          <cell r="Q610">
            <v>184</v>
          </cell>
          <cell r="R610">
            <v>24</v>
          </cell>
          <cell r="S610">
            <v>184</v>
          </cell>
          <cell r="T610">
            <v>7</v>
          </cell>
          <cell r="U610">
            <v>184</v>
          </cell>
          <cell r="V610">
            <v>184</v>
          </cell>
          <cell r="W610">
            <v>11</v>
          </cell>
          <cell r="X610">
            <v>8</v>
          </cell>
          <cell r="Y610">
            <v>27</v>
          </cell>
        </row>
        <row r="611">
          <cell r="A611" t="str">
            <v>04593</v>
          </cell>
          <cell r="B611" t="str">
            <v>R-43</v>
          </cell>
          <cell r="C611" t="str">
            <v>04593</v>
          </cell>
          <cell r="D611">
            <v>77</v>
          </cell>
          <cell r="E611" t="str">
            <v>REAL</v>
          </cell>
          <cell r="F611">
            <v>1</v>
          </cell>
          <cell r="G611">
            <v>6</v>
          </cell>
          <cell r="H611">
            <v>1</v>
          </cell>
          <cell r="I611">
            <v>12</v>
          </cell>
          <cell r="J611">
            <v>15</v>
          </cell>
          <cell r="K611">
            <v>2</v>
          </cell>
          <cell r="L611">
            <v>5</v>
          </cell>
          <cell r="M611">
            <v>1</v>
          </cell>
          <cell r="N611">
            <v>4</v>
          </cell>
          <cell r="O611">
            <v>77</v>
          </cell>
          <cell r="P611">
            <v>77</v>
          </cell>
          <cell r="Q611">
            <v>77</v>
          </cell>
          <cell r="R611">
            <v>10</v>
          </cell>
          <cell r="S611">
            <v>77</v>
          </cell>
          <cell r="T611">
            <v>3</v>
          </cell>
          <cell r="U611">
            <v>77</v>
          </cell>
          <cell r="V611">
            <v>77</v>
          </cell>
          <cell r="W611">
            <v>5</v>
          </cell>
          <cell r="X611">
            <v>4</v>
          </cell>
          <cell r="Y611">
            <v>12</v>
          </cell>
        </row>
        <row r="612">
          <cell r="A612" t="str">
            <v>04594</v>
          </cell>
          <cell r="B612" t="str">
            <v>R-43</v>
          </cell>
          <cell r="C612" t="str">
            <v>04594</v>
          </cell>
          <cell r="D612">
            <v>93</v>
          </cell>
          <cell r="E612" t="str">
            <v>REAL</v>
          </cell>
          <cell r="F612">
            <v>1</v>
          </cell>
          <cell r="G612">
            <v>7</v>
          </cell>
          <cell r="H612">
            <v>2</v>
          </cell>
          <cell r="I612">
            <v>15</v>
          </cell>
          <cell r="J612">
            <v>18</v>
          </cell>
          <cell r="K612">
            <v>3</v>
          </cell>
          <cell r="L612">
            <v>6</v>
          </cell>
          <cell r="M612">
            <v>2</v>
          </cell>
          <cell r="N612">
            <v>5</v>
          </cell>
          <cell r="O612">
            <v>93</v>
          </cell>
          <cell r="P612">
            <v>93</v>
          </cell>
          <cell r="Q612">
            <v>93</v>
          </cell>
          <cell r="R612">
            <v>12</v>
          </cell>
          <cell r="S612">
            <v>93</v>
          </cell>
          <cell r="T612">
            <v>4</v>
          </cell>
          <cell r="U612">
            <v>93</v>
          </cell>
          <cell r="V612">
            <v>93</v>
          </cell>
          <cell r="W612">
            <v>6</v>
          </cell>
          <cell r="X612">
            <v>4</v>
          </cell>
          <cell r="Y612">
            <v>14</v>
          </cell>
        </row>
        <row r="613">
          <cell r="A613" t="str">
            <v>04586</v>
          </cell>
          <cell r="B613" t="str">
            <v>R-43</v>
          </cell>
          <cell r="C613" t="str">
            <v>04586</v>
          </cell>
          <cell r="D613">
            <v>27</v>
          </cell>
          <cell r="E613" t="str">
            <v>REAL</v>
          </cell>
          <cell r="F613">
            <v>1</v>
          </cell>
          <cell r="G613">
            <v>2</v>
          </cell>
          <cell r="H613">
            <v>1</v>
          </cell>
          <cell r="I613">
            <v>5</v>
          </cell>
          <cell r="J613">
            <v>5</v>
          </cell>
          <cell r="K613">
            <v>1</v>
          </cell>
          <cell r="L613">
            <v>2</v>
          </cell>
          <cell r="M613">
            <v>1</v>
          </cell>
          <cell r="N613">
            <v>2</v>
          </cell>
          <cell r="O613">
            <v>27</v>
          </cell>
          <cell r="P613">
            <v>27</v>
          </cell>
          <cell r="Q613">
            <v>27</v>
          </cell>
          <cell r="R613">
            <v>4</v>
          </cell>
          <cell r="S613">
            <v>27</v>
          </cell>
          <cell r="T613">
            <v>1</v>
          </cell>
          <cell r="U613">
            <v>27</v>
          </cell>
          <cell r="V613">
            <v>27</v>
          </cell>
          <cell r="W613">
            <v>2</v>
          </cell>
          <cell r="X613">
            <v>2</v>
          </cell>
          <cell r="Y613">
            <v>4</v>
          </cell>
        </row>
        <row r="614">
          <cell r="A614" t="str">
            <v>04590</v>
          </cell>
          <cell r="B614" t="str">
            <v>R-43</v>
          </cell>
          <cell r="C614" t="str">
            <v>04590</v>
          </cell>
          <cell r="D614">
            <v>11</v>
          </cell>
          <cell r="E614" t="str">
            <v>REAL</v>
          </cell>
          <cell r="F614">
            <v>1</v>
          </cell>
          <cell r="G614">
            <v>1</v>
          </cell>
          <cell r="H614">
            <v>1</v>
          </cell>
          <cell r="I614">
            <v>2</v>
          </cell>
          <cell r="J614">
            <v>3</v>
          </cell>
          <cell r="K614">
            <v>1</v>
          </cell>
          <cell r="L614">
            <v>1</v>
          </cell>
          <cell r="M614">
            <v>1</v>
          </cell>
          <cell r="N614">
            <v>1</v>
          </cell>
          <cell r="O614">
            <v>11</v>
          </cell>
          <cell r="P614">
            <v>11</v>
          </cell>
          <cell r="Q614">
            <v>11</v>
          </cell>
          <cell r="R614">
            <v>2</v>
          </cell>
          <cell r="S614">
            <v>11</v>
          </cell>
          <cell r="T614">
            <v>1</v>
          </cell>
          <cell r="U614">
            <v>11</v>
          </cell>
          <cell r="V614">
            <v>11</v>
          </cell>
          <cell r="W614">
            <v>1</v>
          </cell>
          <cell r="X614">
            <v>1</v>
          </cell>
          <cell r="Y614">
            <v>2</v>
          </cell>
        </row>
        <row r="615">
          <cell r="A615" t="str">
            <v>04587</v>
          </cell>
          <cell r="B615" t="str">
            <v>R-43</v>
          </cell>
          <cell r="C615" t="str">
            <v>04587</v>
          </cell>
          <cell r="D615">
            <v>13</v>
          </cell>
          <cell r="E615" t="str">
            <v>REAL</v>
          </cell>
          <cell r="F615">
            <v>1</v>
          </cell>
          <cell r="G615">
            <v>1</v>
          </cell>
          <cell r="H615">
            <v>1</v>
          </cell>
          <cell r="I615">
            <v>2</v>
          </cell>
          <cell r="J615">
            <v>3</v>
          </cell>
          <cell r="K615">
            <v>1</v>
          </cell>
          <cell r="L615">
            <v>1</v>
          </cell>
          <cell r="M615">
            <v>1</v>
          </cell>
          <cell r="N615">
            <v>1</v>
          </cell>
          <cell r="O615">
            <v>13</v>
          </cell>
          <cell r="P615">
            <v>13</v>
          </cell>
          <cell r="Q615">
            <v>13</v>
          </cell>
          <cell r="R615">
            <v>2</v>
          </cell>
          <cell r="S615">
            <v>13</v>
          </cell>
          <cell r="T615">
            <v>1</v>
          </cell>
          <cell r="U615">
            <v>13</v>
          </cell>
          <cell r="V615">
            <v>13</v>
          </cell>
          <cell r="W615">
            <v>1</v>
          </cell>
          <cell r="X615">
            <v>1</v>
          </cell>
          <cell r="Y615">
            <v>2</v>
          </cell>
        </row>
        <row r="616">
          <cell r="A616" t="str">
            <v>04585</v>
          </cell>
          <cell r="B616" t="str">
            <v>R-43</v>
          </cell>
          <cell r="C616" t="str">
            <v>04585</v>
          </cell>
          <cell r="D616">
            <v>310</v>
          </cell>
          <cell r="E616" t="str">
            <v>REAL</v>
          </cell>
          <cell r="F616">
            <v>1</v>
          </cell>
          <cell r="G616">
            <v>21</v>
          </cell>
          <cell r="H616">
            <v>4</v>
          </cell>
          <cell r="I616">
            <v>47</v>
          </cell>
          <cell r="J616">
            <v>57</v>
          </cell>
          <cell r="K616">
            <v>7</v>
          </cell>
          <cell r="L616">
            <v>18</v>
          </cell>
          <cell r="M616">
            <v>4</v>
          </cell>
          <cell r="N616">
            <v>14</v>
          </cell>
          <cell r="O616">
            <v>310</v>
          </cell>
          <cell r="P616">
            <v>310</v>
          </cell>
          <cell r="Q616">
            <v>310</v>
          </cell>
          <cell r="R616">
            <v>39</v>
          </cell>
          <cell r="S616">
            <v>310</v>
          </cell>
          <cell r="T616">
            <v>11</v>
          </cell>
          <cell r="U616">
            <v>310</v>
          </cell>
          <cell r="V616">
            <v>310</v>
          </cell>
          <cell r="W616">
            <v>18</v>
          </cell>
          <cell r="X616">
            <v>13</v>
          </cell>
          <cell r="Y616">
            <v>45</v>
          </cell>
        </row>
        <row r="617">
          <cell r="A617" t="str">
            <v>09143</v>
          </cell>
          <cell r="B617" t="str">
            <v>R-43</v>
          </cell>
          <cell r="C617" t="str">
            <v>09143</v>
          </cell>
          <cell r="D617">
            <v>136</v>
          </cell>
          <cell r="E617" t="str">
            <v>REAL</v>
          </cell>
          <cell r="F617">
            <v>1</v>
          </cell>
          <cell r="G617">
            <v>9</v>
          </cell>
          <cell r="H617">
            <v>2</v>
          </cell>
          <cell r="I617">
            <v>21</v>
          </cell>
          <cell r="J617">
            <v>25</v>
          </cell>
          <cell r="K617">
            <v>3</v>
          </cell>
          <cell r="L617">
            <v>8</v>
          </cell>
          <cell r="M617">
            <v>2</v>
          </cell>
          <cell r="N617">
            <v>6</v>
          </cell>
          <cell r="O617">
            <v>136</v>
          </cell>
          <cell r="P617">
            <v>136</v>
          </cell>
          <cell r="Q617">
            <v>136</v>
          </cell>
          <cell r="R617">
            <v>18</v>
          </cell>
          <cell r="S617">
            <v>136</v>
          </cell>
          <cell r="T617">
            <v>5</v>
          </cell>
          <cell r="U617">
            <v>136</v>
          </cell>
          <cell r="V617">
            <v>136</v>
          </cell>
          <cell r="W617">
            <v>8</v>
          </cell>
          <cell r="X617">
            <v>6</v>
          </cell>
          <cell r="Y617">
            <v>20</v>
          </cell>
        </row>
        <row r="618">
          <cell r="A618" t="str">
            <v>09138</v>
          </cell>
          <cell r="B618" t="str">
            <v>R-43</v>
          </cell>
          <cell r="C618" t="str">
            <v>09138</v>
          </cell>
          <cell r="D618">
            <v>114</v>
          </cell>
          <cell r="E618" t="str">
            <v>REAL</v>
          </cell>
          <cell r="F618">
            <v>1</v>
          </cell>
          <cell r="G618">
            <v>8</v>
          </cell>
          <cell r="H618">
            <v>2</v>
          </cell>
          <cell r="I618">
            <v>18</v>
          </cell>
          <cell r="J618">
            <v>21</v>
          </cell>
          <cell r="K618">
            <v>3</v>
          </cell>
          <cell r="L618">
            <v>7</v>
          </cell>
          <cell r="M618">
            <v>2</v>
          </cell>
          <cell r="N618">
            <v>6</v>
          </cell>
          <cell r="O618">
            <v>114</v>
          </cell>
          <cell r="P618">
            <v>114</v>
          </cell>
          <cell r="Q618">
            <v>114</v>
          </cell>
          <cell r="R618">
            <v>15</v>
          </cell>
          <cell r="S618">
            <v>114</v>
          </cell>
          <cell r="T618">
            <v>4</v>
          </cell>
          <cell r="U618">
            <v>114</v>
          </cell>
          <cell r="V618">
            <v>114</v>
          </cell>
          <cell r="W618">
            <v>7</v>
          </cell>
          <cell r="X618">
            <v>5</v>
          </cell>
          <cell r="Y618">
            <v>17</v>
          </cell>
        </row>
        <row r="619">
          <cell r="A619" t="str">
            <v>04592</v>
          </cell>
          <cell r="B619" t="str">
            <v>R-43</v>
          </cell>
          <cell r="C619" t="str">
            <v>04592</v>
          </cell>
          <cell r="D619">
            <v>135</v>
          </cell>
          <cell r="E619" t="str">
            <v>REAL</v>
          </cell>
          <cell r="F619">
            <v>1</v>
          </cell>
          <cell r="G619">
            <v>9</v>
          </cell>
          <cell r="H619">
            <v>2</v>
          </cell>
          <cell r="I619">
            <v>21</v>
          </cell>
          <cell r="J619">
            <v>25</v>
          </cell>
          <cell r="K619">
            <v>3</v>
          </cell>
          <cell r="L619">
            <v>8</v>
          </cell>
          <cell r="M619">
            <v>2</v>
          </cell>
          <cell r="N619">
            <v>6</v>
          </cell>
          <cell r="O619">
            <v>135</v>
          </cell>
          <cell r="P619">
            <v>135</v>
          </cell>
          <cell r="Q619">
            <v>135</v>
          </cell>
          <cell r="R619">
            <v>17</v>
          </cell>
          <cell r="S619">
            <v>135</v>
          </cell>
          <cell r="T619">
            <v>5</v>
          </cell>
          <cell r="U619">
            <v>135</v>
          </cell>
          <cell r="V619">
            <v>135</v>
          </cell>
          <cell r="W619">
            <v>8</v>
          </cell>
          <cell r="X619">
            <v>6</v>
          </cell>
          <cell r="Y619">
            <v>20</v>
          </cell>
        </row>
        <row r="620">
          <cell r="A620" t="str">
            <v>04584</v>
          </cell>
          <cell r="B620" t="str">
            <v>R-43</v>
          </cell>
          <cell r="C620" t="str">
            <v>04584</v>
          </cell>
          <cell r="D620">
            <v>19</v>
          </cell>
          <cell r="E620" t="str">
            <v>REAL</v>
          </cell>
          <cell r="F620">
            <v>1</v>
          </cell>
          <cell r="G620">
            <v>2</v>
          </cell>
          <cell r="H620">
            <v>1</v>
          </cell>
          <cell r="I620">
            <v>3</v>
          </cell>
          <cell r="J620">
            <v>4</v>
          </cell>
          <cell r="K620">
            <v>1</v>
          </cell>
          <cell r="L620">
            <v>2</v>
          </cell>
          <cell r="M620">
            <v>1</v>
          </cell>
          <cell r="N620">
            <v>1</v>
          </cell>
          <cell r="O620">
            <v>19</v>
          </cell>
          <cell r="P620">
            <v>19</v>
          </cell>
          <cell r="Q620">
            <v>19</v>
          </cell>
          <cell r="R620">
            <v>3</v>
          </cell>
          <cell r="S620">
            <v>19</v>
          </cell>
          <cell r="T620">
            <v>1</v>
          </cell>
          <cell r="U620">
            <v>19</v>
          </cell>
          <cell r="V620">
            <v>19</v>
          </cell>
          <cell r="W620">
            <v>2</v>
          </cell>
          <cell r="X620">
            <v>1</v>
          </cell>
          <cell r="Y620">
            <v>3</v>
          </cell>
        </row>
        <row r="621">
          <cell r="A621" t="str">
            <v xml:space="preserve">TOTAL </v>
          </cell>
          <cell r="B621" t="str">
            <v>R-43</v>
          </cell>
          <cell r="C621">
            <v>0</v>
          </cell>
          <cell r="D621">
            <v>1165</v>
          </cell>
          <cell r="E621">
            <v>0</v>
          </cell>
          <cell r="F621">
            <v>12</v>
          </cell>
          <cell r="G621">
            <v>83</v>
          </cell>
          <cell r="H621">
            <v>21</v>
          </cell>
          <cell r="I621">
            <v>181</v>
          </cell>
          <cell r="J621">
            <v>219</v>
          </cell>
          <cell r="K621">
            <v>32</v>
          </cell>
          <cell r="L621">
            <v>72</v>
          </cell>
          <cell r="M621">
            <v>21</v>
          </cell>
          <cell r="N621">
            <v>58</v>
          </cell>
          <cell r="O621">
            <v>1165</v>
          </cell>
          <cell r="P621">
            <v>1165</v>
          </cell>
          <cell r="Q621">
            <v>1165</v>
          </cell>
          <cell r="R621">
            <v>152</v>
          </cell>
          <cell r="S621">
            <v>1165</v>
          </cell>
          <cell r="T621">
            <v>45</v>
          </cell>
          <cell r="U621">
            <v>1165</v>
          </cell>
          <cell r="V621">
            <v>1165</v>
          </cell>
          <cell r="W621">
            <v>72</v>
          </cell>
          <cell r="X621">
            <v>53</v>
          </cell>
          <cell r="Y621">
            <v>173</v>
          </cell>
        </row>
        <row r="622">
          <cell r="A622">
            <v>0</v>
          </cell>
          <cell r="B622">
            <v>0</v>
          </cell>
          <cell r="C622">
            <v>0</v>
          </cell>
          <cell r="D622">
            <v>0</v>
          </cell>
          <cell r="E622">
            <v>0</v>
          </cell>
          <cell r="F622">
            <v>0</v>
          </cell>
          <cell r="G622">
            <v>0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  <cell r="N622">
            <v>0</v>
          </cell>
          <cell r="O622">
            <v>0</v>
          </cell>
          <cell r="P622">
            <v>0</v>
          </cell>
          <cell r="Q622">
            <v>0</v>
          </cell>
          <cell r="R622">
            <v>0</v>
          </cell>
          <cell r="S622">
            <v>0</v>
          </cell>
          <cell r="T622">
            <v>0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</row>
        <row r="623">
          <cell r="A623">
            <v>0</v>
          </cell>
          <cell r="B623">
            <v>0</v>
          </cell>
          <cell r="C623">
            <v>0</v>
          </cell>
          <cell r="D623">
            <v>0</v>
          </cell>
          <cell r="E623">
            <v>0</v>
          </cell>
          <cell r="F623">
            <v>0</v>
          </cell>
          <cell r="G623">
            <v>0</v>
          </cell>
          <cell r="H623">
            <v>0</v>
          </cell>
          <cell r="I623">
            <v>0</v>
          </cell>
          <cell r="J623">
            <v>0</v>
          </cell>
          <cell r="K623">
            <v>0</v>
          </cell>
          <cell r="L623">
            <v>0</v>
          </cell>
          <cell r="M623">
            <v>0</v>
          </cell>
          <cell r="N623">
            <v>0</v>
          </cell>
          <cell r="O623">
            <v>0</v>
          </cell>
          <cell r="P623">
            <v>0</v>
          </cell>
          <cell r="Q623">
            <v>0</v>
          </cell>
          <cell r="R623">
            <v>0</v>
          </cell>
          <cell r="S623">
            <v>0</v>
          </cell>
          <cell r="T623">
            <v>0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</row>
        <row r="624">
          <cell r="A624" t="str">
            <v>CODIGO CENTRO</v>
          </cell>
          <cell r="B624" t="str">
            <v>CODIGO LOTE</v>
          </cell>
          <cell r="C624" t="str">
            <v>CODIGO CENTRO</v>
          </cell>
          <cell r="D624" t="str">
            <v>TOTAL RACIONES</v>
          </cell>
          <cell r="E624" t="str">
            <v>MODALIDAD SERVICIO</v>
          </cell>
          <cell r="F624" t="str">
            <v xml:space="preserve">CANTIDAD DE CENTROS </v>
          </cell>
          <cell r="G624" t="str">
            <v>ACEITE VEGETAL</v>
          </cell>
          <cell r="H624" t="str">
            <v>AJÍES</v>
          </cell>
          <cell r="I624" t="str">
            <v>ATÚN ENLATADO EN ACEITE VEGETAL</v>
          </cell>
          <cell r="J624" t="str">
            <v>AVENA</v>
          </cell>
          <cell r="K624" t="str">
            <v xml:space="preserve">AZÚCAR CREMA </v>
          </cell>
          <cell r="L624" t="str">
            <v>BACALAO</v>
          </cell>
          <cell r="M624" t="str">
            <v>CANELA</v>
          </cell>
          <cell r="N624" t="str">
            <v xml:space="preserve">CEBOLLA </v>
          </cell>
          <cell r="O624" t="str">
            <v>GALLETA SALADA</v>
          </cell>
          <cell r="P624" t="str">
            <v>GUINEO MADURO</v>
          </cell>
          <cell r="Q624" t="str">
            <v xml:space="preserve">GUINEOS VERDES </v>
          </cell>
          <cell r="R624" t="str">
            <v xml:space="preserve">HARINA DE MAÍZ </v>
          </cell>
          <cell r="S624" t="str">
            <v>HUEVO</v>
          </cell>
          <cell r="T624" t="str">
            <v>MANTEQUILLA</v>
          </cell>
          <cell r="U624" t="str">
            <v>PAN</v>
          </cell>
          <cell r="V624" t="str">
            <v>PLÁTANO VERDE</v>
          </cell>
          <cell r="W624" t="str">
            <v>QUESO CHEDDAR</v>
          </cell>
          <cell r="X624" t="str">
            <v xml:space="preserve">SAL YODADA </v>
          </cell>
          <cell r="Y624" t="str">
            <v>TOMATE</v>
          </cell>
        </row>
        <row r="625">
          <cell r="A625" t="str">
            <v>09174</v>
          </cell>
          <cell r="B625" t="str">
            <v>R-44</v>
          </cell>
          <cell r="C625" t="str">
            <v>09174</v>
          </cell>
          <cell r="D625">
            <v>67</v>
          </cell>
          <cell r="E625" t="str">
            <v>REAL</v>
          </cell>
          <cell r="F625">
            <v>1</v>
          </cell>
          <cell r="G625">
            <v>5</v>
          </cell>
          <cell r="H625">
            <v>1</v>
          </cell>
          <cell r="I625">
            <v>11</v>
          </cell>
          <cell r="J625">
            <v>13</v>
          </cell>
          <cell r="K625">
            <v>2</v>
          </cell>
          <cell r="L625">
            <v>4</v>
          </cell>
          <cell r="M625">
            <v>1</v>
          </cell>
          <cell r="N625">
            <v>3</v>
          </cell>
          <cell r="O625">
            <v>67</v>
          </cell>
          <cell r="P625">
            <v>67</v>
          </cell>
          <cell r="Q625">
            <v>67</v>
          </cell>
          <cell r="R625">
            <v>9</v>
          </cell>
          <cell r="S625">
            <v>67</v>
          </cell>
          <cell r="T625">
            <v>3</v>
          </cell>
          <cell r="U625">
            <v>67</v>
          </cell>
          <cell r="V625">
            <v>67</v>
          </cell>
          <cell r="W625">
            <v>4</v>
          </cell>
          <cell r="X625">
            <v>3</v>
          </cell>
          <cell r="Y625">
            <v>10</v>
          </cell>
        </row>
        <row r="626">
          <cell r="A626" t="str">
            <v>04599</v>
          </cell>
          <cell r="B626" t="str">
            <v>R-44</v>
          </cell>
          <cell r="C626" t="str">
            <v>04599</v>
          </cell>
          <cell r="D626">
            <v>60</v>
          </cell>
          <cell r="E626" t="str">
            <v>REAL</v>
          </cell>
          <cell r="F626">
            <v>1</v>
          </cell>
          <cell r="G626">
            <v>4</v>
          </cell>
          <cell r="H626">
            <v>1</v>
          </cell>
          <cell r="I626">
            <v>10</v>
          </cell>
          <cell r="J626">
            <v>11</v>
          </cell>
          <cell r="K626">
            <v>2</v>
          </cell>
          <cell r="L626">
            <v>4</v>
          </cell>
          <cell r="M626">
            <v>1</v>
          </cell>
          <cell r="N626">
            <v>3</v>
          </cell>
          <cell r="O626">
            <v>60</v>
          </cell>
          <cell r="P626">
            <v>60</v>
          </cell>
          <cell r="Q626">
            <v>60</v>
          </cell>
          <cell r="R626">
            <v>8</v>
          </cell>
          <cell r="S626">
            <v>60</v>
          </cell>
          <cell r="T626">
            <v>2</v>
          </cell>
          <cell r="U626">
            <v>60</v>
          </cell>
          <cell r="V626">
            <v>60</v>
          </cell>
          <cell r="W626">
            <v>4</v>
          </cell>
          <cell r="X626">
            <v>3</v>
          </cell>
          <cell r="Y626">
            <v>9</v>
          </cell>
        </row>
        <row r="627">
          <cell r="A627" t="str">
            <v>04605</v>
          </cell>
          <cell r="B627" t="str">
            <v>R-44</v>
          </cell>
          <cell r="C627" t="str">
            <v>04605</v>
          </cell>
          <cell r="D627">
            <v>52</v>
          </cell>
          <cell r="E627" t="str">
            <v>REAL</v>
          </cell>
          <cell r="F627">
            <v>1</v>
          </cell>
          <cell r="G627">
            <v>4</v>
          </cell>
          <cell r="H627">
            <v>1</v>
          </cell>
          <cell r="I627">
            <v>8</v>
          </cell>
          <cell r="J627">
            <v>10</v>
          </cell>
          <cell r="K627">
            <v>2</v>
          </cell>
          <cell r="L627">
            <v>3</v>
          </cell>
          <cell r="M627">
            <v>1</v>
          </cell>
          <cell r="N627">
            <v>3</v>
          </cell>
          <cell r="O627">
            <v>52</v>
          </cell>
          <cell r="P627">
            <v>52</v>
          </cell>
          <cell r="Q627">
            <v>52</v>
          </cell>
          <cell r="R627">
            <v>7</v>
          </cell>
          <cell r="S627">
            <v>52</v>
          </cell>
          <cell r="T627">
            <v>2</v>
          </cell>
          <cell r="U627">
            <v>52</v>
          </cell>
          <cell r="V627">
            <v>52</v>
          </cell>
          <cell r="W627">
            <v>3</v>
          </cell>
          <cell r="X627">
            <v>3</v>
          </cell>
          <cell r="Y627">
            <v>8</v>
          </cell>
        </row>
        <row r="628">
          <cell r="A628" t="str">
            <v>10513</v>
          </cell>
          <cell r="B628" t="str">
            <v>R-44</v>
          </cell>
          <cell r="C628" t="str">
            <v>10513</v>
          </cell>
          <cell r="D628">
            <v>50</v>
          </cell>
          <cell r="E628" t="str">
            <v>REAL</v>
          </cell>
          <cell r="F628">
            <v>1</v>
          </cell>
          <cell r="G628">
            <v>4</v>
          </cell>
          <cell r="H628">
            <v>1</v>
          </cell>
          <cell r="I628">
            <v>8</v>
          </cell>
          <cell r="J628">
            <v>10</v>
          </cell>
          <cell r="K628">
            <v>2</v>
          </cell>
          <cell r="L628">
            <v>3</v>
          </cell>
          <cell r="M628">
            <v>1</v>
          </cell>
          <cell r="N628">
            <v>3</v>
          </cell>
          <cell r="O628">
            <v>50</v>
          </cell>
          <cell r="P628">
            <v>50</v>
          </cell>
          <cell r="Q628">
            <v>50</v>
          </cell>
          <cell r="R628">
            <v>7</v>
          </cell>
          <cell r="S628">
            <v>50</v>
          </cell>
          <cell r="T628">
            <v>2</v>
          </cell>
          <cell r="U628">
            <v>50</v>
          </cell>
          <cell r="V628">
            <v>50</v>
          </cell>
          <cell r="W628">
            <v>3</v>
          </cell>
          <cell r="X628">
            <v>2</v>
          </cell>
          <cell r="Y628">
            <v>8</v>
          </cell>
        </row>
        <row r="629">
          <cell r="A629" t="str">
            <v>04596</v>
          </cell>
          <cell r="B629" t="str">
            <v>R-44</v>
          </cell>
          <cell r="C629" t="str">
            <v>04596</v>
          </cell>
          <cell r="D629">
            <v>267</v>
          </cell>
          <cell r="E629" t="str">
            <v>REAL</v>
          </cell>
          <cell r="F629">
            <v>1</v>
          </cell>
          <cell r="G629">
            <v>18</v>
          </cell>
          <cell r="H629">
            <v>3</v>
          </cell>
          <cell r="I629">
            <v>41</v>
          </cell>
          <cell r="J629">
            <v>49</v>
          </cell>
          <cell r="K629">
            <v>6</v>
          </cell>
          <cell r="L629">
            <v>15</v>
          </cell>
          <cell r="M629">
            <v>3</v>
          </cell>
          <cell r="N629">
            <v>12</v>
          </cell>
          <cell r="O629">
            <v>267</v>
          </cell>
          <cell r="P629">
            <v>267</v>
          </cell>
          <cell r="Q629">
            <v>267</v>
          </cell>
          <cell r="R629">
            <v>34</v>
          </cell>
          <cell r="S629">
            <v>267</v>
          </cell>
          <cell r="T629">
            <v>9</v>
          </cell>
          <cell r="U629">
            <v>267</v>
          </cell>
          <cell r="V629">
            <v>267</v>
          </cell>
          <cell r="W629">
            <v>15</v>
          </cell>
          <cell r="X629">
            <v>11</v>
          </cell>
          <cell r="Y629">
            <v>39</v>
          </cell>
        </row>
        <row r="630">
          <cell r="A630" t="str">
            <v>10524</v>
          </cell>
          <cell r="B630" t="str">
            <v>R-44</v>
          </cell>
          <cell r="C630" t="str">
            <v>10524</v>
          </cell>
          <cell r="D630">
            <v>20</v>
          </cell>
          <cell r="E630" t="str">
            <v>REAL</v>
          </cell>
          <cell r="F630">
            <v>1</v>
          </cell>
          <cell r="G630">
            <v>2</v>
          </cell>
          <cell r="H630">
            <v>1</v>
          </cell>
          <cell r="I630">
            <v>4</v>
          </cell>
          <cell r="J630">
            <v>4</v>
          </cell>
          <cell r="K630">
            <v>1</v>
          </cell>
          <cell r="L630">
            <v>2</v>
          </cell>
          <cell r="M630">
            <v>1</v>
          </cell>
          <cell r="N630">
            <v>1</v>
          </cell>
          <cell r="O630">
            <v>20</v>
          </cell>
          <cell r="P630">
            <v>20</v>
          </cell>
          <cell r="Q630">
            <v>20</v>
          </cell>
          <cell r="R630">
            <v>3</v>
          </cell>
          <cell r="S630">
            <v>20</v>
          </cell>
          <cell r="T630">
            <v>1</v>
          </cell>
          <cell r="U630">
            <v>20</v>
          </cell>
          <cell r="V630">
            <v>20</v>
          </cell>
          <cell r="W630">
            <v>2</v>
          </cell>
          <cell r="X630">
            <v>1</v>
          </cell>
          <cell r="Y630">
            <v>3</v>
          </cell>
        </row>
        <row r="631">
          <cell r="A631" t="str">
            <v>04601</v>
          </cell>
          <cell r="B631" t="str">
            <v>R-44</v>
          </cell>
          <cell r="C631" t="str">
            <v>04601</v>
          </cell>
          <cell r="D631">
            <v>25</v>
          </cell>
          <cell r="E631" t="str">
            <v>REAL</v>
          </cell>
          <cell r="F631">
            <v>1</v>
          </cell>
          <cell r="G631">
            <v>2</v>
          </cell>
          <cell r="H631">
            <v>1</v>
          </cell>
          <cell r="I631">
            <v>4</v>
          </cell>
          <cell r="J631">
            <v>5</v>
          </cell>
          <cell r="K631">
            <v>1</v>
          </cell>
          <cell r="L631">
            <v>2</v>
          </cell>
          <cell r="M631">
            <v>1</v>
          </cell>
          <cell r="N631">
            <v>2</v>
          </cell>
          <cell r="O631">
            <v>25</v>
          </cell>
          <cell r="P631">
            <v>25</v>
          </cell>
          <cell r="Q631">
            <v>25</v>
          </cell>
          <cell r="R631">
            <v>4</v>
          </cell>
          <cell r="S631">
            <v>25</v>
          </cell>
          <cell r="T631">
            <v>1</v>
          </cell>
          <cell r="U631">
            <v>25</v>
          </cell>
          <cell r="V631">
            <v>25</v>
          </cell>
          <cell r="W631">
            <v>2</v>
          </cell>
          <cell r="X631">
            <v>1</v>
          </cell>
          <cell r="Y631">
            <v>4</v>
          </cell>
        </row>
        <row r="632">
          <cell r="A632" t="str">
            <v>04597</v>
          </cell>
          <cell r="B632" t="str">
            <v>R-44</v>
          </cell>
          <cell r="C632" t="str">
            <v>04597</v>
          </cell>
          <cell r="D632">
            <v>8</v>
          </cell>
          <cell r="E632" t="str">
            <v>REAL</v>
          </cell>
          <cell r="F632">
            <v>1</v>
          </cell>
          <cell r="G632">
            <v>1</v>
          </cell>
          <cell r="H632">
            <v>1</v>
          </cell>
          <cell r="I632">
            <v>2</v>
          </cell>
          <cell r="J632">
            <v>2</v>
          </cell>
          <cell r="K632">
            <v>1</v>
          </cell>
          <cell r="L632">
            <v>1</v>
          </cell>
          <cell r="M632">
            <v>1</v>
          </cell>
          <cell r="N632">
            <v>1</v>
          </cell>
          <cell r="O632">
            <v>8</v>
          </cell>
          <cell r="P632">
            <v>8</v>
          </cell>
          <cell r="Q632">
            <v>8</v>
          </cell>
          <cell r="R632">
            <v>2</v>
          </cell>
          <cell r="S632">
            <v>8</v>
          </cell>
          <cell r="T632">
            <v>1</v>
          </cell>
          <cell r="U632">
            <v>8</v>
          </cell>
          <cell r="V632">
            <v>8</v>
          </cell>
          <cell r="W632">
            <v>1</v>
          </cell>
          <cell r="X632">
            <v>1</v>
          </cell>
          <cell r="Y632">
            <v>2</v>
          </cell>
        </row>
        <row r="633">
          <cell r="A633" t="str">
            <v>04595</v>
          </cell>
          <cell r="B633" t="str">
            <v>R-44</v>
          </cell>
          <cell r="C633" t="str">
            <v>04595</v>
          </cell>
          <cell r="D633">
            <v>154</v>
          </cell>
          <cell r="E633" t="str">
            <v>REAL</v>
          </cell>
          <cell r="F633">
            <v>1</v>
          </cell>
          <cell r="G633">
            <v>11</v>
          </cell>
          <cell r="H633">
            <v>2</v>
          </cell>
          <cell r="I633">
            <v>24</v>
          </cell>
          <cell r="J633">
            <v>29</v>
          </cell>
          <cell r="K633">
            <v>4</v>
          </cell>
          <cell r="L633">
            <v>9</v>
          </cell>
          <cell r="M633">
            <v>2</v>
          </cell>
          <cell r="N633">
            <v>7</v>
          </cell>
          <cell r="O633">
            <v>154</v>
          </cell>
          <cell r="P633">
            <v>154</v>
          </cell>
          <cell r="Q633">
            <v>154</v>
          </cell>
          <cell r="R633">
            <v>20</v>
          </cell>
          <cell r="S633">
            <v>154</v>
          </cell>
          <cell r="T633">
            <v>6</v>
          </cell>
          <cell r="U633">
            <v>154</v>
          </cell>
          <cell r="V633">
            <v>154</v>
          </cell>
          <cell r="W633">
            <v>9</v>
          </cell>
          <cell r="X633">
            <v>7</v>
          </cell>
          <cell r="Y633">
            <v>23</v>
          </cell>
        </row>
        <row r="634">
          <cell r="A634" t="str">
            <v xml:space="preserve">TOTAL </v>
          </cell>
          <cell r="B634" t="str">
            <v>R-44</v>
          </cell>
          <cell r="C634">
            <v>0</v>
          </cell>
          <cell r="D634">
            <v>703</v>
          </cell>
          <cell r="E634">
            <v>0</v>
          </cell>
          <cell r="F634">
            <v>9</v>
          </cell>
          <cell r="G634">
            <v>51</v>
          </cell>
          <cell r="H634">
            <v>12</v>
          </cell>
          <cell r="I634">
            <v>112</v>
          </cell>
          <cell r="J634">
            <v>133</v>
          </cell>
          <cell r="K634">
            <v>21</v>
          </cell>
          <cell r="L634">
            <v>43</v>
          </cell>
          <cell r="M634">
            <v>12</v>
          </cell>
          <cell r="N634">
            <v>35</v>
          </cell>
          <cell r="O634">
            <v>703</v>
          </cell>
          <cell r="P634">
            <v>703</v>
          </cell>
          <cell r="Q634">
            <v>703</v>
          </cell>
          <cell r="R634">
            <v>94</v>
          </cell>
          <cell r="S634">
            <v>703</v>
          </cell>
          <cell r="T634">
            <v>27</v>
          </cell>
          <cell r="U634">
            <v>703</v>
          </cell>
          <cell r="V634">
            <v>703</v>
          </cell>
          <cell r="W634">
            <v>43</v>
          </cell>
          <cell r="X634">
            <v>32</v>
          </cell>
          <cell r="Y634">
            <v>106</v>
          </cell>
        </row>
        <row r="635">
          <cell r="A635">
            <v>0</v>
          </cell>
          <cell r="B635">
            <v>0</v>
          </cell>
          <cell r="C635">
            <v>0</v>
          </cell>
          <cell r="D635">
            <v>0</v>
          </cell>
          <cell r="E635">
            <v>0</v>
          </cell>
          <cell r="F635">
            <v>0</v>
          </cell>
          <cell r="G635">
            <v>0</v>
          </cell>
          <cell r="H635">
            <v>0</v>
          </cell>
          <cell r="I635">
            <v>0</v>
          </cell>
          <cell r="J635">
            <v>0</v>
          </cell>
          <cell r="K635">
            <v>0</v>
          </cell>
          <cell r="L635">
            <v>0</v>
          </cell>
          <cell r="M635">
            <v>0</v>
          </cell>
          <cell r="N635">
            <v>0</v>
          </cell>
          <cell r="O635">
            <v>0</v>
          </cell>
          <cell r="P635">
            <v>0</v>
          </cell>
          <cell r="Q635">
            <v>0</v>
          </cell>
          <cell r="R635">
            <v>0</v>
          </cell>
          <cell r="S635">
            <v>0</v>
          </cell>
          <cell r="T635">
            <v>0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</row>
        <row r="636">
          <cell r="A636">
            <v>0</v>
          </cell>
          <cell r="B636">
            <v>0</v>
          </cell>
          <cell r="C636">
            <v>0</v>
          </cell>
          <cell r="D636">
            <v>0</v>
          </cell>
          <cell r="E636">
            <v>0</v>
          </cell>
          <cell r="F636">
            <v>0</v>
          </cell>
          <cell r="G636">
            <v>0</v>
          </cell>
          <cell r="H636">
            <v>0</v>
          </cell>
          <cell r="I636">
            <v>0</v>
          </cell>
          <cell r="J636">
            <v>0</v>
          </cell>
          <cell r="K636">
            <v>0</v>
          </cell>
          <cell r="L636">
            <v>0</v>
          </cell>
          <cell r="M636">
            <v>0</v>
          </cell>
          <cell r="N636">
            <v>0</v>
          </cell>
          <cell r="O636">
            <v>0</v>
          </cell>
          <cell r="P636">
            <v>0</v>
          </cell>
          <cell r="Q636">
            <v>0</v>
          </cell>
          <cell r="R636">
            <v>0</v>
          </cell>
          <cell r="S636">
            <v>0</v>
          </cell>
          <cell r="T636">
            <v>0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</row>
        <row r="637">
          <cell r="A637" t="str">
            <v>CODIGO CENTRO</v>
          </cell>
          <cell r="B637" t="str">
            <v>CODIGO LOTE</v>
          </cell>
          <cell r="C637" t="str">
            <v>CODIGO CENTRO</v>
          </cell>
          <cell r="D637" t="str">
            <v>TOTAL RACIONES</v>
          </cell>
          <cell r="E637" t="str">
            <v>MODALIDAD SERVICIO</v>
          </cell>
          <cell r="F637" t="str">
            <v xml:space="preserve">CANTIDAD DE CENTROS </v>
          </cell>
          <cell r="G637" t="str">
            <v>ACEITE VEGETAL</v>
          </cell>
          <cell r="H637" t="str">
            <v>AJÍES</v>
          </cell>
          <cell r="I637" t="str">
            <v>ATÚN ENLATADO EN ACEITE VEGETAL</v>
          </cell>
          <cell r="J637" t="str">
            <v>AVENA</v>
          </cell>
          <cell r="K637" t="str">
            <v xml:space="preserve">AZÚCAR CREMA </v>
          </cell>
          <cell r="L637" t="str">
            <v>BACALAO</v>
          </cell>
          <cell r="M637" t="str">
            <v>CANELA</v>
          </cell>
          <cell r="N637" t="str">
            <v xml:space="preserve">CEBOLLA </v>
          </cell>
          <cell r="O637" t="str">
            <v>GALLETA SALADA</v>
          </cell>
          <cell r="P637" t="str">
            <v>GUINEO MADURO</v>
          </cell>
          <cell r="Q637" t="str">
            <v xml:space="preserve">GUINEOS VERDES </v>
          </cell>
          <cell r="R637" t="str">
            <v xml:space="preserve">HARINA DE MAÍZ </v>
          </cell>
          <cell r="S637" t="str">
            <v>HUEVO</v>
          </cell>
          <cell r="T637" t="str">
            <v>MANTEQUILLA</v>
          </cell>
          <cell r="U637" t="str">
            <v>PAN</v>
          </cell>
          <cell r="V637" t="str">
            <v>PLÁTANO VERDE</v>
          </cell>
          <cell r="W637" t="str">
            <v>QUESO CHEDDAR</v>
          </cell>
          <cell r="X637" t="str">
            <v xml:space="preserve">SAL YODADA </v>
          </cell>
          <cell r="Y637" t="str">
            <v>TOMATE</v>
          </cell>
        </row>
        <row r="638">
          <cell r="A638" t="str">
            <v>04743</v>
          </cell>
          <cell r="B638" t="str">
            <v>R-45</v>
          </cell>
          <cell r="C638" t="str">
            <v>04743</v>
          </cell>
          <cell r="D638">
            <v>397</v>
          </cell>
          <cell r="E638" t="str">
            <v>REAL</v>
          </cell>
          <cell r="F638">
            <v>1</v>
          </cell>
          <cell r="G638">
            <v>27</v>
          </cell>
          <cell r="H638">
            <v>5</v>
          </cell>
          <cell r="I638">
            <v>61</v>
          </cell>
          <cell r="J638">
            <v>73</v>
          </cell>
          <cell r="K638">
            <v>9</v>
          </cell>
          <cell r="L638">
            <v>22</v>
          </cell>
          <cell r="M638">
            <v>5</v>
          </cell>
          <cell r="N638">
            <v>18</v>
          </cell>
          <cell r="O638">
            <v>397</v>
          </cell>
          <cell r="P638">
            <v>397</v>
          </cell>
          <cell r="Q638">
            <v>397</v>
          </cell>
          <cell r="R638">
            <v>50</v>
          </cell>
          <cell r="S638">
            <v>397</v>
          </cell>
          <cell r="T638">
            <v>14</v>
          </cell>
          <cell r="U638">
            <v>397</v>
          </cell>
          <cell r="V638">
            <v>397</v>
          </cell>
          <cell r="W638">
            <v>22</v>
          </cell>
          <cell r="X638">
            <v>16</v>
          </cell>
          <cell r="Y638">
            <v>57</v>
          </cell>
        </row>
        <row r="639">
          <cell r="A639" t="str">
            <v>04606</v>
          </cell>
          <cell r="B639" t="str">
            <v>R-45</v>
          </cell>
          <cell r="C639" t="str">
            <v>04606</v>
          </cell>
          <cell r="D639">
            <v>375</v>
          </cell>
          <cell r="E639" t="str">
            <v>REAL</v>
          </cell>
          <cell r="F639">
            <v>1</v>
          </cell>
          <cell r="G639">
            <v>25</v>
          </cell>
          <cell r="H639">
            <v>5</v>
          </cell>
          <cell r="I639">
            <v>57</v>
          </cell>
          <cell r="J639">
            <v>69</v>
          </cell>
          <cell r="K639">
            <v>9</v>
          </cell>
          <cell r="L639">
            <v>21</v>
          </cell>
          <cell r="M639">
            <v>5</v>
          </cell>
          <cell r="N639">
            <v>17</v>
          </cell>
          <cell r="O639">
            <v>375</v>
          </cell>
          <cell r="P639">
            <v>375</v>
          </cell>
          <cell r="Q639">
            <v>375</v>
          </cell>
          <cell r="R639">
            <v>48</v>
          </cell>
          <cell r="S639">
            <v>375</v>
          </cell>
          <cell r="T639">
            <v>13</v>
          </cell>
          <cell r="U639">
            <v>375</v>
          </cell>
          <cell r="V639">
            <v>375</v>
          </cell>
          <cell r="W639">
            <v>21</v>
          </cell>
          <cell r="X639">
            <v>15</v>
          </cell>
          <cell r="Y639">
            <v>54</v>
          </cell>
        </row>
        <row r="640">
          <cell r="A640" t="str">
            <v>04735</v>
          </cell>
          <cell r="B640" t="str">
            <v>R-45</v>
          </cell>
          <cell r="C640" t="str">
            <v>04735</v>
          </cell>
          <cell r="D640">
            <v>17</v>
          </cell>
          <cell r="E640" t="str">
            <v>REAL</v>
          </cell>
          <cell r="F640">
            <v>1</v>
          </cell>
          <cell r="G640">
            <v>2</v>
          </cell>
          <cell r="H640">
            <v>1</v>
          </cell>
          <cell r="I640">
            <v>3</v>
          </cell>
          <cell r="J640">
            <v>4</v>
          </cell>
          <cell r="K640">
            <v>1</v>
          </cell>
          <cell r="L640">
            <v>1</v>
          </cell>
          <cell r="M640">
            <v>1</v>
          </cell>
          <cell r="N640">
            <v>1</v>
          </cell>
          <cell r="O640">
            <v>17</v>
          </cell>
          <cell r="P640">
            <v>17</v>
          </cell>
          <cell r="Q640">
            <v>17</v>
          </cell>
          <cell r="R640">
            <v>3</v>
          </cell>
          <cell r="S640">
            <v>17</v>
          </cell>
          <cell r="T640">
            <v>1</v>
          </cell>
          <cell r="U640">
            <v>17</v>
          </cell>
          <cell r="V640">
            <v>17</v>
          </cell>
          <cell r="W640">
            <v>1</v>
          </cell>
          <cell r="X640">
            <v>1</v>
          </cell>
          <cell r="Y640">
            <v>3</v>
          </cell>
        </row>
        <row r="641">
          <cell r="A641" t="str">
            <v>04607</v>
          </cell>
          <cell r="B641" t="str">
            <v>R-45</v>
          </cell>
          <cell r="C641" t="str">
            <v>04607</v>
          </cell>
          <cell r="D641">
            <v>12</v>
          </cell>
          <cell r="E641" t="str">
            <v>REAL</v>
          </cell>
          <cell r="F641">
            <v>1</v>
          </cell>
          <cell r="G641">
            <v>1</v>
          </cell>
          <cell r="H641">
            <v>1</v>
          </cell>
          <cell r="I641">
            <v>2</v>
          </cell>
          <cell r="J641">
            <v>3</v>
          </cell>
          <cell r="K641">
            <v>1</v>
          </cell>
          <cell r="L641">
            <v>1</v>
          </cell>
          <cell r="M641">
            <v>1</v>
          </cell>
          <cell r="N641">
            <v>1</v>
          </cell>
          <cell r="O641">
            <v>12</v>
          </cell>
          <cell r="P641">
            <v>12</v>
          </cell>
          <cell r="Q641">
            <v>12</v>
          </cell>
          <cell r="R641">
            <v>2</v>
          </cell>
          <cell r="S641">
            <v>12</v>
          </cell>
          <cell r="T641">
            <v>1</v>
          </cell>
          <cell r="U641">
            <v>12</v>
          </cell>
          <cell r="V641">
            <v>12</v>
          </cell>
          <cell r="W641">
            <v>1</v>
          </cell>
          <cell r="X641">
            <v>1</v>
          </cell>
          <cell r="Y641">
            <v>2</v>
          </cell>
        </row>
        <row r="642">
          <cell r="A642" t="str">
            <v>04608</v>
          </cell>
          <cell r="B642" t="str">
            <v>R-45</v>
          </cell>
          <cell r="C642" t="str">
            <v>04608</v>
          </cell>
          <cell r="D642">
            <v>19</v>
          </cell>
          <cell r="E642" t="str">
            <v>REAL</v>
          </cell>
          <cell r="F642">
            <v>1</v>
          </cell>
          <cell r="G642">
            <v>2</v>
          </cell>
          <cell r="H642">
            <v>1</v>
          </cell>
          <cell r="I642">
            <v>3</v>
          </cell>
          <cell r="J642">
            <v>4</v>
          </cell>
          <cell r="K642">
            <v>1</v>
          </cell>
          <cell r="L642">
            <v>2</v>
          </cell>
          <cell r="M642">
            <v>1</v>
          </cell>
          <cell r="N642">
            <v>1</v>
          </cell>
          <cell r="O642">
            <v>19</v>
          </cell>
          <cell r="P642">
            <v>19</v>
          </cell>
          <cell r="Q642">
            <v>19</v>
          </cell>
          <cell r="R642">
            <v>3</v>
          </cell>
          <cell r="S642">
            <v>19</v>
          </cell>
          <cell r="T642">
            <v>1</v>
          </cell>
          <cell r="U642">
            <v>19</v>
          </cell>
          <cell r="V642">
            <v>19</v>
          </cell>
          <cell r="W642">
            <v>2</v>
          </cell>
          <cell r="X642">
            <v>1</v>
          </cell>
          <cell r="Y642">
            <v>3</v>
          </cell>
        </row>
        <row r="643">
          <cell r="A643" t="str">
            <v>10484</v>
          </cell>
          <cell r="B643" t="str">
            <v>R-45</v>
          </cell>
          <cell r="C643" t="str">
            <v>10484</v>
          </cell>
          <cell r="D643">
            <v>234</v>
          </cell>
          <cell r="E643" t="str">
            <v>REAL</v>
          </cell>
          <cell r="F643">
            <v>1</v>
          </cell>
          <cell r="G643">
            <v>16</v>
          </cell>
          <cell r="H643">
            <v>3</v>
          </cell>
          <cell r="I643">
            <v>36</v>
          </cell>
          <cell r="J643">
            <v>43</v>
          </cell>
          <cell r="K643">
            <v>6</v>
          </cell>
          <cell r="L643">
            <v>13</v>
          </cell>
          <cell r="M643">
            <v>3</v>
          </cell>
          <cell r="N643">
            <v>11</v>
          </cell>
          <cell r="O643">
            <v>234</v>
          </cell>
          <cell r="P643">
            <v>234</v>
          </cell>
          <cell r="Q643">
            <v>234</v>
          </cell>
          <cell r="R643">
            <v>30</v>
          </cell>
          <cell r="S643">
            <v>234</v>
          </cell>
          <cell r="T643">
            <v>8</v>
          </cell>
          <cell r="U643">
            <v>234</v>
          </cell>
          <cell r="V643">
            <v>234</v>
          </cell>
          <cell r="W643">
            <v>13</v>
          </cell>
          <cell r="X643">
            <v>10</v>
          </cell>
          <cell r="Y643">
            <v>34</v>
          </cell>
        </row>
        <row r="644">
          <cell r="A644" t="str">
            <v>04653</v>
          </cell>
          <cell r="B644" t="str">
            <v>R-45</v>
          </cell>
          <cell r="C644" t="str">
            <v>04653</v>
          </cell>
          <cell r="D644">
            <v>16</v>
          </cell>
          <cell r="E644" t="str">
            <v>REAL</v>
          </cell>
          <cell r="F644">
            <v>1</v>
          </cell>
          <cell r="G644">
            <v>2</v>
          </cell>
          <cell r="H644">
            <v>1</v>
          </cell>
          <cell r="I644">
            <v>3</v>
          </cell>
          <cell r="J644">
            <v>3</v>
          </cell>
          <cell r="K644">
            <v>1</v>
          </cell>
          <cell r="L644">
            <v>1</v>
          </cell>
          <cell r="M644">
            <v>1</v>
          </cell>
          <cell r="N644">
            <v>1</v>
          </cell>
          <cell r="O644">
            <v>16</v>
          </cell>
          <cell r="P644">
            <v>16</v>
          </cell>
          <cell r="Q644">
            <v>16</v>
          </cell>
          <cell r="R644">
            <v>3</v>
          </cell>
          <cell r="S644">
            <v>16</v>
          </cell>
          <cell r="T644">
            <v>1</v>
          </cell>
          <cell r="U644">
            <v>16</v>
          </cell>
          <cell r="V644">
            <v>16</v>
          </cell>
          <cell r="W644">
            <v>1</v>
          </cell>
          <cell r="X644">
            <v>1</v>
          </cell>
          <cell r="Y644">
            <v>3</v>
          </cell>
        </row>
        <row r="645">
          <cell r="A645" t="str">
            <v>04700</v>
          </cell>
          <cell r="B645" t="str">
            <v>R-45</v>
          </cell>
          <cell r="C645" t="str">
            <v>04700</v>
          </cell>
          <cell r="D645">
            <v>15</v>
          </cell>
          <cell r="E645" t="str">
            <v>REAL</v>
          </cell>
          <cell r="F645">
            <v>1</v>
          </cell>
          <cell r="G645">
            <v>1</v>
          </cell>
          <cell r="H645">
            <v>1</v>
          </cell>
          <cell r="I645">
            <v>3</v>
          </cell>
          <cell r="J645">
            <v>3</v>
          </cell>
          <cell r="K645">
            <v>1</v>
          </cell>
          <cell r="L645">
            <v>1</v>
          </cell>
          <cell r="M645">
            <v>1</v>
          </cell>
          <cell r="N645">
            <v>1</v>
          </cell>
          <cell r="O645">
            <v>15</v>
          </cell>
          <cell r="P645">
            <v>15</v>
          </cell>
          <cell r="Q645">
            <v>15</v>
          </cell>
          <cell r="R645">
            <v>2</v>
          </cell>
          <cell r="S645">
            <v>15</v>
          </cell>
          <cell r="T645">
            <v>1</v>
          </cell>
          <cell r="U645">
            <v>15</v>
          </cell>
          <cell r="V645">
            <v>15</v>
          </cell>
          <cell r="W645">
            <v>1</v>
          </cell>
          <cell r="X645">
            <v>1</v>
          </cell>
          <cell r="Y645">
            <v>3</v>
          </cell>
        </row>
        <row r="646">
          <cell r="A646" t="str">
            <v>04664</v>
          </cell>
          <cell r="B646" t="str">
            <v>R-45</v>
          </cell>
          <cell r="C646" t="str">
            <v>04664</v>
          </cell>
          <cell r="D646">
            <v>7</v>
          </cell>
          <cell r="E646" t="str">
            <v>REAL</v>
          </cell>
          <cell r="F646">
            <v>1</v>
          </cell>
          <cell r="G646">
            <v>1</v>
          </cell>
          <cell r="H646">
            <v>1</v>
          </cell>
          <cell r="I646">
            <v>2</v>
          </cell>
          <cell r="J646">
            <v>2</v>
          </cell>
          <cell r="K646">
            <v>1</v>
          </cell>
          <cell r="L646">
            <v>1</v>
          </cell>
          <cell r="M646">
            <v>1</v>
          </cell>
          <cell r="N646">
            <v>1</v>
          </cell>
          <cell r="O646">
            <v>7</v>
          </cell>
          <cell r="P646">
            <v>7</v>
          </cell>
          <cell r="Q646">
            <v>7</v>
          </cell>
          <cell r="R646">
            <v>1</v>
          </cell>
          <cell r="S646">
            <v>7</v>
          </cell>
          <cell r="T646">
            <v>1</v>
          </cell>
          <cell r="U646">
            <v>7</v>
          </cell>
          <cell r="V646">
            <v>7</v>
          </cell>
          <cell r="W646">
            <v>1</v>
          </cell>
          <cell r="X646">
            <v>1</v>
          </cell>
          <cell r="Y646">
            <v>2</v>
          </cell>
        </row>
        <row r="647">
          <cell r="A647" t="str">
            <v>04661</v>
          </cell>
          <cell r="B647" t="str">
            <v>R-45</v>
          </cell>
          <cell r="C647" t="str">
            <v>04661</v>
          </cell>
          <cell r="D647">
            <v>153</v>
          </cell>
          <cell r="E647" t="str">
            <v>REAL</v>
          </cell>
          <cell r="F647">
            <v>1</v>
          </cell>
          <cell r="G647">
            <v>11</v>
          </cell>
          <cell r="H647">
            <v>2</v>
          </cell>
          <cell r="I647">
            <v>24</v>
          </cell>
          <cell r="J647">
            <v>29</v>
          </cell>
          <cell r="K647">
            <v>4</v>
          </cell>
          <cell r="L647">
            <v>9</v>
          </cell>
          <cell r="M647">
            <v>2</v>
          </cell>
          <cell r="N647">
            <v>7</v>
          </cell>
          <cell r="O647">
            <v>153</v>
          </cell>
          <cell r="P647">
            <v>153</v>
          </cell>
          <cell r="Q647">
            <v>153</v>
          </cell>
          <cell r="R647">
            <v>20</v>
          </cell>
          <cell r="S647">
            <v>153</v>
          </cell>
          <cell r="T647">
            <v>6</v>
          </cell>
          <cell r="U647">
            <v>153</v>
          </cell>
          <cell r="V647">
            <v>153</v>
          </cell>
          <cell r="W647">
            <v>9</v>
          </cell>
          <cell r="X647">
            <v>6</v>
          </cell>
          <cell r="Y647">
            <v>22</v>
          </cell>
        </row>
        <row r="648">
          <cell r="A648" t="str">
            <v>04647</v>
          </cell>
          <cell r="B648" t="str">
            <v>R-45</v>
          </cell>
          <cell r="C648" t="str">
            <v>04647</v>
          </cell>
          <cell r="D648">
            <v>69</v>
          </cell>
          <cell r="E648" t="str">
            <v>REAL</v>
          </cell>
          <cell r="F648">
            <v>1</v>
          </cell>
          <cell r="G648">
            <v>5</v>
          </cell>
          <cell r="H648">
            <v>1</v>
          </cell>
          <cell r="I648">
            <v>11</v>
          </cell>
          <cell r="J648">
            <v>13</v>
          </cell>
          <cell r="K648">
            <v>2</v>
          </cell>
          <cell r="L648">
            <v>4</v>
          </cell>
          <cell r="M648">
            <v>1</v>
          </cell>
          <cell r="N648">
            <v>4</v>
          </cell>
          <cell r="O648">
            <v>69</v>
          </cell>
          <cell r="P648">
            <v>69</v>
          </cell>
          <cell r="Q648">
            <v>69</v>
          </cell>
          <cell r="R648">
            <v>9</v>
          </cell>
          <cell r="S648">
            <v>69</v>
          </cell>
          <cell r="T648">
            <v>3</v>
          </cell>
          <cell r="U648">
            <v>69</v>
          </cell>
          <cell r="V648">
            <v>69</v>
          </cell>
          <cell r="W648">
            <v>4</v>
          </cell>
          <cell r="X648">
            <v>3</v>
          </cell>
          <cell r="Y648">
            <v>10</v>
          </cell>
        </row>
        <row r="649">
          <cell r="A649" t="str">
            <v xml:space="preserve">TOTAL </v>
          </cell>
          <cell r="B649" t="str">
            <v>R-45</v>
          </cell>
          <cell r="C649">
            <v>0</v>
          </cell>
          <cell r="D649">
            <v>1314</v>
          </cell>
          <cell r="E649">
            <v>0</v>
          </cell>
          <cell r="F649">
            <v>11</v>
          </cell>
          <cell r="G649">
            <v>93</v>
          </cell>
          <cell r="H649">
            <v>22</v>
          </cell>
          <cell r="I649">
            <v>205</v>
          </cell>
          <cell r="J649">
            <v>246</v>
          </cell>
          <cell r="K649">
            <v>36</v>
          </cell>
          <cell r="L649">
            <v>76</v>
          </cell>
          <cell r="M649">
            <v>22</v>
          </cell>
          <cell r="N649">
            <v>63</v>
          </cell>
          <cell r="O649">
            <v>1314</v>
          </cell>
          <cell r="P649">
            <v>1314</v>
          </cell>
          <cell r="Q649">
            <v>1314</v>
          </cell>
          <cell r="R649">
            <v>171</v>
          </cell>
          <cell r="S649">
            <v>1314</v>
          </cell>
          <cell r="T649">
            <v>50</v>
          </cell>
          <cell r="U649">
            <v>1314</v>
          </cell>
          <cell r="V649">
            <v>1314</v>
          </cell>
          <cell r="W649">
            <v>76</v>
          </cell>
          <cell r="X649">
            <v>56</v>
          </cell>
          <cell r="Y649">
            <v>193</v>
          </cell>
        </row>
        <row r="650">
          <cell r="A650">
            <v>0</v>
          </cell>
          <cell r="B650">
            <v>0</v>
          </cell>
          <cell r="C650">
            <v>0</v>
          </cell>
          <cell r="D650">
            <v>0</v>
          </cell>
          <cell r="E650">
            <v>0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0</v>
          </cell>
          <cell r="K650">
            <v>0</v>
          </cell>
          <cell r="L650">
            <v>0</v>
          </cell>
          <cell r="M650">
            <v>0</v>
          </cell>
          <cell r="N650">
            <v>0</v>
          </cell>
          <cell r="O650">
            <v>0</v>
          </cell>
          <cell r="P650">
            <v>0</v>
          </cell>
          <cell r="Q650">
            <v>0</v>
          </cell>
          <cell r="R650">
            <v>0</v>
          </cell>
          <cell r="S650">
            <v>0</v>
          </cell>
          <cell r="T650">
            <v>0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</row>
        <row r="651">
          <cell r="A651">
            <v>0</v>
          </cell>
          <cell r="B651">
            <v>0</v>
          </cell>
          <cell r="C651">
            <v>0</v>
          </cell>
          <cell r="D651">
            <v>0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>
            <v>0</v>
          </cell>
          <cell r="L651">
            <v>0</v>
          </cell>
          <cell r="M651">
            <v>0</v>
          </cell>
          <cell r="N651">
            <v>0</v>
          </cell>
          <cell r="O651">
            <v>0</v>
          </cell>
          <cell r="P651">
            <v>0</v>
          </cell>
          <cell r="Q651">
            <v>0</v>
          </cell>
          <cell r="R651">
            <v>0</v>
          </cell>
          <cell r="S651">
            <v>0</v>
          </cell>
          <cell r="T651">
            <v>0</v>
          </cell>
          <cell r="U651">
            <v>0</v>
          </cell>
          <cell r="V651">
            <v>0</v>
          </cell>
          <cell r="W651">
            <v>0</v>
          </cell>
          <cell r="X651">
            <v>0</v>
          </cell>
          <cell r="Y651">
            <v>0</v>
          </cell>
        </row>
        <row r="652">
          <cell r="A652" t="str">
            <v>CODIGO CENTRO</v>
          </cell>
          <cell r="B652" t="str">
            <v>CODIGO LOTE</v>
          </cell>
          <cell r="C652" t="str">
            <v>CODIGO CENTRO</v>
          </cell>
          <cell r="D652" t="str">
            <v>TOTAL RACIONES</v>
          </cell>
          <cell r="E652" t="str">
            <v>MODALIDAD SERVICIO</v>
          </cell>
          <cell r="F652" t="str">
            <v xml:space="preserve">CANTIDAD DE CENTROS </v>
          </cell>
          <cell r="G652" t="str">
            <v>ACEITE VEGETAL</v>
          </cell>
          <cell r="H652" t="str">
            <v>AJÍES</v>
          </cell>
          <cell r="I652" t="str">
            <v>ATÚN ENLATADO EN ACEITE VEGETAL</v>
          </cell>
          <cell r="J652" t="str">
            <v>AVENA</v>
          </cell>
          <cell r="K652" t="str">
            <v xml:space="preserve">AZÚCAR CREMA </v>
          </cell>
          <cell r="L652" t="str">
            <v>BACALAO</v>
          </cell>
          <cell r="M652" t="str">
            <v>CANELA</v>
          </cell>
          <cell r="N652" t="str">
            <v xml:space="preserve">CEBOLLA </v>
          </cell>
          <cell r="O652" t="str">
            <v>GALLETA SALADA</v>
          </cell>
          <cell r="P652" t="str">
            <v>GUINEO MADURO</v>
          </cell>
          <cell r="Q652" t="str">
            <v xml:space="preserve">GUINEOS VERDES </v>
          </cell>
          <cell r="R652" t="str">
            <v xml:space="preserve">HARINA DE MAÍZ </v>
          </cell>
          <cell r="S652" t="str">
            <v>HUEVO</v>
          </cell>
          <cell r="T652" t="str">
            <v>MANTEQUILLA</v>
          </cell>
          <cell r="U652" t="str">
            <v>PAN</v>
          </cell>
          <cell r="V652" t="str">
            <v>PLÁTANO VERDE</v>
          </cell>
          <cell r="W652" t="str">
            <v>QUESO CHEDDAR</v>
          </cell>
          <cell r="X652" t="str">
            <v xml:space="preserve">SAL YODADA </v>
          </cell>
          <cell r="Y652" t="str">
            <v>TOMATE</v>
          </cell>
        </row>
        <row r="653">
          <cell r="A653" t="str">
            <v>00493</v>
          </cell>
          <cell r="B653" t="str">
            <v>R-46</v>
          </cell>
          <cell r="C653" t="str">
            <v>00493</v>
          </cell>
          <cell r="D653">
            <v>212</v>
          </cell>
          <cell r="E653" t="str">
            <v>REAL</v>
          </cell>
          <cell r="F653">
            <v>1</v>
          </cell>
          <cell r="G653">
            <v>15</v>
          </cell>
          <cell r="H653">
            <v>3</v>
          </cell>
          <cell r="I653">
            <v>33</v>
          </cell>
          <cell r="J653">
            <v>39</v>
          </cell>
          <cell r="K653">
            <v>5</v>
          </cell>
          <cell r="L653">
            <v>12</v>
          </cell>
          <cell r="M653">
            <v>3</v>
          </cell>
          <cell r="N653">
            <v>10</v>
          </cell>
          <cell r="O653">
            <v>212</v>
          </cell>
          <cell r="P653">
            <v>212</v>
          </cell>
          <cell r="Q653">
            <v>212</v>
          </cell>
          <cell r="R653">
            <v>27</v>
          </cell>
          <cell r="S653">
            <v>212</v>
          </cell>
          <cell r="T653">
            <v>8</v>
          </cell>
          <cell r="U653">
            <v>212</v>
          </cell>
          <cell r="V653">
            <v>212</v>
          </cell>
          <cell r="W653">
            <v>12</v>
          </cell>
          <cell r="X653">
            <v>9</v>
          </cell>
          <cell r="Y653">
            <v>31</v>
          </cell>
        </row>
        <row r="654">
          <cell r="A654" t="str">
            <v>10369</v>
          </cell>
          <cell r="B654" t="str">
            <v>R-46</v>
          </cell>
          <cell r="C654" t="str">
            <v>10369</v>
          </cell>
          <cell r="D654">
            <v>135</v>
          </cell>
          <cell r="E654" t="str">
            <v>REAL</v>
          </cell>
          <cell r="F654">
            <v>1</v>
          </cell>
          <cell r="G654">
            <v>9</v>
          </cell>
          <cell r="H654">
            <v>2</v>
          </cell>
          <cell r="I654">
            <v>21</v>
          </cell>
          <cell r="J654">
            <v>25</v>
          </cell>
          <cell r="K654">
            <v>3</v>
          </cell>
          <cell r="L654">
            <v>8</v>
          </cell>
          <cell r="M654">
            <v>2</v>
          </cell>
          <cell r="N654">
            <v>6</v>
          </cell>
          <cell r="O654">
            <v>135</v>
          </cell>
          <cell r="P654">
            <v>135</v>
          </cell>
          <cell r="Q654">
            <v>135</v>
          </cell>
          <cell r="R654">
            <v>17</v>
          </cell>
          <cell r="S654">
            <v>135</v>
          </cell>
          <cell r="T654">
            <v>5</v>
          </cell>
          <cell r="U654">
            <v>135</v>
          </cell>
          <cell r="V654">
            <v>135</v>
          </cell>
          <cell r="W654">
            <v>8</v>
          </cell>
          <cell r="X654">
            <v>6</v>
          </cell>
          <cell r="Y654">
            <v>20</v>
          </cell>
        </row>
        <row r="655">
          <cell r="A655" t="str">
            <v>00495</v>
          </cell>
          <cell r="B655" t="str">
            <v>R-46</v>
          </cell>
          <cell r="C655" t="str">
            <v>00495</v>
          </cell>
          <cell r="D655">
            <v>75</v>
          </cell>
          <cell r="E655" t="str">
            <v>REAL</v>
          </cell>
          <cell r="F655">
            <v>1</v>
          </cell>
          <cell r="G655">
            <v>5</v>
          </cell>
          <cell r="H655">
            <v>1</v>
          </cell>
          <cell r="I655">
            <v>12</v>
          </cell>
          <cell r="J655">
            <v>14</v>
          </cell>
          <cell r="K655">
            <v>2</v>
          </cell>
          <cell r="L655">
            <v>5</v>
          </cell>
          <cell r="M655">
            <v>1</v>
          </cell>
          <cell r="N655">
            <v>4</v>
          </cell>
          <cell r="O655">
            <v>75</v>
          </cell>
          <cell r="P655">
            <v>75</v>
          </cell>
          <cell r="Q655">
            <v>75</v>
          </cell>
          <cell r="R655">
            <v>10</v>
          </cell>
          <cell r="S655">
            <v>75</v>
          </cell>
          <cell r="T655">
            <v>3</v>
          </cell>
          <cell r="U655">
            <v>75</v>
          </cell>
          <cell r="V655">
            <v>75</v>
          </cell>
          <cell r="W655">
            <v>5</v>
          </cell>
          <cell r="X655">
            <v>3</v>
          </cell>
          <cell r="Y655">
            <v>11</v>
          </cell>
        </row>
        <row r="656">
          <cell r="A656" t="str">
            <v>00499</v>
          </cell>
          <cell r="B656" t="str">
            <v>R-46</v>
          </cell>
          <cell r="C656" t="str">
            <v>00499</v>
          </cell>
          <cell r="D656">
            <v>79</v>
          </cell>
          <cell r="E656" t="str">
            <v>REAL</v>
          </cell>
          <cell r="F656">
            <v>1</v>
          </cell>
          <cell r="G656">
            <v>6</v>
          </cell>
          <cell r="H656">
            <v>1</v>
          </cell>
          <cell r="I656">
            <v>12</v>
          </cell>
          <cell r="J656">
            <v>15</v>
          </cell>
          <cell r="K656">
            <v>2</v>
          </cell>
          <cell r="L656">
            <v>5</v>
          </cell>
          <cell r="M656">
            <v>1</v>
          </cell>
          <cell r="N656">
            <v>4</v>
          </cell>
          <cell r="O656">
            <v>79</v>
          </cell>
          <cell r="P656">
            <v>79</v>
          </cell>
          <cell r="Q656">
            <v>79</v>
          </cell>
          <cell r="R656">
            <v>10</v>
          </cell>
          <cell r="S656">
            <v>79</v>
          </cell>
          <cell r="T656">
            <v>3</v>
          </cell>
          <cell r="U656">
            <v>79</v>
          </cell>
          <cell r="V656">
            <v>79</v>
          </cell>
          <cell r="W656">
            <v>5</v>
          </cell>
          <cell r="X656">
            <v>4</v>
          </cell>
          <cell r="Y656">
            <v>12</v>
          </cell>
        </row>
        <row r="657">
          <cell r="A657" t="str">
            <v>00512</v>
          </cell>
          <cell r="B657" t="str">
            <v>R-46</v>
          </cell>
          <cell r="C657" t="str">
            <v>00512</v>
          </cell>
          <cell r="D657">
            <v>54</v>
          </cell>
          <cell r="E657" t="str">
            <v>REAL</v>
          </cell>
          <cell r="F657">
            <v>1</v>
          </cell>
          <cell r="G657">
            <v>4</v>
          </cell>
          <cell r="H657">
            <v>1</v>
          </cell>
          <cell r="I657">
            <v>9</v>
          </cell>
          <cell r="J657">
            <v>10</v>
          </cell>
          <cell r="K657">
            <v>2</v>
          </cell>
          <cell r="L657">
            <v>3</v>
          </cell>
          <cell r="M657">
            <v>1</v>
          </cell>
          <cell r="N657">
            <v>3</v>
          </cell>
          <cell r="O657">
            <v>54</v>
          </cell>
          <cell r="P657">
            <v>54</v>
          </cell>
          <cell r="Q657">
            <v>54</v>
          </cell>
          <cell r="R657">
            <v>7</v>
          </cell>
          <cell r="S657">
            <v>54</v>
          </cell>
          <cell r="T657">
            <v>2</v>
          </cell>
          <cell r="U657">
            <v>54</v>
          </cell>
          <cell r="V657">
            <v>54</v>
          </cell>
          <cell r="W657">
            <v>3</v>
          </cell>
          <cell r="X657">
            <v>3</v>
          </cell>
          <cell r="Y657">
            <v>8</v>
          </cell>
        </row>
        <row r="658">
          <cell r="A658" t="str">
            <v>00546</v>
          </cell>
          <cell r="B658" t="str">
            <v>R-46</v>
          </cell>
          <cell r="C658" t="str">
            <v>00546</v>
          </cell>
          <cell r="D658">
            <v>35</v>
          </cell>
          <cell r="E658" t="str">
            <v>REAL</v>
          </cell>
          <cell r="F658">
            <v>1</v>
          </cell>
          <cell r="G658">
            <v>3</v>
          </cell>
          <cell r="H658">
            <v>1</v>
          </cell>
          <cell r="I658">
            <v>6</v>
          </cell>
          <cell r="J658">
            <v>7</v>
          </cell>
          <cell r="K658">
            <v>1</v>
          </cell>
          <cell r="L658">
            <v>2</v>
          </cell>
          <cell r="M658">
            <v>1</v>
          </cell>
          <cell r="N658">
            <v>2</v>
          </cell>
          <cell r="O658">
            <v>35</v>
          </cell>
          <cell r="P658">
            <v>35</v>
          </cell>
          <cell r="Q658">
            <v>35</v>
          </cell>
          <cell r="R658">
            <v>5</v>
          </cell>
          <cell r="S658">
            <v>35</v>
          </cell>
          <cell r="T658">
            <v>2</v>
          </cell>
          <cell r="U658">
            <v>35</v>
          </cell>
          <cell r="V658">
            <v>35</v>
          </cell>
          <cell r="W658">
            <v>2</v>
          </cell>
          <cell r="X658">
            <v>2</v>
          </cell>
          <cell r="Y658">
            <v>6</v>
          </cell>
        </row>
        <row r="659">
          <cell r="A659" t="str">
            <v>00492</v>
          </cell>
          <cell r="B659" t="str">
            <v>R-46</v>
          </cell>
          <cell r="C659" t="str">
            <v>00492</v>
          </cell>
          <cell r="D659">
            <v>47</v>
          </cell>
          <cell r="E659" t="str">
            <v>REAL</v>
          </cell>
          <cell r="F659">
            <v>1</v>
          </cell>
          <cell r="G659">
            <v>4</v>
          </cell>
          <cell r="H659">
            <v>1</v>
          </cell>
          <cell r="I659">
            <v>8</v>
          </cell>
          <cell r="J659">
            <v>9</v>
          </cell>
          <cell r="K659">
            <v>2</v>
          </cell>
          <cell r="L659">
            <v>3</v>
          </cell>
          <cell r="M659">
            <v>1</v>
          </cell>
          <cell r="N659">
            <v>3</v>
          </cell>
          <cell r="O659">
            <v>47</v>
          </cell>
          <cell r="P659">
            <v>47</v>
          </cell>
          <cell r="Q659">
            <v>47</v>
          </cell>
          <cell r="R659">
            <v>6</v>
          </cell>
          <cell r="S659">
            <v>47</v>
          </cell>
          <cell r="T659">
            <v>2</v>
          </cell>
          <cell r="U659">
            <v>47</v>
          </cell>
          <cell r="V659">
            <v>47</v>
          </cell>
          <cell r="W659">
            <v>3</v>
          </cell>
          <cell r="X659">
            <v>2</v>
          </cell>
          <cell r="Y659">
            <v>7</v>
          </cell>
        </row>
        <row r="660">
          <cell r="A660" t="str">
            <v>00550</v>
          </cell>
          <cell r="B660" t="str">
            <v>R-46</v>
          </cell>
          <cell r="C660" t="str">
            <v>00550</v>
          </cell>
          <cell r="D660">
            <v>57</v>
          </cell>
          <cell r="E660" t="str">
            <v>REAL</v>
          </cell>
          <cell r="F660">
            <v>1</v>
          </cell>
          <cell r="G660">
            <v>4</v>
          </cell>
          <cell r="H660">
            <v>1</v>
          </cell>
          <cell r="I660">
            <v>9</v>
          </cell>
          <cell r="J660">
            <v>11</v>
          </cell>
          <cell r="K660">
            <v>2</v>
          </cell>
          <cell r="L660">
            <v>4</v>
          </cell>
          <cell r="M660">
            <v>1</v>
          </cell>
          <cell r="N660">
            <v>3</v>
          </cell>
          <cell r="O660">
            <v>57</v>
          </cell>
          <cell r="P660">
            <v>57</v>
          </cell>
          <cell r="Q660">
            <v>57</v>
          </cell>
          <cell r="R660">
            <v>8</v>
          </cell>
          <cell r="S660">
            <v>57</v>
          </cell>
          <cell r="T660">
            <v>2</v>
          </cell>
          <cell r="U660">
            <v>57</v>
          </cell>
          <cell r="V660">
            <v>57</v>
          </cell>
          <cell r="W660">
            <v>4</v>
          </cell>
          <cell r="X660">
            <v>3</v>
          </cell>
          <cell r="Y660">
            <v>9</v>
          </cell>
        </row>
        <row r="661">
          <cell r="A661" t="str">
            <v>00535</v>
          </cell>
          <cell r="B661" t="str">
            <v>R-46</v>
          </cell>
          <cell r="C661" t="str">
            <v>00535</v>
          </cell>
          <cell r="D661">
            <v>19</v>
          </cell>
          <cell r="E661" t="str">
            <v>REAL</v>
          </cell>
          <cell r="F661">
            <v>1</v>
          </cell>
          <cell r="G661">
            <v>2</v>
          </cell>
          <cell r="H661">
            <v>1</v>
          </cell>
          <cell r="I661">
            <v>3</v>
          </cell>
          <cell r="J661">
            <v>4</v>
          </cell>
          <cell r="K661">
            <v>1</v>
          </cell>
          <cell r="L661">
            <v>2</v>
          </cell>
          <cell r="M661">
            <v>1</v>
          </cell>
          <cell r="N661">
            <v>1</v>
          </cell>
          <cell r="O661">
            <v>19</v>
          </cell>
          <cell r="P661">
            <v>19</v>
          </cell>
          <cell r="Q661">
            <v>19</v>
          </cell>
          <cell r="R661">
            <v>3</v>
          </cell>
          <cell r="S661">
            <v>19</v>
          </cell>
          <cell r="T661">
            <v>1</v>
          </cell>
          <cell r="U661">
            <v>19</v>
          </cell>
          <cell r="V661">
            <v>19</v>
          </cell>
          <cell r="W661">
            <v>2</v>
          </cell>
          <cell r="X661">
            <v>1</v>
          </cell>
          <cell r="Y661">
            <v>3</v>
          </cell>
        </row>
        <row r="662">
          <cell r="A662" t="str">
            <v>00537</v>
          </cell>
          <cell r="B662" t="str">
            <v>R-46</v>
          </cell>
          <cell r="C662" t="str">
            <v>00537</v>
          </cell>
          <cell r="D662">
            <v>10</v>
          </cell>
          <cell r="E662" t="str">
            <v>REAL</v>
          </cell>
          <cell r="F662">
            <v>1</v>
          </cell>
          <cell r="G662">
            <v>1</v>
          </cell>
          <cell r="H662">
            <v>1</v>
          </cell>
          <cell r="I662">
            <v>2</v>
          </cell>
          <cell r="J662">
            <v>2</v>
          </cell>
          <cell r="K662">
            <v>1</v>
          </cell>
          <cell r="L662">
            <v>1</v>
          </cell>
          <cell r="M662">
            <v>1</v>
          </cell>
          <cell r="N662">
            <v>1</v>
          </cell>
          <cell r="O662">
            <v>10</v>
          </cell>
          <cell r="P662">
            <v>10</v>
          </cell>
          <cell r="Q662">
            <v>10</v>
          </cell>
          <cell r="R662">
            <v>2</v>
          </cell>
          <cell r="S662">
            <v>10</v>
          </cell>
          <cell r="T662">
            <v>1</v>
          </cell>
          <cell r="U662">
            <v>10</v>
          </cell>
          <cell r="V662">
            <v>10</v>
          </cell>
          <cell r="W662">
            <v>1</v>
          </cell>
          <cell r="X662">
            <v>1</v>
          </cell>
          <cell r="Y662">
            <v>2</v>
          </cell>
        </row>
        <row r="663">
          <cell r="A663" t="str">
            <v>00551</v>
          </cell>
          <cell r="B663" t="str">
            <v>R-46</v>
          </cell>
          <cell r="C663" t="str">
            <v>00551</v>
          </cell>
          <cell r="D663">
            <v>10</v>
          </cell>
          <cell r="E663" t="str">
            <v>REAL</v>
          </cell>
          <cell r="F663">
            <v>1</v>
          </cell>
          <cell r="G663">
            <v>1</v>
          </cell>
          <cell r="H663">
            <v>1</v>
          </cell>
          <cell r="I663">
            <v>2</v>
          </cell>
          <cell r="J663">
            <v>2</v>
          </cell>
          <cell r="K663">
            <v>1</v>
          </cell>
          <cell r="L663">
            <v>1</v>
          </cell>
          <cell r="M663">
            <v>1</v>
          </cell>
          <cell r="N663">
            <v>1</v>
          </cell>
          <cell r="O663">
            <v>10</v>
          </cell>
          <cell r="P663">
            <v>10</v>
          </cell>
          <cell r="Q663">
            <v>10</v>
          </cell>
          <cell r="R663">
            <v>2</v>
          </cell>
          <cell r="S663">
            <v>10</v>
          </cell>
          <cell r="T663">
            <v>1</v>
          </cell>
          <cell r="U663">
            <v>10</v>
          </cell>
          <cell r="V663">
            <v>10</v>
          </cell>
          <cell r="W663">
            <v>1</v>
          </cell>
          <cell r="X663">
            <v>1</v>
          </cell>
          <cell r="Y663">
            <v>2</v>
          </cell>
        </row>
        <row r="664">
          <cell r="A664" t="str">
            <v>SC019</v>
          </cell>
          <cell r="B664" t="str">
            <v>R-46</v>
          </cell>
          <cell r="C664" t="str">
            <v>SC019</v>
          </cell>
          <cell r="D664">
            <v>100</v>
          </cell>
          <cell r="E664" t="str">
            <v>REAL</v>
          </cell>
          <cell r="F664">
            <v>1</v>
          </cell>
          <cell r="G664">
            <v>7</v>
          </cell>
          <cell r="H664">
            <v>2</v>
          </cell>
          <cell r="I664">
            <v>16</v>
          </cell>
          <cell r="J664">
            <v>19</v>
          </cell>
          <cell r="K664">
            <v>3</v>
          </cell>
          <cell r="L664">
            <v>6</v>
          </cell>
          <cell r="M664">
            <v>2</v>
          </cell>
          <cell r="N664">
            <v>5</v>
          </cell>
          <cell r="O664">
            <v>100</v>
          </cell>
          <cell r="P664">
            <v>100</v>
          </cell>
          <cell r="Q664">
            <v>100</v>
          </cell>
          <cell r="R664">
            <v>13</v>
          </cell>
          <cell r="S664">
            <v>100</v>
          </cell>
          <cell r="T664">
            <v>4</v>
          </cell>
          <cell r="U664">
            <v>100</v>
          </cell>
          <cell r="V664">
            <v>100</v>
          </cell>
          <cell r="W664">
            <v>6</v>
          </cell>
          <cell r="X664">
            <v>4</v>
          </cell>
          <cell r="Y664">
            <v>15</v>
          </cell>
        </row>
        <row r="665">
          <cell r="A665" t="str">
            <v>00545</v>
          </cell>
          <cell r="B665" t="str">
            <v>R-46</v>
          </cell>
          <cell r="C665" t="str">
            <v>00545</v>
          </cell>
          <cell r="D665">
            <v>5</v>
          </cell>
          <cell r="E665" t="str">
            <v>REAL</v>
          </cell>
          <cell r="F665">
            <v>1</v>
          </cell>
          <cell r="G665">
            <v>1</v>
          </cell>
          <cell r="H665">
            <v>1</v>
          </cell>
          <cell r="I665">
            <v>1</v>
          </cell>
          <cell r="J665">
            <v>1</v>
          </cell>
          <cell r="K665">
            <v>1</v>
          </cell>
          <cell r="L665">
            <v>1</v>
          </cell>
          <cell r="M665">
            <v>1</v>
          </cell>
          <cell r="N665">
            <v>1</v>
          </cell>
          <cell r="O665">
            <v>5</v>
          </cell>
          <cell r="P665">
            <v>5</v>
          </cell>
          <cell r="Q665">
            <v>5</v>
          </cell>
          <cell r="R665">
            <v>1</v>
          </cell>
          <cell r="S665">
            <v>5</v>
          </cell>
          <cell r="T665">
            <v>1</v>
          </cell>
          <cell r="U665">
            <v>5</v>
          </cell>
          <cell r="V665">
            <v>5</v>
          </cell>
          <cell r="W665">
            <v>1</v>
          </cell>
          <cell r="X665">
            <v>1</v>
          </cell>
          <cell r="Y665">
            <v>1</v>
          </cell>
        </row>
        <row r="666">
          <cell r="A666" t="str">
            <v>00480</v>
          </cell>
          <cell r="B666" t="str">
            <v>R-46</v>
          </cell>
          <cell r="C666" t="str">
            <v>00480</v>
          </cell>
          <cell r="D666">
            <v>68</v>
          </cell>
          <cell r="E666" t="str">
            <v>REAL</v>
          </cell>
          <cell r="F666">
            <v>1</v>
          </cell>
          <cell r="G666">
            <v>5</v>
          </cell>
          <cell r="H666">
            <v>1</v>
          </cell>
          <cell r="I666">
            <v>11</v>
          </cell>
          <cell r="J666">
            <v>13</v>
          </cell>
          <cell r="K666">
            <v>2</v>
          </cell>
          <cell r="L666">
            <v>4</v>
          </cell>
          <cell r="M666">
            <v>1</v>
          </cell>
          <cell r="N666">
            <v>3</v>
          </cell>
          <cell r="O666">
            <v>68</v>
          </cell>
          <cell r="P666">
            <v>68</v>
          </cell>
          <cell r="Q666">
            <v>68</v>
          </cell>
          <cell r="R666">
            <v>9</v>
          </cell>
          <cell r="S666">
            <v>68</v>
          </cell>
          <cell r="T666">
            <v>3</v>
          </cell>
          <cell r="U666">
            <v>68</v>
          </cell>
          <cell r="V666">
            <v>68</v>
          </cell>
          <cell r="W666">
            <v>4</v>
          </cell>
          <cell r="X666">
            <v>3</v>
          </cell>
          <cell r="Y666">
            <v>10</v>
          </cell>
        </row>
        <row r="667">
          <cell r="A667" t="str">
            <v>00482</v>
          </cell>
          <cell r="B667" t="str">
            <v>R-46</v>
          </cell>
          <cell r="C667" t="str">
            <v>00482</v>
          </cell>
          <cell r="D667">
            <v>85</v>
          </cell>
          <cell r="E667" t="str">
            <v>REAL</v>
          </cell>
          <cell r="F667">
            <v>1</v>
          </cell>
          <cell r="G667">
            <v>6</v>
          </cell>
          <cell r="H667">
            <v>1</v>
          </cell>
          <cell r="I667">
            <v>13</v>
          </cell>
          <cell r="J667">
            <v>16</v>
          </cell>
          <cell r="K667">
            <v>2</v>
          </cell>
          <cell r="L667">
            <v>5</v>
          </cell>
          <cell r="M667">
            <v>1</v>
          </cell>
          <cell r="N667">
            <v>4</v>
          </cell>
          <cell r="O667">
            <v>85</v>
          </cell>
          <cell r="P667">
            <v>85</v>
          </cell>
          <cell r="Q667">
            <v>85</v>
          </cell>
          <cell r="R667">
            <v>11</v>
          </cell>
          <cell r="S667">
            <v>85</v>
          </cell>
          <cell r="T667">
            <v>3</v>
          </cell>
          <cell r="U667">
            <v>85</v>
          </cell>
          <cell r="V667">
            <v>85</v>
          </cell>
          <cell r="W667">
            <v>5</v>
          </cell>
          <cell r="X667">
            <v>4</v>
          </cell>
          <cell r="Y667">
            <v>13</v>
          </cell>
        </row>
        <row r="668">
          <cell r="A668" t="str">
            <v xml:space="preserve">TOTAL </v>
          </cell>
          <cell r="B668" t="str">
            <v>R-46</v>
          </cell>
          <cell r="C668">
            <v>0</v>
          </cell>
          <cell r="D668">
            <v>991</v>
          </cell>
          <cell r="E668">
            <v>0</v>
          </cell>
          <cell r="F668">
            <v>15</v>
          </cell>
          <cell r="G668">
            <v>73</v>
          </cell>
          <cell r="H668">
            <v>19</v>
          </cell>
          <cell r="I668">
            <v>158</v>
          </cell>
          <cell r="J668">
            <v>187</v>
          </cell>
          <cell r="K668">
            <v>30</v>
          </cell>
          <cell r="L668">
            <v>62</v>
          </cell>
          <cell r="M668">
            <v>19</v>
          </cell>
          <cell r="N668">
            <v>51</v>
          </cell>
          <cell r="O668">
            <v>991</v>
          </cell>
          <cell r="P668">
            <v>991</v>
          </cell>
          <cell r="Q668">
            <v>991</v>
          </cell>
          <cell r="R668">
            <v>131</v>
          </cell>
          <cell r="S668">
            <v>991</v>
          </cell>
          <cell r="T668">
            <v>41</v>
          </cell>
          <cell r="U668">
            <v>991</v>
          </cell>
          <cell r="V668">
            <v>991</v>
          </cell>
          <cell r="W668">
            <v>62</v>
          </cell>
          <cell r="X668">
            <v>47</v>
          </cell>
          <cell r="Y668">
            <v>150</v>
          </cell>
        </row>
        <row r="669">
          <cell r="A669">
            <v>0</v>
          </cell>
          <cell r="B669">
            <v>0</v>
          </cell>
          <cell r="C669">
            <v>0</v>
          </cell>
          <cell r="D669">
            <v>0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0</v>
          </cell>
          <cell r="K669">
            <v>0</v>
          </cell>
          <cell r="L669">
            <v>0</v>
          </cell>
          <cell r="M669">
            <v>0</v>
          </cell>
          <cell r="N669">
            <v>0</v>
          </cell>
          <cell r="O669">
            <v>0</v>
          </cell>
          <cell r="P669">
            <v>0</v>
          </cell>
          <cell r="Q669">
            <v>0</v>
          </cell>
          <cell r="R669">
            <v>0</v>
          </cell>
          <cell r="S669">
            <v>0</v>
          </cell>
          <cell r="T669">
            <v>0</v>
          </cell>
          <cell r="U669">
            <v>0</v>
          </cell>
          <cell r="V669">
            <v>0</v>
          </cell>
          <cell r="W669">
            <v>0</v>
          </cell>
          <cell r="X669">
            <v>0</v>
          </cell>
          <cell r="Y669">
            <v>0</v>
          </cell>
        </row>
        <row r="670">
          <cell r="A670">
            <v>0</v>
          </cell>
          <cell r="B670">
            <v>0</v>
          </cell>
          <cell r="C670">
            <v>0</v>
          </cell>
          <cell r="D670">
            <v>0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>
            <v>0</v>
          </cell>
          <cell r="L670">
            <v>0</v>
          </cell>
          <cell r="M670">
            <v>0</v>
          </cell>
          <cell r="N670">
            <v>0</v>
          </cell>
          <cell r="O670">
            <v>0</v>
          </cell>
          <cell r="P670">
            <v>0</v>
          </cell>
          <cell r="Q670">
            <v>0</v>
          </cell>
          <cell r="R670">
            <v>0</v>
          </cell>
          <cell r="S670">
            <v>0</v>
          </cell>
          <cell r="T670">
            <v>0</v>
          </cell>
          <cell r="U670">
            <v>0</v>
          </cell>
          <cell r="V670">
            <v>0</v>
          </cell>
          <cell r="W670">
            <v>0</v>
          </cell>
          <cell r="X670">
            <v>0</v>
          </cell>
          <cell r="Y670">
            <v>0</v>
          </cell>
        </row>
        <row r="671">
          <cell r="A671" t="str">
            <v>CODIGO CENTRO</v>
          </cell>
          <cell r="B671" t="str">
            <v>CODIGO LOTE</v>
          </cell>
          <cell r="C671" t="str">
            <v>CODIGO CENTRO</v>
          </cell>
          <cell r="D671" t="str">
            <v>TOTAL RACIONES</v>
          </cell>
          <cell r="E671" t="str">
            <v>MODALIDAD SERVICIO</v>
          </cell>
          <cell r="F671" t="str">
            <v xml:space="preserve">CANTIDAD DE CENTROS </v>
          </cell>
          <cell r="G671" t="str">
            <v>ACEITE VEGETAL</v>
          </cell>
          <cell r="H671" t="str">
            <v>AJÍES</v>
          </cell>
          <cell r="I671" t="str">
            <v>ATÚN ENLATADO EN ACEITE VEGETAL</v>
          </cell>
          <cell r="J671" t="str">
            <v>AVENA</v>
          </cell>
          <cell r="K671" t="str">
            <v xml:space="preserve">AZÚCAR CREMA </v>
          </cell>
          <cell r="L671" t="str">
            <v>BACALAO</v>
          </cell>
          <cell r="M671" t="str">
            <v>CANELA</v>
          </cell>
          <cell r="N671" t="str">
            <v xml:space="preserve">CEBOLLA </v>
          </cell>
          <cell r="O671" t="str">
            <v>GALLETA SALADA</v>
          </cell>
          <cell r="P671" t="str">
            <v>GUINEO MADURO</v>
          </cell>
          <cell r="Q671" t="str">
            <v xml:space="preserve">GUINEOS VERDES </v>
          </cell>
          <cell r="R671" t="str">
            <v xml:space="preserve">HARINA DE MAÍZ </v>
          </cell>
          <cell r="S671" t="str">
            <v>HUEVO</v>
          </cell>
          <cell r="T671" t="str">
            <v>MANTEQUILLA</v>
          </cell>
          <cell r="U671" t="str">
            <v>PAN</v>
          </cell>
          <cell r="V671" t="str">
            <v>PLÁTANO VERDE</v>
          </cell>
          <cell r="W671" t="str">
            <v>QUESO CHEDDAR</v>
          </cell>
          <cell r="X671" t="str">
            <v xml:space="preserve">SAL YODADA </v>
          </cell>
          <cell r="Y671" t="str">
            <v>TOMATE</v>
          </cell>
        </row>
        <row r="672">
          <cell r="A672" t="str">
            <v>01349</v>
          </cell>
          <cell r="B672" t="str">
            <v>R-47</v>
          </cell>
          <cell r="C672" t="str">
            <v>01349</v>
          </cell>
          <cell r="D672">
            <v>331</v>
          </cell>
          <cell r="E672" t="str">
            <v>REAL</v>
          </cell>
          <cell r="F672">
            <v>1</v>
          </cell>
          <cell r="G672">
            <v>22</v>
          </cell>
          <cell r="H672">
            <v>4</v>
          </cell>
          <cell r="I672">
            <v>51</v>
          </cell>
          <cell r="J672">
            <v>61</v>
          </cell>
          <cell r="K672">
            <v>8</v>
          </cell>
          <cell r="L672">
            <v>19</v>
          </cell>
          <cell r="M672">
            <v>4</v>
          </cell>
          <cell r="N672">
            <v>15</v>
          </cell>
          <cell r="O672">
            <v>331</v>
          </cell>
          <cell r="P672">
            <v>331</v>
          </cell>
          <cell r="Q672">
            <v>331</v>
          </cell>
          <cell r="R672">
            <v>42</v>
          </cell>
          <cell r="S672">
            <v>331</v>
          </cell>
          <cell r="T672">
            <v>11</v>
          </cell>
          <cell r="U672">
            <v>331</v>
          </cell>
          <cell r="V672">
            <v>331</v>
          </cell>
          <cell r="W672">
            <v>19</v>
          </cell>
          <cell r="X672">
            <v>13</v>
          </cell>
          <cell r="Y672">
            <v>48</v>
          </cell>
        </row>
        <row r="673">
          <cell r="A673" t="str">
            <v>01347</v>
          </cell>
          <cell r="B673" t="str">
            <v>R-47</v>
          </cell>
          <cell r="C673" t="str">
            <v>01347</v>
          </cell>
          <cell r="D673">
            <v>195</v>
          </cell>
          <cell r="E673" t="str">
            <v>REAL</v>
          </cell>
          <cell r="F673">
            <v>1</v>
          </cell>
          <cell r="G673">
            <v>13</v>
          </cell>
          <cell r="H673">
            <v>3</v>
          </cell>
          <cell r="I673">
            <v>30</v>
          </cell>
          <cell r="J673">
            <v>36</v>
          </cell>
          <cell r="K673">
            <v>5</v>
          </cell>
          <cell r="L673">
            <v>11</v>
          </cell>
          <cell r="M673">
            <v>3</v>
          </cell>
          <cell r="N673">
            <v>9</v>
          </cell>
          <cell r="O673">
            <v>195</v>
          </cell>
          <cell r="P673">
            <v>195</v>
          </cell>
          <cell r="Q673">
            <v>195</v>
          </cell>
          <cell r="R673">
            <v>25</v>
          </cell>
          <cell r="S673">
            <v>195</v>
          </cell>
          <cell r="T673">
            <v>7</v>
          </cell>
          <cell r="U673">
            <v>195</v>
          </cell>
          <cell r="V673">
            <v>195</v>
          </cell>
          <cell r="W673">
            <v>11</v>
          </cell>
          <cell r="X673">
            <v>8</v>
          </cell>
          <cell r="Y673">
            <v>28</v>
          </cell>
        </row>
        <row r="674">
          <cell r="A674" t="str">
            <v>01328</v>
          </cell>
          <cell r="B674" t="str">
            <v>R-47</v>
          </cell>
          <cell r="C674" t="str">
            <v>01328</v>
          </cell>
          <cell r="D674">
            <v>36</v>
          </cell>
          <cell r="E674" t="str">
            <v>REAL</v>
          </cell>
          <cell r="F674">
            <v>1</v>
          </cell>
          <cell r="G674">
            <v>3</v>
          </cell>
          <cell r="H674">
            <v>1</v>
          </cell>
          <cell r="I674">
            <v>6</v>
          </cell>
          <cell r="J674">
            <v>7</v>
          </cell>
          <cell r="K674">
            <v>1</v>
          </cell>
          <cell r="L674">
            <v>2</v>
          </cell>
          <cell r="M674">
            <v>1</v>
          </cell>
          <cell r="N674">
            <v>2</v>
          </cell>
          <cell r="O674">
            <v>36</v>
          </cell>
          <cell r="P674">
            <v>36</v>
          </cell>
          <cell r="Q674">
            <v>36</v>
          </cell>
          <cell r="R674">
            <v>5</v>
          </cell>
          <cell r="S674">
            <v>36</v>
          </cell>
          <cell r="T674">
            <v>2</v>
          </cell>
          <cell r="U674">
            <v>36</v>
          </cell>
          <cell r="V674">
            <v>36</v>
          </cell>
          <cell r="W674">
            <v>2</v>
          </cell>
          <cell r="X674">
            <v>2</v>
          </cell>
          <cell r="Y674">
            <v>6</v>
          </cell>
        </row>
        <row r="675">
          <cell r="A675" t="str">
            <v>01314</v>
          </cell>
          <cell r="B675" t="str">
            <v>R-47</v>
          </cell>
          <cell r="C675" t="str">
            <v>01314</v>
          </cell>
          <cell r="D675">
            <v>42</v>
          </cell>
          <cell r="E675" t="str">
            <v>REAL</v>
          </cell>
          <cell r="F675">
            <v>1</v>
          </cell>
          <cell r="G675">
            <v>3</v>
          </cell>
          <cell r="H675">
            <v>1</v>
          </cell>
          <cell r="I675">
            <v>7</v>
          </cell>
          <cell r="J675">
            <v>8</v>
          </cell>
          <cell r="K675">
            <v>1</v>
          </cell>
          <cell r="L675">
            <v>3</v>
          </cell>
          <cell r="M675">
            <v>1</v>
          </cell>
          <cell r="N675">
            <v>2</v>
          </cell>
          <cell r="O675">
            <v>42</v>
          </cell>
          <cell r="P675">
            <v>42</v>
          </cell>
          <cell r="Q675">
            <v>42</v>
          </cell>
          <cell r="R675">
            <v>6</v>
          </cell>
          <cell r="S675">
            <v>42</v>
          </cell>
          <cell r="T675">
            <v>2</v>
          </cell>
          <cell r="U675">
            <v>42</v>
          </cell>
          <cell r="V675">
            <v>42</v>
          </cell>
          <cell r="W675">
            <v>3</v>
          </cell>
          <cell r="X675">
            <v>2</v>
          </cell>
          <cell r="Y675">
            <v>7</v>
          </cell>
        </row>
        <row r="676">
          <cell r="A676" t="str">
            <v>01327</v>
          </cell>
          <cell r="B676" t="str">
            <v>R-47</v>
          </cell>
          <cell r="C676" t="str">
            <v>01327</v>
          </cell>
          <cell r="D676">
            <v>20</v>
          </cell>
          <cell r="E676" t="str">
            <v>REAL</v>
          </cell>
          <cell r="F676">
            <v>1</v>
          </cell>
          <cell r="G676">
            <v>2</v>
          </cell>
          <cell r="H676">
            <v>1</v>
          </cell>
          <cell r="I676">
            <v>4</v>
          </cell>
          <cell r="J676">
            <v>4</v>
          </cell>
          <cell r="K676">
            <v>1</v>
          </cell>
          <cell r="L676">
            <v>2</v>
          </cell>
          <cell r="M676">
            <v>1</v>
          </cell>
          <cell r="N676">
            <v>1</v>
          </cell>
          <cell r="O676">
            <v>20</v>
          </cell>
          <cell r="P676">
            <v>20</v>
          </cell>
          <cell r="Q676">
            <v>20</v>
          </cell>
          <cell r="R676">
            <v>3</v>
          </cell>
          <cell r="S676">
            <v>20</v>
          </cell>
          <cell r="T676">
            <v>1</v>
          </cell>
          <cell r="U676">
            <v>20</v>
          </cell>
          <cell r="V676">
            <v>20</v>
          </cell>
          <cell r="W676">
            <v>2</v>
          </cell>
          <cell r="X676">
            <v>1</v>
          </cell>
          <cell r="Y676">
            <v>3</v>
          </cell>
        </row>
        <row r="677">
          <cell r="A677" t="str">
            <v>01318</v>
          </cell>
          <cell r="B677" t="str">
            <v>R-47</v>
          </cell>
          <cell r="C677" t="str">
            <v>01318</v>
          </cell>
          <cell r="D677">
            <v>38</v>
          </cell>
          <cell r="E677" t="str">
            <v>REAL</v>
          </cell>
          <cell r="F677">
            <v>1</v>
          </cell>
          <cell r="G677">
            <v>3</v>
          </cell>
          <cell r="H677">
            <v>1</v>
          </cell>
          <cell r="I677">
            <v>6</v>
          </cell>
          <cell r="J677">
            <v>7</v>
          </cell>
          <cell r="K677">
            <v>1</v>
          </cell>
          <cell r="L677">
            <v>3</v>
          </cell>
          <cell r="M677">
            <v>1</v>
          </cell>
          <cell r="N677">
            <v>2</v>
          </cell>
          <cell r="O677">
            <v>38</v>
          </cell>
          <cell r="P677">
            <v>38</v>
          </cell>
          <cell r="Q677">
            <v>38</v>
          </cell>
          <cell r="R677">
            <v>5</v>
          </cell>
          <cell r="S677">
            <v>38</v>
          </cell>
          <cell r="T677">
            <v>2</v>
          </cell>
          <cell r="U677">
            <v>38</v>
          </cell>
          <cell r="V677">
            <v>38</v>
          </cell>
          <cell r="W677">
            <v>3</v>
          </cell>
          <cell r="X677">
            <v>2</v>
          </cell>
          <cell r="Y677">
            <v>6</v>
          </cell>
        </row>
        <row r="678">
          <cell r="A678" t="str">
            <v>01393</v>
          </cell>
          <cell r="B678" t="str">
            <v>R-47</v>
          </cell>
          <cell r="C678" t="str">
            <v>01393</v>
          </cell>
          <cell r="D678">
            <v>37</v>
          </cell>
          <cell r="E678" t="str">
            <v>REAL</v>
          </cell>
          <cell r="F678">
            <v>1</v>
          </cell>
          <cell r="G678">
            <v>3</v>
          </cell>
          <cell r="H678">
            <v>1</v>
          </cell>
          <cell r="I678">
            <v>6</v>
          </cell>
          <cell r="J678">
            <v>7</v>
          </cell>
          <cell r="K678">
            <v>1</v>
          </cell>
          <cell r="L678">
            <v>3</v>
          </cell>
          <cell r="M678">
            <v>1</v>
          </cell>
          <cell r="N678">
            <v>2</v>
          </cell>
          <cell r="O678">
            <v>37</v>
          </cell>
          <cell r="P678">
            <v>37</v>
          </cell>
          <cell r="Q678">
            <v>37</v>
          </cell>
          <cell r="R678">
            <v>5</v>
          </cell>
          <cell r="S678">
            <v>37</v>
          </cell>
          <cell r="T678">
            <v>2</v>
          </cell>
          <cell r="U678">
            <v>37</v>
          </cell>
          <cell r="V678">
            <v>37</v>
          </cell>
          <cell r="W678">
            <v>3</v>
          </cell>
          <cell r="X678">
            <v>2</v>
          </cell>
          <cell r="Y678">
            <v>6</v>
          </cell>
        </row>
        <row r="679">
          <cell r="A679" t="str">
            <v>01326</v>
          </cell>
          <cell r="B679" t="str">
            <v>R-47</v>
          </cell>
          <cell r="C679" t="str">
            <v>01326</v>
          </cell>
          <cell r="D679">
            <v>19</v>
          </cell>
          <cell r="E679" t="str">
            <v>REAL</v>
          </cell>
          <cell r="F679">
            <v>1</v>
          </cell>
          <cell r="G679">
            <v>2</v>
          </cell>
          <cell r="H679">
            <v>1</v>
          </cell>
          <cell r="I679">
            <v>3</v>
          </cell>
          <cell r="J679">
            <v>4</v>
          </cell>
          <cell r="K679">
            <v>1</v>
          </cell>
          <cell r="L679">
            <v>2</v>
          </cell>
          <cell r="M679">
            <v>1</v>
          </cell>
          <cell r="N679">
            <v>1</v>
          </cell>
          <cell r="O679">
            <v>19</v>
          </cell>
          <cell r="P679">
            <v>19</v>
          </cell>
          <cell r="Q679">
            <v>19</v>
          </cell>
          <cell r="R679">
            <v>3</v>
          </cell>
          <cell r="S679">
            <v>19</v>
          </cell>
          <cell r="T679">
            <v>1</v>
          </cell>
          <cell r="U679">
            <v>19</v>
          </cell>
          <cell r="V679">
            <v>19</v>
          </cell>
          <cell r="W679">
            <v>2</v>
          </cell>
          <cell r="X679">
            <v>1</v>
          </cell>
          <cell r="Y679">
            <v>3</v>
          </cell>
        </row>
        <row r="680">
          <cell r="A680" t="str">
            <v>01313</v>
          </cell>
          <cell r="B680" t="str">
            <v>R-47</v>
          </cell>
          <cell r="C680" t="str">
            <v>01313</v>
          </cell>
          <cell r="D680">
            <v>19</v>
          </cell>
          <cell r="E680" t="str">
            <v>REAL</v>
          </cell>
          <cell r="F680">
            <v>1</v>
          </cell>
          <cell r="G680">
            <v>2</v>
          </cell>
          <cell r="H680">
            <v>1</v>
          </cell>
          <cell r="I680">
            <v>3</v>
          </cell>
          <cell r="J680">
            <v>4</v>
          </cell>
          <cell r="K680">
            <v>1</v>
          </cell>
          <cell r="L680">
            <v>2</v>
          </cell>
          <cell r="M680">
            <v>1</v>
          </cell>
          <cell r="N680">
            <v>1</v>
          </cell>
          <cell r="O680">
            <v>19</v>
          </cell>
          <cell r="P680">
            <v>19</v>
          </cell>
          <cell r="Q680">
            <v>19</v>
          </cell>
          <cell r="R680">
            <v>3</v>
          </cell>
          <cell r="S680">
            <v>19</v>
          </cell>
          <cell r="T680">
            <v>1</v>
          </cell>
          <cell r="U680">
            <v>19</v>
          </cell>
          <cell r="V680">
            <v>19</v>
          </cell>
          <cell r="W680">
            <v>2</v>
          </cell>
          <cell r="X680">
            <v>1</v>
          </cell>
          <cell r="Y680">
            <v>3</v>
          </cell>
        </row>
        <row r="681">
          <cell r="A681" t="str">
            <v>01330</v>
          </cell>
          <cell r="B681" t="str">
            <v>R-47</v>
          </cell>
          <cell r="C681" t="str">
            <v>01330</v>
          </cell>
          <cell r="D681">
            <v>10</v>
          </cell>
          <cell r="E681" t="str">
            <v>REAL</v>
          </cell>
          <cell r="F681">
            <v>1</v>
          </cell>
          <cell r="G681">
            <v>1</v>
          </cell>
          <cell r="H681">
            <v>1</v>
          </cell>
          <cell r="I681">
            <v>2</v>
          </cell>
          <cell r="J681">
            <v>2</v>
          </cell>
          <cell r="K681">
            <v>1</v>
          </cell>
          <cell r="L681">
            <v>1</v>
          </cell>
          <cell r="M681">
            <v>1</v>
          </cell>
          <cell r="N681">
            <v>1</v>
          </cell>
          <cell r="O681">
            <v>10</v>
          </cell>
          <cell r="P681">
            <v>10</v>
          </cell>
          <cell r="Q681">
            <v>10</v>
          </cell>
          <cell r="R681">
            <v>2</v>
          </cell>
          <cell r="S681">
            <v>10</v>
          </cell>
          <cell r="T681">
            <v>1</v>
          </cell>
          <cell r="U681">
            <v>10</v>
          </cell>
          <cell r="V681">
            <v>10</v>
          </cell>
          <cell r="W681">
            <v>1</v>
          </cell>
          <cell r="X681">
            <v>1</v>
          </cell>
          <cell r="Y681">
            <v>2</v>
          </cell>
        </row>
        <row r="682">
          <cell r="A682" t="str">
            <v xml:space="preserve">TOTAL </v>
          </cell>
          <cell r="B682" t="str">
            <v>R-47</v>
          </cell>
          <cell r="C682">
            <v>0</v>
          </cell>
          <cell r="D682">
            <v>747</v>
          </cell>
          <cell r="E682">
            <v>0</v>
          </cell>
          <cell r="F682">
            <v>10</v>
          </cell>
          <cell r="G682">
            <v>54</v>
          </cell>
          <cell r="H682">
            <v>15</v>
          </cell>
          <cell r="I682">
            <v>118</v>
          </cell>
          <cell r="J682">
            <v>140</v>
          </cell>
          <cell r="K682">
            <v>21</v>
          </cell>
          <cell r="L682">
            <v>48</v>
          </cell>
          <cell r="M682">
            <v>15</v>
          </cell>
          <cell r="N682">
            <v>36</v>
          </cell>
          <cell r="O682">
            <v>747</v>
          </cell>
          <cell r="P682">
            <v>747</v>
          </cell>
          <cell r="Q682">
            <v>747</v>
          </cell>
          <cell r="R682">
            <v>99</v>
          </cell>
          <cell r="S682">
            <v>747</v>
          </cell>
          <cell r="T682">
            <v>30</v>
          </cell>
          <cell r="U682">
            <v>747</v>
          </cell>
          <cell r="V682">
            <v>747</v>
          </cell>
          <cell r="W682">
            <v>48</v>
          </cell>
          <cell r="X682">
            <v>33</v>
          </cell>
          <cell r="Y682">
            <v>112</v>
          </cell>
        </row>
        <row r="683">
          <cell r="A683">
            <v>0</v>
          </cell>
          <cell r="B683">
            <v>0</v>
          </cell>
          <cell r="C683">
            <v>0</v>
          </cell>
          <cell r="D683">
            <v>0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>
            <v>0</v>
          </cell>
          <cell r="L683">
            <v>0</v>
          </cell>
          <cell r="M683">
            <v>0</v>
          </cell>
          <cell r="N683">
            <v>0</v>
          </cell>
          <cell r="O683">
            <v>0</v>
          </cell>
          <cell r="P683">
            <v>0</v>
          </cell>
          <cell r="Q683">
            <v>0</v>
          </cell>
          <cell r="R683">
            <v>0</v>
          </cell>
          <cell r="S683">
            <v>0</v>
          </cell>
          <cell r="T683">
            <v>0</v>
          </cell>
          <cell r="U683">
            <v>0</v>
          </cell>
          <cell r="V683">
            <v>0</v>
          </cell>
          <cell r="W683">
            <v>0</v>
          </cell>
          <cell r="X683">
            <v>0</v>
          </cell>
          <cell r="Y683">
            <v>0</v>
          </cell>
        </row>
        <row r="684">
          <cell r="A684">
            <v>0</v>
          </cell>
          <cell r="B684">
            <v>0</v>
          </cell>
          <cell r="C684">
            <v>0</v>
          </cell>
          <cell r="D684">
            <v>0</v>
          </cell>
          <cell r="E684">
            <v>0</v>
          </cell>
          <cell r="F684">
            <v>0</v>
          </cell>
          <cell r="G684">
            <v>0</v>
          </cell>
          <cell r="H684">
            <v>0</v>
          </cell>
          <cell r="I684">
            <v>0</v>
          </cell>
          <cell r="J684">
            <v>0</v>
          </cell>
          <cell r="K684">
            <v>0</v>
          </cell>
          <cell r="L684">
            <v>0</v>
          </cell>
          <cell r="M684">
            <v>0</v>
          </cell>
          <cell r="N684">
            <v>0</v>
          </cell>
          <cell r="O684">
            <v>0</v>
          </cell>
          <cell r="P684">
            <v>0</v>
          </cell>
          <cell r="Q684">
            <v>0</v>
          </cell>
          <cell r="R684">
            <v>0</v>
          </cell>
          <cell r="S684">
            <v>0</v>
          </cell>
          <cell r="T684">
            <v>0</v>
          </cell>
          <cell r="U684">
            <v>0</v>
          </cell>
          <cell r="V684">
            <v>0</v>
          </cell>
          <cell r="W684">
            <v>0</v>
          </cell>
          <cell r="X684">
            <v>0</v>
          </cell>
          <cell r="Y684">
            <v>0</v>
          </cell>
        </row>
        <row r="685">
          <cell r="A685" t="str">
            <v>CODIGO CENTRO</v>
          </cell>
          <cell r="B685" t="str">
            <v>CODIGO LOTE</v>
          </cell>
          <cell r="C685" t="str">
            <v>CODIGO CENTRO</v>
          </cell>
          <cell r="D685" t="str">
            <v>TOTAL RACIONES</v>
          </cell>
          <cell r="E685" t="str">
            <v>MODALIDAD SERVICIO</v>
          </cell>
          <cell r="F685" t="str">
            <v xml:space="preserve">CANTIDAD DE CENTROS </v>
          </cell>
          <cell r="G685" t="str">
            <v>ACEITE VEGETAL</v>
          </cell>
          <cell r="H685" t="str">
            <v>AJÍES</v>
          </cell>
          <cell r="I685" t="str">
            <v>ATÚN ENLATADO EN ACEITE VEGETAL</v>
          </cell>
          <cell r="J685" t="str">
            <v>AVENA</v>
          </cell>
          <cell r="K685" t="str">
            <v xml:space="preserve">AZÚCAR CREMA </v>
          </cell>
          <cell r="L685" t="str">
            <v>BACALAO</v>
          </cell>
          <cell r="M685" t="str">
            <v>CANELA</v>
          </cell>
          <cell r="N685" t="str">
            <v xml:space="preserve">CEBOLLA </v>
          </cell>
          <cell r="O685" t="str">
            <v>GALLETA SALADA</v>
          </cell>
          <cell r="P685" t="str">
            <v>GUINEO MADURO</v>
          </cell>
          <cell r="Q685" t="str">
            <v xml:space="preserve">GUINEOS VERDES </v>
          </cell>
          <cell r="R685" t="str">
            <v xml:space="preserve">HARINA DE MAÍZ </v>
          </cell>
          <cell r="S685" t="str">
            <v>HUEVO</v>
          </cell>
          <cell r="T685" t="str">
            <v>MANTEQUILLA</v>
          </cell>
          <cell r="U685" t="str">
            <v>PAN</v>
          </cell>
          <cell r="V685" t="str">
            <v>PLÁTANO VERDE</v>
          </cell>
          <cell r="W685" t="str">
            <v>QUESO CHEDDAR</v>
          </cell>
          <cell r="X685" t="str">
            <v xml:space="preserve">SAL YODADA </v>
          </cell>
          <cell r="Y685" t="str">
            <v>TOMATE</v>
          </cell>
        </row>
        <row r="686">
          <cell r="A686" t="str">
            <v>00446</v>
          </cell>
          <cell r="B686" t="str">
            <v>R-48</v>
          </cell>
          <cell r="C686" t="str">
            <v>00446</v>
          </cell>
          <cell r="D686">
            <v>143</v>
          </cell>
          <cell r="E686" t="str">
            <v>REAL</v>
          </cell>
          <cell r="F686">
            <v>1</v>
          </cell>
          <cell r="G686">
            <v>10</v>
          </cell>
          <cell r="H686">
            <v>2</v>
          </cell>
          <cell r="I686">
            <v>22</v>
          </cell>
          <cell r="J686">
            <v>27</v>
          </cell>
          <cell r="K686">
            <v>4</v>
          </cell>
          <cell r="L686">
            <v>1</v>
          </cell>
          <cell r="M686">
            <v>2</v>
          </cell>
          <cell r="N686">
            <v>7</v>
          </cell>
          <cell r="O686">
            <v>143</v>
          </cell>
          <cell r="P686">
            <v>143</v>
          </cell>
          <cell r="Q686">
            <v>143</v>
          </cell>
          <cell r="R686">
            <v>18</v>
          </cell>
          <cell r="S686">
            <v>143</v>
          </cell>
          <cell r="T686">
            <v>5</v>
          </cell>
          <cell r="U686">
            <v>143</v>
          </cell>
          <cell r="V686">
            <v>143</v>
          </cell>
          <cell r="W686">
            <v>8</v>
          </cell>
          <cell r="X686">
            <v>6</v>
          </cell>
          <cell r="Y686">
            <v>21</v>
          </cell>
        </row>
        <row r="687">
          <cell r="A687" t="str">
            <v>02431</v>
          </cell>
          <cell r="B687" t="str">
            <v>R-48</v>
          </cell>
          <cell r="C687" t="str">
            <v>02431</v>
          </cell>
          <cell r="D687">
            <v>336</v>
          </cell>
          <cell r="E687" t="str">
            <v>REAL</v>
          </cell>
          <cell r="F687">
            <v>1</v>
          </cell>
          <cell r="G687">
            <v>23</v>
          </cell>
          <cell r="H687">
            <v>4</v>
          </cell>
          <cell r="I687">
            <v>51</v>
          </cell>
          <cell r="J687">
            <v>62</v>
          </cell>
          <cell r="K687">
            <v>8</v>
          </cell>
          <cell r="L687">
            <v>4</v>
          </cell>
          <cell r="M687">
            <v>4</v>
          </cell>
          <cell r="N687">
            <v>15</v>
          </cell>
          <cell r="O687">
            <v>336</v>
          </cell>
          <cell r="P687">
            <v>336</v>
          </cell>
          <cell r="Q687">
            <v>336</v>
          </cell>
          <cell r="R687">
            <v>43</v>
          </cell>
          <cell r="S687">
            <v>336</v>
          </cell>
          <cell r="T687">
            <v>12</v>
          </cell>
          <cell r="U687">
            <v>336</v>
          </cell>
          <cell r="V687">
            <v>336</v>
          </cell>
          <cell r="W687">
            <v>19</v>
          </cell>
          <cell r="X687">
            <v>14</v>
          </cell>
          <cell r="Y687">
            <v>49</v>
          </cell>
        </row>
        <row r="688">
          <cell r="A688" t="str">
            <v>02454</v>
          </cell>
          <cell r="B688" t="str">
            <v>R-48</v>
          </cell>
          <cell r="C688" t="str">
            <v>02454</v>
          </cell>
          <cell r="D688">
            <v>109</v>
          </cell>
          <cell r="E688" t="str">
            <v>REAL</v>
          </cell>
          <cell r="F688">
            <v>1</v>
          </cell>
          <cell r="G688">
            <v>8</v>
          </cell>
          <cell r="H688">
            <v>2</v>
          </cell>
          <cell r="I688">
            <v>17</v>
          </cell>
          <cell r="J688">
            <v>20</v>
          </cell>
          <cell r="K688">
            <v>3</v>
          </cell>
          <cell r="L688">
            <v>8</v>
          </cell>
          <cell r="M688">
            <v>2</v>
          </cell>
          <cell r="N688">
            <v>5</v>
          </cell>
          <cell r="O688">
            <v>109</v>
          </cell>
          <cell r="P688">
            <v>109</v>
          </cell>
          <cell r="Q688">
            <v>109</v>
          </cell>
          <cell r="R688">
            <v>14</v>
          </cell>
          <cell r="S688">
            <v>109</v>
          </cell>
          <cell r="T688">
            <v>4</v>
          </cell>
          <cell r="U688">
            <v>109</v>
          </cell>
          <cell r="V688">
            <v>109</v>
          </cell>
          <cell r="W688">
            <v>7</v>
          </cell>
          <cell r="X688">
            <v>5</v>
          </cell>
          <cell r="Y688">
            <v>16</v>
          </cell>
        </row>
        <row r="689">
          <cell r="A689" t="str">
            <v>07496</v>
          </cell>
          <cell r="B689" t="str">
            <v>R-48</v>
          </cell>
          <cell r="C689" t="str">
            <v>07496</v>
          </cell>
          <cell r="D689">
            <v>183</v>
          </cell>
          <cell r="E689" t="str">
            <v>REAL</v>
          </cell>
          <cell r="F689">
            <v>1</v>
          </cell>
          <cell r="G689">
            <v>13</v>
          </cell>
          <cell r="H689">
            <v>3</v>
          </cell>
          <cell r="I689">
            <v>28</v>
          </cell>
          <cell r="J689">
            <v>34</v>
          </cell>
          <cell r="K689">
            <v>5</v>
          </cell>
          <cell r="L689">
            <v>11</v>
          </cell>
          <cell r="M689">
            <v>3</v>
          </cell>
          <cell r="N689">
            <v>9</v>
          </cell>
          <cell r="O689">
            <v>183</v>
          </cell>
          <cell r="P689">
            <v>183</v>
          </cell>
          <cell r="Q689">
            <v>183</v>
          </cell>
          <cell r="R689">
            <v>23</v>
          </cell>
          <cell r="S689">
            <v>183</v>
          </cell>
          <cell r="T689">
            <v>7</v>
          </cell>
          <cell r="U689">
            <v>183</v>
          </cell>
          <cell r="V689">
            <v>183</v>
          </cell>
          <cell r="W689">
            <v>11</v>
          </cell>
          <cell r="X689">
            <v>8</v>
          </cell>
          <cell r="Y689">
            <v>27</v>
          </cell>
        </row>
        <row r="690">
          <cell r="A690" t="str">
            <v xml:space="preserve">TOTAL </v>
          </cell>
          <cell r="B690" t="str">
            <v>R-48</v>
          </cell>
          <cell r="C690">
            <v>0</v>
          </cell>
          <cell r="D690">
            <v>771</v>
          </cell>
          <cell r="E690">
            <v>0</v>
          </cell>
          <cell r="F690">
            <v>4</v>
          </cell>
          <cell r="G690">
            <v>54</v>
          </cell>
          <cell r="H690">
            <v>11</v>
          </cell>
          <cell r="I690">
            <v>118</v>
          </cell>
          <cell r="J690">
            <v>143</v>
          </cell>
          <cell r="K690">
            <v>20</v>
          </cell>
          <cell r="L690">
            <v>24</v>
          </cell>
          <cell r="M690">
            <v>11</v>
          </cell>
          <cell r="N690">
            <v>36</v>
          </cell>
          <cell r="O690">
            <v>771</v>
          </cell>
          <cell r="P690">
            <v>771</v>
          </cell>
          <cell r="Q690">
            <v>771</v>
          </cell>
          <cell r="R690">
            <v>98</v>
          </cell>
          <cell r="S690">
            <v>771</v>
          </cell>
          <cell r="T690">
            <v>28</v>
          </cell>
          <cell r="U690">
            <v>771</v>
          </cell>
          <cell r="V690">
            <v>771</v>
          </cell>
          <cell r="W690">
            <v>45</v>
          </cell>
          <cell r="X690">
            <v>33</v>
          </cell>
          <cell r="Y690">
            <v>113</v>
          </cell>
        </row>
      </sheetData>
      <sheetData sheetId="7"/>
      <sheetData sheetId="8"/>
      <sheetData sheetId="9"/>
      <sheetData sheetId="10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mar Arias Fernandez" refreshedDate="44502.564962268516" createdVersion="5" refreshedVersion="5" minRefreshableVersion="3" recordCount="491" xr:uid="{00000000-000A-0000-FFFF-FFFF06000000}">
  <cacheSource type="worksheet">
    <worksheetSource ref="A1:AC492" sheet="RURAL"/>
  </cacheSource>
  <cacheFields count="29">
    <cacheField name="CODIGO CENTRO" numFmtId="49">
      <sharedItems/>
    </cacheField>
    <cacheField name="CODIGO LOTE" numFmtId="0">
      <sharedItems count="48">
        <s v="R-32"/>
        <s v="R-02"/>
        <s v="R-04"/>
        <s v="R-22"/>
        <s v="R-28"/>
        <s v="R-10"/>
        <s v="R-09"/>
        <s v="R-07"/>
        <s v="R-11"/>
        <s v="R-44"/>
        <s v="R-19"/>
        <s v="R-36"/>
        <s v="R-40"/>
        <s v="R-05"/>
        <s v="R-20"/>
        <s v="R-26"/>
        <s v="R-24"/>
        <s v="R-03"/>
        <s v="R-21"/>
        <s v="R-23"/>
        <s v="R-37"/>
        <s v="R-14"/>
        <s v="R-29"/>
        <s v="R-42"/>
        <s v="R-47"/>
        <s v="R-46"/>
        <s v="R-13"/>
        <s v="R-41"/>
        <s v="R-01"/>
        <s v="R-35"/>
        <s v="R-38"/>
        <s v="R-45"/>
        <s v="R-17"/>
        <s v="R-06"/>
        <s v="R-39"/>
        <s v="R-43"/>
        <s v="R-18"/>
        <s v="R-12"/>
        <s v="R-15"/>
        <s v="R-27"/>
        <s v="R-16"/>
        <s v="R-30"/>
        <s v="R-25"/>
        <s v="R-08"/>
        <s v="R-33"/>
        <s v="R-34"/>
        <s v="R-48"/>
        <s v="R-31"/>
      </sharedItems>
    </cacheField>
    <cacheField name="NOMBRE DEL CENTRO" numFmtId="2">
      <sharedItems/>
    </cacheField>
    <cacheField name="TOTAL RACIONES" numFmtId="0">
      <sharedItems containsSemiMixedTypes="0" containsString="0" containsNumber="1" containsInteger="1" minValue="5" maxValue="676" count="197">
        <n v="118"/>
        <n v="35"/>
        <n v="77"/>
        <n v="57"/>
        <n v="38"/>
        <n v="28"/>
        <n v="615"/>
        <n v="287"/>
        <n v="225"/>
        <n v="104"/>
        <n v="27"/>
        <n v="31"/>
        <n v="41"/>
        <n v="96"/>
        <n v="25"/>
        <n v="39"/>
        <n v="29"/>
        <n v="8"/>
        <n v="11"/>
        <n v="5"/>
        <n v="15"/>
        <n v="127"/>
        <n v="297"/>
        <n v="136"/>
        <n v="17"/>
        <n v="9"/>
        <n v="6"/>
        <n v="10"/>
        <n v="267"/>
        <n v="172"/>
        <n v="33"/>
        <n v="175"/>
        <n v="100"/>
        <n v="151"/>
        <n v="147"/>
        <n v="174"/>
        <n v="364"/>
        <n v="20"/>
        <n v="154"/>
        <n v="88"/>
        <n v="84"/>
        <n v="130"/>
        <n v="126"/>
        <n v="354"/>
        <n v="32"/>
        <n v="52"/>
        <n v="54"/>
        <n v="44"/>
        <n v="80"/>
        <n v="191"/>
        <n v="215"/>
        <n v="271"/>
        <n v="198"/>
        <n v="51"/>
        <n v="43"/>
        <n v="23"/>
        <n v="64"/>
        <n v="60"/>
        <n v="21"/>
        <n v="18"/>
        <n v="14"/>
        <n v="16"/>
        <n v="67"/>
        <n v="50"/>
        <n v="26"/>
        <n v="195"/>
        <n v="36"/>
        <n v="42"/>
        <n v="37"/>
        <n v="19"/>
        <n v="68"/>
        <n v="85"/>
        <n v="81"/>
        <n v="59"/>
        <n v="108"/>
        <n v="331"/>
        <n v="155"/>
        <n v="202"/>
        <n v="235"/>
        <n v="140"/>
        <n v="7"/>
        <n v="192"/>
        <n v="116"/>
        <n v="66"/>
        <n v="170"/>
        <n v="379"/>
        <n v="290"/>
        <n v="524"/>
        <n v="82"/>
        <n v="55"/>
        <n v="22"/>
        <n v="158"/>
        <n v="153"/>
        <n v="69"/>
        <n v="176"/>
        <n v="224"/>
        <n v="217"/>
        <n v="323"/>
        <n v="58"/>
        <n v="280"/>
        <n v="89"/>
        <n v="135"/>
        <n v="189"/>
        <n v="63"/>
        <n v="12"/>
        <n v="234"/>
        <n v="124"/>
        <n v="74"/>
        <n v="73"/>
        <n v="296"/>
        <n v="34"/>
        <n v="30"/>
        <n v="226"/>
        <n v="263"/>
        <n v="182"/>
        <n v="76"/>
        <n v="71"/>
        <n v="123"/>
        <n v="91"/>
        <n v="95"/>
        <n v="46"/>
        <n v="252"/>
        <n v="256"/>
        <n v="45"/>
        <n v="375"/>
        <n v="111"/>
        <n v="232"/>
        <n v="146"/>
        <n v="105"/>
        <n v="125"/>
        <n v="163"/>
        <n v="49"/>
        <n v="47"/>
        <n v="83"/>
        <n v="132"/>
        <n v="99"/>
        <n v="284"/>
        <n v="48"/>
        <n v="120"/>
        <n v="61"/>
        <n v="363"/>
        <n v="173"/>
        <n v="24"/>
        <n v="210"/>
        <n v="179"/>
        <n v="141"/>
        <n v="117"/>
        <n v="149"/>
        <n v="121"/>
        <n v="285"/>
        <n v="161"/>
        <n v="397"/>
        <n v="193"/>
        <n v="138"/>
        <n v="166"/>
        <n v="75"/>
        <n v="79"/>
        <n v="292"/>
        <n v="318"/>
        <n v="114"/>
        <n v="102"/>
        <n v="86"/>
        <n v="119"/>
        <n v="259"/>
        <n v="109"/>
        <n v="183"/>
        <n v="137"/>
        <n v="13"/>
        <n v="214"/>
        <n v="112"/>
        <n v="53"/>
        <n v="93"/>
        <n v="90"/>
        <n v="40"/>
        <n v="148"/>
        <n v="212"/>
        <n v="103"/>
        <n v="143"/>
        <n v="219"/>
        <n v="336"/>
        <n v="294"/>
        <n v="258"/>
        <n v="277"/>
        <n v="171"/>
        <n v="670"/>
        <n v="310"/>
        <n v="676"/>
        <n v="98"/>
        <n v="222"/>
        <n v="165"/>
        <n v="184"/>
        <n v="253"/>
        <n v="220"/>
        <n v="228"/>
        <n v="208"/>
        <n v="134"/>
        <n v="129"/>
      </sharedItems>
    </cacheField>
    <cacheField name="OFERENTE" numFmtId="1">
      <sharedItems count="165">
        <s v="ACOSFERNA SRL"/>
        <s v="ALFREINDUSTRIA EIRL"/>
        <s v="ALJOMIX IMPORT ENTERPRISE SRL"/>
        <s v="ALMACEN JUAN MARIA GARCIA SRL"/>
        <s v="AMIGOS 24 HORAS FOOD FACTORY SRL"/>
        <s v="AMPARO MARGARITA ROSSIS SANCHEZ"/>
        <s v="ANARIAN CONSTRUCCIONES E INVERSIONES SRL"/>
        <s v="ANGEL OSMAL RAMIREZ NABARROZ"/>
        <s v="ANPLUS SUPLIDORA MULTISERVICE SRL"/>
        <s v="ARIEL ANGEL PEÑA PICHARDO"/>
        <s v="ASCENSO GROUP SRL"/>
        <s v="ASOCIACION VEGANA DE SERVICIOS AVES SRL"/>
        <s v="ASTROGAS PETROLEUM SRL"/>
        <s v="AXEL OSVALDO SANCHEZ BELTRE"/>
        <s v="BESTMARKS &amp; COMPANY SRL"/>
        <s v="BGD BUFFET &amp; GRILL DOMINICANA SRL"/>
        <s v="BISFREITI MULTISERVICIOS SRL"/>
        <s v="BRITPA SUPLIDORES SRL"/>
        <s v="CANARI COCINAS COMERCIALES SRL"/>
        <s v="CARLOS SANCHEZ PEGUERO"/>
        <s v="CAROLYN VIRGINIA PERALTA ESTRELLA"/>
        <s v="CEEB S CATERING SRL"/>
        <s v="CETIOSA EIRL"/>
        <s v="CLEAN DEPOT SRL"/>
        <s v="COMERCIAL JOSE RAMIREZ SRL"/>
        <s v="COMERCIAL KATHLURA GARCIA SRL"/>
        <s v="COMERCIAL MELISSA LOPEZ SRL"/>
        <s v="COMIDAS Y BEBIDAS IMERA SRL"/>
        <s v="COMPAÑIA FAMILIAR DE MUJERES EMPRENDEDORAS COFEM SRL"/>
        <s v="CONGESUR CONGELADO DEL SUR SRL"/>
        <s v="CONSTRUCTORA COESPE SRL"/>
        <s v="CRUSTACEANS INVESTMENTS SRL"/>
        <s v="CYMAD GROUPSRL"/>
        <s v="DALLA COMERCIAL SRL"/>
        <s v="DALMONTB GOURMET EIRL"/>
        <s v="DANIEL PLASENCIA RODRIGUEZ"/>
        <s v="DAVID ROSARIO HOLGUIN"/>
        <s v="DE CAORMALI GOURMET SRL"/>
        <s v="DILOMART SRL"/>
        <s v="DIRINA ALT RAMIREZ "/>
        <s v="DISTRIBUIDORA DEL CARIBE EIRL"/>
        <s v="DISTRIBUIDORA HUED SRL"/>
        <s v="DISTRIBUIDORA SAN ROQUE DISANRO SRL"/>
        <s v="EDITH ANTONIO BASTARDO RAMIREZ"/>
        <s v="EL RINCONCITO DEL CHEF LATINO SRL"/>
        <s v="EL SAZON DE EYFA SRL"/>
        <s v="ELIEZER GERMAN GUERRERO"/>
        <s v="ELIGIA CATALINA SORIANO DE PUJOLS"/>
        <s v="EMMA ARELIS DEL CARMEN HOLGUIN KHOURY"/>
        <s v="ESTRELLA ROJA SRL"/>
        <s v="EURYS RAFAEL ALMANZAR MARTE EIRL"/>
        <s v="EVANNY AMARILYS LEBRON ALCANTARA"/>
        <s v="EVEL SUPLIDORES SRL"/>
        <s v="EVENTOS Y SERVICIOS LUMIOLKY SRL"/>
        <s v="F &amp; P COMERCIAL MULTISERVICE SRL"/>
        <s v="FACTORIA DE MUEBLES DOMINICANOS FMDSRL"/>
        <s v="FAMILIA SHIREL SRL"/>
        <s v="FIANMA SOLUSYON SRL"/>
        <s v="FLOSER GROUP SRL"/>
        <s v="FRANCIA KARINA GONZALEZ HERNANDEZ"/>
        <s v="FRANCISCA CEDANO GARCIA"/>
        <s v="FULMINEX SRL"/>
        <s v="GARIBALSA GROUP SRL"/>
        <s v="GLADYS MARGARITA PLACENCIA MEJIA"/>
        <s v="GLENY DEL CARMEN VASQUEZ PEREZ"/>
        <s v="GRUPO AGROPECUARIO DON JULIO S R L"/>
        <s v="GRUPO AZHAR SRL"/>
        <s v="GRUPO CABIOCA SRL"/>
        <s v="GRUPO GIRON SRL"/>
        <s v="GRUPO TIXE SRL"/>
        <s v="HECTOR BIENVENIDO HERRERA ROMERO"/>
        <s v="HEIDI MILAGROS BAUTISTA FELIX"/>
        <s v="HISPANIOLA GRAIN SRL"/>
        <s v="ILONDRY LISSELOTTE SANCHEZ BELTRE"/>
        <s v="INLOBA SRL"/>
        <s v="INVERSIONES ARGOLIDA SRL"/>
        <s v="INVERSIONES DLP SRL"/>
        <s v="INVERSIONES HJS SRL"/>
        <s v="INVERSIONES MD&amp;D EIRL"/>
        <s v="INVERSIONES REYES HERNANDEZ SRL"/>
        <s v="INVERSIONES SANCHEZ MERCEDES SRL"/>
        <s v="INVERSIONES VIOSIMOS SRL"/>
        <s v="INVESTMENT SANBUR SRL"/>
        <s v="JARETH GROUP SRL"/>
        <s v="JB GLOBAL SUPPLY SRL"/>
        <s v="JERSON LUIS MORON BELTRE"/>
        <s v="JOSE ANTONIO KEOPS GONZALEZ MORA"/>
        <s v="JOSE ARGENIS ZORRILLA CASTILLO"/>
        <s v="JOSE FRANCISCO FERNANDEZ TEJADA"/>
        <s v="JOSELYN TORRES GUZMAN"/>
        <s v="JUAN FIDEL MARTE VARGAS"/>
        <s v="JUAN PABLO BERNABE ROMERO"/>
        <s v="JUANICARM SRL"/>
        <s v="JULISSA AMPARO SAZON GOURMET SRL"/>
        <s v="JUNIS EXPRESS SUPER PLAZA SRL"/>
        <s v="KATBRI GOURMET EIRL"/>
        <s v="KENDASH INVERSIONES Y NEGOCIOSSRL"/>
        <s v="LANY S FOOD ENTERPRISES SRL"/>
        <s v="LEANNY ABREU MATOS"/>
        <s v="LEONARDO ROJAS ROSARIO"/>
        <s v="LIDIA ALTAGRACIA JIMENEZ PEGUERO"/>
        <s v="LISSETTE DEL CARMEN ESTRELLA NUÑEZ"/>
        <s v="LUCINIO DILON GARCIA"/>
        <s v="LUNSER ENTERPRISE SRL"/>
        <s v="MACDAD GOURMET SRL "/>
        <s v="MANUEL EMILIO SANCHEZ AGRAMONTE"/>
        <s v="MARTINA COLOME TAVERA"/>
        <s v="MAYRA SOTO GOURMET SRL"/>
        <s v="MEGAMAX DOMINICANA SRL"/>
        <s v="MERCEDES FERMÍN ALMONTE"/>
        <s v="MIREX MARKET SRL"/>
        <s v="MOVIANTO CORPORATION SRL"/>
        <s v="MULTISERVICIOS AMADA LIRIANO SRL"/>
        <s v="MULTISUP SRL"/>
        <s v="NELSON AGUSTIN LIBURD BAEZ"/>
        <s v="NEOAGRO SRL"/>
        <s v="ODILCA Y ASOCIADOS SRL"/>
        <s v="OSMAILIN COMERCIAL SRL"/>
        <s v="PANADERIA Y REPOSTERIA ALEX SRL"/>
        <s v="PARADOR MAMI CHAN SRL"/>
        <s v="PAVEMCA SRL"/>
        <s v="PENUEL MC SRL"/>
        <s v="PERSIO DE JSESUS LOPEZ BURDIEZ"/>
        <s v="PLAZA SABANA DEL PUERTO SRL"/>
        <s v="PROVISION DE LO ALTO COMIDA EMPRESARIAL EIRL"/>
        <s v="PZ CATERING SRL"/>
        <s v="RAFAEL OSVALDO SANCHEZ"/>
        <s v="RAFAEL VENTURA DE LA CRUZ"/>
        <s v="RAMON AUGUSTO RUIZ RUIZ"/>
        <s v="RAMPAY SRL"/>
        <s v="RESTAURANT PARADOR CHEIMY SRL"/>
        <s v="ROBERT ALBERTO SANCHEZ AGRAMONTE"/>
        <s v="ROMANERIA MULTISERVICES SRL"/>
        <s v="RUTLIAS SRL"/>
        <s v="SANDY DANIEL PUENTE GOMEZ"/>
        <s v="SANTO SALVADOR CUEVAS JIMENEZ"/>
        <s v="SERVICIOS ALIMENTICIOS DENNIJHOSMAILY SRL"/>
        <s v="SERVICIOS Y SOLUCIONES EMPRESARIALES SERSOEM SRL"/>
        <s v="SILCILIA ROMERO CALDERON"/>
        <s v="SILEM MC SRL"/>
        <s v="SMALL HEAT ENTERPRISES SRL"/>
        <s v="SOCIEDAD DE SUPERVISIONES Y CONSTRUCCIONES ANTILLANAS SSCA SRL"/>
        <s v="SOCIEDAD DOMINICANA DE ABASTECIMIENTOS SDA SRL"/>
        <s v="SOLUCIONES EMPRESARIALES Y DE NEGOCIOS DIAZ MORE SRL"/>
        <s v="SRVIZI MULTIPLES SRL"/>
        <s v="SUMINISTROS Y ALIMENTOS LIDARUFRAN SRL"/>
        <s v="SUPERMERCADO EL AHORRO LP SRL"/>
        <s v="SUPLIDORA CIEN DESTINOS SRL"/>
        <s v="SUPLIDORA DE CARNES SANTO SANCHEZ SRL"/>
        <s v="SUPLIDORA GENERAL MOVAL SRL "/>
        <s v="SUPLIDORA INSTITUCIONAL MARTE Y FIGUEREO SRL"/>
        <s v="SUPLIDORES HERSARAHALEX SRL"/>
        <s v="SUPLIDORES INDUSTRIALES MELLA SRL"/>
        <s v="SUPPLY SCHOOL MOREL OVIEDO SRL"/>
        <s v="TARSIS PAYANO GERMAN DE RAMIREZ"/>
        <s v="TEMPLARIOS DEL VALLE SRL"/>
        <s v="TERMINACIONES DOMINICANA TERMIDOM SRL"/>
        <s v="TRANSCONSTRUC SRL"/>
        <s v="VIDAL RODRIGUEZ DIAZ"/>
        <s v="WILSTON TOMAS GERVACIO MEJIA"/>
        <s v="YNCAR DELICATENSE &amp; BUFFET SRL"/>
        <s v="YOARKI BELTRE SEVERINO DE SANCHEZ"/>
        <s v="YSELSA YVONNE ORTIZ DE DE LA CRUZ"/>
        <s v="YUNLIAN MULTI SERVI DEGUSTACIONES Y MAS SRL"/>
        <s v="ZOHET SOLUCIONES GENERALES SRL"/>
      </sharedItems>
    </cacheField>
    <cacheField name="RNC" numFmtId="1">
      <sharedItems containsSemiMixedTypes="0" containsString="0" containsNumber="1" containsInteger="1" minValue="101733942" maxValue="40233534383" count="165">
        <n v="131454941"/>
        <n v="131939181"/>
        <n v="132234634"/>
        <n v="130705623"/>
        <n v="131653146"/>
        <n v="1300362561"/>
        <n v="132072952"/>
        <n v="1000853323"/>
        <n v="131747477"/>
        <n v="22500644731"/>
        <n v="131968597"/>
        <n v="131476742"/>
        <n v="131816185"/>
        <n v="40233534383"/>
        <n v="132297492"/>
        <n v="132227859"/>
        <n v="132262311"/>
        <n v="131480901"/>
        <n v="131184588"/>
        <n v="40220786707"/>
        <n v="5601491052"/>
        <n v="131742122"/>
        <n v="130732035"/>
        <n v="131084281"/>
        <n v="130631931"/>
        <n v="132285484"/>
        <n v="130648672"/>
        <n v="131554492"/>
        <n v="131702341"/>
        <n v="131760155"/>
        <n v="132245522"/>
        <n v="132293479"/>
        <n v="132287975"/>
        <n v="131919715"/>
        <n v="132170598"/>
        <n v="3700620911"/>
        <n v="5601491151"/>
        <n v="131696562"/>
        <n v="131753787"/>
        <n v="1001054632"/>
        <n v="130707529"/>
        <n v="131828132"/>
        <n v="132234545"/>
        <n v="2300341290"/>
        <n v="132097947"/>
        <n v="132267656"/>
        <n v="22500245984"/>
        <n v="1000119725"/>
        <n v="5600023427"/>
        <n v="130462275"/>
        <n v="131895982"/>
        <n v="1000091940"/>
        <n v="130793859"/>
        <n v="132266102"/>
        <n v="131206255"/>
        <n v="131320971"/>
        <n v="132291842"/>
        <n v="131537172"/>
        <n v="132222261"/>
        <n v="5500255855"/>
        <n v="110089075"/>
        <n v="131398944"/>
        <n v="131537138"/>
        <n v="1300021787"/>
        <n v="4700010715"/>
        <n v="102339538"/>
        <n v="131516726"/>
        <n v="131769952"/>
        <n v="132087909"/>
        <n v="132140052"/>
        <n v="201036902"/>
        <n v="40223656899"/>
        <n v="130431991"/>
        <n v="40225450580"/>
        <n v="130222649"/>
        <n v="131215025"/>
        <n v="131099531"/>
        <n v="132148126"/>
        <n v="132237919"/>
        <n v="131880381"/>
        <n v="130395845"/>
        <n v="132308387"/>
        <n v="131063063"/>
        <n v="132314018"/>
        <n v="130539138"/>
        <n v="40211988718"/>
        <n v="40220429779"/>
        <n v="22500629062"/>
        <n v="5100011096"/>
        <n v="109398073"/>
        <n v="1001066495"/>
        <n v="300645959"/>
        <n v="132226771"/>
        <n v="131722261"/>
        <n v="131409725"/>
        <n v="131889052"/>
        <n v="132143787"/>
        <n v="132296303"/>
        <n v="10700011751"/>
        <n v="13600054467"/>
        <n v="4900074610"/>
        <n v="5100148740"/>
        <n v="103810743"/>
        <n v="132079434"/>
        <n v="132262336"/>
        <n v="10600057086"/>
        <n v="13800059068"/>
        <n v="131702432"/>
        <n v="132221397"/>
        <n v="106912009"/>
        <n v="132235924"/>
        <n v="131345182"/>
        <n v="132213947"/>
        <n v="132079282"/>
        <n v="113953491"/>
        <n v="130981061"/>
        <n v="130721157"/>
        <n v="132265297"/>
        <n v="130931429"/>
        <n v="132322649"/>
        <n v="130966982"/>
        <n v="131828531"/>
        <n v="5400926589"/>
        <n v="130906076"/>
        <n v="132081242"/>
        <n v="132269268"/>
        <n v="1000057123"/>
        <n v="110218872"/>
        <n v="1000711141"/>
        <n v="131884946"/>
        <n v="132277112"/>
        <n v="1000887180"/>
        <n v="132293916"/>
        <n v="132321294"/>
        <n v="2700341635"/>
        <n v="7600020783"/>
        <n v="132234792"/>
        <n v="132197917"/>
        <n v="102344157"/>
        <n v="131823394"/>
        <n v="132100621"/>
        <n v="131345192"/>
        <n v="131345239"/>
        <n v="130659273"/>
        <n v="131537154"/>
        <n v="132258525"/>
        <n v="132059761"/>
        <n v="132169247"/>
        <n v="131894887"/>
        <n v="101733942"/>
        <n v="131745431"/>
        <n v="132273052"/>
        <n v="101860782"/>
        <n v="131119301"/>
        <n v="1700146895"/>
        <n v="132171802"/>
        <n v="131666388"/>
        <n v="131090648"/>
        <n v="2700082528"/>
        <n v="115512816"/>
        <n v="131286722"/>
        <n v="1700135815"/>
        <n v="101767374"/>
        <n v="132226552"/>
        <n v="131169791"/>
      </sharedItems>
    </cacheField>
    <cacheField name="MODALIDAD SERVICIO" numFmtId="1">
      <sharedItems/>
    </cacheField>
    <cacheField name="TOTAL RACIONES2" numFmtId="1">
      <sharedItems containsSemiMixedTypes="0" containsString="0" containsNumber="1" containsInteger="1" minValue="5" maxValue="676"/>
    </cacheField>
    <cacheField name="MODALIDAD SERVICIO2" numFmtId="1">
      <sharedItems/>
    </cacheField>
    <cacheField name="CANTIDAD DE CENTROS " numFmtId="1">
      <sharedItems containsSemiMixedTypes="0" containsString="0" containsNumber="1" containsInteger="1" minValue="1" maxValue="1"/>
    </cacheField>
    <cacheField name="ACEITE VEGETAL" numFmtId="1">
      <sharedItems containsSemiMixedTypes="0" containsString="0" containsNumber="1" containsInteger="1" minValue="1" maxValue="45"/>
    </cacheField>
    <cacheField name="AJÍES" numFmtId="1">
      <sharedItems containsSemiMixedTypes="0" containsString="0" containsNumber="1" containsInteger="1" minValue="1" maxValue="8"/>
    </cacheField>
    <cacheField name="ATÚN ENLATADO EN ACEITE VEGETAL" numFmtId="1">
      <sharedItems containsSemiMixedTypes="0" containsString="0" containsNumber="1" containsInteger="1" minValue="1" maxValue="103"/>
    </cacheField>
    <cacheField name="AVENA" numFmtId="1">
      <sharedItems containsSemiMixedTypes="0" containsString="0" containsNumber="1" containsInteger="1" minValue="1" maxValue="124"/>
    </cacheField>
    <cacheField name="AZÚCAR CREMA " numFmtId="1">
      <sharedItems containsSemiMixedTypes="0" containsString="0" containsNumber="1" containsInteger="1" minValue="0" maxValue="15"/>
    </cacheField>
    <cacheField name="BACALAO" numFmtId="1">
      <sharedItems containsSemiMixedTypes="0" containsString="0" containsNumber="1" containsInteger="1" minValue="1" maxValue="38"/>
    </cacheField>
    <cacheField name="CANELA" numFmtId="1">
      <sharedItems containsSemiMixedTypes="0" containsString="0" containsNumber="1" containsInteger="1" minValue="1" maxValue="8"/>
    </cacheField>
    <cacheField name="CEBOLLA " numFmtId="1">
      <sharedItems containsSemiMixedTypes="0" containsString="0" containsNumber="1" containsInteger="1" minValue="1" maxValue="30"/>
    </cacheField>
    <cacheField name="GALLETA SALADA" numFmtId="1">
      <sharedItems containsSemiMixedTypes="0" containsString="0" containsNumber="1" containsInteger="1" minValue="5" maxValue="676"/>
    </cacheField>
    <cacheField name="GUINEO MADURO" numFmtId="1">
      <sharedItems containsSemiMixedTypes="0" containsString="0" containsNumber="1" containsInteger="1" minValue="5" maxValue="676"/>
    </cacheField>
    <cacheField name="GUINEOS VERDES " numFmtId="1">
      <sharedItems containsSemiMixedTypes="0" containsString="0" containsNumber="1" containsInteger="1" minValue="5" maxValue="676"/>
    </cacheField>
    <cacheField name="HARINA DE MAÍZ " numFmtId="1">
      <sharedItems containsSemiMixedTypes="0" containsString="0" containsNumber="1" containsInteger="1" minValue="1" maxValue="85"/>
    </cacheField>
    <cacheField name="HUEVO" numFmtId="1">
      <sharedItems containsSemiMixedTypes="0" containsString="0" containsNumber="1" containsInteger="1" minValue="5" maxValue="676"/>
    </cacheField>
    <cacheField name="MANTEQUILLA" numFmtId="1">
      <sharedItems containsSemiMixedTypes="0" containsString="0" containsNumber="1" containsInteger="1" minValue="1" maxValue="23"/>
    </cacheField>
    <cacheField name="PAN" numFmtId="1">
      <sharedItems containsSemiMixedTypes="0" containsString="0" containsNumber="1" containsInteger="1" minValue="5" maxValue="676"/>
    </cacheField>
    <cacheField name="PLÁTANO VERDE" numFmtId="1">
      <sharedItems containsSemiMixedTypes="0" containsString="0" containsNumber="1" containsInteger="1" minValue="5" maxValue="676"/>
    </cacheField>
    <cacheField name="QUESO CHEDDAR" numFmtId="1">
      <sharedItems containsSemiMixedTypes="0" containsString="0" containsNumber="1" containsInteger="1" minValue="1" maxValue="38"/>
    </cacheField>
    <cacheField name="SAL YODADA " numFmtId="1">
      <sharedItems containsSemiMixedTypes="0" containsString="0" containsNumber="1" containsInteger="1" minValue="1" maxValue="27"/>
    </cacheField>
    <cacheField name="TOMATE" numFmtId="1">
      <sharedItems containsSemiMixedTypes="0" containsString="0" containsNumber="1" containsInteger="1" minValue="1" maxValue="9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mar Arias Fernandez" refreshedDate="44503.42752824074" createdVersion="5" refreshedVersion="5" minRefreshableVersion="3" recordCount="445" xr:uid="{00000000-000A-0000-FFFF-FFFF07000000}">
  <cacheSource type="worksheet">
    <worksheetSource ref="A1:AG446" sheet="FRONTERIZO"/>
  </cacheSource>
  <cacheFields count="33">
    <cacheField name="CODIGO CENTRO" numFmtId="49">
      <sharedItems/>
    </cacheField>
    <cacheField name="CODIGO LOTE" numFmtId="0">
      <sharedItems/>
    </cacheField>
    <cacheField name="NOMBRE DEL CENTRO" numFmtId="0">
      <sharedItems/>
    </cacheField>
    <cacheField name="TOTAL RACIONES" numFmtId="0">
      <sharedItems containsSemiMixedTypes="0" containsString="0" containsNumber="1" containsInteger="1" minValue="5" maxValue="816"/>
    </cacheField>
    <cacheField name="OFERENTE" numFmtId="0">
      <sharedItems count="110">
        <s v=" ELSA NATIVIDAD FORTUNA BENITEZ"/>
        <s v="ALCIDES MONTILLA HERNANDEZ"/>
        <s v="ALEX ELPIDIO CARRASCO PERALTA"/>
        <s v="ALEXANDRA VICENTE DE LA ROSA"/>
        <s v="ALGANA SRL"/>
        <s v="ALISHA INVERSIONES Y MULTISERVICIOS SRL"/>
        <s v="ALTAGRACIA JULIA BELTRE MELO"/>
        <s v="AMARILIS FLORIAN SANCHEZ"/>
        <s v="ANGEL NATANAEL CUELLO YCIANO"/>
        <s v="ANTONY GERARDO CUELLO MONTILLA"/>
        <s v="ARQUIMEGA SRL"/>
        <s v="AUSBERT MULTISERVICE SRL"/>
        <s v="BGD BUFFET &amp; GRILL DOMINICANA SRL"/>
        <s v="BLADGIL SRL"/>
        <s v="BOHIO EVENTOS SRL"/>
        <s v="BRENNIS ANTONIO FELIZ MATOS"/>
        <s v="BRUCELI ROMERO CALDERON"/>
        <s v="CANA FLOR HERMANOS SRL"/>
        <s v="CENTRO COMERCIAL GLENNIS EIRL"/>
        <s v="CESAR EMMANUEL CASTILLO FELIZ"/>
        <s v="CINTHIA ARISLEIDA RAMIREZ PEÑA"/>
        <s v="COMEDOR EL PAN CON LA ENSEÑANZA SRL"/>
        <s v="COMEDOR KG SRL"/>
        <s v="COMERCIAL FELIZ MAZZITELLI SRL"/>
        <s v="COMERCIAL SIPAM SRL"/>
        <s v="COOPERATIVA AGROPECUARIA Y SERVICOS MULTIPLES EL GRANERO DEL SUR"/>
        <s v="CORROVA SRL"/>
        <s v="CRISTIAN SATURNINO LOPEZ ENCARNACION"/>
        <s v="CRUZ MIGUEL SENCION FIRPO"/>
        <s v="D MILAGROS RESTAURANT Y CAR WASH SRL"/>
        <s v="DAIFEL MEDINA FELIZ"/>
        <s v="DANFERDYS SRL"/>
        <s v="DEIBY ALEXANDER DIAZ CUSTODIO"/>
        <s v="DIGMA ABASTECIMIENTOS SRL"/>
        <s v="DIPLACONSPRO SRL"/>
        <s v="DISTRIBUIDORA HERMANOS RODRIGUEZ REYES EIRL"/>
        <s v="DORELTA DOMINICANA SRL"/>
        <s v="ELIEZER GERMAN GUERRERO"/>
        <s v="ELVIS GARCIA PIÑA"/>
        <s v="ENGELS ROMERO PEREZ"/>
        <s v="ERASMO WILKI SANTOS  VILLEGAS"/>
        <s v="ERIDANIA RAMIREZ CASTILLO"/>
        <s v="EXPORTFRONT SMD SRL"/>
        <s v="FELIZ SANCHEZ SUPLIDORA SRL"/>
        <s v="FRANCISCA MARTINEZ MONTERO DE QUEZADA"/>
        <s v="FRISERV SUPPLY SRL"/>
        <s v="FUXXION ART GOURMET SRL"/>
        <s v="GPO GASTRONOMIA MONTECRISTI SRL"/>
        <s v="GRUPO ALCOFER SRL"/>
        <s v="GRUPO RAMINEN SRL"/>
        <s v="GRUPO TAHIAS SRL"/>
        <s v="GRUPO VENUTI SRL"/>
        <s v="HANSSEL PIÑA GONZALEZ"/>
        <s v="HARYL SERVICIOS SRL"/>
        <s v="HECTOR MANUEL CABREJA CABREJA"/>
        <s v="HENRY ADMIN MARTINEZ MORILLO"/>
        <s v="IMPORTADORA MALONDA SRL"/>
        <s v="INDHIRA AYASIRA GOMEZ MONTERO"/>
        <s v="INVERSIONES EL IMPERIO CAPA SRL"/>
        <s v="INVERSIONES MONTE PALMA INMOPAL SRL"/>
        <s v="INVERSIONES PEÑA CUEVAS SRL"/>
        <s v="JEFFREY IMPORT SRL"/>
        <s v="JIMENEZ SALVADOR &amp; ASOCIADOS SRL"/>
        <s v="JOSE OSCAR GALAN GARCIA"/>
        <s v="JOSE RAFAEL GENAO CONCEPCION "/>
        <s v="JOSEFINA QUEZADA MARTINEZ"/>
        <s v="JUANA MERCEDES NOVAS ROSARIO"/>
        <s v="JULIA MARILENIS CUEVAS RAMIREZ"/>
        <s v="KELGOMSA SRL"/>
        <s v="LA GRAN MURALLA IMPORT SRL"/>
        <s v="LEONARDO ANTONIO MENDEZ CAAMAÑO"/>
        <s v="LEXSIL SRL"/>
        <s v="LINKX SRL"/>
        <s v="MARIA DEL CARMEN SEVERINO NIVAR"/>
        <s v="MERCANTIL VARRICA SRL"/>
        <s v="MULTIPROVISIONES DAANROCA EIRL"/>
        <s v="MYRNA ROSA DE LA ALTAGRACIA PELLETIER NOBLE DE RUIZ"/>
        <s v="NAJBI GROUP SRL"/>
        <s v="NERCIDO OSTONIEL FRIAS JIMENEZ"/>
        <s v="NICERGI BUSINESS SRL"/>
        <s v="OLIVA ESPERANZA FERRERAS"/>
        <s v="PADMASANA SRL"/>
        <s v="PAMAGTE OFFICE SUPPLIES SRL"/>
        <s v="PAPELERIA Y SUMINISTROS SVT SRL"/>
        <s v="R DE AZA &amp; ASOCIADOS SRL"/>
        <s v="RAFAEL MARIA GENAO CONCEPCION"/>
        <s v="RAMONA VICENTE VICTORIANO"/>
        <s v="RINELL EMERSON CONCEPCION COMAS CASTELLANOS"/>
        <s v="ROIDE DAVID CUEVAS JIMENEZ"/>
        <s v="SERVICIOS ALIMENTICIOS MUÑOZ SANTOS SRL"/>
        <s v="SILMESA COMERCIAL SRL"/>
        <s v="SOFEIRY ALTAGRACIA RODRIGUEZ CUEVAS"/>
        <s v="SOLEIDY ELICENIA MONTILLA"/>
        <s v="SOLIN GONZALEZ ACOSTA"/>
        <s v="SOLUCIONES SEGURA FELIZ SRL"/>
        <s v="SUJAILA COMERCIAL S C SRL"/>
        <s v="SUMINISTROS Y ALIMENTOS LIDARUFRAN SRL"/>
        <s v="SUPLICOSUR SUPLIDORA DE COMIDA DEL SUR SRL"/>
        <s v="SUPLIDORA LAH SRL"/>
        <s v="SUPLIDORES ARGOS SRL"/>
        <s v="SUPLIDORES B Y D SRL"/>
        <s v="SUPLIDORES RMS SRL"/>
        <s v="TRIPORTI SRL"/>
        <s v="VELIA AIMEE SANCHEZ SENCION"/>
        <s v="VICTOR ALFONSO SEPULVEDA MOREL"/>
        <s v="WALDY OMAR GOMEZ MATOS"/>
        <s v="WILLY MELL GERARDO PEREZ"/>
        <s v="YANNA ALCANTARA CAMARENA"/>
        <s v="YASILYS MONTILLA HERNANDEZ"/>
        <s v="YEUDYS OLGUIN CUEVAS JIMENEZ"/>
      </sharedItems>
    </cacheField>
    <cacheField name="RNC" numFmtId="0">
      <sharedItems containsSemiMixedTypes="0" containsString="0" containsNumber="1" containsInteger="1" minValue="101180005" maxValue="22500451764"/>
    </cacheField>
    <cacheField name="MODALIDAD SERVICIO" numFmtId="0">
      <sharedItems/>
    </cacheField>
    <cacheField name="MODALIDAD DE SERVICIO" numFmtId="0">
      <sharedItems/>
    </cacheField>
    <cacheField name="ACEITE VEGETAL" numFmtId="0">
      <sharedItems containsSemiMixedTypes="0" containsString="0" containsNumber="1" containsInteger="1" minValue="2" maxValue="324"/>
    </cacheField>
    <cacheField name="AJÍES CUBANELA" numFmtId="0">
      <sharedItems containsSemiMixedTypes="0" containsString="0" containsNumber="1" containsInteger="1" minValue="0" maxValue="90"/>
    </cacheField>
    <cacheField name="ARROZ " numFmtId="0">
      <sharedItems containsSemiMixedTypes="0" containsString="0" containsNumber="1" containsInteger="1" minValue="0" maxValue="864"/>
    </cacheField>
    <cacheField name="ATÚN ENLATADO (ACEITE VEGETAL)" numFmtId="0">
      <sharedItems containsSemiMixedTypes="0" containsString="0" containsNumber="1" containsInteger="1" minValue="0" maxValue="412"/>
    </cacheField>
    <cacheField name="AVENA" numFmtId="0">
      <sharedItems containsSemiMixedTypes="0" containsString="0" containsNumber="1" containsInteger="1" minValue="0" maxValue="249"/>
    </cacheField>
    <cacheField name="AZÚCAR CREMA " numFmtId="0">
      <sharedItems containsSemiMixedTypes="0" containsString="0" containsNumber="1" containsInteger="1" minValue="0" maxValue="30"/>
    </cacheField>
    <cacheField name="BACALAO (FILLETE)" numFmtId="0">
      <sharedItems containsSemiMixedTypes="0" containsString="0" containsNumber="1" containsInteger="1" minValue="0" maxValue="108"/>
    </cacheField>
    <cacheField name="BERENJENA GRANDE" numFmtId="0">
      <sharedItems containsSemiMixedTypes="0" containsString="0" containsNumber="1" containsInteger="1" minValue="0" maxValue="49"/>
    </cacheField>
    <cacheField name="CANELA" numFmtId="0">
      <sharedItems containsSemiMixedTypes="0" containsString="0" containsNumber="1" containsInteger="1" minValue="0" maxValue="15"/>
    </cacheField>
    <cacheField name="CODITO" numFmtId="0">
      <sharedItems containsSemiMixedTypes="0" containsString="0" containsNumber="1" containsInteger="1" minValue="0" maxValue="288"/>
    </cacheField>
    <cacheField name="CEBOLLA ROJA" numFmtId="0">
      <sharedItems containsSemiMixedTypes="0" containsString="0" containsNumber="1" containsInteger="1" minValue="0" maxValue="90"/>
    </cacheField>
    <cacheField name="GALLETA SALADA" numFmtId="0">
      <sharedItems containsSemiMixedTypes="0" containsString="0" containsNumber="1" containsInteger="1" minValue="0" maxValue="8160"/>
    </cacheField>
    <cacheField name="GUINEO MADURO" numFmtId="0">
      <sharedItems containsSemiMixedTypes="0" containsString="0" containsNumber="1" containsInteger="1" minValue="0" maxValue="1358"/>
    </cacheField>
    <cacheField name="GUINEOS VERDES " numFmtId="0">
      <sharedItems containsSemiMixedTypes="0" containsString="0" containsNumber="1" containsInteger="1" minValue="0" maxValue="2716"/>
    </cacheField>
    <cacheField name="GUANDÚLES VERDES (ENLATADO)" numFmtId="0">
      <sharedItems containsSemiMixedTypes="0" containsString="0" containsNumber="1" containsInteger="1" minValue="0" maxValue="360"/>
    </cacheField>
    <cacheField name="MAÍZ " numFmtId="0">
      <sharedItems containsSemiMixedTypes="0" containsString="0" containsNumber="1" containsInteger="1" minValue="0" maxValue="162"/>
    </cacheField>
    <cacheField name="HUEVO" numFmtId="0">
      <sharedItems containsSemiMixedTypes="0" containsString="0" containsNumber="1" containsInteger="1" minValue="0" maxValue="3264"/>
    </cacheField>
    <cacheField name="HABICHUELA ROJAS (ENLATADA)" numFmtId="0">
      <sharedItems containsSemiMixedTypes="0" containsString="0" containsNumber="1" containsInteger="1" minValue="0" maxValue="180"/>
    </cacheField>
    <cacheField name="MANTEQUILLA" numFmtId="0">
      <sharedItems containsSemiMixedTypes="0" containsString="0" containsNumber="1" containsInteger="1" minValue="0" maxValue="30"/>
    </cacheField>
    <cacheField name="PLÁTANO VERDE (GRANDE BARAHONERO) " numFmtId="0">
      <sharedItems containsSemiMixedTypes="0" containsString="0" containsNumber="1" containsInteger="1" minValue="0" maxValue="2716"/>
    </cacheField>
    <cacheField name="SARDINA" numFmtId="0">
      <sharedItems containsSemiMixedTypes="0" containsString="0" containsNumber="1" containsInteger="1" minValue="0" maxValue="180"/>
    </cacheField>
    <cacheField name="SAL YODADA" numFmtId="0">
      <sharedItems containsSemiMixedTypes="0" containsString="0" containsNumber="1" containsInteger="1" minValue="0" maxValue="80"/>
    </cacheField>
    <cacheField name="TOMATE" numFmtId="0">
      <sharedItems containsSemiMixedTypes="0" containsString="0" containsNumber="1" containsInteger="1" minValue="0" maxValue="210"/>
    </cacheField>
    <cacheField name="TAYOTA" numFmtId="0">
      <sharedItems containsSemiMixedTypes="0" containsString="0" containsNumber="1" containsInteger="1" minValue="0" maxValue="54"/>
    </cacheField>
    <cacheField name="ZANAHORIA " numFmtId="0">
      <sharedItems containsSemiMixedTypes="0" containsString="0" containsNumber="1" containsInteger="1" minValue="0" maxValue="5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91">
  <r>
    <s v="02054"/>
    <x v="0"/>
    <s v="LOS TOROS"/>
    <x v="0"/>
    <x v="0"/>
    <x v="0"/>
    <s v="RURAL "/>
    <n v="118"/>
    <s v="REAL"/>
    <n v="1"/>
    <n v="8"/>
    <n v="2"/>
    <n v="18"/>
    <n v="22"/>
    <n v="3"/>
    <n v="7"/>
    <n v="2"/>
    <n v="6"/>
    <n v="118"/>
    <n v="118"/>
    <n v="118"/>
    <n v="15"/>
    <n v="118"/>
    <n v="4"/>
    <n v="118"/>
    <n v="118"/>
    <n v="7"/>
    <n v="5"/>
    <n v="17"/>
  </r>
  <r>
    <s v="02055"/>
    <x v="0"/>
    <s v="SANGELES PAREDES-MAJAGUA"/>
    <x v="1"/>
    <x v="0"/>
    <x v="0"/>
    <s v="RURAL "/>
    <n v="35"/>
    <s v="REAL"/>
    <n v="1"/>
    <n v="3"/>
    <n v="1"/>
    <n v="6"/>
    <n v="7"/>
    <n v="1"/>
    <n v="2"/>
    <n v="1"/>
    <n v="2"/>
    <n v="35"/>
    <n v="35"/>
    <n v="35"/>
    <n v="5"/>
    <n v="35"/>
    <n v="2"/>
    <n v="35"/>
    <n v="35"/>
    <n v="2"/>
    <n v="2"/>
    <n v="6"/>
  </r>
  <r>
    <s v="02093"/>
    <x v="0"/>
    <s v="GUARAPO, EL"/>
    <x v="2"/>
    <x v="0"/>
    <x v="0"/>
    <s v="RURAL "/>
    <n v="77"/>
    <s v="REAL"/>
    <n v="1"/>
    <n v="6"/>
    <n v="1"/>
    <n v="12"/>
    <n v="15"/>
    <n v="2"/>
    <n v="5"/>
    <n v="1"/>
    <n v="4"/>
    <n v="77"/>
    <n v="77"/>
    <n v="77"/>
    <n v="10"/>
    <n v="77"/>
    <n v="3"/>
    <n v="77"/>
    <n v="77"/>
    <n v="5"/>
    <n v="4"/>
    <n v="12"/>
  </r>
  <r>
    <s v="02097"/>
    <x v="0"/>
    <s v="CASIMIRO GUZMAN"/>
    <x v="3"/>
    <x v="0"/>
    <x v="0"/>
    <s v="RURAL "/>
    <n v="57"/>
    <s v="REAL"/>
    <n v="1"/>
    <n v="4"/>
    <n v="1"/>
    <n v="9"/>
    <n v="11"/>
    <n v="2"/>
    <n v="4"/>
    <n v="1"/>
    <n v="3"/>
    <n v="57"/>
    <n v="57"/>
    <n v="57"/>
    <n v="8"/>
    <n v="57"/>
    <n v="2"/>
    <n v="57"/>
    <n v="57"/>
    <n v="4"/>
    <n v="3"/>
    <n v="9"/>
  </r>
  <r>
    <s v="02172"/>
    <x v="0"/>
    <s v="HIGUERO, EL"/>
    <x v="4"/>
    <x v="0"/>
    <x v="0"/>
    <s v="RURAL "/>
    <n v="38"/>
    <s v="REAL"/>
    <n v="1"/>
    <n v="3"/>
    <n v="1"/>
    <n v="6"/>
    <n v="7"/>
    <n v="1"/>
    <n v="3"/>
    <n v="1"/>
    <n v="2"/>
    <n v="38"/>
    <n v="38"/>
    <n v="38"/>
    <n v="5"/>
    <n v="38"/>
    <n v="2"/>
    <n v="38"/>
    <n v="38"/>
    <n v="3"/>
    <n v="2"/>
    <n v="6"/>
  </r>
  <r>
    <s v="02213"/>
    <x v="0"/>
    <s v="LIDIA PAREDES"/>
    <x v="5"/>
    <x v="0"/>
    <x v="0"/>
    <s v="RURAL "/>
    <n v="28"/>
    <s v="REAL"/>
    <n v="1"/>
    <n v="2"/>
    <n v="1"/>
    <n v="5"/>
    <n v="6"/>
    <n v="1"/>
    <n v="2"/>
    <n v="1"/>
    <n v="2"/>
    <n v="28"/>
    <n v="28"/>
    <n v="28"/>
    <n v="4"/>
    <n v="28"/>
    <n v="1"/>
    <n v="28"/>
    <n v="28"/>
    <n v="2"/>
    <n v="2"/>
    <n v="5"/>
  </r>
  <r>
    <s v="00516"/>
    <x v="1"/>
    <s v="ANA FRANCISCA CONCEPCION -TABARA ABAJO"/>
    <x v="6"/>
    <x v="1"/>
    <x v="1"/>
    <s v="RURAL "/>
    <n v="615"/>
    <s v="REAL"/>
    <n v="1"/>
    <n v="41"/>
    <n v="7"/>
    <n v="93"/>
    <n v="113"/>
    <n v="14"/>
    <n v="34"/>
    <n v="7"/>
    <n v="28"/>
    <n v="615"/>
    <n v="615"/>
    <n v="615"/>
    <n v="78"/>
    <n v="615"/>
    <n v="21"/>
    <n v="615"/>
    <n v="615"/>
    <n v="34"/>
    <n v="25"/>
    <n v="89"/>
  </r>
  <r>
    <s v="00517"/>
    <x v="2"/>
    <s v="LAS GUANABANAS"/>
    <x v="7"/>
    <x v="2"/>
    <x v="2"/>
    <s v="RURAL "/>
    <n v="287"/>
    <s v="REAL"/>
    <n v="1"/>
    <n v="19"/>
    <n v="4"/>
    <n v="44"/>
    <n v="53"/>
    <n v="7"/>
    <n v="16"/>
    <n v="4"/>
    <n v="13"/>
    <n v="287"/>
    <n v="287"/>
    <n v="287"/>
    <n v="37"/>
    <n v="287"/>
    <n v="10"/>
    <n v="287"/>
    <n v="287"/>
    <n v="16"/>
    <n v="12"/>
    <n v="42"/>
  </r>
  <r>
    <s v="01447"/>
    <x v="3"/>
    <s v="JUAN MARIA JIMENEZ CORREA-RINCON LOS BRETONES"/>
    <x v="8"/>
    <x v="3"/>
    <x v="3"/>
    <s v="RURAL "/>
    <n v="225"/>
    <s v="REAL"/>
    <n v="1"/>
    <n v="15"/>
    <n v="3"/>
    <n v="35"/>
    <n v="42"/>
    <n v="5"/>
    <n v="13"/>
    <n v="3"/>
    <n v="10"/>
    <n v="225"/>
    <n v="225"/>
    <n v="225"/>
    <n v="29"/>
    <n v="225"/>
    <n v="8"/>
    <n v="225"/>
    <n v="225"/>
    <n v="13"/>
    <n v="9"/>
    <n v="33"/>
  </r>
  <r>
    <s v="03948"/>
    <x v="4"/>
    <s v="DICAYAGUA ABAJO"/>
    <x v="9"/>
    <x v="4"/>
    <x v="4"/>
    <s v="RURAL "/>
    <n v="104"/>
    <s v="REAL"/>
    <n v="1"/>
    <n v="7"/>
    <n v="2"/>
    <n v="16"/>
    <n v="20"/>
    <n v="3"/>
    <n v="6"/>
    <n v="2"/>
    <n v="5"/>
    <n v="104"/>
    <n v="104"/>
    <n v="104"/>
    <n v="14"/>
    <n v="104"/>
    <n v="4"/>
    <n v="104"/>
    <n v="104"/>
    <n v="6"/>
    <n v="5"/>
    <n v="15"/>
  </r>
  <r>
    <s v="03959"/>
    <x v="4"/>
    <s v="BIENVENIDO TOLENTINO "/>
    <x v="10"/>
    <x v="4"/>
    <x v="4"/>
    <s v="RURAL "/>
    <n v="27"/>
    <s v="REAL"/>
    <n v="1"/>
    <n v="2"/>
    <n v="1"/>
    <n v="5"/>
    <n v="5"/>
    <n v="1"/>
    <n v="2"/>
    <n v="1"/>
    <n v="2"/>
    <n v="27"/>
    <n v="27"/>
    <n v="27"/>
    <n v="4"/>
    <n v="27"/>
    <n v="1"/>
    <n v="27"/>
    <n v="27"/>
    <n v="2"/>
    <n v="2"/>
    <n v="4"/>
  </r>
  <r>
    <s v="03956"/>
    <x v="4"/>
    <s v="NORBERTO ROSARIO "/>
    <x v="11"/>
    <x v="4"/>
    <x v="4"/>
    <s v="RURAL "/>
    <n v="31"/>
    <s v="REAL"/>
    <n v="1"/>
    <n v="3"/>
    <n v="1"/>
    <n v="5"/>
    <n v="6"/>
    <n v="1"/>
    <n v="2"/>
    <n v="1"/>
    <n v="2"/>
    <n v="31"/>
    <n v="31"/>
    <n v="31"/>
    <n v="4"/>
    <n v="31"/>
    <n v="2"/>
    <n v="31"/>
    <n v="31"/>
    <n v="2"/>
    <n v="2"/>
    <n v="5"/>
  </r>
  <r>
    <s v="04126"/>
    <x v="4"/>
    <s v="ENEMENCIO REYES"/>
    <x v="12"/>
    <x v="4"/>
    <x v="4"/>
    <s v="RURAL "/>
    <n v="41"/>
    <s v="REAL"/>
    <n v="1"/>
    <n v="3"/>
    <n v="1"/>
    <n v="7"/>
    <n v="8"/>
    <n v="1"/>
    <n v="3"/>
    <n v="1"/>
    <n v="2"/>
    <n v="41"/>
    <n v="41"/>
    <n v="41"/>
    <n v="6"/>
    <n v="41"/>
    <n v="2"/>
    <n v="41"/>
    <n v="41"/>
    <n v="3"/>
    <n v="2"/>
    <n v="6"/>
  </r>
  <r>
    <s v="02440"/>
    <x v="5"/>
    <s v="JUAN ANIBAL SANTANA PEREZ"/>
    <x v="13"/>
    <x v="5"/>
    <x v="5"/>
    <s v="RURAL "/>
    <n v="96"/>
    <s v="REAL"/>
    <n v="1"/>
    <n v="7"/>
    <n v="2"/>
    <n v="15"/>
    <n v="18"/>
    <n v="3"/>
    <n v="6"/>
    <n v="2"/>
    <n v="5"/>
    <n v="96"/>
    <n v="96"/>
    <n v="96"/>
    <n v="13"/>
    <n v="96"/>
    <n v="4"/>
    <n v="96"/>
    <n v="96"/>
    <n v="6"/>
    <n v="4"/>
    <n v="14"/>
  </r>
  <r>
    <s v="02433"/>
    <x v="5"/>
    <s v="ARROYO HONDO "/>
    <x v="14"/>
    <x v="5"/>
    <x v="5"/>
    <s v="RURAL "/>
    <n v="25"/>
    <s v="REAL"/>
    <n v="1"/>
    <n v="2"/>
    <n v="1"/>
    <n v="4"/>
    <n v="5"/>
    <n v="1"/>
    <n v="2"/>
    <n v="1"/>
    <n v="2"/>
    <n v="25"/>
    <n v="25"/>
    <n v="25"/>
    <n v="4"/>
    <n v="25"/>
    <n v="1"/>
    <n v="25"/>
    <n v="25"/>
    <n v="2"/>
    <n v="1"/>
    <n v="4"/>
  </r>
  <r>
    <s v="02426"/>
    <x v="5"/>
    <s v="PALO DE CAJA"/>
    <x v="15"/>
    <x v="5"/>
    <x v="5"/>
    <s v="RURAL "/>
    <n v="39"/>
    <s v="REAL"/>
    <n v="1"/>
    <n v="3"/>
    <n v="1"/>
    <n v="6"/>
    <n v="8"/>
    <n v="1"/>
    <n v="3"/>
    <n v="1"/>
    <n v="2"/>
    <n v="39"/>
    <n v="39"/>
    <n v="39"/>
    <n v="5"/>
    <n v="39"/>
    <n v="2"/>
    <n v="39"/>
    <n v="39"/>
    <n v="3"/>
    <n v="2"/>
    <n v="6"/>
  </r>
  <r>
    <s v="07492"/>
    <x v="5"/>
    <s v="DERRUMBADO"/>
    <x v="16"/>
    <x v="5"/>
    <x v="5"/>
    <s v="RURAL "/>
    <n v="29"/>
    <s v="REAL"/>
    <n v="1"/>
    <n v="2"/>
    <n v="1"/>
    <n v="5"/>
    <n v="6"/>
    <n v="1"/>
    <n v="2"/>
    <n v="1"/>
    <n v="2"/>
    <n v="29"/>
    <n v="29"/>
    <n v="29"/>
    <n v="4"/>
    <n v="29"/>
    <n v="1"/>
    <n v="29"/>
    <n v="29"/>
    <n v="2"/>
    <n v="2"/>
    <n v="5"/>
  </r>
  <r>
    <s v="02442"/>
    <x v="5"/>
    <s v="LOS ANONES"/>
    <x v="11"/>
    <x v="5"/>
    <x v="5"/>
    <s v="RURAL "/>
    <n v="31"/>
    <s v="REAL"/>
    <n v="1"/>
    <n v="3"/>
    <n v="1"/>
    <n v="5"/>
    <n v="6"/>
    <n v="1"/>
    <n v="2"/>
    <n v="1"/>
    <n v="2"/>
    <n v="31"/>
    <n v="31"/>
    <n v="31"/>
    <n v="4"/>
    <n v="31"/>
    <n v="2"/>
    <n v="31"/>
    <n v="31"/>
    <n v="2"/>
    <n v="2"/>
    <n v="5"/>
  </r>
  <r>
    <s v="02443"/>
    <x v="5"/>
    <s v="EESCUELA BASICA L MANACLAR"/>
    <x v="17"/>
    <x v="5"/>
    <x v="5"/>
    <s v="RURAL "/>
    <n v="8"/>
    <s v="REAL"/>
    <n v="1"/>
    <n v="1"/>
    <n v="1"/>
    <n v="2"/>
    <n v="2"/>
    <n v="1"/>
    <n v="1"/>
    <n v="1"/>
    <n v="1"/>
    <n v="8"/>
    <n v="8"/>
    <n v="8"/>
    <n v="2"/>
    <n v="8"/>
    <n v="1"/>
    <n v="8"/>
    <n v="8"/>
    <n v="1"/>
    <n v="1"/>
    <n v="2"/>
  </r>
  <r>
    <s v="02445"/>
    <x v="5"/>
    <s v="CAÑADA DEL BUEY"/>
    <x v="18"/>
    <x v="5"/>
    <x v="5"/>
    <s v="RURAL "/>
    <n v="11"/>
    <s v="REAL"/>
    <n v="1"/>
    <n v="1"/>
    <n v="1"/>
    <n v="2"/>
    <n v="3"/>
    <n v="1"/>
    <n v="1"/>
    <n v="1"/>
    <n v="1"/>
    <n v="11"/>
    <n v="11"/>
    <n v="11"/>
    <n v="2"/>
    <n v="11"/>
    <n v="1"/>
    <n v="11"/>
    <n v="11"/>
    <n v="1"/>
    <n v="1"/>
    <n v="2"/>
  </r>
  <r>
    <s v="02428"/>
    <x v="5"/>
    <s v="PRIMARIA SANTANA"/>
    <x v="19"/>
    <x v="5"/>
    <x v="5"/>
    <s v="RURAL "/>
    <n v="5"/>
    <s v="REAL"/>
    <n v="1"/>
    <n v="1"/>
    <n v="1"/>
    <n v="1"/>
    <n v="1"/>
    <n v="1"/>
    <n v="1"/>
    <n v="1"/>
    <n v="1"/>
    <n v="5"/>
    <n v="5"/>
    <n v="5"/>
    <n v="1"/>
    <n v="5"/>
    <n v="1"/>
    <n v="5"/>
    <n v="5"/>
    <n v="1"/>
    <n v="1"/>
    <n v="1"/>
  </r>
  <r>
    <s v="02441"/>
    <x v="5"/>
    <s v="PRIMARIA EL TORO"/>
    <x v="18"/>
    <x v="5"/>
    <x v="5"/>
    <s v="RURAL "/>
    <n v="11"/>
    <s v="REAL"/>
    <n v="1"/>
    <n v="1"/>
    <n v="1"/>
    <n v="2"/>
    <n v="3"/>
    <n v="1"/>
    <n v="1"/>
    <n v="1"/>
    <n v="1"/>
    <n v="11"/>
    <n v="11"/>
    <n v="11"/>
    <n v="2"/>
    <n v="11"/>
    <n v="1"/>
    <n v="11"/>
    <n v="11"/>
    <n v="1"/>
    <n v="1"/>
    <n v="2"/>
  </r>
  <r>
    <s v="02444"/>
    <x v="5"/>
    <s v="CAÑADA GRANDE"/>
    <x v="17"/>
    <x v="5"/>
    <x v="5"/>
    <s v="RURAL "/>
    <n v="8"/>
    <s v="REAL"/>
    <n v="1"/>
    <n v="1"/>
    <n v="1"/>
    <n v="2"/>
    <n v="2"/>
    <n v="1"/>
    <n v="1"/>
    <n v="1"/>
    <n v="1"/>
    <n v="8"/>
    <n v="8"/>
    <n v="8"/>
    <n v="2"/>
    <n v="8"/>
    <n v="1"/>
    <n v="8"/>
    <n v="8"/>
    <n v="1"/>
    <n v="1"/>
    <n v="2"/>
  </r>
  <r>
    <s v="02498"/>
    <x v="5"/>
    <s v="LAS ESPINAS"/>
    <x v="18"/>
    <x v="5"/>
    <x v="5"/>
    <s v="RURAL "/>
    <n v="11"/>
    <s v="REAL"/>
    <n v="1"/>
    <n v="1"/>
    <n v="1"/>
    <n v="2"/>
    <n v="3"/>
    <n v="1"/>
    <n v="1"/>
    <n v="1"/>
    <n v="1"/>
    <n v="11"/>
    <n v="11"/>
    <n v="11"/>
    <n v="2"/>
    <n v="11"/>
    <n v="1"/>
    <n v="11"/>
    <n v="11"/>
    <n v="1"/>
    <n v="1"/>
    <n v="2"/>
  </r>
  <r>
    <s v="00538"/>
    <x v="6"/>
    <s v="LA CUEVA (JOAQUIN SANCHEZ )"/>
    <x v="17"/>
    <x v="6"/>
    <x v="6"/>
    <s v="RURAL "/>
    <n v="8"/>
    <s v="REAL"/>
    <n v="1"/>
    <n v="1"/>
    <n v="1"/>
    <n v="2"/>
    <n v="2"/>
    <n v="1"/>
    <n v="1"/>
    <n v="1"/>
    <n v="1"/>
    <n v="8"/>
    <n v="8"/>
    <n v="8"/>
    <n v="2"/>
    <n v="8"/>
    <n v="1"/>
    <n v="8"/>
    <n v="8"/>
    <n v="1"/>
    <n v="1"/>
    <n v="2"/>
  </r>
  <r>
    <s v="00511"/>
    <x v="6"/>
    <s v="ISMAEL PIÑA"/>
    <x v="20"/>
    <x v="6"/>
    <x v="6"/>
    <s v="RURAL "/>
    <n v="15"/>
    <s v="REAL"/>
    <n v="1"/>
    <n v="1"/>
    <n v="1"/>
    <n v="3"/>
    <n v="3"/>
    <n v="1"/>
    <n v="1"/>
    <n v="1"/>
    <n v="1"/>
    <n v="15"/>
    <n v="15"/>
    <n v="15"/>
    <n v="2"/>
    <n v="15"/>
    <n v="1"/>
    <n v="15"/>
    <n v="15"/>
    <n v="1"/>
    <n v="1"/>
    <n v="3"/>
  </r>
  <r>
    <s v="00479"/>
    <x v="6"/>
    <s v="PASCUAL AYBAL (EL TETERO)"/>
    <x v="21"/>
    <x v="6"/>
    <x v="6"/>
    <s v="RURAL "/>
    <n v="127"/>
    <s v="REAL"/>
    <n v="1"/>
    <n v="9"/>
    <n v="2"/>
    <n v="20"/>
    <n v="24"/>
    <n v="3"/>
    <n v="7"/>
    <n v="2"/>
    <n v="6"/>
    <n v="127"/>
    <n v="127"/>
    <n v="127"/>
    <n v="16"/>
    <n v="127"/>
    <n v="5"/>
    <n v="127"/>
    <n v="127"/>
    <n v="7"/>
    <n v="5"/>
    <n v="19"/>
  </r>
  <r>
    <s v="00503"/>
    <x v="7"/>
    <s v="MAJAGUAL"/>
    <x v="22"/>
    <x v="7"/>
    <x v="7"/>
    <s v="RURAL "/>
    <n v="297"/>
    <s v="REAL"/>
    <n v="1"/>
    <n v="20"/>
    <n v="4"/>
    <n v="45"/>
    <n v="55"/>
    <n v="7"/>
    <n v="17"/>
    <n v="4"/>
    <n v="14"/>
    <n v="297"/>
    <n v="297"/>
    <n v="297"/>
    <n v="38"/>
    <n v="297"/>
    <n v="10"/>
    <n v="297"/>
    <n v="297"/>
    <n v="17"/>
    <n v="12"/>
    <n v="43"/>
  </r>
  <r>
    <s v="07520"/>
    <x v="8"/>
    <s v="LICEO LA CIENAGA"/>
    <x v="23"/>
    <x v="8"/>
    <x v="8"/>
    <s v="RURAL "/>
    <n v="136"/>
    <s v="REAL"/>
    <n v="1"/>
    <n v="9"/>
    <n v="2"/>
    <n v="21"/>
    <n v="25"/>
    <n v="3"/>
    <n v="8"/>
    <n v="2"/>
    <n v="6"/>
    <n v="136"/>
    <n v="136"/>
    <n v="136"/>
    <n v="18"/>
    <n v="136"/>
    <n v="5"/>
    <n v="136"/>
    <n v="136"/>
    <n v="8"/>
    <n v="6"/>
    <n v="20"/>
  </r>
  <r>
    <s v="02469"/>
    <x v="8"/>
    <s v="RINCON DEL PINO"/>
    <x v="20"/>
    <x v="8"/>
    <x v="8"/>
    <s v="RURAL "/>
    <n v="15"/>
    <s v="REAL"/>
    <n v="1"/>
    <n v="1"/>
    <n v="1"/>
    <n v="3"/>
    <n v="3"/>
    <n v="1"/>
    <n v="1"/>
    <n v="1"/>
    <n v="1"/>
    <n v="15"/>
    <n v="15"/>
    <n v="15"/>
    <n v="2"/>
    <n v="15"/>
    <n v="1"/>
    <n v="15"/>
    <n v="15"/>
    <n v="1"/>
    <n v="1"/>
    <n v="3"/>
  </r>
  <r>
    <s v="02499"/>
    <x v="8"/>
    <s v="VENGAN A VER"/>
    <x v="24"/>
    <x v="8"/>
    <x v="8"/>
    <s v="RURAL "/>
    <n v="17"/>
    <s v="REAL"/>
    <n v="1"/>
    <n v="2"/>
    <n v="1"/>
    <n v="3"/>
    <n v="4"/>
    <n v="1"/>
    <n v="1"/>
    <n v="1"/>
    <n v="1"/>
    <n v="17"/>
    <n v="17"/>
    <n v="17"/>
    <n v="3"/>
    <n v="17"/>
    <n v="1"/>
    <n v="17"/>
    <n v="17"/>
    <n v="1"/>
    <n v="1"/>
    <n v="3"/>
  </r>
  <r>
    <s v="02464"/>
    <x v="8"/>
    <s v="ARROYO BONITO"/>
    <x v="19"/>
    <x v="8"/>
    <x v="8"/>
    <s v="RURAL "/>
    <n v="5"/>
    <s v="REAL"/>
    <n v="1"/>
    <n v="1"/>
    <n v="1"/>
    <n v="1"/>
    <n v="1"/>
    <n v="1"/>
    <n v="1"/>
    <n v="1"/>
    <n v="1"/>
    <n v="5"/>
    <n v="5"/>
    <n v="5"/>
    <n v="1"/>
    <n v="5"/>
    <n v="1"/>
    <n v="5"/>
    <n v="5"/>
    <n v="1"/>
    <n v="1"/>
    <n v="1"/>
  </r>
  <r>
    <s v="07504"/>
    <x v="8"/>
    <s v="LAS CAYAS"/>
    <x v="25"/>
    <x v="8"/>
    <x v="8"/>
    <s v="RURAL "/>
    <n v="9"/>
    <s v="REAL"/>
    <n v="1"/>
    <n v="1"/>
    <n v="1"/>
    <n v="2"/>
    <n v="2"/>
    <n v="1"/>
    <n v="1"/>
    <n v="1"/>
    <n v="1"/>
    <n v="9"/>
    <n v="9"/>
    <n v="9"/>
    <n v="2"/>
    <n v="9"/>
    <n v="1"/>
    <n v="9"/>
    <n v="9"/>
    <n v="1"/>
    <n v="1"/>
    <n v="2"/>
  </r>
  <r>
    <s v="02448"/>
    <x v="8"/>
    <s v="JOSE JOAQUIN PEREZ (LAS CAOBAS)"/>
    <x v="20"/>
    <x v="8"/>
    <x v="8"/>
    <s v="RURAL "/>
    <n v="15"/>
    <s v="REAL"/>
    <n v="1"/>
    <n v="1"/>
    <n v="1"/>
    <n v="3"/>
    <n v="3"/>
    <n v="1"/>
    <n v="1"/>
    <n v="1"/>
    <n v="1"/>
    <n v="15"/>
    <n v="15"/>
    <n v="15"/>
    <n v="2"/>
    <n v="15"/>
    <n v="1"/>
    <n v="15"/>
    <n v="15"/>
    <n v="1"/>
    <n v="1"/>
    <n v="3"/>
  </r>
  <r>
    <s v="02438"/>
    <x v="8"/>
    <s v="TUMBACA"/>
    <x v="25"/>
    <x v="8"/>
    <x v="8"/>
    <s v="RURAL "/>
    <n v="9"/>
    <s v="REAL"/>
    <n v="1"/>
    <n v="1"/>
    <n v="1"/>
    <n v="2"/>
    <n v="2"/>
    <n v="1"/>
    <n v="1"/>
    <n v="1"/>
    <n v="1"/>
    <n v="9"/>
    <n v="9"/>
    <n v="9"/>
    <n v="2"/>
    <n v="9"/>
    <n v="1"/>
    <n v="9"/>
    <n v="9"/>
    <n v="1"/>
    <n v="1"/>
    <n v="2"/>
  </r>
  <r>
    <s v="02456"/>
    <x v="8"/>
    <s v="BASICA EL HIGUITO"/>
    <x v="26"/>
    <x v="8"/>
    <x v="8"/>
    <s v="RURAL "/>
    <n v="6"/>
    <s v="REAL"/>
    <n v="1"/>
    <n v="1"/>
    <n v="1"/>
    <n v="1"/>
    <n v="2"/>
    <n v="1"/>
    <n v="1"/>
    <n v="1"/>
    <n v="1"/>
    <n v="6"/>
    <n v="6"/>
    <n v="6"/>
    <n v="1"/>
    <n v="6"/>
    <n v="1"/>
    <n v="6"/>
    <n v="6"/>
    <n v="1"/>
    <n v="1"/>
    <n v="1"/>
  </r>
  <r>
    <s v="02458"/>
    <x v="8"/>
    <s v="LAS AVISPAS"/>
    <x v="27"/>
    <x v="8"/>
    <x v="8"/>
    <s v="RURAL "/>
    <n v="10"/>
    <s v="REAL"/>
    <n v="1"/>
    <n v="1"/>
    <n v="1"/>
    <n v="2"/>
    <n v="2"/>
    <n v="1"/>
    <n v="1"/>
    <n v="1"/>
    <n v="1"/>
    <n v="10"/>
    <n v="10"/>
    <n v="10"/>
    <n v="2"/>
    <n v="10"/>
    <n v="1"/>
    <n v="10"/>
    <n v="10"/>
    <n v="1"/>
    <n v="1"/>
    <n v="2"/>
  </r>
  <r>
    <s v="04596"/>
    <x v="9"/>
    <s v="YORYI  MOREL - LAS CHARCAS"/>
    <x v="28"/>
    <x v="9"/>
    <x v="9"/>
    <s v="RURAL "/>
    <n v="267"/>
    <s v="REAL"/>
    <n v="1"/>
    <n v="18"/>
    <n v="3"/>
    <n v="41"/>
    <n v="49"/>
    <n v="6"/>
    <n v="15"/>
    <n v="3"/>
    <n v="12"/>
    <n v="267"/>
    <n v="267"/>
    <n v="267"/>
    <n v="34"/>
    <n v="267"/>
    <n v="9"/>
    <n v="267"/>
    <n v="267"/>
    <n v="15"/>
    <n v="11"/>
    <n v="39"/>
  </r>
  <r>
    <s v="04836"/>
    <x v="10"/>
    <s v="DANIEL ANTONIO GAY PROF. -  LA OTRA BANDA"/>
    <x v="29"/>
    <x v="10"/>
    <x v="10"/>
    <s v="RURAL "/>
    <n v="172"/>
    <s v="REAL"/>
    <n v="1"/>
    <n v="12"/>
    <n v="2"/>
    <n v="27"/>
    <n v="32"/>
    <n v="4"/>
    <n v="10"/>
    <n v="2"/>
    <n v="8"/>
    <n v="172"/>
    <n v="172"/>
    <n v="172"/>
    <n v="22"/>
    <n v="172"/>
    <n v="6"/>
    <n v="172"/>
    <n v="172"/>
    <n v="10"/>
    <n v="7"/>
    <n v="25"/>
  </r>
  <r>
    <s v="04425"/>
    <x v="11"/>
    <s v="LUCIANO ROSARIO RODRIGUEZ - JOSECITO"/>
    <x v="30"/>
    <x v="11"/>
    <x v="11"/>
    <s v="RURAL "/>
    <n v="33"/>
    <s v="REAL"/>
    <n v="1"/>
    <n v="3"/>
    <n v="1"/>
    <n v="5"/>
    <n v="7"/>
    <n v="1"/>
    <n v="2"/>
    <n v="1"/>
    <n v="2"/>
    <n v="33"/>
    <n v="33"/>
    <n v="33"/>
    <n v="5"/>
    <n v="33"/>
    <n v="2"/>
    <n v="33"/>
    <n v="33"/>
    <n v="2"/>
    <n v="2"/>
    <n v="5"/>
  </r>
  <r>
    <s v="04466"/>
    <x v="11"/>
    <s v="JOSE ANTONIO JIMENEZ - CALLE  LA PIEDRA"/>
    <x v="31"/>
    <x v="11"/>
    <x v="11"/>
    <s v="RURAL "/>
    <n v="175"/>
    <s v="REAL"/>
    <n v="1"/>
    <n v="12"/>
    <n v="2"/>
    <n v="27"/>
    <n v="33"/>
    <n v="4"/>
    <n v="10"/>
    <n v="2"/>
    <n v="8"/>
    <n v="175"/>
    <n v="175"/>
    <n v="175"/>
    <n v="22"/>
    <n v="175"/>
    <n v="6"/>
    <n v="175"/>
    <n v="175"/>
    <n v="10"/>
    <n v="7"/>
    <n v="26"/>
  </r>
  <r>
    <s v="41052"/>
    <x v="12"/>
    <s v="JOSE FRANCISCO PEÑA GOMEZ, DR."/>
    <x v="32"/>
    <x v="12"/>
    <x v="12"/>
    <s v="RURAL "/>
    <n v="100"/>
    <s v="REAL"/>
    <n v="1"/>
    <n v="7"/>
    <n v="2"/>
    <n v="16"/>
    <n v="19"/>
    <n v="3"/>
    <n v="6"/>
    <n v="2"/>
    <n v="5"/>
    <n v="100"/>
    <n v="100"/>
    <n v="100"/>
    <n v="13"/>
    <n v="100"/>
    <n v="4"/>
    <n v="100"/>
    <n v="100"/>
    <n v="6"/>
    <n v="4"/>
    <n v="15"/>
  </r>
  <r>
    <s v="04649"/>
    <x v="12"/>
    <s v="MOCHA JAGUA"/>
    <x v="33"/>
    <x v="12"/>
    <x v="12"/>
    <s v="RURAL "/>
    <n v="151"/>
    <s v="REAL"/>
    <n v="1"/>
    <n v="10"/>
    <n v="2"/>
    <n v="23"/>
    <n v="28"/>
    <n v="4"/>
    <n v="9"/>
    <n v="2"/>
    <n v="7"/>
    <n v="151"/>
    <n v="151"/>
    <n v="151"/>
    <n v="19"/>
    <n v="151"/>
    <n v="5"/>
    <n v="151"/>
    <n v="151"/>
    <n v="9"/>
    <n v="6"/>
    <n v="22"/>
  </r>
  <r>
    <s v="04636"/>
    <x v="12"/>
    <s v="NARANJO"/>
    <x v="34"/>
    <x v="12"/>
    <x v="12"/>
    <s v="RURAL "/>
    <n v="147"/>
    <s v="REAL"/>
    <n v="1"/>
    <n v="10"/>
    <n v="2"/>
    <n v="23"/>
    <n v="27"/>
    <n v="4"/>
    <n v="9"/>
    <n v="2"/>
    <n v="7"/>
    <n v="147"/>
    <n v="147"/>
    <n v="147"/>
    <n v="19"/>
    <n v="147"/>
    <n v="5"/>
    <n v="147"/>
    <n v="147"/>
    <n v="9"/>
    <n v="6"/>
    <n v="22"/>
  </r>
  <r>
    <s v="04628"/>
    <x v="12"/>
    <s v="LAS SEJAS"/>
    <x v="35"/>
    <x v="12"/>
    <x v="12"/>
    <s v="RURAL "/>
    <n v="174"/>
    <s v="REAL"/>
    <n v="1"/>
    <n v="12"/>
    <n v="2"/>
    <n v="27"/>
    <n v="32"/>
    <n v="4"/>
    <n v="10"/>
    <n v="2"/>
    <n v="8"/>
    <n v="174"/>
    <n v="174"/>
    <n v="174"/>
    <n v="22"/>
    <n v="174"/>
    <n v="6"/>
    <n v="174"/>
    <n v="174"/>
    <n v="10"/>
    <n v="7"/>
    <n v="25"/>
  </r>
  <r>
    <s v="06386"/>
    <x v="13"/>
    <s v="GUAYACANAL/ JAVIER ANTONIO CASTILLO PEREZ"/>
    <x v="36"/>
    <x v="13"/>
    <x v="13"/>
    <s v="RURAL "/>
    <n v="364"/>
    <s v="REAL"/>
    <n v="1"/>
    <n v="25"/>
    <n v="5"/>
    <n v="56"/>
    <n v="67"/>
    <n v="9"/>
    <n v="21"/>
    <n v="5"/>
    <n v="17"/>
    <n v="364"/>
    <n v="364"/>
    <n v="364"/>
    <n v="46"/>
    <n v="364"/>
    <n v="13"/>
    <n v="364"/>
    <n v="364"/>
    <n v="21"/>
    <n v="15"/>
    <n v="53"/>
  </r>
  <r>
    <s v="10524"/>
    <x v="9"/>
    <s v="MANUEL RUEDA - LOS ARROYOS"/>
    <x v="37"/>
    <x v="14"/>
    <x v="14"/>
    <s v="RURAL "/>
    <n v="20"/>
    <s v="REAL"/>
    <n v="1"/>
    <n v="2"/>
    <n v="1"/>
    <n v="4"/>
    <n v="4"/>
    <n v="1"/>
    <n v="2"/>
    <n v="1"/>
    <n v="1"/>
    <n v="20"/>
    <n v="20"/>
    <n v="20"/>
    <n v="3"/>
    <n v="20"/>
    <n v="1"/>
    <n v="20"/>
    <n v="20"/>
    <n v="2"/>
    <n v="1"/>
    <n v="3"/>
  </r>
  <r>
    <s v="04601"/>
    <x v="9"/>
    <s v="CESAR NICOLAS PENSON - SAN ANTONIO"/>
    <x v="14"/>
    <x v="14"/>
    <x v="14"/>
    <s v="RURAL "/>
    <n v="25"/>
    <s v="REAL"/>
    <n v="1"/>
    <n v="2"/>
    <n v="1"/>
    <n v="4"/>
    <n v="5"/>
    <n v="1"/>
    <n v="2"/>
    <n v="1"/>
    <n v="2"/>
    <n v="25"/>
    <n v="25"/>
    <n v="25"/>
    <n v="4"/>
    <n v="25"/>
    <n v="1"/>
    <n v="25"/>
    <n v="25"/>
    <n v="2"/>
    <n v="1"/>
    <n v="4"/>
  </r>
  <r>
    <s v="04597"/>
    <x v="9"/>
    <s v="EDUARDO  BRITO "/>
    <x v="17"/>
    <x v="14"/>
    <x v="14"/>
    <s v="RURAL "/>
    <n v="8"/>
    <s v="REAL"/>
    <n v="1"/>
    <n v="1"/>
    <n v="1"/>
    <n v="2"/>
    <n v="2"/>
    <n v="1"/>
    <n v="1"/>
    <n v="1"/>
    <n v="1"/>
    <n v="8"/>
    <n v="8"/>
    <n v="8"/>
    <n v="2"/>
    <n v="8"/>
    <n v="1"/>
    <n v="8"/>
    <n v="8"/>
    <n v="1"/>
    <n v="1"/>
    <n v="2"/>
  </r>
  <r>
    <s v="04595"/>
    <x v="9"/>
    <s v="NUESTRA SEÑORA DE LA CANDELA - JUAN SANCHEZ"/>
    <x v="38"/>
    <x v="14"/>
    <x v="14"/>
    <s v="RURAL "/>
    <n v="154"/>
    <s v="REAL"/>
    <n v="1"/>
    <n v="11"/>
    <n v="2"/>
    <n v="24"/>
    <n v="29"/>
    <n v="4"/>
    <n v="9"/>
    <n v="2"/>
    <n v="7"/>
    <n v="154"/>
    <n v="154"/>
    <n v="154"/>
    <n v="20"/>
    <n v="154"/>
    <n v="6"/>
    <n v="154"/>
    <n v="154"/>
    <n v="9"/>
    <n v="7"/>
    <n v="23"/>
  </r>
  <r>
    <s v="03653"/>
    <x v="14"/>
    <s v="SOR MARILENE COLE"/>
    <x v="39"/>
    <x v="15"/>
    <x v="15"/>
    <s v="RURAL "/>
    <n v="88"/>
    <s v="REAL"/>
    <n v="1"/>
    <n v="6"/>
    <n v="1"/>
    <n v="14"/>
    <n v="17"/>
    <n v="2"/>
    <n v="5"/>
    <n v="1"/>
    <n v="4"/>
    <n v="88"/>
    <n v="88"/>
    <n v="88"/>
    <n v="12"/>
    <n v="88"/>
    <n v="3"/>
    <n v="88"/>
    <n v="88"/>
    <n v="5"/>
    <n v="4"/>
    <n v="13"/>
  </r>
  <r>
    <s v="03626"/>
    <x v="14"/>
    <s v="BATEY MARGARITA"/>
    <x v="40"/>
    <x v="15"/>
    <x v="15"/>
    <s v="RURAL "/>
    <n v="84"/>
    <s v="REAL"/>
    <n v="1"/>
    <n v="6"/>
    <n v="1"/>
    <n v="13"/>
    <n v="16"/>
    <n v="2"/>
    <n v="5"/>
    <n v="1"/>
    <n v="4"/>
    <n v="84"/>
    <n v="84"/>
    <n v="84"/>
    <n v="11"/>
    <n v="84"/>
    <n v="3"/>
    <n v="84"/>
    <n v="84"/>
    <n v="5"/>
    <n v="4"/>
    <n v="13"/>
  </r>
  <r>
    <s v="04475"/>
    <x v="11"/>
    <s v="MATIAS RAMON MELLA - CHARCO PRIETO"/>
    <x v="41"/>
    <x v="15"/>
    <x v="15"/>
    <s v="RURAL "/>
    <n v="130"/>
    <s v="REAL"/>
    <n v="1"/>
    <n v="9"/>
    <n v="2"/>
    <n v="20"/>
    <n v="24"/>
    <n v="3"/>
    <n v="8"/>
    <n v="2"/>
    <n v="6"/>
    <n v="130"/>
    <n v="130"/>
    <n v="130"/>
    <n v="17"/>
    <n v="130"/>
    <n v="5"/>
    <n v="130"/>
    <n v="130"/>
    <n v="8"/>
    <n v="6"/>
    <n v="19"/>
  </r>
  <r>
    <s v="04400"/>
    <x v="11"/>
    <s v="JUSTINIANO RODRIGUEZ RODRIGUEZ - CRUCE LA CEIBA"/>
    <x v="42"/>
    <x v="15"/>
    <x v="15"/>
    <s v="RURAL "/>
    <n v="126"/>
    <s v="REAL"/>
    <n v="1"/>
    <n v="9"/>
    <n v="2"/>
    <n v="20"/>
    <n v="24"/>
    <n v="3"/>
    <n v="7"/>
    <n v="2"/>
    <n v="6"/>
    <n v="126"/>
    <n v="126"/>
    <n v="126"/>
    <n v="16"/>
    <n v="126"/>
    <n v="5"/>
    <n v="126"/>
    <n v="126"/>
    <n v="7"/>
    <n v="5"/>
    <n v="19"/>
  </r>
  <r>
    <s v="02864"/>
    <x v="15"/>
    <s v="CEIBA, LA"/>
    <x v="23"/>
    <x v="16"/>
    <x v="16"/>
    <s v="RURAL "/>
    <n v="136"/>
    <s v="REAL"/>
    <n v="1"/>
    <n v="9"/>
    <n v="2"/>
    <n v="21"/>
    <n v="25"/>
    <n v="3"/>
    <n v="8"/>
    <n v="2"/>
    <n v="6"/>
    <n v="136"/>
    <n v="136"/>
    <n v="136"/>
    <n v="18"/>
    <n v="136"/>
    <n v="5"/>
    <n v="136"/>
    <n v="136"/>
    <n v="8"/>
    <n v="6"/>
    <n v="20"/>
  </r>
  <r>
    <s v="02879"/>
    <x v="15"/>
    <s v="CUARENTA, LA"/>
    <x v="32"/>
    <x v="16"/>
    <x v="16"/>
    <s v="RURAL "/>
    <n v="100"/>
    <s v="REAL"/>
    <n v="1"/>
    <n v="7"/>
    <n v="2"/>
    <n v="16"/>
    <n v="19"/>
    <n v="3"/>
    <n v="6"/>
    <n v="2"/>
    <n v="5"/>
    <n v="100"/>
    <n v="100"/>
    <n v="100"/>
    <n v="13"/>
    <n v="100"/>
    <n v="4"/>
    <n v="100"/>
    <n v="100"/>
    <n v="6"/>
    <n v="4"/>
    <n v="15"/>
  </r>
  <r>
    <s v="03628"/>
    <x v="14"/>
    <s v="BATEY DON JUAN"/>
    <x v="43"/>
    <x v="17"/>
    <x v="17"/>
    <s v="RURAL "/>
    <n v="354"/>
    <s v="REAL"/>
    <n v="1"/>
    <n v="24"/>
    <n v="4"/>
    <n v="54"/>
    <n v="65"/>
    <n v="8"/>
    <n v="20"/>
    <n v="4"/>
    <n v="16"/>
    <n v="354"/>
    <n v="354"/>
    <n v="354"/>
    <n v="45"/>
    <n v="354"/>
    <n v="12"/>
    <n v="354"/>
    <n v="354"/>
    <n v="20"/>
    <n v="14"/>
    <n v="51"/>
  </r>
  <r>
    <s v="02798"/>
    <x v="16"/>
    <s v="ANIANA PICHARDO - EL PODRIDO"/>
    <x v="44"/>
    <x v="18"/>
    <x v="18"/>
    <s v="RURAL "/>
    <n v="32"/>
    <s v="REAL"/>
    <n v="1"/>
    <n v="3"/>
    <n v="1"/>
    <n v="5"/>
    <n v="6"/>
    <n v="1"/>
    <n v="2"/>
    <n v="1"/>
    <n v="2"/>
    <n v="32"/>
    <n v="32"/>
    <n v="32"/>
    <n v="5"/>
    <n v="32"/>
    <n v="2"/>
    <n v="32"/>
    <n v="32"/>
    <n v="2"/>
    <n v="2"/>
    <n v="5"/>
  </r>
  <r>
    <s v="02806"/>
    <x v="16"/>
    <s v="ERCILIA MARIA RODRIGUEZ - JAYABO AL MEDIO"/>
    <x v="45"/>
    <x v="18"/>
    <x v="18"/>
    <s v="RURAL "/>
    <n v="52"/>
    <s v="REAL"/>
    <n v="1"/>
    <n v="4"/>
    <n v="1"/>
    <n v="8"/>
    <n v="10"/>
    <n v="2"/>
    <n v="3"/>
    <n v="1"/>
    <n v="3"/>
    <n v="52"/>
    <n v="52"/>
    <n v="52"/>
    <n v="7"/>
    <n v="52"/>
    <n v="2"/>
    <n v="52"/>
    <n v="52"/>
    <n v="3"/>
    <n v="3"/>
    <n v="8"/>
  </r>
  <r>
    <s v="02802"/>
    <x v="16"/>
    <s v="MUERTO, EL"/>
    <x v="46"/>
    <x v="18"/>
    <x v="18"/>
    <s v="RURAL "/>
    <n v="54"/>
    <s v="REAL"/>
    <n v="1"/>
    <n v="4"/>
    <n v="1"/>
    <n v="9"/>
    <n v="10"/>
    <n v="2"/>
    <n v="3"/>
    <n v="1"/>
    <n v="3"/>
    <n v="54"/>
    <n v="54"/>
    <n v="54"/>
    <n v="7"/>
    <n v="54"/>
    <n v="2"/>
    <n v="54"/>
    <n v="54"/>
    <n v="3"/>
    <n v="3"/>
    <n v="8"/>
  </r>
  <r>
    <s v="02820"/>
    <x v="16"/>
    <s v="PALMAR ABAJO"/>
    <x v="47"/>
    <x v="18"/>
    <x v="18"/>
    <s v="RURAL "/>
    <n v="44"/>
    <s v="REAL"/>
    <n v="1"/>
    <n v="3"/>
    <n v="1"/>
    <n v="7"/>
    <n v="9"/>
    <n v="1"/>
    <n v="3"/>
    <n v="1"/>
    <n v="2"/>
    <n v="44"/>
    <n v="44"/>
    <n v="44"/>
    <n v="6"/>
    <n v="44"/>
    <n v="2"/>
    <n v="44"/>
    <n v="44"/>
    <n v="3"/>
    <n v="2"/>
    <n v="7"/>
  </r>
  <r>
    <s v="02810"/>
    <x v="16"/>
    <s v="PISTOLAR, EL"/>
    <x v="18"/>
    <x v="18"/>
    <x v="18"/>
    <s v="RURAL "/>
    <n v="11"/>
    <s v="REAL"/>
    <n v="1"/>
    <n v="1"/>
    <n v="1"/>
    <n v="2"/>
    <n v="3"/>
    <n v="1"/>
    <n v="1"/>
    <n v="1"/>
    <n v="1"/>
    <n v="11"/>
    <n v="11"/>
    <n v="11"/>
    <n v="2"/>
    <n v="11"/>
    <n v="1"/>
    <n v="11"/>
    <n v="11"/>
    <n v="1"/>
    <n v="1"/>
    <n v="2"/>
  </r>
  <r>
    <s v="00442"/>
    <x v="1"/>
    <s v="LA VEREDA"/>
    <x v="48"/>
    <x v="19"/>
    <x v="19"/>
    <s v="RURAL "/>
    <n v="80"/>
    <s v="REAL"/>
    <n v="1"/>
    <n v="6"/>
    <n v="1"/>
    <n v="13"/>
    <n v="15"/>
    <n v="2"/>
    <n v="5"/>
    <n v="1"/>
    <n v="4"/>
    <n v="80"/>
    <n v="80"/>
    <n v="80"/>
    <n v="11"/>
    <n v="80"/>
    <n v="3"/>
    <n v="80"/>
    <n v="80"/>
    <n v="5"/>
    <n v="4"/>
    <n v="12"/>
  </r>
  <r>
    <s v="38917"/>
    <x v="17"/>
    <s v="MADRE TERESA TODA"/>
    <x v="32"/>
    <x v="19"/>
    <x v="19"/>
    <s v="RURAL "/>
    <n v="100"/>
    <s v="REAL"/>
    <n v="1"/>
    <n v="7"/>
    <n v="2"/>
    <n v="16"/>
    <n v="19"/>
    <n v="3"/>
    <n v="6"/>
    <n v="2"/>
    <n v="5"/>
    <n v="100"/>
    <n v="100"/>
    <n v="100"/>
    <n v="13"/>
    <n v="100"/>
    <n v="4"/>
    <n v="100"/>
    <n v="100"/>
    <n v="6"/>
    <n v="4"/>
    <n v="15"/>
  </r>
  <r>
    <s v="01426"/>
    <x v="18"/>
    <s v="MARIA PAULINA ABREU PROF. - LA PALMITA"/>
    <x v="49"/>
    <x v="20"/>
    <x v="20"/>
    <s v="RURAL "/>
    <n v="191"/>
    <s v="REAL"/>
    <n v="1"/>
    <n v="13"/>
    <n v="3"/>
    <n v="29"/>
    <n v="36"/>
    <n v="5"/>
    <n v="11"/>
    <n v="3"/>
    <n v="9"/>
    <n v="191"/>
    <n v="191"/>
    <n v="191"/>
    <n v="25"/>
    <n v="191"/>
    <n v="7"/>
    <n v="191"/>
    <n v="191"/>
    <n v="11"/>
    <n v="8"/>
    <n v="28"/>
  </r>
  <r>
    <s v="01428"/>
    <x v="18"/>
    <s v="JOSE GREGORIO DE LEON"/>
    <x v="12"/>
    <x v="20"/>
    <x v="20"/>
    <s v="RURAL "/>
    <n v="41"/>
    <s v="REAL"/>
    <n v="1"/>
    <n v="3"/>
    <n v="1"/>
    <n v="7"/>
    <n v="8"/>
    <n v="1"/>
    <n v="3"/>
    <n v="1"/>
    <n v="2"/>
    <n v="41"/>
    <n v="41"/>
    <n v="41"/>
    <n v="6"/>
    <n v="41"/>
    <n v="2"/>
    <n v="41"/>
    <n v="41"/>
    <n v="3"/>
    <n v="2"/>
    <n v="6"/>
  </r>
  <r>
    <s v="02835"/>
    <x v="19"/>
    <s v="RAFAEL MERCEDES"/>
    <x v="50"/>
    <x v="21"/>
    <x v="21"/>
    <s v="RURAL "/>
    <n v="215"/>
    <s v="REAL"/>
    <n v="1"/>
    <n v="15"/>
    <n v="3"/>
    <n v="33"/>
    <n v="40"/>
    <n v="5"/>
    <n v="12"/>
    <n v="3"/>
    <n v="10"/>
    <n v="215"/>
    <n v="215"/>
    <n v="215"/>
    <n v="28"/>
    <n v="215"/>
    <n v="8"/>
    <n v="215"/>
    <n v="215"/>
    <n v="12"/>
    <n v="9"/>
    <n v="31"/>
  </r>
  <r>
    <s v="04436"/>
    <x v="20"/>
    <s v="MIREYA RAFAELINA COLUMNA, PROF. - BEJUCAL"/>
    <x v="51"/>
    <x v="22"/>
    <x v="22"/>
    <s v="RURAL "/>
    <n v="271"/>
    <s v="REAL"/>
    <n v="1"/>
    <n v="18"/>
    <n v="3"/>
    <n v="41"/>
    <n v="50"/>
    <n v="6"/>
    <n v="15"/>
    <n v="3"/>
    <n v="12"/>
    <n v="271"/>
    <n v="271"/>
    <n v="271"/>
    <n v="35"/>
    <n v="271"/>
    <n v="9"/>
    <n v="271"/>
    <n v="271"/>
    <n v="15"/>
    <n v="11"/>
    <n v="39"/>
  </r>
  <r>
    <s v="03085"/>
    <x v="21"/>
    <s v="PROF. MATILDES CUEVAS"/>
    <x v="50"/>
    <x v="23"/>
    <x v="23"/>
    <s v="RURAL "/>
    <n v="215"/>
    <s v="REAL"/>
    <n v="1"/>
    <n v="15"/>
    <n v="3"/>
    <n v="33"/>
    <n v="40"/>
    <n v="5"/>
    <n v="12"/>
    <n v="3"/>
    <n v="10"/>
    <n v="215"/>
    <n v="215"/>
    <n v="215"/>
    <n v="28"/>
    <n v="215"/>
    <n v="8"/>
    <n v="215"/>
    <n v="215"/>
    <n v="12"/>
    <n v="9"/>
    <n v="31"/>
  </r>
  <r>
    <s v="01285"/>
    <x v="22"/>
    <s v="PLUMITA"/>
    <x v="52"/>
    <x v="24"/>
    <x v="24"/>
    <s v="RURAL "/>
    <n v="198"/>
    <s v="REAL"/>
    <n v="1"/>
    <n v="14"/>
    <n v="3"/>
    <n v="30"/>
    <n v="37"/>
    <n v="5"/>
    <n v="11"/>
    <n v="3"/>
    <n v="9"/>
    <n v="198"/>
    <n v="198"/>
    <n v="198"/>
    <n v="25"/>
    <n v="198"/>
    <n v="7"/>
    <n v="198"/>
    <n v="198"/>
    <n v="11"/>
    <n v="8"/>
    <n v="29"/>
  </r>
  <r>
    <s v="01351"/>
    <x v="22"/>
    <s v="BATEY EL SALADO"/>
    <x v="53"/>
    <x v="24"/>
    <x v="24"/>
    <s v="RURAL "/>
    <n v="51"/>
    <s v="REAL"/>
    <n v="1"/>
    <n v="4"/>
    <n v="1"/>
    <n v="8"/>
    <n v="10"/>
    <n v="2"/>
    <n v="3"/>
    <n v="1"/>
    <n v="3"/>
    <n v="51"/>
    <n v="51"/>
    <n v="51"/>
    <n v="7"/>
    <n v="51"/>
    <n v="2"/>
    <n v="51"/>
    <n v="51"/>
    <n v="3"/>
    <n v="2"/>
    <n v="8"/>
  </r>
  <r>
    <s v="01291"/>
    <x v="22"/>
    <s v="HIGUEYANA"/>
    <x v="54"/>
    <x v="24"/>
    <x v="24"/>
    <s v="RURAL "/>
    <n v="43"/>
    <s v="REAL"/>
    <n v="1"/>
    <n v="3"/>
    <n v="1"/>
    <n v="7"/>
    <n v="8"/>
    <n v="1"/>
    <n v="3"/>
    <n v="1"/>
    <n v="2"/>
    <n v="43"/>
    <n v="43"/>
    <n v="43"/>
    <n v="6"/>
    <n v="43"/>
    <n v="2"/>
    <n v="43"/>
    <n v="43"/>
    <n v="3"/>
    <n v="2"/>
    <n v="7"/>
  </r>
  <r>
    <s v="01353"/>
    <x v="22"/>
    <s v="MARMOLEJOS"/>
    <x v="55"/>
    <x v="24"/>
    <x v="24"/>
    <s v="RURAL "/>
    <n v="23"/>
    <s v="REAL"/>
    <n v="1"/>
    <n v="2"/>
    <n v="1"/>
    <n v="4"/>
    <n v="5"/>
    <n v="1"/>
    <n v="2"/>
    <n v="1"/>
    <n v="2"/>
    <n v="23"/>
    <n v="23"/>
    <n v="23"/>
    <n v="3"/>
    <n v="23"/>
    <n v="1"/>
    <n v="23"/>
    <n v="23"/>
    <n v="2"/>
    <n v="1"/>
    <n v="4"/>
  </r>
  <r>
    <s v="01293"/>
    <x v="22"/>
    <s v="BATEY EL 28"/>
    <x v="56"/>
    <x v="25"/>
    <x v="25"/>
    <s v="RURAL "/>
    <n v="64"/>
    <s v="REAL"/>
    <n v="1"/>
    <n v="5"/>
    <n v="1"/>
    <n v="10"/>
    <n v="12"/>
    <n v="2"/>
    <n v="4"/>
    <n v="1"/>
    <n v="3"/>
    <n v="64"/>
    <n v="64"/>
    <n v="64"/>
    <n v="9"/>
    <n v="64"/>
    <n v="3"/>
    <n v="64"/>
    <n v="64"/>
    <n v="4"/>
    <n v="3"/>
    <n v="10"/>
  </r>
  <r>
    <s v="01396"/>
    <x v="22"/>
    <s v="BATEY 106"/>
    <x v="57"/>
    <x v="25"/>
    <x v="25"/>
    <s v="RURAL "/>
    <n v="60"/>
    <s v="REAL"/>
    <n v="1"/>
    <n v="4"/>
    <n v="1"/>
    <n v="10"/>
    <n v="11"/>
    <n v="2"/>
    <n v="4"/>
    <n v="1"/>
    <n v="3"/>
    <n v="60"/>
    <n v="60"/>
    <n v="60"/>
    <n v="8"/>
    <n v="60"/>
    <n v="2"/>
    <n v="60"/>
    <n v="60"/>
    <n v="4"/>
    <n v="3"/>
    <n v="9"/>
  </r>
  <r>
    <s v="01292"/>
    <x v="22"/>
    <s v="ANDRES  LA HOZ"/>
    <x v="1"/>
    <x v="25"/>
    <x v="25"/>
    <s v="RURAL "/>
    <n v="35"/>
    <s v="REAL"/>
    <n v="1"/>
    <n v="3"/>
    <n v="1"/>
    <n v="6"/>
    <n v="7"/>
    <n v="1"/>
    <n v="2"/>
    <n v="1"/>
    <n v="2"/>
    <n v="35"/>
    <n v="35"/>
    <n v="35"/>
    <n v="5"/>
    <n v="35"/>
    <n v="2"/>
    <n v="35"/>
    <n v="35"/>
    <n v="2"/>
    <n v="2"/>
    <n v="6"/>
  </r>
  <r>
    <s v="01770"/>
    <x v="22"/>
    <s v="GUAYACANES"/>
    <x v="58"/>
    <x v="25"/>
    <x v="25"/>
    <s v="RURAL "/>
    <n v="21"/>
    <s v="REAL"/>
    <n v="1"/>
    <n v="2"/>
    <n v="1"/>
    <n v="4"/>
    <n v="4"/>
    <n v="1"/>
    <n v="2"/>
    <n v="1"/>
    <n v="1"/>
    <n v="21"/>
    <n v="21"/>
    <n v="21"/>
    <n v="3"/>
    <n v="21"/>
    <n v="1"/>
    <n v="21"/>
    <n v="21"/>
    <n v="2"/>
    <n v="1"/>
    <n v="4"/>
  </r>
  <r>
    <s v="01287"/>
    <x v="22"/>
    <s v="BATEY HIGO"/>
    <x v="59"/>
    <x v="25"/>
    <x v="25"/>
    <s v="RURAL "/>
    <n v="18"/>
    <s v="REAL"/>
    <n v="1"/>
    <n v="2"/>
    <n v="1"/>
    <n v="3"/>
    <n v="4"/>
    <n v="1"/>
    <n v="1"/>
    <n v="1"/>
    <n v="1"/>
    <n v="18"/>
    <n v="18"/>
    <n v="18"/>
    <n v="3"/>
    <n v="18"/>
    <n v="1"/>
    <n v="18"/>
    <n v="18"/>
    <n v="1"/>
    <n v="1"/>
    <n v="3"/>
  </r>
  <r>
    <s v="01288"/>
    <x v="22"/>
    <s v="GUAZABAL"/>
    <x v="58"/>
    <x v="25"/>
    <x v="25"/>
    <s v="RURAL "/>
    <n v="21"/>
    <s v="REAL"/>
    <n v="1"/>
    <n v="2"/>
    <n v="1"/>
    <n v="4"/>
    <n v="4"/>
    <n v="1"/>
    <n v="2"/>
    <n v="1"/>
    <n v="1"/>
    <n v="21"/>
    <n v="21"/>
    <n v="21"/>
    <n v="3"/>
    <n v="21"/>
    <n v="1"/>
    <n v="21"/>
    <n v="21"/>
    <n v="2"/>
    <n v="1"/>
    <n v="4"/>
  </r>
  <r>
    <s v="01356"/>
    <x v="22"/>
    <s v="BATEY BRADOR 104"/>
    <x v="60"/>
    <x v="25"/>
    <x v="25"/>
    <s v="RURAL "/>
    <n v="14"/>
    <s v="REAL"/>
    <n v="1"/>
    <n v="1"/>
    <n v="1"/>
    <n v="3"/>
    <n v="3"/>
    <n v="1"/>
    <n v="1"/>
    <n v="1"/>
    <n v="1"/>
    <n v="14"/>
    <n v="14"/>
    <n v="14"/>
    <n v="2"/>
    <n v="14"/>
    <n v="1"/>
    <n v="14"/>
    <n v="14"/>
    <n v="1"/>
    <n v="1"/>
    <n v="3"/>
  </r>
  <r>
    <s v="01398"/>
    <x v="22"/>
    <s v="BATEY ALTAGRACIA"/>
    <x v="61"/>
    <x v="25"/>
    <x v="25"/>
    <s v="RURAL "/>
    <n v="16"/>
    <s v="REAL"/>
    <n v="1"/>
    <n v="2"/>
    <n v="1"/>
    <n v="3"/>
    <n v="3"/>
    <n v="1"/>
    <n v="1"/>
    <n v="1"/>
    <n v="1"/>
    <n v="16"/>
    <n v="16"/>
    <n v="16"/>
    <n v="3"/>
    <n v="16"/>
    <n v="1"/>
    <n v="16"/>
    <n v="16"/>
    <n v="1"/>
    <n v="1"/>
    <n v="3"/>
  </r>
  <r>
    <s v="09174"/>
    <x v="9"/>
    <s v="FRANKLYN EVANGELISTA SANTANA PASCUAL - RINCON CLARO"/>
    <x v="62"/>
    <x v="26"/>
    <x v="26"/>
    <s v="RURAL "/>
    <n v="67"/>
    <s v="REAL"/>
    <n v="1"/>
    <n v="5"/>
    <n v="1"/>
    <n v="11"/>
    <n v="13"/>
    <n v="2"/>
    <n v="4"/>
    <n v="1"/>
    <n v="3"/>
    <n v="67"/>
    <n v="67"/>
    <n v="67"/>
    <n v="9"/>
    <n v="67"/>
    <n v="3"/>
    <n v="67"/>
    <n v="67"/>
    <n v="4"/>
    <n v="3"/>
    <n v="10"/>
  </r>
  <r>
    <s v="04599"/>
    <x v="9"/>
    <s v="JOSEFA PERDOMO - COJOBAL"/>
    <x v="57"/>
    <x v="26"/>
    <x v="26"/>
    <s v="RURAL "/>
    <n v="60"/>
    <s v="REAL"/>
    <n v="1"/>
    <n v="4"/>
    <n v="1"/>
    <n v="10"/>
    <n v="11"/>
    <n v="2"/>
    <n v="4"/>
    <n v="1"/>
    <n v="3"/>
    <n v="60"/>
    <n v="60"/>
    <n v="60"/>
    <n v="8"/>
    <n v="60"/>
    <n v="2"/>
    <n v="60"/>
    <n v="60"/>
    <n v="4"/>
    <n v="3"/>
    <n v="9"/>
  </r>
  <r>
    <s v="04605"/>
    <x v="9"/>
    <s v="MANUEL DE JESÚS ABREU - SANTA ROSA"/>
    <x v="45"/>
    <x v="26"/>
    <x v="26"/>
    <s v="RURAL "/>
    <n v="52"/>
    <s v="REAL"/>
    <n v="1"/>
    <n v="4"/>
    <n v="1"/>
    <n v="8"/>
    <n v="10"/>
    <n v="2"/>
    <n v="3"/>
    <n v="1"/>
    <n v="3"/>
    <n v="52"/>
    <n v="52"/>
    <n v="52"/>
    <n v="7"/>
    <n v="52"/>
    <n v="2"/>
    <n v="52"/>
    <n v="52"/>
    <n v="3"/>
    <n v="3"/>
    <n v="8"/>
  </r>
  <r>
    <s v="10513"/>
    <x v="9"/>
    <s v="BATEY NUEVO - MARIA TRINIDAD SANCHEZ"/>
    <x v="63"/>
    <x v="26"/>
    <x v="26"/>
    <s v="RURAL "/>
    <n v="50"/>
    <s v="REAL"/>
    <n v="1"/>
    <n v="4"/>
    <n v="1"/>
    <n v="8"/>
    <n v="10"/>
    <n v="2"/>
    <n v="3"/>
    <n v="1"/>
    <n v="3"/>
    <n v="50"/>
    <n v="50"/>
    <n v="50"/>
    <n v="7"/>
    <n v="50"/>
    <n v="2"/>
    <n v="50"/>
    <n v="50"/>
    <n v="3"/>
    <n v="2"/>
    <n v="8"/>
  </r>
  <r>
    <s v="04566"/>
    <x v="23"/>
    <s v="SEBASTIAN RIJO CEDEÑO PROF. - TRINIDAD"/>
    <x v="64"/>
    <x v="27"/>
    <x v="27"/>
    <s v="RURAL "/>
    <n v="26"/>
    <s v="REAL"/>
    <n v="1"/>
    <n v="2"/>
    <n v="1"/>
    <n v="4"/>
    <n v="5"/>
    <n v="1"/>
    <n v="2"/>
    <n v="1"/>
    <n v="2"/>
    <n v="26"/>
    <n v="26"/>
    <n v="26"/>
    <n v="4"/>
    <n v="26"/>
    <n v="1"/>
    <n v="26"/>
    <n v="26"/>
    <n v="2"/>
    <n v="2"/>
    <n v="4"/>
  </r>
  <r>
    <s v="04561"/>
    <x v="23"/>
    <s v="GENERAL GASPAR POLANCO - SABANA DEL MEDIO"/>
    <x v="52"/>
    <x v="27"/>
    <x v="27"/>
    <s v="RURAL "/>
    <n v="198"/>
    <s v="REAL"/>
    <n v="1"/>
    <n v="14"/>
    <n v="3"/>
    <n v="30"/>
    <n v="37"/>
    <n v="5"/>
    <n v="11"/>
    <n v="3"/>
    <n v="9"/>
    <n v="198"/>
    <n v="198"/>
    <n v="198"/>
    <n v="25"/>
    <n v="198"/>
    <n v="7"/>
    <n v="198"/>
    <n v="198"/>
    <n v="11"/>
    <n v="8"/>
    <n v="29"/>
  </r>
  <r>
    <s v="04569"/>
    <x v="23"/>
    <s v="ENRIQUILLO - LOS VALLES"/>
    <x v="19"/>
    <x v="27"/>
    <x v="27"/>
    <s v="RURAL "/>
    <n v="5"/>
    <s v="REAL"/>
    <n v="1"/>
    <n v="1"/>
    <n v="1"/>
    <n v="1"/>
    <n v="1"/>
    <n v="1"/>
    <n v="1"/>
    <n v="1"/>
    <n v="1"/>
    <n v="5"/>
    <n v="5"/>
    <n v="5"/>
    <n v="1"/>
    <n v="5"/>
    <n v="1"/>
    <n v="5"/>
    <n v="5"/>
    <n v="1"/>
    <n v="1"/>
    <n v="1"/>
  </r>
  <r>
    <s v="04705"/>
    <x v="23"/>
    <s v="ULISES ESPAILLAT - EL SOMBRERO"/>
    <x v="25"/>
    <x v="27"/>
    <x v="27"/>
    <s v="RURAL "/>
    <n v="9"/>
    <s v="REAL"/>
    <n v="1"/>
    <n v="1"/>
    <n v="1"/>
    <n v="2"/>
    <n v="2"/>
    <n v="1"/>
    <n v="1"/>
    <n v="1"/>
    <n v="1"/>
    <n v="9"/>
    <n v="9"/>
    <n v="9"/>
    <n v="2"/>
    <n v="9"/>
    <n v="1"/>
    <n v="9"/>
    <n v="9"/>
    <n v="1"/>
    <n v="1"/>
    <n v="2"/>
  </r>
  <r>
    <s v="01347"/>
    <x v="24"/>
    <s v="SANTA LUCIA"/>
    <x v="65"/>
    <x v="28"/>
    <x v="28"/>
    <s v="RURAL "/>
    <n v="195"/>
    <s v="REAL"/>
    <n v="1"/>
    <n v="13"/>
    <n v="3"/>
    <n v="30"/>
    <n v="36"/>
    <n v="5"/>
    <n v="11"/>
    <n v="3"/>
    <n v="9"/>
    <n v="195"/>
    <n v="195"/>
    <n v="195"/>
    <n v="25"/>
    <n v="195"/>
    <n v="7"/>
    <n v="195"/>
    <n v="195"/>
    <n v="11"/>
    <n v="8"/>
    <n v="28"/>
  </r>
  <r>
    <s v="01328"/>
    <x v="24"/>
    <s v="SABANA DE PEDRO SANCHEZ"/>
    <x v="66"/>
    <x v="28"/>
    <x v="28"/>
    <s v="RURAL "/>
    <n v="36"/>
    <s v="REAL"/>
    <n v="1"/>
    <n v="3"/>
    <n v="1"/>
    <n v="6"/>
    <n v="7"/>
    <n v="1"/>
    <n v="2"/>
    <n v="1"/>
    <n v="2"/>
    <n v="36"/>
    <n v="36"/>
    <n v="36"/>
    <n v="5"/>
    <n v="36"/>
    <n v="2"/>
    <n v="36"/>
    <n v="36"/>
    <n v="2"/>
    <n v="2"/>
    <n v="6"/>
  </r>
  <r>
    <s v="01314"/>
    <x v="24"/>
    <s v="JOBO DULCE AFUERA # 2"/>
    <x v="67"/>
    <x v="28"/>
    <x v="28"/>
    <s v="RURAL "/>
    <n v="42"/>
    <s v="REAL"/>
    <n v="1"/>
    <n v="3"/>
    <n v="1"/>
    <n v="7"/>
    <n v="8"/>
    <n v="1"/>
    <n v="3"/>
    <n v="1"/>
    <n v="2"/>
    <n v="42"/>
    <n v="42"/>
    <n v="42"/>
    <n v="6"/>
    <n v="42"/>
    <n v="2"/>
    <n v="42"/>
    <n v="42"/>
    <n v="3"/>
    <n v="2"/>
    <n v="7"/>
  </r>
  <r>
    <s v="01327"/>
    <x v="24"/>
    <s v="BUENOS AIRES"/>
    <x v="37"/>
    <x v="28"/>
    <x v="28"/>
    <s v="RURAL "/>
    <n v="20"/>
    <s v="REAL"/>
    <n v="1"/>
    <n v="2"/>
    <n v="1"/>
    <n v="4"/>
    <n v="4"/>
    <n v="1"/>
    <n v="2"/>
    <n v="1"/>
    <n v="1"/>
    <n v="20"/>
    <n v="20"/>
    <n v="20"/>
    <n v="3"/>
    <n v="20"/>
    <n v="1"/>
    <n v="20"/>
    <n v="20"/>
    <n v="2"/>
    <n v="1"/>
    <n v="3"/>
  </r>
  <r>
    <s v="01318"/>
    <x v="24"/>
    <s v="UVAS, LAS"/>
    <x v="4"/>
    <x v="28"/>
    <x v="28"/>
    <s v="RURAL "/>
    <n v="38"/>
    <s v="REAL"/>
    <n v="1"/>
    <n v="3"/>
    <n v="1"/>
    <n v="6"/>
    <n v="7"/>
    <n v="1"/>
    <n v="3"/>
    <n v="1"/>
    <n v="2"/>
    <n v="38"/>
    <n v="38"/>
    <n v="38"/>
    <n v="5"/>
    <n v="38"/>
    <n v="2"/>
    <n v="38"/>
    <n v="38"/>
    <n v="3"/>
    <n v="2"/>
    <n v="6"/>
  </r>
  <r>
    <s v="01393"/>
    <x v="24"/>
    <s v="BRAZOS, LOS"/>
    <x v="68"/>
    <x v="28"/>
    <x v="28"/>
    <s v="RURAL "/>
    <n v="37"/>
    <s v="REAL"/>
    <n v="1"/>
    <n v="3"/>
    <n v="1"/>
    <n v="6"/>
    <n v="7"/>
    <n v="1"/>
    <n v="3"/>
    <n v="1"/>
    <n v="2"/>
    <n v="37"/>
    <n v="37"/>
    <n v="37"/>
    <n v="5"/>
    <n v="37"/>
    <n v="2"/>
    <n v="37"/>
    <n v="37"/>
    <n v="3"/>
    <n v="2"/>
    <n v="6"/>
  </r>
  <r>
    <s v="01326"/>
    <x v="24"/>
    <s v="BEJUCOS, LOS"/>
    <x v="69"/>
    <x v="28"/>
    <x v="28"/>
    <s v="RURAL "/>
    <n v="19"/>
    <s v="REAL"/>
    <n v="1"/>
    <n v="2"/>
    <n v="1"/>
    <n v="3"/>
    <n v="4"/>
    <n v="1"/>
    <n v="2"/>
    <n v="1"/>
    <n v="1"/>
    <n v="19"/>
    <n v="19"/>
    <n v="19"/>
    <n v="3"/>
    <n v="19"/>
    <n v="1"/>
    <n v="19"/>
    <n v="19"/>
    <n v="2"/>
    <n v="1"/>
    <n v="3"/>
  </r>
  <r>
    <s v="01313"/>
    <x v="24"/>
    <s v="JOBO DULCE # 1"/>
    <x v="69"/>
    <x v="28"/>
    <x v="28"/>
    <s v="RURAL "/>
    <n v="19"/>
    <s v="REAL"/>
    <n v="1"/>
    <n v="2"/>
    <n v="1"/>
    <n v="3"/>
    <n v="4"/>
    <n v="1"/>
    <n v="2"/>
    <n v="1"/>
    <n v="1"/>
    <n v="19"/>
    <n v="19"/>
    <n v="19"/>
    <n v="3"/>
    <n v="19"/>
    <n v="1"/>
    <n v="19"/>
    <n v="19"/>
    <n v="2"/>
    <n v="1"/>
    <n v="3"/>
  </r>
  <r>
    <s v="01330"/>
    <x v="24"/>
    <s v="CEIBITA, LA"/>
    <x v="27"/>
    <x v="28"/>
    <x v="28"/>
    <s v="RURAL "/>
    <n v="10"/>
    <s v="REAL"/>
    <n v="1"/>
    <n v="1"/>
    <n v="1"/>
    <n v="2"/>
    <n v="2"/>
    <n v="1"/>
    <n v="1"/>
    <n v="1"/>
    <n v="1"/>
    <n v="10"/>
    <n v="10"/>
    <n v="10"/>
    <n v="2"/>
    <n v="10"/>
    <n v="1"/>
    <n v="10"/>
    <n v="10"/>
    <n v="1"/>
    <n v="1"/>
    <n v="2"/>
  </r>
  <r>
    <s v="SC019"/>
    <x v="25"/>
    <s v="EPES GUAYABAL (C T C GUARABAL)"/>
    <x v="32"/>
    <x v="29"/>
    <x v="29"/>
    <s v="RURAL "/>
    <n v="100"/>
    <s v="REAL"/>
    <n v="1"/>
    <n v="7"/>
    <n v="2"/>
    <n v="16"/>
    <n v="19"/>
    <n v="3"/>
    <n v="6"/>
    <n v="2"/>
    <n v="5"/>
    <n v="100"/>
    <n v="100"/>
    <n v="100"/>
    <n v="13"/>
    <n v="100"/>
    <n v="4"/>
    <n v="100"/>
    <n v="100"/>
    <n v="6"/>
    <n v="4"/>
    <n v="15"/>
  </r>
  <r>
    <s v="00545"/>
    <x v="25"/>
    <s v="SILVESTRE DELGADO"/>
    <x v="19"/>
    <x v="29"/>
    <x v="29"/>
    <s v="RURAL "/>
    <n v="5"/>
    <s v="REAL"/>
    <n v="1"/>
    <n v="1"/>
    <n v="1"/>
    <n v="1"/>
    <n v="1"/>
    <n v="1"/>
    <n v="1"/>
    <n v="1"/>
    <n v="1"/>
    <n v="5"/>
    <n v="5"/>
    <n v="5"/>
    <n v="1"/>
    <n v="5"/>
    <n v="1"/>
    <n v="5"/>
    <n v="5"/>
    <n v="1"/>
    <n v="1"/>
    <n v="1"/>
  </r>
  <r>
    <s v="00480"/>
    <x v="25"/>
    <s v="JOSE ALTAGRACIA FERRERA"/>
    <x v="70"/>
    <x v="29"/>
    <x v="29"/>
    <s v="RURAL "/>
    <n v="68"/>
    <s v="REAL"/>
    <n v="1"/>
    <n v="5"/>
    <n v="1"/>
    <n v="11"/>
    <n v="13"/>
    <n v="2"/>
    <n v="4"/>
    <n v="1"/>
    <n v="3"/>
    <n v="68"/>
    <n v="68"/>
    <n v="68"/>
    <n v="9"/>
    <n v="68"/>
    <n v="3"/>
    <n v="68"/>
    <n v="68"/>
    <n v="4"/>
    <n v="3"/>
    <n v="10"/>
  </r>
  <r>
    <s v="00482"/>
    <x v="25"/>
    <s v="ROMA SALDAÑA "/>
    <x v="71"/>
    <x v="29"/>
    <x v="29"/>
    <s v="RURAL "/>
    <n v="85"/>
    <s v="REAL"/>
    <n v="1"/>
    <n v="6"/>
    <n v="1"/>
    <n v="13"/>
    <n v="16"/>
    <n v="2"/>
    <n v="5"/>
    <n v="1"/>
    <n v="4"/>
    <n v="85"/>
    <n v="85"/>
    <n v="85"/>
    <n v="11"/>
    <n v="85"/>
    <n v="3"/>
    <n v="85"/>
    <n v="85"/>
    <n v="5"/>
    <n v="4"/>
    <n v="13"/>
  </r>
  <r>
    <s v="02865"/>
    <x v="15"/>
    <s v="JESUS MARIA JORGE"/>
    <x v="72"/>
    <x v="30"/>
    <x v="30"/>
    <s v="RURAL "/>
    <n v="81"/>
    <s v="REAL"/>
    <n v="1"/>
    <n v="6"/>
    <n v="1"/>
    <n v="13"/>
    <n v="15"/>
    <n v="2"/>
    <n v="5"/>
    <n v="1"/>
    <n v="4"/>
    <n v="81"/>
    <n v="81"/>
    <n v="81"/>
    <n v="11"/>
    <n v="81"/>
    <n v="3"/>
    <n v="81"/>
    <n v="81"/>
    <n v="5"/>
    <n v="4"/>
    <n v="12"/>
  </r>
  <r>
    <s v="02880"/>
    <x v="15"/>
    <s v="TABLON, EL"/>
    <x v="62"/>
    <x v="30"/>
    <x v="30"/>
    <s v="RURAL "/>
    <n v="67"/>
    <s v="REAL"/>
    <n v="1"/>
    <n v="5"/>
    <n v="1"/>
    <n v="11"/>
    <n v="13"/>
    <n v="2"/>
    <n v="4"/>
    <n v="1"/>
    <n v="3"/>
    <n v="67"/>
    <n v="67"/>
    <n v="67"/>
    <n v="9"/>
    <n v="67"/>
    <n v="3"/>
    <n v="67"/>
    <n v="67"/>
    <n v="4"/>
    <n v="3"/>
    <n v="10"/>
  </r>
  <r>
    <s v="02882"/>
    <x v="15"/>
    <s v="CANDIDO PEREZ ACOSTA - TORO CENIZO"/>
    <x v="62"/>
    <x v="30"/>
    <x v="30"/>
    <s v="RURAL "/>
    <n v="67"/>
    <s v="REAL"/>
    <n v="1"/>
    <n v="5"/>
    <n v="1"/>
    <n v="11"/>
    <n v="13"/>
    <n v="2"/>
    <n v="4"/>
    <n v="1"/>
    <n v="3"/>
    <n v="67"/>
    <n v="67"/>
    <n v="67"/>
    <n v="9"/>
    <n v="67"/>
    <n v="3"/>
    <n v="67"/>
    <n v="67"/>
    <n v="4"/>
    <n v="3"/>
    <n v="10"/>
  </r>
  <r>
    <s v="02863"/>
    <x v="15"/>
    <s v="FRANCISCO GONZALEZ - EL HATO"/>
    <x v="73"/>
    <x v="30"/>
    <x v="30"/>
    <s v="RURAL "/>
    <n v="59"/>
    <s v="REAL"/>
    <n v="1"/>
    <n v="4"/>
    <n v="1"/>
    <n v="9"/>
    <n v="11"/>
    <n v="2"/>
    <n v="4"/>
    <n v="1"/>
    <n v="3"/>
    <n v="59"/>
    <n v="59"/>
    <n v="59"/>
    <n v="8"/>
    <n v="59"/>
    <n v="2"/>
    <n v="59"/>
    <n v="59"/>
    <n v="4"/>
    <n v="3"/>
    <n v="9"/>
  </r>
  <r>
    <s v="02866"/>
    <x v="15"/>
    <s v="MARIA DE LA CRUZ QUEZADA FLORES - CEIBA ADENTRO"/>
    <x v="66"/>
    <x v="30"/>
    <x v="30"/>
    <s v="RURAL "/>
    <n v="36"/>
    <s v="REAL"/>
    <n v="1"/>
    <n v="3"/>
    <n v="1"/>
    <n v="6"/>
    <n v="7"/>
    <n v="1"/>
    <n v="2"/>
    <n v="1"/>
    <n v="2"/>
    <n v="36"/>
    <n v="36"/>
    <n v="36"/>
    <n v="5"/>
    <n v="36"/>
    <n v="2"/>
    <n v="36"/>
    <n v="36"/>
    <n v="2"/>
    <n v="2"/>
    <n v="6"/>
  </r>
  <r>
    <s v="02460"/>
    <x v="26"/>
    <s v="EL MACO"/>
    <x v="57"/>
    <x v="31"/>
    <x v="31"/>
    <s v="RURAL "/>
    <n v="60"/>
    <s v="REAL"/>
    <n v="1"/>
    <n v="4"/>
    <n v="1"/>
    <n v="10"/>
    <n v="11"/>
    <n v="2"/>
    <n v="4"/>
    <n v="1"/>
    <n v="3"/>
    <n v="60"/>
    <n v="60"/>
    <n v="60"/>
    <n v="8"/>
    <n v="60"/>
    <n v="2"/>
    <n v="60"/>
    <n v="60"/>
    <n v="4"/>
    <n v="3"/>
    <n v="9"/>
  </r>
  <r>
    <s v="02477"/>
    <x v="26"/>
    <s v="MIGUEL VALENTIN BATISTA - LA VIGIA"/>
    <x v="74"/>
    <x v="31"/>
    <x v="31"/>
    <s v="RURAL "/>
    <n v="108"/>
    <s v="REAL"/>
    <n v="1"/>
    <n v="8"/>
    <n v="2"/>
    <n v="17"/>
    <n v="20"/>
    <n v="3"/>
    <n v="6"/>
    <n v="2"/>
    <n v="5"/>
    <n v="108"/>
    <n v="108"/>
    <n v="108"/>
    <n v="14"/>
    <n v="108"/>
    <n v="4"/>
    <n v="108"/>
    <n v="108"/>
    <n v="6"/>
    <n v="5"/>
    <n v="16"/>
  </r>
  <r>
    <s v="01349"/>
    <x v="24"/>
    <s v="GREGORIO ALTAGRACIA MEDINA"/>
    <x v="75"/>
    <x v="32"/>
    <x v="32"/>
    <s v="RURAL "/>
    <n v="331"/>
    <s v="REAL"/>
    <n v="1"/>
    <n v="22"/>
    <n v="4"/>
    <n v="51"/>
    <n v="61"/>
    <n v="8"/>
    <n v="19"/>
    <n v="4"/>
    <n v="15"/>
    <n v="331"/>
    <n v="331"/>
    <n v="331"/>
    <n v="42"/>
    <n v="331"/>
    <n v="11"/>
    <n v="331"/>
    <n v="331"/>
    <n v="19"/>
    <n v="13"/>
    <n v="48"/>
  </r>
  <r>
    <s v="02856"/>
    <x v="16"/>
    <s v="EMILIA GONZALEZ"/>
    <x v="76"/>
    <x v="33"/>
    <x v="33"/>
    <s v="RURAL "/>
    <n v="155"/>
    <s v="REAL"/>
    <n v="1"/>
    <n v="11"/>
    <n v="2"/>
    <n v="24"/>
    <n v="29"/>
    <n v="4"/>
    <n v="9"/>
    <n v="2"/>
    <n v="7"/>
    <n v="155"/>
    <n v="155"/>
    <n v="155"/>
    <n v="20"/>
    <n v="155"/>
    <n v="6"/>
    <n v="155"/>
    <n v="155"/>
    <n v="9"/>
    <n v="7"/>
    <n v="23"/>
  </r>
  <r>
    <s v="04702"/>
    <x v="27"/>
    <s v="CRUCE DE PAYABO"/>
    <x v="77"/>
    <x v="34"/>
    <x v="34"/>
    <s v="RURAL "/>
    <n v="202"/>
    <s v="REAL"/>
    <n v="1"/>
    <n v="14"/>
    <n v="3"/>
    <n v="31"/>
    <n v="38"/>
    <n v="5"/>
    <n v="12"/>
    <n v="3"/>
    <n v="9"/>
    <n v="202"/>
    <n v="202"/>
    <n v="202"/>
    <n v="26"/>
    <n v="202"/>
    <n v="7"/>
    <n v="202"/>
    <n v="202"/>
    <n v="12"/>
    <n v="8"/>
    <n v="29"/>
  </r>
  <r>
    <s v="04517"/>
    <x v="27"/>
    <s v="JAGUA, LA"/>
    <x v="78"/>
    <x v="34"/>
    <x v="34"/>
    <s v="RURAL "/>
    <n v="235"/>
    <s v="REAL"/>
    <n v="1"/>
    <n v="16"/>
    <n v="3"/>
    <n v="36"/>
    <n v="44"/>
    <n v="6"/>
    <n v="13"/>
    <n v="3"/>
    <n v="11"/>
    <n v="235"/>
    <n v="235"/>
    <n v="235"/>
    <n v="30"/>
    <n v="235"/>
    <n v="8"/>
    <n v="235"/>
    <n v="235"/>
    <n v="13"/>
    <n v="10"/>
    <n v="34"/>
  </r>
  <r>
    <s v="02803"/>
    <x v="16"/>
    <s v="ANTONIO ESPAILLAT"/>
    <x v="79"/>
    <x v="35"/>
    <x v="35"/>
    <s v="RURAL "/>
    <n v="140"/>
    <s v="REAL"/>
    <n v="1"/>
    <n v="10"/>
    <n v="2"/>
    <n v="22"/>
    <n v="26"/>
    <n v="4"/>
    <n v="8"/>
    <n v="2"/>
    <n v="7"/>
    <n v="140"/>
    <n v="140"/>
    <n v="140"/>
    <n v="18"/>
    <n v="140"/>
    <n v="5"/>
    <n v="140"/>
    <n v="140"/>
    <n v="8"/>
    <n v="6"/>
    <n v="21"/>
  </r>
  <r>
    <s v="02812"/>
    <x v="16"/>
    <s v="LOMA DEL CORRAL"/>
    <x v="80"/>
    <x v="35"/>
    <x v="35"/>
    <s v="RURAL "/>
    <n v="7"/>
    <s v="REAL"/>
    <n v="1"/>
    <n v="1"/>
    <n v="1"/>
    <n v="2"/>
    <n v="2"/>
    <n v="1"/>
    <n v="1"/>
    <n v="1"/>
    <n v="1"/>
    <n v="7"/>
    <n v="7"/>
    <n v="7"/>
    <n v="1"/>
    <n v="7"/>
    <n v="1"/>
    <n v="7"/>
    <n v="7"/>
    <n v="1"/>
    <n v="1"/>
    <n v="2"/>
  </r>
  <r>
    <s v="02873"/>
    <x v="15"/>
    <s v="ANTONIO VILLAR"/>
    <x v="81"/>
    <x v="36"/>
    <x v="36"/>
    <s v="RURAL "/>
    <n v="192"/>
    <s v="REAL"/>
    <n v="1"/>
    <n v="13"/>
    <n v="3"/>
    <n v="30"/>
    <n v="36"/>
    <n v="5"/>
    <n v="11"/>
    <n v="3"/>
    <n v="9"/>
    <n v="192"/>
    <n v="192"/>
    <n v="192"/>
    <n v="25"/>
    <n v="192"/>
    <n v="7"/>
    <n v="192"/>
    <n v="192"/>
    <n v="11"/>
    <n v="8"/>
    <n v="28"/>
  </r>
  <r>
    <s v="02878"/>
    <x v="15"/>
    <s v="SIGFRIDO RAFAEL MENA"/>
    <x v="76"/>
    <x v="36"/>
    <x v="36"/>
    <s v="RURAL "/>
    <n v="155"/>
    <s v="REAL"/>
    <n v="1"/>
    <n v="11"/>
    <n v="2"/>
    <n v="24"/>
    <n v="29"/>
    <n v="4"/>
    <n v="9"/>
    <n v="2"/>
    <n v="7"/>
    <n v="155"/>
    <n v="155"/>
    <n v="155"/>
    <n v="20"/>
    <n v="155"/>
    <n v="6"/>
    <n v="155"/>
    <n v="155"/>
    <n v="9"/>
    <n v="7"/>
    <n v="23"/>
  </r>
  <r>
    <s v="01352"/>
    <x v="22"/>
    <s v="BATEY 35"/>
    <x v="82"/>
    <x v="37"/>
    <x v="37"/>
    <s v="RURAL "/>
    <n v="116"/>
    <s v="REAL"/>
    <n v="1"/>
    <n v="8"/>
    <n v="2"/>
    <n v="18"/>
    <n v="22"/>
    <n v="3"/>
    <n v="7"/>
    <n v="2"/>
    <n v="6"/>
    <n v="116"/>
    <n v="116"/>
    <n v="116"/>
    <n v="15"/>
    <n v="116"/>
    <n v="4"/>
    <n v="116"/>
    <n v="116"/>
    <n v="7"/>
    <n v="5"/>
    <n v="17"/>
  </r>
  <r>
    <s v="01295"/>
    <x v="22"/>
    <s v="SANTA ROSA"/>
    <x v="83"/>
    <x v="37"/>
    <x v="37"/>
    <s v="RURAL "/>
    <n v="66"/>
    <s v="REAL"/>
    <n v="1"/>
    <n v="5"/>
    <n v="1"/>
    <n v="10"/>
    <n v="13"/>
    <n v="2"/>
    <n v="4"/>
    <n v="1"/>
    <n v="3"/>
    <n v="66"/>
    <n v="66"/>
    <n v="66"/>
    <n v="9"/>
    <n v="66"/>
    <n v="3"/>
    <n v="66"/>
    <n v="66"/>
    <n v="4"/>
    <n v="3"/>
    <n v="10"/>
  </r>
  <r>
    <s v="04572"/>
    <x v="23"/>
    <s v="FRANCISCO ALBERTO CAAMAÑO DEÑÓ - EL GUANITO"/>
    <x v="84"/>
    <x v="38"/>
    <x v="38"/>
    <s v="RURAL "/>
    <n v="170"/>
    <s v="REAL"/>
    <n v="1"/>
    <n v="12"/>
    <n v="2"/>
    <n v="26"/>
    <n v="32"/>
    <n v="4"/>
    <n v="10"/>
    <n v="2"/>
    <n v="8"/>
    <n v="170"/>
    <n v="170"/>
    <n v="170"/>
    <n v="22"/>
    <n v="170"/>
    <n v="6"/>
    <n v="170"/>
    <n v="170"/>
    <n v="10"/>
    <n v="7"/>
    <n v="25"/>
  </r>
  <r>
    <s v="00459"/>
    <x v="28"/>
    <s v="JOSE NUÑEZ DE CACERES"/>
    <x v="85"/>
    <x v="39"/>
    <x v="39"/>
    <s v="RURAL "/>
    <n v="379"/>
    <s v="REAL"/>
    <n v="1"/>
    <n v="26"/>
    <n v="5"/>
    <n v="58"/>
    <n v="70"/>
    <n v="9"/>
    <n v="21"/>
    <n v="5"/>
    <n v="17"/>
    <n v="379"/>
    <n v="379"/>
    <n v="379"/>
    <n v="48"/>
    <n v="379"/>
    <n v="13"/>
    <n v="379"/>
    <n v="379"/>
    <n v="21"/>
    <n v="15"/>
    <n v="55"/>
  </r>
  <r>
    <s v="09100"/>
    <x v="29"/>
    <s v="CENTRO DE FORMACION INTEGRAL CIGAR FAMILY (CFICF)"/>
    <x v="86"/>
    <x v="40"/>
    <x v="40"/>
    <s v="RURAL "/>
    <n v="290"/>
    <s v="REAL"/>
    <n v="1"/>
    <n v="20"/>
    <n v="4"/>
    <n v="44"/>
    <n v="54"/>
    <n v="7"/>
    <n v="16"/>
    <n v="4"/>
    <n v="13"/>
    <n v="290"/>
    <n v="290"/>
    <n v="290"/>
    <n v="37"/>
    <n v="290"/>
    <n v="10"/>
    <n v="290"/>
    <n v="290"/>
    <n v="16"/>
    <n v="12"/>
    <n v="42"/>
  </r>
  <r>
    <s v="15364"/>
    <x v="30"/>
    <s v="LICEO PROFESOR PEDRO ANTONIO FRIAS"/>
    <x v="87"/>
    <x v="41"/>
    <x v="41"/>
    <s v="RURAL "/>
    <n v="524"/>
    <s v="REAL"/>
    <n v="1"/>
    <n v="35"/>
    <n v="6"/>
    <n v="80"/>
    <n v="97"/>
    <n v="12"/>
    <n v="29"/>
    <n v="6"/>
    <n v="24"/>
    <n v="524"/>
    <n v="524"/>
    <n v="524"/>
    <n v="66"/>
    <n v="524"/>
    <n v="18"/>
    <n v="524"/>
    <n v="524"/>
    <n v="29"/>
    <n v="21"/>
    <n v="76"/>
  </r>
  <r>
    <s v="03595"/>
    <x v="14"/>
    <s v="ESCUELA MATA CALICHE"/>
    <x v="88"/>
    <x v="42"/>
    <x v="42"/>
    <s v="RURAL "/>
    <n v="82"/>
    <s v="REAL"/>
    <n v="1"/>
    <n v="6"/>
    <n v="1"/>
    <n v="13"/>
    <n v="16"/>
    <n v="2"/>
    <n v="5"/>
    <n v="1"/>
    <n v="4"/>
    <n v="82"/>
    <n v="82"/>
    <n v="82"/>
    <n v="11"/>
    <n v="82"/>
    <n v="3"/>
    <n v="82"/>
    <n v="82"/>
    <n v="5"/>
    <n v="4"/>
    <n v="12"/>
  </r>
  <r>
    <s v="12845"/>
    <x v="14"/>
    <s v="AMELIA"/>
    <x v="60"/>
    <x v="42"/>
    <x v="42"/>
    <s v="RURAL "/>
    <n v="14"/>
    <s v="REAL"/>
    <n v="1"/>
    <n v="1"/>
    <n v="1"/>
    <n v="3"/>
    <n v="3"/>
    <n v="1"/>
    <n v="1"/>
    <n v="1"/>
    <n v="1"/>
    <n v="14"/>
    <n v="14"/>
    <n v="14"/>
    <n v="2"/>
    <n v="14"/>
    <n v="1"/>
    <n v="14"/>
    <n v="14"/>
    <n v="1"/>
    <n v="1"/>
    <n v="3"/>
  </r>
  <r>
    <s v="03600"/>
    <x v="14"/>
    <s v="REALIDAD"/>
    <x v="55"/>
    <x v="42"/>
    <x v="42"/>
    <s v="RURAL "/>
    <n v="23"/>
    <s v="REAL"/>
    <n v="1"/>
    <n v="2"/>
    <n v="1"/>
    <n v="4"/>
    <n v="5"/>
    <n v="1"/>
    <n v="2"/>
    <n v="1"/>
    <n v="2"/>
    <n v="23"/>
    <n v="23"/>
    <n v="23"/>
    <n v="3"/>
    <n v="23"/>
    <n v="1"/>
    <n v="23"/>
    <n v="23"/>
    <n v="2"/>
    <n v="1"/>
    <n v="4"/>
  </r>
  <r>
    <s v="03587"/>
    <x v="14"/>
    <s v="BATEY NUEVO"/>
    <x v="89"/>
    <x v="42"/>
    <x v="42"/>
    <s v="RURAL "/>
    <n v="55"/>
    <s v="REAL"/>
    <n v="1"/>
    <n v="4"/>
    <n v="1"/>
    <n v="9"/>
    <n v="11"/>
    <n v="2"/>
    <n v="4"/>
    <n v="1"/>
    <n v="3"/>
    <n v="55"/>
    <n v="55"/>
    <n v="55"/>
    <n v="7"/>
    <n v="55"/>
    <n v="2"/>
    <n v="55"/>
    <n v="55"/>
    <n v="4"/>
    <n v="3"/>
    <n v="8"/>
  </r>
  <r>
    <s v="03591"/>
    <x v="14"/>
    <s v="ESCUELA BATEY CAIMITO"/>
    <x v="68"/>
    <x v="42"/>
    <x v="42"/>
    <s v="RURAL "/>
    <n v="37"/>
    <s v="REAL"/>
    <n v="1"/>
    <n v="3"/>
    <n v="1"/>
    <n v="6"/>
    <n v="7"/>
    <n v="1"/>
    <n v="3"/>
    <n v="1"/>
    <n v="2"/>
    <n v="37"/>
    <n v="37"/>
    <n v="37"/>
    <n v="5"/>
    <n v="37"/>
    <n v="2"/>
    <n v="37"/>
    <n v="37"/>
    <n v="3"/>
    <n v="2"/>
    <n v="6"/>
  </r>
  <r>
    <s v="03652"/>
    <x v="14"/>
    <s v="LOS CAPACES"/>
    <x v="90"/>
    <x v="42"/>
    <x v="42"/>
    <s v="RURAL "/>
    <n v="22"/>
    <s v="REAL"/>
    <n v="1"/>
    <n v="2"/>
    <n v="1"/>
    <n v="4"/>
    <n v="5"/>
    <n v="1"/>
    <n v="2"/>
    <n v="1"/>
    <n v="1"/>
    <n v="22"/>
    <n v="22"/>
    <n v="22"/>
    <n v="3"/>
    <n v="22"/>
    <n v="1"/>
    <n v="22"/>
    <n v="22"/>
    <n v="2"/>
    <n v="1"/>
    <n v="4"/>
  </r>
  <r>
    <s v="03588"/>
    <x v="14"/>
    <s v="EL RANCHO"/>
    <x v="25"/>
    <x v="42"/>
    <x v="42"/>
    <s v="RURAL "/>
    <n v="9"/>
    <s v="REAL"/>
    <n v="1"/>
    <n v="1"/>
    <n v="1"/>
    <n v="2"/>
    <n v="2"/>
    <n v="1"/>
    <n v="1"/>
    <n v="1"/>
    <n v="1"/>
    <n v="9"/>
    <n v="9"/>
    <n v="9"/>
    <n v="2"/>
    <n v="9"/>
    <n v="1"/>
    <n v="9"/>
    <n v="9"/>
    <n v="1"/>
    <n v="1"/>
    <n v="2"/>
  </r>
  <r>
    <s v="04828"/>
    <x v="10"/>
    <s v="SAN RAFAEL KM.20"/>
    <x v="91"/>
    <x v="43"/>
    <x v="43"/>
    <s v="RURAL "/>
    <n v="158"/>
    <s v="REAL"/>
    <n v="1"/>
    <n v="11"/>
    <n v="2"/>
    <n v="24"/>
    <n v="29"/>
    <n v="4"/>
    <n v="9"/>
    <n v="2"/>
    <n v="7"/>
    <n v="158"/>
    <n v="158"/>
    <n v="158"/>
    <n v="20"/>
    <n v="158"/>
    <n v="6"/>
    <n v="158"/>
    <n v="158"/>
    <n v="9"/>
    <n v="7"/>
    <n v="23"/>
  </r>
  <r>
    <s v="04653"/>
    <x v="31"/>
    <s v="DEMETRIO DE LOS SANTOS - RIO VERDE"/>
    <x v="61"/>
    <x v="44"/>
    <x v="44"/>
    <s v="RURAL "/>
    <n v="16"/>
    <s v="REAL"/>
    <n v="1"/>
    <n v="2"/>
    <n v="1"/>
    <n v="3"/>
    <n v="3"/>
    <n v="1"/>
    <n v="1"/>
    <n v="1"/>
    <n v="1"/>
    <n v="16"/>
    <n v="16"/>
    <n v="16"/>
    <n v="3"/>
    <n v="16"/>
    <n v="1"/>
    <n v="16"/>
    <n v="16"/>
    <n v="1"/>
    <n v="1"/>
    <n v="3"/>
  </r>
  <r>
    <s v="04700"/>
    <x v="31"/>
    <s v="DOMINGO ALVAREZ - CUANCE"/>
    <x v="20"/>
    <x v="44"/>
    <x v="44"/>
    <s v="RURAL "/>
    <n v="15"/>
    <s v="REAL"/>
    <n v="1"/>
    <n v="1"/>
    <n v="1"/>
    <n v="3"/>
    <n v="3"/>
    <n v="1"/>
    <n v="1"/>
    <n v="1"/>
    <n v="1"/>
    <n v="15"/>
    <n v="15"/>
    <n v="15"/>
    <n v="2"/>
    <n v="15"/>
    <n v="1"/>
    <n v="15"/>
    <n v="15"/>
    <n v="1"/>
    <n v="1"/>
    <n v="3"/>
  </r>
  <r>
    <s v="04664"/>
    <x v="31"/>
    <s v="BERNARDINO RAMÍREZ -  EL AVION"/>
    <x v="80"/>
    <x v="44"/>
    <x v="44"/>
    <s v="RURAL "/>
    <n v="7"/>
    <s v="REAL"/>
    <n v="1"/>
    <n v="1"/>
    <n v="1"/>
    <n v="2"/>
    <n v="2"/>
    <n v="1"/>
    <n v="1"/>
    <n v="1"/>
    <n v="1"/>
    <n v="7"/>
    <n v="7"/>
    <n v="7"/>
    <n v="1"/>
    <n v="7"/>
    <n v="1"/>
    <n v="7"/>
    <n v="7"/>
    <n v="1"/>
    <n v="1"/>
    <n v="2"/>
  </r>
  <r>
    <s v="04661"/>
    <x v="31"/>
    <s v="GASPAR FLETE TINEO - EL SIETE"/>
    <x v="92"/>
    <x v="44"/>
    <x v="44"/>
    <s v="RURAL "/>
    <n v="153"/>
    <s v="REAL"/>
    <n v="1"/>
    <n v="11"/>
    <n v="2"/>
    <n v="24"/>
    <n v="29"/>
    <n v="4"/>
    <n v="9"/>
    <n v="2"/>
    <n v="7"/>
    <n v="153"/>
    <n v="153"/>
    <n v="153"/>
    <n v="20"/>
    <n v="153"/>
    <n v="6"/>
    <n v="153"/>
    <n v="153"/>
    <n v="9"/>
    <n v="6"/>
    <n v="22"/>
  </r>
  <r>
    <s v="04647"/>
    <x v="31"/>
    <s v="AQUILINO LORENZO - EL VEINTE"/>
    <x v="93"/>
    <x v="44"/>
    <x v="44"/>
    <s v="RURAL "/>
    <n v="69"/>
    <s v="REAL"/>
    <n v="1"/>
    <n v="5"/>
    <n v="1"/>
    <n v="11"/>
    <n v="13"/>
    <n v="2"/>
    <n v="4"/>
    <n v="1"/>
    <n v="4"/>
    <n v="69"/>
    <n v="69"/>
    <n v="69"/>
    <n v="9"/>
    <n v="69"/>
    <n v="3"/>
    <n v="69"/>
    <n v="69"/>
    <n v="4"/>
    <n v="3"/>
    <n v="10"/>
  </r>
  <r>
    <s v="01312"/>
    <x v="32"/>
    <s v="EL BEJUCAL"/>
    <x v="94"/>
    <x v="45"/>
    <x v="45"/>
    <s v="RURAL "/>
    <n v="176"/>
    <s v="REAL"/>
    <n v="1"/>
    <n v="12"/>
    <n v="2"/>
    <n v="27"/>
    <n v="33"/>
    <n v="4"/>
    <n v="10"/>
    <n v="2"/>
    <n v="8"/>
    <n v="176"/>
    <n v="176"/>
    <n v="176"/>
    <n v="23"/>
    <n v="176"/>
    <n v="6"/>
    <n v="176"/>
    <n v="176"/>
    <n v="10"/>
    <n v="7"/>
    <n v="26"/>
  </r>
  <r>
    <s v="04627"/>
    <x v="12"/>
    <s v="FRANCISCO MORENO NUÑEZ"/>
    <x v="95"/>
    <x v="46"/>
    <x v="46"/>
    <s v="RURAL "/>
    <n v="224"/>
    <s v="REAL"/>
    <n v="1"/>
    <n v="15"/>
    <n v="3"/>
    <n v="34"/>
    <n v="42"/>
    <n v="5"/>
    <n v="13"/>
    <n v="3"/>
    <n v="10"/>
    <n v="224"/>
    <n v="224"/>
    <n v="224"/>
    <n v="29"/>
    <n v="224"/>
    <n v="8"/>
    <n v="224"/>
    <n v="224"/>
    <n v="13"/>
    <n v="9"/>
    <n v="33"/>
  </r>
  <r>
    <s v="04727"/>
    <x v="12"/>
    <s v="ANGEL CUSTODIO"/>
    <x v="96"/>
    <x v="46"/>
    <x v="46"/>
    <s v="RURAL "/>
    <n v="217"/>
    <s v="REAL"/>
    <n v="1"/>
    <n v="15"/>
    <n v="3"/>
    <n v="33"/>
    <n v="40"/>
    <n v="5"/>
    <n v="12"/>
    <n v="3"/>
    <n v="10"/>
    <n v="217"/>
    <n v="217"/>
    <n v="217"/>
    <n v="28"/>
    <n v="217"/>
    <n v="8"/>
    <n v="217"/>
    <n v="217"/>
    <n v="12"/>
    <n v="9"/>
    <n v="32"/>
  </r>
  <r>
    <s v="00561"/>
    <x v="33"/>
    <s v="VILLA CORAZON DE JESUS"/>
    <x v="97"/>
    <x v="47"/>
    <x v="47"/>
    <s v="RURAL "/>
    <n v="323"/>
    <s v="REAL"/>
    <n v="1"/>
    <n v="22"/>
    <n v="4"/>
    <n v="49"/>
    <n v="60"/>
    <n v="8"/>
    <n v="18"/>
    <n v="4"/>
    <n v="15"/>
    <n v="323"/>
    <n v="323"/>
    <n v="323"/>
    <n v="41"/>
    <n v="323"/>
    <n v="11"/>
    <n v="323"/>
    <n v="323"/>
    <n v="18"/>
    <n v="13"/>
    <n v="47"/>
  </r>
  <r>
    <s v="01446"/>
    <x v="3"/>
    <s v="BRUNILDA DE LA CRUZ - RINCON DE LOS JIMENEZ"/>
    <x v="96"/>
    <x v="48"/>
    <x v="48"/>
    <s v="RURAL "/>
    <n v="217"/>
    <s v="REAL"/>
    <n v="1"/>
    <n v="15"/>
    <n v="3"/>
    <n v="33"/>
    <n v="40"/>
    <n v="5"/>
    <n v="12"/>
    <n v="3"/>
    <n v="10"/>
    <n v="217"/>
    <n v="217"/>
    <n v="217"/>
    <n v="28"/>
    <n v="217"/>
    <n v="8"/>
    <n v="217"/>
    <n v="217"/>
    <n v="12"/>
    <n v="9"/>
    <n v="32"/>
  </r>
  <r>
    <s v="01549"/>
    <x v="3"/>
    <s v="ONESIMO POLANCO"/>
    <x v="98"/>
    <x v="48"/>
    <x v="48"/>
    <s v="RURAL "/>
    <n v="58"/>
    <s v="REAL"/>
    <n v="1"/>
    <n v="4"/>
    <n v="1"/>
    <n v="9"/>
    <n v="11"/>
    <n v="2"/>
    <n v="4"/>
    <n v="1"/>
    <n v="3"/>
    <n v="58"/>
    <n v="58"/>
    <n v="58"/>
    <n v="8"/>
    <n v="58"/>
    <n v="2"/>
    <n v="58"/>
    <n v="58"/>
    <n v="4"/>
    <n v="3"/>
    <n v="9"/>
  </r>
  <r>
    <s v="04630"/>
    <x v="34"/>
    <s v="RAMON EMILIO CABA - LA CUESTA DEL JOBO"/>
    <x v="99"/>
    <x v="49"/>
    <x v="49"/>
    <s v="RURAL "/>
    <n v="280"/>
    <s v="REAL"/>
    <n v="1"/>
    <n v="19"/>
    <n v="4"/>
    <n v="43"/>
    <n v="52"/>
    <n v="7"/>
    <n v="16"/>
    <n v="4"/>
    <n v="13"/>
    <n v="280"/>
    <n v="280"/>
    <n v="280"/>
    <n v="36"/>
    <n v="280"/>
    <n v="10"/>
    <n v="280"/>
    <n v="280"/>
    <n v="16"/>
    <n v="11"/>
    <n v="41"/>
  </r>
  <r>
    <s v="04629"/>
    <x v="34"/>
    <s v="LOS JOVILLOS"/>
    <x v="100"/>
    <x v="49"/>
    <x v="49"/>
    <s v="RURAL "/>
    <n v="89"/>
    <s v="REAL"/>
    <n v="1"/>
    <n v="6"/>
    <n v="1"/>
    <n v="14"/>
    <n v="17"/>
    <n v="2"/>
    <n v="5"/>
    <n v="1"/>
    <n v="4"/>
    <n v="89"/>
    <n v="89"/>
    <n v="89"/>
    <n v="12"/>
    <n v="89"/>
    <n v="3"/>
    <n v="89"/>
    <n v="89"/>
    <n v="5"/>
    <n v="4"/>
    <n v="13"/>
  </r>
  <r>
    <s v="04650"/>
    <x v="34"/>
    <s v="ZAPOTE, EL"/>
    <x v="59"/>
    <x v="49"/>
    <x v="49"/>
    <s v="RURAL "/>
    <n v="18"/>
    <s v="REAL"/>
    <n v="1"/>
    <n v="2"/>
    <n v="1"/>
    <n v="3"/>
    <n v="4"/>
    <n v="1"/>
    <n v="1"/>
    <n v="1"/>
    <n v="1"/>
    <n v="18"/>
    <n v="18"/>
    <n v="18"/>
    <n v="3"/>
    <n v="18"/>
    <n v="1"/>
    <n v="18"/>
    <n v="18"/>
    <n v="1"/>
    <n v="1"/>
    <n v="3"/>
  </r>
  <r>
    <s v="10483"/>
    <x v="19"/>
    <s v="JAGUITA, LA"/>
    <x v="41"/>
    <x v="50"/>
    <x v="50"/>
    <s v="RURAL "/>
    <n v="130"/>
    <s v="REAL"/>
    <n v="1"/>
    <n v="9"/>
    <n v="2"/>
    <n v="20"/>
    <n v="24"/>
    <n v="3"/>
    <n v="8"/>
    <n v="2"/>
    <n v="6"/>
    <n v="130"/>
    <n v="130"/>
    <n v="130"/>
    <n v="17"/>
    <n v="130"/>
    <n v="5"/>
    <n v="130"/>
    <n v="130"/>
    <n v="8"/>
    <n v="6"/>
    <n v="19"/>
  </r>
  <r>
    <s v="02818"/>
    <x v="19"/>
    <s v="RAMON VARGAS DIAZ"/>
    <x v="101"/>
    <x v="50"/>
    <x v="50"/>
    <s v="RURAL "/>
    <n v="135"/>
    <s v="REAL"/>
    <n v="1"/>
    <n v="9"/>
    <n v="2"/>
    <n v="21"/>
    <n v="25"/>
    <n v="3"/>
    <n v="8"/>
    <n v="2"/>
    <n v="6"/>
    <n v="135"/>
    <n v="135"/>
    <n v="135"/>
    <n v="17"/>
    <n v="135"/>
    <n v="5"/>
    <n v="135"/>
    <n v="135"/>
    <n v="8"/>
    <n v="6"/>
    <n v="20"/>
  </r>
  <r>
    <s v="00432"/>
    <x v="13"/>
    <s v="BARRIO QUISQUEYA"/>
    <x v="102"/>
    <x v="51"/>
    <x v="51"/>
    <s v="RURAL "/>
    <n v="189"/>
    <s v="REAL"/>
    <n v="1"/>
    <n v="13"/>
    <n v="3"/>
    <n v="29"/>
    <n v="35"/>
    <n v="5"/>
    <n v="11"/>
    <n v="3"/>
    <n v="9"/>
    <n v="189"/>
    <n v="189"/>
    <n v="189"/>
    <n v="24"/>
    <n v="189"/>
    <n v="7"/>
    <n v="189"/>
    <n v="189"/>
    <n v="11"/>
    <n v="8"/>
    <n v="28"/>
  </r>
  <r>
    <s v="00458"/>
    <x v="13"/>
    <s v="CAÑADA CIMARRONA"/>
    <x v="103"/>
    <x v="51"/>
    <x v="51"/>
    <s v="RURAL "/>
    <n v="63"/>
    <s v="REAL"/>
    <n v="1"/>
    <n v="5"/>
    <n v="1"/>
    <n v="10"/>
    <n v="12"/>
    <n v="2"/>
    <n v="4"/>
    <n v="1"/>
    <n v="3"/>
    <n v="63"/>
    <n v="63"/>
    <n v="63"/>
    <n v="8"/>
    <n v="63"/>
    <n v="3"/>
    <n v="63"/>
    <n v="63"/>
    <n v="4"/>
    <n v="3"/>
    <n v="10"/>
  </r>
  <r>
    <s v="00522"/>
    <x v="13"/>
    <s v="ARROYO COLORADO"/>
    <x v="61"/>
    <x v="51"/>
    <x v="51"/>
    <s v="RURAL "/>
    <n v="16"/>
    <s v="REAL"/>
    <n v="1"/>
    <n v="2"/>
    <n v="1"/>
    <n v="3"/>
    <n v="3"/>
    <n v="1"/>
    <n v="1"/>
    <n v="1"/>
    <n v="1"/>
    <n v="16"/>
    <n v="16"/>
    <n v="16"/>
    <n v="3"/>
    <n v="16"/>
    <n v="1"/>
    <n v="16"/>
    <n v="16"/>
    <n v="1"/>
    <n v="1"/>
    <n v="3"/>
  </r>
  <r>
    <s v="04735"/>
    <x v="31"/>
    <s v="JUAN ANTONIO ALIX - FRANCISQUITO ABAJO"/>
    <x v="24"/>
    <x v="52"/>
    <x v="52"/>
    <s v="RURAL "/>
    <n v="17"/>
    <s v="REAL"/>
    <n v="1"/>
    <n v="2"/>
    <n v="1"/>
    <n v="3"/>
    <n v="4"/>
    <n v="1"/>
    <n v="1"/>
    <n v="1"/>
    <n v="1"/>
    <n v="17"/>
    <n v="17"/>
    <n v="17"/>
    <n v="3"/>
    <n v="17"/>
    <n v="1"/>
    <n v="17"/>
    <n v="17"/>
    <n v="1"/>
    <n v="1"/>
    <n v="3"/>
  </r>
  <r>
    <s v="04607"/>
    <x v="31"/>
    <s v="PEDRO HENRIQUEZ UREÑA - FRANCISQUITO ARRIBA"/>
    <x v="104"/>
    <x v="52"/>
    <x v="52"/>
    <s v="RURAL "/>
    <n v="12"/>
    <s v="REAL"/>
    <n v="1"/>
    <n v="1"/>
    <n v="1"/>
    <n v="2"/>
    <n v="3"/>
    <n v="1"/>
    <n v="1"/>
    <n v="1"/>
    <n v="1"/>
    <n v="12"/>
    <n v="12"/>
    <n v="12"/>
    <n v="2"/>
    <n v="12"/>
    <n v="1"/>
    <n v="12"/>
    <n v="12"/>
    <n v="1"/>
    <n v="1"/>
    <n v="2"/>
  </r>
  <r>
    <s v="04608"/>
    <x v="31"/>
    <s v="ANA VALVERDE - LA CHINA"/>
    <x v="69"/>
    <x v="52"/>
    <x v="52"/>
    <s v="RURAL "/>
    <n v="19"/>
    <s v="REAL"/>
    <n v="1"/>
    <n v="2"/>
    <n v="1"/>
    <n v="3"/>
    <n v="4"/>
    <n v="1"/>
    <n v="2"/>
    <n v="1"/>
    <n v="1"/>
    <n v="19"/>
    <n v="19"/>
    <n v="19"/>
    <n v="3"/>
    <n v="19"/>
    <n v="1"/>
    <n v="19"/>
    <n v="19"/>
    <n v="2"/>
    <n v="1"/>
    <n v="3"/>
  </r>
  <r>
    <s v="10484"/>
    <x v="31"/>
    <s v="MINERVA MIRABAL - EL MANGUITO"/>
    <x v="105"/>
    <x v="52"/>
    <x v="52"/>
    <s v="RURAL "/>
    <n v="234"/>
    <s v="REAL"/>
    <n v="1"/>
    <n v="16"/>
    <n v="3"/>
    <n v="36"/>
    <n v="43"/>
    <n v="6"/>
    <n v="13"/>
    <n v="3"/>
    <n v="11"/>
    <n v="234"/>
    <n v="234"/>
    <n v="234"/>
    <n v="30"/>
    <n v="234"/>
    <n v="8"/>
    <n v="234"/>
    <n v="234"/>
    <n v="13"/>
    <n v="10"/>
    <n v="34"/>
  </r>
  <r>
    <s v="10523"/>
    <x v="34"/>
    <s v="FERNANDO ARTURO DE MERIÑO"/>
    <x v="106"/>
    <x v="53"/>
    <x v="53"/>
    <s v="RURAL "/>
    <n v="124"/>
    <s v="REAL"/>
    <n v="1"/>
    <n v="9"/>
    <n v="2"/>
    <n v="19"/>
    <n v="23"/>
    <n v="3"/>
    <n v="7"/>
    <n v="2"/>
    <n v="6"/>
    <n v="124"/>
    <n v="124"/>
    <n v="124"/>
    <n v="16"/>
    <n v="124"/>
    <n v="5"/>
    <n v="124"/>
    <n v="124"/>
    <n v="7"/>
    <n v="5"/>
    <n v="18"/>
  </r>
  <r>
    <s v="04668"/>
    <x v="34"/>
    <s v="FRANCISCO DE LA CRUZ DE DIOS - GORRETA"/>
    <x v="107"/>
    <x v="53"/>
    <x v="53"/>
    <s v="RURAL "/>
    <n v="74"/>
    <s v="REAL"/>
    <n v="1"/>
    <n v="5"/>
    <n v="1"/>
    <n v="12"/>
    <n v="14"/>
    <n v="2"/>
    <n v="5"/>
    <n v="1"/>
    <n v="4"/>
    <n v="74"/>
    <n v="74"/>
    <n v="74"/>
    <n v="10"/>
    <n v="74"/>
    <n v="3"/>
    <n v="74"/>
    <n v="74"/>
    <n v="5"/>
    <n v="3"/>
    <n v="11"/>
  </r>
  <r>
    <s v="04712"/>
    <x v="34"/>
    <s v="BOCA DE MAYIGA"/>
    <x v="107"/>
    <x v="53"/>
    <x v="53"/>
    <s v="RURAL "/>
    <n v="74"/>
    <s v="REAL"/>
    <n v="1"/>
    <n v="5"/>
    <n v="1"/>
    <n v="12"/>
    <n v="14"/>
    <n v="2"/>
    <n v="5"/>
    <n v="1"/>
    <n v="4"/>
    <n v="74"/>
    <n v="74"/>
    <n v="74"/>
    <n v="10"/>
    <n v="74"/>
    <n v="3"/>
    <n v="74"/>
    <n v="74"/>
    <n v="5"/>
    <n v="3"/>
    <n v="11"/>
  </r>
  <r>
    <s v="04644"/>
    <x v="34"/>
    <s v="CRISTINO DE LOS SANTOS - LOS MOSQUITOS"/>
    <x v="108"/>
    <x v="53"/>
    <x v="53"/>
    <s v="RURAL "/>
    <n v="73"/>
    <s v="REAL"/>
    <n v="1"/>
    <n v="5"/>
    <n v="1"/>
    <n v="12"/>
    <n v="14"/>
    <n v="2"/>
    <n v="5"/>
    <n v="1"/>
    <n v="4"/>
    <n v="73"/>
    <n v="73"/>
    <n v="73"/>
    <n v="10"/>
    <n v="73"/>
    <n v="3"/>
    <n v="73"/>
    <n v="73"/>
    <n v="5"/>
    <n v="3"/>
    <n v="11"/>
  </r>
  <r>
    <s v="04652"/>
    <x v="34"/>
    <s v="FELIPE DE LA CRUZ - PIEDRA GRANDE"/>
    <x v="64"/>
    <x v="53"/>
    <x v="53"/>
    <s v="RURAL "/>
    <n v="26"/>
    <s v="REAL"/>
    <n v="1"/>
    <n v="2"/>
    <n v="1"/>
    <n v="4"/>
    <n v="5"/>
    <n v="1"/>
    <n v="2"/>
    <n v="1"/>
    <n v="2"/>
    <n v="26"/>
    <n v="26"/>
    <n v="26"/>
    <n v="4"/>
    <n v="26"/>
    <n v="1"/>
    <n v="26"/>
    <n v="26"/>
    <n v="2"/>
    <n v="2"/>
    <n v="4"/>
  </r>
  <r>
    <s v="02471"/>
    <x v="5"/>
    <s v="MIGUEL H.  MARTINEZ CALDERON "/>
    <x v="109"/>
    <x v="54"/>
    <x v="54"/>
    <s v="RURAL "/>
    <n v="296"/>
    <s v="REAL"/>
    <n v="1"/>
    <n v="20"/>
    <n v="4"/>
    <n v="45"/>
    <n v="55"/>
    <n v="7"/>
    <n v="17"/>
    <n v="4"/>
    <n v="14"/>
    <n v="296"/>
    <n v="296"/>
    <n v="296"/>
    <n v="38"/>
    <n v="296"/>
    <n v="10"/>
    <n v="296"/>
    <n v="296"/>
    <n v="17"/>
    <n v="12"/>
    <n v="43"/>
  </r>
  <r>
    <s v="09143"/>
    <x v="35"/>
    <s v="LICEO GREGORIO AYBAR"/>
    <x v="23"/>
    <x v="55"/>
    <x v="55"/>
    <s v="RURAL "/>
    <n v="136"/>
    <s v="REAL"/>
    <n v="1"/>
    <n v="9"/>
    <n v="2"/>
    <n v="21"/>
    <n v="25"/>
    <n v="3"/>
    <n v="8"/>
    <n v="2"/>
    <n v="6"/>
    <n v="136"/>
    <n v="136"/>
    <n v="136"/>
    <n v="18"/>
    <n v="136"/>
    <n v="5"/>
    <n v="136"/>
    <n v="136"/>
    <n v="8"/>
    <n v="6"/>
    <n v="20"/>
  </r>
  <r>
    <s v="04532"/>
    <x v="14"/>
    <s v="MATA LOS INDIOS"/>
    <x v="74"/>
    <x v="56"/>
    <x v="56"/>
    <s v="RURAL "/>
    <n v="108"/>
    <s v="REAL"/>
    <n v="1"/>
    <n v="8"/>
    <n v="2"/>
    <n v="17"/>
    <n v="20"/>
    <n v="3"/>
    <n v="6"/>
    <n v="2"/>
    <n v="5"/>
    <n v="108"/>
    <n v="108"/>
    <n v="108"/>
    <n v="14"/>
    <n v="108"/>
    <n v="4"/>
    <n v="108"/>
    <n v="108"/>
    <n v="6"/>
    <n v="5"/>
    <n v="16"/>
  </r>
  <r>
    <s v="03614"/>
    <x v="14"/>
    <s v="BATEY AMELIA"/>
    <x v="110"/>
    <x v="56"/>
    <x v="56"/>
    <s v="RURAL "/>
    <n v="34"/>
    <s v="REAL"/>
    <n v="1"/>
    <n v="3"/>
    <n v="1"/>
    <n v="6"/>
    <n v="7"/>
    <n v="1"/>
    <n v="2"/>
    <n v="1"/>
    <n v="2"/>
    <n v="34"/>
    <n v="34"/>
    <n v="34"/>
    <n v="5"/>
    <n v="34"/>
    <n v="2"/>
    <n v="34"/>
    <n v="34"/>
    <n v="2"/>
    <n v="2"/>
    <n v="5"/>
  </r>
  <r>
    <s v="08339"/>
    <x v="14"/>
    <s v="JUANA MORALES"/>
    <x v="30"/>
    <x v="56"/>
    <x v="56"/>
    <s v="RURAL "/>
    <n v="33"/>
    <s v="REAL"/>
    <n v="1"/>
    <n v="3"/>
    <n v="1"/>
    <n v="5"/>
    <n v="7"/>
    <n v="1"/>
    <n v="2"/>
    <n v="1"/>
    <n v="2"/>
    <n v="33"/>
    <n v="33"/>
    <n v="33"/>
    <n v="5"/>
    <n v="33"/>
    <n v="2"/>
    <n v="33"/>
    <n v="33"/>
    <n v="2"/>
    <n v="2"/>
    <n v="5"/>
  </r>
  <r>
    <s v="01454"/>
    <x v="3"/>
    <s v="RAMON ANDRES FERREIRAS SANTANA"/>
    <x v="31"/>
    <x v="57"/>
    <x v="57"/>
    <s v="RURAL "/>
    <n v="175"/>
    <s v="REAL"/>
    <n v="1"/>
    <n v="12"/>
    <n v="2"/>
    <n v="27"/>
    <n v="33"/>
    <n v="4"/>
    <n v="10"/>
    <n v="2"/>
    <n v="8"/>
    <n v="175"/>
    <n v="175"/>
    <n v="175"/>
    <n v="22"/>
    <n v="175"/>
    <n v="6"/>
    <n v="175"/>
    <n v="175"/>
    <n v="10"/>
    <n v="7"/>
    <n v="26"/>
  </r>
  <r>
    <s v="01417"/>
    <x v="3"/>
    <s v="RAMON ANT. POLANCO PEREZ"/>
    <x v="61"/>
    <x v="57"/>
    <x v="57"/>
    <s v="RURAL "/>
    <n v="16"/>
    <s v="REAL"/>
    <n v="1"/>
    <n v="2"/>
    <n v="1"/>
    <n v="3"/>
    <n v="3"/>
    <n v="1"/>
    <n v="1"/>
    <n v="1"/>
    <n v="1"/>
    <n v="16"/>
    <n v="16"/>
    <n v="16"/>
    <n v="3"/>
    <n v="16"/>
    <n v="1"/>
    <n v="16"/>
    <n v="16"/>
    <n v="1"/>
    <n v="1"/>
    <n v="3"/>
  </r>
  <r>
    <s v="01565"/>
    <x v="3"/>
    <s v="NUEVA ESPERANZA, LA"/>
    <x v="111"/>
    <x v="57"/>
    <x v="57"/>
    <s v="RURAL "/>
    <n v="30"/>
    <s v="REAL"/>
    <n v="1"/>
    <n v="2"/>
    <n v="1"/>
    <n v="5"/>
    <n v="6"/>
    <n v="1"/>
    <n v="2"/>
    <n v="1"/>
    <n v="2"/>
    <n v="30"/>
    <n v="30"/>
    <n v="30"/>
    <n v="4"/>
    <n v="30"/>
    <n v="1"/>
    <n v="30"/>
    <n v="30"/>
    <n v="2"/>
    <n v="2"/>
    <n v="5"/>
  </r>
  <r>
    <s v="01418"/>
    <x v="3"/>
    <s v="ROGELIO ANTONIO ESPAILLAT GUZMAN PROF. - CATAREY"/>
    <x v="69"/>
    <x v="57"/>
    <x v="57"/>
    <s v="RURAL "/>
    <n v="19"/>
    <s v="REAL"/>
    <n v="1"/>
    <n v="2"/>
    <n v="1"/>
    <n v="3"/>
    <n v="4"/>
    <n v="1"/>
    <n v="2"/>
    <n v="1"/>
    <n v="1"/>
    <n v="19"/>
    <n v="19"/>
    <n v="19"/>
    <n v="3"/>
    <n v="19"/>
    <n v="1"/>
    <n v="19"/>
    <n v="19"/>
    <n v="2"/>
    <n v="1"/>
    <n v="3"/>
  </r>
  <r>
    <s v="04784"/>
    <x v="36"/>
    <s v="PRIMARIO MORQUECHO"/>
    <x v="112"/>
    <x v="58"/>
    <x v="58"/>
    <s v="RURAL "/>
    <n v="226"/>
    <s v="REAL"/>
    <n v="1"/>
    <n v="15"/>
    <n v="3"/>
    <n v="35"/>
    <n v="42"/>
    <n v="5"/>
    <n v="13"/>
    <n v="3"/>
    <n v="10"/>
    <n v="226"/>
    <n v="226"/>
    <n v="226"/>
    <n v="29"/>
    <n v="226"/>
    <n v="8"/>
    <n v="226"/>
    <n v="226"/>
    <n v="13"/>
    <n v="9"/>
    <n v="33"/>
  </r>
  <r>
    <s v="04390"/>
    <x v="29"/>
    <s v="ANTONIO LIRANZO BATISTA"/>
    <x v="113"/>
    <x v="59"/>
    <x v="59"/>
    <s v="RURAL "/>
    <n v="263"/>
    <s v="REAL"/>
    <n v="1"/>
    <n v="18"/>
    <n v="3"/>
    <n v="40"/>
    <n v="49"/>
    <n v="6"/>
    <n v="15"/>
    <n v="3"/>
    <n v="12"/>
    <n v="263"/>
    <n v="263"/>
    <n v="263"/>
    <n v="34"/>
    <n v="263"/>
    <n v="9"/>
    <n v="263"/>
    <n v="263"/>
    <n v="15"/>
    <n v="11"/>
    <n v="38"/>
  </r>
  <r>
    <s v="04793"/>
    <x v="36"/>
    <s v="ESC. DR. ANTOLIN ROSA PADILLA"/>
    <x v="114"/>
    <x v="60"/>
    <x v="60"/>
    <s v="RURAL "/>
    <n v="182"/>
    <s v="REAL"/>
    <n v="1"/>
    <n v="13"/>
    <n v="3"/>
    <n v="28"/>
    <n v="34"/>
    <n v="5"/>
    <n v="11"/>
    <n v="3"/>
    <n v="9"/>
    <n v="182"/>
    <n v="182"/>
    <n v="182"/>
    <n v="23"/>
    <n v="182"/>
    <n v="7"/>
    <n v="182"/>
    <n v="182"/>
    <n v="11"/>
    <n v="8"/>
    <n v="27"/>
  </r>
  <r>
    <s v="04673"/>
    <x v="36"/>
    <s v="SABANA DE PAYABO"/>
    <x v="115"/>
    <x v="60"/>
    <x v="60"/>
    <s v="RURAL "/>
    <n v="76"/>
    <s v="REAL"/>
    <n v="1"/>
    <n v="6"/>
    <n v="1"/>
    <n v="12"/>
    <n v="14"/>
    <n v="2"/>
    <n v="5"/>
    <n v="1"/>
    <n v="4"/>
    <n v="76"/>
    <n v="76"/>
    <n v="76"/>
    <n v="10"/>
    <n v="76"/>
    <n v="3"/>
    <n v="76"/>
    <n v="76"/>
    <n v="5"/>
    <n v="3"/>
    <n v="11"/>
  </r>
  <r>
    <s v="02483"/>
    <x v="26"/>
    <s v="MONTE NEGRO"/>
    <x v="116"/>
    <x v="61"/>
    <x v="61"/>
    <s v="RURAL "/>
    <n v="71"/>
    <s v="REAL"/>
    <n v="1"/>
    <n v="5"/>
    <n v="1"/>
    <n v="11"/>
    <n v="14"/>
    <n v="2"/>
    <n v="4"/>
    <n v="1"/>
    <n v="4"/>
    <n v="71"/>
    <n v="71"/>
    <n v="71"/>
    <n v="9"/>
    <n v="71"/>
    <n v="3"/>
    <n v="71"/>
    <n v="71"/>
    <n v="4"/>
    <n v="3"/>
    <n v="11"/>
  </r>
  <r>
    <s v="02487"/>
    <x v="26"/>
    <s v="ARROYO MANTECA"/>
    <x v="15"/>
    <x v="61"/>
    <x v="61"/>
    <s v="RURAL "/>
    <n v="39"/>
    <s v="REAL"/>
    <n v="1"/>
    <n v="3"/>
    <n v="1"/>
    <n v="6"/>
    <n v="8"/>
    <n v="1"/>
    <n v="3"/>
    <n v="1"/>
    <n v="2"/>
    <n v="39"/>
    <n v="39"/>
    <n v="39"/>
    <n v="5"/>
    <n v="39"/>
    <n v="2"/>
    <n v="39"/>
    <n v="39"/>
    <n v="3"/>
    <n v="2"/>
    <n v="6"/>
  </r>
  <r>
    <s v="02478"/>
    <x v="26"/>
    <s v="DERRUMBADO ARRIBA"/>
    <x v="90"/>
    <x v="61"/>
    <x v="61"/>
    <s v="RURAL "/>
    <n v="22"/>
    <s v="REAL"/>
    <n v="1"/>
    <n v="2"/>
    <n v="1"/>
    <n v="4"/>
    <n v="5"/>
    <n v="1"/>
    <n v="2"/>
    <n v="1"/>
    <n v="1"/>
    <n v="22"/>
    <n v="22"/>
    <n v="22"/>
    <n v="3"/>
    <n v="22"/>
    <n v="1"/>
    <n v="22"/>
    <n v="22"/>
    <n v="2"/>
    <n v="1"/>
    <n v="4"/>
  </r>
  <r>
    <s v="02500"/>
    <x v="26"/>
    <s v="LA PEÑITA ABAJO"/>
    <x v="61"/>
    <x v="61"/>
    <x v="61"/>
    <s v="RURAL "/>
    <n v="16"/>
    <s v="REAL"/>
    <n v="1"/>
    <n v="2"/>
    <n v="1"/>
    <n v="3"/>
    <n v="3"/>
    <n v="1"/>
    <n v="1"/>
    <n v="1"/>
    <n v="1"/>
    <n v="16"/>
    <n v="16"/>
    <n v="16"/>
    <n v="3"/>
    <n v="16"/>
    <n v="1"/>
    <n v="16"/>
    <n v="16"/>
    <n v="1"/>
    <n v="1"/>
    <n v="3"/>
  </r>
  <r>
    <s v="02480"/>
    <x v="26"/>
    <s v="MANUEL CONFESOR CASADO ALCANTARA - DERRUMBADO DE MAHOMA"/>
    <x v="16"/>
    <x v="61"/>
    <x v="61"/>
    <s v="RURAL "/>
    <n v="29"/>
    <s v="REAL"/>
    <n v="1"/>
    <n v="2"/>
    <n v="1"/>
    <n v="5"/>
    <n v="6"/>
    <n v="1"/>
    <n v="2"/>
    <n v="1"/>
    <n v="2"/>
    <n v="29"/>
    <n v="29"/>
    <n v="29"/>
    <n v="4"/>
    <n v="29"/>
    <n v="1"/>
    <n v="29"/>
    <n v="29"/>
    <n v="2"/>
    <n v="2"/>
    <n v="5"/>
  </r>
  <r>
    <s v="02484"/>
    <x v="26"/>
    <s v="LA ESTRECHURA"/>
    <x v="60"/>
    <x v="61"/>
    <x v="61"/>
    <s v="RURAL "/>
    <n v="14"/>
    <s v="REAL"/>
    <n v="1"/>
    <n v="1"/>
    <n v="1"/>
    <n v="3"/>
    <n v="3"/>
    <n v="1"/>
    <n v="1"/>
    <n v="1"/>
    <n v="1"/>
    <n v="14"/>
    <n v="14"/>
    <n v="14"/>
    <n v="2"/>
    <n v="14"/>
    <n v="1"/>
    <n v="14"/>
    <n v="14"/>
    <n v="1"/>
    <n v="1"/>
    <n v="3"/>
  </r>
  <r>
    <s v="02509"/>
    <x v="26"/>
    <s v="LA YUCA"/>
    <x v="104"/>
    <x v="61"/>
    <x v="61"/>
    <s v="RURAL "/>
    <n v="12"/>
    <s v="REAL"/>
    <n v="1"/>
    <n v="1"/>
    <n v="1"/>
    <n v="2"/>
    <n v="3"/>
    <n v="1"/>
    <n v="1"/>
    <n v="1"/>
    <n v="1"/>
    <n v="12"/>
    <n v="12"/>
    <n v="12"/>
    <n v="2"/>
    <n v="12"/>
    <n v="1"/>
    <n v="12"/>
    <n v="12"/>
    <n v="1"/>
    <n v="1"/>
    <n v="2"/>
  </r>
  <r>
    <s v="02474"/>
    <x v="26"/>
    <s v="ARROYO BLANCO"/>
    <x v="58"/>
    <x v="61"/>
    <x v="61"/>
    <s v="RURAL "/>
    <n v="21"/>
    <s v="REAL"/>
    <n v="1"/>
    <n v="2"/>
    <n v="1"/>
    <n v="4"/>
    <n v="4"/>
    <n v="1"/>
    <n v="2"/>
    <n v="1"/>
    <n v="1"/>
    <n v="21"/>
    <n v="21"/>
    <n v="21"/>
    <n v="3"/>
    <n v="21"/>
    <n v="1"/>
    <n v="21"/>
    <n v="21"/>
    <n v="2"/>
    <n v="1"/>
    <n v="4"/>
  </r>
  <r>
    <s v="02472"/>
    <x v="26"/>
    <s v="LA COLONIA"/>
    <x v="66"/>
    <x v="61"/>
    <x v="61"/>
    <s v="RURAL "/>
    <n v="36"/>
    <s v="REAL"/>
    <n v="1"/>
    <n v="3"/>
    <n v="1"/>
    <n v="6"/>
    <n v="7"/>
    <n v="1"/>
    <n v="2"/>
    <n v="1"/>
    <n v="2"/>
    <n v="36"/>
    <n v="36"/>
    <n v="36"/>
    <n v="5"/>
    <n v="36"/>
    <n v="2"/>
    <n v="36"/>
    <n v="36"/>
    <n v="2"/>
    <n v="2"/>
    <n v="6"/>
  </r>
  <r>
    <s v="04576"/>
    <x v="23"/>
    <s v="GENERAL ANTONIO DUVERGÉ - EL COPEY"/>
    <x v="117"/>
    <x v="62"/>
    <x v="62"/>
    <s v="RURAL "/>
    <n v="123"/>
    <s v="REAL"/>
    <n v="1"/>
    <n v="9"/>
    <n v="2"/>
    <n v="19"/>
    <n v="23"/>
    <n v="3"/>
    <n v="7"/>
    <n v="2"/>
    <n v="6"/>
    <n v="123"/>
    <n v="123"/>
    <n v="123"/>
    <n v="16"/>
    <n v="123"/>
    <n v="5"/>
    <n v="123"/>
    <n v="123"/>
    <n v="7"/>
    <n v="5"/>
    <n v="18"/>
  </r>
  <r>
    <s v="04543"/>
    <x v="23"/>
    <s v="PEDRO PIMENTEL - ANTON SANCHEZ"/>
    <x v="118"/>
    <x v="62"/>
    <x v="62"/>
    <s v="RURAL "/>
    <n v="91"/>
    <s v="REAL"/>
    <n v="1"/>
    <n v="7"/>
    <n v="2"/>
    <n v="14"/>
    <n v="17"/>
    <n v="3"/>
    <n v="6"/>
    <n v="2"/>
    <n v="5"/>
    <n v="91"/>
    <n v="91"/>
    <n v="91"/>
    <n v="12"/>
    <n v="91"/>
    <n v="4"/>
    <n v="91"/>
    <n v="91"/>
    <n v="6"/>
    <n v="4"/>
    <n v="14"/>
  </r>
  <r>
    <s v="02449"/>
    <x v="37"/>
    <s v="LOS MARTINEZ"/>
    <x v="16"/>
    <x v="63"/>
    <x v="63"/>
    <s v="RURAL "/>
    <n v="29"/>
    <s v="REAL"/>
    <n v="1"/>
    <n v="2"/>
    <n v="1"/>
    <n v="5"/>
    <n v="6"/>
    <n v="1"/>
    <n v="2"/>
    <n v="1"/>
    <n v="2"/>
    <n v="29"/>
    <n v="29"/>
    <n v="29"/>
    <n v="4"/>
    <n v="29"/>
    <n v="1"/>
    <n v="29"/>
    <n v="29"/>
    <n v="2"/>
    <n v="2"/>
    <n v="5"/>
  </r>
  <r>
    <s v="02512"/>
    <x v="37"/>
    <s v="DESIDERIO ANDUJAR - LA LAGUNETA"/>
    <x v="18"/>
    <x v="63"/>
    <x v="63"/>
    <s v="RURAL "/>
    <n v="11"/>
    <s v="REAL"/>
    <n v="1"/>
    <n v="1"/>
    <n v="1"/>
    <n v="2"/>
    <n v="3"/>
    <n v="1"/>
    <n v="1"/>
    <n v="1"/>
    <n v="1"/>
    <n v="11"/>
    <n v="11"/>
    <n v="11"/>
    <n v="2"/>
    <n v="11"/>
    <n v="1"/>
    <n v="11"/>
    <n v="11"/>
    <n v="1"/>
    <n v="1"/>
    <n v="2"/>
  </r>
  <r>
    <s v="07490"/>
    <x v="37"/>
    <s v="LOS TRAMOJOS"/>
    <x v="40"/>
    <x v="63"/>
    <x v="63"/>
    <s v="RURAL "/>
    <n v="84"/>
    <s v="REAL"/>
    <n v="1"/>
    <n v="6"/>
    <n v="1"/>
    <n v="13"/>
    <n v="16"/>
    <n v="2"/>
    <n v="5"/>
    <n v="1"/>
    <n v="4"/>
    <n v="84"/>
    <n v="84"/>
    <n v="84"/>
    <n v="11"/>
    <n v="84"/>
    <n v="3"/>
    <n v="84"/>
    <n v="84"/>
    <n v="5"/>
    <n v="4"/>
    <n v="13"/>
  </r>
  <r>
    <s v="02415"/>
    <x v="37"/>
    <s v="LOS COROZOS"/>
    <x v="119"/>
    <x v="63"/>
    <x v="63"/>
    <s v="RURAL "/>
    <n v="95"/>
    <s v="REAL"/>
    <n v="1"/>
    <n v="7"/>
    <n v="2"/>
    <n v="15"/>
    <n v="18"/>
    <n v="3"/>
    <n v="6"/>
    <n v="2"/>
    <n v="5"/>
    <n v="95"/>
    <n v="95"/>
    <n v="95"/>
    <n v="12"/>
    <n v="95"/>
    <n v="4"/>
    <n v="95"/>
    <n v="95"/>
    <n v="6"/>
    <n v="4"/>
    <n v="14"/>
  </r>
  <r>
    <s v="00441"/>
    <x v="37"/>
    <s v="SABANA DE MIGUEL MARTIN"/>
    <x v="44"/>
    <x v="63"/>
    <x v="63"/>
    <s v="RURAL "/>
    <n v="32"/>
    <s v="REAL"/>
    <n v="1"/>
    <n v="3"/>
    <n v="1"/>
    <n v="5"/>
    <n v="6"/>
    <n v="1"/>
    <n v="2"/>
    <n v="1"/>
    <n v="2"/>
    <n v="32"/>
    <n v="32"/>
    <n v="32"/>
    <n v="5"/>
    <n v="32"/>
    <n v="2"/>
    <n v="32"/>
    <n v="32"/>
    <n v="2"/>
    <n v="2"/>
    <n v="5"/>
  </r>
  <r>
    <s v="02511"/>
    <x v="37"/>
    <s v="EL MEMIZO"/>
    <x v="120"/>
    <x v="63"/>
    <x v="63"/>
    <s v="RURAL "/>
    <n v="46"/>
    <s v="REAL"/>
    <n v="1"/>
    <n v="4"/>
    <n v="1"/>
    <n v="7"/>
    <n v="9"/>
    <n v="2"/>
    <n v="3"/>
    <n v="1"/>
    <n v="3"/>
    <n v="46"/>
    <n v="46"/>
    <n v="46"/>
    <n v="6"/>
    <n v="46"/>
    <n v="2"/>
    <n v="46"/>
    <n v="46"/>
    <n v="3"/>
    <n v="2"/>
    <n v="7"/>
  </r>
  <r>
    <s v="02416"/>
    <x v="37"/>
    <s v="EL CERCADO"/>
    <x v="30"/>
    <x v="63"/>
    <x v="63"/>
    <s v="RURAL "/>
    <n v="33"/>
    <s v="REAL"/>
    <n v="1"/>
    <n v="3"/>
    <n v="1"/>
    <n v="5"/>
    <n v="7"/>
    <n v="1"/>
    <n v="2"/>
    <n v="1"/>
    <n v="2"/>
    <n v="33"/>
    <n v="33"/>
    <n v="33"/>
    <n v="5"/>
    <n v="33"/>
    <n v="2"/>
    <n v="33"/>
    <n v="33"/>
    <n v="2"/>
    <n v="2"/>
    <n v="5"/>
  </r>
  <r>
    <s v="07524"/>
    <x v="37"/>
    <s v="LA CIENAGA DE LOS COROZOS"/>
    <x v="90"/>
    <x v="63"/>
    <x v="63"/>
    <s v="RURAL "/>
    <n v="22"/>
    <s v="REAL"/>
    <n v="1"/>
    <n v="2"/>
    <n v="1"/>
    <n v="4"/>
    <n v="5"/>
    <n v="1"/>
    <n v="2"/>
    <n v="1"/>
    <n v="1"/>
    <n v="22"/>
    <n v="22"/>
    <n v="22"/>
    <n v="3"/>
    <n v="22"/>
    <n v="1"/>
    <n v="22"/>
    <n v="22"/>
    <n v="2"/>
    <n v="1"/>
    <n v="4"/>
  </r>
  <r>
    <s v="04837"/>
    <x v="37"/>
    <s v="ISLETA"/>
    <x v="60"/>
    <x v="63"/>
    <x v="63"/>
    <s v="RURAL "/>
    <n v="14"/>
    <s v="REAL"/>
    <n v="1"/>
    <n v="1"/>
    <n v="1"/>
    <n v="3"/>
    <n v="3"/>
    <n v="1"/>
    <n v="1"/>
    <n v="1"/>
    <n v="1"/>
    <n v="14"/>
    <n v="14"/>
    <n v="14"/>
    <n v="2"/>
    <n v="14"/>
    <n v="1"/>
    <n v="14"/>
    <n v="14"/>
    <n v="1"/>
    <n v="1"/>
    <n v="3"/>
  </r>
  <r>
    <s v="02414"/>
    <x v="37"/>
    <s v="LA DEMAJAGUA"/>
    <x v="27"/>
    <x v="63"/>
    <x v="63"/>
    <s v="RURAL "/>
    <n v="10"/>
    <s v="REAL"/>
    <n v="1"/>
    <n v="1"/>
    <n v="1"/>
    <n v="2"/>
    <n v="2"/>
    <n v="1"/>
    <n v="1"/>
    <n v="1"/>
    <n v="1"/>
    <n v="10"/>
    <n v="10"/>
    <n v="10"/>
    <n v="2"/>
    <n v="10"/>
    <n v="1"/>
    <n v="10"/>
    <n v="10"/>
    <n v="1"/>
    <n v="1"/>
    <n v="2"/>
  </r>
  <r>
    <s v="02420"/>
    <x v="37"/>
    <s v="LOS NEGROS"/>
    <x v="17"/>
    <x v="63"/>
    <x v="63"/>
    <s v="RURAL "/>
    <n v="8"/>
    <s v="REAL"/>
    <n v="1"/>
    <n v="1"/>
    <n v="1"/>
    <n v="2"/>
    <n v="2"/>
    <n v="1"/>
    <n v="1"/>
    <n v="1"/>
    <n v="1"/>
    <n v="8"/>
    <n v="8"/>
    <n v="8"/>
    <n v="2"/>
    <n v="8"/>
    <n v="1"/>
    <n v="8"/>
    <n v="8"/>
    <n v="1"/>
    <n v="1"/>
    <n v="2"/>
  </r>
  <r>
    <s v="06377"/>
    <x v="37"/>
    <s v="ARROYO HONDO DEL PINAR "/>
    <x v="17"/>
    <x v="63"/>
    <x v="63"/>
    <s v="RURAL "/>
    <n v="8"/>
    <s v="REAL"/>
    <n v="1"/>
    <n v="1"/>
    <n v="1"/>
    <n v="2"/>
    <n v="2"/>
    <n v="1"/>
    <n v="1"/>
    <n v="1"/>
    <n v="1"/>
    <n v="8"/>
    <n v="8"/>
    <n v="8"/>
    <n v="2"/>
    <n v="8"/>
    <n v="1"/>
    <n v="8"/>
    <n v="8"/>
    <n v="1"/>
    <n v="1"/>
    <n v="2"/>
  </r>
  <r>
    <s v="02421"/>
    <x v="37"/>
    <s v="ALTAGRACIA MILEDIS CUSTODIO"/>
    <x v="17"/>
    <x v="63"/>
    <x v="63"/>
    <s v="RURAL "/>
    <n v="8"/>
    <s v="REAL"/>
    <n v="1"/>
    <n v="1"/>
    <n v="1"/>
    <n v="2"/>
    <n v="2"/>
    <n v="1"/>
    <n v="1"/>
    <n v="1"/>
    <n v="1"/>
    <n v="8"/>
    <n v="8"/>
    <n v="8"/>
    <n v="2"/>
    <n v="8"/>
    <n v="1"/>
    <n v="8"/>
    <n v="8"/>
    <n v="1"/>
    <n v="1"/>
    <n v="2"/>
  </r>
  <r>
    <s v="02851"/>
    <x v="19"/>
    <s v="ARROYO SECO"/>
    <x v="121"/>
    <x v="64"/>
    <x v="64"/>
    <s v="RURAL "/>
    <n v="252"/>
    <s v="REAL"/>
    <n v="1"/>
    <n v="17"/>
    <n v="3"/>
    <n v="39"/>
    <n v="47"/>
    <n v="6"/>
    <n v="14"/>
    <n v="3"/>
    <n v="12"/>
    <n v="252"/>
    <n v="252"/>
    <n v="252"/>
    <n v="32"/>
    <n v="252"/>
    <n v="9"/>
    <n v="252"/>
    <n v="252"/>
    <n v="14"/>
    <n v="10"/>
    <n v="37"/>
  </r>
  <r>
    <s v="04142"/>
    <x v="4"/>
    <s v="LUS MARIA PIETER"/>
    <x v="122"/>
    <x v="65"/>
    <x v="65"/>
    <s v="RURAL "/>
    <n v="256"/>
    <s v="REAL"/>
    <n v="1"/>
    <n v="17"/>
    <n v="3"/>
    <n v="39"/>
    <n v="47"/>
    <n v="6"/>
    <n v="15"/>
    <n v="3"/>
    <n v="12"/>
    <n v="256"/>
    <n v="256"/>
    <n v="256"/>
    <n v="33"/>
    <n v="256"/>
    <n v="9"/>
    <n v="256"/>
    <n v="256"/>
    <n v="15"/>
    <n v="11"/>
    <n v="37"/>
  </r>
  <r>
    <s v="04775"/>
    <x v="36"/>
    <s v="EL COCO"/>
    <x v="3"/>
    <x v="66"/>
    <x v="66"/>
    <s v="RURAL "/>
    <n v="57"/>
    <s v="REAL"/>
    <n v="1"/>
    <n v="4"/>
    <n v="1"/>
    <n v="9"/>
    <n v="11"/>
    <n v="2"/>
    <n v="4"/>
    <n v="1"/>
    <n v="3"/>
    <n v="57"/>
    <n v="57"/>
    <n v="57"/>
    <n v="8"/>
    <n v="57"/>
    <n v="2"/>
    <n v="57"/>
    <n v="57"/>
    <n v="4"/>
    <n v="3"/>
    <n v="9"/>
  </r>
  <r>
    <s v="04754"/>
    <x v="36"/>
    <s v="BATEY LA ALTAGRACIA"/>
    <x v="90"/>
    <x v="66"/>
    <x v="66"/>
    <s v="RURAL "/>
    <n v="22"/>
    <s v="REAL"/>
    <n v="1"/>
    <n v="2"/>
    <n v="1"/>
    <n v="4"/>
    <n v="5"/>
    <n v="1"/>
    <n v="2"/>
    <n v="1"/>
    <n v="1"/>
    <n v="22"/>
    <n v="22"/>
    <n v="22"/>
    <n v="3"/>
    <n v="22"/>
    <n v="1"/>
    <n v="22"/>
    <n v="22"/>
    <n v="2"/>
    <n v="1"/>
    <n v="4"/>
  </r>
  <r>
    <s v="04766"/>
    <x v="36"/>
    <s v="LOS RANCHOS"/>
    <x v="61"/>
    <x v="66"/>
    <x v="66"/>
    <s v="RURAL "/>
    <n v="16"/>
    <s v="REAL"/>
    <n v="1"/>
    <n v="2"/>
    <n v="1"/>
    <n v="3"/>
    <n v="3"/>
    <n v="1"/>
    <n v="1"/>
    <n v="1"/>
    <n v="1"/>
    <n v="16"/>
    <n v="16"/>
    <n v="16"/>
    <n v="3"/>
    <n v="16"/>
    <n v="1"/>
    <n v="16"/>
    <n v="16"/>
    <n v="1"/>
    <n v="1"/>
    <n v="3"/>
  </r>
  <r>
    <s v="04773"/>
    <x v="36"/>
    <s v="LOMA DE CONSUELO"/>
    <x v="27"/>
    <x v="66"/>
    <x v="66"/>
    <s v="RURAL "/>
    <n v="10"/>
    <s v="REAL"/>
    <n v="1"/>
    <n v="1"/>
    <n v="1"/>
    <n v="2"/>
    <n v="2"/>
    <n v="1"/>
    <n v="1"/>
    <n v="1"/>
    <n v="1"/>
    <n v="10"/>
    <n v="10"/>
    <n v="10"/>
    <n v="2"/>
    <n v="10"/>
    <n v="1"/>
    <n v="10"/>
    <n v="10"/>
    <n v="1"/>
    <n v="1"/>
    <n v="2"/>
  </r>
  <r>
    <s v="04752"/>
    <x v="36"/>
    <s v="BATEY HOYON"/>
    <x v="24"/>
    <x v="66"/>
    <x v="66"/>
    <s v="RURAL "/>
    <n v="17"/>
    <s v="REAL"/>
    <n v="1"/>
    <n v="2"/>
    <n v="1"/>
    <n v="3"/>
    <n v="4"/>
    <n v="1"/>
    <n v="1"/>
    <n v="1"/>
    <n v="1"/>
    <n v="17"/>
    <n v="17"/>
    <n v="17"/>
    <n v="3"/>
    <n v="17"/>
    <n v="1"/>
    <n v="17"/>
    <n v="17"/>
    <n v="1"/>
    <n v="1"/>
    <n v="3"/>
  </r>
  <r>
    <s v="04776"/>
    <x v="36"/>
    <s v="BEJUCAL"/>
    <x v="60"/>
    <x v="66"/>
    <x v="66"/>
    <s v="RURAL "/>
    <n v="14"/>
    <s v="REAL"/>
    <n v="1"/>
    <n v="1"/>
    <n v="1"/>
    <n v="3"/>
    <n v="3"/>
    <n v="1"/>
    <n v="1"/>
    <n v="1"/>
    <n v="1"/>
    <n v="14"/>
    <n v="14"/>
    <n v="14"/>
    <n v="2"/>
    <n v="14"/>
    <n v="1"/>
    <n v="14"/>
    <n v="14"/>
    <n v="1"/>
    <n v="1"/>
    <n v="3"/>
  </r>
  <r>
    <s v="04786"/>
    <x v="36"/>
    <s v="HIGUERITO"/>
    <x v="123"/>
    <x v="66"/>
    <x v="66"/>
    <s v="RURAL "/>
    <n v="45"/>
    <s v="REAL"/>
    <n v="1"/>
    <n v="3"/>
    <n v="1"/>
    <n v="7"/>
    <n v="9"/>
    <n v="1"/>
    <n v="3"/>
    <n v="1"/>
    <n v="2"/>
    <n v="45"/>
    <n v="45"/>
    <n v="45"/>
    <n v="6"/>
    <n v="45"/>
    <n v="2"/>
    <n v="45"/>
    <n v="45"/>
    <n v="3"/>
    <n v="2"/>
    <n v="7"/>
  </r>
  <r>
    <s v="04606"/>
    <x v="31"/>
    <s v="JUAN ISIDRO PÉREZ - LOS MAPOLOS"/>
    <x v="124"/>
    <x v="67"/>
    <x v="67"/>
    <s v="RURAL "/>
    <n v="375"/>
    <s v="REAL"/>
    <n v="1"/>
    <n v="25"/>
    <n v="5"/>
    <n v="57"/>
    <n v="69"/>
    <n v="9"/>
    <n v="21"/>
    <n v="5"/>
    <n v="17"/>
    <n v="375"/>
    <n v="375"/>
    <n v="375"/>
    <n v="48"/>
    <n v="375"/>
    <n v="13"/>
    <n v="375"/>
    <n v="375"/>
    <n v="21"/>
    <n v="15"/>
    <n v="54"/>
  </r>
  <r>
    <s v="10240"/>
    <x v="27"/>
    <s v="TV CENTRO SIERRA DE AGUA"/>
    <x v="125"/>
    <x v="68"/>
    <x v="68"/>
    <s v="RURAL "/>
    <n v="111"/>
    <s v="REAL"/>
    <n v="1"/>
    <n v="8"/>
    <n v="2"/>
    <n v="17"/>
    <n v="21"/>
    <n v="3"/>
    <n v="7"/>
    <n v="2"/>
    <n v="5"/>
    <n v="111"/>
    <n v="111"/>
    <n v="111"/>
    <n v="14"/>
    <n v="111"/>
    <n v="4"/>
    <n v="111"/>
    <n v="111"/>
    <n v="7"/>
    <n v="5"/>
    <n v="16"/>
  </r>
  <r>
    <s v="02485"/>
    <x v="5"/>
    <s v="EZEQUIEL MEDINA-BANÍLEJO"/>
    <x v="126"/>
    <x v="69"/>
    <x v="69"/>
    <s v="RURAL "/>
    <n v="232"/>
    <s v="REAL"/>
    <n v="1"/>
    <n v="16"/>
    <n v="3"/>
    <n v="36"/>
    <n v="43"/>
    <n v="6"/>
    <n v="13"/>
    <n v="3"/>
    <n v="11"/>
    <n v="232"/>
    <n v="232"/>
    <n v="232"/>
    <n v="30"/>
    <n v="232"/>
    <n v="8"/>
    <n v="232"/>
    <n v="232"/>
    <n v="13"/>
    <n v="10"/>
    <n v="34"/>
  </r>
  <r>
    <s v="03026"/>
    <x v="38"/>
    <s v="ESC. PRIMARIA DAZA I"/>
    <x v="127"/>
    <x v="70"/>
    <x v="70"/>
    <s v="RURAL "/>
    <n v="146"/>
    <s v="REAL"/>
    <n v="1"/>
    <n v="10"/>
    <n v="2"/>
    <n v="23"/>
    <n v="27"/>
    <n v="4"/>
    <n v="9"/>
    <n v="2"/>
    <n v="7"/>
    <n v="146"/>
    <n v="146"/>
    <n v="146"/>
    <n v="19"/>
    <n v="146"/>
    <n v="5"/>
    <n v="146"/>
    <n v="146"/>
    <n v="9"/>
    <n v="6"/>
    <n v="21"/>
  </r>
  <r>
    <s v="02883"/>
    <x v="39"/>
    <s v="SAN JOSE DE CENOVI"/>
    <x v="128"/>
    <x v="71"/>
    <x v="71"/>
    <s v="RURAL "/>
    <n v="105"/>
    <s v="REAL"/>
    <n v="1"/>
    <n v="7"/>
    <n v="2"/>
    <n v="16"/>
    <n v="20"/>
    <n v="3"/>
    <n v="6"/>
    <n v="2"/>
    <n v="5"/>
    <n v="105"/>
    <n v="105"/>
    <n v="105"/>
    <n v="14"/>
    <n v="105"/>
    <n v="4"/>
    <n v="105"/>
    <n v="105"/>
    <n v="6"/>
    <n v="5"/>
    <n v="16"/>
  </r>
  <r>
    <s v="02877"/>
    <x v="39"/>
    <s v="SABANA ANGOSTA"/>
    <x v="129"/>
    <x v="71"/>
    <x v="71"/>
    <s v="RURAL "/>
    <n v="125"/>
    <s v="REAL"/>
    <n v="1"/>
    <n v="9"/>
    <n v="2"/>
    <n v="19"/>
    <n v="23"/>
    <n v="3"/>
    <n v="7"/>
    <n v="2"/>
    <n v="6"/>
    <n v="125"/>
    <n v="125"/>
    <n v="125"/>
    <n v="16"/>
    <n v="125"/>
    <n v="5"/>
    <n v="125"/>
    <n v="125"/>
    <n v="7"/>
    <n v="5"/>
    <n v="18"/>
  </r>
  <r>
    <s v="02870"/>
    <x v="39"/>
    <s v="RANCHITO, EL"/>
    <x v="67"/>
    <x v="71"/>
    <x v="71"/>
    <s v="RURAL "/>
    <n v="42"/>
    <s v="REAL"/>
    <n v="1"/>
    <n v="3"/>
    <n v="1"/>
    <n v="7"/>
    <n v="8"/>
    <n v="1"/>
    <n v="3"/>
    <n v="1"/>
    <n v="2"/>
    <n v="42"/>
    <n v="42"/>
    <n v="42"/>
    <n v="6"/>
    <n v="42"/>
    <n v="2"/>
    <n v="42"/>
    <n v="42"/>
    <n v="3"/>
    <n v="2"/>
    <n v="7"/>
  </r>
  <r>
    <s v="09217"/>
    <x v="10"/>
    <s v="LICEO LAS CAÑITAS"/>
    <x v="84"/>
    <x v="72"/>
    <x v="72"/>
    <s v="RURAL "/>
    <n v="170"/>
    <s v="REAL"/>
    <n v="1"/>
    <n v="12"/>
    <n v="2"/>
    <n v="26"/>
    <n v="32"/>
    <n v="4"/>
    <n v="10"/>
    <n v="2"/>
    <n v="8"/>
    <n v="170"/>
    <n v="170"/>
    <n v="170"/>
    <n v="22"/>
    <n v="170"/>
    <n v="6"/>
    <n v="170"/>
    <n v="170"/>
    <n v="10"/>
    <n v="7"/>
    <n v="25"/>
  </r>
  <r>
    <s v="00443"/>
    <x v="33"/>
    <s v="BARRO EN MEDIO"/>
    <x v="0"/>
    <x v="73"/>
    <x v="73"/>
    <s v="RURAL "/>
    <n v="118"/>
    <s v="REAL"/>
    <n v="1"/>
    <n v="8"/>
    <n v="2"/>
    <n v="18"/>
    <n v="22"/>
    <n v="3"/>
    <n v="7"/>
    <n v="2"/>
    <n v="6"/>
    <n v="118"/>
    <n v="118"/>
    <n v="118"/>
    <n v="15"/>
    <n v="118"/>
    <n v="4"/>
    <n v="118"/>
    <n v="118"/>
    <n v="7"/>
    <n v="5"/>
    <n v="17"/>
  </r>
  <r>
    <s v="10504"/>
    <x v="21"/>
    <s v="JUAN PABLO DUARTE"/>
    <x v="130"/>
    <x v="74"/>
    <x v="74"/>
    <s v="RURAL "/>
    <n v="163"/>
    <s v="REAL"/>
    <n v="1"/>
    <n v="11"/>
    <n v="2"/>
    <n v="25"/>
    <n v="30"/>
    <n v="4"/>
    <n v="9"/>
    <n v="2"/>
    <n v="8"/>
    <n v="163"/>
    <n v="163"/>
    <n v="163"/>
    <n v="21"/>
    <n v="163"/>
    <n v="6"/>
    <n v="163"/>
    <n v="163"/>
    <n v="9"/>
    <n v="7"/>
    <n v="24"/>
  </r>
  <r>
    <s v="03077"/>
    <x v="21"/>
    <s v="ESCUELA PRIMARIA CUMIA ARRIBA"/>
    <x v="131"/>
    <x v="74"/>
    <x v="74"/>
    <s v="RURAL "/>
    <n v="49"/>
    <s v="REAL"/>
    <n v="1"/>
    <n v="4"/>
    <n v="1"/>
    <n v="8"/>
    <n v="9"/>
    <n v="2"/>
    <n v="3"/>
    <n v="1"/>
    <n v="3"/>
    <n v="49"/>
    <n v="49"/>
    <n v="49"/>
    <n v="7"/>
    <n v="49"/>
    <n v="2"/>
    <n v="49"/>
    <n v="49"/>
    <n v="3"/>
    <n v="2"/>
    <n v="8"/>
  </r>
  <r>
    <s v="03088"/>
    <x v="21"/>
    <s v=" LOS MANANTIALES"/>
    <x v="12"/>
    <x v="74"/>
    <x v="74"/>
    <s v="RURAL "/>
    <n v="41"/>
    <s v="REAL"/>
    <n v="1"/>
    <n v="3"/>
    <n v="1"/>
    <n v="7"/>
    <n v="8"/>
    <n v="1"/>
    <n v="3"/>
    <n v="1"/>
    <n v="2"/>
    <n v="41"/>
    <n v="41"/>
    <n v="41"/>
    <n v="6"/>
    <n v="41"/>
    <n v="2"/>
    <n v="41"/>
    <n v="41"/>
    <n v="3"/>
    <n v="2"/>
    <n v="6"/>
  </r>
  <r>
    <s v="03207"/>
    <x v="21"/>
    <s v="MONTEADA NUEVA"/>
    <x v="64"/>
    <x v="74"/>
    <x v="74"/>
    <s v="RURAL "/>
    <n v="26"/>
    <s v="REAL"/>
    <n v="1"/>
    <n v="2"/>
    <n v="1"/>
    <n v="4"/>
    <n v="5"/>
    <n v="1"/>
    <n v="2"/>
    <n v="1"/>
    <n v="2"/>
    <n v="26"/>
    <n v="26"/>
    <n v="26"/>
    <n v="4"/>
    <n v="26"/>
    <n v="1"/>
    <n v="26"/>
    <n v="26"/>
    <n v="2"/>
    <n v="2"/>
    <n v="4"/>
  </r>
  <r>
    <s v="03209"/>
    <x v="21"/>
    <s v="CAÑADA DEL AGUA"/>
    <x v="90"/>
    <x v="74"/>
    <x v="74"/>
    <s v="RURAL "/>
    <n v="22"/>
    <s v="REAL"/>
    <n v="1"/>
    <n v="2"/>
    <n v="1"/>
    <n v="4"/>
    <n v="5"/>
    <n v="1"/>
    <n v="2"/>
    <n v="1"/>
    <n v="1"/>
    <n v="22"/>
    <n v="22"/>
    <n v="22"/>
    <n v="3"/>
    <n v="22"/>
    <n v="1"/>
    <n v="22"/>
    <n v="22"/>
    <n v="2"/>
    <n v="1"/>
    <n v="4"/>
  </r>
  <r>
    <s v="03227"/>
    <x v="21"/>
    <s v="ESCUELA BASICA LOS ARROYITOS"/>
    <x v="90"/>
    <x v="74"/>
    <x v="74"/>
    <s v="RURAL "/>
    <n v="22"/>
    <s v="REAL"/>
    <n v="1"/>
    <n v="2"/>
    <n v="1"/>
    <n v="4"/>
    <n v="5"/>
    <n v="1"/>
    <n v="2"/>
    <n v="1"/>
    <n v="1"/>
    <n v="22"/>
    <n v="22"/>
    <n v="22"/>
    <n v="3"/>
    <n v="22"/>
    <n v="1"/>
    <n v="22"/>
    <n v="22"/>
    <n v="2"/>
    <n v="1"/>
    <n v="4"/>
  </r>
  <r>
    <s v="01365"/>
    <x v="32"/>
    <s v="YABON"/>
    <x v="132"/>
    <x v="75"/>
    <x v="75"/>
    <s v="RURAL "/>
    <n v="47"/>
    <s v="REAL"/>
    <n v="1"/>
    <n v="4"/>
    <n v="1"/>
    <n v="8"/>
    <n v="9"/>
    <n v="2"/>
    <n v="3"/>
    <n v="1"/>
    <n v="3"/>
    <n v="47"/>
    <n v="47"/>
    <n v="47"/>
    <n v="6"/>
    <n v="47"/>
    <n v="2"/>
    <n v="47"/>
    <n v="47"/>
    <n v="3"/>
    <n v="2"/>
    <n v="7"/>
  </r>
  <r>
    <s v="01324"/>
    <x v="32"/>
    <s v="PEDRO MEDRANO SILVESTRE"/>
    <x v="44"/>
    <x v="75"/>
    <x v="75"/>
    <s v="RURAL "/>
    <n v="32"/>
    <s v="REAL"/>
    <n v="1"/>
    <n v="3"/>
    <n v="1"/>
    <n v="5"/>
    <n v="6"/>
    <n v="1"/>
    <n v="2"/>
    <n v="1"/>
    <n v="2"/>
    <n v="32"/>
    <n v="32"/>
    <n v="32"/>
    <n v="5"/>
    <n v="32"/>
    <n v="2"/>
    <n v="32"/>
    <n v="32"/>
    <n v="2"/>
    <n v="2"/>
    <n v="5"/>
  </r>
  <r>
    <s v="01315"/>
    <x v="32"/>
    <s v="LAS AGUSTINAS"/>
    <x v="4"/>
    <x v="75"/>
    <x v="75"/>
    <s v="RURAL "/>
    <n v="38"/>
    <s v="REAL"/>
    <n v="1"/>
    <n v="3"/>
    <n v="1"/>
    <n v="6"/>
    <n v="7"/>
    <n v="1"/>
    <n v="3"/>
    <n v="1"/>
    <n v="2"/>
    <n v="38"/>
    <n v="38"/>
    <n v="38"/>
    <n v="5"/>
    <n v="38"/>
    <n v="2"/>
    <n v="38"/>
    <n v="38"/>
    <n v="3"/>
    <n v="2"/>
    <n v="6"/>
  </r>
  <r>
    <s v="01336"/>
    <x v="32"/>
    <s v="RANCHO I"/>
    <x v="67"/>
    <x v="75"/>
    <x v="75"/>
    <s v="RURAL "/>
    <n v="42"/>
    <s v="REAL"/>
    <n v="1"/>
    <n v="3"/>
    <n v="1"/>
    <n v="7"/>
    <n v="8"/>
    <n v="1"/>
    <n v="3"/>
    <n v="1"/>
    <n v="2"/>
    <n v="42"/>
    <n v="42"/>
    <n v="42"/>
    <n v="6"/>
    <n v="42"/>
    <n v="2"/>
    <n v="42"/>
    <n v="42"/>
    <n v="3"/>
    <n v="2"/>
    <n v="7"/>
  </r>
  <r>
    <s v="01339"/>
    <x v="32"/>
    <s v="RANCHO CHIQUITO"/>
    <x v="20"/>
    <x v="75"/>
    <x v="75"/>
    <s v="RURAL "/>
    <n v="15"/>
    <s v="REAL"/>
    <n v="1"/>
    <n v="1"/>
    <n v="1"/>
    <n v="3"/>
    <n v="3"/>
    <n v="1"/>
    <n v="1"/>
    <n v="1"/>
    <n v="1"/>
    <n v="15"/>
    <n v="15"/>
    <n v="15"/>
    <n v="2"/>
    <n v="15"/>
    <n v="1"/>
    <n v="15"/>
    <n v="15"/>
    <n v="1"/>
    <n v="1"/>
    <n v="3"/>
  </r>
  <r>
    <s v="04454"/>
    <x v="30"/>
    <s v="MIGUEL ALTAGRACIA - EL CACAO"/>
    <x v="64"/>
    <x v="76"/>
    <x v="76"/>
    <s v="RURAL "/>
    <n v="26"/>
    <s v="REAL"/>
    <n v="1"/>
    <n v="2"/>
    <n v="1"/>
    <n v="4"/>
    <n v="5"/>
    <n v="1"/>
    <n v="2"/>
    <n v="1"/>
    <n v="2"/>
    <n v="26"/>
    <n v="26"/>
    <n v="26"/>
    <n v="4"/>
    <n v="26"/>
    <n v="1"/>
    <n v="26"/>
    <n v="26"/>
    <n v="2"/>
    <n v="2"/>
    <n v="4"/>
  </r>
  <r>
    <s v="04490"/>
    <x v="30"/>
    <s v="MANUEL DE LEON - LA CURVA"/>
    <x v="110"/>
    <x v="76"/>
    <x v="76"/>
    <s v="RURAL "/>
    <n v="34"/>
    <s v="REAL"/>
    <n v="1"/>
    <n v="3"/>
    <n v="1"/>
    <n v="6"/>
    <n v="7"/>
    <n v="1"/>
    <n v="2"/>
    <n v="1"/>
    <n v="2"/>
    <n v="34"/>
    <n v="34"/>
    <n v="34"/>
    <n v="5"/>
    <n v="34"/>
    <n v="2"/>
    <n v="34"/>
    <n v="34"/>
    <n v="2"/>
    <n v="2"/>
    <n v="5"/>
  </r>
  <r>
    <s v="04446"/>
    <x v="30"/>
    <s v="BASILIO ACEVEDO - HATO VIEJO"/>
    <x v="66"/>
    <x v="76"/>
    <x v="76"/>
    <s v="RURAL "/>
    <n v="36"/>
    <s v="REAL"/>
    <n v="1"/>
    <n v="3"/>
    <n v="1"/>
    <n v="6"/>
    <n v="7"/>
    <n v="1"/>
    <n v="2"/>
    <n v="1"/>
    <n v="2"/>
    <n v="36"/>
    <n v="36"/>
    <n v="36"/>
    <n v="5"/>
    <n v="36"/>
    <n v="2"/>
    <n v="36"/>
    <n v="36"/>
    <n v="2"/>
    <n v="2"/>
    <n v="6"/>
  </r>
  <r>
    <s v="04455"/>
    <x v="30"/>
    <s v="JOSE MOSQUEA SOLANO - ZUMBADOR"/>
    <x v="133"/>
    <x v="76"/>
    <x v="76"/>
    <s v="RURAL "/>
    <n v="83"/>
    <s v="REAL"/>
    <n v="1"/>
    <n v="6"/>
    <n v="1"/>
    <n v="13"/>
    <n v="16"/>
    <n v="2"/>
    <n v="5"/>
    <n v="1"/>
    <n v="4"/>
    <n v="83"/>
    <n v="83"/>
    <n v="83"/>
    <n v="11"/>
    <n v="83"/>
    <n v="3"/>
    <n v="83"/>
    <n v="83"/>
    <n v="5"/>
    <n v="4"/>
    <n v="12"/>
  </r>
  <r>
    <s v="04456"/>
    <x v="30"/>
    <s v="BLACK ANDUJAR - LA YAUTIA"/>
    <x v="55"/>
    <x v="76"/>
    <x v="76"/>
    <s v="RURAL "/>
    <n v="23"/>
    <s v="REAL"/>
    <n v="1"/>
    <n v="2"/>
    <n v="1"/>
    <n v="4"/>
    <n v="5"/>
    <n v="1"/>
    <n v="2"/>
    <n v="1"/>
    <n v="2"/>
    <n v="23"/>
    <n v="23"/>
    <n v="23"/>
    <n v="3"/>
    <n v="23"/>
    <n v="1"/>
    <n v="23"/>
    <n v="23"/>
    <n v="2"/>
    <n v="1"/>
    <n v="4"/>
  </r>
  <r>
    <s v="03698"/>
    <x v="30"/>
    <s v="FRANCISCA PANIAGUA - LA QUEBRADITA"/>
    <x v="27"/>
    <x v="76"/>
    <x v="76"/>
    <s v="RURAL "/>
    <n v="10"/>
    <s v="REAL"/>
    <n v="1"/>
    <n v="1"/>
    <n v="1"/>
    <n v="2"/>
    <n v="2"/>
    <n v="1"/>
    <n v="1"/>
    <n v="1"/>
    <n v="1"/>
    <n v="10"/>
    <n v="10"/>
    <n v="10"/>
    <n v="2"/>
    <n v="10"/>
    <n v="1"/>
    <n v="10"/>
    <n v="10"/>
    <n v="1"/>
    <n v="1"/>
    <n v="2"/>
  </r>
  <r>
    <s v="04457"/>
    <x v="30"/>
    <s v="RAMON ANTONIO DE LA CRUZ CALDERON - GAJO DE LAS FLORES"/>
    <x v="55"/>
    <x v="76"/>
    <x v="76"/>
    <s v="RURAL "/>
    <n v="23"/>
    <s v="REAL"/>
    <n v="1"/>
    <n v="2"/>
    <n v="1"/>
    <n v="4"/>
    <n v="5"/>
    <n v="1"/>
    <n v="2"/>
    <n v="1"/>
    <n v="2"/>
    <n v="23"/>
    <n v="23"/>
    <n v="23"/>
    <n v="3"/>
    <n v="23"/>
    <n v="1"/>
    <n v="23"/>
    <n v="23"/>
    <n v="2"/>
    <n v="1"/>
    <n v="4"/>
  </r>
  <r>
    <s v="04461"/>
    <x v="30"/>
    <s v="ALTO DE NARANJO"/>
    <x v="24"/>
    <x v="76"/>
    <x v="76"/>
    <s v="RURAL "/>
    <n v="17"/>
    <s v="REAL"/>
    <n v="1"/>
    <n v="2"/>
    <n v="1"/>
    <n v="3"/>
    <n v="4"/>
    <n v="1"/>
    <n v="1"/>
    <n v="1"/>
    <n v="1"/>
    <n v="17"/>
    <n v="17"/>
    <n v="17"/>
    <n v="3"/>
    <n v="17"/>
    <n v="1"/>
    <n v="17"/>
    <n v="17"/>
    <n v="1"/>
    <n v="1"/>
    <n v="3"/>
  </r>
  <r>
    <s v="04467"/>
    <x v="30"/>
    <s v="DAMIAN PERALTA (PIEDROSO I)"/>
    <x v="37"/>
    <x v="76"/>
    <x v="76"/>
    <s v="RURAL "/>
    <n v="20"/>
    <s v="REAL"/>
    <n v="1"/>
    <n v="2"/>
    <n v="1"/>
    <n v="4"/>
    <n v="4"/>
    <n v="1"/>
    <n v="2"/>
    <n v="1"/>
    <n v="1"/>
    <n v="20"/>
    <n v="20"/>
    <n v="20"/>
    <n v="3"/>
    <n v="20"/>
    <n v="1"/>
    <n v="20"/>
    <n v="20"/>
    <n v="2"/>
    <n v="1"/>
    <n v="3"/>
  </r>
  <r>
    <s v="04563"/>
    <x v="23"/>
    <s v="GENERAL TIMOTEO OGANDO ENCARNACIÓN - SABANA DE LOS JAVIERES"/>
    <x v="134"/>
    <x v="77"/>
    <x v="77"/>
    <s v="RURAL "/>
    <n v="132"/>
    <s v="REAL"/>
    <n v="1"/>
    <n v="9"/>
    <n v="2"/>
    <n v="20"/>
    <n v="25"/>
    <n v="3"/>
    <n v="8"/>
    <n v="2"/>
    <n v="6"/>
    <n v="132"/>
    <n v="132"/>
    <n v="132"/>
    <n v="17"/>
    <n v="132"/>
    <n v="5"/>
    <n v="132"/>
    <n v="132"/>
    <n v="8"/>
    <n v="6"/>
    <n v="19"/>
  </r>
  <r>
    <s v="04564"/>
    <x v="23"/>
    <s v="FRANCISCO DEL ROSARIO SÁNCHEZ - PILANCON"/>
    <x v="135"/>
    <x v="77"/>
    <x v="77"/>
    <s v="RURAL "/>
    <n v="99"/>
    <s v="REAL"/>
    <n v="1"/>
    <n v="7"/>
    <n v="2"/>
    <n v="15"/>
    <n v="19"/>
    <n v="3"/>
    <n v="6"/>
    <n v="2"/>
    <n v="5"/>
    <n v="99"/>
    <n v="99"/>
    <n v="99"/>
    <n v="13"/>
    <n v="99"/>
    <n v="4"/>
    <n v="99"/>
    <n v="99"/>
    <n v="6"/>
    <n v="4"/>
    <n v="15"/>
  </r>
  <r>
    <s v="01424"/>
    <x v="18"/>
    <s v="RAMON VARGAS VERAS - LAS GUAZUMAS"/>
    <x v="136"/>
    <x v="78"/>
    <x v="78"/>
    <s v="RURAL "/>
    <n v="284"/>
    <s v="REAL"/>
    <n v="1"/>
    <n v="19"/>
    <n v="4"/>
    <n v="43"/>
    <n v="53"/>
    <n v="7"/>
    <n v="16"/>
    <n v="4"/>
    <n v="13"/>
    <n v="284"/>
    <n v="284"/>
    <n v="284"/>
    <n v="36"/>
    <n v="284"/>
    <n v="10"/>
    <n v="284"/>
    <n v="284"/>
    <n v="16"/>
    <n v="12"/>
    <n v="41"/>
  </r>
  <r>
    <s v="04424"/>
    <x v="20"/>
    <s v="MARCELINO VARGAS GARCIAS - CRUCE DE BLANCO"/>
    <x v="40"/>
    <x v="79"/>
    <x v="79"/>
    <s v="RURAL "/>
    <n v="84"/>
    <s v="REAL"/>
    <n v="1"/>
    <n v="6"/>
    <n v="1"/>
    <n v="13"/>
    <n v="16"/>
    <n v="2"/>
    <n v="5"/>
    <n v="1"/>
    <n v="4"/>
    <n v="84"/>
    <n v="84"/>
    <n v="84"/>
    <n v="11"/>
    <n v="84"/>
    <n v="3"/>
    <n v="84"/>
    <n v="84"/>
    <n v="5"/>
    <n v="4"/>
    <n v="13"/>
  </r>
  <r>
    <s v="04440"/>
    <x v="20"/>
    <s v="JOSE ANTONIO CASTILLO - EL RODEO"/>
    <x v="64"/>
    <x v="79"/>
    <x v="79"/>
    <s v="RURAL "/>
    <n v="26"/>
    <s v="REAL"/>
    <n v="1"/>
    <n v="2"/>
    <n v="1"/>
    <n v="4"/>
    <n v="5"/>
    <n v="1"/>
    <n v="2"/>
    <n v="1"/>
    <n v="2"/>
    <n v="26"/>
    <n v="26"/>
    <n v="26"/>
    <n v="4"/>
    <n v="26"/>
    <n v="1"/>
    <n v="26"/>
    <n v="26"/>
    <n v="2"/>
    <n v="2"/>
    <n v="4"/>
  </r>
  <r>
    <s v="12708"/>
    <x v="20"/>
    <s v="JUAN UBALDO CUELLO PROF.-EL BOTAO"/>
    <x v="90"/>
    <x v="79"/>
    <x v="79"/>
    <s v="RURAL "/>
    <n v="22"/>
    <s v="REAL"/>
    <n v="1"/>
    <n v="2"/>
    <n v="1"/>
    <n v="4"/>
    <n v="5"/>
    <n v="1"/>
    <n v="2"/>
    <n v="1"/>
    <n v="1"/>
    <n v="22"/>
    <n v="22"/>
    <n v="22"/>
    <n v="3"/>
    <n v="22"/>
    <n v="1"/>
    <n v="22"/>
    <n v="22"/>
    <n v="2"/>
    <n v="1"/>
    <n v="4"/>
  </r>
  <r>
    <s v="04417"/>
    <x v="20"/>
    <s v="JUAN JOSE VARGAS GARCIA - BOCA DE BLANCO"/>
    <x v="137"/>
    <x v="79"/>
    <x v="79"/>
    <s v="RURAL "/>
    <n v="48"/>
    <s v="REAL"/>
    <n v="1"/>
    <n v="4"/>
    <n v="1"/>
    <n v="8"/>
    <n v="9"/>
    <n v="2"/>
    <n v="3"/>
    <n v="1"/>
    <n v="3"/>
    <n v="48"/>
    <n v="48"/>
    <n v="48"/>
    <n v="7"/>
    <n v="48"/>
    <n v="2"/>
    <n v="48"/>
    <n v="48"/>
    <n v="3"/>
    <n v="2"/>
    <n v="7"/>
  </r>
  <r>
    <s v="04472"/>
    <x v="20"/>
    <s v="MANUEL DE JESUS JIMENEZ-LA CEIBA DE BLANCO"/>
    <x v="58"/>
    <x v="79"/>
    <x v="79"/>
    <s v="RURAL "/>
    <n v="21"/>
    <s v="REAL"/>
    <n v="1"/>
    <n v="2"/>
    <n v="1"/>
    <n v="4"/>
    <n v="4"/>
    <n v="1"/>
    <n v="2"/>
    <n v="1"/>
    <n v="1"/>
    <n v="21"/>
    <n v="21"/>
    <n v="21"/>
    <n v="3"/>
    <n v="21"/>
    <n v="1"/>
    <n v="21"/>
    <n v="21"/>
    <n v="2"/>
    <n v="1"/>
    <n v="4"/>
  </r>
  <r>
    <s v="04421"/>
    <x v="20"/>
    <s v="JOSE SINENCIO FERNANDEZ VARGAS - LOS SINENCIOS"/>
    <x v="59"/>
    <x v="79"/>
    <x v="79"/>
    <s v="RURAL "/>
    <n v="18"/>
    <s v="REAL"/>
    <n v="1"/>
    <n v="2"/>
    <n v="1"/>
    <n v="3"/>
    <n v="4"/>
    <n v="1"/>
    <n v="1"/>
    <n v="1"/>
    <n v="1"/>
    <n v="18"/>
    <n v="18"/>
    <n v="18"/>
    <n v="3"/>
    <n v="18"/>
    <n v="1"/>
    <n v="18"/>
    <n v="18"/>
    <n v="1"/>
    <n v="1"/>
    <n v="3"/>
  </r>
  <r>
    <s v="04418"/>
    <x v="20"/>
    <s v="CAPA, EL"/>
    <x v="27"/>
    <x v="79"/>
    <x v="79"/>
    <s v="RURAL "/>
    <n v="10"/>
    <s v="REAL"/>
    <n v="1"/>
    <n v="1"/>
    <n v="1"/>
    <n v="2"/>
    <n v="2"/>
    <n v="1"/>
    <n v="1"/>
    <n v="1"/>
    <n v="1"/>
    <n v="10"/>
    <n v="10"/>
    <n v="10"/>
    <n v="2"/>
    <n v="10"/>
    <n v="1"/>
    <n v="10"/>
    <n v="10"/>
    <n v="1"/>
    <n v="1"/>
    <n v="2"/>
  </r>
  <r>
    <s v="04404"/>
    <x v="20"/>
    <s v="EUSTAQUIA MARTE - BLANCO JIMA"/>
    <x v="93"/>
    <x v="79"/>
    <x v="79"/>
    <s v="RURAL "/>
    <n v="69"/>
    <s v="REAL"/>
    <n v="1"/>
    <n v="5"/>
    <n v="1"/>
    <n v="11"/>
    <n v="13"/>
    <n v="2"/>
    <n v="4"/>
    <n v="1"/>
    <n v="4"/>
    <n v="69"/>
    <n v="69"/>
    <n v="69"/>
    <n v="9"/>
    <n v="69"/>
    <n v="3"/>
    <n v="69"/>
    <n v="69"/>
    <n v="4"/>
    <n v="3"/>
    <n v="10"/>
  </r>
  <r>
    <s v="04439"/>
    <x v="20"/>
    <s v="CHORRO, EL"/>
    <x v="17"/>
    <x v="79"/>
    <x v="79"/>
    <s v="RURAL "/>
    <n v="8"/>
    <s v="REAL"/>
    <n v="1"/>
    <n v="1"/>
    <n v="1"/>
    <n v="2"/>
    <n v="2"/>
    <n v="1"/>
    <n v="1"/>
    <n v="1"/>
    <n v="1"/>
    <n v="8"/>
    <n v="8"/>
    <n v="8"/>
    <n v="2"/>
    <n v="8"/>
    <n v="1"/>
    <n v="8"/>
    <n v="8"/>
    <n v="1"/>
    <n v="1"/>
    <n v="2"/>
  </r>
  <r>
    <s v="03610"/>
    <x v="40"/>
    <s v="LA CUBANA (BASICA EMI)"/>
    <x v="138"/>
    <x v="80"/>
    <x v="80"/>
    <s v="RURAL "/>
    <n v="120"/>
    <s v="REAL"/>
    <n v="1"/>
    <n v="8"/>
    <n v="2"/>
    <n v="19"/>
    <n v="22"/>
    <n v="3"/>
    <n v="7"/>
    <n v="2"/>
    <n v="6"/>
    <n v="120"/>
    <n v="120"/>
    <n v="120"/>
    <n v="16"/>
    <n v="120"/>
    <n v="4"/>
    <n v="120"/>
    <n v="120"/>
    <n v="7"/>
    <n v="5"/>
    <n v="18"/>
  </r>
  <r>
    <s v="03564"/>
    <x v="40"/>
    <s v="ESC. PRIMARIA BATEY INOCENCIA"/>
    <x v="139"/>
    <x v="80"/>
    <x v="80"/>
    <s v="RURAL "/>
    <n v="61"/>
    <s v="REAL"/>
    <n v="1"/>
    <n v="5"/>
    <n v="1"/>
    <n v="10"/>
    <n v="12"/>
    <n v="2"/>
    <n v="4"/>
    <n v="1"/>
    <n v="3"/>
    <n v="61"/>
    <n v="61"/>
    <n v="61"/>
    <n v="8"/>
    <n v="61"/>
    <n v="3"/>
    <n v="61"/>
    <n v="61"/>
    <n v="4"/>
    <n v="3"/>
    <n v="9"/>
  </r>
  <r>
    <s v="03612"/>
    <x v="40"/>
    <s v="ESCUELA EML ATILANO 2"/>
    <x v="131"/>
    <x v="80"/>
    <x v="80"/>
    <s v="RURAL "/>
    <n v="49"/>
    <s v="REAL"/>
    <n v="1"/>
    <n v="4"/>
    <n v="1"/>
    <n v="8"/>
    <n v="9"/>
    <n v="2"/>
    <n v="3"/>
    <n v="1"/>
    <n v="3"/>
    <n v="49"/>
    <n v="49"/>
    <n v="49"/>
    <n v="7"/>
    <n v="49"/>
    <n v="2"/>
    <n v="49"/>
    <n v="49"/>
    <n v="3"/>
    <n v="2"/>
    <n v="8"/>
  </r>
  <r>
    <s v="03003"/>
    <x v="38"/>
    <s v="FRANCISCO HENRIQUEZ Y CARVAJAL"/>
    <x v="140"/>
    <x v="81"/>
    <x v="81"/>
    <s v="RURAL "/>
    <n v="363"/>
    <s v="REAL"/>
    <n v="1"/>
    <n v="25"/>
    <n v="5"/>
    <n v="55"/>
    <n v="67"/>
    <n v="9"/>
    <n v="21"/>
    <n v="5"/>
    <n v="17"/>
    <n v="363"/>
    <n v="363"/>
    <n v="363"/>
    <n v="46"/>
    <n v="363"/>
    <n v="13"/>
    <n v="363"/>
    <n v="363"/>
    <n v="21"/>
    <n v="15"/>
    <n v="53"/>
  </r>
  <r>
    <s v="04707"/>
    <x v="23"/>
    <s v="JUAN SEBASTIÁN LEMBA - BATEY LAURA"/>
    <x v="141"/>
    <x v="82"/>
    <x v="82"/>
    <s v="RURAL "/>
    <n v="173"/>
    <s v="REAL"/>
    <n v="1"/>
    <n v="12"/>
    <n v="2"/>
    <n v="27"/>
    <n v="32"/>
    <n v="4"/>
    <n v="10"/>
    <n v="2"/>
    <n v="8"/>
    <n v="173"/>
    <n v="173"/>
    <n v="173"/>
    <n v="22"/>
    <n v="173"/>
    <n v="6"/>
    <n v="173"/>
    <n v="173"/>
    <n v="10"/>
    <n v="7"/>
    <n v="25"/>
  </r>
  <r>
    <s v="04577"/>
    <x v="23"/>
    <s v="INGINIA D´ LEÓN SÁNCHEZ - PULGARIN"/>
    <x v="83"/>
    <x v="82"/>
    <x v="82"/>
    <s v="RURAL "/>
    <n v="66"/>
    <s v="REAL"/>
    <n v="1"/>
    <n v="5"/>
    <n v="1"/>
    <n v="10"/>
    <n v="13"/>
    <n v="2"/>
    <n v="4"/>
    <n v="1"/>
    <n v="3"/>
    <n v="66"/>
    <n v="66"/>
    <n v="66"/>
    <n v="9"/>
    <n v="66"/>
    <n v="3"/>
    <n v="66"/>
    <n v="66"/>
    <n v="4"/>
    <n v="3"/>
    <n v="10"/>
  </r>
  <r>
    <s v="04545"/>
    <x v="23"/>
    <s v="GENERAL PEDRO SANTANA - AGUA PRIETA"/>
    <x v="104"/>
    <x v="82"/>
    <x v="82"/>
    <s v="RURAL "/>
    <n v="12"/>
    <s v="REAL"/>
    <n v="1"/>
    <n v="1"/>
    <n v="1"/>
    <n v="2"/>
    <n v="3"/>
    <n v="1"/>
    <n v="1"/>
    <n v="1"/>
    <n v="1"/>
    <n v="12"/>
    <n v="12"/>
    <n v="12"/>
    <n v="2"/>
    <n v="12"/>
    <n v="1"/>
    <n v="12"/>
    <n v="12"/>
    <n v="1"/>
    <n v="1"/>
    <n v="2"/>
  </r>
  <r>
    <s v="04808"/>
    <x v="10"/>
    <s v="ARROYO PIEDRA"/>
    <x v="59"/>
    <x v="83"/>
    <x v="83"/>
    <s v="RURAL "/>
    <n v="18"/>
    <s v="REAL"/>
    <n v="1"/>
    <n v="2"/>
    <n v="1"/>
    <n v="3"/>
    <n v="4"/>
    <n v="1"/>
    <n v="1"/>
    <n v="1"/>
    <n v="1"/>
    <n v="18"/>
    <n v="18"/>
    <n v="18"/>
    <n v="3"/>
    <n v="18"/>
    <n v="1"/>
    <n v="18"/>
    <n v="18"/>
    <n v="1"/>
    <n v="1"/>
    <n v="3"/>
  </r>
  <r>
    <s v="04827"/>
    <x v="10"/>
    <s v="LAGUNA CLARA"/>
    <x v="59"/>
    <x v="83"/>
    <x v="83"/>
    <s v="RURAL "/>
    <n v="18"/>
    <s v="REAL"/>
    <n v="1"/>
    <n v="2"/>
    <n v="1"/>
    <n v="3"/>
    <n v="4"/>
    <n v="1"/>
    <n v="1"/>
    <n v="1"/>
    <n v="1"/>
    <n v="18"/>
    <n v="18"/>
    <n v="18"/>
    <n v="3"/>
    <n v="18"/>
    <n v="1"/>
    <n v="18"/>
    <n v="18"/>
    <n v="1"/>
    <n v="1"/>
    <n v="3"/>
  </r>
  <r>
    <s v="04817"/>
    <x v="10"/>
    <s v="LA LOMA DE MAGUA "/>
    <x v="18"/>
    <x v="83"/>
    <x v="83"/>
    <s v="RURAL "/>
    <n v="11"/>
    <s v="REAL"/>
    <n v="1"/>
    <n v="1"/>
    <n v="1"/>
    <n v="2"/>
    <n v="3"/>
    <n v="1"/>
    <n v="1"/>
    <n v="1"/>
    <n v="1"/>
    <n v="11"/>
    <n v="11"/>
    <n v="11"/>
    <n v="2"/>
    <n v="11"/>
    <n v="1"/>
    <n v="11"/>
    <n v="11"/>
    <n v="1"/>
    <n v="1"/>
    <n v="2"/>
  </r>
  <r>
    <s v="04812"/>
    <x v="10"/>
    <s v="ESCUELA LA JAQUETA"/>
    <x v="17"/>
    <x v="83"/>
    <x v="83"/>
    <s v="RURAL "/>
    <n v="8"/>
    <s v="REAL"/>
    <n v="1"/>
    <n v="1"/>
    <n v="1"/>
    <n v="2"/>
    <n v="2"/>
    <n v="1"/>
    <n v="1"/>
    <n v="1"/>
    <n v="1"/>
    <n v="8"/>
    <n v="8"/>
    <n v="8"/>
    <n v="2"/>
    <n v="8"/>
    <n v="1"/>
    <n v="8"/>
    <n v="8"/>
    <n v="1"/>
    <n v="1"/>
    <n v="2"/>
  </r>
  <r>
    <s v="04719"/>
    <x v="10"/>
    <s v="TUNINGO"/>
    <x v="14"/>
    <x v="83"/>
    <x v="83"/>
    <s v="RURAL "/>
    <n v="25"/>
    <s v="REAL"/>
    <n v="1"/>
    <n v="2"/>
    <n v="1"/>
    <n v="4"/>
    <n v="5"/>
    <n v="1"/>
    <n v="2"/>
    <n v="1"/>
    <n v="2"/>
    <n v="25"/>
    <n v="25"/>
    <n v="25"/>
    <n v="4"/>
    <n v="25"/>
    <n v="1"/>
    <n v="25"/>
    <n v="25"/>
    <n v="2"/>
    <n v="1"/>
    <n v="4"/>
  </r>
  <r>
    <s v="04810"/>
    <x v="10"/>
    <s v="CAPITAN"/>
    <x v="104"/>
    <x v="83"/>
    <x v="83"/>
    <s v="RURAL "/>
    <n v="12"/>
    <s v="REAL"/>
    <n v="1"/>
    <n v="1"/>
    <n v="1"/>
    <n v="2"/>
    <n v="3"/>
    <n v="1"/>
    <n v="1"/>
    <n v="1"/>
    <n v="1"/>
    <n v="12"/>
    <n v="12"/>
    <n v="12"/>
    <n v="2"/>
    <n v="12"/>
    <n v="1"/>
    <n v="12"/>
    <n v="12"/>
    <n v="1"/>
    <n v="1"/>
    <n v="2"/>
  </r>
  <r>
    <s v="04811"/>
    <x v="10"/>
    <s v="VECINA, LA"/>
    <x v="19"/>
    <x v="83"/>
    <x v="83"/>
    <s v="RURAL "/>
    <n v="5"/>
    <s v="REAL"/>
    <n v="1"/>
    <n v="1"/>
    <n v="1"/>
    <n v="1"/>
    <n v="1"/>
    <n v="1"/>
    <n v="1"/>
    <n v="1"/>
    <n v="1"/>
    <n v="5"/>
    <n v="5"/>
    <n v="5"/>
    <n v="1"/>
    <n v="5"/>
    <n v="1"/>
    <n v="5"/>
    <n v="5"/>
    <n v="1"/>
    <n v="1"/>
    <n v="1"/>
  </r>
  <r>
    <s v="04823"/>
    <x v="10"/>
    <s v="FILIPINAS, LAS"/>
    <x v="63"/>
    <x v="83"/>
    <x v="83"/>
    <s v="RURAL "/>
    <n v="50"/>
    <s v="REAL"/>
    <n v="1"/>
    <n v="4"/>
    <n v="1"/>
    <n v="8"/>
    <n v="10"/>
    <n v="2"/>
    <n v="3"/>
    <n v="1"/>
    <n v="3"/>
    <n v="50"/>
    <n v="50"/>
    <n v="50"/>
    <n v="7"/>
    <n v="50"/>
    <n v="2"/>
    <n v="50"/>
    <n v="50"/>
    <n v="3"/>
    <n v="2"/>
    <n v="8"/>
  </r>
  <r>
    <s v="04822"/>
    <x v="10"/>
    <s v="ARENITA, LA"/>
    <x v="19"/>
    <x v="83"/>
    <x v="83"/>
    <s v="RURAL "/>
    <n v="5"/>
    <s v="REAL"/>
    <n v="1"/>
    <n v="1"/>
    <n v="1"/>
    <n v="1"/>
    <n v="1"/>
    <n v="1"/>
    <n v="1"/>
    <n v="1"/>
    <n v="1"/>
    <n v="5"/>
    <n v="5"/>
    <n v="5"/>
    <n v="1"/>
    <n v="5"/>
    <n v="1"/>
    <n v="5"/>
    <n v="5"/>
    <n v="1"/>
    <n v="1"/>
    <n v="1"/>
  </r>
  <r>
    <s v="04824"/>
    <x v="10"/>
    <s v="ALTO DE LAS PIEDRAS"/>
    <x v="142"/>
    <x v="83"/>
    <x v="83"/>
    <s v="RURAL "/>
    <n v="24"/>
    <s v="REAL"/>
    <n v="1"/>
    <n v="2"/>
    <n v="1"/>
    <n v="4"/>
    <n v="5"/>
    <n v="1"/>
    <n v="2"/>
    <n v="1"/>
    <n v="2"/>
    <n v="24"/>
    <n v="24"/>
    <n v="24"/>
    <n v="4"/>
    <n v="24"/>
    <n v="1"/>
    <n v="24"/>
    <n v="24"/>
    <n v="2"/>
    <n v="1"/>
    <n v="4"/>
  </r>
  <r>
    <s v="00490"/>
    <x v="6"/>
    <s v="JUAN LUCIANO"/>
    <x v="17"/>
    <x v="84"/>
    <x v="84"/>
    <s v="RURAL "/>
    <n v="8"/>
    <s v="REAL"/>
    <n v="1"/>
    <n v="1"/>
    <n v="1"/>
    <n v="2"/>
    <n v="2"/>
    <n v="1"/>
    <n v="1"/>
    <n v="1"/>
    <n v="1"/>
    <n v="8"/>
    <n v="8"/>
    <n v="8"/>
    <n v="2"/>
    <n v="8"/>
    <n v="1"/>
    <n v="8"/>
    <n v="8"/>
    <n v="1"/>
    <n v="1"/>
    <n v="2"/>
  </r>
  <r>
    <s v="06355"/>
    <x v="6"/>
    <s v="LICEO MARIA DE LOS SANTOS P."/>
    <x v="105"/>
    <x v="84"/>
    <x v="84"/>
    <s v="RURAL "/>
    <n v="234"/>
    <s v="REAL"/>
    <n v="1"/>
    <n v="16"/>
    <n v="3"/>
    <n v="36"/>
    <n v="43"/>
    <n v="6"/>
    <n v="13"/>
    <n v="3"/>
    <n v="11"/>
    <n v="234"/>
    <n v="234"/>
    <n v="234"/>
    <n v="30"/>
    <n v="234"/>
    <n v="8"/>
    <n v="234"/>
    <n v="234"/>
    <n v="13"/>
    <n v="10"/>
    <n v="34"/>
  </r>
  <r>
    <s v="00476"/>
    <x v="6"/>
    <s v="SANTIAGO FERRERAS "/>
    <x v="56"/>
    <x v="84"/>
    <x v="84"/>
    <s v="RURAL "/>
    <n v="64"/>
    <s v="REAL"/>
    <n v="1"/>
    <n v="5"/>
    <n v="1"/>
    <n v="10"/>
    <n v="12"/>
    <n v="2"/>
    <n v="4"/>
    <n v="1"/>
    <n v="3"/>
    <n v="64"/>
    <n v="64"/>
    <n v="64"/>
    <n v="9"/>
    <n v="64"/>
    <n v="3"/>
    <n v="64"/>
    <n v="64"/>
    <n v="4"/>
    <n v="3"/>
    <n v="10"/>
  </r>
  <r>
    <s v="06361"/>
    <x v="6"/>
    <s v="TVC-EL RECODO"/>
    <x v="70"/>
    <x v="84"/>
    <x v="84"/>
    <s v="RURAL "/>
    <n v="68"/>
    <s v="REAL"/>
    <n v="1"/>
    <n v="5"/>
    <n v="1"/>
    <n v="11"/>
    <n v="13"/>
    <n v="2"/>
    <n v="4"/>
    <n v="1"/>
    <n v="3"/>
    <n v="68"/>
    <n v="68"/>
    <n v="68"/>
    <n v="9"/>
    <n v="68"/>
    <n v="3"/>
    <n v="68"/>
    <n v="68"/>
    <n v="4"/>
    <n v="3"/>
    <n v="10"/>
  </r>
  <r>
    <s v="00567"/>
    <x v="6"/>
    <s v="SATURNINO RAMIREZ "/>
    <x v="25"/>
    <x v="84"/>
    <x v="84"/>
    <s v="RURAL "/>
    <n v="9"/>
    <s v="REAL"/>
    <n v="1"/>
    <n v="1"/>
    <n v="1"/>
    <n v="2"/>
    <n v="2"/>
    <n v="1"/>
    <n v="1"/>
    <n v="1"/>
    <n v="1"/>
    <n v="9"/>
    <n v="9"/>
    <n v="9"/>
    <n v="2"/>
    <n v="9"/>
    <n v="1"/>
    <n v="9"/>
    <n v="9"/>
    <n v="1"/>
    <n v="1"/>
    <n v="2"/>
  </r>
  <r>
    <s v="00510"/>
    <x v="1"/>
    <s v="SAN FRANCISCO DE ASIS"/>
    <x v="143"/>
    <x v="85"/>
    <x v="85"/>
    <s v="RURAL "/>
    <n v="210"/>
    <s v="REAL"/>
    <n v="1"/>
    <n v="14"/>
    <n v="3"/>
    <n v="32"/>
    <n v="39"/>
    <n v="5"/>
    <n v="12"/>
    <n v="3"/>
    <n v="10"/>
    <n v="210"/>
    <n v="210"/>
    <n v="210"/>
    <n v="27"/>
    <n v="210"/>
    <n v="7"/>
    <n v="210"/>
    <n v="210"/>
    <n v="12"/>
    <n v="9"/>
    <n v="31"/>
  </r>
  <r>
    <s v="00444"/>
    <x v="33"/>
    <s v="EL CANO"/>
    <x v="144"/>
    <x v="86"/>
    <x v="86"/>
    <s v="RURAL "/>
    <n v="179"/>
    <s v="REAL"/>
    <n v="1"/>
    <n v="12"/>
    <n v="2"/>
    <n v="28"/>
    <n v="33"/>
    <n v="4"/>
    <n v="10"/>
    <n v="2"/>
    <n v="8"/>
    <n v="179"/>
    <n v="179"/>
    <n v="179"/>
    <n v="23"/>
    <n v="179"/>
    <n v="6"/>
    <n v="179"/>
    <n v="179"/>
    <n v="10"/>
    <n v="8"/>
    <n v="26"/>
  </r>
  <r>
    <s v="01290"/>
    <x v="22"/>
    <s v="BATEY COPEY"/>
    <x v="137"/>
    <x v="87"/>
    <x v="87"/>
    <s v="RURAL "/>
    <n v="48"/>
    <s v="REAL"/>
    <n v="1"/>
    <n v="4"/>
    <n v="1"/>
    <n v="8"/>
    <n v="9"/>
    <n v="2"/>
    <n v="3"/>
    <n v="1"/>
    <n v="3"/>
    <n v="48"/>
    <n v="48"/>
    <n v="48"/>
    <n v="7"/>
    <n v="48"/>
    <n v="2"/>
    <n v="48"/>
    <n v="48"/>
    <n v="3"/>
    <n v="2"/>
    <n v="7"/>
  </r>
  <r>
    <s v="01346"/>
    <x v="41"/>
    <s v="ALTOS DE PEGUERO"/>
    <x v="52"/>
    <x v="87"/>
    <x v="87"/>
    <s v="RURAL "/>
    <n v="198"/>
    <s v="REAL"/>
    <n v="1"/>
    <n v="14"/>
    <n v="3"/>
    <n v="30"/>
    <n v="37"/>
    <n v="5"/>
    <n v="11"/>
    <n v="3"/>
    <n v="9"/>
    <n v="198"/>
    <n v="198"/>
    <n v="198"/>
    <n v="25"/>
    <n v="198"/>
    <n v="7"/>
    <n v="198"/>
    <n v="198"/>
    <n v="11"/>
    <n v="8"/>
    <n v="29"/>
  </r>
  <r>
    <s v="01359"/>
    <x v="41"/>
    <s v="DIEGUILLOS, LOS"/>
    <x v="67"/>
    <x v="87"/>
    <x v="87"/>
    <s v="RURAL "/>
    <n v="42"/>
    <s v="REAL"/>
    <n v="1"/>
    <n v="3"/>
    <n v="1"/>
    <n v="7"/>
    <n v="8"/>
    <n v="1"/>
    <n v="3"/>
    <n v="1"/>
    <n v="2"/>
    <n v="42"/>
    <n v="42"/>
    <n v="42"/>
    <n v="6"/>
    <n v="42"/>
    <n v="2"/>
    <n v="42"/>
    <n v="42"/>
    <n v="3"/>
    <n v="2"/>
    <n v="7"/>
  </r>
  <r>
    <s v="01296"/>
    <x v="41"/>
    <s v="URSULA AVILA"/>
    <x v="80"/>
    <x v="87"/>
    <x v="87"/>
    <s v="RURAL "/>
    <n v="7"/>
    <s v="REAL"/>
    <n v="1"/>
    <n v="1"/>
    <n v="1"/>
    <n v="2"/>
    <n v="2"/>
    <n v="1"/>
    <n v="1"/>
    <n v="1"/>
    <n v="1"/>
    <n v="7"/>
    <n v="7"/>
    <n v="7"/>
    <n v="1"/>
    <n v="7"/>
    <n v="1"/>
    <n v="7"/>
    <n v="7"/>
    <n v="1"/>
    <n v="1"/>
    <n v="2"/>
  </r>
  <r>
    <s v="10497"/>
    <x v="19"/>
    <s v="PLACER, EL"/>
    <x v="145"/>
    <x v="88"/>
    <x v="88"/>
    <s v="RURAL "/>
    <n v="141"/>
    <s v="REAL"/>
    <n v="1"/>
    <n v="10"/>
    <n v="2"/>
    <n v="22"/>
    <n v="26"/>
    <n v="4"/>
    <n v="8"/>
    <n v="2"/>
    <n v="7"/>
    <n v="141"/>
    <n v="141"/>
    <n v="141"/>
    <n v="18"/>
    <n v="141"/>
    <n v="5"/>
    <n v="141"/>
    <n v="141"/>
    <n v="8"/>
    <n v="6"/>
    <n v="21"/>
  </r>
  <r>
    <s v="01391"/>
    <x v="40"/>
    <s v="ALEMAN"/>
    <x v="75"/>
    <x v="89"/>
    <x v="89"/>
    <s v="RURAL "/>
    <n v="331"/>
    <s v="REAL"/>
    <n v="1"/>
    <n v="22"/>
    <n v="4"/>
    <n v="51"/>
    <n v="61"/>
    <n v="8"/>
    <n v="19"/>
    <n v="4"/>
    <n v="15"/>
    <n v="331"/>
    <n v="331"/>
    <n v="331"/>
    <n v="42"/>
    <n v="331"/>
    <n v="11"/>
    <n v="331"/>
    <n v="331"/>
    <n v="19"/>
    <n v="13"/>
    <n v="48"/>
  </r>
  <r>
    <s v="00542"/>
    <x v="2"/>
    <s v="VIETNAN - LAS TUNITAS"/>
    <x v="146"/>
    <x v="90"/>
    <x v="90"/>
    <s v="RURAL "/>
    <n v="117"/>
    <s v="REAL"/>
    <n v="1"/>
    <n v="8"/>
    <n v="2"/>
    <n v="18"/>
    <n v="22"/>
    <n v="3"/>
    <n v="7"/>
    <n v="2"/>
    <n v="6"/>
    <n v="117"/>
    <n v="117"/>
    <n v="117"/>
    <n v="15"/>
    <n v="117"/>
    <n v="4"/>
    <n v="117"/>
    <n v="117"/>
    <n v="7"/>
    <n v="5"/>
    <n v="17"/>
  </r>
  <r>
    <s v="03011"/>
    <x v="21"/>
    <s v="RAFAELA CORPORAN YOLI - EL TABLAZO"/>
    <x v="81"/>
    <x v="91"/>
    <x v="91"/>
    <s v="RURAL "/>
    <n v="192"/>
    <s v="REAL"/>
    <n v="1"/>
    <n v="13"/>
    <n v="3"/>
    <n v="30"/>
    <n v="36"/>
    <n v="5"/>
    <n v="11"/>
    <n v="3"/>
    <n v="9"/>
    <n v="192"/>
    <n v="192"/>
    <n v="192"/>
    <n v="25"/>
    <n v="192"/>
    <n v="7"/>
    <n v="192"/>
    <n v="192"/>
    <n v="11"/>
    <n v="8"/>
    <n v="28"/>
  </r>
  <r>
    <s v="03198"/>
    <x v="21"/>
    <s v="ESCUELA PRIMARIA  LA SIEMBRA"/>
    <x v="104"/>
    <x v="91"/>
    <x v="91"/>
    <s v="RURAL "/>
    <n v="12"/>
    <s v="REAL"/>
    <n v="1"/>
    <n v="1"/>
    <n v="1"/>
    <n v="2"/>
    <n v="3"/>
    <n v="1"/>
    <n v="1"/>
    <n v="1"/>
    <n v="1"/>
    <n v="12"/>
    <n v="12"/>
    <n v="12"/>
    <n v="2"/>
    <n v="12"/>
    <n v="1"/>
    <n v="12"/>
    <n v="12"/>
    <n v="1"/>
    <n v="1"/>
    <n v="2"/>
  </r>
  <r>
    <s v="03124"/>
    <x v="38"/>
    <s v="ISIDRO RODRIGUEZ"/>
    <x v="147"/>
    <x v="92"/>
    <x v="92"/>
    <s v="RURAL "/>
    <n v="149"/>
    <s v="REAL"/>
    <n v="1"/>
    <n v="10"/>
    <n v="2"/>
    <n v="23"/>
    <n v="28"/>
    <n v="4"/>
    <n v="9"/>
    <n v="2"/>
    <n v="7"/>
    <n v="149"/>
    <n v="149"/>
    <n v="149"/>
    <n v="19"/>
    <n v="149"/>
    <n v="5"/>
    <n v="149"/>
    <n v="149"/>
    <n v="9"/>
    <n v="6"/>
    <n v="22"/>
  </r>
  <r>
    <s v="03132"/>
    <x v="38"/>
    <s v="EL LIMON"/>
    <x v="98"/>
    <x v="92"/>
    <x v="92"/>
    <s v="RURAL "/>
    <n v="58"/>
    <s v="REAL"/>
    <n v="1"/>
    <n v="4"/>
    <n v="1"/>
    <n v="9"/>
    <n v="11"/>
    <n v="2"/>
    <n v="4"/>
    <n v="1"/>
    <n v="3"/>
    <n v="58"/>
    <n v="58"/>
    <n v="58"/>
    <n v="8"/>
    <n v="58"/>
    <n v="2"/>
    <n v="58"/>
    <n v="58"/>
    <n v="4"/>
    <n v="3"/>
    <n v="9"/>
  </r>
  <r>
    <s v="03126"/>
    <x v="38"/>
    <s v="MEDIA CARA"/>
    <x v="66"/>
    <x v="92"/>
    <x v="92"/>
    <s v="RURAL "/>
    <n v="36"/>
    <s v="REAL"/>
    <n v="1"/>
    <n v="3"/>
    <n v="1"/>
    <n v="6"/>
    <n v="7"/>
    <n v="1"/>
    <n v="2"/>
    <n v="1"/>
    <n v="2"/>
    <n v="36"/>
    <n v="36"/>
    <n v="36"/>
    <n v="5"/>
    <n v="36"/>
    <n v="2"/>
    <n v="36"/>
    <n v="36"/>
    <n v="2"/>
    <n v="2"/>
    <n v="6"/>
  </r>
  <r>
    <s v="03140"/>
    <x v="38"/>
    <s v="SABANA CAOBAL"/>
    <x v="60"/>
    <x v="92"/>
    <x v="92"/>
    <s v="RURAL "/>
    <n v="14"/>
    <s v="REAL"/>
    <n v="1"/>
    <n v="1"/>
    <n v="1"/>
    <n v="3"/>
    <n v="3"/>
    <n v="1"/>
    <n v="1"/>
    <n v="1"/>
    <n v="1"/>
    <n v="14"/>
    <n v="14"/>
    <n v="14"/>
    <n v="2"/>
    <n v="14"/>
    <n v="1"/>
    <n v="14"/>
    <n v="14"/>
    <n v="1"/>
    <n v="1"/>
    <n v="3"/>
  </r>
  <r>
    <s v="03131"/>
    <x v="38"/>
    <s v="JOYA, LA"/>
    <x v="104"/>
    <x v="92"/>
    <x v="92"/>
    <s v="RURAL "/>
    <n v="12"/>
    <s v="REAL"/>
    <n v="1"/>
    <n v="1"/>
    <n v="1"/>
    <n v="2"/>
    <n v="3"/>
    <n v="1"/>
    <n v="1"/>
    <n v="1"/>
    <n v="1"/>
    <n v="12"/>
    <n v="12"/>
    <n v="12"/>
    <n v="2"/>
    <n v="12"/>
    <n v="1"/>
    <n v="12"/>
    <n v="12"/>
    <n v="1"/>
    <n v="1"/>
    <n v="2"/>
  </r>
  <r>
    <s v="02437"/>
    <x v="37"/>
    <s v="PARRA"/>
    <x v="148"/>
    <x v="93"/>
    <x v="93"/>
    <s v="RURAL "/>
    <n v="121"/>
    <s v="REAL"/>
    <n v="1"/>
    <n v="9"/>
    <n v="2"/>
    <n v="19"/>
    <n v="23"/>
    <n v="3"/>
    <n v="7"/>
    <n v="2"/>
    <n v="6"/>
    <n v="121"/>
    <n v="121"/>
    <n v="121"/>
    <n v="16"/>
    <n v="121"/>
    <n v="5"/>
    <n v="121"/>
    <n v="121"/>
    <n v="7"/>
    <n v="5"/>
    <n v="18"/>
  </r>
  <r>
    <s v="02408"/>
    <x v="37"/>
    <s v="EDUCACIÓN ESPECIAL JOSÉ FRANCISCO MATEO "/>
    <x v="13"/>
    <x v="93"/>
    <x v="93"/>
    <s v="RURAL "/>
    <n v="96"/>
    <s v="REAL"/>
    <n v="1"/>
    <n v="7"/>
    <n v="2"/>
    <n v="15"/>
    <n v="18"/>
    <n v="3"/>
    <n v="6"/>
    <n v="2"/>
    <n v="5"/>
    <n v="96"/>
    <n v="96"/>
    <n v="96"/>
    <n v="13"/>
    <n v="96"/>
    <n v="4"/>
    <n v="96"/>
    <n v="96"/>
    <n v="6"/>
    <n v="4"/>
    <n v="14"/>
  </r>
  <r>
    <s v="02451"/>
    <x v="37"/>
    <s v="JENGIBRE"/>
    <x v="46"/>
    <x v="93"/>
    <x v="93"/>
    <s v="RURAL "/>
    <n v="54"/>
    <s v="REAL"/>
    <n v="1"/>
    <n v="4"/>
    <n v="1"/>
    <n v="9"/>
    <n v="10"/>
    <n v="2"/>
    <n v="3"/>
    <n v="1"/>
    <n v="3"/>
    <n v="54"/>
    <n v="54"/>
    <n v="54"/>
    <n v="7"/>
    <n v="54"/>
    <n v="2"/>
    <n v="54"/>
    <n v="54"/>
    <n v="3"/>
    <n v="3"/>
    <n v="8"/>
  </r>
  <r>
    <s v="02368"/>
    <x v="37"/>
    <s v="PABLO SANTO PIETRI GAONZALEZ"/>
    <x v="61"/>
    <x v="93"/>
    <x v="93"/>
    <s v="RURAL "/>
    <n v="16"/>
    <s v="REAL"/>
    <n v="1"/>
    <n v="2"/>
    <n v="1"/>
    <n v="3"/>
    <n v="3"/>
    <n v="1"/>
    <n v="1"/>
    <n v="1"/>
    <n v="1"/>
    <n v="16"/>
    <n v="16"/>
    <n v="16"/>
    <n v="3"/>
    <n v="16"/>
    <n v="1"/>
    <n v="16"/>
    <n v="16"/>
    <n v="1"/>
    <n v="1"/>
    <n v="3"/>
  </r>
  <r>
    <s v="00547"/>
    <x v="17"/>
    <s v="KILOMETRO # 7"/>
    <x v="149"/>
    <x v="94"/>
    <x v="94"/>
    <s v="RURAL "/>
    <n v="285"/>
    <s v="REAL"/>
    <n v="1"/>
    <n v="19"/>
    <n v="4"/>
    <n v="44"/>
    <n v="53"/>
    <n v="7"/>
    <n v="16"/>
    <n v="4"/>
    <n v="13"/>
    <n v="285"/>
    <n v="285"/>
    <n v="285"/>
    <n v="36"/>
    <n v="285"/>
    <n v="10"/>
    <n v="285"/>
    <n v="285"/>
    <n v="16"/>
    <n v="12"/>
    <n v="41"/>
  </r>
  <r>
    <s v="02824"/>
    <x v="42"/>
    <s v="ANA DELIA FLORENTINO"/>
    <x v="88"/>
    <x v="95"/>
    <x v="95"/>
    <s v="RURAL "/>
    <n v="82"/>
    <s v="REAL"/>
    <n v="1"/>
    <n v="6"/>
    <n v="1"/>
    <n v="13"/>
    <n v="16"/>
    <n v="2"/>
    <n v="5"/>
    <n v="1"/>
    <n v="4"/>
    <n v="82"/>
    <n v="82"/>
    <n v="82"/>
    <n v="11"/>
    <n v="82"/>
    <n v="3"/>
    <n v="82"/>
    <n v="82"/>
    <n v="5"/>
    <n v="4"/>
    <n v="12"/>
  </r>
  <r>
    <s v="02888"/>
    <x v="42"/>
    <s v="ESCUELA PALMAR"/>
    <x v="150"/>
    <x v="95"/>
    <x v="95"/>
    <s v="RURAL "/>
    <n v="161"/>
    <s v="REAL"/>
    <n v="1"/>
    <n v="11"/>
    <n v="2"/>
    <n v="25"/>
    <n v="30"/>
    <n v="4"/>
    <n v="9"/>
    <n v="2"/>
    <n v="8"/>
    <n v="161"/>
    <n v="161"/>
    <n v="161"/>
    <n v="21"/>
    <n v="161"/>
    <n v="6"/>
    <n v="161"/>
    <n v="161"/>
    <n v="9"/>
    <n v="7"/>
    <n v="24"/>
  </r>
  <r>
    <s v="04743"/>
    <x v="31"/>
    <s v="BASICA SEBERINO PEREZ SALAZAR"/>
    <x v="151"/>
    <x v="96"/>
    <x v="96"/>
    <s v="RURAL "/>
    <n v="397"/>
    <s v="REAL"/>
    <n v="1"/>
    <n v="27"/>
    <n v="5"/>
    <n v="61"/>
    <n v="73"/>
    <n v="9"/>
    <n v="22"/>
    <n v="5"/>
    <n v="18"/>
    <n v="397"/>
    <n v="397"/>
    <n v="397"/>
    <n v="50"/>
    <n v="397"/>
    <n v="14"/>
    <n v="397"/>
    <n v="397"/>
    <n v="22"/>
    <n v="16"/>
    <n v="57"/>
  </r>
  <r>
    <s v="04778"/>
    <x v="36"/>
    <s v="MONTE COCA"/>
    <x v="152"/>
    <x v="97"/>
    <x v="97"/>
    <s v="RURAL "/>
    <n v="193"/>
    <s v="REAL"/>
    <n v="1"/>
    <n v="13"/>
    <n v="3"/>
    <n v="30"/>
    <n v="36"/>
    <n v="5"/>
    <n v="11"/>
    <n v="3"/>
    <n v="9"/>
    <n v="193"/>
    <n v="193"/>
    <n v="193"/>
    <n v="25"/>
    <n v="193"/>
    <n v="7"/>
    <n v="193"/>
    <n v="193"/>
    <n v="11"/>
    <n v="8"/>
    <n v="28"/>
  </r>
  <r>
    <s v="03009"/>
    <x v="38"/>
    <s v="MANO MATUEY"/>
    <x v="28"/>
    <x v="98"/>
    <x v="98"/>
    <s v="RURAL "/>
    <n v="267"/>
    <s v="REAL"/>
    <n v="1"/>
    <n v="18"/>
    <n v="3"/>
    <n v="41"/>
    <n v="49"/>
    <n v="6"/>
    <n v="15"/>
    <n v="3"/>
    <n v="12"/>
    <n v="267"/>
    <n v="267"/>
    <n v="267"/>
    <n v="34"/>
    <n v="267"/>
    <n v="9"/>
    <n v="267"/>
    <n v="267"/>
    <n v="15"/>
    <n v="11"/>
    <n v="39"/>
  </r>
  <r>
    <s v="02053"/>
    <x v="0"/>
    <s v="PICADO DE LUIS, EL"/>
    <x v="10"/>
    <x v="99"/>
    <x v="99"/>
    <s v="RURAL "/>
    <n v="27"/>
    <s v="REAL"/>
    <n v="1"/>
    <n v="2"/>
    <n v="1"/>
    <n v="5"/>
    <n v="5"/>
    <n v="1"/>
    <n v="2"/>
    <n v="1"/>
    <n v="2"/>
    <n v="27"/>
    <n v="27"/>
    <n v="27"/>
    <n v="4"/>
    <n v="27"/>
    <n v="1"/>
    <n v="27"/>
    <n v="27"/>
    <n v="2"/>
    <n v="2"/>
    <n v="4"/>
  </r>
  <r>
    <s v="02161"/>
    <x v="0"/>
    <s v="CANDELA, LA"/>
    <x v="55"/>
    <x v="99"/>
    <x v="99"/>
    <s v="RURAL "/>
    <n v="23"/>
    <s v="REAL"/>
    <n v="1"/>
    <n v="2"/>
    <n v="1"/>
    <n v="4"/>
    <n v="5"/>
    <n v="1"/>
    <n v="2"/>
    <n v="1"/>
    <n v="2"/>
    <n v="23"/>
    <n v="23"/>
    <n v="23"/>
    <n v="3"/>
    <n v="23"/>
    <n v="1"/>
    <n v="23"/>
    <n v="23"/>
    <n v="2"/>
    <n v="1"/>
    <n v="4"/>
  </r>
  <r>
    <s v="02076"/>
    <x v="0"/>
    <s v="FELIX MARIA OLIVO"/>
    <x v="53"/>
    <x v="99"/>
    <x v="99"/>
    <s v="RURAL "/>
    <n v="51"/>
    <s v="REAL"/>
    <n v="1"/>
    <n v="4"/>
    <n v="1"/>
    <n v="8"/>
    <n v="10"/>
    <n v="2"/>
    <n v="3"/>
    <n v="1"/>
    <n v="3"/>
    <n v="51"/>
    <n v="51"/>
    <n v="51"/>
    <n v="7"/>
    <n v="51"/>
    <n v="2"/>
    <n v="51"/>
    <n v="51"/>
    <n v="3"/>
    <n v="2"/>
    <n v="8"/>
  </r>
  <r>
    <s v="09958"/>
    <x v="0"/>
    <s v="LICEO CASIMIRO"/>
    <x v="93"/>
    <x v="99"/>
    <x v="99"/>
    <s v="RURAL "/>
    <n v="69"/>
    <s v="REAL"/>
    <n v="1"/>
    <n v="5"/>
    <n v="1"/>
    <n v="11"/>
    <n v="13"/>
    <n v="2"/>
    <n v="4"/>
    <n v="1"/>
    <n v="4"/>
    <n v="69"/>
    <n v="69"/>
    <n v="69"/>
    <n v="9"/>
    <n v="69"/>
    <n v="3"/>
    <n v="69"/>
    <n v="69"/>
    <n v="4"/>
    <n v="3"/>
    <n v="10"/>
  </r>
  <r>
    <s v="02096"/>
    <x v="0"/>
    <s v="PONTONES, LOS"/>
    <x v="20"/>
    <x v="99"/>
    <x v="99"/>
    <s v="RURAL "/>
    <n v="15"/>
    <s v="REAL"/>
    <n v="1"/>
    <n v="1"/>
    <n v="1"/>
    <n v="3"/>
    <n v="3"/>
    <n v="1"/>
    <n v="1"/>
    <n v="1"/>
    <n v="1"/>
    <n v="15"/>
    <n v="15"/>
    <n v="15"/>
    <n v="2"/>
    <n v="15"/>
    <n v="1"/>
    <n v="15"/>
    <n v="15"/>
    <n v="1"/>
    <n v="1"/>
    <n v="3"/>
  </r>
  <r>
    <s v="02212"/>
    <x v="0"/>
    <s v="QUEBRADA AMARILLA"/>
    <x v="60"/>
    <x v="99"/>
    <x v="99"/>
    <s v="RURAL "/>
    <n v="14"/>
    <s v="REAL"/>
    <n v="1"/>
    <n v="1"/>
    <n v="1"/>
    <n v="3"/>
    <n v="3"/>
    <n v="1"/>
    <n v="1"/>
    <n v="1"/>
    <n v="1"/>
    <n v="14"/>
    <n v="14"/>
    <n v="14"/>
    <n v="2"/>
    <n v="14"/>
    <n v="1"/>
    <n v="14"/>
    <n v="14"/>
    <n v="1"/>
    <n v="1"/>
    <n v="3"/>
  </r>
  <r>
    <s v="10503"/>
    <x v="21"/>
    <s v="ESCUELA PRIMARIA LOS HOYOS"/>
    <x v="12"/>
    <x v="100"/>
    <x v="100"/>
    <s v="RURAL "/>
    <n v="41"/>
    <s v="REAL"/>
    <n v="1"/>
    <n v="3"/>
    <n v="1"/>
    <n v="7"/>
    <n v="8"/>
    <n v="1"/>
    <n v="3"/>
    <n v="1"/>
    <n v="2"/>
    <n v="41"/>
    <n v="41"/>
    <n v="41"/>
    <n v="6"/>
    <n v="41"/>
    <n v="2"/>
    <n v="41"/>
    <n v="41"/>
    <n v="3"/>
    <n v="2"/>
    <n v="6"/>
  </r>
  <r>
    <s v="03099"/>
    <x v="21"/>
    <s v="PROF. FELIPE ANGLADA"/>
    <x v="153"/>
    <x v="100"/>
    <x v="100"/>
    <s v="RURAL "/>
    <n v="138"/>
    <s v="REAL"/>
    <n v="1"/>
    <n v="10"/>
    <n v="2"/>
    <n v="21"/>
    <n v="26"/>
    <n v="4"/>
    <n v="8"/>
    <n v="2"/>
    <n v="7"/>
    <n v="138"/>
    <n v="138"/>
    <n v="138"/>
    <n v="18"/>
    <n v="138"/>
    <n v="5"/>
    <n v="138"/>
    <n v="138"/>
    <n v="8"/>
    <n v="6"/>
    <n v="20"/>
  </r>
  <r>
    <s v="02826"/>
    <x v="42"/>
    <s v="RANCHO AL MEDIO ADENTRO"/>
    <x v="56"/>
    <x v="101"/>
    <x v="101"/>
    <s v="RURAL "/>
    <n v="64"/>
    <s v="REAL"/>
    <n v="1"/>
    <n v="5"/>
    <n v="1"/>
    <n v="10"/>
    <n v="12"/>
    <n v="2"/>
    <n v="4"/>
    <n v="1"/>
    <n v="3"/>
    <n v="64"/>
    <n v="64"/>
    <n v="64"/>
    <n v="9"/>
    <n v="64"/>
    <n v="3"/>
    <n v="64"/>
    <n v="64"/>
    <n v="4"/>
    <n v="3"/>
    <n v="10"/>
  </r>
  <r>
    <s v="02804"/>
    <x v="42"/>
    <s v="MELIDA DELGADO VIUDA PANTALEON"/>
    <x v="154"/>
    <x v="101"/>
    <x v="101"/>
    <s v="RURAL "/>
    <n v="166"/>
    <s v="REAL"/>
    <n v="1"/>
    <n v="11"/>
    <n v="2"/>
    <n v="26"/>
    <n v="31"/>
    <n v="4"/>
    <n v="10"/>
    <n v="2"/>
    <n v="8"/>
    <n v="166"/>
    <n v="166"/>
    <n v="166"/>
    <n v="21"/>
    <n v="166"/>
    <n v="6"/>
    <n v="166"/>
    <n v="166"/>
    <n v="10"/>
    <n v="7"/>
    <n v="24"/>
  </r>
  <r>
    <s v="03632"/>
    <x v="14"/>
    <s v="ALEJANDRO BASS"/>
    <x v="129"/>
    <x v="102"/>
    <x v="102"/>
    <s v="RURAL "/>
    <n v="125"/>
    <s v="REAL"/>
    <n v="1"/>
    <n v="9"/>
    <n v="2"/>
    <n v="19"/>
    <n v="23"/>
    <n v="3"/>
    <n v="7"/>
    <n v="2"/>
    <n v="6"/>
    <n v="125"/>
    <n v="125"/>
    <n v="125"/>
    <n v="16"/>
    <n v="125"/>
    <n v="5"/>
    <n v="125"/>
    <n v="125"/>
    <n v="7"/>
    <n v="5"/>
    <n v="18"/>
  </r>
  <r>
    <s v="03629"/>
    <x v="14"/>
    <s v="BATEY AB-4"/>
    <x v="139"/>
    <x v="102"/>
    <x v="102"/>
    <s v="RURAL "/>
    <n v="61"/>
    <s v="REAL"/>
    <n v="1"/>
    <n v="5"/>
    <n v="1"/>
    <n v="10"/>
    <n v="12"/>
    <n v="2"/>
    <n v="4"/>
    <n v="1"/>
    <n v="3"/>
    <n v="61"/>
    <n v="61"/>
    <n v="61"/>
    <n v="8"/>
    <n v="61"/>
    <n v="3"/>
    <n v="61"/>
    <n v="61"/>
    <n v="4"/>
    <n v="3"/>
    <n v="9"/>
  </r>
  <r>
    <s v="00540"/>
    <x v="17"/>
    <s v="LOS LADRILLOS"/>
    <x v="122"/>
    <x v="103"/>
    <x v="103"/>
    <s v="RURAL "/>
    <n v="256"/>
    <s v="REAL"/>
    <n v="1"/>
    <n v="17"/>
    <n v="3"/>
    <n v="39"/>
    <n v="47"/>
    <n v="6"/>
    <n v="15"/>
    <n v="3"/>
    <n v="12"/>
    <n v="256"/>
    <n v="256"/>
    <n v="256"/>
    <n v="33"/>
    <n v="256"/>
    <n v="9"/>
    <n v="256"/>
    <n v="256"/>
    <n v="15"/>
    <n v="11"/>
    <n v="37"/>
  </r>
  <r>
    <s v="00462"/>
    <x v="43"/>
    <s v="MERCEDES ADRIANA DE LA PAZ"/>
    <x v="121"/>
    <x v="104"/>
    <x v="104"/>
    <s v="RURAL "/>
    <n v="252"/>
    <s v="REAL"/>
    <n v="1"/>
    <n v="17"/>
    <n v="3"/>
    <n v="39"/>
    <n v="47"/>
    <n v="6"/>
    <n v="14"/>
    <n v="3"/>
    <n v="12"/>
    <n v="252"/>
    <n v="252"/>
    <n v="252"/>
    <n v="32"/>
    <n v="252"/>
    <n v="9"/>
    <n v="252"/>
    <n v="252"/>
    <n v="14"/>
    <n v="10"/>
    <n v="37"/>
  </r>
  <r>
    <s v="10369"/>
    <x v="25"/>
    <s v="SAN MAXIMILIAN KOLBE "/>
    <x v="101"/>
    <x v="105"/>
    <x v="105"/>
    <s v="RURAL "/>
    <n v="135"/>
    <s v="REAL"/>
    <n v="1"/>
    <n v="9"/>
    <n v="2"/>
    <n v="21"/>
    <n v="25"/>
    <n v="3"/>
    <n v="8"/>
    <n v="2"/>
    <n v="6"/>
    <n v="135"/>
    <n v="135"/>
    <n v="135"/>
    <n v="17"/>
    <n v="135"/>
    <n v="5"/>
    <n v="135"/>
    <n v="135"/>
    <n v="8"/>
    <n v="6"/>
    <n v="20"/>
  </r>
  <r>
    <s v="00495"/>
    <x v="25"/>
    <s v="LINO DOLORES ENCARNACION MARTINEZ "/>
    <x v="155"/>
    <x v="105"/>
    <x v="105"/>
    <s v="RURAL "/>
    <n v="75"/>
    <s v="REAL"/>
    <n v="1"/>
    <n v="5"/>
    <n v="1"/>
    <n v="12"/>
    <n v="14"/>
    <n v="2"/>
    <n v="5"/>
    <n v="1"/>
    <n v="4"/>
    <n v="75"/>
    <n v="75"/>
    <n v="75"/>
    <n v="10"/>
    <n v="75"/>
    <n v="3"/>
    <n v="75"/>
    <n v="75"/>
    <n v="5"/>
    <n v="3"/>
    <n v="11"/>
  </r>
  <r>
    <s v="00499"/>
    <x v="25"/>
    <s v="MARIA BELEN SENCION"/>
    <x v="156"/>
    <x v="105"/>
    <x v="105"/>
    <s v="RURAL "/>
    <n v="79"/>
    <s v="REAL"/>
    <n v="1"/>
    <n v="6"/>
    <n v="1"/>
    <n v="12"/>
    <n v="15"/>
    <n v="2"/>
    <n v="5"/>
    <n v="1"/>
    <n v="4"/>
    <n v="79"/>
    <n v="79"/>
    <n v="79"/>
    <n v="10"/>
    <n v="79"/>
    <n v="3"/>
    <n v="79"/>
    <n v="79"/>
    <n v="5"/>
    <n v="4"/>
    <n v="12"/>
  </r>
  <r>
    <s v="04634"/>
    <x v="12"/>
    <s v="RIO ARRIBA"/>
    <x v="157"/>
    <x v="106"/>
    <x v="106"/>
    <s v="RURAL "/>
    <n v="292"/>
    <s v="REAL"/>
    <n v="1"/>
    <n v="20"/>
    <n v="4"/>
    <n v="45"/>
    <n v="54"/>
    <n v="7"/>
    <n v="17"/>
    <n v="4"/>
    <n v="13"/>
    <n v="292"/>
    <n v="292"/>
    <n v="292"/>
    <n v="37"/>
    <n v="292"/>
    <n v="10"/>
    <n v="292"/>
    <n v="292"/>
    <n v="17"/>
    <n v="12"/>
    <n v="42"/>
  </r>
  <r>
    <s v="00437"/>
    <x v="28"/>
    <s v="LAS CLAVELLINAS"/>
    <x v="158"/>
    <x v="107"/>
    <x v="107"/>
    <s v="RURAL "/>
    <n v="318"/>
    <s v="REAL"/>
    <n v="1"/>
    <n v="22"/>
    <n v="4"/>
    <n v="49"/>
    <n v="59"/>
    <n v="8"/>
    <n v="18"/>
    <n v="4"/>
    <n v="15"/>
    <n v="318"/>
    <n v="318"/>
    <n v="318"/>
    <n v="40"/>
    <n v="318"/>
    <n v="11"/>
    <n v="318"/>
    <n v="318"/>
    <n v="18"/>
    <n v="13"/>
    <n v="46"/>
  </r>
  <r>
    <s v="09138"/>
    <x v="35"/>
    <s v="TV CENTRO EUGENIO MARIA DE HOSTOS - LOS LIMONES"/>
    <x v="159"/>
    <x v="108"/>
    <x v="108"/>
    <s v="RURAL "/>
    <n v="114"/>
    <s v="REAL"/>
    <n v="1"/>
    <n v="8"/>
    <n v="2"/>
    <n v="18"/>
    <n v="21"/>
    <n v="3"/>
    <n v="7"/>
    <n v="2"/>
    <n v="6"/>
    <n v="114"/>
    <n v="114"/>
    <n v="114"/>
    <n v="15"/>
    <n v="114"/>
    <n v="4"/>
    <n v="114"/>
    <n v="114"/>
    <n v="7"/>
    <n v="5"/>
    <n v="17"/>
  </r>
  <r>
    <s v="04592"/>
    <x v="35"/>
    <s v="AMERICO LUGO - BATEY CARMONA"/>
    <x v="101"/>
    <x v="108"/>
    <x v="108"/>
    <s v="RURAL "/>
    <n v="135"/>
    <s v="REAL"/>
    <n v="1"/>
    <n v="9"/>
    <n v="2"/>
    <n v="21"/>
    <n v="25"/>
    <n v="3"/>
    <n v="8"/>
    <n v="2"/>
    <n v="6"/>
    <n v="135"/>
    <n v="135"/>
    <n v="135"/>
    <n v="17"/>
    <n v="135"/>
    <n v="5"/>
    <n v="135"/>
    <n v="135"/>
    <n v="8"/>
    <n v="6"/>
    <n v="20"/>
  </r>
  <r>
    <s v="04584"/>
    <x v="35"/>
    <s v="ALFONSO DE LOS SANTOS - MATASECO"/>
    <x v="69"/>
    <x v="108"/>
    <x v="108"/>
    <s v="RURAL "/>
    <n v="19"/>
    <s v="REAL"/>
    <n v="1"/>
    <n v="2"/>
    <n v="1"/>
    <n v="3"/>
    <n v="4"/>
    <n v="1"/>
    <n v="2"/>
    <n v="1"/>
    <n v="1"/>
    <n v="19"/>
    <n v="19"/>
    <n v="19"/>
    <n v="3"/>
    <n v="19"/>
    <n v="1"/>
    <n v="19"/>
    <n v="19"/>
    <n v="2"/>
    <n v="1"/>
    <n v="3"/>
  </r>
  <r>
    <s v="02906"/>
    <x v="44"/>
    <s v="PASCUAL ACOSTA - PLAYA DEL VALLE"/>
    <x v="30"/>
    <x v="109"/>
    <x v="109"/>
    <s v="RURAL "/>
    <n v="33"/>
    <s v="REAL"/>
    <n v="1"/>
    <n v="3"/>
    <n v="1"/>
    <n v="5"/>
    <n v="7"/>
    <n v="1"/>
    <n v="2"/>
    <n v="1"/>
    <n v="2"/>
    <n v="33"/>
    <n v="33"/>
    <n v="33"/>
    <n v="5"/>
    <n v="33"/>
    <n v="2"/>
    <n v="33"/>
    <n v="33"/>
    <n v="2"/>
    <n v="2"/>
    <n v="5"/>
  </r>
  <r>
    <s v="02944"/>
    <x v="44"/>
    <s v="JOSE NUÑEZ - LOS PALMARITOS"/>
    <x v="110"/>
    <x v="109"/>
    <x v="109"/>
    <s v="RURAL "/>
    <n v="34"/>
    <s v="REAL"/>
    <n v="1"/>
    <n v="3"/>
    <n v="1"/>
    <n v="6"/>
    <n v="7"/>
    <n v="1"/>
    <n v="2"/>
    <n v="1"/>
    <n v="2"/>
    <n v="34"/>
    <n v="34"/>
    <n v="34"/>
    <n v="5"/>
    <n v="34"/>
    <n v="2"/>
    <n v="34"/>
    <n v="34"/>
    <n v="2"/>
    <n v="2"/>
    <n v="5"/>
  </r>
  <r>
    <s v="02897"/>
    <x v="44"/>
    <s v="WESLI DISHMEY"/>
    <x v="58"/>
    <x v="109"/>
    <x v="109"/>
    <s v="RURAL "/>
    <n v="21"/>
    <s v="REAL"/>
    <n v="1"/>
    <n v="2"/>
    <n v="1"/>
    <n v="4"/>
    <n v="4"/>
    <n v="1"/>
    <n v="2"/>
    <n v="1"/>
    <n v="1"/>
    <n v="21"/>
    <n v="21"/>
    <n v="21"/>
    <n v="3"/>
    <n v="21"/>
    <n v="1"/>
    <n v="21"/>
    <n v="21"/>
    <n v="2"/>
    <n v="1"/>
    <n v="4"/>
  </r>
  <r>
    <s v="02919"/>
    <x v="44"/>
    <s v="SEVERINO AGUEDA MARRERO - LA LLANADA"/>
    <x v="60"/>
    <x v="109"/>
    <x v="109"/>
    <s v="RURAL "/>
    <n v="14"/>
    <s v="REAL"/>
    <n v="1"/>
    <n v="1"/>
    <n v="1"/>
    <n v="3"/>
    <n v="3"/>
    <n v="1"/>
    <n v="1"/>
    <n v="1"/>
    <n v="1"/>
    <n v="14"/>
    <n v="14"/>
    <n v="14"/>
    <n v="2"/>
    <n v="14"/>
    <n v="1"/>
    <n v="14"/>
    <n v="14"/>
    <n v="1"/>
    <n v="1"/>
    <n v="3"/>
  </r>
  <r>
    <s v="02930"/>
    <x v="44"/>
    <s v="MANUEL HERNANDEZ HENRIQUEZ - ARROYO GRANDE"/>
    <x v="69"/>
    <x v="109"/>
    <x v="109"/>
    <s v="RURAL "/>
    <n v="19"/>
    <s v="REAL"/>
    <n v="1"/>
    <n v="2"/>
    <n v="1"/>
    <n v="3"/>
    <n v="4"/>
    <n v="1"/>
    <n v="2"/>
    <n v="1"/>
    <n v="1"/>
    <n v="19"/>
    <n v="19"/>
    <n v="19"/>
    <n v="3"/>
    <n v="19"/>
    <n v="1"/>
    <n v="19"/>
    <n v="19"/>
    <n v="2"/>
    <n v="1"/>
    <n v="3"/>
  </r>
  <r>
    <s v="02904"/>
    <x v="44"/>
    <s v="JOSE JOHNSON KELLY - MONTE ROJO"/>
    <x v="160"/>
    <x v="109"/>
    <x v="109"/>
    <s v="RURAL "/>
    <n v="102"/>
    <s v="REAL"/>
    <n v="1"/>
    <n v="7"/>
    <n v="2"/>
    <n v="16"/>
    <n v="19"/>
    <n v="3"/>
    <n v="6"/>
    <n v="2"/>
    <n v="5"/>
    <n v="102"/>
    <n v="102"/>
    <n v="102"/>
    <n v="13"/>
    <n v="102"/>
    <n v="4"/>
    <n v="102"/>
    <n v="102"/>
    <n v="6"/>
    <n v="4"/>
    <n v="15"/>
  </r>
  <r>
    <s v="02936"/>
    <x v="44"/>
    <s v="ALGARROBOS, LOS"/>
    <x v="32"/>
    <x v="109"/>
    <x v="109"/>
    <s v="RURAL "/>
    <n v="100"/>
    <s v="REAL"/>
    <n v="1"/>
    <n v="7"/>
    <n v="2"/>
    <n v="16"/>
    <n v="19"/>
    <n v="3"/>
    <n v="6"/>
    <n v="2"/>
    <n v="5"/>
    <n v="100"/>
    <n v="100"/>
    <n v="100"/>
    <n v="13"/>
    <n v="100"/>
    <n v="4"/>
    <n v="100"/>
    <n v="100"/>
    <n v="6"/>
    <n v="4"/>
    <n v="15"/>
  </r>
  <r>
    <s v="04672"/>
    <x v="27"/>
    <s v="FRIAS"/>
    <x v="150"/>
    <x v="110"/>
    <x v="110"/>
    <s v="RURAL "/>
    <n v="161"/>
    <s v="REAL"/>
    <n v="1"/>
    <n v="11"/>
    <n v="2"/>
    <n v="25"/>
    <n v="30"/>
    <n v="4"/>
    <n v="9"/>
    <n v="2"/>
    <n v="8"/>
    <n v="161"/>
    <n v="161"/>
    <n v="161"/>
    <n v="21"/>
    <n v="161"/>
    <n v="6"/>
    <n v="161"/>
    <n v="161"/>
    <n v="9"/>
    <n v="7"/>
    <n v="24"/>
  </r>
  <r>
    <s v="04741"/>
    <x v="27"/>
    <s v="PILANCON"/>
    <x v="161"/>
    <x v="110"/>
    <x v="110"/>
    <s v="RURAL "/>
    <n v="86"/>
    <s v="REAL"/>
    <n v="1"/>
    <n v="6"/>
    <n v="1"/>
    <n v="14"/>
    <n v="16"/>
    <n v="2"/>
    <n v="5"/>
    <n v="1"/>
    <n v="4"/>
    <n v="86"/>
    <n v="86"/>
    <n v="86"/>
    <n v="11"/>
    <n v="86"/>
    <n v="3"/>
    <n v="86"/>
    <n v="86"/>
    <n v="5"/>
    <n v="4"/>
    <n v="13"/>
  </r>
  <r>
    <s v="04529"/>
    <x v="27"/>
    <s v="CASUEZA"/>
    <x v="111"/>
    <x v="110"/>
    <x v="110"/>
    <s v="RURAL "/>
    <n v="30"/>
    <s v="REAL"/>
    <n v="1"/>
    <n v="2"/>
    <n v="1"/>
    <n v="5"/>
    <n v="6"/>
    <n v="1"/>
    <n v="2"/>
    <n v="1"/>
    <n v="2"/>
    <n v="30"/>
    <n v="30"/>
    <n v="30"/>
    <n v="4"/>
    <n v="30"/>
    <n v="1"/>
    <n v="30"/>
    <n v="30"/>
    <n v="2"/>
    <n v="2"/>
    <n v="5"/>
  </r>
  <r>
    <s v="04730"/>
    <x v="27"/>
    <s v="BARA DE CAPA 3"/>
    <x v="19"/>
    <x v="110"/>
    <x v="110"/>
    <s v="RURAL "/>
    <n v="5"/>
    <s v="REAL"/>
    <n v="1"/>
    <n v="1"/>
    <n v="1"/>
    <n v="1"/>
    <n v="1"/>
    <n v="1"/>
    <n v="1"/>
    <n v="1"/>
    <n v="1"/>
    <n v="5"/>
    <n v="5"/>
    <n v="5"/>
    <n v="1"/>
    <n v="5"/>
    <n v="1"/>
    <n v="5"/>
    <n v="5"/>
    <n v="1"/>
    <n v="1"/>
    <n v="1"/>
  </r>
  <r>
    <s v="04675"/>
    <x v="27"/>
    <s v="BATEY FRIAS"/>
    <x v="11"/>
    <x v="110"/>
    <x v="110"/>
    <s v="RURAL "/>
    <n v="31"/>
    <s v="REAL"/>
    <n v="1"/>
    <n v="3"/>
    <n v="1"/>
    <n v="5"/>
    <n v="6"/>
    <n v="1"/>
    <n v="2"/>
    <n v="1"/>
    <n v="2"/>
    <n v="31"/>
    <n v="31"/>
    <n v="31"/>
    <n v="4"/>
    <n v="31"/>
    <n v="2"/>
    <n v="31"/>
    <n v="31"/>
    <n v="2"/>
    <n v="2"/>
    <n v="5"/>
  </r>
  <r>
    <s v="02977"/>
    <x v="45"/>
    <s v="MATEO REYES VENTURA"/>
    <x v="162"/>
    <x v="111"/>
    <x v="111"/>
    <s v="RURAL "/>
    <n v="119"/>
    <s v="REAL"/>
    <n v="1"/>
    <n v="8"/>
    <n v="2"/>
    <n v="18"/>
    <n v="22"/>
    <n v="3"/>
    <n v="7"/>
    <n v="2"/>
    <n v="6"/>
    <n v="119"/>
    <n v="119"/>
    <n v="119"/>
    <n v="15"/>
    <n v="119"/>
    <n v="4"/>
    <n v="119"/>
    <n v="119"/>
    <n v="7"/>
    <n v="5"/>
    <n v="18"/>
  </r>
  <r>
    <s v="07815"/>
    <x v="45"/>
    <s v="FERMIN TEOFILO DEVERS-MAJAGUAL ADENTRO"/>
    <x v="40"/>
    <x v="111"/>
    <x v="111"/>
    <s v="RURAL "/>
    <n v="84"/>
    <s v="REAL"/>
    <n v="1"/>
    <n v="6"/>
    <n v="1"/>
    <n v="13"/>
    <n v="16"/>
    <n v="2"/>
    <n v="5"/>
    <n v="1"/>
    <n v="4"/>
    <n v="84"/>
    <n v="84"/>
    <n v="84"/>
    <n v="11"/>
    <n v="84"/>
    <n v="3"/>
    <n v="84"/>
    <n v="84"/>
    <n v="5"/>
    <n v="4"/>
    <n v="13"/>
  </r>
  <r>
    <s v="02971"/>
    <x v="45"/>
    <s v="INDALINA PAYANO REYES-PALMAR DE LOS NIDOS"/>
    <x v="48"/>
    <x v="111"/>
    <x v="111"/>
    <s v="RURAL "/>
    <n v="80"/>
    <s v="REAL"/>
    <n v="1"/>
    <n v="6"/>
    <n v="1"/>
    <n v="13"/>
    <n v="15"/>
    <n v="2"/>
    <n v="5"/>
    <n v="1"/>
    <n v="4"/>
    <n v="80"/>
    <n v="80"/>
    <n v="80"/>
    <n v="11"/>
    <n v="80"/>
    <n v="3"/>
    <n v="80"/>
    <n v="80"/>
    <n v="5"/>
    <n v="4"/>
    <n v="12"/>
  </r>
  <r>
    <s v="02952"/>
    <x v="45"/>
    <s v="MINERVA MIRABAL - LOS MANGOS"/>
    <x v="46"/>
    <x v="111"/>
    <x v="111"/>
    <s v="RURAL "/>
    <n v="54"/>
    <s v="REAL"/>
    <n v="1"/>
    <n v="4"/>
    <n v="1"/>
    <n v="9"/>
    <n v="10"/>
    <n v="2"/>
    <n v="3"/>
    <n v="1"/>
    <n v="3"/>
    <n v="54"/>
    <n v="54"/>
    <n v="54"/>
    <n v="7"/>
    <n v="54"/>
    <n v="2"/>
    <n v="54"/>
    <n v="54"/>
    <n v="3"/>
    <n v="3"/>
    <n v="8"/>
  </r>
  <r>
    <s v="02962"/>
    <x v="45"/>
    <s v="LODO BLANDITO"/>
    <x v="19"/>
    <x v="111"/>
    <x v="111"/>
    <s v="RURAL "/>
    <n v="5"/>
    <s v="REAL"/>
    <n v="1"/>
    <n v="1"/>
    <n v="1"/>
    <n v="1"/>
    <n v="1"/>
    <n v="1"/>
    <n v="1"/>
    <n v="1"/>
    <n v="1"/>
    <n v="5"/>
    <n v="5"/>
    <n v="5"/>
    <n v="1"/>
    <n v="5"/>
    <n v="1"/>
    <n v="5"/>
    <n v="5"/>
    <n v="1"/>
    <n v="1"/>
    <n v="1"/>
  </r>
  <r>
    <s v="04556"/>
    <x v="27"/>
    <s v="JUANA AMINTA SORIANO - SIERRA DE AGUA"/>
    <x v="163"/>
    <x v="112"/>
    <x v="112"/>
    <s v="RURAL "/>
    <n v="259"/>
    <s v="REAL"/>
    <n v="1"/>
    <n v="18"/>
    <n v="3"/>
    <n v="40"/>
    <n v="48"/>
    <n v="6"/>
    <n v="15"/>
    <n v="3"/>
    <n v="12"/>
    <n v="259"/>
    <n v="259"/>
    <n v="259"/>
    <n v="33"/>
    <n v="259"/>
    <n v="9"/>
    <n v="259"/>
    <n v="259"/>
    <n v="15"/>
    <n v="11"/>
    <n v="38"/>
  </r>
  <r>
    <s v="00507"/>
    <x v="7"/>
    <s v="LA VEREDA ATRAVEZADA"/>
    <x v="17"/>
    <x v="113"/>
    <x v="113"/>
    <s v="RURAL "/>
    <n v="8"/>
    <s v="REAL"/>
    <n v="1"/>
    <n v="1"/>
    <n v="1"/>
    <n v="2"/>
    <n v="2"/>
    <n v="1"/>
    <n v="1"/>
    <n v="1"/>
    <n v="1"/>
    <n v="8"/>
    <n v="8"/>
    <n v="8"/>
    <n v="2"/>
    <n v="8"/>
    <n v="1"/>
    <n v="8"/>
    <n v="8"/>
    <n v="1"/>
    <n v="1"/>
    <n v="2"/>
  </r>
  <r>
    <s v="00504"/>
    <x v="7"/>
    <s v="PUERTA VIEJA"/>
    <x v="48"/>
    <x v="113"/>
    <x v="113"/>
    <s v="RURAL "/>
    <n v="80"/>
    <s v="REAL"/>
    <n v="1"/>
    <n v="6"/>
    <n v="1"/>
    <n v="13"/>
    <n v="15"/>
    <n v="2"/>
    <n v="5"/>
    <n v="1"/>
    <n v="4"/>
    <n v="80"/>
    <n v="80"/>
    <n v="80"/>
    <n v="11"/>
    <n v="80"/>
    <n v="3"/>
    <n v="80"/>
    <n v="80"/>
    <n v="5"/>
    <n v="4"/>
    <n v="12"/>
  </r>
  <r>
    <s v="10461"/>
    <x v="7"/>
    <s v="LAS LAGUNAS"/>
    <x v="18"/>
    <x v="113"/>
    <x v="113"/>
    <s v="RURAL "/>
    <n v="11"/>
    <s v="REAL"/>
    <n v="1"/>
    <n v="1"/>
    <n v="1"/>
    <n v="2"/>
    <n v="3"/>
    <n v="1"/>
    <n v="1"/>
    <n v="1"/>
    <n v="1"/>
    <n v="11"/>
    <n v="11"/>
    <n v="11"/>
    <n v="2"/>
    <n v="11"/>
    <n v="1"/>
    <n v="11"/>
    <n v="11"/>
    <n v="1"/>
    <n v="1"/>
    <n v="2"/>
  </r>
  <r>
    <s v="00524"/>
    <x v="7"/>
    <s v="EL LIMON"/>
    <x v="19"/>
    <x v="113"/>
    <x v="113"/>
    <s v="RURAL "/>
    <n v="5"/>
    <s v="REAL"/>
    <n v="1"/>
    <n v="1"/>
    <n v="1"/>
    <n v="1"/>
    <n v="1"/>
    <n v="1"/>
    <n v="1"/>
    <n v="1"/>
    <n v="1"/>
    <n v="5"/>
    <n v="5"/>
    <n v="5"/>
    <n v="1"/>
    <n v="5"/>
    <n v="1"/>
    <n v="5"/>
    <n v="5"/>
    <n v="1"/>
    <n v="1"/>
    <n v="1"/>
  </r>
  <r>
    <s v="04422"/>
    <x v="11"/>
    <s v="JOSE RODRIGUEZ PEÑA - LOS PLATANOS"/>
    <x v="119"/>
    <x v="114"/>
    <x v="114"/>
    <s v="RURAL "/>
    <n v="95"/>
    <s v="REAL"/>
    <n v="1"/>
    <n v="7"/>
    <n v="2"/>
    <n v="15"/>
    <n v="18"/>
    <n v="3"/>
    <n v="6"/>
    <n v="2"/>
    <n v="5"/>
    <n v="95"/>
    <n v="95"/>
    <n v="95"/>
    <n v="12"/>
    <n v="95"/>
    <n v="4"/>
    <n v="95"/>
    <n v="95"/>
    <n v="6"/>
    <n v="4"/>
    <n v="14"/>
  </r>
  <r>
    <s v="04407"/>
    <x v="11"/>
    <s v="MARTIN BATISTA FERNANDEZ - LOS BLEOS"/>
    <x v="98"/>
    <x v="114"/>
    <x v="114"/>
    <s v="RURAL "/>
    <n v="58"/>
    <s v="REAL"/>
    <n v="1"/>
    <n v="4"/>
    <n v="1"/>
    <n v="9"/>
    <n v="11"/>
    <n v="2"/>
    <n v="4"/>
    <n v="1"/>
    <n v="3"/>
    <n v="58"/>
    <n v="58"/>
    <n v="58"/>
    <n v="8"/>
    <n v="58"/>
    <n v="2"/>
    <n v="58"/>
    <n v="58"/>
    <n v="4"/>
    <n v="3"/>
    <n v="9"/>
  </r>
  <r>
    <s v="04484"/>
    <x v="11"/>
    <s v="MARCELINO VEGA"/>
    <x v="132"/>
    <x v="114"/>
    <x v="114"/>
    <s v="RURAL "/>
    <n v="47"/>
    <s v="REAL"/>
    <n v="1"/>
    <n v="4"/>
    <n v="1"/>
    <n v="8"/>
    <n v="9"/>
    <n v="2"/>
    <n v="3"/>
    <n v="1"/>
    <n v="3"/>
    <n v="47"/>
    <n v="47"/>
    <n v="47"/>
    <n v="6"/>
    <n v="47"/>
    <n v="2"/>
    <n v="47"/>
    <n v="47"/>
    <n v="3"/>
    <n v="2"/>
    <n v="7"/>
  </r>
  <r>
    <s v="04408"/>
    <x v="11"/>
    <s v="PEDRO OFELIO JIMENEZ NUÑEZ - MASIPEDRO"/>
    <x v="98"/>
    <x v="114"/>
    <x v="114"/>
    <s v="RURAL "/>
    <n v="58"/>
    <s v="REAL"/>
    <n v="1"/>
    <n v="4"/>
    <n v="1"/>
    <n v="9"/>
    <n v="11"/>
    <n v="2"/>
    <n v="4"/>
    <n v="1"/>
    <n v="3"/>
    <n v="58"/>
    <n v="58"/>
    <n v="58"/>
    <n v="8"/>
    <n v="58"/>
    <n v="2"/>
    <n v="58"/>
    <n v="58"/>
    <n v="4"/>
    <n v="3"/>
    <n v="9"/>
  </r>
  <r>
    <s v="01280"/>
    <x v="4"/>
    <s v="HOZARO"/>
    <x v="61"/>
    <x v="115"/>
    <x v="115"/>
    <s v="RURAL "/>
    <n v="16"/>
    <s v="REAL"/>
    <n v="1"/>
    <n v="2"/>
    <n v="1"/>
    <n v="3"/>
    <n v="3"/>
    <n v="1"/>
    <n v="1"/>
    <n v="1"/>
    <n v="1"/>
    <n v="16"/>
    <n v="16"/>
    <n v="16"/>
    <n v="3"/>
    <n v="16"/>
    <n v="1"/>
    <n v="16"/>
    <n v="16"/>
    <n v="1"/>
    <n v="1"/>
    <n v="3"/>
  </r>
  <r>
    <s v="01284"/>
    <x v="4"/>
    <s v="GINA, LA"/>
    <x v="4"/>
    <x v="115"/>
    <x v="115"/>
    <s v="RURAL "/>
    <n v="38"/>
    <s v="REAL"/>
    <n v="1"/>
    <n v="3"/>
    <n v="1"/>
    <n v="6"/>
    <n v="7"/>
    <n v="1"/>
    <n v="3"/>
    <n v="1"/>
    <n v="2"/>
    <n v="38"/>
    <n v="38"/>
    <n v="38"/>
    <n v="5"/>
    <n v="38"/>
    <n v="2"/>
    <n v="38"/>
    <n v="38"/>
    <n v="3"/>
    <n v="2"/>
    <n v="6"/>
  </r>
  <r>
    <s v="01278"/>
    <x v="4"/>
    <s v="COLON"/>
    <x v="90"/>
    <x v="115"/>
    <x v="115"/>
    <s v="RURAL "/>
    <n v="22"/>
    <s v="REAL"/>
    <n v="1"/>
    <n v="2"/>
    <n v="1"/>
    <n v="4"/>
    <n v="5"/>
    <n v="1"/>
    <n v="2"/>
    <n v="1"/>
    <n v="1"/>
    <n v="22"/>
    <n v="22"/>
    <n v="22"/>
    <n v="3"/>
    <n v="22"/>
    <n v="1"/>
    <n v="22"/>
    <n v="22"/>
    <n v="2"/>
    <n v="1"/>
    <n v="4"/>
  </r>
  <r>
    <s v="01283"/>
    <x v="4"/>
    <s v="BATEY SOLANO"/>
    <x v="40"/>
    <x v="115"/>
    <x v="115"/>
    <s v="RURAL "/>
    <n v="84"/>
    <s v="REAL"/>
    <n v="1"/>
    <n v="6"/>
    <n v="1"/>
    <n v="13"/>
    <n v="16"/>
    <n v="2"/>
    <n v="5"/>
    <n v="1"/>
    <n v="4"/>
    <n v="84"/>
    <n v="84"/>
    <n v="84"/>
    <n v="11"/>
    <n v="84"/>
    <n v="3"/>
    <n v="84"/>
    <n v="84"/>
    <n v="5"/>
    <n v="4"/>
    <n v="13"/>
  </r>
  <r>
    <s v="07503"/>
    <x v="8"/>
    <s v="TV CENTRO LA HORMA"/>
    <x v="133"/>
    <x v="116"/>
    <x v="116"/>
    <s v="RURAL "/>
    <n v="83"/>
    <s v="REAL"/>
    <n v="1"/>
    <n v="6"/>
    <n v="1"/>
    <n v="13"/>
    <n v="16"/>
    <n v="2"/>
    <n v="5"/>
    <n v="1"/>
    <n v="4"/>
    <n v="83"/>
    <n v="83"/>
    <n v="83"/>
    <n v="11"/>
    <n v="83"/>
    <n v="3"/>
    <n v="83"/>
    <n v="83"/>
    <n v="5"/>
    <n v="4"/>
    <n v="12"/>
  </r>
  <r>
    <s v="02450"/>
    <x v="8"/>
    <s v="EL LIMON"/>
    <x v="15"/>
    <x v="116"/>
    <x v="116"/>
    <s v="RURAL "/>
    <n v="39"/>
    <s v="REAL"/>
    <n v="1"/>
    <n v="3"/>
    <n v="1"/>
    <n v="6"/>
    <n v="8"/>
    <n v="1"/>
    <n v="3"/>
    <n v="1"/>
    <n v="2"/>
    <n v="39"/>
    <n v="39"/>
    <n v="39"/>
    <n v="5"/>
    <n v="39"/>
    <n v="2"/>
    <n v="39"/>
    <n v="39"/>
    <n v="3"/>
    <n v="2"/>
    <n v="6"/>
  </r>
  <r>
    <s v="02424"/>
    <x v="8"/>
    <s v="LA YAUTIA"/>
    <x v="55"/>
    <x v="116"/>
    <x v="116"/>
    <s v="RURAL "/>
    <n v="23"/>
    <s v="REAL"/>
    <n v="1"/>
    <n v="2"/>
    <n v="1"/>
    <n v="4"/>
    <n v="5"/>
    <n v="1"/>
    <n v="2"/>
    <n v="1"/>
    <n v="2"/>
    <n v="23"/>
    <n v="23"/>
    <n v="23"/>
    <n v="3"/>
    <n v="23"/>
    <n v="1"/>
    <n v="23"/>
    <n v="23"/>
    <n v="2"/>
    <n v="1"/>
    <n v="4"/>
  </r>
  <r>
    <s v="02467"/>
    <x v="8"/>
    <s v="LOS ARROYOS DE LA HORMA"/>
    <x v="59"/>
    <x v="116"/>
    <x v="116"/>
    <s v="RURAL "/>
    <n v="18"/>
    <s v="REAL"/>
    <n v="1"/>
    <n v="2"/>
    <n v="1"/>
    <n v="3"/>
    <n v="4"/>
    <n v="1"/>
    <n v="1"/>
    <n v="1"/>
    <n v="1"/>
    <n v="18"/>
    <n v="18"/>
    <n v="18"/>
    <n v="3"/>
    <n v="18"/>
    <n v="1"/>
    <n v="18"/>
    <n v="18"/>
    <n v="1"/>
    <n v="1"/>
    <n v="3"/>
  </r>
  <r>
    <s v="04838"/>
    <x v="8"/>
    <s v="LOS ALMENDROS"/>
    <x v="1"/>
    <x v="116"/>
    <x v="116"/>
    <s v="RURAL "/>
    <n v="35"/>
    <s v="REAL"/>
    <n v="1"/>
    <n v="3"/>
    <n v="1"/>
    <n v="6"/>
    <n v="7"/>
    <n v="1"/>
    <n v="2"/>
    <n v="1"/>
    <n v="2"/>
    <n v="35"/>
    <n v="35"/>
    <n v="35"/>
    <n v="5"/>
    <n v="35"/>
    <n v="2"/>
    <n v="35"/>
    <n v="35"/>
    <n v="2"/>
    <n v="2"/>
    <n v="6"/>
  </r>
  <r>
    <s v="02465"/>
    <x v="8"/>
    <s v="LA CIENAGA AL MEDIO"/>
    <x v="11"/>
    <x v="116"/>
    <x v="116"/>
    <s v="RURAL "/>
    <n v="31"/>
    <s v="REAL"/>
    <n v="1"/>
    <n v="3"/>
    <n v="1"/>
    <n v="5"/>
    <n v="6"/>
    <n v="1"/>
    <n v="2"/>
    <n v="1"/>
    <n v="2"/>
    <n v="31"/>
    <n v="31"/>
    <n v="31"/>
    <n v="4"/>
    <n v="31"/>
    <n v="2"/>
    <n v="31"/>
    <n v="31"/>
    <n v="2"/>
    <n v="2"/>
    <n v="5"/>
  </r>
  <r>
    <s v="02435"/>
    <x v="8"/>
    <s v="NARANJAL ABAJO"/>
    <x v="104"/>
    <x v="116"/>
    <x v="116"/>
    <s v="RURAL "/>
    <n v="12"/>
    <s v="REAL"/>
    <n v="1"/>
    <n v="1"/>
    <n v="1"/>
    <n v="2"/>
    <n v="3"/>
    <n v="1"/>
    <n v="1"/>
    <n v="1"/>
    <n v="1"/>
    <n v="12"/>
    <n v="12"/>
    <n v="12"/>
    <n v="2"/>
    <n v="12"/>
    <n v="1"/>
    <n v="12"/>
    <n v="12"/>
    <n v="1"/>
    <n v="1"/>
    <n v="2"/>
  </r>
  <r>
    <s v="02468"/>
    <x v="8"/>
    <s v="MANUEL DE REGLA  BAEZ "/>
    <x v="80"/>
    <x v="116"/>
    <x v="116"/>
    <s v="RURAL "/>
    <n v="7"/>
    <s v="REAL"/>
    <n v="1"/>
    <n v="1"/>
    <n v="1"/>
    <n v="2"/>
    <n v="2"/>
    <n v="1"/>
    <n v="1"/>
    <n v="1"/>
    <n v="1"/>
    <n v="7"/>
    <n v="7"/>
    <n v="7"/>
    <n v="1"/>
    <n v="7"/>
    <n v="1"/>
    <n v="7"/>
    <n v="7"/>
    <n v="1"/>
    <n v="1"/>
    <n v="2"/>
  </r>
  <r>
    <s v="02454"/>
    <x v="46"/>
    <s v="PRIMARIA EL CALLEJON "/>
    <x v="164"/>
    <x v="117"/>
    <x v="117"/>
    <s v="RURAL "/>
    <n v="109"/>
    <s v="REAL"/>
    <n v="1"/>
    <n v="8"/>
    <n v="2"/>
    <n v="17"/>
    <n v="20"/>
    <n v="3"/>
    <n v="8"/>
    <n v="2"/>
    <n v="5"/>
    <n v="109"/>
    <n v="109"/>
    <n v="109"/>
    <n v="14"/>
    <n v="109"/>
    <n v="4"/>
    <n v="109"/>
    <n v="109"/>
    <n v="7"/>
    <n v="5"/>
    <n v="16"/>
  </r>
  <r>
    <s v="07496"/>
    <x v="46"/>
    <s v="LICEO CALLEJON DE NIZAO"/>
    <x v="165"/>
    <x v="117"/>
    <x v="117"/>
    <s v="RURAL "/>
    <n v="183"/>
    <s v="REAL"/>
    <n v="1"/>
    <n v="13"/>
    <n v="3"/>
    <n v="28"/>
    <n v="34"/>
    <n v="5"/>
    <n v="11"/>
    <n v="3"/>
    <n v="9"/>
    <n v="183"/>
    <n v="183"/>
    <n v="183"/>
    <n v="23"/>
    <n v="183"/>
    <n v="7"/>
    <n v="183"/>
    <n v="183"/>
    <n v="11"/>
    <n v="8"/>
    <n v="27"/>
  </r>
  <r>
    <s v="04423"/>
    <x v="29"/>
    <s v="ARROYO TORO ARRIBA"/>
    <x v="166"/>
    <x v="118"/>
    <x v="118"/>
    <s v="RURAL "/>
    <n v="137"/>
    <s v="REAL"/>
    <n v="1"/>
    <n v="10"/>
    <n v="2"/>
    <n v="21"/>
    <n v="26"/>
    <n v="4"/>
    <n v="8"/>
    <n v="2"/>
    <n v="7"/>
    <n v="137"/>
    <n v="137"/>
    <n v="137"/>
    <n v="18"/>
    <n v="137"/>
    <n v="5"/>
    <n v="137"/>
    <n v="137"/>
    <n v="8"/>
    <n v="6"/>
    <n v="20"/>
  </r>
  <r>
    <s v="04478"/>
    <x v="29"/>
    <s v="LOS CAPACES"/>
    <x v="104"/>
    <x v="118"/>
    <x v="118"/>
    <s v="RURAL "/>
    <n v="12"/>
    <s v="REAL"/>
    <n v="1"/>
    <n v="1"/>
    <n v="1"/>
    <n v="2"/>
    <n v="3"/>
    <n v="1"/>
    <n v="1"/>
    <n v="1"/>
    <n v="1"/>
    <n v="12"/>
    <n v="12"/>
    <n v="12"/>
    <n v="2"/>
    <n v="12"/>
    <n v="1"/>
    <n v="12"/>
    <n v="12"/>
    <n v="1"/>
    <n v="1"/>
    <n v="2"/>
  </r>
  <r>
    <s v="04392"/>
    <x v="29"/>
    <s v="JOSE DE MATA MORONTA - FULA"/>
    <x v="137"/>
    <x v="118"/>
    <x v="118"/>
    <s v="RURAL "/>
    <n v="48"/>
    <s v="REAL"/>
    <n v="1"/>
    <n v="4"/>
    <n v="1"/>
    <n v="8"/>
    <n v="9"/>
    <n v="2"/>
    <n v="3"/>
    <n v="1"/>
    <n v="3"/>
    <n v="48"/>
    <n v="48"/>
    <n v="48"/>
    <n v="7"/>
    <n v="48"/>
    <n v="2"/>
    <n v="48"/>
    <n v="48"/>
    <n v="3"/>
    <n v="2"/>
    <n v="7"/>
  </r>
  <r>
    <s v="04394"/>
    <x v="29"/>
    <s v="FRANCISCO ANIBAL SANCHEZ NUÑEZ - LA COTORRA"/>
    <x v="167"/>
    <x v="118"/>
    <x v="118"/>
    <s v="RURAL "/>
    <n v="13"/>
    <s v="REAL"/>
    <n v="1"/>
    <n v="1"/>
    <n v="1"/>
    <n v="2"/>
    <n v="3"/>
    <n v="1"/>
    <n v="1"/>
    <n v="1"/>
    <n v="1"/>
    <n v="13"/>
    <n v="13"/>
    <n v="13"/>
    <n v="2"/>
    <n v="13"/>
    <n v="1"/>
    <n v="13"/>
    <n v="13"/>
    <n v="1"/>
    <n v="1"/>
    <n v="2"/>
  </r>
  <r>
    <s v="04395"/>
    <x v="29"/>
    <s v="JATUBEY PALERO"/>
    <x v="25"/>
    <x v="118"/>
    <x v="118"/>
    <s v="RURAL "/>
    <n v="9"/>
    <s v="REAL"/>
    <n v="1"/>
    <n v="1"/>
    <n v="1"/>
    <n v="2"/>
    <n v="2"/>
    <n v="1"/>
    <n v="1"/>
    <n v="1"/>
    <n v="1"/>
    <n v="9"/>
    <n v="9"/>
    <n v="9"/>
    <n v="2"/>
    <n v="9"/>
    <n v="1"/>
    <n v="9"/>
    <n v="9"/>
    <n v="1"/>
    <n v="1"/>
    <n v="2"/>
  </r>
  <r>
    <s v="04755"/>
    <x v="36"/>
    <s v="LAS PAJAS"/>
    <x v="168"/>
    <x v="119"/>
    <x v="119"/>
    <s v="RURAL "/>
    <n v="214"/>
    <s v="REAL"/>
    <n v="1"/>
    <n v="15"/>
    <n v="3"/>
    <n v="33"/>
    <n v="40"/>
    <n v="5"/>
    <n v="12"/>
    <n v="3"/>
    <n v="10"/>
    <n v="214"/>
    <n v="214"/>
    <n v="214"/>
    <n v="27"/>
    <n v="214"/>
    <n v="8"/>
    <n v="214"/>
    <n v="214"/>
    <n v="12"/>
    <n v="9"/>
    <n v="31"/>
  </r>
  <r>
    <s v="00447"/>
    <x v="8"/>
    <s v="ARROYO GUAYABO"/>
    <x v="169"/>
    <x v="120"/>
    <x v="120"/>
    <s v="RURAL "/>
    <n v="112"/>
    <s v="REAL"/>
    <n v="1"/>
    <n v="8"/>
    <n v="2"/>
    <n v="17"/>
    <n v="21"/>
    <n v="0"/>
    <n v="7"/>
    <n v="2"/>
    <n v="5"/>
    <n v="112"/>
    <n v="112"/>
    <n v="112"/>
    <n v="15"/>
    <n v="112"/>
    <n v="4"/>
    <n v="112"/>
    <n v="112"/>
    <n v="7"/>
    <n v="5"/>
    <n v="17"/>
  </r>
  <r>
    <s v="02466"/>
    <x v="8"/>
    <s v="BASICA LA HORMA"/>
    <x v="69"/>
    <x v="120"/>
    <x v="120"/>
    <s v="RURAL "/>
    <n v="19"/>
    <s v="REAL"/>
    <n v="1"/>
    <n v="2"/>
    <n v="1"/>
    <n v="3"/>
    <n v="4"/>
    <n v="1"/>
    <n v="2"/>
    <n v="1"/>
    <n v="1"/>
    <n v="19"/>
    <n v="19"/>
    <n v="19"/>
    <n v="3"/>
    <n v="19"/>
    <n v="1"/>
    <n v="19"/>
    <n v="19"/>
    <n v="2"/>
    <n v="1"/>
    <n v="3"/>
  </r>
  <r>
    <s v="02475"/>
    <x v="26"/>
    <s v="APOLINAR SUERO"/>
    <x v="113"/>
    <x v="120"/>
    <x v="120"/>
    <s v="RURAL "/>
    <n v="263"/>
    <s v="REAL"/>
    <n v="1"/>
    <n v="18"/>
    <n v="3"/>
    <n v="40"/>
    <n v="49"/>
    <n v="6"/>
    <n v="15"/>
    <n v="3"/>
    <n v="12"/>
    <n v="263"/>
    <n v="263"/>
    <n v="263"/>
    <n v="34"/>
    <n v="263"/>
    <n v="9"/>
    <n v="263"/>
    <n v="263"/>
    <n v="15"/>
    <n v="11"/>
    <n v="38"/>
  </r>
  <r>
    <s v="01360"/>
    <x v="41"/>
    <s v="ARROYO TABACO"/>
    <x v="47"/>
    <x v="121"/>
    <x v="121"/>
    <s v="RURAL "/>
    <n v="44"/>
    <s v="REAL"/>
    <n v="1"/>
    <n v="3"/>
    <n v="1"/>
    <n v="7"/>
    <n v="9"/>
    <n v="1"/>
    <n v="3"/>
    <n v="1"/>
    <n v="2"/>
    <n v="44"/>
    <n v="44"/>
    <n v="44"/>
    <n v="6"/>
    <n v="44"/>
    <n v="2"/>
    <n v="44"/>
    <n v="44"/>
    <n v="3"/>
    <n v="2"/>
    <n v="7"/>
  </r>
  <r>
    <s v="01298"/>
    <x v="41"/>
    <s v="SESTEADERO, EL"/>
    <x v="68"/>
    <x v="121"/>
    <x v="121"/>
    <s v="RURAL "/>
    <n v="37"/>
    <s v="REAL"/>
    <n v="1"/>
    <n v="3"/>
    <n v="1"/>
    <n v="6"/>
    <n v="7"/>
    <n v="1"/>
    <n v="3"/>
    <n v="1"/>
    <n v="2"/>
    <n v="37"/>
    <n v="37"/>
    <n v="37"/>
    <n v="5"/>
    <n v="37"/>
    <n v="2"/>
    <n v="37"/>
    <n v="37"/>
    <n v="3"/>
    <n v="2"/>
    <n v="6"/>
  </r>
  <r>
    <s v="01394"/>
    <x v="41"/>
    <s v="LIMONCILLAR, EL"/>
    <x v="30"/>
    <x v="121"/>
    <x v="121"/>
    <s v="RURAL "/>
    <n v="33"/>
    <s v="REAL"/>
    <n v="1"/>
    <n v="3"/>
    <n v="1"/>
    <n v="5"/>
    <n v="7"/>
    <n v="1"/>
    <n v="2"/>
    <n v="1"/>
    <n v="2"/>
    <n v="33"/>
    <n v="33"/>
    <n v="33"/>
    <n v="5"/>
    <n v="33"/>
    <n v="2"/>
    <n v="33"/>
    <n v="33"/>
    <n v="2"/>
    <n v="2"/>
    <n v="5"/>
  </r>
  <r>
    <s v="01307"/>
    <x v="41"/>
    <s v="PARCELAS, LAS"/>
    <x v="61"/>
    <x v="121"/>
    <x v="121"/>
    <s v="RURAL "/>
    <n v="16"/>
    <s v="REAL"/>
    <n v="1"/>
    <n v="2"/>
    <n v="1"/>
    <n v="3"/>
    <n v="3"/>
    <n v="1"/>
    <n v="1"/>
    <n v="1"/>
    <n v="1"/>
    <n v="16"/>
    <n v="16"/>
    <n v="16"/>
    <n v="3"/>
    <n v="16"/>
    <n v="1"/>
    <n v="16"/>
    <n v="16"/>
    <n v="1"/>
    <n v="1"/>
    <n v="3"/>
  </r>
  <r>
    <s v="01306"/>
    <x v="41"/>
    <s v="ALTOS DE JOBO DULCE"/>
    <x v="55"/>
    <x v="121"/>
    <x v="121"/>
    <s v="RURAL "/>
    <n v="23"/>
    <s v="REAL"/>
    <n v="1"/>
    <n v="2"/>
    <n v="1"/>
    <n v="4"/>
    <n v="5"/>
    <n v="1"/>
    <n v="2"/>
    <n v="1"/>
    <n v="2"/>
    <n v="23"/>
    <n v="23"/>
    <n v="23"/>
    <n v="3"/>
    <n v="23"/>
    <n v="1"/>
    <n v="23"/>
    <n v="23"/>
    <n v="2"/>
    <n v="1"/>
    <n v="4"/>
  </r>
  <r>
    <s v="01403"/>
    <x v="41"/>
    <s v="KILOMETRO 5"/>
    <x v="170"/>
    <x v="121"/>
    <x v="121"/>
    <s v="RURAL "/>
    <n v="53"/>
    <s v="REAL"/>
    <n v="1"/>
    <n v="4"/>
    <n v="1"/>
    <n v="9"/>
    <n v="10"/>
    <n v="2"/>
    <n v="3"/>
    <n v="1"/>
    <n v="3"/>
    <n v="53"/>
    <n v="53"/>
    <n v="53"/>
    <n v="7"/>
    <n v="53"/>
    <n v="2"/>
    <n v="53"/>
    <n v="53"/>
    <n v="3"/>
    <n v="3"/>
    <n v="8"/>
  </r>
  <r>
    <s v="01545"/>
    <x v="18"/>
    <s v="SITIO, EL"/>
    <x v="61"/>
    <x v="122"/>
    <x v="122"/>
    <s v="RURAL "/>
    <n v="16"/>
    <s v="REAL"/>
    <n v="1"/>
    <n v="2"/>
    <n v="1"/>
    <n v="3"/>
    <n v="3"/>
    <n v="1"/>
    <n v="1"/>
    <n v="1"/>
    <n v="1"/>
    <n v="16"/>
    <n v="16"/>
    <n v="16"/>
    <n v="3"/>
    <n v="16"/>
    <n v="1"/>
    <n v="16"/>
    <n v="16"/>
    <n v="1"/>
    <n v="1"/>
    <n v="3"/>
  </r>
  <r>
    <s v="01514"/>
    <x v="18"/>
    <s v="PALMA HERRADA"/>
    <x v="66"/>
    <x v="122"/>
    <x v="122"/>
    <s v="RURAL "/>
    <n v="36"/>
    <s v="REAL"/>
    <n v="1"/>
    <n v="3"/>
    <n v="1"/>
    <n v="6"/>
    <n v="7"/>
    <n v="1"/>
    <n v="2"/>
    <n v="1"/>
    <n v="2"/>
    <n v="36"/>
    <n v="36"/>
    <n v="36"/>
    <n v="5"/>
    <n v="36"/>
    <n v="2"/>
    <n v="36"/>
    <n v="36"/>
    <n v="2"/>
    <n v="2"/>
    <n v="6"/>
  </r>
  <r>
    <s v="01520"/>
    <x v="18"/>
    <s v="RICARDO DOMINGUEZ ALBINO - RANCHO DE LOS PLATANOS"/>
    <x v="34"/>
    <x v="122"/>
    <x v="122"/>
    <s v="RURAL "/>
    <n v="147"/>
    <s v="REAL"/>
    <n v="1"/>
    <n v="10"/>
    <n v="2"/>
    <n v="23"/>
    <n v="27"/>
    <n v="4"/>
    <n v="9"/>
    <n v="2"/>
    <n v="7"/>
    <n v="147"/>
    <n v="147"/>
    <n v="147"/>
    <n v="19"/>
    <n v="147"/>
    <n v="5"/>
    <n v="147"/>
    <n v="147"/>
    <n v="9"/>
    <n v="6"/>
    <n v="22"/>
  </r>
  <r>
    <s v="01531"/>
    <x v="18"/>
    <s v="FILIPINAS, LAS"/>
    <x v="5"/>
    <x v="122"/>
    <x v="122"/>
    <s v="RURAL "/>
    <n v="28"/>
    <s v="REAL"/>
    <n v="1"/>
    <n v="2"/>
    <n v="1"/>
    <n v="5"/>
    <n v="6"/>
    <n v="1"/>
    <n v="2"/>
    <n v="1"/>
    <n v="2"/>
    <n v="28"/>
    <n v="28"/>
    <n v="28"/>
    <n v="4"/>
    <n v="28"/>
    <n v="1"/>
    <n v="28"/>
    <n v="28"/>
    <n v="2"/>
    <n v="2"/>
    <n v="5"/>
  </r>
  <r>
    <s v="02823"/>
    <x v="16"/>
    <s v="MARIA ASUNCION ALMANZAR - EL ZANJON"/>
    <x v="108"/>
    <x v="123"/>
    <x v="123"/>
    <s v="RURAL "/>
    <n v="73"/>
    <s v="REAL"/>
    <n v="1"/>
    <n v="5"/>
    <n v="1"/>
    <n v="12"/>
    <n v="14"/>
    <n v="2"/>
    <n v="5"/>
    <n v="1"/>
    <n v="4"/>
    <n v="73"/>
    <n v="73"/>
    <n v="73"/>
    <n v="10"/>
    <n v="73"/>
    <n v="3"/>
    <n v="73"/>
    <n v="73"/>
    <n v="5"/>
    <n v="3"/>
    <n v="11"/>
  </r>
  <r>
    <s v="02805"/>
    <x v="16"/>
    <s v="AGUA FRIA"/>
    <x v="171"/>
    <x v="123"/>
    <x v="123"/>
    <s v="RURAL "/>
    <n v="93"/>
    <s v="REAL"/>
    <n v="1"/>
    <n v="7"/>
    <n v="2"/>
    <n v="15"/>
    <n v="18"/>
    <n v="3"/>
    <n v="6"/>
    <n v="2"/>
    <n v="5"/>
    <n v="93"/>
    <n v="93"/>
    <n v="93"/>
    <n v="12"/>
    <n v="93"/>
    <n v="4"/>
    <n v="93"/>
    <n v="93"/>
    <n v="6"/>
    <n v="4"/>
    <n v="14"/>
  </r>
  <r>
    <s v="03625"/>
    <x v="14"/>
    <s v="CHICHARRONES, LOS"/>
    <x v="172"/>
    <x v="124"/>
    <x v="124"/>
    <s v="RURAL "/>
    <n v="90"/>
    <s v="REAL"/>
    <n v="1"/>
    <n v="6"/>
    <n v="1"/>
    <n v="14"/>
    <n v="17"/>
    <n v="2"/>
    <n v="5"/>
    <n v="1"/>
    <n v="4"/>
    <n v="90"/>
    <n v="90"/>
    <n v="90"/>
    <n v="12"/>
    <n v="90"/>
    <n v="3"/>
    <n v="90"/>
    <n v="90"/>
    <n v="5"/>
    <n v="4"/>
    <n v="13"/>
  </r>
  <r>
    <s v="03631"/>
    <x v="14"/>
    <s v="BATEY SAN FELIPE"/>
    <x v="173"/>
    <x v="124"/>
    <x v="124"/>
    <s v="RURAL "/>
    <n v="40"/>
    <s v="REAL"/>
    <n v="1"/>
    <n v="3"/>
    <n v="1"/>
    <n v="7"/>
    <n v="8"/>
    <n v="1"/>
    <n v="3"/>
    <n v="1"/>
    <n v="2"/>
    <n v="40"/>
    <n v="40"/>
    <n v="40"/>
    <n v="6"/>
    <n v="40"/>
    <n v="2"/>
    <n v="40"/>
    <n v="40"/>
    <n v="3"/>
    <n v="2"/>
    <n v="6"/>
  </r>
  <r>
    <s v="03624"/>
    <x v="14"/>
    <s v="VASCA"/>
    <x v="103"/>
    <x v="124"/>
    <x v="124"/>
    <s v="RURAL "/>
    <n v="63"/>
    <s v="REAL"/>
    <n v="1"/>
    <n v="5"/>
    <n v="1"/>
    <n v="10"/>
    <n v="12"/>
    <n v="2"/>
    <n v="4"/>
    <n v="1"/>
    <n v="3"/>
    <n v="63"/>
    <n v="63"/>
    <n v="63"/>
    <n v="8"/>
    <n v="63"/>
    <n v="3"/>
    <n v="63"/>
    <n v="63"/>
    <n v="4"/>
    <n v="3"/>
    <n v="10"/>
  </r>
  <r>
    <s v="02937"/>
    <x v="44"/>
    <s v="JOSEFA RODRIGUEZ JAVIER PROF-  NOROESTE"/>
    <x v="107"/>
    <x v="125"/>
    <x v="125"/>
    <s v="RURAL "/>
    <n v="74"/>
    <s v="REAL"/>
    <n v="1"/>
    <n v="5"/>
    <n v="1"/>
    <n v="12"/>
    <n v="14"/>
    <n v="2"/>
    <n v="5"/>
    <n v="1"/>
    <n v="4"/>
    <n v="74"/>
    <n v="74"/>
    <n v="74"/>
    <n v="10"/>
    <n v="74"/>
    <n v="3"/>
    <n v="74"/>
    <n v="74"/>
    <n v="5"/>
    <n v="3"/>
    <n v="11"/>
  </r>
  <r>
    <s v="02945"/>
    <x v="44"/>
    <s v="JOSE GARCIA BUENO - ARROYO ZURDIDO"/>
    <x v="58"/>
    <x v="125"/>
    <x v="125"/>
    <s v="RURAL "/>
    <n v="21"/>
    <s v="REAL"/>
    <n v="1"/>
    <n v="2"/>
    <n v="1"/>
    <n v="4"/>
    <n v="4"/>
    <n v="1"/>
    <n v="2"/>
    <n v="1"/>
    <n v="1"/>
    <n v="21"/>
    <n v="21"/>
    <n v="21"/>
    <n v="3"/>
    <n v="21"/>
    <n v="1"/>
    <n v="21"/>
    <n v="21"/>
    <n v="2"/>
    <n v="1"/>
    <n v="4"/>
  </r>
  <r>
    <s v="02918"/>
    <x v="44"/>
    <s v="CARLOS MOLINA TRINIDAD"/>
    <x v="142"/>
    <x v="125"/>
    <x v="125"/>
    <s v="RURAL "/>
    <n v="24"/>
    <s v="REAL"/>
    <n v="1"/>
    <n v="2"/>
    <n v="1"/>
    <n v="4"/>
    <n v="5"/>
    <n v="1"/>
    <n v="2"/>
    <n v="1"/>
    <n v="2"/>
    <n v="24"/>
    <n v="24"/>
    <n v="24"/>
    <n v="4"/>
    <n v="24"/>
    <n v="1"/>
    <n v="24"/>
    <n v="24"/>
    <n v="2"/>
    <n v="1"/>
    <n v="4"/>
  </r>
  <r>
    <s v="02935"/>
    <x v="44"/>
    <s v="LAS VERITAS"/>
    <x v="174"/>
    <x v="125"/>
    <x v="125"/>
    <s v="RURAL "/>
    <n v="148"/>
    <s v="REAL"/>
    <n v="1"/>
    <n v="10"/>
    <n v="2"/>
    <n v="23"/>
    <n v="28"/>
    <n v="4"/>
    <n v="9"/>
    <n v="2"/>
    <n v="7"/>
    <n v="148"/>
    <n v="148"/>
    <n v="148"/>
    <n v="19"/>
    <n v="148"/>
    <n v="5"/>
    <n v="148"/>
    <n v="148"/>
    <n v="9"/>
    <n v="6"/>
    <n v="22"/>
  </r>
  <r>
    <s v="00493"/>
    <x v="25"/>
    <s v="CORNELIO MARTINEZ "/>
    <x v="175"/>
    <x v="126"/>
    <x v="126"/>
    <s v="RURAL "/>
    <n v="212"/>
    <s v="REAL"/>
    <n v="1"/>
    <n v="15"/>
    <n v="3"/>
    <n v="33"/>
    <n v="39"/>
    <n v="5"/>
    <n v="12"/>
    <n v="3"/>
    <n v="10"/>
    <n v="212"/>
    <n v="212"/>
    <n v="212"/>
    <n v="27"/>
    <n v="212"/>
    <n v="8"/>
    <n v="212"/>
    <n v="212"/>
    <n v="12"/>
    <n v="9"/>
    <n v="31"/>
  </r>
  <r>
    <s v="02861"/>
    <x v="16"/>
    <s v="ANDRES JAVIER ROSARIO - LOMA DE AGUA"/>
    <x v="176"/>
    <x v="127"/>
    <x v="127"/>
    <s v="RURAL "/>
    <n v="103"/>
    <s v="REAL"/>
    <n v="1"/>
    <n v="7"/>
    <n v="2"/>
    <n v="16"/>
    <n v="19"/>
    <n v="3"/>
    <n v="6"/>
    <n v="2"/>
    <n v="5"/>
    <n v="103"/>
    <n v="103"/>
    <n v="103"/>
    <n v="13"/>
    <n v="103"/>
    <n v="4"/>
    <n v="103"/>
    <n v="103"/>
    <n v="6"/>
    <n v="5"/>
    <n v="15"/>
  </r>
  <r>
    <s v="02858"/>
    <x v="16"/>
    <s v="POMOS, LOS"/>
    <x v="88"/>
    <x v="127"/>
    <x v="127"/>
    <s v="RURAL "/>
    <n v="82"/>
    <s v="REAL"/>
    <n v="1"/>
    <n v="6"/>
    <n v="1"/>
    <n v="13"/>
    <n v="16"/>
    <n v="2"/>
    <n v="5"/>
    <n v="1"/>
    <n v="4"/>
    <n v="82"/>
    <n v="82"/>
    <n v="82"/>
    <n v="11"/>
    <n v="82"/>
    <n v="3"/>
    <n v="82"/>
    <n v="82"/>
    <n v="5"/>
    <n v="4"/>
    <n v="12"/>
  </r>
  <r>
    <s v="00435"/>
    <x v="28"/>
    <s v="RANCHERIA"/>
    <x v="16"/>
    <x v="128"/>
    <x v="128"/>
    <s v="RURAL "/>
    <n v="29"/>
    <s v="REAL"/>
    <n v="1"/>
    <n v="2"/>
    <n v="1"/>
    <n v="5"/>
    <n v="6"/>
    <n v="1"/>
    <n v="2"/>
    <n v="1"/>
    <n v="2"/>
    <n v="29"/>
    <n v="29"/>
    <n v="29"/>
    <n v="4"/>
    <n v="29"/>
    <n v="1"/>
    <n v="29"/>
    <n v="29"/>
    <n v="2"/>
    <n v="2"/>
    <n v="5"/>
  </r>
  <r>
    <s v="00436"/>
    <x v="28"/>
    <s v="GALINDO"/>
    <x v="110"/>
    <x v="128"/>
    <x v="128"/>
    <s v="RURAL "/>
    <n v="34"/>
    <s v="REAL"/>
    <n v="1"/>
    <n v="3"/>
    <n v="1"/>
    <n v="6"/>
    <n v="7"/>
    <n v="1"/>
    <n v="2"/>
    <n v="1"/>
    <n v="2"/>
    <n v="34"/>
    <n v="34"/>
    <n v="34"/>
    <n v="5"/>
    <n v="34"/>
    <n v="2"/>
    <n v="34"/>
    <n v="34"/>
    <n v="2"/>
    <n v="2"/>
    <n v="5"/>
  </r>
  <r>
    <s v="00449"/>
    <x v="1"/>
    <s v="LA CEIBA/REYNALDO DEL CARMEN GARCIA"/>
    <x v="177"/>
    <x v="128"/>
    <x v="128"/>
    <s v="RURAL "/>
    <n v="143"/>
    <s v="REAL"/>
    <n v="1"/>
    <n v="10"/>
    <n v="2"/>
    <n v="22"/>
    <n v="27"/>
    <n v="4"/>
    <n v="8"/>
    <n v="2"/>
    <n v="7"/>
    <n v="143"/>
    <n v="143"/>
    <n v="143"/>
    <n v="18"/>
    <n v="143"/>
    <n v="5"/>
    <n v="143"/>
    <n v="143"/>
    <n v="8"/>
    <n v="6"/>
    <n v="21"/>
  </r>
  <r>
    <s v="00519"/>
    <x v="2"/>
    <s v="SAJANOA"/>
    <x v="178"/>
    <x v="129"/>
    <x v="129"/>
    <s v="RURAL "/>
    <n v="219"/>
    <s v="REAL"/>
    <n v="1"/>
    <n v="15"/>
    <n v="3"/>
    <n v="34"/>
    <n v="41"/>
    <n v="5"/>
    <n v="13"/>
    <n v="3"/>
    <n v="10"/>
    <n v="219"/>
    <n v="219"/>
    <n v="219"/>
    <n v="28"/>
    <n v="219"/>
    <n v="8"/>
    <n v="219"/>
    <n v="219"/>
    <n v="13"/>
    <n v="9"/>
    <n v="32"/>
  </r>
  <r>
    <s v="02921"/>
    <x v="44"/>
    <s v="AGUSTIN BIENVENIDO VERAS"/>
    <x v="9"/>
    <x v="130"/>
    <x v="130"/>
    <s v="RURAL "/>
    <n v="104"/>
    <s v="REAL"/>
    <n v="1"/>
    <n v="7"/>
    <n v="2"/>
    <n v="16"/>
    <n v="20"/>
    <n v="3"/>
    <n v="6"/>
    <n v="2"/>
    <n v="5"/>
    <n v="104"/>
    <n v="104"/>
    <n v="104"/>
    <n v="14"/>
    <n v="104"/>
    <n v="4"/>
    <n v="104"/>
    <n v="104"/>
    <n v="6"/>
    <n v="5"/>
    <n v="15"/>
  </r>
  <r>
    <s v="02922"/>
    <x v="44"/>
    <s v="GEORGE DICKSON WILLIAMS - LOMA ATRAVEZADA"/>
    <x v="57"/>
    <x v="130"/>
    <x v="130"/>
    <s v="RURAL "/>
    <n v="60"/>
    <s v="REAL"/>
    <n v="1"/>
    <n v="4"/>
    <n v="1"/>
    <n v="10"/>
    <n v="11"/>
    <n v="2"/>
    <n v="4"/>
    <n v="1"/>
    <n v="3"/>
    <n v="60"/>
    <n v="60"/>
    <n v="60"/>
    <n v="8"/>
    <n v="60"/>
    <n v="2"/>
    <n v="60"/>
    <n v="60"/>
    <n v="4"/>
    <n v="3"/>
    <n v="9"/>
  </r>
  <r>
    <s v="02915"/>
    <x v="44"/>
    <s v="JUAN VILORIO PROF-  LA GUAZUMA"/>
    <x v="4"/>
    <x v="130"/>
    <x v="130"/>
    <s v="RURAL "/>
    <n v="38"/>
    <s v="REAL"/>
    <n v="1"/>
    <n v="3"/>
    <n v="1"/>
    <n v="6"/>
    <n v="7"/>
    <n v="1"/>
    <n v="3"/>
    <n v="1"/>
    <n v="2"/>
    <n v="38"/>
    <n v="38"/>
    <n v="38"/>
    <n v="5"/>
    <n v="38"/>
    <n v="2"/>
    <n v="38"/>
    <n v="38"/>
    <n v="3"/>
    <n v="2"/>
    <n v="6"/>
  </r>
  <r>
    <s v="02899"/>
    <x v="44"/>
    <s v="LUISA EMILIA COPLIN - CRUZ, LA"/>
    <x v="14"/>
    <x v="130"/>
    <x v="130"/>
    <s v="RURAL "/>
    <n v="25"/>
    <s v="REAL"/>
    <n v="1"/>
    <n v="2"/>
    <n v="1"/>
    <n v="4"/>
    <n v="5"/>
    <n v="1"/>
    <n v="2"/>
    <n v="1"/>
    <n v="2"/>
    <n v="25"/>
    <n v="25"/>
    <n v="25"/>
    <n v="4"/>
    <n v="25"/>
    <n v="1"/>
    <n v="25"/>
    <n v="25"/>
    <n v="2"/>
    <n v="1"/>
    <n v="4"/>
  </r>
  <r>
    <s v="02898"/>
    <x v="44"/>
    <s v="LAGUNAS, LAS"/>
    <x v="90"/>
    <x v="130"/>
    <x v="130"/>
    <s v="RURAL "/>
    <n v="22"/>
    <s v="REAL"/>
    <n v="1"/>
    <n v="2"/>
    <n v="1"/>
    <n v="4"/>
    <n v="5"/>
    <n v="1"/>
    <n v="2"/>
    <n v="1"/>
    <n v="1"/>
    <n v="22"/>
    <n v="22"/>
    <n v="22"/>
    <n v="3"/>
    <n v="22"/>
    <n v="1"/>
    <n v="22"/>
    <n v="22"/>
    <n v="2"/>
    <n v="1"/>
    <n v="4"/>
  </r>
  <r>
    <s v="02431"/>
    <x v="46"/>
    <s v="BASICA LA CIENAGA"/>
    <x v="179"/>
    <x v="131"/>
    <x v="131"/>
    <s v="RURAL "/>
    <n v="336"/>
    <s v="REAL"/>
    <n v="1"/>
    <n v="23"/>
    <n v="4"/>
    <n v="51"/>
    <n v="62"/>
    <n v="8"/>
    <n v="4"/>
    <n v="4"/>
    <n v="15"/>
    <n v="336"/>
    <n v="336"/>
    <n v="336"/>
    <n v="43"/>
    <n v="336"/>
    <n v="12"/>
    <n v="336"/>
    <n v="336"/>
    <n v="19"/>
    <n v="14"/>
    <n v="49"/>
  </r>
  <r>
    <s v="03613"/>
    <x v="40"/>
    <s v="PARCELA # 1"/>
    <x v="104"/>
    <x v="132"/>
    <x v="132"/>
    <s v="RURAL "/>
    <n v="12"/>
    <s v="REAL"/>
    <n v="1"/>
    <n v="1"/>
    <n v="1"/>
    <n v="2"/>
    <n v="3"/>
    <n v="1"/>
    <n v="1"/>
    <n v="1"/>
    <n v="1"/>
    <n v="12"/>
    <n v="12"/>
    <n v="12"/>
    <n v="2"/>
    <n v="12"/>
    <n v="1"/>
    <n v="12"/>
    <n v="12"/>
    <n v="1"/>
    <n v="1"/>
    <n v="2"/>
  </r>
  <r>
    <s v="03611"/>
    <x v="40"/>
    <s v="ESCUELA ESMI ATILANO 1"/>
    <x v="5"/>
    <x v="132"/>
    <x v="132"/>
    <s v="RURAL "/>
    <n v="28"/>
    <s v="REAL"/>
    <n v="1"/>
    <n v="2"/>
    <n v="1"/>
    <n v="5"/>
    <n v="6"/>
    <n v="1"/>
    <n v="2"/>
    <n v="1"/>
    <n v="2"/>
    <n v="28"/>
    <n v="28"/>
    <n v="28"/>
    <n v="4"/>
    <n v="28"/>
    <n v="1"/>
    <n v="28"/>
    <n v="28"/>
    <n v="2"/>
    <n v="2"/>
    <n v="5"/>
  </r>
  <r>
    <s v="03609"/>
    <x v="40"/>
    <s v="PARCELA # 2"/>
    <x v="19"/>
    <x v="132"/>
    <x v="132"/>
    <s v="RURAL "/>
    <n v="5"/>
    <s v="REAL"/>
    <n v="1"/>
    <n v="1"/>
    <n v="1"/>
    <n v="1"/>
    <n v="1"/>
    <n v="1"/>
    <n v="1"/>
    <n v="1"/>
    <n v="1"/>
    <n v="5"/>
    <n v="5"/>
    <n v="5"/>
    <n v="1"/>
    <n v="5"/>
    <n v="1"/>
    <n v="5"/>
    <n v="5"/>
    <n v="1"/>
    <n v="1"/>
    <n v="1"/>
  </r>
  <r>
    <s v="03608"/>
    <x v="40"/>
    <s v="PASO DEL MEDIO"/>
    <x v="32"/>
    <x v="132"/>
    <x v="132"/>
    <s v="RURAL "/>
    <n v="100"/>
    <s v="REAL"/>
    <n v="1"/>
    <n v="7"/>
    <n v="2"/>
    <n v="16"/>
    <n v="19"/>
    <n v="3"/>
    <n v="6"/>
    <n v="2"/>
    <n v="5"/>
    <n v="100"/>
    <n v="100"/>
    <n v="100"/>
    <n v="13"/>
    <n v="100"/>
    <n v="4"/>
    <n v="100"/>
    <n v="100"/>
    <n v="6"/>
    <n v="4"/>
    <n v="15"/>
  </r>
  <r>
    <s v="00469"/>
    <x v="2"/>
    <s v="VIAJAMA"/>
    <x v="145"/>
    <x v="133"/>
    <x v="133"/>
    <s v="RURAL "/>
    <n v="141"/>
    <s v="REAL"/>
    <n v="1"/>
    <n v="10"/>
    <n v="2"/>
    <n v="22"/>
    <n v="26"/>
    <n v="4"/>
    <n v="8"/>
    <n v="2"/>
    <n v="7"/>
    <n v="141"/>
    <n v="141"/>
    <n v="141"/>
    <n v="18"/>
    <n v="141"/>
    <n v="5"/>
    <n v="141"/>
    <n v="141"/>
    <n v="8"/>
    <n v="6"/>
    <n v="21"/>
  </r>
  <r>
    <s v="04571"/>
    <x v="10"/>
    <s v="MANGO LIMPIO"/>
    <x v="147"/>
    <x v="134"/>
    <x v="134"/>
    <s v="RURAL "/>
    <n v="149"/>
    <s v="REAL"/>
    <n v="1"/>
    <n v="10"/>
    <n v="2"/>
    <n v="23"/>
    <n v="28"/>
    <n v="4"/>
    <n v="9"/>
    <n v="2"/>
    <n v="7"/>
    <n v="149"/>
    <n v="149"/>
    <n v="149"/>
    <n v="19"/>
    <n v="149"/>
    <n v="5"/>
    <n v="149"/>
    <n v="149"/>
    <n v="9"/>
    <n v="6"/>
    <n v="22"/>
  </r>
  <r>
    <s v="04816"/>
    <x v="10"/>
    <s v="CABEZU"/>
    <x v="137"/>
    <x v="134"/>
    <x v="134"/>
    <s v="RURAL "/>
    <n v="48"/>
    <s v="REAL"/>
    <n v="1"/>
    <n v="4"/>
    <n v="1"/>
    <n v="8"/>
    <n v="9"/>
    <n v="2"/>
    <n v="3"/>
    <n v="1"/>
    <n v="3"/>
    <n v="48"/>
    <n v="48"/>
    <n v="48"/>
    <n v="7"/>
    <n v="48"/>
    <n v="2"/>
    <n v="48"/>
    <n v="48"/>
    <n v="3"/>
    <n v="2"/>
    <n v="7"/>
  </r>
  <r>
    <s v="02476"/>
    <x v="8"/>
    <s v="ESC. BÁSICA JUAN LUIS"/>
    <x v="180"/>
    <x v="135"/>
    <x v="135"/>
    <s v="RURAL "/>
    <n v="294"/>
    <s v="REAL"/>
    <n v="1"/>
    <n v="20"/>
    <n v="4"/>
    <n v="45"/>
    <n v="54"/>
    <n v="7"/>
    <n v="17"/>
    <n v="4"/>
    <n v="13"/>
    <n v="294"/>
    <n v="294"/>
    <n v="294"/>
    <n v="37"/>
    <n v="294"/>
    <n v="10"/>
    <n v="294"/>
    <n v="294"/>
    <n v="17"/>
    <n v="12"/>
    <n v="43"/>
  </r>
  <r>
    <s v="00478"/>
    <x v="6"/>
    <s v="TOMAS DELGADO "/>
    <x v="168"/>
    <x v="136"/>
    <x v="136"/>
    <s v="RURAL "/>
    <n v="214"/>
    <s v="REAL"/>
    <n v="1"/>
    <n v="15"/>
    <n v="3"/>
    <n v="33"/>
    <n v="40"/>
    <n v="5"/>
    <n v="12"/>
    <n v="3"/>
    <n v="10"/>
    <n v="214"/>
    <n v="214"/>
    <n v="214"/>
    <n v="27"/>
    <n v="214"/>
    <n v="8"/>
    <n v="214"/>
    <n v="214"/>
    <n v="12"/>
    <n v="9"/>
    <n v="31"/>
  </r>
  <r>
    <s v="00465"/>
    <x v="6"/>
    <s v="CARLOS VARGAS  "/>
    <x v="142"/>
    <x v="136"/>
    <x v="136"/>
    <s v="RURAL "/>
    <n v="24"/>
    <s v="REAL"/>
    <n v="1"/>
    <n v="2"/>
    <n v="1"/>
    <n v="4"/>
    <n v="5"/>
    <n v="1"/>
    <n v="2"/>
    <n v="1"/>
    <n v="2"/>
    <n v="24"/>
    <n v="24"/>
    <n v="24"/>
    <n v="4"/>
    <n v="24"/>
    <n v="1"/>
    <n v="24"/>
    <n v="24"/>
    <n v="2"/>
    <n v="1"/>
    <n v="4"/>
  </r>
  <r>
    <s v="00556"/>
    <x v="6"/>
    <s v="NUESTRA SEÑORA DE LOS REMEDIOS"/>
    <x v="37"/>
    <x v="136"/>
    <x v="136"/>
    <s v="RURAL "/>
    <n v="20"/>
    <s v="REAL"/>
    <n v="1"/>
    <n v="2"/>
    <n v="1"/>
    <n v="4"/>
    <n v="4"/>
    <n v="1"/>
    <n v="2"/>
    <n v="1"/>
    <n v="1"/>
    <n v="20"/>
    <n v="20"/>
    <n v="20"/>
    <n v="3"/>
    <n v="20"/>
    <n v="1"/>
    <n v="20"/>
    <n v="20"/>
    <n v="2"/>
    <n v="1"/>
    <n v="3"/>
  </r>
  <r>
    <s v="00566"/>
    <x v="6"/>
    <s v="AMELIA DELGADO PINALES "/>
    <x v="111"/>
    <x v="136"/>
    <x v="136"/>
    <s v="RURAL "/>
    <n v="30"/>
    <s v="REAL"/>
    <n v="1"/>
    <n v="2"/>
    <n v="1"/>
    <n v="5"/>
    <n v="6"/>
    <n v="1"/>
    <n v="2"/>
    <n v="1"/>
    <n v="2"/>
    <n v="30"/>
    <n v="30"/>
    <n v="30"/>
    <n v="4"/>
    <n v="30"/>
    <n v="1"/>
    <n v="30"/>
    <n v="30"/>
    <n v="2"/>
    <n v="2"/>
    <n v="5"/>
  </r>
  <r>
    <s v="00563"/>
    <x v="6"/>
    <s v="JUSTO PINALES - LOS RODRIGUEZ"/>
    <x v="63"/>
    <x v="136"/>
    <x v="136"/>
    <s v="RURAL "/>
    <n v="50"/>
    <s v="REAL"/>
    <n v="1"/>
    <n v="4"/>
    <n v="1"/>
    <n v="8"/>
    <n v="10"/>
    <n v="2"/>
    <n v="3"/>
    <n v="1"/>
    <n v="3"/>
    <n v="50"/>
    <n v="50"/>
    <n v="50"/>
    <n v="7"/>
    <n v="50"/>
    <n v="2"/>
    <n v="50"/>
    <n v="50"/>
    <n v="3"/>
    <n v="2"/>
    <n v="8"/>
  </r>
  <r>
    <s v="01276"/>
    <x v="41"/>
    <s v="BATEY EL PRADO"/>
    <x v="181"/>
    <x v="137"/>
    <x v="137"/>
    <s v="RURAL "/>
    <n v="258"/>
    <s v="REAL"/>
    <n v="1"/>
    <n v="18"/>
    <n v="3"/>
    <n v="40"/>
    <n v="48"/>
    <n v="6"/>
    <n v="15"/>
    <n v="3"/>
    <n v="12"/>
    <n v="258"/>
    <n v="258"/>
    <n v="258"/>
    <n v="33"/>
    <n v="258"/>
    <n v="9"/>
    <n v="258"/>
    <n v="258"/>
    <n v="15"/>
    <n v="11"/>
    <n v="37"/>
  </r>
  <r>
    <s v="00438"/>
    <x v="28"/>
    <s v="LOS TRAMOJOS"/>
    <x v="182"/>
    <x v="138"/>
    <x v="138"/>
    <s v="RURAL "/>
    <n v="277"/>
    <s v="REAL"/>
    <n v="1"/>
    <n v="19"/>
    <n v="4"/>
    <n v="42"/>
    <n v="51"/>
    <n v="7"/>
    <n v="16"/>
    <n v="4"/>
    <n v="13"/>
    <n v="277"/>
    <n v="277"/>
    <n v="277"/>
    <n v="35"/>
    <n v="277"/>
    <n v="10"/>
    <n v="277"/>
    <n v="277"/>
    <n v="16"/>
    <n v="11"/>
    <n v="40"/>
  </r>
  <r>
    <s v="00512"/>
    <x v="25"/>
    <s v="CRISTOBAL ANTONIO MOREL  G."/>
    <x v="46"/>
    <x v="139"/>
    <x v="139"/>
    <s v="RURAL "/>
    <n v="54"/>
    <s v="REAL"/>
    <n v="1"/>
    <n v="4"/>
    <n v="1"/>
    <n v="9"/>
    <n v="10"/>
    <n v="2"/>
    <n v="3"/>
    <n v="1"/>
    <n v="3"/>
    <n v="54"/>
    <n v="54"/>
    <n v="54"/>
    <n v="7"/>
    <n v="54"/>
    <n v="2"/>
    <n v="54"/>
    <n v="54"/>
    <n v="3"/>
    <n v="3"/>
    <n v="8"/>
  </r>
  <r>
    <s v="00546"/>
    <x v="25"/>
    <s v="EVANGELISTA MATEO DE VARGAS"/>
    <x v="1"/>
    <x v="139"/>
    <x v="139"/>
    <s v="RURAL "/>
    <n v="35"/>
    <s v="REAL"/>
    <n v="1"/>
    <n v="3"/>
    <n v="1"/>
    <n v="6"/>
    <n v="7"/>
    <n v="1"/>
    <n v="2"/>
    <n v="1"/>
    <n v="2"/>
    <n v="35"/>
    <n v="35"/>
    <n v="35"/>
    <n v="5"/>
    <n v="35"/>
    <n v="2"/>
    <n v="35"/>
    <n v="35"/>
    <n v="2"/>
    <n v="2"/>
    <n v="6"/>
  </r>
  <r>
    <s v="00492"/>
    <x v="25"/>
    <s v="RAFAEL MIRANDA "/>
    <x v="132"/>
    <x v="139"/>
    <x v="139"/>
    <s v="RURAL "/>
    <n v="47"/>
    <s v="REAL"/>
    <n v="1"/>
    <n v="4"/>
    <n v="1"/>
    <n v="8"/>
    <n v="9"/>
    <n v="2"/>
    <n v="3"/>
    <n v="1"/>
    <n v="3"/>
    <n v="47"/>
    <n v="47"/>
    <n v="47"/>
    <n v="6"/>
    <n v="47"/>
    <n v="2"/>
    <n v="47"/>
    <n v="47"/>
    <n v="3"/>
    <n v="2"/>
    <n v="7"/>
  </r>
  <r>
    <s v="00550"/>
    <x v="25"/>
    <s v="SAN MIGUEL"/>
    <x v="3"/>
    <x v="139"/>
    <x v="139"/>
    <s v="RURAL "/>
    <n v="57"/>
    <s v="REAL"/>
    <n v="1"/>
    <n v="4"/>
    <n v="1"/>
    <n v="9"/>
    <n v="11"/>
    <n v="2"/>
    <n v="4"/>
    <n v="1"/>
    <n v="3"/>
    <n v="57"/>
    <n v="57"/>
    <n v="57"/>
    <n v="8"/>
    <n v="57"/>
    <n v="2"/>
    <n v="57"/>
    <n v="57"/>
    <n v="4"/>
    <n v="3"/>
    <n v="9"/>
  </r>
  <r>
    <s v="00535"/>
    <x v="25"/>
    <s v="EQUIRINO FERRERAS"/>
    <x v="69"/>
    <x v="139"/>
    <x v="139"/>
    <s v="RURAL "/>
    <n v="19"/>
    <s v="REAL"/>
    <n v="1"/>
    <n v="2"/>
    <n v="1"/>
    <n v="3"/>
    <n v="4"/>
    <n v="1"/>
    <n v="2"/>
    <n v="1"/>
    <n v="1"/>
    <n v="19"/>
    <n v="19"/>
    <n v="19"/>
    <n v="3"/>
    <n v="19"/>
    <n v="1"/>
    <n v="19"/>
    <n v="19"/>
    <n v="2"/>
    <n v="1"/>
    <n v="3"/>
  </r>
  <r>
    <s v="00537"/>
    <x v="25"/>
    <s v="EL HOYITO PALOMINO"/>
    <x v="27"/>
    <x v="139"/>
    <x v="139"/>
    <s v="RURAL "/>
    <n v="10"/>
    <s v="REAL"/>
    <n v="1"/>
    <n v="1"/>
    <n v="1"/>
    <n v="2"/>
    <n v="2"/>
    <n v="1"/>
    <n v="1"/>
    <n v="1"/>
    <n v="1"/>
    <n v="10"/>
    <n v="10"/>
    <n v="10"/>
    <n v="2"/>
    <n v="10"/>
    <n v="1"/>
    <n v="10"/>
    <n v="10"/>
    <n v="1"/>
    <n v="1"/>
    <n v="2"/>
  </r>
  <r>
    <s v="00551"/>
    <x v="25"/>
    <s v="ROSARIO CABALLERO"/>
    <x v="27"/>
    <x v="139"/>
    <x v="139"/>
    <s v="RURAL "/>
    <n v="10"/>
    <s v="REAL"/>
    <n v="1"/>
    <n v="1"/>
    <n v="1"/>
    <n v="2"/>
    <n v="2"/>
    <n v="1"/>
    <n v="1"/>
    <n v="1"/>
    <n v="1"/>
    <n v="10"/>
    <n v="10"/>
    <n v="10"/>
    <n v="2"/>
    <n v="10"/>
    <n v="1"/>
    <n v="10"/>
    <n v="10"/>
    <n v="1"/>
    <n v="1"/>
    <n v="2"/>
  </r>
  <r>
    <s v="01329"/>
    <x v="47"/>
    <s v="PIEDRA BLANCA-#2"/>
    <x v="42"/>
    <x v="140"/>
    <x v="140"/>
    <s v="RURAL "/>
    <n v="126"/>
    <s v="REAL"/>
    <n v="1"/>
    <n v="9"/>
    <n v="2"/>
    <n v="20"/>
    <n v="24"/>
    <n v="3"/>
    <n v="7"/>
    <n v="2"/>
    <n v="6"/>
    <n v="126"/>
    <n v="126"/>
    <n v="126"/>
    <n v="16"/>
    <n v="126"/>
    <n v="5"/>
    <n v="126"/>
    <n v="126"/>
    <n v="7"/>
    <n v="5"/>
    <n v="19"/>
  </r>
  <r>
    <s v="01302"/>
    <x v="47"/>
    <s v="SABANA DEL CUEY"/>
    <x v="0"/>
    <x v="140"/>
    <x v="140"/>
    <s v="RURAL "/>
    <n v="118"/>
    <s v="REAL"/>
    <n v="1"/>
    <n v="8"/>
    <n v="2"/>
    <n v="18"/>
    <n v="22"/>
    <n v="3"/>
    <n v="7"/>
    <n v="2"/>
    <n v="6"/>
    <n v="118"/>
    <n v="118"/>
    <n v="118"/>
    <n v="15"/>
    <n v="118"/>
    <n v="4"/>
    <n v="118"/>
    <n v="118"/>
    <n v="7"/>
    <n v="5"/>
    <n v="17"/>
  </r>
  <r>
    <s v="00491"/>
    <x v="6"/>
    <s v="VICENTE CRUZ VICTORIANO"/>
    <x v="132"/>
    <x v="141"/>
    <x v="141"/>
    <s v="RURAL "/>
    <n v="47"/>
    <s v="REAL"/>
    <n v="1"/>
    <n v="4"/>
    <n v="1"/>
    <n v="8"/>
    <n v="9"/>
    <n v="2"/>
    <n v="3"/>
    <n v="1"/>
    <n v="3"/>
    <n v="47"/>
    <n v="47"/>
    <n v="47"/>
    <n v="6"/>
    <n v="47"/>
    <n v="2"/>
    <n v="47"/>
    <n v="47"/>
    <n v="3"/>
    <n v="2"/>
    <n v="7"/>
  </r>
  <r>
    <s v="00487"/>
    <x v="6"/>
    <s v="FRANCISCO GALVAN "/>
    <x v="57"/>
    <x v="141"/>
    <x v="141"/>
    <s v="RURAL "/>
    <n v="60"/>
    <s v="REAL"/>
    <n v="1"/>
    <n v="4"/>
    <n v="1"/>
    <n v="10"/>
    <n v="11"/>
    <n v="2"/>
    <n v="4"/>
    <n v="1"/>
    <n v="3"/>
    <n v="60"/>
    <n v="60"/>
    <n v="60"/>
    <n v="8"/>
    <n v="60"/>
    <n v="2"/>
    <n v="60"/>
    <n v="60"/>
    <n v="4"/>
    <n v="3"/>
    <n v="9"/>
  </r>
  <r>
    <s v="00552"/>
    <x v="6"/>
    <s v="AGUSTIN DELGADO SOTO "/>
    <x v="170"/>
    <x v="141"/>
    <x v="141"/>
    <s v="RURAL "/>
    <n v="53"/>
    <s v="REAL"/>
    <n v="1"/>
    <n v="4"/>
    <n v="1"/>
    <n v="9"/>
    <n v="10"/>
    <n v="2"/>
    <n v="3"/>
    <n v="1"/>
    <n v="3"/>
    <n v="53"/>
    <n v="53"/>
    <n v="53"/>
    <n v="7"/>
    <n v="53"/>
    <n v="2"/>
    <n v="53"/>
    <n v="53"/>
    <n v="3"/>
    <n v="3"/>
    <n v="8"/>
  </r>
  <r>
    <s v="00489"/>
    <x v="6"/>
    <s v="ESCUELA PRIMARIA JOSE MERCEDES VICENTE"/>
    <x v="173"/>
    <x v="141"/>
    <x v="141"/>
    <s v="RURAL "/>
    <n v="40"/>
    <s v="REAL"/>
    <n v="1"/>
    <n v="3"/>
    <n v="1"/>
    <n v="7"/>
    <n v="8"/>
    <n v="1"/>
    <n v="3"/>
    <n v="1"/>
    <n v="2"/>
    <n v="40"/>
    <n v="40"/>
    <n v="40"/>
    <n v="6"/>
    <n v="40"/>
    <n v="2"/>
    <n v="40"/>
    <n v="40"/>
    <n v="3"/>
    <n v="2"/>
    <n v="6"/>
  </r>
  <r>
    <s v="03731"/>
    <x v="45"/>
    <s v="ABADESA-BIENVENIDO SALVADOR"/>
    <x v="18"/>
    <x v="142"/>
    <x v="142"/>
    <s v="RURAL "/>
    <n v="11"/>
    <s v="REAL"/>
    <n v="1"/>
    <n v="1"/>
    <n v="1"/>
    <n v="2"/>
    <n v="3"/>
    <n v="1"/>
    <n v="1"/>
    <n v="1"/>
    <n v="1"/>
    <n v="11"/>
    <n v="11"/>
    <n v="11"/>
    <n v="2"/>
    <n v="11"/>
    <n v="1"/>
    <n v="11"/>
    <n v="11"/>
    <n v="1"/>
    <n v="1"/>
    <n v="2"/>
  </r>
  <r>
    <s v="03730"/>
    <x v="45"/>
    <s v="JUAN BURET TORRES - CAÑADA DEL NARANJO"/>
    <x v="18"/>
    <x v="142"/>
    <x v="142"/>
    <s v="RURAL "/>
    <n v="11"/>
    <s v="REAL"/>
    <n v="1"/>
    <n v="1"/>
    <n v="1"/>
    <n v="2"/>
    <n v="3"/>
    <n v="1"/>
    <n v="1"/>
    <n v="1"/>
    <n v="1"/>
    <n v="11"/>
    <n v="11"/>
    <n v="11"/>
    <n v="2"/>
    <n v="11"/>
    <n v="1"/>
    <n v="11"/>
    <n v="11"/>
    <n v="1"/>
    <n v="1"/>
    <n v="2"/>
  </r>
  <r>
    <s v="03738"/>
    <x v="45"/>
    <s v="JOSE MARIA SALCEDO JEREZ - SABANA DEL RIO"/>
    <x v="2"/>
    <x v="142"/>
    <x v="142"/>
    <s v="RURAL "/>
    <n v="77"/>
    <s v="REAL"/>
    <n v="1"/>
    <n v="6"/>
    <n v="1"/>
    <n v="12"/>
    <n v="15"/>
    <n v="2"/>
    <n v="5"/>
    <n v="1"/>
    <n v="4"/>
    <n v="77"/>
    <n v="77"/>
    <n v="77"/>
    <n v="10"/>
    <n v="77"/>
    <n v="3"/>
    <n v="77"/>
    <n v="77"/>
    <n v="5"/>
    <n v="4"/>
    <n v="12"/>
  </r>
  <r>
    <s v="04397"/>
    <x v="45"/>
    <s v="JUAN BOSCH PROF. -  EL ABANÍCO"/>
    <x v="35"/>
    <x v="142"/>
    <x v="142"/>
    <s v="RURAL "/>
    <n v="174"/>
    <s v="REAL"/>
    <n v="1"/>
    <n v="12"/>
    <n v="2"/>
    <n v="27"/>
    <n v="32"/>
    <n v="4"/>
    <n v="10"/>
    <n v="2"/>
    <n v="8"/>
    <n v="174"/>
    <n v="174"/>
    <n v="174"/>
    <n v="22"/>
    <n v="174"/>
    <n v="6"/>
    <n v="174"/>
    <n v="174"/>
    <n v="10"/>
    <n v="7"/>
    <n v="25"/>
  </r>
  <r>
    <s v="04695"/>
    <x v="27"/>
    <s v="EULOGIO MORETA - LA JAGUITA"/>
    <x v="11"/>
    <x v="143"/>
    <x v="143"/>
    <s v="RURAL "/>
    <n v="31"/>
    <s v="REAL"/>
    <n v="1"/>
    <n v="3"/>
    <n v="1"/>
    <n v="5"/>
    <n v="6"/>
    <n v="1"/>
    <n v="2"/>
    <n v="1"/>
    <n v="2"/>
    <n v="31"/>
    <n v="31"/>
    <n v="31"/>
    <n v="4"/>
    <n v="31"/>
    <n v="2"/>
    <n v="31"/>
    <n v="31"/>
    <n v="2"/>
    <n v="2"/>
    <n v="5"/>
  </r>
  <r>
    <s v="04510"/>
    <x v="27"/>
    <s v="COQUITO, EL"/>
    <x v="130"/>
    <x v="143"/>
    <x v="143"/>
    <s v="RURAL "/>
    <n v="163"/>
    <s v="REAL"/>
    <n v="1"/>
    <n v="11"/>
    <n v="2"/>
    <n v="25"/>
    <n v="30"/>
    <n v="4"/>
    <n v="9"/>
    <n v="2"/>
    <n v="8"/>
    <n v="163"/>
    <n v="163"/>
    <n v="163"/>
    <n v="21"/>
    <n v="163"/>
    <n v="6"/>
    <n v="163"/>
    <n v="163"/>
    <n v="9"/>
    <n v="7"/>
    <n v="24"/>
  </r>
  <r>
    <s v="04500"/>
    <x v="27"/>
    <s v="PROYECTO VELASQUEZ"/>
    <x v="59"/>
    <x v="143"/>
    <x v="143"/>
    <s v="RURAL "/>
    <n v="18"/>
    <s v="REAL"/>
    <n v="1"/>
    <n v="2"/>
    <n v="1"/>
    <n v="3"/>
    <n v="4"/>
    <n v="1"/>
    <n v="1"/>
    <n v="1"/>
    <n v="1"/>
    <n v="18"/>
    <n v="18"/>
    <n v="18"/>
    <n v="3"/>
    <n v="18"/>
    <n v="1"/>
    <n v="18"/>
    <n v="18"/>
    <n v="1"/>
    <n v="1"/>
    <n v="3"/>
  </r>
  <r>
    <s v="01308"/>
    <x v="47"/>
    <s v="PEÑA BLANCA"/>
    <x v="183"/>
    <x v="144"/>
    <x v="144"/>
    <s v="RURAL "/>
    <n v="171"/>
    <s v="REAL"/>
    <n v="1"/>
    <n v="12"/>
    <n v="2"/>
    <n v="26"/>
    <n v="32"/>
    <n v="4"/>
    <n v="10"/>
    <n v="2"/>
    <n v="8"/>
    <n v="171"/>
    <n v="171"/>
    <n v="171"/>
    <n v="22"/>
    <n v="171"/>
    <n v="6"/>
    <n v="171"/>
    <n v="171"/>
    <n v="10"/>
    <n v="7"/>
    <n v="25"/>
  </r>
  <r>
    <s v="01270"/>
    <x v="47"/>
    <s v="REPARADERO, EL"/>
    <x v="110"/>
    <x v="144"/>
    <x v="144"/>
    <s v="RURAL "/>
    <n v="34"/>
    <s v="REAL"/>
    <n v="1"/>
    <n v="3"/>
    <n v="1"/>
    <n v="6"/>
    <n v="7"/>
    <n v="1"/>
    <n v="2"/>
    <n v="1"/>
    <n v="2"/>
    <n v="34"/>
    <n v="34"/>
    <n v="34"/>
    <n v="5"/>
    <n v="34"/>
    <n v="2"/>
    <n v="34"/>
    <n v="34"/>
    <n v="2"/>
    <n v="2"/>
    <n v="5"/>
  </r>
  <r>
    <s v="01275"/>
    <x v="47"/>
    <s v="DOS BOCAS, LAS"/>
    <x v="5"/>
    <x v="144"/>
    <x v="144"/>
    <s v="RURAL "/>
    <n v="28"/>
    <s v="REAL"/>
    <n v="1"/>
    <n v="2"/>
    <n v="1"/>
    <n v="5"/>
    <n v="6"/>
    <n v="1"/>
    <n v="2"/>
    <n v="1"/>
    <n v="2"/>
    <n v="28"/>
    <n v="28"/>
    <n v="28"/>
    <n v="4"/>
    <n v="28"/>
    <n v="1"/>
    <n v="28"/>
    <n v="28"/>
    <n v="2"/>
    <n v="2"/>
    <n v="5"/>
  </r>
  <r>
    <s v="01273"/>
    <x v="47"/>
    <s v="PALMILLAS, LAS"/>
    <x v="64"/>
    <x v="144"/>
    <x v="144"/>
    <s v="RURAL "/>
    <n v="26"/>
    <s v="REAL"/>
    <n v="1"/>
    <n v="2"/>
    <n v="1"/>
    <n v="4"/>
    <n v="5"/>
    <n v="1"/>
    <n v="2"/>
    <n v="1"/>
    <n v="2"/>
    <n v="26"/>
    <n v="26"/>
    <n v="26"/>
    <n v="4"/>
    <n v="26"/>
    <n v="1"/>
    <n v="26"/>
    <n v="26"/>
    <n v="2"/>
    <n v="2"/>
    <n v="4"/>
  </r>
  <r>
    <s v="01309"/>
    <x v="47"/>
    <s v="AGUA CLARA"/>
    <x v="37"/>
    <x v="144"/>
    <x v="144"/>
    <s v="RURAL "/>
    <n v="20"/>
    <s v="REAL"/>
    <n v="1"/>
    <n v="2"/>
    <n v="1"/>
    <n v="4"/>
    <n v="4"/>
    <n v="1"/>
    <n v="2"/>
    <n v="1"/>
    <n v="1"/>
    <n v="20"/>
    <n v="20"/>
    <n v="20"/>
    <n v="3"/>
    <n v="20"/>
    <n v="1"/>
    <n v="20"/>
    <n v="20"/>
    <n v="2"/>
    <n v="1"/>
    <n v="3"/>
  </r>
  <r>
    <s v="01272"/>
    <x v="47"/>
    <s v="CANDELARIA, LA"/>
    <x v="44"/>
    <x v="144"/>
    <x v="144"/>
    <s v="RURAL "/>
    <n v="32"/>
    <s v="REAL"/>
    <n v="1"/>
    <n v="3"/>
    <n v="1"/>
    <n v="5"/>
    <n v="6"/>
    <n v="1"/>
    <n v="2"/>
    <n v="1"/>
    <n v="2"/>
    <n v="32"/>
    <n v="32"/>
    <n v="32"/>
    <n v="5"/>
    <n v="32"/>
    <n v="2"/>
    <n v="32"/>
    <n v="32"/>
    <n v="2"/>
    <n v="2"/>
    <n v="5"/>
  </r>
  <r>
    <s v="01277"/>
    <x v="47"/>
    <s v="BATEY GUAIQUIA"/>
    <x v="18"/>
    <x v="144"/>
    <x v="144"/>
    <s v="RURAL "/>
    <n v="11"/>
    <s v="REAL"/>
    <n v="1"/>
    <n v="1"/>
    <n v="1"/>
    <n v="2"/>
    <n v="3"/>
    <n v="1"/>
    <n v="1"/>
    <n v="1"/>
    <n v="1"/>
    <n v="11"/>
    <n v="11"/>
    <n v="11"/>
    <n v="2"/>
    <n v="11"/>
    <n v="1"/>
    <n v="11"/>
    <n v="11"/>
    <n v="1"/>
    <n v="1"/>
    <n v="2"/>
  </r>
  <r>
    <s v="01316"/>
    <x v="47"/>
    <s v="SAN LORENZO"/>
    <x v="60"/>
    <x v="144"/>
    <x v="144"/>
    <s v="RURAL "/>
    <n v="14"/>
    <s v="REAL"/>
    <n v="1"/>
    <n v="1"/>
    <n v="1"/>
    <n v="3"/>
    <n v="3"/>
    <n v="1"/>
    <n v="1"/>
    <n v="1"/>
    <n v="1"/>
    <n v="14"/>
    <n v="14"/>
    <n v="14"/>
    <n v="2"/>
    <n v="14"/>
    <n v="1"/>
    <n v="14"/>
    <n v="14"/>
    <n v="1"/>
    <n v="1"/>
    <n v="3"/>
  </r>
  <r>
    <s v="00477"/>
    <x v="33"/>
    <s v="JOSE ALTAGRACIA FURCAL"/>
    <x v="79"/>
    <x v="145"/>
    <x v="145"/>
    <s v="RURAL "/>
    <n v="140"/>
    <s v="REAL"/>
    <n v="1"/>
    <n v="10"/>
    <n v="2"/>
    <n v="22"/>
    <n v="26"/>
    <n v="4"/>
    <n v="8"/>
    <n v="2"/>
    <n v="7"/>
    <n v="140"/>
    <n v="140"/>
    <n v="140"/>
    <n v="18"/>
    <n v="140"/>
    <n v="5"/>
    <n v="140"/>
    <n v="140"/>
    <n v="8"/>
    <n v="6"/>
    <n v="21"/>
  </r>
  <r>
    <s v="10522"/>
    <x v="34"/>
    <s v="DR. JOSE FRANCISCO PEÑA GOMEZ"/>
    <x v="177"/>
    <x v="146"/>
    <x v="146"/>
    <s v="RURAL "/>
    <n v="143"/>
    <s v="REAL"/>
    <n v="1"/>
    <n v="10"/>
    <n v="2"/>
    <n v="22"/>
    <n v="27"/>
    <n v="4"/>
    <n v="8"/>
    <n v="2"/>
    <n v="7"/>
    <n v="143"/>
    <n v="143"/>
    <n v="143"/>
    <n v="18"/>
    <n v="143"/>
    <n v="5"/>
    <n v="143"/>
    <n v="143"/>
    <n v="8"/>
    <n v="6"/>
    <n v="21"/>
  </r>
  <r>
    <s v="04631"/>
    <x v="34"/>
    <s v="GUAZUMITA"/>
    <x v="135"/>
    <x v="146"/>
    <x v="146"/>
    <s v="RURAL "/>
    <n v="99"/>
    <s v="REAL"/>
    <n v="1"/>
    <n v="7"/>
    <n v="2"/>
    <n v="15"/>
    <n v="19"/>
    <n v="3"/>
    <n v="6"/>
    <n v="2"/>
    <n v="5"/>
    <n v="99"/>
    <n v="99"/>
    <n v="99"/>
    <n v="13"/>
    <n v="99"/>
    <n v="4"/>
    <n v="99"/>
    <n v="99"/>
    <n v="6"/>
    <n v="4"/>
    <n v="15"/>
  </r>
  <r>
    <s v="04651"/>
    <x v="34"/>
    <s v="PLACER, EL"/>
    <x v="88"/>
    <x v="146"/>
    <x v="146"/>
    <s v="RURAL "/>
    <n v="82"/>
    <s v="REAL"/>
    <n v="1"/>
    <n v="6"/>
    <n v="1"/>
    <n v="13"/>
    <n v="16"/>
    <n v="2"/>
    <n v="5"/>
    <n v="1"/>
    <n v="4"/>
    <n v="82"/>
    <n v="82"/>
    <n v="82"/>
    <n v="11"/>
    <n v="82"/>
    <n v="3"/>
    <n v="82"/>
    <n v="82"/>
    <n v="5"/>
    <n v="4"/>
    <n v="12"/>
  </r>
  <r>
    <s v="01521"/>
    <x v="18"/>
    <s v="RINCONES, LOS"/>
    <x v="170"/>
    <x v="147"/>
    <x v="147"/>
    <s v="RURAL "/>
    <n v="53"/>
    <s v="REAL"/>
    <n v="1"/>
    <n v="4"/>
    <n v="1"/>
    <n v="9"/>
    <n v="10"/>
    <n v="2"/>
    <n v="3"/>
    <n v="1"/>
    <n v="3"/>
    <n v="53"/>
    <n v="53"/>
    <n v="53"/>
    <n v="7"/>
    <n v="53"/>
    <n v="2"/>
    <n v="53"/>
    <n v="53"/>
    <n v="3"/>
    <n v="3"/>
    <n v="8"/>
  </r>
  <r>
    <s v="01556"/>
    <x v="18"/>
    <s v="PENDA, LA"/>
    <x v="1"/>
    <x v="147"/>
    <x v="147"/>
    <s v="RURAL "/>
    <n v="35"/>
    <s v="REAL"/>
    <n v="1"/>
    <n v="3"/>
    <n v="1"/>
    <n v="6"/>
    <n v="7"/>
    <n v="1"/>
    <n v="2"/>
    <n v="1"/>
    <n v="2"/>
    <n v="35"/>
    <n v="35"/>
    <n v="35"/>
    <n v="5"/>
    <n v="35"/>
    <n v="2"/>
    <n v="35"/>
    <n v="35"/>
    <n v="2"/>
    <n v="2"/>
    <n v="6"/>
  </r>
  <r>
    <s v="01515"/>
    <x v="18"/>
    <s v="MANUEL DE JESUS RODRIGUEZ - LOS BUEYES"/>
    <x v="44"/>
    <x v="147"/>
    <x v="147"/>
    <s v="RURAL "/>
    <n v="32"/>
    <s v="REAL"/>
    <n v="1"/>
    <n v="3"/>
    <n v="1"/>
    <n v="5"/>
    <n v="6"/>
    <n v="1"/>
    <n v="2"/>
    <n v="1"/>
    <n v="2"/>
    <n v="32"/>
    <n v="32"/>
    <n v="32"/>
    <n v="5"/>
    <n v="32"/>
    <n v="2"/>
    <n v="32"/>
    <n v="32"/>
    <n v="2"/>
    <n v="2"/>
    <n v="5"/>
  </r>
  <r>
    <s v="01519"/>
    <x v="18"/>
    <s v="JOSE MARIA HERNANDEZ PROF."/>
    <x v="68"/>
    <x v="147"/>
    <x v="147"/>
    <s v="RURAL "/>
    <n v="37"/>
    <s v="REAL"/>
    <n v="1"/>
    <n v="3"/>
    <n v="1"/>
    <n v="6"/>
    <n v="7"/>
    <n v="1"/>
    <n v="3"/>
    <n v="1"/>
    <n v="2"/>
    <n v="37"/>
    <n v="37"/>
    <n v="37"/>
    <n v="5"/>
    <n v="37"/>
    <n v="2"/>
    <n v="37"/>
    <n v="37"/>
    <n v="3"/>
    <n v="2"/>
    <n v="6"/>
  </r>
  <r>
    <s v="01518"/>
    <x v="18"/>
    <s v="YAUTIA, LA"/>
    <x v="55"/>
    <x v="147"/>
    <x v="147"/>
    <s v="RURAL "/>
    <n v="23"/>
    <s v="REAL"/>
    <n v="1"/>
    <n v="2"/>
    <n v="1"/>
    <n v="4"/>
    <n v="5"/>
    <n v="1"/>
    <n v="2"/>
    <n v="1"/>
    <n v="2"/>
    <n v="23"/>
    <n v="23"/>
    <n v="23"/>
    <n v="3"/>
    <n v="23"/>
    <n v="1"/>
    <n v="23"/>
    <n v="23"/>
    <n v="2"/>
    <n v="1"/>
    <n v="4"/>
  </r>
  <r>
    <s v="01542"/>
    <x v="18"/>
    <s v="VENTIUNO, LOS"/>
    <x v="20"/>
    <x v="147"/>
    <x v="147"/>
    <s v="RURAL "/>
    <n v="15"/>
    <s v="REAL"/>
    <n v="1"/>
    <n v="1"/>
    <n v="1"/>
    <n v="3"/>
    <n v="3"/>
    <n v="1"/>
    <n v="1"/>
    <n v="1"/>
    <n v="1"/>
    <n v="15"/>
    <n v="15"/>
    <n v="15"/>
    <n v="2"/>
    <n v="15"/>
    <n v="1"/>
    <n v="15"/>
    <n v="15"/>
    <n v="1"/>
    <n v="1"/>
    <n v="3"/>
  </r>
  <r>
    <s v="01441"/>
    <x v="18"/>
    <s v="CAÑAFISTOL"/>
    <x v="14"/>
    <x v="147"/>
    <x v="147"/>
    <s v="RURAL "/>
    <n v="25"/>
    <s v="REAL"/>
    <n v="1"/>
    <n v="2"/>
    <n v="1"/>
    <n v="4"/>
    <n v="5"/>
    <n v="1"/>
    <n v="2"/>
    <n v="1"/>
    <n v="2"/>
    <n v="25"/>
    <n v="25"/>
    <n v="25"/>
    <n v="4"/>
    <n v="25"/>
    <n v="1"/>
    <n v="25"/>
    <n v="25"/>
    <n v="2"/>
    <n v="1"/>
    <n v="4"/>
  </r>
  <r>
    <s v="01532"/>
    <x v="18"/>
    <s v="HOJAS ANCHAS"/>
    <x v="58"/>
    <x v="147"/>
    <x v="147"/>
    <s v="RURAL "/>
    <n v="21"/>
    <s v="REAL"/>
    <n v="1"/>
    <n v="2"/>
    <n v="1"/>
    <n v="4"/>
    <n v="4"/>
    <n v="1"/>
    <n v="2"/>
    <n v="1"/>
    <n v="1"/>
    <n v="21"/>
    <n v="21"/>
    <n v="21"/>
    <n v="3"/>
    <n v="21"/>
    <n v="1"/>
    <n v="21"/>
    <n v="21"/>
    <n v="2"/>
    <n v="1"/>
    <n v="4"/>
  </r>
  <r>
    <s v="01544"/>
    <x v="18"/>
    <s v="PUENTE, LA"/>
    <x v="69"/>
    <x v="147"/>
    <x v="147"/>
    <s v="RURAL "/>
    <n v="19"/>
    <s v="REAL"/>
    <n v="1"/>
    <n v="2"/>
    <n v="1"/>
    <n v="3"/>
    <n v="4"/>
    <n v="1"/>
    <n v="2"/>
    <n v="1"/>
    <n v="1"/>
    <n v="19"/>
    <n v="19"/>
    <n v="19"/>
    <n v="3"/>
    <n v="19"/>
    <n v="1"/>
    <n v="19"/>
    <n v="19"/>
    <n v="2"/>
    <n v="1"/>
    <n v="3"/>
  </r>
  <r>
    <s v="01517"/>
    <x v="18"/>
    <s v="TRATRACES, LOS"/>
    <x v="64"/>
    <x v="147"/>
    <x v="147"/>
    <s v="RURAL "/>
    <n v="26"/>
    <s v="REAL"/>
    <n v="1"/>
    <n v="2"/>
    <n v="1"/>
    <n v="4"/>
    <n v="5"/>
    <n v="1"/>
    <n v="2"/>
    <n v="1"/>
    <n v="2"/>
    <n v="26"/>
    <n v="26"/>
    <n v="26"/>
    <n v="4"/>
    <n v="26"/>
    <n v="1"/>
    <n v="26"/>
    <n v="26"/>
    <n v="2"/>
    <n v="2"/>
    <n v="4"/>
  </r>
  <r>
    <s v="01555"/>
    <x v="18"/>
    <s v="ARROYO BLANCO # 2"/>
    <x v="58"/>
    <x v="147"/>
    <x v="147"/>
    <s v="RURAL "/>
    <n v="21"/>
    <s v="REAL"/>
    <n v="1"/>
    <n v="2"/>
    <n v="1"/>
    <n v="4"/>
    <n v="4"/>
    <n v="1"/>
    <n v="2"/>
    <n v="1"/>
    <n v="1"/>
    <n v="21"/>
    <n v="21"/>
    <n v="21"/>
    <n v="3"/>
    <n v="21"/>
    <n v="1"/>
    <n v="21"/>
    <n v="21"/>
    <n v="2"/>
    <n v="1"/>
    <n v="4"/>
  </r>
  <r>
    <s v="06754"/>
    <x v="47"/>
    <s v="LOS CORAZONES"/>
    <x v="176"/>
    <x v="148"/>
    <x v="148"/>
    <s v="RURAL "/>
    <n v="103"/>
    <s v="REAL"/>
    <n v="1"/>
    <n v="7"/>
    <n v="2"/>
    <n v="16"/>
    <n v="19"/>
    <n v="3"/>
    <n v="6"/>
    <n v="2"/>
    <n v="5"/>
    <n v="103"/>
    <n v="103"/>
    <n v="103"/>
    <n v="13"/>
    <n v="103"/>
    <n v="4"/>
    <n v="103"/>
    <n v="103"/>
    <n v="6"/>
    <n v="5"/>
    <n v="15"/>
  </r>
  <r>
    <s v="01282"/>
    <x v="47"/>
    <s v="ARROYA LUCAS CAMPO"/>
    <x v="164"/>
    <x v="148"/>
    <x v="148"/>
    <s v="RURAL "/>
    <n v="109"/>
    <s v="REAL"/>
    <n v="1"/>
    <n v="8"/>
    <n v="2"/>
    <n v="17"/>
    <n v="20"/>
    <n v="3"/>
    <n v="7"/>
    <n v="2"/>
    <n v="5"/>
    <n v="109"/>
    <n v="109"/>
    <n v="109"/>
    <n v="14"/>
    <n v="109"/>
    <n v="4"/>
    <n v="109"/>
    <n v="109"/>
    <n v="7"/>
    <n v="5"/>
    <n v="16"/>
  </r>
  <r>
    <s v="02892"/>
    <x v="39"/>
    <s v="IGNACIO MARTES GUZMAN"/>
    <x v="76"/>
    <x v="149"/>
    <x v="149"/>
    <s v="RURAL "/>
    <n v="155"/>
    <s v="REAL"/>
    <n v="1"/>
    <n v="11"/>
    <n v="2"/>
    <n v="24"/>
    <n v="29"/>
    <n v="4"/>
    <n v="9"/>
    <n v="2"/>
    <n v="7"/>
    <n v="155"/>
    <n v="155"/>
    <n v="155"/>
    <n v="20"/>
    <n v="155"/>
    <n v="6"/>
    <n v="155"/>
    <n v="155"/>
    <n v="9"/>
    <n v="7"/>
    <n v="23"/>
  </r>
  <r>
    <s v="02876"/>
    <x v="39"/>
    <s v="GINA, LA"/>
    <x v="42"/>
    <x v="149"/>
    <x v="149"/>
    <s v="RURAL "/>
    <n v="126"/>
    <s v="REAL"/>
    <n v="1"/>
    <n v="9"/>
    <n v="2"/>
    <n v="20"/>
    <n v="24"/>
    <n v="3"/>
    <n v="7"/>
    <n v="2"/>
    <n v="6"/>
    <n v="126"/>
    <n v="126"/>
    <n v="126"/>
    <n v="16"/>
    <n v="126"/>
    <n v="5"/>
    <n v="126"/>
    <n v="126"/>
    <n v="7"/>
    <n v="5"/>
    <n v="19"/>
  </r>
  <r>
    <s v="02868"/>
    <x v="39"/>
    <s v="LIMONES # 1, LOS"/>
    <x v="150"/>
    <x v="149"/>
    <x v="149"/>
    <s v="RURAL "/>
    <n v="161"/>
    <s v="REAL"/>
    <n v="1"/>
    <n v="11"/>
    <n v="2"/>
    <n v="25"/>
    <n v="30"/>
    <n v="4"/>
    <n v="9"/>
    <n v="2"/>
    <n v="8"/>
    <n v="161"/>
    <n v="161"/>
    <n v="161"/>
    <n v="21"/>
    <n v="161"/>
    <n v="6"/>
    <n v="161"/>
    <n v="161"/>
    <n v="9"/>
    <n v="7"/>
    <n v="24"/>
  </r>
  <r>
    <s v="00543"/>
    <x v="17"/>
    <s v=" LAS CHARCAS NUEVAS"/>
    <x v="184"/>
    <x v="150"/>
    <x v="150"/>
    <s v="RURAL "/>
    <n v="670"/>
    <s v="REAL"/>
    <n v="1"/>
    <n v="45"/>
    <n v="8"/>
    <n v="102"/>
    <n v="123"/>
    <n v="15"/>
    <n v="37"/>
    <n v="8"/>
    <n v="30"/>
    <n v="670"/>
    <n v="670"/>
    <n v="670"/>
    <n v="85"/>
    <n v="670"/>
    <n v="23"/>
    <n v="670"/>
    <n v="670"/>
    <n v="37"/>
    <n v="27"/>
    <n v="97"/>
  </r>
  <r>
    <s v="04585"/>
    <x v="35"/>
    <s v="EUGENIO MARIA DE HOSTOS - LOS LIMONES"/>
    <x v="185"/>
    <x v="151"/>
    <x v="151"/>
    <s v="RURAL "/>
    <n v="310"/>
    <s v="REAL"/>
    <n v="1"/>
    <n v="21"/>
    <n v="4"/>
    <n v="47"/>
    <n v="57"/>
    <n v="7"/>
    <n v="18"/>
    <n v="4"/>
    <n v="14"/>
    <n v="310"/>
    <n v="310"/>
    <n v="310"/>
    <n v="39"/>
    <n v="310"/>
    <n v="11"/>
    <n v="310"/>
    <n v="310"/>
    <n v="18"/>
    <n v="13"/>
    <n v="45"/>
  </r>
  <r>
    <s v="00558"/>
    <x v="7"/>
    <s v="DR. JOSE FRANCISCO PEÑA GOMEZ"/>
    <x v="186"/>
    <x v="152"/>
    <x v="152"/>
    <s v="RURAL "/>
    <n v="676"/>
    <s v="REAL"/>
    <n v="1"/>
    <n v="45"/>
    <n v="8"/>
    <n v="103"/>
    <n v="124"/>
    <n v="15"/>
    <n v="38"/>
    <n v="8"/>
    <n v="30"/>
    <n v="676"/>
    <n v="676"/>
    <n v="676"/>
    <n v="85"/>
    <n v="676"/>
    <n v="23"/>
    <n v="676"/>
    <n v="676"/>
    <n v="38"/>
    <n v="27"/>
    <n v="97"/>
  </r>
  <r>
    <s v="00455"/>
    <x v="43"/>
    <s v="MARCELO TAVERAS"/>
    <x v="187"/>
    <x v="153"/>
    <x v="153"/>
    <s v="RURAL "/>
    <n v="98"/>
    <s v="REAL"/>
    <n v="1"/>
    <n v="7"/>
    <n v="2"/>
    <n v="15"/>
    <n v="18"/>
    <n v="3"/>
    <n v="6"/>
    <n v="2"/>
    <n v="5"/>
    <n v="98"/>
    <n v="98"/>
    <n v="98"/>
    <n v="13"/>
    <n v="98"/>
    <n v="4"/>
    <n v="98"/>
    <n v="98"/>
    <n v="6"/>
    <n v="4"/>
    <n v="15"/>
  </r>
  <r>
    <s v="00464"/>
    <x v="43"/>
    <s v="BOCA DE LA MULA"/>
    <x v="19"/>
    <x v="153"/>
    <x v="153"/>
    <s v="RURAL "/>
    <n v="5"/>
    <s v="REAL"/>
    <n v="1"/>
    <n v="1"/>
    <n v="1"/>
    <n v="1"/>
    <n v="1"/>
    <n v="1"/>
    <n v="1"/>
    <n v="1"/>
    <n v="1"/>
    <n v="5"/>
    <n v="5"/>
    <n v="5"/>
    <n v="1"/>
    <n v="5"/>
    <n v="1"/>
    <n v="5"/>
    <n v="5"/>
    <n v="1"/>
    <n v="1"/>
    <n v="1"/>
  </r>
  <r>
    <s v="00453"/>
    <x v="43"/>
    <s v="DEMETRIO MORILLO"/>
    <x v="129"/>
    <x v="153"/>
    <x v="153"/>
    <s v="RURAL "/>
    <n v="125"/>
    <s v="REAL"/>
    <n v="1"/>
    <n v="9"/>
    <n v="2"/>
    <n v="19"/>
    <n v="23"/>
    <n v="3"/>
    <n v="7"/>
    <n v="2"/>
    <n v="6"/>
    <n v="125"/>
    <n v="125"/>
    <n v="125"/>
    <n v="16"/>
    <n v="125"/>
    <n v="5"/>
    <n v="125"/>
    <n v="125"/>
    <n v="7"/>
    <n v="5"/>
    <n v="18"/>
  </r>
  <r>
    <s v="00456"/>
    <x v="43"/>
    <s v="MAXIMILIANO ALCANTARA"/>
    <x v="1"/>
    <x v="153"/>
    <x v="153"/>
    <s v="RURAL "/>
    <n v="35"/>
    <s v="REAL"/>
    <n v="1"/>
    <n v="3"/>
    <n v="1"/>
    <n v="6"/>
    <n v="7"/>
    <n v="1"/>
    <n v="2"/>
    <n v="1"/>
    <n v="2"/>
    <n v="35"/>
    <n v="35"/>
    <n v="35"/>
    <n v="5"/>
    <n v="35"/>
    <n v="2"/>
    <n v="35"/>
    <n v="35"/>
    <n v="2"/>
    <n v="2"/>
    <n v="6"/>
  </r>
  <r>
    <s v="00549"/>
    <x v="2"/>
    <s v="LA CEIBA NUEVA"/>
    <x v="188"/>
    <x v="154"/>
    <x v="154"/>
    <s v="RURAL "/>
    <n v="222"/>
    <s v="REAL"/>
    <n v="1"/>
    <n v="15"/>
    <n v="3"/>
    <n v="34"/>
    <n v="41"/>
    <n v="5"/>
    <n v="13"/>
    <n v="3"/>
    <n v="10"/>
    <n v="222"/>
    <n v="222"/>
    <n v="222"/>
    <n v="28"/>
    <n v="222"/>
    <n v="8"/>
    <n v="222"/>
    <n v="222"/>
    <n v="13"/>
    <n v="9"/>
    <n v="32"/>
  </r>
  <r>
    <s v="02887"/>
    <x v="42"/>
    <s v="ANA CAPELLAN"/>
    <x v="189"/>
    <x v="155"/>
    <x v="155"/>
    <s v="RURAL "/>
    <n v="165"/>
    <s v="REAL"/>
    <n v="1"/>
    <n v="11"/>
    <n v="2"/>
    <n v="25"/>
    <n v="31"/>
    <n v="4"/>
    <n v="10"/>
    <n v="2"/>
    <n v="8"/>
    <n v="165"/>
    <n v="165"/>
    <n v="165"/>
    <n v="21"/>
    <n v="165"/>
    <n v="6"/>
    <n v="165"/>
    <n v="165"/>
    <n v="10"/>
    <n v="7"/>
    <n v="24"/>
  </r>
  <r>
    <s v="01861"/>
    <x v="42"/>
    <s v="LOS ORNES"/>
    <x v="146"/>
    <x v="155"/>
    <x v="155"/>
    <s v="RURAL "/>
    <n v="117"/>
    <s v="REAL"/>
    <n v="1"/>
    <n v="8"/>
    <n v="2"/>
    <n v="18"/>
    <n v="22"/>
    <n v="3"/>
    <n v="7"/>
    <n v="2"/>
    <n v="6"/>
    <n v="117"/>
    <n v="117"/>
    <n v="117"/>
    <n v="15"/>
    <n v="117"/>
    <n v="4"/>
    <n v="117"/>
    <n v="117"/>
    <n v="7"/>
    <n v="5"/>
    <n v="17"/>
  </r>
  <r>
    <s v="04583"/>
    <x v="35"/>
    <s v="LORENZO JIMÉNEZ SANTANA - MALUCO"/>
    <x v="120"/>
    <x v="156"/>
    <x v="156"/>
    <s v="RURAL "/>
    <n v="46"/>
    <s v="REAL"/>
    <n v="1"/>
    <n v="4"/>
    <n v="1"/>
    <n v="7"/>
    <n v="9"/>
    <n v="2"/>
    <n v="3"/>
    <n v="1"/>
    <n v="3"/>
    <n v="46"/>
    <n v="46"/>
    <n v="46"/>
    <n v="6"/>
    <n v="46"/>
    <n v="2"/>
    <n v="46"/>
    <n v="46"/>
    <n v="3"/>
    <n v="2"/>
    <n v="7"/>
  </r>
  <r>
    <s v="04604"/>
    <x v="35"/>
    <s v="GREGORIO AYBAR CONTRERAS - LOS GUINEOS"/>
    <x v="190"/>
    <x v="156"/>
    <x v="156"/>
    <s v="RURAL "/>
    <n v="184"/>
    <s v="REAL"/>
    <n v="1"/>
    <n v="13"/>
    <n v="3"/>
    <n v="28"/>
    <n v="34"/>
    <n v="5"/>
    <n v="11"/>
    <n v="3"/>
    <n v="9"/>
    <n v="184"/>
    <n v="184"/>
    <n v="184"/>
    <n v="24"/>
    <n v="184"/>
    <n v="7"/>
    <n v="184"/>
    <n v="184"/>
    <n v="11"/>
    <n v="8"/>
    <n v="27"/>
  </r>
  <r>
    <s v="00548"/>
    <x v="13"/>
    <s v="SAN MARTIN DE PORRES"/>
    <x v="191"/>
    <x v="157"/>
    <x v="157"/>
    <s v="RURAL "/>
    <n v="253"/>
    <s v="REAL"/>
    <n v="1"/>
    <n v="17"/>
    <n v="3"/>
    <n v="39"/>
    <n v="47"/>
    <n v="6"/>
    <n v="14"/>
    <n v="3"/>
    <n v="12"/>
    <n v="253"/>
    <n v="253"/>
    <n v="253"/>
    <n v="32"/>
    <n v="253"/>
    <n v="9"/>
    <n v="253"/>
    <n v="253"/>
    <n v="14"/>
    <n v="10"/>
    <n v="37"/>
  </r>
  <r>
    <s v="04826"/>
    <x v="10"/>
    <s v="KILOMETRO 23"/>
    <x v="12"/>
    <x v="158"/>
    <x v="158"/>
    <s v="RURAL "/>
    <n v="41"/>
    <s v="REAL"/>
    <n v="1"/>
    <n v="3"/>
    <n v="1"/>
    <n v="7"/>
    <n v="8"/>
    <n v="1"/>
    <n v="3"/>
    <n v="1"/>
    <n v="2"/>
    <n v="41"/>
    <n v="41"/>
    <n v="41"/>
    <n v="6"/>
    <n v="41"/>
    <n v="2"/>
    <n v="41"/>
    <n v="41"/>
    <n v="3"/>
    <n v="2"/>
    <n v="6"/>
  </r>
  <r>
    <s v="04809"/>
    <x v="10"/>
    <s v="LAS CAÑITAS"/>
    <x v="192"/>
    <x v="158"/>
    <x v="158"/>
    <s v="RURAL "/>
    <n v="220"/>
    <s v="REAL"/>
    <n v="1"/>
    <n v="15"/>
    <n v="3"/>
    <n v="34"/>
    <n v="41"/>
    <n v="5"/>
    <n v="13"/>
    <n v="3"/>
    <n v="10"/>
    <n v="220"/>
    <n v="220"/>
    <n v="220"/>
    <n v="28"/>
    <n v="220"/>
    <n v="8"/>
    <n v="220"/>
    <n v="220"/>
    <n v="13"/>
    <n v="9"/>
    <n v="32"/>
  </r>
  <r>
    <s v="01322"/>
    <x v="32"/>
    <s v="BASICA ALEMAN"/>
    <x v="35"/>
    <x v="159"/>
    <x v="159"/>
    <s v="RURAL "/>
    <n v="174"/>
    <s v="REAL"/>
    <n v="1"/>
    <n v="12"/>
    <n v="2"/>
    <n v="27"/>
    <n v="32"/>
    <n v="4"/>
    <n v="10"/>
    <n v="2"/>
    <n v="8"/>
    <n v="174"/>
    <n v="174"/>
    <n v="174"/>
    <n v="22"/>
    <n v="174"/>
    <n v="6"/>
    <n v="174"/>
    <n v="174"/>
    <n v="10"/>
    <n v="7"/>
    <n v="25"/>
  </r>
  <r>
    <s v="04750"/>
    <x v="36"/>
    <s v="MARINO CARABALLO RODRIGUEZ CAPOTE"/>
    <x v="129"/>
    <x v="159"/>
    <x v="159"/>
    <s v="RURAL "/>
    <n v="125"/>
    <s v="REAL"/>
    <n v="1"/>
    <n v="9"/>
    <n v="2"/>
    <n v="19"/>
    <n v="23"/>
    <n v="3"/>
    <n v="7"/>
    <n v="2"/>
    <n v="6"/>
    <n v="125"/>
    <n v="125"/>
    <n v="125"/>
    <n v="16"/>
    <n v="125"/>
    <n v="5"/>
    <n v="125"/>
    <n v="125"/>
    <n v="7"/>
    <n v="5"/>
    <n v="18"/>
  </r>
  <r>
    <s v="04834"/>
    <x v="36"/>
    <s v="BATEY PRINGAMOSA"/>
    <x v="58"/>
    <x v="159"/>
    <x v="159"/>
    <s v="RURAL "/>
    <n v="21"/>
    <s v="REAL"/>
    <n v="1"/>
    <n v="2"/>
    <n v="1"/>
    <n v="4"/>
    <n v="4"/>
    <n v="1"/>
    <n v="2"/>
    <n v="1"/>
    <n v="1"/>
    <n v="21"/>
    <n v="21"/>
    <n v="21"/>
    <n v="3"/>
    <n v="21"/>
    <n v="1"/>
    <n v="21"/>
    <n v="21"/>
    <n v="2"/>
    <n v="1"/>
    <n v="4"/>
  </r>
  <r>
    <s v="04831"/>
    <x v="36"/>
    <s v="LAS TOMA"/>
    <x v="19"/>
    <x v="159"/>
    <x v="159"/>
    <s v="RURAL "/>
    <n v="5"/>
    <s v="REAL"/>
    <n v="1"/>
    <n v="1"/>
    <n v="1"/>
    <n v="1"/>
    <n v="1"/>
    <n v="1"/>
    <n v="1"/>
    <n v="1"/>
    <n v="1"/>
    <n v="5"/>
    <n v="5"/>
    <n v="5"/>
    <n v="1"/>
    <n v="5"/>
    <n v="1"/>
    <n v="5"/>
    <n v="5"/>
    <n v="1"/>
    <n v="1"/>
    <n v="1"/>
  </r>
  <r>
    <s v="00446"/>
    <x v="46"/>
    <s v="LAS YAYITAS"/>
    <x v="177"/>
    <x v="160"/>
    <x v="160"/>
    <s v="RURAL "/>
    <n v="143"/>
    <s v="REAL"/>
    <n v="1"/>
    <n v="10"/>
    <n v="2"/>
    <n v="22"/>
    <n v="27"/>
    <n v="4"/>
    <n v="1"/>
    <n v="2"/>
    <n v="7"/>
    <n v="143"/>
    <n v="143"/>
    <n v="143"/>
    <n v="18"/>
    <n v="143"/>
    <n v="5"/>
    <n v="143"/>
    <n v="143"/>
    <n v="8"/>
    <n v="6"/>
    <n v="21"/>
  </r>
  <r>
    <s v="13533"/>
    <x v="43"/>
    <s v="CENTRO DE EDUCACION- NUTRICION EMAUS"/>
    <x v="193"/>
    <x v="161"/>
    <x v="161"/>
    <s v="RURAL "/>
    <n v="228"/>
    <s v="REAL"/>
    <n v="1"/>
    <n v="16"/>
    <n v="3"/>
    <n v="35"/>
    <n v="42"/>
    <n v="6"/>
    <n v="13"/>
    <n v="3"/>
    <n v="11"/>
    <n v="228"/>
    <n v="228"/>
    <n v="228"/>
    <n v="29"/>
    <n v="228"/>
    <n v="8"/>
    <n v="228"/>
    <n v="228"/>
    <n v="13"/>
    <n v="9"/>
    <n v="33"/>
  </r>
  <r>
    <s v="04593"/>
    <x v="35"/>
    <s v="PEDRO MIR - SABANA LARGA GONZALO"/>
    <x v="2"/>
    <x v="162"/>
    <x v="162"/>
    <s v="RURAL "/>
    <n v="77"/>
    <s v="REAL"/>
    <n v="1"/>
    <n v="6"/>
    <n v="1"/>
    <n v="12"/>
    <n v="15"/>
    <n v="2"/>
    <n v="5"/>
    <n v="1"/>
    <n v="4"/>
    <n v="77"/>
    <n v="77"/>
    <n v="77"/>
    <n v="10"/>
    <n v="77"/>
    <n v="3"/>
    <n v="77"/>
    <n v="77"/>
    <n v="5"/>
    <n v="4"/>
    <n v="12"/>
  </r>
  <r>
    <s v="04594"/>
    <x v="35"/>
    <s v="ERCILIA PEPIN - BATEY ALTAGRACIA"/>
    <x v="171"/>
    <x v="162"/>
    <x v="162"/>
    <s v="RURAL "/>
    <n v="93"/>
    <s v="REAL"/>
    <n v="1"/>
    <n v="7"/>
    <n v="2"/>
    <n v="15"/>
    <n v="18"/>
    <n v="3"/>
    <n v="6"/>
    <n v="2"/>
    <n v="5"/>
    <n v="93"/>
    <n v="93"/>
    <n v="93"/>
    <n v="12"/>
    <n v="93"/>
    <n v="4"/>
    <n v="93"/>
    <n v="93"/>
    <n v="6"/>
    <n v="4"/>
    <n v="14"/>
  </r>
  <r>
    <s v="04586"/>
    <x v="35"/>
    <s v="CABIRMAS, LAS -  VICTOR GARRIDO"/>
    <x v="10"/>
    <x v="162"/>
    <x v="162"/>
    <s v="RURAL "/>
    <n v="27"/>
    <s v="REAL"/>
    <n v="1"/>
    <n v="2"/>
    <n v="1"/>
    <n v="5"/>
    <n v="5"/>
    <n v="1"/>
    <n v="2"/>
    <n v="1"/>
    <n v="2"/>
    <n v="27"/>
    <n v="27"/>
    <n v="27"/>
    <n v="4"/>
    <n v="27"/>
    <n v="1"/>
    <n v="27"/>
    <n v="27"/>
    <n v="2"/>
    <n v="2"/>
    <n v="4"/>
  </r>
  <r>
    <s v="04590"/>
    <x v="35"/>
    <s v="YAYALES, LOS"/>
    <x v="18"/>
    <x v="162"/>
    <x v="162"/>
    <s v="RURAL "/>
    <n v="11"/>
    <s v="REAL"/>
    <n v="1"/>
    <n v="1"/>
    <n v="1"/>
    <n v="2"/>
    <n v="3"/>
    <n v="1"/>
    <n v="1"/>
    <n v="1"/>
    <n v="1"/>
    <n v="11"/>
    <n v="11"/>
    <n v="11"/>
    <n v="2"/>
    <n v="11"/>
    <n v="1"/>
    <n v="11"/>
    <n v="11"/>
    <n v="1"/>
    <n v="1"/>
    <n v="2"/>
  </r>
  <r>
    <s v="04587"/>
    <x v="35"/>
    <s v="LAMBEDERA, LA"/>
    <x v="167"/>
    <x v="162"/>
    <x v="162"/>
    <s v="RURAL "/>
    <n v="13"/>
    <s v="REAL"/>
    <n v="1"/>
    <n v="1"/>
    <n v="1"/>
    <n v="2"/>
    <n v="3"/>
    <n v="1"/>
    <n v="1"/>
    <n v="1"/>
    <n v="1"/>
    <n v="13"/>
    <n v="13"/>
    <n v="13"/>
    <n v="2"/>
    <n v="13"/>
    <n v="1"/>
    <n v="13"/>
    <n v="13"/>
    <n v="1"/>
    <n v="1"/>
    <n v="2"/>
  </r>
  <r>
    <s v="00502"/>
    <x v="33"/>
    <s v="CARRIZAL"/>
    <x v="194"/>
    <x v="163"/>
    <x v="163"/>
    <s v="RURAL "/>
    <n v="208"/>
    <s v="REAL"/>
    <n v="1"/>
    <n v="14"/>
    <n v="3"/>
    <n v="32"/>
    <n v="39"/>
    <n v="5"/>
    <n v="12"/>
    <n v="3"/>
    <n v="10"/>
    <n v="208"/>
    <n v="208"/>
    <n v="208"/>
    <n v="27"/>
    <n v="208"/>
    <n v="7"/>
    <n v="208"/>
    <n v="208"/>
    <n v="12"/>
    <n v="9"/>
    <n v="30"/>
  </r>
  <r>
    <s v="00532"/>
    <x v="13"/>
    <s v="LAS TERRERAS/SANTIAGO FIGUEREO (LAS TERRERAS)     "/>
    <x v="195"/>
    <x v="164"/>
    <x v="164"/>
    <s v="RURAL "/>
    <n v="134"/>
    <s v="REAL"/>
    <n v="1"/>
    <n v="9"/>
    <n v="2"/>
    <n v="21"/>
    <n v="25"/>
    <n v="3"/>
    <n v="8"/>
    <n v="2"/>
    <n v="6"/>
    <n v="134"/>
    <n v="134"/>
    <n v="134"/>
    <n v="17"/>
    <n v="134"/>
    <n v="5"/>
    <n v="134"/>
    <n v="134"/>
    <n v="8"/>
    <n v="6"/>
    <n v="20"/>
  </r>
  <r>
    <s v="00521"/>
    <x v="13"/>
    <s v="LA CHINA"/>
    <x v="167"/>
    <x v="164"/>
    <x v="164"/>
    <s v="RURAL "/>
    <n v="13"/>
    <s v="REAL"/>
    <n v="1"/>
    <n v="1"/>
    <n v="1"/>
    <n v="2"/>
    <n v="3"/>
    <n v="1"/>
    <n v="1"/>
    <n v="1"/>
    <n v="1"/>
    <n v="13"/>
    <n v="13"/>
    <n v="13"/>
    <n v="2"/>
    <n v="13"/>
    <n v="1"/>
    <n v="13"/>
    <n v="13"/>
    <n v="1"/>
    <n v="1"/>
    <n v="2"/>
  </r>
  <r>
    <s v="00523"/>
    <x v="13"/>
    <s v="RANCHO DEL PINO"/>
    <x v="19"/>
    <x v="164"/>
    <x v="164"/>
    <s v="RURAL "/>
    <n v="5"/>
    <s v="REAL"/>
    <n v="1"/>
    <n v="1"/>
    <n v="1"/>
    <n v="1"/>
    <n v="1"/>
    <n v="1"/>
    <n v="1"/>
    <n v="1"/>
    <n v="1"/>
    <n v="5"/>
    <n v="5"/>
    <n v="5"/>
    <n v="1"/>
    <n v="5"/>
    <n v="1"/>
    <n v="5"/>
    <n v="5"/>
    <n v="1"/>
    <n v="1"/>
    <n v="1"/>
  </r>
  <r>
    <s v="00481"/>
    <x v="43"/>
    <s v="EMILIANO CUSTODIO "/>
    <x v="196"/>
    <x v="164"/>
    <x v="164"/>
    <s v="RURAL "/>
    <n v="129"/>
    <s v="REAL"/>
    <n v="1"/>
    <n v="9"/>
    <n v="2"/>
    <n v="20"/>
    <n v="24"/>
    <n v="3"/>
    <n v="8"/>
    <n v="2"/>
    <n v="6"/>
    <n v="129"/>
    <n v="129"/>
    <n v="129"/>
    <n v="17"/>
    <n v="129"/>
    <n v="5"/>
    <n v="129"/>
    <n v="129"/>
    <n v="8"/>
    <n v="6"/>
    <n v="1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45">
  <r>
    <s v="01179"/>
    <s v="F-31"/>
    <s v="POTROSO"/>
    <n v="108"/>
    <x v="0"/>
    <n v="105368021"/>
    <s v="FRONTERIZO"/>
    <s v="DESAYUNO"/>
    <n v="20"/>
    <n v="5"/>
    <n v="0"/>
    <n v="33"/>
    <n v="40"/>
    <n v="5"/>
    <n v="12"/>
    <n v="0"/>
    <n v="3"/>
    <n v="0"/>
    <n v="10"/>
    <n v="0"/>
    <n v="216"/>
    <n v="432"/>
    <n v="0"/>
    <n v="0"/>
    <n v="216"/>
    <n v="0"/>
    <n v="5"/>
    <n v="432"/>
    <n v="24"/>
    <n v="11"/>
    <n v="34"/>
    <n v="0"/>
    <n v="0"/>
  </r>
  <r>
    <s v="01180"/>
    <s v="F-31"/>
    <s v="SABANA LARGA"/>
    <n v="144"/>
    <x v="0"/>
    <n v="105368021"/>
    <s v="FRONTERIZO"/>
    <s v="DESAYUNO"/>
    <n v="26"/>
    <n v="7"/>
    <n v="0"/>
    <n v="44"/>
    <n v="53"/>
    <n v="7"/>
    <n v="16"/>
    <n v="0"/>
    <n v="4"/>
    <n v="0"/>
    <n v="13"/>
    <n v="0"/>
    <n v="288"/>
    <n v="576"/>
    <n v="0"/>
    <n v="0"/>
    <n v="288"/>
    <n v="0"/>
    <n v="7"/>
    <n v="576"/>
    <n v="32"/>
    <n v="15"/>
    <n v="45"/>
    <n v="0"/>
    <n v="0"/>
  </r>
  <r>
    <s v="01207"/>
    <s v="F-31"/>
    <s v="MEDIA LUNA"/>
    <n v="55"/>
    <x v="0"/>
    <n v="105368021"/>
    <s v="FRONTERIZO"/>
    <s v="DESAYUNO"/>
    <n v="10"/>
    <n v="3"/>
    <n v="0"/>
    <n v="17"/>
    <n v="21"/>
    <n v="3"/>
    <n v="7"/>
    <n v="0"/>
    <n v="2"/>
    <n v="0"/>
    <n v="5"/>
    <n v="0"/>
    <n v="110"/>
    <n v="220"/>
    <n v="0"/>
    <n v="0"/>
    <n v="110"/>
    <n v="0"/>
    <n v="3"/>
    <n v="220"/>
    <n v="13"/>
    <n v="6"/>
    <n v="17"/>
    <n v="0"/>
    <n v="0"/>
  </r>
  <r>
    <s v="01206"/>
    <s v="F-31"/>
    <s v="LAGUNAS, LAS"/>
    <n v="174"/>
    <x v="0"/>
    <n v="105368021"/>
    <s v="FRONTERIZO"/>
    <s v="DESAYUNO"/>
    <n v="31"/>
    <n v="8"/>
    <n v="0"/>
    <n v="53"/>
    <n v="64"/>
    <n v="8"/>
    <n v="20"/>
    <n v="0"/>
    <n v="4"/>
    <n v="0"/>
    <n v="16"/>
    <n v="0"/>
    <n v="348"/>
    <n v="696"/>
    <n v="0"/>
    <n v="0"/>
    <n v="348"/>
    <n v="0"/>
    <n v="8"/>
    <n v="696"/>
    <n v="39"/>
    <n v="18"/>
    <n v="54"/>
    <n v="0"/>
    <n v="0"/>
  </r>
  <r>
    <s v="01184"/>
    <s v="F-10"/>
    <s v="ALEJANDRO LARA-LOS MEMISOS"/>
    <n v="124"/>
    <x v="1"/>
    <n v="1200525093"/>
    <s v="FRONTERIZO"/>
    <s v="DESAYUNO"/>
    <n v="22"/>
    <n v="6"/>
    <n v="0"/>
    <n v="38"/>
    <n v="46"/>
    <n v="6"/>
    <n v="14"/>
    <n v="0"/>
    <n v="3"/>
    <n v="0"/>
    <n v="11"/>
    <n v="0"/>
    <n v="248"/>
    <n v="496"/>
    <n v="0"/>
    <n v="0"/>
    <n v="248"/>
    <n v="0"/>
    <n v="6"/>
    <n v="496"/>
    <n v="28"/>
    <n v="13"/>
    <n v="39"/>
    <n v="0"/>
    <n v="0"/>
  </r>
  <r>
    <s v="01185"/>
    <s v="F-10"/>
    <s v="FLORENTINO CESPEDES - BLAS MARTINEZ"/>
    <n v="25"/>
    <x v="1"/>
    <n v="1200525093"/>
    <s v="FRONTERIZO"/>
    <s v="DESAYUNO"/>
    <n v="5"/>
    <n v="2"/>
    <n v="0"/>
    <n v="8"/>
    <n v="10"/>
    <n v="2"/>
    <n v="3"/>
    <n v="0"/>
    <n v="1"/>
    <n v="0"/>
    <n v="3"/>
    <n v="0"/>
    <n v="50"/>
    <n v="100"/>
    <n v="0"/>
    <n v="0"/>
    <n v="50"/>
    <n v="0"/>
    <n v="2"/>
    <n v="100"/>
    <n v="6"/>
    <n v="3"/>
    <n v="8"/>
    <n v="0"/>
    <n v="0"/>
  </r>
  <r>
    <s v="01197"/>
    <s v="F-10"/>
    <s v="PAULINO BERIHUETE SANTANA - GUAROA"/>
    <n v="27"/>
    <x v="1"/>
    <n v="1200525093"/>
    <s v="FRONTERIZO"/>
    <s v="DESAYUNO"/>
    <n v="5"/>
    <n v="2"/>
    <n v="0"/>
    <n v="9"/>
    <n v="10"/>
    <n v="2"/>
    <n v="3"/>
    <n v="0"/>
    <n v="1"/>
    <n v="0"/>
    <n v="3"/>
    <n v="0"/>
    <n v="54"/>
    <n v="108"/>
    <n v="0"/>
    <n v="0"/>
    <n v="54"/>
    <n v="0"/>
    <n v="2"/>
    <n v="108"/>
    <n v="6"/>
    <n v="3"/>
    <n v="9"/>
    <n v="0"/>
    <n v="0"/>
  </r>
  <r>
    <s v="01183"/>
    <s v="F-10"/>
    <s v="EUGENIO FAMILIA - RINCON GRANDE"/>
    <n v="36"/>
    <x v="1"/>
    <n v="1200525093"/>
    <s v="FRONTERIZO"/>
    <s v="DESAYUNO"/>
    <n v="7"/>
    <n v="2"/>
    <n v="0"/>
    <n v="11"/>
    <n v="14"/>
    <n v="2"/>
    <n v="4"/>
    <n v="0"/>
    <n v="1"/>
    <n v="0"/>
    <n v="4"/>
    <n v="0"/>
    <n v="72"/>
    <n v="144"/>
    <n v="0"/>
    <n v="0"/>
    <n v="72"/>
    <n v="0"/>
    <n v="2"/>
    <n v="144"/>
    <n v="8"/>
    <n v="4"/>
    <n v="12"/>
    <n v="0"/>
    <n v="0"/>
  </r>
  <r>
    <s v="01196"/>
    <s v="F-10"/>
    <s v="JOSE MORETA VALDEZ-PILON"/>
    <n v="44"/>
    <x v="1"/>
    <n v="1200525093"/>
    <s v="FRONTERIZO"/>
    <s v="DESAYUNO"/>
    <n v="8"/>
    <n v="2"/>
    <n v="0"/>
    <n v="14"/>
    <n v="17"/>
    <n v="2"/>
    <n v="5"/>
    <n v="0"/>
    <n v="1"/>
    <n v="0"/>
    <n v="4"/>
    <n v="0"/>
    <n v="88"/>
    <n v="176"/>
    <n v="0"/>
    <n v="0"/>
    <n v="88"/>
    <n v="0"/>
    <n v="2"/>
    <n v="176"/>
    <n v="10"/>
    <n v="5"/>
    <n v="14"/>
    <n v="0"/>
    <n v="0"/>
  </r>
  <r>
    <s v="00909"/>
    <s v="F-23"/>
    <s v="LA LUISA"/>
    <n v="88"/>
    <x v="2"/>
    <n v="7300170482"/>
    <s v="FRONTERIZO"/>
    <s v="DESAYUNO"/>
    <n v="16"/>
    <n v="4"/>
    <n v="0"/>
    <n v="27"/>
    <n v="33"/>
    <n v="4"/>
    <n v="10"/>
    <n v="0"/>
    <n v="2"/>
    <n v="0"/>
    <n v="8"/>
    <n v="0"/>
    <n v="176"/>
    <n v="352"/>
    <n v="0"/>
    <n v="0"/>
    <n v="176"/>
    <n v="0"/>
    <n v="4"/>
    <n v="352"/>
    <n v="20"/>
    <n v="9"/>
    <n v="28"/>
    <n v="0"/>
    <n v="0"/>
  </r>
  <r>
    <s v="00896"/>
    <s v="F-23"/>
    <s v="LOS COMPOS"/>
    <n v="42"/>
    <x v="2"/>
    <n v="7300170482"/>
    <s v="FRONTERIZO"/>
    <s v="DESAYUNO"/>
    <n v="8"/>
    <n v="2"/>
    <n v="0"/>
    <n v="13"/>
    <n v="16"/>
    <n v="2"/>
    <n v="5"/>
    <n v="0"/>
    <n v="1"/>
    <n v="0"/>
    <n v="4"/>
    <n v="0"/>
    <n v="84"/>
    <n v="168"/>
    <n v="0"/>
    <n v="0"/>
    <n v="84"/>
    <n v="0"/>
    <n v="2"/>
    <n v="168"/>
    <n v="10"/>
    <n v="5"/>
    <n v="13"/>
    <n v="0"/>
    <n v="0"/>
  </r>
  <r>
    <s v="00853"/>
    <s v="F-23"/>
    <s v="LA PEÑITA ARRIBA"/>
    <n v="14"/>
    <x v="2"/>
    <n v="7300170482"/>
    <s v="FRONTERIZO"/>
    <s v="DESAYUNO"/>
    <n v="3"/>
    <n v="1"/>
    <n v="0"/>
    <n v="5"/>
    <n v="6"/>
    <n v="1"/>
    <n v="2"/>
    <n v="0"/>
    <n v="1"/>
    <n v="0"/>
    <n v="2"/>
    <n v="0"/>
    <n v="28"/>
    <n v="56"/>
    <n v="0"/>
    <n v="0"/>
    <n v="28"/>
    <n v="0"/>
    <n v="1"/>
    <n v="56"/>
    <n v="4"/>
    <n v="2"/>
    <n v="5"/>
    <n v="0"/>
    <n v="0"/>
  </r>
  <r>
    <s v="00852"/>
    <s v="F-23"/>
    <s v="EL CADILLAR"/>
    <n v="15"/>
    <x v="2"/>
    <n v="7300170482"/>
    <s v="FRONTERIZO"/>
    <s v="DESAYUNO"/>
    <n v="3"/>
    <n v="1"/>
    <n v="0"/>
    <n v="5"/>
    <n v="6"/>
    <n v="1"/>
    <n v="2"/>
    <n v="0"/>
    <n v="1"/>
    <n v="0"/>
    <n v="2"/>
    <n v="0"/>
    <n v="30"/>
    <n v="60"/>
    <n v="0"/>
    <n v="0"/>
    <n v="30"/>
    <n v="0"/>
    <n v="1"/>
    <n v="60"/>
    <n v="4"/>
    <n v="2"/>
    <n v="5"/>
    <n v="0"/>
    <n v="0"/>
  </r>
  <r>
    <s v="00857"/>
    <s v="F-23"/>
    <s v="PINAR CLARO"/>
    <n v="52"/>
    <x v="2"/>
    <n v="7300170482"/>
    <s v="FRONTERIZO"/>
    <s v="DESAYUNO"/>
    <n v="10"/>
    <n v="3"/>
    <n v="0"/>
    <n v="16"/>
    <n v="20"/>
    <n v="3"/>
    <n v="6"/>
    <n v="0"/>
    <n v="2"/>
    <n v="0"/>
    <n v="5"/>
    <n v="0"/>
    <n v="104"/>
    <n v="208"/>
    <n v="0"/>
    <n v="0"/>
    <n v="104"/>
    <n v="0"/>
    <n v="3"/>
    <n v="208"/>
    <n v="12"/>
    <n v="6"/>
    <n v="17"/>
    <n v="0"/>
    <n v="0"/>
  </r>
  <r>
    <s v="00892"/>
    <s v="F-23"/>
    <s v="EL ZUMBADOR"/>
    <n v="6"/>
    <x v="2"/>
    <n v="7300170482"/>
    <s v="FRONTERIZO"/>
    <s v="ALMUERZO"/>
    <n v="3"/>
    <n v="1"/>
    <n v="7"/>
    <n v="4"/>
    <n v="0"/>
    <n v="0"/>
    <n v="1"/>
    <n v="1"/>
    <n v="0"/>
    <n v="3"/>
    <n v="1"/>
    <n v="60"/>
    <n v="0"/>
    <n v="0"/>
    <n v="3"/>
    <n v="2"/>
    <n v="24"/>
    <n v="2"/>
    <n v="0"/>
    <n v="0"/>
    <n v="2"/>
    <n v="1"/>
    <n v="1"/>
    <n v="1"/>
    <n v="1"/>
  </r>
  <r>
    <s v="04211"/>
    <s v="F-23"/>
    <s v="EL CAPACITO"/>
    <n v="97"/>
    <x v="2"/>
    <n v="7300170482"/>
    <s v="FRONTERIZO"/>
    <s v="DESAYUNO"/>
    <n v="18"/>
    <n v="5"/>
    <n v="0"/>
    <n v="30"/>
    <n v="36"/>
    <n v="5"/>
    <n v="11"/>
    <n v="0"/>
    <n v="3"/>
    <n v="0"/>
    <n v="9"/>
    <n v="0"/>
    <n v="194"/>
    <n v="388"/>
    <n v="0"/>
    <n v="0"/>
    <n v="194"/>
    <n v="0"/>
    <n v="5"/>
    <n v="388"/>
    <n v="22"/>
    <n v="10"/>
    <n v="30"/>
    <n v="0"/>
    <n v="0"/>
  </r>
  <r>
    <s v="00845"/>
    <s v="F-23"/>
    <s v="FONDO GRANDE"/>
    <n v="11"/>
    <x v="2"/>
    <n v="7300170482"/>
    <s v="FRONTERIZO"/>
    <s v="ALMUERZO"/>
    <n v="5"/>
    <n v="2"/>
    <n v="12"/>
    <n v="6"/>
    <n v="0"/>
    <n v="0"/>
    <n v="2"/>
    <n v="1"/>
    <n v="0"/>
    <n v="4"/>
    <n v="2"/>
    <n v="110"/>
    <n v="0"/>
    <n v="0"/>
    <n v="5"/>
    <n v="3"/>
    <n v="44"/>
    <n v="3"/>
    <n v="0"/>
    <n v="0"/>
    <n v="3"/>
    <n v="2"/>
    <n v="2"/>
    <n v="1"/>
    <n v="1"/>
  </r>
  <r>
    <s v="00848"/>
    <s v="F-23"/>
    <s v="LAS LAGUNAS"/>
    <n v="8"/>
    <x v="2"/>
    <n v="7300170482"/>
    <s v="FRONTERIZO"/>
    <s v="ALMUERZO"/>
    <n v="4"/>
    <n v="1"/>
    <n v="9"/>
    <n v="5"/>
    <n v="0"/>
    <n v="0"/>
    <n v="2"/>
    <n v="1"/>
    <n v="0"/>
    <n v="3"/>
    <n v="1"/>
    <n v="80"/>
    <n v="0"/>
    <n v="0"/>
    <n v="4"/>
    <n v="2"/>
    <n v="32"/>
    <n v="2"/>
    <n v="0"/>
    <n v="0"/>
    <n v="2"/>
    <n v="1"/>
    <n v="1"/>
    <n v="1"/>
    <n v="1"/>
  </r>
  <r>
    <s v="00842"/>
    <s v="F-23"/>
    <s v="PUEBLO NUEVO"/>
    <n v="13"/>
    <x v="2"/>
    <n v="7300170482"/>
    <s v="FRONTERIZO"/>
    <s v="ALMUERZO"/>
    <n v="6"/>
    <n v="2"/>
    <n v="14"/>
    <n v="7"/>
    <n v="0"/>
    <n v="0"/>
    <n v="2"/>
    <n v="1"/>
    <n v="0"/>
    <n v="5"/>
    <n v="2"/>
    <n v="130"/>
    <n v="0"/>
    <n v="0"/>
    <n v="6"/>
    <n v="3"/>
    <n v="52"/>
    <n v="3"/>
    <n v="0"/>
    <n v="0"/>
    <n v="3"/>
    <n v="2"/>
    <n v="2"/>
    <n v="1"/>
    <n v="1"/>
  </r>
  <r>
    <s v="00844"/>
    <s v="F-23"/>
    <s v="TRES PALMAS"/>
    <n v="11"/>
    <x v="2"/>
    <n v="7300170482"/>
    <s v="FRONTERIZO"/>
    <s v="ALMUERZO"/>
    <n v="5"/>
    <n v="2"/>
    <n v="12"/>
    <n v="6"/>
    <n v="0"/>
    <n v="0"/>
    <n v="2"/>
    <n v="1"/>
    <n v="0"/>
    <n v="4"/>
    <n v="2"/>
    <n v="110"/>
    <n v="0"/>
    <n v="0"/>
    <n v="5"/>
    <n v="3"/>
    <n v="44"/>
    <n v="3"/>
    <n v="0"/>
    <n v="0"/>
    <n v="3"/>
    <n v="2"/>
    <n v="2"/>
    <n v="1"/>
    <n v="1"/>
  </r>
  <r>
    <s v="01191"/>
    <s v="F-10"/>
    <s v="MAXIMILIANO FAMILIA"/>
    <n v="39"/>
    <x v="3"/>
    <n v="1200891735"/>
    <s v="FRONTERIZO"/>
    <s v="DESAYUNO"/>
    <n v="7"/>
    <n v="2"/>
    <n v="0"/>
    <n v="12"/>
    <n v="15"/>
    <n v="2"/>
    <n v="5"/>
    <n v="0"/>
    <n v="1"/>
    <n v="0"/>
    <n v="4"/>
    <n v="0"/>
    <n v="78"/>
    <n v="156"/>
    <n v="0"/>
    <n v="0"/>
    <n v="78"/>
    <n v="0"/>
    <n v="2"/>
    <n v="156"/>
    <n v="9"/>
    <n v="4"/>
    <n v="13"/>
    <n v="0"/>
    <n v="0"/>
  </r>
  <r>
    <s v="10476"/>
    <s v="F-10"/>
    <s v="HATO VIEJO"/>
    <n v="162"/>
    <x v="3"/>
    <n v="1200891735"/>
    <s v="FRONTERIZO"/>
    <s v="DESAYUNO"/>
    <n v="29"/>
    <n v="8"/>
    <n v="0"/>
    <n v="49"/>
    <n v="60"/>
    <n v="8"/>
    <n v="18"/>
    <n v="0"/>
    <n v="4"/>
    <n v="0"/>
    <n v="15"/>
    <n v="0"/>
    <n v="324"/>
    <n v="648"/>
    <n v="0"/>
    <n v="0"/>
    <n v="324"/>
    <n v="0"/>
    <n v="8"/>
    <n v="648"/>
    <n v="36"/>
    <n v="16"/>
    <n v="50"/>
    <n v="0"/>
    <n v="0"/>
  </r>
  <r>
    <s v="00787"/>
    <s v="F-02"/>
    <s v="CAOBAS, LAS"/>
    <n v="317"/>
    <x v="4"/>
    <n v="131033857"/>
    <s v="FRONTERIZO"/>
    <s v="ALMUERZO"/>
    <n v="126"/>
    <n v="35"/>
    <n v="336"/>
    <n v="160"/>
    <n v="0"/>
    <n v="0"/>
    <n v="42"/>
    <n v="20"/>
    <n v="0"/>
    <n v="112"/>
    <n v="35"/>
    <n v="3170"/>
    <n v="0"/>
    <n v="0"/>
    <n v="140"/>
    <n v="63"/>
    <n v="1268"/>
    <n v="70"/>
    <n v="0"/>
    <n v="0"/>
    <n v="70"/>
    <n v="32"/>
    <n v="35"/>
    <n v="21"/>
    <n v="21"/>
  </r>
  <r>
    <s v="03438"/>
    <s v="F-12"/>
    <s v="GUAYACAN"/>
    <n v="105"/>
    <x v="5"/>
    <n v="132286448"/>
    <s v="FRONTERIZO"/>
    <s v="DESAYUNO"/>
    <n v="19"/>
    <n v="5"/>
    <n v="0"/>
    <n v="32"/>
    <n v="39"/>
    <n v="5"/>
    <n v="12"/>
    <n v="0"/>
    <n v="3"/>
    <n v="0"/>
    <n v="10"/>
    <n v="0"/>
    <n v="210"/>
    <n v="420"/>
    <n v="0"/>
    <n v="0"/>
    <n v="210"/>
    <n v="0"/>
    <n v="5"/>
    <n v="420"/>
    <n v="24"/>
    <n v="11"/>
    <n v="33"/>
    <n v="0"/>
    <n v="0"/>
  </r>
  <r>
    <s v="03489"/>
    <s v="F-12"/>
    <s v="CABUYAS, LAS"/>
    <n v="88"/>
    <x v="5"/>
    <n v="132286448"/>
    <s v="FRONTERIZO"/>
    <s v="DESAYUNO"/>
    <n v="16"/>
    <n v="4"/>
    <n v="0"/>
    <n v="27"/>
    <n v="33"/>
    <n v="4"/>
    <n v="10"/>
    <n v="0"/>
    <n v="2"/>
    <n v="0"/>
    <n v="8"/>
    <n v="0"/>
    <n v="176"/>
    <n v="352"/>
    <n v="0"/>
    <n v="0"/>
    <n v="176"/>
    <n v="0"/>
    <n v="4"/>
    <n v="352"/>
    <n v="20"/>
    <n v="9"/>
    <n v="28"/>
    <n v="0"/>
    <n v="0"/>
  </r>
  <r>
    <s v="03442"/>
    <s v="F-12"/>
    <s v="MATA DE CAO"/>
    <n v="53"/>
    <x v="5"/>
    <n v="132286448"/>
    <s v="FRONTERIZO"/>
    <s v="DESAYUNO"/>
    <n v="10"/>
    <n v="3"/>
    <n v="0"/>
    <n v="17"/>
    <n v="20"/>
    <n v="3"/>
    <n v="6"/>
    <n v="0"/>
    <n v="2"/>
    <n v="0"/>
    <n v="5"/>
    <n v="0"/>
    <n v="106"/>
    <n v="212"/>
    <n v="0"/>
    <n v="0"/>
    <n v="106"/>
    <n v="0"/>
    <n v="3"/>
    <n v="212"/>
    <n v="12"/>
    <n v="6"/>
    <n v="17"/>
    <n v="0"/>
    <n v="0"/>
  </r>
  <r>
    <s v="00700"/>
    <s v="F-04"/>
    <s v="FILIPINAS, LAS"/>
    <n v="72"/>
    <x v="6"/>
    <n v="1000245074"/>
    <s v="FRONTERIZO"/>
    <s v="DESAYUNO"/>
    <n v="13"/>
    <n v="4"/>
    <n v="0"/>
    <n v="22"/>
    <n v="27"/>
    <n v="4"/>
    <n v="8"/>
    <n v="0"/>
    <n v="2"/>
    <n v="0"/>
    <n v="7"/>
    <n v="0"/>
    <n v="144"/>
    <n v="288"/>
    <n v="0"/>
    <n v="0"/>
    <n v="144"/>
    <n v="0"/>
    <n v="4"/>
    <n v="288"/>
    <n v="16"/>
    <n v="8"/>
    <n v="23"/>
    <n v="0"/>
    <n v="0"/>
  </r>
  <r>
    <s v="00781"/>
    <s v="F-04"/>
    <s v="HELECHOS, LOS"/>
    <n v="32"/>
    <x v="6"/>
    <n v="1000245074"/>
    <s v="FRONTERIZO"/>
    <s v="DESAYUNO"/>
    <n v="6"/>
    <n v="2"/>
    <n v="0"/>
    <n v="10"/>
    <n v="12"/>
    <n v="2"/>
    <n v="4"/>
    <n v="0"/>
    <n v="1"/>
    <n v="0"/>
    <n v="3"/>
    <n v="0"/>
    <n v="64"/>
    <n v="128"/>
    <n v="0"/>
    <n v="0"/>
    <n v="64"/>
    <n v="0"/>
    <n v="2"/>
    <n v="128"/>
    <n v="8"/>
    <n v="4"/>
    <n v="10"/>
    <n v="0"/>
    <n v="0"/>
  </r>
  <r>
    <s v="00796"/>
    <s v="F-04"/>
    <s v="NARANJOS, LOS"/>
    <n v="52"/>
    <x v="6"/>
    <n v="1000245074"/>
    <s v="FRONTERIZO"/>
    <s v="DESAYUNO"/>
    <n v="10"/>
    <n v="3"/>
    <n v="0"/>
    <n v="16"/>
    <n v="20"/>
    <n v="3"/>
    <n v="6"/>
    <n v="0"/>
    <n v="2"/>
    <n v="0"/>
    <n v="5"/>
    <n v="0"/>
    <n v="104"/>
    <n v="208"/>
    <n v="0"/>
    <n v="0"/>
    <n v="104"/>
    <n v="0"/>
    <n v="3"/>
    <n v="208"/>
    <n v="12"/>
    <n v="6"/>
    <n v="17"/>
    <n v="0"/>
    <n v="0"/>
  </r>
  <r>
    <s v="00783"/>
    <s v="F-04"/>
    <s v="SAN RAFAEL"/>
    <n v="30"/>
    <x v="6"/>
    <n v="1000245074"/>
    <s v="FRONTERIZO"/>
    <s v="DESAYUNO"/>
    <n v="6"/>
    <n v="2"/>
    <n v="0"/>
    <n v="10"/>
    <n v="11"/>
    <n v="2"/>
    <n v="4"/>
    <n v="0"/>
    <n v="1"/>
    <n v="0"/>
    <n v="3"/>
    <n v="0"/>
    <n v="60"/>
    <n v="120"/>
    <n v="0"/>
    <n v="0"/>
    <n v="60"/>
    <n v="0"/>
    <n v="2"/>
    <n v="120"/>
    <n v="7"/>
    <n v="3"/>
    <n v="10"/>
    <n v="0"/>
    <n v="0"/>
  </r>
  <r>
    <s v="00698"/>
    <s v="F-04"/>
    <s v="SANTA ELENA"/>
    <n v="115"/>
    <x v="6"/>
    <n v="1000245074"/>
    <s v="FRONTERIZO"/>
    <s v="DESAYUNO"/>
    <n v="21"/>
    <n v="6"/>
    <n v="0"/>
    <n v="35"/>
    <n v="43"/>
    <n v="6"/>
    <n v="13"/>
    <n v="0"/>
    <n v="3"/>
    <n v="0"/>
    <n v="11"/>
    <n v="0"/>
    <n v="230"/>
    <n v="460"/>
    <n v="0"/>
    <n v="0"/>
    <n v="230"/>
    <n v="0"/>
    <n v="6"/>
    <n v="460"/>
    <n v="26"/>
    <n v="12"/>
    <n v="36"/>
    <n v="0"/>
    <n v="0"/>
  </r>
  <r>
    <s v="00753"/>
    <s v="F-07"/>
    <s v="EUGENIO PEÑA-LAS AUYAMAS"/>
    <n v="208"/>
    <x v="7"/>
    <n v="7900124277"/>
    <s v="FRONTERIZO"/>
    <s v="DESAYUNO"/>
    <n v="37"/>
    <n v="10"/>
    <n v="0"/>
    <n v="63"/>
    <n v="77"/>
    <n v="10"/>
    <n v="23"/>
    <n v="0"/>
    <n v="5"/>
    <n v="0"/>
    <n v="19"/>
    <n v="0"/>
    <n v="416"/>
    <n v="832"/>
    <n v="0"/>
    <n v="0"/>
    <n v="416"/>
    <n v="0"/>
    <n v="10"/>
    <n v="832"/>
    <n v="46"/>
    <n v="21"/>
    <n v="65"/>
    <n v="0"/>
    <n v="0"/>
  </r>
  <r>
    <s v="00807"/>
    <s v="F-05"/>
    <s v="MIRTILIO URBAEZ"/>
    <n v="82"/>
    <x v="8"/>
    <n v="9300640878"/>
    <s v="FRONTERIZO"/>
    <s v="DESAYUNO"/>
    <n v="15"/>
    <n v="4"/>
    <n v="0"/>
    <n v="25"/>
    <n v="31"/>
    <n v="4"/>
    <n v="10"/>
    <n v="0"/>
    <n v="2"/>
    <n v="0"/>
    <n v="8"/>
    <n v="0"/>
    <n v="164"/>
    <n v="328"/>
    <n v="0"/>
    <n v="0"/>
    <n v="164"/>
    <n v="0"/>
    <n v="4"/>
    <n v="328"/>
    <n v="19"/>
    <n v="9"/>
    <n v="26"/>
    <n v="0"/>
    <n v="0"/>
  </r>
  <r>
    <s v="12202"/>
    <s v="F-05"/>
    <s v="AMANECER INFANTIL"/>
    <n v="133"/>
    <x v="8"/>
    <n v="9300640878"/>
    <s v="FRONTERIZO"/>
    <s v="DESAYUNO"/>
    <n v="24"/>
    <n v="6"/>
    <n v="0"/>
    <n v="41"/>
    <n v="49"/>
    <n v="6"/>
    <n v="15"/>
    <n v="0"/>
    <n v="3"/>
    <n v="0"/>
    <n v="12"/>
    <n v="0"/>
    <n v="266"/>
    <n v="532"/>
    <n v="0"/>
    <n v="0"/>
    <n v="266"/>
    <n v="0"/>
    <n v="6"/>
    <n v="532"/>
    <n v="30"/>
    <n v="14"/>
    <n v="42"/>
    <n v="0"/>
    <n v="0"/>
  </r>
  <r>
    <s v="01181"/>
    <s v="F-11"/>
    <s v="EVA MARIA PELLERANO"/>
    <n v="221"/>
    <x v="9"/>
    <n v="118025782"/>
    <s v="FRONTERIZO"/>
    <s v="DESAYUNO"/>
    <n v="39"/>
    <n v="10"/>
    <n v="0"/>
    <n v="67"/>
    <n v="82"/>
    <n v="10"/>
    <n v="25"/>
    <n v="0"/>
    <n v="5"/>
    <n v="0"/>
    <n v="20"/>
    <n v="0"/>
    <n v="442"/>
    <n v="884"/>
    <n v="0"/>
    <n v="0"/>
    <n v="442"/>
    <n v="0"/>
    <n v="10"/>
    <n v="884"/>
    <n v="49"/>
    <n v="22"/>
    <n v="69"/>
    <n v="0"/>
    <n v="0"/>
  </r>
  <r>
    <s v="06728"/>
    <s v="F-08"/>
    <s v="JUAN CANO"/>
    <n v="188"/>
    <x v="10"/>
    <n v="131160328"/>
    <s v="FRONTERIZO"/>
    <s v="DESAYUNO"/>
    <n v="34"/>
    <n v="9"/>
    <n v="0"/>
    <n v="57"/>
    <n v="69"/>
    <n v="9"/>
    <n v="21"/>
    <n v="0"/>
    <n v="5"/>
    <n v="0"/>
    <n v="17"/>
    <n v="0"/>
    <n v="376"/>
    <n v="752"/>
    <n v="0"/>
    <n v="0"/>
    <n v="376"/>
    <n v="0"/>
    <n v="9"/>
    <n v="752"/>
    <n v="42"/>
    <n v="19"/>
    <n v="59"/>
    <n v="0"/>
    <n v="0"/>
  </r>
  <r>
    <s v="00699"/>
    <s v="F-04"/>
    <s v="MANANTIAL"/>
    <n v="11"/>
    <x v="11"/>
    <n v="130204365"/>
    <s v="FRONTERIZO"/>
    <s v="ALMUERZO"/>
    <n v="5"/>
    <n v="2"/>
    <n v="12"/>
    <n v="6"/>
    <n v="0"/>
    <n v="0"/>
    <n v="2"/>
    <n v="1"/>
    <n v="0"/>
    <n v="4"/>
    <n v="2"/>
    <n v="110"/>
    <n v="0"/>
    <n v="0"/>
    <n v="5"/>
    <n v="3"/>
    <n v="44"/>
    <n v="3"/>
    <n v="0"/>
    <n v="0"/>
    <n v="3"/>
    <n v="2"/>
    <n v="2"/>
    <n v="1"/>
    <n v="1"/>
  </r>
  <r>
    <s v="00800"/>
    <s v="F-04"/>
    <s v="MUNDITO, EL"/>
    <n v="41"/>
    <x v="11"/>
    <n v="130204365"/>
    <s v="FRONTERIZO"/>
    <s v="DESAYUNO"/>
    <n v="8"/>
    <n v="2"/>
    <n v="0"/>
    <n v="13"/>
    <n v="16"/>
    <n v="2"/>
    <n v="5"/>
    <n v="0"/>
    <n v="1"/>
    <n v="0"/>
    <n v="4"/>
    <n v="0"/>
    <n v="82"/>
    <n v="164"/>
    <n v="0"/>
    <n v="0"/>
    <n v="82"/>
    <n v="0"/>
    <n v="2"/>
    <n v="164"/>
    <n v="10"/>
    <n v="5"/>
    <n v="13"/>
    <n v="0"/>
    <n v="0"/>
  </r>
  <r>
    <s v="06470"/>
    <s v="F-04"/>
    <s v="EBENEZER"/>
    <n v="102"/>
    <x v="11"/>
    <n v="130204365"/>
    <s v="FRONTERIZO"/>
    <s v="ALMUERZO"/>
    <n v="41"/>
    <n v="12"/>
    <n v="108"/>
    <n v="52"/>
    <n v="0"/>
    <n v="0"/>
    <n v="14"/>
    <n v="7"/>
    <n v="0"/>
    <n v="36"/>
    <n v="12"/>
    <n v="1020"/>
    <n v="0"/>
    <n v="0"/>
    <n v="45"/>
    <n v="21"/>
    <n v="408"/>
    <n v="23"/>
    <n v="0"/>
    <n v="0"/>
    <n v="23"/>
    <n v="10"/>
    <n v="12"/>
    <n v="7"/>
    <n v="7"/>
  </r>
  <r>
    <s v="00780"/>
    <s v="F-04"/>
    <s v="AGUITA BLANCA"/>
    <n v="41"/>
    <x v="11"/>
    <n v="130204365"/>
    <s v="FRONTERIZO"/>
    <s v="DESAYUNO"/>
    <n v="8"/>
    <n v="2"/>
    <n v="0"/>
    <n v="13"/>
    <n v="16"/>
    <n v="2"/>
    <n v="5"/>
    <n v="0"/>
    <n v="1"/>
    <n v="0"/>
    <n v="4"/>
    <n v="0"/>
    <n v="82"/>
    <n v="164"/>
    <n v="0"/>
    <n v="0"/>
    <n v="82"/>
    <n v="0"/>
    <n v="2"/>
    <n v="164"/>
    <n v="10"/>
    <n v="5"/>
    <n v="13"/>
    <n v="0"/>
    <n v="0"/>
  </r>
  <r>
    <s v="00782"/>
    <s v="F-04"/>
    <s v="CARMELITA CUEVAS - MAJAGUALITO"/>
    <n v="25"/>
    <x v="11"/>
    <n v="130204365"/>
    <s v="FRONTERIZO"/>
    <s v="ALMUERZO"/>
    <n v="10"/>
    <n v="3"/>
    <n v="27"/>
    <n v="13"/>
    <n v="0"/>
    <n v="0"/>
    <n v="4"/>
    <n v="2"/>
    <n v="0"/>
    <n v="9"/>
    <n v="3"/>
    <n v="250"/>
    <n v="0"/>
    <n v="0"/>
    <n v="12"/>
    <n v="5"/>
    <n v="100"/>
    <n v="6"/>
    <n v="0"/>
    <n v="0"/>
    <n v="6"/>
    <n v="3"/>
    <n v="3"/>
    <n v="2"/>
    <n v="2"/>
  </r>
  <r>
    <s v="00784"/>
    <s v="F-04"/>
    <s v="GUAYUYAL, EL"/>
    <n v="90"/>
    <x v="11"/>
    <n v="130204365"/>
    <s v="FRONTERIZO"/>
    <s v="DESAYUNO"/>
    <n v="16"/>
    <n v="4"/>
    <n v="0"/>
    <n v="28"/>
    <n v="33"/>
    <n v="4"/>
    <n v="10"/>
    <n v="0"/>
    <n v="2"/>
    <n v="0"/>
    <n v="8"/>
    <n v="0"/>
    <n v="180"/>
    <n v="360"/>
    <n v="0"/>
    <n v="0"/>
    <n v="180"/>
    <n v="0"/>
    <n v="4"/>
    <n v="360"/>
    <n v="20"/>
    <n v="9"/>
    <n v="28"/>
    <n v="0"/>
    <n v="0"/>
  </r>
  <r>
    <s v="06735"/>
    <s v="F-24"/>
    <s v="RIO LIMPIO"/>
    <n v="297"/>
    <x v="12"/>
    <n v="132227859"/>
    <s v="FRONTERIZO"/>
    <s v="DESAYUNO"/>
    <n v="53"/>
    <n v="14"/>
    <n v="0"/>
    <n v="90"/>
    <n v="109"/>
    <n v="14"/>
    <n v="33"/>
    <n v="0"/>
    <n v="7"/>
    <n v="0"/>
    <n v="27"/>
    <n v="0"/>
    <n v="594"/>
    <n v="1188"/>
    <n v="0"/>
    <n v="0"/>
    <n v="594"/>
    <n v="0"/>
    <n v="14"/>
    <n v="1188"/>
    <n v="66"/>
    <n v="30"/>
    <n v="92"/>
    <n v="0"/>
    <n v="0"/>
  </r>
  <r>
    <s v="00868"/>
    <s v="F-24"/>
    <s v="CRUZ DE CABRERA ARRIBA"/>
    <n v="187"/>
    <x v="12"/>
    <n v="132227859"/>
    <s v="FRONTERIZO"/>
    <s v="DESAYUNO"/>
    <n v="33"/>
    <n v="9"/>
    <n v="0"/>
    <n v="57"/>
    <n v="69"/>
    <n v="9"/>
    <n v="21"/>
    <n v="0"/>
    <n v="5"/>
    <n v="0"/>
    <n v="17"/>
    <n v="0"/>
    <n v="374"/>
    <n v="748"/>
    <n v="0"/>
    <n v="0"/>
    <n v="374"/>
    <n v="0"/>
    <n v="9"/>
    <n v="748"/>
    <n v="42"/>
    <n v="19"/>
    <n v="58"/>
    <n v="0"/>
    <n v="0"/>
  </r>
  <r>
    <s v="00884"/>
    <s v="F-24"/>
    <s v="LAS ROSAS"/>
    <n v="167"/>
    <x v="12"/>
    <n v="132227859"/>
    <s v="FRONTERIZO"/>
    <s v="ALMUERZO"/>
    <n v="67"/>
    <n v="19"/>
    <n v="177"/>
    <n v="85"/>
    <n v="0"/>
    <n v="0"/>
    <n v="23"/>
    <n v="11"/>
    <n v="0"/>
    <n v="59"/>
    <n v="19"/>
    <n v="1670"/>
    <n v="0"/>
    <n v="0"/>
    <n v="74"/>
    <n v="34"/>
    <n v="668"/>
    <n v="37"/>
    <n v="0"/>
    <n v="0"/>
    <n v="37"/>
    <n v="17"/>
    <n v="19"/>
    <n v="12"/>
    <n v="12"/>
  </r>
  <r>
    <s v="00828"/>
    <s v="F-35"/>
    <s v="KILOMETRO 4"/>
    <n v="49"/>
    <x v="12"/>
    <n v="132227859"/>
    <s v="FRONTERIZO"/>
    <s v="DESAYUNO"/>
    <n v="9"/>
    <n v="3"/>
    <n v="0"/>
    <n v="15"/>
    <n v="18"/>
    <n v="3"/>
    <n v="6"/>
    <n v="0"/>
    <n v="2"/>
    <n v="0"/>
    <n v="5"/>
    <n v="0"/>
    <n v="98"/>
    <n v="196"/>
    <n v="0"/>
    <n v="0"/>
    <n v="98"/>
    <n v="0"/>
    <n v="3"/>
    <n v="196"/>
    <n v="11"/>
    <n v="5"/>
    <n v="16"/>
    <n v="0"/>
    <n v="0"/>
  </r>
  <r>
    <s v="06529"/>
    <s v="F-35"/>
    <s v="EDUCACION ESPECIAL DAJABÓN"/>
    <n v="134"/>
    <x v="12"/>
    <n v="132227859"/>
    <s v="FRONTERIZO"/>
    <s v="DESAYUNO"/>
    <n v="24"/>
    <n v="6"/>
    <n v="0"/>
    <n v="41"/>
    <n v="50"/>
    <n v="6"/>
    <n v="15"/>
    <n v="0"/>
    <n v="3"/>
    <n v="0"/>
    <n v="12"/>
    <n v="0"/>
    <n v="268"/>
    <n v="536"/>
    <n v="0"/>
    <n v="0"/>
    <n v="268"/>
    <n v="0"/>
    <n v="6"/>
    <n v="536"/>
    <n v="30"/>
    <n v="14"/>
    <n v="42"/>
    <n v="0"/>
    <n v="0"/>
  </r>
  <r>
    <s v="02350"/>
    <s v="F-03"/>
    <s v="CAJUIL, EL"/>
    <n v="71"/>
    <x v="13"/>
    <n v="131890873"/>
    <s v="FRONTERIZO"/>
    <s v="DESAYUNO"/>
    <n v="13"/>
    <n v="4"/>
    <n v="0"/>
    <n v="22"/>
    <n v="27"/>
    <n v="4"/>
    <n v="8"/>
    <n v="0"/>
    <n v="2"/>
    <n v="0"/>
    <n v="7"/>
    <n v="0"/>
    <n v="142"/>
    <n v="284"/>
    <n v="0"/>
    <n v="0"/>
    <n v="142"/>
    <n v="0"/>
    <n v="4"/>
    <n v="284"/>
    <n v="16"/>
    <n v="7"/>
    <n v="22"/>
    <n v="0"/>
    <n v="0"/>
  </r>
  <r>
    <s v="00727"/>
    <s v="F-03"/>
    <s v="CALETON"/>
    <n v="77"/>
    <x v="13"/>
    <n v="131890873"/>
    <s v="FRONTERIZO"/>
    <s v="DESAYUNO"/>
    <n v="14"/>
    <n v="4"/>
    <n v="0"/>
    <n v="24"/>
    <n v="29"/>
    <n v="4"/>
    <n v="9"/>
    <n v="0"/>
    <n v="2"/>
    <n v="0"/>
    <n v="7"/>
    <n v="0"/>
    <n v="154"/>
    <n v="308"/>
    <n v="0"/>
    <n v="0"/>
    <n v="154"/>
    <n v="0"/>
    <n v="4"/>
    <n v="308"/>
    <n v="17"/>
    <n v="8"/>
    <n v="24"/>
    <n v="0"/>
    <n v="0"/>
  </r>
  <r>
    <s v="00720"/>
    <s v="F-03"/>
    <s v="AQUILINA TURBI GOMEZ - BUENA VISTA"/>
    <n v="23"/>
    <x v="13"/>
    <n v="131890873"/>
    <s v="FRONTERIZO"/>
    <s v="ALMUERZO"/>
    <n v="10"/>
    <n v="3"/>
    <n v="25"/>
    <n v="12"/>
    <n v="0"/>
    <n v="0"/>
    <n v="4"/>
    <n v="2"/>
    <n v="0"/>
    <n v="9"/>
    <n v="3"/>
    <n v="230"/>
    <n v="0"/>
    <n v="0"/>
    <n v="11"/>
    <n v="5"/>
    <n v="92"/>
    <n v="6"/>
    <n v="0"/>
    <n v="0"/>
    <n v="6"/>
    <n v="3"/>
    <n v="3"/>
    <n v="2"/>
    <n v="2"/>
  </r>
  <r>
    <s v="00722"/>
    <s v="F-03"/>
    <s v="AUGUSTO FELIZ MATOS - LA TORRE"/>
    <n v="36"/>
    <x v="13"/>
    <n v="131890873"/>
    <s v="FRONTERIZO"/>
    <s v="ALMUERZO"/>
    <n v="15"/>
    <n v="4"/>
    <n v="39"/>
    <n v="19"/>
    <n v="0"/>
    <n v="0"/>
    <n v="5"/>
    <n v="3"/>
    <n v="0"/>
    <n v="13"/>
    <n v="4"/>
    <n v="360"/>
    <n v="0"/>
    <n v="0"/>
    <n v="16"/>
    <n v="8"/>
    <n v="144"/>
    <n v="8"/>
    <n v="0"/>
    <n v="0"/>
    <n v="8"/>
    <n v="4"/>
    <n v="4"/>
    <n v="3"/>
    <n v="3"/>
  </r>
  <r>
    <s v="01253"/>
    <s v="F-08"/>
    <s v="PINO, EL"/>
    <n v="64"/>
    <x v="14"/>
    <n v="131839142"/>
    <s v="FRONTERIZO"/>
    <s v="DESAYUNO"/>
    <n v="12"/>
    <n v="3"/>
    <n v="0"/>
    <n v="20"/>
    <n v="24"/>
    <n v="3"/>
    <n v="8"/>
    <n v="0"/>
    <n v="2"/>
    <n v="0"/>
    <n v="6"/>
    <n v="0"/>
    <n v="128"/>
    <n v="256"/>
    <n v="0"/>
    <n v="0"/>
    <n v="128"/>
    <n v="0"/>
    <n v="3"/>
    <n v="256"/>
    <n v="15"/>
    <n v="7"/>
    <n v="20"/>
    <n v="0"/>
    <n v="0"/>
  </r>
  <r>
    <s v="06727"/>
    <s v="F-08"/>
    <s v="VENANCIO"/>
    <n v="57"/>
    <x v="14"/>
    <n v="131839142"/>
    <s v="FRONTERIZO"/>
    <s v="DESAYUNO"/>
    <n v="11"/>
    <n v="3"/>
    <n v="0"/>
    <n v="18"/>
    <n v="21"/>
    <n v="3"/>
    <n v="7"/>
    <n v="0"/>
    <n v="2"/>
    <n v="0"/>
    <n v="6"/>
    <n v="0"/>
    <n v="114"/>
    <n v="228"/>
    <n v="0"/>
    <n v="0"/>
    <n v="114"/>
    <n v="0"/>
    <n v="3"/>
    <n v="228"/>
    <n v="13"/>
    <n v="6"/>
    <n v="18"/>
    <n v="0"/>
    <n v="0"/>
  </r>
  <r>
    <s v="01162"/>
    <s v="F-08"/>
    <s v="OJO DE AGUA"/>
    <n v="18"/>
    <x v="14"/>
    <n v="131839142"/>
    <s v="FRONTERIZO"/>
    <s v="ALMUERZO"/>
    <n v="8"/>
    <n v="2"/>
    <n v="20"/>
    <n v="10"/>
    <n v="0"/>
    <n v="0"/>
    <n v="3"/>
    <n v="2"/>
    <n v="0"/>
    <n v="7"/>
    <n v="2"/>
    <n v="180"/>
    <n v="0"/>
    <n v="0"/>
    <n v="8"/>
    <n v="4"/>
    <n v="72"/>
    <n v="4"/>
    <n v="0"/>
    <n v="0"/>
    <n v="4"/>
    <n v="2"/>
    <n v="2"/>
    <n v="2"/>
    <n v="2"/>
  </r>
  <r>
    <s v="01261"/>
    <s v="F-08"/>
    <s v="POTRO BLANCO II"/>
    <n v="16"/>
    <x v="14"/>
    <n v="131839142"/>
    <s v="FRONTERIZO"/>
    <s v="ALMUERZO"/>
    <n v="7"/>
    <n v="2"/>
    <n v="17"/>
    <n v="9"/>
    <n v="0"/>
    <n v="0"/>
    <n v="3"/>
    <n v="1"/>
    <n v="0"/>
    <n v="6"/>
    <n v="2"/>
    <n v="160"/>
    <n v="0"/>
    <n v="0"/>
    <n v="8"/>
    <n v="4"/>
    <n v="64"/>
    <n v="4"/>
    <n v="0"/>
    <n v="0"/>
    <n v="4"/>
    <n v="2"/>
    <n v="2"/>
    <n v="2"/>
    <n v="2"/>
  </r>
  <r>
    <s v="01168"/>
    <s v="F-08"/>
    <s v="HATO VIEJO"/>
    <n v="93"/>
    <x v="14"/>
    <n v="131839142"/>
    <s v="FRONTERIZO"/>
    <s v="DESAYUNO"/>
    <n v="17"/>
    <n v="5"/>
    <n v="0"/>
    <n v="29"/>
    <n v="35"/>
    <n v="5"/>
    <n v="11"/>
    <n v="0"/>
    <n v="3"/>
    <n v="0"/>
    <n v="9"/>
    <n v="0"/>
    <n v="186"/>
    <n v="372"/>
    <n v="0"/>
    <n v="0"/>
    <n v="186"/>
    <n v="0"/>
    <n v="5"/>
    <n v="372"/>
    <n v="21"/>
    <n v="10"/>
    <n v="29"/>
    <n v="0"/>
    <n v="0"/>
  </r>
  <r>
    <s v="03460"/>
    <s v="F-13"/>
    <s v="SABANA DE LAS MULAS"/>
    <n v="66"/>
    <x v="15"/>
    <n v="7600188028"/>
    <s v="FRONTERIZO"/>
    <s v="DESAYUNO"/>
    <n v="12"/>
    <n v="3"/>
    <n v="0"/>
    <n v="20"/>
    <n v="25"/>
    <n v="3"/>
    <n v="8"/>
    <n v="0"/>
    <n v="2"/>
    <n v="0"/>
    <n v="6"/>
    <n v="0"/>
    <n v="132"/>
    <n v="264"/>
    <n v="0"/>
    <n v="0"/>
    <n v="132"/>
    <n v="0"/>
    <n v="3"/>
    <n v="264"/>
    <n v="15"/>
    <n v="7"/>
    <n v="21"/>
    <n v="0"/>
    <n v="0"/>
  </r>
  <r>
    <s v="03453"/>
    <s v="F-13"/>
    <s v="FLOR, LA"/>
    <n v="37"/>
    <x v="15"/>
    <n v="7600188028"/>
    <s v="FRONTERIZO"/>
    <s v="DESAYUNO"/>
    <n v="7"/>
    <n v="2"/>
    <n v="0"/>
    <n v="12"/>
    <n v="14"/>
    <n v="2"/>
    <n v="5"/>
    <n v="0"/>
    <n v="1"/>
    <n v="0"/>
    <n v="4"/>
    <n v="0"/>
    <n v="74"/>
    <n v="148"/>
    <n v="0"/>
    <n v="0"/>
    <n v="74"/>
    <n v="0"/>
    <n v="2"/>
    <n v="148"/>
    <n v="9"/>
    <n v="4"/>
    <n v="12"/>
    <n v="0"/>
    <n v="0"/>
  </r>
  <r>
    <s v="03465"/>
    <s v="F-13"/>
    <s v="GUAZUMAL, EL"/>
    <n v="20"/>
    <x v="15"/>
    <n v="7600188028"/>
    <s v="FRONTERIZO"/>
    <s v="DESAYUNO"/>
    <n v="4"/>
    <n v="1"/>
    <n v="0"/>
    <n v="7"/>
    <n v="8"/>
    <n v="1"/>
    <n v="3"/>
    <n v="0"/>
    <n v="1"/>
    <n v="0"/>
    <n v="2"/>
    <n v="0"/>
    <n v="40"/>
    <n v="80"/>
    <n v="0"/>
    <n v="0"/>
    <n v="40"/>
    <n v="0"/>
    <n v="1"/>
    <n v="80"/>
    <n v="5"/>
    <n v="2"/>
    <n v="7"/>
    <n v="0"/>
    <n v="0"/>
  </r>
  <r>
    <s v="03470"/>
    <s v="F-13"/>
    <s v="MOCHA, LA"/>
    <n v="33"/>
    <x v="15"/>
    <n v="7600188028"/>
    <s v="FRONTERIZO"/>
    <s v="DESAYUNO"/>
    <n v="6"/>
    <n v="2"/>
    <n v="0"/>
    <n v="10"/>
    <n v="13"/>
    <n v="2"/>
    <n v="4"/>
    <n v="0"/>
    <n v="1"/>
    <n v="0"/>
    <n v="3"/>
    <n v="0"/>
    <n v="66"/>
    <n v="132"/>
    <n v="0"/>
    <n v="0"/>
    <n v="66"/>
    <n v="0"/>
    <n v="2"/>
    <n v="132"/>
    <n v="8"/>
    <n v="4"/>
    <n v="11"/>
    <n v="0"/>
    <n v="0"/>
  </r>
  <r>
    <s v="03461"/>
    <s v="F-13"/>
    <s v="COCINERA"/>
    <n v="22"/>
    <x v="15"/>
    <n v="7600188028"/>
    <s v="FRONTERIZO"/>
    <s v="DESAYUNO"/>
    <n v="4"/>
    <n v="1"/>
    <n v="0"/>
    <n v="7"/>
    <n v="9"/>
    <n v="1"/>
    <n v="3"/>
    <n v="0"/>
    <n v="1"/>
    <n v="0"/>
    <n v="2"/>
    <n v="0"/>
    <n v="44"/>
    <n v="88"/>
    <n v="0"/>
    <n v="0"/>
    <n v="44"/>
    <n v="0"/>
    <n v="1"/>
    <n v="88"/>
    <n v="5"/>
    <n v="3"/>
    <n v="7"/>
    <n v="0"/>
    <n v="0"/>
  </r>
  <r>
    <s v="03479"/>
    <s v="F-13"/>
    <s v="JAGUITA, LA"/>
    <n v="37"/>
    <x v="15"/>
    <n v="7600188028"/>
    <s v="FRONTERIZO"/>
    <s v="DESAYUNO"/>
    <n v="7"/>
    <n v="2"/>
    <n v="0"/>
    <n v="12"/>
    <n v="14"/>
    <n v="2"/>
    <n v="5"/>
    <n v="0"/>
    <n v="1"/>
    <n v="0"/>
    <n v="4"/>
    <n v="0"/>
    <n v="74"/>
    <n v="148"/>
    <n v="0"/>
    <n v="0"/>
    <n v="74"/>
    <n v="0"/>
    <n v="2"/>
    <n v="148"/>
    <n v="9"/>
    <n v="4"/>
    <n v="12"/>
    <n v="0"/>
    <n v="0"/>
  </r>
  <r>
    <s v="03468"/>
    <s v="F-13"/>
    <s v="LOMA, LA"/>
    <n v="64"/>
    <x v="15"/>
    <n v="7600188028"/>
    <s v="FRONTERIZO"/>
    <s v="DESAYUNO"/>
    <n v="12"/>
    <n v="3"/>
    <n v="0"/>
    <n v="20"/>
    <n v="24"/>
    <n v="3"/>
    <n v="8"/>
    <n v="0"/>
    <n v="2"/>
    <n v="0"/>
    <n v="6"/>
    <n v="0"/>
    <n v="128"/>
    <n v="256"/>
    <n v="0"/>
    <n v="0"/>
    <n v="128"/>
    <n v="0"/>
    <n v="3"/>
    <n v="256"/>
    <n v="15"/>
    <n v="7"/>
    <n v="20"/>
    <n v="0"/>
    <n v="0"/>
  </r>
  <r>
    <s v="01204"/>
    <s v="F-08"/>
    <s v="ARROYOS, LOS"/>
    <n v="226"/>
    <x v="16"/>
    <n v="1200227823"/>
    <s v="FRONTERIZO"/>
    <s v="DESAYUNO"/>
    <n v="40"/>
    <n v="10"/>
    <n v="0"/>
    <n v="69"/>
    <n v="83"/>
    <n v="10"/>
    <n v="25"/>
    <n v="0"/>
    <n v="5"/>
    <n v="0"/>
    <n v="20"/>
    <n v="0"/>
    <n v="452"/>
    <n v="904"/>
    <n v="0"/>
    <n v="0"/>
    <n v="452"/>
    <n v="0"/>
    <n v="10"/>
    <n v="904"/>
    <n v="50"/>
    <n v="23"/>
    <n v="70"/>
    <n v="0"/>
    <n v="0"/>
  </r>
  <r>
    <s v="00666"/>
    <s v="F-25"/>
    <s v="CERRO DE GALVAN, EL"/>
    <n v="428"/>
    <x v="17"/>
    <n v="131035337"/>
    <s v="FRONTERIZO"/>
    <s v="ALMUERZO"/>
    <n v="170"/>
    <n v="48"/>
    <n v="453"/>
    <n v="216"/>
    <n v="0"/>
    <n v="0"/>
    <n v="57"/>
    <n v="26"/>
    <n v="0"/>
    <n v="151"/>
    <n v="48"/>
    <n v="4280"/>
    <n v="0"/>
    <n v="0"/>
    <n v="189"/>
    <n v="85"/>
    <n v="1712"/>
    <n v="95"/>
    <n v="0"/>
    <n v="0"/>
    <n v="95"/>
    <n v="42"/>
    <n v="48"/>
    <n v="29"/>
    <n v="29"/>
  </r>
  <r>
    <s v="00629"/>
    <s v="F-27"/>
    <s v="ANACAONA - CABEZA DE TORO"/>
    <n v="192"/>
    <x v="18"/>
    <n v="130609162"/>
    <s v="FRONTERIZO"/>
    <s v="DESAYUNO"/>
    <n v="34"/>
    <n v="9"/>
    <n v="0"/>
    <n v="59"/>
    <n v="71"/>
    <n v="9"/>
    <n v="22"/>
    <n v="0"/>
    <n v="5"/>
    <n v="0"/>
    <n v="17"/>
    <n v="0"/>
    <n v="384"/>
    <n v="768"/>
    <n v="0"/>
    <n v="0"/>
    <n v="384"/>
    <n v="0"/>
    <n v="9"/>
    <n v="768"/>
    <n v="43"/>
    <n v="19"/>
    <n v="60"/>
    <n v="0"/>
    <n v="0"/>
  </r>
  <r>
    <s v="00665"/>
    <s v="F-27"/>
    <s v="FRANCISCO GREGORIO BILLINI-CERRO, EL"/>
    <n v="124"/>
    <x v="19"/>
    <n v="7600203447"/>
    <s v="FRONTERIZO"/>
    <s v="DESAYUNO"/>
    <n v="22"/>
    <n v="6"/>
    <n v="0"/>
    <n v="38"/>
    <n v="46"/>
    <n v="6"/>
    <n v="14"/>
    <n v="0"/>
    <n v="3"/>
    <n v="0"/>
    <n v="11"/>
    <n v="0"/>
    <n v="248"/>
    <n v="496"/>
    <n v="0"/>
    <n v="0"/>
    <n v="248"/>
    <n v="0"/>
    <n v="6"/>
    <n v="496"/>
    <n v="28"/>
    <n v="13"/>
    <n v="39"/>
    <n v="0"/>
    <n v="0"/>
  </r>
  <r>
    <s v="00637"/>
    <s v="F-27"/>
    <s v="JOSE MARTI - BATEY SANTANA"/>
    <n v="249"/>
    <x v="19"/>
    <n v="7600203447"/>
    <s v="FRONTERIZO"/>
    <s v="ALMUERZO"/>
    <n v="99"/>
    <n v="28"/>
    <n v="264"/>
    <n v="126"/>
    <n v="0"/>
    <n v="0"/>
    <n v="33"/>
    <n v="15"/>
    <n v="0"/>
    <n v="88"/>
    <n v="28"/>
    <n v="2490"/>
    <n v="0"/>
    <n v="0"/>
    <n v="110"/>
    <n v="50"/>
    <n v="996"/>
    <n v="55"/>
    <n v="0"/>
    <n v="0"/>
    <n v="55"/>
    <n v="25"/>
    <n v="28"/>
    <n v="17"/>
    <n v="17"/>
  </r>
  <r>
    <s v="00799"/>
    <s v="F-05"/>
    <s v="BATEY ALGODON"/>
    <n v="315"/>
    <x v="20"/>
    <n v="1800388751"/>
    <s v="FRONTERIZO"/>
    <s v="ALMUERZO"/>
    <n v="125"/>
    <n v="35"/>
    <n v="334"/>
    <n v="159"/>
    <n v="0"/>
    <n v="0"/>
    <n v="42"/>
    <n v="19"/>
    <n v="0"/>
    <n v="112"/>
    <n v="35"/>
    <n v="3150"/>
    <n v="0"/>
    <n v="0"/>
    <n v="139"/>
    <n v="63"/>
    <n v="1260"/>
    <n v="70"/>
    <n v="0"/>
    <n v="0"/>
    <n v="70"/>
    <n v="31"/>
    <n v="35"/>
    <n v="21"/>
    <n v="21"/>
  </r>
  <r>
    <s v="06732"/>
    <s v="F-32"/>
    <s v="PEDRO SANTANA"/>
    <n v="207"/>
    <x v="21"/>
    <n v="131590942"/>
    <s v="FRONTERIZO"/>
    <s v="DESAYUNO"/>
    <n v="37"/>
    <n v="10"/>
    <n v="0"/>
    <n v="63"/>
    <n v="76"/>
    <n v="10"/>
    <n v="23"/>
    <n v="0"/>
    <n v="5"/>
    <n v="0"/>
    <n v="19"/>
    <n v="0"/>
    <n v="414"/>
    <n v="828"/>
    <n v="0"/>
    <n v="0"/>
    <n v="414"/>
    <n v="0"/>
    <n v="10"/>
    <n v="828"/>
    <n v="46"/>
    <n v="21"/>
    <n v="64"/>
    <n v="0"/>
    <n v="0"/>
  </r>
  <r>
    <s v="01182"/>
    <s v="F-32"/>
    <s v="NAPOLEON MORA PROF. - LAS CAÑITAS"/>
    <n v="63"/>
    <x v="21"/>
    <n v="131590942"/>
    <s v="FRONTERIZO"/>
    <s v="DESAYUNO"/>
    <n v="12"/>
    <n v="3"/>
    <n v="0"/>
    <n v="20"/>
    <n v="24"/>
    <n v="3"/>
    <n v="7"/>
    <n v="0"/>
    <n v="2"/>
    <n v="0"/>
    <n v="6"/>
    <n v="0"/>
    <n v="126"/>
    <n v="252"/>
    <n v="0"/>
    <n v="0"/>
    <n v="126"/>
    <n v="0"/>
    <n v="3"/>
    <n v="252"/>
    <n v="14"/>
    <n v="7"/>
    <n v="20"/>
    <n v="0"/>
    <n v="0"/>
  </r>
  <r>
    <s v="01190"/>
    <s v="F-32"/>
    <s v="YAREYES, LOS"/>
    <n v="43"/>
    <x v="21"/>
    <n v="131590942"/>
    <s v="FRONTERIZO"/>
    <s v="DESAYUNO"/>
    <n v="8"/>
    <n v="2"/>
    <n v="0"/>
    <n v="14"/>
    <n v="16"/>
    <n v="2"/>
    <n v="5"/>
    <n v="0"/>
    <n v="1"/>
    <n v="0"/>
    <n v="4"/>
    <n v="0"/>
    <n v="86"/>
    <n v="172"/>
    <n v="0"/>
    <n v="0"/>
    <n v="86"/>
    <n v="0"/>
    <n v="2"/>
    <n v="172"/>
    <n v="10"/>
    <n v="5"/>
    <n v="14"/>
    <n v="0"/>
    <n v="0"/>
  </r>
  <r>
    <s v="00582"/>
    <s v="F-27"/>
    <s v="ULISES FRANCISCO ESPALLAT"/>
    <n v="307"/>
    <x v="22"/>
    <n v="131149227"/>
    <s v="FRONTERIZO"/>
    <s v="DESAYUNO"/>
    <n v="55"/>
    <n v="14"/>
    <n v="0"/>
    <n v="93"/>
    <n v="113"/>
    <n v="14"/>
    <n v="34"/>
    <n v="0"/>
    <n v="7"/>
    <n v="0"/>
    <n v="28"/>
    <n v="0"/>
    <n v="614"/>
    <n v="1228"/>
    <n v="0"/>
    <n v="0"/>
    <n v="614"/>
    <n v="0"/>
    <n v="14"/>
    <n v="1228"/>
    <n v="68"/>
    <n v="31"/>
    <n v="95"/>
    <n v="0"/>
    <n v="0"/>
  </r>
  <r>
    <s v="00576"/>
    <s v="F-25"/>
    <s v="ANGEL BOLIVAR PEÑA VARGAS - AGAPITO"/>
    <n v="23"/>
    <x v="23"/>
    <n v="131740952"/>
    <s v="FRONTERIZO"/>
    <s v="DESAYUNO"/>
    <n v="5"/>
    <n v="2"/>
    <n v="0"/>
    <n v="7"/>
    <n v="9"/>
    <n v="2"/>
    <n v="3"/>
    <n v="0"/>
    <n v="1"/>
    <n v="0"/>
    <n v="3"/>
    <n v="0"/>
    <n v="46"/>
    <n v="92"/>
    <n v="0"/>
    <n v="0"/>
    <n v="46"/>
    <n v="0"/>
    <n v="2"/>
    <n v="92"/>
    <n v="6"/>
    <n v="3"/>
    <n v="8"/>
    <n v="0"/>
    <n v="0"/>
  </r>
  <r>
    <s v="00592"/>
    <s v="F-25"/>
    <s v="PATRIA MERCEDES MIRABAL - LAS PETACAS"/>
    <n v="53"/>
    <x v="23"/>
    <n v="131740952"/>
    <s v="FRONTERIZO"/>
    <s v="DESAYUNO"/>
    <n v="10"/>
    <n v="3"/>
    <n v="0"/>
    <n v="17"/>
    <n v="20"/>
    <n v="3"/>
    <n v="6"/>
    <n v="0"/>
    <n v="2"/>
    <n v="0"/>
    <n v="5"/>
    <n v="0"/>
    <n v="106"/>
    <n v="212"/>
    <n v="0"/>
    <n v="0"/>
    <n v="106"/>
    <n v="0"/>
    <n v="3"/>
    <n v="212"/>
    <n v="12"/>
    <n v="6"/>
    <n v="17"/>
    <n v="0"/>
    <n v="0"/>
  </r>
  <r>
    <s v="00589"/>
    <s v="F-25"/>
    <s v="SECUNDINO MENDEZ - LOS SEGUNDOS"/>
    <n v="54"/>
    <x v="23"/>
    <n v="131740952"/>
    <s v="FRONTERIZO"/>
    <s v="DESAYUNO"/>
    <n v="10"/>
    <n v="3"/>
    <n v="0"/>
    <n v="17"/>
    <n v="20"/>
    <n v="3"/>
    <n v="6"/>
    <n v="0"/>
    <n v="2"/>
    <n v="0"/>
    <n v="5"/>
    <n v="0"/>
    <n v="108"/>
    <n v="216"/>
    <n v="0"/>
    <n v="0"/>
    <n v="108"/>
    <n v="0"/>
    <n v="3"/>
    <n v="216"/>
    <n v="12"/>
    <n v="6"/>
    <n v="17"/>
    <n v="0"/>
    <n v="0"/>
  </r>
  <r>
    <s v="06421"/>
    <s v="F-25"/>
    <s v="ANGUSTIO DIAZ - EL AGUACATE"/>
    <n v="108"/>
    <x v="23"/>
    <n v="131740952"/>
    <s v="FRONTERIZO"/>
    <s v="DESAYUNO"/>
    <n v="20"/>
    <n v="5"/>
    <n v="0"/>
    <n v="33"/>
    <n v="40"/>
    <n v="5"/>
    <n v="12"/>
    <n v="0"/>
    <n v="3"/>
    <n v="0"/>
    <n v="10"/>
    <n v="0"/>
    <n v="216"/>
    <n v="432"/>
    <n v="0"/>
    <n v="0"/>
    <n v="216"/>
    <n v="0"/>
    <n v="5"/>
    <n v="432"/>
    <n v="24"/>
    <n v="11"/>
    <n v="34"/>
    <n v="0"/>
    <n v="0"/>
  </r>
  <r>
    <s v="00618"/>
    <s v="F-25"/>
    <s v="ERNESTO VASQUEZ BATISTA - LAS CAÑAS"/>
    <n v="48"/>
    <x v="23"/>
    <n v="131740952"/>
    <s v="FRONTERIZO"/>
    <s v="DESAYUNO"/>
    <n v="9"/>
    <n v="3"/>
    <n v="0"/>
    <n v="15"/>
    <n v="18"/>
    <n v="3"/>
    <n v="6"/>
    <n v="0"/>
    <n v="2"/>
    <n v="0"/>
    <n v="5"/>
    <n v="0"/>
    <n v="96"/>
    <n v="192"/>
    <n v="0"/>
    <n v="0"/>
    <n v="96"/>
    <n v="0"/>
    <n v="3"/>
    <n v="192"/>
    <n v="11"/>
    <n v="5"/>
    <n v="15"/>
    <n v="0"/>
    <n v="0"/>
  </r>
  <r>
    <s v="00598"/>
    <s v="F-25"/>
    <s v="MARIA DE LOS SANTOS PEREZ  - MUERTO SENTADO"/>
    <n v="64"/>
    <x v="23"/>
    <n v="131740952"/>
    <s v="FRONTERIZO"/>
    <s v="DESAYUNO"/>
    <n v="12"/>
    <n v="3"/>
    <n v="0"/>
    <n v="20"/>
    <n v="24"/>
    <n v="3"/>
    <n v="8"/>
    <n v="0"/>
    <n v="2"/>
    <n v="0"/>
    <n v="6"/>
    <n v="0"/>
    <n v="128"/>
    <n v="256"/>
    <n v="0"/>
    <n v="0"/>
    <n v="128"/>
    <n v="0"/>
    <n v="3"/>
    <n v="256"/>
    <n v="15"/>
    <n v="7"/>
    <n v="20"/>
    <n v="0"/>
    <n v="0"/>
  </r>
  <r>
    <s v="00586"/>
    <s v="F-25"/>
    <s v="ANGEL VASQUEZ MORILLO - RANCHO VIEJO"/>
    <n v="5"/>
    <x v="23"/>
    <n v="131740952"/>
    <s v="FRONTERIZO"/>
    <s v="ALMUERZO"/>
    <n v="2"/>
    <n v="1"/>
    <n v="6"/>
    <n v="3"/>
    <n v="0"/>
    <n v="0"/>
    <n v="1"/>
    <n v="1"/>
    <n v="0"/>
    <n v="2"/>
    <n v="1"/>
    <n v="50"/>
    <n v="0"/>
    <n v="0"/>
    <n v="3"/>
    <n v="1"/>
    <n v="20"/>
    <n v="2"/>
    <n v="0"/>
    <n v="0"/>
    <n v="2"/>
    <n v="1"/>
    <n v="1"/>
    <n v="1"/>
    <n v="1"/>
  </r>
  <r>
    <s v="00578"/>
    <s v="F-25"/>
    <s v="FRANCISCO DEL ROSARIO SANCHEZ - LOS ROAS"/>
    <n v="11"/>
    <x v="23"/>
    <n v="131740952"/>
    <s v="FRONTERIZO"/>
    <s v="ALMUERZO"/>
    <n v="5"/>
    <n v="2"/>
    <n v="12"/>
    <n v="6"/>
    <n v="0"/>
    <n v="0"/>
    <n v="2"/>
    <n v="1"/>
    <n v="0"/>
    <n v="4"/>
    <n v="2"/>
    <n v="110"/>
    <n v="0"/>
    <n v="0"/>
    <n v="5"/>
    <n v="3"/>
    <n v="44"/>
    <n v="3"/>
    <n v="0"/>
    <n v="0"/>
    <n v="3"/>
    <n v="2"/>
    <n v="2"/>
    <n v="1"/>
    <n v="1"/>
  </r>
  <r>
    <s v="00575"/>
    <s v="F-25"/>
    <s v="MINERVA ARGENTINA MIRABAL -EL COPEY"/>
    <n v="61"/>
    <x v="23"/>
    <n v="131740952"/>
    <s v="FRONTERIZO"/>
    <s v="DESAYUNO"/>
    <n v="11"/>
    <n v="3"/>
    <n v="0"/>
    <n v="19"/>
    <n v="23"/>
    <n v="3"/>
    <n v="7"/>
    <n v="0"/>
    <n v="2"/>
    <n v="0"/>
    <n v="6"/>
    <n v="0"/>
    <n v="122"/>
    <n v="244"/>
    <n v="0"/>
    <n v="0"/>
    <n v="122"/>
    <n v="0"/>
    <n v="3"/>
    <n v="244"/>
    <n v="14"/>
    <n v="6"/>
    <n v="19"/>
    <n v="0"/>
    <n v="0"/>
  </r>
  <r>
    <s v="00591"/>
    <s v="F-25"/>
    <s v="ULISES FRANCISCO ESPAILLAT - EL POZO"/>
    <n v="8"/>
    <x v="23"/>
    <n v="131740952"/>
    <s v="FRONTERIZO"/>
    <s v="ALMUERZO"/>
    <n v="4"/>
    <n v="1"/>
    <n v="9"/>
    <n v="5"/>
    <n v="0"/>
    <n v="0"/>
    <n v="2"/>
    <n v="1"/>
    <n v="0"/>
    <n v="3"/>
    <n v="1"/>
    <n v="80"/>
    <n v="0"/>
    <n v="0"/>
    <n v="4"/>
    <n v="2"/>
    <n v="32"/>
    <n v="2"/>
    <n v="0"/>
    <n v="0"/>
    <n v="2"/>
    <n v="1"/>
    <n v="1"/>
    <n v="1"/>
    <n v="1"/>
  </r>
  <r>
    <s v="00867"/>
    <s v="F-34"/>
    <s v="JOSE ANTONIO SALCEDO"/>
    <n v="679"/>
    <x v="24"/>
    <n v="132237269"/>
    <s v="FRONTERIZO"/>
    <s v="DESAYUNO"/>
    <n v="120"/>
    <n v="30"/>
    <n v="0"/>
    <n v="206"/>
    <n v="249"/>
    <n v="30"/>
    <n v="75"/>
    <n v="0"/>
    <n v="15"/>
    <n v="0"/>
    <n v="60"/>
    <n v="0"/>
    <n v="1358"/>
    <n v="2716"/>
    <n v="0"/>
    <n v="0"/>
    <n v="1358"/>
    <n v="0"/>
    <n v="30"/>
    <n v="2716"/>
    <n v="150"/>
    <n v="67"/>
    <n v="210"/>
    <n v="0"/>
    <n v="0"/>
  </r>
  <r>
    <s v="03400"/>
    <s v="F-15"/>
    <s v="JUAN DE LA CRUZ"/>
    <n v="207"/>
    <x v="25"/>
    <n v="430213691"/>
    <s v="FRONTERIZO"/>
    <s v="DESAYUNO"/>
    <n v="37"/>
    <n v="10"/>
    <n v="0"/>
    <n v="63"/>
    <n v="76"/>
    <n v="10"/>
    <n v="23"/>
    <n v="0"/>
    <n v="5"/>
    <n v="0"/>
    <n v="19"/>
    <n v="0"/>
    <n v="414"/>
    <n v="828"/>
    <n v="0"/>
    <n v="0"/>
    <n v="414"/>
    <n v="0"/>
    <n v="10"/>
    <n v="828"/>
    <n v="46"/>
    <n v="21"/>
    <n v="64"/>
    <n v="0"/>
    <n v="0"/>
  </r>
  <r>
    <s v="03394"/>
    <s v="F-15"/>
    <s v="EUSEBIO DE OLEO - SIEMBRA VIEJA"/>
    <n v="44"/>
    <x v="25"/>
    <n v="430213691"/>
    <s v="FRONTERIZO"/>
    <s v="DESAYUNO"/>
    <n v="8"/>
    <n v="2"/>
    <n v="0"/>
    <n v="14"/>
    <n v="17"/>
    <n v="2"/>
    <n v="5"/>
    <n v="0"/>
    <n v="1"/>
    <n v="0"/>
    <n v="4"/>
    <n v="0"/>
    <n v="88"/>
    <n v="176"/>
    <n v="0"/>
    <n v="0"/>
    <n v="88"/>
    <n v="0"/>
    <n v="2"/>
    <n v="176"/>
    <n v="10"/>
    <n v="5"/>
    <n v="14"/>
    <n v="0"/>
    <n v="0"/>
  </r>
  <r>
    <s v="03408"/>
    <s v="F-15"/>
    <s v="MARIANO SÁNCHEZ MÉNDEZ PROF. - ABRAS DE LAS YAYAS"/>
    <n v="44"/>
    <x v="25"/>
    <n v="430213691"/>
    <s v="FRONTERIZO"/>
    <s v="DESAYUNO"/>
    <n v="8"/>
    <n v="2"/>
    <n v="0"/>
    <n v="14"/>
    <n v="17"/>
    <n v="2"/>
    <n v="5"/>
    <n v="0"/>
    <n v="1"/>
    <n v="0"/>
    <n v="4"/>
    <n v="0"/>
    <n v="88"/>
    <n v="176"/>
    <n v="0"/>
    <n v="0"/>
    <n v="88"/>
    <n v="0"/>
    <n v="2"/>
    <n v="176"/>
    <n v="10"/>
    <n v="5"/>
    <n v="14"/>
    <n v="0"/>
    <n v="0"/>
  </r>
  <r>
    <s v="03409"/>
    <s v="F-15"/>
    <s v="VELASQUEZ OVIEDO ROA - GUAMALITO"/>
    <n v="17"/>
    <x v="25"/>
    <n v="430213691"/>
    <s v="FRONTERIZO"/>
    <s v="DESAYUNO"/>
    <n v="3"/>
    <n v="1"/>
    <n v="0"/>
    <n v="6"/>
    <n v="7"/>
    <n v="1"/>
    <n v="2"/>
    <n v="0"/>
    <n v="1"/>
    <n v="0"/>
    <n v="2"/>
    <n v="0"/>
    <n v="34"/>
    <n v="68"/>
    <n v="0"/>
    <n v="0"/>
    <n v="34"/>
    <n v="0"/>
    <n v="1"/>
    <n v="68"/>
    <n v="4"/>
    <n v="2"/>
    <n v="6"/>
    <n v="0"/>
    <n v="0"/>
  </r>
  <r>
    <s v="03402"/>
    <s v="F-15"/>
    <s v="DAMIAN"/>
    <n v="60"/>
    <x v="25"/>
    <n v="430213691"/>
    <s v="FRONTERIZO"/>
    <s v="DESAYUNO"/>
    <n v="11"/>
    <n v="3"/>
    <n v="0"/>
    <n v="19"/>
    <n v="22"/>
    <n v="3"/>
    <n v="7"/>
    <n v="0"/>
    <n v="2"/>
    <n v="0"/>
    <n v="6"/>
    <n v="0"/>
    <n v="120"/>
    <n v="240"/>
    <n v="0"/>
    <n v="0"/>
    <n v="120"/>
    <n v="0"/>
    <n v="3"/>
    <n v="240"/>
    <n v="14"/>
    <n v="6"/>
    <n v="19"/>
    <n v="0"/>
    <n v="0"/>
  </r>
  <r>
    <s v="03535"/>
    <s v="F-15"/>
    <s v="EL GUAYABAL"/>
    <n v="33"/>
    <x v="25"/>
    <n v="430213691"/>
    <s v="FRONTERIZO"/>
    <s v="DESAYUNO"/>
    <n v="6"/>
    <n v="2"/>
    <n v="0"/>
    <n v="10"/>
    <n v="13"/>
    <n v="2"/>
    <n v="4"/>
    <n v="0"/>
    <n v="1"/>
    <n v="0"/>
    <n v="3"/>
    <n v="0"/>
    <n v="66"/>
    <n v="132"/>
    <n v="0"/>
    <n v="0"/>
    <n v="66"/>
    <n v="0"/>
    <n v="2"/>
    <n v="132"/>
    <n v="8"/>
    <n v="4"/>
    <n v="11"/>
    <n v="0"/>
    <n v="0"/>
  </r>
  <r>
    <s v="03404"/>
    <s v="F-15"/>
    <s v="GAJO DE PEDRO"/>
    <n v="90"/>
    <x v="25"/>
    <n v="430213691"/>
    <s v="FRONTERIZO"/>
    <s v="DESAYUNO"/>
    <n v="16"/>
    <n v="4"/>
    <n v="0"/>
    <n v="28"/>
    <n v="33"/>
    <n v="4"/>
    <n v="10"/>
    <n v="0"/>
    <n v="2"/>
    <n v="0"/>
    <n v="8"/>
    <n v="0"/>
    <n v="180"/>
    <n v="360"/>
    <n v="0"/>
    <n v="0"/>
    <n v="180"/>
    <n v="0"/>
    <n v="4"/>
    <n v="360"/>
    <n v="20"/>
    <n v="9"/>
    <n v="28"/>
    <n v="0"/>
    <n v="0"/>
  </r>
  <r>
    <s v="03397"/>
    <s v="F-15"/>
    <s v="ISMENIO MONTERO - LOS ARROYOS"/>
    <n v="61"/>
    <x v="25"/>
    <n v="430213691"/>
    <s v="FRONTERIZO"/>
    <s v="ALMUERZO"/>
    <n v="25"/>
    <n v="7"/>
    <n v="65"/>
    <n v="31"/>
    <n v="0"/>
    <n v="0"/>
    <n v="9"/>
    <n v="4"/>
    <n v="0"/>
    <n v="22"/>
    <n v="7"/>
    <n v="610"/>
    <n v="0"/>
    <n v="0"/>
    <n v="27"/>
    <n v="13"/>
    <n v="244"/>
    <n v="14"/>
    <n v="0"/>
    <n v="0"/>
    <n v="14"/>
    <n v="6"/>
    <n v="7"/>
    <n v="5"/>
    <n v="5"/>
  </r>
  <r>
    <s v="00792"/>
    <s v="F-05"/>
    <s v="IRENE ACOSTA PROF. - BATEY ALTAGRACIA"/>
    <n v="239"/>
    <x v="26"/>
    <n v="132271084"/>
    <s v="FRONTERIZO"/>
    <s v="ALMUERZO"/>
    <n v="95"/>
    <n v="27"/>
    <n v="253"/>
    <n v="121"/>
    <n v="0"/>
    <n v="0"/>
    <n v="32"/>
    <n v="15"/>
    <n v="0"/>
    <n v="85"/>
    <n v="27"/>
    <n v="2390"/>
    <n v="0"/>
    <n v="0"/>
    <n v="106"/>
    <n v="48"/>
    <n v="956"/>
    <n v="53"/>
    <n v="0"/>
    <n v="0"/>
    <n v="53"/>
    <n v="24"/>
    <n v="27"/>
    <n v="16"/>
    <n v="16"/>
  </r>
  <r>
    <s v="00797"/>
    <s v="F-05"/>
    <s v="MARIA DOLORES GONZALEZ BOBADILLA-EL FUNDO"/>
    <n v="21"/>
    <x v="26"/>
    <n v="132271084"/>
    <s v="FRONTERIZO"/>
    <s v="ALMUERZO"/>
    <n v="9"/>
    <n v="3"/>
    <n v="23"/>
    <n v="11"/>
    <n v="0"/>
    <n v="0"/>
    <n v="3"/>
    <n v="2"/>
    <n v="0"/>
    <n v="8"/>
    <n v="3"/>
    <n v="210"/>
    <n v="0"/>
    <n v="0"/>
    <n v="10"/>
    <n v="5"/>
    <n v="84"/>
    <n v="5"/>
    <n v="0"/>
    <n v="0"/>
    <n v="5"/>
    <n v="3"/>
    <n v="3"/>
    <n v="2"/>
    <n v="2"/>
  </r>
  <r>
    <s v="03480"/>
    <s v="F-13"/>
    <s v="ALEJOS, LOS"/>
    <n v="131"/>
    <x v="27"/>
    <n v="1200222394"/>
    <s v="FRONTERIZO"/>
    <s v="DESAYUNO"/>
    <n v="24"/>
    <n v="6"/>
    <n v="0"/>
    <n v="40"/>
    <n v="49"/>
    <n v="6"/>
    <n v="15"/>
    <n v="0"/>
    <n v="3"/>
    <n v="0"/>
    <n v="12"/>
    <n v="0"/>
    <n v="262"/>
    <n v="524"/>
    <n v="0"/>
    <n v="0"/>
    <n v="262"/>
    <n v="0"/>
    <n v="6"/>
    <n v="524"/>
    <n v="29"/>
    <n v="13"/>
    <n v="41"/>
    <n v="0"/>
    <n v="0"/>
  </r>
  <r>
    <s v="00656"/>
    <s v="F-28"/>
    <s v="CIDRAS, LAS"/>
    <n v="6"/>
    <x v="28"/>
    <n v="1000663367"/>
    <s v="FRONTERIZO"/>
    <s v="DESAYUNO"/>
    <n v="2"/>
    <n v="1"/>
    <n v="0"/>
    <n v="2"/>
    <n v="3"/>
    <n v="1"/>
    <n v="1"/>
    <n v="0"/>
    <n v="1"/>
    <n v="0"/>
    <n v="1"/>
    <n v="0"/>
    <n v="12"/>
    <n v="24"/>
    <n v="0"/>
    <n v="0"/>
    <n v="12"/>
    <n v="0"/>
    <n v="1"/>
    <n v="24"/>
    <n v="2"/>
    <n v="1"/>
    <n v="2"/>
    <n v="0"/>
    <n v="0"/>
  </r>
  <r>
    <s v="00664"/>
    <s v="F-28"/>
    <s v="FERNANDO ARTURO DE MERIÑO - MATA DE NARANJA"/>
    <n v="23"/>
    <x v="28"/>
    <n v="1000663367"/>
    <s v="FRONTERIZO"/>
    <s v="DESAYUNO"/>
    <n v="5"/>
    <n v="2"/>
    <n v="0"/>
    <n v="7"/>
    <n v="9"/>
    <n v="2"/>
    <n v="3"/>
    <n v="0"/>
    <n v="1"/>
    <n v="0"/>
    <n v="3"/>
    <n v="0"/>
    <n v="46"/>
    <n v="92"/>
    <n v="0"/>
    <n v="0"/>
    <n v="46"/>
    <n v="0"/>
    <n v="2"/>
    <n v="92"/>
    <n v="6"/>
    <n v="3"/>
    <n v="8"/>
    <n v="0"/>
    <n v="0"/>
  </r>
  <r>
    <s v="00660"/>
    <s v="F-28"/>
    <s v="MARÍA TRINIDAD SÁNCHEZ - LAS LAGUNAS"/>
    <n v="10"/>
    <x v="28"/>
    <n v="1000663367"/>
    <s v="FRONTERIZO"/>
    <s v="DESAYUNO"/>
    <n v="2"/>
    <n v="1"/>
    <n v="0"/>
    <n v="4"/>
    <n v="4"/>
    <n v="1"/>
    <n v="2"/>
    <n v="0"/>
    <n v="1"/>
    <n v="0"/>
    <n v="1"/>
    <n v="0"/>
    <n v="20"/>
    <n v="40"/>
    <n v="0"/>
    <n v="0"/>
    <n v="20"/>
    <n v="0"/>
    <n v="1"/>
    <n v="40"/>
    <n v="3"/>
    <n v="1"/>
    <n v="4"/>
    <n v="0"/>
    <n v="0"/>
  </r>
  <r>
    <s v="00659"/>
    <s v="F-28"/>
    <s v="PEDRO MIR - LAS YERBAS BUENAS"/>
    <n v="17"/>
    <x v="28"/>
    <n v="1000663367"/>
    <s v="FRONTERIZO"/>
    <s v="DESAYUNO"/>
    <n v="3"/>
    <n v="1"/>
    <n v="0"/>
    <n v="6"/>
    <n v="7"/>
    <n v="1"/>
    <n v="2"/>
    <n v="0"/>
    <n v="1"/>
    <n v="0"/>
    <n v="2"/>
    <n v="0"/>
    <n v="34"/>
    <n v="68"/>
    <n v="0"/>
    <n v="0"/>
    <n v="34"/>
    <n v="0"/>
    <n v="1"/>
    <n v="68"/>
    <n v="4"/>
    <n v="2"/>
    <n v="6"/>
    <n v="0"/>
    <n v="0"/>
  </r>
  <r>
    <s v="00655"/>
    <s v="F-28"/>
    <s v="CESAR NICOLAS PENSON - LAS CAÑITAS"/>
    <n v="46"/>
    <x v="28"/>
    <n v="1000663367"/>
    <s v="FRONTERIZO"/>
    <s v="DESAYUNO"/>
    <n v="9"/>
    <n v="3"/>
    <n v="0"/>
    <n v="14"/>
    <n v="17"/>
    <n v="3"/>
    <n v="6"/>
    <n v="0"/>
    <n v="2"/>
    <n v="0"/>
    <n v="5"/>
    <n v="0"/>
    <n v="92"/>
    <n v="184"/>
    <n v="0"/>
    <n v="0"/>
    <n v="92"/>
    <n v="0"/>
    <n v="3"/>
    <n v="184"/>
    <n v="11"/>
    <n v="5"/>
    <n v="15"/>
    <n v="0"/>
    <n v="0"/>
  </r>
  <r>
    <s v="00671"/>
    <s v="F-28"/>
    <s v="CONCEPCIÓN BONA - MAJAGUAL CENIZO"/>
    <n v="32"/>
    <x v="28"/>
    <n v="1000663367"/>
    <s v="FRONTERIZO"/>
    <s v="DESAYUNO"/>
    <n v="6"/>
    <n v="2"/>
    <n v="0"/>
    <n v="10"/>
    <n v="12"/>
    <n v="2"/>
    <n v="4"/>
    <n v="0"/>
    <n v="1"/>
    <n v="0"/>
    <n v="3"/>
    <n v="0"/>
    <n v="64"/>
    <n v="128"/>
    <n v="0"/>
    <n v="0"/>
    <n v="64"/>
    <n v="0"/>
    <n v="2"/>
    <n v="128"/>
    <n v="8"/>
    <n v="4"/>
    <n v="10"/>
    <n v="0"/>
    <n v="0"/>
  </r>
  <r>
    <s v="00663"/>
    <s v="F-28"/>
    <s v="MANUELA DÍEZ - LOS HIERROS"/>
    <n v="16"/>
    <x v="28"/>
    <n v="1000663367"/>
    <s v="FRONTERIZO"/>
    <s v="DESAYUNO"/>
    <n v="3"/>
    <n v="1"/>
    <n v="0"/>
    <n v="5"/>
    <n v="6"/>
    <n v="1"/>
    <n v="2"/>
    <n v="0"/>
    <n v="1"/>
    <n v="0"/>
    <n v="2"/>
    <n v="0"/>
    <n v="32"/>
    <n v="64"/>
    <n v="0"/>
    <n v="0"/>
    <n v="32"/>
    <n v="0"/>
    <n v="1"/>
    <n v="64"/>
    <n v="4"/>
    <n v="2"/>
    <n v="5"/>
    <n v="0"/>
    <n v="0"/>
  </r>
  <r>
    <s v="00662"/>
    <s v="F-28"/>
    <s v="MAURICIO BÁEZ - PIE DE LA LOMA"/>
    <n v="22"/>
    <x v="28"/>
    <n v="1000663367"/>
    <s v="FRONTERIZO"/>
    <s v="DESAYUNO"/>
    <n v="4"/>
    <n v="1"/>
    <n v="0"/>
    <n v="7"/>
    <n v="9"/>
    <n v="1"/>
    <n v="3"/>
    <n v="0"/>
    <n v="1"/>
    <n v="0"/>
    <n v="2"/>
    <n v="0"/>
    <n v="44"/>
    <n v="88"/>
    <n v="0"/>
    <n v="0"/>
    <n v="44"/>
    <n v="0"/>
    <n v="1"/>
    <n v="88"/>
    <n v="5"/>
    <n v="3"/>
    <n v="7"/>
    <n v="0"/>
    <n v="0"/>
  </r>
  <r>
    <s v="00620"/>
    <s v="F-28"/>
    <s v="FINCA, LA"/>
    <n v="36"/>
    <x v="28"/>
    <n v="1000663367"/>
    <s v="FRONTERIZO"/>
    <s v="DESAYUNO"/>
    <n v="7"/>
    <n v="2"/>
    <n v="0"/>
    <n v="11"/>
    <n v="14"/>
    <n v="2"/>
    <n v="4"/>
    <n v="0"/>
    <n v="1"/>
    <n v="0"/>
    <n v="4"/>
    <n v="0"/>
    <n v="72"/>
    <n v="144"/>
    <n v="0"/>
    <n v="0"/>
    <n v="72"/>
    <n v="0"/>
    <n v="2"/>
    <n v="144"/>
    <n v="8"/>
    <n v="4"/>
    <n v="12"/>
    <n v="0"/>
    <n v="0"/>
  </r>
  <r>
    <s v="00616"/>
    <s v="F-28"/>
    <s v="FRANCISCO DEL ROSARIO SANCHEZ - PINO FRESCO"/>
    <n v="25"/>
    <x v="28"/>
    <n v="1000663367"/>
    <s v="FRONTERIZO"/>
    <s v="DESAYUNO"/>
    <n v="5"/>
    <n v="2"/>
    <n v="0"/>
    <n v="8"/>
    <n v="10"/>
    <n v="2"/>
    <n v="3"/>
    <n v="0"/>
    <n v="1"/>
    <n v="0"/>
    <n v="3"/>
    <n v="0"/>
    <n v="50"/>
    <n v="100"/>
    <n v="0"/>
    <n v="0"/>
    <n v="50"/>
    <n v="0"/>
    <n v="2"/>
    <n v="100"/>
    <n v="6"/>
    <n v="3"/>
    <n v="8"/>
    <n v="0"/>
    <n v="0"/>
  </r>
  <r>
    <s v="00623"/>
    <s v="F-28"/>
    <s v="MATIAS RAMON MELLA - LAS BARRERAS"/>
    <n v="37"/>
    <x v="28"/>
    <n v="1000663367"/>
    <s v="FRONTERIZO"/>
    <s v="DESAYUNO"/>
    <n v="7"/>
    <n v="2"/>
    <n v="0"/>
    <n v="12"/>
    <n v="14"/>
    <n v="2"/>
    <n v="5"/>
    <n v="0"/>
    <n v="1"/>
    <n v="0"/>
    <n v="4"/>
    <n v="0"/>
    <n v="74"/>
    <n v="148"/>
    <n v="0"/>
    <n v="0"/>
    <n v="74"/>
    <n v="0"/>
    <n v="2"/>
    <n v="148"/>
    <n v="9"/>
    <n v="4"/>
    <n v="12"/>
    <n v="0"/>
    <n v="0"/>
  </r>
  <r>
    <s v="00673"/>
    <s v="F-28"/>
    <s v="JOSÉ GABRIEL GARCÍA - LOS YAGRUMOS"/>
    <n v="16"/>
    <x v="28"/>
    <n v="1000663367"/>
    <s v="FRONTERIZO"/>
    <s v="DESAYUNO"/>
    <n v="3"/>
    <n v="1"/>
    <n v="0"/>
    <n v="5"/>
    <n v="6"/>
    <n v="1"/>
    <n v="2"/>
    <n v="0"/>
    <n v="1"/>
    <n v="0"/>
    <n v="2"/>
    <n v="0"/>
    <n v="32"/>
    <n v="64"/>
    <n v="0"/>
    <n v="0"/>
    <n v="32"/>
    <n v="0"/>
    <n v="1"/>
    <n v="64"/>
    <n v="4"/>
    <n v="2"/>
    <n v="5"/>
    <n v="0"/>
    <n v="0"/>
  </r>
  <r>
    <s v="00667"/>
    <s v="F-28"/>
    <s v="PEDRO"/>
    <n v="11"/>
    <x v="28"/>
    <n v="1000663367"/>
    <s v="FRONTERIZO"/>
    <s v="ALMUERZO"/>
    <n v="5"/>
    <n v="2"/>
    <n v="12"/>
    <n v="6"/>
    <n v="0"/>
    <n v="0"/>
    <n v="2"/>
    <n v="1"/>
    <n v="0"/>
    <n v="4"/>
    <n v="2"/>
    <n v="110"/>
    <n v="0"/>
    <n v="0"/>
    <n v="5"/>
    <n v="3"/>
    <n v="44"/>
    <n v="3"/>
    <n v="0"/>
    <n v="0"/>
    <n v="3"/>
    <n v="2"/>
    <n v="2"/>
    <n v="1"/>
    <n v="1"/>
  </r>
  <r>
    <s v="01263"/>
    <s v="F-11"/>
    <s v="COROCITOS"/>
    <n v="18"/>
    <x v="29"/>
    <n v="131537431"/>
    <s v="FRONTERIZO"/>
    <s v="DESAYUNO"/>
    <n v="4"/>
    <n v="1"/>
    <n v="0"/>
    <n v="6"/>
    <n v="7"/>
    <n v="1"/>
    <n v="2"/>
    <n v="0"/>
    <n v="1"/>
    <n v="0"/>
    <n v="2"/>
    <n v="0"/>
    <n v="36"/>
    <n v="72"/>
    <n v="0"/>
    <n v="0"/>
    <n v="36"/>
    <n v="0"/>
    <n v="1"/>
    <n v="72"/>
    <n v="4"/>
    <n v="2"/>
    <n v="6"/>
    <n v="0"/>
    <n v="0"/>
  </r>
  <r>
    <s v="01224"/>
    <s v="F-11"/>
    <s v="BENJAMIN CONTRERA - LA CANA"/>
    <n v="63"/>
    <x v="29"/>
    <n v="131537431"/>
    <s v="FRONTERIZO"/>
    <s v="DESAYUNO"/>
    <n v="12"/>
    <n v="3"/>
    <n v="0"/>
    <n v="20"/>
    <n v="24"/>
    <n v="3"/>
    <n v="7"/>
    <n v="0"/>
    <n v="2"/>
    <n v="0"/>
    <n v="6"/>
    <n v="0"/>
    <n v="126"/>
    <n v="252"/>
    <n v="0"/>
    <n v="0"/>
    <n v="126"/>
    <n v="0"/>
    <n v="3"/>
    <n v="252"/>
    <n v="14"/>
    <n v="7"/>
    <n v="20"/>
    <n v="0"/>
    <n v="0"/>
  </r>
  <r>
    <s v="01223"/>
    <s v="F-11"/>
    <s v="ALFONSO AGUSTIN BORDAS - ARROYO GRANDE"/>
    <n v="95"/>
    <x v="29"/>
    <n v="131537431"/>
    <s v="FRONTERIZO"/>
    <s v="DESAYUNO"/>
    <n v="17"/>
    <n v="5"/>
    <n v="0"/>
    <n v="29"/>
    <n v="35"/>
    <n v="5"/>
    <n v="11"/>
    <n v="0"/>
    <n v="3"/>
    <n v="0"/>
    <n v="9"/>
    <n v="0"/>
    <n v="190"/>
    <n v="380"/>
    <n v="0"/>
    <n v="0"/>
    <n v="190"/>
    <n v="0"/>
    <n v="5"/>
    <n v="380"/>
    <n v="21"/>
    <n v="10"/>
    <n v="30"/>
    <n v="0"/>
    <n v="0"/>
  </r>
  <r>
    <s v="06720"/>
    <s v="F-11"/>
    <s v="SAN FRANCISCO DE ASIS                   "/>
    <n v="297"/>
    <x v="29"/>
    <n v="131537431"/>
    <s v="FRONTERIZO"/>
    <s v="DESAYUNO"/>
    <n v="53"/>
    <n v="14"/>
    <n v="0"/>
    <n v="90"/>
    <n v="109"/>
    <n v="14"/>
    <n v="33"/>
    <n v="0"/>
    <n v="7"/>
    <n v="0"/>
    <n v="27"/>
    <n v="0"/>
    <n v="594"/>
    <n v="1188"/>
    <n v="0"/>
    <n v="0"/>
    <n v="594"/>
    <n v="0"/>
    <n v="14"/>
    <n v="1188"/>
    <n v="66"/>
    <n v="30"/>
    <n v="92"/>
    <n v="0"/>
    <n v="0"/>
  </r>
  <r>
    <s v="01256"/>
    <s v="F-11"/>
    <s v="THERMA LUZ MARRERO PROF. - SANTO TOMAS"/>
    <n v="25"/>
    <x v="29"/>
    <n v="131537431"/>
    <s v="FRONTERIZO"/>
    <s v="ALMUERZO"/>
    <n v="10"/>
    <n v="3"/>
    <n v="27"/>
    <n v="13"/>
    <n v="0"/>
    <n v="0"/>
    <n v="4"/>
    <n v="2"/>
    <n v="0"/>
    <n v="9"/>
    <n v="3"/>
    <n v="250"/>
    <n v="0"/>
    <n v="0"/>
    <n v="12"/>
    <n v="5"/>
    <n v="100"/>
    <n v="6"/>
    <n v="0"/>
    <n v="0"/>
    <n v="6"/>
    <n v="3"/>
    <n v="3"/>
    <n v="2"/>
    <n v="2"/>
  </r>
  <r>
    <s v="00729"/>
    <s v="F-03"/>
    <s v="CHENE"/>
    <n v="115"/>
    <x v="30"/>
    <n v="1800466029"/>
    <s v="FRONTERIZO"/>
    <s v="ALMUERZO"/>
    <n v="46"/>
    <n v="13"/>
    <n v="122"/>
    <n v="58"/>
    <n v="0"/>
    <n v="0"/>
    <n v="16"/>
    <n v="7"/>
    <n v="0"/>
    <n v="41"/>
    <n v="13"/>
    <n v="1150"/>
    <n v="0"/>
    <n v="0"/>
    <n v="51"/>
    <n v="23"/>
    <n v="460"/>
    <n v="26"/>
    <n v="0"/>
    <n v="0"/>
    <n v="26"/>
    <n v="12"/>
    <n v="13"/>
    <n v="8"/>
    <n v="8"/>
  </r>
  <r>
    <s v="00721"/>
    <s v="F-03"/>
    <s v="DOMINGO MATOS FELIZ- JUAN ISIDRO"/>
    <n v="36"/>
    <x v="30"/>
    <n v="1800466029"/>
    <s v="FRONTERIZO"/>
    <s v="ALMUERZO"/>
    <n v="15"/>
    <n v="4"/>
    <n v="39"/>
    <n v="19"/>
    <n v="0"/>
    <n v="0"/>
    <n v="5"/>
    <n v="3"/>
    <n v="0"/>
    <n v="13"/>
    <n v="4"/>
    <n v="360"/>
    <n v="0"/>
    <n v="0"/>
    <n v="16"/>
    <n v="8"/>
    <n v="144"/>
    <n v="8"/>
    <n v="0"/>
    <n v="0"/>
    <n v="8"/>
    <n v="4"/>
    <n v="4"/>
    <n v="3"/>
    <n v="3"/>
  </r>
  <r>
    <s v="00719"/>
    <s v="F-03"/>
    <s v="MALAGUETA, LA"/>
    <n v="37"/>
    <x v="30"/>
    <n v="1800466029"/>
    <s v="FRONTERIZO"/>
    <s v="ALMUERZO"/>
    <n v="15"/>
    <n v="5"/>
    <n v="40"/>
    <n v="19"/>
    <n v="0"/>
    <n v="0"/>
    <n v="5"/>
    <n v="3"/>
    <n v="0"/>
    <n v="14"/>
    <n v="5"/>
    <n v="370"/>
    <n v="0"/>
    <n v="0"/>
    <n v="17"/>
    <n v="8"/>
    <n v="148"/>
    <n v="9"/>
    <n v="0"/>
    <n v="0"/>
    <n v="9"/>
    <n v="4"/>
    <n v="5"/>
    <n v="3"/>
    <n v="3"/>
  </r>
  <r>
    <s v="00731"/>
    <s v="F-03"/>
    <s v="PINO ABAJO, EL"/>
    <n v="27"/>
    <x v="30"/>
    <n v="1800466029"/>
    <s v="FRONTERIZO"/>
    <s v="ALMUERZO"/>
    <n v="11"/>
    <n v="3"/>
    <n v="29"/>
    <n v="14"/>
    <n v="0"/>
    <n v="0"/>
    <n v="4"/>
    <n v="2"/>
    <n v="0"/>
    <n v="10"/>
    <n v="3"/>
    <n v="270"/>
    <n v="0"/>
    <n v="0"/>
    <n v="12"/>
    <n v="6"/>
    <n v="108"/>
    <n v="6"/>
    <n v="0"/>
    <n v="0"/>
    <n v="6"/>
    <n v="3"/>
    <n v="3"/>
    <n v="2"/>
    <n v="2"/>
  </r>
  <r>
    <s v="01230"/>
    <s v="F-18"/>
    <s v="GENERAL ANTONIODUVERGÉ"/>
    <n v="30"/>
    <x v="31"/>
    <n v="132262328"/>
    <s v="FRONTERIZO"/>
    <s v="DESAYUNO"/>
    <n v="6"/>
    <n v="2"/>
    <n v="0"/>
    <n v="10"/>
    <n v="11"/>
    <n v="2"/>
    <n v="4"/>
    <n v="0"/>
    <n v="1"/>
    <n v="0"/>
    <n v="3"/>
    <n v="0"/>
    <n v="60"/>
    <n v="120"/>
    <n v="0"/>
    <n v="0"/>
    <n v="60"/>
    <n v="0"/>
    <n v="2"/>
    <n v="120"/>
    <n v="7"/>
    <n v="3"/>
    <n v="10"/>
    <n v="0"/>
    <n v="0"/>
  </r>
  <r>
    <s v="01257"/>
    <s v="F-18"/>
    <s v="EFIGENIO  ENCARNACIÓN MORILLO - LA ZAHONADA"/>
    <n v="37"/>
    <x v="31"/>
    <n v="132262328"/>
    <s v="FRONTERIZO"/>
    <s v="DESAYUNO"/>
    <n v="7"/>
    <n v="2"/>
    <n v="0"/>
    <n v="12"/>
    <n v="14"/>
    <n v="2"/>
    <n v="5"/>
    <n v="0"/>
    <n v="1"/>
    <n v="0"/>
    <n v="4"/>
    <n v="0"/>
    <n v="74"/>
    <n v="148"/>
    <n v="0"/>
    <n v="0"/>
    <n v="74"/>
    <n v="0"/>
    <n v="2"/>
    <n v="148"/>
    <n v="9"/>
    <n v="4"/>
    <n v="12"/>
    <n v="0"/>
    <n v="0"/>
  </r>
  <r>
    <s v="01218"/>
    <s v="F-18"/>
    <s v="FRANCISCO ALBERTO CAAMAÑO DEÑO - LOS  GUAYABOS"/>
    <n v="46"/>
    <x v="31"/>
    <n v="132262328"/>
    <s v="FRONTERIZO"/>
    <s v="DESAYUNO"/>
    <n v="9"/>
    <n v="3"/>
    <n v="0"/>
    <n v="14"/>
    <n v="17"/>
    <n v="3"/>
    <n v="6"/>
    <n v="0"/>
    <n v="2"/>
    <n v="0"/>
    <n v="5"/>
    <n v="0"/>
    <n v="92"/>
    <n v="184"/>
    <n v="0"/>
    <n v="0"/>
    <n v="92"/>
    <n v="0"/>
    <n v="3"/>
    <n v="184"/>
    <n v="11"/>
    <n v="5"/>
    <n v="15"/>
    <n v="0"/>
    <n v="0"/>
  </r>
  <r>
    <s v="01217"/>
    <s v="F-18"/>
    <s v="GENERAL JOSE JOAQUIN PUELLO - LOS BOTADOS"/>
    <n v="72"/>
    <x v="31"/>
    <n v="132262328"/>
    <s v="FRONTERIZO"/>
    <s v="DESAYUNO"/>
    <n v="13"/>
    <n v="4"/>
    <n v="0"/>
    <n v="22"/>
    <n v="27"/>
    <n v="4"/>
    <n v="8"/>
    <n v="0"/>
    <n v="2"/>
    <n v="0"/>
    <n v="7"/>
    <n v="0"/>
    <n v="144"/>
    <n v="288"/>
    <n v="0"/>
    <n v="0"/>
    <n v="144"/>
    <n v="0"/>
    <n v="4"/>
    <n v="288"/>
    <n v="16"/>
    <n v="8"/>
    <n v="23"/>
    <n v="0"/>
    <n v="0"/>
  </r>
  <r>
    <s v="01215"/>
    <s v="F-18"/>
    <s v="JOSE FRANCISCO PEÑA GOMEZ DR. -  LOS JAGUEYES"/>
    <n v="80"/>
    <x v="31"/>
    <n v="132262328"/>
    <s v="FRONTERIZO"/>
    <s v="DESAYUNO"/>
    <n v="15"/>
    <n v="4"/>
    <n v="0"/>
    <n v="25"/>
    <n v="30"/>
    <n v="4"/>
    <n v="9"/>
    <n v="0"/>
    <n v="2"/>
    <n v="0"/>
    <n v="8"/>
    <n v="0"/>
    <n v="160"/>
    <n v="320"/>
    <n v="0"/>
    <n v="0"/>
    <n v="160"/>
    <n v="0"/>
    <n v="4"/>
    <n v="320"/>
    <n v="18"/>
    <n v="8"/>
    <n v="25"/>
    <n v="0"/>
    <n v="0"/>
  </r>
  <r>
    <s v="01222"/>
    <s v="F-32"/>
    <s v="EL CORBANO"/>
    <n v="97"/>
    <x v="31"/>
    <n v="132262328"/>
    <s v="FRONTERIZO"/>
    <s v="DESAYUNO"/>
    <n v="18"/>
    <n v="5"/>
    <n v="0"/>
    <n v="30"/>
    <n v="36"/>
    <n v="5"/>
    <n v="11"/>
    <n v="0"/>
    <n v="3"/>
    <n v="0"/>
    <n v="9"/>
    <n v="0"/>
    <n v="194"/>
    <n v="388"/>
    <n v="0"/>
    <n v="0"/>
    <n v="194"/>
    <n v="0"/>
    <n v="5"/>
    <n v="388"/>
    <n v="22"/>
    <n v="10"/>
    <n v="30"/>
    <n v="0"/>
    <n v="0"/>
  </r>
  <r>
    <s v="01219"/>
    <s v="F-32"/>
    <s v="ANTONIODUVERGÉ"/>
    <n v="245"/>
    <x v="31"/>
    <n v="132262328"/>
    <s v="FRONTERIZO"/>
    <s v="DESAYUNO"/>
    <n v="44"/>
    <n v="11"/>
    <n v="0"/>
    <n v="75"/>
    <n v="90"/>
    <n v="11"/>
    <n v="28"/>
    <n v="0"/>
    <n v="6"/>
    <n v="0"/>
    <n v="22"/>
    <n v="0"/>
    <n v="490"/>
    <n v="980"/>
    <n v="0"/>
    <n v="0"/>
    <n v="490"/>
    <n v="0"/>
    <n v="11"/>
    <n v="980"/>
    <n v="55"/>
    <n v="25"/>
    <n v="76"/>
    <n v="0"/>
    <n v="0"/>
  </r>
  <r>
    <s v="01243"/>
    <s v="F-32"/>
    <s v="RAVINZAL"/>
    <n v="29"/>
    <x v="31"/>
    <n v="132262328"/>
    <s v="FRONTERIZO"/>
    <s v="DESAYUNO"/>
    <n v="6"/>
    <n v="2"/>
    <n v="0"/>
    <n v="9"/>
    <n v="11"/>
    <n v="2"/>
    <n v="4"/>
    <n v="0"/>
    <n v="1"/>
    <n v="0"/>
    <n v="3"/>
    <n v="0"/>
    <n v="58"/>
    <n v="116"/>
    <n v="0"/>
    <n v="0"/>
    <n v="58"/>
    <n v="0"/>
    <n v="2"/>
    <n v="116"/>
    <n v="7"/>
    <n v="3"/>
    <n v="9"/>
    <n v="0"/>
    <n v="0"/>
  </r>
  <r>
    <s v="06723"/>
    <s v="F-32"/>
    <s v="TV CENTRO SABANA MULA"/>
    <n v="106"/>
    <x v="31"/>
    <n v="132262328"/>
    <s v="FRONTERIZO"/>
    <s v="DESAYUNO"/>
    <n v="4"/>
    <n v="1"/>
    <n v="0"/>
    <n v="7"/>
    <n v="8"/>
    <n v="1"/>
    <n v="3"/>
    <n v="0"/>
    <n v="1"/>
    <n v="0"/>
    <n v="2"/>
    <n v="0"/>
    <n v="40"/>
    <n v="80"/>
    <n v="0"/>
    <n v="0"/>
    <n v="40"/>
    <n v="0"/>
    <n v="1"/>
    <n v="80"/>
    <n v="5"/>
    <n v="2"/>
    <n v="7"/>
    <n v="0"/>
    <n v="0"/>
  </r>
  <r>
    <s v="06724"/>
    <s v="F-32"/>
    <s v="VICTOR ESTEBAN LORENZO"/>
    <n v="135"/>
    <x v="31"/>
    <n v="132262328"/>
    <s v="FRONTERIZO"/>
    <s v="DESAYUNO"/>
    <n v="24"/>
    <n v="6"/>
    <n v="0"/>
    <n v="41"/>
    <n v="50"/>
    <n v="6"/>
    <n v="15"/>
    <n v="0"/>
    <n v="3"/>
    <n v="0"/>
    <n v="12"/>
    <n v="0"/>
    <n v="270"/>
    <n v="540"/>
    <n v="0"/>
    <n v="0"/>
    <n v="270"/>
    <n v="0"/>
    <n v="6"/>
    <n v="540"/>
    <n v="30"/>
    <n v="14"/>
    <n v="42"/>
    <n v="0"/>
    <n v="0"/>
  </r>
  <r>
    <s v="02343"/>
    <s v="F-01"/>
    <s v="AGUAS NEGRAS"/>
    <n v="203"/>
    <x v="32"/>
    <n v="3100571151"/>
    <s v="FRONTERIZO"/>
    <s v="DESAYUNO"/>
    <n v="35"/>
    <n v="9"/>
    <n v="0"/>
    <n v="62"/>
    <n v="75"/>
    <n v="9"/>
    <n v="23"/>
    <n v="0"/>
    <n v="5"/>
    <n v="0"/>
    <n v="18"/>
    <n v="0"/>
    <n v="406"/>
    <n v="812"/>
    <n v="0"/>
    <n v="0"/>
    <n v="406"/>
    <n v="0"/>
    <n v="9"/>
    <n v="812"/>
    <n v="45"/>
    <n v="20"/>
    <n v="63"/>
    <n v="0"/>
    <n v="0"/>
  </r>
  <r>
    <s v="02344"/>
    <s v="F-01"/>
    <s v="HIGO GRANDE"/>
    <n v="49"/>
    <x v="32"/>
    <n v="3100571151"/>
    <s v="FRONTERIZO"/>
    <s v="DESAYUNO"/>
    <n v="8"/>
    <n v="3"/>
    <n v="0"/>
    <n v="15"/>
    <n v="18"/>
    <n v="3"/>
    <n v="6"/>
    <n v="0"/>
    <n v="2"/>
    <n v="0"/>
    <n v="5"/>
    <n v="0"/>
    <n v="98"/>
    <n v="196"/>
    <n v="0"/>
    <n v="0"/>
    <n v="98"/>
    <n v="0"/>
    <n v="3"/>
    <n v="196"/>
    <n v="11"/>
    <n v="5"/>
    <n v="16"/>
    <n v="0"/>
    <n v="0"/>
  </r>
  <r>
    <s v="03455"/>
    <s v="F-12"/>
    <s v="MESETA, LA"/>
    <n v="57"/>
    <x v="33"/>
    <n v="131159516"/>
    <s v="FRONTERIZO"/>
    <s v="ALMUERZO"/>
    <n v="23"/>
    <n v="7"/>
    <n v="61"/>
    <n v="29"/>
    <n v="0"/>
    <n v="0"/>
    <n v="8"/>
    <n v="4"/>
    <n v="0"/>
    <n v="21"/>
    <n v="7"/>
    <n v="570"/>
    <n v="0"/>
    <n v="0"/>
    <n v="26"/>
    <n v="12"/>
    <n v="228"/>
    <n v="13"/>
    <n v="0"/>
    <n v="0"/>
    <n v="13"/>
    <n v="6"/>
    <n v="7"/>
    <n v="4"/>
    <n v="4"/>
  </r>
  <r>
    <s v="03444"/>
    <s v="F-12"/>
    <s v="RANCHITO"/>
    <n v="148"/>
    <x v="33"/>
    <n v="131159516"/>
    <s v="FRONTERIZO"/>
    <s v="DESAYUNO"/>
    <n v="27"/>
    <n v="7"/>
    <n v="0"/>
    <n v="45"/>
    <n v="55"/>
    <n v="7"/>
    <n v="17"/>
    <n v="0"/>
    <n v="4"/>
    <n v="0"/>
    <n v="14"/>
    <n v="0"/>
    <n v="296"/>
    <n v="592"/>
    <n v="0"/>
    <n v="0"/>
    <n v="296"/>
    <n v="0"/>
    <n v="7"/>
    <n v="592"/>
    <n v="33"/>
    <n v="15"/>
    <n v="46"/>
    <n v="0"/>
    <n v="0"/>
  </r>
  <r>
    <s v="00765"/>
    <s v="F-36"/>
    <s v="LICEO FRANCISCO ALBERTO CAAMANO DEÑO  "/>
    <n v="72"/>
    <x v="34"/>
    <n v="131226035"/>
    <s v="FRONTERIZO"/>
    <s v="DESAYUNO"/>
    <n v="13"/>
    <n v="4"/>
    <n v="0"/>
    <n v="22"/>
    <n v="27"/>
    <n v="4"/>
    <n v="8"/>
    <n v="0"/>
    <n v="2"/>
    <n v="0"/>
    <n v="7"/>
    <n v="0"/>
    <n v="144"/>
    <n v="288"/>
    <n v="0"/>
    <n v="0"/>
    <n v="144"/>
    <n v="0"/>
    <n v="4"/>
    <n v="288"/>
    <n v="16"/>
    <n v="8"/>
    <n v="23"/>
    <n v="0"/>
    <n v="0"/>
  </r>
  <r>
    <s v="00584"/>
    <s v="F-36"/>
    <s v="MAXIMO GOMEZ - BATEY 2"/>
    <n v="168"/>
    <x v="34"/>
    <n v="131226035"/>
    <s v="FRONTERIZO"/>
    <s v="ALMUERZO"/>
    <n v="67"/>
    <n v="19"/>
    <n v="178"/>
    <n v="85"/>
    <n v="0"/>
    <n v="0"/>
    <n v="23"/>
    <n v="11"/>
    <n v="0"/>
    <n v="60"/>
    <n v="19"/>
    <n v="1680"/>
    <n v="0"/>
    <n v="0"/>
    <n v="75"/>
    <n v="34"/>
    <n v="672"/>
    <n v="38"/>
    <n v="0"/>
    <n v="0"/>
    <n v="38"/>
    <n v="17"/>
    <n v="19"/>
    <n v="12"/>
    <n v="12"/>
  </r>
  <r>
    <s v="04251"/>
    <s v="F-21"/>
    <s v="PEDRO MARIA SANTANA PERALTA - ZAMBA"/>
    <n v="66"/>
    <x v="35"/>
    <n v="132249224"/>
    <s v="FRONTERIZO"/>
    <s v="DESAYUNO"/>
    <n v="12"/>
    <n v="3"/>
    <n v="0"/>
    <n v="20"/>
    <n v="25"/>
    <n v="3"/>
    <n v="8"/>
    <n v="0"/>
    <n v="2"/>
    <n v="0"/>
    <n v="6"/>
    <n v="0"/>
    <n v="132"/>
    <n v="264"/>
    <n v="0"/>
    <n v="0"/>
    <n v="132"/>
    <n v="0"/>
    <n v="3"/>
    <n v="264"/>
    <n v="15"/>
    <n v="7"/>
    <n v="21"/>
    <n v="0"/>
    <n v="0"/>
  </r>
  <r>
    <s v="08937"/>
    <s v="F-21"/>
    <s v="TV CENTRO LOS JOBOS "/>
    <n v="108"/>
    <x v="35"/>
    <n v="132249224"/>
    <s v="FRONTERIZO"/>
    <s v="DESAYUNO"/>
    <n v="20"/>
    <n v="5"/>
    <n v="0"/>
    <n v="33"/>
    <n v="40"/>
    <n v="5"/>
    <n v="12"/>
    <n v="0"/>
    <n v="3"/>
    <n v="0"/>
    <n v="10"/>
    <n v="0"/>
    <n v="216"/>
    <n v="432"/>
    <n v="0"/>
    <n v="0"/>
    <n v="216"/>
    <n v="0"/>
    <n v="5"/>
    <n v="432"/>
    <n v="24"/>
    <n v="11"/>
    <n v="34"/>
    <n v="0"/>
    <n v="0"/>
  </r>
  <r>
    <s v="04252"/>
    <s v="F-21"/>
    <s v="ISIDRO CONTRERAS DILONE - LOS CAJUILES"/>
    <n v="34"/>
    <x v="35"/>
    <n v="132249224"/>
    <s v="FRONTERIZO"/>
    <s v="DESAYUNO"/>
    <n v="6"/>
    <n v="2"/>
    <n v="0"/>
    <n v="11"/>
    <n v="13"/>
    <n v="2"/>
    <n v="4"/>
    <n v="0"/>
    <n v="1"/>
    <n v="0"/>
    <n v="3"/>
    <n v="0"/>
    <n v="68"/>
    <n v="136"/>
    <n v="0"/>
    <n v="0"/>
    <n v="68"/>
    <n v="0"/>
    <n v="2"/>
    <n v="136"/>
    <n v="8"/>
    <n v="4"/>
    <n v="11"/>
    <n v="0"/>
    <n v="0"/>
  </r>
  <r>
    <s v="04248"/>
    <s v="F-21"/>
    <s v="BABOSO"/>
    <n v="11"/>
    <x v="35"/>
    <n v="132249224"/>
    <s v="FRONTERIZO"/>
    <s v="DESAYUNO"/>
    <n v="2"/>
    <n v="1"/>
    <n v="0"/>
    <n v="4"/>
    <n v="5"/>
    <n v="1"/>
    <n v="2"/>
    <n v="0"/>
    <n v="1"/>
    <n v="0"/>
    <n v="1"/>
    <n v="0"/>
    <n v="22"/>
    <n v="44"/>
    <n v="0"/>
    <n v="0"/>
    <n v="22"/>
    <n v="0"/>
    <n v="1"/>
    <n v="44"/>
    <n v="3"/>
    <n v="2"/>
    <n v="4"/>
    <n v="0"/>
    <n v="0"/>
  </r>
  <r>
    <s v="04237"/>
    <s v="F-21"/>
    <s v="DOMINGO ANTONIO PERALTA SERRATA- ALTO DE CANA"/>
    <n v="21"/>
    <x v="35"/>
    <n v="132249224"/>
    <s v="FRONTERIZO"/>
    <s v="DESAYUNO"/>
    <n v="4"/>
    <n v="1"/>
    <n v="0"/>
    <n v="7"/>
    <n v="8"/>
    <n v="1"/>
    <n v="3"/>
    <n v="0"/>
    <n v="1"/>
    <n v="0"/>
    <n v="2"/>
    <n v="0"/>
    <n v="42"/>
    <n v="84"/>
    <n v="0"/>
    <n v="0"/>
    <n v="42"/>
    <n v="0"/>
    <n v="1"/>
    <n v="84"/>
    <n v="5"/>
    <n v="3"/>
    <n v="7"/>
    <n v="0"/>
    <n v="0"/>
  </r>
  <r>
    <s v="04213"/>
    <s v="F-21"/>
    <s v="CERROS, LOS"/>
    <n v="30"/>
    <x v="35"/>
    <n v="132249224"/>
    <s v="FRONTERIZO"/>
    <s v="DESAYUNO"/>
    <n v="6"/>
    <n v="2"/>
    <n v="0"/>
    <n v="10"/>
    <n v="11"/>
    <n v="2"/>
    <n v="4"/>
    <n v="0"/>
    <n v="1"/>
    <n v="0"/>
    <n v="3"/>
    <n v="0"/>
    <n v="60"/>
    <n v="120"/>
    <n v="0"/>
    <n v="0"/>
    <n v="60"/>
    <n v="0"/>
    <n v="2"/>
    <n v="120"/>
    <n v="7"/>
    <n v="3"/>
    <n v="10"/>
    <n v="0"/>
    <n v="0"/>
  </r>
  <r>
    <s v="03527"/>
    <s v="F-16"/>
    <s v="COROZO, EL (BOHECHIO)"/>
    <n v="22"/>
    <x v="36"/>
    <n v="132274751"/>
    <s v="FRONTERIZO"/>
    <s v="DESAYUNO"/>
    <n v="4"/>
    <n v="1"/>
    <n v="0"/>
    <n v="7"/>
    <n v="9"/>
    <n v="1"/>
    <n v="3"/>
    <n v="0"/>
    <n v="1"/>
    <n v="0"/>
    <n v="2"/>
    <n v="0"/>
    <n v="44"/>
    <n v="88"/>
    <n v="0"/>
    <n v="0"/>
    <n v="44"/>
    <n v="0"/>
    <n v="1"/>
    <n v="88"/>
    <n v="5"/>
    <n v="3"/>
    <n v="7"/>
    <n v="0"/>
    <n v="0"/>
  </r>
  <r>
    <s v="03374"/>
    <s v="F-16"/>
    <s v="JENGIBRES, LOS"/>
    <n v="54"/>
    <x v="36"/>
    <n v="132274751"/>
    <s v="FRONTERIZO"/>
    <s v="DESAYUNO"/>
    <n v="10"/>
    <n v="3"/>
    <n v="0"/>
    <n v="17"/>
    <n v="20"/>
    <n v="3"/>
    <n v="6"/>
    <n v="0"/>
    <n v="2"/>
    <n v="0"/>
    <n v="5"/>
    <n v="0"/>
    <n v="108"/>
    <n v="216"/>
    <n v="0"/>
    <n v="0"/>
    <n v="108"/>
    <n v="0"/>
    <n v="3"/>
    <n v="216"/>
    <n v="12"/>
    <n v="6"/>
    <n v="17"/>
    <n v="0"/>
    <n v="0"/>
  </r>
  <r>
    <s v="03328"/>
    <s v="F-16"/>
    <s v="FLORIDA, LA"/>
    <n v="41"/>
    <x v="36"/>
    <n v="132274751"/>
    <s v="FRONTERIZO"/>
    <s v="DESAYUNO"/>
    <n v="8"/>
    <n v="2"/>
    <n v="0"/>
    <n v="13"/>
    <n v="16"/>
    <n v="2"/>
    <n v="5"/>
    <n v="0"/>
    <n v="1"/>
    <n v="0"/>
    <n v="4"/>
    <n v="0"/>
    <n v="82"/>
    <n v="164"/>
    <n v="0"/>
    <n v="0"/>
    <n v="82"/>
    <n v="0"/>
    <n v="2"/>
    <n v="164"/>
    <n v="10"/>
    <n v="5"/>
    <n v="13"/>
    <n v="0"/>
    <n v="0"/>
  </r>
  <r>
    <s v="03516"/>
    <s v="F-16"/>
    <s v="QUEMAO, EL"/>
    <n v="32"/>
    <x v="36"/>
    <n v="132274751"/>
    <s v="FRONTERIZO"/>
    <s v="DESAYUNO"/>
    <n v="6"/>
    <n v="2"/>
    <n v="0"/>
    <n v="10"/>
    <n v="12"/>
    <n v="2"/>
    <n v="4"/>
    <n v="0"/>
    <n v="1"/>
    <n v="0"/>
    <n v="3"/>
    <n v="0"/>
    <n v="64"/>
    <n v="128"/>
    <n v="0"/>
    <n v="0"/>
    <n v="64"/>
    <n v="0"/>
    <n v="2"/>
    <n v="128"/>
    <n v="8"/>
    <n v="4"/>
    <n v="10"/>
    <n v="0"/>
    <n v="0"/>
  </r>
  <r>
    <s v="03526"/>
    <s v="F-16"/>
    <s v="CASILLA"/>
    <n v="19"/>
    <x v="36"/>
    <n v="132274751"/>
    <s v="FRONTERIZO"/>
    <s v="DESAYUNO"/>
    <n v="4"/>
    <n v="1"/>
    <n v="0"/>
    <n v="6"/>
    <n v="7"/>
    <n v="1"/>
    <n v="3"/>
    <n v="0"/>
    <n v="1"/>
    <n v="0"/>
    <n v="2"/>
    <n v="0"/>
    <n v="38"/>
    <n v="76"/>
    <n v="0"/>
    <n v="0"/>
    <n v="38"/>
    <n v="0"/>
    <n v="1"/>
    <n v="76"/>
    <n v="5"/>
    <n v="2"/>
    <n v="6"/>
    <n v="0"/>
    <n v="0"/>
  </r>
  <r>
    <s v="03327"/>
    <s v="F-16"/>
    <s v="MESETA, LA"/>
    <n v="65"/>
    <x v="36"/>
    <n v="132274751"/>
    <s v="FRONTERIZO"/>
    <s v="DESAYUNO"/>
    <n v="12"/>
    <n v="3"/>
    <n v="0"/>
    <n v="20"/>
    <n v="24"/>
    <n v="3"/>
    <n v="8"/>
    <n v="0"/>
    <n v="2"/>
    <n v="0"/>
    <n v="6"/>
    <n v="0"/>
    <n v="130"/>
    <n v="260"/>
    <n v="0"/>
    <n v="0"/>
    <n v="130"/>
    <n v="0"/>
    <n v="3"/>
    <n v="260"/>
    <n v="15"/>
    <n v="7"/>
    <n v="21"/>
    <n v="0"/>
    <n v="0"/>
  </r>
  <r>
    <s v="03505"/>
    <s v="F-16"/>
    <s v="RIO ARRIBA DEL SUR"/>
    <n v="86"/>
    <x v="36"/>
    <n v="132274751"/>
    <s v="FRONTERIZO"/>
    <s v="DESAYUNO"/>
    <n v="16"/>
    <n v="4"/>
    <n v="0"/>
    <n v="27"/>
    <n v="32"/>
    <n v="4"/>
    <n v="10"/>
    <n v="0"/>
    <n v="2"/>
    <n v="0"/>
    <n v="8"/>
    <n v="0"/>
    <n v="172"/>
    <n v="344"/>
    <n v="0"/>
    <n v="0"/>
    <n v="172"/>
    <n v="0"/>
    <n v="4"/>
    <n v="344"/>
    <n v="19"/>
    <n v="9"/>
    <n v="27"/>
    <n v="0"/>
    <n v="0"/>
  </r>
  <r>
    <s v="03375"/>
    <s v="F-16"/>
    <s v="MONTACITOS, LOS"/>
    <n v="106"/>
    <x v="36"/>
    <n v="132274751"/>
    <s v="FRONTERIZO"/>
    <s v="DESAYUNO"/>
    <n v="19"/>
    <n v="5"/>
    <n v="0"/>
    <n v="33"/>
    <n v="39"/>
    <n v="5"/>
    <n v="12"/>
    <n v="0"/>
    <n v="3"/>
    <n v="0"/>
    <n v="10"/>
    <n v="0"/>
    <n v="212"/>
    <n v="424"/>
    <n v="0"/>
    <n v="0"/>
    <n v="212"/>
    <n v="0"/>
    <n v="5"/>
    <n v="424"/>
    <n v="24"/>
    <n v="11"/>
    <n v="33"/>
    <n v="0"/>
    <n v="0"/>
  </r>
  <r>
    <s v="03379"/>
    <s v="F-16"/>
    <s v="GUAMA, LA"/>
    <n v="107"/>
    <x v="36"/>
    <n v="132274751"/>
    <s v="FRONTERIZO"/>
    <s v="DESAYUNO"/>
    <n v="19"/>
    <n v="5"/>
    <n v="0"/>
    <n v="33"/>
    <n v="40"/>
    <n v="5"/>
    <n v="12"/>
    <n v="0"/>
    <n v="3"/>
    <n v="0"/>
    <n v="10"/>
    <n v="0"/>
    <n v="214"/>
    <n v="428"/>
    <n v="0"/>
    <n v="0"/>
    <n v="214"/>
    <n v="0"/>
    <n v="5"/>
    <n v="428"/>
    <n v="24"/>
    <n v="11"/>
    <n v="34"/>
    <n v="0"/>
    <n v="0"/>
  </r>
  <r>
    <s v="03373"/>
    <s v="F-16"/>
    <s v="SEVERINOS, LOS"/>
    <n v="10"/>
    <x v="36"/>
    <n v="132274751"/>
    <s v="FRONTERIZO"/>
    <s v="ALMUERZO"/>
    <n v="4"/>
    <n v="2"/>
    <n v="11"/>
    <n v="6"/>
    <n v="0"/>
    <n v="0"/>
    <n v="2"/>
    <n v="1"/>
    <n v="0"/>
    <n v="4"/>
    <n v="2"/>
    <n v="100"/>
    <n v="0"/>
    <n v="0"/>
    <n v="5"/>
    <n v="2"/>
    <n v="40"/>
    <n v="3"/>
    <n v="0"/>
    <n v="0"/>
    <n v="3"/>
    <n v="1"/>
    <n v="2"/>
    <n v="1"/>
    <n v="1"/>
  </r>
  <r>
    <s v="03329"/>
    <s v="F-16"/>
    <s v="COROZO, EL"/>
    <n v="34"/>
    <x v="36"/>
    <n v="132274751"/>
    <s v="FRONTERIZO"/>
    <s v="ALMUERZO"/>
    <n v="14"/>
    <n v="4"/>
    <n v="36"/>
    <n v="18"/>
    <n v="0"/>
    <n v="0"/>
    <n v="5"/>
    <n v="3"/>
    <n v="0"/>
    <n v="12"/>
    <n v="4"/>
    <n v="340"/>
    <n v="0"/>
    <n v="0"/>
    <n v="15"/>
    <n v="7"/>
    <n v="136"/>
    <n v="8"/>
    <n v="0"/>
    <n v="0"/>
    <n v="8"/>
    <n v="4"/>
    <n v="4"/>
    <n v="3"/>
    <n v="3"/>
  </r>
  <r>
    <s v="03533"/>
    <s v="F-16"/>
    <s v="GUAYUYAL"/>
    <n v="20"/>
    <x v="36"/>
    <n v="132274751"/>
    <s v="FRONTERIZO"/>
    <s v="ALMUERZO"/>
    <n v="8"/>
    <n v="3"/>
    <n v="22"/>
    <n v="11"/>
    <n v="0"/>
    <n v="0"/>
    <n v="3"/>
    <n v="2"/>
    <n v="0"/>
    <n v="8"/>
    <n v="3"/>
    <n v="200"/>
    <n v="0"/>
    <n v="0"/>
    <n v="9"/>
    <n v="4"/>
    <n v="80"/>
    <n v="5"/>
    <n v="0"/>
    <n v="0"/>
    <n v="5"/>
    <n v="2"/>
    <n v="3"/>
    <n v="2"/>
    <n v="2"/>
  </r>
  <r>
    <s v="00738"/>
    <s v="F-02"/>
    <s v="SAN RAFAEL"/>
    <n v="165"/>
    <x v="37"/>
    <n v="22500245984"/>
    <s v="FRONTERIZO"/>
    <s v="DESAYUNO"/>
    <n v="30"/>
    <n v="8"/>
    <n v="0"/>
    <n v="50"/>
    <n v="61"/>
    <n v="8"/>
    <n v="19"/>
    <n v="0"/>
    <n v="4"/>
    <n v="0"/>
    <n v="15"/>
    <n v="0"/>
    <n v="330"/>
    <n v="660"/>
    <n v="0"/>
    <n v="0"/>
    <n v="330"/>
    <n v="0"/>
    <n v="8"/>
    <n v="660"/>
    <n v="37"/>
    <n v="17"/>
    <n v="51"/>
    <n v="0"/>
    <n v="0"/>
  </r>
  <r>
    <s v="01158"/>
    <s v="F-09"/>
    <s v="ISIDRO MARTINEZ"/>
    <n v="136"/>
    <x v="38"/>
    <n v="1200062899"/>
    <s v="FRONTERIZO"/>
    <s v="DESAYUNO"/>
    <n v="24"/>
    <n v="6"/>
    <n v="0"/>
    <n v="42"/>
    <n v="50"/>
    <n v="6"/>
    <n v="15"/>
    <n v="0"/>
    <n v="3"/>
    <n v="0"/>
    <n v="12"/>
    <n v="0"/>
    <n v="272"/>
    <n v="544"/>
    <n v="0"/>
    <n v="0"/>
    <n v="272"/>
    <n v="0"/>
    <n v="6"/>
    <n v="544"/>
    <n v="30"/>
    <n v="14"/>
    <n v="42"/>
    <n v="0"/>
    <n v="0"/>
  </r>
  <r>
    <s v="01164"/>
    <s v="F-09"/>
    <s v="CARRERA VERDE"/>
    <n v="65"/>
    <x v="38"/>
    <n v="1200062899"/>
    <s v="FRONTERIZO"/>
    <s v="DESAYUNO"/>
    <n v="12"/>
    <n v="3"/>
    <n v="0"/>
    <n v="20"/>
    <n v="24"/>
    <n v="3"/>
    <n v="8"/>
    <n v="0"/>
    <n v="2"/>
    <n v="0"/>
    <n v="6"/>
    <n v="0"/>
    <n v="130"/>
    <n v="260"/>
    <n v="0"/>
    <n v="0"/>
    <n v="130"/>
    <n v="0"/>
    <n v="3"/>
    <n v="260"/>
    <n v="15"/>
    <n v="7"/>
    <n v="21"/>
    <n v="0"/>
    <n v="0"/>
  </r>
  <r>
    <s v="01171"/>
    <s v="F-09"/>
    <s v="LA MESETA"/>
    <n v="232"/>
    <x v="39"/>
    <n v="1200951372"/>
    <s v="FRONTERIZO"/>
    <s v="DESAYUNO"/>
    <n v="41"/>
    <n v="11"/>
    <n v="0"/>
    <n v="71"/>
    <n v="86"/>
    <n v="11"/>
    <n v="26"/>
    <n v="0"/>
    <n v="6"/>
    <n v="0"/>
    <n v="21"/>
    <n v="0"/>
    <n v="464"/>
    <n v="928"/>
    <n v="0"/>
    <n v="0"/>
    <n v="464"/>
    <n v="0"/>
    <n v="11"/>
    <n v="928"/>
    <n v="52"/>
    <n v="23"/>
    <n v="72"/>
    <n v="0"/>
    <n v="0"/>
  </r>
  <r>
    <s v="03302"/>
    <s v="F-17"/>
    <s v="FLORENTINO TEJEDA -  LA - HIGUERA"/>
    <n v="27"/>
    <x v="40"/>
    <n v="1200118071"/>
    <s v="FRONTERIZO"/>
    <s v="DESAYUNO"/>
    <n v="5"/>
    <n v="2"/>
    <n v="0"/>
    <n v="9"/>
    <n v="10"/>
    <n v="2"/>
    <n v="3"/>
    <n v="0"/>
    <n v="1"/>
    <n v="0"/>
    <n v="3"/>
    <n v="0"/>
    <n v="54"/>
    <n v="108"/>
    <n v="0"/>
    <n v="0"/>
    <n v="54"/>
    <n v="0"/>
    <n v="2"/>
    <n v="108"/>
    <n v="6"/>
    <n v="3"/>
    <n v="9"/>
    <n v="0"/>
    <n v="0"/>
  </r>
  <r>
    <s v="03317"/>
    <s v="F-17"/>
    <s v="JOSE INOCENCIO FAMILIA AGRAMONTE - GUAYABO DULCE"/>
    <n v="18"/>
    <x v="40"/>
    <n v="1200118071"/>
    <s v="FRONTERIZO"/>
    <s v="DESAYUNO"/>
    <n v="4"/>
    <n v="1"/>
    <n v="0"/>
    <n v="6"/>
    <n v="7"/>
    <n v="1"/>
    <n v="2"/>
    <n v="0"/>
    <n v="1"/>
    <n v="0"/>
    <n v="2"/>
    <n v="0"/>
    <n v="36"/>
    <n v="72"/>
    <n v="0"/>
    <n v="0"/>
    <n v="36"/>
    <n v="0"/>
    <n v="1"/>
    <n v="72"/>
    <n v="4"/>
    <n v="2"/>
    <n v="6"/>
    <n v="0"/>
    <n v="0"/>
  </r>
  <r>
    <s v="03320"/>
    <s v="F-17"/>
    <s v="LEONIDAS CASTILLO, PROF. - LA ISLETA"/>
    <n v="18"/>
    <x v="40"/>
    <n v="1200118071"/>
    <s v="FRONTERIZO"/>
    <s v="DESAYUNO"/>
    <n v="4"/>
    <n v="1"/>
    <n v="0"/>
    <n v="6"/>
    <n v="7"/>
    <n v="1"/>
    <n v="2"/>
    <n v="0"/>
    <n v="1"/>
    <n v="0"/>
    <n v="2"/>
    <n v="0"/>
    <n v="36"/>
    <n v="72"/>
    <n v="0"/>
    <n v="0"/>
    <n v="36"/>
    <n v="0"/>
    <n v="1"/>
    <n v="72"/>
    <n v="4"/>
    <n v="2"/>
    <n v="6"/>
    <n v="0"/>
    <n v="0"/>
  </r>
  <r>
    <s v="03290"/>
    <s v="F-17"/>
    <s v="RINCONES DE LA JAGUA"/>
    <n v="37"/>
    <x v="40"/>
    <n v="1200118071"/>
    <s v="FRONTERIZO"/>
    <s v="DESAYUNO"/>
    <n v="7"/>
    <n v="2"/>
    <n v="0"/>
    <n v="12"/>
    <n v="14"/>
    <n v="2"/>
    <n v="5"/>
    <n v="0"/>
    <n v="1"/>
    <n v="0"/>
    <n v="4"/>
    <n v="0"/>
    <n v="74"/>
    <n v="148"/>
    <n v="0"/>
    <n v="0"/>
    <n v="74"/>
    <n v="0"/>
    <n v="2"/>
    <n v="148"/>
    <n v="9"/>
    <n v="4"/>
    <n v="12"/>
    <n v="0"/>
    <n v="0"/>
  </r>
  <r>
    <s v="03367"/>
    <s v="F-17"/>
    <s v="FELICITA RAMIREZ - EL INGENITO"/>
    <n v="121"/>
    <x v="40"/>
    <n v="1200118071"/>
    <s v="FRONTERIZO"/>
    <s v="DESAYUNO"/>
    <n v="22"/>
    <n v="6"/>
    <n v="0"/>
    <n v="37"/>
    <n v="45"/>
    <n v="6"/>
    <n v="14"/>
    <n v="0"/>
    <n v="3"/>
    <n v="0"/>
    <n v="11"/>
    <n v="0"/>
    <n v="242"/>
    <n v="484"/>
    <n v="0"/>
    <n v="0"/>
    <n v="242"/>
    <n v="0"/>
    <n v="6"/>
    <n v="484"/>
    <n v="27"/>
    <n v="12"/>
    <n v="38"/>
    <n v="0"/>
    <n v="0"/>
  </r>
  <r>
    <s v="03360"/>
    <s v="F-17"/>
    <s v="PALERO, EL"/>
    <n v="45"/>
    <x v="40"/>
    <n v="1200118071"/>
    <s v="FRONTERIZO"/>
    <s v="DESAYUNO"/>
    <n v="8"/>
    <n v="2"/>
    <n v="0"/>
    <n v="14"/>
    <n v="17"/>
    <n v="2"/>
    <n v="5"/>
    <n v="0"/>
    <n v="1"/>
    <n v="0"/>
    <n v="4"/>
    <n v="0"/>
    <n v="90"/>
    <n v="180"/>
    <n v="0"/>
    <n v="0"/>
    <n v="90"/>
    <n v="0"/>
    <n v="2"/>
    <n v="180"/>
    <n v="10"/>
    <n v="5"/>
    <n v="14"/>
    <n v="0"/>
    <n v="0"/>
  </r>
  <r>
    <s v="03316"/>
    <s v="F-17"/>
    <s v="DENNY AQUINO HERRERA - LOS RINCONES"/>
    <n v="46"/>
    <x v="40"/>
    <n v="1200118071"/>
    <s v="FRONTERIZO"/>
    <s v="DESAYUNO"/>
    <n v="9"/>
    <n v="3"/>
    <n v="0"/>
    <n v="14"/>
    <n v="17"/>
    <n v="3"/>
    <n v="6"/>
    <n v="0"/>
    <n v="2"/>
    <n v="0"/>
    <n v="5"/>
    <n v="0"/>
    <n v="92"/>
    <n v="184"/>
    <n v="0"/>
    <n v="0"/>
    <n v="92"/>
    <n v="0"/>
    <n v="3"/>
    <n v="184"/>
    <n v="11"/>
    <n v="5"/>
    <n v="15"/>
    <n v="0"/>
    <n v="0"/>
  </r>
  <r>
    <s v="03293"/>
    <s v="F-17"/>
    <s v="ENEALIO DE LA ROSA CUELLO - CHALONA"/>
    <n v="49"/>
    <x v="40"/>
    <n v="1200118071"/>
    <s v="FRONTERIZO"/>
    <s v="DESAYUNO"/>
    <n v="9"/>
    <n v="3"/>
    <n v="0"/>
    <n v="15"/>
    <n v="18"/>
    <n v="3"/>
    <n v="6"/>
    <n v="0"/>
    <n v="2"/>
    <n v="0"/>
    <n v="5"/>
    <n v="0"/>
    <n v="98"/>
    <n v="196"/>
    <n v="0"/>
    <n v="0"/>
    <n v="98"/>
    <n v="0"/>
    <n v="3"/>
    <n v="196"/>
    <n v="11"/>
    <n v="5"/>
    <n v="16"/>
    <n v="0"/>
    <n v="0"/>
  </r>
  <r>
    <s v="03287"/>
    <s v="F-17"/>
    <s v="MARIA DOLORES DINI CAPELLAN, PROF. - LAS DOS ZANJAS"/>
    <n v="53"/>
    <x v="40"/>
    <n v="1200118071"/>
    <s v="FRONTERIZO"/>
    <s v="DESAYUNO"/>
    <n v="10"/>
    <n v="3"/>
    <n v="0"/>
    <n v="17"/>
    <n v="20"/>
    <n v="3"/>
    <n v="6"/>
    <n v="0"/>
    <n v="2"/>
    <n v="0"/>
    <n v="5"/>
    <n v="0"/>
    <n v="106"/>
    <n v="212"/>
    <n v="0"/>
    <n v="0"/>
    <n v="106"/>
    <n v="0"/>
    <n v="3"/>
    <n v="212"/>
    <n v="12"/>
    <n v="6"/>
    <n v="17"/>
    <n v="0"/>
    <n v="0"/>
  </r>
  <r>
    <s v="01250"/>
    <s v="F-19"/>
    <s v="ALIFONSO MARTINEZ - RINCON"/>
    <n v="32"/>
    <x v="41"/>
    <n v="9300068542"/>
    <s v="FRONTERIZO"/>
    <s v="DESAYUNO"/>
    <n v="6"/>
    <n v="2"/>
    <n v="0"/>
    <n v="10"/>
    <n v="12"/>
    <n v="2"/>
    <n v="4"/>
    <n v="0"/>
    <n v="1"/>
    <n v="0"/>
    <n v="3"/>
    <n v="0"/>
    <n v="64"/>
    <n v="128"/>
    <n v="0"/>
    <n v="0"/>
    <n v="64"/>
    <n v="0"/>
    <n v="2"/>
    <n v="128"/>
    <n v="8"/>
    <n v="4"/>
    <n v="10"/>
    <n v="0"/>
    <n v="0"/>
  </r>
  <r>
    <s v="01247"/>
    <s v="F-19"/>
    <s v="CATALINO CONTRERAS - CARAMANA"/>
    <n v="30"/>
    <x v="41"/>
    <n v="9300068542"/>
    <s v="FRONTERIZO"/>
    <s v="DESAYUNO"/>
    <n v="6"/>
    <n v="2"/>
    <n v="0"/>
    <n v="10"/>
    <n v="11"/>
    <n v="2"/>
    <n v="4"/>
    <n v="0"/>
    <n v="1"/>
    <n v="0"/>
    <n v="3"/>
    <n v="0"/>
    <n v="60"/>
    <n v="120"/>
    <n v="0"/>
    <n v="0"/>
    <n v="60"/>
    <n v="0"/>
    <n v="2"/>
    <n v="120"/>
    <n v="7"/>
    <n v="3"/>
    <n v="10"/>
    <n v="0"/>
    <n v="0"/>
  </r>
  <r>
    <s v="01248"/>
    <s v="F-19"/>
    <s v="VICTOR OGANDO - LA HORQUETA"/>
    <n v="30"/>
    <x v="41"/>
    <n v="9300068542"/>
    <s v="FRONTERIZO"/>
    <s v="DESAYUNO"/>
    <n v="6"/>
    <n v="2"/>
    <n v="0"/>
    <n v="10"/>
    <n v="11"/>
    <n v="2"/>
    <n v="4"/>
    <n v="0"/>
    <n v="1"/>
    <n v="0"/>
    <n v="3"/>
    <n v="0"/>
    <n v="60"/>
    <n v="120"/>
    <n v="0"/>
    <n v="0"/>
    <n v="60"/>
    <n v="0"/>
    <n v="2"/>
    <n v="120"/>
    <n v="7"/>
    <n v="3"/>
    <n v="10"/>
    <n v="0"/>
    <n v="0"/>
  </r>
  <r>
    <s v="01245"/>
    <s v="F-19"/>
    <s v="DAJAO, EL"/>
    <n v="61"/>
    <x v="41"/>
    <n v="9300068542"/>
    <s v="FRONTERIZO"/>
    <s v="DESAYUNO"/>
    <n v="11"/>
    <n v="3"/>
    <n v="0"/>
    <n v="19"/>
    <n v="23"/>
    <n v="3"/>
    <n v="7"/>
    <n v="0"/>
    <n v="2"/>
    <n v="0"/>
    <n v="6"/>
    <n v="0"/>
    <n v="122"/>
    <n v="244"/>
    <n v="0"/>
    <n v="0"/>
    <n v="122"/>
    <n v="0"/>
    <n v="3"/>
    <n v="244"/>
    <n v="14"/>
    <n v="6"/>
    <n v="19"/>
    <n v="0"/>
    <n v="0"/>
  </r>
  <r>
    <s v="01246"/>
    <s v="F-19"/>
    <s v="ELPIDIO OVIEDO MEDINA - BILLIGUIN"/>
    <n v="10"/>
    <x v="41"/>
    <n v="9300068542"/>
    <s v="FRONTERIZO"/>
    <s v="ALMUERZO"/>
    <n v="4"/>
    <n v="2"/>
    <n v="11"/>
    <n v="6"/>
    <n v="0"/>
    <n v="0"/>
    <n v="2"/>
    <n v="1"/>
    <n v="0"/>
    <n v="4"/>
    <n v="2"/>
    <n v="100"/>
    <n v="0"/>
    <n v="0"/>
    <n v="5"/>
    <n v="2"/>
    <n v="40"/>
    <n v="3"/>
    <n v="0"/>
    <n v="0"/>
    <n v="3"/>
    <n v="1"/>
    <n v="2"/>
    <n v="1"/>
    <n v="1"/>
  </r>
  <r>
    <s v="01249"/>
    <s v="F-19"/>
    <s v="MARIA CONTRERAS - LA PEÑA"/>
    <n v="10"/>
    <x v="41"/>
    <n v="9300068542"/>
    <s v="FRONTERIZO"/>
    <s v="ALMUERZO"/>
    <n v="4"/>
    <n v="2"/>
    <n v="11"/>
    <n v="6"/>
    <n v="0"/>
    <n v="0"/>
    <n v="2"/>
    <n v="1"/>
    <n v="0"/>
    <n v="4"/>
    <n v="2"/>
    <n v="100"/>
    <n v="0"/>
    <n v="0"/>
    <n v="5"/>
    <n v="2"/>
    <n v="40"/>
    <n v="3"/>
    <n v="0"/>
    <n v="0"/>
    <n v="3"/>
    <n v="1"/>
    <n v="2"/>
    <n v="1"/>
    <n v="1"/>
  </r>
  <r>
    <s v="01244"/>
    <s v="F-19"/>
    <s v="ROSSO"/>
    <n v="29"/>
    <x v="41"/>
    <n v="9300068542"/>
    <s v="FRONTERIZO"/>
    <s v="ALMUERZO"/>
    <n v="12"/>
    <n v="4"/>
    <n v="31"/>
    <n v="15"/>
    <n v="0"/>
    <n v="0"/>
    <n v="4"/>
    <n v="2"/>
    <n v="0"/>
    <n v="11"/>
    <n v="4"/>
    <n v="290"/>
    <n v="0"/>
    <n v="0"/>
    <n v="13"/>
    <n v="6"/>
    <n v="116"/>
    <n v="7"/>
    <n v="0"/>
    <n v="0"/>
    <n v="7"/>
    <n v="3"/>
    <n v="4"/>
    <n v="2"/>
    <n v="2"/>
  </r>
  <r>
    <s v="01195"/>
    <s v="F-19"/>
    <s v="GUAYAJAYUCO"/>
    <n v="196"/>
    <x v="41"/>
    <n v="9300068542"/>
    <s v="FRONTERIZO"/>
    <s v="DESAYUNO"/>
    <n v="35"/>
    <n v="9"/>
    <n v="0"/>
    <n v="60"/>
    <n v="72"/>
    <n v="9"/>
    <n v="22"/>
    <n v="0"/>
    <n v="5"/>
    <n v="0"/>
    <n v="18"/>
    <n v="0"/>
    <n v="392"/>
    <n v="784"/>
    <n v="0"/>
    <n v="0"/>
    <n v="392"/>
    <n v="0"/>
    <n v="9"/>
    <n v="784"/>
    <n v="44"/>
    <n v="20"/>
    <n v="61"/>
    <n v="0"/>
    <n v="0"/>
  </r>
  <r>
    <s v="03472"/>
    <s v="F-13"/>
    <s v="CERRITOS, LOS"/>
    <n v="66"/>
    <x v="42"/>
    <n v="132313992"/>
    <s v="FRONTERIZO"/>
    <s v="ALMUERZO"/>
    <n v="27"/>
    <n v="8"/>
    <n v="70"/>
    <n v="34"/>
    <n v="0"/>
    <n v="0"/>
    <n v="9"/>
    <n v="4"/>
    <n v="0"/>
    <n v="24"/>
    <n v="8"/>
    <n v="660"/>
    <n v="0"/>
    <n v="0"/>
    <n v="30"/>
    <n v="14"/>
    <n v="264"/>
    <n v="15"/>
    <n v="0"/>
    <n v="0"/>
    <n v="15"/>
    <n v="7"/>
    <n v="8"/>
    <n v="5"/>
    <n v="5"/>
  </r>
  <r>
    <s v="03467"/>
    <s v="F-13"/>
    <s v="JAGUA, LA"/>
    <n v="175"/>
    <x v="42"/>
    <n v="132313992"/>
    <s v="FRONTERIZO"/>
    <s v="ALMUERZO"/>
    <n v="70"/>
    <n v="20"/>
    <n v="186"/>
    <n v="89"/>
    <n v="0"/>
    <n v="0"/>
    <n v="24"/>
    <n v="11"/>
    <n v="0"/>
    <n v="62"/>
    <n v="20"/>
    <n v="1750"/>
    <n v="0"/>
    <n v="0"/>
    <n v="78"/>
    <n v="35"/>
    <n v="700"/>
    <n v="39"/>
    <n v="0"/>
    <n v="0"/>
    <n v="39"/>
    <n v="18"/>
    <n v="20"/>
    <n v="12"/>
    <n v="12"/>
  </r>
  <r>
    <s v="06891"/>
    <s v="F-30"/>
    <s v="RAMON BOLIVAR MEDRANO M. - BATEY # 7"/>
    <n v="293"/>
    <x v="43"/>
    <n v="131408206"/>
    <s v="FRONTERIZO"/>
    <s v="ALMUERZO"/>
    <n v="117"/>
    <n v="33"/>
    <n v="311"/>
    <n v="148"/>
    <n v="0"/>
    <n v="0"/>
    <n v="39"/>
    <n v="18"/>
    <n v="0"/>
    <n v="104"/>
    <n v="33"/>
    <n v="2930"/>
    <n v="0"/>
    <n v="0"/>
    <n v="130"/>
    <n v="59"/>
    <n v="1172"/>
    <n v="65"/>
    <n v="0"/>
    <n v="0"/>
    <n v="65"/>
    <n v="29"/>
    <n v="33"/>
    <n v="20"/>
    <n v="20"/>
  </r>
  <r>
    <s v="01221"/>
    <s v="F-11"/>
    <s v="JOSE DE LA ROSA - LOS CAJUILITOS"/>
    <n v="14"/>
    <x v="44"/>
    <n v="1200005732"/>
    <s v="FRONTERIZO"/>
    <s v="DESAYUNO"/>
    <n v="3"/>
    <n v="1"/>
    <n v="0"/>
    <n v="5"/>
    <n v="6"/>
    <n v="1"/>
    <n v="2"/>
    <n v="0"/>
    <n v="1"/>
    <n v="0"/>
    <n v="2"/>
    <n v="0"/>
    <n v="28"/>
    <n v="56"/>
    <n v="0"/>
    <n v="0"/>
    <n v="28"/>
    <n v="0"/>
    <n v="1"/>
    <n v="56"/>
    <n v="4"/>
    <n v="2"/>
    <n v="5"/>
    <n v="0"/>
    <n v="0"/>
  </r>
  <r>
    <s v="01226"/>
    <s v="F-11"/>
    <s v="RAMON ALCANTARA - TOCINO DE JOCA"/>
    <n v="48"/>
    <x v="44"/>
    <n v="1200005732"/>
    <s v="FRONTERIZO"/>
    <s v="DESAYUNO"/>
    <n v="9"/>
    <n v="3"/>
    <n v="0"/>
    <n v="15"/>
    <n v="18"/>
    <n v="3"/>
    <n v="6"/>
    <n v="0"/>
    <n v="2"/>
    <n v="0"/>
    <n v="5"/>
    <n v="0"/>
    <n v="96"/>
    <n v="192"/>
    <n v="0"/>
    <n v="0"/>
    <n v="96"/>
    <n v="0"/>
    <n v="3"/>
    <n v="192"/>
    <n v="11"/>
    <n v="5"/>
    <n v="15"/>
    <n v="0"/>
    <n v="0"/>
  </r>
  <r>
    <s v="01242"/>
    <s v="F-11"/>
    <s v="BIENVENIDO COLON - LA RACIMERA"/>
    <n v="14"/>
    <x v="44"/>
    <n v="1200005732"/>
    <s v="FRONTERIZO"/>
    <s v="ALMUERZO"/>
    <n v="6"/>
    <n v="2"/>
    <n v="15"/>
    <n v="8"/>
    <n v="0"/>
    <n v="0"/>
    <n v="2"/>
    <n v="1"/>
    <n v="0"/>
    <n v="5"/>
    <n v="2"/>
    <n v="140"/>
    <n v="0"/>
    <n v="0"/>
    <n v="7"/>
    <n v="3"/>
    <n v="56"/>
    <n v="4"/>
    <n v="0"/>
    <n v="0"/>
    <n v="4"/>
    <n v="2"/>
    <n v="2"/>
    <n v="1"/>
    <n v="1"/>
  </r>
  <r>
    <s v="01240"/>
    <s v="F-11"/>
    <s v="FELIX FAMILIA - BARTOLO"/>
    <n v="6"/>
    <x v="44"/>
    <n v="1200005732"/>
    <s v="FRONTERIZO"/>
    <s v="ALMUERZO"/>
    <n v="3"/>
    <n v="1"/>
    <n v="7"/>
    <n v="4"/>
    <n v="0"/>
    <n v="0"/>
    <n v="1"/>
    <n v="1"/>
    <n v="0"/>
    <n v="3"/>
    <n v="1"/>
    <n v="60"/>
    <n v="0"/>
    <n v="0"/>
    <n v="3"/>
    <n v="2"/>
    <n v="24"/>
    <n v="2"/>
    <n v="0"/>
    <n v="0"/>
    <n v="2"/>
    <n v="1"/>
    <n v="1"/>
    <n v="1"/>
    <n v="1"/>
  </r>
  <r>
    <s v="01239"/>
    <s v="F-11"/>
    <s v="FELIX MARIA CONTRERAS - GUAYUYAL"/>
    <n v="5"/>
    <x v="44"/>
    <n v="1200005732"/>
    <s v="FRONTERIZO"/>
    <s v="ALMUERZO"/>
    <n v="2"/>
    <n v="1"/>
    <n v="6"/>
    <n v="3"/>
    <n v="0"/>
    <n v="0"/>
    <n v="1"/>
    <n v="1"/>
    <n v="0"/>
    <n v="2"/>
    <n v="1"/>
    <n v="50"/>
    <n v="0"/>
    <n v="0"/>
    <n v="3"/>
    <n v="1"/>
    <n v="20"/>
    <n v="2"/>
    <n v="0"/>
    <n v="0"/>
    <n v="2"/>
    <n v="1"/>
    <n v="1"/>
    <n v="1"/>
    <n v="1"/>
  </r>
  <r>
    <s v="01238"/>
    <s v="F-11"/>
    <s v="JESUS B. CONTRERAS - LA YAMAYA"/>
    <n v="24"/>
    <x v="44"/>
    <n v="1200005732"/>
    <s v="FRONTERIZO"/>
    <s v="ALMUERZO"/>
    <n v="10"/>
    <n v="3"/>
    <n v="26"/>
    <n v="13"/>
    <n v="0"/>
    <n v="0"/>
    <n v="4"/>
    <n v="2"/>
    <n v="0"/>
    <n v="9"/>
    <n v="3"/>
    <n v="240"/>
    <n v="0"/>
    <n v="0"/>
    <n v="11"/>
    <n v="5"/>
    <n v="96"/>
    <n v="6"/>
    <n v="0"/>
    <n v="0"/>
    <n v="6"/>
    <n v="3"/>
    <n v="3"/>
    <n v="2"/>
    <n v="2"/>
  </r>
  <r>
    <s v="01225"/>
    <s v="F-11"/>
    <s v="JOSE DOLORES CONTRERAS - EL ATRECHO"/>
    <n v="10"/>
    <x v="44"/>
    <n v="1200005732"/>
    <s v="FRONTERIZO"/>
    <s v="ALMUERZO"/>
    <n v="4"/>
    <n v="2"/>
    <n v="11"/>
    <n v="6"/>
    <n v="0"/>
    <n v="0"/>
    <n v="2"/>
    <n v="1"/>
    <n v="0"/>
    <n v="4"/>
    <n v="2"/>
    <n v="100"/>
    <n v="0"/>
    <n v="0"/>
    <n v="5"/>
    <n v="2"/>
    <n v="40"/>
    <n v="3"/>
    <n v="0"/>
    <n v="0"/>
    <n v="3"/>
    <n v="1"/>
    <n v="2"/>
    <n v="1"/>
    <n v="1"/>
  </r>
  <r>
    <s v="01220"/>
    <s v="F-11"/>
    <s v="MANUEL POMPEYO GUERRERO - LAS PALMAS"/>
    <n v="15"/>
    <x v="44"/>
    <n v="1200005732"/>
    <s v="FRONTERIZO"/>
    <s v="ALMUERZO"/>
    <n v="6"/>
    <n v="2"/>
    <n v="16"/>
    <n v="8"/>
    <n v="0"/>
    <n v="0"/>
    <n v="2"/>
    <n v="1"/>
    <n v="0"/>
    <n v="6"/>
    <n v="2"/>
    <n v="150"/>
    <n v="0"/>
    <n v="0"/>
    <n v="7"/>
    <n v="3"/>
    <n v="60"/>
    <n v="4"/>
    <n v="0"/>
    <n v="0"/>
    <n v="4"/>
    <n v="2"/>
    <n v="2"/>
    <n v="1"/>
    <n v="1"/>
  </r>
  <r>
    <s v="01241"/>
    <s v="F-11"/>
    <s v="NEFTALI VIDAL - HOYO SANJUANERO"/>
    <n v="6"/>
    <x v="44"/>
    <n v="1200005732"/>
    <s v="FRONTERIZO"/>
    <s v="ALMUERZO"/>
    <n v="3"/>
    <n v="1"/>
    <n v="7"/>
    <n v="4"/>
    <n v="0"/>
    <n v="0"/>
    <n v="1"/>
    <n v="1"/>
    <n v="0"/>
    <n v="3"/>
    <n v="1"/>
    <n v="60"/>
    <n v="0"/>
    <n v="0"/>
    <n v="3"/>
    <n v="2"/>
    <n v="24"/>
    <n v="2"/>
    <n v="0"/>
    <n v="0"/>
    <n v="2"/>
    <n v="1"/>
    <n v="1"/>
    <n v="1"/>
    <n v="1"/>
  </r>
  <r>
    <s v="16318"/>
    <s v="F-11"/>
    <s v="SAN JOSE JOCA"/>
    <n v="83"/>
    <x v="44"/>
    <n v="1200005732"/>
    <s v="FRONTERIZO"/>
    <s v="DESAYUNO"/>
    <n v="15"/>
    <n v="4"/>
    <n v="0"/>
    <n v="26"/>
    <n v="31"/>
    <n v="4"/>
    <n v="10"/>
    <n v="0"/>
    <n v="2"/>
    <n v="0"/>
    <n v="8"/>
    <n v="0"/>
    <n v="166"/>
    <n v="332"/>
    <n v="0"/>
    <n v="0"/>
    <n v="166"/>
    <n v="0"/>
    <n v="4"/>
    <n v="332"/>
    <n v="19"/>
    <n v="9"/>
    <n v="26"/>
    <n v="0"/>
    <n v="0"/>
  </r>
  <r>
    <s v="01237"/>
    <s v="F-11"/>
    <s v="SIERRECITA, LA"/>
    <n v="13"/>
    <x v="44"/>
    <n v="1200005732"/>
    <s v="FRONTERIZO"/>
    <s v="ALMUERZO"/>
    <n v="6"/>
    <n v="2"/>
    <n v="14"/>
    <n v="7"/>
    <n v="0"/>
    <n v="0"/>
    <n v="2"/>
    <n v="1"/>
    <n v="0"/>
    <n v="5"/>
    <n v="2"/>
    <n v="130"/>
    <n v="0"/>
    <n v="0"/>
    <n v="6"/>
    <n v="3"/>
    <n v="52"/>
    <n v="3"/>
    <n v="0"/>
    <n v="0"/>
    <n v="3"/>
    <n v="2"/>
    <n v="2"/>
    <n v="1"/>
    <n v="1"/>
  </r>
  <r>
    <s v="00745"/>
    <s v="F-02"/>
    <s v="ERANIO MATEO MEDINA - CHARCO PRIETO"/>
    <n v="52"/>
    <x v="45"/>
    <n v="132079418"/>
    <s v="FRONTERIZO"/>
    <s v="DESAYUNO"/>
    <n v="10"/>
    <n v="3"/>
    <n v="0"/>
    <n v="16"/>
    <n v="20"/>
    <n v="3"/>
    <n v="6"/>
    <n v="0"/>
    <n v="2"/>
    <n v="0"/>
    <n v="5"/>
    <n v="0"/>
    <n v="104"/>
    <n v="208"/>
    <n v="0"/>
    <n v="0"/>
    <n v="104"/>
    <n v="0"/>
    <n v="3"/>
    <n v="208"/>
    <n v="12"/>
    <n v="6"/>
    <n v="17"/>
    <n v="0"/>
    <n v="0"/>
  </r>
  <r>
    <s v="00741"/>
    <s v="F-02"/>
    <s v="LEONARDO"/>
    <n v="48"/>
    <x v="45"/>
    <n v="132079418"/>
    <s v="FRONTERIZO"/>
    <s v="DESAYUNO"/>
    <n v="9"/>
    <n v="3"/>
    <n v="0"/>
    <n v="15"/>
    <n v="18"/>
    <n v="3"/>
    <n v="6"/>
    <n v="0"/>
    <n v="2"/>
    <n v="0"/>
    <n v="5"/>
    <n v="0"/>
    <n v="96"/>
    <n v="192"/>
    <n v="0"/>
    <n v="0"/>
    <n v="96"/>
    <n v="0"/>
    <n v="3"/>
    <n v="192"/>
    <n v="11"/>
    <n v="5"/>
    <n v="15"/>
    <n v="0"/>
    <n v="0"/>
  </r>
  <r>
    <s v="00743"/>
    <s v="F-02"/>
    <s v="NUEVA ROSA-CACO"/>
    <n v="49"/>
    <x v="45"/>
    <n v="132079418"/>
    <s v="FRONTERIZO"/>
    <s v="DESAYUNO"/>
    <n v="9"/>
    <n v="3"/>
    <n v="0"/>
    <n v="15"/>
    <n v="18"/>
    <n v="3"/>
    <n v="6"/>
    <n v="0"/>
    <n v="2"/>
    <n v="0"/>
    <n v="5"/>
    <n v="0"/>
    <n v="98"/>
    <n v="196"/>
    <n v="0"/>
    <n v="0"/>
    <n v="98"/>
    <n v="0"/>
    <n v="3"/>
    <n v="196"/>
    <n v="11"/>
    <n v="5"/>
    <n v="16"/>
    <n v="0"/>
    <n v="0"/>
  </r>
  <r>
    <s v="00739"/>
    <s v="F-02"/>
    <s v="WANDA MARTINA JIMENEZ - LA LANZA ABAJO"/>
    <n v="33"/>
    <x v="45"/>
    <n v="132079418"/>
    <s v="FRONTERIZO"/>
    <s v="DESAYUNO"/>
    <n v="6"/>
    <n v="2"/>
    <n v="0"/>
    <n v="10"/>
    <n v="13"/>
    <n v="2"/>
    <n v="4"/>
    <n v="0"/>
    <n v="1"/>
    <n v="0"/>
    <n v="3"/>
    <n v="0"/>
    <n v="66"/>
    <n v="132"/>
    <n v="0"/>
    <n v="0"/>
    <n v="66"/>
    <n v="0"/>
    <n v="2"/>
    <n v="132"/>
    <n v="8"/>
    <n v="4"/>
    <n v="11"/>
    <n v="0"/>
    <n v="0"/>
  </r>
  <r>
    <s v="00746"/>
    <s v="F-02"/>
    <s v="ANTONIO TORRE COLON - VILLA NIZAO"/>
    <n v="71"/>
    <x v="45"/>
    <n v="132079418"/>
    <s v="FRONTERIZO"/>
    <s v="ALMUERZO"/>
    <n v="29"/>
    <n v="8"/>
    <n v="76"/>
    <n v="36"/>
    <n v="0"/>
    <n v="0"/>
    <n v="10"/>
    <n v="5"/>
    <n v="0"/>
    <n v="26"/>
    <n v="8"/>
    <n v="710"/>
    <n v="0"/>
    <n v="0"/>
    <n v="32"/>
    <n v="15"/>
    <n v="284"/>
    <n v="16"/>
    <n v="0"/>
    <n v="0"/>
    <n v="16"/>
    <n v="7"/>
    <n v="8"/>
    <n v="5"/>
    <n v="5"/>
  </r>
  <r>
    <s v="04209"/>
    <s v="F-20"/>
    <s v="DAJAO, EL"/>
    <n v="98"/>
    <x v="46"/>
    <n v="131881671"/>
    <s v="FRONTERIZO"/>
    <s v="DESAYUNO"/>
    <n v="18"/>
    <n v="5"/>
    <n v="0"/>
    <n v="30"/>
    <n v="36"/>
    <n v="5"/>
    <n v="11"/>
    <n v="0"/>
    <n v="3"/>
    <n v="0"/>
    <n v="9"/>
    <n v="0"/>
    <n v="196"/>
    <n v="392"/>
    <n v="0"/>
    <n v="0"/>
    <n v="196"/>
    <n v="0"/>
    <n v="5"/>
    <n v="392"/>
    <n v="22"/>
    <n v="10"/>
    <n v="31"/>
    <n v="0"/>
    <n v="0"/>
  </r>
  <r>
    <s v="04270"/>
    <s v="F-20"/>
    <s v="FAUSTA MERCEDES TEJADA (LANA, LA)"/>
    <n v="85"/>
    <x v="46"/>
    <n v="131881671"/>
    <s v="FRONTERIZO"/>
    <s v="DESAYUNO"/>
    <n v="15"/>
    <n v="4"/>
    <n v="0"/>
    <n v="26"/>
    <n v="32"/>
    <n v="4"/>
    <n v="10"/>
    <n v="0"/>
    <n v="2"/>
    <n v="0"/>
    <n v="8"/>
    <n v="0"/>
    <n v="170"/>
    <n v="340"/>
    <n v="0"/>
    <n v="0"/>
    <n v="170"/>
    <n v="0"/>
    <n v="4"/>
    <n v="340"/>
    <n v="19"/>
    <n v="9"/>
    <n v="27"/>
    <n v="0"/>
    <n v="0"/>
  </r>
  <r>
    <s v="04221"/>
    <s v="F-20"/>
    <s v="JENGIBRE, EL"/>
    <n v="15"/>
    <x v="46"/>
    <n v="131881671"/>
    <s v="FRONTERIZO"/>
    <s v="DESAYUNO"/>
    <n v="3"/>
    <n v="1"/>
    <n v="0"/>
    <n v="5"/>
    <n v="6"/>
    <n v="1"/>
    <n v="2"/>
    <n v="0"/>
    <n v="1"/>
    <n v="0"/>
    <n v="2"/>
    <n v="0"/>
    <n v="30"/>
    <n v="60"/>
    <n v="0"/>
    <n v="0"/>
    <n v="30"/>
    <n v="0"/>
    <n v="1"/>
    <n v="60"/>
    <n v="4"/>
    <n v="2"/>
    <n v="5"/>
    <n v="0"/>
    <n v="0"/>
  </r>
  <r>
    <s v="04224"/>
    <s v="F-20"/>
    <s v="NARANJITO, EL"/>
    <n v="53"/>
    <x v="46"/>
    <n v="131881671"/>
    <s v="FRONTERIZO"/>
    <s v="DESAYUNO"/>
    <n v="10"/>
    <n v="3"/>
    <n v="0"/>
    <n v="17"/>
    <n v="20"/>
    <n v="3"/>
    <n v="6"/>
    <n v="0"/>
    <n v="2"/>
    <n v="0"/>
    <n v="5"/>
    <n v="0"/>
    <n v="106"/>
    <n v="212"/>
    <n v="0"/>
    <n v="0"/>
    <n v="106"/>
    <n v="0"/>
    <n v="3"/>
    <n v="212"/>
    <n v="12"/>
    <n v="6"/>
    <n v="17"/>
    <n v="0"/>
    <n v="0"/>
  </r>
  <r>
    <s v="04215"/>
    <s v="F-20"/>
    <s v="RESBALOSO, EL"/>
    <n v="28"/>
    <x v="46"/>
    <n v="131881671"/>
    <s v="FRONTERIZO"/>
    <s v="DESAYUNO"/>
    <n v="5"/>
    <n v="2"/>
    <n v="0"/>
    <n v="9"/>
    <n v="11"/>
    <n v="2"/>
    <n v="4"/>
    <n v="0"/>
    <n v="1"/>
    <n v="0"/>
    <n v="3"/>
    <n v="0"/>
    <n v="56"/>
    <n v="112"/>
    <n v="0"/>
    <n v="0"/>
    <n v="56"/>
    <n v="0"/>
    <n v="2"/>
    <n v="112"/>
    <n v="7"/>
    <n v="3"/>
    <n v="9"/>
    <n v="0"/>
    <n v="0"/>
  </r>
  <r>
    <s v="00814"/>
    <s v="F-02"/>
    <s v="AUDON"/>
    <n v="29"/>
    <x v="47"/>
    <n v="132270185"/>
    <s v="FRONTERIZO"/>
    <s v="ALMUERZO"/>
    <n v="12"/>
    <n v="4"/>
    <n v="31"/>
    <n v="15"/>
    <n v="0"/>
    <n v="0"/>
    <n v="4"/>
    <n v="2"/>
    <n v="0"/>
    <n v="11"/>
    <n v="4"/>
    <n v="290"/>
    <n v="0"/>
    <n v="0"/>
    <n v="13"/>
    <n v="6"/>
    <n v="116"/>
    <n v="7"/>
    <n v="0"/>
    <n v="0"/>
    <n v="7"/>
    <n v="3"/>
    <n v="4"/>
    <n v="2"/>
    <n v="2"/>
  </r>
  <r>
    <s v="10467"/>
    <s v="F-02"/>
    <s v="BARRIO NUEVO"/>
    <n v="44"/>
    <x v="47"/>
    <n v="132270185"/>
    <s v="FRONTERIZO"/>
    <s v="ALMUERZO"/>
    <n v="18"/>
    <n v="5"/>
    <n v="47"/>
    <n v="23"/>
    <n v="0"/>
    <n v="0"/>
    <n v="6"/>
    <n v="3"/>
    <n v="0"/>
    <n v="16"/>
    <n v="5"/>
    <n v="440"/>
    <n v="0"/>
    <n v="0"/>
    <n v="20"/>
    <n v="9"/>
    <n v="176"/>
    <n v="10"/>
    <n v="0"/>
    <n v="0"/>
    <n v="10"/>
    <n v="5"/>
    <n v="5"/>
    <n v="3"/>
    <n v="3"/>
  </r>
  <r>
    <s v="00737"/>
    <s v="F-02"/>
    <s v="CHARCO BLANCO"/>
    <n v="27"/>
    <x v="47"/>
    <n v="132270185"/>
    <s v="FRONTERIZO"/>
    <s v="ALMUERZO"/>
    <n v="11"/>
    <n v="3"/>
    <n v="29"/>
    <n v="14"/>
    <n v="0"/>
    <n v="0"/>
    <n v="4"/>
    <n v="2"/>
    <n v="0"/>
    <n v="10"/>
    <n v="3"/>
    <n v="270"/>
    <n v="0"/>
    <n v="0"/>
    <n v="12"/>
    <n v="6"/>
    <n v="108"/>
    <n v="6"/>
    <n v="0"/>
    <n v="0"/>
    <n v="6"/>
    <n v="3"/>
    <n v="3"/>
    <n v="2"/>
    <n v="2"/>
  </r>
  <r>
    <s v="00735"/>
    <s v="F-02"/>
    <s v="CORTICO"/>
    <n v="15"/>
    <x v="47"/>
    <n v="132270185"/>
    <s v="FRONTERIZO"/>
    <s v="ALMUERZO"/>
    <n v="6"/>
    <n v="2"/>
    <n v="16"/>
    <n v="8"/>
    <n v="0"/>
    <n v="0"/>
    <n v="2"/>
    <n v="1"/>
    <n v="0"/>
    <n v="6"/>
    <n v="2"/>
    <n v="150"/>
    <n v="0"/>
    <n v="0"/>
    <n v="7"/>
    <n v="3"/>
    <n v="60"/>
    <n v="4"/>
    <n v="0"/>
    <n v="0"/>
    <n v="4"/>
    <n v="2"/>
    <n v="2"/>
    <n v="1"/>
    <n v="1"/>
  </r>
  <r>
    <s v="00744"/>
    <s v="F-02"/>
    <s v="HORACIO CARRASCO LEGER- LA CAOBA"/>
    <n v="38"/>
    <x v="47"/>
    <n v="132270185"/>
    <s v="FRONTERIZO"/>
    <s v="DESAYUNO"/>
    <n v="7"/>
    <n v="2"/>
    <n v="0"/>
    <n v="12"/>
    <n v="14"/>
    <n v="2"/>
    <n v="5"/>
    <n v="0"/>
    <n v="1"/>
    <n v="0"/>
    <n v="4"/>
    <n v="0"/>
    <n v="76"/>
    <n v="152"/>
    <n v="0"/>
    <n v="0"/>
    <n v="76"/>
    <n v="0"/>
    <n v="2"/>
    <n v="152"/>
    <n v="9"/>
    <n v="4"/>
    <n v="12"/>
    <n v="0"/>
    <n v="0"/>
  </r>
  <r>
    <s v="00742"/>
    <s v="F-02"/>
    <s v="MALANGA"/>
    <n v="13"/>
    <x v="47"/>
    <n v="132270185"/>
    <s v="FRONTERIZO"/>
    <s v="ALMUERZO"/>
    <n v="6"/>
    <n v="2"/>
    <n v="14"/>
    <n v="7"/>
    <n v="0"/>
    <n v="0"/>
    <n v="2"/>
    <n v="1"/>
    <n v="0"/>
    <n v="5"/>
    <n v="2"/>
    <n v="130"/>
    <n v="0"/>
    <n v="0"/>
    <n v="6"/>
    <n v="3"/>
    <n v="52"/>
    <n v="3"/>
    <n v="0"/>
    <n v="0"/>
    <n v="3"/>
    <n v="2"/>
    <n v="2"/>
    <n v="1"/>
    <n v="1"/>
  </r>
  <r>
    <s v="00736"/>
    <s v="F-02"/>
    <s v="PLATON, EL"/>
    <n v="61"/>
    <x v="47"/>
    <n v="132270185"/>
    <s v="FRONTERIZO"/>
    <s v="DESAYUNO"/>
    <n v="11"/>
    <n v="3"/>
    <n v="0"/>
    <n v="19"/>
    <n v="23"/>
    <n v="3"/>
    <n v="7"/>
    <n v="0"/>
    <n v="2"/>
    <n v="0"/>
    <n v="6"/>
    <n v="0"/>
    <n v="122"/>
    <n v="244"/>
    <n v="0"/>
    <n v="0"/>
    <n v="122"/>
    <n v="0"/>
    <n v="3"/>
    <n v="244"/>
    <n v="14"/>
    <n v="6"/>
    <n v="19"/>
    <n v="0"/>
    <n v="0"/>
  </r>
  <r>
    <s v="00813"/>
    <s v="F-02"/>
    <s v="RIO SITO"/>
    <n v="45"/>
    <x v="47"/>
    <n v="132270185"/>
    <s v="FRONTERIZO"/>
    <s v="DESAYUNO"/>
    <n v="8"/>
    <n v="2"/>
    <n v="0"/>
    <n v="14"/>
    <n v="17"/>
    <n v="2"/>
    <n v="5"/>
    <n v="0"/>
    <n v="1"/>
    <n v="0"/>
    <n v="4"/>
    <n v="0"/>
    <n v="90"/>
    <n v="180"/>
    <n v="0"/>
    <n v="0"/>
    <n v="90"/>
    <n v="0"/>
    <n v="2"/>
    <n v="180"/>
    <n v="10"/>
    <n v="5"/>
    <n v="14"/>
    <n v="0"/>
    <n v="0"/>
  </r>
  <r>
    <s v="00803"/>
    <s v="F-33"/>
    <s v="MARIA MONTEZ"/>
    <n v="371"/>
    <x v="48"/>
    <n v="131073891"/>
    <s v="FRONTERIZO"/>
    <s v="DESAYUNO"/>
    <n v="66"/>
    <n v="17"/>
    <n v="0"/>
    <n v="113"/>
    <n v="137"/>
    <n v="17"/>
    <n v="41"/>
    <n v="0"/>
    <n v="9"/>
    <n v="0"/>
    <n v="33"/>
    <n v="0"/>
    <n v="742"/>
    <n v="1484"/>
    <n v="0"/>
    <n v="0"/>
    <n v="742"/>
    <n v="0"/>
    <n v="17"/>
    <n v="1484"/>
    <n v="82"/>
    <n v="37"/>
    <n v="115"/>
    <n v="0"/>
    <n v="0"/>
  </r>
  <r>
    <s v="01163"/>
    <s v="F-09"/>
    <s v="DOS BOCAS, LAS"/>
    <n v="85"/>
    <x v="49"/>
    <n v="131700845"/>
    <s v="FRONTERIZO"/>
    <s v="DESAYUNO"/>
    <n v="15"/>
    <n v="4"/>
    <n v="0"/>
    <n v="26"/>
    <n v="32"/>
    <n v="4"/>
    <n v="10"/>
    <n v="0"/>
    <n v="2"/>
    <n v="0"/>
    <n v="8"/>
    <n v="0"/>
    <n v="170"/>
    <n v="340"/>
    <n v="0"/>
    <n v="0"/>
    <n v="170"/>
    <n v="0"/>
    <n v="4"/>
    <n v="340"/>
    <n v="19"/>
    <n v="9"/>
    <n v="27"/>
    <n v="0"/>
    <n v="0"/>
  </r>
  <r>
    <s v="01176"/>
    <s v="F-09"/>
    <s v="HATO NUEVO"/>
    <n v="17"/>
    <x v="49"/>
    <n v="131700845"/>
    <s v="FRONTERIZO"/>
    <s v="ALMUERZO"/>
    <n v="7"/>
    <n v="2"/>
    <n v="18"/>
    <n v="9"/>
    <n v="0"/>
    <n v="0"/>
    <n v="3"/>
    <n v="2"/>
    <n v="0"/>
    <n v="6"/>
    <n v="2"/>
    <n v="170"/>
    <n v="0"/>
    <n v="0"/>
    <n v="8"/>
    <n v="4"/>
    <n v="68"/>
    <n v="4"/>
    <n v="0"/>
    <n v="0"/>
    <n v="4"/>
    <n v="2"/>
    <n v="2"/>
    <n v="2"/>
    <n v="2"/>
  </r>
  <r>
    <s v="01177"/>
    <s v="F-09"/>
    <s v="MARGARITA, LA"/>
    <n v="14"/>
    <x v="49"/>
    <n v="131700845"/>
    <s v="FRONTERIZO"/>
    <s v="ALMUERZO"/>
    <n v="6"/>
    <n v="2"/>
    <n v="15"/>
    <n v="8"/>
    <n v="0"/>
    <n v="0"/>
    <n v="2"/>
    <n v="1"/>
    <n v="0"/>
    <n v="5"/>
    <n v="2"/>
    <n v="140"/>
    <n v="0"/>
    <n v="0"/>
    <n v="7"/>
    <n v="3"/>
    <n v="56"/>
    <n v="4"/>
    <n v="0"/>
    <n v="0"/>
    <n v="4"/>
    <n v="2"/>
    <n v="2"/>
    <n v="1"/>
    <n v="1"/>
  </r>
  <r>
    <s v="06716"/>
    <s v="F-09"/>
    <s v="CARRIZAL, EL"/>
    <n v="206"/>
    <x v="49"/>
    <n v="131700845"/>
    <s v="FRONTERIZO"/>
    <s v="DESAYUNO"/>
    <n v="37"/>
    <n v="10"/>
    <n v="0"/>
    <n v="63"/>
    <n v="76"/>
    <n v="10"/>
    <n v="23"/>
    <n v="0"/>
    <n v="5"/>
    <n v="0"/>
    <n v="19"/>
    <n v="0"/>
    <n v="412"/>
    <n v="824"/>
    <n v="0"/>
    <n v="0"/>
    <n v="412"/>
    <n v="0"/>
    <n v="10"/>
    <n v="824"/>
    <n v="46"/>
    <n v="21"/>
    <n v="64"/>
    <n v="0"/>
    <n v="0"/>
  </r>
  <r>
    <s v="01170"/>
    <s v="F-09"/>
    <s v="RAUL JIMENEZ CAIRO PROF-MACASIAS"/>
    <n v="166"/>
    <x v="49"/>
    <n v="131700845"/>
    <s v="FRONTERIZO"/>
    <s v="ALMUERZO"/>
    <n v="66"/>
    <n v="19"/>
    <n v="176"/>
    <n v="84"/>
    <n v="0"/>
    <n v="0"/>
    <n v="22"/>
    <n v="10"/>
    <n v="0"/>
    <n v="59"/>
    <n v="19"/>
    <n v="1660"/>
    <n v="0"/>
    <n v="0"/>
    <n v="74"/>
    <n v="33"/>
    <n v="664"/>
    <n v="37"/>
    <n v="0"/>
    <n v="0"/>
    <n v="37"/>
    <n v="17"/>
    <n v="19"/>
    <n v="11"/>
    <n v="11"/>
  </r>
  <r>
    <s v="01159"/>
    <s v="F-31"/>
    <s v="COROCITOS, LOS"/>
    <n v="428"/>
    <x v="49"/>
    <n v="131700845"/>
    <s v="FRONTERIZO"/>
    <s v="DESAYUNO"/>
    <n v="76"/>
    <n v="19"/>
    <n v="0"/>
    <n v="130"/>
    <n v="157"/>
    <n v="19"/>
    <n v="48"/>
    <n v="0"/>
    <n v="10"/>
    <n v="0"/>
    <n v="38"/>
    <n v="0"/>
    <n v="856"/>
    <n v="1712"/>
    <n v="0"/>
    <n v="0"/>
    <n v="856"/>
    <n v="0"/>
    <n v="19"/>
    <n v="1712"/>
    <n v="95"/>
    <n v="42"/>
    <n v="133"/>
    <n v="0"/>
    <n v="0"/>
  </r>
  <r>
    <s v="00793"/>
    <s v="F-07"/>
    <s v="LEMBA"/>
    <n v="24"/>
    <x v="50"/>
    <n v="132195592"/>
    <s v="FRONTERIZO"/>
    <s v="DESAYUNO"/>
    <n v="5"/>
    <n v="2"/>
    <n v="0"/>
    <n v="8"/>
    <n v="9"/>
    <n v="2"/>
    <n v="3"/>
    <n v="0"/>
    <n v="1"/>
    <n v="0"/>
    <n v="3"/>
    <n v="0"/>
    <n v="48"/>
    <n v="96"/>
    <n v="0"/>
    <n v="0"/>
    <n v="48"/>
    <n v="0"/>
    <n v="2"/>
    <n v="96"/>
    <n v="6"/>
    <n v="3"/>
    <n v="8"/>
    <n v="0"/>
    <n v="0"/>
  </r>
  <r>
    <s v="00733"/>
    <s v="F-07"/>
    <s v="HATO NUEVO"/>
    <n v="175"/>
    <x v="50"/>
    <n v="132195592"/>
    <s v="FRONTERIZO"/>
    <s v="DESAYUNO"/>
    <n v="31"/>
    <n v="8"/>
    <n v="0"/>
    <n v="53"/>
    <n v="65"/>
    <n v="8"/>
    <n v="20"/>
    <n v="0"/>
    <n v="4"/>
    <n v="0"/>
    <n v="16"/>
    <n v="0"/>
    <n v="350"/>
    <n v="700"/>
    <n v="0"/>
    <n v="0"/>
    <n v="350"/>
    <n v="0"/>
    <n v="8"/>
    <n v="700"/>
    <n v="39"/>
    <n v="18"/>
    <n v="55"/>
    <n v="0"/>
    <n v="0"/>
  </r>
  <r>
    <s v="03510"/>
    <s v="F-14"/>
    <s v="CAIMONIES, LOS"/>
    <n v="14"/>
    <x v="51"/>
    <n v="132109392"/>
    <s v="FRONTERIZO"/>
    <s v="DESAYUNO"/>
    <n v="3"/>
    <n v="1"/>
    <n v="0"/>
    <n v="5"/>
    <n v="6"/>
    <n v="1"/>
    <n v="2"/>
    <n v="0"/>
    <n v="1"/>
    <n v="0"/>
    <n v="2"/>
    <n v="0"/>
    <n v="28"/>
    <n v="56"/>
    <n v="0"/>
    <n v="0"/>
    <n v="28"/>
    <n v="0"/>
    <n v="1"/>
    <n v="56"/>
    <n v="4"/>
    <n v="2"/>
    <n v="5"/>
    <n v="0"/>
    <n v="0"/>
  </r>
  <r>
    <s v="03383"/>
    <s v="F-14"/>
    <s v="JOSE M. OTAÑO - EL GUANAL"/>
    <n v="10"/>
    <x v="51"/>
    <n v="132109392"/>
    <s v="FRONTERIZO"/>
    <s v="DESAYUNO"/>
    <n v="2"/>
    <n v="1"/>
    <n v="0"/>
    <n v="4"/>
    <n v="4"/>
    <n v="1"/>
    <n v="2"/>
    <n v="0"/>
    <n v="1"/>
    <n v="0"/>
    <n v="1"/>
    <n v="0"/>
    <n v="20"/>
    <n v="40"/>
    <n v="0"/>
    <n v="0"/>
    <n v="20"/>
    <n v="0"/>
    <n v="1"/>
    <n v="40"/>
    <n v="3"/>
    <n v="1"/>
    <n v="4"/>
    <n v="0"/>
    <n v="0"/>
  </r>
  <r>
    <s v="03389"/>
    <s v="F-14"/>
    <s v="LÁZARO ELADIO OGANDO SÁNCHEZ - CERCADO ABAJO"/>
    <n v="56"/>
    <x v="51"/>
    <n v="132109392"/>
    <s v="FRONTERIZO"/>
    <s v="DESAYUNO"/>
    <n v="10"/>
    <n v="3"/>
    <n v="0"/>
    <n v="17"/>
    <n v="21"/>
    <n v="3"/>
    <n v="7"/>
    <n v="0"/>
    <n v="2"/>
    <n v="0"/>
    <n v="5"/>
    <n v="0"/>
    <n v="112"/>
    <n v="224"/>
    <n v="0"/>
    <n v="0"/>
    <n v="112"/>
    <n v="0"/>
    <n v="3"/>
    <n v="224"/>
    <n v="13"/>
    <n v="6"/>
    <n v="18"/>
    <n v="0"/>
    <n v="0"/>
  </r>
  <r>
    <s v="03387"/>
    <s v="F-14"/>
    <s v="PUERTECITO, EL"/>
    <n v="33"/>
    <x v="51"/>
    <n v="132109392"/>
    <s v="FRONTERIZO"/>
    <s v="DESAYUNO"/>
    <n v="6"/>
    <n v="2"/>
    <n v="0"/>
    <n v="10"/>
    <n v="13"/>
    <n v="2"/>
    <n v="4"/>
    <n v="0"/>
    <n v="1"/>
    <n v="0"/>
    <n v="3"/>
    <n v="0"/>
    <n v="66"/>
    <n v="132"/>
    <n v="0"/>
    <n v="0"/>
    <n v="66"/>
    <n v="0"/>
    <n v="2"/>
    <n v="132"/>
    <n v="8"/>
    <n v="4"/>
    <n v="11"/>
    <n v="0"/>
    <n v="0"/>
  </r>
  <r>
    <s v="03391"/>
    <s v="F-14"/>
    <s v="TIERRA HUNDIDA"/>
    <n v="21"/>
    <x v="51"/>
    <n v="132109392"/>
    <s v="FRONTERIZO"/>
    <s v="DESAYUNO"/>
    <n v="4"/>
    <n v="1"/>
    <n v="0"/>
    <n v="7"/>
    <n v="8"/>
    <n v="1"/>
    <n v="3"/>
    <n v="0"/>
    <n v="1"/>
    <n v="0"/>
    <n v="2"/>
    <n v="0"/>
    <n v="42"/>
    <n v="84"/>
    <n v="0"/>
    <n v="0"/>
    <n v="42"/>
    <n v="0"/>
    <n v="1"/>
    <n v="84"/>
    <n v="5"/>
    <n v="3"/>
    <n v="7"/>
    <n v="0"/>
    <n v="0"/>
  </r>
  <r>
    <s v="03388"/>
    <s v="F-14"/>
    <s v="VALENCIO REYES MONTERO - LA VEREDA"/>
    <n v="13"/>
    <x v="51"/>
    <n v="132109392"/>
    <s v="FRONTERIZO"/>
    <s v="DESAYUNO"/>
    <n v="3"/>
    <n v="1"/>
    <n v="0"/>
    <n v="4"/>
    <n v="5"/>
    <n v="1"/>
    <n v="2"/>
    <n v="0"/>
    <n v="1"/>
    <n v="0"/>
    <n v="2"/>
    <n v="0"/>
    <n v="26"/>
    <n v="52"/>
    <n v="0"/>
    <n v="0"/>
    <n v="26"/>
    <n v="0"/>
    <n v="1"/>
    <n v="52"/>
    <n v="3"/>
    <n v="2"/>
    <n v="5"/>
    <n v="0"/>
    <n v="0"/>
  </r>
  <r>
    <s v="03403"/>
    <s v="F-14"/>
    <s v="LOMA EN MEDIO"/>
    <n v="70"/>
    <x v="51"/>
    <n v="132109392"/>
    <s v="FRONTERIZO"/>
    <s v="DESAYUNO"/>
    <n v="13"/>
    <n v="4"/>
    <n v="0"/>
    <n v="22"/>
    <n v="26"/>
    <n v="4"/>
    <n v="8"/>
    <n v="0"/>
    <n v="2"/>
    <n v="0"/>
    <n v="7"/>
    <n v="0"/>
    <n v="140"/>
    <n v="280"/>
    <n v="0"/>
    <n v="0"/>
    <n v="140"/>
    <n v="0"/>
    <n v="4"/>
    <n v="280"/>
    <n v="16"/>
    <n v="7"/>
    <n v="22"/>
    <n v="0"/>
    <n v="0"/>
  </r>
  <r>
    <s v="03386"/>
    <s v="F-14"/>
    <s v="PALMITAS # 2, LAS"/>
    <n v="11"/>
    <x v="51"/>
    <n v="132109392"/>
    <s v="FRONTERIZO"/>
    <s v="DESAYUNO"/>
    <n v="2"/>
    <n v="1"/>
    <n v="0"/>
    <n v="4"/>
    <n v="5"/>
    <n v="1"/>
    <n v="2"/>
    <n v="0"/>
    <n v="1"/>
    <n v="0"/>
    <n v="1"/>
    <n v="0"/>
    <n v="22"/>
    <n v="44"/>
    <n v="0"/>
    <n v="0"/>
    <n v="22"/>
    <n v="0"/>
    <n v="1"/>
    <n v="44"/>
    <n v="3"/>
    <n v="2"/>
    <n v="4"/>
    <n v="0"/>
    <n v="0"/>
  </r>
  <r>
    <s v="03381"/>
    <s v="F-14"/>
    <s v="RANCHO VIEJO"/>
    <n v="11"/>
    <x v="51"/>
    <n v="132109392"/>
    <s v="FRONTERIZO"/>
    <s v="ALMUERZO"/>
    <n v="5"/>
    <n v="2"/>
    <n v="12"/>
    <n v="6"/>
    <n v="0"/>
    <n v="0"/>
    <n v="2"/>
    <n v="1"/>
    <n v="0"/>
    <n v="4"/>
    <n v="2"/>
    <n v="110"/>
    <n v="0"/>
    <n v="0"/>
    <n v="5"/>
    <n v="3"/>
    <n v="44"/>
    <n v="3"/>
    <n v="0"/>
    <n v="0"/>
    <n v="3"/>
    <n v="2"/>
    <n v="2"/>
    <n v="1"/>
    <n v="1"/>
  </r>
  <r>
    <s v="03395"/>
    <s v="F-14"/>
    <s v="REBO"/>
    <n v="19"/>
    <x v="51"/>
    <n v="132109392"/>
    <s v="FRONTERIZO"/>
    <s v="DESAYUNO"/>
    <n v="4"/>
    <n v="1"/>
    <n v="0"/>
    <n v="6"/>
    <n v="7"/>
    <n v="1"/>
    <n v="3"/>
    <n v="0"/>
    <n v="1"/>
    <n v="0"/>
    <n v="2"/>
    <n v="0"/>
    <n v="38"/>
    <n v="76"/>
    <n v="0"/>
    <n v="0"/>
    <n v="38"/>
    <n v="0"/>
    <n v="1"/>
    <n v="76"/>
    <n v="5"/>
    <n v="2"/>
    <n v="6"/>
    <n v="0"/>
    <n v="0"/>
  </r>
  <r>
    <s v="10081"/>
    <s v="F-14"/>
    <s v="PALMITAS, LAS"/>
    <n v="71"/>
    <x v="51"/>
    <n v="132109392"/>
    <s v="FRONTERIZO"/>
    <s v="DESAYUNO"/>
    <n v="13"/>
    <n v="4"/>
    <n v="0"/>
    <n v="22"/>
    <n v="27"/>
    <n v="4"/>
    <n v="8"/>
    <n v="0"/>
    <n v="2"/>
    <n v="0"/>
    <n v="7"/>
    <n v="0"/>
    <n v="142"/>
    <n v="284"/>
    <n v="0"/>
    <n v="0"/>
    <n v="142"/>
    <n v="0"/>
    <n v="4"/>
    <n v="284"/>
    <n v="16"/>
    <n v="7"/>
    <n v="22"/>
    <n v="0"/>
    <n v="0"/>
  </r>
  <r>
    <s v="03382"/>
    <s v="F-14"/>
    <s v="PEDRO ROMERO MONTERO PROF. - EL PINAR"/>
    <n v="123"/>
    <x v="51"/>
    <n v="132109392"/>
    <s v="FRONTERIZO"/>
    <s v="DESAYUNO"/>
    <n v="22"/>
    <n v="6"/>
    <n v="0"/>
    <n v="38"/>
    <n v="46"/>
    <n v="6"/>
    <n v="14"/>
    <n v="0"/>
    <n v="3"/>
    <n v="0"/>
    <n v="11"/>
    <n v="0"/>
    <n v="246"/>
    <n v="492"/>
    <n v="0"/>
    <n v="0"/>
    <n v="246"/>
    <n v="0"/>
    <n v="6"/>
    <n v="492"/>
    <n v="28"/>
    <n v="13"/>
    <n v="38"/>
    <n v="0"/>
    <n v="0"/>
  </r>
  <r>
    <s v="03508"/>
    <s v="F-15"/>
    <s v="ARILENNY CANARIO MONTERO-EL VALLECITO"/>
    <n v="170"/>
    <x v="52"/>
    <n v="1200694949"/>
    <s v="FRONTERIZO"/>
    <s v="DESAYUNO"/>
    <n v="30"/>
    <n v="8"/>
    <n v="0"/>
    <n v="52"/>
    <n v="63"/>
    <n v="8"/>
    <n v="19"/>
    <n v="0"/>
    <n v="4"/>
    <n v="0"/>
    <n v="15"/>
    <n v="0"/>
    <n v="340"/>
    <n v="680"/>
    <n v="0"/>
    <n v="0"/>
    <n v="340"/>
    <n v="0"/>
    <n v="8"/>
    <n v="680"/>
    <n v="38"/>
    <n v="17"/>
    <n v="53"/>
    <n v="0"/>
    <n v="0"/>
  </r>
  <r>
    <s v="03406"/>
    <s v="F-15"/>
    <s v="CAIMONIAL"/>
    <n v="53"/>
    <x v="52"/>
    <n v="1200694949"/>
    <s v="FRONTERIZO"/>
    <s v="DESAYUNO"/>
    <n v="10"/>
    <n v="3"/>
    <n v="0"/>
    <n v="17"/>
    <n v="20"/>
    <n v="3"/>
    <n v="6"/>
    <n v="0"/>
    <n v="2"/>
    <n v="0"/>
    <n v="5"/>
    <n v="0"/>
    <n v="106"/>
    <n v="212"/>
    <n v="0"/>
    <n v="0"/>
    <n v="106"/>
    <n v="0"/>
    <n v="3"/>
    <n v="212"/>
    <n v="12"/>
    <n v="6"/>
    <n v="17"/>
    <n v="0"/>
    <n v="0"/>
  </r>
  <r>
    <s v="03412"/>
    <s v="F-15"/>
    <s v="AUGUSTO MORILLO VICENTE PROF. - EL PINAR DE LA CANA"/>
    <n v="86"/>
    <x v="52"/>
    <n v="1200694949"/>
    <s v="FRONTERIZO"/>
    <s v="ALMUERZO"/>
    <n v="35"/>
    <n v="10"/>
    <n v="92"/>
    <n v="44"/>
    <n v="0"/>
    <n v="0"/>
    <n v="12"/>
    <n v="6"/>
    <n v="0"/>
    <n v="31"/>
    <n v="10"/>
    <n v="860"/>
    <n v="0"/>
    <n v="0"/>
    <n v="38"/>
    <n v="18"/>
    <n v="344"/>
    <n v="19"/>
    <n v="0"/>
    <n v="0"/>
    <n v="19"/>
    <n v="9"/>
    <n v="10"/>
    <n v="6"/>
    <n v="6"/>
  </r>
  <r>
    <s v="03405"/>
    <s v="F-15"/>
    <s v="ELUPINA GONZALEZ-LOS HINOJOS"/>
    <n v="93"/>
    <x v="52"/>
    <n v="1200694949"/>
    <s v="FRONTERIZO"/>
    <s v="ALMUERZO"/>
    <n v="37"/>
    <n v="11"/>
    <n v="99"/>
    <n v="47"/>
    <n v="0"/>
    <n v="0"/>
    <n v="13"/>
    <n v="6"/>
    <n v="0"/>
    <n v="33"/>
    <n v="11"/>
    <n v="930"/>
    <n v="0"/>
    <n v="0"/>
    <n v="42"/>
    <n v="19"/>
    <n v="372"/>
    <n v="21"/>
    <n v="0"/>
    <n v="0"/>
    <n v="21"/>
    <n v="10"/>
    <n v="11"/>
    <n v="7"/>
    <n v="7"/>
  </r>
  <r>
    <s v="03301"/>
    <s v="F-17"/>
    <s v="PROSPERO VILLEGAS TEJEDA - EL CAJUIL"/>
    <n v="67"/>
    <x v="53"/>
    <n v="131722652"/>
    <s v="FRONTERIZO"/>
    <s v="DESAYUNO"/>
    <n v="12"/>
    <n v="3"/>
    <n v="0"/>
    <n v="21"/>
    <n v="25"/>
    <n v="3"/>
    <n v="8"/>
    <n v="0"/>
    <n v="2"/>
    <n v="0"/>
    <n v="6"/>
    <n v="0"/>
    <n v="134"/>
    <n v="268"/>
    <n v="0"/>
    <n v="0"/>
    <n v="134"/>
    <n v="0"/>
    <n v="3"/>
    <n v="268"/>
    <n v="15"/>
    <n v="7"/>
    <n v="21"/>
    <n v="0"/>
    <n v="0"/>
  </r>
  <r>
    <s v="03426"/>
    <s v="F-17"/>
    <s v="MAMERTO ANDUJAR - LA MESETA"/>
    <n v="5"/>
    <x v="53"/>
    <n v="131722652"/>
    <s v="FRONTERIZO"/>
    <s v="ALMUERZO"/>
    <n v="2"/>
    <n v="1"/>
    <n v="6"/>
    <n v="3"/>
    <n v="0"/>
    <n v="0"/>
    <n v="1"/>
    <n v="1"/>
    <n v="0"/>
    <n v="2"/>
    <n v="1"/>
    <n v="50"/>
    <n v="0"/>
    <n v="0"/>
    <n v="3"/>
    <n v="1"/>
    <n v="20"/>
    <n v="2"/>
    <n v="0"/>
    <n v="0"/>
    <n v="2"/>
    <n v="1"/>
    <n v="1"/>
    <n v="1"/>
    <n v="1"/>
  </r>
  <r>
    <s v="03363"/>
    <s v="F-17"/>
    <s v="BOCA DE ARROYO"/>
    <n v="17"/>
    <x v="53"/>
    <n v="131722652"/>
    <s v="FRONTERIZO"/>
    <s v="ALMUERZO"/>
    <n v="7"/>
    <n v="2"/>
    <n v="18"/>
    <n v="9"/>
    <n v="0"/>
    <n v="0"/>
    <n v="3"/>
    <n v="2"/>
    <n v="0"/>
    <n v="6"/>
    <n v="2"/>
    <n v="170"/>
    <n v="0"/>
    <n v="0"/>
    <n v="8"/>
    <n v="4"/>
    <n v="68"/>
    <n v="4"/>
    <n v="0"/>
    <n v="0"/>
    <n v="4"/>
    <n v="2"/>
    <n v="2"/>
    <n v="2"/>
    <n v="2"/>
  </r>
  <r>
    <s v="03333"/>
    <s v="F-17"/>
    <s v="DESIDERIO MORILLO OGANDO - MABRIGIDA"/>
    <n v="26"/>
    <x v="53"/>
    <n v="131722652"/>
    <s v="FRONTERIZO"/>
    <s v="DESAYUNO"/>
    <n v="5"/>
    <n v="2"/>
    <n v="0"/>
    <n v="8"/>
    <n v="10"/>
    <n v="2"/>
    <n v="3"/>
    <n v="0"/>
    <n v="1"/>
    <n v="0"/>
    <n v="3"/>
    <n v="0"/>
    <n v="52"/>
    <n v="104"/>
    <n v="0"/>
    <n v="0"/>
    <n v="52"/>
    <n v="0"/>
    <n v="2"/>
    <n v="104"/>
    <n v="6"/>
    <n v="3"/>
    <n v="9"/>
    <n v="0"/>
    <n v="0"/>
  </r>
  <r>
    <s v="03321"/>
    <s v="F-17"/>
    <s v="DOMINMGO TURBI SANCHEZ-GUAYABAL"/>
    <n v="13"/>
    <x v="53"/>
    <n v="131722652"/>
    <s v="FRONTERIZO"/>
    <s v="ALMUERZO"/>
    <n v="6"/>
    <n v="2"/>
    <n v="14"/>
    <n v="7"/>
    <n v="0"/>
    <n v="0"/>
    <n v="2"/>
    <n v="1"/>
    <n v="0"/>
    <n v="5"/>
    <n v="2"/>
    <n v="130"/>
    <n v="0"/>
    <n v="0"/>
    <n v="6"/>
    <n v="3"/>
    <n v="52"/>
    <n v="3"/>
    <n v="0"/>
    <n v="0"/>
    <n v="3"/>
    <n v="2"/>
    <n v="2"/>
    <n v="1"/>
    <n v="1"/>
  </r>
  <r>
    <s v="08171"/>
    <s v="F-17"/>
    <s v="FRANCISCO ROMERO - PALO DE VIENTO"/>
    <n v="16"/>
    <x v="53"/>
    <n v="131722652"/>
    <s v="FRONTERIZO"/>
    <s v="ALMUERZO"/>
    <n v="7"/>
    <n v="2"/>
    <n v="17"/>
    <n v="9"/>
    <n v="0"/>
    <n v="0"/>
    <n v="3"/>
    <n v="1"/>
    <n v="0"/>
    <n v="6"/>
    <n v="2"/>
    <n v="160"/>
    <n v="0"/>
    <n v="0"/>
    <n v="8"/>
    <n v="4"/>
    <n v="64"/>
    <n v="4"/>
    <n v="0"/>
    <n v="0"/>
    <n v="4"/>
    <n v="2"/>
    <n v="2"/>
    <n v="2"/>
    <n v="2"/>
  </r>
  <r>
    <s v="03366"/>
    <s v="F-17"/>
    <s v="GAJITOS, LOS"/>
    <n v="13"/>
    <x v="53"/>
    <n v="131722652"/>
    <s v="FRONTERIZO"/>
    <s v="ALMUERZO"/>
    <n v="6"/>
    <n v="2"/>
    <n v="14"/>
    <n v="7"/>
    <n v="0"/>
    <n v="0"/>
    <n v="2"/>
    <n v="1"/>
    <n v="0"/>
    <n v="5"/>
    <n v="2"/>
    <n v="130"/>
    <n v="0"/>
    <n v="0"/>
    <n v="6"/>
    <n v="3"/>
    <n v="52"/>
    <n v="3"/>
    <n v="0"/>
    <n v="0"/>
    <n v="3"/>
    <n v="2"/>
    <n v="2"/>
    <n v="1"/>
    <n v="1"/>
  </r>
  <r>
    <s v="03315"/>
    <s v="F-17"/>
    <s v="MARCINIANO GARCIA - LOS VALLECITOS"/>
    <n v="8"/>
    <x v="53"/>
    <n v="131722652"/>
    <s v="FRONTERIZO"/>
    <s v="ALMUERZO"/>
    <n v="4"/>
    <n v="1"/>
    <n v="9"/>
    <n v="5"/>
    <n v="0"/>
    <n v="0"/>
    <n v="2"/>
    <n v="1"/>
    <n v="0"/>
    <n v="3"/>
    <n v="1"/>
    <n v="80"/>
    <n v="0"/>
    <n v="0"/>
    <n v="4"/>
    <n v="2"/>
    <n v="32"/>
    <n v="2"/>
    <n v="0"/>
    <n v="0"/>
    <n v="2"/>
    <n v="1"/>
    <n v="1"/>
    <n v="1"/>
    <n v="1"/>
  </r>
  <r>
    <s v="03517"/>
    <s v="F-17"/>
    <s v="NARANJOS, LOS"/>
    <n v="37"/>
    <x v="53"/>
    <n v="131722652"/>
    <s v="FRONTERIZO"/>
    <s v="ALMUERZO"/>
    <n v="15"/>
    <n v="5"/>
    <n v="40"/>
    <n v="19"/>
    <n v="0"/>
    <n v="0"/>
    <n v="5"/>
    <n v="3"/>
    <n v="0"/>
    <n v="14"/>
    <n v="5"/>
    <n v="370"/>
    <n v="0"/>
    <n v="0"/>
    <n v="17"/>
    <n v="8"/>
    <n v="148"/>
    <n v="9"/>
    <n v="0"/>
    <n v="0"/>
    <n v="9"/>
    <n v="4"/>
    <n v="5"/>
    <n v="3"/>
    <n v="3"/>
  </r>
  <r>
    <s v="03365"/>
    <s v="F-17"/>
    <s v="PEDRO DEL CARMEN SANCHEZ PROF. - HOYO PRIETO"/>
    <n v="29"/>
    <x v="53"/>
    <n v="131722652"/>
    <s v="FRONTERIZO"/>
    <s v="DESAYUNO"/>
    <n v="6"/>
    <n v="2"/>
    <n v="0"/>
    <n v="9"/>
    <n v="11"/>
    <n v="2"/>
    <n v="4"/>
    <n v="0"/>
    <n v="1"/>
    <n v="0"/>
    <n v="3"/>
    <n v="0"/>
    <n v="58"/>
    <n v="116"/>
    <n v="0"/>
    <n v="0"/>
    <n v="58"/>
    <n v="0"/>
    <n v="2"/>
    <n v="116"/>
    <n v="7"/>
    <n v="3"/>
    <n v="9"/>
    <n v="0"/>
    <n v="0"/>
  </r>
  <r>
    <s v="03361"/>
    <s v="F-17"/>
    <s v="TRINIDAD SANCHEZ - LA CIENEGA VIEJA"/>
    <n v="8"/>
    <x v="53"/>
    <n v="131722652"/>
    <s v="FRONTERIZO"/>
    <s v="ALMUERZO"/>
    <n v="4"/>
    <n v="1"/>
    <n v="9"/>
    <n v="5"/>
    <n v="0"/>
    <n v="0"/>
    <n v="2"/>
    <n v="1"/>
    <n v="0"/>
    <n v="3"/>
    <n v="1"/>
    <n v="80"/>
    <n v="0"/>
    <n v="0"/>
    <n v="4"/>
    <n v="2"/>
    <n v="32"/>
    <n v="2"/>
    <n v="0"/>
    <n v="0"/>
    <n v="2"/>
    <n v="1"/>
    <n v="1"/>
    <n v="1"/>
    <n v="1"/>
  </r>
  <r>
    <s v="03364"/>
    <s v="F-17"/>
    <s v="YAYAL, EL"/>
    <n v="17"/>
    <x v="53"/>
    <n v="131722652"/>
    <s v="FRONTERIZO"/>
    <s v="DESAYUNO"/>
    <n v="3"/>
    <n v="1"/>
    <n v="0"/>
    <n v="6"/>
    <n v="7"/>
    <n v="1"/>
    <n v="2"/>
    <n v="0"/>
    <n v="1"/>
    <n v="0"/>
    <n v="2"/>
    <n v="0"/>
    <n v="34"/>
    <n v="68"/>
    <n v="0"/>
    <n v="0"/>
    <n v="34"/>
    <n v="0"/>
    <n v="1"/>
    <n v="68"/>
    <n v="4"/>
    <n v="2"/>
    <n v="6"/>
    <n v="0"/>
    <n v="0"/>
  </r>
  <r>
    <s v="03299"/>
    <s v="F-17"/>
    <s v="ASIENTO LUISA"/>
    <n v="8"/>
    <x v="53"/>
    <n v="131722652"/>
    <s v="FRONTERIZO"/>
    <s v="ALMUERZO"/>
    <n v="4"/>
    <n v="1"/>
    <n v="9"/>
    <n v="5"/>
    <n v="0"/>
    <n v="0"/>
    <n v="2"/>
    <n v="1"/>
    <n v="0"/>
    <n v="3"/>
    <n v="1"/>
    <n v="80"/>
    <n v="0"/>
    <n v="0"/>
    <n v="4"/>
    <n v="2"/>
    <n v="32"/>
    <n v="2"/>
    <n v="0"/>
    <n v="0"/>
    <n v="2"/>
    <n v="1"/>
    <n v="1"/>
    <n v="1"/>
    <n v="1"/>
  </r>
  <r>
    <s v="03368"/>
    <s v="F-17"/>
    <s v="CAÑITAS, LAS"/>
    <n v="18"/>
    <x v="53"/>
    <n v="131722652"/>
    <s v="FRONTERIZO"/>
    <s v="ALMUERZO"/>
    <n v="8"/>
    <n v="2"/>
    <n v="20"/>
    <n v="10"/>
    <n v="0"/>
    <n v="0"/>
    <n v="3"/>
    <n v="2"/>
    <n v="0"/>
    <n v="7"/>
    <n v="2"/>
    <n v="180"/>
    <n v="0"/>
    <n v="0"/>
    <n v="8"/>
    <n v="4"/>
    <n v="72"/>
    <n v="4"/>
    <n v="0"/>
    <n v="0"/>
    <n v="4"/>
    <n v="2"/>
    <n v="2"/>
    <n v="2"/>
    <n v="2"/>
  </r>
  <r>
    <s v="08166"/>
    <s v="F-17"/>
    <s v="JOVAYAL"/>
    <n v="49"/>
    <x v="53"/>
    <n v="131722652"/>
    <s v="FRONTERIZO"/>
    <s v="DESAYUNO"/>
    <n v="9"/>
    <n v="3"/>
    <n v="0"/>
    <n v="15"/>
    <n v="18"/>
    <n v="3"/>
    <n v="6"/>
    <n v="0"/>
    <n v="2"/>
    <n v="0"/>
    <n v="5"/>
    <n v="0"/>
    <n v="98"/>
    <n v="196"/>
    <n v="0"/>
    <n v="0"/>
    <n v="98"/>
    <n v="0"/>
    <n v="3"/>
    <n v="196"/>
    <n v="11"/>
    <n v="5"/>
    <n v="16"/>
    <n v="0"/>
    <n v="0"/>
  </r>
  <r>
    <s v="03300"/>
    <s v="F-17"/>
    <s v="PORTUGUESES, LOS"/>
    <n v="21"/>
    <x v="53"/>
    <n v="131722652"/>
    <s v="FRONTERIZO"/>
    <s v="ALMUERZO"/>
    <n v="9"/>
    <n v="3"/>
    <n v="23"/>
    <n v="11"/>
    <n v="0"/>
    <n v="0"/>
    <n v="3"/>
    <n v="2"/>
    <n v="0"/>
    <n v="8"/>
    <n v="3"/>
    <n v="210"/>
    <n v="0"/>
    <n v="0"/>
    <n v="10"/>
    <n v="5"/>
    <n v="84"/>
    <n v="5"/>
    <n v="0"/>
    <n v="0"/>
    <n v="5"/>
    <n v="3"/>
    <n v="3"/>
    <n v="2"/>
    <n v="2"/>
  </r>
  <r>
    <s v="04249"/>
    <s v="F-21"/>
    <s v="FRANCISCO ANTONIO RODRIGUEZ - EL RINCON"/>
    <n v="102"/>
    <x v="54"/>
    <n v="10100021368"/>
    <s v="FRONTERIZO"/>
    <s v="DESAYUNO"/>
    <n v="18"/>
    <n v="5"/>
    <n v="0"/>
    <n v="31"/>
    <n v="38"/>
    <n v="5"/>
    <n v="12"/>
    <n v="0"/>
    <n v="3"/>
    <n v="0"/>
    <n v="9"/>
    <n v="0"/>
    <n v="204"/>
    <n v="408"/>
    <n v="0"/>
    <n v="0"/>
    <n v="204"/>
    <n v="0"/>
    <n v="5"/>
    <n v="408"/>
    <n v="23"/>
    <n v="10"/>
    <n v="32"/>
    <n v="0"/>
    <n v="0"/>
  </r>
  <r>
    <s v="04242"/>
    <s v="F-21"/>
    <s v="GENERAL GREGORIO LUPERON - LAS CABIRMITAS"/>
    <n v="30"/>
    <x v="54"/>
    <n v="10100021368"/>
    <s v="FRONTERIZO"/>
    <s v="DESAYUNO"/>
    <n v="6"/>
    <n v="2"/>
    <n v="0"/>
    <n v="10"/>
    <n v="11"/>
    <n v="2"/>
    <n v="4"/>
    <n v="0"/>
    <n v="1"/>
    <n v="0"/>
    <n v="3"/>
    <n v="0"/>
    <n v="60"/>
    <n v="120"/>
    <n v="0"/>
    <n v="0"/>
    <n v="60"/>
    <n v="0"/>
    <n v="2"/>
    <n v="120"/>
    <n v="7"/>
    <n v="3"/>
    <n v="10"/>
    <n v="0"/>
    <n v="0"/>
  </r>
  <r>
    <s v="04243"/>
    <s v="F-21"/>
    <s v="JOBOS, LOS"/>
    <n v="141"/>
    <x v="54"/>
    <n v="10100021368"/>
    <s v="FRONTERIZO"/>
    <s v="DESAYUNO"/>
    <n v="25"/>
    <n v="7"/>
    <n v="0"/>
    <n v="43"/>
    <n v="52"/>
    <n v="7"/>
    <n v="16"/>
    <n v="0"/>
    <n v="4"/>
    <n v="0"/>
    <n v="13"/>
    <n v="0"/>
    <n v="282"/>
    <n v="564"/>
    <n v="0"/>
    <n v="0"/>
    <n v="282"/>
    <n v="0"/>
    <n v="7"/>
    <n v="564"/>
    <n v="32"/>
    <n v="14"/>
    <n v="44"/>
    <n v="0"/>
    <n v="0"/>
  </r>
  <r>
    <s v="08936"/>
    <s v="F-21"/>
    <s v="PLANES ARRIBA, LOS"/>
    <n v="5"/>
    <x v="54"/>
    <n v="10100021368"/>
    <s v="FRONTERIZO"/>
    <s v="ALMUERZO"/>
    <n v="2"/>
    <n v="1"/>
    <n v="6"/>
    <n v="3"/>
    <n v="0"/>
    <n v="0"/>
    <n v="1"/>
    <n v="1"/>
    <n v="0"/>
    <n v="2"/>
    <n v="1"/>
    <n v="50"/>
    <n v="0"/>
    <n v="0"/>
    <n v="3"/>
    <n v="1"/>
    <n v="20"/>
    <n v="2"/>
    <n v="0"/>
    <n v="0"/>
    <n v="2"/>
    <n v="1"/>
    <n v="1"/>
    <n v="1"/>
    <n v="1"/>
  </r>
  <r>
    <s v="04245"/>
    <s v="F-21"/>
    <s v="EL NARANJITO, PALMAREJO"/>
    <n v="22"/>
    <x v="54"/>
    <n v="10100021368"/>
    <s v="FRONTERIZO"/>
    <s v="ALMUERZO"/>
    <n v="9"/>
    <n v="3"/>
    <n v="24"/>
    <n v="12"/>
    <n v="0"/>
    <n v="0"/>
    <n v="3"/>
    <n v="2"/>
    <n v="0"/>
    <n v="8"/>
    <n v="3"/>
    <n v="220"/>
    <n v="0"/>
    <n v="0"/>
    <n v="10"/>
    <n v="5"/>
    <n v="88"/>
    <n v="5"/>
    <n v="0"/>
    <n v="0"/>
    <n v="5"/>
    <n v="3"/>
    <n v="3"/>
    <n v="2"/>
    <n v="2"/>
  </r>
  <r>
    <s v="08945"/>
    <s v="F-21"/>
    <s v="JOSE EUGENIO MARMOL CASTELLANOS - BOCA DE AMINILLA"/>
    <n v="19"/>
    <x v="54"/>
    <n v="10100021368"/>
    <s v="FRONTERIZO"/>
    <s v="ALMUERZO"/>
    <n v="8"/>
    <n v="3"/>
    <n v="21"/>
    <n v="10"/>
    <n v="0"/>
    <n v="0"/>
    <n v="3"/>
    <n v="2"/>
    <n v="0"/>
    <n v="7"/>
    <n v="3"/>
    <n v="190"/>
    <n v="0"/>
    <n v="0"/>
    <n v="9"/>
    <n v="4"/>
    <n v="76"/>
    <n v="5"/>
    <n v="0"/>
    <n v="0"/>
    <n v="5"/>
    <n v="2"/>
    <n v="3"/>
    <n v="2"/>
    <n v="2"/>
  </r>
  <r>
    <s v="06741"/>
    <s v="F-11"/>
    <s v="PARROQUIAL SAN FRANCISCO JAVIER"/>
    <n v="270"/>
    <x v="55"/>
    <n v="10800048729"/>
    <s v="FRONTERIZO"/>
    <s v="DESAYUNO"/>
    <n v="48"/>
    <n v="12"/>
    <n v="0"/>
    <n v="82"/>
    <n v="99"/>
    <n v="12"/>
    <n v="30"/>
    <n v="0"/>
    <n v="6"/>
    <n v="0"/>
    <n v="24"/>
    <n v="0"/>
    <n v="540"/>
    <n v="1080"/>
    <n v="0"/>
    <n v="0"/>
    <n v="540"/>
    <n v="0"/>
    <n v="12"/>
    <n v="1080"/>
    <n v="60"/>
    <n v="27"/>
    <n v="84"/>
    <n v="0"/>
    <n v="0"/>
  </r>
  <r>
    <s v="00585"/>
    <s v="F-36"/>
    <s v="PEDRO MIR - BATEY ISABELA"/>
    <n v="314"/>
    <x v="56"/>
    <n v="131658873"/>
    <s v="FRONTERIZO"/>
    <s v="ALMUERZO"/>
    <n v="125"/>
    <n v="35"/>
    <n v="333"/>
    <n v="159"/>
    <n v="0"/>
    <n v="0"/>
    <n v="42"/>
    <n v="19"/>
    <n v="0"/>
    <n v="111"/>
    <n v="35"/>
    <n v="3140"/>
    <n v="0"/>
    <n v="0"/>
    <n v="139"/>
    <n v="63"/>
    <n v="1256"/>
    <n v="70"/>
    <n v="0"/>
    <n v="0"/>
    <n v="70"/>
    <n v="31"/>
    <n v="35"/>
    <n v="21"/>
    <n v="21"/>
  </r>
  <r>
    <s v="00646"/>
    <s v="F-36"/>
    <s v="RAFAEL TOMAS FERNANDEZ DOMINGUEZ - BATEY CUCHILLA"/>
    <n v="148"/>
    <x v="56"/>
    <n v="131658873"/>
    <s v="FRONTERIZO"/>
    <s v="DESAYUNO"/>
    <n v="27"/>
    <n v="7"/>
    <n v="0"/>
    <n v="45"/>
    <n v="55"/>
    <n v="7"/>
    <n v="17"/>
    <n v="0"/>
    <n v="4"/>
    <n v="0"/>
    <n v="14"/>
    <n v="0"/>
    <n v="296"/>
    <n v="592"/>
    <n v="0"/>
    <n v="0"/>
    <n v="296"/>
    <n v="0"/>
    <n v="7"/>
    <n v="592"/>
    <n v="33"/>
    <n v="15"/>
    <n v="46"/>
    <n v="0"/>
    <n v="0"/>
  </r>
  <r>
    <s v="00760"/>
    <s v="F-07"/>
    <s v="FONDO, EL"/>
    <n v="206"/>
    <x v="57"/>
    <n v="7600197912"/>
    <s v="FRONTERIZO"/>
    <s v="DESAYUNO"/>
    <n v="37"/>
    <n v="10"/>
    <n v="0"/>
    <n v="63"/>
    <n v="76"/>
    <n v="10"/>
    <n v="23"/>
    <n v="0"/>
    <n v="5"/>
    <n v="0"/>
    <n v="19"/>
    <n v="0"/>
    <n v="412"/>
    <n v="824"/>
    <n v="0"/>
    <n v="0"/>
    <n v="412"/>
    <n v="0"/>
    <n v="10"/>
    <n v="824"/>
    <n v="46"/>
    <n v="21"/>
    <n v="64"/>
    <n v="0"/>
    <n v="0"/>
  </r>
  <r>
    <s v="02337"/>
    <s v="F-01"/>
    <s v="MERCEDES, LAS"/>
    <n v="86"/>
    <x v="58"/>
    <n v="132312287"/>
    <s v="FRONTERIZO"/>
    <s v="DESAYUNO"/>
    <n v="15"/>
    <n v="4"/>
    <n v="0"/>
    <n v="27"/>
    <n v="32"/>
    <n v="4"/>
    <n v="10"/>
    <n v="0"/>
    <n v="2"/>
    <n v="0"/>
    <n v="8"/>
    <n v="0"/>
    <n v="172"/>
    <n v="344"/>
    <n v="0"/>
    <n v="0"/>
    <n v="172"/>
    <n v="0"/>
    <n v="4"/>
    <n v="344"/>
    <n v="19"/>
    <n v="9"/>
    <n v="27"/>
    <n v="0"/>
    <n v="0"/>
  </r>
  <r>
    <s v="02341"/>
    <s v="F-01"/>
    <s v="COLONIA LOS ARROYOS"/>
    <n v="52"/>
    <x v="58"/>
    <n v="132312287"/>
    <s v="FRONTERIZO"/>
    <s v="DESAYUNO"/>
    <n v="10"/>
    <n v="3"/>
    <n v="0"/>
    <n v="16"/>
    <n v="20"/>
    <n v="3"/>
    <n v="6"/>
    <n v="0"/>
    <n v="2"/>
    <n v="0"/>
    <n v="5"/>
    <n v="0"/>
    <n v="104"/>
    <n v="208"/>
    <n v="0"/>
    <n v="0"/>
    <n v="104"/>
    <n v="0"/>
    <n v="3"/>
    <n v="208"/>
    <n v="12"/>
    <n v="6"/>
    <n v="17"/>
    <n v="0"/>
    <n v="0"/>
  </r>
  <r>
    <s v="02342"/>
    <s v="F-01"/>
    <s v="AVILA"/>
    <n v="97"/>
    <x v="58"/>
    <n v="132312287"/>
    <s v="FRONTERIZO"/>
    <s v="DESAYUNO"/>
    <n v="17"/>
    <n v="5"/>
    <n v="0"/>
    <n v="30"/>
    <n v="36"/>
    <n v="5"/>
    <n v="11"/>
    <n v="0"/>
    <n v="3"/>
    <n v="0"/>
    <n v="9"/>
    <n v="0"/>
    <n v="194"/>
    <n v="388"/>
    <n v="0"/>
    <n v="0"/>
    <n v="194"/>
    <n v="0"/>
    <n v="5"/>
    <n v="388"/>
    <n v="22"/>
    <n v="10"/>
    <n v="30"/>
    <n v="0"/>
    <n v="0"/>
  </r>
  <r>
    <s v="02338"/>
    <s v="F-01"/>
    <s v="COLONIA MENCIA"/>
    <n v="85"/>
    <x v="58"/>
    <n v="132312287"/>
    <s v="FRONTERIZO"/>
    <s v="DESAYUNO"/>
    <n v="14"/>
    <n v="4"/>
    <n v="0"/>
    <n v="26"/>
    <n v="32"/>
    <n v="4"/>
    <n v="10"/>
    <n v="0"/>
    <n v="2"/>
    <n v="0"/>
    <n v="8"/>
    <n v="0"/>
    <n v="170"/>
    <n v="340"/>
    <n v="0"/>
    <n v="0"/>
    <n v="170"/>
    <n v="0"/>
    <n v="4"/>
    <n v="340"/>
    <n v="19"/>
    <n v="9"/>
    <n v="27"/>
    <n v="0"/>
    <n v="0"/>
  </r>
  <r>
    <s v="02353"/>
    <s v="F-01"/>
    <s v="SITIO NUEVO"/>
    <n v="59"/>
    <x v="58"/>
    <n v="132312287"/>
    <s v="FRONTERIZO"/>
    <s v="DESAYUNO"/>
    <n v="10"/>
    <n v="3"/>
    <n v="0"/>
    <n v="18"/>
    <n v="22"/>
    <n v="3"/>
    <n v="7"/>
    <n v="0"/>
    <n v="2"/>
    <n v="0"/>
    <n v="6"/>
    <n v="0"/>
    <n v="118"/>
    <n v="236"/>
    <n v="0"/>
    <n v="0"/>
    <n v="118"/>
    <n v="0"/>
    <n v="3"/>
    <n v="236"/>
    <n v="14"/>
    <n v="6"/>
    <n v="19"/>
    <n v="0"/>
    <n v="0"/>
  </r>
  <r>
    <s v="01590"/>
    <s v="F-30"/>
    <s v="CASTULO ALCIBIADES PÉREZ - PROYECTO AGRARIO AC-151"/>
    <n v="62"/>
    <x v="59"/>
    <n v="131180841"/>
    <s v="FRONTERIZO"/>
    <s v="DESAYUNO"/>
    <n v="11"/>
    <n v="3"/>
    <n v="0"/>
    <n v="19"/>
    <n v="23"/>
    <n v="3"/>
    <n v="7"/>
    <n v="0"/>
    <n v="2"/>
    <n v="0"/>
    <n v="6"/>
    <n v="0"/>
    <n v="124"/>
    <n v="248"/>
    <n v="0"/>
    <n v="0"/>
    <n v="124"/>
    <n v="0"/>
    <n v="3"/>
    <n v="248"/>
    <n v="14"/>
    <n v="7"/>
    <n v="20"/>
    <n v="0"/>
    <n v="0"/>
  </r>
  <r>
    <s v="01589"/>
    <s v="F-30"/>
    <s v="JORGE MENDEZ Y MENDEZ - ANGOSTURA"/>
    <n v="122"/>
    <x v="59"/>
    <n v="131180841"/>
    <s v="FRONTERIZO"/>
    <s v="DESAYUNO"/>
    <n v="22"/>
    <n v="6"/>
    <n v="0"/>
    <n v="37"/>
    <n v="45"/>
    <n v="6"/>
    <n v="14"/>
    <n v="0"/>
    <n v="3"/>
    <n v="0"/>
    <n v="11"/>
    <n v="0"/>
    <n v="244"/>
    <n v="488"/>
    <n v="0"/>
    <n v="0"/>
    <n v="244"/>
    <n v="0"/>
    <n v="6"/>
    <n v="488"/>
    <n v="27"/>
    <n v="12"/>
    <n v="38"/>
    <n v="0"/>
    <n v="0"/>
  </r>
  <r>
    <s v="00603"/>
    <s v="F-26"/>
    <s v="13 DE MARZO - EL RODEO"/>
    <n v="118"/>
    <x v="60"/>
    <n v="132296966"/>
    <s v="FRONTERIZO"/>
    <s v="DESAYUNO"/>
    <n v="21"/>
    <n v="6"/>
    <n v="0"/>
    <n v="36"/>
    <n v="44"/>
    <n v="6"/>
    <n v="14"/>
    <n v="0"/>
    <n v="3"/>
    <n v="0"/>
    <n v="11"/>
    <n v="0"/>
    <n v="236"/>
    <n v="472"/>
    <n v="0"/>
    <n v="0"/>
    <n v="236"/>
    <n v="0"/>
    <n v="6"/>
    <n v="472"/>
    <n v="27"/>
    <n v="12"/>
    <n v="37"/>
    <n v="0"/>
    <n v="0"/>
  </r>
  <r>
    <s v="00610"/>
    <s v="F-26"/>
    <s v="FRANCISCO ALBERTO CAAMAÑO DEÑO -  EL MUNDITO"/>
    <n v="55"/>
    <x v="60"/>
    <n v="132296966"/>
    <s v="FRONTERIZO"/>
    <s v="DESAYUNO"/>
    <n v="10"/>
    <n v="3"/>
    <n v="0"/>
    <n v="17"/>
    <n v="21"/>
    <n v="3"/>
    <n v="7"/>
    <n v="0"/>
    <n v="2"/>
    <n v="0"/>
    <n v="5"/>
    <n v="0"/>
    <n v="110"/>
    <n v="220"/>
    <n v="0"/>
    <n v="0"/>
    <n v="110"/>
    <n v="0"/>
    <n v="3"/>
    <n v="220"/>
    <n v="13"/>
    <n v="6"/>
    <n v="17"/>
    <n v="0"/>
    <n v="0"/>
  </r>
  <r>
    <s v="00604"/>
    <s v="F-26"/>
    <s v="FUENTE DEL RODEO - BATEICITO"/>
    <n v="17"/>
    <x v="60"/>
    <n v="132296966"/>
    <s v="FRONTERIZO"/>
    <s v="ALMUERZO"/>
    <n v="7"/>
    <n v="2"/>
    <n v="18"/>
    <n v="9"/>
    <n v="0"/>
    <n v="0"/>
    <n v="3"/>
    <n v="2"/>
    <n v="0"/>
    <n v="6"/>
    <n v="2"/>
    <n v="170"/>
    <n v="0"/>
    <n v="0"/>
    <n v="8"/>
    <n v="4"/>
    <n v="68"/>
    <n v="4"/>
    <n v="0"/>
    <n v="0"/>
    <n v="4"/>
    <n v="2"/>
    <n v="2"/>
    <n v="2"/>
    <n v="2"/>
  </r>
  <r>
    <s v="00609"/>
    <s v="F-26"/>
    <s v="FRANCISCO HERASME - LOS ARROYITOS"/>
    <n v="75"/>
    <x v="60"/>
    <n v="132296966"/>
    <s v="FRONTERIZO"/>
    <s v="DESAYUNO"/>
    <n v="14"/>
    <n v="4"/>
    <n v="0"/>
    <n v="23"/>
    <n v="28"/>
    <n v="4"/>
    <n v="9"/>
    <n v="0"/>
    <n v="2"/>
    <n v="0"/>
    <n v="7"/>
    <n v="0"/>
    <n v="150"/>
    <n v="300"/>
    <n v="0"/>
    <n v="0"/>
    <n v="150"/>
    <n v="0"/>
    <n v="4"/>
    <n v="300"/>
    <n v="17"/>
    <n v="8"/>
    <n v="24"/>
    <n v="0"/>
    <n v="0"/>
  </r>
  <r>
    <s v="00630"/>
    <s v="F-27"/>
    <s v="CAONABO - EL GRANADO"/>
    <n v="93"/>
    <x v="61"/>
    <n v="130918945"/>
    <s v="FRONTERIZO"/>
    <s v="DESAYUNO"/>
    <n v="17"/>
    <n v="5"/>
    <n v="0"/>
    <n v="29"/>
    <n v="35"/>
    <n v="5"/>
    <n v="11"/>
    <n v="0"/>
    <n v="3"/>
    <n v="0"/>
    <n v="9"/>
    <n v="0"/>
    <n v="186"/>
    <n v="372"/>
    <n v="0"/>
    <n v="0"/>
    <n v="186"/>
    <n v="0"/>
    <n v="5"/>
    <n v="372"/>
    <n v="21"/>
    <n v="10"/>
    <n v="29"/>
    <n v="0"/>
    <n v="0"/>
  </r>
  <r>
    <s v="00628"/>
    <s v="F-27"/>
    <s v="MANUEL DE JESUS GALVAN - VUELTA GRANDE"/>
    <n v="53"/>
    <x v="61"/>
    <n v="130918945"/>
    <s v="FRONTERIZO"/>
    <s v="DESAYUNO"/>
    <n v="10"/>
    <n v="3"/>
    <n v="0"/>
    <n v="17"/>
    <n v="20"/>
    <n v="3"/>
    <n v="6"/>
    <n v="0"/>
    <n v="2"/>
    <n v="0"/>
    <n v="5"/>
    <n v="0"/>
    <n v="106"/>
    <n v="212"/>
    <n v="0"/>
    <n v="0"/>
    <n v="106"/>
    <n v="0"/>
    <n v="3"/>
    <n v="212"/>
    <n v="12"/>
    <n v="6"/>
    <n v="17"/>
    <n v="0"/>
    <n v="0"/>
  </r>
  <r>
    <s v="00631"/>
    <s v="F-27"/>
    <s v="ENRIQUILLO - GUANARATE"/>
    <n v="66"/>
    <x v="61"/>
    <n v="130918945"/>
    <s v="FRONTERIZO"/>
    <s v="DESAYUNO"/>
    <n v="12"/>
    <n v="3"/>
    <n v="0"/>
    <n v="20"/>
    <n v="25"/>
    <n v="3"/>
    <n v="8"/>
    <n v="0"/>
    <n v="2"/>
    <n v="0"/>
    <n v="6"/>
    <n v="0"/>
    <n v="132"/>
    <n v="264"/>
    <n v="0"/>
    <n v="0"/>
    <n v="132"/>
    <n v="0"/>
    <n v="3"/>
    <n v="264"/>
    <n v="15"/>
    <n v="7"/>
    <n v="21"/>
    <n v="0"/>
    <n v="0"/>
  </r>
  <r>
    <s v="00626"/>
    <s v="F-27"/>
    <s v="ANTONIODUVERGÉ DUVAL"/>
    <n v="63"/>
    <x v="61"/>
    <n v="130918945"/>
    <s v="FRONTERIZO"/>
    <s v="ALMUERZO"/>
    <n v="25"/>
    <n v="7"/>
    <n v="67"/>
    <n v="32"/>
    <n v="0"/>
    <n v="0"/>
    <n v="9"/>
    <n v="4"/>
    <n v="0"/>
    <n v="23"/>
    <n v="7"/>
    <n v="630"/>
    <n v="0"/>
    <n v="0"/>
    <n v="28"/>
    <n v="13"/>
    <n v="252"/>
    <n v="14"/>
    <n v="0"/>
    <n v="0"/>
    <n v="14"/>
    <n v="7"/>
    <n v="7"/>
    <n v="5"/>
    <n v="5"/>
  </r>
  <r>
    <s v="00648"/>
    <s v="F-27"/>
    <s v="MAXIMO CABRAL - BATEY LOS BLOCK DE MENA"/>
    <n v="118"/>
    <x v="61"/>
    <n v="130918945"/>
    <s v="FRONTERIZO"/>
    <s v="DESAYUNO"/>
    <n v="21"/>
    <n v="6"/>
    <n v="0"/>
    <n v="36"/>
    <n v="44"/>
    <n v="6"/>
    <n v="14"/>
    <n v="0"/>
    <n v="3"/>
    <n v="0"/>
    <n v="11"/>
    <n v="0"/>
    <n v="236"/>
    <n v="472"/>
    <n v="0"/>
    <n v="0"/>
    <n v="236"/>
    <n v="0"/>
    <n v="6"/>
    <n v="472"/>
    <n v="27"/>
    <n v="12"/>
    <n v="37"/>
    <n v="0"/>
    <n v="0"/>
  </r>
  <r>
    <s v="00675"/>
    <s v="F-26"/>
    <s v="ZULEMA LUCIANO"/>
    <n v="227"/>
    <x v="62"/>
    <n v="130095388"/>
    <s v="FRONTERIZO"/>
    <s v="ALMUERZO"/>
    <n v="91"/>
    <n v="26"/>
    <n v="241"/>
    <n v="115"/>
    <n v="0"/>
    <n v="0"/>
    <n v="31"/>
    <n v="14"/>
    <n v="0"/>
    <n v="81"/>
    <n v="26"/>
    <n v="2270"/>
    <n v="0"/>
    <n v="0"/>
    <n v="101"/>
    <n v="46"/>
    <n v="908"/>
    <n v="51"/>
    <n v="0"/>
    <n v="0"/>
    <n v="51"/>
    <n v="23"/>
    <n v="26"/>
    <n v="16"/>
    <n v="16"/>
  </r>
  <r>
    <s v="06449"/>
    <s v="F-26"/>
    <s v="OJEDA"/>
    <n v="13"/>
    <x v="62"/>
    <n v="130095388"/>
    <s v="FRONTERIZO"/>
    <s v="ALMUERZO"/>
    <n v="6"/>
    <n v="2"/>
    <n v="14"/>
    <n v="7"/>
    <n v="0"/>
    <n v="0"/>
    <n v="2"/>
    <n v="1"/>
    <n v="0"/>
    <n v="5"/>
    <n v="2"/>
    <n v="130"/>
    <n v="0"/>
    <n v="0"/>
    <n v="6"/>
    <n v="3"/>
    <n v="52"/>
    <n v="3"/>
    <n v="0"/>
    <n v="0"/>
    <n v="3"/>
    <n v="2"/>
    <n v="2"/>
    <n v="1"/>
    <n v="1"/>
  </r>
  <r>
    <s v="00876"/>
    <s v="F-24"/>
    <s v="AGUA BLANCA"/>
    <n v="20"/>
    <x v="63"/>
    <n v="4702033939"/>
    <s v="FRONTERIZO"/>
    <s v="ALMUERZO"/>
    <n v="8"/>
    <n v="3"/>
    <n v="22"/>
    <n v="11"/>
    <n v="0"/>
    <n v="0"/>
    <n v="3"/>
    <n v="2"/>
    <n v="0"/>
    <n v="8"/>
    <n v="3"/>
    <n v="200"/>
    <n v="0"/>
    <n v="0"/>
    <n v="9"/>
    <n v="4"/>
    <n v="80"/>
    <n v="5"/>
    <n v="0"/>
    <n v="0"/>
    <n v="5"/>
    <n v="2"/>
    <n v="3"/>
    <n v="2"/>
    <n v="2"/>
  </r>
  <r>
    <s v="00882"/>
    <s v="F-24"/>
    <s v="BAUL"/>
    <n v="13"/>
    <x v="63"/>
    <n v="4702033939"/>
    <s v="FRONTERIZO"/>
    <s v="ALMUERZO"/>
    <n v="6"/>
    <n v="2"/>
    <n v="14"/>
    <n v="7"/>
    <n v="0"/>
    <n v="0"/>
    <n v="2"/>
    <n v="1"/>
    <n v="0"/>
    <n v="5"/>
    <n v="2"/>
    <n v="130"/>
    <n v="0"/>
    <n v="0"/>
    <n v="6"/>
    <n v="3"/>
    <n v="52"/>
    <n v="3"/>
    <n v="0"/>
    <n v="0"/>
    <n v="3"/>
    <n v="2"/>
    <n v="2"/>
    <n v="1"/>
    <n v="1"/>
  </r>
  <r>
    <s v="00881"/>
    <s v="F-24"/>
    <s v="CAÑADA DEL LORO"/>
    <n v="21"/>
    <x v="63"/>
    <n v="4702033939"/>
    <s v="FRONTERIZO"/>
    <s v="ALMUERZO"/>
    <n v="9"/>
    <n v="3"/>
    <n v="23"/>
    <n v="11"/>
    <n v="0"/>
    <n v="0"/>
    <n v="3"/>
    <n v="2"/>
    <n v="0"/>
    <n v="8"/>
    <n v="3"/>
    <n v="210"/>
    <n v="0"/>
    <n v="0"/>
    <n v="10"/>
    <n v="5"/>
    <n v="84"/>
    <n v="5"/>
    <n v="0"/>
    <n v="0"/>
    <n v="5"/>
    <n v="3"/>
    <n v="3"/>
    <n v="2"/>
    <n v="2"/>
  </r>
  <r>
    <s v="00887"/>
    <s v="F-24"/>
    <s v="CERROS DE LOS INDIOS"/>
    <n v="21"/>
    <x v="63"/>
    <n v="4702033939"/>
    <s v="FRONTERIZO"/>
    <s v="ALMUERZO"/>
    <n v="9"/>
    <n v="3"/>
    <n v="23"/>
    <n v="11"/>
    <n v="0"/>
    <n v="0"/>
    <n v="3"/>
    <n v="2"/>
    <n v="0"/>
    <n v="8"/>
    <n v="3"/>
    <n v="210"/>
    <n v="0"/>
    <n v="0"/>
    <n v="10"/>
    <n v="5"/>
    <n v="84"/>
    <n v="5"/>
    <n v="0"/>
    <n v="0"/>
    <n v="5"/>
    <n v="3"/>
    <n v="3"/>
    <n v="2"/>
    <n v="2"/>
  </r>
  <r>
    <s v="00886"/>
    <s v="F-24"/>
    <s v="LAS JAGUAS"/>
    <n v="18"/>
    <x v="63"/>
    <n v="4702033939"/>
    <s v="FRONTERIZO"/>
    <s v="ALMUERZO"/>
    <n v="8"/>
    <n v="2"/>
    <n v="20"/>
    <n v="10"/>
    <n v="0"/>
    <n v="0"/>
    <n v="3"/>
    <n v="2"/>
    <n v="0"/>
    <n v="7"/>
    <n v="2"/>
    <n v="180"/>
    <n v="0"/>
    <n v="0"/>
    <n v="8"/>
    <n v="4"/>
    <n v="72"/>
    <n v="4"/>
    <n v="0"/>
    <n v="0"/>
    <n v="4"/>
    <n v="2"/>
    <n v="2"/>
    <n v="2"/>
    <n v="2"/>
  </r>
  <r>
    <s v="00888"/>
    <s v="F-24"/>
    <s v="LOMA DEL GUANO"/>
    <n v="16"/>
    <x v="63"/>
    <n v="4702033939"/>
    <s v="FRONTERIZO"/>
    <s v="ALMUERZO"/>
    <n v="7"/>
    <n v="2"/>
    <n v="17"/>
    <n v="9"/>
    <n v="0"/>
    <n v="0"/>
    <n v="3"/>
    <n v="1"/>
    <n v="0"/>
    <n v="6"/>
    <n v="2"/>
    <n v="160"/>
    <n v="0"/>
    <n v="0"/>
    <n v="8"/>
    <n v="4"/>
    <n v="64"/>
    <n v="4"/>
    <n v="0"/>
    <n v="0"/>
    <n v="4"/>
    <n v="2"/>
    <n v="2"/>
    <n v="2"/>
    <n v="2"/>
  </r>
  <r>
    <s v="00869"/>
    <s v="F-24"/>
    <s v="RANCHO PEDRO"/>
    <n v="10"/>
    <x v="63"/>
    <n v="4702033939"/>
    <s v="FRONTERIZO"/>
    <s v="ALMUERZO"/>
    <n v="4"/>
    <n v="2"/>
    <n v="11"/>
    <n v="6"/>
    <n v="0"/>
    <n v="0"/>
    <n v="2"/>
    <n v="1"/>
    <n v="0"/>
    <n v="4"/>
    <n v="2"/>
    <n v="100"/>
    <n v="0"/>
    <n v="0"/>
    <n v="5"/>
    <n v="2"/>
    <n v="40"/>
    <n v="3"/>
    <n v="0"/>
    <n v="0"/>
    <n v="3"/>
    <n v="1"/>
    <n v="2"/>
    <n v="1"/>
    <n v="1"/>
  </r>
  <r>
    <s v="00872"/>
    <s v="F-24"/>
    <s v="TIERRA SUCIA"/>
    <n v="19"/>
    <x v="63"/>
    <n v="4702033939"/>
    <s v="FRONTERIZO"/>
    <s v="ALMUERZO"/>
    <n v="8"/>
    <n v="3"/>
    <n v="21"/>
    <n v="10"/>
    <n v="0"/>
    <n v="0"/>
    <n v="3"/>
    <n v="2"/>
    <n v="0"/>
    <n v="7"/>
    <n v="3"/>
    <n v="190"/>
    <n v="0"/>
    <n v="0"/>
    <n v="9"/>
    <n v="4"/>
    <n v="76"/>
    <n v="5"/>
    <n v="0"/>
    <n v="0"/>
    <n v="5"/>
    <n v="2"/>
    <n v="3"/>
    <n v="2"/>
    <n v="2"/>
  </r>
  <r>
    <s v="00880"/>
    <s v="F-24"/>
    <s v="TRINITARIA"/>
    <n v="82"/>
    <x v="63"/>
    <n v="4702033939"/>
    <s v="FRONTERIZO"/>
    <s v="DESAYUNO"/>
    <n v="15"/>
    <n v="4"/>
    <n v="0"/>
    <n v="25"/>
    <n v="31"/>
    <n v="4"/>
    <n v="10"/>
    <n v="0"/>
    <n v="2"/>
    <n v="0"/>
    <n v="8"/>
    <n v="0"/>
    <n v="164"/>
    <n v="328"/>
    <n v="0"/>
    <n v="0"/>
    <n v="164"/>
    <n v="0"/>
    <n v="4"/>
    <n v="328"/>
    <n v="19"/>
    <n v="9"/>
    <n v="26"/>
    <n v="0"/>
    <n v="0"/>
  </r>
  <r>
    <s v="00877"/>
    <s v="F-24"/>
    <s v="VALLE NUEVO"/>
    <n v="22"/>
    <x v="63"/>
    <n v="4702033939"/>
    <s v="FRONTERIZO"/>
    <s v="ALMUERZO"/>
    <n v="9"/>
    <n v="3"/>
    <n v="24"/>
    <n v="12"/>
    <n v="0"/>
    <n v="0"/>
    <n v="3"/>
    <n v="2"/>
    <n v="0"/>
    <n v="8"/>
    <n v="3"/>
    <n v="220"/>
    <n v="0"/>
    <n v="0"/>
    <n v="10"/>
    <n v="5"/>
    <n v="88"/>
    <n v="5"/>
    <n v="0"/>
    <n v="0"/>
    <n v="5"/>
    <n v="3"/>
    <n v="3"/>
    <n v="2"/>
    <n v="2"/>
  </r>
  <r>
    <s v="00870"/>
    <s v="F-24"/>
    <s v="VILLA ANACAONA"/>
    <n v="34"/>
    <x v="63"/>
    <n v="4702033939"/>
    <s v="FRONTERIZO"/>
    <s v="ALMUERZO"/>
    <n v="14"/>
    <n v="4"/>
    <n v="36"/>
    <n v="18"/>
    <n v="0"/>
    <n v="0"/>
    <n v="5"/>
    <n v="3"/>
    <n v="0"/>
    <n v="12"/>
    <n v="4"/>
    <n v="340"/>
    <n v="0"/>
    <n v="0"/>
    <n v="15"/>
    <n v="7"/>
    <n v="136"/>
    <n v="8"/>
    <n v="0"/>
    <n v="0"/>
    <n v="8"/>
    <n v="4"/>
    <n v="4"/>
    <n v="3"/>
    <n v="3"/>
  </r>
  <r>
    <s v="06736"/>
    <s v="F-24"/>
    <s v="LICEO RIO LIMPIO"/>
    <n v="95"/>
    <x v="63"/>
    <n v="4702033939"/>
    <s v="FRONTERIZO"/>
    <s v="DESAYUNO"/>
    <n v="17"/>
    <n v="5"/>
    <n v="0"/>
    <n v="29"/>
    <n v="35"/>
    <n v="5"/>
    <n v="11"/>
    <n v="0"/>
    <n v="3"/>
    <n v="0"/>
    <n v="9"/>
    <n v="0"/>
    <n v="190"/>
    <n v="380"/>
    <n v="0"/>
    <n v="0"/>
    <n v="190"/>
    <n v="0"/>
    <n v="5"/>
    <n v="380"/>
    <n v="21"/>
    <n v="10"/>
    <n v="30"/>
    <n v="0"/>
    <n v="0"/>
  </r>
  <r>
    <s v="04220"/>
    <s v="F-20"/>
    <s v="CEIBA DE BONET, LA"/>
    <n v="87"/>
    <x v="64"/>
    <n v="11500013344"/>
    <s v="FRONTERIZO"/>
    <s v="DESAYUNO"/>
    <n v="16"/>
    <n v="4"/>
    <n v="0"/>
    <n v="27"/>
    <n v="32"/>
    <n v="4"/>
    <n v="10"/>
    <n v="0"/>
    <n v="2"/>
    <n v="0"/>
    <n v="8"/>
    <n v="0"/>
    <n v="174"/>
    <n v="348"/>
    <n v="0"/>
    <n v="0"/>
    <n v="174"/>
    <n v="0"/>
    <n v="4"/>
    <n v="348"/>
    <n v="20"/>
    <n v="9"/>
    <n v="27"/>
    <n v="0"/>
    <n v="0"/>
  </r>
  <r>
    <s v="04223"/>
    <s v="F-20"/>
    <s v="CEIBA, LA"/>
    <n v="126"/>
    <x v="64"/>
    <n v="11500013344"/>
    <s v="FRONTERIZO"/>
    <s v="DESAYUNO"/>
    <n v="23"/>
    <n v="6"/>
    <n v="0"/>
    <n v="39"/>
    <n v="47"/>
    <n v="6"/>
    <n v="14"/>
    <n v="0"/>
    <n v="3"/>
    <n v="0"/>
    <n v="12"/>
    <n v="0"/>
    <n v="252"/>
    <n v="504"/>
    <n v="0"/>
    <n v="0"/>
    <n v="252"/>
    <n v="0"/>
    <n v="6"/>
    <n v="504"/>
    <n v="28"/>
    <n v="13"/>
    <n v="39"/>
    <n v="0"/>
    <n v="0"/>
  </r>
  <r>
    <s v="04214"/>
    <s v="F-20"/>
    <s v="RODRIGUEZ, LOS"/>
    <n v="30"/>
    <x v="64"/>
    <n v="11500013344"/>
    <s v="FRONTERIZO"/>
    <s v="DESAYUNO"/>
    <n v="6"/>
    <n v="2"/>
    <n v="0"/>
    <n v="10"/>
    <n v="11"/>
    <n v="2"/>
    <n v="4"/>
    <n v="0"/>
    <n v="1"/>
    <n v="0"/>
    <n v="3"/>
    <n v="0"/>
    <n v="60"/>
    <n v="120"/>
    <n v="0"/>
    <n v="0"/>
    <n v="60"/>
    <n v="0"/>
    <n v="2"/>
    <n v="120"/>
    <n v="7"/>
    <n v="3"/>
    <n v="10"/>
    <n v="0"/>
    <n v="0"/>
  </r>
  <r>
    <s v="04200"/>
    <s v="F-20"/>
    <s v="JOSE ALCEDO BAEZ LOPEZ - EL ANICETAL"/>
    <n v="5"/>
    <x v="64"/>
    <n v="11500013344"/>
    <s v="FRONTERIZO"/>
    <s v="ALMUERZO"/>
    <n v="2"/>
    <n v="1"/>
    <n v="6"/>
    <n v="3"/>
    <n v="0"/>
    <n v="0"/>
    <n v="1"/>
    <n v="1"/>
    <n v="0"/>
    <n v="2"/>
    <n v="1"/>
    <n v="50"/>
    <n v="0"/>
    <n v="0"/>
    <n v="3"/>
    <n v="1"/>
    <n v="20"/>
    <n v="2"/>
    <n v="0"/>
    <n v="0"/>
    <n v="2"/>
    <n v="1"/>
    <n v="1"/>
    <n v="1"/>
    <n v="1"/>
  </r>
  <r>
    <s v="04222"/>
    <s v="F-20"/>
    <s v="JUAN MARIA ALCANTARA - LA CANASTICA"/>
    <n v="7"/>
    <x v="64"/>
    <n v="11500013344"/>
    <s v="FRONTERIZO"/>
    <s v="ALMUERZO"/>
    <n v="3"/>
    <n v="1"/>
    <n v="8"/>
    <n v="4"/>
    <n v="0"/>
    <n v="0"/>
    <n v="1"/>
    <n v="1"/>
    <n v="0"/>
    <n v="3"/>
    <n v="1"/>
    <n v="70"/>
    <n v="0"/>
    <n v="0"/>
    <n v="4"/>
    <n v="2"/>
    <n v="28"/>
    <n v="2"/>
    <n v="0"/>
    <n v="0"/>
    <n v="2"/>
    <n v="1"/>
    <n v="1"/>
    <n v="1"/>
    <n v="1"/>
  </r>
  <r>
    <s v="04219"/>
    <s v="F-20"/>
    <s v="ARROYITO MALO"/>
    <n v="8"/>
    <x v="64"/>
    <n v="11500013344"/>
    <s v="FRONTERIZO"/>
    <s v="ALMUERZO"/>
    <n v="4"/>
    <n v="1"/>
    <n v="9"/>
    <n v="5"/>
    <n v="0"/>
    <n v="0"/>
    <n v="2"/>
    <n v="1"/>
    <n v="0"/>
    <n v="3"/>
    <n v="1"/>
    <n v="80"/>
    <n v="0"/>
    <n v="0"/>
    <n v="4"/>
    <n v="2"/>
    <n v="32"/>
    <n v="2"/>
    <n v="0"/>
    <n v="0"/>
    <n v="2"/>
    <n v="1"/>
    <n v="1"/>
    <n v="1"/>
    <n v="1"/>
  </r>
  <r>
    <s v="04218"/>
    <s v="F-20"/>
    <s v="BOCA DE LA VEREDA"/>
    <n v="10"/>
    <x v="64"/>
    <n v="11500013344"/>
    <s v="FRONTERIZO"/>
    <s v="ALMUERZO"/>
    <n v="4"/>
    <n v="2"/>
    <n v="11"/>
    <n v="6"/>
    <n v="0"/>
    <n v="0"/>
    <n v="2"/>
    <n v="1"/>
    <n v="0"/>
    <n v="4"/>
    <n v="2"/>
    <n v="100"/>
    <n v="0"/>
    <n v="0"/>
    <n v="5"/>
    <n v="2"/>
    <n v="40"/>
    <n v="3"/>
    <n v="0"/>
    <n v="0"/>
    <n v="3"/>
    <n v="1"/>
    <n v="2"/>
    <n v="1"/>
    <n v="1"/>
  </r>
  <r>
    <s v="04264"/>
    <s v="F-20"/>
    <s v="MONTAZO, EL"/>
    <n v="11"/>
    <x v="64"/>
    <n v="11500013344"/>
    <s v="FRONTERIZO"/>
    <s v="ALMUERZO"/>
    <n v="5"/>
    <n v="2"/>
    <n v="12"/>
    <n v="6"/>
    <n v="0"/>
    <n v="0"/>
    <n v="2"/>
    <n v="1"/>
    <n v="0"/>
    <n v="4"/>
    <n v="2"/>
    <n v="110"/>
    <n v="0"/>
    <n v="0"/>
    <n v="5"/>
    <n v="3"/>
    <n v="44"/>
    <n v="3"/>
    <n v="0"/>
    <n v="0"/>
    <n v="3"/>
    <n v="2"/>
    <n v="2"/>
    <n v="1"/>
    <n v="1"/>
  </r>
  <r>
    <s v="01188"/>
    <s v="F-10"/>
    <s v="PROF. LUIS M. ESPICHICOQUEZ"/>
    <n v="344"/>
    <x v="65"/>
    <n v="1200694758"/>
    <s v="FRONTERIZO"/>
    <s v="DESAYUNO"/>
    <n v="61"/>
    <n v="16"/>
    <n v="0"/>
    <n v="105"/>
    <n v="127"/>
    <n v="16"/>
    <n v="38"/>
    <n v="0"/>
    <n v="8"/>
    <n v="0"/>
    <n v="31"/>
    <n v="0"/>
    <n v="688"/>
    <n v="1376"/>
    <n v="0"/>
    <n v="0"/>
    <n v="688"/>
    <n v="0"/>
    <n v="16"/>
    <n v="1376"/>
    <n v="76"/>
    <n v="34"/>
    <n v="107"/>
    <n v="0"/>
    <n v="0"/>
  </r>
  <r>
    <s v="01186"/>
    <s v="F-10"/>
    <s v="BRIGIDO MEDINA MATEO PROF. - LA HERRADURA"/>
    <n v="7"/>
    <x v="65"/>
    <n v="1200694758"/>
    <s v="FRONTERIZO"/>
    <s v="ALMUERZO"/>
    <n v="3"/>
    <n v="1"/>
    <n v="8"/>
    <n v="4"/>
    <n v="0"/>
    <n v="0"/>
    <n v="1"/>
    <n v="1"/>
    <n v="0"/>
    <n v="3"/>
    <n v="1"/>
    <n v="70"/>
    <n v="0"/>
    <n v="0"/>
    <n v="4"/>
    <n v="2"/>
    <n v="28"/>
    <n v="2"/>
    <n v="0"/>
    <n v="0"/>
    <n v="2"/>
    <n v="1"/>
    <n v="1"/>
    <n v="1"/>
    <n v="1"/>
  </r>
  <r>
    <s v="01193"/>
    <s v="F-10"/>
    <s v="JUAN PORTALATIN LARA - LAS CAYAS"/>
    <n v="5"/>
    <x v="65"/>
    <n v="1200694758"/>
    <s v="FRONTERIZO"/>
    <s v="ALMUERZO"/>
    <n v="2"/>
    <n v="1"/>
    <n v="6"/>
    <n v="3"/>
    <n v="0"/>
    <n v="0"/>
    <n v="1"/>
    <n v="1"/>
    <n v="0"/>
    <n v="2"/>
    <n v="1"/>
    <n v="50"/>
    <n v="0"/>
    <n v="0"/>
    <n v="3"/>
    <n v="1"/>
    <n v="20"/>
    <n v="2"/>
    <n v="0"/>
    <n v="0"/>
    <n v="2"/>
    <n v="1"/>
    <n v="1"/>
    <n v="1"/>
    <n v="1"/>
  </r>
  <r>
    <s v="01198"/>
    <s v="F-10"/>
    <s v="UBENCIO LEBRON - MANYAYA"/>
    <n v="13"/>
    <x v="65"/>
    <n v="1200694758"/>
    <s v="FRONTERIZO"/>
    <s v="ALMUERZO"/>
    <n v="6"/>
    <n v="2"/>
    <n v="14"/>
    <n v="7"/>
    <n v="0"/>
    <n v="0"/>
    <n v="2"/>
    <n v="1"/>
    <n v="0"/>
    <n v="5"/>
    <n v="2"/>
    <n v="130"/>
    <n v="0"/>
    <n v="0"/>
    <n v="6"/>
    <n v="3"/>
    <n v="52"/>
    <n v="3"/>
    <n v="0"/>
    <n v="0"/>
    <n v="3"/>
    <n v="2"/>
    <n v="2"/>
    <n v="1"/>
    <n v="1"/>
  </r>
  <r>
    <s v="01192"/>
    <s v="F-10"/>
    <s v="VIAJACA, LA"/>
    <n v="6"/>
    <x v="65"/>
    <n v="1200694758"/>
    <s v="FRONTERIZO"/>
    <s v="ALMUERZO"/>
    <n v="3"/>
    <n v="1"/>
    <n v="7"/>
    <n v="4"/>
    <n v="0"/>
    <n v="0"/>
    <n v="1"/>
    <n v="1"/>
    <n v="0"/>
    <n v="3"/>
    <n v="1"/>
    <n v="60"/>
    <n v="0"/>
    <n v="0"/>
    <n v="3"/>
    <n v="2"/>
    <n v="24"/>
    <n v="2"/>
    <n v="0"/>
    <n v="0"/>
    <n v="2"/>
    <n v="1"/>
    <n v="1"/>
    <n v="1"/>
    <n v="1"/>
  </r>
  <r>
    <s v="01194"/>
    <s v="F-10"/>
    <s v="SABANA MULA"/>
    <n v="144"/>
    <x v="65"/>
    <n v="1200694758"/>
    <s v="FRONTERIZO"/>
    <s v="DESAYUNO"/>
    <n v="26"/>
    <n v="7"/>
    <n v="0"/>
    <n v="44"/>
    <n v="53"/>
    <n v="7"/>
    <n v="16"/>
    <n v="0"/>
    <n v="4"/>
    <n v="0"/>
    <n v="13"/>
    <n v="0"/>
    <n v="288"/>
    <n v="576"/>
    <n v="0"/>
    <n v="0"/>
    <n v="288"/>
    <n v="0"/>
    <n v="7"/>
    <n v="576"/>
    <n v="32"/>
    <n v="15"/>
    <n v="45"/>
    <n v="0"/>
    <n v="0"/>
  </r>
  <r>
    <s v="06714"/>
    <s v="F-31"/>
    <s v="SOBACON"/>
    <n v="114"/>
    <x v="66"/>
    <n v="10800026584"/>
    <s v="FRONTERIZO"/>
    <s v="DESAYUNO"/>
    <n v="21"/>
    <n v="6"/>
    <n v="0"/>
    <n v="35"/>
    <n v="42"/>
    <n v="6"/>
    <n v="13"/>
    <n v="0"/>
    <n v="3"/>
    <n v="0"/>
    <n v="11"/>
    <n v="0"/>
    <n v="228"/>
    <n v="456"/>
    <n v="0"/>
    <n v="0"/>
    <n v="228"/>
    <n v="0"/>
    <n v="6"/>
    <n v="456"/>
    <n v="26"/>
    <n v="12"/>
    <n v="36"/>
    <n v="0"/>
    <n v="0"/>
  </r>
  <r>
    <s v="01178"/>
    <s v="F-31"/>
    <s v="HERMANOS PUELLO"/>
    <n v="261"/>
    <x v="66"/>
    <n v="10800026584"/>
    <s v="FRONTERIZO"/>
    <s v="DESAYUNO"/>
    <n v="47"/>
    <n v="12"/>
    <n v="0"/>
    <n v="79"/>
    <n v="96"/>
    <n v="12"/>
    <n v="29"/>
    <n v="0"/>
    <n v="6"/>
    <n v="0"/>
    <n v="24"/>
    <n v="0"/>
    <n v="522"/>
    <n v="1044"/>
    <n v="0"/>
    <n v="0"/>
    <n v="522"/>
    <n v="0"/>
    <n v="12"/>
    <n v="1044"/>
    <n v="58"/>
    <n v="26"/>
    <n v="81"/>
    <n v="0"/>
    <n v="0"/>
  </r>
  <r>
    <s v="01582"/>
    <s v="F-29"/>
    <s v="BASICA QUICA ALTAGRACIA MENDEZ"/>
    <n v="266"/>
    <x v="67"/>
    <n v="7600200997"/>
    <s v="FRONTERIZO"/>
    <s v="DESAYUNO"/>
    <n v="47"/>
    <n v="12"/>
    <n v="0"/>
    <n v="81"/>
    <n v="98"/>
    <n v="12"/>
    <n v="30"/>
    <n v="0"/>
    <n v="6"/>
    <n v="0"/>
    <n v="24"/>
    <n v="0"/>
    <n v="532"/>
    <n v="1064"/>
    <n v="0"/>
    <n v="0"/>
    <n v="532"/>
    <n v="0"/>
    <n v="12"/>
    <n v="1064"/>
    <n v="59"/>
    <n v="27"/>
    <n v="83"/>
    <n v="0"/>
    <n v="0"/>
  </r>
  <r>
    <s v="01587"/>
    <s v="F-29"/>
    <s v="BASICA PILAR MENDEZ "/>
    <n v="201"/>
    <x v="67"/>
    <n v="7600200997"/>
    <s v="FRONTERIZO"/>
    <s v="DESAYUNO"/>
    <n v="36"/>
    <n v="9"/>
    <n v="0"/>
    <n v="61"/>
    <n v="74"/>
    <n v="9"/>
    <n v="23"/>
    <n v="0"/>
    <n v="5"/>
    <n v="0"/>
    <n v="18"/>
    <n v="0"/>
    <n v="402"/>
    <n v="804"/>
    <n v="0"/>
    <n v="0"/>
    <n v="402"/>
    <n v="0"/>
    <n v="9"/>
    <n v="804"/>
    <n v="45"/>
    <n v="20"/>
    <n v="63"/>
    <n v="0"/>
    <n v="0"/>
  </r>
  <r>
    <s v="00697"/>
    <s v="F-33"/>
    <s v="FIDELINA FELIZ MATOS PROF.-GUAZARA"/>
    <n v="354"/>
    <x v="68"/>
    <n v="130557322"/>
    <s v="FRONTERIZO"/>
    <s v="DESAYUNO"/>
    <n v="63"/>
    <n v="16"/>
    <n v="0"/>
    <n v="108"/>
    <n v="130"/>
    <n v="16"/>
    <n v="40"/>
    <n v="0"/>
    <n v="8"/>
    <n v="0"/>
    <n v="32"/>
    <n v="0"/>
    <n v="708"/>
    <n v="1416"/>
    <n v="0"/>
    <n v="0"/>
    <n v="708"/>
    <n v="0"/>
    <n v="16"/>
    <n v="1416"/>
    <n v="79"/>
    <n v="35"/>
    <n v="110"/>
    <n v="0"/>
    <n v="0"/>
  </r>
  <r>
    <s v="SC015"/>
    <s v="F-33"/>
    <s v="HOGAR CRISTIANO PARA NIÑOS HUERFANOS"/>
    <n v="100"/>
    <x v="68"/>
    <n v="130557322"/>
    <s v="FRONTERIZO"/>
    <s v="ALMUERZO"/>
    <n v="40"/>
    <n v="12"/>
    <n v="106"/>
    <n v="51"/>
    <n v="0"/>
    <n v="0"/>
    <n v="14"/>
    <n v="6"/>
    <n v="0"/>
    <n v="36"/>
    <n v="12"/>
    <n v="1000"/>
    <n v="0"/>
    <n v="0"/>
    <n v="45"/>
    <n v="20"/>
    <n v="400"/>
    <n v="23"/>
    <n v="0"/>
    <n v="0"/>
    <n v="23"/>
    <n v="10"/>
    <n v="12"/>
    <n v="7"/>
    <n v="7"/>
  </r>
  <r>
    <s v="00832"/>
    <s v="F-35"/>
    <s v="CECILIO LOMBERT HELENA-CLAVELLINA"/>
    <n v="54"/>
    <x v="69"/>
    <n v="130381216"/>
    <s v="FRONTERIZO"/>
    <s v="DESAYUNO"/>
    <n v="10"/>
    <n v="3"/>
    <n v="0"/>
    <n v="17"/>
    <n v="20"/>
    <n v="3"/>
    <n v="6"/>
    <n v="0"/>
    <n v="2"/>
    <n v="0"/>
    <n v="5"/>
    <n v="0"/>
    <n v="108"/>
    <n v="216"/>
    <n v="0"/>
    <n v="0"/>
    <n v="108"/>
    <n v="0"/>
    <n v="3"/>
    <n v="216"/>
    <n v="12"/>
    <n v="6"/>
    <n v="17"/>
    <n v="0"/>
    <n v="0"/>
  </r>
  <r>
    <s v="00830"/>
    <s v="F-35"/>
    <s v="MARCELINA FERNANDEZ - LAJAS ESPERON"/>
    <n v="29"/>
    <x v="69"/>
    <n v="130381216"/>
    <s v="FRONTERIZO"/>
    <s v="DESAYUNO"/>
    <n v="6"/>
    <n v="2"/>
    <n v="0"/>
    <n v="9"/>
    <n v="11"/>
    <n v="2"/>
    <n v="4"/>
    <n v="0"/>
    <n v="1"/>
    <n v="0"/>
    <n v="3"/>
    <n v="0"/>
    <n v="58"/>
    <n v="116"/>
    <n v="0"/>
    <n v="0"/>
    <n v="58"/>
    <n v="0"/>
    <n v="2"/>
    <n v="116"/>
    <n v="7"/>
    <n v="3"/>
    <n v="9"/>
    <n v="0"/>
    <n v="0"/>
  </r>
  <r>
    <s v="06536"/>
    <s v="F-35"/>
    <s v="SENOVIA THEN ALCANTARA - EL CANDELON"/>
    <n v="48"/>
    <x v="69"/>
    <n v="130381216"/>
    <s v="FRONTERIZO"/>
    <s v="DESAYUNO"/>
    <n v="9"/>
    <n v="3"/>
    <n v="0"/>
    <n v="15"/>
    <n v="18"/>
    <n v="3"/>
    <n v="6"/>
    <n v="0"/>
    <n v="2"/>
    <n v="0"/>
    <n v="5"/>
    <n v="0"/>
    <n v="96"/>
    <n v="192"/>
    <n v="0"/>
    <n v="0"/>
    <n v="96"/>
    <n v="0"/>
    <n v="3"/>
    <n v="192"/>
    <n v="11"/>
    <n v="5"/>
    <n v="15"/>
    <n v="0"/>
    <n v="0"/>
  </r>
  <r>
    <s v="00833"/>
    <s v="F-35"/>
    <s v="ROSELIA DIAZ CRUZ - LOS ARROYOS "/>
    <n v="26"/>
    <x v="69"/>
    <n v="130381216"/>
    <s v="FRONTERIZO"/>
    <s v="ALMUERZO"/>
    <n v="11"/>
    <n v="3"/>
    <n v="28"/>
    <n v="14"/>
    <n v="0"/>
    <n v="0"/>
    <n v="4"/>
    <n v="2"/>
    <n v="0"/>
    <n v="10"/>
    <n v="3"/>
    <n v="260"/>
    <n v="0"/>
    <n v="0"/>
    <n v="12"/>
    <n v="6"/>
    <n v="104"/>
    <n v="6"/>
    <n v="0"/>
    <n v="0"/>
    <n v="6"/>
    <n v="3"/>
    <n v="3"/>
    <n v="2"/>
    <n v="2"/>
  </r>
  <r>
    <s v="00834"/>
    <s v="F-35"/>
    <s v="SABANA SANTIAGO"/>
    <n v="125"/>
    <x v="69"/>
    <n v="130381216"/>
    <s v="FRONTERIZO"/>
    <s v="DESAYUNO"/>
    <n v="23"/>
    <n v="6"/>
    <n v="0"/>
    <n v="38"/>
    <n v="46"/>
    <n v="6"/>
    <n v="14"/>
    <n v="0"/>
    <n v="3"/>
    <n v="0"/>
    <n v="12"/>
    <n v="0"/>
    <n v="250"/>
    <n v="500"/>
    <n v="0"/>
    <n v="0"/>
    <n v="250"/>
    <n v="0"/>
    <n v="6"/>
    <n v="500"/>
    <n v="28"/>
    <n v="13"/>
    <n v="39"/>
    <n v="0"/>
    <n v="0"/>
  </r>
  <r>
    <s v="00885"/>
    <s v="F-35"/>
    <s v="TV CENTRO LAS ROSAS"/>
    <n v="89"/>
    <x v="69"/>
    <n v="130381216"/>
    <s v="FRONTERIZO"/>
    <s v="DESAYUNO"/>
    <n v="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01187"/>
    <s v="F-10"/>
    <s v="FRANCISCO SERGIO CASTILLO"/>
    <n v="187"/>
    <x v="70"/>
    <n v="108245606"/>
    <s v="FRONTERIZO"/>
    <s v="DESAYUNO"/>
    <n v="33"/>
    <n v="9"/>
    <n v="0"/>
    <n v="57"/>
    <n v="69"/>
    <n v="9"/>
    <n v="21"/>
    <n v="0"/>
    <n v="5"/>
    <n v="0"/>
    <n v="17"/>
    <n v="0"/>
    <n v="374"/>
    <n v="748"/>
    <n v="0"/>
    <n v="0"/>
    <n v="374"/>
    <n v="0"/>
    <n v="9"/>
    <n v="748"/>
    <n v="42"/>
    <n v="19"/>
    <n v="58"/>
    <n v="0"/>
    <n v="0"/>
  </r>
  <r>
    <s v="01266"/>
    <s v="F-18"/>
    <s v="FELIX MARIA MORILLO MONTERO- PRIMER RANCHO"/>
    <n v="78"/>
    <x v="71"/>
    <n v="131269737"/>
    <s v="FRONTERIZO"/>
    <s v="DESAYUNO"/>
    <n v="14"/>
    <n v="4"/>
    <n v="0"/>
    <n v="24"/>
    <n v="29"/>
    <n v="4"/>
    <n v="9"/>
    <n v="0"/>
    <n v="2"/>
    <n v="0"/>
    <n v="7"/>
    <n v="0"/>
    <n v="156"/>
    <n v="312"/>
    <n v="0"/>
    <n v="0"/>
    <n v="156"/>
    <n v="0"/>
    <n v="4"/>
    <n v="312"/>
    <n v="18"/>
    <n v="8"/>
    <n v="25"/>
    <n v="0"/>
    <n v="0"/>
  </r>
  <r>
    <s v="01216"/>
    <s v="F-18"/>
    <s v="BENJAMIN ENCARNACION DE OLEO - LOS RINCONES"/>
    <n v="211"/>
    <x v="71"/>
    <n v="131269737"/>
    <s v="FRONTERIZO"/>
    <s v="ALMUERZO"/>
    <n v="84"/>
    <n v="24"/>
    <n v="224"/>
    <n v="107"/>
    <n v="0"/>
    <n v="0"/>
    <n v="28"/>
    <n v="13"/>
    <n v="0"/>
    <n v="75"/>
    <n v="24"/>
    <n v="2110"/>
    <n v="0"/>
    <n v="0"/>
    <n v="94"/>
    <n v="42"/>
    <n v="844"/>
    <n v="47"/>
    <n v="0"/>
    <n v="0"/>
    <n v="47"/>
    <n v="21"/>
    <n v="24"/>
    <n v="14"/>
    <n v="14"/>
  </r>
  <r>
    <s v="00757"/>
    <s v="F-06"/>
    <s v="EL BRETON"/>
    <n v="30"/>
    <x v="72"/>
    <n v="131046983"/>
    <s v="FRONTERIZO"/>
    <s v="DESAYUNO"/>
    <n v="6"/>
    <n v="2"/>
    <n v="0"/>
    <n v="10"/>
    <n v="11"/>
    <n v="2"/>
    <n v="4"/>
    <n v="0"/>
    <n v="1"/>
    <n v="0"/>
    <n v="3"/>
    <n v="0"/>
    <n v="60"/>
    <n v="120"/>
    <n v="0"/>
    <n v="0"/>
    <n v="60"/>
    <n v="0"/>
    <n v="2"/>
    <n v="120"/>
    <n v="7"/>
    <n v="3"/>
    <n v="10"/>
    <n v="0"/>
    <n v="0"/>
  </r>
  <r>
    <s v="00790"/>
    <s v="F-06"/>
    <s v="EL CHARCO"/>
    <n v="30"/>
    <x v="72"/>
    <n v="131046983"/>
    <s v="FRONTERIZO"/>
    <s v="DESAYUNO"/>
    <n v="6"/>
    <n v="2"/>
    <n v="0"/>
    <n v="10"/>
    <n v="11"/>
    <n v="2"/>
    <n v="4"/>
    <n v="0"/>
    <n v="1"/>
    <n v="0"/>
    <n v="3"/>
    <n v="0"/>
    <n v="60"/>
    <n v="120"/>
    <n v="0"/>
    <n v="0"/>
    <n v="60"/>
    <n v="0"/>
    <n v="2"/>
    <n v="120"/>
    <n v="7"/>
    <n v="3"/>
    <n v="10"/>
    <n v="0"/>
    <n v="0"/>
  </r>
  <r>
    <s v="00755"/>
    <s v="F-06"/>
    <s v="EL CHARQUITO "/>
    <n v="15"/>
    <x v="72"/>
    <n v="131046983"/>
    <s v="FRONTERIZO"/>
    <s v="DESAYUNO"/>
    <n v="3"/>
    <n v="1"/>
    <n v="0"/>
    <n v="5"/>
    <n v="6"/>
    <n v="1"/>
    <n v="2"/>
    <n v="0"/>
    <n v="1"/>
    <n v="0"/>
    <n v="2"/>
    <n v="0"/>
    <n v="30"/>
    <n v="60"/>
    <n v="0"/>
    <n v="0"/>
    <n v="30"/>
    <n v="0"/>
    <n v="1"/>
    <n v="60"/>
    <n v="4"/>
    <n v="2"/>
    <n v="5"/>
    <n v="0"/>
    <n v="0"/>
  </r>
  <r>
    <s v="00751"/>
    <s v="F-06"/>
    <s v="EL PUENTECITO"/>
    <n v="105"/>
    <x v="72"/>
    <n v="131046983"/>
    <s v="FRONTERIZO"/>
    <s v="DESAYUNO"/>
    <n v="19"/>
    <n v="5"/>
    <n v="0"/>
    <n v="32"/>
    <n v="39"/>
    <n v="5"/>
    <n v="12"/>
    <n v="0"/>
    <n v="3"/>
    <n v="0"/>
    <n v="10"/>
    <n v="0"/>
    <n v="210"/>
    <n v="420"/>
    <n v="0"/>
    <n v="0"/>
    <n v="210"/>
    <n v="0"/>
    <n v="5"/>
    <n v="420"/>
    <n v="24"/>
    <n v="11"/>
    <n v="33"/>
    <n v="0"/>
    <n v="0"/>
  </r>
  <r>
    <s v="00759"/>
    <s v="F-06"/>
    <s v="LA MUDA"/>
    <n v="15"/>
    <x v="72"/>
    <n v="131046983"/>
    <s v="FRONTERIZO"/>
    <s v="DESAYUNO"/>
    <n v="3"/>
    <n v="1"/>
    <n v="0"/>
    <n v="5"/>
    <n v="6"/>
    <n v="1"/>
    <n v="2"/>
    <n v="0"/>
    <n v="1"/>
    <n v="0"/>
    <n v="2"/>
    <n v="0"/>
    <n v="30"/>
    <n v="60"/>
    <n v="0"/>
    <n v="0"/>
    <n v="30"/>
    <n v="0"/>
    <n v="1"/>
    <n v="60"/>
    <n v="4"/>
    <n v="2"/>
    <n v="5"/>
    <n v="0"/>
    <n v="0"/>
  </r>
  <r>
    <s v="00789"/>
    <s v="F-06"/>
    <s v="LOS LIRIOS"/>
    <n v="12"/>
    <x v="72"/>
    <n v="131046983"/>
    <s v="FRONTERIZO"/>
    <s v="DESAYUNO"/>
    <n v="3"/>
    <n v="1"/>
    <n v="0"/>
    <n v="4"/>
    <n v="5"/>
    <n v="1"/>
    <n v="2"/>
    <n v="0"/>
    <n v="1"/>
    <n v="0"/>
    <n v="2"/>
    <n v="0"/>
    <n v="24"/>
    <n v="48"/>
    <n v="0"/>
    <n v="0"/>
    <n v="24"/>
    <n v="0"/>
    <n v="1"/>
    <n v="48"/>
    <n v="3"/>
    <n v="2"/>
    <n v="4"/>
    <n v="0"/>
    <n v="0"/>
  </r>
  <r>
    <s v="00788"/>
    <s v="F-06"/>
    <s v="LOS ARROYO ARRIBA"/>
    <n v="54"/>
    <x v="72"/>
    <n v="131046983"/>
    <s v="FRONTERIZO"/>
    <s v="DESAYUNO"/>
    <n v="10"/>
    <n v="3"/>
    <n v="0"/>
    <n v="17"/>
    <n v="20"/>
    <n v="3"/>
    <n v="6"/>
    <n v="0"/>
    <n v="2"/>
    <n v="0"/>
    <n v="5"/>
    <n v="0"/>
    <n v="108"/>
    <n v="216"/>
    <n v="0"/>
    <n v="0"/>
    <n v="108"/>
    <n v="0"/>
    <n v="3"/>
    <n v="216"/>
    <n v="12"/>
    <n v="6"/>
    <n v="17"/>
    <n v="0"/>
    <n v="0"/>
  </r>
  <r>
    <s v="00752"/>
    <s v="F-06"/>
    <s v="MONTIADA NUEVA"/>
    <n v="40"/>
    <x v="72"/>
    <n v="131046983"/>
    <s v="FRONTERIZO"/>
    <s v="DESAYUNO"/>
    <n v="8"/>
    <n v="2"/>
    <n v="0"/>
    <n v="13"/>
    <n v="15"/>
    <n v="2"/>
    <n v="5"/>
    <n v="0"/>
    <n v="1"/>
    <n v="0"/>
    <n v="4"/>
    <n v="0"/>
    <n v="80"/>
    <n v="160"/>
    <n v="0"/>
    <n v="0"/>
    <n v="80"/>
    <n v="0"/>
    <n v="2"/>
    <n v="160"/>
    <n v="9"/>
    <n v="4"/>
    <n v="13"/>
    <n v="0"/>
    <n v="0"/>
  </r>
  <r>
    <s v="00778"/>
    <s v="F-04"/>
    <s v="ARROYO, EL"/>
    <n v="254"/>
    <x v="73"/>
    <n v="1800028647"/>
    <s v="FRONTERIZO"/>
    <s v="DESAYUNO"/>
    <n v="45"/>
    <n v="12"/>
    <n v="0"/>
    <n v="77"/>
    <n v="94"/>
    <n v="12"/>
    <n v="28"/>
    <n v="0"/>
    <n v="6"/>
    <n v="0"/>
    <n v="23"/>
    <n v="0"/>
    <n v="508"/>
    <n v="1016"/>
    <n v="0"/>
    <n v="0"/>
    <n v="508"/>
    <n v="0"/>
    <n v="12"/>
    <n v="1016"/>
    <n v="56"/>
    <n v="25"/>
    <n v="79"/>
    <n v="0"/>
    <n v="0"/>
  </r>
  <r>
    <s v="01210"/>
    <s v="F-18"/>
    <s v="JUAN PABLO DUARTE - EL JUNQUITO"/>
    <n v="71"/>
    <x v="74"/>
    <n v="130276072"/>
    <s v="FRONTERIZO"/>
    <s v="ALMUERZO"/>
    <n v="29"/>
    <n v="8"/>
    <n v="76"/>
    <n v="36"/>
    <n v="0"/>
    <n v="0"/>
    <n v="10"/>
    <n v="5"/>
    <n v="0"/>
    <n v="26"/>
    <n v="8"/>
    <n v="710"/>
    <n v="0"/>
    <n v="0"/>
    <n v="32"/>
    <n v="15"/>
    <n v="284"/>
    <n v="16"/>
    <n v="0"/>
    <n v="0"/>
    <n v="16"/>
    <n v="7"/>
    <n v="8"/>
    <n v="5"/>
    <n v="5"/>
  </r>
  <r>
    <s v="01229"/>
    <s v="F-18"/>
    <s v="ENRIQUILLO - CANADA DEL BARRERO"/>
    <n v="62"/>
    <x v="74"/>
    <n v="130276072"/>
    <s v="FRONTERIZO"/>
    <s v="DESAYUNO"/>
    <n v="11"/>
    <n v="3"/>
    <n v="0"/>
    <n v="19"/>
    <n v="23"/>
    <n v="3"/>
    <n v="7"/>
    <n v="0"/>
    <n v="2"/>
    <n v="0"/>
    <n v="6"/>
    <n v="0"/>
    <n v="124"/>
    <n v="248"/>
    <n v="0"/>
    <n v="0"/>
    <n v="124"/>
    <n v="0"/>
    <n v="3"/>
    <n v="248"/>
    <n v="14"/>
    <n v="7"/>
    <n v="20"/>
    <n v="0"/>
    <n v="0"/>
  </r>
  <r>
    <s v="01234"/>
    <s v="F-18"/>
    <s v="GENERAL MAXIMO GOMEZ - LOS CAÑOS"/>
    <n v="13"/>
    <x v="74"/>
    <n v="130276072"/>
    <s v="FRONTERIZO"/>
    <s v="ALMUERZO"/>
    <n v="6"/>
    <n v="2"/>
    <n v="14"/>
    <n v="7"/>
    <n v="0"/>
    <n v="0"/>
    <n v="2"/>
    <n v="1"/>
    <n v="0"/>
    <n v="5"/>
    <n v="2"/>
    <n v="130"/>
    <n v="0"/>
    <n v="0"/>
    <n v="6"/>
    <n v="3"/>
    <n v="52"/>
    <n v="3"/>
    <n v="0"/>
    <n v="0"/>
    <n v="3"/>
    <n v="2"/>
    <n v="2"/>
    <n v="1"/>
    <n v="1"/>
  </r>
  <r>
    <s v="01259"/>
    <s v="F-18"/>
    <s v="DIONICIA MONTERO SOLER - SABANA DE JENGIBRE"/>
    <n v="66"/>
    <x v="74"/>
    <n v="130276072"/>
    <s v="FRONTERIZO"/>
    <s v="ALMUERZO"/>
    <n v="27"/>
    <n v="8"/>
    <n v="70"/>
    <n v="34"/>
    <n v="0"/>
    <n v="0"/>
    <n v="9"/>
    <n v="4"/>
    <n v="0"/>
    <n v="24"/>
    <n v="8"/>
    <n v="660"/>
    <n v="0"/>
    <n v="0"/>
    <n v="30"/>
    <n v="14"/>
    <n v="264"/>
    <n v="15"/>
    <n v="0"/>
    <n v="0"/>
    <n v="15"/>
    <n v="7"/>
    <n v="8"/>
    <n v="5"/>
    <n v="5"/>
  </r>
  <r>
    <s v="01228"/>
    <s v="F-18"/>
    <s v="JUAN BOSCH PROF.-SABANA CHEN"/>
    <n v="99"/>
    <x v="74"/>
    <n v="130276072"/>
    <s v="FRONTERIZO"/>
    <s v="DESAYUNO"/>
    <n v="18"/>
    <n v="5"/>
    <n v="0"/>
    <n v="30"/>
    <n v="37"/>
    <n v="5"/>
    <n v="11"/>
    <n v="0"/>
    <n v="3"/>
    <n v="0"/>
    <n v="9"/>
    <n v="0"/>
    <n v="198"/>
    <n v="396"/>
    <n v="0"/>
    <n v="0"/>
    <n v="198"/>
    <n v="0"/>
    <n v="5"/>
    <n v="396"/>
    <n v="22"/>
    <n v="10"/>
    <n v="31"/>
    <n v="0"/>
    <n v="0"/>
  </r>
  <r>
    <s v="00907"/>
    <s v="F-35"/>
    <s v="ENTRADA DON MIGUEL"/>
    <n v="252"/>
    <x v="75"/>
    <n v="132305592"/>
    <s v="FRONTERIZO"/>
    <s v="DESAYUNO"/>
    <n v="45"/>
    <n v="12"/>
    <n v="0"/>
    <n v="77"/>
    <n v="93"/>
    <n v="12"/>
    <n v="28"/>
    <n v="0"/>
    <n v="6"/>
    <n v="0"/>
    <n v="23"/>
    <n v="0"/>
    <n v="504"/>
    <n v="1008"/>
    <n v="0"/>
    <n v="0"/>
    <n v="504"/>
    <n v="0"/>
    <n v="12"/>
    <n v="1008"/>
    <n v="56"/>
    <n v="25"/>
    <n v="78"/>
    <n v="0"/>
    <n v="0"/>
  </r>
  <r>
    <s v="00809"/>
    <s v="F-33"/>
    <s v="VISTA HERMOSA"/>
    <n v="442"/>
    <x v="76"/>
    <n v="1000585677"/>
    <s v="FRONTERIZO"/>
    <s v="DESAYUNO"/>
    <n v="78"/>
    <n v="20"/>
    <n v="0"/>
    <n v="134"/>
    <n v="163"/>
    <n v="20"/>
    <n v="49"/>
    <n v="0"/>
    <n v="10"/>
    <n v="0"/>
    <n v="39"/>
    <n v="0"/>
    <n v="884"/>
    <n v="1768"/>
    <n v="0"/>
    <n v="0"/>
    <n v="884"/>
    <n v="0"/>
    <n v="20"/>
    <n v="1768"/>
    <n v="98"/>
    <n v="44"/>
    <n v="137"/>
    <n v="0"/>
    <n v="0"/>
  </r>
  <r>
    <s v="00650"/>
    <s v="F-36"/>
    <s v="MENA ABAJO"/>
    <n v="309"/>
    <x v="77"/>
    <n v="131233724"/>
    <s v="FRONTERIZO"/>
    <s v="DESAYUNO"/>
    <n v="55"/>
    <n v="14"/>
    <n v="0"/>
    <n v="94"/>
    <n v="114"/>
    <n v="14"/>
    <n v="35"/>
    <n v="0"/>
    <n v="7"/>
    <n v="0"/>
    <n v="28"/>
    <n v="0"/>
    <n v="618"/>
    <n v="1236"/>
    <n v="0"/>
    <n v="0"/>
    <n v="618"/>
    <n v="0"/>
    <n v="14"/>
    <n v="1236"/>
    <n v="69"/>
    <n v="31"/>
    <n v="96"/>
    <n v="0"/>
    <n v="0"/>
  </r>
  <r>
    <s v="04202"/>
    <s v="F-20"/>
    <s v="JUAN FRANCISCO GARCIA FERNANDEZ - EL FUNDO"/>
    <n v="147"/>
    <x v="78"/>
    <n v="22500451764"/>
    <s v="FRONTERIZO"/>
    <s v="DESAYUNO"/>
    <n v="26"/>
    <n v="7"/>
    <n v="0"/>
    <n v="45"/>
    <n v="54"/>
    <n v="7"/>
    <n v="17"/>
    <n v="0"/>
    <n v="4"/>
    <n v="0"/>
    <n v="13"/>
    <n v="0"/>
    <n v="294"/>
    <n v="588"/>
    <n v="0"/>
    <n v="0"/>
    <n v="294"/>
    <n v="0"/>
    <n v="7"/>
    <n v="588"/>
    <n v="33"/>
    <n v="15"/>
    <n v="46"/>
    <n v="0"/>
    <n v="0"/>
  </r>
  <r>
    <s v="04269"/>
    <s v="F-20"/>
    <s v="INAJE"/>
    <n v="72"/>
    <x v="78"/>
    <n v="22500451764"/>
    <s v="FRONTERIZO"/>
    <s v="DESAYUNO"/>
    <n v="13"/>
    <n v="4"/>
    <n v="0"/>
    <n v="22"/>
    <n v="27"/>
    <n v="4"/>
    <n v="8"/>
    <n v="0"/>
    <n v="2"/>
    <n v="0"/>
    <n v="7"/>
    <n v="0"/>
    <n v="144"/>
    <n v="288"/>
    <n v="0"/>
    <n v="0"/>
    <n v="144"/>
    <n v="0"/>
    <n v="4"/>
    <n v="288"/>
    <n v="16"/>
    <n v="8"/>
    <n v="23"/>
    <n v="0"/>
    <n v="0"/>
  </r>
  <r>
    <s v="04239"/>
    <s v="F-20"/>
    <s v="RODEO, EL"/>
    <n v="70"/>
    <x v="78"/>
    <n v="22500451764"/>
    <s v="FRONTERIZO"/>
    <s v="DESAYUNO"/>
    <n v="13"/>
    <n v="4"/>
    <n v="0"/>
    <n v="22"/>
    <n v="26"/>
    <n v="4"/>
    <n v="8"/>
    <n v="0"/>
    <n v="2"/>
    <n v="0"/>
    <n v="7"/>
    <n v="0"/>
    <n v="140"/>
    <n v="280"/>
    <n v="0"/>
    <n v="0"/>
    <n v="140"/>
    <n v="0"/>
    <n v="4"/>
    <n v="280"/>
    <n v="16"/>
    <n v="7"/>
    <n v="22"/>
    <n v="0"/>
    <n v="0"/>
  </r>
  <r>
    <s v="12477"/>
    <s v="F-36"/>
    <s v="JUAN PABLO DUARTE"/>
    <n v="180"/>
    <x v="79"/>
    <n v="131592384"/>
    <s v="FRONTERIZO"/>
    <s v="DESAYUNO"/>
    <n v="32"/>
    <n v="0"/>
    <n v="0"/>
    <n v="0"/>
    <n v="0"/>
    <n v="0"/>
    <n v="20"/>
    <n v="0"/>
    <n v="4"/>
    <n v="0"/>
    <n v="16"/>
    <n v="0"/>
    <n v="360"/>
    <n v="720"/>
    <n v="0"/>
    <n v="0"/>
    <n v="360"/>
    <n v="0"/>
    <n v="8"/>
    <n v="720"/>
    <n v="40"/>
    <n v="18"/>
    <n v="56"/>
    <n v="0"/>
    <n v="0"/>
  </r>
  <r>
    <s v="00724"/>
    <s v="F-03"/>
    <s v="BLANCOS, LOS"/>
    <n v="342"/>
    <x v="80"/>
    <n v="1000851657"/>
    <s v="FRONTERIZO"/>
    <s v="ALMUERZO"/>
    <n v="136"/>
    <n v="38"/>
    <n v="362"/>
    <n v="173"/>
    <n v="0"/>
    <n v="0"/>
    <n v="46"/>
    <n v="21"/>
    <n v="0"/>
    <n v="121"/>
    <n v="38"/>
    <n v="3420"/>
    <n v="0"/>
    <n v="0"/>
    <n v="151"/>
    <n v="68"/>
    <n v="1368"/>
    <n v="76"/>
    <n v="0"/>
    <n v="0"/>
    <n v="76"/>
    <n v="34"/>
    <n v="38"/>
    <n v="23"/>
    <n v="23"/>
  </r>
  <r>
    <s v="00820"/>
    <s v="F-35"/>
    <s v="SAN MARTIN DE PORRES"/>
    <n v="351"/>
    <x v="81"/>
    <n v="130988838"/>
    <s v="FRONTERIZO"/>
    <s v="DESAYUNO"/>
    <n v="62"/>
    <n v="16"/>
    <n v="0"/>
    <n v="107"/>
    <n v="129"/>
    <n v="16"/>
    <n v="39"/>
    <n v="0"/>
    <n v="8"/>
    <n v="0"/>
    <n v="31"/>
    <n v="0"/>
    <n v="702"/>
    <n v="1404"/>
    <n v="0"/>
    <n v="0"/>
    <n v="702"/>
    <n v="0"/>
    <n v="16"/>
    <n v="1404"/>
    <n v="78"/>
    <n v="35"/>
    <n v="109"/>
    <n v="0"/>
    <n v="0"/>
  </r>
  <r>
    <s v="04236"/>
    <s v="F-21"/>
    <s v="JOSE MANUEL LANTIGUA - MATA DE JOBO"/>
    <n v="135"/>
    <x v="82"/>
    <n v="132280547"/>
    <s v="FRONTERIZO"/>
    <s v="DESAYUNO"/>
    <n v="24"/>
    <n v="6"/>
    <n v="0"/>
    <n v="41"/>
    <n v="50"/>
    <n v="6"/>
    <n v="15"/>
    <n v="0"/>
    <n v="3"/>
    <n v="0"/>
    <n v="12"/>
    <n v="0"/>
    <n v="270"/>
    <n v="540"/>
    <n v="0"/>
    <n v="0"/>
    <n v="270"/>
    <n v="0"/>
    <n v="6"/>
    <n v="540"/>
    <n v="30"/>
    <n v="14"/>
    <n v="42"/>
    <n v="0"/>
    <n v="0"/>
  </r>
  <r>
    <s v="04241"/>
    <s v="F-21"/>
    <s v="LIMA, LA"/>
    <n v="71"/>
    <x v="82"/>
    <n v="132280547"/>
    <s v="FRONTERIZO"/>
    <s v="DESAYUNO"/>
    <n v="13"/>
    <n v="4"/>
    <n v="0"/>
    <n v="22"/>
    <n v="27"/>
    <n v="4"/>
    <n v="8"/>
    <n v="0"/>
    <n v="2"/>
    <n v="0"/>
    <n v="7"/>
    <n v="0"/>
    <n v="142"/>
    <n v="284"/>
    <n v="0"/>
    <n v="0"/>
    <n v="142"/>
    <n v="0"/>
    <n v="4"/>
    <n v="284"/>
    <n v="16"/>
    <n v="7"/>
    <n v="22"/>
    <n v="0"/>
    <n v="0"/>
  </r>
  <r>
    <s v="04240"/>
    <s v="F-21"/>
    <s v="MAGUANITA, LA"/>
    <n v="6"/>
    <x v="82"/>
    <n v="132280547"/>
    <s v="FRONTERIZO"/>
    <s v="ALMUERZO"/>
    <n v="3"/>
    <n v="1"/>
    <n v="7"/>
    <n v="4"/>
    <n v="0"/>
    <n v="0"/>
    <n v="1"/>
    <n v="1"/>
    <n v="0"/>
    <n v="3"/>
    <n v="1"/>
    <n v="60"/>
    <n v="0"/>
    <n v="0"/>
    <n v="3"/>
    <n v="2"/>
    <n v="24"/>
    <n v="2"/>
    <n v="0"/>
    <n v="0"/>
    <n v="2"/>
    <n v="1"/>
    <n v="1"/>
    <n v="1"/>
    <n v="1"/>
  </r>
  <r>
    <s v="04244"/>
    <s v="F-21"/>
    <s v="MANUEL ANTONIO TEJADA - LA GUAMA"/>
    <n v="29"/>
    <x v="82"/>
    <n v="132280547"/>
    <s v="FRONTERIZO"/>
    <s v="ALMUERZO"/>
    <n v="12"/>
    <n v="4"/>
    <n v="31"/>
    <n v="15"/>
    <n v="0"/>
    <n v="0"/>
    <n v="4"/>
    <n v="2"/>
    <n v="0"/>
    <n v="11"/>
    <n v="4"/>
    <n v="290"/>
    <n v="0"/>
    <n v="0"/>
    <n v="13"/>
    <n v="6"/>
    <n v="116"/>
    <n v="7"/>
    <n v="0"/>
    <n v="0"/>
    <n v="7"/>
    <n v="3"/>
    <n v="4"/>
    <n v="2"/>
    <n v="2"/>
  </r>
  <r>
    <s v="04229"/>
    <s v="F-21"/>
    <s v="MARIA PEREZ TORRES - MATA CLARA"/>
    <n v="18"/>
    <x v="82"/>
    <n v="132280547"/>
    <s v="FRONTERIZO"/>
    <s v="ALMUERZO"/>
    <n v="8"/>
    <n v="2"/>
    <n v="20"/>
    <n v="10"/>
    <n v="0"/>
    <n v="0"/>
    <n v="3"/>
    <n v="2"/>
    <n v="0"/>
    <n v="7"/>
    <n v="2"/>
    <n v="180"/>
    <n v="0"/>
    <n v="0"/>
    <n v="8"/>
    <n v="4"/>
    <n v="72"/>
    <n v="4"/>
    <n v="0"/>
    <n v="0"/>
    <n v="4"/>
    <n v="2"/>
    <n v="2"/>
    <n v="2"/>
    <n v="2"/>
  </r>
  <r>
    <s v="04238"/>
    <s v="F-21"/>
    <s v="PUERTA DEL MULO, LA"/>
    <n v="74"/>
    <x v="82"/>
    <n v="132280547"/>
    <s v="FRONTERIZO"/>
    <s v="ALMUERZO"/>
    <n v="30"/>
    <n v="9"/>
    <n v="79"/>
    <n v="38"/>
    <n v="0"/>
    <n v="0"/>
    <n v="10"/>
    <n v="5"/>
    <n v="0"/>
    <n v="27"/>
    <n v="9"/>
    <n v="740"/>
    <n v="0"/>
    <n v="0"/>
    <n v="33"/>
    <n v="15"/>
    <n v="296"/>
    <n v="17"/>
    <n v="0"/>
    <n v="0"/>
    <n v="17"/>
    <n v="8"/>
    <n v="9"/>
    <n v="5"/>
    <n v="5"/>
  </r>
  <r>
    <s v="04265"/>
    <s v="F-21"/>
    <s v="VALLECITO, EL"/>
    <n v="50"/>
    <x v="82"/>
    <n v="132280547"/>
    <s v="FRONTERIZO"/>
    <s v="ALMUERZO"/>
    <n v="20"/>
    <n v="6"/>
    <n v="53"/>
    <n v="26"/>
    <n v="0"/>
    <n v="0"/>
    <n v="7"/>
    <n v="3"/>
    <n v="0"/>
    <n v="18"/>
    <n v="6"/>
    <n v="500"/>
    <n v="0"/>
    <n v="0"/>
    <n v="23"/>
    <n v="10"/>
    <n v="200"/>
    <n v="12"/>
    <n v="0"/>
    <n v="0"/>
    <n v="12"/>
    <n v="5"/>
    <n v="6"/>
    <n v="4"/>
    <n v="4"/>
  </r>
  <r>
    <s v="04280"/>
    <s v="F-21"/>
    <s v="MESETAS, LAS"/>
    <n v="50"/>
    <x v="82"/>
    <n v="132280547"/>
    <s v="FRONTERIZO"/>
    <s v="ALMUERZO"/>
    <n v="20"/>
    <n v="6"/>
    <n v="53"/>
    <n v="26"/>
    <n v="0"/>
    <n v="0"/>
    <n v="7"/>
    <n v="3"/>
    <n v="0"/>
    <n v="18"/>
    <n v="6"/>
    <n v="500"/>
    <n v="0"/>
    <n v="0"/>
    <n v="23"/>
    <n v="10"/>
    <n v="200"/>
    <n v="12"/>
    <n v="0"/>
    <n v="0"/>
    <n v="12"/>
    <n v="5"/>
    <n v="6"/>
    <n v="4"/>
    <n v="4"/>
  </r>
  <r>
    <s v="00749"/>
    <s v="F-02"/>
    <s v="OCACIO SANTANA CARRASCO - OJEDA"/>
    <n v="236"/>
    <x v="83"/>
    <n v="131135961"/>
    <s v="FRONTERIZO"/>
    <s v="DESAYUNO"/>
    <n v="42"/>
    <n v="11"/>
    <n v="0"/>
    <n v="72"/>
    <n v="87"/>
    <n v="11"/>
    <n v="27"/>
    <n v="0"/>
    <n v="6"/>
    <n v="0"/>
    <n v="21"/>
    <n v="0"/>
    <n v="472"/>
    <n v="944"/>
    <n v="0"/>
    <n v="0"/>
    <n v="472"/>
    <n v="0"/>
    <n v="11"/>
    <n v="944"/>
    <n v="53"/>
    <n v="24"/>
    <n v="73"/>
    <n v="0"/>
    <n v="0"/>
  </r>
  <r>
    <s v="03469"/>
    <s v="F-13"/>
    <s v="LOMITA, LA"/>
    <n v="28"/>
    <x v="84"/>
    <n v="101180005"/>
    <s v="FRONTERIZO"/>
    <s v="DESAYUNO"/>
    <n v="5"/>
    <n v="2"/>
    <n v="0"/>
    <n v="9"/>
    <n v="11"/>
    <n v="2"/>
    <n v="4"/>
    <n v="0"/>
    <n v="1"/>
    <n v="0"/>
    <n v="3"/>
    <n v="0"/>
    <n v="56"/>
    <n v="112"/>
    <n v="0"/>
    <n v="0"/>
    <n v="56"/>
    <n v="0"/>
    <n v="2"/>
    <n v="112"/>
    <n v="7"/>
    <n v="3"/>
    <n v="9"/>
    <n v="0"/>
    <n v="0"/>
  </r>
  <r>
    <s v="03454"/>
    <s v="F-13"/>
    <s v="MARINUELA"/>
    <n v="44"/>
    <x v="84"/>
    <n v="101180005"/>
    <s v="FRONTERIZO"/>
    <s v="DESAYUNO"/>
    <n v="8"/>
    <n v="2"/>
    <n v="0"/>
    <n v="14"/>
    <n v="17"/>
    <n v="2"/>
    <n v="5"/>
    <n v="0"/>
    <n v="1"/>
    <n v="0"/>
    <n v="4"/>
    <n v="0"/>
    <n v="88"/>
    <n v="176"/>
    <n v="0"/>
    <n v="0"/>
    <n v="88"/>
    <n v="0"/>
    <n v="2"/>
    <n v="176"/>
    <n v="10"/>
    <n v="5"/>
    <n v="14"/>
    <n v="0"/>
    <n v="0"/>
  </r>
  <r>
    <s v="03464"/>
    <s v="F-13"/>
    <s v="QUEMADO, EL"/>
    <n v="43"/>
    <x v="84"/>
    <n v="101180005"/>
    <s v="FRONTERIZO"/>
    <s v="DESAYUNO"/>
    <n v="8"/>
    <n v="2"/>
    <n v="0"/>
    <n v="14"/>
    <n v="16"/>
    <n v="2"/>
    <n v="5"/>
    <n v="0"/>
    <n v="1"/>
    <n v="0"/>
    <n v="4"/>
    <n v="0"/>
    <n v="86"/>
    <n v="172"/>
    <n v="0"/>
    <n v="0"/>
    <n v="86"/>
    <n v="0"/>
    <n v="2"/>
    <n v="172"/>
    <n v="10"/>
    <n v="5"/>
    <n v="14"/>
    <n v="0"/>
    <n v="0"/>
  </r>
  <r>
    <s v="03473"/>
    <s v="F-13"/>
    <s v="SAN KITTS Y NEVIS"/>
    <n v="36"/>
    <x v="84"/>
    <n v="101180005"/>
    <s v="FRONTERIZO"/>
    <s v="DESAYUNO"/>
    <n v="7"/>
    <n v="2"/>
    <n v="0"/>
    <n v="11"/>
    <n v="14"/>
    <n v="2"/>
    <n v="4"/>
    <n v="0"/>
    <n v="1"/>
    <n v="0"/>
    <n v="4"/>
    <n v="0"/>
    <n v="72"/>
    <n v="144"/>
    <n v="0"/>
    <n v="0"/>
    <n v="72"/>
    <n v="0"/>
    <n v="2"/>
    <n v="144"/>
    <n v="8"/>
    <n v="4"/>
    <n v="12"/>
    <n v="0"/>
    <n v="0"/>
  </r>
  <r>
    <s v="10508"/>
    <s v="F-13"/>
    <s v="SIERRA, LA"/>
    <n v="42"/>
    <x v="84"/>
    <n v="101180005"/>
    <s v="FRONTERIZO"/>
    <s v="DESAYUNO"/>
    <n v="8"/>
    <n v="2"/>
    <n v="0"/>
    <n v="13"/>
    <n v="16"/>
    <n v="2"/>
    <n v="5"/>
    <n v="0"/>
    <n v="1"/>
    <n v="0"/>
    <n v="4"/>
    <n v="0"/>
    <n v="84"/>
    <n v="168"/>
    <n v="0"/>
    <n v="0"/>
    <n v="84"/>
    <n v="0"/>
    <n v="2"/>
    <n v="168"/>
    <n v="10"/>
    <n v="5"/>
    <n v="13"/>
    <n v="0"/>
    <n v="0"/>
  </r>
  <r>
    <s v="03475"/>
    <s v="F-13"/>
    <s v="CARRERAS, LAS"/>
    <n v="23"/>
    <x v="84"/>
    <n v="101180005"/>
    <s v="FRONTERIZO"/>
    <s v="ALMUERZO"/>
    <n v="10"/>
    <n v="3"/>
    <n v="25"/>
    <n v="12"/>
    <n v="0"/>
    <n v="0"/>
    <n v="4"/>
    <n v="2"/>
    <n v="0"/>
    <n v="9"/>
    <n v="3"/>
    <n v="230"/>
    <n v="0"/>
    <n v="0"/>
    <n v="11"/>
    <n v="5"/>
    <n v="92"/>
    <n v="6"/>
    <n v="0"/>
    <n v="0"/>
    <n v="6"/>
    <n v="3"/>
    <n v="3"/>
    <n v="2"/>
    <n v="2"/>
  </r>
  <r>
    <s v="03463"/>
    <s v="F-13"/>
    <s v="PEDREGAL, EL"/>
    <n v="8"/>
    <x v="84"/>
    <n v="101180005"/>
    <s v="FRONTERIZO"/>
    <s v="ALMUERZO"/>
    <n v="4"/>
    <n v="1"/>
    <n v="9"/>
    <n v="5"/>
    <n v="0"/>
    <n v="0"/>
    <n v="2"/>
    <n v="1"/>
    <n v="0"/>
    <n v="3"/>
    <n v="1"/>
    <n v="80"/>
    <n v="0"/>
    <n v="0"/>
    <n v="4"/>
    <n v="2"/>
    <n v="32"/>
    <n v="2"/>
    <n v="0"/>
    <n v="0"/>
    <n v="2"/>
    <n v="1"/>
    <n v="1"/>
    <n v="1"/>
    <n v="1"/>
  </r>
  <r>
    <s v="00875"/>
    <s v="F-34"/>
    <s v="JIMENEZ"/>
    <n v="37"/>
    <x v="85"/>
    <n v="11500001018"/>
    <s v="FRONTERIZO"/>
    <s v="DESAYUNO"/>
    <n v="7"/>
    <n v="2"/>
    <n v="0"/>
    <n v="12"/>
    <n v="14"/>
    <n v="2"/>
    <n v="5"/>
    <n v="0"/>
    <n v="1"/>
    <n v="0"/>
    <n v="4"/>
    <n v="0"/>
    <n v="74"/>
    <n v="148"/>
    <n v="0"/>
    <n v="0"/>
    <n v="74"/>
    <n v="0"/>
    <n v="2"/>
    <n v="148"/>
    <n v="9"/>
    <n v="4"/>
    <n v="12"/>
    <n v="0"/>
    <n v="0"/>
  </r>
  <r>
    <s v="00879"/>
    <s v="F-34"/>
    <s v="NEYTA ABAJO"/>
    <n v="46"/>
    <x v="85"/>
    <n v="11500001018"/>
    <s v="FRONTERIZO"/>
    <s v="DESAYUNO"/>
    <n v="9"/>
    <n v="3"/>
    <n v="0"/>
    <n v="14"/>
    <n v="17"/>
    <n v="3"/>
    <n v="6"/>
    <n v="0"/>
    <n v="2"/>
    <n v="0"/>
    <n v="5"/>
    <n v="0"/>
    <n v="92"/>
    <n v="184"/>
    <n v="0"/>
    <n v="0"/>
    <n v="92"/>
    <n v="0"/>
    <n v="3"/>
    <n v="184"/>
    <n v="11"/>
    <n v="5"/>
    <n v="15"/>
    <n v="0"/>
    <n v="0"/>
  </r>
  <r>
    <s v="00878"/>
    <s v="F-34"/>
    <s v="VALLE SIMON"/>
    <n v="33"/>
    <x v="85"/>
    <n v="11500001018"/>
    <s v="FRONTERIZO"/>
    <s v="ALMUERZO"/>
    <n v="14"/>
    <n v="4"/>
    <n v="35"/>
    <n v="17"/>
    <n v="0"/>
    <n v="0"/>
    <n v="5"/>
    <n v="2"/>
    <n v="0"/>
    <n v="12"/>
    <n v="4"/>
    <n v="330"/>
    <n v="0"/>
    <n v="0"/>
    <n v="15"/>
    <n v="7"/>
    <n v="132"/>
    <n v="8"/>
    <n v="0"/>
    <n v="0"/>
    <n v="8"/>
    <n v="4"/>
    <n v="4"/>
    <n v="3"/>
    <n v="3"/>
  </r>
  <r>
    <s v="00873"/>
    <s v="F-34"/>
    <s v="VARA DE VACA"/>
    <n v="37"/>
    <x v="85"/>
    <n v="11500001018"/>
    <s v="FRONTERIZO"/>
    <s v="ALMUERZO"/>
    <n v="15"/>
    <n v="5"/>
    <n v="40"/>
    <n v="19"/>
    <n v="0"/>
    <n v="0"/>
    <n v="5"/>
    <n v="3"/>
    <n v="0"/>
    <n v="14"/>
    <n v="5"/>
    <n v="370"/>
    <n v="0"/>
    <n v="0"/>
    <n v="17"/>
    <n v="8"/>
    <n v="148"/>
    <n v="9"/>
    <n v="0"/>
    <n v="0"/>
    <n v="9"/>
    <n v="4"/>
    <n v="5"/>
    <n v="3"/>
    <n v="3"/>
  </r>
  <r>
    <s v="00874"/>
    <s v="F-34"/>
    <s v="MARIANO CESTERO"/>
    <n v="144"/>
    <x v="85"/>
    <n v="11500001018"/>
    <s v="FRONTERIZO"/>
    <s v="DESAYUNO"/>
    <n v="26"/>
    <n v="7"/>
    <n v="0"/>
    <n v="44"/>
    <n v="53"/>
    <n v="7"/>
    <n v="16"/>
    <n v="0"/>
    <n v="4"/>
    <n v="0"/>
    <n v="13"/>
    <n v="0"/>
    <n v="288"/>
    <n v="576"/>
    <n v="0"/>
    <n v="0"/>
    <n v="288"/>
    <n v="0"/>
    <n v="7"/>
    <n v="576"/>
    <n v="32"/>
    <n v="15"/>
    <n v="45"/>
    <n v="0"/>
    <n v="0"/>
  </r>
  <r>
    <s v="00621"/>
    <s v="F-28"/>
    <s v="AMERICO LUGO HERRERAS - LA GUAMITA"/>
    <n v="40"/>
    <x v="86"/>
    <n v="101818250"/>
    <s v="FRONTERIZO"/>
    <s v="DESAYUNO"/>
    <n v="8"/>
    <n v="2"/>
    <n v="0"/>
    <n v="13"/>
    <n v="15"/>
    <n v="2"/>
    <n v="5"/>
    <n v="0"/>
    <n v="1"/>
    <n v="0"/>
    <n v="4"/>
    <n v="0"/>
    <n v="80"/>
    <n v="160"/>
    <n v="0"/>
    <n v="0"/>
    <n v="80"/>
    <n v="0"/>
    <n v="2"/>
    <n v="160"/>
    <n v="9"/>
    <n v="4"/>
    <n v="13"/>
    <n v="0"/>
    <n v="0"/>
  </r>
  <r>
    <s v="00617"/>
    <s v="F-28"/>
    <s v="JACINTO DE LA CONCHA - EL HIGO DE LA CRUZ"/>
    <n v="123"/>
    <x v="86"/>
    <n v="101818250"/>
    <s v="FRONTERIZO"/>
    <s v="DESAYUNO"/>
    <n v="22"/>
    <n v="6"/>
    <n v="0"/>
    <n v="38"/>
    <n v="46"/>
    <n v="6"/>
    <n v="14"/>
    <n v="0"/>
    <n v="3"/>
    <n v="0"/>
    <n v="11"/>
    <n v="0"/>
    <n v="246"/>
    <n v="492"/>
    <n v="0"/>
    <n v="0"/>
    <n v="246"/>
    <n v="0"/>
    <n v="6"/>
    <n v="492"/>
    <n v="28"/>
    <n v="13"/>
    <n v="38"/>
    <n v="0"/>
    <n v="0"/>
  </r>
  <r>
    <s v="00622"/>
    <s v="F-28"/>
    <s v="MINERVA ARGENTINA MIRABAL - LOS MOSQUITOS"/>
    <n v="36"/>
    <x v="86"/>
    <n v="101818250"/>
    <s v="FRONTERIZO"/>
    <s v="DESAYUNO"/>
    <n v="7"/>
    <n v="2"/>
    <n v="0"/>
    <n v="11"/>
    <n v="14"/>
    <n v="2"/>
    <n v="4"/>
    <n v="0"/>
    <n v="1"/>
    <n v="0"/>
    <n v="4"/>
    <n v="0"/>
    <n v="72"/>
    <n v="144"/>
    <n v="0"/>
    <n v="0"/>
    <n v="72"/>
    <n v="0"/>
    <n v="2"/>
    <n v="144"/>
    <n v="8"/>
    <n v="4"/>
    <n v="12"/>
    <n v="0"/>
    <n v="0"/>
  </r>
  <r>
    <s v="00657"/>
    <s v="F-28"/>
    <s v="ANTONIODUVERGÉ - EL VALLE"/>
    <n v="39"/>
    <x v="86"/>
    <n v="101818250"/>
    <s v="FRONTERIZO"/>
    <s v="DESAYUNO"/>
    <n v="7"/>
    <n v="2"/>
    <n v="0"/>
    <n v="12"/>
    <n v="15"/>
    <n v="2"/>
    <n v="5"/>
    <n v="0"/>
    <n v="1"/>
    <n v="0"/>
    <n v="4"/>
    <n v="0"/>
    <n v="78"/>
    <n v="156"/>
    <n v="0"/>
    <n v="0"/>
    <n v="78"/>
    <n v="0"/>
    <n v="2"/>
    <n v="156"/>
    <n v="9"/>
    <n v="4"/>
    <n v="13"/>
    <n v="0"/>
    <n v="0"/>
  </r>
  <r>
    <s v="00661"/>
    <s v="F-28"/>
    <s v="CAONABO - EL COLORADO"/>
    <n v="18"/>
    <x v="86"/>
    <n v="101818250"/>
    <s v="FRONTERIZO"/>
    <s v="DESAYUNO"/>
    <n v="4"/>
    <n v="1"/>
    <n v="0"/>
    <n v="6"/>
    <n v="7"/>
    <n v="1"/>
    <n v="2"/>
    <n v="0"/>
    <n v="1"/>
    <n v="0"/>
    <n v="2"/>
    <n v="0"/>
    <n v="36"/>
    <n v="72"/>
    <n v="0"/>
    <n v="0"/>
    <n v="36"/>
    <n v="0"/>
    <n v="1"/>
    <n v="72"/>
    <n v="4"/>
    <n v="2"/>
    <n v="6"/>
    <n v="0"/>
    <n v="0"/>
  </r>
  <r>
    <s v="00846"/>
    <s v="F-23"/>
    <s v="HIPOLITO BILLINI"/>
    <n v="133"/>
    <x v="87"/>
    <n v="116199266"/>
    <s v="FRONTERIZO"/>
    <s v="DESAYUNO"/>
    <n v="24"/>
    <n v="6"/>
    <n v="0"/>
    <n v="41"/>
    <n v="49"/>
    <n v="6"/>
    <n v="15"/>
    <n v="0"/>
    <n v="3"/>
    <n v="0"/>
    <n v="12"/>
    <n v="0"/>
    <n v="266"/>
    <n v="532"/>
    <n v="0"/>
    <n v="0"/>
    <n v="266"/>
    <n v="0"/>
    <n v="6"/>
    <n v="532"/>
    <n v="30"/>
    <n v="14"/>
    <n v="42"/>
    <n v="0"/>
    <n v="0"/>
  </r>
  <r>
    <s v="00850"/>
    <s v="F-23"/>
    <s v="ARROYO CAÑA"/>
    <n v="20"/>
    <x v="87"/>
    <n v="116199266"/>
    <s v="FRONTERIZO"/>
    <s v="DESAYUNO"/>
    <n v="4"/>
    <n v="1"/>
    <n v="0"/>
    <n v="7"/>
    <n v="8"/>
    <n v="1"/>
    <n v="3"/>
    <n v="0"/>
    <n v="1"/>
    <n v="0"/>
    <n v="2"/>
    <n v="0"/>
    <n v="40"/>
    <n v="80"/>
    <n v="0"/>
    <n v="0"/>
    <n v="40"/>
    <n v="0"/>
    <n v="1"/>
    <n v="80"/>
    <n v="5"/>
    <n v="2"/>
    <n v="7"/>
    <n v="0"/>
    <n v="0"/>
  </r>
  <r>
    <s v="00894"/>
    <s v="F-23"/>
    <s v="MANUEL BUENO"/>
    <n v="159"/>
    <x v="87"/>
    <n v="116199266"/>
    <s v="FRONTERIZO"/>
    <s v="DESAYUNO"/>
    <n v="29"/>
    <n v="8"/>
    <n v="0"/>
    <n v="49"/>
    <n v="59"/>
    <n v="8"/>
    <n v="18"/>
    <n v="0"/>
    <n v="4"/>
    <n v="0"/>
    <n v="15"/>
    <n v="0"/>
    <n v="318"/>
    <n v="636"/>
    <n v="0"/>
    <n v="0"/>
    <n v="318"/>
    <n v="0"/>
    <n v="8"/>
    <n v="636"/>
    <n v="36"/>
    <n v="16"/>
    <n v="50"/>
    <n v="0"/>
    <n v="0"/>
  </r>
  <r>
    <s v="00854"/>
    <s v="F-23"/>
    <s v="PALO COLORADO"/>
    <n v="48"/>
    <x v="87"/>
    <n v="116199266"/>
    <s v="FRONTERIZO"/>
    <s v="DESAYUNO"/>
    <n v="9"/>
    <n v="3"/>
    <n v="0"/>
    <n v="15"/>
    <n v="18"/>
    <n v="3"/>
    <n v="6"/>
    <n v="0"/>
    <n v="2"/>
    <n v="0"/>
    <n v="5"/>
    <n v="0"/>
    <n v="96"/>
    <n v="192"/>
    <n v="0"/>
    <n v="0"/>
    <n v="96"/>
    <n v="0"/>
    <n v="3"/>
    <n v="192"/>
    <n v="11"/>
    <n v="5"/>
    <n v="15"/>
    <n v="0"/>
    <n v="0"/>
  </r>
  <r>
    <s v="01592"/>
    <s v="F-29"/>
    <s v="BASICA CRISTINA BATISTA TAPIA"/>
    <n v="145"/>
    <x v="88"/>
    <n v="7600011048"/>
    <s v="FRONTERIZO"/>
    <s v="DESAYUNO"/>
    <n v="26"/>
    <n v="7"/>
    <n v="0"/>
    <n v="44"/>
    <n v="54"/>
    <n v="7"/>
    <n v="16"/>
    <n v="0"/>
    <n v="4"/>
    <n v="0"/>
    <n v="13"/>
    <n v="0"/>
    <n v="290"/>
    <n v="580"/>
    <n v="0"/>
    <n v="0"/>
    <n v="290"/>
    <n v="0"/>
    <n v="7"/>
    <n v="580"/>
    <n v="32"/>
    <n v="15"/>
    <n v="45"/>
    <n v="0"/>
    <n v="0"/>
  </r>
  <r>
    <s v="01586"/>
    <s v="F-29"/>
    <s v="ALTAGRACIA BIENVENIDA PEÑA PROF. - LOS PINOS DEL EDEN"/>
    <n v="75"/>
    <x v="88"/>
    <n v="7600011048"/>
    <s v="FRONTERIZO"/>
    <s v="DESAYUNO"/>
    <n v="14"/>
    <n v="4"/>
    <n v="0"/>
    <n v="23"/>
    <n v="28"/>
    <n v="4"/>
    <n v="9"/>
    <n v="0"/>
    <n v="2"/>
    <n v="0"/>
    <n v="7"/>
    <n v="0"/>
    <n v="150"/>
    <n v="300"/>
    <n v="0"/>
    <n v="0"/>
    <n v="150"/>
    <n v="0"/>
    <n v="4"/>
    <n v="300"/>
    <n v="17"/>
    <n v="8"/>
    <n v="24"/>
    <n v="0"/>
    <n v="0"/>
  </r>
  <r>
    <s v="01584"/>
    <s v="F-29"/>
    <s v="ANGEL FELIZ"/>
    <n v="33"/>
    <x v="88"/>
    <n v="7600011048"/>
    <s v="FRONTERIZO"/>
    <s v="ALMUERZO"/>
    <n v="14"/>
    <n v="4"/>
    <n v="35"/>
    <n v="17"/>
    <n v="0"/>
    <n v="0"/>
    <n v="5"/>
    <n v="2"/>
    <n v="0"/>
    <n v="12"/>
    <n v="4"/>
    <n v="330"/>
    <n v="0"/>
    <n v="0"/>
    <n v="15"/>
    <n v="7"/>
    <n v="132"/>
    <n v="8"/>
    <n v="0"/>
    <n v="0"/>
    <n v="8"/>
    <n v="4"/>
    <n v="4"/>
    <n v="3"/>
    <n v="3"/>
  </r>
  <r>
    <s v="01585"/>
    <s v="F-29"/>
    <s v="ARCADIO ENCARNACION MONTERO - SABANA REAL"/>
    <n v="21"/>
    <x v="88"/>
    <n v="7600011048"/>
    <s v="FRONTERIZO"/>
    <s v="ALMUERZO"/>
    <n v="9"/>
    <n v="3"/>
    <n v="23"/>
    <n v="11"/>
    <n v="0"/>
    <n v="0"/>
    <n v="3"/>
    <n v="2"/>
    <n v="0"/>
    <n v="8"/>
    <n v="3"/>
    <n v="210"/>
    <n v="0"/>
    <n v="0"/>
    <n v="10"/>
    <n v="5"/>
    <n v="84"/>
    <n v="5"/>
    <n v="0"/>
    <n v="0"/>
    <n v="5"/>
    <n v="3"/>
    <n v="3"/>
    <n v="2"/>
    <n v="2"/>
  </r>
  <r>
    <s v="01594"/>
    <s v="F-29"/>
    <s v="CABEZA DE RIO"/>
    <n v="16"/>
    <x v="88"/>
    <n v="7600011048"/>
    <s v="FRONTERIZO"/>
    <s v="ALMUERZO"/>
    <n v="7"/>
    <n v="2"/>
    <n v="17"/>
    <n v="9"/>
    <n v="0"/>
    <n v="0"/>
    <n v="3"/>
    <n v="1"/>
    <n v="0"/>
    <n v="6"/>
    <n v="2"/>
    <n v="160"/>
    <n v="0"/>
    <n v="0"/>
    <n v="8"/>
    <n v="4"/>
    <n v="64"/>
    <n v="4"/>
    <n v="0"/>
    <n v="0"/>
    <n v="4"/>
    <n v="2"/>
    <n v="2"/>
    <n v="2"/>
    <n v="2"/>
  </r>
  <r>
    <s v="01595"/>
    <s v="F-29"/>
    <s v="CARMELO DIAZ - LOS BOLOS"/>
    <n v="23"/>
    <x v="88"/>
    <n v="7600011048"/>
    <s v="FRONTERIZO"/>
    <s v="ALMUERZO"/>
    <n v="10"/>
    <n v="3"/>
    <n v="25"/>
    <n v="12"/>
    <n v="0"/>
    <n v="0"/>
    <n v="4"/>
    <n v="2"/>
    <n v="0"/>
    <n v="9"/>
    <n v="3"/>
    <n v="230"/>
    <n v="0"/>
    <n v="0"/>
    <n v="11"/>
    <n v="5"/>
    <n v="92"/>
    <n v="6"/>
    <n v="0"/>
    <n v="0"/>
    <n v="6"/>
    <n v="3"/>
    <n v="3"/>
    <n v="2"/>
    <n v="2"/>
  </r>
  <r>
    <s v="01596"/>
    <s v="F-29"/>
    <s v="HERIBERTO RODRIGUEZ - EL MANIEL"/>
    <n v="79"/>
    <x v="88"/>
    <n v="7600011048"/>
    <s v="FRONTERIZO"/>
    <s v="ALMUERZO"/>
    <n v="32"/>
    <n v="9"/>
    <n v="84"/>
    <n v="40"/>
    <n v="0"/>
    <n v="0"/>
    <n v="11"/>
    <n v="5"/>
    <n v="0"/>
    <n v="28"/>
    <n v="9"/>
    <n v="790"/>
    <n v="0"/>
    <n v="0"/>
    <n v="35"/>
    <n v="16"/>
    <n v="316"/>
    <n v="18"/>
    <n v="0"/>
    <n v="0"/>
    <n v="18"/>
    <n v="8"/>
    <n v="9"/>
    <n v="6"/>
    <n v="6"/>
  </r>
  <r>
    <s v="04233"/>
    <s v="F-22"/>
    <s v="PATA DE VACA"/>
    <n v="48"/>
    <x v="89"/>
    <n v="132206241"/>
    <s v="FRONTERIZO"/>
    <s v="DESAYUNO"/>
    <n v="9"/>
    <n v="3"/>
    <n v="0"/>
    <n v="15"/>
    <n v="18"/>
    <n v="3"/>
    <n v="6"/>
    <n v="0"/>
    <n v="2"/>
    <n v="0"/>
    <n v="5"/>
    <n v="0"/>
    <n v="96"/>
    <n v="192"/>
    <n v="0"/>
    <n v="0"/>
    <n v="96"/>
    <n v="0"/>
    <n v="3"/>
    <n v="192"/>
    <n v="11"/>
    <n v="5"/>
    <n v="15"/>
    <n v="0"/>
    <n v="0"/>
  </r>
  <r>
    <s v="04212"/>
    <s v="F-22"/>
    <s v="PEDRO CELESTINO CABRERA PEÑA - ESTANCIA VIEJA"/>
    <n v="65"/>
    <x v="89"/>
    <n v="132206241"/>
    <s v="FRONTERIZO"/>
    <s v="DESAYUNO"/>
    <n v="12"/>
    <n v="3"/>
    <n v="0"/>
    <n v="20"/>
    <n v="24"/>
    <n v="3"/>
    <n v="8"/>
    <n v="0"/>
    <n v="2"/>
    <n v="0"/>
    <n v="6"/>
    <n v="0"/>
    <n v="130"/>
    <n v="260"/>
    <n v="0"/>
    <n v="0"/>
    <n v="130"/>
    <n v="0"/>
    <n v="3"/>
    <n v="260"/>
    <n v="15"/>
    <n v="7"/>
    <n v="21"/>
    <n v="0"/>
    <n v="0"/>
  </r>
  <r>
    <s v="04247"/>
    <s v="F-22"/>
    <s v="RAMON MARIA PACHECO - LA BRENA"/>
    <n v="20"/>
    <x v="89"/>
    <n v="132206241"/>
    <s v="FRONTERIZO"/>
    <s v="DESAYUNO"/>
    <n v="4"/>
    <n v="1"/>
    <n v="0"/>
    <n v="7"/>
    <n v="8"/>
    <n v="1"/>
    <n v="3"/>
    <n v="0"/>
    <n v="1"/>
    <n v="0"/>
    <n v="2"/>
    <n v="0"/>
    <n v="40"/>
    <n v="80"/>
    <n v="0"/>
    <n v="0"/>
    <n v="40"/>
    <n v="0"/>
    <n v="1"/>
    <n v="80"/>
    <n v="5"/>
    <n v="2"/>
    <n v="7"/>
    <n v="0"/>
    <n v="0"/>
  </r>
  <r>
    <s v="04204"/>
    <s v="F-22"/>
    <s v="REYES MARIA VARGAS ESTEVEZ - MONTE LLANO"/>
    <n v="68"/>
    <x v="89"/>
    <n v="132206241"/>
    <s v="FRONTERIZO"/>
    <s v="DESAYUNO"/>
    <n v="12"/>
    <n v="3"/>
    <n v="0"/>
    <n v="21"/>
    <n v="25"/>
    <n v="3"/>
    <n v="8"/>
    <n v="0"/>
    <n v="2"/>
    <n v="0"/>
    <n v="6"/>
    <n v="0"/>
    <n v="136"/>
    <n v="272"/>
    <n v="0"/>
    <n v="0"/>
    <n v="136"/>
    <n v="0"/>
    <n v="3"/>
    <n v="272"/>
    <n v="15"/>
    <n v="7"/>
    <n v="21"/>
    <n v="0"/>
    <n v="0"/>
  </r>
  <r>
    <s v="04250"/>
    <s v="F-22"/>
    <s v="SAN JOSE"/>
    <n v="133"/>
    <x v="89"/>
    <n v="132206241"/>
    <s v="FRONTERIZO"/>
    <s v="DESAYUNO"/>
    <n v="24"/>
    <n v="6"/>
    <n v="0"/>
    <n v="41"/>
    <n v="49"/>
    <n v="6"/>
    <n v="15"/>
    <n v="0"/>
    <n v="3"/>
    <n v="0"/>
    <n v="12"/>
    <n v="0"/>
    <n v="266"/>
    <n v="532"/>
    <n v="0"/>
    <n v="0"/>
    <n v="266"/>
    <n v="0"/>
    <n v="6"/>
    <n v="532"/>
    <n v="30"/>
    <n v="14"/>
    <n v="42"/>
    <n v="0"/>
    <n v="0"/>
  </r>
  <r>
    <s v="04231"/>
    <s v="F-22"/>
    <s v="CATALINA DE LEON - LA TARANA"/>
    <n v="40"/>
    <x v="89"/>
    <n v="132206241"/>
    <s v="FRONTERIZO"/>
    <s v="DESAYUNO"/>
    <n v="8"/>
    <n v="2"/>
    <n v="0"/>
    <n v="13"/>
    <n v="15"/>
    <n v="2"/>
    <n v="5"/>
    <n v="0"/>
    <n v="1"/>
    <n v="0"/>
    <n v="4"/>
    <n v="0"/>
    <n v="80"/>
    <n v="160"/>
    <n v="0"/>
    <n v="0"/>
    <n v="80"/>
    <n v="0"/>
    <n v="2"/>
    <n v="160"/>
    <n v="9"/>
    <n v="4"/>
    <n v="13"/>
    <n v="0"/>
    <n v="0"/>
  </r>
  <r>
    <s v="04234"/>
    <s v="F-22"/>
    <s v="RAMON EMILIO RODRIGUEZ TORRES - LOS CERARRIBA"/>
    <n v="82"/>
    <x v="89"/>
    <n v="132206241"/>
    <s v="FRONTERIZO"/>
    <s v="DESAYUNO"/>
    <n v="15"/>
    <n v="4"/>
    <n v="0"/>
    <n v="25"/>
    <n v="31"/>
    <n v="4"/>
    <n v="10"/>
    <n v="0"/>
    <n v="2"/>
    <n v="0"/>
    <n v="8"/>
    <n v="0"/>
    <n v="164"/>
    <n v="328"/>
    <n v="0"/>
    <n v="0"/>
    <n v="164"/>
    <n v="0"/>
    <n v="4"/>
    <n v="328"/>
    <n v="19"/>
    <n v="9"/>
    <n v="26"/>
    <n v="0"/>
    <n v="0"/>
  </r>
  <r>
    <s v="04283"/>
    <s v="F-22"/>
    <s v="PIONIA,  LA"/>
    <n v="15"/>
    <x v="89"/>
    <n v="132206241"/>
    <s v="FRONTERIZO"/>
    <s v="ALMUERZO"/>
    <n v="6"/>
    <n v="2"/>
    <n v="16"/>
    <n v="8"/>
    <n v="0"/>
    <n v="0"/>
    <n v="2"/>
    <n v="1"/>
    <n v="0"/>
    <n v="6"/>
    <n v="2"/>
    <n v="150"/>
    <n v="0"/>
    <n v="0"/>
    <n v="7"/>
    <n v="3"/>
    <n v="60"/>
    <n v="4"/>
    <n v="0"/>
    <n v="0"/>
    <n v="4"/>
    <n v="2"/>
    <n v="2"/>
    <n v="1"/>
    <n v="1"/>
  </r>
  <r>
    <s v="04255"/>
    <s v="F-22"/>
    <s v="LEONOR, LA"/>
    <n v="86"/>
    <x v="89"/>
    <n v="132206241"/>
    <s v="FRONTERIZO"/>
    <s v="DESAYUNO"/>
    <n v="16"/>
    <n v="4"/>
    <n v="0"/>
    <n v="27"/>
    <n v="32"/>
    <n v="4"/>
    <n v="10"/>
    <n v="0"/>
    <n v="2"/>
    <n v="0"/>
    <n v="8"/>
    <n v="0"/>
    <n v="172"/>
    <n v="344"/>
    <n v="0"/>
    <n v="0"/>
    <n v="172"/>
    <n v="0"/>
    <n v="4"/>
    <n v="344"/>
    <n v="19"/>
    <n v="9"/>
    <n v="27"/>
    <n v="0"/>
    <n v="0"/>
  </r>
  <r>
    <s v="04256"/>
    <s v="F-22"/>
    <s v="AGUACATE, EL"/>
    <n v="46"/>
    <x v="89"/>
    <n v="132206241"/>
    <s v="FRONTERIZO"/>
    <s v="DESAYUNO"/>
    <n v="9"/>
    <n v="3"/>
    <n v="0"/>
    <n v="14"/>
    <n v="17"/>
    <n v="3"/>
    <n v="6"/>
    <n v="0"/>
    <n v="2"/>
    <n v="0"/>
    <n v="5"/>
    <n v="0"/>
    <n v="92"/>
    <n v="184"/>
    <n v="0"/>
    <n v="0"/>
    <n v="92"/>
    <n v="0"/>
    <n v="3"/>
    <n v="184"/>
    <n v="11"/>
    <n v="5"/>
    <n v="15"/>
    <n v="0"/>
    <n v="0"/>
  </r>
  <r>
    <s v="04260"/>
    <s v="F-22"/>
    <s v="CIDRA, LA"/>
    <n v="44"/>
    <x v="89"/>
    <n v="132206241"/>
    <s v="FRONTERIZO"/>
    <s v="ALMUERZO"/>
    <n v="18"/>
    <n v="5"/>
    <n v="47"/>
    <n v="23"/>
    <n v="0"/>
    <n v="0"/>
    <n v="6"/>
    <n v="3"/>
    <n v="0"/>
    <n v="16"/>
    <n v="5"/>
    <n v="440"/>
    <n v="0"/>
    <n v="0"/>
    <n v="20"/>
    <n v="9"/>
    <n v="176"/>
    <n v="10"/>
    <n v="0"/>
    <n v="0"/>
    <n v="10"/>
    <n v="5"/>
    <n v="5"/>
    <n v="3"/>
    <n v="3"/>
  </r>
  <r>
    <s v="04266"/>
    <s v="F-22"/>
    <s v="LAGUNA DE CENOVI"/>
    <n v="42"/>
    <x v="89"/>
    <n v="132206241"/>
    <s v="FRONTERIZO"/>
    <s v="ALMUERZO"/>
    <n v="17"/>
    <n v="5"/>
    <n v="45"/>
    <n v="22"/>
    <n v="0"/>
    <n v="0"/>
    <n v="6"/>
    <n v="3"/>
    <n v="0"/>
    <n v="15"/>
    <n v="5"/>
    <n v="420"/>
    <n v="0"/>
    <n v="0"/>
    <n v="19"/>
    <n v="9"/>
    <n v="168"/>
    <n v="10"/>
    <n v="0"/>
    <n v="0"/>
    <n v="10"/>
    <n v="5"/>
    <n v="5"/>
    <n v="3"/>
    <n v="3"/>
  </r>
  <r>
    <s v="00681"/>
    <s v="F-05"/>
    <s v="PARROQUIAL LA ALTAGRACIA"/>
    <n v="816"/>
    <x v="90"/>
    <n v="130553475"/>
    <s v="FRONTERIZO"/>
    <s v="ALMUERZO"/>
    <n v="324"/>
    <n v="90"/>
    <n v="864"/>
    <n v="412"/>
    <n v="0"/>
    <n v="0"/>
    <n v="108"/>
    <n v="49"/>
    <n v="0"/>
    <n v="288"/>
    <n v="90"/>
    <n v="8160"/>
    <n v="0"/>
    <n v="0"/>
    <n v="360"/>
    <n v="162"/>
    <n v="3264"/>
    <n v="180"/>
    <n v="0"/>
    <n v="0"/>
    <n v="180"/>
    <n v="80"/>
    <n v="90"/>
    <n v="54"/>
    <n v="54"/>
  </r>
  <r>
    <s v="00625"/>
    <s v="F-27"/>
    <s v="MARIA TERESA MIRABAL - BARRANCA"/>
    <n v="74"/>
    <x v="91"/>
    <n v="7600205111"/>
    <s v="FRONTERIZO"/>
    <s v="DESAYUNO"/>
    <n v="14"/>
    <n v="4"/>
    <n v="0"/>
    <n v="23"/>
    <n v="28"/>
    <n v="4"/>
    <n v="9"/>
    <n v="0"/>
    <n v="2"/>
    <n v="0"/>
    <n v="7"/>
    <n v="0"/>
    <n v="148"/>
    <n v="296"/>
    <n v="0"/>
    <n v="0"/>
    <n v="148"/>
    <n v="0"/>
    <n v="4"/>
    <n v="296"/>
    <n v="17"/>
    <n v="8"/>
    <n v="23"/>
    <n v="0"/>
    <n v="0"/>
  </r>
  <r>
    <s v="06438"/>
    <s v="F-27"/>
    <s v="CENTRO NUEVO PROFESOR JUAN BOSCH"/>
    <n v="50"/>
    <x v="91"/>
    <n v="7600205111"/>
    <s v="FRONTERIZO"/>
    <s v="DESAYUNO"/>
    <n v="9"/>
    <n v="3"/>
    <n v="0"/>
    <n v="16"/>
    <n v="19"/>
    <n v="3"/>
    <n v="6"/>
    <n v="0"/>
    <n v="2"/>
    <n v="0"/>
    <n v="5"/>
    <n v="0"/>
    <n v="100"/>
    <n v="200"/>
    <n v="0"/>
    <n v="0"/>
    <n v="100"/>
    <n v="0"/>
    <n v="3"/>
    <n v="200"/>
    <n v="12"/>
    <n v="5"/>
    <n v="16"/>
    <n v="0"/>
    <n v="0"/>
  </r>
  <r>
    <s v="10466"/>
    <s v="F-27"/>
    <s v="MANUEL DE JESUS TRONCOSO DE LA CONCHA - ARROYO SECO"/>
    <n v="40"/>
    <x v="91"/>
    <n v="7600205111"/>
    <s v="FRONTERIZO"/>
    <s v="DESAYUNO"/>
    <n v="8"/>
    <n v="2"/>
    <n v="0"/>
    <n v="13"/>
    <n v="15"/>
    <n v="2"/>
    <n v="5"/>
    <n v="0"/>
    <n v="1"/>
    <n v="0"/>
    <n v="4"/>
    <n v="0"/>
    <n v="80"/>
    <n v="160"/>
    <n v="0"/>
    <n v="0"/>
    <n v="80"/>
    <n v="0"/>
    <n v="2"/>
    <n v="160"/>
    <n v="9"/>
    <n v="4"/>
    <n v="13"/>
    <n v="0"/>
    <n v="0"/>
  </r>
  <r>
    <s v="01599"/>
    <s v="F-30"/>
    <s v="ALTAGRACIA CUEVAS PROF. - BATEY # 8"/>
    <n v="338"/>
    <x v="92"/>
    <n v="1001121860"/>
    <s v="FRONTERIZO"/>
    <s v="ALMUERZO"/>
    <n v="135"/>
    <n v="38"/>
    <n v="358"/>
    <n v="171"/>
    <n v="0"/>
    <n v="0"/>
    <n v="45"/>
    <n v="21"/>
    <n v="0"/>
    <n v="120"/>
    <n v="38"/>
    <n v="3380"/>
    <n v="0"/>
    <n v="0"/>
    <n v="150"/>
    <n v="68"/>
    <n v="1352"/>
    <n v="75"/>
    <n v="0"/>
    <n v="0"/>
    <n v="75"/>
    <n v="34"/>
    <n v="38"/>
    <n v="23"/>
    <n v="23"/>
  </r>
  <r>
    <s v="00756"/>
    <s v="F-06"/>
    <s v="EL FONDO DE BENITO MEDRANO"/>
    <n v="120"/>
    <x v="93"/>
    <n v="1800447409"/>
    <s v="FRONTERIZO"/>
    <s v="DESAYUNO"/>
    <n v="22"/>
    <n v="6"/>
    <n v="0"/>
    <n v="37"/>
    <n v="44"/>
    <n v="6"/>
    <n v="14"/>
    <n v="0"/>
    <n v="3"/>
    <n v="0"/>
    <n v="11"/>
    <n v="0"/>
    <n v="240"/>
    <n v="480"/>
    <n v="0"/>
    <n v="0"/>
    <n v="240"/>
    <n v="0"/>
    <n v="6"/>
    <n v="480"/>
    <n v="27"/>
    <n v="12"/>
    <n v="38"/>
    <n v="0"/>
    <n v="0"/>
  </r>
  <r>
    <s v="00718"/>
    <s v="F-06"/>
    <s v="ANGEL MARIA CUEVA LA SABANA"/>
    <n v="10"/>
    <x v="93"/>
    <n v="1800447409"/>
    <s v="FRONTERIZO"/>
    <s v="ALMUERZO"/>
    <n v="4"/>
    <n v="2"/>
    <n v="11"/>
    <n v="6"/>
    <n v="0"/>
    <n v="0"/>
    <n v="2"/>
    <n v="1"/>
    <n v="0"/>
    <n v="4"/>
    <n v="2"/>
    <n v="100"/>
    <n v="0"/>
    <n v="0"/>
    <n v="5"/>
    <n v="2"/>
    <n v="40"/>
    <n v="3"/>
    <n v="0"/>
    <n v="0"/>
    <n v="3"/>
    <n v="1"/>
    <n v="2"/>
    <n v="1"/>
    <n v="1"/>
  </r>
  <r>
    <s v="00717"/>
    <s v="F-06"/>
    <s v="BELLA VISTA "/>
    <n v="23"/>
    <x v="93"/>
    <n v="1800447409"/>
    <s v="FRONTERIZO"/>
    <s v="DESAYUNO"/>
    <n v="5"/>
    <n v="2"/>
    <n v="0"/>
    <n v="7"/>
    <n v="9"/>
    <n v="2"/>
    <n v="3"/>
    <n v="0"/>
    <n v="1"/>
    <n v="0"/>
    <n v="3"/>
    <n v="0"/>
    <n v="46"/>
    <n v="92"/>
    <n v="0"/>
    <n v="0"/>
    <n v="46"/>
    <n v="0"/>
    <n v="2"/>
    <n v="92"/>
    <n v="6"/>
    <n v="3"/>
    <n v="8"/>
    <n v="0"/>
    <n v="0"/>
  </r>
  <r>
    <s v="02352"/>
    <s v="F-03"/>
    <s v="MANUEL GOYA"/>
    <n v="58"/>
    <x v="94"/>
    <n v="131415644"/>
    <s v="FRONTERIZO"/>
    <s v="DESAYUNO"/>
    <n v="11"/>
    <n v="3"/>
    <n v="0"/>
    <n v="18"/>
    <n v="22"/>
    <n v="3"/>
    <n v="7"/>
    <n v="0"/>
    <n v="2"/>
    <n v="0"/>
    <n v="6"/>
    <n v="0"/>
    <n v="116"/>
    <n v="232"/>
    <n v="0"/>
    <n v="0"/>
    <n v="116"/>
    <n v="0"/>
    <n v="3"/>
    <n v="232"/>
    <n v="13"/>
    <n v="6"/>
    <n v="18"/>
    <n v="0"/>
    <n v="0"/>
  </r>
  <r>
    <s v="00713"/>
    <s v="F-03"/>
    <s v="MENCIA"/>
    <n v="89"/>
    <x v="94"/>
    <n v="131415644"/>
    <s v="FRONTERIZO"/>
    <s v="DESAYUNO"/>
    <n v="16"/>
    <n v="4"/>
    <n v="0"/>
    <n v="27"/>
    <n v="33"/>
    <n v="4"/>
    <n v="10"/>
    <n v="0"/>
    <n v="2"/>
    <n v="0"/>
    <n v="8"/>
    <n v="0"/>
    <n v="178"/>
    <n v="356"/>
    <n v="0"/>
    <n v="0"/>
    <n v="178"/>
    <n v="0"/>
    <n v="4"/>
    <n v="356"/>
    <n v="20"/>
    <n v="9"/>
    <n v="28"/>
    <n v="0"/>
    <n v="0"/>
  </r>
  <r>
    <s v="00726"/>
    <s v="F-03"/>
    <s v="PEÑALBA"/>
    <n v="65"/>
    <x v="94"/>
    <n v="131415644"/>
    <s v="FRONTERIZO"/>
    <s v="DESAYUNO"/>
    <n v="12"/>
    <n v="3"/>
    <n v="0"/>
    <n v="20"/>
    <n v="24"/>
    <n v="3"/>
    <n v="8"/>
    <n v="0"/>
    <n v="2"/>
    <n v="0"/>
    <n v="6"/>
    <n v="0"/>
    <n v="130"/>
    <n v="260"/>
    <n v="0"/>
    <n v="0"/>
    <n v="130"/>
    <n v="0"/>
    <n v="3"/>
    <n v="260"/>
    <n v="15"/>
    <n v="7"/>
    <n v="21"/>
    <n v="0"/>
    <n v="0"/>
  </r>
  <r>
    <s v="00748"/>
    <s v="F-03"/>
    <s v="EUGENIO MEDINA FELIZ - BEJUQUERO"/>
    <n v="46"/>
    <x v="94"/>
    <n v="131415644"/>
    <s v="FRONTERIZO"/>
    <s v="DESAYUNO"/>
    <n v="9"/>
    <n v="3"/>
    <n v="0"/>
    <n v="14"/>
    <n v="17"/>
    <n v="3"/>
    <n v="6"/>
    <n v="0"/>
    <n v="2"/>
    <n v="0"/>
    <n v="5"/>
    <n v="0"/>
    <n v="92"/>
    <n v="184"/>
    <n v="0"/>
    <n v="0"/>
    <n v="92"/>
    <n v="0"/>
    <n v="3"/>
    <n v="184"/>
    <n v="11"/>
    <n v="5"/>
    <n v="15"/>
    <n v="0"/>
    <n v="0"/>
  </r>
  <r>
    <s v="02351"/>
    <s v="F-03"/>
    <s v="TRES CHARCOS, LOS"/>
    <n v="86"/>
    <x v="94"/>
    <n v="131415644"/>
    <s v="FRONTERIZO"/>
    <s v="DESAYUNO"/>
    <n v="16"/>
    <n v="4"/>
    <n v="0"/>
    <n v="27"/>
    <n v="32"/>
    <n v="4"/>
    <n v="10"/>
    <n v="0"/>
    <n v="2"/>
    <n v="0"/>
    <n v="8"/>
    <n v="0"/>
    <n v="172"/>
    <n v="344"/>
    <n v="0"/>
    <n v="0"/>
    <n v="172"/>
    <n v="0"/>
    <n v="4"/>
    <n v="344"/>
    <n v="19"/>
    <n v="9"/>
    <n v="27"/>
    <n v="0"/>
    <n v="0"/>
  </r>
  <r>
    <s v="00754"/>
    <s v="F-06"/>
    <s v="LANZA, LA"/>
    <n v="287"/>
    <x v="95"/>
    <n v="131499279"/>
    <s v="FRONTERIZO"/>
    <s v="DESAYUNO"/>
    <n v="51"/>
    <n v="13"/>
    <n v="0"/>
    <n v="87"/>
    <n v="106"/>
    <n v="13"/>
    <n v="32"/>
    <n v="0"/>
    <n v="7"/>
    <n v="0"/>
    <n v="26"/>
    <n v="0"/>
    <n v="574"/>
    <n v="1148"/>
    <n v="0"/>
    <n v="0"/>
    <n v="574"/>
    <n v="0"/>
    <n v="13"/>
    <n v="1148"/>
    <n v="64"/>
    <n v="29"/>
    <n v="89"/>
    <n v="0"/>
    <n v="0"/>
  </r>
  <r>
    <s v="00774"/>
    <s v="F-05"/>
    <s v="AURA THERMA SUERO FELIZ - HABANERO"/>
    <n v="269"/>
    <x v="96"/>
    <n v="132258525"/>
    <s v="FRONTERIZO"/>
    <s v="DESAYUNO"/>
    <n v="48"/>
    <n v="12"/>
    <n v="0"/>
    <n v="82"/>
    <n v="99"/>
    <n v="12"/>
    <n v="30"/>
    <n v="0"/>
    <n v="6"/>
    <n v="0"/>
    <n v="24"/>
    <n v="0"/>
    <n v="538"/>
    <n v="1076"/>
    <n v="0"/>
    <n v="0"/>
    <n v="538"/>
    <n v="0"/>
    <n v="12"/>
    <n v="1076"/>
    <n v="60"/>
    <n v="27"/>
    <n v="84"/>
    <n v="0"/>
    <n v="0"/>
  </r>
  <r>
    <s v="03295"/>
    <s v="F-12"/>
    <s v="ALTO, EL"/>
    <n v="8"/>
    <x v="97"/>
    <n v="132270258"/>
    <s v="FRONTERIZO"/>
    <s v="DESAYUNO"/>
    <n v="2"/>
    <n v="1"/>
    <n v="0"/>
    <n v="3"/>
    <n v="3"/>
    <n v="1"/>
    <n v="1"/>
    <n v="0"/>
    <n v="1"/>
    <n v="0"/>
    <n v="1"/>
    <n v="0"/>
    <n v="16"/>
    <n v="32"/>
    <n v="0"/>
    <n v="0"/>
    <n v="16"/>
    <n v="0"/>
    <n v="1"/>
    <n v="32"/>
    <n v="2"/>
    <n v="1"/>
    <n v="3"/>
    <n v="0"/>
    <n v="0"/>
  </r>
  <r>
    <s v="03496"/>
    <s v="F-12"/>
    <s v="CATANA MATIAS"/>
    <n v="19"/>
    <x v="97"/>
    <n v="132270258"/>
    <s v="FRONTERIZO"/>
    <s v="DESAYUNO"/>
    <n v="4"/>
    <n v="1"/>
    <n v="0"/>
    <n v="6"/>
    <n v="7"/>
    <n v="1"/>
    <n v="3"/>
    <n v="0"/>
    <n v="1"/>
    <n v="0"/>
    <n v="2"/>
    <n v="0"/>
    <n v="38"/>
    <n v="76"/>
    <n v="0"/>
    <n v="0"/>
    <n v="38"/>
    <n v="0"/>
    <n v="1"/>
    <n v="76"/>
    <n v="5"/>
    <n v="2"/>
    <n v="6"/>
    <n v="0"/>
    <n v="0"/>
  </r>
  <r>
    <s v="03476"/>
    <s v="F-12"/>
    <s v="CERCADILLOS B, LOS"/>
    <n v="20"/>
    <x v="97"/>
    <n v="132270258"/>
    <s v="FRONTERIZO"/>
    <s v="DESAYUNO"/>
    <n v="4"/>
    <n v="1"/>
    <n v="0"/>
    <n v="7"/>
    <n v="8"/>
    <n v="1"/>
    <n v="3"/>
    <n v="0"/>
    <n v="1"/>
    <n v="0"/>
    <n v="2"/>
    <n v="0"/>
    <n v="40"/>
    <n v="80"/>
    <n v="0"/>
    <n v="0"/>
    <n v="40"/>
    <n v="0"/>
    <n v="1"/>
    <n v="80"/>
    <n v="5"/>
    <n v="2"/>
    <n v="7"/>
    <n v="0"/>
    <n v="0"/>
  </r>
  <r>
    <s v="03486"/>
    <s v="F-12"/>
    <s v="COROZAL, EL"/>
    <n v="30"/>
    <x v="97"/>
    <n v="132270258"/>
    <s v="FRONTERIZO"/>
    <s v="DESAYUNO"/>
    <n v="6"/>
    <n v="2"/>
    <n v="0"/>
    <n v="10"/>
    <n v="11"/>
    <n v="2"/>
    <n v="4"/>
    <n v="0"/>
    <n v="1"/>
    <n v="0"/>
    <n v="3"/>
    <n v="0"/>
    <n v="60"/>
    <n v="120"/>
    <n v="0"/>
    <n v="0"/>
    <n v="60"/>
    <n v="0"/>
    <n v="2"/>
    <n v="120"/>
    <n v="7"/>
    <n v="3"/>
    <n v="10"/>
    <n v="0"/>
    <n v="0"/>
  </r>
  <r>
    <s v="03490"/>
    <s v="F-12"/>
    <s v="ENEA, LA"/>
    <n v="30"/>
    <x v="97"/>
    <n v="132270258"/>
    <s v="FRONTERIZO"/>
    <s v="DESAYUNO"/>
    <n v="6"/>
    <n v="2"/>
    <n v="0"/>
    <n v="10"/>
    <n v="11"/>
    <n v="2"/>
    <n v="4"/>
    <n v="0"/>
    <n v="1"/>
    <n v="0"/>
    <n v="3"/>
    <n v="0"/>
    <n v="60"/>
    <n v="120"/>
    <n v="0"/>
    <n v="0"/>
    <n v="60"/>
    <n v="0"/>
    <n v="2"/>
    <n v="120"/>
    <n v="7"/>
    <n v="3"/>
    <n v="10"/>
    <n v="0"/>
    <n v="0"/>
  </r>
  <r>
    <s v="03440"/>
    <s v="F-12"/>
    <s v="LADRILLOS, LOS"/>
    <n v="23"/>
    <x v="97"/>
    <n v="132270258"/>
    <s v="FRONTERIZO"/>
    <s v="DESAYUNO"/>
    <n v="5"/>
    <n v="2"/>
    <n v="0"/>
    <n v="7"/>
    <n v="9"/>
    <n v="2"/>
    <n v="3"/>
    <n v="0"/>
    <n v="1"/>
    <n v="0"/>
    <n v="3"/>
    <n v="0"/>
    <n v="46"/>
    <n v="92"/>
    <n v="0"/>
    <n v="0"/>
    <n v="46"/>
    <n v="0"/>
    <n v="2"/>
    <n v="92"/>
    <n v="6"/>
    <n v="3"/>
    <n v="8"/>
    <n v="0"/>
    <n v="0"/>
  </r>
  <r>
    <s v="03487"/>
    <s v="F-12"/>
    <s v="PANDO, EL"/>
    <n v="25"/>
    <x v="97"/>
    <n v="132270258"/>
    <s v="FRONTERIZO"/>
    <s v="DESAYUNO"/>
    <n v="5"/>
    <n v="2"/>
    <n v="0"/>
    <n v="8"/>
    <n v="10"/>
    <n v="2"/>
    <n v="3"/>
    <n v="0"/>
    <n v="1"/>
    <n v="0"/>
    <n v="3"/>
    <n v="0"/>
    <n v="50"/>
    <n v="100"/>
    <n v="0"/>
    <n v="0"/>
    <n v="50"/>
    <n v="0"/>
    <n v="2"/>
    <n v="100"/>
    <n v="6"/>
    <n v="3"/>
    <n v="8"/>
    <n v="0"/>
    <n v="0"/>
  </r>
  <r>
    <s v="03495"/>
    <s v="F-12"/>
    <s v="TRES MANGAS"/>
    <n v="25"/>
    <x v="97"/>
    <n v="132270258"/>
    <s v="FRONTERIZO"/>
    <s v="DESAYUNO"/>
    <n v="5"/>
    <n v="2"/>
    <n v="0"/>
    <n v="8"/>
    <n v="10"/>
    <n v="2"/>
    <n v="3"/>
    <n v="0"/>
    <n v="1"/>
    <n v="0"/>
    <n v="3"/>
    <n v="0"/>
    <n v="50"/>
    <n v="100"/>
    <n v="0"/>
    <n v="0"/>
    <n v="50"/>
    <n v="0"/>
    <n v="2"/>
    <n v="100"/>
    <n v="6"/>
    <n v="3"/>
    <n v="8"/>
    <n v="0"/>
    <n v="0"/>
  </r>
  <r>
    <s v="03446"/>
    <s v="F-12"/>
    <s v="YACAHUEQUE"/>
    <n v="23"/>
    <x v="97"/>
    <n v="132270258"/>
    <s v="FRONTERIZO"/>
    <s v="DESAYUNO"/>
    <n v="5"/>
    <n v="2"/>
    <n v="0"/>
    <n v="7"/>
    <n v="9"/>
    <n v="2"/>
    <n v="3"/>
    <n v="0"/>
    <n v="1"/>
    <n v="0"/>
    <n v="3"/>
    <n v="0"/>
    <n v="46"/>
    <n v="92"/>
    <n v="0"/>
    <n v="0"/>
    <n v="46"/>
    <n v="0"/>
    <n v="2"/>
    <n v="92"/>
    <n v="6"/>
    <n v="3"/>
    <n v="8"/>
    <n v="0"/>
    <n v="0"/>
  </r>
  <r>
    <s v="03439"/>
    <s v="F-12"/>
    <s v="ACTIVO 20 - 30"/>
    <n v="50"/>
    <x v="97"/>
    <n v="132270258"/>
    <s v="FRONTERIZO"/>
    <s v="DESAYUNO"/>
    <n v="9"/>
    <n v="3"/>
    <n v="0"/>
    <n v="16"/>
    <n v="19"/>
    <n v="3"/>
    <n v="6"/>
    <n v="0"/>
    <n v="2"/>
    <n v="0"/>
    <n v="5"/>
    <n v="0"/>
    <n v="100"/>
    <n v="200"/>
    <n v="0"/>
    <n v="0"/>
    <n v="100"/>
    <n v="0"/>
    <n v="3"/>
    <n v="200"/>
    <n v="12"/>
    <n v="5"/>
    <n v="16"/>
    <n v="0"/>
    <n v="0"/>
  </r>
  <r>
    <s v="03484"/>
    <s v="F-12"/>
    <s v="BAITOITA"/>
    <n v="20"/>
    <x v="97"/>
    <n v="132270258"/>
    <s v="FRONTERIZO"/>
    <s v="DESAYUNO"/>
    <n v="4"/>
    <n v="1"/>
    <n v="0"/>
    <n v="7"/>
    <n v="8"/>
    <n v="1"/>
    <n v="3"/>
    <n v="0"/>
    <n v="1"/>
    <n v="0"/>
    <n v="2"/>
    <n v="0"/>
    <n v="40"/>
    <n v="80"/>
    <n v="0"/>
    <n v="0"/>
    <n v="40"/>
    <n v="0"/>
    <n v="1"/>
    <n v="80"/>
    <n v="5"/>
    <n v="2"/>
    <n v="7"/>
    <n v="0"/>
    <n v="0"/>
  </r>
  <r>
    <s v="03448"/>
    <s v="F-12"/>
    <s v="CARRERA DE LIMON"/>
    <n v="34"/>
    <x v="97"/>
    <n v="132270258"/>
    <s v="FRONTERIZO"/>
    <s v="DESAYUNO"/>
    <n v="6"/>
    <n v="2"/>
    <n v="0"/>
    <n v="11"/>
    <n v="13"/>
    <n v="2"/>
    <n v="4"/>
    <n v="0"/>
    <n v="1"/>
    <n v="0"/>
    <n v="3"/>
    <n v="0"/>
    <n v="68"/>
    <n v="136"/>
    <n v="0"/>
    <n v="0"/>
    <n v="68"/>
    <n v="0"/>
    <n v="2"/>
    <n v="136"/>
    <n v="8"/>
    <n v="4"/>
    <n v="11"/>
    <n v="0"/>
    <n v="0"/>
  </r>
  <r>
    <s v="03450"/>
    <s v="F-12"/>
    <s v="COMEDERO BALLO"/>
    <n v="46"/>
    <x v="97"/>
    <n v="132270258"/>
    <s v="FRONTERIZO"/>
    <s v="DESAYUNO"/>
    <n v="9"/>
    <n v="3"/>
    <n v="0"/>
    <n v="14"/>
    <n v="17"/>
    <n v="3"/>
    <n v="6"/>
    <n v="0"/>
    <n v="2"/>
    <n v="0"/>
    <n v="5"/>
    <n v="0"/>
    <n v="92"/>
    <n v="184"/>
    <n v="0"/>
    <n v="0"/>
    <n v="92"/>
    <n v="0"/>
    <n v="3"/>
    <n v="184"/>
    <n v="11"/>
    <n v="5"/>
    <n v="15"/>
    <n v="0"/>
    <n v="0"/>
  </r>
  <r>
    <s v="00715"/>
    <s v="F-03"/>
    <s v="NARANJAL"/>
    <n v="140"/>
    <x v="98"/>
    <n v="131771009"/>
    <s v="FRONTERIZO"/>
    <s v="DESAYUNO"/>
    <n v="25"/>
    <n v="7"/>
    <n v="0"/>
    <n v="43"/>
    <n v="52"/>
    <n v="7"/>
    <n v="16"/>
    <n v="0"/>
    <n v="4"/>
    <n v="0"/>
    <n v="13"/>
    <n v="0"/>
    <n v="280"/>
    <n v="560"/>
    <n v="0"/>
    <n v="0"/>
    <n v="280"/>
    <n v="0"/>
    <n v="7"/>
    <n v="560"/>
    <n v="31"/>
    <n v="14"/>
    <n v="44"/>
    <n v="0"/>
    <n v="0"/>
  </r>
  <r>
    <s v="11166"/>
    <s v="F-03"/>
    <s v="EL INGENIO"/>
    <n v="33"/>
    <x v="98"/>
    <n v="131771009"/>
    <s v="FRONTERIZO"/>
    <s v="ALMUERZO"/>
    <n v="14"/>
    <n v="4"/>
    <n v="35"/>
    <n v="17"/>
    <n v="0"/>
    <n v="0"/>
    <n v="5"/>
    <n v="2"/>
    <n v="0"/>
    <n v="12"/>
    <n v="4"/>
    <n v="330"/>
    <n v="0"/>
    <n v="0"/>
    <n v="15"/>
    <n v="7"/>
    <n v="132"/>
    <n v="8"/>
    <n v="0"/>
    <n v="0"/>
    <n v="8"/>
    <n v="4"/>
    <n v="4"/>
    <n v="3"/>
    <n v="3"/>
  </r>
  <r>
    <s v="00801"/>
    <s v="F-03"/>
    <s v="MANIEL, EL"/>
    <n v="83"/>
    <x v="98"/>
    <n v="131771009"/>
    <s v="FRONTERIZO"/>
    <s v="ALMUERZO"/>
    <n v="33"/>
    <n v="10"/>
    <n v="88"/>
    <n v="42"/>
    <n v="0"/>
    <n v="0"/>
    <n v="11"/>
    <n v="5"/>
    <n v="0"/>
    <n v="30"/>
    <n v="10"/>
    <n v="830"/>
    <n v="0"/>
    <n v="0"/>
    <n v="37"/>
    <n v="17"/>
    <n v="332"/>
    <n v="19"/>
    <n v="0"/>
    <n v="0"/>
    <n v="19"/>
    <n v="9"/>
    <n v="10"/>
    <n v="6"/>
    <n v="6"/>
  </r>
  <r>
    <s v="13904"/>
    <s v="F-03"/>
    <s v="EL CACHOTE"/>
    <n v="38"/>
    <x v="98"/>
    <n v="131771009"/>
    <s v="FRONTERIZO"/>
    <s v="ALMUERZO"/>
    <n v="16"/>
    <n v="5"/>
    <n v="41"/>
    <n v="20"/>
    <n v="0"/>
    <n v="0"/>
    <n v="6"/>
    <n v="3"/>
    <n v="0"/>
    <n v="14"/>
    <n v="5"/>
    <n v="380"/>
    <n v="0"/>
    <n v="0"/>
    <n v="17"/>
    <n v="8"/>
    <n v="152"/>
    <n v="9"/>
    <n v="0"/>
    <n v="0"/>
    <n v="9"/>
    <n v="4"/>
    <n v="5"/>
    <n v="3"/>
    <n v="3"/>
  </r>
  <r>
    <s v="01161"/>
    <s v="F-08"/>
    <s v="LOS RINCONCITOS"/>
    <n v="262"/>
    <x v="99"/>
    <n v="132072111"/>
    <s v="FRONTERIZO"/>
    <s v="DESAYUNO"/>
    <n v="47"/>
    <n v="12"/>
    <n v="0"/>
    <n v="80"/>
    <n v="97"/>
    <n v="12"/>
    <n v="29"/>
    <n v="0"/>
    <n v="6"/>
    <n v="0"/>
    <n v="24"/>
    <n v="0"/>
    <n v="524"/>
    <n v="1048"/>
    <n v="0"/>
    <n v="0"/>
    <n v="524"/>
    <n v="0"/>
    <n v="12"/>
    <n v="1048"/>
    <n v="58"/>
    <n v="26"/>
    <n v="81"/>
    <n v="0"/>
    <n v="0"/>
  </r>
  <r>
    <s v="01205"/>
    <s v="F-08"/>
    <s v="VALLE, EL"/>
    <n v="241"/>
    <x v="100"/>
    <n v="132066219"/>
    <s v="FRONTERIZO"/>
    <s v="ALMUERZO"/>
    <n v="96"/>
    <n v="27"/>
    <n v="256"/>
    <n v="122"/>
    <n v="0"/>
    <n v="0"/>
    <n v="32"/>
    <n v="15"/>
    <n v="0"/>
    <n v="86"/>
    <n v="27"/>
    <n v="2410"/>
    <n v="0"/>
    <n v="0"/>
    <n v="107"/>
    <n v="48"/>
    <n v="964"/>
    <n v="54"/>
    <n v="0"/>
    <n v="0"/>
    <n v="54"/>
    <n v="24"/>
    <n v="27"/>
    <n v="16"/>
    <n v="16"/>
  </r>
  <r>
    <s v="01172"/>
    <s v="F-08"/>
    <s v="PATILLA, LA"/>
    <n v="106"/>
    <x v="101"/>
    <n v="131883877"/>
    <s v="FRONTERIZO"/>
    <s v="DESAYUNO"/>
    <n v="19"/>
    <n v="5"/>
    <n v="0"/>
    <n v="33"/>
    <n v="39"/>
    <n v="5"/>
    <n v="12"/>
    <n v="0"/>
    <n v="3"/>
    <n v="0"/>
    <n v="10"/>
    <n v="0"/>
    <n v="212"/>
    <n v="424"/>
    <n v="0"/>
    <n v="0"/>
    <n v="212"/>
    <n v="0"/>
    <n v="5"/>
    <n v="424"/>
    <n v="24"/>
    <n v="11"/>
    <n v="33"/>
    <n v="0"/>
    <n v="0"/>
  </r>
  <r>
    <s v="01201"/>
    <s v="F-08"/>
    <s v="BLANCO"/>
    <n v="25"/>
    <x v="101"/>
    <n v="131883877"/>
    <s v="FRONTERIZO"/>
    <s v="ALMUERZO"/>
    <n v="10"/>
    <n v="3"/>
    <n v="27"/>
    <n v="13"/>
    <n v="0"/>
    <n v="0"/>
    <n v="4"/>
    <n v="2"/>
    <n v="0"/>
    <n v="9"/>
    <n v="3"/>
    <n v="250"/>
    <n v="0"/>
    <n v="0"/>
    <n v="12"/>
    <n v="5"/>
    <n v="100"/>
    <n v="6"/>
    <n v="0"/>
    <n v="0"/>
    <n v="6"/>
    <n v="3"/>
    <n v="3"/>
    <n v="2"/>
    <n v="2"/>
  </r>
  <r>
    <s v="01254"/>
    <s v="F-08"/>
    <s v="MATADERO"/>
    <n v="13"/>
    <x v="101"/>
    <n v="131883877"/>
    <s v="FRONTERIZO"/>
    <s v="ALMUERZO"/>
    <n v="6"/>
    <n v="2"/>
    <n v="14"/>
    <n v="7"/>
    <n v="0"/>
    <n v="0"/>
    <n v="2"/>
    <n v="1"/>
    <n v="0"/>
    <n v="5"/>
    <n v="2"/>
    <n v="130"/>
    <n v="0"/>
    <n v="0"/>
    <n v="6"/>
    <n v="3"/>
    <n v="52"/>
    <n v="3"/>
    <n v="0"/>
    <n v="0"/>
    <n v="3"/>
    <n v="2"/>
    <n v="2"/>
    <n v="1"/>
    <n v="1"/>
  </r>
  <r>
    <s v="01262"/>
    <s v="F-08"/>
    <s v="ROSA LAS PIEDRAS"/>
    <n v="92"/>
    <x v="101"/>
    <n v="131883877"/>
    <s v="FRONTERIZO"/>
    <s v="DESAYUNO"/>
    <n v="17"/>
    <n v="5"/>
    <n v="0"/>
    <n v="28"/>
    <n v="34"/>
    <n v="5"/>
    <n v="11"/>
    <n v="0"/>
    <n v="3"/>
    <n v="0"/>
    <n v="9"/>
    <n v="0"/>
    <n v="184"/>
    <n v="368"/>
    <n v="0"/>
    <n v="0"/>
    <n v="184"/>
    <n v="0"/>
    <n v="5"/>
    <n v="368"/>
    <n v="21"/>
    <n v="10"/>
    <n v="29"/>
    <n v="0"/>
    <n v="0"/>
  </r>
  <r>
    <s v="06897"/>
    <s v="F-30"/>
    <s v="HOGAR ESCUELA NUEVOS HORIZONTES"/>
    <n v="345"/>
    <x v="102"/>
    <n v="131045588"/>
    <s v="FRONTERIZO"/>
    <s v="DESAYUNO"/>
    <n v="61"/>
    <n v="16"/>
    <n v="0"/>
    <n v="105"/>
    <n v="127"/>
    <n v="16"/>
    <n v="39"/>
    <n v="0"/>
    <n v="8"/>
    <n v="0"/>
    <n v="31"/>
    <n v="0"/>
    <n v="690"/>
    <n v="1380"/>
    <n v="0"/>
    <n v="0"/>
    <n v="690"/>
    <n v="0"/>
    <n v="16"/>
    <n v="1380"/>
    <n v="77"/>
    <n v="34"/>
    <n v="107"/>
    <n v="0"/>
    <n v="0"/>
  </r>
  <r>
    <s v="03485"/>
    <s v="F-12"/>
    <s v="COROCITOS, LOS"/>
    <n v="49"/>
    <x v="103"/>
    <n v="1000613735"/>
    <s v="FRONTERIZO"/>
    <s v="DESAYUNO"/>
    <n v="9"/>
    <n v="3"/>
    <n v="0"/>
    <n v="15"/>
    <n v="18"/>
    <n v="3"/>
    <n v="6"/>
    <n v="0"/>
    <n v="2"/>
    <n v="0"/>
    <n v="5"/>
    <n v="0"/>
    <n v="98"/>
    <n v="196"/>
    <n v="0"/>
    <n v="0"/>
    <n v="98"/>
    <n v="0"/>
    <n v="3"/>
    <n v="196"/>
    <n v="11"/>
    <n v="5"/>
    <n v="16"/>
    <n v="0"/>
    <n v="0"/>
  </r>
  <r>
    <s v="03491"/>
    <s v="F-12"/>
    <s v="MARIA NIEVES ROA MORETA"/>
    <n v="29"/>
    <x v="103"/>
    <n v="1000613735"/>
    <s v="FRONTERIZO"/>
    <s v="DESAYUNO"/>
    <n v="6"/>
    <n v="2"/>
    <n v="0"/>
    <n v="9"/>
    <n v="11"/>
    <n v="2"/>
    <n v="4"/>
    <n v="0"/>
    <n v="1"/>
    <n v="0"/>
    <n v="3"/>
    <n v="0"/>
    <n v="58"/>
    <n v="116"/>
    <n v="0"/>
    <n v="0"/>
    <n v="58"/>
    <n v="0"/>
    <n v="2"/>
    <n v="116"/>
    <n v="7"/>
    <n v="3"/>
    <n v="9"/>
    <n v="0"/>
    <n v="0"/>
  </r>
  <r>
    <s v="03437"/>
    <s v="F-12"/>
    <s v="ESCONDIDO"/>
    <n v="117"/>
    <x v="103"/>
    <n v="1000613735"/>
    <s v="FRONTERIZO"/>
    <s v="ALMUERZO"/>
    <n v="47"/>
    <n v="13"/>
    <n v="124"/>
    <n v="59"/>
    <n v="0"/>
    <n v="0"/>
    <n v="16"/>
    <n v="8"/>
    <n v="0"/>
    <n v="42"/>
    <n v="13"/>
    <n v="1170"/>
    <n v="0"/>
    <n v="0"/>
    <n v="52"/>
    <n v="24"/>
    <n v="468"/>
    <n v="26"/>
    <n v="0"/>
    <n v="0"/>
    <n v="26"/>
    <n v="12"/>
    <n v="13"/>
    <n v="8"/>
    <n v="8"/>
  </r>
  <r>
    <s v="00841"/>
    <s v="F-23"/>
    <s v="SABANA BARON"/>
    <n v="55"/>
    <x v="104"/>
    <n v="3104496702"/>
    <s v="FRONTERIZO"/>
    <s v="DESAYUNO"/>
    <n v="10"/>
    <n v="3"/>
    <n v="0"/>
    <n v="17"/>
    <n v="21"/>
    <n v="3"/>
    <n v="7"/>
    <n v="0"/>
    <n v="2"/>
    <n v="0"/>
    <n v="5"/>
    <n v="0"/>
    <n v="110"/>
    <n v="220"/>
    <n v="0"/>
    <n v="0"/>
    <n v="110"/>
    <n v="0"/>
    <n v="3"/>
    <n v="220"/>
    <n v="13"/>
    <n v="6"/>
    <n v="17"/>
    <n v="0"/>
    <n v="0"/>
  </r>
  <r>
    <s v="00849"/>
    <s v="F-23"/>
    <s v="EL CAJUIL"/>
    <n v="92"/>
    <x v="104"/>
    <n v="3104496702"/>
    <s v="FRONTERIZO"/>
    <s v="DESAYUNO"/>
    <n v="17"/>
    <n v="5"/>
    <n v="0"/>
    <n v="28"/>
    <n v="34"/>
    <n v="5"/>
    <n v="11"/>
    <n v="0"/>
    <n v="3"/>
    <n v="0"/>
    <n v="9"/>
    <n v="0"/>
    <n v="184"/>
    <n v="368"/>
    <n v="0"/>
    <n v="0"/>
    <n v="184"/>
    <n v="0"/>
    <n v="5"/>
    <n v="368"/>
    <n v="21"/>
    <n v="10"/>
    <n v="29"/>
    <n v="0"/>
    <n v="0"/>
  </r>
  <r>
    <s v="00898"/>
    <s v="F-23"/>
    <s v="EL RODEO"/>
    <n v="111"/>
    <x v="104"/>
    <n v="3104496702"/>
    <s v="FRONTERIZO"/>
    <s v="DESAYUNO"/>
    <n v="20"/>
    <n v="5"/>
    <n v="0"/>
    <n v="34"/>
    <n v="41"/>
    <n v="5"/>
    <n v="13"/>
    <n v="0"/>
    <n v="3"/>
    <n v="0"/>
    <n v="10"/>
    <n v="0"/>
    <n v="222"/>
    <n v="444"/>
    <n v="0"/>
    <n v="0"/>
    <n v="222"/>
    <n v="0"/>
    <n v="5"/>
    <n v="444"/>
    <n v="25"/>
    <n v="11"/>
    <n v="35"/>
    <n v="0"/>
    <n v="0"/>
  </r>
  <r>
    <s v="00891"/>
    <s v="F-23"/>
    <s v="ARROYO DE LA JAGUA"/>
    <n v="29"/>
    <x v="104"/>
    <n v="3104496702"/>
    <s v="FRONTERIZO"/>
    <s v="DESAYUNO"/>
    <n v="6"/>
    <n v="2"/>
    <n v="0"/>
    <n v="9"/>
    <n v="11"/>
    <n v="2"/>
    <n v="4"/>
    <n v="0"/>
    <n v="1"/>
    <n v="0"/>
    <n v="3"/>
    <n v="0"/>
    <n v="58"/>
    <n v="116"/>
    <n v="0"/>
    <n v="0"/>
    <n v="58"/>
    <n v="0"/>
    <n v="2"/>
    <n v="116"/>
    <n v="7"/>
    <n v="3"/>
    <n v="9"/>
    <n v="0"/>
    <n v="0"/>
  </r>
  <r>
    <s v="00897"/>
    <s v="F-23"/>
    <s v="MATA DE LIMON, LA"/>
    <n v="31"/>
    <x v="104"/>
    <n v="3104496702"/>
    <s v="FRONTERIZO"/>
    <s v="DESAYUNO"/>
    <n v="6"/>
    <n v="2"/>
    <n v="0"/>
    <n v="10"/>
    <n v="12"/>
    <n v="2"/>
    <n v="4"/>
    <n v="0"/>
    <n v="1"/>
    <n v="0"/>
    <n v="3"/>
    <n v="0"/>
    <n v="62"/>
    <n v="124"/>
    <n v="0"/>
    <n v="0"/>
    <n v="62"/>
    <n v="0"/>
    <n v="2"/>
    <n v="124"/>
    <n v="7"/>
    <n v="4"/>
    <n v="10"/>
    <n v="0"/>
    <n v="0"/>
  </r>
  <r>
    <s v="00895"/>
    <s v="F-23"/>
    <s v="LA JAGUA"/>
    <n v="41"/>
    <x v="104"/>
    <n v="3104496702"/>
    <s v="FRONTERIZO"/>
    <s v="DESAYUNO"/>
    <n v="8"/>
    <n v="2"/>
    <n v="0"/>
    <n v="13"/>
    <n v="16"/>
    <n v="2"/>
    <n v="5"/>
    <n v="0"/>
    <n v="1"/>
    <n v="0"/>
    <n v="4"/>
    <n v="0"/>
    <n v="82"/>
    <n v="164"/>
    <n v="0"/>
    <n v="0"/>
    <n v="82"/>
    <n v="0"/>
    <n v="2"/>
    <n v="164"/>
    <n v="10"/>
    <n v="5"/>
    <n v="13"/>
    <n v="0"/>
    <n v="0"/>
  </r>
  <r>
    <s v="00785"/>
    <s v="F-04"/>
    <s v="JUAN ESTEBAN"/>
    <n v="103"/>
    <x v="105"/>
    <n v="7600176122"/>
    <s v="FRONTERIZO"/>
    <s v="DESAYUNO"/>
    <n v="19"/>
    <n v="5"/>
    <n v="0"/>
    <n v="32"/>
    <n v="38"/>
    <n v="5"/>
    <n v="12"/>
    <n v="0"/>
    <n v="3"/>
    <n v="0"/>
    <n v="10"/>
    <n v="0"/>
    <n v="206"/>
    <n v="412"/>
    <n v="0"/>
    <n v="0"/>
    <n v="206"/>
    <n v="0"/>
    <n v="5"/>
    <n v="412"/>
    <n v="23"/>
    <n v="11"/>
    <n v="32"/>
    <n v="0"/>
    <n v="0"/>
  </r>
  <r>
    <s v="01573"/>
    <s v="F-29"/>
    <s v="CORNELIA-BOCA DE CACHON"/>
    <n v="448"/>
    <x v="106"/>
    <n v="7600206788"/>
    <s v="FRONTERIZO"/>
    <s v="DESAYUNO"/>
    <n v="80"/>
    <n v="20"/>
    <n v="0"/>
    <n v="136"/>
    <n v="165"/>
    <n v="20"/>
    <n v="50"/>
    <n v="0"/>
    <n v="10"/>
    <n v="0"/>
    <n v="40"/>
    <n v="0"/>
    <n v="896"/>
    <n v="1792"/>
    <n v="0"/>
    <n v="0"/>
    <n v="896"/>
    <n v="0"/>
    <n v="20"/>
    <n v="1792"/>
    <n v="99"/>
    <n v="44"/>
    <n v="139"/>
    <n v="0"/>
    <n v="0"/>
  </r>
  <r>
    <s v="01166"/>
    <s v="F-08"/>
    <s v="CANDELON"/>
    <n v="31"/>
    <x v="107"/>
    <n v="1201283023"/>
    <s v="FRONTERIZO"/>
    <s v="DESAYUNO"/>
    <n v="6"/>
    <n v="2"/>
    <n v="0"/>
    <n v="10"/>
    <n v="12"/>
    <n v="2"/>
    <n v="4"/>
    <n v="0"/>
    <n v="1"/>
    <n v="0"/>
    <n v="3"/>
    <n v="0"/>
    <n v="62"/>
    <n v="124"/>
    <n v="0"/>
    <n v="0"/>
    <n v="62"/>
    <n v="0"/>
    <n v="2"/>
    <n v="124"/>
    <n v="7"/>
    <n v="4"/>
    <n v="10"/>
    <n v="0"/>
    <n v="0"/>
  </r>
  <r>
    <s v="01169"/>
    <s v="F-08"/>
    <s v="CAOBAL, EL"/>
    <n v="101"/>
    <x v="107"/>
    <n v="1201283023"/>
    <s v="FRONTERIZO"/>
    <s v="DESAYUNO"/>
    <n v="18"/>
    <n v="5"/>
    <n v="0"/>
    <n v="31"/>
    <n v="38"/>
    <n v="5"/>
    <n v="12"/>
    <n v="0"/>
    <n v="3"/>
    <n v="0"/>
    <n v="9"/>
    <n v="0"/>
    <n v="202"/>
    <n v="404"/>
    <n v="0"/>
    <n v="0"/>
    <n v="202"/>
    <n v="0"/>
    <n v="5"/>
    <n v="404"/>
    <n v="23"/>
    <n v="10"/>
    <n v="32"/>
    <n v="0"/>
    <n v="0"/>
  </r>
  <r>
    <s v="01173"/>
    <s v="F-08"/>
    <s v="CUNA, LA"/>
    <n v="52"/>
    <x v="107"/>
    <n v="1201283023"/>
    <s v="FRONTERIZO"/>
    <s v="DESAYUNO"/>
    <n v="10"/>
    <n v="3"/>
    <n v="0"/>
    <n v="16"/>
    <n v="20"/>
    <n v="3"/>
    <n v="6"/>
    <n v="0"/>
    <n v="2"/>
    <n v="0"/>
    <n v="5"/>
    <n v="0"/>
    <n v="104"/>
    <n v="208"/>
    <n v="0"/>
    <n v="0"/>
    <n v="104"/>
    <n v="0"/>
    <n v="3"/>
    <n v="208"/>
    <n v="12"/>
    <n v="6"/>
    <n v="17"/>
    <n v="0"/>
    <n v="0"/>
  </r>
  <r>
    <s v="01167"/>
    <s v="F-08"/>
    <s v="ANGOSTURA"/>
    <n v="17"/>
    <x v="107"/>
    <n v="1201283023"/>
    <s v="FRONTERIZO"/>
    <s v="DESAYUNO"/>
    <n v="3"/>
    <n v="1"/>
    <n v="0"/>
    <n v="6"/>
    <n v="7"/>
    <n v="1"/>
    <n v="2"/>
    <n v="0"/>
    <n v="1"/>
    <n v="0"/>
    <n v="2"/>
    <n v="0"/>
    <n v="34"/>
    <n v="68"/>
    <n v="0"/>
    <n v="0"/>
    <n v="34"/>
    <n v="0"/>
    <n v="1"/>
    <n v="68"/>
    <n v="4"/>
    <n v="2"/>
    <n v="6"/>
    <n v="0"/>
    <n v="0"/>
  </r>
  <r>
    <s v="01174"/>
    <s v="F-08"/>
    <s v="GUAZUMAL"/>
    <n v="57"/>
    <x v="107"/>
    <n v="1201283023"/>
    <s v="FRONTERIZO"/>
    <s v="DESAYUNO"/>
    <n v="11"/>
    <n v="3"/>
    <n v="0"/>
    <n v="18"/>
    <n v="21"/>
    <n v="3"/>
    <n v="7"/>
    <n v="0"/>
    <n v="2"/>
    <n v="0"/>
    <n v="6"/>
    <n v="0"/>
    <n v="114"/>
    <n v="228"/>
    <n v="0"/>
    <n v="0"/>
    <n v="114"/>
    <n v="0"/>
    <n v="3"/>
    <n v="228"/>
    <n v="13"/>
    <n v="6"/>
    <n v="18"/>
    <n v="0"/>
    <n v="0"/>
  </r>
  <r>
    <s v="01189"/>
    <s v="F-10"/>
    <s v="OCTAVIO RAMIREZ DUVAL"/>
    <n v="65"/>
    <x v="108"/>
    <n v="1200632881"/>
    <s v="FRONTERIZO"/>
    <s v="DESAYUNO"/>
    <n v="12"/>
    <n v="3"/>
    <n v="0"/>
    <n v="20"/>
    <n v="24"/>
    <n v="3"/>
    <n v="8"/>
    <n v="0"/>
    <n v="2"/>
    <n v="0"/>
    <n v="6"/>
    <n v="0"/>
    <n v="130"/>
    <n v="260"/>
    <n v="0"/>
    <n v="0"/>
    <n v="130"/>
    <n v="0"/>
    <n v="3"/>
    <n v="260"/>
    <n v="15"/>
    <n v="7"/>
    <n v="21"/>
    <n v="0"/>
    <n v="0"/>
  </r>
  <r>
    <s v="10133"/>
    <s v="F-10"/>
    <s v="TV CENTRO FRANCISCO SERGIO CASTILLO"/>
    <n v="139"/>
    <x v="108"/>
    <n v="1200632881"/>
    <s v="FRONTERIZO"/>
    <s v="DESAYUNO"/>
    <n v="25"/>
    <n v="7"/>
    <n v="0"/>
    <n v="43"/>
    <n v="51"/>
    <n v="7"/>
    <n v="16"/>
    <n v="0"/>
    <n v="4"/>
    <n v="0"/>
    <n v="13"/>
    <n v="0"/>
    <n v="278"/>
    <n v="556"/>
    <n v="0"/>
    <n v="0"/>
    <n v="278"/>
    <n v="0"/>
    <n v="7"/>
    <n v="556"/>
    <n v="31"/>
    <n v="14"/>
    <n v="43"/>
    <n v="0"/>
    <n v="0"/>
  </r>
  <r>
    <s v="00599"/>
    <s v="F-26"/>
    <s v="PAGANEL JIMENEZ JIMENEZ - EL MILLO"/>
    <n v="73"/>
    <x v="109"/>
    <n v="7600146323"/>
    <s v="FRONTERIZO"/>
    <s v="DESAYUNO"/>
    <n v="13"/>
    <n v="4"/>
    <n v="0"/>
    <n v="23"/>
    <n v="27"/>
    <n v="4"/>
    <n v="9"/>
    <n v="0"/>
    <n v="2"/>
    <n v="0"/>
    <n v="7"/>
    <n v="0"/>
    <n v="146"/>
    <n v="292"/>
    <n v="0"/>
    <n v="0"/>
    <n v="146"/>
    <n v="0"/>
    <n v="4"/>
    <n v="292"/>
    <n v="17"/>
    <n v="8"/>
    <n v="23"/>
    <n v="0"/>
    <n v="0"/>
  </r>
  <r>
    <s v="00602"/>
    <s v="F-26"/>
    <s v="PALMA REAL- BOCA DE PALMAR"/>
    <n v="109"/>
    <x v="109"/>
    <n v="7600146323"/>
    <s v="FRONTERIZO"/>
    <s v="DESAYUNO"/>
    <n v="20"/>
    <n v="5"/>
    <n v="0"/>
    <n v="33"/>
    <n v="40"/>
    <n v="5"/>
    <n v="13"/>
    <n v="0"/>
    <n v="3"/>
    <n v="0"/>
    <n v="10"/>
    <n v="0"/>
    <n v="218"/>
    <n v="436"/>
    <n v="0"/>
    <n v="0"/>
    <n v="218"/>
    <n v="0"/>
    <n v="5"/>
    <n v="436"/>
    <n v="25"/>
    <n v="11"/>
    <n v="34"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000-000000000000}" name="PivotTable3" cacheId="3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V169" firstHeaderRow="0" firstDataRow="1" firstDataCol="1"/>
  <pivotFields count="29">
    <pivotField showAll="0"/>
    <pivotField showAll="0">
      <items count="49">
        <item x="28"/>
        <item x="1"/>
        <item x="17"/>
        <item x="2"/>
        <item x="13"/>
        <item x="33"/>
        <item x="7"/>
        <item x="43"/>
        <item x="6"/>
        <item x="5"/>
        <item x="8"/>
        <item x="37"/>
        <item x="26"/>
        <item x="21"/>
        <item x="38"/>
        <item x="40"/>
        <item x="32"/>
        <item x="36"/>
        <item x="10"/>
        <item x="14"/>
        <item x="18"/>
        <item x="3"/>
        <item x="19"/>
        <item x="16"/>
        <item x="42"/>
        <item x="15"/>
        <item x="39"/>
        <item x="4"/>
        <item x="22"/>
        <item x="41"/>
        <item x="47"/>
        <item x="0"/>
        <item x="44"/>
        <item x="45"/>
        <item x="29"/>
        <item x="11"/>
        <item x="20"/>
        <item x="30"/>
        <item x="34"/>
        <item x="12"/>
        <item x="27"/>
        <item x="23"/>
        <item x="35"/>
        <item x="9"/>
        <item x="31"/>
        <item x="25"/>
        <item x="24"/>
        <item x="46"/>
        <item t="default"/>
      </items>
    </pivotField>
    <pivotField showAll="0"/>
    <pivotField showAll="0">
      <items count="198">
        <item x="19"/>
        <item x="26"/>
        <item x="80"/>
        <item x="17"/>
        <item x="25"/>
        <item x="27"/>
        <item x="18"/>
        <item x="104"/>
        <item x="167"/>
        <item x="60"/>
        <item x="20"/>
        <item x="61"/>
        <item x="24"/>
        <item x="59"/>
        <item x="69"/>
        <item x="37"/>
        <item x="58"/>
        <item x="90"/>
        <item x="55"/>
        <item x="142"/>
        <item x="14"/>
        <item x="64"/>
        <item x="10"/>
        <item x="5"/>
        <item x="16"/>
        <item x="111"/>
        <item x="11"/>
        <item x="44"/>
        <item x="30"/>
        <item x="110"/>
        <item x="1"/>
        <item x="66"/>
        <item x="68"/>
        <item x="4"/>
        <item x="15"/>
        <item x="173"/>
        <item x="12"/>
        <item x="67"/>
        <item x="54"/>
        <item x="47"/>
        <item x="123"/>
        <item x="120"/>
        <item x="132"/>
        <item x="137"/>
        <item x="131"/>
        <item x="63"/>
        <item x="53"/>
        <item x="45"/>
        <item x="170"/>
        <item x="46"/>
        <item x="89"/>
        <item x="3"/>
        <item x="98"/>
        <item x="73"/>
        <item x="57"/>
        <item x="139"/>
        <item x="103"/>
        <item x="56"/>
        <item x="83"/>
        <item x="62"/>
        <item x="70"/>
        <item x="93"/>
        <item x="116"/>
        <item x="108"/>
        <item x="107"/>
        <item x="155"/>
        <item x="115"/>
        <item x="2"/>
        <item x="156"/>
        <item x="48"/>
        <item x="72"/>
        <item x="88"/>
        <item x="133"/>
        <item x="40"/>
        <item x="71"/>
        <item x="161"/>
        <item x="39"/>
        <item x="100"/>
        <item x="172"/>
        <item x="118"/>
        <item x="171"/>
        <item x="119"/>
        <item x="13"/>
        <item x="187"/>
        <item x="135"/>
        <item x="32"/>
        <item x="160"/>
        <item x="176"/>
        <item x="9"/>
        <item x="128"/>
        <item x="74"/>
        <item x="164"/>
        <item x="125"/>
        <item x="169"/>
        <item x="159"/>
        <item x="82"/>
        <item x="146"/>
        <item x="0"/>
        <item x="162"/>
        <item x="138"/>
        <item x="148"/>
        <item x="117"/>
        <item x="106"/>
        <item x="129"/>
        <item x="42"/>
        <item x="21"/>
        <item x="196"/>
        <item x="41"/>
        <item x="134"/>
        <item x="195"/>
        <item x="101"/>
        <item x="23"/>
        <item x="166"/>
        <item x="153"/>
        <item x="79"/>
        <item x="145"/>
        <item x="177"/>
        <item x="127"/>
        <item x="34"/>
        <item x="174"/>
        <item x="147"/>
        <item x="33"/>
        <item x="92"/>
        <item x="38"/>
        <item x="76"/>
        <item x="91"/>
        <item x="150"/>
        <item x="130"/>
        <item x="189"/>
        <item x="154"/>
        <item x="84"/>
        <item x="183"/>
        <item x="29"/>
        <item x="141"/>
        <item x="35"/>
        <item x="31"/>
        <item x="94"/>
        <item x="144"/>
        <item x="114"/>
        <item x="165"/>
        <item x="190"/>
        <item x="102"/>
        <item x="49"/>
        <item x="81"/>
        <item x="152"/>
        <item x="65"/>
        <item x="52"/>
        <item x="77"/>
        <item x="194"/>
        <item x="143"/>
        <item x="175"/>
        <item x="168"/>
        <item x="50"/>
        <item x="96"/>
        <item x="178"/>
        <item x="192"/>
        <item x="188"/>
        <item x="95"/>
        <item x="8"/>
        <item x="112"/>
        <item x="193"/>
        <item x="126"/>
        <item x="105"/>
        <item x="78"/>
        <item x="121"/>
        <item x="191"/>
        <item x="122"/>
        <item x="181"/>
        <item x="163"/>
        <item x="113"/>
        <item x="28"/>
        <item x="51"/>
        <item x="182"/>
        <item x="99"/>
        <item x="136"/>
        <item x="149"/>
        <item x="7"/>
        <item x="86"/>
        <item x="157"/>
        <item x="180"/>
        <item x="109"/>
        <item x="22"/>
        <item x="185"/>
        <item x="158"/>
        <item x="97"/>
        <item x="75"/>
        <item x="179"/>
        <item x="43"/>
        <item x="140"/>
        <item x="36"/>
        <item x="124"/>
        <item x="85"/>
        <item x="151"/>
        <item x="87"/>
        <item x="6"/>
        <item x="184"/>
        <item x="186"/>
        <item t="default"/>
      </items>
    </pivotField>
    <pivotField axis="axisRow" showAll="0">
      <items count="16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  <pivotField numFmtId="1" showAll="0">
      <items count="166">
        <item x="149"/>
        <item x="162"/>
        <item x="152"/>
        <item x="65"/>
        <item x="138"/>
        <item x="102"/>
        <item x="109"/>
        <item x="89"/>
        <item x="60"/>
        <item x="127"/>
        <item x="114"/>
        <item x="159"/>
        <item x="74"/>
        <item x="80"/>
        <item x="72"/>
        <item x="49"/>
        <item x="84"/>
        <item x="24"/>
        <item x="26"/>
        <item x="143"/>
        <item x="3"/>
        <item x="40"/>
        <item x="116"/>
        <item x="22"/>
        <item x="52"/>
        <item x="123"/>
        <item x="118"/>
        <item x="120"/>
        <item x="115"/>
        <item x="82"/>
        <item x="23"/>
        <item x="157"/>
        <item x="76"/>
        <item x="153"/>
        <item x="164"/>
        <item x="18"/>
        <item x="54"/>
        <item x="75"/>
        <item x="160"/>
        <item x="55"/>
        <item x="111"/>
        <item x="141"/>
        <item x="142"/>
        <item x="61"/>
        <item x="94"/>
        <item x="0"/>
        <item x="11"/>
        <item x="17"/>
        <item x="66"/>
        <item x="62"/>
        <item x="144"/>
        <item x="57"/>
        <item x="27"/>
        <item x="4"/>
        <item x="156"/>
        <item x="37"/>
        <item x="28"/>
        <item x="107"/>
        <item x="93"/>
        <item x="21"/>
        <item x="150"/>
        <item x="8"/>
        <item x="38"/>
        <item x="29"/>
        <item x="67"/>
        <item x="12"/>
        <item x="139"/>
        <item x="41"/>
        <item x="121"/>
        <item x="79"/>
        <item x="129"/>
        <item x="95"/>
        <item x="148"/>
        <item x="50"/>
        <item x="33"/>
        <item x="1"/>
        <item x="10"/>
        <item x="146"/>
        <item x="6"/>
        <item x="113"/>
        <item x="103"/>
        <item x="124"/>
        <item x="68"/>
        <item x="44"/>
        <item x="140"/>
        <item x="69"/>
        <item x="96"/>
        <item x="77"/>
        <item x="147"/>
        <item x="34"/>
        <item x="155"/>
        <item x="137"/>
        <item x="112"/>
        <item x="108"/>
        <item x="58"/>
        <item x="163"/>
        <item x="92"/>
        <item x="15"/>
        <item x="42"/>
        <item x="2"/>
        <item x="136"/>
        <item x="110"/>
        <item x="78"/>
        <item x="30"/>
        <item x="145"/>
        <item x="16"/>
        <item x="104"/>
        <item x="117"/>
        <item x="53"/>
        <item x="45"/>
        <item x="125"/>
        <item x="151"/>
        <item x="130"/>
        <item x="25"/>
        <item x="32"/>
        <item x="56"/>
        <item x="31"/>
        <item x="132"/>
        <item x="97"/>
        <item x="14"/>
        <item x="81"/>
        <item x="83"/>
        <item x="133"/>
        <item x="119"/>
        <item x="70"/>
        <item x="91"/>
        <item x="126"/>
        <item x="51"/>
        <item x="47"/>
        <item x="128"/>
        <item x="7"/>
        <item x="131"/>
        <item x="39"/>
        <item x="90"/>
        <item x="63"/>
        <item x="5"/>
        <item x="161"/>
        <item x="154"/>
        <item x="43"/>
        <item x="158"/>
        <item x="134"/>
        <item x="35"/>
        <item x="64"/>
        <item x="100"/>
        <item x="88"/>
        <item x="101"/>
        <item x="122"/>
        <item x="59"/>
        <item x="48"/>
        <item x="20"/>
        <item x="36"/>
        <item x="135"/>
        <item x="105"/>
        <item x="98"/>
        <item x="99"/>
        <item x="106"/>
        <item x="46"/>
        <item x="87"/>
        <item x="9"/>
        <item x="85"/>
        <item x="86"/>
        <item x="19"/>
        <item x="71"/>
        <item x="73"/>
        <item x="13"/>
        <item t="default"/>
      </items>
    </pivotField>
    <pivotField showAll="0"/>
    <pivotField dataField="1" numFmtId="1" showAll="0"/>
    <pivotField showAll="0"/>
    <pivotField dataField="1" numFmtId="1" showAll="0"/>
    <pivotField dataField="1" numFmtId="1" showAll="0"/>
    <pivotField dataField="1" numFmtId="1" showAll="0"/>
    <pivotField dataField="1" numFmtId="1" showAll="0"/>
    <pivotField dataField="1" numFmtId="1" showAll="0"/>
    <pivotField dataField="1" numFmtId="1" showAll="0"/>
    <pivotField dataField="1" numFmtId="1" showAll="0"/>
    <pivotField dataField="1" numFmtId="1" showAll="0"/>
    <pivotField dataField="1" numFmtId="1" showAll="0"/>
    <pivotField dataField="1" numFmtId="1" showAll="0"/>
    <pivotField dataField="1" numFmtId="1" showAll="0"/>
    <pivotField dataField="1" numFmtId="1" showAll="0"/>
    <pivotField dataField="1" numFmtId="1" showAll="0"/>
    <pivotField dataField="1" numFmtId="1" showAll="0"/>
    <pivotField dataField="1" numFmtId="1" showAll="0"/>
    <pivotField dataField="1" numFmtId="1" showAll="0"/>
    <pivotField dataField="1" numFmtId="1" showAll="0"/>
    <pivotField dataField="1" numFmtId="1" showAll="0"/>
    <pivotField dataField="1" numFmtId="1" showAll="0"/>
    <pivotField dataField="1" numFmtId="1" showAll="0"/>
  </pivotFields>
  <rowFields count="1">
    <field x="4"/>
  </rowFields>
  <rowItems count="16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 t="grand">
      <x/>
    </i>
  </rowItems>
  <colFields count="1">
    <field x="-2"/>
  </colFields>
  <colItems count="21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</colItems>
  <dataFields count="21">
    <dataField name="Sum of CANTIDAD DE CENTROS " fld="9" baseField="0" baseItem="0"/>
    <dataField name="Sum of TOTAL RACIONES2" fld="7" baseField="0" baseItem="0"/>
    <dataField name="Sum of ACEITE VEGETAL" fld="10" baseField="0" baseItem="0"/>
    <dataField name="Sum of AJÍES" fld="11" baseField="0" baseItem="0"/>
    <dataField name="Sum of ATÚN ENLATADO EN ACEITE VEGETAL" fld="12" baseField="0" baseItem="0"/>
    <dataField name="Sum of AVENA" fld="13" baseField="0" baseItem="0"/>
    <dataField name="Sum of AZÚCAR CREMA " fld="14" baseField="0" baseItem="0"/>
    <dataField name="Sum of BACALAO" fld="15" baseField="0" baseItem="0"/>
    <dataField name="Sum of CANELA" fld="16" baseField="0" baseItem="0"/>
    <dataField name="Sum of CEBOLLA " fld="17" baseField="0" baseItem="0"/>
    <dataField name="Sum of GALLETA SALADA" fld="18" baseField="0" baseItem="0"/>
    <dataField name="Sum of GUINEO MADURO" fld="19" baseField="0" baseItem="0"/>
    <dataField name="Sum of GUINEOS VERDES " fld="20" baseField="0" baseItem="0"/>
    <dataField name="Sum of HARINA DE MAÍZ " fld="21" baseField="0" baseItem="0"/>
    <dataField name="Sum of HUEVO" fld="22" baseField="0" baseItem="0"/>
    <dataField name="Sum of MANTEQUILLA" fld="23" baseField="0" baseItem="0"/>
    <dataField name="Sum of PAN" fld="24" baseField="0" baseItem="0"/>
    <dataField name="Sum of PLÁTANO VERDE" fld="25" baseField="0" baseItem="0"/>
    <dataField name="Sum of QUESO CHEDDAR" fld="26" baseField="0" baseItem="0"/>
    <dataField name="Sum of SAL YODADA " fld="27" baseField="0" baseItem="0"/>
    <dataField name="Sum of TOMATE" fld="2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600-000000000000}" name="PivotTable1" cacheId="34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AB114" firstHeaderRow="0" firstDataRow="1" firstDataCol="1"/>
  <pivotFields count="33">
    <pivotField showAll="0"/>
    <pivotField showAll="0"/>
    <pivotField dataField="1" showAll="0"/>
    <pivotField dataField="1" showAll="0"/>
    <pivotField axis="axisRow" showAll="0">
      <items count="11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</pivotFields>
  <rowFields count="1">
    <field x="4"/>
  </rowFields>
  <rowItems count="1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 t="grand">
      <x/>
    </i>
  </rowItems>
  <colFields count="1">
    <field x="-2"/>
  </colFields>
  <colItems count="27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</colItems>
  <dataFields count="27">
    <dataField name="Count of NOMBRE DEL CENTRO" fld="2" subtotal="count" baseField="0" baseItem="0"/>
    <dataField name="Sum of TOTAL RACIONES" fld="3" baseField="0" baseItem="0"/>
    <dataField name="Sum of ACEITE VEGETAL" fld="8" baseField="0" baseItem="0"/>
    <dataField name="Sum of AJÍES CUBANELA" fld="9" baseField="0" baseItem="0"/>
    <dataField name="Sum of ARROZ " fld="10" baseField="0" baseItem="0"/>
    <dataField name="Sum of ATÚN ENLATADO (ACEITE VEGETAL)" fld="11" baseField="0" baseItem="0"/>
    <dataField name="Sum of AVENA" fld="12" baseField="0" baseItem="0"/>
    <dataField name="Sum of AZÚCAR CREMA " fld="13" baseField="0" baseItem="0"/>
    <dataField name="Sum of BACALAO (FILLETE)" fld="14" baseField="0" baseItem="0"/>
    <dataField name="Sum of BERENJENA GRANDE" fld="15" baseField="0" baseItem="0"/>
    <dataField name="Sum of CANELA" fld="16" baseField="0" baseItem="0"/>
    <dataField name="Sum of CODITO" fld="17" baseField="0" baseItem="0"/>
    <dataField name="Sum of CEBOLLA ROJA" fld="18" baseField="0" baseItem="0"/>
    <dataField name="Sum of GALLETA SALADA" fld="19" baseField="0" baseItem="0"/>
    <dataField name="Sum of GUINEO MADURO" fld="20" baseField="0" baseItem="0"/>
    <dataField name="Sum of GUINEOS VERDES " fld="21" baseField="0" baseItem="0"/>
    <dataField name="Sum of GUANDÚLES VERDES (ENLATADO)" fld="22" baseField="0" baseItem="0"/>
    <dataField name="Sum of MAÍZ " fld="23" baseField="0" baseItem="0"/>
    <dataField name="Sum of HUEVO" fld="24" baseField="0" baseItem="0"/>
    <dataField name="Sum of HABICHUELA ROJAS (ENLATADA)" fld="25" baseField="0" baseItem="0"/>
    <dataField name="Sum of MANTEQUILLA" fld="26" baseField="0" baseItem="0"/>
    <dataField name="Sum of PLÁTANO VERDE (GRANDE BARAHONERO) " fld="27" baseField="0" baseItem="0"/>
    <dataField name="Sum of SARDINA" fld="28" baseField="0" baseItem="0"/>
    <dataField name="Sum of SAL YODADA" fld="29" baseField="0" baseItem="0"/>
    <dataField name="Sum of TOMATE" fld="30" baseField="0" baseItem="0"/>
    <dataField name="Sum of TAYOTA" fld="31" baseField="0" baseItem="0"/>
    <dataField name="Sum of ZANAHORIA " fld="3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9</v>
    <v>3</v>
  </rv>
</rvData>
</file>

<file path=xl/richData/rdrichvaluestructure.xml><?xml version="1.0" encoding="utf-8"?>
<rvStructures xmlns="http://schemas.microsoft.com/office/spreadsheetml/2017/richdata" count="1">
  <s t="_error">
    <k n="errorType" t="i"/>
    <k n="subType" t="i"/>
  </s>
</rvStructure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0000000}" name="Table169" displayName="Table169" ref="A1:J420" totalsRowCount="1" headerRowDxfId="295" dataDxfId="294">
  <autoFilter ref="A1:J419" xr:uid="{00000000-0009-0000-0100-000003000000}">
    <filterColumn colId="4">
      <filters>
        <filter val="#N/A"/>
      </filters>
    </filterColumn>
  </autoFilter>
  <sortState xmlns:xlrd2="http://schemas.microsoft.com/office/spreadsheetml/2017/richdata2" ref="A2:W419">
    <sortCondition ref="C1:C419"/>
  </sortState>
  <tableColumns count="10">
    <tableColumn id="1" xr3:uid="{00000000-0010-0000-0000-000001000000}" name="NO." totalsRowLabel="Total" dataDxfId="293"/>
    <tableColumn id="5" xr3:uid="{00000000-0010-0000-0000-000005000000}" name="CÈDULARNCPASAPORTE2" dataDxfId="292"/>
    <tableColumn id="3" xr3:uid="{00000000-0010-0000-0000-000003000000}" name="NOMBRECOMERCIAL" totalsRowFunction="count" dataDxfId="291"/>
    <tableColumn id="4" xr3:uid="{00000000-0010-0000-0000-000004000000}" name="CÈDULARNCPASAPORTE" dataDxfId="290"/>
    <tableColumn id="2" xr3:uid="{00000000-0010-0000-0000-000002000000}" name="Column1" dataDxfId="289">
      <calculatedColumnFormula>+VLOOKUP(Table169[[#This Row],[CÈDULARNCPASAPORTE2]],'ACTA GENERAL DEL PROCESO'!C:C,1,0)</calculatedColumnFormula>
    </tableColumn>
    <tableColumn id="6" xr3:uid="{00000000-0010-0000-0000-000006000000}" name="EMPRESAASEGURADORAOBANCOCOMERCIAL" dataDxfId="288"/>
    <tableColumn id="9" xr3:uid="{00000000-0010-0000-0000-000009000000}" name="VALORDELAOFERTA" dataDxfId="287"/>
    <tableColumn id="10" xr3:uid="{00000000-0010-0000-0000-00000A000000}" name="VALORDELAPOLIZA" dataDxfId="286"/>
    <tableColumn id="16" xr3:uid="{00000000-0010-0000-0000-000010000000}" name="RESULTADOPRELIMINAR" totalsRowFunction="count" dataDxfId="285"/>
    <tableColumn id="17" xr3:uid="{00000000-0010-0000-0000-000011000000}" name="OBSERVACIÒNPreliminar2" dataDxfId="284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173" displayName="Table173" ref="A1:I400" totalsRowCount="1" headerRowDxfId="238" dataDxfId="237" totalsRowDxfId="236">
  <autoFilter ref="A1:I399" xr:uid="{00000000-0009-0000-0100-000002000000}">
    <filterColumn colId="7">
      <filters>
        <filter val="CUMPLE"/>
      </filters>
    </filterColumn>
  </autoFilter>
  <sortState xmlns:xlrd2="http://schemas.microsoft.com/office/spreadsheetml/2017/richdata2" ref="A2:I398">
    <sortCondition ref="B1:B398"/>
  </sortState>
  <tableColumns count="9">
    <tableColumn id="1" xr3:uid="{00000000-0010-0000-0100-000001000000}" name="NO." dataDxfId="234" totalsRowDxfId="235"/>
    <tableColumn id="3" xr3:uid="{00000000-0010-0000-0100-000003000000}" name="NOMBRE COMERCIAL" totalsRowFunction="count" dataDxfId="232" totalsRowDxfId="233"/>
    <tableColumn id="4" xr3:uid="{00000000-0010-0000-0100-000004000000}" name="CÈDULA / RNC / PASAPORTE" dataDxfId="230" totalsRowDxfId="231"/>
    <tableColumn id="6" xr3:uid="{00000000-0010-0000-0100-000006000000}" name="EMPRESA ASEGURADORA O BANCO COMERCIAL" dataDxfId="228" totalsRowDxfId="229"/>
    <tableColumn id="9" xr3:uid="{00000000-0010-0000-0100-000009000000}" name="VALOR DE LA OFERTA" dataDxfId="226" totalsRowDxfId="227"/>
    <tableColumn id="10" xr3:uid="{00000000-0010-0000-0100-00000A000000}" name="VALOR DE LA POLIZA" dataDxfId="224" totalsRowDxfId="225"/>
    <tableColumn id="13" xr3:uid="{00000000-0010-0000-0100-00000D000000}" name="DIFERENCIA DEL VALOR DE LA PÓLIZA" dataDxfId="222" totalsRowDxfId="223"/>
    <tableColumn id="16" xr3:uid="{00000000-0010-0000-0100-000010000000}" name="RESULTADO PRELIMINAR" totalsRowFunction="count" dataDxfId="220" totalsRowDxfId="221"/>
    <tableColumn id="17" xr3:uid="{00000000-0010-0000-0100-000011000000}" name="OBSERVACION" dataDxfId="218" totalsRowDxfId="219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4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9"/>
  <sheetViews>
    <sheetView workbookViewId="0">
      <selection activeCell="D7" sqref="D7"/>
    </sheetView>
  </sheetViews>
  <sheetFormatPr defaultColWidth="11.42578125" defaultRowHeight="15"/>
  <cols>
    <col min="1" max="1" width="12.85546875" customWidth="1"/>
    <col min="2" max="2" width="31.42578125" customWidth="1"/>
  </cols>
  <sheetData>
    <row r="1" spans="1:2" ht="15.75" thickBot="1">
      <c r="A1" s="216" t="s">
        <v>0</v>
      </c>
      <c r="B1" s="217"/>
    </row>
    <row r="2" spans="1:2" ht="15.75" thickBot="1">
      <c r="A2" s="122" t="s">
        <v>1</v>
      </c>
      <c r="B2" s="144" t="s">
        <v>2</v>
      </c>
    </row>
    <row r="3" spans="1:2">
      <c r="A3" s="123">
        <v>418</v>
      </c>
      <c r="B3" s="145" t="s">
        <v>3</v>
      </c>
    </row>
    <row r="4" spans="1:2">
      <c r="A4" s="124">
        <v>154</v>
      </c>
      <c r="B4" s="146" t="s">
        <v>4</v>
      </c>
    </row>
    <row r="5" spans="1:2">
      <c r="A5" s="142">
        <f>+A3-A4</f>
        <v>264</v>
      </c>
      <c r="B5" s="146" t="s">
        <v>5</v>
      </c>
    </row>
    <row r="6" spans="1:2" ht="15.75" thickBot="1">
      <c r="A6" s="143">
        <v>277</v>
      </c>
      <c r="B6" s="147" t="s">
        <v>6</v>
      </c>
    </row>
    <row r="7" spans="1:2" ht="15.75" thickBot="1">
      <c r="A7" s="125">
        <f>+A6-A5</f>
        <v>13</v>
      </c>
      <c r="B7" s="141" t="s">
        <v>7</v>
      </c>
    </row>
    <row r="8" spans="1:2">
      <c r="A8" s="148">
        <v>12</v>
      </c>
      <c r="B8" s="149" t="s">
        <v>8</v>
      </c>
    </row>
    <row r="9" spans="1:2" ht="15.75" thickBot="1">
      <c r="A9" s="150">
        <v>1</v>
      </c>
      <c r="B9" s="147" t="s">
        <v>9</v>
      </c>
    </row>
  </sheetData>
  <mergeCells count="1">
    <mergeCell ref="A1:B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T107"/>
  <sheetViews>
    <sheetView tabSelected="1" zoomScale="70" zoomScaleNormal="70" workbookViewId="0">
      <pane xSplit="4" ySplit="1" topLeftCell="E2" activePane="bottomRight" state="frozen"/>
      <selection pane="bottomRight"/>
      <selection pane="bottomLeft" activeCell="A2" sqref="A2"/>
      <selection pane="topRight" activeCell="E1" sqref="E1"/>
    </sheetView>
  </sheetViews>
  <sheetFormatPr defaultColWidth="83.140625" defaultRowHeight="15"/>
  <cols>
    <col min="1" max="1" width="9.42578125" bestFit="1" customWidth="1"/>
    <col min="2" max="2" width="19.42578125" bestFit="1" customWidth="1"/>
    <col min="3" max="3" width="69.28515625" bestFit="1" customWidth="1"/>
    <col min="4" max="4" width="14.85546875" bestFit="1" customWidth="1"/>
    <col min="5" max="5" width="18.7109375" bestFit="1" customWidth="1"/>
    <col min="6" max="6" width="53.85546875" bestFit="1" customWidth="1"/>
    <col min="7" max="7" width="22.42578125" bestFit="1" customWidth="1"/>
    <col min="8" max="8" width="97" bestFit="1" customWidth="1"/>
    <col min="9" max="9" width="21.28515625" bestFit="1" customWidth="1"/>
    <col min="10" max="10" width="25.7109375" bestFit="1" customWidth="1"/>
    <col min="11" max="11" width="21.140625" bestFit="1" customWidth="1"/>
    <col min="12" max="12" width="20.42578125" bestFit="1" customWidth="1"/>
    <col min="13" max="13" width="38.85546875" bestFit="1" customWidth="1"/>
    <col min="14" max="14" width="28.140625" bestFit="1" customWidth="1"/>
    <col min="15" max="15" width="48.140625" bestFit="1" customWidth="1"/>
    <col min="16" max="16" width="108.42578125" bestFit="1" customWidth="1"/>
    <col min="17" max="17" width="27.42578125" bestFit="1" customWidth="1"/>
    <col min="18" max="18" width="20.7109375" bestFit="1" customWidth="1"/>
    <col min="19" max="19" width="39.140625" bestFit="1" customWidth="1"/>
    <col min="20" max="20" width="28.42578125" bestFit="1" customWidth="1"/>
    <col min="21" max="21" width="48.42578125" bestFit="1" customWidth="1"/>
    <col min="22" max="22" width="83.7109375" bestFit="1" customWidth="1"/>
    <col min="23" max="23" width="12.42578125" bestFit="1" customWidth="1"/>
    <col min="24" max="24" width="30.85546875" bestFit="1" customWidth="1"/>
    <col min="25" max="25" width="19.85546875" bestFit="1" customWidth="1"/>
    <col min="26" max="26" width="40.140625" bestFit="1" customWidth="1"/>
    <col min="27" max="27" width="110.5703125" bestFit="1" customWidth="1"/>
    <col min="28" max="28" width="37.5703125" bestFit="1" customWidth="1"/>
    <col min="29" max="29" width="56.42578125" bestFit="1" customWidth="1"/>
    <col min="30" max="30" width="45.28515625" bestFit="1" customWidth="1"/>
    <col min="31" max="31" width="65.7109375" bestFit="1" customWidth="1"/>
    <col min="32" max="32" width="112.7109375" bestFit="1" customWidth="1"/>
    <col min="33" max="33" width="44.5703125" bestFit="1" customWidth="1"/>
    <col min="34" max="34" width="12.42578125" bestFit="1" customWidth="1"/>
    <col min="35" max="35" width="30.5703125" bestFit="1" customWidth="1"/>
    <col min="36" max="36" width="19.85546875" bestFit="1" customWidth="1"/>
    <col min="37" max="37" width="39.85546875" bestFit="1" customWidth="1"/>
    <col min="38" max="38" width="108" bestFit="1" customWidth="1"/>
    <col min="39" max="39" width="20.140625" bestFit="1" customWidth="1"/>
    <col min="40" max="40" width="39.140625" bestFit="1" customWidth="1"/>
    <col min="41" max="41" width="27.7109375" bestFit="1" customWidth="1"/>
    <col min="42" max="42" width="48.42578125" bestFit="1" customWidth="1"/>
    <col min="43" max="43" width="78.85546875" bestFit="1" customWidth="1"/>
    <col min="44" max="44" width="27.5703125" bestFit="1" customWidth="1"/>
    <col min="45" max="45" width="22.7109375" bestFit="1" customWidth="1"/>
    <col min="46" max="46" width="41.140625" bestFit="1" customWidth="1"/>
    <col min="47" max="47" width="30.42578125" bestFit="1" customWidth="1"/>
    <col min="48" max="48" width="50.42578125" bestFit="1" customWidth="1"/>
    <col min="49" max="49" width="115.140625" bestFit="1" customWidth="1"/>
    <col min="50" max="50" width="29.5703125" bestFit="1" customWidth="1"/>
    <col min="51" max="51" width="24.7109375" bestFit="1" customWidth="1"/>
    <col min="52" max="52" width="42.85546875" bestFit="1" customWidth="1"/>
    <col min="53" max="53" width="32.28515625" bestFit="1" customWidth="1"/>
    <col min="54" max="54" width="52.140625" bestFit="1" customWidth="1"/>
    <col min="55" max="55" width="80.5703125" bestFit="1" customWidth="1"/>
    <col min="56" max="56" width="13.140625" bestFit="1" customWidth="1"/>
    <col min="57" max="57" width="31.28515625" bestFit="1" customWidth="1"/>
    <col min="58" max="58" width="20.42578125" bestFit="1" customWidth="1"/>
    <col min="59" max="59" width="40.5703125" bestFit="1" customWidth="1"/>
    <col min="60" max="60" width="93.85546875" bestFit="1" customWidth="1"/>
    <col min="61" max="61" width="19.85546875" bestFit="1" customWidth="1"/>
    <col min="62" max="62" width="13.140625" bestFit="1" customWidth="1"/>
    <col min="63" max="63" width="31.140625" bestFit="1" customWidth="1"/>
    <col min="64" max="64" width="20.7109375" bestFit="1" customWidth="1"/>
    <col min="65" max="65" width="40.42578125" bestFit="1" customWidth="1"/>
    <col min="66" max="66" width="95.28515625" bestFit="1" customWidth="1"/>
    <col min="67" max="67" width="19" bestFit="1" customWidth="1"/>
    <col min="68" max="68" width="37.140625" bestFit="1" customWidth="1"/>
    <col min="69" max="69" width="26.42578125" bestFit="1" customWidth="1"/>
    <col min="70" max="70" width="46.42578125" bestFit="1" customWidth="1"/>
    <col min="71" max="71" width="80.5703125" bestFit="1" customWidth="1"/>
    <col min="72" max="72" width="21.28515625" bestFit="1" customWidth="1"/>
    <col min="73" max="73" width="39.7109375" bestFit="1" customWidth="1"/>
    <col min="74" max="74" width="28.85546875" bestFit="1" customWidth="1"/>
    <col min="75" max="75" width="49" bestFit="1" customWidth="1"/>
    <col min="76" max="76" width="92.85546875" bestFit="1" customWidth="1"/>
    <col min="77" max="77" width="22.140625" bestFit="1" customWidth="1"/>
    <col min="78" max="78" width="40.7109375" bestFit="1" customWidth="1"/>
    <col min="79" max="79" width="29.85546875" bestFit="1" customWidth="1"/>
    <col min="80" max="80" width="50" bestFit="1" customWidth="1"/>
    <col min="81" max="81" width="98.85546875" bestFit="1" customWidth="1"/>
    <col min="82" max="82" width="21.85546875" bestFit="1" customWidth="1"/>
    <col min="83" max="83" width="40.7109375" bestFit="1" customWidth="1"/>
    <col min="84" max="84" width="29.5703125" bestFit="1" customWidth="1"/>
    <col min="85" max="85" width="49.7109375" bestFit="1" customWidth="1"/>
    <col min="86" max="86" width="106.7109375" bestFit="1" customWidth="1"/>
    <col min="87" max="87" width="36.42578125" bestFit="1" customWidth="1"/>
    <col min="88" max="88" width="54.7109375" bestFit="1" customWidth="1"/>
    <col min="89" max="89" width="44" bestFit="1" customWidth="1"/>
    <col min="90" max="90" width="64.140625" bestFit="1" customWidth="1"/>
    <col min="91" max="91" width="82.28515625" bestFit="1" customWidth="1"/>
    <col min="92" max="92" width="43.140625" bestFit="1" customWidth="1"/>
    <col min="93" max="93" width="10.85546875" bestFit="1" customWidth="1"/>
    <col min="94" max="94" width="29.42578125" bestFit="1" customWidth="1"/>
    <col min="95" max="95" width="18.28515625" bestFit="1" customWidth="1"/>
    <col min="96" max="96" width="38.7109375" bestFit="1" customWidth="1"/>
    <col min="97" max="97" width="96.28515625" bestFit="1" customWidth="1"/>
    <col min="98" max="98" width="18" bestFit="1" customWidth="1"/>
    <col min="99" max="99" width="12.7109375" bestFit="1" customWidth="1"/>
    <col min="100" max="100" width="30.7109375" bestFit="1" customWidth="1"/>
    <col min="101" max="101" width="20.140625" bestFit="1" customWidth="1"/>
    <col min="102" max="102" width="40" bestFit="1" customWidth="1"/>
    <col min="103" max="103" width="106.28515625" bestFit="1" customWidth="1"/>
    <col min="104" max="104" width="35" bestFit="1" customWidth="1"/>
    <col min="105" max="105" width="53.5703125" bestFit="1" customWidth="1"/>
    <col min="106" max="106" width="42.7109375" bestFit="1" customWidth="1"/>
    <col min="107" max="107" width="62.85546875" bestFit="1" customWidth="1"/>
    <col min="108" max="108" width="96" bestFit="1" customWidth="1"/>
    <col min="109" max="109" width="41.85546875" bestFit="1" customWidth="1"/>
    <col min="110" max="110" width="19" bestFit="1" customWidth="1"/>
    <col min="111" max="111" width="37.42578125" bestFit="1" customWidth="1"/>
    <col min="112" max="112" width="26.5703125" bestFit="1" customWidth="1"/>
    <col min="113" max="113" width="46.85546875" bestFit="1" customWidth="1"/>
    <col min="114" max="114" width="94.7109375" bestFit="1" customWidth="1"/>
    <col min="115" max="115" width="25.7109375" bestFit="1" customWidth="1"/>
    <col min="116" max="116" width="43.7109375" bestFit="1" customWidth="1"/>
    <col min="117" max="117" width="62.7109375" bestFit="1" customWidth="1"/>
    <col min="118" max="118" width="51.28515625" bestFit="1" customWidth="1"/>
    <col min="119" max="119" width="72.140625" bestFit="1" customWidth="1"/>
    <col min="120" max="120" width="111.5703125" bestFit="1" customWidth="1"/>
    <col min="121" max="121" width="14.28515625" bestFit="1" customWidth="1"/>
    <col min="122" max="122" width="32.42578125" bestFit="1" customWidth="1"/>
    <col min="123" max="123" width="21.85546875" bestFit="1" customWidth="1"/>
    <col min="124" max="124" width="41.5703125" bestFit="1" customWidth="1"/>
    <col min="125" max="125" width="108" bestFit="1" customWidth="1"/>
    <col min="126" max="126" width="17.42578125" bestFit="1" customWidth="1"/>
    <col min="127" max="127" width="35.7109375" bestFit="1" customWidth="1"/>
    <col min="128" max="128" width="25" bestFit="1" customWidth="1"/>
    <col min="129" max="129" width="45" bestFit="1" customWidth="1"/>
    <col min="130" max="130" width="89.85546875" bestFit="1" customWidth="1"/>
    <col min="131" max="131" width="24.28515625" bestFit="1" customWidth="1"/>
    <col min="132" max="132" width="13.7109375" bestFit="1" customWidth="1"/>
    <col min="133" max="133" width="31.85546875" bestFit="1" customWidth="1"/>
    <col min="134" max="134" width="21.140625" bestFit="1" customWidth="1"/>
    <col min="135" max="135" width="41.140625" bestFit="1" customWidth="1"/>
    <col min="136" max="136" width="94.28515625" bestFit="1" customWidth="1"/>
    <col min="137" max="137" width="13.28515625" bestFit="1" customWidth="1"/>
    <col min="138" max="138" width="31.42578125" bestFit="1" customWidth="1"/>
    <col min="139" max="139" width="20.7109375" bestFit="1" customWidth="1"/>
    <col min="140" max="140" width="40.7109375" bestFit="1" customWidth="1"/>
    <col min="141" max="141" width="84.42578125" bestFit="1" customWidth="1"/>
    <col min="142" max="142" width="16.7109375" bestFit="1" customWidth="1"/>
    <col min="143" max="143" width="35.5703125" bestFit="1" customWidth="1"/>
    <col min="144" max="144" width="24.5703125" bestFit="1" customWidth="1"/>
    <col min="145" max="145" width="44.85546875" bestFit="1" customWidth="1"/>
    <col min="146" max="146" width="80.5703125" bestFit="1" customWidth="1"/>
    <col min="147" max="162" width="17.42578125" customWidth="1"/>
    <col min="163" max="163" width="40.28515625" bestFit="1" customWidth="1"/>
    <col min="164" max="164" width="123.28515625" bestFit="1" customWidth="1"/>
    <col min="165" max="165" width="17.85546875" bestFit="1" customWidth="1"/>
    <col min="166" max="166" width="112.28515625" bestFit="1" customWidth="1"/>
    <col min="167" max="167" width="22.42578125" bestFit="1" customWidth="1"/>
    <col min="168" max="168" width="126.7109375" bestFit="1" customWidth="1"/>
    <col min="169" max="169" width="25.140625" bestFit="1" customWidth="1"/>
    <col min="170" max="170" width="110.85546875" bestFit="1" customWidth="1"/>
    <col min="171" max="171" width="44.140625" bestFit="1" customWidth="1"/>
    <col min="172" max="172" width="92.85546875" bestFit="1" customWidth="1"/>
    <col min="173" max="173" width="48.85546875" bestFit="1" customWidth="1"/>
    <col min="174" max="174" width="24.5703125" bestFit="1" customWidth="1"/>
    <col min="175" max="175" width="125.7109375" bestFit="1" customWidth="1"/>
    <col min="176" max="176" width="23.28515625" bestFit="1" customWidth="1"/>
  </cols>
  <sheetData>
    <row r="1" spans="1:176" ht="45">
      <c r="A1" s="161" t="s">
        <v>10</v>
      </c>
      <c r="B1" s="161" t="s">
        <v>11</v>
      </c>
      <c r="C1" s="161" t="s">
        <v>12</v>
      </c>
      <c r="D1" s="161" t="s">
        <v>13</v>
      </c>
      <c r="E1" s="161" t="s">
        <v>14</v>
      </c>
      <c r="F1" s="161" t="s">
        <v>15</v>
      </c>
      <c r="G1" s="161" t="s">
        <v>16</v>
      </c>
      <c r="H1" s="161" t="s">
        <v>17</v>
      </c>
      <c r="I1" s="161" t="s">
        <v>18</v>
      </c>
      <c r="J1" s="161" t="s">
        <v>19</v>
      </c>
      <c r="K1" s="161" t="s">
        <v>20</v>
      </c>
      <c r="L1" s="161" t="s">
        <v>21</v>
      </c>
      <c r="M1" s="178" t="str">
        <f>+CONCATENATE("RACIONES ",L1," ANUALES")</f>
        <v>RACIONES ACEITE VEGETAL ANUALES</v>
      </c>
      <c r="N1" s="188" t="str">
        <f>+CONCATENATE("PRECIO ",L1)</f>
        <v>PRECIO ACEITE VEGETAL</v>
      </c>
      <c r="O1" s="162" t="s">
        <v>22</v>
      </c>
      <c r="P1" s="162" t="s">
        <v>23</v>
      </c>
      <c r="Q1" s="163" t="s">
        <v>24</v>
      </c>
      <c r="R1" s="161" t="s">
        <v>25</v>
      </c>
      <c r="S1" s="178" t="str">
        <f>+CONCATENATE("RACIONES ",R1," ANUALES")</f>
        <v>RACIONES AJÍES CUBANELA ANUALES</v>
      </c>
      <c r="T1" s="188" t="str">
        <f>+CONCATENATE("PRECIO ",R1)</f>
        <v>PRECIO AJÍES CUBANELA</v>
      </c>
      <c r="U1" s="162" t="s">
        <v>26</v>
      </c>
      <c r="V1" s="162" t="s">
        <v>27</v>
      </c>
      <c r="W1" s="161" t="s">
        <v>28</v>
      </c>
      <c r="X1" s="178" t="str">
        <f>+CONCATENATE("RACIONES ",W1," ANUALES")</f>
        <v>RACIONES ARROZ  ANUALES</v>
      </c>
      <c r="Y1" s="188" t="str">
        <f>+CONCATENATE("PRECIO ",W1)</f>
        <v xml:space="preserve">PRECIO ARROZ </v>
      </c>
      <c r="Z1" s="162" t="s">
        <v>29</v>
      </c>
      <c r="AA1" s="162" t="s">
        <v>30</v>
      </c>
      <c r="AB1" s="161" t="s">
        <v>31</v>
      </c>
      <c r="AC1" s="178" t="str">
        <f>+CONCATENATE("RACIONES ",AB1," ANUALES")</f>
        <v>RACIONES ATÚN ENLATADO (ACEITE VEGETAL) ANUALES</v>
      </c>
      <c r="AD1" s="188" t="str">
        <f>+CONCATENATE("PRECIO ",AB1)</f>
        <v>PRECIO ATÚN ENLATADO (ACEITE VEGETAL)</v>
      </c>
      <c r="AE1" s="162" t="s">
        <v>32</v>
      </c>
      <c r="AF1" s="162" t="s">
        <v>33</v>
      </c>
      <c r="AG1" s="163" t="s">
        <v>34</v>
      </c>
      <c r="AH1" s="161" t="s">
        <v>35</v>
      </c>
      <c r="AI1" s="178" t="str">
        <f>+CONCATENATE("RACIONES ",AH1," ANUALES")</f>
        <v>RACIONES AVENA ANUALES</v>
      </c>
      <c r="AJ1" s="188" t="str">
        <f>+CONCATENATE("PRECIO ",AH1)</f>
        <v>PRECIO AVENA</v>
      </c>
      <c r="AK1" s="162" t="s">
        <v>36</v>
      </c>
      <c r="AL1" s="162" t="s">
        <v>37</v>
      </c>
      <c r="AM1" s="161" t="s">
        <v>38</v>
      </c>
      <c r="AN1" s="178" t="str">
        <f>+CONCATENATE("RACIONES ",AM1," ANUALES")</f>
        <v>RACIONES AZÚCAR CREMA  ANUALES</v>
      </c>
      <c r="AO1" s="188" t="str">
        <f>+CONCATENATE("PRECIO ",AM1)</f>
        <v xml:space="preserve">PRECIO AZÚCAR CREMA </v>
      </c>
      <c r="AP1" s="162" t="s">
        <v>39</v>
      </c>
      <c r="AQ1" s="162" t="s">
        <v>40</v>
      </c>
      <c r="AR1" s="163" t="s">
        <v>41</v>
      </c>
      <c r="AS1" s="161" t="s">
        <v>42</v>
      </c>
      <c r="AT1" s="178" t="str">
        <f>+CONCATENATE("RACIONES ",AS1," ANUALES")</f>
        <v>RACIONES BACALAO (FILLETE) ANUALES</v>
      </c>
      <c r="AU1" s="188" t="str">
        <f>+CONCATENATE("PRECIO ",AS1)</f>
        <v>PRECIO BACALAO (FILLETE)</v>
      </c>
      <c r="AV1" s="162" t="s">
        <v>43</v>
      </c>
      <c r="AW1" s="162" t="s">
        <v>44</v>
      </c>
      <c r="AX1" s="163" t="s">
        <v>45</v>
      </c>
      <c r="AY1" s="161" t="s">
        <v>46</v>
      </c>
      <c r="AZ1" s="178" t="str">
        <f>+CONCATENATE("RACIONES ",AY1," ANUALES")</f>
        <v>RACIONES BERENJENA GRANDE ANUALES</v>
      </c>
      <c r="BA1" s="188" t="str">
        <f>+CONCATENATE("PRECIO ",AY1)</f>
        <v>PRECIO BERENJENA GRANDE</v>
      </c>
      <c r="BB1" s="162" t="s">
        <v>47</v>
      </c>
      <c r="BC1" s="162" t="s">
        <v>48</v>
      </c>
      <c r="BD1" s="161" t="s">
        <v>49</v>
      </c>
      <c r="BE1" s="178" t="str">
        <f>+CONCATENATE("RACIONES ",BD1," ANUALES")</f>
        <v>RACIONES CANELA ANUALES</v>
      </c>
      <c r="BF1" s="188" t="str">
        <f>+CONCATENATE("PRECIO ",BD1)</f>
        <v>PRECIO CANELA</v>
      </c>
      <c r="BG1" s="162" t="s">
        <v>50</v>
      </c>
      <c r="BH1" s="162" t="s">
        <v>51</v>
      </c>
      <c r="BI1" s="163" t="s">
        <v>52</v>
      </c>
      <c r="BJ1" s="161" t="s">
        <v>53</v>
      </c>
      <c r="BK1" s="178" t="str">
        <f>+CONCATENATE("RACIONES ",BJ1," ANUALES")</f>
        <v>RACIONES CODITO ANUALES</v>
      </c>
      <c r="BL1" s="188" t="str">
        <f>+CONCATENATE("PRECIO ",BJ1)</f>
        <v>PRECIO CODITO</v>
      </c>
      <c r="BM1" s="162" t="s">
        <v>54</v>
      </c>
      <c r="BN1" s="162" t="s">
        <v>55</v>
      </c>
      <c r="BO1" s="161" t="s">
        <v>56</v>
      </c>
      <c r="BP1" s="178" t="str">
        <f>+CONCATENATE("RACIONES ",BO1," ANUALES")</f>
        <v>RACIONES CEBOLLA ROJA ANUALES</v>
      </c>
      <c r="BQ1" s="188" t="str">
        <f>+CONCATENATE("PRECIO ",BO1)</f>
        <v>PRECIO CEBOLLA ROJA</v>
      </c>
      <c r="BR1" s="162" t="s">
        <v>57</v>
      </c>
      <c r="BS1" s="162" t="s">
        <v>58</v>
      </c>
      <c r="BT1" s="161" t="s">
        <v>59</v>
      </c>
      <c r="BU1" s="178" t="str">
        <f>+CONCATENATE("RACIONES ",BT1," ANUALES")</f>
        <v>RACIONES GALLETA SALADA ANUALES</v>
      </c>
      <c r="BV1" s="188" t="str">
        <f>+CONCATENATE("PRECIO ",BT1)</f>
        <v>PRECIO GALLETA SALADA</v>
      </c>
      <c r="BW1" s="162" t="s">
        <v>60</v>
      </c>
      <c r="BX1" s="162" t="s">
        <v>61</v>
      </c>
      <c r="BY1" s="161" t="s">
        <v>62</v>
      </c>
      <c r="BZ1" s="178" t="str">
        <f>+CONCATENATE("RACIONES ",BY1," ANUALES")</f>
        <v>RACIONES GUINEO MADURO ANUALES</v>
      </c>
      <c r="CA1" s="188" t="str">
        <f>+CONCATENATE("PRECIO ",BY1)</f>
        <v>PRECIO GUINEO MADURO</v>
      </c>
      <c r="CB1" s="162" t="s">
        <v>63</v>
      </c>
      <c r="CC1" s="162" t="s">
        <v>64</v>
      </c>
      <c r="CD1" s="161" t="s">
        <v>65</v>
      </c>
      <c r="CE1" s="178" t="str">
        <f>+CONCATENATE("RACIONES ",CD1," ANUALES")</f>
        <v>RACIONES GUINEOS VERDES  ANUALES</v>
      </c>
      <c r="CF1" s="188" t="str">
        <f>+CONCATENATE("PRECIO ",CD1)</f>
        <v xml:space="preserve">PRECIO GUINEOS VERDES </v>
      </c>
      <c r="CG1" s="162" t="s">
        <v>66</v>
      </c>
      <c r="CH1" s="162" t="s">
        <v>67</v>
      </c>
      <c r="CI1" s="161" t="s">
        <v>68</v>
      </c>
      <c r="CJ1" s="178" t="str">
        <f>+CONCATENATE("RACIONES ",CI1," ANUALES")</f>
        <v>RACIONES GUANDÚLES VERDES (ENLATADO) ANUALES</v>
      </c>
      <c r="CK1" s="188" t="str">
        <f>+CONCATENATE("PRECIO ",CI1)</f>
        <v>PRECIO GUANDÚLES VERDES (ENLATADO)</v>
      </c>
      <c r="CL1" s="162" t="s">
        <v>69</v>
      </c>
      <c r="CM1" s="162" t="s">
        <v>70</v>
      </c>
      <c r="CN1" s="163" t="s">
        <v>71</v>
      </c>
      <c r="CO1" s="161" t="s">
        <v>72</v>
      </c>
      <c r="CP1" s="178" t="str">
        <f>+CONCATENATE("RACIONES ",CO1," ANUALES")</f>
        <v>RACIONES MAÍZ  ANUALES</v>
      </c>
      <c r="CQ1" s="188" t="str">
        <f>+CONCATENATE("PRECIO ",CO1)</f>
        <v xml:space="preserve">PRECIO MAÍZ </v>
      </c>
      <c r="CR1" s="162" t="s">
        <v>73</v>
      </c>
      <c r="CS1" s="162" t="s">
        <v>74</v>
      </c>
      <c r="CT1" s="163" t="s">
        <v>75</v>
      </c>
      <c r="CU1" s="161" t="s">
        <v>76</v>
      </c>
      <c r="CV1" s="178" t="str">
        <f>+CONCATENATE("RACIONES ",CU1," ANUALES")</f>
        <v>RACIONES HUEVO ANUALES</v>
      </c>
      <c r="CW1" s="188" t="str">
        <f>+CONCATENATE("PRECIO ",CU1)</f>
        <v>PRECIO HUEVO</v>
      </c>
      <c r="CX1" s="162" t="s">
        <v>77</v>
      </c>
      <c r="CY1" s="162" t="s">
        <v>78</v>
      </c>
      <c r="CZ1" s="161" t="s">
        <v>79</v>
      </c>
      <c r="DA1" s="178" t="str">
        <f>+CONCATENATE("RACIONES ",CZ1," ANUALES")</f>
        <v>RACIONES HABICHUELA ROJAS (ENLATADA) ANUALES</v>
      </c>
      <c r="DB1" s="188" t="str">
        <f>+CONCATENATE("PRECIO ",CZ1)</f>
        <v>PRECIO HABICHUELA ROJAS (ENLATADA)</v>
      </c>
      <c r="DC1" s="162" t="s">
        <v>80</v>
      </c>
      <c r="DD1" s="162" t="s">
        <v>81</v>
      </c>
      <c r="DE1" s="163" t="s">
        <v>82</v>
      </c>
      <c r="DF1" s="161" t="s">
        <v>83</v>
      </c>
      <c r="DG1" s="178" t="str">
        <f>+CONCATENATE("RACIONES ",DF1," ANUALES")</f>
        <v>RACIONES MANTEQUILLA ANUALES</v>
      </c>
      <c r="DH1" s="188" t="str">
        <f>+CONCATENATE("PRECIO ",DF1)</f>
        <v>PRECIO MANTEQUILLA</v>
      </c>
      <c r="DI1" s="162" t="s">
        <v>84</v>
      </c>
      <c r="DJ1" s="162" t="s">
        <v>85</v>
      </c>
      <c r="DK1" s="163" t="s">
        <v>86</v>
      </c>
      <c r="DL1" s="161" t="s">
        <v>87</v>
      </c>
      <c r="DM1" s="178" t="str">
        <f>+CONCATENATE("RACIONES ",DL1," ANUALES")</f>
        <v>RACIONES PLÁTANO VERDE (GRANDE BARAHONERO)  ANUALES</v>
      </c>
      <c r="DN1" s="188" t="str">
        <f>+CONCATENATE("PRECIO ",DL1)</f>
        <v xml:space="preserve">PRECIO PLÁTANO VERDE (GRANDE BARAHONERO) </v>
      </c>
      <c r="DO1" s="162" t="s">
        <v>88</v>
      </c>
      <c r="DP1" s="162" t="s">
        <v>89</v>
      </c>
      <c r="DQ1" s="161" t="s">
        <v>90</v>
      </c>
      <c r="DR1" s="178" t="str">
        <f>+CONCATENATE("RACIONES ",DQ1," ANUALES")</f>
        <v>RACIONES SARDINA ANUALES</v>
      </c>
      <c r="DS1" s="188" t="str">
        <f>+CONCATENATE("PRECIO ",DQ1)</f>
        <v>PRECIO SARDINA</v>
      </c>
      <c r="DT1" s="162" t="s">
        <v>91</v>
      </c>
      <c r="DU1" s="162" t="s">
        <v>92</v>
      </c>
      <c r="DV1" s="161" t="s">
        <v>93</v>
      </c>
      <c r="DW1" s="178" t="str">
        <f>+CONCATENATE("RACIONES ",DV1," ANUALES")</f>
        <v>RACIONES SAL YODADA ANUALES</v>
      </c>
      <c r="DX1" s="188" t="str">
        <f>+CONCATENATE("PRECIO ",DV1)</f>
        <v>PRECIO SAL YODADA</v>
      </c>
      <c r="DY1" s="162" t="s">
        <v>94</v>
      </c>
      <c r="DZ1" s="162" t="s">
        <v>95</v>
      </c>
      <c r="EA1" s="163" t="s">
        <v>96</v>
      </c>
      <c r="EB1" s="161" t="s">
        <v>97</v>
      </c>
      <c r="EC1" s="178" t="str">
        <f>+CONCATENATE("RACIONES ",EB1," ANUALES")</f>
        <v>RACIONES TOMATE ANUALES</v>
      </c>
      <c r="ED1" s="188" t="str">
        <f>+CONCATENATE("PRECIO ",EB1)</f>
        <v>PRECIO TOMATE</v>
      </c>
      <c r="EE1" s="162" t="s">
        <v>98</v>
      </c>
      <c r="EF1" s="162" t="s">
        <v>99</v>
      </c>
      <c r="EG1" s="161" t="s">
        <v>100</v>
      </c>
      <c r="EH1" s="178" t="str">
        <f>+CONCATENATE("RACIONES ",EG1," ANUALES")</f>
        <v>RACIONES TAYOTA ANUALES</v>
      </c>
      <c r="EI1" s="188" t="str">
        <f>+CONCATENATE("PRECIO ",EG1)</f>
        <v>PRECIO TAYOTA</v>
      </c>
      <c r="EJ1" s="162" t="s">
        <v>101</v>
      </c>
      <c r="EK1" s="162" t="s">
        <v>102</v>
      </c>
      <c r="EL1" s="161" t="s">
        <v>103</v>
      </c>
      <c r="EM1" s="178" t="str">
        <f>+CONCATENATE("RACIONES ",EL1," ANUALES")</f>
        <v>RACIONES ZANAHORIA  ANUALES</v>
      </c>
      <c r="EN1" s="188" t="str">
        <f>+CONCATENATE("PRECIO ",EL1)</f>
        <v xml:space="preserve">PRECIO ZANAHORIA </v>
      </c>
      <c r="EO1" s="162" t="s">
        <v>104</v>
      </c>
      <c r="EP1" s="162" t="s">
        <v>105</v>
      </c>
      <c r="EQ1" s="164" t="s">
        <v>106</v>
      </c>
      <c r="ER1" s="178" t="str">
        <f>+CONCATENATE("RACIONES ",EQ1," ANUALES")</f>
        <v>RACIONES HARINA DE MAÍZ  ANUALES</v>
      </c>
      <c r="ES1" s="188" t="str">
        <f>+CONCATENATE("PRECIO ",EQ1)</f>
        <v xml:space="preserve">PRECIO HARINA DE MAÍZ </v>
      </c>
      <c r="ET1" s="162" t="s">
        <v>107</v>
      </c>
      <c r="EU1" s="162" t="s">
        <v>108</v>
      </c>
      <c r="EV1" s="164" t="s">
        <v>109</v>
      </c>
      <c r="EW1" s="178" t="str">
        <f>+CONCATENATE("RACIONES ",EV1," ANUALES")</f>
        <v>RACIONES PAN ANUALES</v>
      </c>
      <c r="EX1" s="188" t="str">
        <f>+CONCATENATE("PRECIO ",EV1)</f>
        <v>PRECIO PAN</v>
      </c>
      <c r="EY1" s="162" t="s">
        <v>110</v>
      </c>
      <c r="EZ1" s="162" t="s">
        <v>111</v>
      </c>
      <c r="FA1" s="164" t="s">
        <v>112</v>
      </c>
      <c r="FB1" s="178" t="str">
        <f>+CONCATENATE("RACIONES ",FA1," ANUALES")</f>
        <v>RACIONES QUESO CHEDDAR ANUALES</v>
      </c>
      <c r="FC1" s="188" t="str">
        <f>+CONCATENATE("PRECIO ",FA1)</f>
        <v>PRECIO QUESO CHEDDAR</v>
      </c>
      <c r="FD1" s="162" t="s">
        <v>113</v>
      </c>
      <c r="FE1" s="162" t="s">
        <v>114</v>
      </c>
      <c r="FF1" s="163" t="s">
        <v>115</v>
      </c>
      <c r="FG1" s="104" t="s">
        <v>116</v>
      </c>
      <c r="FH1" s="162" t="s">
        <v>117</v>
      </c>
      <c r="FI1" s="104" t="s">
        <v>118</v>
      </c>
      <c r="FJ1" s="162" t="s">
        <v>119</v>
      </c>
      <c r="FK1" s="104" t="s">
        <v>120</v>
      </c>
      <c r="FL1" s="162" t="s">
        <v>121</v>
      </c>
      <c r="FM1" s="104" t="s">
        <v>122</v>
      </c>
      <c r="FN1" s="162" t="s">
        <v>123</v>
      </c>
      <c r="FO1" s="104" t="s">
        <v>124</v>
      </c>
      <c r="FP1" s="162" t="s">
        <v>125</v>
      </c>
      <c r="FQ1" s="104" t="s">
        <v>126</v>
      </c>
      <c r="FR1" s="180" t="s">
        <v>127</v>
      </c>
      <c r="FS1" s="180" t="s">
        <v>128</v>
      </c>
      <c r="FT1" s="179" t="s">
        <v>129</v>
      </c>
    </row>
    <row r="2" spans="1:176">
      <c r="A2" s="37">
        <v>1</v>
      </c>
      <c r="B2" s="176" t="s">
        <v>130</v>
      </c>
      <c r="C2" s="26" t="s">
        <v>131</v>
      </c>
      <c r="D2" s="37">
        <v>1200525093</v>
      </c>
      <c r="E2" s="37" t="str">
        <f>+VLOOKUP(D2,'INFORMACION DE PROVEEDORES'!C:I,2,0)</f>
        <v>012-0052509-3</v>
      </c>
      <c r="F2" s="26" t="str">
        <f>+VLOOKUP(D2,'INFORMACION DE PROVEEDORES'!C:J,4,0)</f>
        <v>ALCIDES MONTILLA HERNANDEZ</v>
      </c>
      <c r="G2" s="37" t="str">
        <f>+VLOOKUP(D2,'INFORMACION DE PROVEEDORES'!C:K,5,0)</f>
        <v>012-0052509-3</v>
      </c>
      <c r="H2" s="26" t="str">
        <f>+VLOOKUP(D2,'INFORMACION DE PROVEEDORES'!C:L,7,0)</f>
        <v xml:space="preserve">DIEGO DE VELASQUEZ, ESQUINA DUARTE, SAN JUAN DE LA MAGUANA </v>
      </c>
      <c r="I2" s="37" t="str">
        <f>+VLOOKUP(D2,'INFORMACION DE PROVEEDORES'!C:M,3,0)</f>
        <v xml:space="preserve"> FÍSICA</v>
      </c>
      <c r="J2" s="37">
        <v>5</v>
      </c>
      <c r="K2" s="37">
        <v>256</v>
      </c>
      <c r="L2" s="37">
        <v>47</v>
      </c>
      <c r="M2" s="37">
        <f>+L2*20</f>
        <v>940</v>
      </c>
      <c r="N2" s="189">
        <v>69.81</v>
      </c>
      <c r="O2" s="80">
        <f>+L2*'PRECIOS SEGUN ADJ. (FRONTERIZO)'!$B$2*'PRECIOS SEGUN ADJ. (FRONTERIZO)'!$C$2</f>
        <v>65621.400000000009</v>
      </c>
      <c r="P2" s="80" t="s">
        <v>132</v>
      </c>
      <c r="Q2" s="80">
        <f>+ROUND(O2*0.16,2)</f>
        <v>10499.42</v>
      </c>
      <c r="R2" s="37">
        <v>14</v>
      </c>
      <c r="S2" s="37">
        <f t="shared" ref="S2:S27" si="0">+R2*20</f>
        <v>280</v>
      </c>
      <c r="T2" s="189">
        <v>31.5</v>
      </c>
      <c r="U2" s="80">
        <f>+R2*'PRECIOS SEGUN ADJ. (FRONTERIZO)'!$B$3*'PRECIOS SEGUN ADJ. (FRONTERIZO)'!$C$3</f>
        <v>8820</v>
      </c>
      <c r="V2" s="80" t="s">
        <v>133</v>
      </c>
      <c r="W2" s="37">
        <v>0</v>
      </c>
      <c r="X2" s="37">
        <f t="shared" ref="X2:X27" si="1">+W2*20</f>
        <v>0</v>
      </c>
      <c r="Y2" s="189">
        <v>25.2</v>
      </c>
      <c r="Z2" s="80">
        <f>+W2*'PRECIOS SEGUN ADJ. (FRONTERIZO)'!$B$4*'PRECIOS SEGUN ADJ. (FRONTERIZO)'!$C$4</f>
        <v>0</v>
      </c>
      <c r="AA2" s="80" t="s">
        <v>134</v>
      </c>
      <c r="AB2" s="37">
        <v>80</v>
      </c>
      <c r="AC2" s="37">
        <f t="shared" ref="AC2:AC27" si="2">+AB2*20</f>
        <v>1600</v>
      </c>
      <c r="AD2" s="189">
        <v>87.91</v>
      </c>
      <c r="AE2" s="80">
        <f>+AB2*'PRECIOS SEGUN ADJ. (FRONTERIZO)'!$B$5*'PRECIOS SEGUN ADJ. (FRONTERIZO)'!$C$5</f>
        <v>140656</v>
      </c>
      <c r="AF2" s="80" t="s">
        <v>135</v>
      </c>
      <c r="AG2" s="80">
        <f>+ROUND(AE2*0.18,2)</f>
        <v>25318.080000000002</v>
      </c>
      <c r="AH2" s="37">
        <v>97</v>
      </c>
      <c r="AI2" s="37">
        <f t="shared" ref="AI2:AI27" si="3">+AH2*20</f>
        <v>1940</v>
      </c>
      <c r="AJ2" s="189">
        <v>53.95000000000001</v>
      </c>
      <c r="AK2" s="80">
        <f>+AH2*'PRECIOS SEGUN ADJ. (FRONTERIZO)'!$B$6*'PRECIOS SEGUN ADJ. (FRONTERIZO)'!$C$6</f>
        <v>104663.00000000001</v>
      </c>
      <c r="AL2" s="80" t="s">
        <v>136</v>
      </c>
      <c r="AM2" s="37">
        <v>14</v>
      </c>
      <c r="AN2" s="37">
        <f t="shared" ref="AN2:AN27" si="4">+AM2*20</f>
        <v>280</v>
      </c>
      <c r="AO2" s="189">
        <v>25.04</v>
      </c>
      <c r="AP2" s="80">
        <f>+AM2*'PRECIOS SEGUN ADJ. (FRONTERIZO)'!$B$7*'PRECIOS SEGUN ADJ. (FRONTERIZO)'!$C$7</f>
        <v>7011.2</v>
      </c>
      <c r="AQ2" s="80" t="s">
        <v>137</v>
      </c>
      <c r="AR2" s="80">
        <f>+ROUND(AP2*0.16,2)</f>
        <v>1121.79</v>
      </c>
      <c r="AS2" s="37">
        <v>29</v>
      </c>
      <c r="AT2" s="37">
        <f t="shared" ref="AT2:AT27" si="5">+AS2*20</f>
        <v>580</v>
      </c>
      <c r="AU2" s="189">
        <v>290.85000000000002</v>
      </c>
      <c r="AV2" s="80">
        <f>+AS2*'PRECIOS SEGUN ADJ. (FRONTERIZO)'!$B$8*'PRECIOS SEGUN ADJ. (FRONTERIZO)'!$C$8</f>
        <v>168693.00000000003</v>
      </c>
      <c r="AW2" s="80" t="s">
        <v>138</v>
      </c>
      <c r="AX2" s="80">
        <f>+ROUND(AV2*0.18,2)</f>
        <v>30364.74</v>
      </c>
      <c r="AY2" s="37">
        <v>0</v>
      </c>
      <c r="AZ2" s="37">
        <f t="shared" ref="AZ2:AZ27" si="6">+AY2*20</f>
        <v>0</v>
      </c>
      <c r="BA2" s="189">
        <v>18.899999999999999</v>
      </c>
      <c r="BB2" s="80">
        <f>+AY2*'PRECIOS SEGUN ADJ. (FRONTERIZO)'!$B$9*'PRECIOS SEGUN ADJ. (FRONTERIZO)'!$C$9</f>
        <v>0</v>
      </c>
      <c r="BC2" s="80" t="s">
        <v>134</v>
      </c>
      <c r="BD2" s="37">
        <v>7</v>
      </c>
      <c r="BE2" s="37">
        <f t="shared" ref="BE2:BE27" si="7">+BD2*20</f>
        <v>140</v>
      </c>
      <c r="BF2" s="189">
        <v>140.38</v>
      </c>
      <c r="BG2" s="80">
        <f>+BD2*'PRECIOS SEGUN ADJ. (FRONTERIZO)'!$B$10*'PRECIOS SEGUN ADJ. (FRONTERIZO)'!$C$10</f>
        <v>19653.2</v>
      </c>
      <c r="BH2" s="80" t="s">
        <v>139</v>
      </c>
      <c r="BI2" s="80">
        <f>+ROUND(BG2*0.18,2)</f>
        <v>3537.58</v>
      </c>
      <c r="BJ2" s="37">
        <v>0</v>
      </c>
      <c r="BK2" s="37">
        <f t="shared" ref="BK2:BK27" si="8">+BJ2*20</f>
        <v>0</v>
      </c>
      <c r="BL2" s="189">
        <v>31.459999999999997</v>
      </c>
      <c r="BM2" s="80">
        <f>+BJ2*'PRECIOS SEGUN ADJ. (FRONTERIZO)'!$B$11*'PRECIOS SEGUN ADJ. (FRONTERIZO)'!$C$11</f>
        <v>0</v>
      </c>
      <c r="BN2" s="80" t="s">
        <v>134</v>
      </c>
      <c r="BO2" s="37">
        <v>25</v>
      </c>
      <c r="BP2" s="37">
        <f t="shared" ref="BP2:BP27" si="9">+BO2*20</f>
        <v>500</v>
      </c>
      <c r="BQ2" s="189">
        <v>65</v>
      </c>
      <c r="BR2" s="80">
        <f>+BO2*'PRECIOS SEGUN ADJ. (FRONTERIZO)'!$B$12*'PRECIOS SEGUN ADJ. (FRONTERIZO)'!$C$12</f>
        <v>32500</v>
      </c>
      <c r="BS2" s="80" t="s">
        <v>140</v>
      </c>
      <c r="BT2" s="37">
        <v>0</v>
      </c>
      <c r="BU2" s="37">
        <f t="shared" ref="BU2:BU27" si="10">+BT2*20</f>
        <v>0</v>
      </c>
      <c r="BV2" s="189">
        <v>5.5</v>
      </c>
      <c r="BW2" s="80">
        <f>+BT2*'PRECIOS SEGUN ADJ. (FRONTERIZO)'!$B$13*'PRECIOS SEGUN ADJ. (FRONTERIZO)'!$C$13</f>
        <v>0</v>
      </c>
      <c r="BX2" s="80" t="s">
        <v>134</v>
      </c>
      <c r="BY2" s="37">
        <v>512</v>
      </c>
      <c r="BZ2" s="37">
        <f t="shared" ref="BZ2:BZ27" si="11">+BY2*20</f>
        <v>10240</v>
      </c>
      <c r="CA2" s="189">
        <v>7.15</v>
      </c>
      <c r="CB2" s="80">
        <f>+BY2*'PRECIOS SEGUN ADJ. (FRONTERIZO)'!$B$14*'PRECIOS SEGUN ADJ. (FRONTERIZO)'!$C$14</f>
        <v>73216</v>
      </c>
      <c r="CC2" s="80" t="s">
        <v>141</v>
      </c>
      <c r="CD2" s="37">
        <v>1024</v>
      </c>
      <c r="CE2" s="37">
        <f t="shared" ref="CE2:CE27" si="12">+CD2*20</f>
        <v>20480</v>
      </c>
      <c r="CF2" s="189">
        <v>6.8400000000000007</v>
      </c>
      <c r="CG2" s="80">
        <f>+CD2*'PRECIOS SEGUN ADJ. (FRONTERIZO)'!$B$15*'PRECIOS SEGUN ADJ. (FRONTERIZO)'!$C$15</f>
        <v>140083.20000000001</v>
      </c>
      <c r="CH2" s="80" t="s">
        <v>142</v>
      </c>
      <c r="CI2" s="37">
        <v>0</v>
      </c>
      <c r="CJ2" s="37">
        <f t="shared" ref="CJ2:CJ27" si="13">+CI2*20</f>
        <v>0</v>
      </c>
      <c r="CK2" s="189">
        <v>60</v>
      </c>
      <c r="CL2" s="80">
        <f>+CI2*'PRECIOS SEGUN ADJ. (FRONTERIZO)'!$B$16*'PRECIOS SEGUN ADJ. (FRONTERIZO)'!$C$16</f>
        <v>0</v>
      </c>
      <c r="CM2" s="80" t="s">
        <v>134</v>
      </c>
      <c r="CN2" s="80">
        <f>+ROUND(CL2*0.18,2)</f>
        <v>0</v>
      </c>
      <c r="CO2" s="37">
        <v>0</v>
      </c>
      <c r="CP2" s="37">
        <f t="shared" ref="CP2:CP27" si="14">+CO2*20</f>
        <v>0</v>
      </c>
      <c r="CQ2" s="189">
        <v>55.649999999999991</v>
      </c>
      <c r="CR2" s="80">
        <f>+CO2*'PRECIOS SEGUN ADJ. (FRONTERIZO)'!$B$17*'PRECIOS SEGUN ADJ. (FRONTERIZO)'!$C$17</f>
        <v>0</v>
      </c>
      <c r="CS2" s="80" t="s">
        <v>134</v>
      </c>
      <c r="CT2" s="80">
        <f>+ROUND(CR2*0.18,2)</f>
        <v>0</v>
      </c>
      <c r="CU2" s="37">
        <v>512</v>
      </c>
      <c r="CV2" s="37">
        <f t="shared" ref="CV2:CV27" si="15">+CU2*20</f>
        <v>10240</v>
      </c>
      <c r="CW2" s="189">
        <v>6.6</v>
      </c>
      <c r="CX2" s="80">
        <f>+CU2*'PRECIOS SEGUN ADJ. (FRONTERIZO)'!$B$18*'PRECIOS SEGUN ADJ. (FRONTERIZO)'!$C$18</f>
        <v>67584</v>
      </c>
      <c r="CY2" s="80" t="s">
        <v>143</v>
      </c>
      <c r="CZ2" s="37">
        <v>0</v>
      </c>
      <c r="DA2" s="37">
        <f t="shared" ref="DA2:DA27" si="16">+CZ2*20</f>
        <v>0</v>
      </c>
      <c r="DB2" s="189">
        <v>65.75</v>
      </c>
      <c r="DC2" s="80">
        <f>+CZ2*'PRECIOS SEGUN ADJ. (FRONTERIZO)'!$B$19*'PRECIOS SEGUN ADJ. (FRONTERIZO)'!$C$19</f>
        <v>0</v>
      </c>
      <c r="DD2" s="80" t="s">
        <v>134</v>
      </c>
      <c r="DE2" s="80">
        <f>+ROUND(DC2*0.18,2)</f>
        <v>0</v>
      </c>
      <c r="DF2" s="37">
        <v>14</v>
      </c>
      <c r="DG2" s="37">
        <f t="shared" ref="DG2:DG27" si="17">+DF2*20</f>
        <v>280</v>
      </c>
      <c r="DH2" s="189">
        <v>82.59999999999998</v>
      </c>
      <c r="DI2" s="80">
        <f>+DF2*'PRECIOS SEGUN ADJ. (FRONTERIZO)'!$B$20*'PRECIOS SEGUN ADJ. (FRONTERIZO)'!$C$20</f>
        <v>23127.999999999996</v>
      </c>
      <c r="DJ2" s="80" t="s">
        <v>144</v>
      </c>
      <c r="DK2" s="80">
        <f>+ROUND(DI2*0.18,2)</f>
        <v>4163.04</v>
      </c>
      <c r="DL2" s="37">
        <v>1024</v>
      </c>
      <c r="DM2" s="37">
        <f t="shared" ref="DM2:DM27" si="18">+DL2*20</f>
        <v>20480</v>
      </c>
      <c r="DN2" s="189">
        <v>22</v>
      </c>
      <c r="DO2" s="80">
        <f>+DL2*'PRECIOS SEGUN ADJ. (FRONTERIZO)'!$B$21*'PRECIOS SEGUN ADJ. (FRONTERIZO)'!$C$21</f>
        <v>450560</v>
      </c>
      <c r="DP2" s="80" t="s">
        <v>145</v>
      </c>
      <c r="DQ2" s="37">
        <v>58</v>
      </c>
      <c r="DR2" s="37">
        <f t="shared" ref="DR2:DR27" si="19">+DQ2*20</f>
        <v>1160</v>
      </c>
      <c r="DS2" s="189">
        <v>80.849999999999994</v>
      </c>
      <c r="DT2" s="80">
        <f>+DQ2*'PRECIOS SEGUN ADJ. (FRONTERIZO)'!$B$22*'PRECIOS SEGUN ADJ. (FRONTERIZO)'!$C$22</f>
        <v>93785.999999999985</v>
      </c>
      <c r="DU2" s="80" t="s">
        <v>146</v>
      </c>
      <c r="DV2" s="37">
        <v>28</v>
      </c>
      <c r="DW2" s="37">
        <f t="shared" ref="DW2:DW27" si="20">+DV2*20</f>
        <v>560</v>
      </c>
      <c r="DX2" s="189">
        <v>21.83</v>
      </c>
      <c r="DY2" s="80">
        <f>+DV2*'PRECIOS SEGUN ADJ. (FRONTERIZO)'!$B$23*'PRECIOS SEGUN ADJ. (FRONTERIZO)'!$C$23</f>
        <v>12224.8</v>
      </c>
      <c r="DZ2" s="80" t="s">
        <v>147</v>
      </c>
      <c r="EA2" s="80">
        <f>+ROUND(DY2*0.18,2)</f>
        <v>2200.46</v>
      </c>
      <c r="EB2" s="37">
        <v>82</v>
      </c>
      <c r="EC2" s="37">
        <f t="shared" ref="EC2:EC27" si="21">+EB2*20</f>
        <v>1640</v>
      </c>
      <c r="ED2" s="189">
        <v>33</v>
      </c>
      <c r="EE2" s="80">
        <f>+EB2*'PRECIOS SEGUN ADJ. (FRONTERIZO)'!$B$24*'PRECIOS SEGUN ADJ. (FRONTERIZO)'!$C$24</f>
        <v>54120</v>
      </c>
      <c r="EF2" s="80" t="s">
        <v>148</v>
      </c>
      <c r="EG2" s="37">
        <v>0</v>
      </c>
      <c r="EH2" s="37">
        <f t="shared" ref="EH2:EH27" si="22">+EG2*20</f>
        <v>0</v>
      </c>
      <c r="EI2" s="189">
        <v>15.789999999999997</v>
      </c>
      <c r="EJ2" s="80">
        <f>+EG2*'PRECIOS SEGUN ADJ. (FRONTERIZO)'!$B$25*'PRECIOS SEGUN ADJ. (FRONTERIZO)'!$C$25</f>
        <v>0</v>
      </c>
      <c r="EK2" s="80" t="s">
        <v>134</v>
      </c>
      <c r="EL2" s="37">
        <v>0</v>
      </c>
      <c r="EM2" s="37">
        <f t="shared" ref="EM2:EM27" si="23">+EL2*20</f>
        <v>0</v>
      </c>
      <c r="EN2" s="189">
        <v>31.5</v>
      </c>
      <c r="EO2" s="80">
        <f>+EL2*'PRECIOS SEGUN ADJ. (FRONTERIZO)'!$B$26*'PRECIOS SEGUN ADJ. (FRONTERIZO)'!$C$26</f>
        <v>0</v>
      </c>
      <c r="EP2" s="80" t="s">
        <v>134</v>
      </c>
      <c r="EQ2" s="80">
        <v>0</v>
      </c>
      <c r="ER2" s="194">
        <f t="shared" ref="ER2:ER27" si="24">+EQ2*40</f>
        <v>0</v>
      </c>
      <c r="ES2" s="195">
        <v>21.68</v>
      </c>
      <c r="ET2" s="196">
        <f>+EQ2*'PRECIOS SEGUN ADJ (RURAL)'!$B$13*'PRECIOS SEGUN ADJ (RURAL)'!$C$13</f>
        <v>0</v>
      </c>
      <c r="EU2" s="196" t="s">
        <v>134</v>
      </c>
      <c r="EV2" s="80">
        <v>0</v>
      </c>
      <c r="EW2" s="198">
        <f t="shared" ref="EW2:EW27" si="25">+EV2*20</f>
        <v>0</v>
      </c>
      <c r="EX2" s="199">
        <v>5.5</v>
      </c>
      <c r="EY2" s="200">
        <f>+EV2*'PRECIOS SEGUN ADJ (RURAL)'!$B$16*'PRECIOS SEGUN ADJ (RURAL)'!$C$16</f>
        <v>0</v>
      </c>
      <c r="EZ2" s="200" t="s">
        <v>134</v>
      </c>
      <c r="FA2" s="80">
        <v>0</v>
      </c>
      <c r="FB2" s="202">
        <f t="shared" ref="FB2:FB27" si="26">+FA2*40</f>
        <v>0</v>
      </c>
      <c r="FC2" s="203">
        <v>220</v>
      </c>
      <c r="FD2" s="204">
        <f>+FA2*'PRECIOS SEGUN ADJ (RURAL)'!$B$18*'PRECIOS SEGUN ADJ (RURAL)'!$C$18</f>
        <v>0</v>
      </c>
      <c r="FE2" s="204" t="s">
        <v>134</v>
      </c>
      <c r="FF2" s="204">
        <f t="shared" ref="FF2:FF27" si="27">+ROUND(FD2*0.18,2)</f>
        <v>0</v>
      </c>
      <c r="FG2" s="80">
        <f>+O2+U2+Z2+AE2+AK2+AP2+AV2+BB2+BG2+BM2+BR2+BW2+CB2+CG2+CL2+CR2+CX2+DC2+DI2+DO2+DT2+DY2+EE2+EJ2+EO2+ET2+EY2+FD2</f>
        <v>1462319.8</v>
      </c>
      <c r="FH2" s="80" t="s">
        <v>149</v>
      </c>
      <c r="FI2" s="80">
        <f t="shared" ref="FI2:FI27" si="28">+Q2+AG2+AR2+AX2+BI2+CN2+CT2+DE2+DK2+EA2+FF2</f>
        <v>77205.11</v>
      </c>
      <c r="FJ2" s="80" t="s">
        <v>150</v>
      </c>
      <c r="FK2" s="80">
        <f>+FG2-FI2</f>
        <v>1385114.69</v>
      </c>
      <c r="FL2" s="80" t="s">
        <v>151</v>
      </c>
      <c r="FM2" s="80">
        <f>+ROUND(FG2*0.2,2)</f>
        <v>292463.96000000002</v>
      </c>
      <c r="FN2" s="80" t="s">
        <v>152</v>
      </c>
      <c r="FO2" s="80">
        <f>+ROUND(FG2*0.01,2)</f>
        <v>14623.2</v>
      </c>
      <c r="FP2" s="80" t="s">
        <v>153</v>
      </c>
      <c r="FQ2" s="80"/>
      <c r="FR2" s="80">
        <f>+FG2-FM2</f>
        <v>1169855.8400000001</v>
      </c>
      <c r="FS2" s="80" t="s">
        <v>154</v>
      </c>
      <c r="FT2" s="37" t="str">
        <f>+VLOOKUP(D2,'FRONTERIZO XENIA'!F:G,2,0)</f>
        <v>F-10</v>
      </c>
    </row>
    <row r="3" spans="1:176">
      <c r="A3" s="37">
        <v>2</v>
      </c>
      <c r="B3" s="176" t="s">
        <v>130</v>
      </c>
      <c r="C3" s="26" t="s">
        <v>155</v>
      </c>
      <c r="D3" s="37">
        <v>7300170482</v>
      </c>
      <c r="E3" s="37" t="str">
        <f>+VLOOKUP(D3,'INFORMACION DE PROVEEDORES'!C:I,2,0)</f>
        <v>073-0017048-2</v>
      </c>
      <c r="F3" s="26" t="str">
        <f>+VLOOKUP(D3,'INFORMACION DE PROVEEDORES'!C:J,4,0)</f>
        <v>ALEX ELPIDIO CARRASCO PERALTA</v>
      </c>
      <c r="G3" s="37" t="str">
        <f>+VLOOKUP(D3,'INFORMACION DE PROVEEDORES'!C:K,5,0)</f>
        <v>073-0017048-2</v>
      </c>
      <c r="H3" s="26" t="str">
        <f>+VLOOKUP(D3,'INFORMACION DE PROVEEDORES'!C:L,7,0)</f>
        <v>DISTRITO SANTIAGO DE LA CRUZ, CARRETERA CAPOTILLO, SECTOR EL PLAN LOMA DE CABRERA</v>
      </c>
      <c r="I3" s="37" t="str">
        <f>+VLOOKUP(D3,'INFORMACION DE PROVEEDORES'!C:M,3,0)</f>
        <v xml:space="preserve"> FÍSICA</v>
      </c>
      <c r="J3" s="37">
        <v>11</v>
      </c>
      <c r="K3" s="37">
        <v>357</v>
      </c>
      <c r="L3" s="37">
        <v>81</v>
      </c>
      <c r="M3" s="37">
        <f t="shared" ref="M3:M28" si="29">+L3*20</f>
        <v>1620</v>
      </c>
      <c r="N3" s="189">
        <v>69.81</v>
      </c>
      <c r="O3" s="80">
        <f>+L3*'PRECIOS SEGUN ADJ. (FRONTERIZO)'!$B$2*'PRECIOS SEGUN ADJ. (FRONTERIZO)'!$C$2</f>
        <v>113092.20000000001</v>
      </c>
      <c r="P3" s="80" t="s">
        <v>156</v>
      </c>
      <c r="Q3" s="80">
        <f t="shared" ref="Q3:Q28" si="30">+ROUND(O3*0.16,2)</f>
        <v>18094.75</v>
      </c>
      <c r="R3" s="37">
        <v>24</v>
      </c>
      <c r="S3" s="37">
        <f t="shared" si="0"/>
        <v>480</v>
      </c>
      <c r="T3" s="189">
        <v>31.5</v>
      </c>
      <c r="U3" s="80">
        <f>+R3*'PRECIOS SEGUN ADJ. (FRONTERIZO)'!$B$3*'PRECIOS SEGUN ADJ. (FRONTERIZO)'!$C$3</f>
        <v>15120</v>
      </c>
      <c r="V3" s="80" t="s">
        <v>157</v>
      </c>
      <c r="W3" s="37">
        <v>54</v>
      </c>
      <c r="X3" s="37">
        <f t="shared" si="1"/>
        <v>1080</v>
      </c>
      <c r="Y3" s="189">
        <v>25.2</v>
      </c>
      <c r="Z3" s="80">
        <f>+W3*'PRECIOS SEGUN ADJ. (FRONTERIZO)'!$B$4*'PRECIOS SEGUN ADJ. (FRONTERIZO)'!$C$4</f>
        <v>27216</v>
      </c>
      <c r="AA3" s="80" t="s">
        <v>158</v>
      </c>
      <c r="AB3" s="37">
        <v>124</v>
      </c>
      <c r="AC3" s="37">
        <f t="shared" si="2"/>
        <v>2480</v>
      </c>
      <c r="AD3" s="189">
        <v>87.91</v>
      </c>
      <c r="AE3" s="80">
        <f>+AB3*'PRECIOS SEGUN ADJ. (FRONTERIZO)'!$B$5*'PRECIOS SEGUN ADJ. (FRONTERIZO)'!$C$5</f>
        <v>218016.8</v>
      </c>
      <c r="AF3" s="80" t="s">
        <v>159</v>
      </c>
      <c r="AG3" s="80">
        <f t="shared" ref="AG3:AG28" si="31">+ROUND(AE3*0.18,2)</f>
        <v>39243.019999999997</v>
      </c>
      <c r="AH3" s="37">
        <v>117</v>
      </c>
      <c r="AI3" s="37">
        <f t="shared" si="3"/>
        <v>2340</v>
      </c>
      <c r="AJ3" s="189">
        <v>53.95000000000001</v>
      </c>
      <c r="AK3" s="80">
        <f>+AH3*'PRECIOS SEGUN ADJ. (FRONTERIZO)'!$B$6*'PRECIOS SEGUN ADJ. (FRONTERIZO)'!$C$6</f>
        <v>126243.00000000001</v>
      </c>
      <c r="AL3" s="80" t="s">
        <v>160</v>
      </c>
      <c r="AM3" s="37">
        <v>16</v>
      </c>
      <c r="AN3" s="37">
        <f t="shared" si="4"/>
        <v>320</v>
      </c>
      <c r="AO3" s="189">
        <v>25.04</v>
      </c>
      <c r="AP3" s="80">
        <f>+AM3*'PRECIOS SEGUN ADJ. (FRONTERIZO)'!$B$7*'PRECIOS SEGUN ADJ. (FRONTERIZO)'!$C$7</f>
        <v>8012.7999999999993</v>
      </c>
      <c r="AQ3" s="80" t="s">
        <v>161</v>
      </c>
      <c r="AR3" s="80">
        <f t="shared" ref="AR3:AR28" si="32">+ROUND(AP3*0.16,2)</f>
        <v>1282.05</v>
      </c>
      <c r="AS3" s="37">
        <v>45</v>
      </c>
      <c r="AT3" s="37">
        <f t="shared" si="5"/>
        <v>900</v>
      </c>
      <c r="AU3" s="189">
        <v>290.85000000000002</v>
      </c>
      <c r="AV3" s="80">
        <f>+AS3*'PRECIOS SEGUN ADJ. (FRONTERIZO)'!$B$8*'PRECIOS SEGUN ADJ. (FRONTERIZO)'!$C$8</f>
        <v>261765.00000000003</v>
      </c>
      <c r="AW3" s="80" t="s">
        <v>162</v>
      </c>
      <c r="AX3" s="80">
        <f t="shared" ref="AX3:AX28" si="33">+ROUND(AV3*0.18,2)</f>
        <v>47117.7</v>
      </c>
      <c r="AY3" s="37">
        <v>5</v>
      </c>
      <c r="AZ3" s="37">
        <f t="shared" si="6"/>
        <v>100</v>
      </c>
      <c r="BA3" s="189">
        <v>18.899999999999999</v>
      </c>
      <c r="BB3" s="80">
        <f>+AY3*'PRECIOS SEGUN ADJ. (FRONTERIZO)'!$B$9*'PRECIOS SEGUN ADJ. (FRONTERIZO)'!$C$9</f>
        <v>1890</v>
      </c>
      <c r="BC3" s="80" t="s">
        <v>163</v>
      </c>
      <c r="BD3" s="37">
        <v>10</v>
      </c>
      <c r="BE3" s="37">
        <f t="shared" si="7"/>
        <v>200</v>
      </c>
      <c r="BF3" s="189">
        <v>140.38</v>
      </c>
      <c r="BG3" s="80">
        <f>+BD3*'PRECIOS SEGUN ADJ. (FRONTERIZO)'!$B$10*'PRECIOS SEGUN ADJ. (FRONTERIZO)'!$C$10</f>
        <v>28076</v>
      </c>
      <c r="BH3" s="80" t="s">
        <v>164</v>
      </c>
      <c r="BI3" s="80">
        <f t="shared" ref="BI3:BI28" si="34">+ROUND(BG3*0.18,2)</f>
        <v>5053.68</v>
      </c>
      <c r="BJ3" s="37">
        <v>19</v>
      </c>
      <c r="BK3" s="37">
        <f t="shared" si="8"/>
        <v>380</v>
      </c>
      <c r="BL3" s="189">
        <v>31.459999999999997</v>
      </c>
      <c r="BM3" s="80">
        <f>+BJ3*'PRECIOS SEGUN ADJ. (FRONTERIZO)'!$B$11*'PRECIOS SEGUN ADJ. (FRONTERIZO)'!$C$11</f>
        <v>11954.8</v>
      </c>
      <c r="BN3" s="80" t="s">
        <v>165</v>
      </c>
      <c r="BO3" s="37">
        <v>38</v>
      </c>
      <c r="BP3" s="37">
        <f t="shared" si="9"/>
        <v>760</v>
      </c>
      <c r="BQ3" s="189">
        <v>65</v>
      </c>
      <c r="BR3" s="80">
        <f>+BO3*'PRECIOS SEGUN ADJ. (FRONTERIZO)'!$B$12*'PRECIOS SEGUN ADJ. (FRONTERIZO)'!$C$12</f>
        <v>49400</v>
      </c>
      <c r="BS3" s="80" t="s">
        <v>166</v>
      </c>
      <c r="BT3" s="37">
        <v>490</v>
      </c>
      <c r="BU3" s="37">
        <f t="shared" si="10"/>
        <v>9800</v>
      </c>
      <c r="BV3" s="189">
        <v>5.5</v>
      </c>
      <c r="BW3" s="80">
        <f>+BT3*'PRECIOS SEGUN ADJ. (FRONTERIZO)'!$B$13*'PRECIOS SEGUN ADJ. (FRONTERIZO)'!$C$13</f>
        <v>53900</v>
      </c>
      <c r="BX3" s="80" t="s">
        <v>167</v>
      </c>
      <c r="BY3" s="37">
        <v>616</v>
      </c>
      <c r="BZ3" s="37">
        <f t="shared" si="11"/>
        <v>12320</v>
      </c>
      <c r="CA3" s="189">
        <v>7.15</v>
      </c>
      <c r="CB3" s="80">
        <f>+BY3*'PRECIOS SEGUN ADJ. (FRONTERIZO)'!$B$14*'PRECIOS SEGUN ADJ. (FRONTERIZO)'!$C$14</f>
        <v>88088.000000000015</v>
      </c>
      <c r="CC3" s="80" t="s">
        <v>168</v>
      </c>
      <c r="CD3" s="37">
        <v>1232</v>
      </c>
      <c r="CE3" s="37">
        <f t="shared" si="12"/>
        <v>24640</v>
      </c>
      <c r="CF3" s="189">
        <v>6.8400000000000007</v>
      </c>
      <c r="CG3" s="80">
        <f>+CD3*'PRECIOS SEGUN ADJ. (FRONTERIZO)'!$B$15*'PRECIOS SEGUN ADJ. (FRONTERIZO)'!$C$15</f>
        <v>168537.59999999998</v>
      </c>
      <c r="CH3" s="80" t="s">
        <v>169</v>
      </c>
      <c r="CI3" s="37">
        <v>23</v>
      </c>
      <c r="CJ3" s="37">
        <f t="shared" si="13"/>
        <v>460</v>
      </c>
      <c r="CK3" s="189">
        <v>60</v>
      </c>
      <c r="CL3" s="80">
        <f>+CI3*'PRECIOS SEGUN ADJ. (FRONTERIZO)'!$B$16*'PRECIOS SEGUN ADJ. (FRONTERIZO)'!$C$16</f>
        <v>27600</v>
      </c>
      <c r="CM3" s="80" t="s">
        <v>170</v>
      </c>
      <c r="CN3" s="80">
        <f t="shared" ref="CN3:CN28" si="35">+ROUND(CL3*0.18,2)</f>
        <v>4968</v>
      </c>
      <c r="CO3" s="37">
        <v>13</v>
      </c>
      <c r="CP3" s="37">
        <f t="shared" si="14"/>
        <v>260</v>
      </c>
      <c r="CQ3" s="189">
        <v>55.649999999999991</v>
      </c>
      <c r="CR3" s="80">
        <f>+CO3*'PRECIOS SEGUN ADJ. (FRONTERIZO)'!$B$17*'PRECIOS SEGUN ADJ. (FRONTERIZO)'!$C$17</f>
        <v>14468.999999999998</v>
      </c>
      <c r="CS3" s="80" t="s">
        <v>171</v>
      </c>
      <c r="CT3" s="80">
        <f t="shared" ref="CT3:CT28" si="36">+ROUND(CR3*0.18,2)</f>
        <v>2604.42</v>
      </c>
      <c r="CU3" s="37">
        <v>812</v>
      </c>
      <c r="CV3" s="37">
        <f t="shared" si="15"/>
        <v>16240</v>
      </c>
      <c r="CW3" s="189">
        <v>6.6</v>
      </c>
      <c r="CX3" s="80">
        <f>+CU3*'PRECIOS SEGUN ADJ. (FRONTERIZO)'!$B$18*'PRECIOS SEGUN ADJ. (FRONTERIZO)'!$C$18</f>
        <v>107184</v>
      </c>
      <c r="CY3" s="80" t="s">
        <v>172</v>
      </c>
      <c r="CZ3" s="37">
        <v>13</v>
      </c>
      <c r="DA3" s="37">
        <f t="shared" si="16"/>
        <v>260</v>
      </c>
      <c r="DB3" s="189">
        <v>65.75</v>
      </c>
      <c r="DC3" s="80">
        <f>+CZ3*'PRECIOS SEGUN ADJ. (FRONTERIZO)'!$B$19*'PRECIOS SEGUN ADJ. (FRONTERIZO)'!$C$19</f>
        <v>17095</v>
      </c>
      <c r="DD3" s="80" t="s">
        <v>173</v>
      </c>
      <c r="DE3" s="80">
        <f t="shared" ref="DE3:DE28" si="37">+ROUND(DC3*0.18,2)</f>
        <v>3077.1</v>
      </c>
      <c r="DF3" s="37">
        <v>16</v>
      </c>
      <c r="DG3" s="37">
        <f t="shared" si="17"/>
        <v>320</v>
      </c>
      <c r="DH3" s="189">
        <v>82.59999999999998</v>
      </c>
      <c r="DI3" s="80">
        <f>+DF3*'PRECIOS SEGUN ADJ. (FRONTERIZO)'!$B$20*'PRECIOS SEGUN ADJ. (FRONTERIZO)'!$C$20</f>
        <v>26432</v>
      </c>
      <c r="DJ3" s="80" t="s">
        <v>174</v>
      </c>
      <c r="DK3" s="80">
        <f t="shared" ref="DK3:DK28" si="38">+ROUND(DI3*0.18,2)</f>
        <v>4757.76</v>
      </c>
      <c r="DL3" s="37">
        <v>1232</v>
      </c>
      <c r="DM3" s="37">
        <f t="shared" si="18"/>
        <v>24640</v>
      </c>
      <c r="DN3" s="189">
        <v>22</v>
      </c>
      <c r="DO3" s="80">
        <f>+DL3*'PRECIOS SEGUN ADJ. (FRONTERIZO)'!$B$21*'PRECIOS SEGUN ADJ. (FRONTERIZO)'!$C$21</f>
        <v>542080</v>
      </c>
      <c r="DP3" s="80" t="s">
        <v>175</v>
      </c>
      <c r="DQ3" s="37">
        <v>85</v>
      </c>
      <c r="DR3" s="37">
        <f t="shared" si="19"/>
        <v>1700</v>
      </c>
      <c r="DS3" s="189">
        <v>80.849999999999994</v>
      </c>
      <c r="DT3" s="80">
        <f>+DQ3*'PRECIOS SEGUN ADJ. (FRONTERIZO)'!$B$22*'PRECIOS SEGUN ADJ. (FRONTERIZO)'!$C$22</f>
        <v>137444.99999999997</v>
      </c>
      <c r="DU3" s="80" t="s">
        <v>176</v>
      </c>
      <c r="DV3" s="37">
        <v>42</v>
      </c>
      <c r="DW3" s="37">
        <f t="shared" si="20"/>
        <v>840</v>
      </c>
      <c r="DX3" s="189">
        <v>21.83</v>
      </c>
      <c r="DY3" s="80">
        <f>+DV3*'PRECIOS SEGUN ADJ. (FRONTERIZO)'!$B$23*'PRECIOS SEGUN ADJ. (FRONTERIZO)'!$C$23</f>
        <v>18337.199999999997</v>
      </c>
      <c r="DZ3" s="80" t="s">
        <v>177</v>
      </c>
      <c r="EA3" s="80">
        <f t="shared" ref="EA3:EA28" si="39">+ROUND(DY3*0.18,2)</f>
        <v>3300.7</v>
      </c>
      <c r="EB3" s="37">
        <v>106</v>
      </c>
      <c r="EC3" s="37">
        <f t="shared" si="21"/>
        <v>2120</v>
      </c>
      <c r="ED3" s="189">
        <v>33</v>
      </c>
      <c r="EE3" s="80">
        <f>+EB3*'PRECIOS SEGUN ADJ. (FRONTERIZO)'!$B$24*'PRECIOS SEGUN ADJ. (FRONTERIZO)'!$C$24</f>
        <v>69960</v>
      </c>
      <c r="EF3" s="80" t="s">
        <v>178</v>
      </c>
      <c r="EG3" s="37">
        <v>5</v>
      </c>
      <c r="EH3" s="37">
        <f t="shared" si="22"/>
        <v>100</v>
      </c>
      <c r="EI3" s="189">
        <v>15.789999999999997</v>
      </c>
      <c r="EJ3" s="80">
        <f>+EG3*'PRECIOS SEGUN ADJ. (FRONTERIZO)'!$B$25*'PRECIOS SEGUN ADJ. (FRONTERIZO)'!$C$25</f>
        <v>1578.9999999999998</v>
      </c>
      <c r="EK3" s="80" t="s">
        <v>179</v>
      </c>
      <c r="EL3" s="37">
        <v>5</v>
      </c>
      <c r="EM3" s="37">
        <f t="shared" si="23"/>
        <v>100</v>
      </c>
      <c r="EN3" s="189">
        <v>31.5</v>
      </c>
      <c r="EO3" s="80">
        <f>+EL3*'PRECIOS SEGUN ADJ. (FRONTERIZO)'!$B$26*'PRECIOS SEGUN ADJ. (FRONTERIZO)'!$C$26</f>
        <v>3150</v>
      </c>
      <c r="EP3" s="80" t="s">
        <v>180</v>
      </c>
      <c r="EQ3" s="80">
        <v>0</v>
      </c>
      <c r="ER3" s="194">
        <f t="shared" si="24"/>
        <v>0</v>
      </c>
      <c r="ES3" s="195">
        <v>21.68</v>
      </c>
      <c r="ET3" s="196">
        <f>+EQ3*'PRECIOS SEGUN ADJ (RURAL)'!$B$13*'PRECIOS SEGUN ADJ (RURAL)'!$C$13</f>
        <v>0</v>
      </c>
      <c r="EU3" s="196" t="s">
        <v>134</v>
      </c>
      <c r="EV3" s="80">
        <v>0</v>
      </c>
      <c r="EW3" s="198">
        <f t="shared" si="25"/>
        <v>0</v>
      </c>
      <c r="EX3" s="199">
        <v>5.5</v>
      </c>
      <c r="EY3" s="200">
        <f>+EV3*'PRECIOS SEGUN ADJ (RURAL)'!$B$16*'PRECIOS SEGUN ADJ (RURAL)'!$C$16</f>
        <v>0</v>
      </c>
      <c r="EZ3" s="200" t="s">
        <v>134</v>
      </c>
      <c r="FA3" s="80">
        <v>0</v>
      </c>
      <c r="FB3" s="202">
        <f t="shared" si="26"/>
        <v>0</v>
      </c>
      <c r="FC3" s="203">
        <v>220</v>
      </c>
      <c r="FD3" s="204">
        <f>+FA3*'PRECIOS SEGUN ADJ (RURAL)'!$B$18*'PRECIOS SEGUN ADJ (RURAL)'!$C$18</f>
        <v>0</v>
      </c>
      <c r="FE3" s="204" t="s">
        <v>134</v>
      </c>
      <c r="FF3" s="204">
        <f t="shared" si="27"/>
        <v>0</v>
      </c>
      <c r="FG3" s="80">
        <f t="shared" ref="FG3:FG28" si="40">+O3+U3+Z3+AE3+AK3+AP3+AV3+BB3+BG3+BM3+BR3+BW3+CB3+CG3+CL3+CR3+CX3+DC3+DI3+DO3+DT3+DY3+EE3+EJ3+EO3+ET3+EY3+FD3</f>
        <v>2136643.4000000004</v>
      </c>
      <c r="FH3" s="80" t="s">
        <v>181</v>
      </c>
      <c r="FI3" s="80">
        <f t="shared" si="28"/>
        <v>129499.17999999998</v>
      </c>
      <c r="FJ3" s="80" t="s">
        <v>182</v>
      </c>
      <c r="FK3" s="80">
        <f t="shared" ref="FK3:FK28" si="41">+FG3-FI3</f>
        <v>2007144.2200000004</v>
      </c>
      <c r="FL3" s="80" t="s">
        <v>183</v>
      </c>
      <c r="FM3" s="80">
        <f t="shared" ref="FM3:FM28" si="42">+ROUND(FG3*0.2,2)</f>
        <v>427328.68</v>
      </c>
      <c r="FN3" s="80" t="s">
        <v>184</v>
      </c>
      <c r="FO3" s="80">
        <f t="shared" ref="FO3:FO28" si="43">+ROUND(FG3*0.01,2)</f>
        <v>21366.43</v>
      </c>
      <c r="FP3" s="80" t="s">
        <v>185</v>
      </c>
      <c r="FQ3" s="80"/>
      <c r="FR3" s="80">
        <f t="shared" ref="FR3:FR28" si="44">+FG3-FM3</f>
        <v>1709314.7200000004</v>
      </c>
      <c r="FS3" s="80" t="s">
        <v>186</v>
      </c>
      <c r="FT3" s="37" t="str">
        <f>+VLOOKUP(D3,'FRONTERIZO XENIA'!F:G,2,0)</f>
        <v>F-23</v>
      </c>
    </row>
    <row r="4" spans="1:176">
      <c r="A4" s="37">
        <v>3</v>
      </c>
      <c r="B4" s="176" t="s">
        <v>130</v>
      </c>
      <c r="C4" s="26" t="s">
        <v>187</v>
      </c>
      <c r="D4" s="37">
        <v>1200891735</v>
      </c>
      <c r="E4" s="37" t="str">
        <f>+VLOOKUP(D4,'INFORMACION DE PROVEEDORES'!C:I,2,0)</f>
        <v>012-0086173-5</v>
      </c>
      <c r="F4" s="26" t="str">
        <f>+VLOOKUP(D4,'INFORMACION DE PROVEEDORES'!C:J,4,0)</f>
        <v>ALEXANDRA VICENTE DE LA ROSA</v>
      </c>
      <c r="G4" s="37" t="str">
        <f>+VLOOKUP(D4,'INFORMACION DE PROVEEDORES'!C:K,5,0)</f>
        <v>012-0086173-5</v>
      </c>
      <c r="H4" s="26" t="str">
        <f>+VLOOKUP(D4,'INFORMACION DE PROVEEDORES'!C:L,7,0)</f>
        <v xml:space="preserve">CALLE PRINCIPAL MAGUANA ABAJO, SAN JUAN DE LA MAGUANA </v>
      </c>
      <c r="I4" s="37" t="str">
        <f>+VLOOKUP(D4,'INFORMACION DE PROVEEDORES'!C:M,3,0)</f>
        <v xml:space="preserve"> FÍSICA</v>
      </c>
      <c r="J4" s="37">
        <v>2</v>
      </c>
      <c r="K4" s="37">
        <v>201</v>
      </c>
      <c r="L4" s="37">
        <v>36</v>
      </c>
      <c r="M4" s="37">
        <f t="shared" si="29"/>
        <v>720</v>
      </c>
      <c r="N4" s="189">
        <v>69.81</v>
      </c>
      <c r="O4" s="80">
        <f>+L4*'PRECIOS SEGUN ADJ. (FRONTERIZO)'!$B$2*'PRECIOS SEGUN ADJ. (FRONTERIZO)'!$C$2</f>
        <v>50263.199999999997</v>
      </c>
      <c r="P4" s="80" t="s">
        <v>188</v>
      </c>
      <c r="Q4" s="80">
        <f t="shared" si="30"/>
        <v>8042.11</v>
      </c>
      <c r="R4" s="37">
        <v>10</v>
      </c>
      <c r="S4" s="37">
        <f t="shared" si="0"/>
        <v>200</v>
      </c>
      <c r="T4" s="189">
        <v>31.5</v>
      </c>
      <c r="U4" s="80">
        <f>+R4*'PRECIOS SEGUN ADJ. (FRONTERIZO)'!$B$3*'PRECIOS SEGUN ADJ. (FRONTERIZO)'!$C$3</f>
        <v>6300</v>
      </c>
      <c r="V4" s="80" t="s">
        <v>189</v>
      </c>
      <c r="W4" s="37">
        <v>0</v>
      </c>
      <c r="X4" s="37">
        <f t="shared" si="1"/>
        <v>0</v>
      </c>
      <c r="Y4" s="189">
        <v>25.2</v>
      </c>
      <c r="Z4" s="80">
        <f>+W4*'PRECIOS SEGUN ADJ. (FRONTERIZO)'!$B$4*'PRECIOS SEGUN ADJ. (FRONTERIZO)'!$C$4</f>
        <v>0</v>
      </c>
      <c r="AA4" s="80" t="s">
        <v>134</v>
      </c>
      <c r="AB4" s="37">
        <v>61</v>
      </c>
      <c r="AC4" s="37">
        <f t="shared" si="2"/>
        <v>1220</v>
      </c>
      <c r="AD4" s="189">
        <v>87.91</v>
      </c>
      <c r="AE4" s="80">
        <f>+AB4*'PRECIOS SEGUN ADJ. (FRONTERIZO)'!$B$5*'PRECIOS SEGUN ADJ. (FRONTERIZO)'!$C$5</f>
        <v>107250.20000000001</v>
      </c>
      <c r="AF4" s="80" t="s">
        <v>190</v>
      </c>
      <c r="AG4" s="80">
        <f t="shared" si="31"/>
        <v>19305.04</v>
      </c>
      <c r="AH4" s="37">
        <v>75</v>
      </c>
      <c r="AI4" s="37">
        <f t="shared" si="3"/>
        <v>1500</v>
      </c>
      <c r="AJ4" s="189">
        <v>53.95000000000001</v>
      </c>
      <c r="AK4" s="80">
        <f>+AH4*'PRECIOS SEGUN ADJ. (FRONTERIZO)'!$B$6*'PRECIOS SEGUN ADJ. (FRONTERIZO)'!$C$6</f>
        <v>80925</v>
      </c>
      <c r="AL4" s="80" t="s">
        <v>191</v>
      </c>
      <c r="AM4" s="37">
        <v>10</v>
      </c>
      <c r="AN4" s="37">
        <f t="shared" si="4"/>
        <v>200</v>
      </c>
      <c r="AO4" s="189">
        <v>25.04</v>
      </c>
      <c r="AP4" s="80">
        <f>+AM4*'PRECIOS SEGUN ADJ. (FRONTERIZO)'!$B$7*'PRECIOS SEGUN ADJ. (FRONTERIZO)'!$C$7</f>
        <v>5008</v>
      </c>
      <c r="AQ4" s="80" t="s">
        <v>192</v>
      </c>
      <c r="AR4" s="80">
        <f t="shared" si="32"/>
        <v>801.28</v>
      </c>
      <c r="AS4" s="37">
        <v>23</v>
      </c>
      <c r="AT4" s="37">
        <f t="shared" si="5"/>
        <v>460</v>
      </c>
      <c r="AU4" s="189">
        <v>290.85000000000002</v>
      </c>
      <c r="AV4" s="80">
        <f>+AS4*'PRECIOS SEGUN ADJ. (FRONTERIZO)'!$B$8*'PRECIOS SEGUN ADJ. (FRONTERIZO)'!$C$8</f>
        <v>133791</v>
      </c>
      <c r="AW4" s="80" t="s">
        <v>193</v>
      </c>
      <c r="AX4" s="80">
        <f t="shared" si="33"/>
        <v>24082.38</v>
      </c>
      <c r="AY4" s="37">
        <v>0</v>
      </c>
      <c r="AZ4" s="37">
        <f t="shared" si="6"/>
        <v>0</v>
      </c>
      <c r="BA4" s="189">
        <v>18.899999999999999</v>
      </c>
      <c r="BB4" s="80">
        <f>+AY4*'PRECIOS SEGUN ADJ. (FRONTERIZO)'!$B$9*'PRECIOS SEGUN ADJ. (FRONTERIZO)'!$C$9</f>
        <v>0</v>
      </c>
      <c r="BC4" s="80" t="s">
        <v>134</v>
      </c>
      <c r="BD4" s="37">
        <v>5</v>
      </c>
      <c r="BE4" s="37">
        <f t="shared" si="7"/>
        <v>100</v>
      </c>
      <c r="BF4" s="189">
        <v>140.38</v>
      </c>
      <c r="BG4" s="80">
        <f>+BD4*'PRECIOS SEGUN ADJ. (FRONTERIZO)'!$B$10*'PRECIOS SEGUN ADJ. (FRONTERIZO)'!$C$10</f>
        <v>14038</v>
      </c>
      <c r="BH4" s="80" t="s">
        <v>194</v>
      </c>
      <c r="BI4" s="80">
        <f t="shared" si="34"/>
        <v>2526.84</v>
      </c>
      <c r="BJ4" s="37">
        <v>0</v>
      </c>
      <c r="BK4" s="37">
        <f t="shared" si="8"/>
        <v>0</v>
      </c>
      <c r="BL4" s="189">
        <v>31.459999999999997</v>
      </c>
      <c r="BM4" s="80">
        <f>+BJ4*'PRECIOS SEGUN ADJ. (FRONTERIZO)'!$B$11*'PRECIOS SEGUN ADJ. (FRONTERIZO)'!$C$11</f>
        <v>0</v>
      </c>
      <c r="BN4" s="80" t="s">
        <v>134</v>
      </c>
      <c r="BO4" s="37">
        <v>19</v>
      </c>
      <c r="BP4" s="37">
        <f t="shared" si="9"/>
        <v>380</v>
      </c>
      <c r="BQ4" s="189">
        <v>65</v>
      </c>
      <c r="BR4" s="80">
        <f>+BO4*'PRECIOS SEGUN ADJ. (FRONTERIZO)'!$B$12*'PRECIOS SEGUN ADJ. (FRONTERIZO)'!$C$12</f>
        <v>24700</v>
      </c>
      <c r="BS4" s="80" t="s">
        <v>195</v>
      </c>
      <c r="BT4" s="37">
        <v>0</v>
      </c>
      <c r="BU4" s="37">
        <f t="shared" si="10"/>
        <v>0</v>
      </c>
      <c r="BV4" s="189">
        <v>5.5</v>
      </c>
      <c r="BW4" s="80">
        <f>+BT4*'PRECIOS SEGUN ADJ. (FRONTERIZO)'!$B$13*'PRECIOS SEGUN ADJ. (FRONTERIZO)'!$C$13</f>
        <v>0</v>
      </c>
      <c r="BX4" s="80" t="s">
        <v>134</v>
      </c>
      <c r="BY4" s="37">
        <v>402</v>
      </c>
      <c r="BZ4" s="37">
        <f t="shared" si="11"/>
        <v>8040</v>
      </c>
      <c r="CA4" s="189">
        <v>7.15</v>
      </c>
      <c r="CB4" s="80">
        <f>+BY4*'PRECIOS SEGUN ADJ. (FRONTERIZO)'!$B$14*'PRECIOS SEGUN ADJ. (FRONTERIZO)'!$C$14</f>
        <v>57486</v>
      </c>
      <c r="CC4" s="80" t="s">
        <v>196</v>
      </c>
      <c r="CD4" s="37">
        <v>804</v>
      </c>
      <c r="CE4" s="37">
        <f t="shared" si="12"/>
        <v>16080</v>
      </c>
      <c r="CF4" s="189">
        <v>6.8400000000000007</v>
      </c>
      <c r="CG4" s="80">
        <f>+CD4*'PRECIOS SEGUN ADJ. (FRONTERIZO)'!$B$15*'PRECIOS SEGUN ADJ. (FRONTERIZO)'!$C$15</f>
        <v>109987.2</v>
      </c>
      <c r="CH4" s="80" t="s">
        <v>197</v>
      </c>
      <c r="CI4" s="37">
        <v>0</v>
      </c>
      <c r="CJ4" s="37">
        <f t="shared" si="13"/>
        <v>0</v>
      </c>
      <c r="CK4" s="189">
        <v>60</v>
      </c>
      <c r="CL4" s="80">
        <f>+CI4*'PRECIOS SEGUN ADJ. (FRONTERIZO)'!$B$16*'PRECIOS SEGUN ADJ. (FRONTERIZO)'!$C$16</f>
        <v>0</v>
      </c>
      <c r="CM4" s="80" t="s">
        <v>134</v>
      </c>
      <c r="CN4" s="80">
        <f t="shared" si="35"/>
        <v>0</v>
      </c>
      <c r="CO4" s="37">
        <v>0</v>
      </c>
      <c r="CP4" s="37">
        <f t="shared" si="14"/>
        <v>0</v>
      </c>
      <c r="CQ4" s="189">
        <v>55.649999999999991</v>
      </c>
      <c r="CR4" s="80">
        <f>+CO4*'PRECIOS SEGUN ADJ. (FRONTERIZO)'!$B$17*'PRECIOS SEGUN ADJ. (FRONTERIZO)'!$C$17</f>
        <v>0</v>
      </c>
      <c r="CS4" s="80" t="s">
        <v>134</v>
      </c>
      <c r="CT4" s="80">
        <f t="shared" si="36"/>
        <v>0</v>
      </c>
      <c r="CU4" s="37">
        <v>402</v>
      </c>
      <c r="CV4" s="37">
        <f t="shared" si="15"/>
        <v>8040</v>
      </c>
      <c r="CW4" s="189">
        <v>6.6</v>
      </c>
      <c r="CX4" s="80">
        <f>+CU4*'PRECIOS SEGUN ADJ. (FRONTERIZO)'!$B$18*'PRECIOS SEGUN ADJ. (FRONTERIZO)'!$C$18</f>
        <v>53064</v>
      </c>
      <c r="CY4" s="80" t="s">
        <v>198</v>
      </c>
      <c r="CZ4" s="37">
        <v>0</v>
      </c>
      <c r="DA4" s="37">
        <f t="shared" si="16"/>
        <v>0</v>
      </c>
      <c r="DB4" s="189">
        <v>65.75</v>
      </c>
      <c r="DC4" s="80">
        <f>+CZ4*'PRECIOS SEGUN ADJ. (FRONTERIZO)'!$B$19*'PRECIOS SEGUN ADJ. (FRONTERIZO)'!$C$19</f>
        <v>0</v>
      </c>
      <c r="DD4" s="80" t="s">
        <v>134</v>
      </c>
      <c r="DE4" s="80">
        <f t="shared" si="37"/>
        <v>0</v>
      </c>
      <c r="DF4" s="37">
        <v>10</v>
      </c>
      <c r="DG4" s="37">
        <f t="shared" si="17"/>
        <v>200</v>
      </c>
      <c r="DH4" s="189">
        <v>82.59999999999998</v>
      </c>
      <c r="DI4" s="80">
        <f>+DF4*'PRECIOS SEGUN ADJ. (FRONTERIZO)'!$B$20*'PRECIOS SEGUN ADJ. (FRONTERIZO)'!$C$20</f>
        <v>16520</v>
      </c>
      <c r="DJ4" s="80" t="s">
        <v>199</v>
      </c>
      <c r="DK4" s="80">
        <f t="shared" si="38"/>
        <v>2973.6</v>
      </c>
      <c r="DL4" s="37">
        <v>804</v>
      </c>
      <c r="DM4" s="37">
        <f t="shared" si="18"/>
        <v>16080</v>
      </c>
      <c r="DN4" s="189">
        <v>22</v>
      </c>
      <c r="DO4" s="80">
        <f>+DL4*'PRECIOS SEGUN ADJ. (FRONTERIZO)'!$B$21*'PRECIOS SEGUN ADJ. (FRONTERIZO)'!$C$21</f>
        <v>353760</v>
      </c>
      <c r="DP4" s="80" t="s">
        <v>200</v>
      </c>
      <c r="DQ4" s="37">
        <v>45</v>
      </c>
      <c r="DR4" s="37">
        <f t="shared" si="19"/>
        <v>900</v>
      </c>
      <c r="DS4" s="189">
        <v>80.849999999999994</v>
      </c>
      <c r="DT4" s="80">
        <f>+DQ4*'PRECIOS SEGUN ADJ. (FRONTERIZO)'!$B$22*'PRECIOS SEGUN ADJ. (FRONTERIZO)'!$C$22</f>
        <v>72764.999999999985</v>
      </c>
      <c r="DU4" s="80" t="s">
        <v>201</v>
      </c>
      <c r="DV4" s="37">
        <v>20</v>
      </c>
      <c r="DW4" s="37">
        <f t="shared" si="20"/>
        <v>400</v>
      </c>
      <c r="DX4" s="189">
        <v>21.83</v>
      </c>
      <c r="DY4" s="80">
        <f>+DV4*'PRECIOS SEGUN ADJ. (FRONTERIZO)'!$B$23*'PRECIOS SEGUN ADJ. (FRONTERIZO)'!$C$23</f>
        <v>8732</v>
      </c>
      <c r="DZ4" s="80" t="s">
        <v>202</v>
      </c>
      <c r="EA4" s="80">
        <f t="shared" si="39"/>
        <v>1571.76</v>
      </c>
      <c r="EB4" s="37">
        <v>63</v>
      </c>
      <c r="EC4" s="37">
        <f t="shared" si="21"/>
        <v>1260</v>
      </c>
      <c r="ED4" s="189">
        <v>33</v>
      </c>
      <c r="EE4" s="80">
        <f>+EB4*'PRECIOS SEGUN ADJ. (FRONTERIZO)'!$B$24*'PRECIOS SEGUN ADJ. (FRONTERIZO)'!$C$24</f>
        <v>41580</v>
      </c>
      <c r="EF4" s="80" t="s">
        <v>203</v>
      </c>
      <c r="EG4" s="37">
        <v>0</v>
      </c>
      <c r="EH4" s="37">
        <f t="shared" si="22"/>
        <v>0</v>
      </c>
      <c r="EI4" s="189">
        <v>15.789999999999997</v>
      </c>
      <c r="EJ4" s="80">
        <f>+EG4*'PRECIOS SEGUN ADJ. (FRONTERIZO)'!$B$25*'PRECIOS SEGUN ADJ. (FRONTERIZO)'!$C$25</f>
        <v>0</v>
      </c>
      <c r="EK4" s="80" t="s">
        <v>134</v>
      </c>
      <c r="EL4" s="37">
        <v>0</v>
      </c>
      <c r="EM4" s="37">
        <f t="shared" si="23"/>
        <v>0</v>
      </c>
      <c r="EN4" s="189">
        <v>31.5</v>
      </c>
      <c r="EO4" s="80">
        <f>+EL4*'PRECIOS SEGUN ADJ. (FRONTERIZO)'!$B$26*'PRECIOS SEGUN ADJ. (FRONTERIZO)'!$C$26</f>
        <v>0</v>
      </c>
      <c r="EP4" s="80" t="s">
        <v>134</v>
      </c>
      <c r="EQ4" s="80">
        <v>0</v>
      </c>
      <c r="ER4" s="194">
        <f t="shared" si="24"/>
        <v>0</v>
      </c>
      <c r="ES4" s="195">
        <v>21.68</v>
      </c>
      <c r="ET4" s="196">
        <f>+EQ4*'PRECIOS SEGUN ADJ (RURAL)'!$B$13*'PRECIOS SEGUN ADJ (RURAL)'!$C$13</f>
        <v>0</v>
      </c>
      <c r="EU4" s="196" t="s">
        <v>134</v>
      </c>
      <c r="EV4" s="80">
        <v>0</v>
      </c>
      <c r="EW4" s="198">
        <f t="shared" si="25"/>
        <v>0</v>
      </c>
      <c r="EX4" s="199">
        <v>5.5</v>
      </c>
      <c r="EY4" s="200">
        <f>+EV4*'PRECIOS SEGUN ADJ (RURAL)'!$B$16*'PRECIOS SEGUN ADJ (RURAL)'!$C$16</f>
        <v>0</v>
      </c>
      <c r="EZ4" s="200" t="s">
        <v>134</v>
      </c>
      <c r="FA4" s="80">
        <v>0</v>
      </c>
      <c r="FB4" s="202">
        <f t="shared" si="26"/>
        <v>0</v>
      </c>
      <c r="FC4" s="203">
        <v>220</v>
      </c>
      <c r="FD4" s="204">
        <f>+FA4*'PRECIOS SEGUN ADJ (RURAL)'!$B$18*'PRECIOS SEGUN ADJ (RURAL)'!$C$18</f>
        <v>0</v>
      </c>
      <c r="FE4" s="204" t="s">
        <v>134</v>
      </c>
      <c r="FF4" s="204">
        <f t="shared" si="27"/>
        <v>0</v>
      </c>
      <c r="FG4" s="80">
        <f t="shared" si="40"/>
        <v>1136169.5999999999</v>
      </c>
      <c r="FH4" s="80" t="s">
        <v>204</v>
      </c>
      <c r="FI4" s="80">
        <f t="shared" si="28"/>
        <v>59303.009999999995</v>
      </c>
      <c r="FJ4" s="80" t="s">
        <v>205</v>
      </c>
      <c r="FK4" s="80">
        <f t="shared" si="41"/>
        <v>1076866.5899999999</v>
      </c>
      <c r="FL4" s="80" t="s">
        <v>206</v>
      </c>
      <c r="FM4" s="80">
        <f t="shared" si="42"/>
        <v>227233.92000000001</v>
      </c>
      <c r="FN4" s="80" t="s">
        <v>207</v>
      </c>
      <c r="FO4" s="80">
        <f t="shared" si="43"/>
        <v>11361.7</v>
      </c>
      <c r="FP4" s="80" t="s">
        <v>208</v>
      </c>
      <c r="FQ4" s="80"/>
      <c r="FR4" s="80">
        <f t="shared" si="44"/>
        <v>908935.67999999982</v>
      </c>
      <c r="FS4" s="80" t="s">
        <v>209</v>
      </c>
      <c r="FT4" s="37" t="str">
        <f>+VLOOKUP(D4,'FRONTERIZO XENIA'!F:G,2,0)</f>
        <v>F-10</v>
      </c>
    </row>
    <row r="5" spans="1:176">
      <c r="A5" s="37">
        <v>6</v>
      </c>
      <c r="B5" s="176" t="s">
        <v>130</v>
      </c>
      <c r="C5" s="26" t="s">
        <v>210</v>
      </c>
      <c r="D5" s="37">
        <v>1000245074</v>
      </c>
      <c r="E5" s="37" t="str">
        <f>+VLOOKUP(D5,'INFORMACION DE PROVEEDORES'!C:I,2,0)</f>
        <v>010-0024507-4</v>
      </c>
      <c r="F5" s="26" t="str">
        <f>+VLOOKUP(D5,'INFORMACION DE PROVEEDORES'!C:J,4,0)</f>
        <v>ALTAGRACIA JULIA  BELTRE MELO</v>
      </c>
      <c r="G5" s="37" t="str">
        <f>+VLOOKUP(D5,'INFORMACION DE PROVEEDORES'!C:K,5,0)</f>
        <v>010-0024507-4</v>
      </c>
      <c r="H5" s="26" t="str">
        <f>+VLOOKUP(D5,'INFORMACION DE PROVEEDORES'!C:L,7,0)</f>
        <v xml:space="preserve">CALLE LUIS MERCANO, NO. 29,  PUEBLO NUEVO, BANI, PERAVIA </v>
      </c>
      <c r="I5" s="37" t="str">
        <f>+VLOOKUP(D5,'INFORMACION DE PROVEEDORES'!C:M,3,0)</f>
        <v xml:space="preserve"> FÍSICA</v>
      </c>
      <c r="J5" s="37">
        <v>5</v>
      </c>
      <c r="K5" s="37">
        <v>301</v>
      </c>
      <c r="L5" s="37">
        <v>56</v>
      </c>
      <c r="M5" s="37">
        <f t="shared" si="29"/>
        <v>1120</v>
      </c>
      <c r="N5" s="189">
        <v>69.81</v>
      </c>
      <c r="O5" s="80">
        <f>+L5*'PRECIOS SEGUN ADJ. (FRONTERIZO)'!$B$2*'PRECIOS SEGUN ADJ. (FRONTERIZO)'!$C$2</f>
        <v>78187.199999999997</v>
      </c>
      <c r="P5" s="80" t="s">
        <v>211</v>
      </c>
      <c r="Q5" s="80">
        <f t="shared" si="30"/>
        <v>12509.95</v>
      </c>
      <c r="R5" s="37">
        <v>17</v>
      </c>
      <c r="S5" s="37">
        <f t="shared" si="0"/>
        <v>340</v>
      </c>
      <c r="T5" s="189">
        <v>31.5</v>
      </c>
      <c r="U5" s="80">
        <f>+R5*'PRECIOS SEGUN ADJ. (FRONTERIZO)'!$B$3*'PRECIOS SEGUN ADJ. (FRONTERIZO)'!$C$3</f>
        <v>10710</v>
      </c>
      <c r="V5" s="80" t="s">
        <v>212</v>
      </c>
      <c r="W5" s="37">
        <v>0</v>
      </c>
      <c r="X5" s="37">
        <f t="shared" si="1"/>
        <v>0</v>
      </c>
      <c r="Y5" s="189">
        <v>25.2</v>
      </c>
      <c r="Z5" s="80">
        <f>+W5*'PRECIOS SEGUN ADJ. (FRONTERIZO)'!$B$4*'PRECIOS SEGUN ADJ. (FRONTERIZO)'!$C$4</f>
        <v>0</v>
      </c>
      <c r="AA5" s="80" t="s">
        <v>134</v>
      </c>
      <c r="AB5" s="37">
        <v>93</v>
      </c>
      <c r="AC5" s="37">
        <f t="shared" si="2"/>
        <v>1860</v>
      </c>
      <c r="AD5" s="189">
        <v>87.91</v>
      </c>
      <c r="AE5" s="80">
        <f>+AB5*'PRECIOS SEGUN ADJ. (FRONTERIZO)'!$B$5*'PRECIOS SEGUN ADJ. (FRONTERIZO)'!$C$5</f>
        <v>163512.6</v>
      </c>
      <c r="AF5" s="80" t="s">
        <v>213</v>
      </c>
      <c r="AG5" s="80">
        <f t="shared" si="31"/>
        <v>29432.27</v>
      </c>
      <c r="AH5" s="37">
        <v>113</v>
      </c>
      <c r="AI5" s="37">
        <f t="shared" si="3"/>
        <v>2260</v>
      </c>
      <c r="AJ5" s="189">
        <v>53.95000000000001</v>
      </c>
      <c r="AK5" s="80">
        <f>+AH5*'PRECIOS SEGUN ADJ. (FRONTERIZO)'!$B$6*'PRECIOS SEGUN ADJ. (FRONTERIZO)'!$C$6</f>
        <v>121927</v>
      </c>
      <c r="AL5" s="80" t="s">
        <v>214</v>
      </c>
      <c r="AM5" s="37">
        <v>17</v>
      </c>
      <c r="AN5" s="37">
        <f t="shared" si="4"/>
        <v>340</v>
      </c>
      <c r="AO5" s="189">
        <v>25.04</v>
      </c>
      <c r="AP5" s="80">
        <f>+AM5*'PRECIOS SEGUN ADJ. (FRONTERIZO)'!$B$7*'PRECIOS SEGUN ADJ. (FRONTERIZO)'!$C$7</f>
        <v>8513.6</v>
      </c>
      <c r="AQ5" s="80" t="s">
        <v>215</v>
      </c>
      <c r="AR5" s="80">
        <f t="shared" si="32"/>
        <v>1362.18</v>
      </c>
      <c r="AS5" s="37">
        <v>35</v>
      </c>
      <c r="AT5" s="37">
        <f t="shared" si="5"/>
        <v>700</v>
      </c>
      <c r="AU5" s="189">
        <v>290.85000000000002</v>
      </c>
      <c r="AV5" s="80">
        <f>+AS5*'PRECIOS SEGUN ADJ. (FRONTERIZO)'!$B$8*'PRECIOS SEGUN ADJ. (FRONTERIZO)'!$C$8</f>
        <v>203595</v>
      </c>
      <c r="AW5" s="80" t="s">
        <v>216</v>
      </c>
      <c r="AX5" s="80">
        <f t="shared" si="33"/>
        <v>36647.1</v>
      </c>
      <c r="AY5" s="37">
        <v>0</v>
      </c>
      <c r="AZ5" s="37">
        <f t="shared" si="6"/>
        <v>0</v>
      </c>
      <c r="BA5" s="189">
        <v>18.899999999999999</v>
      </c>
      <c r="BB5" s="80">
        <f>+AY5*'PRECIOS SEGUN ADJ. (FRONTERIZO)'!$B$9*'PRECIOS SEGUN ADJ. (FRONTERIZO)'!$C$9</f>
        <v>0</v>
      </c>
      <c r="BC5" s="80" t="s">
        <v>134</v>
      </c>
      <c r="BD5" s="37">
        <v>9</v>
      </c>
      <c r="BE5" s="37">
        <f t="shared" si="7"/>
        <v>180</v>
      </c>
      <c r="BF5" s="189">
        <v>140.38</v>
      </c>
      <c r="BG5" s="80">
        <f>+BD5*'PRECIOS SEGUN ADJ. (FRONTERIZO)'!$B$10*'PRECIOS SEGUN ADJ. (FRONTERIZO)'!$C$10</f>
        <v>25268.400000000001</v>
      </c>
      <c r="BH5" s="80" t="s">
        <v>217</v>
      </c>
      <c r="BI5" s="80">
        <f t="shared" si="34"/>
        <v>4548.3100000000004</v>
      </c>
      <c r="BJ5" s="37">
        <v>0</v>
      </c>
      <c r="BK5" s="37">
        <f t="shared" si="8"/>
        <v>0</v>
      </c>
      <c r="BL5" s="189">
        <v>31.459999999999997</v>
      </c>
      <c r="BM5" s="80">
        <f>+BJ5*'PRECIOS SEGUN ADJ. (FRONTERIZO)'!$B$11*'PRECIOS SEGUN ADJ. (FRONTERIZO)'!$C$11</f>
        <v>0</v>
      </c>
      <c r="BN5" s="80" t="s">
        <v>134</v>
      </c>
      <c r="BO5" s="37">
        <v>29</v>
      </c>
      <c r="BP5" s="37">
        <f t="shared" si="9"/>
        <v>580</v>
      </c>
      <c r="BQ5" s="189">
        <v>65</v>
      </c>
      <c r="BR5" s="80">
        <f>+BO5*'PRECIOS SEGUN ADJ. (FRONTERIZO)'!$B$12*'PRECIOS SEGUN ADJ. (FRONTERIZO)'!$C$12</f>
        <v>37700</v>
      </c>
      <c r="BS5" s="80" t="s">
        <v>218</v>
      </c>
      <c r="BT5" s="37">
        <v>0</v>
      </c>
      <c r="BU5" s="37">
        <f t="shared" si="10"/>
        <v>0</v>
      </c>
      <c r="BV5" s="189">
        <v>5.5</v>
      </c>
      <c r="BW5" s="80">
        <f>+BT5*'PRECIOS SEGUN ADJ. (FRONTERIZO)'!$B$13*'PRECIOS SEGUN ADJ. (FRONTERIZO)'!$C$13</f>
        <v>0</v>
      </c>
      <c r="BX5" s="80" t="s">
        <v>134</v>
      </c>
      <c r="BY5" s="37">
        <v>602</v>
      </c>
      <c r="BZ5" s="37">
        <f t="shared" si="11"/>
        <v>12040</v>
      </c>
      <c r="CA5" s="189">
        <v>7.15</v>
      </c>
      <c r="CB5" s="80">
        <f>+BY5*'PRECIOS SEGUN ADJ. (FRONTERIZO)'!$B$14*'PRECIOS SEGUN ADJ. (FRONTERIZO)'!$C$14</f>
        <v>86086</v>
      </c>
      <c r="CC5" s="80" t="s">
        <v>219</v>
      </c>
      <c r="CD5" s="37">
        <v>1204</v>
      </c>
      <c r="CE5" s="37">
        <f t="shared" si="12"/>
        <v>24080</v>
      </c>
      <c r="CF5" s="189">
        <v>6.8400000000000007</v>
      </c>
      <c r="CG5" s="80">
        <f>+CD5*'PRECIOS SEGUN ADJ. (FRONTERIZO)'!$B$15*'PRECIOS SEGUN ADJ. (FRONTERIZO)'!$C$15</f>
        <v>164707.20000000001</v>
      </c>
      <c r="CH5" s="80" t="s">
        <v>220</v>
      </c>
      <c r="CI5" s="37">
        <v>0</v>
      </c>
      <c r="CJ5" s="37">
        <f t="shared" si="13"/>
        <v>0</v>
      </c>
      <c r="CK5" s="189">
        <v>60</v>
      </c>
      <c r="CL5" s="80">
        <f>+CI5*'PRECIOS SEGUN ADJ. (FRONTERIZO)'!$B$16*'PRECIOS SEGUN ADJ. (FRONTERIZO)'!$C$16</f>
        <v>0</v>
      </c>
      <c r="CM5" s="80" t="s">
        <v>134</v>
      </c>
      <c r="CN5" s="80">
        <f t="shared" si="35"/>
        <v>0</v>
      </c>
      <c r="CO5" s="37">
        <v>0</v>
      </c>
      <c r="CP5" s="37">
        <f t="shared" si="14"/>
        <v>0</v>
      </c>
      <c r="CQ5" s="189">
        <v>55.649999999999991</v>
      </c>
      <c r="CR5" s="80">
        <f>+CO5*'PRECIOS SEGUN ADJ. (FRONTERIZO)'!$B$17*'PRECIOS SEGUN ADJ. (FRONTERIZO)'!$C$17</f>
        <v>0</v>
      </c>
      <c r="CS5" s="80" t="s">
        <v>134</v>
      </c>
      <c r="CT5" s="80">
        <f t="shared" si="36"/>
        <v>0</v>
      </c>
      <c r="CU5" s="37">
        <v>602</v>
      </c>
      <c r="CV5" s="37">
        <f t="shared" si="15"/>
        <v>12040</v>
      </c>
      <c r="CW5" s="189">
        <v>6.6</v>
      </c>
      <c r="CX5" s="80">
        <f>+CU5*'PRECIOS SEGUN ADJ. (FRONTERIZO)'!$B$18*'PRECIOS SEGUN ADJ. (FRONTERIZO)'!$C$18</f>
        <v>79464</v>
      </c>
      <c r="CY5" s="80" t="s">
        <v>221</v>
      </c>
      <c r="CZ5" s="37">
        <v>0</v>
      </c>
      <c r="DA5" s="37">
        <f t="shared" si="16"/>
        <v>0</v>
      </c>
      <c r="DB5" s="189">
        <v>65.75</v>
      </c>
      <c r="DC5" s="80">
        <f>+CZ5*'PRECIOS SEGUN ADJ. (FRONTERIZO)'!$B$19*'PRECIOS SEGUN ADJ. (FRONTERIZO)'!$C$19</f>
        <v>0</v>
      </c>
      <c r="DD5" s="80" t="s">
        <v>134</v>
      </c>
      <c r="DE5" s="80">
        <f t="shared" si="37"/>
        <v>0</v>
      </c>
      <c r="DF5" s="37">
        <v>17</v>
      </c>
      <c r="DG5" s="37">
        <f t="shared" si="17"/>
        <v>340</v>
      </c>
      <c r="DH5" s="189">
        <v>82.59999999999998</v>
      </c>
      <c r="DI5" s="80">
        <f>+DF5*'PRECIOS SEGUN ADJ. (FRONTERIZO)'!$B$20*'PRECIOS SEGUN ADJ. (FRONTERIZO)'!$C$20</f>
        <v>28083.999999999996</v>
      </c>
      <c r="DJ5" s="80" t="s">
        <v>222</v>
      </c>
      <c r="DK5" s="80">
        <f t="shared" si="38"/>
        <v>5055.12</v>
      </c>
      <c r="DL5" s="37">
        <v>1204</v>
      </c>
      <c r="DM5" s="37">
        <f t="shared" si="18"/>
        <v>24080</v>
      </c>
      <c r="DN5" s="189">
        <v>22</v>
      </c>
      <c r="DO5" s="80">
        <f>+DL5*'PRECIOS SEGUN ADJ. (FRONTERIZO)'!$B$21*'PRECIOS SEGUN ADJ. (FRONTERIZO)'!$C$21</f>
        <v>529760</v>
      </c>
      <c r="DP5" s="80" t="s">
        <v>223</v>
      </c>
      <c r="DQ5" s="37">
        <v>69</v>
      </c>
      <c r="DR5" s="37">
        <f t="shared" si="19"/>
        <v>1380</v>
      </c>
      <c r="DS5" s="189">
        <v>80.849999999999994</v>
      </c>
      <c r="DT5" s="80">
        <f>+DQ5*'PRECIOS SEGUN ADJ. (FRONTERIZO)'!$B$22*'PRECIOS SEGUN ADJ. (FRONTERIZO)'!$C$22</f>
        <v>111573</v>
      </c>
      <c r="DU5" s="80" t="s">
        <v>224</v>
      </c>
      <c r="DV5" s="37">
        <v>33</v>
      </c>
      <c r="DW5" s="37">
        <f t="shared" si="20"/>
        <v>660</v>
      </c>
      <c r="DX5" s="189">
        <v>21.83</v>
      </c>
      <c r="DY5" s="80">
        <f>+DV5*'PRECIOS SEGUN ADJ. (FRONTERIZO)'!$B$23*'PRECIOS SEGUN ADJ. (FRONTERIZO)'!$C$23</f>
        <v>14407.8</v>
      </c>
      <c r="DZ5" s="80" t="s">
        <v>225</v>
      </c>
      <c r="EA5" s="80">
        <f t="shared" si="39"/>
        <v>2593.4</v>
      </c>
      <c r="EB5" s="37">
        <v>96</v>
      </c>
      <c r="EC5" s="37">
        <f t="shared" si="21"/>
        <v>1920</v>
      </c>
      <c r="ED5" s="189">
        <v>33</v>
      </c>
      <c r="EE5" s="80">
        <f>+EB5*'PRECIOS SEGUN ADJ. (FRONTERIZO)'!$B$24*'PRECIOS SEGUN ADJ. (FRONTERIZO)'!$C$24</f>
        <v>63360</v>
      </c>
      <c r="EF5" s="80" t="s">
        <v>226</v>
      </c>
      <c r="EG5" s="37">
        <v>0</v>
      </c>
      <c r="EH5" s="37">
        <f t="shared" si="22"/>
        <v>0</v>
      </c>
      <c r="EI5" s="189">
        <v>15.789999999999997</v>
      </c>
      <c r="EJ5" s="80">
        <f>+EG5*'PRECIOS SEGUN ADJ. (FRONTERIZO)'!$B$25*'PRECIOS SEGUN ADJ. (FRONTERIZO)'!$C$25</f>
        <v>0</v>
      </c>
      <c r="EK5" s="80" t="s">
        <v>134</v>
      </c>
      <c r="EL5" s="37">
        <v>0</v>
      </c>
      <c r="EM5" s="37">
        <f t="shared" si="23"/>
        <v>0</v>
      </c>
      <c r="EN5" s="189">
        <v>31.5</v>
      </c>
      <c r="EO5" s="80">
        <f>+EL5*'PRECIOS SEGUN ADJ. (FRONTERIZO)'!$B$26*'PRECIOS SEGUN ADJ. (FRONTERIZO)'!$C$26</f>
        <v>0</v>
      </c>
      <c r="EP5" s="80" t="s">
        <v>134</v>
      </c>
      <c r="EQ5" s="80">
        <v>0</v>
      </c>
      <c r="ER5" s="194">
        <f t="shared" si="24"/>
        <v>0</v>
      </c>
      <c r="ES5" s="195">
        <v>21.68</v>
      </c>
      <c r="ET5" s="196">
        <f>+EQ5*'PRECIOS SEGUN ADJ (RURAL)'!$B$13*'PRECIOS SEGUN ADJ (RURAL)'!$C$13</f>
        <v>0</v>
      </c>
      <c r="EU5" s="196" t="s">
        <v>134</v>
      </c>
      <c r="EV5" s="80">
        <v>0</v>
      </c>
      <c r="EW5" s="198">
        <f t="shared" si="25"/>
        <v>0</v>
      </c>
      <c r="EX5" s="199">
        <v>5.5</v>
      </c>
      <c r="EY5" s="200">
        <f>+EV5*'PRECIOS SEGUN ADJ (RURAL)'!$B$16*'PRECIOS SEGUN ADJ (RURAL)'!$C$16</f>
        <v>0</v>
      </c>
      <c r="EZ5" s="200" t="s">
        <v>134</v>
      </c>
      <c r="FA5" s="80">
        <v>0</v>
      </c>
      <c r="FB5" s="202">
        <f t="shared" si="26"/>
        <v>0</v>
      </c>
      <c r="FC5" s="203">
        <v>220</v>
      </c>
      <c r="FD5" s="204">
        <f>+FA5*'PRECIOS SEGUN ADJ (RURAL)'!$B$18*'PRECIOS SEGUN ADJ (RURAL)'!$C$18</f>
        <v>0</v>
      </c>
      <c r="FE5" s="204" t="s">
        <v>134</v>
      </c>
      <c r="FF5" s="204">
        <f t="shared" si="27"/>
        <v>0</v>
      </c>
      <c r="FG5" s="80">
        <f t="shared" si="40"/>
        <v>1726855.8</v>
      </c>
      <c r="FH5" s="80" t="s">
        <v>227</v>
      </c>
      <c r="FI5" s="80">
        <f t="shared" si="28"/>
        <v>92148.329999999987</v>
      </c>
      <c r="FJ5" s="80" t="s">
        <v>228</v>
      </c>
      <c r="FK5" s="80">
        <f t="shared" si="41"/>
        <v>1634707.47</v>
      </c>
      <c r="FL5" s="80" t="s">
        <v>229</v>
      </c>
      <c r="FM5" s="80">
        <f t="shared" si="42"/>
        <v>345371.16</v>
      </c>
      <c r="FN5" s="80" t="s">
        <v>230</v>
      </c>
      <c r="FO5" s="80">
        <f t="shared" si="43"/>
        <v>17268.560000000001</v>
      </c>
      <c r="FP5" s="80" t="s">
        <v>231</v>
      </c>
      <c r="FQ5" s="80"/>
      <c r="FR5" s="80">
        <f t="shared" si="44"/>
        <v>1381484.6400000001</v>
      </c>
      <c r="FS5" s="80" t="s">
        <v>232</v>
      </c>
      <c r="FT5" s="37" t="str">
        <f>+VLOOKUP(D5,'FRONTERIZO XENIA'!F:G,2,0)</f>
        <v>F-04</v>
      </c>
    </row>
    <row r="6" spans="1:176">
      <c r="A6" s="37">
        <v>7</v>
      </c>
      <c r="B6" s="176" t="s">
        <v>130</v>
      </c>
      <c r="C6" s="26" t="s">
        <v>233</v>
      </c>
      <c r="D6" s="37">
        <v>7900124277</v>
      </c>
      <c r="E6" s="37" t="str">
        <f>+VLOOKUP(D6,'INFORMACION DE PROVEEDORES'!C:I,2,0)</f>
        <v>079-0012427-7</v>
      </c>
      <c r="F6" s="26" t="str">
        <f>+VLOOKUP(D6,'INFORMACION DE PROVEEDORES'!C:J,4,0)</f>
        <v>AMARILIS FLORIAN SANCHEZ</v>
      </c>
      <c r="G6" s="37" t="str">
        <f>+VLOOKUP(D6,'INFORMACION DE PROVEEDORES'!C:K,5,0)</f>
        <v>079-0012427-7</v>
      </c>
      <c r="H6" s="26" t="str">
        <f>+VLOOKUP(D6,'INFORMACION DE PROVEEDORES'!C:L,7,0)</f>
        <v>CALLE 6TA NO.16, SECTOR SAN JUAN BAUTISTA, TAMAYO</v>
      </c>
      <c r="I6" s="37" t="str">
        <f>+VLOOKUP(D6,'INFORMACION DE PROVEEDORES'!C:M,3,0)</f>
        <v xml:space="preserve"> FÍSICA</v>
      </c>
      <c r="J6" s="37">
        <v>1</v>
      </c>
      <c r="K6" s="37">
        <v>208</v>
      </c>
      <c r="L6" s="37">
        <v>37</v>
      </c>
      <c r="M6" s="37">
        <f t="shared" si="29"/>
        <v>740</v>
      </c>
      <c r="N6" s="189">
        <v>69.81</v>
      </c>
      <c r="O6" s="80">
        <f>+L6*'PRECIOS SEGUN ADJ. (FRONTERIZO)'!$B$2*'PRECIOS SEGUN ADJ. (FRONTERIZO)'!$C$2</f>
        <v>51659.400000000009</v>
      </c>
      <c r="P6" s="80" t="s">
        <v>234</v>
      </c>
      <c r="Q6" s="80">
        <f t="shared" si="30"/>
        <v>8265.5</v>
      </c>
      <c r="R6" s="37">
        <v>10</v>
      </c>
      <c r="S6" s="37">
        <f t="shared" si="0"/>
        <v>200</v>
      </c>
      <c r="T6" s="189">
        <v>31.5</v>
      </c>
      <c r="U6" s="80">
        <f>+R6*'PRECIOS SEGUN ADJ. (FRONTERIZO)'!$B$3*'PRECIOS SEGUN ADJ. (FRONTERIZO)'!$C$3</f>
        <v>6300</v>
      </c>
      <c r="V6" s="80" t="s">
        <v>189</v>
      </c>
      <c r="W6" s="37">
        <v>0</v>
      </c>
      <c r="X6" s="37">
        <f t="shared" si="1"/>
        <v>0</v>
      </c>
      <c r="Y6" s="189">
        <v>25.2</v>
      </c>
      <c r="Z6" s="80">
        <f>+W6*'PRECIOS SEGUN ADJ. (FRONTERIZO)'!$B$4*'PRECIOS SEGUN ADJ. (FRONTERIZO)'!$C$4</f>
        <v>0</v>
      </c>
      <c r="AA6" s="80" t="s">
        <v>134</v>
      </c>
      <c r="AB6" s="37">
        <v>63</v>
      </c>
      <c r="AC6" s="37">
        <f t="shared" si="2"/>
        <v>1260</v>
      </c>
      <c r="AD6" s="189">
        <v>87.91</v>
      </c>
      <c r="AE6" s="80">
        <f>+AB6*'PRECIOS SEGUN ADJ. (FRONTERIZO)'!$B$5*'PRECIOS SEGUN ADJ. (FRONTERIZO)'!$C$5</f>
        <v>110766.6</v>
      </c>
      <c r="AF6" s="80" t="s">
        <v>235</v>
      </c>
      <c r="AG6" s="80">
        <f t="shared" si="31"/>
        <v>19937.990000000002</v>
      </c>
      <c r="AH6" s="37">
        <v>77</v>
      </c>
      <c r="AI6" s="37">
        <f t="shared" si="3"/>
        <v>1540</v>
      </c>
      <c r="AJ6" s="189">
        <v>53.95000000000001</v>
      </c>
      <c r="AK6" s="80">
        <f>+AH6*'PRECIOS SEGUN ADJ. (FRONTERIZO)'!$B$6*'PRECIOS SEGUN ADJ. (FRONTERIZO)'!$C$6</f>
        <v>83083.000000000015</v>
      </c>
      <c r="AL6" s="80" t="s">
        <v>236</v>
      </c>
      <c r="AM6" s="37">
        <v>10</v>
      </c>
      <c r="AN6" s="37">
        <f t="shared" si="4"/>
        <v>200</v>
      </c>
      <c r="AO6" s="189">
        <v>25.04</v>
      </c>
      <c r="AP6" s="80">
        <f>+AM6*'PRECIOS SEGUN ADJ. (FRONTERIZO)'!$B$7*'PRECIOS SEGUN ADJ. (FRONTERIZO)'!$C$7</f>
        <v>5008</v>
      </c>
      <c r="AQ6" s="80" t="s">
        <v>192</v>
      </c>
      <c r="AR6" s="80">
        <f t="shared" si="32"/>
        <v>801.28</v>
      </c>
      <c r="AS6" s="37">
        <v>23</v>
      </c>
      <c r="AT6" s="37">
        <f t="shared" si="5"/>
        <v>460</v>
      </c>
      <c r="AU6" s="189">
        <v>290.85000000000002</v>
      </c>
      <c r="AV6" s="80">
        <f>+AS6*'PRECIOS SEGUN ADJ. (FRONTERIZO)'!$B$8*'PRECIOS SEGUN ADJ. (FRONTERIZO)'!$C$8</f>
        <v>133791</v>
      </c>
      <c r="AW6" s="80" t="s">
        <v>193</v>
      </c>
      <c r="AX6" s="80">
        <f t="shared" si="33"/>
        <v>24082.38</v>
      </c>
      <c r="AY6" s="37">
        <v>0</v>
      </c>
      <c r="AZ6" s="37">
        <f t="shared" si="6"/>
        <v>0</v>
      </c>
      <c r="BA6" s="189">
        <v>18.899999999999999</v>
      </c>
      <c r="BB6" s="80">
        <f>+AY6*'PRECIOS SEGUN ADJ. (FRONTERIZO)'!$B$9*'PRECIOS SEGUN ADJ. (FRONTERIZO)'!$C$9</f>
        <v>0</v>
      </c>
      <c r="BC6" s="80" t="s">
        <v>134</v>
      </c>
      <c r="BD6" s="37">
        <v>5</v>
      </c>
      <c r="BE6" s="37">
        <f t="shared" si="7"/>
        <v>100</v>
      </c>
      <c r="BF6" s="189">
        <v>140.38</v>
      </c>
      <c r="BG6" s="80">
        <f>+BD6*'PRECIOS SEGUN ADJ. (FRONTERIZO)'!$B$10*'PRECIOS SEGUN ADJ. (FRONTERIZO)'!$C$10</f>
        <v>14038</v>
      </c>
      <c r="BH6" s="80" t="s">
        <v>194</v>
      </c>
      <c r="BI6" s="80">
        <f t="shared" si="34"/>
        <v>2526.84</v>
      </c>
      <c r="BJ6" s="37">
        <v>0</v>
      </c>
      <c r="BK6" s="37">
        <f t="shared" si="8"/>
        <v>0</v>
      </c>
      <c r="BL6" s="189">
        <v>31.459999999999997</v>
      </c>
      <c r="BM6" s="80">
        <f>+BJ6*'PRECIOS SEGUN ADJ. (FRONTERIZO)'!$B$11*'PRECIOS SEGUN ADJ. (FRONTERIZO)'!$C$11</f>
        <v>0</v>
      </c>
      <c r="BN6" s="80" t="s">
        <v>134</v>
      </c>
      <c r="BO6" s="37">
        <v>19</v>
      </c>
      <c r="BP6" s="37">
        <f t="shared" si="9"/>
        <v>380</v>
      </c>
      <c r="BQ6" s="189">
        <v>65</v>
      </c>
      <c r="BR6" s="80">
        <f>+BO6*'PRECIOS SEGUN ADJ. (FRONTERIZO)'!$B$12*'PRECIOS SEGUN ADJ. (FRONTERIZO)'!$C$12</f>
        <v>24700</v>
      </c>
      <c r="BS6" s="80" t="s">
        <v>195</v>
      </c>
      <c r="BT6" s="37">
        <v>0</v>
      </c>
      <c r="BU6" s="37">
        <f t="shared" si="10"/>
        <v>0</v>
      </c>
      <c r="BV6" s="189">
        <v>5.5</v>
      </c>
      <c r="BW6" s="80">
        <f>+BT6*'PRECIOS SEGUN ADJ. (FRONTERIZO)'!$B$13*'PRECIOS SEGUN ADJ. (FRONTERIZO)'!$C$13</f>
        <v>0</v>
      </c>
      <c r="BX6" s="80" t="s">
        <v>134</v>
      </c>
      <c r="BY6" s="37">
        <v>416</v>
      </c>
      <c r="BZ6" s="37">
        <f t="shared" si="11"/>
        <v>8320</v>
      </c>
      <c r="CA6" s="189">
        <v>7.15</v>
      </c>
      <c r="CB6" s="80">
        <f>+BY6*'PRECIOS SEGUN ADJ. (FRONTERIZO)'!$B$14*'PRECIOS SEGUN ADJ. (FRONTERIZO)'!$C$14</f>
        <v>59488</v>
      </c>
      <c r="CC6" s="80" t="s">
        <v>237</v>
      </c>
      <c r="CD6" s="37">
        <v>832</v>
      </c>
      <c r="CE6" s="37">
        <f t="shared" si="12"/>
        <v>16640</v>
      </c>
      <c r="CF6" s="189">
        <v>6.8400000000000007</v>
      </c>
      <c r="CG6" s="80">
        <f>+CD6*'PRECIOS SEGUN ADJ. (FRONTERIZO)'!$B$15*'PRECIOS SEGUN ADJ. (FRONTERIZO)'!$C$15</f>
        <v>113817.60000000001</v>
      </c>
      <c r="CH6" s="80" t="s">
        <v>238</v>
      </c>
      <c r="CI6" s="37">
        <v>0</v>
      </c>
      <c r="CJ6" s="37">
        <f t="shared" si="13"/>
        <v>0</v>
      </c>
      <c r="CK6" s="189">
        <v>60</v>
      </c>
      <c r="CL6" s="80">
        <f>+CI6*'PRECIOS SEGUN ADJ. (FRONTERIZO)'!$B$16*'PRECIOS SEGUN ADJ. (FRONTERIZO)'!$C$16</f>
        <v>0</v>
      </c>
      <c r="CM6" s="80" t="s">
        <v>134</v>
      </c>
      <c r="CN6" s="80">
        <f t="shared" si="35"/>
        <v>0</v>
      </c>
      <c r="CO6" s="37">
        <v>0</v>
      </c>
      <c r="CP6" s="37">
        <f t="shared" si="14"/>
        <v>0</v>
      </c>
      <c r="CQ6" s="189">
        <v>55.649999999999991</v>
      </c>
      <c r="CR6" s="80">
        <f>+CO6*'PRECIOS SEGUN ADJ. (FRONTERIZO)'!$B$17*'PRECIOS SEGUN ADJ. (FRONTERIZO)'!$C$17</f>
        <v>0</v>
      </c>
      <c r="CS6" s="80" t="s">
        <v>134</v>
      </c>
      <c r="CT6" s="80">
        <f t="shared" si="36"/>
        <v>0</v>
      </c>
      <c r="CU6" s="37">
        <v>416</v>
      </c>
      <c r="CV6" s="37">
        <f t="shared" si="15"/>
        <v>8320</v>
      </c>
      <c r="CW6" s="189">
        <v>6.6</v>
      </c>
      <c r="CX6" s="80">
        <f>+CU6*'PRECIOS SEGUN ADJ. (FRONTERIZO)'!$B$18*'PRECIOS SEGUN ADJ. (FRONTERIZO)'!$C$18</f>
        <v>54912</v>
      </c>
      <c r="CY6" s="80" t="s">
        <v>239</v>
      </c>
      <c r="CZ6" s="37">
        <v>0</v>
      </c>
      <c r="DA6" s="37">
        <f t="shared" si="16"/>
        <v>0</v>
      </c>
      <c r="DB6" s="189">
        <v>65.75</v>
      </c>
      <c r="DC6" s="80">
        <f>+CZ6*'PRECIOS SEGUN ADJ. (FRONTERIZO)'!$B$19*'PRECIOS SEGUN ADJ. (FRONTERIZO)'!$C$19</f>
        <v>0</v>
      </c>
      <c r="DD6" s="80" t="s">
        <v>134</v>
      </c>
      <c r="DE6" s="80">
        <f t="shared" si="37"/>
        <v>0</v>
      </c>
      <c r="DF6" s="37">
        <v>10</v>
      </c>
      <c r="DG6" s="37">
        <f t="shared" si="17"/>
        <v>200</v>
      </c>
      <c r="DH6" s="189">
        <v>82.59999999999998</v>
      </c>
      <c r="DI6" s="80">
        <f>+DF6*'PRECIOS SEGUN ADJ. (FRONTERIZO)'!$B$20*'PRECIOS SEGUN ADJ. (FRONTERIZO)'!$C$20</f>
        <v>16520</v>
      </c>
      <c r="DJ6" s="80" t="s">
        <v>199</v>
      </c>
      <c r="DK6" s="80">
        <f t="shared" si="38"/>
        <v>2973.6</v>
      </c>
      <c r="DL6" s="37">
        <v>832</v>
      </c>
      <c r="DM6" s="37">
        <f t="shared" si="18"/>
        <v>16640</v>
      </c>
      <c r="DN6" s="189">
        <v>22</v>
      </c>
      <c r="DO6" s="80">
        <f>+DL6*'PRECIOS SEGUN ADJ. (FRONTERIZO)'!$B$21*'PRECIOS SEGUN ADJ. (FRONTERIZO)'!$C$21</f>
        <v>366080</v>
      </c>
      <c r="DP6" s="80" t="s">
        <v>240</v>
      </c>
      <c r="DQ6" s="37">
        <v>46</v>
      </c>
      <c r="DR6" s="37">
        <f t="shared" si="19"/>
        <v>920</v>
      </c>
      <c r="DS6" s="189">
        <v>80.849999999999994</v>
      </c>
      <c r="DT6" s="80">
        <f>+DQ6*'PRECIOS SEGUN ADJ. (FRONTERIZO)'!$B$22*'PRECIOS SEGUN ADJ. (FRONTERIZO)'!$C$22</f>
        <v>74382</v>
      </c>
      <c r="DU6" s="80" t="s">
        <v>241</v>
      </c>
      <c r="DV6" s="37">
        <v>21</v>
      </c>
      <c r="DW6" s="37">
        <f t="shared" si="20"/>
        <v>420</v>
      </c>
      <c r="DX6" s="189">
        <v>21.83</v>
      </c>
      <c r="DY6" s="80">
        <f>+DV6*'PRECIOS SEGUN ADJ. (FRONTERIZO)'!$B$23*'PRECIOS SEGUN ADJ. (FRONTERIZO)'!$C$23</f>
        <v>9168.5999999999985</v>
      </c>
      <c r="DZ6" s="80" t="s">
        <v>242</v>
      </c>
      <c r="EA6" s="80">
        <f t="shared" si="39"/>
        <v>1650.35</v>
      </c>
      <c r="EB6" s="37">
        <v>65</v>
      </c>
      <c r="EC6" s="37">
        <f t="shared" si="21"/>
        <v>1300</v>
      </c>
      <c r="ED6" s="189">
        <v>33</v>
      </c>
      <c r="EE6" s="80">
        <f>+EB6*'PRECIOS SEGUN ADJ. (FRONTERIZO)'!$B$24*'PRECIOS SEGUN ADJ. (FRONTERIZO)'!$C$24</f>
        <v>42900</v>
      </c>
      <c r="EF6" s="80" t="s">
        <v>243</v>
      </c>
      <c r="EG6" s="37">
        <v>0</v>
      </c>
      <c r="EH6" s="37">
        <f t="shared" si="22"/>
        <v>0</v>
      </c>
      <c r="EI6" s="189">
        <v>15.789999999999997</v>
      </c>
      <c r="EJ6" s="80">
        <f>+EG6*'PRECIOS SEGUN ADJ. (FRONTERIZO)'!$B$25*'PRECIOS SEGUN ADJ. (FRONTERIZO)'!$C$25</f>
        <v>0</v>
      </c>
      <c r="EK6" s="80" t="s">
        <v>134</v>
      </c>
      <c r="EL6" s="37">
        <v>0</v>
      </c>
      <c r="EM6" s="37">
        <f t="shared" si="23"/>
        <v>0</v>
      </c>
      <c r="EN6" s="189">
        <v>31.5</v>
      </c>
      <c r="EO6" s="80">
        <f>+EL6*'PRECIOS SEGUN ADJ. (FRONTERIZO)'!$B$26*'PRECIOS SEGUN ADJ. (FRONTERIZO)'!$C$26</f>
        <v>0</v>
      </c>
      <c r="EP6" s="80" t="s">
        <v>134</v>
      </c>
      <c r="EQ6" s="80">
        <v>0</v>
      </c>
      <c r="ER6" s="194">
        <f t="shared" si="24"/>
        <v>0</v>
      </c>
      <c r="ES6" s="195">
        <v>21.68</v>
      </c>
      <c r="ET6" s="196">
        <f>+EQ6*'PRECIOS SEGUN ADJ (RURAL)'!$B$13*'PRECIOS SEGUN ADJ (RURAL)'!$C$13</f>
        <v>0</v>
      </c>
      <c r="EU6" s="196" t="s">
        <v>134</v>
      </c>
      <c r="EV6" s="80">
        <v>0</v>
      </c>
      <c r="EW6" s="198">
        <f t="shared" si="25"/>
        <v>0</v>
      </c>
      <c r="EX6" s="199">
        <v>5.5</v>
      </c>
      <c r="EY6" s="200">
        <f>+EV6*'PRECIOS SEGUN ADJ (RURAL)'!$B$16*'PRECIOS SEGUN ADJ (RURAL)'!$C$16</f>
        <v>0</v>
      </c>
      <c r="EZ6" s="200" t="s">
        <v>134</v>
      </c>
      <c r="FA6" s="80">
        <v>0</v>
      </c>
      <c r="FB6" s="202">
        <f t="shared" si="26"/>
        <v>0</v>
      </c>
      <c r="FC6" s="203">
        <v>220</v>
      </c>
      <c r="FD6" s="204">
        <f>+FA6*'PRECIOS SEGUN ADJ (RURAL)'!$B$18*'PRECIOS SEGUN ADJ (RURAL)'!$C$18</f>
        <v>0</v>
      </c>
      <c r="FE6" s="204" t="s">
        <v>134</v>
      </c>
      <c r="FF6" s="204">
        <f t="shared" si="27"/>
        <v>0</v>
      </c>
      <c r="FG6" s="80">
        <f t="shared" si="40"/>
        <v>1166614.2000000002</v>
      </c>
      <c r="FH6" s="80" t="s">
        <v>244</v>
      </c>
      <c r="FI6" s="80">
        <f t="shared" si="28"/>
        <v>60237.94</v>
      </c>
      <c r="FJ6" s="80" t="s">
        <v>245</v>
      </c>
      <c r="FK6" s="80">
        <f t="shared" si="41"/>
        <v>1106376.2600000002</v>
      </c>
      <c r="FL6" s="80" t="s">
        <v>246</v>
      </c>
      <c r="FM6" s="80">
        <f t="shared" si="42"/>
        <v>233322.84</v>
      </c>
      <c r="FN6" s="80" t="s">
        <v>247</v>
      </c>
      <c r="FO6" s="80">
        <f t="shared" si="43"/>
        <v>11666.14</v>
      </c>
      <c r="FP6" s="80" t="s">
        <v>248</v>
      </c>
      <c r="FQ6" s="80"/>
      <c r="FR6" s="80">
        <f t="shared" si="44"/>
        <v>933291.36000000022</v>
      </c>
      <c r="FS6" s="80" t="s">
        <v>249</v>
      </c>
      <c r="FT6" s="37" t="str">
        <f>+VLOOKUP(D6,'FRONTERIZO XENIA'!F:G,2,0)</f>
        <v>F-07</v>
      </c>
    </row>
    <row r="7" spans="1:176">
      <c r="A7" s="37">
        <v>8</v>
      </c>
      <c r="B7" s="176" t="s">
        <v>130</v>
      </c>
      <c r="C7" s="26" t="s">
        <v>250</v>
      </c>
      <c r="D7" s="37">
        <v>9300640878</v>
      </c>
      <c r="E7" s="37" t="str">
        <f>+VLOOKUP(D7,'INFORMACION DE PROVEEDORES'!C:I,2,0)</f>
        <v>093-0064087-8</v>
      </c>
      <c r="F7" s="26" t="str">
        <f>+VLOOKUP(D7,'INFORMACION DE PROVEEDORES'!C:J,4,0)</f>
        <v>ANGEL NATANAEL CUELLO YCIANO</v>
      </c>
      <c r="G7" s="37" t="str">
        <f>+VLOOKUP(D7,'INFORMACION DE PROVEEDORES'!C:K,5,0)</f>
        <v>093-0064087-8</v>
      </c>
      <c r="H7" s="26" t="str">
        <f>+VLOOKUP(D7,'INFORMACION DE PROVEEDORES'!C:L,7,0)</f>
        <v xml:space="preserve"> CALLE DUARTE NO.6, BAJOS DE HAINA. </v>
      </c>
      <c r="I7" s="37" t="str">
        <f>+VLOOKUP(D7,'INFORMACION DE PROVEEDORES'!C:M,3,0)</f>
        <v xml:space="preserve"> FÍSICA</v>
      </c>
      <c r="J7" s="37">
        <v>2</v>
      </c>
      <c r="K7" s="37">
        <v>215</v>
      </c>
      <c r="L7" s="37">
        <v>39</v>
      </c>
      <c r="M7" s="37">
        <f t="shared" si="29"/>
        <v>780</v>
      </c>
      <c r="N7" s="189">
        <v>69.81</v>
      </c>
      <c r="O7" s="80">
        <f>+L7*'PRECIOS SEGUN ADJ. (FRONTERIZO)'!$B$2*'PRECIOS SEGUN ADJ. (FRONTERIZO)'!$C$2</f>
        <v>54451.8</v>
      </c>
      <c r="P7" s="80" t="s">
        <v>251</v>
      </c>
      <c r="Q7" s="80">
        <f t="shared" si="30"/>
        <v>8712.2900000000009</v>
      </c>
      <c r="R7" s="37">
        <v>10</v>
      </c>
      <c r="S7" s="37">
        <f t="shared" si="0"/>
        <v>200</v>
      </c>
      <c r="T7" s="189">
        <v>31.5</v>
      </c>
      <c r="U7" s="80">
        <f>+R7*'PRECIOS SEGUN ADJ. (FRONTERIZO)'!$B$3*'PRECIOS SEGUN ADJ. (FRONTERIZO)'!$C$3</f>
        <v>6300</v>
      </c>
      <c r="V7" s="80" t="s">
        <v>189</v>
      </c>
      <c r="W7" s="37">
        <v>0</v>
      </c>
      <c r="X7" s="37">
        <f t="shared" si="1"/>
        <v>0</v>
      </c>
      <c r="Y7" s="189">
        <v>25.2</v>
      </c>
      <c r="Z7" s="80">
        <f>+W7*'PRECIOS SEGUN ADJ. (FRONTERIZO)'!$B$4*'PRECIOS SEGUN ADJ. (FRONTERIZO)'!$C$4</f>
        <v>0</v>
      </c>
      <c r="AA7" s="80" t="s">
        <v>134</v>
      </c>
      <c r="AB7" s="37">
        <v>66</v>
      </c>
      <c r="AC7" s="37">
        <f t="shared" si="2"/>
        <v>1320</v>
      </c>
      <c r="AD7" s="189">
        <v>87.91</v>
      </c>
      <c r="AE7" s="80">
        <f>+AB7*'PRECIOS SEGUN ADJ. (FRONTERIZO)'!$B$5*'PRECIOS SEGUN ADJ. (FRONTERIZO)'!$C$5</f>
        <v>116041.19999999998</v>
      </c>
      <c r="AF7" s="80" t="s">
        <v>252</v>
      </c>
      <c r="AG7" s="80">
        <f t="shared" si="31"/>
        <v>20887.419999999998</v>
      </c>
      <c r="AH7" s="37">
        <v>80</v>
      </c>
      <c r="AI7" s="37">
        <f t="shared" si="3"/>
        <v>1600</v>
      </c>
      <c r="AJ7" s="189">
        <v>53.95000000000001</v>
      </c>
      <c r="AK7" s="80">
        <f>+AH7*'PRECIOS SEGUN ADJ. (FRONTERIZO)'!$B$6*'PRECIOS SEGUN ADJ. (FRONTERIZO)'!$C$6</f>
        <v>86320</v>
      </c>
      <c r="AL7" s="80" t="s">
        <v>253</v>
      </c>
      <c r="AM7" s="37">
        <v>10</v>
      </c>
      <c r="AN7" s="37">
        <f t="shared" si="4"/>
        <v>200</v>
      </c>
      <c r="AO7" s="189">
        <v>25.04</v>
      </c>
      <c r="AP7" s="80">
        <f>+AM7*'PRECIOS SEGUN ADJ. (FRONTERIZO)'!$B$7*'PRECIOS SEGUN ADJ. (FRONTERIZO)'!$C$7</f>
        <v>5008</v>
      </c>
      <c r="AQ7" s="80" t="s">
        <v>192</v>
      </c>
      <c r="AR7" s="80">
        <f t="shared" si="32"/>
        <v>801.28</v>
      </c>
      <c r="AS7" s="37">
        <v>25</v>
      </c>
      <c r="AT7" s="37">
        <f t="shared" si="5"/>
        <v>500</v>
      </c>
      <c r="AU7" s="189">
        <v>290.85000000000002</v>
      </c>
      <c r="AV7" s="80">
        <f>+AS7*'PRECIOS SEGUN ADJ. (FRONTERIZO)'!$B$8*'PRECIOS SEGUN ADJ. (FRONTERIZO)'!$C$8</f>
        <v>145425.00000000003</v>
      </c>
      <c r="AW7" s="80" t="s">
        <v>254</v>
      </c>
      <c r="AX7" s="80">
        <f t="shared" si="33"/>
        <v>26176.5</v>
      </c>
      <c r="AY7" s="37">
        <v>0</v>
      </c>
      <c r="AZ7" s="37">
        <f t="shared" si="6"/>
        <v>0</v>
      </c>
      <c r="BA7" s="189">
        <v>18.899999999999999</v>
      </c>
      <c r="BB7" s="80">
        <f>+AY7*'PRECIOS SEGUN ADJ. (FRONTERIZO)'!$B$9*'PRECIOS SEGUN ADJ. (FRONTERIZO)'!$C$9</f>
        <v>0</v>
      </c>
      <c r="BC7" s="80" t="s">
        <v>134</v>
      </c>
      <c r="BD7" s="37">
        <v>5</v>
      </c>
      <c r="BE7" s="37">
        <f t="shared" si="7"/>
        <v>100</v>
      </c>
      <c r="BF7" s="189">
        <v>140.38</v>
      </c>
      <c r="BG7" s="80">
        <f>+BD7*'PRECIOS SEGUN ADJ. (FRONTERIZO)'!$B$10*'PRECIOS SEGUN ADJ. (FRONTERIZO)'!$C$10</f>
        <v>14038</v>
      </c>
      <c r="BH7" s="80" t="s">
        <v>194</v>
      </c>
      <c r="BI7" s="80">
        <f t="shared" si="34"/>
        <v>2526.84</v>
      </c>
      <c r="BJ7" s="37">
        <v>0</v>
      </c>
      <c r="BK7" s="37">
        <f t="shared" si="8"/>
        <v>0</v>
      </c>
      <c r="BL7" s="189">
        <v>31.459999999999997</v>
      </c>
      <c r="BM7" s="80">
        <f>+BJ7*'PRECIOS SEGUN ADJ. (FRONTERIZO)'!$B$11*'PRECIOS SEGUN ADJ. (FRONTERIZO)'!$C$11</f>
        <v>0</v>
      </c>
      <c r="BN7" s="80" t="s">
        <v>134</v>
      </c>
      <c r="BO7" s="37">
        <v>20</v>
      </c>
      <c r="BP7" s="37">
        <f t="shared" si="9"/>
        <v>400</v>
      </c>
      <c r="BQ7" s="189">
        <v>65</v>
      </c>
      <c r="BR7" s="80">
        <f>+BO7*'PRECIOS SEGUN ADJ. (FRONTERIZO)'!$B$12*'PRECIOS SEGUN ADJ. (FRONTERIZO)'!$C$12</f>
        <v>26000</v>
      </c>
      <c r="BS7" s="80" t="s">
        <v>255</v>
      </c>
      <c r="BT7" s="37">
        <v>0</v>
      </c>
      <c r="BU7" s="37">
        <f t="shared" si="10"/>
        <v>0</v>
      </c>
      <c r="BV7" s="189">
        <v>5.5</v>
      </c>
      <c r="BW7" s="80">
        <f>+BT7*'PRECIOS SEGUN ADJ. (FRONTERIZO)'!$B$13*'PRECIOS SEGUN ADJ. (FRONTERIZO)'!$C$13</f>
        <v>0</v>
      </c>
      <c r="BX7" s="80" t="s">
        <v>134</v>
      </c>
      <c r="BY7" s="37">
        <v>430</v>
      </c>
      <c r="BZ7" s="37">
        <f t="shared" si="11"/>
        <v>8600</v>
      </c>
      <c r="CA7" s="189">
        <v>7.15</v>
      </c>
      <c r="CB7" s="80">
        <f>+BY7*'PRECIOS SEGUN ADJ. (FRONTERIZO)'!$B$14*'PRECIOS SEGUN ADJ. (FRONTERIZO)'!$C$14</f>
        <v>61490</v>
      </c>
      <c r="CC7" s="80" t="s">
        <v>256</v>
      </c>
      <c r="CD7" s="37">
        <v>860</v>
      </c>
      <c r="CE7" s="37">
        <f t="shared" si="12"/>
        <v>17200</v>
      </c>
      <c r="CF7" s="189">
        <v>6.8400000000000007</v>
      </c>
      <c r="CG7" s="80">
        <f>+CD7*'PRECIOS SEGUN ADJ. (FRONTERIZO)'!$B$15*'PRECIOS SEGUN ADJ. (FRONTERIZO)'!$C$15</f>
        <v>117648</v>
      </c>
      <c r="CH7" s="80" t="s">
        <v>257</v>
      </c>
      <c r="CI7" s="37">
        <v>0</v>
      </c>
      <c r="CJ7" s="37">
        <f t="shared" si="13"/>
        <v>0</v>
      </c>
      <c r="CK7" s="189">
        <v>60</v>
      </c>
      <c r="CL7" s="80">
        <f>+CI7*'PRECIOS SEGUN ADJ. (FRONTERIZO)'!$B$16*'PRECIOS SEGUN ADJ. (FRONTERIZO)'!$C$16</f>
        <v>0</v>
      </c>
      <c r="CM7" s="80" t="s">
        <v>134</v>
      </c>
      <c r="CN7" s="80">
        <f t="shared" si="35"/>
        <v>0</v>
      </c>
      <c r="CO7" s="37">
        <v>0</v>
      </c>
      <c r="CP7" s="37">
        <f t="shared" si="14"/>
        <v>0</v>
      </c>
      <c r="CQ7" s="189">
        <v>55.649999999999991</v>
      </c>
      <c r="CR7" s="80">
        <f>+CO7*'PRECIOS SEGUN ADJ. (FRONTERIZO)'!$B$17*'PRECIOS SEGUN ADJ. (FRONTERIZO)'!$C$17</f>
        <v>0</v>
      </c>
      <c r="CS7" s="80" t="s">
        <v>134</v>
      </c>
      <c r="CT7" s="80">
        <f t="shared" si="36"/>
        <v>0</v>
      </c>
      <c r="CU7" s="37">
        <v>430</v>
      </c>
      <c r="CV7" s="37">
        <f t="shared" si="15"/>
        <v>8600</v>
      </c>
      <c r="CW7" s="189">
        <v>6.6</v>
      </c>
      <c r="CX7" s="80">
        <f>+CU7*'PRECIOS SEGUN ADJ. (FRONTERIZO)'!$B$18*'PRECIOS SEGUN ADJ. (FRONTERIZO)'!$C$18</f>
        <v>56760</v>
      </c>
      <c r="CY7" s="80" t="s">
        <v>258</v>
      </c>
      <c r="CZ7" s="37">
        <v>0</v>
      </c>
      <c r="DA7" s="37">
        <f t="shared" si="16"/>
        <v>0</v>
      </c>
      <c r="DB7" s="189">
        <v>65.75</v>
      </c>
      <c r="DC7" s="80">
        <f>+CZ7*'PRECIOS SEGUN ADJ. (FRONTERIZO)'!$B$19*'PRECIOS SEGUN ADJ. (FRONTERIZO)'!$C$19</f>
        <v>0</v>
      </c>
      <c r="DD7" s="80" t="s">
        <v>134</v>
      </c>
      <c r="DE7" s="80">
        <f t="shared" si="37"/>
        <v>0</v>
      </c>
      <c r="DF7" s="37">
        <v>10</v>
      </c>
      <c r="DG7" s="37">
        <f t="shared" si="17"/>
        <v>200</v>
      </c>
      <c r="DH7" s="189">
        <v>82.59999999999998</v>
      </c>
      <c r="DI7" s="80">
        <f>+DF7*'PRECIOS SEGUN ADJ. (FRONTERIZO)'!$B$20*'PRECIOS SEGUN ADJ. (FRONTERIZO)'!$C$20</f>
        <v>16520</v>
      </c>
      <c r="DJ7" s="80" t="s">
        <v>199</v>
      </c>
      <c r="DK7" s="80">
        <f t="shared" si="38"/>
        <v>2973.6</v>
      </c>
      <c r="DL7" s="37">
        <v>860</v>
      </c>
      <c r="DM7" s="37">
        <f t="shared" si="18"/>
        <v>17200</v>
      </c>
      <c r="DN7" s="189">
        <v>22</v>
      </c>
      <c r="DO7" s="80">
        <f>+DL7*'PRECIOS SEGUN ADJ. (FRONTERIZO)'!$B$21*'PRECIOS SEGUN ADJ. (FRONTERIZO)'!$C$21</f>
        <v>378400</v>
      </c>
      <c r="DP7" s="80" t="s">
        <v>259</v>
      </c>
      <c r="DQ7" s="37">
        <v>49</v>
      </c>
      <c r="DR7" s="37">
        <f t="shared" si="19"/>
        <v>980</v>
      </c>
      <c r="DS7" s="189">
        <v>80.849999999999994</v>
      </c>
      <c r="DT7" s="80">
        <f>+DQ7*'PRECIOS SEGUN ADJ. (FRONTERIZO)'!$B$22*'PRECIOS SEGUN ADJ. (FRONTERIZO)'!$C$22</f>
        <v>79233</v>
      </c>
      <c r="DU7" s="80" t="s">
        <v>260</v>
      </c>
      <c r="DV7" s="37">
        <v>23</v>
      </c>
      <c r="DW7" s="37">
        <f t="shared" si="20"/>
        <v>460</v>
      </c>
      <c r="DX7" s="189">
        <v>21.83</v>
      </c>
      <c r="DY7" s="80">
        <f>+DV7*'PRECIOS SEGUN ADJ. (FRONTERIZO)'!$B$23*'PRECIOS SEGUN ADJ. (FRONTERIZO)'!$C$23</f>
        <v>10041.799999999999</v>
      </c>
      <c r="DZ7" s="80" t="s">
        <v>261</v>
      </c>
      <c r="EA7" s="80">
        <f t="shared" si="39"/>
        <v>1807.52</v>
      </c>
      <c r="EB7" s="37">
        <v>68</v>
      </c>
      <c r="EC7" s="37">
        <f t="shared" si="21"/>
        <v>1360</v>
      </c>
      <c r="ED7" s="189">
        <v>33</v>
      </c>
      <c r="EE7" s="80">
        <f>+EB7*'PRECIOS SEGUN ADJ. (FRONTERIZO)'!$B$24*'PRECIOS SEGUN ADJ. (FRONTERIZO)'!$C$24</f>
        <v>44880</v>
      </c>
      <c r="EF7" s="80" t="s">
        <v>262</v>
      </c>
      <c r="EG7" s="37">
        <v>0</v>
      </c>
      <c r="EH7" s="37">
        <f t="shared" si="22"/>
        <v>0</v>
      </c>
      <c r="EI7" s="189">
        <v>15.789999999999997</v>
      </c>
      <c r="EJ7" s="80">
        <f>+EG7*'PRECIOS SEGUN ADJ. (FRONTERIZO)'!$B$25*'PRECIOS SEGUN ADJ. (FRONTERIZO)'!$C$25</f>
        <v>0</v>
      </c>
      <c r="EK7" s="80" t="s">
        <v>134</v>
      </c>
      <c r="EL7" s="37">
        <v>0</v>
      </c>
      <c r="EM7" s="37">
        <f t="shared" si="23"/>
        <v>0</v>
      </c>
      <c r="EN7" s="189">
        <v>31.5</v>
      </c>
      <c r="EO7" s="80">
        <f>+EL7*'PRECIOS SEGUN ADJ. (FRONTERIZO)'!$B$26*'PRECIOS SEGUN ADJ. (FRONTERIZO)'!$C$26</f>
        <v>0</v>
      </c>
      <c r="EP7" s="80" t="s">
        <v>134</v>
      </c>
      <c r="EQ7" s="80">
        <v>0</v>
      </c>
      <c r="ER7" s="194">
        <f t="shared" si="24"/>
        <v>0</v>
      </c>
      <c r="ES7" s="195">
        <v>21.68</v>
      </c>
      <c r="ET7" s="196">
        <f>+EQ7*'PRECIOS SEGUN ADJ (RURAL)'!$B$13*'PRECIOS SEGUN ADJ (RURAL)'!$C$13</f>
        <v>0</v>
      </c>
      <c r="EU7" s="196" t="s">
        <v>134</v>
      </c>
      <c r="EV7" s="80">
        <v>0</v>
      </c>
      <c r="EW7" s="198">
        <f t="shared" si="25"/>
        <v>0</v>
      </c>
      <c r="EX7" s="199">
        <v>5.5</v>
      </c>
      <c r="EY7" s="200">
        <f>+EV7*'PRECIOS SEGUN ADJ (RURAL)'!$B$16*'PRECIOS SEGUN ADJ (RURAL)'!$C$16</f>
        <v>0</v>
      </c>
      <c r="EZ7" s="200" t="s">
        <v>134</v>
      </c>
      <c r="FA7" s="80">
        <v>0</v>
      </c>
      <c r="FB7" s="202">
        <f t="shared" si="26"/>
        <v>0</v>
      </c>
      <c r="FC7" s="203">
        <v>220</v>
      </c>
      <c r="FD7" s="204">
        <f>+FA7*'PRECIOS SEGUN ADJ (RURAL)'!$B$18*'PRECIOS SEGUN ADJ (RURAL)'!$C$18</f>
        <v>0</v>
      </c>
      <c r="FE7" s="204" t="s">
        <v>134</v>
      </c>
      <c r="FF7" s="204">
        <f t="shared" si="27"/>
        <v>0</v>
      </c>
      <c r="FG7" s="80">
        <f t="shared" si="40"/>
        <v>1218556.8</v>
      </c>
      <c r="FH7" s="80" t="s">
        <v>263</v>
      </c>
      <c r="FI7" s="80">
        <f t="shared" si="28"/>
        <v>63885.45</v>
      </c>
      <c r="FJ7" s="80" t="s">
        <v>264</v>
      </c>
      <c r="FK7" s="80">
        <f t="shared" si="41"/>
        <v>1154671.3500000001</v>
      </c>
      <c r="FL7" s="80" t="s">
        <v>265</v>
      </c>
      <c r="FM7" s="80">
        <f t="shared" si="42"/>
        <v>243711.35999999999</v>
      </c>
      <c r="FN7" s="80" t="s">
        <v>266</v>
      </c>
      <c r="FO7" s="80">
        <f t="shared" si="43"/>
        <v>12185.57</v>
      </c>
      <c r="FP7" s="80" t="s">
        <v>267</v>
      </c>
      <c r="FQ7" s="80"/>
      <c r="FR7" s="80">
        <f t="shared" si="44"/>
        <v>974845.44000000006</v>
      </c>
      <c r="FS7" s="80" t="s">
        <v>268</v>
      </c>
      <c r="FT7" s="37" t="str">
        <f>+VLOOKUP(D7,'FRONTERIZO XENIA'!F:G,2,0)</f>
        <v>F-05</v>
      </c>
    </row>
    <row r="8" spans="1:176">
      <c r="A8" s="37">
        <v>9</v>
      </c>
      <c r="B8" s="176" t="s">
        <v>130</v>
      </c>
      <c r="C8" s="26" t="s">
        <v>269</v>
      </c>
      <c r="D8" s="37">
        <v>118025782</v>
      </c>
      <c r="E8" s="37" t="str">
        <f>+VLOOKUP(D8,'INFORMACION DE PROVEEDORES'!C:I,2,0)</f>
        <v>001-1802578-2</v>
      </c>
      <c r="F8" s="26" t="str">
        <f>+VLOOKUP(D8,'INFORMACION DE PROVEEDORES'!C:J,4,0)</f>
        <v>ANTONY GERARDO CUELLO MONTILLA</v>
      </c>
      <c r="G8" s="37" t="str">
        <f>+VLOOKUP(D8,'INFORMACION DE PROVEEDORES'!C:K,5,0)</f>
        <v>001-1802578-2</v>
      </c>
      <c r="H8" s="26" t="str">
        <f>+VLOOKUP(D8,'INFORMACION DE PROVEEDORES'!C:L,7,0)</f>
        <v xml:space="preserve">CALLE 2DA, NUMERO 3, VILLA OFELIA, SAN JUAN </v>
      </c>
      <c r="I8" s="37" t="str">
        <f>+VLOOKUP(D8,'INFORMACION DE PROVEEDORES'!C:M,3,0)</f>
        <v xml:space="preserve"> FÍSICA</v>
      </c>
      <c r="J8" s="37">
        <v>1</v>
      </c>
      <c r="K8" s="37">
        <v>221</v>
      </c>
      <c r="L8" s="37">
        <v>39</v>
      </c>
      <c r="M8" s="37">
        <f t="shared" si="29"/>
        <v>780</v>
      </c>
      <c r="N8" s="189">
        <v>69.81</v>
      </c>
      <c r="O8" s="80">
        <f>+L8*'PRECIOS SEGUN ADJ. (FRONTERIZO)'!$B$2*'PRECIOS SEGUN ADJ. (FRONTERIZO)'!$C$2</f>
        <v>54451.8</v>
      </c>
      <c r="P8" s="80" t="s">
        <v>251</v>
      </c>
      <c r="Q8" s="80">
        <f t="shared" si="30"/>
        <v>8712.2900000000009</v>
      </c>
      <c r="R8" s="37">
        <v>10</v>
      </c>
      <c r="S8" s="37">
        <f t="shared" si="0"/>
        <v>200</v>
      </c>
      <c r="T8" s="189">
        <v>31.5</v>
      </c>
      <c r="U8" s="80">
        <f>+R8*'PRECIOS SEGUN ADJ. (FRONTERIZO)'!$B$3*'PRECIOS SEGUN ADJ. (FRONTERIZO)'!$C$3</f>
        <v>6300</v>
      </c>
      <c r="V8" s="80" t="s">
        <v>189</v>
      </c>
      <c r="W8" s="37">
        <v>0</v>
      </c>
      <c r="X8" s="37">
        <f t="shared" si="1"/>
        <v>0</v>
      </c>
      <c r="Y8" s="189">
        <v>25.2</v>
      </c>
      <c r="Z8" s="80">
        <f>+W8*'PRECIOS SEGUN ADJ. (FRONTERIZO)'!$B$4*'PRECIOS SEGUN ADJ. (FRONTERIZO)'!$C$4</f>
        <v>0</v>
      </c>
      <c r="AA8" s="80" t="s">
        <v>134</v>
      </c>
      <c r="AB8" s="37">
        <v>67</v>
      </c>
      <c r="AC8" s="37">
        <f t="shared" si="2"/>
        <v>1340</v>
      </c>
      <c r="AD8" s="189">
        <v>87.91</v>
      </c>
      <c r="AE8" s="80">
        <f>+AB8*'PRECIOS SEGUN ADJ. (FRONTERIZO)'!$B$5*'PRECIOS SEGUN ADJ. (FRONTERIZO)'!$C$5</f>
        <v>117799.4</v>
      </c>
      <c r="AF8" s="80" t="s">
        <v>270</v>
      </c>
      <c r="AG8" s="80">
        <f t="shared" si="31"/>
        <v>21203.89</v>
      </c>
      <c r="AH8" s="37">
        <v>82</v>
      </c>
      <c r="AI8" s="37">
        <f t="shared" si="3"/>
        <v>1640</v>
      </c>
      <c r="AJ8" s="189">
        <v>53.95000000000001</v>
      </c>
      <c r="AK8" s="80">
        <f>+AH8*'PRECIOS SEGUN ADJ. (FRONTERIZO)'!$B$6*'PRECIOS SEGUN ADJ. (FRONTERIZO)'!$C$6</f>
        <v>88478.000000000015</v>
      </c>
      <c r="AL8" s="80" t="s">
        <v>271</v>
      </c>
      <c r="AM8" s="37">
        <v>10</v>
      </c>
      <c r="AN8" s="37">
        <f t="shared" si="4"/>
        <v>200</v>
      </c>
      <c r="AO8" s="189">
        <v>25.04</v>
      </c>
      <c r="AP8" s="80">
        <f>+AM8*'PRECIOS SEGUN ADJ. (FRONTERIZO)'!$B$7*'PRECIOS SEGUN ADJ. (FRONTERIZO)'!$C$7</f>
        <v>5008</v>
      </c>
      <c r="AQ8" s="80" t="s">
        <v>192</v>
      </c>
      <c r="AR8" s="80">
        <f t="shared" si="32"/>
        <v>801.28</v>
      </c>
      <c r="AS8" s="37">
        <v>25</v>
      </c>
      <c r="AT8" s="37">
        <f t="shared" si="5"/>
        <v>500</v>
      </c>
      <c r="AU8" s="189">
        <v>290.85000000000002</v>
      </c>
      <c r="AV8" s="80">
        <f>+AS8*'PRECIOS SEGUN ADJ. (FRONTERIZO)'!$B$8*'PRECIOS SEGUN ADJ. (FRONTERIZO)'!$C$8</f>
        <v>145425.00000000003</v>
      </c>
      <c r="AW8" s="80" t="s">
        <v>254</v>
      </c>
      <c r="AX8" s="80">
        <f t="shared" si="33"/>
        <v>26176.5</v>
      </c>
      <c r="AY8" s="37">
        <v>0</v>
      </c>
      <c r="AZ8" s="37">
        <f t="shared" si="6"/>
        <v>0</v>
      </c>
      <c r="BA8" s="189">
        <v>18.899999999999999</v>
      </c>
      <c r="BB8" s="80">
        <f>+AY8*'PRECIOS SEGUN ADJ. (FRONTERIZO)'!$B$9*'PRECIOS SEGUN ADJ. (FRONTERIZO)'!$C$9</f>
        <v>0</v>
      </c>
      <c r="BC8" s="80" t="s">
        <v>134</v>
      </c>
      <c r="BD8" s="37">
        <v>5</v>
      </c>
      <c r="BE8" s="37">
        <f t="shared" si="7"/>
        <v>100</v>
      </c>
      <c r="BF8" s="189">
        <v>140.38</v>
      </c>
      <c r="BG8" s="80">
        <f>+BD8*'PRECIOS SEGUN ADJ. (FRONTERIZO)'!$B$10*'PRECIOS SEGUN ADJ. (FRONTERIZO)'!$C$10</f>
        <v>14038</v>
      </c>
      <c r="BH8" s="80" t="s">
        <v>194</v>
      </c>
      <c r="BI8" s="80">
        <f t="shared" si="34"/>
        <v>2526.84</v>
      </c>
      <c r="BJ8" s="37">
        <v>0</v>
      </c>
      <c r="BK8" s="37">
        <f t="shared" si="8"/>
        <v>0</v>
      </c>
      <c r="BL8" s="189">
        <v>31.459999999999997</v>
      </c>
      <c r="BM8" s="80">
        <f>+BJ8*'PRECIOS SEGUN ADJ. (FRONTERIZO)'!$B$11*'PRECIOS SEGUN ADJ. (FRONTERIZO)'!$C$11</f>
        <v>0</v>
      </c>
      <c r="BN8" s="80" t="s">
        <v>134</v>
      </c>
      <c r="BO8" s="37">
        <v>20</v>
      </c>
      <c r="BP8" s="37">
        <f t="shared" si="9"/>
        <v>400</v>
      </c>
      <c r="BQ8" s="189">
        <v>65</v>
      </c>
      <c r="BR8" s="80">
        <f>+BO8*'PRECIOS SEGUN ADJ. (FRONTERIZO)'!$B$12*'PRECIOS SEGUN ADJ. (FRONTERIZO)'!$C$12</f>
        <v>26000</v>
      </c>
      <c r="BS8" s="80" t="s">
        <v>255</v>
      </c>
      <c r="BT8" s="37">
        <v>0</v>
      </c>
      <c r="BU8" s="37">
        <f t="shared" si="10"/>
        <v>0</v>
      </c>
      <c r="BV8" s="189">
        <v>5.5</v>
      </c>
      <c r="BW8" s="80">
        <f>+BT8*'PRECIOS SEGUN ADJ. (FRONTERIZO)'!$B$13*'PRECIOS SEGUN ADJ. (FRONTERIZO)'!$C$13</f>
        <v>0</v>
      </c>
      <c r="BX8" s="80" t="s">
        <v>134</v>
      </c>
      <c r="BY8" s="37">
        <v>442</v>
      </c>
      <c r="BZ8" s="37">
        <f t="shared" si="11"/>
        <v>8840</v>
      </c>
      <c r="CA8" s="189">
        <v>7.15</v>
      </c>
      <c r="CB8" s="80">
        <f>+BY8*'PRECIOS SEGUN ADJ. (FRONTERIZO)'!$B$14*'PRECIOS SEGUN ADJ. (FRONTERIZO)'!$C$14</f>
        <v>63206</v>
      </c>
      <c r="CC8" s="80" t="s">
        <v>272</v>
      </c>
      <c r="CD8" s="37">
        <v>884</v>
      </c>
      <c r="CE8" s="37">
        <f t="shared" si="12"/>
        <v>17680</v>
      </c>
      <c r="CF8" s="189">
        <v>6.8400000000000007</v>
      </c>
      <c r="CG8" s="80">
        <f>+CD8*'PRECIOS SEGUN ADJ. (FRONTERIZO)'!$B$15*'PRECIOS SEGUN ADJ. (FRONTERIZO)'!$C$15</f>
        <v>120931.19999999998</v>
      </c>
      <c r="CH8" s="80" t="s">
        <v>273</v>
      </c>
      <c r="CI8" s="37">
        <v>0</v>
      </c>
      <c r="CJ8" s="37">
        <f t="shared" si="13"/>
        <v>0</v>
      </c>
      <c r="CK8" s="189">
        <v>60</v>
      </c>
      <c r="CL8" s="80">
        <f>+CI8*'PRECIOS SEGUN ADJ. (FRONTERIZO)'!$B$16*'PRECIOS SEGUN ADJ. (FRONTERIZO)'!$C$16</f>
        <v>0</v>
      </c>
      <c r="CM8" s="80" t="s">
        <v>134</v>
      </c>
      <c r="CN8" s="80">
        <f t="shared" si="35"/>
        <v>0</v>
      </c>
      <c r="CO8" s="37">
        <v>0</v>
      </c>
      <c r="CP8" s="37">
        <f t="shared" si="14"/>
        <v>0</v>
      </c>
      <c r="CQ8" s="189">
        <v>55.649999999999991</v>
      </c>
      <c r="CR8" s="80">
        <f>+CO8*'PRECIOS SEGUN ADJ. (FRONTERIZO)'!$B$17*'PRECIOS SEGUN ADJ. (FRONTERIZO)'!$C$17</f>
        <v>0</v>
      </c>
      <c r="CS8" s="80" t="s">
        <v>134</v>
      </c>
      <c r="CT8" s="80">
        <f t="shared" si="36"/>
        <v>0</v>
      </c>
      <c r="CU8" s="37">
        <v>442</v>
      </c>
      <c r="CV8" s="37">
        <f t="shared" si="15"/>
        <v>8840</v>
      </c>
      <c r="CW8" s="189">
        <v>6.6</v>
      </c>
      <c r="CX8" s="80">
        <f>+CU8*'PRECIOS SEGUN ADJ. (FRONTERIZO)'!$B$18*'PRECIOS SEGUN ADJ. (FRONTERIZO)'!$C$18</f>
        <v>58344</v>
      </c>
      <c r="CY8" s="80" t="s">
        <v>274</v>
      </c>
      <c r="CZ8" s="37">
        <v>0</v>
      </c>
      <c r="DA8" s="37">
        <f t="shared" si="16"/>
        <v>0</v>
      </c>
      <c r="DB8" s="189">
        <v>65.75</v>
      </c>
      <c r="DC8" s="80">
        <f>+CZ8*'PRECIOS SEGUN ADJ. (FRONTERIZO)'!$B$19*'PRECIOS SEGUN ADJ. (FRONTERIZO)'!$C$19</f>
        <v>0</v>
      </c>
      <c r="DD8" s="80" t="s">
        <v>134</v>
      </c>
      <c r="DE8" s="80">
        <f t="shared" si="37"/>
        <v>0</v>
      </c>
      <c r="DF8" s="37">
        <v>10</v>
      </c>
      <c r="DG8" s="37">
        <f t="shared" si="17"/>
        <v>200</v>
      </c>
      <c r="DH8" s="189">
        <v>82.59999999999998</v>
      </c>
      <c r="DI8" s="80">
        <f>+DF8*'PRECIOS SEGUN ADJ. (FRONTERIZO)'!$B$20*'PRECIOS SEGUN ADJ. (FRONTERIZO)'!$C$20</f>
        <v>16520</v>
      </c>
      <c r="DJ8" s="80" t="s">
        <v>199</v>
      </c>
      <c r="DK8" s="80">
        <f t="shared" si="38"/>
        <v>2973.6</v>
      </c>
      <c r="DL8" s="37">
        <v>884</v>
      </c>
      <c r="DM8" s="37">
        <f t="shared" si="18"/>
        <v>17680</v>
      </c>
      <c r="DN8" s="189">
        <v>22</v>
      </c>
      <c r="DO8" s="80">
        <f>+DL8*'PRECIOS SEGUN ADJ. (FRONTERIZO)'!$B$21*'PRECIOS SEGUN ADJ. (FRONTERIZO)'!$C$21</f>
        <v>388960</v>
      </c>
      <c r="DP8" s="80" t="s">
        <v>275</v>
      </c>
      <c r="DQ8" s="37">
        <v>49</v>
      </c>
      <c r="DR8" s="37">
        <f t="shared" si="19"/>
        <v>980</v>
      </c>
      <c r="DS8" s="189">
        <v>80.849999999999994</v>
      </c>
      <c r="DT8" s="80">
        <f>+DQ8*'PRECIOS SEGUN ADJ. (FRONTERIZO)'!$B$22*'PRECIOS SEGUN ADJ. (FRONTERIZO)'!$C$22</f>
        <v>79233</v>
      </c>
      <c r="DU8" s="80" t="s">
        <v>260</v>
      </c>
      <c r="DV8" s="37">
        <v>22</v>
      </c>
      <c r="DW8" s="37">
        <f t="shared" si="20"/>
        <v>440</v>
      </c>
      <c r="DX8" s="189">
        <v>21.83</v>
      </c>
      <c r="DY8" s="80">
        <f>+DV8*'PRECIOS SEGUN ADJ. (FRONTERIZO)'!$B$23*'PRECIOS SEGUN ADJ. (FRONTERIZO)'!$C$23</f>
        <v>9605.2000000000007</v>
      </c>
      <c r="DZ8" s="80" t="s">
        <v>276</v>
      </c>
      <c r="EA8" s="80">
        <f t="shared" si="39"/>
        <v>1728.94</v>
      </c>
      <c r="EB8" s="37">
        <v>69</v>
      </c>
      <c r="EC8" s="37">
        <f t="shared" si="21"/>
        <v>1380</v>
      </c>
      <c r="ED8" s="189">
        <v>33</v>
      </c>
      <c r="EE8" s="80">
        <f>+EB8*'PRECIOS SEGUN ADJ. (FRONTERIZO)'!$B$24*'PRECIOS SEGUN ADJ. (FRONTERIZO)'!$C$24</f>
        <v>45540</v>
      </c>
      <c r="EF8" s="80" t="s">
        <v>277</v>
      </c>
      <c r="EG8" s="37">
        <v>0</v>
      </c>
      <c r="EH8" s="37">
        <f t="shared" si="22"/>
        <v>0</v>
      </c>
      <c r="EI8" s="189">
        <v>15.789999999999997</v>
      </c>
      <c r="EJ8" s="80">
        <f>+EG8*'PRECIOS SEGUN ADJ. (FRONTERIZO)'!$B$25*'PRECIOS SEGUN ADJ. (FRONTERIZO)'!$C$25</f>
        <v>0</v>
      </c>
      <c r="EK8" s="80" t="s">
        <v>134</v>
      </c>
      <c r="EL8" s="37">
        <v>0</v>
      </c>
      <c r="EM8" s="37">
        <f t="shared" si="23"/>
        <v>0</v>
      </c>
      <c r="EN8" s="189">
        <v>31.5</v>
      </c>
      <c r="EO8" s="80">
        <f>+EL8*'PRECIOS SEGUN ADJ. (FRONTERIZO)'!$B$26*'PRECIOS SEGUN ADJ. (FRONTERIZO)'!$C$26</f>
        <v>0</v>
      </c>
      <c r="EP8" s="80" t="s">
        <v>134</v>
      </c>
      <c r="EQ8" s="80">
        <v>0</v>
      </c>
      <c r="ER8" s="194">
        <f t="shared" si="24"/>
        <v>0</v>
      </c>
      <c r="ES8" s="195">
        <v>21.68</v>
      </c>
      <c r="ET8" s="196">
        <f>+EQ8*'PRECIOS SEGUN ADJ (RURAL)'!$B$13*'PRECIOS SEGUN ADJ (RURAL)'!$C$13</f>
        <v>0</v>
      </c>
      <c r="EU8" s="196" t="s">
        <v>134</v>
      </c>
      <c r="EV8" s="80">
        <v>0</v>
      </c>
      <c r="EW8" s="198">
        <f t="shared" si="25"/>
        <v>0</v>
      </c>
      <c r="EX8" s="199">
        <v>5.5</v>
      </c>
      <c r="EY8" s="200">
        <f>+EV8*'PRECIOS SEGUN ADJ (RURAL)'!$B$16*'PRECIOS SEGUN ADJ (RURAL)'!$C$16</f>
        <v>0</v>
      </c>
      <c r="EZ8" s="200" t="s">
        <v>134</v>
      </c>
      <c r="FA8" s="80">
        <v>0</v>
      </c>
      <c r="FB8" s="202">
        <f t="shared" si="26"/>
        <v>0</v>
      </c>
      <c r="FC8" s="203">
        <v>220</v>
      </c>
      <c r="FD8" s="204">
        <f>+FA8*'PRECIOS SEGUN ADJ (RURAL)'!$B$18*'PRECIOS SEGUN ADJ (RURAL)'!$C$18</f>
        <v>0</v>
      </c>
      <c r="FE8" s="204" t="s">
        <v>134</v>
      </c>
      <c r="FF8" s="204">
        <f t="shared" si="27"/>
        <v>0</v>
      </c>
      <c r="FG8" s="80">
        <f t="shared" si="40"/>
        <v>1239839.5999999999</v>
      </c>
      <c r="FH8" s="80" t="s">
        <v>278</v>
      </c>
      <c r="FI8" s="80">
        <f t="shared" si="28"/>
        <v>64123.340000000004</v>
      </c>
      <c r="FJ8" s="80" t="s">
        <v>279</v>
      </c>
      <c r="FK8" s="80">
        <f t="shared" si="41"/>
        <v>1175716.2599999998</v>
      </c>
      <c r="FL8" s="80" t="s">
        <v>280</v>
      </c>
      <c r="FM8" s="80">
        <f t="shared" si="42"/>
        <v>247967.92</v>
      </c>
      <c r="FN8" s="80" t="s">
        <v>281</v>
      </c>
      <c r="FO8" s="80">
        <f t="shared" si="43"/>
        <v>12398.4</v>
      </c>
      <c r="FP8" s="80" t="s">
        <v>282</v>
      </c>
      <c r="FQ8" s="80"/>
      <c r="FR8" s="80">
        <f t="shared" si="44"/>
        <v>991871.67999999982</v>
      </c>
      <c r="FS8" s="80" t="s">
        <v>283</v>
      </c>
      <c r="FT8" s="37" t="str">
        <f>+VLOOKUP(D8,'FRONTERIZO XENIA'!F:G,2,0)</f>
        <v>F-11</v>
      </c>
    </row>
    <row r="9" spans="1:176">
      <c r="A9" s="37">
        <v>15</v>
      </c>
      <c r="B9" s="176" t="s">
        <v>130</v>
      </c>
      <c r="C9" s="26" t="s">
        <v>284</v>
      </c>
      <c r="D9" s="37">
        <v>7600188028</v>
      </c>
      <c r="E9" s="37" t="str">
        <f>+VLOOKUP(D9,'INFORMACION DE PROVEEDORES'!C:I,2,0)</f>
        <v>076-0018802-8</v>
      </c>
      <c r="F9" s="26" t="str">
        <f>+VLOOKUP(D9,'INFORMACION DE PROVEEDORES'!C:J,4,0)</f>
        <v>BRENNIS ANTONIO FELIZ MATOS</v>
      </c>
      <c r="G9" s="37" t="str">
        <f>+VLOOKUP(D9,'INFORMACION DE PROVEEDORES'!C:K,5,0)</f>
        <v>076-0018802-8</v>
      </c>
      <c r="H9" s="26" t="str">
        <f>+VLOOKUP(D9,'INFORMACION DE PROVEEDORES'!C:L,7,0)</f>
        <v>CALLE SEGUNDA NO.4 TAMAYO, BAHORUCO</v>
      </c>
      <c r="I9" s="37" t="str">
        <f>+VLOOKUP(D9,'INFORMACION DE PROVEEDORES'!C:M,3,0)</f>
        <v xml:space="preserve"> FÍSICA</v>
      </c>
      <c r="J9" s="37">
        <v>7</v>
      </c>
      <c r="K9" s="37">
        <v>279</v>
      </c>
      <c r="L9" s="37">
        <v>52</v>
      </c>
      <c r="M9" s="37">
        <f t="shared" si="29"/>
        <v>1040</v>
      </c>
      <c r="N9" s="189">
        <v>69.81</v>
      </c>
      <c r="O9" s="80">
        <f>+L9*'PRECIOS SEGUN ADJ. (FRONTERIZO)'!$B$2*'PRECIOS SEGUN ADJ. (FRONTERIZO)'!$C$2</f>
        <v>72602.399999999994</v>
      </c>
      <c r="P9" s="80" t="s">
        <v>285</v>
      </c>
      <c r="Q9" s="80">
        <f t="shared" si="30"/>
        <v>11616.38</v>
      </c>
      <c r="R9" s="37">
        <v>14</v>
      </c>
      <c r="S9" s="37">
        <f t="shared" si="0"/>
        <v>280</v>
      </c>
      <c r="T9" s="189">
        <v>31.5</v>
      </c>
      <c r="U9" s="80">
        <f>+R9*'PRECIOS SEGUN ADJ. (FRONTERIZO)'!$B$3*'PRECIOS SEGUN ADJ. (FRONTERIZO)'!$C$3</f>
        <v>8820</v>
      </c>
      <c r="V9" s="80" t="s">
        <v>133</v>
      </c>
      <c r="W9" s="37">
        <v>0</v>
      </c>
      <c r="X9" s="37">
        <f t="shared" si="1"/>
        <v>0</v>
      </c>
      <c r="Y9" s="189">
        <v>25.2</v>
      </c>
      <c r="Z9" s="80">
        <f>+W9*'PRECIOS SEGUN ADJ. (FRONTERIZO)'!$B$4*'PRECIOS SEGUN ADJ. (FRONTERIZO)'!$C$4</f>
        <v>0</v>
      </c>
      <c r="AA9" s="80" t="s">
        <v>134</v>
      </c>
      <c r="AB9" s="37">
        <v>88</v>
      </c>
      <c r="AC9" s="37">
        <f t="shared" si="2"/>
        <v>1760</v>
      </c>
      <c r="AD9" s="189">
        <v>87.91</v>
      </c>
      <c r="AE9" s="80">
        <f>+AB9*'PRECIOS SEGUN ADJ. (FRONTERIZO)'!$B$5*'PRECIOS SEGUN ADJ. (FRONTERIZO)'!$C$5</f>
        <v>154721.60000000001</v>
      </c>
      <c r="AF9" s="80" t="s">
        <v>286</v>
      </c>
      <c r="AG9" s="80">
        <f t="shared" si="31"/>
        <v>27849.89</v>
      </c>
      <c r="AH9" s="37">
        <v>107</v>
      </c>
      <c r="AI9" s="37">
        <f t="shared" si="3"/>
        <v>2140</v>
      </c>
      <c r="AJ9" s="189">
        <v>53.95000000000001</v>
      </c>
      <c r="AK9" s="80">
        <f>+AH9*'PRECIOS SEGUN ADJ. (FRONTERIZO)'!$B$6*'PRECIOS SEGUN ADJ. (FRONTERIZO)'!$C$6</f>
        <v>115453.00000000001</v>
      </c>
      <c r="AL9" s="80" t="s">
        <v>287</v>
      </c>
      <c r="AM9" s="37">
        <v>14</v>
      </c>
      <c r="AN9" s="37">
        <f t="shared" si="4"/>
        <v>280</v>
      </c>
      <c r="AO9" s="189">
        <v>25.04</v>
      </c>
      <c r="AP9" s="80">
        <f>+AM9*'PRECIOS SEGUN ADJ. (FRONTERIZO)'!$B$7*'PRECIOS SEGUN ADJ. (FRONTERIZO)'!$C$7</f>
        <v>7011.2</v>
      </c>
      <c r="AQ9" s="80" t="s">
        <v>137</v>
      </c>
      <c r="AR9" s="80">
        <f t="shared" si="32"/>
        <v>1121.79</v>
      </c>
      <c r="AS9" s="37">
        <v>36</v>
      </c>
      <c r="AT9" s="37">
        <f t="shared" si="5"/>
        <v>720</v>
      </c>
      <c r="AU9" s="189">
        <v>290.85000000000002</v>
      </c>
      <c r="AV9" s="80">
        <f>+AS9*'PRECIOS SEGUN ADJ. (FRONTERIZO)'!$B$8*'PRECIOS SEGUN ADJ. (FRONTERIZO)'!$C$8</f>
        <v>209412</v>
      </c>
      <c r="AW9" s="80" t="s">
        <v>288</v>
      </c>
      <c r="AX9" s="80">
        <f t="shared" si="33"/>
        <v>37694.160000000003</v>
      </c>
      <c r="AY9" s="37">
        <v>0</v>
      </c>
      <c r="AZ9" s="37">
        <f t="shared" si="6"/>
        <v>0</v>
      </c>
      <c r="BA9" s="189">
        <v>18.899999999999999</v>
      </c>
      <c r="BB9" s="80">
        <f>+AY9*'PRECIOS SEGUN ADJ. (FRONTERIZO)'!$B$9*'PRECIOS SEGUN ADJ. (FRONTERIZO)'!$C$9</f>
        <v>0</v>
      </c>
      <c r="BC9" s="80" t="s">
        <v>134</v>
      </c>
      <c r="BD9" s="37">
        <v>9</v>
      </c>
      <c r="BE9" s="37">
        <f t="shared" si="7"/>
        <v>180</v>
      </c>
      <c r="BF9" s="189">
        <v>140.38</v>
      </c>
      <c r="BG9" s="80">
        <f>+BD9*'PRECIOS SEGUN ADJ. (FRONTERIZO)'!$B$10*'PRECIOS SEGUN ADJ. (FRONTERIZO)'!$C$10</f>
        <v>25268.400000000001</v>
      </c>
      <c r="BH9" s="80" t="s">
        <v>217</v>
      </c>
      <c r="BI9" s="80">
        <f t="shared" si="34"/>
        <v>4548.3100000000004</v>
      </c>
      <c r="BJ9" s="37">
        <v>0</v>
      </c>
      <c r="BK9" s="37">
        <f t="shared" si="8"/>
        <v>0</v>
      </c>
      <c r="BL9" s="189">
        <v>31.459999999999997</v>
      </c>
      <c r="BM9" s="80">
        <f>+BJ9*'PRECIOS SEGUN ADJ. (FRONTERIZO)'!$B$11*'PRECIOS SEGUN ADJ. (FRONTERIZO)'!$C$11</f>
        <v>0</v>
      </c>
      <c r="BN9" s="80" t="s">
        <v>134</v>
      </c>
      <c r="BO9" s="37">
        <v>27</v>
      </c>
      <c r="BP9" s="37">
        <f t="shared" si="9"/>
        <v>540</v>
      </c>
      <c r="BQ9" s="189">
        <v>65</v>
      </c>
      <c r="BR9" s="80">
        <f>+BO9*'PRECIOS SEGUN ADJ. (FRONTERIZO)'!$B$12*'PRECIOS SEGUN ADJ. (FRONTERIZO)'!$C$12</f>
        <v>35100</v>
      </c>
      <c r="BS9" s="80" t="s">
        <v>289</v>
      </c>
      <c r="BT9" s="37">
        <v>0</v>
      </c>
      <c r="BU9" s="37">
        <f t="shared" si="10"/>
        <v>0</v>
      </c>
      <c r="BV9" s="189">
        <v>5.5</v>
      </c>
      <c r="BW9" s="80">
        <f>+BT9*'PRECIOS SEGUN ADJ. (FRONTERIZO)'!$B$13*'PRECIOS SEGUN ADJ. (FRONTERIZO)'!$C$13</f>
        <v>0</v>
      </c>
      <c r="BX9" s="80" t="s">
        <v>134</v>
      </c>
      <c r="BY9" s="37">
        <v>558</v>
      </c>
      <c r="BZ9" s="37">
        <f t="shared" si="11"/>
        <v>11160</v>
      </c>
      <c r="CA9" s="189">
        <v>7.15</v>
      </c>
      <c r="CB9" s="80">
        <f>+BY9*'PRECIOS SEGUN ADJ. (FRONTERIZO)'!$B$14*'PRECIOS SEGUN ADJ. (FRONTERIZO)'!$C$14</f>
        <v>79794</v>
      </c>
      <c r="CC9" s="80" t="s">
        <v>290</v>
      </c>
      <c r="CD9" s="37">
        <v>1116</v>
      </c>
      <c r="CE9" s="37">
        <f t="shared" si="12"/>
        <v>22320</v>
      </c>
      <c r="CF9" s="189">
        <v>6.8400000000000007</v>
      </c>
      <c r="CG9" s="80">
        <f>+CD9*'PRECIOS SEGUN ADJ. (FRONTERIZO)'!$B$15*'PRECIOS SEGUN ADJ. (FRONTERIZO)'!$C$15</f>
        <v>152668.79999999999</v>
      </c>
      <c r="CH9" s="80" t="s">
        <v>291</v>
      </c>
      <c r="CI9" s="37">
        <v>0</v>
      </c>
      <c r="CJ9" s="37">
        <f t="shared" si="13"/>
        <v>0</v>
      </c>
      <c r="CK9" s="189">
        <v>60</v>
      </c>
      <c r="CL9" s="80">
        <f>+CI9*'PRECIOS SEGUN ADJ. (FRONTERIZO)'!$B$16*'PRECIOS SEGUN ADJ. (FRONTERIZO)'!$C$16</f>
        <v>0</v>
      </c>
      <c r="CM9" s="80" t="s">
        <v>134</v>
      </c>
      <c r="CN9" s="80">
        <f t="shared" si="35"/>
        <v>0</v>
      </c>
      <c r="CO9" s="37">
        <v>0</v>
      </c>
      <c r="CP9" s="37">
        <f t="shared" si="14"/>
        <v>0</v>
      </c>
      <c r="CQ9" s="189">
        <v>55.649999999999991</v>
      </c>
      <c r="CR9" s="80">
        <f>+CO9*'PRECIOS SEGUN ADJ. (FRONTERIZO)'!$B$17*'PRECIOS SEGUN ADJ. (FRONTERIZO)'!$C$17</f>
        <v>0</v>
      </c>
      <c r="CS9" s="80" t="s">
        <v>134</v>
      </c>
      <c r="CT9" s="80">
        <f t="shared" si="36"/>
        <v>0</v>
      </c>
      <c r="CU9" s="37">
        <v>558</v>
      </c>
      <c r="CV9" s="37">
        <f t="shared" si="15"/>
        <v>11160</v>
      </c>
      <c r="CW9" s="189">
        <v>6.6</v>
      </c>
      <c r="CX9" s="80">
        <f>+CU9*'PRECIOS SEGUN ADJ. (FRONTERIZO)'!$B$18*'PRECIOS SEGUN ADJ. (FRONTERIZO)'!$C$18</f>
        <v>73656</v>
      </c>
      <c r="CY9" s="80" t="s">
        <v>292</v>
      </c>
      <c r="CZ9" s="37">
        <v>0</v>
      </c>
      <c r="DA9" s="37">
        <f t="shared" si="16"/>
        <v>0</v>
      </c>
      <c r="DB9" s="189">
        <v>65.75</v>
      </c>
      <c r="DC9" s="80">
        <f>+CZ9*'PRECIOS SEGUN ADJ. (FRONTERIZO)'!$B$19*'PRECIOS SEGUN ADJ. (FRONTERIZO)'!$C$19</f>
        <v>0</v>
      </c>
      <c r="DD9" s="80" t="s">
        <v>134</v>
      </c>
      <c r="DE9" s="80">
        <f t="shared" si="37"/>
        <v>0</v>
      </c>
      <c r="DF9" s="37">
        <v>14</v>
      </c>
      <c r="DG9" s="37">
        <f t="shared" si="17"/>
        <v>280</v>
      </c>
      <c r="DH9" s="189">
        <v>82.59999999999998</v>
      </c>
      <c r="DI9" s="80">
        <f>+DF9*'PRECIOS SEGUN ADJ. (FRONTERIZO)'!$B$20*'PRECIOS SEGUN ADJ. (FRONTERIZO)'!$C$20</f>
        <v>23127.999999999996</v>
      </c>
      <c r="DJ9" s="80" t="s">
        <v>144</v>
      </c>
      <c r="DK9" s="80">
        <f t="shared" si="38"/>
        <v>4163.04</v>
      </c>
      <c r="DL9" s="37">
        <v>1116</v>
      </c>
      <c r="DM9" s="37">
        <f t="shared" si="18"/>
        <v>22320</v>
      </c>
      <c r="DN9" s="189">
        <v>22</v>
      </c>
      <c r="DO9" s="80">
        <f>+DL9*'PRECIOS SEGUN ADJ. (FRONTERIZO)'!$B$21*'PRECIOS SEGUN ADJ. (FRONTERIZO)'!$C$21</f>
        <v>491040</v>
      </c>
      <c r="DP9" s="80" t="s">
        <v>293</v>
      </c>
      <c r="DQ9" s="37">
        <v>66</v>
      </c>
      <c r="DR9" s="37">
        <f t="shared" si="19"/>
        <v>1320</v>
      </c>
      <c r="DS9" s="189">
        <v>80.849999999999994</v>
      </c>
      <c r="DT9" s="80">
        <f>+DQ9*'PRECIOS SEGUN ADJ. (FRONTERIZO)'!$B$22*'PRECIOS SEGUN ADJ. (FRONTERIZO)'!$C$22</f>
        <v>106721.99999999999</v>
      </c>
      <c r="DU9" s="80" t="s">
        <v>294</v>
      </c>
      <c r="DV9" s="37">
        <v>31</v>
      </c>
      <c r="DW9" s="37">
        <f t="shared" si="20"/>
        <v>620</v>
      </c>
      <c r="DX9" s="189">
        <v>21.83</v>
      </c>
      <c r="DY9" s="80">
        <f>+DV9*'PRECIOS SEGUN ADJ. (FRONTERIZO)'!$B$23*'PRECIOS SEGUN ADJ. (FRONTERIZO)'!$C$23</f>
        <v>13534.599999999999</v>
      </c>
      <c r="DZ9" s="80" t="s">
        <v>295</v>
      </c>
      <c r="EA9" s="80">
        <f t="shared" si="39"/>
        <v>2436.23</v>
      </c>
      <c r="EB9" s="37">
        <v>90</v>
      </c>
      <c r="EC9" s="37">
        <f t="shared" si="21"/>
        <v>1800</v>
      </c>
      <c r="ED9" s="189">
        <v>33</v>
      </c>
      <c r="EE9" s="80">
        <f>+EB9*'PRECIOS SEGUN ADJ. (FRONTERIZO)'!$B$24*'PRECIOS SEGUN ADJ. (FRONTERIZO)'!$C$24</f>
        <v>59400</v>
      </c>
      <c r="EF9" s="80" t="s">
        <v>296</v>
      </c>
      <c r="EG9" s="37">
        <v>0</v>
      </c>
      <c r="EH9" s="37">
        <f t="shared" si="22"/>
        <v>0</v>
      </c>
      <c r="EI9" s="189">
        <v>15.789999999999997</v>
      </c>
      <c r="EJ9" s="80">
        <f>+EG9*'PRECIOS SEGUN ADJ. (FRONTERIZO)'!$B$25*'PRECIOS SEGUN ADJ. (FRONTERIZO)'!$C$25</f>
        <v>0</v>
      </c>
      <c r="EK9" s="80" t="s">
        <v>134</v>
      </c>
      <c r="EL9" s="37">
        <v>0</v>
      </c>
      <c r="EM9" s="37">
        <f t="shared" si="23"/>
        <v>0</v>
      </c>
      <c r="EN9" s="189">
        <v>31.5</v>
      </c>
      <c r="EO9" s="80">
        <f>+EL9*'PRECIOS SEGUN ADJ. (FRONTERIZO)'!$B$26*'PRECIOS SEGUN ADJ. (FRONTERIZO)'!$C$26</f>
        <v>0</v>
      </c>
      <c r="EP9" s="80" t="s">
        <v>134</v>
      </c>
      <c r="EQ9" s="80">
        <v>0</v>
      </c>
      <c r="ER9" s="194">
        <f t="shared" si="24"/>
        <v>0</v>
      </c>
      <c r="ES9" s="195">
        <v>21.68</v>
      </c>
      <c r="ET9" s="196">
        <f>+EQ9*'PRECIOS SEGUN ADJ (RURAL)'!$B$13*'PRECIOS SEGUN ADJ (RURAL)'!$C$13</f>
        <v>0</v>
      </c>
      <c r="EU9" s="196" t="s">
        <v>134</v>
      </c>
      <c r="EV9" s="80">
        <v>0</v>
      </c>
      <c r="EW9" s="198">
        <f t="shared" si="25"/>
        <v>0</v>
      </c>
      <c r="EX9" s="199">
        <v>5.5</v>
      </c>
      <c r="EY9" s="200">
        <f>+EV9*'PRECIOS SEGUN ADJ (RURAL)'!$B$16*'PRECIOS SEGUN ADJ (RURAL)'!$C$16</f>
        <v>0</v>
      </c>
      <c r="EZ9" s="200" t="s">
        <v>134</v>
      </c>
      <c r="FA9" s="80">
        <v>0</v>
      </c>
      <c r="FB9" s="202">
        <f t="shared" si="26"/>
        <v>0</v>
      </c>
      <c r="FC9" s="203">
        <v>220</v>
      </c>
      <c r="FD9" s="204">
        <f>+FA9*'PRECIOS SEGUN ADJ (RURAL)'!$B$18*'PRECIOS SEGUN ADJ (RURAL)'!$C$18</f>
        <v>0</v>
      </c>
      <c r="FE9" s="204" t="s">
        <v>134</v>
      </c>
      <c r="FF9" s="204">
        <f t="shared" si="27"/>
        <v>0</v>
      </c>
      <c r="FG9" s="80">
        <f t="shared" si="40"/>
        <v>1628332</v>
      </c>
      <c r="FH9" s="80" t="s">
        <v>297</v>
      </c>
      <c r="FI9" s="80">
        <f t="shared" si="28"/>
        <v>89429.799999999988</v>
      </c>
      <c r="FJ9" s="80" t="s">
        <v>298</v>
      </c>
      <c r="FK9" s="80">
        <f t="shared" si="41"/>
        <v>1538902.2</v>
      </c>
      <c r="FL9" s="80" t="s">
        <v>299</v>
      </c>
      <c r="FM9" s="80">
        <f t="shared" si="42"/>
        <v>325666.40000000002</v>
      </c>
      <c r="FN9" s="80" t="s">
        <v>300</v>
      </c>
      <c r="FO9" s="80">
        <f t="shared" si="43"/>
        <v>16283.32</v>
      </c>
      <c r="FP9" s="80" t="s">
        <v>301</v>
      </c>
      <c r="FQ9" s="80"/>
      <c r="FR9" s="80">
        <f t="shared" si="44"/>
        <v>1302665.6000000001</v>
      </c>
      <c r="FS9" s="80" t="s">
        <v>302</v>
      </c>
      <c r="FT9" s="37" t="str">
        <f>+VLOOKUP(D9,'FRONTERIZO XENIA'!F:G,2,0)</f>
        <v>F-13</v>
      </c>
    </row>
    <row r="10" spans="1:176">
      <c r="A10" s="37">
        <v>16</v>
      </c>
      <c r="B10" s="176" t="s">
        <v>130</v>
      </c>
      <c r="C10" s="26" t="s">
        <v>303</v>
      </c>
      <c r="D10" s="37">
        <v>1200227823</v>
      </c>
      <c r="E10" s="37" t="str">
        <f>+VLOOKUP(D10,'INFORMACION DE PROVEEDORES'!C:I,2,0)</f>
        <v>012-0022782-3</v>
      </c>
      <c r="F10" s="26" t="str">
        <f>+VLOOKUP(D10,'INFORMACION DE PROVEEDORES'!C:J,4,0)</f>
        <v>BRUCELI ROMERO CALDERON</v>
      </c>
      <c r="G10" s="37" t="str">
        <f>+VLOOKUP(D10,'INFORMACION DE PROVEEDORES'!C:K,5,0)</f>
        <v>012-0022782-3</v>
      </c>
      <c r="H10" s="26" t="str">
        <f>+VLOOKUP(D10,'INFORMACION DE PROVEEDORES'!C:L,7,0)</f>
        <v>RESIDENCIAL ESTRELLA, CALLE RIGEL, NO. 18</v>
      </c>
      <c r="I10" s="37" t="str">
        <f>+VLOOKUP(D10,'INFORMACION DE PROVEEDORES'!C:M,3,0)</f>
        <v xml:space="preserve"> FÍSICA</v>
      </c>
      <c r="J10" s="37">
        <v>1</v>
      </c>
      <c r="K10" s="37">
        <v>226</v>
      </c>
      <c r="L10" s="37">
        <v>40</v>
      </c>
      <c r="M10" s="37">
        <f t="shared" si="29"/>
        <v>800</v>
      </c>
      <c r="N10" s="189">
        <v>69.81</v>
      </c>
      <c r="O10" s="80">
        <f>+L10*'PRECIOS SEGUN ADJ. (FRONTERIZO)'!$B$2*'PRECIOS SEGUN ADJ. (FRONTERIZO)'!$C$2</f>
        <v>55848</v>
      </c>
      <c r="P10" s="80" t="s">
        <v>304</v>
      </c>
      <c r="Q10" s="80">
        <f t="shared" si="30"/>
        <v>8935.68</v>
      </c>
      <c r="R10" s="37">
        <v>10</v>
      </c>
      <c r="S10" s="37">
        <f t="shared" si="0"/>
        <v>200</v>
      </c>
      <c r="T10" s="189">
        <v>31.5</v>
      </c>
      <c r="U10" s="80">
        <f>+R10*'PRECIOS SEGUN ADJ. (FRONTERIZO)'!$B$3*'PRECIOS SEGUN ADJ. (FRONTERIZO)'!$C$3</f>
        <v>6300</v>
      </c>
      <c r="V10" s="80" t="s">
        <v>189</v>
      </c>
      <c r="W10" s="37">
        <v>0</v>
      </c>
      <c r="X10" s="37">
        <f t="shared" si="1"/>
        <v>0</v>
      </c>
      <c r="Y10" s="189">
        <v>25.2</v>
      </c>
      <c r="Z10" s="80">
        <f>+W10*'PRECIOS SEGUN ADJ. (FRONTERIZO)'!$B$4*'PRECIOS SEGUN ADJ. (FRONTERIZO)'!$C$4</f>
        <v>0</v>
      </c>
      <c r="AA10" s="80" t="s">
        <v>134</v>
      </c>
      <c r="AB10" s="37">
        <v>69</v>
      </c>
      <c r="AC10" s="37">
        <f t="shared" si="2"/>
        <v>1380</v>
      </c>
      <c r="AD10" s="189">
        <v>87.91</v>
      </c>
      <c r="AE10" s="80">
        <f>+AB10*'PRECIOS SEGUN ADJ. (FRONTERIZO)'!$B$5*'PRECIOS SEGUN ADJ. (FRONTERIZO)'!$C$5</f>
        <v>121315.8</v>
      </c>
      <c r="AF10" s="80" t="s">
        <v>305</v>
      </c>
      <c r="AG10" s="80">
        <f t="shared" si="31"/>
        <v>21836.84</v>
      </c>
      <c r="AH10" s="37">
        <v>83</v>
      </c>
      <c r="AI10" s="37">
        <f t="shared" si="3"/>
        <v>1660</v>
      </c>
      <c r="AJ10" s="189">
        <v>53.95000000000001</v>
      </c>
      <c r="AK10" s="80">
        <f>+AH10*'PRECIOS SEGUN ADJ. (FRONTERIZO)'!$B$6*'PRECIOS SEGUN ADJ. (FRONTERIZO)'!$C$6</f>
        <v>89557</v>
      </c>
      <c r="AL10" s="80" t="s">
        <v>306</v>
      </c>
      <c r="AM10" s="37">
        <v>10</v>
      </c>
      <c r="AN10" s="37">
        <f t="shared" si="4"/>
        <v>200</v>
      </c>
      <c r="AO10" s="189">
        <v>25.04</v>
      </c>
      <c r="AP10" s="80">
        <f>+AM10*'PRECIOS SEGUN ADJ. (FRONTERIZO)'!$B$7*'PRECIOS SEGUN ADJ. (FRONTERIZO)'!$C$7</f>
        <v>5008</v>
      </c>
      <c r="AQ10" s="80" t="s">
        <v>192</v>
      </c>
      <c r="AR10" s="80">
        <f t="shared" si="32"/>
        <v>801.28</v>
      </c>
      <c r="AS10" s="37">
        <v>25</v>
      </c>
      <c r="AT10" s="37">
        <f t="shared" si="5"/>
        <v>500</v>
      </c>
      <c r="AU10" s="189">
        <v>290.85000000000002</v>
      </c>
      <c r="AV10" s="80">
        <f>+AS10*'PRECIOS SEGUN ADJ. (FRONTERIZO)'!$B$8*'PRECIOS SEGUN ADJ. (FRONTERIZO)'!$C$8</f>
        <v>145425.00000000003</v>
      </c>
      <c r="AW10" s="80" t="s">
        <v>254</v>
      </c>
      <c r="AX10" s="80">
        <f t="shared" si="33"/>
        <v>26176.5</v>
      </c>
      <c r="AY10" s="37">
        <v>0</v>
      </c>
      <c r="AZ10" s="37">
        <f t="shared" si="6"/>
        <v>0</v>
      </c>
      <c r="BA10" s="189">
        <v>18.899999999999999</v>
      </c>
      <c r="BB10" s="80">
        <f>+AY10*'PRECIOS SEGUN ADJ. (FRONTERIZO)'!$B$9*'PRECIOS SEGUN ADJ. (FRONTERIZO)'!$C$9</f>
        <v>0</v>
      </c>
      <c r="BC10" s="80" t="s">
        <v>134</v>
      </c>
      <c r="BD10" s="37">
        <v>5</v>
      </c>
      <c r="BE10" s="37">
        <f t="shared" si="7"/>
        <v>100</v>
      </c>
      <c r="BF10" s="189">
        <v>140.38</v>
      </c>
      <c r="BG10" s="80">
        <f>+BD10*'PRECIOS SEGUN ADJ. (FRONTERIZO)'!$B$10*'PRECIOS SEGUN ADJ. (FRONTERIZO)'!$C$10</f>
        <v>14038</v>
      </c>
      <c r="BH10" s="80" t="s">
        <v>194</v>
      </c>
      <c r="BI10" s="80">
        <f t="shared" si="34"/>
        <v>2526.84</v>
      </c>
      <c r="BJ10" s="37">
        <v>0</v>
      </c>
      <c r="BK10" s="37">
        <f t="shared" si="8"/>
        <v>0</v>
      </c>
      <c r="BL10" s="189">
        <v>31.459999999999997</v>
      </c>
      <c r="BM10" s="80">
        <f>+BJ10*'PRECIOS SEGUN ADJ. (FRONTERIZO)'!$B$11*'PRECIOS SEGUN ADJ. (FRONTERIZO)'!$C$11</f>
        <v>0</v>
      </c>
      <c r="BN10" s="80" t="s">
        <v>134</v>
      </c>
      <c r="BO10" s="37">
        <v>20</v>
      </c>
      <c r="BP10" s="37">
        <f t="shared" si="9"/>
        <v>400</v>
      </c>
      <c r="BQ10" s="189">
        <v>65</v>
      </c>
      <c r="BR10" s="80">
        <f>+BO10*'PRECIOS SEGUN ADJ. (FRONTERIZO)'!$B$12*'PRECIOS SEGUN ADJ. (FRONTERIZO)'!$C$12</f>
        <v>26000</v>
      </c>
      <c r="BS10" s="80" t="s">
        <v>255</v>
      </c>
      <c r="BT10" s="37">
        <v>0</v>
      </c>
      <c r="BU10" s="37">
        <f t="shared" si="10"/>
        <v>0</v>
      </c>
      <c r="BV10" s="189">
        <v>5.5</v>
      </c>
      <c r="BW10" s="80">
        <f>+BT10*'PRECIOS SEGUN ADJ. (FRONTERIZO)'!$B$13*'PRECIOS SEGUN ADJ. (FRONTERIZO)'!$C$13</f>
        <v>0</v>
      </c>
      <c r="BX10" s="80" t="s">
        <v>134</v>
      </c>
      <c r="BY10" s="37">
        <v>452</v>
      </c>
      <c r="BZ10" s="37">
        <f t="shared" si="11"/>
        <v>9040</v>
      </c>
      <c r="CA10" s="189">
        <v>7.15</v>
      </c>
      <c r="CB10" s="80">
        <f>+BY10*'PRECIOS SEGUN ADJ. (FRONTERIZO)'!$B$14*'PRECIOS SEGUN ADJ. (FRONTERIZO)'!$C$14</f>
        <v>64636</v>
      </c>
      <c r="CC10" s="80" t="s">
        <v>307</v>
      </c>
      <c r="CD10" s="37">
        <v>904</v>
      </c>
      <c r="CE10" s="37">
        <f t="shared" si="12"/>
        <v>18080</v>
      </c>
      <c r="CF10" s="189">
        <v>6.8400000000000007</v>
      </c>
      <c r="CG10" s="80">
        <f>+CD10*'PRECIOS SEGUN ADJ. (FRONTERIZO)'!$B$15*'PRECIOS SEGUN ADJ. (FRONTERIZO)'!$C$15</f>
        <v>123667.2</v>
      </c>
      <c r="CH10" s="80" t="s">
        <v>308</v>
      </c>
      <c r="CI10" s="37">
        <v>0</v>
      </c>
      <c r="CJ10" s="37">
        <f t="shared" si="13"/>
        <v>0</v>
      </c>
      <c r="CK10" s="189">
        <v>60</v>
      </c>
      <c r="CL10" s="80">
        <f>+CI10*'PRECIOS SEGUN ADJ. (FRONTERIZO)'!$B$16*'PRECIOS SEGUN ADJ. (FRONTERIZO)'!$C$16</f>
        <v>0</v>
      </c>
      <c r="CM10" s="80" t="s">
        <v>134</v>
      </c>
      <c r="CN10" s="80">
        <f t="shared" si="35"/>
        <v>0</v>
      </c>
      <c r="CO10" s="37">
        <v>0</v>
      </c>
      <c r="CP10" s="37">
        <f t="shared" si="14"/>
        <v>0</v>
      </c>
      <c r="CQ10" s="189">
        <v>55.649999999999991</v>
      </c>
      <c r="CR10" s="80">
        <f>+CO10*'PRECIOS SEGUN ADJ. (FRONTERIZO)'!$B$17*'PRECIOS SEGUN ADJ. (FRONTERIZO)'!$C$17</f>
        <v>0</v>
      </c>
      <c r="CS10" s="80" t="s">
        <v>134</v>
      </c>
      <c r="CT10" s="80">
        <f t="shared" si="36"/>
        <v>0</v>
      </c>
      <c r="CU10" s="37">
        <v>452</v>
      </c>
      <c r="CV10" s="37">
        <f t="shared" si="15"/>
        <v>9040</v>
      </c>
      <c r="CW10" s="189">
        <v>6.6</v>
      </c>
      <c r="CX10" s="80">
        <f>+CU10*'PRECIOS SEGUN ADJ. (FRONTERIZO)'!$B$18*'PRECIOS SEGUN ADJ. (FRONTERIZO)'!$C$18</f>
        <v>59664</v>
      </c>
      <c r="CY10" s="80" t="s">
        <v>309</v>
      </c>
      <c r="CZ10" s="37">
        <v>0</v>
      </c>
      <c r="DA10" s="37">
        <f t="shared" si="16"/>
        <v>0</v>
      </c>
      <c r="DB10" s="189">
        <v>65.75</v>
      </c>
      <c r="DC10" s="80">
        <f>+CZ10*'PRECIOS SEGUN ADJ. (FRONTERIZO)'!$B$19*'PRECIOS SEGUN ADJ. (FRONTERIZO)'!$C$19</f>
        <v>0</v>
      </c>
      <c r="DD10" s="80" t="s">
        <v>134</v>
      </c>
      <c r="DE10" s="80">
        <f t="shared" si="37"/>
        <v>0</v>
      </c>
      <c r="DF10" s="37">
        <v>10</v>
      </c>
      <c r="DG10" s="37">
        <f t="shared" si="17"/>
        <v>200</v>
      </c>
      <c r="DH10" s="189">
        <v>82.59999999999998</v>
      </c>
      <c r="DI10" s="80">
        <f>+DF10*'PRECIOS SEGUN ADJ. (FRONTERIZO)'!$B$20*'PRECIOS SEGUN ADJ. (FRONTERIZO)'!$C$20</f>
        <v>16520</v>
      </c>
      <c r="DJ10" s="80" t="s">
        <v>199</v>
      </c>
      <c r="DK10" s="80">
        <f t="shared" si="38"/>
        <v>2973.6</v>
      </c>
      <c r="DL10" s="37">
        <v>904</v>
      </c>
      <c r="DM10" s="37">
        <f t="shared" si="18"/>
        <v>18080</v>
      </c>
      <c r="DN10" s="189">
        <v>22</v>
      </c>
      <c r="DO10" s="80">
        <f>+DL10*'PRECIOS SEGUN ADJ. (FRONTERIZO)'!$B$21*'PRECIOS SEGUN ADJ. (FRONTERIZO)'!$C$21</f>
        <v>397760</v>
      </c>
      <c r="DP10" s="80" t="s">
        <v>310</v>
      </c>
      <c r="DQ10" s="37">
        <v>50</v>
      </c>
      <c r="DR10" s="37">
        <f t="shared" si="19"/>
        <v>1000</v>
      </c>
      <c r="DS10" s="189">
        <v>80.849999999999994</v>
      </c>
      <c r="DT10" s="80">
        <f>+DQ10*'PRECIOS SEGUN ADJ. (FRONTERIZO)'!$B$22*'PRECIOS SEGUN ADJ. (FRONTERIZO)'!$C$22</f>
        <v>80849.999999999985</v>
      </c>
      <c r="DU10" s="80" t="s">
        <v>311</v>
      </c>
      <c r="DV10" s="37">
        <v>23</v>
      </c>
      <c r="DW10" s="37">
        <f t="shared" si="20"/>
        <v>460</v>
      </c>
      <c r="DX10" s="189">
        <v>21.83</v>
      </c>
      <c r="DY10" s="80">
        <f>+DV10*'PRECIOS SEGUN ADJ. (FRONTERIZO)'!$B$23*'PRECIOS SEGUN ADJ. (FRONTERIZO)'!$C$23</f>
        <v>10041.799999999999</v>
      </c>
      <c r="DZ10" s="80" t="s">
        <v>261</v>
      </c>
      <c r="EA10" s="80">
        <f t="shared" si="39"/>
        <v>1807.52</v>
      </c>
      <c r="EB10" s="37">
        <v>70</v>
      </c>
      <c r="EC10" s="37">
        <f t="shared" si="21"/>
        <v>1400</v>
      </c>
      <c r="ED10" s="189">
        <v>33</v>
      </c>
      <c r="EE10" s="80">
        <f>+EB10*'PRECIOS SEGUN ADJ. (FRONTERIZO)'!$B$24*'PRECIOS SEGUN ADJ. (FRONTERIZO)'!$C$24</f>
        <v>46200</v>
      </c>
      <c r="EF10" s="80" t="s">
        <v>312</v>
      </c>
      <c r="EG10" s="37">
        <v>0</v>
      </c>
      <c r="EH10" s="37">
        <f t="shared" si="22"/>
        <v>0</v>
      </c>
      <c r="EI10" s="189">
        <v>15.789999999999997</v>
      </c>
      <c r="EJ10" s="80">
        <f>+EG10*'PRECIOS SEGUN ADJ. (FRONTERIZO)'!$B$25*'PRECIOS SEGUN ADJ. (FRONTERIZO)'!$C$25</f>
        <v>0</v>
      </c>
      <c r="EK10" s="80" t="s">
        <v>134</v>
      </c>
      <c r="EL10" s="37">
        <v>0</v>
      </c>
      <c r="EM10" s="37">
        <f t="shared" si="23"/>
        <v>0</v>
      </c>
      <c r="EN10" s="189">
        <v>31.5</v>
      </c>
      <c r="EO10" s="80">
        <f>+EL10*'PRECIOS SEGUN ADJ. (FRONTERIZO)'!$B$26*'PRECIOS SEGUN ADJ. (FRONTERIZO)'!$C$26</f>
        <v>0</v>
      </c>
      <c r="EP10" s="80" t="s">
        <v>134</v>
      </c>
      <c r="EQ10" s="80">
        <v>0</v>
      </c>
      <c r="ER10" s="194">
        <f t="shared" si="24"/>
        <v>0</v>
      </c>
      <c r="ES10" s="195">
        <v>21.68</v>
      </c>
      <c r="ET10" s="196">
        <f>+EQ10*'PRECIOS SEGUN ADJ (RURAL)'!$B$13*'PRECIOS SEGUN ADJ (RURAL)'!$C$13</f>
        <v>0</v>
      </c>
      <c r="EU10" s="196" t="s">
        <v>134</v>
      </c>
      <c r="EV10" s="80">
        <v>0</v>
      </c>
      <c r="EW10" s="198">
        <f t="shared" si="25"/>
        <v>0</v>
      </c>
      <c r="EX10" s="199">
        <v>5.5</v>
      </c>
      <c r="EY10" s="200">
        <f>+EV10*'PRECIOS SEGUN ADJ (RURAL)'!$B$16*'PRECIOS SEGUN ADJ (RURAL)'!$C$16</f>
        <v>0</v>
      </c>
      <c r="EZ10" s="200" t="s">
        <v>134</v>
      </c>
      <c r="FA10" s="80">
        <v>0</v>
      </c>
      <c r="FB10" s="202">
        <f t="shared" si="26"/>
        <v>0</v>
      </c>
      <c r="FC10" s="203">
        <v>220</v>
      </c>
      <c r="FD10" s="204">
        <f>+FA10*'PRECIOS SEGUN ADJ (RURAL)'!$B$18*'PRECIOS SEGUN ADJ (RURAL)'!$C$18</f>
        <v>0</v>
      </c>
      <c r="FE10" s="204" t="s">
        <v>134</v>
      </c>
      <c r="FF10" s="204">
        <f t="shared" si="27"/>
        <v>0</v>
      </c>
      <c r="FG10" s="80">
        <f t="shared" si="40"/>
        <v>1262830.8</v>
      </c>
      <c r="FH10" s="80" t="s">
        <v>313</v>
      </c>
      <c r="FI10" s="80">
        <f t="shared" si="28"/>
        <v>65058.259999999995</v>
      </c>
      <c r="FJ10" s="80" t="s">
        <v>314</v>
      </c>
      <c r="FK10" s="80">
        <f t="shared" si="41"/>
        <v>1197772.54</v>
      </c>
      <c r="FL10" s="80" t="s">
        <v>315</v>
      </c>
      <c r="FM10" s="80">
        <f t="shared" si="42"/>
        <v>252566.16</v>
      </c>
      <c r="FN10" s="80" t="s">
        <v>316</v>
      </c>
      <c r="FO10" s="80">
        <f t="shared" si="43"/>
        <v>12628.31</v>
      </c>
      <c r="FP10" s="80" t="s">
        <v>317</v>
      </c>
      <c r="FQ10" s="80"/>
      <c r="FR10" s="80">
        <f t="shared" si="44"/>
        <v>1010264.64</v>
      </c>
      <c r="FS10" s="80" t="s">
        <v>318</v>
      </c>
      <c r="FT10" s="37" t="str">
        <f>+VLOOKUP(D10,'FRONTERIZO XENIA'!F:G,2,0)</f>
        <v>F-08</v>
      </c>
    </row>
    <row r="11" spans="1:176">
      <c r="A11" s="37">
        <v>19</v>
      </c>
      <c r="B11" s="176" t="s">
        <v>130</v>
      </c>
      <c r="C11" s="26" t="s">
        <v>319</v>
      </c>
      <c r="D11" s="37">
        <v>7600203447</v>
      </c>
      <c r="E11" s="37" t="str">
        <f>+VLOOKUP(D11,'INFORMACION DE PROVEEDORES'!C:I,2,0)</f>
        <v>176-0020344-7</v>
      </c>
      <c r="F11" s="26" t="str">
        <f>+VLOOKUP(D11,'INFORMACION DE PROVEEDORES'!C:J,4,0)</f>
        <v>CESAR EMMANUEL CASTILLO FELIZ</v>
      </c>
      <c r="G11" s="37" t="str">
        <f>+VLOOKUP(D11,'INFORMACION DE PROVEEDORES'!C:K,5,0)</f>
        <v>176-0020344-7</v>
      </c>
      <c r="H11" s="26" t="str">
        <f>+VLOOKUP(D11,'INFORMACION DE PROVEEDORES'!C:L,7,0)</f>
        <v>AVENIDA LOS PROCERES NO. 10, MONSERRAT, TAMAYO, BAHORUCO</v>
      </c>
      <c r="I11" s="37" t="str">
        <f>+VLOOKUP(D11,'INFORMACION DE PROVEEDORES'!C:M,3,0)</f>
        <v xml:space="preserve"> FÍSICA</v>
      </c>
      <c r="J11" s="37">
        <v>2</v>
      </c>
      <c r="K11" s="37">
        <v>373</v>
      </c>
      <c r="L11" s="37">
        <v>121</v>
      </c>
      <c r="M11" s="37">
        <f t="shared" si="29"/>
        <v>2420</v>
      </c>
      <c r="N11" s="189">
        <v>69.81</v>
      </c>
      <c r="O11" s="80">
        <f>+L11*'PRECIOS SEGUN ADJ. (FRONTERIZO)'!$B$2*'PRECIOS SEGUN ADJ. (FRONTERIZO)'!$C$2</f>
        <v>168940.2</v>
      </c>
      <c r="P11" s="80" t="s">
        <v>320</v>
      </c>
      <c r="Q11" s="80">
        <f t="shared" si="30"/>
        <v>27030.43</v>
      </c>
      <c r="R11" s="37">
        <v>34</v>
      </c>
      <c r="S11" s="37">
        <f t="shared" si="0"/>
        <v>680</v>
      </c>
      <c r="T11" s="189">
        <v>31.5</v>
      </c>
      <c r="U11" s="80">
        <f>+R11*'PRECIOS SEGUN ADJ. (FRONTERIZO)'!$B$3*'PRECIOS SEGUN ADJ. (FRONTERIZO)'!$C$3</f>
        <v>21420</v>
      </c>
      <c r="V11" s="80" t="s">
        <v>321</v>
      </c>
      <c r="W11" s="37">
        <v>264</v>
      </c>
      <c r="X11" s="37">
        <f t="shared" si="1"/>
        <v>5280</v>
      </c>
      <c r="Y11" s="189">
        <v>25.2</v>
      </c>
      <c r="Z11" s="80">
        <f>+W11*'PRECIOS SEGUN ADJ. (FRONTERIZO)'!$B$4*'PRECIOS SEGUN ADJ. (FRONTERIZO)'!$C$4</f>
        <v>133056</v>
      </c>
      <c r="AA11" s="80" t="s">
        <v>322</v>
      </c>
      <c r="AB11" s="37">
        <v>164</v>
      </c>
      <c r="AC11" s="37">
        <f t="shared" si="2"/>
        <v>3280</v>
      </c>
      <c r="AD11" s="189">
        <v>87.91</v>
      </c>
      <c r="AE11" s="80">
        <f>+AB11*'PRECIOS SEGUN ADJ. (FRONTERIZO)'!$B$5*'PRECIOS SEGUN ADJ. (FRONTERIZO)'!$C$5</f>
        <v>288344.8</v>
      </c>
      <c r="AF11" s="80" t="s">
        <v>323</v>
      </c>
      <c r="AG11" s="80">
        <f t="shared" si="31"/>
        <v>51902.06</v>
      </c>
      <c r="AH11" s="37">
        <v>46</v>
      </c>
      <c r="AI11" s="37">
        <f t="shared" si="3"/>
        <v>920</v>
      </c>
      <c r="AJ11" s="189">
        <v>53.95000000000001</v>
      </c>
      <c r="AK11" s="80">
        <f>+AH11*'PRECIOS SEGUN ADJ. (FRONTERIZO)'!$B$6*'PRECIOS SEGUN ADJ. (FRONTERIZO)'!$C$6</f>
        <v>49634.000000000007</v>
      </c>
      <c r="AL11" s="80" t="s">
        <v>324</v>
      </c>
      <c r="AM11" s="37">
        <v>6</v>
      </c>
      <c r="AN11" s="37">
        <f t="shared" si="4"/>
        <v>120</v>
      </c>
      <c r="AO11" s="189">
        <v>25.04</v>
      </c>
      <c r="AP11" s="80">
        <f>+AM11*'PRECIOS SEGUN ADJ. (FRONTERIZO)'!$B$7*'PRECIOS SEGUN ADJ. (FRONTERIZO)'!$C$7</f>
        <v>3004.8</v>
      </c>
      <c r="AQ11" s="80" t="s">
        <v>325</v>
      </c>
      <c r="AR11" s="80">
        <f t="shared" si="32"/>
        <v>480.77</v>
      </c>
      <c r="AS11" s="37">
        <v>47</v>
      </c>
      <c r="AT11" s="37">
        <f t="shared" si="5"/>
        <v>940</v>
      </c>
      <c r="AU11" s="189">
        <v>290.85000000000002</v>
      </c>
      <c r="AV11" s="80">
        <f>+AS11*'PRECIOS SEGUN ADJ. (FRONTERIZO)'!$B$8*'PRECIOS SEGUN ADJ. (FRONTERIZO)'!$C$8</f>
        <v>273399</v>
      </c>
      <c r="AW11" s="80" t="s">
        <v>326</v>
      </c>
      <c r="AX11" s="80">
        <f t="shared" si="33"/>
        <v>49211.82</v>
      </c>
      <c r="AY11" s="37">
        <v>15</v>
      </c>
      <c r="AZ11" s="37">
        <f t="shared" si="6"/>
        <v>300</v>
      </c>
      <c r="BA11" s="189">
        <v>18.899999999999999</v>
      </c>
      <c r="BB11" s="80">
        <f>+AY11*'PRECIOS SEGUN ADJ. (FRONTERIZO)'!$B$9*'PRECIOS SEGUN ADJ. (FRONTERIZO)'!$C$9</f>
        <v>5670</v>
      </c>
      <c r="BC11" s="80" t="s">
        <v>327</v>
      </c>
      <c r="BD11" s="37">
        <v>3</v>
      </c>
      <c r="BE11" s="37">
        <f t="shared" si="7"/>
        <v>60</v>
      </c>
      <c r="BF11" s="189">
        <v>140.38</v>
      </c>
      <c r="BG11" s="80">
        <f>+BD11*'PRECIOS SEGUN ADJ. (FRONTERIZO)'!$B$10*'PRECIOS SEGUN ADJ. (FRONTERIZO)'!$C$10</f>
        <v>8422.7999999999993</v>
      </c>
      <c r="BH11" s="80" t="s">
        <v>328</v>
      </c>
      <c r="BI11" s="80">
        <f t="shared" si="34"/>
        <v>1516.1</v>
      </c>
      <c r="BJ11" s="37">
        <v>88</v>
      </c>
      <c r="BK11" s="37">
        <f t="shared" si="8"/>
        <v>1760</v>
      </c>
      <c r="BL11" s="189">
        <v>31.459999999999997</v>
      </c>
      <c r="BM11" s="80">
        <f>+BJ11*'PRECIOS SEGUN ADJ. (FRONTERIZO)'!$B$11*'PRECIOS SEGUN ADJ. (FRONTERIZO)'!$C$11</f>
        <v>55369.599999999999</v>
      </c>
      <c r="BN11" s="80" t="s">
        <v>329</v>
      </c>
      <c r="BO11" s="37">
        <v>39</v>
      </c>
      <c r="BP11" s="37">
        <f t="shared" si="9"/>
        <v>780</v>
      </c>
      <c r="BQ11" s="189">
        <v>65</v>
      </c>
      <c r="BR11" s="80">
        <f>+BO11*'PRECIOS SEGUN ADJ. (FRONTERIZO)'!$B$12*'PRECIOS SEGUN ADJ. (FRONTERIZO)'!$C$12</f>
        <v>50700</v>
      </c>
      <c r="BS11" s="80" t="s">
        <v>330</v>
      </c>
      <c r="BT11" s="37">
        <v>2490</v>
      </c>
      <c r="BU11" s="37">
        <f t="shared" si="10"/>
        <v>49800</v>
      </c>
      <c r="BV11" s="189">
        <v>5.5</v>
      </c>
      <c r="BW11" s="80">
        <f>+BT11*'PRECIOS SEGUN ADJ. (FRONTERIZO)'!$B$13*'PRECIOS SEGUN ADJ. (FRONTERIZO)'!$C$13</f>
        <v>273900</v>
      </c>
      <c r="BX11" s="80" t="s">
        <v>331</v>
      </c>
      <c r="BY11" s="37">
        <v>248</v>
      </c>
      <c r="BZ11" s="37">
        <f t="shared" si="11"/>
        <v>4960</v>
      </c>
      <c r="CA11" s="189">
        <v>7.15</v>
      </c>
      <c r="CB11" s="80">
        <f>+BY11*'PRECIOS SEGUN ADJ. (FRONTERIZO)'!$B$14*'PRECIOS SEGUN ADJ. (FRONTERIZO)'!$C$14</f>
        <v>35464</v>
      </c>
      <c r="CC11" s="80" t="s">
        <v>332</v>
      </c>
      <c r="CD11" s="37">
        <v>496</v>
      </c>
      <c r="CE11" s="37">
        <f t="shared" si="12"/>
        <v>9920</v>
      </c>
      <c r="CF11" s="189">
        <v>6.8400000000000007</v>
      </c>
      <c r="CG11" s="80">
        <f>+CD11*'PRECIOS SEGUN ADJ. (FRONTERIZO)'!$B$15*'PRECIOS SEGUN ADJ. (FRONTERIZO)'!$C$15</f>
        <v>67852.800000000003</v>
      </c>
      <c r="CH11" s="80" t="s">
        <v>333</v>
      </c>
      <c r="CI11" s="37">
        <v>110</v>
      </c>
      <c r="CJ11" s="37">
        <f t="shared" si="13"/>
        <v>2200</v>
      </c>
      <c r="CK11" s="189">
        <v>60</v>
      </c>
      <c r="CL11" s="80">
        <f>+CI11*'PRECIOS SEGUN ADJ. (FRONTERIZO)'!$B$16*'PRECIOS SEGUN ADJ. (FRONTERIZO)'!$C$16</f>
        <v>132000</v>
      </c>
      <c r="CM11" s="80" t="s">
        <v>334</v>
      </c>
      <c r="CN11" s="80">
        <f t="shared" si="35"/>
        <v>23760</v>
      </c>
      <c r="CO11" s="37">
        <v>50</v>
      </c>
      <c r="CP11" s="37">
        <f t="shared" si="14"/>
        <v>1000</v>
      </c>
      <c r="CQ11" s="189">
        <v>55.649999999999991</v>
      </c>
      <c r="CR11" s="80">
        <f>+CO11*'PRECIOS SEGUN ADJ. (FRONTERIZO)'!$B$17*'PRECIOS SEGUN ADJ. (FRONTERIZO)'!$C$17</f>
        <v>55650</v>
      </c>
      <c r="CS11" s="80" t="s">
        <v>335</v>
      </c>
      <c r="CT11" s="80">
        <f t="shared" si="36"/>
        <v>10017</v>
      </c>
      <c r="CU11" s="37">
        <v>1244</v>
      </c>
      <c r="CV11" s="37">
        <f t="shared" si="15"/>
        <v>24880</v>
      </c>
      <c r="CW11" s="189">
        <v>6.6</v>
      </c>
      <c r="CX11" s="80">
        <f>+CU11*'PRECIOS SEGUN ADJ. (FRONTERIZO)'!$B$18*'PRECIOS SEGUN ADJ. (FRONTERIZO)'!$C$18</f>
        <v>164208</v>
      </c>
      <c r="CY11" s="80" t="s">
        <v>336</v>
      </c>
      <c r="CZ11" s="37">
        <v>55</v>
      </c>
      <c r="DA11" s="37">
        <f t="shared" si="16"/>
        <v>1100</v>
      </c>
      <c r="DB11" s="189">
        <v>65.75</v>
      </c>
      <c r="DC11" s="80">
        <f>+CZ11*'PRECIOS SEGUN ADJ. (FRONTERIZO)'!$B$19*'PRECIOS SEGUN ADJ. (FRONTERIZO)'!$C$19</f>
        <v>72325</v>
      </c>
      <c r="DD11" s="80" t="s">
        <v>337</v>
      </c>
      <c r="DE11" s="80">
        <f t="shared" si="37"/>
        <v>13018.5</v>
      </c>
      <c r="DF11" s="37">
        <v>6</v>
      </c>
      <c r="DG11" s="37">
        <f t="shared" si="17"/>
        <v>120</v>
      </c>
      <c r="DH11" s="189">
        <v>82.59999999999998</v>
      </c>
      <c r="DI11" s="80">
        <f>+DF11*'PRECIOS SEGUN ADJ. (FRONTERIZO)'!$B$20*'PRECIOS SEGUN ADJ. (FRONTERIZO)'!$C$20</f>
        <v>9912</v>
      </c>
      <c r="DJ11" s="80" t="s">
        <v>338</v>
      </c>
      <c r="DK11" s="80">
        <f t="shared" si="38"/>
        <v>1784.16</v>
      </c>
      <c r="DL11" s="37">
        <v>496</v>
      </c>
      <c r="DM11" s="37">
        <f t="shared" si="18"/>
        <v>9920</v>
      </c>
      <c r="DN11" s="189">
        <v>22</v>
      </c>
      <c r="DO11" s="80">
        <f>+DL11*'PRECIOS SEGUN ADJ. (FRONTERIZO)'!$B$21*'PRECIOS SEGUN ADJ. (FRONTERIZO)'!$C$21</f>
        <v>218240</v>
      </c>
      <c r="DP11" s="80" t="s">
        <v>339</v>
      </c>
      <c r="DQ11" s="37">
        <v>83</v>
      </c>
      <c r="DR11" s="37">
        <f t="shared" si="19"/>
        <v>1660</v>
      </c>
      <c r="DS11" s="189">
        <v>80.849999999999994</v>
      </c>
      <c r="DT11" s="80">
        <f>+DQ11*'PRECIOS SEGUN ADJ. (FRONTERIZO)'!$B$22*'PRECIOS SEGUN ADJ. (FRONTERIZO)'!$C$22</f>
        <v>134211</v>
      </c>
      <c r="DU11" s="80" t="s">
        <v>340</v>
      </c>
      <c r="DV11" s="37">
        <v>38</v>
      </c>
      <c r="DW11" s="37">
        <f t="shared" si="20"/>
        <v>760</v>
      </c>
      <c r="DX11" s="189">
        <v>21.83</v>
      </c>
      <c r="DY11" s="80">
        <f>+DV11*'PRECIOS SEGUN ADJ. (FRONTERIZO)'!$B$23*'PRECIOS SEGUN ADJ. (FRONTERIZO)'!$C$23</f>
        <v>16590.8</v>
      </c>
      <c r="DZ11" s="80" t="s">
        <v>341</v>
      </c>
      <c r="EA11" s="80">
        <f t="shared" si="39"/>
        <v>2986.34</v>
      </c>
      <c r="EB11" s="37">
        <v>67</v>
      </c>
      <c r="EC11" s="37">
        <f t="shared" si="21"/>
        <v>1340</v>
      </c>
      <c r="ED11" s="189">
        <v>33</v>
      </c>
      <c r="EE11" s="80">
        <f>+EB11*'PRECIOS SEGUN ADJ. (FRONTERIZO)'!$B$24*'PRECIOS SEGUN ADJ. (FRONTERIZO)'!$C$24</f>
        <v>44220</v>
      </c>
      <c r="EF11" s="80" t="s">
        <v>342</v>
      </c>
      <c r="EG11" s="37">
        <v>17</v>
      </c>
      <c r="EH11" s="37">
        <f t="shared" si="22"/>
        <v>340</v>
      </c>
      <c r="EI11" s="189">
        <v>15.789999999999997</v>
      </c>
      <c r="EJ11" s="80">
        <f>+EG11*'PRECIOS SEGUN ADJ. (FRONTERIZO)'!$B$25*'PRECIOS SEGUN ADJ. (FRONTERIZO)'!$C$25</f>
        <v>5368.6</v>
      </c>
      <c r="EK11" s="80" t="s">
        <v>343</v>
      </c>
      <c r="EL11" s="37">
        <v>17</v>
      </c>
      <c r="EM11" s="37">
        <f t="shared" si="23"/>
        <v>340</v>
      </c>
      <c r="EN11" s="189">
        <v>31.5</v>
      </c>
      <c r="EO11" s="80">
        <f>+EL11*'PRECIOS SEGUN ADJ. (FRONTERIZO)'!$B$26*'PRECIOS SEGUN ADJ. (FRONTERIZO)'!$C$26</f>
        <v>10710</v>
      </c>
      <c r="EP11" s="80" t="s">
        <v>212</v>
      </c>
      <c r="EQ11" s="80">
        <v>0</v>
      </c>
      <c r="ER11" s="194">
        <f t="shared" si="24"/>
        <v>0</v>
      </c>
      <c r="ES11" s="195">
        <v>21.68</v>
      </c>
      <c r="ET11" s="196">
        <f>+EQ11*'PRECIOS SEGUN ADJ (RURAL)'!$B$13*'PRECIOS SEGUN ADJ (RURAL)'!$C$13</f>
        <v>0</v>
      </c>
      <c r="EU11" s="196" t="s">
        <v>134</v>
      </c>
      <c r="EV11" s="80">
        <v>0</v>
      </c>
      <c r="EW11" s="198">
        <f t="shared" si="25"/>
        <v>0</v>
      </c>
      <c r="EX11" s="199">
        <v>5.5</v>
      </c>
      <c r="EY11" s="200">
        <f>+EV11*'PRECIOS SEGUN ADJ (RURAL)'!$B$16*'PRECIOS SEGUN ADJ (RURAL)'!$C$16</f>
        <v>0</v>
      </c>
      <c r="EZ11" s="200" t="s">
        <v>134</v>
      </c>
      <c r="FA11" s="80">
        <v>0</v>
      </c>
      <c r="FB11" s="202">
        <f t="shared" si="26"/>
        <v>0</v>
      </c>
      <c r="FC11" s="203">
        <v>220</v>
      </c>
      <c r="FD11" s="204">
        <f>+FA11*'PRECIOS SEGUN ADJ (RURAL)'!$B$18*'PRECIOS SEGUN ADJ (RURAL)'!$C$18</f>
        <v>0</v>
      </c>
      <c r="FE11" s="204" t="s">
        <v>134</v>
      </c>
      <c r="FF11" s="204">
        <f t="shared" si="27"/>
        <v>0</v>
      </c>
      <c r="FG11" s="80">
        <f t="shared" si="40"/>
        <v>2298613.4</v>
      </c>
      <c r="FH11" s="80" t="s">
        <v>344</v>
      </c>
      <c r="FI11" s="80">
        <f t="shared" si="28"/>
        <v>181707.18</v>
      </c>
      <c r="FJ11" s="80" t="s">
        <v>345</v>
      </c>
      <c r="FK11" s="80">
        <f t="shared" si="41"/>
        <v>2116906.2199999997</v>
      </c>
      <c r="FL11" s="80" t="s">
        <v>346</v>
      </c>
      <c r="FM11" s="80">
        <f t="shared" si="42"/>
        <v>459722.68</v>
      </c>
      <c r="FN11" s="80" t="s">
        <v>347</v>
      </c>
      <c r="FO11" s="80">
        <f t="shared" si="43"/>
        <v>22986.13</v>
      </c>
      <c r="FP11" s="80" t="s">
        <v>348</v>
      </c>
      <c r="FQ11" s="80"/>
      <c r="FR11" s="80">
        <f t="shared" si="44"/>
        <v>1838890.72</v>
      </c>
      <c r="FS11" s="80" t="s">
        <v>349</v>
      </c>
      <c r="FT11" s="37" t="str">
        <f>+VLOOKUP(D11,'FRONTERIZO XENIA'!F:G,2,0)</f>
        <v>F-27</v>
      </c>
    </row>
    <row r="12" spans="1:176">
      <c r="A12" s="37">
        <v>20</v>
      </c>
      <c r="B12" s="176" t="s">
        <v>130</v>
      </c>
      <c r="C12" s="26" t="s">
        <v>350</v>
      </c>
      <c r="D12" s="37">
        <v>1800388751</v>
      </c>
      <c r="E12" s="37" t="str">
        <f>+VLOOKUP(D12,'INFORMACION DE PROVEEDORES'!C:I,2,0)</f>
        <v>018-0038875-1</v>
      </c>
      <c r="F12" s="26" t="str">
        <f>+VLOOKUP(D12,'INFORMACION DE PROVEEDORES'!C:J,4,0)</f>
        <v>CINTHIA ARISLEIDA RAMIREZ PEÑA</v>
      </c>
      <c r="G12" s="37" t="str">
        <f>+VLOOKUP(D12,'INFORMACION DE PROVEEDORES'!C:K,5,0)</f>
        <v>018-0038875-1</v>
      </c>
      <c r="H12" s="26" t="str">
        <f>+VLOOKUP(D12,'INFORMACION DE PROVEEDORES'!C:L,7,0)</f>
        <v>CALLE BALBINO NO. 6, BARAHONA</v>
      </c>
      <c r="I12" s="37" t="str">
        <f>+VLOOKUP(D12,'INFORMACION DE PROVEEDORES'!C:M,3,0)</f>
        <v xml:space="preserve"> FÍSICA</v>
      </c>
      <c r="J12" s="37">
        <v>1</v>
      </c>
      <c r="K12" s="37">
        <v>315</v>
      </c>
      <c r="L12" s="37">
        <v>125</v>
      </c>
      <c r="M12" s="37">
        <f t="shared" si="29"/>
        <v>2500</v>
      </c>
      <c r="N12" s="189">
        <v>69.81</v>
      </c>
      <c r="O12" s="80">
        <f>+L12*'PRECIOS SEGUN ADJ. (FRONTERIZO)'!$B$2*'PRECIOS SEGUN ADJ. (FRONTERIZO)'!$C$2</f>
        <v>174525</v>
      </c>
      <c r="P12" s="80" t="s">
        <v>351</v>
      </c>
      <c r="Q12" s="80">
        <f t="shared" si="30"/>
        <v>27924</v>
      </c>
      <c r="R12" s="37">
        <v>35</v>
      </c>
      <c r="S12" s="37">
        <f t="shared" si="0"/>
        <v>700</v>
      </c>
      <c r="T12" s="189">
        <v>31.5</v>
      </c>
      <c r="U12" s="80">
        <f>+R12*'PRECIOS SEGUN ADJ. (FRONTERIZO)'!$B$3*'PRECIOS SEGUN ADJ. (FRONTERIZO)'!$C$3</f>
        <v>22050</v>
      </c>
      <c r="V12" s="80" t="s">
        <v>352</v>
      </c>
      <c r="W12" s="37">
        <v>334</v>
      </c>
      <c r="X12" s="37">
        <f t="shared" si="1"/>
        <v>6680</v>
      </c>
      <c r="Y12" s="189">
        <v>25.2</v>
      </c>
      <c r="Z12" s="80">
        <f>+W12*'PRECIOS SEGUN ADJ. (FRONTERIZO)'!$B$4*'PRECIOS SEGUN ADJ. (FRONTERIZO)'!$C$4</f>
        <v>168336</v>
      </c>
      <c r="AA12" s="80" t="s">
        <v>353</v>
      </c>
      <c r="AB12" s="37">
        <v>159</v>
      </c>
      <c r="AC12" s="37">
        <f t="shared" si="2"/>
        <v>3180</v>
      </c>
      <c r="AD12" s="189">
        <v>87.91</v>
      </c>
      <c r="AE12" s="80">
        <f>+AB12*'PRECIOS SEGUN ADJ. (FRONTERIZO)'!$B$5*'PRECIOS SEGUN ADJ. (FRONTERIZO)'!$C$5</f>
        <v>279553.8</v>
      </c>
      <c r="AF12" s="80" t="s">
        <v>354</v>
      </c>
      <c r="AG12" s="80">
        <f t="shared" si="31"/>
        <v>50319.68</v>
      </c>
      <c r="AH12" s="37">
        <v>0</v>
      </c>
      <c r="AI12" s="37">
        <f t="shared" si="3"/>
        <v>0</v>
      </c>
      <c r="AJ12" s="189">
        <v>53.95000000000001</v>
      </c>
      <c r="AK12" s="80">
        <f>+AH12*'PRECIOS SEGUN ADJ. (FRONTERIZO)'!$B$6*'PRECIOS SEGUN ADJ. (FRONTERIZO)'!$C$6</f>
        <v>0</v>
      </c>
      <c r="AL12" s="80" t="s">
        <v>134</v>
      </c>
      <c r="AM12" s="37">
        <v>0</v>
      </c>
      <c r="AN12" s="37">
        <f t="shared" si="4"/>
        <v>0</v>
      </c>
      <c r="AO12" s="189">
        <v>25.04</v>
      </c>
      <c r="AP12" s="80">
        <f>+AM12*'PRECIOS SEGUN ADJ. (FRONTERIZO)'!$B$7*'PRECIOS SEGUN ADJ. (FRONTERIZO)'!$C$7</f>
        <v>0</v>
      </c>
      <c r="AQ12" s="80" t="s">
        <v>134</v>
      </c>
      <c r="AR12" s="80">
        <f t="shared" si="32"/>
        <v>0</v>
      </c>
      <c r="AS12" s="37">
        <v>42</v>
      </c>
      <c r="AT12" s="37">
        <f t="shared" si="5"/>
        <v>840</v>
      </c>
      <c r="AU12" s="189">
        <v>290.85000000000002</v>
      </c>
      <c r="AV12" s="80">
        <f>+AS12*'PRECIOS SEGUN ADJ. (FRONTERIZO)'!$B$8*'PRECIOS SEGUN ADJ. (FRONTERIZO)'!$C$8</f>
        <v>244314</v>
      </c>
      <c r="AW12" s="80" t="s">
        <v>355</v>
      </c>
      <c r="AX12" s="80">
        <f t="shared" si="33"/>
        <v>43976.52</v>
      </c>
      <c r="AY12" s="37">
        <v>19</v>
      </c>
      <c r="AZ12" s="37">
        <f t="shared" si="6"/>
        <v>380</v>
      </c>
      <c r="BA12" s="189">
        <v>18.899999999999999</v>
      </c>
      <c r="BB12" s="80">
        <f>+AY12*'PRECIOS SEGUN ADJ. (FRONTERIZO)'!$B$9*'PRECIOS SEGUN ADJ. (FRONTERIZO)'!$C$9</f>
        <v>7181.9999999999991</v>
      </c>
      <c r="BC12" s="80" t="s">
        <v>356</v>
      </c>
      <c r="BD12" s="37">
        <v>0</v>
      </c>
      <c r="BE12" s="37">
        <f t="shared" si="7"/>
        <v>0</v>
      </c>
      <c r="BF12" s="189">
        <v>140.38</v>
      </c>
      <c r="BG12" s="80">
        <f>+BD12*'PRECIOS SEGUN ADJ. (FRONTERIZO)'!$B$10*'PRECIOS SEGUN ADJ. (FRONTERIZO)'!$C$10</f>
        <v>0</v>
      </c>
      <c r="BH12" s="80" t="s">
        <v>134</v>
      </c>
      <c r="BI12" s="80">
        <f t="shared" si="34"/>
        <v>0</v>
      </c>
      <c r="BJ12" s="37">
        <v>112</v>
      </c>
      <c r="BK12" s="37">
        <f t="shared" si="8"/>
        <v>2240</v>
      </c>
      <c r="BL12" s="189">
        <v>31.459999999999997</v>
      </c>
      <c r="BM12" s="80">
        <f>+BJ12*'PRECIOS SEGUN ADJ. (FRONTERIZO)'!$B$11*'PRECIOS SEGUN ADJ. (FRONTERIZO)'!$C$11</f>
        <v>70470.399999999994</v>
      </c>
      <c r="BN12" s="80" t="s">
        <v>357</v>
      </c>
      <c r="BO12" s="37">
        <v>35</v>
      </c>
      <c r="BP12" s="37">
        <f t="shared" si="9"/>
        <v>700</v>
      </c>
      <c r="BQ12" s="189">
        <v>65</v>
      </c>
      <c r="BR12" s="80">
        <f>+BO12*'PRECIOS SEGUN ADJ. (FRONTERIZO)'!$B$12*'PRECIOS SEGUN ADJ. (FRONTERIZO)'!$C$12</f>
        <v>45500</v>
      </c>
      <c r="BS12" s="80" t="s">
        <v>358</v>
      </c>
      <c r="BT12" s="37">
        <v>3150</v>
      </c>
      <c r="BU12" s="37">
        <f t="shared" si="10"/>
        <v>63000</v>
      </c>
      <c r="BV12" s="189">
        <v>5.5</v>
      </c>
      <c r="BW12" s="80">
        <f>+BT12*'PRECIOS SEGUN ADJ. (FRONTERIZO)'!$B$13*'PRECIOS SEGUN ADJ. (FRONTERIZO)'!$C$13</f>
        <v>346500</v>
      </c>
      <c r="BX12" s="80" t="s">
        <v>359</v>
      </c>
      <c r="BY12" s="37">
        <v>0</v>
      </c>
      <c r="BZ12" s="37">
        <f t="shared" si="11"/>
        <v>0</v>
      </c>
      <c r="CA12" s="189">
        <v>7.15</v>
      </c>
      <c r="CB12" s="80">
        <f>+BY12*'PRECIOS SEGUN ADJ. (FRONTERIZO)'!$B$14*'PRECIOS SEGUN ADJ. (FRONTERIZO)'!$C$14</f>
        <v>0</v>
      </c>
      <c r="CC12" s="80" t="s">
        <v>134</v>
      </c>
      <c r="CD12" s="37">
        <v>0</v>
      </c>
      <c r="CE12" s="37">
        <f t="shared" si="12"/>
        <v>0</v>
      </c>
      <c r="CF12" s="189">
        <v>6.8400000000000007</v>
      </c>
      <c r="CG12" s="80">
        <f>+CD12*'PRECIOS SEGUN ADJ. (FRONTERIZO)'!$B$15*'PRECIOS SEGUN ADJ. (FRONTERIZO)'!$C$15</f>
        <v>0</v>
      </c>
      <c r="CH12" s="80" t="s">
        <v>134</v>
      </c>
      <c r="CI12" s="37">
        <v>139</v>
      </c>
      <c r="CJ12" s="37">
        <f t="shared" si="13"/>
        <v>2780</v>
      </c>
      <c r="CK12" s="189">
        <v>60</v>
      </c>
      <c r="CL12" s="80">
        <f>+CI12*'PRECIOS SEGUN ADJ. (FRONTERIZO)'!$B$16*'PRECIOS SEGUN ADJ. (FRONTERIZO)'!$C$16</f>
        <v>166800</v>
      </c>
      <c r="CM12" s="80" t="s">
        <v>360</v>
      </c>
      <c r="CN12" s="80">
        <f t="shared" si="35"/>
        <v>30024</v>
      </c>
      <c r="CO12" s="37">
        <v>63</v>
      </c>
      <c r="CP12" s="37">
        <f t="shared" si="14"/>
        <v>1260</v>
      </c>
      <c r="CQ12" s="189">
        <v>55.649999999999991</v>
      </c>
      <c r="CR12" s="80">
        <f>+CO12*'PRECIOS SEGUN ADJ. (FRONTERIZO)'!$B$17*'PRECIOS SEGUN ADJ. (FRONTERIZO)'!$C$17</f>
        <v>70119</v>
      </c>
      <c r="CS12" s="80" t="s">
        <v>361</v>
      </c>
      <c r="CT12" s="80">
        <f t="shared" si="36"/>
        <v>12621.42</v>
      </c>
      <c r="CU12" s="37">
        <v>1260</v>
      </c>
      <c r="CV12" s="37">
        <f t="shared" si="15"/>
        <v>25200</v>
      </c>
      <c r="CW12" s="189">
        <v>6.6</v>
      </c>
      <c r="CX12" s="80">
        <f>+CU12*'PRECIOS SEGUN ADJ. (FRONTERIZO)'!$B$18*'PRECIOS SEGUN ADJ. (FRONTERIZO)'!$C$18</f>
        <v>166320</v>
      </c>
      <c r="CY12" s="80" t="s">
        <v>362</v>
      </c>
      <c r="CZ12" s="37">
        <v>70</v>
      </c>
      <c r="DA12" s="37">
        <f t="shared" si="16"/>
        <v>1400</v>
      </c>
      <c r="DB12" s="189">
        <v>65.75</v>
      </c>
      <c r="DC12" s="80">
        <f>+CZ12*'PRECIOS SEGUN ADJ. (FRONTERIZO)'!$B$19*'PRECIOS SEGUN ADJ. (FRONTERIZO)'!$C$19</f>
        <v>92050</v>
      </c>
      <c r="DD12" s="80" t="s">
        <v>363</v>
      </c>
      <c r="DE12" s="80">
        <f t="shared" si="37"/>
        <v>16569</v>
      </c>
      <c r="DF12" s="37">
        <v>0</v>
      </c>
      <c r="DG12" s="37">
        <f t="shared" si="17"/>
        <v>0</v>
      </c>
      <c r="DH12" s="189">
        <v>82.59999999999998</v>
      </c>
      <c r="DI12" s="80">
        <f>+DF12*'PRECIOS SEGUN ADJ. (FRONTERIZO)'!$B$20*'PRECIOS SEGUN ADJ. (FRONTERIZO)'!$C$20</f>
        <v>0</v>
      </c>
      <c r="DJ12" s="80" t="s">
        <v>134</v>
      </c>
      <c r="DK12" s="80">
        <f t="shared" si="38"/>
        <v>0</v>
      </c>
      <c r="DL12" s="37">
        <v>0</v>
      </c>
      <c r="DM12" s="37">
        <f t="shared" si="18"/>
        <v>0</v>
      </c>
      <c r="DN12" s="189">
        <v>22</v>
      </c>
      <c r="DO12" s="80">
        <f>+DL12*'PRECIOS SEGUN ADJ. (FRONTERIZO)'!$B$21*'PRECIOS SEGUN ADJ. (FRONTERIZO)'!$C$21</f>
        <v>0</v>
      </c>
      <c r="DP12" s="80" t="s">
        <v>134</v>
      </c>
      <c r="DQ12" s="37">
        <v>70</v>
      </c>
      <c r="DR12" s="37">
        <f t="shared" si="19"/>
        <v>1400</v>
      </c>
      <c r="DS12" s="189">
        <v>80.849999999999994</v>
      </c>
      <c r="DT12" s="80">
        <f>+DQ12*'PRECIOS SEGUN ADJ. (FRONTERIZO)'!$B$22*'PRECIOS SEGUN ADJ. (FRONTERIZO)'!$C$22</f>
        <v>113190</v>
      </c>
      <c r="DU12" s="80" t="s">
        <v>364</v>
      </c>
      <c r="DV12" s="37">
        <v>31</v>
      </c>
      <c r="DW12" s="37">
        <f t="shared" si="20"/>
        <v>620</v>
      </c>
      <c r="DX12" s="189">
        <v>21.83</v>
      </c>
      <c r="DY12" s="80">
        <f>+DV12*'PRECIOS SEGUN ADJ. (FRONTERIZO)'!$B$23*'PRECIOS SEGUN ADJ. (FRONTERIZO)'!$C$23</f>
        <v>13534.599999999999</v>
      </c>
      <c r="DZ12" s="80" t="s">
        <v>295</v>
      </c>
      <c r="EA12" s="80">
        <f t="shared" si="39"/>
        <v>2436.23</v>
      </c>
      <c r="EB12" s="37">
        <v>35</v>
      </c>
      <c r="EC12" s="37">
        <f t="shared" si="21"/>
        <v>700</v>
      </c>
      <c r="ED12" s="189">
        <v>33</v>
      </c>
      <c r="EE12" s="80">
        <f>+EB12*'PRECIOS SEGUN ADJ. (FRONTERIZO)'!$B$24*'PRECIOS SEGUN ADJ. (FRONTERIZO)'!$C$24</f>
        <v>23100</v>
      </c>
      <c r="EF12" s="80" t="s">
        <v>365</v>
      </c>
      <c r="EG12" s="37">
        <v>21</v>
      </c>
      <c r="EH12" s="37">
        <f t="shared" si="22"/>
        <v>420</v>
      </c>
      <c r="EI12" s="189">
        <v>15.789999999999997</v>
      </c>
      <c r="EJ12" s="80">
        <f>+EG12*'PRECIOS SEGUN ADJ. (FRONTERIZO)'!$B$25*'PRECIOS SEGUN ADJ. (FRONTERIZO)'!$C$25</f>
        <v>6631.7999999999993</v>
      </c>
      <c r="EK12" s="80" t="s">
        <v>366</v>
      </c>
      <c r="EL12" s="37">
        <v>21</v>
      </c>
      <c r="EM12" s="37">
        <f t="shared" si="23"/>
        <v>420</v>
      </c>
      <c r="EN12" s="189">
        <v>31.5</v>
      </c>
      <c r="EO12" s="80">
        <f>+EL12*'PRECIOS SEGUN ADJ. (FRONTERIZO)'!$B$26*'PRECIOS SEGUN ADJ. (FRONTERIZO)'!$C$26</f>
        <v>13230</v>
      </c>
      <c r="EP12" s="80" t="s">
        <v>367</v>
      </c>
      <c r="EQ12" s="80">
        <v>0</v>
      </c>
      <c r="ER12" s="194">
        <f t="shared" si="24"/>
        <v>0</v>
      </c>
      <c r="ES12" s="195">
        <v>21.68</v>
      </c>
      <c r="ET12" s="196">
        <f>+EQ12*'PRECIOS SEGUN ADJ (RURAL)'!$B$13*'PRECIOS SEGUN ADJ (RURAL)'!$C$13</f>
        <v>0</v>
      </c>
      <c r="EU12" s="196" t="s">
        <v>134</v>
      </c>
      <c r="EV12" s="80">
        <v>0</v>
      </c>
      <c r="EW12" s="198">
        <f t="shared" si="25"/>
        <v>0</v>
      </c>
      <c r="EX12" s="199">
        <v>5.5</v>
      </c>
      <c r="EY12" s="200">
        <f>+EV12*'PRECIOS SEGUN ADJ (RURAL)'!$B$16*'PRECIOS SEGUN ADJ (RURAL)'!$C$16</f>
        <v>0</v>
      </c>
      <c r="EZ12" s="200" t="s">
        <v>134</v>
      </c>
      <c r="FA12" s="80">
        <v>0</v>
      </c>
      <c r="FB12" s="202">
        <f t="shared" si="26"/>
        <v>0</v>
      </c>
      <c r="FC12" s="203">
        <v>220</v>
      </c>
      <c r="FD12" s="204">
        <f>+FA12*'PRECIOS SEGUN ADJ (RURAL)'!$B$18*'PRECIOS SEGUN ADJ (RURAL)'!$C$18</f>
        <v>0</v>
      </c>
      <c r="FE12" s="204" t="s">
        <v>134</v>
      </c>
      <c r="FF12" s="204">
        <f t="shared" si="27"/>
        <v>0</v>
      </c>
      <c r="FG12" s="80">
        <f t="shared" si="40"/>
        <v>2023406.6000000003</v>
      </c>
      <c r="FH12" s="80" t="s">
        <v>368</v>
      </c>
      <c r="FI12" s="80">
        <f t="shared" si="28"/>
        <v>183870.85</v>
      </c>
      <c r="FJ12" s="80" t="s">
        <v>369</v>
      </c>
      <c r="FK12" s="80">
        <f t="shared" si="41"/>
        <v>1839535.7500000002</v>
      </c>
      <c r="FL12" s="80" t="s">
        <v>370</v>
      </c>
      <c r="FM12" s="80">
        <f t="shared" si="42"/>
        <v>404681.32</v>
      </c>
      <c r="FN12" s="80" t="s">
        <v>371</v>
      </c>
      <c r="FO12" s="80">
        <f t="shared" si="43"/>
        <v>20234.07</v>
      </c>
      <c r="FP12" s="80" t="s">
        <v>372</v>
      </c>
      <c r="FQ12" s="80"/>
      <c r="FR12" s="80">
        <f t="shared" si="44"/>
        <v>1618725.2800000003</v>
      </c>
      <c r="FS12" s="80" t="s">
        <v>373</v>
      </c>
      <c r="FT12" s="37" t="str">
        <f>+VLOOKUP(D12,'FRONTERIZO XENIA'!F:G,2,0)</f>
        <v>F-05</v>
      </c>
    </row>
    <row r="13" spans="1:176">
      <c r="A13" s="37">
        <v>27</v>
      </c>
      <c r="B13" s="176" t="s">
        <v>130</v>
      </c>
      <c r="C13" s="26" t="s">
        <v>374</v>
      </c>
      <c r="D13" s="37">
        <v>1200222394</v>
      </c>
      <c r="E13" s="37" t="str">
        <f>+VLOOKUP(D13,'INFORMACION DE PROVEEDORES'!C:I,2,0)</f>
        <v>012-0022239-4</v>
      </c>
      <c r="F13" s="26" t="str">
        <f>+VLOOKUP(D13,'INFORMACION DE PROVEEDORES'!C:J,4,0)</f>
        <v>CRISTIAN SATURNINO LOPEZ ENCARNACION</v>
      </c>
      <c r="G13" s="37" t="str">
        <f>+VLOOKUP(D13,'INFORMACION DE PROVEEDORES'!C:K,5,0)</f>
        <v>012-0022239-4</v>
      </c>
      <c r="H13" s="26" t="str">
        <f>+VLOOKUP(D13,'INFORMACION DE PROVEEDORES'!C:L,7,0)</f>
        <v>CARRETERA SAN JUAN, SABANETANO.  06 CARPINTERO</v>
      </c>
      <c r="I13" s="37" t="str">
        <f>+VLOOKUP(D13,'INFORMACION DE PROVEEDORES'!C:M,3,0)</f>
        <v xml:space="preserve"> FÍSICA</v>
      </c>
      <c r="J13" s="37">
        <v>1</v>
      </c>
      <c r="K13" s="37">
        <v>131</v>
      </c>
      <c r="L13" s="37">
        <v>24</v>
      </c>
      <c r="M13" s="37">
        <f t="shared" si="29"/>
        <v>480</v>
      </c>
      <c r="N13" s="189">
        <v>69.81</v>
      </c>
      <c r="O13" s="80">
        <f>+L13*'PRECIOS SEGUN ADJ. (FRONTERIZO)'!$B$2*'PRECIOS SEGUN ADJ. (FRONTERIZO)'!$C$2</f>
        <v>33508.800000000003</v>
      </c>
      <c r="P13" s="80" t="s">
        <v>375</v>
      </c>
      <c r="Q13" s="80">
        <f t="shared" si="30"/>
        <v>5361.41</v>
      </c>
      <c r="R13" s="37">
        <v>6</v>
      </c>
      <c r="S13" s="37">
        <f t="shared" si="0"/>
        <v>120</v>
      </c>
      <c r="T13" s="189">
        <v>31.5</v>
      </c>
      <c r="U13" s="80">
        <f>+R13*'PRECIOS SEGUN ADJ. (FRONTERIZO)'!$B$3*'PRECIOS SEGUN ADJ. (FRONTERIZO)'!$C$3</f>
        <v>3780</v>
      </c>
      <c r="V13" s="80" t="s">
        <v>376</v>
      </c>
      <c r="W13" s="37">
        <v>0</v>
      </c>
      <c r="X13" s="37">
        <f t="shared" si="1"/>
        <v>0</v>
      </c>
      <c r="Y13" s="189">
        <v>25.2</v>
      </c>
      <c r="Z13" s="80">
        <f>+W13*'PRECIOS SEGUN ADJ. (FRONTERIZO)'!$B$4*'PRECIOS SEGUN ADJ. (FRONTERIZO)'!$C$4</f>
        <v>0</v>
      </c>
      <c r="AA13" s="80" t="s">
        <v>134</v>
      </c>
      <c r="AB13" s="37">
        <v>40</v>
      </c>
      <c r="AC13" s="37">
        <f t="shared" si="2"/>
        <v>800</v>
      </c>
      <c r="AD13" s="189">
        <v>87.91</v>
      </c>
      <c r="AE13" s="80">
        <f>+AB13*'PRECIOS SEGUN ADJ. (FRONTERIZO)'!$B$5*'PRECIOS SEGUN ADJ. (FRONTERIZO)'!$C$5</f>
        <v>70328</v>
      </c>
      <c r="AF13" s="80" t="s">
        <v>377</v>
      </c>
      <c r="AG13" s="80">
        <f t="shared" si="31"/>
        <v>12659.04</v>
      </c>
      <c r="AH13" s="37">
        <v>49</v>
      </c>
      <c r="AI13" s="37">
        <f t="shared" si="3"/>
        <v>980</v>
      </c>
      <c r="AJ13" s="189">
        <v>53.95000000000001</v>
      </c>
      <c r="AK13" s="80">
        <f>+AH13*'PRECIOS SEGUN ADJ. (FRONTERIZO)'!$B$6*'PRECIOS SEGUN ADJ. (FRONTERIZO)'!$C$6</f>
        <v>52871</v>
      </c>
      <c r="AL13" s="80" t="s">
        <v>378</v>
      </c>
      <c r="AM13" s="37">
        <v>6</v>
      </c>
      <c r="AN13" s="37">
        <f t="shared" si="4"/>
        <v>120</v>
      </c>
      <c r="AO13" s="189">
        <v>25.04</v>
      </c>
      <c r="AP13" s="80">
        <f>+AM13*'PRECIOS SEGUN ADJ. (FRONTERIZO)'!$B$7*'PRECIOS SEGUN ADJ. (FRONTERIZO)'!$C$7</f>
        <v>3004.8</v>
      </c>
      <c r="AQ13" s="80" t="s">
        <v>325</v>
      </c>
      <c r="AR13" s="80">
        <f t="shared" si="32"/>
        <v>480.77</v>
      </c>
      <c r="AS13" s="37">
        <v>15</v>
      </c>
      <c r="AT13" s="37">
        <f t="shared" si="5"/>
        <v>300</v>
      </c>
      <c r="AU13" s="189">
        <v>290.85000000000002</v>
      </c>
      <c r="AV13" s="80">
        <f>+AS13*'PRECIOS SEGUN ADJ. (FRONTERIZO)'!$B$8*'PRECIOS SEGUN ADJ. (FRONTERIZO)'!$C$8</f>
        <v>87255</v>
      </c>
      <c r="AW13" s="80" t="s">
        <v>379</v>
      </c>
      <c r="AX13" s="80">
        <f t="shared" si="33"/>
        <v>15705.9</v>
      </c>
      <c r="AY13" s="37">
        <v>0</v>
      </c>
      <c r="AZ13" s="37">
        <f t="shared" si="6"/>
        <v>0</v>
      </c>
      <c r="BA13" s="189">
        <v>18.899999999999999</v>
      </c>
      <c r="BB13" s="80">
        <f>+AY13*'PRECIOS SEGUN ADJ. (FRONTERIZO)'!$B$9*'PRECIOS SEGUN ADJ. (FRONTERIZO)'!$C$9</f>
        <v>0</v>
      </c>
      <c r="BC13" s="80" t="s">
        <v>134</v>
      </c>
      <c r="BD13" s="37">
        <v>3</v>
      </c>
      <c r="BE13" s="37">
        <f t="shared" si="7"/>
        <v>60</v>
      </c>
      <c r="BF13" s="189">
        <v>140.38</v>
      </c>
      <c r="BG13" s="80">
        <f>+BD13*'PRECIOS SEGUN ADJ. (FRONTERIZO)'!$B$10*'PRECIOS SEGUN ADJ. (FRONTERIZO)'!$C$10</f>
        <v>8422.7999999999993</v>
      </c>
      <c r="BH13" s="80" t="s">
        <v>328</v>
      </c>
      <c r="BI13" s="80">
        <f t="shared" si="34"/>
        <v>1516.1</v>
      </c>
      <c r="BJ13" s="37">
        <v>0</v>
      </c>
      <c r="BK13" s="37">
        <f t="shared" si="8"/>
        <v>0</v>
      </c>
      <c r="BL13" s="189">
        <v>31.459999999999997</v>
      </c>
      <c r="BM13" s="80">
        <f>+BJ13*'PRECIOS SEGUN ADJ. (FRONTERIZO)'!$B$11*'PRECIOS SEGUN ADJ. (FRONTERIZO)'!$C$11</f>
        <v>0</v>
      </c>
      <c r="BN13" s="80" t="s">
        <v>134</v>
      </c>
      <c r="BO13" s="37">
        <v>12</v>
      </c>
      <c r="BP13" s="37">
        <f t="shared" si="9"/>
        <v>240</v>
      </c>
      <c r="BQ13" s="189">
        <v>65</v>
      </c>
      <c r="BR13" s="80">
        <f>+BO13*'PRECIOS SEGUN ADJ. (FRONTERIZO)'!$B$12*'PRECIOS SEGUN ADJ. (FRONTERIZO)'!$C$12</f>
        <v>15600</v>
      </c>
      <c r="BS13" s="80" t="s">
        <v>380</v>
      </c>
      <c r="BT13" s="37">
        <v>0</v>
      </c>
      <c r="BU13" s="37">
        <f t="shared" si="10"/>
        <v>0</v>
      </c>
      <c r="BV13" s="189">
        <v>5.5</v>
      </c>
      <c r="BW13" s="80">
        <f>+BT13*'PRECIOS SEGUN ADJ. (FRONTERIZO)'!$B$13*'PRECIOS SEGUN ADJ. (FRONTERIZO)'!$C$13</f>
        <v>0</v>
      </c>
      <c r="BX13" s="80" t="s">
        <v>134</v>
      </c>
      <c r="BY13" s="37">
        <v>262</v>
      </c>
      <c r="BZ13" s="37">
        <f t="shared" si="11"/>
        <v>5240</v>
      </c>
      <c r="CA13" s="189">
        <v>7.15</v>
      </c>
      <c r="CB13" s="80">
        <f>+BY13*'PRECIOS SEGUN ADJ. (FRONTERIZO)'!$B$14*'PRECIOS SEGUN ADJ. (FRONTERIZO)'!$C$14</f>
        <v>37466</v>
      </c>
      <c r="CC13" s="80" t="s">
        <v>381</v>
      </c>
      <c r="CD13" s="37">
        <v>524</v>
      </c>
      <c r="CE13" s="37">
        <f t="shared" si="12"/>
        <v>10480</v>
      </c>
      <c r="CF13" s="189">
        <v>6.8400000000000007</v>
      </c>
      <c r="CG13" s="80">
        <f>+CD13*'PRECIOS SEGUN ADJ. (FRONTERIZO)'!$B$15*'PRECIOS SEGUN ADJ. (FRONTERIZO)'!$C$15</f>
        <v>71683.199999999997</v>
      </c>
      <c r="CH13" s="80" t="s">
        <v>382</v>
      </c>
      <c r="CI13" s="37">
        <v>0</v>
      </c>
      <c r="CJ13" s="37">
        <f t="shared" si="13"/>
        <v>0</v>
      </c>
      <c r="CK13" s="189">
        <v>60</v>
      </c>
      <c r="CL13" s="80">
        <f>+CI13*'PRECIOS SEGUN ADJ. (FRONTERIZO)'!$B$16*'PRECIOS SEGUN ADJ. (FRONTERIZO)'!$C$16</f>
        <v>0</v>
      </c>
      <c r="CM13" s="80" t="s">
        <v>134</v>
      </c>
      <c r="CN13" s="80">
        <f t="shared" si="35"/>
        <v>0</v>
      </c>
      <c r="CO13" s="37">
        <v>0</v>
      </c>
      <c r="CP13" s="37">
        <f t="shared" si="14"/>
        <v>0</v>
      </c>
      <c r="CQ13" s="189">
        <v>55.649999999999991</v>
      </c>
      <c r="CR13" s="80">
        <f>+CO13*'PRECIOS SEGUN ADJ. (FRONTERIZO)'!$B$17*'PRECIOS SEGUN ADJ. (FRONTERIZO)'!$C$17</f>
        <v>0</v>
      </c>
      <c r="CS13" s="80" t="s">
        <v>134</v>
      </c>
      <c r="CT13" s="80">
        <f t="shared" si="36"/>
        <v>0</v>
      </c>
      <c r="CU13" s="37">
        <v>262</v>
      </c>
      <c r="CV13" s="37">
        <f t="shared" si="15"/>
        <v>5240</v>
      </c>
      <c r="CW13" s="189">
        <v>6.6</v>
      </c>
      <c r="CX13" s="80">
        <f>+CU13*'PRECIOS SEGUN ADJ. (FRONTERIZO)'!$B$18*'PRECIOS SEGUN ADJ. (FRONTERIZO)'!$C$18</f>
        <v>34584</v>
      </c>
      <c r="CY13" s="80" t="s">
        <v>383</v>
      </c>
      <c r="CZ13" s="37">
        <v>0</v>
      </c>
      <c r="DA13" s="37">
        <f t="shared" si="16"/>
        <v>0</v>
      </c>
      <c r="DB13" s="189">
        <v>65.75</v>
      </c>
      <c r="DC13" s="80">
        <f>+CZ13*'PRECIOS SEGUN ADJ. (FRONTERIZO)'!$B$19*'PRECIOS SEGUN ADJ. (FRONTERIZO)'!$C$19</f>
        <v>0</v>
      </c>
      <c r="DD13" s="80" t="s">
        <v>134</v>
      </c>
      <c r="DE13" s="80">
        <f t="shared" si="37"/>
        <v>0</v>
      </c>
      <c r="DF13" s="37">
        <v>6</v>
      </c>
      <c r="DG13" s="37">
        <f t="shared" si="17"/>
        <v>120</v>
      </c>
      <c r="DH13" s="189">
        <v>82.59999999999998</v>
      </c>
      <c r="DI13" s="80">
        <f>+DF13*'PRECIOS SEGUN ADJ. (FRONTERIZO)'!$B$20*'PRECIOS SEGUN ADJ. (FRONTERIZO)'!$C$20</f>
        <v>9912</v>
      </c>
      <c r="DJ13" s="80" t="s">
        <v>338</v>
      </c>
      <c r="DK13" s="80">
        <f t="shared" si="38"/>
        <v>1784.16</v>
      </c>
      <c r="DL13" s="37">
        <v>524</v>
      </c>
      <c r="DM13" s="37">
        <f t="shared" si="18"/>
        <v>10480</v>
      </c>
      <c r="DN13" s="189">
        <v>22</v>
      </c>
      <c r="DO13" s="80">
        <f>+DL13*'PRECIOS SEGUN ADJ. (FRONTERIZO)'!$B$21*'PRECIOS SEGUN ADJ. (FRONTERIZO)'!$C$21</f>
        <v>230560</v>
      </c>
      <c r="DP13" s="80" t="s">
        <v>384</v>
      </c>
      <c r="DQ13" s="37">
        <v>29</v>
      </c>
      <c r="DR13" s="37">
        <f t="shared" si="19"/>
        <v>580</v>
      </c>
      <c r="DS13" s="189">
        <v>80.849999999999994</v>
      </c>
      <c r="DT13" s="80">
        <f>+DQ13*'PRECIOS SEGUN ADJ. (FRONTERIZO)'!$B$22*'PRECIOS SEGUN ADJ. (FRONTERIZO)'!$C$22</f>
        <v>46892.999999999993</v>
      </c>
      <c r="DU13" s="80" t="s">
        <v>385</v>
      </c>
      <c r="DV13" s="37">
        <v>13</v>
      </c>
      <c r="DW13" s="37">
        <f t="shared" si="20"/>
        <v>260</v>
      </c>
      <c r="DX13" s="189">
        <v>21.83</v>
      </c>
      <c r="DY13" s="80">
        <f>+DV13*'PRECIOS SEGUN ADJ. (FRONTERIZO)'!$B$23*'PRECIOS SEGUN ADJ. (FRONTERIZO)'!$C$23</f>
        <v>5675.7999999999993</v>
      </c>
      <c r="DZ13" s="80" t="s">
        <v>386</v>
      </c>
      <c r="EA13" s="80">
        <f t="shared" si="39"/>
        <v>1021.64</v>
      </c>
      <c r="EB13" s="37">
        <v>41</v>
      </c>
      <c r="EC13" s="37">
        <f t="shared" si="21"/>
        <v>820</v>
      </c>
      <c r="ED13" s="189">
        <v>33</v>
      </c>
      <c r="EE13" s="80">
        <f>+EB13*'PRECIOS SEGUN ADJ. (FRONTERIZO)'!$B$24*'PRECIOS SEGUN ADJ. (FRONTERIZO)'!$C$24</f>
        <v>27060</v>
      </c>
      <c r="EF13" s="80" t="s">
        <v>387</v>
      </c>
      <c r="EG13" s="37">
        <v>0</v>
      </c>
      <c r="EH13" s="37">
        <f t="shared" si="22"/>
        <v>0</v>
      </c>
      <c r="EI13" s="189">
        <v>15.789999999999997</v>
      </c>
      <c r="EJ13" s="80">
        <f>+EG13*'PRECIOS SEGUN ADJ. (FRONTERIZO)'!$B$25*'PRECIOS SEGUN ADJ. (FRONTERIZO)'!$C$25</f>
        <v>0</v>
      </c>
      <c r="EK13" s="80" t="s">
        <v>134</v>
      </c>
      <c r="EL13" s="37">
        <v>0</v>
      </c>
      <c r="EM13" s="37">
        <f t="shared" si="23"/>
        <v>0</v>
      </c>
      <c r="EN13" s="189">
        <v>31.5</v>
      </c>
      <c r="EO13" s="80">
        <f>+EL13*'PRECIOS SEGUN ADJ. (FRONTERIZO)'!$B$26*'PRECIOS SEGUN ADJ. (FRONTERIZO)'!$C$26</f>
        <v>0</v>
      </c>
      <c r="EP13" s="80" t="s">
        <v>134</v>
      </c>
      <c r="EQ13" s="80">
        <v>0</v>
      </c>
      <c r="ER13" s="194">
        <f t="shared" si="24"/>
        <v>0</v>
      </c>
      <c r="ES13" s="195">
        <v>21.68</v>
      </c>
      <c r="ET13" s="196">
        <f>+EQ13*'PRECIOS SEGUN ADJ (RURAL)'!$B$13*'PRECIOS SEGUN ADJ (RURAL)'!$C$13</f>
        <v>0</v>
      </c>
      <c r="EU13" s="196" t="s">
        <v>134</v>
      </c>
      <c r="EV13" s="80">
        <v>0</v>
      </c>
      <c r="EW13" s="198">
        <f t="shared" si="25"/>
        <v>0</v>
      </c>
      <c r="EX13" s="199">
        <v>5.5</v>
      </c>
      <c r="EY13" s="200">
        <f>+EV13*'PRECIOS SEGUN ADJ (RURAL)'!$B$16*'PRECIOS SEGUN ADJ (RURAL)'!$C$16</f>
        <v>0</v>
      </c>
      <c r="EZ13" s="200" t="s">
        <v>134</v>
      </c>
      <c r="FA13" s="80">
        <v>0</v>
      </c>
      <c r="FB13" s="202">
        <f t="shared" si="26"/>
        <v>0</v>
      </c>
      <c r="FC13" s="203">
        <v>220</v>
      </c>
      <c r="FD13" s="204">
        <f>+FA13*'PRECIOS SEGUN ADJ (RURAL)'!$B$18*'PRECIOS SEGUN ADJ (RURAL)'!$C$18</f>
        <v>0</v>
      </c>
      <c r="FE13" s="204" t="s">
        <v>134</v>
      </c>
      <c r="FF13" s="204">
        <f t="shared" si="27"/>
        <v>0</v>
      </c>
      <c r="FG13" s="80">
        <f t="shared" si="40"/>
        <v>738604.4</v>
      </c>
      <c r="FH13" s="80" t="s">
        <v>388</v>
      </c>
      <c r="FI13" s="80">
        <f t="shared" si="28"/>
        <v>38529.020000000004</v>
      </c>
      <c r="FJ13" s="80" t="s">
        <v>389</v>
      </c>
      <c r="FK13" s="80">
        <f t="shared" si="41"/>
        <v>700075.38</v>
      </c>
      <c r="FL13" s="80" t="s">
        <v>390</v>
      </c>
      <c r="FM13" s="80">
        <f t="shared" si="42"/>
        <v>147720.88</v>
      </c>
      <c r="FN13" s="80" t="s">
        <v>391</v>
      </c>
      <c r="FO13" s="80">
        <f t="shared" si="43"/>
        <v>7386.04</v>
      </c>
      <c r="FP13" s="80" t="s">
        <v>392</v>
      </c>
      <c r="FQ13" s="80"/>
      <c r="FR13" s="80">
        <f t="shared" si="44"/>
        <v>590883.52</v>
      </c>
      <c r="FS13" s="80" t="s">
        <v>393</v>
      </c>
      <c r="FT13" s="37" t="str">
        <f>+VLOOKUP(D13,'FRONTERIZO XENIA'!F:G,2,0)</f>
        <v>F-13</v>
      </c>
    </row>
    <row r="14" spans="1:176">
      <c r="A14" s="37">
        <v>28</v>
      </c>
      <c r="B14" s="176" t="s">
        <v>130</v>
      </c>
      <c r="C14" s="26" t="s">
        <v>394</v>
      </c>
      <c r="D14" s="37">
        <v>1000663367</v>
      </c>
      <c r="E14" s="37" t="str">
        <f>+VLOOKUP(D14,'INFORMACION DE PROVEEDORES'!C:I,2,0)</f>
        <v>010-0066336-7</v>
      </c>
      <c r="F14" s="26" t="str">
        <f>+VLOOKUP(D14,'INFORMACION DE PROVEEDORES'!C:J,4,0)</f>
        <v>CRUZ MIGUEL SENCION FIRPO</v>
      </c>
      <c r="G14" s="37" t="str">
        <f>+VLOOKUP(D14,'INFORMACION DE PROVEEDORES'!C:K,5,0)</f>
        <v>010-0066336-7</v>
      </c>
      <c r="H14" s="26" t="str">
        <f>+VLOOKUP(D14,'INFORMACION DE PROVEEDORES'!C:L,7,0)</f>
        <v>CALLE LAS MARIAS NO. 37, NEYBA, BAHORUCO</v>
      </c>
      <c r="I14" s="37" t="str">
        <f>+VLOOKUP(D14,'INFORMACION DE PROVEEDORES'!C:M,3,0)</f>
        <v xml:space="preserve"> FÍSICA</v>
      </c>
      <c r="J14" s="37">
        <v>13</v>
      </c>
      <c r="K14" s="37">
        <v>297</v>
      </c>
      <c r="L14" s="37">
        <v>61</v>
      </c>
      <c r="M14" s="37">
        <f t="shared" si="29"/>
        <v>1220</v>
      </c>
      <c r="N14" s="189">
        <v>69.81</v>
      </c>
      <c r="O14" s="80">
        <f>+L14*'PRECIOS SEGUN ADJ. (FRONTERIZO)'!$B$2*'PRECIOS SEGUN ADJ. (FRONTERIZO)'!$C$2</f>
        <v>85168.2</v>
      </c>
      <c r="P14" s="80" t="s">
        <v>395</v>
      </c>
      <c r="Q14" s="80">
        <f t="shared" si="30"/>
        <v>13626.91</v>
      </c>
      <c r="R14" s="37">
        <v>21</v>
      </c>
      <c r="S14" s="37">
        <f t="shared" si="0"/>
        <v>420</v>
      </c>
      <c r="T14" s="189">
        <v>31.5</v>
      </c>
      <c r="U14" s="80">
        <f>+R14*'PRECIOS SEGUN ADJ. (FRONTERIZO)'!$B$3*'PRECIOS SEGUN ADJ. (FRONTERIZO)'!$C$3</f>
        <v>13230</v>
      </c>
      <c r="V14" s="80" t="s">
        <v>367</v>
      </c>
      <c r="W14" s="37">
        <v>12</v>
      </c>
      <c r="X14" s="37">
        <f t="shared" si="1"/>
        <v>240</v>
      </c>
      <c r="Y14" s="189">
        <v>25.2</v>
      </c>
      <c r="Z14" s="80">
        <f>+W14*'PRECIOS SEGUN ADJ. (FRONTERIZO)'!$B$4*'PRECIOS SEGUN ADJ. (FRONTERIZO)'!$C$4</f>
        <v>6048</v>
      </c>
      <c r="AA14" s="80" t="s">
        <v>396</v>
      </c>
      <c r="AB14" s="37">
        <v>97</v>
      </c>
      <c r="AC14" s="37">
        <f t="shared" si="2"/>
        <v>1940</v>
      </c>
      <c r="AD14" s="189">
        <v>87.91</v>
      </c>
      <c r="AE14" s="80">
        <f>+AB14*'PRECIOS SEGUN ADJ. (FRONTERIZO)'!$B$5*'PRECIOS SEGUN ADJ. (FRONTERIZO)'!$C$5</f>
        <v>170545.40000000002</v>
      </c>
      <c r="AF14" s="80" t="s">
        <v>397</v>
      </c>
      <c r="AG14" s="80">
        <f t="shared" si="31"/>
        <v>30698.17</v>
      </c>
      <c r="AH14" s="37">
        <v>111</v>
      </c>
      <c r="AI14" s="37">
        <f t="shared" si="3"/>
        <v>2220</v>
      </c>
      <c r="AJ14" s="189">
        <v>53.95000000000001</v>
      </c>
      <c r="AK14" s="80">
        <f>+AH14*'PRECIOS SEGUN ADJ. (FRONTERIZO)'!$B$6*'PRECIOS SEGUN ADJ. (FRONTERIZO)'!$C$6</f>
        <v>119769.00000000001</v>
      </c>
      <c r="AL14" s="80" t="s">
        <v>398</v>
      </c>
      <c r="AM14" s="37">
        <v>19</v>
      </c>
      <c r="AN14" s="37">
        <f t="shared" si="4"/>
        <v>380</v>
      </c>
      <c r="AO14" s="189">
        <v>25.04</v>
      </c>
      <c r="AP14" s="80">
        <f>+AM14*'PRECIOS SEGUN ADJ. (FRONTERIZO)'!$B$7*'PRECIOS SEGUN ADJ. (FRONTERIZO)'!$C$7</f>
        <v>9515.2000000000007</v>
      </c>
      <c r="AQ14" s="80" t="s">
        <v>399</v>
      </c>
      <c r="AR14" s="80">
        <f t="shared" si="32"/>
        <v>1522.43</v>
      </c>
      <c r="AS14" s="37">
        <v>39</v>
      </c>
      <c r="AT14" s="37">
        <f t="shared" si="5"/>
        <v>780</v>
      </c>
      <c r="AU14" s="189">
        <v>290.85000000000002</v>
      </c>
      <c r="AV14" s="80">
        <f>+AS14*'PRECIOS SEGUN ADJ. (FRONTERIZO)'!$B$8*'PRECIOS SEGUN ADJ. (FRONTERIZO)'!$C$8</f>
        <v>226863.00000000003</v>
      </c>
      <c r="AW14" s="80" t="s">
        <v>400</v>
      </c>
      <c r="AX14" s="80">
        <f t="shared" si="33"/>
        <v>40835.339999999997</v>
      </c>
      <c r="AY14" s="37">
        <v>1</v>
      </c>
      <c r="AZ14" s="37">
        <f t="shared" si="6"/>
        <v>20</v>
      </c>
      <c r="BA14" s="189">
        <v>18.899999999999999</v>
      </c>
      <c r="BB14" s="80">
        <f>+AY14*'PRECIOS SEGUN ADJ. (FRONTERIZO)'!$B$9*'PRECIOS SEGUN ADJ. (FRONTERIZO)'!$C$9</f>
        <v>378</v>
      </c>
      <c r="BC14" s="80" t="s">
        <v>401</v>
      </c>
      <c r="BD14" s="37">
        <v>13</v>
      </c>
      <c r="BE14" s="37">
        <f t="shared" si="7"/>
        <v>260</v>
      </c>
      <c r="BF14" s="189">
        <v>140.38</v>
      </c>
      <c r="BG14" s="80">
        <f>+BD14*'PRECIOS SEGUN ADJ. (FRONTERIZO)'!$B$10*'PRECIOS SEGUN ADJ. (FRONTERIZO)'!$C$10</f>
        <v>36498.800000000003</v>
      </c>
      <c r="BH14" s="80" t="s">
        <v>402</v>
      </c>
      <c r="BI14" s="80">
        <f t="shared" si="34"/>
        <v>6569.78</v>
      </c>
      <c r="BJ14" s="37">
        <v>4</v>
      </c>
      <c r="BK14" s="37">
        <f t="shared" si="8"/>
        <v>80</v>
      </c>
      <c r="BL14" s="189">
        <v>31.459999999999997</v>
      </c>
      <c r="BM14" s="80">
        <f>+BJ14*'PRECIOS SEGUN ADJ. (FRONTERIZO)'!$B$11*'PRECIOS SEGUN ADJ. (FRONTERIZO)'!$C$11</f>
        <v>2516.8000000000002</v>
      </c>
      <c r="BN14" s="80" t="s">
        <v>403</v>
      </c>
      <c r="BO14" s="37">
        <v>34</v>
      </c>
      <c r="BP14" s="37">
        <f t="shared" si="9"/>
        <v>680</v>
      </c>
      <c r="BQ14" s="189">
        <v>65</v>
      </c>
      <c r="BR14" s="80">
        <f>+BO14*'PRECIOS SEGUN ADJ. (FRONTERIZO)'!$B$12*'PRECIOS SEGUN ADJ. (FRONTERIZO)'!$C$12</f>
        <v>44200</v>
      </c>
      <c r="BS14" s="80" t="s">
        <v>404</v>
      </c>
      <c r="BT14" s="37">
        <v>110</v>
      </c>
      <c r="BU14" s="37">
        <f t="shared" si="10"/>
        <v>2200</v>
      </c>
      <c r="BV14" s="189">
        <v>5.5</v>
      </c>
      <c r="BW14" s="80">
        <f>+BT14*'PRECIOS SEGUN ADJ. (FRONTERIZO)'!$B$13*'PRECIOS SEGUN ADJ. (FRONTERIZO)'!$C$13</f>
        <v>12100</v>
      </c>
      <c r="BX14" s="80" t="s">
        <v>405</v>
      </c>
      <c r="BY14" s="37">
        <v>572</v>
      </c>
      <c r="BZ14" s="37">
        <f t="shared" si="11"/>
        <v>11440</v>
      </c>
      <c r="CA14" s="189">
        <v>7.15</v>
      </c>
      <c r="CB14" s="80">
        <f>+BY14*'PRECIOS SEGUN ADJ. (FRONTERIZO)'!$B$14*'PRECIOS SEGUN ADJ. (FRONTERIZO)'!$C$14</f>
        <v>81796</v>
      </c>
      <c r="CC14" s="80" t="s">
        <v>406</v>
      </c>
      <c r="CD14" s="37">
        <v>1144</v>
      </c>
      <c r="CE14" s="37">
        <f t="shared" si="12"/>
        <v>22880</v>
      </c>
      <c r="CF14" s="189">
        <v>6.8400000000000007</v>
      </c>
      <c r="CG14" s="80">
        <f>+CD14*'PRECIOS SEGUN ADJ. (FRONTERIZO)'!$B$15*'PRECIOS SEGUN ADJ. (FRONTERIZO)'!$C$15</f>
        <v>156499.20000000001</v>
      </c>
      <c r="CH14" s="80" t="s">
        <v>407</v>
      </c>
      <c r="CI14" s="37">
        <v>5</v>
      </c>
      <c r="CJ14" s="37">
        <f t="shared" si="13"/>
        <v>100</v>
      </c>
      <c r="CK14" s="189">
        <v>60</v>
      </c>
      <c r="CL14" s="80">
        <f>+CI14*'PRECIOS SEGUN ADJ. (FRONTERIZO)'!$B$16*'PRECIOS SEGUN ADJ. (FRONTERIZO)'!$C$16</f>
        <v>6000</v>
      </c>
      <c r="CM14" s="80" t="s">
        <v>408</v>
      </c>
      <c r="CN14" s="80">
        <f t="shared" si="35"/>
        <v>1080</v>
      </c>
      <c r="CO14" s="37">
        <v>3</v>
      </c>
      <c r="CP14" s="37">
        <f t="shared" si="14"/>
        <v>60</v>
      </c>
      <c r="CQ14" s="189">
        <v>55.649999999999991</v>
      </c>
      <c r="CR14" s="80">
        <f>+CO14*'PRECIOS SEGUN ADJ. (FRONTERIZO)'!$B$17*'PRECIOS SEGUN ADJ. (FRONTERIZO)'!$C$17</f>
        <v>3339</v>
      </c>
      <c r="CS14" s="80" t="s">
        <v>409</v>
      </c>
      <c r="CT14" s="80">
        <f t="shared" si="36"/>
        <v>601.02</v>
      </c>
      <c r="CU14" s="37">
        <v>616</v>
      </c>
      <c r="CV14" s="37">
        <f t="shared" si="15"/>
        <v>12320</v>
      </c>
      <c r="CW14" s="189">
        <v>6.6</v>
      </c>
      <c r="CX14" s="80">
        <f>+CU14*'PRECIOS SEGUN ADJ. (FRONTERIZO)'!$B$18*'PRECIOS SEGUN ADJ. (FRONTERIZO)'!$C$18</f>
        <v>81312</v>
      </c>
      <c r="CY14" s="80" t="s">
        <v>410</v>
      </c>
      <c r="CZ14" s="37">
        <v>3</v>
      </c>
      <c r="DA14" s="37">
        <f t="shared" si="16"/>
        <v>60</v>
      </c>
      <c r="DB14" s="189">
        <v>65.75</v>
      </c>
      <c r="DC14" s="80">
        <f>+CZ14*'PRECIOS SEGUN ADJ. (FRONTERIZO)'!$B$19*'PRECIOS SEGUN ADJ. (FRONTERIZO)'!$C$19</f>
        <v>3945</v>
      </c>
      <c r="DD14" s="80" t="s">
        <v>411</v>
      </c>
      <c r="DE14" s="80">
        <f t="shared" si="37"/>
        <v>710.1</v>
      </c>
      <c r="DF14" s="37">
        <v>19</v>
      </c>
      <c r="DG14" s="37">
        <f t="shared" si="17"/>
        <v>380</v>
      </c>
      <c r="DH14" s="189">
        <v>82.59999999999998</v>
      </c>
      <c r="DI14" s="80">
        <f>+DF14*'PRECIOS SEGUN ADJ. (FRONTERIZO)'!$B$20*'PRECIOS SEGUN ADJ. (FRONTERIZO)'!$C$20</f>
        <v>31387.999999999996</v>
      </c>
      <c r="DJ14" s="80" t="s">
        <v>412</v>
      </c>
      <c r="DK14" s="80">
        <f t="shared" si="38"/>
        <v>5649.84</v>
      </c>
      <c r="DL14" s="37">
        <v>1144</v>
      </c>
      <c r="DM14" s="37">
        <f t="shared" si="18"/>
        <v>22880</v>
      </c>
      <c r="DN14" s="189">
        <v>22</v>
      </c>
      <c r="DO14" s="80">
        <f>+DL14*'PRECIOS SEGUN ADJ. (FRONTERIZO)'!$B$21*'PRECIOS SEGUN ADJ. (FRONTERIZO)'!$C$21</f>
        <v>503360</v>
      </c>
      <c r="DP14" s="80" t="s">
        <v>413</v>
      </c>
      <c r="DQ14" s="37">
        <v>73</v>
      </c>
      <c r="DR14" s="37">
        <f t="shared" si="19"/>
        <v>1460</v>
      </c>
      <c r="DS14" s="189">
        <v>80.849999999999994</v>
      </c>
      <c r="DT14" s="80">
        <f>+DQ14*'PRECIOS SEGUN ADJ. (FRONTERIZO)'!$B$22*'PRECIOS SEGUN ADJ. (FRONTERIZO)'!$C$22</f>
        <v>118040.99999999999</v>
      </c>
      <c r="DU14" s="80" t="s">
        <v>414</v>
      </c>
      <c r="DV14" s="37">
        <v>36</v>
      </c>
      <c r="DW14" s="37">
        <f t="shared" si="20"/>
        <v>720</v>
      </c>
      <c r="DX14" s="189">
        <v>21.83</v>
      </c>
      <c r="DY14" s="80">
        <f>+DV14*'PRECIOS SEGUN ADJ. (FRONTERIZO)'!$B$23*'PRECIOS SEGUN ADJ. (FRONTERIZO)'!$C$23</f>
        <v>15717.599999999999</v>
      </c>
      <c r="DZ14" s="80" t="s">
        <v>415</v>
      </c>
      <c r="EA14" s="80">
        <f t="shared" si="39"/>
        <v>2829.17</v>
      </c>
      <c r="EB14" s="37">
        <v>96</v>
      </c>
      <c r="EC14" s="37">
        <f t="shared" si="21"/>
        <v>1920</v>
      </c>
      <c r="ED14" s="189">
        <v>33</v>
      </c>
      <c r="EE14" s="80">
        <f>+EB14*'PRECIOS SEGUN ADJ. (FRONTERIZO)'!$B$24*'PRECIOS SEGUN ADJ. (FRONTERIZO)'!$C$24</f>
        <v>63360</v>
      </c>
      <c r="EF14" s="80" t="s">
        <v>226</v>
      </c>
      <c r="EG14" s="37">
        <v>1</v>
      </c>
      <c r="EH14" s="37">
        <f t="shared" si="22"/>
        <v>20</v>
      </c>
      <c r="EI14" s="189">
        <v>15.789999999999997</v>
      </c>
      <c r="EJ14" s="80">
        <f>+EG14*'PRECIOS SEGUN ADJ. (FRONTERIZO)'!$B$25*'PRECIOS SEGUN ADJ. (FRONTERIZO)'!$C$25</f>
        <v>315.79999999999995</v>
      </c>
      <c r="EK14" s="80" t="s">
        <v>416</v>
      </c>
      <c r="EL14" s="37">
        <v>1</v>
      </c>
      <c r="EM14" s="37">
        <f t="shared" si="23"/>
        <v>20</v>
      </c>
      <c r="EN14" s="189">
        <v>31.5</v>
      </c>
      <c r="EO14" s="80">
        <f>+EL14*'PRECIOS SEGUN ADJ. (FRONTERIZO)'!$B$26*'PRECIOS SEGUN ADJ. (FRONTERIZO)'!$C$26</f>
        <v>630</v>
      </c>
      <c r="EP14" s="80" t="s">
        <v>417</v>
      </c>
      <c r="EQ14" s="80">
        <v>0</v>
      </c>
      <c r="ER14" s="194">
        <f t="shared" si="24"/>
        <v>0</v>
      </c>
      <c r="ES14" s="195">
        <v>21.68</v>
      </c>
      <c r="ET14" s="196">
        <f>+EQ14*'PRECIOS SEGUN ADJ (RURAL)'!$B$13*'PRECIOS SEGUN ADJ (RURAL)'!$C$13</f>
        <v>0</v>
      </c>
      <c r="EU14" s="196" t="s">
        <v>134</v>
      </c>
      <c r="EV14" s="80">
        <v>0</v>
      </c>
      <c r="EW14" s="198">
        <f t="shared" si="25"/>
        <v>0</v>
      </c>
      <c r="EX14" s="199">
        <v>5.5</v>
      </c>
      <c r="EY14" s="200">
        <f>+EV14*'PRECIOS SEGUN ADJ (RURAL)'!$B$16*'PRECIOS SEGUN ADJ (RURAL)'!$C$16</f>
        <v>0</v>
      </c>
      <c r="EZ14" s="200" t="s">
        <v>134</v>
      </c>
      <c r="FA14" s="80">
        <v>0</v>
      </c>
      <c r="FB14" s="202">
        <f t="shared" si="26"/>
        <v>0</v>
      </c>
      <c r="FC14" s="203">
        <v>220</v>
      </c>
      <c r="FD14" s="204">
        <f>+FA14*'PRECIOS SEGUN ADJ (RURAL)'!$B$18*'PRECIOS SEGUN ADJ (RURAL)'!$C$18</f>
        <v>0</v>
      </c>
      <c r="FE14" s="204" t="s">
        <v>134</v>
      </c>
      <c r="FF14" s="204">
        <f t="shared" si="27"/>
        <v>0</v>
      </c>
      <c r="FG14" s="80">
        <f t="shared" si="40"/>
        <v>1792536.0000000002</v>
      </c>
      <c r="FH14" s="80" t="s">
        <v>418</v>
      </c>
      <c r="FI14" s="80">
        <f t="shared" si="28"/>
        <v>104122.76000000001</v>
      </c>
      <c r="FJ14" s="80" t="s">
        <v>419</v>
      </c>
      <c r="FK14" s="80">
        <f t="shared" si="41"/>
        <v>1688413.2400000002</v>
      </c>
      <c r="FL14" s="80" t="s">
        <v>420</v>
      </c>
      <c r="FM14" s="80">
        <f t="shared" si="42"/>
        <v>358507.2</v>
      </c>
      <c r="FN14" s="80" t="s">
        <v>421</v>
      </c>
      <c r="FO14" s="80">
        <f t="shared" si="43"/>
        <v>17925.36</v>
      </c>
      <c r="FP14" s="80" t="s">
        <v>422</v>
      </c>
      <c r="FQ14" s="80"/>
      <c r="FR14" s="80">
        <f t="shared" si="44"/>
        <v>1434028.8000000003</v>
      </c>
      <c r="FS14" s="80" t="s">
        <v>423</v>
      </c>
      <c r="FT14" s="37" t="str">
        <f>+VLOOKUP(D14,'FRONTERIZO XENIA'!F:G,2,0)</f>
        <v>F-28</v>
      </c>
    </row>
    <row r="15" spans="1:176">
      <c r="A15" s="37">
        <v>30</v>
      </c>
      <c r="B15" s="176" t="s">
        <v>130</v>
      </c>
      <c r="C15" s="26" t="s">
        <v>424</v>
      </c>
      <c r="D15" s="37">
        <v>1800466029</v>
      </c>
      <c r="E15" s="37" t="str">
        <f>+VLOOKUP(D15,'INFORMACION DE PROVEEDORES'!C:I,2,0)</f>
        <v>018-0046602-9</v>
      </c>
      <c r="F15" s="26" t="str">
        <f>+VLOOKUP(D15,'INFORMACION DE PROVEEDORES'!C:J,4,0)</f>
        <v>DAIFEL MEDINA FELIZ</v>
      </c>
      <c r="G15" s="37" t="str">
        <f>+VLOOKUP(D15,'INFORMACION DE PROVEEDORES'!C:K,5,0)</f>
        <v>018-0046602-9</v>
      </c>
      <c r="H15" s="26" t="str">
        <f>+VLOOKUP(D15,'INFORMACION DE PROVEEDORES'!C:L,7,0)</f>
        <v>CARRETERA CIENEGA GUYUBAL, BELLA VISTA,</v>
      </c>
      <c r="I15" s="37" t="str">
        <f>+VLOOKUP(D15,'INFORMACION DE PROVEEDORES'!C:M,3,0)</f>
        <v xml:space="preserve"> FÍSICA</v>
      </c>
      <c r="J15" s="37">
        <v>4</v>
      </c>
      <c r="K15" s="37">
        <v>215</v>
      </c>
      <c r="L15" s="37">
        <v>87</v>
      </c>
      <c r="M15" s="37">
        <f t="shared" si="29"/>
        <v>1740</v>
      </c>
      <c r="N15" s="189">
        <v>69.81</v>
      </c>
      <c r="O15" s="80">
        <f>+L15*'PRECIOS SEGUN ADJ. (FRONTERIZO)'!$B$2*'PRECIOS SEGUN ADJ. (FRONTERIZO)'!$C$2</f>
        <v>121469.40000000001</v>
      </c>
      <c r="P15" s="80" t="s">
        <v>425</v>
      </c>
      <c r="Q15" s="80">
        <f t="shared" si="30"/>
        <v>19435.099999999999</v>
      </c>
      <c r="R15" s="37">
        <v>25</v>
      </c>
      <c r="S15" s="37">
        <f t="shared" si="0"/>
        <v>500</v>
      </c>
      <c r="T15" s="189">
        <v>31.5</v>
      </c>
      <c r="U15" s="80">
        <f>+R15*'PRECIOS SEGUN ADJ. (FRONTERIZO)'!$B$3*'PRECIOS SEGUN ADJ. (FRONTERIZO)'!$C$3</f>
        <v>15750</v>
      </c>
      <c r="V15" s="80" t="s">
        <v>426</v>
      </c>
      <c r="W15" s="37">
        <v>230</v>
      </c>
      <c r="X15" s="37">
        <f t="shared" si="1"/>
        <v>4600</v>
      </c>
      <c r="Y15" s="189">
        <v>25.2</v>
      </c>
      <c r="Z15" s="80">
        <f>+W15*'PRECIOS SEGUN ADJ. (FRONTERIZO)'!$B$4*'PRECIOS SEGUN ADJ. (FRONTERIZO)'!$C$4</f>
        <v>115920</v>
      </c>
      <c r="AA15" s="80" t="s">
        <v>427</v>
      </c>
      <c r="AB15" s="37">
        <v>110</v>
      </c>
      <c r="AC15" s="37">
        <f t="shared" si="2"/>
        <v>2200</v>
      </c>
      <c r="AD15" s="189">
        <v>87.91</v>
      </c>
      <c r="AE15" s="80">
        <f>+AB15*'PRECIOS SEGUN ADJ. (FRONTERIZO)'!$B$5*'PRECIOS SEGUN ADJ. (FRONTERIZO)'!$C$5</f>
        <v>193402</v>
      </c>
      <c r="AF15" s="80" t="s">
        <v>428</v>
      </c>
      <c r="AG15" s="80">
        <f t="shared" si="31"/>
        <v>34812.36</v>
      </c>
      <c r="AH15" s="37">
        <v>0</v>
      </c>
      <c r="AI15" s="37">
        <f t="shared" si="3"/>
        <v>0</v>
      </c>
      <c r="AJ15" s="189">
        <v>53.95000000000001</v>
      </c>
      <c r="AK15" s="80">
        <f>+AH15*'PRECIOS SEGUN ADJ. (FRONTERIZO)'!$B$6*'PRECIOS SEGUN ADJ. (FRONTERIZO)'!$C$6</f>
        <v>0</v>
      </c>
      <c r="AL15" s="80" t="s">
        <v>134</v>
      </c>
      <c r="AM15" s="37">
        <v>0</v>
      </c>
      <c r="AN15" s="37">
        <f t="shared" si="4"/>
        <v>0</v>
      </c>
      <c r="AO15" s="189">
        <v>25.04</v>
      </c>
      <c r="AP15" s="80">
        <f>+AM15*'PRECIOS SEGUN ADJ. (FRONTERIZO)'!$B$7*'PRECIOS SEGUN ADJ. (FRONTERIZO)'!$C$7</f>
        <v>0</v>
      </c>
      <c r="AQ15" s="80" t="s">
        <v>134</v>
      </c>
      <c r="AR15" s="80">
        <f t="shared" si="32"/>
        <v>0</v>
      </c>
      <c r="AS15" s="37">
        <v>30</v>
      </c>
      <c r="AT15" s="37">
        <f t="shared" si="5"/>
        <v>600</v>
      </c>
      <c r="AU15" s="189">
        <v>290.85000000000002</v>
      </c>
      <c r="AV15" s="80">
        <f>+AS15*'PRECIOS SEGUN ADJ. (FRONTERIZO)'!$B$8*'PRECIOS SEGUN ADJ. (FRONTERIZO)'!$C$8</f>
        <v>174510</v>
      </c>
      <c r="AW15" s="80" t="s">
        <v>429</v>
      </c>
      <c r="AX15" s="80">
        <f t="shared" si="33"/>
        <v>31411.8</v>
      </c>
      <c r="AY15" s="37">
        <v>15</v>
      </c>
      <c r="AZ15" s="37">
        <f t="shared" si="6"/>
        <v>300</v>
      </c>
      <c r="BA15" s="189">
        <v>18.899999999999999</v>
      </c>
      <c r="BB15" s="80">
        <f>+AY15*'PRECIOS SEGUN ADJ. (FRONTERIZO)'!$B$9*'PRECIOS SEGUN ADJ. (FRONTERIZO)'!$C$9</f>
        <v>5670</v>
      </c>
      <c r="BC15" s="80" t="s">
        <v>327</v>
      </c>
      <c r="BD15" s="37">
        <v>0</v>
      </c>
      <c r="BE15" s="37">
        <f t="shared" si="7"/>
        <v>0</v>
      </c>
      <c r="BF15" s="189">
        <v>140.38</v>
      </c>
      <c r="BG15" s="80">
        <f>+BD15*'PRECIOS SEGUN ADJ. (FRONTERIZO)'!$B$10*'PRECIOS SEGUN ADJ. (FRONTERIZO)'!$C$10</f>
        <v>0</v>
      </c>
      <c r="BH15" s="80" t="s">
        <v>134</v>
      </c>
      <c r="BI15" s="80">
        <f t="shared" si="34"/>
        <v>0</v>
      </c>
      <c r="BJ15" s="37">
        <v>78</v>
      </c>
      <c r="BK15" s="37">
        <f t="shared" si="8"/>
        <v>1560</v>
      </c>
      <c r="BL15" s="189">
        <v>31.459999999999997</v>
      </c>
      <c r="BM15" s="80">
        <f>+BJ15*'PRECIOS SEGUN ADJ. (FRONTERIZO)'!$B$11*'PRECIOS SEGUN ADJ. (FRONTERIZO)'!$C$11</f>
        <v>49077.600000000006</v>
      </c>
      <c r="BN15" s="80" t="s">
        <v>430</v>
      </c>
      <c r="BO15" s="37">
        <v>25</v>
      </c>
      <c r="BP15" s="37">
        <f t="shared" si="9"/>
        <v>500</v>
      </c>
      <c r="BQ15" s="189">
        <v>65</v>
      </c>
      <c r="BR15" s="80">
        <f>+BO15*'PRECIOS SEGUN ADJ. (FRONTERIZO)'!$B$12*'PRECIOS SEGUN ADJ. (FRONTERIZO)'!$C$12</f>
        <v>32500</v>
      </c>
      <c r="BS15" s="80" t="s">
        <v>140</v>
      </c>
      <c r="BT15" s="37">
        <v>2150</v>
      </c>
      <c r="BU15" s="37">
        <f t="shared" si="10"/>
        <v>43000</v>
      </c>
      <c r="BV15" s="189">
        <v>5.5</v>
      </c>
      <c r="BW15" s="80">
        <f>+BT15*'PRECIOS SEGUN ADJ. (FRONTERIZO)'!$B$13*'PRECIOS SEGUN ADJ. (FRONTERIZO)'!$C$13</f>
        <v>236500</v>
      </c>
      <c r="BX15" s="80" t="s">
        <v>431</v>
      </c>
      <c r="BY15" s="37">
        <v>0</v>
      </c>
      <c r="BZ15" s="37">
        <f t="shared" si="11"/>
        <v>0</v>
      </c>
      <c r="CA15" s="189">
        <v>7.15</v>
      </c>
      <c r="CB15" s="80">
        <f>+BY15*'PRECIOS SEGUN ADJ. (FRONTERIZO)'!$B$14*'PRECIOS SEGUN ADJ. (FRONTERIZO)'!$C$14</f>
        <v>0</v>
      </c>
      <c r="CC15" s="80" t="s">
        <v>134</v>
      </c>
      <c r="CD15" s="37">
        <v>0</v>
      </c>
      <c r="CE15" s="37">
        <f t="shared" si="12"/>
        <v>0</v>
      </c>
      <c r="CF15" s="189">
        <v>6.8400000000000007</v>
      </c>
      <c r="CG15" s="80">
        <f>+CD15*'PRECIOS SEGUN ADJ. (FRONTERIZO)'!$B$15*'PRECIOS SEGUN ADJ. (FRONTERIZO)'!$C$15</f>
        <v>0</v>
      </c>
      <c r="CH15" s="80" t="s">
        <v>134</v>
      </c>
      <c r="CI15" s="37">
        <v>96</v>
      </c>
      <c r="CJ15" s="37">
        <f t="shared" si="13"/>
        <v>1920</v>
      </c>
      <c r="CK15" s="189">
        <v>60</v>
      </c>
      <c r="CL15" s="80">
        <f>+CI15*'PRECIOS SEGUN ADJ. (FRONTERIZO)'!$B$16*'PRECIOS SEGUN ADJ. (FRONTERIZO)'!$C$16</f>
        <v>115200</v>
      </c>
      <c r="CM15" s="80" t="s">
        <v>432</v>
      </c>
      <c r="CN15" s="80">
        <f t="shared" si="35"/>
        <v>20736</v>
      </c>
      <c r="CO15" s="37">
        <v>45</v>
      </c>
      <c r="CP15" s="37">
        <f t="shared" si="14"/>
        <v>900</v>
      </c>
      <c r="CQ15" s="189">
        <v>55.649999999999991</v>
      </c>
      <c r="CR15" s="80">
        <f>+CO15*'PRECIOS SEGUN ADJ. (FRONTERIZO)'!$B$17*'PRECIOS SEGUN ADJ. (FRONTERIZO)'!$C$17</f>
        <v>50085</v>
      </c>
      <c r="CS15" s="80" t="s">
        <v>433</v>
      </c>
      <c r="CT15" s="80">
        <f t="shared" si="36"/>
        <v>9015.2999999999993</v>
      </c>
      <c r="CU15" s="37">
        <v>860</v>
      </c>
      <c r="CV15" s="37">
        <f t="shared" si="15"/>
        <v>17200</v>
      </c>
      <c r="CW15" s="189">
        <v>6.6</v>
      </c>
      <c r="CX15" s="80">
        <f>+CU15*'PRECIOS SEGUN ADJ. (FRONTERIZO)'!$B$18*'PRECIOS SEGUN ADJ. (FRONTERIZO)'!$C$18</f>
        <v>113520</v>
      </c>
      <c r="CY15" s="80" t="s">
        <v>434</v>
      </c>
      <c r="CZ15" s="37">
        <v>49</v>
      </c>
      <c r="DA15" s="37">
        <f t="shared" si="16"/>
        <v>980</v>
      </c>
      <c r="DB15" s="189">
        <v>65.75</v>
      </c>
      <c r="DC15" s="80">
        <f>+CZ15*'PRECIOS SEGUN ADJ. (FRONTERIZO)'!$B$19*'PRECIOS SEGUN ADJ. (FRONTERIZO)'!$C$19</f>
        <v>64435</v>
      </c>
      <c r="DD15" s="80" t="s">
        <v>435</v>
      </c>
      <c r="DE15" s="80">
        <f t="shared" si="37"/>
        <v>11598.3</v>
      </c>
      <c r="DF15" s="37">
        <v>0</v>
      </c>
      <c r="DG15" s="37">
        <f t="shared" si="17"/>
        <v>0</v>
      </c>
      <c r="DH15" s="189">
        <v>82.59999999999998</v>
      </c>
      <c r="DI15" s="80">
        <f>+DF15*'PRECIOS SEGUN ADJ. (FRONTERIZO)'!$B$20*'PRECIOS SEGUN ADJ. (FRONTERIZO)'!$C$20</f>
        <v>0</v>
      </c>
      <c r="DJ15" s="80" t="s">
        <v>134</v>
      </c>
      <c r="DK15" s="80">
        <f t="shared" si="38"/>
        <v>0</v>
      </c>
      <c r="DL15" s="37">
        <v>0</v>
      </c>
      <c r="DM15" s="37">
        <f t="shared" si="18"/>
        <v>0</v>
      </c>
      <c r="DN15" s="189">
        <v>22</v>
      </c>
      <c r="DO15" s="80">
        <f>+DL15*'PRECIOS SEGUN ADJ. (FRONTERIZO)'!$B$21*'PRECIOS SEGUN ADJ. (FRONTERIZO)'!$C$21</f>
        <v>0</v>
      </c>
      <c r="DP15" s="80" t="s">
        <v>134</v>
      </c>
      <c r="DQ15" s="37">
        <v>49</v>
      </c>
      <c r="DR15" s="37">
        <f t="shared" si="19"/>
        <v>980</v>
      </c>
      <c r="DS15" s="189">
        <v>80.849999999999994</v>
      </c>
      <c r="DT15" s="80">
        <f>+DQ15*'PRECIOS SEGUN ADJ. (FRONTERIZO)'!$B$22*'PRECIOS SEGUN ADJ. (FRONTERIZO)'!$C$22</f>
        <v>79233</v>
      </c>
      <c r="DU15" s="80" t="s">
        <v>260</v>
      </c>
      <c r="DV15" s="37">
        <v>23</v>
      </c>
      <c r="DW15" s="37">
        <f t="shared" si="20"/>
        <v>460</v>
      </c>
      <c r="DX15" s="189">
        <v>21.83</v>
      </c>
      <c r="DY15" s="80">
        <f>+DV15*'PRECIOS SEGUN ADJ. (FRONTERIZO)'!$B$23*'PRECIOS SEGUN ADJ. (FRONTERIZO)'!$C$23</f>
        <v>10041.799999999999</v>
      </c>
      <c r="DZ15" s="80" t="s">
        <v>261</v>
      </c>
      <c r="EA15" s="80">
        <f t="shared" si="39"/>
        <v>1807.52</v>
      </c>
      <c r="EB15" s="37">
        <v>25</v>
      </c>
      <c r="EC15" s="37">
        <f t="shared" si="21"/>
        <v>500</v>
      </c>
      <c r="ED15" s="189">
        <v>33</v>
      </c>
      <c r="EE15" s="80">
        <f>+EB15*'PRECIOS SEGUN ADJ. (FRONTERIZO)'!$B$24*'PRECIOS SEGUN ADJ. (FRONTERIZO)'!$C$24</f>
        <v>16500</v>
      </c>
      <c r="EF15" s="80" t="s">
        <v>436</v>
      </c>
      <c r="EG15" s="37">
        <v>16</v>
      </c>
      <c r="EH15" s="37">
        <f t="shared" si="22"/>
        <v>320</v>
      </c>
      <c r="EI15" s="189">
        <v>15.789999999999997</v>
      </c>
      <c r="EJ15" s="80">
        <f>+EG15*'PRECIOS SEGUN ADJ. (FRONTERIZO)'!$B$25*'PRECIOS SEGUN ADJ. (FRONTERIZO)'!$C$25</f>
        <v>5052.7999999999993</v>
      </c>
      <c r="EK15" s="80" t="s">
        <v>437</v>
      </c>
      <c r="EL15" s="37">
        <v>16</v>
      </c>
      <c r="EM15" s="37">
        <f t="shared" si="23"/>
        <v>320</v>
      </c>
      <c r="EN15" s="189">
        <v>31.5</v>
      </c>
      <c r="EO15" s="80">
        <f>+EL15*'PRECIOS SEGUN ADJ. (FRONTERIZO)'!$B$26*'PRECIOS SEGUN ADJ. (FRONTERIZO)'!$C$26</f>
        <v>10080</v>
      </c>
      <c r="EP15" s="80" t="s">
        <v>438</v>
      </c>
      <c r="EQ15" s="80">
        <v>0</v>
      </c>
      <c r="ER15" s="194">
        <f t="shared" si="24"/>
        <v>0</v>
      </c>
      <c r="ES15" s="195">
        <v>21.68</v>
      </c>
      <c r="ET15" s="196">
        <f>+EQ15*'PRECIOS SEGUN ADJ (RURAL)'!$B$13*'PRECIOS SEGUN ADJ (RURAL)'!$C$13</f>
        <v>0</v>
      </c>
      <c r="EU15" s="196" t="s">
        <v>134</v>
      </c>
      <c r="EV15" s="80">
        <v>0</v>
      </c>
      <c r="EW15" s="198">
        <f t="shared" si="25"/>
        <v>0</v>
      </c>
      <c r="EX15" s="199">
        <v>5.5</v>
      </c>
      <c r="EY15" s="200">
        <f>+EV15*'PRECIOS SEGUN ADJ (RURAL)'!$B$16*'PRECIOS SEGUN ADJ (RURAL)'!$C$16</f>
        <v>0</v>
      </c>
      <c r="EZ15" s="200" t="s">
        <v>134</v>
      </c>
      <c r="FA15" s="80">
        <v>0</v>
      </c>
      <c r="FB15" s="202">
        <f t="shared" si="26"/>
        <v>0</v>
      </c>
      <c r="FC15" s="203">
        <v>220</v>
      </c>
      <c r="FD15" s="204">
        <f>+FA15*'PRECIOS SEGUN ADJ (RURAL)'!$B$18*'PRECIOS SEGUN ADJ (RURAL)'!$C$18</f>
        <v>0</v>
      </c>
      <c r="FE15" s="204" t="s">
        <v>134</v>
      </c>
      <c r="FF15" s="204">
        <f t="shared" si="27"/>
        <v>0</v>
      </c>
      <c r="FG15" s="80">
        <f t="shared" si="40"/>
        <v>1408946.6</v>
      </c>
      <c r="FH15" s="80" t="s">
        <v>439</v>
      </c>
      <c r="FI15" s="80">
        <f t="shared" si="28"/>
        <v>128816.38</v>
      </c>
      <c r="FJ15" s="80" t="s">
        <v>440</v>
      </c>
      <c r="FK15" s="80">
        <f t="shared" si="41"/>
        <v>1280130.2200000002</v>
      </c>
      <c r="FL15" s="80" t="s">
        <v>441</v>
      </c>
      <c r="FM15" s="80">
        <f t="shared" si="42"/>
        <v>281789.32</v>
      </c>
      <c r="FN15" s="80" t="s">
        <v>442</v>
      </c>
      <c r="FO15" s="80">
        <f t="shared" si="43"/>
        <v>14089.47</v>
      </c>
      <c r="FP15" s="80" t="s">
        <v>443</v>
      </c>
      <c r="FQ15" s="80"/>
      <c r="FR15" s="80">
        <f t="shared" si="44"/>
        <v>1127157.28</v>
      </c>
      <c r="FS15" s="80" t="s">
        <v>444</v>
      </c>
      <c r="FT15" s="37" t="str">
        <f>+VLOOKUP(D15,'FRONTERIZO XENIA'!F:G,2,0)</f>
        <v>F-03</v>
      </c>
    </row>
    <row r="16" spans="1:176">
      <c r="A16" s="37">
        <v>32</v>
      </c>
      <c r="B16" s="176" t="s">
        <v>130</v>
      </c>
      <c r="C16" s="26" t="s">
        <v>445</v>
      </c>
      <c r="D16" s="37">
        <v>3100571151</v>
      </c>
      <c r="E16" s="37" t="str">
        <f>+VLOOKUP(D16,'INFORMACION DE PROVEEDORES'!C:I,2,0)</f>
        <v>031-0057115-1</v>
      </c>
      <c r="F16" s="26" t="str">
        <f>+VLOOKUP(D16,'INFORMACION DE PROVEEDORES'!C:J,4,0)</f>
        <v>DEIBY ALEXANDER DIAZ CUSTODIO</v>
      </c>
      <c r="G16" s="37" t="str">
        <f>+VLOOKUP(D16,'INFORMACION DE PROVEEDORES'!C:K,5,0)</f>
        <v>031-0057115-1</v>
      </c>
      <c r="H16" s="26" t="str">
        <f>+VLOOKUP(D16,'INFORMACION DE PROVEEDORES'!C:L,7,0)</f>
        <v xml:space="preserve">AVENIDA LOS PROCERES, MONSERRAT, TAMAYO, BAHORUCO </v>
      </c>
      <c r="I16" s="37" t="str">
        <f>+VLOOKUP(D16,'INFORMACION DE PROVEEDORES'!C:M,3,0)</f>
        <v xml:space="preserve"> FÍSICA</v>
      </c>
      <c r="J16" s="37">
        <v>2</v>
      </c>
      <c r="K16" s="37">
        <v>252</v>
      </c>
      <c r="L16" s="37">
        <v>43</v>
      </c>
      <c r="M16" s="37">
        <f t="shared" si="29"/>
        <v>860</v>
      </c>
      <c r="N16" s="189">
        <v>69.81</v>
      </c>
      <c r="O16" s="80">
        <f>+L16*'PRECIOS SEGUN ADJ. (FRONTERIZO)'!$B$2*'PRECIOS SEGUN ADJ. (FRONTERIZO)'!$C$2</f>
        <v>60036.6</v>
      </c>
      <c r="P16" s="80" t="s">
        <v>446</v>
      </c>
      <c r="Q16" s="80">
        <f t="shared" si="30"/>
        <v>9605.86</v>
      </c>
      <c r="R16" s="37">
        <v>12</v>
      </c>
      <c r="S16" s="37">
        <f t="shared" si="0"/>
        <v>240</v>
      </c>
      <c r="T16" s="189">
        <v>31.5</v>
      </c>
      <c r="U16" s="80">
        <f>+R16*'PRECIOS SEGUN ADJ. (FRONTERIZO)'!$B$3*'PRECIOS SEGUN ADJ. (FRONTERIZO)'!$C$3</f>
        <v>7560</v>
      </c>
      <c r="V16" s="80" t="s">
        <v>447</v>
      </c>
      <c r="W16" s="37">
        <v>0</v>
      </c>
      <c r="X16" s="37">
        <f t="shared" si="1"/>
        <v>0</v>
      </c>
      <c r="Y16" s="189">
        <v>25.2</v>
      </c>
      <c r="Z16" s="80">
        <f>+W16*'PRECIOS SEGUN ADJ. (FRONTERIZO)'!$B$4*'PRECIOS SEGUN ADJ. (FRONTERIZO)'!$C$4</f>
        <v>0</v>
      </c>
      <c r="AA16" s="80" t="s">
        <v>134</v>
      </c>
      <c r="AB16" s="37">
        <v>77</v>
      </c>
      <c r="AC16" s="37">
        <f t="shared" si="2"/>
        <v>1540</v>
      </c>
      <c r="AD16" s="189">
        <v>87.91</v>
      </c>
      <c r="AE16" s="80">
        <f>+AB16*'PRECIOS SEGUN ADJ. (FRONTERIZO)'!$B$5*'PRECIOS SEGUN ADJ. (FRONTERIZO)'!$C$5</f>
        <v>135381.4</v>
      </c>
      <c r="AF16" s="80" t="s">
        <v>448</v>
      </c>
      <c r="AG16" s="80">
        <f t="shared" si="31"/>
        <v>24368.65</v>
      </c>
      <c r="AH16" s="37">
        <v>93</v>
      </c>
      <c r="AI16" s="37">
        <f t="shared" si="3"/>
        <v>1860</v>
      </c>
      <c r="AJ16" s="189">
        <v>53.95000000000001</v>
      </c>
      <c r="AK16" s="80">
        <f>+AH16*'PRECIOS SEGUN ADJ. (FRONTERIZO)'!$B$6*'PRECIOS SEGUN ADJ. (FRONTERIZO)'!$C$6</f>
        <v>100347</v>
      </c>
      <c r="AL16" s="80" t="s">
        <v>449</v>
      </c>
      <c r="AM16" s="37">
        <v>12</v>
      </c>
      <c r="AN16" s="37">
        <f t="shared" si="4"/>
        <v>240</v>
      </c>
      <c r="AO16" s="189">
        <v>25.04</v>
      </c>
      <c r="AP16" s="80">
        <f>+AM16*'PRECIOS SEGUN ADJ. (FRONTERIZO)'!$B$7*'PRECIOS SEGUN ADJ. (FRONTERIZO)'!$C$7</f>
        <v>6009.6</v>
      </c>
      <c r="AQ16" s="80" t="s">
        <v>450</v>
      </c>
      <c r="AR16" s="80">
        <f t="shared" si="32"/>
        <v>961.54</v>
      </c>
      <c r="AS16" s="37">
        <v>29</v>
      </c>
      <c r="AT16" s="37">
        <f t="shared" si="5"/>
        <v>580</v>
      </c>
      <c r="AU16" s="189">
        <v>290.85000000000002</v>
      </c>
      <c r="AV16" s="80">
        <f>+AS16*'PRECIOS SEGUN ADJ. (FRONTERIZO)'!$B$8*'PRECIOS SEGUN ADJ. (FRONTERIZO)'!$C$8</f>
        <v>168693.00000000003</v>
      </c>
      <c r="AW16" s="80" t="s">
        <v>138</v>
      </c>
      <c r="AX16" s="80">
        <f t="shared" si="33"/>
        <v>30364.74</v>
      </c>
      <c r="AY16" s="37">
        <v>0</v>
      </c>
      <c r="AZ16" s="37">
        <f t="shared" si="6"/>
        <v>0</v>
      </c>
      <c r="BA16" s="189">
        <v>18.899999999999999</v>
      </c>
      <c r="BB16" s="80">
        <f>+AY16*'PRECIOS SEGUN ADJ. (FRONTERIZO)'!$B$9*'PRECIOS SEGUN ADJ. (FRONTERIZO)'!$C$9</f>
        <v>0</v>
      </c>
      <c r="BC16" s="80" t="s">
        <v>134</v>
      </c>
      <c r="BD16" s="37">
        <v>7</v>
      </c>
      <c r="BE16" s="37">
        <f t="shared" si="7"/>
        <v>140</v>
      </c>
      <c r="BF16" s="189">
        <v>140.38</v>
      </c>
      <c r="BG16" s="80">
        <f>+BD16*'PRECIOS SEGUN ADJ. (FRONTERIZO)'!$B$10*'PRECIOS SEGUN ADJ. (FRONTERIZO)'!$C$10</f>
        <v>19653.2</v>
      </c>
      <c r="BH16" s="80" t="s">
        <v>139</v>
      </c>
      <c r="BI16" s="80">
        <f t="shared" si="34"/>
        <v>3537.58</v>
      </c>
      <c r="BJ16" s="37">
        <v>0</v>
      </c>
      <c r="BK16" s="37">
        <f t="shared" si="8"/>
        <v>0</v>
      </c>
      <c r="BL16" s="189">
        <v>31.459999999999997</v>
      </c>
      <c r="BM16" s="80">
        <f>+BJ16*'PRECIOS SEGUN ADJ. (FRONTERIZO)'!$B$11*'PRECIOS SEGUN ADJ. (FRONTERIZO)'!$C$11</f>
        <v>0</v>
      </c>
      <c r="BN16" s="80" t="s">
        <v>134</v>
      </c>
      <c r="BO16" s="37">
        <v>23</v>
      </c>
      <c r="BP16" s="37">
        <f t="shared" si="9"/>
        <v>460</v>
      </c>
      <c r="BQ16" s="189">
        <v>65</v>
      </c>
      <c r="BR16" s="80">
        <f>+BO16*'PRECIOS SEGUN ADJ. (FRONTERIZO)'!$B$12*'PRECIOS SEGUN ADJ. (FRONTERIZO)'!$C$12</f>
        <v>29900</v>
      </c>
      <c r="BS16" s="80" t="s">
        <v>451</v>
      </c>
      <c r="BT16" s="37">
        <v>0</v>
      </c>
      <c r="BU16" s="37">
        <f t="shared" si="10"/>
        <v>0</v>
      </c>
      <c r="BV16" s="189">
        <v>5.5</v>
      </c>
      <c r="BW16" s="80">
        <f>+BT16*'PRECIOS SEGUN ADJ. (FRONTERIZO)'!$B$13*'PRECIOS SEGUN ADJ. (FRONTERIZO)'!$C$13</f>
        <v>0</v>
      </c>
      <c r="BX16" s="80" t="s">
        <v>134</v>
      </c>
      <c r="BY16" s="37">
        <v>504</v>
      </c>
      <c r="BZ16" s="37">
        <f t="shared" si="11"/>
        <v>10080</v>
      </c>
      <c r="CA16" s="189">
        <v>7.15</v>
      </c>
      <c r="CB16" s="80">
        <f>+BY16*'PRECIOS SEGUN ADJ. (FRONTERIZO)'!$B$14*'PRECIOS SEGUN ADJ. (FRONTERIZO)'!$C$14</f>
        <v>72072</v>
      </c>
      <c r="CC16" s="80" t="s">
        <v>452</v>
      </c>
      <c r="CD16" s="37">
        <v>1008</v>
      </c>
      <c r="CE16" s="37">
        <f t="shared" si="12"/>
        <v>20160</v>
      </c>
      <c r="CF16" s="189">
        <v>6.8400000000000007</v>
      </c>
      <c r="CG16" s="80">
        <f>+CD16*'PRECIOS SEGUN ADJ. (FRONTERIZO)'!$B$15*'PRECIOS SEGUN ADJ. (FRONTERIZO)'!$C$15</f>
        <v>137894.39999999999</v>
      </c>
      <c r="CH16" s="80" t="s">
        <v>453</v>
      </c>
      <c r="CI16" s="37">
        <v>0</v>
      </c>
      <c r="CJ16" s="37">
        <f t="shared" si="13"/>
        <v>0</v>
      </c>
      <c r="CK16" s="189">
        <v>60</v>
      </c>
      <c r="CL16" s="80">
        <f>+CI16*'PRECIOS SEGUN ADJ. (FRONTERIZO)'!$B$16*'PRECIOS SEGUN ADJ. (FRONTERIZO)'!$C$16</f>
        <v>0</v>
      </c>
      <c r="CM16" s="80" t="s">
        <v>134</v>
      </c>
      <c r="CN16" s="80">
        <f t="shared" si="35"/>
        <v>0</v>
      </c>
      <c r="CO16" s="37">
        <v>0</v>
      </c>
      <c r="CP16" s="37">
        <f t="shared" si="14"/>
        <v>0</v>
      </c>
      <c r="CQ16" s="189">
        <v>55.649999999999991</v>
      </c>
      <c r="CR16" s="80">
        <f>+CO16*'PRECIOS SEGUN ADJ. (FRONTERIZO)'!$B$17*'PRECIOS SEGUN ADJ. (FRONTERIZO)'!$C$17</f>
        <v>0</v>
      </c>
      <c r="CS16" s="80" t="s">
        <v>134</v>
      </c>
      <c r="CT16" s="80">
        <f t="shared" si="36"/>
        <v>0</v>
      </c>
      <c r="CU16" s="37">
        <v>504</v>
      </c>
      <c r="CV16" s="37">
        <f t="shared" si="15"/>
        <v>10080</v>
      </c>
      <c r="CW16" s="189">
        <v>6.6</v>
      </c>
      <c r="CX16" s="80">
        <f>+CU16*'PRECIOS SEGUN ADJ. (FRONTERIZO)'!$B$18*'PRECIOS SEGUN ADJ. (FRONTERIZO)'!$C$18</f>
        <v>66528</v>
      </c>
      <c r="CY16" s="80" t="s">
        <v>454</v>
      </c>
      <c r="CZ16" s="37">
        <v>0</v>
      </c>
      <c r="DA16" s="37">
        <f t="shared" si="16"/>
        <v>0</v>
      </c>
      <c r="DB16" s="189">
        <v>65.75</v>
      </c>
      <c r="DC16" s="80">
        <f>+CZ16*'PRECIOS SEGUN ADJ. (FRONTERIZO)'!$B$19*'PRECIOS SEGUN ADJ. (FRONTERIZO)'!$C$19</f>
        <v>0</v>
      </c>
      <c r="DD16" s="80" t="s">
        <v>134</v>
      </c>
      <c r="DE16" s="80">
        <f t="shared" si="37"/>
        <v>0</v>
      </c>
      <c r="DF16" s="37">
        <v>12</v>
      </c>
      <c r="DG16" s="37">
        <f t="shared" si="17"/>
        <v>240</v>
      </c>
      <c r="DH16" s="189">
        <v>82.59999999999998</v>
      </c>
      <c r="DI16" s="80">
        <f>+DF16*'PRECIOS SEGUN ADJ. (FRONTERIZO)'!$B$20*'PRECIOS SEGUN ADJ. (FRONTERIZO)'!$C$20</f>
        <v>19824</v>
      </c>
      <c r="DJ16" s="80" t="s">
        <v>455</v>
      </c>
      <c r="DK16" s="80">
        <f t="shared" si="38"/>
        <v>3568.32</v>
      </c>
      <c r="DL16" s="37">
        <v>1008</v>
      </c>
      <c r="DM16" s="37">
        <f t="shared" si="18"/>
        <v>20160</v>
      </c>
      <c r="DN16" s="189">
        <v>22</v>
      </c>
      <c r="DO16" s="80">
        <f>+DL16*'PRECIOS SEGUN ADJ. (FRONTERIZO)'!$B$21*'PRECIOS SEGUN ADJ. (FRONTERIZO)'!$C$21</f>
        <v>443520</v>
      </c>
      <c r="DP16" s="80" t="s">
        <v>456</v>
      </c>
      <c r="DQ16" s="37">
        <v>56</v>
      </c>
      <c r="DR16" s="37">
        <f t="shared" si="19"/>
        <v>1120</v>
      </c>
      <c r="DS16" s="189">
        <v>80.849999999999994</v>
      </c>
      <c r="DT16" s="80">
        <f>+DQ16*'PRECIOS SEGUN ADJ. (FRONTERIZO)'!$B$22*'PRECIOS SEGUN ADJ. (FRONTERIZO)'!$C$22</f>
        <v>90551.999999999985</v>
      </c>
      <c r="DU16" s="80" t="s">
        <v>457</v>
      </c>
      <c r="DV16" s="37">
        <v>25</v>
      </c>
      <c r="DW16" s="37">
        <f t="shared" si="20"/>
        <v>500</v>
      </c>
      <c r="DX16" s="189">
        <v>21.83</v>
      </c>
      <c r="DY16" s="80">
        <f>+DV16*'PRECIOS SEGUN ADJ. (FRONTERIZO)'!$B$23*'PRECIOS SEGUN ADJ. (FRONTERIZO)'!$C$23</f>
        <v>10915</v>
      </c>
      <c r="DZ16" s="80" t="s">
        <v>458</v>
      </c>
      <c r="EA16" s="80">
        <f t="shared" si="39"/>
        <v>1964.7</v>
      </c>
      <c r="EB16" s="37">
        <v>79</v>
      </c>
      <c r="EC16" s="37">
        <f t="shared" si="21"/>
        <v>1580</v>
      </c>
      <c r="ED16" s="189">
        <v>33</v>
      </c>
      <c r="EE16" s="80">
        <f>+EB16*'PRECIOS SEGUN ADJ. (FRONTERIZO)'!$B$24*'PRECIOS SEGUN ADJ. (FRONTERIZO)'!$C$24</f>
        <v>52140</v>
      </c>
      <c r="EF16" s="80" t="s">
        <v>459</v>
      </c>
      <c r="EG16" s="37">
        <v>0</v>
      </c>
      <c r="EH16" s="37">
        <f t="shared" si="22"/>
        <v>0</v>
      </c>
      <c r="EI16" s="189">
        <v>15.789999999999997</v>
      </c>
      <c r="EJ16" s="80">
        <f>+EG16*'PRECIOS SEGUN ADJ. (FRONTERIZO)'!$B$25*'PRECIOS SEGUN ADJ. (FRONTERIZO)'!$C$25</f>
        <v>0</v>
      </c>
      <c r="EK16" s="80" t="s">
        <v>134</v>
      </c>
      <c r="EL16" s="37">
        <v>0</v>
      </c>
      <c r="EM16" s="37">
        <f t="shared" si="23"/>
        <v>0</v>
      </c>
      <c r="EN16" s="189">
        <v>31.5</v>
      </c>
      <c r="EO16" s="80">
        <f>+EL16*'PRECIOS SEGUN ADJ. (FRONTERIZO)'!$B$26*'PRECIOS SEGUN ADJ. (FRONTERIZO)'!$C$26</f>
        <v>0</v>
      </c>
      <c r="EP16" s="80" t="s">
        <v>134</v>
      </c>
      <c r="EQ16" s="80">
        <v>0</v>
      </c>
      <c r="ER16" s="194">
        <f t="shared" si="24"/>
        <v>0</v>
      </c>
      <c r="ES16" s="195">
        <v>21.68</v>
      </c>
      <c r="ET16" s="196">
        <f>+EQ16*'PRECIOS SEGUN ADJ (RURAL)'!$B$13*'PRECIOS SEGUN ADJ (RURAL)'!$C$13</f>
        <v>0</v>
      </c>
      <c r="EU16" s="196" t="s">
        <v>134</v>
      </c>
      <c r="EV16" s="80">
        <v>0</v>
      </c>
      <c r="EW16" s="198">
        <f t="shared" si="25"/>
        <v>0</v>
      </c>
      <c r="EX16" s="199">
        <v>5.5</v>
      </c>
      <c r="EY16" s="200">
        <f>+EV16*'PRECIOS SEGUN ADJ (RURAL)'!$B$16*'PRECIOS SEGUN ADJ (RURAL)'!$C$16</f>
        <v>0</v>
      </c>
      <c r="EZ16" s="200" t="s">
        <v>134</v>
      </c>
      <c r="FA16" s="80">
        <v>0</v>
      </c>
      <c r="FB16" s="202">
        <f t="shared" si="26"/>
        <v>0</v>
      </c>
      <c r="FC16" s="203">
        <v>220</v>
      </c>
      <c r="FD16" s="204">
        <f>+FA16*'PRECIOS SEGUN ADJ (RURAL)'!$B$18*'PRECIOS SEGUN ADJ (RURAL)'!$C$18</f>
        <v>0</v>
      </c>
      <c r="FE16" s="204" t="s">
        <v>134</v>
      </c>
      <c r="FF16" s="204">
        <f t="shared" si="27"/>
        <v>0</v>
      </c>
      <c r="FG16" s="80">
        <f t="shared" si="40"/>
        <v>1421026.2000000002</v>
      </c>
      <c r="FH16" s="80" t="s">
        <v>460</v>
      </c>
      <c r="FI16" s="80">
        <f t="shared" si="28"/>
        <v>74371.390000000014</v>
      </c>
      <c r="FJ16" s="80" t="s">
        <v>461</v>
      </c>
      <c r="FK16" s="80">
        <f t="shared" si="41"/>
        <v>1346654.81</v>
      </c>
      <c r="FL16" s="80" t="s">
        <v>462</v>
      </c>
      <c r="FM16" s="80">
        <f t="shared" si="42"/>
        <v>284205.24</v>
      </c>
      <c r="FN16" s="80" t="s">
        <v>463</v>
      </c>
      <c r="FO16" s="80">
        <f t="shared" si="43"/>
        <v>14210.26</v>
      </c>
      <c r="FP16" s="80" t="s">
        <v>464</v>
      </c>
      <c r="FQ16" s="80"/>
      <c r="FR16" s="80">
        <f t="shared" si="44"/>
        <v>1136820.9600000002</v>
      </c>
      <c r="FS16" s="80" t="s">
        <v>465</v>
      </c>
      <c r="FT16" s="37" t="str">
        <f>+VLOOKUP(D16,'FRONTERIZO XENIA'!F:G,2,0)</f>
        <v>F-01</v>
      </c>
    </row>
    <row r="17" spans="1:176">
      <c r="A17" s="37">
        <v>38</v>
      </c>
      <c r="B17" s="176" t="s">
        <v>130</v>
      </c>
      <c r="C17" s="26" t="s">
        <v>466</v>
      </c>
      <c r="D17" s="37">
        <v>105368021</v>
      </c>
      <c r="E17" s="37" t="str">
        <f>+VLOOKUP(D17,'INFORMACION DE PROVEEDORES'!C:I,2,0)</f>
        <v>001-0536802-1</v>
      </c>
      <c r="F17" s="26" t="str">
        <f>+VLOOKUP(D17,'INFORMACION DE PROVEEDORES'!C:J,4,0)</f>
        <v>ELSA NATIVIDAD FORTUNA BENITEZ</v>
      </c>
      <c r="G17" s="37" t="str">
        <f>+VLOOKUP(D17,'INFORMACION DE PROVEEDORES'!C:K,5,0)</f>
        <v>001-0536802-1</v>
      </c>
      <c r="H17" s="26" t="str">
        <f>+VLOOKUP(D17,'INFORMACION DE PROVEEDORES'!C:L,7,0)</f>
        <v>CALLE PROYECTO NO. 45, EL LLANO, ELIAS PIÑA</v>
      </c>
      <c r="I17" s="37" t="str">
        <f>+VLOOKUP(D17,'INFORMACION DE PROVEEDORES'!C:M,3,0)</f>
        <v xml:space="preserve"> FÍSICA</v>
      </c>
      <c r="J17" s="37">
        <v>4</v>
      </c>
      <c r="K17" s="37">
        <v>481</v>
      </c>
      <c r="L17" s="37">
        <v>87</v>
      </c>
      <c r="M17" s="37">
        <f t="shared" si="29"/>
        <v>1740</v>
      </c>
      <c r="N17" s="189">
        <v>69.81</v>
      </c>
      <c r="O17" s="80">
        <f>+L17*'PRECIOS SEGUN ADJ. (FRONTERIZO)'!$B$2*'PRECIOS SEGUN ADJ. (FRONTERIZO)'!$C$2</f>
        <v>121469.40000000001</v>
      </c>
      <c r="P17" s="80" t="s">
        <v>425</v>
      </c>
      <c r="Q17" s="80">
        <f t="shared" si="30"/>
        <v>19435.099999999999</v>
      </c>
      <c r="R17" s="37">
        <v>23</v>
      </c>
      <c r="S17" s="37">
        <f t="shared" si="0"/>
        <v>460</v>
      </c>
      <c r="T17" s="189">
        <v>31.5</v>
      </c>
      <c r="U17" s="80">
        <f>+R17*'PRECIOS SEGUN ADJ. (FRONTERIZO)'!$B$3*'PRECIOS SEGUN ADJ. (FRONTERIZO)'!$C$3</f>
        <v>14490</v>
      </c>
      <c r="V17" s="80" t="s">
        <v>467</v>
      </c>
      <c r="W17" s="37">
        <v>0</v>
      </c>
      <c r="X17" s="37">
        <f t="shared" si="1"/>
        <v>0</v>
      </c>
      <c r="Y17" s="189">
        <v>25.2</v>
      </c>
      <c r="Z17" s="80">
        <f>+W17*'PRECIOS SEGUN ADJ. (FRONTERIZO)'!$B$4*'PRECIOS SEGUN ADJ. (FRONTERIZO)'!$C$4</f>
        <v>0</v>
      </c>
      <c r="AA17" s="80" t="s">
        <v>134</v>
      </c>
      <c r="AB17" s="37">
        <v>147</v>
      </c>
      <c r="AC17" s="37">
        <f t="shared" si="2"/>
        <v>2940</v>
      </c>
      <c r="AD17" s="189">
        <v>87.91</v>
      </c>
      <c r="AE17" s="80">
        <f>+AB17*'PRECIOS SEGUN ADJ. (FRONTERIZO)'!$B$5*'PRECIOS SEGUN ADJ. (FRONTERIZO)'!$C$5</f>
        <v>258455.39999999997</v>
      </c>
      <c r="AF17" s="80" t="s">
        <v>468</v>
      </c>
      <c r="AG17" s="80">
        <f t="shared" si="31"/>
        <v>46521.97</v>
      </c>
      <c r="AH17" s="37">
        <v>178</v>
      </c>
      <c r="AI17" s="37">
        <f t="shared" si="3"/>
        <v>3560</v>
      </c>
      <c r="AJ17" s="189">
        <v>53.95000000000001</v>
      </c>
      <c r="AK17" s="80">
        <f>+AH17*'PRECIOS SEGUN ADJ. (FRONTERIZO)'!$B$6*'PRECIOS SEGUN ADJ. (FRONTERIZO)'!$C$6</f>
        <v>192062</v>
      </c>
      <c r="AL17" s="80" t="s">
        <v>469</v>
      </c>
      <c r="AM17" s="37">
        <v>23</v>
      </c>
      <c r="AN17" s="37">
        <f t="shared" si="4"/>
        <v>460</v>
      </c>
      <c r="AO17" s="189">
        <v>25.04</v>
      </c>
      <c r="AP17" s="80">
        <f>+AM17*'PRECIOS SEGUN ADJ. (FRONTERIZO)'!$B$7*'PRECIOS SEGUN ADJ. (FRONTERIZO)'!$C$7</f>
        <v>11518.4</v>
      </c>
      <c r="AQ17" s="80" t="s">
        <v>470</v>
      </c>
      <c r="AR17" s="80">
        <f t="shared" si="32"/>
        <v>1842.94</v>
      </c>
      <c r="AS17" s="37">
        <v>55</v>
      </c>
      <c r="AT17" s="37">
        <f t="shared" si="5"/>
        <v>1100</v>
      </c>
      <c r="AU17" s="189">
        <v>290.85000000000002</v>
      </c>
      <c r="AV17" s="80">
        <f>+AS17*'PRECIOS SEGUN ADJ. (FRONTERIZO)'!$B$8*'PRECIOS SEGUN ADJ. (FRONTERIZO)'!$C$8</f>
        <v>319935.00000000006</v>
      </c>
      <c r="AW17" s="80" t="s">
        <v>471</v>
      </c>
      <c r="AX17" s="80">
        <f t="shared" si="33"/>
        <v>57588.3</v>
      </c>
      <c r="AY17" s="37">
        <v>0</v>
      </c>
      <c r="AZ17" s="37">
        <f t="shared" si="6"/>
        <v>0</v>
      </c>
      <c r="BA17" s="189">
        <v>18.899999999999999</v>
      </c>
      <c r="BB17" s="80">
        <f>+AY17*'PRECIOS SEGUN ADJ. (FRONTERIZO)'!$B$9*'PRECIOS SEGUN ADJ. (FRONTERIZO)'!$C$9</f>
        <v>0</v>
      </c>
      <c r="BC17" s="80" t="s">
        <v>134</v>
      </c>
      <c r="BD17" s="37">
        <v>13</v>
      </c>
      <c r="BE17" s="37">
        <f t="shared" si="7"/>
        <v>260</v>
      </c>
      <c r="BF17" s="189">
        <v>140.38</v>
      </c>
      <c r="BG17" s="80">
        <f>+BD17*'PRECIOS SEGUN ADJ. (FRONTERIZO)'!$B$10*'PRECIOS SEGUN ADJ. (FRONTERIZO)'!$C$10</f>
        <v>36498.800000000003</v>
      </c>
      <c r="BH17" s="80" t="s">
        <v>402</v>
      </c>
      <c r="BI17" s="80">
        <f t="shared" si="34"/>
        <v>6569.78</v>
      </c>
      <c r="BJ17" s="37">
        <v>0</v>
      </c>
      <c r="BK17" s="37">
        <f t="shared" si="8"/>
        <v>0</v>
      </c>
      <c r="BL17" s="189">
        <v>31.459999999999997</v>
      </c>
      <c r="BM17" s="80">
        <f>+BJ17*'PRECIOS SEGUN ADJ. (FRONTERIZO)'!$B$11*'PRECIOS SEGUN ADJ. (FRONTERIZO)'!$C$11</f>
        <v>0</v>
      </c>
      <c r="BN17" s="80" t="s">
        <v>134</v>
      </c>
      <c r="BO17" s="37">
        <v>44</v>
      </c>
      <c r="BP17" s="37">
        <f t="shared" si="9"/>
        <v>880</v>
      </c>
      <c r="BQ17" s="189">
        <v>65</v>
      </c>
      <c r="BR17" s="80">
        <f>+BO17*'PRECIOS SEGUN ADJ. (FRONTERIZO)'!$B$12*'PRECIOS SEGUN ADJ. (FRONTERIZO)'!$C$12</f>
        <v>57200</v>
      </c>
      <c r="BS17" s="80" t="s">
        <v>472</v>
      </c>
      <c r="BT17" s="37">
        <v>0</v>
      </c>
      <c r="BU17" s="37">
        <f t="shared" si="10"/>
        <v>0</v>
      </c>
      <c r="BV17" s="189">
        <v>5.5</v>
      </c>
      <c r="BW17" s="80">
        <f>+BT17*'PRECIOS SEGUN ADJ. (FRONTERIZO)'!$B$13*'PRECIOS SEGUN ADJ. (FRONTERIZO)'!$C$13</f>
        <v>0</v>
      </c>
      <c r="BX17" s="80" t="s">
        <v>134</v>
      </c>
      <c r="BY17" s="37">
        <v>962</v>
      </c>
      <c r="BZ17" s="37">
        <f t="shared" si="11"/>
        <v>19240</v>
      </c>
      <c r="CA17" s="189">
        <v>7.15</v>
      </c>
      <c r="CB17" s="80">
        <f>+BY17*'PRECIOS SEGUN ADJ. (FRONTERIZO)'!$B$14*'PRECIOS SEGUN ADJ. (FRONTERIZO)'!$C$14</f>
        <v>137566</v>
      </c>
      <c r="CC17" s="80" t="s">
        <v>473</v>
      </c>
      <c r="CD17" s="37">
        <v>1924</v>
      </c>
      <c r="CE17" s="37">
        <f t="shared" si="12"/>
        <v>38480</v>
      </c>
      <c r="CF17" s="189">
        <v>6.8400000000000007</v>
      </c>
      <c r="CG17" s="80">
        <f>+CD17*'PRECIOS SEGUN ADJ. (FRONTERIZO)'!$B$15*'PRECIOS SEGUN ADJ. (FRONTERIZO)'!$C$15</f>
        <v>263203.20000000001</v>
      </c>
      <c r="CH17" s="80" t="s">
        <v>474</v>
      </c>
      <c r="CI17" s="37">
        <v>0</v>
      </c>
      <c r="CJ17" s="37">
        <f t="shared" si="13"/>
        <v>0</v>
      </c>
      <c r="CK17" s="189">
        <v>60</v>
      </c>
      <c r="CL17" s="80">
        <f>+CI17*'PRECIOS SEGUN ADJ. (FRONTERIZO)'!$B$16*'PRECIOS SEGUN ADJ. (FRONTERIZO)'!$C$16</f>
        <v>0</v>
      </c>
      <c r="CM17" s="80" t="s">
        <v>134</v>
      </c>
      <c r="CN17" s="80">
        <f t="shared" si="35"/>
        <v>0</v>
      </c>
      <c r="CO17" s="37">
        <v>0</v>
      </c>
      <c r="CP17" s="37">
        <f t="shared" si="14"/>
        <v>0</v>
      </c>
      <c r="CQ17" s="189">
        <v>55.649999999999991</v>
      </c>
      <c r="CR17" s="80">
        <f>+CO17*'PRECIOS SEGUN ADJ. (FRONTERIZO)'!$B$17*'PRECIOS SEGUN ADJ. (FRONTERIZO)'!$C$17</f>
        <v>0</v>
      </c>
      <c r="CS17" s="80" t="s">
        <v>134</v>
      </c>
      <c r="CT17" s="80">
        <f t="shared" si="36"/>
        <v>0</v>
      </c>
      <c r="CU17" s="37">
        <v>962</v>
      </c>
      <c r="CV17" s="37">
        <f t="shared" si="15"/>
        <v>19240</v>
      </c>
      <c r="CW17" s="189">
        <v>6.6</v>
      </c>
      <c r="CX17" s="80">
        <f>+CU17*'PRECIOS SEGUN ADJ. (FRONTERIZO)'!$B$18*'PRECIOS SEGUN ADJ. (FRONTERIZO)'!$C$18</f>
        <v>126984</v>
      </c>
      <c r="CY17" s="80" t="s">
        <v>475</v>
      </c>
      <c r="CZ17" s="37">
        <v>0</v>
      </c>
      <c r="DA17" s="37">
        <f t="shared" si="16"/>
        <v>0</v>
      </c>
      <c r="DB17" s="189">
        <v>65.75</v>
      </c>
      <c r="DC17" s="80">
        <f>+CZ17*'PRECIOS SEGUN ADJ. (FRONTERIZO)'!$B$19*'PRECIOS SEGUN ADJ. (FRONTERIZO)'!$C$19</f>
        <v>0</v>
      </c>
      <c r="DD17" s="80" t="s">
        <v>134</v>
      </c>
      <c r="DE17" s="80">
        <f t="shared" si="37"/>
        <v>0</v>
      </c>
      <c r="DF17" s="37">
        <v>23</v>
      </c>
      <c r="DG17" s="37">
        <f t="shared" si="17"/>
        <v>460</v>
      </c>
      <c r="DH17" s="189">
        <v>82.59999999999998</v>
      </c>
      <c r="DI17" s="80">
        <f>+DF17*'PRECIOS SEGUN ADJ. (FRONTERIZO)'!$B$20*'PRECIOS SEGUN ADJ. (FRONTERIZO)'!$C$20</f>
        <v>37996</v>
      </c>
      <c r="DJ17" s="80" t="s">
        <v>476</v>
      </c>
      <c r="DK17" s="80">
        <f t="shared" si="38"/>
        <v>6839.28</v>
      </c>
      <c r="DL17" s="37">
        <v>1924</v>
      </c>
      <c r="DM17" s="37">
        <f t="shared" si="18"/>
        <v>38480</v>
      </c>
      <c r="DN17" s="189">
        <v>22</v>
      </c>
      <c r="DO17" s="80">
        <f>+DL17*'PRECIOS SEGUN ADJ. (FRONTERIZO)'!$B$21*'PRECIOS SEGUN ADJ. (FRONTERIZO)'!$C$21</f>
        <v>846560</v>
      </c>
      <c r="DP17" s="80" t="s">
        <v>477</v>
      </c>
      <c r="DQ17" s="37">
        <v>108</v>
      </c>
      <c r="DR17" s="37">
        <f t="shared" si="19"/>
        <v>2160</v>
      </c>
      <c r="DS17" s="189">
        <v>80.849999999999994</v>
      </c>
      <c r="DT17" s="80">
        <f>+DQ17*'PRECIOS SEGUN ADJ. (FRONTERIZO)'!$B$22*'PRECIOS SEGUN ADJ. (FRONTERIZO)'!$C$22</f>
        <v>174636</v>
      </c>
      <c r="DU17" s="80" t="s">
        <v>478</v>
      </c>
      <c r="DV17" s="37">
        <v>50</v>
      </c>
      <c r="DW17" s="37">
        <f t="shared" si="20"/>
        <v>1000</v>
      </c>
      <c r="DX17" s="189">
        <v>21.83</v>
      </c>
      <c r="DY17" s="80">
        <f>+DV17*'PRECIOS SEGUN ADJ. (FRONTERIZO)'!$B$23*'PRECIOS SEGUN ADJ. (FRONTERIZO)'!$C$23</f>
        <v>21830</v>
      </c>
      <c r="DZ17" s="80" t="s">
        <v>479</v>
      </c>
      <c r="EA17" s="80">
        <f t="shared" si="39"/>
        <v>3929.4</v>
      </c>
      <c r="EB17" s="37">
        <v>150</v>
      </c>
      <c r="EC17" s="37">
        <f t="shared" si="21"/>
        <v>3000</v>
      </c>
      <c r="ED17" s="189">
        <v>33</v>
      </c>
      <c r="EE17" s="80">
        <f>+EB17*'PRECIOS SEGUN ADJ. (FRONTERIZO)'!$B$24*'PRECIOS SEGUN ADJ. (FRONTERIZO)'!$C$24</f>
        <v>99000</v>
      </c>
      <c r="EF17" s="80" t="s">
        <v>480</v>
      </c>
      <c r="EG17" s="37">
        <v>0</v>
      </c>
      <c r="EH17" s="37">
        <f t="shared" si="22"/>
        <v>0</v>
      </c>
      <c r="EI17" s="189">
        <v>15.789999999999997</v>
      </c>
      <c r="EJ17" s="80">
        <f>+EG17*'PRECIOS SEGUN ADJ. (FRONTERIZO)'!$B$25*'PRECIOS SEGUN ADJ. (FRONTERIZO)'!$C$25</f>
        <v>0</v>
      </c>
      <c r="EK17" s="80" t="s">
        <v>134</v>
      </c>
      <c r="EL17" s="37">
        <v>0</v>
      </c>
      <c r="EM17" s="37">
        <f t="shared" si="23"/>
        <v>0</v>
      </c>
      <c r="EN17" s="189">
        <v>31.5</v>
      </c>
      <c r="EO17" s="80">
        <f>+EL17*'PRECIOS SEGUN ADJ. (FRONTERIZO)'!$B$26*'PRECIOS SEGUN ADJ. (FRONTERIZO)'!$C$26</f>
        <v>0</v>
      </c>
      <c r="EP17" s="80" t="s">
        <v>134</v>
      </c>
      <c r="EQ17" s="80">
        <v>0</v>
      </c>
      <c r="ER17" s="194">
        <f t="shared" si="24"/>
        <v>0</v>
      </c>
      <c r="ES17" s="195">
        <v>21.68</v>
      </c>
      <c r="ET17" s="196">
        <f>+EQ17*'PRECIOS SEGUN ADJ (RURAL)'!$B$13*'PRECIOS SEGUN ADJ (RURAL)'!$C$13</f>
        <v>0</v>
      </c>
      <c r="EU17" s="196" t="s">
        <v>134</v>
      </c>
      <c r="EV17" s="80">
        <v>0</v>
      </c>
      <c r="EW17" s="198">
        <f t="shared" si="25"/>
        <v>0</v>
      </c>
      <c r="EX17" s="199">
        <v>5.5</v>
      </c>
      <c r="EY17" s="200">
        <f>+EV17*'PRECIOS SEGUN ADJ (RURAL)'!$B$16*'PRECIOS SEGUN ADJ (RURAL)'!$C$16</f>
        <v>0</v>
      </c>
      <c r="EZ17" s="200" t="s">
        <v>134</v>
      </c>
      <c r="FA17" s="80">
        <v>0</v>
      </c>
      <c r="FB17" s="202">
        <f t="shared" si="26"/>
        <v>0</v>
      </c>
      <c r="FC17" s="203">
        <v>220</v>
      </c>
      <c r="FD17" s="204">
        <f>+FA17*'PRECIOS SEGUN ADJ (RURAL)'!$B$18*'PRECIOS SEGUN ADJ (RURAL)'!$C$18</f>
        <v>0</v>
      </c>
      <c r="FE17" s="204" t="s">
        <v>134</v>
      </c>
      <c r="FF17" s="204">
        <f t="shared" si="27"/>
        <v>0</v>
      </c>
      <c r="FG17" s="80">
        <f t="shared" si="40"/>
        <v>2719404.2</v>
      </c>
      <c r="FH17" s="80" t="s">
        <v>481</v>
      </c>
      <c r="FI17" s="80">
        <f t="shared" si="28"/>
        <v>142726.77000000002</v>
      </c>
      <c r="FJ17" s="80" t="s">
        <v>482</v>
      </c>
      <c r="FK17" s="80">
        <f t="shared" si="41"/>
        <v>2576677.4300000002</v>
      </c>
      <c r="FL17" s="80" t="s">
        <v>483</v>
      </c>
      <c r="FM17" s="80">
        <f t="shared" si="42"/>
        <v>543880.84</v>
      </c>
      <c r="FN17" s="80" t="s">
        <v>484</v>
      </c>
      <c r="FO17" s="80">
        <f t="shared" si="43"/>
        <v>27194.04</v>
      </c>
      <c r="FP17" s="80" t="s">
        <v>485</v>
      </c>
      <c r="FQ17" s="80"/>
      <c r="FR17" s="80">
        <f t="shared" si="44"/>
        <v>2175523.3600000003</v>
      </c>
      <c r="FS17" s="80" t="s">
        <v>486</v>
      </c>
      <c r="FT17" s="37" t="str">
        <f>+VLOOKUP(D17,'FRONTERIZO XENIA'!F:G,2,0)</f>
        <v>F-31</v>
      </c>
    </row>
    <row r="18" spans="1:176">
      <c r="A18" s="37">
        <v>39</v>
      </c>
      <c r="B18" s="176" t="s">
        <v>130</v>
      </c>
      <c r="C18" s="26" t="s">
        <v>487</v>
      </c>
      <c r="D18" s="37">
        <v>1200062899</v>
      </c>
      <c r="E18" s="37" t="str">
        <f>+VLOOKUP(D18,'INFORMACION DE PROVEEDORES'!C:I,2,0)</f>
        <v>012-0006289-9</v>
      </c>
      <c r="F18" s="26" t="str">
        <f>+VLOOKUP(D18,'INFORMACION DE PROVEEDORES'!C:J,4,0)</f>
        <v>ELVIS GARCIA PIÑA</v>
      </c>
      <c r="G18" s="37" t="str">
        <f>+VLOOKUP(D18,'INFORMACION DE PROVEEDORES'!C:K,5,0)</f>
        <v>012-0006289-9</v>
      </c>
      <c r="H18" s="26" t="str">
        <f>+VLOOKUP(D18,'INFORMACION DE PROVEEDORES'!C:L,7,0)</f>
        <v>CALLE SAN JUAN DE LA MATAS, KILOMETRO 1</v>
      </c>
      <c r="I18" s="37" t="str">
        <f>+VLOOKUP(D18,'INFORMACION DE PROVEEDORES'!C:M,3,0)</f>
        <v xml:space="preserve"> FÍSICA</v>
      </c>
      <c r="J18" s="37">
        <v>2</v>
      </c>
      <c r="K18" s="37">
        <v>201</v>
      </c>
      <c r="L18" s="37">
        <v>36</v>
      </c>
      <c r="M18" s="37">
        <f t="shared" si="29"/>
        <v>720</v>
      </c>
      <c r="N18" s="189">
        <v>69.81</v>
      </c>
      <c r="O18" s="80">
        <f>+L18*'PRECIOS SEGUN ADJ. (FRONTERIZO)'!$B$2*'PRECIOS SEGUN ADJ. (FRONTERIZO)'!$C$2</f>
        <v>50263.199999999997</v>
      </c>
      <c r="P18" s="80" t="s">
        <v>188</v>
      </c>
      <c r="Q18" s="80">
        <f t="shared" si="30"/>
        <v>8042.11</v>
      </c>
      <c r="R18" s="37">
        <v>9</v>
      </c>
      <c r="S18" s="37">
        <f t="shared" si="0"/>
        <v>180</v>
      </c>
      <c r="T18" s="189">
        <v>31.5</v>
      </c>
      <c r="U18" s="80">
        <f>+R18*'PRECIOS SEGUN ADJ. (FRONTERIZO)'!$B$3*'PRECIOS SEGUN ADJ. (FRONTERIZO)'!$C$3</f>
        <v>5670</v>
      </c>
      <c r="V18" s="80" t="s">
        <v>327</v>
      </c>
      <c r="W18" s="37">
        <v>0</v>
      </c>
      <c r="X18" s="37">
        <f t="shared" si="1"/>
        <v>0</v>
      </c>
      <c r="Y18" s="189">
        <v>25.2</v>
      </c>
      <c r="Z18" s="80">
        <f>+W18*'PRECIOS SEGUN ADJ. (FRONTERIZO)'!$B$4*'PRECIOS SEGUN ADJ. (FRONTERIZO)'!$C$4</f>
        <v>0</v>
      </c>
      <c r="AA18" s="80" t="s">
        <v>134</v>
      </c>
      <c r="AB18" s="37">
        <v>62</v>
      </c>
      <c r="AC18" s="37">
        <f t="shared" si="2"/>
        <v>1240</v>
      </c>
      <c r="AD18" s="189">
        <v>87.91</v>
      </c>
      <c r="AE18" s="80">
        <f>+AB18*'PRECIOS SEGUN ADJ. (FRONTERIZO)'!$B$5*'PRECIOS SEGUN ADJ. (FRONTERIZO)'!$C$5</f>
        <v>109008.4</v>
      </c>
      <c r="AF18" s="80" t="s">
        <v>488</v>
      </c>
      <c r="AG18" s="80">
        <f t="shared" si="31"/>
        <v>19621.509999999998</v>
      </c>
      <c r="AH18" s="37">
        <v>74</v>
      </c>
      <c r="AI18" s="37">
        <f t="shared" si="3"/>
        <v>1480</v>
      </c>
      <c r="AJ18" s="189">
        <v>53.95000000000001</v>
      </c>
      <c r="AK18" s="80">
        <f>+AH18*'PRECIOS SEGUN ADJ. (FRONTERIZO)'!$B$6*'PRECIOS SEGUN ADJ. (FRONTERIZO)'!$C$6</f>
        <v>79846</v>
      </c>
      <c r="AL18" s="80" t="s">
        <v>489</v>
      </c>
      <c r="AM18" s="37">
        <v>9</v>
      </c>
      <c r="AN18" s="37">
        <f t="shared" si="4"/>
        <v>180</v>
      </c>
      <c r="AO18" s="189">
        <v>25.04</v>
      </c>
      <c r="AP18" s="80">
        <f>+AM18*'PRECIOS SEGUN ADJ. (FRONTERIZO)'!$B$7*'PRECIOS SEGUN ADJ. (FRONTERIZO)'!$C$7</f>
        <v>4507.2</v>
      </c>
      <c r="AQ18" s="80" t="s">
        <v>490</v>
      </c>
      <c r="AR18" s="80">
        <f t="shared" si="32"/>
        <v>721.15</v>
      </c>
      <c r="AS18" s="37">
        <v>23</v>
      </c>
      <c r="AT18" s="37">
        <f t="shared" si="5"/>
        <v>460</v>
      </c>
      <c r="AU18" s="189">
        <v>290.85000000000002</v>
      </c>
      <c r="AV18" s="80">
        <f>+AS18*'PRECIOS SEGUN ADJ. (FRONTERIZO)'!$B$8*'PRECIOS SEGUN ADJ. (FRONTERIZO)'!$C$8</f>
        <v>133791</v>
      </c>
      <c r="AW18" s="80" t="s">
        <v>193</v>
      </c>
      <c r="AX18" s="80">
        <f t="shared" si="33"/>
        <v>24082.38</v>
      </c>
      <c r="AY18" s="37">
        <v>0</v>
      </c>
      <c r="AZ18" s="37">
        <f t="shared" si="6"/>
        <v>0</v>
      </c>
      <c r="BA18" s="189">
        <v>18.899999999999999</v>
      </c>
      <c r="BB18" s="80">
        <f>+AY18*'PRECIOS SEGUN ADJ. (FRONTERIZO)'!$B$9*'PRECIOS SEGUN ADJ. (FRONTERIZO)'!$C$9</f>
        <v>0</v>
      </c>
      <c r="BC18" s="80" t="s">
        <v>134</v>
      </c>
      <c r="BD18" s="37">
        <v>5</v>
      </c>
      <c r="BE18" s="37">
        <f t="shared" si="7"/>
        <v>100</v>
      </c>
      <c r="BF18" s="189">
        <v>140.38</v>
      </c>
      <c r="BG18" s="80">
        <f>+BD18*'PRECIOS SEGUN ADJ. (FRONTERIZO)'!$B$10*'PRECIOS SEGUN ADJ. (FRONTERIZO)'!$C$10</f>
        <v>14038</v>
      </c>
      <c r="BH18" s="80" t="s">
        <v>194</v>
      </c>
      <c r="BI18" s="80">
        <f t="shared" si="34"/>
        <v>2526.84</v>
      </c>
      <c r="BJ18" s="37">
        <v>0</v>
      </c>
      <c r="BK18" s="37">
        <f t="shared" si="8"/>
        <v>0</v>
      </c>
      <c r="BL18" s="189">
        <v>31.459999999999997</v>
      </c>
      <c r="BM18" s="80">
        <f>+BJ18*'PRECIOS SEGUN ADJ. (FRONTERIZO)'!$B$11*'PRECIOS SEGUN ADJ. (FRONTERIZO)'!$C$11</f>
        <v>0</v>
      </c>
      <c r="BN18" s="80" t="s">
        <v>134</v>
      </c>
      <c r="BO18" s="37">
        <v>18</v>
      </c>
      <c r="BP18" s="37">
        <f t="shared" si="9"/>
        <v>360</v>
      </c>
      <c r="BQ18" s="189">
        <v>65</v>
      </c>
      <c r="BR18" s="80">
        <f>+BO18*'PRECIOS SEGUN ADJ. (FRONTERIZO)'!$B$12*'PRECIOS SEGUN ADJ. (FRONTERIZO)'!$C$12</f>
        <v>23400</v>
      </c>
      <c r="BS18" s="80" t="s">
        <v>491</v>
      </c>
      <c r="BT18" s="37">
        <v>0</v>
      </c>
      <c r="BU18" s="37">
        <f t="shared" si="10"/>
        <v>0</v>
      </c>
      <c r="BV18" s="189">
        <v>5.5</v>
      </c>
      <c r="BW18" s="80">
        <f>+BT18*'PRECIOS SEGUN ADJ. (FRONTERIZO)'!$B$13*'PRECIOS SEGUN ADJ. (FRONTERIZO)'!$C$13</f>
        <v>0</v>
      </c>
      <c r="BX18" s="80" t="s">
        <v>134</v>
      </c>
      <c r="BY18" s="37">
        <v>402</v>
      </c>
      <c r="BZ18" s="37">
        <f t="shared" si="11"/>
        <v>8040</v>
      </c>
      <c r="CA18" s="189">
        <v>7.15</v>
      </c>
      <c r="CB18" s="80">
        <f>+BY18*'PRECIOS SEGUN ADJ. (FRONTERIZO)'!$B$14*'PRECIOS SEGUN ADJ. (FRONTERIZO)'!$C$14</f>
        <v>57486</v>
      </c>
      <c r="CC18" s="80" t="s">
        <v>196</v>
      </c>
      <c r="CD18" s="37">
        <v>804</v>
      </c>
      <c r="CE18" s="37">
        <f t="shared" si="12"/>
        <v>16080</v>
      </c>
      <c r="CF18" s="189">
        <v>6.8400000000000007</v>
      </c>
      <c r="CG18" s="80">
        <f>+CD18*'PRECIOS SEGUN ADJ. (FRONTERIZO)'!$B$15*'PRECIOS SEGUN ADJ. (FRONTERIZO)'!$C$15</f>
        <v>109987.2</v>
      </c>
      <c r="CH18" s="80" t="s">
        <v>197</v>
      </c>
      <c r="CI18" s="37">
        <v>0</v>
      </c>
      <c r="CJ18" s="37">
        <f t="shared" si="13"/>
        <v>0</v>
      </c>
      <c r="CK18" s="189">
        <v>60</v>
      </c>
      <c r="CL18" s="80">
        <f>+CI18*'PRECIOS SEGUN ADJ. (FRONTERIZO)'!$B$16*'PRECIOS SEGUN ADJ. (FRONTERIZO)'!$C$16</f>
        <v>0</v>
      </c>
      <c r="CM18" s="80" t="s">
        <v>134</v>
      </c>
      <c r="CN18" s="80">
        <f t="shared" si="35"/>
        <v>0</v>
      </c>
      <c r="CO18" s="37">
        <v>0</v>
      </c>
      <c r="CP18" s="37">
        <f t="shared" si="14"/>
        <v>0</v>
      </c>
      <c r="CQ18" s="189">
        <v>55.649999999999991</v>
      </c>
      <c r="CR18" s="80">
        <f>+CO18*'PRECIOS SEGUN ADJ. (FRONTERIZO)'!$B$17*'PRECIOS SEGUN ADJ. (FRONTERIZO)'!$C$17</f>
        <v>0</v>
      </c>
      <c r="CS18" s="80" t="s">
        <v>134</v>
      </c>
      <c r="CT18" s="80">
        <f t="shared" si="36"/>
        <v>0</v>
      </c>
      <c r="CU18" s="37">
        <v>402</v>
      </c>
      <c r="CV18" s="37">
        <f t="shared" si="15"/>
        <v>8040</v>
      </c>
      <c r="CW18" s="189">
        <v>6.6</v>
      </c>
      <c r="CX18" s="80">
        <f>+CU18*'PRECIOS SEGUN ADJ. (FRONTERIZO)'!$B$18*'PRECIOS SEGUN ADJ. (FRONTERIZO)'!$C$18</f>
        <v>53064</v>
      </c>
      <c r="CY18" s="80" t="s">
        <v>198</v>
      </c>
      <c r="CZ18" s="37">
        <v>0</v>
      </c>
      <c r="DA18" s="37">
        <f t="shared" si="16"/>
        <v>0</v>
      </c>
      <c r="DB18" s="189">
        <v>65.75</v>
      </c>
      <c r="DC18" s="80">
        <f>+CZ18*'PRECIOS SEGUN ADJ. (FRONTERIZO)'!$B$19*'PRECIOS SEGUN ADJ. (FRONTERIZO)'!$C$19</f>
        <v>0</v>
      </c>
      <c r="DD18" s="80" t="s">
        <v>134</v>
      </c>
      <c r="DE18" s="80">
        <f t="shared" si="37"/>
        <v>0</v>
      </c>
      <c r="DF18" s="37">
        <v>9</v>
      </c>
      <c r="DG18" s="37">
        <f t="shared" si="17"/>
        <v>180</v>
      </c>
      <c r="DH18" s="189">
        <v>82.59999999999998</v>
      </c>
      <c r="DI18" s="80">
        <f>+DF18*'PRECIOS SEGUN ADJ. (FRONTERIZO)'!$B$20*'PRECIOS SEGUN ADJ. (FRONTERIZO)'!$C$20</f>
        <v>14868</v>
      </c>
      <c r="DJ18" s="80" t="s">
        <v>492</v>
      </c>
      <c r="DK18" s="80">
        <f t="shared" si="38"/>
        <v>2676.24</v>
      </c>
      <c r="DL18" s="37">
        <v>804</v>
      </c>
      <c r="DM18" s="37">
        <f t="shared" si="18"/>
        <v>16080</v>
      </c>
      <c r="DN18" s="189">
        <v>22</v>
      </c>
      <c r="DO18" s="80">
        <f>+DL18*'PRECIOS SEGUN ADJ. (FRONTERIZO)'!$B$21*'PRECIOS SEGUN ADJ. (FRONTERIZO)'!$C$21</f>
        <v>353760</v>
      </c>
      <c r="DP18" s="80" t="s">
        <v>200</v>
      </c>
      <c r="DQ18" s="37">
        <v>45</v>
      </c>
      <c r="DR18" s="37">
        <f t="shared" si="19"/>
        <v>900</v>
      </c>
      <c r="DS18" s="189">
        <v>80.849999999999994</v>
      </c>
      <c r="DT18" s="80">
        <f>+DQ18*'PRECIOS SEGUN ADJ. (FRONTERIZO)'!$B$22*'PRECIOS SEGUN ADJ. (FRONTERIZO)'!$C$22</f>
        <v>72764.999999999985</v>
      </c>
      <c r="DU18" s="80" t="s">
        <v>201</v>
      </c>
      <c r="DV18" s="37">
        <v>21</v>
      </c>
      <c r="DW18" s="37">
        <f t="shared" si="20"/>
        <v>420</v>
      </c>
      <c r="DX18" s="189">
        <v>21.83</v>
      </c>
      <c r="DY18" s="80">
        <f>+DV18*'PRECIOS SEGUN ADJ. (FRONTERIZO)'!$B$23*'PRECIOS SEGUN ADJ. (FRONTERIZO)'!$C$23</f>
        <v>9168.5999999999985</v>
      </c>
      <c r="DZ18" s="80" t="s">
        <v>242</v>
      </c>
      <c r="EA18" s="80">
        <f t="shared" si="39"/>
        <v>1650.35</v>
      </c>
      <c r="EB18" s="37">
        <v>63</v>
      </c>
      <c r="EC18" s="37">
        <f t="shared" si="21"/>
        <v>1260</v>
      </c>
      <c r="ED18" s="189">
        <v>33</v>
      </c>
      <c r="EE18" s="80">
        <f>+EB18*'PRECIOS SEGUN ADJ. (FRONTERIZO)'!$B$24*'PRECIOS SEGUN ADJ. (FRONTERIZO)'!$C$24</f>
        <v>41580</v>
      </c>
      <c r="EF18" s="80" t="s">
        <v>203</v>
      </c>
      <c r="EG18" s="37">
        <v>0</v>
      </c>
      <c r="EH18" s="37">
        <f t="shared" si="22"/>
        <v>0</v>
      </c>
      <c r="EI18" s="189">
        <v>15.789999999999997</v>
      </c>
      <c r="EJ18" s="80">
        <f>+EG18*'PRECIOS SEGUN ADJ. (FRONTERIZO)'!$B$25*'PRECIOS SEGUN ADJ. (FRONTERIZO)'!$C$25</f>
        <v>0</v>
      </c>
      <c r="EK18" s="80" t="s">
        <v>134</v>
      </c>
      <c r="EL18" s="37">
        <v>0</v>
      </c>
      <c r="EM18" s="37">
        <f t="shared" si="23"/>
        <v>0</v>
      </c>
      <c r="EN18" s="189">
        <v>31.5</v>
      </c>
      <c r="EO18" s="80">
        <f>+EL18*'PRECIOS SEGUN ADJ. (FRONTERIZO)'!$B$26*'PRECIOS SEGUN ADJ. (FRONTERIZO)'!$C$26</f>
        <v>0</v>
      </c>
      <c r="EP18" s="80" t="s">
        <v>134</v>
      </c>
      <c r="EQ18" s="80">
        <v>0</v>
      </c>
      <c r="ER18" s="194">
        <f t="shared" si="24"/>
        <v>0</v>
      </c>
      <c r="ES18" s="195">
        <v>21.68</v>
      </c>
      <c r="ET18" s="196">
        <f>+EQ18*'PRECIOS SEGUN ADJ (RURAL)'!$B$13*'PRECIOS SEGUN ADJ (RURAL)'!$C$13</f>
        <v>0</v>
      </c>
      <c r="EU18" s="196" t="s">
        <v>134</v>
      </c>
      <c r="EV18" s="80">
        <v>0</v>
      </c>
      <c r="EW18" s="198">
        <f t="shared" si="25"/>
        <v>0</v>
      </c>
      <c r="EX18" s="199">
        <v>5.5</v>
      </c>
      <c r="EY18" s="200">
        <f>+EV18*'PRECIOS SEGUN ADJ (RURAL)'!$B$16*'PRECIOS SEGUN ADJ (RURAL)'!$C$16</f>
        <v>0</v>
      </c>
      <c r="EZ18" s="200" t="s">
        <v>134</v>
      </c>
      <c r="FA18" s="80">
        <v>0</v>
      </c>
      <c r="FB18" s="202">
        <f t="shared" si="26"/>
        <v>0</v>
      </c>
      <c r="FC18" s="203">
        <v>220</v>
      </c>
      <c r="FD18" s="204">
        <f>+FA18*'PRECIOS SEGUN ADJ (RURAL)'!$B$18*'PRECIOS SEGUN ADJ (RURAL)'!$C$18</f>
        <v>0</v>
      </c>
      <c r="FE18" s="204" t="s">
        <v>134</v>
      </c>
      <c r="FF18" s="204">
        <f t="shared" si="27"/>
        <v>0</v>
      </c>
      <c r="FG18" s="80">
        <f t="shared" si="40"/>
        <v>1133202.6000000001</v>
      </c>
      <c r="FH18" s="80" t="s">
        <v>493</v>
      </c>
      <c r="FI18" s="80">
        <f t="shared" si="28"/>
        <v>59320.58</v>
      </c>
      <c r="FJ18" s="80" t="s">
        <v>494</v>
      </c>
      <c r="FK18" s="80">
        <f t="shared" si="41"/>
        <v>1073882.02</v>
      </c>
      <c r="FL18" s="80" t="s">
        <v>495</v>
      </c>
      <c r="FM18" s="80">
        <f t="shared" si="42"/>
        <v>226640.52</v>
      </c>
      <c r="FN18" s="80" t="s">
        <v>496</v>
      </c>
      <c r="FO18" s="80">
        <f t="shared" si="43"/>
        <v>11332.03</v>
      </c>
      <c r="FP18" s="80" t="s">
        <v>497</v>
      </c>
      <c r="FQ18" s="80"/>
      <c r="FR18" s="80">
        <f t="shared" si="44"/>
        <v>906562.08000000007</v>
      </c>
      <c r="FS18" s="80" t="s">
        <v>498</v>
      </c>
      <c r="FT18" s="37" t="str">
        <f>+VLOOKUP(D18,'FRONTERIZO XENIA'!F:G,2,0)</f>
        <v>F-09</v>
      </c>
    </row>
    <row r="19" spans="1:176">
      <c r="A19" s="37">
        <v>40</v>
      </c>
      <c r="B19" s="176" t="s">
        <v>130</v>
      </c>
      <c r="C19" s="26" t="s">
        <v>499</v>
      </c>
      <c r="D19" s="37">
        <v>1200951372</v>
      </c>
      <c r="E19" s="37" t="str">
        <f>+VLOOKUP(D19,'INFORMACION DE PROVEEDORES'!C:I,2,0)</f>
        <v>012-0095137-2</v>
      </c>
      <c r="F19" s="26" t="str">
        <f>+VLOOKUP(D19,'INFORMACION DE PROVEEDORES'!C:J,4,0)</f>
        <v>ENGELS ROMERO PEREZ</v>
      </c>
      <c r="G19" s="37" t="str">
        <f>+VLOOKUP(D19,'INFORMACION DE PROVEEDORES'!C:K,5,0)</f>
        <v>012-0095137-2</v>
      </c>
      <c r="H19" s="26" t="str">
        <f>+VLOOKUP(D19,'INFORMACION DE PROVEEDORES'!C:L,7,0)</f>
        <v>CARRETERA SAN VALLEJUELO, NO. 42, LA CULATA</v>
      </c>
      <c r="I19" s="37" t="str">
        <f>+VLOOKUP(D19,'INFORMACION DE PROVEEDORES'!C:M,3,0)</f>
        <v xml:space="preserve"> FÍSICA</v>
      </c>
      <c r="J19" s="37">
        <v>1</v>
      </c>
      <c r="K19" s="37">
        <v>232</v>
      </c>
      <c r="L19" s="37">
        <v>41</v>
      </c>
      <c r="M19" s="37">
        <f t="shared" si="29"/>
        <v>820</v>
      </c>
      <c r="N19" s="189">
        <v>69.81</v>
      </c>
      <c r="O19" s="80">
        <f>+L19*'PRECIOS SEGUN ADJ. (FRONTERIZO)'!$B$2*'PRECIOS SEGUN ADJ. (FRONTERIZO)'!$C$2</f>
        <v>57244.2</v>
      </c>
      <c r="P19" s="80" t="s">
        <v>500</v>
      </c>
      <c r="Q19" s="80">
        <f t="shared" si="30"/>
        <v>9159.07</v>
      </c>
      <c r="R19" s="37">
        <v>11</v>
      </c>
      <c r="S19" s="37">
        <f t="shared" si="0"/>
        <v>220</v>
      </c>
      <c r="T19" s="189">
        <v>31.5</v>
      </c>
      <c r="U19" s="80">
        <f>+R19*'PRECIOS SEGUN ADJ. (FRONTERIZO)'!$B$3*'PRECIOS SEGUN ADJ. (FRONTERIZO)'!$C$3</f>
        <v>6930</v>
      </c>
      <c r="V19" s="80" t="s">
        <v>501</v>
      </c>
      <c r="W19" s="37">
        <v>0</v>
      </c>
      <c r="X19" s="37">
        <f t="shared" si="1"/>
        <v>0</v>
      </c>
      <c r="Y19" s="189">
        <v>25.2</v>
      </c>
      <c r="Z19" s="80">
        <f>+W19*'PRECIOS SEGUN ADJ. (FRONTERIZO)'!$B$4*'PRECIOS SEGUN ADJ. (FRONTERIZO)'!$C$4</f>
        <v>0</v>
      </c>
      <c r="AA19" s="80" t="s">
        <v>134</v>
      </c>
      <c r="AB19" s="37">
        <v>71</v>
      </c>
      <c r="AC19" s="37">
        <f t="shared" si="2"/>
        <v>1420</v>
      </c>
      <c r="AD19" s="189">
        <v>87.91</v>
      </c>
      <c r="AE19" s="80">
        <f>+AB19*'PRECIOS SEGUN ADJ. (FRONTERIZO)'!$B$5*'PRECIOS SEGUN ADJ. (FRONTERIZO)'!$C$5</f>
        <v>124832.2</v>
      </c>
      <c r="AF19" s="80" t="s">
        <v>502</v>
      </c>
      <c r="AG19" s="80">
        <f t="shared" si="31"/>
        <v>22469.8</v>
      </c>
      <c r="AH19" s="37">
        <v>86</v>
      </c>
      <c r="AI19" s="37">
        <f t="shared" si="3"/>
        <v>1720</v>
      </c>
      <c r="AJ19" s="189">
        <v>53.95000000000001</v>
      </c>
      <c r="AK19" s="80">
        <f>+AH19*'PRECIOS SEGUN ADJ. (FRONTERIZO)'!$B$6*'PRECIOS SEGUN ADJ. (FRONTERIZO)'!$C$6</f>
        <v>92794</v>
      </c>
      <c r="AL19" s="80" t="s">
        <v>503</v>
      </c>
      <c r="AM19" s="37">
        <v>11</v>
      </c>
      <c r="AN19" s="37">
        <f t="shared" si="4"/>
        <v>220</v>
      </c>
      <c r="AO19" s="189">
        <v>25.04</v>
      </c>
      <c r="AP19" s="80">
        <f>+AM19*'PRECIOS SEGUN ADJ. (FRONTERIZO)'!$B$7*'PRECIOS SEGUN ADJ. (FRONTERIZO)'!$C$7</f>
        <v>5508.8</v>
      </c>
      <c r="AQ19" s="80" t="s">
        <v>504</v>
      </c>
      <c r="AR19" s="80">
        <f t="shared" si="32"/>
        <v>881.41</v>
      </c>
      <c r="AS19" s="37">
        <v>26</v>
      </c>
      <c r="AT19" s="37">
        <f t="shared" si="5"/>
        <v>520</v>
      </c>
      <c r="AU19" s="189">
        <v>290.85000000000002</v>
      </c>
      <c r="AV19" s="80">
        <f>+AS19*'PRECIOS SEGUN ADJ. (FRONTERIZO)'!$B$8*'PRECIOS SEGUN ADJ. (FRONTERIZO)'!$C$8</f>
        <v>151242</v>
      </c>
      <c r="AW19" s="80" t="s">
        <v>505</v>
      </c>
      <c r="AX19" s="80">
        <f t="shared" si="33"/>
        <v>27223.56</v>
      </c>
      <c r="AY19" s="37">
        <v>0</v>
      </c>
      <c r="AZ19" s="37">
        <f t="shared" si="6"/>
        <v>0</v>
      </c>
      <c r="BA19" s="189">
        <v>18.899999999999999</v>
      </c>
      <c r="BB19" s="80">
        <f>+AY19*'PRECIOS SEGUN ADJ. (FRONTERIZO)'!$B$9*'PRECIOS SEGUN ADJ. (FRONTERIZO)'!$C$9</f>
        <v>0</v>
      </c>
      <c r="BC19" s="80" t="s">
        <v>134</v>
      </c>
      <c r="BD19" s="37">
        <v>6</v>
      </c>
      <c r="BE19" s="37">
        <f t="shared" si="7"/>
        <v>120</v>
      </c>
      <c r="BF19" s="189">
        <v>140.38</v>
      </c>
      <c r="BG19" s="80">
        <f>+BD19*'PRECIOS SEGUN ADJ. (FRONTERIZO)'!$B$10*'PRECIOS SEGUN ADJ. (FRONTERIZO)'!$C$10</f>
        <v>16845.599999999999</v>
      </c>
      <c r="BH19" s="80" t="s">
        <v>506</v>
      </c>
      <c r="BI19" s="80">
        <f t="shared" si="34"/>
        <v>3032.21</v>
      </c>
      <c r="BJ19" s="37">
        <v>0</v>
      </c>
      <c r="BK19" s="37">
        <f t="shared" si="8"/>
        <v>0</v>
      </c>
      <c r="BL19" s="189">
        <v>31.459999999999997</v>
      </c>
      <c r="BM19" s="80">
        <f>+BJ19*'PRECIOS SEGUN ADJ. (FRONTERIZO)'!$B$11*'PRECIOS SEGUN ADJ. (FRONTERIZO)'!$C$11</f>
        <v>0</v>
      </c>
      <c r="BN19" s="80" t="s">
        <v>134</v>
      </c>
      <c r="BO19" s="37">
        <v>21</v>
      </c>
      <c r="BP19" s="37">
        <f t="shared" si="9"/>
        <v>420</v>
      </c>
      <c r="BQ19" s="189">
        <v>65</v>
      </c>
      <c r="BR19" s="80">
        <f>+BO19*'PRECIOS SEGUN ADJ. (FRONTERIZO)'!$B$12*'PRECIOS SEGUN ADJ. (FRONTERIZO)'!$C$12</f>
        <v>27300</v>
      </c>
      <c r="BS19" s="80" t="s">
        <v>507</v>
      </c>
      <c r="BT19" s="37">
        <v>0</v>
      </c>
      <c r="BU19" s="37">
        <f t="shared" si="10"/>
        <v>0</v>
      </c>
      <c r="BV19" s="189">
        <v>5.5</v>
      </c>
      <c r="BW19" s="80">
        <f>+BT19*'PRECIOS SEGUN ADJ. (FRONTERIZO)'!$B$13*'PRECIOS SEGUN ADJ. (FRONTERIZO)'!$C$13</f>
        <v>0</v>
      </c>
      <c r="BX19" s="80" t="s">
        <v>134</v>
      </c>
      <c r="BY19" s="37">
        <v>464</v>
      </c>
      <c r="BZ19" s="37">
        <f t="shared" si="11"/>
        <v>9280</v>
      </c>
      <c r="CA19" s="189">
        <v>7.15</v>
      </c>
      <c r="CB19" s="80">
        <f>+BY19*'PRECIOS SEGUN ADJ. (FRONTERIZO)'!$B$14*'PRECIOS SEGUN ADJ. (FRONTERIZO)'!$C$14</f>
        <v>66352</v>
      </c>
      <c r="CC19" s="80" t="s">
        <v>508</v>
      </c>
      <c r="CD19" s="37">
        <v>928</v>
      </c>
      <c r="CE19" s="37">
        <f t="shared" si="12"/>
        <v>18560</v>
      </c>
      <c r="CF19" s="189">
        <v>6.8400000000000007</v>
      </c>
      <c r="CG19" s="80">
        <f>+CD19*'PRECIOS SEGUN ADJ. (FRONTERIZO)'!$B$15*'PRECIOS SEGUN ADJ. (FRONTERIZO)'!$C$15</f>
        <v>126950.39999999999</v>
      </c>
      <c r="CH19" s="80" t="s">
        <v>509</v>
      </c>
      <c r="CI19" s="37">
        <v>0</v>
      </c>
      <c r="CJ19" s="37">
        <f t="shared" si="13"/>
        <v>0</v>
      </c>
      <c r="CK19" s="189">
        <v>60</v>
      </c>
      <c r="CL19" s="80">
        <f>+CI19*'PRECIOS SEGUN ADJ. (FRONTERIZO)'!$B$16*'PRECIOS SEGUN ADJ. (FRONTERIZO)'!$C$16</f>
        <v>0</v>
      </c>
      <c r="CM19" s="80" t="s">
        <v>134</v>
      </c>
      <c r="CN19" s="80">
        <f t="shared" si="35"/>
        <v>0</v>
      </c>
      <c r="CO19" s="37">
        <v>0</v>
      </c>
      <c r="CP19" s="37">
        <f t="shared" si="14"/>
        <v>0</v>
      </c>
      <c r="CQ19" s="189">
        <v>55.649999999999991</v>
      </c>
      <c r="CR19" s="80">
        <f>+CO19*'PRECIOS SEGUN ADJ. (FRONTERIZO)'!$B$17*'PRECIOS SEGUN ADJ. (FRONTERIZO)'!$C$17</f>
        <v>0</v>
      </c>
      <c r="CS19" s="80" t="s">
        <v>134</v>
      </c>
      <c r="CT19" s="80">
        <f t="shared" si="36"/>
        <v>0</v>
      </c>
      <c r="CU19" s="37">
        <v>464</v>
      </c>
      <c r="CV19" s="37">
        <f t="shared" si="15"/>
        <v>9280</v>
      </c>
      <c r="CW19" s="189">
        <v>6.6</v>
      </c>
      <c r="CX19" s="80">
        <f>+CU19*'PRECIOS SEGUN ADJ. (FRONTERIZO)'!$B$18*'PRECIOS SEGUN ADJ. (FRONTERIZO)'!$C$18</f>
        <v>61247.999999999993</v>
      </c>
      <c r="CY19" s="80" t="s">
        <v>510</v>
      </c>
      <c r="CZ19" s="37">
        <v>0</v>
      </c>
      <c r="DA19" s="37">
        <f t="shared" si="16"/>
        <v>0</v>
      </c>
      <c r="DB19" s="189">
        <v>65.75</v>
      </c>
      <c r="DC19" s="80">
        <f>+CZ19*'PRECIOS SEGUN ADJ. (FRONTERIZO)'!$B$19*'PRECIOS SEGUN ADJ. (FRONTERIZO)'!$C$19</f>
        <v>0</v>
      </c>
      <c r="DD19" s="80" t="s">
        <v>134</v>
      </c>
      <c r="DE19" s="80">
        <f t="shared" si="37"/>
        <v>0</v>
      </c>
      <c r="DF19" s="37">
        <v>11</v>
      </c>
      <c r="DG19" s="37">
        <f t="shared" si="17"/>
        <v>220</v>
      </c>
      <c r="DH19" s="189">
        <v>82.59999999999998</v>
      </c>
      <c r="DI19" s="80">
        <f>+DF19*'PRECIOS SEGUN ADJ. (FRONTERIZO)'!$B$20*'PRECIOS SEGUN ADJ. (FRONTERIZO)'!$C$20</f>
        <v>18172</v>
      </c>
      <c r="DJ19" s="80" t="s">
        <v>511</v>
      </c>
      <c r="DK19" s="80">
        <f t="shared" si="38"/>
        <v>3270.96</v>
      </c>
      <c r="DL19" s="37">
        <v>928</v>
      </c>
      <c r="DM19" s="37">
        <f t="shared" si="18"/>
        <v>18560</v>
      </c>
      <c r="DN19" s="189">
        <v>22</v>
      </c>
      <c r="DO19" s="80">
        <f>+DL19*'PRECIOS SEGUN ADJ. (FRONTERIZO)'!$B$21*'PRECIOS SEGUN ADJ. (FRONTERIZO)'!$C$21</f>
        <v>408320</v>
      </c>
      <c r="DP19" s="80" t="s">
        <v>512</v>
      </c>
      <c r="DQ19" s="37">
        <v>52</v>
      </c>
      <c r="DR19" s="37">
        <f t="shared" si="19"/>
        <v>1040</v>
      </c>
      <c r="DS19" s="189">
        <v>80.849999999999994</v>
      </c>
      <c r="DT19" s="80">
        <f>+DQ19*'PRECIOS SEGUN ADJ. (FRONTERIZO)'!$B$22*'PRECIOS SEGUN ADJ. (FRONTERIZO)'!$C$22</f>
        <v>84084</v>
      </c>
      <c r="DU19" s="80" t="s">
        <v>513</v>
      </c>
      <c r="DV19" s="37">
        <v>23</v>
      </c>
      <c r="DW19" s="37">
        <f t="shared" si="20"/>
        <v>460</v>
      </c>
      <c r="DX19" s="189">
        <v>21.83</v>
      </c>
      <c r="DY19" s="80">
        <f>+DV19*'PRECIOS SEGUN ADJ. (FRONTERIZO)'!$B$23*'PRECIOS SEGUN ADJ. (FRONTERIZO)'!$C$23</f>
        <v>10041.799999999999</v>
      </c>
      <c r="DZ19" s="80" t="s">
        <v>261</v>
      </c>
      <c r="EA19" s="80">
        <f t="shared" si="39"/>
        <v>1807.52</v>
      </c>
      <c r="EB19" s="37">
        <v>72</v>
      </c>
      <c r="EC19" s="37">
        <f t="shared" si="21"/>
        <v>1440</v>
      </c>
      <c r="ED19" s="189">
        <v>33</v>
      </c>
      <c r="EE19" s="80">
        <f>+EB19*'PRECIOS SEGUN ADJ. (FRONTERIZO)'!$B$24*'PRECIOS SEGUN ADJ. (FRONTERIZO)'!$C$24</f>
        <v>47520</v>
      </c>
      <c r="EF19" s="80" t="s">
        <v>514</v>
      </c>
      <c r="EG19" s="37">
        <v>0</v>
      </c>
      <c r="EH19" s="37">
        <f t="shared" si="22"/>
        <v>0</v>
      </c>
      <c r="EI19" s="189">
        <v>15.789999999999997</v>
      </c>
      <c r="EJ19" s="80">
        <f>+EG19*'PRECIOS SEGUN ADJ. (FRONTERIZO)'!$B$25*'PRECIOS SEGUN ADJ. (FRONTERIZO)'!$C$25</f>
        <v>0</v>
      </c>
      <c r="EK19" s="80" t="s">
        <v>134</v>
      </c>
      <c r="EL19" s="37">
        <v>0</v>
      </c>
      <c r="EM19" s="37">
        <f t="shared" si="23"/>
        <v>0</v>
      </c>
      <c r="EN19" s="189">
        <v>31.5</v>
      </c>
      <c r="EO19" s="80">
        <f>+EL19*'PRECIOS SEGUN ADJ. (FRONTERIZO)'!$B$26*'PRECIOS SEGUN ADJ. (FRONTERIZO)'!$C$26</f>
        <v>0</v>
      </c>
      <c r="EP19" s="80" t="s">
        <v>134</v>
      </c>
      <c r="EQ19" s="80">
        <v>0</v>
      </c>
      <c r="ER19" s="194">
        <f t="shared" si="24"/>
        <v>0</v>
      </c>
      <c r="ES19" s="195">
        <v>21.68</v>
      </c>
      <c r="ET19" s="196">
        <f>+EQ19*'PRECIOS SEGUN ADJ (RURAL)'!$B$13*'PRECIOS SEGUN ADJ (RURAL)'!$C$13</f>
        <v>0</v>
      </c>
      <c r="EU19" s="196" t="s">
        <v>134</v>
      </c>
      <c r="EV19" s="80">
        <v>0</v>
      </c>
      <c r="EW19" s="198">
        <f t="shared" si="25"/>
        <v>0</v>
      </c>
      <c r="EX19" s="199">
        <v>5.5</v>
      </c>
      <c r="EY19" s="200">
        <f>+EV19*'PRECIOS SEGUN ADJ (RURAL)'!$B$16*'PRECIOS SEGUN ADJ (RURAL)'!$C$16</f>
        <v>0</v>
      </c>
      <c r="EZ19" s="200" t="s">
        <v>134</v>
      </c>
      <c r="FA19" s="80">
        <v>0</v>
      </c>
      <c r="FB19" s="202">
        <f t="shared" si="26"/>
        <v>0</v>
      </c>
      <c r="FC19" s="203">
        <v>220</v>
      </c>
      <c r="FD19" s="204">
        <f>+FA19*'PRECIOS SEGUN ADJ (RURAL)'!$B$18*'PRECIOS SEGUN ADJ (RURAL)'!$C$18</f>
        <v>0</v>
      </c>
      <c r="FE19" s="204" t="s">
        <v>134</v>
      </c>
      <c r="FF19" s="204">
        <f t="shared" si="27"/>
        <v>0</v>
      </c>
      <c r="FG19" s="80">
        <f t="shared" si="40"/>
        <v>1305385.0000000002</v>
      </c>
      <c r="FH19" s="80" t="s">
        <v>515</v>
      </c>
      <c r="FI19" s="80">
        <f t="shared" si="28"/>
        <v>67844.53</v>
      </c>
      <c r="FJ19" s="80" t="s">
        <v>516</v>
      </c>
      <c r="FK19" s="80">
        <f t="shared" si="41"/>
        <v>1237540.4700000002</v>
      </c>
      <c r="FL19" s="80" t="s">
        <v>517</v>
      </c>
      <c r="FM19" s="80">
        <f t="shared" si="42"/>
        <v>261077</v>
      </c>
      <c r="FN19" s="80" t="s">
        <v>518</v>
      </c>
      <c r="FO19" s="80">
        <f t="shared" si="43"/>
        <v>13053.85</v>
      </c>
      <c r="FP19" s="80" t="s">
        <v>519</v>
      </c>
      <c r="FQ19" s="80"/>
      <c r="FR19" s="80">
        <f t="shared" si="44"/>
        <v>1044308.0000000002</v>
      </c>
      <c r="FS19" s="80" t="s">
        <v>520</v>
      </c>
      <c r="FT19" s="37" t="str">
        <f>+VLOOKUP(D19,'FRONTERIZO XENIA'!F:G,2,0)</f>
        <v>F-09</v>
      </c>
    </row>
    <row r="20" spans="1:176">
      <c r="A20" s="37">
        <v>41</v>
      </c>
      <c r="B20" s="176" t="s">
        <v>130</v>
      </c>
      <c r="C20" s="26" t="s">
        <v>521</v>
      </c>
      <c r="D20" s="37">
        <v>1200118071</v>
      </c>
      <c r="E20" s="37" t="str">
        <f>+VLOOKUP(D20,'INFORMACION DE PROVEEDORES'!C:I,2,0)</f>
        <v>012-0011807-1</v>
      </c>
      <c r="F20" s="26" t="str">
        <f>+VLOOKUP(D20,'INFORMACION DE PROVEEDORES'!C:J,4,0)</f>
        <v>ERASMO WILKI SANTOS VILLEGAS</v>
      </c>
      <c r="G20" s="37" t="str">
        <f>+VLOOKUP(D20,'INFORMACION DE PROVEEDORES'!C:K,5,0)</f>
        <v>012-0011807-1</v>
      </c>
      <c r="H20" s="26" t="str">
        <f>+VLOOKUP(D20,'INFORMACION DE PROVEEDORES'!C:L,7,0)</f>
        <v xml:space="preserve">CALLE DOCTOR CABRAL NO. 76, SAN JUAN DE LA MAGUANA </v>
      </c>
      <c r="I20" s="37" t="str">
        <f>+VLOOKUP(D20,'INFORMACION DE PROVEEDORES'!C:M,3,0)</f>
        <v xml:space="preserve"> FÍSICA</v>
      </c>
      <c r="J20" s="37">
        <v>9</v>
      </c>
      <c r="K20" s="37">
        <v>414</v>
      </c>
      <c r="L20" s="37">
        <v>78</v>
      </c>
      <c r="M20" s="37">
        <f t="shared" si="29"/>
        <v>1560</v>
      </c>
      <c r="N20" s="189">
        <v>69.81</v>
      </c>
      <c r="O20" s="80">
        <f>+L20*'PRECIOS SEGUN ADJ. (FRONTERIZO)'!$B$2*'PRECIOS SEGUN ADJ. (FRONTERIZO)'!$C$2</f>
        <v>108903.6</v>
      </c>
      <c r="P20" s="80" t="s">
        <v>522</v>
      </c>
      <c r="Q20" s="80">
        <f t="shared" si="30"/>
        <v>17424.580000000002</v>
      </c>
      <c r="R20" s="37">
        <v>23</v>
      </c>
      <c r="S20" s="37">
        <f t="shared" si="0"/>
        <v>460</v>
      </c>
      <c r="T20" s="189">
        <v>31.5</v>
      </c>
      <c r="U20" s="80">
        <f>+R20*'PRECIOS SEGUN ADJ. (FRONTERIZO)'!$B$3*'PRECIOS SEGUN ADJ. (FRONTERIZO)'!$C$3</f>
        <v>14490</v>
      </c>
      <c r="V20" s="80" t="s">
        <v>467</v>
      </c>
      <c r="W20" s="37">
        <v>0</v>
      </c>
      <c r="X20" s="37">
        <f t="shared" si="1"/>
        <v>0</v>
      </c>
      <c r="Y20" s="189">
        <v>25.2</v>
      </c>
      <c r="Z20" s="80">
        <f>+W20*'PRECIOS SEGUN ADJ. (FRONTERIZO)'!$B$4*'PRECIOS SEGUN ADJ. (FRONTERIZO)'!$C$4</f>
        <v>0</v>
      </c>
      <c r="AA20" s="80" t="s">
        <v>134</v>
      </c>
      <c r="AB20" s="37">
        <v>130</v>
      </c>
      <c r="AC20" s="37">
        <f t="shared" si="2"/>
        <v>2600</v>
      </c>
      <c r="AD20" s="189">
        <v>87.91</v>
      </c>
      <c r="AE20" s="80">
        <f>+AB20*'PRECIOS SEGUN ADJ. (FRONTERIZO)'!$B$5*'PRECIOS SEGUN ADJ. (FRONTERIZO)'!$C$5</f>
        <v>228566</v>
      </c>
      <c r="AF20" s="80" t="s">
        <v>523</v>
      </c>
      <c r="AG20" s="80">
        <f t="shared" si="31"/>
        <v>41141.879999999997</v>
      </c>
      <c r="AH20" s="37">
        <v>155</v>
      </c>
      <c r="AI20" s="37">
        <f t="shared" si="3"/>
        <v>3100</v>
      </c>
      <c r="AJ20" s="189">
        <v>53.95000000000001</v>
      </c>
      <c r="AK20" s="80">
        <f>+AH20*'PRECIOS SEGUN ADJ. (FRONTERIZO)'!$B$6*'PRECIOS SEGUN ADJ. (FRONTERIZO)'!$C$6</f>
        <v>167245</v>
      </c>
      <c r="AL20" s="80" t="s">
        <v>524</v>
      </c>
      <c r="AM20" s="37">
        <v>23</v>
      </c>
      <c r="AN20" s="37">
        <f t="shared" si="4"/>
        <v>460</v>
      </c>
      <c r="AO20" s="189">
        <v>25.04</v>
      </c>
      <c r="AP20" s="80">
        <f>+AM20*'PRECIOS SEGUN ADJ. (FRONTERIZO)'!$B$7*'PRECIOS SEGUN ADJ. (FRONTERIZO)'!$C$7</f>
        <v>11518.4</v>
      </c>
      <c r="AQ20" s="80" t="s">
        <v>470</v>
      </c>
      <c r="AR20" s="80">
        <f t="shared" si="32"/>
        <v>1842.94</v>
      </c>
      <c r="AS20" s="37">
        <v>49</v>
      </c>
      <c r="AT20" s="37">
        <f t="shared" si="5"/>
        <v>980</v>
      </c>
      <c r="AU20" s="189">
        <v>290.85000000000002</v>
      </c>
      <c r="AV20" s="80">
        <f>+AS20*'PRECIOS SEGUN ADJ. (FRONTERIZO)'!$B$8*'PRECIOS SEGUN ADJ. (FRONTERIZO)'!$C$8</f>
        <v>285033</v>
      </c>
      <c r="AW20" s="80" t="s">
        <v>525</v>
      </c>
      <c r="AX20" s="80">
        <f t="shared" si="33"/>
        <v>51305.94</v>
      </c>
      <c r="AY20" s="37">
        <v>0</v>
      </c>
      <c r="AZ20" s="37">
        <f t="shared" si="6"/>
        <v>0</v>
      </c>
      <c r="BA20" s="189">
        <v>18.899999999999999</v>
      </c>
      <c r="BB20" s="80">
        <f>+AY20*'PRECIOS SEGUN ADJ. (FRONTERIZO)'!$B$9*'PRECIOS SEGUN ADJ. (FRONTERIZO)'!$C$9</f>
        <v>0</v>
      </c>
      <c r="BC20" s="80" t="s">
        <v>134</v>
      </c>
      <c r="BD20" s="37">
        <v>14</v>
      </c>
      <c r="BE20" s="37">
        <f t="shared" si="7"/>
        <v>280</v>
      </c>
      <c r="BF20" s="189">
        <v>140.38</v>
      </c>
      <c r="BG20" s="80">
        <f>+BD20*'PRECIOS SEGUN ADJ. (FRONTERIZO)'!$B$10*'PRECIOS SEGUN ADJ. (FRONTERIZO)'!$C$10</f>
        <v>39306.400000000001</v>
      </c>
      <c r="BH20" s="80" t="s">
        <v>526</v>
      </c>
      <c r="BI20" s="80">
        <f t="shared" si="34"/>
        <v>7075.15</v>
      </c>
      <c r="BJ20" s="37">
        <v>0</v>
      </c>
      <c r="BK20" s="37">
        <f t="shared" si="8"/>
        <v>0</v>
      </c>
      <c r="BL20" s="189">
        <v>31.459999999999997</v>
      </c>
      <c r="BM20" s="80">
        <f>+BJ20*'PRECIOS SEGUN ADJ. (FRONTERIZO)'!$B$11*'PRECIOS SEGUN ADJ. (FRONTERIZO)'!$C$11</f>
        <v>0</v>
      </c>
      <c r="BN20" s="80" t="s">
        <v>134</v>
      </c>
      <c r="BO20" s="37">
        <v>41</v>
      </c>
      <c r="BP20" s="37">
        <f t="shared" si="9"/>
        <v>820</v>
      </c>
      <c r="BQ20" s="189">
        <v>65</v>
      </c>
      <c r="BR20" s="80">
        <f>+BO20*'PRECIOS SEGUN ADJ. (FRONTERIZO)'!$B$12*'PRECIOS SEGUN ADJ. (FRONTERIZO)'!$C$12</f>
        <v>53300</v>
      </c>
      <c r="BS20" s="80" t="s">
        <v>527</v>
      </c>
      <c r="BT20" s="37">
        <v>0</v>
      </c>
      <c r="BU20" s="37">
        <f t="shared" si="10"/>
        <v>0</v>
      </c>
      <c r="BV20" s="189">
        <v>5.5</v>
      </c>
      <c r="BW20" s="80">
        <f>+BT20*'PRECIOS SEGUN ADJ. (FRONTERIZO)'!$B$13*'PRECIOS SEGUN ADJ. (FRONTERIZO)'!$C$13</f>
        <v>0</v>
      </c>
      <c r="BX20" s="80" t="s">
        <v>134</v>
      </c>
      <c r="BY20" s="37">
        <v>828</v>
      </c>
      <c r="BZ20" s="37">
        <f t="shared" si="11"/>
        <v>16560</v>
      </c>
      <c r="CA20" s="189">
        <v>7.15</v>
      </c>
      <c r="CB20" s="80">
        <f>+BY20*'PRECIOS SEGUN ADJ. (FRONTERIZO)'!$B$14*'PRECIOS SEGUN ADJ. (FRONTERIZO)'!$C$14</f>
        <v>118404.00000000001</v>
      </c>
      <c r="CC20" s="80" t="s">
        <v>528</v>
      </c>
      <c r="CD20" s="37">
        <v>1656</v>
      </c>
      <c r="CE20" s="37">
        <f t="shared" si="12"/>
        <v>33120</v>
      </c>
      <c r="CF20" s="189">
        <v>6.8400000000000007</v>
      </c>
      <c r="CG20" s="80">
        <f>+CD20*'PRECIOS SEGUN ADJ. (FRONTERIZO)'!$B$15*'PRECIOS SEGUN ADJ. (FRONTERIZO)'!$C$15</f>
        <v>226540.79999999999</v>
      </c>
      <c r="CH20" s="80" t="s">
        <v>529</v>
      </c>
      <c r="CI20" s="37">
        <v>0</v>
      </c>
      <c r="CJ20" s="37">
        <f t="shared" si="13"/>
        <v>0</v>
      </c>
      <c r="CK20" s="189">
        <v>60</v>
      </c>
      <c r="CL20" s="80">
        <f>+CI20*'PRECIOS SEGUN ADJ. (FRONTERIZO)'!$B$16*'PRECIOS SEGUN ADJ. (FRONTERIZO)'!$C$16</f>
        <v>0</v>
      </c>
      <c r="CM20" s="80" t="s">
        <v>134</v>
      </c>
      <c r="CN20" s="80">
        <f t="shared" si="35"/>
        <v>0</v>
      </c>
      <c r="CO20" s="37">
        <v>0</v>
      </c>
      <c r="CP20" s="37">
        <f t="shared" si="14"/>
        <v>0</v>
      </c>
      <c r="CQ20" s="189">
        <v>55.649999999999991</v>
      </c>
      <c r="CR20" s="80">
        <f>+CO20*'PRECIOS SEGUN ADJ. (FRONTERIZO)'!$B$17*'PRECIOS SEGUN ADJ. (FRONTERIZO)'!$C$17</f>
        <v>0</v>
      </c>
      <c r="CS20" s="80" t="s">
        <v>134</v>
      </c>
      <c r="CT20" s="80">
        <f t="shared" si="36"/>
        <v>0</v>
      </c>
      <c r="CU20" s="37">
        <v>828</v>
      </c>
      <c r="CV20" s="37">
        <f t="shared" si="15"/>
        <v>16560</v>
      </c>
      <c r="CW20" s="189">
        <v>6.6</v>
      </c>
      <c r="CX20" s="80">
        <f>+CU20*'PRECIOS SEGUN ADJ. (FRONTERIZO)'!$B$18*'PRECIOS SEGUN ADJ. (FRONTERIZO)'!$C$18</f>
        <v>109295.99999999999</v>
      </c>
      <c r="CY20" s="80" t="s">
        <v>530</v>
      </c>
      <c r="CZ20" s="37">
        <v>0</v>
      </c>
      <c r="DA20" s="37">
        <f t="shared" si="16"/>
        <v>0</v>
      </c>
      <c r="DB20" s="189">
        <v>65.75</v>
      </c>
      <c r="DC20" s="80">
        <f>+CZ20*'PRECIOS SEGUN ADJ. (FRONTERIZO)'!$B$19*'PRECIOS SEGUN ADJ. (FRONTERIZO)'!$C$19</f>
        <v>0</v>
      </c>
      <c r="DD20" s="80" t="s">
        <v>134</v>
      </c>
      <c r="DE20" s="80">
        <f t="shared" si="37"/>
        <v>0</v>
      </c>
      <c r="DF20" s="37">
        <v>23</v>
      </c>
      <c r="DG20" s="37">
        <f t="shared" si="17"/>
        <v>460</v>
      </c>
      <c r="DH20" s="189">
        <v>82.59999999999998</v>
      </c>
      <c r="DI20" s="80">
        <f>+DF20*'PRECIOS SEGUN ADJ. (FRONTERIZO)'!$B$20*'PRECIOS SEGUN ADJ. (FRONTERIZO)'!$C$20</f>
        <v>37996</v>
      </c>
      <c r="DJ20" s="80" t="s">
        <v>476</v>
      </c>
      <c r="DK20" s="80">
        <f t="shared" si="38"/>
        <v>6839.28</v>
      </c>
      <c r="DL20" s="37">
        <v>1656</v>
      </c>
      <c r="DM20" s="37">
        <f t="shared" si="18"/>
        <v>33120</v>
      </c>
      <c r="DN20" s="189">
        <v>22</v>
      </c>
      <c r="DO20" s="80">
        <f>+DL20*'PRECIOS SEGUN ADJ. (FRONTERIZO)'!$B$21*'PRECIOS SEGUN ADJ. (FRONTERIZO)'!$C$21</f>
        <v>728640</v>
      </c>
      <c r="DP20" s="80" t="s">
        <v>531</v>
      </c>
      <c r="DQ20" s="37">
        <v>94</v>
      </c>
      <c r="DR20" s="37">
        <f t="shared" si="19"/>
        <v>1880</v>
      </c>
      <c r="DS20" s="189">
        <v>80.849999999999994</v>
      </c>
      <c r="DT20" s="80">
        <f>+DQ20*'PRECIOS SEGUN ADJ. (FRONTERIZO)'!$B$22*'PRECIOS SEGUN ADJ. (FRONTERIZO)'!$C$22</f>
        <v>151998</v>
      </c>
      <c r="DU20" s="80" t="s">
        <v>532</v>
      </c>
      <c r="DV20" s="37">
        <v>44</v>
      </c>
      <c r="DW20" s="37">
        <f t="shared" si="20"/>
        <v>880</v>
      </c>
      <c r="DX20" s="189">
        <v>21.83</v>
      </c>
      <c r="DY20" s="80">
        <f>+DV20*'PRECIOS SEGUN ADJ. (FRONTERIZO)'!$B$23*'PRECIOS SEGUN ADJ. (FRONTERIZO)'!$C$23</f>
        <v>19210.400000000001</v>
      </c>
      <c r="DZ20" s="80" t="s">
        <v>533</v>
      </c>
      <c r="EA20" s="80">
        <f t="shared" si="39"/>
        <v>3457.87</v>
      </c>
      <c r="EB20" s="37">
        <v>133</v>
      </c>
      <c r="EC20" s="37">
        <f t="shared" si="21"/>
        <v>2660</v>
      </c>
      <c r="ED20" s="189">
        <v>33</v>
      </c>
      <c r="EE20" s="80">
        <f>+EB20*'PRECIOS SEGUN ADJ. (FRONTERIZO)'!$B$24*'PRECIOS SEGUN ADJ. (FRONTERIZO)'!$C$24</f>
        <v>87780</v>
      </c>
      <c r="EF20" s="80" t="s">
        <v>534</v>
      </c>
      <c r="EG20" s="37">
        <v>0</v>
      </c>
      <c r="EH20" s="37">
        <f t="shared" si="22"/>
        <v>0</v>
      </c>
      <c r="EI20" s="189">
        <v>15.789999999999997</v>
      </c>
      <c r="EJ20" s="80">
        <f>+EG20*'PRECIOS SEGUN ADJ. (FRONTERIZO)'!$B$25*'PRECIOS SEGUN ADJ. (FRONTERIZO)'!$C$25</f>
        <v>0</v>
      </c>
      <c r="EK20" s="80" t="s">
        <v>134</v>
      </c>
      <c r="EL20" s="37">
        <v>0</v>
      </c>
      <c r="EM20" s="37">
        <f t="shared" si="23"/>
        <v>0</v>
      </c>
      <c r="EN20" s="189">
        <v>31.5</v>
      </c>
      <c r="EO20" s="80">
        <f>+EL20*'PRECIOS SEGUN ADJ. (FRONTERIZO)'!$B$26*'PRECIOS SEGUN ADJ. (FRONTERIZO)'!$C$26</f>
        <v>0</v>
      </c>
      <c r="EP20" s="80" t="s">
        <v>134</v>
      </c>
      <c r="EQ20" s="80">
        <v>0</v>
      </c>
      <c r="ER20" s="194">
        <f t="shared" si="24"/>
        <v>0</v>
      </c>
      <c r="ES20" s="195">
        <v>21.68</v>
      </c>
      <c r="ET20" s="196">
        <f>+EQ20*'PRECIOS SEGUN ADJ (RURAL)'!$B$13*'PRECIOS SEGUN ADJ (RURAL)'!$C$13</f>
        <v>0</v>
      </c>
      <c r="EU20" s="196" t="s">
        <v>134</v>
      </c>
      <c r="EV20" s="80">
        <v>0</v>
      </c>
      <c r="EW20" s="198">
        <f t="shared" si="25"/>
        <v>0</v>
      </c>
      <c r="EX20" s="199">
        <v>5.5</v>
      </c>
      <c r="EY20" s="200">
        <f>+EV20*'PRECIOS SEGUN ADJ (RURAL)'!$B$16*'PRECIOS SEGUN ADJ (RURAL)'!$C$16</f>
        <v>0</v>
      </c>
      <c r="EZ20" s="200" t="s">
        <v>134</v>
      </c>
      <c r="FA20" s="80">
        <v>0</v>
      </c>
      <c r="FB20" s="202">
        <f t="shared" si="26"/>
        <v>0</v>
      </c>
      <c r="FC20" s="203">
        <v>220</v>
      </c>
      <c r="FD20" s="204">
        <f>+FA20*'PRECIOS SEGUN ADJ (RURAL)'!$B$18*'PRECIOS SEGUN ADJ (RURAL)'!$C$18</f>
        <v>0</v>
      </c>
      <c r="FE20" s="204" t="s">
        <v>134</v>
      </c>
      <c r="FF20" s="204">
        <f t="shared" si="27"/>
        <v>0</v>
      </c>
      <c r="FG20" s="80">
        <f t="shared" si="40"/>
        <v>2388227.6</v>
      </c>
      <c r="FH20" s="80" t="s">
        <v>535</v>
      </c>
      <c r="FI20" s="80">
        <f t="shared" si="28"/>
        <v>129087.63999999998</v>
      </c>
      <c r="FJ20" s="80" t="s">
        <v>536</v>
      </c>
      <c r="FK20" s="80">
        <f t="shared" si="41"/>
        <v>2259139.96</v>
      </c>
      <c r="FL20" s="80" t="s">
        <v>537</v>
      </c>
      <c r="FM20" s="80">
        <f t="shared" si="42"/>
        <v>477645.52</v>
      </c>
      <c r="FN20" s="80" t="s">
        <v>538</v>
      </c>
      <c r="FO20" s="80">
        <f t="shared" si="43"/>
        <v>23882.28</v>
      </c>
      <c r="FP20" s="80" t="s">
        <v>539</v>
      </c>
      <c r="FQ20" s="80"/>
      <c r="FR20" s="80">
        <f t="shared" si="44"/>
        <v>1910582.08</v>
      </c>
      <c r="FS20" s="80" t="s">
        <v>540</v>
      </c>
      <c r="FT20" s="37" t="str">
        <f>+VLOOKUP(D20,'FRONTERIZO XENIA'!F:G,2,0)</f>
        <v>F-17</v>
      </c>
    </row>
    <row r="21" spans="1:176">
      <c r="A21" s="37">
        <v>42</v>
      </c>
      <c r="B21" s="176" t="s">
        <v>130</v>
      </c>
      <c r="C21" s="26" t="s">
        <v>541</v>
      </c>
      <c r="D21" s="37">
        <v>9300068542</v>
      </c>
      <c r="E21" s="37" t="str">
        <f>+VLOOKUP(D21,'INFORMACION DE PROVEEDORES'!C:I,2,0)</f>
        <v>093-0006854-2</v>
      </c>
      <c r="F21" s="26" t="str">
        <f>+VLOOKUP(D21,'INFORMACION DE PROVEEDORES'!C:J,4,0)</f>
        <v>ERIDANIA RAMIREZ CASTILLO</v>
      </c>
      <c r="G21" s="37" t="str">
        <f>+VLOOKUP(D21,'INFORMACION DE PROVEEDORES'!C:K,5,0)</f>
        <v>093-0006854-2</v>
      </c>
      <c r="H21" s="26" t="str">
        <f>+VLOOKUP(D21,'INFORMACION DE PROVEEDORES'!C:L,7,0)</f>
        <v>CARRETERA SANCHEZ, KM 3 1/2, NO. 84, COMENDADOR, ELIAS PIÑA</v>
      </c>
      <c r="I21" s="37" t="str">
        <f>+VLOOKUP(D21,'INFORMACION DE PROVEEDORES'!C:M,3,0)</f>
        <v xml:space="preserve"> FÍSICA</v>
      </c>
      <c r="J21" s="37">
        <v>8</v>
      </c>
      <c r="K21" s="37">
        <v>398</v>
      </c>
      <c r="L21" s="37">
        <v>84</v>
      </c>
      <c r="M21" s="37">
        <f t="shared" si="29"/>
        <v>1680</v>
      </c>
      <c r="N21" s="189">
        <v>69.81</v>
      </c>
      <c r="O21" s="80">
        <f>+L21*'PRECIOS SEGUN ADJ. (FRONTERIZO)'!$B$2*'PRECIOS SEGUN ADJ. (FRONTERIZO)'!$C$2</f>
        <v>117280.8</v>
      </c>
      <c r="P21" s="80" t="s">
        <v>542</v>
      </c>
      <c r="Q21" s="80">
        <f t="shared" si="30"/>
        <v>18764.93</v>
      </c>
      <c r="R21" s="37">
        <v>26</v>
      </c>
      <c r="S21" s="37">
        <f t="shared" si="0"/>
        <v>520</v>
      </c>
      <c r="T21" s="189">
        <v>31.5</v>
      </c>
      <c r="U21" s="80">
        <f>+R21*'PRECIOS SEGUN ADJ. (FRONTERIZO)'!$B$3*'PRECIOS SEGUN ADJ. (FRONTERIZO)'!$C$3</f>
        <v>16380</v>
      </c>
      <c r="V21" s="80" t="s">
        <v>543</v>
      </c>
      <c r="W21" s="37">
        <v>53</v>
      </c>
      <c r="X21" s="37">
        <f t="shared" si="1"/>
        <v>1060</v>
      </c>
      <c r="Y21" s="189">
        <v>25.2</v>
      </c>
      <c r="Z21" s="80">
        <f>+W21*'PRECIOS SEGUN ADJ. (FRONTERIZO)'!$B$4*'PRECIOS SEGUN ADJ. (FRONTERIZO)'!$C$4</f>
        <v>26712</v>
      </c>
      <c r="AA21" s="80" t="s">
        <v>544</v>
      </c>
      <c r="AB21" s="37">
        <v>136</v>
      </c>
      <c r="AC21" s="37">
        <f t="shared" si="2"/>
        <v>2720</v>
      </c>
      <c r="AD21" s="189">
        <v>87.91</v>
      </c>
      <c r="AE21" s="80">
        <f>+AB21*'PRECIOS SEGUN ADJ. (FRONTERIZO)'!$B$5*'PRECIOS SEGUN ADJ. (FRONTERIZO)'!$C$5</f>
        <v>239115.2</v>
      </c>
      <c r="AF21" s="80" t="s">
        <v>545</v>
      </c>
      <c r="AG21" s="80">
        <f t="shared" si="31"/>
        <v>43040.74</v>
      </c>
      <c r="AH21" s="37">
        <v>129</v>
      </c>
      <c r="AI21" s="37">
        <f t="shared" si="3"/>
        <v>2580</v>
      </c>
      <c r="AJ21" s="189">
        <v>53.95000000000001</v>
      </c>
      <c r="AK21" s="80">
        <f>+AH21*'PRECIOS SEGUN ADJ. (FRONTERIZO)'!$B$6*'PRECIOS SEGUN ADJ. (FRONTERIZO)'!$C$6</f>
        <v>139191</v>
      </c>
      <c r="AL21" s="80" t="s">
        <v>546</v>
      </c>
      <c r="AM21" s="37">
        <v>18</v>
      </c>
      <c r="AN21" s="37">
        <f t="shared" si="4"/>
        <v>360</v>
      </c>
      <c r="AO21" s="189">
        <v>25.04</v>
      </c>
      <c r="AP21" s="80">
        <f>+AM21*'PRECIOS SEGUN ADJ. (FRONTERIZO)'!$B$7*'PRECIOS SEGUN ADJ. (FRONTERIZO)'!$C$7</f>
        <v>9014.4</v>
      </c>
      <c r="AQ21" s="80" t="s">
        <v>547</v>
      </c>
      <c r="AR21" s="80">
        <f t="shared" si="32"/>
        <v>1442.3</v>
      </c>
      <c r="AS21" s="37">
        <v>49</v>
      </c>
      <c r="AT21" s="37">
        <f t="shared" si="5"/>
        <v>980</v>
      </c>
      <c r="AU21" s="189">
        <v>290.85000000000002</v>
      </c>
      <c r="AV21" s="80">
        <f>+AS21*'PRECIOS SEGUN ADJ. (FRONTERIZO)'!$B$8*'PRECIOS SEGUN ADJ. (FRONTERIZO)'!$C$8</f>
        <v>285033</v>
      </c>
      <c r="AW21" s="80" t="s">
        <v>525</v>
      </c>
      <c r="AX21" s="80">
        <f t="shared" si="33"/>
        <v>51305.94</v>
      </c>
      <c r="AY21" s="37">
        <v>4</v>
      </c>
      <c r="AZ21" s="37">
        <f t="shared" si="6"/>
        <v>80</v>
      </c>
      <c r="BA21" s="189">
        <v>18.899999999999999</v>
      </c>
      <c r="BB21" s="80">
        <f>+AY21*'PRECIOS SEGUN ADJ. (FRONTERIZO)'!$B$9*'PRECIOS SEGUN ADJ. (FRONTERIZO)'!$C$9</f>
        <v>1512</v>
      </c>
      <c r="BC21" s="80" t="s">
        <v>548</v>
      </c>
      <c r="BD21" s="37">
        <v>10</v>
      </c>
      <c r="BE21" s="37">
        <f t="shared" si="7"/>
        <v>200</v>
      </c>
      <c r="BF21" s="189">
        <v>140.38</v>
      </c>
      <c r="BG21" s="80">
        <f>+BD21*'PRECIOS SEGUN ADJ. (FRONTERIZO)'!$B$10*'PRECIOS SEGUN ADJ. (FRONTERIZO)'!$C$10</f>
        <v>28076</v>
      </c>
      <c r="BH21" s="80" t="s">
        <v>164</v>
      </c>
      <c r="BI21" s="80">
        <f t="shared" si="34"/>
        <v>5053.68</v>
      </c>
      <c r="BJ21" s="37">
        <v>19</v>
      </c>
      <c r="BK21" s="37">
        <f t="shared" si="8"/>
        <v>380</v>
      </c>
      <c r="BL21" s="189">
        <v>31.459999999999997</v>
      </c>
      <c r="BM21" s="80">
        <f>+BJ21*'PRECIOS SEGUN ADJ. (FRONTERIZO)'!$B$11*'PRECIOS SEGUN ADJ. (FRONTERIZO)'!$C$11</f>
        <v>11954.8</v>
      </c>
      <c r="BN21" s="80" t="s">
        <v>165</v>
      </c>
      <c r="BO21" s="37">
        <v>41</v>
      </c>
      <c r="BP21" s="37">
        <f t="shared" si="9"/>
        <v>820</v>
      </c>
      <c r="BQ21" s="189">
        <v>65</v>
      </c>
      <c r="BR21" s="80">
        <f>+BO21*'PRECIOS SEGUN ADJ. (FRONTERIZO)'!$B$12*'PRECIOS SEGUN ADJ. (FRONTERIZO)'!$C$12</f>
        <v>53300</v>
      </c>
      <c r="BS21" s="80" t="s">
        <v>527</v>
      </c>
      <c r="BT21" s="37">
        <v>490</v>
      </c>
      <c r="BU21" s="37">
        <f t="shared" si="10"/>
        <v>9800</v>
      </c>
      <c r="BV21" s="189">
        <v>5.5</v>
      </c>
      <c r="BW21" s="80">
        <f>+BT21*'PRECIOS SEGUN ADJ. (FRONTERIZO)'!$B$13*'PRECIOS SEGUN ADJ. (FRONTERIZO)'!$C$13</f>
        <v>53900</v>
      </c>
      <c r="BX21" s="80" t="s">
        <v>167</v>
      </c>
      <c r="BY21" s="37">
        <v>698</v>
      </c>
      <c r="BZ21" s="37">
        <f t="shared" si="11"/>
        <v>13960</v>
      </c>
      <c r="CA21" s="189">
        <v>7.15</v>
      </c>
      <c r="CB21" s="80">
        <f>+BY21*'PRECIOS SEGUN ADJ. (FRONTERIZO)'!$B$14*'PRECIOS SEGUN ADJ. (FRONTERIZO)'!$C$14</f>
        <v>99814</v>
      </c>
      <c r="CC21" s="80" t="s">
        <v>549</v>
      </c>
      <c r="CD21" s="37">
        <v>1396</v>
      </c>
      <c r="CE21" s="37">
        <f t="shared" si="12"/>
        <v>27920</v>
      </c>
      <c r="CF21" s="189">
        <v>6.8400000000000007</v>
      </c>
      <c r="CG21" s="80">
        <f>+CD21*'PRECIOS SEGUN ADJ. (FRONTERIZO)'!$B$15*'PRECIOS SEGUN ADJ. (FRONTERIZO)'!$C$15</f>
        <v>190972.79999999999</v>
      </c>
      <c r="CH21" s="80" t="s">
        <v>550</v>
      </c>
      <c r="CI21" s="37">
        <v>23</v>
      </c>
      <c r="CJ21" s="37">
        <f t="shared" si="13"/>
        <v>460</v>
      </c>
      <c r="CK21" s="189">
        <v>60</v>
      </c>
      <c r="CL21" s="80">
        <f>+CI21*'PRECIOS SEGUN ADJ. (FRONTERIZO)'!$B$16*'PRECIOS SEGUN ADJ. (FRONTERIZO)'!$C$16</f>
        <v>27600</v>
      </c>
      <c r="CM21" s="80" t="s">
        <v>170</v>
      </c>
      <c r="CN21" s="80">
        <f t="shared" si="35"/>
        <v>4968</v>
      </c>
      <c r="CO21" s="37">
        <v>10</v>
      </c>
      <c r="CP21" s="37">
        <f t="shared" si="14"/>
        <v>200</v>
      </c>
      <c r="CQ21" s="189">
        <v>55.649999999999991</v>
      </c>
      <c r="CR21" s="80">
        <f>+CO21*'PRECIOS SEGUN ADJ. (FRONTERIZO)'!$B$17*'PRECIOS SEGUN ADJ. (FRONTERIZO)'!$C$17</f>
        <v>11130</v>
      </c>
      <c r="CS21" s="80" t="s">
        <v>551</v>
      </c>
      <c r="CT21" s="80">
        <f t="shared" si="36"/>
        <v>2003.4</v>
      </c>
      <c r="CU21" s="37">
        <v>894</v>
      </c>
      <c r="CV21" s="37">
        <f t="shared" si="15"/>
        <v>17880</v>
      </c>
      <c r="CW21" s="189">
        <v>6.6</v>
      </c>
      <c r="CX21" s="80">
        <f>+CU21*'PRECIOS SEGUN ADJ. (FRONTERIZO)'!$B$18*'PRECIOS SEGUN ADJ. (FRONTERIZO)'!$C$18</f>
        <v>118008</v>
      </c>
      <c r="CY21" s="80" t="s">
        <v>552</v>
      </c>
      <c r="CZ21" s="37">
        <v>13</v>
      </c>
      <c r="DA21" s="37">
        <f t="shared" si="16"/>
        <v>260</v>
      </c>
      <c r="DB21" s="189">
        <v>65.75</v>
      </c>
      <c r="DC21" s="80">
        <f>+CZ21*'PRECIOS SEGUN ADJ. (FRONTERIZO)'!$B$19*'PRECIOS SEGUN ADJ. (FRONTERIZO)'!$C$19</f>
        <v>17095</v>
      </c>
      <c r="DD21" s="80" t="s">
        <v>173</v>
      </c>
      <c r="DE21" s="80">
        <f t="shared" si="37"/>
        <v>3077.1</v>
      </c>
      <c r="DF21" s="37">
        <v>18</v>
      </c>
      <c r="DG21" s="37">
        <f t="shared" si="17"/>
        <v>360</v>
      </c>
      <c r="DH21" s="189">
        <v>82.59999999999998</v>
      </c>
      <c r="DI21" s="80">
        <f>+DF21*'PRECIOS SEGUN ADJ. (FRONTERIZO)'!$B$20*'PRECIOS SEGUN ADJ. (FRONTERIZO)'!$C$20</f>
        <v>29736</v>
      </c>
      <c r="DJ21" s="80" t="s">
        <v>553</v>
      </c>
      <c r="DK21" s="80">
        <f t="shared" si="38"/>
        <v>5352.48</v>
      </c>
      <c r="DL21" s="37">
        <v>1396</v>
      </c>
      <c r="DM21" s="37">
        <f t="shared" si="18"/>
        <v>27920</v>
      </c>
      <c r="DN21" s="189">
        <v>22</v>
      </c>
      <c r="DO21" s="80">
        <f>+DL21*'PRECIOS SEGUN ADJ. (FRONTERIZO)'!$B$21*'PRECIOS SEGUN ADJ. (FRONTERIZO)'!$C$21</f>
        <v>614240</v>
      </c>
      <c r="DP21" s="80" t="s">
        <v>554</v>
      </c>
      <c r="DQ21" s="37">
        <v>93</v>
      </c>
      <c r="DR21" s="37">
        <f t="shared" si="19"/>
        <v>1860</v>
      </c>
      <c r="DS21" s="189">
        <v>80.849999999999994</v>
      </c>
      <c r="DT21" s="80">
        <f>+DQ21*'PRECIOS SEGUN ADJ. (FRONTERIZO)'!$B$22*'PRECIOS SEGUN ADJ. (FRONTERIZO)'!$C$22</f>
        <v>150381</v>
      </c>
      <c r="DU21" s="80" t="s">
        <v>555</v>
      </c>
      <c r="DV21" s="37">
        <v>41</v>
      </c>
      <c r="DW21" s="37">
        <f t="shared" si="20"/>
        <v>820</v>
      </c>
      <c r="DX21" s="189">
        <v>21.83</v>
      </c>
      <c r="DY21" s="80">
        <f>+DV21*'PRECIOS SEGUN ADJ. (FRONTERIZO)'!$B$23*'PRECIOS SEGUN ADJ. (FRONTERIZO)'!$C$23</f>
        <v>17900.599999999999</v>
      </c>
      <c r="DZ21" s="80" t="s">
        <v>556</v>
      </c>
      <c r="EA21" s="80">
        <f t="shared" si="39"/>
        <v>3222.11</v>
      </c>
      <c r="EB21" s="37">
        <v>118</v>
      </c>
      <c r="EC21" s="37">
        <f t="shared" si="21"/>
        <v>2360</v>
      </c>
      <c r="ED21" s="189">
        <v>33</v>
      </c>
      <c r="EE21" s="80">
        <f>+EB21*'PRECIOS SEGUN ADJ. (FRONTERIZO)'!$B$24*'PRECIOS SEGUN ADJ. (FRONTERIZO)'!$C$24</f>
        <v>77880</v>
      </c>
      <c r="EF21" s="80" t="s">
        <v>557</v>
      </c>
      <c r="EG21" s="37">
        <v>4</v>
      </c>
      <c r="EH21" s="37">
        <f t="shared" si="22"/>
        <v>80</v>
      </c>
      <c r="EI21" s="189">
        <v>15.789999999999997</v>
      </c>
      <c r="EJ21" s="80">
        <f>+EG21*'PRECIOS SEGUN ADJ. (FRONTERIZO)'!$B$25*'PRECIOS SEGUN ADJ. (FRONTERIZO)'!$C$25</f>
        <v>1263.1999999999998</v>
      </c>
      <c r="EK21" s="80" t="s">
        <v>558</v>
      </c>
      <c r="EL21" s="37">
        <v>4</v>
      </c>
      <c r="EM21" s="37">
        <f t="shared" si="23"/>
        <v>80</v>
      </c>
      <c r="EN21" s="189">
        <v>31.5</v>
      </c>
      <c r="EO21" s="80">
        <f>+EL21*'PRECIOS SEGUN ADJ. (FRONTERIZO)'!$B$26*'PRECIOS SEGUN ADJ. (FRONTERIZO)'!$C$26</f>
        <v>2520</v>
      </c>
      <c r="EP21" s="80" t="s">
        <v>559</v>
      </c>
      <c r="EQ21" s="80">
        <v>0</v>
      </c>
      <c r="ER21" s="194">
        <f t="shared" si="24"/>
        <v>0</v>
      </c>
      <c r="ES21" s="195">
        <v>21.68</v>
      </c>
      <c r="ET21" s="196">
        <f>+EQ21*'PRECIOS SEGUN ADJ (RURAL)'!$B$13*'PRECIOS SEGUN ADJ (RURAL)'!$C$13</f>
        <v>0</v>
      </c>
      <c r="EU21" s="196" t="s">
        <v>134</v>
      </c>
      <c r="EV21" s="80">
        <v>0</v>
      </c>
      <c r="EW21" s="198">
        <f t="shared" si="25"/>
        <v>0</v>
      </c>
      <c r="EX21" s="199">
        <v>5.5</v>
      </c>
      <c r="EY21" s="200">
        <f>+EV21*'PRECIOS SEGUN ADJ (RURAL)'!$B$16*'PRECIOS SEGUN ADJ (RURAL)'!$C$16</f>
        <v>0</v>
      </c>
      <c r="EZ21" s="200" t="s">
        <v>134</v>
      </c>
      <c r="FA21" s="80">
        <v>0</v>
      </c>
      <c r="FB21" s="202">
        <f t="shared" si="26"/>
        <v>0</v>
      </c>
      <c r="FC21" s="203">
        <v>220</v>
      </c>
      <c r="FD21" s="204">
        <f>+FA21*'PRECIOS SEGUN ADJ (RURAL)'!$B$18*'PRECIOS SEGUN ADJ (RURAL)'!$C$18</f>
        <v>0</v>
      </c>
      <c r="FE21" s="204" t="s">
        <v>134</v>
      </c>
      <c r="FF21" s="204">
        <f t="shared" si="27"/>
        <v>0</v>
      </c>
      <c r="FG21" s="80">
        <f t="shared" si="40"/>
        <v>2340009.8000000003</v>
      </c>
      <c r="FH21" s="80" t="s">
        <v>560</v>
      </c>
      <c r="FI21" s="80">
        <f t="shared" si="28"/>
        <v>138230.68</v>
      </c>
      <c r="FJ21" s="80" t="s">
        <v>561</v>
      </c>
      <c r="FK21" s="80">
        <f t="shared" si="41"/>
        <v>2201779.12</v>
      </c>
      <c r="FL21" s="80" t="s">
        <v>562</v>
      </c>
      <c r="FM21" s="80">
        <f t="shared" si="42"/>
        <v>468001.96</v>
      </c>
      <c r="FN21" s="80" t="s">
        <v>563</v>
      </c>
      <c r="FO21" s="80">
        <f t="shared" si="43"/>
        <v>23400.1</v>
      </c>
      <c r="FP21" s="80" t="s">
        <v>564</v>
      </c>
      <c r="FQ21" s="80"/>
      <c r="FR21" s="80">
        <f t="shared" si="44"/>
        <v>1872007.8400000003</v>
      </c>
      <c r="FS21" s="80" t="s">
        <v>565</v>
      </c>
      <c r="FT21" s="37" t="str">
        <f>+VLOOKUP(D21,'FRONTERIZO XENIA'!F:G,2,0)</f>
        <v>F-19</v>
      </c>
    </row>
    <row r="22" spans="1:176">
      <c r="A22" s="37">
        <v>45</v>
      </c>
      <c r="B22" s="176" t="s">
        <v>130</v>
      </c>
      <c r="C22" s="26" t="s">
        <v>566</v>
      </c>
      <c r="D22" s="37">
        <v>1200005732</v>
      </c>
      <c r="E22" s="37" t="str">
        <f>+VLOOKUP(D22,'INFORMACION DE PROVEEDORES'!C:I,2,0)</f>
        <v>012-0000573-2</v>
      </c>
      <c r="F22" s="26" t="str">
        <f>+VLOOKUP(D22,'INFORMACION DE PROVEEDORES'!C:J,4,0)</f>
        <v>FRANCISCA MARTINEZ MONTERO DE QUEZADA</v>
      </c>
      <c r="G22" s="37" t="str">
        <f>+VLOOKUP(D22,'INFORMACION DE PROVEEDORES'!C:K,5,0)</f>
        <v>012-0000573-2</v>
      </c>
      <c r="H22" s="26" t="str">
        <f>+VLOOKUP(D22,'INFORMACION DE PROVEEDORES'!C:L,7,0)</f>
        <v>ORLANDO MARTINEZ NUMERO 34</v>
      </c>
      <c r="I22" s="37" t="str">
        <f>+VLOOKUP(D22,'INFORMACION DE PROVEEDORES'!C:M,3,0)</f>
        <v xml:space="preserve"> FÍSICA</v>
      </c>
      <c r="J22" s="37">
        <v>11</v>
      </c>
      <c r="K22" s="37">
        <v>238</v>
      </c>
      <c r="L22" s="37">
        <v>67</v>
      </c>
      <c r="M22" s="37">
        <f t="shared" si="29"/>
        <v>1340</v>
      </c>
      <c r="N22" s="189">
        <v>69.81</v>
      </c>
      <c r="O22" s="80">
        <f>+L22*'PRECIOS SEGUN ADJ. (FRONTERIZO)'!$B$2*'PRECIOS SEGUN ADJ. (FRONTERIZO)'!$C$2</f>
        <v>93545.400000000009</v>
      </c>
      <c r="P22" s="80" t="s">
        <v>567</v>
      </c>
      <c r="Q22" s="80">
        <f t="shared" si="30"/>
        <v>14967.26</v>
      </c>
      <c r="R22" s="37">
        <v>22</v>
      </c>
      <c r="S22" s="37">
        <f t="shared" si="0"/>
        <v>440</v>
      </c>
      <c r="T22" s="189">
        <v>31.5</v>
      </c>
      <c r="U22" s="80">
        <f>+R22*'PRECIOS SEGUN ADJ. (FRONTERIZO)'!$B$3*'PRECIOS SEGUN ADJ. (FRONTERIZO)'!$C$3</f>
        <v>13860</v>
      </c>
      <c r="V22" s="80" t="s">
        <v>568</v>
      </c>
      <c r="W22" s="37">
        <v>102</v>
      </c>
      <c r="X22" s="37">
        <f t="shared" si="1"/>
        <v>2040</v>
      </c>
      <c r="Y22" s="189">
        <v>25.2</v>
      </c>
      <c r="Z22" s="80">
        <f>+W22*'PRECIOS SEGUN ADJ. (FRONTERIZO)'!$B$4*'PRECIOS SEGUN ADJ. (FRONTERIZO)'!$C$4</f>
        <v>51408</v>
      </c>
      <c r="AA22" s="80" t="s">
        <v>569</v>
      </c>
      <c r="AB22" s="37">
        <v>99</v>
      </c>
      <c r="AC22" s="37">
        <f t="shared" si="2"/>
        <v>1980</v>
      </c>
      <c r="AD22" s="189">
        <v>87.91</v>
      </c>
      <c r="AE22" s="80">
        <f>+AB22*'PRECIOS SEGUN ADJ. (FRONTERIZO)'!$B$5*'PRECIOS SEGUN ADJ. (FRONTERIZO)'!$C$5</f>
        <v>174061.8</v>
      </c>
      <c r="AF22" s="80" t="s">
        <v>570</v>
      </c>
      <c r="AG22" s="80">
        <f t="shared" si="31"/>
        <v>31331.119999999999</v>
      </c>
      <c r="AH22" s="37">
        <v>55</v>
      </c>
      <c r="AI22" s="37">
        <f t="shared" si="3"/>
        <v>1100</v>
      </c>
      <c r="AJ22" s="189">
        <v>53.95000000000001</v>
      </c>
      <c r="AK22" s="80">
        <f>+AH22*'PRECIOS SEGUN ADJ. (FRONTERIZO)'!$B$6*'PRECIOS SEGUN ADJ. (FRONTERIZO)'!$C$6</f>
        <v>59345</v>
      </c>
      <c r="AL22" s="80" t="s">
        <v>571</v>
      </c>
      <c r="AM22" s="37">
        <v>8</v>
      </c>
      <c r="AN22" s="37">
        <f t="shared" si="4"/>
        <v>160</v>
      </c>
      <c r="AO22" s="189">
        <v>25.04</v>
      </c>
      <c r="AP22" s="80">
        <f>+AM22*'PRECIOS SEGUN ADJ. (FRONTERIZO)'!$B$7*'PRECIOS SEGUN ADJ. (FRONTERIZO)'!$C$7</f>
        <v>4006.3999999999996</v>
      </c>
      <c r="AQ22" s="80" t="s">
        <v>572</v>
      </c>
      <c r="AR22" s="80">
        <f t="shared" si="32"/>
        <v>641.02</v>
      </c>
      <c r="AS22" s="37">
        <v>33</v>
      </c>
      <c r="AT22" s="37">
        <f t="shared" si="5"/>
        <v>660</v>
      </c>
      <c r="AU22" s="189">
        <v>290.85000000000002</v>
      </c>
      <c r="AV22" s="80">
        <f>+AS22*'PRECIOS SEGUN ADJ. (FRONTERIZO)'!$B$8*'PRECIOS SEGUN ADJ. (FRONTERIZO)'!$C$8</f>
        <v>191961.00000000003</v>
      </c>
      <c r="AW22" s="80" t="s">
        <v>573</v>
      </c>
      <c r="AX22" s="80">
        <f t="shared" si="33"/>
        <v>34552.980000000003</v>
      </c>
      <c r="AY22" s="37">
        <v>9</v>
      </c>
      <c r="AZ22" s="37">
        <f t="shared" si="6"/>
        <v>180</v>
      </c>
      <c r="BA22" s="189">
        <v>18.899999999999999</v>
      </c>
      <c r="BB22" s="80">
        <f>+AY22*'PRECIOS SEGUN ADJ. (FRONTERIZO)'!$B$9*'PRECIOS SEGUN ADJ. (FRONTERIZO)'!$C$9</f>
        <v>3402</v>
      </c>
      <c r="BC22" s="80" t="s">
        <v>574</v>
      </c>
      <c r="BD22" s="37">
        <v>5</v>
      </c>
      <c r="BE22" s="37">
        <f t="shared" si="7"/>
        <v>100</v>
      </c>
      <c r="BF22" s="189">
        <v>140.38</v>
      </c>
      <c r="BG22" s="80">
        <f>+BD22*'PRECIOS SEGUN ADJ. (FRONTERIZO)'!$B$10*'PRECIOS SEGUN ADJ. (FRONTERIZO)'!$C$10</f>
        <v>14038</v>
      </c>
      <c r="BH22" s="80" t="s">
        <v>194</v>
      </c>
      <c r="BI22" s="80">
        <f t="shared" si="34"/>
        <v>2526.84</v>
      </c>
      <c r="BJ22" s="37">
        <v>37</v>
      </c>
      <c r="BK22" s="37">
        <f t="shared" si="8"/>
        <v>740</v>
      </c>
      <c r="BL22" s="189">
        <v>31.459999999999997</v>
      </c>
      <c r="BM22" s="80">
        <f>+BJ22*'PRECIOS SEGUN ADJ. (FRONTERIZO)'!$B$11*'PRECIOS SEGUN ADJ. (FRONTERIZO)'!$C$11</f>
        <v>23280.400000000001</v>
      </c>
      <c r="BN22" s="80" t="s">
        <v>575</v>
      </c>
      <c r="BO22" s="37">
        <v>29</v>
      </c>
      <c r="BP22" s="37">
        <f t="shared" si="9"/>
        <v>580</v>
      </c>
      <c r="BQ22" s="189">
        <v>65</v>
      </c>
      <c r="BR22" s="80">
        <f>+BO22*'PRECIOS SEGUN ADJ. (FRONTERIZO)'!$B$12*'PRECIOS SEGUN ADJ. (FRONTERIZO)'!$C$12</f>
        <v>37700</v>
      </c>
      <c r="BS22" s="80" t="s">
        <v>218</v>
      </c>
      <c r="BT22" s="37">
        <v>930</v>
      </c>
      <c r="BU22" s="37">
        <f t="shared" si="10"/>
        <v>18600</v>
      </c>
      <c r="BV22" s="189">
        <v>5.5</v>
      </c>
      <c r="BW22" s="80">
        <f>+BT22*'PRECIOS SEGUN ADJ. (FRONTERIZO)'!$B$13*'PRECIOS SEGUN ADJ. (FRONTERIZO)'!$C$13</f>
        <v>102300</v>
      </c>
      <c r="BX22" s="80" t="s">
        <v>576</v>
      </c>
      <c r="BY22" s="37">
        <v>290</v>
      </c>
      <c r="BZ22" s="37">
        <f t="shared" si="11"/>
        <v>5800</v>
      </c>
      <c r="CA22" s="189">
        <v>7.15</v>
      </c>
      <c r="CB22" s="80">
        <f>+BY22*'PRECIOS SEGUN ADJ. (FRONTERIZO)'!$B$14*'PRECIOS SEGUN ADJ. (FRONTERIZO)'!$C$14</f>
        <v>41470</v>
      </c>
      <c r="CC22" s="80" t="s">
        <v>577</v>
      </c>
      <c r="CD22" s="37">
        <v>580</v>
      </c>
      <c r="CE22" s="37">
        <f t="shared" si="12"/>
        <v>11600</v>
      </c>
      <c r="CF22" s="189">
        <v>6.8400000000000007</v>
      </c>
      <c r="CG22" s="80">
        <f>+CD22*'PRECIOS SEGUN ADJ. (FRONTERIZO)'!$B$15*'PRECIOS SEGUN ADJ. (FRONTERIZO)'!$C$15</f>
        <v>79344</v>
      </c>
      <c r="CH22" s="80" t="s">
        <v>578</v>
      </c>
      <c r="CI22" s="37">
        <v>45</v>
      </c>
      <c r="CJ22" s="37">
        <f t="shared" si="13"/>
        <v>900</v>
      </c>
      <c r="CK22" s="189">
        <v>60</v>
      </c>
      <c r="CL22" s="80">
        <f>+CI22*'PRECIOS SEGUN ADJ. (FRONTERIZO)'!$B$16*'PRECIOS SEGUN ADJ. (FRONTERIZO)'!$C$16</f>
        <v>54000</v>
      </c>
      <c r="CM22" s="80" t="s">
        <v>579</v>
      </c>
      <c r="CN22" s="80">
        <f t="shared" si="35"/>
        <v>9720</v>
      </c>
      <c r="CO22" s="37">
        <v>21</v>
      </c>
      <c r="CP22" s="37">
        <f t="shared" si="14"/>
        <v>420</v>
      </c>
      <c r="CQ22" s="189">
        <v>55.649999999999991</v>
      </c>
      <c r="CR22" s="80">
        <f>+CO22*'PRECIOS SEGUN ADJ. (FRONTERIZO)'!$B$17*'PRECIOS SEGUN ADJ. (FRONTERIZO)'!$C$17</f>
        <v>23372.999999999996</v>
      </c>
      <c r="CS22" s="80" t="s">
        <v>580</v>
      </c>
      <c r="CT22" s="80">
        <f t="shared" si="36"/>
        <v>4207.1400000000003</v>
      </c>
      <c r="CU22" s="37">
        <v>662</v>
      </c>
      <c r="CV22" s="37">
        <f t="shared" si="15"/>
        <v>13240</v>
      </c>
      <c r="CW22" s="189">
        <v>6.6</v>
      </c>
      <c r="CX22" s="80">
        <f>+CU22*'PRECIOS SEGUN ADJ. (FRONTERIZO)'!$B$18*'PRECIOS SEGUN ADJ. (FRONTERIZO)'!$C$18</f>
        <v>87384</v>
      </c>
      <c r="CY22" s="80" t="s">
        <v>581</v>
      </c>
      <c r="CZ22" s="37">
        <v>26</v>
      </c>
      <c r="DA22" s="37">
        <f t="shared" si="16"/>
        <v>520</v>
      </c>
      <c r="DB22" s="189">
        <v>65.75</v>
      </c>
      <c r="DC22" s="80">
        <f>+CZ22*'PRECIOS SEGUN ADJ. (FRONTERIZO)'!$B$19*'PRECIOS SEGUN ADJ. (FRONTERIZO)'!$C$19</f>
        <v>34190</v>
      </c>
      <c r="DD22" s="80" t="s">
        <v>582</v>
      </c>
      <c r="DE22" s="80">
        <f t="shared" si="37"/>
        <v>6154.2</v>
      </c>
      <c r="DF22" s="37">
        <v>8</v>
      </c>
      <c r="DG22" s="37">
        <f t="shared" si="17"/>
        <v>160</v>
      </c>
      <c r="DH22" s="189">
        <v>82.59999999999998</v>
      </c>
      <c r="DI22" s="80">
        <f>+DF22*'PRECIOS SEGUN ADJ. (FRONTERIZO)'!$B$20*'PRECIOS SEGUN ADJ. (FRONTERIZO)'!$C$20</f>
        <v>13216</v>
      </c>
      <c r="DJ22" s="80" t="s">
        <v>583</v>
      </c>
      <c r="DK22" s="80">
        <f t="shared" si="38"/>
        <v>2378.88</v>
      </c>
      <c r="DL22" s="37">
        <v>580</v>
      </c>
      <c r="DM22" s="37">
        <f t="shared" si="18"/>
        <v>11600</v>
      </c>
      <c r="DN22" s="189">
        <v>22</v>
      </c>
      <c r="DO22" s="80">
        <f>+DL22*'PRECIOS SEGUN ADJ. (FRONTERIZO)'!$B$21*'PRECIOS SEGUN ADJ. (FRONTERIZO)'!$C$21</f>
        <v>255200</v>
      </c>
      <c r="DP22" s="80" t="s">
        <v>584</v>
      </c>
      <c r="DQ22" s="37">
        <v>60</v>
      </c>
      <c r="DR22" s="37">
        <f t="shared" si="19"/>
        <v>1200</v>
      </c>
      <c r="DS22" s="189">
        <v>80.849999999999994</v>
      </c>
      <c r="DT22" s="80">
        <f>+DQ22*'PRECIOS SEGUN ADJ. (FRONTERIZO)'!$B$22*'PRECIOS SEGUN ADJ. (FRONTERIZO)'!$C$22</f>
        <v>97020</v>
      </c>
      <c r="DU22" s="80" t="s">
        <v>585</v>
      </c>
      <c r="DV22" s="37">
        <v>29</v>
      </c>
      <c r="DW22" s="37">
        <f t="shared" si="20"/>
        <v>580</v>
      </c>
      <c r="DX22" s="189">
        <v>21.83</v>
      </c>
      <c r="DY22" s="80">
        <f>+DV22*'PRECIOS SEGUN ADJ. (FRONTERIZO)'!$B$23*'PRECIOS SEGUN ADJ. (FRONTERIZO)'!$C$23</f>
        <v>12661.399999999998</v>
      </c>
      <c r="DZ22" s="80" t="s">
        <v>586</v>
      </c>
      <c r="EA22" s="80">
        <f t="shared" si="39"/>
        <v>2279.0500000000002</v>
      </c>
      <c r="EB22" s="37">
        <v>60</v>
      </c>
      <c r="EC22" s="37">
        <f t="shared" si="21"/>
        <v>1200</v>
      </c>
      <c r="ED22" s="189">
        <v>33</v>
      </c>
      <c r="EE22" s="80">
        <f>+EB22*'PRECIOS SEGUN ADJ. (FRONTERIZO)'!$B$24*'PRECIOS SEGUN ADJ. (FRONTERIZO)'!$C$24</f>
        <v>39600</v>
      </c>
      <c r="EF22" s="80" t="s">
        <v>587</v>
      </c>
      <c r="EG22" s="37">
        <v>9</v>
      </c>
      <c r="EH22" s="37">
        <f t="shared" si="22"/>
        <v>180</v>
      </c>
      <c r="EI22" s="189">
        <v>15.789999999999997</v>
      </c>
      <c r="EJ22" s="80">
        <f>+EG22*'PRECIOS SEGUN ADJ. (FRONTERIZO)'!$B$25*'PRECIOS SEGUN ADJ. (FRONTERIZO)'!$C$25</f>
        <v>2842.2</v>
      </c>
      <c r="EK22" s="80" t="s">
        <v>588</v>
      </c>
      <c r="EL22" s="37">
        <v>9</v>
      </c>
      <c r="EM22" s="37">
        <f t="shared" si="23"/>
        <v>180</v>
      </c>
      <c r="EN22" s="189">
        <v>31.5</v>
      </c>
      <c r="EO22" s="80">
        <f>+EL22*'PRECIOS SEGUN ADJ. (FRONTERIZO)'!$B$26*'PRECIOS SEGUN ADJ. (FRONTERIZO)'!$C$26</f>
        <v>5670</v>
      </c>
      <c r="EP22" s="80" t="s">
        <v>327</v>
      </c>
      <c r="EQ22" s="80">
        <v>0</v>
      </c>
      <c r="ER22" s="194">
        <f t="shared" si="24"/>
        <v>0</v>
      </c>
      <c r="ES22" s="195">
        <v>21.68</v>
      </c>
      <c r="ET22" s="196">
        <f>+EQ22*'PRECIOS SEGUN ADJ (RURAL)'!$B$13*'PRECIOS SEGUN ADJ (RURAL)'!$C$13</f>
        <v>0</v>
      </c>
      <c r="EU22" s="196" t="s">
        <v>134</v>
      </c>
      <c r="EV22" s="80">
        <v>0</v>
      </c>
      <c r="EW22" s="198">
        <f t="shared" si="25"/>
        <v>0</v>
      </c>
      <c r="EX22" s="199">
        <v>5.5</v>
      </c>
      <c r="EY22" s="200">
        <f>+EV22*'PRECIOS SEGUN ADJ (RURAL)'!$B$16*'PRECIOS SEGUN ADJ (RURAL)'!$C$16</f>
        <v>0</v>
      </c>
      <c r="EZ22" s="200" t="s">
        <v>134</v>
      </c>
      <c r="FA22" s="80">
        <v>0</v>
      </c>
      <c r="FB22" s="202">
        <f t="shared" si="26"/>
        <v>0</v>
      </c>
      <c r="FC22" s="203">
        <v>220</v>
      </c>
      <c r="FD22" s="204">
        <f>+FA22*'PRECIOS SEGUN ADJ (RURAL)'!$B$18*'PRECIOS SEGUN ADJ (RURAL)'!$C$18</f>
        <v>0</v>
      </c>
      <c r="FE22" s="204" t="s">
        <v>134</v>
      </c>
      <c r="FF22" s="204">
        <f t="shared" si="27"/>
        <v>0</v>
      </c>
      <c r="FG22" s="80">
        <f t="shared" si="40"/>
        <v>1514878.5999999999</v>
      </c>
      <c r="FH22" s="80" t="s">
        <v>589</v>
      </c>
      <c r="FI22" s="80">
        <f t="shared" si="28"/>
        <v>108758.49</v>
      </c>
      <c r="FJ22" s="80" t="s">
        <v>590</v>
      </c>
      <c r="FK22" s="80">
        <f t="shared" si="41"/>
        <v>1406120.1099999999</v>
      </c>
      <c r="FL22" s="80" t="s">
        <v>591</v>
      </c>
      <c r="FM22" s="80">
        <f t="shared" si="42"/>
        <v>302975.71999999997</v>
      </c>
      <c r="FN22" s="80" t="s">
        <v>592</v>
      </c>
      <c r="FO22" s="80">
        <f t="shared" si="43"/>
        <v>15148.79</v>
      </c>
      <c r="FP22" s="80" t="s">
        <v>593</v>
      </c>
      <c r="FQ22" s="80"/>
      <c r="FR22" s="80">
        <f t="shared" si="44"/>
        <v>1211902.8799999999</v>
      </c>
      <c r="FS22" s="80" t="s">
        <v>594</v>
      </c>
      <c r="FT22" s="37" t="str">
        <f>+VLOOKUP(D22,'FRONTERIZO XENIA'!F:G,2,0)</f>
        <v>F-11</v>
      </c>
    </row>
    <row r="23" spans="1:176">
      <c r="A23" s="37">
        <v>53</v>
      </c>
      <c r="B23" s="176" t="s">
        <v>130</v>
      </c>
      <c r="C23" s="26" t="s">
        <v>595</v>
      </c>
      <c r="D23" s="37">
        <v>1200694949</v>
      </c>
      <c r="E23" s="37" t="str">
        <f>+VLOOKUP(D23,'INFORMACION DE PROVEEDORES'!C:I,2,0)</f>
        <v>012-0069494-9</v>
      </c>
      <c r="F23" s="26" t="str">
        <f>+VLOOKUP(D23,'INFORMACION DE PROVEEDORES'!C:J,4,0)</f>
        <v>HANSSEL PIÑA GONZALEZ</v>
      </c>
      <c r="G23" s="37" t="str">
        <f>+VLOOKUP(D23,'INFORMACION DE PROVEEDORES'!C:K,5,0)</f>
        <v>012-0069494-9</v>
      </c>
      <c r="H23" s="26" t="str">
        <f>+VLOOKUP(D23,'INFORMACION DE PROVEEDORES'!C:L,7,0)</f>
        <v>AVENIDA ANACAONA NO.153, SAN JUAN DE LA MAGUANA</v>
      </c>
      <c r="I23" s="37" t="str">
        <f>+VLOOKUP(D23,'INFORMACION DE PROVEEDORES'!C:M,3,0)</f>
        <v xml:space="preserve"> FÍSICA</v>
      </c>
      <c r="J23" s="37">
        <v>4</v>
      </c>
      <c r="K23" s="37">
        <v>402</v>
      </c>
      <c r="L23" s="37">
        <v>112</v>
      </c>
      <c r="M23" s="37">
        <f t="shared" si="29"/>
        <v>2240</v>
      </c>
      <c r="N23" s="189">
        <v>69.81</v>
      </c>
      <c r="O23" s="80">
        <f>+L23*'PRECIOS SEGUN ADJ. (FRONTERIZO)'!$B$2*'PRECIOS SEGUN ADJ. (FRONTERIZO)'!$C$2</f>
        <v>156374.39999999999</v>
      </c>
      <c r="P23" s="80" t="s">
        <v>596</v>
      </c>
      <c r="Q23" s="80">
        <f t="shared" si="30"/>
        <v>25019.9</v>
      </c>
      <c r="R23" s="37">
        <v>32</v>
      </c>
      <c r="S23" s="37">
        <f t="shared" si="0"/>
        <v>640</v>
      </c>
      <c r="T23" s="189">
        <v>31.5</v>
      </c>
      <c r="U23" s="80">
        <f>+R23*'PRECIOS SEGUN ADJ. (FRONTERIZO)'!$B$3*'PRECIOS SEGUN ADJ. (FRONTERIZO)'!$C$3</f>
        <v>20160</v>
      </c>
      <c r="V23" s="80" t="s">
        <v>597</v>
      </c>
      <c r="W23" s="37">
        <v>191</v>
      </c>
      <c r="X23" s="37">
        <f t="shared" si="1"/>
        <v>3820</v>
      </c>
      <c r="Y23" s="189">
        <v>25.2</v>
      </c>
      <c r="Z23" s="80">
        <f>+W23*'PRECIOS SEGUN ADJ. (FRONTERIZO)'!$B$4*'PRECIOS SEGUN ADJ. (FRONTERIZO)'!$C$4</f>
        <v>96264</v>
      </c>
      <c r="AA23" s="80" t="s">
        <v>598</v>
      </c>
      <c r="AB23" s="37">
        <v>160</v>
      </c>
      <c r="AC23" s="37">
        <f t="shared" si="2"/>
        <v>3200</v>
      </c>
      <c r="AD23" s="189">
        <v>87.91</v>
      </c>
      <c r="AE23" s="80">
        <f>+AB23*'PRECIOS SEGUN ADJ. (FRONTERIZO)'!$B$5*'PRECIOS SEGUN ADJ. (FRONTERIZO)'!$C$5</f>
        <v>281312</v>
      </c>
      <c r="AF23" s="80" t="s">
        <v>599</v>
      </c>
      <c r="AG23" s="80">
        <f t="shared" si="31"/>
        <v>50636.160000000003</v>
      </c>
      <c r="AH23" s="37">
        <v>83</v>
      </c>
      <c r="AI23" s="37">
        <f t="shared" si="3"/>
        <v>1660</v>
      </c>
      <c r="AJ23" s="189">
        <v>53.95000000000001</v>
      </c>
      <c r="AK23" s="80">
        <f>+AH23*'PRECIOS SEGUN ADJ. (FRONTERIZO)'!$B$6*'PRECIOS SEGUN ADJ. (FRONTERIZO)'!$C$6</f>
        <v>89557</v>
      </c>
      <c r="AL23" s="80" t="s">
        <v>306</v>
      </c>
      <c r="AM23" s="37">
        <v>11</v>
      </c>
      <c r="AN23" s="37">
        <f t="shared" si="4"/>
        <v>220</v>
      </c>
      <c r="AO23" s="189">
        <v>25.04</v>
      </c>
      <c r="AP23" s="80">
        <f>+AM23*'PRECIOS SEGUN ADJ. (FRONTERIZO)'!$B$7*'PRECIOS SEGUN ADJ. (FRONTERIZO)'!$C$7</f>
        <v>5508.8</v>
      </c>
      <c r="AQ23" s="80" t="s">
        <v>504</v>
      </c>
      <c r="AR23" s="80">
        <f t="shared" si="32"/>
        <v>881.41</v>
      </c>
      <c r="AS23" s="37">
        <v>50</v>
      </c>
      <c r="AT23" s="37">
        <f t="shared" si="5"/>
        <v>1000</v>
      </c>
      <c r="AU23" s="189">
        <v>290.85000000000002</v>
      </c>
      <c r="AV23" s="80">
        <f>+AS23*'PRECIOS SEGUN ADJ. (FRONTERIZO)'!$B$8*'PRECIOS SEGUN ADJ. (FRONTERIZO)'!$C$8</f>
        <v>290850.00000000006</v>
      </c>
      <c r="AW23" s="80" t="s">
        <v>600</v>
      </c>
      <c r="AX23" s="80">
        <f t="shared" si="33"/>
        <v>52353</v>
      </c>
      <c r="AY23" s="37">
        <v>12</v>
      </c>
      <c r="AZ23" s="37">
        <f t="shared" si="6"/>
        <v>240</v>
      </c>
      <c r="BA23" s="189">
        <v>18.899999999999999</v>
      </c>
      <c r="BB23" s="80">
        <f>+AY23*'PRECIOS SEGUN ADJ. (FRONTERIZO)'!$B$9*'PRECIOS SEGUN ADJ. (FRONTERIZO)'!$C$9</f>
        <v>4536</v>
      </c>
      <c r="BC23" s="80" t="s">
        <v>601</v>
      </c>
      <c r="BD23" s="37">
        <v>6</v>
      </c>
      <c r="BE23" s="37">
        <f t="shared" si="7"/>
        <v>120</v>
      </c>
      <c r="BF23" s="189">
        <v>140.38</v>
      </c>
      <c r="BG23" s="80">
        <f>+BD23*'PRECIOS SEGUN ADJ. (FRONTERIZO)'!$B$10*'PRECIOS SEGUN ADJ. (FRONTERIZO)'!$C$10</f>
        <v>16845.599999999999</v>
      </c>
      <c r="BH23" s="80" t="s">
        <v>506</v>
      </c>
      <c r="BI23" s="80">
        <f t="shared" si="34"/>
        <v>3032.21</v>
      </c>
      <c r="BJ23" s="37">
        <v>64</v>
      </c>
      <c r="BK23" s="37">
        <f t="shared" si="8"/>
        <v>1280</v>
      </c>
      <c r="BL23" s="189">
        <v>31.459999999999997</v>
      </c>
      <c r="BM23" s="80">
        <f>+BJ23*'PRECIOS SEGUN ADJ. (FRONTERIZO)'!$B$11*'PRECIOS SEGUN ADJ. (FRONTERIZO)'!$C$11</f>
        <v>40268.800000000003</v>
      </c>
      <c r="BN23" s="80" t="s">
        <v>602</v>
      </c>
      <c r="BO23" s="37">
        <v>41</v>
      </c>
      <c r="BP23" s="37">
        <f t="shared" si="9"/>
        <v>820</v>
      </c>
      <c r="BQ23" s="189">
        <v>65</v>
      </c>
      <c r="BR23" s="80">
        <f>+BO23*'PRECIOS SEGUN ADJ. (FRONTERIZO)'!$B$12*'PRECIOS SEGUN ADJ. (FRONTERIZO)'!$C$12</f>
        <v>53300</v>
      </c>
      <c r="BS23" s="80" t="s">
        <v>527</v>
      </c>
      <c r="BT23" s="37">
        <v>1790</v>
      </c>
      <c r="BU23" s="37">
        <f t="shared" si="10"/>
        <v>35800</v>
      </c>
      <c r="BV23" s="189">
        <v>5.5</v>
      </c>
      <c r="BW23" s="80">
        <f>+BT23*'PRECIOS SEGUN ADJ. (FRONTERIZO)'!$B$13*'PRECIOS SEGUN ADJ. (FRONTERIZO)'!$C$13</f>
        <v>196900</v>
      </c>
      <c r="BX23" s="80" t="s">
        <v>603</v>
      </c>
      <c r="BY23" s="37">
        <v>446</v>
      </c>
      <c r="BZ23" s="37">
        <f t="shared" si="11"/>
        <v>8920</v>
      </c>
      <c r="CA23" s="189">
        <v>7.15</v>
      </c>
      <c r="CB23" s="80">
        <f>+BY23*'PRECIOS SEGUN ADJ. (FRONTERIZO)'!$B$14*'PRECIOS SEGUN ADJ. (FRONTERIZO)'!$C$14</f>
        <v>63778</v>
      </c>
      <c r="CC23" s="80" t="s">
        <v>604</v>
      </c>
      <c r="CD23" s="37">
        <v>892</v>
      </c>
      <c r="CE23" s="37">
        <f t="shared" si="12"/>
        <v>17840</v>
      </c>
      <c r="CF23" s="189">
        <v>6.8400000000000007</v>
      </c>
      <c r="CG23" s="80">
        <f>+CD23*'PRECIOS SEGUN ADJ. (FRONTERIZO)'!$B$15*'PRECIOS SEGUN ADJ. (FRONTERIZO)'!$C$15</f>
        <v>122025.59999999999</v>
      </c>
      <c r="CH23" s="80" t="s">
        <v>605</v>
      </c>
      <c r="CI23" s="37">
        <v>80</v>
      </c>
      <c r="CJ23" s="37">
        <f t="shared" si="13"/>
        <v>1600</v>
      </c>
      <c r="CK23" s="189">
        <v>60</v>
      </c>
      <c r="CL23" s="80">
        <f>+CI23*'PRECIOS SEGUN ADJ. (FRONTERIZO)'!$B$16*'PRECIOS SEGUN ADJ. (FRONTERIZO)'!$C$16</f>
        <v>96000</v>
      </c>
      <c r="CM23" s="80" t="s">
        <v>606</v>
      </c>
      <c r="CN23" s="80">
        <f t="shared" si="35"/>
        <v>17280</v>
      </c>
      <c r="CO23" s="37">
        <v>37</v>
      </c>
      <c r="CP23" s="37">
        <f t="shared" si="14"/>
        <v>740</v>
      </c>
      <c r="CQ23" s="189">
        <v>55.649999999999991</v>
      </c>
      <c r="CR23" s="80">
        <f>+CO23*'PRECIOS SEGUN ADJ. (FRONTERIZO)'!$B$17*'PRECIOS SEGUN ADJ. (FRONTERIZO)'!$C$17</f>
        <v>41180.999999999993</v>
      </c>
      <c r="CS23" s="80" t="s">
        <v>607</v>
      </c>
      <c r="CT23" s="80">
        <f t="shared" si="36"/>
        <v>7412.58</v>
      </c>
      <c r="CU23" s="37">
        <v>1162</v>
      </c>
      <c r="CV23" s="37">
        <f t="shared" si="15"/>
        <v>23240</v>
      </c>
      <c r="CW23" s="189">
        <v>6.6</v>
      </c>
      <c r="CX23" s="80">
        <f>+CU23*'PRECIOS SEGUN ADJ. (FRONTERIZO)'!$B$18*'PRECIOS SEGUN ADJ. (FRONTERIZO)'!$C$18</f>
        <v>153384</v>
      </c>
      <c r="CY23" s="80" t="s">
        <v>608</v>
      </c>
      <c r="CZ23" s="37">
        <v>40</v>
      </c>
      <c r="DA23" s="37">
        <f t="shared" si="16"/>
        <v>800</v>
      </c>
      <c r="DB23" s="189">
        <v>65.75</v>
      </c>
      <c r="DC23" s="80">
        <f>+CZ23*'PRECIOS SEGUN ADJ. (FRONTERIZO)'!$B$19*'PRECIOS SEGUN ADJ. (FRONTERIZO)'!$C$19</f>
        <v>52600</v>
      </c>
      <c r="DD23" s="80" t="s">
        <v>609</v>
      </c>
      <c r="DE23" s="80">
        <f t="shared" si="37"/>
        <v>9468</v>
      </c>
      <c r="DF23" s="37">
        <v>11</v>
      </c>
      <c r="DG23" s="37">
        <f t="shared" si="17"/>
        <v>220</v>
      </c>
      <c r="DH23" s="189">
        <v>82.59999999999998</v>
      </c>
      <c r="DI23" s="80">
        <f>+DF23*'PRECIOS SEGUN ADJ. (FRONTERIZO)'!$B$20*'PRECIOS SEGUN ADJ. (FRONTERIZO)'!$C$20</f>
        <v>18172</v>
      </c>
      <c r="DJ23" s="80" t="s">
        <v>511</v>
      </c>
      <c r="DK23" s="80">
        <f t="shared" si="38"/>
        <v>3270.96</v>
      </c>
      <c r="DL23" s="37">
        <v>892</v>
      </c>
      <c r="DM23" s="37">
        <f t="shared" si="18"/>
        <v>17840</v>
      </c>
      <c r="DN23" s="189">
        <v>22</v>
      </c>
      <c r="DO23" s="80">
        <f>+DL23*'PRECIOS SEGUN ADJ. (FRONTERIZO)'!$B$21*'PRECIOS SEGUN ADJ. (FRONTERIZO)'!$C$21</f>
        <v>392480</v>
      </c>
      <c r="DP23" s="80" t="s">
        <v>610</v>
      </c>
      <c r="DQ23" s="37">
        <v>90</v>
      </c>
      <c r="DR23" s="37">
        <f t="shared" si="19"/>
        <v>1800</v>
      </c>
      <c r="DS23" s="189">
        <v>80.849999999999994</v>
      </c>
      <c r="DT23" s="80">
        <f>+DQ23*'PRECIOS SEGUN ADJ. (FRONTERIZO)'!$B$22*'PRECIOS SEGUN ADJ. (FRONTERIZO)'!$C$22</f>
        <v>145529.99999999997</v>
      </c>
      <c r="DU23" s="80" t="s">
        <v>611</v>
      </c>
      <c r="DV23" s="37">
        <v>42</v>
      </c>
      <c r="DW23" s="37">
        <f t="shared" si="20"/>
        <v>840</v>
      </c>
      <c r="DX23" s="189">
        <v>21.83</v>
      </c>
      <c r="DY23" s="80">
        <f>+DV23*'PRECIOS SEGUN ADJ. (FRONTERIZO)'!$B$23*'PRECIOS SEGUN ADJ. (FRONTERIZO)'!$C$23</f>
        <v>18337.199999999997</v>
      </c>
      <c r="DZ23" s="80" t="s">
        <v>177</v>
      </c>
      <c r="EA23" s="80">
        <f t="shared" si="39"/>
        <v>3300.7</v>
      </c>
      <c r="EB23" s="37">
        <v>91</v>
      </c>
      <c r="EC23" s="37">
        <f t="shared" si="21"/>
        <v>1820</v>
      </c>
      <c r="ED23" s="189">
        <v>33</v>
      </c>
      <c r="EE23" s="80">
        <f>+EB23*'PRECIOS SEGUN ADJ. (FRONTERIZO)'!$B$24*'PRECIOS SEGUN ADJ. (FRONTERIZO)'!$C$24</f>
        <v>60060</v>
      </c>
      <c r="EF23" s="80" t="s">
        <v>612</v>
      </c>
      <c r="EG23" s="37">
        <v>13</v>
      </c>
      <c r="EH23" s="37">
        <f t="shared" si="22"/>
        <v>260</v>
      </c>
      <c r="EI23" s="189">
        <v>15.789999999999997</v>
      </c>
      <c r="EJ23" s="80">
        <f>+EG23*'PRECIOS SEGUN ADJ. (FRONTERIZO)'!$B$25*'PRECIOS SEGUN ADJ. (FRONTERIZO)'!$C$25</f>
        <v>4105.3999999999996</v>
      </c>
      <c r="EK23" s="80" t="s">
        <v>613</v>
      </c>
      <c r="EL23" s="37">
        <v>13</v>
      </c>
      <c r="EM23" s="37">
        <f t="shared" si="23"/>
        <v>260</v>
      </c>
      <c r="EN23" s="189">
        <v>31.5</v>
      </c>
      <c r="EO23" s="80">
        <f>+EL23*'PRECIOS SEGUN ADJ. (FRONTERIZO)'!$B$26*'PRECIOS SEGUN ADJ. (FRONTERIZO)'!$C$26</f>
        <v>8190</v>
      </c>
      <c r="EP23" s="80" t="s">
        <v>614</v>
      </c>
      <c r="EQ23" s="80">
        <v>0</v>
      </c>
      <c r="ER23" s="194">
        <f t="shared" si="24"/>
        <v>0</v>
      </c>
      <c r="ES23" s="195">
        <v>21.68</v>
      </c>
      <c r="ET23" s="196">
        <f>+EQ23*'PRECIOS SEGUN ADJ (RURAL)'!$B$13*'PRECIOS SEGUN ADJ (RURAL)'!$C$13</f>
        <v>0</v>
      </c>
      <c r="EU23" s="196" t="s">
        <v>134</v>
      </c>
      <c r="EV23" s="80">
        <v>0</v>
      </c>
      <c r="EW23" s="198">
        <f t="shared" si="25"/>
        <v>0</v>
      </c>
      <c r="EX23" s="199">
        <v>5.5</v>
      </c>
      <c r="EY23" s="200">
        <f>+EV23*'PRECIOS SEGUN ADJ (RURAL)'!$B$16*'PRECIOS SEGUN ADJ (RURAL)'!$C$16</f>
        <v>0</v>
      </c>
      <c r="EZ23" s="200" t="s">
        <v>134</v>
      </c>
      <c r="FA23" s="80">
        <v>0</v>
      </c>
      <c r="FB23" s="202">
        <f t="shared" si="26"/>
        <v>0</v>
      </c>
      <c r="FC23" s="203">
        <v>220</v>
      </c>
      <c r="FD23" s="204">
        <f>+FA23*'PRECIOS SEGUN ADJ (RURAL)'!$B$18*'PRECIOS SEGUN ADJ (RURAL)'!$C$18</f>
        <v>0</v>
      </c>
      <c r="FE23" s="204" t="s">
        <v>134</v>
      </c>
      <c r="FF23" s="204">
        <f t="shared" si="27"/>
        <v>0</v>
      </c>
      <c r="FG23" s="80">
        <f t="shared" si="40"/>
        <v>2427719.8000000003</v>
      </c>
      <c r="FH23" s="80" t="s">
        <v>615</v>
      </c>
      <c r="FI23" s="80">
        <f t="shared" si="28"/>
        <v>172654.91999999998</v>
      </c>
      <c r="FJ23" s="80" t="s">
        <v>616</v>
      </c>
      <c r="FK23" s="80">
        <f t="shared" si="41"/>
        <v>2255064.8800000004</v>
      </c>
      <c r="FL23" s="80" t="s">
        <v>617</v>
      </c>
      <c r="FM23" s="80">
        <f t="shared" si="42"/>
        <v>485543.96</v>
      </c>
      <c r="FN23" s="80" t="s">
        <v>618</v>
      </c>
      <c r="FO23" s="80">
        <f t="shared" si="43"/>
        <v>24277.200000000001</v>
      </c>
      <c r="FP23" s="80" t="s">
        <v>619</v>
      </c>
      <c r="FQ23" s="80"/>
      <c r="FR23" s="80">
        <f t="shared" si="44"/>
        <v>1942175.8400000003</v>
      </c>
      <c r="FS23" s="80" t="s">
        <v>620</v>
      </c>
      <c r="FT23" s="37" t="str">
        <f>+VLOOKUP(D23,'FRONTERIZO XENIA'!F:G,2,0)</f>
        <v>F-15</v>
      </c>
    </row>
    <row r="24" spans="1:176">
      <c r="A24" s="37">
        <v>55</v>
      </c>
      <c r="B24" s="176" t="s">
        <v>130</v>
      </c>
      <c r="C24" s="26" t="s">
        <v>621</v>
      </c>
      <c r="D24" s="37">
        <v>10100021368</v>
      </c>
      <c r="E24" s="37" t="str">
        <f>+VLOOKUP(D24,'INFORMACION DE PROVEEDORES'!C:I,2,0)</f>
        <v>101-0002136-8</v>
      </c>
      <c r="F24" s="26" t="str">
        <f>+VLOOKUP(D24,'INFORMACION DE PROVEEDORES'!C:J,4,0)</f>
        <v>HECTOR MANUEL CABREJA CABRERA</v>
      </c>
      <c r="G24" s="37" t="str">
        <f>+VLOOKUP(D24,'INFORMACION DE PROVEEDORES'!C:K,5,0)</f>
        <v>101-0002136-8</v>
      </c>
      <c r="H24" s="26" t="str">
        <f>+VLOOKUP(D24,'INFORMACION DE PROVEEDORES'!C:L,7,0)</f>
        <v>CALLE HERMANAS MIRABAL NUMERO 12, CASTAÑUELAS, MONTECRISTI</v>
      </c>
      <c r="I24" s="37" t="str">
        <f>+VLOOKUP(D24,'INFORMACION DE PROVEEDORES'!C:M,3,0)</f>
        <v xml:space="preserve"> FÍSICA</v>
      </c>
      <c r="J24" s="37">
        <v>6</v>
      </c>
      <c r="K24" s="37">
        <v>319</v>
      </c>
      <c r="L24" s="37">
        <v>68</v>
      </c>
      <c r="M24" s="37">
        <f t="shared" si="29"/>
        <v>1360</v>
      </c>
      <c r="N24" s="189">
        <v>69.81</v>
      </c>
      <c r="O24" s="80">
        <f>+L24*'PRECIOS SEGUN ADJ. (FRONTERIZO)'!$B$2*'PRECIOS SEGUN ADJ. (FRONTERIZO)'!$C$2</f>
        <v>94941.6</v>
      </c>
      <c r="P24" s="80" t="s">
        <v>622</v>
      </c>
      <c r="Q24" s="80">
        <f t="shared" si="30"/>
        <v>15190.66</v>
      </c>
      <c r="R24" s="37">
        <v>21</v>
      </c>
      <c r="S24" s="37">
        <f t="shared" si="0"/>
        <v>420</v>
      </c>
      <c r="T24" s="189">
        <v>31.5</v>
      </c>
      <c r="U24" s="80">
        <f>+R24*'PRECIOS SEGUN ADJ. (FRONTERIZO)'!$B$3*'PRECIOS SEGUN ADJ. (FRONTERIZO)'!$C$3</f>
        <v>13230</v>
      </c>
      <c r="V24" s="80" t="s">
        <v>367</v>
      </c>
      <c r="W24" s="37">
        <v>51</v>
      </c>
      <c r="X24" s="37">
        <f t="shared" si="1"/>
        <v>1020</v>
      </c>
      <c r="Y24" s="189">
        <v>25.2</v>
      </c>
      <c r="Z24" s="80">
        <f>+W24*'PRECIOS SEGUN ADJ. (FRONTERIZO)'!$B$4*'PRECIOS SEGUN ADJ. (FRONTERIZO)'!$C$4</f>
        <v>25704</v>
      </c>
      <c r="AA24" s="80" t="s">
        <v>623</v>
      </c>
      <c r="AB24" s="37">
        <v>109</v>
      </c>
      <c r="AC24" s="37">
        <f t="shared" si="2"/>
        <v>2180</v>
      </c>
      <c r="AD24" s="189">
        <v>87.91</v>
      </c>
      <c r="AE24" s="80">
        <f>+AB24*'PRECIOS SEGUN ADJ. (FRONTERIZO)'!$B$5*'PRECIOS SEGUN ADJ. (FRONTERIZO)'!$C$5</f>
        <v>191643.80000000002</v>
      </c>
      <c r="AF24" s="80" t="s">
        <v>624</v>
      </c>
      <c r="AG24" s="80">
        <f t="shared" si="31"/>
        <v>34495.879999999997</v>
      </c>
      <c r="AH24" s="37">
        <v>101</v>
      </c>
      <c r="AI24" s="37">
        <f t="shared" si="3"/>
        <v>2020</v>
      </c>
      <c r="AJ24" s="189">
        <v>53.95000000000001</v>
      </c>
      <c r="AK24" s="80">
        <f>+AH24*'PRECIOS SEGUN ADJ. (FRONTERIZO)'!$B$6*'PRECIOS SEGUN ADJ. (FRONTERIZO)'!$C$6</f>
        <v>108979.00000000001</v>
      </c>
      <c r="AL24" s="80" t="s">
        <v>625</v>
      </c>
      <c r="AM24" s="37">
        <v>14</v>
      </c>
      <c r="AN24" s="37">
        <f t="shared" si="4"/>
        <v>280</v>
      </c>
      <c r="AO24" s="189">
        <v>25.04</v>
      </c>
      <c r="AP24" s="80">
        <f>+AM24*'PRECIOS SEGUN ADJ. (FRONTERIZO)'!$B$7*'PRECIOS SEGUN ADJ. (FRONTERIZO)'!$C$7</f>
        <v>7011.2</v>
      </c>
      <c r="AQ24" s="80" t="s">
        <v>137</v>
      </c>
      <c r="AR24" s="80">
        <f t="shared" si="32"/>
        <v>1121.79</v>
      </c>
      <c r="AS24" s="37">
        <v>39</v>
      </c>
      <c r="AT24" s="37">
        <f t="shared" si="5"/>
        <v>780</v>
      </c>
      <c r="AU24" s="189">
        <v>290.85000000000002</v>
      </c>
      <c r="AV24" s="80">
        <f>+AS24*'PRECIOS SEGUN ADJ. (FRONTERIZO)'!$B$8*'PRECIOS SEGUN ADJ. (FRONTERIZO)'!$C$8</f>
        <v>226863.00000000003</v>
      </c>
      <c r="AW24" s="80" t="s">
        <v>400</v>
      </c>
      <c r="AX24" s="80">
        <f t="shared" si="33"/>
        <v>40835.339999999997</v>
      </c>
      <c r="AY24" s="37">
        <v>5</v>
      </c>
      <c r="AZ24" s="37">
        <f t="shared" si="6"/>
        <v>100</v>
      </c>
      <c r="BA24" s="189">
        <v>18.899999999999999</v>
      </c>
      <c r="BB24" s="80">
        <f>+AY24*'PRECIOS SEGUN ADJ. (FRONTERIZO)'!$B$9*'PRECIOS SEGUN ADJ. (FRONTERIZO)'!$C$9</f>
        <v>1890</v>
      </c>
      <c r="BC24" s="80" t="s">
        <v>163</v>
      </c>
      <c r="BD24" s="37">
        <v>8</v>
      </c>
      <c r="BE24" s="37">
        <f t="shared" si="7"/>
        <v>160</v>
      </c>
      <c r="BF24" s="189">
        <v>140.38</v>
      </c>
      <c r="BG24" s="80">
        <f>+BD24*'PRECIOS SEGUN ADJ. (FRONTERIZO)'!$B$10*'PRECIOS SEGUN ADJ. (FRONTERIZO)'!$C$10</f>
        <v>22460.799999999999</v>
      </c>
      <c r="BH24" s="80" t="s">
        <v>626</v>
      </c>
      <c r="BI24" s="80">
        <f t="shared" si="34"/>
        <v>4042.94</v>
      </c>
      <c r="BJ24" s="37">
        <v>17</v>
      </c>
      <c r="BK24" s="37">
        <f t="shared" si="8"/>
        <v>340</v>
      </c>
      <c r="BL24" s="189">
        <v>31.459999999999997</v>
      </c>
      <c r="BM24" s="80">
        <f>+BJ24*'PRECIOS SEGUN ADJ. (FRONTERIZO)'!$B$11*'PRECIOS SEGUN ADJ. (FRONTERIZO)'!$C$11</f>
        <v>10696.400000000001</v>
      </c>
      <c r="BN24" s="80" t="s">
        <v>627</v>
      </c>
      <c r="BO24" s="37">
        <v>32</v>
      </c>
      <c r="BP24" s="37">
        <f t="shared" si="9"/>
        <v>640</v>
      </c>
      <c r="BQ24" s="189">
        <v>65</v>
      </c>
      <c r="BR24" s="80">
        <f>+BO24*'PRECIOS SEGUN ADJ. (FRONTERIZO)'!$B$12*'PRECIOS SEGUN ADJ. (FRONTERIZO)'!$C$12</f>
        <v>41600</v>
      </c>
      <c r="BS24" s="80" t="s">
        <v>628</v>
      </c>
      <c r="BT24" s="37">
        <v>460</v>
      </c>
      <c r="BU24" s="37">
        <f t="shared" si="10"/>
        <v>9200</v>
      </c>
      <c r="BV24" s="189">
        <v>5.5</v>
      </c>
      <c r="BW24" s="80">
        <f>+BT24*'PRECIOS SEGUN ADJ. (FRONTERIZO)'!$B$13*'PRECIOS SEGUN ADJ. (FRONTERIZO)'!$C$13</f>
        <v>50600</v>
      </c>
      <c r="BX24" s="80" t="s">
        <v>629</v>
      </c>
      <c r="BY24" s="37">
        <v>546</v>
      </c>
      <c r="BZ24" s="37">
        <f t="shared" si="11"/>
        <v>10920</v>
      </c>
      <c r="CA24" s="189">
        <v>7.15</v>
      </c>
      <c r="CB24" s="80">
        <f>+BY24*'PRECIOS SEGUN ADJ. (FRONTERIZO)'!$B$14*'PRECIOS SEGUN ADJ. (FRONTERIZO)'!$C$14</f>
        <v>78078</v>
      </c>
      <c r="CC24" s="80" t="s">
        <v>630</v>
      </c>
      <c r="CD24" s="37">
        <v>1092</v>
      </c>
      <c r="CE24" s="37">
        <f t="shared" si="12"/>
        <v>21840</v>
      </c>
      <c r="CF24" s="189">
        <v>6.8400000000000007</v>
      </c>
      <c r="CG24" s="80">
        <f>+CD24*'PRECIOS SEGUN ADJ. (FRONTERIZO)'!$B$15*'PRECIOS SEGUN ADJ. (FRONTERIZO)'!$C$15</f>
        <v>149385.60000000001</v>
      </c>
      <c r="CH24" s="80" t="s">
        <v>631</v>
      </c>
      <c r="CI24" s="37">
        <v>22</v>
      </c>
      <c r="CJ24" s="37">
        <f t="shared" si="13"/>
        <v>440</v>
      </c>
      <c r="CK24" s="189">
        <v>60</v>
      </c>
      <c r="CL24" s="80">
        <f>+CI24*'PRECIOS SEGUN ADJ. (FRONTERIZO)'!$B$16*'PRECIOS SEGUN ADJ. (FRONTERIZO)'!$C$16</f>
        <v>26400</v>
      </c>
      <c r="CM24" s="80" t="s">
        <v>632</v>
      </c>
      <c r="CN24" s="80">
        <f t="shared" si="35"/>
        <v>4752</v>
      </c>
      <c r="CO24" s="37">
        <v>10</v>
      </c>
      <c r="CP24" s="37">
        <f t="shared" si="14"/>
        <v>200</v>
      </c>
      <c r="CQ24" s="189">
        <v>55.649999999999991</v>
      </c>
      <c r="CR24" s="80">
        <f>+CO24*'PRECIOS SEGUN ADJ. (FRONTERIZO)'!$B$17*'PRECIOS SEGUN ADJ. (FRONTERIZO)'!$C$17</f>
        <v>11130</v>
      </c>
      <c r="CS24" s="80" t="s">
        <v>551</v>
      </c>
      <c r="CT24" s="80">
        <f t="shared" si="36"/>
        <v>2003.4</v>
      </c>
      <c r="CU24" s="37">
        <v>730</v>
      </c>
      <c r="CV24" s="37">
        <f t="shared" si="15"/>
        <v>14600</v>
      </c>
      <c r="CW24" s="189">
        <v>6.6</v>
      </c>
      <c r="CX24" s="80">
        <f>+CU24*'PRECIOS SEGUN ADJ. (FRONTERIZO)'!$B$18*'PRECIOS SEGUN ADJ. (FRONTERIZO)'!$C$18</f>
        <v>96360</v>
      </c>
      <c r="CY24" s="80" t="s">
        <v>633</v>
      </c>
      <c r="CZ24" s="37">
        <v>12</v>
      </c>
      <c r="DA24" s="37">
        <f t="shared" si="16"/>
        <v>240</v>
      </c>
      <c r="DB24" s="189">
        <v>65.75</v>
      </c>
      <c r="DC24" s="80">
        <f>+CZ24*'PRECIOS SEGUN ADJ. (FRONTERIZO)'!$B$19*'PRECIOS SEGUN ADJ. (FRONTERIZO)'!$C$19</f>
        <v>15780</v>
      </c>
      <c r="DD24" s="80" t="s">
        <v>634</v>
      </c>
      <c r="DE24" s="80">
        <f t="shared" si="37"/>
        <v>2840.4</v>
      </c>
      <c r="DF24" s="37">
        <v>14</v>
      </c>
      <c r="DG24" s="37">
        <f t="shared" si="17"/>
        <v>280</v>
      </c>
      <c r="DH24" s="189">
        <v>82.59999999999998</v>
      </c>
      <c r="DI24" s="80">
        <f>+DF24*'PRECIOS SEGUN ADJ. (FRONTERIZO)'!$B$20*'PRECIOS SEGUN ADJ. (FRONTERIZO)'!$C$20</f>
        <v>23127.999999999996</v>
      </c>
      <c r="DJ24" s="80" t="s">
        <v>144</v>
      </c>
      <c r="DK24" s="80">
        <f t="shared" si="38"/>
        <v>4163.04</v>
      </c>
      <c r="DL24" s="37">
        <v>1092</v>
      </c>
      <c r="DM24" s="37">
        <f t="shared" si="18"/>
        <v>21840</v>
      </c>
      <c r="DN24" s="189">
        <v>22</v>
      </c>
      <c r="DO24" s="80">
        <f>+DL24*'PRECIOS SEGUN ADJ. (FRONTERIZO)'!$B$21*'PRECIOS SEGUN ADJ. (FRONTERIZO)'!$C$21</f>
        <v>480480</v>
      </c>
      <c r="DP24" s="80" t="s">
        <v>635</v>
      </c>
      <c r="DQ24" s="37">
        <v>74</v>
      </c>
      <c r="DR24" s="37">
        <f t="shared" si="19"/>
        <v>1480</v>
      </c>
      <c r="DS24" s="189">
        <v>80.849999999999994</v>
      </c>
      <c r="DT24" s="80">
        <f>+DQ24*'PRECIOS SEGUN ADJ. (FRONTERIZO)'!$B$22*'PRECIOS SEGUN ADJ. (FRONTERIZO)'!$C$22</f>
        <v>119658</v>
      </c>
      <c r="DU24" s="80" t="s">
        <v>636</v>
      </c>
      <c r="DV24" s="37">
        <v>33</v>
      </c>
      <c r="DW24" s="37">
        <f t="shared" si="20"/>
        <v>660</v>
      </c>
      <c r="DX24" s="189">
        <v>21.83</v>
      </c>
      <c r="DY24" s="80">
        <f>+DV24*'PRECIOS SEGUN ADJ. (FRONTERIZO)'!$B$23*'PRECIOS SEGUN ADJ. (FRONTERIZO)'!$C$23</f>
        <v>14407.8</v>
      </c>
      <c r="DZ24" s="80" t="s">
        <v>225</v>
      </c>
      <c r="EA24" s="80">
        <f t="shared" si="39"/>
        <v>2593.4</v>
      </c>
      <c r="EB24" s="37">
        <v>93</v>
      </c>
      <c r="EC24" s="37">
        <f t="shared" si="21"/>
        <v>1860</v>
      </c>
      <c r="ED24" s="189">
        <v>33</v>
      </c>
      <c r="EE24" s="80">
        <f>+EB24*'PRECIOS SEGUN ADJ. (FRONTERIZO)'!$B$24*'PRECIOS SEGUN ADJ. (FRONTERIZO)'!$C$24</f>
        <v>61380</v>
      </c>
      <c r="EF24" s="80" t="s">
        <v>637</v>
      </c>
      <c r="EG24" s="37">
        <v>5</v>
      </c>
      <c r="EH24" s="37">
        <f t="shared" si="22"/>
        <v>100</v>
      </c>
      <c r="EI24" s="189">
        <v>15.789999999999997</v>
      </c>
      <c r="EJ24" s="80">
        <f>+EG24*'PRECIOS SEGUN ADJ. (FRONTERIZO)'!$B$25*'PRECIOS SEGUN ADJ. (FRONTERIZO)'!$C$25</f>
        <v>1578.9999999999998</v>
      </c>
      <c r="EK24" s="80" t="s">
        <v>179</v>
      </c>
      <c r="EL24" s="37">
        <v>5</v>
      </c>
      <c r="EM24" s="37">
        <f t="shared" si="23"/>
        <v>100</v>
      </c>
      <c r="EN24" s="189">
        <v>31.5</v>
      </c>
      <c r="EO24" s="80">
        <f>+EL24*'PRECIOS SEGUN ADJ. (FRONTERIZO)'!$B$26*'PRECIOS SEGUN ADJ. (FRONTERIZO)'!$C$26</f>
        <v>3150</v>
      </c>
      <c r="EP24" s="80" t="s">
        <v>180</v>
      </c>
      <c r="EQ24" s="80">
        <v>0</v>
      </c>
      <c r="ER24" s="194">
        <f t="shared" si="24"/>
        <v>0</v>
      </c>
      <c r="ES24" s="195">
        <v>21.68</v>
      </c>
      <c r="ET24" s="196">
        <f>+EQ24*'PRECIOS SEGUN ADJ (RURAL)'!$B$13*'PRECIOS SEGUN ADJ (RURAL)'!$C$13</f>
        <v>0</v>
      </c>
      <c r="EU24" s="196" t="s">
        <v>134</v>
      </c>
      <c r="EV24" s="80">
        <v>0</v>
      </c>
      <c r="EW24" s="198">
        <f t="shared" si="25"/>
        <v>0</v>
      </c>
      <c r="EX24" s="199">
        <v>5.5</v>
      </c>
      <c r="EY24" s="200">
        <f>+EV24*'PRECIOS SEGUN ADJ (RURAL)'!$B$16*'PRECIOS SEGUN ADJ (RURAL)'!$C$16</f>
        <v>0</v>
      </c>
      <c r="EZ24" s="200" t="s">
        <v>134</v>
      </c>
      <c r="FA24" s="80">
        <v>0</v>
      </c>
      <c r="FB24" s="202">
        <f t="shared" si="26"/>
        <v>0</v>
      </c>
      <c r="FC24" s="203">
        <v>220</v>
      </c>
      <c r="FD24" s="204">
        <f>+FA24*'PRECIOS SEGUN ADJ (RURAL)'!$B$18*'PRECIOS SEGUN ADJ (RURAL)'!$C$18</f>
        <v>0</v>
      </c>
      <c r="FE24" s="204" t="s">
        <v>134</v>
      </c>
      <c r="FF24" s="204">
        <f t="shared" si="27"/>
        <v>0</v>
      </c>
      <c r="FG24" s="80">
        <f t="shared" si="40"/>
        <v>1876536.2000000002</v>
      </c>
      <c r="FH24" s="80" t="s">
        <v>638</v>
      </c>
      <c r="FI24" s="80">
        <f t="shared" si="28"/>
        <v>112038.84999999996</v>
      </c>
      <c r="FJ24" s="80" t="s">
        <v>639</v>
      </c>
      <c r="FK24" s="80">
        <f t="shared" si="41"/>
        <v>1764497.3500000003</v>
      </c>
      <c r="FL24" s="80" t="s">
        <v>640</v>
      </c>
      <c r="FM24" s="80">
        <f t="shared" si="42"/>
        <v>375307.24</v>
      </c>
      <c r="FN24" s="80" t="s">
        <v>641</v>
      </c>
      <c r="FO24" s="80">
        <f t="shared" si="43"/>
        <v>18765.36</v>
      </c>
      <c r="FP24" s="80" t="s">
        <v>642</v>
      </c>
      <c r="FQ24" s="80"/>
      <c r="FR24" s="80">
        <f t="shared" si="44"/>
        <v>1501228.9600000002</v>
      </c>
      <c r="FS24" s="80" t="s">
        <v>643</v>
      </c>
      <c r="FT24" s="37" t="str">
        <f>+VLOOKUP(D24,'FRONTERIZO XENIA'!F:G,2,0)</f>
        <v>F-21</v>
      </c>
    </row>
    <row r="25" spans="1:176">
      <c r="A25" s="37">
        <v>56</v>
      </c>
      <c r="B25" s="176" t="s">
        <v>130</v>
      </c>
      <c r="C25" s="26" t="s">
        <v>644</v>
      </c>
      <c r="D25" s="37">
        <v>10800048729</v>
      </c>
      <c r="E25" s="37" t="str">
        <f>+VLOOKUP(D25,'INFORMACION DE PROVEEDORES'!C:I,2,0)</f>
        <v>108-0004872-9</v>
      </c>
      <c r="F25" s="26" t="str">
        <f>+VLOOKUP(D25,'INFORMACION DE PROVEEDORES'!C:J,4,0)</f>
        <v>HENRY ADMIN MARTINEZ MORILLO</v>
      </c>
      <c r="G25" s="37" t="str">
        <f>+VLOOKUP(D25,'INFORMACION DE PROVEEDORES'!C:K,5,0)</f>
        <v>108-0004872-9</v>
      </c>
      <c r="H25" s="26" t="str">
        <f>+VLOOKUP(D25,'INFORMACION DE PROVEEDORES'!C:L,7,0)</f>
        <v xml:space="preserve">CALLE SAN JOSE, MANOGUAYABO, SAN JUAN DE LA MAGUANA </v>
      </c>
      <c r="I25" s="37" t="str">
        <f>+VLOOKUP(D25,'INFORMACION DE PROVEEDORES'!C:M,3,0)</f>
        <v xml:space="preserve"> FÍSICA</v>
      </c>
      <c r="J25" s="37">
        <v>1</v>
      </c>
      <c r="K25" s="37">
        <v>270</v>
      </c>
      <c r="L25" s="37">
        <v>48</v>
      </c>
      <c r="M25" s="37">
        <f t="shared" si="29"/>
        <v>960</v>
      </c>
      <c r="N25" s="189">
        <v>69.81</v>
      </c>
      <c r="O25" s="80">
        <f>+L25*'PRECIOS SEGUN ADJ. (FRONTERIZO)'!$B$2*'PRECIOS SEGUN ADJ. (FRONTERIZO)'!$C$2</f>
        <v>67017.600000000006</v>
      </c>
      <c r="P25" s="80" t="s">
        <v>645</v>
      </c>
      <c r="Q25" s="80">
        <f t="shared" si="30"/>
        <v>10722.82</v>
      </c>
      <c r="R25" s="37">
        <v>12</v>
      </c>
      <c r="S25" s="37">
        <f t="shared" si="0"/>
        <v>240</v>
      </c>
      <c r="T25" s="189">
        <v>31.5</v>
      </c>
      <c r="U25" s="80">
        <f>+R25*'PRECIOS SEGUN ADJ. (FRONTERIZO)'!$B$3*'PRECIOS SEGUN ADJ. (FRONTERIZO)'!$C$3</f>
        <v>7560</v>
      </c>
      <c r="V25" s="80" t="s">
        <v>447</v>
      </c>
      <c r="W25" s="37">
        <v>0</v>
      </c>
      <c r="X25" s="37">
        <f t="shared" si="1"/>
        <v>0</v>
      </c>
      <c r="Y25" s="189">
        <v>25.2</v>
      </c>
      <c r="Z25" s="80">
        <f>+W25*'PRECIOS SEGUN ADJ. (FRONTERIZO)'!$B$4*'PRECIOS SEGUN ADJ. (FRONTERIZO)'!$C$4</f>
        <v>0</v>
      </c>
      <c r="AA25" s="80" t="s">
        <v>134</v>
      </c>
      <c r="AB25" s="37">
        <v>82</v>
      </c>
      <c r="AC25" s="37">
        <f t="shared" si="2"/>
        <v>1640</v>
      </c>
      <c r="AD25" s="189">
        <v>87.91</v>
      </c>
      <c r="AE25" s="80">
        <f>+AB25*'PRECIOS SEGUN ADJ. (FRONTERIZO)'!$B$5*'PRECIOS SEGUN ADJ. (FRONTERIZO)'!$C$5</f>
        <v>144172.4</v>
      </c>
      <c r="AF25" s="80" t="s">
        <v>646</v>
      </c>
      <c r="AG25" s="80">
        <f t="shared" si="31"/>
        <v>25951.03</v>
      </c>
      <c r="AH25" s="37">
        <v>99</v>
      </c>
      <c r="AI25" s="37">
        <f t="shared" si="3"/>
        <v>1980</v>
      </c>
      <c r="AJ25" s="189">
        <v>53.95000000000001</v>
      </c>
      <c r="AK25" s="80">
        <f>+AH25*'PRECIOS SEGUN ADJ. (FRONTERIZO)'!$B$6*'PRECIOS SEGUN ADJ. (FRONTERIZO)'!$C$6</f>
        <v>106821</v>
      </c>
      <c r="AL25" s="80" t="s">
        <v>647</v>
      </c>
      <c r="AM25" s="37">
        <v>12</v>
      </c>
      <c r="AN25" s="37">
        <f t="shared" si="4"/>
        <v>240</v>
      </c>
      <c r="AO25" s="189">
        <v>25.04</v>
      </c>
      <c r="AP25" s="80">
        <f>+AM25*'PRECIOS SEGUN ADJ. (FRONTERIZO)'!$B$7*'PRECIOS SEGUN ADJ. (FRONTERIZO)'!$C$7</f>
        <v>6009.6</v>
      </c>
      <c r="AQ25" s="80" t="s">
        <v>450</v>
      </c>
      <c r="AR25" s="80">
        <f t="shared" si="32"/>
        <v>961.54</v>
      </c>
      <c r="AS25" s="37">
        <v>30</v>
      </c>
      <c r="AT25" s="37">
        <f t="shared" si="5"/>
        <v>600</v>
      </c>
      <c r="AU25" s="189">
        <v>290.85000000000002</v>
      </c>
      <c r="AV25" s="80">
        <f>+AS25*'PRECIOS SEGUN ADJ. (FRONTERIZO)'!$B$8*'PRECIOS SEGUN ADJ. (FRONTERIZO)'!$C$8</f>
        <v>174510</v>
      </c>
      <c r="AW25" s="80" t="s">
        <v>429</v>
      </c>
      <c r="AX25" s="80">
        <f t="shared" si="33"/>
        <v>31411.8</v>
      </c>
      <c r="AY25" s="37">
        <v>0</v>
      </c>
      <c r="AZ25" s="37">
        <f t="shared" si="6"/>
        <v>0</v>
      </c>
      <c r="BA25" s="189">
        <v>18.899999999999999</v>
      </c>
      <c r="BB25" s="80">
        <f>+AY25*'PRECIOS SEGUN ADJ. (FRONTERIZO)'!$B$9*'PRECIOS SEGUN ADJ. (FRONTERIZO)'!$C$9</f>
        <v>0</v>
      </c>
      <c r="BC25" s="80" t="s">
        <v>134</v>
      </c>
      <c r="BD25" s="37">
        <v>6</v>
      </c>
      <c r="BE25" s="37">
        <f t="shared" si="7"/>
        <v>120</v>
      </c>
      <c r="BF25" s="189">
        <v>140.38</v>
      </c>
      <c r="BG25" s="80">
        <f>+BD25*'PRECIOS SEGUN ADJ. (FRONTERIZO)'!$B$10*'PRECIOS SEGUN ADJ. (FRONTERIZO)'!$C$10</f>
        <v>16845.599999999999</v>
      </c>
      <c r="BH25" s="80" t="s">
        <v>506</v>
      </c>
      <c r="BI25" s="80">
        <f t="shared" si="34"/>
        <v>3032.21</v>
      </c>
      <c r="BJ25" s="37">
        <v>0</v>
      </c>
      <c r="BK25" s="37">
        <f t="shared" si="8"/>
        <v>0</v>
      </c>
      <c r="BL25" s="189">
        <v>31.459999999999997</v>
      </c>
      <c r="BM25" s="80">
        <f>+BJ25*'PRECIOS SEGUN ADJ. (FRONTERIZO)'!$B$11*'PRECIOS SEGUN ADJ. (FRONTERIZO)'!$C$11</f>
        <v>0</v>
      </c>
      <c r="BN25" s="80" t="s">
        <v>134</v>
      </c>
      <c r="BO25" s="37">
        <v>24</v>
      </c>
      <c r="BP25" s="37">
        <f t="shared" si="9"/>
        <v>480</v>
      </c>
      <c r="BQ25" s="189">
        <v>65</v>
      </c>
      <c r="BR25" s="80">
        <f>+BO25*'PRECIOS SEGUN ADJ. (FRONTERIZO)'!$B$12*'PRECIOS SEGUN ADJ. (FRONTERIZO)'!$C$12</f>
        <v>31200</v>
      </c>
      <c r="BS25" s="80" t="s">
        <v>648</v>
      </c>
      <c r="BT25" s="37">
        <v>0</v>
      </c>
      <c r="BU25" s="37">
        <f t="shared" si="10"/>
        <v>0</v>
      </c>
      <c r="BV25" s="189">
        <v>5.5</v>
      </c>
      <c r="BW25" s="80">
        <f>+BT25*'PRECIOS SEGUN ADJ. (FRONTERIZO)'!$B$13*'PRECIOS SEGUN ADJ. (FRONTERIZO)'!$C$13</f>
        <v>0</v>
      </c>
      <c r="BX25" s="80" t="s">
        <v>134</v>
      </c>
      <c r="BY25" s="37">
        <v>540</v>
      </c>
      <c r="BZ25" s="37">
        <f t="shared" si="11"/>
        <v>10800</v>
      </c>
      <c r="CA25" s="189">
        <v>7.15</v>
      </c>
      <c r="CB25" s="80">
        <f>+BY25*'PRECIOS SEGUN ADJ. (FRONTERIZO)'!$B$14*'PRECIOS SEGUN ADJ. (FRONTERIZO)'!$C$14</f>
        <v>77220</v>
      </c>
      <c r="CC25" s="80" t="s">
        <v>649</v>
      </c>
      <c r="CD25" s="37">
        <v>1080</v>
      </c>
      <c r="CE25" s="37">
        <f t="shared" si="12"/>
        <v>21600</v>
      </c>
      <c r="CF25" s="189">
        <v>6.8400000000000007</v>
      </c>
      <c r="CG25" s="80">
        <f>+CD25*'PRECIOS SEGUN ADJ. (FRONTERIZO)'!$B$15*'PRECIOS SEGUN ADJ. (FRONTERIZO)'!$C$15</f>
        <v>147744</v>
      </c>
      <c r="CH25" s="80" t="s">
        <v>650</v>
      </c>
      <c r="CI25" s="37">
        <v>0</v>
      </c>
      <c r="CJ25" s="37">
        <f t="shared" si="13"/>
        <v>0</v>
      </c>
      <c r="CK25" s="189">
        <v>60</v>
      </c>
      <c r="CL25" s="80">
        <f>+CI25*'PRECIOS SEGUN ADJ. (FRONTERIZO)'!$B$16*'PRECIOS SEGUN ADJ. (FRONTERIZO)'!$C$16</f>
        <v>0</v>
      </c>
      <c r="CM25" s="80" t="s">
        <v>134</v>
      </c>
      <c r="CN25" s="80">
        <f t="shared" si="35"/>
        <v>0</v>
      </c>
      <c r="CO25" s="37">
        <v>0</v>
      </c>
      <c r="CP25" s="37">
        <f t="shared" si="14"/>
        <v>0</v>
      </c>
      <c r="CQ25" s="189">
        <v>55.649999999999991</v>
      </c>
      <c r="CR25" s="80">
        <f>+CO25*'PRECIOS SEGUN ADJ. (FRONTERIZO)'!$B$17*'PRECIOS SEGUN ADJ. (FRONTERIZO)'!$C$17</f>
        <v>0</v>
      </c>
      <c r="CS25" s="80" t="s">
        <v>134</v>
      </c>
      <c r="CT25" s="80">
        <f t="shared" si="36"/>
        <v>0</v>
      </c>
      <c r="CU25" s="37">
        <v>540</v>
      </c>
      <c r="CV25" s="37">
        <f t="shared" si="15"/>
        <v>10800</v>
      </c>
      <c r="CW25" s="189">
        <v>6.6</v>
      </c>
      <c r="CX25" s="80">
        <f>+CU25*'PRECIOS SEGUN ADJ. (FRONTERIZO)'!$B$18*'PRECIOS SEGUN ADJ. (FRONTERIZO)'!$C$18</f>
        <v>71280</v>
      </c>
      <c r="CY25" s="80" t="s">
        <v>651</v>
      </c>
      <c r="CZ25" s="37">
        <v>0</v>
      </c>
      <c r="DA25" s="37">
        <f t="shared" si="16"/>
        <v>0</v>
      </c>
      <c r="DB25" s="189">
        <v>65.75</v>
      </c>
      <c r="DC25" s="80">
        <f>+CZ25*'PRECIOS SEGUN ADJ. (FRONTERIZO)'!$B$19*'PRECIOS SEGUN ADJ. (FRONTERIZO)'!$C$19</f>
        <v>0</v>
      </c>
      <c r="DD25" s="80" t="s">
        <v>134</v>
      </c>
      <c r="DE25" s="80">
        <f t="shared" si="37"/>
        <v>0</v>
      </c>
      <c r="DF25" s="37">
        <v>12</v>
      </c>
      <c r="DG25" s="37">
        <f t="shared" si="17"/>
        <v>240</v>
      </c>
      <c r="DH25" s="189">
        <v>82.59999999999998</v>
      </c>
      <c r="DI25" s="80">
        <f>+DF25*'PRECIOS SEGUN ADJ. (FRONTERIZO)'!$B$20*'PRECIOS SEGUN ADJ. (FRONTERIZO)'!$C$20</f>
        <v>19824</v>
      </c>
      <c r="DJ25" s="80" t="s">
        <v>455</v>
      </c>
      <c r="DK25" s="80">
        <f t="shared" si="38"/>
        <v>3568.32</v>
      </c>
      <c r="DL25" s="37">
        <v>1080</v>
      </c>
      <c r="DM25" s="37">
        <f t="shared" si="18"/>
        <v>21600</v>
      </c>
      <c r="DN25" s="189">
        <v>22</v>
      </c>
      <c r="DO25" s="80">
        <f>+DL25*'PRECIOS SEGUN ADJ. (FRONTERIZO)'!$B$21*'PRECIOS SEGUN ADJ. (FRONTERIZO)'!$C$21</f>
        <v>475200</v>
      </c>
      <c r="DP25" s="80" t="s">
        <v>652</v>
      </c>
      <c r="DQ25" s="37">
        <v>60</v>
      </c>
      <c r="DR25" s="37">
        <f t="shared" si="19"/>
        <v>1200</v>
      </c>
      <c r="DS25" s="189">
        <v>80.849999999999994</v>
      </c>
      <c r="DT25" s="80">
        <f>+DQ25*'PRECIOS SEGUN ADJ. (FRONTERIZO)'!$B$22*'PRECIOS SEGUN ADJ. (FRONTERIZO)'!$C$22</f>
        <v>97020</v>
      </c>
      <c r="DU25" s="80" t="s">
        <v>585</v>
      </c>
      <c r="DV25" s="37">
        <v>27</v>
      </c>
      <c r="DW25" s="37">
        <f t="shared" si="20"/>
        <v>540</v>
      </c>
      <c r="DX25" s="189">
        <v>21.83</v>
      </c>
      <c r="DY25" s="80">
        <f>+DV25*'PRECIOS SEGUN ADJ. (FRONTERIZO)'!$B$23*'PRECIOS SEGUN ADJ. (FRONTERIZO)'!$C$23</f>
        <v>11788.199999999999</v>
      </c>
      <c r="DZ25" s="80" t="s">
        <v>653</v>
      </c>
      <c r="EA25" s="80">
        <f t="shared" si="39"/>
        <v>2121.88</v>
      </c>
      <c r="EB25" s="37">
        <v>84</v>
      </c>
      <c r="EC25" s="37">
        <f t="shared" si="21"/>
        <v>1680</v>
      </c>
      <c r="ED25" s="189">
        <v>33</v>
      </c>
      <c r="EE25" s="80">
        <f>+EB25*'PRECIOS SEGUN ADJ. (FRONTERIZO)'!$B$24*'PRECIOS SEGUN ADJ. (FRONTERIZO)'!$C$24</f>
        <v>55440</v>
      </c>
      <c r="EF25" s="80" t="s">
        <v>654</v>
      </c>
      <c r="EG25" s="37">
        <v>0</v>
      </c>
      <c r="EH25" s="37">
        <f t="shared" si="22"/>
        <v>0</v>
      </c>
      <c r="EI25" s="189">
        <v>15.789999999999997</v>
      </c>
      <c r="EJ25" s="80">
        <f>+EG25*'PRECIOS SEGUN ADJ. (FRONTERIZO)'!$B$25*'PRECIOS SEGUN ADJ. (FRONTERIZO)'!$C$25</f>
        <v>0</v>
      </c>
      <c r="EK25" s="80" t="s">
        <v>134</v>
      </c>
      <c r="EL25" s="37">
        <v>0</v>
      </c>
      <c r="EM25" s="37">
        <f t="shared" si="23"/>
        <v>0</v>
      </c>
      <c r="EN25" s="189">
        <v>31.5</v>
      </c>
      <c r="EO25" s="80">
        <f>+EL25*'PRECIOS SEGUN ADJ. (FRONTERIZO)'!$B$26*'PRECIOS SEGUN ADJ. (FRONTERIZO)'!$C$26</f>
        <v>0</v>
      </c>
      <c r="EP25" s="80" t="s">
        <v>134</v>
      </c>
      <c r="EQ25" s="80">
        <v>0</v>
      </c>
      <c r="ER25" s="194">
        <f t="shared" si="24"/>
        <v>0</v>
      </c>
      <c r="ES25" s="195">
        <v>21.68</v>
      </c>
      <c r="ET25" s="196">
        <f>+EQ25*'PRECIOS SEGUN ADJ (RURAL)'!$B$13*'PRECIOS SEGUN ADJ (RURAL)'!$C$13</f>
        <v>0</v>
      </c>
      <c r="EU25" s="196" t="s">
        <v>134</v>
      </c>
      <c r="EV25" s="80">
        <v>0</v>
      </c>
      <c r="EW25" s="198">
        <f t="shared" si="25"/>
        <v>0</v>
      </c>
      <c r="EX25" s="199">
        <v>5.5</v>
      </c>
      <c r="EY25" s="200">
        <f>+EV25*'PRECIOS SEGUN ADJ (RURAL)'!$B$16*'PRECIOS SEGUN ADJ (RURAL)'!$C$16</f>
        <v>0</v>
      </c>
      <c r="EZ25" s="200" t="s">
        <v>134</v>
      </c>
      <c r="FA25" s="80">
        <v>0</v>
      </c>
      <c r="FB25" s="202">
        <f t="shared" si="26"/>
        <v>0</v>
      </c>
      <c r="FC25" s="203">
        <v>220</v>
      </c>
      <c r="FD25" s="204">
        <f>+FA25*'PRECIOS SEGUN ADJ (RURAL)'!$B$18*'PRECIOS SEGUN ADJ (RURAL)'!$C$18</f>
        <v>0</v>
      </c>
      <c r="FE25" s="204" t="s">
        <v>134</v>
      </c>
      <c r="FF25" s="204">
        <f t="shared" si="27"/>
        <v>0</v>
      </c>
      <c r="FG25" s="80">
        <f t="shared" si="40"/>
        <v>1509652.4</v>
      </c>
      <c r="FH25" s="80" t="s">
        <v>655</v>
      </c>
      <c r="FI25" s="80">
        <f t="shared" si="28"/>
        <v>77769.60000000002</v>
      </c>
      <c r="FJ25" s="80" t="s">
        <v>656</v>
      </c>
      <c r="FK25" s="80">
        <f t="shared" si="41"/>
        <v>1431882.7999999998</v>
      </c>
      <c r="FL25" s="80" t="s">
        <v>657</v>
      </c>
      <c r="FM25" s="80">
        <f t="shared" si="42"/>
        <v>301930.48</v>
      </c>
      <c r="FN25" s="80" t="s">
        <v>658</v>
      </c>
      <c r="FO25" s="80">
        <f t="shared" si="43"/>
        <v>15096.52</v>
      </c>
      <c r="FP25" s="80" t="s">
        <v>659</v>
      </c>
      <c r="FQ25" s="80"/>
      <c r="FR25" s="80">
        <f t="shared" si="44"/>
        <v>1207721.92</v>
      </c>
      <c r="FS25" s="80" t="s">
        <v>660</v>
      </c>
      <c r="FT25" s="37" t="str">
        <f>+VLOOKUP(D25,'FRONTERIZO XENIA'!F:G,2,0)</f>
        <v>F-11</v>
      </c>
    </row>
    <row r="26" spans="1:176">
      <c r="A26" s="37">
        <v>58</v>
      </c>
      <c r="B26" s="176" t="s">
        <v>130</v>
      </c>
      <c r="C26" s="26" t="s">
        <v>661</v>
      </c>
      <c r="D26" s="37">
        <v>7600197912</v>
      </c>
      <c r="E26" s="37" t="str">
        <f>+VLOOKUP(D26,'INFORMACION DE PROVEEDORES'!C:I,2,0)</f>
        <v>076-0019791-2</v>
      </c>
      <c r="F26" s="26" t="str">
        <f>+VLOOKUP(D26,'INFORMACION DE PROVEEDORES'!C:J,4,0)</f>
        <v>INDHIRA AYASIRA GOMEZ MONTERO</v>
      </c>
      <c r="G26" s="37" t="str">
        <f>+VLOOKUP(D26,'INFORMACION DE PROVEEDORES'!C:K,5,0)</f>
        <v>076-0019791-2</v>
      </c>
      <c r="H26" s="26" t="str">
        <f>+VLOOKUP(D26,'INFORMACION DE PROVEEDORES'!C:L,7,0)</f>
        <v>CALLE DUARTE NO.16 TAMAYO</v>
      </c>
      <c r="I26" s="37" t="str">
        <f>+VLOOKUP(D26,'INFORMACION DE PROVEEDORES'!C:M,3,0)</f>
        <v xml:space="preserve"> FÍSICA</v>
      </c>
      <c r="J26" s="37">
        <v>1</v>
      </c>
      <c r="K26" s="37">
        <v>206</v>
      </c>
      <c r="L26" s="37">
        <v>37</v>
      </c>
      <c r="M26" s="37">
        <f t="shared" si="29"/>
        <v>740</v>
      </c>
      <c r="N26" s="189">
        <v>69.81</v>
      </c>
      <c r="O26" s="80">
        <f>+L26*'PRECIOS SEGUN ADJ. (FRONTERIZO)'!$B$2*'PRECIOS SEGUN ADJ. (FRONTERIZO)'!$C$2</f>
        <v>51659.400000000009</v>
      </c>
      <c r="P26" s="80" t="s">
        <v>234</v>
      </c>
      <c r="Q26" s="80">
        <f t="shared" si="30"/>
        <v>8265.5</v>
      </c>
      <c r="R26" s="37">
        <v>10</v>
      </c>
      <c r="S26" s="37">
        <f t="shared" si="0"/>
        <v>200</v>
      </c>
      <c r="T26" s="189">
        <v>31.5</v>
      </c>
      <c r="U26" s="80">
        <f>+R26*'PRECIOS SEGUN ADJ. (FRONTERIZO)'!$B$3*'PRECIOS SEGUN ADJ. (FRONTERIZO)'!$C$3</f>
        <v>6300</v>
      </c>
      <c r="V26" s="80" t="s">
        <v>189</v>
      </c>
      <c r="W26" s="37">
        <v>0</v>
      </c>
      <c r="X26" s="37">
        <f t="shared" si="1"/>
        <v>0</v>
      </c>
      <c r="Y26" s="189">
        <v>25.2</v>
      </c>
      <c r="Z26" s="80">
        <f>+W26*'PRECIOS SEGUN ADJ. (FRONTERIZO)'!$B$4*'PRECIOS SEGUN ADJ. (FRONTERIZO)'!$C$4</f>
        <v>0</v>
      </c>
      <c r="AA26" s="80" t="s">
        <v>134</v>
      </c>
      <c r="AB26" s="37">
        <v>63</v>
      </c>
      <c r="AC26" s="37">
        <f t="shared" si="2"/>
        <v>1260</v>
      </c>
      <c r="AD26" s="189">
        <v>87.91</v>
      </c>
      <c r="AE26" s="80">
        <f>+AB26*'PRECIOS SEGUN ADJ. (FRONTERIZO)'!$B$5*'PRECIOS SEGUN ADJ. (FRONTERIZO)'!$C$5</f>
        <v>110766.6</v>
      </c>
      <c r="AF26" s="80" t="s">
        <v>235</v>
      </c>
      <c r="AG26" s="80">
        <f t="shared" si="31"/>
        <v>19937.990000000002</v>
      </c>
      <c r="AH26" s="37">
        <v>76</v>
      </c>
      <c r="AI26" s="37">
        <f t="shared" si="3"/>
        <v>1520</v>
      </c>
      <c r="AJ26" s="189">
        <v>53.95000000000001</v>
      </c>
      <c r="AK26" s="80">
        <f>+AH26*'PRECIOS SEGUN ADJ. (FRONTERIZO)'!$B$6*'PRECIOS SEGUN ADJ. (FRONTERIZO)'!$C$6</f>
        <v>82004</v>
      </c>
      <c r="AL26" s="80" t="s">
        <v>662</v>
      </c>
      <c r="AM26" s="37">
        <v>10</v>
      </c>
      <c r="AN26" s="37">
        <f t="shared" si="4"/>
        <v>200</v>
      </c>
      <c r="AO26" s="189">
        <v>25.04</v>
      </c>
      <c r="AP26" s="80">
        <f>+AM26*'PRECIOS SEGUN ADJ. (FRONTERIZO)'!$B$7*'PRECIOS SEGUN ADJ. (FRONTERIZO)'!$C$7</f>
        <v>5008</v>
      </c>
      <c r="AQ26" s="80" t="s">
        <v>192</v>
      </c>
      <c r="AR26" s="80">
        <f t="shared" si="32"/>
        <v>801.28</v>
      </c>
      <c r="AS26" s="37">
        <v>23</v>
      </c>
      <c r="AT26" s="37">
        <f t="shared" si="5"/>
        <v>460</v>
      </c>
      <c r="AU26" s="189">
        <v>290.85000000000002</v>
      </c>
      <c r="AV26" s="80">
        <f>+AS26*'PRECIOS SEGUN ADJ. (FRONTERIZO)'!$B$8*'PRECIOS SEGUN ADJ. (FRONTERIZO)'!$C$8</f>
        <v>133791</v>
      </c>
      <c r="AW26" s="80" t="s">
        <v>193</v>
      </c>
      <c r="AX26" s="80">
        <f t="shared" si="33"/>
        <v>24082.38</v>
      </c>
      <c r="AY26" s="37">
        <v>0</v>
      </c>
      <c r="AZ26" s="37">
        <f t="shared" si="6"/>
        <v>0</v>
      </c>
      <c r="BA26" s="189">
        <v>18.899999999999999</v>
      </c>
      <c r="BB26" s="80">
        <f>+AY26*'PRECIOS SEGUN ADJ. (FRONTERIZO)'!$B$9*'PRECIOS SEGUN ADJ. (FRONTERIZO)'!$C$9</f>
        <v>0</v>
      </c>
      <c r="BC26" s="80" t="s">
        <v>134</v>
      </c>
      <c r="BD26" s="37">
        <v>5</v>
      </c>
      <c r="BE26" s="37">
        <f t="shared" si="7"/>
        <v>100</v>
      </c>
      <c r="BF26" s="189">
        <v>140.38</v>
      </c>
      <c r="BG26" s="80">
        <f>+BD26*'PRECIOS SEGUN ADJ. (FRONTERIZO)'!$B$10*'PRECIOS SEGUN ADJ. (FRONTERIZO)'!$C$10</f>
        <v>14038</v>
      </c>
      <c r="BH26" s="80" t="s">
        <v>194</v>
      </c>
      <c r="BI26" s="80">
        <f t="shared" si="34"/>
        <v>2526.84</v>
      </c>
      <c r="BJ26" s="37">
        <v>0</v>
      </c>
      <c r="BK26" s="37">
        <f t="shared" si="8"/>
        <v>0</v>
      </c>
      <c r="BL26" s="189">
        <v>31.459999999999997</v>
      </c>
      <c r="BM26" s="80">
        <f>+BJ26*'PRECIOS SEGUN ADJ. (FRONTERIZO)'!$B$11*'PRECIOS SEGUN ADJ. (FRONTERIZO)'!$C$11</f>
        <v>0</v>
      </c>
      <c r="BN26" s="80" t="s">
        <v>134</v>
      </c>
      <c r="BO26" s="37">
        <v>19</v>
      </c>
      <c r="BP26" s="37">
        <f t="shared" si="9"/>
        <v>380</v>
      </c>
      <c r="BQ26" s="189">
        <v>65</v>
      </c>
      <c r="BR26" s="80">
        <f>+BO26*'PRECIOS SEGUN ADJ. (FRONTERIZO)'!$B$12*'PRECIOS SEGUN ADJ. (FRONTERIZO)'!$C$12</f>
        <v>24700</v>
      </c>
      <c r="BS26" s="80" t="s">
        <v>195</v>
      </c>
      <c r="BT26" s="37">
        <v>0</v>
      </c>
      <c r="BU26" s="37">
        <f t="shared" si="10"/>
        <v>0</v>
      </c>
      <c r="BV26" s="189">
        <v>5.5</v>
      </c>
      <c r="BW26" s="80">
        <f>+BT26*'PRECIOS SEGUN ADJ. (FRONTERIZO)'!$B$13*'PRECIOS SEGUN ADJ. (FRONTERIZO)'!$C$13</f>
        <v>0</v>
      </c>
      <c r="BX26" s="80" t="s">
        <v>134</v>
      </c>
      <c r="BY26" s="37">
        <v>412</v>
      </c>
      <c r="BZ26" s="37">
        <f t="shared" si="11"/>
        <v>8240</v>
      </c>
      <c r="CA26" s="189">
        <v>7.15</v>
      </c>
      <c r="CB26" s="80">
        <f>+BY26*'PRECIOS SEGUN ADJ. (FRONTERIZO)'!$B$14*'PRECIOS SEGUN ADJ. (FRONTERIZO)'!$C$14</f>
        <v>58916</v>
      </c>
      <c r="CC26" s="80" t="s">
        <v>663</v>
      </c>
      <c r="CD26" s="37">
        <v>824</v>
      </c>
      <c r="CE26" s="37">
        <f t="shared" si="12"/>
        <v>16480</v>
      </c>
      <c r="CF26" s="189">
        <v>6.8400000000000007</v>
      </c>
      <c r="CG26" s="80">
        <f>+CD26*'PRECIOS SEGUN ADJ. (FRONTERIZO)'!$B$15*'PRECIOS SEGUN ADJ. (FRONTERIZO)'!$C$15</f>
        <v>112723.2</v>
      </c>
      <c r="CH26" s="80" t="s">
        <v>664</v>
      </c>
      <c r="CI26" s="37">
        <v>0</v>
      </c>
      <c r="CJ26" s="37">
        <f t="shared" si="13"/>
        <v>0</v>
      </c>
      <c r="CK26" s="189">
        <v>60</v>
      </c>
      <c r="CL26" s="80">
        <f>+CI26*'PRECIOS SEGUN ADJ. (FRONTERIZO)'!$B$16*'PRECIOS SEGUN ADJ. (FRONTERIZO)'!$C$16</f>
        <v>0</v>
      </c>
      <c r="CM26" s="80" t="s">
        <v>134</v>
      </c>
      <c r="CN26" s="80">
        <f t="shared" si="35"/>
        <v>0</v>
      </c>
      <c r="CO26" s="37">
        <v>0</v>
      </c>
      <c r="CP26" s="37">
        <f t="shared" si="14"/>
        <v>0</v>
      </c>
      <c r="CQ26" s="189">
        <v>55.649999999999991</v>
      </c>
      <c r="CR26" s="80">
        <f>+CO26*'PRECIOS SEGUN ADJ. (FRONTERIZO)'!$B$17*'PRECIOS SEGUN ADJ. (FRONTERIZO)'!$C$17</f>
        <v>0</v>
      </c>
      <c r="CS26" s="80" t="s">
        <v>134</v>
      </c>
      <c r="CT26" s="80">
        <f t="shared" si="36"/>
        <v>0</v>
      </c>
      <c r="CU26" s="37">
        <v>412</v>
      </c>
      <c r="CV26" s="37">
        <f t="shared" si="15"/>
        <v>8240</v>
      </c>
      <c r="CW26" s="189">
        <v>6.6</v>
      </c>
      <c r="CX26" s="80">
        <f>+CU26*'PRECIOS SEGUN ADJ. (FRONTERIZO)'!$B$18*'PRECIOS SEGUN ADJ. (FRONTERIZO)'!$C$18</f>
        <v>54384</v>
      </c>
      <c r="CY26" s="80" t="s">
        <v>665</v>
      </c>
      <c r="CZ26" s="37">
        <v>0</v>
      </c>
      <c r="DA26" s="37">
        <f t="shared" si="16"/>
        <v>0</v>
      </c>
      <c r="DB26" s="189">
        <v>65.75</v>
      </c>
      <c r="DC26" s="80">
        <f>+CZ26*'PRECIOS SEGUN ADJ. (FRONTERIZO)'!$B$19*'PRECIOS SEGUN ADJ. (FRONTERIZO)'!$C$19</f>
        <v>0</v>
      </c>
      <c r="DD26" s="80" t="s">
        <v>134</v>
      </c>
      <c r="DE26" s="80">
        <f t="shared" si="37"/>
        <v>0</v>
      </c>
      <c r="DF26" s="37">
        <v>10</v>
      </c>
      <c r="DG26" s="37">
        <f t="shared" si="17"/>
        <v>200</v>
      </c>
      <c r="DH26" s="189">
        <v>82.59999999999998</v>
      </c>
      <c r="DI26" s="80">
        <f>+DF26*'PRECIOS SEGUN ADJ. (FRONTERIZO)'!$B$20*'PRECIOS SEGUN ADJ. (FRONTERIZO)'!$C$20</f>
        <v>16520</v>
      </c>
      <c r="DJ26" s="80" t="s">
        <v>199</v>
      </c>
      <c r="DK26" s="80">
        <f t="shared" si="38"/>
        <v>2973.6</v>
      </c>
      <c r="DL26" s="37">
        <v>824</v>
      </c>
      <c r="DM26" s="37">
        <f t="shared" si="18"/>
        <v>16480</v>
      </c>
      <c r="DN26" s="189">
        <v>22</v>
      </c>
      <c r="DO26" s="80">
        <f>+DL26*'PRECIOS SEGUN ADJ. (FRONTERIZO)'!$B$21*'PRECIOS SEGUN ADJ. (FRONTERIZO)'!$C$21</f>
        <v>362560</v>
      </c>
      <c r="DP26" s="80" t="s">
        <v>666</v>
      </c>
      <c r="DQ26" s="37">
        <v>46</v>
      </c>
      <c r="DR26" s="37">
        <f t="shared" si="19"/>
        <v>920</v>
      </c>
      <c r="DS26" s="189">
        <v>80.849999999999994</v>
      </c>
      <c r="DT26" s="80">
        <f>+DQ26*'PRECIOS SEGUN ADJ. (FRONTERIZO)'!$B$22*'PRECIOS SEGUN ADJ. (FRONTERIZO)'!$C$22</f>
        <v>74382</v>
      </c>
      <c r="DU26" s="80" t="s">
        <v>241</v>
      </c>
      <c r="DV26" s="37">
        <v>21</v>
      </c>
      <c r="DW26" s="37">
        <f t="shared" si="20"/>
        <v>420</v>
      </c>
      <c r="DX26" s="189">
        <v>21.83</v>
      </c>
      <c r="DY26" s="80">
        <f>+DV26*'PRECIOS SEGUN ADJ. (FRONTERIZO)'!$B$23*'PRECIOS SEGUN ADJ. (FRONTERIZO)'!$C$23</f>
        <v>9168.5999999999985</v>
      </c>
      <c r="DZ26" s="80" t="s">
        <v>242</v>
      </c>
      <c r="EA26" s="80">
        <f t="shared" si="39"/>
        <v>1650.35</v>
      </c>
      <c r="EB26" s="37">
        <v>64</v>
      </c>
      <c r="EC26" s="37">
        <f t="shared" si="21"/>
        <v>1280</v>
      </c>
      <c r="ED26" s="189">
        <v>33</v>
      </c>
      <c r="EE26" s="80">
        <f>+EB26*'PRECIOS SEGUN ADJ. (FRONTERIZO)'!$B$24*'PRECIOS SEGUN ADJ. (FRONTERIZO)'!$C$24</f>
        <v>42240</v>
      </c>
      <c r="EF26" s="80" t="s">
        <v>667</v>
      </c>
      <c r="EG26" s="37">
        <v>0</v>
      </c>
      <c r="EH26" s="37">
        <f t="shared" si="22"/>
        <v>0</v>
      </c>
      <c r="EI26" s="189">
        <v>15.789999999999997</v>
      </c>
      <c r="EJ26" s="80">
        <f>+EG26*'PRECIOS SEGUN ADJ. (FRONTERIZO)'!$B$25*'PRECIOS SEGUN ADJ. (FRONTERIZO)'!$C$25</f>
        <v>0</v>
      </c>
      <c r="EK26" s="80" t="s">
        <v>134</v>
      </c>
      <c r="EL26" s="37">
        <v>0</v>
      </c>
      <c r="EM26" s="37">
        <f t="shared" si="23"/>
        <v>0</v>
      </c>
      <c r="EN26" s="189">
        <v>31.5</v>
      </c>
      <c r="EO26" s="80">
        <f>+EL26*'PRECIOS SEGUN ADJ. (FRONTERIZO)'!$B$26*'PRECIOS SEGUN ADJ. (FRONTERIZO)'!$C$26</f>
        <v>0</v>
      </c>
      <c r="EP26" s="80" t="s">
        <v>134</v>
      </c>
      <c r="EQ26" s="80">
        <v>0</v>
      </c>
      <c r="ER26" s="194">
        <f t="shared" si="24"/>
        <v>0</v>
      </c>
      <c r="ES26" s="195">
        <v>21.68</v>
      </c>
      <c r="ET26" s="196">
        <f>+EQ26*'PRECIOS SEGUN ADJ (RURAL)'!$B$13*'PRECIOS SEGUN ADJ (RURAL)'!$C$13</f>
        <v>0</v>
      </c>
      <c r="EU26" s="196" t="s">
        <v>134</v>
      </c>
      <c r="EV26" s="80">
        <v>0</v>
      </c>
      <c r="EW26" s="198">
        <f t="shared" si="25"/>
        <v>0</v>
      </c>
      <c r="EX26" s="199">
        <v>5.5</v>
      </c>
      <c r="EY26" s="200">
        <f>+EV26*'PRECIOS SEGUN ADJ (RURAL)'!$B$16*'PRECIOS SEGUN ADJ (RURAL)'!$C$16</f>
        <v>0</v>
      </c>
      <c r="EZ26" s="200" t="s">
        <v>134</v>
      </c>
      <c r="FA26" s="80">
        <v>0</v>
      </c>
      <c r="FB26" s="202">
        <f t="shared" si="26"/>
        <v>0</v>
      </c>
      <c r="FC26" s="203">
        <v>220</v>
      </c>
      <c r="FD26" s="204">
        <f>+FA26*'PRECIOS SEGUN ADJ (RURAL)'!$B$18*'PRECIOS SEGUN ADJ (RURAL)'!$C$18</f>
        <v>0</v>
      </c>
      <c r="FE26" s="204" t="s">
        <v>134</v>
      </c>
      <c r="FF26" s="204">
        <f t="shared" si="27"/>
        <v>0</v>
      </c>
      <c r="FG26" s="80">
        <f t="shared" si="40"/>
        <v>1159160.8</v>
      </c>
      <c r="FH26" s="80" t="s">
        <v>668</v>
      </c>
      <c r="FI26" s="80">
        <f t="shared" si="28"/>
        <v>60237.94</v>
      </c>
      <c r="FJ26" s="80" t="s">
        <v>245</v>
      </c>
      <c r="FK26" s="80">
        <f t="shared" si="41"/>
        <v>1098922.8600000001</v>
      </c>
      <c r="FL26" s="80" t="s">
        <v>669</v>
      </c>
      <c r="FM26" s="80">
        <f t="shared" si="42"/>
        <v>231832.16</v>
      </c>
      <c r="FN26" s="80" t="s">
        <v>670</v>
      </c>
      <c r="FO26" s="80">
        <f t="shared" si="43"/>
        <v>11591.61</v>
      </c>
      <c r="FP26" s="80" t="s">
        <v>671</v>
      </c>
      <c r="FQ26" s="80"/>
      <c r="FR26" s="80">
        <f t="shared" si="44"/>
        <v>927328.64</v>
      </c>
      <c r="FS26" s="80" t="s">
        <v>672</v>
      </c>
      <c r="FT26" s="37" t="str">
        <f>+VLOOKUP(D26,'FRONTERIZO XENIA'!F:G,2,0)</f>
        <v>F-07</v>
      </c>
    </row>
    <row r="27" spans="1:176">
      <c r="A27" s="37">
        <v>64</v>
      </c>
      <c r="B27" s="176" t="s">
        <v>130</v>
      </c>
      <c r="C27" s="26" t="s">
        <v>673</v>
      </c>
      <c r="D27" s="37">
        <v>4702033939</v>
      </c>
      <c r="E27" s="37" t="str">
        <f>+VLOOKUP(D27,'INFORMACION DE PROVEEDORES'!C:I,2,0)</f>
        <v>047-0203393-9</v>
      </c>
      <c r="F27" s="26" t="str">
        <f>+VLOOKUP(D27,'INFORMACION DE PROVEEDORES'!C:J,4,0)</f>
        <v>JOSE OSCAR GALAN GARCIA</v>
      </c>
      <c r="G27" s="37" t="str">
        <f>+VLOOKUP(D27,'INFORMACION DE PROVEEDORES'!C:K,5,0)</f>
        <v>047-0203393-9</v>
      </c>
      <c r="H27" s="26" t="str">
        <f>+VLOOKUP(D27,'INFORMACION DE PROVEEDORES'!C:L,7,0)</f>
        <v>CALLE JOSE HORACIO RODRIGUEZ, NO. 56, FRAMBOYANES FOODPARL, LA VEGA</v>
      </c>
      <c r="I27" s="37" t="str">
        <f>+VLOOKUP(D27,'INFORMACION DE PROVEEDORES'!C:M,3,0)</f>
        <v xml:space="preserve"> FÍSICA</v>
      </c>
      <c r="J27" s="37">
        <v>12</v>
      </c>
      <c r="K27" s="37">
        <v>371</v>
      </c>
      <c r="L27" s="37">
        <v>114</v>
      </c>
      <c r="M27" s="37">
        <f t="shared" si="29"/>
        <v>2280</v>
      </c>
      <c r="N27" s="189">
        <v>69.81</v>
      </c>
      <c r="O27" s="80">
        <f>+L27*'PRECIOS SEGUN ADJ. (FRONTERIZO)'!$B$2*'PRECIOS SEGUN ADJ. (FRONTERIZO)'!$C$2</f>
        <v>159166.79999999999</v>
      </c>
      <c r="P27" s="80" t="s">
        <v>674</v>
      </c>
      <c r="Q27" s="80">
        <f t="shared" si="30"/>
        <v>25466.69</v>
      </c>
      <c r="R27" s="37">
        <v>36</v>
      </c>
      <c r="S27" s="37">
        <f t="shared" si="0"/>
        <v>720</v>
      </c>
      <c r="T27" s="189">
        <v>31.5</v>
      </c>
      <c r="U27" s="80">
        <f>+R27*'PRECIOS SEGUN ADJ. (FRONTERIZO)'!$B$3*'PRECIOS SEGUN ADJ. (FRONTERIZO)'!$C$3</f>
        <v>22680</v>
      </c>
      <c r="V27" s="80" t="s">
        <v>675</v>
      </c>
      <c r="W27" s="37">
        <v>211</v>
      </c>
      <c r="X27" s="37">
        <f t="shared" si="1"/>
        <v>4220</v>
      </c>
      <c r="Y27" s="189">
        <v>25.2</v>
      </c>
      <c r="Z27" s="80">
        <f>+W27*'PRECIOS SEGUN ADJ. (FRONTERIZO)'!$B$4*'PRECIOS SEGUN ADJ. (FRONTERIZO)'!$C$4</f>
        <v>106344</v>
      </c>
      <c r="AA27" s="80" t="s">
        <v>676</v>
      </c>
      <c r="AB27" s="37">
        <v>159</v>
      </c>
      <c r="AC27" s="37">
        <f t="shared" si="2"/>
        <v>3180</v>
      </c>
      <c r="AD27" s="189">
        <v>87.91</v>
      </c>
      <c r="AE27" s="80">
        <f>+AB27*'PRECIOS SEGUN ADJ. (FRONTERIZO)'!$B$5*'PRECIOS SEGUN ADJ. (FRONTERIZO)'!$C$5</f>
        <v>279553.8</v>
      </c>
      <c r="AF27" s="80" t="s">
        <v>354</v>
      </c>
      <c r="AG27" s="80">
        <f t="shared" si="31"/>
        <v>50319.68</v>
      </c>
      <c r="AH27" s="37">
        <v>66</v>
      </c>
      <c r="AI27" s="37">
        <f t="shared" si="3"/>
        <v>1320</v>
      </c>
      <c r="AJ27" s="189">
        <v>53.95000000000001</v>
      </c>
      <c r="AK27" s="80">
        <f>+AH27*'PRECIOS SEGUN ADJ. (FRONTERIZO)'!$B$6*'PRECIOS SEGUN ADJ. (FRONTERIZO)'!$C$6</f>
        <v>71214</v>
      </c>
      <c r="AL27" s="80" t="s">
        <v>677</v>
      </c>
      <c r="AM27" s="37">
        <v>9</v>
      </c>
      <c r="AN27" s="37">
        <f t="shared" si="4"/>
        <v>180</v>
      </c>
      <c r="AO27" s="189">
        <v>25.04</v>
      </c>
      <c r="AP27" s="80">
        <f>+AM27*'PRECIOS SEGUN ADJ. (FRONTERIZO)'!$B$7*'PRECIOS SEGUN ADJ. (FRONTERIZO)'!$C$7</f>
        <v>4507.2</v>
      </c>
      <c r="AQ27" s="80" t="s">
        <v>490</v>
      </c>
      <c r="AR27" s="80">
        <f t="shared" si="32"/>
        <v>721.15</v>
      </c>
      <c r="AS27" s="37">
        <v>51</v>
      </c>
      <c r="AT27" s="37">
        <f t="shared" si="5"/>
        <v>1020</v>
      </c>
      <c r="AU27" s="189">
        <v>290.85000000000002</v>
      </c>
      <c r="AV27" s="80">
        <f>+AS27*'PRECIOS SEGUN ADJ. (FRONTERIZO)'!$B$8*'PRECIOS SEGUN ADJ. (FRONTERIZO)'!$C$8</f>
        <v>296667</v>
      </c>
      <c r="AW27" s="80" t="s">
        <v>678</v>
      </c>
      <c r="AX27" s="80">
        <f t="shared" si="33"/>
        <v>53400.06</v>
      </c>
      <c r="AY27" s="37">
        <v>18</v>
      </c>
      <c r="AZ27" s="37">
        <f t="shared" si="6"/>
        <v>360</v>
      </c>
      <c r="BA27" s="189">
        <v>18.899999999999999</v>
      </c>
      <c r="BB27" s="80">
        <f>+AY27*'PRECIOS SEGUN ADJ. (FRONTERIZO)'!$B$9*'PRECIOS SEGUN ADJ. (FRONTERIZO)'!$C$9</f>
        <v>6804</v>
      </c>
      <c r="BC27" s="80" t="s">
        <v>679</v>
      </c>
      <c r="BD27" s="37">
        <v>5</v>
      </c>
      <c r="BE27" s="37">
        <f t="shared" si="7"/>
        <v>100</v>
      </c>
      <c r="BF27" s="189">
        <v>140.38</v>
      </c>
      <c r="BG27" s="80">
        <f>+BD27*'PRECIOS SEGUN ADJ. (FRONTERIZO)'!$B$10*'PRECIOS SEGUN ADJ. (FRONTERIZO)'!$C$10</f>
        <v>14038</v>
      </c>
      <c r="BH27" s="80" t="s">
        <v>194</v>
      </c>
      <c r="BI27" s="80">
        <f t="shared" si="34"/>
        <v>2526.84</v>
      </c>
      <c r="BJ27" s="37">
        <v>73</v>
      </c>
      <c r="BK27" s="37">
        <f t="shared" si="8"/>
        <v>1460</v>
      </c>
      <c r="BL27" s="189">
        <v>31.459999999999997</v>
      </c>
      <c r="BM27" s="80">
        <f>+BJ27*'PRECIOS SEGUN ADJ. (FRONTERIZO)'!$B$11*'PRECIOS SEGUN ADJ. (FRONTERIZO)'!$C$11</f>
        <v>45931.6</v>
      </c>
      <c r="BN27" s="80" t="s">
        <v>680</v>
      </c>
      <c r="BO27" s="37">
        <v>44</v>
      </c>
      <c r="BP27" s="37">
        <f t="shared" si="9"/>
        <v>880</v>
      </c>
      <c r="BQ27" s="189">
        <v>65</v>
      </c>
      <c r="BR27" s="80">
        <f>+BO27*'PRECIOS SEGUN ADJ. (FRONTERIZO)'!$B$12*'PRECIOS SEGUN ADJ. (FRONTERIZO)'!$C$12</f>
        <v>57200</v>
      </c>
      <c r="BS27" s="80" t="s">
        <v>472</v>
      </c>
      <c r="BT27" s="37">
        <v>1940</v>
      </c>
      <c r="BU27" s="37">
        <f t="shared" si="10"/>
        <v>38800</v>
      </c>
      <c r="BV27" s="189">
        <v>5.5</v>
      </c>
      <c r="BW27" s="80">
        <f>+BT27*'PRECIOS SEGUN ADJ. (FRONTERIZO)'!$B$13*'PRECIOS SEGUN ADJ. (FRONTERIZO)'!$C$13</f>
        <v>213400</v>
      </c>
      <c r="BX27" s="80" t="s">
        <v>681</v>
      </c>
      <c r="BY27" s="37">
        <v>354</v>
      </c>
      <c r="BZ27" s="37">
        <f t="shared" si="11"/>
        <v>7080</v>
      </c>
      <c r="CA27" s="189">
        <v>7.15</v>
      </c>
      <c r="CB27" s="80">
        <f>+BY27*'PRECIOS SEGUN ADJ. (FRONTERIZO)'!$B$14*'PRECIOS SEGUN ADJ. (FRONTERIZO)'!$C$14</f>
        <v>50622</v>
      </c>
      <c r="CC27" s="80" t="s">
        <v>682</v>
      </c>
      <c r="CD27" s="37">
        <v>708</v>
      </c>
      <c r="CE27" s="37">
        <f t="shared" si="12"/>
        <v>14160</v>
      </c>
      <c r="CF27" s="189">
        <v>6.8400000000000007</v>
      </c>
      <c r="CG27" s="80">
        <f>+CD27*'PRECIOS SEGUN ADJ. (FRONTERIZO)'!$B$15*'PRECIOS SEGUN ADJ. (FRONTERIZO)'!$C$15</f>
        <v>96854.400000000009</v>
      </c>
      <c r="CH27" s="80" t="s">
        <v>683</v>
      </c>
      <c r="CI27" s="37">
        <v>90</v>
      </c>
      <c r="CJ27" s="37">
        <f t="shared" si="13"/>
        <v>1800</v>
      </c>
      <c r="CK27" s="189">
        <v>60</v>
      </c>
      <c r="CL27" s="80">
        <f>+CI27*'PRECIOS SEGUN ADJ. (FRONTERIZO)'!$B$16*'PRECIOS SEGUN ADJ. (FRONTERIZO)'!$C$16</f>
        <v>108000</v>
      </c>
      <c r="CM27" s="80" t="s">
        <v>684</v>
      </c>
      <c r="CN27" s="80">
        <f t="shared" si="35"/>
        <v>19440</v>
      </c>
      <c r="CO27" s="37">
        <v>43</v>
      </c>
      <c r="CP27" s="37">
        <f t="shared" si="14"/>
        <v>860</v>
      </c>
      <c r="CQ27" s="189">
        <v>55.649999999999991</v>
      </c>
      <c r="CR27" s="80">
        <f>+CO27*'PRECIOS SEGUN ADJ. (FRONTERIZO)'!$B$17*'PRECIOS SEGUN ADJ. (FRONTERIZO)'!$C$17</f>
        <v>47859</v>
      </c>
      <c r="CS27" s="80" t="s">
        <v>685</v>
      </c>
      <c r="CT27" s="80">
        <f t="shared" si="36"/>
        <v>8614.6200000000008</v>
      </c>
      <c r="CU27" s="37">
        <v>1130</v>
      </c>
      <c r="CV27" s="37">
        <f t="shared" si="15"/>
        <v>22600</v>
      </c>
      <c r="CW27" s="189">
        <v>6.6</v>
      </c>
      <c r="CX27" s="80">
        <f>+CU27*'PRECIOS SEGUN ADJ. (FRONTERIZO)'!$B$18*'PRECIOS SEGUN ADJ. (FRONTERIZO)'!$C$18</f>
        <v>149160</v>
      </c>
      <c r="CY27" s="80" t="s">
        <v>686</v>
      </c>
      <c r="CZ27" s="37">
        <v>47</v>
      </c>
      <c r="DA27" s="37">
        <f t="shared" si="16"/>
        <v>940</v>
      </c>
      <c r="DB27" s="189">
        <v>65.75</v>
      </c>
      <c r="DC27" s="80">
        <f>+CZ27*'PRECIOS SEGUN ADJ. (FRONTERIZO)'!$B$19*'PRECIOS SEGUN ADJ. (FRONTERIZO)'!$C$19</f>
        <v>61805</v>
      </c>
      <c r="DD27" s="80" t="s">
        <v>687</v>
      </c>
      <c r="DE27" s="80">
        <f t="shared" si="37"/>
        <v>11124.9</v>
      </c>
      <c r="DF27" s="37">
        <v>9</v>
      </c>
      <c r="DG27" s="37">
        <f t="shared" si="17"/>
        <v>180</v>
      </c>
      <c r="DH27" s="189">
        <v>82.59999999999998</v>
      </c>
      <c r="DI27" s="80">
        <f>+DF27*'PRECIOS SEGUN ADJ. (FRONTERIZO)'!$B$20*'PRECIOS SEGUN ADJ. (FRONTERIZO)'!$C$20</f>
        <v>14868</v>
      </c>
      <c r="DJ27" s="80" t="s">
        <v>492</v>
      </c>
      <c r="DK27" s="80">
        <f t="shared" si="38"/>
        <v>2676.24</v>
      </c>
      <c r="DL27" s="37">
        <v>708</v>
      </c>
      <c r="DM27" s="37">
        <f t="shared" si="18"/>
        <v>14160</v>
      </c>
      <c r="DN27" s="189">
        <v>22</v>
      </c>
      <c r="DO27" s="80">
        <f>+DL27*'PRECIOS SEGUN ADJ. (FRONTERIZO)'!$B$21*'PRECIOS SEGUN ADJ. (FRONTERIZO)'!$C$21</f>
        <v>311520</v>
      </c>
      <c r="DP27" s="80" t="s">
        <v>688</v>
      </c>
      <c r="DQ27" s="37">
        <v>87</v>
      </c>
      <c r="DR27" s="37">
        <f t="shared" si="19"/>
        <v>1740</v>
      </c>
      <c r="DS27" s="189">
        <v>80.849999999999994</v>
      </c>
      <c r="DT27" s="80">
        <f>+DQ27*'PRECIOS SEGUN ADJ. (FRONTERIZO)'!$B$22*'PRECIOS SEGUN ADJ. (FRONTERIZO)'!$C$22</f>
        <v>140679</v>
      </c>
      <c r="DU27" s="80" t="s">
        <v>689</v>
      </c>
      <c r="DV27" s="37">
        <v>43</v>
      </c>
      <c r="DW27" s="37">
        <f t="shared" si="20"/>
        <v>860</v>
      </c>
      <c r="DX27" s="189">
        <v>21.83</v>
      </c>
      <c r="DY27" s="80">
        <f>+DV27*'PRECIOS SEGUN ADJ. (FRONTERIZO)'!$B$23*'PRECIOS SEGUN ADJ. (FRONTERIZO)'!$C$23</f>
        <v>18773.8</v>
      </c>
      <c r="DZ27" s="80" t="s">
        <v>690</v>
      </c>
      <c r="EA27" s="80">
        <f t="shared" si="39"/>
        <v>3379.28</v>
      </c>
      <c r="EB27" s="37">
        <v>83</v>
      </c>
      <c r="EC27" s="37">
        <f t="shared" si="21"/>
        <v>1660</v>
      </c>
      <c r="ED27" s="189">
        <v>33</v>
      </c>
      <c r="EE27" s="80">
        <f>+EB27*'PRECIOS SEGUN ADJ. (FRONTERIZO)'!$B$24*'PRECIOS SEGUN ADJ. (FRONTERIZO)'!$C$24</f>
        <v>54780</v>
      </c>
      <c r="EF27" s="80" t="s">
        <v>691</v>
      </c>
      <c r="EG27" s="37">
        <v>19</v>
      </c>
      <c r="EH27" s="37">
        <f t="shared" si="22"/>
        <v>380</v>
      </c>
      <c r="EI27" s="189">
        <v>15.789999999999997</v>
      </c>
      <c r="EJ27" s="80">
        <f>+EG27*'PRECIOS SEGUN ADJ. (FRONTERIZO)'!$B$25*'PRECIOS SEGUN ADJ. (FRONTERIZO)'!$C$25</f>
        <v>6000.2</v>
      </c>
      <c r="EK27" s="80" t="s">
        <v>692</v>
      </c>
      <c r="EL27" s="37">
        <v>19</v>
      </c>
      <c r="EM27" s="37">
        <f t="shared" si="23"/>
        <v>380</v>
      </c>
      <c r="EN27" s="189">
        <v>31.5</v>
      </c>
      <c r="EO27" s="80">
        <f>+EL27*'PRECIOS SEGUN ADJ. (FRONTERIZO)'!$B$26*'PRECIOS SEGUN ADJ. (FRONTERIZO)'!$C$26</f>
        <v>11970</v>
      </c>
      <c r="EP27" s="80" t="s">
        <v>693</v>
      </c>
      <c r="EQ27" s="80">
        <v>0</v>
      </c>
      <c r="ER27" s="194">
        <f t="shared" si="24"/>
        <v>0</v>
      </c>
      <c r="ES27" s="195">
        <v>21.68</v>
      </c>
      <c r="ET27" s="196">
        <f>+EQ27*'PRECIOS SEGUN ADJ (RURAL)'!$B$13*'PRECIOS SEGUN ADJ (RURAL)'!$C$13</f>
        <v>0</v>
      </c>
      <c r="EU27" s="196" t="s">
        <v>134</v>
      </c>
      <c r="EV27" s="80">
        <v>0</v>
      </c>
      <c r="EW27" s="198">
        <f t="shared" si="25"/>
        <v>0</v>
      </c>
      <c r="EX27" s="199">
        <v>5.5</v>
      </c>
      <c r="EY27" s="200">
        <f>+EV27*'PRECIOS SEGUN ADJ (RURAL)'!$B$16*'PRECIOS SEGUN ADJ (RURAL)'!$C$16</f>
        <v>0</v>
      </c>
      <c r="EZ27" s="200" t="s">
        <v>134</v>
      </c>
      <c r="FA27" s="80">
        <v>0</v>
      </c>
      <c r="FB27" s="202">
        <f t="shared" si="26"/>
        <v>0</v>
      </c>
      <c r="FC27" s="203">
        <v>220</v>
      </c>
      <c r="FD27" s="204">
        <f>+FA27*'PRECIOS SEGUN ADJ (RURAL)'!$B$18*'PRECIOS SEGUN ADJ (RURAL)'!$C$18</f>
        <v>0</v>
      </c>
      <c r="FE27" s="204" t="s">
        <v>134</v>
      </c>
      <c r="FF27" s="204">
        <f t="shared" si="27"/>
        <v>0</v>
      </c>
      <c r="FG27" s="80">
        <f t="shared" si="40"/>
        <v>2350397.7999999998</v>
      </c>
      <c r="FH27" s="80" t="s">
        <v>694</v>
      </c>
      <c r="FI27" s="80">
        <f t="shared" si="28"/>
        <v>177669.45999999996</v>
      </c>
      <c r="FJ27" s="80" t="s">
        <v>695</v>
      </c>
      <c r="FK27" s="80">
        <f t="shared" si="41"/>
        <v>2172728.34</v>
      </c>
      <c r="FL27" s="80" t="s">
        <v>696</v>
      </c>
      <c r="FM27" s="80">
        <f t="shared" si="42"/>
        <v>470079.56</v>
      </c>
      <c r="FN27" s="80" t="s">
        <v>697</v>
      </c>
      <c r="FO27" s="80">
        <f t="shared" si="43"/>
        <v>23503.98</v>
      </c>
      <c r="FP27" s="80" t="s">
        <v>698</v>
      </c>
      <c r="FQ27" s="80"/>
      <c r="FR27" s="80">
        <f t="shared" si="44"/>
        <v>1880318.2399999998</v>
      </c>
      <c r="FS27" s="80" t="s">
        <v>699</v>
      </c>
      <c r="FT27" s="37" t="str">
        <f>+VLOOKUP(D27,'FRONTERIZO XENIA'!F:G,2,0)</f>
        <v>F-24</v>
      </c>
    </row>
    <row r="28" spans="1:176">
      <c r="A28" s="37">
        <v>65</v>
      </c>
      <c r="B28" s="176" t="s">
        <v>130</v>
      </c>
      <c r="C28" s="26" t="s">
        <v>700</v>
      </c>
      <c r="D28" s="37">
        <v>11500013344</v>
      </c>
      <c r="E28" s="37" t="str">
        <f>+VLOOKUP(D28,'INFORMACION DE PROVEEDORES'!C:I,2,0)</f>
        <v>115-0001334-4</v>
      </c>
      <c r="F28" s="26" t="str">
        <f>+VLOOKUP(D28,'INFORMACION DE PROVEEDORES'!C:J,4,0)</f>
        <v>JOSE RAFAEL GENAO CONCEPCION</v>
      </c>
      <c r="G28" s="37" t="str">
        <f>+VLOOKUP(D28,'INFORMACION DE PROVEEDORES'!C:K,5,0)</f>
        <v>115-0001334-4</v>
      </c>
      <c r="H28" s="26" t="str">
        <f>+VLOOKUP(D28,'INFORMACION DE PROVEEDORES'!C:L,7,0)</f>
        <v>CARRETERA SANTIAGO RODRIGUEZ-DAJABON NO.427</v>
      </c>
      <c r="I28" s="37" t="str">
        <f>+VLOOKUP(D28,'INFORMACION DE PROVEEDORES'!C:M,3,0)</f>
        <v xml:space="preserve"> FÍSICA</v>
      </c>
      <c r="J28" s="37">
        <v>8</v>
      </c>
      <c r="K28" s="37">
        <v>284</v>
      </c>
      <c r="L28" s="37">
        <v>63</v>
      </c>
      <c r="M28" s="37">
        <f t="shared" si="29"/>
        <v>1260</v>
      </c>
      <c r="N28" s="189">
        <v>69.81</v>
      </c>
      <c r="O28" s="80">
        <f>+L28*'PRECIOS SEGUN ADJ. (FRONTERIZO)'!$B$2*'PRECIOS SEGUN ADJ. (FRONTERIZO)'!$C$2</f>
        <v>87960.599999999991</v>
      </c>
      <c r="P28" s="80" t="s">
        <v>701</v>
      </c>
      <c r="Q28" s="80">
        <f t="shared" si="30"/>
        <v>14073.7</v>
      </c>
      <c r="R28" s="37">
        <v>19</v>
      </c>
      <c r="S28" s="37">
        <f t="shared" ref="S28:S50" si="45">+R28*20</f>
        <v>380</v>
      </c>
      <c r="T28" s="189">
        <v>31.5</v>
      </c>
      <c r="U28" s="80">
        <f>+R28*'PRECIOS SEGUN ADJ. (FRONTERIZO)'!$B$3*'PRECIOS SEGUN ADJ. (FRONTERIZO)'!$C$3</f>
        <v>11970</v>
      </c>
      <c r="V28" s="80" t="s">
        <v>693</v>
      </c>
      <c r="W28" s="37">
        <v>46</v>
      </c>
      <c r="X28" s="37">
        <f t="shared" ref="X28:X54" si="46">+W28*20</f>
        <v>920</v>
      </c>
      <c r="Y28" s="189">
        <v>25.2</v>
      </c>
      <c r="Z28" s="80">
        <f>+W28*'PRECIOS SEGUN ADJ. (FRONTERIZO)'!$B$4*'PRECIOS SEGUN ADJ. (FRONTERIZO)'!$C$4</f>
        <v>23184</v>
      </c>
      <c r="AA28" s="80" t="s">
        <v>702</v>
      </c>
      <c r="AB28" s="37">
        <v>100</v>
      </c>
      <c r="AC28" s="37">
        <f t="shared" ref="AC28:AC50" si="47">+AB28*20</f>
        <v>2000</v>
      </c>
      <c r="AD28" s="189">
        <v>87.91</v>
      </c>
      <c r="AE28" s="80">
        <f>+AB28*'PRECIOS SEGUN ADJ. (FRONTERIZO)'!$B$5*'PRECIOS SEGUN ADJ. (FRONTERIZO)'!$C$5</f>
        <v>175820</v>
      </c>
      <c r="AF28" s="80" t="s">
        <v>703</v>
      </c>
      <c r="AG28" s="80">
        <f t="shared" si="31"/>
        <v>31647.599999999999</v>
      </c>
      <c r="AH28" s="37">
        <v>90</v>
      </c>
      <c r="AI28" s="37">
        <f t="shared" ref="AI28:AI50" si="48">+AH28*20</f>
        <v>1800</v>
      </c>
      <c r="AJ28" s="189">
        <v>53.95000000000001</v>
      </c>
      <c r="AK28" s="80">
        <f>+AH28*'PRECIOS SEGUN ADJ. (FRONTERIZO)'!$B$6*'PRECIOS SEGUN ADJ. (FRONTERIZO)'!$C$6</f>
        <v>97110</v>
      </c>
      <c r="AL28" s="80" t="s">
        <v>704</v>
      </c>
      <c r="AM28" s="37">
        <v>12</v>
      </c>
      <c r="AN28" s="37">
        <f t="shared" ref="AN28:AN50" si="49">+AM28*20</f>
        <v>240</v>
      </c>
      <c r="AO28" s="189">
        <v>25.04</v>
      </c>
      <c r="AP28" s="80">
        <f>+AM28*'PRECIOS SEGUN ADJ. (FRONTERIZO)'!$B$7*'PRECIOS SEGUN ADJ. (FRONTERIZO)'!$C$7</f>
        <v>6009.6</v>
      </c>
      <c r="AQ28" s="80" t="s">
        <v>450</v>
      </c>
      <c r="AR28" s="80">
        <f t="shared" si="32"/>
        <v>961.54</v>
      </c>
      <c r="AS28" s="37">
        <v>36</v>
      </c>
      <c r="AT28" s="37">
        <f t="shared" ref="AT28:AT50" si="50">+AS28*20</f>
        <v>720</v>
      </c>
      <c r="AU28" s="189">
        <v>290.85000000000002</v>
      </c>
      <c r="AV28" s="80">
        <f>+AS28*'PRECIOS SEGUN ADJ. (FRONTERIZO)'!$B$8*'PRECIOS SEGUN ADJ. (FRONTERIZO)'!$C$8</f>
        <v>209412</v>
      </c>
      <c r="AW28" s="80" t="s">
        <v>288</v>
      </c>
      <c r="AX28" s="80">
        <f t="shared" si="33"/>
        <v>37694.160000000003</v>
      </c>
      <c r="AY28" s="37">
        <v>5</v>
      </c>
      <c r="AZ28" s="37">
        <f t="shared" ref="AZ28:AZ54" si="51">+AY28*20</f>
        <v>100</v>
      </c>
      <c r="BA28" s="189">
        <v>18.899999999999999</v>
      </c>
      <c r="BB28" s="80">
        <f>+AY28*'PRECIOS SEGUN ADJ. (FRONTERIZO)'!$B$9*'PRECIOS SEGUN ADJ. (FRONTERIZO)'!$C$9</f>
        <v>1890</v>
      </c>
      <c r="BC28" s="80" t="s">
        <v>163</v>
      </c>
      <c r="BD28" s="37">
        <v>6</v>
      </c>
      <c r="BE28" s="37">
        <f t="shared" ref="BE28:BE50" si="52">+BD28*20</f>
        <v>120</v>
      </c>
      <c r="BF28" s="189">
        <v>140.38</v>
      </c>
      <c r="BG28" s="80">
        <f>+BD28*'PRECIOS SEGUN ADJ. (FRONTERIZO)'!$B$10*'PRECIOS SEGUN ADJ. (FRONTERIZO)'!$C$10</f>
        <v>16845.599999999999</v>
      </c>
      <c r="BH28" s="80" t="s">
        <v>506</v>
      </c>
      <c r="BI28" s="80">
        <f t="shared" si="34"/>
        <v>3032.21</v>
      </c>
      <c r="BJ28" s="37">
        <v>16</v>
      </c>
      <c r="BK28" s="37">
        <f t="shared" ref="BK28:BK54" si="53">+BJ28*20</f>
        <v>320</v>
      </c>
      <c r="BL28" s="189">
        <v>31.459999999999997</v>
      </c>
      <c r="BM28" s="80">
        <f>+BJ28*'PRECIOS SEGUN ADJ. (FRONTERIZO)'!$B$11*'PRECIOS SEGUN ADJ. (FRONTERIZO)'!$C$11</f>
        <v>10067.200000000001</v>
      </c>
      <c r="BN28" s="80" t="s">
        <v>705</v>
      </c>
      <c r="BO28" s="37">
        <v>30</v>
      </c>
      <c r="BP28" s="37">
        <f t="shared" ref="BP28:BP50" si="54">+BO28*20</f>
        <v>600</v>
      </c>
      <c r="BQ28" s="189">
        <v>65</v>
      </c>
      <c r="BR28" s="80">
        <f>+BO28*'PRECIOS SEGUN ADJ. (FRONTERIZO)'!$B$12*'PRECIOS SEGUN ADJ. (FRONTERIZO)'!$C$12</f>
        <v>39000</v>
      </c>
      <c r="BS28" s="80" t="s">
        <v>706</v>
      </c>
      <c r="BT28" s="37">
        <v>410</v>
      </c>
      <c r="BU28" s="37">
        <f t="shared" ref="BU28:BU50" si="55">+BT28*20</f>
        <v>8200</v>
      </c>
      <c r="BV28" s="189">
        <v>5.5</v>
      </c>
      <c r="BW28" s="80">
        <f>+BT28*'PRECIOS SEGUN ADJ. (FRONTERIZO)'!$B$13*'PRECIOS SEGUN ADJ. (FRONTERIZO)'!$C$13</f>
        <v>45100</v>
      </c>
      <c r="BX28" s="80" t="s">
        <v>707</v>
      </c>
      <c r="BY28" s="37">
        <v>486</v>
      </c>
      <c r="BZ28" s="37">
        <f t="shared" ref="BZ28:BZ50" si="56">+BY28*20</f>
        <v>9720</v>
      </c>
      <c r="CA28" s="189">
        <v>7.15</v>
      </c>
      <c r="CB28" s="80">
        <f>+BY28*'PRECIOS SEGUN ADJ. (FRONTERIZO)'!$B$14*'PRECIOS SEGUN ADJ. (FRONTERIZO)'!$C$14</f>
        <v>69498</v>
      </c>
      <c r="CC28" s="80" t="s">
        <v>708</v>
      </c>
      <c r="CD28" s="37">
        <v>972</v>
      </c>
      <c r="CE28" s="37">
        <f t="shared" ref="CE28:CE50" si="57">+CD28*20</f>
        <v>19440</v>
      </c>
      <c r="CF28" s="189">
        <v>6.8400000000000007</v>
      </c>
      <c r="CG28" s="80">
        <f>+CD28*'PRECIOS SEGUN ADJ. (FRONTERIZO)'!$B$15*'PRECIOS SEGUN ADJ. (FRONTERIZO)'!$C$15</f>
        <v>132969.59999999998</v>
      </c>
      <c r="CH28" s="80" t="s">
        <v>709</v>
      </c>
      <c r="CI28" s="37">
        <v>21</v>
      </c>
      <c r="CJ28" s="37">
        <f t="shared" ref="CJ28:CJ54" si="58">+CI28*20</f>
        <v>420</v>
      </c>
      <c r="CK28" s="189">
        <v>60</v>
      </c>
      <c r="CL28" s="80">
        <f>+CI28*'PRECIOS SEGUN ADJ. (FRONTERIZO)'!$B$16*'PRECIOS SEGUN ADJ. (FRONTERIZO)'!$C$16</f>
        <v>25200</v>
      </c>
      <c r="CM28" s="80" t="s">
        <v>710</v>
      </c>
      <c r="CN28" s="80">
        <f t="shared" si="35"/>
        <v>4536</v>
      </c>
      <c r="CO28" s="37">
        <v>10</v>
      </c>
      <c r="CP28" s="37">
        <f t="shared" ref="CP28:CP54" si="59">+CO28*20</f>
        <v>200</v>
      </c>
      <c r="CQ28" s="189">
        <v>55.649999999999991</v>
      </c>
      <c r="CR28" s="80">
        <f>+CO28*'PRECIOS SEGUN ADJ. (FRONTERIZO)'!$B$17*'PRECIOS SEGUN ADJ. (FRONTERIZO)'!$C$17</f>
        <v>11130</v>
      </c>
      <c r="CS28" s="80" t="s">
        <v>551</v>
      </c>
      <c r="CT28" s="80">
        <f t="shared" si="36"/>
        <v>2003.4</v>
      </c>
      <c r="CU28" s="37">
        <v>650</v>
      </c>
      <c r="CV28" s="37">
        <f t="shared" ref="CV28:CV50" si="60">+CU28*20</f>
        <v>13000</v>
      </c>
      <c r="CW28" s="189">
        <v>6.6</v>
      </c>
      <c r="CX28" s="80">
        <f>+CU28*'PRECIOS SEGUN ADJ. (FRONTERIZO)'!$B$18*'PRECIOS SEGUN ADJ. (FRONTERIZO)'!$C$18</f>
        <v>85800</v>
      </c>
      <c r="CY28" s="80" t="s">
        <v>711</v>
      </c>
      <c r="CZ28" s="37">
        <v>12</v>
      </c>
      <c r="DA28" s="37">
        <f t="shared" ref="DA28:DA54" si="61">+CZ28*20</f>
        <v>240</v>
      </c>
      <c r="DB28" s="189">
        <v>65.75</v>
      </c>
      <c r="DC28" s="80">
        <f>+CZ28*'PRECIOS SEGUN ADJ. (FRONTERIZO)'!$B$19*'PRECIOS SEGUN ADJ. (FRONTERIZO)'!$C$19</f>
        <v>15780</v>
      </c>
      <c r="DD28" s="80" t="s">
        <v>634</v>
      </c>
      <c r="DE28" s="80">
        <f t="shared" si="37"/>
        <v>2840.4</v>
      </c>
      <c r="DF28" s="37">
        <v>12</v>
      </c>
      <c r="DG28" s="37">
        <f t="shared" ref="DG28:DG50" si="62">+DF28*20</f>
        <v>240</v>
      </c>
      <c r="DH28" s="189">
        <v>82.59999999999998</v>
      </c>
      <c r="DI28" s="80">
        <f>+DF28*'PRECIOS SEGUN ADJ. (FRONTERIZO)'!$B$20*'PRECIOS SEGUN ADJ. (FRONTERIZO)'!$C$20</f>
        <v>19824</v>
      </c>
      <c r="DJ28" s="80" t="s">
        <v>455</v>
      </c>
      <c r="DK28" s="80">
        <f t="shared" si="38"/>
        <v>3568.32</v>
      </c>
      <c r="DL28" s="37">
        <v>972</v>
      </c>
      <c r="DM28" s="37">
        <f t="shared" ref="DM28:DM50" si="63">+DL28*20</f>
        <v>19440</v>
      </c>
      <c r="DN28" s="189">
        <v>22</v>
      </c>
      <c r="DO28" s="80">
        <f>+DL28*'PRECIOS SEGUN ADJ. (FRONTERIZO)'!$B$21*'PRECIOS SEGUN ADJ. (FRONTERIZO)'!$C$21</f>
        <v>427680</v>
      </c>
      <c r="DP28" s="80" t="s">
        <v>712</v>
      </c>
      <c r="DQ28" s="37">
        <v>67</v>
      </c>
      <c r="DR28" s="37">
        <f t="shared" ref="DR28:DR54" si="64">+DQ28*20</f>
        <v>1340</v>
      </c>
      <c r="DS28" s="189">
        <v>80.849999999999994</v>
      </c>
      <c r="DT28" s="80">
        <f>+DQ28*'PRECIOS SEGUN ADJ. (FRONTERIZO)'!$B$22*'PRECIOS SEGUN ADJ. (FRONTERIZO)'!$C$22</f>
        <v>108339</v>
      </c>
      <c r="DU28" s="80" t="s">
        <v>713</v>
      </c>
      <c r="DV28" s="37">
        <v>31</v>
      </c>
      <c r="DW28" s="37">
        <f t="shared" ref="DW28:DW50" si="65">+DV28*20</f>
        <v>620</v>
      </c>
      <c r="DX28" s="189">
        <v>21.83</v>
      </c>
      <c r="DY28" s="80">
        <f>+DV28*'PRECIOS SEGUN ADJ. (FRONTERIZO)'!$B$23*'PRECIOS SEGUN ADJ. (FRONTERIZO)'!$C$23</f>
        <v>13534.599999999999</v>
      </c>
      <c r="DZ28" s="80" t="s">
        <v>295</v>
      </c>
      <c r="EA28" s="80">
        <f t="shared" si="39"/>
        <v>2436.23</v>
      </c>
      <c r="EB28" s="37">
        <v>83</v>
      </c>
      <c r="EC28" s="37">
        <f t="shared" ref="EC28:EC50" si="66">+EB28*20</f>
        <v>1660</v>
      </c>
      <c r="ED28" s="189">
        <v>33</v>
      </c>
      <c r="EE28" s="80">
        <f>+EB28*'PRECIOS SEGUN ADJ. (FRONTERIZO)'!$B$24*'PRECIOS SEGUN ADJ. (FRONTERIZO)'!$C$24</f>
        <v>54780</v>
      </c>
      <c r="EF28" s="80" t="s">
        <v>691</v>
      </c>
      <c r="EG28" s="37">
        <v>5</v>
      </c>
      <c r="EH28" s="37">
        <f t="shared" ref="EH28:EH54" si="67">+EG28*20</f>
        <v>100</v>
      </c>
      <c r="EI28" s="189">
        <v>15.789999999999997</v>
      </c>
      <c r="EJ28" s="80">
        <f>+EG28*'PRECIOS SEGUN ADJ. (FRONTERIZO)'!$B$25*'PRECIOS SEGUN ADJ. (FRONTERIZO)'!$C$25</f>
        <v>1578.9999999999998</v>
      </c>
      <c r="EK28" s="80" t="s">
        <v>179</v>
      </c>
      <c r="EL28" s="37">
        <v>5</v>
      </c>
      <c r="EM28" s="37">
        <f t="shared" ref="EM28:EM54" si="68">+EL28*20</f>
        <v>100</v>
      </c>
      <c r="EN28" s="189">
        <v>31.5</v>
      </c>
      <c r="EO28" s="80">
        <f>+EL28*'PRECIOS SEGUN ADJ. (FRONTERIZO)'!$B$26*'PRECIOS SEGUN ADJ. (FRONTERIZO)'!$C$26</f>
        <v>3150</v>
      </c>
      <c r="EP28" s="80" t="s">
        <v>180</v>
      </c>
      <c r="EQ28" s="80">
        <v>0</v>
      </c>
      <c r="ER28" s="194">
        <f t="shared" ref="ER28:ER54" si="69">+EQ28*40</f>
        <v>0</v>
      </c>
      <c r="ES28" s="195">
        <v>21.68</v>
      </c>
      <c r="ET28" s="196">
        <f>+EQ28*'PRECIOS SEGUN ADJ (RURAL)'!$B$13*'PRECIOS SEGUN ADJ (RURAL)'!$C$13</f>
        <v>0</v>
      </c>
      <c r="EU28" s="196" t="s">
        <v>134</v>
      </c>
      <c r="EV28" s="80">
        <v>0</v>
      </c>
      <c r="EW28" s="198">
        <f t="shared" ref="EW28:EW50" si="70">+EV28*20</f>
        <v>0</v>
      </c>
      <c r="EX28" s="199">
        <v>5.5</v>
      </c>
      <c r="EY28" s="200">
        <f>+EV28*'PRECIOS SEGUN ADJ (RURAL)'!$B$16*'PRECIOS SEGUN ADJ (RURAL)'!$C$16</f>
        <v>0</v>
      </c>
      <c r="EZ28" s="200" t="s">
        <v>134</v>
      </c>
      <c r="FA28" s="80">
        <v>0</v>
      </c>
      <c r="FB28" s="202">
        <f t="shared" ref="FB28:FB54" si="71">+FA28*40</f>
        <v>0</v>
      </c>
      <c r="FC28" s="203">
        <v>220</v>
      </c>
      <c r="FD28" s="204">
        <f>+FA28*'PRECIOS SEGUN ADJ (RURAL)'!$B$18*'PRECIOS SEGUN ADJ (RURAL)'!$C$18</f>
        <v>0</v>
      </c>
      <c r="FE28" s="204" t="s">
        <v>134</v>
      </c>
      <c r="FF28" s="204">
        <f t="shared" ref="FF28:FF50" si="72">+ROUND(FD28*0.18,2)</f>
        <v>0</v>
      </c>
      <c r="FG28" s="80">
        <f t="shared" si="40"/>
        <v>1693633.2</v>
      </c>
      <c r="FH28" s="80" t="s">
        <v>714</v>
      </c>
      <c r="FI28" s="80">
        <f t="shared" ref="FI28:FI54" si="73">+Q28+AG28+AR28+AX28+BI28+CN28+CT28+DE28+DK28+EA28+FF28</f>
        <v>102793.56</v>
      </c>
      <c r="FJ28" s="80" t="s">
        <v>715</v>
      </c>
      <c r="FK28" s="80">
        <f t="shared" si="41"/>
        <v>1590839.64</v>
      </c>
      <c r="FL28" s="80" t="s">
        <v>716</v>
      </c>
      <c r="FM28" s="80">
        <f t="shared" si="42"/>
        <v>338726.64</v>
      </c>
      <c r="FN28" s="80" t="s">
        <v>717</v>
      </c>
      <c r="FO28" s="80">
        <f t="shared" si="43"/>
        <v>16936.330000000002</v>
      </c>
      <c r="FP28" s="80" t="s">
        <v>718</v>
      </c>
      <c r="FQ28" s="80"/>
      <c r="FR28" s="80">
        <f t="shared" si="44"/>
        <v>1354906.56</v>
      </c>
      <c r="FS28" s="80" t="s">
        <v>719</v>
      </c>
      <c r="FT28" s="37" t="str">
        <f>+VLOOKUP(D28,'FRONTERIZO XENIA'!F:G,2,0)</f>
        <v>F-20</v>
      </c>
    </row>
    <row r="29" spans="1:176">
      <c r="A29" s="37">
        <v>66</v>
      </c>
      <c r="B29" s="176" t="s">
        <v>130</v>
      </c>
      <c r="C29" s="26" t="s">
        <v>720</v>
      </c>
      <c r="D29" s="37">
        <v>1200694758</v>
      </c>
      <c r="E29" s="37" t="str">
        <f>+VLOOKUP(D29,'INFORMACION DE PROVEEDORES'!C:I,2,0)</f>
        <v>012-0069475-8</v>
      </c>
      <c r="F29" s="26" t="str">
        <f>+VLOOKUP(D29,'INFORMACION DE PROVEEDORES'!C:J,4,0)</f>
        <v>JOSEFINA QUEZADA MARTINEZ</v>
      </c>
      <c r="G29" s="37" t="str">
        <f>+VLOOKUP(D29,'INFORMACION DE PROVEEDORES'!C:K,5,0)</f>
        <v>012-0069475-8</v>
      </c>
      <c r="H29" s="26" t="str">
        <f>+VLOOKUP(D29,'INFORMACION DE PROVEEDORES'!C:L,7,0)</f>
        <v xml:space="preserve">JUAN PABLO PINA, ESQUINA 30 DE MAYO, SAN JUAN </v>
      </c>
      <c r="I29" s="37" t="str">
        <f>+VLOOKUP(D29,'INFORMACION DE PROVEEDORES'!C:M,3,0)</f>
        <v xml:space="preserve"> FÍSICA</v>
      </c>
      <c r="J29" s="37">
        <v>6</v>
      </c>
      <c r="K29" s="37">
        <v>519</v>
      </c>
      <c r="L29" s="37">
        <v>101</v>
      </c>
      <c r="M29" s="37">
        <f t="shared" ref="M29:M50" si="74">+L29*20</f>
        <v>2020</v>
      </c>
      <c r="N29" s="189">
        <v>69.81</v>
      </c>
      <c r="O29" s="80">
        <f>+L29*'PRECIOS SEGUN ADJ. (FRONTERIZO)'!$B$2*'PRECIOS SEGUN ADJ. (FRONTERIZO)'!$C$2</f>
        <v>141016.20000000001</v>
      </c>
      <c r="P29" s="80" t="s">
        <v>721</v>
      </c>
      <c r="Q29" s="80">
        <f t="shared" ref="Q29:Q50" si="75">+ROUND(O29*0.16,2)</f>
        <v>22562.59</v>
      </c>
      <c r="R29" s="37">
        <v>28</v>
      </c>
      <c r="S29" s="37">
        <f t="shared" si="45"/>
        <v>560</v>
      </c>
      <c r="T29" s="189">
        <v>31.5</v>
      </c>
      <c r="U29" s="80">
        <f>+R29*'PRECIOS SEGUN ADJ. (FRONTERIZO)'!$B$3*'PRECIOS SEGUN ADJ. (FRONTERIZO)'!$C$3</f>
        <v>17640</v>
      </c>
      <c r="V29" s="80" t="s">
        <v>722</v>
      </c>
      <c r="W29" s="37">
        <v>35</v>
      </c>
      <c r="X29" s="37">
        <f t="shared" si="46"/>
        <v>700</v>
      </c>
      <c r="Y29" s="189">
        <v>25.2</v>
      </c>
      <c r="Z29" s="80">
        <f>+W29*'PRECIOS SEGUN ADJ. (FRONTERIZO)'!$B$4*'PRECIOS SEGUN ADJ. (FRONTERIZO)'!$C$4</f>
        <v>17640</v>
      </c>
      <c r="AA29" s="80" t="s">
        <v>722</v>
      </c>
      <c r="AB29" s="37">
        <v>167</v>
      </c>
      <c r="AC29" s="37">
        <f t="shared" si="47"/>
        <v>3340</v>
      </c>
      <c r="AD29" s="189">
        <v>87.91</v>
      </c>
      <c r="AE29" s="80">
        <f>+AB29*'PRECIOS SEGUN ADJ. (FRONTERIZO)'!$B$5*'PRECIOS SEGUN ADJ. (FRONTERIZO)'!$C$5</f>
        <v>293619.39999999997</v>
      </c>
      <c r="AF29" s="80" t="s">
        <v>723</v>
      </c>
      <c r="AG29" s="80">
        <f t="shared" ref="AG29:AG50" si="76">+ROUND(AE29*0.18,2)</f>
        <v>52851.49</v>
      </c>
      <c r="AH29" s="37">
        <v>180</v>
      </c>
      <c r="AI29" s="37">
        <f t="shared" si="48"/>
        <v>3600</v>
      </c>
      <c r="AJ29" s="189">
        <v>53.95000000000001</v>
      </c>
      <c r="AK29" s="80">
        <f>+AH29*'PRECIOS SEGUN ADJ. (FRONTERIZO)'!$B$6*'PRECIOS SEGUN ADJ. (FRONTERIZO)'!$C$6</f>
        <v>194220</v>
      </c>
      <c r="AL29" s="80" t="s">
        <v>724</v>
      </c>
      <c r="AM29" s="37">
        <v>23</v>
      </c>
      <c r="AN29" s="37">
        <f t="shared" si="49"/>
        <v>460</v>
      </c>
      <c r="AO29" s="189">
        <v>25.04</v>
      </c>
      <c r="AP29" s="80">
        <f>+AM29*'PRECIOS SEGUN ADJ. (FRONTERIZO)'!$B$7*'PRECIOS SEGUN ADJ. (FRONTERIZO)'!$C$7</f>
        <v>11518.4</v>
      </c>
      <c r="AQ29" s="80" t="s">
        <v>470</v>
      </c>
      <c r="AR29" s="80">
        <f t="shared" ref="AR29:AR50" si="77">+ROUND(AP29*0.16,2)</f>
        <v>1842.94</v>
      </c>
      <c r="AS29" s="37">
        <v>59</v>
      </c>
      <c r="AT29" s="37">
        <f t="shared" si="50"/>
        <v>1180</v>
      </c>
      <c r="AU29" s="189">
        <v>290.85000000000002</v>
      </c>
      <c r="AV29" s="80">
        <f>+AS29*'PRECIOS SEGUN ADJ. (FRONTERIZO)'!$B$8*'PRECIOS SEGUN ADJ. (FRONTERIZO)'!$C$8</f>
        <v>343203</v>
      </c>
      <c r="AW29" s="80" t="s">
        <v>725</v>
      </c>
      <c r="AX29" s="80">
        <f t="shared" ref="AX29:AX50" si="78">+ROUND(AV29*0.18,2)</f>
        <v>61776.54</v>
      </c>
      <c r="AY29" s="37">
        <v>4</v>
      </c>
      <c r="AZ29" s="37">
        <f t="shared" si="51"/>
        <v>80</v>
      </c>
      <c r="BA29" s="189">
        <v>18.899999999999999</v>
      </c>
      <c r="BB29" s="80">
        <f>+AY29*'PRECIOS SEGUN ADJ. (FRONTERIZO)'!$B$9*'PRECIOS SEGUN ADJ. (FRONTERIZO)'!$C$9</f>
        <v>1512</v>
      </c>
      <c r="BC29" s="80" t="s">
        <v>548</v>
      </c>
      <c r="BD29" s="37">
        <v>12</v>
      </c>
      <c r="BE29" s="37">
        <f t="shared" si="52"/>
        <v>240</v>
      </c>
      <c r="BF29" s="189">
        <v>140.38</v>
      </c>
      <c r="BG29" s="80">
        <f>+BD29*'PRECIOS SEGUN ADJ. (FRONTERIZO)'!$B$10*'PRECIOS SEGUN ADJ. (FRONTERIZO)'!$C$10</f>
        <v>33691.199999999997</v>
      </c>
      <c r="BH29" s="80" t="s">
        <v>726</v>
      </c>
      <c r="BI29" s="80">
        <f t="shared" ref="BI29:BI50" si="79">+ROUND(BG29*0.18,2)</f>
        <v>6064.42</v>
      </c>
      <c r="BJ29" s="37">
        <v>13</v>
      </c>
      <c r="BK29" s="37">
        <f t="shared" si="53"/>
        <v>260</v>
      </c>
      <c r="BL29" s="189">
        <v>31.459999999999997</v>
      </c>
      <c r="BM29" s="80">
        <f>+BJ29*'PRECIOS SEGUN ADJ. (FRONTERIZO)'!$B$11*'PRECIOS SEGUN ADJ. (FRONTERIZO)'!$C$11</f>
        <v>8179.6</v>
      </c>
      <c r="BN29" s="80" t="s">
        <v>727</v>
      </c>
      <c r="BO29" s="37">
        <v>49</v>
      </c>
      <c r="BP29" s="37">
        <f t="shared" si="54"/>
        <v>980</v>
      </c>
      <c r="BQ29" s="189">
        <v>65</v>
      </c>
      <c r="BR29" s="80">
        <f>+BO29*'PRECIOS SEGUN ADJ. (FRONTERIZO)'!$B$12*'PRECIOS SEGUN ADJ. (FRONTERIZO)'!$C$12</f>
        <v>63700</v>
      </c>
      <c r="BS29" s="80" t="s">
        <v>728</v>
      </c>
      <c r="BT29" s="37">
        <v>310</v>
      </c>
      <c r="BU29" s="37">
        <f t="shared" si="55"/>
        <v>6200</v>
      </c>
      <c r="BV29" s="189">
        <v>5.5</v>
      </c>
      <c r="BW29" s="80">
        <f>+BT29*'PRECIOS SEGUN ADJ. (FRONTERIZO)'!$B$13*'PRECIOS SEGUN ADJ. (FRONTERIZO)'!$C$13</f>
        <v>34100</v>
      </c>
      <c r="BX29" s="80" t="s">
        <v>729</v>
      </c>
      <c r="BY29" s="37">
        <v>976</v>
      </c>
      <c r="BZ29" s="37">
        <f t="shared" si="56"/>
        <v>19520</v>
      </c>
      <c r="CA29" s="189">
        <v>7.15</v>
      </c>
      <c r="CB29" s="80">
        <f>+BY29*'PRECIOS SEGUN ADJ. (FRONTERIZO)'!$B$14*'PRECIOS SEGUN ADJ. (FRONTERIZO)'!$C$14</f>
        <v>139568</v>
      </c>
      <c r="CC29" s="80" t="s">
        <v>730</v>
      </c>
      <c r="CD29" s="37">
        <v>1952</v>
      </c>
      <c r="CE29" s="37">
        <f t="shared" si="57"/>
        <v>39040</v>
      </c>
      <c r="CF29" s="189">
        <v>6.8400000000000007</v>
      </c>
      <c r="CG29" s="80">
        <f>+CD29*'PRECIOS SEGUN ADJ. (FRONTERIZO)'!$B$15*'PRECIOS SEGUN ADJ. (FRONTERIZO)'!$C$15</f>
        <v>267033.59999999998</v>
      </c>
      <c r="CH29" s="80" t="s">
        <v>731</v>
      </c>
      <c r="CI29" s="37">
        <v>16</v>
      </c>
      <c r="CJ29" s="37">
        <f t="shared" si="58"/>
        <v>320</v>
      </c>
      <c r="CK29" s="189">
        <v>60</v>
      </c>
      <c r="CL29" s="80">
        <f>+CI29*'PRECIOS SEGUN ADJ. (FRONTERIZO)'!$B$16*'PRECIOS SEGUN ADJ. (FRONTERIZO)'!$C$16</f>
        <v>19200</v>
      </c>
      <c r="CM29" s="80" t="s">
        <v>732</v>
      </c>
      <c r="CN29" s="80">
        <f t="shared" ref="CN29:CN54" si="80">+ROUND(CL29*0.18,2)</f>
        <v>3456</v>
      </c>
      <c r="CO29" s="37">
        <v>8</v>
      </c>
      <c r="CP29" s="37">
        <f t="shared" si="59"/>
        <v>160</v>
      </c>
      <c r="CQ29" s="189">
        <v>55.649999999999991</v>
      </c>
      <c r="CR29" s="80">
        <f>+CO29*'PRECIOS SEGUN ADJ. (FRONTERIZO)'!$B$17*'PRECIOS SEGUN ADJ. (FRONTERIZO)'!$C$17</f>
        <v>8904</v>
      </c>
      <c r="CS29" s="80" t="s">
        <v>733</v>
      </c>
      <c r="CT29" s="80">
        <f t="shared" ref="CT29:CT54" si="81">+ROUND(CR29*0.18,2)</f>
        <v>1602.72</v>
      </c>
      <c r="CU29" s="37">
        <v>1100</v>
      </c>
      <c r="CV29" s="37">
        <f t="shared" si="60"/>
        <v>22000</v>
      </c>
      <c r="CW29" s="189">
        <v>6.6</v>
      </c>
      <c r="CX29" s="80">
        <f>+CU29*'PRECIOS SEGUN ADJ. (FRONTERIZO)'!$B$18*'PRECIOS SEGUN ADJ. (FRONTERIZO)'!$C$18</f>
        <v>145200</v>
      </c>
      <c r="CY29" s="80" t="s">
        <v>734</v>
      </c>
      <c r="CZ29" s="37">
        <v>9</v>
      </c>
      <c r="DA29" s="37">
        <f t="shared" si="61"/>
        <v>180</v>
      </c>
      <c r="DB29" s="189">
        <v>65.75</v>
      </c>
      <c r="DC29" s="80">
        <f>+CZ29*'PRECIOS SEGUN ADJ. (FRONTERIZO)'!$B$19*'PRECIOS SEGUN ADJ. (FRONTERIZO)'!$C$19</f>
        <v>11835</v>
      </c>
      <c r="DD29" s="80" t="s">
        <v>735</v>
      </c>
      <c r="DE29" s="80">
        <f t="shared" ref="DE29:DE54" si="82">+ROUND(DC29*0.18,2)</f>
        <v>2130.3000000000002</v>
      </c>
      <c r="DF29" s="37">
        <v>23</v>
      </c>
      <c r="DG29" s="37">
        <f t="shared" si="62"/>
        <v>460</v>
      </c>
      <c r="DH29" s="189">
        <v>82.59999999999998</v>
      </c>
      <c r="DI29" s="80">
        <f>+DF29*'PRECIOS SEGUN ADJ. (FRONTERIZO)'!$B$20*'PRECIOS SEGUN ADJ. (FRONTERIZO)'!$C$20</f>
        <v>37996</v>
      </c>
      <c r="DJ29" s="80" t="s">
        <v>476</v>
      </c>
      <c r="DK29" s="80">
        <f t="shared" ref="DK29:DK50" si="83">+ROUND(DI29*0.18,2)</f>
        <v>6839.28</v>
      </c>
      <c r="DL29" s="37">
        <v>1952</v>
      </c>
      <c r="DM29" s="37">
        <f t="shared" si="63"/>
        <v>39040</v>
      </c>
      <c r="DN29" s="189">
        <v>22</v>
      </c>
      <c r="DO29" s="80">
        <f>+DL29*'PRECIOS SEGUN ADJ. (FRONTERIZO)'!$B$21*'PRECIOS SEGUN ADJ. (FRONTERIZO)'!$C$21</f>
        <v>858880</v>
      </c>
      <c r="DP29" s="80" t="s">
        <v>736</v>
      </c>
      <c r="DQ29" s="37">
        <v>117</v>
      </c>
      <c r="DR29" s="37">
        <f t="shared" si="64"/>
        <v>2340</v>
      </c>
      <c r="DS29" s="189">
        <v>80.849999999999994</v>
      </c>
      <c r="DT29" s="80">
        <f>+DQ29*'PRECIOS SEGUN ADJ. (FRONTERIZO)'!$B$22*'PRECIOS SEGUN ADJ. (FRONTERIZO)'!$C$22</f>
        <v>189188.99999999997</v>
      </c>
      <c r="DU29" s="80" t="s">
        <v>737</v>
      </c>
      <c r="DV29" s="37">
        <v>54</v>
      </c>
      <c r="DW29" s="37">
        <f t="shared" si="65"/>
        <v>1080</v>
      </c>
      <c r="DX29" s="189">
        <v>21.83</v>
      </c>
      <c r="DY29" s="80">
        <f>+DV29*'PRECIOS SEGUN ADJ. (FRONTERIZO)'!$B$23*'PRECIOS SEGUN ADJ. (FRONTERIZO)'!$C$23</f>
        <v>23576.399999999998</v>
      </c>
      <c r="DZ29" s="80" t="s">
        <v>738</v>
      </c>
      <c r="EA29" s="80">
        <f t="shared" ref="EA29:EA50" si="84">+ROUND(DY29*0.18,2)</f>
        <v>4243.75</v>
      </c>
      <c r="EB29" s="37">
        <v>157</v>
      </c>
      <c r="EC29" s="37">
        <f t="shared" si="66"/>
        <v>3140</v>
      </c>
      <c r="ED29" s="189">
        <v>33</v>
      </c>
      <c r="EE29" s="80">
        <f>+EB29*'PRECIOS SEGUN ADJ. (FRONTERIZO)'!$B$24*'PRECIOS SEGUN ADJ. (FRONTERIZO)'!$C$24</f>
        <v>103620</v>
      </c>
      <c r="EF29" s="80" t="s">
        <v>739</v>
      </c>
      <c r="EG29" s="37">
        <v>4</v>
      </c>
      <c r="EH29" s="37">
        <f t="shared" si="67"/>
        <v>80</v>
      </c>
      <c r="EI29" s="189">
        <v>15.789999999999997</v>
      </c>
      <c r="EJ29" s="80">
        <f>+EG29*'PRECIOS SEGUN ADJ. (FRONTERIZO)'!$B$25*'PRECIOS SEGUN ADJ. (FRONTERIZO)'!$C$25</f>
        <v>1263.1999999999998</v>
      </c>
      <c r="EK29" s="80" t="s">
        <v>558</v>
      </c>
      <c r="EL29" s="37">
        <v>4</v>
      </c>
      <c r="EM29" s="37">
        <f t="shared" si="68"/>
        <v>80</v>
      </c>
      <c r="EN29" s="189">
        <v>31.5</v>
      </c>
      <c r="EO29" s="80">
        <f>+EL29*'PRECIOS SEGUN ADJ. (FRONTERIZO)'!$B$26*'PRECIOS SEGUN ADJ. (FRONTERIZO)'!$C$26</f>
        <v>2520</v>
      </c>
      <c r="EP29" s="80" t="s">
        <v>559</v>
      </c>
      <c r="EQ29" s="80">
        <v>0</v>
      </c>
      <c r="ER29" s="194">
        <f t="shared" si="69"/>
        <v>0</v>
      </c>
      <c r="ES29" s="195">
        <v>21.68</v>
      </c>
      <c r="ET29" s="196">
        <f>+EQ29*'PRECIOS SEGUN ADJ (RURAL)'!$B$13*'PRECIOS SEGUN ADJ (RURAL)'!$C$13</f>
        <v>0</v>
      </c>
      <c r="EU29" s="196" t="s">
        <v>134</v>
      </c>
      <c r="EV29" s="80">
        <v>0</v>
      </c>
      <c r="EW29" s="198">
        <f t="shared" si="70"/>
        <v>0</v>
      </c>
      <c r="EX29" s="199">
        <v>5.5</v>
      </c>
      <c r="EY29" s="200">
        <f>+EV29*'PRECIOS SEGUN ADJ (RURAL)'!$B$16*'PRECIOS SEGUN ADJ (RURAL)'!$C$16</f>
        <v>0</v>
      </c>
      <c r="EZ29" s="200" t="s">
        <v>134</v>
      </c>
      <c r="FA29" s="80">
        <v>0</v>
      </c>
      <c r="FB29" s="202">
        <f t="shared" si="71"/>
        <v>0</v>
      </c>
      <c r="FC29" s="203">
        <v>220</v>
      </c>
      <c r="FD29" s="204">
        <f>+FA29*'PRECIOS SEGUN ADJ (RURAL)'!$B$18*'PRECIOS SEGUN ADJ (RURAL)'!$C$18</f>
        <v>0</v>
      </c>
      <c r="FE29" s="204" t="s">
        <v>134</v>
      </c>
      <c r="FF29" s="204">
        <f t="shared" si="72"/>
        <v>0</v>
      </c>
      <c r="FG29" s="80">
        <f t="shared" ref="FG29:FG54" si="85">+O29+U29+Z29+AE29+AK29+AP29+AV29+BB29+BG29+BM29+BR29+BW29+CB29+CG29+CL29+CR29+CX29+DC29+DI29+DO29+DT29+DY29+EE29+EJ29+EO29+ET29+EY29+FD29</f>
        <v>2968825</v>
      </c>
      <c r="FH29" s="80" t="s">
        <v>740</v>
      </c>
      <c r="FI29" s="80">
        <f t="shared" si="73"/>
        <v>163370.03</v>
      </c>
      <c r="FJ29" s="80" t="s">
        <v>741</v>
      </c>
      <c r="FK29" s="80">
        <f t="shared" ref="FK29:FK54" si="86">+FG29-FI29</f>
        <v>2805454.97</v>
      </c>
      <c r="FL29" s="80" t="s">
        <v>742</v>
      </c>
      <c r="FM29" s="80">
        <f t="shared" ref="FM29:FM54" si="87">+ROUND(FG29*0.2,2)</f>
        <v>593765</v>
      </c>
      <c r="FN29" s="80" t="s">
        <v>743</v>
      </c>
      <c r="FO29" s="80">
        <f t="shared" ref="FO29:FO54" si="88">+ROUND(FG29*0.01,2)</f>
        <v>29688.25</v>
      </c>
      <c r="FP29" s="80" t="s">
        <v>744</v>
      </c>
      <c r="FQ29" s="80"/>
      <c r="FR29" s="80">
        <f t="shared" ref="FR29:FR54" si="89">+FG29-FM29</f>
        <v>2375060</v>
      </c>
      <c r="FS29" s="80" t="s">
        <v>745</v>
      </c>
      <c r="FT29" s="37" t="str">
        <f>+VLOOKUP(D29,'FRONTERIZO XENIA'!F:G,2,0)</f>
        <v>F-10</v>
      </c>
    </row>
    <row r="30" spans="1:176">
      <c r="A30" s="37">
        <v>67</v>
      </c>
      <c r="B30" s="176" t="s">
        <v>130</v>
      </c>
      <c r="C30" s="26" t="s">
        <v>746</v>
      </c>
      <c r="D30" s="37">
        <v>10800026584</v>
      </c>
      <c r="E30" s="37" t="str">
        <f>+VLOOKUP(D30,'INFORMACION DE PROVEEDORES'!C:I,2,0)</f>
        <v>108-0002658-4</v>
      </c>
      <c r="F30" s="26" t="str">
        <f>+VLOOKUP(D30,'INFORMACION DE PROVEEDORES'!C:J,4,0)</f>
        <v>JUANA MERCEDES NOVAS ROSARIO</v>
      </c>
      <c r="G30" s="37" t="str">
        <f>+VLOOKUP(D30,'INFORMACION DE PROVEEDORES'!C:K,5,0)</f>
        <v>108-0002658-4</v>
      </c>
      <c r="H30" s="26" t="str">
        <f>+VLOOKUP(D30,'INFORMACION DE PROVEEDORES'!C:L,7,0)</f>
        <v xml:space="preserve">ANACAONA UN,ERO 31, VILLA FLORES, VALLE JUELO </v>
      </c>
      <c r="I30" s="37" t="str">
        <f>+VLOOKUP(D30,'INFORMACION DE PROVEEDORES'!C:M,3,0)</f>
        <v xml:space="preserve"> FÍSICA</v>
      </c>
      <c r="J30" s="37">
        <v>2</v>
      </c>
      <c r="K30" s="37">
        <v>375</v>
      </c>
      <c r="L30" s="37">
        <v>68</v>
      </c>
      <c r="M30" s="37">
        <f t="shared" si="74"/>
        <v>1360</v>
      </c>
      <c r="N30" s="189">
        <v>69.81</v>
      </c>
      <c r="O30" s="80">
        <f>+L30*'PRECIOS SEGUN ADJ. (FRONTERIZO)'!$B$2*'PRECIOS SEGUN ADJ. (FRONTERIZO)'!$C$2</f>
        <v>94941.6</v>
      </c>
      <c r="P30" s="80" t="s">
        <v>622</v>
      </c>
      <c r="Q30" s="80">
        <f t="shared" si="75"/>
        <v>15190.66</v>
      </c>
      <c r="R30" s="37">
        <v>18</v>
      </c>
      <c r="S30" s="37">
        <f t="shared" si="45"/>
        <v>360</v>
      </c>
      <c r="T30" s="189">
        <v>31.5</v>
      </c>
      <c r="U30" s="80">
        <f>+R30*'PRECIOS SEGUN ADJ. (FRONTERIZO)'!$B$3*'PRECIOS SEGUN ADJ. (FRONTERIZO)'!$C$3</f>
        <v>11340</v>
      </c>
      <c r="V30" s="80" t="s">
        <v>747</v>
      </c>
      <c r="W30" s="37">
        <v>0</v>
      </c>
      <c r="X30" s="37">
        <f t="shared" si="46"/>
        <v>0</v>
      </c>
      <c r="Y30" s="189">
        <v>25.2</v>
      </c>
      <c r="Z30" s="80">
        <f>+W30*'PRECIOS SEGUN ADJ. (FRONTERIZO)'!$B$4*'PRECIOS SEGUN ADJ. (FRONTERIZO)'!$C$4</f>
        <v>0</v>
      </c>
      <c r="AA30" s="80" t="s">
        <v>134</v>
      </c>
      <c r="AB30" s="37">
        <v>114</v>
      </c>
      <c r="AC30" s="37">
        <f t="shared" si="47"/>
        <v>2280</v>
      </c>
      <c r="AD30" s="189">
        <v>87.91</v>
      </c>
      <c r="AE30" s="80">
        <f>+AB30*'PRECIOS SEGUN ADJ. (FRONTERIZO)'!$B$5*'PRECIOS SEGUN ADJ. (FRONTERIZO)'!$C$5</f>
        <v>200434.8</v>
      </c>
      <c r="AF30" s="80" t="s">
        <v>748</v>
      </c>
      <c r="AG30" s="80">
        <f t="shared" si="76"/>
        <v>36078.26</v>
      </c>
      <c r="AH30" s="37">
        <v>138</v>
      </c>
      <c r="AI30" s="37">
        <f t="shared" si="48"/>
        <v>2760</v>
      </c>
      <c r="AJ30" s="189">
        <v>53.95000000000001</v>
      </c>
      <c r="AK30" s="80">
        <f>+AH30*'PRECIOS SEGUN ADJ. (FRONTERIZO)'!$B$6*'PRECIOS SEGUN ADJ. (FRONTERIZO)'!$C$6</f>
        <v>148902</v>
      </c>
      <c r="AL30" s="80" t="s">
        <v>749</v>
      </c>
      <c r="AM30" s="37">
        <v>18</v>
      </c>
      <c r="AN30" s="37">
        <f t="shared" si="49"/>
        <v>360</v>
      </c>
      <c r="AO30" s="189">
        <v>25.04</v>
      </c>
      <c r="AP30" s="80">
        <f>+AM30*'PRECIOS SEGUN ADJ. (FRONTERIZO)'!$B$7*'PRECIOS SEGUN ADJ. (FRONTERIZO)'!$C$7</f>
        <v>9014.4</v>
      </c>
      <c r="AQ30" s="80" t="s">
        <v>547</v>
      </c>
      <c r="AR30" s="80">
        <f t="shared" si="77"/>
        <v>1442.3</v>
      </c>
      <c r="AS30" s="37">
        <v>42</v>
      </c>
      <c r="AT30" s="37">
        <f t="shared" si="50"/>
        <v>840</v>
      </c>
      <c r="AU30" s="189">
        <v>290.85000000000002</v>
      </c>
      <c r="AV30" s="80">
        <f>+AS30*'PRECIOS SEGUN ADJ. (FRONTERIZO)'!$B$8*'PRECIOS SEGUN ADJ. (FRONTERIZO)'!$C$8</f>
        <v>244314</v>
      </c>
      <c r="AW30" s="80" t="s">
        <v>355</v>
      </c>
      <c r="AX30" s="80">
        <f t="shared" si="78"/>
        <v>43976.52</v>
      </c>
      <c r="AY30" s="37">
        <v>0</v>
      </c>
      <c r="AZ30" s="37">
        <f t="shared" si="51"/>
        <v>0</v>
      </c>
      <c r="BA30" s="189">
        <v>18.899999999999999</v>
      </c>
      <c r="BB30" s="80">
        <f>+AY30*'PRECIOS SEGUN ADJ. (FRONTERIZO)'!$B$9*'PRECIOS SEGUN ADJ. (FRONTERIZO)'!$C$9</f>
        <v>0</v>
      </c>
      <c r="BC30" s="80" t="s">
        <v>134</v>
      </c>
      <c r="BD30" s="37">
        <v>9</v>
      </c>
      <c r="BE30" s="37">
        <f t="shared" si="52"/>
        <v>180</v>
      </c>
      <c r="BF30" s="189">
        <v>140.38</v>
      </c>
      <c r="BG30" s="80">
        <f>+BD30*'PRECIOS SEGUN ADJ. (FRONTERIZO)'!$B$10*'PRECIOS SEGUN ADJ. (FRONTERIZO)'!$C$10</f>
        <v>25268.400000000001</v>
      </c>
      <c r="BH30" s="80" t="s">
        <v>217</v>
      </c>
      <c r="BI30" s="80">
        <f t="shared" si="79"/>
        <v>4548.3100000000004</v>
      </c>
      <c r="BJ30" s="37">
        <v>0</v>
      </c>
      <c r="BK30" s="37">
        <f t="shared" si="53"/>
        <v>0</v>
      </c>
      <c r="BL30" s="189">
        <v>31.459999999999997</v>
      </c>
      <c r="BM30" s="80">
        <f>+BJ30*'PRECIOS SEGUN ADJ. (FRONTERIZO)'!$B$11*'PRECIOS SEGUN ADJ. (FRONTERIZO)'!$C$11</f>
        <v>0</v>
      </c>
      <c r="BN30" s="80" t="s">
        <v>134</v>
      </c>
      <c r="BO30" s="37">
        <v>35</v>
      </c>
      <c r="BP30" s="37">
        <f t="shared" si="54"/>
        <v>700</v>
      </c>
      <c r="BQ30" s="189">
        <v>65</v>
      </c>
      <c r="BR30" s="80">
        <f>+BO30*'PRECIOS SEGUN ADJ. (FRONTERIZO)'!$B$12*'PRECIOS SEGUN ADJ. (FRONTERIZO)'!$C$12</f>
        <v>45500</v>
      </c>
      <c r="BS30" s="80" t="s">
        <v>358</v>
      </c>
      <c r="BT30" s="37">
        <v>0</v>
      </c>
      <c r="BU30" s="37">
        <f t="shared" si="55"/>
        <v>0</v>
      </c>
      <c r="BV30" s="189">
        <v>5.5</v>
      </c>
      <c r="BW30" s="80">
        <f>+BT30*'PRECIOS SEGUN ADJ. (FRONTERIZO)'!$B$13*'PRECIOS SEGUN ADJ. (FRONTERIZO)'!$C$13</f>
        <v>0</v>
      </c>
      <c r="BX30" s="80" t="s">
        <v>134</v>
      </c>
      <c r="BY30" s="37">
        <v>750</v>
      </c>
      <c r="BZ30" s="37">
        <f t="shared" si="56"/>
        <v>15000</v>
      </c>
      <c r="CA30" s="189">
        <v>7.15</v>
      </c>
      <c r="CB30" s="80">
        <f>+BY30*'PRECIOS SEGUN ADJ. (FRONTERIZO)'!$B$14*'PRECIOS SEGUN ADJ. (FRONTERIZO)'!$C$14</f>
        <v>107250</v>
      </c>
      <c r="CC30" s="80" t="s">
        <v>750</v>
      </c>
      <c r="CD30" s="37">
        <v>1500</v>
      </c>
      <c r="CE30" s="37">
        <f t="shared" si="57"/>
        <v>30000</v>
      </c>
      <c r="CF30" s="189">
        <v>6.8400000000000007</v>
      </c>
      <c r="CG30" s="80">
        <f>+CD30*'PRECIOS SEGUN ADJ. (FRONTERIZO)'!$B$15*'PRECIOS SEGUN ADJ. (FRONTERIZO)'!$C$15</f>
        <v>205200</v>
      </c>
      <c r="CH30" s="80" t="s">
        <v>751</v>
      </c>
      <c r="CI30" s="37">
        <v>0</v>
      </c>
      <c r="CJ30" s="37">
        <f t="shared" si="58"/>
        <v>0</v>
      </c>
      <c r="CK30" s="189">
        <v>60</v>
      </c>
      <c r="CL30" s="80">
        <f>+CI30*'PRECIOS SEGUN ADJ. (FRONTERIZO)'!$B$16*'PRECIOS SEGUN ADJ. (FRONTERIZO)'!$C$16</f>
        <v>0</v>
      </c>
      <c r="CM30" s="80" t="s">
        <v>134</v>
      </c>
      <c r="CN30" s="80">
        <f t="shared" si="80"/>
        <v>0</v>
      </c>
      <c r="CO30" s="37">
        <v>0</v>
      </c>
      <c r="CP30" s="37">
        <f t="shared" si="59"/>
        <v>0</v>
      </c>
      <c r="CQ30" s="189">
        <v>55.649999999999991</v>
      </c>
      <c r="CR30" s="80">
        <f>+CO30*'PRECIOS SEGUN ADJ. (FRONTERIZO)'!$B$17*'PRECIOS SEGUN ADJ. (FRONTERIZO)'!$C$17</f>
        <v>0</v>
      </c>
      <c r="CS30" s="80" t="s">
        <v>134</v>
      </c>
      <c r="CT30" s="80">
        <f t="shared" si="81"/>
        <v>0</v>
      </c>
      <c r="CU30" s="37">
        <v>750</v>
      </c>
      <c r="CV30" s="37">
        <f t="shared" si="60"/>
        <v>15000</v>
      </c>
      <c r="CW30" s="189">
        <v>6.6</v>
      </c>
      <c r="CX30" s="80">
        <f>+CU30*'PRECIOS SEGUN ADJ. (FRONTERIZO)'!$B$18*'PRECIOS SEGUN ADJ. (FRONTERIZO)'!$C$18</f>
        <v>99000</v>
      </c>
      <c r="CY30" s="80" t="s">
        <v>480</v>
      </c>
      <c r="CZ30" s="37">
        <v>0</v>
      </c>
      <c r="DA30" s="37">
        <f t="shared" si="61"/>
        <v>0</v>
      </c>
      <c r="DB30" s="189">
        <v>65.75</v>
      </c>
      <c r="DC30" s="80">
        <f>+CZ30*'PRECIOS SEGUN ADJ. (FRONTERIZO)'!$B$19*'PRECIOS SEGUN ADJ. (FRONTERIZO)'!$C$19</f>
        <v>0</v>
      </c>
      <c r="DD30" s="80" t="s">
        <v>134</v>
      </c>
      <c r="DE30" s="80">
        <f t="shared" si="82"/>
        <v>0</v>
      </c>
      <c r="DF30" s="37">
        <v>18</v>
      </c>
      <c r="DG30" s="37">
        <f t="shared" si="62"/>
        <v>360</v>
      </c>
      <c r="DH30" s="189">
        <v>82.59999999999998</v>
      </c>
      <c r="DI30" s="80">
        <f>+DF30*'PRECIOS SEGUN ADJ. (FRONTERIZO)'!$B$20*'PRECIOS SEGUN ADJ. (FRONTERIZO)'!$C$20</f>
        <v>29736</v>
      </c>
      <c r="DJ30" s="80" t="s">
        <v>553</v>
      </c>
      <c r="DK30" s="80">
        <f t="shared" si="83"/>
        <v>5352.48</v>
      </c>
      <c r="DL30" s="37">
        <v>1500</v>
      </c>
      <c r="DM30" s="37">
        <f t="shared" si="63"/>
        <v>30000</v>
      </c>
      <c r="DN30" s="189">
        <v>22</v>
      </c>
      <c r="DO30" s="80">
        <f>+DL30*'PRECIOS SEGUN ADJ. (FRONTERIZO)'!$B$21*'PRECIOS SEGUN ADJ. (FRONTERIZO)'!$C$21</f>
        <v>660000</v>
      </c>
      <c r="DP30" s="80" t="s">
        <v>752</v>
      </c>
      <c r="DQ30" s="37">
        <v>84</v>
      </c>
      <c r="DR30" s="37">
        <f t="shared" si="64"/>
        <v>1680</v>
      </c>
      <c r="DS30" s="189">
        <v>80.849999999999994</v>
      </c>
      <c r="DT30" s="80">
        <f>+DQ30*'PRECIOS SEGUN ADJ. (FRONTERIZO)'!$B$22*'PRECIOS SEGUN ADJ. (FRONTERIZO)'!$C$22</f>
        <v>135828</v>
      </c>
      <c r="DU30" s="80" t="s">
        <v>753</v>
      </c>
      <c r="DV30" s="37">
        <v>38</v>
      </c>
      <c r="DW30" s="37">
        <f t="shared" si="65"/>
        <v>760</v>
      </c>
      <c r="DX30" s="189">
        <v>21.83</v>
      </c>
      <c r="DY30" s="80">
        <f>+DV30*'PRECIOS SEGUN ADJ. (FRONTERIZO)'!$B$23*'PRECIOS SEGUN ADJ. (FRONTERIZO)'!$C$23</f>
        <v>16590.8</v>
      </c>
      <c r="DZ30" s="80" t="s">
        <v>341</v>
      </c>
      <c r="EA30" s="80">
        <f t="shared" si="84"/>
        <v>2986.34</v>
      </c>
      <c r="EB30" s="37">
        <v>117</v>
      </c>
      <c r="EC30" s="37">
        <f t="shared" si="66"/>
        <v>2340</v>
      </c>
      <c r="ED30" s="189">
        <v>33</v>
      </c>
      <c r="EE30" s="80">
        <f>+EB30*'PRECIOS SEGUN ADJ. (FRONTERIZO)'!$B$24*'PRECIOS SEGUN ADJ. (FRONTERIZO)'!$C$24</f>
        <v>77220</v>
      </c>
      <c r="EF30" s="80" t="s">
        <v>649</v>
      </c>
      <c r="EG30" s="37">
        <v>0</v>
      </c>
      <c r="EH30" s="37">
        <f t="shared" si="67"/>
        <v>0</v>
      </c>
      <c r="EI30" s="189">
        <v>15.789999999999997</v>
      </c>
      <c r="EJ30" s="80">
        <f>+EG30*'PRECIOS SEGUN ADJ. (FRONTERIZO)'!$B$25*'PRECIOS SEGUN ADJ. (FRONTERIZO)'!$C$25</f>
        <v>0</v>
      </c>
      <c r="EK30" s="80" t="s">
        <v>134</v>
      </c>
      <c r="EL30" s="37">
        <v>0</v>
      </c>
      <c r="EM30" s="37">
        <f t="shared" si="68"/>
        <v>0</v>
      </c>
      <c r="EN30" s="189">
        <v>31.5</v>
      </c>
      <c r="EO30" s="80">
        <f>+EL30*'PRECIOS SEGUN ADJ. (FRONTERIZO)'!$B$26*'PRECIOS SEGUN ADJ. (FRONTERIZO)'!$C$26</f>
        <v>0</v>
      </c>
      <c r="EP30" s="80" t="s">
        <v>134</v>
      </c>
      <c r="EQ30" s="80">
        <v>0</v>
      </c>
      <c r="ER30" s="194">
        <f t="shared" si="69"/>
        <v>0</v>
      </c>
      <c r="ES30" s="195">
        <v>21.68</v>
      </c>
      <c r="ET30" s="196">
        <f>+EQ30*'PRECIOS SEGUN ADJ (RURAL)'!$B$13*'PRECIOS SEGUN ADJ (RURAL)'!$C$13</f>
        <v>0</v>
      </c>
      <c r="EU30" s="196" t="s">
        <v>134</v>
      </c>
      <c r="EV30" s="80">
        <v>0</v>
      </c>
      <c r="EW30" s="198">
        <f t="shared" si="70"/>
        <v>0</v>
      </c>
      <c r="EX30" s="199">
        <v>5.5</v>
      </c>
      <c r="EY30" s="200">
        <f>+EV30*'PRECIOS SEGUN ADJ (RURAL)'!$B$16*'PRECIOS SEGUN ADJ (RURAL)'!$C$16</f>
        <v>0</v>
      </c>
      <c r="EZ30" s="200" t="s">
        <v>134</v>
      </c>
      <c r="FA30" s="80">
        <v>0</v>
      </c>
      <c r="FB30" s="202">
        <f t="shared" si="71"/>
        <v>0</v>
      </c>
      <c r="FC30" s="203">
        <v>220</v>
      </c>
      <c r="FD30" s="204">
        <f>+FA30*'PRECIOS SEGUN ADJ (RURAL)'!$B$18*'PRECIOS SEGUN ADJ (RURAL)'!$C$18</f>
        <v>0</v>
      </c>
      <c r="FE30" s="204" t="s">
        <v>134</v>
      </c>
      <c r="FF30" s="204">
        <f t="shared" si="72"/>
        <v>0</v>
      </c>
      <c r="FG30" s="80">
        <f t="shared" si="85"/>
        <v>2110540</v>
      </c>
      <c r="FH30" s="80" t="s">
        <v>754</v>
      </c>
      <c r="FI30" s="80">
        <f t="shared" si="73"/>
        <v>109574.86999999998</v>
      </c>
      <c r="FJ30" s="80" t="s">
        <v>755</v>
      </c>
      <c r="FK30" s="80">
        <f t="shared" si="86"/>
        <v>2000965.1300000001</v>
      </c>
      <c r="FL30" s="80" t="s">
        <v>756</v>
      </c>
      <c r="FM30" s="80">
        <f t="shared" si="87"/>
        <v>422108</v>
      </c>
      <c r="FN30" s="80" t="s">
        <v>757</v>
      </c>
      <c r="FO30" s="80">
        <f t="shared" si="88"/>
        <v>21105.4</v>
      </c>
      <c r="FP30" s="80" t="s">
        <v>758</v>
      </c>
      <c r="FQ30" s="80"/>
      <c r="FR30" s="80">
        <f t="shared" si="89"/>
        <v>1688432</v>
      </c>
      <c r="FS30" s="80" t="s">
        <v>759</v>
      </c>
      <c r="FT30" s="37" t="str">
        <f>+VLOOKUP(D30,'FRONTERIZO XENIA'!F:G,2,0)</f>
        <v>F-31</v>
      </c>
    </row>
    <row r="31" spans="1:176">
      <c r="A31" s="37">
        <v>68</v>
      </c>
      <c r="B31" s="176" t="s">
        <v>130</v>
      </c>
      <c r="C31" s="26" t="s">
        <v>760</v>
      </c>
      <c r="D31" s="37">
        <v>7600200997</v>
      </c>
      <c r="E31" s="37" t="str">
        <f>+VLOOKUP(D31,'INFORMACION DE PROVEEDORES'!C:I,2,0)</f>
        <v>076-0020099-7</v>
      </c>
      <c r="F31" s="26" t="str">
        <f>+VLOOKUP(D31,'INFORMACION DE PROVEEDORES'!C:J,4,0)</f>
        <v>JULIA MARILENIS CUEVAS RAMIREZ</v>
      </c>
      <c r="G31" s="37" t="str">
        <f>+VLOOKUP(D31,'INFORMACION DE PROVEEDORES'!C:K,5,0)</f>
        <v>076-0020099-7</v>
      </c>
      <c r="H31" s="26" t="str">
        <f>+VLOOKUP(D31,'INFORMACION DE PROVEEDORES'!C:L,7,0)</f>
        <v xml:space="preserve">SANCHEZ NO.5 MUNICIPIO DE TAMAYO, </v>
      </c>
      <c r="I31" s="37" t="str">
        <f>+VLOOKUP(D31,'INFORMACION DE PROVEEDORES'!C:M,3,0)</f>
        <v xml:space="preserve"> FÍSICA</v>
      </c>
      <c r="J31" s="37">
        <v>2</v>
      </c>
      <c r="K31" s="37">
        <v>467</v>
      </c>
      <c r="L31" s="37">
        <v>83</v>
      </c>
      <c r="M31" s="37">
        <f t="shared" si="74"/>
        <v>1660</v>
      </c>
      <c r="N31" s="189">
        <v>69.81</v>
      </c>
      <c r="O31" s="80">
        <f>+L31*'PRECIOS SEGUN ADJ. (FRONTERIZO)'!$B$2*'PRECIOS SEGUN ADJ. (FRONTERIZO)'!$C$2</f>
        <v>115884.6</v>
      </c>
      <c r="P31" s="80" t="s">
        <v>761</v>
      </c>
      <c r="Q31" s="80">
        <f t="shared" si="75"/>
        <v>18541.54</v>
      </c>
      <c r="R31" s="37">
        <v>21</v>
      </c>
      <c r="S31" s="37">
        <f t="shared" si="45"/>
        <v>420</v>
      </c>
      <c r="T31" s="189">
        <v>31.5</v>
      </c>
      <c r="U31" s="80">
        <f>+R31*'PRECIOS SEGUN ADJ. (FRONTERIZO)'!$B$3*'PRECIOS SEGUN ADJ. (FRONTERIZO)'!$C$3</f>
        <v>13230</v>
      </c>
      <c r="V31" s="80" t="s">
        <v>367</v>
      </c>
      <c r="W31" s="37">
        <v>0</v>
      </c>
      <c r="X31" s="37">
        <f t="shared" si="46"/>
        <v>0</v>
      </c>
      <c r="Y31" s="189">
        <v>25.2</v>
      </c>
      <c r="Z31" s="80">
        <f>+W31*'PRECIOS SEGUN ADJ. (FRONTERIZO)'!$B$4*'PRECIOS SEGUN ADJ. (FRONTERIZO)'!$C$4</f>
        <v>0</v>
      </c>
      <c r="AA31" s="80" t="s">
        <v>134</v>
      </c>
      <c r="AB31" s="37">
        <v>142</v>
      </c>
      <c r="AC31" s="37">
        <f t="shared" si="47"/>
        <v>2840</v>
      </c>
      <c r="AD31" s="189">
        <v>87.91</v>
      </c>
      <c r="AE31" s="80">
        <f>+AB31*'PRECIOS SEGUN ADJ. (FRONTERIZO)'!$B$5*'PRECIOS SEGUN ADJ. (FRONTERIZO)'!$C$5</f>
        <v>249664.4</v>
      </c>
      <c r="AF31" s="80" t="s">
        <v>762</v>
      </c>
      <c r="AG31" s="80">
        <f t="shared" si="76"/>
        <v>44939.59</v>
      </c>
      <c r="AH31" s="37">
        <v>172</v>
      </c>
      <c r="AI31" s="37">
        <f t="shared" si="48"/>
        <v>3440</v>
      </c>
      <c r="AJ31" s="189">
        <v>53.95000000000001</v>
      </c>
      <c r="AK31" s="80">
        <f>+AH31*'PRECIOS SEGUN ADJ. (FRONTERIZO)'!$B$6*'PRECIOS SEGUN ADJ. (FRONTERIZO)'!$C$6</f>
        <v>185588</v>
      </c>
      <c r="AL31" s="80" t="s">
        <v>763</v>
      </c>
      <c r="AM31" s="37">
        <v>21</v>
      </c>
      <c r="AN31" s="37">
        <f t="shared" si="49"/>
        <v>420</v>
      </c>
      <c r="AO31" s="189">
        <v>25.04</v>
      </c>
      <c r="AP31" s="80">
        <f>+AM31*'PRECIOS SEGUN ADJ. (FRONTERIZO)'!$B$7*'PRECIOS SEGUN ADJ. (FRONTERIZO)'!$C$7</f>
        <v>10516.800000000001</v>
      </c>
      <c r="AQ31" s="80" t="s">
        <v>764</v>
      </c>
      <c r="AR31" s="80">
        <f t="shared" si="77"/>
        <v>1682.69</v>
      </c>
      <c r="AS31" s="37">
        <v>53</v>
      </c>
      <c r="AT31" s="37">
        <f t="shared" si="50"/>
        <v>1060</v>
      </c>
      <c r="AU31" s="189">
        <v>290.85000000000002</v>
      </c>
      <c r="AV31" s="80">
        <f>+AS31*'PRECIOS SEGUN ADJ. (FRONTERIZO)'!$B$8*'PRECIOS SEGUN ADJ. (FRONTERIZO)'!$C$8</f>
        <v>308301</v>
      </c>
      <c r="AW31" s="80" t="s">
        <v>765</v>
      </c>
      <c r="AX31" s="80">
        <f t="shared" si="78"/>
        <v>55494.18</v>
      </c>
      <c r="AY31" s="37">
        <v>0</v>
      </c>
      <c r="AZ31" s="37">
        <f t="shared" si="51"/>
        <v>0</v>
      </c>
      <c r="BA31" s="189">
        <v>18.899999999999999</v>
      </c>
      <c r="BB31" s="80">
        <f>+AY31*'PRECIOS SEGUN ADJ. (FRONTERIZO)'!$B$9*'PRECIOS SEGUN ADJ. (FRONTERIZO)'!$C$9</f>
        <v>0</v>
      </c>
      <c r="BC31" s="80" t="s">
        <v>134</v>
      </c>
      <c r="BD31" s="37">
        <v>11</v>
      </c>
      <c r="BE31" s="37">
        <f t="shared" si="52"/>
        <v>220</v>
      </c>
      <c r="BF31" s="189">
        <v>140.38</v>
      </c>
      <c r="BG31" s="80">
        <f>+BD31*'PRECIOS SEGUN ADJ. (FRONTERIZO)'!$B$10*'PRECIOS SEGUN ADJ. (FRONTERIZO)'!$C$10</f>
        <v>30883.599999999999</v>
      </c>
      <c r="BH31" s="80" t="s">
        <v>766</v>
      </c>
      <c r="BI31" s="80">
        <f t="shared" si="79"/>
        <v>5559.05</v>
      </c>
      <c r="BJ31" s="37">
        <v>0</v>
      </c>
      <c r="BK31" s="37">
        <f t="shared" si="53"/>
        <v>0</v>
      </c>
      <c r="BL31" s="189">
        <v>31.459999999999997</v>
      </c>
      <c r="BM31" s="80">
        <f>+BJ31*'PRECIOS SEGUN ADJ. (FRONTERIZO)'!$B$11*'PRECIOS SEGUN ADJ. (FRONTERIZO)'!$C$11</f>
        <v>0</v>
      </c>
      <c r="BN31" s="80" t="s">
        <v>134</v>
      </c>
      <c r="BO31" s="37">
        <v>42</v>
      </c>
      <c r="BP31" s="37">
        <f t="shared" si="54"/>
        <v>840</v>
      </c>
      <c r="BQ31" s="189">
        <v>65</v>
      </c>
      <c r="BR31" s="80">
        <f>+BO31*'PRECIOS SEGUN ADJ. (FRONTERIZO)'!$B$12*'PRECIOS SEGUN ADJ. (FRONTERIZO)'!$C$12</f>
        <v>54600</v>
      </c>
      <c r="BS31" s="80" t="s">
        <v>767</v>
      </c>
      <c r="BT31" s="37">
        <v>0</v>
      </c>
      <c r="BU31" s="37">
        <f t="shared" si="55"/>
        <v>0</v>
      </c>
      <c r="BV31" s="189">
        <v>5.5</v>
      </c>
      <c r="BW31" s="80">
        <f>+BT31*'PRECIOS SEGUN ADJ. (FRONTERIZO)'!$B$13*'PRECIOS SEGUN ADJ. (FRONTERIZO)'!$C$13</f>
        <v>0</v>
      </c>
      <c r="BX31" s="80" t="s">
        <v>134</v>
      </c>
      <c r="BY31" s="37">
        <v>934</v>
      </c>
      <c r="BZ31" s="37">
        <f t="shared" si="56"/>
        <v>18680</v>
      </c>
      <c r="CA31" s="189">
        <v>7.15</v>
      </c>
      <c r="CB31" s="80">
        <f>+BY31*'PRECIOS SEGUN ADJ. (FRONTERIZO)'!$B$14*'PRECIOS SEGUN ADJ. (FRONTERIZO)'!$C$14</f>
        <v>133562</v>
      </c>
      <c r="CC31" s="80" t="s">
        <v>768</v>
      </c>
      <c r="CD31" s="37">
        <v>1868</v>
      </c>
      <c r="CE31" s="37">
        <f t="shared" si="57"/>
        <v>37360</v>
      </c>
      <c r="CF31" s="189">
        <v>6.8400000000000007</v>
      </c>
      <c r="CG31" s="80">
        <f>+CD31*'PRECIOS SEGUN ADJ. (FRONTERIZO)'!$B$15*'PRECIOS SEGUN ADJ. (FRONTERIZO)'!$C$15</f>
        <v>255542.39999999997</v>
      </c>
      <c r="CH31" s="80" t="s">
        <v>769</v>
      </c>
      <c r="CI31" s="37">
        <v>0</v>
      </c>
      <c r="CJ31" s="37">
        <f t="shared" si="58"/>
        <v>0</v>
      </c>
      <c r="CK31" s="189">
        <v>60</v>
      </c>
      <c r="CL31" s="80">
        <f>+CI31*'PRECIOS SEGUN ADJ. (FRONTERIZO)'!$B$16*'PRECIOS SEGUN ADJ. (FRONTERIZO)'!$C$16</f>
        <v>0</v>
      </c>
      <c r="CM31" s="80" t="s">
        <v>134</v>
      </c>
      <c r="CN31" s="80">
        <f t="shared" si="80"/>
        <v>0</v>
      </c>
      <c r="CO31" s="37">
        <v>0</v>
      </c>
      <c r="CP31" s="37">
        <f t="shared" si="59"/>
        <v>0</v>
      </c>
      <c r="CQ31" s="189">
        <v>55.649999999999991</v>
      </c>
      <c r="CR31" s="80">
        <f>+CO31*'PRECIOS SEGUN ADJ. (FRONTERIZO)'!$B$17*'PRECIOS SEGUN ADJ. (FRONTERIZO)'!$C$17</f>
        <v>0</v>
      </c>
      <c r="CS31" s="80" t="s">
        <v>134</v>
      </c>
      <c r="CT31" s="80">
        <f t="shared" si="81"/>
        <v>0</v>
      </c>
      <c r="CU31" s="37">
        <v>934</v>
      </c>
      <c r="CV31" s="37">
        <f t="shared" si="60"/>
        <v>18680</v>
      </c>
      <c r="CW31" s="189">
        <v>6.6</v>
      </c>
      <c r="CX31" s="80">
        <f>+CU31*'PRECIOS SEGUN ADJ. (FRONTERIZO)'!$B$18*'PRECIOS SEGUN ADJ. (FRONTERIZO)'!$C$18</f>
        <v>123288</v>
      </c>
      <c r="CY31" s="80" t="s">
        <v>770</v>
      </c>
      <c r="CZ31" s="37">
        <v>0</v>
      </c>
      <c r="DA31" s="37">
        <f t="shared" si="61"/>
        <v>0</v>
      </c>
      <c r="DB31" s="189">
        <v>65.75</v>
      </c>
      <c r="DC31" s="80">
        <f>+CZ31*'PRECIOS SEGUN ADJ. (FRONTERIZO)'!$B$19*'PRECIOS SEGUN ADJ. (FRONTERIZO)'!$C$19</f>
        <v>0</v>
      </c>
      <c r="DD31" s="80" t="s">
        <v>134</v>
      </c>
      <c r="DE31" s="80">
        <f t="shared" si="82"/>
        <v>0</v>
      </c>
      <c r="DF31" s="37">
        <v>21</v>
      </c>
      <c r="DG31" s="37">
        <f t="shared" si="62"/>
        <v>420</v>
      </c>
      <c r="DH31" s="189">
        <v>82.59999999999998</v>
      </c>
      <c r="DI31" s="80">
        <f>+DF31*'PRECIOS SEGUN ADJ. (FRONTERIZO)'!$B$20*'PRECIOS SEGUN ADJ. (FRONTERIZO)'!$C$20</f>
        <v>34692</v>
      </c>
      <c r="DJ31" s="80" t="s">
        <v>771</v>
      </c>
      <c r="DK31" s="80">
        <f t="shared" si="83"/>
        <v>6244.56</v>
      </c>
      <c r="DL31" s="37">
        <v>1868</v>
      </c>
      <c r="DM31" s="37">
        <f t="shared" si="63"/>
        <v>37360</v>
      </c>
      <c r="DN31" s="189">
        <v>22</v>
      </c>
      <c r="DO31" s="80">
        <f>+DL31*'PRECIOS SEGUN ADJ. (FRONTERIZO)'!$B$21*'PRECIOS SEGUN ADJ. (FRONTERIZO)'!$C$21</f>
        <v>821920</v>
      </c>
      <c r="DP31" s="80" t="s">
        <v>772</v>
      </c>
      <c r="DQ31" s="37">
        <v>104</v>
      </c>
      <c r="DR31" s="37">
        <f t="shared" si="64"/>
        <v>2080</v>
      </c>
      <c r="DS31" s="189">
        <v>80.849999999999994</v>
      </c>
      <c r="DT31" s="80">
        <f>+DQ31*'PRECIOS SEGUN ADJ. (FRONTERIZO)'!$B$22*'PRECIOS SEGUN ADJ. (FRONTERIZO)'!$C$22</f>
        <v>168168</v>
      </c>
      <c r="DU31" s="80" t="s">
        <v>773</v>
      </c>
      <c r="DV31" s="37">
        <v>47</v>
      </c>
      <c r="DW31" s="37">
        <f t="shared" si="65"/>
        <v>940</v>
      </c>
      <c r="DX31" s="189">
        <v>21.83</v>
      </c>
      <c r="DY31" s="80">
        <f>+DV31*'PRECIOS SEGUN ADJ. (FRONTERIZO)'!$B$23*'PRECIOS SEGUN ADJ. (FRONTERIZO)'!$C$23</f>
        <v>20520.2</v>
      </c>
      <c r="DZ31" s="80" t="s">
        <v>774</v>
      </c>
      <c r="EA31" s="80">
        <f t="shared" si="84"/>
        <v>3693.64</v>
      </c>
      <c r="EB31" s="37">
        <v>146</v>
      </c>
      <c r="EC31" s="37">
        <f t="shared" si="66"/>
        <v>2920</v>
      </c>
      <c r="ED31" s="189">
        <v>33</v>
      </c>
      <c r="EE31" s="80">
        <f>+EB31*'PRECIOS SEGUN ADJ. (FRONTERIZO)'!$B$24*'PRECIOS SEGUN ADJ. (FRONTERIZO)'!$C$24</f>
        <v>96360</v>
      </c>
      <c r="EF31" s="80" t="s">
        <v>633</v>
      </c>
      <c r="EG31" s="37">
        <v>0</v>
      </c>
      <c r="EH31" s="37">
        <f t="shared" si="67"/>
        <v>0</v>
      </c>
      <c r="EI31" s="189">
        <v>15.789999999999997</v>
      </c>
      <c r="EJ31" s="80">
        <f>+EG31*'PRECIOS SEGUN ADJ. (FRONTERIZO)'!$B$25*'PRECIOS SEGUN ADJ. (FRONTERIZO)'!$C$25</f>
        <v>0</v>
      </c>
      <c r="EK31" s="80" t="s">
        <v>134</v>
      </c>
      <c r="EL31" s="37">
        <v>0</v>
      </c>
      <c r="EM31" s="37">
        <f t="shared" si="68"/>
        <v>0</v>
      </c>
      <c r="EN31" s="189">
        <v>31.5</v>
      </c>
      <c r="EO31" s="80">
        <f>+EL31*'PRECIOS SEGUN ADJ. (FRONTERIZO)'!$B$26*'PRECIOS SEGUN ADJ. (FRONTERIZO)'!$C$26</f>
        <v>0</v>
      </c>
      <c r="EP31" s="80" t="s">
        <v>134</v>
      </c>
      <c r="EQ31" s="80">
        <v>0</v>
      </c>
      <c r="ER31" s="194">
        <f t="shared" si="69"/>
        <v>0</v>
      </c>
      <c r="ES31" s="195">
        <v>21.68</v>
      </c>
      <c r="ET31" s="196">
        <f>+EQ31*'PRECIOS SEGUN ADJ (RURAL)'!$B$13*'PRECIOS SEGUN ADJ (RURAL)'!$C$13</f>
        <v>0</v>
      </c>
      <c r="EU31" s="196" t="s">
        <v>134</v>
      </c>
      <c r="EV31" s="80">
        <v>0</v>
      </c>
      <c r="EW31" s="198">
        <f t="shared" si="70"/>
        <v>0</v>
      </c>
      <c r="EX31" s="199">
        <v>5.5</v>
      </c>
      <c r="EY31" s="200">
        <f>+EV31*'PRECIOS SEGUN ADJ (RURAL)'!$B$16*'PRECIOS SEGUN ADJ (RURAL)'!$C$16</f>
        <v>0</v>
      </c>
      <c r="EZ31" s="200" t="s">
        <v>134</v>
      </c>
      <c r="FA31" s="80">
        <v>0</v>
      </c>
      <c r="FB31" s="202">
        <f t="shared" si="71"/>
        <v>0</v>
      </c>
      <c r="FC31" s="203">
        <v>220</v>
      </c>
      <c r="FD31" s="204">
        <f>+FA31*'PRECIOS SEGUN ADJ (RURAL)'!$B$18*'PRECIOS SEGUN ADJ (RURAL)'!$C$18</f>
        <v>0</v>
      </c>
      <c r="FE31" s="204" t="s">
        <v>134</v>
      </c>
      <c r="FF31" s="204">
        <f t="shared" si="72"/>
        <v>0</v>
      </c>
      <c r="FG31" s="80">
        <f t="shared" si="85"/>
        <v>2622721</v>
      </c>
      <c r="FH31" s="80" t="s">
        <v>775</v>
      </c>
      <c r="FI31" s="80">
        <f t="shared" si="73"/>
        <v>136155.25000000003</v>
      </c>
      <c r="FJ31" s="80" t="s">
        <v>776</v>
      </c>
      <c r="FK31" s="80">
        <f t="shared" si="86"/>
        <v>2486565.75</v>
      </c>
      <c r="FL31" s="80" t="s">
        <v>777</v>
      </c>
      <c r="FM31" s="80">
        <f t="shared" si="87"/>
        <v>524544.19999999995</v>
      </c>
      <c r="FN31" s="80" t="s">
        <v>778</v>
      </c>
      <c r="FO31" s="80">
        <f t="shared" si="88"/>
        <v>26227.21</v>
      </c>
      <c r="FP31" s="80" t="s">
        <v>779</v>
      </c>
      <c r="FQ31" s="80"/>
      <c r="FR31" s="80">
        <f t="shared" si="89"/>
        <v>2098176.7999999998</v>
      </c>
      <c r="FS31" s="80" t="s">
        <v>780</v>
      </c>
      <c r="FT31" s="37" t="str">
        <f>+VLOOKUP(D31,'FRONTERIZO XENIA'!F:G,2,0)</f>
        <v>F-29</v>
      </c>
    </row>
    <row r="32" spans="1:176">
      <c r="A32" s="37">
        <v>71</v>
      </c>
      <c r="B32" s="176" t="s">
        <v>130</v>
      </c>
      <c r="C32" s="26" t="s">
        <v>781</v>
      </c>
      <c r="D32" s="37">
        <v>108245606</v>
      </c>
      <c r="E32" s="37" t="str">
        <f>+VLOOKUP(D32,'INFORMACION DE PROVEEDORES'!C:I,2,0)</f>
        <v>001-0824560-6</v>
      </c>
      <c r="F32" s="26" t="str">
        <f>+VLOOKUP(D32,'INFORMACION DE PROVEEDORES'!C:J,4,0)</f>
        <v>LEONARDO ANTONIO MENDEZ CAAMAÑO</v>
      </c>
      <c r="G32" s="37" t="str">
        <f>+VLOOKUP(D32,'INFORMACION DE PROVEEDORES'!C:K,5,0)</f>
        <v>001-0824560-6</v>
      </c>
      <c r="H32" s="26" t="str">
        <f>+VLOOKUP(D32,'INFORMACION DE PROVEEDORES'!C:L,7,0)</f>
        <v>AVENIDA CIRCUNVALACION NOROESTE, NUMERO 27. VILLA ALEJANDRA</v>
      </c>
      <c r="I32" s="37" t="str">
        <f>+VLOOKUP(D32,'INFORMACION DE PROVEEDORES'!C:M,3,0)</f>
        <v xml:space="preserve"> FÍSICA</v>
      </c>
      <c r="J32" s="37">
        <v>1</v>
      </c>
      <c r="K32" s="37">
        <v>187</v>
      </c>
      <c r="L32" s="37">
        <v>33</v>
      </c>
      <c r="M32" s="37">
        <f t="shared" si="74"/>
        <v>660</v>
      </c>
      <c r="N32" s="189">
        <v>69.81</v>
      </c>
      <c r="O32" s="80">
        <f>+L32*'PRECIOS SEGUN ADJ. (FRONTERIZO)'!$B$2*'PRECIOS SEGUN ADJ. (FRONTERIZO)'!$C$2</f>
        <v>46074.6</v>
      </c>
      <c r="P32" s="80" t="s">
        <v>782</v>
      </c>
      <c r="Q32" s="80">
        <f t="shared" si="75"/>
        <v>7371.94</v>
      </c>
      <c r="R32" s="37">
        <v>9</v>
      </c>
      <c r="S32" s="37">
        <f t="shared" si="45"/>
        <v>180</v>
      </c>
      <c r="T32" s="189">
        <v>31.5</v>
      </c>
      <c r="U32" s="80">
        <f>+R32*'PRECIOS SEGUN ADJ. (FRONTERIZO)'!$B$3*'PRECIOS SEGUN ADJ. (FRONTERIZO)'!$C$3</f>
        <v>5670</v>
      </c>
      <c r="V32" s="80" t="s">
        <v>327</v>
      </c>
      <c r="W32" s="37">
        <v>0</v>
      </c>
      <c r="X32" s="37">
        <f t="shared" si="46"/>
        <v>0</v>
      </c>
      <c r="Y32" s="189">
        <v>25.2</v>
      </c>
      <c r="Z32" s="80">
        <f>+W32*'PRECIOS SEGUN ADJ. (FRONTERIZO)'!$B$4*'PRECIOS SEGUN ADJ. (FRONTERIZO)'!$C$4</f>
        <v>0</v>
      </c>
      <c r="AA32" s="80" t="s">
        <v>134</v>
      </c>
      <c r="AB32" s="37">
        <v>57</v>
      </c>
      <c r="AC32" s="37">
        <f t="shared" si="47"/>
        <v>1140</v>
      </c>
      <c r="AD32" s="189">
        <v>87.91</v>
      </c>
      <c r="AE32" s="80">
        <f>+AB32*'PRECIOS SEGUN ADJ. (FRONTERIZO)'!$B$5*'PRECIOS SEGUN ADJ. (FRONTERIZO)'!$C$5</f>
        <v>100217.4</v>
      </c>
      <c r="AF32" s="80" t="s">
        <v>783</v>
      </c>
      <c r="AG32" s="80">
        <f t="shared" si="76"/>
        <v>18039.13</v>
      </c>
      <c r="AH32" s="37">
        <v>69</v>
      </c>
      <c r="AI32" s="37">
        <f t="shared" si="48"/>
        <v>1380</v>
      </c>
      <c r="AJ32" s="189">
        <v>53.95000000000001</v>
      </c>
      <c r="AK32" s="80">
        <f>+AH32*'PRECIOS SEGUN ADJ. (FRONTERIZO)'!$B$6*'PRECIOS SEGUN ADJ. (FRONTERIZO)'!$C$6</f>
        <v>74451</v>
      </c>
      <c r="AL32" s="80" t="s">
        <v>784</v>
      </c>
      <c r="AM32" s="37">
        <v>9</v>
      </c>
      <c r="AN32" s="37">
        <f t="shared" si="49"/>
        <v>180</v>
      </c>
      <c r="AO32" s="189">
        <v>25.04</v>
      </c>
      <c r="AP32" s="80">
        <f>+AM32*'PRECIOS SEGUN ADJ. (FRONTERIZO)'!$B$7*'PRECIOS SEGUN ADJ. (FRONTERIZO)'!$C$7</f>
        <v>4507.2</v>
      </c>
      <c r="AQ32" s="80" t="s">
        <v>490</v>
      </c>
      <c r="AR32" s="80">
        <f t="shared" si="77"/>
        <v>721.15</v>
      </c>
      <c r="AS32" s="37">
        <v>21</v>
      </c>
      <c r="AT32" s="37">
        <f t="shared" si="50"/>
        <v>420</v>
      </c>
      <c r="AU32" s="189">
        <v>290.85000000000002</v>
      </c>
      <c r="AV32" s="80">
        <f>+AS32*'PRECIOS SEGUN ADJ. (FRONTERIZO)'!$B$8*'PRECIOS SEGUN ADJ. (FRONTERIZO)'!$C$8</f>
        <v>122157</v>
      </c>
      <c r="AW32" s="80" t="s">
        <v>785</v>
      </c>
      <c r="AX32" s="80">
        <f t="shared" si="78"/>
        <v>21988.26</v>
      </c>
      <c r="AY32" s="37">
        <v>0</v>
      </c>
      <c r="AZ32" s="37">
        <f t="shared" si="51"/>
        <v>0</v>
      </c>
      <c r="BA32" s="189">
        <v>18.899999999999999</v>
      </c>
      <c r="BB32" s="80">
        <f>+AY32*'PRECIOS SEGUN ADJ. (FRONTERIZO)'!$B$9*'PRECIOS SEGUN ADJ. (FRONTERIZO)'!$C$9</f>
        <v>0</v>
      </c>
      <c r="BC32" s="80" t="s">
        <v>134</v>
      </c>
      <c r="BD32" s="37">
        <v>5</v>
      </c>
      <c r="BE32" s="37">
        <f t="shared" si="52"/>
        <v>100</v>
      </c>
      <c r="BF32" s="189">
        <v>140.38</v>
      </c>
      <c r="BG32" s="80">
        <f>+BD32*'PRECIOS SEGUN ADJ. (FRONTERIZO)'!$B$10*'PRECIOS SEGUN ADJ. (FRONTERIZO)'!$C$10</f>
        <v>14038</v>
      </c>
      <c r="BH32" s="80" t="s">
        <v>194</v>
      </c>
      <c r="BI32" s="80">
        <f t="shared" si="79"/>
        <v>2526.84</v>
      </c>
      <c r="BJ32" s="37">
        <v>0</v>
      </c>
      <c r="BK32" s="37">
        <f t="shared" si="53"/>
        <v>0</v>
      </c>
      <c r="BL32" s="189">
        <v>31.459999999999997</v>
      </c>
      <c r="BM32" s="80">
        <f>+BJ32*'PRECIOS SEGUN ADJ. (FRONTERIZO)'!$B$11*'PRECIOS SEGUN ADJ. (FRONTERIZO)'!$C$11</f>
        <v>0</v>
      </c>
      <c r="BN32" s="80" t="s">
        <v>134</v>
      </c>
      <c r="BO32" s="37">
        <v>17</v>
      </c>
      <c r="BP32" s="37">
        <f t="shared" si="54"/>
        <v>340</v>
      </c>
      <c r="BQ32" s="189">
        <v>65</v>
      </c>
      <c r="BR32" s="80">
        <f>+BO32*'PRECIOS SEGUN ADJ. (FRONTERIZO)'!$B$12*'PRECIOS SEGUN ADJ. (FRONTERIZO)'!$C$12</f>
        <v>22100</v>
      </c>
      <c r="BS32" s="80" t="s">
        <v>786</v>
      </c>
      <c r="BT32" s="37">
        <v>0</v>
      </c>
      <c r="BU32" s="37">
        <f t="shared" si="55"/>
        <v>0</v>
      </c>
      <c r="BV32" s="189">
        <v>5.5</v>
      </c>
      <c r="BW32" s="80">
        <f>+BT32*'PRECIOS SEGUN ADJ. (FRONTERIZO)'!$B$13*'PRECIOS SEGUN ADJ. (FRONTERIZO)'!$C$13</f>
        <v>0</v>
      </c>
      <c r="BX32" s="80" t="s">
        <v>134</v>
      </c>
      <c r="BY32" s="37">
        <v>374</v>
      </c>
      <c r="BZ32" s="37">
        <f t="shared" si="56"/>
        <v>7480</v>
      </c>
      <c r="CA32" s="189">
        <v>7.15</v>
      </c>
      <c r="CB32" s="80">
        <f>+BY32*'PRECIOS SEGUN ADJ. (FRONTERIZO)'!$B$14*'PRECIOS SEGUN ADJ. (FRONTERIZO)'!$C$14</f>
        <v>53482</v>
      </c>
      <c r="CC32" s="80" t="s">
        <v>787</v>
      </c>
      <c r="CD32" s="37">
        <v>748</v>
      </c>
      <c r="CE32" s="37">
        <f t="shared" si="57"/>
        <v>14960</v>
      </c>
      <c r="CF32" s="189">
        <v>6.8400000000000007</v>
      </c>
      <c r="CG32" s="80">
        <f>+CD32*'PRECIOS SEGUN ADJ. (FRONTERIZO)'!$B$15*'PRECIOS SEGUN ADJ. (FRONTERIZO)'!$C$15</f>
        <v>102326.39999999999</v>
      </c>
      <c r="CH32" s="80" t="s">
        <v>788</v>
      </c>
      <c r="CI32" s="37">
        <v>0</v>
      </c>
      <c r="CJ32" s="37">
        <f t="shared" si="58"/>
        <v>0</v>
      </c>
      <c r="CK32" s="189">
        <v>60</v>
      </c>
      <c r="CL32" s="80">
        <f>+CI32*'PRECIOS SEGUN ADJ. (FRONTERIZO)'!$B$16*'PRECIOS SEGUN ADJ. (FRONTERIZO)'!$C$16</f>
        <v>0</v>
      </c>
      <c r="CM32" s="80" t="s">
        <v>134</v>
      </c>
      <c r="CN32" s="80">
        <f t="shared" si="80"/>
        <v>0</v>
      </c>
      <c r="CO32" s="37">
        <v>0</v>
      </c>
      <c r="CP32" s="37">
        <f t="shared" si="59"/>
        <v>0</v>
      </c>
      <c r="CQ32" s="189">
        <v>55.649999999999991</v>
      </c>
      <c r="CR32" s="80">
        <f>+CO32*'PRECIOS SEGUN ADJ. (FRONTERIZO)'!$B$17*'PRECIOS SEGUN ADJ. (FRONTERIZO)'!$C$17</f>
        <v>0</v>
      </c>
      <c r="CS32" s="80" t="s">
        <v>134</v>
      </c>
      <c r="CT32" s="80">
        <f t="shared" si="81"/>
        <v>0</v>
      </c>
      <c r="CU32" s="37">
        <v>374</v>
      </c>
      <c r="CV32" s="37">
        <f t="shared" si="60"/>
        <v>7480</v>
      </c>
      <c r="CW32" s="189">
        <v>6.6</v>
      </c>
      <c r="CX32" s="80">
        <f>+CU32*'PRECIOS SEGUN ADJ. (FRONTERIZO)'!$B$18*'PRECIOS SEGUN ADJ. (FRONTERIZO)'!$C$18</f>
        <v>49368</v>
      </c>
      <c r="CY32" s="80" t="s">
        <v>789</v>
      </c>
      <c r="CZ32" s="37">
        <v>0</v>
      </c>
      <c r="DA32" s="37">
        <f t="shared" si="61"/>
        <v>0</v>
      </c>
      <c r="DB32" s="189">
        <v>65.75</v>
      </c>
      <c r="DC32" s="80">
        <f>+CZ32*'PRECIOS SEGUN ADJ. (FRONTERIZO)'!$B$19*'PRECIOS SEGUN ADJ. (FRONTERIZO)'!$C$19</f>
        <v>0</v>
      </c>
      <c r="DD32" s="80" t="s">
        <v>134</v>
      </c>
      <c r="DE32" s="80">
        <f t="shared" si="82"/>
        <v>0</v>
      </c>
      <c r="DF32" s="37">
        <v>9</v>
      </c>
      <c r="DG32" s="37">
        <f t="shared" si="62"/>
        <v>180</v>
      </c>
      <c r="DH32" s="189">
        <v>82.59999999999998</v>
      </c>
      <c r="DI32" s="80">
        <f>+DF32*'PRECIOS SEGUN ADJ. (FRONTERIZO)'!$B$20*'PRECIOS SEGUN ADJ. (FRONTERIZO)'!$C$20</f>
        <v>14868</v>
      </c>
      <c r="DJ32" s="80" t="s">
        <v>492</v>
      </c>
      <c r="DK32" s="80">
        <f t="shared" si="83"/>
        <v>2676.24</v>
      </c>
      <c r="DL32" s="37">
        <v>748</v>
      </c>
      <c r="DM32" s="37">
        <f t="shared" si="63"/>
        <v>14960</v>
      </c>
      <c r="DN32" s="189">
        <v>22</v>
      </c>
      <c r="DO32" s="80">
        <f>+DL32*'PRECIOS SEGUN ADJ. (FRONTERIZO)'!$B$21*'PRECIOS SEGUN ADJ. (FRONTERIZO)'!$C$21</f>
        <v>329120</v>
      </c>
      <c r="DP32" s="80" t="s">
        <v>790</v>
      </c>
      <c r="DQ32" s="37">
        <v>42</v>
      </c>
      <c r="DR32" s="37">
        <f t="shared" si="64"/>
        <v>840</v>
      </c>
      <c r="DS32" s="189">
        <v>80.849999999999994</v>
      </c>
      <c r="DT32" s="80">
        <f>+DQ32*'PRECIOS SEGUN ADJ. (FRONTERIZO)'!$B$22*'PRECIOS SEGUN ADJ. (FRONTERIZO)'!$C$22</f>
        <v>67914</v>
      </c>
      <c r="DU32" s="80" t="s">
        <v>791</v>
      </c>
      <c r="DV32" s="37">
        <v>19</v>
      </c>
      <c r="DW32" s="37">
        <f t="shared" si="65"/>
        <v>380</v>
      </c>
      <c r="DX32" s="189">
        <v>21.83</v>
      </c>
      <c r="DY32" s="80">
        <f>+DV32*'PRECIOS SEGUN ADJ. (FRONTERIZO)'!$B$23*'PRECIOS SEGUN ADJ. (FRONTERIZO)'!$C$23</f>
        <v>8295.4</v>
      </c>
      <c r="DZ32" s="80" t="s">
        <v>792</v>
      </c>
      <c r="EA32" s="80">
        <f t="shared" si="84"/>
        <v>1493.17</v>
      </c>
      <c r="EB32" s="37">
        <v>58</v>
      </c>
      <c r="EC32" s="37">
        <f t="shared" si="66"/>
        <v>1160</v>
      </c>
      <c r="ED32" s="189">
        <v>33</v>
      </c>
      <c r="EE32" s="80">
        <f>+EB32*'PRECIOS SEGUN ADJ. (FRONTERIZO)'!$B$24*'PRECIOS SEGUN ADJ. (FRONTERIZO)'!$C$24</f>
        <v>38280</v>
      </c>
      <c r="EF32" s="80" t="s">
        <v>793</v>
      </c>
      <c r="EG32" s="37">
        <v>0</v>
      </c>
      <c r="EH32" s="37">
        <f t="shared" si="67"/>
        <v>0</v>
      </c>
      <c r="EI32" s="189">
        <v>15.789999999999997</v>
      </c>
      <c r="EJ32" s="80">
        <f>+EG32*'PRECIOS SEGUN ADJ. (FRONTERIZO)'!$B$25*'PRECIOS SEGUN ADJ. (FRONTERIZO)'!$C$25</f>
        <v>0</v>
      </c>
      <c r="EK32" s="80" t="s">
        <v>134</v>
      </c>
      <c r="EL32" s="37">
        <v>0</v>
      </c>
      <c r="EM32" s="37">
        <f t="shared" si="68"/>
        <v>0</v>
      </c>
      <c r="EN32" s="189">
        <v>31.5</v>
      </c>
      <c r="EO32" s="80">
        <f>+EL32*'PRECIOS SEGUN ADJ. (FRONTERIZO)'!$B$26*'PRECIOS SEGUN ADJ. (FRONTERIZO)'!$C$26</f>
        <v>0</v>
      </c>
      <c r="EP32" s="80" t="s">
        <v>134</v>
      </c>
      <c r="EQ32" s="80">
        <v>0</v>
      </c>
      <c r="ER32" s="194">
        <f t="shared" si="69"/>
        <v>0</v>
      </c>
      <c r="ES32" s="195">
        <v>21.68</v>
      </c>
      <c r="ET32" s="196">
        <f>+EQ32*'PRECIOS SEGUN ADJ (RURAL)'!$B$13*'PRECIOS SEGUN ADJ (RURAL)'!$C$13</f>
        <v>0</v>
      </c>
      <c r="EU32" s="196" t="s">
        <v>134</v>
      </c>
      <c r="EV32" s="80">
        <v>0</v>
      </c>
      <c r="EW32" s="198">
        <f t="shared" si="70"/>
        <v>0</v>
      </c>
      <c r="EX32" s="199">
        <v>5.5</v>
      </c>
      <c r="EY32" s="200">
        <f>+EV32*'PRECIOS SEGUN ADJ (RURAL)'!$B$16*'PRECIOS SEGUN ADJ (RURAL)'!$C$16</f>
        <v>0</v>
      </c>
      <c r="EZ32" s="200" t="s">
        <v>134</v>
      </c>
      <c r="FA32" s="80">
        <v>0</v>
      </c>
      <c r="FB32" s="202">
        <f t="shared" si="71"/>
        <v>0</v>
      </c>
      <c r="FC32" s="203">
        <v>220</v>
      </c>
      <c r="FD32" s="204">
        <f>+FA32*'PRECIOS SEGUN ADJ (RURAL)'!$B$18*'PRECIOS SEGUN ADJ (RURAL)'!$C$18</f>
        <v>0</v>
      </c>
      <c r="FE32" s="204" t="s">
        <v>134</v>
      </c>
      <c r="FF32" s="204">
        <f t="shared" si="72"/>
        <v>0</v>
      </c>
      <c r="FG32" s="80">
        <f t="shared" si="85"/>
        <v>1052869</v>
      </c>
      <c r="FH32" s="80" t="s">
        <v>794</v>
      </c>
      <c r="FI32" s="80">
        <f t="shared" si="73"/>
        <v>54816.729999999989</v>
      </c>
      <c r="FJ32" s="80" t="s">
        <v>795</v>
      </c>
      <c r="FK32" s="80">
        <f t="shared" si="86"/>
        <v>998052.27</v>
      </c>
      <c r="FL32" s="80" t="s">
        <v>796</v>
      </c>
      <c r="FM32" s="80">
        <f t="shared" si="87"/>
        <v>210573.8</v>
      </c>
      <c r="FN32" s="80" t="s">
        <v>797</v>
      </c>
      <c r="FO32" s="80">
        <f t="shared" si="88"/>
        <v>10528.69</v>
      </c>
      <c r="FP32" s="80" t="s">
        <v>798</v>
      </c>
      <c r="FQ32" s="80"/>
      <c r="FR32" s="80">
        <f t="shared" si="89"/>
        <v>842295.2</v>
      </c>
      <c r="FS32" s="80" t="s">
        <v>799</v>
      </c>
      <c r="FT32" s="37" t="str">
        <f>+VLOOKUP(D32,'FRONTERIZO XENIA'!F:G,2,0)</f>
        <v>F-10</v>
      </c>
    </row>
    <row r="33" spans="1:176">
      <c r="A33" s="37">
        <v>74</v>
      </c>
      <c r="B33" s="176" t="s">
        <v>130</v>
      </c>
      <c r="C33" s="26" t="s">
        <v>800</v>
      </c>
      <c r="D33" s="37">
        <v>1800028647</v>
      </c>
      <c r="E33" s="37" t="str">
        <f>+VLOOKUP(D33,'INFORMACION DE PROVEEDORES'!C:I,2,0)</f>
        <v>018-0002864-7</v>
      </c>
      <c r="F33" s="26" t="str">
        <f>+VLOOKUP(D33,'INFORMACION DE PROVEEDORES'!C:J,4,0)</f>
        <v>MARIA DEL CARMEN SEVERINO NIVAR</v>
      </c>
      <c r="G33" s="37" t="str">
        <f>+VLOOKUP(D33,'INFORMACION DE PROVEEDORES'!C:K,5,0)</f>
        <v>018-0002864-7</v>
      </c>
      <c r="H33" s="26" t="str">
        <f>+VLOOKUP(D33,'INFORMACION DE PROVEEDORES'!C:L,7,0)</f>
        <v xml:space="preserve">CALLE PEATONAL 5, NO. 3, VILLA CENTRAL, BARAHONA </v>
      </c>
      <c r="I33" s="37" t="str">
        <f>+VLOOKUP(D33,'INFORMACION DE PROVEEDORES'!C:M,3,0)</f>
        <v xml:space="preserve"> FÍSICA</v>
      </c>
      <c r="J33" s="37">
        <v>1</v>
      </c>
      <c r="K33" s="37">
        <v>254</v>
      </c>
      <c r="L33" s="37">
        <v>45</v>
      </c>
      <c r="M33" s="37">
        <f t="shared" si="74"/>
        <v>900</v>
      </c>
      <c r="N33" s="189">
        <v>69.81</v>
      </c>
      <c r="O33" s="80">
        <f>+L33*'PRECIOS SEGUN ADJ. (FRONTERIZO)'!$B$2*'PRECIOS SEGUN ADJ. (FRONTERIZO)'!$C$2</f>
        <v>62829.000000000007</v>
      </c>
      <c r="P33" s="80" t="s">
        <v>801</v>
      </c>
      <c r="Q33" s="80">
        <f t="shared" si="75"/>
        <v>10052.64</v>
      </c>
      <c r="R33" s="37">
        <v>12</v>
      </c>
      <c r="S33" s="37">
        <f t="shared" si="45"/>
        <v>240</v>
      </c>
      <c r="T33" s="189">
        <v>31.5</v>
      </c>
      <c r="U33" s="80">
        <f>+R33*'PRECIOS SEGUN ADJ. (FRONTERIZO)'!$B$3*'PRECIOS SEGUN ADJ. (FRONTERIZO)'!$C$3</f>
        <v>7560</v>
      </c>
      <c r="V33" s="80" t="s">
        <v>447</v>
      </c>
      <c r="W33" s="37">
        <v>0</v>
      </c>
      <c r="X33" s="37">
        <f t="shared" si="46"/>
        <v>0</v>
      </c>
      <c r="Y33" s="189">
        <v>25.2</v>
      </c>
      <c r="Z33" s="80">
        <f>+W33*'PRECIOS SEGUN ADJ. (FRONTERIZO)'!$B$4*'PRECIOS SEGUN ADJ. (FRONTERIZO)'!$C$4</f>
        <v>0</v>
      </c>
      <c r="AA33" s="80" t="s">
        <v>134</v>
      </c>
      <c r="AB33" s="37">
        <v>77</v>
      </c>
      <c r="AC33" s="37">
        <f t="shared" si="47"/>
        <v>1540</v>
      </c>
      <c r="AD33" s="189">
        <v>87.91</v>
      </c>
      <c r="AE33" s="80">
        <f>+AB33*'PRECIOS SEGUN ADJ. (FRONTERIZO)'!$B$5*'PRECIOS SEGUN ADJ. (FRONTERIZO)'!$C$5</f>
        <v>135381.4</v>
      </c>
      <c r="AF33" s="80" t="s">
        <v>448</v>
      </c>
      <c r="AG33" s="80">
        <f t="shared" si="76"/>
        <v>24368.65</v>
      </c>
      <c r="AH33" s="37">
        <v>94</v>
      </c>
      <c r="AI33" s="37">
        <f t="shared" si="48"/>
        <v>1880</v>
      </c>
      <c r="AJ33" s="189">
        <v>53.95000000000001</v>
      </c>
      <c r="AK33" s="80">
        <f>+AH33*'PRECIOS SEGUN ADJ. (FRONTERIZO)'!$B$6*'PRECIOS SEGUN ADJ. (FRONTERIZO)'!$C$6</f>
        <v>101426</v>
      </c>
      <c r="AL33" s="80" t="s">
        <v>802</v>
      </c>
      <c r="AM33" s="37">
        <v>12</v>
      </c>
      <c r="AN33" s="37">
        <f t="shared" si="49"/>
        <v>240</v>
      </c>
      <c r="AO33" s="189">
        <v>25.04</v>
      </c>
      <c r="AP33" s="80">
        <f>+AM33*'PRECIOS SEGUN ADJ. (FRONTERIZO)'!$B$7*'PRECIOS SEGUN ADJ. (FRONTERIZO)'!$C$7</f>
        <v>6009.6</v>
      </c>
      <c r="AQ33" s="80" t="s">
        <v>450</v>
      </c>
      <c r="AR33" s="80">
        <f t="shared" si="77"/>
        <v>961.54</v>
      </c>
      <c r="AS33" s="37">
        <v>28</v>
      </c>
      <c r="AT33" s="37">
        <f t="shared" si="50"/>
        <v>560</v>
      </c>
      <c r="AU33" s="189">
        <v>290.85000000000002</v>
      </c>
      <c r="AV33" s="80">
        <f>+AS33*'PRECIOS SEGUN ADJ. (FRONTERIZO)'!$B$8*'PRECIOS SEGUN ADJ. (FRONTERIZO)'!$C$8</f>
        <v>162876.00000000003</v>
      </c>
      <c r="AW33" s="80" t="s">
        <v>803</v>
      </c>
      <c r="AX33" s="80">
        <f t="shared" si="78"/>
        <v>29317.68</v>
      </c>
      <c r="AY33" s="37">
        <v>0</v>
      </c>
      <c r="AZ33" s="37">
        <f t="shared" si="51"/>
        <v>0</v>
      </c>
      <c r="BA33" s="189">
        <v>18.899999999999999</v>
      </c>
      <c r="BB33" s="80">
        <f>+AY33*'PRECIOS SEGUN ADJ. (FRONTERIZO)'!$B$9*'PRECIOS SEGUN ADJ. (FRONTERIZO)'!$C$9</f>
        <v>0</v>
      </c>
      <c r="BC33" s="80" t="s">
        <v>134</v>
      </c>
      <c r="BD33" s="37">
        <v>6</v>
      </c>
      <c r="BE33" s="37">
        <f t="shared" si="52"/>
        <v>120</v>
      </c>
      <c r="BF33" s="189">
        <v>140.38</v>
      </c>
      <c r="BG33" s="80">
        <f>+BD33*'PRECIOS SEGUN ADJ. (FRONTERIZO)'!$B$10*'PRECIOS SEGUN ADJ. (FRONTERIZO)'!$C$10</f>
        <v>16845.599999999999</v>
      </c>
      <c r="BH33" s="80" t="s">
        <v>506</v>
      </c>
      <c r="BI33" s="80">
        <f t="shared" si="79"/>
        <v>3032.21</v>
      </c>
      <c r="BJ33" s="37">
        <v>0</v>
      </c>
      <c r="BK33" s="37">
        <f t="shared" si="53"/>
        <v>0</v>
      </c>
      <c r="BL33" s="189">
        <v>31.459999999999997</v>
      </c>
      <c r="BM33" s="80">
        <f>+BJ33*'PRECIOS SEGUN ADJ. (FRONTERIZO)'!$B$11*'PRECIOS SEGUN ADJ. (FRONTERIZO)'!$C$11</f>
        <v>0</v>
      </c>
      <c r="BN33" s="80" t="s">
        <v>134</v>
      </c>
      <c r="BO33" s="37">
        <v>23</v>
      </c>
      <c r="BP33" s="37">
        <f t="shared" si="54"/>
        <v>460</v>
      </c>
      <c r="BQ33" s="189">
        <v>65</v>
      </c>
      <c r="BR33" s="80">
        <f>+BO33*'PRECIOS SEGUN ADJ. (FRONTERIZO)'!$B$12*'PRECIOS SEGUN ADJ. (FRONTERIZO)'!$C$12</f>
        <v>29900</v>
      </c>
      <c r="BS33" s="80" t="s">
        <v>451</v>
      </c>
      <c r="BT33" s="37">
        <v>0</v>
      </c>
      <c r="BU33" s="37">
        <f t="shared" si="55"/>
        <v>0</v>
      </c>
      <c r="BV33" s="189">
        <v>5.5</v>
      </c>
      <c r="BW33" s="80">
        <f>+BT33*'PRECIOS SEGUN ADJ. (FRONTERIZO)'!$B$13*'PRECIOS SEGUN ADJ. (FRONTERIZO)'!$C$13</f>
        <v>0</v>
      </c>
      <c r="BX33" s="80" t="s">
        <v>134</v>
      </c>
      <c r="BY33" s="37">
        <v>508</v>
      </c>
      <c r="BZ33" s="37">
        <f t="shared" si="56"/>
        <v>10160</v>
      </c>
      <c r="CA33" s="189">
        <v>7.15</v>
      </c>
      <c r="CB33" s="80">
        <f>+BY33*'PRECIOS SEGUN ADJ. (FRONTERIZO)'!$B$14*'PRECIOS SEGUN ADJ. (FRONTERIZO)'!$C$14</f>
        <v>72644</v>
      </c>
      <c r="CC33" s="80" t="s">
        <v>804</v>
      </c>
      <c r="CD33" s="37">
        <v>1016</v>
      </c>
      <c r="CE33" s="37">
        <f t="shared" si="57"/>
        <v>20320</v>
      </c>
      <c r="CF33" s="189">
        <v>6.8400000000000007</v>
      </c>
      <c r="CG33" s="80">
        <f>+CD33*'PRECIOS SEGUN ADJ. (FRONTERIZO)'!$B$15*'PRECIOS SEGUN ADJ. (FRONTERIZO)'!$C$15</f>
        <v>138988.79999999999</v>
      </c>
      <c r="CH33" s="80" t="s">
        <v>805</v>
      </c>
      <c r="CI33" s="37">
        <v>0</v>
      </c>
      <c r="CJ33" s="37">
        <f t="shared" si="58"/>
        <v>0</v>
      </c>
      <c r="CK33" s="189">
        <v>60</v>
      </c>
      <c r="CL33" s="80">
        <f>+CI33*'PRECIOS SEGUN ADJ. (FRONTERIZO)'!$B$16*'PRECIOS SEGUN ADJ. (FRONTERIZO)'!$C$16</f>
        <v>0</v>
      </c>
      <c r="CM33" s="80" t="s">
        <v>134</v>
      </c>
      <c r="CN33" s="80">
        <f t="shared" si="80"/>
        <v>0</v>
      </c>
      <c r="CO33" s="37">
        <v>0</v>
      </c>
      <c r="CP33" s="37">
        <f t="shared" si="59"/>
        <v>0</v>
      </c>
      <c r="CQ33" s="189">
        <v>55.649999999999991</v>
      </c>
      <c r="CR33" s="80">
        <f>+CO33*'PRECIOS SEGUN ADJ. (FRONTERIZO)'!$B$17*'PRECIOS SEGUN ADJ. (FRONTERIZO)'!$C$17</f>
        <v>0</v>
      </c>
      <c r="CS33" s="80" t="s">
        <v>134</v>
      </c>
      <c r="CT33" s="80">
        <f t="shared" si="81"/>
        <v>0</v>
      </c>
      <c r="CU33" s="37">
        <v>508</v>
      </c>
      <c r="CV33" s="37">
        <f t="shared" si="60"/>
        <v>10160</v>
      </c>
      <c r="CW33" s="189">
        <v>6.6</v>
      </c>
      <c r="CX33" s="80">
        <f>+CU33*'PRECIOS SEGUN ADJ. (FRONTERIZO)'!$B$18*'PRECIOS SEGUN ADJ. (FRONTERIZO)'!$C$18</f>
        <v>67056</v>
      </c>
      <c r="CY33" s="80" t="s">
        <v>806</v>
      </c>
      <c r="CZ33" s="37">
        <v>0</v>
      </c>
      <c r="DA33" s="37">
        <f t="shared" si="61"/>
        <v>0</v>
      </c>
      <c r="DB33" s="189">
        <v>65.75</v>
      </c>
      <c r="DC33" s="80">
        <f>+CZ33*'PRECIOS SEGUN ADJ. (FRONTERIZO)'!$B$19*'PRECIOS SEGUN ADJ. (FRONTERIZO)'!$C$19</f>
        <v>0</v>
      </c>
      <c r="DD33" s="80" t="s">
        <v>134</v>
      </c>
      <c r="DE33" s="80">
        <f t="shared" si="82"/>
        <v>0</v>
      </c>
      <c r="DF33" s="37">
        <v>12</v>
      </c>
      <c r="DG33" s="37">
        <f t="shared" si="62"/>
        <v>240</v>
      </c>
      <c r="DH33" s="189">
        <v>82.59999999999998</v>
      </c>
      <c r="DI33" s="80">
        <f>+DF33*'PRECIOS SEGUN ADJ. (FRONTERIZO)'!$B$20*'PRECIOS SEGUN ADJ. (FRONTERIZO)'!$C$20</f>
        <v>19824</v>
      </c>
      <c r="DJ33" s="80" t="s">
        <v>455</v>
      </c>
      <c r="DK33" s="80">
        <f t="shared" si="83"/>
        <v>3568.32</v>
      </c>
      <c r="DL33" s="37">
        <v>1016</v>
      </c>
      <c r="DM33" s="37">
        <f t="shared" si="63"/>
        <v>20320</v>
      </c>
      <c r="DN33" s="189">
        <v>22</v>
      </c>
      <c r="DO33" s="80">
        <f>+DL33*'PRECIOS SEGUN ADJ. (FRONTERIZO)'!$B$21*'PRECIOS SEGUN ADJ. (FRONTERIZO)'!$C$21</f>
        <v>447040</v>
      </c>
      <c r="DP33" s="80" t="s">
        <v>807</v>
      </c>
      <c r="DQ33" s="37">
        <v>56</v>
      </c>
      <c r="DR33" s="37">
        <f t="shared" si="64"/>
        <v>1120</v>
      </c>
      <c r="DS33" s="189">
        <v>80.849999999999994</v>
      </c>
      <c r="DT33" s="80">
        <f>+DQ33*'PRECIOS SEGUN ADJ. (FRONTERIZO)'!$B$22*'PRECIOS SEGUN ADJ. (FRONTERIZO)'!$C$22</f>
        <v>90551.999999999985</v>
      </c>
      <c r="DU33" s="80" t="s">
        <v>457</v>
      </c>
      <c r="DV33" s="37">
        <v>25</v>
      </c>
      <c r="DW33" s="37">
        <f t="shared" si="65"/>
        <v>500</v>
      </c>
      <c r="DX33" s="189">
        <v>21.83</v>
      </c>
      <c r="DY33" s="80">
        <f>+DV33*'PRECIOS SEGUN ADJ. (FRONTERIZO)'!$B$23*'PRECIOS SEGUN ADJ. (FRONTERIZO)'!$C$23</f>
        <v>10915</v>
      </c>
      <c r="DZ33" s="80" t="s">
        <v>458</v>
      </c>
      <c r="EA33" s="80">
        <f t="shared" si="84"/>
        <v>1964.7</v>
      </c>
      <c r="EB33" s="37">
        <v>79</v>
      </c>
      <c r="EC33" s="37">
        <f t="shared" si="66"/>
        <v>1580</v>
      </c>
      <c r="ED33" s="189">
        <v>33</v>
      </c>
      <c r="EE33" s="80">
        <f>+EB33*'PRECIOS SEGUN ADJ. (FRONTERIZO)'!$B$24*'PRECIOS SEGUN ADJ. (FRONTERIZO)'!$C$24</f>
        <v>52140</v>
      </c>
      <c r="EF33" s="80" t="s">
        <v>459</v>
      </c>
      <c r="EG33" s="37">
        <v>0</v>
      </c>
      <c r="EH33" s="37">
        <f t="shared" si="67"/>
        <v>0</v>
      </c>
      <c r="EI33" s="189">
        <v>15.789999999999997</v>
      </c>
      <c r="EJ33" s="80">
        <f>+EG33*'PRECIOS SEGUN ADJ. (FRONTERIZO)'!$B$25*'PRECIOS SEGUN ADJ. (FRONTERIZO)'!$C$25</f>
        <v>0</v>
      </c>
      <c r="EK33" s="80" t="s">
        <v>134</v>
      </c>
      <c r="EL33" s="37">
        <v>0</v>
      </c>
      <c r="EM33" s="37">
        <f t="shared" si="68"/>
        <v>0</v>
      </c>
      <c r="EN33" s="189">
        <v>31.5</v>
      </c>
      <c r="EO33" s="80">
        <f>+EL33*'PRECIOS SEGUN ADJ. (FRONTERIZO)'!$B$26*'PRECIOS SEGUN ADJ. (FRONTERIZO)'!$C$26</f>
        <v>0</v>
      </c>
      <c r="EP33" s="80" t="s">
        <v>134</v>
      </c>
      <c r="EQ33" s="80">
        <v>0</v>
      </c>
      <c r="ER33" s="194">
        <f t="shared" si="69"/>
        <v>0</v>
      </c>
      <c r="ES33" s="195">
        <v>21.68</v>
      </c>
      <c r="ET33" s="196">
        <f>+EQ33*'PRECIOS SEGUN ADJ (RURAL)'!$B$13*'PRECIOS SEGUN ADJ (RURAL)'!$C$13</f>
        <v>0</v>
      </c>
      <c r="EU33" s="196" t="s">
        <v>134</v>
      </c>
      <c r="EV33" s="80">
        <v>0</v>
      </c>
      <c r="EW33" s="198">
        <f t="shared" si="70"/>
        <v>0</v>
      </c>
      <c r="EX33" s="199">
        <v>5.5</v>
      </c>
      <c r="EY33" s="200">
        <f>+EV33*'PRECIOS SEGUN ADJ (RURAL)'!$B$16*'PRECIOS SEGUN ADJ (RURAL)'!$C$16</f>
        <v>0</v>
      </c>
      <c r="EZ33" s="200" t="s">
        <v>134</v>
      </c>
      <c r="FA33" s="80">
        <v>0</v>
      </c>
      <c r="FB33" s="202">
        <f t="shared" si="71"/>
        <v>0</v>
      </c>
      <c r="FC33" s="203">
        <v>220</v>
      </c>
      <c r="FD33" s="204">
        <f>+FA33*'PRECIOS SEGUN ADJ (RURAL)'!$B$18*'PRECIOS SEGUN ADJ (RURAL)'!$C$18</f>
        <v>0</v>
      </c>
      <c r="FE33" s="204" t="s">
        <v>134</v>
      </c>
      <c r="FF33" s="204">
        <f t="shared" si="72"/>
        <v>0</v>
      </c>
      <c r="FG33" s="80">
        <f t="shared" si="85"/>
        <v>1421987.4</v>
      </c>
      <c r="FH33" s="80" t="s">
        <v>808</v>
      </c>
      <c r="FI33" s="80">
        <f t="shared" si="73"/>
        <v>73265.740000000005</v>
      </c>
      <c r="FJ33" s="80" t="s">
        <v>809</v>
      </c>
      <c r="FK33" s="80">
        <f t="shared" si="86"/>
        <v>1348721.66</v>
      </c>
      <c r="FL33" s="80" t="s">
        <v>810</v>
      </c>
      <c r="FM33" s="80">
        <f t="shared" si="87"/>
        <v>284397.48</v>
      </c>
      <c r="FN33" s="80" t="s">
        <v>811</v>
      </c>
      <c r="FO33" s="80">
        <f t="shared" si="88"/>
        <v>14219.87</v>
      </c>
      <c r="FP33" s="80" t="s">
        <v>812</v>
      </c>
      <c r="FQ33" s="80"/>
      <c r="FR33" s="80">
        <f t="shared" si="89"/>
        <v>1137589.92</v>
      </c>
      <c r="FS33" s="80" t="s">
        <v>813</v>
      </c>
      <c r="FT33" s="37" t="str">
        <f>+VLOOKUP(D33,'FRONTERIZO XENIA'!F:G,2,0)</f>
        <v>F-04</v>
      </c>
    </row>
    <row r="34" spans="1:176">
      <c r="A34" s="37">
        <v>77</v>
      </c>
      <c r="B34" s="176" t="s">
        <v>130</v>
      </c>
      <c r="C34" s="26" t="s">
        <v>814</v>
      </c>
      <c r="D34" s="37">
        <v>1000585677</v>
      </c>
      <c r="E34" s="37" t="str">
        <f>+VLOOKUP(D34,'INFORMACION DE PROVEEDORES'!C:I,2,0)</f>
        <v>010-0058567-7</v>
      </c>
      <c r="F34" s="26" t="str">
        <f>+VLOOKUP(D34,'INFORMACION DE PROVEEDORES'!C:J,4,0)</f>
        <v>MYRNA ROSA DE LA ALTAGRACIA PELLETIER NOBLE DE RUIZ</v>
      </c>
      <c r="G34" s="37" t="str">
        <f>+VLOOKUP(D34,'INFORMACION DE PROVEEDORES'!C:K,5,0)</f>
        <v>010-0058567-7</v>
      </c>
      <c r="H34" s="26" t="str">
        <f>+VLOOKUP(D34,'INFORMACION DE PROVEEDORES'!C:L,7,0)</f>
        <v>CALLE GASTON FERNANDO DELIGNE, NO. 144, LA COLONIA ESPAÑOLA, AZUA</v>
      </c>
      <c r="I34" s="37" t="str">
        <f>+VLOOKUP(D34,'INFORMACION DE PROVEEDORES'!C:M,3,0)</f>
        <v xml:space="preserve"> FÍSICA</v>
      </c>
      <c r="J34" s="37">
        <v>1</v>
      </c>
      <c r="K34" s="37">
        <v>442</v>
      </c>
      <c r="L34" s="37">
        <v>78</v>
      </c>
      <c r="M34" s="37">
        <f t="shared" si="74"/>
        <v>1560</v>
      </c>
      <c r="N34" s="189">
        <v>69.81</v>
      </c>
      <c r="O34" s="80">
        <f>+L34*'PRECIOS SEGUN ADJ. (FRONTERIZO)'!$B$2*'PRECIOS SEGUN ADJ. (FRONTERIZO)'!$C$2</f>
        <v>108903.6</v>
      </c>
      <c r="P34" s="80" t="s">
        <v>522</v>
      </c>
      <c r="Q34" s="80">
        <f t="shared" si="75"/>
        <v>17424.580000000002</v>
      </c>
      <c r="R34" s="37">
        <v>20</v>
      </c>
      <c r="S34" s="37">
        <f t="shared" si="45"/>
        <v>400</v>
      </c>
      <c r="T34" s="189">
        <v>31.5</v>
      </c>
      <c r="U34" s="80">
        <f>+R34*'PRECIOS SEGUN ADJ. (FRONTERIZO)'!$B$3*'PRECIOS SEGUN ADJ. (FRONTERIZO)'!$C$3</f>
        <v>12600</v>
      </c>
      <c r="V34" s="80" t="s">
        <v>815</v>
      </c>
      <c r="W34" s="37">
        <v>0</v>
      </c>
      <c r="X34" s="37">
        <f t="shared" si="46"/>
        <v>0</v>
      </c>
      <c r="Y34" s="189">
        <v>25.2</v>
      </c>
      <c r="Z34" s="80">
        <f>+W34*'PRECIOS SEGUN ADJ. (FRONTERIZO)'!$B$4*'PRECIOS SEGUN ADJ. (FRONTERIZO)'!$C$4</f>
        <v>0</v>
      </c>
      <c r="AA34" s="80" t="s">
        <v>134</v>
      </c>
      <c r="AB34" s="37">
        <v>134</v>
      </c>
      <c r="AC34" s="37">
        <f t="shared" si="47"/>
        <v>2680</v>
      </c>
      <c r="AD34" s="189">
        <v>87.91</v>
      </c>
      <c r="AE34" s="80">
        <f>+AB34*'PRECIOS SEGUN ADJ. (FRONTERIZO)'!$B$5*'PRECIOS SEGUN ADJ. (FRONTERIZO)'!$C$5</f>
        <v>235598.8</v>
      </c>
      <c r="AF34" s="80" t="s">
        <v>816</v>
      </c>
      <c r="AG34" s="80">
        <f t="shared" si="76"/>
        <v>42407.78</v>
      </c>
      <c r="AH34" s="37">
        <v>163</v>
      </c>
      <c r="AI34" s="37">
        <f t="shared" si="48"/>
        <v>3260</v>
      </c>
      <c r="AJ34" s="189">
        <v>53.95000000000001</v>
      </c>
      <c r="AK34" s="80">
        <f>+AH34*'PRECIOS SEGUN ADJ. (FRONTERIZO)'!$B$6*'PRECIOS SEGUN ADJ. (FRONTERIZO)'!$C$6</f>
        <v>175877</v>
      </c>
      <c r="AL34" s="80" t="s">
        <v>817</v>
      </c>
      <c r="AM34" s="37">
        <v>20</v>
      </c>
      <c r="AN34" s="37">
        <f t="shared" si="49"/>
        <v>400</v>
      </c>
      <c r="AO34" s="189">
        <v>25.04</v>
      </c>
      <c r="AP34" s="80">
        <f>+AM34*'PRECIOS SEGUN ADJ. (FRONTERIZO)'!$B$7*'PRECIOS SEGUN ADJ. (FRONTERIZO)'!$C$7</f>
        <v>10016</v>
      </c>
      <c r="AQ34" s="80" t="s">
        <v>818</v>
      </c>
      <c r="AR34" s="80">
        <f t="shared" si="77"/>
        <v>1602.56</v>
      </c>
      <c r="AS34" s="37">
        <v>49</v>
      </c>
      <c r="AT34" s="37">
        <f t="shared" si="50"/>
        <v>980</v>
      </c>
      <c r="AU34" s="189">
        <v>290.85000000000002</v>
      </c>
      <c r="AV34" s="80">
        <f>+AS34*'PRECIOS SEGUN ADJ. (FRONTERIZO)'!$B$8*'PRECIOS SEGUN ADJ. (FRONTERIZO)'!$C$8</f>
        <v>285033</v>
      </c>
      <c r="AW34" s="80" t="s">
        <v>525</v>
      </c>
      <c r="AX34" s="80">
        <f t="shared" si="78"/>
        <v>51305.94</v>
      </c>
      <c r="AY34" s="37">
        <v>0</v>
      </c>
      <c r="AZ34" s="37">
        <f t="shared" si="51"/>
        <v>0</v>
      </c>
      <c r="BA34" s="189">
        <v>18.899999999999999</v>
      </c>
      <c r="BB34" s="80">
        <f>+AY34*'PRECIOS SEGUN ADJ. (FRONTERIZO)'!$B$9*'PRECIOS SEGUN ADJ. (FRONTERIZO)'!$C$9</f>
        <v>0</v>
      </c>
      <c r="BC34" s="80" t="s">
        <v>134</v>
      </c>
      <c r="BD34" s="37">
        <v>10</v>
      </c>
      <c r="BE34" s="37">
        <f t="shared" si="52"/>
        <v>200</v>
      </c>
      <c r="BF34" s="189">
        <v>140.38</v>
      </c>
      <c r="BG34" s="80">
        <f>+BD34*'PRECIOS SEGUN ADJ. (FRONTERIZO)'!$B$10*'PRECIOS SEGUN ADJ. (FRONTERIZO)'!$C$10</f>
        <v>28076</v>
      </c>
      <c r="BH34" s="80" t="s">
        <v>164</v>
      </c>
      <c r="BI34" s="80">
        <f t="shared" si="79"/>
        <v>5053.68</v>
      </c>
      <c r="BJ34" s="37">
        <v>0</v>
      </c>
      <c r="BK34" s="37">
        <f t="shared" si="53"/>
        <v>0</v>
      </c>
      <c r="BL34" s="189">
        <v>31.459999999999997</v>
      </c>
      <c r="BM34" s="80">
        <f>+BJ34*'PRECIOS SEGUN ADJ. (FRONTERIZO)'!$B$11*'PRECIOS SEGUN ADJ. (FRONTERIZO)'!$C$11</f>
        <v>0</v>
      </c>
      <c r="BN34" s="80" t="s">
        <v>134</v>
      </c>
      <c r="BO34" s="37">
        <v>39</v>
      </c>
      <c r="BP34" s="37">
        <f t="shared" si="54"/>
        <v>780</v>
      </c>
      <c r="BQ34" s="189">
        <v>65</v>
      </c>
      <c r="BR34" s="80">
        <f>+BO34*'PRECIOS SEGUN ADJ. (FRONTERIZO)'!$B$12*'PRECIOS SEGUN ADJ. (FRONTERIZO)'!$C$12</f>
        <v>50700</v>
      </c>
      <c r="BS34" s="80" t="s">
        <v>330</v>
      </c>
      <c r="BT34" s="37">
        <v>0</v>
      </c>
      <c r="BU34" s="37">
        <f t="shared" si="55"/>
        <v>0</v>
      </c>
      <c r="BV34" s="189">
        <v>5.5</v>
      </c>
      <c r="BW34" s="80">
        <f>+BT34*'PRECIOS SEGUN ADJ. (FRONTERIZO)'!$B$13*'PRECIOS SEGUN ADJ. (FRONTERIZO)'!$C$13</f>
        <v>0</v>
      </c>
      <c r="BX34" s="80" t="s">
        <v>134</v>
      </c>
      <c r="BY34" s="37">
        <v>884</v>
      </c>
      <c r="BZ34" s="37">
        <f t="shared" si="56"/>
        <v>17680</v>
      </c>
      <c r="CA34" s="189">
        <v>7.15</v>
      </c>
      <c r="CB34" s="80">
        <f>+BY34*'PRECIOS SEGUN ADJ. (FRONTERIZO)'!$B$14*'PRECIOS SEGUN ADJ. (FRONTERIZO)'!$C$14</f>
        <v>126412</v>
      </c>
      <c r="CC34" s="80" t="s">
        <v>819</v>
      </c>
      <c r="CD34" s="37">
        <v>1768</v>
      </c>
      <c r="CE34" s="37">
        <f t="shared" si="57"/>
        <v>35360</v>
      </c>
      <c r="CF34" s="189">
        <v>6.8400000000000007</v>
      </c>
      <c r="CG34" s="80">
        <f>+CD34*'PRECIOS SEGUN ADJ. (FRONTERIZO)'!$B$15*'PRECIOS SEGUN ADJ. (FRONTERIZO)'!$C$15</f>
        <v>241862.39999999997</v>
      </c>
      <c r="CH34" s="80" t="s">
        <v>820</v>
      </c>
      <c r="CI34" s="37">
        <v>0</v>
      </c>
      <c r="CJ34" s="37">
        <f t="shared" si="58"/>
        <v>0</v>
      </c>
      <c r="CK34" s="189">
        <v>60</v>
      </c>
      <c r="CL34" s="80">
        <f>+CI34*'PRECIOS SEGUN ADJ. (FRONTERIZO)'!$B$16*'PRECIOS SEGUN ADJ. (FRONTERIZO)'!$C$16</f>
        <v>0</v>
      </c>
      <c r="CM34" s="80" t="s">
        <v>134</v>
      </c>
      <c r="CN34" s="80">
        <f t="shared" si="80"/>
        <v>0</v>
      </c>
      <c r="CO34" s="37">
        <v>0</v>
      </c>
      <c r="CP34" s="37">
        <f t="shared" si="59"/>
        <v>0</v>
      </c>
      <c r="CQ34" s="189">
        <v>55.649999999999991</v>
      </c>
      <c r="CR34" s="80">
        <f>+CO34*'PRECIOS SEGUN ADJ. (FRONTERIZO)'!$B$17*'PRECIOS SEGUN ADJ. (FRONTERIZO)'!$C$17</f>
        <v>0</v>
      </c>
      <c r="CS34" s="80" t="s">
        <v>134</v>
      </c>
      <c r="CT34" s="80">
        <f t="shared" si="81"/>
        <v>0</v>
      </c>
      <c r="CU34" s="37">
        <v>884</v>
      </c>
      <c r="CV34" s="37">
        <f t="shared" si="60"/>
        <v>17680</v>
      </c>
      <c r="CW34" s="189">
        <v>6.6</v>
      </c>
      <c r="CX34" s="80">
        <f>+CU34*'PRECIOS SEGUN ADJ. (FRONTERIZO)'!$B$18*'PRECIOS SEGUN ADJ. (FRONTERIZO)'!$C$18</f>
        <v>116688</v>
      </c>
      <c r="CY34" s="80" t="s">
        <v>821</v>
      </c>
      <c r="CZ34" s="37">
        <v>0</v>
      </c>
      <c r="DA34" s="37">
        <f t="shared" si="61"/>
        <v>0</v>
      </c>
      <c r="DB34" s="189">
        <v>65.75</v>
      </c>
      <c r="DC34" s="80">
        <f>+CZ34*'PRECIOS SEGUN ADJ. (FRONTERIZO)'!$B$19*'PRECIOS SEGUN ADJ. (FRONTERIZO)'!$C$19</f>
        <v>0</v>
      </c>
      <c r="DD34" s="80" t="s">
        <v>134</v>
      </c>
      <c r="DE34" s="80">
        <f t="shared" si="82"/>
        <v>0</v>
      </c>
      <c r="DF34" s="37">
        <v>20</v>
      </c>
      <c r="DG34" s="37">
        <f t="shared" si="62"/>
        <v>400</v>
      </c>
      <c r="DH34" s="189">
        <v>82.59999999999998</v>
      </c>
      <c r="DI34" s="80">
        <f>+DF34*'PRECIOS SEGUN ADJ. (FRONTERIZO)'!$B$20*'PRECIOS SEGUN ADJ. (FRONTERIZO)'!$C$20</f>
        <v>33040</v>
      </c>
      <c r="DJ34" s="80" t="s">
        <v>822</v>
      </c>
      <c r="DK34" s="80">
        <f t="shared" si="83"/>
        <v>5947.2</v>
      </c>
      <c r="DL34" s="37">
        <v>1768</v>
      </c>
      <c r="DM34" s="37">
        <f t="shared" si="63"/>
        <v>35360</v>
      </c>
      <c r="DN34" s="189">
        <v>22</v>
      </c>
      <c r="DO34" s="80">
        <f>+DL34*'PRECIOS SEGUN ADJ. (FRONTERIZO)'!$B$21*'PRECIOS SEGUN ADJ. (FRONTERIZO)'!$C$21</f>
        <v>777920</v>
      </c>
      <c r="DP34" s="80" t="s">
        <v>823</v>
      </c>
      <c r="DQ34" s="37">
        <v>98</v>
      </c>
      <c r="DR34" s="37">
        <f t="shared" si="64"/>
        <v>1960</v>
      </c>
      <c r="DS34" s="189">
        <v>80.849999999999994</v>
      </c>
      <c r="DT34" s="80">
        <f>+DQ34*'PRECIOS SEGUN ADJ. (FRONTERIZO)'!$B$22*'PRECIOS SEGUN ADJ. (FRONTERIZO)'!$C$22</f>
        <v>158466</v>
      </c>
      <c r="DU34" s="80" t="s">
        <v>824</v>
      </c>
      <c r="DV34" s="37">
        <v>44</v>
      </c>
      <c r="DW34" s="37">
        <f t="shared" si="65"/>
        <v>880</v>
      </c>
      <c r="DX34" s="189">
        <v>21.83</v>
      </c>
      <c r="DY34" s="80">
        <f>+DV34*'PRECIOS SEGUN ADJ. (FRONTERIZO)'!$B$23*'PRECIOS SEGUN ADJ. (FRONTERIZO)'!$C$23</f>
        <v>19210.400000000001</v>
      </c>
      <c r="DZ34" s="80" t="s">
        <v>533</v>
      </c>
      <c r="EA34" s="80">
        <f t="shared" si="84"/>
        <v>3457.87</v>
      </c>
      <c r="EB34" s="37">
        <v>137</v>
      </c>
      <c r="EC34" s="37">
        <f t="shared" si="66"/>
        <v>2740</v>
      </c>
      <c r="ED34" s="189">
        <v>33</v>
      </c>
      <c r="EE34" s="80">
        <f>+EB34*'PRECIOS SEGUN ADJ. (FRONTERIZO)'!$B$24*'PRECIOS SEGUN ADJ. (FRONTERIZO)'!$C$24</f>
        <v>90420</v>
      </c>
      <c r="EF34" s="80" t="s">
        <v>825</v>
      </c>
      <c r="EG34" s="37">
        <v>0</v>
      </c>
      <c r="EH34" s="37">
        <f t="shared" si="67"/>
        <v>0</v>
      </c>
      <c r="EI34" s="189">
        <v>15.789999999999997</v>
      </c>
      <c r="EJ34" s="80">
        <f>+EG34*'PRECIOS SEGUN ADJ. (FRONTERIZO)'!$B$25*'PRECIOS SEGUN ADJ. (FRONTERIZO)'!$C$25</f>
        <v>0</v>
      </c>
      <c r="EK34" s="80" t="s">
        <v>134</v>
      </c>
      <c r="EL34" s="37">
        <v>0</v>
      </c>
      <c r="EM34" s="37">
        <f t="shared" si="68"/>
        <v>0</v>
      </c>
      <c r="EN34" s="189">
        <v>31.5</v>
      </c>
      <c r="EO34" s="80">
        <f>+EL34*'PRECIOS SEGUN ADJ. (FRONTERIZO)'!$B$26*'PRECIOS SEGUN ADJ. (FRONTERIZO)'!$C$26</f>
        <v>0</v>
      </c>
      <c r="EP34" s="80" t="s">
        <v>134</v>
      </c>
      <c r="EQ34" s="80">
        <v>0</v>
      </c>
      <c r="ER34" s="194">
        <f t="shared" si="69"/>
        <v>0</v>
      </c>
      <c r="ES34" s="195">
        <v>21.68</v>
      </c>
      <c r="ET34" s="196">
        <f>+EQ34*'PRECIOS SEGUN ADJ (RURAL)'!$B$13*'PRECIOS SEGUN ADJ (RURAL)'!$C$13</f>
        <v>0</v>
      </c>
      <c r="EU34" s="196" t="s">
        <v>134</v>
      </c>
      <c r="EV34" s="80">
        <v>0</v>
      </c>
      <c r="EW34" s="198">
        <f t="shared" si="70"/>
        <v>0</v>
      </c>
      <c r="EX34" s="199">
        <v>5.5</v>
      </c>
      <c r="EY34" s="200">
        <f>+EV34*'PRECIOS SEGUN ADJ (RURAL)'!$B$16*'PRECIOS SEGUN ADJ (RURAL)'!$C$16</f>
        <v>0</v>
      </c>
      <c r="EZ34" s="200" t="s">
        <v>134</v>
      </c>
      <c r="FA34" s="80">
        <v>0</v>
      </c>
      <c r="FB34" s="202">
        <f t="shared" si="71"/>
        <v>0</v>
      </c>
      <c r="FC34" s="203">
        <v>220</v>
      </c>
      <c r="FD34" s="204">
        <f>+FA34*'PRECIOS SEGUN ADJ (RURAL)'!$B$18*'PRECIOS SEGUN ADJ (RURAL)'!$C$18</f>
        <v>0</v>
      </c>
      <c r="FE34" s="204" t="s">
        <v>134</v>
      </c>
      <c r="FF34" s="204">
        <f t="shared" si="72"/>
        <v>0</v>
      </c>
      <c r="FG34" s="80">
        <f t="shared" si="85"/>
        <v>2470823.1999999997</v>
      </c>
      <c r="FH34" s="80" t="s">
        <v>826</v>
      </c>
      <c r="FI34" s="80">
        <f t="shared" si="73"/>
        <v>127199.61</v>
      </c>
      <c r="FJ34" s="80" t="s">
        <v>827</v>
      </c>
      <c r="FK34" s="80">
        <f t="shared" si="86"/>
        <v>2343623.59</v>
      </c>
      <c r="FL34" s="80" t="s">
        <v>828</v>
      </c>
      <c r="FM34" s="80">
        <f t="shared" si="87"/>
        <v>494164.64</v>
      </c>
      <c r="FN34" s="80" t="s">
        <v>829</v>
      </c>
      <c r="FO34" s="80">
        <f t="shared" si="88"/>
        <v>24708.23</v>
      </c>
      <c r="FP34" s="80" t="s">
        <v>830</v>
      </c>
      <c r="FQ34" s="80"/>
      <c r="FR34" s="80">
        <f t="shared" si="89"/>
        <v>1976658.5599999996</v>
      </c>
      <c r="FS34" s="80" t="s">
        <v>831</v>
      </c>
      <c r="FT34" s="37" t="str">
        <f>+VLOOKUP(D34,'FRONTERIZO XENIA'!F:G,2,0)</f>
        <v>F-33</v>
      </c>
    </row>
    <row r="35" spans="1:176">
      <c r="A35" s="37">
        <v>79</v>
      </c>
      <c r="B35" s="176" t="s">
        <v>130</v>
      </c>
      <c r="C35" s="26" t="s">
        <v>832</v>
      </c>
      <c r="D35" s="37">
        <v>22500451764</v>
      </c>
      <c r="E35" s="37" t="str">
        <f>+VLOOKUP(D35,'INFORMACION DE PROVEEDORES'!C:I,2,0)</f>
        <v>225-0045176-4</v>
      </c>
      <c r="F35" s="26" t="str">
        <f>+VLOOKUP(D35,'INFORMACION DE PROVEEDORES'!C:J,4,0)</f>
        <v>NERCIDO OSTONIEL FRIAS JIMENEZ</v>
      </c>
      <c r="G35" s="37" t="str">
        <f>+VLOOKUP(D35,'INFORMACION DE PROVEEDORES'!C:K,5,0)</f>
        <v>225-0045176-4</v>
      </c>
      <c r="H35" s="26" t="str">
        <f>+VLOOKUP(D35,'INFORMACION DE PROVEEDORES'!C:L,7,0)</f>
        <v>CALLE PRINCIPAL, NO.7 HARAS NACIONALES</v>
      </c>
      <c r="I35" s="37" t="str">
        <f>+VLOOKUP(D35,'INFORMACION DE PROVEEDORES'!C:M,3,0)</f>
        <v xml:space="preserve"> FÍSICA</v>
      </c>
      <c r="J35" s="37">
        <v>3</v>
      </c>
      <c r="K35" s="37">
        <v>289</v>
      </c>
      <c r="L35" s="37">
        <v>52</v>
      </c>
      <c r="M35" s="37">
        <f t="shared" si="74"/>
        <v>1040</v>
      </c>
      <c r="N35" s="189">
        <v>69.81</v>
      </c>
      <c r="O35" s="80">
        <f>+L35*'PRECIOS SEGUN ADJ. (FRONTERIZO)'!$B$2*'PRECIOS SEGUN ADJ. (FRONTERIZO)'!$C$2</f>
        <v>72602.399999999994</v>
      </c>
      <c r="P35" s="80" t="s">
        <v>285</v>
      </c>
      <c r="Q35" s="80">
        <f t="shared" si="75"/>
        <v>11616.38</v>
      </c>
      <c r="R35" s="37">
        <v>15</v>
      </c>
      <c r="S35" s="37">
        <f t="shared" si="45"/>
        <v>300</v>
      </c>
      <c r="T35" s="189">
        <v>31.5</v>
      </c>
      <c r="U35" s="80">
        <f>+R35*'PRECIOS SEGUN ADJ. (FRONTERIZO)'!$B$3*'PRECIOS SEGUN ADJ. (FRONTERIZO)'!$C$3</f>
        <v>9450</v>
      </c>
      <c r="V35" s="80" t="s">
        <v>833</v>
      </c>
      <c r="W35" s="37">
        <v>0</v>
      </c>
      <c r="X35" s="37">
        <f t="shared" si="46"/>
        <v>0</v>
      </c>
      <c r="Y35" s="189">
        <v>25.2</v>
      </c>
      <c r="Z35" s="80">
        <f>+W35*'PRECIOS SEGUN ADJ. (FRONTERIZO)'!$B$4*'PRECIOS SEGUN ADJ. (FRONTERIZO)'!$C$4</f>
        <v>0</v>
      </c>
      <c r="AA35" s="80" t="s">
        <v>134</v>
      </c>
      <c r="AB35" s="37">
        <v>89</v>
      </c>
      <c r="AC35" s="37">
        <f t="shared" si="47"/>
        <v>1780</v>
      </c>
      <c r="AD35" s="189">
        <v>87.91</v>
      </c>
      <c r="AE35" s="80">
        <f>+AB35*'PRECIOS SEGUN ADJ. (FRONTERIZO)'!$B$5*'PRECIOS SEGUN ADJ. (FRONTERIZO)'!$C$5</f>
        <v>156479.79999999999</v>
      </c>
      <c r="AF35" s="80" t="s">
        <v>834</v>
      </c>
      <c r="AG35" s="80">
        <f t="shared" si="76"/>
        <v>28166.36</v>
      </c>
      <c r="AH35" s="37">
        <v>107</v>
      </c>
      <c r="AI35" s="37">
        <f t="shared" si="48"/>
        <v>2140</v>
      </c>
      <c r="AJ35" s="189">
        <v>53.95000000000001</v>
      </c>
      <c r="AK35" s="80">
        <f>+AH35*'PRECIOS SEGUN ADJ. (FRONTERIZO)'!$B$6*'PRECIOS SEGUN ADJ. (FRONTERIZO)'!$C$6</f>
        <v>115453.00000000001</v>
      </c>
      <c r="AL35" s="80" t="s">
        <v>287</v>
      </c>
      <c r="AM35" s="37">
        <v>15</v>
      </c>
      <c r="AN35" s="37">
        <f t="shared" si="49"/>
        <v>300</v>
      </c>
      <c r="AO35" s="189">
        <v>25.04</v>
      </c>
      <c r="AP35" s="80">
        <f>+AM35*'PRECIOS SEGUN ADJ. (FRONTERIZO)'!$B$7*'PRECIOS SEGUN ADJ. (FRONTERIZO)'!$C$7</f>
        <v>7511.9999999999991</v>
      </c>
      <c r="AQ35" s="80" t="s">
        <v>835</v>
      </c>
      <c r="AR35" s="80">
        <f t="shared" si="77"/>
        <v>1201.92</v>
      </c>
      <c r="AS35" s="37">
        <v>33</v>
      </c>
      <c r="AT35" s="37">
        <f t="shared" si="50"/>
        <v>660</v>
      </c>
      <c r="AU35" s="189">
        <v>290.85000000000002</v>
      </c>
      <c r="AV35" s="80">
        <f>+AS35*'PRECIOS SEGUN ADJ. (FRONTERIZO)'!$B$8*'PRECIOS SEGUN ADJ. (FRONTERIZO)'!$C$8</f>
        <v>191961.00000000003</v>
      </c>
      <c r="AW35" s="80" t="s">
        <v>573</v>
      </c>
      <c r="AX35" s="80">
        <f t="shared" si="78"/>
        <v>34552.980000000003</v>
      </c>
      <c r="AY35" s="37">
        <v>0</v>
      </c>
      <c r="AZ35" s="37">
        <f t="shared" si="51"/>
        <v>0</v>
      </c>
      <c r="BA35" s="189">
        <v>18.899999999999999</v>
      </c>
      <c r="BB35" s="80">
        <f>+AY35*'PRECIOS SEGUN ADJ. (FRONTERIZO)'!$B$9*'PRECIOS SEGUN ADJ. (FRONTERIZO)'!$C$9</f>
        <v>0</v>
      </c>
      <c r="BC35" s="80" t="s">
        <v>134</v>
      </c>
      <c r="BD35" s="37">
        <v>8</v>
      </c>
      <c r="BE35" s="37">
        <f t="shared" si="52"/>
        <v>160</v>
      </c>
      <c r="BF35" s="189">
        <v>140.38</v>
      </c>
      <c r="BG35" s="80">
        <f>+BD35*'PRECIOS SEGUN ADJ. (FRONTERIZO)'!$B$10*'PRECIOS SEGUN ADJ. (FRONTERIZO)'!$C$10</f>
        <v>22460.799999999999</v>
      </c>
      <c r="BH35" s="80" t="s">
        <v>626</v>
      </c>
      <c r="BI35" s="80">
        <f t="shared" si="79"/>
        <v>4042.94</v>
      </c>
      <c r="BJ35" s="37">
        <v>0</v>
      </c>
      <c r="BK35" s="37">
        <f t="shared" si="53"/>
        <v>0</v>
      </c>
      <c r="BL35" s="189">
        <v>31.459999999999997</v>
      </c>
      <c r="BM35" s="80">
        <f>+BJ35*'PRECIOS SEGUN ADJ. (FRONTERIZO)'!$B$11*'PRECIOS SEGUN ADJ. (FRONTERIZO)'!$C$11</f>
        <v>0</v>
      </c>
      <c r="BN35" s="80" t="s">
        <v>134</v>
      </c>
      <c r="BO35" s="37">
        <v>27</v>
      </c>
      <c r="BP35" s="37">
        <f t="shared" si="54"/>
        <v>540</v>
      </c>
      <c r="BQ35" s="189">
        <v>65</v>
      </c>
      <c r="BR35" s="80">
        <f>+BO35*'PRECIOS SEGUN ADJ. (FRONTERIZO)'!$B$12*'PRECIOS SEGUN ADJ. (FRONTERIZO)'!$C$12</f>
        <v>35100</v>
      </c>
      <c r="BS35" s="80" t="s">
        <v>289</v>
      </c>
      <c r="BT35" s="37">
        <v>0</v>
      </c>
      <c r="BU35" s="37">
        <f t="shared" si="55"/>
        <v>0</v>
      </c>
      <c r="BV35" s="189">
        <v>5.5</v>
      </c>
      <c r="BW35" s="80">
        <f>+BT35*'PRECIOS SEGUN ADJ. (FRONTERIZO)'!$B$13*'PRECIOS SEGUN ADJ. (FRONTERIZO)'!$C$13</f>
        <v>0</v>
      </c>
      <c r="BX35" s="80" t="s">
        <v>134</v>
      </c>
      <c r="BY35" s="37">
        <v>578</v>
      </c>
      <c r="BZ35" s="37">
        <f t="shared" si="56"/>
        <v>11560</v>
      </c>
      <c r="CA35" s="189">
        <v>7.15</v>
      </c>
      <c r="CB35" s="80">
        <f>+BY35*'PRECIOS SEGUN ADJ. (FRONTERIZO)'!$B$14*'PRECIOS SEGUN ADJ. (FRONTERIZO)'!$C$14</f>
        <v>82654</v>
      </c>
      <c r="CC35" s="80" t="s">
        <v>836</v>
      </c>
      <c r="CD35" s="37">
        <v>1156</v>
      </c>
      <c r="CE35" s="37">
        <f t="shared" si="57"/>
        <v>23120</v>
      </c>
      <c r="CF35" s="189">
        <v>6.8400000000000007</v>
      </c>
      <c r="CG35" s="80">
        <f>+CD35*'PRECIOS SEGUN ADJ. (FRONTERIZO)'!$B$15*'PRECIOS SEGUN ADJ. (FRONTERIZO)'!$C$15</f>
        <v>158140.79999999999</v>
      </c>
      <c r="CH35" s="80" t="s">
        <v>837</v>
      </c>
      <c r="CI35" s="37">
        <v>0</v>
      </c>
      <c r="CJ35" s="37">
        <f t="shared" si="58"/>
        <v>0</v>
      </c>
      <c r="CK35" s="189">
        <v>60</v>
      </c>
      <c r="CL35" s="80">
        <f>+CI35*'PRECIOS SEGUN ADJ. (FRONTERIZO)'!$B$16*'PRECIOS SEGUN ADJ. (FRONTERIZO)'!$C$16</f>
        <v>0</v>
      </c>
      <c r="CM35" s="80" t="s">
        <v>134</v>
      </c>
      <c r="CN35" s="80">
        <f t="shared" si="80"/>
        <v>0</v>
      </c>
      <c r="CO35" s="37">
        <v>0</v>
      </c>
      <c r="CP35" s="37">
        <f t="shared" si="59"/>
        <v>0</v>
      </c>
      <c r="CQ35" s="189">
        <v>55.649999999999991</v>
      </c>
      <c r="CR35" s="80">
        <f>+CO35*'PRECIOS SEGUN ADJ. (FRONTERIZO)'!$B$17*'PRECIOS SEGUN ADJ. (FRONTERIZO)'!$C$17</f>
        <v>0</v>
      </c>
      <c r="CS35" s="80" t="s">
        <v>134</v>
      </c>
      <c r="CT35" s="80">
        <f t="shared" si="81"/>
        <v>0</v>
      </c>
      <c r="CU35" s="37">
        <v>578</v>
      </c>
      <c r="CV35" s="37">
        <f t="shared" si="60"/>
        <v>11560</v>
      </c>
      <c r="CW35" s="189">
        <v>6.6</v>
      </c>
      <c r="CX35" s="80">
        <f>+CU35*'PRECIOS SEGUN ADJ. (FRONTERIZO)'!$B$18*'PRECIOS SEGUN ADJ. (FRONTERIZO)'!$C$18</f>
        <v>76296</v>
      </c>
      <c r="CY35" s="80" t="s">
        <v>838</v>
      </c>
      <c r="CZ35" s="37">
        <v>0</v>
      </c>
      <c r="DA35" s="37">
        <f t="shared" si="61"/>
        <v>0</v>
      </c>
      <c r="DB35" s="189">
        <v>65.75</v>
      </c>
      <c r="DC35" s="80">
        <f>+CZ35*'PRECIOS SEGUN ADJ. (FRONTERIZO)'!$B$19*'PRECIOS SEGUN ADJ. (FRONTERIZO)'!$C$19</f>
        <v>0</v>
      </c>
      <c r="DD35" s="80" t="s">
        <v>134</v>
      </c>
      <c r="DE35" s="80">
        <f t="shared" si="82"/>
        <v>0</v>
      </c>
      <c r="DF35" s="37">
        <v>15</v>
      </c>
      <c r="DG35" s="37">
        <f t="shared" si="62"/>
        <v>300</v>
      </c>
      <c r="DH35" s="189">
        <v>82.59999999999998</v>
      </c>
      <c r="DI35" s="80">
        <f>+DF35*'PRECIOS SEGUN ADJ. (FRONTERIZO)'!$B$20*'PRECIOS SEGUN ADJ. (FRONTERIZO)'!$C$20</f>
        <v>24780</v>
      </c>
      <c r="DJ35" s="80" t="s">
        <v>839</v>
      </c>
      <c r="DK35" s="80">
        <f t="shared" si="83"/>
        <v>4460.3999999999996</v>
      </c>
      <c r="DL35" s="37">
        <v>1156</v>
      </c>
      <c r="DM35" s="37">
        <f t="shared" si="63"/>
        <v>23120</v>
      </c>
      <c r="DN35" s="189">
        <v>22</v>
      </c>
      <c r="DO35" s="80">
        <f>+DL35*'PRECIOS SEGUN ADJ. (FRONTERIZO)'!$B$21*'PRECIOS SEGUN ADJ. (FRONTERIZO)'!$C$21</f>
        <v>508640</v>
      </c>
      <c r="DP35" s="80" t="s">
        <v>840</v>
      </c>
      <c r="DQ35" s="37">
        <v>65</v>
      </c>
      <c r="DR35" s="37">
        <f t="shared" si="64"/>
        <v>1300</v>
      </c>
      <c r="DS35" s="189">
        <v>80.849999999999994</v>
      </c>
      <c r="DT35" s="80">
        <f>+DQ35*'PRECIOS SEGUN ADJ. (FRONTERIZO)'!$B$22*'PRECIOS SEGUN ADJ. (FRONTERIZO)'!$C$22</f>
        <v>105105</v>
      </c>
      <c r="DU35" s="80" t="s">
        <v>841</v>
      </c>
      <c r="DV35" s="37">
        <v>30</v>
      </c>
      <c r="DW35" s="37">
        <f t="shared" si="65"/>
        <v>600</v>
      </c>
      <c r="DX35" s="189">
        <v>21.83</v>
      </c>
      <c r="DY35" s="80">
        <f>+DV35*'PRECIOS SEGUN ADJ. (FRONTERIZO)'!$B$23*'PRECIOS SEGUN ADJ. (FRONTERIZO)'!$C$23</f>
        <v>13098</v>
      </c>
      <c r="DZ35" s="80" t="s">
        <v>842</v>
      </c>
      <c r="EA35" s="80">
        <f t="shared" si="84"/>
        <v>2357.64</v>
      </c>
      <c r="EB35" s="37">
        <v>91</v>
      </c>
      <c r="EC35" s="37">
        <f t="shared" si="66"/>
        <v>1820</v>
      </c>
      <c r="ED35" s="189">
        <v>33</v>
      </c>
      <c r="EE35" s="80">
        <f>+EB35*'PRECIOS SEGUN ADJ. (FRONTERIZO)'!$B$24*'PRECIOS SEGUN ADJ. (FRONTERIZO)'!$C$24</f>
        <v>60060</v>
      </c>
      <c r="EF35" s="80" t="s">
        <v>612</v>
      </c>
      <c r="EG35" s="37">
        <v>0</v>
      </c>
      <c r="EH35" s="37">
        <f t="shared" si="67"/>
        <v>0</v>
      </c>
      <c r="EI35" s="189">
        <v>15.789999999999997</v>
      </c>
      <c r="EJ35" s="80">
        <f>+EG35*'PRECIOS SEGUN ADJ. (FRONTERIZO)'!$B$25*'PRECIOS SEGUN ADJ. (FRONTERIZO)'!$C$25</f>
        <v>0</v>
      </c>
      <c r="EK35" s="80" t="s">
        <v>134</v>
      </c>
      <c r="EL35" s="37">
        <v>0</v>
      </c>
      <c r="EM35" s="37">
        <f t="shared" si="68"/>
        <v>0</v>
      </c>
      <c r="EN35" s="189">
        <v>31.5</v>
      </c>
      <c r="EO35" s="80">
        <f>+EL35*'PRECIOS SEGUN ADJ. (FRONTERIZO)'!$B$26*'PRECIOS SEGUN ADJ. (FRONTERIZO)'!$C$26</f>
        <v>0</v>
      </c>
      <c r="EP35" s="80" t="s">
        <v>134</v>
      </c>
      <c r="EQ35" s="80">
        <v>0</v>
      </c>
      <c r="ER35" s="194">
        <f t="shared" si="69"/>
        <v>0</v>
      </c>
      <c r="ES35" s="195">
        <v>21.68</v>
      </c>
      <c r="ET35" s="196">
        <f>+EQ35*'PRECIOS SEGUN ADJ (RURAL)'!$B$13*'PRECIOS SEGUN ADJ (RURAL)'!$C$13</f>
        <v>0</v>
      </c>
      <c r="EU35" s="196" t="s">
        <v>134</v>
      </c>
      <c r="EV35" s="80">
        <v>0</v>
      </c>
      <c r="EW35" s="198">
        <f t="shared" si="70"/>
        <v>0</v>
      </c>
      <c r="EX35" s="199">
        <v>5.5</v>
      </c>
      <c r="EY35" s="200">
        <f>+EV35*'PRECIOS SEGUN ADJ (RURAL)'!$B$16*'PRECIOS SEGUN ADJ (RURAL)'!$C$16</f>
        <v>0</v>
      </c>
      <c r="EZ35" s="200" t="s">
        <v>134</v>
      </c>
      <c r="FA35" s="80">
        <v>0</v>
      </c>
      <c r="FB35" s="202">
        <f t="shared" si="71"/>
        <v>0</v>
      </c>
      <c r="FC35" s="203">
        <v>220</v>
      </c>
      <c r="FD35" s="204">
        <f>+FA35*'PRECIOS SEGUN ADJ (RURAL)'!$B$18*'PRECIOS SEGUN ADJ (RURAL)'!$C$18</f>
        <v>0</v>
      </c>
      <c r="FE35" s="204" t="s">
        <v>134</v>
      </c>
      <c r="FF35" s="204">
        <f t="shared" si="72"/>
        <v>0</v>
      </c>
      <c r="FG35" s="80">
        <f t="shared" si="85"/>
        <v>1639792.8</v>
      </c>
      <c r="FH35" s="80" t="s">
        <v>843</v>
      </c>
      <c r="FI35" s="80">
        <f t="shared" si="73"/>
        <v>86398.62</v>
      </c>
      <c r="FJ35" s="80" t="s">
        <v>844</v>
      </c>
      <c r="FK35" s="80">
        <f t="shared" si="86"/>
        <v>1553394.1800000002</v>
      </c>
      <c r="FL35" s="80" t="s">
        <v>845</v>
      </c>
      <c r="FM35" s="80">
        <f t="shared" si="87"/>
        <v>327958.56</v>
      </c>
      <c r="FN35" s="80" t="s">
        <v>846</v>
      </c>
      <c r="FO35" s="80">
        <f t="shared" si="88"/>
        <v>16397.93</v>
      </c>
      <c r="FP35" s="80" t="s">
        <v>847</v>
      </c>
      <c r="FQ35" s="80"/>
      <c r="FR35" s="80">
        <f t="shared" si="89"/>
        <v>1311834.24</v>
      </c>
      <c r="FS35" s="80" t="s">
        <v>848</v>
      </c>
      <c r="FT35" s="37" t="str">
        <f>+VLOOKUP(D35,'FRONTERIZO XENIA'!F:G,2,0)</f>
        <v>F-20</v>
      </c>
    </row>
    <row r="36" spans="1:176">
      <c r="A36" s="37">
        <v>81</v>
      </c>
      <c r="B36" s="176" t="s">
        <v>130</v>
      </c>
      <c r="C36" s="26" t="s">
        <v>849</v>
      </c>
      <c r="D36" s="37">
        <v>1000851657</v>
      </c>
      <c r="E36" s="37" t="str">
        <f>+VLOOKUP(D36,'INFORMACION DE PROVEEDORES'!C:I,2,0)</f>
        <v>010-0085165-7</v>
      </c>
      <c r="F36" s="26" t="str">
        <f>+VLOOKUP(D36,'INFORMACION DE PROVEEDORES'!C:J,4,0)</f>
        <v>OLIVA ESPERANZA FERRERAS</v>
      </c>
      <c r="G36" s="37" t="str">
        <f>+VLOOKUP(D36,'INFORMACION DE PROVEEDORES'!C:K,5,0)</f>
        <v>010-0085165-7</v>
      </c>
      <c r="H36" s="26" t="str">
        <f>+VLOOKUP(D36,'INFORMACION DE PROVEEDORES'!C:L,7,0)</f>
        <v>PANCHITO BOCHE NO.8 BARRIO 30 DE MAYO</v>
      </c>
      <c r="I36" s="37" t="str">
        <f>+VLOOKUP(D36,'INFORMACION DE PROVEEDORES'!C:M,3,0)</f>
        <v xml:space="preserve"> FÍSICA</v>
      </c>
      <c r="J36" s="37">
        <v>1</v>
      </c>
      <c r="K36" s="37">
        <v>342</v>
      </c>
      <c r="L36" s="37">
        <v>136</v>
      </c>
      <c r="M36" s="37">
        <f t="shared" si="74"/>
        <v>2720</v>
      </c>
      <c r="N36" s="189">
        <v>69.81</v>
      </c>
      <c r="O36" s="80">
        <f>+L36*'PRECIOS SEGUN ADJ. (FRONTERIZO)'!$B$2*'PRECIOS SEGUN ADJ. (FRONTERIZO)'!$C$2</f>
        <v>189883.2</v>
      </c>
      <c r="P36" s="80" t="s">
        <v>850</v>
      </c>
      <c r="Q36" s="80">
        <f t="shared" si="75"/>
        <v>30381.31</v>
      </c>
      <c r="R36" s="37">
        <v>38</v>
      </c>
      <c r="S36" s="37">
        <f t="shared" si="45"/>
        <v>760</v>
      </c>
      <c r="T36" s="189">
        <v>31.5</v>
      </c>
      <c r="U36" s="80">
        <f>+R36*'PRECIOS SEGUN ADJ. (FRONTERIZO)'!$B$3*'PRECIOS SEGUN ADJ. (FRONTERIZO)'!$C$3</f>
        <v>23940</v>
      </c>
      <c r="V36" s="80" t="s">
        <v>851</v>
      </c>
      <c r="W36" s="37">
        <v>362</v>
      </c>
      <c r="X36" s="37">
        <f t="shared" si="46"/>
        <v>7240</v>
      </c>
      <c r="Y36" s="189">
        <v>25.2</v>
      </c>
      <c r="Z36" s="80">
        <f>+W36*'PRECIOS SEGUN ADJ. (FRONTERIZO)'!$B$4*'PRECIOS SEGUN ADJ. (FRONTERIZO)'!$C$4</f>
        <v>182448</v>
      </c>
      <c r="AA36" s="80" t="s">
        <v>852</v>
      </c>
      <c r="AB36" s="37">
        <v>173</v>
      </c>
      <c r="AC36" s="37">
        <f t="shared" si="47"/>
        <v>3460</v>
      </c>
      <c r="AD36" s="189">
        <v>87.91</v>
      </c>
      <c r="AE36" s="80">
        <f>+AB36*'PRECIOS SEGUN ADJ. (FRONTERIZO)'!$B$5*'PRECIOS SEGUN ADJ. (FRONTERIZO)'!$C$5</f>
        <v>304168.59999999998</v>
      </c>
      <c r="AF36" s="80" t="s">
        <v>853</v>
      </c>
      <c r="AG36" s="80">
        <f t="shared" si="76"/>
        <v>54750.35</v>
      </c>
      <c r="AH36" s="37">
        <v>0</v>
      </c>
      <c r="AI36" s="37">
        <f t="shared" si="48"/>
        <v>0</v>
      </c>
      <c r="AJ36" s="189">
        <v>53.95000000000001</v>
      </c>
      <c r="AK36" s="80">
        <f>+AH36*'PRECIOS SEGUN ADJ. (FRONTERIZO)'!$B$6*'PRECIOS SEGUN ADJ. (FRONTERIZO)'!$C$6</f>
        <v>0</v>
      </c>
      <c r="AL36" s="80" t="s">
        <v>134</v>
      </c>
      <c r="AM36" s="37">
        <v>0</v>
      </c>
      <c r="AN36" s="37">
        <f t="shared" si="49"/>
        <v>0</v>
      </c>
      <c r="AO36" s="189">
        <v>25.04</v>
      </c>
      <c r="AP36" s="80">
        <f>+AM36*'PRECIOS SEGUN ADJ. (FRONTERIZO)'!$B$7*'PRECIOS SEGUN ADJ. (FRONTERIZO)'!$C$7</f>
        <v>0</v>
      </c>
      <c r="AQ36" s="80" t="s">
        <v>134</v>
      </c>
      <c r="AR36" s="80">
        <f t="shared" si="77"/>
        <v>0</v>
      </c>
      <c r="AS36" s="37">
        <v>46</v>
      </c>
      <c r="AT36" s="37">
        <f t="shared" si="50"/>
        <v>920</v>
      </c>
      <c r="AU36" s="189">
        <v>290.85000000000002</v>
      </c>
      <c r="AV36" s="80">
        <f>+AS36*'PRECIOS SEGUN ADJ. (FRONTERIZO)'!$B$8*'PRECIOS SEGUN ADJ. (FRONTERIZO)'!$C$8</f>
        <v>267582</v>
      </c>
      <c r="AW36" s="80" t="s">
        <v>854</v>
      </c>
      <c r="AX36" s="80">
        <f t="shared" si="78"/>
        <v>48164.76</v>
      </c>
      <c r="AY36" s="37">
        <v>21</v>
      </c>
      <c r="AZ36" s="37">
        <f t="shared" si="51"/>
        <v>420</v>
      </c>
      <c r="BA36" s="189">
        <v>18.899999999999999</v>
      </c>
      <c r="BB36" s="80">
        <f>+AY36*'PRECIOS SEGUN ADJ. (FRONTERIZO)'!$B$9*'PRECIOS SEGUN ADJ. (FRONTERIZO)'!$C$9</f>
        <v>7938</v>
      </c>
      <c r="BC36" s="80" t="s">
        <v>855</v>
      </c>
      <c r="BD36" s="37">
        <v>0</v>
      </c>
      <c r="BE36" s="37">
        <f t="shared" si="52"/>
        <v>0</v>
      </c>
      <c r="BF36" s="189">
        <v>140.38</v>
      </c>
      <c r="BG36" s="80">
        <f>+BD36*'PRECIOS SEGUN ADJ. (FRONTERIZO)'!$B$10*'PRECIOS SEGUN ADJ. (FRONTERIZO)'!$C$10</f>
        <v>0</v>
      </c>
      <c r="BH36" s="80" t="s">
        <v>134</v>
      </c>
      <c r="BI36" s="80">
        <f t="shared" si="79"/>
        <v>0</v>
      </c>
      <c r="BJ36" s="37">
        <v>121</v>
      </c>
      <c r="BK36" s="37">
        <f t="shared" si="53"/>
        <v>2420</v>
      </c>
      <c r="BL36" s="189">
        <v>31.459999999999997</v>
      </c>
      <c r="BM36" s="80">
        <f>+BJ36*'PRECIOS SEGUN ADJ. (FRONTERIZO)'!$B$11*'PRECIOS SEGUN ADJ. (FRONTERIZO)'!$C$11</f>
        <v>76133.200000000012</v>
      </c>
      <c r="BN36" s="80" t="s">
        <v>856</v>
      </c>
      <c r="BO36" s="37">
        <v>38</v>
      </c>
      <c r="BP36" s="37">
        <f t="shared" si="54"/>
        <v>760</v>
      </c>
      <c r="BQ36" s="189">
        <v>65</v>
      </c>
      <c r="BR36" s="80">
        <f>+BO36*'PRECIOS SEGUN ADJ. (FRONTERIZO)'!$B$12*'PRECIOS SEGUN ADJ. (FRONTERIZO)'!$C$12</f>
        <v>49400</v>
      </c>
      <c r="BS36" s="80" t="s">
        <v>166</v>
      </c>
      <c r="BT36" s="37">
        <v>3420</v>
      </c>
      <c r="BU36" s="37">
        <f t="shared" si="55"/>
        <v>68400</v>
      </c>
      <c r="BV36" s="189">
        <v>5.5</v>
      </c>
      <c r="BW36" s="80">
        <f>+BT36*'PRECIOS SEGUN ADJ. (FRONTERIZO)'!$B$13*'PRECIOS SEGUN ADJ. (FRONTERIZO)'!$C$13</f>
        <v>376200</v>
      </c>
      <c r="BX36" s="80" t="s">
        <v>857</v>
      </c>
      <c r="BY36" s="37">
        <v>0</v>
      </c>
      <c r="BZ36" s="37">
        <f t="shared" si="56"/>
        <v>0</v>
      </c>
      <c r="CA36" s="189">
        <v>7.15</v>
      </c>
      <c r="CB36" s="80">
        <f>+BY36*'PRECIOS SEGUN ADJ. (FRONTERIZO)'!$B$14*'PRECIOS SEGUN ADJ. (FRONTERIZO)'!$C$14</f>
        <v>0</v>
      </c>
      <c r="CC36" s="80" t="s">
        <v>134</v>
      </c>
      <c r="CD36" s="37">
        <v>0</v>
      </c>
      <c r="CE36" s="37">
        <f t="shared" si="57"/>
        <v>0</v>
      </c>
      <c r="CF36" s="189">
        <v>6.8400000000000007</v>
      </c>
      <c r="CG36" s="80">
        <f>+CD36*'PRECIOS SEGUN ADJ. (FRONTERIZO)'!$B$15*'PRECIOS SEGUN ADJ. (FRONTERIZO)'!$C$15</f>
        <v>0</v>
      </c>
      <c r="CH36" s="80" t="s">
        <v>134</v>
      </c>
      <c r="CI36" s="37">
        <v>151</v>
      </c>
      <c r="CJ36" s="37">
        <f t="shared" si="58"/>
        <v>3020</v>
      </c>
      <c r="CK36" s="189">
        <v>60</v>
      </c>
      <c r="CL36" s="80">
        <f>+CI36*'PRECIOS SEGUN ADJ. (FRONTERIZO)'!$B$16*'PRECIOS SEGUN ADJ. (FRONTERIZO)'!$C$16</f>
        <v>181200</v>
      </c>
      <c r="CM36" s="80" t="s">
        <v>858</v>
      </c>
      <c r="CN36" s="80">
        <f t="shared" si="80"/>
        <v>32616</v>
      </c>
      <c r="CO36" s="37">
        <v>68</v>
      </c>
      <c r="CP36" s="37">
        <f t="shared" si="59"/>
        <v>1360</v>
      </c>
      <c r="CQ36" s="189">
        <v>55.649999999999991</v>
      </c>
      <c r="CR36" s="80">
        <f>+CO36*'PRECIOS SEGUN ADJ. (FRONTERIZO)'!$B$17*'PRECIOS SEGUN ADJ. (FRONTERIZO)'!$C$17</f>
        <v>75684</v>
      </c>
      <c r="CS36" s="80" t="s">
        <v>859</v>
      </c>
      <c r="CT36" s="80">
        <f t="shared" si="81"/>
        <v>13623.12</v>
      </c>
      <c r="CU36" s="37">
        <v>1368</v>
      </c>
      <c r="CV36" s="37">
        <f t="shared" si="60"/>
        <v>27360</v>
      </c>
      <c r="CW36" s="189">
        <v>6.6</v>
      </c>
      <c r="CX36" s="80">
        <f>+CU36*'PRECIOS SEGUN ADJ. (FRONTERIZO)'!$B$18*'PRECIOS SEGUN ADJ. (FRONTERIZO)'!$C$18</f>
        <v>180576</v>
      </c>
      <c r="CY36" s="80" t="s">
        <v>860</v>
      </c>
      <c r="CZ36" s="37">
        <v>76</v>
      </c>
      <c r="DA36" s="37">
        <f t="shared" si="61"/>
        <v>1520</v>
      </c>
      <c r="DB36" s="189">
        <v>65.75</v>
      </c>
      <c r="DC36" s="80">
        <f>+CZ36*'PRECIOS SEGUN ADJ. (FRONTERIZO)'!$B$19*'PRECIOS SEGUN ADJ. (FRONTERIZO)'!$C$19</f>
        <v>99940</v>
      </c>
      <c r="DD36" s="80" t="s">
        <v>861</v>
      </c>
      <c r="DE36" s="80">
        <f t="shared" si="82"/>
        <v>17989.2</v>
      </c>
      <c r="DF36" s="37">
        <v>0</v>
      </c>
      <c r="DG36" s="37">
        <f t="shared" si="62"/>
        <v>0</v>
      </c>
      <c r="DH36" s="189">
        <v>82.59999999999998</v>
      </c>
      <c r="DI36" s="80">
        <f>+DF36*'PRECIOS SEGUN ADJ. (FRONTERIZO)'!$B$20*'PRECIOS SEGUN ADJ. (FRONTERIZO)'!$C$20</f>
        <v>0</v>
      </c>
      <c r="DJ36" s="80" t="s">
        <v>134</v>
      </c>
      <c r="DK36" s="80">
        <f t="shared" si="83"/>
        <v>0</v>
      </c>
      <c r="DL36" s="37">
        <v>0</v>
      </c>
      <c r="DM36" s="37">
        <f t="shared" si="63"/>
        <v>0</v>
      </c>
      <c r="DN36" s="189">
        <v>22</v>
      </c>
      <c r="DO36" s="80">
        <f>+DL36*'PRECIOS SEGUN ADJ. (FRONTERIZO)'!$B$21*'PRECIOS SEGUN ADJ. (FRONTERIZO)'!$C$21</f>
        <v>0</v>
      </c>
      <c r="DP36" s="80" t="s">
        <v>134</v>
      </c>
      <c r="DQ36" s="37">
        <v>76</v>
      </c>
      <c r="DR36" s="37">
        <f t="shared" si="64"/>
        <v>1520</v>
      </c>
      <c r="DS36" s="189">
        <v>80.849999999999994</v>
      </c>
      <c r="DT36" s="80">
        <f>+DQ36*'PRECIOS SEGUN ADJ. (FRONTERIZO)'!$B$22*'PRECIOS SEGUN ADJ. (FRONTERIZO)'!$C$22</f>
        <v>122891.99999999999</v>
      </c>
      <c r="DU36" s="80" t="s">
        <v>862</v>
      </c>
      <c r="DV36" s="37">
        <v>34</v>
      </c>
      <c r="DW36" s="37">
        <f t="shared" si="65"/>
        <v>680</v>
      </c>
      <c r="DX36" s="189">
        <v>21.83</v>
      </c>
      <c r="DY36" s="80">
        <f>+DV36*'PRECIOS SEGUN ADJ. (FRONTERIZO)'!$B$23*'PRECIOS SEGUN ADJ. (FRONTERIZO)'!$C$23</f>
        <v>14844.399999999998</v>
      </c>
      <c r="DZ36" s="80" t="s">
        <v>863</v>
      </c>
      <c r="EA36" s="80">
        <f t="shared" si="84"/>
        <v>2671.99</v>
      </c>
      <c r="EB36" s="37">
        <v>38</v>
      </c>
      <c r="EC36" s="37">
        <f t="shared" si="66"/>
        <v>760</v>
      </c>
      <c r="ED36" s="189">
        <v>33</v>
      </c>
      <c r="EE36" s="80">
        <f>+EB36*'PRECIOS SEGUN ADJ. (FRONTERIZO)'!$B$24*'PRECIOS SEGUN ADJ. (FRONTERIZO)'!$C$24</f>
        <v>25080</v>
      </c>
      <c r="EF36" s="80" t="s">
        <v>864</v>
      </c>
      <c r="EG36" s="37">
        <v>23</v>
      </c>
      <c r="EH36" s="37">
        <f t="shared" si="67"/>
        <v>460</v>
      </c>
      <c r="EI36" s="189">
        <v>15.789999999999997</v>
      </c>
      <c r="EJ36" s="80">
        <f>+EG36*'PRECIOS SEGUN ADJ. (FRONTERIZO)'!$B$25*'PRECIOS SEGUN ADJ. (FRONTERIZO)'!$C$25</f>
        <v>7263.4</v>
      </c>
      <c r="EK36" s="80" t="s">
        <v>865</v>
      </c>
      <c r="EL36" s="37">
        <v>23</v>
      </c>
      <c r="EM36" s="37">
        <f t="shared" si="68"/>
        <v>460</v>
      </c>
      <c r="EN36" s="189">
        <v>31.5</v>
      </c>
      <c r="EO36" s="80">
        <f>+EL36*'PRECIOS SEGUN ADJ. (FRONTERIZO)'!$B$26*'PRECIOS SEGUN ADJ. (FRONTERIZO)'!$C$26</f>
        <v>14490</v>
      </c>
      <c r="EP36" s="80" t="s">
        <v>467</v>
      </c>
      <c r="EQ36" s="80">
        <v>0</v>
      </c>
      <c r="ER36" s="194">
        <f t="shared" si="69"/>
        <v>0</v>
      </c>
      <c r="ES36" s="195">
        <v>21.68</v>
      </c>
      <c r="ET36" s="196">
        <f>+EQ36*'PRECIOS SEGUN ADJ (RURAL)'!$B$13*'PRECIOS SEGUN ADJ (RURAL)'!$C$13</f>
        <v>0</v>
      </c>
      <c r="EU36" s="196" t="s">
        <v>134</v>
      </c>
      <c r="EV36" s="80">
        <v>0</v>
      </c>
      <c r="EW36" s="198">
        <f t="shared" si="70"/>
        <v>0</v>
      </c>
      <c r="EX36" s="199">
        <v>5.5</v>
      </c>
      <c r="EY36" s="200">
        <f>+EV36*'PRECIOS SEGUN ADJ (RURAL)'!$B$16*'PRECIOS SEGUN ADJ (RURAL)'!$C$16</f>
        <v>0</v>
      </c>
      <c r="EZ36" s="200" t="s">
        <v>134</v>
      </c>
      <c r="FA36" s="80">
        <v>0</v>
      </c>
      <c r="FB36" s="202">
        <f t="shared" si="71"/>
        <v>0</v>
      </c>
      <c r="FC36" s="203">
        <v>220</v>
      </c>
      <c r="FD36" s="204">
        <f>+FA36*'PRECIOS SEGUN ADJ (RURAL)'!$B$18*'PRECIOS SEGUN ADJ (RURAL)'!$C$18</f>
        <v>0</v>
      </c>
      <c r="FE36" s="204" t="s">
        <v>134</v>
      </c>
      <c r="FF36" s="204">
        <f t="shared" si="72"/>
        <v>0</v>
      </c>
      <c r="FG36" s="80">
        <f t="shared" si="85"/>
        <v>2199662.7999999998</v>
      </c>
      <c r="FH36" s="80" t="s">
        <v>866</v>
      </c>
      <c r="FI36" s="80">
        <f t="shared" si="73"/>
        <v>200196.73</v>
      </c>
      <c r="FJ36" s="80" t="s">
        <v>867</v>
      </c>
      <c r="FK36" s="80">
        <f t="shared" si="86"/>
        <v>1999466.0699999998</v>
      </c>
      <c r="FL36" s="80" t="s">
        <v>868</v>
      </c>
      <c r="FM36" s="80">
        <f t="shared" si="87"/>
        <v>439932.56</v>
      </c>
      <c r="FN36" s="80" t="s">
        <v>869</v>
      </c>
      <c r="FO36" s="80">
        <f t="shared" si="88"/>
        <v>21996.63</v>
      </c>
      <c r="FP36" s="80" t="s">
        <v>870</v>
      </c>
      <c r="FQ36" s="80"/>
      <c r="FR36" s="80">
        <f t="shared" si="89"/>
        <v>1759730.2399999998</v>
      </c>
      <c r="FS36" s="80" t="s">
        <v>871</v>
      </c>
      <c r="FT36" s="37" t="str">
        <f>+VLOOKUP(D36,'FRONTERIZO XENIA'!F:G,2,0)</f>
        <v>F-03</v>
      </c>
    </row>
    <row r="37" spans="1:176">
      <c r="A37" s="37">
        <v>86</v>
      </c>
      <c r="B37" s="176" t="s">
        <v>130</v>
      </c>
      <c r="C37" s="26" t="s">
        <v>872</v>
      </c>
      <c r="D37" s="37">
        <v>11500001018</v>
      </c>
      <c r="E37" s="37" t="str">
        <f>+VLOOKUP(D37,'INFORMACION DE PROVEEDORES'!C:I,2,0)</f>
        <v>115-0000101-8</v>
      </c>
      <c r="F37" s="26" t="str">
        <f>+VLOOKUP(D37,'INFORMACION DE PROVEEDORES'!C:J,4,0)</f>
        <v>RAFAEL MARIA GENAO CONCEPCION</v>
      </c>
      <c r="G37" s="37" t="str">
        <f>+VLOOKUP(D37,'INFORMACION DE PROVEEDORES'!C:K,5,0)</f>
        <v>115-0000101-8</v>
      </c>
      <c r="H37" s="26" t="str">
        <f>+VLOOKUP(D37,'INFORMACION DE PROVEEDORES'!C:L,7,0)</f>
        <v>CALLE BRISA DEL LOYOLA NO.469, DAJABON</v>
      </c>
      <c r="I37" s="37" t="str">
        <f>+VLOOKUP(D37,'INFORMACION DE PROVEEDORES'!C:M,3,0)</f>
        <v xml:space="preserve"> FÍSICA</v>
      </c>
      <c r="J37" s="37">
        <v>5</v>
      </c>
      <c r="K37" s="37">
        <v>297</v>
      </c>
      <c r="L37" s="37">
        <v>71</v>
      </c>
      <c r="M37" s="37">
        <f t="shared" si="74"/>
        <v>1420</v>
      </c>
      <c r="N37" s="189">
        <v>69.81</v>
      </c>
      <c r="O37" s="80">
        <f>+L37*'PRECIOS SEGUN ADJ. (FRONTERIZO)'!$B$2*'PRECIOS SEGUN ADJ. (FRONTERIZO)'!$C$2</f>
        <v>99130.200000000012</v>
      </c>
      <c r="P37" s="80" t="s">
        <v>873</v>
      </c>
      <c r="Q37" s="80">
        <f t="shared" si="75"/>
        <v>15860.83</v>
      </c>
      <c r="R37" s="37">
        <v>21</v>
      </c>
      <c r="S37" s="37">
        <f t="shared" si="45"/>
        <v>420</v>
      </c>
      <c r="T37" s="189">
        <v>31.5</v>
      </c>
      <c r="U37" s="80">
        <f>+R37*'PRECIOS SEGUN ADJ. (FRONTERIZO)'!$B$3*'PRECIOS SEGUN ADJ. (FRONTERIZO)'!$C$3</f>
        <v>13230</v>
      </c>
      <c r="V37" s="80" t="s">
        <v>367</v>
      </c>
      <c r="W37" s="37">
        <v>75</v>
      </c>
      <c r="X37" s="37">
        <f t="shared" si="46"/>
        <v>1500</v>
      </c>
      <c r="Y37" s="189">
        <v>25.2</v>
      </c>
      <c r="Z37" s="80">
        <f>+W37*'PRECIOS SEGUN ADJ. (FRONTERIZO)'!$B$4*'PRECIOS SEGUN ADJ. (FRONTERIZO)'!$C$4</f>
        <v>37800</v>
      </c>
      <c r="AA37" s="80" t="s">
        <v>874</v>
      </c>
      <c r="AB37" s="37">
        <v>106</v>
      </c>
      <c r="AC37" s="37">
        <f t="shared" si="47"/>
        <v>2120</v>
      </c>
      <c r="AD37" s="189">
        <v>87.91</v>
      </c>
      <c r="AE37" s="80">
        <f>+AB37*'PRECIOS SEGUN ADJ. (FRONTERIZO)'!$B$5*'PRECIOS SEGUN ADJ. (FRONTERIZO)'!$C$5</f>
        <v>186369.19999999998</v>
      </c>
      <c r="AF37" s="80" t="s">
        <v>875</v>
      </c>
      <c r="AG37" s="80">
        <f t="shared" si="76"/>
        <v>33546.46</v>
      </c>
      <c r="AH37" s="37">
        <v>84</v>
      </c>
      <c r="AI37" s="37">
        <f t="shared" si="48"/>
        <v>1680</v>
      </c>
      <c r="AJ37" s="189">
        <v>53.95000000000001</v>
      </c>
      <c r="AK37" s="80">
        <f>+AH37*'PRECIOS SEGUN ADJ. (FRONTERIZO)'!$B$6*'PRECIOS SEGUN ADJ. (FRONTERIZO)'!$C$6</f>
        <v>90636</v>
      </c>
      <c r="AL37" s="80" t="s">
        <v>876</v>
      </c>
      <c r="AM37" s="37">
        <v>12</v>
      </c>
      <c r="AN37" s="37">
        <f t="shared" si="49"/>
        <v>240</v>
      </c>
      <c r="AO37" s="189">
        <v>25.04</v>
      </c>
      <c r="AP37" s="80">
        <f>+AM37*'PRECIOS SEGUN ADJ. (FRONTERIZO)'!$B$7*'PRECIOS SEGUN ADJ. (FRONTERIZO)'!$C$7</f>
        <v>6009.6</v>
      </c>
      <c r="AQ37" s="80" t="s">
        <v>450</v>
      </c>
      <c r="AR37" s="80">
        <f t="shared" si="77"/>
        <v>961.54</v>
      </c>
      <c r="AS37" s="37">
        <v>37</v>
      </c>
      <c r="AT37" s="37">
        <f t="shared" si="50"/>
        <v>740</v>
      </c>
      <c r="AU37" s="189">
        <v>290.85000000000002</v>
      </c>
      <c r="AV37" s="80">
        <f>+AS37*'PRECIOS SEGUN ADJ. (FRONTERIZO)'!$B$8*'PRECIOS SEGUN ADJ. (FRONTERIZO)'!$C$8</f>
        <v>215229</v>
      </c>
      <c r="AW37" s="80" t="s">
        <v>877</v>
      </c>
      <c r="AX37" s="80">
        <f t="shared" si="78"/>
        <v>38741.22</v>
      </c>
      <c r="AY37" s="37">
        <v>5</v>
      </c>
      <c r="AZ37" s="37">
        <f t="shared" si="51"/>
        <v>100</v>
      </c>
      <c r="BA37" s="189">
        <v>18.899999999999999</v>
      </c>
      <c r="BB37" s="80">
        <f>+AY37*'PRECIOS SEGUN ADJ. (FRONTERIZO)'!$B$9*'PRECIOS SEGUN ADJ. (FRONTERIZO)'!$C$9</f>
        <v>1890</v>
      </c>
      <c r="BC37" s="80" t="s">
        <v>163</v>
      </c>
      <c r="BD37" s="37">
        <v>7</v>
      </c>
      <c r="BE37" s="37">
        <f t="shared" si="52"/>
        <v>140</v>
      </c>
      <c r="BF37" s="189">
        <v>140.38</v>
      </c>
      <c r="BG37" s="80">
        <f>+BD37*'PRECIOS SEGUN ADJ. (FRONTERIZO)'!$B$10*'PRECIOS SEGUN ADJ. (FRONTERIZO)'!$C$10</f>
        <v>19653.2</v>
      </c>
      <c r="BH37" s="80" t="s">
        <v>139</v>
      </c>
      <c r="BI37" s="80">
        <f t="shared" si="79"/>
        <v>3537.58</v>
      </c>
      <c r="BJ37" s="37">
        <v>26</v>
      </c>
      <c r="BK37" s="37">
        <f t="shared" si="53"/>
        <v>520</v>
      </c>
      <c r="BL37" s="189">
        <v>31.459999999999997</v>
      </c>
      <c r="BM37" s="80">
        <f>+BJ37*'PRECIOS SEGUN ADJ. (FRONTERIZO)'!$B$11*'PRECIOS SEGUN ADJ. (FRONTERIZO)'!$C$11</f>
        <v>16359.2</v>
      </c>
      <c r="BN37" s="80" t="s">
        <v>878</v>
      </c>
      <c r="BO37" s="37">
        <v>31</v>
      </c>
      <c r="BP37" s="37">
        <f t="shared" si="54"/>
        <v>620</v>
      </c>
      <c r="BQ37" s="189">
        <v>65</v>
      </c>
      <c r="BR37" s="80">
        <f>+BO37*'PRECIOS SEGUN ADJ. (FRONTERIZO)'!$B$12*'PRECIOS SEGUN ADJ. (FRONTERIZO)'!$C$12</f>
        <v>40300</v>
      </c>
      <c r="BS37" s="80" t="s">
        <v>879</v>
      </c>
      <c r="BT37" s="37">
        <v>700</v>
      </c>
      <c r="BU37" s="37">
        <f t="shared" si="55"/>
        <v>14000</v>
      </c>
      <c r="BV37" s="189">
        <v>5.5</v>
      </c>
      <c r="BW37" s="80">
        <f>+BT37*'PRECIOS SEGUN ADJ. (FRONTERIZO)'!$B$13*'PRECIOS SEGUN ADJ. (FRONTERIZO)'!$C$13</f>
        <v>77000</v>
      </c>
      <c r="BX37" s="80" t="s">
        <v>880</v>
      </c>
      <c r="BY37" s="37">
        <v>454</v>
      </c>
      <c r="BZ37" s="37">
        <f t="shared" si="56"/>
        <v>9080</v>
      </c>
      <c r="CA37" s="189">
        <v>7.15</v>
      </c>
      <c r="CB37" s="80">
        <f>+BY37*'PRECIOS SEGUN ADJ. (FRONTERIZO)'!$B$14*'PRECIOS SEGUN ADJ. (FRONTERIZO)'!$C$14</f>
        <v>64922.000000000007</v>
      </c>
      <c r="CC37" s="80" t="s">
        <v>881</v>
      </c>
      <c r="CD37" s="37">
        <v>908</v>
      </c>
      <c r="CE37" s="37">
        <f t="shared" si="57"/>
        <v>18160</v>
      </c>
      <c r="CF37" s="189">
        <v>6.8400000000000007</v>
      </c>
      <c r="CG37" s="80">
        <f>+CD37*'PRECIOS SEGUN ADJ. (FRONTERIZO)'!$B$15*'PRECIOS SEGUN ADJ. (FRONTERIZO)'!$C$15</f>
        <v>124214.40000000001</v>
      </c>
      <c r="CH37" s="80" t="s">
        <v>882</v>
      </c>
      <c r="CI37" s="37">
        <v>32</v>
      </c>
      <c r="CJ37" s="37">
        <f t="shared" si="58"/>
        <v>640</v>
      </c>
      <c r="CK37" s="189">
        <v>60</v>
      </c>
      <c r="CL37" s="80">
        <f>+CI37*'PRECIOS SEGUN ADJ. (FRONTERIZO)'!$B$16*'PRECIOS SEGUN ADJ. (FRONTERIZO)'!$C$16</f>
        <v>38400</v>
      </c>
      <c r="CM37" s="80" t="s">
        <v>883</v>
      </c>
      <c r="CN37" s="80">
        <f t="shared" si="80"/>
        <v>6912</v>
      </c>
      <c r="CO37" s="37">
        <v>15</v>
      </c>
      <c r="CP37" s="37">
        <f t="shared" si="59"/>
        <v>300</v>
      </c>
      <c r="CQ37" s="189">
        <v>55.649999999999991</v>
      </c>
      <c r="CR37" s="80">
        <f>+CO37*'PRECIOS SEGUN ADJ. (FRONTERIZO)'!$B$17*'PRECIOS SEGUN ADJ. (FRONTERIZO)'!$C$17</f>
        <v>16695</v>
      </c>
      <c r="CS37" s="80" t="s">
        <v>884</v>
      </c>
      <c r="CT37" s="80">
        <f t="shared" si="81"/>
        <v>3005.1</v>
      </c>
      <c r="CU37" s="37">
        <v>734</v>
      </c>
      <c r="CV37" s="37">
        <f t="shared" si="60"/>
        <v>14680</v>
      </c>
      <c r="CW37" s="189">
        <v>6.6</v>
      </c>
      <c r="CX37" s="80">
        <f>+CU37*'PRECIOS SEGUN ADJ. (FRONTERIZO)'!$B$18*'PRECIOS SEGUN ADJ. (FRONTERIZO)'!$C$18</f>
        <v>96888</v>
      </c>
      <c r="CY37" s="80" t="s">
        <v>885</v>
      </c>
      <c r="CZ37" s="37">
        <v>17</v>
      </c>
      <c r="DA37" s="37">
        <f t="shared" si="61"/>
        <v>340</v>
      </c>
      <c r="DB37" s="189">
        <v>65.75</v>
      </c>
      <c r="DC37" s="80">
        <f>+CZ37*'PRECIOS SEGUN ADJ. (FRONTERIZO)'!$B$19*'PRECIOS SEGUN ADJ. (FRONTERIZO)'!$C$19</f>
        <v>22355</v>
      </c>
      <c r="DD37" s="80" t="s">
        <v>886</v>
      </c>
      <c r="DE37" s="80">
        <f t="shared" si="82"/>
        <v>4023.9</v>
      </c>
      <c r="DF37" s="37">
        <v>12</v>
      </c>
      <c r="DG37" s="37">
        <f t="shared" si="62"/>
        <v>240</v>
      </c>
      <c r="DH37" s="189">
        <v>82.59999999999998</v>
      </c>
      <c r="DI37" s="80">
        <f>+DF37*'PRECIOS SEGUN ADJ. (FRONTERIZO)'!$B$20*'PRECIOS SEGUN ADJ. (FRONTERIZO)'!$C$20</f>
        <v>19824</v>
      </c>
      <c r="DJ37" s="80" t="s">
        <v>455</v>
      </c>
      <c r="DK37" s="80">
        <f t="shared" si="83"/>
        <v>3568.32</v>
      </c>
      <c r="DL37" s="37">
        <v>908</v>
      </c>
      <c r="DM37" s="37">
        <f t="shared" si="63"/>
        <v>18160</v>
      </c>
      <c r="DN37" s="189">
        <v>22</v>
      </c>
      <c r="DO37" s="80">
        <f>+DL37*'PRECIOS SEGUN ADJ. (FRONTERIZO)'!$B$21*'PRECIOS SEGUN ADJ. (FRONTERIZO)'!$C$21</f>
        <v>399520</v>
      </c>
      <c r="DP37" s="80" t="s">
        <v>887</v>
      </c>
      <c r="DQ37" s="37">
        <v>69</v>
      </c>
      <c r="DR37" s="37">
        <f t="shared" si="64"/>
        <v>1380</v>
      </c>
      <c r="DS37" s="189">
        <v>80.849999999999994</v>
      </c>
      <c r="DT37" s="80">
        <f>+DQ37*'PRECIOS SEGUN ADJ. (FRONTERIZO)'!$B$22*'PRECIOS SEGUN ADJ. (FRONTERIZO)'!$C$22</f>
        <v>111573</v>
      </c>
      <c r="DU37" s="80" t="s">
        <v>224</v>
      </c>
      <c r="DV37" s="37">
        <v>32</v>
      </c>
      <c r="DW37" s="37">
        <f t="shared" si="65"/>
        <v>640</v>
      </c>
      <c r="DX37" s="189">
        <v>21.83</v>
      </c>
      <c r="DY37" s="80">
        <f>+DV37*'PRECIOS SEGUN ADJ. (FRONTERIZO)'!$B$23*'PRECIOS SEGUN ADJ. (FRONTERIZO)'!$C$23</f>
        <v>13971.199999999999</v>
      </c>
      <c r="DZ37" s="80" t="s">
        <v>888</v>
      </c>
      <c r="EA37" s="80">
        <f t="shared" si="84"/>
        <v>2514.8200000000002</v>
      </c>
      <c r="EB37" s="37">
        <v>81</v>
      </c>
      <c r="EC37" s="37">
        <f t="shared" si="66"/>
        <v>1620</v>
      </c>
      <c r="ED37" s="189">
        <v>33</v>
      </c>
      <c r="EE37" s="80">
        <f>+EB37*'PRECIOS SEGUN ADJ. (FRONTERIZO)'!$B$24*'PRECIOS SEGUN ADJ. (FRONTERIZO)'!$C$24</f>
        <v>53460</v>
      </c>
      <c r="EF37" s="80" t="s">
        <v>889</v>
      </c>
      <c r="EG37" s="37">
        <v>6</v>
      </c>
      <c r="EH37" s="37">
        <f t="shared" si="67"/>
        <v>120</v>
      </c>
      <c r="EI37" s="189">
        <v>15.789999999999997</v>
      </c>
      <c r="EJ37" s="80">
        <f>+EG37*'PRECIOS SEGUN ADJ. (FRONTERIZO)'!$B$25*'PRECIOS SEGUN ADJ. (FRONTERIZO)'!$C$25</f>
        <v>1894.8</v>
      </c>
      <c r="EK37" s="80" t="s">
        <v>890</v>
      </c>
      <c r="EL37" s="37">
        <v>6</v>
      </c>
      <c r="EM37" s="37">
        <f t="shared" si="68"/>
        <v>120</v>
      </c>
      <c r="EN37" s="189">
        <v>31.5</v>
      </c>
      <c r="EO37" s="80">
        <f>+EL37*'PRECIOS SEGUN ADJ. (FRONTERIZO)'!$B$26*'PRECIOS SEGUN ADJ. (FRONTERIZO)'!$C$26</f>
        <v>3780</v>
      </c>
      <c r="EP37" s="80" t="s">
        <v>376</v>
      </c>
      <c r="EQ37" s="80">
        <v>0</v>
      </c>
      <c r="ER37" s="194">
        <f t="shared" si="69"/>
        <v>0</v>
      </c>
      <c r="ES37" s="195">
        <v>21.68</v>
      </c>
      <c r="ET37" s="196">
        <f>+EQ37*'PRECIOS SEGUN ADJ (RURAL)'!$B$13*'PRECIOS SEGUN ADJ (RURAL)'!$C$13</f>
        <v>0</v>
      </c>
      <c r="EU37" s="196" t="s">
        <v>134</v>
      </c>
      <c r="EV37" s="80">
        <v>0</v>
      </c>
      <c r="EW37" s="198">
        <f t="shared" si="70"/>
        <v>0</v>
      </c>
      <c r="EX37" s="199">
        <v>5.5</v>
      </c>
      <c r="EY37" s="200">
        <f>+EV37*'PRECIOS SEGUN ADJ (RURAL)'!$B$16*'PRECIOS SEGUN ADJ (RURAL)'!$C$16</f>
        <v>0</v>
      </c>
      <c r="EZ37" s="200" t="s">
        <v>134</v>
      </c>
      <c r="FA37" s="80">
        <v>0</v>
      </c>
      <c r="FB37" s="202">
        <f t="shared" si="71"/>
        <v>0</v>
      </c>
      <c r="FC37" s="203">
        <v>220</v>
      </c>
      <c r="FD37" s="204">
        <f>+FA37*'PRECIOS SEGUN ADJ (RURAL)'!$B$18*'PRECIOS SEGUN ADJ (RURAL)'!$C$18</f>
        <v>0</v>
      </c>
      <c r="FE37" s="204" t="s">
        <v>134</v>
      </c>
      <c r="FF37" s="204">
        <f t="shared" si="72"/>
        <v>0</v>
      </c>
      <c r="FG37" s="80">
        <f t="shared" si="85"/>
        <v>1771103.7999999998</v>
      </c>
      <c r="FH37" s="80" t="s">
        <v>891</v>
      </c>
      <c r="FI37" s="80">
        <f t="shared" si="73"/>
        <v>112671.77000000002</v>
      </c>
      <c r="FJ37" s="80" t="s">
        <v>892</v>
      </c>
      <c r="FK37" s="80">
        <f t="shared" si="86"/>
        <v>1658432.0299999998</v>
      </c>
      <c r="FL37" s="80" t="s">
        <v>893</v>
      </c>
      <c r="FM37" s="80">
        <f t="shared" si="87"/>
        <v>354220.76</v>
      </c>
      <c r="FN37" s="80" t="s">
        <v>894</v>
      </c>
      <c r="FO37" s="80">
        <f t="shared" si="88"/>
        <v>17711.04</v>
      </c>
      <c r="FP37" s="80" t="s">
        <v>895</v>
      </c>
      <c r="FQ37" s="80"/>
      <c r="FR37" s="80">
        <f t="shared" si="89"/>
        <v>1416883.0399999998</v>
      </c>
      <c r="FS37" s="80" t="s">
        <v>896</v>
      </c>
      <c r="FT37" s="37" t="str">
        <f>+VLOOKUP(D37,'FRONTERIZO XENIA'!F:G,2,0)</f>
        <v>F-34</v>
      </c>
    </row>
    <row r="38" spans="1:176">
      <c r="A38" s="37">
        <v>87</v>
      </c>
      <c r="B38" s="176" t="s">
        <v>130</v>
      </c>
      <c r="C38" s="26" t="s">
        <v>897</v>
      </c>
      <c r="D38" s="37">
        <v>101818250</v>
      </c>
      <c r="E38" s="37" t="str">
        <f>+VLOOKUP(D38,'INFORMACION DE PROVEEDORES'!C:I,2,0)</f>
        <v>001-0181825-0</v>
      </c>
      <c r="F38" s="26" t="str">
        <f>+VLOOKUP(D38,'INFORMACION DE PROVEEDORES'!C:J,4,0)</f>
        <v>RAMONA VICENTE VICTORIANO</v>
      </c>
      <c r="G38" s="37" t="str">
        <f>+VLOOKUP(D38,'INFORMACION DE PROVEEDORES'!C:K,5,0)</f>
        <v>001-0181825-0</v>
      </c>
      <c r="H38" s="26" t="str">
        <f>+VLOOKUP(D38,'INFORMACION DE PROVEEDORES'!C:L,7,0)</f>
        <v xml:space="preserve">AVENIDA DUARTE ESQUINA ANTONIO NO. 25,  TAMAYO, BAHORUCO </v>
      </c>
      <c r="I38" s="37" t="str">
        <f>+VLOOKUP(D38,'INFORMACION DE PROVEEDORES'!C:M,3,0)</f>
        <v xml:space="preserve"> FÍSICA</v>
      </c>
      <c r="J38" s="37">
        <v>5</v>
      </c>
      <c r="K38" s="37">
        <v>256</v>
      </c>
      <c r="L38" s="37">
        <v>48</v>
      </c>
      <c r="M38" s="37">
        <f t="shared" si="74"/>
        <v>960</v>
      </c>
      <c r="N38" s="189">
        <v>69.81</v>
      </c>
      <c r="O38" s="80">
        <f>+L38*'PRECIOS SEGUN ADJ. (FRONTERIZO)'!$B$2*'PRECIOS SEGUN ADJ. (FRONTERIZO)'!$C$2</f>
        <v>67017.600000000006</v>
      </c>
      <c r="P38" s="80" t="s">
        <v>645</v>
      </c>
      <c r="Q38" s="80">
        <f t="shared" si="75"/>
        <v>10722.82</v>
      </c>
      <c r="R38" s="37">
        <v>13</v>
      </c>
      <c r="S38" s="37">
        <f t="shared" si="45"/>
        <v>260</v>
      </c>
      <c r="T38" s="189">
        <v>31.5</v>
      </c>
      <c r="U38" s="80">
        <f>+R38*'PRECIOS SEGUN ADJ. (FRONTERIZO)'!$B$3*'PRECIOS SEGUN ADJ. (FRONTERIZO)'!$C$3</f>
        <v>8190</v>
      </c>
      <c r="V38" s="80" t="s">
        <v>614</v>
      </c>
      <c r="W38" s="37">
        <v>0</v>
      </c>
      <c r="X38" s="37">
        <f t="shared" si="46"/>
        <v>0</v>
      </c>
      <c r="Y38" s="189">
        <v>25.2</v>
      </c>
      <c r="Z38" s="80">
        <f>+W38*'PRECIOS SEGUN ADJ. (FRONTERIZO)'!$B$4*'PRECIOS SEGUN ADJ. (FRONTERIZO)'!$C$4</f>
        <v>0</v>
      </c>
      <c r="AA38" s="80" t="s">
        <v>134</v>
      </c>
      <c r="AB38" s="37">
        <v>80</v>
      </c>
      <c r="AC38" s="37">
        <f t="shared" si="47"/>
        <v>1600</v>
      </c>
      <c r="AD38" s="189">
        <v>87.91</v>
      </c>
      <c r="AE38" s="80">
        <f>+AB38*'PRECIOS SEGUN ADJ. (FRONTERIZO)'!$B$5*'PRECIOS SEGUN ADJ. (FRONTERIZO)'!$C$5</f>
        <v>140656</v>
      </c>
      <c r="AF38" s="80" t="s">
        <v>135</v>
      </c>
      <c r="AG38" s="80">
        <f t="shared" si="76"/>
        <v>25318.080000000002</v>
      </c>
      <c r="AH38" s="37">
        <v>97</v>
      </c>
      <c r="AI38" s="37">
        <f t="shared" si="48"/>
        <v>1940</v>
      </c>
      <c r="AJ38" s="189">
        <v>53.95000000000001</v>
      </c>
      <c r="AK38" s="80">
        <f>+AH38*'PRECIOS SEGUN ADJ. (FRONTERIZO)'!$B$6*'PRECIOS SEGUN ADJ. (FRONTERIZO)'!$C$6</f>
        <v>104663.00000000001</v>
      </c>
      <c r="AL38" s="80" t="s">
        <v>136</v>
      </c>
      <c r="AM38" s="37">
        <v>13</v>
      </c>
      <c r="AN38" s="37">
        <f t="shared" si="49"/>
        <v>260</v>
      </c>
      <c r="AO38" s="189">
        <v>25.04</v>
      </c>
      <c r="AP38" s="80">
        <f>+AM38*'PRECIOS SEGUN ADJ. (FRONTERIZO)'!$B$7*'PRECIOS SEGUN ADJ. (FRONTERIZO)'!$C$7</f>
        <v>6510.4</v>
      </c>
      <c r="AQ38" s="80" t="s">
        <v>898</v>
      </c>
      <c r="AR38" s="80">
        <f t="shared" si="77"/>
        <v>1041.6600000000001</v>
      </c>
      <c r="AS38" s="37">
        <v>30</v>
      </c>
      <c r="AT38" s="37">
        <f t="shared" si="50"/>
        <v>600</v>
      </c>
      <c r="AU38" s="189">
        <v>290.85000000000002</v>
      </c>
      <c r="AV38" s="80">
        <f>+AS38*'PRECIOS SEGUN ADJ. (FRONTERIZO)'!$B$8*'PRECIOS SEGUN ADJ. (FRONTERIZO)'!$C$8</f>
        <v>174510</v>
      </c>
      <c r="AW38" s="80" t="s">
        <v>429</v>
      </c>
      <c r="AX38" s="80">
        <f t="shared" si="78"/>
        <v>31411.8</v>
      </c>
      <c r="AY38" s="37">
        <v>0</v>
      </c>
      <c r="AZ38" s="37">
        <f t="shared" si="51"/>
        <v>0</v>
      </c>
      <c r="BA38" s="189">
        <v>18.899999999999999</v>
      </c>
      <c r="BB38" s="80">
        <f>+AY38*'PRECIOS SEGUN ADJ. (FRONTERIZO)'!$B$9*'PRECIOS SEGUN ADJ. (FRONTERIZO)'!$C$9</f>
        <v>0</v>
      </c>
      <c r="BC38" s="80" t="s">
        <v>134</v>
      </c>
      <c r="BD38" s="37">
        <v>7</v>
      </c>
      <c r="BE38" s="37">
        <f t="shared" si="52"/>
        <v>140</v>
      </c>
      <c r="BF38" s="189">
        <v>140.38</v>
      </c>
      <c r="BG38" s="80">
        <f>+BD38*'PRECIOS SEGUN ADJ. (FRONTERIZO)'!$B$10*'PRECIOS SEGUN ADJ. (FRONTERIZO)'!$C$10</f>
        <v>19653.2</v>
      </c>
      <c r="BH38" s="80" t="s">
        <v>139</v>
      </c>
      <c r="BI38" s="80">
        <f t="shared" si="79"/>
        <v>3537.58</v>
      </c>
      <c r="BJ38" s="37">
        <v>0</v>
      </c>
      <c r="BK38" s="37">
        <f t="shared" si="53"/>
        <v>0</v>
      </c>
      <c r="BL38" s="189">
        <v>31.459999999999997</v>
      </c>
      <c r="BM38" s="80">
        <f>+BJ38*'PRECIOS SEGUN ADJ. (FRONTERIZO)'!$B$11*'PRECIOS SEGUN ADJ. (FRONTERIZO)'!$C$11</f>
        <v>0</v>
      </c>
      <c r="BN38" s="80" t="s">
        <v>134</v>
      </c>
      <c r="BO38" s="37">
        <v>25</v>
      </c>
      <c r="BP38" s="37">
        <f t="shared" si="54"/>
        <v>500</v>
      </c>
      <c r="BQ38" s="189">
        <v>65</v>
      </c>
      <c r="BR38" s="80">
        <f>+BO38*'PRECIOS SEGUN ADJ. (FRONTERIZO)'!$B$12*'PRECIOS SEGUN ADJ. (FRONTERIZO)'!$C$12</f>
        <v>32500</v>
      </c>
      <c r="BS38" s="80" t="s">
        <v>140</v>
      </c>
      <c r="BT38" s="37">
        <v>0</v>
      </c>
      <c r="BU38" s="37">
        <f t="shared" si="55"/>
        <v>0</v>
      </c>
      <c r="BV38" s="189">
        <v>5.5</v>
      </c>
      <c r="BW38" s="80">
        <f>+BT38*'PRECIOS SEGUN ADJ. (FRONTERIZO)'!$B$13*'PRECIOS SEGUN ADJ. (FRONTERIZO)'!$C$13</f>
        <v>0</v>
      </c>
      <c r="BX38" s="80" t="s">
        <v>134</v>
      </c>
      <c r="BY38" s="37">
        <v>512</v>
      </c>
      <c r="BZ38" s="37">
        <f t="shared" si="56"/>
        <v>10240</v>
      </c>
      <c r="CA38" s="189">
        <v>7.15</v>
      </c>
      <c r="CB38" s="80">
        <f>+BY38*'PRECIOS SEGUN ADJ. (FRONTERIZO)'!$B$14*'PRECIOS SEGUN ADJ. (FRONTERIZO)'!$C$14</f>
        <v>73216</v>
      </c>
      <c r="CC38" s="80" t="s">
        <v>141</v>
      </c>
      <c r="CD38" s="37">
        <v>1024</v>
      </c>
      <c r="CE38" s="37">
        <f t="shared" si="57"/>
        <v>20480</v>
      </c>
      <c r="CF38" s="189">
        <v>6.8400000000000007</v>
      </c>
      <c r="CG38" s="80">
        <f>+CD38*'PRECIOS SEGUN ADJ. (FRONTERIZO)'!$B$15*'PRECIOS SEGUN ADJ. (FRONTERIZO)'!$C$15</f>
        <v>140083.20000000001</v>
      </c>
      <c r="CH38" s="80" t="s">
        <v>142</v>
      </c>
      <c r="CI38" s="37">
        <v>0</v>
      </c>
      <c r="CJ38" s="37">
        <f t="shared" si="58"/>
        <v>0</v>
      </c>
      <c r="CK38" s="189">
        <v>60</v>
      </c>
      <c r="CL38" s="80">
        <f>+CI38*'PRECIOS SEGUN ADJ. (FRONTERIZO)'!$B$16*'PRECIOS SEGUN ADJ. (FRONTERIZO)'!$C$16</f>
        <v>0</v>
      </c>
      <c r="CM38" s="80" t="s">
        <v>134</v>
      </c>
      <c r="CN38" s="80">
        <f t="shared" si="80"/>
        <v>0</v>
      </c>
      <c r="CO38" s="37">
        <v>0</v>
      </c>
      <c r="CP38" s="37">
        <f t="shared" si="59"/>
        <v>0</v>
      </c>
      <c r="CQ38" s="189">
        <v>55.649999999999991</v>
      </c>
      <c r="CR38" s="80">
        <f>+CO38*'PRECIOS SEGUN ADJ. (FRONTERIZO)'!$B$17*'PRECIOS SEGUN ADJ. (FRONTERIZO)'!$C$17</f>
        <v>0</v>
      </c>
      <c r="CS38" s="80" t="s">
        <v>134</v>
      </c>
      <c r="CT38" s="80">
        <f t="shared" si="81"/>
        <v>0</v>
      </c>
      <c r="CU38" s="37">
        <v>512</v>
      </c>
      <c r="CV38" s="37">
        <f t="shared" si="60"/>
        <v>10240</v>
      </c>
      <c r="CW38" s="189">
        <v>6.6</v>
      </c>
      <c r="CX38" s="80">
        <f>+CU38*'PRECIOS SEGUN ADJ. (FRONTERIZO)'!$B$18*'PRECIOS SEGUN ADJ. (FRONTERIZO)'!$C$18</f>
        <v>67584</v>
      </c>
      <c r="CY38" s="80" t="s">
        <v>143</v>
      </c>
      <c r="CZ38" s="37">
        <v>0</v>
      </c>
      <c r="DA38" s="37">
        <f t="shared" si="61"/>
        <v>0</v>
      </c>
      <c r="DB38" s="189">
        <v>65.75</v>
      </c>
      <c r="DC38" s="80">
        <f>+CZ38*'PRECIOS SEGUN ADJ. (FRONTERIZO)'!$B$19*'PRECIOS SEGUN ADJ. (FRONTERIZO)'!$C$19</f>
        <v>0</v>
      </c>
      <c r="DD38" s="80" t="s">
        <v>134</v>
      </c>
      <c r="DE38" s="80">
        <f t="shared" si="82"/>
        <v>0</v>
      </c>
      <c r="DF38" s="37">
        <v>13</v>
      </c>
      <c r="DG38" s="37">
        <f t="shared" si="62"/>
        <v>260</v>
      </c>
      <c r="DH38" s="189">
        <v>82.59999999999998</v>
      </c>
      <c r="DI38" s="80">
        <f>+DF38*'PRECIOS SEGUN ADJ. (FRONTERIZO)'!$B$20*'PRECIOS SEGUN ADJ. (FRONTERIZO)'!$C$20</f>
        <v>21476</v>
      </c>
      <c r="DJ38" s="80" t="s">
        <v>899</v>
      </c>
      <c r="DK38" s="80">
        <f t="shared" si="83"/>
        <v>3865.68</v>
      </c>
      <c r="DL38" s="37">
        <v>1024</v>
      </c>
      <c r="DM38" s="37">
        <f t="shared" si="63"/>
        <v>20480</v>
      </c>
      <c r="DN38" s="189">
        <v>22</v>
      </c>
      <c r="DO38" s="80">
        <f>+DL38*'PRECIOS SEGUN ADJ. (FRONTERIZO)'!$B$21*'PRECIOS SEGUN ADJ. (FRONTERIZO)'!$C$21</f>
        <v>450560</v>
      </c>
      <c r="DP38" s="80" t="s">
        <v>145</v>
      </c>
      <c r="DQ38" s="37">
        <v>58</v>
      </c>
      <c r="DR38" s="37">
        <f t="shared" si="64"/>
        <v>1160</v>
      </c>
      <c r="DS38" s="189">
        <v>80.849999999999994</v>
      </c>
      <c r="DT38" s="80">
        <f>+DQ38*'PRECIOS SEGUN ADJ. (FRONTERIZO)'!$B$22*'PRECIOS SEGUN ADJ. (FRONTERIZO)'!$C$22</f>
        <v>93785.999999999985</v>
      </c>
      <c r="DU38" s="80" t="s">
        <v>146</v>
      </c>
      <c r="DV38" s="37">
        <v>27</v>
      </c>
      <c r="DW38" s="37">
        <f t="shared" si="65"/>
        <v>540</v>
      </c>
      <c r="DX38" s="189">
        <v>21.83</v>
      </c>
      <c r="DY38" s="80">
        <f>+DV38*'PRECIOS SEGUN ADJ. (FRONTERIZO)'!$B$23*'PRECIOS SEGUN ADJ. (FRONTERIZO)'!$C$23</f>
        <v>11788.199999999999</v>
      </c>
      <c r="DZ38" s="80" t="s">
        <v>653</v>
      </c>
      <c r="EA38" s="80">
        <f t="shared" si="84"/>
        <v>2121.88</v>
      </c>
      <c r="EB38" s="37">
        <v>82</v>
      </c>
      <c r="EC38" s="37">
        <f t="shared" si="66"/>
        <v>1640</v>
      </c>
      <c r="ED38" s="189">
        <v>33</v>
      </c>
      <c r="EE38" s="80">
        <f>+EB38*'PRECIOS SEGUN ADJ. (FRONTERIZO)'!$B$24*'PRECIOS SEGUN ADJ. (FRONTERIZO)'!$C$24</f>
        <v>54120</v>
      </c>
      <c r="EF38" s="80" t="s">
        <v>148</v>
      </c>
      <c r="EG38" s="37">
        <v>0</v>
      </c>
      <c r="EH38" s="37">
        <f t="shared" si="67"/>
        <v>0</v>
      </c>
      <c r="EI38" s="189">
        <v>15.789999999999997</v>
      </c>
      <c r="EJ38" s="80">
        <f>+EG38*'PRECIOS SEGUN ADJ. (FRONTERIZO)'!$B$25*'PRECIOS SEGUN ADJ. (FRONTERIZO)'!$C$25</f>
        <v>0</v>
      </c>
      <c r="EK38" s="80" t="s">
        <v>134</v>
      </c>
      <c r="EL38" s="37">
        <v>0</v>
      </c>
      <c r="EM38" s="37">
        <f t="shared" si="68"/>
        <v>0</v>
      </c>
      <c r="EN38" s="189">
        <v>31.5</v>
      </c>
      <c r="EO38" s="80">
        <f>+EL38*'PRECIOS SEGUN ADJ. (FRONTERIZO)'!$B$26*'PRECIOS SEGUN ADJ. (FRONTERIZO)'!$C$26</f>
        <v>0</v>
      </c>
      <c r="EP38" s="80" t="s">
        <v>134</v>
      </c>
      <c r="EQ38" s="80">
        <v>0</v>
      </c>
      <c r="ER38" s="194">
        <f t="shared" si="69"/>
        <v>0</v>
      </c>
      <c r="ES38" s="195">
        <v>21.68</v>
      </c>
      <c r="ET38" s="196">
        <f>+EQ38*'PRECIOS SEGUN ADJ (RURAL)'!$B$13*'PRECIOS SEGUN ADJ (RURAL)'!$C$13</f>
        <v>0</v>
      </c>
      <c r="EU38" s="196" t="s">
        <v>134</v>
      </c>
      <c r="EV38" s="80">
        <v>0</v>
      </c>
      <c r="EW38" s="198">
        <f t="shared" si="70"/>
        <v>0</v>
      </c>
      <c r="EX38" s="199">
        <v>5.5</v>
      </c>
      <c r="EY38" s="200">
        <f>+EV38*'PRECIOS SEGUN ADJ (RURAL)'!$B$16*'PRECIOS SEGUN ADJ (RURAL)'!$C$16</f>
        <v>0</v>
      </c>
      <c r="EZ38" s="200" t="s">
        <v>134</v>
      </c>
      <c r="FA38" s="80">
        <v>0</v>
      </c>
      <c r="FB38" s="202">
        <f t="shared" si="71"/>
        <v>0</v>
      </c>
      <c r="FC38" s="203">
        <v>220</v>
      </c>
      <c r="FD38" s="204">
        <f>+FA38*'PRECIOS SEGUN ADJ (RURAL)'!$B$18*'PRECIOS SEGUN ADJ (RURAL)'!$C$18</f>
        <v>0</v>
      </c>
      <c r="FE38" s="204" t="s">
        <v>134</v>
      </c>
      <c r="FF38" s="204">
        <f t="shared" si="72"/>
        <v>0</v>
      </c>
      <c r="FG38" s="80">
        <f t="shared" si="85"/>
        <v>1466313.6</v>
      </c>
      <c r="FH38" s="80" t="s">
        <v>900</v>
      </c>
      <c r="FI38" s="80">
        <f t="shared" si="73"/>
        <v>78019.5</v>
      </c>
      <c r="FJ38" s="80" t="s">
        <v>901</v>
      </c>
      <c r="FK38" s="80">
        <f t="shared" si="86"/>
        <v>1388294.1</v>
      </c>
      <c r="FL38" s="80" t="s">
        <v>902</v>
      </c>
      <c r="FM38" s="80">
        <f t="shared" si="87"/>
        <v>293262.71999999997</v>
      </c>
      <c r="FN38" s="80" t="s">
        <v>903</v>
      </c>
      <c r="FO38" s="80">
        <f t="shared" si="88"/>
        <v>14663.14</v>
      </c>
      <c r="FP38" s="80" t="s">
        <v>904</v>
      </c>
      <c r="FQ38" s="80"/>
      <c r="FR38" s="80">
        <f t="shared" si="89"/>
        <v>1173050.8800000001</v>
      </c>
      <c r="FS38" s="80" t="s">
        <v>905</v>
      </c>
      <c r="FT38" s="37" t="str">
        <f>+VLOOKUP(D38,'FRONTERIZO XENIA'!F:G,2,0)</f>
        <v>F-28</v>
      </c>
    </row>
    <row r="39" spans="1:176">
      <c r="A39" s="37">
        <v>88</v>
      </c>
      <c r="B39" s="176" t="s">
        <v>130</v>
      </c>
      <c r="C39" s="26" t="s">
        <v>906</v>
      </c>
      <c r="D39" s="37">
        <v>116199266</v>
      </c>
      <c r="E39" s="37" t="str">
        <f>+VLOOKUP(D39,'INFORMACION DE PROVEEDORES'!C:I,2,0)</f>
        <v>001-1619926-6</v>
      </c>
      <c r="F39" s="26" t="str">
        <f>+VLOOKUP(D39,'INFORMACION DE PROVEEDORES'!C:J,4,0)</f>
        <v>RINELL EMERSON CONCEPCION COMAS CASTELLANOS</v>
      </c>
      <c r="G39" s="37" t="str">
        <f>+VLOOKUP(D39,'INFORMACION DE PROVEEDORES'!C:K,5,0)</f>
        <v>001-1619926-6</v>
      </c>
      <c r="H39" s="26" t="str">
        <f>+VLOOKUP(D39,'INFORMACION DE PROVEEDORES'!C:L,7,0)</f>
        <v>CALLE CAPOTILLO, NO. 45 DAJABON</v>
      </c>
      <c r="I39" s="37" t="str">
        <f>+VLOOKUP(D39,'INFORMACION DE PROVEEDORES'!C:M,3,0)</f>
        <v xml:space="preserve"> FÍSICA</v>
      </c>
      <c r="J39" s="37">
        <v>4</v>
      </c>
      <c r="K39" s="37">
        <v>360</v>
      </c>
      <c r="L39" s="37">
        <v>66</v>
      </c>
      <c r="M39" s="37">
        <f t="shared" si="74"/>
        <v>1320</v>
      </c>
      <c r="N39" s="189">
        <v>69.81</v>
      </c>
      <c r="O39" s="80">
        <f>+L39*'PRECIOS SEGUN ADJ. (FRONTERIZO)'!$B$2*'PRECIOS SEGUN ADJ. (FRONTERIZO)'!$C$2</f>
        <v>92149.2</v>
      </c>
      <c r="P39" s="80" t="s">
        <v>907</v>
      </c>
      <c r="Q39" s="80">
        <f t="shared" si="75"/>
        <v>14743.87</v>
      </c>
      <c r="R39" s="37">
        <v>18</v>
      </c>
      <c r="S39" s="37">
        <f t="shared" si="45"/>
        <v>360</v>
      </c>
      <c r="T39" s="189">
        <v>31.5</v>
      </c>
      <c r="U39" s="80">
        <f>+R39*'PRECIOS SEGUN ADJ. (FRONTERIZO)'!$B$3*'PRECIOS SEGUN ADJ. (FRONTERIZO)'!$C$3</f>
        <v>11340</v>
      </c>
      <c r="V39" s="80" t="s">
        <v>747</v>
      </c>
      <c r="W39" s="37">
        <v>0</v>
      </c>
      <c r="X39" s="37">
        <f t="shared" si="46"/>
        <v>0</v>
      </c>
      <c r="Y39" s="189">
        <v>25.2</v>
      </c>
      <c r="Z39" s="80">
        <f>+W39*'PRECIOS SEGUN ADJ. (FRONTERIZO)'!$B$4*'PRECIOS SEGUN ADJ. (FRONTERIZO)'!$C$4</f>
        <v>0</v>
      </c>
      <c r="AA39" s="80" t="s">
        <v>134</v>
      </c>
      <c r="AB39" s="37">
        <v>112</v>
      </c>
      <c r="AC39" s="37">
        <f t="shared" si="47"/>
        <v>2240</v>
      </c>
      <c r="AD39" s="189">
        <v>87.91</v>
      </c>
      <c r="AE39" s="80">
        <f>+AB39*'PRECIOS SEGUN ADJ. (FRONTERIZO)'!$B$5*'PRECIOS SEGUN ADJ. (FRONTERIZO)'!$C$5</f>
        <v>196918.39999999999</v>
      </c>
      <c r="AF39" s="80" t="s">
        <v>908</v>
      </c>
      <c r="AG39" s="80">
        <f t="shared" si="76"/>
        <v>35445.31</v>
      </c>
      <c r="AH39" s="37">
        <v>134</v>
      </c>
      <c r="AI39" s="37">
        <f t="shared" si="48"/>
        <v>2680</v>
      </c>
      <c r="AJ39" s="189">
        <v>53.95000000000001</v>
      </c>
      <c r="AK39" s="80">
        <f>+AH39*'PRECIOS SEGUN ADJ. (FRONTERIZO)'!$B$6*'PRECIOS SEGUN ADJ. (FRONTERIZO)'!$C$6</f>
        <v>144586</v>
      </c>
      <c r="AL39" s="80" t="s">
        <v>909</v>
      </c>
      <c r="AM39" s="37">
        <v>18</v>
      </c>
      <c r="AN39" s="37">
        <f t="shared" si="49"/>
        <v>360</v>
      </c>
      <c r="AO39" s="189">
        <v>25.04</v>
      </c>
      <c r="AP39" s="80">
        <f>+AM39*'PRECIOS SEGUN ADJ. (FRONTERIZO)'!$B$7*'PRECIOS SEGUN ADJ. (FRONTERIZO)'!$C$7</f>
        <v>9014.4</v>
      </c>
      <c r="AQ39" s="80" t="s">
        <v>547</v>
      </c>
      <c r="AR39" s="80">
        <f t="shared" si="77"/>
        <v>1442.3</v>
      </c>
      <c r="AS39" s="37">
        <v>42</v>
      </c>
      <c r="AT39" s="37">
        <f t="shared" si="50"/>
        <v>840</v>
      </c>
      <c r="AU39" s="189">
        <v>290.85000000000002</v>
      </c>
      <c r="AV39" s="80">
        <f>+AS39*'PRECIOS SEGUN ADJ. (FRONTERIZO)'!$B$8*'PRECIOS SEGUN ADJ. (FRONTERIZO)'!$C$8</f>
        <v>244314</v>
      </c>
      <c r="AW39" s="80" t="s">
        <v>355</v>
      </c>
      <c r="AX39" s="80">
        <f t="shared" si="78"/>
        <v>43976.52</v>
      </c>
      <c r="AY39" s="37">
        <v>0</v>
      </c>
      <c r="AZ39" s="37">
        <f t="shared" si="51"/>
        <v>0</v>
      </c>
      <c r="BA39" s="189">
        <v>18.899999999999999</v>
      </c>
      <c r="BB39" s="80">
        <f>+AY39*'PRECIOS SEGUN ADJ. (FRONTERIZO)'!$B$9*'PRECIOS SEGUN ADJ. (FRONTERIZO)'!$C$9</f>
        <v>0</v>
      </c>
      <c r="BC39" s="80" t="s">
        <v>134</v>
      </c>
      <c r="BD39" s="37">
        <v>10</v>
      </c>
      <c r="BE39" s="37">
        <f t="shared" si="52"/>
        <v>200</v>
      </c>
      <c r="BF39" s="189">
        <v>140.38</v>
      </c>
      <c r="BG39" s="80">
        <f>+BD39*'PRECIOS SEGUN ADJ. (FRONTERIZO)'!$B$10*'PRECIOS SEGUN ADJ. (FRONTERIZO)'!$C$10</f>
        <v>28076</v>
      </c>
      <c r="BH39" s="80" t="s">
        <v>164</v>
      </c>
      <c r="BI39" s="80">
        <f t="shared" si="79"/>
        <v>5053.68</v>
      </c>
      <c r="BJ39" s="37">
        <v>0</v>
      </c>
      <c r="BK39" s="37">
        <f t="shared" si="53"/>
        <v>0</v>
      </c>
      <c r="BL39" s="189">
        <v>31.459999999999997</v>
      </c>
      <c r="BM39" s="80">
        <f>+BJ39*'PRECIOS SEGUN ADJ. (FRONTERIZO)'!$B$11*'PRECIOS SEGUN ADJ. (FRONTERIZO)'!$C$11</f>
        <v>0</v>
      </c>
      <c r="BN39" s="80" t="s">
        <v>134</v>
      </c>
      <c r="BO39" s="37">
        <v>34</v>
      </c>
      <c r="BP39" s="37">
        <f t="shared" si="54"/>
        <v>680</v>
      </c>
      <c r="BQ39" s="189">
        <v>65</v>
      </c>
      <c r="BR39" s="80">
        <f>+BO39*'PRECIOS SEGUN ADJ. (FRONTERIZO)'!$B$12*'PRECIOS SEGUN ADJ. (FRONTERIZO)'!$C$12</f>
        <v>44200</v>
      </c>
      <c r="BS39" s="80" t="s">
        <v>404</v>
      </c>
      <c r="BT39" s="37">
        <v>0</v>
      </c>
      <c r="BU39" s="37">
        <f t="shared" si="55"/>
        <v>0</v>
      </c>
      <c r="BV39" s="189">
        <v>5.5</v>
      </c>
      <c r="BW39" s="80">
        <f>+BT39*'PRECIOS SEGUN ADJ. (FRONTERIZO)'!$B$13*'PRECIOS SEGUN ADJ. (FRONTERIZO)'!$C$13</f>
        <v>0</v>
      </c>
      <c r="BX39" s="80" t="s">
        <v>134</v>
      </c>
      <c r="BY39" s="37">
        <v>720</v>
      </c>
      <c r="BZ39" s="37">
        <f t="shared" si="56"/>
        <v>14400</v>
      </c>
      <c r="CA39" s="189">
        <v>7.15</v>
      </c>
      <c r="CB39" s="80">
        <f>+BY39*'PRECIOS SEGUN ADJ. (FRONTERIZO)'!$B$14*'PRECIOS SEGUN ADJ. (FRONTERIZO)'!$C$14</f>
        <v>102960</v>
      </c>
      <c r="CC39" s="80" t="s">
        <v>910</v>
      </c>
      <c r="CD39" s="37">
        <v>1440</v>
      </c>
      <c r="CE39" s="37">
        <f t="shared" si="57"/>
        <v>28800</v>
      </c>
      <c r="CF39" s="189">
        <v>6.8400000000000007</v>
      </c>
      <c r="CG39" s="80">
        <f>+CD39*'PRECIOS SEGUN ADJ. (FRONTERIZO)'!$B$15*'PRECIOS SEGUN ADJ. (FRONTERIZO)'!$C$15</f>
        <v>196992</v>
      </c>
      <c r="CH39" s="80" t="s">
        <v>911</v>
      </c>
      <c r="CI39" s="37">
        <v>0</v>
      </c>
      <c r="CJ39" s="37">
        <f t="shared" si="58"/>
        <v>0</v>
      </c>
      <c r="CK39" s="189">
        <v>60</v>
      </c>
      <c r="CL39" s="80">
        <f>+CI39*'PRECIOS SEGUN ADJ. (FRONTERIZO)'!$B$16*'PRECIOS SEGUN ADJ. (FRONTERIZO)'!$C$16</f>
        <v>0</v>
      </c>
      <c r="CM39" s="80" t="s">
        <v>134</v>
      </c>
      <c r="CN39" s="80">
        <f t="shared" si="80"/>
        <v>0</v>
      </c>
      <c r="CO39" s="37">
        <v>0</v>
      </c>
      <c r="CP39" s="37">
        <f t="shared" si="59"/>
        <v>0</v>
      </c>
      <c r="CQ39" s="189">
        <v>55.649999999999991</v>
      </c>
      <c r="CR39" s="80">
        <f>+CO39*'PRECIOS SEGUN ADJ. (FRONTERIZO)'!$B$17*'PRECIOS SEGUN ADJ. (FRONTERIZO)'!$C$17</f>
        <v>0</v>
      </c>
      <c r="CS39" s="80" t="s">
        <v>134</v>
      </c>
      <c r="CT39" s="80">
        <f t="shared" si="81"/>
        <v>0</v>
      </c>
      <c r="CU39" s="37">
        <v>720</v>
      </c>
      <c r="CV39" s="37">
        <f t="shared" si="60"/>
        <v>14400</v>
      </c>
      <c r="CW39" s="189">
        <v>6.6</v>
      </c>
      <c r="CX39" s="80">
        <f>+CU39*'PRECIOS SEGUN ADJ. (FRONTERIZO)'!$B$18*'PRECIOS SEGUN ADJ. (FRONTERIZO)'!$C$18</f>
        <v>95040</v>
      </c>
      <c r="CY39" s="80" t="s">
        <v>912</v>
      </c>
      <c r="CZ39" s="37">
        <v>0</v>
      </c>
      <c r="DA39" s="37">
        <f t="shared" si="61"/>
        <v>0</v>
      </c>
      <c r="DB39" s="189">
        <v>65.75</v>
      </c>
      <c r="DC39" s="80">
        <f>+CZ39*'PRECIOS SEGUN ADJ. (FRONTERIZO)'!$B$19*'PRECIOS SEGUN ADJ. (FRONTERIZO)'!$C$19</f>
        <v>0</v>
      </c>
      <c r="DD39" s="80" t="s">
        <v>134</v>
      </c>
      <c r="DE39" s="80">
        <f t="shared" si="82"/>
        <v>0</v>
      </c>
      <c r="DF39" s="37">
        <v>18</v>
      </c>
      <c r="DG39" s="37">
        <f t="shared" si="62"/>
        <v>360</v>
      </c>
      <c r="DH39" s="189">
        <v>82.59999999999998</v>
      </c>
      <c r="DI39" s="80">
        <f>+DF39*'PRECIOS SEGUN ADJ. (FRONTERIZO)'!$B$20*'PRECIOS SEGUN ADJ. (FRONTERIZO)'!$C$20</f>
        <v>29736</v>
      </c>
      <c r="DJ39" s="80" t="s">
        <v>553</v>
      </c>
      <c r="DK39" s="80">
        <f t="shared" si="83"/>
        <v>5352.48</v>
      </c>
      <c r="DL39" s="37">
        <v>1440</v>
      </c>
      <c r="DM39" s="37">
        <f t="shared" si="63"/>
        <v>28800</v>
      </c>
      <c r="DN39" s="189">
        <v>22</v>
      </c>
      <c r="DO39" s="80">
        <f>+DL39*'PRECIOS SEGUN ADJ. (FRONTERIZO)'!$B$21*'PRECIOS SEGUN ADJ. (FRONTERIZO)'!$C$21</f>
        <v>633600</v>
      </c>
      <c r="DP39" s="80" t="s">
        <v>913</v>
      </c>
      <c r="DQ39" s="37">
        <v>82</v>
      </c>
      <c r="DR39" s="37">
        <f t="shared" si="64"/>
        <v>1640</v>
      </c>
      <c r="DS39" s="189">
        <v>80.849999999999994</v>
      </c>
      <c r="DT39" s="80">
        <f>+DQ39*'PRECIOS SEGUN ADJ. (FRONTERIZO)'!$B$22*'PRECIOS SEGUN ADJ. (FRONTERIZO)'!$C$22</f>
        <v>132594</v>
      </c>
      <c r="DU39" s="80" t="s">
        <v>914</v>
      </c>
      <c r="DV39" s="37">
        <v>37</v>
      </c>
      <c r="DW39" s="37">
        <f t="shared" si="65"/>
        <v>740</v>
      </c>
      <c r="DX39" s="189">
        <v>21.83</v>
      </c>
      <c r="DY39" s="80">
        <f>+DV39*'PRECIOS SEGUN ADJ. (FRONTERIZO)'!$B$23*'PRECIOS SEGUN ADJ. (FRONTERIZO)'!$C$23</f>
        <v>16154.199999999999</v>
      </c>
      <c r="DZ39" s="80" t="s">
        <v>915</v>
      </c>
      <c r="EA39" s="80">
        <f t="shared" si="84"/>
        <v>2907.76</v>
      </c>
      <c r="EB39" s="37">
        <v>114</v>
      </c>
      <c r="EC39" s="37">
        <f t="shared" si="66"/>
        <v>2280</v>
      </c>
      <c r="ED39" s="189">
        <v>33</v>
      </c>
      <c r="EE39" s="80">
        <f>+EB39*'PRECIOS SEGUN ADJ. (FRONTERIZO)'!$B$24*'PRECIOS SEGUN ADJ. (FRONTERIZO)'!$C$24</f>
        <v>75240</v>
      </c>
      <c r="EF39" s="80" t="s">
        <v>916</v>
      </c>
      <c r="EG39" s="37">
        <v>0</v>
      </c>
      <c r="EH39" s="37">
        <f t="shared" si="67"/>
        <v>0</v>
      </c>
      <c r="EI39" s="189">
        <v>15.789999999999997</v>
      </c>
      <c r="EJ39" s="80">
        <f>+EG39*'PRECIOS SEGUN ADJ. (FRONTERIZO)'!$B$25*'PRECIOS SEGUN ADJ. (FRONTERIZO)'!$C$25</f>
        <v>0</v>
      </c>
      <c r="EK39" s="80" t="s">
        <v>134</v>
      </c>
      <c r="EL39" s="37">
        <v>0</v>
      </c>
      <c r="EM39" s="37">
        <f t="shared" si="68"/>
        <v>0</v>
      </c>
      <c r="EN39" s="189">
        <v>31.5</v>
      </c>
      <c r="EO39" s="80">
        <f>+EL39*'PRECIOS SEGUN ADJ. (FRONTERIZO)'!$B$26*'PRECIOS SEGUN ADJ. (FRONTERIZO)'!$C$26</f>
        <v>0</v>
      </c>
      <c r="EP39" s="80" t="s">
        <v>134</v>
      </c>
      <c r="EQ39" s="80">
        <v>0</v>
      </c>
      <c r="ER39" s="194">
        <f t="shared" si="69"/>
        <v>0</v>
      </c>
      <c r="ES39" s="195">
        <v>21.68</v>
      </c>
      <c r="ET39" s="196">
        <f>+EQ39*'PRECIOS SEGUN ADJ (RURAL)'!$B$13*'PRECIOS SEGUN ADJ (RURAL)'!$C$13</f>
        <v>0</v>
      </c>
      <c r="EU39" s="196" t="s">
        <v>134</v>
      </c>
      <c r="EV39" s="80">
        <v>0</v>
      </c>
      <c r="EW39" s="198">
        <f t="shared" si="70"/>
        <v>0</v>
      </c>
      <c r="EX39" s="199">
        <v>5.5</v>
      </c>
      <c r="EY39" s="200">
        <f>+EV39*'PRECIOS SEGUN ADJ (RURAL)'!$B$16*'PRECIOS SEGUN ADJ (RURAL)'!$C$16</f>
        <v>0</v>
      </c>
      <c r="EZ39" s="200" t="s">
        <v>134</v>
      </c>
      <c r="FA39" s="80">
        <v>0</v>
      </c>
      <c r="FB39" s="202">
        <f t="shared" si="71"/>
        <v>0</v>
      </c>
      <c r="FC39" s="203">
        <v>220</v>
      </c>
      <c r="FD39" s="204">
        <f>+FA39*'PRECIOS SEGUN ADJ (RURAL)'!$B$18*'PRECIOS SEGUN ADJ (RURAL)'!$C$18</f>
        <v>0</v>
      </c>
      <c r="FE39" s="204" t="s">
        <v>134</v>
      </c>
      <c r="FF39" s="204">
        <f t="shared" si="72"/>
        <v>0</v>
      </c>
      <c r="FG39" s="80">
        <f t="shared" si="85"/>
        <v>2052914.2</v>
      </c>
      <c r="FH39" s="80" t="s">
        <v>917</v>
      </c>
      <c r="FI39" s="80">
        <f t="shared" si="73"/>
        <v>108921.91999999998</v>
      </c>
      <c r="FJ39" s="80" t="s">
        <v>918</v>
      </c>
      <c r="FK39" s="80">
        <f t="shared" si="86"/>
        <v>1943992.28</v>
      </c>
      <c r="FL39" s="80" t="s">
        <v>919</v>
      </c>
      <c r="FM39" s="80">
        <f t="shared" si="87"/>
        <v>410582.84</v>
      </c>
      <c r="FN39" s="80" t="s">
        <v>920</v>
      </c>
      <c r="FO39" s="80">
        <f t="shared" si="88"/>
        <v>20529.14</v>
      </c>
      <c r="FP39" s="80" t="s">
        <v>921</v>
      </c>
      <c r="FQ39" s="80"/>
      <c r="FR39" s="80">
        <f t="shared" si="89"/>
        <v>1642331.3599999999</v>
      </c>
      <c r="FS39" s="80" t="s">
        <v>922</v>
      </c>
      <c r="FT39" s="37" t="str">
        <f>+VLOOKUP(D39,'FRONTERIZO XENIA'!F:G,2,0)</f>
        <v>F-23</v>
      </c>
    </row>
    <row r="40" spans="1:176">
      <c r="A40" s="37">
        <v>89</v>
      </c>
      <c r="B40" s="176" t="s">
        <v>130</v>
      </c>
      <c r="C40" s="26" t="s">
        <v>923</v>
      </c>
      <c r="D40" s="37">
        <v>7600011048</v>
      </c>
      <c r="E40" s="37" t="str">
        <f>+VLOOKUP(D40,'INFORMACION DE PROVEEDORES'!C:I,2,0)</f>
        <v>076-0001104-8</v>
      </c>
      <c r="F40" s="26" t="str">
        <f>+VLOOKUP(D40,'INFORMACION DE PROVEEDORES'!C:J,4,0)</f>
        <v>ROIDE DAVID CUEVAS JIMENEZ</v>
      </c>
      <c r="G40" s="37" t="str">
        <f>+VLOOKUP(D40,'INFORMACION DE PROVEEDORES'!C:K,5,0)</f>
        <v>076-0001104-8</v>
      </c>
      <c r="H40" s="26" t="str">
        <f>+VLOOKUP(D40,'INFORMACION DE PROVEEDORES'!C:L,7,0)</f>
        <v>CALLE PRINCIPAL NO.221, UVILLA, TAMAYO, BAHORUCO</v>
      </c>
      <c r="I40" s="37" t="str">
        <f>+VLOOKUP(D40,'INFORMACION DE PROVEEDORES'!C:M,3,0)</f>
        <v xml:space="preserve"> FÍSICA</v>
      </c>
      <c r="J40" s="37">
        <v>7</v>
      </c>
      <c r="K40" s="37">
        <v>392</v>
      </c>
      <c r="L40" s="37">
        <v>112</v>
      </c>
      <c r="M40" s="37">
        <f t="shared" si="74"/>
        <v>2240</v>
      </c>
      <c r="N40" s="189">
        <v>69.81</v>
      </c>
      <c r="O40" s="80">
        <f>+L40*'PRECIOS SEGUN ADJ. (FRONTERIZO)'!$B$2*'PRECIOS SEGUN ADJ. (FRONTERIZO)'!$C$2</f>
        <v>156374.39999999999</v>
      </c>
      <c r="P40" s="80" t="s">
        <v>596</v>
      </c>
      <c r="Q40" s="80">
        <f t="shared" si="75"/>
        <v>25019.9</v>
      </c>
      <c r="R40" s="37">
        <v>32</v>
      </c>
      <c r="S40" s="37">
        <f t="shared" si="45"/>
        <v>640</v>
      </c>
      <c r="T40" s="189">
        <v>31.5</v>
      </c>
      <c r="U40" s="80">
        <f>+R40*'PRECIOS SEGUN ADJ. (FRONTERIZO)'!$B$3*'PRECIOS SEGUN ADJ. (FRONTERIZO)'!$C$3</f>
        <v>20160</v>
      </c>
      <c r="V40" s="80" t="s">
        <v>597</v>
      </c>
      <c r="W40" s="37">
        <v>184</v>
      </c>
      <c r="X40" s="37">
        <f t="shared" si="46"/>
        <v>3680</v>
      </c>
      <c r="Y40" s="189">
        <v>25.2</v>
      </c>
      <c r="Z40" s="80">
        <f>+W40*'PRECIOS SEGUN ADJ. (FRONTERIZO)'!$B$4*'PRECIOS SEGUN ADJ. (FRONTERIZO)'!$C$4</f>
        <v>92736</v>
      </c>
      <c r="AA40" s="80" t="s">
        <v>924</v>
      </c>
      <c r="AB40" s="37">
        <v>156</v>
      </c>
      <c r="AC40" s="37">
        <f t="shared" si="47"/>
        <v>3120</v>
      </c>
      <c r="AD40" s="189">
        <v>87.91</v>
      </c>
      <c r="AE40" s="80">
        <f>+AB40*'PRECIOS SEGUN ADJ. (FRONTERIZO)'!$B$5*'PRECIOS SEGUN ADJ. (FRONTERIZO)'!$C$5</f>
        <v>274279.19999999995</v>
      </c>
      <c r="AF40" s="80" t="s">
        <v>925</v>
      </c>
      <c r="AG40" s="80">
        <f t="shared" si="76"/>
        <v>49370.26</v>
      </c>
      <c r="AH40" s="37">
        <v>82</v>
      </c>
      <c r="AI40" s="37">
        <f t="shared" si="48"/>
        <v>1640</v>
      </c>
      <c r="AJ40" s="189">
        <v>53.95000000000001</v>
      </c>
      <c r="AK40" s="80">
        <f>+AH40*'PRECIOS SEGUN ADJ. (FRONTERIZO)'!$B$6*'PRECIOS SEGUN ADJ. (FRONTERIZO)'!$C$6</f>
        <v>88478.000000000015</v>
      </c>
      <c r="AL40" s="80" t="s">
        <v>271</v>
      </c>
      <c r="AM40" s="37">
        <v>11</v>
      </c>
      <c r="AN40" s="37">
        <f t="shared" si="49"/>
        <v>220</v>
      </c>
      <c r="AO40" s="189">
        <v>25.04</v>
      </c>
      <c r="AP40" s="80">
        <f>+AM40*'PRECIOS SEGUN ADJ. (FRONTERIZO)'!$B$7*'PRECIOS SEGUN ADJ. (FRONTERIZO)'!$C$7</f>
        <v>5508.8</v>
      </c>
      <c r="AQ40" s="80" t="s">
        <v>504</v>
      </c>
      <c r="AR40" s="80">
        <f t="shared" si="77"/>
        <v>881.41</v>
      </c>
      <c r="AS40" s="37">
        <v>51</v>
      </c>
      <c r="AT40" s="37">
        <f t="shared" si="50"/>
        <v>1020</v>
      </c>
      <c r="AU40" s="189">
        <v>290.85000000000002</v>
      </c>
      <c r="AV40" s="80">
        <f>+AS40*'PRECIOS SEGUN ADJ. (FRONTERIZO)'!$B$8*'PRECIOS SEGUN ADJ. (FRONTERIZO)'!$C$8</f>
        <v>296667</v>
      </c>
      <c r="AW40" s="80" t="s">
        <v>678</v>
      </c>
      <c r="AX40" s="80">
        <f t="shared" si="78"/>
        <v>53400.06</v>
      </c>
      <c r="AY40" s="37">
        <v>12</v>
      </c>
      <c r="AZ40" s="37">
        <f t="shared" si="51"/>
        <v>240</v>
      </c>
      <c r="BA40" s="189">
        <v>18.899999999999999</v>
      </c>
      <c r="BB40" s="80">
        <f>+AY40*'PRECIOS SEGUN ADJ. (FRONTERIZO)'!$B$9*'PRECIOS SEGUN ADJ. (FRONTERIZO)'!$C$9</f>
        <v>4536</v>
      </c>
      <c r="BC40" s="80" t="s">
        <v>601</v>
      </c>
      <c r="BD40" s="37">
        <v>6</v>
      </c>
      <c r="BE40" s="37">
        <f t="shared" si="52"/>
        <v>120</v>
      </c>
      <c r="BF40" s="189">
        <v>140.38</v>
      </c>
      <c r="BG40" s="80">
        <f>+BD40*'PRECIOS SEGUN ADJ. (FRONTERIZO)'!$B$10*'PRECIOS SEGUN ADJ. (FRONTERIZO)'!$C$10</f>
        <v>16845.599999999999</v>
      </c>
      <c r="BH40" s="80" t="s">
        <v>506</v>
      </c>
      <c r="BI40" s="80">
        <f t="shared" si="79"/>
        <v>3032.21</v>
      </c>
      <c r="BJ40" s="37">
        <v>63</v>
      </c>
      <c r="BK40" s="37">
        <f t="shared" si="53"/>
        <v>1260</v>
      </c>
      <c r="BL40" s="189">
        <v>31.459999999999997</v>
      </c>
      <c r="BM40" s="80">
        <f>+BJ40*'PRECIOS SEGUN ADJ. (FRONTERIZO)'!$B$11*'PRECIOS SEGUN ADJ. (FRONTERIZO)'!$C$11</f>
        <v>39639.599999999999</v>
      </c>
      <c r="BN40" s="80" t="s">
        <v>926</v>
      </c>
      <c r="BO40" s="37">
        <v>41</v>
      </c>
      <c r="BP40" s="37">
        <f t="shared" si="54"/>
        <v>820</v>
      </c>
      <c r="BQ40" s="189">
        <v>65</v>
      </c>
      <c r="BR40" s="80">
        <f>+BO40*'PRECIOS SEGUN ADJ. (FRONTERIZO)'!$B$12*'PRECIOS SEGUN ADJ. (FRONTERIZO)'!$C$12</f>
        <v>53300</v>
      </c>
      <c r="BS40" s="80" t="s">
        <v>527</v>
      </c>
      <c r="BT40" s="37">
        <v>1720</v>
      </c>
      <c r="BU40" s="37">
        <f t="shared" si="55"/>
        <v>34400</v>
      </c>
      <c r="BV40" s="189">
        <v>5.5</v>
      </c>
      <c r="BW40" s="80">
        <f>+BT40*'PRECIOS SEGUN ADJ. (FRONTERIZO)'!$B$13*'PRECIOS SEGUN ADJ. (FRONTERIZO)'!$C$13</f>
        <v>189200</v>
      </c>
      <c r="BX40" s="80" t="s">
        <v>927</v>
      </c>
      <c r="BY40" s="37">
        <v>440</v>
      </c>
      <c r="BZ40" s="37">
        <f t="shared" si="56"/>
        <v>8800</v>
      </c>
      <c r="CA40" s="189">
        <v>7.15</v>
      </c>
      <c r="CB40" s="80">
        <f>+BY40*'PRECIOS SEGUN ADJ. (FRONTERIZO)'!$B$14*'PRECIOS SEGUN ADJ. (FRONTERIZO)'!$C$14</f>
        <v>62920</v>
      </c>
      <c r="CC40" s="80" t="s">
        <v>928</v>
      </c>
      <c r="CD40" s="37">
        <v>880</v>
      </c>
      <c r="CE40" s="37">
        <f t="shared" si="57"/>
        <v>17600</v>
      </c>
      <c r="CF40" s="189">
        <v>6.8400000000000007</v>
      </c>
      <c r="CG40" s="80">
        <f>+CD40*'PRECIOS SEGUN ADJ. (FRONTERIZO)'!$B$15*'PRECIOS SEGUN ADJ. (FRONTERIZO)'!$C$15</f>
        <v>120384</v>
      </c>
      <c r="CH40" s="80" t="s">
        <v>929</v>
      </c>
      <c r="CI40" s="37">
        <v>79</v>
      </c>
      <c r="CJ40" s="37">
        <f t="shared" si="58"/>
        <v>1580</v>
      </c>
      <c r="CK40" s="189">
        <v>60</v>
      </c>
      <c r="CL40" s="80">
        <f>+CI40*'PRECIOS SEGUN ADJ. (FRONTERIZO)'!$B$16*'PRECIOS SEGUN ADJ. (FRONTERIZO)'!$C$16</f>
        <v>94800</v>
      </c>
      <c r="CM40" s="80" t="s">
        <v>930</v>
      </c>
      <c r="CN40" s="80">
        <f t="shared" si="80"/>
        <v>17064</v>
      </c>
      <c r="CO40" s="37">
        <v>37</v>
      </c>
      <c r="CP40" s="37">
        <f t="shared" si="59"/>
        <v>740</v>
      </c>
      <c r="CQ40" s="189">
        <v>55.649999999999991</v>
      </c>
      <c r="CR40" s="80">
        <f>+CO40*'PRECIOS SEGUN ADJ. (FRONTERIZO)'!$B$17*'PRECIOS SEGUN ADJ. (FRONTERIZO)'!$C$17</f>
        <v>41180.999999999993</v>
      </c>
      <c r="CS40" s="80" t="s">
        <v>607</v>
      </c>
      <c r="CT40" s="80">
        <f t="shared" si="81"/>
        <v>7412.58</v>
      </c>
      <c r="CU40" s="37">
        <v>1128</v>
      </c>
      <c r="CV40" s="37">
        <f t="shared" si="60"/>
        <v>22560</v>
      </c>
      <c r="CW40" s="189">
        <v>6.6</v>
      </c>
      <c r="CX40" s="80">
        <f>+CU40*'PRECIOS SEGUN ADJ. (FRONTERIZO)'!$B$18*'PRECIOS SEGUN ADJ. (FRONTERIZO)'!$C$18</f>
        <v>148896</v>
      </c>
      <c r="CY40" s="80" t="s">
        <v>931</v>
      </c>
      <c r="CZ40" s="37">
        <v>41</v>
      </c>
      <c r="DA40" s="37">
        <f t="shared" si="61"/>
        <v>820</v>
      </c>
      <c r="DB40" s="189">
        <v>65.75</v>
      </c>
      <c r="DC40" s="80">
        <f>+CZ40*'PRECIOS SEGUN ADJ. (FRONTERIZO)'!$B$19*'PRECIOS SEGUN ADJ. (FRONTERIZO)'!$C$19</f>
        <v>53915</v>
      </c>
      <c r="DD40" s="80" t="s">
        <v>932</v>
      </c>
      <c r="DE40" s="80">
        <f t="shared" si="82"/>
        <v>9704.7000000000007</v>
      </c>
      <c r="DF40" s="37">
        <v>11</v>
      </c>
      <c r="DG40" s="37">
        <f t="shared" si="62"/>
        <v>220</v>
      </c>
      <c r="DH40" s="189">
        <v>82.59999999999998</v>
      </c>
      <c r="DI40" s="80">
        <f>+DF40*'PRECIOS SEGUN ADJ. (FRONTERIZO)'!$B$20*'PRECIOS SEGUN ADJ. (FRONTERIZO)'!$C$20</f>
        <v>18172</v>
      </c>
      <c r="DJ40" s="80" t="s">
        <v>511</v>
      </c>
      <c r="DK40" s="80">
        <f t="shared" si="83"/>
        <v>3270.96</v>
      </c>
      <c r="DL40" s="37">
        <v>880</v>
      </c>
      <c r="DM40" s="37">
        <f t="shared" si="63"/>
        <v>17600</v>
      </c>
      <c r="DN40" s="189">
        <v>22</v>
      </c>
      <c r="DO40" s="80">
        <f>+DL40*'PRECIOS SEGUN ADJ. (FRONTERIZO)'!$B$21*'PRECIOS SEGUN ADJ. (FRONTERIZO)'!$C$21</f>
        <v>387200</v>
      </c>
      <c r="DP40" s="80" t="s">
        <v>933</v>
      </c>
      <c r="DQ40" s="37">
        <v>90</v>
      </c>
      <c r="DR40" s="37">
        <f t="shared" si="64"/>
        <v>1800</v>
      </c>
      <c r="DS40" s="189">
        <v>80.849999999999994</v>
      </c>
      <c r="DT40" s="80">
        <f>+DQ40*'PRECIOS SEGUN ADJ. (FRONTERIZO)'!$B$22*'PRECIOS SEGUN ADJ. (FRONTERIZO)'!$C$22</f>
        <v>145529.99999999997</v>
      </c>
      <c r="DU40" s="80" t="s">
        <v>611</v>
      </c>
      <c r="DV40" s="37">
        <v>43</v>
      </c>
      <c r="DW40" s="37">
        <f t="shared" si="65"/>
        <v>860</v>
      </c>
      <c r="DX40" s="189">
        <v>21.83</v>
      </c>
      <c r="DY40" s="80">
        <f>+DV40*'PRECIOS SEGUN ADJ. (FRONTERIZO)'!$B$23*'PRECIOS SEGUN ADJ. (FRONTERIZO)'!$C$23</f>
        <v>18773.8</v>
      </c>
      <c r="DZ40" s="80" t="s">
        <v>690</v>
      </c>
      <c r="EA40" s="80">
        <f t="shared" si="84"/>
        <v>3379.28</v>
      </c>
      <c r="EB40" s="37">
        <v>90</v>
      </c>
      <c r="EC40" s="37">
        <f t="shared" si="66"/>
        <v>1800</v>
      </c>
      <c r="ED40" s="189">
        <v>33</v>
      </c>
      <c r="EE40" s="80">
        <f>+EB40*'PRECIOS SEGUN ADJ. (FRONTERIZO)'!$B$24*'PRECIOS SEGUN ADJ. (FRONTERIZO)'!$C$24</f>
        <v>59400</v>
      </c>
      <c r="EF40" s="80" t="s">
        <v>296</v>
      </c>
      <c r="EG40" s="37">
        <v>15</v>
      </c>
      <c r="EH40" s="37">
        <f t="shared" si="67"/>
        <v>300</v>
      </c>
      <c r="EI40" s="189">
        <v>15.789999999999997</v>
      </c>
      <c r="EJ40" s="80">
        <f>+EG40*'PRECIOS SEGUN ADJ. (FRONTERIZO)'!$B$25*'PRECIOS SEGUN ADJ. (FRONTERIZO)'!$C$25</f>
        <v>4737</v>
      </c>
      <c r="EK40" s="80" t="s">
        <v>934</v>
      </c>
      <c r="EL40" s="37">
        <v>15</v>
      </c>
      <c r="EM40" s="37">
        <f t="shared" si="68"/>
        <v>300</v>
      </c>
      <c r="EN40" s="189">
        <v>31.5</v>
      </c>
      <c r="EO40" s="80">
        <f>+EL40*'PRECIOS SEGUN ADJ. (FRONTERIZO)'!$B$26*'PRECIOS SEGUN ADJ. (FRONTERIZO)'!$C$26</f>
        <v>9450</v>
      </c>
      <c r="EP40" s="80" t="s">
        <v>833</v>
      </c>
      <c r="EQ40" s="80">
        <v>0</v>
      </c>
      <c r="ER40" s="194">
        <f t="shared" si="69"/>
        <v>0</v>
      </c>
      <c r="ES40" s="195">
        <v>21.68</v>
      </c>
      <c r="ET40" s="196">
        <f>+EQ40*'PRECIOS SEGUN ADJ (RURAL)'!$B$13*'PRECIOS SEGUN ADJ (RURAL)'!$C$13</f>
        <v>0</v>
      </c>
      <c r="EU40" s="196" t="s">
        <v>134</v>
      </c>
      <c r="EV40" s="80">
        <v>0</v>
      </c>
      <c r="EW40" s="198">
        <f t="shared" si="70"/>
        <v>0</v>
      </c>
      <c r="EX40" s="199">
        <v>5.5</v>
      </c>
      <c r="EY40" s="200">
        <f>+EV40*'PRECIOS SEGUN ADJ (RURAL)'!$B$16*'PRECIOS SEGUN ADJ (RURAL)'!$C$16</f>
        <v>0</v>
      </c>
      <c r="EZ40" s="200" t="s">
        <v>134</v>
      </c>
      <c r="FA40" s="80">
        <v>0</v>
      </c>
      <c r="FB40" s="202">
        <f t="shared" si="71"/>
        <v>0</v>
      </c>
      <c r="FC40" s="203">
        <v>220</v>
      </c>
      <c r="FD40" s="204">
        <f>+FA40*'PRECIOS SEGUN ADJ (RURAL)'!$B$18*'PRECIOS SEGUN ADJ (RURAL)'!$C$18</f>
        <v>0</v>
      </c>
      <c r="FE40" s="204" t="s">
        <v>134</v>
      </c>
      <c r="FF40" s="204">
        <f t="shared" si="72"/>
        <v>0</v>
      </c>
      <c r="FG40" s="80">
        <f t="shared" si="85"/>
        <v>2403083.4</v>
      </c>
      <c r="FH40" s="80" t="s">
        <v>935</v>
      </c>
      <c r="FI40" s="80">
        <f t="shared" si="73"/>
        <v>172535.36</v>
      </c>
      <c r="FJ40" s="80" t="s">
        <v>936</v>
      </c>
      <c r="FK40" s="80">
        <f t="shared" si="86"/>
        <v>2230548.04</v>
      </c>
      <c r="FL40" s="80" t="s">
        <v>937</v>
      </c>
      <c r="FM40" s="80">
        <f t="shared" si="87"/>
        <v>480616.68</v>
      </c>
      <c r="FN40" s="80" t="s">
        <v>938</v>
      </c>
      <c r="FO40" s="80">
        <f t="shared" si="88"/>
        <v>24030.83</v>
      </c>
      <c r="FP40" s="80" t="s">
        <v>939</v>
      </c>
      <c r="FQ40" s="80"/>
      <c r="FR40" s="80">
        <f t="shared" si="89"/>
        <v>1922466.72</v>
      </c>
      <c r="FS40" s="80" t="s">
        <v>940</v>
      </c>
      <c r="FT40" s="37" t="str">
        <f>+VLOOKUP(D40,'FRONTERIZO XENIA'!F:G,2,0)</f>
        <v>F-29</v>
      </c>
    </row>
    <row r="41" spans="1:176">
      <c r="A41" s="37">
        <v>92</v>
      </c>
      <c r="B41" s="176" t="s">
        <v>130</v>
      </c>
      <c r="C41" s="26" t="s">
        <v>941</v>
      </c>
      <c r="D41" s="37">
        <v>7600205111</v>
      </c>
      <c r="E41" s="37" t="str">
        <f>+VLOOKUP(D41,'INFORMACION DE PROVEEDORES'!C:I,2,0)</f>
        <v>076-0020511-1</v>
      </c>
      <c r="F41" s="26" t="str">
        <f>+VLOOKUP(D41,'INFORMACION DE PROVEEDORES'!C:J,4,0)</f>
        <v>SOFEIRY ALTAGRACIA RODRIGUEZ CUEVAS</v>
      </c>
      <c r="G41" s="37" t="str">
        <f>+VLOOKUP(D41,'INFORMACION DE PROVEEDORES'!C:K,5,0)</f>
        <v>076-0020511-1</v>
      </c>
      <c r="H41" s="26" t="str">
        <f>+VLOOKUP(D41,'INFORMACION DE PROVEEDORES'!C:L,7,0)</f>
        <v xml:space="preserve">CALLE AMABLE REYES, NO. 11, TAMAYO, BAHORUCO </v>
      </c>
      <c r="I41" s="37" t="str">
        <f>+VLOOKUP(D41,'INFORMACION DE PROVEEDORES'!C:M,3,0)</f>
        <v xml:space="preserve"> FÍSICA</v>
      </c>
      <c r="J41" s="37">
        <v>3</v>
      </c>
      <c r="K41" s="37">
        <v>164</v>
      </c>
      <c r="L41" s="37">
        <v>31</v>
      </c>
      <c r="M41" s="37">
        <f t="shared" si="74"/>
        <v>620</v>
      </c>
      <c r="N41" s="189">
        <v>69.81</v>
      </c>
      <c r="O41" s="80">
        <f>+L41*'PRECIOS SEGUN ADJ. (FRONTERIZO)'!$B$2*'PRECIOS SEGUN ADJ. (FRONTERIZO)'!$C$2</f>
        <v>43282.200000000004</v>
      </c>
      <c r="P41" s="80" t="s">
        <v>942</v>
      </c>
      <c r="Q41" s="80">
        <f t="shared" si="75"/>
        <v>6925.15</v>
      </c>
      <c r="R41" s="37">
        <v>9</v>
      </c>
      <c r="S41" s="37">
        <f t="shared" si="45"/>
        <v>180</v>
      </c>
      <c r="T41" s="189">
        <v>31.5</v>
      </c>
      <c r="U41" s="80">
        <f>+R41*'PRECIOS SEGUN ADJ. (FRONTERIZO)'!$B$3*'PRECIOS SEGUN ADJ. (FRONTERIZO)'!$C$3</f>
        <v>5670</v>
      </c>
      <c r="V41" s="80" t="s">
        <v>327</v>
      </c>
      <c r="W41" s="37">
        <v>0</v>
      </c>
      <c r="X41" s="37">
        <f t="shared" si="46"/>
        <v>0</v>
      </c>
      <c r="Y41" s="189">
        <v>25.2</v>
      </c>
      <c r="Z41" s="80">
        <f>+W41*'PRECIOS SEGUN ADJ. (FRONTERIZO)'!$B$4*'PRECIOS SEGUN ADJ. (FRONTERIZO)'!$C$4</f>
        <v>0</v>
      </c>
      <c r="AA41" s="80" t="s">
        <v>134</v>
      </c>
      <c r="AB41" s="37">
        <v>52</v>
      </c>
      <c r="AC41" s="37">
        <f t="shared" si="47"/>
        <v>1040</v>
      </c>
      <c r="AD41" s="189">
        <v>87.91</v>
      </c>
      <c r="AE41" s="80">
        <f>+AB41*'PRECIOS SEGUN ADJ. (FRONTERIZO)'!$B$5*'PRECIOS SEGUN ADJ. (FRONTERIZO)'!$C$5</f>
        <v>91426.4</v>
      </c>
      <c r="AF41" s="80" t="s">
        <v>943</v>
      </c>
      <c r="AG41" s="80">
        <f t="shared" si="76"/>
        <v>16456.75</v>
      </c>
      <c r="AH41" s="37">
        <v>62</v>
      </c>
      <c r="AI41" s="37">
        <f t="shared" si="48"/>
        <v>1240</v>
      </c>
      <c r="AJ41" s="189">
        <v>53.95000000000001</v>
      </c>
      <c r="AK41" s="80">
        <f>+AH41*'PRECIOS SEGUN ADJ. (FRONTERIZO)'!$B$6*'PRECIOS SEGUN ADJ. (FRONTERIZO)'!$C$6</f>
        <v>66898</v>
      </c>
      <c r="AL41" s="80" t="s">
        <v>944</v>
      </c>
      <c r="AM41" s="37">
        <v>9</v>
      </c>
      <c r="AN41" s="37">
        <f t="shared" si="49"/>
        <v>180</v>
      </c>
      <c r="AO41" s="189">
        <v>25.04</v>
      </c>
      <c r="AP41" s="80">
        <f>+AM41*'PRECIOS SEGUN ADJ. (FRONTERIZO)'!$B$7*'PRECIOS SEGUN ADJ. (FRONTERIZO)'!$C$7</f>
        <v>4507.2</v>
      </c>
      <c r="AQ41" s="80" t="s">
        <v>490</v>
      </c>
      <c r="AR41" s="80">
        <f t="shared" si="77"/>
        <v>721.15</v>
      </c>
      <c r="AS41" s="37">
        <v>20</v>
      </c>
      <c r="AT41" s="37">
        <f t="shared" si="50"/>
        <v>400</v>
      </c>
      <c r="AU41" s="189">
        <v>290.85000000000002</v>
      </c>
      <c r="AV41" s="80">
        <f>+AS41*'PRECIOS SEGUN ADJ. (FRONTERIZO)'!$B$8*'PRECIOS SEGUN ADJ. (FRONTERIZO)'!$C$8</f>
        <v>116340</v>
      </c>
      <c r="AW41" s="80" t="s">
        <v>945</v>
      </c>
      <c r="AX41" s="80">
        <f t="shared" si="78"/>
        <v>20941.2</v>
      </c>
      <c r="AY41" s="37">
        <v>0</v>
      </c>
      <c r="AZ41" s="37">
        <f t="shared" si="51"/>
        <v>0</v>
      </c>
      <c r="BA41" s="189">
        <v>18.899999999999999</v>
      </c>
      <c r="BB41" s="80">
        <f>+AY41*'PRECIOS SEGUN ADJ. (FRONTERIZO)'!$B$9*'PRECIOS SEGUN ADJ. (FRONTERIZO)'!$C$9</f>
        <v>0</v>
      </c>
      <c r="BC41" s="80" t="s">
        <v>134</v>
      </c>
      <c r="BD41" s="37">
        <v>5</v>
      </c>
      <c r="BE41" s="37">
        <f t="shared" si="52"/>
        <v>100</v>
      </c>
      <c r="BF41" s="189">
        <v>140.38</v>
      </c>
      <c r="BG41" s="80">
        <f>+BD41*'PRECIOS SEGUN ADJ. (FRONTERIZO)'!$B$10*'PRECIOS SEGUN ADJ. (FRONTERIZO)'!$C$10</f>
        <v>14038</v>
      </c>
      <c r="BH41" s="80" t="s">
        <v>194</v>
      </c>
      <c r="BI41" s="80">
        <f t="shared" si="79"/>
        <v>2526.84</v>
      </c>
      <c r="BJ41" s="37">
        <v>0</v>
      </c>
      <c r="BK41" s="37">
        <f t="shared" si="53"/>
        <v>0</v>
      </c>
      <c r="BL41" s="189">
        <v>31.459999999999997</v>
      </c>
      <c r="BM41" s="80">
        <f>+BJ41*'PRECIOS SEGUN ADJ. (FRONTERIZO)'!$B$11*'PRECIOS SEGUN ADJ. (FRONTERIZO)'!$C$11</f>
        <v>0</v>
      </c>
      <c r="BN41" s="80" t="s">
        <v>134</v>
      </c>
      <c r="BO41" s="37">
        <v>16</v>
      </c>
      <c r="BP41" s="37">
        <f t="shared" si="54"/>
        <v>320</v>
      </c>
      <c r="BQ41" s="189">
        <v>65</v>
      </c>
      <c r="BR41" s="80">
        <f>+BO41*'PRECIOS SEGUN ADJ. (FRONTERIZO)'!$B$12*'PRECIOS SEGUN ADJ. (FRONTERIZO)'!$C$12</f>
        <v>20800</v>
      </c>
      <c r="BS41" s="80" t="s">
        <v>946</v>
      </c>
      <c r="BT41" s="37">
        <v>0</v>
      </c>
      <c r="BU41" s="37">
        <f t="shared" si="55"/>
        <v>0</v>
      </c>
      <c r="BV41" s="189">
        <v>5.5</v>
      </c>
      <c r="BW41" s="80">
        <f>+BT41*'PRECIOS SEGUN ADJ. (FRONTERIZO)'!$B$13*'PRECIOS SEGUN ADJ. (FRONTERIZO)'!$C$13</f>
        <v>0</v>
      </c>
      <c r="BX41" s="80" t="s">
        <v>134</v>
      </c>
      <c r="BY41" s="37">
        <v>328</v>
      </c>
      <c r="BZ41" s="37">
        <f t="shared" si="56"/>
        <v>6560</v>
      </c>
      <c r="CA41" s="189">
        <v>7.15</v>
      </c>
      <c r="CB41" s="80">
        <f>+BY41*'PRECIOS SEGUN ADJ. (FRONTERIZO)'!$B$14*'PRECIOS SEGUN ADJ. (FRONTERIZO)'!$C$14</f>
        <v>46904.000000000007</v>
      </c>
      <c r="CC41" s="80" t="s">
        <v>947</v>
      </c>
      <c r="CD41" s="37">
        <v>656</v>
      </c>
      <c r="CE41" s="37">
        <f t="shared" si="57"/>
        <v>13120</v>
      </c>
      <c r="CF41" s="189">
        <v>6.8400000000000007</v>
      </c>
      <c r="CG41" s="80">
        <f>+CD41*'PRECIOS SEGUN ADJ. (FRONTERIZO)'!$B$15*'PRECIOS SEGUN ADJ. (FRONTERIZO)'!$C$15</f>
        <v>89740.800000000003</v>
      </c>
      <c r="CH41" s="80" t="s">
        <v>948</v>
      </c>
      <c r="CI41" s="37">
        <v>0</v>
      </c>
      <c r="CJ41" s="37">
        <f t="shared" si="58"/>
        <v>0</v>
      </c>
      <c r="CK41" s="189">
        <v>60</v>
      </c>
      <c r="CL41" s="80">
        <f>+CI41*'PRECIOS SEGUN ADJ. (FRONTERIZO)'!$B$16*'PRECIOS SEGUN ADJ. (FRONTERIZO)'!$C$16</f>
        <v>0</v>
      </c>
      <c r="CM41" s="80" t="s">
        <v>134</v>
      </c>
      <c r="CN41" s="80">
        <f t="shared" si="80"/>
        <v>0</v>
      </c>
      <c r="CO41" s="37">
        <v>0</v>
      </c>
      <c r="CP41" s="37">
        <f t="shared" si="59"/>
        <v>0</v>
      </c>
      <c r="CQ41" s="189">
        <v>55.649999999999991</v>
      </c>
      <c r="CR41" s="80">
        <f>+CO41*'PRECIOS SEGUN ADJ. (FRONTERIZO)'!$B$17*'PRECIOS SEGUN ADJ. (FRONTERIZO)'!$C$17</f>
        <v>0</v>
      </c>
      <c r="CS41" s="80" t="s">
        <v>134</v>
      </c>
      <c r="CT41" s="80">
        <f t="shared" si="81"/>
        <v>0</v>
      </c>
      <c r="CU41" s="37">
        <v>328</v>
      </c>
      <c r="CV41" s="37">
        <f t="shared" si="60"/>
        <v>6560</v>
      </c>
      <c r="CW41" s="189">
        <v>6.6</v>
      </c>
      <c r="CX41" s="80">
        <f>+CU41*'PRECIOS SEGUN ADJ. (FRONTERIZO)'!$B$18*'PRECIOS SEGUN ADJ. (FRONTERIZO)'!$C$18</f>
        <v>43295.999999999993</v>
      </c>
      <c r="CY41" s="80" t="s">
        <v>949</v>
      </c>
      <c r="CZ41" s="37">
        <v>0</v>
      </c>
      <c r="DA41" s="37">
        <f t="shared" si="61"/>
        <v>0</v>
      </c>
      <c r="DB41" s="189">
        <v>65.75</v>
      </c>
      <c r="DC41" s="80">
        <f>+CZ41*'PRECIOS SEGUN ADJ. (FRONTERIZO)'!$B$19*'PRECIOS SEGUN ADJ. (FRONTERIZO)'!$C$19</f>
        <v>0</v>
      </c>
      <c r="DD41" s="80" t="s">
        <v>134</v>
      </c>
      <c r="DE41" s="80">
        <f t="shared" si="82"/>
        <v>0</v>
      </c>
      <c r="DF41" s="37">
        <v>9</v>
      </c>
      <c r="DG41" s="37">
        <f t="shared" si="62"/>
        <v>180</v>
      </c>
      <c r="DH41" s="189">
        <v>82.59999999999998</v>
      </c>
      <c r="DI41" s="80">
        <f>+DF41*'PRECIOS SEGUN ADJ. (FRONTERIZO)'!$B$20*'PRECIOS SEGUN ADJ. (FRONTERIZO)'!$C$20</f>
        <v>14868</v>
      </c>
      <c r="DJ41" s="80" t="s">
        <v>492</v>
      </c>
      <c r="DK41" s="80">
        <f t="shared" si="83"/>
        <v>2676.24</v>
      </c>
      <c r="DL41" s="37">
        <v>656</v>
      </c>
      <c r="DM41" s="37">
        <f t="shared" si="63"/>
        <v>13120</v>
      </c>
      <c r="DN41" s="189">
        <v>22</v>
      </c>
      <c r="DO41" s="80">
        <f>+DL41*'PRECIOS SEGUN ADJ. (FRONTERIZO)'!$B$21*'PRECIOS SEGUN ADJ. (FRONTERIZO)'!$C$21</f>
        <v>288640</v>
      </c>
      <c r="DP41" s="80" t="s">
        <v>950</v>
      </c>
      <c r="DQ41" s="37">
        <v>38</v>
      </c>
      <c r="DR41" s="37">
        <f t="shared" si="64"/>
        <v>760</v>
      </c>
      <c r="DS41" s="189">
        <v>80.849999999999994</v>
      </c>
      <c r="DT41" s="80">
        <f>+DQ41*'PRECIOS SEGUN ADJ. (FRONTERIZO)'!$B$22*'PRECIOS SEGUN ADJ. (FRONTERIZO)'!$C$22</f>
        <v>61445.999999999993</v>
      </c>
      <c r="DU41" s="80" t="s">
        <v>951</v>
      </c>
      <c r="DV41" s="37">
        <v>17</v>
      </c>
      <c r="DW41" s="37">
        <f t="shared" si="65"/>
        <v>340</v>
      </c>
      <c r="DX41" s="189">
        <v>21.83</v>
      </c>
      <c r="DY41" s="80">
        <f>+DV41*'PRECIOS SEGUN ADJ. (FRONTERIZO)'!$B$23*'PRECIOS SEGUN ADJ. (FRONTERIZO)'!$C$23</f>
        <v>7422.1999999999989</v>
      </c>
      <c r="DZ41" s="80" t="s">
        <v>952</v>
      </c>
      <c r="EA41" s="80">
        <f t="shared" si="84"/>
        <v>1336</v>
      </c>
      <c r="EB41" s="37">
        <v>52</v>
      </c>
      <c r="EC41" s="37">
        <f t="shared" si="66"/>
        <v>1040</v>
      </c>
      <c r="ED41" s="189">
        <v>33</v>
      </c>
      <c r="EE41" s="80">
        <f>+EB41*'PRECIOS SEGUN ADJ. (FRONTERIZO)'!$B$24*'PRECIOS SEGUN ADJ. (FRONTERIZO)'!$C$24</f>
        <v>34320</v>
      </c>
      <c r="EF41" s="80" t="s">
        <v>953</v>
      </c>
      <c r="EG41" s="37">
        <v>0</v>
      </c>
      <c r="EH41" s="37">
        <f t="shared" si="67"/>
        <v>0</v>
      </c>
      <c r="EI41" s="189">
        <v>15.789999999999997</v>
      </c>
      <c r="EJ41" s="80">
        <f>+EG41*'PRECIOS SEGUN ADJ. (FRONTERIZO)'!$B$25*'PRECIOS SEGUN ADJ. (FRONTERIZO)'!$C$25</f>
        <v>0</v>
      </c>
      <c r="EK41" s="80" t="s">
        <v>134</v>
      </c>
      <c r="EL41" s="37">
        <v>0</v>
      </c>
      <c r="EM41" s="37">
        <f t="shared" si="68"/>
        <v>0</v>
      </c>
      <c r="EN41" s="189">
        <v>31.5</v>
      </c>
      <c r="EO41" s="80">
        <f>+EL41*'PRECIOS SEGUN ADJ. (FRONTERIZO)'!$B$26*'PRECIOS SEGUN ADJ. (FRONTERIZO)'!$C$26</f>
        <v>0</v>
      </c>
      <c r="EP41" s="80" t="s">
        <v>134</v>
      </c>
      <c r="EQ41" s="80">
        <v>0</v>
      </c>
      <c r="ER41" s="194">
        <f t="shared" si="69"/>
        <v>0</v>
      </c>
      <c r="ES41" s="195">
        <v>21.68</v>
      </c>
      <c r="ET41" s="196">
        <f>+EQ41*'PRECIOS SEGUN ADJ (RURAL)'!$B$13*'PRECIOS SEGUN ADJ (RURAL)'!$C$13</f>
        <v>0</v>
      </c>
      <c r="EU41" s="196" t="s">
        <v>134</v>
      </c>
      <c r="EV41" s="80">
        <v>0</v>
      </c>
      <c r="EW41" s="198">
        <f t="shared" si="70"/>
        <v>0</v>
      </c>
      <c r="EX41" s="199">
        <v>5.5</v>
      </c>
      <c r="EY41" s="200">
        <f>+EV41*'PRECIOS SEGUN ADJ (RURAL)'!$B$16*'PRECIOS SEGUN ADJ (RURAL)'!$C$16</f>
        <v>0</v>
      </c>
      <c r="EZ41" s="200" t="s">
        <v>134</v>
      </c>
      <c r="FA41" s="80">
        <v>0</v>
      </c>
      <c r="FB41" s="202">
        <f t="shared" si="71"/>
        <v>0</v>
      </c>
      <c r="FC41" s="203">
        <v>220</v>
      </c>
      <c r="FD41" s="204">
        <f>+FA41*'PRECIOS SEGUN ADJ (RURAL)'!$B$18*'PRECIOS SEGUN ADJ (RURAL)'!$C$18</f>
        <v>0</v>
      </c>
      <c r="FE41" s="204" t="s">
        <v>134</v>
      </c>
      <c r="FF41" s="204">
        <f t="shared" si="72"/>
        <v>0</v>
      </c>
      <c r="FG41" s="80">
        <f t="shared" si="85"/>
        <v>949598.79999999993</v>
      </c>
      <c r="FH41" s="80" t="s">
        <v>954</v>
      </c>
      <c r="FI41" s="80">
        <f t="shared" si="73"/>
        <v>51583.329999999994</v>
      </c>
      <c r="FJ41" s="80" t="s">
        <v>955</v>
      </c>
      <c r="FK41" s="80">
        <f t="shared" si="86"/>
        <v>898015.47</v>
      </c>
      <c r="FL41" s="80" t="s">
        <v>956</v>
      </c>
      <c r="FM41" s="80">
        <f t="shared" si="87"/>
        <v>189919.76</v>
      </c>
      <c r="FN41" s="80" t="s">
        <v>957</v>
      </c>
      <c r="FO41" s="80">
        <f t="shared" si="88"/>
        <v>9495.99</v>
      </c>
      <c r="FP41" s="80" t="s">
        <v>958</v>
      </c>
      <c r="FQ41" s="80"/>
      <c r="FR41" s="80">
        <f t="shared" si="89"/>
        <v>759679.03999999992</v>
      </c>
      <c r="FS41" s="80" t="s">
        <v>959</v>
      </c>
      <c r="FT41" s="37" t="str">
        <f>+VLOOKUP(D41,'FRONTERIZO XENIA'!F:G,2,0)</f>
        <v>F-27</v>
      </c>
    </row>
    <row r="42" spans="1:176">
      <c r="A42" s="37">
        <v>93</v>
      </c>
      <c r="B42" s="176" t="s">
        <v>130</v>
      </c>
      <c r="C42" s="26" t="s">
        <v>960</v>
      </c>
      <c r="D42" s="37">
        <v>1001121860</v>
      </c>
      <c r="E42" s="37" t="str">
        <f>+VLOOKUP(D42,'INFORMACION DE PROVEEDORES'!C:I,2,0)</f>
        <v>010-0112186-0</v>
      </c>
      <c r="F42" s="26" t="str">
        <f>+VLOOKUP(D42,'INFORMACION DE PROVEEDORES'!C:J,4,0)</f>
        <v>SOLEIDY ELICENIA MONTILLA</v>
      </c>
      <c r="G42" s="37" t="str">
        <f>+VLOOKUP(D42,'INFORMACION DE PROVEEDORES'!C:K,5,0)</f>
        <v>010-0112186-0</v>
      </c>
      <c r="H42" s="26" t="str">
        <f>+VLOOKUP(D42,'INFORMACION DE PROVEEDORES'!C:L,7,0)</f>
        <v xml:space="preserve">C/SAN ANDRES NO.157 </v>
      </c>
      <c r="I42" s="37" t="str">
        <f>+VLOOKUP(D42,'INFORMACION DE PROVEEDORES'!C:M,3,0)</f>
        <v xml:space="preserve"> FÍSICA</v>
      </c>
      <c r="J42" s="37">
        <v>1</v>
      </c>
      <c r="K42" s="37">
        <v>338</v>
      </c>
      <c r="L42" s="37">
        <v>135</v>
      </c>
      <c r="M42" s="37">
        <f t="shared" si="74"/>
        <v>2700</v>
      </c>
      <c r="N42" s="189">
        <v>69.81</v>
      </c>
      <c r="O42" s="80">
        <f>+L42*'PRECIOS SEGUN ADJ. (FRONTERIZO)'!$B$2*'PRECIOS SEGUN ADJ. (FRONTERIZO)'!$C$2</f>
        <v>188487</v>
      </c>
      <c r="P42" s="80" t="s">
        <v>961</v>
      </c>
      <c r="Q42" s="80">
        <f t="shared" si="75"/>
        <v>30157.919999999998</v>
      </c>
      <c r="R42" s="37">
        <v>38</v>
      </c>
      <c r="S42" s="37">
        <f t="shared" si="45"/>
        <v>760</v>
      </c>
      <c r="T42" s="189">
        <v>31.5</v>
      </c>
      <c r="U42" s="80">
        <f>+R42*'PRECIOS SEGUN ADJ. (FRONTERIZO)'!$B$3*'PRECIOS SEGUN ADJ. (FRONTERIZO)'!$C$3</f>
        <v>23940</v>
      </c>
      <c r="V42" s="80" t="s">
        <v>851</v>
      </c>
      <c r="W42" s="37">
        <v>358</v>
      </c>
      <c r="X42" s="37">
        <f t="shared" si="46"/>
        <v>7160</v>
      </c>
      <c r="Y42" s="189">
        <v>25.2</v>
      </c>
      <c r="Z42" s="80">
        <f>+W42*'PRECIOS SEGUN ADJ. (FRONTERIZO)'!$B$4*'PRECIOS SEGUN ADJ. (FRONTERIZO)'!$C$4</f>
        <v>180432</v>
      </c>
      <c r="AA42" s="80" t="s">
        <v>962</v>
      </c>
      <c r="AB42" s="37">
        <v>171</v>
      </c>
      <c r="AC42" s="37">
        <f t="shared" si="47"/>
        <v>3420</v>
      </c>
      <c r="AD42" s="189">
        <v>87.91</v>
      </c>
      <c r="AE42" s="80">
        <f>+AB42*'PRECIOS SEGUN ADJ. (FRONTERIZO)'!$B$5*'PRECIOS SEGUN ADJ. (FRONTERIZO)'!$C$5</f>
        <v>300652.19999999995</v>
      </c>
      <c r="AF42" s="80" t="s">
        <v>963</v>
      </c>
      <c r="AG42" s="80">
        <f t="shared" si="76"/>
        <v>54117.4</v>
      </c>
      <c r="AH42" s="37">
        <v>0</v>
      </c>
      <c r="AI42" s="37">
        <f t="shared" si="48"/>
        <v>0</v>
      </c>
      <c r="AJ42" s="189">
        <v>53.95000000000001</v>
      </c>
      <c r="AK42" s="80">
        <f>+AH42*'PRECIOS SEGUN ADJ. (FRONTERIZO)'!$B$6*'PRECIOS SEGUN ADJ. (FRONTERIZO)'!$C$6</f>
        <v>0</v>
      </c>
      <c r="AL42" s="80" t="s">
        <v>134</v>
      </c>
      <c r="AM42" s="37">
        <v>0</v>
      </c>
      <c r="AN42" s="37">
        <f t="shared" si="49"/>
        <v>0</v>
      </c>
      <c r="AO42" s="189">
        <v>25.04</v>
      </c>
      <c r="AP42" s="80">
        <f>+AM42*'PRECIOS SEGUN ADJ. (FRONTERIZO)'!$B$7*'PRECIOS SEGUN ADJ. (FRONTERIZO)'!$C$7</f>
        <v>0</v>
      </c>
      <c r="AQ42" s="80" t="s">
        <v>134</v>
      </c>
      <c r="AR42" s="80">
        <f t="shared" si="77"/>
        <v>0</v>
      </c>
      <c r="AS42" s="37">
        <v>45</v>
      </c>
      <c r="AT42" s="37">
        <f t="shared" si="50"/>
        <v>900</v>
      </c>
      <c r="AU42" s="189">
        <v>290.85000000000002</v>
      </c>
      <c r="AV42" s="80">
        <f>+AS42*'PRECIOS SEGUN ADJ. (FRONTERIZO)'!$B$8*'PRECIOS SEGUN ADJ. (FRONTERIZO)'!$C$8</f>
        <v>261765.00000000003</v>
      </c>
      <c r="AW42" s="80" t="s">
        <v>162</v>
      </c>
      <c r="AX42" s="80">
        <f t="shared" si="78"/>
        <v>47117.7</v>
      </c>
      <c r="AY42" s="37">
        <v>21</v>
      </c>
      <c r="AZ42" s="37">
        <f t="shared" si="51"/>
        <v>420</v>
      </c>
      <c r="BA42" s="189">
        <v>18.899999999999999</v>
      </c>
      <c r="BB42" s="80">
        <f>+AY42*'PRECIOS SEGUN ADJ. (FRONTERIZO)'!$B$9*'PRECIOS SEGUN ADJ. (FRONTERIZO)'!$C$9</f>
        <v>7938</v>
      </c>
      <c r="BC42" s="80" t="s">
        <v>855</v>
      </c>
      <c r="BD42" s="37">
        <v>0</v>
      </c>
      <c r="BE42" s="37">
        <f t="shared" si="52"/>
        <v>0</v>
      </c>
      <c r="BF42" s="189">
        <v>140.38</v>
      </c>
      <c r="BG42" s="80">
        <f>+BD42*'PRECIOS SEGUN ADJ. (FRONTERIZO)'!$B$10*'PRECIOS SEGUN ADJ. (FRONTERIZO)'!$C$10</f>
        <v>0</v>
      </c>
      <c r="BH42" s="80" t="s">
        <v>134</v>
      </c>
      <c r="BI42" s="80">
        <f t="shared" si="79"/>
        <v>0</v>
      </c>
      <c r="BJ42" s="37">
        <v>120</v>
      </c>
      <c r="BK42" s="37">
        <f t="shared" si="53"/>
        <v>2400</v>
      </c>
      <c r="BL42" s="189">
        <v>31.459999999999997</v>
      </c>
      <c r="BM42" s="80">
        <f>+BJ42*'PRECIOS SEGUN ADJ. (FRONTERIZO)'!$B$11*'PRECIOS SEGUN ADJ. (FRONTERIZO)'!$C$11</f>
        <v>75504</v>
      </c>
      <c r="BN42" s="80" t="s">
        <v>964</v>
      </c>
      <c r="BO42" s="37">
        <v>38</v>
      </c>
      <c r="BP42" s="37">
        <f t="shared" si="54"/>
        <v>760</v>
      </c>
      <c r="BQ42" s="189">
        <v>65</v>
      </c>
      <c r="BR42" s="80">
        <f>+BO42*'PRECIOS SEGUN ADJ. (FRONTERIZO)'!$B$12*'PRECIOS SEGUN ADJ. (FRONTERIZO)'!$C$12</f>
        <v>49400</v>
      </c>
      <c r="BS42" s="80" t="s">
        <v>166</v>
      </c>
      <c r="BT42" s="37">
        <v>3380</v>
      </c>
      <c r="BU42" s="37">
        <f t="shared" si="55"/>
        <v>67600</v>
      </c>
      <c r="BV42" s="189">
        <v>5.5</v>
      </c>
      <c r="BW42" s="80">
        <f>+BT42*'PRECIOS SEGUN ADJ. (FRONTERIZO)'!$B$13*'PRECIOS SEGUN ADJ. (FRONTERIZO)'!$C$13</f>
        <v>371800</v>
      </c>
      <c r="BX42" s="80" t="s">
        <v>965</v>
      </c>
      <c r="BY42" s="37">
        <v>0</v>
      </c>
      <c r="BZ42" s="37">
        <f t="shared" si="56"/>
        <v>0</v>
      </c>
      <c r="CA42" s="189">
        <v>7.15</v>
      </c>
      <c r="CB42" s="80">
        <f>+BY42*'PRECIOS SEGUN ADJ. (FRONTERIZO)'!$B$14*'PRECIOS SEGUN ADJ. (FRONTERIZO)'!$C$14</f>
        <v>0</v>
      </c>
      <c r="CC42" s="80" t="s">
        <v>134</v>
      </c>
      <c r="CD42" s="37">
        <v>0</v>
      </c>
      <c r="CE42" s="37">
        <f t="shared" si="57"/>
        <v>0</v>
      </c>
      <c r="CF42" s="189">
        <v>6.8400000000000007</v>
      </c>
      <c r="CG42" s="80">
        <f>+CD42*'PRECIOS SEGUN ADJ. (FRONTERIZO)'!$B$15*'PRECIOS SEGUN ADJ. (FRONTERIZO)'!$C$15</f>
        <v>0</v>
      </c>
      <c r="CH42" s="80" t="s">
        <v>134</v>
      </c>
      <c r="CI42" s="37">
        <v>150</v>
      </c>
      <c r="CJ42" s="37">
        <f t="shared" si="58"/>
        <v>3000</v>
      </c>
      <c r="CK42" s="189">
        <v>60</v>
      </c>
      <c r="CL42" s="80">
        <f>+CI42*'PRECIOS SEGUN ADJ. (FRONTERIZO)'!$B$16*'PRECIOS SEGUN ADJ. (FRONTERIZO)'!$C$16</f>
        <v>180000</v>
      </c>
      <c r="CM42" s="80" t="s">
        <v>966</v>
      </c>
      <c r="CN42" s="80">
        <f t="shared" si="80"/>
        <v>32400</v>
      </c>
      <c r="CO42" s="37">
        <v>68</v>
      </c>
      <c r="CP42" s="37">
        <f t="shared" si="59"/>
        <v>1360</v>
      </c>
      <c r="CQ42" s="189">
        <v>55.649999999999991</v>
      </c>
      <c r="CR42" s="80">
        <f>+CO42*'PRECIOS SEGUN ADJ. (FRONTERIZO)'!$B$17*'PRECIOS SEGUN ADJ. (FRONTERIZO)'!$C$17</f>
        <v>75684</v>
      </c>
      <c r="CS42" s="80" t="s">
        <v>859</v>
      </c>
      <c r="CT42" s="80">
        <f t="shared" si="81"/>
        <v>13623.12</v>
      </c>
      <c r="CU42" s="37">
        <v>1352</v>
      </c>
      <c r="CV42" s="37">
        <f t="shared" si="60"/>
        <v>27040</v>
      </c>
      <c r="CW42" s="189">
        <v>6.6</v>
      </c>
      <c r="CX42" s="80">
        <f>+CU42*'PRECIOS SEGUN ADJ. (FRONTERIZO)'!$B$18*'PRECIOS SEGUN ADJ. (FRONTERIZO)'!$C$18</f>
        <v>178463.99999999997</v>
      </c>
      <c r="CY42" s="80" t="s">
        <v>967</v>
      </c>
      <c r="CZ42" s="37">
        <v>75</v>
      </c>
      <c r="DA42" s="37">
        <f t="shared" si="61"/>
        <v>1500</v>
      </c>
      <c r="DB42" s="189">
        <v>65.75</v>
      </c>
      <c r="DC42" s="80">
        <f>+CZ42*'PRECIOS SEGUN ADJ. (FRONTERIZO)'!$B$19*'PRECIOS SEGUN ADJ. (FRONTERIZO)'!$C$19</f>
        <v>98625</v>
      </c>
      <c r="DD42" s="80" t="s">
        <v>968</v>
      </c>
      <c r="DE42" s="80">
        <f t="shared" si="82"/>
        <v>17752.5</v>
      </c>
      <c r="DF42" s="37">
        <v>0</v>
      </c>
      <c r="DG42" s="37">
        <f t="shared" si="62"/>
        <v>0</v>
      </c>
      <c r="DH42" s="189">
        <v>82.59999999999998</v>
      </c>
      <c r="DI42" s="80">
        <f>+DF42*'PRECIOS SEGUN ADJ. (FRONTERIZO)'!$B$20*'PRECIOS SEGUN ADJ. (FRONTERIZO)'!$C$20</f>
        <v>0</v>
      </c>
      <c r="DJ42" s="80" t="s">
        <v>134</v>
      </c>
      <c r="DK42" s="80">
        <f t="shared" si="83"/>
        <v>0</v>
      </c>
      <c r="DL42" s="37">
        <v>0</v>
      </c>
      <c r="DM42" s="37">
        <f t="shared" si="63"/>
        <v>0</v>
      </c>
      <c r="DN42" s="189">
        <v>22</v>
      </c>
      <c r="DO42" s="80">
        <f>+DL42*'PRECIOS SEGUN ADJ. (FRONTERIZO)'!$B$21*'PRECIOS SEGUN ADJ. (FRONTERIZO)'!$C$21</f>
        <v>0</v>
      </c>
      <c r="DP42" s="80" t="s">
        <v>134</v>
      </c>
      <c r="DQ42" s="37">
        <v>75</v>
      </c>
      <c r="DR42" s="37">
        <f t="shared" si="64"/>
        <v>1500</v>
      </c>
      <c r="DS42" s="189">
        <v>80.849999999999994</v>
      </c>
      <c r="DT42" s="80">
        <f>+DQ42*'PRECIOS SEGUN ADJ. (FRONTERIZO)'!$B$22*'PRECIOS SEGUN ADJ. (FRONTERIZO)'!$C$22</f>
        <v>121275</v>
      </c>
      <c r="DU42" s="80" t="s">
        <v>969</v>
      </c>
      <c r="DV42" s="37">
        <v>34</v>
      </c>
      <c r="DW42" s="37">
        <f t="shared" si="65"/>
        <v>680</v>
      </c>
      <c r="DX42" s="189">
        <v>21.83</v>
      </c>
      <c r="DY42" s="80">
        <f>+DV42*'PRECIOS SEGUN ADJ. (FRONTERIZO)'!$B$23*'PRECIOS SEGUN ADJ. (FRONTERIZO)'!$C$23</f>
        <v>14844.399999999998</v>
      </c>
      <c r="DZ42" s="80" t="s">
        <v>863</v>
      </c>
      <c r="EA42" s="80">
        <f t="shared" si="84"/>
        <v>2671.99</v>
      </c>
      <c r="EB42" s="37">
        <v>38</v>
      </c>
      <c r="EC42" s="37">
        <f t="shared" si="66"/>
        <v>760</v>
      </c>
      <c r="ED42" s="189">
        <v>33</v>
      </c>
      <c r="EE42" s="80">
        <f>+EB42*'PRECIOS SEGUN ADJ. (FRONTERIZO)'!$B$24*'PRECIOS SEGUN ADJ. (FRONTERIZO)'!$C$24</f>
        <v>25080</v>
      </c>
      <c r="EF42" s="80" t="s">
        <v>864</v>
      </c>
      <c r="EG42" s="37">
        <v>23</v>
      </c>
      <c r="EH42" s="37">
        <f t="shared" si="67"/>
        <v>460</v>
      </c>
      <c r="EI42" s="189">
        <v>15.789999999999997</v>
      </c>
      <c r="EJ42" s="80">
        <f>+EG42*'PRECIOS SEGUN ADJ. (FRONTERIZO)'!$B$25*'PRECIOS SEGUN ADJ. (FRONTERIZO)'!$C$25</f>
        <v>7263.4</v>
      </c>
      <c r="EK42" s="80" t="s">
        <v>865</v>
      </c>
      <c r="EL42" s="37">
        <v>23</v>
      </c>
      <c r="EM42" s="37">
        <f t="shared" si="68"/>
        <v>460</v>
      </c>
      <c r="EN42" s="189">
        <v>31.5</v>
      </c>
      <c r="EO42" s="80">
        <f>+EL42*'PRECIOS SEGUN ADJ. (FRONTERIZO)'!$B$26*'PRECIOS SEGUN ADJ. (FRONTERIZO)'!$C$26</f>
        <v>14490</v>
      </c>
      <c r="EP42" s="80" t="s">
        <v>467</v>
      </c>
      <c r="EQ42" s="80">
        <v>0</v>
      </c>
      <c r="ER42" s="194">
        <f t="shared" si="69"/>
        <v>0</v>
      </c>
      <c r="ES42" s="195">
        <v>21.68</v>
      </c>
      <c r="ET42" s="196">
        <f>+EQ42*'PRECIOS SEGUN ADJ (RURAL)'!$B$13*'PRECIOS SEGUN ADJ (RURAL)'!$C$13</f>
        <v>0</v>
      </c>
      <c r="EU42" s="196" t="s">
        <v>134</v>
      </c>
      <c r="EV42" s="80">
        <v>0</v>
      </c>
      <c r="EW42" s="198">
        <f t="shared" si="70"/>
        <v>0</v>
      </c>
      <c r="EX42" s="199">
        <v>5.5</v>
      </c>
      <c r="EY42" s="200">
        <f>+EV42*'PRECIOS SEGUN ADJ (RURAL)'!$B$16*'PRECIOS SEGUN ADJ (RURAL)'!$C$16</f>
        <v>0</v>
      </c>
      <c r="EZ42" s="200" t="s">
        <v>134</v>
      </c>
      <c r="FA42" s="80">
        <v>0</v>
      </c>
      <c r="FB42" s="202">
        <f t="shared" si="71"/>
        <v>0</v>
      </c>
      <c r="FC42" s="203">
        <v>220</v>
      </c>
      <c r="FD42" s="204">
        <f>+FA42*'PRECIOS SEGUN ADJ (RURAL)'!$B$18*'PRECIOS SEGUN ADJ (RURAL)'!$C$18</f>
        <v>0</v>
      </c>
      <c r="FE42" s="204" t="s">
        <v>134</v>
      </c>
      <c r="FF42" s="204">
        <f t="shared" si="72"/>
        <v>0</v>
      </c>
      <c r="FG42" s="80">
        <f t="shared" si="85"/>
        <v>2175644</v>
      </c>
      <c r="FH42" s="80" t="s">
        <v>970</v>
      </c>
      <c r="FI42" s="80">
        <f t="shared" si="73"/>
        <v>197840.63</v>
      </c>
      <c r="FJ42" s="80" t="s">
        <v>971</v>
      </c>
      <c r="FK42" s="80">
        <f t="shared" si="86"/>
        <v>1977803.37</v>
      </c>
      <c r="FL42" s="80" t="s">
        <v>972</v>
      </c>
      <c r="FM42" s="80">
        <f t="shared" si="87"/>
        <v>435128.8</v>
      </c>
      <c r="FN42" s="80" t="s">
        <v>973</v>
      </c>
      <c r="FO42" s="80">
        <f t="shared" si="88"/>
        <v>21756.44</v>
      </c>
      <c r="FP42" s="80" t="s">
        <v>974</v>
      </c>
      <c r="FQ42" s="80"/>
      <c r="FR42" s="80">
        <f t="shared" si="89"/>
        <v>1740515.2</v>
      </c>
      <c r="FS42" s="80" t="s">
        <v>975</v>
      </c>
      <c r="FT42" s="37" t="str">
        <f>+VLOOKUP(D42,'FRONTERIZO XENIA'!F:G,2,0)</f>
        <v>F-30</v>
      </c>
    </row>
    <row r="43" spans="1:176">
      <c r="A43" s="37">
        <v>94</v>
      </c>
      <c r="B43" s="176" t="s">
        <v>130</v>
      </c>
      <c r="C43" s="26" t="s">
        <v>976</v>
      </c>
      <c r="D43" s="37">
        <v>1800447409</v>
      </c>
      <c r="E43" s="37" t="str">
        <f>+VLOOKUP(D43,'INFORMACION DE PROVEEDORES'!C:I,2,0)</f>
        <v>018-0044740-9</v>
      </c>
      <c r="F43" s="26" t="str">
        <f>+VLOOKUP(D43,'INFORMACION DE PROVEEDORES'!C:J,4,0)</f>
        <v>SOLIN GONZALEZ ACOSTA</v>
      </c>
      <c r="G43" s="37" t="str">
        <f>+VLOOKUP(D43,'INFORMACION DE PROVEEDORES'!C:K,5,0)</f>
        <v>018-0044740-9</v>
      </c>
      <c r="H43" s="26" t="str">
        <f>+VLOOKUP(D43,'INFORMACION DE PROVEEDORES'!C:L,7,0)</f>
        <v>CALLE BERNANDINO VASQUEZ, 48, ALTO VIEJO, CENTRO DE LA CIUDAD</v>
      </c>
      <c r="I43" s="37" t="str">
        <f>+VLOOKUP(D43,'INFORMACION DE PROVEEDORES'!C:M,3,0)</f>
        <v xml:space="preserve"> FÍSICA</v>
      </c>
      <c r="J43" s="37">
        <v>3</v>
      </c>
      <c r="K43" s="37">
        <v>153</v>
      </c>
      <c r="L43" s="37">
        <v>31</v>
      </c>
      <c r="M43" s="37">
        <f t="shared" si="74"/>
        <v>620</v>
      </c>
      <c r="N43" s="189">
        <v>69.81</v>
      </c>
      <c r="O43" s="80">
        <f>+L43*'PRECIOS SEGUN ADJ. (FRONTERIZO)'!$B$2*'PRECIOS SEGUN ADJ. (FRONTERIZO)'!$C$2</f>
        <v>43282.200000000004</v>
      </c>
      <c r="P43" s="80" t="s">
        <v>942</v>
      </c>
      <c r="Q43" s="80">
        <f t="shared" si="75"/>
        <v>6925.15</v>
      </c>
      <c r="R43" s="37">
        <v>10</v>
      </c>
      <c r="S43" s="37">
        <f t="shared" si="45"/>
        <v>200</v>
      </c>
      <c r="T43" s="189">
        <v>31.5</v>
      </c>
      <c r="U43" s="80">
        <f>+R43*'PRECIOS SEGUN ADJ. (FRONTERIZO)'!$B$3*'PRECIOS SEGUN ADJ. (FRONTERIZO)'!$C$3</f>
        <v>6300</v>
      </c>
      <c r="V43" s="80" t="s">
        <v>189</v>
      </c>
      <c r="W43" s="37">
        <v>11</v>
      </c>
      <c r="X43" s="37">
        <f t="shared" si="46"/>
        <v>220</v>
      </c>
      <c r="Y43" s="189">
        <v>25.2</v>
      </c>
      <c r="Z43" s="80">
        <f>+W43*'PRECIOS SEGUN ADJ. (FRONTERIZO)'!$B$4*'PRECIOS SEGUN ADJ. (FRONTERIZO)'!$C$4</f>
        <v>5544</v>
      </c>
      <c r="AA43" s="80" t="s">
        <v>977</v>
      </c>
      <c r="AB43" s="37">
        <v>50</v>
      </c>
      <c r="AC43" s="37">
        <f t="shared" si="47"/>
        <v>1000</v>
      </c>
      <c r="AD43" s="189">
        <v>87.91</v>
      </c>
      <c r="AE43" s="80">
        <f>+AB43*'PRECIOS SEGUN ADJ. (FRONTERIZO)'!$B$5*'PRECIOS SEGUN ADJ. (FRONTERIZO)'!$C$5</f>
        <v>87910</v>
      </c>
      <c r="AF43" s="80" t="s">
        <v>978</v>
      </c>
      <c r="AG43" s="80">
        <f t="shared" si="76"/>
        <v>15823.8</v>
      </c>
      <c r="AH43" s="37">
        <v>53</v>
      </c>
      <c r="AI43" s="37">
        <f t="shared" si="48"/>
        <v>1060</v>
      </c>
      <c r="AJ43" s="189">
        <v>53.95000000000001</v>
      </c>
      <c r="AK43" s="80">
        <f>+AH43*'PRECIOS SEGUN ADJ. (FRONTERIZO)'!$B$6*'PRECIOS SEGUN ADJ. (FRONTERIZO)'!$C$6</f>
        <v>57187.000000000007</v>
      </c>
      <c r="AL43" s="80" t="s">
        <v>979</v>
      </c>
      <c r="AM43" s="37">
        <v>8</v>
      </c>
      <c r="AN43" s="37">
        <f t="shared" si="49"/>
        <v>160</v>
      </c>
      <c r="AO43" s="189">
        <v>25.04</v>
      </c>
      <c r="AP43" s="80">
        <f>+AM43*'PRECIOS SEGUN ADJ. (FRONTERIZO)'!$B$7*'PRECIOS SEGUN ADJ. (FRONTERIZO)'!$C$7</f>
        <v>4006.3999999999996</v>
      </c>
      <c r="AQ43" s="80" t="s">
        <v>572</v>
      </c>
      <c r="AR43" s="80">
        <f t="shared" si="77"/>
        <v>641.02</v>
      </c>
      <c r="AS43" s="37">
        <v>19</v>
      </c>
      <c r="AT43" s="37">
        <f t="shared" si="50"/>
        <v>380</v>
      </c>
      <c r="AU43" s="189">
        <v>290.85000000000002</v>
      </c>
      <c r="AV43" s="80">
        <f>+AS43*'PRECIOS SEGUN ADJ. (FRONTERIZO)'!$B$8*'PRECIOS SEGUN ADJ. (FRONTERIZO)'!$C$8</f>
        <v>110523.00000000001</v>
      </c>
      <c r="AW43" s="80" t="s">
        <v>980</v>
      </c>
      <c r="AX43" s="80">
        <f t="shared" si="78"/>
        <v>19894.14</v>
      </c>
      <c r="AY43" s="37">
        <v>1</v>
      </c>
      <c r="AZ43" s="37">
        <f t="shared" si="51"/>
        <v>20</v>
      </c>
      <c r="BA43" s="189">
        <v>18.899999999999999</v>
      </c>
      <c r="BB43" s="80">
        <f>+AY43*'PRECIOS SEGUN ADJ. (FRONTERIZO)'!$B$9*'PRECIOS SEGUN ADJ. (FRONTERIZO)'!$C$9</f>
        <v>378</v>
      </c>
      <c r="BC43" s="80" t="s">
        <v>401</v>
      </c>
      <c r="BD43" s="37">
        <v>4</v>
      </c>
      <c r="BE43" s="37">
        <f t="shared" si="52"/>
        <v>80</v>
      </c>
      <c r="BF43" s="189">
        <v>140.38</v>
      </c>
      <c r="BG43" s="80">
        <f>+BD43*'PRECIOS SEGUN ADJ. (FRONTERIZO)'!$B$10*'PRECIOS SEGUN ADJ. (FRONTERIZO)'!$C$10</f>
        <v>11230.4</v>
      </c>
      <c r="BH43" s="80" t="s">
        <v>981</v>
      </c>
      <c r="BI43" s="80">
        <f t="shared" si="79"/>
        <v>2021.47</v>
      </c>
      <c r="BJ43" s="37">
        <v>4</v>
      </c>
      <c r="BK43" s="37">
        <f t="shared" si="53"/>
        <v>80</v>
      </c>
      <c r="BL43" s="189">
        <v>31.459999999999997</v>
      </c>
      <c r="BM43" s="80">
        <f>+BJ43*'PRECIOS SEGUN ADJ. (FRONTERIZO)'!$B$11*'PRECIOS SEGUN ADJ. (FRONTERIZO)'!$C$11</f>
        <v>2516.8000000000002</v>
      </c>
      <c r="BN43" s="80" t="s">
        <v>403</v>
      </c>
      <c r="BO43" s="37">
        <v>16</v>
      </c>
      <c r="BP43" s="37">
        <f t="shared" si="54"/>
        <v>320</v>
      </c>
      <c r="BQ43" s="189">
        <v>65</v>
      </c>
      <c r="BR43" s="80">
        <f>+BO43*'PRECIOS SEGUN ADJ. (FRONTERIZO)'!$B$12*'PRECIOS SEGUN ADJ. (FRONTERIZO)'!$C$12</f>
        <v>20800</v>
      </c>
      <c r="BS43" s="80" t="s">
        <v>946</v>
      </c>
      <c r="BT43" s="37">
        <v>100</v>
      </c>
      <c r="BU43" s="37">
        <f t="shared" si="55"/>
        <v>2000</v>
      </c>
      <c r="BV43" s="189">
        <v>5.5</v>
      </c>
      <c r="BW43" s="80">
        <f>+BT43*'PRECIOS SEGUN ADJ. (FRONTERIZO)'!$B$13*'PRECIOS SEGUN ADJ. (FRONTERIZO)'!$C$13</f>
        <v>11000</v>
      </c>
      <c r="BX43" s="80" t="s">
        <v>982</v>
      </c>
      <c r="BY43" s="37">
        <v>286</v>
      </c>
      <c r="BZ43" s="37">
        <f t="shared" si="56"/>
        <v>5720</v>
      </c>
      <c r="CA43" s="189">
        <v>7.15</v>
      </c>
      <c r="CB43" s="80">
        <f>+BY43*'PRECIOS SEGUN ADJ. (FRONTERIZO)'!$B$14*'PRECIOS SEGUN ADJ. (FRONTERIZO)'!$C$14</f>
        <v>40898</v>
      </c>
      <c r="CC43" s="80" t="s">
        <v>983</v>
      </c>
      <c r="CD43" s="37">
        <v>572</v>
      </c>
      <c r="CE43" s="37">
        <f t="shared" si="57"/>
        <v>11440</v>
      </c>
      <c r="CF43" s="189">
        <v>6.8400000000000007</v>
      </c>
      <c r="CG43" s="80">
        <f>+CD43*'PRECIOS SEGUN ADJ. (FRONTERIZO)'!$B$15*'PRECIOS SEGUN ADJ. (FRONTERIZO)'!$C$15</f>
        <v>78249.600000000006</v>
      </c>
      <c r="CH43" s="80" t="s">
        <v>984</v>
      </c>
      <c r="CI43" s="37">
        <v>5</v>
      </c>
      <c r="CJ43" s="37">
        <f t="shared" si="58"/>
        <v>100</v>
      </c>
      <c r="CK43" s="189">
        <v>60</v>
      </c>
      <c r="CL43" s="80">
        <f>+CI43*'PRECIOS SEGUN ADJ. (FRONTERIZO)'!$B$16*'PRECIOS SEGUN ADJ. (FRONTERIZO)'!$C$16</f>
        <v>6000</v>
      </c>
      <c r="CM43" s="80" t="s">
        <v>408</v>
      </c>
      <c r="CN43" s="80">
        <f t="shared" si="80"/>
        <v>1080</v>
      </c>
      <c r="CO43" s="37">
        <v>2</v>
      </c>
      <c r="CP43" s="37">
        <f t="shared" si="59"/>
        <v>40</v>
      </c>
      <c r="CQ43" s="189">
        <v>55.649999999999991</v>
      </c>
      <c r="CR43" s="80">
        <f>+CO43*'PRECIOS SEGUN ADJ. (FRONTERIZO)'!$B$17*'PRECIOS SEGUN ADJ. (FRONTERIZO)'!$C$17</f>
        <v>2226</v>
      </c>
      <c r="CS43" s="80" t="s">
        <v>985</v>
      </c>
      <c r="CT43" s="80">
        <f t="shared" si="81"/>
        <v>400.68</v>
      </c>
      <c r="CU43" s="37">
        <v>326</v>
      </c>
      <c r="CV43" s="37">
        <f t="shared" si="60"/>
        <v>6520</v>
      </c>
      <c r="CW43" s="189">
        <v>6.6</v>
      </c>
      <c r="CX43" s="80">
        <f>+CU43*'PRECIOS SEGUN ADJ. (FRONTERIZO)'!$B$18*'PRECIOS SEGUN ADJ. (FRONTERIZO)'!$C$18</f>
        <v>43032</v>
      </c>
      <c r="CY43" s="80" t="s">
        <v>986</v>
      </c>
      <c r="CZ43" s="37">
        <v>3</v>
      </c>
      <c r="DA43" s="37">
        <f t="shared" si="61"/>
        <v>60</v>
      </c>
      <c r="DB43" s="189">
        <v>65.75</v>
      </c>
      <c r="DC43" s="80">
        <f>+CZ43*'PRECIOS SEGUN ADJ. (FRONTERIZO)'!$B$19*'PRECIOS SEGUN ADJ. (FRONTERIZO)'!$C$19</f>
        <v>3945</v>
      </c>
      <c r="DD43" s="80" t="s">
        <v>411</v>
      </c>
      <c r="DE43" s="80">
        <f t="shared" si="82"/>
        <v>710.1</v>
      </c>
      <c r="DF43" s="37">
        <v>8</v>
      </c>
      <c r="DG43" s="37">
        <f t="shared" si="62"/>
        <v>160</v>
      </c>
      <c r="DH43" s="189">
        <v>82.59999999999998</v>
      </c>
      <c r="DI43" s="80">
        <f>+DF43*'PRECIOS SEGUN ADJ. (FRONTERIZO)'!$B$20*'PRECIOS SEGUN ADJ. (FRONTERIZO)'!$C$20</f>
        <v>13216</v>
      </c>
      <c r="DJ43" s="80" t="s">
        <v>583</v>
      </c>
      <c r="DK43" s="80">
        <f t="shared" si="83"/>
        <v>2378.88</v>
      </c>
      <c r="DL43" s="37">
        <v>572</v>
      </c>
      <c r="DM43" s="37">
        <f t="shared" si="63"/>
        <v>11440</v>
      </c>
      <c r="DN43" s="189">
        <v>22</v>
      </c>
      <c r="DO43" s="80">
        <f>+DL43*'PRECIOS SEGUN ADJ. (FRONTERIZO)'!$B$21*'PRECIOS SEGUN ADJ. (FRONTERIZO)'!$C$21</f>
        <v>251680</v>
      </c>
      <c r="DP43" s="80" t="s">
        <v>987</v>
      </c>
      <c r="DQ43" s="37">
        <v>36</v>
      </c>
      <c r="DR43" s="37">
        <f t="shared" si="64"/>
        <v>720</v>
      </c>
      <c r="DS43" s="189">
        <v>80.849999999999994</v>
      </c>
      <c r="DT43" s="80">
        <f>+DQ43*'PRECIOS SEGUN ADJ. (FRONTERIZO)'!$B$22*'PRECIOS SEGUN ADJ. (FRONTERIZO)'!$C$22</f>
        <v>58212</v>
      </c>
      <c r="DU43" s="80" t="s">
        <v>988</v>
      </c>
      <c r="DV43" s="37">
        <v>16</v>
      </c>
      <c r="DW43" s="37">
        <f t="shared" si="65"/>
        <v>320</v>
      </c>
      <c r="DX43" s="189">
        <v>21.83</v>
      </c>
      <c r="DY43" s="80">
        <f>+DV43*'PRECIOS SEGUN ADJ. (FRONTERIZO)'!$B$23*'PRECIOS SEGUN ADJ. (FRONTERIZO)'!$C$23</f>
        <v>6985.5999999999995</v>
      </c>
      <c r="DZ43" s="80" t="s">
        <v>989</v>
      </c>
      <c r="EA43" s="80">
        <f t="shared" si="84"/>
        <v>1257.4100000000001</v>
      </c>
      <c r="EB43" s="37">
        <v>48</v>
      </c>
      <c r="EC43" s="37">
        <f t="shared" si="66"/>
        <v>960</v>
      </c>
      <c r="ED43" s="189">
        <v>33</v>
      </c>
      <c r="EE43" s="80">
        <f>+EB43*'PRECIOS SEGUN ADJ. (FRONTERIZO)'!$B$24*'PRECIOS SEGUN ADJ. (FRONTERIZO)'!$C$24</f>
        <v>31680</v>
      </c>
      <c r="EF43" s="80" t="s">
        <v>990</v>
      </c>
      <c r="EG43" s="37">
        <v>1</v>
      </c>
      <c r="EH43" s="37">
        <f t="shared" si="67"/>
        <v>20</v>
      </c>
      <c r="EI43" s="189">
        <v>15.789999999999997</v>
      </c>
      <c r="EJ43" s="80">
        <f>+EG43*'PRECIOS SEGUN ADJ. (FRONTERIZO)'!$B$25*'PRECIOS SEGUN ADJ. (FRONTERIZO)'!$C$25</f>
        <v>315.79999999999995</v>
      </c>
      <c r="EK43" s="80" t="s">
        <v>416</v>
      </c>
      <c r="EL43" s="37">
        <v>1</v>
      </c>
      <c r="EM43" s="37">
        <f t="shared" si="68"/>
        <v>20</v>
      </c>
      <c r="EN43" s="189">
        <v>31.5</v>
      </c>
      <c r="EO43" s="80">
        <f>+EL43*'PRECIOS SEGUN ADJ. (FRONTERIZO)'!$B$26*'PRECIOS SEGUN ADJ. (FRONTERIZO)'!$C$26</f>
        <v>630</v>
      </c>
      <c r="EP43" s="80" t="s">
        <v>417</v>
      </c>
      <c r="EQ43" s="80">
        <v>0</v>
      </c>
      <c r="ER43" s="194">
        <f t="shared" si="69"/>
        <v>0</v>
      </c>
      <c r="ES43" s="195">
        <v>21.68</v>
      </c>
      <c r="ET43" s="196">
        <f>+EQ43*'PRECIOS SEGUN ADJ (RURAL)'!$B$13*'PRECIOS SEGUN ADJ (RURAL)'!$C$13</f>
        <v>0</v>
      </c>
      <c r="EU43" s="196" t="s">
        <v>134</v>
      </c>
      <c r="EV43" s="80">
        <v>0</v>
      </c>
      <c r="EW43" s="198">
        <f t="shared" si="70"/>
        <v>0</v>
      </c>
      <c r="EX43" s="199">
        <v>5.5</v>
      </c>
      <c r="EY43" s="200">
        <f>+EV43*'PRECIOS SEGUN ADJ (RURAL)'!$B$16*'PRECIOS SEGUN ADJ (RURAL)'!$C$16</f>
        <v>0</v>
      </c>
      <c r="EZ43" s="200" t="s">
        <v>134</v>
      </c>
      <c r="FA43" s="80">
        <v>0</v>
      </c>
      <c r="FB43" s="202">
        <f t="shared" si="71"/>
        <v>0</v>
      </c>
      <c r="FC43" s="203">
        <v>220</v>
      </c>
      <c r="FD43" s="204">
        <f>+FA43*'PRECIOS SEGUN ADJ (RURAL)'!$B$18*'PRECIOS SEGUN ADJ (RURAL)'!$C$18</f>
        <v>0</v>
      </c>
      <c r="FE43" s="204" t="s">
        <v>134</v>
      </c>
      <c r="FF43" s="204">
        <f t="shared" si="72"/>
        <v>0</v>
      </c>
      <c r="FG43" s="80">
        <f t="shared" si="85"/>
        <v>897747.8</v>
      </c>
      <c r="FH43" s="80" t="s">
        <v>991</v>
      </c>
      <c r="FI43" s="80">
        <f t="shared" si="73"/>
        <v>51132.65</v>
      </c>
      <c r="FJ43" s="80" t="s">
        <v>992</v>
      </c>
      <c r="FK43" s="80">
        <f t="shared" si="86"/>
        <v>846615.15</v>
      </c>
      <c r="FL43" s="80" t="s">
        <v>993</v>
      </c>
      <c r="FM43" s="80">
        <f t="shared" si="87"/>
        <v>179549.56</v>
      </c>
      <c r="FN43" s="80" t="s">
        <v>994</v>
      </c>
      <c r="FO43" s="80">
        <f t="shared" si="88"/>
        <v>8977.48</v>
      </c>
      <c r="FP43" s="80" t="s">
        <v>995</v>
      </c>
      <c r="FQ43" s="80"/>
      <c r="FR43" s="80">
        <f t="shared" si="89"/>
        <v>718198.24</v>
      </c>
      <c r="FS43" s="80" t="s">
        <v>996</v>
      </c>
      <c r="FT43" s="37" t="str">
        <f>+VLOOKUP(D43,'FRONTERIZO XENIA'!F:G,2,0)</f>
        <v>F-06</v>
      </c>
    </row>
    <row r="44" spans="1:176">
      <c r="A44" s="37">
        <v>104</v>
      </c>
      <c r="B44" s="176" t="s">
        <v>130</v>
      </c>
      <c r="C44" s="26" t="s">
        <v>997</v>
      </c>
      <c r="D44" s="37">
        <v>1000613735</v>
      </c>
      <c r="E44" s="37" t="str">
        <f>+VLOOKUP(D44,'INFORMACION DE PROVEEDORES'!C:I,2,0)</f>
        <v>010-0061373-5</v>
      </c>
      <c r="F44" s="26" t="str">
        <f>+VLOOKUP(D44,'INFORMACION DE PROVEEDORES'!C:J,4,0)</f>
        <v>VELIA AIMEE SANCHEZ SENCION</v>
      </c>
      <c r="G44" s="37" t="str">
        <f>+VLOOKUP(D44,'INFORMACION DE PROVEEDORES'!C:K,5,0)</f>
        <v>010-0061373-5</v>
      </c>
      <c r="H44" s="26" t="str">
        <f>+VLOOKUP(D44,'INFORMACION DE PROVEEDORES'!C:L,7,0)</f>
        <v xml:space="preserve">CALLE DUARTE NO. 1, PUEBLO NUEVO, BANI PERAVIA </v>
      </c>
      <c r="I44" s="37" t="str">
        <f>+VLOOKUP(D44,'INFORMACION DE PROVEEDORES'!C:M,3,0)</f>
        <v xml:space="preserve"> FÍSICA</v>
      </c>
      <c r="J44" s="37">
        <v>3</v>
      </c>
      <c r="K44" s="37">
        <v>195</v>
      </c>
      <c r="L44" s="37">
        <v>62</v>
      </c>
      <c r="M44" s="37">
        <f t="shared" si="74"/>
        <v>1240</v>
      </c>
      <c r="N44" s="189">
        <v>69.81</v>
      </c>
      <c r="O44" s="80">
        <f>+L44*'PRECIOS SEGUN ADJ. (FRONTERIZO)'!$B$2*'PRECIOS SEGUN ADJ. (FRONTERIZO)'!$C$2</f>
        <v>86564.400000000009</v>
      </c>
      <c r="P44" s="80" t="s">
        <v>998</v>
      </c>
      <c r="Q44" s="80">
        <f t="shared" si="75"/>
        <v>13850.3</v>
      </c>
      <c r="R44" s="37">
        <v>18</v>
      </c>
      <c r="S44" s="37">
        <f t="shared" si="45"/>
        <v>360</v>
      </c>
      <c r="T44" s="189">
        <v>31.5</v>
      </c>
      <c r="U44" s="80">
        <f>+R44*'PRECIOS SEGUN ADJ. (FRONTERIZO)'!$B$3*'PRECIOS SEGUN ADJ. (FRONTERIZO)'!$C$3</f>
        <v>11340</v>
      </c>
      <c r="V44" s="80" t="s">
        <v>747</v>
      </c>
      <c r="W44" s="37">
        <v>124</v>
      </c>
      <c r="X44" s="37">
        <f t="shared" si="46"/>
        <v>2480</v>
      </c>
      <c r="Y44" s="189">
        <v>25.2</v>
      </c>
      <c r="Z44" s="80">
        <f>+W44*'PRECIOS SEGUN ADJ. (FRONTERIZO)'!$B$4*'PRECIOS SEGUN ADJ. (FRONTERIZO)'!$C$4</f>
        <v>62495.999999999993</v>
      </c>
      <c r="AA44" s="80" t="s">
        <v>999</v>
      </c>
      <c r="AB44" s="37">
        <v>83</v>
      </c>
      <c r="AC44" s="37">
        <f t="shared" si="47"/>
        <v>1660</v>
      </c>
      <c r="AD44" s="189">
        <v>87.91</v>
      </c>
      <c r="AE44" s="80">
        <f>+AB44*'PRECIOS SEGUN ADJ. (FRONTERIZO)'!$B$5*'PRECIOS SEGUN ADJ. (FRONTERIZO)'!$C$5</f>
        <v>145930.6</v>
      </c>
      <c r="AF44" s="80" t="s">
        <v>1000</v>
      </c>
      <c r="AG44" s="80">
        <f t="shared" si="76"/>
        <v>26267.51</v>
      </c>
      <c r="AH44" s="37">
        <v>29</v>
      </c>
      <c r="AI44" s="37">
        <f t="shared" si="48"/>
        <v>580</v>
      </c>
      <c r="AJ44" s="189">
        <v>53.95000000000001</v>
      </c>
      <c r="AK44" s="80">
        <f>+AH44*'PRECIOS SEGUN ADJ. (FRONTERIZO)'!$B$6*'PRECIOS SEGUN ADJ. (FRONTERIZO)'!$C$6</f>
        <v>31291.000000000004</v>
      </c>
      <c r="AL44" s="80" t="s">
        <v>1001</v>
      </c>
      <c r="AM44" s="37">
        <v>5</v>
      </c>
      <c r="AN44" s="37">
        <f t="shared" si="49"/>
        <v>100</v>
      </c>
      <c r="AO44" s="189">
        <v>25.04</v>
      </c>
      <c r="AP44" s="80">
        <f>+AM44*'PRECIOS SEGUN ADJ. (FRONTERIZO)'!$B$7*'PRECIOS SEGUN ADJ. (FRONTERIZO)'!$C$7</f>
        <v>2504</v>
      </c>
      <c r="AQ44" s="80" t="s">
        <v>1002</v>
      </c>
      <c r="AR44" s="80">
        <f t="shared" si="77"/>
        <v>400.64</v>
      </c>
      <c r="AS44" s="37">
        <v>26</v>
      </c>
      <c r="AT44" s="37">
        <f t="shared" si="50"/>
        <v>520</v>
      </c>
      <c r="AU44" s="189">
        <v>290.85000000000002</v>
      </c>
      <c r="AV44" s="80">
        <f>+AS44*'PRECIOS SEGUN ADJ. (FRONTERIZO)'!$B$8*'PRECIOS SEGUN ADJ. (FRONTERIZO)'!$C$8</f>
        <v>151242</v>
      </c>
      <c r="AW44" s="80" t="s">
        <v>505</v>
      </c>
      <c r="AX44" s="80">
        <f t="shared" si="78"/>
        <v>27223.56</v>
      </c>
      <c r="AY44" s="37">
        <v>8</v>
      </c>
      <c r="AZ44" s="37">
        <f t="shared" si="51"/>
        <v>160</v>
      </c>
      <c r="BA44" s="189">
        <v>18.899999999999999</v>
      </c>
      <c r="BB44" s="80">
        <f>+AY44*'PRECIOS SEGUN ADJ. (FRONTERIZO)'!$B$9*'PRECIOS SEGUN ADJ. (FRONTERIZO)'!$C$9</f>
        <v>3024</v>
      </c>
      <c r="BC44" s="80" t="s">
        <v>1003</v>
      </c>
      <c r="BD44" s="37">
        <v>3</v>
      </c>
      <c r="BE44" s="37">
        <f t="shared" si="52"/>
        <v>60</v>
      </c>
      <c r="BF44" s="189">
        <v>140.38</v>
      </c>
      <c r="BG44" s="80">
        <f>+BD44*'PRECIOS SEGUN ADJ. (FRONTERIZO)'!$B$10*'PRECIOS SEGUN ADJ. (FRONTERIZO)'!$C$10</f>
        <v>8422.7999999999993</v>
      </c>
      <c r="BH44" s="80" t="s">
        <v>328</v>
      </c>
      <c r="BI44" s="80">
        <f t="shared" si="79"/>
        <v>1516.1</v>
      </c>
      <c r="BJ44" s="37">
        <v>42</v>
      </c>
      <c r="BK44" s="37">
        <f t="shared" si="53"/>
        <v>840</v>
      </c>
      <c r="BL44" s="189">
        <v>31.459999999999997</v>
      </c>
      <c r="BM44" s="80">
        <f>+BJ44*'PRECIOS SEGUN ADJ. (FRONTERIZO)'!$B$11*'PRECIOS SEGUN ADJ. (FRONTERIZO)'!$C$11</f>
        <v>26426.399999999998</v>
      </c>
      <c r="BN44" s="80" t="s">
        <v>1004</v>
      </c>
      <c r="BO44" s="37">
        <v>21</v>
      </c>
      <c r="BP44" s="37">
        <f t="shared" si="54"/>
        <v>420</v>
      </c>
      <c r="BQ44" s="189">
        <v>65</v>
      </c>
      <c r="BR44" s="80">
        <f>+BO44*'PRECIOS SEGUN ADJ. (FRONTERIZO)'!$B$12*'PRECIOS SEGUN ADJ. (FRONTERIZO)'!$C$12</f>
        <v>27300</v>
      </c>
      <c r="BS44" s="80" t="s">
        <v>507</v>
      </c>
      <c r="BT44" s="37">
        <v>1170</v>
      </c>
      <c r="BU44" s="37">
        <f t="shared" si="55"/>
        <v>23400</v>
      </c>
      <c r="BV44" s="189">
        <v>5.5</v>
      </c>
      <c r="BW44" s="80">
        <f>+BT44*'PRECIOS SEGUN ADJ. (FRONTERIZO)'!$B$13*'PRECIOS SEGUN ADJ. (FRONTERIZO)'!$C$13</f>
        <v>128700</v>
      </c>
      <c r="BX44" s="80" t="s">
        <v>1005</v>
      </c>
      <c r="BY44" s="37">
        <v>156</v>
      </c>
      <c r="BZ44" s="37">
        <f t="shared" si="56"/>
        <v>3120</v>
      </c>
      <c r="CA44" s="189">
        <v>7.15</v>
      </c>
      <c r="CB44" s="80">
        <f>+BY44*'PRECIOS SEGUN ADJ. (FRONTERIZO)'!$B$14*'PRECIOS SEGUN ADJ. (FRONTERIZO)'!$C$14</f>
        <v>22308</v>
      </c>
      <c r="CC44" s="80" t="s">
        <v>1006</v>
      </c>
      <c r="CD44" s="37">
        <v>312</v>
      </c>
      <c r="CE44" s="37">
        <f t="shared" si="57"/>
        <v>6240</v>
      </c>
      <c r="CF44" s="189">
        <v>6.8400000000000007</v>
      </c>
      <c r="CG44" s="80">
        <f>+CD44*'PRECIOS SEGUN ADJ. (FRONTERIZO)'!$B$15*'PRECIOS SEGUN ADJ. (FRONTERIZO)'!$C$15</f>
        <v>42681.599999999999</v>
      </c>
      <c r="CH44" s="80" t="s">
        <v>1007</v>
      </c>
      <c r="CI44" s="37">
        <v>52</v>
      </c>
      <c r="CJ44" s="37">
        <f t="shared" si="58"/>
        <v>1040</v>
      </c>
      <c r="CK44" s="189">
        <v>60</v>
      </c>
      <c r="CL44" s="80">
        <f>+CI44*'PRECIOS SEGUN ADJ. (FRONTERIZO)'!$B$16*'PRECIOS SEGUN ADJ. (FRONTERIZO)'!$C$16</f>
        <v>62400</v>
      </c>
      <c r="CM44" s="80" t="s">
        <v>1008</v>
      </c>
      <c r="CN44" s="80">
        <f t="shared" si="80"/>
        <v>11232</v>
      </c>
      <c r="CO44" s="37">
        <v>24</v>
      </c>
      <c r="CP44" s="37">
        <f t="shared" si="59"/>
        <v>480</v>
      </c>
      <c r="CQ44" s="189">
        <v>55.649999999999991</v>
      </c>
      <c r="CR44" s="80">
        <f>+CO44*'PRECIOS SEGUN ADJ. (FRONTERIZO)'!$B$17*'PRECIOS SEGUN ADJ. (FRONTERIZO)'!$C$17</f>
        <v>26712</v>
      </c>
      <c r="CS44" s="80" t="s">
        <v>544</v>
      </c>
      <c r="CT44" s="80">
        <f t="shared" si="81"/>
        <v>4808.16</v>
      </c>
      <c r="CU44" s="37">
        <v>624</v>
      </c>
      <c r="CV44" s="37">
        <f t="shared" si="60"/>
        <v>12480</v>
      </c>
      <c r="CW44" s="189">
        <v>6.6</v>
      </c>
      <c r="CX44" s="80">
        <f>+CU44*'PRECIOS SEGUN ADJ. (FRONTERIZO)'!$B$18*'PRECIOS SEGUN ADJ. (FRONTERIZO)'!$C$18</f>
        <v>82368</v>
      </c>
      <c r="CY44" s="80" t="s">
        <v>1009</v>
      </c>
      <c r="CZ44" s="37">
        <v>26</v>
      </c>
      <c r="DA44" s="37">
        <f t="shared" si="61"/>
        <v>520</v>
      </c>
      <c r="DB44" s="189">
        <v>65.75</v>
      </c>
      <c r="DC44" s="80">
        <f>+CZ44*'PRECIOS SEGUN ADJ. (FRONTERIZO)'!$B$19*'PRECIOS SEGUN ADJ. (FRONTERIZO)'!$C$19</f>
        <v>34190</v>
      </c>
      <c r="DD44" s="80" t="s">
        <v>582</v>
      </c>
      <c r="DE44" s="80">
        <f t="shared" si="82"/>
        <v>6154.2</v>
      </c>
      <c r="DF44" s="37">
        <v>5</v>
      </c>
      <c r="DG44" s="37">
        <f t="shared" si="62"/>
        <v>100</v>
      </c>
      <c r="DH44" s="189">
        <v>82.59999999999998</v>
      </c>
      <c r="DI44" s="80">
        <f>+DF44*'PRECIOS SEGUN ADJ. (FRONTERIZO)'!$B$20*'PRECIOS SEGUN ADJ. (FRONTERIZO)'!$C$20</f>
        <v>8260</v>
      </c>
      <c r="DJ44" s="80" t="s">
        <v>1010</v>
      </c>
      <c r="DK44" s="80">
        <f t="shared" si="83"/>
        <v>1486.8</v>
      </c>
      <c r="DL44" s="37">
        <v>312</v>
      </c>
      <c r="DM44" s="37">
        <f t="shared" si="63"/>
        <v>6240</v>
      </c>
      <c r="DN44" s="189">
        <v>22</v>
      </c>
      <c r="DO44" s="80">
        <f>+DL44*'PRECIOS SEGUN ADJ. (FRONTERIZO)'!$B$21*'PRECIOS SEGUN ADJ. (FRONTERIZO)'!$C$21</f>
        <v>137280</v>
      </c>
      <c r="DP44" s="80" t="s">
        <v>1011</v>
      </c>
      <c r="DQ44" s="37">
        <v>44</v>
      </c>
      <c r="DR44" s="37">
        <f t="shared" si="64"/>
        <v>880</v>
      </c>
      <c r="DS44" s="189">
        <v>80.849999999999994</v>
      </c>
      <c r="DT44" s="80">
        <f>+DQ44*'PRECIOS SEGUN ADJ. (FRONTERIZO)'!$B$22*'PRECIOS SEGUN ADJ. (FRONTERIZO)'!$C$22</f>
        <v>71148</v>
      </c>
      <c r="DU44" s="80" t="s">
        <v>1012</v>
      </c>
      <c r="DV44" s="37">
        <v>20</v>
      </c>
      <c r="DW44" s="37">
        <f t="shared" si="65"/>
        <v>400</v>
      </c>
      <c r="DX44" s="189">
        <v>21.83</v>
      </c>
      <c r="DY44" s="80">
        <f>+DV44*'PRECIOS SEGUN ADJ. (FRONTERIZO)'!$B$23*'PRECIOS SEGUN ADJ. (FRONTERIZO)'!$C$23</f>
        <v>8732</v>
      </c>
      <c r="DZ44" s="80" t="s">
        <v>202</v>
      </c>
      <c r="EA44" s="80">
        <f t="shared" si="84"/>
        <v>1571.76</v>
      </c>
      <c r="EB44" s="37">
        <v>38</v>
      </c>
      <c r="EC44" s="37">
        <f t="shared" si="66"/>
        <v>760</v>
      </c>
      <c r="ED44" s="189">
        <v>33</v>
      </c>
      <c r="EE44" s="80">
        <f>+EB44*'PRECIOS SEGUN ADJ. (FRONTERIZO)'!$B$24*'PRECIOS SEGUN ADJ. (FRONTERIZO)'!$C$24</f>
        <v>25080</v>
      </c>
      <c r="EF44" s="80" t="s">
        <v>864</v>
      </c>
      <c r="EG44" s="37">
        <v>8</v>
      </c>
      <c r="EH44" s="37">
        <f t="shared" si="67"/>
        <v>160</v>
      </c>
      <c r="EI44" s="189">
        <v>15.789999999999997</v>
      </c>
      <c r="EJ44" s="80">
        <f>+EG44*'PRECIOS SEGUN ADJ. (FRONTERIZO)'!$B$25*'PRECIOS SEGUN ADJ. (FRONTERIZO)'!$C$25</f>
        <v>2526.3999999999996</v>
      </c>
      <c r="EK44" s="80" t="s">
        <v>1013</v>
      </c>
      <c r="EL44" s="37">
        <v>8</v>
      </c>
      <c r="EM44" s="37">
        <f t="shared" si="68"/>
        <v>160</v>
      </c>
      <c r="EN44" s="189">
        <v>31.5</v>
      </c>
      <c r="EO44" s="80">
        <f>+EL44*'PRECIOS SEGUN ADJ. (FRONTERIZO)'!$B$26*'PRECIOS SEGUN ADJ. (FRONTERIZO)'!$C$26</f>
        <v>5040</v>
      </c>
      <c r="EP44" s="80" t="s">
        <v>1014</v>
      </c>
      <c r="EQ44" s="80">
        <v>0</v>
      </c>
      <c r="ER44" s="194">
        <f t="shared" si="69"/>
        <v>0</v>
      </c>
      <c r="ES44" s="195">
        <v>21.68</v>
      </c>
      <c r="ET44" s="196">
        <f>+EQ44*'PRECIOS SEGUN ADJ (RURAL)'!$B$13*'PRECIOS SEGUN ADJ (RURAL)'!$C$13</f>
        <v>0</v>
      </c>
      <c r="EU44" s="196" t="s">
        <v>134</v>
      </c>
      <c r="EV44" s="80">
        <v>0</v>
      </c>
      <c r="EW44" s="198">
        <f t="shared" si="70"/>
        <v>0</v>
      </c>
      <c r="EX44" s="199">
        <v>5.5</v>
      </c>
      <c r="EY44" s="200">
        <f>+EV44*'PRECIOS SEGUN ADJ (RURAL)'!$B$16*'PRECIOS SEGUN ADJ (RURAL)'!$C$16</f>
        <v>0</v>
      </c>
      <c r="EZ44" s="200" t="s">
        <v>134</v>
      </c>
      <c r="FA44" s="80">
        <v>0</v>
      </c>
      <c r="FB44" s="202">
        <f t="shared" si="71"/>
        <v>0</v>
      </c>
      <c r="FC44" s="203">
        <v>220</v>
      </c>
      <c r="FD44" s="204">
        <f>+FA44*'PRECIOS SEGUN ADJ (RURAL)'!$B$18*'PRECIOS SEGUN ADJ (RURAL)'!$C$18</f>
        <v>0</v>
      </c>
      <c r="FE44" s="204" t="s">
        <v>134</v>
      </c>
      <c r="FF44" s="204">
        <f t="shared" si="72"/>
        <v>0</v>
      </c>
      <c r="FG44" s="80">
        <f t="shared" si="85"/>
        <v>1213967.1999999997</v>
      </c>
      <c r="FH44" s="80" t="s">
        <v>1015</v>
      </c>
      <c r="FI44" s="80">
        <f t="shared" si="73"/>
        <v>94511.03</v>
      </c>
      <c r="FJ44" s="80" t="s">
        <v>1016</v>
      </c>
      <c r="FK44" s="80">
        <f t="shared" si="86"/>
        <v>1119456.1699999997</v>
      </c>
      <c r="FL44" s="80" t="s">
        <v>1017</v>
      </c>
      <c r="FM44" s="80">
        <f t="shared" si="87"/>
        <v>242793.44</v>
      </c>
      <c r="FN44" s="80" t="s">
        <v>1018</v>
      </c>
      <c r="FO44" s="80">
        <f t="shared" si="88"/>
        <v>12139.67</v>
      </c>
      <c r="FP44" s="80" t="s">
        <v>1019</v>
      </c>
      <c r="FQ44" s="80"/>
      <c r="FR44" s="80">
        <f t="shared" si="89"/>
        <v>971173.75999999978</v>
      </c>
      <c r="FS44" s="80" t="s">
        <v>1020</v>
      </c>
      <c r="FT44" s="37" t="str">
        <f>+VLOOKUP(D44,'FRONTERIZO XENIA'!F:G,2,0)</f>
        <v>F-12</v>
      </c>
    </row>
    <row r="45" spans="1:176">
      <c r="A45" s="37">
        <v>105</v>
      </c>
      <c r="B45" s="176" t="s">
        <v>130</v>
      </c>
      <c r="C45" s="26" t="s">
        <v>1021</v>
      </c>
      <c r="D45" s="37">
        <v>3104496702</v>
      </c>
      <c r="E45" s="37" t="str">
        <f>+VLOOKUP(D45,'INFORMACION DE PROVEEDORES'!C:I,2,0)</f>
        <v>031-0449670-2</v>
      </c>
      <c r="F45" s="26" t="str">
        <f>+VLOOKUP(D45,'INFORMACION DE PROVEEDORES'!C:J,4,0)</f>
        <v>VICTOR ALFONSO SEPULVEDA MOREL</v>
      </c>
      <c r="G45" s="37" t="str">
        <f>+VLOOKUP(D45,'INFORMACION DE PROVEEDORES'!C:K,5,0)</f>
        <v>031-0449670-2</v>
      </c>
      <c r="H45" s="26" t="str">
        <f>+VLOOKUP(D45,'INFORMACION DE PROVEEDORES'!C:L,7,0)</f>
        <v>AV. DUARTE S/N LOMA DE CABRERA. 2) AV. ANTONIO DE LA MASA NO.110 RESTAURACION</v>
      </c>
      <c r="I45" s="37" t="str">
        <f>+VLOOKUP(D45,'INFORMACION DE PROVEEDORES'!C:M,3,0)</f>
        <v xml:space="preserve"> FÍSICA</v>
      </c>
      <c r="J45" s="37">
        <v>6</v>
      </c>
      <c r="K45" s="37">
        <v>359</v>
      </c>
      <c r="L45" s="37">
        <v>67</v>
      </c>
      <c r="M45" s="37">
        <f t="shared" si="74"/>
        <v>1340</v>
      </c>
      <c r="N45" s="189">
        <v>69.81</v>
      </c>
      <c r="O45" s="80">
        <f>+L45*'PRECIOS SEGUN ADJ. (FRONTERIZO)'!$B$2*'PRECIOS SEGUN ADJ. (FRONTERIZO)'!$C$2</f>
        <v>93545.400000000009</v>
      </c>
      <c r="P45" s="80" t="s">
        <v>567</v>
      </c>
      <c r="Q45" s="80">
        <f t="shared" si="75"/>
        <v>14967.26</v>
      </c>
      <c r="R45" s="37">
        <v>19</v>
      </c>
      <c r="S45" s="37">
        <f t="shared" si="45"/>
        <v>380</v>
      </c>
      <c r="T45" s="189">
        <v>31.5</v>
      </c>
      <c r="U45" s="80">
        <f>+R45*'PRECIOS SEGUN ADJ. (FRONTERIZO)'!$B$3*'PRECIOS SEGUN ADJ. (FRONTERIZO)'!$C$3</f>
        <v>11970</v>
      </c>
      <c r="V45" s="80" t="s">
        <v>693</v>
      </c>
      <c r="W45" s="37">
        <v>0</v>
      </c>
      <c r="X45" s="37">
        <f t="shared" si="46"/>
        <v>0</v>
      </c>
      <c r="Y45" s="189">
        <v>25.2</v>
      </c>
      <c r="Z45" s="80">
        <f>+W45*'PRECIOS SEGUN ADJ. (FRONTERIZO)'!$B$4*'PRECIOS SEGUN ADJ. (FRONTERIZO)'!$C$4</f>
        <v>0</v>
      </c>
      <c r="AA45" s="80" t="s">
        <v>134</v>
      </c>
      <c r="AB45" s="37">
        <v>111</v>
      </c>
      <c r="AC45" s="37">
        <f t="shared" si="47"/>
        <v>2220</v>
      </c>
      <c r="AD45" s="189">
        <v>87.91</v>
      </c>
      <c r="AE45" s="80">
        <f>+AB45*'PRECIOS SEGUN ADJ. (FRONTERIZO)'!$B$5*'PRECIOS SEGUN ADJ. (FRONTERIZO)'!$C$5</f>
        <v>195160.2</v>
      </c>
      <c r="AF45" s="80" t="s">
        <v>1022</v>
      </c>
      <c r="AG45" s="80">
        <f t="shared" si="76"/>
        <v>35128.839999999997</v>
      </c>
      <c r="AH45" s="37">
        <v>135</v>
      </c>
      <c r="AI45" s="37">
        <f t="shared" si="48"/>
        <v>2700</v>
      </c>
      <c r="AJ45" s="189">
        <v>53.95000000000001</v>
      </c>
      <c r="AK45" s="80">
        <f>+AH45*'PRECIOS SEGUN ADJ. (FRONTERIZO)'!$B$6*'PRECIOS SEGUN ADJ. (FRONTERIZO)'!$C$6</f>
        <v>145665</v>
      </c>
      <c r="AL45" s="80" t="s">
        <v>1023</v>
      </c>
      <c r="AM45" s="37">
        <v>19</v>
      </c>
      <c r="AN45" s="37">
        <f t="shared" si="49"/>
        <v>380</v>
      </c>
      <c r="AO45" s="189">
        <v>25.04</v>
      </c>
      <c r="AP45" s="80">
        <f>+AM45*'PRECIOS SEGUN ADJ. (FRONTERIZO)'!$B$7*'PRECIOS SEGUN ADJ. (FRONTERIZO)'!$C$7</f>
        <v>9515.2000000000007</v>
      </c>
      <c r="AQ45" s="80" t="s">
        <v>399</v>
      </c>
      <c r="AR45" s="80">
        <f t="shared" si="77"/>
        <v>1522.43</v>
      </c>
      <c r="AS45" s="37">
        <v>44</v>
      </c>
      <c r="AT45" s="37">
        <f t="shared" si="50"/>
        <v>880</v>
      </c>
      <c r="AU45" s="189">
        <v>290.85000000000002</v>
      </c>
      <c r="AV45" s="80">
        <f>+AS45*'PRECIOS SEGUN ADJ. (FRONTERIZO)'!$B$8*'PRECIOS SEGUN ADJ. (FRONTERIZO)'!$C$8</f>
        <v>255948.00000000003</v>
      </c>
      <c r="AW45" s="80" t="s">
        <v>1024</v>
      </c>
      <c r="AX45" s="80">
        <f t="shared" si="78"/>
        <v>46070.64</v>
      </c>
      <c r="AY45" s="37">
        <v>0</v>
      </c>
      <c r="AZ45" s="37">
        <f t="shared" si="51"/>
        <v>0</v>
      </c>
      <c r="BA45" s="189">
        <v>18.899999999999999</v>
      </c>
      <c r="BB45" s="80">
        <f>+AY45*'PRECIOS SEGUN ADJ. (FRONTERIZO)'!$B$9*'PRECIOS SEGUN ADJ. (FRONTERIZO)'!$C$9</f>
        <v>0</v>
      </c>
      <c r="BC45" s="80" t="s">
        <v>134</v>
      </c>
      <c r="BD45" s="37">
        <v>11</v>
      </c>
      <c r="BE45" s="37">
        <f t="shared" si="52"/>
        <v>220</v>
      </c>
      <c r="BF45" s="189">
        <v>140.38</v>
      </c>
      <c r="BG45" s="80">
        <f>+BD45*'PRECIOS SEGUN ADJ. (FRONTERIZO)'!$B$10*'PRECIOS SEGUN ADJ. (FRONTERIZO)'!$C$10</f>
        <v>30883.599999999999</v>
      </c>
      <c r="BH45" s="80" t="s">
        <v>766</v>
      </c>
      <c r="BI45" s="80">
        <f t="shared" si="79"/>
        <v>5559.05</v>
      </c>
      <c r="BJ45" s="37">
        <v>0</v>
      </c>
      <c r="BK45" s="37">
        <f t="shared" si="53"/>
        <v>0</v>
      </c>
      <c r="BL45" s="189">
        <v>31.459999999999997</v>
      </c>
      <c r="BM45" s="80">
        <f>+BJ45*'PRECIOS SEGUN ADJ. (FRONTERIZO)'!$B$11*'PRECIOS SEGUN ADJ. (FRONTERIZO)'!$C$11</f>
        <v>0</v>
      </c>
      <c r="BN45" s="80" t="s">
        <v>134</v>
      </c>
      <c r="BO45" s="37">
        <v>34</v>
      </c>
      <c r="BP45" s="37">
        <f t="shared" si="54"/>
        <v>680</v>
      </c>
      <c r="BQ45" s="189">
        <v>65</v>
      </c>
      <c r="BR45" s="80">
        <f>+BO45*'PRECIOS SEGUN ADJ. (FRONTERIZO)'!$B$12*'PRECIOS SEGUN ADJ. (FRONTERIZO)'!$C$12</f>
        <v>44200</v>
      </c>
      <c r="BS45" s="80" t="s">
        <v>404</v>
      </c>
      <c r="BT45" s="37">
        <v>0</v>
      </c>
      <c r="BU45" s="37">
        <f t="shared" si="55"/>
        <v>0</v>
      </c>
      <c r="BV45" s="189">
        <v>5.5</v>
      </c>
      <c r="BW45" s="80">
        <f>+BT45*'PRECIOS SEGUN ADJ. (FRONTERIZO)'!$B$13*'PRECIOS SEGUN ADJ. (FRONTERIZO)'!$C$13</f>
        <v>0</v>
      </c>
      <c r="BX45" s="80" t="s">
        <v>134</v>
      </c>
      <c r="BY45" s="37">
        <v>718</v>
      </c>
      <c r="BZ45" s="37">
        <f t="shared" si="56"/>
        <v>14360</v>
      </c>
      <c r="CA45" s="189">
        <v>7.15</v>
      </c>
      <c r="CB45" s="80">
        <f>+BY45*'PRECIOS SEGUN ADJ. (FRONTERIZO)'!$B$14*'PRECIOS SEGUN ADJ. (FRONTERIZO)'!$C$14</f>
        <v>102674</v>
      </c>
      <c r="CC45" s="80" t="s">
        <v>1025</v>
      </c>
      <c r="CD45" s="37">
        <v>1436</v>
      </c>
      <c r="CE45" s="37">
        <f t="shared" si="57"/>
        <v>28720</v>
      </c>
      <c r="CF45" s="189">
        <v>6.8400000000000007</v>
      </c>
      <c r="CG45" s="80">
        <f>+CD45*'PRECIOS SEGUN ADJ. (FRONTERIZO)'!$B$15*'PRECIOS SEGUN ADJ. (FRONTERIZO)'!$C$15</f>
        <v>196444.79999999999</v>
      </c>
      <c r="CH45" s="80" t="s">
        <v>1026</v>
      </c>
      <c r="CI45" s="37">
        <v>0</v>
      </c>
      <c r="CJ45" s="37">
        <f t="shared" si="58"/>
        <v>0</v>
      </c>
      <c r="CK45" s="189">
        <v>60</v>
      </c>
      <c r="CL45" s="80">
        <f>+CI45*'PRECIOS SEGUN ADJ. (FRONTERIZO)'!$B$16*'PRECIOS SEGUN ADJ. (FRONTERIZO)'!$C$16</f>
        <v>0</v>
      </c>
      <c r="CM45" s="80" t="s">
        <v>134</v>
      </c>
      <c r="CN45" s="80">
        <f t="shared" si="80"/>
        <v>0</v>
      </c>
      <c r="CO45" s="37">
        <v>0</v>
      </c>
      <c r="CP45" s="37">
        <f t="shared" si="59"/>
        <v>0</v>
      </c>
      <c r="CQ45" s="189">
        <v>55.649999999999991</v>
      </c>
      <c r="CR45" s="80">
        <f>+CO45*'PRECIOS SEGUN ADJ. (FRONTERIZO)'!$B$17*'PRECIOS SEGUN ADJ. (FRONTERIZO)'!$C$17</f>
        <v>0</v>
      </c>
      <c r="CS45" s="80" t="s">
        <v>134</v>
      </c>
      <c r="CT45" s="80">
        <f t="shared" si="81"/>
        <v>0</v>
      </c>
      <c r="CU45" s="37">
        <v>718</v>
      </c>
      <c r="CV45" s="37">
        <f t="shared" si="60"/>
        <v>14360</v>
      </c>
      <c r="CW45" s="189">
        <v>6.6</v>
      </c>
      <c r="CX45" s="80">
        <f>+CU45*'PRECIOS SEGUN ADJ. (FRONTERIZO)'!$B$18*'PRECIOS SEGUN ADJ. (FRONTERIZO)'!$C$18</f>
        <v>94776</v>
      </c>
      <c r="CY45" s="80" t="s">
        <v>1027</v>
      </c>
      <c r="CZ45" s="37">
        <v>0</v>
      </c>
      <c r="DA45" s="37">
        <f t="shared" si="61"/>
        <v>0</v>
      </c>
      <c r="DB45" s="189">
        <v>65.75</v>
      </c>
      <c r="DC45" s="80">
        <f>+CZ45*'PRECIOS SEGUN ADJ. (FRONTERIZO)'!$B$19*'PRECIOS SEGUN ADJ. (FRONTERIZO)'!$C$19</f>
        <v>0</v>
      </c>
      <c r="DD45" s="80" t="s">
        <v>134</v>
      </c>
      <c r="DE45" s="80">
        <f t="shared" si="82"/>
        <v>0</v>
      </c>
      <c r="DF45" s="37">
        <v>19</v>
      </c>
      <c r="DG45" s="37">
        <f t="shared" si="62"/>
        <v>380</v>
      </c>
      <c r="DH45" s="189">
        <v>82.59999999999998</v>
      </c>
      <c r="DI45" s="80">
        <f>+DF45*'PRECIOS SEGUN ADJ. (FRONTERIZO)'!$B$20*'PRECIOS SEGUN ADJ. (FRONTERIZO)'!$C$20</f>
        <v>31387.999999999996</v>
      </c>
      <c r="DJ45" s="80" t="s">
        <v>412</v>
      </c>
      <c r="DK45" s="80">
        <f t="shared" si="83"/>
        <v>5649.84</v>
      </c>
      <c r="DL45" s="37">
        <v>1436</v>
      </c>
      <c r="DM45" s="37">
        <f t="shared" si="63"/>
        <v>28720</v>
      </c>
      <c r="DN45" s="189">
        <v>22</v>
      </c>
      <c r="DO45" s="80">
        <f>+DL45*'PRECIOS SEGUN ADJ. (FRONTERIZO)'!$B$21*'PRECIOS SEGUN ADJ. (FRONTERIZO)'!$C$21</f>
        <v>631840</v>
      </c>
      <c r="DP45" s="80" t="s">
        <v>1028</v>
      </c>
      <c r="DQ45" s="37">
        <v>83</v>
      </c>
      <c r="DR45" s="37">
        <f t="shared" si="64"/>
        <v>1660</v>
      </c>
      <c r="DS45" s="189">
        <v>80.849999999999994</v>
      </c>
      <c r="DT45" s="80">
        <f>+DQ45*'PRECIOS SEGUN ADJ. (FRONTERIZO)'!$B$22*'PRECIOS SEGUN ADJ. (FRONTERIZO)'!$C$22</f>
        <v>134211</v>
      </c>
      <c r="DU45" s="80" t="s">
        <v>340</v>
      </c>
      <c r="DV45" s="37">
        <v>39</v>
      </c>
      <c r="DW45" s="37">
        <f t="shared" si="65"/>
        <v>780</v>
      </c>
      <c r="DX45" s="189">
        <v>21.83</v>
      </c>
      <c r="DY45" s="80">
        <f>+DV45*'PRECIOS SEGUN ADJ. (FRONTERIZO)'!$B$23*'PRECIOS SEGUN ADJ. (FRONTERIZO)'!$C$23</f>
        <v>17027.399999999998</v>
      </c>
      <c r="DZ45" s="80" t="s">
        <v>1029</v>
      </c>
      <c r="EA45" s="80">
        <f t="shared" si="84"/>
        <v>3064.93</v>
      </c>
      <c r="EB45" s="37">
        <v>113</v>
      </c>
      <c r="EC45" s="37">
        <f t="shared" si="66"/>
        <v>2260</v>
      </c>
      <c r="ED45" s="189">
        <v>33</v>
      </c>
      <c r="EE45" s="80">
        <f>+EB45*'PRECIOS SEGUN ADJ. (FRONTERIZO)'!$B$24*'PRECIOS SEGUN ADJ. (FRONTERIZO)'!$C$24</f>
        <v>74580</v>
      </c>
      <c r="EF45" s="80" t="s">
        <v>1030</v>
      </c>
      <c r="EG45" s="37">
        <v>0</v>
      </c>
      <c r="EH45" s="37">
        <f t="shared" si="67"/>
        <v>0</v>
      </c>
      <c r="EI45" s="189">
        <v>15.789999999999997</v>
      </c>
      <c r="EJ45" s="80">
        <f>+EG45*'PRECIOS SEGUN ADJ. (FRONTERIZO)'!$B$25*'PRECIOS SEGUN ADJ. (FRONTERIZO)'!$C$25</f>
        <v>0</v>
      </c>
      <c r="EK45" s="80" t="s">
        <v>134</v>
      </c>
      <c r="EL45" s="37">
        <v>0</v>
      </c>
      <c r="EM45" s="37">
        <f t="shared" si="68"/>
        <v>0</v>
      </c>
      <c r="EN45" s="189">
        <v>31.5</v>
      </c>
      <c r="EO45" s="80">
        <f>+EL45*'PRECIOS SEGUN ADJ. (FRONTERIZO)'!$B$26*'PRECIOS SEGUN ADJ. (FRONTERIZO)'!$C$26</f>
        <v>0</v>
      </c>
      <c r="EP45" s="80" t="s">
        <v>134</v>
      </c>
      <c r="EQ45" s="80">
        <v>0</v>
      </c>
      <c r="ER45" s="194">
        <f t="shared" si="69"/>
        <v>0</v>
      </c>
      <c r="ES45" s="195">
        <v>21.68</v>
      </c>
      <c r="ET45" s="196">
        <f>+EQ45*'PRECIOS SEGUN ADJ (RURAL)'!$B$13*'PRECIOS SEGUN ADJ (RURAL)'!$C$13</f>
        <v>0</v>
      </c>
      <c r="EU45" s="196" t="s">
        <v>134</v>
      </c>
      <c r="EV45" s="80">
        <v>0</v>
      </c>
      <c r="EW45" s="198">
        <f t="shared" si="70"/>
        <v>0</v>
      </c>
      <c r="EX45" s="199">
        <v>5.5</v>
      </c>
      <c r="EY45" s="200">
        <f>+EV45*'PRECIOS SEGUN ADJ (RURAL)'!$B$16*'PRECIOS SEGUN ADJ (RURAL)'!$C$16</f>
        <v>0</v>
      </c>
      <c r="EZ45" s="200" t="s">
        <v>134</v>
      </c>
      <c r="FA45" s="80">
        <v>0</v>
      </c>
      <c r="FB45" s="202">
        <f t="shared" si="71"/>
        <v>0</v>
      </c>
      <c r="FC45" s="203">
        <v>220</v>
      </c>
      <c r="FD45" s="204">
        <f>+FA45*'PRECIOS SEGUN ADJ (RURAL)'!$B$18*'PRECIOS SEGUN ADJ (RURAL)'!$C$18</f>
        <v>0</v>
      </c>
      <c r="FE45" s="204" t="s">
        <v>134</v>
      </c>
      <c r="FF45" s="204">
        <f t="shared" si="72"/>
        <v>0</v>
      </c>
      <c r="FG45" s="80">
        <f t="shared" si="85"/>
        <v>2069828.5999999999</v>
      </c>
      <c r="FH45" s="80" t="s">
        <v>1031</v>
      </c>
      <c r="FI45" s="80">
        <f t="shared" si="73"/>
        <v>111962.98999999999</v>
      </c>
      <c r="FJ45" s="80" t="s">
        <v>1032</v>
      </c>
      <c r="FK45" s="80">
        <f t="shared" si="86"/>
        <v>1957865.6099999999</v>
      </c>
      <c r="FL45" s="80" t="s">
        <v>1033</v>
      </c>
      <c r="FM45" s="80">
        <f t="shared" si="87"/>
        <v>413965.72</v>
      </c>
      <c r="FN45" s="80" t="s">
        <v>1034</v>
      </c>
      <c r="FO45" s="80">
        <f t="shared" si="88"/>
        <v>20698.29</v>
      </c>
      <c r="FP45" s="80" t="s">
        <v>1035</v>
      </c>
      <c r="FQ45" s="80"/>
      <c r="FR45" s="80">
        <f t="shared" si="89"/>
        <v>1655862.88</v>
      </c>
      <c r="FS45" s="80" t="s">
        <v>1036</v>
      </c>
      <c r="FT45" s="37" t="str">
        <f>+VLOOKUP(D45,'FRONTERIZO XENIA'!F:G,2,0)</f>
        <v>F-23</v>
      </c>
    </row>
    <row r="46" spans="1:176">
      <c r="A46" s="37">
        <v>106</v>
      </c>
      <c r="B46" s="176" t="s">
        <v>130</v>
      </c>
      <c r="C46" s="26" t="s">
        <v>1037</v>
      </c>
      <c r="D46" s="37">
        <v>7600176122</v>
      </c>
      <c r="E46" s="37" t="str">
        <f>+VLOOKUP(D46,'INFORMACION DE PROVEEDORES'!C:I,2,0)</f>
        <v>076-0017612-2</v>
      </c>
      <c r="F46" s="26" t="str">
        <f>+VLOOKUP(D46,'INFORMACION DE PROVEEDORES'!C:J,4,0)</f>
        <v>WALDY OMAR GOMEZ MATOS</v>
      </c>
      <c r="G46" s="37" t="str">
        <f>+VLOOKUP(D46,'INFORMACION DE PROVEEDORES'!C:K,5,0)</f>
        <v>076-0017612-2</v>
      </c>
      <c r="H46" s="26" t="str">
        <f>+VLOOKUP(D46,'INFORMACION DE PROVEEDORES'!C:L,7,0)</f>
        <v xml:space="preserve">CALLE ANTONIO MENDEZ NO.13, ZONA UNIVERSITARIA </v>
      </c>
      <c r="I46" s="37" t="str">
        <f>+VLOOKUP(D46,'INFORMACION DE PROVEEDORES'!C:M,3,0)</f>
        <v xml:space="preserve"> FÍSICA</v>
      </c>
      <c r="J46" s="37">
        <v>1</v>
      </c>
      <c r="K46" s="37">
        <v>103</v>
      </c>
      <c r="L46" s="37">
        <v>19</v>
      </c>
      <c r="M46" s="37">
        <f t="shared" si="74"/>
        <v>380</v>
      </c>
      <c r="N46" s="189">
        <v>69.81</v>
      </c>
      <c r="O46" s="80">
        <f>+L46*'PRECIOS SEGUN ADJ. (FRONTERIZO)'!$B$2*'PRECIOS SEGUN ADJ. (FRONTERIZO)'!$C$2</f>
        <v>26527.800000000003</v>
      </c>
      <c r="P46" s="80" t="s">
        <v>1038</v>
      </c>
      <c r="Q46" s="80">
        <f t="shared" si="75"/>
        <v>4244.45</v>
      </c>
      <c r="R46" s="37">
        <v>5</v>
      </c>
      <c r="S46" s="37">
        <f t="shared" si="45"/>
        <v>100</v>
      </c>
      <c r="T46" s="189">
        <v>31.5</v>
      </c>
      <c r="U46" s="80">
        <f>+R46*'PRECIOS SEGUN ADJ. (FRONTERIZO)'!$B$3*'PRECIOS SEGUN ADJ. (FRONTERIZO)'!$C$3</f>
        <v>3150</v>
      </c>
      <c r="V46" s="80" t="s">
        <v>180</v>
      </c>
      <c r="W46" s="37">
        <v>0</v>
      </c>
      <c r="X46" s="37">
        <f t="shared" si="46"/>
        <v>0</v>
      </c>
      <c r="Y46" s="189">
        <v>25.2</v>
      </c>
      <c r="Z46" s="80">
        <f>+W46*'PRECIOS SEGUN ADJ. (FRONTERIZO)'!$B$4*'PRECIOS SEGUN ADJ. (FRONTERIZO)'!$C$4</f>
        <v>0</v>
      </c>
      <c r="AA46" s="80" t="s">
        <v>134</v>
      </c>
      <c r="AB46" s="37">
        <v>32</v>
      </c>
      <c r="AC46" s="37">
        <f t="shared" si="47"/>
        <v>640</v>
      </c>
      <c r="AD46" s="189">
        <v>87.91</v>
      </c>
      <c r="AE46" s="80">
        <f>+AB46*'PRECIOS SEGUN ADJ. (FRONTERIZO)'!$B$5*'PRECIOS SEGUN ADJ. (FRONTERIZO)'!$C$5</f>
        <v>56262.399999999994</v>
      </c>
      <c r="AF46" s="80" t="s">
        <v>1039</v>
      </c>
      <c r="AG46" s="80">
        <f t="shared" si="76"/>
        <v>10127.23</v>
      </c>
      <c r="AH46" s="37">
        <v>38</v>
      </c>
      <c r="AI46" s="37">
        <f t="shared" si="48"/>
        <v>760</v>
      </c>
      <c r="AJ46" s="189">
        <v>53.95000000000001</v>
      </c>
      <c r="AK46" s="80">
        <f>+AH46*'PRECIOS SEGUN ADJ. (FRONTERIZO)'!$B$6*'PRECIOS SEGUN ADJ. (FRONTERIZO)'!$C$6</f>
        <v>41002</v>
      </c>
      <c r="AL46" s="80" t="s">
        <v>1040</v>
      </c>
      <c r="AM46" s="37">
        <v>5</v>
      </c>
      <c r="AN46" s="37">
        <f t="shared" si="49"/>
        <v>100</v>
      </c>
      <c r="AO46" s="189">
        <v>25.04</v>
      </c>
      <c r="AP46" s="80">
        <f>+AM46*'PRECIOS SEGUN ADJ. (FRONTERIZO)'!$B$7*'PRECIOS SEGUN ADJ. (FRONTERIZO)'!$C$7</f>
        <v>2504</v>
      </c>
      <c r="AQ46" s="80" t="s">
        <v>1002</v>
      </c>
      <c r="AR46" s="80">
        <f t="shared" si="77"/>
        <v>400.64</v>
      </c>
      <c r="AS46" s="37">
        <v>12</v>
      </c>
      <c r="AT46" s="37">
        <f t="shared" si="50"/>
        <v>240</v>
      </c>
      <c r="AU46" s="189">
        <v>290.85000000000002</v>
      </c>
      <c r="AV46" s="80">
        <f>+AS46*'PRECIOS SEGUN ADJ. (FRONTERIZO)'!$B$8*'PRECIOS SEGUN ADJ. (FRONTERIZO)'!$C$8</f>
        <v>69804</v>
      </c>
      <c r="AW46" s="80" t="s">
        <v>1041</v>
      </c>
      <c r="AX46" s="80">
        <f t="shared" si="78"/>
        <v>12564.72</v>
      </c>
      <c r="AY46" s="37">
        <v>0</v>
      </c>
      <c r="AZ46" s="37">
        <f t="shared" si="51"/>
        <v>0</v>
      </c>
      <c r="BA46" s="189">
        <v>18.899999999999999</v>
      </c>
      <c r="BB46" s="80">
        <f>+AY46*'PRECIOS SEGUN ADJ. (FRONTERIZO)'!$B$9*'PRECIOS SEGUN ADJ. (FRONTERIZO)'!$C$9</f>
        <v>0</v>
      </c>
      <c r="BC46" s="80" t="s">
        <v>134</v>
      </c>
      <c r="BD46" s="37">
        <v>3</v>
      </c>
      <c r="BE46" s="37">
        <f t="shared" si="52"/>
        <v>60</v>
      </c>
      <c r="BF46" s="189">
        <v>140.38</v>
      </c>
      <c r="BG46" s="80">
        <f>+BD46*'PRECIOS SEGUN ADJ. (FRONTERIZO)'!$B$10*'PRECIOS SEGUN ADJ. (FRONTERIZO)'!$C$10</f>
        <v>8422.7999999999993</v>
      </c>
      <c r="BH46" s="80" t="s">
        <v>328</v>
      </c>
      <c r="BI46" s="80">
        <f t="shared" si="79"/>
        <v>1516.1</v>
      </c>
      <c r="BJ46" s="37">
        <v>0</v>
      </c>
      <c r="BK46" s="37">
        <f t="shared" si="53"/>
        <v>0</v>
      </c>
      <c r="BL46" s="189">
        <v>31.459999999999997</v>
      </c>
      <c r="BM46" s="80">
        <f>+BJ46*'PRECIOS SEGUN ADJ. (FRONTERIZO)'!$B$11*'PRECIOS SEGUN ADJ. (FRONTERIZO)'!$C$11</f>
        <v>0</v>
      </c>
      <c r="BN46" s="80" t="s">
        <v>134</v>
      </c>
      <c r="BO46" s="37">
        <v>10</v>
      </c>
      <c r="BP46" s="37">
        <f t="shared" si="54"/>
        <v>200</v>
      </c>
      <c r="BQ46" s="189">
        <v>65</v>
      </c>
      <c r="BR46" s="80">
        <f>+BO46*'PRECIOS SEGUN ADJ. (FRONTERIZO)'!$B$12*'PRECIOS SEGUN ADJ. (FRONTERIZO)'!$C$12</f>
        <v>13000</v>
      </c>
      <c r="BS46" s="80" t="s">
        <v>1042</v>
      </c>
      <c r="BT46" s="37">
        <v>0</v>
      </c>
      <c r="BU46" s="37">
        <f t="shared" si="55"/>
        <v>0</v>
      </c>
      <c r="BV46" s="189">
        <v>5.5</v>
      </c>
      <c r="BW46" s="80">
        <f>+BT46*'PRECIOS SEGUN ADJ. (FRONTERIZO)'!$B$13*'PRECIOS SEGUN ADJ. (FRONTERIZO)'!$C$13</f>
        <v>0</v>
      </c>
      <c r="BX46" s="80" t="s">
        <v>134</v>
      </c>
      <c r="BY46" s="37">
        <v>206</v>
      </c>
      <c r="BZ46" s="37">
        <f t="shared" si="56"/>
        <v>4120</v>
      </c>
      <c r="CA46" s="189">
        <v>7.15</v>
      </c>
      <c r="CB46" s="80">
        <f>+BY46*'PRECIOS SEGUN ADJ. (FRONTERIZO)'!$B$14*'PRECIOS SEGUN ADJ. (FRONTERIZO)'!$C$14</f>
        <v>29458</v>
      </c>
      <c r="CC46" s="80" t="s">
        <v>1043</v>
      </c>
      <c r="CD46" s="37">
        <v>412</v>
      </c>
      <c r="CE46" s="37">
        <f t="shared" si="57"/>
        <v>8240</v>
      </c>
      <c r="CF46" s="189">
        <v>6.8400000000000007</v>
      </c>
      <c r="CG46" s="80">
        <f>+CD46*'PRECIOS SEGUN ADJ. (FRONTERIZO)'!$B$15*'PRECIOS SEGUN ADJ. (FRONTERIZO)'!$C$15</f>
        <v>56361.599999999999</v>
      </c>
      <c r="CH46" s="80" t="s">
        <v>1044</v>
      </c>
      <c r="CI46" s="37">
        <v>0</v>
      </c>
      <c r="CJ46" s="37">
        <f t="shared" si="58"/>
        <v>0</v>
      </c>
      <c r="CK46" s="189">
        <v>60</v>
      </c>
      <c r="CL46" s="80">
        <f>+CI46*'PRECIOS SEGUN ADJ. (FRONTERIZO)'!$B$16*'PRECIOS SEGUN ADJ. (FRONTERIZO)'!$C$16</f>
        <v>0</v>
      </c>
      <c r="CM46" s="80" t="s">
        <v>134</v>
      </c>
      <c r="CN46" s="80">
        <f t="shared" si="80"/>
        <v>0</v>
      </c>
      <c r="CO46" s="37">
        <v>0</v>
      </c>
      <c r="CP46" s="37">
        <f t="shared" si="59"/>
        <v>0</v>
      </c>
      <c r="CQ46" s="189">
        <v>55.649999999999991</v>
      </c>
      <c r="CR46" s="80">
        <f>+CO46*'PRECIOS SEGUN ADJ. (FRONTERIZO)'!$B$17*'PRECIOS SEGUN ADJ. (FRONTERIZO)'!$C$17</f>
        <v>0</v>
      </c>
      <c r="CS46" s="80" t="s">
        <v>134</v>
      </c>
      <c r="CT46" s="80">
        <f t="shared" si="81"/>
        <v>0</v>
      </c>
      <c r="CU46" s="37">
        <v>206</v>
      </c>
      <c r="CV46" s="37">
        <f t="shared" si="60"/>
        <v>4120</v>
      </c>
      <c r="CW46" s="189">
        <v>6.6</v>
      </c>
      <c r="CX46" s="80">
        <f>+CU46*'PRECIOS SEGUN ADJ. (FRONTERIZO)'!$B$18*'PRECIOS SEGUN ADJ. (FRONTERIZO)'!$C$18</f>
        <v>27192</v>
      </c>
      <c r="CY46" s="80" t="s">
        <v>1045</v>
      </c>
      <c r="CZ46" s="37">
        <v>0</v>
      </c>
      <c r="DA46" s="37">
        <f t="shared" si="61"/>
        <v>0</v>
      </c>
      <c r="DB46" s="189">
        <v>65.75</v>
      </c>
      <c r="DC46" s="80">
        <f>+CZ46*'PRECIOS SEGUN ADJ. (FRONTERIZO)'!$B$19*'PRECIOS SEGUN ADJ. (FRONTERIZO)'!$C$19</f>
        <v>0</v>
      </c>
      <c r="DD46" s="80" t="s">
        <v>134</v>
      </c>
      <c r="DE46" s="80">
        <f t="shared" si="82"/>
        <v>0</v>
      </c>
      <c r="DF46" s="37">
        <v>5</v>
      </c>
      <c r="DG46" s="37">
        <f t="shared" si="62"/>
        <v>100</v>
      </c>
      <c r="DH46" s="189">
        <v>82.59999999999998</v>
      </c>
      <c r="DI46" s="80">
        <f>+DF46*'PRECIOS SEGUN ADJ. (FRONTERIZO)'!$B$20*'PRECIOS SEGUN ADJ. (FRONTERIZO)'!$C$20</f>
        <v>8260</v>
      </c>
      <c r="DJ46" s="80" t="s">
        <v>1010</v>
      </c>
      <c r="DK46" s="80">
        <f t="shared" si="83"/>
        <v>1486.8</v>
      </c>
      <c r="DL46" s="37">
        <v>412</v>
      </c>
      <c r="DM46" s="37">
        <f t="shared" si="63"/>
        <v>8240</v>
      </c>
      <c r="DN46" s="189">
        <v>22</v>
      </c>
      <c r="DO46" s="80">
        <f>+DL46*'PRECIOS SEGUN ADJ. (FRONTERIZO)'!$B$21*'PRECIOS SEGUN ADJ. (FRONTERIZO)'!$C$21</f>
        <v>181280</v>
      </c>
      <c r="DP46" s="80" t="s">
        <v>1046</v>
      </c>
      <c r="DQ46" s="37">
        <v>23</v>
      </c>
      <c r="DR46" s="37">
        <f t="shared" si="64"/>
        <v>460</v>
      </c>
      <c r="DS46" s="189">
        <v>80.849999999999994</v>
      </c>
      <c r="DT46" s="80">
        <f>+DQ46*'PRECIOS SEGUN ADJ. (FRONTERIZO)'!$B$22*'PRECIOS SEGUN ADJ. (FRONTERIZO)'!$C$22</f>
        <v>37191</v>
      </c>
      <c r="DU46" s="80" t="s">
        <v>1047</v>
      </c>
      <c r="DV46" s="37">
        <v>11</v>
      </c>
      <c r="DW46" s="37">
        <f t="shared" si="65"/>
        <v>220</v>
      </c>
      <c r="DX46" s="189">
        <v>21.83</v>
      </c>
      <c r="DY46" s="80">
        <f>+DV46*'PRECIOS SEGUN ADJ. (FRONTERIZO)'!$B$23*'PRECIOS SEGUN ADJ. (FRONTERIZO)'!$C$23</f>
        <v>4802.6000000000004</v>
      </c>
      <c r="DZ46" s="80" t="s">
        <v>1048</v>
      </c>
      <c r="EA46" s="80">
        <f t="shared" si="84"/>
        <v>864.47</v>
      </c>
      <c r="EB46" s="37">
        <v>32</v>
      </c>
      <c r="EC46" s="37">
        <f t="shared" si="66"/>
        <v>640</v>
      </c>
      <c r="ED46" s="189">
        <v>33</v>
      </c>
      <c r="EE46" s="80">
        <f>+EB46*'PRECIOS SEGUN ADJ. (FRONTERIZO)'!$B$24*'PRECIOS SEGUN ADJ. (FRONTERIZO)'!$C$24</f>
        <v>21120</v>
      </c>
      <c r="EF46" s="80" t="s">
        <v>1049</v>
      </c>
      <c r="EG46" s="37">
        <v>0</v>
      </c>
      <c r="EH46" s="37">
        <f t="shared" si="67"/>
        <v>0</v>
      </c>
      <c r="EI46" s="189">
        <v>15.789999999999997</v>
      </c>
      <c r="EJ46" s="80">
        <f>+EG46*'PRECIOS SEGUN ADJ. (FRONTERIZO)'!$B$25*'PRECIOS SEGUN ADJ. (FRONTERIZO)'!$C$25</f>
        <v>0</v>
      </c>
      <c r="EK46" s="80" t="s">
        <v>134</v>
      </c>
      <c r="EL46" s="37">
        <v>0</v>
      </c>
      <c r="EM46" s="37">
        <f t="shared" si="68"/>
        <v>0</v>
      </c>
      <c r="EN46" s="189">
        <v>31.5</v>
      </c>
      <c r="EO46" s="80">
        <f>+EL46*'PRECIOS SEGUN ADJ. (FRONTERIZO)'!$B$26*'PRECIOS SEGUN ADJ. (FRONTERIZO)'!$C$26</f>
        <v>0</v>
      </c>
      <c r="EP46" s="80" t="s">
        <v>134</v>
      </c>
      <c r="EQ46" s="80">
        <v>0</v>
      </c>
      <c r="ER46" s="194">
        <f t="shared" si="69"/>
        <v>0</v>
      </c>
      <c r="ES46" s="195">
        <v>21.68</v>
      </c>
      <c r="ET46" s="196">
        <f>+EQ46*'PRECIOS SEGUN ADJ (RURAL)'!$B$13*'PRECIOS SEGUN ADJ (RURAL)'!$C$13</f>
        <v>0</v>
      </c>
      <c r="EU46" s="196" t="s">
        <v>134</v>
      </c>
      <c r="EV46" s="80">
        <v>0</v>
      </c>
      <c r="EW46" s="198">
        <f t="shared" si="70"/>
        <v>0</v>
      </c>
      <c r="EX46" s="199">
        <v>5.5</v>
      </c>
      <c r="EY46" s="200">
        <f>+EV46*'PRECIOS SEGUN ADJ (RURAL)'!$B$16*'PRECIOS SEGUN ADJ (RURAL)'!$C$16</f>
        <v>0</v>
      </c>
      <c r="EZ46" s="200" t="s">
        <v>134</v>
      </c>
      <c r="FA46" s="80">
        <v>0</v>
      </c>
      <c r="FB46" s="202">
        <f t="shared" si="71"/>
        <v>0</v>
      </c>
      <c r="FC46" s="203">
        <v>220</v>
      </c>
      <c r="FD46" s="204">
        <f>+FA46*'PRECIOS SEGUN ADJ (RURAL)'!$B$18*'PRECIOS SEGUN ADJ (RURAL)'!$C$18</f>
        <v>0</v>
      </c>
      <c r="FE46" s="204" t="s">
        <v>134</v>
      </c>
      <c r="FF46" s="204">
        <f t="shared" si="72"/>
        <v>0</v>
      </c>
      <c r="FG46" s="80">
        <f t="shared" si="85"/>
        <v>586338.19999999995</v>
      </c>
      <c r="FH46" s="80" t="s">
        <v>1050</v>
      </c>
      <c r="FI46" s="80">
        <f t="shared" si="73"/>
        <v>31204.41</v>
      </c>
      <c r="FJ46" s="80" t="s">
        <v>1051</v>
      </c>
      <c r="FK46" s="80">
        <f t="shared" si="86"/>
        <v>555133.78999999992</v>
      </c>
      <c r="FL46" s="80" t="s">
        <v>1052</v>
      </c>
      <c r="FM46" s="80">
        <f t="shared" si="87"/>
        <v>117267.64</v>
      </c>
      <c r="FN46" s="80" t="s">
        <v>1053</v>
      </c>
      <c r="FO46" s="80">
        <f t="shared" si="88"/>
        <v>5863.38</v>
      </c>
      <c r="FP46" s="80" t="s">
        <v>1054</v>
      </c>
      <c r="FQ46" s="80"/>
      <c r="FR46" s="80">
        <f t="shared" si="89"/>
        <v>469070.55999999994</v>
      </c>
      <c r="FS46" s="80" t="s">
        <v>1055</v>
      </c>
      <c r="FT46" s="37" t="str">
        <f>+VLOOKUP(D46,'FRONTERIZO XENIA'!F:G,2,0)</f>
        <v>F-04</v>
      </c>
    </row>
    <row r="47" spans="1:176">
      <c r="A47" s="37">
        <v>107</v>
      </c>
      <c r="B47" s="176" t="s">
        <v>130</v>
      </c>
      <c r="C47" s="26" t="s">
        <v>1056</v>
      </c>
      <c r="D47" s="37">
        <v>7600206788</v>
      </c>
      <c r="E47" s="37" t="str">
        <f>+VLOOKUP(D47,'INFORMACION DE PROVEEDORES'!C:I,2,0)</f>
        <v>076-0020678-8</v>
      </c>
      <c r="F47" s="26" t="str">
        <f>+VLOOKUP(D47,'INFORMACION DE PROVEEDORES'!C:J,4,0)</f>
        <v>WILLY MELL GERARDO PEREZ</v>
      </c>
      <c r="G47" s="37" t="str">
        <f>+VLOOKUP(D47,'INFORMACION DE PROVEEDORES'!C:K,5,0)</f>
        <v>076-0020678-8</v>
      </c>
      <c r="H47" s="26" t="str">
        <f>+VLOOKUP(D47,'INFORMACION DE PROVEEDORES'!C:L,7,0)</f>
        <v>CALLE SANCHEZ NO.10, TAMAYO</v>
      </c>
      <c r="I47" s="37" t="str">
        <f>+VLOOKUP(D47,'INFORMACION DE PROVEEDORES'!C:M,3,0)</f>
        <v xml:space="preserve"> FÍSICA</v>
      </c>
      <c r="J47" s="37">
        <v>1</v>
      </c>
      <c r="K47" s="37">
        <v>448</v>
      </c>
      <c r="L47" s="37">
        <v>80</v>
      </c>
      <c r="M47" s="37">
        <f t="shared" si="74"/>
        <v>1600</v>
      </c>
      <c r="N47" s="189">
        <v>69.81</v>
      </c>
      <c r="O47" s="80">
        <f>+L47*'PRECIOS SEGUN ADJ. (FRONTERIZO)'!$B$2*'PRECIOS SEGUN ADJ. (FRONTERIZO)'!$C$2</f>
        <v>111696</v>
      </c>
      <c r="P47" s="80" t="s">
        <v>1057</v>
      </c>
      <c r="Q47" s="80">
        <f t="shared" si="75"/>
        <v>17871.36</v>
      </c>
      <c r="R47" s="37">
        <v>20</v>
      </c>
      <c r="S47" s="37">
        <f t="shared" si="45"/>
        <v>400</v>
      </c>
      <c r="T47" s="189">
        <v>31.5</v>
      </c>
      <c r="U47" s="80">
        <f>+R47*'PRECIOS SEGUN ADJ. (FRONTERIZO)'!$B$3*'PRECIOS SEGUN ADJ. (FRONTERIZO)'!$C$3</f>
        <v>12600</v>
      </c>
      <c r="V47" s="80" t="s">
        <v>815</v>
      </c>
      <c r="W47" s="37">
        <v>0</v>
      </c>
      <c r="X47" s="37">
        <f t="shared" si="46"/>
        <v>0</v>
      </c>
      <c r="Y47" s="189">
        <v>25.2</v>
      </c>
      <c r="Z47" s="80">
        <f>+W47*'PRECIOS SEGUN ADJ. (FRONTERIZO)'!$B$4*'PRECIOS SEGUN ADJ. (FRONTERIZO)'!$C$4</f>
        <v>0</v>
      </c>
      <c r="AA47" s="80" t="s">
        <v>134</v>
      </c>
      <c r="AB47" s="37">
        <v>136</v>
      </c>
      <c r="AC47" s="37">
        <f t="shared" si="47"/>
        <v>2720</v>
      </c>
      <c r="AD47" s="189">
        <v>87.91</v>
      </c>
      <c r="AE47" s="80">
        <f>+AB47*'PRECIOS SEGUN ADJ. (FRONTERIZO)'!$B$5*'PRECIOS SEGUN ADJ. (FRONTERIZO)'!$C$5</f>
        <v>239115.2</v>
      </c>
      <c r="AF47" s="80" t="s">
        <v>545</v>
      </c>
      <c r="AG47" s="80">
        <f t="shared" si="76"/>
        <v>43040.74</v>
      </c>
      <c r="AH47" s="37">
        <v>165</v>
      </c>
      <c r="AI47" s="37">
        <f t="shared" si="48"/>
        <v>3300</v>
      </c>
      <c r="AJ47" s="189">
        <v>53.95000000000001</v>
      </c>
      <c r="AK47" s="80">
        <f>+AH47*'PRECIOS SEGUN ADJ. (FRONTERIZO)'!$B$6*'PRECIOS SEGUN ADJ. (FRONTERIZO)'!$C$6</f>
        <v>178035</v>
      </c>
      <c r="AL47" s="80" t="s">
        <v>1058</v>
      </c>
      <c r="AM47" s="37">
        <v>20</v>
      </c>
      <c r="AN47" s="37">
        <f t="shared" si="49"/>
        <v>400</v>
      </c>
      <c r="AO47" s="189">
        <v>25.04</v>
      </c>
      <c r="AP47" s="80">
        <f>+AM47*'PRECIOS SEGUN ADJ. (FRONTERIZO)'!$B$7*'PRECIOS SEGUN ADJ. (FRONTERIZO)'!$C$7</f>
        <v>10016</v>
      </c>
      <c r="AQ47" s="80" t="s">
        <v>818</v>
      </c>
      <c r="AR47" s="80">
        <f t="shared" si="77"/>
        <v>1602.56</v>
      </c>
      <c r="AS47" s="37">
        <v>50</v>
      </c>
      <c r="AT47" s="37">
        <f t="shared" si="50"/>
        <v>1000</v>
      </c>
      <c r="AU47" s="189">
        <v>290.85000000000002</v>
      </c>
      <c r="AV47" s="80">
        <f>+AS47*'PRECIOS SEGUN ADJ. (FRONTERIZO)'!$B$8*'PRECIOS SEGUN ADJ. (FRONTERIZO)'!$C$8</f>
        <v>290850.00000000006</v>
      </c>
      <c r="AW47" s="80" t="s">
        <v>600</v>
      </c>
      <c r="AX47" s="80">
        <f t="shared" si="78"/>
        <v>52353</v>
      </c>
      <c r="AY47" s="37">
        <v>0</v>
      </c>
      <c r="AZ47" s="37">
        <f t="shared" si="51"/>
        <v>0</v>
      </c>
      <c r="BA47" s="189">
        <v>18.899999999999999</v>
      </c>
      <c r="BB47" s="80">
        <f>+AY47*'PRECIOS SEGUN ADJ. (FRONTERIZO)'!$B$9*'PRECIOS SEGUN ADJ. (FRONTERIZO)'!$C$9</f>
        <v>0</v>
      </c>
      <c r="BC47" s="80" t="s">
        <v>134</v>
      </c>
      <c r="BD47" s="37">
        <v>10</v>
      </c>
      <c r="BE47" s="37">
        <f t="shared" si="52"/>
        <v>200</v>
      </c>
      <c r="BF47" s="189">
        <v>140.38</v>
      </c>
      <c r="BG47" s="80">
        <f>+BD47*'PRECIOS SEGUN ADJ. (FRONTERIZO)'!$B$10*'PRECIOS SEGUN ADJ. (FRONTERIZO)'!$C$10</f>
        <v>28076</v>
      </c>
      <c r="BH47" s="80" t="s">
        <v>164</v>
      </c>
      <c r="BI47" s="80">
        <f t="shared" si="79"/>
        <v>5053.68</v>
      </c>
      <c r="BJ47" s="37">
        <v>0</v>
      </c>
      <c r="BK47" s="37">
        <f t="shared" si="53"/>
        <v>0</v>
      </c>
      <c r="BL47" s="189">
        <v>31.459999999999997</v>
      </c>
      <c r="BM47" s="80">
        <f>+BJ47*'PRECIOS SEGUN ADJ. (FRONTERIZO)'!$B$11*'PRECIOS SEGUN ADJ. (FRONTERIZO)'!$C$11</f>
        <v>0</v>
      </c>
      <c r="BN47" s="80" t="s">
        <v>134</v>
      </c>
      <c r="BO47" s="37">
        <v>40</v>
      </c>
      <c r="BP47" s="37">
        <f t="shared" si="54"/>
        <v>800</v>
      </c>
      <c r="BQ47" s="189">
        <v>65</v>
      </c>
      <c r="BR47" s="80">
        <f>+BO47*'PRECIOS SEGUN ADJ. (FRONTERIZO)'!$B$12*'PRECIOS SEGUN ADJ. (FRONTERIZO)'!$C$12</f>
        <v>52000</v>
      </c>
      <c r="BS47" s="80" t="s">
        <v>1059</v>
      </c>
      <c r="BT47" s="37">
        <v>0</v>
      </c>
      <c r="BU47" s="37">
        <f t="shared" si="55"/>
        <v>0</v>
      </c>
      <c r="BV47" s="189">
        <v>5.5</v>
      </c>
      <c r="BW47" s="80">
        <f>+BT47*'PRECIOS SEGUN ADJ. (FRONTERIZO)'!$B$13*'PRECIOS SEGUN ADJ. (FRONTERIZO)'!$C$13</f>
        <v>0</v>
      </c>
      <c r="BX47" s="80" t="s">
        <v>134</v>
      </c>
      <c r="BY47" s="37">
        <v>896</v>
      </c>
      <c r="BZ47" s="37">
        <f t="shared" si="56"/>
        <v>17920</v>
      </c>
      <c r="CA47" s="189">
        <v>7.15</v>
      </c>
      <c r="CB47" s="80">
        <f>+BY47*'PRECIOS SEGUN ADJ. (FRONTERIZO)'!$B$14*'PRECIOS SEGUN ADJ. (FRONTERIZO)'!$C$14</f>
        <v>128128.00000000001</v>
      </c>
      <c r="CC47" s="80" t="s">
        <v>1060</v>
      </c>
      <c r="CD47" s="37">
        <v>1792</v>
      </c>
      <c r="CE47" s="37">
        <f t="shared" si="57"/>
        <v>35840</v>
      </c>
      <c r="CF47" s="189">
        <v>6.8400000000000007</v>
      </c>
      <c r="CG47" s="80">
        <f>+CD47*'PRECIOS SEGUN ADJ. (FRONTERIZO)'!$B$15*'PRECIOS SEGUN ADJ. (FRONTERIZO)'!$C$15</f>
        <v>245145.59999999998</v>
      </c>
      <c r="CH47" s="80" t="s">
        <v>1061</v>
      </c>
      <c r="CI47" s="37">
        <v>0</v>
      </c>
      <c r="CJ47" s="37">
        <f t="shared" si="58"/>
        <v>0</v>
      </c>
      <c r="CK47" s="189">
        <v>60</v>
      </c>
      <c r="CL47" s="80">
        <f>+CI47*'PRECIOS SEGUN ADJ. (FRONTERIZO)'!$B$16*'PRECIOS SEGUN ADJ. (FRONTERIZO)'!$C$16</f>
        <v>0</v>
      </c>
      <c r="CM47" s="80" t="s">
        <v>134</v>
      </c>
      <c r="CN47" s="80">
        <f t="shared" si="80"/>
        <v>0</v>
      </c>
      <c r="CO47" s="37">
        <v>0</v>
      </c>
      <c r="CP47" s="37">
        <f t="shared" si="59"/>
        <v>0</v>
      </c>
      <c r="CQ47" s="189">
        <v>55.649999999999991</v>
      </c>
      <c r="CR47" s="80">
        <f>+CO47*'PRECIOS SEGUN ADJ. (FRONTERIZO)'!$B$17*'PRECIOS SEGUN ADJ. (FRONTERIZO)'!$C$17</f>
        <v>0</v>
      </c>
      <c r="CS47" s="80" t="s">
        <v>134</v>
      </c>
      <c r="CT47" s="80">
        <f t="shared" si="81"/>
        <v>0</v>
      </c>
      <c r="CU47" s="37">
        <v>896</v>
      </c>
      <c r="CV47" s="37">
        <f t="shared" si="60"/>
        <v>17920</v>
      </c>
      <c r="CW47" s="189">
        <v>6.6</v>
      </c>
      <c r="CX47" s="80">
        <f>+CU47*'PRECIOS SEGUN ADJ. (FRONTERIZO)'!$B$18*'PRECIOS SEGUN ADJ. (FRONTERIZO)'!$C$18</f>
        <v>118271.99999999999</v>
      </c>
      <c r="CY47" s="80" t="s">
        <v>1062</v>
      </c>
      <c r="CZ47" s="37">
        <v>0</v>
      </c>
      <c r="DA47" s="37">
        <f t="shared" si="61"/>
        <v>0</v>
      </c>
      <c r="DB47" s="189">
        <v>65.75</v>
      </c>
      <c r="DC47" s="80">
        <f>+CZ47*'PRECIOS SEGUN ADJ. (FRONTERIZO)'!$B$19*'PRECIOS SEGUN ADJ. (FRONTERIZO)'!$C$19</f>
        <v>0</v>
      </c>
      <c r="DD47" s="80" t="s">
        <v>134</v>
      </c>
      <c r="DE47" s="80">
        <f t="shared" si="82"/>
        <v>0</v>
      </c>
      <c r="DF47" s="37">
        <v>20</v>
      </c>
      <c r="DG47" s="37">
        <f t="shared" si="62"/>
        <v>400</v>
      </c>
      <c r="DH47" s="189">
        <v>82.59999999999998</v>
      </c>
      <c r="DI47" s="80">
        <f>+DF47*'PRECIOS SEGUN ADJ. (FRONTERIZO)'!$B$20*'PRECIOS SEGUN ADJ. (FRONTERIZO)'!$C$20</f>
        <v>33040</v>
      </c>
      <c r="DJ47" s="80" t="s">
        <v>822</v>
      </c>
      <c r="DK47" s="80">
        <f t="shared" si="83"/>
        <v>5947.2</v>
      </c>
      <c r="DL47" s="37">
        <v>1792</v>
      </c>
      <c r="DM47" s="37">
        <f t="shared" si="63"/>
        <v>35840</v>
      </c>
      <c r="DN47" s="189">
        <v>22</v>
      </c>
      <c r="DO47" s="80">
        <f>+DL47*'PRECIOS SEGUN ADJ. (FRONTERIZO)'!$B$21*'PRECIOS SEGUN ADJ. (FRONTERIZO)'!$C$21</f>
        <v>788480</v>
      </c>
      <c r="DP47" s="80" t="s">
        <v>1063</v>
      </c>
      <c r="DQ47" s="37">
        <v>99</v>
      </c>
      <c r="DR47" s="37">
        <f t="shared" si="64"/>
        <v>1980</v>
      </c>
      <c r="DS47" s="189">
        <v>80.849999999999994</v>
      </c>
      <c r="DT47" s="80">
        <f>+DQ47*'PRECIOS SEGUN ADJ. (FRONTERIZO)'!$B$22*'PRECIOS SEGUN ADJ. (FRONTERIZO)'!$C$22</f>
        <v>160083</v>
      </c>
      <c r="DU47" s="80" t="s">
        <v>1064</v>
      </c>
      <c r="DV47" s="37">
        <v>44</v>
      </c>
      <c r="DW47" s="37">
        <f t="shared" si="65"/>
        <v>880</v>
      </c>
      <c r="DX47" s="189">
        <v>21.83</v>
      </c>
      <c r="DY47" s="80">
        <f>+DV47*'PRECIOS SEGUN ADJ. (FRONTERIZO)'!$B$23*'PRECIOS SEGUN ADJ. (FRONTERIZO)'!$C$23</f>
        <v>19210.400000000001</v>
      </c>
      <c r="DZ47" s="80" t="s">
        <v>533</v>
      </c>
      <c r="EA47" s="80">
        <f t="shared" si="84"/>
        <v>3457.87</v>
      </c>
      <c r="EB47" s="37">
        <v>139</v>
      </c>
      <c r="EC47" s="37">
        <f t="shared" si="66"/>
        <v>2780</v>
      </c>
      <c r="ED47" s="189">
        <v>33</v>
      </c>
      <c r="EE47" s="80">
        <f>+EB47*'PRECIOS SEGUN ADJ. (FRONTERIZO)'!$B$24*'PRECIOS SEGUN ADJ. (FRONTERIZO)'!$C$24</f>
        <v>91740</v>
      </c>
      <c r="EF47" s="80" t="s">
        <v>1065</v>
      </c>
      <c r="EG47" s="37">
        <v>0</v>
      </c>
      <c r="EH47" s="37">
        <f t="shared" si="67"/>
        <v>0</v>
      </c>
      <c r="EI47" s="189">
        <v>15.789999999999997</v>
      </c>
      <c r="EJ47" s="80">
        <f>+EG47*'PRECIOS SEGUN ADJ. (FRONTERIZO)'!$B$25*'PRECIOS SEGUN ADJ. (FRONTERIZO)'!$C$25</f>
        <v>0</v>
      </c>
      <c r="EK47" s="80" t="s">
        <v>134</v>
      </c>
      <c r="EL47" s="37">
        <v>0</v>
      </c>
      <c r="EM47" s="37">
        <f t="shared" si="68"/>
        <v>0</v>
      </c>
      <c r="EN47" s="189">
        <v>31.5</v>
      </c>
      <c r="EO47" s="80">
        <f>+EL47*'PRECIOS SEGUN ADJ. (FRONTERIZO)'!$B$26*'PRECIOS SEGUN ADJ. (FRONTERIZO)'!$C$26</f>
        <v>0</v>
      </c>
      <c r="EP47" s="80" t="s">
        <v>134</v>
      </c>
      <c r="EQ47" s="80">
        <v>0</v>
      </c>
      <c r="ER47" s="194">
        <f t="shared" si="69"/>
        <v>0</v>
      </c>
      <c r="ES47" s="195">
        <v>21.68</v>
      </c>
      <c r="ET47" s="196">
        <f>+EQ47*'PRECIOS SEGUN ADJ (RURAL)'!$B$13*'PRECIOS SEGUN ADJ (RURAL)'!$C$13</f>
        <v>0</v>
      </c>
      <c r="EU47" s="196" t="s">
        <v>134</v>
      </c>
      <c r="EV47" s="80">
        <v>0</v>
      </c>
      <c r="EW47" s="198">
        <f t="shared" si="70"/>
        <v>0</v>
      </c>
      <c r="EX47" s="199">
        <v>5.5</v>
      </c>
      <c r="EY47" s="200">
        <f>+EV47*'PRECIOS SEGUN ADJ (RURAL)'!$B$16*'PRECIOS SEGUN ADJ (RURAL)'!$C$16</f>
        <v>0</v>
      </c>
      <c r="EZ47" s="200" t="s">
        <v>134</v>
      </c>
      <c r="FA47" s="80">
        <v>0</v>
      </c>
      <c r="FB47" s="202">
        <f t="shared" si="71"/>
        <v>0</v>
      </c>
      <c r="FC47" s="203">
        <v>220</v>
      </c>
      <c r="FD47" s="204">
        <f>+FA47*'PRECIOS SEGUN ADJ (RURAL)'!$B$18*'PRECIOS SEGUN ADJ (RURAL)'!$C$18</f>
        <v>0</v>
      </c>
      <c r="FE47" s="204" t="s">
        <v>134</v>
      </c>
      <c r="FF47" s="204">
        <f t="shared" si="72"/>
        <v>0</v>
      </c>
      <c r="FG47" s="80">
        <f t="shared" si="85"/>
        <v>2506487.1999999997</v>
      </c>
      <c r="FH47" s="80" t="s">
        <v>1066</v>
      </c>
      <c r="FI47" s="80">
        <f t="shared" si="73"/>
        <v>129326.40999999999</v>
      </c>
      <c r="FJ47" s="80" t="s">
        <v>1067</v>
      </c>
      <c r="FK47" s="80">
        <f t="shared" si="86"/>
        <v>2377160.7899999996</v>
      </c>
      <c r="FL47" s="80" t="s">
        <v>1068</v>
      </c>
      <c r="FM47" s="80">
        <f t="shared" si="87"/>
        <v>501297.44</v>
      </c>
      <c r="FN47" s="80" t="s">
        <v>1069</v>
      </c>
      <c r="FO47" s="80">
        <f t="shared" si="88"/>
        <v>25064.87</v>
      </c>
      <c r="FP47" s="80" t="s">
        <v>1070</v>
      </c>
      <c r="FQ47" s="80"/>
      <c r="FR47" s="80">
        <f t="shared" si="89"/>
        <v>2005189.7599999998</v>
      </c>
      <c r="FS47" s="80" t="s">
        <v>1071</v>
      </c>
      <c r="FT47" s="37" t="str">
        <f>+VLOOKUP(D47,'FRONTERIZO XENIA'!F:G,2,0)</f>
        <v>F-29</v>
      </c>
    </row>
    <row r="48" spans="1:176">
      <c r="A48" s="37">
        <v>108</v>
      </c>
      <c r="B48" s="176" t="s">
        <v>130</v>
      </c>
      <c r="C48" s="26" t="s">
        <v>1072</v>
      </c>
      <c r="D48" s="37">
        <v>1201283023</v>
      </c>
      <c r="E48" s="37" t="str">
        <f>+VLOOKUP(D48,'INFORMACION DE PROVEEDORES'!C:I,2,0)</f>
        <v>012-0128302-3</v>
      </c>
      <c r="F48" s="26" t="str">
        <f>+VLOOKUP(D48,'INFORMACION DE PROVEEDORES'!C:J,4,0)</f>
        <v>YANNA ALCANTARA CAMARENA</v>
      </c>
      <c r="G48" s="37" t="str">
        <f>+VLOOKUP(D48,'INFORMACION DE PROVEEDORES'!C:K,5,0)</f>
        <v>012-0128302-3</v>
      </c>
      <c r="H48" s="26" t="str">
        <f>+VLOOKUP(D48,'INFORMACION DE PROVEEDORES'!C:L,7,0)</f>
        <v xml:space="preserve">CALLE PAJONAL NO. 50, LAS MATAS. </v>
      </c>
      <c r="I48" s="37" t="str">
        <f>+VLOOKUP(D48,'INFORMACION DE PROVEEDORES'!C:M,3,0)</f>
        <v xml:space="preserve"> FÍSICA</v>
      </c>
      <c r="J48" s="37">
        <v>5</v>
      </c>
      <c r="K48" s="37">
        <v>258</v>
      </c>
      <c r="L48" s="37">
        <v>48</v>
      </c>
      <c r="M48" s="37">
        <f t="shared" si="74"/>
        <v>960</v>
      </c>
      <c r="N48" s="189">
        <v>69.81</v>
      </c>
      <c r="O48" s="80">
        <f>+L48*'PRECIOS SEGUN ADJ. (FRONTERIZO)'!$B$2*'PRECIOS SEGUN ADJ. (FRONTERIZO)'!$C$2</f>
        <v>67017.600000000006</v>
      </c>
      <c r="P48" s="80" t="s">
        <v>645</v>
      </c>
      <c r="Q48" s="80">
        <f t="shared" si="75"/>
        <v>10722.82</v>
      </c>
      <c r="R48" s="37">
        <v>14</v>
      </c>
      <c r="S48" s="37">
        <f t="shared" si="45"/>
        <v>280</v>
      </c>
      <c r="T48" s="189">
        <v>31.5</v>
      </c>
      <c r="U48" s="80">
        <f>+R48*'PRECIOS SEGUN ADJ. (FRONTERIZO)'!$B$3*'PRECIOS SEGUN ADJ. (FRONTERIZO)'!$C$3</f>
        <v>8820</v>
      </c>
      <c r="V48" s="80" t="s">
        <v>133</v>
      </c>
      <c r="W48" s="37">
        <v>0</v>
      </c>
      <c r="X48" s="37">
        <f t="shared" si="46"/>
        <v>0</v>
      </c>
      <c r="Y48" s="189">
        <v>25.2</v>
      </c>
      <c r="Z48" s="80">
        <f>+W48*'PRECIOS SEGUN ADJ. (FRONTERIZO)'!$B$4*'PRECIOS SEGUN ADJ. (FRONTERIZO)'!$C$4</f>
        <v>0</v>
      </c>
      <c r="AA48" s="80" t="s">
        <v>134</v>
      </c>
      <c r="AB48" s="37">
        <v>81</v>
      </c>
      <c r="AC48" s="37">
        <f t="shared" si="47"/>
        <v>1620</v>
      </c>
      <c r="AD48" s="189">
        <v>87.91</v>
      </c>
      <c r="AE48" s="80">
        <f>+AB48*'PRECIOS SEGUN ADJ. (FRONTERIZO)'!$B$5*'PRECIOS SEGUN ADJ. (FRONTERIZO)'!$C$5</f>
        <v>142414.20000000001</v>
      </c>
      <c r="AF48" s="80" t="s">
        <v>1073</v>
      </c>
      <c r="AG48" s="80">
        <f t="shared" si="76"/>
        <v>25634.560000000001</v>
      </c>
      <c r="AH48" s="37">
        <v>98</v>
      </c>
      <c r="AI48" s="37">
        <f t="shared" si="48"/>
        <v>1960</v>
      </c>
      <c r="AJ48" s="189">
        <v>53.95000000000001</v>
      </c>
      <c r="AK48" s="80">
        <f>+AH48*'PRECIOS SEGUN ADJ. (FRONTERIZO)'!$B$6*'PRECIOS SEGUN ADJ. (FRONTERIZO)'!$C$6</f>
        <v>105742</v>
      </c>
      <c r="AL48" s="80" t="s">
        <v>1074</v>
      </c>
      <c r="AM48" s="37">
        <v>14</v>
      </c>
      <c r="AN48" s="37">
        <f t="shared" si="49"/>
        <v>280</v>
      </c>
      <c r="AO48" s="189">
        <v>25.04</v>
      </c>
      <c r="AP48" s="80">
        <f>+AM48*'PRECIOS SEGUN ADJ. (FRONTERIZO)'!$B$7*'PRECIOS SEGUN ADJ. (FRONTERIZO)'!$C$7</f>
        <v>7011.2</v>
      </c>
      <c r="AQ48" s="80" t="s">
        <v>137</v>
      </c>
      <c r="AR48" s="80">
        <f t="shared" si="77"/>
        <v>1121.79</v>
      </c>
      <c r="AS48" s="37">
        <v>31</v>
      </c>
      <c r="AT48" s="37">
        <f t="shared" si="50"/>
        <v>620</v>
      </c>
      <c r="AU48" s="189">
        <v>290.85000000000002</v>
      </c>
      <c r="AV48" s="80">
        <f>+AS48*'PRECIOS SEGUN ADJ. (FRONTERIZO)'!$B$8*'PRECIOS SEGUN ADJ. (FRONTERIZO)'!$C$8</f>
        <v>180327</v>
      </c>
      <c r="AW48" s="80" t="s">
        <v>1075</v>
      </c>
      <c r="AX48" s="80">
        <f t="shared" si="78"/>
        <v>32458.86</v>
      </c>
      <c r="AY48" s="37">
        <v>0</v>
      </c>
      <c r="AZ48" s="37">
        <f t="shared" si="51"/>
        <v>0</v>
      </c>
      <c r="BA48" s="189">
        <v>18.899999999999999</v>
      </c>
      <c r="BB48" s="80">
        <f>+AY48*'PRECIOS SEGUN ADJ. (FRONTERIZO)'!$B$9*'PRECIOS SEGUN ADJ. (FRONTERIZO)'!$C$9</f>
        <v>0</v>
      </c>
      <c r="BC48" s="80" t="s">
        <v>134</v>
      </c>
      <c r="BD48" s="37">
        <v>9</v>
      </c>
      <c r="BE48" s="37">
        <f t="shared" si="52"/>
        <v>180</v>
      </c>
      <c r="BF48" s="189">
        <v>140.38</v>
      </c>
      <c r="BG48" s="80">
        <f>+BD48*'PRECIOS SEGUN ADJ. (FRONTERIZO)'!$B$10*'PRECIOS SEGUN ADJ. (FRONTERIZO)'!$C$10</f>
        <v>25268.400000000001</v>
      </c>
      <c r="BH48" s="80" t="s">
        <v>217</v>
      </c>
      <c r="BI48" s="80">
        <f t="shared" si="79"/>
        <v>4548.3100000000004</v>
      </c>
      <c r="BJ48" s="37">
        <v>0</v>
      </c>
      <c r="BK48" s="37">
        <f t="shared" si="53"/>
        <v>0</v>
      </c>
      <c r="BL48" s="189">
        <v>31.459999999999997</v>
      </c>
      <c r="BM48" s="80">
        <f>+BJ48*'PRECIOS SEGUN ADJ. (FRONTERIZO)'!$B$11*'PRECIOS SEGUN ADJ. (FRONTERIZO)'!$C$11</f>
        <v>0</v>
      </c>
      <c r="BN48" s="80" t="s">
        <v>134</v>
      </c>
      <c r="BO48" s="37">
        <v>25</v>
      </c>
      <c r="BP48" s="37">
        <f t="shared" si="54"/>
        <v>500</v>
      </c>
      <c r="BQ48" s="189">
        <v>65</v>
      </c>
      <c r="BR48" s="80">
        <f>+BO48*'PRECIOS SEGUN ADJ. (FRONTERIZO)'!$B$12*'PRECIOS SEGUN ADJ. (FRONTERIZO)'!$C$12</f>
        <v>32500</v>
      </c>
      <c r="BS48" s="80" t="s">
        <v>140</v>
      </c>
      <c r="BT48" s="37">
        <v>0</v>
      </c>
      <c r="BU48" s="37">
        <f t="shared" si="55"/>
        <v>0</v>
      </c>
      <c r="BV48" s="189">
        <v>5.5</v>
      </c>
      <c r="BW48" s="80">
        <f>+BT48*'PRECIOS SEGUN ADJ. (FRONTERIZO)'!$B$13*'PRECIOS SEGUN ADJ. (FRONTERIZO)'!$C$13</f>
        <v>0</v>
      </c>
      <c r="BX48" s="80" t="s">
        <v>134</v>
      </c>
      <c r="BY48" s="37">
        <v>516</v>
      </c>
      <c r="BZ48" s="37">
        <f t="shared" si="56"/>
        <v>10320</v>
      </c>
      <c r="CA48" s="189">
        <v>7.15</v>
      </c>
      <c r="CB48" s="80">
        <f>+BY48*'PRECIOS SEGUN ADJ. (FRONTERIZO)'!$B$14*'PRECIOS SEGUN ADJ. (FRONTERIZO)'!$C$14</f>
        <v>73788</v>
      </c>
      <c r="CC48" s="80" t="s">
        <v>1076</v>
      </c>
      <c r="CD48" s="37">
        <v>1032</v>
      </c>
      <c r="CE48" s="37">
        <f t="shared" si="57"/>
        <v>20640</v>
      </c>
      <c r="CF48" s="189">
        <v>6.8400000000000007</v>
      </c>
      <c r="CG48" s="80">
        <f>+CD48*'PRECIOS SEGUN ADJ. (FRONTERIZO)'!$B$15*'PRECIOS SEGUN ADJ. (FRONTERIZO)'!$C$15</f>
        <v>141177.60000000001</v>
      </c>
      <c r="CH48" s="80" t="s">
        <v>1077</v>
      </c>
      <c r="CI48" s="37">
        <v>0</v>
      </c>
      <c r="CJ48" s="37">
        <f t="shared" si="58"/>
        <v>0</v>
      </c>
      <c r="CK48" s="189">
        <v>60</v>
      </c>
      <c r="CL48" s="80">
        <f>+CI48*'PRECIOS SEGUN ADJ. (FRONTERIZO)'!$B$16*'PRECIOS SEGUN ADJ. (FRONTERIZO)'!$C$16</f>
        <v>0</v>
      </c>
      <c r="CM48" s="80" t="s">
        <v>134</v>
      </c>
      <c r="CN48" s="80">
        <f t="shared" si="80"/>
        <v>0</v>
      </c>
      <c r="CO48" s="37">
        <v>0</v>
      </c>
      <c r="CP48" s="37">
        <f t="shared" si="59"/>
        <v>0</v>
      </c>
      <c r="CQ48" s="189">
        <v>55.649999999999991</v>
      </c>
      <c r="CR48" s="80">
        <f>+CO48*'PRECIOS SEGUN ADJ. (FRONTERIZO)'!$B$17*'PRECIOS SEGUN ADJ. (FRONTERIZO)'!$C$17</f>
        <v>0</v>
      </c>
      <c r="CS48" s="80" t="s">
        <v>134</v>
      </c>
      <c r="CT48" s="80">
        <f t="shared" si="81"/>
        <v>0</v>
      </c>
      <c r="CU48" s="37">
        <v>516</v>
      </c>
      <c r="CV48" s="37">
        <f t="shared" si="60"/>
        <v>10320</v>
      </c>
      <c r="CW48" s="189">
        <v>6.6</v>
      </c>
      <c r="CX48" s="80">
        <f>+CU48*'PRECIOS SEGUN ADJ. (FRONTERIZO)'!$B$18*'PRECIOS SEGUN ADJ. (FRONTERIZO)'!$C$18</f>
        <v>68112</v>
      </c>
      <c r="CY48" s="80" t="s">
        <v>1078</v>
      </c>
      <c r="CZ48" s="37">
        <v>0</v>
      </c>
      <c r="DA48" s="37">
        <f t="shared" si="61"/>
        <v>0</v>
      </c>
      <c r="DB48" s="189">
        <v>65.75</v>
      </c>
      <c r="DC48" s="80">
        <f>+CZ48*'PRECIOS SEGUN ADJ. (FRONTERIZO)'!$B$19*'PRECIOS SEGUN ADJ. (FRONTERIZO)'!$C$19</f>
        <v>0</v>
      </c>
      <c r="DD48" s="80" t="s">
        <v>134</v>
      </c>
      <c r="DE48" s="80">
        <f t="shared" si="82"/>
        <v>0</v>
      </c>
      <c r="DF48" s="37">
        <v>14</v>
      </c>
      <c r="DG48" s="37">
        <f t="shared" si="62"/>
        <v>280</v>
      </c>
      <c r="DH48" s="189">
        <v>82.59999999999998</v>
      </c>
      <c r="DI48" s="80">
        <f>+DF48*'PRECIOS SEGUN ADJ. (FRONTERIZO)'!$B$20*'PRECIOS SEGUN ADJ. (FRONTERIZO)'!$C$20</f>
        <v>23127.999999999996</v>
      </c>
      <c r="DJ48" s="80" t="s">
        <v>144</v>
      </c>
      <c r="DK48" s="80">
        <f t="shared" si="83"/>
        <v>4163.04</v>
      </c>
      <c r="DL48" s="37">
        <v>1032</v>
      </c>
      <c r="DM48" s="37">
        <f t="shared" si="63"/>
        <v>20640</v>
      </c>
      <c r="DN48" s="189">
        <v>22</v>
      </c>
      <c r="DO48" s="80">
        <f>+DL48*'PRECIOS SEGUN ADJ. (FRONTERIZO)'!$B$21*'PRECIOS SEGUN ADJ. (FRONTERIZO)'!$C$21</f>
        <v>454080</v>
      </c>
      <c r="DP48" s="80" t="s">
        <v>1079</v>
      </c>
      <c r="DQ48" s="37">
        <v>59</v>
      </c>
      <c r="DR48" s="37">
        <f t="shared" si="64"/>
        <v>1180</v>
      </c>
      <c r="DS48" s="189">
        <v>80.849999999999994</v>
      </c>
      <c r="DT48" s="80">
        <f>+DQ48*'PRECIOS SEGUN ADJ. (FRONTERIZO)'!$B$22*'PRECIOS SEGUN ADJ. (FRONTERIZO)'!$C$22</f>
        <v>95403</v>
      </c>
      <c r="DU48" s="80" t="s">
        <v>1080</v>
      </c>
      <c r="DV48" s="37">
        <v>28</v>
      </c>
      <c r="DW48" s="37">
        <f t="shared" si="65"/>
        <v>560</v>
      </c>
      <c r="DX48" s="189">
        <v>21.83</v>
      </c>
      <c r="DY48" s="80">
        <f>+DV48*'PRECIOS SEGUN ADJ. (FRONTERIZO)'!$B$23*'PRECIOS SEGUN ADJ. (FRONTERIZO)'!$C$23</f>
        <v>12224.8</v>
      </c>
      <c r="DZ48" s="80" t="s">
        <v>147</v>
      </c>
      <c r="EA48" s="80">
        <f t="shared" si="84"/>
        <v>2200.46</v>
      </c>
      <c r="EB48" s="37">
        <v>83</v>
      </c>
      <c r="EC48" s="37">
        <f t="shared" si="66"/>
        <v>1660</v>
      </c>
      <c r="ED48" s="189">
        <v>33</v>
      </c>
      <c r="EE48" s="80">
        <f>+EB48*'PRECIOS SEGUN ADJ. (FRONTERIZO)'!$B$24*'PRECIOS SEGUN ADJ. (FRONTERIZO)'!$C$24</f>
        <v>54780</v>
      </c>
      <c r="EF48" s="80" t="s">
        <v>691</v>
      </c>
      <c r="EG48" s="37">
        <v>0</v>
      </c>
      <c r="EH48" s="37">
        <f t="shared" si="67"/>
        <v>0</v>
      </c>
      <c r="EI48" s="189">
        <v>15.789999999999997</v>
      </c>
      <c r="EJ48" s="80">
        <f>+EG48*'PRECIOS SEGUN ADJ. (FRONTERIZO)'!$B$25*'PRECIOS SEGUN ADJ. (FRONTERIZO)'!$C$25</f>
        <v>0</v>
      </c>
      <c r="EK48" s="80" t="s">
        <v>134</v>
      </c>
      <c r="EL48" s="37">
        <v>0</v>
      </c>
      <c r="EM48" s="37">
        <f t="shared" si="68"/>
        <v>0</v>
      </c>
      <c r="EN48" s="189">
        <v>31.5</v>
      </c>
      <c r="EO48" s="80">
        <f>+EL48*'PRECIOS SEGUN ADJ. (FRONTERIZO)'!$B$26*'PRECIOS SEGUN ADJ. (FRONTERIZO)'!$C$26</f>
        <v>0</v>
      </c>
      <c r="EP48" s="80" t="s">
        <v>134</v>
      </c>
      <c r="EQ48" s="80">
        <v>0</v>
      </c>
      <c r="ER48" s="194">
        <f t="shared" si="69"/>
        <v>0</v>
      </c>
      <c r="ES48" s="195">
        <v>21.68</v>
      </c>
      <c r="ET48" s="196">
        <f>+EQ48*'PRECIOS SEGUN ADJ (RURAL)'!$B$13*'PRECIOS SEGUN ADJ (RURAL)'!$C$13</f>
        <v>0</v>
      </c>
      <c r="EU48" s="196" t="s">
        <v>134</v>
      </c>
      <c r="EV48" s="80">
        <v>0</v>
      </c>
      <c r="EW48" s="198">
        <f t="shared" si="70"/>
        <v>0</v>
      </c>
      <c r="EX48" s="199">
        <v>5.5</v>
      </c>
      <c r="EY48" s="200">
        <f>+EV48*'PRECIOS SEGUN ADJ (RURAL)'!$B$16*'PRECIOS SEGUN ADJ (RURAL)'!$C$16</f>
        <v>0</v>
      </c>
      <c r="EZ48" s="200" t="s">
        <v>134</v>
      </c>
      <c r="FA48" s="80">
        <v>0</v>
      </c>
      <c r="FB48" s="202">
        <f t="shared" si="71"/>
        <v>0</v>
      </c>
      <c r="FC48" s="203">
        <v>220</v>
      </c>
      <c r="FD48" s="204">
        <f>+FA48*'PRECIOS SEGUN ADJ (RURAL)'!$B$18*'PRECIOS SEGUN ADJ (RURAL)'!$C$18</f>
        <v>0</v>
      </c>
      <c r="FE48" s="204" t="s">
        <v>134</v>
      </c>
      <c r="FF48" s="204">
        <f t="shared" si="72"/>
        <v>0</v>
      </c>
      <c r="FG48" s="80">
        <f t="shared" si="85"/>
        <v>1491793.8</v>
      </c>
      <c r="FH48" s="80" t="s">
        <v>1081</v>
      </c>
      <c r="FI48" s="80">
        <f t="shared" si="73"/>
        <v>80849.84</v>
      </c>
      <c r="FJ48" s="80" t="s">
        <v>1082</v>
      </c>
      <c r="FK48" s="80">
        <f t="shared" si="86"/>
        <v>1410943.96</v>
      </c>
      <c r="FL48" s="80" t="s">
        <v>1083</v>
      </c>
      <c r="FM48" s="80">
        <f t="shared" si="87"/>
        <v>298358.76</v>
      </c>
      <c r="FN48" s="80" t="s">
        <v>1084</v>
      </c>
      <c r="FO48" s="80">
        <f t="shared" si="88"/>
        <v>14917.94</v>
      </c>
      <c r="FP48" s="80" t="s">
        <v>1085</v>
      </c>
      <c r="FQ48" s="80"/>
      <c r="FR48" s="80">
        <f t="shared" si="89"/>
        <v>1193435.04</v>
      </c>
      <c r="FS48" s="80" t="s">
        <v>1086</v>
      </c>
      <c r="FT48" s="37" t="str">
        <f>+VLOOKUP(D48,'FRONTERIZO XENIA'!F:G,2,0)</f>
        <v>F-08</v>
      </c>
    </row>
    <row r="49" spans="1:176">
      <c r="A49" s="37">
        <v>109</v>
      </c>
      <c r="B49" s="176" t="s">
        <v>130</v>
      </c>
      <c r="C49" s="26" t="s">
        <v>1087</v>
      </c>
      <c r="D49" s="37">
        <v>1200632881</v>
      </c>
      <c r="E49" s="37" t="str">
        <f>+VLOOKUP(D49,'INFORMACION DE PROVEEDORES'!C:I,2,0)</f>
        <v>012-0063288-1</v>
      </c>
      <c r="F49" s="26" t="str">
        <f>+VLOOKUP(D49,'INFORMACION DE PROVEEDORES'!C:J,4,0)</f>
        <v>YASILYS MONTILLA HERNANDEZ</v>
      </c>
      <c r="G49" s="37" t="str">
        <f>+VLOOKUP(D49,'INFORMACION DE PROVEEDORES'!C:K,5,0)</f>
        <v>012-0063288-1</v>
      </c>
      <c r="H49" s="26" t="str">
        <f>+VLOOKUP(D49,'INFORMACION DE PROVEEDORES'!C:L,7,0)</f>
        <v xml:space="preserve">WENCESLAO RAMIREZ, NUMERO 108, SAN JUAN </v>
      </c>
      <c r="I49" s="37" t="str">
        <f>+VLOOKUP(D49,'INFORMACION DE PROVEEDORES'!C:M,3,0)</f>
        <v xml:space="preserve"> FÍSICA</v>
      </c>
      <c r="J49" s="37">
        <v>2</v>
      </c>
      <c r="K49" s="37">
        <v>204</v>
      </c>
      <c r="L49" s="37">
        <v>37</v>
      </c>
      <c r="M49" s="37">
        <f t="shared" si="74"/>
        <v>740</v>
      </c>
      <c r="N49" s="189">
        <v>69.81</v>
      </c>
      <c r="O49" s="80">
        <f>+L49*'PRECIOS SEGUN ADJ. (FRONTERIZO)'!$B$2*'PRECIOS SEGUN ADJ. (FRONTERIZO)'!$C$2</f>
        <v>51659.400000000009</v>
      </c>
      <c r="P49" s="80" t="s">
        <v>234</v>
      </c>
      <c r="Q49" s="80">
        <f t="shared" si="75"/>
        <v>8265.5</v>
      </c>
      <c r="R49" s="37">
        <v>10</v>
      </c>
      <c r="S49" s="37">
        <f t="shared" si="45"/>
        <v>200</v>
      </c>
      <c r="T49" s="189">
        <v>31.5</v>
      </c>
      <c r="U49" s="80">
        <f>+R49*'PRECIOS SEGUN ADJ. (FRONTERIZO)'!$B$3*'PRECIOS SEGUN ADJ. (FRONTERIZO)'!$C$3</f>
        <v>6300</v>
      </c>
      <c r="V49" s="80" t="s">
        <v>189</v>
      </c>
      <c r="W49" s="37">
        <v>0</v>
      </c>
      <c r="X49" s="37">
        <f t="shared" si="46"/>
        <v>0</v>
      </c>
      <c r="Y49" s="189">
        <v>25.2</v>
      </c>
      <c r="Z49" s="80">
        <f>+W49*'PRECIOS SEGUN ADJ. (FRONTERIZO)'!$B$4*'PRECIOS SEGUN ADJ. (FRONTERIZO)'!$C$4</f>
        <v>0</v>
      </c>
      <c r="AA49" s="80" t="s">
        <v>134</v>
      </c>
      <c r="AB49" s="37">
        <v>63</v>
      </c>
      <c r="AC49" s="37">
        <f t="shared" si="47"/>
        <v>1260</v>
      </c>
      <c r="AD49" s="189">
        <v>87.91</v>
      </c>
      <c r="AE49" s="80">
        <f>+AB49*'PRECIOS SEGUN ADJ. (FRONTERIZO)'!$B$5*'PRECIOS SEGUN ADJ. (FRONTERIZO)'!$C$5</f>
        <v>110766.6</v>
      </c>
      <c r="AF49" s="80" t="s">
        <v>235</v>
      </c>
      <c r="AG49" s="80">
        <f t="shared" si="76"/>
        <v>19937.990000000002</v>
      </c>
      <c r="AH49" s="37">
        <v>75</v>
      </c>
      <c r="AI49" s="37">
        <f t="shared" si="48"/>
        <v>1500</v>
      </c>
      <c r="AJ49" s="189">
        <v>53.95000000000001</v>
      </c>
      <c r="AK49" s="80">
        <f>+AH49*'PRECIOS SEGUN ADJ. (FRONTERIZO)'!$B$6*'PRECIOS SEGUN ADJ. (FRONTERIZO)'!$C$6</f>
        <v>80925</v>
      </c>
      <c r="AL49" s="80" t="s">
        <v>191</v>
      </c>
      <c r="AM49" s="37">
        <v>10</v>
      </c>
      <c r="AN49" s="37">
        <f t="shared" si="49"/>
        <v>200</v>
      </c>
      <c r="AO49" s="189">
        <v>25.04</v>
      </c>
      <c r="AP49" s="80">
        <f>+AM49*'PRECIOS SEGUN ADJ. (FRONTERIZO)'!$B$7*'PRECIOS SEGUN ADJ. (FRONTERIZO)'!$C$7</f>
        <v>5008</v>
      </c>
      <c r="AQ49" s="80" t="s">
        <v>192</v>
      </c>
      <c r="AR49" s="80">
        <f t="shared" si="77"/>
        <v>801.28</v>
      </c>
      <c r="AS49" s="37">
        <v>24</v>
      </c>
      <c r="AT49" s="37">
        <f t="shared" si="50"/>
        <v>480</v>
      </c>
      <c r="AU49" s="189">
        <v>290.85000000000002</v>
      </c>
      <c r="AV49" s="80">
        <f>+AS49*'PRECIOS SEGUN ADJ. (FRONTERIZO)'!$B$8*'PRECIOS SEGUN ADJ. (FRONTERIZO)'!$C$8</f>
        <v>139608</v>
      </c>
      <c r="AW49" s="80" t="s">
        <v>1088</v>
      </c>
      <c r="AX49" s="80">
        <f t="shared" si="78"/>
        <v>25129.439999999999</v>
      </c>
      <c r="AY49" s="37">
        <v>0</v>
      </c>
      <c r="AZ49" s="37">
        <f t="shared" si="51"/>
        <v>0</v>
      </c>
      <c r="BA49" s="189">
        <v>18.899999999999999</v>
      </c>
      <c r="BB49" s="80">
        <f>+AY49*'PRECIOS SEGUN ADJ. (FRONTERIZO)'!$B$9*'PRECIOS SEGUN ADJ. (FRONTERIZO)'!$C$9</f>
        <v>0</v>
      </c>
      <c r="BC49" s="80" t="s">
        <v>134</v>
      </c>
      <c r="BD49" s="37">
        <v>6</v>
      </c>
      <c r="BE49" s="37">
        <f t="shared" si="52"/>
        <v>120</v>
      </c>
      <c r="BF49" s="189">
        <v>140.38</v>
      </c>
      <c r="BG49" s="80">
        <f>+BD49*'PRECIOS SEGUN ADJ. (FRONTERIZO)'!$B$10*'PRECIOS SEGUN ADJ. (FRONTERIZO)'!$C$10</f>
        <v>16845.599999999999</v>
      </c>
      <c r="BH49" s="80" t="s">
        <v>506</v>
      </c>
      <c r="BI49" s="80">
        <f t="shared" si="79"/>
        <v>3032.21</v>
      </c>
      <c r="BJ49" s="37">
        <v>0</v>
      </c>
      <c r="BK49" s="37">
        <f t="shared" si="53"/>
        <v>0</v>
      </c>
      <c r="BL49" s="189">
        <v>31.459999999999997</v>
      </c>
      <c r="BM49" s="80">
        <f>+BJ49*'PRECIOS SEGUN ADJ. (FRONTERIZO)'!$B$11*'PRECIOS SEGUN ADJ. (FRONTERIZO)'!$C$11</f>
        <v>0</v>
      </c>
      <c r="BN49" s="80" t="s">
        <v>134</v>
      </c>
      <c r="BO49" s="37">
        <v>19</v>
      </c>
      <c r="BP49" s="37">
        <f t="shared" si="54"/>
        <v>380</v>
      </c>
      <c r="BQ49" s="189">
        <v>65</v>
      </c>
      <c r="BR49" s="80">
        <f>+BO49*'PRECIOS SEGUN ADJ. (FRONTERIZO)'!$B$12*'PRECIOS SEGUN ADJ. (FRONTERIZO)'!$C$12</f>
        <v>24700</v>
      </c>
      <c r="BS49" s="80" t="s">
        <v>195</v>
      </c>
      <c r="BT49" s="37">
        <v>0</v>
      </c>
      <c r="BU49" s="37">
        <f t="shared" si="55"/>
        <v>0</v>
      </c>
      <c r="BV49" s="189">
        <v>5.5</v>
      </c>
      <c r="BW49" s="80">
        <f>+BT49*'PRECIOS SEGUN ADJ. (FRONTERIZO)'!$B$13*'PRECIOS SEGUN ADJ. (FRONTERIZO)'!$C$13</f>
        <v>0</v>
      </c>
      <c r="BX49" s="80" t="s">
        <v>134</v>
      </c>
      <c r="BY49" s="37">
        <v>408</v>
      </c>
      <c r="BZ49" s="37">
        <f t="shared" si="56"/>
        <v>8160</v>
      </c>
      <c r="CA49" s="189">
        <v>7.15</v>
      </c>
      <c r="CB49" s="80">
        <f>+BY49*'PRECIOS SEGUN ADJ. (FRONTERIZO)'!$B$14*'PRECIOS SEGUN ADJ. (FRONTERIZO)'!$C$14</f>
        <v>58344.000000000007</v>
      </c>
      <c r="CC49" s="80" t="s">
        <v>274</v>
      </c>
      <c r="CD49" s="37">
        <v>816</v>
      </c>
      <c r="CE49" s="37">
        <f t="shared" si="57"/>
        <v>16320</v>
      </c>
      <c r="CF49" s="189">
        <v>6.8400000000000007</v>
      </c>
      <c r="CG49" s="80">
        <f>+CD49*'PRECIOS SEGUN ADJ. (FRONTERIZO)'!$B$15*'PRECIOS SEGUN ADJ. (FRONTERIZO)'!$C$15</f>
        <v>111628.79999999999</v>
      </c>
      <c r="CH49" s="80" t="s">
        <v>1089</v>
      </c>
      <c r="CI49" s="37">
        <v>0</v>
      </c>
      <c r="CJ49" s="37">
        <f t="shared" si="58"/>
        <v>0</v>
      </c>
      <c r="CK49" s="189">
        <v>60</v>
      </c>
      <c r="CL49" s="80">
        <f>+CI49*'PRECIOS SEGUN ADJ. (FRONTERIZO)'!$B$16*'PRECIOS SEGUN ADJ. (FRONTERIZO)'!$C$16</f>
        <v>0</v>
      </c>
      <c r="CM49" s="80" t="s">
        <v>134</v>
      </c>
      <c r="CN49" s="80">
        <f t="shared" si="80"/>
        <v>0</v>
      </c>
      <c r="CO49" s="37">
        <v>0</v>
      </c>
      <c r="CP49" s="37">
        <f t="shared" si="59"/>
        <v>0</v>
      </c>
      <c r="CQ49" s="189">
        <v>55.649999999999991</v>
      </c>
      <c r="CR49" s="80">
        <f>+CO49*'PRECIOS SEGUN ADJ. (FRONTERIZO)'!$B$17*'PRECIOS SEGUN ADJ. (FRONTERIZO)'!$C$17</f>
        <v>0</v>
      </c>
      <c r="CS49" s="80" t="s">
        <v>134</v>
      </c>
      <c r="CT49" s="80">
        <f t="shared" si="81"/>
        <v>0</v>
      </c>
      <c r="CU49" s="37">
        <v>408</v>
      </c>
      <c r="CV49" s="37">
        <f t="shared" si="60"/>
        <v>8160</v>
      </c>
      <c r="CW49" s="189">
        <v>6.6</v>
      </c>
      <c r="CX49" s="80">
        <f>+CU49*'PRECIOS SEGUN ADJ. (FRONTERIZO)'!$B$18*'PRECIOS SEGUN ADJ. (FRONTERIZO)'!$C$18</f>
        <v>53855.999999999993</v>
      </c>
      <c r="CY49" s="80" t="s">
        <v>1090</v>
      </c>
      <c r="CZ49" s="37">
        <v>0</v>
      </c>
      <c r="DA49" s="37">
        <f t="shared" si="61"/>
        <v>0</v>
      </c>
      <c r="DB49" s="189">
        <v>65.75</v>
      </c>
      <c r="DC49" s="80">
        <f>+CZ49*'PRECIOS SEGUN ADJ. (FRONTERIZO)'!$B$19*'PRECIOS SEGUN ADJ. (FRONTERIZO)'!$C$19</f>
        <v>0</v>
      </c>
      <c r="DD49" s="80" t="s">
        <v>134</v>
      </c>
      <c r="DE49" s="80">
        <f t="shared" si="82"/>
        <v>0</v>
      </c>
      <c r="DF49" s="37">
        <v>10</v>
      </c>
      <c r="DG49" s="37">
        <f t="shared" si="62"/>
        <v>200</v>
      </c>
      <c r="DH49" s="189">
        <v>82.59999999999998</v>
      </c>
      <c r="DI49" s="80">
        <f>+DF49*'PRECIOS SEGUN ADJ. (FRONTERIZO)'!$B$20*'PRECIOS SEGUN ADJ. (FRONTERIZO)'!$C$20</f>
        <v>16520</v>
      </c>
      <c r="DJ49" s="80" t="s">
        <v>199</v>
      </c>
      <c r="DK49" s="80">
        <f t="shared" si="83"/>
        <v>2973.6</v>
      </c>
      <c r="DL49" s="37">
        <v>816</v>
      </c>
      <c r="DM49" s="37">
        <f t="shared" si="63"/>
        <v>16320</v>
      </c>
      <c r="DN49" s="189">
        <v>22</v>
      </c>
      <c r="DO49" s="80">
        <f>+DL49*'PRECIOS SEGUN ADJ. (FRONTERIZO)'!$B$21*'PRECIOS SEGUN ADJ. (FRONTERIZO)'!$C$21</f>
        <v>359040</v>
      </c>
      <c r="DP49" s="80" t="s">
        <v>1091</v>
      </c>
      <c r="DQ49" s="37">
        <v>46</v>
      </c>
      <c r="DR49" s="37">
        <f t="shared" si="64"/>
        <v>920</v>
      </c>
      <c r="DS49" s="189">
        <v>80.849999999999994</v>
      </c>
      <c r="DT49" s="80">
        <f>+DQ49*'PRECIOS SEGUN ADJ. (FRONTERIZO)'!$B$22*'PRECIOS SEGUN ADJ. (FRONTERIZO)'!$C$22</f>
        <v>74382</v>
      </c>
      <c r="DU49" s="80" t="s">
        <v>241</v>
      </c>
      <c r="DV49" s="37">
        <v>21</v>
      </c>
      <c r="DW49" s="37">
        <f t="shared" si="65"/>
        <v>420</v>
      </c>
      <c r="DX49" s="189">
        <v>21.83</v>
      </c>
      <c r="DY49" s="80">
        <f>+DV49*'PRECIOS SEGUN ADJ. (FRONTERIZO)'!$B$23*'PRECIOS SEGUN ADJ. (FRONTERIZO)'!$C$23</f>
        <v>9168.5999999999985</v>
      </c>
      <c r="DZ49" s="80" t="s">
        <v>242</v>
      </c>
      <c r="EA49" s="80">
        <f t="shared" si="84"/>
        <v>1650.35</v>
      </c>
      <c r="EB49" s="37">
        <v>64</v>
      </c>
      <c r="EC49" s="37">
        <f t="shared" si="66"/>
        <v>1280</v>
      </c>
      <c r="ED49" s="189">
        <v>33</v>
      </c>
      <c r="EE49" s="80">
        <f>+EB49*'PRECIOS SEGUN ADJ. (FRONTERIZO)'!$B$24*'PRECIOS SEGUN ADJ. (FRONTERIZO)'!$C$24</f>
        <v>42240</v>
      </c>
      <c r="EF49" s="80" t="s">
        <v>667</v>
      </c>
      <c r="EG49" s="37">
        <v>0</v>
      </c>
      <c r="EH49" s="37">
        <f t="shared" si="67"/>
        <v>0</v>
      </c>
      <c r="EI49" s="189">
        <v>15.789999999999997</v>
      </c>
      <c r="EJ49" s="80">
        <f>+EG49*'PRECIOS SEGUN ADJ. (FRONTERIZO)'!$B$25*'PRECIOS SEGUN ADJ. (FRONTERIZO)'!$C$25</f>
        <v>0</v>
      </c>
      <c r="EK49" s="80" t="s">
        <v>134</v>
      </c>
      <c r="EL49" s="37">
        <v>0</v>
      </c>
      <c r="EM49" s="37">
        <f t="shared" si="68"/>
        <v>0</v>
      </c>
      <c r="EN49" s="189">
        <v>31.5</v>
      </c>
      <c r="EO49" s="80">
        <f>+EL49*'PRECIOS SEGUN ADJ. (FRONTERIZO)'!$B$26*'PRECIOS SEGUN ADJ. (FRONTERIZO)'!$C$26</f>
        <v>0</v>
      </c>
      <c r="EP49" s="80" t="s">
        <v>134</v>
      </c>
      <c r="EQ49" s="80">
        <v>0</v>
      </c>
      <c r="ER49" s="194">
        <f t="shared" si="69"/>
        <v>0</v>
      </c>
      <c r="ES49" s="195">
        <v>21.68</v>
      </c>
      <c r="ET49" s="196">
        <f>+EQ49*'PRECIOS SEGUN ADJ (RURAL)'!$B$13*'PRECIOS SEGUN ADJ (RURAL)'!$C$13</f>
        <v>0</v>
      </c>
      <c r="EU49" s="196" t="s">
        <v>134</v>
      </c>
      <c r="EV49" s="80">
        <v>0</v>
      </c>
      <c r="EW49" s="198">
        <f t="shared" si="70"/>
        <v>0</v>
      </c>
      <c r="EX49" s="199">
        <v>5.5</v>
      </c>
      <c r="EY49" s="200">
        <f>+EV49*'PRECIOS SEGUN ADJ (RURAL)'!$B$16*'PRECIOS SEGUN ADJ (RURAL)'!$C$16</f>
        <v>0</v>
      </c>
      <c r="EZ49" s="200" t="s">
        <v>134</v>
      </c>
      <c r="FA49" s="80">
        <v>0</v>
      </c>
      <c r="FB49" s="202">
        <f t="shared" si="71"/>
        <v>0</v>
      </c>
      <c r="FC49" s="203">
        <v>220</v>
      </c>
      <c r="FD49" s="204">
        <f>+FA49*'PRECIOS SEGUN ADJ (RURAL)'!$B$18*'PRECIOS SEGUN ADJ (RURAL)'!$C$18</f>
        <v>0</v>
      </c>
      <c r="FE49" s="204" t="s">
        <v>134</v>
      </c>
      <c r="FF49" s="204">
        <f t="shared" si="72"/>
        <v>0</v>
      </c>
      <c r="FG49" s="80">
        <f t="shared" si="85"/>
        <v>1160992</v>
      </c>
      <c r="FH49" s="80" t="s">
        <v>1092</v>
      </c>
      <c r="FI49" s="80">
        <f t="shared" si="73"/>
        <v>61790.369999999995</v>
      </c>
      <c r="FJ49" s="80" t="s">
        <v>1093</v>
      </c>
      <c r="FK49" s="80">
        <f t="shared" si="86"/>
        <v>1099201.6299999999</v>
      </c>
      <c r="FL49" s="80" t="s">
        <v>1094</v>
      </c>
      <c r="FM49" s="80">
        <f t="shared" si="87"/>
        <v>232198.39999999999</v>
      </c>
      <c r="FN49" s="80" t="s">
        <v>1095</v>
      </c>
      <c r="FO49" s="80">
        <f t="shared" si="88"/>
        <v>11609.92</v>
      </c>
      <c r="FP49" s="80" t="s">
        <v>1096</v>
      </c>
      <c r="FQ49" s="80"/>
      <c r="FR49" s="80">
        <f t="shared" si="89"/>
        <v>928793.59999999998</v>
      </c>
      <c r="FS49" s="80" t="s">
        <v>1097</v>
      </c>
      <c r="FT49" s="37" t="str">
        <f>+VLOOKUP(D49,'FRONTERIZO XENIA'!F:G,2,0)</f>
        <v>F-10</v>
      </c>
    </row>
    <row r="50" spans="1:176">
      <c r="A50" s="37">
        <v>110</v>
      </c>
      <c r="B50" s="176" t="s">
        <v>130</v>
      </c>
      <c r="C50" s="26" t="s">
        <v>1098</v>
      </c>
      <c r="D50" s="37">
        <v>7600146323</v>
      </c>
      <c r="E50" s="37" t="str">
        <f>+VLOOKUP(D50,'INFORMACION DE PROVEEDORES'!C:I,2,0)</f>
        <v>076-0014632-3</v>
      </c>
      <c r="F50" s="26" t="str">
        <f>+VLOOKUP(D50,'INFORMACION DE PROVEEDORES'!C:J,4,0)</f>
        <v>YEUDYS OLGUIN CUEVAS JIMENEZ</v>
      </c>
      <c r="G50" s="37" t="str">
        <f>+VLOOKUP(D50,'INFORMACION DE PROVEEDORES'!C:K,5,0)</f>
        <v>076-0014632-3</v>
      </c>
      <c r="H50" s="26" t="str">
        <f>+VLOOKUP(D50,'INFORMACION DE PROVEEDORES'!C:L,7,0)</f>
        <v xml:space="preserve">CALLE RESPALDO AMABLE REYES, NO. 7, EL CACIQUE, TAMAYO, BAHOUCO </v>
      </c>
      <c r="I50" s="37" t="str">
        <f>+VLOOKUP(D50,'INFORMACION DE PROVEEDORES'!C:M,3,0)</f>
        <v xml:space="preserve"> FÍSICA</v>
      </c>
      <c r="J50" s="37">
        <v>2</v>
      </c>
      <c r="K50" s="37">
        <v>182</v>
      </c>
      <c r="L50" s="37">
        <v>33</v>
      </c>
      <c r="M50" s="37">
        <f t="shared" si="74"/>
        <v>660</v>
      </c>
      <c r="N50" s="189">
        <v>69.81</v>
      </c>
      <c r="O50" s="80">
        <f>+L50*'PRECIOS SEGUN ADJ. (FRONTERIZO)'!$B$2*'PRECIOS SEGUN ADJ. (FRONTERIZO)'!$C$2</f>
        <v>46074.6</v>
      </c>
      <c r="P50" s="80" t="s">
        <v>782</v>
      </c>
      <c r="Q50" s="80">
        <f t="shared" si="75"/>
        <v>7371.94</v>
      </c>
      <c r="R50" s="37">
        <v>9</v>
      </c>
      <c r="S50" s="37">
        <f t="shared" si="45"/>
        <v>180</v>
      </c>
      <c r="T50" s="189">
        <v>31.5</v>
      </c>
      <c r="U50" s="80">
        <f>+R50*'PRECIOS SEGUN ADJ. (FRONTERIZO)'!$B$3*'PRECIOS SEGUN ADJ. (FRONTERIZO)'!$C$3</f>
        <v>5670</v>
      </c>
      <c r="V50" s="80" t="s">
        <v>327</v>
      </c>
      <c r="W50" s="37">
        <v>0</v>
      </c>
      <c r="X50" s="37">
        <f t="shared" si="46"/>
        <v>0</v>
      </c>
      <c r="Y50" s="189">
        <v>25.2</v>
      </c>
      <c r="Z50" s="80">
        <f>+W50*'PRECIOS SEGUN ADJ. (FRONTERIZO)'!$B$4*'PRECIOS SEGUN ADJ. (FRONTERIZO)'!$C$4</f>
        <v>0</v>
      </c>
      <c r="AA50" s="80" t="s">
        <v>134</v>
      </c>
      <c r="AB50" s="37">
        <v>56</v>
      </c>
      <c r="AC50" s="37">
        <f t="shared" si="47"/>
        <v>1120</v>
      </c>
      <c r="AD50" s="189">
        <v>87.91</v>
      </c>
      <c r="AE50" s="80">
        <f>+AB50*'PRECIOS SEGUN ADJ. (FRONTERIZO)'!$B$5*'PRECIOS SEGUN ADJ. (FRONTERIZO)'!$C$5</f>
        <v>98459.199999999997</v>
      </c>
      <c r="AF50" s="80" t="s">
        <v>1099</v>
      </c>
      <c r="AG50" s="80">
        <f t="shared" si="76"/>
        <v>17722.66</v>
      </c>
      <c r="AH50" s="37">
        <v>67</v>
      </c>
      <c r="AI50" s="37">
        <f t="shared" si="48"/>
        <v>1340</v>
      </c>
      <c r="AJ50" s="189">
        <v>53.95000000000001</v>
      </c>
      <c r="AK50" s="80">
        <f>+AH50*'PRECIOS SEGUN ADJ. (FRONTERIZO)'!$B$6*'PRECIOS SEGUN ADJ. (FRONTERIZO)'!$C$6</f>
        <v>72293</v>
      </c>
      <c r="AL50" s="80" t="s">
        <v>1100</v>
      </c>
      <c r="AM50" s="37">
        <v>9</v>
      </c>
      <c r="AN50" s="37">
        <f t="shared" si="49"/>
        <v>180</v>
      </c>
      <c r="AO50" s="189">
        <v>25.04</v>
      </c>
      <c r="AP50" s="80">
        <f>+AM50*'PRECIOS SEGUN ADJ. (FRONTERIZO)'!$B$7*'PRECIOS SEGUN ADJ. (FRONTERIZO)'!$C$7</f>
        <v>4507.2</v>
      </c>
      <c r="AQ50" s="80" t="s">
        <v>490</v>
      </c>
      <c r="AR50" s="80">
        <f t="shared" si="77"/>
        <v>721.15</v>
      </c>
      <c r="AS50" s="37">
        <v>22</v>
      </c>
      <c r="AT50" s="37">
        <f t="shared" si="50"/>
        <v>440</v>
      </c>
      <c r="AU50" s="189">
        <v>290.85000000000002</v>
      </c>
      <c r="AV50" s="80">
        <f>+AS50*'PRECIOS SEGUN ADJ. (FRONTERIZO)'!$B$8*'PRECIOS SEGUN ADJ. (FRONTERIZO)'!$C$8</f>
        <v>127974.00000000001</v>
      </c>
      <c r="AW50" s="80" t="s">
        <v>1101</v>
      </c>
      <c r="AX50" s="80">
        <f t="shared" si="78"/>
        <v>23035.32</v>
      </c>
      <c r="AY50" s="37">
        <v>0</v>
      </c>
      <c r="AZ50" s="37">
        <f t="shared" si="51"/>
        <v>0</v>
      </c>
      <c r="BA50" s="189">
        <v>18.899999999999999</v>
      </c>
      <c r="BB50" s="80">
        <f>+AY50*'PRECIOS SEGUN ADJ. (FRONTERIZO)'!$B$9*'PRECIOS SEGUN ADJ. (FRONTERIZO)'!$C$9</f>
        <v>0</v>
      </c>
      <c r="BC50" s="80" t="s">
        <v>134</v>
      </c>
      <c r="BD50" s="37">
        <v>5</v>
      </c>
      <c r="BE50" s="37">
        <f t="shared" si="52"/>
        <v>100</v>
      </c>
      <c r="BF50" s="189">
        <v>140.38</v>
      </c>
      <c r="BG50" s="80">
        <f>+BD50*'PRECIOS SEGUN ADJ. (FRONTERIZO)'!$B$10*'PRECIOS SEGUN ADJ. (FRONTERIZO)'!$C$10</f>
        <v>14038</v>
      </c>
      <c r="BH50" s="80" t="s">
        <v>194</v>
      </c>
      <c r="BI50" s="80">
        <f t="shared" si="79"/>
        <v>2526.84</v>
      </c>
      <c r="BJ50" s="37">
        <v>0</v>
      </c>
      <c r="BK50" s="37">
        <f t="shared" si="53"/>
        <v>0</v>
      </c>
      <c r="BL50" s="189">
        <v>31.459999999999997</v>
      </c>
      <c r="BM50" s="80">
        <f>+BJ50*'PRECIOS SEGUN ADJ. (FRONTERIZO)'!$B$11*'PRECIOS SEGUN ADJ. (FRONTERIZO)'!$C$11</f>
        <v>0</v>
      </c>
      <c r="BN50" s="80" t="s">
        <v>134</v>
      </c>
      <c r="BO50" s="37">
        <v>17</v>
      </c>
      <c r="BP50" s="37">
        <f t="shared" si="54"/>
        <v>340</v>
      </c>
      <c r="BQ50" s="189">
        <v>65</v>
      </c>
      <c r="BR50" s="80">
        <f>+BO50*'PRECIOS SEGUN ADJ. (FRONTERIZO)'!$B$12*'PRECIOS SEGUN ADJ. (FRONTERIZO)'!$C$12</f>
        <v>22100</v>
      </c>
      <c r="BS50" s="80" t="s">
        <v>786</v>
      </c>
      <c r="BT50" s="37">
        <v>0</v>
      </c>
      <c r="BU50" s="37">
        <f t="shared" si="55"/>
        <v>0</v>
      </c>
      <c r="BV50" s="189">
        <v>5.5</v>
      </c>
      <c r="BW50" s="80">
        <f>+BT50*'PRECIOS SEGUN ADJ. (FRONTERIZO)'!$B$13*'PRECIOS SEGUN ADJ. (FRONTERIZO)'!$C$13</f>
        <v>0</v>
      </c>
      <c r="BX50" s="80" t="s">
        <v>134</v>
      </c>
      <c r="BY50" s="37">
        <v>364</v>
      </c>
      <c r="BZ50" s="37">
        <f t="shared" si="56"/>
        <v>7280</v>
      </c>
      <c r="CA50" s="189">
        <v>7.15</v>
      </c>
      <c r="CB50" s="80">
        <f>+BY50*'PRECIOS SEGUN ADJ. (FRONTERIZO)'!$B$14*'PRECIOS SEGUN ADJ. (FRONTERIZO)'!$C$14</f>
        <v>52052</v>
      </c>
      <c r="CC50" s="80" t="s">
        <v>1102</v>
      </c>
      <c r="CD50" s="37">
        <v>728</v>
      </c>
      <c r="CE50" s="37">
        <f t="shared" si="57"/>
        <v>14560</v>
      </c>
      <c r="CF50" s="189">
        <v>6.8400000000000007</v>
      </c>
      <c r="CG50" s="80">
        <f>+CD50*'PRECIOS SEGUN ADJ. (FRONTERIZO)'!$B$15*'PRECIOS SEGUN ADJ. (FRONTERIZO)'!$C$15</f>
        <v>99590.399999999994</v>
      </c>
      <c r="CH50" s="80" t="s">
        <v>1103</v>
      </c>
      <c r="CI50" s="37">
        <v>0</v>
      </c>
      <c r="CJ50" s="37">
        <f t="shared" si="58"/>
        <v>0</v>
      </c>
      <c r="CK50" s="189">
        <v>60</v>
      </c>
      <c r="CL50" s="80">
        <f>+CI50*'PRECIOS SEGUN ADJ. (FRONTERIZO)'!$B$16*'PRECIOS SEGUN ADJ. (FRONTERIZO)'!$C$16</f>
        <v>0</v>
      </c>
      <c r="CM50" s="80" t="s">
        <v>134</v>
      </c>
      <c r="CN50" s="80">
        <f t="shared" si="80"/>
        <v>0</v>
      </c>
      <c r="CO50" s="37">
        <v>0</v>
      </c>
      <c r="CP50" s="37">
        <f t="shared" si="59"/>
        <v>0</v>
      </c>
      <c r="CQ50" s="189">
        <v>55.649999999999991</v>
      </c>
      <c r="CR50" s="80">
        <f>+CO50*'PRECIOS SEGUN ADJ. (FRONTERIZO)'!$B$17*'PRECIOS SEGUN ADJ. (FRONTERIZO)'!$C$17</f>
        <v>0</v>
      </c>
      <c r="CS50" s="80" t="s">
        <v>134</v>
      </c>
      <c r="CT50" s="80">
        <f t="shared" si="81"/>
        <v>0</v>
      </c>
      <c r="CU50" s="37">
        <v>364</v>
      </c>
      <c r="CV50" s="37">
        <f t="shared" si="60"/>
        <v>7280</v>
      </c>
      <c r="CW50" s="189">
        <v>6.6</v>
      </c>
      <c r="CX50" s="80">
        <f>+CU50*'PRECIOS SEGUN ADJ. (FRONTERIZO)'!$B$18*'PRECIOS SEGUN ADJ. (FRONTERIZO)'!$C$18</f>
        <v>48048</v>
      </c>
      <c r="CY50" s="80" t="s">
        <v>1104</v>
      </c>
      <c r="CZ50" s="37">
        <v>0</v>
      </c>
      <c r="DA50" s="37">
        <f t="shared" si="61"/>
        <v>0</v>
      </c>
      <c r="DB50" s="189">
        <v>65.75</v>
      </c>
      <c r="DC50" s="80">
        <f>+CZ50*'PRECIOS SEGUN ADJ. (FRONTERIZO)'!$B$19*'PRECIOS SEGUN ADJ. (FRONTERIZO)'!$C$19</f>
        <v>0</v>
      </c>
      <c r="DD50" s="80" t="s">
        <v>134</v>
      </c>
      <c r="DE50" s="80">
        <f t="shared" si="82"/>
        <v>0</v>
      </c>
      <c r="DF50" s="37">
        <v>9</v>
      </c>
      <c r="DG50" s="37">
        <f t="shared" si="62"/>
        <v>180</v>
      </c>
      <c r="DH50" s="189">
        <v>82.59999999999998</v>
      </c>
      <c r="DI50" s="80">
        <f>+DF50*'PRECIOS SEGUN ADJ. (FRONTERIZO)'!$B$20*'PRECIOS SEGUN ADJ. (FRONTERIZO)'!$C$20</f>
        <v>14868</v>
      </c>
      <c r="DJ50" s="80" t="s">
        <v>492</v>
      </c>
      <c r="DK50" s="80">
        <f t="shared" si="83"/>
        <v>2676.24</v>
      </c>
      <c r="DL50" s="37">
        <v>728</v>
      </c>
      <c r="DM50" s="37">
        <f t="shared" si="63"/>
        <v>14560</v>
      </c>
      <c r="DN50" s="189">
        <v>22</v>
      </c>
      <c r="DO50" s="80">
        <f>+DL50*'PRECIOS SEGUN ADJ. (FRONTERIZO)'!$B$21*'PRECIOS SEGUN ADJ. (FRONTERIZO)'!$C$21</f>
        <v>320320</v>
      </c>
      <c r="DP50" s="80" t="s">
        <v>1105</v>
      </c>
      <c r="DQ50" s="37">
        <v>42</v>
      </c>
      <c r="DR50" s="37">
        <f t="shared" si="64"/>
        <v>840</v>
      </c>
      <c r="DS50" s="189">
        <v>80.849999999999994</v>
      </c>
      <c r="DT50" s="80">
        <f>+DQ50*'PRECIOS SEGUN ADJ. (FRONTERIZO)'!$B$22*'PRECIOS SEGUN ADJ. (FRONTERIZO)'!$C$22</f>
        <v>67914</v>
      </c>
      <c r="DU50" s="80" t="s">
        <v>791</v>
      </c>
      <c r="DV50" s="37">
        <v>19</v>
      </c>
      <c r="DW50" s="37">
        <f t="shared" si="65"/>
        <v>380</v>
      </c>
      <c r="DX50" s="189">
        <v>21.83</v>
      </c>
      <c r="DY50" s="80">
        <f>+DV50*'PRECIOS SEGUN ADJ. (FRONTERIZO)'!$B$23*'PRECIOS SEGUN ADJ. (FRONTERIZO)'!$C$23</f>
        <v>8295.4</v>
      </c>
      <c r="DZ50" s="80" t="s">
        <v>792</v>
      </c>
      <c r="EA50" s="80">
        <f t="shared" si="84"/>
        <v>1493.17</v>
      </c>
      <c r="EB50" s="37">
        <v>57</v>
      </c>
      <c r="EC50" s="37">
        <f t="shared" si="66"/>
        <v>1140</v>
      </c>
      <c r="ED50" s="189">
        <v>33</v>
      </c>
      <c r="EE50" s="80">
        <f>+EB50*'PRECIOS SEGUN ADJ. (FRONTERIZO)'!$B$24*'PRECIOS SEGUN ADJ. (FRONTERIZO)'!$C$24</f>
        <v>37620</v>
      </c>
      <c r="EF50" s="80" t="s">
        <v>1106</v>
      </c>
      <c r="EG50" s="37">
        <v>0</v>
      </c>
      <c r="EH50" s="37">
        <f t="shared" si="67"/>
        <v>0</v>
      </c>
      <c r="EI50" s="189">
        <v>15.789999999999997</v>
      </c>
      <c r="EJ50" s="80">
        <f>+EG50*'PRECIOS SEGUN ADJ. (FRONTERIZO)'!$B$25*'PRECIOS SEGUN ADJ. (FRONTERIZO)'!$C$25</f>
        <v>0</v>
      </c>
      <c r="EK50" s="80" t="s">
        <v>134</v>
      </c>
      <c r="EL50" s="37">
        <v>0</v>
      </c>
      <c r="EM50" s="37">
        <f t="shared" si="68"/>
        <v>0</v>
      </c>
      <c r="EN50" s="189">
        <v>31.5</v>
      </c>
      <c r="EO50" s="80">
        <f>+EL50*'PRECIOS SEGUN ADJ. (FRONTERIZO)'!$B$26*'PRECIOS SEGUN ADJ. (FRONTERIZO)'!$C$26</f>
        <v>0</v>
      </c>
      <c r="EP50" s="80" t="s">
        <v>134</v>
      </c>
      <c r="EQ50" s="80">
        <v>0</v>
      </c>
      <c r="ER50" s="194">
        <f t="shared" si="69"/>
        <v>0</v>
      </c>
      <c r="ES50" s="195">
        <v>21.68</v>
      </c>
      <c r="ET50" s="196">
        <f>+EQ50*'PRECIOS SEGUN ADJ (RURAL)'!$B$13*'PRECIOS SEGUN ADJ (RURAL)'!$C$13</f>
        <v>0</v>
      </c>
      <c r="EU50" s="196" t="s">
        <v>134</v>
      </c>
      <c r="EV50" s="80">
        <v>0</v>
      </c>
      <c r="EW50" s="198">
        <f t="shared" si="70"/>
        <v>0</v>
      </c>
      <c r="EX50" s="199">
        <v>5.5</v>
      </c>
      <c r="EY50" s="200">
        <f>+EV50*'PRECIOS SEGUN ADJ (RURAL)'!$B$16*'PRECIOS SEGUN ADJ (RURAL)'!$C$16</f>
        <v>0</v>
      </c>
      <c r="EZ50" s="200" t="s">
        <v>134</v>
      </c>
      <c r="FA50" s="80">
        <v>0</v>
      </c>
      <c r="FB50" s="202">
        <f t="shared" si="71"/>
        <v>0</v>
      </c>
      <c r="FC50" s="203">
        <v>220</v>
      </c>
      <c r="FD50" s="204">
        <f>+FA50*'PRECIOS SEGUN ADJ (RURAL)'!$B$18*'PRECIOS SEGUN ADJ (RURAL)'!$C$18</f>
        <v>0</v>
      </c>
      <c r="FE50" s="204" t="s">
        <v>134</v>
      </c>
      <c r="FF50" s="204">
        <f t="shared" si="72"/>
        <v>0</v>
      </c>
      <c r="FG50" s="80">
        <f t="shared" si="85"/>
        <v>1039823.8</v>
      </c>
      <c r="FH50" s="80" t="s">
        <v>1107</v>
      </c>
      <c r="FI50" s="80">
        <f t="shared" si="73"/>
        <v>55547.32</v>
      </c>
      <c r="FJ50" s="80" t="s">
        <v>1108</v>
      </c>
      <c r="FK50" s="80">
        <f t="shared" si="86"/>
        <v>984276.4800000001</v>
      </c>
      <c r="FL50" s="80" t="s">
        <v>1109</v>
      </c>
      <c r="FM50" s="80">
        <f t="shared" si="87"/>
        <v>207964.76</v>
      </c>
      <c r="FN50" s="80" t="s">
        <v>1110</v>
      </c>
      <c r="FO50" s="80">
        <f t="shared" si="88"/>
        <v>10398.24</v>
      </c>
      <c r="FP50" s="80" t="s">
        <v>1111</v>
      </c>
      <c r="FQ50" s="80"/>
      <c r="FR50" s="80">
        <f t="shared" si="89"/>
        <v>831859.04</v>
      </c>
      <c r="FS50" s="80" t="s">
        <v>1112</v>
      </c>
      <c r="FT50" s="37" t="str">
        <f>+VLOOKUP(D50,'FRONTERIZO XENIA'!F:G,2,0)</f>
        <v>F-26</v>
      </c>
    </row>
    <row r="51" spans="1:176">
      <c r="A51" s="37">
        <v>6</v>
      </c>
      <c r="B51" s="176" t="s">
        <v>130</v>
      </c>
      <c r="C51" s="26" t="s">
        <v>1113</v>
      </c>
      <c r="D51" s="37">
        <v>1300362561</v>
      </c>
      <c r="E51" s="37" t="str">
        <f>+VLOOKUP(D51,'INFORMACION DE PROVEEDORES'!C:I,2,0)</f>
        <v>013-0036256-1</v>
      </c>
      <c r="F51" s="26" t="str">
        <f>+VLOOKUP(D51,'INFORMACION DE PROVEEDORES'!C:J,4,0)</f>
        <v>AMPARO MARGARITA ROSSIS SANCHEZ</v>
      </c>
      <c r="G51" s="37" t="str">
        <f>+VLOOKUP(D51,'INFORMACION DE PROVEEDORES'!C:K,5,0)</f>
        <v>013-0036256-1</v>
      </c>
      <c r="H51" s="26" t="str">
        <f>+VLOOKUP(D51,'INFORMACION DE PROVEEDORES'!C:L,7,0)</f>
        <v>CALLE MAXIMO GOMEZ, NO. 8, LA VIGIA, SAN JOSE DE OCOA</v>
      </c>
      <c r="I51" s="37" t="str">
        <f>+VLOOKUP(D51,'INFORMACION DE PROVEEDORES'!C:M,3,0)</f>
        <v xml:space="preserve"> FÍSICA</v>
      </c>
      <c r="J51" s="37">
        <v>11</v>
      </c>
      <c r="K51" s="37">
        <v>274</v>
      </c>
      <c r="L51" s="37">
        <v>23</v>
      </c>
      <c r="M51" s="37">
        <f t="shared" ref="M51:M67" si="90">+L51*40</f>
        <v>920</v>
      </c>
      <c r="N51" s="189">
        <v>60.180000000000007</v>
      </c>
      <c r="O51" s="80">
        <f>+L51*'PRECIOS SEGUN ADJ (RURAL)'!$B$2*'PRECIOS SEGUN ADJ (RURAL)'!$C$2</f>
        <v>55365.600000000006</v>
      </c>
      <c r="P51" s="80" t="s">
        <v>1114</v>
      </c>
      <c r="Q51" s="80">
        <f t="shared" ref="Q51:Q67" si="91">+ROUND(O51*0.16,2)</f>
        <v>8858.5</v>
      </c>
      <c r="R51" s="165">
        <v>12</v>
      </c>
      <c r="S51" s="37">
        <f t="shared" ref="S51:S66" si="92">+R51*40</f>
        <v>480</v>
      </c>
      <c r="T51" s="189">
        <v>33</v>
      </c>
      <c r="U51" s="80">
        <f>+R51*'PRECIOS SEGUN ADJ (RURAL)'!$B$3*'PRECIOS SEGUN ADJ (RURAL)'!$C$3</f>
        <v>15840</v>
      </c>
      <c r="V51" s="80" t="s">
        <v>1115</v>
      </c>
      <c r="W51" s="192">
        <v>0</v>
      </c>
      <c r="X51" s="37">
        <f t="shared" si="46"/>
        <v>0</v>
      </c>
      <c r="Y51" s="189">
        <v>25.2</v>
      </c>
      <c r="Z51" s="80">
        <f>+W51*'PRECIOS SEGUN ADJ. (FRONTERIZO)'!$B$4*'PRECIOS SEGUN ADJ. (FRONTERIZO)'!$C$4</f>
        <v>0</v>
      </c>
      <c r="AA51" s="80" t="s">
        <v>134</v>
      </c>
      <c r="AB51" s="165">
        <v>46</v>
      </c>
      <c r="AC51" s="37">
        <f t="shared" ref="AC51:AC66" si="93">+AB51*40</f>
        <v>1840</v>
      </c>
      <c r="AD51" s="189">
        <v>87.91</v>
      </c>
      <c r="AE51" s="80">
        <f>+AB51*'PRECIOS SEGUN ADJ (RURAL)'!$B$4*'PRECIOS SEGUN ADJ (RURAL)'!$C$4</f>
        <v>161754.4</v>
      </c>
      <c r="AF51" s="80" t="s">
        <v>1116</v>
      </c>
      <c r="AG51" s="80">
        <f t="shared" ref="AG51:AG67" si="94">+ROUND(AE51*0.18,2)</f>
        <v>29115.79</v>
      </c>
      <c r="AH51" s="165">
        <v>57</v>
      </c>
      <c r="AI51" s="37">
        <f t="shared" ref="AI51:AI66" si="95">+AH51*40</f>
        <v>2280</v>
      </c>
      <c r="AJ51" s="189">
        <v>53.95</v>
      </c>
      <c r="AK51" s="80">
        <f>+AH51*'PRECIOS SEGUN ADJ (RURAL)'!$B$5*'PRECIOS SEGUN ADJ (RURAL)'!$C$5</f>
        <v>123006</v>
      </c>
      <c r="AL51" s="80" t="s">
        <v>1117</v>
      </c>
      <c r="AM51" s="165">
        <v>13</v>
      </c>
      <c r="AN51" s="37">
        <f t="shared" ref="AN51:AN66" si="96">+AM51*40</f>
        <v>520</v>
      </c>
      <c r="AO51" s="189">
        <v>29.05</v>
      </c>
      <c r="AP51" s="80">
        <f>+AM51*'PRECIOS SEGUN ADJ (RURAL)'!$B$6*'PRECIOS SEGUN ADJ (RURAL)'!$C$6</f>
        <v>15106.000000000002</v>
      </c>
      <c r="AQ51" s="80" t="s">
        <v>1118</v>
      </c>
      <c r="AR51" s="80">
        <f t="shared" ref="AR51:AR67" si="97">+ROUND(AP51*0.16,2)</f>
        <v>2416.96</v>
      </c>
      <c r="AS51" s="165">
        <v>21</v>
      </c>
      <c r="AT51" s="37">
        <f t="shared" ref="AT51:AT66" si="98">+AS51*40</f>
        <v>840</v>
      </c>
      <c r="AU51" s="189">
        <v>304.44</v>
      </c>
      <c r="AV51" s="80">
        <f>+AS51*'PRECIOS SEGUN ADJ (RURAL)'!$B$7*'PRECIOS SEGUN ADJ (RURAL)'!$C$7</f>
        <v>255729.59999999998</v>
      </c>
      <c r="AW51" s="80" t="s">
        <v>1119</v>
      </c>
      <c r="AX51" s="80">
        <f t="shared" ref="AX51:AX67" si="99">+ROUND(AV51*0.18,2)</f>
        <v>46031.33</v>
      </c>
      <c r="AY51" s="37">
        <v>0</v>
      </c>
      <c r="AZ51" s="37">
        <f t="shared" si="51"/>
        <v>0</v>
      </c>
      <c r="BA51" s="189">
        <v>18.899999999999999</v>
      </c>
      <c r="BB51" s="80">
        <f>+AY51*'PRECIOS SEGUN ADJ. (FRONTERIZO)'!$B$9*'PRECIOS SEGUN ADJ. (FRONTERIZO)'!$C$9</f>
        <v>0</v>
      </c>
      <c r="BC51" s="80" t="s">
        <v>134</v>
      </c>
      <c r="BD51" s="165">
        <v>12</v>
      </c>
      <c r="BE51" s="37">
        <f t="shared" ref="BE51:BE66" si="100">+BD51*40</f>
        <v>480</v>
      </c>
      <c r="BF51" s="189">
        <v>140.38999999999999</v>
      </c>
      <c r="BG51" s="80">
        <f>+BD51*'PRECIOS SEGUN ADJ (RURAL)'!$B$8*'PRECIOS SEGUN ADJ (RURAL)'!$C$8</f>
        <v>67387.199999999997</v>
      </c>
      <c r="BH51" s="80" t="s">
        <v>1120</v>
      </c>
      <c r="BI51" s="80">
        <f t="shared" ref="BI51:BI67" si="101">+ROUND(BG51*0.18,2)</f>
        <v>12129.7</v>
      </c>
      <c r="BJ51" s="37">
        <v>0</v>
      </c>
      <c r="BK51" s="37">
        <f t="shared" si="53"/>
        <v>0</v>
      </c>
      <c r="BL51" s="189">
        <v>31.459999999999997</v>
      </c>
      <c r="BM51" s="80">
        <f>+BJ51*'PRECIOS SEGUN ADJ. (FRONTERIZO)'!$B$11*'PRECIOS SEGUN ADJ. (FRONTERIZO)'!$C$11</f>
        <v>0</v>
      </c>
      <c r="BN51" s="80" t="s">
        <v>134</v>
      </c>
      <c r="BO51" s="165">
        <v>19</v>
      </c>
      <c r="BP51" s="37">
        <f t="shared" ref="BP51:BP66" si="102">+BO51*40</f>
        <v>760</v>
      </c>
      <c r="BQ51" s="189">
        <v>68.099999999999994</v>
      </c>
      <c r="BR51" s="80">
        <f>+BO51*'PRECIOS SEGUN ADJ (RURAL)'!$B$9*'PRECIOS SEGUN ADJ (RURAL)'!$C$9</f>
        <v>51755.999999999993</v>
      </c>
      <c r="BS51" s="80" t="s">
        <v>1121</v>
      </c>
      <c r="BT51" s="165">
        <v>274</v>
      </c>
      <c r="BU51" s="37">
        <f t="shared" ref="BU51:BU67" si="103">+BT51*20</f>
        <v>5480</v>
      </c>
      <c r="BV51" s="189">
        <v>5.5</v>
      </c>
      <c r="BW51" s="80">
        <f>+BT51*'PRECIOS SEGUN ADJ (RURAL)'!$B$10*'PRECIOS SEGUN ADJ (RURAL)'!$C$10</f>
        <v>30140</v>
      </c>
      <c r="BX51" s="80" t="s">
        <v>1122</v>
      </c>
      <c r="BY51" s="165">
        <v>274</v>
      </c>
      <c r="BZ51" s="37">
        <f t="shared" ref="BZ51:BZ66" si="104">+BY51*40</f>
        <v>10960</v>
      </c>
      <c r="CA51" s="189">
        <v>7.1500000000000012</v>
      </c>
      <c r="CB51" s="80">
        <f>+BY51*'PRECIOS SEGUN ADJ (RURAL)'!$B$11*'PRECIOS SEGUN ADJ (RURAL)'!$C$11</f>
        <v>78364</v>
      </c>
      <c r="CC51" s="80" t="s">
        <v>1123</v>
      </c>
      <c r="CD51" s="165">
        <v>274</v>
      </c>
      <c r="CE51" s="37">
        <f t="shared" ref="CE51:CE66" si="105">+CD51*40</f>
        <v>10960</v>
      </c>
      <c r="CF51" s="189">
        <v>6.84</v>
      </c>
      <c r="CG51" s="80">
        <f>+CD51*'PRECIOS SEGUN ADJ (RURAL)'!$B$12*'PRECIOS SEGUN ADJ (RURAL)'!$C$12</f>
        <v>74966.399999999994</v>
      </c>
      <c r="CH51" s="80" t="s">
        <v>1124</v>
      </c>
      <c r="CI51" s="37">
        <v>0</v>
      </c>
      <c r="CJ51" s="37">
        <f t="shared" si="58"/>
        <v>0</v>
      </c>
      <c r="CK51" s="189">
        <v>60</v>
      </c>
      <c r="CL51" s="80">
        <f>+CI51*'PRECIOS SEGUN ADJ. (FRONTERIZO)'!$B$16*'PRECIOS SEGUN ADJ. (FRONTERIZO)'!$C$16</f>
        <v>0</v>
      </c>
      <c r="CM51" s="80" t="s">
        <v>134</v>
      </c>
      <c r="CN51" s="80">
        <f t="shared" si="80"/>
        <v>0</v>
      </c>
      <c r="CO51" s="37">
        <v>0</v>
      </c>
      <c r="CP51" s="37">
        <f t="shared" si="59"/>
        <v>0</v>
      </c>
      <c r="CQ51" s="189">
        <v>55.649999999999991</v>
      </c>
      <c r="CR51" s="80">
        <f>+CO51*'PRECIOS SEGUN ADJ. (FRONTERIZO)'!$B$17*'PRECIOS SEGUN ADJ. (FRONTERIZO)'!$C$17</f>
        <v>0</v>
      </c>
      <c r="CS51" s="80" t="s">
        <v>134</v>
      </c>
      <c r="CT51" s="80">
        <f t="shared" si="81"/>
        <v>0</v>
      </c>
      <c r="CU51" s="165">
        <v>274</v>
      </c>
      <c r="CV51" s="37">
        <f t="shared" ref="CV51:CV66" si="106">+CU51*40</f>
        <v>10960</v>
      </c>
      <c r="CW51" s="189">
        <v>6.5999999999999988</v>
      </c>
      <c r="CX51" s="80">
        <f>+CU51*'PRECIOS SEGUN ADJ (RURAL)'!$B$14*'PRECIOS SEGUN ADJ (RURAL)'!$C$14</f>
        <v>72336</v>
      </c>
      <c r="CY51" s="80" t="s">
        <v>1125</v>
      </c>
      <c r="CZ51" s="37">
        <v>0</v>
      </c>
      <c r="DA51" s="37">
        <f t="shared" si="61"/>
        <v>0</v>
      </c>
      <c r="DB51" s="189">
        <v>65.75</v>
      </c>
      <c r="DC51" s="80">
        <f>+CZ51*'PRECIOS SEGUN ADJ. (FRONTERIZO)'!$B$19*'PRECIOS SEGUN ADJ. (FRONTERIZO)'!$C$19</f>
        <v>0</v>
      </c>
      <c r="DD51" s="80" t="s">
        <v>134</v>
      </c>
      <c r="DE51" s="80">
        <f t="shared" si="82"/>
        <v>0</v>
      </c>
      <c r="DF51" s="165">
        <v>16</v>
      </c>
      <c r="DG51" s="37">
        <f t="shared" ref="DG51:DG66" si="107">+DF51*40</f>
        <v>640</v>
      </c>
      <c r="DH51" s="189">
        <v>82.59999999999998</v>
      </c>
      <c r="DI51" s="80">
        <f>+DF51*'PRECIOS SEGUN ADJ (RURAL)'!$B$15*'PRECIOS SEGUN ADJ (RURAL)'!$C$15</f>
        <v>52864</v>
      </c>
      <c r="DJ51" s="80" t="s">
        <v>1126</v>
      </c>
      <c r="DK51" s="80">
        <f t="shared" ref="DK51:DK67" si="108">+ROUND(DI51*0.18,2)</f>
        <v>9515.52</v>
      </c>
      <c r="DL51" s="165">
        <v>274</v>
      </c>
      <c r="DM51" s="37">
        <f t="shared" ref="DM51:DM66" si="109">+DL51*40</f>
        <v>10960</v>
      </c>
      <c r="DN51" s="189">
        <v>23.059999999999995</v>
      </c>
      <c r="DO51" s="80">
        <f>+DL51*'PRECIOS SEGUN ADJ (RURAL)'!$B$17*'PRECIOS SEGUN ADJ (RURAL)'!$C$17</f>
        <v>252737.59999999998</v>
      </c>
      <c r="DP51" s="80" t="s">
        <v>1127</v>
      </c>
      <c r="DQ51" s="192">
        <v>0</v>
      </c>
      <c r="DR51" s="192">
        <f t="shared" si="64"/>
        <v>0</v>
      </c>
      <c r="DS51" s="189">
        <v>80.849999999999994</v>
      </c>
      <c r="DT51" s="80">
        <f>+DQ51*'PRECIOS SEGUN ADJ. (FRONTERIZO)'!$B$22*'PRECIOS SEGUN ADJ. (FRONTERIZO)'!$C$22</f>
        <v>0</v>
      </c>
      <c r="DU51" s="80" t="s">
        <v>134</v>
      </c>
      <c r="DV51" s="165">
        <v>17</v>
      </c>
      <c r="DW51" s="37">
        <f t="shared" ref="DW51:DW66" si="110">+DV51*40</f>
        <v>680</v>
      </c>
      <c r="DX51" s="189">
        <v>21.83</v>
      </c>
      <c r="DY51" s="80">
        <f>+DV51*'PRECIOS SEGUN ADJ (RURAL)'!$B$19*'PRECIOS SEGUN ADJ (RURAL)'!$C$19</f>
        <v>14844.399999999998</v>
      </c>
      <c r="DZ51" s="80" t="s">
        <v>863</v>
      </c>
      <c r="EA51" s="80">
        <f t="shared" ref="EA51:EA67" si="111">+ROUND(DY51*0.18,2)</f>
        <v>2671.99</v>
      </c>
      <c r="EB51" s="165">
        <v>45</v>
      </c>
      <c r="EC51" s="37">
        <f t="shared" ref="EC51:EC66" si="112">+EB51*40</f>
        <v>1800</v>
      </c>
      <c r="ED51" s="189">
        <v>33</v>
      </c>
      <c r="EE51" s="80">
        <f>+EB51*'PRECIOS SEGUN ADJ (RURAL)'!$B$20*'PRECIOS SEGUN ADJ (RURAL)'!$C$20</f>
        <v>59400</v>
      </c>
      <c r="EF51" s="80" t="s">
        <v>296</v>
      </c>
      <c r="EG51" s="37">
        <v>0</v>
      </c>
      <c r="EH51" s="37">
        <f t="shared" si="67"/>
        <v>0</v>
      </c>
      <c r="EI51" s="189">
        <v>15.789999999999997</v>
      </c>
      <c r="EJ51" s="80">
        <f>+EG51*'PRECIOS SEGUN ADJ. (FRONTERIZO)'!$B$25*'PRECIOS SEGUN ADJ. (FRONTERIZO)'!$C$25</f>
        <v>0</v>
      </c>
      <c r="EK51" s="80" t="s">
        <v>134</v>
      </c>
      <c r="EL51" s="37">
        <v>0</v>
      </c>
      <c r="EM51" s="37">
        <f t="shared" si="68"/>
        <v>0</v>
      </c>
      <c r="EN51" s="189">
        <v>31.5</v>
      </c>
      <c r="EO51" s="80">
        <f>+EL51*'PRECIOS SEGUN ADJ. (FRONTERIZO)'!$B$26*'PRECIOS SEGUN ADJ. (FRONTERIZO)'!$C$26</f>
        <v>0</v>
      </c>
      <c r="EP51" s="80" t="s">
        <v>134</v>
      </c>
      <c r="EQ51" s="193">
        <v>41</v>
      </c>
      <c r="ER51" s="194">
        <f t="shared" si="69"/>
        <v>1640</v>
      </c>
      <c r="ES51" s="195">
        <v>21.68</v>
      </c>
      <c r="ET51" s="196">
        <f>+EQ51*'PRECIOS SEGUN ADJ (RURAL)'!$B$13*'PRECIOS SEGUN ADJ (RURAL)'!$C$13</f>
        <v>35555.199999999997</v>
      </c>
      <c r="EU51" s="196" t="s">
        <v>1128</v>
      </c>
      <c r="EV51" s="197">
        <v>274</v>
      </c>
      <c r="EW51" s="198">
        <f t="shared" ref="EW51:EW67" si="113">+EV51*20</f>
        <v>5480</v>
      </c>
      <c r="EX51" s="199">
        <v>5.5</v>
      </c>
      <c r="EY51" s="200">
        <f>+EV51*'PRECIOS SEGUN ADJ (RURAL)'!$B$16*'PRECIOS SEGUN ADJ (RURAL)'!$C$16</f>
        <v>30140</v>
      </c>
      <c r="EZ51" s="200" t="s">
        <v>1122</v>
      </c>
      <c r="FA51" s="201">
        <v>21</v>
      </c>
      <c r="FB51" s="202">
        <f t="shared" si="71"/>
        <v>840</v>
      </c>
      <c r="FC51" s="203">
        <v>220</v>
      </c>
      <c r="FD51" s="204">
        <f>+FA51*'PRECIOS SEGUN ADJ (RURAL)'!$B$18*'PRECIOS SEGUN ADJ (RURAL)'!$C$18</f>
        <v>184800</v>
      </c>
      <c r="FE51" s="204" t="s">
        <v>1129</v>
      </c>
      <c r="FF51" s="204">
        <f t="shared" ref="FF51:FF67" si="114">+ROUND(FD51*0.18,2)</f>
        <v>33264</v>
      </c>
      <c r="FG51" s="80">
        <f t="shared" si="85"/>
        <v>1632092.3999999997</v>
      </c>
      <c r="FH51" s="80" t="s">
        <v>1130</v>
      </c>
      <c r="FI51" s="80">
        <f t="shared" si="73"/>
        <v>144003.79</v>
      </c>
      <c r="FJ51" s="80" t="s">
        <v>1131</v>
      </c>
      <c r="FK51" s="80">
        <f t="shared" si="86"/>
        <v>1488088.6099999996</v>
      </c>
      <c r="FL51" s="80" t="s">
        <v>1132</v>
      </c>
      <c r="FM51" s="80">
        <f t="shared" si="87"/>
        <v>326418.48</v>
      </c>
      <c r="FN51" s="80" t="s">
        <v>1133</v>
      </c>
      <c r="FO51" s="80">
        <f t="shared" si="88"/>
        <v>16320.92</v>
      </c>
      <c r="FP51" s="80" t="s">
        <v>1134</v>
      </c>
      <c r="FQ51" s="80"/>
      <c r="FR51" s="80">
        <f t="shared" si="89"/>
        <v>1305673.9199999997</v>
      </c>
      <c r="FS51" s="80" t="s">
        <v>1135</v>
      </c>
      <c r="FT51" s="37" t="str">
        <f>+VLOOKUP(D51,'RURAL XENIA'!F:G,2,0)</f>
        <v>R-10</v>
      </c>
    </row>
    <row r="52" spans="1:176">
      <c r="A52" s="37">
        <v>8</v>
      </c>
      <c r="B52" s="176" t="s">
        <v>130</v>
      </c>
      <c r="C52" s="26" t="s">
        <v>1136</v>
      </c>
      <c r="D52" s="37">
        <v>1000853323</v>
      </c>
      <c r="E52" s="37" t="str">
        <f>+VLOOKUP(D52,'INFORMACION DE PROVEEDORES'!C:I,2,0)</f>
        <v>010-0085332-3</v>
      </c>
      <c r="F52" s="26" t="str">
        <f>+VLOOKUP(D52,'INFORMACION DE PROVEEDORES'!C:J,4,0)</f>
        <v>ANGEL OSMAL RAMIREZ NABARROZ</v>
      </c>
      <c r="G52" s="37" t="str">
        <f>+VLOOKUP(D52,'INFORMACION DE PROVEEDORES'!C:K,5,0)</f>
        <v>010-0085332-3</v>
      </c>
      <c r="H52" s="26" t="str">
        <f>+VLOOKUP(D52,'INFORMACION DE PROVEEDORES'!C:L,7,0)</f>
        <v>CALLE PRINCIPAL NO. 50, BARRIO SAN MIGUEL, LA BOMBITA, AZUA</v>
      </c>
      <c r="I52" s="37" t="str">
        <f>+VLOOKUP(D52,'INFORMACION DE PROVEEDORES'!C:M,3,0)</f>
        <v xml:space="preserve"> FÍSICA</v>
      </c>
      <c r="J52" s="37">
        <v>1</v>
      </c>
      <c r="K52" s="37">
        <v>297</v>
      </c>
      <c r="L52" s="37">
        <v>20</v>
      </c>
      <c r="M52" s="37">
        <f t="shared" si="90"/>
        <v>800</v>
      </c>
      <c r="N52" s="189">
        <v>60.180000000000007</v>
      </c>
      <c r="O52" s="80">
        <f>+L52*'PRECIOS SEGUN ADJ (RURAL)'!$B$2*'PRECIOS SEGUN ADJ (RURAL)'!$C$2</f>
        <v>48144</v>
      </c>
      <c r="P52" s="80" t="s">
        <v>1137</v>
      </c>
      <c r="Q52" s="80">
        <f t="shared" si="91"/>
        <v>7703.04</v>
      </c>
      <c r="R52" s="165">
        <v>4</v>
      </c>
      <c r="S52" s="37">
        <f t="shared" si="92"/>
        <v>160</v>
      </c>
      <c r="T52" s="189">
        <v>33</v>
      </c>
      <c r="U52" s="80">
        <f>+R52*'PRECIOS SEGUN ADJ (RURAL)'!$B$3*'PRECIOS SEGUN ADJ (RURAL)'!$C$3</f>
        <v>5280</v>
      </c>
      <c r="V52" s="80" t="s">
        <v>1138</v>
      </c>
      <c r="W52" s="192">
        <v>0</v>
      </c>
      <c r="X52" s="37">
        <f t="shared" si="46"/>
        <v>0</v>
      </c>
      <c r="Y52" s="189">
        <v>25.2</v>
      </c>
      <c r="Z52" s="80">
        <f>+W52*'PRECIOS SEGUN ADJ. (FRONTERIZO)'!$B$4*'PRECIOS SEGUN ADJ. (FRONTERIZO)'!$C$4</f>
        <v>0</v>
      </c>
      <c r="AA52" s="80" t="s">
        <v>134</v>
      </c>
      <c r="AB52" s="165">
        <v>45</v>
      </c>
      <c r="AC52" s="37">
        <f t="shared" si="93"/>
        <v>1800</v>
      </c>
      <c r="AD52" s="189">
        <v>87.91</v>
      </c>
      <c r="AE52" s="80">
        <f>+AB52*'PRECIOS SEGUN ADJ (RURAL)'!$B$4*'PRECIOS SEGUN ADJ (RURAL)'!$C$4</f>
        <v>158238</v>
      </c>
      <c r="AF52" s="80" t="s">
        <v>1139</v>
      </c>
      <c r="AG52" s="80">
        <f t="shared" si="94"/>
        <v>28482.84</v>
      </c>
      <c r="AH52" s="165">
        <v>55</v>
      </c>
      <c r="AI52" s="37">
        <f t="shared" si="95"/>
        <v>2200</v>
      </c>
      <c r="AJ52" s="189">
        <v>53.95</v>
      </c>
      <c r="AK52" s="80">
        <f>+AH52*'PRECIOS SEGUN ADJ (RURAL)'!$B$5*'PRECIOS SEGUN ADJ (RURAL)'!$C$5</f>
        <v>118690</v>
      </c>
      <c r="AL52" s="80" t="s">
        <v>1140</v>
      </c>
      <c r="AM52" s="165">
        <v>7</v>
      </c>
      <c r="AN52" s="37">
        <f t="shared" si="96"/>
        <v>280</v>
      </c>
      <c r="AO52" s="189">
        <v>29.05</v>
      </c>
      <c r="AP52" s="80">
        <f>+AM52*'PRECIOS SEGUN ADJ (RURAL)'!$B$6*'PRECIOS SEGUN ADJ (RURAL)'!$C$6</f>
        <v>8134</v>
      </c>
      <c r="AQ52" s="80" t="s">
        <v>1141</v>
      </c>
      <c r="AR52" s="80">
        <f t="shared" si="97"/>
        <v>1301.44</v>
      </c>
      <c r="AS52" s="165">
        <v>17</v>
      </c>
      <c r="AT52" s="37">
        <f t="shared" si="98"/>
        <v>680</v>
      </c>
      <c r="AU52" s="189">
        <v>304.44</v>
      </c>
      <c r="AV52" s="80">
        <f>+AS52*'PRECIOS SEGUN ADJ (RURAL)'!$B$7*'PRECIOS SEGUN ADJ (RURAL)'!$C$7</f>
        <v>207019.19999999998</v>
      </c>
      <c r="AW52" s="80" t="s">
        <v>1142</v>
      </c>
      <c r="AX52" s="80">
        <f t="shared" si="99"/>
        <v>37263.46</v>
      </c>
      <c r="AY52" s="37">
        <v>0</v>
      </c>
      <c r="AZ52" s="37">
        <f t="shared" si="51"/>
        <v>0</v>
      </c>
      <c r="BA52" s="189">
        <v>18.899999999999999</v>
      </c>
      <c r="BB52" s="80">
        <f>+AY52*'PRECIOS SEGUN ADJ. (FRONTERIZO)'!$B$9*'PRECIOS SEGUN ADJ. (FRONTERIZO)'!$C$9</f>
        <v>0</v>
      </c>
      <c r="BC52" s="80" t="s">
        <v>134</v>
      </c>
      <c r="BD52" s="165">
        <v>4</v>
      </c>
      <c r="BE52" s="37">
        <f t="shared" si="100"/>
        <v>160</v>
      </c>
      <c r="BF52" s="189">
        <v>140.38999999999999</v>
      </c>
      <c r="BG52" s="80">
        <f>+BD52*'PRECIOS SEGUN ADJ (RURAL)'!$B$8*'PRECIOS SEGUN ADJ (RURAL)'!$C$8</f>
        <v>22462.399999999998</v>
      </c>
      <c r="BH52" s="80" t="s">
        <v>1143</v>
      </c>
      <c r="BI52" s="80">
        <f t="shared" si="101"/>
        <v>4043.23</v>
      </c>
      <c r="BJ52" s="37">
        <v>0</v>
      </c>
      <c r="BK52" s="37">
        <f t="shared" si="53"/>
        <v>0</v>
      </c>
      <c r="BL52" s="189">
        <v>31.459999999999997</v>
      </c>
      <c r="BM52" s="80">
        <f>+BJ52*'PRECIOS SEGUN ADJ. (FRONTERIZO)'!$B$11*'PRECIOS SEGUN ADJ. (FRONTERIZO)'!$C$11</f>
        <v>0</v>
      </c>
      <c r="BN52" s="80" t="s">
        <v>134</v>
      </c>
      <c r="BO52" s="165">
        <v>14</v>
      </c>
      <c r="BP52" s="37">
        <f t="shared" si="102"/>
        <v>560</v>
      </c>
      <c r="BQ52" s="189">
        <v>68.099999999999994</v>
      </c>
      <c r="BR52" s="80">
        <f>+BO52*'PRECIOS SEGUN ADJ (RURAL)'!$B$9*'PRECIOS SEGUN ADJ (RURAL)'!$C$9</f>
        <v>38135.999999999993</v>
      </c>
      <c r="BS52" s="80" t="s">
        <v>1144</v>
      </c>
      <c r="BT52" s="165">
        <v>297</v>
      </c>
      <c r="BU52" s="37">
        <f t="shared" si="103"/>
        <v>5940</v>
      </c>
      <c r="BV52" s="189">
        <v>5.5</v>
      </c>
      <c r="BW52" s="80">
        <f>+BT52*'PRECIOS SEGUN ADJ (RURAL)'!$B$10*'PRECIOS SEGUN ADJ (RURAL)'!$C$10</f>
        <v>32670</v>
      </c>
      <c r="BX52" s="80" t="s">
        <v>1145</v>
      </c>
      <c r="BY52" s="165">
        <v>297</v>
      </c>
      <c r="BZ52" s="37">
        <f t="shared" si="104"/>
        <v>11880</v>
      </c>
      <c r="CA52" s="189">
        <v>7.1500000000000012</v>
      </c>
      <c r="CB52" s="80">
        <f>+BY52*'PRECIOS SEGUN ADJ (RURAL)'!$B$11*'PRECIOS SEGUN ADJ (RURAL)'!$C$11</f>
        <v>84942</v>
      </c>
      <c r="CC52" s="80" t="s">
        <v>1146</v>
      </c>
      <c r="CD52" s="165">
        <v>297</v>
      </c>
      <c r="CE52" s="37">
        <f t="shared" si="105"/>
        <v>11880</v>
      </c>
      <c r="CF52" s="189">
        <v>6.84</v>
      </c>
      <c r="CG52" s="80">
        <f>+CD52*'PRECIOS SEGUN ADJ (RURAL)'!$B$12*'PRECIOS SEGUN ADJ (RURAL)'!$C$12</f>
        <v>81259.199999999997</v>
      </c>
      <c r="CH52" s="80" t="s">
        <v>1147</v>
      </c>
      <c r="CI52" s="37">
        <v>0</v>
      </c>
      <c r="CJ52" s="37">
        <f t="shared" si="58"/>
        <v>0</v>
      </c>
      <c r="CK52" s="189">
        <v>60</v>
      </c>
      <c r="CL52" s="80">
        <f>+CI52*'PRECIOS SEGUN ADJ. (FRONTERIZO)'!$B$16*'PRECIOS SEGUN ADJ. (FRONTERIZO)'!$C$16</f>
        <v>0</v>
      </c>
      <c r="CM52" s="80" t="s">
        <v>134</v>
      </c>
      <c r="CN52" s="80">
        <f t="shared" si="80"/>
        <v>0</v>
      </c>
      <c r="CO52" s="37">
        <v>0</v>
      </c>
      <c r="CP52" s="37">
        <f t="shared" si="59"/>
        <v>0</v>
      </c>
      <c r="CQ52" s="189">
        <v>55.649999999999991</v>
      </c>
      <c r="CR52" s="80">
        <f>+CO52*'PRECIOS SEGUN ADJ. (FRONTERIZO)'!$B$17*'PRECIOS SEGUN ADJ. (FRONTERIZO)'!$C$17</f>
        <v>0</v>
      </c>
      <c r="CS52" s="80" t="s">
        <v>134</v>
      </c>
      <c r="CT52" s="80">
        <f t="shared" si="81"/>
        <v>0</v>
      </c>
      <c r="CU52" s="165">
        <v>297</v>
      </c>
      <c r="CV52" s="37">
        <f t="shared" si="106"/>
        <v>11880</v>
      </c>
      <c r="CW52" s="189">
        <v>6.5999999999999988</v>
      </c>
      <c r="CX52" s="80">
        <f>+CU52*'PRECIOS SEGUN ADJ (RURAL)'!$B$14*'PRECIOS SEGUN ADJ (RURAL)'!$C$14</f>
        <v>78408</v>
      </c>
      <c r="CY52" s="80" t="s">
        <v>1148</v>
      </c>
      <c r="CZ52" s="37">
        <v>0</v>
      </c>
      <c r="DA52" s="37">
        <f t="shared" si="61"/>
        <v>0</v>
      </c>
      <c r="DB52" s="189">
        <v>65.75</v>
      </c>
      <c r="DC52" s="80">
        <f>+CZ52*'PRECIOS SEGUN ADJ. (FRONTERIZO)'!$B$19*'PRECIOS SEGUN ADJ. (FRONTERIZO)'!$C$19</f>
        <v>0</v>
      </c>
      <c r="DD52" s="80" t="s">
        <v>134</v>
      </c>
      <c r="DE52" s="80">
        <f t="shared" si="82"/>
        <v>0</v>
      </c>
      <c r="DF52" s="165">
        <v>10</v>
      </c>
      <c r="DG52" s="37">
        <f t="shared" si="107"/>
        <v>400</v>
      </c>
      <c r="DH52" s="189">
        <v>82.59999999999998</v>
      </c>
      <c r="DI52" s="80">
        <f>+DF52*'PRECIOS SEGUN ADJ (RURAL)'!$B$15*'PRECIOS SEGUN ADJ (RURAL)'!$C$15</f>
        <v>33040</v>
      </c>
      <c r="DJ52" s="80" t="s">
        <v>822</v>
      </c>
      <c r="DK52" s="80">
        <f t="shared" si="108"/>
        <v>5947.2</v>
      </c>
      <c r="DL52" s="165">
        <v>297</v>
      </c>
      <c r="DM52" s="37">
        <f t="shared" si="109"/>
        <v>11880</v>
      </c>
      <c r="DN52" s="189">
        <v>23.059999999999995</v>
      </c>
      <c r="DO52" s="80">
        <f>+DL52*'PRECIOS SEGUN ADJ (RURAL)'!$B$17*'PRECIOS SEGUN ADJ (RURAL)'!$C$17</f>
        <v>273952.8</v>
      </c>
      <c r="DP52" s="80" t="s">
        <v>1149</v>
      </c>
      <c r="DQ52" s="192">
        <v>0</v>
      </c>
      <c r="DR52" s="192">
        <f t="shared" si="64"/>
        <v>0</v>
      </c>
      <c r="DS52" s="189">
        <v>80.849999999999994</v>
      </c>
      <c r="DT52" s="80">
        <f>+DQ52*'PRECIOS SEGUN ADJ. (FRONTERIZO)'!$B$22*'PRECIOS SEGUN ADJ. (FRONTERIZO)'!$C$22</f>
        <v>0</v>
      </c>
      <c r="DU52" s="80" t="s">
        <v>134</v>
      </c>
      <c r="DV52" s="165">
        <v>12</v>
      </c>
      <c r="DW52" s="37">
        <f t="shared" si="110"/>
        <v>480</v>
      </c>
      <c r="DX52" s="189">
        <v>21.83</v>
      </c>
      <c r="DY52" s="80">
        <f>+DV52*'PRECIOS SEGUN ADJ (RURAL)'!$B$19*'PRECIOS SEGUN ADJ (RURAL)'!$C$19</f>
        <v>10478.4</v>
      </c>
      <c r="DZ52" s="80" t="s">
        <v>1150</v>
      </c>
      <c r="EA52" s="80">
        <f t="shared" si="111"/>
        <v>1886.11</v>
      </c>
      <c r="EB52" s="165">
        <v>43</v>
      </c>
      <c r="EC52" s="37">
        <f t="shared" si="112"/>
        <v>1720</v>
      </c>
      <c r="ED52" s="189">
        <v>33</v>
      </c>
      <c r="EE52" s="80">
        <f>+EB52*'PRECIOS SEGUN ADJ (RURAL)'!$B$20*'PRECIOS SEGUN ADJ (RURAL)'!$C$20</f>
        <v>56760</v>
      </c>
      <c r="EF52" s="80" t="s">
        <v>258</v>
      </c>
      <c r="EG52" s="37">
        <v>0</v>
      </c>
      <c r="EH52" s="37">
        <f t="shared" si="67"/>
        <v>0</v>
      </c>
      <c r="EI52" s="189">
        <v>15.789999999999997</v>
      </c>
      <c r="EJ52" s="80">
        <f>+EG52*'PRECIOS SEGUN ADJ. (FRONTERIZO)'!$B$25*'PRECIOS SEGUN ADJ. (FRONTERIZO)'!$C$25</f>
        <v>0</v>
      </c>
      <c r="EK52" s="80" t="s">
        <v>134</v>
      </c>
      <c r="EL52" s="37">
        <v>0</v>
      </c>
      <c r="EM52" s="37">
        <f t="shared" si="68"/>
        <v>0</v>
      </c>
      <c r="EN52" s="189">
        <v>31.5</v>
      </c>
      <c r="EO52" s="80">
        <f>+EL52*'PRECIOS SEGUN ADJ. (FRONTERIZO)'!$B$26*'PRECIOS SEGUN ADJ. (FRONTERIZO)'!$C$26</f>
        <v>0</v>
      </c>
      <c r="EP52" s="80" t="s">
        <v>134</v>
      </c>
      <c r="EQ52" s="193">
        <v>38</v>
      </c>
      <c r="ER52" s="194">
        <f t="shared" si="69"/>
        <v>1520</v>
      </c>
      <c r="ES52" s="195">
        <v>21.68</v>
      </c>
      <c r="ET52" s="196">
        <f>+EQ52*'PRECIOS SEGUN ADJ (RURAL)'!$B$13*'PRECIOS SEGUN ADJ (RURAL)'!$C$13</f>
        <v>32953.599999999999</v>
      </c>
      <c r="EU52" s="196" t="s">
        <v>1151</v>
      </c>
      <c r="EV52" s="197">
        <v>297</v>
      </c>
      <c r="EW52" s="198">
        <f t="shared" si="113"/>
        <v>5940</v>
      </c>
      <c r="EX52" s="199">
        <v>5.5</v>
      </c>
      <c r="EY52" s="200">
        <f>+EV52*'PRECIOS SEGUN ADJ (RURAL)'!$B$16*'PRECIOS SEGUN ADJ (RURAL)'!$C$16</f>
        <v>32670</v>
      </c>
      <c r="EZ52" s="200" t="s">
        <v>1145</v>
      </c>
      <c r="FA52" s="201">
        <v>17</v>
      </c>
      <c r="FB52" s="202">
        <f t="shared" si="71"/>
        <v>680</v>
      </c>
      <c r="FC52" s="203">
        <v>220</v>
      </c>
      <c r="FD52" s="204">
        <f>+FA52*'PRECIOS SEGUN ADJ (RURAL)'!$B$18*'PRECIOS SEGUN ADJ (RURAL)'!$C$18</f>
        <v>149600</v>
      </c>
      <c r="FE52" s="204" t="s">
        <v>1152</v>
      </c>
      <c r="FF52" s="204">
        <f t="shared" si="114"/>
        <v>26928</v>
      </c>
      <c r="FG52" s="80">
        <f t="shared" si="85"/>
        <v>1472837.5999999999</v>
      </c>
      <c r="FH52" s="80" t="s">
        <v>1153</v>
      </c>
      <c r="FI52" s="80">
        <f t="shared" si="73"/>
        <v>113555.31999999999</v>
      </c>
      <c r="FJ52" s="80" t="s">
        <v>1154</v>
      </c>
      <c r="FK52" s="80">
        <f t="shared" si="86"/>
        <v>1359282.2799999998</v>
      </c>
      <c r="FL52" s="80" t="s">
        <v>1155</v>
      </c>
      <c r="FM52" s="80">
        <f t="shared" si="87"/>
        <v>294567.52</v>
      </c>
      <c r="FN52" s="80" t="s">
        <v>1156</v>
      </c>
      <c r="FO52" s="80">
        <f t="shared" si="88"/>
        <v>14728.38</v>
      </c>
      <c r="FP52" s="80" t="s">
        <v>1157</v>
      </c>
      <c r="FQ52" s="80"/>
      <c r="FR52" s="80">
        <f t="shared" si="89"/>
        <v>1178270.0799999998</v>
      </c>
      <c r="FS52" s="80" t="s">
        <v>1158</v>
      </c>
      <c r="FT52" s="37" t="str">
        <f>+VLOOKUP(D52,'RURAL XENIA'!F:G,2,0)</f>
        <v>R-07</v>
      </c>
    </row>
    <row r="53" spans="1:176">
      <c r="A53" s="37">
        <v>10</v>
      </c>
      <c r="B53" s="176" t="s">
        <v>130</v>
      </c>
      <c r="C53" s="26" t="s">
        <v>1159</v>
      </c>
      <c r="D53" s="37">
        <v>22500644731</v>
      </c>
      <c r="E53" s="37" t="str">
        <f>+VLOOKUP(D53,'INFORMACION DE PROVEEDORES'!C:I,2,0)</f>
        <v>225-0064473-1</v>
      </c>
      <c r="F53" s="26" t="str">
        <f>+VLOOKUP(D53,'INFORMACION DE PROVEEDORES'!C:J,4,0)</f>
        <v>ARIEL ANGEL  PEÑA PICHARDO</v>
      </c>
      <c r="G53" s="37" t="str">
        <f>+VLOOKUP(D53,'INFORMACION DE PROVEEDORES'!C:K,5,0)</f>
        <v>225-0064473-1</v>
      </c>
      <c r="H53" s="26" t="str">
        <f>+VLOOKUP(D53,'INFORMACION DE PROVEEDORES'!C:L,7,0)</f>
        <v>CALLE RESPALDO 10 NO.44, 27 DE FEBRERO, SANTO DOMINGO</v>
      </c>
      <c r="I53" s="37" t="str">
        <f>+VLOOKUP(D53,'INFORMACION DE PROVEEDORES'!C:M,3,0)</f>
        <v xml:space="preserve"> FÍSICA</v>
      </c>
      <c r="J53" s="37">
        <v>1</v>
      </c>
      <c r="K53" s="37">
        <v>267</v>
      </c>
      <c r="L53" s="37">
        <v>18</v>
      </c>
      <c r="M53" s="37">
        <f t="shared" si="90"/>
        <v>720</v>
      </c>
      <c r="N53" s="189">
        <v>60.180000000000007</v>
      </c>
      <c r="O53" s="80">
        <f>+L53*'PRECIOS SEGUN ADJ (RURAL)'!$B$2*'PRECIOS SEGUN ADJ (RURAL)'!$C$2</f>
        <v>43329.599999999999</v>
      </c>
      <c r="P53" s="80" t="s">
        <v>1160</v>
      </c>
      <c r="Q53" s="80">
        <f t="shared" si="91"/>
        <v>6932.74</v>
      </c>
      <c r="R53" s="165">
        <v>3</v>
      </c>
      <c r="S53" s="37">
        <f t="shared" si="92"/>
        <v>120</v>
      </c>
      <c r="T53" s="189">
        <v>33</v>
      </c>
      <c r="U53" s="80">
        <f>+R53*'PRECIOS SEGUN ADJ (RURAL)'!$B$3*'PRECIOS SEGUN ADJ (RURAL)'!$C$3</f>
        <v>3960</v>
      </c>
      <c r="V53" s="80" t="s">
        <v>1161</v>
      </c>
      <c r="W53" s="192">
        <v>0</v>
      </c>
      <c r="X53" s="37">
        <f t="shared" si="46"/>
        <v>0</v>
      </c>
      <c r="Y53" s="189">
        <v>25.2</v>
      </c>
      <c r="Z53" s="80">
        <f>+W53*'PRECIOS SEGUN ADJ. (FRONTERIZO)'!$B$4*'PRECIOS SEGUN ADJ. (FRONTERIZO)'!$C$4</f>
        <v>0</v>
      </c>
      <c r="AA53" s="80" t="s">
        <v>134</v>
      </c>
      <c r="AB53" s="165">
        <v>41</v>
      </c>
      <c r="AC53" s="37">
        <f t="shared" si="93"/>
        <v>1640</v>
      </c>
      <c r="AD53" s="189">
        <v>87.91</v>
      </c>
      <c r="AE53" s="80">
        <f>+AB53*'PRECIOS SEGUN ADJ (RURAL)'!$B$4*'PRECIOS SEGUN ADJ (RURAL)'!$C$4</f>
        <v>144172.4</v>
      </c>
      <c r="AF53" s="80" t="s">
        <v>646</v>
      </c>
      <c r="AG53" s="80">
        <f t="shared" si="94"/>
        <v>25951.03</v>
      </c>
      <c r="AH53" s="165">
        <v>49</v>
      </c>
      <c r="AI53" s="37">
        <f t="shared" si="95"/>
        <v>1960</v>
      </c>
      <c r="AJ53" s="189">
        <v>53.95</v>
      </c>
      <c r="AK53" s="80">
        <f>+AH53*'PRECIOS SEGUN ADJ (RURAL)'!$B$5*'PRECIOS SEGUN ADJ (RURAL)'!$C$5</f>
        <v>105742</v>
      </c>
      <c r="AL53" s="80" t="s">
        <v>1074</v>
      </c>
      <c r="AM53" s="165">
        <v>6</v>
      </c>
      <c r="AN53" s="37">
        <f t="shared" si="96"/>
        <v>240</v>
      </c>
      <c r="AO53" s="189">
        <v>29.05</v>
      </c>
      <c r="AP53" s="80">
        <f>+AM53*'PRECIOS SEGUN ADJ (RURAL)'!$B$6*'PRECIOS SEGUN ADJ (RURAL)'!$C$6</f>
        <v>6972</v>
      </c>
      <c r="AQ53" s="80" t="s">
        <v>1162</v>
      </c>
      <c r="AR53" s="80">
        <f t="shared" si="97"/>
        <v>1115.52</v>
      </c>
      <c r="AS53" s="165">
        <v>15</v>
      </c>
      <c r="AT53" s="37">
        <f t="shared" si="98"/>
        <v>600</v>
      </c>
      <c r="AU53" s="189">
        <v>304.44</v>
      </c>
      <c r="AV53" s="80">
        <f>+AS53*'PRECIOS SEGUN ADJ (RURAL)'!$B$7*'PRECIOS SEGUN ADJ (RURAL)'!$C$7</f>
        <v>182664</v>
      </c>
      <c r="AW53" s="80" t="s">
        <v>1163</v>
      </c>
      <c r="AX53" s="80">
        <f t="shared" si="99"/>
        <v>32879.519999999997</v>
      </c>
      <c r="AY53" s="37">
        <v>0</v>
      </c>
      <c r="AZ53" s="37">
        <f t="shared" si="51"/>
        <v>0</v>
      </c>
      <c r="BA53" s="189">
        <v>18.899999999999999</v>
      </c>
      <c r="BB53" s="80">
        <f>+AY53*'PRECIOS SEGUN ADJ. (FRONTERIZO)'!$B$9*'PRECIOS SEGUN ADJ. (FRONTERIZO)'!$C$9</f>
        <v>0</v>
      </c>
      <c r="BC53" s="80" t="s">
        <v>134</v>
      </c>
      <c r="BD53" s="165">
        <v>3</v>
      </c>
      <c r="BE53" s="37">
        <f t="shared" si="100"/>
        <v>120</v>
      </c>
      <c r="BF53" s="189">
        <v>140.38999999999999</v>
      </c>
      <c r="BG53" s="80">
        <f>+BD53*'PRECIOS SEGUN ADJ (RURAL)'!$B$8*'PRECIOS SEGUN ADJ (RURAL)'!$C$8</f>
        <v>16846.8</v>
      </c>
      <c r="BH53" s="80" t="s">
        <v>1164</v>
      </c>
      <c r="BI53" s="80">
        <f t="shared" si="101"/>
        <v>3032.42</v>
      </c>
      <c r="BJ53" s="37">
        <v>0</v>
      </c>
      <c r="BK53" s="37">
        <f t="shared" si="53"/>
        <v>0</v>
      </c>
      <c r="BL53" s="189">
        <v>31.459999999999997</v>
      </c>
      <c r="BM53" s="80">
        <f>+BJ53*'PRECIOS SEGUN ADJ. (FRONTERIZO)'!$B$11*'PRECIOS SEGUN ADJ. (FRONTERIZO)'!$C$11</f>
        <v>0</v>
      </c>
      <c r="BN53" s="80" t="s">
        <v>134</v>
      </c>
      <c r="BO53" s="165">
        <v>12</v>
      </c>
      <c r="BP53" s="37">
        <f t="shared" si="102"/>
        <v>480</v>
      </c>
      <c r="BQ53" s="189">
        <v>68.099999999999994</v>
      </c>
      <c r="BR53" s="80">
        <f>+BO53*'PRECIOS SEGUN ADJ (RURAL)'!$B$9*'PRECIOS SEGUN ADJ (RURAL)'!$C$9</f>
        <v>32687.999999999996</v>
      </c>
      <c r="BS53" s="80" t="s">
        <v>1165</v>
      </c>
      <c r="BT53" s="165">
        <v>267</v>
      </c>
      <c r="BU53" s="37">
        <f t="shared" si="103"/>
        <v>5340</v>
      </c>
      <c r="BV53" s="189">
        <v>5.5</v>
      </c>
      <c r="BW53" s="80">
        <f>+BT53*'PRECIOS SEGUN ADJ (RURAL)'!$B$10*'PRECIOS SEGUN ADJ (RURAL)'!$C$10</f>
        <v>29370</v>
      </c>
      <c r="BX53" s="80" t="s">
        <v>1166</v>
      </c>
      <c r="BY53" s="165">
        <v>267</v>
      </c>
      <c r="BZ53" s="37">
        <f t="shared" si="104"/>
        <v>10680</v>
      </c>
      <c r="CA53" s="189">
        <v>7.1500000000000012</v>
      </c>
      <c r="CB53" s="80">
        <f>+BY53*'PRECIOS SEGUN ADJ (RURAL)'!$B$11*'PRECIOS SEGUN ADJ (RURAL)'!$C$11</f>
        <v>76362</v>
      </c>
      <c r="CC53" s="80" t="s">
        <v>1167</v>
      </c>
      <c r="CD53" s="165">
        <v>267</v>
      </c>
      <c r="CE53" s="37">
        <f t="shared" si="105"/>
        <v>10680</v>
      </c>
      <c r="CF53" s="189">
        <v>6.84</v>
      </c>
      <c r="CG53" s="80">
        <f>+CD53*'PRECIOS SEGUN ADJ (RURAL)'!$B$12*'PRECIOS SEGUN ADJ (RURAL)'!$C$12</f>
        <v>73051.199999999997</v>
      </c>
      <c r="CH53" s="80" t="s">
        <v>1168</v>
      </c>
      <c r="CI53" s="37">
        <v>0</v>
      </c>
      <c r="CJ53" s="37">
        <f t="shared" si="58"/>
        <v>0</v>
      </c>
      <c r="CK53" s="189">
        <v>60</v>
      </c>
      <c r="CL53" s="80">
        <f>+CI53*'PRECIOS SEGUN ADJ. (FRONTERIZO)'!$B$16*'PRECIOS SEGUN ADJ. (FRONTERIZO)'!$C$16</f>
        <v>0</v>
      </c>
      <c r="CM53" s="80" t="s">
        <v>134</v>
      </c>
      <c r="CN53" s="80">
        <f t="shared" si="80"/>
        <v>0</v>
      </c>
      <c r="CO53" s="37">
        <v>0</v>
      </c>
      <c r="CP53" s="37">
        <f t="shared" si="59"/>
        <v>0</v>
      </c>
      <c r="CQ53" s="189">
        <v>55.649999999999991</v>
      </c>
      <c r="CR53" s="80">
        <f>+CO53*'PRECIOS SEGUN ADJ. (FRONTERIZO)'!$B$17*'PRECIOS SEGUN ADJ. (FRONTERIZO)'!$C$17</f>
        <v>0</v>
      </c>
      <c r="CS53" s="80" t="s">
        <v>134</v>
      </c>
      <c r="CT53" s="80">
        <f t="shared" si="81"/>
        <v>0</v>
      </c>
      <c r="CU53" s="165">
        <v>267</v>
      </c>
      <c r="CV53" s="37">
        <f t="shared" si="106"/>
        <v>10680</v>
      </c>
      <c r="CW53" s="189">
        <v>6.5999999999999988</v>
      </c>
      <c r="CX53" s="80">
        <f>+CU53*'PRECIOS SEGUN ADJ (RURAL)'!$B$14*'PRECIOS SEGUN ADJ (RURAL)'!$C$14</f>
        <v>70488</v>
      </c>
      <c r="CY53" s="80" t="s">
        <v>1169</v>
      </c>
      <c r="CZ53" s="37">
        <v>0</v>
      </c>
      <c r="DA53" s="37">
        <f t="shared" si="61"/>
        <v>0</v>
      </c>
      <c r="DB53" s="189">
        <v>65.75</v>
      </c>
      <c r="DC53" s="80">
        <f>+CZ53*'PRECIOS SEGUN ADJ. (FRONTERIZO)'!$B$19*'PRECIOS SEGUN ADJ. (FRONTERIZO)'!$C$19</f>
        <v>0</v>
      </c>
      <c r="DD53" s="80" t="s">
        <v>134</v>
      </c>
      <c r="DE53" s="80">
        <f t="shared" si="82"/>
        <v>0</v>
      </c>
      <c r="DF53" s="165">
        <v>9</v>
      </c>
      <c r="DG53" s="37">
        <f t="shared" si="107"/>
        <v>360</v>
      </c>
      <c r="DH53" s="189">
        <v>82.59999999999998</v>
      </c>
      <c r="DI53" s="80">
        <f>+DF53*'PRECIOS SEGUN ADJ (RURAL)'!$B$15*'PRECIOS SEGUN ADJ (RURAL)'!$C$15</f>
        <v>29736</v>
      </c>
      <c r="DJ53" s="80" t="s">
        <v>553</v>
      </c>
      <c r="DK53" s="80">
        <f t="shared" si="108"/>
        <v>5352.48</v>
      </c>
      <c r="DL53" s="165">
        <v>267</v>
      </c>
      <c r="DM53" s="37">
        <f t="shared" si="109"/>
        <v>10680</v>
      </c>
      <c r="DN53" s="189">
        <v>23.059999999999995</v>
      </c>
      <c r="DO53" s="80">
        <f>+DL53*'PRECIOS SEGUN ADJ (RURAL)'!$B$17*'PRECIOS SEGUN ADJ (RURAL)'!$C$17</f>
        <v>246280.8</v>
      </c>
      <c r="DP53" s="80" t="s">
        <v>1170</v>
      </c>
      <c r="DQ53" s="192">
        <v>0</v>
      </c>
      <c r="DR53" s="192">
        <f t="shared" si="64"/>
        <v>0</v>
      </c>
      <c r="DS53" s="189">
        <v>80.849999999999994</v>
      </c>
      <c r="DT53" s="80">
        <f>+DQ53*'PRECIOS SEGUN ADJ. (FRONTERIZO)'!$B$22*'PRECIOS SEGUN ADJ. (FRONTERIZO)'!$C$22</f>
        <v>0</v>
      </c>
      <c r="DU53" s="80" t="s">
        <v>134</v>
      </c>
      <c r="DV53" s="165">
        <v>11</v>
      </c>
      <c r="DW53" s="37">
        <f t="shared" si="110"/>
        <v>440</v>
      </c>
      <c r="DX53" s="189">
        <v>21.83</v>
      </c>
      <c r="DY53" s="80">
        <f>+DV53*'PRECIOS SEGUN ADJ (RURAL)'!$B$19*'PRECIOS SEGUN ADJ (RURAL)'!$C$19</f>
        <v>9605.2000000000007</v>
      </c>
      <c r="DZ53" s="80" t="s">
        <v>276</v>
      </c>
      <c r="EA53" s="80">
        <f t="shared" si="111"/>
        <v>1728.94</v>
      </c>
      <c r="EB53" s="165">
        <v>39</v>
      </c>
      <c r="EC53" s="37">
        <f t="shared" si="112"/>
        <v>1560</v>
      </c>
      <c r="ED53" s="189">
        <v>33</v>
      </c>
      <c r="EE53" s="80">
        <f>+EB53*'PRECIOS SEGUN ADJ (RURAL)'!$B$20*'PRECIOS SEGUN ADJ (RURAL)'!$C$20</f>
        <v>51480</v>
      </c>
      <c r="EF53" s="80" t="s">
        <v>1171</v>
      </c>
      <c r="EG53" s="37">
        <v>0</v>
      </c>
      <c r="EH53" s="37">
        <f t="shared" si="67"/>
        <v>0</v>
      </c>
      <c r="EI53" s="189">
        <v>15.789999999999997</v>
      </c>
      <c r="EJ53" s="80">
        <f>+EG53*'PRECIOS SEGUN ADJ. (FRONTERIZO)'!$B$25*'PRECIOS SEGUN ADJ. (FRONTERIZO)'!$C$25</f>
        <v>0</v>
      </c>
      <c r="EK53" s="80" t="s">
        <v>134</v>
      </c>
      <c r="EL53" s="37">
        <v>0</v>
      </c>
      <c r="EM53" s="37">
        <f t="shared" si="68"/>
        <v>0</v>
      </c>
      <c r="EN53" s="189">
        <v>31.5</v>
      </c>
      <c r="EO53" s="80">
        <f>+EL53*'PRECIOS SEGUN ADJ. (FRONTERIZO)'!$B$26*'PRECIOS SEGUN ADJ. (FRONTERIZO)'!$C$26</f>
        <v>0</v>
      </c>
      <c r="EP53" s="80" t="s">
        <v>134</v>
      </c>
      <c r="EQ53" s="193">
        <v>34</v>
      </c>
      <c r="ER53" s="194">
        <f t="shared" si="69"/>
        <v>1360</v>
      </c>
      <c r="ES53" s="195">
        <v>21.68</v>
      </c>
      <c r="ET53" s="196">
        <f>+EQ53*'PRECIOS SEGUN ADJ (RURAL)'!$B$13*'PRECIOS SEGUN ADJ (RURAL)'!$C$13</f>
        <v>29484.799999999999</v>
      </c>
      <c r="EU53" s="196" t="s">
        <v>1172</v>
      </c>
      <c r="EV53" s="197">
        <v>267</v>
      </c>
      <c r="EW53" s="198">
        <f t="shared" si="113"/>
        <v>5340</v>
      </c>
      <c r="EX53" s="199">
        <v>5.5</v>
      </c>
      <c r="EY53" s="200">
        <f>+EV53*'PRECIOS SEGUN ADJ (RURAL)'!$B$16*'PRECIOS SEGUN ADJ (RURAL)'!$C$16</f>
        <v>29370</v>
      </c>
      <c r="EZ53" s="200" t="s">
        <v>1166</v>
      </c>
      <c r="FA53" s="201">
        <v>15</v>
      </c>
      <c r="FB53" s="202">
        <f t="shared" si="71"/>
        <v>600</v>
      </c>
      <c r="FC53" s="203">
        <v>220</v>
      </c>
      <c r="FD53" s="204">
        <f>+FA53*'PRECIOS SEGUN ADJ (RURAL)'!$B$18*'PRECIOS SEGUN ADJ (RURAL)'!$C$18</f>
        <v>132000</v>
      </c>
      <c r="FE53" s="204" t="s">
        <v>334</v>
      </c>
      <c r="FF53" s="204">
        <f t="shared" si="114"/>
        <v>23760</v>
      </c>
      <c r="FG53" s="80">
        <f t="shared" si="85"/>
        <v>1313602.7999999998</v>
      </c>
      <c r="FH53" s="80" t="s">
        <v>1173</v>
      </c>
      <c r="FI53" s="80">
        <f t="shared" si="73"/>
        <v>100752.65</v>
      </c>
      <c r="FJ53" s="80" t="s">
        <v>1174</v>
      </c>
      <c r="FK53" s="80">
        <f t="shared" si="86"/>
        <v>1212850.1499999999</v>
      </c>
      <c r="FL53" s="80" t="s">
        <v>1175</v>
      </c>
      <c r="FM53" s="80">
        <f t="shared" si="87"/>
        <v>262720.56</v>
      </c>
      <c r="FN53" s="80" t="s">
        <v>1176</v>
      </c>
      <c r="FO53" s="80">
        <f t="shared" si="88"/>
        <v>13136.03</v>
      </c>
      <c r="FP53" s="80" t="s">
        <v>1177</v>
      </c>
      <c r="FQ53" s="80"/>
      <c r="FR53" s="80">
        <f t="shared" si="89"/>
        <v>1050882.2399999998</v>
      </c>
      <c r="FS53" s="80" t="s">
        <v>1178</v>
      </c>
      <c r="FT53" s="37" t="str">
        <f>+VLOOKUP(D53,'RURAL XENIA'!F:G,2,0)</f>
        <v>R-44</v>
      </c>
    </row>
    <row r="54" spans="1:176">
      <c r="A54" s="37">
        <v>14</v>
      </c>
      <c r="B54" s="176" t="s">
        <v>130</v>
      </c>
      <c r="C54" s="26" t="s">
        <v>1179</v>
      </c>
      <c r="D54" s="37">
        <v>40233534383</v>
      </c>
      <c r="E54" s="37" t="str">
        <f>+VLOOKUP(D54,'INFORMACION DE PROVEEDORES'!C:I,2,0)</f>
        <v>402-3353348-3</v>
      </c>
      <c r="F54" s="26" t="str">
        <f>+VLOOKUP(D54,'INFORMACION DE PROVEEDORES'!C:J,4,0)</f>
        <v>AXEL OSVALDO SANCHEZ BELTRE</v>
      </c>
      <c r="G54" s="37" t="str">
        <f>+VLOOKUP(D54,'INFORMACION DE PROVEEDORES'!C:K,5,0)</f>
        <v>402-3353348-3</v>
      </c>
      <c r="H54" s="26" t="str">
        <f>+VLOOKUP(D54,'INFORMACION DE PROVEEDORES'!C:L,7,0)</f>
        <v>CALLE 16 DE AGOSTO NO. 166, SECTOR SIMON STRIDDELS, AZUA</v>
      </c>
      <c r="I54" s="37" t="str">
        <f>+VLOOKUP(D54,'INFORMACION DE PROVEEDORES'!C:M,3,0)</f>
        <v xml:space="preserve"> FÍSICA</v>
      </c>
      <c r="J54" s="37">
        <v>1</v>
      </c>
      <c r="K54" s="37">
        <v>364</v>
      </c>
      <c r="L54" s="37">
        <v>25</v>
      </c>
      <c r="M54" s="37">
        <f t="shared" si="90"/>
        <v>1000</v>
      </c>
      <c r="N54" s="189">
        <v>60.180000000000007</v>
      </c>
      <c r="O54" s="80">
        <f>+L54*'PRECIOS SEGUN ADJ (RURAL)'!$B$2*'PRECIOS SEGUN ADJ (RURAL)'!$C$2</f>
        <v>60180</v>
      </c>
      <c r="P54" s="80" t="s">
        <v>1180</v>
      </c>
      <c r="Q54" s="80">
        <f t="shared" si="91"/>
        <v>9628.7999999999993</v>
      </c>
      <c r="R54" s="165">
        <v>5</v>
      </c>
      <c r="S54" s="37">
        <f t="shared" si="92"/>
        <v>200</v>
      </c>
      <c r="T54" s="189">
        <v>33</v>
      </c>
      <c r="U54" s="80">
        <f>+R54*'PRECIOS SEGUN ADJ (RURAL)'!$B$3*'PRECIOS SEGUN ADJ (RURAL)'!$C$3</f>
        <v>6600</v>
      </c>
      <c r="V54" s="80" t="s">
        <v>1181</v>
      </c>
      <c r="W54" s="192">
        <v>0</v>
      </c>
      <c r="X54" s="37">
        <f t="shared" si="46"/>
        <v>0</v>
      </c>
      <c r="Y54" s="189">
        <v>25.2</v>
      </c>
      <c r="Z54" s="80">
        <f>+W54*'PRECIOS SEGUN ADJ. (FRONTERIZO)'!$B$4*'PRECIOS SEGUN ADJ. (FRONTERIZO)'!$C$4</f>
        <v>0</v>
      </c>
      <c r="AA54" s="80" t="s">
        <v>134</v>
      </c>
      <c r="AB54" s="165">
        <v>56</v>
      </c>
      <c r="AC54" s="37">
        <f t="shared" si="93"/>
        <v>2240</v>
      </c>
      <c r="AD54" s="189">
        <v>87.91</v>
      </c>
      <c r="AE54" s="80">
        <f>+AB54*'PRECIOS SEGUN ADJ (RURAL)'!$B$4*'PRECIOS SEGUN ADJ (RURAL)'!$C$4</f>
        <v>196918.39999999999</v>
      </c>
      <c r="AF54" s="80" t="s">
        <v>908</v>
      </c>
      <c r="AG54" s="80">
        <f t="shared" si="94"/>
        <v>35445.31</v>
      </c>
      <c r="AH54" s="165">
        <v>67</v>
      </c>
      <c r="AI54" s="37">
        <f t="shared" si="95"/>
        <v>2680</v>
      </c>
      <c r="AJ54" s="189">
        <v>53.95</v>
      </c>
      <c r="AK54" s="80">
        <f>+AH54*'PRECIOS SEGUN ADJ (RURAL)'!$B$5*'PRECIOS SEGUN ADJ (RURAL)'!$C$5</f>
        <v>144586</v>
      </c>
      <c r="AL54" s="80" t="s">
        <v>909</v>
      </c>
      <c r="AM54" s="165">
        <v>9</v>
      </c>
      <c r="AN54" s="37">
        <f t="shared" si="96"/>
        <v>360</v>
      </c>
      <c r="AO54" s="189">
        <v>29.05</v>
      </c>
      <c r="AP54" s="80">
        <f>+AM54*'PRECIOS SEGUN ADJ (RURAL)'!$B$6*'PRECIOS SEGUN ADJ (RURAL)'!$C$6</f>
        <v>10458</v>
      </c>
      <c r="AQ54" s="80" t="s">
        <v>1182</v>
      </c>
      <c r="AR54" s="80">
        <f t="shared" si="97"/>
        <v>1673.28</v>
      </c>
      <c r="AS54" s="165">
        <v>21</v>
      </c>
      <c r="AT54" s="37">
        <f t="shared" si="98"/>
        <v>840</v>
      </c>
      <c r="AU54" s="189">
        <v>304.44</v>
      </c>
      <c r="AV54" s="80">
        <f>+AS54*'PRECIOS SEGUN ADJ (RURAL)'!$B$7*'PRECIOS SEGUN ADJ (RURAL)'!$C$7</f>
        <v>255729.59999999998</v>
      </c>
      <c r="AW54" s="80" t="s">
        <v>1119</v>
      </c>
      <c r="AX54" s="80">
        <f t="shared" si="99"/>
        <v>46031.33</v>
      </c>
      <c r="AY54" s="37">
        <v>0</v>
      </c>
      <c r="AZ54" s="37">
        <f t="shared" si="51"/>
        <v>0</v>
      </c>
      <c r="BA54" s="189">
        <v>18.899999999999999</v>
      </c>
      <c r="BB54" s="80">
        <f>+AY54*'PRECIOS SEGUN ADJ. (FRONTERIZO)'!$B$9*'PRECIOS SEGUN ADJ. (FRONTERIZO)'!$C$9</f>
        <v>0</v>
      </c>
      <c r="BC54" s="80" t="s">
        <v>134</v>
      </c>
      <c r="BD54" s="165">
        <v>5</v>
      </c>
      <c r="BE54" s="37">
        <f t="shared" si="100"/>
        <v>200</v>
      </c>
      <c r="BF54" s="189">
        <v>140.38999999999999</v>
      </c>
      <c r="BG54" s="80">
        <f>+BD54*'PRECIOS SEGUN ADJ (RURAL)'!$B$8*'PRECIOS SEGUN ADJ (RURAL)'!$C$8</f>
        <v>28077.999999999996</v>
      </c>
      <c r="BH54" s="80" t="s">
        <v>1183</v>
      </c>
      <c r="BI54" s="80">
        <f t="shared" si="101"/>
        <v>5054.04</v>
      </c>
      <c r="BJ54" s="37">
        <v>0</v>
      </c>
      <c r="BK54" s="37">
        <f t="shared" si="53"/>
        <v>0</v>
      </c>
      <c r="BL54" s="189">
        <v>31.459999999999997</v>
      </c>
      <c r="BM54" s="80">
        <f>+BJ54*'PRECIOS SEGUN ADJ. (FRONTERIZO)'!$B$11*'PRECIOS SEGUN ADJ. (FRONTERIZO)'!$C$11</f>
        <v>0</v>
      </c>
      <c r="BN54" s="80" t="s">
        <v>134</v>
      </c>
      <c r="BO54" s="165">
        <v>17</v>
      </c>
      <c r="BP54" s="37">
        <f t="shared" si="102"/>
        <v>680</v>
      </c>
      <c r="BQ54" s="189">
        <v>68.099999999999994</v>
      </c>
      <c r="BR54" s="80">
        <f>+BO54*'PRECIOS SEGUN ADJ (RURAL)'!$B$9*'PRECIOS SEGUN ADJ (RURAL)'!$C$9</f>
        <v>46307.999999999993</v>
      </c>
      <c r="BS54" s="80" t="s">
        <v>1184</v>
      </c>
      <c r="BT54" s="165">
        <v>364</v>
      </c>
      <c r="BU54" s="37">
        <f t="shared" si="103"/>
        <v>7280</v>
      </c>
      <c r="BV54" s="189">
        <v>5.5</v>
      </c>
      <c r="BW54" s="80">
        <f>+BT54*'PRECIOS SEGUN ADJ (RURAL)'!$B$10*'PRECIOS SEGUN ADJ (RURAL)'!$C$10</f>
        <v>40040</v>
      </c>
      <c r="BX54" s="80" t="s">
        <v>1185</v>
      </c>
      <c r="BY54" s="165">
        <v>364</v>
      </c>
      <c r="BZ54" s="37">
        <f t="shared" si="104"/>
        <v>14560</v>
      </c>
      <c r="CA54" s="189">
        <v>7.1500000000000012</v>
      </c>
      <c r="CB54" s="80">
        <f>+BY54*'PRECIOS SEGUN ADJ (RURAL)'!$B$11*'PRECIOS SEGUN ADJ (RURAL)'!$C$11</f>
        <v>104104</v>
      </c>
      <c r="CC54" s="80" t="s">
        <v>1186</v>
      </c>
      <c r="CD54" s="165">
        <v>364</v>
      </c>
      <c r="CE54" s="37">
        <f t="shared" si="105"/>
        <v>14560</v>
      </c>
      <c r="CF54" s="189">
        <v>6.84</v>
      </c>
      <c r="CG54" s="80">
        <f>+CD54*'PRECIOS SEGUN ADJ (RURAL)'!$B$12*'PRECIOS SEGUN ADJ (RURAL)'!$C$12</f>
        <v>99590.399999999994</v>
      </c>
      <c r="CH54" s="80" t="s">
        <v>1103</v>
      </c>
      <c r="CI54" s="37">
        <v>0</v>
      </c>
      <c r="CJ54" s="37">
        <f t="shared" si="58"/>
        <v>0</v>
      </c>
      <c r="CK54" s="189">
        <v>60</v>
      </c>
      <c r="CL54" s="80">
        <f>+CI54*'PRECIOS SEGUN ADJ. (FRONTERIZO)'!$B$16*'PRECIOS SEGUN ADJ. (FRONTERIZO)'!$C$16</f>
        <v>0</v>
      </c>
      <c r="CM54" s="80" t="s">
        <v>134</v>
      </c>
      <c r="CN54" s="80">
        <f t="shared" si="80"/>
        <v>0</v>
      </c>
      <c r="CO54" s="37">
        <v>0</v>
      </c>
      <c r="CP54" s="37">
        <f t="shared" si="59"/>
        <v>0</v>
      </c>
      <c r="CQ54" s="189">
        <v>55.649999999999991</v>
      </c>
      <c r="CR54" s="80">
        <f>+CO54*'PRECIOS SEGUN ADJ. (FRONTERIZO)'!$B$17*'PRECIOS SEGUN ADJ. (FRONTERIZO)'!$C$17</f>
        <v>0</v>
      </c>
      <c r="CS54" s="80" t="s">
        <v>134</v>
      </c>
      <c r="CT54" s="80">
        <f t="shared" si="81"/>
        <v>0</v>
      </c>
      <c r="CU54" s="165">
        <v>364</v>
      </c>
      <c r="CV54" s="37">
        <f t="shared" si="106"/>
        <v>14560</v>
      </c>
      <c r="CW54" s="189">
        <v>6.5999999999999988</v>
      </c>
      <c r="CX54" s="80">
        <f>+CU54*'PRECIOS SEGUN ADJ (RURAL)'!$B$14*'PRECIOS SEGUN ADJ (RURAL)'!$C$14</f>
        <v>96096</v>
      </c>
      <c r="CY54" s="80" t="s">
        <v>1187</v>
      </c>
      <c r="CZ54" s="37">
        <v>0</v>
      </c>
      <c r="DA54" s="37">
        <f t="shared" si="61"/>
        <v>0</v>
      </c>
      <c r="DB54" s="189">
        <v>65.75</v>
      </c>
      <c r="DC54" s="80">
        <f>+CZ54*'PRECIOS SEGUN ADJ. (FRONTERIZO)'!$B$19*'PRECIOS SEGUN ADJ. (FRONTERIZO)'!$C$19</f>
        <v>0</v>
      </c>
      <c r="DD54" s="80" t="s">
        <v>134</v>
      </c>
      <c r="DE54" s="80">
        <f t="shared" si="82"/>
        <v>0</v>
      </c>
      <c r="DF54" s="165">
        <v>13</v>
      </c>
      <c r="DG54" s="37">
        <f t="shared" si="107"/>
        <v>520</v>
      </c>
      <c r="DH54" s="189">
        <v>82.59999999999998</v>
      </c>
      <c r="DI54" s="80">
        <f>+DF54*'PRECIOS SEGUN ADJ (RURAL)'!$B$15*'PRECIOS SEGUN ADJ (RURAL)'!$C$15</f>
        <v>42952</v>
      </c>
      <c r="DJ54" s="80" t="s">
        <v>1188</v>
      </c>
      <c r="DK54" s="80">
        <f t="shared" si="108"/>
        <v>7731.36</v>
      </c>
      <c r="DL54" s="165">
        <v>364</v>
      </c>
      <c r="DM54" s="37">
        <f t="shared" si="109"/>
        <v>14560</v>
      </c>
      <c r="DN54" s="189">
        <v>23.059999999999995</v>
      </c>
      <c r="DO54" s="80">
        <f>+DL54*'PRECIOS SEGUN ADJ (RURAL)'!$B$17*'PRECIOS SEGUN ADJ (RURAL)'!$C$17</f>
        <v>335753.6</v>
      </c>
      <c r="DP54" s="80" t="s">
        <v>1189</v>
      </c>
      <c r="DQ54" s="192">
        <v>0</v>
      </c>
      <c r="DR54" s="192">
        <f t="shared" si="64"/>
        <v>0</v>
      </c>
      <c r="DS54" s="189">
        <v>80.849999999999994</v>
      </c>
      <c r="DT54" s="80">
        <f>+DQ54*'PRECIOS SEGUN ADJ. (FRONTERIZO)'!$B$22*'PRECIOS SEGUN ADJ. (FRONTERIZO)'!$C$22</f>
        <v>0</v>
      </c>
      <c r="DU54" s="80" t="s">
        <v>134</v>
      </c>
      <c r="DV54" s="165">
        <v>15</v>
      </c>
      <c r="DW54" s="37">
        <f t="shared" si="110"/>
        <v>600</v>
      </c>
      <c r="DX54" s="189">
        <v>21.83</v>
      </c>
      <c r="DY54" s="80">
        <f>+DV54*'PRECIOS SEGUN ADJ (RURAL)'!$B$19*'PRECIOS SEGUN ADJ (RURAL)'!$C$19</f>
        <v>13098</v>
      </c>
      <c r="DZ54" s="80" t="s">
        <v>842</v>
      </c>
      <c r="EA54" s="80">
        <f t="shared" si="111"/>
        <v>2357.64</v>
      </c>
      <c r="EB54" s="165">
        <v>53</v>
      </c>
      <c r="EC54" s="37">
        <f t="shared" si="112"/>
        <v>2120</v>
      </c>
      <c r="ED54" s="189">
        <v>33</v>
      </c>
      <c r="EE54" s="80">
        <f>+EB54*'PRECIOS SEGUN ADJ (RURAL)'!$B$20*'PRECIOS SEGUN ADJ (RURAL)'!$C$20</f>
        <v>69960</v>
      </c>
      <c r="EF54" s="80" t="s">
        <v>178</v>
      </c>
      <c r="EG54" s="37">
        <v>0</v>
      </c>
      <c r="EH54" s="37">
        <f t="shared" si="67"/>
        <v>0</v>
      </c>
      <c r="EI54" s="189">
        <v>15.789999999999997</v>
      </c>
      <c r="EJ54" s="80">
        <f>+EG54*'PRECIOS SEGUN ADJ. (FRONTERIZO)'!$B$25*'PRECIOS SEGUN ADJ. (FRONTERIZO)'!$C$25</f>
        <v>0</v>
      </c>
      <c r="EK54" s="80" t="s">
        <v>134</v>
      </c>
      <c r="EL54" s="37">
        <v>0</v>
      </c>
      <c r="EM54" s="37">
        <f t="shared" si="68"/>
        <v>0</v>
      </c>
      <c r="EN54" s="189">
        <v>31.5</v>
      </c>
      <c r="EO54" s="80">
        <f>+EL54*'PRECIOS SEGUN ADJ. (FRONTERIZO)'!$B$26*'PRECIOS SEGUN ADJ. (FRONTERIZO)'!$C$26</f>
        <v>0</v>
      </c>
      <c r="EP54" s="80" t="s">
        <v>134</v>
      </c>
      <c r="EQ54" s="193">
        <v>46</v>
      </c>
      <c r="ER54" s="194">
        <f t="shared" si="69"/>
        <v>1840</v>
      </c>
      <c r="ES54" s="195">
        <v>21.68</v>
      </c>
      <c r="ET54" s="196">
        <f>+EQ54*'PRECIOS SEGUN ADJ (RURAL)'!$B$13*'PRECIOS SEGUN ADJ (RURAL)'!$C$13</f>
        <v>39891.199999999997</v>
      </c>
      <c r="EU54" s="196" t="s">
        <v>1190</v>
      </c>
      <c r="EV54" s="197">
        <v>364</v>
      </c>
      <c r="EW54" s="198">
        <f t="shared" si="113"/>
        <v>7280</v>
      </c>
      <c r="EX54" s="199">
        <v>5.5</v>
      </c>
      <c r="EY54" s="200">
        <f>+EV54*'PRECIOS SEGUN ADJ (RURAL)'!$B$16*'PRECIOS SEGUN ADJ (RURAL)'!$C$16</f>
        <v>40040</v>
      </c>
      <c r="EZ54" s="200" t="s">
        <v>1185</v>
      </c>
      <c r="FA54" s="201">
        <v>21</v>
      </c>
      <c r="FB54" s="202">
        <f t="shared" si="71"/>
        <v>840</v>
      </c>
      <c r="FC54" s="203">
        <v>220</v>
      </c>
      <c r="FD54" s="204">
        <f>+FA54*'PRECIOS SEGUN ADJ (RURAL)'!$B$18*'PRECIOS SEGUN ADJ (RURAL)'!$C$18</f>
        <v>184800</v>
      </c>
      <c r="FE54" s="204" t="s">
        <v>1129</v>
      </c>
      <c r="FF54" s="204">
        <f t="shared" si="114"/>
        <v>33264</v>
      </c>
      <c r="FG54" s="80">
        <f t="shared" si="85"/>
        <v>1815183.2</v>
      </c>
      <c r="FH54" s="80" t="s">
        <v>1191</v>
      </c>
      <c r="FI54" s="80">
        <f t="shared" si="73"/>
        <v>141185.76</v>
      </c>
      <c r="FJ54" s="80" t="s">
        <v>1192</v>
      </c>
      <c r="FK54" s="80">
        <f t="shared" si="86"/>
        <v>1673997.44</v>
      </c>
      <c r="FL54" s="80" t="s">
        <v>1193</v>
      </c>
      <c r="FM54" s="80">
        <f t="shared" si="87"/>
        <v>363036.64</v>
      </c>
      <c r="FN54" s="80" t="s">
        <v>1194</v>
      </c>
      <c r="FO54" s="80">
        <f t="shared" si="88"/>
        <v>18151.830000000002</v>
      </c>
      <c r="FP54" s="80" t="s">
        <v>1195</v>
      </c>
      <c r="FQ54" s="80"/>
      <c r="FR54" s="80">
        <f t="shared" si="89"/>
        <v>1452146.56</v>
      </c>
      <c r="FS54" s="80" t="s">
        <v>1196</v>
      </c>
      <c r="FT54" s="37" t="str">
        <f>+VLOOKUP(D54,'RURAL XENIA'!F:G,2,0)</f>
        <v>R-05</v>
      </c>
    </row>
    <row r="55" spans="1:176">
      <c r="A55" s="37">
        <v>20</v>
      </c>
      <c r="B55" s="176" t="s">
        <v>130</v>
      </c>
      <c r="C55" s="26" t="s">
        <v>1197</v>
      </c>
      <c r="D55" s="37">
        <v>40220786707</v>
      </c>
      <c r="E55" s="37" t="str">
        <f>+VLOOKUP(D55,'INFORMACION DE PROVEEDORES'!C:I,2,0)</f>
        <v>402-2078670-7</v>
      </c>
      <c r="F55" s="26" t="str">
        <f>+VLOOKUP(D55,'INFORMACION DE PROVEEDORES'!C:J,4,0)</f>
        <v>CARLOS SANCHEZ PEGUERO</v>
      </c>
      <c r="G55" s="37" t="str">
        <f>+VLOOKUP(D55,'INFORMACION DE PROVEEDORES'!C:K,5,0)</f>
        <v>402-2078670-7</v>
      </c>
      <c r="H55" s="26" t="str">
        <f>+VLOOKUP(D55,'INFORMACION DE PROVEEDORES'!C:L,7,0)</f>
        <v>CALLE NICOLAS MAÑON NO.02 ESTEBANIA, AZUA</v>
      </c>
      <c r="I55" s="37" t="str">
        <f>+VLOOKUP(D55,'INFORMACION DE PROVEEDORES'!C:M,3,0)</f>
        <v xml:space="preserve"> FÍSICA</v>
      </c>
      <c r="J55" s="37">
        <v>2</v>
      </c>
      <c r="K55" s="37">
        <v>180</v>
      </c>
      <c r="L55" s="37">
        <v>13</v>
      </c>
      <c r="M55" s="37">
        <f t="shared" si="90"/>
        <v>520</v>
      </c>
      <c r="N55" s="189">
        <v>60.180000000000007</v>
      </c>
      <c r="O55" s="80">
        <f>+L55*'PRECIOS SEGUN ADJ (RURAL)'!$B$2*'PRECIOS SEGUN ADJ (RURAL)'!$C$2</f>
        <v>31293.600000000002</v>
      </c>
      <c r="P55" s="80" t="s">
        <v>1198</v>
      </c>
      <c r="Q55" s="80">
        <f t="shared" si="91"/>
        <v>5006.9799999999996</v>
      </c>
      <c r="R55" s="165">
        <v>3</v>
      </c>
      <c r="S55" s="37">
        <f t="shared" si="92"/>
        <v>120</v>
      </c>
      <c r="T55" s="189">
        <v>33</v>
      </c>
      <c r="U55" s="80">
        <f>+R55*'PRECIOS SEGUN ADJ (RURAL)'!$B$3*'PRECIOS SEGUN ADJ (RURAL)'!$C$3</f>
        <v>3960</v>
      </c>
      <c r="V55" s="80" t="s">
        <v>1161</v>
      </c>
      <c r="W55" s="192">
        <v>0</v>
      </c>
      <c r="X55" s="37">
        <f t="shared" ref="X55:X70" si="115">+W55*20</f>
        <v>0</v>
      </c>
      <c r="Y55" s="189">
        <v>25.2</v>
      </c>
      <c r="Z55" s="80">
        <f>+W55*'PRECIOS SEGUN ADJ. (FRONTERIZO)'!$B$4*'PRECIOS SEGUN ADJ. (FRONTERIZO)'!$C$4</f>
        <v>0</v>
      </c>
      <c r="AA55" s="80" t="s">
        <v>134</v>
      </c>
      <c r="AB55" s="165">
        <v>29</v>
      </c>
      <c r="AC55" s="37">
        <f t="shared" si="93"/>
        <v>1160</v>
      </c>
      <c r="AD55" s="189">
        <v>87.91</v>
      </c>
      <c r="AE55" s="80">
        <f>+AB55*'PRECIOS SEGUN ADJ (RURAL)'!$B$4*'PRECIOS SEGUN ADJ (RURAL)'!$C$4</f>
        <v>101975.59999999999</v>
      </c>
      <c r="AF55" s="80" t="s">
        <v>1199</v>
      </c>
      <c r="AG55" s="80">
        <f t="shared" si="94"/>
        <v>18355.61</v>
      </c>
      <c r="AH55" s="165">
        <v>34</v>
      </c>
      <c r="AI55" s="37">
        <f t="shared" si="95"/>
        <v>1360</v>
      </c>
      <c r="AJ55" s="189">
        <v>53.95</v>
      </c>
      <c r="AK55" s="80">
        <f>+AH55*'PRECIOS SEGUN ADJ (RURAL)'!$B$5*'PRECIOS SEGUN ADJ (RURAL)'!$C$5</f>
        <v>73372</v>
      </c>
      <c r="AL55" s="80" t="s">
        <v>1200</v>
      </c>
      <c r="AM55" s="165">
        <v>5</v>
      </c>
      <c r="AN55" s="37">
        <f t="shared" si="96"/>
        <v>200</v>
      </c>
      <c r="AO55" s="189">
        <v>29.05</v>
      </c>
      <c r="AP55" s="80">
        <f>+AM55*'PRECIOS SEGUN ADJ (RURAL)'!$B$6*'PRECIOS SEGUN ADJ (RURAL)'!$C$6</f>
        <v>5810</v>
      </c>
      <c r="AQ55" s="80" t="s">
        <v>1201</v>
      </c>
      <c r="AR55" s="80">
        <f t="shared" si="97"/>
        <v>929.6</v>
      </c>
      <c r="AS55" s="165">
        <v>11</v>
      </c>
      <c r="AT55" s="37">
        <f t="shared" si="98"/>
        <v>440</v>
      </c>
      <c r="AU55" s="189">
        <v>304.44</v>
      </c>
      <c r="AV55" s="80">
        <f>+AS55*'PRECIOS SEGUN ADJ (RURAL)'!$B$7*'PRECIOS SEGUN ADJ (RURAL)'!$C$7</f>
        <v>133953.60000000001</v>
      </c>
      <c r="AW55" s="80" t="s">
        <v>1202</v>
      </c>
      <c r="AX55" s="80">
        <f t="shared" si="99"/>
        <v>24111.65</v>
      </c>
      <c r="AY55" s="37">
        <v>0</v>
      </c>
      <c r="AZ55" s="37">
        <f t="shared" ref="AZ55:AZ70" si="116">+AY55*20</f>
        <v>0</v>
      </c>
      <c r="BA55" s="189">
        <v>18.899999999999999</v>
      </c>
      <c r="BB55" s="80">
        <f>+AY55*'PRECIOS SEGUN ADJ. (FRONTERIZO)'!$B$9*'PRECIOS SEGUN ADJ. (FRONTERIZO)'!$C$9</f>
        <v>0</v>
      </c>
      <c r="BC55" s="80" t="s">
        <v>134</v>
      </c>
      <c r="BD55" s="165">
        <v>3</v>
      </c>
      <c r="BE55" s="37">
        <f t="shared" si="100"/>
        <v>120</v>
      </c>
      <c r="BF55" s="189">
        <v>140.38999999999999</v>
      </c>
      <c r="BG55" s="80">
        <f>+BD55*'PRECIOS SEGUN ADJ (RURAL)'!$B$8*'PRECIOS SEGUN ADJ (RURAL)'!$C$8</f>
        <v>16846.8</v>
      </c>
      <c r="BH55" s="80" t="s">
        <v>1164</v>
      </c>
      <c r="BI55" s="80">
        <f t="shared" si="101"/>
        <v>3032.42</v>
      </c>
      <c r="BJ55" s="37">
        <v>0</v>
      </c>
      <c r="BK55" s="37">
        <f t="shared" ref="BK55:BK70" si="117">+BJ55*20</f>
        <v>0</v>
      </c>
      <c r="BL55" s="189">
        <v>31.459999999999997</v>
      </c>
      <c r="BM55" s="80">
        <f>+BJ55*'PRECIOS SEGUN ADJ. (FRONTERIZO)'!$B$11*'PRECIOS SEGUN ADJ. (FRONTERIZO)'!$C$11</f>
        <v>0</v>
      </c>
      <c r="BN55" s="80" t="s">
        <v>134</v>
      </c>
      <c r="BO55" s="165">
        <v>9</v>
      </c>
      <c r="BP55" s="37">
        <f t="shared" si="102"/>
        <v>360</v>
      </c>
      <c r="BQ55" s="189">
        <v>68.099999999999994</v>
      </c>
      <c r="BR55" s="80">
        <f>+BO55*'PRECIOS SEGUN ADJ (RURAL)'!$B$9*'PRECIOS SEGUN ADJ (RURAL)'!$C$9</f>
        <v>24516</v>
      </c>
      <c r="BS55" s="80" t="s">
        <v>1203</v>
      </c>
      <c r="BT55" s="165">
        <v>180</v>
      </c>
      <c r="BU55" s="37">
        <f t="shared" si="103"/>
        <v>3600</v>
      </c>
      <c r="BV55" s="189">
        <v>5.5</v>
      </c>
      <c r="BW55" s="80">
        <f>+BT55*'PRECIOS SEGUN ADJ (RURAL)'!$B$10*'PRECIOS SEGUN ADJ (RURAL)'!$C$10</f>
        <v>19800</v>
      </c>
      <c r="BX55" s="80" t="s">
        <v>1204</v>
      </c>
      <c r="BY55" s="165">
        <v>180</v>
      </c>
      <c r="BZ55" s="37">
        <f t="shared" si="104"/>
        <v>7200</v>
      </c>
      <c r="CA55" s="189">
        <v>7.1500000000000012</v>
      </c>
      <c r="CB55" s="80">
        <f>+BY55*'PRECIOS SEGUN ADJ (RURAL)'!$B$11*'PRECIOS SEGUN ADJ (RURAL)'!$C$11</f>
        <v>51480</v>
      </c>
      <c r="CC55" s="80" t="s">
        <v>1171</v>
      </c>
      <c r="CD55" s="165">
        <v>180</v>
      </c>
      <c r="CE55" s="37">
        <f t="shared" si="105"/>
        <v>7200</v>
      </c>
      <c r="CF55" s="189">
        <v>6.84</v>
      </c>
      <c r="CG55" s="80">
        <f>+CD55*'PRECIOS SEGUN ADJ (RURAL)'!$B$12*'PRECIOS SEGUN ADJ (RURAL)'!$C$12</f>
        <v>49248</v>
      </c>
      <c r="CH55" s="80" t="s">
        <v>1205</v>
      </c>
      <c r="CI55" s="37">
        <v>0</v>
      </c>
      <c r="CJ55" s="37">
        <f t="shared" ref="CJ55:CJ70" si="118">+CI55*20</f>
        <v>0</v>
      </c>
      <c r="CK55" s="189">
        <v>60</v>
      </c>
      <c r="CL55" s="80">
        <f>+CI55*'PRECIOS SEGUN ADJ. (FRONTERIZO)'!$B$16*'PRECIOS SEGUN ADJ. (FRONTERIZO)'!$C$16</f>
        <v>0</v>
      </c>
      <c r="CM55" s="80" t="s">
        <v>134</v>
      </c>
      <c r="CN55" s="80">
        <f t="shared" ref="CN55:CN70" si="119">+ROUND(CL55*0.18,2)</f>
        <v>0</v>
      </c>
      <c r="CO55" s="37">
        <v>0</v>
      </c>
      <c r="CP55" s="37">
        <f t="shared" ref="CP55:CP70" si="120">+CO55*20</f>
        <v>0</v>
      </c>
      <c r="CQ55" s="189">
        <v>55.649999999999991</v>
      </c>
      <c r="CR55" s="80">
        <f>+CO55*'PRECIOS SEGUN ADJ. (FRONTERIZO)'!$B$17*'PRECIOS SEGUN ADJ. (FRONTERIZO)'!$C$17</f>
        <v>0</v>
      </c>
      <c r="CS55" s="80" t="s">
        <v>134</v>
      </c>
      <c r="CT55" s="80">
        <f t="shared" ref="CT55:CT70" si="121">+ROUND(CR55*0.18,2)</f>
        <v>0</v>
      </c>
      <c r="CU55" s="165">
        <v>180</v>
      </c>
      <c r="CV55" s="37">
        <f t="shared" si="106"/>
        <v>7200</v>
      </c>
      <c r="CW55" s="189">
        <v>6.5999999999999988</v>
      </c>
      <c r="CX55" s="80">
        <f>+CU55*'PRECIOS SEGUN ADJ (RURAL)'!$B$14*'PRECIOS SEGUN ADJ (RURAL)'!$C$14</f>
        <v>47520</v>
      </c>
      <c r="CY55" s="80" t="s">
        <v>514</v>
      </c>
      <c r="CZ55" s="37">
        <v>0</v>
      </c>
      <c r="DA55" s="37">
        <f t="shared" ref="DA55:DA70" si="122">+CZ55*20</f>
        <v>0</v>
      </c>
      <c r="DB55" s="189">
        <v>65.75</v>
      </c>
      <c r="DC55" s="80">
        <f>+CZ55*'PRECIOS SEGUN ADJ. (FRONTERIZO)'!$B$19*'PRECIOS SEGUN ADJ. (FRONTERIZO)'!$C$19</f>
        <v>0</v>
      </c>
      <c r="DD55" s="80" t="s">
        <v>134</v>
      </c>
      <c r="DE55" s="80">
        <f t="shared" ref="DE55:DE70" si="123">+ROUND(DC55*0.18,2)</f>
        <v>0</v>
      </c>
      <c r="DF55" s="165">
        <v>7</v>
      </c>
      <c r="DG55" s="37">
        <f t="shared" si="107"/>
        <v>280</v>
      </c>
      <c r="DH55" s="189">
        <v>82.59999999999998</v>
      </c>
      <c r="DI55" s="80">
        <f>+DF55*'PRECIOS SEGUN ADJ (RURAL)'!$B$15*'PRECIOS SEGUN ADJ (RURAL)'!$C$15</f>
        <v>23127.999999999996</v>
      </c>
      <c r="DJ55" s="80" t="s">
        <v>144</v>
      </c>
      <c r="DK55" s="80">
        <f t="shared" si="108"/>
        <v>4163.04</v>
      </c>
      <c r="DL55" s="165">
        <v>180</v>
      </c>
      <c r="DM55" s="37">
        <f t="shared" si="109"/>
        <v>7200</v>
      </c>
      <c r="DN55" s="189">
        <v>23.059999999999995</v>
      </c>
      <c r="DO55" s="80">
        <f>+DL55*'PRECIOS SEGUN ADJ (RURAL)'!$B$17*'PRECIOS SEGUN ADJ (RURAL)'!$C$17</f>
        <v>166032</v>
      </c>
      <c r="DP55" s="80" t="s">
        <v>1206</v>
      </c>
      <c r="DQ55" s="192">
        <v>0</v>
      </c>
      <c r="DR55" s="192">
        <f t="shared" ref="DR55:DR70" si="124">+DQ55*20</f>
        <v>0</v>
      </c>
      <c r="DS55" s="189">
        <v>80.849999999999994</v>
      </c>
      <c r="DT55" s="80">
        <f>+DQ55*'PRECIOS SEGUN ADJ. (FRONTERIZO)'!$B$22*'PRECIOS SEGUN ADJ. (FRONTERIZO)'!$C$22</f>
        <v>0</v>
      </c>
      <c r="DU55" s="80" t="s">
        <v>134</v>
      </c>
      <c r="DV55" s="165">
        <v>8</v>
      </c>
      <c r="DW55" s="37">
        <f t="shared" si="110"/>
        <v>320</v>
      </c>
      <c r="DX55" s="189">
        <v>21.83</v>
      </c>
      <c r="DY55" s="80">
        <f>+DV55*'PRECIOS SEGUN ADJ (RURAL)'!$B$19*'PRECIOS SEGUN ADJ (RURAL)'!$C$19</f>
        <v>6985.5999999999995</v>
      </c>
      <c r="DZ55" s="80" t="s">
        <v>989</v>
      </c>
      <c r="EA55" s="80">
        <f t="shared" si="111"/>
        <v>1257.4100000000001</v>
      </c>
      <c r="EB55" s="165">
        <v>27</v>
      </c>
      <c r="EC55" s="37">
        <f t="shared" si="112"/>
        <v>1080</v>
      </c>
      <c r="ED55" s="189">
        <v>33</v>
      </c>
      <c r="EE55" s="80">
        <f>+EB55*'PRECIOS SEGUN ADJ (RURAL)'!$B$20*'PRECIOS SEGUN ADJ (RURAL)'!$C$20</f>
        <v>35640</v>
      </c>
      <c r="EF55" s="80" t="s">
        <v>1207</v>
      </c>
      <c r="EG55" s="37">
        <v>0</v>
      </c>
      <c r="EH55" s="37">
        <f t="shared" ref="EH55:EH70" si="125">+EG55*20</f>
        <v>0</v>
      </c>
      <c r="EI55" s="189">
        <v>15.789999999999997</v>
      </c>
      <c r="EJ55" s="80">
        <f>+EG55*'PRECIOS SEGUN ADJ. (FRONTERIZO)'!$B$25*'PRECIOS SEGUN ADJ. (FRONTERIZO)'!$C$25</f>
        <v>0</v>
      </c>
      <c r="EK55" s="80" t="s">
        <v>134</v>
      </c>
      <c r="EL55" s="37">
        <v>0</v>
      </c>
      <c r="EM55" s="37">
        <f t="shared" ref="EM55:EM70" si="126">+EL55*20</f>
        <v>0</v>
      </c>
      <c r="EN55" s="189">
        <v>31.5</v>
      </c>
      <c r="EO55" s="80">
        <f>+EL55*'PRECIOS SEGUN ADJ. (FRONTERIZO)'!$B$26*'PRECIOS SEGUN ADJ. (FRONTERIZO)'!$C$26</f>
        <v>0</v>
      </c>
      <c r="EP55" s="80" t="s">
        <v>134</v>
      </c>
      <c r="EQ55" s="193">
        <v>24</v>
      </c>
      <c r="ER55" s="194">
        <f t="shared" ref="ER55:ER70" si="127">+EQ55*40</f>
        <v>960</v>
      </c>
      <c r="ES55" s="195">
        <v>21.68</v>
      </c>
      <c r="ET55" s="196">
        <f>+EQ55*'PRECIOS SEGUN ADJ (RURAL)'!$B$13*'PRECIOS SEGUN ADJ (RURAL)'!$C$13</f>
        <v>20812.799999999996</v>
      </c>
      <c r="EU55" s="196" t="s">
        <v>1208</v>
      </c>
      <c r="EV55" s="197">
        <v>180</v>
      </c>
      <c r="EW55" s="198">
        <f t="shared" si="113"/>
        <v>3600</v>
      </c>
      <c r="EX55" s="199">
        <v>5.5</v>
      </c>
      <c r="EY55" s="200">
        <f>+EV55*'PRECIOS SEGUN ADJ (RURAL)'!$B$16*'PRECIOS SEGUN ADJ (RURAL)'!$C$16</f>
        <v>19800</v>
      </c>
      <c r="EZ55" s="200" t="s">
        <v>1204</v>
      </c>
      <c r="FA55" s="201">
        <v>11</v>
      </c>
      <c r="FB55" s="202">
        <f t="shared" ref="FB55:FB70" si="128">+FA55*40</f>
        <v>440</v>
      </c>
      <c r="FC55" s="203">
        <v>220</v>
      </c>
      <c r="FD55" s="204">
        <f>+FA55*'PRECIOS SEGUN ADJ (RURAL)'!$B$18*'PRECIOS SEGUN ADJ (RURAL)'!$C$18</f>
        <v>96800</v>
      </c>
      <c r="FE55" s="204" t="s">
        <v>1209</v>
      </c>
      <c r="FF55" s="204">
        <f t="shared" si="114"/>
        <v>17424</v>
      </c>
      <c r="FG55" s="80">
        <f t="shared" ref="FG55:FG70" si="129">+O55+U55+Z55+AE55+AK55+AP55+AV55+BB55+BG55+BM55+BR55+BW55+CB55+CG55+CL55+CR55+CX55+DC55+DI55+DO55+DT55+DY55+EE55+EJ55+EO55+ET55+EY55+FD55</f>
        <v>928974.00000000012</v>
      </c>
      <c r="FH55" s="80" t="s">
        <v>1210</v>
      </c>
      <c r="FI55" s="80">
        <f t="shared" ref="FI55:FI70" si="130">+Q55+AG55+AR55+AX55+BI55+CN55+CT55+DE55+DK55+EA55+FF55</f>
        <v>74280.709999999992</v>
      </c>
      <c r="FJ55" s="80" t="s">
        <v>1211</v>
      </c>
      <c r="FK55" s="80">
        <f t="shared" ref="FK55:FK70" si="131">+FG55-FI55</f>
        <v>854693.29000000015</v>
      </c>
      <c r="FL55" s="80" t="s">
        <v>1212</v>
      </c>
      <c r="FM55" s="80">
        <f t="shared" ref="FM55:FM70" si="132">+ROUND(FG55*0.2,2)</f>
        <v>185794.8</v>
      </c>
      <c r="FN55" s="80" t="s">
        <v>1213</v>
      </c>
      <c r="FO55" s="80">
        <f t="shared" ref="FO55:FO70" si="133">+ROUND(FG55*0.01,2)</f>
        <v>9289.74</v>
      </c>
      <c r="FP55" s="80" t="s">
        <v>1214</v>
      </c>
      <c r="FQ55" s="80"/>
      <c r="FR55" s="80">
        <f t="shared" ref="FR55:FR70" si="134">+FG55-FM55</f>
        <v>743179.20000000019</v>
      </c>
      <c r="FS55" s="80" t="s">
        <v>1215</v>
      </c>
      <c r="FT55" s="37" t="str">
        <f>+VLOOKUP(D55,'RURAL XENIA'!F:G,2,0)</f>
        <v>R-02</v>
      </c>
    </row>
    <row r="56" spans="1:176">
      <c r="A56" s="37">
        <v>21</v>
      </c>
      <c r="B56" s="176" t="s">
        <v>130</v>
      </c>
      <c r="C56" s="26" t="s">
        <v>1216</v>
      </c>
      <c r="D56" s="37">
        <v>5601491052</v>
      </c>
      <c r="E56" s="37" t="str">
        <f>+VLOOKUP(D56,'INFORMACION DE PROVEEDORES'!C:I,2,0)</f>
        <v>056-0149105-2</v>
      </c>
      <c r="F56" s="26" t="str">
        <f>+VLOOKUP(D56,'INFORMACION DE PROVEEDORES'!C:J,4,0)</f>
        <v>CAROLYN VIRGINIA PERALTA ESTRELLA</v>
      </c>
      <c r="G56" s="37" t="str">
        <f>+VLOOKUP(D56,'INFORMACION DE PROVEEDORES'!C:K,5,0)</f>
        <v>056-0149105-2</v>
      </c>
      <c r="H56" s="26" t="str">
        <f>+VLOOKUP(D56,'INFORMACION DE PROVEEDORES'!C:L,7,0)</f>
        <v>CALLE NIÑO RIZEK, NO. 3-A, SAN FRANCISCO DE MACORIS</v>
      </c>
      <c r="I56" s="37" t="str">
        <f>+VLOOKUP(D56,'INFORMACION DE PROVEEDORES'!C:M,3,0)</f>
        <v xml:space="preserve"> FÍSICA</v>
      </c>
      <c r="J56" s="37">
        <v>2</v>
      </c>
      <c r="K56" s="37">
        <v>232</v>
      </c>
      <c r="L56" s="37">
        <v>16</v>
      </c>
      <c r="M56" s="37">
        <f t="shared" si="90"/>
        <v>640</v>
      </c>
      <c r="N56" s="189">
        <v>60.180000000000007</v>
      </c>
      <c r="O56" s="80">
        <f>+L56*'PRECIOS SEGUN ADJ (RURAL)'!$B$2*'PRECIOS SEGUN ADJ (RURAL)'!$C$2</f>
        <v>38515.199999999997</v>
      </c>
      <c r="P56" s="80" t="s">
        <v>1217</v>
      </c>
      <c r="Q56" s="80">
        <f t="shared" si="91"/>
        <v>6162.43</v>
      </c>
      <c r="R56" s="165">
        <v>4</v>
      </c>
      <c r="S56" s="37">
        <f t="shared" si="92"/>
        <v>160</v>
      </c>
      <c r="T56" s="189">
        <v>33</v>
      </c>
      <c r="U56" s="80">
        <f>+R56*'PRECIOS SEGUN ADJ (RURAL)'!$B$3*'PRECIOS SEGUN ADJ (RURAL)'!$C$3</f>
        <v>5280</v>
      </c>
      <c r="V56" s="80" t="s">
        <v>1138</v>
      </c>
      <c r="W56" s="192">
        <v>0</v>
      </c>
      <c r="X56" s="37">
        <f t="shared" si="115"/>
        <v>0</v>
      </c>
      <c r="Y56" s="189">
        <v>25.2</v>
      </c>
      <c r="Z56" s="80">
        <f>+W56*'PRECIOS SEGUN ADJ. (FRONTERIZO)'!$B$4*'PRECIOS SEGUN ADJ. (FRONTERIZO)'!$C$4</f>
        <v>0</v>
      </c>
      <c r="AA56" s="80" t="s">
        <v>134</v>
      </c>
      <c r="AB56" s="165">
        <v>36</v>
      </c>
      <c r="AC56" s="37">
        <f t="shared" si="93"/>
        <v>1440</v>
      </c>
      <c r="AD56" s="189">
        <v>87.91</v>
      </c>
      <c r="AE56" s="80">
        <f>+AB56*'PRECIOS SEGUN ADJ (RURAL)'!$B$4*'PRECIOS SEGUN ADJ (RURAL)'!$C$4</f>
        <v>126590.39999999999</v>
      </c>
      <c r="AF56" s="80" t="s">
        <v>1218</v>
      </c>
      <c r="AG56" s="80">
        <f t="shared" si="94"/>
        <v>22786.27</v>
      </c>
      <c r="AH56" s="165">
        <v>44</v>
      </c>
      <c r="AI56" s="37">
        <f t="shared" si="95"/>
        <v>1760</v>
      </c>
      <c r="AJ56" s="189">
        <v>53.95</v>
      </c>
      <c r="AK56" s="80">
        <f>+AH56*'PRECIOS SEGUN ADJ (RURAL)'!$B$5*'PRECIOS SEGUN ADJ (RURAL)'!$C$5</f>
        <v>94952</v>
      </c>
      <c r="AL56" s="80" t="s">
        <v>1219</v>
      </c>
      <c r="AM56" s="165">
        <v>6</v>
      </c>
      <c r="AN56" s="37">
        <f t="shared" si="96"/>
        <v>240</v>
      </c>
      <c r="AO56" s="189">
        <v>29.05</v>
      </c>
      <c r="AP56" s="80">
        <f>+AM56*'PRECIOS SEGUN ADJ (RURAL)'!$B$6*'PRECIOS SEGUN ADJ (RURAL)'!$C$6</f>
        <v>6972</v>
      </c>
      <c r="AQ56" s="80" t="s">
        <v>1162</v>
      </c>
      <c r="AR56" s="80">
        <f t="shared" si="97"/>
        <v>1115.52</v>
      </c>
      <c r="AS56" s="165">
        <v>14</v>
      </c>
      <c r="AT56" s="37">
        <f t="shared" si="98"/>
        <v>560</v>
      </c>
      <c r="AU56" s="189">
        <v>304.44</v>
      </c>
      <c r="AV56" s="80">
        <f>+AS56*'PRECIOS SEGUN ADJ (RURAL)'!$B$7*'PRECIOS SEGUN ADJ (RURAL)'!$C$7</f>
        <v>170486.39999999999</v>
      </c>
      <c r="AW56" s="80" t="s">
        <v>1220</v>
      </c>
      <c r="AX56" s="80">
        <f t="shared" si="99"/>
        <v>30687.55</v>
      </c>
      <c r="AY56" s="37">
        <v>0</v>
      </c>
      <c r="AZ56" s="37">
        <f t="shared" si="116"/>
        <v>0</v>
      </c>
      <c r="BA56" s="189">
        <v>18.899999999999999</v>
      </c>
      <c r="BB56" s="80">
        <f>+AY56*'PRECIOS SEGUN ADJ. (FRONTERIZO)'!$B$9*'PRECIOS SEGUN ADJ. (FRONTERIZO)'!$C$9</f>
        <v>0</v>
      </c>
      <c r="BC56" s="80" t="s">
        <v>134</v>
      </c>
      <c r="BD56" s="165">
        <v>4</v>
      </c>
      <c r="BE56" s="37">
        <f t="shared" si="100"/>
        <v>160</v>
      </c>
      <c r="BF56" s="189">
        <v>140.38999999999999</v>
      </c>
      <c r="BG56" s="80">
        <f>+BD56*'PRECIOS SEGUN ADJ (RURAL)'!$B$8*'PRECIOS SEGUN ADJ (RURAL)'!$C$8</f>
        <v>22462.399999999998</v>
      </c>
      <c r="BH56" s="80" t="s">
        <v>1143</v>
      </c>
      <c r="BI56" s="80">
        <f t="shared" si="101"/>
        <v>4043.23</v>
      </c>
      <c r="BJ56" s="37">
        <v>0</v>
      </c>
      <c r="BK56" s="37">
        <f t="shared" si="117"/>
        <v>0</v>
      </c>
      <c r="BL56" s="189">
        <v>31.459999999999997</v>
      </c>
      <c r="BM56" s="80">
        <f>+BJ56*'PRECIOS SEGUN ADJ. (FRONTERIZO)'!$B$11*'PRECIOS SEGUN ADJ. (FRONTERIZO)'!$C$11</f>
        <v>0</v>
      </c>
      <c r="BN56" s="80" t="s">
        <v>134</v>
      </c>
      <c r="BO56" s="165">
        <v>11</v>
      </c>
      <c r="BP56" s="37">
        <f t="shared" si="102"/>
        <v>440</v>
      </c>
      <c r="BQ56" s="189">
        <v>68.099999999999994</v>
      </c>
      <c r="BR56" s="80">
        <f>+BO56*'PRECIOS SEGUN ADJ (RURAL)'!$B$9*'PRECIOS SEGUN ADJ (RURAL)'!$C$9</f>
        <v>29963.999999999996</v>
      </c>
      <c r="BS56" s="80" t="s">
        <v>1221</v>
      </c>
      <c r="BT56" s="165">
        <v>232</v>
      </c>
      <c r="BU56" s="37">
        <f t="shared" si="103"/>
        <v>4640</v>
      </c>
      <c r="BV56" s="189">
        <v>5.5</v>
      </c>
      <c r="BW56" s="80">
        <f>+BT56*'PRECIOS SEGUN ADJ (RURAL)'!$B$10*'PRECIOS SEGUN ADJ (RURAL)'!$C$10</f>
        <v>25520</v>
      </c>
      <c r="BX56" s="80" t="s">
        <v>1222</v>
      </c>
      <c r="BY56" s="165">
        <v>232</v>
      </c>
      <c r="BZ56" s="37">
        <f t="shared" si="104"/>
        <v>9280</v>
      </c>
      <c r="CA56" s="189">
        <v>7.1500000000000012</v>
      </c>
      <c r="CB56" s="80">
        <f>+BY56*'PRECIOS SEGUN ADJ (RURAL)'!$B$11*'PRECIOS SEGUN ADJ (RURAL)'!$C$11</f>
        <v>66352</v>
      </c>
      <c r="CC56" s="80" t="s">
        <v>508</v>
      </c>
      <c r="CD56" s="165">
        <v>232</v>
      </c>
      <c r="CE56" s="37">
        <f t="shared" si="105"/>
        <v>9280</v>
      </c>
      <c r="CF56" s="189">
        <v>6.84</v>
      </c>
      <c r="CG56" s="80">
        <f>+CD56*'PRECIOS SEGUN ADJ (RURAL)'!$B$12*'PRECIOS SEGUN ADJ (RURAL)'!$C$12</f>
        <v>63475.199999999997</v>
      </c>
      <c r="CH56" s="80" t="s">
        <v>1223</v>
      </c>
      <c r="CI56" s="37">
        <v>0</v>
      </c>
      <c r="CJ56" s="37">
        <f t="shared" si="118"/>
        <v>0</v>
      </c>
      <c r="CK56" s="189">
        <v>60</v>
      </c>
      <c r="CL56" s="80">
        <f>+CI56*'PRECIOS SEGUN ADJ. (FRONTERIZO)'!$B$16*'PRECIOS SEGUN ADJ. (FRONTERIZO)'!$C$16</f>
        <v>0</v>
      </c>
      <c r="CM56" s="80" t="s">
        <v>134</v>
      </c>
      <c r="CN56" s="80">
        <f t="shared" si="119"/>
        <v>0</v>
      </c>
      <c r="CO56" s="37">
        <v>0</v>
      </c>
      <c r="CP56" s="37">
        <f t="shared" si="120"/>
        <v>0</v>
      </c>
      <c r="CQ56" s="189">
        <v>55.649999999999991</v>
      </c>
      <c r="CR56" s="80">
        <f>+CO56*'PRECIOS SEGUN ADJ. (FRONTERIZO)'!$B$17*'PRECIOS SEGUN ADJ. (FRONTERIZO)'!$C$17</f>
        <v>0</v>
      </c>
      <c r="CS56" s="80" t="s">
        <v>134</v>
      </c>
      <c r="CT56" s="80">
        <f t="shared" si="121"/>
        <v>0</v>
      </c>
      <c r="CU56" s="165">
        <v>232</v>
      </c>
      <c r="CV56" s="37">
        <f t="shared" si="106"/>
        <v>9280</v>
      </c>
      <c r="CW56" s="189">
        <v>6.5999999999999988</v>
      </c>
      <c r="CX56" s="80">
        <f>+CU56*'PRECIOS SEGUN ADJ (RURAL)'!$B$14*'PRECIOS SEGUN ADJ (RURAL)'!$C$14</f>
        <v>61247.999999999993</v>
      </c>
      <c r="CY56" s="80" t="s">
        <v>510</v>
      </c>
      <c r="CZ56" s="37">
        <v>0</v>
      </c>
      <c r="DA56" s="37">
        <f t="shared" si="122"/>
        <v>0</v>
      </c>
      <c r="DB56" s="189">
        <v>65.75</v>
      </c>
      <c r="DC56" s="80">
        <f>+CZ56*'PRECIOS SEGUN ADJ. (FRONTERIZO)'!$B$19*'PRECIOS SEGUN ADJ. (FRONTERIZO)'!$C$19</f>
        <v>0</v>
      </c>
      <c r="DD56" s="80" t="s">
        <v>134</v>
      </c>
      <c r="DE56" s="80">
        <f t="shared" si="123"/>
        <v>0</v>
      </c>
      <c r="DF56" s="165">
        <v>9</v>
      </c>
      <c r="DG56" s="37">
        <f t="shared" si="107"/>
        <v>360</v>
      </c>
      <c r="DH56" s="189">
        <v>82.59999999999998</v>
      </c>
      <c r="DI56" s="80">
        <f>+DF56*'PRECIOS SEGUN ADJ (RURAL)'!$B$15*'PRECIOS SEGUN ADJ (RURAL)'!$C$15</f>
        <v>29736</v>
      </c>
      <c r="DJ56" s="80" t="s">
        <v>553</v>
      </c>
      <c r="DK56" s="80">
        <f t="shared" si="108"/>
        <v>5352.48</v>
      </c>
      <c r="DL56" s="165">
        <v>232</v>
      </c>
      <c r="DM56" s="37">
        <f t="shared" si="109"/>
        <v>9280</v>
      </c>
      <c r="DN56" s="189">
        <v>23.059999999999995</v>
      </c>
      <c r="DO56" s="80">
        <f>+DL56*'PRECIOS SEGUN ADJ (RURAL)'!$B$17*'PRECIOS SEGUN ADJ (RURAL)'!$C$17</f>
        <v>213996.79999999999</v>
      </c>
      <c r="DP56" s="80" t="s">
        <v>1224</v>
      </c>
      <c r="DQ56" s="192">
        <v>0</v>
      </c>
      <c r="DR56" s="192">
        <f t="shared" si="124"/>
        <v>0</v>
      </c>
      <c r="DS56" s="189">
        <v>80.849999999999994</v>
      </c>
      <c r="DT56" s="80">
        <f>+DQ56*'PRECIOS SEGUN ADJ. (FRONTERIZO)'!$B$22*'PRECIOS SEGUN ADJ. (FRONTERIZO)'!$C$22</f>
        <v>0</v>
      </c>
      <c r="DU56" s="80" t="s">
        <v>134</v>
      </c>
      <c r="DV56" s="165">
        <v>10</v>
      </c>
      <c r="DW56" s="37">
        <f t="shared" si="110"/>
        <v>400</v>
      </c>
      <c r="DX56" s="189">
        <v>21.83</v>
      </c>
      <c r="DY56" s="80">
        <f>+DV56*'PRECIOS SEGUN ADJ (RURAL)'!$B$19*'PRECIOS SEGUN ADJ (RURAL)'!$C$19</f>
        <v>8732</v>
      </c>
      <c r="DZ56" s="80" t="s">
        <v>202</v>
      </c>
      <c r="EA56" s="80">
        <f t="shared" si="111"/>
        <v>1571.76</v>
      </c>
      <c r="EB56" s="165">
        <v>34</v>
      </c>
      <c r="EC56" s="37">
        <f t="shared" si="112"/>
        <v>1360</v>
      </c>
      <c r="ED56" s="189">
        <v>33</v>
      </c>
      <c r="EE56" s="80">
        <f>+EB56*'PRECIOS SEGUN ADJ (RURAL)'!$B$20*'PRECIOS SEGUN ADJ (RURAL)'!$C$20</f>
        <v>44880</v>
      </c>
      <c r="EF56" s="80" t="s">
        <v>262</v>
      </c>
      <c r="EG56" s="37">
        <v>0</v>
      </c>
      <c r="EH56" s="37">
        <f t="shared" si="125"/>
        <v>0</v>
      </c>
      <c r="EI56" s="189">
        <v>15.789999999999997</v>
      </c>
      <c r="EJ56" s="80">
        <f>+EG56*'PRECIOS SEGUN ADJ. (FRONTERIZO)'!$B$25*'PRECIOS SEGUN ADJ. (FRONTERIZO)'!$C$25</f>
        <v>0</v>
      </c>
      <c r="EK56" s="80" t="s">
        <v>134</v>
      </c>
      <c r="EL56" s="37">
        <v>0</v>
      </c>
      <c r="EM56" s="37">
        <f t="shared" si="126"/>
        <v>0</v>
      </c>
      <c r="EN56" s="189">
        <v>31.5</v>
      </c>
      <c r="EO56" s="80">
        <f>+EL56*'PRECIOS SEGUN ADJ. (FRONTERIZO)'!$B$26*'PRECIOS SEGUN ADJ. (FRONTERIZO)'!$C$26</f>
        <v>0</v>
      </c>
      <c r="EP56" s="80" t="s">
        <v>134</v>
      </c>
      <c r="EQ56" s="193">
        <v>31</v>
      </c>
      <c r="ER56" s="194">
        <f t="shared" si="127"/>
        <v>1240</v>
      </c>
      <c r="ES56" s="195">
        <v>21.68</v>
      </c>
      <c r="ET56" s="196">
        <f>+EQ56*'PRECIOS SEGUN ADJ (RURAL)'!$B$13*'PRECIOS SEGUN ADJ (RURAL)'!$C$13</f>
        <v>26883.200000000001</v>
      </c>
      <c r="EU56" s="196" t="s">
        <v>1225</v>
      </c>
      <c r="EV56" s="197">
        <v>232</v>
      </c>
      <c r="EW56" s="198">
        <f t="shared" si="113"/>
        <v>4640</v>
      </c>
      <c r="EX56" s="199">
        <v>5.5</v>
      </c>
      <c r="EY56" s="200">
        <f>+EV56*'PRECIOS SEGUN ADJ (RURAL)'!$B$16*'PRECIOS SEGUN ADJ (RURAL)'!$C$16</f>
        <v>25520</v>
      </c>
      <c r="EZ56" s="200" t="s">
        <v>1222</v>
      </c>
      <c r="FA56" s="201">
        <v>14</v>
      </c>
      <c r="FB56" s="202">
        <f t="shared" si="128"/>
        <v>560</v>
      </c>
      <c r="FC56" s="203">
        <v>220</v>
      </c>
      <c r="FD56" s="204">
        <f>+FA56*'PRECIOS SEGUN ADJ (RURAL)'!$B$18*'PRECIOS SEGUN ADJ (RURAL)'!$C$18</f>
        <v>123200</v>
      </c>
      <c r="FE56" s="204" t="s">
        <v>1226</v>
      </c>
      <c r="FF56" s="204">
        <f t="shared" si="114"/>
        <v>22176</v>
      </c>
      <c r="FG56" s="80">
        <f t="shared" si="129"/>
        <v>1184765.5999999999</v>
      </c>
      <c r="FH56" s="80" t="s">
        <v>1227</v>
      </c>
      <c r="FI56" s="80">
        <f t="shared" si="130"/>
        <v>93895.24</v>
      </c>
      <c r="FJ56" s="80" t="s">
        <v>1228</v>
      </c>
      <c r="FK56" s="80">
        <f t="shared" si="131"/>
        <v>1090870.3599999999</v>
      </c>
      <c r="FL56" s="80" t="s">
        <v>1229</v>
      </c>
      <c r="FM56" s="80">
        <f t="shared" si="132"/>
        <v>236953.12</v>
      </c>
      <c r="FN56" s="80" t="s">
        <v>1230</v>
      </c>
      <c r="FO56" s="80">
        <f t="shared" si="133"/>
        <v>11847.66</v>
      </c>
      <c r="FP56" s="80" t="s">
        <v>1231</v>
      </c>
      <c r="FQ56" s="80"/>
      <c r="FR56" s="80">
        <f t="shared" si="134"/>
        <v>947812.47999999986</v>
      </c>
      <c r="FS56" s="80" t="s">
        <v>1232</v>
      </c>
      <c r="FT56" s="37" t="str">
        <f>+VLOOKUP(D56,'RURAL XENIA'!F:G,2,0)</f>
        <v>R-21</v>
      </c>
    </row>
    <row r="57" spans="1:176">
      <c r="A57" s="37">
        <v>36</v>
      </c>
      <c r="B57" s="176" t="s">
        <v>130</v>
      </c>
      <c r="C57" s="26" t="s">
        <v>1233</v>
      </c>
      <c r="D57" s="37">
        <v>3700620911</v>
      </c>
      <c r="E57" s="37" t="str">
        <f>+VLOOKUP(D57,'INFORMACION DE PROVEEDORES'!C:I,2,0)</f>
        <v>037-0062091-1</v>
      </c>
      <c r="F57" s="26" t="str">
        <f>+VLOOKUP(D57,'INFORMACION DE PROVEEDORES'!C:J,4,0)</f>
        <v>DANIEL PLASENCIA RODRIGUEZ</v>
      </c>
      <c r="G57" s="37" t="str">
        <f>+VLOOKUP(D57,'INFORMACION DE PROVEEDORES'!C:K,5,0)</f>
        <v>037-0062091-1</v>
      </c>
      <c r="H57" s="26" t="str">
        <f>+VLOOKUP(D57,'INFORMACION DE PROVEEDORES'!C:L,7,0)</f>
        <v>CALLE PEDRO  CISANTE NO. 8-B, SAN FELIPE, PUERTO PLATA</v>
      </c>
      <c r="I57" s="37" t="str">
        <f>+VLOOKUP(D57,'INFORMACION DE PROVEEDORES'!C:M,3,0)</f>
        <v xml:space="preserve"> FÍSICA</v>
      </c>
      <c r="J57" s="37">
        <v>2</v>
      </c>
      <c r="K57" s="37">
        <v>147</v>
      </c>
      <c r="L57" s="37">
        <v>11</v>
      </c>
      <c r="M57" s="37">
        <f t="shared" si="90"/>
        <v>440</v>
      </c>
      <c r="N57" s="189">
        <v>60.180000000000007</v>
      </c>
      <c r="O57" s="80">
        <f>+L57*'PRECIOS SEGUN ADJ (RURAL)'!$B$2*'PRECIOS SEGUN ADJ (RURAL)'!$C$2</f>
        <v>26479.200000000001</v>
      </c>
      <c r="P57" s="80" t="s">
        <v>1234</v>
      </c>
      <c r="Q57" s="80">
        <f t="shared" si="91"/>
        <v>4236.67</v>
      </c>
      <c r="R57" s="165">
        <v>3</v>
      </c>
      <c r="S57" s="37">
        <f t="shared" si="92"/>
        <v>120</v>
      </c>
      <c r="T57" s="189">
        <v>33</v>
      </c>
      <c r="U57" s="80">
        <f>+R57*'PRECIOS SEGUN ADJ (RURAL)'!$B$3*'PRECIOS SEGUN ADJ (RURAL)'!$C$3</f>
        <v>3960</v>
      </c>
      <c r="V57" s="80" t="s">
        <v>1161</v>
      </c>
      <c r="W57" s="192">
        <v>0</v>
      </c>
      <c r="X57" s="37">
        <f t="shared" si="115"/>
        <v>0</v>
      </c>
      <c r="Y57" s="189">
        <v>25.2</v>
      </c>
      <c r="Z57" s="80">
        <f>+W57*'PRECIOS SEGUN ADJ. (FRONTERIZO)'!$B$4*'PRECIOS SEGUN ADJ. (FRONTERIZO)'!$C$4</f>
        <v>0</v>
      </c>
      <c r="AA57" s="80" t="s">
        <v>134</v>
      </c>
      <c r="AB57" s="165">
        <v>24</v>
      </c>
      <c r="AC57" s="37">
        <f t="shared" si="93"/>
        <v>960</v>
      </c>
      <c r="AD57" s="189">
        <v>87.91</v>
      </c>
      <c r="AE57" s="80">
        <f>+AB57*'PRECIOS SEGUN ADJ (RURAL)'!$B$4*'PRECIOS SEGUN ADJ (RURAL)'!$C$4</f>
        <v>84393.600000000006</v>
      </c>
      <c r="AF57" s="80" t="s">
        <v>1235</v>
      </c>
      <c r="AG57" s="80">
        <f t="shared" si="94"/>
        <v>15190.85</v>
      </c>
      <c r="AH57" s="165">
        <v>28</v>
      </c>
      <c r="AI57" s="37">
        <f t="shared" si="95"/>
        <v>1120</v>
      </c>
      <c r="AJ57" s="189">
        <v>53.95</v>
      </c>
      <c r="AK57" s="80">
        <f>+AH57*'PRECIOS SEGUN ADJ (RURAL)'!$B$5*'PRECIOS SEGUN ADJ (RURAL)'!$C$5</f>
        <v>60424.000000000007</v>
      </c>
      <c r="AL57" s="80" t="s">
        <v>1236</v>
      </c>
      <c r="AM57" s="165">
        <v>5</v>
      </c>
      <c r="AN57" s="37">
        <f t="shared" si="96"/>
        <v>200</v>
      </c>
      <c r="AO57" s="189">
        <v>29.05</v>
      </c>
      <c r="AP57" s="80">
        <f>+AM57*'PRECIOS SEGUN ADJ (RURAL)'!$B$6*'PRECIOS SEGUN ADJ (RURAL)'!$C$6</f>
        <v>5810</v>
      </c>
      <c r="AQ57" s="80" t="s">
        <v>1201</v>
      </c>
      <c r="AR57" s="80">
        <f t="shared" si="97"/>
        <v>929.6</v>
      </c>
      <c r="AS57" s="165">
        <v>9</v>
      </c>
      <c r="AT57" s="37">
        <f t="shared" si="98"/>
        <v>360</v>
      </c>
      <c r="AU57" s="189">
        <v>304.44</v>
      </c>
      <c r="AV57" s="80">
        <f>+AS57*'PRECIOS SEGUN ADJ (RURAL)'!$B$7*'PRECIOS SEGUN ADJ (RURAL)'!$C$7</f>
        <v>109598.39999999999</v>
      </c>
      <c r="AW57" s="80" t="s">
        <v>1237</v>
      </c>
      <c r="AX57" s="80">
        <f t="shared" si="99"/>
        <v>19727.71</v>
      </c>
      <c r="AY57" s="37">
        <v>0</v>
      </c>
      <c r="AZ57" s="37">
        <f t="shared" si="116"/>
        <v>0</v>
      </c>
      <c r="BA57" s="189">
        <v>18.899999999999999</v>
      </c>
      <c r="BB57" s="80">
        <f>+AY57*'PRECIOS SEGUN ADJ. (FRONTERIZO)'!$B$9*'PRECIOS SEGUN ADJ. (FRONTERIZO)'!$C$9</f>
        <v>0</v>
      </c>
      <c r="BC57" s="80" t="s">
        <v>134</v>
      </c>
      <c r="BD57" s="165">
        <v>3</v>
      </c>
      <c r="BE57" s="37">
        <f t="shared" si="100"/>
        <v>120</v>
      </c>
      <c r="BF57" s="189">
        <v>140.38999999999999</v>
      </c>
      <c r="BG57" s="80">
        <f>+BD57*'PRECIOS SEGUN ADJ (RURAL)'!$B$8*'PRECIOS SEGUN ADJ (RURAL)'!$C$8</f>
        <v>16846.8</v>
      </c>
      <c r="BH57" s="80" t="s">
        <v>1164</v>
      </c>
      <c r="BI57" s="80">
        <f t="shared" si="101"/>
        <v>3032.42</v>
      </c>
      <c r="BJ57" s="37">
        <v>0</v>
      </c>
      <c r="BK57" s="37">
        <f t="shared" si="117"/>
        <v>0</v>
      </c>
      <c r="BL57" s="189">
        <v>31.459999999999997</v>
      </c>
      <c r="BM57" s="80">
        <f>+BJ57*'PRECIOS SEGUN ADJ. (FRONTERIZO)'!$B$11*'PRECIOS SEGUN ADJ. (FRONTERIZO)'!$C$11</f>
        <v>0</v>
      </c>
      <c r="BN57" s="80" t="s">
        <v>134</v>
      </c>
      <c r="BO57" s="165">
        <v>8</v>
      </c>
      <c r="BP57" s="37">
        <f t="shared" si="102"/>
        <v>320</v>
      </c>
      <c r="BQ57" s="189">
        <v>68.099999999999994</v>
      </c>
      <c r="BR57" s="80">
        <f>+BO57*'PRECIOS SEGUN ADJ (RURAL)'!$B$9*'PRECIOS SEGUN ADJ (RURAL)'!$C$9</f>
        <v>21792</v>
      </c>
      <c r="BS57" s="80" t="s">
        <v>1238</v>
      </c>
      <c r="BT57" s="165">
        <v>147</v>
      </c>
      <c r="BU57" s="37">
        <f t="shared" si="103"/>
        <v>2940</v>
      </c>
      <c r="BV57" s="189">
        <v>5.5</v>
      </c>
      <c r="BW57" s="80">
        <f>+BT57*'PRECIOS SEGUN ADJ (RURAL)'!$B$10*'PRECIOS SEGUN ADJ (RURAL)'!$C$10</f>
        <v>16170</v>
      </c>
      <c r="BX57" s="80" t="s">
        <v>1239</v>
      </c>
      <c r="BY57" s="165">
        <v>147</v>
      </c>
      <c r="BZ57" s="37">
        <f t="shared" si="104"/>
        <v>5880</v>
      </c>
      <c r="CA57" s="189">
        <v>7.1500000000000012</v>
      </c>
      <c r="CB57" s="80">
        <f>+BY57*'PRECIOS SEGUN ADJ (RURAL)'!$B$11*'PRECIOS SEGUN ADJ (RURAL)'!$C$11</f>
        <v>42042</v>
      </c>
      <c r="CC57" s="80" t="s">
        <v>1240</v>
      </c>
      <c r="CD57" s="165">
        <v>147</v>
      </c>
      <c r="CE57" s="37">
        <f t="shared" si="105"/>
        <v>5880</v>
      </c>
      <c r="CF57" s="189">
        <v>6.84</v>
      </c>
      <c r="CG57" s="80">
        <f>+CD57*'PRECIOS SEGUN ADJ (RURAL)'!$B$12*'PRECIOS SEGUN ADJ (RURAL)'!$C$12</f>
        <v>40219.199999999997</v>
      </c>
      <c r="CH57" s="80" t="s">
        <v>1241</v>
      </c>
      <c r="CI57" s="37">
        <v>0</v>
      </c>
      <c r="CJ57" s="37">
        <f t="shared" si="118"/>
        <v>0</v>
      </c>
      <c r="CK57" s="189">
        <v>60</v>
      </c>
      <c r="CL57" s="80">
        <f>+CI57*'PRECIOS SEGUN ADJ. (FRONTERIZO)'!$B$16*'PRECIOS SEGUN ADJ. (FRONTERIZO)'!$C$16</f>
        <v>0</v>
      </c>
      <c r="CM57" s="80" t="s">
        <v>134</v>
      </c>
      <c r="CN57" s="80">
        <f t="shared" si="119"/>
        <v>0</v>
      </c>
      <c r="CO57" s="37">
        <v>0</v>
      </c>
      <c r="CP57" s="37">
        <f t="shared" si="120"/>
        <v>0</v>
      </c>
      <c r="CQ57" s="189">
        <v>55.649999999999991</v>
      </c>
      <c r="CR57" s="80">
        <f>+CO57*'PRECIOS SEGUN ADJ. (FRONTERIZO)'!$B$17*'PRECIOS SEGUN ADJ. (FRONTERIZO)'!$C$17</f>
        <v>0</v>
      </c>
      <c r="CS57" s="80" t="s">
        <v>134</v>
      </c>
      <c r="CT57" s="80">
        <f t="shared" si="121"/>
        <v>0</v>
      </c>
      <c r="CU57" s="165">
        <v>147</v>
      </c>
      <c r="CV57" s="37">
        <f t="shared" si="106"/>
        <v>5880</v>
      </c>
      <c r="CW57" s="189">
        <v>6.5999999999999988</v>
      </c>
      <c r="CX57" s="80">
        <f>+CU57*'PRECIOS SEGUN ADJ (RURAL)'!$B$14*'PRECIOS SEGUN ADJ (RURAL)'!$C$14</f>
        <v>38808</v>
      </c>
      <c r="CY57" s="80" t="s">
        <v>1242</v>
      </c>
      <c r="CZ57" s="37">
        <v>0</v>
      </c>
      <c r="DA57" s="37">
        <f t="shared" si="122"/>
        <v>0</v>
      </c>
      <c r="DB57" s="189">
        <v>65.75</v>
      </c>
      <c r="DC57" s="80">
        <f>+CZ57*'PRECIOS SEGUN ADJ. (FRONTERIZO)'!$B$19*'PRECIOS SEGUN ADJ. (FRONTERIZO)'!$C$19</f>
        <v>0</v>
      </c>
      <c r="DD57" s="80" t="s">
        <v>134</v>
      </c>
      <c r="DE57" s="80">
        <f t="shared" si="123"/>
        <v>0</v>
      </c>
      <c r="DF57" s="165">
        <v>6</v>
      </c>
      <c r="DG57" s="37">
        <f t="shared" si="107"/>
        <v>240</v>
      </c>
      <c r="DH57" s="189">
        <v>82.59999999999998</v>
      </c>
      <c r="DI57" s="80">
        <f>+DF57*'PRECIOS SEGUN ADJ (RURAL)'!$B$15*'PRECIOS SEGUN ADJ (RURAL)'!$C$15</f>
        <v>19824</v>
      </c>
      <c r="DJ57" s="80" t="s">
        <v>455</v>
      </c>
      <c r="DK57" s="80">
        <f t="shared" si="108"/>
        <v>3568.32</v>
      </c>
      <c r="DL57" s="165">
        <v>147</v>
      </c>
      <c r="DM57" s="37">
        <f t="shared" si="109"/>
        <v>5880</v>
      </c>
      <c r="DN57" s="189">
        <v>23.059999999999995</v>
      </c>
      <c r="DO57" s="80">
        <f>+DL57*'PRECIOS SEGUN ADJ (RURAL)'!$B$17*'PRECIOS SEGUN ADJ (RURAL)'!$C$17</f>
        <v>135592.79999999999</v>
      </c>
      <c r="DP57" s="80" t="s">
        <v>1243</v>
      </c>
      <c r="DQ57" s="192">
        <v>0</v>
      </c>
      <c r="DR57" s="192">
        <f t="shared" si="124"/>
        <v>0</v>
      </c>
      <c r="DS57" s="189">
        <v>80.849999999999994</v>
      </c>
      <c r="DT57" s="80">
        <f>+DQ57*'PRECIOS SEGUN ADJ. (FRONTERIZO)'!$B$22*'PRECIOS SEGUN ADJ. (FRONTERIZO)'!$C$22</f>
        <v>0</v>
      </c>
      <c r="DU57" s="80" t="s">
        <v>134</v>
      </c>
      <c r="DV57" s="165">
        <v>7</v>
      </c>
      <c r="DW57" s="37">
        <f t="shared" si="110"/>
        <v>280</v>
      </c>
      <c r="DX57" s="189">
        <v>21.83</v>
      </c>
      <c r="DY57" s="80">
        <f>+DV57*'PRECIOS SEGUN ADJ (RURAL)'!$B$19*'PRECIOS SEGUN ADJ (RURAL)'!$C$19</f>
        <v>6112.4</v>
      </c>
      <c r="DZ57" s="80" t="s">
        <v>1244</v>
      </c>
      <c r="EA57" s="80">
        <f t="shared" si="111"/>
        <v>1100.23</v>
      </c>
      <c r="EB57" s="165">
        <v>23</v>
      </c>
      <c r="EC57" s="37">
        <f t="shared" si="112"/>
        <v>920</v>
      </c>
      <c r="ED57" s="189">
        <v>33</v>
      </c>
      <c r="EE57" s="80">
        <f>+EB57*'PRECIOS SEGUN ADJ (RURAL)'!$B$20*'PRECIOS SEGUN ADJ (RURAL)'!$C$20</f>
        <v>30360</v>
      </c>
      <c r="EF57" s="80" t="s">
        <v>1245</v>
      </c>
      <c r="EG57" s="37">
        <v>0</v>
      </c>
      <c r="EH57" s="37">
        <f t="shared" si="125"/>
        <v>0</v>
      </c>
      <c r="EI57" s="189">
        <v>15.789999999999997</v>
      </c>
      <c r="EJ57" s="80">
        <f>+EG57*'PRECIOS SEGUN ADJ. (FRONTERIZO)'!$B$25*'PRECIOS SEGUN ADJ. (FRONTERIZO)'!$C$25</f>
        <v>0</v>
      </c>
      <c r="EK57" s="80" t="s">
        <v>134</v>
      </c>
      <c r="EL57" s="37">
        <v>0</v>
      </c>
      <c r="EM57" s="37">
        <f t="shared" si="126"/>
        <v>0</v>
      </c>
      <c r="EN57" s="189">
        <v>31.5</v>
      </c>
      <c r="EO57" s="80">
        <f>+EL57*'PRECIOS SEGUN ADJ. (FRONTERIZO)'!$B$26*'PRECIOS SEGUN ADJ. (FRONTERIZO)'!$C$26</f>
        <v>0</v>
      </c>
      <c r="EP57" s="80" t="s">
        <v>134</v>
      </c>
      <c r="EQ57" s="193">
        <v>19</v>
      </c>
      <c r="ER57" s="194">
        <f t="shared" si="127"/>
        <v>760</v>
      </c>
      <c r="ES57" s="195">
        <v>21.68</v>
      </c>
      <c r="ET57" s="196">
        <f>+EQ57*'PRECIOS SEGUN ADJ (RURAL)'!$B$13*'PRECIOS SEGUN ADJ (RURAL)'!$C$13</f>
        <v>16476.8</v>
      </c>
      <c r="EU57" s="196" t="s">
        <v>1246</v>
      </c>
      <c r="EV57" s="197">
        <v>147</v>
      </c>
      <c r="EW57" s="198">
        <f t="shared" si="113"/>
        <v>2940</v>
      </c>
      <c r="EX57" s="199">
        <v>5.5</v>
      </c>
      <c r="EY57" s="200">
        <f>+EV57*'PRECIOS SEGUN ADJ (RURAL)'!$B$16*'PRECIOS SEGUN ADJ (RURAL)'!$C$16</f>
        <v>16170</v>
      </c>
      <c r="EZ57" s="200" t="s">
        <v>1239</v>
      </c>
      <c r="FA57" s="201">
        <v>9</v>
      </c>
      <c r="FB57" s="202">
        <f t="shared" si="128"/>
        <v>360</v>
      </c>
      <c r="FC57" s="203">
        <v>220</v>
      </c>
      <c r="FD57" s="204">
        <f>+FA57*'PRECIOS SEGUN ADJ (RURAL)'!$B$18*'PRECIOS SEGUN ADJ (RURAL)'!$C$18</f>
        <v>79200</v>
      </c>
      <c r="FE57" s="204" t="s">
        <v>1247</v>
      </c>
      <c r="FF57" s="204">
        <f t="shared" si="114"/>
        <v>14256</v>
      </c>
      <c r="FG57" s="80">
        <f t="shared" si="129"/>
        <v>770279.20000000007</v>
      </c>
      <c r="FH57" s="80" t="s">
        <v>1248</v>
      </c>
      <c r="FI57" s="80">
        <f t="shared" si="130"/>
        <v>62041.8</v>
      </c>
      <c r="FJ57" s="80" t="s">
        <v>1249</v>
      </c>
      <c r="FK57" s="80">
        <f t="shared" si="131"/>
        <v>708237.4</v>
      </c>
      <c r="FL57" s="80" t="s">
        <v>1250</v>
      </c>
      <c r="FM57" s="80">
        <f t="shared" si="132"/>
        <v>154055.84</v>
      </c>
      <c r="FN57" s="80" t="s">
        <v>1251</v>
      </c>
      <c r="FO57" s="80">
        <f t="shared" si="133"/>
        <v>7702.79</v>
      </c>
      <c r="FP57" s="80" t="s">
        <v>1252</v>
      </c>
      <c r="FQ57" s="80"/>
      <c r="FR57" s="80">
        <f t="shared" si="134"/>
        <v>616223.3600000001</v>
      </c>
      <c r="FS57" s="80" t="s">
        <v>1253</v>
      </c>
      <c r="FT57" s="37" t="str">
        <f>+VLOOKUP(D57,'RURAL XENIA'!F:G,2,0)</f>
        <v>R-24</v>
      </c>
    </row>
    <row r="58" spans="1:176">
      <c r="A58" s="37">
        <v>37</v>
      </c>
      <c r="B58" s="176" t="s">
        <v>130</v>
      </c>
      <c r="C58" s="26" t="s">
        <v>1254</v>
      </c>
      <c r="D58" s="37">
        <v>5601491151</v>
      </c>
      <c r="E58" s="37" t="str">
        <f>+VLOOKUP(D58,'INFORMACION DE PROVEEDORES'!C:I,2,0)</f>
        <v>056-0149115-1</v>
      </c>
      <c r="F58" s="26" t="str">
        <f>+VLOOKUP(D58,'INFORMACION DE PROVEEDORES'!C:J,4,0)</f>
        <v>DAVID ROSARIO HOLGUIN</v>
      </c>
      <c r="G58" s="37" t="str">
        <f>+VLOOKUP(D58,'INFORMACION DE PROVEEDORES'!C:K,5,0)</f>
        <v>056-0149115-1</v>
      </c>
      <c r="H58" s="26" t="str">
        <f>+VLOOKUP(D58,'INFORMACION DE PROVEEDORES'!C:L,7,0)</f>
        <v xml:space="preserve">CALLE ENRIQUILLO NO. 3, ENSANCHE EL AGUILA, DUARTE, SAN FRANCISCO DE MACORIS </v>
      </c>
      <c r="I58" s="37" t="str">
        <f>+VLOOKUP(D58,'INFORMACION DE PROVEEDORES'!C:M,3,0)</f>
        <v xml:space="preserve"> FÍSICA</v>
      </c>
      <c r="J58" s="37">
        <v>2</v>
      </c>
      <c r="K58" s="37">
        <v>347</v>
      </c>
      <c r="L58" s="37">
        <v>24</v>
      </c>
      <c r="M58" s="37">
        <f t="shared" si="90"/>
        <v>960</v>
      </c>
      <c r="N58" s="189">
        <v>60.180000000000007</v>
      </c>
      <c r="O58" s="80">
        <f>+L58*'PRECIOS SEGUN ADJ (RURAL)'!$B$2*'PRECIOS SEGUN ADJ (RURAL)'!$C$2</f>
        <v>57772.799999999996</v>
      </c>
      <c r="P58" s="80" t="s">
        <v>1255</v>
      </c>
      <c r="Q58" s="80">
        <f t="shared" si="91"/>
        <v>9243.65</v>
      </c>
      <c r="R58" s="165">
        <v>5</v>
      </c>
      <c r="S58" s="37">
        <f t="shared" si="92"/>
        <v>200</v>
      </c>
      <c r="T58" s="189">
        <v>33</v>
      </c>
      <c r="U58" s="80">
        <f>+R58*'PRECIOS SEGUN ADJ (RURAL)'!$B$3*'PRECIOS SEGUN ADJ (RURAL)'!$C$3</f>
        <v>6600</v>
      </c>
      <c r="V58" s="80" t="s">
        <v>1181</v>
      </c>
      <c r="W58" s="192">
        <v>0</v>
      </c>
      <c r="X58" s="37">
        <f t="shared" si="115"/>
        <v>0</v>
      </c>
      <c r="Y58" s="189">
        <v>25.2</v>
      </c>
      <c r="Z58" s="80">
        <f>+W58*'PRECIOS SEGUN ADJ. (FRONTERIZO)'!$B$4*'PRECIOS SEGUN ADJ. (FRONTERIZO)'!$C$4</f>
        <v>0</v>
      </c>
      <c r="AA58" s="80" t="s">
        <v>134</v>
      </c>
      <c r="AB58" s="165">
        <v>54</v>
      </c>
      <c r="AC58" s="37">
        <f t="shared" si="93"/>
        <v>2160</v>
      </c>
      <c r="AD58" s="189">
        <v>87.91</v>
      </c>
      <c r="AE58" s="80">
        <f>+AB58*'PRECIOS SEGUN ADJ (RURAL)'!$B$4*'PRECIOS SEGUN ADJ (RURAL)'!$C$4</f>
        <v>189885.59999999998</v>
      </c>
      <c r="AF58" s="80" t="s">
        <v>1256</v>
      </c>
      <c r="AG58" s="80">
        <f t="shared" si="94"/>
        <v>34179.410000000003</v>
      </c>
      <c r="AH58" s="165">
        <v>65</v>
      </c>
      <c r="AI58" s="37">
        <f t="shared" si="95"/>
        <v>2600</v>
      </c>
      <c r="AJ58" s="189">
        <v>53.95</v>
      </c>
      <c r="AK58" s="80">
        <f>+AH58*'PRECIOS SEGUN ADJ (RURAL)'!$B$5*'PRECIOS SEGUN ADJ (RURAL)'!$C$5</f>
        <v>140270</v>
      </c>
      <c r="AL58" s="80" t="s">
        <v>1257</v>
      </c>
      <c r="AM58" s="165">
        <v>9</v>
      </c>
      <c r="AN58" s="37">
        <f t="shared" si="96"/>
        <v>360</v>
      </c>
      <c r="AO58" s="189">
        <v>29.05</v>
      </c>
      <c r="AP58" s="80">
        <f>+AM58*'PRECIOS SEGUN ADJ (RURAL)'!$B$6*'PRECIOS SEGUN ADJ (RURAL)'!$C$6</f>
        <v>10458</v>
      </c>
      <c r="AQ58" s="80" t="s">
        <v>1182</v>
      </c>
      <c r="AR58" s="80">
        <f t="shared" si="97"/>
        <v>1673.28</v>
      </c>
      <c r="AS58" s="165">
        <v>20</v>
      </c>
      <c r="AT58" s="37">
        <f t="shared" si="98"/>
        <v>800</v>
      </c>
      <c r="AU58" s="189">
        <v>304.44</v>
      </c>
      <c r="AV58" s="80">
        <f>+AS58*'PRECIOS SEGUN ADJ (RURAL)'!$B$7*'PRECIOS SEGUN ADJ (RURAL)'!$C$7</f>
        <v>243552</v>
      </c>
      <c r="AW58" s="80" t="s">
        <v>1258</v>
      </c>
      <c r="AX58" s="80">
        <f t="shared" si="99"/>
        <v>43839.360000000001</v>
      </c>
      <c r="AY58" s="37">
        <v>0</v>
      </c>
      <c r="AZ58" s="37">
        <f t="shared" si="116"/>
        <v>0</v>
      </c>
      <c r="BA58" s="189">
        <v>18.899999999999999</v>
      </c>
      <c r="BB58" s="80">
        <f>+AY58*'PRECIOS SEGUN ADJ. (FRONTERIZO)'!$B$9*'PRECIOS SEGUN ADJ. (FRONTERIZO)'!$C$9</f>
        <v>0</v>
      </c>
      <c r="BC58" s="80" t="s">
        <v>134</v>
      </c>
      <c r="BD58" s="165">
        <v>5</v>
      </c>
      <c r="BE58" s="37">
        <f t="shared" si="100"/>
        <v>200</v>
      </c>
      <c r="BF58" s="189">
        <v>140.38999999999999</v>
      </c>
      <c r="BG58" s="80">
        <f>+BD58*'PRECIOS SEGUN ADJ (RURAL)'!$B$8*'PRECIOS SEGUN ADJ (RURAL)'!$C$8</f>
        <v>28077.999999999996</v>
      </c>
      <c r="BH58" s="80" t="s">
        <v>1183</v>
      </c>
      <c r="BI58" s="80">
        <f t="shared" si="101"/>
        <v>5054.04</v>
      </c>
      <c r="BJ58" s="37">
        <v>0</v>
      </c>
      <c r="BK58" s="37">
        <f t="shared" si="117"/>
        <v>0</v>
      </c>
      <c r="BL58" s="189">
        <v>31.459999999999997</v>
      </c>
      <c r="BM58" s="80">
        <f>+BJ58*'PRECIOS SEGUN ADJ. (FRONTERIZO)'!$B$11*'PRECIOS SEGUN ADJ. (FRONTERIZO)'!$C$11</f>
        <v>0</v>
      </c>
      <c r="BN58" s="80" t="s">
        <v>134</v>
      </c>
      <c r="BO58" s="165">
        <v>16</v>
      </c>
      <c r="BP58" s="37">
        <f t="shared" si="102"/>
        <v>640</v>
      </c>
      <c r="BQ58" s="189">
        <v>68.099999999999994</v>
      </c>
      <c r="BR58" s="80">
        <f>+BO58*'PRECIOS SEGUN ADJ (RURAL)'!$B$9*'PRECIOS SEGUN ADJ (RURAL)'!$C$9</f>
        <v>43584</v>
      </c>
      <c r="BS58" s="80" t="s">
        <v>1259</v>
      </c>
      <c r="BT58" s="165">
        <v>347</v>
      </c>
      <c r="BU58" s="37">
        <f t="shared" si="103"/>
        <v>6940</v>
      </c>
      <c r="BV58" s="189">
        <v>5.5</v>
      </c>
      <c r="BW58" s="80">
        <f>+BT58*'PRECIOS SEGUN ADJ (RURAL)'!$B$10*'PRECIOS SEGUN ADJ (RURAL)'!$C$10</f>
        <v>38170</v>
      </c>
      <c r="BX58" s="80" t="s">
        <v>1260</v>
      </c>
      <c r="BY58" s="165">
        <v>347</v>
      </c>
      <c r="BZ58" s="37">
        <f t="shared" si="104"/>
        <v>13880</v>
      </c>
      <c r="CA58" s="189">
        <v>7.1500000000000012</v>
      </c>
      <c r="CB58" s="80">
        <f>+BY58*'PRECIOS SEGUN ADJ (RURAL)'!$B$11*'PRECIOS SEGUN ADJ (RURAL)'!$C$11</f>
        <v>99242</v>
      </c>
      <c r="CC58" s="80" t="s">
        <v>1261</v>
      </c>
      <c r="CD58" s="165">
        <v>347</v>
      </c>
      <c r="CE58" s="37">
        <f t="shared" si="105"/>
        <v>13880</v>
      </c>
      <c r="CF58" s="189">
        <v>6.84</v>
      </c>
      <c r="CG58" s="80">
        <f>+CD58*'PRECIOS SEGUN ADJ (RURAL)'!$B$12*'PRECIOS SEGUN ADJ (RURAL)'!$C$12</f>
        <v>94939.199999999997</v>
      </c>
      <c r="CH58" s="80" t="s">
        <v>1262</v>
      </c>
      <c r="CI58" s="37">
        <v>0</v>
      </c>
      <c r="CJ58" s="37">
        <f t="shared" si="118"/>
        <v>0</v>
      </c>
      <c r="CK58" s="189">
        <v>60</v>
      </c>
      <c r="CL58" s="80">
        <f>+CI58*'PRECIOS SEGUN ADJ. (FRONTERIZO)'!$B$16*'PRECIOS SEGUN ADJ. (FRONTERIZO)'!$C$16</f>
        <v>0</v>
      </c>
      <c r="CM58" s="80" t="s">
        <v>134</v>
      </c>
      <c r="CN58" s="80">
        <f t="shared" si="119"/>
        <v>0</v>
      </c>
      <c r="CO58" s="37">
        <v>0</v>
      </c>
      <c r="CP58" s="37">
        <f t="shared" si="120"/>
        <v>0</v>
      </c>
      <c r="CQ58" s="189">
        <v>55.649999999999991</v>
      </c>
      <c r="CR58" s="80">
        <f>+CO58*'PRECIOS SEGUN ADJ. (FRONTERIZO)'!$B$17*'PRECIOS SEGUN ADJ. (FRONTERIZO)'!$C$17</f>
        <v>0</v>
      </c>
      <c r="CS58" s="80" t="s">
        <v>134</v>
      </c>
      <c r="CT58" s="80">
        <f t="shared" si="121"/>
        <v>0</v>
      </c>
      <c r="CU58" s="165">
        <v>347</v>
      </c>
      <c r="CV58" s="37">
        <f t="shared" si="106"/>
        <v>13880</v>
      </c>
      <c r="CW58" s="189">
        <v>6.5999999999999988</v>
      </c>
      <c r="CX58" s="80">
        <f>+CU58*'PRECIOS SEGUN ADJ (RURAL)'!$B$14*'PRECIOS SEGUN ADJ (RURAL)'!$C$14</f>
        <v>91608</v>
      </c>
      <c r="CY58" s="80" t="s">
        <v>1263</v>
      </c>
      <c r="CZ58" s="37">
        <v>0</v>
      </c>
      <c r="DA58" s="37">
        <f t="shared" si="122"/>
        <v>0</v>
      </c>
      <c r="DB58" s="189">
        <v>65.75</v>
      </c>
      <c r="DC58" s="80">
        <f>+CZ58*'PRECIOS SEGUN ADJ. (FRONTERIZO)'!$B$19*'PRECIOS SEGUN ADJ. (FRONTERIZO)'!$C$19</f>
        <v>0</v>
      </c>
      <c r="DD58" s="80" t="s">
        <v>134</v>
      </c>
      <c r="DE58" s="80">
        <f t="shared" si="123"/>
        <v>0</v>
      </c>
      <c r="DF58" s="165">
        <v>13</v>
      </c>
      <c r="DG58" s="37">
        <f t="shared" si="107"/>
        <v>520</v>
      </c>
      <c r="DH58" s="189">
        <v>82.59999999999998</v>
      </c>
      <c r="DI58" s="80">
        <f>+DF58*'PRECIOS SEGUN ADJ (RURAL)'!$B$15*'PRECIOS SEGUN ADJ (RURAL)'!$C$15</f>
        <v>42952</v>
      </c>
      <c r="DJ58" s="80" t="s">
        <v>1188</v>
      </c>
      <c r="DK58" s="80">
        <f t="shared" si="108"/>
        <v>7731.36</v>
      </c>
      <c r="DL58" s="165">
        <v>347</v>
      </c>
      <c r="DM58" s="37">
        <f t="shared" si="109"/>
        <v>13880</v>
      </c>
      <c r="DN58" s="189">
        <v>23.059999999999995</v>
      </c>
      <c r="DO58" s="80">
        <f>+DL58*'PRECIOS SEGUN ADJ (RURAL)'!$B$17*'PRECIOS SEGUN ADJ (RURAL)'!$C$17</f>
        <v>320072.8</v>
      </c>
      <c r="DP58" s="80" t="s">
        <v>1264</v>
      </c>
      <c r="DQ58" s="192">
        <v>0</v>
      </c>
      <c r="DR58" s="192">
        <f t="shared" si="124"/>
        <v>0</v>
      </c>
      <c r="DS58" s="189">
        <v>80.849999999999994</v>
      </c>
      <c r="DT58" s="80">
        <f>+DQ58*'PRECIOS SEGUN ADJ. (FRONTERIZO)'!$B$22*'PRECIOS SEGUN ADJ. (FRONTERIZO)'!$C$22</f>
        <v>0</v>
      </c>
      <c r="DU58" s="80" t="s">
        <v>134</v>
      </c>
      <c r="DV58" s="165">
        <v>15</v>
      </c>
      <c r="DW58" s="37">
        <f t="shared" si="110"/>
        <v>600</v>
      </c>
      <c r="DX58" s="189">
        <v>21.83</v>
      </c>
      <c r="DY58" s="80">
        <f>+DV58*'PRECIOS SEGUN ADJ (RURAL)'!$B$19*'PRECIOS SEGUN ADJ (RURAL)'!$C$19</f>
        <v>13098</v>
      </c>
      <c r="DZ58" s="80" t="s">
        <v>842</v>
      </c>
      <c r="EA58" s="80">
        <f t="shared" si="111"/>
        <v>2357.64</v>
      </c>
      <c r="EB58" s="165">
        <v>51</v>
      </c>
      <c r="EC58" s="37">
        <f t="shared" si="112"/>
        <v>2040</v>
      </c>
      <c r="ED58" s="189">
        <v>33</v>
      </c>
      <c r="EE58" s="80">
        <f>+EB58*'PRECIOS SEGUN ADJ (RURAL)'!$B$20*'PRECIOS SEGUN ADJ (RURAL)'!$C$20</f>
        <v>67320</v>
      </c>
      <c r="EF58" s="80" t="s">
        <v>1265</v>
      </c>
      <c r="EG58" s="37">
        <v>0</v>
      </c>
      <c r="EH58" s="37">
        <f t="shared" si="125"/>
        <v>0</v>
      </c>
      <c r="EI58" s="189">
        <v>15.789999999999997</v>
      </c>
      <c r="EJ58" s="80">
        <f>+EG58*'PRECIOS SEGUN ADJ. (FRONTERIZO)'!$B$25*'PRECIOS SEGUN ADJ. (FRONTERIZO)'!$C$25</f>
        <v>0</v>
      </c>
      <c r="EK58" s="80" t="s">
        <v>134</v>
      </c>
      <c r="EL58" s="37">
        <v>0</v>
      </c>
      <c r="EM58" s="37">
        <f t="shared" si="126"/>
        <v>0</v>
      </c>
      <c r="EN58" s="189">
        <v>31.5</v>
      </c>
      <c r="EO58" s="80">
        <f>+EL58*'PRECIOS SEGUN ADJ. (FRONTERIZO)'!$B$26*'PRECIOS SEGUN ADJ. (FRONTERIZO)'!$C$26</f>
        <v>0</v>
      </c>
      <c r="EP58" s="80" t="s">
        <v>134</v>
      </c>
      <c r="EQ58" s="193">
        <v>45</v>
      </c>
      <c r="ER58" s="194">
        <f t="shared" si="127"/>
        <v>1800</v>
      </c>
      <c r="ES58" s="195">
        <v>21.68</v>
      </c>
      <c r="ET58" s="196">
        <f>+EQ58*'PRECIOS SEGUN ADJ (RURAL)'!$B$13*'PRECIOS SEGUN ADJ (RURAL)'!$C$13</f>
        <v>39024</v>
      </c>
      <c r="EU58" s="196" t="s">
        <v>1266</v>
      </c>
      <c r="EV58" s="197">
        <v>347</v>
      </c>
      <c r="EW58" s="198">
        <f t="shared" si="113"/>
        <v>6940</v>
      </c>
      <c r="EX58" s="199">
        <v>5.5</v>
      </c>
      <c r="EY58" s="200">
        <f>+EV58*'PRECIOS SEGUN ADJ (RURAL)'!$B$16*'PRECIOS SEGUN ADJ (RURAL)'!$C$16</f>
        <v>38170</v>
      </c>
      <c r="EZ58" s="200" t="s">
        <v>1260</v>
      </c>
      <c r="FA58" s="201">
        <v>20</v>
      </c>
      <c r="FB58" s="202">
        <f t="shared" si="128"/>
        <v>800</v>
      </c>
      <c r="FC58" s="203">
        <v>220</v>
      </c>
      <c r="FD58" s="204">
        <f>+FA58*'PRECIOS SEGUN ADJ (RURAL)'!$B$18*'PRECIOS SEGUN ADJ (RURAL)'!$C$18</f>
        <v>176000</v>
      </c>
      <c r="FE58" s="204" t="s">
        <v>1267</v>
      </c>
      <c r="FF58" s="204">
        <f t="shared" si="114"/>
        <v>31680</v>
      </c>
      <c r="FG58" s="80">
        <f t="shared" si="129"/>
        <v>1740796.4</v>
      </c>
      <c r="FH58" s="80" t="s">
        <v>1268</v>
      </c>
      <c r="FI58" s="80">
        <f t="shared" si="130"/>
        <v>135758.74</v>
      </c>
      <c r="FJ58" s="80" t="s">
        <v>1269</v>
      </c>
      <c r="FK58" s="80">
        <f t="shared" si="131"/>
        <v>1605037.66</v>
      </c>
      <c r="FL58" s="80" t="s">
        <v>1270</v>
      </c>
      <c r="FM58" s="80">
        <f t="shared" si="132"/>
        <v>348159.28</v>
      </c>
      <c r="FN58" s="80" t="s">
        <v>1271</v>
      </c>
      <c r="FO58" s="80">
        <f t="shared" si="133"/>
        <v>17407.96</v>
      </c>
      <c r="FP58" s="80" t="s">
        <v>1272</v>
      </c>
      <c r="FQ58" s="80"/>
      <c r="FR58" s="80">
        <f t="shared" si="134"/>
        <v>1392637.1199999999</v>
      </c>
      <c r="FS58" s="80" t="s">
        <v>1273</v>
      </c>
      <c r="FT58" s="37" t="str">
        <f>+VLOOKUP(D58,'RURAL XENIA'!F:G,2,0)</f>
        <v>R-26</v>
      </c>
    </row>
    <row r="59" spans="1:176">
      <c r="A59" s="37">
        <v>40</v>
      </c>
      <c r="B59" s="176" t="s">
        <v>130</v>
      </c>
      <c r="C59" s="26" t="s">
        <v>1274</v>
      </c>
      <c r="D59" s="37">
        <v>1001054632</v>
      </c>
      <c r="E59" s="37" t="str">
        <f>+VLOOKUP(D59,'INFORMACION DE PROVEEDORES'!C:I,2,0)</f>
        <v>010-0105463-2</v>
      </c>
      <c r="F59" s="26" t="str">
        <f>+VLOOKUP(D59,'INFORMACION DE PROVEEDORES'!C:J,4,0)</f>
        <v>DIRINA ALTAGRACIA RAMIREZ MARTINEZ</v>
      </c>
      <c r="G59" s="37" t="str">
        <f>+VLOOKUP(D59,'INFORMACION DE PROVEEDORES'!C:K,5,0)</f>
        <v>010-0105463-2</v>
      </c>
      <c r="H59" s="26" t="str">
        <f>+VLOOKUP(D59,'INFORMACION DE PROVEEDORES'!C:L,7,0)</f>
        <v>CALLE HERMANAS NANITA, NO. 74, SIMON ESTRIDER, AZUA</v>
      </c>
      <c r="I59" s="37" t="str">
        <f>+VLOOKUP(D59,'INFORMACION DE PROVEEDORES'!C:M,3,0)</f>
        <v xml:space="preserve"> FÍSICA</v>
      </c>
      <c r="J59" s="37">
        <v>1</v>
      </c>
      <c r="K59" s="37">
        <v>379</v>
      </c>
      <c r="L59" s="37">
        <v>26</v>
      </c>
      <c r="M59" s="37">
        <f t="shared" si="90"/>
        <v>1040</v>
      </c>
      <c r="N59" s="189">
        <v>60.180000000000007</v>
      </c>
      <c r="O59" s="80">
        <f>+L59*'PRECIOS SEGUN ADJ (RURAL)'!$B$2*'PRECIOS SEGUN ADJ (RURAL)'!$C$2</f>
        <v>62587.200000000004</v>
      </c>
      <c r="P59" s="80" t="s">
        <v>1275</v>
      </c>
      <c r="Q59" s="80">
        <f t="shared" si="91"/>
        <v>10013.950000000001</v>
      </c>
      <c r="R59" s="165">
        <v>5</v>
      </c>
      <c r="S59" s="37">
        <f t="shared" si="92"/>
        <v>200</v>
      </c>
      <c r="T59" s="189">
        <v>33</v>
      </c>
      <c r="U59" s="80">
        <f>+R59*'PRECIOS SEGUN ADJ (RURAL)'!$B$3*'PRECIOS SEGUN ADJ (RURAL)'!$C$3</f>
        <v>6600</v>
      </c>
      <c r="V59" s="80" t="s">
        <v>1181</v>
      </c>
      <c r="W59" s="192">
        <v>0</v>
      </c>
      <c r="X59" s="37">
        <f t="shared" si="115"/>
        <v>0</v>
      </c>
      <c r="Y59" s="189">
        <v>25.2</v>
      </c>
      <c r="Z59" s="80">
        <f>+W59*'PRECIOS SEGUN ADJ. (FRONTERIZO)'!$B$4*'PRECIOS SEGUN ADJ. (FRONTERIZO)'!$C$4</f>
        <v>0</v>
      </c>
      <c r="AA59" s="80" t="s">
        <v>134</v>
      </c>
      <c r="AB59" s="165">
        <v>58</v>
      </c>
      <c r="AC59" s="37">
        <f t="shared" si="93"/>
        <v>2320</v>
      </c>
      <c r="AD59" s="189">
        <v>87.91</v>
      </c>
      <c r="AE59" s="80">
        <f>+AB59*'PRECIOS SEGUN ADJ (RURAL)'!$B$4*'PRECIOS SEGUN ADJ (RURAL)'!$C$4</f>
        <v>203951.19999999998</v>
      </c>
      <c r="AF59" s="80" t="s">
        <v>1276</v>
      </c>
      <c r="AG59" s="80">
        <f t="shared" si="94"/>
        <v>36711.22</v>
      </c>
      <c r="AH59" s="165">
        <v>70</v>
      </c>
      <c r="AI59" s="37">
        <f t="shared" si="95"/>
        <v>2800</v>
      </c>
      <c r="AJ59" s="189">
        <v>53.95</v>
      </c>
      <c r="AK59" s="80">
        <f>+AH59*'PRECIOS SEGUN ADJ (RURAL)'!$B$5*'PRECIOS SEGUN ADJ (RURAL)'!$C$5</f>
        <v>151060</v>
      </c>
      <c r="AL59" s="80" t="s">
        <v>1277</v>
      </c>
      <c r="AM59" s="165">
        <v>9</v>
      </c>
      <c r="AN59" s="37">
        <f t="shared" si="96"/>
        <v>360</v>
      </c>
      <c r="AO59" s="189">
        <v>29.05</v>
      </c>
      <c r="AP59" s="80">
        <f>+AM59*'PRECIOS SEGUN ADJ (RURAL)'!$B$6*'PRECIOS SEGUN ADJ (RURAL)'!$C$6</f>
        <v>10458</v>
      </c>
      <c r="AQ59" s="80" t="s">
        <v>1182</v>
      </c>
      <c r="AR59" s="80">
        <f t="shared" si="97"/>
        <v>1673.28</v>
      </c>
      <c r="AS59" s="165">
        <v>21</v>
      </c>
      <c r="AT59" s="37">
        <f t="shared" si="98"/>
        <v>840</v>
      </c>
      <c r="AU59" s="189">
        <v>304.44</v>
      </c>
      <c r="AV59" s="80">
        <f>+AS59*'PRECIOS SEGUN ADJ (RURAL)'!$B$7*'PRECIOS SEGUN ADJ (RURAL)'!$C$7</f>
        <v>255729.59999999998</v>
      </c>
      <c r="AW59" s="80" t="s">
        <v>1119</v>
      </c>
      <c r="AX59" s="80">
        <f t="shared" si="99"/>
        <v>46031.33</v>
      </c>
      <c r="AY59" s="37">
        <v>0</v>
      </c>
      <c r="AZ59" s="37">
        <f t="shared" si="116"/>
        <v>0</v>
      </c>
      <c r="BA59" s="189">
        <v>18.899999999999999</v>
      </c>
      <c r="BB59" s="80">
        <f>+AY59*'PRECIOS SEGUN ADJ. (FRONTERIZO)'!$B$9*'PRECIOS SEGUN ADJ. (FRONTERIZO)'!$C$9</f>
        <v>0</v>
      </c>
      <c r="BC59" s="80" t="s">
        <v>134</v>
      </c>
      <c r="BD59" s="165">
        <v>5</v>
      </c>
      <c r="BE59" s="37">
        <f t="shared" si="100"/>
        <v>200</v>
      </c>
      <c r="BF59" s="189">
        <v>140.38999999999999</v>
      </c>
      <c r="BG59" s="80">
        <f>+BD59*'PRECIOS SEGUN ADJ (RURAL)'!$B$8*'PRECIOS SEGUN ADJ (RURAL)'!$C$8</f>
        <v>28077.999999999996</v>
      </c>
      <c r="BH59" s="80" t="s">
        <v>1183</v>
      </c>
      <c r="BI59" s="80">
        <f t="shared" si="101"/>
        <v>5054.04</v>
      </c>
      <c r="BJ59" s="37">
        <v>0</v>
      </c>
      <c r="BK59" s="37">
        <f t="shared" si="117"/>
        <v>0</v>
      </c>
      <c r="BL59" s="189">
        <v>31.459999999999997</v>
      </c>
      <c r="BM59" s="80">
        <f>+BJ59*'PRECIOS SEGUN ADJ. (FRONTERIZO)'!$B$11*'PRECIOS SEGUN ADJ. (FRONTERIZO)'!$C$11</f>
        <v>0</v>
      </c>
      <c r="BN59" s="80" t="s">
        <v>134</v>
      </c>
      <c r="BO59" s="165">
        <v>17</v>
      </c>
      <c r="BP59" s="37">
        <f t="shared" si="102"/>
        <v>680</v>
      </c>
      <c r="BQ59" s="189">
        <v>68.099999999999994</v>
      </c>
      <c r="BR59" s="80">
        <f>+BO59*'PRECIOS SEGUN ADJ (RURAL)'!$B$9*'PRECIOS SEGUN ADJ (RURAL)'!$C$9</f>
        <v>46307.999999999993</v>
      </c>
      <c r="BS59" s="80" t="s">
        <v>1184</v>
      </c>
      <c r="BT59" s="165">
        <v>379</v>
      </c>
      <c r="BU59" s="37">
        <f t="shared" si="103"/>
        <v>7580</v>
      </c>
      <c r="BV59" s="189">
        <v>5.5</v>
      </c>
      <c r="BW59" s="80">
        <f>+BT59*'PRECIOS SEGUN ADJ (RURAL)'!$B$10*'PRECIOS SEGUN ADJ (RURAL)'!$C$10</f>
        <v>41690</v>
      </c>
      <c r="BX59" s="80" t="s">
        <v>1278</v>
      </c>
      <c r="BY59" s="165">
        <v>379</v>
      </c>
      <c r="BZ59" s="37">
        <f t="shared" si="104"/>
        <v>15160</v>
      </c>
      <c r="CA59" s="189">
        <v>7.1500000000000012</v>
      </c>
      <c r="CB59" s="80">
        <f>+BY59*'PRECIOS SEGUN ADJ (RURAL)'!$B$11*'PRECIOS SEGUN ADJ (RURAL)'!$C$11</f>
        <v>108394</v>
      </c>
      <c r="CC59" s="80" t="s">
        <v>1279</v>
      </c>
      <c r="CD59" s="165">
        <v>379</v>
      </c>
      <c r="CE59" s="37">
        <f t="shared" si="105"/>
        <v>15160</v>
      </c>
      <c r="CF59" s="189">
        <v>6.84</v>
      </c>
      <c r="CG59" s="80">
        <f>+CD59*'PRECIOS SEGUN ADJ (RURAL)'!$B$12*'PRECIOS SEGUN ADJ (RURAL)'!$C$12</f>
        <v>103694.40000000001</v>
      </c>
      <c r="CH59" s="80" t="s">
        <v>1280</v>
      </c>
      <c r="CI59" s="37">
        <v>0</v>
      </c>
      <c r="CJ59" s="37">
        <f t="shared" si="118"/>
        <v>0</v>
      </c>
      <c r="CK59" s="189">
        <v>60</v>
      </c>
      <c r="CL59" s="80">
        <f>+CI59*'PRECIOS SEGUN ADJ. (FRONTERIZO)'!$B$16*'PRECIOS SEGUN ADJ. (FRONTERIZO)'!$C$16</f>
        <v>0</v>
      </c>
      <c r="CM59" s="80" t="s">
        <v>134</v>
      </c>
      <c r="CN59" s="80">
        <f t="shared" si="119"/>
        <v>0</v>
      </c>
      <c r="CO59" s="37">
        <v>0</v>
      </c>
      <c r="CP59" s="37">
        <f t="shared" si="120"/>
        <v>0</v>
      </c>
      <c r="CQ59" s="189">
        <v>55.649999999999991</v>
      </c>
      <c r="CR59" s="80">
        <f>+CO59*'PRECIOS SEGUN ADJ. (FRONTERIZO)'!$B$17*'PRECIOS SEGUN ADJ. (FRONTERIZO)'!$C$17</f>
        <v>0</v>
      </c>
      <c r="CS59" s="80" t="s">
        <v>134</v>
      </c>
      <c r="CT59" s="80">
        <f t="shared" si="121"/>
        <v>0</v>
      </c>
      <c r="CU59" s="165">
        <v>379</v>
      </c>
      <c r="CV59" s="37">
        <f t="shared" si="106"/>
        <v>15160</v>
      </c>
      <c r="CW59" s="189">
        <v>6.5999999999999988</v>
      </c>
      <c r="CX59" s="80">
        <f>+CU59*'PRECIOS SEGUN ADJ (RURAL)'!$B$14*'PRECIOS SEGUN ADJ (RURAL)'!$C$14</f>
        <v>100056</v>
      </c>
      <c r="CY59" s="80" t="s">
        <v>1281</v>
      </c>
      <c r="CZ59" s="37">
        <v>0</v>
      </c>
      <c r="DA59" s="37">
        <f t="shared" si="122"/>
        <v>0</v>
      </c>
      <c r="DB59" s="189">
        <v>65.75</v>
      </c>
      <c r="DC59" s="80">
        <f>+CZ59*'PRECIOS SEGUN ADJ. (FRONTERIZO)'!$B$19*'PRECIOS SEGUN ADJ. (FRONTERIZO)'!$C$19</f>
        <v>0</v>
      </c>
      <c r="DD59" s="80" t="s">
        <v>134</v>
      </c>
      <c r="DE59" s="80">
        <f t="shared" si="123"/>
        <v>0</v>
      </c>
      <c r="DF59" s="165">
        <v>13</v>
      </c>
      <c r="DG59" s="37">
        <f t="shared" si="107"/>
        <v>520</v>
      </c>
      <c r="DH59" s="189">
        <v>82.59999999999998</v>
      </c>
      <c r="DI59" s="80">
        <f>+DF59*'PRECIOS SEGUN ADJ (RURAL)'!$B$15*'PRECIOS SEGUN ADJ (RURAL)'!$C$15</f>
        <v>42952</v>
      </c>
      <c r="DJ59" s="80" t="s">
        <v>1188</v>
      </c>
      <c r="DK59" s="80">
        <f t="shared" si="108"/>
        <v>7731.36</v>
      </c>
      <c r="DL59" s="165">
        <v>379</v>
      </c>
      <c r="DM59" s="37">
        <f t="shared" si="109"/>
        <v>15160</v>
      </c>
      <c r="DN59" s="189">
        <v>23.059999999999995</v>
      </c>
      <c r="DO59" s="80">
        <f>+DL59*'PRECIOS SEGUN ADJ (RURAL)'!$B$17*'PRECIOS SEGUN ADJ (RURAL)'!$C$17</f>
        <v>349589.6</v>
      </c>
      <c r="DP59" s="80" t="s">
        <v>1282</v>
      </c>
      <c r="DQ59" s="192">
        <v>0</v>
      </c>
      <c r="DR59" s="192">
        <f t="shared" si="124"/>
        <v>0</v>
      </c>
      <c r="DS59" s="189">
        <v>80.849999999999994</v>
      </c>
      <c r="DT59" s="80">
        <f>+DQ59*'PRECIOS SEGUN ADJ. (FRONTERIZO)'!$B$22*'PRECIOS SEGUN ADJ. (FRONTERIZO)'!$C$22</f>
        <v>0</v>
      </c>
      <c r="DU59" s="80" t="s">
        <v>134</v>
      </c>
      <c r="DV59" s="165">
        <v>15</v>
      </c>
      <c r="DW59" s="37">
        <f t="shared" si="110"/>
        <v>600</v>
      </c>
      <c r="DX59" s="189">
        <v>21.83</v>
      </c>
      <c r="DY59" s="80">
        <f>+DV59*'PRECIOS SEGUN ADJ (RURAL)'!$B$19*'PRECIOS SEGUN ADJ (RURAL)'!$C$19</f>
        <v>13098</v>
      </c>
      <c r="DZ59" s="80" t="s">
        <v>842</v>
      </c>
      <c r="EA59" s="80">
        <f t="shared" si="111"/>
        <v>2357.64</v>
      </c>
      <c r="EB59" s="165">
        <v>55</v>
      </c>
      <c r="EC59" s="37">
        <f t="shared" si="112"/>
        <v>2200</v>
      </c>
      <c r="ED59" s="189">
        <v>33</v>
      </c>
      <c r="EE59" s="80">
        <f>+EB59*'PRECIOS SEGUN ADJ (RURAL)'!$B$20*'PRECIOS SEGUN ADJ (RURAL)'!$C$20</f>
        <v>72600</v>
      </c>
      <c r="EF59" s="80" t="s">
        <v>1283</v>
      </c>
      <c r="EG59" s="37">
        <v>0</v>
      </c>
      <c r="EH59" s="37">
        <f t="shared" si="125"/>
        <v>0</v>
      </c>
      <c r="EI59" s="189">
        <v>15.789999999999997</v>
      </c>
      <c r="EJ59" s="80">
        <f>+EG59*'PRECIOS SEGUN ADJ. (FRONTERIZO)'!$B$25*'PRECIOS SEGUN ADJ. (FRONTERIZO)'!$C$25</f>
        <v>0</v>
      </c>
      <c r="EK59" s="80" t="s">
        <v>134</v>
      </c>
      <c r="EL59" s="37">
        <v>0</v>
      </c>
      <c r="EM59" s="37">
        <f t="shared" si="126"/>
        <v>0</v>
      </c>
      <c r="EN59" s="189">
        <v>31.5</v>
      </c>
      <c r="EO59" s="80">
        <f>+EL59*'PRECIOS SEGUN ADJ. (FRONTERIZO)'!$B$26*'PRECIOS SEGUN ADJ. (FRONTERIZO)'!$C$26</f>
        <v>0</v>
      </c>
      <c r="EP59" s="80" t="s">
        <v>134</v>
      </c>
      <c r="EQ59" s="193">
        <v>48</v>
      </c>
      <c r="ER59" s="194">
        <f t="shared" si="127"/>
        <v>1920</v>
      </c>
      <c r="ES59" s="195">
        <v>21.68</v>
      </c>
      <c r="ET59" s="196">
        <f>+EQ59*'PRECIOS SEGUN ADJ (RURAL)'!$B$13*'PRECIOS SEGUN ADJ (RURAL)'!$C$13</f>
        <v>41625.599999999991</v>
      </c>
      <c r="EU59" s="196" t="s">
        <v>1284</v>
      </c>
      <c r="EV59" s="197">
        <v>379</v>
      </c>
      <c r="EW59" s="198">
        <f t="shared" si="113"/>
        <v>7580</v>
      </c>
      <c r="EX59" s="199">
        <v>5.5</v>
      </c>
      <c r="EY59" s="200">
        <f>+EV59*'PRECIOS SEGUN ADJ (RURAL)'!$B$16*'PRECIOS SEGUN ADJ (RURAL)'!$C$16</f>
        <v>41690</v>
      </c>
      <c r="EZ59" s="200" t="s">
        <v>1278</v>
      </c>
      <c r="FA59" s="201">
        <v>21</v>
      </c>
      <c r="FB59" s="202">
        <f t="shared" si="128"/>
        <v>840</v>
      </c>
      <c r="FC59" s="203">
        <v>220</v>
      </c>
      <c r="FD59" s="204">
        <f>+FA59*'PRECIOS SEGUN ADJ (RURAL)'!$B$18*'PRECIOS SEGUN ADJ (RURAL)'!$C$18</f>
        <v>184800</v>
      </c>
      <c r="FE59" s="204" t="s">
        <v>1129</v>
      </c>
      <c r="FF59" s="204">
        <f t="shared" si="114"/>
        <v>33264</v>
      </c>
      <c r="FG59" s="80">
        <f t="shared" si="129"/>
        <v>1864961.6</v>
      </c>
      <c r="FH59" s="80" t="s">
        <v>1285</v>
      </c>
      <c r="FI59" s="80">
        <f t="shared" si="130"/>
        <v>142836.82</v>
      </c>
      <c r="FJ59" s="80" t="s">
        <v>1286</v>
      </c>
      <c r="FK59" s="80">
        <f t="shared" si="131"/>
        <v>1722124.78</v>
      </c>
      <c r="FL59" s="80" t="s">
        <v>1287</v>
      </c>
      <c r="FM59" s="80">
        <f t="shared" si="132"/>
        <v>372992.32</v>
      </c>
      <c r="FN59" s="80" t="s">
        <v>1288</v>
      </c>
      <c r="FO59" s="80">
        <f t="shared" si="133"/>
        <v>18649.62</v>
      </c>
      <c r="FP59" s="80" t="s">
        <v>1289</v>
      </c>
      <c r="FQ59" s="80"/>
      <c r="FR59" s="80">
        <f t="shared" si="134"/>
        <v>1491969.28</v>
      </c>
      <c r="FS59" s="80" t="s">
        <v>1290</v>
      </c>
      <c r="FT59" s="37" t="str">
        <f>+VLOOKUP(D59,'RURAL XENIA'!F:G,2,0)</f>
        <v>R-01</v>
      </c>
    </row>
    <row r="60" spans="1:176">
      <c r="A60" s="37">
        <v>44</v>
      </c>
      <c r="B60" s="176" t="s">
        <v>130</v>
      </c>
      <c r="C60" s="26" t="s">
        <v>1291</v>
      </c>
      <c r="D60" s="37">
        <v>2300341290</v>
      </c>
      <c r="E60" s="37" t="str">
        <f>+VLOOKUP(D60,'INFORMACION DE PROVEEDORES'!C:I,2,0)</f>
        <v>023-0034129-0</v>
      </c>
      <c r="F60" s="26" t="str">
        <f>+VLOOKUP(D60,'INFORMACION DE PROVEEDORES'!C:J,4,0)</f>
        <v>EDITH ANTONIO BASTARDO RAMIREZ</v>
      </c>
      <c r="G60" s="37" t="str">
        <f>+VLOOKUP(D60,'INFORMACION DE PROVEEDORES'!C:K,5,0)</f>
        <v>023-0034129-0</v>
      </c>
      <c r="H60" s="26" t="str">
        <f>+VLOOKUP(D60,'INFORMACION DE PROVEEDORES'!C:L,7,0)</f>
        <v>CALLE PADRE PEÑA, NO.38, EL CENTRO</v>
      </c>
      <c r="I60" s="37" t="str">
        <f>+VLOOKUP(D60,'INFORMACION DE PROVEEDORES'!C:M,3,0)</f>
        <v xml:space="preserve"> FÍSICA</v>
      </c>
      <c r="J60" s="37">
        <v>1</v>
      </c>
      <c r="K60" s="37">
        <v>158</v>
      </c>
      <c r="L60" s="37">
        <v>11</v>
      </c>
      <c r="M60" s="37">
        <f t="shared" si="90"/>
        <v>440</v>
      </c>
      <c r="N60" s="189">
        <v>60.180000000000007</v>
      </c>
      <c r="O60" s="80">
        <f>+L60*'PRECIOS SEGUN ADJ (RURAL)'!$B$2*'PRECIOS SEGUN ADJ (RURAL)'!$C$2</f>
        <v>26479.200000000001</v>
      </c>
      <c r="P60" s="80" t="s">
        <v>1234</v>
      </c>
      <c r="Q60" s="80">
        <f t="shared" si="91"/>
        <v>4236.67</v>
      </c>
      <c r="R60" s="165">
        <v>2</v>
      </c>
      <c r="S60" s="37">
        <f t="shared" si="92"/>
        <v>80</v>
      </c>
      <c r="T60" s="189">
        <v>33</v>
      </c>
      <c r="U60" s="80">
        <f>+R60*'PRECIOS SEGUN ADJ (RURAL)'!$B$3*'PRECIOS SEGUN ADJ (RURAL)'!$C$3</f>
        <v>2640</v>
      </c>
      <c r="V60" s="80" t="s">
        <v>1292</v>
      </c>
      <c r="W60" s="192">
        <v>0</v>
      </c>
      <c r="X60" s="37">
        <f t="shared" si="115"/>
        <v>0</v>
      </c>
      <c r="Y60" s="189">
        <v>25.2</v>
      </c>
      <c r="Z60" s="80">
        <f>+W60*'PRECIOS SEGUN ADJ. (FRONTERIZO)'!$B$4*'PRECIOS SEGUN ADJ. (FRONTERIZO)'!$C$4</f>
        <v>0</v>
      </c>
      <c r="AA60" s="80" t="s">
        <v>134</v>
      </c>
      <c r="AB60" s="165">
        <v>24</v>
      </c>
      <c r="AC60" s="37">
        <f t="shared" si="93"/>
        <v>960</v>
      </c>
      <c r="AD60" s="189">
        <v>87.91</v>
      </c>
      <c r="AE60" s="80">
        <f>+AB60*'PRECIOS SEGUN ADJ (RURAL)'!$B$4*'PRECIOS SEGUN ADJ (RURAL)'!$C$4</f>
        <v>84393.600000000006</v>
      </c>
      <c r="AF60" s="80" t="s">
        <v>1235</v>
      </c>
      <c r="AG60" s="80">
        <f t="shared" si="94"/>
        <v>15190.85</v>
      </c>
      <c r="AH60" s="165">
        <v>29</v>
      </c>
      <c r="AI60" s="37">
        <f t="shared" si="95"/>
        <v>1160</v>
      </c>
      <c r="AJ60" s="189">
        <v>53.95</v>
      </c>
      <c r="AK60" s="80">
        <f>+AH60*'PRECIOS SEGUN ADJ (RURAL)'!$B$5*'PRECIOS SEGUN ADJ (RURAL)'!$C$5</f>
        <v>62582.000000000007</v>
      </c>
      <c r="AL60" s="80" t="s">
        <v>1293</v>
      </c>
      <c r="AM60" s="165">
        <v>4</v>
      </c>
      <c r="AN60" s="37">
        <f t="shared" si="96"/>
        <v>160</v>
      </c>
      <c r="AO60" s="189">
        <v>29.05</v>
      </c>
      <c r="AP60" s="80">
        <f>+AM60*'PRECIOS SEGUN ADJ (RURAL)'!$B$6*'PRECIOS SEGUN ADJ (RURAL)'!$C$6</f>
        <v>4648</v>
      </c>
      <c r="AQ60" s="80" t="s">
        <v>1294</v>
      </c>
      <c r="AR60" s="80">
        <f t="shared" si="97"/>
        <v>743.68</v>
      </c>
      <c r="AS60" s="165">
        <v>9</v>
      </c>
      <c r="AT60" s="37">
        <f t="shared" si="98"/>
        <v>360</v>
      </c>
      <c r="AU60" s="189">
        <v>304.44</v>
      </c>
      <c r="AV60" s="80">
        <f>+AS60*'PRECIOS SEGUN ADJ (RURAL)'!$B$7*'PRECIOS SEGUN ADJ (RURAL)'!$C$7</f>
        <v>109598.39999999999</v>
      </c>
      <c r="AW60" s="80" t="s">
        <v>1237</v>
      </c>
      <c r="AX60" s="80">
        <f t="shared" si="99"/>
        <v>19727.71</v>
      </c>
      <c r="AY60" s="37">
        <v>0</v>
      </c>
      <c r="AZ60" s="37">
        <f t="shared" si="116"/>
        <v>0</v>
      </c>
      <c r="BA60" s="189">
        <v>18.899999999999999</v>
      </c>
      <c r="BB60" s="80">
        <f>+AY60*'PRECIOS SEGUN ADJ. (FRONTERIZO)'!$B$9*'PRECIOS SEGUN ADJ. (FRONTERIZO)'!$C$9</f>
        <v>0</v>
      </c>
      <c r="BC60" s="80" t="s">
        <v>134</v>
      </c>
      <c r="BD60" s="165">
        <v>2</v>
      </c>
      <c r="BE60" s="37">
        <f t="shared" si="100"/>
        <v>80</v>
      </c>
      <c r="BF60" s="189">
        <v>140.38999999999999</v>
      </c>
      <c r="BG60" s="80">
        <f>+BD60*'PRECIOS SEGUN ADJ (RURAL)'!$B$8*'PRECIOS SEGUN ADJ (RURAL)'!$C$8</f>
        <v>11231.199999999999</v>
      </c>
      <c r="BH60" s="80" t="s">
        <v>1295</v>
      </c>
      <c r="BI60" s="80">
        <f t="shared" si="101"/>
        <v>2021.62</v>
      </c>
      <c r="BJ60" s="37">
        <v>0</v>
      </c>
      <c r="BK60" s="37">
        <f t="shared" si="117"/>
        <v>0</v>
      </c>
      <c r="BL60" s="189">
        <v>31.459999999999997</v>
      </c>
      <c r="BM60" s="80">
        <f>+BJ60*'PRECIOS SEGUN ADJ. (FRONTERIZO)'!$B$11*'PRECIOS SEGUN ADJ. (FRONTERIZO)'!$C$11</f>
        <v>0</v>
      </c>
      <c r="BN60" s="80" t="s">
        <v>134</v>
      </c>
      <c r="BO60" s="165">
        <v>7</v>
      </c>
      <c r="BP60" s="37">
        <f t="shared" si="102"/>
        <v>280</v>
      </c>
      <c r="BQ60" s="189">
        <v>68.099999999999994</v>
      </c>
      <c r="BR60" s="80">
        <f>+BO60*'PRECIOS SEGUN ADJ (RURAL)'!$B$9*'PRECIOS SEGUN ADJ (RURAL)'!$C$9</f>
        <v>19067.999999999996</v>
      </c>
      <c r="BS60" s="80" t="s">
        <v>1296</v>
      </c>
      <c r="BT60" s="165">
        <v>158</v>
      </c>
      <c r="BU60" s="37">
        <f t="shared" si="103"/>
        <v>3160</v>
      </c>
      <c r="BV60" s="189">
        <v>5.5</v>
      </c>
      <c r="BW60" s="80">
        <f>+BT60*'PRECIOS SEGUN ADJ (RURAL)'!$B$10*'PRECIOS SEGUN ADJ (RURAL)'!$C$10</f>
        <v>17380</v>
      </c>
      <c r="BX60" s="80" t="s">
        <v>1297</v>
      </c>
      <c r="BY60" s="165">
        <v>158</v>
      </c>
      <c r="BZ60" s="37">
        <f t="shared" si="104"/>
        <v>6320</v>
      </c>
      <c r="CA60" s="189">
        <v>7.1500000000000012</v>
      </c>
      <c r="CB60" s="80">
        <f>+BY60*'PRECIOS SEGUN ADJ (RURAL)'!$B$11*'PRECIOS SEGUN ADJ (RURAL)'!$C$11</f>
        <v>45188</v>
      </c>
      <c r="CC60" s="80" t="s">
        <v>1298</v>
      </c>
      <c r="CD60" s="165">
        <v>158</v>
      </c>
      <c r="CE60" s="37">
        <f t="shared" si="105"/>
        <v>6320</v>
      </c>
      <c r="CF60" s="189">
        <v>6.84</v>
      </c>
      <c r="CG60" s="80">
        <f>+CD60*'PRECIOS SEGUN ADJ (RURAL)'!$B$12*'PRECIOS SEGUN ADJ (RURAL)'!$C$12</f>
        <v>43228.800000000003</v>
      </c>
      <c r="CH60" s="80" t="s">
        <v>1299</v>
      </c>
      <c r="CI60" s="37">
        <v>0</v>
      </c>
      <c r="CJ60" s="37">
        <f t="shared" si="118"/>
        <v>0</v>
      </c>
      <c r="CK60" s="189">
        <v>60</v>
      </c>
      <c r="CL60" s="80">
        <f>+CI60*'PRECIOS SEGUN ADJ. (FRONTERIZO)'!$B$16*'PRECIOS SEGUN ADJ. (FRONTERIZO)'!$C$16</f>
        <v>0</v>
      </c>
      <c r="CM60" s="80" t="s">
        <v>134</v>
      </c>
      <c r="CN60" s="80">
        <f t="shared" si="119"/>
        <v>0</v>
      </c>
      <c r="CO60" s="37">
        <v>0</v>
      </c>
      <c r="CP60" s="37">
        <f t="shared" si="120"/>
        <v>0</v>
      </c>
      <c r="CQ60" s="189">
        <v>55.649999999999991</v>
      </c>
      <c r="CR60" s="80">
        <f>+CO60*'PRECIOS SEGUN ADJ. (FRONTERIZO)'!$B$17*'PRECIOS SEGUN ADJ. (FRONTERIZO)'!$C$17</f>
        <v>0</v>
      </c>
      <c r="CS60" s="80" t="s">
        <v>134</v>
      </c>
      <c r="CT60" s="80">
        <f t="shared" si="121"/>
        <v>0</v>
      </c>
      <c r="CU60" s="165">
        <v>158</v>
      </c>
      <c r="CV60" s="37">
        <f t="shared" si="106"/>
        <v>6320</v>
      </c>
      <c r="CW60" s="189">
        <v>6.5999999999999988</v>
      </c>
      <c r="CX60" s="80">
        <f>+CU60*'PRECIOS SEGUN ADJ (RURAL)'!$B$14*'PRECIOS SEGUN ADJ (RURAL)'!$C$14</f>
        <v>41712</v>
      </c>
      <c r="CY60" s="80" t="s">
        <v>1300</v>
      </c>
      <c r="CZ60" s="37">
        <v>0</v>
      </c>
      <c r="DA60" s="37">
        <f t="shared" si="122"/>
        <v>0</v>
      </c>
      <c r="DB60" s="189">
        <v>65.75</v>
      </c>
      <c r="DC60" s="80">
        <f>+CZ60*'PRECIOS SEGUN ADJ. (FRONTERIZO)'!$B$19*'PRECIOS SEGUN ADJ. (FRONTERIZO)'!$C$19</f>
        <v>0</v>
      </c>
      <c r="DD60" s="80" t="s">
        <v>134</v>
      </c>
      <c r="DE60" s="80">
        <f t="shared" si="123"/>
        <v>0</v>
      </c>
      <c r="DF60" s="165">
        <v>6</v>
      </c>
      <c r="DG60" s="37">
        <f t="shared" si="107"/>
        <v>240</v>
      </c>
      <c r="DH60" s="189">
        <v>82.59999999999998</v>
      </c>
      <c r="DI60" s="80">
        <f>+DF60*'PRECIOS SEGUN ADJ (RURAL)'!$B$15*'PRECIOS SEGUN ADJ (RURAL)'!$C$15</f>
        <v>19824</v>
      </c>
      <c r="DJ60" s="80" t="s">
        <v>455</v>
      </c>
      <c r="DK60" s="80">
        <f t="shared" si="108"/>
        <v>3568.32</v>
      </c>
      <c r="DL60" s="165">
        <v>158</v>
      </c>
      <c r="DM60" s="37">
        <f t="shared" si="109"/>
        <v>6320</v>
      </c>
      <c r="DN60" s="189">
        <v>23.059999999999995</v>
      </c>
      <c r="DO60" s="80">
        <f>+DL60*'PRECIOS SEGUN ADJ (RURAL)'!$B$17*'PRECIOS SEGUN ADJ (RURAL)'!$C$17</f>
        <v>145739.20000000001</v>
      </c>
      <c r="DP60" s="80" t="s">
        <v>1301</v>
      </c>
      <c r="DQ60" s="192">
        <v>0</v>
      </c>
      <c r="DR60" s="192">
        <f t="shared" si="124"/>
        <v>0</v>
      </c>
      <c r="DS60" s="189">
        <v>80.849999999999994</v>
      </c>
      <c r="DT60" s="80">
        <f>+DQ60*'PRECIOS SEGUN ADJ. (FRONTERIZO)'!$B$22*'PRECIOS SEGUN ADJ. (FRONTERIZO)'!$C$22</f>
        <v>0</v>
      </c>
      <c r="DU60" s="80" t="s">
        <v>134</v>
      </c>
      <c r="DV60" s="165">
        <v>7</v>
      </c>
      <c r="DW60" s="37">
        <f t="shared" si="110"/>
        <v>280</v>
      </c>
      <c r="DX60" s="189">
        <v>21.83</v>
      </c>
      <c r="DY60" s="80">
        <f>+DV60*'PRECIOS SEGUN ADJ (RURAL)'!$B$19*'PRECIOS SEGUN ADJ (RURAL)'!$C$19</f>
        <v>6112.4</v>
      </c>
      <c r="DZ60" s="80" t="s">
        <v>1244</v>
      </c>
      <c r="EA60" s="80">
        <f t="shared" si="111"/>
        <v>1100.23</v>
      </c>
      <c r="EB60" s="165">
        <v>23</v>
      </c>
      <c r="EC60" s="37">
        <f t="shared" si="112"/>
        <v>920</v>
      </c>
      <c r="ED60" s="189">
        <v>33</v>
      </c>
      <c r="EE60" s="80">
        <f>+EB60*'PRECIOS SEGUN ADJ (RURAL)'!$B$20*'PRECIOS SEGUN ADJ (RURAL)'!$C$20</f>
        <v>30360</v>
      </c>
      <c r="EF60" s="80" t="s">
        <v>1245</v>
      </c>
      <c r="EG60" s="37">
        <v>0</v>
      </c>
      <c r="EH60" s="37">
        <f t="shared" si="125"/>
        <v>0</v>
      </c>
      <c r="EI60" s="189">
        <v>15.789999999999997</v>
      </c>
      <c r="EJ60" s="80">
        <f>+EG60*'PRECIOS SEGUN ADJ. (FRONTERIZO)'!$B$25*'PRECIOS SEGUN ADJ. (FRONTERIZO)'!$C$25</f>
        <v>0</v>
      </c>
      <c r="EK60" s="80" t="s">
        <v>134</v>
      </c>
      <c r="EL60" s="37">
        <v>0</v>
      </c>
      <c r="EM60" s="37">
        <f t="shared" si="126"/>
        <v>0</v>
      </c>
      <c r="EN60" s="189">
        <v>31.5</v>
      </c>
      <c r="EO60" s="80">
        <f>+EL60*'PRECIOS SEGUN ADJ. (FRONTERIZO)'!$B$26*'PRECIOS SEGUN ADJ. (FRONTERIZO)'!$C$26</f>
        <v>0</v>
      </c>
      <c r="EP60" s="80" t="s">
        <v>134</v>
      </c>
      <c r="EQ60" s="193">
        <v>20</v>
      </c>
      <c r="ER60" s="194">
        <f t="shared" si="127"/>
        <v>800</v>
      </c>
      <c r="ES60" s="195">
        <v>21.68</v>
      </c>
      <c r="ET60" s="196">
        <f>+EQ60*'PRECIOS SEGUN ADJ (RURAL)'!$B$13*'PRECIOS SEGUN ADJ (RURAL)'!$C$13</f>
        <v>17344</v>
      </c>
      <c r="EU60" s="196" t="s">
        <v>1302</v>
      </c>
      <c r="EV60" s="197">
        <v>158</v>
      </c>
      <c r="EW60" s="198">
        <f t="shared" si="113"/>
        <v>3160</v>
      </c>
      <c r="EX60" s="199">
        <v>5.5</v>
      </c>
      <c r="EY60" s="200">
        <f>+EV60*'PRECIOS SEGUN ADJ (RURAL)'!$B$16*'PRECIOS SEGUN ADJ (RURAL)'!$C$16</f>
        <v>17380</v>
      </c>
      <c r="EZ60" s="200" t="s">
        <v>1297</v>
      </c>
      <c r="FA60" s="201">
        <v>9</v>
      </c>
      <c r="FB60" s="202">
        <f t="shared" si="128"/>
        <v>360</v>
      </c>
      <c r="FC60" s="203">
        <v>220</v>
      </c>
      <c r="FD60" s="204">
        <f>+FA60*'PRECIOS SEGUN ADJ (RURAL)'!$B$18*'PRECIOS SEGUN ADJ (RURAL)'!$C$18</f>
        <v>79200</v>
      </c>
      <c r="FE60" s="204" t="s">
        <v>1247</v>
      </c>
      <c r="FF60" s="204">
        <f t="shared" si="114"/>
        <v>14256</v>
      </c>
      <c r="FG60" s="80">
        <f t="shared" si="129"/>
        <v>784108.8</v>
      </c>
      <c r="FH60" s="80" t="s">
        <v>1303</v>
      </c>
      <c r="FI60" s="80">
        <f t="shared" si="130"/>
        <v>60845.080000000009</v>
      </c>
      <c r="FJ60" s="80" t="s">
        <v>1304</v>
      </c>
      <c r="FK60" s="80">
        <f t="shared" si="131"/>
        <v>723263.72000000009</v>
      </c>
      <c r="FL60" s="80" t="s">
        <v>1305</v>
      </c>
      <c r="FM60" s="80">
        <f t="shared" si="132"/>
        <v>156821.76000000001</v>
      </c>
      <c r="FN60" s="80" t="s">
        <v>1306</v>
      </c>
      <c r="FO60" s="80">
        <f t="shared" si="133"/>
        <v>7841.09</v>
      </c>
      <c r="FP60" s="80" t="s">
        <v>1307</v>
      </c>
      <c r="FQ60" s="80"/>
      <c r="FR60" s="80">
        <f t="shared" si="134"/>
        <v>627287.04000000004</v>
      </c>
      <c r="FS60" s="80" t="s">
        <v>1308</v>
      </c>
      <c r="FT60" s="37" t="str">
        <f>+VLOOKUP(D60,'RURAL XENIA'!F:G,2,0)</f>
        <v>R-19</v>
      </c>
    </row>
    <row r="61" spans="1:176">
      <c r="A61" s="37">
        <v>48</v>
      </c>
      <c r="B61" s="176" t="s">
        <v>130</v>
      </c>
      <c r="C61" s="26" t="s">
        <v>1309</v>
      </c>
      <c r="D61" s="37">
        <v>1000119725</v>
      </c>
      <c r="E61" s="37" t="str">
        <f>+VLOOKUP(D61,'INFORMACION DE PROVEEDORES'!C:I,2,0)</f>
        <v>010-0011972-5</v>
      </c>
      <c r="F61" s="26" t="str">
        <f>+VLOOKUP(D61,'INFORMACION DE PROVEEDORES'!C:J,4,0)</f>
        <v>ELIGIA CATALINA SORIANO JIMENEZ</v>
      </c>
      <c r="G61" s="37" t="str">
        <f>+VLOOKUP(D61,'INFORMACION DE PROVEEDORES'!C:K,5,0)</f>
        <v>010-0011972-5</v>
      </c>
      <c r="H61" s="26" t="str">
        <f>+VLOOKUP(D61,'INFORMACION DE PROVEEDORES'!C:L,7,0)</f>
        <v xml:space="preserve">BARTOLOME O PEREZ NO. 178, ESQUINA 1RA SAVICA, AZUA </v>
      </c>
      <c r="I61" s="37" t="str">
        <f>+VLOOKUP(D61,'INFORMACION DE PROVEEDORES'!C:M,3,0)</f>
        <v xml:space="preserve"> FÍSICA</v>
      </c>
      <c r="J61" s="37">
        <v>1</v>
      </c>
      <c r="K61" s="37">
        <v>323</v>
      </c>
      <c r="L61" s="37">
        <v>22</v>
      </c>
      <c r="M61" s="37">
        <f t="shared" si="90"/>
        <v>880</v>
      </c>
      <c r="N61" s="189">
        <v>60.180000000000007</v>
      </c>
      <c r="O61" s="80">
        <f>+L61*'PRECIOS SEGUN ADJ (RURAL)'!$B$2*'PRECIOS SEGUN ADJ (RURAL)'!$C$2</f>
        <v>52958.400000000001</v>
      </c>
      <c r="P61" s="80" t="s">
        <v>1310</v>
      </c>
      <c r="Q61" s="80">
        <f t="shared" si="91"/>
        <v>8473.34</v>
      </c>
      <c r="R61" s="165">
        <v>4</v>
      </c>
      <c r="S61" s="37">
        <f t="shared" si="92"/>
        <v>160</v>
      </c>
      <c r="T61" s="189">
        <v>33</v>
      </c>
      <c r="U61" s="80">
        <f>+R61*'PRECIOS SEGUN ADJ (RURAL)'!$B$3*'PRECIOS SEGUN ADJ (RURAL)'!$C$3</f>
        <v>5280</v>
      </c>
      <c r="V61" s="80" t="s">
        <v>1138</v>
      </c>
      <c r="W61" s="192">
        <v>0</v>
      </c>
      <c r="X61" s="37">
        <f t="shared" si="115"/>
        <v>0</v>
      </c>
      <c r="Y61" s="189">
        <v>25.2</v>
      </c>
      <c r="Z61" s="80">
        <f>+W61*'PRECIOS SEGUN ADJ. (FRONTERIZO)'!$B$4*'PRECIOS SEGUN ADJ. (FRONTERIZO)'!$C$4</f>
        <v>0</v>
      </c>
      <c r="AA61" s="80" t="s">
        <v>134</v>
      </c>
      <c r="AB61" s="165">
        <v>49</v>
      </c>
      <c r="AC61" s="37">
        <f t="shared" si="93"/>
        <v>1960</v>
      </c>
      <c r="AD61" s="189">
        <v>87.91</v>
      </c>
      <c r="AE61" s="80">
        <f>+AB61*'PRECIOS SEGUN ADJ (RURAL)'!$B$4*'PRECIOS SEGUN ADJ (RURAL)'!$C$4</f>
        <v>172303.6</v>
      </c>
      <c r="AF61" s="80" t="s">
        <v>1311</v>
      </c>
      <c r="AG61" s="80">
        <f t="shared" si="94"/>
        <v>31014.65</v>
      </c>
      <c r="AH61" s="165">
        <v>60</v>
      </c>
      <c r="AI61" s="37">
        <f t="shared" si="95"/>
        <v>2400</v>
      </c>
      <c r="AJ61" s="189">
        <v>53.95</v>
      </c>
      <c r="AK61" s="80">
        <f>+AH61*'PRECIOS SEGUN ADJ (RURAL)'!$B$5*'PRECIOS SEGUN ADJ (RURAL)'!$C$5</f>
        <v>129480</v>
      </c>
      <c r="AL61" s="80" t="s">
        <v>1312</v>
      </c>
      <c r="AM61" s="165">
        <v>8</v>
      </c>
      <c r="AN61" s="37">
        <f t="shared" si="96"/>
        <v>320</v>
      </c>
      <c r="AO61" s="189">
        <v>29.05</v>
      </c>
      <c r="AP61" s="80">
        <f>+AM61*'PRECIOS SEGUN ADJ (RURAL)'!$B$6*'PRECIOS SEGUN ADJ (RURAL)'!$C$6</f>
        <v>9296</v>
      </c>
      <c r="AQ61" s="80" t="s">
        <v>1313</v>
      </c>
      <c r="AR61" s="80">
        <f t="shared" si="97"/>
        <v>1487.36</v>
      </c>
      <c r="AS61" s="165">
        <v>18</v>
      </c>
      <c r="AT61" s="37">
        <f t="shared" si="98"/>
        <v>720</v>
      </c>
      <c r="AU61" s="189">
        <v>304.44</v>
      </c>
      <c r="AV61" s="80">
        <f>+AS61*'PRECIOS SEGUN ADJ (RURAL)'!$B$7*'PRECIOS SEGUN ADJ (RURAL)'!$C$7</f>
        <v>219196.79999999999</v>
      </c>
      <c r="AW61" s="80" t="s">
        <v>1314</v>
      </c>
      <c r="AX61" s="80">
        <f t="shared" si="99"/>
        <v>39455.42</v>
      </c>
      <c r="AY61" s="37">
        <v>0</v>
      </c>
      <c r="AZ61" s="37">
        <f t="shared" si="116"/>
        <v>0</v>
      </c>
      <c r="BA61" s="189">
        <v>18.899999999999999</v>
      </c>
      <c r="BB61" s="80">
        <f>+AY61*'PRECIOS SEGUN ADJ. (FRONTERIZO)'!$B$9*'PRECIOS SEGUN ADJ. (FRONTERIZO)'!$C$9</f>
        <v>0</v>
      </c>
      <c r="BC61" s="80" t="s">
        <v>134</v>
      </c>
      <c r="BD61" s="165">
        <v>4</v>
      </c>
      <c r="BE61" s="37">
        <f t="shared" si="100"/>
        <v>160</v>
      </c>
      <c r="BF61" s="189">
        <v>140.38999999999999</v>
      </c>
      <c r="BG61" s="80">
        <f>+BD61*'PRECIOS SEGUN ADJ (RURAL)'!$B$8*'PRECIOS SEGUN ADJ (RURAL)'!$C$8</f>
        <v>22462.399999999998</v>
      </c>
      <c r="BH61" s="80" t="s">
        <v>1143</v>
      </c>
      <c r="BI61" s="80">
        <f t="shared" si="101"/>
        <v>4043.23</v>
      </c>
      <c r="BJ61" s="37">
        <v>0</v>
      </c>
      <c r="BK61" s="37">
        <f t="shared" si="117"/>
        <v>0</v>
      </c>
      <c r="BL61" s="189">
        <v>31.459999999999997</v>
      </c>
      <c r="BM61" s="80">
        <f>+BJ61*'PRECIOS SEGUN ADJ. (FRONTERIZO)'!$B$11*'PRECIOS SEGUN ADJ. (FRONTERIZO)'!$C$11</f>
        <v>0</v>
      </c>
      <c r="BN61" s="80" t="s">
        <v>134</v>
      </c>
      <c r="BO61" s="165">
        <v>15</v>
      </c>
      <c r="BP61" s="37">
        <f t="shared" si="102"/>
        <v>600</v>
      </c>
      <c r="BQ61" s="189">
        <v>68.099999999999994</v>
      </c>
      <c r="BR61" s="80">
        <f>+BO61*'PRECIOS SEGUN ADJ (RURAL)'!$B$9*'PRECIOS SEGUN ADJ (RURAL)'!$C$9</f>
        <v>40859.999999999993</v>
      </c>
      <c r="BS61" s="80" t="s">
        <v>1315</v>
      </c>
      <c r="BT61" s="165">
        <v>323</v>
      </c>
      <c r="BU61" s="37">
        <f t="shared" si="103"/>
        <v>6460</v>
      </c>
      <c r="BV61" s="189">
        <v>5.5</v>
      </c>
      <c r="BW61" s="80">
        <f>+BT61*'PRECIOS SEGUN ADJ (RURAL)'!$B$10*'PRECIOS SEGUN ADJ (RURAL)'!$C$10</f>
        <v>35530</v>
      </c>
      <c r="BX61" s="80" t="s">
        <v>1316</v>
      </c>
      <c r="BY61" s="165">
        <v>323</v>
      </c>
      <c r="BZ61" s="37">
        <f t="shared" si="104"/>
        <v>12920</v>
      </c>
      <c r="CA61" s="189">
        <v>7.1500000000000012</v>
      </c>
      <c r="CB61" s="80">
        <f>+BY61*'PRECIOS SEGUN ADJ (RURAL)'!$B$11*'PRECIOS SEGUN ADJ (RURAL)'!$C$11</f>
        <v>92378.000000000015</v>
      </c>
      <c r="CC61" s="80" t="s">
        <v>1317</v>
      </c>
      <c r="CD61" s="165">
        <v>323</v>
      </c>
      <c r="CE61" s="37">
        <f t="shared" si="105"/>
        <v>12920</v>
      </c>
      <c r="CF61" s="189">
        <v>6.84</v>
      </c>
      <c r="CG61" s="80">
        <f>+CD61*'PRECIOS SEGUN ADJ (RURAL)'!$B$12*'PRECIOS SEGUN ADJ (RURAL)'!$C$12</f>
        <v>88372.800000000003</v>
      </c>
      <c r="CH61" s="80" t="s">
        <v>1318</v>
      </c>
      <c r="CI61" s="37">
        <v>0</v>
      </c>
      <c r="CJ61" s="37">
        <f t="shared" si="118"/>
        <v>0</v>
      </c>
      <c r="CK61" s="189">
        <v>60</v>
      </c>
      <c r="CL61" s="80">
        <f>+CI61*'PRECIOS SEGUN ADJ. (FRONTERIZO)'!$B$16*'PRECIOS SEGUN ADJ. (FRONTERIZO)'!$C$16</f>
        <v>0</v>
      </c>
      <c r="CM61" s="80" t="s">
        <v>134</v>
      </c>
      <c r="CN61" s="80">
        <f t="shared" si="119"/>
        <v>0</v>
      </c>
      <c r="CO61" s="37">
        <v>0</v>
      </c>
      <c r="CP61" s="37">
        <f t="shared" si="120"/>
        <v>0</v>
      </c>
      <c r="CQ61" s="189">
        <v>55.649999999999991</v>
      </c>
      <c r="CR61" s="80">
        <f>+CO61*'PRECIOS SEGUN ADJ. (FRONTERIZO)'!$B$17*'PRECIOS SEGUN ADJ. (FRONTERIZO)'!$C$17</f>
        <v>0</v>
      </c>
      <c r="CS61" s="80" t="s">
        <v>134</v>
      </c>
      <c r="CT61" s="80">
        <f t="shared" si="121"/>
        <v>0</v>
      </c>
      <c r="CU61" s="165">
        <v>323</v>
      </c>
      <c r="CV61" s="37">
        <f t="shared" si="106"/>
        <v>12920</v>
      </c>
      <c r="CW61" s="189">
        <v>6.5999999999999988</v>
      </c>
      <c r="CX61" s="80">
        <f>+CU61*'PRECIOS SEGUN ADJ (RURAL)'!$B$14*'PRECIOS SEGUN ADJ (RURAL)'!$C$14</f>
        <v>85271.999999999985</v>
      </c>
      <c r="CY61" s="80" t="s">
        <v>1319</v>
      </c>
      <c r="CZ61" s="37">
        <v>0</v>
      </c>
      <c r="DA61" s="37">
        <f t="shared" si="122"/>
        <v>0</v>
      </c>
      <c r="DB61" s="189">
        <v>65.75</v>
      </c>
      <c r="DC61" s="80">
        <f>+CZ61*'PRECIOS SEGUN ADJ. (FRONTERIZO)'!$B$19*'PRECIOS SEGUN ADJ. (FRONTERIZO)'!$C$19</f>
        <v>0</v>
      </c>
      <c r="DD61" s="80" t="s">
        <v>134</v>
      </c>
      <c r="DE61" s="80">
        <f t="shared" si="123"/>
        <v>0</v>
      </c>
      <c r="DF61" s="165">
        <v>11</v>
      </c>
      <c r="DG61" s="37">
        <f t="shared" si="107"/>
        <v>440</v>
      </c>
      <c r="DH61" s="189">
        <v>82.59999999999998</v>
      </c>
      <c r="DI61" s="80">
        <f>+DF61*'PRECIOS SEGUN ADJ (RURAL)'!$B$15*'PRECIOS SEGUN ADJ (RURAL)'!$C$15</f>
        <v>36344</v>
      </c>
      <c r="DJ61" s="80" t="s">
        <v>1320</v>
      </c>
      <c r="DK61" s="80">
        <f t="shared" si="108"/>
        <v>6541.92</v>
      </c>
      <c r="DL61" s="165">
        <v>323</v>
      </c>
      <c r="DM61" s="37">
        <f t="shared" si="109"/>
        <v>12920</v>
      </c>
      <c r="DN61" s="189">
        <v>23.059999999999995</v>
      </c>
      <c r="DO61" s="80">
        <f>+DL61*'PRECIOS SEGUN ADJ (RURAL)'!$B$17*'PRECIOS SEGUN ADJ (RURAL)'!$C$17</f>
        <v>297935.19999999995</v>
      </c>
      <c r="DP61" s="80" t="s">
        <v>1321</v>
      </c>
      <c r="DQ61" s="192">
        <v>0</v>
      </c>
      <c r="DR61" s="192">
        <f t="shared" si="124"/>
        <v>0</v>
      </c>
      <c r="DS61" s="189">
        <v>80.849999999999994</v>
      </c>
      <c r="DT61" s="80">
        <f>+DQ61*'PRECIOS SEGUN ADJ. (FRONTERIZO)'!$B$22*'PRECIOS SEGUN ADJ. (FRONTERIZO)'!$C$22</f>
        <v>0</v>
      </c>
      <c r="DU61" s="80" t="s">
        <v>134</v>
      </c>
      <c r="DV61" s="165">
        <v>13</v>
      </c>
      <c r="DW61" s="37">
        <f t="shared" si="110"/>
        <v>520</v>
      </c>
      <c r="DX61" s="189">
        <v>21.83</v>
      </c>
      <c r="DY61" s="80">
        <f>+DV61*'PRECIOS SEGUN ADJ (RURAL)'!$B$19*'PRECIOS SEGUN ADJ (RURAL)'!$C$19</f>
        <v>11351.599999999999</v>
      </c>
      <c r="DZ61" s="80" t="s">
        <v>1322</v>
      </c>
      <c r="EA61" s="80">
        <f t="shared" si="111"/>
        <v>2043.29</v>
      </c>
      <c r="EB61" s="165">
        <v>47</v>
      </c>
      <c r="EC61" s="37">
        <f t="shared" si="112"/>
        <v>1880</v>
      </c>
      <c r="ED61" s="189">
        <v>33</v>
      </c>
      <c r="EE61" s="80">
        <f>+EB61*'PRECIOS SEGUN ADJ (RURAL)'!$B$20*'PRECIOS SEGUN ADJ (RURAL)'!$C$20</f>
        <v>62040</v>
      </c>
      <c r="EF61" s="80" t="s">
        <v>1323</v>
      </c>
      <c r="EG61" s="37">
        <v>0</v>
      </c>
      <c r="EH61" s="37">
        <f t="shared" si="125"/>
        <v>0</v>
      </c>
      <c r="EI61" s="189">
        <v>15.789999999999997</v>
      </c>
      <c r="EJ61" s="80">
        <f>+EG61*'PRECIOS SEGUN ADJ. (FRONTERIZO)'!$B$25*'PRECIOS SEGUN ADJ. (FRONTERIZO)'!$C$25</f>
        <v>0</v>
      </c>
      <c r="EK61" s="80" t="s">
        <v>134</v>
      </c>
      <c r="EL61" s="37">
        <v>0</v>
      </c>
      <c r="EM61" s="37">
        <f t="shared" si="126"/>
        <v>0</v>
      </c>
      <c r="EN61" s="189">
        <v>31.5</v>
      </c>
      <c r="EO61" s="80">
        <f>+EL61*'PRECIOS SEGUN ADJ. (FRONTERIZO)'!$B$26*'PRECIOS SEGUN ADJ. (FRONTERIZO)'!$C$26</f>
        <v>0</v>
      </c>
      <c r="EP61" s="80" t="s">
        <v>134</v>
      </c>
      <c r="EQ61" s="193">
        <v>41</v>
      </c>
      <c r="ER61" s="194">
        <f t="shared" si="127"/>
        <v>1640</v>
      </c>
      <c r="ES61" s="195">
        <v>21.68</v>
      </c>
      <c r="ET61" s="196">
        <f>+EQ61*'PRECIOS SEGUN ADJ (RURAL)'!$B$13*'PRECIOS SEGUN ADJ (RURAL)'!$C$13</f>
        <v>35555.199999999997</v>
      </c>
      <c r="EU61" s="196" t="s">
        <v>1128</v>
      </c>
      <c r="EV61" s="197">
        <v>323</v>
      </c>
      <c r="EW61" s="198">
        <f t="shared" si="113"/>
        <v>6460</v>
      </c>
      <c r="EX61" s="199">
        <v>5.5</v>
      </c>
      <c r="EY61" s="200">
        <f>+EV61*'PRECIOS SEGUN ADJ (RURAL)'!$B$16*'PRECIOS SEGUN ADJ (RURAL)'!$C$16</f>
        <v>35530</v>
      </c>
      <c r="EZ61" s="200" t="s">
        <v>1316</v>
      </c>
      <c r="FA61" s="201">
        <v>18</v>
      </c>
      <c r="FB61" s="202">
        <f t="shared" si="128"/>
        <v>720</v>
      </c>
      <c r="FC61" s="203">
        <v>220</v>
      </c>
      <c r="FD61" s="204">
        <f>+FA61*'PRECIOS SEGUN ADJ (RURAL)'!$B$18*'PRECIOS SEGUN ADJ (RURAL)'!$C$18</f>
        <v>158400</v>
      </c>
      <c r="FE61" s="204" t="s">
        <v>1324</v>
      </c>
      <c r="FF61" s="204">
        <f t="shared" si="114"/>
        <v>28512</v>
      </c>
      <c r="FG61" s="80">
        <f t="shared" si="129"/>
        <v>1590546.0000000002</v>
      </c>
      <c r="FH61" s="80" t="s">
        <v>1325</v>
      </c>
      <c r="FI61" s="80">
        <f t="shared" si="130"/>
        <v>121571.20999999999</v>
      </c>
      <c r="FJ61" s="80" t="s">
        <v>1326</v>
      </c>
      <c r="FK61" s="80">
        <f t="shared" si="131"/>
        <v>1468974.7900000003</v>
      </c>
      <c r="FL61" s="80" t="s">
        <v>1327</v>
      </c>
      <c r="FM61" s="80">
        <f t="shared" si="132"/>
        <v>318109.2</v>
      </c>
      <c r="FN61" s="80" t="s">
        <v>1328</v>
      </c>
      <c r="FO61" s="80">
        <f t="shared" si="133"/>
        <v>15905.46</v>
      </c>
      <c r="FP61" s="80" t="s">
        <v>1329</v>
      </c>
      <c r="FQ61" s="80"/>
      <c r="FR61" s="80">
        <f t="shared" si="134"/>
        <v>1272436.8000000003</v>
      </c>
      <c r="FS61" s="80" t="s">
        <v>1330</v>
      </c>
      <c r="FT61" s="37" t="str">
        <f>+VLOOKUP(D61,'RURAL XENIA'!F:G,2,0)</f>
        <v>R-06</v>
      </c>
    </row>
    <row r="62" spans="1:176">
      <c r="A62" s="37">
        <v>49</v>
      </c>
      <c r="B62" s="176" t="s">
        <v>130</v>
      </c>
      <c r="C62" s="26" t="s">
        <v>1331</v>
      </c>
      <c r="D62" s="37">
        <v>5600023427</v>
      </c>
      <c r="E62" s="37" t="str">
        <f>+VLOOKUP(D62,'INFORMACION DE PROVEEDORES'!C:I,2,0)</f>
        <v>056-0002342-7</v>
      </c>
      <c r="F62" s="26" t="str">
        <f>+VLOOKUP(D62,'INFORMACION DE PROVEEDORES'!C:J,4,0)</f>
        <v>EMMA ARELIS DEL CARMEN HOLGUIN KHOURY</v>
      </c>
      <c r="G62" s="37" t="str">
        <f>+VLOOKUP(D62,'INFORMACION DE PROVEEDORES'!C:K,5,0)</f>
        <v>056-0002342-7</v>
      </c>
      <c r="H62" s="26" t="str">
        <f>+VLOOKUP(D62,'INFORMACION DE PROVEEDORES'!C:L,7,0)</f>
        <v xml:space="preserve">CALLE SALOME UREÑA, NO. 4, SAN FRANCISCO DE MACORIS </v>
      </c>
      <c r="I62" s="37" t="str">
        <f>+VLOOKUP(D62,'INFORMACION DE PROVEEDORES'!C:M,3,0)</f>
        <v xml:space="preserve"> FÍSICA</v>
      </c>
      <c r="J62" s="37">
        <v>2</v>
      </c>
      <c r="K62" s="37">
        <v>275</v>
      </c>
      <c r="L62" s="37">
        <v>19</v>
      </c>
      <c r="M62" s="37">
        <f t="shared" si="90"/>
        <v>760</v>
      </c>
      <c r="N62" s="189">
        <v>60.180000000000007</v>
      </c>
      <c r="O62" s="80">
        <f>+L62*'PRECIOS SEGUN ADJ (RURAL)'!$B$2*'PRECIOS SEGUN ADJ (RURAL)'!$C$2</f>
        <v>45736.800000000003</v>
      </c>
      <c r="P62" s="80" t="s">
        <v>1332</v>
      </c>
      <c r="Q62" s="80">
        <f t="shared" si="91"/>
        <v>7317.89</v>
      </c>
      <c r="R62" s="165">
        <v>4</v>
      </c>
      <c r="S62" s="37">
        <f t="shared" si="92"/>
        <v>160</v>
      </c>
      <c r="T62" s="189">
        <v>33</v>
      </c>
      <c r="U62" s="80">
        <f>+R62*'PRECIOS SEGUN ADJ (RURAL)'!$B$3*'PRECIOS SEGUN ADJ (RURAL)'!$C$3</f>
        <v>5280</v>
      </c>
      <c r="V62" s="80" t="s">
        <v>1138</v>
      </c>
      <c r="W62" s="192">
        <v>0</v>
      </c>
      <c r="X62" s="37">
        <f t="shared" si="115"/>
        <v>0</v>
      </c>
      <c r="Y62" s="189">
        <v>25.2</v>
      </c>
      <c r="Z62" s="80">
        <f>+W62*'PRECIOS SEGUN ADJ. (FRONTERIZO)'!$B$4*'PRECIOS SEGUN ADJ. (FRONTERIZO)'!$C$4</f>
        <v>0</v>
      </c>
      <c r="AA62" s="80" t="s">
        <v>134</v>
      </c>
      <c r="AB62" s="165">
        <v>42</v>
      </c>
      <c r="AC62" s="37">
        <f t="shared" si="93"/>
        <v>1680</v>
      </c>
      <c r="AD62" s="189">
        <v>87.91</v>
      </c>
      <c r="AE62" s="80">
        <f>+AB62*'PRECIOS SEGUN ADJ (RURAL)'!$B$4*'PRECIOS SEGUN ADJ (RURAL)'!$C$4</f>
        <v>147688.79999999999</v>
      </c>
      <c r="AF62" s="80" t="s">
        <v>1333</v>
      </c>
      <c r="AG62" s="80">
        <f t="shared" si="94"/>
        <v>26583.98</v>
      </c>
      <c r="AH62" s="165">
        <v>51</v>
      </c>
      <c r="AI62" s="37">
        <f t="shared" si="95"/>
        <v>2040</v>
      </c>
      <c r="AJ62" s="189">
        <v>53.95</v>
      </c>
      <c r="AK62" s="80">
        <f>+AH62*'PRECIOS SEGUN ADJ (RURAL)'!$B$5*'PRECIOS SEGUN ADJ (RURAL)'!$C$5</f>
        <v>110058.00000000001</v>
      </c>
      <c r="AL62" s="80" t="s">
        <v>1334</v>
      </c>
      <c r="AM62" s="165">
        <v>7</v>
      </c>
      <c r="AN62" s="37">
        <f t="shared" si="96"/>
        <v>280</v>
      </c>
      <c r="AO62" s="189">
        <v>29.05</v>
      </c>
      <c r="AP62" s="80">
        <f>+AM62*'PRECIOS SEGUN ADJ (RURAL)'!$B$6*'PRECIOS SEGUN ADJ (RURAL)'!$C$6</f>
        <v>8134</v>
      </c>
      <c r="AQ62" s="80" t="s">
        <v>1141</v>
      </c>
      <c r="AR62" s="80">
        <f t="shared" si="97"/>
        <v>1301.44</v>
      </c>
      <c r="AS62" s="165">
        <v>16</v>
      </c>
      <c r="AT62" s="37">
        <f t="shared" si="98"/>
        <v>640</v>
      </c>
      <c r="AU62" s="189">
        <v>304.44</v>
      </c>
      <c r="AV62" s="80">
        <f>+AS62*'PRECIOS SEGUN ADJ (RURAL)'!$B$7*'PRECIOS SEGUN ADJ (RURAL)'!$C$7</f>
        <v>194841.60000000001</v>
      </c>
      <c r="AW62" s="80" t="s">
        <v>1335</v>
      </c>
      <c r="AX62" s="80">
        <f t="shared" si="99"/>
        <v>35071.49</v>
      </c>
      <c r="AY62" s="37">
        <v>0</v>
      </c>
      <c r="AZ62" s="37">
        <f t="shared" si="116"/>
        <v>0</v>
      </c>
      <c r="BA62" s="189">
        <v>18.899999999999999</v>
      </c>
      <c r="BB62" s="80">
        <f>+AY62*'PRECIOS SEGUN ADJ. (FRONTERIZO)'!$B$9*'PRECIOS SEGUN ADJ. (FRONTERIZO)'!$C$9</f>
        <v>0</v>
      </c>
      <c r="BC62" s="80" t="s">
        <v>134</v>
      </c>
      <c r="BD62" s="165">
        <v>4</v>
      </c>
      <c r="BE62" s="37">
        <f t="shared" si="100"/>
        <v>160</v>
      </c>
      <c r="BF62" s="189">
        <v>140.38999999999999</v>
      </c>
      <c r="BG62" s="80">
        <f>+BD62*'PRECIOS SEGUN ADJ (RURAL)'!$B$8*'PRECIOS SEGUN ADJ (RURAL)'!$C$8</f>
        <v>22462.399999999998</v>
      </c>
      <c r="BH62" s="80" t="s">
        <v>1143</v>
      </c>
      <c r="BI62" s="80">
        <f t="shared" si="101"/>
        <v>4043.23</v>
      </c>
      <c r="BJ62" s="37">
        <v>0</v>
      </c>
      <c r="BK62" s="37">
        <f t="shared" si="117"/>
        <v>0</v>
      </c>
      <c r="BL62" s="189">
        <v>31.459999999999997</v>
      </c>
      <c r="BM62" s="80">
        <f>+BJ62*'PRECIOS SEGUN ADJ. (FRONTERIZO)'!$B$11*'PRECIOS SEGUN ADJ. (FRONTERIZO)'!$C$11</f>
        <v>0</v>
      </c>
      <c r="BN62" s="80" t="s">
        <v>134</v>
      </c>
      <c r="BO62" s="165">
        <v>13</v>
      </c>
      <c r="BP62" s="37">
        <f t="shared" si="102"/>
        <v>520</v>
      </c>
      <c r="BQ62" s="189">
        <v>68.099999999999994</v>
      </c>
      <c r="BR62" s="80">
        <f>+BO62*'PRECIOS SEGUN ADJ (RURAL)'!$B$9*'PRECIOS SEGUN ADJ (RURAL)'!$C$9</f>
        <v>35412</v>
      </c>
      <c r="BS62" s="80" t="s">
        <v>1336</v>
      </c>
      <c r="BT62" s="165">
        <v>275</v>
      </c>
      <c r="BU62" s="37">
        <f t="shared" si="103"/>
        <v>5500</v>
      </c>
      <c r="BV62" s="189">
        <v>5.5</v>
      </c>
      <c r="BW62" s="80">
        <f>+BT62*'PRECIOS SEGUN ADJ (RURAL)'!$B$10*'PRECIOS SEGUN ADJ (RURAL)'!$C$10</f>
        <v>30250</v>
      </c>
      <c r="BX62" s="80" t="s">
        <v>1337</v>
      </c>
      <c r="BY62" s="165">
        <v>275</v>
      </c>
      <c r="BZ62" s="37">
        <f t="shared" si="104"/>
        <v>11000</v>
      </c>
      <c r="CA62" s="189">
        <v>7.1500000000000012</v>
      </c>
      <c r="CB62" s="80">
        <f>+BY62*'PRECIOS SEGUN ADJ (RURAL)'!$B$11*'PRECIOS SEGUN ADJ (RURAL)'!$C$11</f>
        <v>78650</v>
      </c>
      <c r="CC62" s="80" t="s">
        <v>1338</v>
      </c>
      <c r="CD62" s="165">
        <v>275</v>
      </c>
      <c r="CE62" s="37">
        <f t="shared" si="105"/>
        <v>11000</v>
      </c>
      <c r="CF62" s="189">
        <v>6.84</v>
      </c>
      <c r="CG62" s="80">
        <f>+CD62*'PRECIOS SEGUN ADJ (RURAL)'!$B$12*'PRECIOS SEGUN ADJ (RURAL)'!$C$12</f>
        <v>75240</v>
      </c>
      <c r="CH62" s="80" t="s">
        <v>916</v>
      </c>
      <c r="CI62" s="37">
        <v>0</v>
      </c>
      <c r="CJ62" s="37">
        <f t="shared" si="118"/>
        <v>0</v>
      </c>
      <c r="CK62" s="189">
        <v>60</v>
      </c>
      <c r="CL62" s="80">
        <f>+CI62*'PRECIOS SEGUN ADJ. (FRONTERIZO)'!$B$16*'PRECIOS SEGUN ADJ. (FRONTERIZO)'!$C$16</f>
        <v>0</v>
      </c>
      <c r="CM62" s="80" t="s">
        <v>134</v>
      </c>
      <c r="CN62" s="80">
        <f t="shared" si="119"/>
        <v>0</v>
      </c>
      <c r="CO62" s="37">
        <v>0</v>
      </c>
      <c r="CP62" s="37">
        <f t="shared" si="120"/>
        <v>0</v>
      </c>
      <c r="CQ62" s="189">
        <v>55.649999999999991</v>
      </c>
      <c r="CR62" s="80">
        <f>+CO62*'PRECIOS SEGUN ADJ. (FRONTERIZO)'!$B$17*'PRECIOS SEGUN ADJ. (FRONTERIZO)'!$C$17</f>
        <v>0</v>
      </c>
      <c r="CS62" s="80" t="s">
        <v>134</v>
      </c>
      <c r="CT62" s="80">
        <f t="shared" si="121"/>
        <v>0</v>
      </c>
      <c r="CU62" s="165">
        <v>275</v>
      </c>
      <c r="CV62" s="37">
        <f t="shared" si="106"/>
        <v>11000</v>
      </c>
      <c r="CW62" s="189">
        <v>6.5999999999999988</v>
      </c>
      <c r="CX62" s="80">
        <f>+CU62*'PRECIOS SEGUN ADJ (RURAL)'!$B$14*'PRECIOS SEGUN ADJ (RURAL)'!$C$14</f>
        <v>72600</v>
      </c>
      <c r="CY62" s="80" t="s">
        <v>1283</v>
      </c>
      <c r="CZ62" s="37">
        <v>0</v>
      </c>
      <c r="DA62" s="37">
        <f t="shared" si="122"/>
        <v>0</v>
      </c>
      <c r="DB62" s="189">
        <v>65.75</v>
      </c>
      <c r="DC62" s="80">
        <f>+CZ62*'PRECIOS SEGUN ADJ. (FRONTERIZO)'!$B$19*'PRECIOS SEGUN ADJ. (FRONTERIZO)'!$C$19</f>
        <v>0</v>
      </c>
      <c r="DD62" s="80" t="s">
        <v>134</v>
      </c>
      <c r="DE62" s="80">
        <f t="shared" si="123"/>
        <v>0</v>
      </c>
      <c r="DF62" s="165">
        <v>10</v>
      </c>
      <c r="DG62" s="37">
        <f t="shared" si="107"/>
        <v>400</v>
      </c>
      <c r="DH62" s="189">
        <v>82.59999999999998</v>
      </c>
      <c r="DI62" s="80">
        <f>+DF62*'PRECIOS SEGUN ADJ (RURAL)'!$B$15*'PRECIOS SEGUN ADJ (RURAL)'!$C$15</f>
        <v>33040</v>
      </c>
      <c r="DJ62" s="80" t="s">
        <v>822</v>
      </c>
      <c r="DK62" s="80">
        <f t="shared" si="108"/>
        <v>5947.2</v>
      </c>
      <c r="DL62" s="165">
        <v>275</v>
      </c>
      <c r="DM62" s="37">
        <f t="shared" si="109"/>
        <v>11000</v>
      </c>
      <c r="DN62" s="189">
        <v>23.059999999999995</v>
      </c>
      <c r="DO62" s="80">
        <f>+DL62*'PRECIOS SEGUN ADJ (RURAL)'!$B$17*'PRECIOS SEGUN ADJ (RURAL)'!$C$17</f>
        <v>253660</v>
      </c>
      <c r="DP62" s="80" t="s">
        <v>1339</v>
      </c>
      <c r="DQ62" s="192">
        <v>0</v>
      </c>
      <c r="DR62" s="192">
        <f t="shared" si="124"/>
        <v>0</v>
      </c>
      <c r="DS62" s="189">
        <v>80.849999999999994</v>
      </c>
      <c r="DT62" s="80">
        <f>+DQ62*'PRECIOS SEGUN ADJ. (FRONTERIZO)'!$B$22*'PRECIOS SEGUN ADJ. (FRONTERIZO)'!$C$22</f>
        <v>0</v>
      </c>
      <c r="DU62" s="80" t="s">
        <v>134</v>
      </c>
      <c r="DV62" s="165">
        <v>12</v>
      </c>
      <c r="DW62" s="37">
        <f t="shared" si="110"/>
        <v>480</v>
      </c>
      <c r="DX62" s="189">
        <v>21.83</v>
      </c>
      <c r="DY62" s="80">
        <f>+DV62*'PRECIOS SEGUN ADJ (RURAL)'!$B$19*'PRECIOS SEGUN ADJ (RURAL)'!$C$19</f>
        <v>10478.4</v>
      </c>
      <c r="DZ62" s="80" t="s">
        <v>1150</v>
      </c>
      <c r="EA62" s="80">
        <f t="shared" si="111"/>
        <v>1886.11</v>
      </c>
      <c r="EB62" s="165">
        <v>41</v>
      </c>
      <c r="EC62" s="37">
        <f t="shared" si="112"/>
        <v>1640</v>
      </c>
      <c r="ED62" s="189">
        <v>33</v>
      </c>
      <c r="EE62" s="80">
        <f>+EB62*'PRECIOS SEGUN ADJ (RURAL)'!$B$20*'PRECIOS SEGUN ADJ (RURAL)'!$C$20</f>
        <v>54120</v>
      </c>
      <c r="EF62" s="80" t="s">
        <v>148</v>
      </c>
      <c r="EG62" s="37">
        <v>0</v>
      </c>
      <c r="EH62" s="37">
        <f t="shared" si="125"/>
        <v>0</v>
      </c>
      <c r="EI62" s="189">
        <v>15.789999999999997</v>
      </c>
      <c r="EJ62" s="80">
        <f>+EG62*'PRECIOS SEGUN ADJ. (FRONTERIZO)'!$B$25*'PRECIOS SEGUN ADJ. (FRONTERIZO)'!$C$25</f>
        <v>0</v>
      </c>
      <c r="EK62" s="80" t="s">
        <v>134</v>
      </c>
      <c r="EL62" s="37">
        <v>0</v>
      </c>
      <c r="EM62" s="37">
        <f t="shared" si="126"/>
        <v>0</v>
      </c>
      <c r="EN62" s="189">
        <v>31.5</v>
      </c>
      <c r="EO62" s="80">
        <f>+EL62*'PRECIOS SEGUN ADJ. (FRONTERIZO)'!$B$26*'PRECIOS SEGUN ADJ. (FRONTERIZO)'!$C$26</f>
        <v>0</v>
      </c>
      <c r="EP62" s="80" t="s">
        <v>134</v>
      </c>
      <c r="EQ62" s="193">
        <v>36</v>
      </c>
      <c r="ER62" s="194">
        <f t="shared" si="127"/>
        <v>1440</v>
      </c>
      <c r="ES62" s="195">
        <v>21.68</v>
      </c>
      <c r="ET62" s="196">
        <f>+EQ62*'PRECIOS SEGUN ADJ (RURAL)'!$B$13*'PRECIOS SEGUN ADJ (RURAL)'!$C$13</f>
        <v>31219.200000000001</v>
      </c>
      <c r="EU62" s="196" t="s">
        <v>1340</v>
      </c>
      <c r="EV62" s="197">
        <v>275</v>
      </c>
      <c r="EW62" s="198">
        <f t="shared" si="113"/>
        <v>5500</v>
      </c>
      <c r="EX62" s="199">
        <v>5.5</v>
      </c>
      <c r="EY62" s="200">
        <f>+EV62*'PRECIOS SEGUN ADJ (RURAL)'!$B$16*'PRECIOS SEGUN ADJ (RURAL)'!$C$16</f>
        <v>30250</v>
      </c>
      <c r="EZ62" s="200" t="s">
        <v>1337</v>
      </c>
      <c r="FA62" s="201">
        <v>16</v>
      </c>
      <c r="FB62" s="202">
        <f t="shared" si="128"/>
        <v>640</v>
      </c>
      <c r="FC62" s="203">
        <v>220</v>
      </c>
      <c r="FD62" s="204">
        <f>+FA62*'PRECIOS SEGUN ADJ (RURAL)'!$B$18*'PRECIOS SEGUN ADJ (RURAL)'!$C$18</f>
        <v>140800</v>
      </c>
      <c r="FE62" s="204" t="s">
        <v>1341</v>
      </c>
      <c r="FF62" s="204">
        <f t="shared" si="114"/>
        <v>25344</v>
      </c>
      <c r="FG62" s="80">
        <f t="shared" si="129"/>
        <v>1379921.2</v>
      </c>
      <c r="FH62" s="80" t="s">
        <v>1342</v>
      </c>
      <c r="FI62" s="80">
        <f t="shared" si="130"/>
        <v>107495.34</v>
      </c>
      <c r="FJ62" s="80" t="s">
        <v>1343</v>
      </c>
      <c r="FK62" s="80">
        <f t="shared" si="131"/>
        <v>1272425.8599999999</v>
      </c>
      <c r="FL62" s="80" t="s">
        <v>1344</v>
      </c>
      <c r="FM62" s="80">
        <f t="shared" si="132"/>
        <v>275984.24</v>
      </c>
      <c r="FN62" s="80" t="s">
        <v>1345</v>
      </c>
      <c r="FO62" s="80">
        <f t="shared" si="133"/>
        <v>13799.21</v>
      </c>
      <c r="FP62" s="80" t="s">
        <v>1346</v>
      </c>
      <c r="FQ62" s="80"/>
      <c r="FR62" s="80">
        <f t="shared" si="134"/>
        <v>1103936.96</v>
      </c>
      <c r="FS62" s="80" t="s">
        <v>1347</v>
      </c>
      <c r="FT62" s="37" t="str">
        <f>+VLOOKUP(D62,'RURAL XENIA'!F:G,2,0)</f>
        <v>R-22</v>
      </c>
    </row>
    <row r="63" spans="1:176">
      <c r="A63" s="37">
        <v>52</v>
      </c>
      <c r="B63" s="176" t="s">
        <v>130</v>
      </c>
      <c r="C63" s="26" t="s">
        <v>1348</v>
      </c>
      <c r="D63" s="37">
        <v>1000091940</v>
      </c>
      <c r="E63" s="37" t="str">
        <f>+VLOOKUP(D63,'INFORMACION DE PROVEEDORES'!C:I,2,0)</f>
        <v>010-0009191-0</v>
      </c>
      <c r="F63" s="26" t="str">
        <f>+VLOOKUP(D63,'INFORMACION DE PROVEEDORES'!C:J,4,0)</f>
        <v>EVANNY AMARILYS LEBRON ALCANTARA</v>
      </c>
      <c r="G63" s="37" t="str">
        <f>+VLOOKUP(D63,'INFORMACION DE PROVEEDORES'!C:K,5,0)</f>
        <v>010-0009191-0</v>
      </c>
      <c r="H63" s="26" t="str">
        <f>+VLOOKUP(D63,'INFORMACION DE PROVEEDORES'!C:L,7,0)</f>
        <v>CALLE 19 DE MARZO NO. 149, PUEBLO ABAJO, AZUA</v>
      </c>
      <c r="I63" s="37" t="str">
        <f>+VLOOKUP(D63,'INFORMACION DE PROVEEDORES'!C:M,3,0)</f>
        <v xml:space="preserve"> FÍSICA</v>
      </c>
      <c r="J63" s="37">
        <v>3</v>
      </c>
      <c r="K63" s="37">
        <v>268</v>
      </c>
      <c r="L63" s="37">
        <v>20</v>
      </c>
      <c r="M63" s="37">
        <f t="shared" si="90"/>
        <v>800</v>
      </c>
      <c r="N63" s="189">
        <v>60.180000000000007</v>
      </c>
      <c r="O63" s="80">
        <f>+L63*'PRECIOS SEGUN ADJ (RURAL)'!$B$2*'PRECIOS SEGUN ADJ (RURAL)'!$C$2</f>
        <v>48144</v>
      </c>
      <c r="P63" s="80" t="s">
        <v>1137</v>
      </c>
      <c r="Q63" s="80">
        <f t="shared" si="91"/>
        <v>7703.04</v>
      </c>
      <c r="R63" s="165">
        <v>5</v>
      </c>
      <c r="S63" s="37">
        <f t="shared" si="92"/>
        <v>200</v>
      </c>
      <c r="T63" s="189">
        <v>33</v>
      </c>
      <c r="U63" s="80">
        <f>+R63*'PRECIOS SEGUN ADJ (RURAL)'!$B$3*'PRECIOS SEGUN ADJ (RURAL)'!$C$3</f>
        <v>6600</v>
      </c>
      <c r="V63" s="80" t="s">
        <v>1181</v>
      </c>
      <c r="W63" s="192">
        <v>0</v>
      </c>
      <c r="X63" s="37">
        <f t="shared" si="115"/>
        <v>0</v>
      </c>
      <c r="Y63" s="189">
        <v>25.2</v>
      </c>
      <c r="Z63" s="80">
        <f>+W63*'PRECIOS SEGUN ADJ. (FRONTERIZO)'!$B$4*'PRECIOS SEGUN ADJ. (FRONTERIZO)'!$C$4</f>
        <v>0</v>
      </c>
      <c r="AA63" s="80" t="s">
        <v>134</v>
      </c>
      <c r="AB63" s="165">
        <v>42</v>
      </c>
      <c r="AC63" s="37">
        <f t="shared" si="93"/>
        <v>1680</v>
      </c>
      <c r="AD63" s="189">
        <v>87.91</v>
      </c>
      <c r="AE63" s="80">
        <f>+AB63*'PRECIOS SEGUN ADJ (RURAL)'!$B$4*'PRECIOS SEGUN ADJ (RURAL)'!$C$4</f>
        <v>147688.79999999999</v>
      </c>
      <c r="AF63" s="80" t="s">
        <v>1333</v>
      </c>
      <c r="AG63" s="80">
        <f t="shared" si="94"/>
        <v>26583.98</v>
      </c>
      <c r="AH63" s="165">
        <v>50</v>
      </c>
      <c r="AI63" s="37">
        <f t="shared" si="95"/>
        <v>2000</v>
      </c>
      <c r="AJ63" s="189">
        <v>53.95</v>
      </c>
      <c r="AK63" s="80">
        <f>+AH63*'PRECIOS SEGUN ADJ (RURAL)'!$B$5*'PRECIOS SEGUN ADJ (RURAL)'!$C$5</f>
        <v>107900</v>
      </c>
      <c r="AL63" s="80" t="s">
        <v>1349</v>
      </c>
      <c r="AM63" s="165">
        <v>8</v>
      </c>
      <c r="AN63" s="37">
        <f t="shared" si="96"/>
        <v>320</v>
      </c>
      <c r="AO63" s="189">
        <v>29.05</v>
      </c>
      <c r="AP63" s="80">
        <f>+AM63*'PRECIOS SEGUN ADJ (RURAL)'!$B$6*'PRECIOS SEGUN ADJ (RURAL)'!$C$6</f>
        <v>9296</v>
      </c>
      <c r="AQ63" s="80" t="s">
        <v>1313</v>
      </c>
      <c r="AR63" s="80">
        <f t="shared" si="97"/>
        <v>1487.36</v>
      </c>
      <c r="AS63" s="165">
        <v>16</v>
      </c>
      <c r="AT63" s="37">
        <f t="shared" si="98"/>
        <v>640</v>
      </c>
      <c r="AU63" s="189">
        <v>304.44</v>
      </c>
      <c r="AV63" s="80">
        <f>+AS63*'PRECIOS SEGUN ADJ (RURAL)'!$B$7*'PRECIOS SEGUN ADJ (RURAL)'!$C$7</f>
        <v>194841.60000000001</v>
      </c>
      <c r="AW63" s="80" t="s">
        <v>1335</v>
      </c>
      <c r="AX63" s="80">
        <f t="shared" si="99"/>
        <v>35071.49</v>
      </c>
      <c r="AY63" s="37">
        <v>0</v>
      </c>
      <c r="AZ63" s="37">
        <f t="shared" si="116"/>
        <v>0</v>
      </c>
      <c r="BA63" s="189">
        <v>18.899999999999999</v>
      </c>
      <c r="BB63" s="80">
        <f>+AY63*'PRECIOS SEGUN ADJ. (FRONTERIZO)'!$B$9*'PRECIOS SEGUN ADJ. (FRONTERIZO)'!$C$9</f>
        <v>0</v>
      </c>
      <c r="BC63" s="80" t="s">
        <v>134</v>
      </c>
      <c r="BD63" s="165">
        <v>5</v>
      </c>
      <c r="BE63" s="37">
        <f t="shared" si="100"/>
        <v>200</v>
      </c>
      <c r="BF63" s="189">
        <v>140.38999999999999</v>
      </c>
      <c r="BG63" s="80">
        <f>+BD63*'PRECIOS SEGUN ADJ (RURAL)'!$B$8*'PRECIOS SEGUN ADJ (RURAL)'!$C$8</f>
        <v>28077.999999999996</v>
      </c>
      <c r="BH63" s="80" t="s">
        <v>1183</v>
      </c>
      <c r="BI63" s="80">
        <f t="shared" si="101"/>
        <v>5054.04</v>
      </c>
      <c r="BJ63" s="37">
        <v>0</v>
      </c>
      <c r="BK63" s="37">
        <f t="shared" si="117"/>
        <v>0</v>
      </c>
      <c r="BL63" s="189">
        <v>31.459999999999997</v>
      </c>
      <c r="BM63" s="80">
        <f>+BJ63*'PRECIOS SEGUN ADJ. (FRONTERIZO)'!$B$11*'PRECIOS SEGUN ADJ. (FRONTERIZO)'!$C$11</f>
        <v>0</v>
      </c>
      <c r="BN63" s="80" t="s">
        <v>134</v>
      </c>
      <c r="BO63" s="165">
        <v>13</v>
      </c>
      <c r="BP63" s="37">
        <f t="shared" si="102"/>
        <v>520</v>
      </c>
      <c r="BQ63" s="189">
        <v>68.099999999999994</v>
      </c>
      <c r="BR63" s="80">
        <f>+BO63*'PRECIOS SEGUN ADJ (RURAL)'!$B$9*'PRECIOS SEGUN ADJ (RURAL)'!$C$9</f>
        <v>35412</v>
      </c>
      <c r="BS63" s="80" t="s">
        <v>1336</v>
      </c>
      <c r="BT63" s="165">
        <v>268</v>
      </c>
      <c r="BU63" s="37">
        <f t="shared" si="103"/>
        <v>5360</v>
      </c>
      <c r="BV63" s="189">
        <v>5.5</v>
      </c>
      <c r="BW63" s="80">
        <f>+BT63*'PRECIOS SEGUN ADJ (RURAL)'!$B$10*'PRECIOS SEGUN ADJ (RURAL)'!$C$10</f>
        <v>29480</v>
      </c>
      <c r="BX63" s="80" t="s">
        <v>1350</v>
      </c>
      <c r="BY63" s="165">
        <v>268</v>
      </c>
      <c r="BZ63" s="37">
        <f t="shared" si="104"/>
        <v>10720</v>
      </c>
      <c r="CA63" s="189">
        <v>7.1500000000000012</v>
      </c>
      <c r="CB63" s="80">
        <f>+BY63*'PRECIOS SEGUN ADJ (RURAL)'!$B$11*'PRECIOS SEGUN ADJ (RURAL)'!$C$11</f>
        <v>76648</v>
      </c>
      <c r="CC63" s="80" t="s">
        <v>1351</v>
      </c>
      <c r="CD63" s="165">
        <v>268</v>
      </c>
      <c r="CE63" s="37">
        <f t="shared" si="105"/>
        <v>10720</v>
      </c>
      <c r="CF63" s="189">
        <v>6.84</v>
      </c>
      <c r="CG63" s="80">
        <f>+CD63*'PRECIOS SEGUN ADJ (RURAL)'!$B$12*'PRECIOS SEGUN ADJ (RURAL)'!$C$12</f>
        <v>73324.799999999988</v>
      </c>
      <c r="CH63" s="80" t="s">
        <v>1352</v>
      </c>
      <c r="CI63" s="37">
        <v>0</v>
      </c>
      <c r="CJ63" s="37">
        <f t="shared" si="118"/>
        <v>0</v>
      </c>
      <c r="CK63" s="189">
        <v>60</v>
      </c>
      <c r="CL63" s="80">
        <f>+CI63*'PRECIOS SEGUN ADJ. (FRONTERIZO)'!$B$16*'PRECIOS SEGUN ADJ. (FRONTERIZO)'!$C$16</f>
        <v>0</v>
      </c>
      <c r="CM63" s="80" t="s">
        <v>134</v>
      </c>
      <c r="CN63" s="80">
        <f t="shared" si="119"/>
        <v>0</v>
      </c>
      <c r="CO63" s="37">
        <v>0</v>
      </c>
      <c r="CP63" s="37">
        <f t="shared" si="120"/>
        <v>0</v>
      </c>
      <c r="CQ63" s="189">
        <v>55.649999999999991</v>
      </c>
      <c r="CR63" s="80">
        <f>+CO63*'PRECIOS SEGUN ADJ. (FRONTERIZO)'!$B$17*'PRECIOS SEGUN ADJ. (FRONTERIZO)'!$C$17</f>
        <v>0</v>
      </c>
      <c r="CS63" s="80" t="s">
        <v>134</v>
      </c>
      <c r="CT63" s="80">
        <f t="shared" si="121"/>
        <v>0</v>
      </c>
      <c r="CU63" s="165">
        <v>268</v>
      </c>
      <c r="CV63" s="37">
        <f t="shared" si="106"/>
        <v>10720</v>
      </c>
      <c r="CW63" s="189">
        <v>6.5999999999999988</v>
      </c>
      <c r="CX63" s="80">
        <f>+CU63*'PRECIOS SEGUN ADJ (RURAL)'!$B$14*'PRECIOS SEGUN ADJ (RURAL)'!$C$14</f>
        <v>70752</v>
      </c>
      <c r="CY63" s="80" t="s">
        <v>1353</v>
      </c>
      <c r="CZ63" s="37">
        <v>0</v>
      </c>
      <c r="DA63" s="37">
        <f t="shared" si="122"/>
        <v>0</v>
      </c>
      <c r="DB63" s="189">
        <v>65.75</v>
      </c>
      <c r="DC63" s="80">
        <f>+CZ63*'PRECIOS SEGUN ADJ. (FRONTERIZO)'!$B$19*'PRECIOS SEGUN ADJ. (FRONTERIZO)'!$C$19</f>
        <v>0</v>
      </c>
      <c r="DD63" s="80" t="s">
        <v>134</v>
      </c>
      <c r="DE63" s="80">
        <f t="shared" si="123"/>
        <v>0</v>
      </c>
      <c r="DF63" s="165">
        <v>11</v>
      </c>
      <c r="DG63" s="37">
        <f t="shared" si="107"/>
        <v>440</v>
      </c>
      <c r="DH63" s="189">
        <v>82.59999999999998</v>
      </c>
      <c r="DI63" s="80">
        <f>+DF63*'PRECIOS SEGUN ADJ (RURAL)'!$B$15*'PRECIOS SEGUN ADJ (RURAL)'!$C$15</f>
        <v>36344</v>
      </c>
      <c r="DJ63" s="80" t="s">
        <v>1320</v>
      </c>
      <c r="DK63" s="80">
        <f t="shared" si="108"/>
        <v>6541.92</v>
      </c>
      <c r="DL63" s="165">
        <v>268</v>
      </c>
      <c r="DM63" s="37">
        <f t="shared" si="109"/>
        <v>10720</v>
      </c>
      <c r="DN63" s="189">
        <v>23.059999999999995</v>
      </c>
      <c r="DO63" s="80">
        <f>+DL63*'PRECIOS SEGUN ADJ (RURAL)'!$B$17*'PRECIOS SEGUN ADJ (RURAL)'!$C$17</f>
        <v>247203.20000000001</v>
      </c>
      <c r="DP63" s="80" t="s">
        <v>1354</v>
      </c>
      <c r="DQ63" s="192">
        <v>0</v>
      </c>
      <c r="DR63" s="192">
        <f t="shared" si="124"/>
        <v>0</v>
      </c>
      <c r="DS63" s="189">
        <v>80.849999999999994</v>
      </c>
      <c r="DT63" s="80">
        <f>+DQ63*'PRECIOS SEGUN ADJ. (FRONTERIZO)'!$B$22*'PRECIOS SEGUN ADJ. (FRONTERIZO)'!$C$22</f>
        <v>0</v>
      </c>
      <c r="DU63" s="80" t="s">
        <v>134</v>
      </c>
      <c r="DV63" s="165">
        <v>12</v>
      </c>
      <c r="DW63" s="37">
        <f t="shared" si="110"/>
        <v>480</v>
      </c>
      <c r="DX63" s="189">
        <v>21.83</v>
      </c>
      <c r="DY63" s="80">
        <f>+DV63*'PRECIOS SEGUN ADJ (RURAL)'!$B$19*'PRECIOS SEGUN ADJ (RURAL)'!$C$19</f>
        <v>10478.4</v>
      </c>
      <c r="DZ63" s="80" t="s">
        <v>1150</v>
      </c>
      <c r="EA63" s="80">
        <f t="shared" si="111"/>
        <v>1886.11</v>
      </c>
      <c r="EB63" s="165">
        <v>41</v>
      </c>
      <c r="EC63" s="37">
        <f t="shared" si="112"/>
        <v>1640</v>
      </c>
      <c r="ED63" s="189">
        <v>33</v>
      </c>
      <c r="EE63" s="80">
        <f>+EB63*'PRECIOS SEGUN ADJ (RURAL)'!$B$20*'PRECIOS SEGUN ADJ (RURAL)'!$C$20</f>
        <v>54120</v>
      </c>
      <c r="EF63" s="80" t="s">
        <v>148</v>
      </c>
      <c r="EG63" s="37">
        <v>0</v>
      </c>
      <c r="EH63" s="37">
        <f t="shared" si="125"/>
        <v>0</v>
      </c>
      <c r="EI63" s="189">
        <v>15.789999999999997</v>
      </c>
      <c r="EJ63" s="80">
        <f>+EG63*'PRECIOS SEGUN ADJ. (FRONTERIZO)'!$B$25*'PRECIOS SEGUN ADJ. (FRONTERIZO)'!$C$25</f>
        <v>0</v>
      </c>
      <c r="EK63" s="80" t="s">
        <v>134</v>
      </c>
      <c r="EL63" s="37">
        <v>0</v>
      </c>
      <c r="EM63" s="37">
        <f t="shared" si="126"/>
        <v>0</v>
      </c>
      <c r="EN63" s="189">
        <v>31.5</v>
      </c>
      <c r="EO63" s="80">
        <f>+EL63*'PRECIOS SEGUN ADJ. (FRONTERIZO)'!$B$26*'PRECIOS SEGUN ADJ. (FRONTERIZO)'!$C$26</f>
        <v>0</v>
      </c>
      <c r="EP63" s="80" t="s">
        <v>134</v>
      </c>
      <c r="EQ63" s="193">
        <v>35</v>
      </c>
      <c r="ER63" s="194">
        <f t="shared" si="127"/>
        <v>1400</v>
      </c>
      <c r="ES63" s="195">
        <v>21.68</v>
      </c>
      <c r="ET63" s="196">
        <f>+EQ63*'PRECIOS SEGUN ADJ (RURAL)'!$B$13*'PRECIOS SEGUN ADJ (RURAL)'!$C$13</f>
        <v>30352</v>
      </c>
      <c r="EU63" s="196" t="s">
        <v>1355</v>
      </c>
      <c r="EV63" s="197">
        <v>268</v>
      </c>
      <c r="EW63" s="198">
        <f t="shared" si="113"/>
        <v>5360</v>
      </c>
      <c r="EX63" s="199">
        <v>5.5</v>
      </c>
      <c r="EY63" s="200">
        <f>+EV63*'PRECIOS SEGUN ADJ (RURAL)'!$B$16*'PRECIOS SEGUN ADJ (RURAL)'!$C$16</f>
        <v>29480</v>
      </c>
      <c r="EZ63" s="200" t="s">
        <v>1350</v>
      </c>
      <c r="FA63" s="201">
        <v>16</v>
      </c>
      <c r="FB63" s="202">
        <f t="shared" si="128"/>
        <v>640</v>
      </c>
      <c r="FC63" s="203">
        <v>220</v>
      </c>
      <c r="FD63" s="204">
        <f>+FA63*'PRECIOS SEGUN ADJ (RURAL)'!$B$18*'PRECIOS SEGUN ADJ (RURAL)'!$C$18</f>
        <v>140800</v>
      </c>
      <c r="FE63" s="204" t="s">
        <v>1341</v>
      </c>
      <c r="FF63" s="204">
        <f t="shared" si="114"/>
        <v>25344</v>
      </c>
      <c r="FG63" s="80">
        <f t="shared" si="129"/>
        <v>1376942.7999999998</v>
      </c>
      <c r="FH63" s="80" t="s">
        <v>1356</v>
      </c>
      <c r="FI63" s="80">
        <f t="shared" si="130"/>
        <v>109671.93999999999</v>
      </c>
      <c r="FJ63" s="80" t="s">
        <v>1357</v>
      </c>
      <c r="FK63" s="80">
        <f t="shared" si="131"/>
        <v>1267270.8599999999</v>
      </c>
      <c r="FL63" s="80" t="s">
        <v>1358</v>
      </c>
      <c r="FM63" s="80">
        <f t="shared" si="132"/>
        <v>275388.56</v>
      </c>
      <c r="FN63" s="80" t="s">
        <v>1359</v>
      </c>
      <c r="FO63" s="80">
        <f t="shared" si="133"/>
        <v>13769.43</v>
      </c>
      <c r="FP63" s="80" t="s">
        <v>1360</v>
      </c>
      <c r="FQ63" s="80"/>
      <c r="FR63" s="80">
        <f t="shared" si="134"/>
        <v>1101554.2399999998</v>
      </c>
      <c r="FS63" s="80" t="s">
        <v>1361</v>
      </c>
      <c r="FT63" s="37" t="str">
        <f>+VLOOKUP(D63,'RURAL XENIA'!F:G,2,0)</f>
        <v>R-05</v>
      </c>
    </row>
    <row r="64" spans="1:176">
      <c r="A64" s="37">
        <v>60</v>
      </c>
      <c r="B64" s="176" t="s">
        <v>130</v>
      </c>
      <c r="C64" s="26" t="s">
        <v>1362</v>
      </c>
      <c r="D64" s="37">
        <v>5500255855</v>
      </c>
      <c r="E64" s="37" t="str">
        <f>+VLOOKUP(D64,'INFORMACION DE PROVEEDORES'!C:I,2,0)</f>
        <v>055-0025585-5</v>
      </c>
      <c r="F64" s="26" t="str">
        <f>+VLOOKUP(D64,'INFORMACION DE PROVEEDORES'!C:J,4,0)</f>
        <v>FRANCIA KARINA GONZALEZ HERNANDEZ</v>
      </c>
      <c r="G64" s="37" t="str">
        <f>+VLOOKUP(D64,'INFORMACION DE PROVEEDORES'!C:K,5,0)</f>
        <v>055-0025585-5</v>
      </c>
      <c r="H64" s="26" t="str">
        <f>+VLOOKUP(D64,'INFORMACION DE PROVEEDORES'!C:L,7,0)</f>
        <v xml:space="preserve">LAS JAVILLAS, SALCEDO, HERMANAS MIRABAL </v>
      </c>
      <c r="I64" s="37" t="str">
        <f>+VLOOKUP(D64,'INFORMACION DE PROVEEDORES'!C:M,3,0)</f>
        <v xml:space="preserve"> FÍSICA</v>
      </c>
      <c r="J64" s="37">
        <v>1</v>
      </c>
      <c r="K64" s="37">
        <v>263</v>
      </c>
      <c r="L64" s="37">
        <v>18</v>
      </c>
      <c r="M64" s="37">
        <f t="shared" si="90"/>
        <v>720</v>
      </c>
      <c r="N64" s="189">
        <v>60.180000000000007</v>
      </c>
      <c r="O64" s="80">
        <f>+L64*'PRECIOS SEGUN ADJ (RURAL)'!$B$2*'PRECIOS SEGUN ADJ (RURAL)'!$C$2</f>
        <v>43329.599999999999</v>
      </c>
      <c r="P64" s="80" t="s">
        <v>1160</v>
      </c>
      <c r="Q64" s="80">
        <f t="shared" si="91"/>
        <v>6932.74</v>
      </c>
      <c r="R64" s="165">
        <v>3</v>
      </c>
      <c r="S64" s="37">
        <f t="shared" si="92"/>
        <v>120</v>
      </c>
      <c r="T64" s="189">
        <v>33</v>
      </c>
      <c r="U64" s="80">
        <f>+R64*'PRECIOS SEGUN ADJ (RURAL)'!$B$3*'PRECIOS SEGUN ADJ (RURAL)'!$C$3</f>
        <v>3960</v>
      </c>
      <c r="V64" s="80" t="s">
        <v>1161</v>
      </c>
      <c r="W64" s="192">
        <v>0</v>
      </c>
      <c r="X64" s="37">
        <f t="shared" si="115"/>
        <v>0</v>
      </c>
      <c r="Y64" s="189">
        <v>25.2</v>
      </c>
      <c r="Z64" s="80">
        <f>+W64*'PRECIOS SEGUN ADJ. (FRONTERIZO)'!$B$4*'PRECIOS SEGUN ADJ. (FRONTERIZO)'!$C$4</f>
        <v>0</v>
      </c>
      <c r="AA64" s="80" t="s">
        <v>134</v>
      </c>
      <c r="AB64" s="165">
        <v>40</v>
      </c>
      <c r="AC64" s="37">
        <f t="shared" si="93"/>
        <v>1600</v>
      </c>
      <c r="AD64" s="189">
        <v>87.91</v>
      </c>
      <c r="AE64" s="80">
        <f>+AB64*'PRECIOS SEGUN ADJ (RURAL)'!$B$4*'PRECIOS SEGUN ADJ (RURAL)'!$C$4</f>
        <v>140656</v>
      </c>
      <c r="AF64" s="80" t="s">
        <v>135</v>
      </c>
      <c r="AG64" s="80">
        <f t="shared" si="94"/>
        <v>25318.080000000002</v>
      </c>
      <c r="AH64" s="165">
        <v>49</v>
      </c>
      <c r="AI64" s="37">
        <f t="shared" si="95"/>
        <v>1960</v>
      </c>
      <c r="AJ64" s="189">
        <v>53.95</v>
      </c>
      <c r="AK64" s="80">
        <f>+AH64*'PRECIOS SEGUN ADJ (RURAL)'!$B$5*'PRECIOS SEGUN ADJ (RURAL)'!$C$5</f>
        <v>105742</v>
      </c>
      <c r="AL64" s="80" t="s">
        <v>1074</v>
      </c>
      <c r="AM64" s="165">
        <v>6</v>
      </c>
      <c r="AN64" s="37">
        <f t="shared" si="96"/>
        <v>240</v>
      </c>
      <c r="AO64" s="189">
        <v>29.05</v>
      </c>
      <c r="AP64" s="80">
        <f>+AM64*'PRECIOS SEGUN ADJ (RURAL)'!$B$6*'PRECIOS SEGUN ADJ (RURAL)'!$C$6</f>
        <v>6972</v>
      </c>
      <c r="AQ64" s="80" t="s">
        <v>1162</v>
      </c>
      <c r="AR64" s="80">
        <f t="shared" si="97"/>
        <v>1115.52</v>
      </c>
      <c r="AS64" s="165">
        <v>15</v>
      </c>
      <c r="AT64" s="37">
        <f t="shared" si="98"/>
        <v>600</v>
      </c>
      <c r="AU64" s="189">
        <v>304.44</v>
      </c>
      <c r="AV64" s="80">
        <f>+AS64*'PRECIOS SEGUN ADJ (RURAL)'!$B$7*'PRECIOS SEGUN ADJ (RURAL)'!$C$7</f>
        <v>182664</v>
      </c>
      <c r="AW64" s="80" t="s">
        <v>1163</v>
      </c>
      <c r="AX64" s="80">
        <f t="shared" si="99"/>
        <v>32879.519999999997</v>
      </c>
      <c r="AY64" s="37">
        <v>0</v>
      </c>
      <c r="AZ64" s="37">
        <f t="shared" si="116"/>
        <v>0</v>
      </c>
      <c r="BA64" s="189">
        <v>18.899999999999999</v>
      </c>
      <c r="BB64" s="80">
        <f>+AY64*'PRECIOS SEGUN ADJ. (FRONTERIZO)'!$B$9*'PRECIOS SEGUN ADJ. (FRONTERIZO)'!$C$9</f>
        <v>0</v>
      </c>
      <c r="BC64" s="80" t="s">
        <v>134</v>
      </c>
      <c r="BD64" s="165">
        <v>3</v>
      </c>
      <c r="BE64" s="37">
        <f t="shared" si="100"/>
        <v>120</v>
      </c>
      <c r="BF64" s="189">
        <v>140.38999999999999</v>
      </c>
      <c r="BG64" s="80">
        <f>+BD64*'PRECIOS SEGUN ADJ (RURAL)'!$B$8*'PRECIOS SEGUN ADJ (RURAL)'!$C$8</f>
        <v>16846.8</v>
      </c>
      <c r="BH64" s="80" t="s">
        <v>1164</v>
      </c>
      <c r="BI64" s="80">
        <f t="shared" si="101"/>
        <v>3032.42</v>
      </c>
      <c r="BJ64" s="37">
        <v>0</v>
      </c>
      <c r="BK64" s="37">
        <f t="shared" si="117"/>
        <v>0</v>
      </c>
      <c r="BL64" s="189">
        <v>31.459999999999997</v>
      </c>
      <c r="BM64" s="80">
        <f>+BJ64*'PRECIOS SEGUN ADJ. (FRONTERIZO)'!$B$11*'PRECIOS SEGUN ADJ. (FRONTERIZO)'!$C$11</f>
        <v>0</v>
      </c>
      <c r="BN64" s="80" t="s">
        <v>134</v>
      </c>
      <c r="BO64" s="165">
        <v>12</v>
      </c>
      <c r="BP64" s="37">
        <f t="shared" si="102"/>
        <v>480</v>
      </c>
      <c r="BQ64" s="189">
        <v>68.099999999999994</v>
      </c>
      <c r="BR64" s="80">
        <f>+BO64*'PRECIOS SEGUN ADJ (RURAL)'!$B$9*'PRECIOS SEGUN ADJ (RURAL)'!$C$9</f>
        <v>32687.999999999996</v>
      </c>
      <c r="BS64" s="80" t="s">
        <v>1165</v>
      </c>
      <c r="BT64" s="165">
        <v>263</v>
      </c>
      <c r="BU64" s="37">
        <f t="shared" si="103"/>
        <v>5260</v>
      </c>
      <c r="BV64" s="189">
        <v>5.5</v>
      </c>
      <c r="BW64" s="80">
        <f>+BT64*'PRECIOS SEGUN ADJ (RURAL)'!$B$10*'PRECIOS SEGUN ADJ (RURAL)'!$C$10</f>
        <v>28930</v>
      </c>
      <c r="BX64" s="80" t="s">
        <v>1363</v>
      </c>
      <c r="BY64" s="165">
        <v>263</v>
      </c>
      <c r="BZ64" s="37">
        <f t="shared" si="104"/>
        <v>10520</v>
      </c>
      <c r="CA64" s="189">
        <v>7.1500000000000012</v>
      </c>
      <c r="CB64" s="80">
        <f>+BY64*'PRECIOS SEGUN ADJ (RURAL)'!$B$11*'PRECIOS SEGUN ADJ (RURAL)'!$C$11</f>
        <v>75218</v>
      </c>
      <c r="CC64" s="80" t="s">
        <v>1364</v>
      </c>
      <c r="CD64" s="165">
        <v>263</v>
      </c>
      <c r="CE64" s="37">
        <f t="shared" si="105"/>
        <v>10520</v>
      </c>
      <c r="CF64" s="189">
        <v>6.84</v>
      </c>
      <c r="CG64" s="80">
        <f>+CD64*'PRECIOS SEGUN ADJ (RURAL)'!$B$12*'PRECIOS SEGUN ADJ (RURAL)'!$C$12</f>
        <v>71956.800000000003</v>
      </c>
      <c r="CH64" s="80" t="s">
        <v>1365</v>
      </c>
      <c r="CI64" s="37">
        <v>0</v>
      </c>
      <c r="CJ64" s="37">
        <f t="shared" si="118"/>
        <v>0</v>
      </c>
      <c r="CK64" s="189">
        <v>60</v>
      </c>
      <c r="CL64" s="80">
        <f>+CI64*'PRECIOS SEGUN ADJ. (FRONTERIZO)'!$B$16*'PRECIOS SEGUN ADJ. (FRONTERIZO)'!$C$16</f>
        <v>0</v>
      </c>
      <c r="CM64" s="80" t="s">
        <v>134</v>
      </c>
      <c r="CN64" s="80">
        <f t="shared" si="119"/>
        <v>0</v>
      </c>
      <c r="CO64" s="37">
        <v>0</v>
      </c>
      <c r="CP64" s="37">
        <f t="shared" si="120"/>
        <v>0</v>
      </c>
      <c r="CQ64" s="189">
        <v>55.649999999999991</v>
      </c>
      <c r="CR64" s="80">
        <f>+CO64*'PRECIOS SEGUN ADJ. (FRONTERIZO)'!$B$17*'PRECIOS SEGUN ADJ. (FRONTERIZO)'!$C$17</f>
        <v>0</v>
      </c>
      <c r="CS64" s="80" t="s">
        <v>134</v>
      </c>
      <c r="CT64" s="80">
        <f t="shared" si="121"/>
        <v>0</v>
      </c>
      <c r="CU64" s="165">
        <v>263</v>
      </c>
      <c r="CV64" s="37">
        <f t="shared" si="106"/>
        <v>10520</v>
      </c>
      <c r="CW64" s="189">
        <v>6.5999999999999988</v>
      </c>
      <c r="CX64" s="80">
        <f>+CU64*'PRECIOS SEGUN ADJ (RURAL)'!$B$14*'PRECIOS SEGUN ADJ (RURAL)'!$C$14</f>
        <v>69432</v>
      </c>
      <c r="CY64" s="80" t="s">
        <v>1366</v>
      </c>
      <c r="CZ64" s="37">
        <v>0</v>
      </c>
      <c r="DA64" s="37">
        <f t="shared" si="122"/>
        <v>0</v>
      </c>
      <c r="DB64" s="189">
        <v>65.75</v>
      </c>
      <c r="DC64" s="80">
        <f>+CZ64*'PRECIOS SEGUN ADJ. (FRONTERIZO)'!$B$19*'PRECIOS SEGUN ADJ. (FRONTERIZO)'!$C$19</f>
        <v>0</v>
      </c>
      <c r="DD64" s="80" t="s">
        <v>134</v>
      </c>
      <c r="DE64" s="80">
        <f t="shared" si="123"/>
        <v>0</v>
      </c>
      <c r="DF64" s="165">
        <v>9</v>
      </c>
      <c r="DG64" s="37">
        <f t="shared" si="107"/>
        <v>360</v>
      </c>
      <c r="DH64" s="189">
        <v>82.59999999999998</v>
      </c>
      <c r="DI64" s="80">
        <f>+DF64*'PRECIOS SEGUN ADJ (RURAL)'!$B$15*'PRECIOS SEGUN ADJ (RURAL)'!$C$15</f>
        <v>29736</v>
      </c>
      <c r="DJ64" s="80" t="s">
        <v>553</v>
      </c>
      <c r="DK64" s="80">
        <f t="shared" si="108"/>
        <v>5352.48</v>
      </c>
      <c r="DL64" s="165">
        <v>263</v>
      </c>
      <c r="DM64" s="37">
        <f t="shared" si="109"/>
        <v>10520</v>
      </c>
      <c r="DN64" s="189">
        <v>23.059999999999995</v>
      </c>
      <c r="DO64" s="80">
        <f>+DL64*'PRECIOS SEGUN ADJ (RURAL)'!$B$17*'PRECIOS SEGUN ADJ (RURAL)'!$C$17</f>
        <v>242591.19999999998</v>
      </c>
      <c r="DP64" s="80" t="s">
        <v>1367</v>
      </c>
      <c r="DQ64" s="192">
        <v>0</v>
      </c>
      <c r="DR64" s="192">
        <f t="shared" si="124"/>
        <v>0</v>
      </c>
      <c r="DS64" s="189">
        <v>80.849999999999994</v>
      </c>
      <c r="DT64" s="80">
        <f>+DQ64*'PRECIOS SEGUN ADJ. (FRONTERIZO)'!$B$22*'PRECIOS SEGUN ADJ. (FRONTERIZO)'!$C$22</f>
        <v>0</v>
      </c>
      <c r="DU64" s="80" t="s">
        <v>134</v>
      </c>
      <c r="DV64" s="165">
        <v>11</v>
      </c>
      <c r="DW64" s="37">
        <f t="shared" si="110"/>
        <v>440</v>
      </c>
      <c r="DX64" s="189">
        <v>21.83</v>
      </c>
      <c r="DY64" s="80">
        <f>+DV64*'PRECIOS SEGUN ADJ (RURAL)'!$B$19*'PRECIOS SEGUN ADJ (RURAL)'!$C$19</f>
        <v>9605.2000000000007</v>
      </c>
      <c r="DZ64" s="80" t="s">
        <v>276</v>
      </c>
      <c r="EA64" s="80">
        <f t="shared" si="111"/>
        <v>1728.94</v>
      </c>
      <c r="EB64" s="165">
        <v>38</v>
      </c>
      <c r="EC64" s="37">
        <f t="shared" si="112"/>
        <v>1520</v>
      </c>
      <c r="ED64" s="189">
        <v>33</v>
      </c>
      <c r="EE64" s="80">
        <f>+EB64*'PRECIOS SEGUN ADJ (RURAL)'!$B$20*'PRECIOS SEGUN ADJ (RURAL)'!$C$20</f>
        <v>50160</v>
      </c>
      <c r="EF64" s="80" t="s">
        <v>1368</v>
      </c>
      <c r="EG64" s="37">
        <v>0</v>
      </c>
      <c r="EH64" s="37">
        <f t="shared" si="125"/>
        <v>0</v>
      </c>
      <c r="EI64" s="189">
        <v>15.789999999999997</v>
      </c>
      <c r="EJ64" s="80">
        <f>+EG64*'PRECIOS SEGUN ADJ. (FRONTERIZO)'!$B$25*'PRECIOS SEGUN ADJ. (FRONTERIZO)'!$C$25</f>
        <v>0</v>
      </c>
      <c r="EK64" s="80" t="s">
        <v>134</v>
      </c>
      <c r="EL64" s="37">
        <v>0</v>
      </c>
      <c r="EM64" s="37">
        <f t="shared" si="126"/>
        <v>0</v>
      </c>
      <c r="EN64" s="189">
        <v>31.5</v>
      </c>
      <c r="EO64" s="80">
        <f>+EL64*'PRECIOS SEGUN ADJ. (FRONTERIZO)'!$B$26*'PRECIOS SEGUN ADJ. (FRONTERIZO)'!$C$26</f>
        <v>0</v>
      </c>
      <c r="EP64" s="80" t="s">
        <v>134</v>
      </c>
      <c r="EQ64" s="193">
        <v>34</v>
      </c>
      <c r="ER64" s="194">
        <f t="shared" si="127"/>
        <v>1360</v>
      </c>
      <c r="ES64" s="195">
        <v>21.68</v>
      </c>
      <c r="ET64" s="196">
        <f>+EQ64*'PRECIOS SEGUN ADJ (RURAL)'!$B$13*'PRECIOS SEGUN ADJ (RURAL)'!$C$13</f>
        <v>29484.799999999999</v>
      </c>
      <c r="EU64" s="196" t="s">
        <v>1172</v>
      </c>
      <c r="EV64" s="197">
        <v>263</v>
      </c>
      <c r="EW64" s="198">
        <f t="shared" si="113"/>
        <v>5260</v>
      </c>
      <c r="EX64" s="199">
        <v>5.5</v>
      </c>
      <c r="EY64" s="200">
        <f>+EV64*'PRECIOS SEGUN ADJ (RURAL)'!$B$16*'PRECIOS SEGUN ADJ (RURAL)'!$C$16</f>
        <v>28930</v>
      </c>
      <c r="EZ64" s="200" t="s">
        <v>1363</v>
      </c>
      <c r="FA64" s="201">
        <v>15</v>
      </c>
      <c r="FB64" s="202">
        <f t="shared" si="128"/>
        <v>600</v>
      </c>
      <c r="FC64" s="203">
        <v>220</v>
      </c>
      <c r="FD64" s="204">
        <f>+FA64*'PRECIOS SEGUN ADJ (RURAL)'!$B$18*'PRECIOS SEGUN ADJ (RURAL)'!$C$18</f>
        <v>132000</v>
      </c>
      <c r="FE64" s="204" t="s">
        <v>334</v>
      </c>
      <c r="FF64" s="204">
        <f t="shared" si="114"/>
        <v>23760</v>
      </c>
      <c r="FG64" s="80">
        <f t="shared" si="129"/>
        <v>1300902.3999999999</v>
      </c>
      <c r="FH64" s="80" t="s">
        <v>1369</v>
      </c>
      <c r="FI64" s="80">
        <f t="shared" si="130"/>
        <v>100119.69999999998</v>
      </c>
      <c r="FJ64" s="80" t="s">
        <v>1370</v>
      </c>
      <c r="FK64" s="80">
        <f t="shared" si="131"/>
        <v>1200782.7</v>
      </c>
      <c r="FL64" s="80" t="s">
        <v>1371</v>
      </c>
      <c r="FM64" s="80">
        <f t="shared" si="132"/>
        <v>260180.48000000001</v>
      </c>
      <c r="FN64" s="80" t="s">
        <v>1372</v>
      </c>
      <c r="FO64" s="80">
        <f t="shared" si="133"/>
        <v>13009.02</v>
      </c>
      <c r="FP64" s="80" t="s">
        <v>1373</v>
      </c>
      <c r="FQ64" s="80"/>
      <c r="FR64" s="80">
        <f t="shared" si="134"/>
        <v>1040721.9199999999</v>
      </c>
      <c r="FS64" s="80" t="s">
        <v>1374</v>
      </c>
      <c r="FT64" s="37" t="str">
        <f>+VLOOKUP(D64,'RURAL XENIA'!F:G,2,0)</f>
        <v>R-35</v>
      </c>
    </row>
    <row r="65" spans="1:176">
      <c r="A65" s="37">
        <v>61</v>
      </c>
      <c r="B65" s="176" t="s">
        <v>130</v>
      </c>
      <c r="C65" s="26" t="s">
        <v>1375</v>
      </c>
      <c r="D65" s="37">
        <v>110089075</v>
      </c>
      <c r="E65" s="37" t="str">
        <f>+VLOOKUP(D65,'INFORMACION DE PROVEEDORES'!C:I,2,0)</f>
        <v>001-1008907-5</v>
      </c>
      <c r="F65" s="26" t="str">
        <f>+VLOOKUP(D65,'INFORMACION DE PROVEEDORES'!C:J,4,0)</f>
        <v>FRANCISCA CEDANO GARCIA</v>
      </c>
      <c r="G65" s="37" t="str">
        <f>+VLOOKUP(D65,'INFORMACION DE PROVEEDORES'!C:K,5,0)</f>
        <v>001-1008907-5</v>
      </c>
      <c r="H65" s="26" t="str">
        <f>+VLOOKUP(D65,'INFORMACION DE PROVEEDORES'!C:L,7,0)</f>
        <v>CALLE PALO HINCADO, NO. 34, PARAJE NO. 34, BUENOS AIRES, SANTA CRUZ, EL SEIBO</v>
      </c>
      <c r="I65" s="37" t="str">
        <f>+VLOOKUP(D65,'INFORMACION DE PROVEEDORES'!C:M,3,0)</f>
        <v xml:space="preserve"> FÍSICA</v>
      </c>
      <c r="J65" s="37">
        <v>2</v>
      </c>
      <c r="K65" s="37">
        <v>258</v>
      </c>
      <c r="L65" s="37">
        <v>19</v>
      </c>
      <c r="M65" s="37">
        <f t="shared" si="90"/>
        <v>760</v>
      </c>
      <c r="N65" s="189">
        <v>60.180000000000007</v>
      </c>
      <c r="O65" s="80">
        <f>+L65*'PRECIOS SEGUN ADJ (RURAL)'!$B$2*'PRECIOS SEGUN ADJ (RURAL)'!$C$2</f>
        <v>45736.800000000003</v>
      </c>
      <c r="P65" s="80" t="s">
        <v>1332</v>
      </c>
      <c r="Q65" s="80">
        <f t="shared" si="91"/>
        <v>7317.89</v>
      </c>
      <c r="R65" s="165">
        <v>4</v>
      </c>
      <c r="S65" s="37">
        <f t="shared" si="92"/>
        <v>160</v>
      </c>
      <c r="T65" s="189">
        <v>33</v>
      </c>
      <c r="U65" s="80">
        <f>+R65*'PRECIOS SEGUN ADJ (RURAL)'!$B$3*'PRECIOS SEGUN ADJ (RURAL)'!$C$3</f>
        <v>5280</v>
      </c>
      <c r="V65" s="80" t="s">
        <v>1138</v>
      </c>
      <c r="W65" s="192">
        <v>0</v>
      </c>
      <c r="X65" s="37">
        <f t="shared" si="115"/>
        <v>0</v>
      </c>
      <c r="Y65" s="189">
        <v>25.2</v>
      </c>
      <c r="Z65" s="80">
        <f>+W65*'PRECIOS SEGUN ADJ. (FRONTERIZO)'!$B$4*'PRECIOS SEGUN ADJ. (FRONTERIZO)'!$C$4</f>
        <v>0</v>
      </c>
      <c r="AA65" s="80" t="s">
        <v>134</v>
      </c>
      <c r="AB65" s="165">
        <v>40</v>
      </c>
      <c r="AC65" s="37">
        <f t="shared" si="93"/>
        <v>1600</v>
      </c>
      <c r="AD65" s="189">
        <v>87.91</v>
      </c>
      <c r="AE65" s="80">
        <f>+AB65*'PRECIOS SEGUN ADJ (RURAL)'!$B$4*'PRECIOS SEGUN ADJ (RURAL)'!$C$4</f>
        <v>140656</v>
      </c>
      <c r="AF65" s="80" t="s">
        <v>135</v>
      </c>
      <c r="AG65" s="80">
        <f t="shared" si="94"/>
        <v>25318.080000000002</v>
      </c>
      <c r="AH65" s="165">
        <v>48</v>
      </c>
      <c r="AI65" s="37">
        <f t="shared" si="95"/>
        <v>1920</v>
      </c>
      <c r="AJ65" s="189">
        <v>53.95</v>
      </c>
      <c r="AK65" s="80">
        <f>+AH65*'PRECIOS SEGUN ADJ (RURAL)'!$B$5*'PRECIOS SEGUN ADJ (RURAL)'!$C$5</f>
        <v>103584.00000000001</v>
      </c>
      <c r="AL65" s="80" t="s">
        <v>1376</v>
      </c>
      <c r="AM65" s="165">
        <v>7</v>
      </c>
      <c r="AN65" s="37">
        <f t="shared" si="96"/>
        <v>280</v>
      </c>
      <c r="AO65" s="189">
        <v>29.05</v>
      </c>
      <c r="AP65" s="80">
        <f>+AM65*'PRECIOS SEGUN ADJ (RURAL)'!$B$6*'PRECIOS SEGUN ADJ (RURAL)'!$C$6</f>
        <v>8134</v>
      </c>
      <c r="AQ65" s="80" t="s">
        <v>1141</v>
      </c>
      <c r="AR65" s="80">
        <f t="shared" si="97"/>
        <v>1301.44</v>
      </c>
      <c r="AS65" s="165">
        <v>16</v>
      </c>
      <c r="AT65" s="37">
        <f t="shared" si="98"/>
        <v>640</v>
      </c>
      <c r="AU65" s="189">
        <v>304.44</v>
      </c>
      <c r="AV65" s="80">
        <f>+AS65*'PRECIOS SEGUN ADJ (RURAL)'!$B$7*'PRECIOS SEGUN ADJ (RURAL)'!$C$7</f>
        <v>194841.60000000001</v>
      </c>
      <c r="AW65" s="80" t="s">
        <v>1335</v>
      </c>
      <c r="AX65" s="80">
        <f t="shared" si="99"/>
        <v>35071.49</v>
      </c>
      <c r="AY65" s="37">
        <v>0</v>
      </c>
      <c r="AZ65" s="37">
        <f t="shared" si="116"/>
        <v>0</v>
      </c>
      <c r="BA65" s="189">
        <v>18.899999999999999</v>
      </c>
      <c r="BB65" s="80">
        <f>+AY65*'PRECIOS SEGUN ADJ. (FRONTERIZO)'!$B$9*'PRECIOS SEGUN ADJ. (FRONTERIZO)'!$C$9</f>
        <v>0</v>
      </c>
      <c r="BC65" s="80" t="s">
        <v>134</v>
      </c>
      <c r="BD65" s="165">
        <v>4</v>
      </c>
      <c r="BE65" s="37">
        <f t="shared" si="100"/>
        <v>160</v>
      </c>
      <c r="BF65" s="189">
        <v>140.38999999999999</v>
      </c>
      <c r="BG65" s="80">
        <f>+BD65*'PRECIOS SEGUN ADJ (RURAL)'!$B$8*'PRECIOS SEGUN ADJ (RURAL)'!$C$8</f>
        <v>22462.399999999998</v>
      </c>
      <c r="BH65" s="80" t="s">
        <v>1143</v>
      </c>
      <c r="BI65" s="80">
        <f t="shared" si="101"/>
        <v>4043.23</v>
      </c>
      <c r="BJ65" s="37">
        <v>0</v>
      </c>
      <c r="BK65" s="37">
        <f t="shared" si="117"/>
        <v>0</v>
      </c>
      <c r="BL65" s="189">
        <v>31.459999999999997</v>
      </c>
      <c r="BM65" s="80">
        <f>+BJ65*'PRECIOS SEGUN ADJ. (FRONTERIZO)'!$B$11*'PRECIOS SEGUN ADJ. (FRONTERIZO)'!$C$11</f>
        <v>0</v>
      </c>
      <c r="BN65" s="80" t="s">
        <v>134</v>
      </c>
      <c r="BO65" s="165">
        <v>13</v>
      </c>
      <c r="BP65" s="37">
        <f t="shared" si="102"/>
        <v>520</v>
      </c>
      <c r="BQ65" s="189">
        <v>68.099999999999994</v>
      </c>
      <c r="BR65" s="80">
        <f>+BO65*'PRECIOS SEGUN ADJ (RURAL)'!$B$9*'PRECIOS SEGUN ADJ (RURAL)'!$C$9</f>
        <v>35412</v>
      </c>
      <c r="BS65" s="80" t="s">
        <v>1336</v>
      </c>
      <c r="BT65" s="165">
        <v>258</v>
      </c>
      <c r="BU65" s="37">
        <f t="shared" si="103"/>
        <v>5160</v>
      </c>
      <c r="BV65" s="189">
        <v>5.5</v>
      </c>
      <c r="BW65" s="80">
        <f>+BT65*'PRECIOS SEGUN ADJ (RURAL)'!$B$10*'PRECIOS SEGUN ADJ (RURAL)'!$C$10</f>
        <v>28380</v>
      </c>
      <c r="BX65" s="80" t="s">
        <v>1377</v>
      </c>
      <c r="BY65" s="165">
        <v>258</v>
      </c>
      <c r="BZ65" s="37">
        <f t="shared" si="104"/>
        <v>10320</v>
      </c>
      <c r="CA65" s="189">
        <v>7.1500000000000012</v>
      </c>
      <c r="CB65" s="80">
        <f>+BY65*'PRECIOS SEGUN ADJ (RURAL)'!$B$11*'PRECIOS SEGUN ADJ (RURAL)'!$C$11</f>
        <v>73788</v>
      </c>
      <c r="CC65" s="80" t="s">
        <v>1076</v>
      </c>
      <c r="CD65" s="165">
        <v>258</v>
      </c>
      <c r="CE65" s="37">
        <f t="shared" si="105"/>
        <v>10320</v>
      </c>
      <c r="CF65" s="189">
        <v>6.84</v>
      </c>
      <c r="CG65" s="80">
        <f>+CD65*'PRECIOS SEGUN ADJ (RURAL)'!$B$12*'PRECIOS SEGUN ADJ (RURAL)'!$C$12</f>
        <v>70588.800000000003</v>
      </c>
      <c r="CH65" s="80" t="s">
        <v>1378</v>
      </c>
      <c r="CI65" s="37">
        <v>0</v>
      </c>
      <c r="CJ65" s="37">
        <f t="shared" si="118"/>
        <v>0</v>
      </c>
      <c r="CK65" s="189">
        <v>60</v>
      </c>
      <c r="CL65" s="80">
        <f>+CI65*'PRECIOS SEGUN ADJ. (FRONTERIZO)'!$B$16*'PRECIOS SEGUN ADJ. (FRONTERIZO)'!$C$16</f>
        <v>0</v>
      </c>
      <c r="CM65" s="80" t="s">
        <v>134</v>
      </c>
      <c r="CN65" s="80">
        <f t="shared" si="119"/>
        <v>0</v>
      </c>
      <c r="CO65" s="37">
        <v>0</v>
      </c>
      <c r="CP65" s="37">
        <f t="shared" si="120"/>
        <v>0</v>
      </c>
      <c r="CQ65" s="189">
        <v>55.649999999999991</v>
      </c>
      <c r="CR65" s="80">
        <f>+CO65*'PRECIOS SEGUN ADJ. (FRONTERIZO)'!$B$17*'PRECIOS SEGUN ADJ. (FRONTERIZO)'!$C$17</f>
        <v>0</v>
      </c>
      <c r="CS65" s="80" t="s">
        <v>134</v>
      </c>
      <c r="CT65" s="80">
        <f t="shared" si="121"/>
        <v>0</v>
      </c>
      <c r="CU65" s="165">
        <v>258</v>
      </c>
      <c r="CV65" s="37">
        <f t="shared" si="106"/>
        <v>10320</v>
      </c>
      <c r="CW65" s="189">
        <v>6.5999999999999988</v>
      </c>
      <c r="CX65" s="80">
        <f>+CU65*'PRECIOS SEGUN ADJ (RURAL)'!$B$14*'PRECIOS SEGUN ADJ (RURAL)'!$C$14</f>
        <v>68112</v>
      </c>
      <c r="CY65" s="80" t="s">
        <v>1078</v>
      </c>
      <c r="CZ65" s="37">
        <v>0</v>
      </c>
      <c r="DA65" s="37">
        <f t="shared" si="122"/>
        <v>0</v>
      </c>
      <c r="DB65" s="189">
        <v>65.75</v>
      </c>
      <c r="DC65" s="80">
        <f>+CZ65*'PRECIOS SEGUN ADJ. (FRONTERIZO)'!$B$19*'PRECIOS SEGUN ADJ. (FRONTERIZO)'!$C$19</f>
        <v>0</v>
      </c>
      <c r="DD65" s="80" t="s">
        <v>134</v>
      </c>
      <c r="DE65" s="80">
        <f t="shared" si="123"/>
        <v>0</v>
      </c>
      <c r="DF65" s="165">
        <v>10</v>
      </c>
      <c r="DG65" s="37">
        <f t="shared" si="107"/>
        <v>400</v>
      </c>
      <c r="DH65" s="189">
        <v>82.59999999999998</v>
      </c>
      <c r="DI65" s="80">
        <f>+DF65*'PRECIOS SEGUN ADJ (RURAL)'!$B$15*'PRECIOS SEGUN ADJ (RURAL)'!$C$15</f>
        <v>33040</v>
      </c>
      <c r="DJ65" s="80" t="s">
        <v>822</v>
      </c>
      <c r="DK65" s="80">
        <f t="shared" si="108"/>
        <v>5947.2</v>
      </c>
      <c r="DL65" s="165">
        <v>258</v>
      </c>
      <c r="DM65" s="37">
        <f t="shared" si="109"/>
        <v>10320</v>
      </c>
      <c r="DN65" s="189">
        <v>23.059999999999995</v>
      </c>
      <c r="DO65" s="80">
        <f>+DL65*'PRECIOS SEGUN ADJ (RURAL)'!$B$17*'PRECIOS SEGUN ADJ (RURAL)'!$C$17</f>
        <v>237979.19999999998</v>
      </c>
      <c r="DP65" s="80" t="s">
        <v>1379</v>
      </c>
      <c r="DQ65" s="192">
        <v>0</v>
      </c>
      <c r="DR65" s="192">
        <f t="shared" si="124"/>
        <v>0</v>
      </c>
      <c r="DS65" s="189">
        <v>80.849999999999994</v>
      </c>
      <c r="DT65" s="80">
        <f>+DQ65*'PRECIOS SEGUN ADJ. (FRONTERIZO)'!$B$22*'PRECIOS SEGUN ADJ. (FRONTERIZO)'!$C$22</f>
        <v>0</v>
      </c>
      <c r="DU65" s="80" t="s">
        <v>134</v>
      </c>
      <c r="DV65" s="165">
        <v>11</v>
      </c>
      <c r="DW65" s="37">
        <f t="shared" si="110"/>
        <v>440</v>
      </c>
      <c r="DX65" s="189">
        <v>21.83</v>
      </c>
      <c r="DY65" s="80">
        <f>+DV65*'PRECIOS SEGUN ADJ (RURAL)'!$B$19*'PRECIOS SEGUN ADJ (RURAL)'!$C$19</f>
        <v>9605.2000000000007</v>
      </c>
      <c r="DZ65" s="80" t="s">
        <v>276</v>
      </c>
      <c r="EA65" s="80">
        <f t="shared" si="111"/>
        <v>1728.94</v>
      </c>
      <c r="EB65" s="165">
        <v>38</v>
      </c>
      <c r="EC65" s="37">
        <f t="shared" si="112"/>
        <v>1520</v>
      </c>
      <c r="ED65" s="189">
        <v>33</v>
      </c>
      <c r="EE65" s="80">
        <f>+EB65*'PRECIOS SEGUN ADJ (RURAL)'!$B$20*'PRECIOS SEGUN ADJ (RURAL)'!$C$20</f>
        <v>50160</v>
      </c>
      <c r="EF65" s="80" t="s">
        <v>1368</v>
      </c>
      <c r="EG65" s="37">
        <v>0</v>
      </c>
      <c r="EH65" s="37">
        <f t="shared" si="125"/>
        <v>0</v>
      </c>
      <c r="EI65" s="189">
        <v>15.789999999999997</v>
      </c>
      <c r="EJ65" s="80">
        <f>+EG65*'PRECIOS SEGUN ADJ. (FRONTERIZO)'!$B$25*'PRECIOS SEGUN ADJ. (FRONTERIZO)'!$C$25</f>
        <v>0</v>
      </c>
      <c r="EK65" s="80" t="s">
        <v>134</v>
      </c>
      <c r="EL65" s="37">
        <v>0</v>
      </c>
      <c r="EM65" s="37">
        <f t="shared" si="126"/>
        <v>0</v>
      </c>
      <c r="EN65" s="189">
        <v>31.5</v>
      </c>
      <c r="EO65" s="80">
        <f>+EL65*'PRECIOS SEGUN ADJ. (FRONTERIZO)'!$B$26*'PRECIOS SEGUN ADJ. (FRONTERIZO)'!$C$26</f>
        <v>0</v>
      </c>
      <c r="EP65" s="80" t="s">
        <v>134</v>
      </c>
      <c r="EQ65" s="193">
        <v>33</v>
      </c>
      <c r="ER65" s="194">
        <f t="shared" si="127"/>
        <v>1320</v>
      </c>
      <c r="ES65" s="195">
        <v>21.68</v>
      </c>
      <c r="ET65" s="196">
        <f>+EQ65*'PRECIOS SEGUN ADJ (RURAL)'!$B$13*'PRECIOS SEGUN ADJ (RURAL)'!$C$13</f>
        <v>28617.599999999999</v>
      </c>
      <c r="EU65" s="196" t="s">
        <v>1380</v>
      </c>
      <c r="EV65" s="197">
        <v>258</v>
      </c>
      <c r="EW65" s="198">
        <f t="shared" si="113"/>
        <v>5160</v>
      </c>
      <c r="EX65" s="199">
        <v>5.5</v>
      </c>
      <c r="EY65" s="200">
        <f>+EV65*'PRECIOS SEGUN ADJ (RURAL)'!$B$16*'PRECIOS SEGUN ADJ (RURAL)'!$C$16</f>
        <v>28380</v>
      </c>
      <c r="EZ65" s="200" t="s">
        <v>1377</v>
      </c>
      <c r="FA65" s="201">
        <v>16</v>
      </c>
      <c r="FB65" s="202">
        <f t="shared" si="128"/>
        <v>640</v>
      </c>
      <c r="FC65" s="203">
        <v>220</v>
      </c>
      <c r="FD65" s="204">
        <f>+FA65*'PRECIOS SEGUN ADJ (RURAL)'!$B$18*'PRECIOS SEGUN ADJ (RURAL)'!$C$18</f>
        <v>140800</v>
      </c>
      <c r="FE65" s="204" t="s">
        <v>1341</v>
      </c>
      <c r="FF65" s="204">
        <f t="shared" si="114"/>
        <v>25344</v>
      </c>
      <c r="FG65" s="80">
        <f t="shared" si="129"/>
        <v>1325557.6000000001</v>
      </c>
      <c r="FH65" s="80" t="s">
        <v>1381</v>
      </c>
      <c r="FI65" s="80">
        <f t="shared" si="130"/>
        <v>106072.26999999999</v>
      </c>
      <c r="FJ65" s="80" t="s">
        <v>1382</v>
      </c>
      <c r="FK65" s="80">
        <f t="shared" si="131"/>
        <v>1219485.33</v>
      </c>
      <c r="FL65" s="80" t="s">
        <v>1383</v>
      </c>
      <c r="FM65" s="80">
        <f t="shared" si="132"/>
        <v>265111.52</v>
      </c>
      <c r="FN65" s="80" t="s">
        <v>1384</v>
      </c>
      <c r="FO65" s="80">
        <f t="shared" si="133"/>
        <v>13255.58</v>
      </c>
      <c r="FP65" s="80" t="s">
        <v>1385</v>
      </c>
      <c r="FQ65" s="80"/>
      <c r="FR65" s="80">
        <f t="shared" si="134"/>
        <v>1060446.08</v>
      </c>
      <c r="FS65" s="80" t="s">
        <v>1386</v>
      </c>
      <c r="FT65" s="37" t="str">
        <f>+VLOOKUP(D65,'RURAL XENIA'!F:G,2,0)</f>
        <v>R-18</v>
      </c>
    </row>
    <row r="66" spans="1:176">
      <c r="A66" s="37">
        <v>64</v>
      </c>
      <c r="B66" s="176" t="s">
        <v>130</v>
      </c>
      <c r="C66" s="26" t="s">
        <v>1387</v>
      </c>
      <c r="D66" s="37">
        <v>1300021787</v>
      </c>
      <c r="E66" s="37" t="str">
        <f>+VLOOKUP(D66,'INFORMACION DE PROVEEDORES'!C:I,2,0)</f>
        <v>013-0002178-7</v>
      </c>
      <c r="F66" s="26" t="str">
        <f>+VLOOKUP(D66,'INFORMACION DE PROVEEDORES'!C:J,4,0)</f>
        <v>GLADYS MARGARITA PLACENCIA MEJIA</v>
      </c>
      <c r="G66" s="37" t="str">
        <f>+VLOOKUP(D66,'INFORMACION DE PROVEEDORES'!C:K,5,0)</f>
        <v>013-0002178-7</v>
      </c>
      <c r="H66" s="26" t="str">
        <f>+VLOOKUP(D66,'INFORMACION DE PROVEEDORES'!C:L,7,0)</f>
        <v>CALLE PADRE BILLINI NO. 11, SAN JOSE DE OCOA</v>
      </c>
      <c r="I66" s="37" t="str">
        <f>+VLOOKUP(D66,'INFORMACION DE PROVEEDORES'!C:M,3,0)</f>
        <v xml:space="preserve"> FÍSICA</v>
      </c>
      <c r="J66" s="37">
        <v>13</v>
      </c>
      <c r="K66" s="37">
        <v>400</v>
      </c>
      <c r="L66" s="37">
        <v>33</v>
      </c>
      <c r="M66" s="37">
        <f t="shared" si="90"/>
        <v>1320</v>
      </c>
      <c r="N66" s="189">
        <v>60.180000000000007</v>
      </c>
      <c r="O66" s="80">
        <f>+L66*'PRECIOS SEGUN ADJ (RURAL)'!$B$2*'PRECIOS SEGUN ADJ (RURAL)'!$C$2</f>
        <v>79437.600000000006</v>
      </c>
      <c r="P66" s="80" t="s">
        <v>1388</v>
      </c>
      <c r="Q66" s="80">
        <f t="shared" si="91"/>
        <v>12710.02</v>
      </c>
      <c r="R66" s="165">
        <v>14</v>
      </c>
      <c r="S66" s="37">
        <f t="shared" si="92"/>
        <v>560</v>
      </c>
      <c r="T66" s="189">
        <v>33</v>
      </c>
      <c r="U66" s="80">
        <f>+R66*'PRECIOS SEGUN ADJ (RURAL)'!$B$3*'PRECIOS SEGUN ADJ (RURAL)'!$C$3</f>
        <v>18480</v>
      </c>
      <c r="V66" s="80" t="s">
        <v>1389</v>
      </c>
      <c r="W66" s="192">
        <v>0</v>
      </c>
      <c r="X66" s="37">
        <f t="shared" si="115"/>
        <v>0</v>
      </c>
      <c r="Y66" s="189">
        <v>25.2</v>
      </c>
      <c r="Z66" s="80">
        <f>+W66*'PRECIOS SEGUN ADJ. (FRONTERIZO)'!$B$4*'PRECIOS SEGUN ADJ. (FRONTERIZO)'!$C$4</f>
        <v>0</v>
      </c>
      <c r="AA66" s="80" t="s">
        <v>134</v>
      </c>
      <c r="AB66" s="165">
        <v>67</v>
      </c>
      <c r="AC66" s="37">
        <f t="shared" si="93"/>
        <v>2680</v>
      </c>
      <c r="AD66" s="189">
        <v>87.91</v>
      </c>
      <c r="AE66" s="80">
        <f>+AB66*'PRECIOS SEGUN ADJ (RURAL)'!$B$4*'PRECIOS SEGUN ADJ (RURAL)'!$C$4</f>
        <v>235598.8</v>
      </c>
      <c r="AF66" s="80" t="s">
        <v>816</v>
      </c>
      <c r="AG66" s="80">
        <f t="shared" si="94"/>
        <v>42407.78</v>
      </c>
      <c r="AH66" s="165">
        <v>81</v>
      </c>
      <c r="AI66" s="37">
        <f t="shared" si="95"/>
        <v>3240</v>
      </c>
      <c r="AJ66" s="189">
        <v>53.95</v>
      </c>
      <c r="AK66" s="80">
        <f>+AH66*'PRECIOS SEGUN ADJ (RURAL)'!$B$5*'PRECIOS SEGUN ADJ (RURAL)'!$C$5</f>
        <v>174798</v>
      </c>
      <c r="AL66" s="80" t="s">
        <v>1390</v>
      </c>
      <c r="AM66" s="165">
        <v>17</v>
      </c>
      <c r="AN66" s="37">
        <f t="shared" si="96"/>
        <v>680</v>
      </c>
      <c r="AO66" s="189">
        <v>29.05</v>
      </c>
      <c r="AP66" s="80">
        <f>+AM66*'PRECIOS SEGUN ADJ (RURAL)'!$B$6*'PRECIOS SEGUN ADJ (RURAL)'!$C$6</f>
        <v>19754</v>
      </c>
      <c r="AQ66" s="80" t="s">
        <v>1391</v>
      </c>
      <c r="AR66" s="80">
        <f t="shared" si="97"/>
        <v>3160.64</v>
      </c>
      <c r="AS66" s="165">
        <v>28</v>
      </c>
      <c r="AT66" s="37">
        <f t="shared" si="98"/>
        <v>1120</v>
      </c>
      <c r="AU66" s="189">
        <v>304.44</v>
      </c>
      <c r="AV66" s="80">
        <f>+AS66*'PRECIOS SEGUN ADJ (RURAL)'!$B$7*'PRECIOS SEGUN ADJ (RURAL)'!$C$7</f>
        <v>340972.79999999999</v>
      </c>
      <c r="AW66" s="80" t="s">
        <v>1392</v>
      </c>
      <c r="AX66" s="80">
        <f t="shared" si="99"/>
        <v>61375.1</v>
      </c>
      <c r="AY66" s="37">
        <v>0</v>
      </c>
      <c r="AZ66" s="37">
        <f t="shared" si="116"/>
        <v>0</v>
      </c>
      <c r="BA66" s="189">
        <v>18.899999999999999</v>
      </c>
      <c r="BB66" s="80">
        <f>+AY66*'PRECIOS SEGUN ADJ. (FRONTERIZO)'!$B$9*'PRECIOS SEGUN ADJ. (FRONTERIZO)'!$C$9</f>
        <v>0</v>
      </c>
      <c r="BC66" s="80" t="s">
        <v>134</v>
      </c>
      <c r="BD66" s="165">
        <v>14</v>
      </c>
      <c r="BE66" s="37">
        <f t="shared" si="100"/>
        <v>560</v>
      </c>
      <c r="BF66" s="189">
        <v>140.38999999999999</v>
      </c>
      <c r="BG66" s="80">
        <f>+BD66*'PRECIOS SEGUN ADJ (RURAL)'!$B$8*'PRECIOS SEGUN ADJ (RURAL)'!$C$8</f>
        <v>78618.399999999994</v>
      </c>
      <c r="BH66" s="80" t="s">
        <v>1393</v>
      </c>
      <c r="BI66" s="80">
        <f t="shared" si="101"/>
        <v>14151.31</v>
      </c>
      <c r="BJ66" s="37">
        <v>0</v>
      </c>
      <c r="BK66" s="37">
        <f t="shared" si="117"/>
        <v>0</v>
      </c>
      <c r="BL66" s="189">
        <v>31.459999999999997</v>
      </c>
      <c r="BM66" s="80">
        <f>+BJ66*'PRECIOS SEGUN ADJ. (FRONTERIZO)'!$B$11*'PRECIOS SEGUN ADJ. (FRONTERIZO)'!$C$11</f>
        <v>0</v>
      </c>
      <c r="BN66" s="80" t="s">
        <v>134</v>
      </c>
      <c r="BO66" s="165">
        <v>25</v>
      </c>
      <c r="BP66" s="37">
        <f t="shared" si="102"/>
        <v>1000</v>
      </c>
      <c r="BQ66" s="189">
        <v>68.099999999999994</v>
      </c>
      <c r="BR66" s="80">
        <f>+BO66*'PRECIOS SEGUN ADJ (RURAL)'!$B$9*'PRECIOS SEGUN ADJ (RURAL)'!$C$9</f>
        <v>68099.999999999985</v>
      </c>
      <c r="BS66" s="80" t="s">
        <v>1394</v>
      </c>
      <c r="BT66" s="165">
        <v>400</v>
      </c>
      <c r="BU66" s="37">
        <f t="shared" si="103"/>
        <v>8000</v>
      </c>
      <c r="BV66" s="189">
        <v>5.5</v>
      </c>
      <c r="BW66" s="80">
        <f>+BT66*'PRECIOS SEGUN ADJ (RURAL)'!$B$10*'PRECIOS SEGUN ADJ (RURAL)'!$C$10</f>
        <v>44000</v>
      </c>
      <c r="BX66" s="80" t="s">
        <v>1395</v>
      </c>
      <c r="BY66" s="165">
        <v>400</v>
      </c>
      <c r="BZ66" s="37">
        <f t="shared" si="104"/>
        <v>16000</v>
      </c>
      <c r="CA66" s="189">
        <v>7.1500000000000012</v>
      </c>
      <c r="CB66" s="80">
        <f>+BY66*'PRECIOS SEGUN ADJ (RURAL)'!$B$11*'PRECIOS SEGUN ADJ (RURAL)'!$C$11</f>
        <v>114400</v>
      </c>
      <c r="CC66" s="80" t="s">
        <v>1396</v>
      </c>
      <c r="CD66" s="165">
        <v>400</v>
      </c>
      <c r="CE66" s="37">
        <f t="shared" si="105"/>
        <v>16000</v>
      </c>
      <c r="CF66" s="189">
        <v>6.84</v>
      </c>
      <c r="CG66" s="80">
        <f>+CD66*'PRECIOS SEGUN ADJ (RURAL)'!$B$12*'PRECIOS SEGUN ADJ (RURAL)'!$C$12</f>
        <v>109440</v>
      </c>
      <c r="CH66" s="80" t="s">
        <v>1397</v>
      </c>
      <c r="CI66" s="37">
        <v>0</v>
      </c>
      <c r="CJ66" s="37">
        <f t="shared" si="118"/>
        <v>0</v>
      </c>
      <c r="CK66" s="189">
        <v>60</v>
      </c>
      <c r="CL66" s="80">
        <f>+CI66*'PRECIOS SEGUN ADJ. (FRONTERIZO)'!$B$16*'PRECIOS SEGUN ADJ. (FRONTERIZO)'!$C$16</f>
        <v>0</v>
      </c>
      <c r="CM66" s="80" t="s">
        <v>134</v>
      </c>
      <c r="CN66" s="80">
        <f t="shared" si="119"/>
        <v>0</v>
      </c>
      <c r="CO66" s="37">
        <v>0</v>
      </c>
      <c r="CP66" s="37">
        <f t="shared" si="120"/>
        <v>0</v>
      </c>
      <c r="CQ66" s="189">
        <v>55.649999999999991</v>
      </c>
      <c r="CR66" s="80">
        <f>+CO66*'PRECIOS SEGUN ADJ. (FRONTERIZO)'!$B$17*'PRECIOS SEGUN ADJ. (FRONTERIZO)'!$C$17</f>
        <v>0</v>
      </c>
      <c r="CS66" s="80" t="s">
        <v>134</v>
      </c>
      <c r="CT66" s="80">
        <f t="shared" si="121"/>
        <v>0</v>
      </c>
      <c r="CU66" s="165">
        <v>400</v>
      </c>
      <c r="CV66" s="37">
        <f t="shared" si="106"/>
        <v>16000</v>
      </c>
      <c r="CW66" s="189">
        <v>6.5999999999999988</v>
      </c>
      <c r="CX66" s="80">
        <f>+CU66*'PRECIOS SEGUN ADJ (RURAL)'!$B$14*'PRECIOS SEGUN ADJ (RURAL)'!$C$14</f>
        <v>105600</v>
      </c>
      <c r="CY66" s="80" t="s">
        <v>1398</v>
      </c>
      <c r="CZ66" s="37">
        <v>0</v>
      </c>
      <c r="DA66" s="37">
        <f t="shared" si="122"/>
        <v>0</v>
      </c>
      <c r="DB66" s="189">
        <v>65.75</v>
      </c>
      <c r="DC66" s="80">
        <f>+CZ66*'PRECIOS SEGUN ADJ. (FRONTERIZO)'!$B$19*'PRECIOS SEGUN ADJ. (FRONTERIZO)'!$C$19</f>
        <v>0</v>
      </c>
      <c r="DD66" s="80" t="s">
        <v>134</v>
      </c>
      <c r="DE66" s="80">
        <f t="shared" si="123"/>
        <v>0</v>
      </c>
      <c r="DF66" s="165">
        <v>21</v>
      </c>
      <c r="DG66" s="37">
        <f t="shared" si="107"/>
        <v>840</v>
      </c>
      <c r="DH66" s="189">
        <v>82.59999999999998</v>
      </c>
      <c r="DI66" s="80">
        <f>+DF66*'PRECIOS SEGUN ADJ (RURAL)'!$B$15*'PRECIOS SEGUN ADJ (RURAL)'!$C$15</f>
        <v>69384</v>
      </c>
      <c r="DJ66" s="80" t="s">
        <v>1399</v>
      </c>
      <c r="DK66" s="80">
        <f t="shared" si="108"/>
        <v>12489.12</v>
      </c>
      <c r="DL66" s="165">
        <v>400</v>
      </c>
      <c r="DM66" s="37">
        <f t="shared" si="109"/>
        <v>16000</v>
      </c>
      <c r="DN66" s="189">
        <v>23.059999999999995</v>
      </c>
      <c r="DO66" s="80">
        <f>+DL66*'PRECIOS SEGUN ADJ (RURAL)'!$B$17*'PRECIOS SEGUN ADJ (RURAL)'!$C$17</f>
        <v>368960</v>
      </c>
      <c r="DP66" s="80" t="s">
        <v>1400</v>
      </c>
      <c r="DQ66" s="192">
        <v>0</v>
      </c>
      <c r="DR66" s="192">
        <f t="shared" si="124"/>
        <v>0</v>
      </c>
      <c r="DS66" s="189">
        <v>80.849999999999994</v>
      </c>
      <c r="DT66" s="80">
        <f>+DQ66*'PRECIOS SEGUN ADJ. (FRONTERIZO)'!$B$22*'PRECIOS SEGUN ADJ. (FRONTERIZO)'!$C$22</f>
        <v>0</v>
      </c>
      <c r="DU66" s="80" t="s">
        <v>134</v>
      </c>
      <c r="DV66" s="165">
        <v>23</v>
      </c>
      <c r="DW66" s="37">
        <f t="shared" si="110"/>
        <v>920</v>
      </c>
      <c r="DX66" s="189">
        <v>21.83</v>
      </c>
      <c r="DY66" s="80">
        <f>+DV66*'PRECIOS SEGUN ADJ (RURAL)'!$B$19*'PRECIOS SEGUN ADJ (RURAL)'!$C$19</f>
        <v>20083.599999999999</v>
      </c>
      <c r="DZ66" s="80" t="s">
        <v>1401</v>
      </c>
      <c r="EA66" s="80">
        <f t="shared" si="111"/>
        <v>3615.05</v>
      </c>
      <c r="EB66" s="165">
        <v>66</v>
      </c>
      <c r="EC66" s="37">
        <f t="shared" si="112"/>
        <v>2640</v>
      </c>
      <c r="ED66" s="189">
        <v>33</v>
      </c>
      <c r="EE66" s="80">
        <f>+EB66*'PRECIOS SEGUN ADJ (RURAL)'!$B$20*'PRECIOS SEGUN ADJ (RURAL)'!$C$20</f>
        <v>87120</v>
      </c>
      <c r="EF66" s="80" t="s">
        <v>1402</v>
      </c>
      <c r="EG66" s="37">
        <v>0</v>
      </c>
      <c r="EH66" s="37">
        <f t="shared" si="125"/>
        <v>0</v>
      </c>
      <c r="EI66" s="189">
        <v>15.789999999999997</v>
      </c>
      <c r="EJ66" s="80">
        <f>+EG66*'PRECIOS SEGUN ADJ. (FRONTERIZO)'!$B$25*'PRECIOS SEGUN ADJ. (FRONTERIZO)'!$C$25</f>
        <v>0</v>
      </c>
      <c r="EK66" s="80" t="s">
        <v>134</v>
      </c>
      <c r="EL66" s="37">
        <v>0</v>
      </c>
      <c r="EM66" s="37">
        <f t="shared" si="126"/>
        <v>0</v>
      </c>
      <c r="EN66" s="189">
        <v>31.5</v>
      </c>
      <c r="EO66" s="80">
        <f>+EL66*'PRECIOS SEGUN ADJ. (FRONTERIZO)'!$B$26*'PRECIOS SEGUN ADJ. (FRONTERIZO)'!$C$26</f>
        <v>0</v>
      </c>
      <c r="EP66" s="80" t="s">
        <v>134</v>
      </c>
      <c r="EQ66" s="193">
        <v>58</v>
      </c>
      <c r="ER66" s="194">
        <f t="shared" si="127"/>
        <v>2320</v>
      </c>
      <c r="ES66" s="195">
        <v>21.68</v>
      </c>
      <c r="ET66" s="196">
        <f>+EQ66*'PRECIOS SEGUN ADJ (RURAL)'!$B$13*'PRECIOS SEGUN ADJ (RURAL)'!$C$13</f>
        <v>50297.600000000006</v>
      </c>
      <c r="EU66" s="196" t="s">
        <v>1403</v>
      </c>
      <c r="EV66" s="197">
        <v>400</v>
      </c>
      <c r="EW66" s="198">
        <f t="shared" si="113"/>
        <v>8000</v>
      </c>
      <c r="EX66" s="199">
        <v>5.5</v>
      </c>
      <c r="EY66" s="200">
        <f>+EV66*'PRECIOS SEGUN ADJ (RURAL)'!$B$16*'PRECIOS SEGUN ADJ (RURAL)'!$C$16</f>
        <v>44000</v>
      </c>
      <c r="EZ66" s="200" t="s">
        <v>1395</v>
      </c>
      <c r="FA66" s="201">
        <v>28</v>
      </c>
      <c r="FB66" s="202">
        <f t="shared" si="128"/>
        <v>1120</v>
      </c>
      <c r="FC66" s="203">
        <v>220</v>
      </c>
      <c r="FD66" s="204">
        <f>+FA66*'PRECIOS SEGUN ADJ (RURAL)'!$B$18*'PRECIOS SEGUN ADJ (RURAL)'!$C$18</f>
        <v>246400</v>
      </c>
      <c r="FE66" s="204" t="s">
        <v>1404</v>
      </c>
      <c r="FF66" s="204">
        <f t="shared" si="114"/>
        <v>44352</v>
      </c>
      <c r="FG66" s="80">
        <f t="shared" si="129"/>
        <v>2275444.8000000003</v>
      </c>
      <c r="FH66" s="80" t="s">
        <v>1405</v>
      </c>
      <c r="FI66" s="80">
        <f t="shared" si="130"/>
        <v>194261.02</v>
      </c>
      <c r="FJ66" s="80" t="s">
        <v>1406</v>
      </c>
      <c r="FK66" s="80">
        <f t="shared" si="131"/>
        <v>2081183.7800000003</v>
      </c>
      <c r="FL66" s="80" t="s">
        <v>1407</v>
      </c>
      <c r="FM66" s="80">
        <f t="shared" si="132"/>
        <v>455088.96</v>
      </c>
      <c r="FN66" s="80" t="s">
        <v>1408</v>
      </c>
      <c r="FO66" s="80">
        <f t="shared" si="133"/>
        <v>22754.45</v>
      </c>
      <c r="FP66" s="80" t="s">
        <v>1409</v>
      </c>
      <c r="FQ66" s="80"/>
      <c r="FR66" s="80">
        <f t="shared" si="134"/>
        <v>1820355.8400000003</v>
      </c>
      <c r="FS66" s="80" t="s">
        <v>1410</v>
      </c>
      <c r="FT66" s="37" t="str">
        <f>+VLOOKUP(D66,'RURAL XENIA'!F:G,2,0)</f>
        <v>R-12</v>
      </c>
    </row>
    <row r="67" spans="1:176">
      <c r="A67" s="37">
        <v>65</v>
      </c>
      <c r="B67" s="176" t="s">
        <v>130</v>
      </c>
      <c r="C67" s="26" t="s">
        <v>1411</v>
      </c>
      <c r="D67" s="37">
        <v>4700010715</v>
      </c>
      <c r="E67" s="37" t="str">
        <f>+VLOOKUP(D67,'INFORMACION DE PROVEEDORES'!C:I,2,0)</f>
        <v>047-0001071-5</v>
      </c>
      <c r="F67" s="26" t="str">
        <f>+VLOOKUP(D67,'INFORMACION DE PROVEEDORES'!C:J,4,0)</f>
        <v>GLENY DEL CARMEN VASQUEZ PEREZ</v>
      </c>
      <c r="G67" s="37" t="str">
        <f>+VLOOKUP(D67,'INFORMACION DE PROVEEDORES'!C:K,5,0)</f>
        <v>047-0001071-5</v>
      </c>
      <c r="H67" s="26" t="str">
        <f>+VLOOKUP(D67,'INFORMACION DE PROVEEDORES'!C:L,7,0)</f>
        <v>AVENIDA PEDRO A  RIVERA, ANTIGUO LOCAL BARCELO, LA VEGA</v>
      </c>
      <c r="I67" s="37" t="str">
        <f>+VLOOKUP(D67,'INFORMACION DE PROVEEDORES'!C:M,3,0)</f>
        <v xml:space="preserve"> FÍSICA</v>
      </c>
      <c r="J67" s="37">
        <v>1</v>
      </c>
      <c r="K67" s="37">
        <v>252</v>
      </c>
      <c r="L67" s="37">
        <v>17</v>
      </c>
      <c r="M67" s="37">
        <f t="shared" si="90"/>
        <v>680</v>
      </c>
      <c r="N67" s="189">
        <v>60.180000000000007</v>
      </c>
      <c r="O67" s="80">
        <f>+L67*'PRECIOS SEGUN ADJ (RURAL)'!$B$2*'PRECIOS SEGUN ADJ (RURAL)'!$C$2</f>
        <v>40922.399999999994</v>
      </c>
      <c r="P67" s="80" t="s">
        <v>1412</v>
      </c>
      <c r="Q67" s="80">
        <f t="shared" si="91"/>
        <v>6547.58</v>
      </c>
      <c r="R67" s="165">
        <v>3</v>
      </c>
      <c r="S67" s="37">
        <f t="shared" ref="S67:S89" si="135">+R67*40</f>
        <v>120</v>
      </c>
      <c r="T67" s="189">
        <v>33</v>
      </c>
      <c r="U67" s="80">
        <f>+R67*'PRECIOS SEGUN ADJ (RURAL)'!$B$3*'PRECIOS SEGUN ADJ (RURAL)'!$C$3</f>
        <v>3960</v>
      </c>
      <c r="V67" s="80" t="s">
        <v>1161</v>
      </c>
      <c r="W67" s="192">
        <v>0</v>
      </c>
      <c r="X67" s="37">
        <f t="shared" si="115"/>
        <v>0</v>
      </c>
      <c r="Y67" s="189">
        <v>25.2</v>
      </c>
      <c r="Z67" s="80">
        <f>+W67*'PRECIOS SEGUN ADJ. (FRONTERIZO)'!$B$4*'PRECIOS SEGUN ADJ. (FRONTERIZO)'!$C$4</f>
        <v>0</v>
      </c>
      <c r="AA67" s="80" t="s">
        <v>134</v>
      </c>
      <c r="AB67" s="165">
        <v>39</v>
      </c>
      <c r="AC67" s="37">
        <f t="shared" ref="AC67:AC89" si="136">+AB67*40</f>
        <v>1560</v>
      </c>
      <c r="AD67" s="189">
        <v>87.91</v>
      </c>
      <c r="AE67" s="80">
        <f>+AB67*'PRECIOS SEGUN ADJ (RURAL)'!$B$4*'PRECIOS SEGUN ADJ (RURAL)'!$C$4</f>
        <v>137139.59999999998</v>
      </c>
      <c r="AF67" s="80" t="s">
        <v>1413</v>
      </c>
      <c r="AG67" s="80">
        <f t="shared" si="94"/>
        <v>24685.13</v>
      </c>
      <c r="AH67" s="165">
        <v>47</v>
      </c>
      <c r="AI67" s="37">
        <f t="shared" ref="AI67:AI89" si="137">+AH67*40</f>
        <v>1880</v>
      </c>
      <c r="AJ67" s="189">
        <v>53.95</v>
      </c>
      <c r="AK67" s="80">
        <f>+AH67*'PRECIOS SEGUN ADJ (RURAL)'!$B$5*'PRECIOS SEGUN ADJ (RURAL)'!$C$5</f>
        <v>101426</v>
      </c>
      <c r="AL67" s="80" t="s">
        <v>802</v>
      </c>
      <c r="AM67" s="165">
        <v>6</v>
      </c>
      <c r="AN67" s="37">
        <f t="shared" ref="AN67:AN89" si="138">+AM67*40</f>
        <v>240</v>
      </c>
      <c r="AO67" s="189">
        <v>29.05</v>
      </c>
      <c r="AP67" s="80">
        <f>+AM67*'PRECIOS SEGUN ADJ (RURAL)'!$B$6*'PRECIOS SEGUN ADJ (RURAL)'!$C$6</f>
        <v>6972</v>
      </c>
      <c r="AQ67" s="80" t="s">
        <v>1162</v>
      </c>
      <c r="AR67" s="80">
        <f t="shared" si="97"/>
        <v>1115.52</v>
      </c>
      <c r="AS67" s="165">
        <v>14</v>
      </c>
      <c r="AT67" s="37">
        <f t="shared" ref="AT67:AT89" si="139">+AS67*40</f>
        <v>560</v>
      </c>
      <c r="AU67" s="189">
        <v>304.44</v>
      </c>
      <c r="AV67" s="80">
        <f>+AS67*'PRECIOS SEGUN ADJ (RURAL)'!$B$7*'PRECIOS SEGUN ADJ (RURAL)'!$C$7</f>
        <v>170486.39999999999</v>
      </c>
      <c r="AW67" s="80" t="s">
        <v>1220</v>
      </c>
      <c r="AX67" s="80">
        <f t="shared" si="99"/>
        <v>30687.55</v>
      </c>
      <c r="AY67" s="37">
        <v>0</v>
      </c>
      <c r="AZ67" s="37">
        <f t="shared" si="116"/>
        <v>0</v>
      </c>
      <c r="BA67" s="189">
        <v>18.899999999999999</v>
      </c>
      <c r="BB67" s="80">
        <f>+AY67*'PRECIOS SEGUN ADJ. (FRONTERIZO)'!$B$9*'PRECIOS SEGUN ADJ. (FRONTERIZO)'!$C$9</f>
        <v>0</v>
      </c>
      <c r="BC67" s="80" t="s">
        <v>134</v>
      </c>
      <c r="BD67" s="165">
        <v>3</v>
      </c>
      <c r="BE67" s="37">
        <f t="shared" ref="BE67:BE89" si="140">+BD67*40</f>
        <v>120</v>
      </c>
      <c r="BF67" s="189">
        <v>140.38999999999999</v>
      </c>
      <c r="BG67" s="80">
        <f>+BD67*'PRECIOS SEGUN ADJ (RURAL)'!$B$8*'PRECIOS SEGUN ADJ (RURAL)'!$C$8</f>
        <v>16846.8</v>
      </c>
      <c r="BH67" s="80" t="s">
        <v>1164</v>
      </c>
      <c r="BI67" s="80">
        <f t="shared" si="101"/>
        <v>3032.42</v>
      </c>
      <c r="BJ67" s="37">
        <v>0</v>
      </c>
      <c r="BK67" s="37">
        <f t="shared" si="117"/>
        <v>0</v>
      </c>
      <c r="BL67" s="189">
        <v>31.459999999999997</v>
      </c>
      <c r="BM67" s="80">
        <f>+BJ67*'PRECIOS SEGUN ADJ. (FRONTERIZO)'!$B$11*'PRECIOS SEGUN ADJ. (FRONTERIZO)'!$C$11</f>
        <v>0</v>
      </c>
      <c r="BN67" s="80" t="s">
        <v>134</v>
      </c>
      <c r="BO67" s="165">
        <v>12</v>
      </c>
      <c r="BP67" s="37">
        <f t="shared" ref="BP67:BP89" si="141">+BO67*40</f>
        <v>480</v>
      </c>
      <c r="BQ67" s="189">
        <v>68.099999999999994</v>
      </c>
      <c r="BR67" s="80">
        <f>+BO67*'PRECIOS SEGUN ADJ (RURAL)'!$B$9*'PRECIOS SEGUN ADJ (RURAL)'!$C$9</f>
        <v>32687.999999999996</v>
      </c>
      <c r="BS67" s="80" t="s">
        <v>1165</v>
      </c>
      <c r="BT67" s="165">
        <v>252</v>
      </c>
      <c r="BU67" s="37">
        <f t="shared" si="103"/>
        <v>5040</v>
      </c>
      <c r="BV67" s="189">
        <v>5.5</v>
      </c>
      <c r="BW67" s="80">
        <f>+BT67*'PRECIOS SEGUN ADJ (RURAL)'!$B$10*'PRECIOS SEGUN ADJ (RURAL)'!$C$10</f>
        <v>27720</v>
      </c>
      <c r="BX67" s="80" t="s">
        <v>1414</v>
      </c>
      <c r="BY67" s="165">
        <v>252</v>
      </c>
      <c r="BZ67" s="37">
        <f t="shared" ref="BZ67:BZ89" si="142">+BY67*40</f>
        <v>10080</v>
      </c>
      <c r="CA67" s="189">
        <v>7.1500000000000012</v>
      </c>
      <c r="CB67" s="80">
        <f>+BY67*'PRECIOS SEGUN ADJ (RURAL)'!$B$11*'PRECIOS SEGUN ADJ (RURAL)'!$C$11</f>
        <v>72072</v>
      </c>
      <c r="CC67" s="80" t="s">
        <v>452</v>
      </c>
      <c r="CD67" s="165">
        <v>252</v>
      </c>
      <c r="CE67" s="37">
        <f t="shared" ref="CE67:CE89" si="143">+CD67*40</f>
        <v>10080</v>
      </c>
      <c r="CF67" s="189">
        <v>6.84</v>
      </c>
      <c r="CG67" s="80">
        <f>+CD67*'PRECIOS SEGUN ADJ (RURAL)'!$B$12*'PRECIOS SEGUN ADJ (RURAL)'!$C$12</f>
        <v>68947.199999999997</v>
      </c>
      <c r="CH67" s="80" t="s">
        <v>1415</v>
      </c>
      <c r="CI67" s="37">
        <v>0</v>
      </c>
      <c r="CJ67" s="37">
        <f t="shared" si="118"/>
        <v>0</v>
      </c>
      <c r="CK67" s="189">
        <v>60</v>
      </c>
      <c r="CL67" s="80">
        <f>+CI67*'PRECIOS SEGUN ADJ. (FRONTERIZO)'!$B$16*'PRECIOS SEGUN ADJ. (FRONTERIZO)'!$C$16</f>
        <v>0</v>
      </c>
      <c r="CM67" s="80" t="s">
        <v>134</v>
      </c>
      <c r="CN67" s="80">
        <f t="shared" si="119"/>
        <v>0</v>
      </c>
      <c r="CO67" s="37">
        <v>0</v>
      </c>
      <c r="CP67" s="37">
        <f t="shared" si="120"/>
        <v>0</v>
      </c>
      <c r="CQ67" s="189">
        <v>55.649999999999991</v>
      </c>
      <c r="CR67" s="80">
        <f>+CO67*'PRECIOS SEGUN ADJ. (FRONTERIZO)'!$B$17*'PRECIOS SEGUN ADJ. (FRONTERIZO)'!$C$17</f>
        <v>0</v>
      </c>
      <c r="CS67" s="80" t="s">
        <v>134</v>
      </c>
      <c r="CT67" s="80">
        <f t="shared" si="121"/>
        <v>0</v>
      </c>
      <c r="CU67" s="165">
        <v>252</v>
      </c>
      <c r="CV67" s="37">
        <f t="shared" ref="CV67:CV89" si="144">+CU67*40</f>
        <v>10080</v>
      </c>
      <c r="CW67" s="189">
        <v>6.5999999999999988</v>
      </c>
      <c r="CX67" s="80">
        <f>+CU67*'PRECIOS SEGUN ADJ (RURAL)'!$B$14*'PRECIOS SEGUN ADJ (RURAL)'!$C$14</f>
        <v>66528</v>
      </c>
      <c r="CY67" s="80" t="s">
        <v>454</v>
      </c>
      <c r="CZ67" s="37">
        <v>0</v>
      </c>
      <c r="DA67" s="37">
        <f t="shared" si="122"/>
        <v>0</v>
      </c>
      <c r="DB67" s="189">
        <v>65.75</v>
      </c>
      <c r="DC67" s="80">
        <f>+CZ67*'PRECIOS SEGUN ADJ. (FRONTERIZO)'!$B$19*'PRECIOS SEGUN ADJ. (FRONTERIZO)'!$C$19</f>
        <v>0</v>
      </c>
      <c r="DD67" s="80" t="s">
        <v>134</v>
      </c>
      <c r="DE67" s="80">
        <f t="shared" si="123"/>
        <v>0</v>
      </c>
      <c r="DF67" s="165">
        <v>9</v>
      </c>
      <c r="DG67" s="37">
        <f t="shared" ref="DG67:DG89" si="145">+DF67*40</f>
        <v>360</v>
      </c>
      <c r="DH67" s="189">
        <v>82.59999999999998</v>
      </c>
      <c r="DI67" s="80">
        <f>+DF67*'PRECIOS SEGUN ADJ (RURAL)'!$B$15*'PRECIOS SEGUN ADJ (RURAL)'!$C$15</f>
        <v>29736</v>
      </c>
      <c r="DJ67" s="80" t="s">
        <v>553</v>
      </c>
      <c r="DK67" s="80">
        <f t="shared" si="108"/>
        <v>5352.48</v>
      </c>
      <c r="DL67" s="165">
        <v>252</v>
      </c>
      <c r="DM67" s="37">
        <f t="shared" ref="DM67:DM89" si="146">+DL67*40</f>
        <v>10080</v>
      </c>
      <c r="DN67" s="189">
        <v>23.059999999999995</v>
      </c>
      <c r="DO67" s="80">
        <f>+DL67*'PRECIOS SEGUN ADJ (RURAL)'!$B$17*'PRECIOS SEGUN ADJ (RURAL)'!$C$17</f>
        <v>232444.79999999999</v>
      </c>
      <c r="DP67" s="80" t="s">
        <v>1416</v>
      </c>
      <c r="DQ67" s="192">
        <v>0</v>
      </c>
      <c r="DR67" s="192">
        <f t="shared" si="124"/>
        <v>0</v>
      </c>
      <c r="DS67" s="189">
        <v>80.849999999999994</v>
      </c>
      <c r="DT67" s="80">
        <f>+DQ67*'PRECIOS SEGUN ADJ. (FRONTERIZO)'!$B$22*'PRECIOS SEGUN ADJ. (FRONTERIZO)'!$C$22</f>
        <v>0</v>
      </c>
      <c r="DU67" s="80" t="s">
        <v>134</v>
      </c>
      <c r="DV67" s="165">
        <v>10</v>
      </c>
      <c r="DW67" s="37">
        <f t="shared" ref="DW67:DW89" si="147">+DV67*40</f>
        <v>400</v>
      </c>
      <c r="DX67" s="189">
        <v>21.83</v>
      </c>
      <c r="DY67" s="80">
        <f>+DV67*'PRECIOS SEGUN ADJ (RURAL)'!$B$19*'PRECIOS SEGUN ADJ (RURAL)'!$C$19</f>
        <v>8732</v>
      </c>
      <c r="DZ67" s="80" t="s">
        <v>202</v>
      </c>
      <c r="EA67" s="80">
        <f t="shared" si="111"/>
        <v>1571.76</v>
      </c>
      <c r="EB67" s="165">
        <v>37</v>
      </c>
      <c r="EC67" s="37">
        <f t="shared" ref="EC67:EC89" si="148">+EB67*40</f>
        <v>1480</v>
      </c>
      <c r="ED67" s="189">
        <v>33</v>
      </c>
      <c r="EE67" s="80">
        <f>+EB67*'PRECIOS SEGUN ADJ (RURAL)'!$B$20*'PRECIOS SEGUN ADJ (RURAL)'!$C$20</f>
        <v>48840</v>
      </c>
      <c r="EF67" s="80" t="s">
        <v>1417</v>
      </c>
      <c r="EG67" s="37">
        <v>0</v>
      </c>
      <c r="EH67" s="37">
        <f t="shared" si="125"/>
        <v>0</v>
      </c>
      <c r="EI67" s="189">
        <v>15.789999999999997</v>
      </c>
      <c r="EJ67" s="80">
        <f>+EG67*'PRECIOS SEGUN ADJ. (FRONTERIZO)'!$B$25*'PRECIOS SEGUN ADJ. (FRONTERIZO)'!$C$25</f>
        <v>0</v>
      </c>
      <c r="EK67" s="80" t="s">
        <v>134</v>
      </c>
      <c r="EL67" s="37">
        <v>0</v>
      </c>
      <c r="EM67" s="37">
        <f t="shared" si="126"/>
        <v>0</v>
      </c>
      <c r="EN67" s="189">
        <v>31.5</v>
      </c>
      <c r="EO67" s="80">
        <f>+EL67*'PRECIOS SEGUN ADJ. (FRONTERIZO)'!$B$26*'PRECIOS SEGUN ADJ. (FRONTERIZO)'!$C$26</f>
        <v>0</v>
      </c>
      <c r="EP67" s="80" t="s">
        <v>134</v>
      </c>
      <c r="EQ67" s="193">
        <v>32</v>
      </c>
      <c r="ER67" s="194">
        <f t="shared" si="127"/>
        <v>1280</v>
      </c>
      <c r="ES67" s="195">
        <v>21.68</v>
      </c>
      <c r="ET67" s="196">
        <f>+EQ67*'PRECIOS SEGUN ADJ (RURAL)'!$B$13*'PRECIOS SEGUN ADJ (RURAL)'!$C$13</f>
        <v>27750.400000000001</v>
      </c>
      <c r="EU67" s="196" t="s">
        <v>1418</v>
      </c>
      <c r="EV67" s="197">
        <v>252</v>
      </c>
      <c r="EW67" s="198">
        <f t="shared" si="113"/>
        <v>5040</v>
      </c>
      <c r="EX67" s="199">
        <v>5.5</v>
      </c>
      <c r="EY67" s="200">
        <f>+EV67*'PRECIOS SEGUN ADJ (RURAL)'!$B$16*'PRECIOS SEGUN ADJ (RURAL)'!$C$16</f>
        <v>27720</v>
      </c>
      <c r="EZ67" s="200" t="s">
        <v>1414</v>
      </c>
      <c r="FA67" s="201">
        <v>14</v>
      </c>
      <c r="FB67" s="202">
        <f t="shared" si="128"/>
        <v>560</v>
      </c>
      <c r="FC67" s="203">
        <v>220</v>
      </c>
      <c r="FD67" s="204">
        <f>+FA67*'PRECIOS SEGUN ADJ (RURAL)'!$B$18*'PRECIOS SEGUN ADJ (RURAL)'!$C$18</f>
        <v>123200</v>
      </c>
      <c r="FE67" s="204" t="s">
        <v>1226</v>
      </c>
      <c r="FF67" s="204">
        <f t="shared" si="114"/>
        <v>22176</v>
      </c>
      <c r="FG67" s="80">
        <f t="shared" si="129"/>
        <v>1244131.5999999999</v>
      </c>
      <c r="FH67" s="80" t="s">
        <v>1419</v>
      </c>
      <c r="FI67" s="80">
        <f t="shared" si="130"/>
        <v>95168.439999999988</v>
      </c>
      <c r="FJ67" s="80" t="s">
        <v>1420</v>
      </c>
      <c r="FK67" s="80">
        <f t="shared" si="131"/>
        <v>1148963.1599999999</v>
      </c>
      <c r="FL67" s="80" t="s">
        <v>1421</v>
      </c>
      <c r="FM67" s="80">
        <f t="shared" si="132"/>
        <v>248826.32</v>
      </c>
      <c r="FN67" s="80" t="s">
        <v>1422</v>
      </c>
      <c r="FO67" s="80">
        <f t="shared" si="133"/>
        <v>12441.32</v>
      </c>
      <c r="FP67" s="80" t="s">
        <v>1423</v>
      </c>
      <c r="FQ67" s="80"/>
      <c r="FR67" s="80">
        <f t="shared" si="134"/>
        <v>995305.2799999998</v>
      </c>
      <c r="FS67" s="80" t="s">
        <v>1424</v>
      </c>
      <c r="FT67" s="37" t="str">
        <f>+VLOOKUP(D67,'RURAL XENIA'!F:G,2,0)</f>
        <v>R-23</v>
      </c>
    </row>
    <row r="68" spans="1:176">
      <c r="A68" s="37">
        <v>71</v>
      </c>
      <c r="B68" s="176" t="s">
        <v>130</v>
      </c>
      <c r="C68" s="26" t="s">
        <v>1425</v>
      </c>
      <c r="D68" s="37">
        <v>201036902</v>
      </c>
      <c r="E68" s="37" t="str">
        <f>+VLOOKUP(D68,'INFORMACION DE PROVEEDORES'!C:I,2,0)</f>
        <v>002-0010360-2</v>
      </c>
      <c r="F68" s="26" t="str">
        <f>+VLOOKUP(D68,'INFORMACION DE PROVEEDORES'!C:J,4,0)</f>
        <v>HECTOR BIENVENIDO HERRERA ROMERO</v>
      </c>
      <c r="G68" s="37" t="str">
        <f>+VLOOKUP(D68,'INFORMACION DE PROVEEDORES'!C:K,5,0)</f>
        <v>002-0010360-2</v>
      </c>
      <c r="H68" s="26" t="str">
        <f>+VLOOKUP(D68,'INFORMACION DE PROVEEDORES'!C:L,7,0)</f>
        <v>CAKKE MELLA, ESQUINA CAPOTILLO NO. 34, LOS TIBURONES, BANI, PROVINCIA PERAVIA</v>
      </c>
      <c r="I68" s="37" t="str">
        <f>+VLOOKUP(D68,'INFORMACION DE PROVEEDORES'!C:M,3,0)</f>
        <v xml:space="preserve"> FÍSICA</v>
      </c>
      <c r="J68" s="37">
        <v>1</v>
      </c>
      <c r="K68" s="37">
        <v>146</v>
      </c>
      <c r="L68" s="37">
        <v>10</v>
      </c>
      <c r="M68" s="37">
        <f t="shared" ref="M68:M90" si="149">+L68*40</f>
        <v>400</v>
      </c>
      <c r="N68" s="189">
        <v>60.180000000000007</v>
      </c>
      <c r="O68" s="80">
        <f>+L68*'PRECIOS SEGUN ADJ (RURAL)'!$B$2*'PRECIOS SEGUN ADJ (RURAL)'!$C$2</f>
        <v>24072</v>
      </c>
      <c r="P68" s="80" t="s">
        <v>1426</v>
      </c>
      <c r="Q68" s="80">
        <f t="shared" ref="Q68:Q90" si="150">+ROUND(O68*0.16,2)</f>
        <v>3851.52</v>
      </c>
      <c r="R68" s="165">
        <v>2</v>
      </c>
      <c r="S68" s="37">
        <f t="shared" si="135"/>
        <v>80</v>
      </c>
      <c r="T68" s="189">
        <v>33</v>
      </c>
      <c r="U68" s="80">
        <f>+R68*'PRECIOS SEGUN ADJ (RURAL)'!$B$3*'PRECIOS SEGUN ADJ (RURAL)'!$C$3</f>
        <v>2640</v>
      </c>
      <c r="V68" s="80" t="s">
        <v>1292</v>
      </c>
      <c r="W68" s="192">
        <v>0</v>
      </c>
      <c r="X68" s="37">
        <f t="shared" si="115"/>
        <v>0</v>
      </c>
      <c r="Y68" s="189">
        <v>25.2</v>
      </c>
      <c r="Z68" s="80">
        <f>+W68*'PRECIOS SEGUN ADJ. (FRONTERIZO)'!$B$4*'PRECIOS SEGUN ADJ. (FRONTERIZO)'!$C$4</f>
        <v>0</v>
      </c>
      <c r="AA68" s="80" t="s">
        <v>134</v>
      </c>
      <c r="AB68" s="165">
        <v>23</v>
      </c>
      <c r="AC68" s="37">
        <f t="shared" si="136"/>
        <v>920</v>
      </c>
      <c r="AD68" s="189">
        <v>87.91</v>
      </c>
      <c r="AE68" s="80">
        <f>+AB68*'PRECIOS SEGUN ADJ (RURAL)'!$B$4*'PRECIOS SEGUN ADJ (RURAL)'!$C$4</f>
        <v>80877.2</v>
      </c>
      <c r="AF68" s="80" t="s">
        <v>1427</v>
      </c>
      <c r="AG68" s="80">
        <f t="shared" ref="AG68:AG90" si="151">+ROUND(AE68*0.18,2)</f>
        <v>14557.9</v>
      </c>
      <c r="AH68" s="165">
        <v>27</v>
      </c>
      <c r="AI68" s="37">
        <f t="shared" si="137"/>
        <v>1080</v>
      </c>
      <c r="AJ68" s="189">
        <v>53.95</v>
      </c>
      <c r="AK68" s="80">
        <f>+AH68*'PRECIOS SEGUN ADJ (RURAL)'!$B$5*'PRECIOS SEGUN ADJ (RURAL)'!$C$5</f>
        <v>58266</v>
      </c>
      <c r="AL68" s="80" t="s">
        <v>1428</v>
      </c>
      <c r="AM68" s="165">
        <v>4</v>
      </c>
      <c r="AN68" s="37">
        <f t="shared" si="138"/>
        <v>160</v>
      </c>
      <c r="AO68" s="189">
        <v>29.05</v>
      </c>
      <c r="AP68" s="80">
        <f>+AM68*'PRECIOS SEGUN ADJ (RURAL)'!$B$6*'PRECIOS SEGUN ADJ (RURAL)'!$C$6</f>
        <v>4648</v>
      </c>
      <c r="AQ68" s="80" t="s">
        <v>1294</v>
      </c>
      <c r="AR68" s="80">
        <f t="shared" ref="AR68:AR90" si="152">+ROUND(AP68*0.16,2)</f>
        <v>743.68</v>
      </c>
      <c r="AS68" s="165">
        <v>9</v>
      </c>
      <c r="AT68" s="37">
        <f t="shared" si="139"/>
        <v>360</v>
      </c>
      <c r="AU68" s="189">
        <v>304.44</v>
      </c>
      <c r="AV68" s="80">
        <f>+AS68*'PRECIOS SEGUN ADJ (RURAL)'!$B$7*'PRECIOS SEGUN ADJ (RURAL)'!$C$7</f>
        <v>109598.39999999999</v>
      </c>
      <c r="AW68" s="80" t="s">
        <v>1237</v>
      </c>
      <c r="AX68" s="80">
        <f t="shared" ref="AX68:AX90" si="153">+ROUND(AV68*0.18,2)</f>
        <v>19727.71</v>
      </c>
      <c r="AY68" s="37">
        <v>0</v>
      </c>
      <c r="AZ68" s="37">
        <f t="shared" si="116"/>
        <v>0</v>
      </c>
      <c r="BA68" s="189">
        <v>18.899999999999999</v>
      </c>
      <c r="BB68" s="80">
        <f>+AY68*'PRECIOS SEGUN ADJ. (FRONTERIZO)'!$B$9*'PRECIOS SEGUN ADJ. (FRONTERIZO)'!$C$9</f>
        <v>0</v>
      </c>
      <c r="BC68" s="80" t="s">
        <v>134</v>
      </c>
      <c r="BD68" s="165">
        <v>2</v>
      </c>
      <c r="BE68" s="37">
        <f t="shared" si="140"/>
        <v>80</v>
      </c>
      <c r="BF68" s="189">
        <v>140.38999999999999</v>
      </c>
      <c r="BG68" s="80">
        <f>+BD68*'PRECIOS SEGUN ADJ (RURAL)'!$B$8*'PRECIOS SEGUN ADJ (RURAL)'!$C$8</f>
        <v>11231.199999999999</v>
      </c>
      <c r="BH68" s="80" t="s">
        <v>1295</v>
      </c>
      <c r="BI68" s="80">
        <f t="shared" ref="BI68:BI90" si="154">+ROUND(BG68*0.18,2)</f>
        <v>2021.62</v>
      </c>
      <c r="BJ68" s="37">
        <v>0</v>
      </c>
      <c r="BK68" s="37">
        <f t="shared" si="117"/>
        <v>0</v>
      </c>
      <c r="BL68" s="189">
        <v>31.459999999999997</v>
      </c>
      <c r="BM68" s="80">
        <f>+BJ68*'PRECIOS SEGUN ADJ. (FRONTERIZO)'!$B$11*'PRECIOS SEGUN ADJ. (FRONTERIZO)'!$C$11</f>
        <v>0</v>
      </c>
      <c r="BN68" s="80" t="s">
        <v>134</v>
      </c>
      <c r="BO68" s="165">
        <v>7</v>
      </c>
      <c r="BP68" s="37">
        <f t="shared" si="141"/>
        <v>280</v>
      </c>
      <c r="BQ68" s="189">
        <v>68.099999999999994</v>
      </c>
      <c r="BR68" s="80">
        <f>+BO68*'PRECIOS SEGUN ADJ (RURAL)'!$B$9*'PRECIOS SEGUN ADJ (RURAL)'!$C$9</f>
        <v>19067.999999999996</v>
      </c>
      <c r="BS68" s="80" t="s">
        <v>1296</v>
      </c>
      <c r="BT68" s="165">
        <v>146</v>
      </c>
      <c r="BU68" s="37">
        <f t="shared" ref="BU68:BU90" si="155">+BT68*20</f>
        <v>2920</v>
      </c>
      <c r="BV68" s="189">
        <v>5.5</v>
      </c>
      <c r="BW68" s="80">
        <f>+BT68*'PRECIOS SEGUN ADJ (RURAL)'!$B$10*'PRECIOS SEGUN ADJ (RURAL)'!$C$10</f>
        <v>16060</v>
      </c>
      <c r="BX68" s="80" t="s">
        <v>1429</v>
      </c>
      <c r="BY68" s="165">
        <v>146</v>
      </c>
      <c r="BZ68" s="37">
        <f t="shared" si="142"/>
        <v>5840</v>
      </c>
      <c r="CA68" s="189">
        <v>7.1500000000000012</v>
      </c>
      <c r="CB68" s="80">
        <f>+BY68*'PRECIOS SEGUN ADJ (RURAL)'!$B$11*'PRECIOS SEGUN ADJ (RURAL)'!$C$11</f>
        <v>41756</v>
      </c>
      <c r="CC68" s="80" t="s">
        <v>1430</v>
      </c>
      <c r="CD68" s="165">
        <v>146</v>
      </c>
      <c r="CE68" s="37">
        <f t="shared" si="143"/>
        <v>5840</v>
      </c>
      <c r="CF68" s="189">
        <v>6.84</v>
      </c>
      <c r="CG68" s="80">
        <f>+CD68*'PRECIOS SEGUN ADJ (RURAL)'!$B$12*'PRECIOS SEGUN ADJ (RURAL)'!$C$12</f>
        <v>39945.599999999999</v>
      </c>
      <c r="CH68" s="80" t="s">
        <v>1431</v>
      </c>
      <c r="CI68" s="37">
        <v>0</v>
      </c>
      <c r="CJ68" s="37">
        <f t="shared" si="118"/>
        <v>0</v>
      </c>
      <c r="CK68" s="189">
        <v>60</v>
      </c>
      <c r="CL68" s="80">
        <f>+CI68*'PRECIOS SEGUN ADJ. (FRONTERIZO)'!$B$16*'PRECIOS SEGUN ADJ. (FRONTERIZO)'!$C$16</f>
        <v>0</v>
      </c>
      <c r="CM68" s="80" t="s">
        <v>134</v>
      </c>
      <c r="CN68" s="80">
        <f t="shared" si="119"/>
        <v>0</v>
      </c>
      <c r="CO68" s="37">
        <v>0</v>
      </c>
      <c r="CP68" s="37">
        <f t="shared" si="120"/>
        <v>0</v>
      </c>
      <c r="CQ68" s="189">
        <v>55.649999999999991</v>
      </c>
      <c r="CR68" s="80">
        <f>+CO68*'PRECIOS SEGUN ADJ. (FRONTERIZO)'!$B$17*'PRECIOS SEGUN ADJ. (FRONTERIZO)'!$C$17</f>
        <v>0</v>
      </c>
      <c r="CS68" s="80" t="s">
        <v>134</v>
      </c>
      <c r="CT68" s="80">
        <f t="shared" si="121"/>
        <v>0</v>
      </c>
      <c r="CU68" s="165">
        <v>146</v>
      </c>
      <c r="CV68" s="37">
        <f t="shared" si="144"/>
        <v>5840</v>
      </c>
      <c r="CW68" s="189">
        <v>6.5999999999999988</v>
      </c>
      <c r="CX68" s="80">
        <f>+CU68*'PRECIOS SEGUN ADJ (RURAL)'!$B$14*'PRECIOS SEGUN ADJ (RURAL)'!$C$14</f>
        <v>38544</v>
      </c>
      <c r="CY68" s="80" t="s">
        <v>1432</v>
      </c>
      <c r="CZ68" s="37">
        <v>0</v>
      </c>
      <c r="DA68" s="37">
        <f t="shared" si="122"/>
        <v>0</v>
      </c>
      <c r="DB68" s="189">
        <v>65.75</v>
      </c>
      <c r="DC68" s="80">
        <f>+CZ68*'PRECIOS SEGUN ADJ. (FRONTERIZO)'!$B$19*'PRECIOS SEGUN ADJ. (FRONTERIZO)'!$C$19</f>
        <v>0</v>
      </c>
      <c r="DD68" s="80" t="s">
        <v>134</v>
      </c>
      <c r="DE68" s="80">
        <f t="shared" si="123"/>
        <v>0</v>
      </c>
      <c r="DF68" s="165">
        <v>5</v>
      </c>
      <c r="DG68" s="37">
        <f t="shared" si="145"/>
        <v>200</v>
      </c>
      <c r="DH68" s="189">
        <v>82.59999999999998</v>
      </c>
      <c r="DI68" s="80">
        <f>+DF68*'PRECIOS SEGUN ADJ (RURAL)'!$B$15*'PRECIOS SEGUN ADJ (RURAL)'!$C$15</f>
        <v>16520</v>
      </c>
      <c r="DJ68" s="80" t="s">
        <v>199</v>
      </c>
      <c r="DK68" s="80">
        <f t="shared" ref="DK68:DK90" si="156">+ROUND(DI68*0.18,2)</f>
        <v>2973.6</v>
      </c>
      <c r="DL68" s="165">
        <v>146</v>
      </c>
      <c r="DM68" s="37">
        <f t="shared" si="146"/>
        <v>5840</v>
      </c>
      <c r="DN68" s="189">
        <v>23.059999999999995</v>
      </c>
      <c r="DO68" s="80">
        <f>+DL68*'PRECIOS SEGUN ADJ (RURAL)'!$B$17*'PRECIOS SEGUN ADJ (RURAL)'!$C$17</f>
        <v>134670.39999999999</v>
      </c>
      <c r="DP68" s="80" t="s">
        <v>1433</v>
      </c>
      <c r="DQ68" s="192">
        <v>0</v>
      </c>
      <c r="DR68" s="192">
        <f t="shared" si="124"/>
        <v>0</v>
      </c>
      <c r="DS68" s="189">
        <v>80.849999999999994</v>
      </c>
      <c r="DT68" s="80">
        <f>+DQ68*'PRECIOS SEGUN ADJ. (FRONTERIZO)'!$B$22*'PRECIOS SEGUN ADJ. (FRONTERIZO)'!$C$22</f>
        <v>0</v>
      </c>
      <c r="DU68" s="80" t="s">
        <v>134</v>
      </c>
      <c r="DV68" s="165">
        <v>6</v>
      </c>
      <c r="DW68" s="37">
        <f t="shared" si="147"/>
        <v>240</v>
      </c>
      <c r="DX68" s="189">
        <v>21.83</v>
      </c>
      <c r="DY68" s="80">
        <f>+DV68*'PRECIOS SEGUN ADJ (RURAL)'!$B$19*'PRECIOS SEGUN ADJ (RURAL)'!$C$19</f>
        <v>5239.2</v>
      </c>
      <c r="DZ68" s="80" t="s">
        <v>1434</v>
      </c>
      <c r="EA68" s="80">
        <f t="shared" ref="EA68:EA90" si="157">+ROUND(DY68*0.18,2)</f>
        <v>943.06</v>
      </c>
      <c r="EB68" s="165">
        <v>21</v>
      </c>
      <c r="EC68" s="37">
        <f t="shared" si="148"/>
        <v>840</v>
      </c>
      <c r="ED68" s="189">
        <v>33</v>
      </c>
      <c r="EE68" s="80">
        <f>+EB68*'PRECIOS SEGUN ADJ (RURAL)'!$B$20*'PRECIOS SEGUN ADJ (RURAL)'!$C$20</f>
        <v>27720</v>
      </c>
      <c r="EF68" s="80" t="s">
        <v>1414</v>
      </c>
      <c r="EG68" s="37">
        <v>0</v>
      </c>
      <c r="EH68" s="37">
        <f t="shared" si="125"/>
        <v>0</v>
      </c>
      <c r="EI68" s="189">
        <v>15.789999999999997</v>
      </c>
      <c r="EJ68" s="80">
        <f>+EG68*'PRECIOS SEGUN ADJ. (FRONTERIZO)'!$B$25*'PRECIOS SEGUN ADJ. (FRONTERIZO)'!$C$25</f>
        <v>0</v>
      </c>
      <c r="EK68" s="80" t="s">
        <v>134</v>
      </c>
      <c r="EL68" s="37">
        <v>0</v>
      </c>
      <c r="EM68" s="37">
        <f t="shared" si="126"/>
        <v>0</v>
      </c>
      <c r="EN68" s="189">
        <v>31.5</v>
      </c>
      <c r="EO68" s="80">
        <f>+EL68*'PRECIOS SEGUN ADJ. (FRONTERIZO)'!$B$26*'PRECIOS SEGUN ADJ. (FRONTERIZO)'!$C$26</f>
        <v>0</v>
      </c>
      <c r="EP68" s="80" t="s">
        <v>134</v>
      </c>
      <c r="EQ68" s="193">
        <v>19</v>
      </c>
      <c r="ER68" s="194">
        <f t="shared" si="127"/>
        <v>760</v>
      </c>
      <c r="ES68" s="195">
        <v>21.68</v>
      </c>
      <c r="ET68" s="196">
        <f>+EQ68*'PRECIOS SEGUN ADJ (RURAL)'!$B$13*'PRECIOS SEGUN ADJ (RURAL)'!$C$13</f>
        <v>16476.8</v>
      </c>
      <c r="EU68" s="196" t="s">
        <v>1246</v>
      </c>
      <c r="EV68" s="197">
        <v>146</v>
      </c>
      <c r="EW68" s="198">
        <f t="shared" ref="EW68:EW90" si="158">+EV68*20</f>
        <v>2920</v>
      </c>
      <c r="EX68" s="199">
        <v>5.5</v>
      </c>
      <c r="EY68" s="200">
        <f>+EV68*'PRECIOS SEGUN ADJ (RURAL)'!$B$16*'PRECIOS SEGUN ADJ (RURAL)'!$C$16</f>
        <v>16060</v>
      </c>
      <c r="EZ68" s="200" t="s">
        <v>1429</v>
      </c>
      <c r="FA68" s="201">
        <v>9</v>
      </c>
      <c r="FB68" s="202">
        <f t="shared" si="128"/>
        <v>360</v>
      </c>
      <c r="FC68" s="203">
        <v>220</v>
      </c>
      <c r="FD68" s="204">
        <f>+FA68*'PRECIOS SEGUN ADJ (RURAL)'!$B$18*'PRECIOS SEGUN ADJ (RURAL)'!$C$18</f>
        <v>79200</v>
      </c>
      <c r="FE68" s="204" t="s">
        <v>1247</v>
      </c>
      <c r="FF68" s="204">
        <f t="shared" ref="FF68:FF90" si="159">+ROUND(FD68*0.18,2)</f>
        <v>14256</v>
      </c>
      <c r="FG68" s="80">
        <f t="shared" si="129"/>
        <v>742592.79999999993</v>
      </c>
      <c r="FH68" s="80" t="s">
        <v>1435</v>
      </c>
      <c r="FI68" s="80">
        <f t="shared" si="130"/>
        <v>59075.09</v>
      </c>
      <c r="FJ68" s="80" t="s">
        <v>1436</v>
      </c>
      <c r="FK68" s="80">
        <f t="shared" si="131"/>
        <v>683517.71</v>
      </c>
      <c r="FL68" s="80" t="s">
        <v>1437</v>
      </c>
      <c r="FM68" s="80">
        <f t="shared" si="132"/>
        <v>148518.56</v>
      </c>
      <c r="FN68" s="80" t="s">
        <v>1438</v>
      </c>
      <c r="FO68" s="80">
        <f t="shared" si="133"/>
        <v>7425.93</v>
      </c>
      <c r="FP68" s="80" t="s">
        <v>1439</v>
      </c>
      <c r="FQ68" s="80"/>
      <c r="FR68" s="80">
        <f t="shared" si="134"/>
        <v>594074.24</v>
      </c>
      <c r="FS68" s="80" t="s">
        <v>1440</v>
      </c>
      <c r="FT68" s="37" t="str">
        <f>+VLOOKUP(D68,'RURAL XENIA'!F:G,2,0)</f>
        <v>R-15</v>
      </c>
    </row>
    <row r="69" spans="1:176">
      <c r="A69" s="37">
        <v>72</v>
      </c>
      <c r="B69" s="176" t="s">
        <v>130</v>
      </c>
      <c r="C69" s="26" t="s">
        <v>1441</v>
      </c>
      <c r="D69" s="37">
        <v>40223656899</v>
      </c>
      <c r="E69" s="37" t="str">
        <f>+VLOOKUP(D69,'INFORMACION DE PROVEEDORES'!C:I,2,0)</f>
        <v>402-2365689-9</v>
      </c>
      <c r="F69" s="26" t="str">
        <f>+VLOOKUP(D69,'INFORMACION DE PROVEEDORES'!C:J,4,0)</f>
        <v>HEIDI MILAGROS BAUTISTA FELIX</v>
      </c>
      <c r="G69" s="37" t="str">
        <f>+VLOOKUP(D69,'INFORMACION DE PROVEEDORES'!C:K,5,0)</f>
        <v>402-2365689-9</v>
      </c>
      <c r="H69" s="26" t="str">
        <f>+VLOOKUP(D69,'INFORMACION DE PROVEEDORES'!C:L,7,0)</f>
        <v xml:space="preserve">CALLE HATUEY NO. 11, ENSANCHE AGUILA, DUARTE, SAN FRANCISCO DE MACORIS </v>
      </c>
      <c r="I69" s="37" t="str">
        <f>+VLOOKUP(D69,'INFORMACION DE PROVEEDORES'!C:M,3,0)</f>
        <v xml:space="preserve"> FÍSICA</v>
      </c>
      <c r="J69" s="37">
        <v>3</v>
      </c>
      <c r="K69" s="37">
        <v>272</v>
      </c>
      <c r="L69" s="37">
        <v>19</v>
      </c>
      <c r="M69" s="37">
        <f t="shared" si="149"/>
        <v>760</v>
      </c>
      <c r="N69" s="189">
        <v>60.180000000000007</v>
      </c>
      <c r="O69" s="80">
        <f>+L69*'PRECIOS SEGUN ADJ (RURAL)'!$B$2*'PRECIOS SEGUN ADJ (RURAL)'!$C$2</f>
        <v>45736.800000000003</v>
      </c>
      <c r="P69" s="80" t="s">
        <v>1332</v>
      </c>
      <c r="Q69" s="80">
        <f t="shared" si="150"/>
        <v>7317.89</v>
      </c>
      <c r="R69" s="165">
        <v>5</v>
      </c>
      <c r="S69" s="37">
        <f t="shared" si="135"/>
        <v>200</v>
      </c>
      <c r="T69" s="189">
        <v>33</v>
      </c>
      <c r="U69" s="80">
        <f>+R69*'PRECIOS SEGUN ADJ (RURAL)'!$B$3*'PRECIOS SEGUN ADJ (RURAL)'!$C$3</f>
        <v>6600</v>
      </c>
      <c r="V69" s="80" t="s">
        <v>1181</v>
      </c>
      <c r="W69" s="192">
        <v>0</v>
      </c>
      <c r="X69" s="37">
        <f t="shared" si="115"/>
        <v>0</v>
      </c>
      <c r="Y69" s="189">
        <v>25.2</v>
      </c>
      <c r="Z69" s="80">
        <f>+W69*'PRECIOS SEGUN ADJ. (FRONTERIZO)'!$B$4*'PRECIOS SEGUN ADJ. (FRONTERIZO)'!$C$4</f>
        <v>0</v>
      </c>
      <c r="AA69" s="80" t="s">
        <v>134</v>
      </c>
      <c r="AB69" s="165">
        <v>42</v>
      </c>
      <c r="AC69" s="37">
        <f t="shared" si="136"/>
        <v>1680</v>
      </c>
      <c r="AD69" s="189">
        <v>87.91</v>
      </c>
      <c r="AE69" s="80">
        <f>+AB69*'PRECIOS SEGUN ADJ (RURAL)'!$B$4*'PRECIOS SEGUN ADJ (RURAL)'!$C$4</f>
        <v>147688.79999999999</v>
      </c>
      <c r="AF69" s="80" t="s">
        <v>1333</v>
      </c>
      <c r="AG69" s="80">
        <f t="shared" si="151"/>
        <v>26583.98</v>
      </c>
      <c r="AH69" s="165">
        <v>51</v>
      </c>
      <c r="AI69" s="37">
        <f t="shared" si="137"/>
        <v>2040</v>
      </c>
      <c r="AJ69" s="189">
        <v>53.95</v>
      </c>
      <c r="AK69" s="80">
        <f>+AH69*'PRECIOS SEGUN ADJ (RURAL)'!$B$5*'PRECIOS SEGUN ADJ (RURAL)'!$C$5</f>
        <v>110058.00000000001</v>
      </c>
      <c r="AL69" s="80" t="s">
        <v>1334</v>
      </c>
      <c r="AM69" s="165">
        <v>7</v>
      </c>
      <c r="AN69" s="37">
        <f t="shared" si="138"/>
        <v>280</v>
      </c>
      <c r="AO69" s="189">
        <v>29.05</v>
      </c>
      <c r="AP69" s="80">
        <f>+AM69*'PRECIOS SEGUN ADJ (RURAL)'!$B$6*'PRECIOS SEGUN ADJ (RURAL)'!$C$6</f>
        <v>8134</v>
      </c>
      <c r="AQ69" s="80" t="s">
        <v>1141</v>
      </c>
      <c r="AR69" s="80">
        <f t="shared" si="152"/>
        <v>1301.44</v>
      </c>
      <c r="AS69" s="165">
        <v>16</v>
      </c>
      <c r="AT69" s="37">
        <f t="shared" si="139"/>
        <v>640</v>
      </c>
      <c r="AU69" s="189">
        <v>304.44</v>
      </c>
      <c r="AV69" s="80">
        <f>+AS69*'PRECIOS SEGUN ADJ (RURAL)'!$B$7*'PRECIOS SEGUN ADJ (RURAL)'!$C$7</f>
        <v>194841.60000000001</v>
      </c>
      <c r="AW69" s="80" t="s">
        <v>1335</v>
      </c>
      <c r="AX69" s="80">
        <f t="shared" si="153"/>
        <v>35071.49</v>
      </c>
      <c r="AY69" s="37">
        <v>0</v>
      </c>
      <c r="AZ69" s="37">
        <f t="shared" si="116"/>
        <v>0</v>
      </c>
      <c r="BA69" s="189">
        <v>18.899999999999999</v>
      </c>
      <c r="BB69" s="80">
        <f>+AY69*'PRECIOS SEGUN ADJ. (FRONTERIZO)'!$B$9*'PRECIOS SEGUN ADJ. (FRONTERIZO)'!$C$9</f>
        <v>0</v>
      </c>
      <c r="BC69" s="80" t="s">
        <v>134</v>
      </c>
      <c r="BD69" s="165">
        <v>5</v>
      </c>
      <c r="BE69" s="37">
        <f t="shared" si="140"/>
        <v>200</v>
      </c>
      <c r="BF69" s="189">
        <v>140.38999999999999</v>
      </c>
      <c r="BG69" s="80">
        <f>+BD69*'PRECIOS SEGUN ADJ (RURAL)'!$B$8*'PRECIOS SEGUN ADJ (RURAL)'!$C$8</f>
        <v>28077.999999999996</v>
      </c>
      <c r="BH69" s="80" t="s">
        <v>1183</v>
      </c>
      <c r="BI69" s="80">
        <f t="shared" si="154"/>
        <v>5054.04</v>
      </c>
      <c r="BJ69" s="37">
        <v>0</v>
      </c>
      <c r="BK69" s="37">
        <f t="shared" si="117"/>
        <v>0</v>
      </c>
      <c r="BL69" s="189">
        <v>31.459999999999997</v>
      </c>
      <c r="BM69" s="80">
        <f>+BJ69*'PRECIOS SEGUN ADJ. (FRONTERIZO)'!$B$11*'PRECIOS SEGUN ADJ. (FRONTERIZO)'!$C$11</f>
        <v>0</v>
      </c>
      <c r="BN69" s="80" t="s">
        <v>134</v>
      </c>
      <c r="BO69" s="165">
        <v>13</v>
      </c>
      <c r="BP69" s="37">
        <f t="shared" si="141"/>
        <v>520</v>
      </c>
      <c r="BQ69" s="189">
        <v>68.099999999999994</v>
      </c>
      <c r="BR69" s="80">
        <f>+BO69*'PRECIOS SEGUN ADJ (RURAL)'!$B$9*'PRECIOS SEGUN ADJ (RURAL)'!$C$9</f>
        <v>35412</v>
      </c>
      <c r="BS69" s="80" t="s">
        <v>1336</v>
      </c>
      <c r="BT69" s="165">
        <v>272</v>
      </c>
      <c r="BU69" s="37">
        <f t="shared" si="155"/>
        <v>5440</v>
      </c>
      <c r="BV69" s="189">
        <v>5.5</v>
      </c>
      <c r="BW69" s="80">
        <f>+BT69*'PRECIOS SEGUN ADJ (RURAL)'!$B$10*'PRECIOS SEGUN ADJ (RURAL)'!$C$10</f>
        <v>29920</v>
      </c>
      <c r="BX69" s="80" t="s">
        <v>1442</v>
      </c>
      <c r="BY69" s="165">
        <v>272</v>
      </c>
      <c r="BZ69" s="37">
        <f t="shared" si="142"/>
        <v>10880</v>
      </c>
      <c r="CA69" s="189">
        <v>7.1500000000000012</v>
      </c>
      <c r="CB69" s="80">
        <f>+BY69*'PRECIOS SEGUN ADJ (RURAL)'!$B$11*'PRECIOS SEGUN ADJ (RURAL)'!$C$11</f>
        <v>77792</v>
      </c>
      <c r="CC69" s="80" t="s">
        <v>1443</v>
      </c>
      <c r="CD69" s="165">
        <v>272</v>
      </c>
      <c r="CE69" s="37">
        <f t="shared" si="143"/>
        <v>10880</v>
      </c>
      <c r="CF69" s="189">
        <v>6.84</v>
      </c>
      <c r="CG69" s="80">
        <f>+CD69*'PRECIOS SEGUN ADJ (RURAL)'!$B$12*'PRECIOS SEGUN ADJ (RURAL)'!$C$12</f>
        <v>74419.199999999997</v>
      </c>
      <c r="CH69" s="80" t="s">
        <v>1444</v>
      </c>
      <c r="CI69" s="37">
        <v>0</v>
      </c>
      <c r="CJ69" s="37">
        <f t="shared" si="118"/>
        <v>0</v>
      </c>
      <c r="CK69" s="189">
        <v>60</v>
      </c>
      <c r="CL69" s="80">
        <f>+CI69*'PRECIOS SEGUN ADJ. (FRONTERIZO)'!$B$16*'PRECIOS SEGUN ADJ. (FRONTERIZO)'!$C$16</f>
        <v>0</v>
      </c>
      <c r="CM69" s="80" t="s">
        <v>134</v>
      </c>
      <c r="CN69" s="80">
        <f t="shared" si="119"/>
        <v>0</v>
      </c>
      <c r="CO69" s="37">
        <v>0</v>
      </c>
      <c r="CP69" s="37">
        <f t="shared" si="120"/>
        <v>0</v>
      </c>
      <c r="CQ69" s="189">
        <v>55.649999999999991</v>
      </c>
      <c r="CR69" s="80">
        <f>+CO69*'PRECIOS SEGUN ADJ. (FRONTERIZO)'!$B$17*'PRECIOS SEGUN ADJ. (FRONTERIZO)'!$C$17</f>
        <v>0</v>
      </c>
      <c r="CS69" s="80" t="s">
        <v>134</v>
      </c>
      <c r="CT69" s="80">
        <f t="shared" si="121"/>
        <v>0</v>
      </c>
      <c r="CU69" s="165">
        <v>272</v>
      </c>
      <c r="CV69" s="37">
        <f t="shared" si="144"/>
        <v>10880</v>
      </c>
      <c r="CW69" s="189">
        <v>6.5999999999999988</v>
      </c>
      <c r="CX69" s="80">
        <f>+CU69*'PRECIOS SEGUN ADJ (RURAL)'!$B$14*'PRECIOS SEGUN ADJ (RURAL)'!$C$14</f>
        <v>71808</v>
      </c>
      <c r="CY69" s="80" t="s">
        <v>1445</v>
      </c>
      <c r="CZ69" s="37">
        <v>0</v>
      </c>
      <c r="DA69" s="37">
        <f t="shared" si="122"/>
        <v>0</v>
      </c>
      <c r="DB69" s="189">
        <v>65.75</v>
      </c>
      <c r="DC69" s="80">
        <f>+CZ69*'PRECIOS SEGUN ADJ. (FRONTERIZO)'!$B$19*'PRECIOS SEGUN ADJ. (FRONTERIZO)'!$C$19</f>
        <v>0</v>
      </c>
      <c r="DD69" s="80" t="s">
        <v>134</v>
      </c>
      <c r="DE69" s="80">
        <f t="shared" si="123"/>
        <v>0</v>
      </c>
      <c r="DF69" s="165">
        <v>11</v>
      </c>
      <c r="DG69" s="37">
        <f t="shared" si="145"/>
        <v>440</v>
      </c>
      <c r="DH69" s="189">
        <v>82.59999999999998</v>
      </c>
      <c r="DI69" s="80">
        <f>+DF69*'PRECIOS SEGUN ADJ (RURAL)'!$B$15*'PRECIOS SEGUN ADJ (RURAL)'!$C$15</f>
        <v>36344</v>
      </c>
      <c r="DJ69" s="80" t="s">
        <v>1320</v>
      </c>
      <c r="DK69" s="80">
        <f t="shared" si="156"/>
        <v>6541.92</v>
      </c>
      <c r="DL69" s="165">
        <v>272</v>
      </c>
      <c r="DM69" s="37">
        <f t="shared" si="146"/>
        <v>10880</v>
      </c>
      <c r="DN69" s="189">
        <v>23.059999999999995</v>
      </c>
      <c r="DO69" s="80">
        <f>+DL69*'PRECIOS SEGUN ADJ (RURAL)'!$B$17*'PRECIOS SEGUN ADJ (RURAL)'!$C$17</f>
        <v>250892.79999999999</v>
      </c>
      <c r="DP69" s="80" t="s">
        <v>1446</v>
      </c>
      <c r="DQ69" s="192">
        <v>0</v>
      </c>
      <c r="DR69" s="192">
        <f t="shared" si="124"/>
        <v>0</v>
      </c>
      <c r="DS69" s="189">
        <v>80.849999999999994</v>
      </c>
      <c r="DT69" s="80">
        <f>+DQ69*'PRECIOS SEGUN ADJ. (FRONTERIZO)'!$B$22*'PRECIOS SEGUN ADJ. (FRONTERIZO)'!$C$22</f>
        <v>0</v>
      </c>
      <c r="DU69" s="80" t="s">
        <v>134</v>
      </c>
      <c r="DV69" s="165">
        <v>12</v>
      </c>
      <c r="DW69" s="37">
        <f t="shared" si="147"/>
        <v>480</v>
      </c>
      <c r="DX69" s="189">
        <v>21.83</v>
      </c>
      <c r="DY69" s="80">
        <f>+DV69*'PRECIOS SEGUN ADJ (RURAL)'!$B$19*'PRECIOS SEGUN ADJ (RURAL)'!$C$19</f>
        <v>10478.4</v>
      </c>
      <c r="DZ69" s="80" t="s">
        <v>1150</v>
      </c>
      <c r="EA69" s="80">
        <f t="shared" si="157"/>
        <v>1886.11</v>
      </c>
      <c r="EB69" s="165">
        <v>41</v>
      </c>
      <c r="EC69" s="37">
        <f t="shared" si="148"/>
        <v>1640</v>
      </c>
      <c r="ED69" s="189">
        <v>33</v>
      </c>
      <c r="EE69" s="80">
        <f>+EB69*'PRECIOS SEGUN ADJ (RURAL)'!$B$20*'PRECIOS SEGUN ADJ (RURAL)'!$C$20</f>
        <v>54120</v>
      </c>
      <c r="EF69" s="80" t="s">
        <v>148</v>
      </c>
      <c r="EG69" s="37">
        <v>0</v>
      </c>
      <c r="EH69" s="37">
        <f t="shared" si="125"/>
        <v>0</v>
      </c>
      <c r="EI69" s="189">
        <v>15.789999999999997</v>
      </c>
      <c r="EJ69" s="80">
        <f>+EG69*'PRECIOS SEGUN ADJ. (FRONTERIZO)'!$B$25*'PRECIOS SEGUN ADJ. (FRONTERIZO)'!$C$25</f>
        <v>0</v>
      </c>
      <c r="EK69" s="80" t="s">
        <v>134</v>
      </c>
      <c r="EL69" s="37">
        <v>0</v>
      </c>
      <c r="EM69" s="37">
        <f t="shared" si="126"/>
        <v>0</v>
      </c>
      <c r="EN69" s="189">
        <v>31.5</v>
      </c>
      <c r="EO69" s="80">
        <f>+EL69*'PRECIOS SEGUN ADJ. (FRONTERIZO)'!$B$26*'PRECIOS SEGUN ADJ. (FRONTERIZO)'!$C$26</f>
        <v>0</v>
      </c>
      <c r="EP69" s="80" t="s">
        <v>134</v>
      </c>
      <c r="EQ69" s="193">
        <v>36</v>
      </c>
      <c r="ER69" s="194">
        <f t="shared" si="127"/>
        <v>1440</v>
      </c>
      <c r="ES69" s="195">
        <v>21.68</v>
      </c>
      <c r="ET69" s="196">
        <f>+EQ69*'PRECIOS SEGUN ADJ (RURAL)'!$B$13*'PRECIOS SEGUN ADJ (RURAL)'!$C$13</f>
        <v>31219.200000000001</v>
      </c>
      <c r="EU69" s="196" t="s">
        <v>1340</v>
      </c>
      <c r="EV69" s="197">
        <v>272</v>
      </c>
      <c r="EW69" s="198">
        <f t="shared" si="158"/>
        <v>5440</v>
      </c>
      <c r="EX69" s="199">
        <v>5.5</v>
      </c>
      <c r="EY69" s="200">
        <f>+EV69*'PRECIOS SEGUN ADJ (RURAL)'!$B$16*'PRECIOS SEGUN ADJ (RURAL)'!$C$16</f>
        <v>29920</v>
      </c>
      <c r="EZ69" s="200" t="s">
        <v>1442</v>
      </c>
      <c r="FA69" s="201">
        <v>16</v>
      </c>
      <c r="FB69" s="202">
        <f t="shared" si="128"/>
        <v>640</v>
      </c>
      <c r="FC69" s="203">
        <v>220</v>
      </c>
      <c r="FD69" s="204">
        <f>+FA69*'PRECIOS SEGUN ADJ (RURAL)'!$B$18*'PRECIOS SEGUN ADJ (RURAL)'!$C$18</f>
        <v>140800</v>
      </c>
      <c r="FE69" s="204" t="s">
        <v>1341</v>
      </c>
      <c r="FF69" s="204">
        <f t="shared" si="159"/>
        <v>25344</v>
      </c>
      <c r="FG69" s="80">
        <f t="shared" si="129"/>
        <v>1384262.7999999998</v>
      </c>
      <c r="FH69" s="80" t="s">
        <v>1447</v>
      </c>
      <c r="FI69" s="80">
        <f t="shared" si="130"/>
        <v>109100.87</v>
      </c>
      <c r="FJ69" s="80" t="s">
        <v>1448</v>
      </c>
      <c r="FK69" s="80">
        <f t="shared" si="131"/>
        <v>1275161.9299999997</v>
      </c>
      <c r="FL69" s="80" t="s">
        <v>1449</v>
      </c>
      <c r="FM69" s="80">
        <f t="shared" si="132"/>
        <v>276852.56</v>
      </c>
      <c r="FN69" s="80" t="s">
        <v>1450</v>
      </c>
      <c r="FO69" s="80">
        <f t="shared" si="133"/>
        <v>13842.63</v>
      </c>
      <c r="FP69" s="80" t="s">
        <v>1451</v>
      </c>
      <c r="FQ69" s="80"/>
      <c r="FR69" s="80">
        <f t="shared" si="134"/>
        <v>1107410.2399999998</v>
      </c>
      <c r="FS69" s="80" t="s">
        <v>1452</v>
      </c>
      <c r="FT69" s="37" t="str">
        <f>+VLOOKUP(D69,'RURAL XENIA'!F:G,2,0)</f>
        <v>R-27</v>
      </c>
    </row>
    <row r="70" spans="1:176">
      <c r="A70" s="37">
        <v>74</v>
      </c>
      <c r="B70" s="176" t="s">
        <v>130</v>
      </c>
      <c r="C70" s="26" t="s">
        <v>1453</v>
      </c>
      <c r="D70" s="37">
        <v>40225450580</v>
      </c>
      <c r="E70" s="37" t="str">
        <f>+VLOOKUP(D70,'INFORMACION DE PROVEEDORES'!C:I,2,0)</f>
        <v>402-2554058-0</v>
      </c>
      <c r="F70" s="26" t="str">
        <f>+VLOOKUP(D70,'INFORMACION DE PROVEEDORES'!C:J,4,0)</f>
        <v>ILONDRY LISSELOTTE SANCHEZ BELTRE</v>
      </c>
      <c r="G70" s="37" t="str">
        <f>+VLOOKUP(D70,'INFORMACION DE PROVEEDORES'!C:K,5,0)</f>
        <v>402-2554058-0</v>
      </c>
      <c r="H70" s="26" t="str">
        <f>+VLOOKUP(D70,'INFORMACION DE PROVEEDORES'!C:L,7,0)</f>
        <v>VILLARPANDO, AZUA DETRÁS DEL LICEO CAMILO MUÑOZ</v>
      </c>
      <c r="I70" s="37" t="str">
        <f>+VLOOKUP(D70,'INFORMACION DE PROVEEDORES'!C:M,3,0)</f>
        <v xml:space="preserve"> FÍSICA</v>
      </c>
      <c r="J70" s="37">
        <v>1</v>
      </c>
      <c r="K70" s="37">
        <v>118</v>
      </c>
      <c r="L70" s="37">
        <v>8</v>
      </c>
      <c r="M70" s="37">
        <f t="shared" si="149"/>
        <v>320</v>
      </c>
      <c r="N70" s="189">
        <v>60.180000000000007</v>
      </c>
      <c r="O70" s="80">
        <f>+L70*'PRECIOS SEGUN ADJ (RURAL)'!$B$2*'PRECIOS SEGUN ADJ (RURAL)'!$C$2</f>
        <v>19257.599999999999</v>
      </c>
      <c r="P70" s="80" t="s">
        <v>1454</v>
      </c>
      <c r="Q70" s="80">
        <f t="shared" si="150"/>
        <v>3081.22</v>
      </c>
      <c r="R70" s="165">
        <v>2</v>
      </c>
      <c r="S70" s="37">
        <f t="shared" si="135"/>
        <v>80</v>
      </c>
      <c r="T70" s="189">
        <v>33</v>
      </c>
      <c r="U70" s="80">
        <f>+R70*'PRECIOS SEGUN ADJ (RURAL)'!$B$3*'PRECIOS SEGUN ADJ (RURAL)'!$C$3</f>
        <v>2640</v>
      </c>
      <c r="V70" s="80" t="s">
        <v>1292</v>
      </c>
      <c r="W70" s="192">
        <v>0</v>
      </c>
      <c r="X70" s="37">
        <f t="shared" si="115"/>
        <v>0</v>
      </c>
      <c r="Y70" s="189">
        <v>25.2</v>
      </c>
      <c r="Z70" s="80">
        <f>+W70*'PRECIOS SEGUN ADJ. (FRONTERIZO)'!$B$4*'PRECIOS SEGUN ADJ. (FRONTERIZO)'!$C$4</f>
        <v>0</v>
      </c>
      <c r="AA70" s="80" t="s">
        <v>134</v>
      </c>
      <c r="AB70" s="165">
        <v>18</v>
      </c>
      <c r="AC70" s="37">
        <f t="shared" si="136"/>
        <v>720</v>
      </c>
      <c r="AD70" s="189">
        <v>87.91</v>
      </c>
      <c r="AE70" s="80">
        <f>+AB70*'PRECIOS SEGUN ADJ (RURAL)'!$B$4*'PRECIOS SEGUN ADJ (RURAL)'!$C$4</f>
        <v>63295.199999999997</v>
      </c>
      <c r="AF70" s="80" t="s">
        <v>1455</v>
      </c>
      <c r="AG70" s="80">
        <f t="shared" si="151"/>
        <v>11393.14</v>
      </c>
      <c r="AH70" s="165">
        <v>22</v>
      </c>
      <c r="AI70" s="37">
        <f t="shared" si="137"/>
        <v>880</v>
      </c>
      <c r="AJ70" s="189">
        <v>53.95</v>
      </c>
      <c r="AK70" s="80">
        <f>+AH70*'PRECIOS SEGUN ADJ (RURAL)'!$B$5*'PRECIOS SEGUN ADJ (RURAL)'!$C$5</f>
        <v>47476</v>
      </c>
      <c r="AL70" s="80" t="s">
        <v>1456</v>
      </c>
      <c r="AM70" s="165">
        <v>3</v>
      </c>
      <c r="AN70" s="37">
        <f t="shared" si="138"/>
        <v>120</v>
      </c>
      <c r="AO70" s="189">
        <v>29.05</v>
      </c>
      <c r="AP70" s="80">
        <f>+AM70*'PRECIOS SEGUN ADJ (RURAL)'!$B$6*'PRECIOS SEGUN ADJ (RURAL)'!$C$6</f>
        <v>3486</v>
      </c>
      <c r="AQ70" s="80" t="s">
        <v>1457</v>
      </c>
      <c r="AR70" s="80">
        <f t="shared" si="152"/>
        <v>557.76</v>
      </c>
      <c r="AS70" s="165">
        <v>7</v>
      </c>
      <c r="AT70" s="37">
        <f t="shared" si="139"/>
        <v>280</v>
      </c>
      <c r="AU70" s="189">
        <v>304.44</v>
      </c>
      <c r="AV70" s="80">
        <f>+AS70*'PRECIOS SEGUN ADJ (RURAL)'!$B$7*'PRECIOS SEGUN ADJ (RURAL)'!$C$7</f>
        <v>85243.199999999997</v>
      </c>
      <c r="AW70" s="80" t="s">
        <v>1458</v>
      </c>
      <c r="AX70" s="80">
        <f t="shared" si="153"/>
        <v>15343.78</v>
      </c>
      <c r="AY70" s="37">
        <v>0</v>
      </c>
      <c r="AZ70" s="37">
        <f t="shared" si="116"/>
        <v>0</v>
      </c>
      <c r="BA70" s="189">
        <v>18.899999999999999</v>
      </c>
      <c r="BB70" s="80">
        <f>+AY70*'PRECIOS SEGUN ADJ. (FRONTERIZO)'!$B$9*'PRECIOS SEGUN ADJ. (FRONTERIZO)'!$C$9</f>
        <v>0</v>
      </c>
      <c r="BC70" s="80" t="s">
        <v>134</v>
      </c>
      <c r="BD70" s="165">
        <v>2</v>
      </c>
      <c r="BE70" s="37">
        <f t="shared" si="140"/>
        <v>80</v>
      </c>
      <c r="BF70" s="189">
        <v>140.38999999999999</v>
      </c>
      <c r="BG70" s="80">
        <f>+BD70*'PRECIOS SEGUN ADJ (RURAL)'!$B$8*'PRECIOS SEGUN ADJ (RURAL)'!$C$8</f>
        <v>11231.199999999999</v>
      </c>
      <c r="BH70" s="80" t="s">
        <v>1295</v>
      </c>
      <c r="BI70" s="80">
        <f t="shared" si="154"/>
        <v>2021.62</v>
      </c>
      <c r="BJ70" s="37">
        <v>0</v>
      </c>
      <c r="BK70" s="37">
        <f t="shared" si="117"/>
        <v>0</v>
      </c>
      <c r="BL70" s="189">
        <v>31.459999999999997</v>
      </c>
      <c r="BM70" s="80">
        <f>+BJ70*'PRECIOS SEGUN ADJ. (FRONTERIZO)'!$B$11*'PRECIOS SEGUN ADJ. (FRONTERIZO)'!$C$11</f>
        <v>0</v>
      </c>
      <c r="BN70" s="80" t="s">
        <v>134</v>
      </c>
      <c r="BO70" s="165">
        <v>6</v>
      </c>
      <c r="BP70" s="37">
        <f t="shared" si="141"/>
        <v>240</v>
      </c>
      <c r="BQ70" s="189">
        <v>68.099999999999994</v>
      </c>
      <c r="BR70" s="80">
        <f>+BO70*'PRECIOS SEGUN ADJ (RURAL)'!$B$9*'PRECIOS SEGUN ADJ (RURAL)'!$C$9</f>
        <v>16343.999999999998</v>
      </c>
      <c r="BS70" s="80" t="s">
        <v>1459</v>
      </c>
      <c r="BT70" s="165">
        <v>118</v>
      </c>
      <c r="BU70" s="37">
        <f t="shared" si="155"/>
        <v>2360</v>
      </c>
      <c r="BV70" s="189">
        <v>5.5</v>
      </c>
      <c r="BW70" s="80">
        <f>+BT70*'PRECIOS SEGUN ADJ (RURAL)'!$B$10*'PRECIOS SEGUN ADJ (RURAL)'!$C$10</f>
        <v>12980</v>
      </c>
      <c r="BX70" s="80" t="s">
        <v>1460</v>
      </c>
      <c r="BY70" s="165">
        <v>118</v>
      </c>
      <c r="BZ70" s="37">
        <f t="shared" si="142"/>
        <v>4720</v>
      </c>
      <c r="CA70" s="189">
        <v>7.1500000000000012</v>
      </c>
      <c r="CB70" s="80">
        <f>+BY70*'PRECIOS SEGUN ADJ (RURAL)'!$B$11*'PRECIOS SEGUN ADJ (RURAL)'!$C$11</f>
        <v>33748</v>
      </c>
      <c r="CC70" s="80" t="s">
        <v>1461</v>
      </c>
      <c r="CD70" s="165">
        <v>118</v>
      </c>
      <c r="CE70" s="37">
        <f t="shared" si="143"/>
        <v>4720</v>
      </c>
      <c r="CF70" s="189">
        <v>6.84</v>
      </c>
      <c r="CG70" s="80">
        <f>+CD70*'PRECIOS SEGUN ADJ (RURAL)'!$B$12*'PRECIOS SEGUN ADJ (RURAL)'!$C$12</f>
        <v>32284.799999999999</v>
      </c>
      <c r="CH70" s="80" t="s">
        <v>1462</v>
      </c>
      <c r="CI70" s="37">
        <v>0</v>
      </c>
      <c r="CJ70" s="37">
        <f t="shared" si="118"/>
        <v>0</v>
      </c>
      <c r="CK70" s="189">
        <v>60</v>
      </c>
      <c r="CL70" s="80">
        <f>+CI70*'PRECIOS SEGUN ADJ. (FRONTERIZO)'!$B$16*'PRECIOS SEGUN ADJ. (FRONTERIZO)'!$C$16</f>
        <v>0</v>
      </c>
      <c r="CM70" s="80" t="s">
        <v>134</v>
      </c>
      <c r="CN70" s="80">
        <f t="shared" si="119"/>
        <v>0</v>
      </c>
      <c r="CO70" s="37">
        <v>0</v>
      </c>
      <c r="CP70" s="37">
        <f t="shared" si="120"/>
        <v>0</v>
      </c>
      <c r="CQ70" s="189">
        <v>55.649999999999991</v>
      </c>
      <c r="CR70" s="80">
        <f>+CO70*'PRECIOS SEGUN ADJ. (FRONTERIZO)'!$B$17*'PRECIOS SEGUN ADJ. (FRONTERIZO)'!$C$17</f>
        <v>0</v>
      </c>
      <c r="CS70" s="80" t="s">
        <v>134</v>
      </c>
      <c r="CT70" s="80">
        <f t="shared" si="121"/>
        <v>0</v>
      </c>
      <c r="CU70" s="165">
        <v>118</v>
      </c>
      <c r="CV70" s="37">
        <f t="shared" si="144"/>
        <v>4720</v>
      </c>
      <c r="CW70" s="189">
        <v>6.5999999999999988</v>
      </c>
      <c r="CX70" s="80">
        <f>+CU70*'PRECIOS SEGUN ADJ (RURAL)'!$B$14*'PRECIOS SEGUN ADJ (RURAL)'!$C$14</f>
        <v>31152</v>
      </c>
      <c r="CY70" s="80" t="s">
        <v>1463</v>
      </c>
      <c r="CZ70" s="37">
        <v>0</v>
      </c>
      <c r="DA70" s="37">
        <f t="shared" si="122"/>
        <v>0</v>
      </c>
      <c r="DB70" s="189">
        <v>65.75</v>
      </c>
      <c r="DC70" s="80">
        <f>+CZ70*'PRECIOS SEGUN ADJ. (FRONTERIZO)'!$B$19*'PRECIOS SEGUN ADJ. (FRONTERIZO)'!$C$19</f>
        <v>0</v>
      </c>
      <c r="DD70" s="80" t="s">
        <v>134</v>
      </c>
      <c r="DE70" s="80">
        <f t="shared" si="123"/>
        <v>0</v>
      </c>
      <c r="DF70" s="165">
        <v>4</v>
      </c>
      <c r="DG70" s="37">
        <f t="shared" si="145"/>
        <v>160</v>
      </c>
      <c r="DH70" s="189">
        <v>82.59999999999998</v>
      </c>
      <c r="DI70" s="80">
        <f>+DF70*'PRECIOS SEGUN ADJ (RURAL)'!$B$15*'PRECIOS SEGUN ADJ (RURAL)'!$C$15</f>
        <v>13216</v>
      </c>
      <c r="DJ70" s="80" t="s">
        <v>583</v>
      </c>
      <c r="DK70" s="80">
        <f t="shared" si="156"/>
        <v>2378.88</v>
      </c>
      <c r="DL70" s="165">
        <v>118</v>
      </c>
      <c r="DM70" s="37">
        <f t="shared" si="146"/>
        <v>4720</v>
      </c>
      <c r="DN70" s="189">
        <v>23.059999999999995</v>
      </c>
      <c r="DO70" s="80">
        <f>+DL70*'PRECIOS SEGUN ADJ (RURAL)'!$B$17*'PRECIOS SEGUN ADJ (RURAL)'!$C$17</f>
        <v>108843.2</v>
      </c>
      <c r="DP70" s="80" t="s">
        <v>1464</v>
      </c>
      <c r="DQ70" s="192">
        <v>0</v>
      </c>
      <c r="DR70" s="192">
        <f t="shared" si="124"/>
        <v>0</v>
      </c>
      <c r="DS70" s="189">
        <v>80.849999999999994</v>
      </c>
      <c r="DT70" s="80">
        <f>+DQ70*'PRECIOS SEGUN ADJ. (FRONTERIZO)'!$B$22*'PRECIOS SEGUN ADJ. (FRONTERIZO)'!$C$22</f>
        <v>0</v>
      </c>
      <c r="DU70" s="80" t="s">
        <v>134</v>
      </c>
      <c r="DV70" s="165">
        <v>5</v>
      </c>
      <c r="DW70" s="37">
        <f t="shared" si="147"/>
        <v>200</v>
      </c>
      <c r="DX70" s="189">
        <v>21.83</v>
      </c>
      <c r="DY70" s="80">
        <f>+DV70*'PRECIOS SEGUN ADJ (RURAL)'!$B$19*'PRECIOS SEGUN ADJ (RURAL)'!$C$19</f>
        <v>4366</v>
      </c>
      <c r="DZ70" s="80" t="s">
        <v>1465</v>
      </c>
      <c r="EA70" s="80">
        <f t="shared" si="157"/>
        <v>785.88</v>
      </c>
      <c r="EB70" s="165">
        <v>17</v>
      </c>
      <c r="EC70" s="37">
        <f t="shared" si="148"/>
        <v>680</v>
      </c>
      <c r="ED70" s="189">
        <v>33</v>
      </c>
      <c r="EE70" s="80">
        <f>+EB70*'PRECIOS SEGUN ADJ (RURAL)'!$B$20*'PRECIOS SEGUN ADJ (RURAL)'!$C$20</f>
        <v>22440</v>
      </c>
      <c r="EF70" s="80" t="s">
        <v>1466</v>
      </c>
      <c r="EG70" s="37">
        <v>0</v>
      </c>
      <c r="EH70" s="37">
        <f t="shared" si="125"/>
        <v>0</v>
      </c>
      <c r="EI70" s="189">
        <v>15.789999999999997</v>
      </c>
      <c r="EJ70" s="80">
        <f>+EG70*'PRECIOS SEGUN ADJ. (FRONTERIZO)'!$B$25*'PRECIOS SEGUN ADJ. (FRONTERIZO)'!$C$25</f>
        <v>0</v>
      </c>
      <c r="EK70" s="80" t="s">
        <v>134</v>
      </c>
      <c r="EL70" s="37">
        <v>0</v>
      </c>
      <c r="EM70" s="37">
        <f t="shared" si="126"/>
        <v>0</v>
      </c>
      <c r="EN70" s="189">
        <v>31.5</v>
      </c>
      <c r="EO70" s="80">
        <f>+EL70*'PRECIOS SEGUN ADJ. (FRONTERIZO)'!$B$26*'PRECIOS SEGUN ADJ. (FRONTERIZO)'!$C$26</f>
        <v>0</v>
      </c>
      <c r="EP70" s="80" t="s">
        <v>134</v>
      </c>
      <c r="EQ70" s="193">
        <v>15</v>
      </c>
      <c r="ER70" s="194">
        <f t="shared" si="127"/>
        <v>600</v>
      </c>
      <c r="ES70" s="195">
        <v>21.68</v>
      </c>
      <c r="ET70" s="196">
        <f>+EQ70*'PRECIOS SEGUN ADJ (RURAL)'!$B$13*'PRECIOS SEGUN ADJ (RURAL)'!$C$13</f>
        <v>13008</v>
      </c>
      <c r="EU70" s="196" t="s">
        <v>1467</v>
      </c>
      <c r="EV70" s="197">
        <v>118</v>
      </c>
      <c r="EW70" s="198">
        <f t="shared" si="158"/>
        <v>2360</v>
      </c>
      <c r="EX70" s="199">
        <v>5.5</v>
      </c>
      <c r="EY70" s="200">
        <f>+EV70*'PRECIOS SEGUN ADJ (RURAL)'!$B$16*'PRECIOS SEGUN ADJ (RURAL)'!$C$16</f>
        <v>12980</v>
      </c>
      <c r="EZ70" s="200" t="s">
        <v>1460</v>
      </c>
      <c r="FA70" s="201">
        <v>7</v>
      </c>
      <c r="FB70" s="202">
        <f t="shared" si="128"/>
        <v>280</v>
      </c>
      <c r="FC70" s="203">
        <v>220</v>
      </c>
      <c r="FD70" s="204">
        <f>+FA70*'PRECIOS SEGUN ADJ (RURAL)'!$B$18*'PRECIOS SEGUN ADJ (RURAL)'!$C$18</f>
        <v>61600</v>
      </c>
      <c r="FE70" s="204" t="s">
        <v>1468</v>
      </c>
      <c r="FF70" s="204">
        <f t="shared" si="159"/>
        <v>11088</v>
      </c>
      <c r="FG70" s="80">
        <f t="shared" si="129"/>
        <v>595591.19999999995</v>
      </c>
      <c r="FH70" s="80" t="s">
        <v>1469</v>
      </c>
      <c r="FI70" s="80">
        <f t="shared" si="130"/>
        <v>46650.28</v>
      </c>
      <c r="FJ70" s="80" t="s">
        <v>1470</v>
      </c>
      <c r="FK70" s="80">
        <f t="shared" si="131"/>
        <v>548940.91999999993</v>
      </c>
      <c r="FL70" s="80" t="s">
        <v>1471</v>
      </c>
      <c r="FM70" s="80">
        <f t="shared" si="132"/>
        <v>119118.24</v>
      </c>
      <c r="FN70" s="80" t="s">
        <v>1472</v>
      </c>
      <c r="FO70" s="80">
        <f t="shared" si="133"/>
        <v>5955.91</v>
      </c>
      <c r="FP70" s="80" t="s">
        <v>1473</v>
      </c>
      <c r="FQ70" s="80"/>
      <c r="FR70" s="80">
        <f t="shared" si="134"/>
        <v>476472.95999999996</v>
      </c>
      <c r="FS70" s="80" t="s">
        <v>1474</v>
      </c>
      <c r="FT70" s="37" t="str">
        <f>+VLOOKUP(D70,'RURAL XENIA'!F:G,2,0)</f>
        <v>R-06</v>
      </c>
    </row>
    <row r="71" spans="1:176">
      <c r="A71" s="37">
        <v>86</v>
      </c>
      <c r="B71" s="176" t="s">
        <v>130</v>
      </c>
      <c r="C71" s="26" t="s">
        <v>1475</v>
      </c>
      <c r="D71" s="37">
        <v>40211988718</v>
      </c>
      <c r="E71" s="37" t="str">
        <f>+VLOOKUP(D71,'INFORMACION DE PROVEEDORES'!C:I,2,0)</f>
        <v>402-1198871-8</v>
      </c>
      <c r="F71" s="26" t="str">
        <f>+VLOOKUP(D71,'INFORMACION DE PROVEEDORES'!C:J,4,0)</f>
        <v>JERSON LUIS MORON BELTRE</v>
      </c>
      <c r="G71" s="37" t="str">
        <f>+VLOOKUP(D71,'INFORMACION DE PROVEEDORES'!C:K,5,0)</f>
        <v>402-1198871-8</v>
      </c>
      <c r="H71" s="26" t="str">
        <f>+VLOOKUP(D71,'INFORMACION DE PROVEEDORES'!C:L,7,0)</f>
        <v>CALLE EUGENIO COHEN NO. 80, LA BOMBITA, AZUA</v>
      </c>
      <c r="I71" s="37" t="str">
        <f>+VLOOKUP(D71,'INFORMACION DE PROVEEDORES'!C:M,3,0)</f>
        <v xml:space="preserve"> FÍSICA</v>
      </c>
      <c r="J71" s="37">
        <v>1</v>
      </c>
      <c r="K71" s="37">
        <v>210</v>
      </c>
      <c r="L71" s="37">
        <v>14</v>
      </c>
      <c r="M71" s="37">
        <f t="shared" si="149"/>
        <v>560</v>
      </c>
      <c r="N71" s="189">
        <v>60.180000000000007</v>
      </c>
      <c r="O71" s="80">
        <f>+L71*'PRECIOS SEGUN ADJ (RURAL)'!$B$2*'PRECIOS SEGUN ADJ (RURAL)'!$C$2</f>
        <v>33700.800000000003</v>
      </c>
      <c r="P71" s="80" t="s">
        <v>1476</v>
      </c>
      <c r="Q71" s="80">
        <f t="shared" si="150"/>
        <v>5392.13</v>
      </c>
      <c r="R71" s="165">
        <v>3</v>
      </c>
      <c r="S71" s="37">
        <f t="shared" si="135"/>
        <v>120</v>
      </c>
      <c r="T71" s="189">
        <v>33</v>
      </c>
      <c r="U71" s="80">
        <f>+R71*'PRECIOS SEGUN ADJ (RURAL)'!$B$3*'PRECIOS SEGUN ADJ (RURAL)'!$C$3</f>
        <v>3960</v>
      </c>
      <c r="V71" s="80" t="s">
        <v>1161</v>
      </c>
      <c r="W71" s="192">
        <v>0</v>
      </c>
      <c r="X71" s="37">
        <f t="shared" ref="X71:X94" si="160">+W71*20</f>
        <v>0</v>
      </c>
      <c r="Y71" s="189">
        <v>25.2</v>
      </c>
      <c r="Z71" s="80">
        <f>+W71*'PRECIOS SEGUN ADJ. (FRONTERIZO)'!$B$4*'PRECIOS SEGUN ADJ. (FRONTERIZO)'!$C$4</f>
        <v>0</v>
      </c>
      <c r="AA71" s="80" t="s">
        <v>134</v>
      </c>
      <c r="AB71" s="165">
        <v>32</v>
      </c>
      <c r="AC71" s="37">
        <f t="shared" si="136"/>
        <v>1280</v>
      </c>
      <c r="AD71" s="189">
        <v>87.91</v>
      </c>
      <c r="AE71" s="80">
        <f>+AB71*'PRECIOS SEGUN ADJ (RURAL)'!$B$4*'PRECIOS SEGUN ADJ (RURAL)'!$C$4</f>
        <v>112524.79999999999</v>
      </c>
      <c r="AF71" s="80" t="s">
        <v>1477</v>
      </c>
      <c r="AG71" s="80">
        <f t="shared" si="151"/>
        <v>20254.46</v>
      </c>
      <c r="AH71" s="165">
        <v>39</v>
      </c>
      <c r="AI71" s="37">
        <f t="shared" si="137"/>
        <v>1560</v>
      </c>
      <c r="AJ71" s="189">
        <v>53.95</v>
      </c>
      <c r="AK71" s="80">
        <f>+AH71*'PRECIOS SEGUN ADJ (RURAL)'!$B$5*'PRECIOS SEGUN ADJ (RURAL)'!$C$5</f>
        <v>84162</v>
      </c>
      <c r="AL71" s="80" t="s">
        <v>1478</v>
      </c>
      <c r="AM71" s="165">
        <v>5</v>
      </c>
      <c r="AN71" s="37">
        <f t="shared" si="138"/>
        <v>200</v>
      </c>
      <c r="AO71" s="189">
        <v>29.05</v>
      </c>
      <c r="AP71" s="80">
        <f>+AM71*'PRECIOS SEGUN ADJ (RURAL)'!$B$6*'PRECIOS SEGUN ADJ (RURAL)'!$C$6</f>
        <v>5810</v>
      </c>
      <c r="AQ71" s="80" t="s">
        <v>1201</v>
      </c>
      <c r="AR71" s="80">
        <f t="shared" si="152"/>
        <v>929.6</v>
      </c>
      <c r="AS71" s="165">
        <v>12</v>
      </c>
      <c r="AT71" s="37">
        <f t="shared" si="139"/>
        <v>480</v>
      </c>
      <c r="AU71" s="189">
        <v>304.44</v>
      </c>
      <c r="AV71" s="80">
        <f>+AS71*'PRECIOS SEGUN ADJ (RURAL)'!$B$7*'PRECIOS SEGUN ADJ (RURAL)'!$C$7</f>
        <v>146131.19999999998</v>
      </c>
      <c r="AW71" s="80" t="s">
        <v>1479</v>
      </c>
      <c r="AX71" s="80">
        <f t="shared" si="153"/>
        <v>26303.62</v>
      </c>
      <c r="AY71" s="37">
        <v>0</v>
      </c>
      <c r="AZ71" s="37">
        <f t="shared" ref="AZ71:AZ94" si="161">+AY71*20</f>
        <v>0</v>
      </c>
      <c r="BA71" s="189">
        <v>18.899999999999999</v>
      </c>
      <c r="BB71" s="80">
        <f>+AY71*'PRECIOS SEGUN ADJ. (FRONTERIZO)'!$B$9*'PRECIOS SEGUN ADJ. (FRONTERIZO)'!$C$9</f>
        <v>0</v>
      </c>
      <c r="BC71" s="80" t="s">
        <v>134</v>
      </c>
      <c r="BD71" s="165">
        <v>3</v>
      </c>
      <c r="BE71" s="37">
        <f t="shared" si="140"/>
        <v>120</v>
      </c>
      <c r="BF71" s="189">
        <v>140.38999999999999</v>
      </c>
      <c r="BG71" s="80">
        <f>+BD71*'PRECIOS SEGUN ADJ (RURAL)'!$B$8*'PRECIOS SEGUN ADJ (RURAL)'!$C$8</f>
        <v>16846.8</v>
      </c>
      <c r="BH71" s="80" t="s">
        <v>1164</v>
      </c>
      <c r="BI71" s="80">
        <f t="shared" si="154"/>
        <v>3032.42</v>
      </c>
      <c r="BJ71" s="37">
        <v>0</v>
      </c>
      <c r="BK71" s="37">
        <f t="shared" ref="BK71:BK94" si="162">+BJ71*20</f>
        <v>0</v>
      </c>
      <c r="BL71" s="189">
        <v>31.459999999999997</v>
      </c>
      <c r="BM71" s="80">
        <f>+BJ71*'PRECIOS SEGUN ADJ. (FRONTERIZO)'!$B$11*'PRECIOS SEGUN ADJ. (FRONTERIZO)'!$C$11</f>
        <v>0</v>
      </c>
      <c r="BN71" s="80" t="s">
        <v>134</v>
      </c>
      <c r="BO71" s="165">
        <v>10</v>
      </c>
      <c r="BP71" s="37">
        <f t="shared" si="141"/>
        <v>400</v>
      </c>
      <c r="BQ71" s="189">
        <v>68.099999999999994</v>
      </c>
      <c r="BR71" s="80">
        <f>+BO71*'PRECIOS SEGUN ADJ (RURAL)'!$B$9*'PRECIOS SEGUN ADJ (RURAL)'!$C$9</f>
        <v>27240</v>
      </c>
      <c r="BS71" s="80" t="s">
        <v>1480</v>
      </c>
      <c r="BT71" s="165">
        <v>210</v>
      </c>
      <c r="BU71" s="37">
        <f t="shared" si="155"/>
        <v>4200</v>
      </c>
      <c r="BV71" s="189">
        <v>5.5</v>
      </c>
      <c r="BW71" s="80">
        <f>+BT71*'PRECIOS SEGUN ADJ (RURAL)'!$B$10*'PRECIOS SEGUN ADJ (RURAL)'!$C$10</f>
        <v>23100</v>
      </c>
      <c r="BX71" s="80" t="s">
        <v>365</v>
      </c>
      <c r="BY71" s="165">
        <v>210</v>
      </c>
      <c r="BZ71" s="37">
        <f t="shared" si="142"/>
        <v>8400</v>
      </c>
      <c r="CA71" s="189">
        <v>7.1500000000000012</v>
      </c>
      <c r="CB71" s="80">
        <f>+BY71*'PRECIOS SEGUN ADJ (RURAL)'!$B$11*'PRECIOS SEGUN ADJ (RURAL)'!$C$11</f>
        <v>60060</v>
      </c>
      <c r="CC71" s="80" t="s">
        <v>612</v>
      </c>
      <c r="CD71" s="165">
        <v>210</v>
      </c>
      <c r="CE71" s="37">
        <f t="shared" si="143"/>
        <v>8400</v>
      </c>
      <c r="CF71" s="189">
        <v>6.84</v>
      </c>
      <c r="CG71" s="80">
        <f>+CD71*'PRECIOS SEGUN ADJ (RURAL)'!$B$12*'PRECIOS SEGUN ADJ (RURAL)'!$C$12</f>
        <v>57455.999999999993</v>
      </c>
      <c r="CH71" s="80" t="s">
        <v>1481</v>
      </c>
      <c r="CI71" s="37">
        <v>0</v>
      </c>
      <c r="CJ71" s="37">
        <f t="shared" ref="CJ71:CJ94" si="163">+CI71*20</f>
        <v>0</v>
      </c>
      <c r="CK71" s="189">
        <v>60</v>
      </c>
      <c r="CL71" s="80">
        <f>+CI71*'PRECIOS SEGUN ADJ. (FRONTERIZO)'!$B$16*'PRECIOS SEGUN ADJ. (FRONTERIZO)'!$C$16</f>
        <v>0</v>
      </c>
      <c r="CM71" s="80" t="s">
        <v>134</v>
      </c>
      <c r="CN71" s="80">
        <f t="shared" ref="CN71:CN94" si="164">+ROUND(CL71*0.18,2)</f>
        <v>0</v>
      </c>
      <c r="CO71" s="37">
        <v>0</v>
      </c>
      <c r="CP71" s="37">
        <f t="shared" ref="CP71:CP94" si="165">+CO71*20</f>
        <v>0</v>
      </c>
      <c r="CQ71" s="189">
        <v>55.649999999999991</v>
      </c>
      <c r="CR71" s="80">
        <f>+CO71*'PRECIOS SEGUN ADJ. (FRONTERIZO)'!$B$17*'PRECIOS SEGUN ADJ. (FRONTERIZO)'!$C$17</f>
        <v>0</v>
      </c>
      <c r="CS71" s="80" t="s">
        <v>134</v>
      </c>
      <c r="CT71" s="80">
        <f t="shared" ref="CT71:CT94" si="166">+ROUND(CR71*0.18,2)</f>
        <v>0</v>
      </c>
      <c r="CU71" s="165">
        <v>210</v>
      </c>
      <c r="CV71" s="37">
        <f t="shared" si="144"/>
        <v>8400</v>
      </c>
      <c r="CW71" s="189">
        <v>6.5999999999999988</v>
      </c>
      <c r="CX71" s="80">
        <f>+CU71*'PRECIOS SEGUN ADJ (RURAL)'!$B$14*'PRECIOS SEGUN ADJ (RURAL)'!$C$14</f>
        <v>55440</v>
      </c>
      <c r="CY71" s="80" t="s">
        <v>654</v>
      </c>
      <c r="CZ71" s="37">
        <v>0</v>
      </c>
      <c r="DA71" s="37">
        <f t="shared" ref="DA71:DA94" si="167">+CZ71*20</f>
        <v>0</v>
      </c>
      <c r="DB71" s="189">
        <v>65.75</v>
      </c>
      <c r="DC71" s="80">
        <f>+CZ71*'PRECIOS SEGUN ADJ. (FRONTERIZO)'!$B$19*'PRECIOS SEGUN ADJ. (FRONTERIZO)'!$C$19</f>
        <v>0</v>
      </c>
      <c r="DD71" s="80" t="s">
        <v>134</v>
      </c>
      <c r="DE71" s="80">
        <f t="shared" ref="DE71:DE94" si="168">+ROUND(DC71*0.18,2)</f>
        <v>0</v>
      </c>
      <c r="DF71" s="165">
        <v>7</v>
      </c>
      <c r="DG71" s="37">
        <f t="shared" si="145"/>
        <v>280</v>
      </c>
      <c r="DH71" s="189">
        <v>82.59999999999998</v>
      </c>
      <c r="DI71" s="80">
        <f>+DF71*'PRECIOS SEGUN ADJ (RURAL)'!$B$15*'PRECIOS SEGUN ADJ (RURAL)'!$C$15</f>
        <v>23127.999999999996</v>
      </c>
      <c r="DJ71" s="80" t="s">
        <v>144</v>
      </c>
      <c r="DK71" s="80">
        <f t="shared" si="156"/>
        <v>4163.04</v>
      </c>
      <c r="DL71" s="165">
        <v>210</v>
      </c>
      <c r="DM71" s="37">
        <f t="shared" si="146"/>
        <v>8400</v>
      </c>
      <c r="DN71" s="189">
        <v>23.059999999999995</v>
      </c>
      <c r="DO71" s="80">
        <f>+DL71*'PRECIOS SEGUN ADJ (RURAL)'!$B$17*'PRECIOS SEGUN ADJ (RURAL)'!$C$17</f>
        <v>193703.99999999997</v>
      </c>
      <c r="DP71" s="80" t="s">
        <v>1482</v>
      </c>
      <c r="DQ71" s="192">
        <v>0</v>
      </c>
      <c r="DR71" s="192">
        <f t="shared" ref="DR71:DR94" si="169">+DQ71*20</f>
        <v>0</v>
      </c>
      <c r="DS71" s="189">
        <v>80.849999999999994</v>
      </c>
      <c r="DT71" s="80">
        <f>+DQ71*'PRECIOS SEGUN ADJ. (FRONTERIZO)'!$B$22*'PRECIOS SEGUN ADJ. (FRONTERIZO)'!$C$22</f>
        <v>0</v>
      </c>
      <c r="DU71" s="80" t="s">
        <v>134</v>
      </c>
      <c r="DV71" s="165">
        <v>9</v>
      </c>
      <c r="DW71" s="37">
        <f t="shared" si="147"/>
        <v>360</v>
      </c>
      <c r="DX71" s="189">
        <v>21.83</v>
      </c>
      <c r="DY71" s="80">
        <f>+DV71*'PRECIOS SEGUN ADJ (RURAL)'!$B$19*'PRECIOS SEGUN ADJ (RURAL)'!$C$19</f>
        <v>7858.7999999999993</v>
      </c>
      <c r="DZ71" s="80" t="s">
        <v>1483</v>
      </c>
      <c r="EA71" s="80">
        <f t="shared" si="157"/>
        <v>1414.58</v>
      </c>
      <c r="EB71" s="165">
        <v>31</v>
      </c>
      <c r="EC71" s="37">
        <f t="shared" si="148"/>
        <v>1240</v>
      </c>
      <c r="ED71" s="189">
        <v>33</v>
      </c>
      <c r="EE71" s="80">
        <f>+EB71*'PRECIOS SEGUN ADJ (RURAL)'!$B$20*'PRECIOS SEGUN ADJ (RURAL)'!$C$20</f>
        <v>40920</v>
      </c>
      <c r="EF71" s="80" t="s">
        <v>1484</v>
      </c>
      <c r="EG71" s="37">
        <v>0</v>
      </c>
      <c r="EH71" s="37">
        <f t="shared" ref="EH71:EH94" si="170">+EG71*20</f>
        <v>0</v>
      </c>
      <c r="EI71" s="189">
        <v>15.789999999999997</v>
      </c>
      <c r="EJ71" s="80">
        <f>+EG71*'PRECIOS SEGUN ADJ. (FRONTERIZO)'!$B$25*'PRECIOS SEGUN ADJ. (FRONTERIZO)'!$C$25</f>
        <v>0</v>
      </c>
      <c r="EK71" s="80" t="s">
        <v>134</v>
      </c>
      <c r="EL71" s="37">
        <v>0</v>
      </c>
      <c r="EM71" s="37">
        <f t="shared" ref="EM71:EM94" si="171">+EL71*20</f>
        <v>0</v>
      </c>
      <c r="EN71" s="189">
        <v>31.5</v>
      </c>
      <c r="EO71" s="80">
        <f>+EL71*'PRECIOS SEGUN ADJ. (FRONTERIZO)'!$B$26*'PRECIOS SEGUN ADJ. (FRONTERIZO)'!$C$26</f>
        <v>0</v>
      </c>
      <c r="EP71" s="80" t="s">
        <v>134</v>
      </c>
      <c r="EQ71" s="193">
        <v>27</v>
      </c>
      <c r="ER71" s="194">
        <f t="shared" ref="ER71:ER94" si="172">+EQ71*40</f>
        <v>1080</v>
      </c>
      <c r="ES71" s="195">
        <v>21.68</v>
      </c>
      <c r="ET71" s="196">
        <f>+EQ71*'PRECIOS SEGUN ADJ (RURAL)'!$B$13*'PRECIOS SEGUN ADJ (RURAL)'!$C$13</f>
        <v>23414.400000000001</v>
      </c>
      <c r="EU71" s="196" t="s">
        <v>1485</v>
      </c>
      <c r="EV71" s="197">
        <v>210</v>
      </c>
      <c r="EW71" s="198">
        <f t="shared" si="158"/>
        <v>4200</v>
      </c>
      <c r="EX71" s="199">
        <v>5.5</v>
      </c>
      <c r="EY71" s="200">
        <f>+EV71*'PRECIOS SEGUN ADJ (RURAL)'!$B$16*'PRECIOS SEGUN ADJ (RURAL)'!$C$16</f>
        <v>23100</v>
      </c>
      <c r="EZ71" s="200" t="s">
        <v>365</v>
      </c>
      <c r="FA71" s="201">
        <v>12</v>
      </c>
      <c r="FB71" s="202">
        <f t="shared" ref="FB71:FB94" si="173">+FA71*40</f>
        <v>480</v>
      </c>
      <c r="FC71" s="203">
        <v>220</v>
      </c>
      <c r="FD71" s="204">
        <f>+FA71*'PRECIOS SEGUN ADJ (RURAL)'!$B$18*'PRECIOS SEGUN ADJ (RURAL)'!$C$18</f>
        <v>105600</v>
      </c>
      <c r="FE71" s="204" t="s">
        <v>1398</v>
      </c>
      <c r="FF71" s="204">
        <f t="shared" si="159"/>
        <v>19008</v>
      </c>
      <c r="FG71" s="80">
        <f t="shared" ref="FG71:FG94" si="174">+O71+U71+Z71+AE71+AK71+AP71+AV71+BB71+BG71+BM71+BR71+BW71+CB71+CG71+CL71+CR71+CX71+DC71+DI71+DO71+DT71+DY71+EE71+EJ71+EO71+ET71+EY71+FD71</f>
        <v>1044156.7999999999</v>
      </c>
      <c r="FH71" s="80" t="s">
        <v>1486</v>
      </c>
      <c r="FI71" s="80">
        <f t="shared" ref="FI71:FI94" si="175">+Q71+AG71+AR71+AX71+BI71+CN71+CT71+DE71+DK71+EA71+FF71</f>
        <v>80497.850000000006</v>
      </c>
      <c r="FJ71" s="80" t="s">
        <v>1487</v>
      </c>
      <c r="FK71" s="80">
        <f t="shared" ref="FK71:FK94" si="176">+FG71-FI71</f>
        <v>963658.95</v>
      </c>
      <c r="FL71" s="80" t="s">
        <v>1488</v>
      </c>
      <c r="FM71" s="80">
        <f t="shared" ref="FM71:FM94" si="177">+ROUND(FG71*0.2,2)</f>
        <v>208831.35999999999</v>
      </c>
      <c r="FN71" s="80" t="s">
        <v>1489</v>
      </c>
      <c r="FO71" s="80">
        <f t="shared" ref="FO71:FO94" si="178">+ROUND(FG71*0.01,2)</f>
        <v>10441.57</v>
      </c>
      <c r="FP71" s="80" t="s">
        <v>1490</v>
      </c>
      <c r="FQ71" s="80"/>
      <c r="FR71" s="80">
        <f t="shared" ref="FR71:FR94" si="179">+FG71-FM71</f>
        <v>835325.43999999994</v>
      </c>
      <c r="FS71" s="80" t="s">
        <v>1491</v>
      </c>
      <c r="FT71" s="37" t="str">
        <f>+VLOOKUP(D71,'RURAL XENIA'!F:G,2,0)</f>
        <v>R-02</v>
      </c>
    </row>
    <row r="72" spans="1:176">
      <c r="A72" s="37">
        <v>87</v>
      </c>
      <c r="B72" s="176" t="s">
        <v>130</v>
      </c>
      <c r="C72" s="26" t="s">
        <v>1492</v>
      </c>
      <c r="D72" s="37">
        <v>40220429779</v>
      </c>
      <c r="E72" s="37" t="str">
        <f>+VLOOKUP(D72,'INFORMACION DE PROVEEDORES'!C:I,2,0)</f>
        <v>402-2042977-9</v>
      </c>
      <c r="F72" s="26" t="str">
        <f>+VLOOKUP(D72,'INFORMACION DE PROVEEDORES'!C:J,4,0)</f>
        <v>JOSE ANTONIO KEOPS GONZALEZ MORA</v>
      </c>
      <c r="G72" s="37" t="str">
        <f>+VLOOKUP(D72,'INFORMACION DE PROVEEDORES'!C:K,5,0)</f>
        <v>402-2042977-9</v>
      </c>
      <c r="H72" s="26" t="str">
        <f>+VLOOKUP(D72,'INFORMACION DE PROVEEDORES'!C:L,7,0)</f>
        <v>CALLE EUGENIO MARIA DE HOSTOS NO. 163 BONAO</v>
      </c>
      <c r="I72" s="37" t="str">
        <f>+VLOOKUP(D72,'INFORMACION DE PROVEEDORES'!C:M,3,0)</f>
        <v xml:space="preserve"> FÍSICA</v>
      </c>
      <c r="J72" s="37">
        <v>1</v>
      </c>
      <c r="K72" s="37">
        <v>179</v>
      </c>
      <c r="L72" s="37">
        <v>12</v>
      </c>
      <c r="M72" s="37">
        <f t="shared" si="149"/>
        <v>480</v>
      </c>
      <c r="N72" s="189">
        <v>60.180000000000007</v>
      </c>
      <c r="O72" s="80">
        <f>+L72*'PRECIOS SEGUN ADJ (RURAL)'!$B$2*'PRECIOS SEGUN ADJ (RURAL)'!$C$2</f>
        <v>28886.399999999998</v>
      </c>
      <c r="P72" s="80" t="s">
        <v>1493</v>
      </c>
      <c r="Q72" s="80">
        <f t="shared" si="150"/>
        <v>4621.82</v>
      </c>
      <c r="R72" s="165">
        <v>2</v>
      </c>
      <c r="S72" s="37">
        <f t="shared" si="135"/>
        <v>80</v>
      </c>
      <c r="T72" s="189">
        <v>33</v>
      </c>
      <c r="U72" s="80">
        <f>+R72*'PRECIOS SEGUN ADJ (RURAL)'!$B$3*'PRECIOS SEGUN ADJ (RURAL)'!$C$3</f>
        <v>2640</v>
      </c>
      <c r="V72" s="80" t="s">
        <v>1292</v>
      </c>
      <c r="W72" s="192">
        <v>0</v>
      </c>
      <c r="X72" s="37">
        <f t="shared" si="160"/>
        <v>0</v>
      </c>
      <c r="Y72" s="189">
        <v>25.2</v>
      </c>
      <c r="Z72" s="80">
        <f>+W72*'PRECIOS SEGUN ADJ. (FRONTERIZO)'!$B$4*'PRECIOS SEGUN ADJ. (FRONTERIZO)'!$C$4</f>
        <v>0</v>
      </c>
      <c r="AA72" s="80" t="s">
        <v>134</v>
      </c>
      <c r="AB72" s="165">
        <v>28</v>
      </c>
      <c r="AC72" s="37">
        <f t="shared" si="136"/>
        <v>1120</v>
      </c>
      <c r="AD72" s="189">
        <v>87.91</v>
      </c>
      <c r="AE72" s="80">
        <f>+AB72*'PRECIOS SEGUN ADJ (RURAL)'!$B$4*'PRECIOS SEGUN ADJ (RURAL)'!$C$4</f>
        <v>98459.199999999997</v>
      </c>
      <c r="AF72" s="80" t="s">
        <v>1099</v>
      </c>
      <c r="AG72" s="80">
        <f t="shared" si="151"/>
        <v>17722.66</v>
      </c>
      <c r="AH72" s="165">
        <v>33</v>
      </c>
      <c r="AI72" s="37">
        <f t="shared" si="137"/>
        <v>1320</v>
      </c>
      <c r="AJ72" s="189">
        <v>53.95</v>
      </c>
      <c r="AK72" s="80">
        <f>+AH72*'PRECIOS SEGUN ADJ (RURAL)'!$B$5*'PRECIOS SEGUN ADJ (RURAL)'!$C$5</f>
        <v>71214</v>
      </c>
      <c r="AL72" s="80" t="s">
        <v>677</v>
      </c>
      <c r="AM72" s="165">
        <v>4</v>
      </c>
      <c r="AN72" s="37">
        <f t="shared" si="138"/>
        <v>160</v>
      </c>
      <c r="AO72" s="189">
        <v>29.05</v>
      </c>
      <c r="AP72" s="80">
        <f>+AM72*'PRECIOS SEGUN ADJ (RURAL)'!$B$6*'PRECIOS SEGUN ADJ (RURAL)'!$C$6</f>
        <v>4648</v>
      </c>
      <c r="AQ72" s="80" t="s">
        <v>1294</v>
      </c>
      <c r="AR72" s="80">
        <f t="shared" si="152"/>
        <v>743.68</v>
      </c>
      <c r="AS72" s="165">
        <v>10</v>
      </c>
      <c r="AT72" s="37">
        <f t="shared" si="139"/>
        <v>400</v>
      </c>
      <c r="AU72" s="189">
        <v>304.44</v>
      </c>
      <c r="AV72" s="80">
        <f>+AS72*'PRECIOS SEGUN ADJ (RURAL)'!$B$7*'PRECIOS SEGUN ADJ (RURAL)'!$C$7</f>
        <v>121776</v>
      </c>
      <c r="AW72" s="80" t="s">
        <v>1494</v>
      </c>
      <c r="AX72" s="80">
        <f t="shared" si="153"/>
        <v>21919.68</v>
      </c>
      <c r="AY72" s="37">
        <v>0</v>
      </c>
      <c r="AZ72" s="37">
        <f t="shared" si="161"/>
        <v>0</v>
      </c>
      <c r="BA72" s="189">
        <v>18.899999999999999</v>
      </c>
      <c r="BB72" s="80">
        <f>+AY72*'PRECIOS SEGUN ADJ. (FRONTERIZO)'!$B$9*'PRECIOS SEGUN ADJ. (FRONTERIZO)'!$C$9</f>
        <v>0</v>
      </c>
      <c r="BC72" s="80" t="s">
        <v>134</v>
      </c>
      <c r="BD72" s="165">
        <v>2</v>
      </c>
      <c r="BE72" s="37">
        <f t="shared" si="140"/>
        <v>80</v>
      </c>
      <c r="BF72" s="189">
        <v>140.38999999999999</v>
      </c>
      <c r="BG72" s="80">
        <f>+BD72*'PRECIOS SEGUN ADJ (RURAL)'!$B$8*'PRECIOS SEGUN ADJ (RURAL)'!$C$8</f>
        <v>11231.199999999999</v>
      </c>
      <c r="BH72" s="80" t="s">
        <v>1295</v>
      </c>
      <c r="BI72" s="80">
        <f t="shared" si="154"/>
        <v>2021.62</v>
      </c>
      <c r="BJ72" s="37">
        <v>0</v>
      </c>
      <c r="BK72" s="37">
        <f t="shared" si="162"/>
        <v>0</v>
      </c>
      <c r="BL72" s="189">
        <v>31.459999999999997</v>
      </c>
      <c r="BM72" s="80">
        <f>+BJ72*'PRECIOS SEGUN ADJ. (FRONTERIZO)'!$B$11*'PRECIOS SEGUN ADJ. (FRONTERIZO)'!$C$11</f>
        <v>0</v>
      </c>
      <c r="BN72" s="80" t="s">
        <v>134</v>
      </c>
      <c r="BO72" s="165">
        <v>8</v>
      </c>
      <c r="BP72" s="37">
        <f t="shared" si="141"/>
        <v>320</v>
      </c>
      <c r="BQ72" s="189">
        <v>68.099999999999994</v>
      </c>
      <c r="BR72" s="80">
        <f>+BO72*'PRECIOS SEGUN ADJ (RURAL)'!$B$9*'PRECIOS SEGUN ADJ (RURAL)'!$C$9</f>
        <v>21792</v>
      </c>
      <c r="BS72" s="80" t="s">
        <v>1238</v>
      </c>
      <c r="BT72" s="165">
        <v>179</v>
      </c>
      <c r="BU72" s="37">
        <f t="shared" si="155"/>
        <v>3580</v>
      </c>
      <c r="BV72" s="189">
        <v>5.5</v>
      </c>
      <c r="BW72" s="80">
        <f>+BT72*'PRECIOS SEGUN ADJ (RURAL)'!$B$10*'PRECIOS SEGUN ADJ (RURAL)'!$C$10</f>
        <v>19690</v>
      </c>
      <c r="BX72" s="80" t="s">
        <v>1495</v>
      </c>
      <c r="BY72" s="165">
        <v>179</v>
      </c>
      <c r="BZ72" s="37">
        <f t="shared" si="142"/>
        <v>7160</v>
      </c>
      <c r="CA72" s="189">
        <v>7.1500000000000012</v>
      </c>
      <c r="CB72" s="80">
        <f>+BY72*'PRECIOS SEGUN ADJ (RURAL)'!$B$11*'PRECIOS SEGUN ADJ (RURAL)'!$C$11</f>
        <v>51194.000000000007</v>
      </c>
      <c r="CC72" s="80" t="s">
        <v>1496</v>
      </c>
      <c r="CD72" s="165">
        <v>179</v>
      </c>
      <c r="CE72" s="37">
        <f t="shared" si="143"/>
        <v>7160</v>
      </c>
      <c r="CF72" s="189">
        <v>6.84</v>
      </c>
      <c r="CG72" s="80">
        <f>+CD72*'PRECIOS SEGUN ADJ (RURAL)'!$B$12*'PRECIOS SEGUN ADJ (RURAL)'!$C$12</f>
        <v>48974.399999999994</v>
      </c>
      <c r="CH72" s="80" t="s">
        <v>1497</v>
      </c>
      <c r="CI72" s="37">
        <v>0</v>
      </c>
      <c r="CJ72" s="37">
        <f t="shared" si="163"/>
        <v>0</v>
      </c>
      <c r="CK72" s="189">
        <v>60</v>
      </c>
      <c r="CL72" s="80">
        <f>+CI72*'PRECIOS SEGUN ADJ. (FRONTERIZO)'!$B$16*'PRECIOS SEGUN ADJ. (FRONTERIZO)'!$C$16</f>
        <v>0</v>
      </c>
      <c r="CM72" s="80" t="s">
        <v>134</v>
      </c>
      <c r="CN72" s="80">
        <f t="shared" si="164"/>
        <v>0</v>
      </c>
      <c r="CO72" s="37">
        <v>0</v>
      </c>
      <c r="CP72" s="37">
        <f t="shared" si="165"/>
        <v>0</v>
      </c>
      <c r="CQ72" s="189">
        <v>55.649999999999991</v>
      </c>
      <c r="CR72" s="80">
        <f>+CO72*'PRECIOS SEGUN ADJ. (FRONTERIZO)'!$B$17*'PRECIOS SEGUN ADJ. (FRONTERIZO)'!$C$17</f>
        <v>0</v>
      </c>
      <c r="CS72" s="80" t="s">
        <v>134</v>
      </c>
      <c r="CT72" s="80">
        <f t="shared" si="166"/>
        <v>0</v>
      </c>
      <c r="CU72" s="165">
        <v>179</v>
      </c>
      <c r="CV72" s="37">
        <f t="shared" si="144"/>
        <v>7160</v>
      </c>
      <c r="CW72" s="189">
        <v>6.5999999999999988</v>
      </c>
      <c r="CX72" s="80">
        <f>+CU72*'PRECIOS SEGUN ADJ (RURAL)'!$B$14*'PRECIOS SEGUN ADJ (RURAL)'!$C$14</f>
        <v>47255.999999999993</v>
      </c>
      <c r="CY72" s="80" t="s">
        <v>1498</v>
      </c>
      <c r="CZ72" s="37">
        <v>0</v>
      </c>
      <c r="DA72" s="37">
        <f t="shared" si="167"/>
        <v>0</v>
      </c>
      <c r="DB72" s="189">
        <v>65.75</v>
      </c>
      <c r="DC72" s="80">
        <f>+CZ72*'PRECIOS SEGUN ADJ. (FRONTERIZO)'!$B$19*'PRECIOS SEGUN ADJ. (FRONTERIZO)'!$C$19</f>
        <v>0</v>
      </c>
      <c r="DD72" s="80" t="s">
        <v>134</v>
      </c>
      <c r="DE72" s="80">
        <f t="shared" si="168"/>
        <v>0</v>
      </c>
      <c r="DF72" s="165">
        <v>6</v>
      </c>
      <c r="DG72" s="37">
        <f t="shared" si="145"/>
        <v>240</v>
      </c>
      <c r="DH72" s="189">
        <v>82.59999999999998</v>
      </c>
      <c r="DI72" s="80">
        <f>+DF72*'PRECIOS SEGUN ADJ (RURAL)'!$B$15*'PRECIOS SEGUN ADJ (RURAL)'!$C$15</f>
        <v>19824</v>
      </c>
      <c r="DJ72" s="80" t="s">
        <v>455</v>
      </c>
      <c r="DK72" s="80">
        <f t="shared" si="156"/>
        <v>3568.32</v>
      </c>
      <c r="DL72" s="165">
        <v>179</v>
      </c>
      <c r="DM72" s="37">
        <f t="shared" si="146"/>
        <v>7160</v>
      </c>
      <c r="DN72" s="189">
        <v>23.059999999999995</v>
      </c>
      <c r="DO72" s="80">
        <f>+DL72*'PRECIOS SEGUN ADJ (RURAL)'!$B$17*'PRECIOS SEGUN ADJ (RURAL)'!$C$17</f>
        <v>165109.59999999998</v>
      </c>
      <c r="DP72" s="80" t="s">
        <v>1499</v>
      </c>
      <c r="DQ72" s="192">
        <v>0</v>
      </c>
      <c r="DR72" s="192">
        <f t="shared" si="169"/>
        <v>0</v>
      </c>
      <c r="DS72" s="189">
        <v>80.849999999999994</v>
      </c>
      <c r="DT72" s="80">
        <f>+DQ72*'PRECIOS SEGUN ADJ. (FRONTERIZO)'!$B$22*'PRECIOS SEGUN ADJ. (FRONTERIZO)'!$C$22</f>
        <v>0</v>
      </c>
      <c r="DU72" s="80" t="s">
        <v>134</v>
      </c>
      <c r="DV72" s="165">
        <v>8</v>
      </c>
      <c r="DW72" s="37">
        <f t="shared" si="147"/>
        <v>320</v>
      </c>
      <c r="DX72" s="189">
        <v>21.83</v>
      </c>
      <c r="DY72" s="80">
        <f>+DV72*'PRECIOS SEGUN ADJ (RURAL)'!$B$19*'PRECIOS SEGUN ADJ (RURAL)'!$C$19</f>
        <v>6985.5999999999995</v>
      </c>
      <c r="DZ72" s="80" t="s">
        <v>989</v>
      </c>
      <c r="EA72" s="80">
        <f t="shared" si="157"/>
        <v>1257.4100000000001</v>
      </c>
      <c r="EB72" s="165">
        <v>26</v>
      </c>
      <c r="EC72" s="37">
        <f t="shared" si="148"/>
        <v>1040</v>
      </c>
      <c r="ED72" s="189">
        <v>33</v>
      </c>
      <c r="EE72" s="80">
        <f>+EB72*'PRECIOS SEGUN ADJ (RURAL)'!$B$20*'PRECIOS SEGUN ADJ (RURAL)'!$C$20</f>
        <v>34320</v>
      </c>
      <c r="EF72" s="80" t="s">
        <v>953</v>
      </c>
      <c r="EG72" s="37">
        <v>0</v>
      </c>
      <c r="EH72" s="37">
        <f t="shared" si="170"/>
        <v>0</v>
      </c>
      <c r="EI72" s="189">
        <v>15.789999999999997</v>
      </c>
      <c r="EJ72" s="80">
        <f>+EG72*'PRECIOS SEGUN ADJ. (FRONTERIZO)'!$B$25*'PRECIOS SEGUN ADJ. (FRONTERIZO)'!$C$25</f>
        <v>0</v>
      </c>
      <c r="EK72" s="80" t="s">
        <v>134</v>
      </c>
      <c r="EL72" s="37">
        <v>0</v>
      </c>
      <c r="EM72" s="37">
        <f t="shared" si="171"/>
        <v>0</v>
      </c>
      <c r="EN72" s="189">
        <v>31.5</v>
      </c>
      <c r="EO72" s="80">
        <f>+EL72*'PRECIOS SEGUN ADJ. (FRONTERIZO)'!$B$26*'PRECIOS SEGUN ADJ. (FRONTERIZO)'!$C$26</f>
        <v>0</v>
      </c>
      <c r="EP72" s="80" t="s">
        <v>134</v>
      </c>
      <c r="EQ72" s="193">
        <v>23</v>
      </c>
      <c r="ER72" s="194">
        <f t="shared" si="172"/>
        <v>920</v>
      </c>
      <c r="ES72" s="195">
        <v>21.68</v>
      </c>
      <c r="ET72" s="196">
        <f>+EQ72*'PRECIOS SEGUN ADJ (RURAL)'!$B$13*'PRECIOS SEGUN ADJ (RURAL)'!$C$13</f>
        <v>19945.599999999999</v>
      </c>
      <c r="EU72" s="196" t="s">
        <v>1500</v>
      </c>
      <c r="EV72" s="197">
        <v>179</v>
      </c>
      <c r="EW72" s="198">
        <f t="shared" si="158"/>
        <v>3580</v>
      </c>
      <c r="EX72" s="199">
        <v>5.5</v>
      </c>
      <c r="EY72" s="200">
        <f>+EV72*'PRECIOS SEGUN ADJ (RURAL)'!$B$16*'PRECIOS SEGUN ADJ (RURAL)'!$C$16</f>
        <v>19690</v>
      </c>
      <c r="EZ72" s="200" t="s">
        <v>1495</v>
      </c>
      <c r="FA72" s="201">
        <v>10</v>
      </c>
      <c r="FB72" s="202">
        <f t="shared" si="173"/>
        <v>400</v>
      </c>
      <c r="FC72" s="203">
        <v>220</v>
      </c>
      <c r="FD72" s="204">
        <f>+FA72*'PRECIOS SEGUN ADJ (RURAL)'!$B$18*'PRECIOS SEGUN ADJ (RURAL)'!$C$18</f>
        <v>88000</v>
      </c>
      <c r="FE72" s="204" t="s">
        <v>1501</v>
      </c>
      <c r="FF72" s="204">
        <f t="shared" si="159"/>
        <v>15840</v>
      </c>
      <c r="FG72" s="80">
        <f t="shared" si="174"/>
        <v>881635.99999999988</v>
      </c>
      <c r="FH72" s="80" t="s">
        <v>1502</v>
      </c>
      <c r="FI72" s="80">
        <f t="shared" si="175"/>
        <v>67695.19</v>
      </c>
      <c r="FJ72" s="80" t="s">
        <v>1503</v>
      </c>
      <c r="FK72" s="80">
        <f t="shared" si="176"/>
        <v>813940.80999999982</v>
      </c>
      <c r="FL72" s="80" t="s">
        <v>1504</v>
      </c>
      <c r="FM72" s="80">
        <f t="shared" si="177"/>
        <v>176327.2</v>
      </c>
      <c r="FN72" s="80" t="s">
        <v>1505</v>
      </c>
      <c r="FO72" s="80">
        <f t="shared" si="178"/>
        <v>8816.36</v>
      </c>
      <c r="FP72" s="80" t="s">
        <v>1506</v>
      </c>
      <c r="FQ72" s="80"/>
      <c r="FR72" s="80">
        <f t="shared" si="179"/>
        <v>705308.79999999981</v>
      </c>
      <c r="FS72" s="80" t="s">
        <v>1507</v>
      </c>
      <c r="FT72" s="37" t="str">
        <f>+VLOOKUP(D72,'RURAL XENIA'!F:G,2,0)</f>
        <v>R-06</v>
      </c>
    </row>
    <row r="73" spans="1:176">
      <c r="A73" s="37">
        <v>88</v>
      </c>
      <c r="B73" s="176" t="s">
        <v>130</v>
      </c>
      <c r="C73" s="26" t="s">
        <v>1508</v>
      </c>
      <c r="D73" s="37">
        <v>22500629062</v>
      </c>
      <c r="E73" s="37" t="str">
        <f>+VLOOKUP(D73,'INFORMACION DE PROVEEDORES'!C:I,2,0)</f>
        <v>225-0062906-2</v>
      </c>
      <c r="F73" s="26" t="str">
        <f>+VLOOKUP(D73,'INFORMACION DE PROVEEDORES'!C:J,4,0)</f>
        <v>JOSE ARGENIS ZORRILLA CASTILLO</v>
      </c>
      <c r="G73" s="37" t="str">
        <f>+VLOOKUP(D73,'INFORMACION DE PROVEEDORES'!C:K,5,0)</f>
        <v>225-0062906-2</v>
      </c>
      <c r="H73" s="26" t="str">
        <f>+VLOOKUP(D73,'INFORMACION DE PROVEEDORES'!C:L,7,0)</f>
        <v xml:space="preserve">CALLE ANGULO URIDIS NO.37 BARRIO MEXICO </v>
      </c>
      <c r="I73" s="37" t="str">
        <f>+VLOOKUP(D73,'INFORMACION DE PROVEEDORES'!C:M,3,0)</f>
        <v xml:space="preserve"> FÍSICA</v>
      </c>
      <c r="J73" s="37">
        <v>4</v>
      </c>
      <c r="K73" s="37">
        <v>295</v>
      </c>
      <c r="L73" s="37">
        <v>22</v>
      </c>
      <c r="M73" s="37">
        <f t="shared" si="149"/>
        <v>880</v>
      </c>
      <c r="N73" s="189">
        <v>60.180000000000007</v>
      </c>
      <c r="O73" s="80">
        <f>+L73*'PRECIOS SEGUN ADJ (RURAL)'!$B$2*'PRECIOS SEGUN ADJ (RURAL)'!$C$2</f>
        <v>52958.400000000001</v>
      </c>
      <c r="P73" s="80" t="s">
        <v>1310</v>
      </c>
      <c r="Q73" s="80">
        <f t="shared" si="150"/>
        <v>8473.34</v>
      </c>
      <c r="R73" s="165">
        <v>6</v>
      </c>
      <c r="S73" s="37">
        <f t="shared" si="135"/>
        <v>240</v>
      </c>
      <c r="T73" s="189">
        <v>33</v>
      </c>
      <c r="U73" s="80">
        <f>+R73*'PRECIOS SEGUN ADJ (RURAL)'!$B$3*'PRECIOS SEGUN ADJ (RURAL)'!$C$3</f>
        <v>7920</v>
      </c>
      <c r="V73" s="80" t="s">
        <v>1509</v>
      </c>
      <c r="W73" s="192">
        <v>0</v>
      </c>
      <c r="X73" s="37">
        <f t="shared" si="160"/>
        <v>0</v>
      </c>
      <c r="Y73" s="189">
        <v>25.2</v>
      </c>
      <c r="Z73" s="80">
        <f>+W73*'PRECIOS SEGUN ADJ. (FRONTERIZO)'!$B$4*'PRECIOS SEGUN ADJ. (FRONTERIZO)'!$C$4</f>
        <v>0</v>
      </c>
      <c r="AA73" s="80" t="s">
        <v>134</v>
      </c>
      <c r="AB73" s="165">
        <v>47</v>
      </c>
      <c r="AC73" s="37">
        <f t="shared" si="136"/>
        <v>1880</v>
      </c>
      <c r="AD73" s="189">
        <v>87.91</v>
      </c>
      <c r="AE73" s="80">
        <f>+AB73*'PRECIOS SEGUN ADJ (RURAL)'!$B$4*'PRECIOS SEGUN ADJ (RURAL)'!$C$4</f>
        <v>165270.79999999999</v>
      </c>
      <c r="AF73" s="80" t="s">
        <v>1510</v>
      </c>
      <c r="AG73" s="80">
        <f t="shared" si="151"/>
        <v>29748.74</v>
      </c>
      <c r="AH73" s="165">
        <v>56</v>
      </c>
      <c r="AI73" s="37">
        <f t="shared" si="137"/>
        <v>2240</v>
      </c>
      <c r="AJ73" s="189">
        <v>53.95</v>
      </c>
      <c r="AK73" s="80">
        <f>+AH73*'PRECIOS SEGUN ADJ (RURAL)'!$B$5*'PRECIOS SEGUN ADJ (RURAL)'!$C$5</f>
        <v>120848.00000000001</v>
      </c>
      <c r="AL73" s="80" t="s">
        <v>1511</v>
      </c>
      <c r="AM73" s="165">
        <v>9</v>
      </c>
      <c r="AN73" s="37">
        <f t="shared" si="138"/>
        <v>360</v>
      </c>
      <c r="AO73" s="189">
        <v>29.05</v>
      </c>
      <c r="AP73" s="80">
        <f>+AM73*'PRECIOS SEGUN ADJ (RURAL)'!$B$6*'PRECIOS SEGUN ADJ (RURAL)'!$C$6</f>
        <v>10458</v>
      </c>
      <c r="AQ73" s="80" t="s">
        <v>1182</v>
      </c>
      <c r="AR73" s="80">
        <f t="shared" si="152"/>
        <v>1673.28</v>
      </c>
      <c r="AS73" s="165">
        <v>18</v>
      </c>
      <c r="AT73" s="37">
        <f t="shared" si="139"/>
        <v>720</v>
      </c>
      <c r="AU73" s="189">
        <v>304.44</v>
      </c>
      <c r="AV73" s="80">
        <f>+AS73*'PRECIOS SEGUN ADJ (RURAL)'!$B$7*'PRECIOS SEGUN ADJ (RURAL)'!$C$7</f>
        <v>219196.79999999999</v>
      </c>
      <c r="AW73" s="80" t="s">
        <v>1314</v>
      </c>
      <c r="AX73" s="80">
        <f t="shared" si="153"/>
        <v>39455.42</v>
      </c>
      <c r="AY73" s="37">
        <v>0</v>
      </c>
      <c r="AZ73" s="37">
        <f t="shared" si="161"/>
        <v>0</v>
      </c>
      <c r="BA73" s="189">
        <v>18.899999999999999</v>
      </c>
      <c r="BB73" s="80">
        <f>+AY73*'PRECIOS SEGUN ADJ. (FRONTERIZO)'!$B$9*'PRECIOS SEGUN ADJ. (FRONTERIZO)'!$C$9</f>
        <v>0</v>
      </c>
      <c r="BC73" s="80" t="s">
        <v>134</v>
      </c>
      <c r="BD73" s="165">
        <v>6</v>
      </c>
      <c r="BE73" s="37">
        <f t="shared" si="140"/>
        <v>240</v>
      </c>
      <c r="BF73" s="189">
        <v>140.38999999999999</v>
      </c>
      <c r="BG73" s="80">
        <f>+BD73*'PRECIOS SEGUN ADJ (RURAL)'!$B$8*'PRECIOS SEGUN ADJ (RURAL)'!$C$8</f>
        <v>33693.599999999999</v>
      </c>
      <c r="BH73" s="80" t="s">
        <v>1512</v>
      </c>
      <c r="BI73" s="80">
        <f t="shared" si="154"/>
        <v>6064.85</v>
      </c>
      <c r="BJ73" s="37">
        <v>0</v>
      </c>
      <c r="BK73" s="37">
        <f t="shared" si="162"/>
        <v>0</v>
      </c>
      <c r="BL73" s="189">
        <v>31.459999999999997</v>
      </c>
      <c r="BM73" s="80">
        <f>+BJ73*'PRECIOS SEGUN ADJ. (FRONTERIZO)'!$B$11*'PRECIOS SEGUN ADJ. (FRONTERIZO)'!$C$11</f>
        <v>0</v>
      </c>
      <c r="BN73" s="80" t="s">
        <v>134</v>
      </c>
      <c r="BO73" s="165">
        <v>15</v>
      </c>
      <c r="BP73" s="37">
        <f t="shared" si="141"/>
        <v>600</v>
      </c>
      <c r="BQ73" s="189">
        <v>68.099999999999994</v>
      </c>
      <c r="BR73" s="80">
        <f>+BO73*'PRECIOS SEGUN ADJ (RURAL)'!$B$9*'PRECIOS SEGUN ADJ (RURAL)'!$C$9</f>
        <v>40859.999999999993</v>
      </c>
      <c r="BS73" s="80" t="s">
        <v>1315</v>
      </c>
      <c r="BT73" s="165">
        <v>295</v>
      </c>
      <c r="BU73" s="37">
        <f t="shared" si="155"/>
        <v>5900</v>
      </c>
      <c r="BV73" s="189">
        <v>5.5</v>
      </c>
      <c r="BW73" s="80">
        <f>+BT73*'PRECIOS SEGUN ADJ (RURAL)'!$B$10*'PRECIOS SEGUN ADJ (RURAL)'!$C$10</f>
        <v>32450</v>
      </c>
      <c r="BX73" s="80" t="s">
        <v>1513</v>
      </c>
      <c r="BY73" s="165">
        <v>295</v>
      </c>
      <c r="BZ73" s="37">
        <f t="shared" si="142"/>
        <v>11800</v>
      </c>
      <c r="CA73" s="189">
        <v>7.1500000000000012</v>
      </c>
      <c r="CB73" s="80">
        <f>+BY73*'PRECIOS SEGUN ADJ (RURAL)'!$B$11*'PRECIOS SEGUN ADJ (RURAL)'!$C$11</f>
        <v>84370</v>
      </c>
      <c r="CC73" s="80" t="s">
        <v>1514</v>
      </c>
      <c r="CD73" s="165">
        <v>295</v>
      </c>
      <c r="CE73" s="37">
        <f t="shared" si="143"/>
        <v>11800</v>
      </c>
      <c r="CF73" s="189">
        <v>6.84</v>
      </c>
      <c r="CG73" s="80">
        <f>+CD73*'PRECIOS SEGUN ADJ (RURAL)'!$B$12*'PRECIOS SEGUN ADJ (RURAL)'!$C$12</f>
        <v>80712</v>
      </c>
      <c r="CH73" s="80" t="s">
        <v>1515</v>
      </c>
      <c r="CI73" s="37">
        <v>0</v>
      </c>
      <c r="CJ73" s="37">
        <f t="shared" si="163"/>
        <v>0</v>
      </c>
      <c r="CK73" s="189">
        <v>60</v>
      </c>
      <c r="CL73" s="80">
        <f>+CI73*'PRECIOS SEGUN ADJ. (FRONTERIZO)'!$B$16*'PRECIOS SEGUN ADJ. (FRONTERIZO)'!$C$16</f>
        <v>0</v>
      </c>
      <c r="CM73" s="80" t="s">
        <v>134</v>
      </c>
      <c r="CN73" s="80">
        <f t="shared" si="164"/>
        <v>0</v>
      </c>
      <c r="CO73" s="37">
        <v>0</v>
      </c>
      <c r="CP73" s="37">
        <f t="shared" si="165"/>
        <v>0</v>
      </c>
      <c r="CQ73" s="189">
        <v>55.649999999999991</v>
      </c>
      <c r="CR73" s="80">
        <f>+CO73*'PRECIOS SEGUN ADJ. (FRONTERIZO)'!$B$17*'PRECIOS SEGUN ADJ. (FRONTERIZO)'!$C$17</f>
        <v>0</v>
      </c>
      <c r="CS73" s="80" t="s">
        <v>134</v>
      </c>
      <c r="CT73" s="80">
        <f t="shared" si="166"/>
        <v>0</v>
      </c>
      <c r="CU73" s="165">
        <v>295</v>
      </c>
      <c r="CV73" s="37">
        <f t="shared" si="144"/>
        <v>11800</v>
      </c>
      <c r="CW73" s="189">
        <v>6.5999999999999988</v>
      </c>
      <c r="CX73" s="80">
        <f>+CU73*'PRECIOS SEGUN ADJ (RURAL)'!$B$14*'PRECIOS SEGUN ADJ (RURAL)'!$C$14</f>
        <v>77880</v>
      </c>
      <c r="CY73" s="80" t="s">
        <v>557</v>
      </c>
      <c r="CZ73" s="37">
        <v>0</v>
      </c>
      <c r="DA73" s="37">
        <f t="shared" si="167"/>
        <v>0</v>
      </c>
      <c r="DB73" s="189">
        <v>65.75</v>
      </c>
      <c r="DC73" s="80">
        <f>+CZ73*'PRECIOS SEGUN ADJ. (FRONTERIZO)'!$B$19*'PRECIOS SEGUN ADJ. (FRONTERIZO)'!$C$19</f>
        <v>0</v>
      </c>
      <c r="DD73" s="80" t="s">
        <v>134</v>
      </c>
      <c r="DE73" s="80">
        <f t="shared" si="168"/>
        <v>0</v>
      </c>
      <c r="DF73" s="165">
        <v>12</v>
      </c>
      <c r="DG73" s="37">
        <f t="shared" si="145"/>
        <v>480</v>
      </c>
      <c r="DH73" s="189">
        <v>82.59999999999998</v>
      </c>
      <c r="DI73" s="80">
        <f>+DF73*'PRECIOS SEGUN ADJ (RURAL)'!$B$15*'PRECIOS SEGUN ADJ (RURAL)'!$C$15</f>
        <v>39648</v>
      </c>
      <c r="DJ73" s="80" t="s">
        <v>1516</v>
      </c>
      <c r="DK73" s="80">
        <f t="shared" si="156"/>
        <v>7136.64</v>
      </c>
      <c r="DL73" s="165">
        <v>295</v>
      </c>
      <c r="DM73" s="37">
        <f t="shared" si="146"/>
        <v>11800</v>
      </c>
      <c r="DN73" s="189">
        <v>23.059999999999995</v>
      </c>
      <c r="DO73" s="80">
        <f>+DL73*'PRECIOS SEGUN ADJ (RURAL)'!$B$17*'PRECIOS SEGUN ADJ (RURAL)'!$C$17</f>
        <v>272108</v>
      </c>
      <c r="DP73" s="80" t="s">
        <v>1517</v>
      </c>
      <c r="DQ73" s="192">
        <v>0</v>
      </c>
      <c r="DR73" s="192">
        <f t="shared" si="169"/>
        <v>0</v>
      </c>
      <c r="DS73" s="189">
        <v>80.849999999999994</v>
      </c>
      <c r="DT73" s="80">
        <f>+DQ73*'PRECIOS SEGUN ADJ. (FRONTERIZO)'!$B$22*'PRECIOS SEGUN ADJ. (FRONTERIZO)'!$C$22</f>
        <v>0</v>
      </c>
      <c r="DU73" s="80" t="s">
        <v>134</v>
      </c>
      <c r="DV73" s="165">
        <v>13</v>
      </c>
      <c r="DW73" s="37">
        <f t="shared" si="147"/>
        <v>520</v>
      </c>
      <c r="DX73" s="189">
        <v>21.83</v>
      </c>
      <c r="DY73" s="80">
        <f>+DV73*'PRECIOS SEGUN ADJ (RURAL)'!$B$19*'PRECIOS SEGUN ADJ (RURAL)'!$C$19</f>
        <v>11351.599999999999</v>
      </c>
      <c r="DZ73" s="80" t="s">
        <v>1322</v>
      </c>
      <c r="EA73" s="80">
        <f t="shared" si="157"/>
        <v>2043.29</v>
      </c>
      <c r="EB73" s="165">
        <v>45</v>
      </c>
      <c r="EC73" s="37">
        <f t="shared" si="148"/>
        <v>1800</v>
      </c>
      <c r="ED73" s="189">
        <v>33</v>
      </c>
      <c r="EE73" s="80">
        <f>+EB73*'PRECIOS SEGUN ADJ (RURAL)'!$B$20*'PRECIOS SEGUN ADJ (RURAL)'!$C$20</f>
        <v>59400</v>
      </c>
      <c r="EF73" s="80" t="s">
        <v>296</v>
      </c>
      <c r="EG73" s="37">
        <v>0</v>
      </c>
      <c r="EH73" s="37">
        <f t="shared" si="170"/>
        <v>0</v>
      </c>
      <c r="EI73" s="189">
        <v>15.789999999999997</v>
      </c>
      <c r="EJ73" s="80">
        <f>+EG73*'PRECIOS SEGUN ADJ. (FRONTERIZO)'!$B$25*'PRECIOS SEGUN ADJ. (FRONTERIZO)'!$C$25</f>
        <v>0</v>
      </c>
      <c r="EK73" s="80" t="s">
        <v>134</v>
      </c>
      <c r="EL73" s="37">
        <v>0</v>
      </c>
      <c r="EM73" s="37">
        <f t="shared" si="171"/>
        <v>0</v>
      </c>
      <c r="EN73" s="189">
        <v>31.5</v>
      </c>
      <c r="EO73" s="80">
        <f>+EL73*'PRECIOS SEGUN ADJ. (FRONTERIZO)'!$B$26*'PRECIOS SEGUN ADJ. (FRONTERIZO)'!$C$26</f>
        <v>0</v>
      </c>
      <c r="EP73" s="80" t="s">
        <v>134</v>
      </c>
      <c r="EQ73" s="193">
        <v>39</v>
      </c>
      <c r="ER73" s="194">
        <f t="shared" si="172"/>
        <v>1560</v>
      </c>
      <c r="ES73" s="195">
        <v>21.68</v>
      </c>
      <c r="ET73" s="196">
        <f>+EQ73*'PRECIOS SEGUN ADJ (RURAL)'!$B$13*'PRECIOS SEGUN ADJ (RURAL)'!$C$13</f>
        <v>33820.800000000003</v>
      </c>
      <c r="EU73" s="196" t="s">
        <v>1518</v>
      </c>
      <c r="EV73" s="197">
        <v>295</v>
      </c>
      <c r="EW73" s="198">
        <f t="shared" si="158"/>
        <v>5900</v>
      </c>
      <c r="EX73" s="199">
        <v>5.5</v>
      </c>
      <c r="EY73" s="200">
        <f>+EV73*'PRECIOS SEGUN ADJ (RURAL)'!$B$16*'PRECIOS SEGUN ADJ (RURAL)'!$C$16</f>
        <v>32450</v>
      </c>
      <c r="EZ73" s="200" t="s">
        <v>1513</v>
      </c>
      <c r="FA73" s="201">
        <v>18</v>
      </c>
      <c r="FB73" s="202">
        <f t="shared" si="173"/>
        <v>720</v>
      </c>
      <c r="FC73" s="203">
        <v>220</v>
      </c>
      <c r="FD73" s="204">
        <f>+FA73*'PRECIOS SEGUN ADJ (RURAL)'!$B$18*'PRECIOS SEGUN ADJ (RURAL)'!$C$18</f>
        <v>158400</v>
      </c>
      <c r="FE73" s="204" t="s">
        <v>1324</v>
      </c>
      <c r="FF73" s="204">
        <f t="shared" si="159"/>
        <v>28512</v>
      </c>
      <c r="FG73" s="80">
        <f t="shared" si="174"/>
        <v>1533796.0000000002</v>
      </c>
      <c r="FH73" s="80" t="s">
        <v>1519</v>
      </c>
      <c r="FI73" s="80">
        <f t="shared" si="175"/>
        <v>123107.56</v>
      </c>
      <c r="FJ73" s="80" t="s">
        <v>1520</v>
      </c>
      <c r="FK73" s="80">
        <f t="shared" si="176"/>
        <v>1410688.4400000002</v>
      </c>
      <c r="FL73" s="80" t="s">
        <v>1521</v>
      </c>
      <c r="FM73" s="80">
        <f t="shared" si="177"/>
        <v>306759.2</v>
      </c>
      <c r="FN73" s="80" t="s">
        <v>1522</v>
      </c>
      <c r="FO73" s="80">
        <f t="shared" si="178"/>
        <v>15337.96</v>
      </c>
      <c r="FP73" s="80" t="s">
        <v>1523</v>
      </c>
      <c r="FQ73" s="80"/>
      <c r="FR73" s="80">
        <f t="shared" si="179"/>
        <v>1227036.8000000003</v>
      </c>
      <c r="FS73" s="80" t="s">
        <v>1524</v>
      </c>
      <c r="FT73" s="37" t="str">
        <f>+VLOOKUP(D73,'RURAL XENIA'!F:G,2,0)</f>
        <v>R-29</v>
      </c>
    </row>
    <row r="74" spans="1:176">
      <c r="A74" s="37">
        <v>89</v>
      </c>
      <c r="B74" s="176" t="s">
        <v>130</v>
      </c>
      <c r="C74" s="26" t="s">
        <v>1525</v>
      </c>
      <c r="D74" s="37">
        <v>5100011096</v>
      </c>
      <c r="E74" s="37" t="str">
        <f>+VLOOKUP(D74,'INFORMACION DE PROVEEDORES'!C:I,2,0)</f>
        <v>051-0001109-6</v>
      </c>
      <c r="F74" s="26" t="str">
        <f>+VLOOKUP(D74,'INFORMACION DE PROVEEDORES'!C:J,4,0)</f>
        <v>JOSE FRANCISCO FERNANDEZ TEJADA</v>
      </c>
      <c r="G74" s="37" t="str">
        <f>+VLOOKUP(D74,'INFORMACION DE PROVEEDORES'!C:K,5,0)</f>
        <v>051-0001109-6</v>
      </c>
      <c r="H74" s="26" t="str">
        <f>+VLOOKUP(D74,'INFORMACION DE PROVEEDORES'!C:L,7,0)</f>
        <v xml:space="preserve">CALLE JUANA SALTITOPA NO. 25, VILLA TAPIA, HERMANAS MIRABAL </v>
      </c>
      <c r="I74" s="37" t="str">
        <f>+VLOOKUP(D74,'INFORMACION DE PROVEEDORES'!C:M,3,0)</f>
        <v xml:space="preserve"> FÍSICA</v>
      </c>
      <c r="J74" s="37">
        <v>1</v>
      </c>
      <c r="K74" s="37">
        <v>141</v>
      </c>
      <c r="L74" s="37">
        <v>10</v>
      </c>
      <c r="M74" s="37">
        <f t="shared" si="149"/>
        <v>400</v>
      </c>
      <c r="N74" s="189">
        <v>60.180000000000007</v>
      </c>
      <c r="O74" s="80">
        <f>+L74*'PRECIOS SEGUN ADJ (RURAL)'!$B$2*'PRECIOS SEGUN ADJ (RURAL)'!$C$2</f>
        <v>24072</v>
      </c>
      <c r="P74" s="80" t="s">
        <v>1426</v>
      </c>
      <c r="Q74" s="80">
        <f t="shared" si="150"/>
        <v>3851.52</v>
      </c>
      <c r="R74" s="165">
        <v>2</v>
      </c>
      <c r="S74" s="37">
        <f t="shared" si="135"/>
        <v>80</v>
      </c>
      <c r="T74" s="189">
        <v>33</v>
      </c>
      <c r="U74" s="80">
        <f>+R74*'PRECIOS SEGUN ADJ (RURAL)'!$B$3*'PRECIOS SEGUN ADJ (RURAL)'!$C$3</f>
        <v>2640</v>
      </c>
      <c r="V74" s="80" t="s">
        <v>1292</v>
      </c>
      <c r="W74" s="192">
        <v>0</v>
      </c>
      <c r="X74" s="37">
        <f t="shared" si="160"/>
        <v>0</v>
      </c>
      <c r="Y74" s="189">
        <v>25.2</v>
      </c>
      <c r="Z74" s="80">
        <f>+W74*'PRECIOS SEGUN ADJ. (FRONTERIZO)'!$B$4*'PRECIOS SEGUN ADJ. (FRONTERIZO)'!$C$4</f>
        <v>0</v>
      </c>
      <c r="AA74" s="80" t="s">
        <v>134</v>
      </c>
      <c r="AB74" s="165">
        <v>22</v>
      </c>
      <c r="AC74" s="37">
        <f t="shared" si="136"/>
        <v>880</v>
      </c>
      <c r="AD74" s="189">
        <v>87.91</v>
      </c>
      <c r="AE74" s="80">
        <f>+AB74*'PRECIOS SEGUN ADJ (RURAL)'!$B$4*'PRECIOS SEGUN ADJ (RURAL)'!$C$4</f>
        <v>77360.800000000003</v>
      </c>
      <c r="AF74" s="80" t="s">
        <v>1526</v>
      </c>
      <c r="AG74" s="80">
        <f t="shared" si="151"/>
        <v>13924.94</v>
      </c>
      <c r="AH74" s="165">
        <v>26</v>
      </c>
      <c r="AI74" s="37">
        <f t="shared" si="137"/>
        <v>1040</v>
      </c>
      <c r="AJ74" s="189">
        <v>53.95</v>
      </c>
      <c r="AK74" s="80">
        <f>+AH74*'PRECIOS SEGUN ADJ (RURAL)'!$B$5*'PRECIOS SEGUN ADJ (RURAL)'!$C$5</f>
        <v>56108</v>
      </c>
      <c r="AL74" s="80" t="s">
        <v>1527</v>
      </c>
      <c r="AM74" s="165">
        <v>4</v>
      </c>
      <c r="AN74" s="37">
        <f t="shared" si="138"/>
        <v>160</v>
      </c>
      <c r="AO74" s="189">
        <v>29.05</v>
      </c>
      <c r="AP74" s="80">
        <f>+AM74*'PRECIOS SEGUN ADJ (RURAL)'!$B$6*'PRECIOS SEGUN ADJ (RURAL)'!$C$6</f>
        <v>4648</v>
      </c>
      <c r="AQ74" s="80" t="s">
        <v>1294</v>
      </c>
      <c r="AR74" s="80">
        <f t="shared" si="152"/>
        <v>743.68</v>
      </c>
      <c r="AS74" s="165">
        <v>8</v>
      </c>
      <c r="AT74" s="37">
        <f t="shared" si="139"/>
        <v>320</v>
      </c>
      <c r="AU74" s="189">
        <v>304.44</v>
      </c>
      <c r="AV74" s="80">
        <f>+AS74*'PRECIOS SEGUN ADJ (RURAL)'!$B$7*'PRECIOS SEGUN ADJ (RURAL)'!$C$7</f>
        <v>97420.800000000003</v>
      </c>
      <c r="AW74" s="80" t="s">
        <v>1528</v>
      </c>
      <c r="AX74" s="80">
        <f t="shared" si="153"/>
        <v>17535.740000000002</v>
      </c>
      <c r="AY74" s="37">
        <v>0</v>
      </c>
      <c r="AZ74" s="37">
        <f t="shared" si="161"/>
        <v>0</v>
      </c>
      <c r="BA74" s="189">
        <v>18.899999999999999</v>
      </c>
      <c r="BB74" s="80">
        <f>+AY74*'PRECIOS SEGUN ADJ. (FRONTERIZO)'!$B$9*'PRECIOS SEGUN ADJ. (FRONTERIZO)'!$C$9</f>
        <v>0</v>
      </c>
      <c r="BC74" s="80" t="s">
        <v>134</v>
      </c>
      <c r="BD74" s="165">
        <v>2</v>
      </c>
      <c r="BE74" s="37">
        <f t="shared" si="140"/>
        <v>80</v>
      </c>
      <c r="BF74" s="189">
        <v>140.38999999999999</v>
      </c>
      <c r="BG74" s="80">
        <f>+BD74*'PRECIOS SEGUN ADJ (RURAL)'!$B$8*'PRECIOS SEGUN ADJ (RURAL)'!$C$8</f>
        <v>11231.199999999999</v>
      </c>
      <c r="BH74" s="80" t="s">
        <v>1295</v>
      </c>
      <c r="BI74" s="80">
        <f t="shared" si="154"/>
        <v>2021.62</v>
      </c>
      <c r="BJ74" s="37">
        <v>0</v>
      </c>
      <c r="BK74" s="37">
        <f t="shared" si="162"/>
        <v>0</v>
      </c>
      <c r="BL74" s="189">
        <v>31.459999999999997</v>
      </c>
      <c r="BM74" s="80">
        <f>+BJ74*'PRECIOS SEGUN ADJ. (FRONTERIZO)'!$B$11*'PRECIOS SEGUN ADJ. (FRONTERIZO)'!$C$11</f>
        <v>0</v>
      </c>
      <c r="BN74" s="80" t="s">
        <v>134</v>
      </c>
      <c r="BO74" s="165">
        <v>7</v>
      </c>
      <c r="BP74" s="37">
        <f t="shared" si="141"/>
        <v>280</v>
      </c>
      <c r="BQ74" s="189">
        <v>68.099999999999994</v>
      </c>
      <c r="BR74" s="80">
        <f>+BO74*'PRECIOS SEGUN ADJ (RURAL)'!$B$9*'PRECIOS SEGUN ADJ (RURAL)'!$C$9</f>
        <v>19067.999999999996</v>
      </c>
      <c r="BS74" s="80" t="s">
        <v>1296</v>
      </c>
      <c r="BT74" s="165">
        <v>141</v>
      </c>
      <c r="BU74" s="37">
        <f t="shared" si="155"/>
        <v>2820</v>
      </c>
      <c r="BV74" s="189">
        <v>5.5</v>
      </c>
      <c r="BW74" s="80">
        <f>+BT74*'PRECIOS SEGUN ADJ (RURAL)'!$B$10*'PRECIOS SEGUN ADJ (RURAL)'!$C$10</f>
        <v>15510</v>
      </c>
      <c r="BX74" s="80" t="s">
        <v>1529</v>
      </c>
      <c r="BY74" s="165">
        <v>141</v>
      </c>
      <c r="BZ74" s="37">
        <f t="shared" si="142"/>
        <v>5640</v>
      </c>
      <c r="CA74" s="189">
        <v>7.1500000000000012</v>
      </c>
      <c r="CB74" s="80">
        <f>+BY74*'PRECIOS SEGUN ADJ (RURAL)'!$B$11*'PRECIOS SEGUN ADJ (RURAL)'!$C$11</f>
        <v>40326</v>
      </c>
      <c r="CC74" s="80" t="s">
        <v>1530</v>
      </c>
      <c r="CD74" s="165">
        <v>141</v>
      </c>
      <c r="CE74" s="37">
        <f t="shared" si="143"/>
        <v>5640</v>
      </c>
      <c r="CF74" s="189">
        <v>6.84</v>
      </c>
      <c r="CG74" s="80">
        <f>+CD74*'PRECIOS SEGUN ADJ (RURAL)'!$B$12*'PRECIOS SEGUN ADJ (RURAL)'!$C$12</f>
        <v>38577.599999999999</v>
      </c>
      <c r="CH74" s="80" t="s">
        <v>1531</v>
      </c>
      <c r="CI74" s="37">
        <v>0</v>
      </c>
      <c r="CJ74" s="37">
        <f t="shared" si="163"/>
        <v>0</v>
      </c>
      <c r="CK74" s="189">
        <v>60</v>
      </c>
      <c r="CL74" s="80">
        <f>+CI74*'PRECIOS SEGUN ADJ. (FRONTERIZO)'!$B$16*'PRECIOS SEGUN ADJ. (FRONTERIZO)'!$C$16</f>
        <v>0</v>
      </c>
      <c r="CM74" s="80" t="s">
        <v>134</v>
      </c>
      <c r="CN74" s="80">
        <f t="shared" si="164"/>
        <v>0</v>
      </c>
      <c r="CO74" s="37">
        <v>0</v>
      </c>
      <c r="CP74" s="37">
        <f t="shared" si="165"/>
        <v>0</v>
      </c>
      <c r="CQ74" s="189">
        <v>55.649999999999991</v>
      </c>
      <c r="CR74" s="80">
        <f>+CO74*'PRECIOS SEGUN ADJ. (FRONTERIZO)'!$B$17*'PRECIOS SEGUN ADJ. (FRONTERIZO)'!$C$17</f>
        <v>0</v>
      </c>
      <c r="CS74" s="80" t="s">
        <v>134</v>
      </c>
      <c r="CT74" s="80">
        <f t="shared" si="166"/>
        <v>0</v>
      </c>
      <c r="CU74" s="165">
        <v>141</v>
      </c>
      <c r="CV74" s="37">
        <f t="shared" si="144"/>
        <v>5640</v>
      </c>
      <c r="CW74" s="189">
        <v>6.5999999999999988</v>
      </c>
      <c r="CX74" s="80">
        <f>+CU74*'PRECIOS SEGUN ADJ (RURAL)'!$B$14*'PRECIOS SEGUN ADJ (RURAL)'!$C$14</f>
        <v>37224</v>
      </c>
      <c r="CY74" s="80" t="s">
        <v>1532</v>
      </c>
      <c r="CZ74" s="37">
        <v>0</v>
      </c>
      <c r="DA74" s="37">
        <f t="shared" si="167"/>
        <v>0</v>
      </c>
      <c r="DB74" s="189">
        <v>65.75</v>
      </c>
      <c r="DC74" s="80">
        <f>+CZ74*'PRECIOS SEGUN ADJ. (FRONTERIZO)'!$B$19*'PRECIOS SEGUN ADJ. (FRONTERIZO)'!$C$19</f>
        <v>0</v>
      </c>
      <c r="DD74" s="80" t="s">
        <v>134</v>
      </c>
      <c r="DE74" s="80">
        <f t="shared" si="168"/>
        <v>0</v>
      </c>
      <c r="DF74" s="165">
        <v>5</v>
      </c>
      <c r="DG74" s="37">
        <f t="shared" si="145"/>
        <v>200</v>
      </c>
      <c r="DH74" s="189">
        <v>82.59999999999998</v>
      </c>
      <c r="DI74" s="80">
        <f>+DF74*'PRECIOS SEGUN ADJ (RURAL)'!$B$15*'PRECIOS SEGUN ADJ (RURAL)'!$C$15</f>
        <v>16520</v>
      </c>
      <c r="DJ74" s="80" t="s">
        <v>199</v>
      </c>
      <c r="DK74" s="80">
        <f t="shared" si="156"/>
        <v>2973.6</v>
      </c>
      <c r="DL74" s="165">
        <v>141</v>
      </c>
      <c r="DM74" s="37">
        <f t="shared" si="146"/>
        <v>5640</v>
      </c>
      <c r="DN74" s="189">
        <v>23.059999999999995</v>
      </c>
      <c r="DO74" s="80">
        <f>+DL74*'PRECIOS SEGUN ADJ (RURAL)'!$B$17*'PRECIOS SEGUN ADJ (RURAL)'!$C$17</f>
        <v>130058.4</v>
      </c>
      <c r="DP74" s="80" t="s">
        <v>1533</v>
      </c>
      <c r="DQ74" s="192">
        <v>0</v>
      </c>
      <c r="DR74" s="192">
        <f t="shared" si="169"/>
        <v>0</v>
      </c>
      <c r="DS74" s="189">
        <v>80.849999999999994</v>
      </c>
      <c r="DT74" s="80">
        <f>+DQ74*'PRECIOS SEGUN ADJ. (FRONTERIZO)'!$B$22*'PRECIOS SEGUN ADJ. (FRONTERIZO)'!$C$22</f>
        <v>0</v>
      </c>
      <c r="DU74" s="80" t="s">
        <v>134</v>
      </c>
      <c r="DV74" s="165">
        <v>6</v>
      </c>
      <c r="DW74" s="37">
        <f t="shared" si="147"/>
        <v>240</v>
      </c>
      <c r="DX74" s="189">
        <v>21.83</v>
      </c>
      <c r="DY74" s="80">
        <f>+DV74*'PRECIOS SEGUN ADJ (RURAL)'!$B$19*'PRECIOS SEGUN ADJ (RURAL)'!$C$19</f>
        <v>5239.2</v>
      </c>
      <c r="DZ74" s="80" t="s">
        <v>1434</v>
      </c>
      <c r="EA74" s="80">
        <f t="shared" si="157"/>
        <v>943.06</v>
      </c>
      <c r="EB74" s="165">
        <v>21</v>
      </c>
      <c r="EC74" s="37">
        <f t="shared" si="148"/>
        <v>840</v>
      </c>
      <c r="ED74" s="189">
        <v>33</v>
      </c>
      <c r="EE74" s="80">
        <f>+EB74*'PRECIOS SEGUN ADJ (RURAL)'!$B$20*'PRECIOS SEGUN ADJ (RURAL)'!$C$20</f>
        <v>27720</v>
      </c>
      <c r="EF74" s="80" t="s">
        <v>1414</v>
      </c>
      <c r="EG74" s="37">
        <v>0</v>
      </c>
      <c r="EH74" s="37">
        <f t="shared" si="170"/>
        <v>0</v>
      </c>
      <c r="EI74" s="189">
        <v>15.789999999999997</v>
      </c>
      <c r="EJ74" s="80">
        <f>+EG74*'PRECIOS SEGUN ADJ. (FRONTERIZO)'!$B$25*'PRECIOS SEGUN ADJ. (FRONTERIZO)'!$C$25</f>
        <v>0</v>
      </c>
      <c r="EK74" s="80" t="s">
        <v>134</v>
      </c>
      <c r="EL74" s="37">
        <v>0</v>
      </c>
      <c r="EM74" s="37">
        <f t="shared" si="171"/>
        <v>0</v>
      </c>
      <c r="EN74" s="189">
        <v>31.5</v>
      </c>
      <c r="EO74" s="80">
        <f>+EL74*'PRECIOS SEGUN ADJ. (FRONTERIZO)'!$B$26*'PRECIOS SEGUN ADJ. (FRONTERIZO)'!$C$26</f>
        <v>0</v>
      </c>
      <c r="EP74" s="80" t="s">
        <v>134</v>
      </c>
      <c r="EQ74" s="193">
        <v>18</v>
      </c>
      <c r="ER74" s="194">
        <f t="shared" si="172"/>
        <v>720</v>
      </c>
      <c r="ES74" s="195">
        <v>21.68</v>
      </c>
      <c r="ET74" s="196">
        <f>+EQ74*'PRECIOS SEGUN ADJ (RURAL)'!$B$13*'PRECIOS SEGUN ADJ (RURAL)'!$C$13</f>
        <v>15609.6</v>
      </c>
      <c r="EU74" s="196" t="s">
        <v>1534</v>
      </c>
      <c r="EV74" s="197">
        <v>141</v>
      </c>
      <c r="EW74" s="198">
        <f t="shared" si="158"/>
        <v>2820</v>
      </c>
      <c r="EX74" s="199">
        <v>5.5</v>
      </c>
      <c r="EY74" s="200">
        <f>+EV74*'PRECIOS SEGUN ADJ (RURAL)'!$B$16*'PRECIOS SEGUN ADJ (RURAL)'!$C$16</f>
        <v>15510</v>
      </c>
      <c r="EZ74" s="200" t="s">
        <v>1529</v>
      </c>
      <c r="FA74" s="201">
        <v>8</v>
      </c>
      <c r="FB74" s="202">
        <f t="shared" si="173"/>
        <v>320</v>
      </c>
      <c r="FC74" s="203">
        <v>220</v>
      </c>
      <c r="FD74" s="204">
        <f>+FA74*'PRECIOS SEGUN ADJ (RURAL)'!$B$18*'PRECIOS SEGUN ADJ (RURAL)'!$C$18</f>
        <v>70400</v>
      </c>
      <c r="FE74" s="204" t="s">
        <v>1535</v>
      </c>
      <c r="FF74" s="204">
        <f t="shared" si="159"/>
        <v>12672</v>
      </c>
      <c r="FG74" s="80">
        <f t="shared" si="174"/>
        <v>705243.59999999986</v>
      </c>
      <c r="FH74" s="80" t="s">
        <v>1536</v>
      </c>
      <c r="FI74" s="80">
        <f t="shared" si="175"/>
        <v>54666.16</v>
      </c>
      <c r="FJ74" s="80" t="s">
        <v>1537</v>
      </c>
      <c r="FK74" s="80">
        <f t="shared" si="176"/>
        <v>650577.43999999983</v>
      </c>
      <c r="FL74" s="80" t="s">
        <v>1538</v>
      </c>
      <c r="FM74" s="80">
        <f t="shared" si="177"/>
        <v>141048.72</v>
      </c>
      <c r="FN74" s="80" t="s">
        <v>1539</v>
      </c>
      <c r="FO74" s="80">
        <f t="shared" si="178"/>
        <v>7052.44</v>
      </c>
      <c r="FP74" s="80" t="s">
        <v>1540</v>
      </c>
      <c r="FQ74" s="80"/>
      <c r="FR74" s="80">
        <f t="shared" si="179"/>
        <v>564194.87999999989</v>
      </c>
      <c r="FS74" s="80" t="s">
        <v>1541</v>
      </c>
      <c r="FT74" s="37" t="str">
        <f>+VLOOKUP(D74,'RURAL XENIA'!F:G,2,0)</f>
        <v>R-23</v>
      </c>
    </row>
    <row r="75" spans="1:176">
      <c r="A75" s="37">
        <v>90</v>
      </c>
      <c r="B75" s="176" t="s">
        <v>130</v>
      </c>
      <c r="C75" s="26" t="s">
        <v>1542</v>
      </c>
      <c r="D75" s="37">
        <v>109398073</v>
      </c>
      <c r="E75" s="37" t="str">
        <f>+VLOOKUP(D75,'INFORMACION DE PROVEEDORES'!C:I,2,0)</f>
        <v>001-0939807-3</v>
      </c>
      <c r="F75" s="26" t="str">
        <f>+VLOOKUP(D75,'INFORMACION DE PROVEEDORES'!C:J,4,0)</f>
        <v>JOSELYN TORRES GUZMAN</v>
      </c>
      <c r="G75" s="37" t="str">
        <f>+VLOOKUP(D75,'INFORMACION DE PROVEEDORES'!C:K,5,0)</f>
        <v>001-0939807-3</v>
      </c>
      <c r="H75" s="26" t="str">
        <f>+VLOOKUP(D75,'INFORMACION DE PROVEEDORES'!C:L,7,0)</f>
        <v>C/PENETRACION NO.21 A, BUENA VISTA I, VILLA MELLA</v>
      </c>
      <c r="I75" s="37" t="str">
        <f>+VLOOKUP(D75,'INFORMACION DE PROVEEDORES'!C:M,3,0)</f>
        <v xml:space="preserve"> FÍSICA</v>
      </c>
      <c r="J75" s="37">
        <v>1</v>
      </c>
      <c r="K75" s="37">
        <v>331</v>
      </c>
      <c r="L75" s="37">
        <v>22</v>
      </c>
      <c r="M75" s="37">
        <f t="shared" si="149"/>
        <v>880</v>
      </c>
      <c r="N75" s="189">
        <v>60.180000000000007</v>
      </c>
      <c r="O75" s="80">
        <f>+L75*'PRECIOS SEGUN ADJ (RURAL)'!$B$2*'PRECIOS SEGUN ADJ (RURAL)'!$C$2</f>
        <v>52958.400000000001</v>
      </c>
      <c r="P75" s="80" t="s">
        <v>1310</v>
      </c>
      <c r="Q75" s="80">
        <f t="shared" si="150"/>
        <v>8473.34</v>
      </c>
      <c r="R75" s="165">
        <v>4</v>
      </c>
      <c r="S75" s="37">
        <f t="shared" si="135"/>
        <v>160</v>
      </c>
      <c r="T75" s="189">
        <v>33</v>
      </c>
      <c r="U75" s="80">
        <f>+R75*'PRECIOS SEGUN ADJ (RURAL)'!$B$3*'PRECIOS SEGUN ADJ (RURAL)'!$C$3</f>
        <v>5280</v>
      </c>
      <c r="V75" s="80" t="s">
        <v>1138</v>
      </c>
      <c r="W75" s="192">
        <v>0</v>
      </c>
      <c r="X75" s="37">
        <f t="shared" si="160"/>
        <v>0</v>
      </c>
      <c r="Y75" s="189">
        <v>25.2</v>
      </c>
      <c r="Z75" s="80">
        <f>+W75*'PRECIOS SEGUN ADJ. (FRONTERIZO)'!$B$4*'PRECIOS SEGUN ADJ. (FRONTERIZO)'!$C$4</f>
        <v>0</v>
      </c>
      <c r="AA75" s="80" t="s">
        <v>134</v>
      </c>
      <c r="AB75" s="165">
        <v>51</v>
      </c>
      <c r="AC75" s="37">
        <f t="shared" si="136"/>
        <v>2040</v>
      </c>
      <c r="AD75" s="189">
        <v>87.91</v>
      </c>
      <c r="AE75" s="80">
        <f>+AB75*'PRECIOS SEGUN ADJ (RURAL)'!$B$4*'PRECIOS SEGUN ADJ (RURAL)'!$C$4</f>
        <v>179336.4</v>
      </c>
      <c r="AF75" s="80" t="s">
        <v>1543</v>
      </c>
      <c r="AG75" s="80">
        <f t="shared" si="151"/>
        <v>32280.55</v>
      </c>
      <c r="AH75" s="165">
        <v>61</v>
      </c>
      <c r="AI75" s="37">
        <f t="shared" si="137"/>
        <v>2440</v>
      </c>
      <c r="AJ75" s="189">
        <v>53.95</v>
      </c>
      <c r="AK75" s="80">
        <f>+AH75*'PRECIOS SEGUN ADJ (RURAL)'!$B$5*'PRECIOS SEGUN ADJ (RURAL)'!$C$5</f>
        <v>131638</v>
      </c>
      <c r="AL75" s="80" t="s">
        <v>1544</v>
      </c>
      <c r="AM75" s="165">
        <v>8</v>
      </c>
      <c r="AN75" s="37">
        <f t="shared" si="138"/>
        <v>320</v>
      </c>
      <c r="AO75" s="189">
        <v>29.05</v>
      </c>
      <c r="AP75" s="80">
        <f>+AM75*'PRECIOS SEGUN ADJ (RURAL)'!$B$6*'PRECIOS SEGUN ADJ (RURAL)'!$C$6</f>
        <v>9296</v>
      </c>
      <c r="AQ75" s="80" t="s">
        <v>1313</v>
      </c>
      <c r="AR75" s="80">
        <f t="shared" si="152"/>
        <v>1487.36</v>
      </c>
      <c r="AS75" s="165">
        <v>19</v>
      </c>
      <c r="AT75" s="37">
        <f t="shared" si="139"/>
        <v>760</v>
      </c>
      <c r="AU75" s="189">
        <v>304.44</v>
      </c>
      <c r="AV75" s="80">
        <f>+AS75*'PRECIOS SEGUN ADJ (RURAL)'!$B$7*'PRECIOS SEGUN ADJ (RURAL)'!$C$7</f>
        <v>231374.4</v>
      </c>
      <c r="AW75" s="80" t="s">
        <v>1545</v>
      </c>
      <c r="AX75" s="80">
        <f t="shared" si="153"/>
        <v>41647.39</v>
      </c>
      <c r="AY75" s="37">
        <v>0</v>
      </c>
      <c r="AZ75" s="37">
        <f t="shared" si="161"/>
        <v>0</v>
      </c>
      <c r="BA75" s="189">
        <v>18.899999999999999</v>
      </c>
      <c r="BB75" s="80">
        <f>+AY75*'PRECIOS SEGUN ADJ. (FRONTERIZO)'!$B$9*'PRECIOS SEGUN ADJ. (FRONTERIZO)'!$C$9</f>
        <v>0</v>
      </c>
      <c r="BC75" s="80" t="s">
        <v>134</v>
      </c>
      <c r="BD75" s="165">
        <v>4</v>
      </c>
      <c r="BE75" s="37">
        <f t="shared" si="140"/>
        <v>160</v>
      </c>
      <c r="BF75" s="189">
        <v>140.38999999999999</v>
      </c>
      <c r="BG75" s="80">
        <f>+BD75*'PRECIOS SEGUN ADJ (RURAL)'!$B$8*'PRECIOS SEGUN ADJ (RURAL)'!$C$8</f>
        <v>22462.399999999998</v>
      </c>
      <c r="BH75" s="80" t="s">
        <v>1143</v>
      </c>
      <c r="BI75" s="80">
        <f t="shared" si="154"/>
        <v>4043.23</v>
      </c>
      <c r="BJ75" s="37">
        <v>0</v>
      </c>
      <c r="BK75" s="37">
        <f t="shared" si="162"/>
        <v>0</v>
      </c>
      <c r="BL75" s="189">
        <v>31.459999999999997</v>
      </c>
      <c r="BM75" s="80">
        <f>+BJ75*'PRECIOS SEGUN ADJ. (FRONTERIZO)'!$B$11*'PRECIOS SEGUN ADJ. (FRONTERIZO)'!$C$11</f>
        <v>0</v>
      </c>
      <c r="BN75" s="80" t="s">
        <v>134</v>
      </c>
      <c r="BO75" s="165">
        <v>15</v>
      </c>
      <c r="BP75" s="37">
        <f t="shared" si="141"/>
        <v>600</v>
      </c>
      <c r="BQ75" s="189">
        <v>68.099999999999994</v>
      </c>
      <c r="BR75" s="80">
        <f>+BO75*'PRECIOS SEGUN ADJ (RURAL)'!$B$9*'PRECIOS SEGUN ADJ (RURAL)'!$C$9</f>
        <v>40859.999999999993</v>
      </c>
      <c r="BS75" s="80" t="s">
        <v>1315</v>
      </c>
      <c r="BT75" s="165">
        <v>331</v>
      </c>
      <c r="BU75" s="37">
        <f t="shared" si="155"/>
        <v>6620</v>
      </c>
      <c r="BV75" s="189">
        <v>5.5</v>
      </c>
      <c r="BW75" s="80">
        <f>+BT75*'PRECIOS SEGUN ADJ (RURAL)'!$B$10*'PRECIOS SEGUN ADJ (RURAL)'!$C$10</f>
        <v>36410</v>
      </c>
      <c r="BX75" s="80" t="s">
        <v>1546</v>
      </c>
      <c r="BY75" s="165">
        <v>331</v>
      </c>
      <c r="BZ75" s="37">
        <f t="shared" si="142"/>
        <v>13240</v>
      </c>
      <c r="CA75" s="189">
        <v>7.1500000000000012</v>
      </c>
      <c r="CB75" s="80">
        <f>+BY75*'PRECIOS SEGUN ADJ (RURAL)'!$B$11*'PRECIOS SEGUN ADJ (RURAL)'!$C$11</f>
        <v>94666</v>
      </c>
      <c r="CC75" s="80" t="s">
        <v>1547</v>
      </c>
      <c r="CD75" s="165">
        <v>331</v>
      </c>
      <c r="CE75" s="37">
        <f t="shared" si="143"/>
        <v>13240</v>
      </c>
      <c r="CF75" s="189">
        <v>6.84</v>
      </c>
      <c r="CG75" s="80">
        <f>+CD75*'PRECIOS SEGUN ADJ (RURAL)'!$B$12*'PRECIOS SEGUN ADJ (RURAL)'!$C$12</f>
        <v>90561.600000000006</v>
      </c>
      <c r="CH75" s="80" t="s">
        <v>1548</v>
      </c>
      <c r="CI75" s="37">
        <v>0</v>
      </c>
      <c r="CJ75" s="37">
        <f t="shared" si="163"/>
        <v>0</v>
      </c>
      <c r="CK75" s="189">
        <v>60</v>
      </c>
      <c r="CL75" s="80">
        <f>+CI75*'PRECIOS SEGUN ADJ. (FRONTERIZO)'!$B$16*'PRECIOS SEGUN ADJ. (FRONTERIZO)'!$C$16</f>
        <v>0</v>
      </c>
      <c r="CM75" s="80" t="s">
        <v>134</v>
      </c>
      <c r="CN75" s="80">
        <f t="shared" si="164"/>
        <v>0</v>
      </c>
      <c r="CO75" s="37">
        <v>0</v>
      </c>
      <c r="CP75" s="37">
        <f t="shared" si="165"/>
        <v>0</v>
      </c>
      <c r="CQ75" s="189">
        <v>55.649999999999991</v>
      </c>
      <c r="CR75" s="80">
        <f>+CO75*'PRECIOS SEGUN ADJ. (FRONTERIZO)'!$B$17*'PRECIOS SEGUN ADJ. (FRONTERIZO)'!$C$17</f>
        <v>0</v>
      </c>
      <c r="CS75" s="80" t="s">
        <v>134</v>
      </c>
      <c r="CT75" s="80">
        <f t="shared" si="166"/>
        <v>0</v>
      </c>
      <c r="CU75" s="165">
        <v>331</v>
      </c>
      <c r="CV75" s="37">
        <f t="shared" si="144"/>
        <v>13240</v>
      </c>
      <c r="CW75" s="189">
        <v>6.5999999999999988</v>
      </c>
      <c r="CX75" s="80">
        <f>+CU75*'PRECIOS SEGUN ADJ (RURAL)'!$B$14*'PRECIOS SEGUN ADJ (RURAL)'!$C$14</f>
        <v>87384</v>
      </c>
      <c r="CY75" s="80" t="s">
        <v>581</v>
      </c>
      <c r="CZ75" s="37">
        <v>0</v>
      </c>
      <c r="DA75" s="37">
        <f t="shared" si="167"/>
        <v>0</v>
      </c>
      <c r="DB75" s="189">
        <v>65.75</v>
      </c>
      <c r="DC75" s="80">
        <f>+CZ75*'PRECIOS SEGUN ADJ. (FRONTERIZO)'!$B$19*'PRECIOS SEGUN ADJ. (FRONTERIZO)'!$C$19</f>
        <v>0</v>
      </c>
      <c r="DD75" s="80" t="s">
        <v>134</v>
      </c>
      <c r="DE75" s="80">
        <f t="shared" si="168"/>
        <v>0</v>
      </c>
      <c r="DF75" s="165">
        <v>11</v>
      </c>
      <c r="DG75" s="37">
        <f t="shared" si="145"/>
        <v>440</v>
      </c>
      <c r="DH75" s="189">
        <v>82.59999999999998</v>
      </c>
      <c r="DI75" s="80">
        <f>+DF75*'PRECIOS SEGUN ADJ (RURAL)'!$B$15*'PRECIOS SEGUN ADJ (RURAL)'!$C$15</f>
        <v>36344</v>
      </c>
      <c r="DJ75" s="80" t="s">
        <v>1320</v>
      </c>
      <c r="DK75" s="80">
        <f t="shared" si="156"/>
        <v>6541.92</v>
      </c>
      <c r="DL75" s="165">
        <v>331</v>
      </c>
      <c r="DM75" s="37">
        <f t="shared" si="146"/>
        <v>13240</v>
      </c>
      <c r="DN75" s="189">
        <v>23.059999999999995</v>
      </c>
      <c r="DO75" s="80">
        <f>+DL75*'PRECIOS SEGUN ADJ (RURAL)'!$B$17*'PRECIOS SEGUN ADJ (RURAL)'!$C$17</f>
        <v>305314.39999999997</v>
      </c>
      <c r="DP75" s="80" t="s">
        <v>1549</v>
      </c>
      <c r="DQ75" s="192">
        <v>0</v>
      </c>
      <c r="DR75" s="192">
        <f t="shared" si="169"/>
        <v>0</v>
      </c>
      <c r="DS75" s="189">
        <v>80.849999999999994</v>
      </c>
      <c r="DT75" s="80">
        <f>+DQ75*'PRECIOS SEGUN ADJ. (FRONTERIZO)'!$B$22*'PRECIOS SEGUN ADJ. (FRONTERIZO)'!$C$22</f>
        <v>0</v>
      </c>
      <c r="DU75" s="80" t="s">
        <v>134</v>
      </c>
      <c r="DV75" s="165">
        <v>13</v>
      </c>
      <c r="DW75" s="37">
        <f t="shared" si="147"/>
        <v>520</v>
      </c>
      <c r="DX75" s="189">
        <v>21.83</v>
      </c>
      <c r="DY75" s="80">
        <f>+DV75*'PRECIOS SEGUN ADJ (RURAL)'!$B$19*'PRECIOS SEGUN ADJ (RURAL)'!$C$19</f>
        <v>11351.599999999999</v>
      </c>
      <c r="DZ75" s="80" t="s">
        <v>1322</v>
      </c>
      <c r="EA75" s="80">
        <f t="shared" si="157"/>
        <v>2043.29</v>
      </c>
      <c r="EB75" s="165">
        <v>48</v>
      </c>
      <c r="EC75" s="37">
        <f t="shared" si="148"/>
        <v>1920</v>
      </c>
      <c r="ED75" s="189">
        <v>33</v>
      </c>
      <c r="EE75" s="80">
        <f>+EB75*'PRECIOS SEGUN ADJ (RURAL)'!$B$20*'PRECIOS SEGUN ADJ (RURAL)'!$C$20</f>
        <v>63360</v>
      </c>
      <c r="EF75" s="80" t="s">
        <v>226</v>
      </c>
      <c r="EG75" s="37">
        <v>0</v>
      </c>
      <c r="EH75" s="37">
        <f t="shared" si="170"/>
        <v>0</v>
      </c>
      <c r="EI75" s="189">
        <v>15.789999999999997</v>
      </c>
      <c r="EJ75" s="80">
        <f>+EG75*'PRECIOS SEGUN ADJ. (FRONTERIZO)'!$B$25*'PRECIOS SEGUN ADJ. (FRONTERIZO)'!$C$25</f>
        <v>0</v>
      </c>
      <c r="EK75" s="80" t="s">
        <v>134</v>
      </c>
      <c r="EL75" s="37">
        <v>0</v>
      </c>
      <c r="EM75" s="37">
        <f t="shared" si="171"/>
        <v>0</v>
      </c>
      <c r="EN75" s="189">
        <v>31.5</v>
      </c>
      <c r="EO75" s="80">
        <f>+EL75*'PRECIOS SEGUN ADJ. (FRONTERIZO)'!$B$26*'PRECIOS SEGUN ADJ. (FRONTERIZO)'!$C$26</f>
        <v>0</v>
      </c>
      <c r="EP75" s="80" t="s">
        <v>134</v>
      </c>
      <c r="EQ75" s="193">
        <v>42</v>
      </c>
      <c r="ER75" s="194">
        <f t="shared" si="172"/>
        <v>1680</v>
      </c>
      <c r="ES75" s="195">
        <v>21.68</v>
      </c>
      <c r="ET75" s="196">
        <f>+EQ75*'PRECIOS SEGUN ADJ (RURAL)'!$B$13*'PRECIOS SEGUN ADJ (RURAL)'!$C$13</f>
        <v>36422.399999999994</v>
      </c>
      <c r="EU75" s="196" t="s">
        <v>1550</v>
      </c>
      <c r="EV75" s="197">
        <v>331</v>
      </c>
      <c r="EW75" s="198">
        <f t="shared" si="158"/>
        <v>6620</v>
      </c>
      <c r="EX75" s="199">
        <v>5.5</v>
      </c>
      <c r="EY75" s="200">
        <f>+EV75*'PRECIOS SEGUN ADJ (RURAL)'!$B$16*'PRECIOS SEGUN ADJ (RURAL)'!$C$16</f>
        <v>36410</v>
      </c>
      <c r="EZ75" s="200" t="s">
        <v>1546</v>
      </c>
      <c r="FA75" s="201">
        <v>19</v>
      </c>
      <c r="FB75" s="202">
        <f t="shared" si="173"/>
        <v>760</v>
      </c>
      <c r="FC75" s="203">
        <v>220</v>
      </c>
      <c r="FD75" s="204">
        <f>+FA75*'PRECIOS SEGUN ADJ (RURAL)'!$B$18*'PRECIOS SEGUN ADJ (RURAL)'!$C$18</f>
        <v>167200</v>
      </c>
      <c r="FE75" s="204" t="s">
        <v>1551</v>
      </c>
      <c r="FF75" s="204">
        <f t="shared" si="159"/>
        <v>30096</v>
      </c>
      <c r="FG75" s="80">
        <f t="shared" si="174"/>
        <v>1638629.5999999999</v>
      </c>
      <c r="FH75" s="80" t="s">
        <v>1552</v>
      </c>
      <c r="FI75" s="80">
        <f t="shared" si="175"/>
        <v>126613.07999999999</v>
      </c>
      <c r="FJ75" s="80" t="s">
        <v>1553</v>
      </c>
      <c r="FK75" s="80">
        <f t="shared" si="176"/>
        <v>1512016.5199999998</v>
      </c>
      <c r="FL75" s="80" t="s">
        <v>1554</v>
      </c>
      <c r="FM75" s="80">
        <f t="shared" si="177"/>
        <v>327725.92</v>
      </c>
      <c r="FN75" s="80" t="s">
        <v>1555</v>
      </c>
      <c r="FO75" s="80">
        <f t="shared" si="178"/>
        <v>16386.3</v>
      </c>
      <c r="FP75" s="80" t="s">
        <v>1556</v>
      </c>
      <c r="FQ75" s="80"/>
      <c r="FR75" s="80">
        <f t="shared" si="179"/>
        <v>1310903.68</v>
      </c>
      <c r="FS75" s="80" t="s">
        <v>1557</v>
      </c>
      <c r="FT75" s="37" t="str">
        <f>+VLOOKUP(D75,'RURAL XENIA'!F:G,2,0)</f>
        <v>R-16</v>
      </c>
    </row>
    <row r="76" spans="1:176">
      <c r="A76" s="37">
        <v>91</v>
      </c>
      <c r="B76" s="176" t="s">
        <v>130</v>
      </c>
      <c r="C76" s="26" t="s">
        <v>1558</v>
      </c>
      <c r="D76" s="37">
        <v>1001066495</v>
      </c>
      <c r="E76" s="37" t="str">
        <f>+VLOOKUP(D76,'INFORMACION DE PROVEEDORES'!C:I,2,0)</f>
        <v>010-0106649-5</v>
      </c>
      <c r="F76" s="26" t="str">
        <f>+VLOOKUP(D76,'INFORMACION DE PROVEEDORES'!C:J,4,0)</f>
        <v>JUAN FIDEL MARTE VARGAS</v>
      </c>
      <c r="G76" s="37" t="str">
        <f>+VLOOKUP(D76,'INFORMACION DE PROVEEDORES'!C:K,5,0)</f>
        <v>010-0106649-5</v>
      </c>
      <c r="H76" s="26" t="str">
        <f>+VLOOKUP(D76,'INFORMACION DE PROVEEDORES'!C:L,7,0)</f>
        <v>BARTOLOME OLEGARIO PEREZ NO.81 B LA PLACETA</v>
      </c>
      <c r="I76" s="37" t="str">
        <f>+VLOOKUP(D76,'INFORMACION DE PROVEEDORES'!C:M,3,0)</f>
        <v xml:space="preserve"> FÍSICA</v>
      </c>
      <c r="J76" s="37">
        <v>1</v>
      </c>
      <c r="K76" s="37">
        <v>117</v>
      </c>
      <c r="L76" s="37">
        <v>8</v>
      </c>
      <c r="M76" s="37">
        <f t="shared" si="149"/>
        <v>320</v>
      </c>
      <c r="N76" s="189">
        <v>60.180000000000007</v>
      </c>
      <c r="O76" s="80">
        <f>+L76*'PRECIOS SEGUN ADJ (RURAL)'!$B$2*'PRECIOS SEGUN ADJ (RURAL)'!$C$2</f>
        <v>19257.599999999999</v>
      </c>
      <c r="P76" s="80" t="s">
        <v>1454</v>
      </c>
      <c r="Q76" s="80">
        <f t="shared" si="150"/>
        <v>3081.22</v>
      </c>
      <c r="R76" s="165">
        <v>2</v>
      </c>
      <c r="S76" s="37">
        <f t="shared" si="135"/>
        <v>80</v>
      </c>
      <c r="T76" s="189">
        <v>33</v>
      </c>
      <c r="U76" s="80">
        <f>+R76*'PRECIOS SEGUN ADJ (RURAL)'!$B$3*'PRECIOS SEGUN ADJ (RURAL)'!$C$3</f>
        <v>2640</v>
      </c>
      <c r="V76" s="80" t="s">
        <v>1292</v>
      </c>
      <c r="W76" s="192">
        <v>0</v>
      </c>
      <c r="X76" s="37">
        <f t="shared" si="160"/>
        <v>0</v>
      </c>
      <c r="Y76" s="189">
        <v>25.2</v>
      </c>
      <c r="Z76" s="80">
        <f>+W76*'PRECIOS SEGUN ADJ. (FRONTERIZO)'!$B$4*'PRECIOS SEGUN ADJ. (FRONTERIZO)'!$C$4</f>
        <v>0</v>
      </c>
      <c r="AA76" s="80" t="s">
        <v>134</v>
      </c>
      <c r="AB76" s="165">
        <v>18</v>
      </c>
      <c r="AC76" s="37">
        <f t="shared" si="136"/>
        <v>720</v>
      </c>
      <c r="AD76" s="189">
        <v>87.91</v>
      </c>
      <c r="AE76" s="80">
        <f>+AB76*'PRECIOS SEGUN ADJ (RURAL)'!$B$4*'PRECIOS SEGUN ADJ (RURAL)'!$C$4</f>
        <v>63295.199999999997</v>
      </c>
      <c r="AF76" s="80" t="s">
        <v>1455</v>
      </c>
      <c r="AG76" s="80">
        <f t="shared" si="151"/>
        <v>11393.14</v>
      </c>
      <c r="AH76" s="165">
        <v>22</v>
      </c>
      <c r="AI76" s="37">
        <f t="shared" si="137"/>
        <v>880</v>
      </c>
      <c r="AJ76" s="189">
        <v>53.95</v>
      </c>
      <c r="AK76" s="80">
        <f>+AH76*'PRECIOS SEGUN ADJ (RURAL)'!$B$5*'PRECIOS SEGUN ADJ (RURAL)'!$C$5</f>
        <v>47476</v>
      </c>
      <c r="AL76" s="80" t="s">
        <v>1456</v>
      </c>
      <c r="AM76" s="165">
        <v>3</v>
      </c>
      <c r="AN76" s="37">
        <f t="shared" si="138"/>
        <v>120</v>
      </c>
      <c r="AO76" s="189">
        <v>29.05</v>
      </c>
      <c r="AP76" s="80">
        <f>+AM76*'PRECIOS SEGUN ADJ (RURAL)'!$B$6*'PRECIOS SEGUN ADJ (RURAL)'!$C$6</f>
        <v>3486</v>
      </c>
      <c r="AQ76" s="80" t="s">
        <v>1457</v>
      </c>
      <c r="AR76" s="80">
        <f t="shared" si="152"/>
        <v>557.76</v>
      </c>
      <c r="AS76" s="165">
        <v>7</v>
      </c>
      <c r="AT76" s="37">
        <f t="shared" si="139"/>
        <v>280</v>
      </c>
      <c r="AU76" s="189">
        <v>304.44</v>
      </c>
      <c r="AV76" s="80">
        <f>+AS76*'PRECIOS SEGUN ADJ (RURAL)'!$B$7*'PRECIOS SEGUN ADJ (RURAL)'!$C$7</f>
        <v>85243.199999999997</v>
      </c>
      <c r="AW76" s="80" t="s">
        <v>1458</v>
      </c>
      <c r="AX76" s="80">
        <f t="shared" si="153"/>
        <v>15343.78</v>
      </c>
      <c r="AY76" s="37">
        <v>0</v>
      </c>
      <c r="AZ76" s="37">
        <f t="shared" si="161"/>
        <v>0</v>
      </c>
      <c r="BA76" s="189">
        <v>18.899999999999999</v>
      </c>
      <c r="BB76" s="80">
        <f>+AY76*'PRECIOS SEGUN ADJ. (FRONTERIZO)'!$B$9*'PRECIOS SEGUN ADJ. (FRONTERIZO)'!$C$9</f>
        <v>0</v>
      </c>
      <c r="BC76" s="80" t="s">
        <v>134</v>
      </c>
      <c r="BD76" s="165">
        <v>2</v>
      </c>
      <c r="BE76" s="37">
        <f t="shared" si="140"/>
        <v>80</v>
      </c>
      <c r="BF76" s="189">
        <v>140.38999999999999</v>
      </c>
      <c r="BG76" s="80">
        <f>+BD76*'PRECIOS SEGUN ADJ (RURAL)'!$B$8*'PRECIOS SEGUN ADJ (RURAL)'!$C$8</f>
        <v>11231.199999999999</v>
      </c>
      <c r="BH76" s="80" t="s">
        <v>1295</v>
      </c>
      <c r="BI76" s="80">
        <f t="shared" si="154"/>
        <v>2021.62</v>
      </c>
      <c r="BJ76" s="37">
        <v>0</v>
      </c>
      <c r="BK76" s="37">
        <f t="shared" si="162"/>
        <v>0</v>
      </c>
      <c r="BL76" s="189">
        <v>31.459999999999997</v>
      </c>
      <c r="BM76" s="80">
        <f>+BJ76*'PRECIOS SEGUN ADJ. (FRONTERIZO)'!$B$11*'PRECIOS SEGUN ADJ. (FRONTERIZO)'!$C$11</f>
        <v>0</v>
      </c>
      <c r="BN76" s="80" t="s">
        <v>134</v>
      </c>
      <c r="BO76" s="165">
        <v>6</v>
      </c>
      <c r="BP76" s="37">
        <f t="shared" si="141"/>
        <v>240</v>
      </c>
      <c r="BQ76" s="189">
        <v>68.099999999999994</v>
      </c>
      <c r="BR76" s="80">
        <f>+BO76*'PRECIOS SEGUN ADJ (RURAL)'!$B$9*'PRECIOS SEGUN ADJ (RURAL)'!$C$9</f>
        <v>16343.999999999998</v>
      </c>
      <c r="BS76" s="80" t="s">
        <v>1459</v>
      </c>
      <c r="BT76" s="165">
        <v>117</v>
      </c>
      <c r="BU76" s="37">
        <f t="shared" si="155"/>
        <v>2340</v>
      </c>
      <c r="BV76" s="189">
        <v>5.5</v>
      </c>
      <c r="BW76" s="80">
        <f>+BT76*'PRECIOS SEGUN ADJ (RURAL)'!$B$10*'PRECIOS SEGUN ADJ (RURAL)'!$C$10</f>
        <v>12870</v>
      </c>
      <c r="BX76" s="80" t="s">
        <v>1559</v>
      </c>
      <c r="BY76" s="165">
        <v>117</v>
      </c>
      <c r="BZ76" s="37">
        <f t="shared" si="142"/>
        <v>4680</v>
      </c>
      <c r="CA76" s="189">
        <v>7.1500000000000012</v>
      </c>
      <c r="CB76" s="80">
        <f>+BY76*'PRECIOS SEGUN ADJ (RURAL)'!$B$11*'PRECIOS SEGUN ADJ (RURAL)'!$C$11</f>
        <v>33462</v>
      </c>
      <c r="CC76" s="80" t="s">
        <v>1560</v>
      </c>
      <c r="CD76" s="165">
        <v>117</v>
      </c>
      <c r="CE76" s="37">
        <f t="shared" si="143"/>
        <v>4680</v>
      </c>
      <c r="CF76" s="189">
        <v>6.84</v>
      </c>
      <c r="CG76" s="80">
        <f>+CD76*'PRECIOS SEGUN ADJ (RURAL)'!$B$12*'PRECIOS SEGUN ADJ (RURAL)'!$C$12</f>
        <v>32011.199999999997</v>
      </c>
      <c r="CH76" s="80" t="s">
        <v>1561</v>
      </c>
      <c r="CI76" s="37">
        <v>0</v>
      </c>
      <c r="CJ76" s="37">
        <f t="shared" si="163"/>
        <v>0</v>
      </c>
      <c r="CK76" s="189">
        <v>60</v>
      </c>
      <c r="CL76" s="80">
        <f>+CI76*'PRECIOS SEGUN ADJ. (FRONTERIZO)'!$B$16*'PRECIOS SEGUN ADJ. (FRONTERIZO)'!$C$16</f>
        <v>0</v>
      </c>
      <c r="CM76" s="80" t="s">
        <v>134</v>
      </c>
      <c r="CN76" s="80">
        <f t="shared" si="164"/>
        <v>0</v>
      </c>
      <c r="CO76" s="37">
        <v>0</v>
      </c>
      <c r="CP76" s="37">
        <f t="shared" si="165"/>
        <v>0</v>
      </c>
      <c r="CQ76" s="189">
        <v>55.649999999999991</v>
      </c>
      <c r="CR76" s="80">
        <f>+CO76*'PRECIOS SEGUN ADJ. (FRONTERIZO)'!$B$17*'PRECIOS SEGUN ADJ. (FRONTERIZO)'!$C$17</f>
        <v>0</v>
      </c>
      <c r="CS76" s="80" t="s">
        <v>134</v>
      </c>
      <c r="CT76" s="80">
        <f t="shared" si="166"/>
        <v>0</v>
      </c>
      <c r="CU76" s="165">
        <v>117</v>
      </c>
      <c r="CV76" s="37">
        <f t="shared" si="144"/>
        <v>4680</v>
      </c>
      <c r="CW76" s="189">
        <v>6.5999999999999988</v>
      </c>
      <c r="CX76" s="80">
        <f>+CU76*'PRECIOS SEGUN ADJ (RURAL)'!$B$14*'PRECIOS SEGUN ADJ (RURAL)'!$C$14</f>
        <v>30887.999999999996</v>
      </c>
      <c r="CY76" s="80" t="s">
        <v>1562</v>
      </c>
      <c r="CZ76" s="37">
        <v>0</v>
      </c>
      <c r="DA76" s="37">
        <f t="shared" si="167"/>
        <v>0</v>
      </c>
      <c r="DB76" s="189">
        <v>65.75</v>
      </c>
      <c r="DC76" s="80">
        <f>+CZ76*'PRECIOS SEGUN ADJ. (FRONTERIZO)'!$B$19*'PRECIOS SEGUN ADJ. (FRONTERIZO)'!$C$19</f>
        <v>0</v>
      </c>
      <c r="DD76" s="80" t="s">
        <v>134</v>
      </c>
      <c r="DE76" s="80">
        <f t="shared" si="168"/>
        <v>0</v>
      </c>
      <c r="DF76" s="165">
        <v>4</v>
      </c>
      <c r="DG76" s="37">
        <f t="shared" si="145"/>
        <v>160</v>
      </c>
      <c r="DH76" s="189">
        <v>82.59999999999998</v>
      </c>
      <c r="DI76" s="80">
        <f>+DF76*'PRECIOS SEGUN ADJ (RURAL)'!$B$15*'PRECIOS SEGUN ADJ (RURAL)'!$C$15</f>
        <v>13216</v>
      </c>
      <c r="DJ76" s="80" t="s">
        <v>583</v>
      </c>
      <c r="DK76" s="80">
        <f t="shared" si="156"/>
        <v>2378.88</v>
      </c>
      <c r="DL76" s="165">
        <v>117</v>
      </c>
      <c r="DM76" s="37">
        <f t="shared" si="146"/>
        <v>4680</v>
      </c>
      <c r="DN76" s="189">
        <v>23.059999999999995</v>
      </c>
      <c r="DO76" s="80">
        <f>+DL76*'PRECIOS SEGUN ADJ (RURAL)'!$B$17*'PRECIOS SEGUN ADJ (RURAL)'!$C$17</f>
        <v>107920.8</v>
      </c>
      <c r="DP76" s="80" t="s">
        <v>1563</v>
      </c>
      <c r="DQ76" s="192">
        <v>0</v>
      </c>
      <c r="DR76" s="192">
        <f t="shared" si="169"/>
        <v>0</v>
      </c>
      <c r="DS76" s="189">
        <v>80.849999999999994</v>
      </c>
      <c r="DT76" s="80">
        <f>+DQ76*'PRECIOS SEGUN ADJ. (FRONTERIZO)'!$B$22*'PRECIOS SEGUN ADJ. (FRONTERIZO)'!$C$22</f>
        <v>0</v>
      </c>
      <c r="DU76" s="80" t="s">
        <v>134</v>
      </c>
      <c r="DV76" s="165">
        <v>5</v>
      </c>
      <c r="DW76" s="37">
        <f t="shared" si="147"/>
        <v>200</v>
      </c>
      <c r="DX76" s="189">
        <v>21.83</v>
      </c>
      <c r="DY76" s="80">
        <f>+DV76*'PRECIOS SEGUN ADJ (RURAL)'!$B$19*'PRECIOS SEGUN ADJ (RURAL)'!$C$19</f>
        <v>4366</v>
      </c>
      <c r="DZ76" s="80" t="s">
        <v>1465</v>
      </c>
      <c r="EA76" s="80">
        <f t="shared" si="157"/>
        <v>785.88</v>
      </c>
      <c r="EB76" s="165">
        <v>17</v>
      </c>
      <c r="EC76" s="37">
        <f t="shared" si="148"/>
        <v>680</v>
      </c>
      <c r="ED76" s="189">
        <v>33</v>
      </c>
      <c r="EE76" s="80">
        <f>+EB76*'PRECIOS SEGUN ADJ (RURAL)'!$B$20*'PRECIOS SEGUN ADJ (RURAL)'!$C$20</f>
        <v>22440</v>
      </c>
      <c r="EF76" s="80" t="s">
        <v>1466</v>
      </c>
      <c r="EG76" s="37">
        <v>0</v>
      </c>
      <c r="EH76" s="37">
        <f t="shared" si="170"/>
        <v>0</v>
      </c>
      <c r="EI76" s="189">
        <v>15.789999999999997</v>
      </c>
      <c r="EJ76" s="80">
        <f>+EG76*'PRECIOS SEGUN ADJ. (FRONTERIZO)'!$B$25*'PRECIOS SEGUN ADJ. (FRONTERIZO)'!$C$25</f>
        <v>0</v>
      </c>
      <c r="EK76" s="80" t="s">
        <v>134</v>
      </c>
      <c r="EL76" s="37">
        <v>0</v>
      </c>
      <c r="EM76" s="37">
        <f t="shared" si="171"/>
        <v>0</v>
      </c>
      <c r="EN76" s="189">
        <v>31.5</v>
      </c>
      <c r="EO76" s="80">
        <f>+EL76*'PRECIOS SEGUN ADJ. (FRONTERIZO)'!$B$26*'PRECIOS SEGUN ADJ. (FRONTERIZO)'!$C$26</f>
        <v>0</v>
      </c>
      <c r="EP76" s="80" t="s">
        <v>134</v>
      </c>
      <c r="EQ76" s="193">
        <v>15</v>
      </c>
      <c r="ER76" s="194">
        <f t="shared" si="172"/>
        <v>600</v>
      </c>
      <c r="ES76" s="195">
        <v>21.68</v>
      </c>
      <c r="ET76" s="196">
        <f>+EQ76*'PRECIOS SEGUN ADJ (RURAL)'!$B$13*'PRECIOS SEGUN ADJ (RURAL)'!$C$13</f>
        <v>13008</v>
      </c>
      <c r="EU76" s="196" t="s">
        <v>1467</v>
      </c>
      <c r="EV76" s="197">
        <v>117</v>
      </c>
      <c r="EW76" s="198">
        <f t="shared" si="158"/>
        <v>2340</v>
      </c>
      <c r="EX76" s="199">
        <v>5.5</v>
      </c>
      <c r="EY76" s="200">
        <f>+EV76*'PRECIOS SEGUN ADJ (RURAL)'!$B$16*'PRECIOS SEGUN ADJ (RURAL)'!$C$16</f>
        <v>12870</v>
      </c>
      <c r="EZ76" s="200" t="s">
        <v>1559</v>
      </c>
      <c r="FA76" s="201">
        <v>7</v>
      </c>
      <c r="FB76" s="202">
        <f t="shared" si="173"/>
        <v>280</v>
      </c>
      <c r="FC76" s="203">
        <v>220</v>
      </c>
      <c r="FD76" s="204">
        <f>+FA76*'PRECIOS SEGUN ADJ (RURAL)'!$B$18*'PRECIOS SEGUN ADJ (RURAL)'!$C$18</f>
        <v>61600</v>
      </c>
      <c r="FE76" s="204" t="s">
        <v>1468</v>
      </c>
      <c r="FF76" s="204">
        <f t="shared" si="159"/>
        <v>11088</v>
      </c>
      <c r="FG76" s="80">
        <f t="shared" si="174"/>
        <v>593625.19999999995</v>
      </c>
      <c r="FH76" s="80" t="s">
        <v>1564</v>
      </c>
      <c r="FI76" s="80">
        <f t="shared" si="175"/>
        <v>46650.28</v>
      </c>
      <c r="FJ76" s="80" t="s">
        <v>1470</v>
      </c>
      <c r="FK76" s="80">
        <f t="shared" si="176"/>
        <v>546974.91999999993</v>
      </c>
      <c r="FL76" s="80" t="s">
        <v>1565</v>
      </c>
      <c r="FM76" s="80">
        <f t="shared" si="177"/>
        <v>118725.04</v>
      </c>
      <c r="FN76" s="80" t="s">
        <v>1566</v>
      </c>
      <c r="FO76" s="80">
        <f t="shared" si="178"/>
        <v>5936.25</v>
      </c>
      <c r="FP76" s="80" t="s">
        <v>1567</v>
      </c>
      <c r="FQ76" s="80"/>
      <c r="FR76" s="80">
        <f t="shared" si="179"/>
        <v>474900.16</v>
      </c>
      <c r="FS76" s="80" t="s">
        <v>1568</v>
      </c>
      <c r="FT76" s="37" t="str">
        <f>+VLOOKUP(D76,'RURAL XENIA'!F:G,2,0)</f>
        <v>R-04</v>
      </c>
    </row>
    <row r="77" spans="1:176">
      <c r="A77" s="37">
        <v>92</v>
      </c>
      <c r="B77" s="176" t="s">
        <v>130</v>
      </c>
      <c r="C77" s="26" t="s">
        <v>1569</v>
      </c>
      <c r="D77" s="37">
        <v>300645959</v>
      </c>
      <c r="E77" s="37" t="str">
        <f>+VLOOKUP(D77,'INFORMACION DE PROVEEDORES'!C:I,2,0)</f>
        <v>003-0064595-9</v>
      </c>
      <c r="F77" s="26" t="str">
        <f>+VLOOKUP(D77,'INFORMACION DE PROVEEDORES'!C:J,4,0)</f>
        <v>JUAN PABLO BERNABE ROMERO</v>
      </c>
      <c r="G77" s="37" t="str">
        <f>+VLOOKUP(D77,'INFORMACION DE PROVEEDORES'!C:K,5,0)</f>
        <v>003-0064595-9</v>
      </c>
      <c r="H77" s="26" t="str">
        <f>+VLOOKUP(D77,'INFORMACION DE PROVEEDORES'!C:L,7,0)</f>
        <v xml:space="preserve">FRANCISCO ALBERTO CAAMAÑO, NO. 41, BOCA CANASTA, BANI </v>
      </c>
      <c r="I77" s="37" t="str">
        <f>+VLOOKUP(D77,'INFORMACION DE PROVEEDORES'!C:M,3,0)</f>
        <v xml:space="preserve"> FÍSICA</v>
      </c>
      <c r="J77" s="37">
        <v>2</v>
      </c>
      <c r="K77" s="37">
        <v>204</v>
      </c>
      <c r="L77" s="37">
        <v>14</v>
      </c>
      <c r="M77" s="37">
        <f t="shared" si="149"/>
        <v>560</v>
      </c>
      <c r="N77" s="189">
        <v>60.180000000000007</v>
      </c>
      <c r="O77" s="80">
        <f>+L77*'PRECIOS SEGUN ADJ (RURAL)'!$B$2*'PRECIOS SEGUN ADJ (RURAL)'!$C$2</f>
        <v>33700.800000000003</v>
      </c>
      <c r="P77" s="80" t="s">
        <v>1476</v>
      </c>
      <c r="Q77" s="80">
        <f t="shared" si="150"/>
        <v>5392.13</v>
      </c>
      <c r="R77" s="165">
        <v>4</v>
      </c>
      <c r="S77" s="37">
        <f t="shared" si="135"/>
        <v>160</v>
      </c>
      <c r="T77" s="189">
        <v>33</v>
      </c>
      <c r="U77" s="80">
        <f>+R77*'PRECIOS SEGUN ADJ (RURAL)'!$B$3*'PRECIOS SEGUN ADJ (RURAL)'!$C$3</f>
        <v>5280</v>
      </c>
      <c r="V77" s="80" t="s">
        <v>1138</v>
      </c>
      <c r="W77" s="192">
        <v>0</v>
      </c>
      <c r="X77" s="37">
        <f t="shared" si="160"/>
        <v>0</v>
      </c>
      <c r="Y77" s="189">
        <v>25.2</v>
      </c>
      <c r="Z77" s="80">
        <f>+W77*'PRECIOS SEGUN ADJ. (FRONTERIZO)'!$B$4*'PRECIOS SEGUN ADJ. (FRONTERIZO)'!$C$4</f>
        <v>0</v>
      </c>
      <c r="AA77" s="80" t="s">
        <v>134</v>
      </c>
      <c r="AB77" s="165">
        <v>32</v>
      </c>
      <c r="AC77" s="37">
        <f t="shared" si="136"/>
        <v>1280</v>
      </c>
      <c r="AD77" s="189">
        <v>87.91</v>
      </c>
      <c r="AE77" s="80">
        <f>+AB77*'PRECIOS SEGUN ADJ (RURAL)'!$B$4*'PRECIOS SEGUN ADJ (RURAL)'!$C$4</f>
        <v>112524.79999999999</v>
      </c>
      <c r="AF77" s="80" t="s">
        <v>1477</v>
      </c>
      <c r="AG77" s="80">
        <f t="shared" si="151"/>
        <v>20254.46</v>
      </c>
      <c r="AH77" s="165">
        <v>39</v>
      </c>
      <c r="AI77" s="37">
        <f t="shared" si="137"/>
        <v>1560</v>
      </c>
      <c r="AJ77" s="189">
        <v>53.95</v>
      </c>
      <c r="AK77" s="80">
        <f>+AH77*'PRECIOS SEGUN ADJ (RURAL)'!$B$5*'PRECIOS SEGUN ADJ (RURAL)'!$C$5</f>
        <v>84162</v>
      </c>
      <c r="AL77" s="80" t="s">
        <v>1478</v>
      </c>
      <c r="AM77" s="165">
        <v>6</v>
      </c>
      <c r="AN77" s="37">
        <f t="shared" si="138"/>
        <v>240</v>
      </c>
      <c r="AO77" s="189">
        <v>29.05</v>
      </c>
      <c r="AP77" s="80">
        <f>+AM77*'PRECIOS SEGUN ADJ (RURAL)'!$B$6*'PRECIOS SEGUN ADJ (RURAL)'!$C$6</f>
        <v>6972</v>
      </c>
      <c r="AQ77" s="80" t="s">
        <v>1162</v>
      </c>
      <c r="AR77" s="80">
        <f t="shared" si="152"/>
        <v>1115.52</v>
      </c>
      <c r="AS77" s="165">
        <v>12</v>
      </c>
      <c r="AT77" s="37">
        <f t="shared" si="139"/>
        <v>480</v>
      </c>
      <c r="AU77" s="189">
        <v>304.44</v>
      </c>
      <c r="AV77" s="80">
        <f>+AS77*'PRECIOS SEGUN ADJ (RURAL)'!$B$7*'PRECIOS SEGUN ADJ (RURAL)'!$C$7</f>
        <v>146131.19999999998</v>
      </c>
      <c r="AW77" s="80" t="s">
        <v>1479</v>
      </c>
      <c r="AX77" s="80">
        <f t="shared" si="153"/>
        <v>26303.62</v>
      </c>
      <c r="AY77" s="37">
        <v>0</v>
      </c>
      <c r="AZ77" s="37">
        <f t="shared" si="161"/>
        <v>0</v>
      </c>
      <c r="BA77" s="189">
        <v>18.899999999999999</v>
      </c>
      <c r="BB77" s="80">
        <f>+AY77*'PRECIOS SEGUN ADJ. (FRONTERIZO)'!$B$9*'PRECIOS SEGUN ADJ. (FRONTERIZO)'!$C$9</f>
        <v>0</v>
      </c>
      <c r="BC77" s="80" t="s">
        <v>134</v>
      </c>
      <c r="BD77" s="165">
        <v>4</v>
      </c>
      <c r="BE77" s="37">
        <f t="shared" si="140"/>
        <v>160</v>
      </c>
      <c r="BF77" s="189">
        <v>140.38999999999999</v>
      </c>
      <c r="BG77" s="80">
        <f>+BD77*'PRECIOS SEGUN ADJ (RURAL)'!$B$8*'PRECIOS SEGUN ADJ (RURAL)'!$C$8</f>
        <v>22462.399999999998</v>
      </c>
      <c r="BH77" s="80" t="s">
        <v>1143</v>
      </c>
      <c r="BI77" s="80">
        <f t="shared" si="154"/>
        <v>4043.23</v>
      </c>
      <c r="BJ77" s="37">
        <v>0</v>
      </c>
      <c r="BK77" s="37">
        <f t="shared" si="162"/>
        <v>0</v>
      </c>
      <c r="BL77" s="189">
        <v>31.459999999999997</v>
      </c>
      <c r="BM77" s="80">
        <f>+BJ77*'PRECIOS SEGUN ADJ. (FRONTERIZO)'!$B$11*'PRECIOS SEGUN ADJ. (FRONTERIZO)'!$C$11</f>
        <v>0</v>
      </c>
      <c r="BN77" s="80" t="s">
        <v>134</v>
      </c>
      <c r="BO77" s="165">
        <v>10</v>
      </c>
      <c r="BP77" s="37">
        <f t="shared" si="141"/>
        <v>400</v>
      </c>
      <c r="BQ77" s="189">
        <v>68.099999999999994</v>
      </c>
      <c r="BR77" s="80">
        <f>+BO77*'PRECIOS SEGUN ADJ (RURAL)'!$B$9*'PRECIOS SEGUN ADJ (RURAL)'!$C$9</f>
        <v>27240</v>
      </c>
      <c r="BS77" s="80" t="s">
        <v>1480</v>
      </c>
      <c r="BT77" s="165">
        <v>204</v>
      </c>
      <c r="BU77" s="37">
        <f t="shared" si="155"/>
        <v>4080</v>
      </c>
      <c r="BV77" s="189">
        <v>5.5</v>
      </c>
      <c r="BW77" s="80">
        <f>+BT77*'PRECIOS SEGUN ADJ (RURAL)'!$B$10*'PRECIOS SEGUN ADJ (RURAL)'!$C$10</f>
        <v>22440</v>
      </c>
      <c r="BX77" s="80" t="s">
        <v>1466</v>
      </c>
      <c r="BY77" s="165">
        <v>204</v>
      </c>
      <c r="BZ77" s="37">
        <f t="shared" si="142"/>
        <v>8160</v>
      </c>
      <c r="CA77" s="189">
        <v>7.1500000000000012</v>
      </c>
      <c r="CB77" s="80">
        <f>+BY77*'PRECIOS SEGUN ADJ (RURAL)'!$B$11*'PRECIOS SEGUN ADJ (RURAL)'!$C$11</f>
        <v>58344.000000000007</v>
      </c>
      <c r="CC77" s="80" t="s">
        <v>274</v>
      </c>
      <c r="CD77" s="165">
        <v>204</v>
      </c>
      <c r="CE77" s="37">
        <f t="shared" si="143"/>
        <v>8160</v>
      </c>
      <c r="CF77" s="189">
        <v>6.84</v>
      </c>
      <c r="CG77" s="80">
        <f>+CD77*'PRECIOS SEGUN ADJ (RURAL)'!$B$12*'PRECIOS SEGUN ADJ (RURAL)'!$C$12</f>
        <v>55814.399999999994</v>
      </c>
      <c r="CH77" s="80" t="s">
        <v>1570</v>
      </c>
      <c r="CI77" s="37">
        <v>0</v>
      </c>
      <c r="CJ77" s="37">
        <f t="shared" si="163"/>
        <v>0</v>
      </c>
      <c r="CK77" s="189">
        <v>60</v>
      </c>
      <c r="CL77" s="80">
        <f>+CI77*'PRECIOS SEGUN ADJ. (FRONTERIZO)'!$B$16*'PRECIOS SEGUN ADJ. (FRONTERIZO)'!$C$16</f>
        <v>0</v>
      </c>
      <c r="CM77" s="80" t="s">
        <v>134</v>
      </c>
      <c r="CN77" s="80">
        <f t="shared" si="164"/>
        <v>0</v>
      </c>
      <c r="CO77" s="37">
        <v>0</v>
      </c>
      <c r="CP77" s="37">
        <f t="shared" si="165"/>
        <v>0</v>
      </c>
      <c r="CQ77" s="189">
        <v>55.649999999999991</v>
      </c>
      <c r="CR77" s="80">
        <f>+CO77*'PRECIOS SEGUN ADJ. (FRONTERIZO)'!$B$17*'PRECIOS SEGUN ADJ. (FRONTERIZO)'!$C$17</f>
        <v>0</v>
      </c>
      <c r="CS77" s="80" t="s">
        <v>134</v>
      </c>
      <c r="CT77" s="80">
        <f t="shared" si="166"/>
        <v>0</v>
      </c>
      <c r="CU77" s="165">
        <v>204</v>
      </c>
      <c r="CV77" s="37">
        <f t="shared" si="144"/>
        <v>8160</v>
      </c>
      <c r="CW77" s="189">
        <v>6.5999999999999988</v>
      </c>
      <c r="CX77" s="80">
        <f>+CU77*'PRECIOS SEGUN ADJ (RURAL)'!$B$14*'PRECIOS SEGUN ADJ (RURAL)'!$C$14</f>
        <v>53855.999999999993</v>
      </c>
      <c r="CY77" s="80" t="s">
        <v>1090</v>
      </c>
      <c r="CZ77" s="37">
        <v>0</v>
      </c>
      <c r="DA77" s="37">
        <f t="shared" si="167"/>
        <v>0</v>
      </c>
      <c r="DB77" s="189">
        <v>65.75</v>
      </c>
      <c r="DC77" s="80">
        <f>+CZ77*'PRECIOS SEGUN ADJ. (FRONTERIZO)'!$B$19*'PRECIOS SEGUN ADJ. (FRONTERIZO)'!$C$19</f>
        <v>0</v>
      </c>
      <c r="DD77" s="80" t="s">
        <v>134</v>
      </c>
      <c r="DE77" s="80">
        <f t="shared" si="168"/>
        <v>0</v>
      </c>
      <c r="DF77" s="165">
        <v>8</v>
      </c>
      <c r="DG77" s="37">
        <f t="shared" si="145"/>
        <v>320</v>
      </c>
      <c r="DH77" s="189">
        <v>82.59999999999998</v>
      </c>
      <c r="DI77" s="80">
        <f>+DF77*'PRECIOS SEGUN ADJ (RURAL)'!$B$15*'PRECIOS SEGUN ADJ (RURAL)'!$C$15</f>
        <v>26432</v>
      </c>
      <c r="DJ77" s="80" t="s">
        <v>174</v>
      </c>
      <c r="DK77" s="80">
        <f t="shared" si="156"/>
        <v>4757.76</v>
      </c>
      <c r="DL77" s="165">
        <v>204</v>
      </c>
      <c r="DM77" s="37">
        <f t="shared" si="146"/>
        <v>8160</v>
      </c>
      <c r="DN77" s="189">
        <v>23.059999999999995</v>
      </c>
      <c r="DO77" s="80">
        <f>+DL77*'PRECIOS SEGUN ADJ (RURAL)'!$B$17*'PRECIOS SEGUN ADJ (RURAL)'!$C$17</f>
        <v>188169.59999999998</v>
      </c>
      <c r="DP77" s="80" t="s">
        <v>1571</v>
      </c>
      <c r="DQ77" s="192">
        <v>0</v>
      </c>
      <c r="DR77" s="192">
        <f t="shared" si="169"/>
        <v>0</v>
      </c>
      <c r="DS77" s="189">
        <v>80.849999999999994</v>
      </c>
      <c r="DT77" s="80">
        <f>+DQ77*'PRECIOS SEGUN ADJ. (FRONTERIZO)'!$B$22*'PRECIOS SEGUN ADJ. (FRONTERIZO)'!$C$22</f>
        <v>0</v>
      </c>
      <c r="DU77" s="80" t="s">
        <v>134</v>
      </c>
      <c r="DV77" s="165">
        <v>9</v>
      </c>
      <c r="DW77" s="37">
        <f t="shared" si="147"/>
        <v>360</v>
      </c>
      <c r="DX77" s="189">
        <v>21.83</v>
      </c>
      <c r="DY77" s="80">
        <f>+DV77*'PRECIOS SEGUN ADJ (RURAL)'!$B$19*'PRECIOS SEGUN ADJ (RURAL)'!$C$19</f>
        <v>7858.7999999999993</v>
      </c>
      <c r="DZ77" s="80" t="s">
        <v>1483</v>
      </c>
      <c r="EA77" s="80">
        <f t="shared" si="157"/>
        <v>1414.58</v>
      </c>
      <c r="EB77" s="165">
        <v>30</v>
      </c>
      <c r="EC77" s="37">
        <f t="shared" si="148"/>
        <v>1200</v>
      </c>
      <c r="ED77" s="189">
        <v>33</v>
      </c>
      <c r="EE77" s="80">
        <f>+EB77*'PRECIOS SEGUN ADJ (RURAL)'!$B$20*'PRECIOS SEGUN ADJ (RURAL)'!$C$20</f>
        <v>39600</v>
      </c>
      <c r="EF77" s="80" t="s">
        <v>587</v>
      </c>
      <c r="EG77" s="37">
        <v>0</v>
      </c>
      <c r="EH77" s="37">
        <f t="shared" si="170"/>
        <v>0</v>
      </c>
      <c r="EI77" s="189">
        <v>15.789999999999997</v>
      </c>
      <c r="EJ77" s="80">
        <f>+EG77*'PRECIOS SEGUN ADJ. (FRONTERIZO)'!$B$25*'PRECIOS SEGUN ADJ. (FRONTERIZO)'!$C$25</f>
        <v>0</v>
      </c>
      <c r="EK77" s="80" t="s">
        <v>134</v>
      </c>
      <c r="EL77" s="37">
        <v>0</v>
      </c>
      <c r="EM77" s="37">
        <f t="shared" si="171"/>
        <v>0</v>
      </c>
      <c r="EN77" s="189">
        <v>31.5</v>
      </c>
      <c r="EO77" s="80">
        <f>+EL77*'PRECIOS SEGUN ADJ. (FRONTERIZO)'!$B$26*'PRECIOS SEGUN ADJ. (FRONTERIZO)'!$C$26</f>
        <v>0</v>
      </c>
      <c r="EP77" s="80" t="s">
        <v>134</v>
      </c>
      <c r="EQ77" s="193">
        <v>27</v>
      </c>
      <c r="ER77" s="194">
        <f t="shared" si="172"/>
        <v>1080</v>
      </c>
      <c r="ES77" s="195">
        <v>21.68</v>
      </c>
      <c r="ET77" s="196">
        <f>+EQ77*'PRECIOS SEGUN ADJ (RURAL)'!$B$13*'PRECIOS SEGUN ADJ (RURAL)'!$C$13</f>
        <v>23414.400000000001</v>
      </c>
      <c r="EU77" s="196" t="s">
        <v>1485</v>
      </c>
      <c r="EV77" s="197">
        <v>204</v>
      </c>
      <c r="EW77" s="198">
        <f t="shared" si="158"/>
        <v>4080</v>
      </c>
      <c r="EX77" s="199">
        <v>5.5</v>
      </c>
      <c r="EY77" s="200">
        <f>+EV77*'PRECIOS SEGUN ADJ (RURAL)'!$B$16*'PRECIOS SEGUN ADJ (RURAL)'!$C$16</f>
        <v>22440</v>
      </c>
      <c r="EZ77" s="200" t="s">
        <v>1466</v>
      </c>
      <c r="FA77" s="201">
        <v>12</v>
      </c>
      <c r="FB77" s="202">
        <f t="shared" si="173"/>
        <v>480</v>
      </c>
      <c r="FC77" s="203">
        <v>220</v>
      </c>
      <c r="FD77" s="204">
        <f>+FA77*'PRECIOS SEGUN ADJ (RURAL)'!$B$18*'PRECIOS SEGUN ADJ (RURAL)'!$C$18</f>
        <v>105600</v>
      </c>
      <c r="FE77" s="204" t="s">
        <v>1398</v>
      </c>
      <c r="FF77" s="204">
        <f t="shared" si="159"/>
        <v>19008</v>
      </c>
      <c r="FG77" s="80">
        <f t="shared" si="174"/>
        <v>1042442.4</v>
      </c>
      <c r="FH77" s="80" t="s">
        <v>1572</v>
      </c>
      <c r="FI77" s="80">
        <f t="shared" si="175"/>
        <v>82289.3</v>
      </c>
      <c r="FJ77" s="80" t="s">
        <v>1573</v>
      </c>
      <c r="FK77" s="80">
        <f t="shared" si="176"/>
        <v>960153.1</v>
      </c>
      <c r="FL77" s="80" t="s">
        <v>1574</v>
      </c>
      <c r="FM77" s="80">
        <f t="shared" si="177"/>
        <v>208488.48</v>
      </c>
      <c r="FN77" s="80" t="s">
        <v>1575</v>
      </c>
      <c r="FO77" s="80">
        <f t="shared" si="178"/>
        <v>10424.42</v>
      </c>
      <c r="FP77" s="80" t="s">
        <v>1576</v>
      </c>
      <c r="FQ77" s="80"/>
      <c r="FR77" s="80">
        <f t="shared" si="179"/>
        <v>833953.92</v>
      </c>
      <c r="FS77" s="80" t="s">
        <v>1577</v>
      </c>
      <c r="FT77" s="37" t="str">
        <f>+VLOOKUP(D77,'RURAL XENIA'!F:G,2,0)</f>
        <v>R-14</v>
      </c>
    </row>
    <row r="78" spans="1:176">
      <c r="A78" s="37">
        <v>99</v>
      </c>
      <c r="B78" s="176" t="s">
        <v>130</v>
      </c>
      <c r="C78" s="26" t="s">
        <v>1578</v>
      </c>
      <c r="D78" s="37">
        <v>10700011751</v>
      </c>
      <c r="E78" s="37" t="str">
        <f>+VLOOKUP(D78,'INFORMACION DE PROVEEDORES'!C:I,2,0)</f>
        <v>107-0001175-1</v>
      </c>
      <c r="F78" s="26" t="str">
        <f>+VLOOKUP(D78,'INFORMACION DE PROVEEDORES'!C:J,4,0)</f>
        <v>LEANNY ABREU MATOS</v>
      </c>
      <c r="G78" s="37" t="str">
        <f>+VLOOKUP(D78,'INFORMACION DE PROVEEDORES'!C:K,5,0)</f>
        <v>107-0001175-1</v>
      </c>
      <c r="H78" s="26" t="str">
        <f>+VLOOKUP(D78,'INFORMACION DE PROVEEDORES'!C:L,7,0)</f>
        <v>CALLE EL SAMAN, NO. 7, RESIDENCIAL JARDINES DE MADRE VIEJA, MADRE VIEJA NORTE</v>
      </c>
      <c r="I78" s="37" t="str">
        <f>+VLOOKUP(D78,'INFORMACION DE PROVEEDORES'!C:M,3,0)</f>
        <v xml:space="preserve"> FÍSICA</v>
      </c>
      <c r="J78" s="37">
        <v>1</v>
      </c>
      <c r="K78" s="37">
        <v>267</v>
      </c>
      <c r="L78" s="37">
        <v>18</v>
      </c>
      <c r="M78" s="37">
        <f t="shared" si="149"/>
        <v>720</v>
      </c>
      <c r="N78" s="189">
        <v>60.180000000000007</v>
      </c>
      <c r="O78" s="80">
        <f>+L78*'PRECIOS SEGUN ADJ (RURAL)'!$B$2*'PRECIOS SEGUN ADJ (RURAL)'!$C$2</f>
        <v>43329.599999999999</v>
      </c>
      <c r="P78" s="80" t="s">
        <v>1160</v>
      </c>
      <c r="Q78" s="80">
        <f t="shared" si="150"/>
        <v>6932.74</v>
      </c>
      <c r="R78" s="165">
        <v>3</v>
      </c>
      <c r="S78" s="37">
        <f t="shared" si="135"/>
        <v>120</v>
      </c>
      <c r="T78" s="189">
        <v>33</v>
      </c>
      <c r="U78" s="80">
        <f>+R78*'PRECIOS SEGUN ADJ (RURAL)'!$B$3*'PRECIOS SEGUN ADJ (RURAL)'!$C$3</f>
        <v>3960</v>
      </c>
      <c r="V78" s="80" t="s">
        <v>1161</v>
      </c>
      <c r="W78" s="192">
        <v>0</v>
      </c>
      <c r="X78" s="37">
        <f t="shared" si="160"/>
        <v>0</v>
      </c>
      <c r="Y78" s="189">
        <v>25.2</v>
      </c>
      <c r="Z78" s="80">
        <f>+W78*'PRECIOS SEGUN ADJ. (FRONTERIZO)'!$B$4*'PRECIOS SEGUN ADJ. (FRONTERIZO)'!$C$4</f>
        <v>0</v>
      </c>
      <c r="AA78" s="80" t="s">
        <v>134</v>
      </c>
      <c r="AB78" s="165">
        <v>41</v>
      </c>
      <c r="AC78" s="37">
        <f t="shared" si="136"/>
        <v>1640</v>
      </c>
      <c r="AD78" s="189">
        <v>87.91</v>
      </c>
      <c r="AE78" s="80">
        <f>+AB78*'PRECIOS SEGUN ADJ (RURAL)'!$B$4*'PRECIOS SEGUN ADJ (RURAL)'!$C$4</f>
        <v>144172.4</v>
      </c>
      <c r="AF78" s="80" t="s">
        <v>646</v>
      </c>
      <c r="AG78" s="80">
        <f t="shared" si="151"/>
        <v>25951.03</v>
      </c>
      <c r="AH78" s="165">
        <v>49</v>
      </c>
      <c r="AI78" s="37">
        <f t="shared" si="137"/>
        <v>1960</v>
      </c>
      <c r="AJ78" s="189">
        <v>53.95</v>
      </c>
      <c r="AK78" s="80">
        <f>+AH78*'PRECIOS SEGUN ADJ (RURAL)'!$B$5*'PRECIOS SEGUN ADJ (RURAL)'!$C$5</f>
        <v>105742</v>
      </c>
      <c r="AL78" s="80" t="s">
        <v>1074</v>
      </c>
      <c r="AM78" s="165">
        <v>6</v>
      </c>
      <c r="AN78" s="37">
        <f t="shared" si="138"/>
        <v>240</v>
      </c>
      <c r="AO78" s="189">
        <v>29.05</v>
      </c>
      <c r="AP78" s="80">
        <f>+AM78*'PRECIOS SEGUN ADJ (RURAL)'!$B$6*'PRECIOS SEGUN ADJ (RURAL)'!$C$6</f>
        <v>6972</v>
      </c>
      <c r="AQ78" s="80" t="s">
        <v>1162</v>
      </c>
      <c r="AR78" s="80">
        <f t="shared" si="152"/>
        <v>1115.52</v>
      </c>
      <c r="AS78" s="165">
        <v>15</v>
      </c>
      <c r="AT78" s="37">
        <f t="shared" si="139"/>
        <v>600</v>
      </c>
      <c r="AU78" s="189">
        <v>304.44</v>
      </c>
      <c r="AV78" s="80">
        <f>+AS78*'PRECIOS SEGUN ADJ (RURAL)'!$B$7*'PRECIOS SEGUN ADJ (RURAL)'!$C$7</f>
        <v>182664</v>
      </c>
      <c r="AW78" s="80" t="s">
        <v>1163</v>
      </c>
      <c r="AX78" s="80">
        <f t="shared" si="153"/>
        <v>32879.519999999997</v>
      </c>
      <c r="AY78" s="37">
        <v>0</v>
      </c>
      <c r="AZ78" s="37">
        <f t="shared" si="161"/>
        <v>0</v>
      </c>
      <c r="BA78" s="189">
        <v>18.899999999999999</v>
      </c>
      <c r="BB78" s="80">
        <f>+AY78*'PRECIOS SEGUN ADJ. (FRONTERIZO)'!$B$9*'PRECIOS SEGUN ADJ. (FRONTERIZO)'!$C$9</f>
        <v>0</v>
      </c>
      <c r="BC78" s="80" t="s">
        <v>134</v>
      </c>
      <c r="BD78" s="165">
        <v>3</v>
      </c>
      <c r="BE78" s="37">
        <f t="shared" si="140"/>
        <v>120</v>
      </c>
      <c r="BF78" s="189">
        <v>140.38999999999999</v>
      </c>
      <c r="BG78" s="80">
        <f>+BD78*'PRECIOS SEGUN ADJ (RURAL)'!$B$8*'PRECIOS SEGUN ADJ (RURAL)'!$C$8</f>
        <v>16846.8</v>
      </c>
      <c r="BH78" s="80" t="s">
        <v>1164</v>
      </c>
      <c r="BI78" s="80">
        <f t="shared" si="154"/>
        <v>3032.42</v>
      </c>
      <c r="BJ78" s="37">
        <v>0</v>
      </c>
      <c r="BK78" s="37">
        <f t="shared" si="162"/>
        <v>0</v>
      </c>
      <c r="BL78" s="189">
        <v>31.459999999999997</v>
      </c>
      <c r="BM78" s="80">
        <f>+BJ78*'PRECIOS SEGUN ADJ. (FRONTERIZO)'!$B$11*'PRECIOS SEGUN ADJ. (FRONTERIZO)'!$C$11</f>
        <v>0</v>
      </c>
      <c r="BN78" s="80" t="s">
        <v>134</v>
      </c>
      <c r="BO78" s="165">
        <v>12</v>
      </c>
      <c r="BP78" s="37">
        <f t="shared" si="141"/>
        <v>480</v>
      </c>
      <c r="BQ78" s="189">
        <v>68.099999999999994</v>
      </c>
      <c r="BR78" s="80">
        <f>+BO78*'PRECIOS SEGUN ADJ (RURAL)'!$B$9*'PRECIOS SEGUN ADJ (RURAL)'!$C$9</f>
        <v>32687.999999999996</v>
      </c>
      <c r="BS78" s="80" t="s">
        <v>1165</v>
      </c>
      <c r="BT78" s="165">
        <v>267</v>
      </c>
      <c r="BU78" s="37">
        <f t="shared" si="155"/>
        <v>5340</v>
      </c>
      <c r="BV78" s="189">
        <v>5.5</v>
      </c>
      <c r="BW78" s="80">
        <f>+BT78*'PRECIOS SEGUN ADJ (RURAL)'!$B$10*'PRECIOS SEGUN ADJ (RURAL)'!$C$10</f>
        <v>29370</v>
      </c>
      <c r="BX78" s="80" t="s">
        <v>1166</v>
      </c>
      <c r="BY78" s="165">
        <v>267</v>
      </c>
      <c r="BZ78" s="37">
        <f t="shared" si="142"/>
        <v>10680</v>
      </c>
      <c r="CA78" s="189">
        <v>7.1500000000000012</v>
      </c>
      <c r="CB78" s="80">
        <f>+BY78*'PRECIOS SEGUN ADJ (RURAL)'!$B$11*'PRECIOS SEGUN ADJ (RURAL)'!$C$11</f>
        <v>76362</v>
      </c>
      <c r="CC78" s="80" t="s">
        <v>1167</v>
      </c>
      <c r="CD78" s="165">
        <v>267</v>
      </c>
      <c r="CE78" s="37">
        <f t="shared" si="143"/>
        <v>10680</v>
      </c>
      <c r="CF78" s="189">
        <v>6.84</v>
      </c>
      <c r="CG78" s="80">
        <f>+CD78*'PRECIOS SEGUN ADJ (RURAL)'!$B$12*'PRECIOS SEGUN ADJ (RURAL)'!$C$12</f>
        <v>73051.199999999997</v>
      </c>
      <c r="CH78" s="80" t="s">
        <v>1168</v>
      </c>
      <c r="CI78" s="37">
        <v>0</v>
      </c>
      <c r="CJ78" s="37">
        <f t="shared" si="163"/>
        <v>0</v>
      </c>
      <c r="CK78" s="189">
        <v>60</v>
      </c>
      <c r="CL78" s="80">
        <f>+CI78*'PRECIOS SEGUN ADJ. (FRONTERIZO)'!$B$16*'PRECIOS SEGUN ADJ. (FRONTERIZO)'!$C$16</f>
        <v>0</v>
      </c>
      <c r="CM78" s="80" t="s">
        <v>134</v>
      </c>
      <c r="CN78" s="80">
        <f t="shared" si="164"/>
        <v>0</v>
      </c>
      <c r="CO78" s="37">
        <v>0</v>
      </c>
      <c r="CP78" s="37">
        <f t="shared" si="165"/>
        <v>0</v>
      </c>
      <c r="CQ78" s="189">
        <v>55.649999999999991</v>
      </c>
      <c r="CR78" s="80">
        <f>+CO78*'PRECIOS SEGUN ADJ. (FRONTERIZO)'!$B$17*'PRECIOS SEGUN ADJ. (FRONTERIZO)'!$C$17</f>
        <v>0</v>
      </c>
      <c r="CS78" s="80" t="s">
        <v>134</v>
      </c>
      <c r="CT78" s="80">
        <f t="shared" si="166"/>
        <v>0</v>
      </c>
      <c r="CU78" s="165">
        <v>267</v>
      </c>
      <c r="CV78" s="37">
        <f t="shared" si="144"/>
        <v>10680</v>
      </c>
      <c r="CW78" s="189">
        <v>6.5999999999999988</v>
      </c>
      <c r="CX78" s="80">
        <f>+CU78*'PRECIOS SEGUN ADJ (RURAL)'!$B$14*'PRECIOS SEGUN ADJ (RURAL)'!$C$14</f>
        <v>70488</v>
      </c>
      <c r="CY78" s="80" t="s">
        <v>1169</v>
      </c>
      <c r="CZ78" s="37">
        <v>0</v>
      </c>
      <c r="DA78" s="37">
        <f t="shared" si="167"/>
        <v>0</v>
      </c>
      <c r="DB78" s="189">
        <v>65.75</v>
      </c>
      <c r="DC78" s="80">
        <f>+CZ78*'PRECIOS SEGUN ADJ. (FRONTERIZO)'!$B$19*'PRECIOS SEGUN ADJ. (FRONTERIZO)'!$C$19</f>
        <v>0</v>
      </c>
      <c r="DD78" s="80" t="s">
        <v>134</v>
      </c>
      <c r="DE78" s="80">
        <f t="shared" si="168"/>
        <v>0</v>
      </c>
      <c r="DF78" s="165">
        <v>9</v>
      </c>
      <c r="DG78" s="37">
        <f t="shared" si="145"/>
        <v>360</v>
      </c>
      <c r="DH78" s="189">
        <v>82.59999999999998</v>
      </c>
      <c r="DI78" s="80">
        <f>+DF78*'PRECIOS SEGUN ADJ (RURAL)'!$B$15*'PRECIOS SEGUN ADJ (RURAL)'!$C$15</f>
        <v>29736</v>
      </c>
      <c r="DJ78" s="80" t="s">
        <v>553</v>
      </c>
      <c r="DK78" s="80">
        <f t="shared" si="156"/>
        <v>5352.48</v>
      </c>
      <c r="DL78" s="165">
        <v>267</v>
      </c>
      <c r="DM78" s="37">
        <f t="shared" si="146"/>
        <v>10680</v>
      </c>
      <c r="DN78" s="189">
        <v>23.059999999999995</v>
      </c>
      <c r="DO78" s="80">
        <f>+DL78*'PRECIOS SEGUN ADJ (RURAL)'!$B$17*'PRECIOS SEGUN ADJ (RURAL)'!$C$17</f>
        <v>246280.8</v>
      </c>
      <c r="DP78" s="80" t="s">
        <v>1170</v>
      </c>
      <c r="DQ78" s="192">
        <v>0</v>
      </c>
      <c r="DR78" s="192">
        <f t="shared" si="169"/>
        <v>0</v>
      </c>
      <c r="DS78" s="189">
        <v>80.849999999999994</v>
      </c>
      <c r="DT78" s="80">
        <f>+DQ78*'PRECIOS SEGUN ADJ. (FRONTERIZO)'!$B$22*'PRECIOS SEGUN ADJ. (FRONTERIZO)'!$C$22</f>
        <v>0</v>
      </c>
      <c r="DU78" s="80" t="s">
        <v>134</v>
      </c>
      <c r="DV78" s="165">
        <v>11</v>
      </c>
      <c r="DW78" s="37">
        <f t="shared" si="147"/>
        <v>440</v>
      </c>
      <c r="DX78" s="189">
        <v>21.83</v>
      </c>
      <c r="DY78" s="80">
        <f>+DV78*'PRECIOS SEGUN ADJ (RURAL)'!$B$19*'PRECIOS SEGUN ADJ (RURAL)'!$C$19</f>
        <v>9605.2000000000007</v>
      </c>
      <c r="DZ78" s="80" t="s">
        <v>276</v>
      </c>
      <c r="EA78" s="80">
        <f t="shared" si="157"/>
        <v>1728.94</v>
      </c>
      <c r="EB78" s="165">
        <v>39</v>
      </c>
      <c r="EC78" s="37">
        <f t="shared" si="148"/>
        <v>1560</v>
      </c>
      <c r="ED78" s="189">
        <v>33</v>
      </c>
      <c r="EE78" s="80">
        <f>+EB78*'PRECIOS SEGUN ADJ (RURAL)'!$B$20*'PRECIOS SEGUN ADJ (RURAL)'!$C$20</f>
        <v>51480</v>
      </c>
      <c r="EF78" s="80" t="s">
        <v>1171</v>
      </c>
      <c r="EG78" s="37">
        <v>0</v>
      </c>
      <c r="EH78" s="37">
        <f t="shared" si="170"/>
        <v>0</v>
      </c>
      <c r="EI78" s="189">
        <v>15.789999999999997</v>
      </c>
      <c r="EJ78" s="80">
        <f>+EG78*'PRECIOS SEGUN ADJ. (FRONTERIZO)'!$B$25*'PRECIOS SEGUN ADJ. (FRONTERIZO)'!$C$25</f>
        <v>0</v>
      </c>
      <c r="EK78" s="80" t="s">
        <v>134</v>
      </c>
      <c r="EL78" s="37">
        <v>0</v>
      </c>
      <c r="EM78" s="37">
        <f t="shared" si="171"/>
        <v>0</v>
      </c>
      <c r="EN78" s="189">
        <v>31.5</v>
      </c>
      <c r="EO78" s="80">
        <f>+EL78*'PRECIOS SEGUN ADJ. (FRONTERIZO)'!$B$26*'PRECIOS SEGUN ADJ. (FRONTERIZO)'!$C$26</f>
        <v>0</v>
      </c>
      <c r="EP78" s="80" t="s">
        <v>134</v>
      </c>
      <c r="EQ78" s="193">
        <v>34</v>
      </c>
      <c r="ER78" s="194">
        <f t="shared" si="172"/>
        <v>1360</v>
      </c>
      <c r="ES78" s="195">
        <v>21.68</v>
      </c>
      <c r="ET78" s="196">
        <f>+EQ78*'PRECIOS SEGUN ADJ (RURAL)'!$B$13*'PRECIOS SEGUN ADJ (RURAL)'!$C$13</f>
        <v>29484.799999999999</v>
      </c>
      <c r="EU78" s="196" t="s">
        <v>1172</v>
      </c>
      <c r="EV78" s="197">
        <v>267</v>
      </c>
      <c r="EW78" s="198">
        <f t="shared" si="158"/>
        <v>5340</v>
      </c>
      <c r="EX78" s="199">
        <v>5.5</v>
      </c>
      <c r="EY78" s="200">
        <f>+EV78*'PRECIOS SEGUN ADJ (RURAL)'!$B$16*'PRECIOS SEGUN ADJ (RURAL)'!$C$16</f>
        <v>29370</v>
      </c>
      <c r="EZ78" s="200" t="s">
        <v>1166</v>
      </c>
      <c r="FA78" s="201">
        <v>15</v>
      </c>
      <c r="FB78" s="202">
        <f t="shared" si="173"/>
        <v>600</v>
      </c>
      <c r="FC78" s="203">
        <v>220</v>
      </c>
      <c r="FD78" s="204">
        <f>+FA78*'PRECIOS SEGUN ADJ (RURAL)'!$B$18*'PRECIOS SEGUN ADJ (RURAL)'!$C$18</f>
        <v>132000</v>
      </c>
      <c r="FE78" s="204" t="s">
        <v>334</v>
      </c>
      <c r="FF78" s="204">
        <f t="shared" si="159"/>
        <v>23760</v>
      </c>
      <c r="FG78" s="80">
        <f t="shared" si="174"/>
        <v>1313602.7999999998</v>
      </c>
      <c r="FH78" s="80" t="s">
        <v>1173</v>
      </c>
      <c r="FI78" s="80">
        <f t="shared" si="175"/>
        <v>100752.65</v>
      </c>
      <c r="FJ78" s="80" t="s">
        <v>1174</v>
      </c>
      <c r="FK78" s="80">
        <f t="shared" si="176"/>
        <v>1212850.1499999999</v>
      </c>
      <c r="FL78" s="80" t="s">
        <v>1175</v>
      </c>
      <c r="FM78" s="80">
        <f t="shared" si="177"/>
        <v>262720.56</v>
      </c>
      <c r="FN78" s="80" t="s">
        <v>1176</v>
      </c>
      <c r="FO78" s="80">
        <f t="shared" si="178"/>
        <v>13136.03</v>
      </c>
      <c r="FP78" s="80" t="s">
        <v>1177</v>
      </c>
      <c r="FQ78" s="80"/>
      <c r="FR78" s="80">
        <f t="shared" si="179"/>
        <v>1050882.2399999998</v>
      </c>
      <c r="FS78" s="80" t="s">
        <v>1178</v>
      </c>
      <c r="FT78" s="37" t="str">
        <f>+VLOOKUP(D78,'RURAL XENIA'!F:G,2,0)</f>
        <v>R-15</v>
      </c>
    </row>
    <row r="79" spans="1:176">
      <c r="A79" s="37">
        <v>100</v>
      </c>
      <c r="B79" s="176" t="s">
        <v>130</v>
      </c>
      <c r="C79" s="26" t="s">
        <v>1579</v>
      </c>
      <c r="D79" s="37">
        <v>13600054467</v>
      </c>
      <c r="E79" s="37" t="str">
        <f>+VLOOKUP(D79,'INFORMACION DE PROVEEDORES'!C:I,2,0)</f>
        <v>136-0005446-7</v>
      </c>
      <c r="F79" s="26" t="str">
        <f>+VLOOKUP(D79,'INFORMACION DE PROVEEDORES'!C:J,4,0)</f>
        <v>LEONARDO ROJAS ROSARIO</v>
      </c>
      <c r="G79" s="37" t="str">
        <f>+VLOOKUP(D79,'INFORMACION DE PROVEEDORES'!C:K,5,0)</f>
        <v>136-0005446-7</v>
      </c>
      <c r="H79" s="26" t="str">
        <f>+VLOOKUP(D79,'INFORMACION DE PROVEEDORES'!C:L,7,0)</f>
        <v>CALLE PRINCIPAL, NO.12 CENTRO DE LA CIUDAD, EL POZO</v>
      </c>
      <c r="I79" s="37" t="str">
        <f>+VLOOKUP(D79,'INFORMACION DE PROVEEDORES'!C:M,3,0)</f>
        <v xml:space="preserve"> FÍSICA</v>
      </c>
      <c r="J79" s="37">
        <v>6</v>
      </c>
      <c r="K79" s="37">
        <v>199</v>
      </c>
      <c r="L79" s="37">
        <v>15</v>
      </c>
      <c r="M79" s="37">
        <f t="shared" si="149"/>
        <v>600</v>
      </c>
      <c r="N79" s="189">
        <v>60.180000000000007</v>
      </c>
      <c r="O79" s="80">
        <f>+L79*'PRECIOS SEGUN ADJ (RURAL)'!$B$2*'PRECIOS SEGUN ADJ (RURAL)'!$C$2</f>
        <v>36108</v>
      </c>
      <c r="P79" s="80" t="s">
        <v>1580</v>
      </c>
      <c r="Q79" s="80">
        <f t="shared" si="150"/>
        <v>5777.28</v>
      </c>
      <c r="R79" s="165">
        <v>6</v>
      </c>
      <c r="S79" s="37">
        <f t="shared" si="135"/>
        <v>240</v>
      </c>
      <c r="T79" s="189">
        <v>33</v>
      </c>
      <c r="U79" s="80">
        <f>+R79*'PRECIOS SEGUN ADJ (RURAL)'!$B$3*'PRECIOS SEGUN ADJ (RURAL)'!$C$3</f>
        <v>7920</v>
      </c>
      <c r="V79" s="80" t="s">
        <v>1509</v>
      </c>
      <c r="W79" s="192">
        <v>0</v>
      </c>
      <c r="X79" s="37">
        <f t="shared" si="160"/>
        <v>0</v>
      </c>
      <c r="Y79" s="189">
        <v>25.2</v>
      </c>
      <c r="Z79" s="80">
        <f>+W79*'PRECIOS SEGUN ADJ. (FRONTERIZO)'!$B$4*'PRECIOS SEGUN ADJ. (FRONTERIZO)'!$C$4</f>
        <v>0</v>
      </c>
      <c r="AA79" s="80" t="s">
        <v>134</v>
      </c>
      <c r="AB79" s="165">
        <v>34</v>
      </c>
      <c r="AC79" s="37">
        <f t="shared" si="136"/>
        <v>1360</v>
      </c>
      <c r="AD79" s="189">
        <v>87.91</v>
      </c>
      <c r="AE79" s="80">
        <f>+AB79*'PRECIOS SEGUN ADJ (RURAL)'!$B$4*'PRECIOS SEGUN ADJ (RURAL)'!$C$4</f>
        <v>119557.6</v>
      </c>
      <c r="AF79" s="80" t="s">
        <v>1581</v>
      </c>
      <c r="AG79" s="80">
        <f t="shared" si="151"/>
        <v>21520.37</v>
      </c>
      <c r="AH79" s="165">
        <v>39</v>
      </c>
      <c r="AI79" s="37">
        <f t="shared" si="137"/>
        <v>1560</v>
      </c>
      <c r="AJ79" s="189">
        <v>53.95</v>
      </c>
      <c r="AK79" s="80">
        <f>+AH79*'PRECIOS SEGUN ADJ (RURAL)'!$B$5*'PRECIOS SEGUN ADJ (RURAL)'!$C$5</f>
        <v>84162</v>
      </c>
      <c r="AL79" s="80" t="s">
        <v>1478</v>
      </c>
      <c r="AM79" s="165">
        <v>8</v>
      </c>
      <c r="AN79" s="37">
        <f t="shared" si="138"/>
        <v>320</v>
      </c>
      <c r="AO79" s="189">
        <v>29.05</v>
      </c>
      <c r="AP79" s="80">
        <f>+AM79*'PRECIOS SEGUN ADJ (RURAL)'!$B$6*'PRECIOS SEGUN ADJ (RURAL)'!$C$6</f>
        <v>9296</v>
      </c>
      <c r="AQ79" s="80" t="s">
        <v>1313</v>
      </c>
      <c r="AR79" s="80">
        <f t="shared" si="152"/>
        <v>1487.36</v>
      </c>
      <c r="AS79" s="165">
        <v>13</v>
      </c>
      <c r="AT79" s="37">
        <f t="shared" si="139"/>
        <v>520</v>
      </c>
      <c r="AU79" s="189">
        <v>304.44</v>
      </c>
      <c r="AV79" s="80">
        <f>+AS79*'PRECIOS SEGUN ADJ (RURAL)'!$B$7*'PRECIOS SEGUN ADJ (RURAL)'!$C$7</f>
        <v>158308.79999999999</v>
      </c>
      <c r="AW79" s="80" t="s">
        <v>1582</v>
      </c>
      <c r="AX79" s="80">
        <f t="shared" si="153"/>
        <v>28495.58</v>
      </c>
      <c r="AY79" s="37">
        <v>0</v>
      </c>
      <c r="AZ79" s="37">
        <f t="shared" si="161"/>
        <v>0</v>
      </c>
      <c r="BA79" s="189">
        <v>18.899999999999999</v>
      </c>
      <c r="BB79" s="80">
        <f>+AY79*'PRECIOS SEGUN ADJ. (FRONTERIZO)'!$B$9*'PRECIOS SEGUN ADJ. (FRONTERIZO)'!$C$9</f>
        <v>0</v>
      </c>
      <c r="BC79" s="80" t="s">
        <v>134</v>
      </c>
      <c r="BD79" s="165">
        <v>6</v>
      </c>
      <c r="BE79" s="37">
        <f t="shared" si="140"/>
        <v>240</v>
      </c>
      <c r="BF79" s="189">
        <v>140.38999999999999</v>
      </c>
      <c r="BG79" s="80">
        <f>+BD79*'PRECIOS SEGUN ADJ (RURAL)'!$B$8*'PRECIOS SEGUN ADJ (RURAL)'!$C$8</f>
        <v>33693.599999999999</v>
      </c>
      <c r="BH79" s="80" t="s">
        <v>1512</v>
      </c>
      <c r="BI79" s="80">
        <f t="shared" si="154"/>
        <v>6064.85</v>
      </c>
      <c r="BJ79" s="37">
        <v>0</v>
      </c>
      <c r="BK79" s="37">
        <f t="shared" si="162"/>
        <v>0</v>
      </c>
      <c r="BL79" s="189">
        <v>31.459999999999997</v>
      </c>
      <c r="BM79" s="80">
        <f>+BJ79*'PRECIOS SEGUN ADJ. (FRONTERIZO)'!$B$11*'PRECIOS SEGUN ADJ. (FRONTERIZO)'!$C$11</f>
        <v>0</v>
      </c>
      <c r="BN79" s="80" t="s">
        <v>134</v>
      </c>
      <c r="BO79" s="165">
        <v>13</v>
      </c>
      <c r="BP79" s="37">
        <f t="shared" si="141"/>
        <v>520</v>
      </c>
      <c r="BQ79" s="189">
        <v>68.099999999999994</v>
      </c>
      <c r="BR79" s="80">
        <f>+BO79*'PRECIOS SEGUN ADJ (RURAL)'!$B$9*'PRECIOS SEGUN ADJ (RURAL)'!$C$9</f>
        <v>35412</v>
      </c>
      <c r="BS79" s="80" t="s">
        <v>1336</v>
      </c>
      <c r="BT79" s="165">
        <v>199</v>
      </c>
      <c r="BU79" s="37">
        <f t="shared" si="155"/>
        <v>3980</v>
      </c>
      <c r="BV79" s="189">
        <v>5.5</v>
      </c>
      <c r="BW79" s="80">
        <f>+BT79*'PRECIOS SEGUN ADJ (RURAL)'!$B$10*'PRECIOS SEGUN ADJ (RURAL)'!$C$10</f>
        <v>21890</v>
      </c>
      <c r="BX79" s="80" t="s">
        <v>1583</v>
      </c>
      <c r="BY79" s="165">
        <v>199</v>
      </c>
      <c r="BZ79" s="37">
        <f t="shared" si="142"/>
        <v>7960</v>
      </c>
      <c r="CA79" s="189">
        <v>7.1500000000000012</v>
      </c>
      <c r="CB79" s="80">
        <f>+BY79*'PRECIOS SEGUN ADJ (RURAL)'!$B$11*'PRECIOS SEGUN ADJ (RURAL)'!$C$11</f>
        <v>56914.000000000007</v>
      </c>
      <c r="CC79" s="80" t="s">
        <v>1584</v>
      </c>
      <c r="CD79" s="165">
        <v>199</v>
      </c>
      <c r="CE79" s="37">
        <f t="shared" si="143"/>
        <v>7960</v>
      </c>
      <c r="CF79" s="189">
        <v>6.84</v>
      </c>
      <c r="CG79" s="80">
        <f>+CD79*'PRECIOS SEGUN ADJ (RURAL)'!$B$12*'PRECIOS SEGUN ADJ (RURAL)'!$C$12</f>
        <v>54446.400000000001</v>
      </c>
      <c r="CH79" s="80" t="s">
        <v>1585</v>
      </c>
      <c r="CI79" s="37">
        <v>0</v>
      </c>
      <c r="CJ79" s="37">
        <f t="shared" si="163"/>
        <v>0</v>
      </c>
      <c r="CK79" s="189">
        <v>60</v>
      </c>
      <c r="CL79" s="80">
        <f>+CI79*'PRECIOS SEGUN ADJ. (FRONTERIZO)'!$B$16*'PRECIOS SEGUN ADJ. (FRONTERIZO)'!$C$16</f>
        <v>0</v>
      </c>
      <c r="CM79" s="80" t="s">
        <v>134</v>
      </c>
      <c r="CN79" s="80">
        <f t="shared" si="164"/>
        <v>0</v>
      </c>
      <c r="CO79" s="37">
        <v>0</v>
      </c>
      <c r="CP79" s="37">
        <f t="shared" si="165"/>
        <v>0</v>
      </c>
      <c r="CQ79" s="189">
        <v>55.649999999999991</v>
      </c>
      <c r="CR79" s="80">
        <f>+CO79*'PRECIOS SEGUN ADJ. (FRONTERIZO)'!$B$17*'PRECIOS SEGUN ADJ. (FRONTERIZO)'!$C$17</f>
        <v>0</v>
      </c>
      <c r="CS79" s="80" t="s">
        <v>134</v>
      </c>
      <c r="CT79" s="80">
        <f t="shared" si="166"/>
        <v>0</v>
      </c>
      <c r="CU79" s="165">
        <v>199</v>
      </c>
      <c r="CV79" s="37">
        <f t="shared" si="144"/>
        <v>7960</v>
      </c>
      <c r="CW79" s="189">
        <v>6.5999999999999988</v>
      </c>
      <c r="CX79" s="80">
        <f>+CU79*'PRECIOS SEGUN ADJ (RURAL)'!$B$14*'PRECIOS SEGUN ADJ (RURAL)'!$C$14</f>
        <v>52535.999999999993</v>
      </c>
      <c r="CY79" s="80" t="s">
        <v>1586</v>
      </c>
      <c r="CZ79" s="37">
        <v>0</v>
      </c>
      <c r="DA79" s="37">
        <f t="shared" si="167"/>
        <v>0</v>
      </c>
      <c r="DB79" s="189">
        <v>65.75</v>
      </c>
      <c r="DC79" s="80">
        <f>+CZ79*'PRECIOS SEGUN ADJ. (FRONTERIZO)'!$B$19*'PRECIOS SEGUN ADJ. (FRONTERIZO)'!$C$19</f>
        <v>0</v>
      </c>
      <c r="DD79" s="80" t="s">
        <v>134</v>
      </c>
      <c r="DE79" s="80">
        <f t="shared" si="168"/>
        <v>0</v>
      </c>
      <c r="DF79" s="165">
        <v>9</v>
      </c>
      <c r="DG79" s="37">
        <f t="shared" si="145"/>
        <v>360</v>
      </c>
      <c r="DH79" s="189">
        <v>82.59999999999998</v>
      </c>
      <c r="DI79" s="80">
        <f>+DF79*'PRECIOS SEGUN ADJ (RURAL)'!$B$15*'PRECIOS SEGUN ADJ (RURAL)'!$C$15</f>
        <v>29736</v>
      </c>
      <c r="DJ79" s="80" t="s">
        <v>553</v>
      </c>
      <c r="DK79" s="80">
        <f t="shared" si="156"/>
        <v>5352.48</v>
      </c>
      <c r="DL79" s="165">
        <v>199</v>
      </c>
      <c r="DM79" s="37">
        <f t="shared" si="146"/>
        <v>7960</v>
      </c>
      <c r="DN79" s="189">
        <v>23.059999999999995</v>
      </c>
      <c r="DO79" s="80">
        <f>+DL79*'PRECIOS SEGUN ADJ (RURAL)'!$B$17*'PRECIOS SEGUN ADJ (RURAL)'!$C$17</f>
        <v>183557.59999999998</v>
      </c>
      <c r="DP79" s="80" t="s">
        <v>1587</v>
      </c>
      <c r="DQ79" s="192">
        <v>0</v>
      </c>
      <c r="DR79" s="192">
        <f t="shared" si="169"/>
        <v>0</v>
      </c>
      <c r="DS79" s="189">
        <v>80.849999999999994</v>
      </c>
      <c r="DT79" s="80">
        <f>+DQ79*'PRECIOS SEGUN ADJ. (FRONTERIZO)'!$B$22*'PRECIOS SEGUN ADJ. (FRONTERIZO)'!$C$22</f>
        <v>0</v>
      </c>
      <c r="DU79" s="80" t="s">
        <v>134</v>
      </c>
      <c r="DV79" s="165">
        <v>10</v>
      </c>
      <c r="DW79" s="37">
        <f t="shared" si="147"/>
        <v>400</v>
      </c>
      <c r="DX79" s="189">
        <v>21.83</v>
      </c>
      <c r="DY79" s="80">
        <f>+DV79*'PRECIOS SEGUN ADJ (RURAL)'!$B$19*'PRECIOS SEGUN ADJ (RURAL)'!$C$19</f>
        <v>8732</v>
      </c>
      <c r="DZ79" s="80" t="s">
        <v>202</v>
      </c>
      <c r="EA79" s="80">
        <f t="shared" si="157"/>
        <v>1571.76</v>
      </c>
      <c r="EB79" s="165">
        <v>32</v>
      </c>
      <c r="EC79" s="37">
        <f t="shared" si="148"/>
        <v>1280</v>
      </c>
      <c r="ED79" s="189">
        <v>33</v>
      </c>
      <c r="EE79" s="80">
        <f>+EB79*'PRECIOS SEGUN ADJ (RURAL)'!$B$20*'PRECIOS SEGUN ADJ (RURAL)'!$C$20</f>
        <v>42240</v>
      </c>
      <c r="EF79" s="80" t="s">
        <v>667</v>
      </c>
      <c r="EG79" s="37">
        <v>0</v>
      </c>
      <c r="EH79" s="37">
        <f t="shared" si="170"/>
        <v>0</v>
      </c>
      <c r="EI79" s="189">
        <v>15.789999999999997</v>
      </c>
      <c r="EJ79" s="80">
        <f>+EG79*'PRECIOS SEGUN ADJ. (FRONTERIZO)'!$B$25*'PRECIOS SEGUN ADJ. (FRONTERIZO)'!$C$25</f>
        <v>0</v>
      </c>
      <c r="EK79" s="80" t="s">
        <v>134</v>
      </c>
      <c r="EL79" s="37">
        <v>0</v>
      </c>
      <c r="EM79" s="37">
        <f t="shared" si="171"/>
        <v>0</v>
      </c>
      <c r="EN79" s="189">
        <v>31.5</v>
      </c>
      <c r="EO79" s="80">
        <f>+EL79*'PRECIOS SEGUN ADJ. (FRONTERIZO)'!$B$26*'PRECIOS SEGUN ADJ. (FRONTERIZO)'!$C$26</f>
        <v>0</v>
      </c>
      <c r="EP79" s="80" t="s">
        <v>134</v>
      </c>
      <c r="EQ79" s="193">
        <v>27</v>
      </c>
      <c r="ER79" s="194">
        <f t="shared" si="172"/>
        <v>1080</v>
      </c>
      <c r="ES79" s="195">
        <v>21.68</v>
      </c>
      <c r="ET79" s="196">
        <f>+EQ79*'PRECIOS SEGUN ADJ (RURAL)'!$B$13*'PRECIOS SEGUN ADJ (RURAL)'!$C$13</f>
        <v>23414.400000000001</v>
      </c>
      <c r="EU79" s="196" t="s">
        <v>1485</v>
      </c>
      <c r="EV79" s="197">
        <v>199</v>
      </c>
      <c r="EW79" s="198">
        <f t="shared" si="158"/>
        <v>3980</v>
      </c>
      <c r="EX79" s="199">
        <v>5.5</v>
      </c>
      <c r="EY79" s="200">
        <f>+EV79*'PRECIOS SEGUN ADJ (RURAL)'!$B$16*'PRECIOS SEGUN ADJ (RURAL)'!$C$16</f>
        <v>21890</v>
      </c>
      <c r="EZ79" s="200" t="s">
        <v>1583</v>
      </c>
      <c r="FA79" s="201">
        <v>13</v>
      </c>
      <c r="FB79" s="202">
        <f t="shared" si="173"/>
        <v>520</v>
      </c>
      <c r="FC79" s="203">
        <v>220</v>
      </c>
      <c r="FD79" s="204">
        <f>+FA79*'PRECIOS SEGUN ADJ (RURAL)'!$B$18*'PRECIOS SEGUN ADJ (RURAL)'!$C$18</f>
        <v>114400</v>
      </c>
      <c r="FE79" s="204" t="s">
        <v>1396</v>
      </c>
      <c r="FF79" s="204">
        <f t="shared" si="159"/>
        <v>20592</v>
      </c>
      <c r="FG79" s="80">
        <f t="shared" si="174"/>
        <v>1094214.3999999999</v>
      </c>
      <c r="FH79" s="80" t="s">
        <v>1588</v>
      </c>
      <c r="FI79" s="80">
        <f t="shared" si="175"/>
        <v>90861.68</v>
      </c>
      <c r="FJ79" s="80" t="s">
        <v>1589</v>
      </c>
      <c r="FK79" s="80">
        <f t="shared" si="176"/>
        <v>1003352.72</v>
      </c>
      <c r="FL79" s="80" t="s">
        <v>1590</v>
      </c>
      <c r="FM79" s="80">
        <f t="shared" si="177"/>
        <v>218842.88</v>
      </c>
      <c r="FN79" s="80" t="s">
        <v>1591</v>
      </c>
      <c r="FO79" s="80">
        <f t="shared" si="178"/>
        <v>10942.14</v>
      </c>
      <c r="FP79" s="80" t="s">
        <v>1592</v>
      </c>
      <c r="FQ79" s="80"/>
      <c r="FR79" s="80">
        <f t="shared" si="179"/>
        <v>875371.5199999999</v>
      </c>
      <c r="FS79" s="80" t="s">
        <v>1593</v>
      </c>
      <c r="FT79" s="37" t="str">
        <f>+VLOOKUP(D79,'RURAL XENIA'!F:G,2,0)</f>
        <v>R-32</v>
      </c>
    </row>
    <row r="80" spans="1:176">
      <c r="A80" s="37">
        <v>101</v>
      </c>
      <c r="B80" s="176" t="s">
        <v>130</v>
      </c>
      <c r="C80" s="26" t="s">
        <v>1594</v>
      </c>
      <c r="D80" s="37">
        <v>4900074610</v>
      </c>
      <c r="E80" s="37" t="str">
        <f>+VLOOKUP(D80,'INFORMACION DE PROVEEDORES'!C:I,2,0)</f>
        <v>049-0007461-0</v>
      </c>
      <c r="F80" s="26" t="str">
        <f>+VLOOKUP(D80,'INFORMACION DE PROVEEDORES'!C:J,4,0)</f>
        <v>LIDIA ALTAGRACIA JIMENEZ PEGUERO</v>
      </c>
      <c r="G80" s="37" t="str">
        <f>+VLOOKUP(D80,'INFORMACION DE PROVEEDORES'!C:K,5,0)</f>
        <v>049-0007461-0</v>
      </c>
      <c r="H80" s="26">
        <f>+VLOOKUP(D80,'INFORMACION DE PROVEEDORES'!C:L,7,0)</f>
        <v>0</v>
      </c>
      <c r="I80" s="37" t="str">
        <f>+VLOOKUP(D80,'INFORMACION DE PROVEEDORES'!C:M,3,0)</f>
        <v xml:space="preserve"> FÍSICA</v>
      </c>
      <c r="J80" s="37">
        <v>2</v>
      </c>
      <c r="K80" s="37">
        <v>179</v>
      </c>
      <c r="L80" s="37">
        <v>13</v>
      </c>
      <c r="M80" s="37">
        <f t="shared" si="149"/>
        <v>520</v>
      </c>
      <c r="N80" s="189">
        <v>60.180000000000007</v>
      </c>
      <c r="O80" s="80">
        <f>+L80*'PRECIOS SEGUN ADJ (RURAL)'!$B$2*'PRECIOS SEGUN ADJ (RURAL)'!$C$2</f>
        <v>31293.600000000002</v>
      </c>
      <c r="P80" s="80" t="s">
        <v>1198</v>
      </c>
      <c r="Q80" s="80">
        <f t="shared" si="150"/>
        <v>5006.9799999999996</v>
      </c>
      <c r="R80" s="165">
        <v>3</v>
      </c>
      <c r="S80" s="37">
        <f t="shared" si="135"/>
        <v>120</v>
      </c>
      <c r="T80" s="189">
        <v>33</v>
      </c>
      <c r="U80" s="80">
        <f>+R80*'PRECIOS SEGUN ADJ (RURAL)'!$B$3*'PRECIOS SEGUN ADJ (RURAL)'!$C$3</f>
        <v>3960</v>
      </c>
      <c r="V80" s="80" t="s">
        <v>1161</v>
      </c>
      <c r="W80" s="192">
        <v>0</v>
      </c>
      <c r="X80" s="37">
        <f t="shared" si="160"/>
        <v>0</v>
      </c>
      <c r="Y80" s="189">
        <v>25.2</v>
      </c>
      <c r="Z80" s="80">
        <f>+W80*'PRECIOS SEGUN ADJ. (FRONTERIZO)'!$B$4*'PRECIOS SEGUN ADJ. (FRONTERIZO)'!$C$4</f>
        <v>0</v>
      </c>
      <c r="AA80" s="80" t="s">
        <v>134</v>
      </c>
      <c r="AB80" s="165">
        <v>28</v>
      </c>
      <c r="AC80" s="37">
        <f t="shared" si="136"/>
        <v>1120</v>
      </c>
      <c r="AD80" s="189">
        <v>87.91</v>
      </c>
      <c r="AE80" s="80">
        <f>+AB80*'PRECIOS SEGUN ADJ (RURAL)'!$B$4*'PRECIOS SEGUN ADJ (RURAL)'!$C$4</f>
        <v>98459.199999999997</v>
      </c>
      <c r="AF80" s="80" t="s">
        <v>1099</v>
      </c>
      <c r="AG80" s="80">
        <f t="shared" si="151"/>
        <v>17722.66</v>
      </c>
      <c r="AH80" s="165">
        <v>34</v>
      </c>
      <c r="AI80" s="37">
        <f t="shared" si="137"/>
        <v>1360</v>
      </c>
      <c r="AJ80" s="189">
        <v>53.95</v>
      </c>
      <c r="AK80" s="80">
        <f>+AH80*'PRECIOS SEGUN ADJ (RURAL)'!$B$5*'PRECIOS SEGUN ADJ (RURAL)'!$C$5</f>
        <v>73372</v>
      </c>
      <c r="AL80" s="80" t="s">
        <v>1200</v>
      </c>
      <c r="AM80" s="165">
        <v>5</v>
      </c>
      <c r="AN80" s="37">
        <f t="shared" si="138"/>
        <v>200</v>
      </c>
      <c r="AO80" s="189">
        <v>29.05</v>
      </c>
      <c r="AP80" s="80">
        <f>+AM80*'PRECIOS SEGUN ADJ (RURAL)'!$B$6*'PRECIOS SEGUN ADJ (RURAL)'!$C$6</f>
        <v>5810</v>
      </c>
      <c r="AQ80" s="80" t="s">
        <v>1201</v>
      </c>
      <c r="AR80" s="80">
        <f t="shared" si="152"/>
        <v>929.6</v>
      </c>
      <c r="AS80" s="165">
        <v>11</v>
      </c>
      <c r="AT80" s="37">
        <f t="shared" si="139"/>
        <v>440</v>
      </c>
      <c r="AU80" s="189">
        <v>304.44</v>
      </c>
      <c r="AV80" s="80">
        <f>+AS80*'PRECIOS SEGUN ADJ (RURAL)'!$B$7*'PRECIOS SEGUN ADJ (RURAL)'!$C$7</f>
        <v>133953.60000000001</v>
      </c>
      <c r="AW80" s="80" t="s">
        <v>1202</v>
      </c>
      <c r="AX80" s="80">
        <f t="shared" si="153"/>
        <v>24111.65</v>
      </c>
      <c r="AY80" s="37">
        <v>0</v>
      </c>
      <c r="AZ80" s="37">
        <f t="shared" si="161"/>
        <v>0</v>
      </c>
      <c r="BA80" s="189">
        <v>18.899999999999999</v>
      </c>
      <c r="BB80" s="80">
        <f>+AY80*'PRECIOS SEGUN ADJ. (FRONTERIZO)'!$B$9*'PRECIOS SEGUN ADJ. (FRONTERIZO)'!$C$9</f>
        <v>0</v>
      </c>
      <c r="BC80" s="80" t="s">
        <v>134</v>
      </c>
      <c r="BD80" s="165">
        <v>3</v>
      </c>
      <c r="BE80" s="37">
        <f t="shared" si="140"/>
        <v>120</v>
      </c>
      <c r="BF80" s="189">
        <v>140.38999999999999</v>
      </c>
      <c r="BG80" s="80">
        <f>+BD80*'PRECIOS SEGUN ADJ (RURAL)'!$B$8*'PRECIOS SEGUN ADJ (RURAL)'!$C$8</f>
        <v>16846.8</v>
      </c>
      <c r="BH80" s="80" t="s">
        <v>1164</v>
      </c>
      <c r="BI80" s="80">
        <f t="shared" si="154"/>
        <v>3032.42</v>
      </c>
      <c r="BJ80" s="37">
        <v>0</v>
      </c>
      <c r="BK80" s="37">
        <f t="shared" si="162"/>
        <v>0</v>
      </c>
      <c r="BL80" s="189">
        <v>31.459999999999997</v>
      </c>
      <c r="BM80" s="80">
        <f>+BJ80*'PRECIOS SEGUN ADJ. (FRONTERIZO)'!$B$11*'PRECIOS SEGUN ADJ. (FRONTERIZO)'!$C$11</f>
        <v>0</v>
      </c>
      <c r="BN80" s="80" t="s">
        <v>134</v>
      </c>
      <c r="BO80" s="165">
        <v>9</v>
      </c>
      <c r="BP80" s="37">
        <f t="shared" si="141"/>
        <v>360</v>
      </c>
      <c r="BQ80" s="189">
        <v>68.099999999999994</v>
      </c>
      <c r="BR80" s="80">
        <f>+BO80*'PRECIOS SEGUN ADJ (RURAL)'!$B$9*'PRECIOS SEGUN ADJ (RURAL)'!$C$9</f>
        <v>24516</v>
      </c>
      <c r="BS80" s="80" t="s">
        <v>1203</v>
      </c>
      <c r="BT80" s="165">
        <v>179</v>
      </c>
      <c r="BU80" s="37">
        <f t="shared" si="155"/>
        <v>3580</v>
      </c>
      <c r="BV80" s="189">
        <v>5.5</v>
      </c>
      <c r="BW80" s="80">
        <f>+BT80*'PRECIOS SEGUN ADJ (RURAL)'!$B$10*'PRECIOS SEGUN ADJ (RURAL)'!$C$10</f>
        <v>19690</v>
      </c>
      <c r="BX80" s="80" t="s">
        <v>1495</v>
      </c>
      <c r="BY80" s="165">
        <v>179</v>
      </c>
      <c r="BZ80" s="37">
        <f t="shared" si="142"/>
        <v>7160</v>
      </c>
      <c r="CA80" s="189">
        <v>7.1500000000000012</v>
      </c>
      <c r="CB80" s="80">
        <f>+BY80*'PRECIOS SEGUN ADJ (RURAL)'!$B$11*'PRECIOS SEGUN ADJ (RURAL)'!$C$11</f>
        <v>51194.000000000007</v>
      </c>
      <c r="CC80" s="80" t="s">
        <v>1496</v>
      </c>
      <c r="CD80" s="165">
        <v>179</v>
      </c>
      <c r="CE80" s="37">
        <f t="shared" si="143"/>
        <v>7160</v>
      </c>
      <c r="CF80" s="189">
        <v>6.84</v>
      </c>
      <c r="CG80" s="80">
        <f>+CD80*'PRECIOS SEGUN ADJ (RURAL)'!$B$12*'PRECIOS SEGUN ADJ (RURAL)'!$C$12</f>
        <v>48974.399999999994</v>
      </c>
      <c r="CH80" s="80" t="s">
        <v>1497</v>
      </c>
      <c r="CI80" s="37">
        <v>0</v>
      </c>
      <c r="CJ80" s="37">
        <f t="shared" si="163"/>
        <v>0</v>
      </c>
      <c r="CK80" s="189">
        <v>60</v>
      </c>
      <c r="CL80" s="80">
        <f>+CI80*'PRECIOS SEGUN ADJ. (FRONTERIZO)'!$B$16*'PRECIOS SEGUN ADJ. (FRONTERIZO)'!$C$16</f>
        <v>0</v>
      </c>
      <c r="CM80" s="80" t="s">
        <v>134</v>
      </c>
      <c r="CN80" s="80">
        <f t="shared" si="164"/>
        <v>0</v>
      </c>
      <c r="CO80" s="37">
        <v>0</v>
      </c>
      <c r="CP80" s="37">
        <f t="shared" si="165"/>
        <v>0</v>
      </c>
      <c r="CQ80" s="189">
        <v>55.649999999999991</v>
      </c>
      <c r="CR80" s="80">
        <f>+CO80*'PRECIOS SEGUN ADJ. (FRONTERIZO)'!$B$17*'PRECIOS SEGUN ADJ. (FRONTERIZO)'!$C$17</f>
        <v>0</v>
      </c>
      <c r="CS80" s="80" t="s">
        <v>134</v>
      </c>
      <c r="CT80" s="80">
        <f t="shared" si="166"/>
        <v>0</v>
      </c>
      <c r="CU80" s="165">
        <v>179</v>
      </c>
      <c r="CV80" s="37">
        <f t="shared" si="144"/>
        <v>7160</v>
      </c>
      <c r="CW80" s="189">
        <v>6.5999999999999988</v>
      </c>
      <c r="CX80" s="80">
        <f>+CU80*'PRECIOS SEGUN ADJ (RURAL)'!$B$14*'PRECIOS SEGUN ADJ (RURAL)'!$C$14</f>
        <v>47255.999999999993</v>
      </c>
      <c r="CY80" s="80" t="s">
        <v>1498</v>
      </c>
      <c r="CZ80" s="37">
        <v>0</v>
      </c>
      <c r="DA80" s="37">
        <f t="shared" si="167"/>
        <v>0</v>
      </c>
      <c r="DB80" s="189">
        <v>65.75</v>
      </c>
      <c r="DC80" s="80">
        <f>+CZ80*'PRECIOS SEGUN ADJ. (FRONTERIZO)'!$B$19*'PRECIOS SEGUN ADJ. (FRONTERIZO)'!$C$19</f>
        <v>0</v>
      </c>
      <c r="DD80" s="80" t="s">
        <v>134</v>
      </c>
      <c r="DE80" s="80">
        <f t="shared" si="168"/>
        <v>0</v>
      </c>
      <c r="DF80" s="165">
        <v>7</v>
      </c>
      <c r="DG80" s="37">
        <f t="shared" si="145"/>
        <v>280</v>
      </c>
      <c r="DH80" s="189">
        <v>82.59999999999998</v>
      </c>
      <c r="DI80" s="80">
        <f>+DF80*'PRECIOS SEGUN ADJ (RURAL)'!$B$15*'PRECIOS SEGUN ADJ (RURAL)'!$C$15</f>
        <v>23127.999999999996</v>
      </c>
      <c r="DJ80" s="80" t="s">
        <v>144</v>
      </c>
      <c r="DK80" s="80">
        <f t="shared" si="156"/>
        <v>4163.04</v>
      </c>
      <c r="DL80" s="165">
        <v>179</v>
      </c>
      <c r="DM80" s="37">
        <f t="shared" si="146"/>
        <v>7160</v>
      </c>
      <c r="DN80" s="189">
        <v>23.059999999999995</v>
      </c>
      <c r="DO80" s="80">
        <f>+DL80*'PRECIOS SEGUN ADJ (RURAL)'!$B$17*'PRECIOS SEGUN ADJ (RURAL)'!$C$17</f>
        <v>165109.59999999998</v>
      </c>
      <c r="DP80" s="80" t="s">
        <v>1499</v>
      </c>
      <c r="DQ80" s="192">
        <v>0</v>
      </c>
      <c r="DR80" s="192">
        <f t="shared" si="169"/>
        <v>0</v>
      </c>
      <c r="DS80" s="189">
        <v>80.849999999999994</v>
      </c>
      <c r="DT80" s="80">
        <f>+DQ80*'PRECIOS SEGUN ADJ. (FRONTERIZO)'!$B$22*'PRECIOS SEGUN ADJ. (FRONTERIZO)'!$C$22</f>
        <v>0</v>
      </c>
      <c r="DU80" s="80" t="s">
        <v>134</v>
      </c>
      <c r="DV80" s="165">
        <v>8</v>
      </c>
      <c r="DW80" s="37">
        <f t="shared" si="147"/>
        <v>320</v>
      </c>
      <c r="DX80" s="189">
        <v>21.83</v>
      </c>
      <c r="DY80" s="80">
        <f>+DV80*'PRECIOS SEGUN ADJ (RURAL)'!$B$19*'PRECIOS SEGUN ADJ (RURAL)'!$C$19</f>
        <v>6985.5999999999995</v>
      </c>
      <c r="DZ80" s="80" t="s">
        <v>989</v>
      </c>
      <c r="EA80" s="80">
        <f t="shared" si="157"/>
        <v>1257.4100000000001</v>
      </c>
      <c r="EB80" s="165">
        <v>26</v>
      </c>
      <c r="EC80" s="37">
        <f t="shared" si="148"/>
        <v>1040</v>
      </c>
      <c r="ED80" s="189">
        <v>33</v>
      </c>
      <c r="EE80" s="80">
        <f>+EB80*'PRECIOS SEGUN ADJ (RURAL)'!$B$20*'PRECIOS SEGUN ADJ (RURAL)'!$C$20</f>
        <v>34320</v>
      </c>
      <c r="EF80" s="80" t="s">
        <v>953</v>
      </c>
      <c r="EG80" s="37">
        <v>0</v>
      </c>
      <c r="EH80" s="37">
        <f t="shared" si="170"/>
        <v>0</v>
      </c>
      <c r="EI80" s="189">
        <v>15.789999999999997</v>
      </c>
      <c r="EJ80" s="80">
        <f>+EG80*'PRECIOS SEGUN ADJ. (FRONTERIZO)'!$B$25*'PRECIOS SEGUN ADJ. (FRONTERIZO)'!$C$25</f>
        <v>0</v>
      </c>
      <c r="EK80" s="80" t="s">
        <v>134</v>
      </c>
      <c r="EL80" s="37">
        <v>0</v>
      </c>
      <c r="EM80" s="37">
        <f t="shared" si="171"/>
        <v>0</v>
      </c>
      <c r="EN80" s="189">
        <v>31.5</v>
      </c>
      <c r="EO80" s="80">
        <f>+EL80*'PRECIOS SEGUN ADJ. (FRONTERIZO)'!$B$26*'PRECIOS SEGUN ADJ. (FRONTERIZO)'!$C$26</f>
        <v>0</v>
      </c>
      <c r="EP80" s="80" t="s">
        <v>134</v>
      </c>
      <c r="EQ80" s="193">
        <v>24</v>
      </c>
      <c r="ER80" s="194">
        <f t="shared" si="172"/>
        <v>960</v>
      </c>
      <c r="ES80" s="195">
        <v>21.68</v>
      </c>
      <c r="ET80" s="196">
        <f>+EQ80*'PRECIOS SEGUN ADJ (RURAL)'!$B$13*'PRECIOS SEGUN ADJ (RURAL)'!$C$13</f>
        <v>20812.799999999996</v>
      </c>
      <c r="EU80" s="196" t="s">
        <v>1208</v>
      </c>
      <c r="EV80" s="197">
        <v>179</v>
      </c>
      <c r="EW80" s="198">
        <f t="shared" si="158"/>
        <v>3580</v>
      </c>
      <c r="EX80" s="199">
        <v>5.5</v>
      </c>
      <c r="EY80" s="200">
        <f>+EV80*'PRECIOS SEGUN ADJ (RURAL)'!$B$16*'PRECIOS SEGUN ADJ (RURAL)'!$C$16</f>
        <v>19690</v>
      </c>
      <c r="EZ80" s="200" t="s">
        <v>1495</v>
      </c>
      <c r="FA80" s="201">
        <v>11</v>
      </c>
      <c r="FB80" s="202">
        <f t="shared" si="173"/>
        <v>440</v>
      </c>
      <c r="FC80" s="203">
        <v>220</v>
      </c>
      <c r="FD80" s="204">
        <f>+FA80*'PRECIOS SEGUN ADJ (RURAL)'!$B$18*'PRECIOS SEGUN ADJ (RURAL)'!$C$18</f>
        <v>96800</v>
      </c>
      <c r="FE80" s="204" t="s">
        <v>1209</v>
      </c>
      <c r="FF80" s="204">
        <f t="shared" si="159"/>
        <v>17424</v>
      </c>
      <c r="FG80" s="80">
        <f t="shared" si="174"/>
        <v>922171.6</v>
      </c>
      <c r="FH80" s="80" t="s">
        <v>1595</v>
      </c>
      <c r="FI80" s="80">
        <f t="shared" si="175"/>
        <v>73647.760000000009</v>
      </c>
      <c r="FJ80" s="80" t="s">
        <v>1596</v>
      </c>
      <c r="FK80" s="80">
        <f t="shared" si="176"/>
        <v>848523.84</v>
      </c>
      <c r="FL80" s="80" t="s">
        <v>1597</v>
      </c>
      <c r="FM80" s="80">
        <f t="shared" si="177"/>
        <v>184434.32</v>
      </c>
      <c r="FN80" s="80" t="s">
        <v>1598</v>
      </c>
      <c r="FO80" s="80">
        <f t="shared" si="178"/>
        <v>9221.7199999999993</v>
      </c>
      <c r="FP80" s="80" t="s">
        <v>1599</v>
      </c>
      <c r="FQ80" s="80"/>
      <c r="FR80" s="80">
        <f t="shared" si="179"/>
        <v>737737.28</v>
      </c>
      <c r="FS80" s="80" t="s">
        <v>1600</v>
      </c>
      <c r="FT80" s="37" t="str">
        <f>+VLOOKUP(D80,'RURAL XENIA'!F:G,2,0)</f>
        <v>R-14</v>
      </c>
    </row>
    <row r="81" spans="1:176">
      <c r="A81" s="37">
        <v>102</v>
      </c>
      <c r="B81" s="176" t="s">
        <v>130</v>
      </c>
      <c r="C81" s="26" t="s">
        <v>1601</v>
      </c>
      <c r="D81" s="37">
        <v>5100148740</v>
      </c>
      <c r="E81" s="37" t="str">
        <f>+VLOOKUP(D81,'INFORMACION DE PROVEEDORES'!C:I,2,0)</f>
        <v>051-0014874-0</v>
      </c>
      <c r="F81" s="26" t="str">
        <f>+VLOOKUP(D81,'INFORMACION DE PROVEEDORES'!C:J,4,0)</f>
        <v>LISSETTE DEL CARMEN ESTRELLA NUÑEZ</v>
      </c>
      <c r="G81" s="37" t="str">
        <f>+VLOOKUP(D81,'INFORMACION DE PROVEEDORES'!C:K,5,0)</f>
        <v>051-0014874-0</v>
      </c>
      <c r="H81" s="26" t="str">
        <f>+VLOOKUP(D81,'INFORMACION DE PROVEEDORES'!C:L,7,0)</f>
        <v xml:space="preserve">CALLE PRINCIPAL, 14 DISTRITO MUNICIPAL LA CUESTA </v>
      </c>
      <c r="I81" s="37" t="str">
        <f>+VLOOKUP(D81,'INFORMACION DE PROVEEDORES'!C:M,3,0)</f>
        <v xml:space="preserve"> FÍSICA</v>
      </c>
      <c r="J81" s="37">
        <v>2</v>
      </c>
      <c r="K81" s="37">
        <v>230</v>
      </c>
      <c r="L81" s="37">
        <v>16</v>
      </c>
      <c r="M81" s="37">
        <f t="shared" si="149"/>
        <v>640</v>
      </c>
      <c r="N81" s="189">
        <v>60.180000000000007</v>
      </c>
      <c r="O81" s="80">
        <f>+L81*'PRECIOS SEGUN ADJ (RURAL)'!$B$2*'PRECIOS SEGUN ADJ (RURAL)'!$C$2</f>
        <v>38515.199999999997</v>
      </c>
      <c r="P81" s="80" t="s">
        <v>1217</v>
      </c>
      <c r="Q81" s="80">
        <f t="shared" si="150"/>
        <v>6162.43</v>
      </c>
      <c r="R81" s="165">
        <v>3</v>
      </c>
      <c r="S81" s="37">
        <f t="shared" si="135"/>
        <v>120</v>
      </c>
      <c r="T81" s="189">
        <v>33</v>
      </c>
      <c r="U81" s="80">
        <f>+R81*'PRECIOS SEGUN ADJ (RURAL)'!$B$3*'PRECIOS SEGUN ADJ (RURAL)'!$C$3</f>
        <v>3960</v>
      </c>
      <c r="V81" s="80" t="s">
        <v>1161</v>
      </c>
      <c r="W81" s="192">
        <v>0</v>
      </c>
      <c r="X81" s="37">
        <f t="shared" si="160"/>
        <v>0</v>
      </c>
      <c r="Y81" s="189">
        <v>25.2</v>
      </c>
      <c r="Z81" s="80">
        <f>+W81*'PRECIOS SEGUN ADJ. (FRONTERIZO)'!$B$4*'PRECIOS SEGUN ADJ. (FRONTERIZO)'!$C$4</f>
        <v>0</v>
      </c>
      <c r="AA81" s="80" t="s">
        <v>134</v>
      </c>
      <c r="AB81" s="165">
        <v>36</v>
      </c>
      <c r="AC81" s="37">
        <f t="shared" si="136"/>
        <v>1440</v>
      </c>
      <c r="AD81" s="189">
        <v>87.91</v>
      </c>
      <c r="AE81" s="80">
        <f>+AB81*'PRECIOS SEGUN ADJ (RURAL)'!$B$4*'PRECIOS SEGUN ADJ (RURAL)'!$C$4</f>
        <v>126590.39999999999</v>
      </c>
      <c r="AF81" s="80" t="s">
        <v>1218</v>
      </c>
      <c r="AG81" s="80">
        <f t="shared" si="151"/>
        <v>22786.27</v>
      </c>
      <c r="AH81" s="165">
        <v>43</v>
      </c>
      <c r="AI81" s="37">
        <f t="shared" si="137"/>
        <v>1720</v>
      </c>
      <c r="AJ81" s="189">
        <v>53.95</v>
      </c>
      <c r="AK81" s="80">
        <f>+AH81*'PRECIOS SEGUN ADJ (RURAL)'!$B$5*'PRECIOS SEGUN ADJ (RURAL)'!$C$5</f>
        <v>92794</v>
      </c>
      <c r="AL81" s="80" t="s">
        <v>503</v>
      </c>
      <c r="AM81" s="165">
        <v>6</v>
      </c>
      <c r="AN81" s="37">
        <f t="shared" si="138"/>
        <v>240</v>
      </c>
      <c r="AO81" s="189">
        <v>29.05</v>
      </c>
      <c r="AP81" s="80">
        <f>+AM81*'PRECIOS SEGUN ADJ (RURAL)'!$B$6*'PRECIOS SEGUN ADJ (RURAL)'!$C$6</f>
        <v>6972</v>
      </c>
      <c r="AQ81" s="80" t="s">
        <v>1162</v>
      </c>
      <c r="AR81" s="80">
        <f t="shared" si="152"/>
        <v>1115.52</v>
      </c>
      <c r="AS81" s="165">
        <v>14</v>
      </c>
      <c r="AT81" s="37">
        <f t="shared" si="139"/>
        <v>560</v>
      </c>
      <c r="AU81" s="189">
        <v>304.44</v>
      </c>
      <c r="AV81" s="80">
        <f>+AS81*'PRECIOS SEGUN ADJ (RURAL)'!$B$7*'PRECIOS SEGUN ADJ (RURAL)'!$C$7</f>
        <v>170486.39999999999</v>
      </c>
      <c r="AW81" s="80" t="s">
        <v>1220</v>
      </c>
      <c r="AX81" s="80">
        <f t="shared" si="153"/>
        <v>30687.55</v>
      </c>
      <c r="AY81" s="37">
        <v>0</v>
      </c>
      <c r="AZ81" s="37">
        <f t="shared" si="161"/>
        <v>0</v>
      </c>
      <c r="BA81" s="189">
        <v>18.899999999999999</v>
      </c>
      <c r="BB81" s="80">
        <f>+AY81*'PRECIOS SEGUN ADJ. (FRONTERIZO)'!$B$9*'PRECIOS SEGUN ADJ. (FRONTERIZO)'!$C$9</f>
        <v>0</v>
      </c>
      <c r="BC81" s="80" t="s">
        <v>134</v>
      </c>
      <c r="BD81" s="165">
        <v>3</v>
      </c>
      <c r="BE81" s="37">
        <f t="shared" si="140"/>
        <v>120</v>
      </c>
      <c r="BF81" s="189">
        <v>140.38999999999999</v>
      </c>
      <c r="BG81" s="80">
        <f>+BD81*'PRECIOS SEGUN ADJ (RURAL)'!$B$8*'PRECIOS SEGUN ADJ (RURAL)'!$C$8</f>
        <v>16846.8</v>
      </c>
      <c r="BH81" s="80" t="s">
        <v>1164</v>
      </c>
      <c r="BI81" s="80">
        <f t="shared" si="154"/>
        <v>3032.42</v>
      </c>
      <c r="BJ81" s="37">
        <v>0</v>
      </c>
      <c r="BK81" s="37">
        <f t="shared" si="162"/>
        <v>0</v>
      </c>
      <c r="BL81" s="189">
        <v>31.459999999999997</v>
      </c>
      <c r="BM81" s="80">
        <f>+BJ81*'PRECIOS SEGUN ADJ. (FRONTERIZO)'!$B$11*'PRECIOS SEGUN ADJ. (FRONTERIZO)'!$C$11</f>
        <v>0</v>
      </c>
      <c r="BN81" s="80" t="s">
        <v>134</v>
      </c>
      <c r="BO81" s="165">
        <v>11</v>
      </c>
      <c r="BP81" s="37">
        <f t="shared" si="141"/>
        <v>440</v>
      </c>
      <c r="BQ81" s="189">
        <v>68.099999999999994</v>
      </c>
      <c r="BR81" s="80">
        <f>+BO81*'PRECIOS SEGUN ADJ (RURAL)'!$B$9*'PRECIOS SEGUN ADJ (RURAL)'!$C$9</f>
        <v>29963.999999999996</v>
      </c>
      <c r="BS81" s="80" t="s">
        <v>1221</v>
      </c>
      <c r="BT81" s="165">
        <v>230</v>
      </c>
      <c r="BU81" s="37">
        <f t="shared" si="155"/>
        <v>4600</v>
      </c>
      <c r="BV81" s="189">
        <v>5.5</v>
      </c>
      <c r="BW81" s="80">
        <f>+BT81*'PRECIOS SEGUN ADJ (RURAL)'!$B$10*'PRECIOS SEGUN ADJ (RURAL)'!$C$10</f>
        <v>25300</v>
      </c>
      <c r="BX81" s="80" t="s">
        <v>1602</v>
      </c>
      <c r="BY81" s="165">
        <v>230</v>
      </c>
      <c r="BZ81" s="37">
        <f t="shared" si="142"/>
        <v>9200</v>
      </c>
      <c r="CA81" s="189">
        <v>7.1500000000000012</v>
      </c>
      <c r="CB81" s="80">
        <f>+BY81*'PRECIOS SEGUN ADJ (RURAL)'!$B$11*'PRECIOS SEGUN ADJ (RURAL)'!$C$11</f>
        <v>65780</v>
      </c>
      <c r="CC81" s="80" t="s">
        <v>1603</v>
      </c>
      <c r="CD81" s="165">
        <v>230</v>
      </c>
      <c r="CE81" s="37">
        <f t="shared" si="143"/>
        <v>9200</v>
      </c>
      <c r="CF81" s="189">
        <v>6.84</v>
      </c>
      <c r="CG81" s="80">
        <f>+CD81*'PRECIOS SEGUN ADJ (RURAL)'!$B$12*'PRECIOS SEGUN ADJ (RURAL)'!$C$12</f>
        <v>62928</v>
      </c>
      <c r="CH81" s="80" t="s">
        <v>1604</v>
      </c>
      <c r="CI81" s="37">
        <v>0</v>
      </c>
      <c r="CJ81" s="37">
        <f t="shared" si="163"/>
        <v>0</v>
      </c>
      <c r="CK81" s="189">
        <v>60</v>
      </c>
      <c r="CL81" s="80">
        <f>+CI81*'PRECIOS SEGUN ADJ. (FRONTERIZO)'!$B$16*'PRECIOS SEGUN ADJ. (FRONTERIZO)'!$C$16</f>
        <v>0</v>
      </c>
      <c r="CM81" s="80" t="s">
        <v>134</v>
      </c>
      <c r="CN81" s="80">
        <f t="shared" si="164"/>
        <v>0</v>
      </c>
      <c r="CO81" s="37">
        <v>0</v>
      </c>
      <c r="CP81" s="37">
        <f t="shared" si="165"/>
        <v>0</v>
      </c>
      <c r="CQ81" s="189">
        <v>55.649999999999991</v>
      </c>
      <c r="CR81" s="80">
        <f>+CO81*'PRECIOS SEGUN ADJ. (FRONTERIZO)'!$B$17*'PRECIOS SEGUN ADJ. (FRONTERIZO)'!$C$17</f>
        <v>0</v>
      </c>
      <c r="CS81" s="80" t="s">
        <v>134</v>
      </c>
      <c r="CT81" s="80">
        <f t="shared" si="166"/>
        <v>0</v>
      </c>
      <c r="CU81" s="165">
        <v>230</v>
      </c>
      <c r="CV81" s="37">
        <f t="shared" si="144"/>
        <v>9200</v>
      </c>
      <c r="CW81" s="189">
        <v>6.5999999999999988</v>
      </c>
      <c r="CX81" s="80">
        <f>+CU81*'PRECIOS SEGUN ADJ (RURAL)'!$B$14*'PRECIOS SEGUN ADJ (RURAL)'!$C$14</f>
        <v>60720</v>
      </c>
      <c r="CY81" s="80" t="s">
        <v>1605</v>
      </c>
      <c r="CZ81" s="37">
        <v>0</v>
      </c>
      <c r="DA81" s="37">
        <f t="shared" si="167"/>
        <v>0</v>
      </c>
      <c r="DB81" s="189">
        <v>65.75</v>
      </c>
      <c r="DC81" s="80">
        <f>+CZ81*'PRECIOS SEGUN ADJ. (FRONTERIZO)'!$B$19*'PRECIOS SEGUN ADJ. (FRONTERIZO)'!$C$19</f>
        <v>0</v>
      </c>
      <c r="DD81" s="80" t="s">
        <v>134</v>
      </c>
      <c r="DE81" s="80">
        <f t="shared" si="168"/>
        <v>0</v>
      </c>
      <c r="DF81" s="165">
        <v>9</v>
      </c>
      <c r="DG81" s="37">
        <f t="shared" si="145"/>
        <v>360</v>
      </c>
      <c r="DH81" s="189">
        <v>82.59999999999998</v>
      </c>
      <c r="DI81" s="80">
        <f>+DF81*'PRECIOS SEGUN ADJ (RURAL)'!$B$15*'PRECIOS SEGUN ADJ (RURAL)'!$C$15</f>
        <v>29736</v>
      </c>
      <c r="DJ81" s="80" t="s">
        <v>553</v>
      </c>
      <c r="DK81" s="80">
        <f t="shared" si="156"/>
        <v>5352.48</v>
      </c>
      <c r="DL81" s="165">
        <v>230</v>
      </c>
      <c r="DM81" s="37">
        <f t="shared" si="146"/>
        <v>9200</v>
      </c>
      <c r="DN81" s="189">
        <v>23.059999999999995</v>
      </c>
      <c r="DO81" s="80">
        <f>+DL81*'PRECIOS SEGUN ADJ (RURAL)'!$B$17*'PRECIOS SEGUN ADJ (RURAL)'!$C$17</f>
        <v>212151.99999999997</v>
      </c>
      <c r="DP81" s="80" t="s">
        <v>1606</v>
      </c>
      <c r="DQ81" s="192">
        <v>0</v>
      </c>
      <c r="DR81" s="192">
        <f t="shared" si="169"/>
        <v>0</v>
      </c>
      <c r="DS81" s="189">
        <v>80.849999999999994</v>
      </c>
      <c r="DT81" s="80">
        <f>+DQ81*'PRECIOS SEGUN ADJ. (FRONTERIZO)'!$B$22*'PRECIOS SEGUN ADJ. (FRONTERIZO)'!$C$22</f>
        <v>0</v>
      </c>
      <c r="DU81" s="80" t="s">
        <v>134</v>
      </c>
      <c r="DV81" s="165">
        <v>10</v>
      </c>
      <c r="DW81" s="37">
        <f t="shared" si="147"/>
        <v>400</v>
      </c>
      <c r="DX81" s="189">
        <v>21.83</v>
      </c>
      <c r="DY81" s="80">
        <f>+DV81*'PRECIOS SEGUN ADJ (RURAL)'!$B$19*'PRECIOS SEGUN ADJ (RURAL)'!$C$19</f>
        <v>8732</v>
      </c>
      <c r="DZ81" s="80" t="s">
        <v>202</v>
      </c>
      <c r="EA81" s="80">
        <f t="shared" si="157"/>
        <v>1571.76</v>
      </c>
      <c r="EB81" s="165">
        <v>34</v>
      </c>
      <c r="EC81" s="37">
        <f t="shared" si="148"/>
        <v>1360</v>
      </c>
      <c r="ED81" s="189">
        <v>33</v>
      </c>
      <c r="EE81" s="80">
        <f>+EB81*'PRECIOS SEGUN ADJ (RURAL)'!$B$20*'PRECIOS SEGUN ADJ (RURAL)'!$C$20</f>
        <v>44880</v>
      </c>
      <c r="EF81" s="80" t="s">
        <v>262</v>
      </c>
      <c r="EG81" s="37">
        <v>0</v>
      </c>
      <c r="EH81" s="37">
        <f t="shared" si="170"/>
        <v>0</v>
      </c>
      <c r="EI81" s="189">
        <v>15.789999999999997</v>
      </c>
      <c r="EJ81" s="80">
        <f>+EG81*'PRECIOS SEGUN ADJ. (FRONTERIZO)'!$B$25*'PRECIOS SEGUN ADJ. (FRONTERIZO)'!$C$25</f>
        <v>0</v>
      </c>
      <c r="EK81" s="80" t="s">
        <v>134</v>
      </c>
      <c r="EL81" s="37">
        <v>0</v>
      </c>
      <c r="EM81" s="37">
        <f t="shared" si="171"/>
        <v>0</v>
      </c>
      <c r="EN81" s="189">
        <v>31.5</v>
      </c>
      <c r="EO81" s="80">
        <f>+EL81*'PRECIOS SEGUN ADJ. (FRONTERIZO)'!$B$26*'PRECIOS SEGUN ADJ. (FRONTERIZO)'!$C$26</f>
        <v>0</v>
      </c>
      <c r="EP81" s="80" t="s">
        <v>134</v>
      </c>
      <c r="EQ81" s="193">
        <v>30</v>
      </c>
      <c r="ER81" s="194">
        <f t="shared" si="172"/>
        <v>1200</v>
      </c>
      <c r="ES81" s="195">
        <v>21.68</v>
      </c>
      <c r="ET81" s="196">
        <f>+EQ81*'PRECIOS SEGUN ADJ (RURAL)'!$B$13*'PRECIOS SEGUN ADJ (RURAL)'!$C$13</f>
        <v>26016</v>
      </c>
      <c r="EU81" s="196" t="s">
        <v>1607</v>
      </c>
      <c r="EV81" s="197">
        <v>230</v>
      </c>
      <c r="EW81" s="198">
        <f t="shared" si="158"/>
        <v>4600</v>
      </c>
      <c r="EX81" s="199">
        <v>5.5</v>
      </c>
      <c r="EY81" s="200">
        <f>+EV81*'PRECIOS SEGUN ADJ (RURAL)'!$B$16*'PRECIOS SEGUN ADJ (RURAL)'!$C$16</f>
        <v>25300</v>
      </c>
      <c r="EZ81" s="200" t="s">
        <v>1602</v>
      </c>
      <c r="FA81" s="201">
        <v>14</v>
      </c>
      <c r="FB81" s="202">
        <f t="shared" si="173"/>
        <v>560</v>
      </c>
      <c r="FC81" s="203">
        <v>220</v>
      </c>
      <c r="FD81" s="204">
        <f>+FA81*'PRECIOS SEGUN ADJ (RURAL)'!$B$18*'PRECIOS SEGUN ADJ (RURAL)'!$C$18</f>
        <v>123200</v>
      </c>
      <c r="FE81" s="204" t="s">
        <v>1226</v>
      </c>
      <c r="FF81" s="204">
        <f t="shared" si="159"/>
        <v>22176</v>
      </c>
      <c r="FG81" s="80">
        <f t="shared" si="174"/>
        <v>1170872.8</v>
      </c>
      <c r="FH81" s="80" t="s">
        <v>1608</v>
      </c>
      <c r="FI81" s="80">
        <f t="shared" si="175"/>
        <v>92884.43</v>
      </c>
      <c r="FJ81" s="80" t="s">
        <v>1609</v>
      </c>
      <c r="FK81" s="80">
        <f t="shared" si="176"/>
        <v>1077988.3700000001</v>
      </c>
      <c r="FL81" s="80" t="s">
        <v>1610</v>
      </c>
      <c r="FM81" s="80">
        <f t="shared" si="177"/>
        <v>234174.56</v>
      </c>
      <c r="FN81" s="80" t="s">
        <v>1611</v>
      </c>
      <c r="FO81" s="80">
        <f t="shared" si="178"/>
        <v>11708.73</v>
      </c>
      <c r="FP81" s="80" t="s">
        <v>1612</v>
      </c>
      <c r="FQ81" s="80"/>
      <c r="FR81" s="80">
        <f t="shared" si="179"/>
        <v>936698.24</v>
      </c>
      <c r="FS81" s="80" t="s">
        <v>1613</v>
      </c>
      <c r="FT81" s="37" t="str">
        <f>+VLOOKUP(D81,'RURAL XENIA'!F:G,2,0)</f>
        <v>R-25</v>
      </c>
    </row>
    <row r="82" spans="1:176">
      <c r="A82" s="37">
        <v>103</v>
      </c>
      <c r="B82" s="176" t="s">
        <v>130</v>
      </c>
      <c r="C82" s="26" t="s">
        <v>1614</v>
      </c>
      <c r="D82" s="37">
        <v>103810743</v>
      </c>
      <c r="E82" s="37" t="str">
        <f>+VLOOKUP(D82,'INFORMACION DE PROVEEDORES'!C:I,2,0)</f>
        <v>001-0381074-3</v>
      </c>
      <c r="F82" s="26" t="str">
        <f>+VLOOKUP(D82,'INFORMACION DE PROVEEDORES'!C:J,4,0)</f>
        <v>LUCINIO DILON GARCIA</v>
      </c>
      <c r="G82" s="37" t="str">
        <f>+VLOOKUP(D82,'INFORMACION DE PROVEEDORES'!C:K,5,0)</f>
        <v>001-0381074-3</v>
      </c>
      <c r="H82" s="26" t="str">
        <f>+VLOOKUP(D82,'INFORMACION DE PROVEEDORES'!C:L,7,0)</f>
        <v>CALLE CARRTERA LA VICTORIA, 18, SAN FELIPE, SANTO DOMINGO NORTE</v>
      </c>
      <c r="I82" s="37" t="str">
        <f>+VLOOKUP(D82,'INFORMACION DE PROVEEDORES'!C:M,3,0)</f>
        <v xml:space="preserve"> FÍSICA</v>
      </c>
      <c r="J82" s="37">
        <v>2</v>
      </c>
      <c r="K82" s="37">
        <v>186</v>
      </c>
      <c r="L82" s="37">
        <v>14</v>
      </c>
      <c r="M82" s="37">
        <f t="shared" si="149"/>
        <v>560</v>
      </c>
      <c r="N82" s="189">
        <v>60.180000000000007</v>
      </c>
      <c r="O82" s="80">
        <f>+L82*'PRECIOS SEGUN ADJ (RURAL)'!$B$2*'PRECIOS SEGUN ADJ (RURAL)'!$C$2</f>
        <v>33700.800000000003</v>
      </c>
      <c r="P82" s="80" t="s">
        <v>1476</v>
      </c>
      <c r="Q82" s="80">
        <f t="shared" si="150"/>
        <v>5392.13</v>
      </c>
      <c r="R82" s="165">
        <v>3</v>
      </c>
      <c r="S82" s="37">
        <f t="shared" si="135"/>
        <v>120</v>
      </c>
      <c r="T82" s="189">
        <v>33</v>
      </c>
      <c r="U82" s="80">
        <f>+R82*'PRECIOS SEGUN ADJ (RURAL)'!$B$3*'PRECIOS SEGUN ADJ (RURAL)'!$C$3</f>
        <v>3960</v>
      </c>
      <c r="V82" s="80" t="s">
        <v>1161</v>
      </c>
      <c r="W82" s="192">
        <v>0</v>
      </c>
      <c r="X82" s="37">
        <f t="shared" si="160"/>
        <v>0</v>
      </c>
      <c r="Y82" s="189">
        <v>25.2</v>
      </c>
      <c r="Z82" s="80">
        <f>+W82*'PRECIOS SEGUN ADJ. (FRONTERIZO)'!$B$4*'PRECIOS SEGUN ADJ. (FRONTERIZO)'!$C$4</f>
        <v>0</v>
      </c>
      <c r="AA82" s="80" t="s">
        <v>134</v>
      </c>
      <c r="AB82" s="165">
        <v>29</v>
      </c>
      <c r="AC82" s="37">
        <f t="shared" si="136"/>
        <v>1160</v>
      </c>
      <c r="AD82" s="189">
        <v>87.91</v>
      </c>
      <c r="AE82" s="80">
        <f>+AB82*'PRECIOS SEGUN ADJ (RURAL)'!$B$4*'PRECIOS SEGUN ADJ (RURAL)'!$C$4</f>
        <v>101975.59999999999</v>
      </c>
      <c r="AF82" s="80" t="s">
        <v>1199</v>
      </c>
      <c r="AG82" s="80">
        <f t="shared" si="151"/>
        <v>18355.61</v>
      </c>
      <c r="AH82" s="165">
        <v>35</v>
      </c>
      <c r="AI82" s="37">
        <f t="shared" si="137"/>
        <v>1400</v>
      </c>
      <c r="AJ82" s="189">
        <v>53.95</v>
      </c>
      <c r="AK82" s="80">
        <f>+AH82*'PRECIOS SEGUN ADJ (RURAL)'!$B$5*'PRECIOS SEGUN ADJ (RURAL)'!$C$5</f>
        <v>75530</v>
      </c>
      <c r="AL82" s="80" t="s">
        <v>1615</v>
      </c>
      <c r="AM82" s="165">
        <v>5</v>
      </c>
      <c r="AN82" s="37">
        <f t="shared" si="138"/>
        <v>200</v>
      </c>
      <c r="AO82" s="189">
        <v>29.05</v>
      </c>
      <c r="AP82" s="80">
        <f>+AM82*'PRECIOS SEGUN ADJ (RURAL)'!$B$6*'PRECIOS SEGUN ADJ (RURAL)'!$C$6</f>
        <v>5810</v>
      </c>
      <c r="AQ82" s="80" t="s">
        <v>1201</v>
      </c>
      <c r="AR82" s="80">
        <f t="shared" si="152"/>
        <v>929.6</v>
      </c>
      <c r="AS82" s="165">
        <v>11</v>
      </c>
      <c r="AT82" s="37">
        <f t="shared" si="139"/>
        <v>440</v>
      </c>
      <c r="AU82" s="189">
        <v>304.44</v>
      </c>
      <c r="AV82" s="80">
        <f>+AS82*'PRECIOS SEGUN ADJ (RURAL)'!$B$7*'PRECIOS SEGUN ADJ (RURAL)'!$C$7</f>
        <v>133953.60000000001</v>
      </c>
      <c r="AW82" s="80" t="s">
        <v>1202</v>
      </c>
      <c r="AX82" s="80">
        <f t="shared" si="153"/>
        <v>24111.65</v>
      </c>
      <c r="AY82" s="37">
        <v>0</v>
      </c>
      <c r="AZ82" s="37">
        <f t="shared" si="161"/>
        <v>0</v>
      </c>
      <c r="BA82" s="189">
        <v>18.899999999999999</v>
      </c>
      <c r="BB82" s="80">
        <f>+AY82*'PRECIOS SEGUN ADJ. (FRONTERIZO)'!$B$9*'PRECIOS SEGUN ADJ. (FRONTERIZO)'!$C$9</f>
        <v>0</v>
      </c>
      <c r="BC82" s="80" t="s">
        <v>134</v>
      </c>
      <c r="BD82" s="165">
        <v>3</v>
      </c>
      <c r="BE82" s="37">
        <f t="shared" si="140"/>
        <v>120</v>
      </c>
      <c r="BF82" s="189">
        <v>140.38999999999999</v>
      </c>
      <c r="BG82" s="80">
        <f>+BD82*'PRECIOS SEGUN ADJ (RURAL)'!$B$8*'PRECIOS SEGUN ADJ (RURAL)'!$C$8</f>
        <v>16846.8</v>
      </c>
      <c r="BH82" s="80" t="s">
        <v>1164</v>
      </c>
      <c r="BI82" s="80">
        <f t="shared" si="154"/>
        <v>3032.42</v>
      </c>
      <c r="BJ82" s="37">
        <v>0</v>
      </c>
      <c r="BK82" s="37">
        <f t="shared" si="162"/>
        <v>0</v>
      </c>
      <c r="BL82" s="189">
        <v>31.459999999999997</v>
      </c>
      <c r="BM82" s="80">
        <f>+BJ82*'PRECIOS SEGUN ADJ. (FRONTERIZO)'!$B$11*'PRECIOS SEGUN ADJ. (FRONTERIZO)'!$C$11</f>
        <v>0</v>
      </c>
      <c r="BN82" s="80" t="s">
        <v>134</v>
      </c>
      <c r="BO82" s="165">
        <v>9</v>
      </c>
      <c r="BP82" s="37">
        <f t="shared" si="141"/>
        <v>360</v>
      </c>
      <c r="BQ82" s="189">
        <v>68.099999999999994</v>
      </c>
      <c r="BR82" s="80">
        <f>+BO82*'PRECIOS SEGUN ADJ (RURAL)'!$B$9*'PRECIOS SEGUN ADJ (RURAL)'!$C$9</f>
        <v>24516</v>
      </c>
      <c r="BS82" s="80" t="s">
        <v>1203</v>
      </c>
      <c r="BT82" s="165">
        <v>186</v>
      </c>
      <c r="BU82" s="37">
        <f t="shared" si="155"/>
        <v>3720</v>
      </c>
      <c r="BV82" s="189">
        <v>5.5</v>
      </c>
      <c r="BW82" s="80">
        <f>+BT82*'PRECIOS SEGUN ADJ (RURAL)'!$B$10*'PRECIOS SEGUN ADJ (RURAL)'!$C$10</f>
        <v>20460</v>
      </c>
      <c r="BX82" s="80" t="s">
        <v>1616</v>
      </c>
      <c r="BY82" s="165">
        <v>186</v>
      </c>
      <c r="BZ82" s="37">
        <f t="shared" si="142"/>
        <v>7440</v>
      </c>
      <c r="CA82" s="189">
        <v>7.1500000000000012</v>
      </c>
      <c r="CB82" s="80">
        <f>+BY82*'PRECIOS SEGUN ADJ (RURAL)'!$B$11*'PRECIOS SEGUN ADJ (RURAL)'!$C$11</f>
        <v>53196</v>
      </c>
      <c r="CC82" s="80" t="s">
        <v>1617</v>
      </c>
      <c r="CD82" s="165">
        <v>186</v>
      </c>
      <c r="CE82" s="37">
        <f t="shared" si="143"/>
        <v>7440</v>
      </c>
      <c r="CF82" s="189">
        <v>6.84</v>
      </c>
      <c r="CG82" s="80">
        <f>+CD82*'PRECIOS SEGUN ADJ (RURAL)'!$B$12*'PRECIOS SEGUN ADJ (RURAL)'!$C$12</f>
        <v>50889.599999999999</v>
      </c>
      <c r="CH82" s="80" t="s">
        <v>1618</v>
      </c>
      <c r="CI82" s="37">
        <v>0</v>
      </c>
      <c r="CJ82" s="37">
        <f t="shared" si="163"/>
        <v>0</v>
      </c>
      <c r="CK82" s="189">
        <v>60</v>
      </c>
      <c r="CL82" s="80">
        <f>+CI82*'PRECIOS SEGUN ADJ. (FRONTERIZO)'!$B$16*'PRECIOS SEGUN ADJ. (FRONTERIZO)'!$C$16</f>
        <v>0</v>
      </c>
      <c r="CM82" s="80" t="s">
        <v>134</v>
      </c>
      <c r="CN82" s="80">
        <f t="shared" si="164"/>
        <v>0</v>
      </c>
      <c r="CO82" s="37">
        <v>0</v>
      </c>
      <c r="CP82" s="37">
        <f t="shared" si="165"/>
        <v>0</v>
      </c>
      <c r="CQ82" s="189">
        <v>55.649999999999991</v>
      </c>
      <c r="CR82" s="80">
        <f>+CO82*'PRECIOS SEGUN ADJ. (FRONTERIZO)'!$B$17*'PRECIOS SEGUN ADJ. (FRONTERIZO)'!$C$17</f>
        <v>0</v>
      </c>
      <c r="CS82" s="80" t="s">
        <v>134</v>
      </c>
      <c r="CT82" s="80">
        <f t="shared" si="166"/>
        <v>0</v>
      </c>
      <c r="CU82" s="165">
        <v>186</v>
      </c>
      <c r="CV82" s="37">
        <f t="shared" si="144"/>
        <v>7440</v>
      </c>
      <c r="CW82" s="189">
        <v>6.5999999999999988</v>
      </c>
      <c r="CX82" s="80">
        <f>+CU82*'PRECIOS SEGUN ADJ (RURAL)'!$B$14*'PRECIOS SEGUN ADJ (RURAL)'!$C$14</f>
        <v>49104</v>
      </c>
      <c r="CY82" s="80" t="s">
        <v>1619</v>
      </c>
      <c r="CZ82" s="37">
        <v>0</v>
      </c>
      <c r="DA82" s="37">
        <f t="shared" si="167"/>
        <v>0</v>
      </c>
      <c r="DB82" s="189">
        <v>65.75</v>
      </c>
      <c r="DC82" s="80">
        <f>+CZ82*'PRECIOS SEGUN ADJ. (FRONTERIZO)'!$B$19*'PRECIOS SEGUN ADJ. (FRONTERIZO)'!$C$19</f>
        <v>0</v>
      </c>
      <c r="DD82" s="80" t="s">
        <v>134</v>
      </c>
      <c r="DE82" s="80">
        <f t="shared" si="168"/>
        <v>0</v>
      </c>
      <c r="DF82" s="165">
        <v>8</v>
      </c>
      <c r="DG82" s="37">
        <f t="shared" si="145"/>
        <v>320</v>
      </c>
      <c r="DH82" s="189">
        <v>82.59999999999998</v>
      </c>
      <c r="DI82" s="80">
        <f>+DF82*'PRECIOS SEGUN ADJ (RURAL)'!$B$15*'PRECIOS SEGUN ADJ (RURAL)'!$C$15</f>
        <v>26432</v>
      </c>
      <c r="DJ82" s="80" t="s">
        <v>174</v>
      </c>
      <c r="DK82" s="80">
        <f t="shared" si="156"/>
        <v>4757.76</v>
      </c>
      <c r="DL82" s="165">
        <v>186</v>
      </c>
      <c r="DM82" s="37">
        <f t="shared" si="146"/>
        <v>7440</v>
      </c>
      <c r="DN82" s="189">
        <v>23.059999999999995</v>
      </c>
      <c r="DO82" s="80">
        <f>+DL82*'PRECIOS SEGUN ADJ (RURAL)'!$B$17*'PRECIOS SEGUN ADJ (RURAL)'!$C$17</f>
        <v>171566.4</v>
      </c>
      <c r="DP82" s="80" t="s">
        <v>1620</v>
      </c>
      <c r="DQ82" s="192">
        <v>0</v>
      </c>
      <c r="DR82" s="192">
        <f t="shared" si="169"/>
        <v>0</v>
      </c>
      <c r="DS82" s="189">
        <v>80.849999999999994</v>
      </c>
      <c r="DT82" s="80">
        <f>+DQ82*'PRECIOS SEGUN ADJ. (FRONTERIZO)'!$B$22*'PRECIOS SEGUN ADJ. (FRONTERIZO)'!$C$22</f>
        <v>0</v>
      </c>
      <c r="DU82" s="80" t="s">
        <v>134</v>
      </c>
      <c r="DV82" s="165">
        <v>8</v>
      </c>
      <c r="DW82" s="37">
        <f t="shared" si="147"/>
        <v>320</v>
      </c>
      <c r="DX82" s="189">
        <v>21.83</v>
      </c>
      <c r="DY82" s="80">
        <f>+DV82*'PRECIOS SEGUN ADJ (RURAL)'!$B$19*'PRECIOS SEGUN ADJ (RURAL)'!$C$19</f>
        <v>6985.5999999999995</v>
      </c>
      <c r="DZ82" s="80" t="s">
        <v>989</v>
      </c>
      <c r="EA82" s="80">
        <f t="shared" si="157"/>
        <v>1257.4100000000001</v>
      </c>
      <c r="EB82" s="165">
        <v>27</v>
      </c>
      <c r="EC82" s="37">
        <f t="shared" si="148"/>
        <v>1080</v>
      </c>
      <c r="ED82" s="189">
        <v>33</v>
      </c>
      <c r="EE82" s="80">
        <f>+EB82*'PRECIOS SEGUN ADJ (RURAL)'!$B$20*'PRECIOS SEGUN ADJ (RURAL)'!$C$20</f>
        <v>35640</v>
      </c>
      <c r="EF82" s="80" t="s">
        <v>1207</v>
      </c>
      <c r="EG82" s="37">
        <v>0</v>
      </c>
      <c r="EH82" s="37">
        <f t="shared" si="170"/>
        <v>0</v>
      </c>
      <c r="EI82" s="189">
        <v>15.789999999999997</v>
      </c>
      <c r="EJ82" s="80">
        <f>+EG82*'PRECIOS SEGUN ADJ. (FRONTERIZO)'!$B$25*'PRECIOS SEGUN ADJ. (FRONTERIZO)'!$C$25</f>
        <v>0</v>
      </c>
      <c r="EK82" s="80" t="s">
        <v>134</v>
      </c>
      <c r="EL82" s="37">
        <v>0</v>
      </c>
      <c r="EM82" s="37">
        <f t="shared" si="171"/>
        <v>0</v>
      </c>
      <c r="EN82" s="189">
        <v>31.5</v>
      </c>
      <c r="EO82" s="80">
        <f>+EL82*'PRECIOS SEGUN ADJ. (FRONTERIZO)'!$B$26*'PRECIOS SEGUN ADJ. (FRONTERIZO)'!$C$26</f>
        <v>0</v>
      </c>
      <c r="EP82" s="80" t="s">
        <v>134</v>
      </c>
      <c r="EQ82" s="193">
        <v>24</v>
      </c>
      <c r="ER82" s="194">
        <f t="shared" si="172"/>
        <v>960</v>
      </c>
      <c r="ES82" s="195">
        <v>21.68</v>
      </c>
      <c r="ET82" s="196">
        <f>+EQ82*'PRECIOS SEGUN ADJ (RURAL)'!$B$13*'PRECIOS SEGUN ADJ (RURAL)'!$C$13</f>
        <v>20812.799999999996</v>
      </c>
      <c r="EU82" s="196" t="s">
        <v>1208</v>
      </c>
      <c r="EV82" s="197">
        <v>186</v>
      </c>
      <c r="EW82" s="198">
        <f t="shared" si="158"/>
        <v>3720</v>
      </c>
      <c r="EX82" s="199">
        <v>5.5</v>
      </c>
      <c r="EY82" s="200">
        <f>+EV82*'PRECIOS SEGUN ADJ (RURAL)'!$B$16*'PRECIOS SEGUN ADJ (RURAL)'!$C$16</f>
        <v>20460</v>
      </c>
      <c r="EZ82" s="200" t="s">
        <v>1616</v>
      </c>
      <c r="FA82" s="201">
        <v>11</v>
      </c>
      <c r="FB82" s="202">
        <f t="shared" si="173"/>
        <v>440</v>
      </c>
      <c r="FC82" s="203">
        <v>220</v>
      </c>
      <c r="FD82" s="204">
        <f>+FA82*'PRECIOS SEGUN ADJ (RURAL)'!$B$18*'PRECIOS SEGUN ADJ (RURAL)'!$C$18</f>
        <v>96800</v>
      </c>
      <c r="FE82" s="204" t="s">
        <v>1209</v>
      </c>
      <c r="FF82" s="204">
        <f t="shared" si="159"/>
        <v>17424</v>
      </c>
      <c r="FG82" s="80">
        <f t="shared" si="174"/>
        <v>948639.2</v>
      </c>
      <c r="FH82" s="80" t="s">
        <v>1621</v>
      </c>
      <c r="FI82" s="80">
        <f t="shared" si="175"/>
        <v>75260.580000000016</v>
      </c>
      <c r="FJ82" s="80" t="s">
        <v>1622</v>
      </c>
      <c r="FK82" s="80">
        <f t="shared" si="176"/>
        <v>873378.61999999988</v>
      </c>
      <c r="FL82" s="80" t="s">
        <v>1623</v>
      </c>
      <c r="FM82" s="80">
        <f t="shared" si="177"/>
        <v>189727.84</v>
      </c>
      <c r="FN82" s="80" t="s">
        <v>1624</v>
      </c>
      <c r="FO82" s="80">
        <f t="shared" si="178"/>
        <v>9486.39</v>
      </c>
      <c r="FP82" s="80" t="s">
        <v>1625</v>
      </c>
      <c r="FQ82" s="80"/>
      <c r="FR82" s="80">
        <f t="shared" si="179"/>
        <v>758911.36</v>
      </c>
      <c r="FS82" s="80" t="s">
        <v>1626</v>
      </c>
      <c r="FT82" s="37" t="str">
        <f>+VLOOKUP(D82,'RURAL XENIA'!F:G,2,0)</f>
        <v>R-20</v>
      </c>
    </row>
    <row r="83" spans="1:176">
      <c r="A83" s="37">
        <v>106</v>
      </c>
      <c r="B83" s="176" t="s">
        <v>130</v>
      </c>
      <c r="C83" s="26" t="s">
        <v>1627</v>
      </c>
      <c r="D83" s="37">
        <v>10600057086</v>
      </c>
      <c r="E83" s="37" t="str">
        <f>+VLOOKUP(D83,'INFORMACION DE PROVEEDORES'!C:I,2,0)</f>
        <v>106-0005708-6</v>
      </c>
      <c r="F83" s="26" t="str">
        <f>+VLOOKUP(D83,'INFORMACION DE PROVEEDORES'!C:J,4,0)</f>
        <v>MANUEL EMILIO SANCHEZ AGRAMONTE</v>
      </c>
      <c r="G83" s="37" t="str">
        <f>+VLOOKUP(D83,'INFORMACION DE PROVEEDORES'!C:K,5,0)</f>
        <v>106-0005708-6</v>
      </c>
      <c r="H83" s="26" t="str">
        <f>+VLOOKUP(D83,'INFORMACION DE PROVEEDORES'!C:L,7,0)</f>
        <v>HERMANAS NAITA, NO, 45, SIMON STRIDDEL, AZUA</v>
      </c>
      <c r="I83" s="37" t="str">
        <f>+VLOOKUP(D83,'INFORMACION DE PROVEEDORES'!C:M,3,0)</f>
        <v xml:space="preserve"> FÍSICA</v>
      </c>
      <c r="J83" s="37">
        <v>3</v>
      </c>
      <c r="K83" s="37">
        <v>289</v>
      </c>
      <c r="L83" s="37">
        <v>20</v>
      </c>
      <c r="M83" s="37">
        <f t="shared" si="149"/>
        <v>800</v>
      </c>
      <c r="N83" s="189">
        <v>60.180000000000007</v>
      </c>
      <c r="O83" s="80">
        <f>+L83*'PRECIOS SEGUN ADJ (RURAL)'!$B$2*'PRECIOS SEGUN ADJ (RURAL)'!$C$2</f>
        <v>48144</v>
      </c>
      <c r="P83" s="80" t="s">
        <v>1137</v>
      </c>
      <c r="Q83" s="80">
        <f t="shared" si="150"/>
        <v>7703.04</v>
      </c>
      <c r="R83" s="165">
        <v>4</v>
      </c>
      <c r="S83" s="37">
        <f t="shared" si="135"/>
        <v>160</v>
      </c>
      <c r="T83" s="189">
        <v>33</v>
      </c>
      <c r="U83" s="80">
        <f>+R83*'PRECIOS SEGUN ADJ (RURAL)'!$B$3*'PRECIOS SEGUN ADJ (RURAL)'!$C$3</f>
        <v>5280</v>
      </c>
      <c r="V83" s="80" t="s">
        <v>1138</v>
      </c>
      <c r="W83" s="192">
        <v>0</v>
      </c>
      <c r="X83" s="37">
        <f t="shared" si="160"/>
        <v>0</v>
      </c>
      <c r="Y83" s="189">
        <v>25.2</v>
      </c>
      <c r="Z83" s="80">
        <f>+W83*'PRECIOS SEGUN ADJ. (FRONTERIZO)'!$B$4*'PRECIOS SEGUN ADJ. (FRONTERIZO)'!$C$4</f>
        <v>0</v>
      </c>
      <c r="AA83" s="80" t="s">
        <v>134</v>
      </c>
      <c r="AB83" s="165">
        <v>45</v>
      </c>
      <c r="AC83" s="37">
        <f t="shared" si="136"/>
        <v>1800</v>
      </c>
      <c r="AD83" s="189">
        <v>87.91</v>
      </c>
      <c r="AE83" s="80">
        <f>+AB83*'PRECIOS SEGUN ADJ (RURAL)'!$B$4*'PRECIOS SEGUN ADJ (RURAL)'!$C$4</f>
        <v>158238</v>
      </c>
      <c r="AF83" s="80" t="s">
        <v>1139</v>
      </c>
      <c r="AG83" s="80">
        <f t="shared" si="151"/>
        <v>28482.84</v>
      </c>
      <c r="AH83" s="165">
        <v>54</v>
      </c>
      <c r="AI83" s="37">
        <f t="shared" si="137"/>
        <v>2160</v>
      </c>
      <c r="AJ83" s="189">
        <v>53.95</v>
      </c>
      <c r="AK83" s="80">
        <f>+AH83*'PRECIOS SEGUN ADJ (RURAL)'!$B$5*'PRECIOS SEGUN ADJ (RURAL)'!$C$5</f>
        <v>116532</v>
      </c>
      <c r="AL83" s="80" t="s">
        <v>1628</v>
      </c>
      <c r="AM83" s="165">
        <v>7</v>
      </c>
      <c r="AN83" s="37">
        <f t="shared" si="138"/>
        <v>280</v>
      </c>
      <c r="AO83" s="189">
        <v>29.05</v>
      </c>
      <c r="AP83" s="80">
        <f>+AM83*'PRECIOS SEGUN ADJ (RURAL)'!$B$6*'PRECIOS SEGUN ADJ (RURAL)'!$C$6</f>
        <v>8134</v>
      </c>
      <c r="AQ83" s="80" t="s">
        <v>1141</v>
      </c>
      <c r="AR83" s="80">
        <f t="shared" si="152"/>
        <v>1301.44</v>
      </c>
      <c r="AS83" s="165">
        <v>18</v>
      </c>
      <c r="AT83" s="37">
        <f t="shared" si="139"/>
        <v>720</v>
      </c>
      <c r="AU83" s="189">
        <v>304.44</v>
      </c>
      <c r="AV83" s="80">
        <f>+AS83*'PRECIOS SEGUN ADJ (RURAL)'!$B$7*'PRECIOS SEGUN ADJ (RURAL)'!$C$7</f>
        <v>219196.79999999999</v>
      </c>
      <c r="AW83" s="80" t="s">
        <v>1314</v>
      </c>
      <c r="AX83" s="80">
        <f t="shared" si="153"/>
        <v>39455.42</v>
      </c>
      <c r="AY83" s="37">
        <v>0</v>
      </c>
      <c r="AZ83" s="37">
        <f t="shared" si="161"/>
        <v>0</v>
      </c>
      <c r="BA83" s="189">
        <v>18.899999999999999</v>
      </c>
      <c r="BB83" s="80">
        <f>+AY83*'PRECIOS SEGUN ADJ. (FRONTERIZO)'!$B$9*'PRECIOS SEGUN ADJ. (FRONTERIZO)'!$C$9</f>
        <v>0</v>
      </c>
      <c r="BC83" s="80" t="s">
        <v>134</v>
      </c>
      <c r="BD83" s="165">
        <v>4</v>
      </c>
      <c r="BE83" s="37">
        <f t="shared" si="140"/>
        <v>160</v>
      </c>
      <c r="BF83" s="189">
        <v>140.38999999999999</v>
      </c>
      <c r="BG83" s="80">
        <f>+BD83*'PRECIOS SEGUN ADJ (RURAL)'!$B$8*'PRECIOS SEGUN ADJ (RURAL)'!$C$8</f>
        <v>22462.399999999998</v>
      </c>
      <c r="BH83" s="80" t="s">
        <v>1143</v>
      </c>
      <c r="BI83" s="80">
        <f t="shared" si="154"/>
        <v>4043.23</v>
      </c>
      <c r="BJ83" s="37">
        <v>0</v>
      </c>
      <c r="BK83" s="37">
        <f t="shared" si="162"/>
        <v>0</v>
      </c>
      <c r="BL83" s="189">
        <v>31.459999999999997</v>
      </c>
      <c r="BM83" s="80">
        <f>+BJ83*'PRECIOS SEGUN ADJ. (FRONTERIZO)'!$B$11*'PRECIOS SEGUN ADJ. (FRONTERIZO)'!$C$11</f>
        <v>0</v>
      </c>
      <c r="BN83" s="80" t="s">
        <v>134</v>
      </c>
      <c r="BO83" s="165">
        <v>14</v>
      </c>
      <c r="BP83" s="37">
        <f t="shared" si="141"/>
        <v>560</v>
      </c>
      <c r="BQ83" s="189">
        <v>68.099999999999994</v>
      </c>
      <c r="BR83" s="80">
        <f>+BO83*'PRECIOS SEGUN ADJ (RURAL)'!$B$9*'PRECIOS SEGUN ADJ (RURAL)'!$C$9</f>
        <v>38135.999999999993</v>
      </c>
      <c r="BS83" s="80" t="s">
        <v>1144</v>
      </c>
      <c r="BT83" s="165">
        <v>289</v>
      </c>
      <c r="BU83" s="37">
        <f t="shared" si="155"/>
        <v>5780</v>
      </c>
      <c r="BV83" s="189">
        <v>5.5</v>
      </c>
      <c r="BW83" s="80">
        <f>+BT83*'PRECIOS SEGUN ADJ (RURAL)'!$B$10*'PRECIOS SEGUN ADJ (RURAL)'!$C$10</f>
        <v>31790</v>
      </c>
      <c r="BX83" s="80" t="s">
        <v>1629</v>
      </c>
      <c r="BY83" s="165">
        <v>289</v>
      </c>
      <c r="BZ83" s="37">
        <f t="shared" si="142"/>
        <v>11560</v>
      </c>
      <c r="CA83" s="189">
        <v>7.1500000000000012</v>
      </c>
      <c r="CB83" s="80">
        <f>+BY83*'PRECIOS SEGUN ADJ (RURAL)'!$B$11*'PRECIOS SEGUN ADJ (RURAL)'!$C$11</f>
        <v>82654</v>
      </c>
      <c r="CC83" s="80" t="s">
        <v>836</v>
      </c>
      <c r="CD83" s="165">
        <v>289</v>
      </c>
      <c r="CE83" s="37">
        <f t="shared" si="143"/>
        <v>11560</v>
      </c>
      <c r="CF83" s="189">
        <v>6.84</v>
      </c>
      <c r="CG83" s="80">
        <f>+CD83*'PRECIOS SEGUN ADJ (RURAL)'!$B$12*'PRECIOS SEGUN ADJ (RURAL)'!$C$12</f>
        <v>79070.399999999994</v>
      </c>
      <c r="CH83" s="80" t="s">
        <v>1630</v>
      </c>
      <c r="CI83" s="37">
        <v>0</v>
      </c>
      <c r="CJ83" s="37">
        <f t="shared" si="163"/>
        <v>0</v>
      </c>
      <c r="CK83" s="189">
        <v>60</v>
      </c>
      <c r="CL83" s="80">
        <f>+CI83*'PRECIOS SEGUN ADJ. (FRONTERIZO)'!$B$16*'PRECIOS SEGUN ADJ. (FRONTERIZO)'!$C$16</f>
        <v>0</v>
      </c>
      <c r="CM83" s="80" t="s">
        <v>134</v>
      </c>
      <c r="CN83" s="80">
        <f t="shared" si="164"/>
        <v>0</v>
      </c>
      <c r="CO83" s="37">
        <v>0</v>
      </c>
      <c r="CP83" s="37">
        <f t="shared" si="165"/>
        <v>0</v>
      </c>
      <c r="CQ83" s="189">
        <v>55.649999999999991</v>
      </c>
      <c r="CR83" s="80">
        <f>+CO83*'PRECIOS SEGUN ADJ. (FRONTERIZO)'!$B$17*'PRECIOS SEGUN ADJ. (FRONTERIZO)'!$C$17</f>
        <v>0</v>
      </c>
      <c r="CS83" s="80" t="s">
        <v>134</v>
      </c>
      <c r="CT83" s="80">
        <f t="shared" si="166"/>
        <v>0</v>
      </c>
      <c r="CU83" s="165">
        <v>289</v>
      </c>
      <c r="CV83" s="37">
        <f t="shared" si="144"/>
        <v>11560</v>
      </c>
      <c r="CW83" s="189">
        <v>6.5999999999999988</v>
      </c>
      <c r="CX83" s="80">
        <f>+CU83*'PRECIOS SEGUN ADJ (RURAL)'!$B$14*'PRECIOS SEGUN ADJ (RURAL)'!$C$14</f>
        <v>76296</v>
      </c>
      <c r="CY83" s="80" t="s">
        <v>838</v>
      </c>
      <c r="CZ83" s="37">
        <v>0</v>
      </c>
      <c r="DA83" s="37">
        <f t="shared" si="167"/>
        <v>0</v>
      </c>
      <c r="DB83" s="189">
        <v>65.75</v>
      </c>
      <c r="DC83" s="80">
        <f>+CZ83*'PRECIOS SEGUN ADJ. (FRONTERIZO)'!$B$19*'PRECIOS SEGUN ADJ. (FRONTERIZO)'!$C$19</f>
        <v>0</v>
      </c>
      <c r="DD83" s="80" t="s">
        <v>134</v>
      </c>
      <c r="DE83" s="80">
        <f t="shared" si="168"/>
        <v>0</v>
      </c>
      <c r="DF83" s="165">
        <v>11</v>
      </c>
      <c r="DG83" s="37">
        <f t="shared" si="145"/>
        <v>440</v>
      </c>
      <c r="DH83" s="189">
        <v>82.59999999999998</v>
      </c>
      <c r="DI83" s="80">
        <f>+DF83*'PRECIOS SEGUN ADJ (RURAL)'!$B$15*'PRECIOS SEGUN ADJ (RURAL)'!$C$15</f>
        <v>36344</v>
      </c>
      <c r="DJ83" s="80" t="s">
        <v>1320</v>
      </c>
      <c r="DK83" s="80">
        <f t="shared" si="156"/>
        <v>6541.92</v>
      </c>
      <c r="DL83" s="165">
        <v>289</v>
      </c>
      <c r="DM83" s="37">
        <f t="shared" si="146"/>
        <v>11560</v>
      </c>
      <c r="DN83" s="189">
        <v>23.059999999999995</v>
      </c>
      <c r="DO83" s="80">
        <f>+DL83*'PRECIOS SEGUN ADJ (RURAL)'!$B$17*'PRECIOS SEGUN ADJ (RURAL)'!$C$17</f>
        <v>266573.59999999998</v>
      </c>
      <c r="DP83" s="80" t="s">
        <v>1631</v>
      </c>
      <c r="DQ83" s="192">
        <v>0</v>
      </c>
      <c r="DR83" s="192">
        <f t="shared" si="169"/>
        <v>0</v>
      </c>
      <c r="DS83" s="189">
        <v>80.849999999999994</v>
      </c>
      <c r="DT83" s="80">
        <f>+DQ83*'PRECIOS SEGUN ADJ. (FRONTERIZO)'!$B$22*'PRECIOS SEGUN ADJ. (FRONTERIZO)'!$C$22</f>
        <v>0</v>
      </c>
      <c r="DU83" s="80" t="s">
        <v>134</v>
      </c>
      <c r="DV83" s="165">
        <v>13</v>
      </c>
      <c r="DW83" s="37">
        <f t="shared" si="147"/>
        <v>520</v>
      </c>
      <c r="DX83" s="189">
        <v>21.83</v>
      </c>
      <c r="DY83" s="80">
        <f>+DV83*'PRECIOS SEGUN ADJ (RURAL)'!$B$19*'PRECIOS SEGUN ADJ (RURAL)'!$C$19</f>
        <v>11351.599999999999</v>
      </c>
      <c r="DZ83" s="80" t="s">
        <v>1322</v>
      </c>
      <c r="EA83" s="80">
        <f t="shared" si="157"/>
        <v>2043.29</v>
      </c>
      <c r="EB83" s="165">
        <v>43</v>
      </c>
      <c r="EC83" s="37">
        <f t="shared" si="148"/>
        <v>1720</v>
      </c>
      <c r="ED83" s="189">
        <v>33</v>
      </c>
      <c r="EE83" s="80">
        <f>+EB83*'PRECIOS SEGUN ADJ (RURAL)'!$B$20*'PRECIOS SEGUN ADJ (RURAL)'!$C$20</f>
        <v>56760</v>
      </c>
      <c r="EF83" s="80" t="s">
        <v>258</v>
      </c>
      <c r="EG83" s="37">
        <v>0</v>
      </c>
      <c r="EH83" s="37">
        <f t="shared" si="170"/>
        <v>0</v>
      </c>
      <c r="EI83" s="189">
        <v>15.789999999999997</v>
      </c>
      <c r="EJ83" s="80">
        <f>+EG83*'PRECIOS SEGUN ADJ. (FRONTERIZO)'!$B$25*'PRECIOS SEGUN ADJ. (FRONTERIZO)'!$C$25</f>
        <v>0</v>
      </c>
      <c r="EK83" s="80" t="s">
        <v>134</v>
      </c>
      <c r="EL83" s="37">
        <v>0</v>
      </c>
      <c r="EM83" s="37">
        <f t="shared" si="171"/>
        <v>0</v>
      </c>
      <c r="EN83" s="189">
        <v>31.5</v>
      </c>
      <c r="EO83" s="80">
        <f>+EL83*'PRECIOS SEGUN ADJ. (FRONTERIZO)'!$B$26*'PRECIOS SEGUN ADJ. (FRONTERIZO)'!$C$26</f>
        <v>0</v>
      </c>
      <c r="EP83" s="80" t="s">
        <v>134</v>
      </c>
      <c r="EQ83" s="193">
        <v>37</v>
      </c>
      <c r="ER83" s="194">
        <f t="shared" si="172"/>
        <v>1480</v>
      </c>
      <c r="ES83" s="195">
        <v>21.68</v>
      </c>
      <c r="ET83" s="196">
        <f>+EQ83*'PRECIOS SEGUN ADJ (RURAL)'!$B$13*'PRECIOS SEGUN ADJ (RURAL)'!$C$13</f>
        <v>32086.399999999998</v>
      </c>
      <c r="EU83" s="196" t="s">
        <v>1632</v>
      </c>
      <c r="EV83" s="197">
        <v>289</v>
      </c>
      <c r="EW83" s="198">
        <f t="shared" si="158"/>
        <v>5780</v>
      </c>
      <c r="EX83" s="199">
        <v>5.5</v>
      </c>
      <c r="EY83" s="200">
        <f>+EV83*'PRECIOS SEGUN ADJ (RURAL)'!$B$16*'PRECIOS SEGUN ADJ (RURAL)'!$C$16</f>
        <v>31790</v>
      </c>
      <c r="EZ83" s="200" t="s">
        <v>1629</v>
      </c>
      <c r="FA83" s="201">
        <v>18</v>
      </c>
      <c r="FB83" s="202">
        <f t="shared" si="173"/>
        <v>720</v>
      </c>
      <c r="FC83" s="203">
        <v>220</v>
      </c>
      <c r="FD83" s="204">
        <f>+FA83*'PRECIOS SEGUN ADJ (RURAL)'!$B$18*'PRECIOS SEGUN ADJ (RURAL)'!$C$18</f>
        <v>158400</v>
      </c>
      <c r="FE83" s="204" t="s">
        <v>1324</v>
      </c>
      <c r="FF83" s="204">
        <f t="shared" si="159"/>
        <v>28512</v>
      </c>
      <c r="FG83" s="80">
        <f t="shared" si="174"/>
        <v>1479239.2000000002</v>
      </c>
      <c r="FH83" s="80" t="s">
        <v>1633</v>
      </c>
      <c r="FI83" s="80">
        <f t="shared" si="175"/>
        <v>118083.17999999998</v>
      </c>
      <c r="FJ83" s="80" t="s">
        <v>1634</v>
      </c>
      <c r="FK83" s="80">
        <f t="shared" si="176"/>
        <v>1361156.0200000003</v>
      </c>
      <c r="FL83" s="80" t="s">
        <v>1635</v>
      </c>
      <c r="FM83" s="80">
        <f t="shared" si="177"/>
        <v>295847.84000000003</v>
      </c>
      <c r="FN83" s="80" t="s">
        <v>1636</v>
      </c>
      <c r="FO83" s="80">
        <f t="shared" si="178"/>
        <v>14792.39</v>
      </c>
      <c r="FP83" s="80" t="s">
        <v>1637</v>
      </c>
      <c r="FQ83" s="80"/>
      <c r="FR83" s="80">
        <f t="shared" si="179"/>
        <v>1183391.3600000001</v>
      </c>
      <c r="FS83" s="80" t="s">
        <v>1638</v>
      </c>
      <c r="FT83" s="37" t="str">
        <f>+VLOOKUP(D83,'RURAL XENIA'!F:G,2,0)</f>
        <v>R-46</v>
      </c>
    </row>
    <row r="84" spans="1:176">
      <c r="A84" s="37">
        <v>107</v>
      </c>
      <c r="B84" s="176" t="s">
        <v>130</v>
      </c>
      <c r="C84" s="26" t="s">
        <v>1639</v>
      </c>
      <c r="D84" s="37">
        <v>13800059068</v>
      </c>
      <c r="E84" s="37" t="str">
        <f>+VLOOKUP(D84,'INFORMACION DE PROVEEDORES'!C:I,2,0)</f>
        <v>138-0005906-8</v>
      </c>
      <c r="F84" s="26" t="str">
        <f>+VLOOKUP(D84,'INFORMACION DE PROVEEDORES'!C:J,4,0)</f>
        <v>MARTINA COLOME TAVERA</v>
      </c>
      <c r="G84" s="37" t="str">
        <f>+VLOOKUP(D84,'INFORMACION DE PROVEEDORES'!C:K,5,0)</f>
        <v>138-0005906-8</v>
      </c>
      <c r="H84" s="26" t="str">
        <f>+VLOOKUP(D84,'INFORMACION DE PROVEEDORES'!C:L,7,0)</f>
        <v>CALLE MAURICIO BAEZ, NO. 13, LA GALLERA, SABANA GRANDE DE BOYA, MONTE PLATA</v>
      </c>
      <c r="I84" s="37" t="str">
        <f>+VLOOKUP(D84,'INFORMACION DE PROVEEDORES'!C:M,3,0)</f>
        <v xml:space="preserve"> FÍSICA</v>
      </c>
      <c r="J84" s="37">
        <v>1</v>
      </c>
      <c r="K84" s="37">
        <v>292</v>
      </c>
      <c r="L84" s="37">
        <v>20</v>
      </c>
      <c r="M84" s="37">
        <f t="shared" si="149"/>
        <v>800</v>
      </c>
      <c r="N84" s="189">
        <v>60.180000000000007</v>
      </c>
      <c r="O84" s="80">
        <f>+L84*'PRECIOS SEGUN ADJ (RURAL)'!$B$2*'PRECIOS SEGUN ADJ (RURAL)'!$C$2</f>
        <v>48144</v>
      </c>
      <c r="P84" s="80" t="s">
        <v>1137</v>
      </c>
      <c r="Q84" s="80">
        <f t="shared" si="150"/>
        <v>7703.04</v>
      </c>
      <c r="R84" s="165">
        <v>4</v>
      </c>
      <c r="S84" s="37">
        <f t="shared" si="135"/>
        <v>160</v>
      </c>
      <c r="T84" s="189">
        <v>33</v>
      </c>
      <c r="U84" s="80">
        <f>+R84*'PRECIOS SEGUN ADJ (RURAL)'!$B$3*'PRECIOS SEGUN ADJ (RURAL)'!$C$3</f>
        <v>5280</v>
      </c>
      <c r="V84" s="80" t="s">
        <v>1138</v>
      </c>
      <c r="W84" s="192">
        <v>0</v>
      </c>
      <c r="X84" s="37">
        <f t="shared" si="160"/>
        <v>0</v>
      </c>
      <c r="Y84" s="189">
        <v>25.2</v>
      </c>
      <c r="Z84" s="80">
        <f>+W84*'PRECIOS SEGUN ADJ. (FRONTERIZO)'!$B$4*'PRECIOS SEGUN ADJ. (FRONTERIZO)'!$C$4</f>
        <v>0</v>
      </c>
      <c r="AA84" s="80" t="s">
        <v>134</v>
      </c>
      <c r="AB84" s="165">
        <v>45</v>
      </c>
      <c r="AC84" s="37">
        <f t="shared" si="136"/>
        <v>1800</v>
      </c>
      <c r="AD84" s="189">
        <v>87.91</v>
      </c>
      <c r="AE84" s="80">
        <f>+AB84*'PRECIOS SEGUN ADJ (RURAL)'!$B$4*'PRECIOS SEGUN ADJ (RURAL)'!$C$4</f>
        <v>158238</v>
      </c>
      <c r="AF84" s="80" t="s">
        <v>1139</v>
      </c>
      <c r="AG84" s="80">
        <f t="shared" si="151"/>
        <v>28482.84</v>
      </c>
      <c r="AH84" s="165">
        <v>54</v>
      </c>
      <c r="AI84" s="37">
        <f t="shared" si="137"/>
        <v>2160</v>
      </c>
      <c r="AJ84" s="189">
        <v>53.95</v>
      </c>
      <c r="AK84" s="80">
        <f>+AH84*'PRECIOS SEGUN ADJ (RURAL)'!$B$5*'PRECIOS SEGUN ADJ (RURAL)'!$C$5</f>
        <v>116532</v>
      </c>
      <c r="AL84" s="80" t="s">
        <v>1628</v>
      </c>
      <c r="AM84" s="165">
        <v>7</v>
      </c>
      <c r="AN84" s="37">
        <f t="shared" si="138"/>
        <v>280</v>
      </c>
      <c r="AO84" s="189">
        <v>29.05</v>
      </c>
      <c r="AP84" s="80">
        <f>+AM84*'PRECIOS SEGUN ADJ (RURAL)'!$B$6*'PRECIOS SEGUN ADJ (RURAL)'!$C$6</f>
        <v>8134</v>
      </c>
      <c r="AQ84" s="80" t="s">
        <v>1141</v>
      </c>
      <c r="AR84" s="80">
        <f t="shared" si="152"/>
        <v>1301.44</v>
      </c>
      <c r="AS84" s="165">
        <v>17</v>
      </c>
      <c r="AT84" s="37">
        <f t="shared" si="139"/>
        <v>680</v>
      </c>
      <c r="AU84" s="189">
        <v>304.44</v>
      </c>
      <c r="AV84" s="80">
        <f>+AS84*'PRECIOS SEGUN ADJ (RURAL)'!$B$7*'PRECIOS SEGUN ADJ (RURAL)'!$C$7</f>
        <v>207019.19999999998</v>
      </c>
      <c r="AW84" s="80" t="s">
        <v>1142</v>
      </c>
      <c r="AX84" s="80">
        <f t="shared" si="153"/>
        <v>37263.46</v>
      </c>
      <c r="AY84" s="37">
        <v>0</v>
      </c>
      <c r="AZ84" s="37">
        <f t="shared" si="161"/>
        <v>0</v>
      </c>
      <c r="BA84" s="189">
        <v>18.899999999999999</v>
      </c>
      <c r="BB84" s="80">
        <f>+AY84*'PRECIOS SEGUN ADJ. (FRONTERIZO)'!$B$9*'PRECIOS SEGUN ADJ. (FRONTERIZO)'!$C$9</f>
        <v>0</v>
      </c>
      <c r="BC84" s="80" t="s">
        <v>134</v>
      </c>
      <c r="BD84" s="165">
        <v>4</v>
      </c>
      <c r="BE84" s="37">
        <f t="shared" si="140"/>
        <v>160</v>
      </c>
      <c r="BF84" s="189">
        <v>140.38999999999999</v>
      </c>
      <c r="BG84" s="80">
        <f>+BD84*'PRECIOS SEGUN ADJ (RURAL)'!$B$8*'PRECIOS SEGUN ADJ (RURAL)'!$C$8</f>
        <v>22462.399999999998</v>
      </c>
      <c r="BH84" s="80" t="s">
        <v>1143</v>
      </c>
      <c r="BI84" s="80">
        <f t="shared" si="154"/>
        <v>4043.23</v>
      </c>
      <c r="BJ84" s="37">
        <v>0</v>
      </c>
      <c r="BK84" s="37">
        <f t="shared" si="162"/>
        <v>0</v>
      </c>
      <c r="BL84" s="189">
        <v>31.459999999999997</v>
      </c>
      <c r="BM84" s="80">
        <f>+BJ84*'PRECIOS SEGUN ADJ. (FRONTERIZO)'!$B$11*'PRECIOS SEGUN ADJ. (FRONTERIZO)'!$C$11</f>
        <v>0</v>
      </c>
      <c r="BN84" s="80" t="s">
        <v>134</v>
      </c>
      <c r="BO84" s="165">
        <v>13</v>
      </c>
      <c r="BP84" s="37">
        <f t="shared" si="141"/>
        <v>520</v>
      </c>
      <c r="BQ84" s="189">
        <v>68.099999999999994</v>
      </c>
      <c r="BR84" s="80">
        <f>+BO84*'PRECIOS SEGUN ADJ (RURAL)'!$B$9*'PRECIOS SEGUN ADJ (RURAL)'!$C$9</f>
        <v>35412</v>
      </c>
      <c r="BS84" s="80" t="s">
        <v>1336</v>
      </c>
      <c r="BT84" s="165">
        <v>292</v>
      </c>
      <c r="BU84" s="37">
        <f t="shared" si="155"/>
        <v>5840</v>
      </c>
      <c r="BV84" s="189">
        <v>5.5</v>
      </c>
      <c r="BW84" s="80">
        <f>+BT84*'PRECIOS SEGUN ADJ (RURAL)'!$B$10*'PRECIOS SEGUN ADJ (RURAL)'!$C$10</f>
        <v>32120</v>
      </c>
      <c r="BX84" s="80" t="s">
        <v>1640</v>
      </c>
      <c r="BY84" s="165">
        <v>292</v>
      </c>
      <c r="BZ84" s="37">
        <f t="shared" si="142"/>
        <v>11680</v>
      </c>
      <c r="CA84" s="189">
        <v>7.1500000000000012</v>
      </c>
      <c r="CB84" s="80">
        <f>+BY84*'PRECIOS SEGUN ADJ (RURAL)'!$B$11*'PRECIOS SEGUN ADJ (RURAL)'!$C$11</f>
        <v>83512</v>
      </c>
      <c r="CC84" s="80" t="s">
        <v>1641</v>
      </c>
      <c r="CD84" s="165">
        <v>292</v>
      </c>
      <c r="CE84" s="37">
        <f t="shared" si="143"/>
        <v>11680</v>
      </c>
      <c r="CF84" s="189">
        <v>6.84</v>
      </c>
      <c r="CG84" s="80">
        <f>+CD84*'PRECIOS SEGUN ADJ (RURAL)'!$B$12*'PRECIOS SEGUN ADJ (RURAL)'!$C$12</f>
        <v>79891.199999999997</v>
      </c>
      <c r="CH84" s="80" t="s">
        <v>1642</v>
      </c>
      <c r="CI84" s="37">
        <v>0</v>
      </c>
      <c r="CJ84" s="37">
        <f t="shared" si="163"/>
        <v>0</v>
      </c>
      <c r="CK84" s="189">
        <v>60</v>
      </c>
      <c r="CL84" s="80">
        <f>+CI84*'PRECIOS SEGUN ADJ. (FRONTERIZO)'!$B$16*'PRECIOS SEGUN ADJ. (FRONTERIZO)'!$C$16</f>
        <v>0</v>
      </c>
      <c r="CM84" s="80" t="s">
        <v>134</v>
      </c>
      <c r="CN84" s="80">
        <f t="shared" si="164"/>
        <v>0</v>
      </c>
      <c r="CO84" s="37">
        <v>0</v>
      </c>
      <c r="CP84" s="37">
        <f t="shared" si="165"/>
        <v>0</v>
      </c>
      <c r="CQ84" s="189">
        <v>55.649999999999991</v>
      </c>
      <c r="CR84" s="80">
        <f>+CO84*'PRECIOS SEGUN ADJ. (FRONTERIZO)'!$B$17*'PRECIOS SEGUN ADJ. (FRONTERIZO)'!$C$17</f>
        <v>0</v>
      </c>
      <c r="CS84" s="80" t="s">
        <v>134</v>
      </c>
      <c r="CT84" s="80">
        <f t="shared" si="166"/>
        <v>0</v>
      </c>
      <c r="CU84" s="165">
        <v>292</v>
      </c>
      <c r="CV84" s="37">
        <f t="shared" si="144"/>
        <v>11680</v>
      </c>
      <c r="CW84" s="189">
        <v>6.5999999999999988</v>
      </c>
      <c r="CX84" s="80">
        <f>+CU84*'PRECIOS SEGUN ADJ (RURAL)'!$B$14*'PRECIOS SEGUN ADJ (RURAL)'!$C$14</f>
        <v>77088</v>
      </c>
      <c r="CY84" s="80" t="s">
        <v>1643</v>
      </c>
      <c r="CZ84" s="37">
        <v>0</v>
      </c>
      <c r="DA84" s="37">
        <f t="shared" si="167"/>
        <v>0</v>
      </c>
      <c r="DB84" s="189">
        <v>65.75</v>
      </c>
      <c r="DC84" s="80">
        <f>+CZ84*'PRECIOS SEGUN ADJ. (FRONTERIZO)'!$B$19*'PRECIOS SEGUN ADJ. (FRONTERIZO)'!$C$19</f>
        <v>0</v>
      </c>
      <c r="DD84" s="80" t="s">
        <v>134</v>
      </c>
      <c r="DE84" s="80">
        <f t="shared" si="168"/>
        <v>0</v>
      </c>
      <c r="DF84" s="165">
        <v>10</v>
      </c>
      <c r="DG84" s="37">
        <f t="shared" si="145"/>
        <v>400</v>
      </c>
      <c r="DH84" s="189">
        <v>82.59999999999998</v>
      </c>
      <c r="DI84" s="80">
        <f>+DF84*'PRECIOS SEGUN ADJ (RURAL)'!$B$15*'PRECIOS SEGUN ADJ (RURAL)'!$C$15</f>
        <v>33040</v>
      </c>
      <c r="DJ84" s="80" t="s">
        <v>822</v>
      </c>
      <c r="DK84" s="80">
        <f t="shared" si="156"/>
        <v>5947.2</v>
      </c>
      <c r="DL84" s="165">
        <v>292</v>
      </c>
      <c r="DM84" s="37">
        <f t="shared" si="146"/>
        <v>11680</v>
      </c>
      <c r="DN84" s="189">
        <v>23.059999999999995</v>
      </c>
      <c r="DO84" s="80">
        <f>+DL84*'PRECIOS SEGUN ADJ (RURAL)'!$B$17*'PRECIOS SEGUN ADJ (RURAL)'!$C$17</f>
        <v>269340.79999999999</v>
      </c>
      <c r="DP84" s="80" t="s">
        <v>1644</v>
      </c>
      <c r="DQ84" s="192">
        <v>0</v>
      </c>
      <c r="DR84" s="192">
        <f t="shared" si="169"/>
        <v>0</v>
      </c>
      <c r="DS84" s="189">
        <v>80.849999999999994</v>
      </c>
      <c r="DT84" s="80">
        <f>+DQ84*'PRECIOS SEGUN ADJ. (FRONTERIZO)'!$B$22*'PRECIOS SEGUN ADJ. (FRONTERIZO)'!$C$22</f>
        <v>0</v>
      </c>
      <c r="DU84" s="80" t="s">
        <v>134</v>
      </c>
      <c r="DV84" s="165">
        <v>12</v>
      </c>
      <c r="DW84" s="37">
        <f t="shared" si="147"/>
        <v>480</v>
      </c>
      <c r="DX84" s="189">
        <v>21.83</v>
      </c>
      <c r="DY84" s="80">
        <f>+DV84*'PRECIOS SEGUN ADJ (RURAL)'!$B$19*'PRECIOS SEGUN ADJ (RURAL)'!$C$19</f>
        <v>10478.4</v>
      </c>
      <c r="DZ84" s="80" t="s">
        <v>1150</v>
      </c>
      <c r="EA84" s="80">
        <f t="shared" si="157"/>
        <v>1886.11</v>
      </c>
      <c r="EB84" s="165">
        <v>42</v>
      </c>
      <c r="EC84" s="37">
        <f t="shared" si="148"/>
        <v>1680</v>
      </c>
      <c r="ED84" s="189">
        <v>33</v>
      </c>
      <c r="EE84" s="80">
        <f>+EB84*'PRECIOS SEGUN ADJ (RURAL)'!$B$20*'PRECIOS SEGUN ADJ (RURAL)'!$C$20</f>
        <v>55440</v>
      </c>
      <c r="EF84" s="80" t="s">
        <v>654</v>
      </c>
      <c r="EG84" s="37">
        <v>0</v>
      </c>
      <c r="EH84" s="37">
        <f t="shared" si="170"/>
        <v>0</v>
      </c>
      <c r="EI84" s="189">
        <v>15.789999999999997</v>
      </c>
      <c r="EJ84" s="80">
        <f>+EG84*'PRECIOS SEGUN ADJ. (FRONTERIZO)'!$B$25*'PRECIOS SEGUN ADJ. (FRONTERIZO)'!$C$25</f>
        <v>0</v>
      </c>
      <c r="EK84" s="80" t="s">
        <v>134</v>
      </c>
      <c r="EL84" s="37">
        <v>0</v>
      </c>
      <c r="EM84" s="37">
        <f t="shared" si="171"/>
        <v>0</v>
      </c>
      <c r="EN84" s="189">
        <v>31.5</v>
      </c>
      <c r="EO84" s="80">
        <f>+EL84*'PRECIOS SEGUN ADJ. (FRONTERIZO)'!$B$26*'PRECIOS SEGUN ADJ. (FRONTERIZO)'!$C$26</f>
        <v>0</v>
      </c>
      <c r="EP84" s="80" t="s">
        <v>134</v>
      </c>
      <c r="EQ84" s="193">
        <v>37</v>
      </c>
      <c r="ER84" s="194">
        <f t="shared" si="172"/>
        <v>1480</v>
      </c>
      <c r="ES84" s="195">
        <v>21.68</v>
      </c>
      <c r="ET84" s="196">
        <f>+EQ84*'PRECIOS SEGUN ADJ (RURAL)'!$B$13*'PRECIOS SEGUN ADJ (RURAL)'!$C$13</f>
        <v>32086.399999999998</v>
      </c>
      <c r="EU84" s="196" t="s">
        <v>1632</v>
      </c>
      <c r="EV84" s="197">
        <v>292</v>
      </c>
      <c r="EW84" s="198">
        <f t="shared" si="158"/>
        <v>5840</v>
      </c>
      <c r="EX84" s="199">
        <v>5.5</v>
      </c>
      <c r="EY84" s="200">
        <f>+EV84*'PRECIOS SEGUN ADJ (RURAL)'!$B$16*'PRECIOS SEGUN ADJ (RURAL)'!$C$16</f>
        <v>32120</v>
      </c>
      <c r="EZ84" s="200" t="s">
        <v>1640</v>
      </c>
      <c r="FA84" s="201">
        <v>17</v>
      </c>
      <c r="FB84" s="202">
        <f t="shared" si="173"/>
        <v>680</v>
      </c>
      <c r="FC84" s="203">
        <v>220</v>
      </c>
      <c r="FD84" s="204">
        <f>+FA84*'PRECIOS SEGUN ADJ (RURAL)'!$B$18*'PRECIOS SEGUN ADJ (RURAL)'!$C$18</f>
        <v>149600</v>
      </c>
      <c r="FE84" s="204" t="s">
        <v>1152</v>
      </c>
      <c r="FF84" s="204">
        <f t="shared" si="159"/>
        <v>26928</v>
      </c>
      <c r="FG84" s="80">
        <f t="shared" si="174"/>
        <v>1455938.3999999997</v>
      </c>
      <c r="FH84" s="80" t="s">
        <v>1645</v>
      </c>
      <c r="FI84" s="80">
        <f t="shared" si="175"/>
        <v>113555.31999999999</v>
      </c>
      <c r="FJ84" s="80" t="s">
        <v>1154</v>
      </c>
      <c r="FK84" s="80">
        <f t="shared" si="176"/>
        <v>1342383.0799999996</v>
      </c>
      <c r="FL84" s="80" t="s">
        <v>1646</v>
      </c>
      <c r="FM84" s="80">
        <f t="shared" si="177"/>
        <v>291187.68</v>
      </c>
      <c r="FN84" s="80" t="s">
        <v>1647</v>
      </c>
      <c r="FO84" s="80">
        <f t="shared" si="178"/>
        <v>14559.38</v>
      </c>
      <c r="FP84" s="80" t="s">
        <v>1648</v>
      </c>
      <c r="FQ84" s="80"/>
      <c r="FR84" s="80">
        <f t="shared" si="179"/>
        <v>1164750.7199999997</v>
      </c>
      <c r="FS84" s="80" t="s">
        <v>1649</v>
      </c>
      <c r="FT84" s="37" t="str">
        <f>+VLOOKUP(D84,'RURAL XENIA'!F:G,2,0)</f>
        <v>R-40</v>
      </c>
    </row>
    <row r="85" spans="1:176">
      <c r="A85" s="37">
        <v>110</v>
      </c>
      <c r="B85" s="176" t="s">
        <v>130</v>
      </c>
      <c r="C85" s="26" t="s">
        <v>1650</v>
      </c>
      <c r="D85" s="37">
        <v>106912009</v>
      </c>
      <c r="E85" s="37" t="str">
        <f>+VLOOKUP(D85,'INFORMACION DE PROVEEDORES'!C:I,2,0)</f>
        <v>001-0691200-9</v>
      </c>
      <c r="F85" s="26" t="str">
        <f>+VLOOKUP(D85,'INFORMACION DE PROVEEDORES'!C:J,4,0)</f>
        <v>MERCEDES FERMIN ALMONTE</v>
      </c>
      <c r="G85" s="37" t="str">
        <f>+VLOOKUP(D85,'INFORMACION DE PROVEEDORES'!C:K,5,0)</f>
        <v>001-0691200-9</v>
      </c>
      <c r="H85" s="26" t="str">
        <f>+VLOOKUP(D85,'INFORMACION DE PROVEEDORES'!C:L,7,0)</f>
        <v>CARRETERA SANCHEZ,NO.14 ARROYO BARRIL, SAMANA</v>
      </c>
      <c r="I85" s="37" t="str">
        <f>+VLOOKUP(D85,'INFORMACION DE PROVEEDORES'!C:M,3,0)</f>
        <v xml:space="preserve"> FÍSICA</v>
      </c>
      <c r="J85" s="37">
        <v>7</v>
      </c>
      <c r="K85" s="37">
        <v>323</v>
      </c>
      <c r="L85" s="37">
        <v>25</v>
      </c>
      <c r="M85" s="37">
        <f t="shared" si="149"/>
        <v>1000</v>
      </c>
      <c r="N85" s="189">
        <v>60.180000000000007</v>
      </c>
      <c r="O85" s="80">
        <f>+L85*'PRECIOS SEGUN ADJ (RURAL)'!$B$2*'PRECIOS SEGUN ADJ (RURAL)'!$C$2</f>
        <v>60180</v>
      </c>
      <c r="P85" s="80" t="s">
        <v>1180</v>
      </c>
      <c r="Q85" s="80">
        <f t="shared" si="150"/>
        <v>9628.7999999999993</v>
      </c>
      <c r="R85" s="165">
        <v>9</v>
      </c>
      <c r="S85" s="37">
        <f t="shared" si="135"/>
        <v>360</v>
      </c>
      <c r="T85" s="189">
        <v>33</v>
      </c>
      <c r="U85" s="80">
        <f>+R85*'PRECIOS SEGUN ADJ (RURAL)'!$B$3*'PRECIOS SEGUN ADJ (RURAL)'!$C$3</f>
        <v>11880</v>
      </c>
      <c r="V85" s="80" t="s">
        <v>1651</v>
      </c>
      <c r="W85" s="192">
        <v>0</v>
      </c>
      <c r="X85" s="37">
        <f t="shared" si="160"/>
        <v>0</v>
      </c>
      <c r="Y85" s="189">
        <v>25.2</v>
      </c>
      <c r="Z85" s="80">
        <f>+W85*'PRECIOS SEGUN ADJ. (FRONTERIZO)'!$B$4*'PRECIOS SEGUN ADJ. (FRONTERIZO)'!$C$4</f>
        <v>0</v>
      </c>
      <c r="AA85" s="80" t="s">
        <v>134</v>
      </c>
      <c r="AB85" s="165">
        <v>53</v>
      </c>
      <c r="AC85" s="37">
        <f t="shared" si="136"/>
        <v>2120</v>
      </c>
      <c r="AD85" s="189">
        <v>87.91</v>
      </c>
      <c r="AE85" s="80">
        <f>+AB85*'PRECIOS SEGUN ADJ (RURAL)'!$B$4*'PRECIOS SEGUN ADJ (RURAL)'!$C$4</f>
        <v>186369.19999999998</v>
      </c>
      <c r="AF85" s="80" t="s">
        <v>875</v>
      </c>
      <c r="AG85" s="80">
        <f t="shared" si="151"/>
        <v>33546.46</v>
      </c>
      <c r="AH85" s="165">
        <v>63</v>
      </c>
      <c r="AI85" s="37">
        <f t="shared" si="137"/>
        <v>2520</v>
      </c>
      <c r="AJ85" s="189">
        <v>53.95</v>
      </c>
      <c r="AK85" s="80">
        <f>+AH85*'PRECIOS SEGUN ADJ (RURAL)'!$B$5*'PRECIOS SEGUN ADJ (RURAL)'!$C$5</f>
        <v>135954</v>
      </c>
      <c r="AL85" s="80" t="s">
        <v>1652</v>
      </c>
      <c r="AM85" s="165">
        <v>11</v>
      </c>
      <c r="AN85" s="37">
        <f t="shared" si="138"/>
        <v>440</v>
      </c>
      <c r="AO85" s="189">
        <v>29.05</v>
      </c>
      <c r="AP85" s="80">
        <f>+AM85*'PRECIOS SEGUN ADJ (RURAL)'!$B$6*'PRECIOS SEGUN ADJ (RURAL)'!$C$6</f>
        <v>12782</v>
      </c>
      <c r="AQ85" s="80" t="s">
        <v>1653</v>
      </c>
      <c r="AR85" s="80">
        <f t="shared" si="152"/>
        <v>2045.12</v>
      </c>
      <c r="AS85" s="165">
        <v>21</v>
      </c>
      <c r="AT85" s="37">
        <f t="shared" si="139"/>
        <v>840</v>
      </c>
      <c r="AU85" s="189">
        <v>304.44</v>
      </c>
      <c r="AV85" s="80">
        <f>+AS85*'PRECIOS SEGUN ADJ (RURAL)'!$B$7*'PRECIOS SEGUN ADJ (RURAL)'!$C$7</f>
        <v>255729.59999999998</v>
      </c>
      <c r="AW85" s="80" t="s">
        <v>1119</v>
      </c>
      <c r="AX85" s="80">
        <f t="shared" si="153"/>
        <v>46031.33</v>
      </c>
      <c r="AY85" s="37">
        <v>0</v>
      </c>
      <c r="AZ85" s="37">
        <f t="shared" si="161"/>
        <v>0</v>
      </c>
      <c r="BA85" s="189">
        <v>18.899999999999999</v>
      </c>
      <c r="BB85" s="80">
        <f>+AY85*'PRECIOS SEGUN ADJ. (FRONTERIZO)'!$B$9*'PRECIOS SEGUN ADJ. (FRONTERIZO)'!$C$9</f>
        <v>0</v>
      </c>
      <c r="BC85" s="80" t="s">
        <v>134</v>
      </c>
      <c r="BD85" s="165">
        <v>9</v>
      </c>
      <c r="BE85" s="37">
        <f t="shared" si="140"/>
        <v>360</v>
      </c>
      <c r="BF85" s="189">
        <v>140.38999999999999</v>
      </c>
      <c r="BG85" s="80">
        <f>+BD85*'PRECIOS SEGUN ADJ (RURAL)'!$B$8*'PRECIOS SEGUN ADJ (RURAL)'!$C$8</f>
        <v>50540.399999999994</v>
      </c>
      <c r="BH85" s="80" t="s">
        <v>1654</v>
      </c>
      <c r="BI85" s="80">
        <f t="shared" si="154"/>
        <v>9097.27</v>
      </c>
      <c r="BJ85" s="37">
        <v>0</v>
      </c>
      <c r="BK85" s="37">
        <f t="shared" si="162"/>
        <v>0</v>
      </c>
      <c r="BL85" s="189">
        <v>31.459999999999997</v>
      </c>
      <c r="BM85" s="80">
        <f>+BJ85*'PRECIOS SEGUN ADJ. (FRONTERIZO)'!$B$11*'PRECIOS SEGUN ADJ. (FRONTERIZO)'!$C$11</f>
        <v>0</v>
      </c>
      <c r="BN85" s="80" t="s">
        <v>134</v>
      </c>
      <c r="BO85" s="165">
        <v>17</v>
      </c>
      <c r="BP85" s="37">
        <f t="shared" si="141"/>
        <v>680</v>
      </c>
      <c r="BQ85" s="189">
        <v>68.099999999999994</v>
      </c>
      <c r="BR85" s="80">
        <f>+BO85*'PRECIOS SEGUN ADJ (RURAL)'!$B$9*'PRECIOS SEGUN ADJ (RURAL)'!$C$9</f>
        <v>46307.999999999993</v>
      </c>
      <c r="BS85" s="80" t="s">
        <v>1184</v>
      </c>
      <c r="BT85" s="165">
        <v>323</v>
      </c>
      <c r="BU85" s="37">
        <f t="shared" si="155"/>
        <v>6460</v>
      </c>
      <c r="BV85" s="189">
        <v>5.5</v>
      </c>
      <c r="BW85" s="80">
        <f>+BT85*'PRECIOS SEGUN ADJ (RURAL)'!$B$10*'PRECIOS SEGUN ADJ (RURAL)'!$C$10</f>
        <v>35530</v>
      </c>
      <c r="BX85" s="80" t="s">
        <v>1316</v>
      </c>
      <c r="BY85" s="165">
        <v>323</v>
      </c>
      <c r="BZ85" s="37">
        <f t="shared" si="142"/>
        <v>12920</v>
      </c>
      <c r="CA85" s="189">
        <v>7.1500000000000012</v>
      </c>
      <c r="CB85" s="80">
        <f>+BY85*'PRECIOS SEGUN ADJ (RURAL)'!$B$11*'PRECIOS SEGUN ADJ (RURAL)'!$C$11</f>
        <v>92378.000000000015</v>
      </c>
      <c r="CC85" s="80" t="s">
        <v>1317</v>
      </c>
      <c r="CD85" s="165">
        <v>323</v>
      </c>
      <c r="CE85" s="37">
        <f t="shared" si="143"/>
        <v>12920</v>
      </c>
      <c r="CF85" s="189">
        <v>6.84</v>
      </c>
      <c r="CG85" s="80">
        <f>+CD85*'PRECIOS SEGUN ADJ (RURAL)'!$B$12*'PRECIOS SEGUN ADJ (RURAL)'!$C$12</f>
        <v>88372.800000000003</v>
      </c>
      <c r="CH85" s="80" t="s">
        <v>1318</v>
      </c>
      <c r="CI85" s="37">
        <v>0</v>
      </c>
      <c r="CJ85" s="37">
        <f t="shared" si="163"/>
        <v>0</v>
      </c>
      <c r="CK85" s="189">
        <v>60</v>
      </c>
      <c r="CL85" s="80">
        <f>+CI85*'PRECIOS SEGUN ADJ. (FRONTERIZO)'!$B$16*'PRECIOS SEGUN ADJ. (FRONTERIZO)'!$C$16</f>
        <v>0</v>
      </c>
      <c r="CM85" s="80" t="s">
        <v>134</v>
      </c>
      <c r="CN85" s="80">
        <f t="shared" si="164"/>
        <v>0</v>
      </c>
      <c r="CO85" s="37">
        <v>0</v>
      </c>
      <c r="CP85" s="37">
        <f t="shared" si="165"/>
        <v>0</v>
      </c>
      <c r="CQ85" s="189">
        <v>55.649999999999991</v>
      </c>
      <c r="CR85" s="80">
        <f>+CO85*'PRECIOS SEGUN ADJ. (FRONTERIZO)'!$B$17*'PRECIOS SEGUN ADJ. (FRONTERIZO)'!$C$17</f>
        <v>0</v>
      </c>
      <c r="CS85" s="80" t="s">
        <v>134</v>
      </c>
      <c r="CT85" s="80">
        <f t="shared" si="166"/>
        <v>0</v>
      </c>
      <c r="CU85" s="165">
        <v>323</v>
      </c>
      <c r="CV85" s="37">
        <f t="shared" si="144"/>
        <v>12920</v>
      </c>
      <c r="CW85" s="189">
        <v>6.5999999999999988</v>
      </c>
      <c r="CX85" s="80">
        <f>+CU85*'PRECIOS SEGUN ADJ (RURAL)'!$B$14*'PRECIOS SEGUN ADJ (RURAL)'!$C$14</f>
        <v>85271.999999999985</v>
      </c>
      <c r="CY85" s="80" t="s">
        <v>1319</v>
      </c>
      <c r="CZ85" s="37">
        <v>0</v>
      </c>
      <c r="DA85" s="37">
        <f t="shared" si="167"/>
        <v>0</v>
      </c>
      <c r="DB85" s="189">
        <v>65.75</v>
      </c>
      <c r="DC85" s="80">
        <f>+CZ85*'PRECIOS SEGUN ADJ. (FRONTERIZO)'!$B$19*'PRECIOS SEGUN ADJ. (FRONTERIZO)'!$C$19</f>
        <v>0</v>
      </c>
      <c r="DD85" s="80" t="s">
        <v>134</v>
      </c>
      <c r="DE85" s="80">
        <f t="shared" si="168"/>
        <v>0</v>
      </c>
      <c r="DF85" s="165">
        <v>15</v>
      </c>
      <c r="DG85" s="37">
        <f t="shared" si="145"/>
        <v>600</v>
      </c>
      <c r="DH85" s="189">
        <v>82.59999999999998</v>
      </c>
      <c r="DI85" s="80">
        <f>+DF85*'PRECIOS SEGUN ADJ (RURAL)'!$B$15*'PRECIOS SEGUN ADJ (RURAL)'!$C$15</f>
        <v>49560</v>
      </c>
      <c r="DJ85" s="80" t="s">
        <v>1655</v>
      </c>
      <c r="DK85" s="80">
        <f t="shared" si="156"/>
        <v>8920.7999999999993</v>
      </c>
      <c r="DL85" s="165">
        <v>323</v>
      </c>
      <c r="DM85" s="37">
        <f t="shared" si="146"/>
        <v>12920</v>
      </c>
      <c r="DN85" s="189">
        <v>23.059999999999995</v>
      </c>
      <c r="DO85" s="80">
        <f>+DL85*'PRECIOS SEGUN ADJ (RURAL)'!$B$17*'PRECIOS SEGUN ADJ (RURAL)'!$C$17</f>
        <v>297935.19999999995</v>
      </c>
      <c r="DP85" s="80" t="s">
        <v>1321</v>
      </c>
      <c r="DQ85" s="192">
        <v>0</v>
      </c>
      <c r="DR85" s="192">
        <f t="shared" si="169"/>
        <v>0</v>
      </c>
      <c r="DS85" s="189">
        <v>80.849999999999994</v>
      </c>
      <c r="DT85" s="80">
        <f>+DQ85*'PRECIOS SEGUN ADJ. (FRONTERIZO)'!$B$22*'PRECIOS SEGUN ADJ. (FRONTERIZO)'!$C$22</f>
        <v>0</v>
      </c>
      <c r="DU85" s="80" t="s">
        <v>134</v>
      </c>
      <c r="DV85" s="165">
        <v>15</v>
      </c>
      <c r="DW85" s="37">
        <f t="shared" si="147"/>
        <v>600</v>
      </c>
      <c r="DX85" s="189">
        <v>21.83</v>
      </c>
      <c r="DY85" s="80">
        <f>+DV85*'PRECIOS SEGUN ADJ (RURAL)'!$B$19*'PRECIOS SEGUN ADJ (RURAL)'!$C$19</f>
        <v>13098</v>
      </c>
      <c r="DZ85" s="80" t="s">
        <v>842</v>
      </c>
      <c r="EA85" s="80">
        <f t="shared" si="157"/>
        <v>2357.64</v>
      </c>
      <c r="EB85" s="165">
        <v>50</v>
      </c>
      <c r="EC85" s="37">
        <f t="shared" si="148"/>
        <v>2000</v>
      </c>
      <c r="ED85" s="189">
        <v>33</v>
      </c>
      <c r="EE85" s="80">
        <f>+EB85*'PRECIOS SEGUN ADJ (RURAL)'!$B$20*'PRECIOS SEGUN ADJ (RURAL)'!$C$20</f>
        <v>66000</v>
      </c>
      <c r="EF85" s="80" t="s">
        <v>1656</v>
      </c>
      <c r="EG85" s="37">
        <v>0</v>
      </c>
      <c r="EH85" s="37">
        <f t="shared" si="170"/>
        <v>0</v>
      </c>
      <c r="EI85" s="189">
        <v>15.789999999999997</v>
      </c>
      <c r="EJ85" s="80">
        <f>+EG85*'PRECIOS SEGUN ADJ. (FRONTERIZO)'!$B$25*'PRECIOS SEGUN ADJ. (FRONTERIZO)'!$C$25</f>
        <v>0</v>
      </c>
      <c r="EK85" s="80" t="s">
        <v>134</v>
      </c>
      <c r="EL85" s="37">
        <v>0</v>
      </c>
      <c r="EM85" s="37">
        <f t="shared" si="171"/>
        <v>0</v>
      </c>
      <c r="EN85" s="189">
        <v>31.5</v>
      </c>
      <c r="EO85" s="80">
        <f>+EL85*'PRECIOS SEGUN ADJ. (FRONTERIZO)'!$B$26*'PRECIOS SEGUN ADJ. (FRONTERIZO)'!$C$26</f>
        <v>0</v>
      </c>
      <c r="EP85" s="80" t="s">
        <v>134</v>
      </c>
      <c r="EQ85" s="193">
        <v>44</v>
      </c>
      <c r="ER85" s="194">
        <f t="shared" si="172"/>
        <v>1760</v>
      </c>
      <c r="ES85" s="195">
        <v>21.68</v>
      </c>
      <c r="ET85" s="196">
        <f>+EQ85*'PRECIOS SEGUN ADJ (RURAL)'!$B$13*'PRECIOS SEGUN ADJ (RURAL)'!$C$13</f>
        <v>38156.799999999996</v>
      </c>
      <c r="EU85" s="196" t="s">
        <v>1657</v>
      </c>
      <c r="EV85" s="197">
        <v>323</v>
      </c>
      <c r="EW85" s="198">
        <f t="shared" si="158"/>
        <v>6460</v>
      </c>
      <c r="EX85" s="199">
        <v>5.5</v>
      </c>
      <c r="EY85" s="200">
        <f>+EV85*'PRECIOS SEGUN ADJ (RURAL)'!$B$16*'PRECIOS SEGUN ADJ (RURAL)'!$C$16</f>
        <v>35530</v>
      </c>
      <c r="EZ85" s="200" t="s">
        <v>1316</v>
      </c>
      <c r="FA85" s="201">
        <v>21</v>
      </c>
      <c r="FB85" s="202">
        <f t="shared" si="173"/>
        <v>840</v>
      </c>
      <c r="FC85" s="203">
        <v>220</v>
      </c>
      <c r="FD85" s="204">
        <f>+FA85*'PRECIOS SEGUN ADJ (RURAL)'!$B$18*'PRECIOS SEGUN ADJ (RURAL)'!$C$18</f>
        <v>184800</v>
      </c>
      <c r="FE85" s="204" t="s">
        <v>1129</v>
      </c>
      <c r="FF85" s="204">
        <f t="shared" si="159"/>
        <v>33264</v>
      </c>
      <c r="FG85" s="80">
        <f t="shared" si="174"/>
        <v>1746376</v>
      </c>
      <c r="FH85" s="80" t="s">
        <v>1658</v>
      </c>
      <c r="FI85" s="80">
        <f t="shared" si="175"/>
        <v>144891.41999999998</v>
      </c>
      <c r="FJ85" s="80" t="s">
        <v>1659</v>
      </c>
      <c r="FK85" s="80">
        <f t="shared" si="176"/>
        <v>1601484.58</v>
      </c>
      <c r="FL85" s="80" t="s">
        <v>1660</v>
      </c>
      <c r="FM85" s="80">
        <f t="shared" si="177"/>
        <v>349275.2</v>
      </c>
      <c r="FN85" s="80" t="s">
        <v>1661</v>
      </c>
      <c r="FO85" s="80">
        <f t="shared" si="178"/>
        <v>17463.759999999998</v>
      </c>
      <c r="FP85" s="80" t="s">
        <v>1662</v>
      </c>
      <c r="FQ85" s="80"/>
      <c r="FR85" s="80">
        <f t="shared" si="179"/>
        <v>1397100.8</v>
      </c>
      <c r="FS85" s="80" t="s">
        <v>1663</v>
      </c>
      <c r="FT85" s="37" t="str">
        <f>+VLOOKUP(D85,'RURAL XENIA'!F:G,2,0)</f>
        <v>R-33</v>
      </c>
    </row>
    <row r="86" spans="1:176">
      <c r="A86" s="37">
        <v>115</v>
      </c>
      <c r="B86" s="176" t="s">
        <v>130</v>
      </c>
      <c r="C86" s="26" t="s">
        <v>1664</v>
      </c>
      <c r="D86" s="37">
        <v>113953491</v>
      </c>
      <c r="E86" s="37" t="str">
        <f>+VLOOKUP(D86,'INFORMACION DE PROVEEDORES'!C:I,2,0)</f>
        <v>001-1395349-1</v>
      </c>
      <c r="F86" s="26" t="str">
        <f>+VLOOKUP(D86,'INFORMACION DE PROVEEDORES'!C:J,4,0)</f>
        <v>NELSON AGUSTIN  LIBURD BAEZ</v>
      </c>
      <c r="G86" s="37" t="str">
        <f>+VLOOKUP(D86,'INFORMACION DE PROVEEDORES'!C:K,5,0)</f>
        <v>001-1395349-1</v>
      </c>
      <c r="H86" s="26" t="str">
        <f>+VLOOKUP(D86,'INFORMACION DE PROVEEDORES'!C:L,7,0)</f>
        <v>CALLE 6, NO. 13, VILLA OLIMPICA, VALVERDE MAO</v>
      </c>
      <c r="I86" s="37" t="str">
        <f>+VLOOKUP(D86,'INFORMACION DE PROVEEDORES'!C:M,3,0)</f>
        <v xml:space="preserve"> FÍSICA</v>
      </c>
      <c r="J86" s="37">
        <v>4</v>
      </c>
      <c r="K86" s="37">
        <v>258</v>
      </c>
      <c r="L86" s="37">
        <v>19</v>
      </c>
      <c r="M86" s="37">
        <f t="shared" si="149"/>
        <v>760</v>
      </c>
      <c r="N86" s="189">
        <v>60.180000000000007</v>
      </c>
      <c r="O86" s="80">
        <f>+L86*'PRECIOS SEGUN ADJ (RURAL)'!$B$2*'PRECIOS SEGUN ADJ (RURAL)'!$C$2</f>
        <v>45736.800000000003</v>
      </c>
      <c r="P86" s="80" t="s">
        <v>1332</v>
      </c>
      <c r="Q86" s="80">
        <f t="shared" si="150"/>
        <v>7317.89</v>
      </c>
      <c r="R86" s="165">
        <v>5</v>
      </c>
      <c r="S86" s="37">
        <f t="shared" si="135"/>
        <v>200</v>
      </c>
      <c r="T86" s="189">
        <v>33</v>
      </c>
      <c r="U86" s="80">
        <f>+R86*'PRECIOS SEGUN ADJ (RURAL)'!$B$3*'PRECIOS SEGUN ADJ (RURAL)'!$C$3</f>
        <v>6600</v>
      </c>
      <c r="V86" s="80" t="s">
        <v>1181</v>
      </c>
      <c r="W86" s="192">
        <v>0</v>
      </c>
      <c r="X86" s="37">
        <f t="shared" si="160"/>
        <v>0</v>
      </c>
      <c r="Y86" s="189">
        <v>25.2</v>
      </c>
      <c r="Z86" s="80">
        <f>+W86*'PRECIOS SEGUN ADJ. (FRONTERIZO)'!$B$4*'PRECIOS SEGUN ADJ. (FRONTERIZO)'!$C$4</f>
        <v>0</v>
      </c>
      <c r="AA86" s="80" t="s">
        <v>134</v>
      </c>
      <c r="AB86" s="165">
        <v>41</v>
      </c>
      <c r="AC86" s="37">
        <f t="shared" si="136"/>
        <v>1640</v>
      </c>
      <c r="AD86" s="189">
        <v>87.91</v>
      </c>
      <c r="AE86" s="80">
        <f>+AB86*'PRECIOS SEGUN ADJ (RURAL)'!$B$4*'PRECIOS SEGUN ADJ (RURAL)'!$C$4</f>
        <v>144172.4</v>
      </c>
      <c r="AF86" s="80" t="s">
        <v>646</v>
      </c>
      <c r="AG86" s="80">
        <f t="shared" si="151"/>
        <v>25951.03</v>
      </c>
      <c r="AH86" s="165">
        <v>49</v>
      </c>
      <c r="AI86" s="37">
        <f t="shared" si="137"/>
        <v>1960</v>
      </c>
      <c r="AJ86" s="189">
        <v>53.95</v>
      </c>
      <c r="AK86" s="80">
        <f>+AH86*'PRECIOS SEGUN ADJ (RURAL)'!$B$5*'PRECIOS SEGUN ADJ (RURAL)'!$C$5</f>
        <v>105742</v>
      </c>
      <c r="AL86" s="80" t="s">
        <v>1074</v>
      </c>
      <c r="AM86" s="165">
        <v>9</v>
      </c>
      <c r="AN86" s="37">
        <f t="shared" si="138"/>
        <v>360</v>
      </c>
      <c r="AO86" s="189">
        <v>29.05</v>
      </c>
      <c r="AP86" s="80">
        <f>+AM86*'PRECIOS SEGUN ADJ (RURAL)'!$B$6*'PRECIOS SEGUN ADJ (RURAL)'!$C$6</f>
        <v>10458</v>
      </c>
      <c r="AQ86" s="80" t="s">
        <v>1182</v>
      </c>
      <c r="AR86" s="80">
        <f t="shared" si="152"/>
        <v>1673.28</v>
      </c>
      <c r="AS86" s="165">
        <v>17</v>
      </c>
      <c r="AT86" s="37">
        <f t="shared" si="139"/>
        <v>680</v>
      </c>
      <c r="AU86" s="189">
        <v>304.44</v>
      </c>
      <c r="AV86" s="80">
        <f>+AS86*'PRECIOS SEGUN ADJ (RURAL)'!$B$7*'PRECIOS SEGUN ADJ (RURAL)'!$C$7</f>
        <v>207019.19999999998</v>
      </c>
      <c r="AW86" s="80" t="s">
        <v>1142</v>
      </c>
      <c r="AX86" s="80">
        <f t="shared" si="153"/>
        <v>37263.46</v>
      </c>
      <c r="AY86" s="37">
        <v>0</v>
      </c>
      <c r="AZ86" s="37">
        <f t="shared" si="161"/>
        <v>0</v>
      </c>
      <c r="BA86" s="189">
        <v>18.899999999999999</v>
      </c>
      <c r="BB86" s="80">
        <f>+AY86*'PRECIOS SEGUN ADJ. (FRONTERIZO)'!$B$9*'PRECIOS SEGUN ADJ. (FRONTERIZO)'!$C$9</f>
        <v>0</v>
      </c>
      <c r="BC86" s="80" t="s">
        <v>134</v>
      </c>
      <c r="BD86" s="165">
        <v>5</v>
      </c>
      <c r="BE86" s="37">
        <f t="shared" si="140"/>
        <v>200</v>
      </c>
      <c r="BF86" s="189">
        <v>140.38999999999999</v>
      </c>
      <c r="BG86" s="80">
        <f>+BD86*'PRECIOS SEGUN ADJ (RURAL)'!$B$8*'PRECIOS SEGUN ADJ (RURAL)'!$C$8</f>
        <v>28077.999999999996</v>
      </c>
      <c r="BH86" s="80" t="s">
        <v>1183</v>
      </c>
      <c r="BI86" s="80">
        <f t="shared" si="154"/>
        <v>5054.04</v>
      </c>
      <c r="BJ86" s="37">
        <v>0</v>
      </c>
      <c r="BK86" s="37">
        <f t="shared" si="162"/>
        <v>0</v>
      </c>
      <c r="BL86" s="189">
        <v>31.459999999999997</v>
      </c>
      <c r="BM86" s="80">
        <f>+BJ86*'PRECIOS SEGUN ADJ. (FRONTERIZO)'!$B$11*'PRECIOS SEGUN ADJ. (FRONTERIZO)'!$C$11</f>
        <v>0</v>
      </c>
      <c r="BN86" s="80" t="s">
        <v>134</v>
      </c>
      <c r="BO86" s="165">
        <v>14</v>
      </c>
      <c r="BP86" s="37">
        <f t="shared" si="141"/>
        <v>560</v>
      </c>
      <c r="BQ86" s="189">
        <v>68.099999999999994</v>
      </c>
      <c r="BR86" s="80">
        <f>+BO86*'PRECIOS SEGUN ADJ (RURAL)'!$B$9*'PRECIOS SEGUN ADJ (RURAL)'!$C$9</f>
        <v>38135.999999999993</v>
      </c>
      <c r="BS86" s="80" t="s">
        <v>1144</v>
      </c>
      <c r="BT86" s="165">
        <v>258</v>
      </c>
      <c r="BU86" s="37">
        <f t="shared" si="155"/>
        <v>5160</v>
      </c>
      <c r="BV86" s="189">
        <v>5.5</v>
      </c>
      <c r="BW86" s="80">
        <f>+BT86*'PRECIOS SEGUN ADJ (RURAL)'!$B$10*'PRECIOS SEGUN ADJ (RURAL)'!$C$10</f>
        <v>28380</v>
      </c>
      <c r="BX86" s="80" t="s">
        <v>1377</v>
      </c>
      <c r="BY86" s="165">
        <v>258</v>
      </c>
      <c r="BZ86" s="37">
        <f t="shared" si="142"/>
        <v>10320</v>
      </c>
      <c r="CA86" s="189">
        <v>7.1500000000000012</v>
      </c>
      <c r="CB86" s="80">
        <f>+BY86*'PRECIOS SEGUN ADJ (RURAL)'!$B$11*'PRECIOS SEGUN ADJ (RURAL)'!$C$11</f>
        <v>73788</v>
      </c>
      <c r="CC86" s="80" t="s">
        <v>1076</v>
      </c>
      <c r="CD86" s="165">
        <v>258</v>
      </c>
      <c r="CE86" s="37">
        <f t="shared" si="143"/>
        <v>10320</v>
      </c>
      <c r="CF86" s="189">
        <v>6.84</v>
      </c>
      <c r="CG86" s="80">
        <f>+CD86*'PRECIOS SEGUN ADJ (RURAL)'!$B$12*'PRECIOS SEGUN ADJ (RURAL)'!$C$12</f>
        <v>70588.800000000003</v>
      </c>
      <c r="CH86" s="80" t="s">
        <v>1378</v>
      </c>
      <c r="CI86" s="37">
        <v>0</v>
      </c>
      <c r="CJ86" s="37">
        <f t="shared" si="163"/>
        <v>0</v>
      </c>
      <c r="CK86" s="189">
        <v>60</v>
      </c>
      <c r="CL86" s="80">
        <f>+CI86*'PRECIOS SEGUN ADJ. (FRONTERIZO)'!$B$16*'PRECIOS SEGUN ADJ. (FRONTERIZO)'!$C$16</f>
        <v>0</v>
      </c>
      <c r="CM86" s="80" t="s">
        <v>134</v>
      </c>
      <c r="CN86" s="80">
        <f t="shared" si="164"/>
        <v>0</v>
      </c>
      <c r="CO86" s="37">
        <v>0</v>
      </c>
      <c r="CP86" s="37">
        <f t="shared" si="165"/>
        <v>0</v>
      </c>
      <c r="CQ86" s="189">
        <v>55.649999999999991</v>
      </c>
      <c r="CR86" s="80">
        <f>+CO86*'PRECIOS SEGUN ADJ. (FRONTERIZO)'!$B$17*'PRECIOS SEGUN ADJ. (FRONTERIZO)'!$C$17</f>
        <v>0</v>
      </c>
      <c r="CS86" s="80" t="s">
        <v>134</v>
      </c>
      <c r="CT86" s="80">
        <f t="shared" si="166"/>
        <v>0</v>
      </c>
      <c r="CU86" s="165">
        <v>258</v>
      </c>
      <c r="CV86" s="37">
        <f t="shared" si="144"/>
        <v>10320</v>
      </c>
      <c r="CW86" s="189">
        <v>6.5999999999999988</v>
      </c>
      <c r="CX86" s="80">
        <f>+CU86*'PRECIOS SEGUN ADJ (RURAL)'!$B$14*'PRECIOS SEGUN ADJ (RURAL)'!$C$14</f>
        <v>68112</v>
      </c>
      <c r="CY86" s="80" t="s">
        <v>1078</v>
      </c>
      <c r="CZ86" s="37">
        <v>0</v>
      </c>
      <c r="DA86" s="37">
        <f t="shared" si="167"/>
        <v>0</v>
      </c>
      <c r="DB86" s="189">
        <v>65.75</v>
      </c>
      <c r="DC86" s="80">
        <f>+CZ86*'PRECIOS SEGUN ADJ. (FRONTERIZO)'!$B$19*'PRECIOS SEGUN ADJ. (FRONTERIZO)'!$C$19</f>
        <v>0</v>
      </c>
      <c r="DD86" s="80" t="s">
        <v>134</v>
      </c>
      <c r="DE86" s="80">
        <f t="shared" si="168"/>
        <v>0</v>
      </c>
      <c r="DF86" s="165">
        <v>10</v>
      </c>
      <c r="DG86" s="37">
        <f t="shared" si="145"/>
        <v>400</v>
      </c>
      <c r="DH86" s="189">
        <v>82.59999999999998</v>
      </c>
      <c r="DI86" s="80">
        <f>+DF86*'PRECIOS SEGUN ADJ (RURAL)'!$B$15*'PRECIOS SEGUN ADJ (RURAL)'!$C$15</f>
        <v>33040</v>
      </c>
      <c r="DJ86" s="80" t="s">
        <v>822</v>
      </c>
      <c r="DK86" s="80">
        <f t="shared" si="156"/>
        <v>5947.2</v>
      </c>
      <c r="DL86" s="165">
        <v>258</v>
      </c>
      <c r="DM86" s="37">
        <f t="shared" si="146"/>
        <v>10320</v>
      </c>
      <c r="DN86" s="189">
        <v>23.059999999999995</v>
      </c>
      <c r="DO86" s="80">
        <f>+DL86*'PRECIOS SEGUN ADJ (RURAL)'!$B$17*'PRECIOS SEGUN ADJ (RURAL)'!$C$17</f>
        <v>237979.19999999998</v>
      </c>
      <c r="DP86" s="80" t="s">
        <v>1379</v>
      </c>
      <c r="DQ86" s="192">
        <v>0</v>
      </c>
      <c r="DR86" s="192">
        <f t="shared" si="169"/>
        <v>0</v>
      </c>
      <c r="DS86" s="189">
        <v>80.849999999999994</v>
      </c>
      <c r="DT86" s="80">
        <f>+DQ86*'PRECIOS SEGUN ADJ. (FRONTERIZO)'!$B$22*'PRECIOS SEGUN ADJ. (FRONTERIZO)'!$C$22</f>
        <v>0</v>
      </c>
      <c r="DU86" s="80" t="s">
        <v>134</v>
      </c>
      <c r="DV86" s="165">
        <v>12</v>
      </c>
      <c r="DW86" s="37">
        <f t="shared" si="147"/>
        <v>480</v>
      </c>
      <c r="DX86" s="189">
        <v>21.83</v>
      </c>
      <c r="DY86" s="80">
        <f>+DV86*'PRECIOS SEGUN ADJ (RURAL)'!$B$19*'PRECIOS SEGUN ADJ (RURAL)'!$C$19</f>
        <v>10478.4</v>
      </c>
      <c r="DZ86" s="80" t="s">
        <v>1150</v>
      </c>
      <c r="EA86" s="80">
        <f t="shared" si="157"/>
        <v>1886.11</v>
      </c>
      <c r="EB86" s="165">
        <v>39</v>
      </c>
      <c r="EC86" s="37">
        <f t="shared" si="148"/>
        <v>1560</v>
      </c>
      <c r="ED86" s="189">
        <v>33</v>
      </c>
      <c r="EE86" s="80">
        <f>+EB86*'PRECIOS SEGUN ADJ (RURAL)'!$B$20*'PRECIOS SEGUN ADJ (RURAL)'!$C$20</f>
        <v>51480</v>
      </c>
      <c r="EF86" s="80" t="s">
        <v>1171</v>
      </c>
      <c r="EG86" s="37">
        <v>0</v>
      </c>
      <c r="EH86" s="37">
        <f t="shared" si="170"/>
        <v>0</v>
      </c>
      <c r="EI86" s="189">
        <v>15.789999999999997</v>
      </c>
      <c r="EJ86" s="80">
        <f>+EG86*'PRECIOS SEGUN ADJ. (FRONTERIZO)'!$B$25*'PRECIOS SEGUN ADJ. (FRONTERIZO)'!$C$25</f>
        <v>0</v>
      </c>
      <c r="EK86" s="80" t="s">
        <v>134</v>
      </c>
      <c r="EL86" s="37">
        <v>0</v>
      </c>
      <c r="EM86" s="37">
        <f t="shared" si="171"/>
        <v>0</v>
      </c>
      <c r="EN86" s="189">
        <v>31.5</v>
      </c>
      <c r="EO86" s="80">
        <f>+EL86*'PRECIOS SEGUN ADJ. (FRONTERIZO)'!$B$26*'PRECIOS SEGUN ADJ. (FRONTERIZO)'!$C$26</f>
        <v>0</v>
      </c>
      <c r="EP86" s="80" t="s">
        <v>134</v>
      </c>
      <c r="EQ86" s="193">
        <v>34</v>
      </c>
      <c r="ER86" s="194">
        <f t="shared" si="172"/>
        <v>1360</v>
      </c>
      <c r="ES86" s="195">
        <v>21.68</v>
      </c>
      <c r="ET86" s="196">
        <f>+EQ86*'PRECIOS SEGUN ADJ (RURAL)'!$B$13*'PRECIOS SEGUN ADJ (RURAL)'!$C$13</f>
        <v>29484.799999999999</v>
      </c>
      <c r="EU86" s="196" t="s">
        <v>1172</v>
      </c>
      <c r="EV86" s="197">
        <v>258</v>
      </c>
      <c r="EW86" s="198">
        <f t="shared" si="158"/>
        <v>5160</v>
      </c>
      <c r="EX86" s="199">
        <v>5.5</v>
      </c>
      <c r="EY86" s="200">
        <f>+EV86*'PRECIOS SEGUN ADJ (RURAL)'!$B$16*'PRECIOS SEGUN ADJ (RURAL)'!$C$16</f>
        <v>28380</v>
      </c>
      <c r="EZ86" s="200" t="s">
        <v>1377</v>
      </c>
      <c r="FA86" s="201">
        <v>17</v>
      </c>
      <c r="FB86" s="202">
        <f t="shared" si="173"/>
        <v>680</v>
      </c>
      <c r="FC86" s="203">
        <v>220</v>
      </c>
      <c r="FD86" s="204">
        <f>+FA86*'PRECIOS SEGUN ADJ (RURAL)'!$B$18*'PRECIOS SEGUN ADJ (RURAL)'!$C$18</f>
        <v>149600</v>
      </c>
      <c r="FE86" s="204" t="s">
        <v>1152</v>
      </c>
      <c r="FF86" s="204">
        <f t="shared" si="159"/>
        <v>26928</v>
      </c>
      <c r="FG86" s="80">
        <f t="shared" si="174"/>
        <v>1367253.6</v>
      </c>
      <c r="FH86" s="80" t="s">
        <v>1665</v>
      </c>
      <c r="FI86" s="80">
        <f t="shared" si="175"/>
        <v>112021.01</v>
      </c>
      <c r="FJ86" s="80" t="s">
        <v>1666</v>
      </c>
      <c r="FK86" s="80">
        <f t="shared" si="176"/>
        <v>1255232.5900000001</v>
      </c>
      <c r="FL86" s="80" t="s">
        <v>1667</v>
      </c>
      <c r="FM86" s="80">
        <f t="shared" si="177"/>
        <v>273450.71999999997</v>
      </c>
      <c r="FN86" s="80" t="s">
        <v>1668</v>
      </c>
      <c r="FO86" s="80">
        <f t="shared" si="178"/>
        <v>13672.54</v>
      </c>
      <c r="FP86" s="80" t="s">
        <v>1669</v>
      </c>
      <c r="FQ86" s="80"/>
      <c r="FR86" s="80">
        <f t="shared" si="179"/>
        <v>1093802.8800000001</v>
      </c>
      <c r="FS86" s="80" t="s">
        <v>1670</v>
      </c>
      <c r="FT86" s="37" t="str">
        <f>+VLOOKUP(D86,'RURAL XENIA'!F:G,2,0)</f>
        <v>R-36</v>
      </c>
    </row>
    <row r="87" spans="1:176">
      <c r="A87" s="37">
        <v>123</v>
      </c>
      <c r="B87" s="176" t="s">
        <v>130</v>
      </c>
      <c r="C87" s="26" t="s">
        <v>1671</v>
      </c>
      <c r="D87" s="37">
        <v>5400926589</v>
      </c>
      <c r="E87" s="37" t="str">
        <f>+VLOOKUP(D87,'INFORMACION DE PROVEEDORES'!C:I,2,0)</f>
        <v>054-0092658-9</v>
      </c>
      <c r="F87" s="26" t="str">
        <f>+VLOOKUP(D87,'INFORMACION DE PROVEEDORES'!C:J,4,0)</f>
        <v>PERSIO DE JESUS LOPEZ BURDIEZ</v>
      </c>
      <c r="G87" s="37" t="str">
        <f>+VLOOKUP(D87,'INFORMACION DE PROVEEDORES'!C:K,5,0)</f>
        <v>054-0092658-9</v>
      </c>
      <c r="H87" s="26" t="str">
        <f>+VLOOKUP(D87,'INFORMACION DE PROVEEDORES'!C:L,7,0)</f>
        <v xml:space="preserve">CARRETERA DUARTE, ENTRADA CALLE LAS FLORES, GUACI, MOCA </v>
      </c>
      <c r="I87" s="37" t="str">
        <f>+VLOOKUP(D87,'INFORMACION DE PROVEEDORES'!C:M,3,0)</f>
        <v xml:space="preserve"> FÍSICA</v>
      </c>
      <c r="J87" s="37">
        <v>4</v>
      </c>
      <c r="K87" s="37">
        <v>227</v>
      </c>
      <c r="L87" s="37">
        <v>17</v>
      </c>
      <c r="M87" s="37">
        <f t="shared" si="149"/>
        <v>680</v>
      </c>
      <c r="N87" s="189">
        <v>60.180000000000007</v>
      </c>
      <c r="O87" s="80">
        <f>+L87*'PRECIOS SEGUN ADJ (RURAL)'!$B$2*'PRECIOS SEGUN ADJ (RURAL)'!$C$2</f>
        <v>40922.399999999994</v>
      </c>
      <c r="P87" s="80" t="s">
        <v>1412</v>
      </c>
      <c r="Q87" s="80">
        <f t="shared" si="150"/>
        <v>6547.58</v>
      </c>
      <c r="R87" s="165">
        <v>5</v>
      </c>
      <c r="S87" s="37">
        <f t="shared" si="135"/>
        <v>200</v>
      </c>
      <c r="T87" s="189">
        <v>33</v>
      </c>
      <c r="U87" s="80">
        <f>+R87*'PRECIOS SEGUN ADJ (RURAL)'!$B$3*'PRECIOS SEGUN ADJ (RURAL)'!$C$3</f>
        <v>6600</v>
      </c>
      <c r="V87" s="80" t="s">
        <v>1181</v>
      </c>
      <c r="W87" s="192">
        <v>0</v>
      </c>
      <c r="X87" s="37">
        <f t="shared" si="160"/>
        <v>0</v>
      </c>
      <c r="Y87" s="189">
        <v>25.2</v>
      </c>
      <c r="Z87" s="80">
        <f>+W87*'PRECIOS SEGUN ADJ. (FRONTERIZO)'!$B$4*'PRECIOS SEGUN ADJ. (FRONTERIZO)'!$C$4</f>
        <v>0</v>
      </c>
      <c r="AA87" s="80" t="s">
        <v>134</v>
      </c>
      <c r="AB87" s="165">
        <v>37</v>
      </c>
      <c r="AC87" s="37">
        <f t="shared" si="136"/>
        <v>1480</v>
      </c>
      <c r="AD87" s="189">
        <v>87.91</v>
      </c>
      <c r="AE87" s="80">
        <f>+AB87*'PRECIOS SEGUN ADJ (RURAL)'!$B$4*'PRECIOS SEGUN ADJ (RURAL)'!$C$4</f>
        <v>130106.8</v>
      </c>
      <c r="AF87" s="80" t="s">
        <v>1672</v>
      </c>
      <c r="AG87" s="80">
        <f t="shared" si="151"/>
        <v>23419.22</v>
      </c>
      <c r="AH87" s="165">
        <v>43</v>
      </c>
      <c r="AI87" s="37">
        <f t="shared" si="137"/>
        <v>1720</v>
      </c>
      <c r="AJ87" s="189">
        <v>53.95</v>
      </c>
      <c r="AK87" s="80">
        <f>+AH87*'PRECIOS SEGUN ADJ (RURAL)'!$B$5*'PRECIOS SEGUN ADJ (RURAL)'!$C$5</f>
        <v>92794</v>
      </c>
      <c r="AL87" s="80" t="s">
        <v>503</v>
      </c>
      <c r="AM87" s="165">
        <v>7</v>
      </c>
      <c r="AN87" s="37">
        <f t="shared" si="138"/>
        <v>280</v>
      </c>
      <c r="AO87" s="189">
        <v>29.05</v>
      </c>
      <c r="AP87" s="80">
        <f>+AM87*'PRECIOS SEGUN ADJ (RURAL)'!$B$6*'PRECIOS SEGUN ADJ (RURAL)'!$C$6</f>
        <v>8134</v>
      </c>
      <c r="AQ87" s="80" t="s">
        <v>1141</v>
      </c>
      <c r="AR87" s="80">
        <f t="shared" si="152"/>
        <v>1301.44</v>
      </c>
      <c r="AS87" s="165">
        <v>14</v>
      </c>
      <c r="AT87" s="37">
        <f t="shared" si="139"/>
        <v>560</v>
      </c>
      <c r="AU87" s="189">
        <v>304.44</v>
      </c>
      <c r="AV87" s="80">
        <f>+AS87*'PRECIOS SEGUN ADJ (RURAL)'!$B$7*'PRECIOS SEGUN ADJ (RURAL)'!$C$7</f>
        <v>170486.39999999999</v>
      </c>
      <c r="AW87" s="80" t="s">
        <v>1220</v>
      </c>
      <c r="AX87" s="80">
        <f t="shared" si="153"/>
        <v>30687.55</v>
      </c>
      <c r="AY87" s="37">
        <v>0</v>
      </c>
      <c r="AZ87" s="37">
        <f t="shared" si="161"/>
        <v>0</v>
      </c>
      <c r="BA87" s="189">
        <v>18.899999999999999</v>
      </c>
      <c r="BB87" s="80">
        <f>+AY87*'PRECIOS SEGUN ADJ. (FRONTERIZO)'!$B$9*'PRECIOS SEGUN ADJ. (FRONTERIZO)'!$C$9</f>
        <v>0</v>
      </c>
      <c r="BC87" s="80" t="s">
        <v>134</v>
      </c>
      <c r="BD87" s="165">
        <v>5</v>
      </c>
      <c r="BE87" s="37">
        <f t="shared" si="140"/>
        <v>200</v>
      </c>
      <c r="BF87" s="189">
        <v>140.38999999999999</v>
      </c>
      <c r="BG87" s="80">
        <f>+BD87*'PRECIOS SEGUN ADJ (RURAL)'!$B$8*'PRECIOS SEGUN ADJ (RURAL)'!$C$8</f>
        <v>28077.999999999996</v>
      </c>
      <c r="BH87" s="80" t="s">
        <v>1183</v>
      </c>
      <c r="BI87" s="80">
        <f t="shared" si="154"/>
        <v>5054.04</v>
      </c>
      <c r="BJ87" s="37">
        <v>0</v>
      </c>
      <c r="BK87" s="37">
        <f t="shared" si="162"/>
        <v>0</v>
      </c>
      <c r="BL87" s="189">
        <v>31.459999999999997</v>
      </c>
      <c r="BM87" s="80">
        <f>+BJ87*'PRECIOS SEGUN ADJ. (FRONTERIZO)'!$B$11*'PRECIOS SEGUN ADJ. (FRONTERIZO)'!$C$11</f>
        <v>0</v>
      </c>
      <c r="BN87" s="80" t="s">
        <v>134</v>
      </c>
      <c r="BO87" s="165">
        <v>12</v>
      </c>
      <c r="BP87" s="37">
        <f t="shared" si="141"/>
        <v>480</v>
      </c>
      <c r="BQ87" s="189">
        <v>68.099999999999994</v>
      </c>
      <c r="BR87" s="80">
        <f>+BO87*'PRECIOS SEGUN ADJ (RURAL)'!$B$9*'PRECIOS SEGUN ADJ (RURAL)'!$C$9</f>
        <v>32687.999999999996</v>
      </c>
      <c r="BS87" s="80" t="s">
        <v>1165</v>
      </c>
      <c r="BT87" s="165">
        <v>227</v>
      </c>
      <c r="BU87" s="37">
        <f t="shared" si="155"/>
        <v>4540</v>
      </c>
      <c r="BV87" s="189">
        <v>5.5</v>
      </c>
      <c r="BW87" s="80">
        <f>+BT87*'PRECIOS SEGUN ADJ (RURAL)'!$B$10*'PRECIOS SEGUN ADJ (RURAL)'!$C$10</f>
        <v>24970</v>
      </c>
      <c r="BX87" s="80" t="s">
        <v>1673</v>
      </c>
      <c r="BY87" s="165">
        <v>227</v>
      </c>
      <c r="BZ87" s="37">
        <f t="shared" si="142"/>
        <v>9080</v>
      </c>
      <c r="CA87" s="189">
        <v>7.1500000000000012</v>
      </c>
      <c r="CB87" s="80">
        <f>+BY87*'PRECIOS SEGUN ADJ (RURAL)'!$B$11*'PRECIOS SEGUN ADJ (RURAL)'!$C$11</f>
        <v>64922.000000000007</v>
      </c>
      <c r="CC87" s="80" t="s">
        <v>881</v>
      </c>
      <c r="CD87" s="165">
        <v>227</v>
      </c>
      <c r="CE87" s="37">
        <f t="shared" si="143"/>
        <v>9080</v>
      </c>
      <c r="CF87" s="189">
        <v>6.84</v>
      </c>
      <c r="CG87" s="80">
        <f>+CD87*'PRECIOS SEGUN ADJ (RURAL)'!$B$12*'PRECIOS SEGUN ADJ (RURAL)'!$C$12</f>
        <v>62107.200000000004</v>
      </c>
      <c r="CH87" s="80" t="s">
        <v>1674</v>
      </c>
      <c r="CI87" s="37">
        <v>0</v>
      </c>
      <c r="CJ87" s="37">
        <f t="shared" si="163"/>
        <v>0</v>
      </c>
      <c r="CK87" s="189">
        <v>60</v>
      </c>
      <c r="CL87" s="80">
        <f>+CI87*'PRECIOS SEGUN ADJ. (FRONTERIZO)'!$B$16*'PRECIOS SEGUN ADJ. (FRONTERIZO)'!$C$16</f>
        <v>0</v>
      </c>
      <c r="CM87" s="80" t="s">
        <v>134</v>
      </c>
      <c r="CN87" s="80">
        <f t="shared" si="164"/>
        <v>0</v>
      </c>
      <c r="CO87" s="37">
        <v>0</v>
      </c>
      <c r="CP87" s="37">
        <f t="shared" si="165"/>
        <v>0</v>
      </c>
      <c r="CQ87" s="189">
        <v>55.649999999999991</v>
      </c>
      <c r="CR87" s="80">
        <f>+CO87*'PRECIOS SEGUN ADJ. (FRONTERIZO)'!$B$17*'PRECIOS SEGUN ADJ. (FRONTERIZO)'!$C$17</f>
        <v>0</v>
      </c>
      <c r="CS87" s="80" t="s">
        <v>134</v>
      </c>
      <c r="CT87" s="80">
        <f t="shared" si="166"/>
        <v>0</v>
      </c>
      <c r="CU87" s="165">
        <v>227</v>
      </c>
      <c r="CV87" s="37">
        <f t="shared" si="144"/>
        <v>9080</v>
      </c>
      <c r="CW87" s="189">
        <v>6.5999999999999988</v>
      </c>
      <c r="CX87" s="80">
        <f>+CU87*'PRECIOS SEGUN ADJ (RURAL)'!$B$14*'PRECIOS SEGUN ADJ (RURAL)'!$C$14</f>
        <v>59927.999999999993</v>
      </c>
      <c r="CY87" s="80" t="s">
        <v>1675</v>
      </c>
      <c r="CZ87" s="37">
        <v>0</v>
      </c>
      <c r="DA87" s="37">
        <f t="shared" si="167"/>
        <v>0</v>
      </c>
      <c r="DB87" s="189">
        <v>65.75</v>
      </c>
      <c r="DC87" s="80">
        <f>+CZ87*'PRECIOS SEGUN ADJ. (FRONTERIZO)'!$B$19*'PRECIOS SEGUN ADJ. (FRONTERIZO)'!$C$19</f>
        <v>0</v>
      </c>
      <c r="DD87" s="80" t="s">
        <v>134</v>
      </c>
      <c r="DE87" s="80">
        <f t="shared" si="168"/>
        <v>0</v>
      </c>
      <c r="DF87" s="165">
        <v>9</v>
      </c>
      <c r="DG87" s="37">
        <f t="shared" si="145"/>
        <v>360</v>
      </c>
      <c r="DH87" s="189">
        <v>82.59999999999998</v>
      </c>
      <c r="DI87" s="80">
        <f>+DF87*'PRECIOS SEGUN ADJ (RURAL)'!$B$15*'PRECIOS SEGUN ADJ (RURAL)'!$C$15</f>
        <v>29736</v>
      </c>
      <c r="DJ87" s="80" t="s">
        <v>553</v>
      </c>
      <c r="DK87" s="80">
        <f t="shared" si="156"/>
        <v>5352.48</v>
      </c>
      <c r="DL87" s="165">
        <v>227</v>
      </c>
      <c r="DM87" s="37">
        <f t="shared" si="146"/>
        <v>9080</v>
      </c>
      <c r="DN87" s="189">
        <v>23.059999999999995</v>
      </c>
      <c r="DO87" s="80">
        <f>+DL87*'PRECIOS SEGUN ADJ (RURAL)'!$B$17*'PRECIOS SEGUN ADJ (RURAL)'!$C$17</f>
        <v>209384.8</v>
      </c>
      <c r="DP87" s="80" t="s">
        <v>1676</v>
      </c>
      <c r="DQ87" s="192">
        <v>0</v>
      </c>
      <c r="DR87" s="192">
        <f t="shared" si="169"/>
        <v>0</v>
      </c>
      <c r="DS87" s="189">
        <v>80.849999999999994</v>
      </c>
      <c r="DT87" s="80">
        <f>+DQ87*'PRECIOS SEGUN ADJ. (FRONTERIZO)'!$B$22*'PRECIOS SEGUN ADJ. (FRONTERIZO)'!$C$22</f>
        <v>0</v>
      </c>
      <c r="DU87" s="80" t="s">
        <v>134</v>
      </c>
      <c r="DV87" s="165">
        <v>11</v>
      </c>
      <c r="DW87" s="37">
        <f t="shared" si="147"/>
        <v>440</v>
      </c>
      <c r="DX87" s="189">
        <v>21.83</v>
      </c>
      <c r="DY87" s="80">
        <f>+DV87*'PRECIOS SEGUN ADJ (RURAL)'!$B$19*'PRECIOS SEGUN ADJ (RURAL)'!$C$19</f>
        <v>9605.2000000000007</v>
      </c>
      <c r="DZ87" s="80" t="s">
        <v>276</v>
      </c>
      <c r="EA87" s="80">
        <f t="shared" si="157"/>
        <v>1728.94</v>
      </c>
      <c r="EB87" s="165">
        <v>36</v>
      </c>
      <c r="EC87" s="37">
        <f t="shared" si="148"/>
        <v>1440</v>
      </c>
      <c r="ED87" s="189">
        <v>33</v>
      </c>
      <c r="EE87" s="80">
        <f>+EB87*'PRECIOS SEGUN ADJ (RURAL)'!$B$20*'PRECIOS SEGUN ADJ (RURAL)'!$C$20</f>
        <v>47520</v>
      </c>
      <c r="EF87" s="80" t="s">
        <v>514</v>
      </c>
      <c r="EG87" s="37">
        <v>0</v>
      </c>
      <c r="EH87" s="37">
        <f t="shared" si="170"/>
        <v>0</v>
      </c>
      <c r="EI87" s="189">
        <v>15.789999999999997</v>
      </c>
      <c r="EJ87" s="80">
        <f>+EG87*'PRECIOS SEGUN ADJ. (FRONTERIZO)'!$B$25*'PRECIOS SEGUN ADJ. (FRONTERIZO)'!$C$25</f>
        <v>0</v>
      </c>
      <c r="EK87" s="80" t="s">
        <v>134</v>
      </c>
      <c r="EL87" s="37">
        <v>0</v>
      </c>
      <c r="EM87" s="37">
        <f t="shared" si="171"/>
        <v>0</v>
      </c>
      <c r="EN87" s="189">
        <v>31.5</v>
      </c>
      <c r="EO87" s="80">
        <f>+EL87*'PRECIOS SEGUN ADJ. (FRONTERIZO)'!$B$26*'PRECIOS SEGUN ADJ. (FRONTERIZO)'!$C$26</f>
        <v>0</v>
      </c>
      <c r="EP87" s="80" t="s">
        <v>134</v>
      </c>
      <c r="EQ87" s="193">
        <v>31</v>
      </c>
      <c r="ER87" s="194">
        <f t="shared" si="172"/>
        <v>1240</v>
      </c>
      <c r="ES87" s="195">
        <v>21.68</v>
      </c>
      <c r="ET87" s="196">
        <f>+EQ87*'PRECIOS SEGUN ADJ (RURAL)'!$B$13*'PRECIOS SEGUN ADJ (RURAL)'!$C$13</f>
        <v>26883.200000000001</v>
      </c>
      <c r="EU87" s="196" t="s">
        <v>1225</v>
      </c>
      <c r="EV87" s="197">
        <v>227</v>
      </c>
      <c r="EW87" s="198">
        <f t="shared" si="158"/>
        <v>4540</v>
      </c>
      <c r="EX87" s="199">
        <v>5.5</v>
      </c>
      <c r="EY87" s="200">
        <f>+EV87*'PRECIOS SEGUN ADJ (RURAL)'!$B$16*'PRECIOS SEGUN ADJ (RURAL)'!$C$16</f>
        <v>24970</v>
      </c>
      <c r="EZ87" s="200" t="s">
        <v>1673</v>
      </c>
      <c r="FA87" s="201">
        <v>14</v>
      </c>
      <c r="FB87" s="202">
        <f t="shared" si="173"/>
        <v>560</v>
      </c>
      <c r="FC87" s="203">
        <v>220</v>
      </c>
      <c r="FD87" s="204">
        <f>+FA87*'PRECIOS SEGUN ADJ (RURAL)'!$B$18*'PRECIOS SEGUN ADJ (RURAL)'!$C$18</f>
        <v>123200</v>
      </c>
      <c r="FE87" s="204" t="s">
        <v>1226</v>
      </c>
      <c r="FF87" s="204">
        <f t="shared" si="159"/>
        <v>22176</v>
      </c>
      <c r="FG87" s="80">
        <f t="shared" si="174"/>
        <v>1193035.9999999998</v>
      </c>
      <c r="FH87" s="80" t="s">
        <v>1677</v>
      </c>
      <c r="FI87" s="80">
        <f t="shared" si="175"/>
        <v>96267.25</v>
      </c>
      <c r="FJ87" s="80" t="s">
        <v>1678</v>
      </c>
      <c r="FK87" s="80">
        <f t="shared" si="176"/>
        <v>1096768.7499999998</v>
      </c>
      <c r="FL87" s="80" t="s">
        <v>1679</v>
      </c>
      <c r="FM87" s="80">
        <f t="shared" si="177"/>
        <v>238607.2</v>
      </c>
      <c r="FN87" s="80" t="s">
        <v>1680</v>
      </c>
      <c r="FO87" s="80">
        <f t="shared" si="178"/>
        <v>11930.36</v>
      </c>
      <c r="FP87" s="80" t="s">
        <v>1681</v>
      </c>
      <c r="FQ87" s="80"/>
      <c r="FR87" s="80">
        <f t="shared" si="179"/>
        <v>954428.79999999981</v>
      </c>
      <c r="FS87" s="80" t="s">
        <v>1682</v>
      </c>
      <c r="FT87" s="37" t="str">
        <f>+VLOOKUP(D87,'RURAL XENIA'!F:G,2,0)</f>
        <v>R-21</v>
      </c>
    </row>
    <row r="88" spans="1:176">
      <c r="A88" s="37">
        <v>127</v>
      </c>
      <c r="B88" s="176" t="s">
        <v>130</v>
      </c>
      <c r="C88" s="26" t="s">
        <v>1683</v>
      </c>
      <c r="D88" s="37">
        <v>1000057123</v>
      </c>
      <c r="E88" s="37" t="str">
        <f>+VLOOKUP(D88,'INFORMACION DE PROVEEDORES'!C:I,2,0)</f>
        <v>010-0005712-3</v>
      </c>
      <c r="F88" s="26" t="str">
        <f>+VLOOKUP(D88,'INFORMACION DE PROVEEDORES'!C:J,4,0)</f>
        <v>RAFAEL OSVALDO SANCHEZ JAVIER</v>
      </c>
      <c r="G88" s="37" t="str">
        <f>+VLOOKUP(D88,'INFORMACION DE PROVEEDORES'!C:K,5,0)</f>
        <v>010-0005712-3</v>
      </c>
      <c r="H88" s="26" t="str">
        <f>+VLOOKUP(D88,'INFORMACION DE PROVEEDORES'!C:L,7,0)</f>
        <v>CALLE 16 DE AGOSTO NO. 166, SECTOR SIMON STRIDDELS, AZUA</v>
      </c>
      <c r="I88" s="37" t="str">
        <f>+VLOOKUP(D88,'INFORMACION DE PROVEEDORES'!C:M,3,0)</f>
        <v xml:space="preserve"> FÍSICA</v>
      </c>
      <c r="J88" s="37">
        <v>1</v>
      </c>
      <c r="K88" s="37">
        <v>212</v>
      </c>
      <c r="L88" s="37">
        <v>15</v>
      </c>
      <c r="M88" s="37">
        <f t="shared" si="149"/>
        <v>600</v>
      </c>
      <c r="N88" s="189">
        <v>60.180000000000007</v>
      </c>
      <c r="O88" s="80">
        <f>+L88*'PRECIOS SEGUN ADJ (RURAL)'!$B$2*'PRECIOS SEGUN ADJ (RURAL)'!$C$2</f>
        <v>36108</v>
      </c>
      <c r="P88" s="80" t="s">
        <v>1580</v>
      </c>
      <c r="Q88" s="80">
        <f t="shared" si="150"/>
        <v>5777.28</v>
      </c>
      <c r="R88" s="165">
        <v>3</v>
      </c>
      <c r="S88" s="37">
        <f t="shared" si="135"/>
        <v>120</v>
      </c>
      <c r="T88" s="189">
        <v>33</v>
      </c>
      <c r="U88" s="80">
        <f>+R88*'PRECIOS SEGUN ADJ (RURAL)'!$B$3*'PRECIOS SEGUN ADJ (RURAL)'!$C$3</f>
        <v>3960</v>
      </c>
      <c r="V88" s="80" t="s">
        <v>1161</v>
      </c>
      <c r="W88" s="192">
        <v>0</v>
      </c>
      <c r="X88" s="37">
        <f t="shared" si="160"/>
        <v>0</v>
      </c>
      <c r="Y88" s="189">
        <v>25.2</v>
      </c>
      <c r="Z88" s="80">
        <f>+W88*'PRECIOS SEGUN ADJ. (FRONTERIZO)'!$B$4*'PRECIOS SEGUN ADJ. (FRONTERIZO)'!$C$4</f>
        <v>0</v>
      </c>
      <c r="AA88" s="80" t="s">
        <v>134</v>
      </c>
      <c r="AB88" s="165">
        <v>33</v>
      </c>
      <c r="AC88" s="37">
        <f t="shared" si="136"/>
        <v>1320</v>
      </c>
      <c r="AD88" s="189">
        <v>87.91</v>
      </c>
      <c r="AE88" s="80">
        <f>+AB88*'PRECIOS SEGUN ADJ (RURAL)'!$B$4*'PRECIOS SEGUN ADJ (RURAL)'!$C$4</f>
        <v>116041.19999999998</v>
      </c>
      <c r="AF88" s="80" t="s">
        <v>252</v>
      </c>
      <c r="AG88" s="80">
        <f t="shared" si="151"/>
        <v>20887.419999999998</v>
      </c>
      <c r="AH88" s="165">
        <v>39</v>
      </c>
      <c r="AI88" s="37">
        <f t="shared" si="137"/>
        <v>1560</v>
      </c>
      <c r="AJ88" s="189">
        <v>53.95</v>
      </c>
      <c r="AK88" s="80">
        <f>+AH88*'PRECIOS SEGUN ADJ (RURAL)'!$B$5*'PRECIOS SEGUN ADJ (RURAL)'!$C$5</f>
        <v>84162</v>
      </c>
      <c r="AL88" s="80" t="s">
        <v>1478</v>
      </c>
      <c r="AM88" s="165">
        <v>5</v>
      </c>
      <c r="AN88" s="37">
        <f t="shared" si="138"/>
        <v>200</v>
      </c>
      <c r="AO88" s="189">
        <v>29.05</v>
      </c>
      <c r="AP88" s="80">
        <f>+AM88*'PRECIOS SEGUN ADJ (RURAL)'!$B$6*'PRECIOS SEGUN ADJ (RURAL)'!$C$6</f>
        <v>5810</v>
      </c>
      <c r="AQ88" s="80" t="s">
        <v>1201</v>
      </c>
      <c r="AR88" s="80">
        <f t="shared" si="152"/>
        <v>929.6</v>
      </c>
      <c r="AS88" s="165">
        <v>12</v>
      </c>
      <c r="AT88" s="37">
        <f t="shared" si="139"/>
        <v>480</v>
      </c>
      <c r="AU88" s="189">
        <v>304.44</v>
      </c>
      <c r="AV88" s="80">
        <f>+AS88*'PRECIOS SEGUN ADJ (RURAL)'!$B$7*'PRECIOS SEGUN ADJ (RURAL)'!$C$7</f>
        <v>146131.19999999998</v>
      </c>
      <c r="AW88" s="80" t="s">
        <v>1479</v>
      </c>
      <c r="AX88" s="80">
        <f t="shared" si="153"/>
        <v>26303.62</v>
      </c>
      <c r="AY88" s="37">
        <v>0</v>
      </c>
      <c r="AZ88" s="37">
        <f t="shared" si="161"/>
        <v>0</v>
      </c>
      <c r="BA88" s="189">
        <v>18.899999999999999</v>
      </c>
      <c r="BB88" s="80">
        <f>+AY88*'PRECIOS SEGUN ADJ. (FRONTERIZO)'!$B$9*'PRECIOS SEGUN ADJ. (FRONTERIZO)'!$C$9</f>
        <v>0</v>
      </c>
      <c r="BC88" s="80" t="s">
        <v>134</v>
      </c>
      <c r="BD88" s="165">
        <v>3</v>
      </c>
      <c r="BE88" s="37">
        <f t="shared" si="140"/>
        <v>120</v>
      </c>
      <c r="BF88" s="189">
        <v>140.38999999999999</v>
      </c>
      <c r="BG88" s="80">
        <f>+BD88*'PRECIOS SEGUN ADJ (RURAL)'!$B$8*'PRECIOS SEGUN ADJ (RURAL)'!$C$8</f>
        <v>16846.8</v>
      </c>
      <c r="BH88" s="80" t="s">
        <v>1164</v>
      </c>
      <c r="BI88" s="80">
        <f t="shared" si="154"/>
        <v>3032.42</v>
      </c>
      <c r="BJ88" s="37">
        <v>0</v>
      </c>
      <c r="BK88" s="37">
        <f t="shared" si="162"/>
        <v>0</v>
      </c>
      <c r="BL88" s="189">
        <v>31.459999999999997</v>
      </c>
      <c r="BM88" s="80">
        <f>+BJ88*'PRECIOS SEGUN ADJ. (FRONTERIZO)'!$B$11*'PRECIOS SEGUN ADJ. (FRONTERIZO)'!$C$11</f>
        <v>0</v>
      </c>
      <c r="BN88" s="80" t="s">
        <v>134</v>
      </c>
      <c r="BO88" s="165">
        <v>10</v>
      </c>
      <c r="BP88" s="37">
        <f t="shared" si="141"/>
        <v>400</v>
      </c>
      <c r="BQ88" s="189">
        <v>68.099999999999994</v>
      </c>
      <c r="BR88" s="80">
        <f>+BO88*'PRECIOS SEGUN ADJ (RURAL)'!$B$9*'PRECIOS SEGUN ADJ (RURAL)'!$C$9</f>
        <v>27240</v>
      </c>
      <c r="BS88" s="80" t="s">
        <v>1480</v>
      </c>
      <c r="BT88" s="165">
        <v>212</v>
      </c>
      <c r="BU88" s="37">
        <f t="shared" si="155"/>
        <v>4240</v>
      </c>
      <c r="BV88" s="189">
        <v>5.5</v>
      </c>
      <c r="BW88" s="80">
        <f>+BT88*'PRECIOS SEGUN ADJ (RURAL)'!$B$10*'PRECIOS SEGUN ADJ (RURAL)'!$C$10</f>
        <v>23320</v>
      </c>
      <c r="BX88" s="80" t="s">
        <v>1684</v>
      </c>
      <c r="BY88" s="165">
        <v>212</v>
      </c>
      <c r="BZ88" s="37">
        <f t="shared" si="142"/>
        <v>8480</v>
      </c>
      <c r="CA88" s="189">
        <v>7.1500000000000012</v>
      </c>
      <c r="CB88" s="80">
        <f>+BY88*'PRECIOS SEGUN ADJ (RURAL)'!$B$11*'PRECIOS SEGUN ADJ (RURAL)'!$C$11</f>
        <v>60632.000000000007</v>
      </c>
      <c r="CC88" s="80" t="s">
        <v>1685</v>
      </c>
      <c r="CD88" s="165">
        <v>212</v>
      </c>
      <c r="CE88" s="37">
        <f t="shared" si="143"/>
        <v>8480</v>
      </c>
      <c r="CF88" s="189">
        <v>6.84</v>
      </c>
      <c r="CG88" s="80">
        <f>+CD88*'PRECIOS SEGUN ADJ (RURAL)'!$B$12*'PRECIOS SEGUN ADJ (RURAL)'!$C$12</f>
        <v>58003.199999999997</v>
      </c>
      <c r="CH88" s="80" t="s">
        <v>1686</v>
      </c>
      <c r="CI88" s="37">
        <v>0</v>
      </c>
      <c r="CJ88" s="37">
        <f t="shared" si="163"/>
        <v>0</v>
      </c>
      <c r="CK88" s="189">
        <v>60</v>
      </c>
      <c r="CL88" s="80">
        <f>+CI88*'PRECIOS SEGUN ADJ. (FRONTERIZO)'!$B$16*'PRECIOS SEGUN ADJ. (FRONTERIZO)'!$C$16</f>
        <v>0</v>
      </c>
      <c r="CM88" s="80" t="s">
        <v>134</v>
      </c>
      <c r="CN88" s="80">
        <f t="shared" si="164"/>
        <v>0</v>
      </c>
      <c r="CO88" s="37">
        <v>0</v>
      </c>
      <c r="CP88" s="37">
        <f t="shared" si="165"/>
        <v>0</v>
      </c>
      <c r="CQ88" s="189">
        <v>55.649999999999991</v>
      </c>
      <c r="CR88" s="80">
        <f>+CO88*'PRECIOS SEGUN ADJ. (FRONTERIZO)'!$B$17*'PRECIOS SEGUN ADJ. (FRONTERIZO)'!$C$17</f>
        <v>0</v>
      </c>
      <c r="CS88" s="80" t="s">
        <v>134</v>
      </c>
      <c r="CT88" s="80">
        <f t="shared" si="166"/>
        <v>0</v>
      </c>
      <c r="CU88" s="165">
        <v>212</v>
      </c>
      <c r="CV88" s="37">
        <f t="shared" si="144"/>
        <v>8480</v>
      </c>
      <c r="CW88" s="189">
        <v>6.5999999999999988</v>
      </c>
      <c r="CX88" s="80">
        <f>+CU88*'PRECIOS SEGUN ADJ (RURAL)'!$B$14*'PRECIOS SEGUN ADJ (RURAL)'!$C$14</f>
        <v>55967.999999999993</v>
      </c>
      <c r="CY88" s="80" t="s">
        <v>1687</v>
      </c>
      <c r="CZ88" s="37">
        <v>0</v>
      </c>
      <c r="DA88" s="37">
        <f t="shared" si="167"/>
        <v>0</v>
      </c>
      <c r="DB88" s="189">
        <v>65.75</v>
      </c>
      <c r="DC88" s="80">
        <f>+CZ88*'PRECIOS SEGUN ADJ. (FRONTERIZO)'!$B$19*'PRECIOS SEGUN ADJ. (FRONTERIZO)'!$C$19</f>
        <v>0</v>
      </c>
      <c r="DD88" s="80" t="s">
        <v>134</v>
      </c>
      <c r="DE88" s="80">
        <f t="shared" si="168"/>
        <v>0</v>
      </c>
      <c r="DF88" s="165">
        <v>8</v>
      </c>
      <c r="DG88" s="37">
        <f t="shared" si="145"/>
        <v>320</v>
      </c>
      <c r="DH88" s="189">
        <v>82.59999999999998</v>
      </c>
      <c r="DI88" s="80">
        <f>+DF88*'PRECIOS SEGUN ADJ (RURAL)'!$B$15*'PRECIOS SEGUN ADJ (RURAL)'!$C$15</f>
        <v>26432</v>
      </c>
      <c r="DJ88" s="80" t="s">
        <v>174</v>
      </c>
      <c r="DK88" s="80">
        <f t="shared" si="156"/>
        <v>4757.76</v>
      </c>
      <c r="DL88" s="165">
        <v>212</v>
      </c>
      <c r="DM88" s="37">
        <f t="shared" si="146"/>
        <v>8480</v>
      </c>
      <c r="DN88" s="189">
        <v>23.059999999999995</v>
      </c>
      <c r="DO88" s="80">
        <f>+DL88*'PRECIOS SEGUN ADJ (RURAL)'!$B$17*'PRECIOS SEGUN ADJ (RURAL)'!$C$17</f>
        <v>195548.79999999999</v>
      </c>
      <c r="DP88" s="80" t="s">
        <v>1688</v>
      </c>
      <c r="DQ88" s="192">
        <v>0</v>
      </c>
      <c r="DR88" s="192">
        <f t="shared" si="169"/>
        <v>0</v>
      </c>
      <c r="DS88" s="189">
        <v>80.849999999999994</v>
      </c>
      <c r="DT88" s="80">
        <f>+DQ88*'PRECIOS SEGUN ADJ. (FRONTERIZO)'!$B$22*'PRECIOS SEGUN ADJ. (FRONTERIZO)'!$C$22</f>
        <v>0</v>
      </c>
      <c r="DU88" s="80" t="s">
        <v>134</v>
      </c>
      <c r="DV88" s="165">
        <v>9</v>
      </c>
      <c r="DW88" s="37">
        <f t="shared" si="147"/>
        <v>360</v>
      </c>
      <c r="DX88" s="189">
        <v>21.83</v>
      </c>
      <c r="DY88" s="80">
        <f>+DV88*'PRECIOS SEGUN ADJ (RURAL)'!$B$19*'PRECIOS SEGUN ADJ (RURAL)'!$C$19</f>
        <v>7858.7999999999993</v>
      </c>
      <c r="DZ88" s="80" t="s">
        <v>1483</v>
      </c>
      <c r="EA88" s="80">
        <f t="shared" si="157"/>
        <v>1414.58</v>
      </c>
      <c r="EB88" s="165">
        <v>31</v>
      </c>
      <c r="EC88" s="37">
        <f t="shared" si="148"/>
        <v>1240</v>
      </c>
      <c r="ED88" s="189">
        <v>33</v>
      </c>
      <c r="EE88" s="80">
        <f>+EB88*'PRECIOS SEGUN ADJ (RURAL)'!$B$20*'PRECIOS SEGUN ADJ (RURAL)'!$C$20</f>
        <v>40920</v>
      </c>
      <c r="EF88" s="80" t="s">
        <v>1484</v>
      </c>
      <c r="EG88" s="37">
        <v>0</v>
      </c>
      <c r="EH88" s="37">
        <f t="shared" si="170"/>
        <v>0</v>
      </c>
      <c r="EI88" s="189">
        <v>15.789999999999997</v>
      </c>
      <c r="EJ88" s="80">
        <f>+EG88*'PRECIOS SEGUN ADJ. (FRONTERIZO)'!$B$25*'PRECIOS SEGUN ADJ. (FRONTERIZO)'!$C$25</f>
        <v>0</v>
      </c>
      <c r="EK88" s="80" t="s">
        <v>134</v>
      </c>
      <c r="EL88" s="37">
        <v>0</v>
      </c>
      <c r="EM88" s="37">
        <f t="shared" si="171"/>
        <v>0</v>
      </c>
      <c r="EN88" s="189">
        <v>31.5</v>
      </c>
      <c r="EO88" s="80">
        <f>+EL88*'PRECIOS SEGUN ADJ. (FRONTERIZO)'!$B$26*'PRECIOS SEGUN ADJ. (FRONTERIZO)'!$C$26</f>
        <v>0</v>
      </c>
      <c r="EP88" s="80" t="s">
        <v>134</v>
      </c>
      <c r="EQ88" s="193">
        <v>27</v>
      </c>
      <c r="ER88" s="194">
        <f t="shared" si="172"/>
        <v>1080</v>
      </c>
      <c r="ES88" s="195">
        <v>21.68</v>
      </c>
      <c r="ET88" s="196">
        <f>+EQ88*'PRECIOS SEGUN ADJ (RURAL)'!$B$13*'PRECIOS SEGUN ADJ (RURAL)'!$C$13</f>
        <v>23414.400000000001</v>
      </c>
      <c r="EU88" s="196" t="s">
        <v>1485</v>
      </c>
      <c r="EV88" s="197">
        <v>212</v>
      </c>
      <c r="EW88" s="198">
        <f t="shared" si="158"/>
        <v>4240</v>
      </c>
      <c r="EX88" s="199">
        <v>5.5</v>
      </c>
      <c r="EY88" s="200">
        <f>+EV88*'PRECIOS SEGUN ADJ (RURAL)'!$B$16*'PRECIOS SEGUN ADJ (RURAL)'!$C$16</f>
        <v>23320</v>
      </c>
      <c r="EZ88" s="200" t="s">
        <v>1684</v>
      </c>
      <c r="FA88" s="201">
        <v>12</v>
      </c>
      <c r="FB88" s="202">
        <f t="shared" si="173"/>
        <v>480</v>
      </c>
      <c r="FC88" s="203">
        <v>220</v>
      </c>
      <c r="FD88" s="204">
        <f>+FA88*'PRECIOS SEGUN ADJ (RURAL)'!$B$18*'PRECIOS SEGUN ADJ (RURAL)'!$C$18</f>
        <v>105600</v>
      </c>
      <c r="FE88" s="204" t="s">
        <v>1398</v>
      </c>
      <c r="FF88" s="204">
        <f t="shared" si="159"/>
        <v>19008</v>
      </c>
      <c r="FG88" s="80">
        <f t="shared" si="174"/>
        <v>1057316.3999999999</v>
      </c>
      <c r="FH88" s="80" t="s">
        <v>1689</v>
      </c>
      <c r="FI88" s="80">
        <f t="shared" si="175"/>
        <v>82110.679999999993</v>
      </c>
      <c r="FJ88" s="80" t="s">
        <v>1690</v>
      </c>
      <c r="FK88" s="80">
        <f t="shared" si="176"/>
        <v>975205.72</v>
      </c>
      <c r="FL88" s="80" t="s">
        <v>1691</v>
      </c>
      <c r="FM88" s="80">
        <f t="shared" si="177"/>
        <v>211463.28</v>
      </c>
      <c r="FN88" s="80" t="s">
        <v>1692</v>
      </c>
      <c r="FO88" s="80">
        <f t="shared" si="178"/>
        <v>10573.16</v>
      </c>
      <c r="FP88" s="80" t="s">
        <v>1693</v>
      </c>
      <c r="FQ88" s="80"/>
      <c r="FR88" s="80">
        <f t="shared" si="179"/>
        <v>845853.11999999988</v>
      </c>
      <c r="FS88" s="80" t="s">
        <v>1694</v>
      </c>
      <c r="FT88" s="37" t="str">
        <f>+VLOOKUP(D88,'RURAL XENIA'!F:G,2,0)</f>
        <v>R-46</v>
      </c>
    </row>
    <row r="89" spans="1:176">
      <c r="A89" s="37">
        <v>128</v>
      </c>
      <c r="B89" s="176" t="s">
        <v>130</v>
      </c>
      <c r="C89" s="26" t="s">
        <v>1695</v>
      </c>
      <c r="D89" s="37">
        <v>110218872</v>
      </c>
      <c r="E89" s="37" t="str">
        <f>+VLOOKUP(D89,'INFORMACION DE PROVEEDORES'!C:I,2,0)</f>
        <v>001-1021887-2</v>
      </c>
      <c r="F89" s="26" t="str">
        <f>+VLOOKUP(D89,'INFORMACION DE PROVEEDORES'!C:J,4,0)</f>
        <v>RAFAEL VENTURA DE LA CRUZ</v>
      </c>
      <c r="G89" s="37" t="str">
        <f>+VLOOKUP(D89,'INFORMACION DE PROVEEDORES'!C:K,5,0)</f>
        <v>001-1021887-2</v>
      </c>
      <c r="H89" s="26" t="str">
        <f>+VLOOKUP(D89,'INFORMACION DE PROVEEDORES'!C:L,7,0)</f>
        <v>CALLE PRINCIPAL ESQUINA AVENIDA TROCAL, NO. 02, URBANIZACION CARMEL AÑIL, PROVINCIA DUARTE, SAN FRANCISCO DE MACORIS {</v>
      </c>
      <c r="I89" s="37" t="str">
        <f>+VLOOKUP(D89,'INFORMACION DE PROVEEDORES'!C:M,3,0)</f>
        <v xml:space="preserve"> FÍSICA</v>
      </c>
      <c r="J89" s="37">
        <v>2</v>
      </c>
      <c r="K89" s="37">
        <v>185</v>
      </c>
      <c r="L89" s="37">
        <v>13</v>
      </c>
      <c r="M89" s="37">
        <f t="shared" si="149"/>
        <v>520</v>
      </c>
      <c r="N89" s="189">
        <v>60.180000000000007</v>
      </c>
      <c r="O89" s="80">
        <f>+L89*'PRECIOS SEGUN ADJ (RURAL)'!$B$2*'PRECIOS SEGUN ADJ (RURAL)'!$C$2</f>
        <v>31293.600000000002</v>
      </c>
      <c r="P89" s="80" t="s">
        <v>1198</v>
      </c>
      <c r="Q89" s="80">
        <f t="shared" si="150"/>
        <v>5006.9799999999996</v>
      </c>
      <c r="R89" s="165">
        <v>3</v>
      </c>
      <c r="S89" s="37">
        <f t="shared" si="135"/>
        <v>120</v>
      </c>
      <c r="T89" s="189">
        <v>33</v>
      </c>
      <c r="U89" s="80">
        <f>+R89*'PRECIOS SEGUN ADJ (RURAL)'!$B$3*'PRECIOS SEGUN ADJ (RURAL)'!$C$3</f>
        <v>3960</v>
      </c>
      <c r="V89" s="80" t="s">
        <v>1161</v>
      </c>
      <c r="W89" s="192">
        <v>0</v>
      </c>
      <c r="X89" s="37">
        <f t="shared" si="160"/>
        <v>0</v>
      </c>
      <c r="Y89" s="189">
        <v>25.2</v>
      </c>
      <c r="Z89" s="80">
        <f>+W89*'PRECIOS SEGUN ADJ. (FRONTERIZO)'!$B$4*'PRECIOS SEGUN ADJ. (FRONTERIZO)'!$C$4</f>
        <v>0</v>
      </c>
      <c r="AA89" s="80" t="s">
        <v>134</v>
      </c>
      <c r="AB89" s="165">
        <v>29</v>
      </c>
      <c r="AC89" s="37">
        <f t="shared" si="136"/>
        <v>1160</v>
      </c>
      <c r="AD89" s="189">
        <v>87.91</v>
      </c>
      <c r="AE89" s="80">
        <f>+AB89*'PRECIOS SEGUN ADJ (RURAL)'!$B$4*'PRECIOS SEGUN ADJ (RURAL)'!$C$4</f>
        <v>101975.59999999999</v>
      </c>
      <c r="AF89" s="80" t="s">
        <v>1199</v>
      </c>
      <c r="AG89" s="80">
        <f t="shared" si="151"/>
        <v>18355.61</v>
      </c>
      <c r="AH89" s="165">
        <v>35</v>
      </c>
      <c r="AI89" s="37">
        <f t="shared" si="137"/>
        <v>1400</v>
      </c>
      <c r="AJ89" s="189">
        <v>53.95</v>
      </c>
      <c r="AK89" s="80">
        <f>+AH89*'PRECIOS SEGUN ADJ (RURAL)'!$B$5*'PRECIOS SEGUN ADJ (RURAL)'!$C$5</f>
        <v>75530</v>
      </c>
      <c r="AL89" s="80" t="s">
        <v>1615</v>
      </c>
      <c r="AM89" s="165">
        <v>5</v>
      </c>
      <c r="AN89" s="37">
        <f t="shared" si="138"/>
        <v>200</v>
      </c>
      <c r="AO89" s="189">
        <v>29.05</v>
      </c>
      <c r="AP89" s="80">
        <f>+AM89*'PRECIOS SEGUN ADJ (RURAL)'!$B$6*'PRECIOS SEGUN ADJ (RURAL)'!$C$6</f>
        <v>5810</v>
      </c>
      <c r="AQ89" s="80" t="s">
        <v>1201</v>
      </c>
      <c r="AR89" s="80">
        <f t="shared" si="152"/>
        <v>929.6</v>
      </c>
      <c r="AS89" s="165">
        <v>11</v>
      </c>
      <c r="AT89" s="37">
        <f t="shared" si="139"/>
        <v>440</v>
      </c>
      <c r="AU89" s="189">
        <v>304.44</v>
      </c>
      <c r="AV89" s="80">
        <f>+AS89*'PRECIOS SEGUN ADJ (RURAL)'!$B$7*'PRECIOS SEGUN ADJ (RURAL)'!$C$7</f>
        <v>133953.60000000001</v>
      </c>
      <c r="AW89" s="80" t="s">
        <v>1202</v>
      </c>
      <c r="AX89" s="80">
        <f t="shared" si="153"/>
        <v>24111.65</v>
      </c>
      <c r="AY89" s="37">
        <v>0</v>
      </c>
      <c r="AZ89" s="37">
        <f t="shared" si="161"/>
        <v>0</v>
      </c>
      <c r="BA89" s="189">
        <v>18.899999999999999</v>
      </c>
      <c r="BB89" s="80">
        <f>+AY89*'PRECIOS SEGUN ADJ. (FRONTERIZO)'!$B$9*'PRECIOS SEGUN ADJ. (FRONTERIZO)'!$C$9</f>
        <v>0</v>
      </c>
      <c r="BC89" s="80" t="s">
        <v>134</v>
      </c>
      <c r="BD89" s="165">
        <v>3</v>
      </c>
      <c r="BE89" s="37">
        <f t="shared" si="140"/>
        <v>120</v>
      </c>
      <c r="BF89" s="189">
        <v>140.38999999999999</v>
      </c>
      <c r="BG89" s="80">
        <f>+BD89*'PRECIOS SEGUN ADJ (RURAL)'!$B$8*'PRECIOS SEGUN ADJ (RURAL)'!$C$8</f>
        <v>16846.8</v>
      </c>
      <c r="BH89" s="80" t="s">
        <v>1164</v>
      </c>
      <c r="BI89" s="80">
        <f t="shared" si="154"/>
        <v>3032.42</v>
      </c>
      <c r="BJ89" s="37">
        <v>0</v>
      </c>
      <c r="BK89" s="37">
        <f t="shared" si="162"/>
        <v>0</v>
      </c>
      <c r="BL89" s="189">
        <v>31.459999999999997</v>
      </c>
      <c r="BM89" s="80">
        <f>+BJ89*'PRECIOS SEGUN ADJ. (FRONTERIZO)'!$B$11*'PRECIOS SEGUN ADJ. (FRONTERIZO)'!$C$11</f>
        <v>0</v>
      </c>
      <c r="BN89" s="80" t="s">
        <v>134</v>
      </c>
      <c r="BO89" s="165">
        <v>9</v>
      </c>
      <c r="BP89" s="37">
        <f t="shared" si="141"/>
        <v>360</v>
      </c>
      <c r="BQ89" s="189">
        <v>68.099999999999994</v>
      </c>
      <c r="BR89" s="80">
        <f>+BO89*'PRECIOS SEGUN ADJ (RURAL)'!$B$9*'PRECIOS SEGUN ADJ (RURAL)'!$C$9</f>
        <v>24516</v>
      </c>
      <c r="BS89" s="80" t="s">
        <v>1203</v>
      </c>
      <c r="BT89" s="165">
        <v>185</v>
      </c>
      <c r="BU89" s="37">
        <f t="shared" si="155"/>
        <v>3700</v>
      </c>
      <c r="BV89" s="189">
        <v>5.5</v>
      </c>
      <c r="BW89" s="80">
        <f>+BT89*'PRECIOS SEGUN ADJ (RURAL)'!$B$10*'PRECIOS SEGUN ADJ (RURAL)'!$C$10</f>
        <v>20350</v>
      </c>
      <c r="BX89" s="80" t="s">
        <v>1696</v>
      </c>
      <c r="BY89" s="165">
        <v>185</v>
      </c>
      <c r="BZ89" s="37">
        <f t="shared" si="142"/>
        <v>7400</v>
      </c>
      <c r="CA89" s="189">
        <v>7.1500000000000012</v>
      </c>
      <c r="CB89" s="80">
        <f>+BY89*'PRECIOS SEGUN ADJ (RURAL)'!$B$11*'PRECIOS SEGUN ADJ (RURAL)'!$C$11</f>
        <v>52910</v>
      </c>
      <c r="CC89" s="80" t="s">
        <v>1697</v>
      </c>
      <c r="CD89" s="165">
        <v>185</v>
      </c>
      <c r="CE89" s="37">
        <f t="shared" si="143"/>
        <v>7400</v>
      </c>
      <c r="CF89" s="189">
        <v>6.84</v>
      </c>
      <c r="CG89" s="80">
        <f>+CD89*'PRECIOS SEGUN ADJ (RURAL)'!$B$12*'PRECIOS SEGUN ADJ (RURAL)'!$C$12</f>
        <v>50615.999999999993</v>
      </c>
      <c r="CH89" s="80" t="s">
        <v>1698</v>
      </c>
      <c r="CI89" s="37">
        <v>0</v>
      </c>
      <c r="CJ89" s="37">
        <f t="shared" si="163"/>
        <v>0</v>
      </c>
      <c r="CK89" s="189">
        <v>60</v>
      </c>
      <c r="CL89" s="80">
        <f>+CI89*'PRECIOS SEGUN ADJ. (FRONTERIZO)'!$B$16*'PRECIOS SEGUN ADJ. (FRONTERIZO)'!$C$16</f>
        <v>0</v>
      </c>
      <c r="CM89" s="80" t="s">
        <v>134</v>
      </c>
      <c r="CN89" s="80">
        <f t="shared" si="164"/>
        <v>0</v>
      </c>
      <c r="CO89" s="37">
        <v>0</v>
      </c>
      <c r="CP89" s="37">
        <f t="shared" si="165"/>
        <v>0</v>
      </c>
      <c r="CQ89" s="189">
        <v>55.649999999999991</v>
      </c>
      <c r="CR89" s="80">
        <f>+CO89*'PRECIOS SEGUN ADJ. (FRONTERIZO)'!$B$17*'PRECIOS SEGUN ADJ. (FRONTERIZO)'!$C$17</f>
        <v>0</v>
      </c>
      <c r="CS89" s="80" t="s">
        <v>134</v>
      </c>
      <c r="CT89" s="80">
        <f t="shared" si="166"/>
        <v>0</v>
      </c>
      <c r="CU89" s="165">
        <v>185</v>
      </c>
      <c r="CV89" s="37">
        <f t="shared" si="144"/>
        <v>7400</v>
      </c>
      <c r="CW89" s="189">
        <v>6.5999999999999988</v>
      </c>
      <c r="CX89" s="80">
        <f>+CU89*'PRECIOS SEGUN ADJ (RURAL)'!$B$14*'PRECIOS SEGUN ADJ (RURAL)'!$C$14</f>
        <v>48840</v>
      </c>
      <c r="CY89" s="80" t="s">
        <v>1417</v>
      </c>
      <c r="CZ89" s="37">
        <v>0</v>
      </c>
      <c r="DA89" s="37">
        <f t="shared" si="167"/>
        <v>0</v>
      </c>
      <c r="DB89" s="189">
        <v>65.75</v>
      </c>
      <c r="DC89" s="80">
        <f>+CZ89*'PRECIOS SEGUN ADJ. (FRONTERIZO)'!$B$19*'PRECIOS SEGUN ADJ. (FRONTERIZO)'!$C$19</f>
        <v>0</v>
      </c>
      <c r="DD89" s="80" t="s">
        <v>134</v>
      </c>
      <c r="DE89" s="80">
        <f t="shared" si="168"/>
        <v>0</v>
      </c>
      <c r="DF89" s="165">
        <v>7</v>
      </c>
      <c r="DG89" s="37">
        <f t="shared" si="145"/>
        <v>280</v>
      </c>
      <c r="DH89" s="189">
        <v>82.59999999999998</v>
      </c>
      <c r="DI89" s="80">
        <f>+DF89*'PRECIOS SEGUN ADJ (RURAL)'!$B$15*'PRECIOS SEGUN ADJ (RURAL)'!$C$15</f>
        <v>23127.999999999996</v>
      </c>
      <c r="DJ89" s="80" t="s">
        <v>144</v>
      </c>
      <c r="DK89" s="80">
        <f t="shared" si="156"/>
        <v>4163.04</v>
      </c>
      <c r="DL89" s="165">
        <v>185</v>
      </c>
      <c r="DM89" s="37">
        <f t="shared" si="146"/>
        <v>7400</v>
      </c>
      <c r="DN89" s="189">
        <v>23.059999999999995</v>
      </c>
      <c r="DO89" s="80">
        <f>+DL89*'PRECIOS SEGUN ADJ (RURAL)'!$B$17*'PRECIOS SEGUN ADJ (RURAL)'!$C$17</f>
        <v>170643.99999999997</v>
      </c>
      <c r="DP89" s="80" t="s">
        <v>1699</v>
      </c>
      <c r="DQ89" s="192">
        <v>0</v>
      </c>
      <c r="DR89" s="192">
        <f t="shared" si="169"/>
        <v>0</v>
      </c>
      <c r="DS89" s="189">
        <v>80.849999999999994</v>
      </c>
      <c r="DT89" s="80">
        <f>+DQ89*'PRECIOS SEGUN ADJ. (FRONTERIZO)'!$B$22*'PRECIOS SEGUN ADJ. (FRONTERIZO)'!$C$22</f>
        <v>0</v>
      </c>
      <c r="DU89" s="80" t="s">
        <v>134</v>
      </c>
      <c r="DV89" s="165">
        <v>9</v>
      </c>
      <c r="DW89" s="37">
        <f t="shared" si="147"/>
        <v>360</v>
      </c>
      <c r="DX89" s="189">
        <v>21.83</v>
      </c>
      <c r="DY89" s="80">
        <f>+DV89*'PRECIOS SEGUN ADJ (RURAL)'!$B$19*'PRECIOS SEGUN ADJ (RURAL)'!$C$19</f>
        <v>7858.7999999999993</v>
      </c>
      <c r="DZ89" s="80" t="s">
        <v>1483</v>
      </c>
      <c r="EA89" s="80">
        <f t="shared" si="157"/>
        <v>1414.58</v>
      </c>
      <c r="EB89" s="165">
        <v>27</v>
      </c>
      <c r="EC89" s="37">
        <f t="shared" si="148"/>
        <v>1080</v>
      </c>
      <c r="ED89" s="189">
        <v>33</v>
      </c>
      <c r="EE89" s="80">
        <f>+EB89*'PRECIOS SEGUN ADJ (RURAL)'!$B$20*'PRECIOS SEGUN ADJ (RURAL)'!$C$20</f>
        <v>35640</v>
      </c>
      <c r="EF89" s="80" t="s">
        <v>1207</v>
      </c>
      <c r="EG89" s="37">
        <v>0</v>
      </c>
      <c r="EH89" s="37">
        <f t="shared" si="170"/>
        <v>0</v>
      </c>
      <c r="EI89" s="189">
        <v>15.789999999999997</v>
      </c>
      <c r="EJ89" s="80">
        <f>+EG89*'PRECIOS SEGUN ADJ. (FRONTERIZO)'!$B$25*'PRECIOS SEGUN ADJ. (FRONTERIZO)'!$C$25</f>
        <v>0</v>
      </c>
      <c r="EK89" s="80" t="s">
        <v>134</v>
      </c>
      <c r="EL89" s="37">
        <v>0</v>
      </c>
      <c r="EM89" s="37">
        <f t="shared" si="171"/>
        <v>0</v>
      </c>
      <c r="EN89" s="189">
        <v>31.5</v>
      </c>
      <c r="EO89" s="80">
        <f>+EL89*'PRECIOS SEGUN ADJ. (FRONTERIZO)'!$B$26*'PRECIOS SEGUN ADJ. (FRONTERIZO)'!$C$26</f>
        <v>0</v>
      </c>
      <c r="EP89" s="80" t="s">
        <v>134</v>
      </c>
      <c r="EQ89" s="193">
        <v>24</v>
      </c>
      <c r="ER89" s="194">
        <f t="shared" si="172"/>
        <v>960</v>
      </c>
      <c r="ES89" s="195">
        <v>21.68</v>
      </c>
      <c r="ET89" s="196">
        <f>+EQ89*'PRECIOS SEGUN ADJ (RURAL)'!$B$13*'PRECIOS SEGUN ADJ (RURAL)'!$C$13</f>
        <v>20812.799999999996</v>
      </c>
      <c r="EU89" s="196" t="s">
        <v>1208</v>
      </c>
      <c r="EV89" s="197">
        <v>185</v>
      </c>
      <c r="EW89" s="198">
        <f t="shared" si="158"/>
        <v>3700</v>
      </c>
      <c r="EX89" s="199">
        <v>5.5</v>
      </c>
      <c r="EY89" s="200">
        <f>+EV89*'PRECIOS SEGUN ADJ (RURAL)'!$B$16*'PRECIOS SEGUN ADJ (RURAL)'!$C$16</f>
        <v>20350</v>
      </c>
      <c r="EZ89" s="200" t="s">
        <v>1696</v>
      </c>
      <c r="FA89" s="201">
        <v>11</v>
      </c>
      <c r="FB89" s="202">
        <f t="shared" si="173"/>
        <v>440</v>
      </c>
      <c r="FC89" s="203">
        <v>220</v>
      </c>
      <c r="FD89" s="204">
        <f>+FA89*'PRECIOS SEGUN ADJ (RURAL)'!$B$18*'PRECIOS SEGUN ADJ (RURAL)'!$C$18</f>
        <v>96800</v>
      </c>
      <c r="FE89" s="204" t="s">
        <v>1209</v>
      </c>
      <c r="FF89" s="204">
        <f t="shared" si="159"/>
        <v>17424</v>
      </c>
      <c r="FG89" s="80">
        <f t="shared" si="174"/>
        <v>941835.20000000019</v>
      </c>
      <c r="FH89" s="80" t="s">
        <v>1700</v>
      </c>
      <c r="FI89" s="80">
        <f t="shared" si="175"/>
        <v>74437.88</v>
      </c>
      <c r="FJ89" s="80" t="s">
        <v>1701</v>
      </c>
      <c r="FK89" s="80">
        <f t="shared" si="176"/>
        <v>867397.32000000018</v>
      </c>
      <c r="FL89" s="80" t="s">
        <v>1702</v>
      </c>
      <c r="FM89" s="80">
        <f t="shared" si="177"/>
        <v>188367.04</v>
      </c>
      <c r="FN89" s="80" t="s">
        <v>1703</v>
      </c>
      <c r="FO89" s="80">
        <f t="shared" si="178"/>
        <v>9418.35</v>
      </c>
      <c r="FP89" s="80" t="s">
        <v>1704</v>
      </c>
      <c r="FQ89" s="80"/>
      <c r="FR89" s="80">
        <f t="shared" si="179"/>
        <v>753468.16000000015</v>
      </c>
      <c r="FS89" s="80" t="s">
        <v>1705</v>
      </c>
      <c r="FT89" s="37" t="str">
        <f>+VLOOKUP(D89,'RURAL XENIA'!F:G,2,0)</f>
        <v>R-24</v>
      </c>
    </row>
    <row r="90" spans="1:176">
      <c r="A90" s="37">
        <v>129</v>
      </c>
      <c r="B90" s="176" t="s">
        <v>130</v>
      </c>
      <c r="C90" s="26" t="s">
        <v>1706</v>
      </c>
      <c r="D90" s="37">
        <v>1000711141</v>
      </c>
      <c r="E90" s="37" t="str">
        <f>+VLOOKUP(D90,'INFORMACION DE PROVEEDORES'!C:I,2,0)</f>
        <v>010-0071114-1</v>
      </c>
      <c r="F90" s="26" t="str">
        <f>+VLOOKUP(D90,'INFORMACION DE PROVEEDORES'!C:J,4,0)</f>
        <v>RAMON AUGUSTO RUIZ RUIZ</v>
      </c>
      <c r="G90" s="37" t="str">
        <f>+VLOOKUP(D90,'INFORMACION DE PROVEEDORES'!C:K,5,0)</f>
        <v>010-0071114-1</v>
      </c>
      <c r="H90" s="26" t="str">
        <f>+VLOOKUP(D90,'INFORMACION DE PROVEEDORES'!C:L,7,0)</f>
        <v>CALLE 30 DE MARZO, ESQUINA PEDRO SANTANA, LA CUCHILLA, AZUA</v>
      </c>
      <c r="I90" s="37" t="str">
        <f>+VLOOKUP(D90,'INFORMACION DE PROVEEDORES'!C:M,3,0)</f>
        <v xml:space="preserve"> FÍSICA</v>
      </c>
      <c r="J90" s="37">
        <v>3</v>
      </c>
      <c r="K90" s="37">
        <v>206</v>
      </c>
      <c r="L90" s="37">
        <v>15</v>
      </c>
      <c r="M90" s="37">
        <f t="shared" si="149"/>
        <v>600</v>
      </c>
      <c r="N90" s="189">
        <v>60.180000000000007</v>
      </c>
      <c r="O90" s="80">
        <f>+L90*'PRECIOS SEGUN ADJ (RURAL)'!$B$2*'PRECIOS SEGUN ADJ (RURAL)'!$C$2</f>
        <v>36108</v>
      </c>
      <c r="P90" s="80" t="s">
        <v>1580</v>
      </c>
      <c r="Q90" s="80">
        <f t="shared" si="150"/>
        <v>5777.28</v>
      </c>
      <c r="R90" s="165">
        <v>4</v>
      </c>
      <c r="S90" s="37">
        <f t="shared" ref="S90:S99" si="180">+R90*40</f>
        <v>160</v>
      </c>
      <c r="T90" s="189">
        <v>33</v>
      </c>
      <c r="U90" s="80">
        <f>+R90*'PRECIOS SEGUN ADJ (RURAL)'!$B$3*'PRECIOS SEGUN ADJ (RURAL)'!$C$3</f>
        <v>5280</v>
      </c>
      <c r="V90" s="80" t="s">
        <v>1138</v>
      </c>
      <c r="W90" s="192">
        <v>0</v>
      </c>
      <c r="X90" s="37">
        <f t="shared" si="160"/>
        <v>0</v>
      </c>
      <c r="Y90" s="189">
        <v>25.2</v>
      </c>
      <c r="Z90" s="80">
        <f>+W90*'PRECIOS SEGUN ADJ. (FRONTERIZO)'!$B$4*'PRECIOS SEGUN ADJ. (FRONTERIZO)'!$C$4</f>
        <v>0</v>
      </c>
      <c r="AA90" s="80" t="s">
        <v>134</v>
      </c>
      <c r="AB90" s="165">
        <v>33</v>
      </c>
      <c r="AC90" s="37">
        <f t="shared" ref="AC90:AC99" si="181">+AB90*40</f>
        <v>1320</v>
      </c>
      <c r="AD90" s="189">
        <v>87.91</v>
      </c>
      <c r="AE90" s="80">
        <f>+AB90*'PRECIOS SEGUN ADJ (RURAL)'!$B$4*'PRECIOS SEGUN ADJ (RURAL)'!$C$4</f>
        <v>116041.19999999998</v>
      </c>
      <c r="AF90" s="80" t="s">
        <v>252</v>
      </c>
      <c r="AG90" s="80">
        <f t="shared" si="151"/>
        <v>20887.419999999998</v>
      </c>
      <c r="AH90" s="165">
        <v>40</v>
      </c>
      <c r="AI90" s="37">
        <f t="shared" ref="AI90:AI99" si="182">+AH90*40</f>
        <v>1600</v>
      </c>
      <c r="AJ90" s="189">
        <v>53.95</v>
      </c>
      <c r="AK90" s="80">
        <f>+AH90*'PRECIOS SEGUN ADJ (RURAL)'!$B$5*'PRECIOS SEGUN ADJ (RURAL)'!$C$5</f>
        <v>86320</v>
      </c>
      <c r="AL90" s="80" t="s">
        <v>253</v>
      </c>
      <c r="AM90" s="165">
        <v>6</v>
      </c>
      <c r="AN90" s="37">
        <f t="shared" ref="AN90:AN99" si="183">+AM90*40</f>
        <v>240</v>
      </c>
      <c r="AO90" s="189">
        <v>29.05</v>
      </c>
      <c r="AP90" s="80">
        <f>+AM90*'PRECIOS SEGUN ADJ (RURAL)'!$B$6*'PRECIOS SEGUN ADJ (RURAL)'!$C$6</f>
        <v>6972</v>
      </c>
      <c r="AQ90" s="80" t="s">
        <v>1162</v>
      </c>
      <c r="AR90" s="80">
        <f t="shared" si="152"/>
        <v>1115.52</v>
      </c>
      <c r="AS90" s="165">
        <v>12</v>
      </c>
      <c r="AT90" s="37">
        <f t="shared" ref="AT90:AT99" si="184">+AS90*40</f>
        <v>480</v>
      </c>
      <c r="AU90" s="189">
        <v>304.44</v>
      </c>
      <c r="AV90" s="80">
        <f>+AS90*'PRECIOS SEGUN ADJ (RURAL)'!$B$7*'PRECIOS SEGUN ADJ (RURAL)'!$C$7</f>
        <v>146131.19999999998</v>
      </c>
      <c r="AW90" s="80" t="s">
        <v>1479</v>
      </c>
      <c r="AX90" s="80">
        <f t="shared" si="153"/>
        <v>26303.62</v>
      </c>
      <c r="AY90" s="37">
        <v>0</v>
      </c>
      <c r="AZ90" s="37">
        <f t="shared" si="161"/>
        <v>0</v>
      </c>
      <c r="BA90" s="189">
        <v>18.899999999999999</v>
      </c>
      <c r="BB90" s="80">
        <f>+AY90*'PRECIOS SEGUN ADJ. (FRONTERIZO)'!$B$9*'PRECIOS SEGUN ADJ. (FRONTERIZO)'!$C$9</f>
        <v>0</v>
      </c>
      <c r="BC90" s="80" t="s">
        <v>134</v>
      </c>
      <c r="BD90" s="165">
        <v>4</v>
      </c>
      <c r="BE90" s="37">
        <f t="shared" ref="BE90:BE99" si="185">+BD90*40</f>
        <v>160</v>
      </c>
      <c r="BF90" s="189">
        <v>140.38999999999999</v>
      </c>
      <c r="BG90" s="80">
        <f>+BD90*'PRECIOS SEGUN ADJ (RURAL)'!$B$8*'PRECIOS SEGUN ADJ (RURAL)'!$C$8</f>
        <v>22462.399999999998</v>
      </c>
      <c r="BH90" s="80" t="s">
        <v>1143</v>
      </c>
      <c r="BI90" s="80">
        <f t="shared" si="154"/>
        <v>4043.23</v>
      </c>
      <c r="BJ90" s="37">
        <v>0</v>
      </c>
      <c r="BK90" s="37">
        <f t="shared" si="162"/>
        <v>0</v>
      </c>
      <c r="BL90" s="189">
        <v>31.459999999999997</v>
      </c>
      <c r="BM90" s="80">
        <f>+BJ90*'PRECIOS SEGUN ADJ. (FRONTERIZO)'!$B$11*'PRECIOS SEGUN ADJ. (FRONTERIZO)'!$C$11</f>
        <v>0</v>
      </c>
      <c r="BN90" s="80" t="s">
        <v>134</v>
      </c>
      <c r="BO90" s="165">
        <v>11</v>
      </c>
      <c r="BP90" s="37">
        <f t="shared" ref="BP90:BP99" si="186">+BO90*40</f>
        <v>440</v>
      </c>
      <c r="BQ90" s="189">
        <v>68.099999999999994</v>
      </c>
      <c r="BR90" s="80">
        <f>+BO90*'PRECIOS SEGUN ADJ (RURAL)'!$B$9*'PRECIOS SEGUN ADJ (RURAL)'!$C$9</f>
        <v>29963.999999999996</v>
      </c>
      <c r="BS90" s="80" t="s">
        <v>1221</v>
      </c>
      <c r="BT90" s="165">
        <v>206</v>
      </c>
      <c r="BU90" s="37">
        <f t="shared" si="155"/>
        <v>4120</v>
      </c>
      <c r="BV90" s="189">
        <v>5.5</v>
      </c>
      <c r="BW90" s="80">
        <f>+BT90*'PRECIOS SEGUN ADJ (RURAL)'!$B$10*'PRECIOS SEGUN ADJ (RURAL)'!$C$10</f>
        <v>22660</v>
      </c>
      <c r="BX90" s="80" t="s">
        <v>1707</v>
      </c>
      <c r="BY90" s="165">
        <v>206</v>
      </c>
      <c r="BZ90" s="37">
        <f t="shared" ref="BZ90:BZ99" si="187">+BY90*40</f>
        <v>8240</v>
      </c>
      <c r="CA90" s="189">
        <v>7.1500000000000012</v>
      </c>
      <c r="CB90" s="80">
        <f>+BY90*'PRECIOS SEGUN ADJ (RURAL)'!$B$11*'PRECIOS SEGUN ADJ (RURAL)'!$C$11</f>
        <v>58916</v>
      </c>
      <c r="CC90" s="80" t="s">
        <v>663</v>
      </c>
      <c r="CD90" s="165">
        <v>206</v>
      </c>
      <c r="CE90" s="37">
        <f t="shared" ref="CE90:CE99" si="188">+CD90*40</f>
        <v>8240</v>
      </c>
      <c r="CF90" s="189">
        <v>6.84</v>
      </c>
      <c r="CG90" s="80">
        <f>+CD90*'PRECIOS SEGUN ADJ (RURAL)'!$B$12*'PRECIOS SEGUN ADJ (RURAL)'!$C$12</f>
        <v>56361.599999999999</v>
      </c>
      <c r="CH90" s="80" t="s">
        <v>1044</v>
      </c>
      <c r="CI90" s="37">
        <v>0</v>
      </c>
      <c r="CJ90" s="37">
        <f t="shared" si="163"/>
        <v>0</v>
      </c>
      <c r="CK90" s="189">
        <v>60</v>
      </c>
      <c r="CL90" s="80">
        <f>+CI90*'PRECIOS SEGUN ADJ. (FRONTERIZO)'!$B$16*'PRECIOS SEGUN ADJ. (FRONTERIZO)'!$C$16</f>
        <v>0</v>
      </c>
      <c r="CM90" s="80" t="s">
        <v>134</v>
      </c>
      <c r="CN90" s="80">
        <f t="shared" si="164"/>
        <v>0</v>
      </c>
      <c r="CO90" s="37">
        <v>0</v>
      </c>
      <c r="CP90" s="37">
        <f t="shared" si="165"/>
        <v>0</v>
      </c>
      <c r="CQ90" s="189">
        <v>55.649999999999991</v>
      </c>
      <c r="CR90" s="80">
        <f>+CO90*'PRECIOS SEGUN ADJ. (FRONTERIZO)'!$B$17*'PRECIOS SEGUN ADJ. (FRONTERIZO)'!$C$17</f>
        <v>0</v>
      </c>
      <c r="CS90" s="80" t="s">
        <v>134</v>
      </c>
      <c r="CT90" s="80">
        <f t="shared" si="166"/>
        <v>0</v>
      </c>
      <c r="CU90" s="165">
        <v>206</v>
      </c>
      <c r="CV90" s="37">
        <f t="shared" ref="CV90:CV99" si="189">+CU90*40</f>
        <v>8240</v>
      </c>
      <c r="CW90" s="189">
        <v>6.5999999999999988</v>
      </c>
      <c r="CX90" s="80">
        <f>+CU90*'PRECIOS SEGUN ADJ (RURAL)'!$B$14*'PRECIOS SEGUN ADJ (RURAL)'!$C$14</f>
        <v>54384</v>
      </c>
      <c r="CY90" s="80" t="s">
        <v>665</v>
      </c>
      <c r="CZ90" s="37">
        <v>0</v>
      </c>
      <c r="DA90" s="37">
        <f t="shared" si="167"/>
        <v>0</v>
      </c>
      <c r="DB90" s="189">
        <v>65.75</v>
      </c>
      <c r="DC90" s="80">
        <f>+CZ90*'PRECIOS SEGUN ADJ. (FRONTERIZO)'!$B$19*'PRECIOS SEGUN ADJ. (FRONTERIZO)'!$C$19</f>
        <v>0</v>
      </c>
      <c r="DD90" s="80" t="s">
        <v>134</v>
      </c>
      <c r="DE90" s="80">
        <f t="shared" si="168"/>
        <v>0</v>
      </c>
      <c r="DF90" s="165">
        <v>8</v>
      </c>
      <c r="DG90" s="37">
        <f t="shared" ref="DG90:DG99" si="190">+DF90*40</f>
        <v>320</v>
      </c>
      <c r="DH90" s="189">
        <v>82.59999999999998</v>
      </c>
      <c r="DI90" s="80">
        <f>+DF90*'PRECIOS SEGUN ADJ (RURAL)'!$B$15*'PRECIOS SEGUN ADJ (RURAL)'!$C$15</f>
        <v>26432</v>
      </c>
      <c r="DJ90" s="80" t="s">
        <v>174</v>
      </c>
      <c r="DK90" s="80">
        <f t="shared" si="156"/>
        <v>4757.76</v>
      </c>
      <c r="DL90" s="165">
        <v>206</v>
      </c>
      <c r="DM90" s="37">
        <f t="shared" ref="DM90:DM99" si="191">+DL90*40</f>
        <v>8240</v>
      </c>
      <c r="DN90" s="189">
        <v>23.059999999999995</v>
      </c>
      <c r="DO90" s="80">
        <f>+DL90*'PRECIOS SEGUN ADJ (RURAL)'!$B$17*'PRECIOS SEGUN ADJ (RURAL)'!$C$17</f>
        <v>190014.4</v>
      </c>
      <c r="DP90" s="80" t="s">
        <v>1708</v>
      </c>
      <c r="DQ90" s="192">
        <v>0</v>
      </c>
      <c r="DR90" s="192">
        <f t="shared" si="169"/>
        <v>0</v>
      </c>
      <c r="DS90" s="189">
        <v>80.849999999999994</v>
      </c>
      <c r="DT90" s="80">
        <f>+DQ90*'PRECIOS SEGUN ADJ. (FRONTERIZO)'!$B$22*'PRECIOS SEGUN ADJ. (FRONTERIZO)'!$C$22</f>
        <v>0</v>
      </c>
      <c r="DU90" s="80" t="s">
        <v>134</v>
      </c>
      <c r="DV90" s="165">
        <v>10</v>
      </c>
      <c r="DW90" s="37">
        <f t="shared" ref="DW90:DW99" si="192">+DV90*40</f>
        <v>400</v>
      </c>
      <c r="DX90" s="189">
        <v>21.83</v>
      </c>
      <c r="DY90" s="80">
        <f>+DV90*'PRECIOS SEGUN ADJ (RURAL)'!$B$19*'PRECIOS SEGUN ADJ (RURAL)'!$C$19</f>
        <v>8732</v>
      </c>
      <c r="DZ90" s="80" t="s">
        <v>202</v>
      </c>
      <c r="EA90" s="80">
        <f t="shared" si="157"/>
        <v>1571.76</v>
      </c>
      <c r="EB90" s="165">
        <v>31</v>
      </c>
      <c r="EC90" s="37">
        <f t="shared" ref="EC90:EC99" si="193">+EB90*40</f>
        <v>1240</v>
      </c>
      <c r="ED90" s="189">
        <v>33</v>
      </c>
      <c r="EE90" s="80">
        <f>+EB90*'PRECIOS SEGUN ADJ (RURAL)'!$B$20*'PRECIOS SEGUN ADJ (RURAL)'!$C$20</f>
        <v>40920</v>
      </c>
      <c r="EF90" s="80" t="s">
        <v>1484</v>
      </c>
      <c r="EG90" s="37">
        <v>0</v>
      </c>
      <c r="EH90" s="37">
        <f t="shared" si="170"/>
        <v>0</v>
      </c>
      <c r="EI90" s="189">
        <v>15.789999999999997</v>
      </c>
      <c r="EJ90" s="80">
        <f>+EG90*'PRECIOS SEGUN ADJ. (FRONTERIZO)'!$B$25*'PRECIOS SEGUN ADJ. (FRONTERIZO)'!$C$25</f>
        <v>0</v>
      </c>
      <c r="EK90" s="80" t="s">
        <v>134</v>
      </c>
      <c r="EL90" s="37">
        <v>0</v>
      </c>
      <c r="EM90" s="37">
        <f t="shared" si="171"/>
        <v>0</v>
      </c>
      <c r="EN90" s="189">
        <v>31.5</v>
      </c>
      <c r="EO90" s="80">
        <f>+EL90*'PRECIOS SEGUN ADJ. (FRONTERIZO)'!$B$26*'PRECIOS SEGUN ADJ. (FRONTERIZO)'!$C$26</f>
        <v>0</v>
      </c>
      <c r="EP90" s="80" t="s">
        <v>134</v>
      </c>
      <c r="EQ90" s="193">
        <v>27</v>
      </c>
      <c r="ER90" s="194">
        <f t="shared" si="172"/>
        <v>1080</v>
      </c>
      <c r="ES90" s="195">
        <v>21.68</v>
      </c>
      <c r="ET90" s="196">
        <f>+EQ90*'PRECIOS SEGUN ADJ (RURAL)'!$B$13*'PRECIOS SEGUN ADJ (RURAL)'!$C$13</f>
        <v>23414.400000000001</v>
      </c>
      <c r="EU90" s="196" t="s">
        <v>1485</v>
      </c>
      <c r="EV90" s="197">
        <v>206</v>
      </c>
      <c r="EW90" s="198">
        <f t="shared" si="158"/>
        <v>4120</v>
      </c>
      <c r="EX90" s="199">
        <v>5.5</v>
      </c>
      <c r="EY90" s="200">
        <f>+EV90*'PRECIOS SEGUN ADJ (RURAL)'!$B$16*'PRECIOS SEGUN ADJ (RURAL)'!$C$16</f>
        <v>22660</v>
      </c>
      <c r="EZ90" s="200" t="s">
        <v>1707</v>
      </c>
      <c r="FA90" s="201">
        <v>12</v>
      </c>
      <c r="FB90" s="202">
        <f t="shared" si="173"/>
        <v>480</v>
      </c>
      <c r="FC90" s="203">
        <v>220</v>
      </c>
      <c r="FD90" s="204">
        <f>+FA90*'PRECIOS SEGUN ADJ (RURAL)'!$B$18*'PRECIOS SEGUN ADJ (RURAL)'!$C$18</f>
        <v>105600</v>
      </c>
      <c r="FE90" s="204" t="s">
        <v>1398</v>
      </c>
      <c r="FF90" s="204">
        <f t="shared" si="159"/>
        <v>19008</v>
      </c>
      <c r="FG90" s="80">
        <f t="shared" si="174"/>
        <v>1059373.2000000002</v>
      </c>
      <c r="FH90" s="80" t="s">
        <v>1709</v>
      </c>
      <c r="FI90" s="80">
        <f t="shared" si="175"/>
        <v>83464.59</v>
      </c>
      <c r="FJ90" s="80" t="s">
        <v>1710</v>
      </c>
      <c r="FK90" s="80">
        <f t="shared" si="176"/>
        <v>975908.61000000022</v>
      </c>
      <c r="FL90" s="80" t="s">
        <v>1711</v>
      </c>
      <c r="FM90" s="80">
        <f t="shared" si="177"/>
        <v>211874.64</v>
      </c>
      <c r="FN90" s="80" t="s">
        <v>1712</v>
      </c>
      <c r="FO90" s="80">
        <f t="shared" si="178"/>
        <v>10593.73</v>
      </c>
      <c r="FP90" s="80" t="s">
        <v>1713</v>
      </c>
      <c r="FQ90" s="80"/>
      <c r="FR90" s="80">
        <f t="shared" si="179"/>
        <v>847498.56000000017</v>
      </c>
      <c r="FS90" s="80" t="s">
        <v>1714</v>
      </c>
      <c r="FT90" s="37" t="str">
        <f>+VLOOKUP(D90,'RURAL XENIA'!F:G,2,0)</f>
        <v>R-01</v>
      </c>
    </row>
    <row r="91" spans="1:176">
      <c r="A91" s="37">
        <v>132</v>
      </c>
      <c r="B91" s="176" t="s">
        <v>130</v>
      </c>
      <c r="C91" s="26" t="s">
        <v>1715</v>
      </c>
      <c r="D91" s="37">
        <v>1000887180</v>
      </c>
      <c r="E91" s="37" t="str">
        <f>+VLOOKUP(D91,'INFORMACION DE PROVEEDORES'!C:I,2,0)</f>
        <v>010-0088718-0</v>
      </c>
      <c r="F91" s="26" t="str">
        <f>+VLOOKUP(D91,'INFORMACION DE PROVEEDORES'!C:J,4,0)</f>
        <v>ROBERT ALBERTO SANCHEZ AGRAMONTE</v>
      </c>
      <c r="G91" s="37" t="str">
        <f>+VLOOKUP(D91,'INFORMACION DE PROVEEDORES'!C:K,5,0)</f>
        <v>010-0088718-0</v>
      </c>
      <c r="H91" s="26" t="str">
        <f>+VLOOKUP(D91,'INFORMACION DE PROVEEDORES'!C:L,7,0)</f>
        <v>TORTUGUERO NO. 39, SIMON STRIDEL, AZUA</v>
      </c>
      <c r="I91" s="37" t="str">
        <f>+VLOOKUP(D91,'INFORMACION DE PROVEEDORES'!C:M,3,0)</f>
        <v xml:space="preserve"> FÍSICA</v>
      </c>
      <c r="J91" s="37">
        <v>1</v>
      </c>
      <c r="K91" s="37">
        <v>336</v>
      </c>
      <c r="L91" s="37">
        <v>23</v>
      </c>
      <c r="M91" s="37">
        <f t="shared" ref="M91:M99" si="194">+L91*40</f>
        <v>920</v>
      </c>
      <c r="N91" s="189">
        <v>60.180000000000007</v>
      </c>
      <c r="O91" s="80">
        <f>+L91*'PRECIOS SEGUN ADJ (RURAL)'!$B$2*'PRECIOS SEGUN ADJ (RURAL)'!$C$2</f>
        <v>55365.600000000006</v>
      </c>
      <c r="P91" s="80" t="s">
        <v>1114</v>
      </c>
      <c r="Q91" s="80">
        <f t="shared" ref="Q91:Q99" si="195">+ROUND(O91*0.16,2)</f>
        <v>8858.5</v>
      </c>
      <c r="R91" s="165">
        <v>4</v>
      </c>
      <c r="S91" s="37">
        <f t="shared" si="180"/>
        <v>160</v>
      </c>
      <c r="T91" s="189">
        <v>33</v>
      </c>
      <c r="U91" s="80">
        <f>+R91*'PRECIOS SEGUN ADJ (RURAL)'!$B$3*'PRECIOS SEGUN ADJ (RURAL)'!$C$3</f>
        <v>5280</v>
      </c>
      <c r="V91" s="80" t="s">
        <v>1138</v>
      </c>
      <c r="W91" s="192">
        <v>0</v>
      </c>
      <c r="X91" s="37">
        <f t="shared" si="160"/>
        <v>0</v>
      </c>
      <c r="Y91" s="189">
        <v>25.2</v>
      </c>
      <c r="Z91" s="80">
        <f>+W91*'PRECIOS SEGUN ADJ. (FRONTERIZO)'!$B$4*'PRECIOS SEGUN ADJ. (FRONTERIZO)'!$C$4</f>
        <v>0</v>
      </c>
      <c r="AA91" s="80" t="s">
        <v>134</v>
      </c>
      <c r="AB91" s="165">
        <v>51</v>
      </c>
      <c r="AC91" s="37">
        <f t="shared" si="181"/>
        <v>2040</v>
      </c>
      <c r="AD91" s="189">
        <v>87.91</v>
      </c>
      <c r="AE91" s="80">
        <f>+AB91*'PRECIOS SEGUN ADJ (RURAL)'!$B$4*'PRECIOS SEGUN ADJ (RURAL)'!$C$4</f>
        <v>179336.4</v>
      </c>
      <c r="AF91" s="80" t="s">
        <v>1543</v>
      </c>
      <c r="AG91" s="80">
        <f t="shared" ref="AG91:AG99" si="196">+ROUND(AE91*0.18,2)</f>
        <v>32280.55</v>
      </c>
      <c r="AH91" s="165">
        <v>62</v>
      </c>
      <c r="AI91" s="37">
        <f t="shared" si="182"/>
        <v>2480</v>
      </c>
      <c r="AJ91" s="189">
        <v>53.95</v>
      </c>
      <c r="AK91" s="80">
        <f>+AH91*'PRECIOS SEGUN ADJ (RURAL)'!$B$5*'PRECIOS SEGUN ADJ (RURAL)'!$C$5</f>
        <v>133796</v>
      </c>
      <c r="AL91" s="80" t="s">
        <v>1716</v>
      </c>
      <c r="AM91" s="165">
        <v>8</v>
      </c>
      <c r="AN91" s="37">
        <f t="shared" si="183"/>
        <v>320</v>
      </c>
      <c r="AO91" s="189">
        <v>29.05</v>
      </c>
      <c r="AP91" s="80">
        <f>+AM91*'PRECIOS SEGUN ADJ (RURAL)'!$B$6*'PRECIOS SEGUN ADJ (RURAL)'!$C$6</f>
        <v>9296</v>
      </c>
      <c r="AQ91" s="80" t="s">
        <v>1313</v>
      </c>
      <c r="AR91" s="80">
        <f t="shared" ref="AR91:AR99" si="197">+ROUND(AP91*0.16,2)</f>
        <v>1487.36</v>
      </c>
      <c r="AS91" s="165">
        <v>4</v>
      </c>
      <c r="AT91" s="37">
        <f t="shared" si="184"/>
        <v>160</v>
      </c>
      <c r="AU91" s="189">
        <v>304.44</v>
      </c>
      <c r="AV91" s="80">
        <f>+AS91*'PRECIOS SEGUN ADJ (RURAL)'!$B$7*'PRECIOS SEGUN ADJ (RURAL)'!$C$7</f>
        <v>48710.400000000001</v>
      </c>
      <c r="AW91" s="80" t="s">
        <v>1717</v>
      </c>
      <c r="AX91" s="80">
        <f t="shared" ref="AX91:AX99" si="198">+ROUND(AV91*0.18,2)</f>
        <v>8767.8700000000008</v>
      </c>
      <c r="AY91" s="37">
        <v>0</v>
      </c>
      <c r="AZ91" s="37">
        <f t="shared" si="161"/>
        <v>0</v>
      </c>
      <c r="BA91" s="189">
        <v>18.899999999999999</v>
      </c>
      <c r="BB91" s="80">
        <f>+AY91*'PRECIOS SEGUN ADJ. (FRONTERIZO)'!$B$9*'PRECIOS SEGUN ADJ. (FRONTERIZO)'!$C$9</f>
        <v>0</v>
      </c>
      <c r="BC91" s="80" t="s">
        <v>134</v>
      </c>
      <c r="BD91" s="165">
        <v>4</v>
      </c>
      <c r="BE91" s="37">
        <f t="shared" si="185"/>
        <v>160</v>
      </c>
      <c r="BF91" s="189">
        <v>140.38999999999999</v>
      </c>
      <c r="BG91" s="80">
        <f>+BD91*'PRECIOS SEGUN ADJ (RURAL)'!$B$8*'PRECIOS SEGUN ADJ (RURAL)'!$C$8</f>
        <v>22462.399999999998</v>
      </c>
      <c r="BH91" s="80" t="s">
        <v>1143</v>
      </c>
      <c r="BI91" s="80">
        <f t="shared" ref="BI91:BI99" si="199">+ROUND(BG91*0.18,2)</f>
        <v>4043.23</v>
      </c>
      <c r="BJ91" s="37">
        <v>0</v>
      </c>
      <c r="BK91" s="37">
        <f t="shared" si="162"/>
        <v>0</v>
      </c>
      <c r="BL91" s="189">
        <v>31.459999999999997</v>
      </c>
      <c r="BM91" s="80">
        <f>+BJ91*'PRECIOS SEGUN ADJ. (FRONTERIZO)'!$B$11*'PRECIOS SEGUN ADJ. (FRONTERIZO)'!$C$11</f>
        <v>0</v>
      </c>
      <c r="BN91" s="80" t="s">
        <v>134</v>
      </c>
      <c r="BO91" s="165">
        <v>15</v>
      </c>
      <c r="BP91" s="37">
        <f t="shared" si="186"/>
        <v>600</v>
      </c>
      <c r="BQ91" s="189">
        <v>68.099999999999994</v>
      </c>
      <c r="BR91" s="80">
        <f>+BO91*'PRECIOS SEGUN ADJ (RURAL)'!$B$9*'PRECIOS SEGUN ADJ (RURAL)'!$C$9</f>
        <v>40859.999999999993</v>
      </c>
      <c r="BS91" s="80" t="s">
        <v>1315</v>
      </c>
      <c r="BT91" s="165">
        <v>336</v>
      </c>
      <c r="BU91" s="37">
        <f t="shared" ref="BU91:BU99" si="200">+BT91*20</f>
        <v>6720</v>
      </c>
      <c r="BV91" s="189">
        <v>5.5</v>
      </c>
      <c r="BW91" s="80">
        <f>+BT91*'PRECIOS SEGUN ADJ (RURAL)'!$B$10*'PRECIOS SEGUN ADJ (RURAL)'!$C$10</f>
        <v>36960</v>
      </c>
      <c r="BX91" s="80" t="s">
        <v>1718</v>
      </c>
      <c r="BY91" s="165">
        <v>336</v>
      </c>
      <c r="BZ91" s="37">
        <f t="shared" si="187"/>
        <v>13440</v>
      </c>
      <c r="CA91" s="189">
        <v>7.1500000000000012</v>
      </c>
      <c r="CB91" s="80">
        <f>+BY91*'PRECIOS SEGUN ADJ (RURAL)'!$B$11*'PRECIOS SEGUN ADJ (RURAL)'!$C$11</f>
        <v>96096</v>
      </c>
      <c r="CC91" s="80" t="s">
        <v>1187</v>
      </c>
      <c r="CD91" s="165">
        <v>336</v>
      </c>
      <c r="CE91" s="37">
        <f t="shared" si="188"/>
        <v>13440</v>
      </c>
      <c r="CF91" s="189">
        <v>6.84</v>
      </c>
      <c r="CG91" s="80">
        <f>+CD91*'PRECIOS SEGUN ADJ (RURAL)'!$B$12*'PRECIOS SEGUN ADJ (RURAL)'!$C$12</f>
        <v>91929.599999999991</v>
      </c>
      <c r="CH91" s="80" t="s">
        <v>1719</v>
      </c>
      <c r="CI91" s="37">
        <v>0</v>
      </c>
      <c r="CJ91" s="37">
        <f t="shared" si="163"/>
        <v>0</v>
      </c>
      <c r="CK91" s="189">
        <v>60</v>
      </c>
      <c r="CL91" s="80">
        <f>+CI91*'PRECIOS SEGUN ADJ. (FRONTERIZO)'!$B$16*'PRECIOS SEGUN ADJ. (FRONTERIZO)'!$C$16</f>
        <v>0</v>
      </c>
      <c r="CM91" s="80" t="s">
        <v>134</v>
      </c>
      <c r="CN91" s="80">
        <f t="shared" si="164"/>
        <v>0</v>
      </c>
      <c r="CO91" s="37">
        <v>0</v>
      </c>
      <c r="CP91" s="37">
        <f t="shared" si="165"/>
        <v>0</v>
      </c>
      <c r="CQ91" s="189">
        <v>55.649999999999991</v>
      </c>
      <c r="CR91" s="80">
        <f>+CO91*'PRECIOS SEGUN ADJ. (FRONTERIZO)'!$B$17*'PRECIOS SEGUN ADJ. (FRONTERIZO)'!$C$17</f>
        <v>0</v>
      </c>
      <c r="CS91" s="80" t="s">
        <v>134</v>
      </c>
      <c r="CT91" s="80">
        <f t="shared" si="166"/>
        <v>0</v>
      </c>
      <c r="CU91" s="165">
        <v>336</v>
      </c>
      <c r="CV91" s="37">
        <f t="shared" si="189"/>
        <v>13440</v>
      </c>
      <c r="CW91" s="189">
        <v>6.5999999999999988</v>
      </c>
      <c r="CX91" s="80">
        <f>+CU91*'PRECIOS SEGUN ADJ (RURAL)'!$B$14*'PRECIOS SEGUN ADJ (RURAL)'!$C$14</f>
        <v>88704</v>
      </c>
      <c r="CY91" s="80" t="s">
        <v>1720</v>
      </c>
      <c r="CZ91" s="37">
        <v>0</v>
      </c>
      <c r="DA91" s="37">
        <f t="shared" si="167"/>
        <v>0</v>
      </c>
      <c r="DB91" s="189">
        <v>65.75</v>
      </c>
      <c r="DC91" s="80">
        <f>+CZ91*'PRECIOS SEGUN ADJ. (FRONTERIZO)'!$B$19*'PRECIOS SEGUN ADJ. (FRONTERIZO)'!$C$19</f>
        <v>0</v>
      </c>
      <c r="DD91" s="80" t="s">
        <v>134</v>
      </c>
      <c r="DE91" s="80">
        <f t="shared" si="168"/>
        <v>0</v>
      </c>
      <c r="DF91" s="165">
        <v>12</v>
      </c>
      <c r="DG91" s="37">
        <f t="shared" si="190"/>
        <v>480</v>
      </c>
      <c r="DH91" s="189">
        <v>82.59999999999998</v>
      </c>
      <c r="DI91" s="80">
        <f>+DF91*'PRECIOS SEGUN ADJ (RURAL)'!$B$15*'PRECIOS SEGUN ADJ (RURAL)'!$C$15</f>
        <v>39648</v>
      </c>
      <c r="DJ91" s="80" t="s">
        <v>1516</v>
      </c>
      <c r="DK91" s="80">
        <f t="shared" ref="DK91:DK99" si="201">+ROUND(DI91*0.18,2)</f>
        <v>7136.64</v>
      </c>
      <c r="DL91" s="165">
        <v>336</v>
      </c>
      <c r="DM91" s="37">
        <f t="shared" si="191"/>
        <v>13440</v>
      </c>
      <c r="DN91" s="189">
        <v>23.059999999999995</v>
      </c>
      <c r="DO91" s="80">
        <f>+DL91*'PRECIOS SEGUN ADJ (RURAL)'!$B$17*'PRECIOS SEGUN ADJ (RURAL)'!$C$17</f>
        <v>309926.40000000002</v>
      </c>
      <c r="DP91" s="80" t="s">
        <v>1721</v>
      </c>
      <c r="DQ91" s="192">
        <v>0</v>
      </c>
      <c r="DR91" s="192">
        <f t="shared" si="169"/>
        <v>0</v>
      </c>
      <c r="DS91" s="189">
        <v>80.849999999999994</v>
      </c>
      <c r="DT91" s="80">
        <f>+DQ91*'PRECIOS SEGUN ADJ. (FRONTERIZO)'!$B$22*'PRECIOS SEGUN ADJ. (FRONTERIZO)'!$C$22</f>
        <v>0</v>
      </c>
      <c r="DU91" s="80" t="s">
        <v>134</v>
      </c>
      <c r="DV91" s="165">
        <v>14</v>
      </c>
      <c r="DW91" s="37">
        <f t="shared" si="192"/>
        <v>560</v>
      </c>
      <c r="DX91" s="189">
        <v>21.83</v>
      </c>
      <c r="DY91" s="80">
        <f>+DV91*'PRECIOS SEGUN ADJ (RURAL)'!$B$19*'PRECIOS SEGUN ADJ (RURAL)'!$C$19</f>
        <v>12224.8</v>
      </c>
      <c r="DZ91" s="80" t="s">
        <v>147</v>
      </c>
      <c r="EA91" s="80">
        <f t="shared" ref="EA91:EA99" si="202">+ROUND(DY91*0.18,2)</f>
        <v>2200.46</v>
      </c>
      <c r="EB91" s="165">
        <v>49</v>
      </c>
      <c r="EC91" s="37">
        <f t="shared" si="193"/>
        <v>1960</v>
      </c>
      <c r="ED91" s="189">
        <v>33</v>
      </c>
      <c r="EE91" s="80">
        <f>+EB91*'PRECIOS SEGUN ADJ (RURAL)'!$B$20*'PRECIOS SEGUN ADJ (RURAL)'!$C$20</f>
        <v>64680</v>
      </c>
      <c r="EF91" s="80" t="s">
        <v>1722</v>
      </c>
      <c r="EG91" s="37">
        <v>0</v>
      </c>
      <c r="EH91" s="37">
        <f t="shared" si="170"/>
        <v>0</v>
      </c>
      <c r="EI91" s="189">
        <v>15.789999999999997</v>
      </c>
      <c r="EJ91" s="80">
        <f>+EG91*'PRECIOS SEGUN ADJ. (FRONTERIZO)'!$B$25*'PRECIOS SEGUN ADJ. (FRONTERIZO)'!$C$25</f>
        <v>0</v>
      </c>
      <c r="EK91" s="80" t="s">
        <v>134</v>
      </c>
      <c r="EL91" s="37">
        <v>0</v>
      </c>
      <c r="EM91" s="37">
        <f t="shared" si="171"/>
        <v>0</v>
      </c>
      <c r="EN91" s="189">
        <v>31.5</v>
      </c>
      <c r="EO91" s="80">
        <f>+EL91*'PRECIOS SEGUN ADJ. (FRONTERIZO)'!$B$26*'PRECIOS SEGUN ADJ. (FRONTERIZO)'!$C$26</f>
        <v>0</v>
      </c>
      <c r="EP91" s="80" t="s">
        <v>134</v>
      </c>
      <c r="EQ91" s="193">
        <v>43</v>
      </c>
      <c r="ER91" s="194">
        <f t="shared" si="172"/>
        <v>1720</v>
      </c>
      <c r="ES91" s="195">
        <v>21.68</v>
      </c>
      <c r="ET91" s="196">
        <f>+EQ91*'PRECIOS SEGUN ADJ (RURAL)'!$B$13*'PRECIOS SEGUN ADJ (RURAL)'!$C$13</f>
        <v>37289.599999999999</v>
      </c>
      <c r="EU91" s="196" t="s">
        <v>1723</v>
      </c>
      <c r="EV91" s="197">
        <v>336</v>
      </c>
      <c r="EW91" s="198">
        <f t="shared" ref="EW91:EW99" si="203">+EV91*20</f>
        <v>6720</v>
      </c>
      <c r="EX91" s="199">
        <v>5.5</v>
      </c>
      <c r="EY91" s="200">
        <f>+EV91*'PRECIOS SEGUN ADJ (RURAL)'!$B$16*'PRECIOS SEGUN ADJ (RURAL)'!$C$16</f>
        <v>36960</v>
      </c>
      <c r="EZ91" s="200" t="s">
        <v>1718</v>
      </c>
      <c r="FA91" s="201">
        <v>19</v>
      </c>
      <c r="FB91" s="202">
        <f t="shared" si="173"/>
        <v>760</v>
      </c>
      <c r="FC91" s="203">
        <v>220</v>
      </c>
      <c r="FD91" s="204">
        <f>+FA91*'PRECIOS SEGUN ADJ (RURAL)'!$B$18*'PRECIOS SEGUN ADJ (RURAL)'!$C$18</f>
        <v>167200</v>
      </c>
      <c r="FE91" s="204" t="s">
        <v>1551</v>
      </c>
      <c r="FF91" s="204">
        <f t="shared" ref="FF91:FF99" si="204">+ROUND(FD91*0.18,2)</f>
        <v>30096</v>
      </c>
      <c r="FG91" s="80">
        <f t="shared" si="174"/>
        <v>1476725.2000000002</v>
      </c>
      <c r="FH91" s="80" t="s">
        <v>1724</v>
      </c>
      <c r="FI91" s="80">
        <f t="shared" si="175"/>
        <v>94870.610000000015</v>
      </c>
      <c r="FJ91" s="80" t="s">
        <v>1725</v>
      </c>
      <c r="FK91" s="80">
        <f t="shared" si="176"/>
        <v>1381854.59</v>
      </c>
      <c r="FL91" s="80" t="s">
        <v>1726</v>
      </c>
      <c r="FM91" s="80">
        <f t="shared" si="177"/>
        <v>295345.03999999998</v>
      </c>
      <c r="FN91" s="80" t="s">
        <v>1727</v>
      </c>
      <c r="FO91" s="80">
        <f t="shared" si="178"/>
        <v>14767.25</v>
      </c>
      <c r="FP91" s="80" t="s">
        <v>1728</v>
      </c>
      <c r="FQ91" s="80"/>
      <c r="FR91" s="80">
        <f t="shared" si="179"/>
        <v>1181380.1600000001</v>
      </c>
      <c r="FS91" s="80" t="s">
        <v>1729</v>
      </c>
      <c r="FT91" s="37" t="str">
        <f>+VLOOKUP(D91,'RURAL XENIA'!F:G,2,0)</f>
        <v>R-48</v>
      </c>
    </row>
    <row r="92" spans="1:176">
      <c r="A92" s="37">
        <v>135</v>
      </c>
      <c r="B92" s="176" t="s">
        <v>130</v>
      </c>
      <c r="C92" s="26" t="s">
        <v>1730</v>
      </c>
      <c r="D92" s="37">
        <v>2700341635</v>
      </c>
      <c r="E92" s="37" t="str">
        <f>+VLOOKUP(D92,'INFORMACION DE PROVEEDORES'!C:I,2,0)</f>
        <v>027-0034163-5</v>
      </c>
      <c r="F92" s="26" t="str">
        <f>+VLOOKUP(D92,'INFORMACION DE PROVEEDORES'!C:J,4,0)</f>
        <v>SANDY DANIEL PUENTE GOMEZ</v>
      </c>
      <c r="G92" s="37" t="str">
        <f>+VLOOKUP(D92,'INFORMACION DE PROVEEDORES'!C:K,5,0)</f>
        <v>027-0034163-5</v>
      </c>
      <c r="H92" s="26" t="str">
        <f>+VLOOKUP(D92,'INFORMACION DE PROVEEDORES'!C:L,7,0)</f>
        <v>CALLE 27 DE FEBRERO NO.124 SECTOR GUALEY</v>
      </c>
      <c r="I92" s="37" t="str">
        <f>+VLOOKUP(D92,'INFORMACION DE PROVEEDORES'!C:M,3,0)</f>
        <v xml:space="preserve"> FÍSICA</v>
      </c>
      <c r="J92" s="37">
        <v>2</v>
      </c>
      <c r="K92" s="37">
        <v>197</v>
      </c>
      <c r="L92" s="37">
        <v>14</v>
      </c>
      <c r="M92" s="37">
        <f t="shared" si="194"/>
        <v>560</v>
      </c>
      <c r="N92" s="189">
        <v>60.180000000000007</v>
      </c>
      <c r="O92" s="80">
        <f>+L92*'PRECIOS SEGUN ADJ (RURAL)'!$B$2*'PRECIOS SEGUN ADJ (RURAL)'!$C$2</f>
        <v>33700.800000000003</v>
      </c>
      <c r="P92" s="80" t="s">
        <v>1476</v>
      </c>
      <c r="Q92" s="80">
        <f t="shared" si="195"/>
        <v>5392.13</v>
      </c>
      <c r="R92" s="165">
        <v>3</v>
      </c>
      <c r="S92" s="37">
        <f t="shared" si="180"/>
        <v>120</v>
      </c>
      <c r="T92" s="189">
        <v>33</v>
      </c>
      <c r="U92" s="80">
        <f>+R92*'PRECIOS SEGUN ADJ (RURAL)'!$B$3*'PRECIOS SEGUN ADJ (RURAL)'!$C$3</f>
        <v>3960</v>
      </c>
      <c r="V92" s="80" t="s">
        <v>1161</v>
      </c>
      <c r="W92" s="192">
        <v>0</v>
      </c>
      <c r="X92" s="37">
        <f t="shared" si="160"/>
        <v>0</v>
      </c>
      <c r="Y92" s="189">
        <v>25.2</v>
      </c>
      <c r="Z92" s="80">
        <f>+W92*'PRECIOS SEGUN ADJ. (FRONTERIZO)'!$B$4*'PRECIOS SEGUN ADJ. (FRONTERIZO)'!$C$4</f>
        <v>0</v>
      </c>
      <c r="AA92" s="80" t="s">
        <v>134</v>
      </c>
      <c r="AB92" s="165">
        <v>31</v>
      </c>
      <c r="AC92" s="37">
        <f t="shared" si="181"/>
        <v>1240</v>
      </c>
      <c r="AD92" s="189">
        <v>87.91</v>
      </c>
      <c r="AE92" s="80">
        <f>+AB92*'PRECIOS SEGUN ADJ (RURAL)'!$B$4*'PRECIOS SEGUN ADJ (RURAL)'!$C$4</f>
        <v>109008.4</v>
      </c>
      <c r="AF92" s="80" t="s">
        <v>488</v>
      </c>
      <c r="AG92" s="80">
        <f t="shared" si="196"/>
        <v>19621.509999999998</v>
      </c>
      <c r="AH92" s="165">
        <v>37</v>
      </c>
      <c r="AI92" s="37">
        <f t="shared" si="182"/>
        <v>1480</v>
      </c>
      <c r="AJ92" s="189">
        <v>53.95</v>
      </c>
      <c r="AK92" s="80">
        <f>+AH92*'PRECIOS SEGUN ADJ (RURAL)'!$B$5*'PRECIOS SEGUN ADJ (RURAL)'!$C$5</f>
        <v>79846</v>
      </c>
      <c r="AL92" s="80" t="s">
        <v>489</v>
      </c>
      <c r="AM92" s="165">
        <v>6</v>
      </c>
      <c r="AN92" s="37">
        <f t="shared" si="183"/>
        <v>240</v>
      </c>
      <c r="AO92" s="189">
        <v>29.05</v>
      </c>
      <c r="AP92" s="80">
        <f>+AM92*'PRECIOS SEGUN ADJ (RURAL)'!$B$6*'PRECIOS SEGUN ADJ (RURAL)'!$C$6</f>
        <v>6972</v>
      </c>
      <c r="AQ92" s="80" t="s">
        <v>1162</v>
      </c>
      <c r="AR92" s="80">
        <f t="shared" si="197"/>
        <v>1115.52</v>
      </c>
      <c r="AS92" s="165">
        <v>12</v>
      </c>
      <c r="AT92" s="37">
        <f t="shared" si="184"/>
        <v>480</v>
      </c>
      <c r="AU92" s="189">
        <v>304.44</v>
      </c>
      <c r="AV92" s="80">
        <f>+AS92*'PRECIOS SEGUN ADJ (RURAL)'!$B$7*'PRECIOS SEGUN ADJ (RURAL)'!$C$7</f>
        <v>146131.19999999998</v>
      </c>
      <c r="AW92" s="80" t="s">
        <v>1479</v>
      </c>
      <c r="AX92" s="80">
        <f t="shared" si="198"/>
        <v>26303.62</v>
      </c>
      <c r="AY92" s="37">
        <v>0</v>
      </c>
      <c r="AZ92" s="37">
        <f t="shared" si="161"/>
        <v>0</v>
      </c>
      <c r="BA92" s="189">
        <v>18.899999999999999</v>
      </c>
      <c r="BB92" s="80">
        <f>+AY92*'PRECIOS SEGUN ADJ. (FRONTERIZO)'!$B$9*'PRECIOS SEGUN ADJ. (FRONTERIZO)'!$C$9</f>
        <v>0</v>
      </c>
      <c r="BC92" s="80" t="s">
        <v>134</v>
      </c>
      <c r="BD92" s="165">
        <v>3</v>
      </c>
      <c r="BE92" s="37">
        <f t="shared" si="185"/>
        <v>120</v>
      </c>
      <c r="BF92" s="189">
        <v>140.38999999999999</v>
      </c>
      <c r="BG92" s="80">
        <f>+BD92*'PRECIOS SEGUN ADJ (RURAL)'!$B$8*'PRECIOS SEGUN ADJ (RURAL)'!$C$8</f>
        <v>16846.8</v>
      </c>
      <c r="BH92" s="80" t="s">
        <v>1164</v>
      </c>
      <c r="BI92" s="80">
        <f t="shared" si="199"/>
        <v>3032.42</v>
      </c>
      <c r="BJ92" s="37">
        <v>0</v>
      </c>
      <c r="BK92" s="37">
        <f t="shared" si="162"/>
        <v>0</v>
      </c>
      <c r="BL92" s="189">
        <v>31.459999999999997</v>
      </c>
      <c r="BM92" s="80">
        <f>+BJ92*'PRECIOS SEGUN ADJ. (FRONTERIZO)'!$B$11*'PRECIOS SEGUN ADJ. (FRONTERIZO)'!$C$11</f>
        <v>0</v>
      </c>
      <c r="BN92" s="80" t="s">
        <v>134</v>
      </c>
      <c r="BO92" s="165">
        <v>10</v>
      </c>
      <c r="BP92" s="37">
        <f t="shared" si="186"/>
        <v>400</v>
      </c>
      <c r="BQ92" s="189">
        <v>68.099999999999994</v>
      </c>
      <c r="BR92" s="80">
        <f>+BO92*'PRECIOS SEGUN ADJ (RURAL)'!$B$9*'PRECIOS SEGUN ADJ (RURAL)'!$C$9</f>
        <v>27240</v>
      </c>
      <c r="BS92" s="80" t="s">
        <v>1480</v>
      </c>
      <c r="BT92" s="165">
        <v>197</v>
      </c>
      <c r="BU92" s="37">
        <f t="shared" si="200"/>
        <v>3940</v>
      </c>
      <c r="BV92" s="189">
        <v>5.5</v>
      </c>
      <c r="BW92" s="80">
        <f>+BT92*'PRECIOS SEGUN ADJ (RURAL)'!$B$10*'PRECIOS SEGUN ADJ (RURAL)'!$C$10</f>
        <v>21670</v>
      </c>
      <c r="BX92" s="80" t="s">
        <v>1731</v>
      </c>
      <c r="BY92" s="165">
        <v>197</v>
      </c>
      <c r="BZ92" s="37">
        <f t="shared" si="187"/>
        <v>7880</v>
      </c>
      <c r="CA92" s="189">
        <v>7.1500000000000012</v>
      </c>
      <c r="CB92" s="80">
        <f>+BY92*'PRECIOS SEGUN ADJ (RURAL)'!$B$11*'PRECIOS SEGUN ADJ (RURAL)'!$C$11</f>
        <v>56342.000000000007</v>
      </c>
      <c r="CC92" s="80" t="s">
        <v>1732</v>
      </c>
      <c r="CD92" s="165">
        <v>197</v>
      </c>
      <c r="CE92" s="37">
        <f t="shared" si="188"/>
        <v>7880</v>
      </c>
      <c r="CF92" s="189">
        <v>6.84</v>
      </c>
      <c r="CG92" s="80">
        <f>+CD92*'PRECIOS SEGUN ADJ (RURAL)'!$B$12*'PRECIOS SEGUN ADJ (RURAL)'!$C$12</f>
        <v>53899.199999999997</v>
      </c>
      <c r="CH92" s="80" t="s">
        <v>1733</v>
      </c>
      <c r="CI92" s="37">
        <v>0</v>
      </c>
      <c r="CJ92" s="37">
        <f t="shared" si="163"/>
        <v>0</v>
      </c>
      <c r="CK92" s="189">
        <v>60</v>
      </c>
      <c r="CL92" s="80">
        <f>+CI92*'PRECIOS SEGUN ADJ. (FRONTERIZO)'!$B$16*'PRECIOS SEGUN ADJ. (FRONTERIZO)'!$C$16</f>
        <v>0</v>
      </c>
      <c r="CM92" s="80" t="s">
        <v>134</v>
      </c>
      <c r="CN92" s="80">
        <f t="shared" si="164"/>
        <v>0</v>
      </c>
      <c r="CO92" s="37">
        <v>0</v>
      </c>
      <c r="CP92" s="37">
        <f t="shared" si="165"/>
        <v>0</v>
      </c>
      <c r="CQ92" s="189">
        <v>55.649999999999991</v>
      </c>
      <c r="CR92" s="80">
        <f>+CO92*'PRECIOS SEGUN ADJ. (FRONTERIZO)'!$B$17*'PRECIOS SEGUN ADJ. (FRONTERIZO)'!$C$17</f>
        <v>0</v>
      </c>
      <c r="CS92" s="80" t="s">
        <v>134</v>
      </c>
      <c r="CT92" s="80">
        <f t="shared" si="166"/>
        <v>0</v>
      </c>
      <c r="CU92" s="165">
        <v>197</v>
      </c>
      <c r="CV92" s="37">
        <f t="shared" si="189"/>
        <v>7880</v>
      </c>
      <c r="CW92" s="189">
        <v>6.5999999999999988</v>
      </c>
      <c r="CX92" s="80">
        <f>+CU92*'PRECIOS SEGUN ADJ (RURAL)'!$B$14*'PRECIOS SEGUN ADJ (RURAL)'!$C$14</f>
        <v>52007.999999999993</v>
      </c>
      <c r="CY92" s="80" t="s">
        <v>1734</v>
      </c>
      <c r="CZ92" s="37">
        <v>0</v>
      </c>
      <c r="DA92" s="37">
        <f t="shared" si="167"/>
        <v>0</v>
      </c>
      <c r="DB92" s="189">
        <v>65.75</v>
      </c>
      <c r="DC92" s="80">
        <f>+CZ92*'PRECIOS SEGUN ADJ. (FRONTERIZO)'!$B$19*'PRECIOS SEGUN ADJ. (FRONTERIZO)'!$C$19</f>
        <v>0</v>
      </c>
      <c r="DD92" s="80" t="s">
        <v>134</v>
      </c>
      <c r="DE92" s="80">
        <f t="shared" si="168"/>
        <v>0</v>
      </c>
      <c r="DF92" s="165">
        <v>7</v>
      </c>
      <c r="DG92" s="37">
        <f t="shared" si="190"/>
        <v>280</v>
      </c>
      <c r="DH92" s="189">
        <v>82.59999999999998</v>
      </c>
      <c r="DI92" s="80">
        <f>+DF92*'PRECIOS SEGUN ADJ (RURAL)'!$B$15*'PRECIOS SEGUN ADJ (RURAL)'!$C$15</f>
        <v>23127.999999999996</v>
      </c>
      <c r="DJ92" s="80" t="s">
        <v>144</v>
      </c>
      <c r="DK92" s="80">
        <f t="shared" si="201"/>
        <v>4163.04</v>
      </c>
      <c r="DL92" s="165">
        <v>197</v>
      </c>
      <c r="DM92" s="37">
        <f t="shared" si="191"/>
        <v>7880</v>
      </c>
      <c r="DN92" s="189">
        <v>23.059999999999995</v>
      </c>
      <c r="DO92" s="80">
        <f>+DL92*'PRECIOS SEGUN ADJ (RURAL)'!$B$17*'PRECIOS SEGUN ADJ (RURAL)'!$C$17</f>
        <v>181712.8</v>
      </c>
      <c r="DP92" s="80" t="s">
        <v>1735</v>
      </c>
      <c r="DQ92" s="192">
        <v>0</v>
      </c>
      <c r="DR92" s="192">
        <f t="shared" si="169"/>
        <v>0</v>
      </c>
      <c r="DS92" s="189">
        <v>80.849999999999994</v>
      </c>
      <c r="DT92" s="80">
        <f>+DQ92*'PRECIOS SEGUN ADJ. (FRONTERIZO)'!$B$22*'PRECIOS SEGUN ADJ. (FRONTERIZO)'!$C$22</f>
        <v>0</v>
      </c>
      <c r="DU92" s="80" t="s">
        <v>134</v>
      </c>
      <c r="DV92" s="165">
        <v>8</v>
      </c>
      <c r="DW92" s="37">
        <f t="shared" si="192"/>
        <v>320</v>
      </c>
      <c r="DX92" s="189">
        <v>21.83</v>
      </c>
      <c r="DY92" s="80">
        <f>+DV92*'PRECIOS SEGUN ADJ (RURAL)'!$B$19*'PRECIOS SEGUN ADJ (RURAL)'!$C$19</f>
        <v>6985.5999999999995</v>
      </c>
      <c r="DZ92" s="80" t="s">
        <v>989</v>
      </c>
      <c r="EA92" s="80">
        <f t="shared" si="202"/>
        <v>1257.4100000000001</v>
      </c>
      <c r="EB92" s="165">
        <v>29</v>
      </c>
      <c r="EC92" s="37">
        <f t="shared" si="193"/>
        <v>1160</v>
      </c>
      <c r="ED92" s="189">
        <v>33</v>
      </c>
      <c r="EE92" s="80">
        <f>+EB92*'PRECIOS SEGUN ADJ (RURAL)'!$B$20*'PRECIOS SEGUN ADJ (RURAL)'!$C$20</f>
        <v>38280</v>
      </c>
      <c r="EF92" s="80" t="s">
        <v>793</v>
      </c>
      <c r="EG92" s="37">
        <v>0</v>
      </c>
      <c r="EH92" s="37">
        <f t="shared" si="170"/>
        <v>0</v>
      </c>
      <c r="EI92" s="189">
        <v>15.789999999999997</v>
      </c>
      <c r="EJ92" s="80">
        <f>+EG92*'PRECIOS SEGUN ADJ. (FRONTERIZO)'!$B$25*'PRECIOS SEGUN ADJ. (FRONTERIZO)'!$C$25</f>
        <v>0</v>
      </c>
      <c r="EK92" s="80" t="s">
        <v>134</v>
      </c>
      <c r="EL92" s="37">
        <v>0</v>
      </c>
      <c r="EM92" s="37">
        <f t="shared" si="171"/>
        <v>0</v>
      </c>
      <c r="EN92" s="189">
        <v>31.5</v>
      </c>
      <c r="EO92" s="80">
        <f>+EL92*'PRECIOS SEGUN ADJ. (FRONTERIZO)'!$B$26*'PRECIOS SEGUN ADJ. (FRONTERIZO)'!$C$26</f>
        <v>0</v>
      </c>
      <c r="EP92" s="80" t="s">
        <v>134</v>
      </c>
      <c r="EQ92" s="193">
        <v>26</v>
      </c>
      <c r="ER92" s="194">
        <f t="shared" si="172"/>
        <v>1040</v>
      </c>
      <c r="ES92" s="195">
        <v>21.68</v>
      </c>
      <c r="ET92" s="196">
        <f>+EQ92*'PRECIOS SEGUN ADJ (RURAL)'!$B$13*'PRECIOS SEGUN ADJ (RURAL)'!$C$13</f>
        <v>22547.199999999997</v>
      </c>
      <c r="EU92" s="196" t="s">
        <v>1736</v>
      </c>
      <c r="EV92" s="197">
        <v>197</v>
      </c>
      <c r="EW92" s="198">
        <f t="shared" si="203"/>
        <v>3940</v>
      </c>
      <c r="EX92" s="199">
        <v>5.5</v>
      </c>
      <c r="EY92" s="200">
        <f>+EV92*'PRECIOS SEGUN ADJ (RURAL)'!$B$16*'PRECIOS SEGUN ADJ (RURAL)'!$C$16</f>
        <v>21670</v>
      </c>
      <c r="EZ92" s="200" t="s">
        <v>1731</v>
      </c>
      <c r="FA92" s="201">
        <v>12</v>
      </c>
      <c r="FB92" s="202">
        <f t="shared" si="173"/>
        <v>480</v>
      </c>
      <c r="FC92" s="203">
        <v>220</v>
      </c>
      <c r="FD92" s="204">
        <f>+FA92*'PRECIOS SEGUN ADJ (RURAL)'!$B$18*'PRECIOS SEGUN ADJ (RURAL)'!$C$18</f>
        <v>105600</v>
      </c>
      <c r="FE92" s="204" t="s">
        <v>1398</v>
      </c>
      <c r="FF92" s="204">
        <f t="shared" si="204"/>
        <v>19008</v>
      </c>
      <c r="FG92" s="80">
        <f t="shared" si="174"/>
        <v>1007547.9999999999</v>
      </c>
      <c r="FH92" s="80" t="s">
        <v>1737</v>
      </c>
      <c r="FI92" s="80">
        <f t="shared" si="175"/>
        <v>79893.649999999994</v>
      </c>
      <c r="FJ92" s="80" t="s">
        <v>1738</v>
      </c>
      <c r="FK92" s="80">
        <f t="shared" si="176"/>
        <v>927654.34999999986</v>
      </c>
      <c r="FL92" s="80" t="s">
        <v>1739</v>
      </c>
      <c r="FM92" s="80">
        <f t="shared" si="177"/>
        <v>201509.6</v>
      </c>
      <c r="FN92" s="80" t="s">
        <v>1740</v>
      </c>
      <c r="FO92" s="80">
        <f t="shared" si="178"/>
        <v>10075.48</v>
      </c>
      <c r="FP92" s="80" t="s">
        <v>1741</v>
      </c>
      <c r="FQ92" s="80"/>
      <c r="FR92" s="80">
        <f t="shared" si="179"/>
        <v>806038.39999999991</v>
      </c>
      <c r="FS92" s="80" t="s">
        <v>1742</v>
      </c>
      <c r="FT92" s="37" t="str">
        <f>+VLOOKUP(D92,'RURAL XENIA'!F:G,2,0)</f>
        <v>R-19</v>
      </c>
    </row>
    <row r="93" spans="1:176">
      <c r="A93" s="37">
        <v>136</v>
      </c>
      <c r="B93" s="176" t="s">
        <v>130</v>
      </c>
      <c r="C93" s="26" t="s">
        <v>1743</v>
      </c>
      <c r="D93" s="37">
        <v>7600020783</v>
      </c>
      <c r="E93" s="37" t="str">
        <f>+VLOOKUP(D93,'INFORMACION DE PROVEEDORES'!C:I,2,0)</f>
        <v>076-0002078-3</v>
      </c>
      <c r="F93" s="26" t="str">
        <f>+VLOOKUP(D93,'INFORMACION DE PROVEEDORES'!C:J,4,0)</f>
        <v>SANTO SALVADOR CUEVAS JIMENEZ</v>
      </c>
      <c r="G93" s="37" t="str">
        <f>+VLOOKUP(D93,'INFORMACION DE PROVEEDORES'!C:K,5,0)</f>
        <v>076-0002078-3</v>
      </c>
      <c r="H93" s="26" t="str">
        <f>+VLOOKUP(D93,'INFORMACION DE PROVEEDORES'!C:L,7,0)</f>
        <v>CALLE POLONGACION  FABIAN MATOS NP.5, TAMAYO,BAHORUCO</v>
      </c>
      <c r="I93" s="37" t="str">
        <f>+VLOOKUP(D93,'INFORMACION DE PROVEEDORES'!C:M,3,0)</f>
        <v xml:space="preserve"> FÍSICA</v>
      </c>
      <c r="J93" s="37">
        <v>1</v>
      </c>
      <c r="K93" s="37">
        <v>294</v>
      </c>
      <c r="L93" s="37">
        <v>20</v>
      </c>
      <c r="M93" s="37">
        <f t="shared" si="194"/>
        <v>800</v>
      </c>
      <c r="N93" s="189">
        <v>60.180000000000007</v>
      </c>
      <c r="O93" s="80">
        <f>+L93*'PRECIOS SEGUN ADJ (RURAL)'!$B$2*'PRECIOS SEGUN ADJ (RURAL)'!$C$2</f>
        <v>48144</v>
      </c>
      <c r="P93" s="80" t="s">
        <v>1137</v>
      </c>
      <c r="Q93" s="80">
        <f t="shared" si="195"/>
        <v>7703.04</v>
      </c>
      <c r="R93" s="165">
        <v>4</v>
      </c>
      <c r="S93" s="37">
        <f t="shared" si="180"/>
        <v>160</v>
      </c>
      <c r="T93" s="189">
        <v>33</v>
      </c>
      <c r="U93" s="80">
        <f>+R93*'PRECIOS SEGUN ADJ (RURAL)'!$B$3*'PRECIOS SEGUN ADJ (RURAL)'!$C$3</f>
        <v>5280</v>
      </c>
      <c r="V93" s="80" t="s">
        <v>1138</v>
      </c>
      <c r="W93" s="192">
        <v>0</v>
      </c>
      <c r="X93" s="37">
        <f t="shared" si="160"/>
        <v>0</v>
      </c>
      <c r="Y93" s="189">
        <v>25.2</v>
      </c>
      <c r="Z93" s="80">
        <f>+W93*'PRECIOS SEGUN ADJ. (FRONTERIZO)'!$B$4*'PRECIOS SEGUN ADJ. (FRONTERIZO)'!$C$4</f>
        <v>0</v>
      </c>
      <c r="AA93" s="80" t="s">
        <v>134</v>
      </c>
      <c r="AB93" s="165">
        <v>45</v>
      </c>
      <c r="AC93" s="37">
        <f t="shared" si="181"/>
        <v>1800</v>
      </c>
      <c r="AD93" s="189">
        <v>87.91</v>
      </c>
      <c r="AE93" s="80">
        <f>+AB93*'PRECIOS SEGUN ADJ (RURAL)'!$B$4*'PRECIOS SEGUN ADJ (RURAL)'!$C$4</f>
        <v>158238</v>
      </c>
      <c r="AF93" s="80" t="s">
        <v>1139</v>
      </c>
      <c r="AG93" s="80">
        <f t="shared" si="196"/>
        <v>28482.84</v>
      </c>
      <c r="AH93" s="165">
        <v>54</v>
      </c>
      <c r="AI93" s="37">
        <f t="shared" si="182"/>
        <v>2160</v>
      </c>
      <c r="AJ93" s="189">
        <v>53.95</v>
      </c>
      <c r="AK93" s="80">
        <f>+AH93*'PRECIOS SEGUN ADJ (RURAL)'!$B$5*'PRECIOS SEGUN ADJ (RURAL)'!$C$5</f>
        <v>116532</v>
      </c>
      <c r="AL93" s="80" t="s">
        <v>1628</v>
      </c>
      <c r="AM93" s="165">
        <v>7</v>
      </c>
      <c r="AN93" s="37">
        <f t="shared" si="183"/>
        <v>280</v>
      </c>
      <c r="AO93" s="189">
        <v>29.05</v>
      </c>
      <c r="AP93" s="80">
        <f>+AM93*'PRECIOS SEGUN ADJ (RURAL)'!$B$6*'PRECIOS SEGUN ADJ (RURAL)'!$C$6</f>
        <v>8134</v>
      </c>
      <c r="AQ93" s="80" t="s">
        <v>1141</v>
      </c>
      <c r="AR93" s="80">
        <f t="shared" si="197"/>
        <v>1301.44</v>
      </c>
      <c r="AS93" s="165">
        <v>17</v>
      </c>
      <c r="AT93" s="37">
        <f t="shared" si="184"/>
        <v>680</v>
      </c>
      <c r="AU93" s="189">
        <v>304.44</v>
      </c>
      <c r="AV93" s="80">
        <f>+AS93*'PRECIOS SEGUN ADJ (RURAL)'!$B$7*'PRECIOS SEGUN ADJ (RURAL)'!$C$7</f>
        <v>207019.19999999998</v>
      </c>
      <c r="AW93" s="80" t="s">
        <v>1142</v>
      </c>
      <c r="AX93" s="80">
        <f t="shared" si="198"/>
        <v>37263.46</v>
      </c>
      <c r="AY93" s="37">
        <v>0</v>
      </c>
      <c r="AZ93" s="37">
        <f t="shared" si="161"/>
        <v>0</v>
      </c>
      <c r="BA93" s="189">
        <v>18.899999999999999</v>
      </c>
      <c r="BB93" s="80">
        <f>+AY93*'PRECIOS SEGUN ADJ. (FRONTERIZO)'!$B$9*'PRECIOS SEGUN ADJ. (FRONTERIZO)'!$C$9</f>
        <v>0</v>
      </c>
      <c r="BC93" s="80" t="s">
        <v>134</v>
      </c>
      <c r="BD93" s="165">
        <v>4</v>
      </c>
      <c r="BE93" s="37">
        <f t="shared" si="185"/>
        <v>160</v>
      </c>
      <c r="BF93" s="189">
        <v>140.38999999999999</v>
      </c>
      <c r="BG93" s="80">
        <f>+BD93*'PRECIOS SEGUN ADJ (RURAL)'!$B$8*'PRECIOS SEGUN ADJ (RURAL)'!$C$8</f>
        <v>22462.399999999998</v>
      </c>
      <c r="BH93" s="80" t="s">
        <v>1143</v>
      </c>
      <c r="BI93" s="80">
        <f t="shared" si="199"/>
        <v>4043.23</v>
      </c>
      <c r="BJ93" s="37">
        <v>0</v>
      </c>
      <c r="BK93" s="37">
        <f t="shared" si="162"/>
        <v>0</v>
      </c>
      <c r="BL93" s="189">
        <v>31.459999999999997</v>
      </c>
      <c r="BM93" s="80">
        <f>+BJ93*'PRECIOS SEGUN ADJ. (FRONTERIZO)'!$B$11*'PRECIOS SEGUN ADJ. (FRONTERIZO)'!$C$11</f>
        <v>0</v>
      </c>
      <c r="BN93" s="80" t="s">
        <v>134</v>
      </c>
      <c r="BO93" s="165">
        <v>13</v>
      </c>
      <c r="BP93" s="37">
        <f t="shared" si="186"/>
        <v>520</v>
      </c>
      <c r="BQ93" s="189">
        <v>68.099999999999994</v>
      </c>
      <c r="BR93" s="80">
        <f>+BO93*'PRECIOS SEGUN ADJ (RURAL)'!$B$9*'PRECIOS SEGUN ADJ (RURAL)'!$C$9</f>
        <v>35412</v>
      </c>
      <c r="BS93" s="80" t="s">
        <v>1336</v>
      </c>
      <c r="BT93" s="165">
        <v>294</v>
      </c>
      <c r="BU93" s="37">
        <f t="shared" si="200"/>
        <v>5880</v>
      </c>
      <c r="BV93" s="189">
        <v>5.5</v>
      </c>
      <c r="BW93" s="80">
        <f>+BT93*'PRECIOS SEGUN ADJ (RURAL)'!$B$10*'PRECIOS SEGUN ADJ (RURAL)'!$C$10</f>
        <v>32340</v>
      </c>
      <c r="BX93" s="80" t="s">
        <v>1744</v>
      </c>
      <c r="BY93" s="165">
        <v>294</v>
      </c>
      <c r="BZ93" s="37">
        <f t="shared" si="187"/>
        <v>11760</v>
      </c>
      <c r="CA93" s="189">
        <v>7.1500000000000012</v>
      </c>
      <c r="CB93" s="80">
        <f>+BY93*'PRECIOS SEGUN ADJ (RURAL)'!$B$11*'PRECIOS SEGUN ADJ (RURAL)'!$C$11</f>
        <v>84084</v>
      </c>
      <c r="CC93" s="80" t="s">
        <v>513</v>
      </c>
      <c r="CD93" s="165">
        <v>294</v>
      </c>
      <c r="CE93" s="37">
        <f t="shared" si="188"/>
        <v>11760</v>
      </c>
      <c r="CF93" s="189">
        <v>6.84</v>
      </c>
      <c r="CG93" s="80">
        <f>+CD93*'PRECIOS SEGUN ADJ (RURAL)'!$B$12*'PRECIOS SEGUN ADJ (RURAL)'!$C$12</f>
        <v>80438.399999999994</v>
      </c>
      <c r="CH93" s="80" t="s">
        <v>1745</v>
      </c>
      <c r="CI93" s="37">
        <v>0</v>
      </c>
      <c r="CJ93" s="37">
        <f t="shared" si="163"/>
        <v>0</v>
      </c>
      <c r="CK93" s="189">
        <v>60</v>
      </c>
      <c r="CL93" s="80">
        <f>+CI93*'PRECIOS SEGUN ADJ. (FRONTERIZO)'!$B$16*'PRECIOS SEGUN ADJ. (FRONTERIZO)'!$C$16</f>
        <v>0</v>
      </c>
      <c r="CM93" s="80" t="s">
        <v>134</v>
      </c>
      <c r="CN93" s="80">
        <f t="shared" si="164"/>
        <v>0</v>
      </c>
      <c r="CO93" s="37">
        <v>0</v>
      </c>
      <c r="CP93" s="37">
        <f t="shared" si="165"/>
        <v>0</v>
      </c>
      <c r="CQ93" s="189">
        <v>55.649999999999991</v>
      </c>
      <c r="CR93" s="80">
        <f>+CO93*'PRECIOS SEGUN ADJ. (FRONTERIZO)'!$B$17*'PRECIOS SEGUN ADJ. (FRONTERIZO)'!$C$17</f>
        <v>0</v>
      </c>
      <c r="CS93" s="80" t="s">
        <v>134</v>
      </c>
      <c r="CT93" s="80">
        <f t="shared" si="166"/>
        <v>0</v>
      </c>
      <c r="CU93" s="165">
        <v>294</v>
      </c>
      <c r="CV93" s="37">
        <f t="shared" si="189"/>
        <v>11760</v>
      </c>
      <c r="CW93" s="189">
        <v>6.5999999999999988</v>
      </c>
      <c r="CX93" s="80">
        <f>+CU93*'PRECIOS SEGUN ADJ (RURAL)'!$B$14*'PRECIOS SEGUN ADJ (RURAL)'!$C$14</f>
        <v>77616</v>
      </c>
      <c r="CY93" s="80" t="s">
        <v>1746</v>
      </c>
      <c r="CZ93" s="37">
        <v>0</v>
      </c>
      <c r="DA93" s="37">
        <f t="shared" si="167"/>
        <v>0</v>
      </c>
      <c r="DB93" s="189">
        <v>65.75</v>
      </c>
      <c r="DC93" s="80">
        <f>+CZ93*'PRECIOS SEGUN ADJ. (FRONTERIZO)'!$B$19*'PRECIOS SEGUN ADJ. (FRONTERIZO)'!$C$19</f>
        <v>0</v>
      </c>
      <c r="DD93" s="80" t="s">
        <v>134</v>
      </c>
      <c r="DE93" s="80">
        <f t="shared" si="168"/>
        <v>0</v>
      </c>
      <c r="DF93" s="165">
        <v>10</v>
      </c>
      <c r="DG93" s="37">
        <f t="shared" si="190"/>
        <v>400</v>
      </c>
      <c r="DH93" s="189">
        <v>82.59999999999998</v>
      </c>
      <c r="DI93" s="80">
        <f>+DF93*'PRECIOS SEGUN ADJ (RURAL)'!$B$15*'PRECIOS SEGUN ADJ (RURAL)'!$C$15</f>
        <v>33040</v>
      </c>
      <c r="DJ93" s="80" t="s">
        <v>822</v>
      </c>
      <c r="DK93" s="80">
        <f t="shared" si="201"/>
        <v>5947.2</v>
      </c>
      <c r="DL93" s="165">
        <v>294</v>
      </c>
      <c r="DM93" s="37">
        <f t="shared" si="191"/>
        <v>11760</v>
      </c>
      <c r="DN93" s="189">
        <v>23.059999999999995</v>
      </c>
      <c r="DO93" s="80">
        <f>+DL93*'PRECIOS SEGUN ADJ (RURAL)'!$B$17*'PRECIOS SEGUN ADJ (RURAL)'!$C$17</f>
        <v>271185.59999999998</v>
      </c>
      <c r="DP93" s="80" t="s">
        <v>1747</v>
      </c>
      <c r="DQ93" s="192">
        <v>0</v>
      </c>
      <c r="DR93" s="192">
        <f t="shared" si="169"/>
        <v>0</v>
      </c>
      <c r="DS93" s="189">
        <v>80.849999999999994</v>
      </c>
      <c r="DT93" s="80">
        <f>+DQ93*'PRECIOS SEGUN ADJ. (FRONTERIZO)'!$B$22*'PRECIOS SEGUN ADJ. (FRONTERIZO)'!$C$22</f>
        <v>0</v>
      </c>
      <c r="DU93" s="80" t="s">
        <v>134</v>
      </c>
      <c r="DV93" s="165">
        <v>12</v>
      </c>
      <c r="DW93" s="37">
        <f t="shared" si="192"/>
        <v>480</v>
      </c>
      <c r="DX93" s="189">
        <v>21.83</v>
      </c>
      <c r="DY93" s="80">
        <f>+DV93*'PRECIOS SEGUN ADJ (RURAL)'!$B$19*'PRECIOS SEGUN ADJ (RURAL)'!$C$19</f>
        <v>10478.4</v>
      </c>
      <c r="DZ93" s="80" t="s">
        <v>1150</v>
      </c>
      <c r="EA93" s="80">
        <f t="shared" si="202"/>
        <v>1886.11</v>
      </c>
      <c r="EB93" s="165">
        <v>43</v>
      </c>
      <c r="EC93" s="37">
        <f t="shared" si="193"/>
        <v>1720</v>
      </c>
      <c r="ED93" s="189">
        <v>33</v>
      </c>
      <c r="EE93" s="80">
        <f>+EB93*'PRECIOS SEGUN ADJ (RURAL)'!$B$20*'PRECIOS SEGUN ADJ (RURAL)'!$C$20</f>
        <v>56760</v>
      </c>
      <c r="EF93" s="80" t="s">
        <v>258</v>
      </c>
      <c r="EG93" s="37">
        <v>0</v>
      </c>
      <c r="EH93" s="37">
        <f t="shared" si="170"/>
        <v>0</v>
      </c>
      <c r="EI93" s="189">
        <v>15.789999999999997</v>
      </c>
      <c r="EJ93" s="80">
        <f>+EG93*'PRECIOS SEGUN ADJ. (FRONTERIZO)'!$B$25*'PRECIOS SEGUN ADJ. (FRONTERIZO)'!$C$25</f>
        <v>0</v>
      </c>
      <c r="EK93" s="80" t="s">
        <v>134</v>
      </c>
      <c r="EL93" s="37">
        <v>0</v>
      </c>
      <c r="EM93" s="37">
        <f t="shared" si="171"/>
        <v>0</v>
      </c>
      <c r="EN93" s="189">
        <v>31.5</v>
      </c>
      <c r="EO93" s="80">
        <f>+EL93*'PRECIOS SEGUN ADJ. (FRONTERIZO)'!$B$26*'PRECIOS SEGUN ADJ. (FRONTERIZO)'!$C$26</f>
        <v>0</v>
      </c>
      <c r="EP93" s="80" t="s">
        <v>134</v>
      </c>
      <c r="EQ93" s="193">
        <v>37</v>
      </c>
      <c r="ER93" s="194">
        <f t="shared" si="172"/>
        <v>1480</v>
      </c>
      <c r="ES93" s="195">
        <v>21.68</v>
      </c>
      <c r="ET93" s="196">
        <f>+EQ93*'PRECIOS SEGUN ADJ (RURAL)'!$B$13*'PRECIOS SEGUN ADJ (RURAL)'!$C$13</f>
        <v>32086.399999999998</v>
      </c>
      <c r="EU93" s="196" t="s">
        <v>1632</v>
      </c>
      <c r="EV93" s="197">
        <v>294</v>
      </c>
      <c r="EW93" s="198">
        <f t="shared" si="203"/>
        <v>5880</v>
      </c>
      <c r="EX93" s="199">
        <v>5.5</v>
      </c>
      <c r="EY93" s="200">
        <f>+EV93*'PRECIOS SEGUN ADJ (RURAL)'!$B$16*'PRECIOS SEGUN ADJ (RURAL)'!$C$16</f>
        <v>32340</v>
      </c>
      <c r="EZ93" s="200" t="s">
        <v>1744</v>
      </c>
      <c r="FA93" s="201">
        <v>17</v>
      </c>
      <c r="FB93" s="202">
        <f t="shared" si="173"/>
        <v>680</v>
      </c>
      <c r="FC93" s="203">
        <v>220</v>
      </c>
      <c r="FD93" s="204">
        <f>+FA93*'PRECIOS SEGUN ADJ (RURAL)'!$B$18*'PRECIOS SEGUN ADJ (RURAL)'!$C$18</f>
        <v>149600</v>
      </c>
      <c r="FE93" s="204" t="s">
        <v>1152</v>
      </c>
      <c r="FF93" s="204">
        <f t="shared" si="204"/>
        <v>26928</v>
      </c>
      <c r="FG93" s="80">
        <f t="shared" si="174"/>
        <v>1461190.4</v>
      </c>
      <c r="FH93" s="80" t="s">
        <v>1748</v>
      </c>
      <c r="FI93" s="80">
        <f t="shared" si="175"/>
        <v>113555.31999999999</v>
      </c>
      <c r="FJ93" s="80" t="s">
        <v>1154</v>
      </c>
      <c r="FK93" s="80">
        <f t="shared" si="176"/>
        <v>1347635.0799999998</v>
      </c>
      <c r="FL93" s="80" t="s">
        <v>1749</v>
      </c>
      <c r="FM93" s="80">
        <f t="shared" si="177"/>
        <v>292238.08000000002</v>
      </c>
      <c r="FN93" s="80" t="s">
        <v>1750</v>
      </c>
      <c r="FO93" s="80">
        <f t="shared" si="178"/>
        <v>14611.9</v>
      </c>
      <c r="FP93" s="80" t="s">
        <v>1751</v>
      </c>
      <c r="FQ93" s="80"/>
      <c r="FR93" s="80">
        <f t="shared" si="179"/>
        <v>1168952.3199999998</v>
      </c>
      <c r="FS93" s="80" t="s">
        <v>1752</v>
      </c>
      <c r="FT93" s="37" t="str">
        <f>+VLOOKUP(D93,'RURAL XENIA'!F:G,2,0)</f>
        <v>R-11</v>
      </c>
    </row>
    <row r="94" spans="1:176">
      <c r="A94" s="37">
        <v>139</v>
      </c>
      <c r="B94" s="176" t="s">
        <v>130</v>
      </c>
      <c r="C94" s="26" t="s">
        <v>1753</v>
      </c>
      <c r="D94" s="37">
        <v>102344157</v>
      </c>
      <c r="E94" s="37" t="str">
        <f>+VLOOKUP(D94,'INFORMACION DE PROVEEDORES'!C:I,2,0)</f>
        <v>001-0234415-7</v>
      </c>
      <c r="F94" s="26" t="str">
        <f>+VLOOKUP(D94,'INFORMACION DE PROVEEDORES'!C:J,4,0)</f>
        <v>SILCILIA ROMERO CALDERON</v>
      </c>
      <c r="G94" s="37" t="str">
        <f>+VLOOKUP(D94,'INFORMACION DE PROVEEDORES'!C:K,5,0)</f>
        <v>001-0234415-7</v>
      </c>
      <c r="H94" s="26" t="str">
        <f>+VLOOKUP(D94,'INFORMACION DE PROVEEDORES'!C:L,7,0)</f>
        <v>FEDERICO MATOS, ESQUINA LOS JOBOS PERALTA, AZUA</v>
      </c>
      <c r="I94" s="37" t="str">
        <f>+VLOOKUP(D94,'INFORMACION DE PROVEEDORES'!C:M,3,0)</f>
        <v xml:space="preserve"> FÍSICA</v>
      </c>
      <c r="J94" s="37">
        <v>1</v>
      </c>
      <c r="K94" s="37">
        <v>277</v>
      </c>
      <c r="L94" s="37">
        <v>19</v>
      </c>
      <c r="M94" s="37">
        <f t="shared" si="194"/>
        <v>760</v>
      </c>
      <c r="N94" s="189">
        <v>60.180000000000007</v>
      </c>
      <c r="O94" s="80">
        <f>+L94*'PRECIOS SEGUN ADJ (RURAL)'!$B$2*'PRECIOS SEGUN ADJ (RURAL)'!$C$2</f>
        <v>45736.800000000003</v>
      </c>
      <c r="P94" s="80" t="s">
        <v>1332</v>
      </c>
      <c r="Q94" s="80">
        <f t="shared" si="195"/>
        <v>7317.89</v>
      </c>
      <c r="R94" s="165">
        <v>4</v>
      </c>
      <c r="S94" s="37">
        <f t="shared" si="180"/>
        <v>160</v>
      </c>
      <c r="T94" s="189">
        <v>33</v>
      </c>
      <c r="U94" s="80">
        <f>+R94*'PRECIOS SEGUN ADJ (RURAL)'!$B$3*'PRECIOS SEGUN ADJ (RURAL)'!$C$3</f>
        <v>5280</v>
      </c>
      <c r="V94" s="80" t="s">
        <v>1138</v>
      </c>
      <c r="W94" s="192">
        <v>0</v>
      </c>
      <c r="X94" s="37">
        <f t="shared" si="160"/>
        <v>0</v>
      </c>
      <c r="Y94" s="189">
        <v>25.2</v>
      </c>
      <c r="Z94" s="80">
        <f>+W94*'PRECIOS SEGUN ADJ. (FRONTERIZO)'!$B$4*'PRECIOS SEGUN ADJ. (FRONTERIZO)'!$C$4</f>
        <v>0</v>
      </c>
      <c r="AA94" s="80" t="s">
        <v>134</v>
      </c>
      <c r="AB94" s="165">
        <v>42</v>
      </c>
      <c r="AC94" s="37">
        <f t="shared" si="181"/>
        <v>1680</v>
      </c>
      <c r="AD94" s="189">
        <v>87.91</v>
      </c>
      <c r="AE94" s="80">
        <f>+AB94*'PRECIOS SEGUN ADJ (RURAL)'!$B$4*'PRECIOS SEGUN ADJ (RURAL)'!$C$4</f>
        <v>147688.79999999999</v>
      </c>
      <c r="AF94" s="80" t="s">
        <v>1333</v>
      </c>
      <c r="AG94" s="80">
        <f t="shared" si="196"/>
        <v>26583.98</v>
      </c>
      <c r="AH94" s="165">
        <v>51</v>
      </c>
      <c r="AI94" s="37">
        <f t="shared" si="182"/>
        <v>2040</v>
      </c>
      <c r="AJ94" s="189">
        <v>53.95</v>
      </c>
      <c r="AK94" s="80">
        <f>+AH94*'PRECIOS SEGUN ADJ (RURAL)'!$B$5*'PRECIOS SEGUN ADJ (RURAL)'!$C$5</f>
        <v>110058.00000000001</v>
      </c>
      <c r="AL94" s="80" t="s">
        <v>1334</v>
      </c>
      <c r="AM94" s="165">
        <v>7</v>
      </c>
      <c r="AN94" s="37">
        <f t="shared" si="183"/>
        <v>280</v>
      </c>
      <c r="AO94" s="189">
        <v>29.05</v>
      </c>
      <c r="AP94" s="80">
        <f>+AM94*'PRECIOS SEGUN ADJ (RURAL)'!$B$6*'PRECIOS SEGUN ADJ (RURAL)'!$C$6</f>
        <v>8134</v>
      </c>
      <c r="AQ94" s="80" t="s">
        <v>1141</v>
      </c>
      <c r="AR94" s="80">
        <f t="shared" si="197"/>
        <v>1301.44</v>
      </c>
      <c r="AS94" s="165">
        <v>16</v>
      </c>
      <c r="AT94" s="37">
        <f t="shared" si="184"/>
        <v>640</v>
      </c>
      <c r="AU94" s="189">
        <v>304.44</v>
      </c>
      <c r="AV94" s="80">
        <f>+AS94*'PRECIOS SEGUN ADJ (RURAL)'!$B$7*'PRECIOS SEGUN ADJ (RURAL)'!$C$7</f>
        <v>194841.60000000001</v>
      </c>
      <c r="AW94" s="80" t="s">
        <v>1335</v>
      </c>
      <c r="AX94" s="80">
        <f t="shared" si="198"/>
        <v>35071.49</v>
      </c>
      <c r="AY94" s="37">
        <v>0</v>
      </c>
      <c r="AZ94" s="37">
        <f t="shared" si="161"/>
        <v>0</v>
      </c>
      <c r="BA94" s="189">
        <v>18.899999999999999</v>
      </c>
      <c r="BB94" s="80">
        <f>+AY94*'PRECIOS SEGUN ADJ. (FRONTERIZO)'!$B$9*'PRECIOS SEGUN ADJ. (FRONTERIZO)'!$C$9</f>
        <v>0</v>
      </c>
      <c r="BC94" s="80" t="s">
        <v>134</v>
      </c>
      <c r="BD94" s="165">
        <v>4</v>
      </c>
      <c r="BE94" s="37">
        <f t="shared" si="185"/>
        <v>160</v>
      </c>
      <c r="BF94" s="189">
        <v>140.38999999999999</v>
      </c>
      <c r="BG94" s="80">
        <f>+BD94*'PRECIOS SEGUN ADJ (RURAL)'!$B$8*'PRECIOS SEGUN ADJ (RURAL)'!$C$8</f>
        <v>22462.399999999998</v>
      </c>
      <c r="BH94" s="80" t="s">
        <v>1143</v>
      </c>
      <c r="BI94" s="80">
        <f t="shared" si="199"/>
        <v>4043.23</v>
      </c>
      <c r="BJ94" s="37">
        <v>0</v>
      </c>
      <c r="BK94" s="37">
        <f t="shared" si="162"/>
        <v>0</v>
      </c>
      <c r="BL94" s="189">
        <v>31.459999999999997</v>
      </c>
      <c r="BM94" s="80">
        <f>+BJ94*'PRECIOS SEGUN ADJ. (FRONTERIZO)'!$B$11*'PRECIOS SEGUN ADJ. (FRONTERIZO)'!$C$11</f>
        <v>0</v>
      </c>
      <c r="BN94" s="80" t="s">
        <v>134</v>
      </c>
      <c r="BO94" s="165">
        <v>13</v>
      </c>
      <c r="BP94" s="37">
        <f t="shared" si="186"/>
        <v>520</v>
      </c>
      <c r="BQ94" s="189">
        <v>68.099999999999994</v>
      </c>
      <c r="BR94" s="80">
        <f>+BO94*'PRECIOS SEGUN ADJ (RURAL)'!$B$9*'PRECIOS SEGUN ADJ (RURAL)'!$C$9</f>
        <v>35412</v>
      </c>
      <c r="BS94" s="80" t="s">
        <v>1336</v>
      </c>
      <c r="BT94" s="165">
        <v>277</v>
      </c>
      <c r="BU94" s="37">
        <f t="shared" si="200"/>
        <v>5540</v>
      </c>
      <c r="BV94" s="189">
        <v>5.5</v>
      </c>
      <c r="BW94" s="80">
        <f>+BT94*'PRECIOS SEGUN ADJ (RURAL)'!$B$10*'PRECIOS SEGUN ADJ (RURAL)'!$C$10</f>
        <v>30470</v>
      </c>
      <c r="BX94" s="80" t="s">
        <v>1754</v>
      </c>
      <c r="BY94" s="165">
        <v>277</v>
      </c>
      <c r="BZ94" s="37">
        <f t="shared" si="187"/>
        <v>11080</v>
      </c>
      <c r="CA94" s="189">
        <v>7.1500000000000012</v>
      </c>
      <c r="CB94" s="80">
        <f>+BY94*'PRECIOS SEGUN ADJ (RURAL)'!$B$11*'PRECIOS SEGUN ADJ (RURAL)'!$C$11</f>
        <v>79222</v>
      </c>
      <c r="CC94" s="80" t="s">
        <v>1755</v>
      </c>
      <c r="CD94" s="165">
        <v>277</v>
      </c>
      <c r="CE94" s="37">
        <f t="shared" si="188"/>
        <v>11080</v>
      </c>
      <c r="CF94" s="189">
        <v>6.84</v>
      </c>
      <c r="CG94" s="80">
        <f>+CD94*'PRECIOS SEGUN ADJ (RURAL)'!$B$12*'PRECIOS SEGUN ADJ (RURAL)'!$C$12</f>
        <v>75787.199999999997</v>
      </c>
      <c r="CH94" s="80" t="s">
        <v>1756</v>
      </c>
      <c r="CI94" s="37">
        <v>0</v>
      </c>
      <c r="CJ94" s="37">
        <f t="shared" si="163"/>
        <v>0</v>
      </c>
      <c r="CK94" s="189">
        <v>60</v>
      </c>
      <c r="CL94" s="80">
        <f>+CI94*'PRECIOS SEGUN ADJ. (FRONTERIZO)'!$B$16*'PRECIOS SEGUN ADJ. (FRONTERIZO)'!$C$16</f>
        <v>0</v>
      </c>
      <c r="CM94" s="80" t="s">
        <v>134</v>
      </c>
      <c r="CN94" s="80">
        <f t="shared" si="164"/>
        <v>0</v>
      </c>
      <c r="CO94" s="37">
        <v>0</v>
      </c>
      <c r="CP94" s="37">
        <f t="shared" si="165"/>
        <v>0</v>
      </c>
      <c r="CQ94" s="189">
        <v>55.649999999999991</v>
      </c>
      <c r="CR94" s="80">
        <f>+CO94*'PRECIOS SEGUN ADJ. (FRONTERIZO)'!$B$17*'PRECIOS SEGUN ADJ. (FRONTERIZO)'!$C$17</f>
        <v>0</v>
      </c>
      <c r="CS94" s="80" t="s">
        <v>134</v>
      </c>
      <c r="CT94" s="80">
        <f t="shared" si="166"/>
        <v>0</v>
      </c>
      <c r="CU94" s="165">
        <v>277</v>
      </c>
      <c r="CV94" s="37">
        <f t="shared" si="189"/>
        <v>11080</v>
      </c>
      <c r="CW94" s="189">
        <v>6.5999999999999988</v>
      </c>
      <c r="CX94" s="80">
        <f>+CU94*'PRECIOS SEGUN ADJ (RURAL)'!$B$14*'PRECIOS SEGUN ADJ (RURAL)'!$C$14</f>
        <v>73128</v>
      </c>
      <c r="CY94" s="80" t="s">
        <v>1757</v>
      </c>
      <c r="CZ94" s="37">
        <v>0</v>
      </c>
      <c r="DA94" s="37">
        <f t="shared" si="167"/>
        <v>0</v>
      </c>
      <c r="DB94" s="189">
        <v>65.75</v>
      </c>
      <c r="DC94" s="80">
        <f>+CZ94*'PRECIOS SEGUN ADJ. (FRONTERIZO)'!$B$19*'PRECIOS SEGUN ADJ. (FRONTERIZO)'!$C$19</f>
        <v>0</v>
      </c>
      <c r="DD94" s="80" t="s">
        <v>134</v>
      </c>
      <c r="DE94" s="80">
        <f t="shared" si="168"/>
        <v>0</v>
      </c>
      <c r="DF94" s="165">
        <v>10</v>
      </c>
      <c r="DG94" s="37">
        <f t="shared" si="190"/>
        <v>400</v>
      </c>
      <c r="DH94" s="189">
        <v>82.59999999999998</v>
      </c>
      <c r="DI94" s="80">
        <f>+DF94*'PRECIOS SEGUN ADJ (RURAL)'!$B$15*'PRECIOS SEGUN ADJ (RURAL)'!$C$15</f>
        <v>33040</v>
      </c>
      <c r="DJ94" s="80" t="s">
        <v>822</v>
      </c>
      <c r="DK94" s="80">
        <f t="shared" si="201"/>
        <v>5947.2</v>
      </c>
      <c r="DL94" s="165">
        <v>277</v>
      </c>
      <c r="DM94" s="37">
        <f t="shared" si="191"/>
        <v>11080</v>
      </c>
      <c r="DN94" s="189">
        <v>23.059999999999995</v>
      </c>
      <c r="DO94" s="80">
        <f>+DL94*'PRECIOS SEGUN ADJ (RURAL)'!$B$17*'PRECIOS SEGUN ADJ (RURAL)'!$C$17</f>
        <v>255504.8</v>
      </c>
      <c r="DP94" s="80" t="s">
        <v>1758</v>
      </c>
      <c r="DQ94" s="192">
        <v>0</v>
      </c>
      <c r="DR94" s="192">
        <f t="shared" si="169"/>
        <v>0</v>
      </c>
      <c r="DS94" s="189">
        <v>80.849999999999994</v>
      </c>
      <c r="DT94" s="80">
        <f>+DQ94*'PRECIOS SEGUN ADJ. (FRONTERIZO)'!$B$22*'PRECIOS SEGUN ADJ. (FRONTERIZO)'!$C$22</f>
        <v>0</v>
      </c>
      <c r="DU94" s="80" t="s">
        <v>134</v>
      </c>
      <c r="DV94" s="165">
        <v>11</v>
      </c>
      <c r="DW94" s="37">
        <f t="shared" si="192"/>
        <v>440</v>
      </c>
      <c r="DX94" s="189">
        <v>21.83</v>
      </c>
      <c r="DY94" s="80">
        <f>+DV94*'PRECIOS SEGUN ADJ (RURAL)'!$B$19*'PRECIOS SEGUN ADJ (RURAL)'!$C$19</f>
        <v>9605.2000000000007</v>
      </c>
      <c r="DZ94" s="80" t="s">
        <v>276</v>
      </c>
      <c r="EA94" s="80">
        <f t="shared" si="202"/>
        <v>1728.94</v>
      </c>
      <c r="EB94" s="165">
        <v>40</v>
      </c>
      <c r="EC94" s="37">
        <f t="shared" si="193"/>
        <v>1600</v>
      </c>
      <c r="ED94" s="189">
        <v>33</v>
      </c>
      <c r="EE94" s="80">
        <f>+EB94*'PRECIOS SEGUN ADJ (RURAL)'!$B$20*'PRECIOS SEGUN ADJ (RURAL)'!$C$20</f>
        <v>52800</v>
      </c>
      <c r="EF94" s="80" t="s">
        <v>1759</v>
      </c>
      <c r="EG94" s="37">
        <v>0</v>
      </c>
      <c r="EH94" s="37">
        <f t="shared" si="170"/>
        <v>0</v>
      </c>
      <c r="EI94" s="189">
        <v>15.789999999999997</v>
      </c>
      <c r="EJ94" s="80">
        <f>+EG94*'PRECIOS SEGUN ADJ. (FRONTERIZO)'!$B$25*'PRECIOS SEGUN ADJ. (FRONTERIZO)'!$C$25</f>
        <v>0</v>
      </c>
      <c r="EK94" s="80" t="s">
        <v>134</v>
      </c>
      <c r="EL94" s="37">
        <v>0</v>
      </c>
      <c r="EM94" s="37">
        <f t="shared" si="171"/>
        <v>0</v>
      </c>
      <c r="EN94" s="189">
        <v>31.5</v>
      </c>
      <c r="EO94" s="80">
        <f>+EL94*'PRECIOS SEGUN ADJ. (FRONTERIZO)'!$B$26*'PRECIOS SEGUN ADJ. (FRONTERIZO)'!$C$26</f>
        <v>0</v>
      </c>
      <c r="EP94" s="80" t="s">
        <v>134</v>
      </c>
      <c r="EQ94" s="193">
        <v>35</v>
      </c>
      <c r="ER94" s="194">
        <f t="shared" si="172"/>
        <v>1400</v>
      </c>
      <c r="ES94" s="195">
        <v>21.68</v>
      </c>
      <c r="ET94" s="196">
        <f>+EQ94*'PRECIOS SEGUN ADJ (RURAL)'!$B$13*'PRECIOS SEGUN ADJ (RURAL)'!$C$13</f>
        <v>30352</v>
      </c>
      <c r="EU94" s="196" t="s">
        <v>1355</v>
      </c>
      <c r="EV94" s="197">
        <v>277</v>
      </c>
      <c r="EW94" s="198">
        <f t="shared" si="203"/>
        <v>5540</v>
      </c>
      <c r="EX94" s="199">
        <v>5.5</v>
      </c>
      <c r="EY94" s="200">
        <f>+EV94*'PRECIOS SEGUN ADJ (RURAL)'!$B$16*'PRECIOS SEGUN ADJ (RURAL)'!$C$16</f>
        <v>30470</v>
      </c>
      <c r="EZ94" s="200" t="s">
        <v>1754</v>
      </c>
      <c r="FA94" s="201">
        <v>16</v>
      </c>
      <c r="FB94" s="202">
        <f t="shared" si="173"/>
        <v>640</v>
      </c>
      <c r="FC94" s="203">
        <v>220</v>
      </c>
      <c r="FD94" s="204">
        <f>+FA94*'PRECIOS SEGUN ADJ (RURAL)'!$B$18*'PRECIOS SEGUN ADJ (RURAL)'!$C$18</f>
        <v>140800</v>
      </c>
      <c r="FE94" s="204" t="s">
        <v>1341</v>
      </c>
      <c r="FF94" s="204">
        <f t="shared" si="204"/>
        <v>25344</v>
      </c>
      <c r="FG94" s="80">
        <f t="shared" si="174"/>
        <v>1380792.7999999998</v>
      </c>
      <c r="FH94" s="80" t="s">
        <v>1760</v>
      </c>
      <c r="FI94" s="80">
        <f t="shared" si="175"/>
        <v>107338.17</v>
      </c>
      <c r="FJ94" s="80" t="s">
        <v>1761</v>
      </c>
      <c r="FK94" s="80">
        <f t="shared" si="176"/>
        <v>1273454.6299999999</v>
      </c>
      <c r="FL94" s="80" t="s">
        <v>1762</v>
      </c>
      <c r="FM94" s="80">
        <f t="shared" si="177"/>
        <v>276158.56</v>
      </c>
      <c r="FN94" s="80" t="s">
        <v>1763</v>
      </c>
      <c r="FO94" s="80">
        <f t="shared" si="178"/>
        <v>13807.93</v>
      </c>
      <c r="FP94" s="80" t="s">
        <v>1764</v>
      </c>
      <c r="FQ94" s="80"/>
      <c r="FR94" s="80">
        <f t="shared" si="179"/>
        <v>1104634.2399999998</v>
      </c>
      <c r="FS94" s="80" t="s">
        <v>1765</v>
      </c>
      <c r="FT94" s="37" t="str">
        <f>+VLOOKUP(D94,'RURAL XENIA'!F:G,2,0)</f>
        <v>R-01</v>
      </c>
    </row>
    <row r="95" spans="1:176">
      <c r="A95" s="37">
        <v>155</v>
      </c>
      <c r="B95" s="176" t="s">
        <v>130</v>
      </c>
      <c r="C95" s="26" t="s">
        <v>1766</v>
      </c>
      <c r="D95" s="37">
        <v>1700146895</v>
      </c>
      <c r="E95" s="37" t="str">
        <f>+VLOOKUP(D95,'INFORMACION DE PROVEEDORES'!C:I,2,0)</f>
        <v>017-0014689-5</v>
      </c>
      <c r="F95" s="26" t="str">
        <f>+VLOOKUP(D95,'INFORMACION DE PROVEEDORES'!C:J,4,0)</f>
        <v>TARSIS PAYANO GERMAN DE RAMIREZ</v>
      </c>
      <c r="G95" s="37" t="str">
        <f>+VLOOKUP(D95,'INFORMACION DE PROVEEDORES'!C:K,5,0)</f>
        <v>017-0014689-5</v>
      </c>
      <c r="H95" s="26" t="str">
        <f>+VLOOKUP(D95,'INFORMACION DE PROVEEDORES'!C:L,7,0)</f>
        <v>C/PEDRO LIVIO CEDEÑO ESQ. CAONABO NO.4</v>
      </c>
      <c r="I95" s="37" t="str">
        <f>+VLOOKUP(D95,'INFORMACION DE PROVEEDORES'!C:M,3,0)</f>
        <v xml:space="preserve"> FÍSICA</v>
      </c>
      <c r="J95" s="37">
        <v>1</v>
      </c>
      <c r="K95" s="37">
        <v>222</v>
      </c>
      <c r="L95" s="37">
        <v>15</v>
      </c>
      <c r="M95" s="37">
        <f t="shared" si="194"/>
        <v>600</v>
      </c>
      <c r="N95" s="189">
        <v>60.180000000000007</v>
      </c>
      <c r="O95" s="80">
        <f>+L95*'PRECIOS SEGUN ADJ (RURAL)'!$B$2*'PRECIOS SEGUN ADJ (RURAL)'!$C$2</f>
        <v>36108</v>
      </c>
      <c r="P95" s="80" t="s">
        <v>1580</v>
      </c>
      <c r="Q95" s="80">
        <f t="shared" si="195"/>
        <v>5777.28</v>
      </c>
      <c r="R95" s="165">
        <v>3</v>
      </c>
      <c r="S95" s="37">
        <f t="shared" si="180"/>
        <v>120</v>
      </c>
      <c r="T95" s="189">
        <v>33</v>
      </c>
      <c r="U95" s="80">
        <f>+R95*'PRECIOS SEGUN ADJ (RURAL)'!$B$3*'PRECIOS SEGUN ADJ (RURAL)'!$C$3</f>
        <v>3960</v>
      </c>
      <c r="V95" s="80" t="s">
        <v>1161</v>
      </c>
      <c r="W95" s="192">
        <v>0</v>
      </c>
      <c r="X95" s="37">
        <f t="shared" ref="X95:X99" si="205">+W95*20</f>
        <v>0</v>
      </c>
      <c r="Y95" s="189">
        <v>25.2</v>
      </c>
      <c r="Z95" s="80">
        <f>+W95*'PRECIOS SEGUN ADJ. (FRONTERIZO)'!$B$4*'PRECIOS SEGUN ADJ. (FRONTERIZO)'!$C$4</f>
        <v>0</v>
      </c>
      <c r="AA95" s="80" t="s">
        <v>134</v>
      </c>
      <c r="AB95" s="165">
        <v>34</v>
      </c>
      <c r="AC95" s="37">
        <f t="shared" si="181"/>
        <v>1360</v>
      </c>
      <c r="AD95" s="189">
        <v>87.91</v>
      </c>
      <c r="AE95" s="80">
        <f>+AB95*'PRECIOS SEGUN ADJ (RURAL)'!$B$4*'PRECIOS SEGUN ADJ (RURAL)'!$C$4</f>
        <v>119557.6</v>
      </c>
      <c r="AF95" s="80" t="s">
        <v>1581</v>
      </c>
      <c r="AG95" s="80">
        <f t="shared" si="196"/>
        <v>21520.37</v>
      </c>
      <c r="AH95" s="165">
        <v>41</v>
      </c>
      <c r="AI95" s="37">
        <f t="shared" si="182"/>
        <v>1640</v>
      </c>
      <c r="AJ95" s="189">
        <v>53.95</v>
      </c>
      <c r="AK95" s="80">
        <f>+AH95*'PRECIOS SEGUN ADJ (RURAL)'!$B$5*'PRECIOS SEGUN ADJ (RURAL)'!$C$5</f>
        <v>88478.000000000015</v>
      </c>
      <c r="AL95" s="80" t="s">
        <v>271</v>
      </c>
      <c r="AM95" s="165">
        <v>5</v>
      </c>
      <c r="AN95" s="37">
        <f t="shared" si="183"/>
        <v>200</v>
      </c>
      <c r="AO95" s="189">
        <v>29.05</v>
      </c>
      <c r="AP95" s="80">
        <f>+AM95*'PRECIOS SEGUN ADJ (RURAL)'!$B$6*'PRECIOS SEGUN ADJ (RURAL)'!$C$6</f>
        <v>5810</v>
      </c>
      <c r="AQ95" s="80" t="s">
        <v>1201</v>
      </c>
      <c r="AR95" s="80">
        <f t="shared" si="197"/>
        <v>929.6</v>
      </c>
      <c r="AS95" s="165">
        <v>13</v>
      </c>
      <c r="AT95" s="37">
        <f t="shared" si="184"/>
        <v>520</v>
      </c>
      <c r="AU95" s="189">
        <v>304.44</v>
      </c>
      <c r="AV95" s="80">
        <f>+AS95*'PRECIOS SEGUN ADJ (RURAL)'!$B$7*'PRECIOS SEGUN ADJ (RURAL)'!$C$7</f>
        <v>158308.79999999999</v>
      </c>
      <c r="AW95" s="80" t="s">
        <v>1582</v>
      </c>
      <c r="AX95" s="80">
        <f t="shared" si="198"/>
        <v>28495.58</v>
      </c>
      <c r="AY95" s="37">
        <v>0</v>
      </c>
      <c r="AZ95" s="37">
        <f t="shared" ref="AZ95:AZ99" si="206">+AY95*20</f>
        <v>0</v>
      </c>
      <c r="BA95" s="189">
        <v>18.899999999999999</v>
      </c>
      <c r="BB95" s="80">
        <f>+AY95*'PRECIOS SEGUN ADJ. (FRONTERIZO)'!$B$9*'PRECIOS SEGUN ADJ. (FRONTERIZO)'!$C$9</f>
        <v>0</v>
      </c>
      <c r="BC95" s="80" t="s">
        <v>134</v>
      </c>
      <c r="BD95" s="165">
        <v>3</v>
      </c>
      <c r="BE95" s="37">
        <f t="shared" si="185"/>
        <v>120</v>
      </c>
      <c r="BF95" s="189">
        <v>140.38999999999999</v>
      </c>
      <c r="BG95" s="80">
        <f>+BD95*'PRECIOS SEGUN ADJ (RURAL)'!$B$8*'PRECIOS SEGUN ADJ (RURAL)'!$C$8</f>
        <v>16846.8</v>
      </c>
      <c r="BH95" s="80" t="s">
        <v>1164</v>
      </c>
      <c r="BI95" s="80">
        <f t="shared" si="199"/>
        <v>3032.42</v>
      </c>
      <c r="BJ95" s="37">
        <v>0</v>
      </c>
      <c r="BK95" s="37">
        <f t="shared" ref="BK95:BK99" si="207">+BJ95*20</f>
        <v>0</v>
      </c>
      <c r="BL95" s="189">
        <v>31.459999999999997</v>
      </c>
      <c r="BM95" s="80">
        <f>+BJ95*'PRECIOS SEGUN ADJ. (FRONTERIZO)'!$B$11*'PRECIOS SEGUN ADJ. (FRONTERIZO)'!$C$11</f>
        <v>0</v>
      </c>
      <c r="BN95" s="80" t="s">
        <v>134</v>
      </c>
      <c r="BO95" s="165">
        <v>10</v>
      </c>
      <c r="BP95" s="37">
        <f t="shared" si="186"/>
        <v>400</v>
      </c>
      <c r="BQ95" s="189">
        <v>68.099999999999994</v>
      </c>
      <c r="BR95" s="80">
        <f>+BO95*'PRECIOS SEGUN ADJ (RURAL)'!$B$9*'PRECIOS SEGUN ADJ (RURAL)'!$C$9</f>
        <v>27240</v>
      </c>
      <c r="BS95" s="80" t="s">
        <v>1480</v>
      </c>
      <c r="BT95" s="165">
        <v>222</v>
      </c>
      <c r="BU95" s="37">
        <f t="shared" si="200"/>
        <v>4440</v>
      </c>
      <c r="BV95" s="189">
        <v>5.5</v>
      </c>
      <c r="BW95" s="80">
        <f>+BT95*'PRECIOS SEGUN ADJ (RURAL)'!$B$10*'PRECIOS SEGUN ADJ (RURAL)'!$C$10</f>
        <v>24420</v>
      </c>
      <c r="BX95" s="80" t="s">
        <v>1767</v>
      </c>
      <c r="BY95" s="165">
        <v>222</v>
      </c>
      <c r="BZ95" s="37">
        <f t="shared" si="187"/>
        <v>8880</v>
      </c>
      <c r="CA95" s="189">
        <v>7.1500000000000012</v>
      </c>
      <c r="CB95" s="80">
        <f>+BY95*'PRECIOS SEGUN ADJ (RURAL)'!$B$11*'PRECIOS SEGUN ADJ (RURAL)'!$C$11</f>
        <v>63492.000000000007</v>
      </c>
      <c r="CC95" s="80" t="s">
        <v>1768</v>
      </c>
      <c r="CD95" s="165">
        <v>222</v>
      </c>
      <c r="CE95" s="37">
        <f t="shared" si="188"/>
        <v>8880</v>
      </c>
      <c r="CF95" s="189">
        <v>6.84</v>
      </c>
      <c r="CG95" s="80">
        <f>+CD95*'PRECIOS SEGUN ADJ (RURAL)'!$B$12*'PRECIOS SEGUN ADJ (RURAL)'!$C$12</f>
        <v>60739.199999999997</v>
      </c>
      <c r="CH95" s="80" t="s">
        <v>1769</v>
      </c>
      <c r="CI95" s="37">
        <v>0</v>
      </c>
      <c r="CJ95" s="37">
        <f t="shared" ref="CJ95:CJ99" si="208">+CI95*20</f>
        <v>0</v>
      </c>
      <c r="CK95" s="189">
        <v>60</v>
      </c>
      <c r="CL95" s="80">
        <f>+CI95*'PRECIOS SEGUN ADJ. (FRONTERIZO)'!$B$16*'PRECIOS SEGUN ADJ. (FRONTERIZO)'!$C$16</f>
        <v>0</v>
      </c>
      <c r="CM95" s="80" t="s">
        <v>134</v>
      </c>
      <c r="CN95" s="80">
        <f t="shared" ref="CN95:CN99" si="209">+ROUND(CL95*0.18,2)</f>
        <v>0</v>
      </c>
      <c r="CO95" s="37">
        <v>0</v>
      </c>
      <c r="CP95" s="37">
        <f t="shared" ref="CP95:CP99" si="210">+CO95*20</f>
        <v>0</v>
      </c>
      <c r="CQ95" s="189">
        <v>55.649999999999991</v>
      </c>
      <c r="CR95" s="80">
        <f>+CO95*'PRECIOS SEGUN ADJ. (FRONTERIZO)'!$B$17*'PRECIOS SEGUN ADJ. (FRONTERIZO)'!$C$17</f>
        <v>0</v>
      </c>
      <c r="CS95" s="80" t="s">
        <v>134</v>
      </c>
      <c r="CT95" s="80">
        <f t="shared" ref="CT95:CT99" si="211">+ROUND(CR95*0.18,2)</f>
        <v>0</v>
      </c>
      <c r="CU95" s="165">
        <v>222</v>
      </c>
      <c r="CV95" s="37">
        <f t="shared" si="189"/>
        <v>8880</v>
      </c>
      <c r="CW95" s="189">
        <v>6.5999999999999988</v>
      </c>
      <c r="CX95" s="80">
        <f>+CU95*'PRECIOS SEGUN ADJ (RURAL)'!$B$14*'PRECIOS SEGUN ADJ (RURAL)'!$C$14</f>
        <v>58607.999999999993</v>
      </c>
      <c r="CY95" s="80" t="s">
        <v>1770</v>
      </c>
      <c r="CZ95" s="37">
        <v>0</v>
      </c>
      <c r="DA95" s="37">
        <f t="shared" ref="DA95:DA99" si="212">+CZ95*20</f>
        <v>0</v>
      </c>
      <c r="DB95" s="189">
        <v>65.75</v>
      </c>
      <c r="DC95" s="80">
        <f>+CZ95*'PRECIOS SEGUN ADJ. (FRONTERIZO)'!$B$19*'PRECIOS SEGUN ADJ. (FRONTERIZO)'!$C$19</f>
        <v>0</v>
      </c>
      <c r="DD95" s="80" t="s">
        <v>134</v>
      </c>
      <c r="DE95" s="80">
        <f t="shared" ref="DE95:DE99" si="213">+ROUND(DC95*0.18,2)</f>
        <v>0</v>
      </c>
      <c r="DF95" s="165">
        <v>8</v>
      </c>
      <c r="DG95" s="37">
        <f t="shared" si="190"/>
        <v>320</v>
      </c>
      <c r="DH95" s="189">
        <v>82.59999999999998</v>
      </c>
      <c r="DI95" s="80">
        <f>+DF95*'PRECIOS SEGUN ADJ (RURAL)'!$B$15*'PRECIOS SEGUN ADJ (RURAL)'!$C$15</f>
        <v>26432</v>
      </c>
      <c r="DJ95" s="80" t="s">
        <v>174</v>
      </c>
      <c r="DK95" s="80">
        <f t="shared" si="201"/>
        <v>4757.76</v>
      </c>
      <c r="DL95" s="165">
        <v>222</v>
      </c>
      <c r="DM95" s="37">
        <f t="shared" si="191"/>
        <v>8880</v>
      </c>
      <c r="DN95" s="189">
        <v>23.059999999999995</v>
      </c>
      <c r="DO95" s="80">
        <f>+DL95*'PRECIOS SEGUN ADJ (RURAL)'!$B$17*'PRECIOS SEGUN ADJ (RURAL)'!$C$17</f>
        <v>204772.8</v>
      </c>
      <c r="DP95" s="80" t="s">
        <v>1771</v>
      </c>
      <c r="DQ95" s="192">
        <v>0</v>
      </c>
      <c r="DR95" s="192">
        <f t="shared" ref="DR95:DR99" si="214">+DQ95*20</f>
        <v>0</v>
      </c>
      <c r="DS95" s="189">
        <v>80.849999999999994</v>
      </c>
      <c r="DT95" s="80">
        <f>+DQ95*'PRECIOS SEGUN ADJ. (FRONTERIZO)'!$B$22*'PRECIOS SEGUN ADJ. (FRONTERIZO)'!$C$22</f>
        <v>0</v>
      </c>
      <c r="DU95" s="80" t="s">
        <v>134</v>
      </c>
      <c r="DV95" s="165">
        <v>9</v>
      </c>
      <c r="DW95" s="37">
        <f t="shared" si="192"/>
        <v>360</v>
      </c>
      <c r="DX95" s="189">
        <v>21.83</v>
      </c>
      <c r="DY95" s="80">
        <f>+DV95*'PRECIOS SEGUN ADJ (RURAL)'!$B$19*'PRECIOS SEGUN ADJ (RURAL)'!$C$19</f>
        <v>7858.7999999999993</v>
      </c>
      <c r="DZ95" s="80" t="s">
        <v>1483</v>
      </c>
      <c r="EA95" s="80">
        <f t="shared" si="202"/>
        <v>1414.58</v>
      </c>
      <c r="EB95" s="165">
        <v>32</v>
      </c>
      <c r="EC95" s="37">
        <f t="shared" si="193"/>
        <v>1280</v>
      </c>
      <c r="ED95" s="189">
        <v>33</v>
      </c>
      <c r="EE95" s="80">
        <f>+EB95*'PRECIOS SEGUN ADJ (RURAL)'!$B$20*'PRECIOS SEGUN ADJ (RURAL)'!$C$20</f>
        <v>42240</v>
      </c>
      <c r="EF95" s="80" t="s">
        <v>667</v>
      </c>
      <c r="EG95" s="37">
        <v>0</v>
      </c>
      <c r="EH95" s="37">
        <f t="shared" ref="EH95:EH99" si="215">+EG95*20</f>
        <v>0</v>
      </c>
      <c r="EI95" s="189">
        <v>15.789999999999997</v>
      </c>
      <c r="EJ95" s="80">
        <f>+EG95*'PRECIOS SEGUN ADJ. (FRONTERIZO)'!$B$25*'PRECIOS SEGUN ADJ. (FRONTERIZO)'!$C$25</f>
        <v>0</v>
      </c>
      <c r="EK95" s="80" t="s">
        <v>134</v>
      </c>
      <c r="EL95" s="37">
        <v>0</v>
      </c>
      <c r="EM95" s="37">
        <f t="shared" ref="EM95:EM99" si="216">+EL95*20</f>
        <v>0</v>
      </c>
      <c r="EN95" s="189">
        <v>31.5</v>
      </c>
      <c r="EO95" s="80">
        <f>+EL95*'PRECIOS SEGUN ADJ. (FRONTERIZO)'!$B$26*'PRECIOS SEGUN ADJ. (FRONTERIZO)'!$C$26</f>
        <v>0</v>
      </c>
      <c r="EP95" s="80" t="s">
        <v>134</v>
      </c>
      <c r="EQ95" s="193">
        <v>28</v>
      </c>
      <c r="ER95" s="194">
        <f t="shared" ref="ER95:ER99" si="217">+EQ95*40</f>
        <v>1120</v>
      </c>
      <c r="ES95" s="195">
        <v>21.68</v>
      </c>
      <c r="ET95" s="196">
        <f>+EQ95*'PRECIOS SEGUN ADJ (RURAL)'!$B$13*'PRECIOS SEGUN ADJ (RURAL)'!$C$13</f>
        <v>24281.599999999999</v>
      </c>
      <c r="EU95" s="196" t="s">
        <v>1772</v>
      </c>
      <c r="EV95" s="197">
        <v>222</v>
      </c>
      <c r="EW95" s="198">
        <f t="shared" si="203"/>
        <v>4440</v>
      </c>
      <c r="EX95" s="199">
        <v>5.5</v>
      </c>
      <c r="EY95" s="200">
        <f>+EV95*'PRECIOS SEGUN ADJ (RURAL)'!$B$16*'PRECIOS SEGUN ADJ (RURAL)'!$C$16</f>
        <v>24420</v>
      </c>
      <c r="EZ95" s="200" t="s">
        <v>1767</v>
      </c>
      <c r="FA95" s="201">
        <v>13</v>
      </c>
      <c r="FB95" s="202">
        <f t="shared" ref="FB95:FB99" si="218">+FA95*40</f>
        <v>520</v>
      </c>
      <c r="FC95" s="203">
        <v>220</v>
      </c>
      <c r="FD95" s="204">
        <f>+FA95*'PRECIOS SEGUN ADJ (RURAL)'!$B$18*'PRECIOS SEGUN ADJ (RURAL)'!$C$18</f>
        <v>114400</v>
      </c>
      <c r="FE95" s="204" t="s">
        <v>1396</v>
      </c>
      <c r="FF95" s="204">
        <f t="shared" si="204"/>
        <v>20592</v>
      </c>
      <c r="FG95" s="80">
        <f t="shared" ref="FG95:FG99" si="219">+O95+U95+Z95+AE95+AK95+AP95+AV95+BB95+BG95+BM95+BR95+BW95+CB95+CG95+CL95+CR95+CX95+DC95+DI95+DO95+DT95+DY95+EE95+EJ95+EO95+ET95+EY95+FD95</f>
        <v>1107973.6000000001</v>
      </c>
      <c r="FH95" s="80" t="s">
        <v>1773</v>
      </c>
      <c r="FI95" s="80">
        <f t="shared" ref="FI95:FI99" si="220">+Q95+AG95+AR95+AX95+BI95+CN95+CT95+DE95+DK95+EA95+FF95</f>
        <v>86519.59</v>
      </c>
      <c r="FJ95" s="80" t="s">
        <v>1774</v>
      </c>
      <c r="FK95" s="80">
        <f t="shared" ref="FK95:FK99" si="221">+FG95-FI95</f>
        <v>1021454.0100000001</v>
      </c>
      <c r="FL95" s="80" t="s">
        <v>1775</v>
      </c>
      <c r="FM95" s="80">
        <f t="shared" ref="FM95:FM99" si="222">+ROUND(FG95*0.2,2)</f>
        <v>221594.72</v>
      </c>
      <c r="FN95" s="80" t="s">
        <v>1776</v>
      </c>
      <c r="FO95" s="80">
        <f t="shared" ref="FO95:FO99" si="223">+ROUND(FG95*0.01,2)</f>
        <v>11079.74</v>
      </c>
      <c r="FP95" s="80" t="s">
        <v>1777</v>
      </c>
      <c r="FQ95" s="80"/>
      <c r="FR95" s="80">
        <f t="shared" ref="FR95:FR99" si="224">+FG95-FM95</f>
        <v>886378.88000000012</v>
      </c>
      <c r="FS95" s="80" t="s">
        <v>1778</v>
      </c>
      <c r="FT95" s="37" t="str">
        <f>+VLOOKUP(D95,'RURAL XENIA'!F:G,2,0)</f>
        <v>R-04</v>
      </c>
    </row>
    <row r="96" spans="1:176">
      <c r="A96" s="37">
        <v>159</v>
      </c>
      <c r="B96" s="176" t="s">
        <v>130</v>
      </c>
      <c r="C96" s="26" t="s">
        <v>1779</v>
      </c>
      <c r="D96" s="37">
        <v>2700082528</v>
      </c>
      <c r="E96" s="37" t="str">
        <f>+VLOOKUP(D96,'INFORMACION DE PROVEEDORES'!C:I,2,0)</f>
        <v>027-0008252-8</v>
      </c>
      <c r="F96" s="26" t="str">
        <f>+VLOOKUP(D96,'INFORMACION DE PROVEEDORES'!C:J,4,0)</f>
        <v>VIDAL RODRIGUEZ DIAZ</v>
      </c>
      <c r="G96" s="37" t="str">
        <f>+VLOOKUP(D96,'INFORMACION DE PROVEEDORES'!C:K,5,0)</f>
        <v>027-0008252-8</v>
      </c>
      <c r="H96" s="26" t="str">
        <f>+VLOOKUP(D96,'INFORMACION DE PROVEEDORES'!C:L,7,0)</f>
        <v>Calle: km 0 Carretera Mella No. 1</v>
      </c>
      <c r="I96" s="37" t="str">
        <f>+VLOOKUP(D96,'INFORMACION DE PROVEEDORES'!C:M,3,0)</f>
        <v xml:space="preserve"> FÍSICA</v>
      </c>
      <c r="J96" s="37">
        <v>2</v>
      </c>
      <c r="K96" s="37">
        <v>261</v>
      </c>
      <c r="L96" s="37">
        <v>18</v>
      </c>
      <c r="M96" s="37">
        <f t="shared" si="194"/>
        <v>720</v>
      </c>
      <c r="N96" s="189">
        <v>60.180000000000007</v>
      </c>
      <c r="O96" s="80">
        <f>+L96*'PRECIOS SEGUN ADJ (RURAL)'!$B$2*'PRECIOS SEGUN ADJ (RURAL)'!$C$2</f>
        <v>43329.599999999999</v>
      </c>
      <c r="P96" s="80" t="s">
        <v>1160</v>
      </c>
      <c r="Q96" s="80">
        <f t="shared" si="195"/>
        <v>6932.74</v>
      </c>
      <c r="R96" s="165">
        <v>4</v>
      </c>
      <c r="S96" s="37">
        <f t="shared" si="180"/>
        <v>160</v>
      </c>
      <c r="T96" s="189">
        <v>33</v>
      </c>
      <c r="U96" s="80">
        <f>+R96*'PRECIOS SEGUN ADJ (RURAL)'!$B$3*'PRECIOS SEGUN ADJ (RURAL)'!$C$3</f>
        <v>5280</v>
      </c>
      <c r="V96" s="80" t="s">
        <v>1138</v>
      </c>
      <c r="W96" s="192">
        <v>0</v>
      </c>
      <c r="X96" s="37">
        <f t="shared" si="205"/>
        <v>0</v>
      </c>
      <c r="Y96" s="189">
        <v>25.2</v>
      </c>
      <c r="Z96" s="80">
        <f>+W96*'PRECIOS SEGUN ADJ. (FRONTERIZO)'!$B$4*'PRECIOS SEGUN ADJ. (FRONTERIZO)'!$C$4</f>
        <v>0</v>
      </c>
      <c r="AA96" s="80" t="s">
        <v>134</v>
      </c>
      <c r="AB96" s="165">
        <v>41</v>
      </c>
      <c r="AC96" s="37">
        <f t="shared" si="181"/>
        <v>1640</v>
      </c>
      <c r="AD96" s="189">
        <v>87.91</v>
      </c>
      <c r="AE96" s="80">
        <f>+AB96*'PRECIOS SEGUN ADJ (RURAL)'!$B$4*'PRECIOS SEGUN ADJ (RURAL)'!$C$4</f>
        <v>144172.4</v>
      </c>
      <c r="AF96" s="80" t="s">
        <v>646</v>
      </c>
      <c r="AG96" s="80">
        <f t="shared" si="196"/>
        <v>25951.03</v>
      </c>
      <c r="AH96" s="165">
        <v>49</v>
      </c>
      <c r="AI96" s="37">
        <f t="shared" si="182"/>
        <v>1960</v>
      </c>
      <c r="AJ96" s="189">
        <v>53.95</v>
      </c>
      <c r="AK96" s="80">
        <f>+AH96*'PRECIOS SEGUN ADJ (RURAL)'!$B$5*'PRECIOS SEGUN ADJ (RURAL)'!$C$5</f>
        <v>105742</v>
      </c>
      <c r="AL96" s="80" t="s">
        <v>1074</v>
      </c>
      <c r="AM96" s="165">
        <v>6</v>
      </c>
      <c r="AN96" s="37">
        <f t="shared" si="183"/>
        <v>240</v>
      </c>
      <c r="AO96" s="189">
        <v>29.05</v>
      </c>
      <c r="AP96" s="80">
        <f>+AM96*'PRECIOS SEGUN ADJ (RURAL)'!$B$6*'PRECIOS SEGUN ADJ (RURAL)'!$C$6</f>
        <v>6972</v>
      </c>
      <c r="AQ96" s="80" t="s">
        <v>1162</v>
      </c>
      <c r="AR96" s="80">
        <f t="shared" si="197"/>
        <v>1115.52</v>
      </c>
      <c r="AS96" s="165">
        <v>16</v>
      </c>
      <c r="AT96" s="37">
        <f t="shared" si="184"/>
        <v>640</v>
      </c>
      <c r="AU96" s="189">
        <v>304.44</v>
      </c>
      <c r="AV96" s="80">
        <f>+AS96*'PRECIOS SEGUN ADJ (RURAL)'!$B$7*'PRECIOS SEGUN ADJ (RURAL)'!$C$7</f>
        <v>194841.60000000001</v>
      </c>
      <c r="AW96" s="80" t="s">
        <v>1335</v>
      </c>
      <c r="AX96" s="80">
        <f t="shared" si="198"/>
        <v>35071.49</v>
      </c>
      <c r="AY96" s="37">
        <v>0</v>
      </c>
      <c r="AZ96" s="37">
        <f t="shared" si="206"/>
        <v>0</v>
      </c>
      <c r="BA96" s="189">
        <v>18.899999999999999</v>
      </c>
      <c r="BB96" s="80">
        <f>+AY96*'PRECIOS SEGUN ADJ. (FRONTERIZO)'!$B$9*'PRECIOS SEGUN ADJ. (FRONTERIZO)'!$C$9</f>
        <v>0</v>
      </c>
      <c r="BC96" s="80" t="s">
        <v>134</v>
      </c>
      <c r="BD96" s="165">
        <v>4</v>
      </c>
      <c r="BE96" s="37">
        <f t="shared" si="185"/>
        <v>160</v>
      </c>
      <c r="BF96" s="189">
        <v>140.38999999999999</v>
      </c>
      <c r="BG96" s="80">
        <f>+BD96*'PRECIOS SEGUN ADJ (RURAL)'!$B$8*'PRECIOS SEGUN ADJ (RURAL)'!$C$8</f>
        <v>22462.399999999998</v>
      </c>
      <c r="BH96" s="80" t="s">
        <v>1143</v>
      </c>
      <c r="BI96" s="80">
        <f t="shared" si="199"/>
        <v>4043.23</v>
      </c>
      <c r="BJ96" s="37">
        <v>0</v>
      </c>
      <c r="BK96" s="37">
        <f t="shared" si="207"/>
        <v>0</v>
      </c>
      <c r="BL96" s="189">
        <v>31.459999999999997</v>
      </c>
      <c r="BM96" s="80">
        <f>+BJ96*'PRECIOS SEGUN ADJ. (FRONTERIZO)'!$B$11*'PRECIOS SEGUN ADJ. (FRONTERIZO)'!$C$11</f>
        <v>0</v>
      </c>
      <c r="BN96" s="80" t="s">
        <v>134</v>
      </c>
      <c r="BO96" s="165">
        <v>12</v>
      </c>
      <c r="BP96" s="37">
        <f t="shared" si="186"/>
        <v>480</v>
      </c>
      <c r="BQ96" s="189">
        <v>68.099999999999994</v>
      </c>
      <c r="BR96" s="80">
        <f>+BO96*'PRECIOS SEGUN ADJ (RURAL)'!$B$9*'PRECIOS SEGUN ADJ (RURAL)'!$C$9</f>
        <v>32687.999999999996</v>
      </c>
      <c r="BS96" s="80" t="s">
        <v>1165</v>
      </c>
      <c r="BT96" s="165">
        <v>261</v>
      </c>
      <c r="BU96" s="37">
        <f t="shared" si="200"/>
        <v>5220</v>
      </c>
      <c r="BV96" s="189">
        <v>5.5</v>
      </c>
      <c r="BW96" s="80">
        <f>+BT96*'PRECIOS SEGUN ADJ (RURAL)'!$B$10*'PRECIOS SEGUN ADJ (RURAL)'!$C$10</f>
        <v>28710</v>
      </c>
      <c r="BX96" s="80" t="s">
        <v>1780</v>
      </c>
      <c r="BY96" s="165">
        <v>261</v>
      </c>
      <c r="BZ96" s="37">
        <f t="shared" si="187"/>
        <v>10440</v>
      </c>
      <c r="CA96" s="189">
        <v>7.1500000000000012</v>
      </c>
      <c r="CB96" s="80">
        <f>+BY96*'PRECIOS SEGUN ADJ (RURAL)'!$B$11*'PRECIOS SEGUN ADJ (RURAL)'!$C$11</f>
        <v>74646</v>
      </c>
      <c r="CC96" s="80" t="s">
        <v>1781</v>
      </c>
      <c r="CD96" s="165">
        <v>261</v>
      </c>
      <c r="CE96" s="37">
        <f t="shared" si="188"/>
        <v>10440</v>
      </c>
      <c r="CF96" s="189">
        <v>6.84</v>
      </c>
      <c r="CG96" s="80">
        <f>+CD96*'PRECIOS SEGUN ADJ (RURAL)'!$B$12*'PRECIOS SEGUN ADJ (RURAL)'!$C$12</f>
        <v>71409.600000000006</v>
      </c>
      <c r="CH96" s="80" t="s">
        <v>1782</v>
      </c>
      <c r="CI96" s="37">
        <v>0</v>
      </c>
      <c r="CJ96" s="37">
        <f t="shared" si="208"/>
        <v>0</v>
      </c>
      <c r="CK96" s="189">
        <v>60</v>
      </c>
      <c r="CL96" s="80">
        <f>+CI96*'PRECIOS SEGUN ADJ. (FRONTERIZO)'!$B$16*'PRECIOS SEGUN ADJ. (FRONTERIZO)'!$C$16</f>
        <v>0</v>
      </c>
      <c r="CM96" s="80" t="s">
        <v>134</v>
      </c>
      <c r="CN96" s="80">
        <f t="shared" si="209"/>
        <v>0</v>
      </c>
      <c r="CO96" s="37">
        <v>0</v>
      </c>
      <c r="CP96" s="37">
        <f t="shared" si="210"/>
        <v>0</v>
      </c>
      <c r="CQ96" s="189">
        <v>55.649999999999991</v>
      </c>
      <c r="CR96" s="80">
        <f>+CO96*'PRECIOS SEGUN ADJ. (FRONTERIZO)'!$B$17*'PRECIOS SEGUN ADJ. (FRONTERIZO)'!$C$17</f>
        <v>0</v>
      </c>
      <c r="CS96" s="80" t="s">
        <v>134</v>
      </c>
      <c r="CT96" s="80">
        <f t="shared" si="211"/>
        <v>0</v>
      </c>
      <c r="CU96" s="165">
        <v>261</v>
      </c>
      <c r="CV96" s="37">
        <f t="shared" si="189"/>
        <v>10440</v>
      </c>
      <c r="CW96" s="189">
        <v>6.5999999999999988</v>
      </c>
      <c r="CX96" s="80">
        <f>+CU96*'PRECIOS SEGUN ADJ (RURAL)'!$B$14*'PRECIOS SEGUN ADJ (RURAL)'!$C$14</f>
        <v>68904</v>
      </c>
      <c r="CY96" s="80" t="s">
        <v>1783</v>
      </c>
      <c r="CZ96" s="37">
        <v>0</v>
      </c>
      <c r="DA96" s="37">
        <f t="shared" si="212"/>
        <v>0</v>
      </c>
      <c r="DB96" s="189">
        <v>65.75</v>
      </c>
      <c r="DC96" s="80">
        <f>+CZ96*'PRECIOS SEGUN ADJ. (FRONTERIZO)'!$B$19*'PRECIOS SEGUN ADJ. (FRONTERIZO)'!$C$19</f>
        <v>0</v>
      </c>
      <c r="DD96" s="80" t="s">
        <v>134</v>
      </c>
      <c r="DE96" s="80">
        <f t="shared" si="213"/>
        <v>0</v>
      </c>
      <c r="DF96" s="165">
        <v>10</v>
      </c>
      <c r="DG96" s="37">
        <f t="shared" si="190"/>
        <v>400</v>
      </c>
      <c r="DH96" s="189">
        <v>82.59999999999998</v>
      </c>
      <c r="DI96" s="80">
        <f>+DF96*'PRECIOS SEGUN ADJ (RURAL)'!$B$15*'PRECIOS SEGUN ADJ (RURAL)'!$C$15</f>
        <v>33040</v>
      </c>
      <c r="DJ96" s="80" t="s">
        <v>822</v>
      </c>
      <c r="DK96" s="80">
        <f t="shared" si="201"/>
        <v>5947.2</v>
      </c>
      <c r="DL96" s="165">
        <v>261</v>
      </c>
      <c r="DM96" s="37">
        <f t="shared" si="191"/>
        <v>10440</v>
      </c>
      <c r="DN96" s="189">
        <v>23.059999999999995</v>
      </c>
      <c r="DO96" s="80">
        <f>+DL96*'PRECIOS SEGUN ADJ (RURAL)'!$B$17*'PRECIOS SEGUN ADJ (RURAL)'!$C$17</f>
        <v>240746.4</v>
      </c>
      <c r="DP96" s="80" t="s">
        <v>1784</v>
      </c>
      <c r="DQ96" s="192">
        <v>0</v>
      </c>
      <c r="DR96" s="192">
        <f t="shared" si="214"/>
        <v>0</v>
      </c>
      <c r="DS96" s="189">
        <v>80.849999999999994</v>
      </c>
      <c r="DT96" s="80">
        <f>+DQ96*'PRECIOS SEGUN ADJ. (FRONTERIZO)'!$B$22*'PRECIOS SEGUN ADJ. (FRONTERIZO)'!$C$22</f>
        <v>0</v>
      </c>
      <c r="DU96" s="80" t="s">
        <v>134</v>
      </c>
      <c r="DV96" s="165">
        <v>11</v>
      </c>
      <c r="DW96" s="37">
        <f t="shared" si="192"/>
        <v>440</v>
      </c>
      <c r="DX96" s="189">
        <v>21.83</v>
      </c>
      <c r="DY96" s="80">
        <f>+DV96*'PRECIOS SEGUN ADJ (RURAL)'!$B$19*'PRECIOS SEGUN ADJ (RURAL)'!$C$19</f>
        <v>9605.2000000000007</v>
      </c>
      <c r="DZ96" s="80" t="s">
        <v>276</v>
      </c>
      <c r="EA96" s="80">
        <f t="shared" si="202"/>
        <v>1728.94</v>
      </c>
      <c r="EB96" s="165">
        <v>38</v>
      </c>
      <c r="EC96" s="37">
        <f t="shared" si="193"/>
        <v>1520</v>
      </c>
      <c r="ED96" s="189">
        <v>33</v>
      </c>
      <c r="EE96" s="80">
        <f>+EB96*'PRECIOS SEGUN ADJ (RURAL)'!$B$20*'PRECIOS SEGUN ADJ (RURAL)'!$C$20</f>
        <v>50160</v>
      </c>
      <c r="EF96" s="80" t="s">
        <v>1368</v>
      </c>
      <c r="EG96" s="37">
        <v>0</v>
      </c>
      <c r="EH96" s="37">
        <f t="shared" si="215"/>
        <v>0</v>
      </c>
      <c r="EI96" s="189">
        <v>15.789999999999997</v>
      </c>
      <c r="EJ96" s="80">
        <f>+EG96*'PRECIOS SEGUN ADJ. (FRONTERIZO)'!$B$25*'PRECIOS SEGUN ADJ. (FRONTERIZO)'!$C$25</f>
        <v>0</v>
      </c>
      <c r="EK96" s="80" t="s">
        <v>134</v>
      </c>
      <c r="EL96" s="37">
        <v>0</v>
      </c>
      <c r="EM96" s="37">
        <f t="shared" si="216"/>
        <v>0</v>
      </c>
      <c r="EN96" s="189">
        <v>31.5</v>
      </c>
      <c r="EO96" s="80">
        <f>+EL96*'PRECIOS SEGUN ADJ. (FRONTERIZO)'!$B$26*'PRECIOS SEGUN ADJ. (FRONTERIZO)'!$C$26</f>
        <v>0</v>
      </c>
      <c r="EP96" s="80" t="s">
        <v>134</v>
      </c>
      <c r="EQ96" s="193">
        <v>34</v>
      </c>
      <c r="ER96" s="194">
        <f t="shared" si="217"/>
        <v>1360</v>
      </c>
      <c r="ES96" s="195">
        <v>21.68</v>
      </c>
      <c r="ET96" s="196">
        <f>+EQ96*'PRECIOS SEGUN ADJ (RURAL)'!$B$13*'PRECIOS SEGUN ADJ (RURAL)'!$C$13</f>
        <v>29484.799999999999</v>
      </c>
      <c r="EU96" s="196" t="s">
        <v>1172</v>
      </c>
      <c r="EV96" s="197">
        <v>261</v>
      </c>
      <c r="EW96" s="198">
        <f t="shared" si="203"/>
        <v>5220</v>
      </c>
      <c r="EX96" s="199">
        <v>5.5</v>
      </c>
      <c r="EY96" s="200">
        <f>+EV96*'PRECIOS SEGUN ADJ (RURAL)'!$B$16*'PRECIOS SEGUN ADJ (RURAL)'!$C$16</f>
        <v>28710</v>
      </c>
      <c r="EZ96" s="200" t="s">
        <v>1780</v>
      </c>
      <c r="FA96" s="201">
        <v>16</v>
      </c>
      <c r="FB96" s="202">
        <f t="shared" si="218"/>
        <v>640</v>
      </c>
      <c r="FC96" s="203">
        <v>220</v>
      </c>
      <c r="FD96" s="204">
        <f>+FA96*'PRECIOS SEGUN ADJ (RURAL)'!$B$18*'PRECIOS SEGUN ADJ (RURAL)'!$C$18</f>
        <v>140800</v>
      </c>
      <c r="FE96" s="204" t="s">
        <v>1341</v>
      </c>
      <c r="FF96" s="204">
        <f t="shared" si="204"/>
        <v>25344</v>
      </c>
      <c r="FG96" s="80">
        <f t="shared" si="219"/>
        <v>1331704</v>
      </c>
      <c r="FH96" s="80" t="s">
        <v>1785</v>
      </c>
      <c r="FI96" s="80">
        <f t="shared" si="220"/>
        <v>106134.15</v>
      </c>
      <c r="FJ96" s="80" t="s">
        <v>1786</v>
      </c>
      <c r="FK96" s="80">
        <f t="shared" si="221"/>
        <v>1225569.8500000001</v>
      </c>
      <c r="FL96" s="80" t="s">
        <v>1787</v>
      </c>
      <c r="FM96" s="80">
        <f t="shared" si="222"/>
        <v>266340.8</v>
      </c>
      <c r="FN96" s="80" t="s">
        <v>1788</v>
      </c>
      <c r="FO96" s="80">
        <f t="shared" si="223"/>
        <v>13317.04</v>
      </c>
      <c r="FP96" s="80" t="s">
        <v>1789</v>
      </c>
      <c r="FQ96" s="80"/>
      <c r="FR96" s="80">
        <f t="shared" si="224"/>
        <v>1065363.2</v>
      </c>
      <c r="FS96" s="80" t="s">
        <v>1790</v>
      </c>
      <c r="FT96" s="37" t="str">
        <f>+VLOOKUP(D96,'RURAL XENIA'!F:G,2,0)</f>
        <v>R-19</v>
      </c>
    </row>
    <row r="97" spans="1:176">
      <c r="A97" s="37">
        <v>160</v>
      </c>
      <c r="B97" s="176" t="s">
        <v>130</v>
      </c>
      <c r="C97" s="26" t="s">
        <v>1791</v>
      </c>
      <c r="D97" s="37">
        <v>115512816</v>
      </c>
      <c r="E97" s="37" t="str">
        <f>+VLOOKUP(D97,'INFORMACION DE PROVEEDORES'!C:I,2,0)</f>
        <v>001-1551281-6</v>
      </c>
      <c r="F97" s="26" t="str">
        <f>+VLOOKUP(D97,'INFORMACION DE PROVEEDORES'!C:J,4,0)</f>
        <v>WILSTON TOMAS GERVACIO MEJIA</v>
      </c>
      <c r="G97" s="37" t="str">
        <f>+VLOOKUP(D97,'INFORMACION DE PROVEEDORES'!C:K,5,0)</f>
        <v>001-1551281-6</v>
      </c>
      <c r="H97" s="26" t="str">
        <f>+VLOOKUP(D97,'INFORMACION DE PROVEEDORES'!C:L,7,0)</f>
        <v>CALLE VILLA ESPAÑA NO.6, PLAZA ROSALIA</v>
      </c>
      <c r="I97" s="37" t="str">
        <f>+VLOOKUP(D97,'INFORMACION DE PROVEEDORES'!C:M,3,0)</f>
        <v xml:space="preserve"> FÍSICA</v>
      </c>
      <c r="J97" s="37">
        <v>4</v>
      </c>
      <c r="K97" s="37">
        <v>325</v>
      </c>
      <c r="L97" s="37">
        <v>24</v>
      </c>
      <c r="M97" s="37">
        <f t="shared" si="194"/>
        <v>960</v>
      </c>
      <c r="N97" s="189">
        <v>60.180000000000007</v>
      </c>
      <c r="O97" s="80">
        <f>+L97*'PRECIOS SEGUN ADJ (RURAL)'!$B$2*'PRECIOS SEGUN ADJ (RURAL)'!$C$2</f>
        <v>57772.799999999996</v>
      </c>
      <c r="P97" s="80" t="s">
        <v>1255</v>
      </c>
      <c r="Q97" s="80">
        <f t="shared" si="195"/>
        <v>9243.65</v>
      </c>
      <c r="R97" s="165">
        <v>6</v>
      </c>
      <c r="S97" s="37">
        <f t="shared" si="180"/>
        <v>240</v>
      </c>
      <c r="T97" s="189">
        <v>33</v>
      </c>
      <c r="U97" s="80">
        <f>+R97*'PRECIOS SEGUN ADJ (RURAL)'!$B$3*'PRECIOS SEGUN ADJ (RURAL)'!$C$3</f>
        <v>7920</v>
      </c>
      <c r="V97" s="80" t="s">
        <v>1509</v>
      </c>
      <c r="W97" s="192">
        <v>0</v>
      </c>
      <c r="X97" s="37">
        <f t="shared" si="205"/>
        <v>0</v>
      </c>
      <c r="Y97" s="189">
        <v>25.2</v>
      </c>
      <c r="Z97" s="80">
        <f>+W97*'PRECIOS SEGUN ADJ. (FRONTERIZO)'!$B$4*'PRECIOS SEGUN ADJ. (FRONTERIZO)'!$C$4</f>
        <v>0</v>
      </c>
      <c r="AA97" s="80" t="s">
        <v>134</v>
      </c>
      <c r="AB97" s="165">
        <v>51</v>
      </c>
      <c r="AC97" s="37">
        <f t="shared" si="181"/>
        <v>2040</v>
      </c>
      <c r="AD97" s="189">
        <v>87.91</v>
      </c>
      <c r="AE97" s="80">
        <f>+AB97*'PRECIOS SEGUN ADJ (RURAL)'!$B$4*'PRECIOS SEGUN ADJ (RURAL)'!$C$4</f>
        <v>179336.4</v>
      </c>
      <c r="AF97" s="80" t="s">
        <v>1543</v>
      </c>
      <c r="AG97" s="80">
        <f t="shared" si="196"/>
        <v>32280.55</v>
      </c>
      <c r="AH97" s="165">
        <v>60</v>
      </c>
      <c r="AI97" s="37">
        <f t="shared" si="182"/>
        <v>2400</v>
      </c>
      <c r="AJ97" s="189">
        <v>53.95</v>
      </c>
      <c r="AK97" s="80">
        <f>+AH97*'PRECIOS SEGUN ADJ (RURAL)'!$B$5*'PRECIOS SEGUN ADJ (RURAL)'!$C$5</f>
        <v>129480</v>
      </c>
      <c r="AL97" s="80" t="s">
        <v>1312</v>
      </c>
      <c r="AM97" s="165">
        <v>9</v>
      </c>
      <c r="AN97" s="37">
        <f t="shared" si="183"/>
        <v>360</v>
      </c>
      <c r="AO97" s="189">
        <v>29.05</v>
      </c>
      <c r="AP97" s="80">
        <f>+AM97*'PRECIOS SEGUN ADJ (RURAL)'!$B$6*'PRECIOS SEGUN ADJ (RURAL)'!$C$6</f>
        <v>10458</v>
      </c>
      <c r="AQ97" s="80" t="s">
        <v>1182</v>
      </c>
      <c r="AR97" s="80">
        <f t="shared" si="197"/>
        <v>1673.28</v>
      </c>
      <c r="AS97" s="165">
        <v>20</v>
      </c>
      <c r="AT97" s="37">
        <f t="shared" si="184"/>
        <v>800</v>
      </c>
      <c r="AU97" s="189">
        <v>304.44</v>
      </c>
      <c r="AV97" s="80">
        <f>+AS97*'PRECIOS SEGUN ADJ (RURAL)'!$B$7*'PRECIOS SEGUN ADJ (RURAL)'!$C$7</f>
        <v>243552</v>
      </c>
      <c r="AW97" s="80" t="s">
        <v>1258</v>
      </c>
      <c r="AX97" s="80">
        <f t="shared" si="198"/>
        <v>43839.360000000001</v>
      </c>
      <c r="AY97" s="37">
        <v>0</v>
      </c>
      <c r="AZ97" s="37">
        <f t="shared" si="206"/>
        <v>0</v>
      </c>
      <c r="BA97" s="189">
        <v>18.899999999999999</v>
      </c>
      <c r="BB97" s="80">
        <f>+AY97*'PRECIOS SEGUN ADJ. (FRONTERIZO)'!$B$9*'PRECIOS SEGUN ADJ. (FRONTERIZO)'!$C$9</f>
        <v>0</v>
      </c>
      <c r="BC97" s="80" t="s">
        <v>134</v>
      </c>
      <c r="BD97" s="165">
        <v>6</v>
      </c>
      <c r="BE97" s="37">
        <f t="shared" si="185"/>
        <v>240</v>
      </c>
      <c r="BF97" s="189">
        <v>140.38999999999999</v>
      </c>
      <c r="BG97" s="80">
        <f>+BD97*'PRECIOS SEGUN ADJ (RURAL)'!$B$8*'PRECIOS SEGUN ADJ (RURAL)'!$C$8</f>
        <v>33693.599999999999</v>
      </c>
      <c r="BH97" s="80" t="s">
        <v>1512</v>
      </c>
      <c r="BI97" s="80">
        <f t="shared" si="199"/>
        <v>6064.85</v>
      </c>
      <c r="BJ97" s="37">
        <v>0</v>
      </c>
      <c r="BK97" s="37">
        <f t="shared" si="207"/>
        <v>0</v>
      </c>
      <c r="BL97" s="189">
        <v>31.459999999999997</v>
      </c>
      <c r="BM97" s="80">
        <f>+BJ97*'PRECIOS SEGUN ADJ. (FRONTERIZO)'!$B$11*'PRECIOS SEGUN ADJ. (FRONTERIZO)'!$C$11</f>
        <v>0</v>
      </c>
      <c r="BN97" s="80" t="s">
        <v>134</v>
      </c>
      <c r="BO97" s="165">
        <v>16</v>
      </c>
      <c r="BP97" s="37">
        <f t="shared" si="186"/>
        <v>640</v>
      </c>
      <c r="BQ97" s="189">
        <v>68.099999999999994</v>
      </c>
      <c r="BR97" s="80">
        <f>+BO97*'PRECIOS SEGUN ADJ (RURAL)'!$B$9*'PRECIOS SEGUN ADJ (RURAL)'!$C$9</f>
        <v>43584</v>
      </c>
      <c r="BS97" s="80" t="s">
        <v>1259</v>
      </c>
      <c r="BT97" s="165">
        <v>325</v>
      </c>
      <c r="BU97" s="37">
        <f t="shared" si="200"/>
        <v>6500</v>
      </c>
      <c r="BV97" s="189">
        <v>5.5</v>
      </c>
      <c r="BW97" s="80">
        <f>+BT97*'PRECIOS SEGUN ADJ (RURAL)'!$B$10*'PRECIOS SEGUN ADJ (RURAL)'!$C$10</f>
        <v>35750</v>
      </c>
      <c r="BX97" s="80" t="s">
        <v>1792</v>
      </c>
      <c r="BY97" s="165">
        <v>325</v>
      </c>
      <c r="BZ97" s="37">
        <f t="shared" si="187"/>
        <v>13000</v>
      </c>
      <c r="CA97" s="189">
        <v>7.1500000000000012</v>
      </c>
      <c r="CB97" s="80">
        <f>+BY97*'PRECIOS SEGUN ADJ (RURAL)'!$B$11*'PRECIOS SEGUN ADJ (RURAL)'!$C$11</f>
        <v>92950</v>
      </c>
      <c r="CC97" s="80" t="s">
        <v>1793</v>
      </c>
      <c r="CD97" s="165">
        <v>325</v>
      </c>
      <c r="CE97" s="37">
        <f t="shared" si="188"/>
        <v>13000</v>
      </c>
      <c r="CF97" s="189">
        <v>6.84</v>
      </c>
      <c r="CG97" s="80">
        <f>+CD97*'PRECIOS SEGUN ADJ (RURAL)'!$B$12*'PRECIOS SEGUN ADJ (RURAL)'!$C$12</f>
        <v>88920</v>
      </c>
      <c r="CH97" s="80" t="s">
        <v>1794</v>
      </c>
      <c r="CI97" s="37">
        <v>0</v>
      </c>
      <c r="CJ97" s="37">
        <f t="shared" si="208"/>
        <v>0</v>
      </c>
      <c r="CK97" s="189">
        <v>60</v>
      </c>
      <c r="CL97" s="80">
        <f>+CI97*'PRECIOS SEGUN ADJ. (FRONTERIZO)'!$B$16*'PRECIOS SEGUN ADJ. (FRONTERIZO)'!$C$16</f>
        <v>0</v>
      </c>
      <c r="CM97" s="80" t="s">
        <v>134</v>
      </c>
      <c r="CN97" s="80">
        <f t="shared" si="209"/>
        <v>0</v>
      </c>
      <c r="CO97" s="37">
        <v>0</v>
      </c>
      <c r="CP97" s="37">
        <f t="shared" si="210"/>
        <v>0</v>
      </c>
      <c r="CQ97" s="189">
        <v>55.649999999999991</v>
      </c>
      <c r="CR97" s="80">
        <f>+CO97*'PRECIOS SEGUN ADJ. (FRONTERIZO)'!$B$17*'PRECIOS SEGUN ADJ. (FRONTERIZO)'!$C$17</f>
        <v>0</v>
      </c>
      <c r="CS97" s="80" t="s">
        <v>134</v>
      </c>
      <c r="CT97" s="80">
        <f t="shared" si="211"/>
        <v>0</v>
      </c>
      <c r="CU97" s="165">
        <v>325</v>
      </c>
      <c r="CV97" s="37">
        <f t="shared" si="189"/>
        <v>13000</v>
      </c>
      <c r="CW97" s="189">
        <v>6.5999999999999988</v>
      </c>
      <c r="CX97" s="80">
        <f>+CU97*'PRECIOS SEGUN ADJ (RURAL)'!$B$14*'PRECIOS SEGUN ADJ (RURAL)'!$C$14</f>
        <v>85800</v>
      </c>
      <c r="CY97" s="80" t="s">
        <v>711</v>
      </c>
      <c r="CZ97" s="37">
        <v>0</v>
      </c>
      <c r="DA97" s="37">
        <f t="shared" si="212"/>
        <v>0</v>
      </c>
      <c r="DB97" s="189">
        <v>65.75</v>
      </c>
      <c r="DC97" s="80">
        <f>+CZ97*'PRECIOS SEGUN ADJ. (FRONTERIZO)'!$B$19*'PRECIOS SEGUN ADJ. (FRONTERIZO)'!$C$19</f>
        <v>0</v>
      </c>
      <c r="DD97" s="80" t="s">
        <v>134</v>
      </c>
      <c r="DE97" s="80">
        <f t="shared" si="213"/>
        <v>0</v>
      </c>
      <c r="DF97" s="165">
        <v>13</v>
      </c>
      <c r="DG97" s="37">
        <f t="shared" si="190"/>
        <v>520</v>
      </c>
      <c r="DH97" s="189">
        <v>82.59999999999998</v>
      </c>
      <c r="DI97" s="80">
        <f>+DF97*'PRECIOS SEGUN ADJ (RURAL)'!$B$15*'PRECIOS SEGUN ADJ (RURAL)'!$C$15</f>
        <v>42952</v>
      </c>
      <c r="DJ97" s="80" t="s">
        <v>1188</v>
      </c>
      <c r="DK97" s="80">
        <f t="shared" si="201"/>
        <v>7731.36</v>
      </c>
      <c r="DL97" s="165">
        <v>325</v>
      </c>
      <c r="DM97" s="37">
        <f t="shared" si="191"/>
        <v>13000</v>
      </c>
      <c r="DN97" s="189">
        <v>23.059999999999995</v>
      </c>
      <c r="DO97" s="80">
        <f>+DL97*'PRECIOS SEGUN ADJ (RURAL)'!$B$17*'PRECIOS SEGUN ADJ (RURAL)'!$C$17</f>
        <v>299780</v>
      </c>
      <c r="DP97" s="80" t="s">
        <v>1795</v>
      </c>
      <c r="DQ97" s="192">
        <v>0</v>
      </c>
      <c r="DR97" s="192">
        <f t="shared" si="214"/>
        <v>0</v>
      </c>
      <c r="DS97" s="189">
        <v>80.849999999999994</v>
      </c>
      <c r="DT97" s="80">
        <f>+DQ97*'PRECIOS SEGUN ADJ. (FRONTERIZO)'!$B$22*'PRECIOS SEGUN ADJ. (FRONTERIZO)'!$C$22</f>
        <v>0</v>
      </c>
      <c r="DU97" s="80" t="s">
        <v>134</v>
      </c>
      <c r="DV97" s="165">
        <v>14</v>
      </c>
      <c r="DW97" s="37">
        <f t="shared" si="192"/>
        <v>560</v>
      </c>
      <c r="DX97" s="189">
        <v>21.83</v>
      </c>
      <c r="DY97" s="80">
        <f>+DV97*'PRECIOS SEGUN ADJ (RURAL)'!$B$19*'PRECIOS SEGUN ADJ (RURAL)'!$C$19</f>
        <v>12224.8</v>
      </c>
      <c r="DZ97" s="80" t="s">
        <v>147</v>
      </c>
      <c r="EA97" s="80">
        <f t="shared" si="202"/>
        <v>2200.46</v>
      </c>
      <c r="EB97" s="165">
        <v>48</v>
      </c>
      <c r="EC97" s="37">
        <f t="shared" si="193"/>
        <v>1920</v>
      </c>
      <c r="ED97" s="189">
        <v>33</v>
      </c>
      <c r="EE97" s="80">
        <f>+EB97*'PRECIOS SEGUN ADJ (RURAL)'!$B$20*'PRECIOS SEGUN ADJ (RURAL)'!$C$20</f>
        <v>63360</v>
      </c>
      <c r="EF97" s="80" t="s">
        <v>226</v>
      </c>
      <c r="EG97" s="37">
        <v>0</v>
      </c>
      <c r="EH97" s="37">
        <f t="shared" si="215"/>
        <v>0</v>
      </c>
      <c r="EI97" s="189">
        <v>15.789999999999997</v>
      </c>
      <c r="EJ97" s="80">
        <f>+EG97*'PRECIOS SEGUN ADJ. (FRONTERIZO)'!$B$25*'PRECIOS SEGUN ADJ. (FRONTERIZO)'!$C$25</f>
        <v>0</v>
      </c>
      <c r="EK97" s="80" t="s">
        <v>134</v>
      </c>
      <c r="EL97" s="37">
        <v>0</v>
      </c>
      <c r="EM97" s="37">
        <f t="shared" si="216"/>
        <v>0</v>
      </c>
      <c r="EN97" s="189">
        <v>31.5</v>
      </c>
      <c r="EO97" s="80">
        <f>+EL97*'PRECIOS SEGUN ADJ. (FRONTERIZO)'!$B$26*'PRECIOS SEGUN ADJ. (FRONTERIZO)'!$C$26</f>
        <v>0</v>
      </c>
      <c r="EP97" s="80" t="s">
        <v>134</v>
      </c>
      <c r="EQ97" s="193">
        <v>42</v>
      </c>
      <c r="ER97" s="194">
        <f t="shared" si="217"/>
        <v>1680</v>
      </c>
      <c r="ES97" s="195">
        <v>21.68</v>
      </c>
      <c r="ET97" s="196">
        <f>+EQ97*'PRECIOS SEGUN ADJ (RURAL)'!$B$13*'PRECIOS SEGUN ADJ (RURAL)'!$C$13</f>
        <v>36422.399999999994</v>
      </c>
      <c r="EU97" s="196" t="s">
        <v>1550</v>
      </c>
      <c r="EV97" s="197">
        <v>325</v>
      </c>
      <c r="EW97" s="198">
        <f t="shared" si="203"/>
        <v>6500</v>
      </c>
      <c r="EX97" s="199">
        <v>5.5</v>
      </c>
      <c r="EY97" s="200">
        <f>+EV97*'PRECIOS SEGUN ADJ (RURAL)'!$B$16*'PRECIOS SEGUN ADJ (RURAL)'!$C$16</f>
        <v>35750</v>
      </c>
      <c r="EZ97" s="200" t="s">
        <v>1792</v>
      </c>
      <c r="FA97" s="201">
        <v>20</v>
      </c>
      <c r="FB97" s="202">
        <f t="shared" si="218"/>
        <v>800</v>
      </c>
      <c r="FC97" s="203">
        <v>220</v>
      </c>
      <c r="FD97" s="204">
        <f>+FA97*'PRECIOS SEGUN ADJ (RURAL)'!$B$18*'PRECIOS SEGUN ADJ (RURAL)'!$C$18</f>
        <v>176000</v>
      </c>
      <c r="FE97" s="204" t="s">
        <v>1267</v>
      </c>
      <c r="FF97" s="204">
        <f t="shared" si="204"/>
        <v>31680</v>
      </c>
      <c r="FG97" s="80">
        <f t="shared" si="219"/>
        <v>1675705.9999999998</v>
      </c>
      <c r="FH97" s="80" t="s">
        <v>1796</v>
      </c>
      <c r="FI97" s="80">
        <f t="shared" si="220"/>
        <v>134713.51</v>
      </c>
      <c r="FJ97" s="80" t="s">
        <v>1797</v>
      </c>
      <c r="FK97" s="80">
        <f t="shared" si="221"/>
        <v>1540992.4899999998</v>
      </c>
      <c r="FL97" s="80" t="s">
        <v>1798</v>
      </c>
      <c r="FM97" s="80">
        <f t="shared" si="222"/>
        <v>335141.2</v>
      </c>
      <c r="FN97" s="80" t="s">
        <v>1799</v>
      </c>
      <c r="FO97" s="80">
        <f t="shared" si="223"/>
        <v>16757.060000000001</v>
      </c>
      <c r="FP97" s="80" t="s">
        <v>1800</v>
      </c>
      <c r="FQ97" s="80"/>
      <c r="FR97" s="80">
        <f t="shared" si="224"/>
        <v>1340564.7999999998</v>
      </c>
      <c r="FS97" s="80" t="s">
        <v>1801</v>
      </c>
      <c r="FT97" s="37" t="str">
        <f>+VLOOKUP(D97,'RURAL XENIA'!F:G,2,0)</f>
        <v>R-17</v>
      </c>
    </row>
    <row r="98" spans="1:176">
      <c r="A98" s="37">
        <v>162</v>
      </c>
      <c r="B98" s="176" t="s">
        <v>130</v>
      </c>
      <c r="C98" s="26" t="s">
        <v>1802</v>
      </c>
      <c r="D98" s="37">
        <v>1700135815</v>
      </c>
      <c r="E98" s="37" t="str">
        <f>+VLOOKUP(D98,'INFORMACION DE PROVEEDORES'!C:I,2,0)</f>
        <v>017-0013581-5</v>
      </c>
      <c r="F98" s="26" t="str">
        <f>+VLOOKUP(D98,'INFORMACION DE PROVEEDORES'!C:J,4,0)</f>
        <v>YOARKI BELTRE SEVERINO DE SANCHEZ</v>
      </c>
      <c r="G98" s="37" t="str">
        <f>+VLOOKUP(D98,'INFORMACION DE PROVEEDORES'!C:K,5,0)</f>
        <v>017-0013581-5</v>
      </c>
      <c r="H98" s="26" t="str">
        <f>+VLOOKUP(D98,'INFORMACION DE PROVEEDORES'!C:L,7,0)</f>
        <v xml:space="preserve">JIMENEZ MOYA NO. 7, PADRE DE LAS CASA, AZUA </v>
      </c>
      <c r="I98" s="37" t="str">
        <f>+VLOOKUP(D98,'INFORMACION DE PROVEEDORES'!C:M,3,0)</f>
        <v xml:space="preserve"> FÍSICA</v>
      </c>
      <c r="J98" s="37">
        <v>1</v>
      </c>
      <c r="K98" s="37">
        <v>228</v>
      </c>
      <c r="L98" s="37">
        <v>16</v>
      </c>
      <c r="M98" s="37">
        <f t="shared" si="194"/>
        <v>640</v>
      </c>
      <c r="N98" s="189">
        <v>60.180000000000007</v>
      </c>
      <c r="O98" s="80">
        <f>+L98*'PRECIOS SEGUN ADJ (RURAL)'!$B$2*'PRECIOS SEGUN ADJ (RURAL)'!$C$2</f>
        <v>38515.199999999997</v>
      </c>
      <c r="P98" s="80" t="s">
        <v>1217</v>
      </c>
      <c r="Q98" s="80">
        <f t="shared" si="195"/>
        <v>6162.43</v>
      </c>
      <c r="R98" s="165">
        <v>3</v>
      </c>
      <c r="S98" s="37">
        <f t="shared" si="180"/>
        <v>120</v>
      </c>
      <c r="T98" s="189">
        <v>33</v>
      </c>
      <c r="U98" s="80">
        <f>+R98*'PRECIOS SEGUN ADJ (RURAL)'!$B$3*'PRECIOS SEGUN ADJ (RURAL)'!$C$3</f>
        <v>3960</v>
      </c>
      <c r="V98" s="80" t="s">
        <v>1161</v>
      </c>
      <c r="W98" s="192">
        <v>0</v>
      </c>
      <c r="X98" s="37">
        <f t="shared" si="205"/>
        <v>0</v>
      </c>
      <c r="Y98" s="189">
        <v>25.2</v>
      </c>
      <c r="Z98" s="80">
        <f>+W98*'PRECIOS SEGUN ADJ. (FRONTERIZO)'!$B$4*'PRECIOS SEGUN ADJ. (FRONTERIZO)'!$C$4</f>
        <v>0</v>
      </c>
      <c r="AA98" s="80" t="s">
        <v>134</v>
      </c>
      <c r="AB98" s="165">
        <v>35</v>
      </c>
      <c r="AC98" s="37">
        <f t="shared" si="181"/>
        <v>1400</v>
      </c>
      <c r="AD98" s="189">
        <v>87.91</v>
      </c>
      <c r="AE98" s="80">
        <f>+AB98*'PRECIOS SEGUN ADJ (RURAL)'!$B$4*'PRECIOS SEGUN ADJ (RURAL)'!$C$4</f>
        <v>123074</v>
      </c>
      <c r="AF98" s="80" t="s">
        <v>1803</v>
      </c>
      <c r="AG98" s="80">
        <f t="shared" si="196"/>
        <v>22153.32</v>
      </c>
      <c r="AH98" s="165">
        <v>42</v>
      </c>
      <c r="AI98" s="37">
        <f t="shared" si="182"/>
        <v>1680</v>
      </c>
      <c r="AJ98" s="189">
        <v>53.95</v>
      </c>
      <c r="AK98" s="80">
        <f>+AH98*'PRECIOS SEGUN ADJ (RURAL)'!$B$5*'PRECIOS SEGUN ADJ (RURAL)'!$C$5</f>
        <v>90636</v>
      </c>
      <c r="AL98" s="80" t="s">
        <v>876</v>
      </c>
      <c r="AM98" s="165">
        <v>6</v>
      </c>
      <c r="AN98" s="37">
        <f t="shared" si="183"/>
        <v>240</v>
      </c>
      <c r="AO98" s="189">
        <v>29.05</v>
      </c>
      <c r="AP98" s="80">
        <f>+AM98*'PRECIOS SEGUN ADJ (RURAL)'!$B$6*'PRECIOS SEGUN ADJ (RURAL)'!$C$6</f>
        <v>6972</v>
      </c>
      <c r="AQ98" s="80" t="s">
        <v>1162</v>
      </c>
      <c r="AR98" s="80">
        <f t="shared" si="197"/>
        <v>1115.52</v>
      </c>
      <c r="AS98" s="165">
        <v>13</v>
      </c>
      <c r="AT98" s="37">
        <f t="shared" si="184"/>
        <v>520</v>
      </c>
      <c r="AU98" s="189">
        <v>304.44</v>
      </c>
      <c r="AV98" s="80">
        <f>+AS98*'PRECIOS SEGUN ADJ (RURAL)'!$B$7*'PRECIOS SEGUN ADJ (RURAL)'!$C$7</f>
        <v>158308.79999999999</v>
      </c>
      <c r="AW98" s="80" t="s">
        <v>1582</v>
      </c>
      <c r="AX98" s="80">
        <f t="shared" si="198"/>
        <v>28495.58</v>
      </c>
      <c r="AY98" s="37">
        <v>0</v>
      </c>
      <c r="AZ98" s="37">
        <f t="shared" si="206"/>
        <v>0</v>
      </c>
      <c r="BA98" s="189">
        <v>18.899999999999999</v>
      </c>
      <c r="BB98" s="80">
        <f>+AY98*'PRECIOS SEGUN ADJ. (FRONTERIZO)'!$B$9*'PRECIOS SEGUN ADJ. (FRONTERIZO)'!$C$9</f>
        <v>0</v>
      </c>
      <c r="BC98" s="80" t="s">
        <v>134</v>
      </c>
      <c r="BD98" s="165">
        <v>3</v>
      </c>
      <c r="BE98" s="37">
        <f t="shared" si="185"/>
        <v>120</v>
      </c>
      <c r="BF98" s="189">
        <v>140.38999999999999</v>
      </c>
      <c r="BG98" s="80">
        <f>+BD98*'PRECIOS SEGUN ADJ (RURAL)'!$B$8*'PRECIOS SEGUN ADJ (RURAL)'!$C$8</f>
        <v>16846.8</v>
      </c>
      <c r="BH98" s="80" t="s">
        <v>1164</v>
      </c>
      <c r="BI98" s="80">
        <f t="shared" si="199"/>
        <v>3032.42</v>
      </c>
      <c r="BJ98" s="37">
        <v>0</v>
      </c>
      <c r="BK98" s="37">
        <f t="shared" si="207"/>
        <v>0</v>
      </c>
      <c r="BL98" s="189">
        <v>31.459999999999997</v>
      </c>
      <c r="BM98" s="80">
        <f>+BJ98*'PRECIOS SEGUN ADJ. (FRONTERIZO)'!$B$11*'PRECIOS SEGUN ADJ. (FRONTERIZO)'!$C$11</f>
        <v>0</v>
      </c>
      <c r="BN98" s="80" t="s">
        <v>134</v>
      </c>
      <c r="BO98" s="165">
        <v>11</v>
      </c>
      <c r="BP98" s="37">
        <f t="shared" si="186"/>
        <v>440</v>
      </c>
      <c r="BQ98" s="189">
        <v>68.099999999999994</v>
      </c>
      <c r="BR98" s="80">
        <f>+BO98*'PRECIOS SEGUN ADJ (RURAL)'!$B$9*'PRECIOS SEGUN ADJ (RURAL)'!$C$9</f>
        <v>29963.999999999996</v>
      </c>
      <c r="BS98" s="80" t="s">
        <v>1221</v>
      </c>
      <c r="BT98" s="165">
        <v>228</v>
      </c>
      <c r="BU98" s="37">
        <f t="shared" si="200"/>
        <v>4560</v>
      </c>
      <c r="BV98" s="189">
        <v>5.5</v>
      </c>
      <c r="BW98" s="80">
        <f>+BT98*'PRECIOS SEGUN ADJ (RURAL)'!$B$10*'PRECIOS SEGUN ADJ (RURAL)'!$C$10</f>
        <v>25080</v>
      </c>
      <c r="BX98" s="80" t="s">
        <v>864</v>
      </c>
      <c r="BY98" s="165">
        <v>228</v>
      </c>
      <c r="BZ98" s="37">
        <f t="shared" si="187"/>
        <v>9120</v>
      </c>
      <c r="CA98" s="189">
        <v>7.1500000000000012</v>
      </c>
      <c r="CB98" s="80">
        <f>+BY98*'PRECIOS SEGUN ADJ (RURAL)'!$B$11*'PRECIOS SEGUN ADJ (RURAL)'!$C$11</f>
        <v>65208</v>
      </c>
      <c r="CC98" s="80" t="s">
        <v>1804</v>
      </c>
      <c r="CD98" s="165">
        <v>228</v>
      </c>
      <c r="CE98" s="37">
        <f t="shared" si="188"/>
        <v>9120</v>
      </c>
      <c r="CF98" s="189">
        <v>6.84</v>
      </c>
      <c r="CG98" s="80">
        <f>+CD98*'PRECIOS SEGUN ADJ (RURAL)'!$B$12*'PRECIOS SEGUN ADJ (RURAL)'!$C$12</f>
        <v>62380.800000000003</v>
      </c>
      <c r="CH98" s="80" t="s">
        <v>1805</v>
      </c>
      <c r="CI98" s="37">
        <v>0</v>
      </c>
      <c r="CJ98" s="37">
        <f t="shared" si="208"/>
        <v>0</v>
      </c>
      <c r="CK98" s="189">
        <v>60</v>
      </c>
      <c r="CL98" s="80">
        <f>+CI98*'PRECIOS SEGUN ADJ. (FRONTERIZO)'!$B$16*'PRECIOS SEGUN ADJ. (FRONTERIZO)'!$C$16</f>
        <v>0</v>
      </c>
      <c r="CM98" s="80" t="s">
        <v>134</v>
      </c>
      <c r="CN98" s="80">
        <f t="shared" si="209"/>
        <v>0</v>
      </c>
      <c r="CO98" s="37">
        <v>0</v>
      </c>
      <c r="CP98" s="37">
        <f t="shared" si="210"/>
        <v>0</v>
      </c>
      <c r="CQ98" s="189">
        <v>55.649999999999991</v>
      </c>
      <c r="CR98" s="80">
        <f>+CO98*'PRECIOS SEGUN ADJ. (FRONTERIZO)'!$B$17*'PRECIOS SEGUN ADJ. (FRONTERIZO)'!$C$17</f>
        <v>0</v>
      </c>
      <c r="CS98" s="80" t="s">
        <v>134</v>
      </c>
      <c r="CT98" s="80">
        <f t="shared" si="211"/>
        <v>0</v>
      </c>
      <c r="CU98" s="165">
        <v>228</v>
      </c>
      <c r="CV98" s="37">
        <f t="shared" si="189"/>
        <v>9120</v>
      </c>
      <c r="CW98" s="189">
        <v>6.5999999999999988</v>
      </c>
      <c r="CX98" s="80">
        <f>+CU98*'PRECIOS SEGUN ADJ (RURAL)'!$B$14*'PRECIOS SEGUN ADJ (RURAL)'!$C$14</f>
        <v>60192</v>
      </c>
      <c r="CY98" s="80" t="s">
        <v>1806</v>
      </c>
      <c r="CZ98" s="37">
        <v>0</v>
      </c>
      <c r="DA98" s="37">
        <f t="shared" si="212"/>
        <v>0</v>
      </c>
      <c r="DB98" s="189">
        <v>65.75</v>
      </c>
      <c r="DC98" s="80">
        <f>+CZ98*'PRECIOS SEGUN ADJ. (FRONTERIZO)'!$B$19*'PRECIOS SEGUN ADJ. (FRONTERIZO)'!$C$19</f>
        <v>0</v>
      </c>
      <c r="DD98" s="80" t="s">
        <v>134</v>
      </c>
      <c r="DE98" s="80">
        <f t="shared" si="213"/>
        <v>0</v>
      </c>
      <c r="DF98" s="165">
        <v>8</v>
      </c>
      <c r="DG98" s="37">
        <f t="shared" si="190"/>
        <v>320</v>
      </c>
      <c r="DH98" s="189">
        <v>82.59999999999998</v>
      </c>
      <c r="DI98" s="80">
        <f>+DF98*'PRECIOS SEGUN ADJ (RURAL)'!$B$15*'PRECIOS SEGUN ADJ (RURAL)'!$C$15</f>
        <v>26432</v>
      </c>
      <c r="DJ98" s="80" t="s">
        <v>174</v>
      </c>
      <c r="DK98" s="80">
        <f t="shared" si="201"/>
        <v>4757.76</v>
      </c>
      <c r="DL98" s="165">
        <v>228</v>
      </c>
      <c r="DM98" s="37">
        <f t="shared" si="191"/>
        <v>9120</v>
      </c>
      <c r="DN98" s="189">
        <v>23.059999999999995</v>
      </c>
      <c r="DO98" s="80">
        <f>+DL98*'PRECIOS SEGUN ADJ (RURAL)'!$B$17*'PRECIOS SEGUN ADJ (RURAL)'!$C$17</f>
        <v>210307.19999999998</v>
      </c>
      <c r="DP98" s="80" t="s">
        <v>1807</v>
      </c>
      <c r="DQ98" s="192">
        <v>0</v>
      </c>
      <c r="DR98" s="192">
        <f t="shared" si="214"/>
        <v>0</v>
      </c>
      <c r="DS98" s="189">
        <v>80.849999999999994</v>
      </c>
      <c r="DT98" s="80">
        <f>+DQ98*'PRECIOS SEGUN ADJ. (FRONTERIZO)'!$B$22*'PRECIOS SEGUN ADJ. (FRONTERIZO)'!$C$22</f>
        <v>0</v>
      </c>
      <c r="DU98" s="80" t="s">
        <v>134</v>
      </c>
      <c r="DV98" s="165">
        <v>9</v>
      </c>
      <c r="DW98" s="37">
        <f t="shared" si="192"/>
        <v>360</v>
      </c>
      <c r="DX98" s="189">
        <v>21.83</v>
      </c>
      <c r="DY98" s="80">
        <f>+DV98*'PRECIOS SEGUN ADJ (RURAL)'!$B$19*'PRECIOS SEGUN ADJ (RURAL)'!$C$19</f>
        <v>7858.7999999999993</v>
      </c>
      <c r="DZ98" s="80" t="s">
        <v>1483</v>
      </c>
      <c r="EA98" s="80">
        <f t="shared" si="202"/>
        <v>1414.58</v>
      </c>
      <c r="EB98" s="165">
        <v>33</v>
      </c>
      <c r="EC98" s="37">
        <f t="shared" si="193"/>
        <v>1320</v>
      </c>
      <c r="ED98" s="189">
        <v>33</v>
      </c>
      <c r="EE98" s="80">
        <f>+EB98*'PRECIOS SEGUN ADJ (RURAL)'!$B$20*'PRECIOS SEGUN ADJ (RURAL)'!$C$20</f>
        <v>43560</v>
      </c>
      <c r="EF98" s="80" t="s">
        <v>1808</v>
      </c>
      <c r="EG98" s="37">
        <v>0</v>
      </c>
      <c r="EH98" s="37">
        <f t="shared" si="215"/>
        <v>0</v>
      </c>
      <c r="EI98" s="189">
        <v>15.789999999999997</v>
      </c>
      <c r="EJ98" s="80">
        <f>+EG98*'PRECIOS SEGUN ADJ. (FRONTERIZO)'!$B$25*'PRECIOS SEGUN ADJ. (FRONTERIZO)'!$C$25</f>
        <v>0</v>
      </c>
      <c r="EK98" s="80" t="s">
        <v>134</v>
      </c>
      <c r="EL98" s="37">
        <v>0</v>
      </c>
      <c r="EM98" s="37">
        <f t="shared" si="216"/>
        <v>0</v>
      </c>
      <c r="EN98" s="189">
        <v>31.5</v>
      </c>
      <c r="EO98" s="80">
        <f>+EL98*'PRECIOS SEGUN ADJ. (FRONTERIZO)'!$B$26*'PRECIOS SEGUN ADJ. (FRONTERIZO)'!$C$26</f>
        <v>0</v>
      </c>
      <c r="EP98" s="80" t="s">
        <v>134</v>
      </c>
      <c r="EQ98" s="193">
        <v>29</v>
      </c>
      <c r="ER98" s="194">
        <f t="shared" si="217"/>
        <v>1160</v>
      </c>
      <c r="ES98" s="195">
        <v>21.68</v>
      </c>
      <c r="ET98" s="196">
        <f>+EQ98*'PRECIOS SEGUN ADJ (RURAL)'!$B$13*'PRECIOS SEGUN ADJ (RURAL)'!$C$13</f>
        <v>25148.800000000003</v>
      </c>
      <c r="EU98" s="196" t="s">
        <v>1809</v>
      </c>
      <c r="EV98" s="197">
        <v>228</v>
      </c>
      <c r="EW98" s="198">
        <f t="shared" si="203"/>
        <v>4560</v>
      </c>
      <c r="EX98" s="199">
        <v>5.5</v>
      </c>
      <c r="EY98" s="200">
        <f>+EV98*'PRECIOS SEGUN ADJ (RURAL)'!$B$16*'PRECIOS SEGUN ADJ (RURAL)'!$C$16</f>
        <v>25080</v>
      </c>
      <c r="EZ98" s="200" t="s">
        <v>864</v>
      </c>
      <c r="FA98" s="201">
        <v>13</v>
      </c>
      <c r="FB98" s="202">
        <f t="shared" si="218"/>
        <v>520</v>
      </c>
      <c r="FC98" s="203">
        <v>220</v>
      </c>
      <c r="FD98" s="204">
        <f>+FA98*'PRECIOS SEGUN ADJ (RURAL)'!$B$18*'PRECIOS SEGUN ADJ (RURAL)'!$C$18</f>
        <v>114400</v>
      </c>
      <c r="FE98" s="204" t="s">
        <v>1396</v>
      </c>
      <c r="FF98" s="204">
        <f t="shared" si="204"/>
        <v>20592</v>
      </c>
      <c r="FG98" s="80">
        <f t="shared" si="219"/>
        <v>1133924.4000000001</v>
      </c>
      <c r="FH98" s="80" t="s">
        <v>1810</v>
      </c>
      <c r="FI98" s="80">
        <f t="shared" si="220"/>
        <v>87723.61</v>
      </c>
      <c r="FJ98" s="80" t="s">
        <v>1811</v>
      </c>
      <c r="FK98" s="80">
        <f t="shared" si="221"/>
        <v>1046200.7900000002</v>
      </c>
      <c r="FL98" s="80" t="s">
        <v>1812</v>
      </c>
      <c r="FM98" s="80">
        <f t="shared" si="222"/>
        <v>226784.88</v>
      </c>
      <c r="FN98" s="80" t="s">
        <v>1813</v>
      </c>
      <c r="FO98" s="80">
        <f t="shared" si="223"/>
        <v>11339.24</v>
      </c>
      <c r="FP98" s="80" t="s">
        <v>1814</v>
      </c>
      <c r="FQ98" s="80"/>
      <c r="FR98" s="80">
        <f t="shared" si="224"/>
        <v>907139.52000000014</v>
      </c>
      <c r="FS98" s="80" t="s">
        <v>1815</v>
      </c>
      <c r="FT98" s="37" t="str">
        <f>+VLOOKUP(D98,'RURAL XENIA'!F:G,2,0)</f>
        <v>R-08</v>
      </c>
    </row>
    <row r="99" spans="1:176">
      <c r="A99" s="37">
        <v>163</v>
      </c>
      <c r="B99" s="176" t="s">
        <v>130</v>
      </c>
      <c r="C99" s="26" t="s">
        <v>1816</v>
      </c>
      <c r="D99" s="37">
        <v>101767374</v>
      </c>
      <c r="E99" s="37" t="str">
        <f>+VLOOKUP(D99,'INFORMACION DE PROVEEDORES'!C:I,2,0)</f>
        <v>001-0176737-4</v>
      </c>
      <c r="F99" s="26" t="str">
        <f>+VLOOKUP(D99,'INFORMACION DE PROVEEDORES'!C:J,4,0)</f>
        <v>YSELSA YVONNE ORTIZ DE DE LA CRUZ</v>
      </c>
      <c r="G99" s="37" t="str">
        <f>+VLOOKUP(D99,'INFORMACION DE PROVEEDORES'!C:K,5,0)</f>
        <v>001-0176737-4</v>
      </c>
      <c r="H99" s="26" t="str">
        <f>+VLOOKUP(D99,'INFORMACION DE PROVEEDORES'!C:L,7,0)</f>
        <v>CALLE HERMANAS MIRABAL, NO. 78, LOCAL B, SECOTR LA FE, SABANA GRANDE DE BOYA, MONTE PLATA</v>
      </c>
      <c r="I99" s="37" t="str">
        <f>+VLOOKUP(D99,'INFORMACION DE PROVEEDORES'!C:M,3,0)</f>
        <v xml:space="preserve"> FÍSICA</v>
      </c>
      <c r="J99" s="37">
        <v>5</v>
      </c>
      <c r="K99" s="37">
        <v>221</v>
      </c>
      <c r="L99" s="37">
        <v>17</v>
      </c>
      <c r="M99" s="37">
        <f t="shared" si="194"/>
        <v>680</v>
      </c>
      <c r="N99" s="189">
        <v>60.180000000000007</v>
      </c>
      <c r="O99" s="80">
        <f>+L99*'PRECIOS SEGUN ADJ (RURAL)'!$B$2*'PRECIOS SEGUN ADJ (RURAL)'!$C$2</f>
        <v>40922.399999999994</v>
      </c>
      <c r="P99" s="80" t="s">
        <v>1412</v>
      </c>
      <c r="Q99" s="80">
        <f t="shared" si="195"/>
        <v>6547.58</v>
      </c>
      <c r="R99" s="165">
        <v>6</v>
      </c>
      <c r="S99" s="37">
        <f t="shared" si="180"/>
        <v>240</v>
      </c>
      <c r="T99" s="189">
        <v>33</v>
      </c>
      <c r="U99" s="80">
        <f>+R99*'PRECIOS SEGUN ADJ (RURAL)'!$B$3*'PRECIOS SEGUN ADJ (RURAL)'!$C$3</f>
        <v>7920</v>
      </c>
      <c r="V99" s="80" t="s">
        <v>1509</v>
      </c>
      <c r="W99" s="192">
        <v>0</v>
      </c>
      <c r="X99" s="37">
        <f t="shared" si="205"/>
        <v>0</v>
      </c>
      <c r="Y99" s="189">
        <v>25.2</v>
      </c>
      <c r="Z99" s="80">
        <f>+W99*'PRECIOS SEGUN ADJ. (FRONTERIZO)'!$B$4*'PRECIOS SEGUN ADJ. (FRONTERIZO)'!$C$4</f>
        <v>0</v>
      </c>
      <c r="AA99" s="80" t="s">
        <v>134</v>
      </c>
      <c r="AB99" s="165">
        <v>36</v>
      </c>
      <c r="AC99" s="37">
        <f t="shared" si="181"/>
        <v>1440</v>
      </c>
      <c r="AD99" s="189">
        <v>87.91</v>
      </c>
      <c r="AE99" s="80">
        <f>+AB99*'PRECIOS SEGUN ADJ (RURAL)'!$B$4*'PRECIOS SEGUN ADJ (RURAL)'!$C$4</f>
        <v>126590.39999999999</v>
      </c>
      <c r="AF99" s="80" t="s">
        <v>1218</v>
      </c>
      <c r="AG99" s="80">
        <f t="shared" si="196"/>
        <v>22786.27</v>
      </c>
      <c r="AH99" s="165">
        <v>44</v>
      </c>
      <c r="AI99" s="37">
        <f t="shared" si="182"/>
        <v>1760</v>
      </c>
      <c r="AJ99" s="189">
        <v>53.95</v>
      </c>
      <c r="AK99" s="80">
        <f>+AH99*'PRECIOS SEGUN ADJ (RURAL)'!$B$5*'PRECIOS SEGUN ADJ (RURAL)'!$C$5</f>
        <v>94952</v>
      </c>
      <c r="AL99" s="80" t="s">
        <v>1219</v>
      </c>
      <c r="AM99" s="165">
        <v>8</v>
      </c>
      <c r="AN99" s="37">
        <f t="shared" si="183"/>
        <v>320</v>
      </c>
      <c r="AO99" s="189">
        <v>29.05</v>
      </c>
      <c r="AP99" s="80">
        <f>+AM99*'PRECIOS SEGUN ADJ (RURAL)'!$B$6*'PRECIOS SEGUN ADJ (RURAL)'!$C$6</f>
        <v>9296</v>
      </c>
      <c r="AQ99" s="80" t="s">
        <v>1313</v>
      </c>
      <c r="AR99" s="80">
        <f t="shared" si="197"/>
        <v>1487.36</v>
      </c>
      <c r="AS99" s="165">
        <v>15</v>
      </c>
      <c r="AT99" s="37">
        <f t="shared" si="184"/>
        <v>600</v>
      </c>
      <c r="AU99" s="189">
        <v>304.44</v>
      </c>
      <c r="AV99" s="80">
        <f>+AS99*'PRECIOS SEGUN ADJ (RURAL)'!$B$7*'PRECIOS SEGUN ADJ (RURAL)'!$C$7</f>
        <v>182664</v>
      </c>
      <c r="AW99" s="80" t="s">
        <v>1163</v>
      </c>
      <c r="AX99" s="80">
        <f t="shared" si="198"/>
        <v>32879.519999999997</v>
      </c>
      <c r="AY99" s="37">
        <v>0</v>
      </c>
      <c r="AZ99" s="37">
        <f t="shared" si="206"/>
        <v>0</v>
      </c>
      <c r="BA99" s="189">
        <v>18.899999999999999</v>
      </c>
      <c r="BB99" s="80">
        <f>+AY99*'PRECIOS SEGUN ADJ. (FRONTERIZO)'!$B$9*'PRECIOS SEGUN ADJ. (FRONTERIZO)'!$C$9</f>
        <v>0</v>
      </c>
      <c r="BC99" s="80" t="s">
        <v>134</v>
      </c>
      <c r="BD99" s="165">
        <v>6</v>
      </c>
      <c r="BE99" s="37">
        <f t="shared" si="185"/>
        <v>240</v>
      </c>
      <c r="BF99" s="189">
        <v>140.38999999999999</v>
      </c>
      <c r="BG99" s="80">
        <f>+BD99*'PRECIOS SEGUN ADJ (RURAL)'!$B$8*'PRECIOS SEGUN ADJ (RURAL)'!$C$8</f>
        <v>33693.599999999999</v>
      </c>
      <c r="BH99" s="80" t="s">
        <v>1512</v>
      </c>
      <c r="BI99" s="80">
        <f t="shared" si="199"/>
        <v>6064.85</v>
      </c>
      <c r="BJ99" s="37">
        <v>0</v>
      </c>
      <c r="BK99" s="37">
        <f t="shared" si="207"/>
        <v>0</v>
      </c>
      <c r="BL99" s="189">
        <v>31.459999999999997</v>
      </c>
      <c r="BM99" s="80">
        <f>+BJ99*'PRECIOS SEGUN ADJ. (FRONTERIZO)'!$B$11*'PRECIOS SEGUN ADJ. (FRONTERIZO)'!$C$11</f>
        <v>0</v>
      </c>
      <c r="BN99" s="80" t="s">
        <v>134</v>
      </c>
      <c r="BO99" s="165">
        <v>13</v>
      </c>
      <c r="BP99" s="37">
        <f t="shared" si="186"/>
        <v>520</v>
      </c>
      <c r="BQ99" s="189">
        <v>68.099999999999994</v>
      </c>
      <c r="BR99" s="80">
        <f>+BO99*'PRECIOS SEGUN ADJ (RURAL)'!$B$9*'PRECIOS SEGUN ADJ (RURAL)'!$C$9</f>
        <v>35412</v>
      </c>
      <c r="BS99" s="80" t="s">
        <v>1336</v>
      </c>
      <c r="BT99" s="165">
        <v>221</v>
      </c>
      <c r="BU99" s="37">
        <f t="shared" si="200"/>
        <v>4420</v>
      </c>
      <c r="BV99" s="189">
        <v>5.5</v>
      </c>
      <c r="BW99" s="80">
        <f>+BT99*'PRECIOS SEGUN ADJ (RURAL)'!$B$10*'PRECIOS SEGUN ADJ (RURAL)'!$C$10</f>
        <v>24310</v>
      </c>
      <c r="BX99" s="80" t="s">
        <v>1817</v>
      </c>
      <c r="BY99" s="165">
        <v>221</v>
      </c>
      <c r="BZ99" s="37">
        <f t="shared" si="187"/>
        <v>8840</v>
      </c>
      <c r="CA99" s="189">
        <v>7.1500000000000012</v>
      </c>
      <c r="CB99" s="80">
        <f>+BY99*'PRECIOS SEGUN ADJ (RURAL)'!$B$11*'PRECIOS SEGUN ADJ (RURAL)'!$C$11</f>
        <v>63206</v>
      </c>
      <c r="CC99" s="80" t="s">
        <v>272</v>
      </c>
      <c r="CD99" s="165">
        <v>221</v>
      </c>
      <c r="CE99" s="37">
        <f t="shared" si="188"/>
        <v>8840</v>
      </c>
      <c r="CF99" s="189">
        <v>6.84</v>
      </c>
      <c r="CG99" s="80">
        <f>+CD99*'PRECIOS SEGUN ADJ (RURAL)'!$B$12*'PRECIOS SEGUN ADJ (RURAL)'!$C$12</f>
        <v>60465.599999999991</v>
      </c>
      <c r="CH99" s="80" t="s">
        <v>1818</v>
      </c>
      <c r="CI99" s="37">
        <v>0</v>
      </c>
      <c r="CJ99" s="37">
        <f t="shared" si="208"/>
        <v>0</v>
      </c>
      <c r="CK99" s="189">
        <v>60</v>
      </c>
      <c r="CL99" s="80">
        <f>+CI99*'PRECIOS SEGUN ADJ. (FRONTERIZO)'!$B$16*'PRECIOS SEGUN ADJ. (FRONTERIZO)'!$C$16</f>
        <v>0</v>
      </c>
      <c r="CM99" s="80" t="s">
        <v>134</v>
      </c>
      <c r="CN99" s="80">
        <f t="shared" si="209"/>
        <v>0</v>
      </c>
      <c r="CO99" s="37">
        <v>0</v>
      </c>
      <c r="CP99" s="37">
        <f t="shared" si="210"/>
        <v>0</v>
      </c>
      <c r="CQ99" s="189">
        <v>55.649999999999991</v>
      </c>
      <c r="CR99" s="80">
        <f>+CO99*'PRECIOS SEGUN ADJ. (FRONTERIZO)'!$B$17*'PRECIOS SEGUN ADJ. (FRONTERIZO)'!$C$17</f>
        <v>0</v>
      </c>
      <c r="CS99" s="80" t="s">
        <v>134</v>
      </c>
      <c r="CT99" s="80">
        <f t="shared" si="211"/>
        <v>0</v>
      </c>
      <c r="CU99" s="165">
        <v>221</v>
      </c>
      <c r="CV99" s="37">
        <f t="shared" si="189"/>
        <v>8840</v>
      </c>
      <c r="CW99" s="189">
        <v>6.5999999999999988</v>
      </c>
      <c r="CX99" s="80">
        <f>+CU99*'PRECIOS SEGUN ADJ (RURAL)'!$B$14*'PRECIOS SEGUN ADJ (RURAL)'!$C$14</f>
        <v>58344</v>
      </c>
      <c r="CY99" s="80" t="s">
        <v>274</v>
      </c>
      <c r="CZ99" s="37">
        <v>0</v>
      </c>
      <c r="DA99" s="37">
        <f t="shared" si="212"/>
        <v>0</v>
      </c>
      <c r="DB99" s="189">
        <v>65.75</v>
      </c>
      <c r="DC99" s="80">
        <f>+CZ99*'PRECIOS SEGUN ADJ. (FRONTERIZO)'!$B$19*'PRECIOS SEGUN ADJ. (FRONTERIZO)'!$C$19</f>
        <v>0</v>
      </c>
      <c r="DD99" s="80" t="s">
        <v>134</v>
      </c>
      <c r="DE99" s="80">
        <f t="shared" si="213"/>
        <v>0</v>
      </c>
      <c r="DF99" s="165">
        <v>10</v>
      </c>
      <c r="DG99" s="37">
        <f t="shared" si="190"/>
        <v>400</v>
      </c>
      <c r="DH99" s="189">
        <v>82.59999999999998</v>
      </c>
      <c r="DI99" s="80">
        <f>+DF99*'PRECIOS SEGUN ADJ (RURAL)'!$B$15*'PRECIOS SEGUN ADJ (RURAL)'!$C$15</f>
        <v>33040</v>
      </c>
      <c r="DJ99" s="80" t="s">
        <v>822</v>
      </c>
      <c r="DK99" s="80">
        <f t="shared" si="201"/>
        <v>5947.2</v>
      </c>
      <c r="DL99" s="165">
        <v>221</v>
      </c>
      <c r="DM99" s="37">
        <f t="shared" si="191"/>
        <v>8840</v>
      </c>
      <c r="DN99" s="189">
        <v>23.059999999999995</v>
      </c>
      <c r="DO99" s="80">
        <f>+DL99*'PRECIOS SEGUN ADJ (RURAL)'!$B$17*'PRECIOS SEGUN ADJ (RURAL)'!$C$17</f>
        <v>203850.39999999997</v>
      </c>
      <c r="DP99" s="80" t="s">
        <v>1819</v>
      </c>
      <c r="DQ99" s="192">
        <v>0</v>
      </c>
      <c r="DR99" s="192">
        <f t="shared" si="214"/>
        <v>0</v>
      </c>
      <c r="DS99" s="189">
        <v>80.849999999999994</v>
      </c>
      <c r="DT99" s="80">
        <f>+DQ99*'PRECIOS SEGUN ADJ. (FRONTERIZO)'!$B$22*'PRECIOS SEGUN ADJ. (FRONTERIZO)'!$C$22</f>
        <v>0</v>
      </c>
      <c r="DU99" s="80" t="s">
        <v>134</v>
      </c>
      <c r="DV99" s="165">
        <v>12</v>
      </c>
      <c r="DW99" s="37">
        <f t="shared" si="192"/>
        <v>480</v>
      </c>
      <c r="DX99" s="189">
        <v>21.83</v>
      </c>
      <c r="DY99" s="80">
        <f>+DV99*'PRECIOS SEGUN ADJ (RURAL)'!$B$19*'PRECIOS SEGUN ADJ (RURAL)'!$C$19</f>
        <v>10478.4</v>
      </c>
      <c r="DZ99" s="80" t="s">
        <v>1150</v>
      </c>
      <c r="EA99" s="80">
        <f t="shared" si="202"/>
        <v>1886.11</v>
      </c>
      <c r="EB99" s="165">
        <v>34</v>
      </c>
      <c r="EC99" s="37">
        <f t="shared" si="193"/>
        <v>1360</v>
      </c>
      <c r="ED99" s="189">
        <v>33</v>
      </c>
      <c r="EE99" s="80">
        <f>+EB99*'PRECIOS SEGUN ADJ (RURAL)'!$B$20*'PRECIOS SEGUN ADJ (RURAL)'!$C$20</f>
        <v>44880</v>
      </c>
      <c r="EF99" s="80" t="s">
        <v>262</v>
      </c>
      <c r="EG99" s="37">
        <v>0</v>
      </c>
      <c r="EH99" s="37">
        <f t="shared" si="215"/>
        <v>0</v>
      </c>
      <c r="EI99" s="189">
        <v>15.789999999999997</v>
      </c>
      <c r="EJ99" s="80">
        <f>+EG99*'PRECIOS SEGUN ADJ. (FRONTERIZO)'!$B$25*'PRECIOS SEGUN ADJ. (FRONTERIZO)'!$C$25</f>
        <v>0</v>
      </c>
      <c r="EK99" s="80" t="s">
        <v>134</v>
      </c>
      <c r="EL99" s="37">
        <v>0</v>
      </c>
      <c r="EM99" s="37">
        <f t="shared" si="216"/>
        <v>0</v>
      </c>
      <c r="EN99" s="189">
        <v>31.5</v>
      </c>
      <c r="EO99" s="80">
        <f>+EL99*'PRECIOS SEGUN ADJ. (FRONTERIZO)'!$B$26*'PRECIOS SEGUN ADJ. (FRONTERIZO)'!$C$26</f>
        <v>0</v>
      </c>
      <c r="EP99" s="80" t="s">
        <v>134</v>
      </c>
      <c r="EQ99" s="193">
        <v>30</v>
      </c>
      <c r="ER99" s="194">
        <f t="shared" si="217"/>
        <v>1200</v>
      </c>
      <c r="ES99" s="195">
        <v>21.68</v>
      </c>
      <c r="ET99" s="196">
        <f>+EQ99*'PRECIOS SEGUN ADJ (RURAL)'!$B$13*'PRECIOS SEGUN ADJ (RURAL)'!$C$13</f>
        <v>26016</v>
      </c>
      <c r="EU99" s="196" t="s">
        <v>1607</v>
      </c>
      <c r="EV99" s="197">
        <v>221</v>
      </c>
      <c r="EW99" s="198">
        <f t="shared" si="203"/>
        <v>4420</v>
      </c>
      <c r="EX99" s="199">
        <v>5.5</v>
      </c>
      <c r="EY99" s="200">
        <f>+EV99*'PRECIOS SEGUN ADJ (RURAL)'!$B$16*'PRECIOS SEGUN ADJ (RURAL)'!$C$16</f>
        <v>24310</v>
      </c>
      <c r="EZ99" s="200" t="s">
        <v>1817</v>
      </c>
      <c r="FA99" s="201">
        <v>15</v>
      </c>
      <c r="FB99" s="202">
        <f t="shared" si="218"/>
        <v>600</v>
      </c>
      <c r="FC99" s="203">
        <v>220</v>
      </c>
      <c r="FD99" s="204">
        <f>+FA99*'PRECIOS SEGUN ADJ (RURAL)'!$B$18*'PRECIOS SEGUN ADJ (RURAL)'!$C$18</f>
        <v>132000</v>
      </c>
      <c r="FE99" s="204" t="s">
        <v>334</v>
      </c>
      <c r="FF99" s="204">
        <f t="shared" si="204"/>
        <v>23760</v>
      </c>
      <c r="FG99" s="80">
        <f t="shared" si="219"/>
        <v>1212350.7999999998</v>
      </c>
      <c r="FH99" s="80" t="s">
        <v>1820</v>
      </c>
      <c r="FI99" s="80">
        <f t="shared" si="220"/>
        <v>101358.89</v>
      </c>
      <c r="FJ99" s="80" t="s">
        <v>1821</v>
      </c>
      <c r="FK99" s="80">
        <f t="shared" si="221"/>
        <v>1110991.9099999999</v>
      </c>
      <c r="FL99" s="80" t="s">
        <v>1822</v>
      </c>
      <c r="FM99" s="80">
        <f t="shared" si="222"/>
        <v>242470.16</v>
      </c>
      <c r="FN99" s="80" t="s">
        <v>1823</v>
      </c>
      <c r="FO99" s="80">
        <f t="shared" si="223"/>
        <v>12123.51</v>
      </c>
      <c r="FP99" s="80" t="s">
        <v>1824</v>
      </c>
      <c r="FQ99" s="80"/>
      <c r="FR99" s="80">
        <f t="shared" si="224"/>
        <v>969880.63999999978</v>
      </c>
      <c r="FS99" s="80" t="s">
        <v>1825</v>
      </c>
      <c r="FT99" s="37" t="str">
        <f>+VLOOKUP(D99,'RURAL XENIA'!F:G,2,0)</f>
        <v>R-43</v>
      </c>
    </row>
    <row r="107" spans="1:176">
      <c r="FI107" s="80"/>
    </row>
  </sheetData>
  <autoFilter ref="A1:FT99" xr:uid="{00000000-0009-0000-0000-000001000000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T180"/>
  <sheetViews>
    <sheetView zoomScale="55" zoomScaleNormal="55" workbookViewId="0">
      <pane xSplit="4" ySplit="1" topLeftCell="FG2" activePane="bottomRight" state="frozen"/>
      <selection pane="bottomRight" activeCell="FG2" sqref="FG2"/>
      <selection pane="bottomLeft" activeCell="A2" sqref="A2"/>
      <selection pane="topRight" activeCell="E1" sqref="E1"/>
    </sheetView>
  </sheetViews>
  <sheetFormatPr defaultColWidth="83.140625" defaultRowHeight="15"/>
  <cols>
    <col min="1" max="1" width="9.42578125" bestFit="1" customWidth="1"/>
    <col min="2" max="2" width="19.42578125" bestFit="1" customWidth="1"/>
    <col min="3" max="3" width="69.28515625" bestFit="1" customWidth="1"/>
    <col min="4" max="4" width="12.28515625" bestFit="1" customWidth="1"/>
    <col min="5" max="5" width="14.28515625" bestFit="1" customWidth="1"/>
    <col min="6" max="6" width="53.85546875" bestFit="1" customWidth="1"/>
    <col min="7" max="7" width="22.42578125" bestFit="1" customWidth="1"/>
    <col min="8" max="8" width="97" bestFit="1" customWidth="1"/>
    <col min="9" max="9" width="21.28515625" bestFit="1" customWidth="1"/>
    <col min="10" max="10" width="25.7109375" bestFit="1" customWidth="1"/>
    <col min="11" max="11" width="21.140625" bestFit="1" customWidth="1"/>
    <col min="12" max="12" width="20.42578125" bestFit="1" customWidth="1"/>
    <col min="13" max="13" width="38.85546875" bestFit="1" customWidth="1"/>
    <col min="14" max="14" width="28.140625" bestFit="1" customWidth="1"/>
    <col min="15" max="15" width="48.140625" bestFit="1" customWidth="1"/>
    <col min="16" max="16" width="108.42578125" bestFit="1" customWidth="1"/>
    <col min="17" max="17" width="27.42578125" bestFit="1" customWidth="1"/>
    <col min="18" max="18" width="20.7109375" bestFit="1" customWidth="1"/>
    <col min="19" max="19" width="39.140625" bestFit="1" customWidth="1"/>
    <col min="20" max="20" width="28.42578125" bestFit="1" customWidth="1"/>
    <col min="21" max="21" width="48.42578125" bestFit="1" customWidth="1"/>
    <col min="22" max="22" width="83.7109375" bestFit="1" customWidth="1"/>
    <col min="23" max="23" width="12.42578125" bestFit="1" customWidth="1"/>
    <col min="24" max="24" width="30.85546875" bestFit="1" customWidth="1"/>
    <col min="25" max="25" width="19.85546875" bestFit="1" customWidth="1"/>
    <col min="26" max="26" width="40.140625" bestFit="1" customWidth="1"/>
    <col min="27" max="27" width="110.5703125" bestFit="1" customWidth="1"/>
    <col min="28" max="28" width="37.5703125" bestFit="1" customWidth="1"/>
    <col min="29" max="29" width="56.42578125" bestFit="1" customWidth="1"/>
    <col min="30" max="30" width="45.28515625" bestFit="1" customWidth="1"/>
    <col min="31" max="31" width="65.7109375" bestFit="1" customWidth="1"/>
    <col min="32" max="32" width="112.7109375" bestFit="1" customWidth="1"/>
    <col min="33" max="33" width="44.5703125" bestFit="1" customWidth="1"/>
    <col min="34" max="34" width="12.42578125" bestFit="1" customWidth="1"/>
    <col min="35" max="35" width="30.5703125" bestFit="1" customWidth="1"/>
    <col min="36" max="36" width="19.85546875" bestFit="1" customWidth="1"/>
    <col min="37" max="37" width="39.85546875" bestFit="1" customWidth="1"/>
    <col min="38" max="38" width="108" bestFit="1" customWidth="1"/>
    <col min="39" max="39" width="20.140625" bestFit="1" customWidth="1"/>
    <col min="40" max="40" width="39.140625" bestFit="1" customWidth="1"/>
    <col min="41" max="41" width="27.7109375" bestFit="1" customWidth="1"/>
    <col min="42" max="42" width="48.42578125" bestFit="1" customWidth="1"/>
    <col min="43" max="43" width="78.85546875" bestFit="1" customWidth="1"/>
    <col min="44" max="44" width="27.5703125" bestFit="1" customWidth="1"/>
    <col min="45" max="45" width="22.7109375" bestFit="1" customWidth="1"/>
    <col min="46" max="46" width="41.140625" bestFit="1" customWidth="1"/>
    <col min="47" max="47" width="30.42578125" bestFit="1" customWidth="1"/>
    <col min="48" max="48" width="50.42578125" bestFit="1" customWidth="1"/>
    <col min="49" max="49" width="115.140625" bestFit="1" customWidth="1"/>
    <col min="50" max="50" width="29.5703125" bestFit="1" customWidth="1"/>
    <col min="51" max="51" width="24.7109375" bestFit="1" customWidth="1"/>
    <col min="52" max="52" width="42.85546875" bestFit="1" customWidth="1"/>
    <col min="53" max="53" width="32.28515625" bestFit="1" customWidth="1"/>
    <col min="54" max="54" width="52.140625" bestFit="1" customWidth="1"/>
    <col min="55" max="55" width="80.5703125" bestFit="1" customWidth="1"/>
    <col min="56" max="56" width="13.140625" bestFit="1" customWidth="1"/>
    <col min="57" max="57" width="31.28515625" bestFit="1" customWidth="1"/>
    <col min="58" max="58" width="20.42578125" bestFit="1" customWidth="1"/>
    <col min="59" max="59" width="40.5703125" bestFit="1" customWidth="1"/>
    <col min="60" max="60" width="93.85546875" bestFit="1" customWidth="1"/>
    <col min="61" max="61" width="19.85546875" bestFit="1" customWidth="1"/>
    <col min="62" max="62" width="13.140625" bestFit="1" customWidth="1"/>
    <col min="63" max="63" width="31.140625" bestFit="1" customWidth="1"/>
    <col min="64" max="64" width="20.7109375" bestFit="1" customWidth="1"/>
    <col min="65" max="65" width="40.42578125" bestFit="1" customWidth="1"/>
    <col min="66" max="66" width="95.28515625" bestFit="1" customWidth="1"/>
    <col min="67" max="67" width="19" bestFit="1" customWidth="1"/>
    <col min="68" max="68" width="37.140625" bestFit="1" customWidth="1"/>
    <col min="69" max="69" width="26.42578125" bestFit="1" customWidth="1"/>
    <col min="70" max="70" width="46.42578125" bestFit="1" customWidth="1"/>
    <col min="71" max="71" width="80.5703125" bestFit="1" customWidth="1"/>
    <col min="72" max="72" width="21.28515625" bestFit="1" customWidth="1"/>
    <col min="73" max="73" width="39.7109375" bestFit="1" customWidth="1"/>
    <col min="74" max="74" width="28.85546875" bestFit="1" customWidth="1"/>
    <col min="75" max="75" width="49" bestFit="1" customWidth="1"/>
    <col min="76" max="76" width="92.85546875" bestFit="1" customWidth="1"/>
    <col min="77" max="77" width="22.140625" bestFit="1" customWidth="1"/>
    <col min="78" max="78" width="40.7109375" bestFit="1" customWidth="1"/>
    <col min="79" max="79" width="29.85546875" bestFit="1" customWidth="1"/>
    <col min="80" max="80" width="50" bestFit="1" customWidth="1"/>
    <col min="81" max="81" width="98.85546875" bestFit="1" customWidth="1"/>
    <col min="82" max="82" width="21.85546875" bestFit="1" customWidth="1"/>
    <col min="83" max="83" width="40.7109375" bestFit="1" customWidth="1"/>
    <col min="84" max="84" width="29.5703125" bestFit="1" customWidth="1"/>
    <col min="85" max="85" width="49.7109375" bestFit="1" customWidth="1"/>
    <col min="86" max="86" width="106.7109375" bestFit="1" customWidth="1"/>
    <col min="87" max="87" width="36.42578125" bestFit="1" customWidth="1"/>
    <col min="88" max="88" width="54.7109375" bestFit="1" customWidth="1"/>
    <col min="89" max="89" width="44" bestFit="1" customWidth="1"/>
    <col min="90" max="90" width="64.140625" bestFit="1" customWidth="1"/>
    <col min="91" max="91" width="82.28515625" bestFit="1" customWidth="1"/>
    <col min="92" max="92" width="43.140625" bestFit="1" customWidth="1"/>
    <col min="93" max="93" width="10.85546875" bestFit="1" customWidth="1"/>
    <col min="94" max="94" width="29.42578125" bestFit="1" customWidth="1"/>
    <col min="95" max="95" width="18.28515625" bestFit="1" customWidth="1"/>
    <col min="96" max="96" width="38.7109375" bestFit="1" customWidth="1"/>
    <col min="97" max="97" width="96.28515625" bestFit="1" customWidth="1"/>
    <col min="98" max="98" width="18" bestFit="1" customWidth="1"/>
    <col min="99" max="99" width="12.7109375" bestFit="1" customWidth="1"/>
    <col min="100" max="100" width="30.7109375" bestFit="1" customWidth="1"/>
    <col min="101" max="101" width="20.140625" bestFit="1" customWidth="1"/>
    <col min="102" max="102" width="40" bestFit="1" customWidth="1"/>
    <col min="103" max="103" width="106.28515625" bestFit="1" customWidth="1"/>
    <col min="104" max="104" width="35" bestFit="1" customWidth="1"/>
    <col min="105" max="105" width="53.5703125" bestFit="1" customWidth="1"/>
    <col min="106" max="106" width="42.7109375" bestFit="1" customWidth="1"/>
    <col min="107" max="107" width="62.85546875" bestFit="1" customWidth="1"/>
    <col min="108" max="108" width="96" bestFit="1" customWidth="1"/>
    <col min="109" max="109" width="41.85546875" bestFit="1" customWidth="1"/>
    <col min="110" max="110" width="19" bestFit="1" customWidth="1"/>
    <col min="111" max="111" width="37.42578125" bestFit="1" customWidth="1"/>
    <col min="112" max="112" width="26.5703125" bestFit="1" customWidth="1"/>
    <col min="113" max="113" width="46.85546875" bestFit="1" customWidth="1"/>
    <col min="114" max="114" width="94.7109375" bestFit="1" customWidth="1"/>
    <col min="115" max="115" width="25.7109375" bestFit="1" customWidth="1"/>
    <col min="116" max="116" width="43.7109375" bestFit="1" customWidth="1"/>
    <col min="117" max="117" width="62.7109375" bestFit="1" customWidth="1"/>
    <col min="118" max="118" width="51.28515625" bestFit="1" customWidth="1"/>
    <col min="119" max="119" width="72.140625" bestFit="1" customWidth="1"/>
    <col min="120" max="120" width="111.5703125" bestFit="1" customWidth="1"/>
    <col min="121" max="121" width="14.28515625" bestFit="1" customWidth="1"/>
    <col min="122" max="122" width="32.42578125" bestFit="1" customWidth="1"/>
    <col min="123" max="123" width="21.85546875" bestFit="1" customWidth="1"/>
    <col min="124" max="124" width="41.5703125" bestFit="1" customWidth="1"/>
    <col min="125" max="125" width="108" bestFit="1" customWidth="1"/>
    <col min="126" max="126" width="17.42578125" bestFit="1" customWidth="1"/>
    <col min="127" max="127" width="35.7109375" bestFit="1" customWidth="1"/>
    <col min="128" max="128" width="25" bestFit="1" customWidth="1"/>
    <col min="129" max="129" width="45" bestFit="1" customWidth="1"/>
    <col min="130" max="130" width="89.85546875" bestFit="1" customWidth="1"/>
    <col min="131" max="131" width="24.28515625" bestFit="1" customWidth="1"/>
    <col min="132" max="132" width="13.7109375" bestFit="1" customWidth="1"/>
    <col min="133" max="133" width="31.85546875" bestFit="1" customWidth="1"/>
    <col min="134" max="134" width="21.140625" bestFit="1" customWidth="1"/>
    <col min="135" max="135" width="41.140625" bestFit="1" customWidth="1"/>
    <col min="136" max="136" width="94.28515625" bestFit="1" customWidth="1"/>
    <col min="137" max="137" width="13.28515625" bestFit="1" customWidth="1"/>
    <col min="138" max="138" width="31.42578125" bestFit="1" customWidth="1"/>
    <col min="139" max="139" width="20.7109375" bestFit="1" customWidth="1"/>
    <col min="140" max="140" width="40.7109375" bestFit="1" customWidth="1"/>
    <col min="141" max="141" width="84.42578125" bestFit="1" customWidth="1"/>
    <col min="142" max="142" width="16.7109375" bestFit="1" customWidth="1"/>
    <col min="143" max="143" width="35.5703125" bestFit="1" customWidth="1"/>
    <col min="144" max="144" width="24.5703125" bestFit="1" customWidth="1"/>
    <col min="145" max="145" width="44.85546875" bestFit="1" customWidth="1"/>
    <col min="146" max="146" width="80.5703125" bestFit="1" customWidth="1"/>
    <col min="147" max="162" width="17.42578125" customWidth="1"/>
    <col min="163" max="163" width="40.28515625" bestFit="1" customWidth="1"/>
    <col min="164" max="164" width="123.28515625" bestFit="1" customWidth="1"/>
    <col min="165" max="165" width="17.85546875" bestFit="1" customWidth="1"/>
    <col min="166" max="166" width="112.28515625" bestFit="1" customWidth="1"/>
    <col min="167" max="167" width="22.42578125" bestFit="1" customWidth="1"/>
    <col min="168" max="168" width="126.7109375" bestFit="1" customWidth="1"/>
    <col min="169" max="169" width="25.140625" bestFit="1" customWidth="1"/>
    <col min="170" max="170" width="110.85546875" bestFit="1" customWidth="1"/>
    <col min="171" max="171" width="44.140625" bestFit="1" customWidth="1"/>
    <col min="172" max="172" width="92.85546875" bestFit="1" customWidth="1"/>
    <col min="173" max="173" width="48.85546875" bestFit="1" customWidth="1"/>
    <col min="174" max="174" width="24.5703125" bestFit="1" customWidth="1"/>
    <col min="175" max="175" width="125.7109375" bestFit="1" customWidth="1"/>
    <col min="176" max="176" width="23.28515625" bestFit="1" customWidth="1"/>
  </cols>
  <sheetData>
    <row r="1" spans="1:176" ht="45">
      <c r="A1" s="161" t="s">
        <v>10</v>
      </c>
      <c r="B1" s="161" t="s">
        <v>11</v>
      </c>
      <c r="C1" s="161" t="s">
        <v>12</v>
      </c>
      <c r="D1" s="161" t="s">
        <v>13</v>
      </c>
      <c r="E1" s="161" t="s">
        <v>14</v>
      </c>
      <c r="F1" s="161" t="s">
        <v>15</v>
      </c>
      <c r="G1" s="161" t="s">
        <v>16</v>
      </c>
      <c r="H1" s="161" t="s">
        <v>17</v>
      </c>
      <c r="I1" s="161" t="s">
        <v>18</v>
      </c>
      <c r="J1" s="161" t="s">
        <v>19</v>
      </c>
      <c r="K1" s="161" t="s">
        <v>20</v>
      </c>
      <c r="L1" s="161" t="s">
        <v>21</v>
      </c>
      <c r="M1" s="178" t="str">
        <f>+CONCATENATE("RACIONES ",L1," ANUALES")</f>
        <v>RACIONES ACEITE VEGETAL ANUALES</v>
      </c>
      <c r="N1" s="188" t="str">
        <f>+CONCATENATE("PRECIO ",L1)</f>
        <v>PRECIO ACEITE VEGETAL</v>
      </c>
      <c r="O1" s="162" t="s">
        <v>22</v>
      </c>
      <c r="P1" s="162" t="s">
        <v>23</v>
      </c>
      <c r="Q1" s="163" t="s">
        <v>24</v>
      </c>
      <c r="R1" s="161" t="s">
        <v>25</v>
      </c>
      <c r="S1" s="178" t="str">
        <f>+CONCATENATE("RACIONES ",R1," ANUALES")</f>
        <v>RACIONES AJÍES CUBANELA ANUALES</v>
      </c>
      <c r="T1" s="188" t="str">
        <f>+CONCATENATE("PRECIO ",R1)</f>
        <v>PRECIO AJÍES CUBANELA</v>
      </c>
      <c r="U1" s="162" t="s">
        <v>26</v>
      </c>
      <c r="V1" s="162" t="s">
        <v>27</v>
      </c>
      <c r="W1" s="161" t="s">
        <v>28</v>
      </c>
      <c r="X1" s="178" t="str">
        <f>+CONCATENATE("RACIONES ",W1," ANUALES")</f>
        <v>RACIONES ARROZ  ANUALES</v>
      </c>
      <c r="Y1" s="188" t="str">
        <f>+CONCATENATE("PRECIO ",W1)</f>
        <v xml:space="preserve">PRECIO ARROZ </v>
      </c>
      <c r="Z1" s="162" t="s">
        <v>29</v>
      </c>
      <c r="AA1" s="162" t="s">
        <v>30</v>
      </c>
      <c r="AB1" s="161" t="s">
        <v>31</v>
      </c>
      <c r="AC1" s="178" t="str">
        <f>+CONCATENATE("RACIONES ",AB1," ANUALES")</f>
        <v>RACIONES ATÚN ENLATADO (ACEITE VEGETAL) ANUALES</v>
      </c>
      <c r="AD1" s="188" t="str">
        <f>+CONCATENATE("PRECIO ",AB1)</f>
        <v>PRECIO ATÚN ENLATADO (ACEITE VEGETAL)</v>
      </c>
      <c r="AE1" s="162" t="s">
        <v>32</v>
      </c>
      <c r="AF1" s="162" t="s">
        <v>33</v>
      </c>
      <c r="AG1" s="163" t="s">
        <v>34</v>
      </c>
      <c r="AH1" s="161" t="s">
        <v>35</v>
      </c>
      <c r="AI1" s="178" t="str">
        <f>+CONCATENATE("RACIONES ",AH1," ANUALES")</f>
        <v>RACIONES AVENA ANUALES</v>
      </c>
      <c r="AJ1" s="188" t="str">
        <f>+CONCATENATE("PRECIO ",AH1)</f>
        <v>PRECIO AVENA</v>
      </c>
      <c r="AK1" s="162" t="s">
        <v>36</v>
      </c>
      <c r="AL1" s="162" t="s">
        <v>37</v>
      </c>
      <c r="AM1" s="161" t="s">
        <v>38</v>
      </c>
      <c r="AN1" s="178" t="str">
        <f>+CONCATENATE("RACIONES ",AM1," ANUALES")</f>
        <v>RACIONES AZÚCAR CREMA  ANUALES</v>
      </c>
      <c r="AO1" s="188" t="str">
        <f>+CONCATENATE("PRECIO ",AM1)</f>
        <v xml:space="preserve">PRECIO AZÚCAR CREMA </v>
      </c>
      <c r="AP1" s="162" t="s">
        <v>39</v>
      </c>
      <c r="AQ1" s="162" t="s">
        <v>40</v>
      </c>
      <c r="AR1" s="163" t="s">
        <v>41</v>
      </c>
      <c r="AS1" s="161" t="s">
        <v>42</v>
      </c>
      <c r="AT1" s="178" t="str">
        <f>+CONCATENATE("RACIONES ",AS1," ANUALES")</f>
        <v>RACIONES BACALAO (FILLETE) ANUALES</v>
      </c>
      <c r="AU1" s="188" t="str">
        <f>+CONCATENATE("PRECIO ",AS1)</f>
        <v>PRECIO BACALAO (FILLETE)</v>
      </c>
      <c r="AV1" s="162" t="s">
        <v>43</v>
      </c>
      <c r="AW1" s="162" t="s">
        <v>44</v>
      </c>
      <c r="AX1" s="163" t="s">
        <v>45</v>
      </c>
      <c r="AY1" s="161" t="s">
        <v>46</v>
      </c>
      <c r="AZ1" s="178" t="str">
        <f>+CONCATENATE("RACIONES ",AY1," ANUALES")</f>
        <v>RACIONES BERENJENA GRANDE ANUALES</v>
      </c>
      <c r="BA1" s="188" t="str">
        <f>+CONCATENATE("PRECIO ",AY1)</f>
        <v>PRECIO BERENJENA GRANDE</v>
      </c>
      <c r="BB1" s="162" t="s">
        <v>47</v>
      </c>
      <c r="BC1" s="162" t="s">
        <v>48</v>
      </c>
      <c r="BD1" s="161" t="s">
        <v>49</v>
      </c>
      <c r="BE1" s="178" t="str">
        <f>+CONCATENATE("RACIONES ",BD1," ANUALES")</f>
        <v>RACIONES CANELA ANUALES</v>
      </c>
      <c r="BF1" s="188" t="str">
        <f>+CONCATENATE("PRECIO ",BD1)</f>
        <v>PRECIO CANELA</v>
      </c>
      <c r="BG1" s="162" t="s">
        <v>50</v>
      </c>
      <c r="BH1" s="162" t="s">
        <v>51</v>
      </c>
      <c r="BI1" s="163" t="s">
        <v>52</v>
      </c>
      <c r="BJ1" s="161" t="s">
        <v>53</v>
      </c>
      <c r="BK1" s="178" t="str">
        <f>+CONCATENATE("RACIONES ",BJ1," ANUALES")</f>
        <v>RACIONES CODITO ANUALES</v>
      </c>
      <c r="BL1" s="188" t="str">
        <f>+CONCATENATE("PRECIO ",BJ1)</f>
        <v>PRECIO CODITO</v>
      </c>
      <c r="BM1" s="162" t="s">
        <v>54</v>
      </c>
      <c r="BN1" s="162" t="s">
        <v>55</v>
      </c>
      <c r="BO1" s="161" t="s">
        <v>56</v>
      </c>
      <c r="BP1" s="178" t="str">
        <f>+CONCATENATE("RACIONES ",BO1," ANUALES")</f>
        <v>RACIONES CEBOLLA ROJA ANUALES</v>
      </c>
      <c r="BQ1" s="188" t="str">
        <f>+CONCATENATE("PRECIO ",BO1)</f>
        <v>PRECIO CEBOLLA ROJA</v>
      </c>
      <c r="BR1" s="162" t="s">
        <v>57</v>
      </c>
      <c r="BS1" s="162" t="s">
        <v>58</v>
      </c>
      <c r="BT1" s="161" t="s">
        <v>59</v>
      </c>
      <c r="BU1" s="178" t="str">
        <f>+CONCATENATE("RACIONES ",BT1," ANUALES")</f>
        <v>RACIONES GALLETA SALADA ANUALES</v>
      </c>
      <c r="BV1" s="188" t="str">
        <f>+CONCATENATE("PRECIO ",BT1)</f>
        <v>PRECIO GALLETA SALADA</v>
      </c>
      <c r="BW1" s="162" t="s">
        <v>60</v>
      </c>
      <c r="BX1" s="162" t="s">
        <v>61</v>
      </c>
      <c r="BY1" s="161" t="s">
        <v>62</v>
      </c>
      <c r="BZ1" s="178" t="str">
        <f>+CONCATENATE("RACIONES ",BY1," ANUALES")</f>
        <v>RACIONES GUINEO MADURO ANUALES</v>
      </c>
      <c r="CA1" s="188" t="str">
        <f>+CONCATENATE("PRECIO ",BY1)</f>
        <v>PRECIO GUINEO MADURO</v>
      </c>
      <c r="CB1" s="162" t="s">
        <v>63</v>
      </c>
      <c r="CC1" s="162" t="s">
        <v>64</v>
      </c>
      <c r="CD1" s="161" t="s">
        <v>65</v>
      </c>
      <c r="CE1" s="178" t="str">
        <f>+CONCATENATE("RACIONES ",CD1," ANUALES")</f>
        <v>RACIONES GUINEOS VERDES  ANUALES</v>
      </c>
      <c r="CF1" s="188" t="str">
        <f>+CONCATENATE("PRECIO ",CD1)</f>
        <v xml:space="preserve">PRECIO GUINEOS VERDES </v>
      </c>
      <c r="CG1" s="162" t="s">
        <v>66</v>
      </c>
      <c r="CH1" s="162" t="s">
        <v>67</v>
      </c>
      <c r="CI1" s="161" t="s">
        <v>68</v>
      </c>
      <c r="CJ1" s="178" t="str">
        <f>+CONCATENATE("RACIONES ",CI1," ANUALES")</f>
        <v>RACIONES GUANDÚLES VERDES (ENLATADO) ANUALES</v>
      </c>
      <c r="CK1" s="188" t="str">
        <f>+CONCATENATE("PRECIO ",CI1)</f>
        <v>PRECIO GUANDÚLES VERDES (ENLATADO)</v>
      </c>
      <c r="CL1" s="162" t="s">
        <v>69</v>
      </c>
      <c r="CM1" s="162" t="s">
        <v>70</v>
      </c>
      <c r="CN1" s="163" t="s">
        <v>71</v>
      </c>
      <c r="CO1" s="161" t="s">
        <v>72</v>
      </c>
      <c r="CP1" s="178" t="str">
        <f>+CONCATENATE("RACIONES ",CO1," ANUALES")</f>
        <v>RACIONES MAÍZ  ANUALES</v>
      </c>
      <c r="CQ1" s="188" t="str">
        <f>+CONCATENATE("PRECIO ",CO1)</f>
        <v xml:space="preserve">PRECIO MAÍZ </v>
      </c>
      <c r="CR1" s="162" t="s">
        <v>73</v>
      </c>
      <c r="CS1" s="162" t="s">
        <v>74</v>
      </c>
      <c r="CT1" s="163" t="s">
        <v>75</v>
      </c>
      <c r="CU1" s="161" t="s">
        <v>76</v>
      </c>
      <c r="CV1" s="178" t="str">
        <f>+CONCATENATE("RACIONES ",CU1," ANUALES")</f>
        <v>RACIONES HUEVO ANUALES</v>
      </c>
      <c r="CW1" s="188" t="str">
        <f>+CONCATENATE("PRECIO ",CU1)</f>
        <v>PRECIO HUEVO</v>
      </c>
      <c r="CX1" s="162" t="s">
        <v>77</v>
      </c>
      <c r="CY1" s="162" t="s">
        <v>78</v>
      </c>
      <c r="CZ1" s="161" t="s">
        <v>79</v>
      </c>
      <c r="DA1" s="178" t="str">
        <f>+CONCATENATE("RACIONES ",CZ1," ANUALES")</f>
        <v>RACIONES HABICHUELA ROJAS (ENLATADA) ANUALES</v>
      </c>
      <c r="DB1" s="188" t="str">
        <f>+CONCATENATE("PRECIO ",CZ1)</f>
        <v>PRECIO HABICHUELA ROJAS (ENLATADA)</v>
      </c>
      <c r="DC1" s="162" t="s">
        <v>80</v>
      </c>
      <c r="DD1" s="162" t="s">
        <v>81</v>
      </c>
      <c r="DE1" s="163" t="s">
        <v>82</v>
      </c>
      <c r="DF1" s="161" t="s">
        <v>83</v>
      </c>
      <c r="DG1" s="178" t="str">
        <f>+CONCATENATE("RACIONES ",DF1," ANUALES")</f>
        <v>RACIONES MANTEQUILLA ANUALES</v>
      </c>
      <c r="DH1" s="188" t="str">
        <f>+CONCATENATE("PRECIO ",DF1)</f>
        <v>PRECIO MANTEQUILLA</v>
      </c>
      <c r="DI1" s="162" t="s">
        <v>84</v>
      </c>
      <c r="DJ1" s="162" t="s">
        <v>85</v>
      </c>
      <c r="DK1" s="163" t="s">
        <v>86</v>
      </c>
      <c r="DL1" s="161" t="s">
        <v>87</v>
      </c>
      <c r="DM1" s="178" t="str">
        <f>+CONCATENATE("RACIONES ",DL1," ANUALES")</f>
        <v>RACIONES PLÁTANO VERDE (GRANDE BARAHONERO)  ANUALES</v>
      </c>
      <c r="DN1" s="188" t="str">
        <f>+CONCATENATE("PRECIO ",DL1)</f>
        <v xml:space="preserve">PRECIO PLÁTANO VERDE (GRANDE BARAHONERO) </v>
      </c>
      <c r="DO1" s="162" t="s">
        <v>88</v>
      </c>
      <c r="DP1" s="162" t="s">
        <v>89</v>
      </c>
      <c r="DQ1" s="161" t="s">
        <v>90</v>
      </c>
      <c r="DR1" s="178" t="str">
        <f>+CONCATENATE("RACIONES ",DQ1," ANUALES")</f>
        <v>RACIONES SARDINA ANUALES</v>
      </c>
      <c r="DS1" s="188" t="str">
        <f>+CONCATENATE("PRECIO ",DQ1)</f>
        <v>PRECIO SARDINA</v>
      </c>
      <c r="DT1" s="162" t="s">
        <v>91</v>
      </c>
      <c r="DU1" s="162" t="s">
        <v>92</v>
      </c>
      <c r="DV1" s="161" t="s">
        <v>93</v>
      </c>
      <c r="DW1" s="178" t="str">
        <f>+CONCATENATE("RACIONES ",DV1," ANUALES")</f>
        <v>RACIONES SAL YODADA ANUALES</v>
      </c>
      <c r="DX1" s="188" t="str">
        <f>+CONCATENATE("PRECIO ",DV1)</f>
        <v>PRECIO SAL YODADA</v>
      </c>
      <c r="DY1" s="162" t="s">
        <v>94</v>
      </c>
      <c r="DZ1" s="162" t="s">
        <v>95</v>
      </c>
      <c r="EA1" s="163" t="s">
        <v>96</v>
      </c>
      <c r="EB1" s="161" t="s">
        <v>97</v>
      </c>
      <c r="EC1" s="178" t="str">
        <f>+CONCATENATE("RACIONES ",EB1," ANUALES")</f>
        <v>RACIONES TOMATE ANUALES</v>
      </c>
      <c r="ED1" s="188" t="str">
        <f>+CONCATENATE("PRECIO ",EB1)</f>
        <v>PRECIO TOMATE</v>
      </c>
      <c r="EE1" s="162" t="s">
        <v>98</v>
      </c>
      <c r="EF1" s="162" t="s">
        <v>99</v>
      </c>
      <c r="EG1" s="161" t="s">
        <v>100</v>
      </c>
      <c r="EH1" s="178" t="str">
        <f>+CONCATENATE("RACIONES ",EG1," ANUALES")</f>
        <v>RACIONES TAYOTA ANUALES</v>
      </c>
      <c r="EI1" s="188" t="str">
        <f>+CONCATENATE("PRECIO ",EG1)</f>
        <v>PRECIO TAYOTA</v>
      </c>
      <c r="EJ1" s="162" t="s">
        <v>101</v>
      </c>
      <c r="EK1" s="162" t="s">
        <v>102</v>
      </c>
      <c r="EL1" s="161" t="s">
        <v>103</v>
      </c>
      <c r="EM1" s="178" t="str">
        <f>+CONCATENATE("RACIONES ",EL1," ANUALES")</f>
        <v>RACIONES ZANAHORIA  ANUALES</v>
      </c>
      <c r="EN1" s="188" t="str">
        <f>+CONCATENATE("PRECIO ",EL1)</f>
        <v xml:space="preserve">PRECIO ZANAHORIA </v>
      </c>
      <c r="EO1" s="162" t="s">
        <v>104</v>
      </c>
      <c r="EP1" s="162" t="s">
        <v>105</v>
      </c>
      <c r="EQ1" s="164" t="s">
        <v>106</v>
      </c>
      <c r="ER1" s="178" t="str">
        <f>+CONCATENATE("RACIONES ",EQ1," ANUALES")</f>
        <v>RACIONES HARINA DE MAÍZ  ANUALES</v>
      </c>
      <c r="ES1" s="188" t="str">
        <f>+CONCATENATE("PRECIO ",EQ1)</f>
        <v xml:space="preserve">PRECIO HARINA DE MAÍZ </v>
      </c>
      <c r="ET1" s="162" t="s">
        <v>107</v>
      </c>
      <c r="EU1" s="162" t="s">
        <v>108</v>
      </c>
      <c r="EV1" s="164" t="s">
        <v>109</v>
      </c>
      <c r="EW1" s="178" t="str">
        <f>+CONCATENATE("RACIONES ",EV1," ANUALES")</f>
        <v>RACIONES PAN ANUALES</v>
      </c>
      <c r="EX1" s="188" t="str">
        <f>+CONCATENATE("PRECIO ",EV1)</f>
        <v>PRECIO PAN</v>
      </c>
      <c r="EY1" s="162" t="s">
        <v>110</v>
      </c>
      <c r="EZ1" s="162" t="s">
        <v>111</v>
      </c>
      <c r="FA1" s="164" t="s">
        <v>112</v>
      </c>
      <c r="FB1" s="178" t="str">
        <f>+CONCATENATE("RACIONES ",FA1," ANUALES")</f>
        <v>RACIONES QUESO CHEDDAR ANUALES</v>
      </c>
      <c r="FC1" s="188" t="str">
        <f>+CONCATENATE("PRECIO ",FA1)</f>
        <v>PRECIO QUESO CHEDDAR</v>
      </c>
      <c r="FD1" s="162" t="s">
        <v>113</v>
      </c>
      <c r="FE1" s="162" t="s">
        <v>114</v>
      </c>
      <c r="FF1" s="163" t="s">
        <v>115</v>
      </c>
      <c r="FG1" s="104" t="s">
        <v>116</v>
      </c>
      <c r="FH1" s="162" t="s">
        <v>117</v>
      </c>
      <c r="FI1" s="104" t="s">
        <v>118</v>
      </c>
      <c r="FJ1" s="162" t="s">
        <v>119</v>
      </c>
      <c r="FK1" s="104" t="s">
        <v>120</v>
      </c>
      <c r="FL1" s="162" t="s">
        <v>121</v>
      </c>
      <c r="FM1" s="104" t="s">
        <v>122</v>
      </c>
      <c r="FN1" s="162" t="s">
        <v>123</v>
      </c>
      <c r="FO1" s="104" t="s">
        <v>124</v>
      </c>
      <c r="FP1" s="162" t="s">
        <v>125</v>
      </c>
      <c r="FQ1" s="104" t="s">
        <v>126</v>
      </c>
      <c r="FR1" s="180" t="s">
        <v>127</v>
      </c>
      <c r="FS1" s="180" t="s">
        <v>128</v>
      </c>
      <c r="FT1" s="179" t="s">
        <v>129</v>
      </c>
    </row>
    <row r="2" spans="1:176">
      <c r="A2" s="37">
        <v>1</v>
      </c>
      <c r="B2" s="176" t="s">
        <v>1826</v>
      </c>
      <c r="C2" s="26" t="s">
        <v>1827</v>
      </c>
      <c r="D2" s="37">
        <v>131033857</v>
      </c>
      <c r="E2" s="37">
        <f>+VLOOKUP(D2,'INFORMACION DE PROVEEDORES'!C:I,2,0)</f>
        <v>131033857</v>
      </c>
      <c r="F2" s="26" t="str">
        <f>+VLOOKUP(D2,'INFORMACION DE PROVEEDORES'!C:J,4,0)</f>
        <v>JACINTO RIVAS</v>
      </c>
      <c r="G2" s="37" t="str">
        <f>+VLOOKUP(D2,'INFORMACION DE PROVEEDORES'!C:K,5,0)</f>
        <v>001-0024732-9</v>
      </c>
      <c r="H2" s="26" t="str">
        <f>+VLOOKUP(D2,'INFORMACION DE PROVEEDORES'!C:L,7,0)</f>
        <v xml:space="preserve">PEDRO MOTA GALARZA, NO. 9, PRIMER NIVEL, BARRIO ENRIQUILLO, BARAHONA </v>
      </c>
      <c r="I2" s="37" t="str">
        <f>+VLOOKUP(D2,'INFORMACION DE PROVEEDORES'!C:M,3,0)</f>
        <v xml:space="preserve"> JURÍDICA</v>
      </c>
      <c r="J2" s="37">
        <v>1</v>
      </c>
      <c r="K2" s="37">
        <v>317</v>
      </c>
      <c r="L2" s="37">
        <v>126</v>
      </c>
      <c r="M2" s="37">
        <f t="shared" ref="M2:M37" si="0">+L2*20</f>
        <v>2520</v>
      </c>
      <c r="N2" s="189">
        <v>69.81</v>
      </c>
      <c r="O2" s="80">
        <f>+L2*'PRECIOS SEGUN ADJ. (FRONTERIZO)'!$B$2*'PRECIOS SEGUN ADJ. (FRONTERIZO)'!$C$2</f>
        <v>175921.19999999998</v>
      </c>
      <c r="P2" s="80" t="s">
        <v>1828</v>
      </c>
      <c r="Q2" s="80">
        <f t="shared" ref="Q2:Q37" si="1">+ROUND(O2*0.16,2)</f>
        <v>28147.39</v>
      </c>
      <c r="R2" s="37">
        <v>35</v>
      </c>
      <c r="S2" s="37">
        <f t="shared" ref="S2:S37" si="2">+R2*20</f>
        <v>700</v>
      </c>
      <c r="T2" s="189">
        <v>31.5</v>
      </c>
      <c r="U2" s="80">
        <f>+R2*'PRECIOS SEGUN ADJ. (FRONTERIZO)'!$B$3*'PRECIOS SEGUN ADJ. (FRONTERIZO)'!$C$3</f>
        <v>22050</v>
      </c>
      <c r="V2" s="80" t="s">
        <v>352</v>
      </c>
      <c r="W2" s="37">
        <v>336</v>
      </c>
      <c r="X2" s="37">
        <f t="shared" ref="X2:X37" si="3">+W2*20</f>
        <v>6720</v>
      </c>
      <c r="Y2" s="189">
        <v>25.2</v>
      </c>
      <c r="Z2" s="80">
        <f>+W2*'PRECIOS SEGUN ADJ. (FRONTERIZO)'!$B$4*'PRECIOS SEGUN ADJ. (FRONTERIZO)'!$C$4</f>
        <v>169343.99999999997</v>
      </c>
      <c r="AA2" s="80" t="s">
        <v>1829</v>
      </c>
      <c r="AB2" s="37">
        <v>160</v>
      </c>
      <c r="AC2" s="37">
        <f t="shared" ref="AC2:AC37" si="4">+AB2*20</f>
        <v>3200</v>
      </c>
      <c r="AD2" s="189">
        <v>87.91</v>
      </c>
      <c r="AE2" s="80">
        <f>+AB2*'PRECIOS SEGUN ADJ. (FRONTERIZO)'!$B$5*'PRECIOS SEGUN ADJ. (FRONTERIZO)'!$C$5</f>
        <v>281312</v>
      </c>
      <c r="AF2" s="80" t="s">
        <v>599</v>
      </c>
      <c r="AG2" s="80">
        <f t="shared" ref="AG2:AG37" si="5">+ROUND(AE2*0.18,2)</f>
        <v>50636.160000000003</v>
      </c>
      <c r="AH2" s="37">
        <v>0</v>
      </c>
      <c r="AI2" s="37">
        <f t="shared" ref="AI2:AI37" si="6">+AH2*20</f>
        <v>0</v>
      </c>
      <c r="AJ2" s="189">
        <v>53.95000000000001</v>
      </c>
      <c r="AK2" s="80">
        <f>+AH2*'PRECIOS SEGUN ADJ. (FRONTERIZO)'!$B$6*'PRECIOS SEGUN ADJ. (FRONTERIZO)'!$C$6</f>
        <v>0</v>
      </c>
      <c r="AL2" s="80" t="s">
        <v>134</v>
      </c>
      <c r="AM2" s="37">
        <v>0</v>
      </c>
      <c r="AN2" s="37">
        <f t="shared" ref="AN2:AN37" si="7">+AM2*20</f>
        <v>0</v>
      </c>
      <c r="AO2" s="189">
        <v>25.04</v>
      </c>
      <c r="AP2" s="80">
        <f>+AM2*'PRECIOS SEGUN ADJ. (FRONTERIZO)'!$B$7*'PRECIOS SEGUN ADJ. (FRONTERIZO)'!$C$7</f>
        <v>0</v>
      </c>
      <c r="AQ2" s="80" t="s">
        <v>134</v>
      </c>
      <c r="AR2" s="80">
        <f t="shared" ref="AR2:AR37" si="8">+ROUND(AP2*0.16,2)</f>
        <v>0</v>
      </c>
      <c r="AS2" s="37">
        <v>42</v>
      </c>
      <c r="AT2" s="37">
        <f t="shared" ref="AT2:AT37" si="9">+AS2*20</f>
        <v>840</v>
      </c>
      <c r="AU2" s="189">
        <v>290.85000000000002</v>
      </c>
      <c r="AV2" s="80">
        <f>+AS2*'PRECIOS SEGUN ADJ. (FRONTERIZO)'!$B$8*'PRECIOS SEGUN ADJ. (FRONTERIZO)'!$C$8</f>
        <v>244314</v>
      </c>
      <c r="AW2" s="80" t="s">
        <v>355</v>
      </c>
      <c r="AX2" s="80">
        <f t="shared" ref="AX2:AX37" si="10">+ROUND(AV2*0.18,2)</f>
        <v>43976.52</v>
      </c>
      <c r="AY2" s="37">
        <v>20</v>
      </c>
      <c r="AZ2" s="37">
        <f t="shared" ref="AZ2:AZ37" si="11">+AY2*20</f>
        <v>400</v>
      </c>
      <c r="BA2" s="189">
        <v>18.899999999999999</v>
      </c>
      <c r="BB2" s="80">
        <f>+AY2*'PRECIOS SEGUN ADJ. (FRONTERIZO)'!$B$9*'PRECIOS SEGUN ADJ. (FRONTERIZO)'!$C$9</f>
        <v>7560</v>
      </c>
      <c r="BC2" s="80" t="s">
        <v>447</v>
      </c>
      <c r="BD2" s="37">
        <v>0</v>
      </c>
      <c r="BE2" s="37">
        <f t="shared" ref="BE2:BE37" si="12">+BD2*20</f>
        <v>0</v>
      </c>
      <c r="BF2" s="189">
        <v>140.38</v>
      </c>
      <c r="BG2" s="80">
        <f>+BD2*'PRECIOS SEGUN ADJ. (FRONTERIZO)'!$B$10*'PRECIOS SEGUN ADJ. (FRONTERIZO)'!$C$10</f>
        <v>0</v>
      </c>
      <c r="BH2" s="80" t="s">
        <v>134</v>
      </c>
      <c r="BI2" s="80">
        <f t="shared" ref="BI2:BI37" si="13">+ROUND(BG2*0.18,2)</f>
        <v>0</v>
      </c>
      <c r="BJ2" s="37">
        <v>112</v>
      </c>
      <c r="BK2" s="37">
        <f t="shared" ref="BK2:BK37" si="14">+BJ2*20</f>
        <v>2240</v>
      </c>
      <c r="BL2" s="189">
        <v>31.459999999999997</v>
      </c>
      <c r="BM2" s="80">
        <f>+BJ2*'PRECIOS SEGUN ADJ. (FRONTERIZO)'!$B$11*'PRECIOS SEGUN ADJ. (FRONTERIZO)'!$C$11</f>
        <v>70470.399999999994</v>
      </c>
      <c r="BN2" s="80" t="s">
        <v>357</v>
      </c>
      <c r="BO2" s="37">
        <v>35</v>
      </c>
      <c r="BP2" s="37">
        <f t="shared" ref="BP2:BP37" si="15">+BO2*20</f>
        <v>700</v>
      </c>
      <c r="BQ2" s="189">
        <v>65</v>
      </c>
      <c r="BR2" s="80">
        <f>+BO2*'PRECIOS SEGUN ADJ. (FRONTERIZO)'!$B$12*'PRECIOS SEGUN ADJ. (FRONTERIZO)'!$C$12</f>
        <v>45500</v>
      </c>
      <c r="BS2" s="80" t="s">
        <v>358</v>
      </c>
      <c r="BT2" s="37">
        <v>3170</v>
      </c>
      <c r="BU2" s="37">
        <f t="shared" ref="BU2:BU37" si="16">+BT2*20</f>
        <v>63400</v>
      </c>
      <c r="BV2" s="189">
        <v>5.5</v>
      </c>
      <c r="BW2" s="80">
        <f>+BT2*'PRECIOS SEGUN ADJ. (FRONTERIZO)'!$B$13*'PRECIOS SEGUN ADJ. (FRONTERIZO)'!$C$13</f>
        <v>348700</v>
      </c>
      <c r="BX2" s="80" t="s">
        <v>1830</v>
      </c>
      <c r="BY2" s="37">
        <v>0</v>
      </c>
      <c r="BZ2" s="37">
        <f t="shared" ref="BZ2:BZ37" si="17">+BY2*20</f>
        <v>0</v>
      </c>
      <c r="CA2" s="189">
        <v>7.15</v>
      </c>
      <c r="CB2" s="80">
        <f>+BY2*'PRECIOS SEGUN ADJ. (FRONTERIZO)'!$B$14*'PRECIOS SEGUN ADJ. (FRONTERIZO)'!$C$14</f>
        <v>0</v>
      </c>
      <c r="CC2" s="80" t="s">
        <v>134</v>
      </c>
      <c r="CD2" s="37">
        <v>0</v>
      </c>
      <c r="CE2" s="37">
        <f t="shared" ref="CE2:CE37" si="18">+CD2*20</f>
        <v>0</v>
      </c>
      <c r="CF2" s="189">
        <v>6.8400000000000007</v>
      </c>
      <c r="CG2" s="80">
        <f>+CD2*'PRECIOS SEGUN ADJ. (FRONTERIZO)'!$B$15*'PRECIOS SEGUN ADJ. (FRONTERIZO)'!$C$15</f>
        <v>0</v>
      </c>
      <c r="CH2" s="80" t="s">
        <v>134</v>
      </c>
      <c r="CI2" s="37">
        <v>140</v>
      </c>
      <c r="CJ2" s="37">
        <f t="shared" ref="CJ2:CJ37" si="19">+CI2*20</f>
        <v>2800</v>
      </c>
      <c r="CK2" s="189">
        <v>60</v>
      </c>
      <c r="CL2" s="80">
        <f>+CI2*'PRECIOS SEGUN ADJ. (FRONTERIZO)'!$B$16*'PRECIOS SEGUN ADJ. (FRONTERIZO)'!$C$16</f>
        <v>168000</v>
      </c>
      <c r="CM2" s="80" t="s">
        <v>1831</v>
      </c>
      <c r="CN2" s="80">
        <f t="shared" ref="CN2:CN37" si="20">+ROUND(CL2*0.18,2)</f>
        <v>30240</v>
      </c>
      <c r="CO2" s="37">
        <v>63</v>
      </c>
      <c r="CP2" s="37">
        <f t="shared" ref="CP2:CP37" si="21">+CO2*20</f>
        <v>1260</v>
      </c>
      <c r="CQ2" s="189">
        <v>55.649999999999991</v>
      </c>
      <c r="CR2" s="80">
        <f>+CO2*'PRECIOS SEGUN ADJ. (FRONTERIZO)'!$B$17*'PRECIOS SEGUN ADJ. (FRONTERIZO)'!$C$17</f>
        <v>70119</v>
      </c>
      <c r="CS2" s="80" t="s">
        <v>361</v>
      </c>
      <c r="CT2" s="80">
        <f t="shared" ref="CT2:CT37" si="22">+ROUND(CR2*0.18,2)</f>
        <v>12621.42</v>
      </c>
      <c r="CU2" s="37">
        <v>1268</v>
      </c>
      <c r="CV2" s="37">
        <f t="shared" ref="CV2:CV37" si="23">+CU2*20</f>
        <v>25360</v>
      </c>
      <c r="CW2" s="189">
        <v>6.6</v>
      </c>
      <c r="CX2" s="80">
        <f>+CU2*'PRECIOS SEGUN ADJ. (FRONTERIZO)'!$B$18*'PRECIOS SEGUN ADJ. (FRONTERIZO)'!$C$18</f>
        <v>167376</v>
      </c>
      <c r="CY2" s="80" t="s">
        <v>1832</v>
      </c>
      <c r="CZ2" s="37">
        <v>70</v>
      </c>
      <c r="DA2" s="37">
        <f t="shared" ref="DA2:DA37" si="24">+CZ2*20</f>
        <v>1400</v>
      </c>
      <c r="DB2" s="189">
        <v>65.75</v>
      </c>
      <c r="DC2" s="80">
        <f>+CZ2*'PRECIOS SEGUN ADJ. (FRONTERIZO)'!$B$19*'PRECIOS SEGUN ADJ. (FRONTERIZO)'!$C$19</f>
        <v>92050</v>
      </c>
      <c r="DD2" s="80" t="s">
        <v>363</v>
      </c>
      <c r="DE2" s="80">
        <f t="shared" ref="DE2:DE37" si="25">+ROUND(DC2*0.18,2)</f>
        <v>16569</v>
      </c>
      <c r="DF2" s="37">
        <v>0</v>
      </c>
      <c r="DG2" s="37">
        <f t="shared" ref="DG2:DG37" si="26">+DF2*20</f>
        <v>0</v>
      </c>
      <c r="DH2" s="189">
        <v>82.59999999999998</v>
      </c>
      <c r="DI2" s="80">
        <f>+DF2*'PRECIOS SEGUN ADJ. (FRONTERIZO)'!$B$20*'PRECIOS SEGUN ADJ. (FRONTERIZO)'!$C$20</f>
        <v>0</v>
      </c>
      <c r="DJ2" s="80" t="s">
        <v>134</v>
      </c>
      <c r="DK2" s="80">
        <f t="shared" ref="DK2:DK37" si="27">+ROUND(DI2*0.18,2)</f>
        <v>0</v>
      </c>
      <c r="DL2" s="37">
        <v>0</v>
      </c>
      <c r="DM2" s="37">
        <f t="shared" ref="DM2:DM37" si="28">+DL2*20</f>
        <v>0</v>
      </c>
      <c r="DN2" s="189">
        <v>22</v>
      </c>
      <c r="DO2" s="80">
        <f>+DL2*'PRECIOS SEGUN ADJ. (FRONTERIZO)'!$B$21*'PRECIOS SEGUN ADJ. (FRONTERIZO)'!$C$21</f>
        <v>0</v>
      </c>
      <c r="DP2" s="80" t="s">
        <v>134</v>
      </c>
      <c r="DQ2" s="37">
        <v>70</v>
      </c>
      <c r="DR2" s="37">
        <f t="shared" ref="DR2:DR37" si="29">+DQ2*20</f>
        <v>1400</v>
      </c>
      <c r="DS2" s="189">
        <v>80.849999999999994</v>
      </c>
      <c r="DT2" s="80">
        <f>+DQ2*'PRECIOS SEGUN ADJ. (FRONTERIZO)'!$B$22*'PRECIOS SEGUN ADJ. (FRONTERIZO)'!$C$22</f>
        <v>113190</v>
      </c>
      <c r="DU2" s="80" t="s">
        <v>364</v>
      </c>
      <c r="DV2" s="37">
        <v>32</v>
      </c>
      <c r="DW2" s="37">
        <f t="shared" ref="DW2:DW37" si="30">+DV2*20</f>
        <v>640</v>
      </c>
      <c r="DX2" s="189">
        <v>21.83</v>
      </c>
      <c r="DY2" s="80">
        <f>+DV2*'PRECIOS SEGUN ADJ. (FRONTERIZO)'!$B$23*'PRECIOS SEGUN ADJ. (FRONTERIZO)'!$C$23</f>
        <v>13971.199999999999</v>
      </c>
      <c r="DZ2" s="80" t="s">
        <v>888</v>
      </c>
      <c r="EA2" s="80">
        <f t="shared" ref="EA2:EA37" si="31">+ROUND(DY2*0.18,2)</f>
        <v>2514.8200000000002</v>
      </c>
      <c r="EB2" s="37">
        <v>35</v>
      </c>
      <c r="EC2" s="37">
        <f t="shared" ref="EC2:EC37" si="32">+EB2*20</f>
        <v>700</v>
      </c>
      <c r="ED2" s="189">
        <v>33</v>
      </c>
      <c r="EE2" s="80">
        <f>+EB2*'PRECIOS SEGUN ADJ. (FRONTERIZO)'!$B$24*'PRECIOS SEGUN ADJ. (FRONTERIZO)'!$C$24</f>
        <v>23100</v>
      </c>
      <c r="EF2" s="80" t="s">
        <v>365</v>
      </c>
      <c r="EG2" s="37">
        <v>21</v>
      </c>
      <c r="EH2" s="37">
        <f t="shared" ref="EH2:EH37" si="33">+EG2*20</f>
        <v>420</v>
      </c>
      <c r="EI2" s="189">
        <v>15.789999999999997</v>
      </c>
      <c r="EJ2" s="80">
        <f>+EG2*'PRECIOS SEGUN ADJ. (FRONTERIZO)'!$B$25*'PRECIOS SEGUN ADJ. (FRONTERIZO)'!$C$25</f>
        <v>6631.7999999999993</v>
      </c>
      <c r="EK2" s="80" t="s">
        <v>366</v>
      </c>
      <c r="EL2" s="37">
        <v>21</v>
      </c>
      <c r="EM2" s="37">
        <f t="shared" ref="EM2:EM37" si="34">+EL2*20</f>
        <v>420</v>
      </c>
      <c r="EN2" s="189">
        <v>31.5</v>
      </c>
      <c r="EO2" s="80">
        <f>+EL2*'PRECIOS SEGUN ADJ. (FRONTERIZO)'!$B$26*'PRECIOS SEGUN ADJ. (FRONTERIZO)'!$C$26</f>
        <v>13230</v>
      </c>
      <c r="EP2" s="80" t="s">
        <v>367</v>
      </c>
      <c r="EQ2" s="80">
        <v>0</v>
      </c>
      <c r="ER2" s="194">
        <f t="shared" ref="ER2:ER37" si="35">+EQ2*40</f>
        <v>0</v>
      </c>
      <c r="ES2" s="195">
        <v>21.68</v>
      </c>
      <c r="ET2" s="196">
        <f>+EQ2*'PRECIOS SEGUN ADJ (RURAL)'!$B$13*'PRECIOS SEGUN ADJ (RURAL)'!$C$13</f>
        <v>0</v>
      </c>
      <c r="EU2" s="196" t="s">
        <v>134</v>
      </c>
      <c r="EV2" s="80">
        <v>0</v>
      </c>
      <c r="EW2" s="198">
        <f t="shared" ref="EW2:EW37" si="36">+EV2*20</f>
        <v>0</v>
      </c>
      <c r="EX2" s="199">
        <v>5.5</v>
      </c>
      <c r="EY2" s="200">
        <f>+EV2*'PRECIOS SEGUN ADJ (RURAL)'!$B$16*'PRECIOS SEGUN ADJ (RURAL)'!$C$16</f>
        <v>0</v>
      </c>
      <c r="EZ2" s="200" t="s">
        <v>134</v>
      </c>
      <c r="FA2" s="80">
        <v>0</v>
      </c>
      <c r="FB2" s="202">
        <f t="shared" ref="FB2:FB37" si="37">+FA2*40</f>
        <v>0</v>
      </c>
      <c r="FC2" s="203">
        <v>220</v>
      </c>
      <c r="FD2" s="204">
        <f>+FA2*'PRECIOS SEGUN ADJ (RURAL)'!$B$18*'PRECIOS SEGUN ADJ (RURAL)'!$C$18</f>
        <v>0</v>
      </c>
      <c r="FE2" s="204" t="s">
        <v>134</v>
      </c>
      <c r="FF2" s="204">
        <f t="shared" ref="FF2:FF37" si="38">+ROUND(FD2*0.18,2)</f>
        <v>0</v>
      </c>
      <c r="FG2" s="80">
        <f t="shared" ref="FG2:FG37" si="39">+O2+U2+Z2+AE2+AK2+AP2+AV2+BB2+BG2+BM2+BR2+BW2+CB2+CG2+CL2+CR2+CX2+DC2+DI2+DO2+DT2+DY2+EE2+EJ2+EO2+ET2+EY2+FD2</f>
        <v>2032839.6</v>
      </c>
      <c r="FH2" s="80" t="s">
        <v>1833</v>
      </c>
      <c r="FI2" s="80">
        <f t="shared" ref="FI2:FI37" si="40">+Q2+AG2+AR2+AX2+BI2+CN2+CT2+DE2+DK2+EA2+FF2</f>
        <v>184705.31000000003</v>
      </c>
      <c r="FJ2" s="80" t="s">
        <v>1834</v>
      </c>
      <c r="FK2" s="80">
        <f t="shared" ref="FK2:FK37" si="41">+FG2-FI2</f>
        <v>1848134.29</v>
      </c>
      <c r="FL2" s="80" t="s">
        <v>1835</v>
      </c>
      <c r="FM2" s="80">
        <f t="shared" ref="FM2:FM37" si="42">+ROUND(FG2*0.2,2)</f>
        <v>406567.92</v>
      </c>
      <c r="FN2" s="205" t="s">
        <v>1836</v>
      </c>
      <c r="FO2" s="80">
        <f t="shared" ref="FO2:FO37" si="43">+ROUND(FG2*0.01,2)</f>
        <v>20328.400000000001</v>
      </c>
      <c r="FP2" s="80" t="s">
        <v>1837</v>
      </c>
      <c r="FQ2" s="80"/>
      <c r="FR2" s="80">
        <f t="shared" ref="FR2:FR37" si="44">+FG2-FM2</f>
        <v>1626271.6800000002</v>
      </c>
      <c r="FS2" s="80" t="s">
        <v>1838</v>
      </c>
      <c r="FT2" s="37" t="str">
        <f>+VLOOKUP(D2,'FRONTERIZO XENIA'!F:G,2,0)</f>
        <v>F-02</v>
      </c>
    </row>
    <row r="3" spans="1:176">
      <c r="A3" s="37">
        <v>2</v>
      </c>
      <c r="B3" s="176" t="s">
        <v>1826</v>
      </c>
      <c r="C3" s="26" t="s">
        <v>1839</v>
      </c>
      <c r="D3" s="37">
        <v>132286448</v>
      </c>
      <c r="E3" s="37">
        <f>+VLOOKUP(D3,'INFORMACION DE PROVEEDORES'!C:I,2,0)</f>
        <v>132286448</v>
      </c>
      <c r="F3" s="26" t="str">
        <f>+VLOOKUP(D3,'INFORMACION DE PROVEEDORES'!C:J,4,0)</f>
        <v xml:space="preserve">WAGNER DE LOS SANTOS RODRIGUEZ </v>
      </c>
      <c r="G3" s="37" t="str">
        <f>+VLOOKUP(D3,'INFORMACION DE PROVEEDORES'!C:K,5,0)</f>
        <v>011-0037193-0</v>
      </c>
      <c r="H3" s="26" t="str">
        <f>+VLOOKUP(D3,'INFORMACION DE PROVEEDORES'!C:L,7,0)</f>
        <v>TOMAS IGNACIO CATILLO NO. 19, LAS MATAS DE FARFAN ,SAN JUAN</v>
      </c>
      <c r="I3" s="37" t="str">
        <f>+VLOOKUP(D3,'INFORMACION DE PROVEEDORES'!C:M,3,0)</f>
        <v xml:space="preserve"> JURÍDICA</v>
      </c>
      <c r="J3" s="37">
        <v>3</v>
      </c>
      <c r="K3" s="37">
        <v>246</v>
      </c>
      <c r="L3" s="37">
        <v>45</v>
      </c>
      <c r="M3" s="37">
        <f t="shared" si="0"/>
        <v>900</v>
      </c>
      <c r="N3" s="189">
        <v>69.81</v>
      </c>
      <c r="O3" s="80">
        <f>+L3*'PRECIOS SEGUN ADJ. (FRONTERIZO)'!$B$2*'PRECIOS SEGUN ADJ. (FRONTERIZO)'!$C$2</f>
        <v>62829.000000000007</v>
      </c>
      <c r="P3" s="80" t="s">
        <v>801</v>
      </c>
      <c r="Q3" s="80">
        <f t="shared" si="1"/>
        <v>10052.64</v>
      </c>
      <c r="R3" s="37">
        <v>12</v>
      </c>
      <c r="S3" s="37">
        <f t="shared" si="2"/>
        <v>240</v>
      </c>
      <c r="T3" s="189">
        <v>31.5</v>
      </c>
      <c r="U3" s="80">
        <f>+R3*'PRECIOS SEGUN ADJ. (FRONTERIZO)'!$B$3*'PRECIOS SEGUN ADJ. (FRONTERIZO)'!$C$3</f>
        <v>7560</v>
      </c>
      <c r="V3" s="80" t="s">
        <v>447</v>
      </c>
      <c r="W3" s="37">
        <v>0</v>
      </c>
      <c r="X3" s="37">
        <f t="shared" si="3"/>
        <v>0</v>
      </c>
      <c r="Y3" s="189">
        <v>25.2</v>
      </c>
      <c r="Z3" s="80">
        <f>+W3*'PRECIOS SEGUN ADJ. (FRONTERIZO)'!$B$4*'PRECIOS SEGUN ADJ. (FRONTERIZO)'!$C$4</f>
        <v>0</v>
      </c>
      <c r="AA3" s="80" t="s">
        <v>134</v>
      </c>
      <c r="AB3" s="37">
        <v>76</v>
      </c>
      <c r="AC3" s="37">
        <f t="shared" si="4"/>
        <v>1520</v>
      </c>
      <c r="AD3" s="189">
        <v>87.91</v>
      </c>
      <c r="AE3" s="80">
        <f>+AB3*'PRECIOS SEGUN ADJ. (FRONTERIZO)'!$B$5*'PRECIOS SEGUN ADJ. (FRONTERIZO)'!$C$5</f>
        <v>133623.20000000001</v>
      </c>
      <c r="AF3" s="80" t="s">
        <v>1840</v>
      </c>
      <c r="AG3" s="80">
        <f t="shared" si="5"/>
        <v>24052.18</v>
      </c>
      <c r="AH3" s="37">
        <v>92</v>
      </c>
      <c r="AI3" s="37">
        <f t="shared" si="6"/>
        <v>1840</v>
      </c>
      <c r="AJ3" s="189">
        <v>53.95000000000001</v>
      </c>
      <c r="AK3" s="80">
        <f>+AH3*'PRECIOS SEGUN ADJ. (FRONTERIZO)'!$B$6*'PRECIOS SEGUN ADJ. (FRONTERIZO)'!$C$6</f>
        <v>99268.000000000015</v>
      </c>
      <c r="AL3" s="80" t="s">
        <v>1841</v>
      </c>
      <c r="AM3" s="37">
        <v>12</v>
      </c>
      <c r="AN3" s="37">
        <f t="shared" si="7"/>
        <v>240</v>
      </c>
      <c r="AO3" s="189">
        <v>25.04</v>
      </c>
      <c r="AP3" s="80">
        <f>+AM3*'PRECIOS SEGUN ADJ. (FRONTERIZO)'!$B$7*'PRECIOS SEGUN ADJ. (FRONTERIZO)'!$C$7</f>
        <v>6009.6</v>
      </c>
      <c r="AQ3" s="80" t="s">
        <v>450</v>
      </c>
      <c r="AR3" s="80">
        <f t="shared" si="8"/>
        <v>961.54</v>
      </c>
      <c r="AS3" s="37">
        <v>28</v>
      </c>
      <c r="AT3" s="37">
        <f t="shared" si="9"/>
        <v>560</v>
      </c>
      <c r="AU3" s="189">
        <v>290.85000000000002</v>
      </c>
      <c r="AV3" s="80">
        <f>+AS3*'PRECIOS SEGUN ADJ. (FRONTERIZO)'!$B$8*'PRECIOS SEGUN ADJ. (FRONTERIZO)'!$C$8</f>
        <v>162876.00000000003</v>
      </c>
      <c r="AW3" s="80" t="s">
        <v>803</v>
      </c>
      <c r="AX3" s="80">
        <f t="shared" si="10"/>
        <v>29317.68</v>
      </c>
      <c r="AY3" s="37">
        <v>0</v>
      </c>
      <c r="AZ3" s="37">
        <f t="shared" si="11"/>
        <v>0</v>
      </c>
      <c r="BA3" s="189">
        <v>18.899999999999999</v>
      </c>
      <c r="BB3" s="80">
        <f>+AY3*'PRECIOS SEGUN ADJ. (FRONTERIZO)'!$B$9*'PRECIOS SEGUN ADJ. (FRONTERIZO)'!$C$9</f>
        <v>0</v>
      </c>
      <c r="BC3" s="80" t="s">
        <v>134</v>
      </c>
      <c r="BD3" s="37">
        <v>7</v>
      </c>
      <c r="BE3" s="37">
        <f t="shared" si="12"/>
        <v>140</v>
      </c>
      <c r="BF3" s="189">
        <v>140.38</v>
      </c>
      <c r="BG3" s="80">
        <f>+BD3*'PRECIOS SEGUN ADJ. (FRONTERIZO)'!$B$10*'PRECIOS SEGUN ADJ. (FRONTERIZO)'!$C$10</f>
        <v>19653.2</v>
      </c>
      <c r="BH3" s="80" t="s">
        <v>139</v>
      </c>
      <c r="BI3" s="80">
        <f t="shared" si="13"/>
        <v>3537.58</v>
      </c>
      <c r="BJ3" s="37">
        <v>0</v>
      </c>
      <c r="BK3" s="37">
        <f t="shared" si="14"/>
        <v>0</v>
      </c>
      <c r="BL3" s="189">
        <v>31.459999999999997</v>
      </c>
      <c r="BM3" s="80">
        <f>+BJ3*'PRECIOS SEGUN ADJ. (FRONTERIZO)'!$B$11*'PRECIOS SEGUN ADJ. (FRONTERIZO)'!$C$11</f>
        <v>0</v>
      </c>
      <c r="BN3" s="80" t="s">
        <v>134</v>
      </c>
      <c r="BO3" s="37">
        <v>23</v>
      </c>
      <c r="BP3" s="37">
        <f t="shared" si="15"/>
        <v>460</v>
      </c>
      <c r="BQ3" s="189">
        <v>65</v>
      </c>
      <c r="BR3" s="80">
        <f>+BO3*'PRECIOS SEGUN ADJ. (FRONTERIZO)'!$B$12*'PRECIOS SEGUN ADJ. (FRONTERIZO)'!$C$12</f>
        <v>29900</v>
      </c>
      <c r="BS3" s="80" t="s">
        <v>451</v>
      </c>
      <c r="BT3" s="37">
        <v>0</v>
      </c>
      <c r="BU3" s="37">
        <f t="shared" si="16"/>
        <v>0</v>
      </c>
      <c r="BV3" s="189">
        <v>5.5</v>
      </c>
      <c r="BW3" s="80">
        <f>+BT3*'PRECIOS SEGUN ADJ. (FRONTERIZO)'!$B$13*'PRECIOS SEGUN ADJ. (FRONTERIZO)'!$C$13</f>
        <v>0</v>
      </c>
      <c r="BX3" s="80" t="s">
        <v>134</v>
      </c>
      <c r="BY3" s="37">
        <v>492</v>
      </c>
      <c r="BZ3" s="37">
        <f t="shared" si="17"/>
        <v>9840</v>
      </c>
      <c r="CA3" s="189">
        <v>7.15</v>
      </c>
      <c r="CB3" s="80">
        <f>+BY3*'PRECIOS SEGUN ADJ. (FRONTERIZO)'!$B$14*'PRECIOS SEGUN ADJ. (FRONTERIZO)'!$C$14</f>
        <v>70356</v>
      </c>
      <c r="CC3" s="80" t="s">
        <v>1842</v>
      </c>
      <c r="CD3" s="37">
        <v>984</v>
      </c>
      <c r="CE3" s="37">
        <f t="shared" si="18"/>
        <v>19680</v>
      </c>
      <c r="CF3" s="189">
        <v>6.8400000000000007</v>
      </c>
      <c r="CG3" s="80">
        <f>+CD3*'PRECIOS SEGUN ADJ. (FRONTERIZO)'!$B$15*'PRECIOS SEGUN ADJ. (FRONTERIZO)'!$C$15</f>
        <v>134611.19999999998</v>
      </c>
      <c r="CH3" s="80" t="s">
        <v>1843</v>
      </c>
      <c r="CI3" s="37">
        <v>0</v>
      </c>
      <c r="CJ3" s="37">
        <f t="shared" si="19"/>
        <v>0</v>
      </c>
      <c r="CK3" s="189">
        <v>60</v>
      </c>
      <c r="CL3" s="80">
        <f>+CI3*'PRECIOS SEGUN ADJ. (FRONTERIZO)'!$B$16*'PRECIOS SEGUN ADJ. (FRONTERIZO)'!$C$16</f>
        <v>0</v>
      </c>
      <c r="CM3" s="80" t="s">
        <v>134</v>
      </c>
      <c r="CN3" s="80">
        <f t="shared" si="20"/>
        <v>0</v>
      </c>
      <c r="CO3" s="37">
        <v>0</v>
      </c>
      <c r="CP3" s="37">
        <f t="shared" si="21"/>
        <v>0</v>
      </c>
      <c r="CQ3" s="189">
        <v>55.649999999999991</v>
      </c>
      <c r="CR3" s="80">
        <f>+CO3*'PRECIOS SEGUN ADJ. (FRONTERIZO)'!$B$17*'PRECIOS SEGUN ADJ. (FRONTERIZO)'!$C$17</f>
        <v>0</v>
      </c>
      <c r="CS3" s="80" t="s">
        <v>134</v>
      </c>
      <c r="CT3" s="80">
        <f t="shared" si="22"/>
        <v>0</v>
      </c>
      <c r="CU3" s="37">
        <v>492</v>
      </c>
      <c r="CV3" s="37">
        <f t="shared" si="23"/>
        <v>9840</v>
      </c>
      <c r="CW3" s="189">
        <v>6.6</v>
      </c>
      <c r="CX3" s="80">
        <f>+CU3*'PRECIOS SEGUN ADJ. (FRONTERIZO)'!$B$18*'PRECIOS SEGUN ADJ. (FRONTERIZO)'!$C$18</f>
        <v>64944</v>
      </c>
      <c r="CY3" s="80" t="s">
        <v>1844</v>
      </c>
      <c r="CZ3" s="37">
        <v>0</v>
      </c>
      <c r="DA3" s="37">
        <f t="shared" si="24"/>
        <v>0</v>
      </c>
      <c r="DB3" s="189">
        <v>65.75</v>
      </c>
      <c r="DC3" s="80">
        <f>+CZ3*'PRECIOS SEGUN ADJ. (FRONTERIZO)'!$B$19*'PRECIOS SEGUN ADJ. (FRONTERIZO)'!$C$19</f>
        <v>0</v>
      </c>
      <c r="DD3" s="80" t="s">
        <v>134</v>
      </c>
      <c r="DE3" s="80">
        <f t="shared" si="25"/>
        <v>0</v>
      </c>
      <c r="DF3" s="37">
        <v>12</v>
      </c>
      <c r="DG3" s="37">
        <f t="shared" si="26"/>
        <v>240</v>
      </c>
      <c r="DH3" s="189">
        <v>82.59999999999998</v>
      </c>
      <c r="DI3" s="80">
        <f>+DF3*'PRECIOS SEGUN ADJ. (FRONTERIZO)'!$B$20*'PRECIOS SEGUN ADJ. (FRONTERIZO)'!$C$20</f>
        <v>19824</v>
      </c>
      <c r="DJ3" s="80" t="s">
        <v>455</v>
      </c>
      <c r="DK3" s="80">
        <f t="shared" si="27"/>
        <v>3568.32</v>
      </c>
      <c r="DL3" s="37">
        <v>984</v>
      </c>
      <c r="DM3" s="37">
        <f t="shared" si="28"/>
        <v>19680</v>
      </c>
      <c r="DN3" s="189">
        <v>22</v>
      </c>
      <c r="DO3" s="80">
        <f>+DL3*'PRECIOS SEGUN ADJ. (FRONTERIZO)'!$B$21*'PRECIOS SEGUN ADJ. (FRONTERIZO)'!$C$21</f>
        <v>432960</v>
      </c>
      <c r="DP3" s="80" t="s">
        <v>1845</v>
      </c>
      <c r="DQ3" s="37">
        <v>56</v>
      </c>
      <c r="DR3" s="37">
        <f t="shared" si="29"/>
        <v>1120</v>
      </c>
      <c r="DS3" s="189">
        <v>80.849999999999994</v>
      </c>
      <c r="DT3" s="80">
        <f>+DQ3*'PRECIOS SEGUN ADJ. (FRONTERIZO)'!$B$22*'PRECIOS SEGUN ADJ. (FRONTERIZO)'!$C$22</f>
        <v>90551.999999999985</v>
      </c>
      <c r="DU3" s="80" t="s">
        <v>457</v>
      </c>
      <c r="DV3" s="37">
        <v>26</v>
      </c>
      <c r="DW3" s="37">
        <f t="shared" si="30"/>
        <v>520</v>
      </c>
      <c r="DX3" s="189">
        <v>21.83</v>
      </c>
      <c r="DY3" s="80">
        <f>+DV3*'PRECIOS SEGUN ADJ. (FRONTERIZO)'!$B$23*'PRECIOS SEGUN ADJ. (FRONTERIZO)'!$C$23</f>
        <v>11351.599999999999</v>
      </c>
      <c r="DZ3" s="80" t="s">
        <v>1322</v>
      </c>
      <c r="EA3" s="80">
        <f t="shared" si="31"/>
        <v>2043.29</v>
      </c>
      <c r="EB3" s="37">
        <v>78</v>
      </c>
      <c r="EC3" s="37">
        <f t="shared" si="32"/>
        <v>1560</v>
      </c>
      <c r="ED3" s="189">
        <v>33</v>
      </c>
      <c r="EE3" s="80">
        <f>+EB3*'PRECIOS SEGUN ADJ. (FRONTERIZO)'!$B$24*'PRECIOS SEGUN ADJ. (FRONTERIZO)'!$C$24</f>
        <v>51480</v>
      </c>
      <c r="EF3" s="80" t="s">
        <v>1171</v>
      </c>
      <c r="EG3" s="37">
        <v>0</v>
      </c>
      <c r="EH3" s="37">
        <f t="shared" si="33"/>
        <v>0</v>
      </c>
      <c r="EI3" s="189">
        <v>15.789999999999997</v>
      </c>
      <c r="EJ3" s="80">
        <f>+EG3*'PRECIOS SEGUN ADJ. (FRONTERIZO)'!$B$25*'PRECIOS SEGUN ADJ. (FRONTERIZO)'!$C$25</f>
        <v>0</v>
      </c>
      <c r="EK3" s="80" t="s">
        <v>134</v>
      </c>
      <c r="EL3" s="37">
        <v>0</v>
      </c>
      <c r="EM3" s="37">
        <f t="shared" si="34"/>
        <v>0</v>
      </c>
      <c r="EN3" s="189">
        <v>31.5</v>
      </c>
      <c r="EO3" s="80">
        <f>+EL3*'PRECIOS SEGUN ADJ. (FRONTERIZO)'!$B$26*'PRECIOS SEGUN ADJ. (FRONTERIZO)'!$C$26</f>
        <v>0</v>
      </c>
      <c r="EP3" s="80" t="s">
        <v>134</v>
      </c>
      <c r="EQ3" s="80">
        <v>0</v>
      </c>
      <c r="ER3" s="194">
        <f t="shared" si="35"/>
        <v>0</v>
      </c>
      <c r="ES3" s="195">
        <v>21.68</v>
      </c>
      <c r="ET3" s="196">
        <f>+EQ3*'PRECIOS SEGUN ADJ (RURAL)'!$B$13*'PRECIOS SEGUN ADJ (RURAL)'!$C$13</f>
        <v>0</v>
      </c>
      <c r="EU3" s="196" t="s">
        <v>134</v>
      </c>
      <c r="EV3" s="80">
        <v>0</v>
      </c>
      <c r="EW3" s="198">
        <f t="shared" si="36"/>
        <v>0</v>
      </c>
      <c r="EX3" s="199">
        <v>5.5</v>
      </c>
      <c r="EY3" s="200">
        <f>+EV3*'PRECIOS SEGUN ADJ (RURAL)'!$B$16*'PRECIOS SEGUN ADJ (RURAL)'!$C$16</f>
        <v>0</v>
      </c>
      <c r="EZ3" s="200" t="s">
        <v>134</v>
      </c>
      <c r="FA3" s="80">
        <v>0</v>
      </c>
      <c r="FB3" s="202">
        <f t="shared" si="37"/>
        <v>0</v>
      </c>
      <c r="FC3" s="203">
        <v>220</v>
      </c>
      <c r="FD3" s="204">
        <f>+FA3*'PRECIOS SEGUN ADJ (RURAL)'!$B$18*'PRECIOS SEGUN ADJ (RURAL)'!$C$18</f>
        <v>0</v>
      </c>
      <c r="FE3" s="204" t="s">
        <v>134</v>
      </c>
      <c r="FF3" s="204">
        <f t="shared" si="38"/>
        <v>0</v>
      </c>
      <c r="FG3" s="80">
        <f t="shared" si="39"/>
        <v>1397797.8</v>
      </c>
      <c r="FH3" s="80" t="s">
        <v>1846</v>
      </c>
      <c r="FI3" s="80">
        <f t="shared" si="40"/>
        <v>73533.23</v>
      </c>
      <c r="FJ3" s="80" t="s">
        <v>1847</v>
      </c>
      <c r="FK3" s="80">
        <f t="shared" si="41"/>
        <v>1324264.57</v>
      </c>
      <c r="FL3" s="80" t="s">
        <v>1848</v>
      </c>
      <c r="FM3" s="80">
        <f t="shared" si="42"/>
        <v>279559.56</v>
      </c>
      <c r="FN3" s="80" t="s">
        <v>1849</v>
      </c>
      <c r="FO3" s="80">
        <f t="shared" si="43"/>
        <v>13977.98</v>
      </c>
      <c r="FP3" s="80" t="s">
        <v>1850</v>
      </c>
      <c r="FQ3" s="80"/>
      <c r="FR3" s="80">
        <f t="shared" si="44"/>
        <v>1118238.24</v>
      </c>
      <c r="FS3" s="80" t="s">
        <v>1851</v>
      </c>
      <c r="FT3" s="37" t="str">
        <f>+VLOOKUP(D3,'FRONTERIZO XENIA'!F:G,2,0)</f>
        <v>F-12</v>
      </c>
    </row>
    <row r="4" spans="1:176">
      <c r="A4" s="37">
        <v>3</v>
      </c>
      <c r="B4" s="176" t="s">
        <v>1826</v>
      </c>
      <c r="C4" s="26" t="s">
        <v>1852</v>
      </c>
      <c r="D4" s="37">
        <v>131160328</v>
      </c>
      <c r="E4" s="37">
        <f>+VLOOKUP(D4,'INFORMACION DE PROVEEDORES'!C:I,2,0)</f>
        <v>131160328</v>
      </c>
      <c r="F4" s="26" t="str">
        <f>+VLOOKUP(D4,'INFORMACION DE PROVEEDORES'!C:J,4,0)</f>
        <v xml:space="preserve">SANTA JULIA TERRERNO RUIZ </v>
      </c>
      <c r="G4" s="37" t="str">
        <f>+VLOOKUP(D4,'INFORMACION DE PROVEEDORES'!C:K,5,0)</f>
        <v>018-0013204-3</v>
      </c>
      <c r="H4" s="26">
        <f>+VLOOKUP(D4,'INFORMACION DE PROVEEDORES'!C:L,7,0)</f>
        <v>0</v>
      </c>
      <c r="I4" s="37" t="str">
        <f>+VLOOKUP(D4,'INFORMACION DE PROVEEDORES'!C:M,3,0)</f>
        <v xml:space="preserve"> JURÍDICA</v>
      </c>
      <c r="J4" s="37">
        <v>1</v>
      </c>
      <c r="K4" s="37">
        <v>188</v>
      </c>
      <c r="L4" s="37">
        <v>34</v>
      </c>
      <c r="M4" s="37">
        <f t="shared" si="0"/>
        <v>680</v>
      </c>
      <c r="N4" s="189">
        <v>69.81</v>
      </c>
      <c r="O4" s="80">
        <f>+L4*'PRECIOS SEGUN ADJ. (FRONTERIZO)'!$B$2*'PRECIOS SEGUN ADJ. (FRONTERIZO)'!$C$2</f>
        <v>47470.8</v>
      </c>
      <c r="P4" s="80" t="s">
        <v>1853</v>
      </c>
      <c r="Q4" s="80">
        <f t="shared" si="1"/>
        <v>7595.33</v>
      </c>
      <c r="R4" s="37">
        <v>9</v>
      </c>
      <c r="S4" s="37">
        <f t="shared" si="2"/>
        <v>180</v>
      </c>
      <c r="T4" s="189">
        <v>31.5</v>
      </c>
      <c r="U4" s="80">
        <f>+R4*'PRECIOS SEGUN ADJ. (FRONTERIZO)'!$B$3*'PRECIOS SEGUN ADJ. (FRONTERIZO)'!$C$3</f>
        <v>5670</v>
      </c>
      <c r="V4" s="80" t="s">
        <v>327</v>
      </c>
      <c r="W4" s="37">
        <v>0</v>
      </c>
      <c r="X4" s="37">
        <f t="shared" si="3"/>
        <v>0</v>
      </c>
      <c r="Y4" s="189">
        <v>25.2</v>
      </c>
      <c r="Z4" s="80">
        <f>+W4*'PRECIOS SEGUN ADJ. (FRONTERIZO)'!$B$4*'PRECIOS SEGUN ADJ. (FRONTERIZO)'!$C$4</f>
        <v>0</v>
      </c>
      <c r="AA4" s="80" t="s">
        <v>134</v>
      </c>
      <c r="AB4" s="37">
        <v>57</v>
      </c>
      <c r="AC4" s="37">
        <f t="shared" si="4"/>
        <v>1140</v>
      </c>
      <c r="AD4" s="189">
        <v>87.91</v>
      </c>
      <c r="AE4" s="80">
        <f>+AB4*'PRECIOS SEGUN ADJ. (FRONTERIZO)'!$B$5*'PRECIOS SEGUN ADJ. (FRONTERIZO)'!$C$5</f>
        <v>100217.4</v>
      </c>
      <c r="AF4" s="80" t="s">
        <v>783</v>
      </c>
      <c r="AG4" s="80">
        <f t="shared" si="5"/>
        <v>18039.13</v>
      </c>
      <c r="AH4" s="37">
        <v>69</v>
      </c>
      <c r="AI4" s="37">
        <f t="shared" si="6"/>
        <v>1380</v>
      </c>
      <c r="AJ4" s="189">
        <v>53.95000000000001</v>
      </c>
      <c r="AK4" s="80">
        <f>+AH4*'PRECIOS SEGUN ADJ. (FRONTERIZO)'!$B$6*'PRECIOS SEGUN ADJ. (FRONTERIZO)'!$C$6</f>
        <v>74451</v>
      </c>
      <c r="AL4" s="80" t="s">
        <v>784</v>
      </c>
      <c r="AM4" s="37">
        <v>9</v>
      </c>
      <c r="AN4" s="37">
        <f t="shared" si="7"/>
        <v>180</v>
      </c>
      <c r="AO4" s="189">
        <v>25.04</v>
      </c>
      <c r="AP4" s="80">
        <f>+AM4*'PRECIOS SEGUN ADJ. (FRONTERIZO)'!$B$7*'PRECIOS SEGUN ADJ. (FRONTERIZO)'!$C$7</f>
        <v>4507.2</v>
      </c>
      <c r="AQ4" s="80" t="s">
        <v>490</v>
      </c>
      <c r="AR4" s="80">
        <f t="shared" si="8"/>
        <v>721.15</v>
      </c>
      <c r="AS4" s="37">
        <v>21</v>
      </c>
      <c r="AT4" s="37">
        <f t="shared" si="9"/>
        <v>420</v>
      </c>
      <c r="AU4" s="189">
        <v>290.85000000000002</v>
      </c>
      <c r="AV4" s="80">
        <f>+AS4*'PRECIOS SEGUN ADJ. (FRONTERIZO)'!$B$8*'PRECIOS SEGUN ADJ. (FRONTERIZO)'!$C$8</f>
        <v>122157</v>
      </c>
      <c r="AW4" s="80" t="s">
        <v>785</v>
      </c>
      <c r="AX4" s="80">
        <f t="shared" si="10"/>
        <v>21988.26</v>
      </c>
      <c r="AY4" s="37">
        <v>0</v>
      </c>
      <c r="AZ4" s="37">
        <f t="shared" si="11"/>
        <v>0</v>
      </c>
      <c r="BA4" s="189">
        <v>18.899999999999999</v>
      </c>
      <c r="BB4" s="80">
        <f>+AY4*'PRECIOS SEGUN ADJ. (FRONTERIZO)'!$B$9*'PRECIOS SEGUN ADJ. (FRONTERIZO)'!$C$9</f>
        <v>0</v>
      </c>
      <c r="BC4" s="80" t="s">
        <v>134</v>
      </c>
      <c r="BD4" s="37">
        <v>5</v>
      </c>
      <c r="BE4" s="37">
        <f t="shared" si="12"/>
        <v>100</v>
      </c>
      <c r="BF4" s="189">
        <v>140.38</v>
      </c>
      <c r="BG4" s="80">
        <f>+BD4*'PRECIOS SEGUN ADJ. (FRONTERIZO)'!$B$10*'PRECIOS SEGUN ADJ. (FRONTERIZO)'!$C$10</f>
        <v>14038</v>
      </c>
      <c r="BH4" s="80" t="s">
        <v>194</v>
      </c>
      <c r="BI4" s="80">
        <f t="shared" si="13"/>
        <v>2526.84</v>
      </c>
      <c r="BJ4" s="37">
        <v>0</v>
      </c>
      <c r="BK4" s="37">
        <f t="shared" si="14"/>
        <v>0</v>
      </c>
      <c r="BL4" s="189">
        <v>31.459999999999997</v>
      </c>
      <c r="BM4" s="80">
        <f>+BJ4*'PRECIOS SEGUN ADJ. (FRONTERIZO)'!$B$11*'PRECIOS SEGUN ADJ. (FRONTERIZO)'!$C$11</f>
        <v>0</v>
      </c>
      <c r="BN4" s="80" t="s">
        <v>134</v>
      </c>
      <c r="BO4" s="37">
        <v>17</v>
      </c>
      <c r="BP4" s="37">
        <f t="shared" si="15"/>
        <v>340</v>
      </c>
      <c r="BQ4" s="189">
        <v>65</v>
      </c>
      <c r="BR4" s="80">
        <f>+BO4*'PRECIOS SEGUN ADJ. (FRONTERIZO)'!$B$12*'PRECIOS SEGUN ADJ. (FRONTERIZO)'!$C$12</f>
        <v>22100</v>
      </c>
      <c r="BS4" s="80" t="s">
        <v>786</v>
      </c>
      <c r="BT4" s="37">
        <v>0</v>
      </c>
      <c r="BU4" s="37">
        <f t="shared" si="16"/>
        <v>0</v>
      </c>
      <c r="BV4" s="189">
        <v>5.5</v>
      </c>
      <c r="BW4" s="80">
        <f>+BT4*'PRECIOS SEGUN ADJ. (FRONTERIZO)'!$B$13*'PRECIOS SEGUN ADJ. (FRONTERIZO)'!$C$13</f>
        <v>0</v>
      </c>
      <c r="BX4" s="80" t="s">
        <v>134</v>
      </c>
      <c r="BY4" s="37">
        <v>376</v>
      </c>
      <c r="BZ4" s="37">
        <f t="shared" si="17"/>
        <v>7520</v>
      </c>
      <c r="CA4" s="189">
        <v>7.15</v>
      </c>
      <c r="CB4" s="80">
        <f>+BY4*'PRECIOS SEGUN ADJ. (FRONTERIZO)'!$B$14*'PRECIOS SEGUN ADJ. (FRONTERIZO)'!$C$14</f>
        <v>53768</v>
      </c>
      <c r="CC4" s="80" t="s">
        <v>1854</v>
      </c>
      <c r="CD4" s="37">
        <v>752</v>
      </c>
      <c r="CE4" s="37">
        <f t="shared" si="18"/>
        <v>15040</v>
      </c>
      <c r="CF4" s="189">
        <v>6.8400000000000007</v>
      </c>
      <c r="CG4" s="80">
        <f>+CD4*'PRECIOS SEGUN ADJ. (FRONTERIZO)'!$B$15*'PRECIOS SEGUN ADJ. (FRONTERIZO)'!$C$15</f>
        <v>102873.60000000001</v>
      </c>
      <c r="CH4" s="80" t="s">
        <v>1855</v>
      </c>
      <c r="CI4" s="37">
        <v>0</v>
      </c>
      <c r="CJ4" s="37">
        <f t="shared" si="19"/>
        <v>0</v>
      </c>
      <c r="CK4" s="189">
        <v>60</v>
      </c>
      <c r="CL4" s="80">
        <f>+CI4*'PRECIOS SEGUN ADJ. (FRONTERIZO)'!$B$16*'PRECIOS SEGUN ADJ. (FRONTERIZO)'!$C$16</f>
        <v>0</v>
      </c>
      <c r="CM4" s="80" t="s">
        <v>134</v>
      </c>
      <c r="CN4" s="80">
        <f t="shared" si="20"/>
        <v>0</v>
      </c>
      <c r="CO4" s="37">
        <v>0</v>
      </c>
      <c r="CP4" s="37">
        <f t="shared" si="21"/>
        <v>0</v>
      </c>
      <c r="CQ4" s="189">
        <v>55.649999999999991</v>
      </c>
      <c r="CR4" s="80">
        <f>+CO4*'PRECIOS SEGUN ADJ. (FRONTERIZO)'!$B$17*'PRECIOS SEGUN ADJ. (FRONTERIZO)'!$C$17</f>
        <v>0</v>
      </c>
      <c r="CS4" s="80" t="s">
        <v>134</v>
      </c>
      <c r="CT4" s="80">
        <f t="shared" si="22"/>
        <v>0</v>
      </c>
      <c r="CU4" s="37">
        <v>376</v>
      </c>
      <c r="CV4" s="37">
        <f t="shared" si="23"/>
        <v>7520</v>
      </c>
      <c r="CW4" s="189">
        <v>6.6</v>
      </c>
      <c r="CX4" s="80">
        <f>+CU4*'PRECIOS SEGUN ADJ. (FRONTERIZO)'!$B$18*'PRECIOS SEGUN ADJ. (FRONTERIZO)'!$C$18</f>
        <v>49632</v>
      </c>
      <c r="CY4" s="80" t="s">
        <v>1856</v>
      </c>
      <c r="CZ4" s="37">
        <v>0</v>
      </c>
      <c r="DA4" s="37">
        <f t="shared" si="24"/>
        <v>0</v>
      </c>
      <c r="DB4" s="189">
        <v>65.75</v>
      </c>
      <c r="DC4" s="80">
        <f>+CZ4*'PRECIOS SEGUN ADJ. (FRONTERIZO)'!$B$19*'PRECIOS SEGUN ADJ. (FRONTERIZO)'!$C$19</f>
        <v>0</v>
      </c>
      <c r="DD4" s="80" t="s">
        <v>134</v>
      </c>
      <c r="DE4" s="80">
        <f t="shared" si="25"/>
        <v>0</v>
      </c>
      <c r="DF4" s="37">
        <v>9</v>
      </c>
      <c r="DG4" s="37">
        <f t="shared" si="26"/>
        <v>180</v>
      </c>
      <c r="DH4" s="189">
        <v>82.59999999999998</v>
      </c>
      <c r="DI4" s="80">
        <f>+DF4*'PRECIOS SEGUN ADJ. (FRONTERIZO)'!$B$20*'PRECIOS SEGUN ADJ. (FRONTERIZO)'!$C$20</f>
        <v>14868</v>
      </c>
      <c r="DJ4" s="80" t="s">
        <v>492</v>
      </c>
      <c r="DK4" s="80">
        <f t="shared" si="27"/>
        <v>2676.24</v>
      </c>
      <c r="DL4" s="37">
        <v>752</v>
      </c>
      <c r="DM4" s="37">
        <f t="shared" si="28"/>
        <v>15040</v>
      </c>
      <c r="DN4" s="189">
        <v>22</v>
      </c>
      <c r="DO4" s="80">
        <f>+DL4*'PRECIOS SEGUN ADJ. (FRONTERIZO)'!$B$21*'PRECIOS SEGUN ADJ. (FRONTERIZO)'!$C$21</f>
        <v>330880</v>
      </c>
      <c r="DP4" s="80" t="s">
        <v>1857</v>
      </c>
      <c r="DQ4" s="37">
        <v>42</v>
      </c>
      <c r="DR4" s="37">
        <f t="shared" si="29"/>
        <v>840</v>
      </c>
      <c r="DS4" s="189">
        <v>80.849999999999994</v>
      </c>
      <c r="DT4" s="80">
        <f>+DQ4*'PRECIOS SEGUN ADJ. (FRONTERIZO)'!$B$22*'PRECIOS SEGUN ADJ. (FRONTERIZO)'!$C$22</f>
        <v>67914</v>
      </c>
      <c r="DU4" s="80" t="s">
        <v>791</v>
      </c>
      <c r="DV4" s="37">
        <v>19</v>
      </c>
      <c r="DW4" s="37">
        <f t="shared" si="30"/>
        <v>380</v>
      </c>
      <c r="DX4" s="189">
        <v>21.83</v>
      </c>
      <c r="DY4" s="80">
        <f>+DV4*'PRECIOS SEGUN ADJ. (FRONTERIZO)'!$B$23*'PRECIOS SEGUN ADJ. (FRONTERIZO)'!$C$23</f>
        <v>8295.4</v>
      </c>
      <c r="DZ4" s="80" t="s">
        <v>792</v>
      </c>
      <c r="EA4" s="80">
        <f t="shared" si="31"/>
        <v>1493.17</v>
      </c>
      <c r="EB4" s="37">
        <v>59</v>
      </c>
      <c r="EC4" s="37">
        <f t="shared" si="32"/>
        <v>1180</v>
      </c>
      <c r="ED4" s="189">
        <v>33</v>
      </c>
      <c r="EE4" s="80">
        <f>+EB4*'PRECIOS SEGUN ADJ. (FRONTERIZO)'!$B$24*'PRECIOS SEGUN ADJ. (FRONTERIZO)'!$C$24</f>
        <v>38940</v>
      </c>
      <c r="EF4" s="80" t="s">
        <v>1858</v>
      </c>
      <c r="EG4" s="37">
        <v>0</v>
      </c>
      <c r="EH4" s="37">
        <f t="shared" si="33"/>
        <v>0</v>
      </c>
      <c r="EI4" s="189">
        <v>15.789999999999997</v>
      </c>
      <c r="EJ4" s="80">
        <f>+EG4*'PRECIOS SEGUN ADJ. (FRONTERIZO)'!$B$25*'PRECIOS SEGUN ADJ. (FRONTERIZO)'!$C$25</f>
        <v>0</v>
      </c>
      <c r="EK4" s="80" t="s">
        <v>134</v>
      </c>
      <c r="EL4" s="37">
        <v>0</v>
      </c>
      <c r="EM4" s="37">
        <f t="shared" si="34"/>
        <v>0</v>
      </c>
      <c r="EN4" s="189">
        <v>31.5</v>
      </c>
      <c r="EO4" s="80">
        <f>+EL4*'PRECIOS SEGUN ADJ. (FRONTERIZO)'!$B$26*'PRECIOS SEGUN ADJ. (FRONTERIZO)'!$C$26</f>
        <v>0</v>
      </c>
      <c r="EP4" s="80" t="s">
        <v>134</v>
      </c>
      <c r="EQ4" s="80">
        <v>0</v>
      </c>
      <c r="ER4" s="194">
        <f t="shared" si="35"/>
        <v>0</v>
      </c>
      <c r="ES4" s="195">
        <v>21.68</v>
      </c>
      <c r="ET4" s="196">
        <f>+EQ4*'PRECIOS SEGUN ADJ (RURAL)'!$B$13*'PRECIOS SEGUN ADJ (RURAL)'!$C$13</f>
        <v>0</v>
      </c>
      <c r="EU4" s="196" t="s">
        <v>134</v>
      </c>
      <c r="EV4" s="80">
        <v>0</v>
      </c>
      <c r="EW4" s="198">
        <f t="shared" si="36"/>
        <v>0</v>
      </c>
      <c r="EX4" s="199">
        <v>5.5</v>
      </c>
      <c r="EY4" s="200">
        <f>+EV4*'PRECIOS SEGUN ADJ (RURAL)'!$B$16*'PRECIOS SEGUN ADJ (RURAL)'!$C$16</f>
        <v>0</v>
      </c>
      <c r="EZ4" s="200" t="s">
        <v>134</v>
      </c>
      <c r="FA4" s="80">
        <v>0</v>
      </c>
      <c r="FB4" s="202">
        <f t="shared" si="37"/>
        <v>0</v>
      </c>
      <c r="FC4" s="203">
        <v>220</v>
      </c>
      <c r="FD4" s="204">
        <f>+FA4*'PRECIOS SEGUN ADJ (RURAL)'!$B$18*'PRECIOS SEGUN ADJ (RURAL)'!$C$18</f>
        <v>0</v>
      </c>
      <c r="FE4" s="204" t="s">
        <v>134</v>
      </c>
      <c r="FF4" s="204">
        <f t="shared" si="38"/>
        <v>0</v>
      </c>
      <c r="FG4" s="80">
        <f t="shared" si="39"/>
        <v>1057782.3999999999</v>
      </c>
      <c r="FH4" s="80" t="s">
        <v>1859</v>
      </c>
      <c r="FI4" s="80">
        <f t="shared" si="40"/>
        <v>55040.119999999988</v>
      </c>
      <c r="FJ4" s="80" t="s">
        <v>1860</v>
      </c>
      <c r="FK4" s="80">
        <f t="shared" si="41"/>
        <v>1002742.2799999999</v>
      </c>
      <c r="FL4" s="80" t="s">
        <v>1861</v>
      </c>
      <c r="FM4" s="80">
        <f t="shared" si="42"/>
        <v>211556.48000000001</v>
      </c>
      <c r="FN4" s="80" t="s">
        <v>1862</v>
      </c>
      <c r="FO4" s="80">
        <f t="shared" si="43"/>
        <v>10577.82</v>
      </c>
      <c r="FP4" s="80" t="s">
        <v>1863</v>
      </c>
      <c r="FQ4" s="80"/>
      <c r="FR4" s="80">
        <f t="shared" si="44"/>
        <v>846225.91999999993</v>
      </c>
      <c r="FS4" s="80" t="s">
        <v>1864</v>
      </c>
      <c r="FT4" s="37" t="str">
        <f>+VLOOKUP(D4,'FRONTERIZO XENIA'!F:G,2,0)</f>
        <v>F-08</v>
      </c>
    </row>
    <row r="5" spans="1:176">
      <c r="A5" s="37">
        <v>4</v>
      </c>
      <c r="B5" s="176" t="s">
        <v>1826</v>
      </c>
      <c r="C5" s="26" t="s">
        <v>1865</v>
      </c>
      <c r="D5" s="37">
        <v>130204365</v>
      </c>
      <c r="E5" s="37">
        <f>+VLOOKUP(D5,'INFORMACION DE PROVEEDORES'!C:I,2,0)</f>
        <v>130204365</v>
      </c>
      <c r="F5" s="26" t="str">
        <f>+VLOOKUP(D5,'INFORMACION DE PROVEEDORES'!C:J,4,0)</f>
        <v>SANTOS ALEJANDRO AUSBERTO TERRENO RUIZ</v>
      </c>
      <c r="G5" s="37" t="str">
        <f>+VLOOKUP(D5,'INFORMACION DE PROVEEDORES'!C:K,5,0)</f>
        <v>018-0013627-5</v>
      </c>
      <c r="H5" s="26" t="str">
        <f>+VLOOKUP(D5,'INFORMACION DE PROVEEDORES'!C:L,7,0)</f>
        <v xml:space="preserve">CALLE DUARTE NO. 125, LAS SALINAS, BARAHONA </v>
      </c>
      <c r="I5" s="37" t="str">
        <f>+VLOOKUP(D5,'INFORMACION DE PROVEEDORES'!C:M,3,0)</f>
        <v xml:space="preserve"> JURÍDICA</v>
      </c>
      <c r="J5" s="37">
        <v>6</v>
      </c>
      <c r="K5" s="37">
        <v>310</v>
      </c>
      <c r="L5" s="37">
        <v>88</v>
      </c>
      <c r="M5" s="37">
        <f t="shared" si="0"/>
        <v>1760</v>
      </c>
      <c r="N5" s="189">
        <v>69.81</v>
      </c>
      <c r="O5" s="80">
        <f>+L5*'PRECIOS SEGUN ADJ. (FRONTERIZO)'!$B$2*'PRECIOS SEGUN ADJ. (FRONTERIZO)'!$C$2</f>
        <v>122865.60000000001</v>
      </c>
      <c r="P5" s="80" t="s">
        <v>1866</v>
      </c>
      <c r="Q5" s="80">
        <f t="shared" si="1"/>
        <v>19658.5</v>
      </c>
      <c r="R5" s="37">
        <v>25</v>
      </c>
      <c r="S5" s="37">
        <f t="shared" si="2"/>
        <v>500</v>
      </c>
      <c r="T5" s="189">
        <v>31.5</v>
      </c>
      <c r="U5" s="80">
        <f>+R5*'PRECIOS SEGUN ADJ. (FRONTERIZO)'!$B$3*'PRECIOS SEGUN ADJ. (FRONTERIZO)'!$C$3</f>
        <v>15750</v>
      </c>
      <c r="V5" s="80" t="s">
        <v>426</v>
      </c>
      <c r="W5" s="37">
        <v>147</v>
      </c>
      <c r="X5" s="37">
        <f t="shared" si="3"/>
        <v>2940</v>
      </c>
      <c r="Y5" s="189">
        <v>25.2</v>
      </c>
      <c r="Z5" s="80">
        <f>+W5*'PRECIOS SEGUN ADJ. (FRONTERIZO)'!$B$4*'PRECIOS SEGUN ADJ. (FRONTERIZO)'!$C$4</f>
        <v>74088</v>
      </c>
      <c r="AA5" s="80" t="s">
        <v>1867</v>
      </c>
      <c r="AB5" s="37">
        <v>125</v>
      </c>
      <c r="AC5" s="37">
        <f t="shared" si="4"/>
        <v>2500</v>
      </c>
      <c r="AD5" s="189">
        <v>87.91</v>
      </c>
      <c r="AE5" s="80">
        <f>+AB5*'PRECIOS SEGUN ADJ. (FRONTERIZO)'!$B$5*'PRECIOS SEGUN ADJ. (FRONTERIZO)'!$C$5</f>
        <v>219775</v>
      </c>
      <c r="AF5" s="80" t="s">
        <v>1868</v>
      </c>
      <c r="AG5" s="80">
        <f t="shared" si="5"/>
        <v>39559.5</v>
      </c>
      <c r="AH5" s="37">
        <v>65</v>
      </c>
      <c r="AI5" s="37">
        <f t="shared" si="6"/>
        <v>1300</v>
      </c>
      <c r="AJ5" s="189">
        <v>53.95000000000001</v>
      </c>
      <c r="AK5" s="80">
        <f>+AH5*'PRECIOS SEGUN ADJ. (FRONTERIZO)'!$B$6*'PRECIOS SEGUN ADJ. (FRONTERIZO)'!$C$6</f>
        <v>70135</v>
      </c>
      <c r="AL5" s="80" t="s">
        <v>1869</v>
      </c>
      <c r="AM5" s="37">
        <v>8</v>
      </c>
      <c r="AN5" s="37">
        <f t="shared" si="7"/>
        <v>160</v>
      </c>
      <c r="AO5" s="189">
        <v>25.04</v>
      </c>
      <c r="AP5" s="80">
        <f>+AM5*'PRECIOS SEGUN ADJ. (FRONTERIZO)'!$B$7*'PRECIOS SEGUN ADJ. (FRONTERIZO)'!$C$7</f>
        <v>4006.3999999999996</v>
      </c>
      <c r="AQ5" s="80" t="s">
        <v>572</v>
      </c>
      <c r="AR5" s="80">
        <f t="shared" si="8"/>
        <v>641.02</v>
      </c>
      <c r="AS5" s="37">
        <v>40</v>
      </c>
      <c r="AT5" s="37">
        <f t="shared" si="9"/>
        <v>800</v>
      </c>
      <c r="AU5" s="189">
        <v>290.85000000000002</v>
      </c>
      <c r="AV5" s="80">
        <f>+AS5*'PRECIOS SEGUN ADJ. (FRONTERIZO)'!$B$8*'PRECIOS SEGUN ADJ. (FRONTERIZO)'!$C$8</f>
        <v>232680</v>
      </c>
      <c r="AW5" s="80" t="s">
        <v>1870</v>
      </c>
      <c r="AX5" s="80">
        <f t="shared" si="10"/>
        <v>41882.400000000001</v>
      </c>
      <c r="AY5" s="37">
        <v>10</v>
      </c>
      <c r="AZ5" s="37">
        <f t="shared" si="11"/>
        <v>200</v>
      </c>
      <c r="BA5" s="189">
        <v>18.899999999999999</v>
      </c>
      <c r="BB5" s="80">
        <f>+AY5*'PRECIOS SEGUN ADJ. (FRONTERIZO)'!$B$9*'PRECIOS SEGUN ADJ. (FRONTERIZO)'!$C$9</f>
        <v>3780</v>
      </c>
      <c r="BC5" s="80" t="s">
        <v>376</v>
      </c>
      <c r="BD5" s="37">
        <v>4</v>
      </c>
      <c r="BE5" s="37">
        <f t="shared" si="12"/>
        <v>80</v>
      </c>
      <c r="BF5" s="189">
        <v>140.38</v>
      </c>
      <c r="BG5" s="80">
        <f>+BD5*'PRECIOS SEGUN ADJ. (FRONTERIZO)'!$B$10*'PRECIOS SEGUN ADJ. (FRONTERIZO)'!$C$10</f>
        <v>11230.4</v>
      </c>
      <c r="BH5" s="80" t="s">
        <v>981</v>
      </c>
      <c r="BI5" s="80">
        <f t="shared" si="13"/>
        <v>2021.47</v>
      </c>
      <c r="BJ5" s="37">
        <v>49</v>
      </c>
      <c r="BK5" s="37">
        <f t="shared" si="14"/>
        <v>980</v>
      </c>
      <c r="BL5" s="189">
        <v>31.459999999999997</v>
      </c>
      <c r="BM5" s="80">
        <f>+BJ5*'PRECIOS SEGUN ADJ. (FRONTERIZO)'!$B$11*'PRECIOS SEGUN ADJ. (FRONTERIZO)'!$C$11</f>
        <v>30830.799999999999</v>
      </c>
      <c r="BN5" s="80" t="s">
        <v>1871</v>
      </c>
      <c r="BO5" s="37">
        <v>33</v>
      </c>
      <c r="BP5" s="37">
        <f t="shared" si="15"/>
        <v>660</v>
      </c>
      <c r="BQ5" s="189">
        <v>65</v>
      </c>
      <c r="BR5" s="80">
        <f>+BO5*'PRECIOS SEGUN ADJ. (FRONTERIZO)'!$B$12*'PRECIOS SEGUN ADJ. (FRONTERIZO)'!$C$12</f>
        <v>42900</v>
      </c>
      <c r="BS5" s="80" t="s">
        <v>243</v>
      </c>
      <c r="BT5" s="37">
        <v>1380</v>
      </c>
      <c r="BU5" s="37">
        <f t="shared" si="16"/>
        <v>27600</v>
      </c>
      <c r="BV5" s="189">
        <v>5.5</v>
      </c>
      <c r="BW5" s="80">
        <f>+BT5*'PRECIOS SEGUN ADJ. (FRONTERIZO)'!$B$13*'PRECIOS SEGUN ADJ. (FRONTERIZO)'!$C$13</f>
        <v>151800</v>
      </c>
      <c r="BX5" s="80" t="s">
        <v>1872</v>
      </c>
      <c r="BY5" s="37">
        <v>344</v>
      </c>
      <c r="BZ5" s="37">
        <f t="shared" si="17"/>
        <v>6880</v>
      </c>
      <c r="CA5" s="189">
        <v>7.15</v>
      </c>
      <c r="CB5" s="80">
        <f>+BY5*'PRECIOS SEGUN ADJ. (FRONTERIZO)'!$B$14*'PRECIOS SEGUN ADJ. (FRONTERIZO)'!$C$14</f>
        <v>49192</v>
      </c>
      <c r="CC5" s="80" t="s">
        <v>1873</v>
      </c>
      <c r="CD5" s="37">
        <v>688</v>
      </c>
      <c r="CE5" s="37">
        <f t="shared" si="18"/>
        <v>13760</v>
      </c>
      <c r="CF5" s="189">
        <v>6.8400000000000007</v>
      </c>
      <c r="CG5" s="80">
        <f>+CD5*'PRECIOS SEGUN ADJ. (FRONTERIZO)'!$B$15*'PRECIOS SEGUN ADJ. (FRONTERIZO)'!$C$15</f>
        <v>94118.399999999994</v>
      </c>
      <c r="CH5" s="80" t="s">
        <v>1874</v>
      </c>
      <c r="CI5" s="37">
        <v>62</v>
      </c>
      <c r="CJ5" s="37">
        <f t="shared" si="19"/>
        <v>1240</v>
      </c>
      <c r="CK5" s="189">
        <v>60</v>
      </c>
      <c r="CL5" s="80">
        <f>+CI5*'PRECIOS SEGUN ADJ. (FRONTERIZO)'!$B$16*'PRECIOS SEGUN ADJ. (FRONTERIZO)'!$C$16</f>
        <v>74400</v>
      </c>
      <c r="CM5" s="80" t="s">
        <v>1875</v>
      </c>
      <c r="CN5" s="80">
        <f t="shared" si="20"/>
        <v>13392</v>
      </c>
      <c r="CO5" s="37">
        <v>29</v>
      </c>
      <c r="CP5" s="37">
        <f t="shared" si="21"/>
        <v>580</v>
      </c>
      <c r="CQ5" s="189">
        <v>55.649999999999991</v>
      </c>
      <c r="CR5" s="80">
        <f>+CO5*'PRECIOS SEGUN ADJ. (FRONTERIZO)'!$B$17*'PRECIOS SEGUN ADJ. (FRONTERIZO)'!$C$17</f>
        <v>32277</v>
      </c>
      <c r="CS5" s="80" t="s">
        <v>1876</v>
      </c>
      <c r="CT5" s="80">
        <f t="shared" si="22"/>
        <v>5809.86</v>
      </c>
      <c r="CU5" s="37">
        <v>896</v>
      </c>
      <c r="CV5" s="37">
        <f t="shared" si="23"/>
        <v>17920</v>
      </c>
      <c r="CW5" s="189">
        <v>6.6</v>
      </c>
      <c r="CX5" s="80">
        <f>+CU5*'PRECIOS SEGUN ADJ. (FRONTERIZO)'!$B$18*'PRECIOS SEGUN ADJ. (FRONTERIZO)'!$C$18</f>
        <v>118271.99999999999</v>
      </c>
      <c r="CY5" s="80" t="s">
        <v>1062</v>
      </c>
      <c r="CZ5" s="37">
        <v>32</v>
      </c>
      <c r="DA5" s="37">
        <f t="shared" si="24"/>
        <v>640</v>
      </c>
      <c r="DB5" s="189">
        <v>65.75</v>
      </c>
      <c r="DC5" s="80">
        <f>+CZ5*'PRECIOS SEGUN ADJ. (FRONTERIZO)'!$B$19*'PRECIOS SEGUN ADJ. (FRONTERIZO)'!$C$19</f>
        <v>42080</v>
      </c>
      <c r="DD5" s="80" t="s">
        <v>1877</v>
      </c>
      <c r="DE5" s="80">
        <f t="shared" si="25"/>
        <v>7574.4</v>
      </c>
      <c r="DF5" s="37">
        <v>8</v>
      </c>
      <c r="DG5" s="37">
        <f t="shared" si="26"/>
        <v>160</v>
      </c>
      <c r="DH5" s="189">
        <v>82.59999999999998</v>
      </c>
      <c r="DI5" s="80">
        <f>+DF5*'PRECIOS SEGUN ADJ. (FRONTERIZO)'!$B$20*'PRECIOS SEGUN ADJ. (FRONTERIZO)'!$C$20</f>
        <v>13216</v>
      </c>
      <c r="DJ5" s="80" t="s">
        <v>583</v>
      </c>
      <c r="DK5" s="80">
        <f t="shared" si="27"/>
        <v>2378.88</v>
      </c>
      <c r="DL5" s="37">
        <v>688</v>
      </c>
      <c r="DM5" s="37">
        <f t="shared" si="28"/>
        <v>13760</v>
      </c>
      <c r="DN5" s="189">
        <v>22</v>
      </c>
      <c r="DO5" s="80">
        <f>+DL5*'PRECIOS SEGUN ADJ. (FRONTERIZO)'!$B$21*'PRECIOS SEGUN ADJ. (FRONTERIZO)'!$C$21</f>
        <v>302720</v>
      </c>
      <c r="DP5" s="80" t="s">
        <v>1878</v>
      </c>
      <c r="DQ5" s="37">
        <v>72</v>
      </c>
      <c r="DR5" s="37">
        <f t="shared" si="29"/>
        <v>1440</v>
      </c>
      <c r="DS5" s="189">
        <v>80.849999999999994</v>
      </c>
      <c r="DT5" s="80">
        <f>+DQ5*'PRECIOS SEGUN ADJ. (FRONTERIZO)'!$B$22*'PRECIOS SEGUN ADJ. (FRONTERIZO)'!$C$22</f>
        <v>116424</v>
      </c>
      <c r="DU5" s="80" t="s">
        <v>1879</v>
      </c>
      <c r="DV5" s="37">
        <v>34</v>
      </c>
      <c r="DW5" s="37">
        <f t="shared" si="30"/>
        <v>680</v>
      </c>
      <c r="DX5" s="189">
        <v>21.83</v>
      </c>
      <c r="DY5" s="80">
        <f>+DV5*'PRECIOS SEGUN ADJ. (FRONTERIZO)'!$B$23*'PRECIOS SEGUN ADJ. (FRONTERIZO)'!$C$23</f>
        <v>14844.399999999998</v>
      </c>
      <c r="DZ5" s="80" t="s">
        <v>863</v>
      </c>
      <c r="EA5" s="80">
        <f t="shared" si="31"/>
        <v>2671.99</v>
      </c>
      <c r="EB5" s="37">
        <v>71</v>
      </c>
      <c r="EC5" s="37">
        <f t="shared" si="32"/>
        <v>1420</v>
      </c>
      <c r="ED5" s="189">
        <v>33</v>
      </c>
      <c r="EE5" s="80">
        <f>+EB5*'PRECIOS SEGUN ADJ. (FRONTERIZO)'!$B$24*'PRECIOS SEGUN ADJ. (FRONTERIZO)'!$C$24</f>
        <v>46860</v>
      </c>
      <c r="EF5" s="80" t="s">
        <v>1880</v>
      </c>
      <c r="EG5" s="37">
        <v>10</v>
      </c>
      <c r="EH5" s="37">
        <f t="shared" si="33"/>
        <v>200</v>
      </c>
      <c r="EI5" s="189">
        <v>15.789999999999997</v>
      </c>
      <c r="EJ5" s="80">
        <f>+EG5*'PRECIOS SEGUN ADJ. (FRONTERIZO)'!$B$25*'PRECIOS SEGUN ADJ. (FRONTERIZO)'!$C$25</f>
        <v>3157.9999999999995</v>
      </c>
      <c r="EK5" s="80" t="s">
        <v>1881</v>
      </c>
      <c r="EL5" s="37">
        <v>10</v>
      </c>
      <c r="EM5" s="37">
        <f t="shared" si="34"/>
        <v>200</v>
      </c>
      <c r="EN5" s="189">
        <v>31.5</v>
      </c>
      <c r="EO5" s="80">
        <f>+EL5*'PRECIOS SEGUN ADJ. (FRONTERIZO)'!$B$26*'PRECIOS SEGUN ADJ. (FRONTERIZO)'!$C$26</f>
        <v>6300</v>
      </c>
      <c r="EP5" s="80" t="s">
        <v>189</v>
      </c>
      <c r="EQ5" s="80">
        <v>0</v>
      </c>
      <c r="ER5" s="194">
        <f t="shared" si="35"/>
        <v>0</v>
      </c>
      <c r="ES5" s="195">
        <v>21.68</v>
      </c>
      <c r="ET5" s="196">
        <f>+EQ5*'PRECIOS SEGUN ADJ (RURAL)'!$B$13*'PRECIOS SEGUN ADJ (RURAL)'!$C$13</f>
        <v>0</v>
      </c>
      <c r="EU5" s="196" t="s">
        <v>134</v>
      </c>
      <c r="EV5" s="80">
        <v>0</v>
      </c>
      <c r="EW5" s="198">
        <f t="shared" si="36"/>
        <v>0</v>
      </c>
      <c r="EX5" s="199">
        <v>5.5</v>
      </c>
      <c r="EY5" s="200">
        <f>+EV5*'PRECIOS SEGUN ADJ (RURAL)'!$B$16*'PRECIOS SEGUN ADJ (RURAL)'!$C$16</f>
        <v>0</v>
      </c>
      <c r="EZ5" s="200" t="s">
        <v>134</v>
      </c>
      <c r="FA5" s="80">
        <v>0</v>
      </c>
      <c r="FB5" s="202">
        <f t="shared" si="37"/>
        <v>0</v>
      </c>
      <c r="FC5" s="203">
        <v>220</v>
      </c>
      <c r="FD5" s="204">
        <f>+FA5*'PRECIOS SEGUN ADJ (RURAL)'!$B$18*'PRECIOS SEGUN ADJ (RURAL)'!$C$18</f>
        <v>0</v>
      </c>
      <c r="FE5" s="204" t="s">
        <v>134</v>
      </c>
      <c r="FF5" s="204">
        <f t="shared" si="38"/>
        <v>0</v>
      </c>
      <c r="FG5" s="80">
        <f t="shared" si="39"/>
        <v>1893703</v>
      </c>
      <c r="FH5" s="80" t="s">
        <v>1882</v>
      </c>
      <c r="FI5" s="80">
        <f t="shared" si="40"/>
        <v>135590.01999999999</v>
      </c>
      <c r="FJ5" s="80" t="s">
        <v>1883</v>
      </c>
      <c r="FK5" s="80">
        <f t="shared" si="41"/>
        <v>1758112.98</v>
      </c>
      <c r="FL5" s="80" t="s">
        <v>1884</v>
      </c>
      <c r="FM5" s="80">
        <f t="shared" si="42"/>
        <v>378740.6</v>
      </c>
      <c r="FN5" s="80" t="s">
        <v>1885</v>
      </c>
      <c r="FO5" s="80">
        <f t="shared" si="43"/>
        <v>18937.03</v>
      </c>
      <c r="FP5" s="80" t="s">
        <v>1886</v>
      </c>
      <c r="FQ5" s="80"/>
      <c r="FR5" s="80">
        <f t="shared" si="44"/>
        <v>1514962.4</v>
      </c>
      <c r="FS5" s="80" t="s">
        <v>1887</v>
      </c>
      <c r="FT5" s="37" t="str">
        <f>+VLOOKUP(D5,'FRONTERIZO XENIA'!F:G,2,0)</f>
        <v>F-04</v>
      </c>
    </row>
    <row r="6" spans="1:176">
      <c r="A6" s="37">
        <v>5</v>
      </c>
      <c r="B6" s="176" t="s">
        <v>1826</v>
      </c>
      <c r="C6" s="26" t="s">
        <v>1888</v>
      </c>
      <c r="D6" s="37">
        <v>131890873</v>
      </c>
      <c r="E6" s="37">
        <f>+VLOOKUP(D6,'INFORMACION DE PROVEEDORES'!C:I,2,0)</f>
        <v>131890873</v>
      </c>
      <c r="F6" s="26" t="str">
        <f>+VLOOKUP(D6,'INFORMACION DE PROVEEDORES'!C:J,4,0)</f>
        <v>EDDY  BLADIMIR ORTIZ ORTIZ</v>
      </c>
      <c r="G6" s="37" t="str">
        <f>+VLOOKUP(D6,'INFORMACION DE PROVEEDORES'!C:K,5,0)</f>
        <v>402-0063751-6</v>
      </c>
      <c r="H6" s="26" t="str">
        <f>+VLOOKUP(D6,'INFORMACION DE PROVEEDORES'!C:L,7,0)</f>
        <v>CALLE MIRANDA NO. 13, BARRIO LA FRONTERA, AZUA</v>
      </c>
      <c r="I6" s="37" t="str">
        <f>+VLOOKUP(D6,'INFORMACION DE PROVEEDORES'!C:M,3,0)</f>
        <v xml:space="preserve"> JURÍDICA</v>
      </c>
      <c r="J6" s="37">
        <v>4</v>
      </c>
      <c r="K6" s="37">
        <v>207</v>
      </c>
      <c r="L6" s="37">
        <v>52</v>
      </c>
      <c r="M6" s="37">
        <f t="shared" si="0"/>
        <v>1040</v>
      </c>
      <c r="N6" s="189">
        <v>69.81</v>
      </c>
      <c r="O6" s="80">
        <f>+L6*'PRECIOS SEGUN ADJ. (FRONTERIZO)'!$B$2*'PRECIOS SEGUN ADJ. (FRONTERIZO)'!$C$2</f>
        <v>72602.399999999994</v>
      </c>
      <c r="P6" s="80" t="s">
        <v>285</v>
      </c>
      <c r="Q6" s="80">
        <f t="shared" si="1"/>
        <v>11616.38</v>
      </c>
      <c r="R6" s="37">
        <v>15</v>
      </c>
      <c r="S6" s="37">
        <f t="shared" si="2"/>
        <v>300</v>
      </c>
      <c r="T6" s="189">
        <v>31.5</v>
      </c>
      <c r="U6" s="80">
        <f>+R6*'PRECIOS SEGUN ADJ. (FRONTERIZO)'!$B$3*'PRECIOS SEGUN ADJ. (FRONTERIZO)'!$C$3</f>
        <v>9450</v>
      </c>
      <c r="V6" s="80" t="s">
        <v>833</v>
      </c>
      <c r="W6" s="37">
        <v>64</v>
      </c>
      <c r="X6" s="37">
        <f t="shared" si="3"/>
        <v>1280</v>
      </c>
      <c r="Y6" s="189">
        <v>25.2</v>
      </c>
      <c r="Z6" s="80">
        <f>+W6*'PRECIOS SEGUN ADJ. (FRONTERIZO)'!$B$4*'PRECIOS SEGUN ADJ. (FRONTERIZO)'!$C$4</f>
        <v>32256</v>
      </c>
      <c r="AA6" s="80" t="s">
        <v>1889</v>
      </c>
      <c r="AB6" s="37">
        <v>77</v>
      </c>
      <c r="AC6" s="37">
        <f t="shared" si="4"/>
        <v>1540</v>
      </c>
      <c r="AD6" s="189">
        <v>87.91</v>
      </c>
      <c r="AE6" s="80">
        <f>+AB6*'PRECIOS SEGUN ADJ. (FRONTERIZO)'!$B$5*'PRECIOS SEGUN ADJ. (FRONTERIZO)'!$C$5</f>
        <v>135381.4</v>
      </c>
      <c r="AF6" s="80" t="s">
        <v>448</v>
      </c>
      <c r="AG6" s="80">
        <f t="shared" si="5"/>
        <v>24368.65</v>
      </c>
      <c r="AH6" s="37">
        <v>56</v>
      </c>
      <c r="AI6" s="37">
        <f t="shared" si="6"/>
        <v>1120</v>
      </c>
      <c r="AJ6" s="189">
        <v>53.95000000000001</v>
      </c>
      <c r="AK6" s="80">
        <f>+AH6*'PRECIOS SEGUN ADJ. (FRONTERIZO)'!$B$6*'PRECIOS SEGUN ADJ. (FRONTERIZO)'!$C$6</f>
        <v>60424.000000000007</v>
      </c>
      <c r="AL6" s="80" t="s">
        <v>1236</v>
      </c>
      <c r="AM6" s="37">
        <v>8</v>
      </c>
      <c r="AN6" s="37">
        <f t="shared" si="7"/>
        <v>160</v>
      </c>
      <c r="AO6" s="189">
        <v>25.04</v>
      </c>
      <c r="AP6" s="80">
        <f>+AM6*'PRECIOS SEGUN ADJ. (FRONTERIZO)'!$B$7*'PRECIOS SEGUN ADJ. (FRONTERIZO)'!$C$7</f>
        <v>4006.3999999999996</v>
      </c>
      <c r="AQ6" s="80" t="s">
        <v>572</v>
      </c>
      <c r="AR6" s="80">
        <f t="shared" si="8"/>
        <v>641.02</v>
      </c>
      <c r="AS6" s="37">
        <v>26</v>
      </c>
      <c r="AT6" s="37">
        <f t="shared" si="9"/>
        <v>520</v>
      </c>
      <c r="AU6" s="189">
        <v>290.85000000000002</v>
      </c>
      <c r="AV6" s="80">
        <f>+AS6*'PRECIOS SEGUN ADJ. (FRONTERIZO)'!$B$8*'PRECIOS SEGUN ADJ. (FRONTERIZO)'!$C$8</f>
        <v>151242</v>
      </c>
      <c r="AW6" s="80" t="s">
        <v>505</v>
      </c>
      <c r="AX6" s="80">
        <f t="shared" si="10"/>
        <v>27223.56</v>
      </c>
      <c r="AY6" s="37">
        <v>5</v>
      </c>
      <c r="AZ6" s="37">
        <f t="shared" si="11"/>
        <v>100</v>
      </c>
      <c r="BA6" s="189">
        <v>18.899999999999999</v>
      </c>
      <c r="BB6" s="80">
        <f>+AY6*'PRECIOS SEGUN ADJ. (FRONTERIZO)'!$B$9*'PRECIOS SEGUN ADJ. (FRONTERIZO)'!$C$9</f>
        <v>1890</v>
      </c>
      <c r="BC6" s="80" t="s">
        <v>163</v>
      </c>
      <c r="BD6" s="37">
        <v>4</v>
      </c>
      <c r="BE6" s="37">
        <f t="shared" si="12"/>
        <v>80</v>
      </c>
      <c r="BF6" s="189">
        <v>140.38</v>
      </c>
      <c r="BG6" s="80">
        <f>+BD6*'PRECIOS SEGUN ADJ. (FRONTERIZO)'!$B$10*'PRECIOS SEGUN ADJ. (FRONTERIZO)'!$C$10</f>
        <v>11230.4</v>
      </c>
      <c r="BH6" s="80" t="s">
        <v>981</v>
      </c>
      <c r="BI6" s="80">
        <f t="shared" si="13"/>
        <v>2021.47</v>
      </c>
      <c r="BJ6" s="37">
        <v>22</v>
      </c>
      <c r="BK6" s="37">
        <f t="shared" si="14"/>
        <v>440</v>
      </c>
      <c r="BL6" s="189">
        <v>31.459999999999997</v>
      </c>
      <c r="BM6" s="80">
        <f>+BJ6*'PRECIOS SEGUN ADJ. (FRONTERIZO)'!$B$11*'PRECIOS SEGUN ADJ. (FRONTERIZO)'!$C$11</f>
        <v>13842.4</v>
      </c>
      <c r="BN6" s="80" t="s">
        <v>1890</v>
      </c>
      <c r="BO6" s="37">
        <v>21</v>
      </c>
      <c r="BP6" s="37">
        <f t="shared" si="15"/>
        <v>420</v>
      </c>
      <c r="BQ6" s="189">
        <v>65</v>
      </c>
      <c r="BR6" s="80">
        <f>+BO6*'PRECIOS SEGUN ADJ. (FRONTERIZO)'!$B$12*'PRECIOS SEGUN ADJ. (FRONTERIZO)'!$C$12</f>
        <v>27300</v>
      </c>
      <c r="BS6" s="80" t="s">
        <v>507</v>
      </c>
      <c r="BT6" s="37">
        <v>590</v>
      </c>
      <c r="BU6" s="37">
        <f t="shared" si="16"/>
        <v>11800</v>
      </c>
      <c r="BV6" s="189">
        <v>5.5</v>
      </c>
      <c r="BW6" s="80">
        <f>+BT6*'PRECIOS SEGUN ADJ. (FRONTERIZO)'!$B$13*'PRECIOS SEGUN ADJ. (FRONTERIZO)'!$C$13</f>
        <v>64900</v>
      </c>
      <c r="BX6" s="80" t="s">
        <v>1891</v>
      </c>
      <c r="BY6" s="37">
        <v>296</v>
      </c>
      <c r="BZ6" s="37">
        <f t="shared" si="17"/>
        <v>5920</v>
      </c>
      <c r="CA6" s="189">
        <v>7.15</v>
      </c>
      <c r="CB6" s="80">
        <f>+BY6*'PRECIOS SEGUN ADJ. (FRONTERIZO)'!$B$14*'PRECIOS SEGUN ADJ. (FRONTERIZO)'!$C$14</f>
        <v>42328</v>
      </c>
      <c r="CC6" s="80" t="s">
        <v>1892</v>
      </c>
      <c r="CD6" s="37">
        <v>592</v>
      </c>
      <c r="CE6" s="37">
        <f t="shared" si="18"/>
        <v>11840</v>
      </c>
      <c r="CF6" s="189">
        <v>6.8400000000000007</v>
      </c>
      <c r="CG6" s="80">
        <f>+CD6*'PRECIOS SEGUN ADJ. (FRONTERIZO)'!$B$15*'PRECIOS SEGUN ADJ. (FRONTERIZO)'!$C$15</f>
        <v>80985.599999999991</v>
      </c>
      <c r="CH6" s="80" t="s">
        <v>1893</v>
      </c>
      <c r="CI6" s="37">
        <v>27</v>
      </c>
      <c r="CJ6" s="37">
        <f t="shared" si="19"/>
        <v>540</v>
      </c>
      <c r="CK6" s="189">
        <v>60</v>
      </c>
      <c r="CL6" s="80">
        <f>+CI6*'PRECIOS SEGUN ADJ. (FRONTERIZO)'!$B$16*'PRECIOS SEGUN ADJ. (FRONTERIZO)'!$C$16</f>
        <v>32400</v>
      </c>
      <c r="CM6" s="80" t="s">
        <v>1894</v>
      </c>
      <c r="CN6" s="80">
        <f t="shared" si="20"/>
        <v>5832</v>
      </c>
      <c r="CO6" s="37">
        <v>13</v>
      </c>
      <c r="CP6" s="37">
        <f t="shared" si="21"/>
        <v>260</v>
      </c>
      <c r="CQ6" s="189">
        <v>55.649999999999991</v>
      </c>
      <c r="CR6" s="80">
        <f>+CO6*'PRECIOS SEGUN ADJ. (FRONTERIZO)'!$B$17*'PRECIOS SEGUN ADJ. (FRONTERIZO)'!$C$17</f>
        <v>14468.999999999998</v>
      </c>
      <c r="CS6" s="80" t="s">
        <v>171</v>
      </c>
      <c r="CT6" s="80">
        <f t="shared" si="22"/>
        <v>2604.42</v>
      </c>
      <c r="CU6" s="37">
        <v>532</v>
      </c>
      <c r="CV6" s="37">
        <f t="shared" si="23"/>
        <v>10640</v>
      </c>
      <c r="CW6" s="189">
        <v>6.6</v>
      </c>
      <c r="CX6" s="80">
        <f>+CU6*'PRECIOS SEGUN ADJ. (FRONTERIZO)'!$B$18*'PRECIOS SEGUN ADJ. (FRONTERIZO)'!$C$18</f>
        <v>70224</v>
      </c>
      <c r="CY6" s="80" t="s">
        <v>1895</v>
      </c>
      <c r="CZ6" s="37">
        <v>14</v>
      </c>
      <c r="DA6" s="37">
        <f t="shared" si="24"/>
        <v>280</v>
      </c>
      <c r="DB6" s="189">
        <v>65.75</v>
      </c>
      <c r="DC6" s="80">
        <f>+CZ6*'PRECIOS SEGUN ADJ. (FRONTERIZO)'!$B$19*'PRECIOS SEGUN ADJ. (FRONTERIZO)'!$C$19</f>
        <v>18410</v>
      </c>
      <c r="DD6" s="80" t="s">
        <v>1896</v>
      </c>
      <c r="DE6" s="80">
        <f t="shared" si="25"/>
        <v>3313.8</v>
      </c>
      <c r="DF6" s="37">
        <v>8</v>
      </c>
      <c r="DG6" s="37">
        <f t="shared" si="26"/>
        <v>160</v>
      </c>
      <c r="DH6" s="189">
        <v>82.59999999999998</v>
      </c>
      <c r="DI6" s="80">
        <f>+DF6*'PRECIOS SEGUN ADJ. (FRONTERIZO)'!$B$20*'PRECIOS SEGUN ADJ. (FRONTERIZO)'!$C$20</f>
        <v>13216</v>
      </c>
      <c r="DJ6" s="80" t="s">
        <v>583</v>
      </c>
      <c r="DK6" s="80">
        <f t="shared" si="27"/>
        <v>2378.88</v>
      </c>
      <c r="DL6" s="37">
        <v>592</v>
      </c>
      <c r="DM6" s="37">
        <f t="shared" si="28"/>
        <v>11840</v>
      </c>
      <c r="DN6" s="189">
        <v>22</v>
      </c>
      <c r="DO6" s="80">
        <f>+DL6*'PRECIOS SEGUN ADJ. (FRONTERIZO)'!$B$21*'PRECIOS SEGUN ADJ. (FRONTERIZO)'!$C$21</f>
        <v>260480</v>
      </c>
      <c r="DP6" s="80" t="s">
        <v>1897</v>
      </c>
      <c r="DQ6" s="37">
        <v>47</v>
      </c>
      <c r="DR6" s="37">
        <f t="shared" si="29"/>
        <v>940</v>
      </c>
      <c r="DS6" s="189">
        <v>80.849999999999994</v>
      </c>
      <c r="DT6" s="80">
        <f>+DQ6*'PRECIOS SEGUN ADJ. (FRONTERIZO)'!$B$22*'PRECIOS SEGUN ADJ. (FRONTERIZO)'!$C$22</f>
        <v>75999</v>
      </c>
      <c r="DU6" s="80" t="s">
        <v>1898</v>
      </c>
      <c r="DV6" s="37">
        <v>22</v>
      </c>
      <c r="DW6" s="37">
        <f t="shared" si="30"/>
        <v>440</v>
      </c>
      <c r="DX6" s="189">
        <v>21.83</v>
      </c>
      <c r="DY6" s="80">
        <f>+DV6*'PRECIOS SEGUN ADJ. (FRONTERIZO)'!$B$23*'PRECIOS SEGUN ADJ. (FRONTERIZO)'!$C$23</f>
        <v>9605.2000000000007</v>
      </c>
      <c r="DZ6" s="80" t="s">
        <v>276</v>
      </c>
      <c r="EA6" s="80">
        <f t="shared" si="31"/>
        <v>1728.94</v>
      </c>
      <c r="EB6" s="37">
        <v>53</v>
      </c>
      <c r="EC6" s="37">
        <f t="shared" si="32"/>
        <v>1060</v>
      </c>
      <c r="ED6" s="189">
        <v>33</v>
      </c>
      <c r="EE6" s="80">
        <f>+EB6*'PRECIOS SEGUN ADJ. (FRONTERIZO)'!$B$24*'PRECIOS SEGUN ADJ. (FRONTERIZO)'!$C$24</f>
        <v>34980</v>
      </c>
      <c r="EF6" s="80" t="s">
        <v>1899</v>
      </c>
      <c r="EG6" s="37">
        <v>5</v>
      </c>
      <c r="EH6" s="37">
        <f t="shared" si="33"/>
        <v>100</v>
      </c>
      <c r="EI6" s="189">
        <v>15.789999999999997</v>
      </c>
      <c r="EJ6" s="80">
        <f>+EG6*'PRECIOS SEGUN ADJ. (FRONTERIZO)'!$B$25*'PRECIOS SEGUN ADJ. (FRONTERIZO)'!$C$25</f>
        <v>1578.9999999999998</v>
      </c>
      <c r="EK6" s="80" t="s">
        <v>179</v>
      </c>
      <c r="EL6" s="37">
        <v>5</v>
      </c>
      <c r="EM6" s="37">
        <f t="shared" si="34"/>
        <v>100</v>
      </c>
      <c r="EN6" s="189">
        <v>31.5</v>
      </c>
      <c r="EO6" s="80">
        <f>+EL6*'PRECIOS SEGUN ADJ. (FRONTERIZO)'!$B$26*'PRECIOS SEGUN ADJ. (FRONTERIZO)'!$C$26</f>
        <v>3150</v>
      </c>
      <c r="EP6" s="80" t="s">
        <v>180</v>
      </c>
      <c r="EQ6" s="80">
        <v>0</v>
      </c>
      <c r="ER6" s="194">
        <f t="shared" si="35"/>
        <v>0</v>
      </c>
      <c r="ES6" s="195">
        <v>21.68</v>
      </c>
      <c r="ET6" s="196">
        <f>+EQ6*'PRECIOS SEGUN ADJ (RURAL)'!$B$13*'PRECIOS SEGUN ADJ (RURAL)'!$C$13</f>
        <v>0</v>
      </c>
      <c r="EU6" s="196" t="s">
        <v>134</v>
      </c>
      <c r="EV6" s="80">
        <v>0</v>
      </c>
      <c r="EW6" s="198">
        <f t="shared" si="36"/>
        <v>0</v>
      </c>
      <c r="EX6" s="199">
        <v>5.5</v>
      </c>
      <c r="EY6" s="200">
        <f>+EV6*'PRECIOS SEGUN ADJ (RURAL)'!$B$16*'PRECIOS SEGUN ADJ (RURAL)'!$C$16</f>
        <v>0</v>
      </c>
      <c r="EZ6" s="200" t="s">
        <v>134</v>
      </c>
      <c r="FA6" s="80">
        <v>0</v>
      </c>
      <c r="FB6" s="202">
        <f t="shared" si="37"/>
        <v>0</v>
      </c>
      <c r="FC6" s="203">
        <v>220</v>
      </c>
      <c r="FD6" s="204">
        <f>+FA6*'PRECIOS SEGUN ADJ (RURAL)'!$B$18*'PRECIOS SEGUN ADJ (RURAL)'!$C$18</f>
        <v>0</v>
      </c>
      <c r="FE6" s="204" t="s">
        <v>134</v>
      </c>
      <c r="FF6" s="204">
        <f t="shared" si="38"/>
        <v>0</v>
      </c>
      <c r="FG6" s="80">
        <f t="shared" si="39"/>
        <v>1242350.8</v>
      </c>
      <c r="FH6" s="80" t="s">
        <v>1900</v>
      </c>
      <c r="FI6" s="80">
        <f t="shared" si="40"/>
        <v>81729.12000000001</v>
      </c>
      <c r="FJ6" s="80" t="s">
        <v>1901</v>
      </c>
      <c r="FK6" s="80">
        <f t="shared" si="41"/>
        <v>1160621.68</v>
      </c>
      <c r="FL6" s="80" t="s">
        <v>1902</v>
      </c>
      <c r="FM6" s="80">
        <f t="shared" si="42"/>
        <v>248470.16</v>
      </c>
      <c r="FN6" s="80" t="s">
        <v>1903</v>
      </c>
      <c r="FO6" s="80">
        <f t="shared" si="43"/>
        <v>12423.51</v>
      </c>
      <c r="FP6" s="80" t="s">
        <v>1904</v>
      </c>
      <c r="FQ6" s="80"/>
      <c r="FR6" s="80">
        <f t="shared" si="44"/>
        <v>993880.64</v>
      </c>
      <c r="FS6" s="80" t="s">
        <v>1905</v>
      </c>
      <c r="FT6" s="37" t="str">
        <f>+VLOOKUP(D6,'FRONTERIZO XENIA'!F:G,2,0)</f>
        <v>F-03</v>
      </c>
    </row>
    <row r="7" spans="1:176">
      <c r="A7" s="37">
        <v>6</v>
      </c>
      <c r="B7" s="176" t="s">
        <v>1826</v>
      </c>
      <c r="C7" s="26" t="s">
        <v>1906</v>
      </c>
      <c r="D7" s="37">
        <v>131839142</v>
      </c>
      <c r="E7" s="37">
        <f>+VLOOKUP(D7,'INFORMACION DE PROVEEDORES'!C:I,2,0)</f>
        <v>131839142</v>
      </c>
      <c r="F7" s="26" t="str">
        <f>+VLOOKUP(D7,'INFORMACION DE PROVEEDORES'!C:J,4,0)</f>
        <v xml:space="preserve">FRANCHESCA RAMONA HERRERA ROMERO </v>
      </c>
      <c r="G7" s="37" t="str">
        <f>+VLOOKUP(D7,'INFORMACION DE PROVEEDORES'!C:K,5,0)</f>
        <v>402-2656674-9</v>
      </c>
      <c r="H7" s="26" t="str">
        <f>+VLOOKUP(D7,'INFORMACION DE PROVEEDORES'!C:L,7,0)</f>
        <v>PLAZA SAN JUAN SEGUNDO NIVEL 63A</v>
      </c>
      <c r="I7" s="37" t="str">
        <f>+VLOOKUP(D7,'INFORMACION DE PROVEEDORES'!C:M,3,0)</f>
        <v xml:space="preserve"> JURÍDICA</v>
      </c>
      <c r="J7" s="37">
        <v>5</v>
      </c>
      <c r="K7" s="37">
        <v>248</v>
      </c>
      <c r="L7" s="37">
        <v>55</v>
      </c>
      <c r="M7" s="37">
        <f t="shared" si="0"/>
        <v>1100</v>
      </c>
      <c r="N7" s="189">
        <v>69.81</v>
      </c>
      <c r="O7" s="80">
        <f>+L7*'PRECIOS SEGUN ADJ. (FRONTERIZO)'!$B$2*'PRECIOS SEGUN ADJ. (FRONTERIZO)'!$C$2</f>
        <v>76791</v>
      </c>
      <c r="P7" s="80" t="s">
        <v>1907</v>
      </c>
      <c r="Q7" s="80">
        <f t="shared" si="1"/>
        <v>12286.56</v>
      </c>
      <c r="R7" s="37">
        <v>15</v>
      </c>
      <c r="S7" s="37">
        <f t="shared" si="2"/>
        <v>300</v>
      </c>
      <c r="T7" s="189">
        <v>31.5</v>
      </c>
      <c r="U7" s="80">
        <f>+R7*'PRECIOS SEGUN ADJ. (FRONTERIZO)'!$B$3*'PRECIOS SEGUN ADJ. (FRONTERIZO)'!$C$3</f>
        <v>9450</v>
      </c>
      <c r="V7" s="80" t="s">
        <v>833</v>
      </c>
      <c r="W7" s="37">
        <v>37</v>
      </c>
      <c r="X7" s="37">
        <f t="shared" si="3"/>
        <v>740</v>
      </c>
      <c r="Y7" s="189">
        <v>25.2</v>
      </c>
      <c r="Z7" s="80">
        <f>+W7*'PRECIOS SEGUN ADJ. (FRONTERIZO)'!$B$4*'PRECIOS SEGUN ADJ. (FRONTERIZO)'!$C$4</f>
        <v>18648</v>
      </c>
      <c r="AA7" s="80" t="s">
        <v>1908</v>
      </c>
      <c r="AB7" s="37">
        <v>86</v>
      </c>
      <c r="AC7" s="37">
        <f t="shared" si="4"/>
        <v>1720</v>
      </c>
      <c r="AD7" s="189">
        <v>87.91</v>
      </c>
      <c r="AE7" s="80">
        <f>+AB7*'PRECIOS SEGUN ADJ. (FRONTERIZO)'!$B$5*'PRECIOS SEGUN ADJ. (FRONTERIZO)'!$C$5</f>
        <v>151205.19999999998</v>
      </c>
      <c r="AF7" s="80" t="s">
        <v>1909</v>
      </c>
      <c r="AG7" s="80">
        <f t="shared" si="5"/>
        <v>27216.94</v>
      </c>
      <c r="AH7" s="37">
        <v>80</v>
      </c>
      <c r="AI7" s="37">
        <f t="shared" si="6"/>
        <v>1600</v>
      </c>
      <c r="AJ7" s="189">
        <v>53.95000000000001</v>
      </c>
      <c r="AK7" s="80">
        <f>+AH7*'PRECIOS SEGUN ADJ. (FRONTERIZO)'!$B$6*'PRECIOS SEGUN ADJ. (FRONTERIZO)'!$C$6</f>
        <v>86320</v>
      </c>
      <c r="AL7" s="80" t="s">
        <v>253</v>
      </c>
      <c r="AM7" s="37">
        <v>11</v>
      </c>
      <c r="AN7" s="37">
        <f t="shared" si="7"/>
        <v>220</v>
      </c>
      <c r="AO7" s="189">
        <v>25.04</v>
      </c>
      <c r="AP7" s="80">
        <f>+AM7*'PRECIOS SEGUN ADJ. (FRONTERIZO)'!$B$7*'PRECIOS SEGUN ADJ. (FRONTERIZO)'!$C$7</f>
        <v>5508.8</v>
      </c>
      <c r="AQ7" s="80" t="s">
        <v>504</v>
      </c>
      <c r="AR7" s="80">
        <f t="shared" si="8"/>
        <v>881.41</v>
      </c>
      <c r="AS7" s="37">
        <v>32</v>
      </c>
      <c r="AT7" s="37">
        <f t="shared" si="9"/>
        <v>640</v>
      </c>
      <c r="AU7" s="189">
        <v>290.85000000000002</v>
      </c>
      <c r="AV7" s="80">
        <f>+AS7*'PRECIOS SEGUN ADJ. (FRONTERIZO)'!$B$8*'PRECIOS SEGUN ADJ. (FRONTERIZO)'!$C$8</f>
        <v>186144</v>
      </c>
      <c r="AW7" s="80" t="s">
        <v>1910</v>
      </c>
      <c r="AX7" s="80">
        <f t="shared" si="10"/>
        <v>33505.919999999998</v>
      </c>
      <c r="AY7" s="37">
        <v>3</v>
      </c>
      <c r="AZ7" s="37">
        <f t="shared" si="11"/>
        <v>60</v>
      </c>
      <c r="BA7" s="189">
        <v>18.899999999999999</v>
      </c>
      <c r="BB7" s="80">
        <f>+AY7*'PRECIOS SEGUN ADJ. (FRONTERIZO)'!$B$9*'PRECIOS SEGUN ADJ. (FRONTERIZO)'!$C$9</f>
        <v>1134</v>
      </c>
      <c r="BC7" s="80" t="s">
        <v>1911</v>
      </c>
      <c r="BD7" s="37">
        <v>7</v>
      </c>
      <c r="BE7" s="37">
        <f t="shared" si="12"/>
        <v>140</v>
      </c>
      <c r="BF7" s="189">
        <v>140.38</v>
      </c>
      <c r="BG7" s="80">
        <f>+BD7*'PRECIOS SEGUN ADJ. (FRONTERIZO)'!$B$10*'PRECIOS SEGUN ADJ. (FRONTERIZO)'!$C$10</f>
        <v>19653.2</v>
      </c>
      <c r="BH7" s="80" t="s">
        <v>139</v>
      </c>
      <c r="BI7" s="80">
        <f t="shared" si="13"/>
        <v>3537.58</v>
      </c>
      <c r="BJ7" s="37">
        <v>13</v>
      </c>
      <c r="BK7" s="37">
        <f t="shared" si="14"/>
        <v>260</v>
      </c>
      <c r="BL7" s="189">
        <v>31.459999999999997</v>
      </c>
      <c r="BM7" s="80">
        <f>+BJ7*'PRECIOS SEGUN ADJ. (FRONTERIZO)'!$B$11*'PRECIOS SEGUN ADJ. (FRONTERIZO)'!$C$11</f>
        <v>8179.6</v>
      </c>
      <c r="BN7" s="80" t="s">
        <v>727</v>
      </c>
      <c r="BO7" s="37">
        <v>25</v>
      </c>
      <c r="BP7" s="37">
        <f t="shared" si="15"/>
        <v>500</v>
      </c>
      <c r="BQ7" s="189">
        <v>65</v>
      </c>
      <c r="BR7" s="80">
        <f>+BO7*'PRECIOS SEGUN ADJ. (FRONTERIZO)'!$B$12*'PRECIOS SEGUN ADJ. (FRONTERIZO)'!$C$12</f>
        <v>32500</v>
      </c>
      <c r="BS7" s="80" t="s">
        <v>140</v>
      </c>
      <c r="BT7" s="37">
        <v>340</v>
      </c>
      <c r="BU7" s="37">
        <f t="shared" si="16"/>
        <v>6800</v>
      </c>
      <c r="BV7" s="189">
        <v>5.5</v>
      </c>
      <c r="BW7" s="80">
        <f>+BT7*'PRECIOS SEGUN ADJ. (FRONTERIZO)'!$B$13*'PRECIOS SEGUN ADJ. (FRONTERIZO)'!$C$13</f>
        <v>37400</v>
      </c>
      <c r="BX7" s="80" t="s">
        <v>1912</v>
      </c>
      <c r="BY7" s="37">
        <v>428</v>
      </c>
      <c r="BZ7" s="37">
        <f t="shared" si="17"/>
        <v>8560</v>
      </c>
      <c r="CA7" s="189">
        <v>7.15</v>
      </c>
      <c r="CB7" s="80">
        <f>+BY7*'PRECIOS SEGUN ADJ. (FRONTERIZO)'!$B$14*'PRECIOS SEGUN ADJ. (FRONTERIZO)'!$C$14</f>
        <v>61204.000000000007</v>
      </c>
      <c r="CC7" s="80" t="s">
        <v>1913</v>
      </c>
      <c r="CD7" s="37">
        <v>856</v>
      </c>
      <c r="CE7" s="37">
        <f t="shared" si="18"/>
        <v>17120</v>
      </c>
      <c r="CF7" s="189">
        <v>6.8400000000000007</v>
      </c>
      <c r="CG7" s="80">
        <f>+CD7*'PRECIOS SEGUN ADJ. (FRONTERIZO)'!$B$15*'PRECIOS SEGUN ADJ. (FRONTERIZO)'!$C$15</f>
        <v>117100.8</v>
      </c>
      <c r="CH7" s="80" t="s">
        <v>1914</v>
      </c>
      <c r="CI7" s="37">
        <v>16</v>
      </c>
      <c r="CJ7" s="37">
        <f t="shared" si="19"/>
        <v>320</v>
      </c>
      <c r="CK7" s="189">
        <v>60</v>
      </c>
      <c r="CL7" s="80">
        <f>+CI7*'PRECIOS SEGUN ADJ. (FRONTERIZO)'!$B$16*'PRECIOS SEGUN ADJ. (FRONTERIZO)'!$C$16</f>
        <v>19200</v>
      </c>
      <c r="CM7" s="80" t="s">
        <v>732</v>
      </c>
      <c r="CN7" s="80">
        <f t="shared" si="20"/>
        <v>3456</v>
      </c>
      <c r="CO7" s="37">
        <v>8</v>
      </c>
      <c r="CP7" s="37">
        <f t="shared" si="21"/>
        <v>160</v>
      </c>
      <c r="CQ7" s="189">
        <v>55.649999999999991</v>
      </c>
      <c r="CR7" s="80">
        <f>+CO7*'PRECIOS SEGUN ADJ. (FRONTERIZO)'!$B$17*'PRECIOS SEGUN ADJ. (FRONTERIZO)'!$C$17</f>
        <v>8904</v>
      </c>
      <c r="CS7" s="80" t="s">
        <v>733</v>
      </c>
      <c r="CT7" s="80">
        <f t="shared" si="22"/>
        <v>1602.72</v>
      </c>
      <c r="CU7" s="37">
        <v>564</v>
      </c>
      <c r="CV7" s="37">
        <f t="shared" si="23"/>
        <v>11280</v>
      </c>
      <c r="CW7" s="189">
        <v>6.6</v>
      </c>
      <c r="CX7" s="80">
        <f>+CU7*'PRECIOS SEGUN ADJ. (FRONTERIZO)'!$B$18*'PRECIOS SEGUN ADJ. (FRONTERIZO)'!$C$18</f>
        <v>74448</v>
      </c>
      <c r="CY7" s="80" t="s">
        <v>1915</v>
      </c>
      <c r="CZ7" s="37">
        <v>8</v>
      </c>
      <c r="DA7" s="37">
        <f t="shared" si="24"/>
        <v>160</v>
      </c>
      <c r="DB7" s="189">
        <v>65.75</v>
      </c>
      <c r="DC7" s="80">
        <f>+CZ7*'PRECIOS SEGUN ADJ. (FRONTERIZO)'!$B$19*'PRECIOS SEGUN ADJ. (FRONTERIZO)'!$C$19</f>
        <v>10520</v>
      </c>
      <c r="DD7" s="80" t="s">
        <v>1916</v>
      </c>
      <c r="DE7" s="80">
        <f t="shared" si="25"/>
        <v>1893.6</v>
      </c>
      <c r="DF7" s="37">
        <v>11</v>
      </c>
      <c r="DG7" s="37">
        <f t="shared" si="26"/>
        <v>220</v>
      </c>
      <c r="DH7" s="189">
        <v>82.59999999999998</v>
      </c>
      <c r="DI7" s="80">
        <f>+DF7*'PRECIOS SEGUN ADJ. (FRONTERIZO)'!$B$20*'PRECIOS SEGUN ADJ. (FRONTERIZO)'!$C$20</f>
        <v>18172</v>
      </c>
      <c r="DJ7" s="80" t="s">
        <v>511</v>
      </c>
      <c r="DK7" s="80">
        <f t="shared" si="27"/>
        <v>3270.96</v>
      </c>
      <c r="DL7" s="37">
        <v>856</v>
      </c>
      <c r="DM7" s="37">
        <f t="shared" si="28"/>
        <v>17120</v>
      </c>
      <c r="DN7" s="189">
        <v>22</v>
      </c>
      <c r="DO7" s="80">
        <f>+DL7*'PRECIOS SEGUN ADJ. (FRONTERIZO)'!$B$21*'PRECIOS SEGUN ADJ. (FRONTERIZO)'!$C$21</f>
        <v>376640</v>
      </c>
      <c r="DP7" s="80" t="s">
        <v>1917</v>
      </c>
      <c r="DQ7" s="37">
        <v>57</v>
      </c>
      <c r="DR7" s="37">
        <f t="shared" si="29"/>
        <v>1140</v>
      </c>
      <c r="DS7" s="189">
        <v>80.849999999999994</v>
      </c>
      <c r="DT7" s="80">
        <f>+DQ7*'PRECIOS SEGUN ADJ. (FRONTERIZO)'!$B$22*'PRECIOS SEGUN ADJ. (FRONTERIZO)'!$C$22</f>
        <v>92169</v>
      </c>
      <c r="DU7" s="80" t="s">
        <v>1918</v>
      </c>
      <c r="DV7" s="37">
        <v>27</v>
      </c>
      <c r="DW7" s="37">
        <f t="shared" si="30"/>
        <v>540</v>
      </c>
      <c r="DX7" s="189">
        <v>21.83</v>
      </c>
      <c r="DY7" s="80">
        <f>+DV7*'PRECIOS SEGUN ADJ. (FRONTERIZO)'!$B$23*'PRECIOS SEGUN ADJ. (FRONTERIZO)'!$C$23</f>
        <v>11788.199999999999</v>
      </c>
      <c r="DZ7" s="80" t="s">
        <v>653</v>
      </c>
      <c r="EA7" s="80">
        <f t="shared" si="31"/>
        <v>2121.88</v>
      </c>
      <c r="EB7" s="37">
        <v>71</v>
      </c>
      <c r="EC7" s="37">
        <f t="shared" si="32"/>
        <v>1420</v>
      </c>
      <c r="ED7" s="189">
        <v>33</v>
      </c>
      <c r="EE7" s="80">
        <f>+EB7*'PRECIOS SEGUN ADJ. (FRONTERIZO)'!$B$24*'PRECIOS SEGUN ADJ. (FRONTERIZO)'!$C$24</f>
        <v>46860</v>
      </c>
      <c r="EF7" s="80" t="s">
        <v>1880</v>
      </c>
      <c r="EG7" s="37">
        <v>4</v>
      </c>
      <c r="EH7" s="37">
        <f t="shared" si="33"/>
        <v>80</v>
      </c>
      <c r="EI7" s="189">
        <v>15.789999999999997</v>
      </c>
      <c r="EJ7" s="80">
        <f>+EG7*'PRECIOS SEGUN ADJ. (FRONTERIZO)'!$B$25*'PRECIOS SEGUN ADJ. (FRONTERIZO)'!$C$25</f>
        <v>1263.1999999999998</v>
      </c>
      <c r="EK7" s="80" t="s">
        <v>558</v>
      </c>
      <c r="EL7" s="37">
        <v>4</v>
      </c>
      <c r="EM7" s="37">
        <f t="shared" si="34"/>
        <v>80</v>
      </c>
      <c r="EN7" s="189">
        <v>31.5</v>
      </c>
      <c r="EO7" s="80">
        <f>+EL7*'PRECIOS SEGUN ADJ. (FRONTERIZO)'!$B$26*'PRECIOS SEGUN ADJ. (FRONTERIZO)'!$C$26</f>
        <v>2520</v>
      </c>
      <c r="EP7" s="80" t="s">
        <v>559</v>
      </c>
      <c r="EQ7" s="80">
        <v>0</v>
      </c>
      <c r="ER7" s="194">
        <f t="shared" si="35"/>
        <v>0</v>
      </c>
      <c r="ES7" s="195">
        <v>21.68</v>
      </c>
      <c r="ET7" s="196">
        <f>+EQ7*'PRECIOS SEGUN ADJ (RURAL)'!$B$13*'PRECIOS SEGUN ADJ (RURAL)'!$C$13</f>
        <v>0</v>
      </c>
      <c r="EU7" s="196" t="s">
        <v>134</v>
      </c>
      <c r="EV7" s="80">
        <v>0</v>
      </c>
      <c r="EW7" s="198">
        <f t="shared" si="36"/>
        <v>0</v>
      </c>
      <c r="EX7" s="199">
        <v>5.5</v>
      </c>
      <c r="EY7" s="200">
        <f>+EV7*'PRECIOS SEGUN ADJ (RURAL)'!$B$16*'PRECIOS SEGUN ADJ (RURAL)'!$C$16</f>
        <v>0</v>
      </c>
      <c r="EZ7" s="200" t="s">
        <v>134</v>
      </c>
      <c r="FA7" s="80">
        <v>0</v>
      </c>
      <c r="FB7" s="202">
        <f t="shared" si="37"/>
        <v>0</v>
      </c>
      <c r="FC7" s="203">
        <v>220</v>
      </c>
      <c r="FD7" s="204">
        <f>+FA7*'PRECIOS SEGUN ADJ (RURAL)'!$B$18*'PRECIOS SEGUN ADJ (RURAL)'!$C$18</f>
        <v>0</v>
      </c>
      <c r="FE7" s="204" t="s">
        <v>134</v>
      </c>
      <c r="FF7" s="204">
        <f t="shared" si="38"/>
        <v>0</v>
      </c>
      <c r="FG7" s="80">
        <f t="shared" si="39"/>
        <v>1473723</v>
      </c>
      <c r="FH7" s="80" t="s">
        <v>1919</v>
      </c>
      <c r="FI7" s="80">
        <f t="shared" si="40"/>
        <v>89773.570000000022</v>
      </c>
      <c r="FJ7" s="80" t="s">
        <v>1920</v>
      </c>
      <c r="FK7" s="80">
        <f t="shared" si="41"/>
        <v>1383949.43</v>
      </c>
      <c r="FL7" s="80" t="s">
        <v>1921</v>
      </c>
      <c r="FM7" s="80">
        <f t="shared" si="42"/>
        <v>294744.59999999998</v>
      </c>
      <c r="FN7" s="80" t="s">
        <v>1922</v>
      </c>
      <c r="FO7" s="80">
        <f t="shared" si="43"/>
        <v>14737.23</v>
      </c>
      <c r="FP7" s="80" t="s">
        <v>1923</v>
      </c>
      <c r="FQ7" s="80"/>
      <c r="FR7" s="80">
        <f t="shared" si="44"/>
        <v>1178978.3999999999</v>
      </c>
      <c r="FS7" s="80" t="s">
        <v>1924</v>
      </c>
      <c r="FT7" s="37" t="str">
        <f>+VLOOKUP(D7,'FRONTERIZO XENIA'!F:G,2,0)</f>
        <v>F-08</v>
      </c>
    </row>
    <row r="8" spans="1:176">
      <c r="A8" s="37">
        <v>7</v>
      </c>
      <c r="B8" s="176" t="s">
        <v>1826</v>
      </c>
      <c r="C8" s="26" t="s">
        <v>1925</v>
      </c>
      <c r="D8" s="37">
        <v>131035337</v>
      </c>
      <c r="E8" s="37">
        <f>+VLOOKUP(D8,'INFORMACION DE PROVEEDORES'!C:I,2,0)</f>
        <v>131035337</v>
      </c>
      <c r="F8" s="26" t="str">
        <f>+VLOOKUP(D8,'INFORMACION DE PROVEEDORES'!C:J,4,0)</f>
        <v xml:space="preserve">SANTOS FLORENTINOS CANARIO FLORENTINO </v>
      </c>
      <c r="G8" s="37" t="str">
        <f>+VLOOKUP(D8,'INFORMACION DE PROVEEDORES'!C:K,5,0)</f>
        <v>022-0020123-0</v>
      </c>
      <c r="H8" s="26" t="str">
        <f>+VLOOKUP(D8,'INFORMACION DE PROVEEDORES'!C:L,7,0)</f>
        <v>CALLE NUESTRA SEÑORA DE FATIMA, NO. 48, GALVAN, NEIBA, BAHORUCO</v>
      </c>
      <c r="I8" s="37" t="str">
        <f>+VLOOKUP(D8,'INFORMACION DE PROVEEDORES'!C:M,3,0)</f>
        <v xml:space="preserve"> JURÍDICA</v>
      </c>
      <c r="J8" s="37">
        <v>1</v>
      </c>
      <c r="K8" s="37">
        <v>428</v>
      </c>
      <c r="L8" s="37">
        <v>170</v>
      </c>
      <c r="M8" s="37">
        <f t="shared" si="0"/>
        <v>3400</v>
      </c>
      <c r="N8" s="189">
        <v>69.81</v>
      </c>
      <c r="O8" s="80">
        <f>+L8*'PRECIOS SEGUN ADJ. (FRONTERIZO)'!$B$2*'PRECIOS SEGUN ADJ. (FRONTERIZO)'!$C$2</f>
        <v>237354</v>
      </c>
      <c r="P8" s="80" t="s">
        <v>1926</v>
      </c>
      <c r="Q8" s="80">
        <f t="shared" si="1"/>
        <v>37976.639999999999</v>
      </c>
      <c r="R8" s="37">
        <v>48</v>
      </c>
      <c r="S8" s="37">
        <f t="shared" si="2"/>
        <v>960</v>
      </c>
      <c r="T8" s="189">
        <v>31.5</v>
      </c>
      <c r="U8" s="80">
        <f>+R8*'PRECIOS SEGUN ADJ. (FRONTERIZO)'!$B$3*'PRECIOS SEGUN ADJ. (FRONTERIZO)'!$C$3</f>
        <v>30240</v>
      </c>
      <c r="V8" s="80" t="s">
        <v>1927</v>
      </c>
      <c r="W8" s="37">
        <v>453</v>
      </c>
      <c r="X8" s="37">
        <f t="shared" si="3"/>
        <v>9060</v>
      </c>
      <c r="Y8" s="189">
        <v>25.2</v>
      </c>
      <c r="Z8" s="80">
        <f>+W8*'PRECIOS SEGUN ADJ. (FRONTERIZO)'!$B$4*'PRECIOS SEGUN ADJ. (FRONTERIZO)'!$C$4</f>
        <v>228312</v>
      </c>
      <c r="AA8" s="80" t="s">
        <v>1928</v>
      </c>
      <c r="AB8" s="37">
        <v>216</v>
      </c>
      <c r="AC8" s="37">
        <f t="shared" si="4"/>
        <v>4320</v>
      </c>
      <c r="AD8" s="189">
        <v>87.91</v>
      </c>
      <c r="AE8" s="80">
        <f>+AB8*'PRECIOS SEGUN ADJ. (FRONTERIZO)'!$B$5*'PRECIOS SEGUN ADJ. (FRONTERIZO)'!$C$5</f>
        <v>379771.19999999995</v>
      </c>
      <c r="AF8" s="80" t="s">
        <v>1929</v>
      </c>
      <c r="AG8" s="80">
        <f t="shared" si="5"/>
        <v>68358.820000000007</v>
      </c>
      <c r="AH8" s="37">
        <v>0</v>
      </c>
      <c r="AI8" s="37">
        <f t="shared" si="6"/>
        <v>0</v>
      </c>
      <c r="AJ8" s="189">
        <v>53.95000000000001</v>
      </c>
      <c r="AK8" s="80">
        <f>+AH8*'PRECIOS SEGUN ADJ. (FRONTERIZO)'!$B$6*'PRECIOS SEGUN ADJ. (FRONTERIZO)'!$C$6</f>
        <v>0</v>
      </c>
      <c r="AL8" s="80" t="s">
        <v>134</v>
      </c>
      <c r="AM8" s="37">
        <v>0</v>
      </c>
      <c r="AN8" s="37">
        <f t="shared" si="7"/>
        <v>0</v>
      </c>
      <c r="AO8" s="189">
        <v>25.04</v>
      </c>
      <c r="AP8" s="80">
        <f>+AM8*'PRECIOS SEGUN ADJ. (FRONTERIZO)'!$B$7*'PRECIOS SEGUN ADJ. (FRONTERIZO)'!$C$7</f>
        <v>0</v>
      </c>
      <c r="AQ8" s="80" t="s">
        <v>134</v>
      </c>
      <c r="AR8" s="80">
        <f t="shared" si="8"/>
        <v>0</v>
      </c>
      <c r="AS8" s="37">
        <v>57</v>
      </c>
      <c r="AT8" s="37">
        <f t="shared" si="9"/>
        <v>1140</v>
      </c>
      <c r="AU8" s="189">
        <v>290.85000000000002</v>
      </c>
      <c r="AV8" s="80">
        <f>+AS8*'PRECIOS SEGUN ADJ. (FRONTERIZO)'!$B$8*'PRECIOS SEGUN ADJ. (FRONTERIZO)'!$C$8</f>
        <v>331569</v>
      </c>
      <c r="AW8" s="80" t="s">
        <v>1930</v>
      </c>
      <c r="AX8" s="80">
        <f t="shared" si="10"/>
        <v>59682.42</v>
      </c>
      <c r="AY8" s="37">
        <v>26</v>
      </c>
      <c r="AZ8" s="37">
        <f t="shared" si="11"/>
        <v>520</v>
      </c>
      <c r="BA8" s="189">
        <v>18.899999999999999</v>
      </c>
      <c r="BB8" s="80">
        <f>+AY8*'PRECIOS SEGUN ADJ. (FRONTERIZO)'!$B$9*'PRECIOS SEGUN ADJ. (FRONTERIZO)'!$C$9</f>
        <v>9828</v>
      </c>
      <c r="BC8" s="80" t="s">
        <v>1931</v>
      </c>
      <c r="BD8" s="37">
        <v>0</v>
      </c>
      <c r="BE8" s="37">
        <f t="shared" si="12"/>
        <v>0</v>
      </c>
      <c r="BF8" s="189">
        <v>140.38</v>
      </c>
      <c r="BG8" s="80">
        <f>+BD8*'PRECIOS SEGUN ADJ. (FRONTERIZO)'!$B$10*'PRECIOS SEGUN ADJ. (FRONTERIZO)'!$C$10</f>
        <v>0</v>
      </c>
      <c r="BH8" s="80" t="s">
        <v>134</v>
      </c>
      <c r="BI8" s="80">
        <f t="shared" si="13"/>
        <v>0</v>
      </c>
      <c r="BJ8" s="37">
        <v>151</v>
      </c>
      <c r="BK8" s="37">
        <f t="shared" si="14"/>
        <v>3020</v>
      </c>
      <c r="BL8" s="189">
        <v>31.459999999999997</v>
      </c>
      <c r="BM8" s="80">
        <f>+BJ8*'PRECIOS SEGUN ADJ. (FRONTERIZO)'!$B$11*'PRECIOS SEGUN ADJ. (FRONTERIZO)'!$C$11</f>
        <v>95009.2</v>
      </c>
      <c r="BN8" s="80" t="s">
        <v>1932</v>
      </c>
      <c r="BO8" s="37">
        <v>48</v>
      </c>
      <c r="BP8" s="37">
        <f t="shared" si="15"/>
        <v>960</v>
      </c>
      <c r="BQ8" s="189">
        <v>65</v>
      </c>
      <c r="BR8" s="80">
        <f>+BO8*'PRECIOS SEGUN ADJ. (FRONTERIZO)'!$B$12*'PRECIOS SEGUN ADJ. (FRONTERIZO)'!$C$12</f>
        <v>62400</v>
      </c>
      <c r="BS8" s="80" t="s">
        <v>1008</v>
      </c>
      <c r="BT8" s="37">
        <v>4280</v>
      </c>
      <c r="BU8" s="37">
        <f t="shared" si="16"/>
        <v>85600</v>
      </c>
      <c r="BV8" s="189">
        <v>5.5</v>
      </c>
      <c r="BW8" s="80">
        <f>+BT8*'PRECIOS SEGUN ADJ. (FRONTERIZO)'!$B$13*'PRECIOS SEGUN ADJ. (FRONTERIZO)'!$C$13</f>
        <v>470800</v>
      </c>
      <c r="BX8" s="80" t="s">
        <v>1933</v>
      </c>
      <c r="BY8" s="37">
        <v>0</v>
      </c>
      <c r="BZ8" s="37">
        <f t="shared" si="17"/>
        <v>0</v>
      </c>
      <c r="CA8" s="189">
        <v>7.15</v>
      </c>
      <c r="CB8" s="80">
        <f>+BY8*'PRECIOS SEGUN ADJ. (FRONTERIZO)'!$B$14*'PRECIOS SEGUN ADJ. (FRONTERIZO)'!$C$14</f>
        <v>0</v>
      </c>
      <c r="CC8" s="80" t="s">
        <v>134</v>
      </c>
      <c r="CD8" s="37">
        <v>0</v>
      </c>
      <c r="CE8" s="37">
        <f t="shared" si="18"/>
        <v>0</v>
      </c>
      <c r="CF8" s="189">
        <v>6.8400000000000007</v>
      </c>
      <c r="CG8" s="80">
        <f>+CD8*'PRECIOS SEGUN ADJ. (FRONTERIZO)'!$B$15*'PRECIOS SEGUN ADJ. (FRONTERIZO)'!$C$15</f>
        <v>0</v>
      </c>
      <c r="CH8" s="80" t="s">
        <v>134</v>
      </c>
      <c r="CI8" s="37">
        <v>189</v>
      </c>
      <c r="CJ8" s="37">
        <f t="shared" si="19"/>
        <v>3780</v>
      </c>
      <c r="CK8" s="189">
        <v>60</v>
      </c>
      <c r="CL8" s="80">
        <f>+CI8*'PRECIOS SEGUN ADJ. (FRONTERIZO)'!$B$16*'PRECIOS SEGUN ADJ. (FRONTERIZO)'!$C$16</f>
        <v>226800</v>
      </c>
      <c r="CM8" s="80" t="s">
        <v>1934</v>
      </c>
      <c r="CN8" s="80">
        <f t="shared" si="20"/>
        <v>40824</v>
      </c>
      <c r="CO8" s="37">
        <v>85</v>
      </c>
      <c r="CP8" s="37">
        <f t="shared" si="21"/>
        <v>1700</v>
      </c>
      <c r="CQ8" s="189">
        <v>55.649999999999991</v>
      </c>
      <c r="CR8" s="80">
        <f>+CO8*'PRECIOS SEGUN ADJ. (FRONTERIZO)'!$B$17*'PRECIOS SEGUN ADJ. (FRONTERIZO)'!$C$17</f>
        <v>94605</v>
      </c>
      <c r="CS8" s="80" t="s">
        <v>1935</v>
      </c>
      <c r="CT8" s="80">
        <f t="shared" si="22"/>
        <v>17028.900000000001</v>
      </c>
      <c r="CU8" s="37">
        <v>1712</v>
      </c>
      <c r="CV8" s="37">
        <f t="shared" si="23"/>
        <v>34240</v>
      </c>
      <c r="CW8" s="189">
        <v>6.6</v>
      </c>
      <c r="CX8" s="80">
        <f>+CU8*'PRECIOS SEGUN ADJ. (FRONTERIZO)'!$B$18*'PRECIOS SEGUN ADJ. (FRONTERIZO)'!$C$18</f>
        <v>225983.99999999997</v>
      </c>
      <c r="CY8" s="80" t="s">
        <v>1936</v>
      </c>
      <c r="CZ8" s="37">
        <v>95</v>
      </c>
      <c r="DA8" s="37">
        <f t="shared" si="24"/>
        <v>1900</v>
      </c>
      <c r="DB8" s="189">
        <v>65.75</v>
      </c>
      <c r="DC8" s="80">
        <f>+CZ8*'PRECIOS SEGUN ADJ. (FRONTERIZO)'!$B$19*'PRECIOS SEGUN ADJ. (FRONTERIZO)'!$C$19</f>
        <v>124925</v>
      </c>
      <c r="DD8" s="80" t="s">
        <v>1937</v>
      </c>
      <c r="DE8" s="80">
        <f t="shared" si="25"/>
        <v>22486.5</v>
      </c>
      <c r="DF8" s="37">
        <v>0</v>
      </c>
      <c r="DG8" s="37">
        <f t="shared" si="26"/>
        <v>0</v>
      </c>
      <c r="DH8" s="189">
        <v>82.59999999999998</v>
      </c>
      <c r="DI8" s="80">
        <f>+DF8*'PRECIOS SEGUN ADJ. (FRONTERIZO)'!$B$20*'PRECIOS SEGUN ADJ. (FRONTERIZO)'!$C$20</f>
        <v>0</v>
      </c>
      <c r="DJ8" s="80" t="s">
        <v>134</v>
      </c>
      <c r="DK8" s="80">
        <f t="shared" si="27"/>
        <v>0</v>
      </c>
      <c r="DL8" s="37">
        <v>0</v>
      </c>
      <c r="DM8" s="37">
        <f t="shared" si="28"/>
        <v>0</v>
      </c>
      <c r="DN8" s="189">
        <v>22</v>
      </c>
      <c r="DO8" s="80">
        <f>+DL8*'PRECIOS SEGUN ADJ. (FRONTERIZO)'!$B$21*'PRECIOS SEGUN ADJ. (FRONTERIZO)'!$C$21</f>
        <v>0</v>
      </c>
      <c r="DP8" s="80" t="s">
        <v>134</v>
      </c>
      <c r="DQ8" s="37">
        <v>95</v>
      </c>
      <c r="DR8" s="37">
        <f t="shared" si="29"/>
        <v>1900</v>
      </c>
      <c r="DS8" s="189">
        <v>80.849999999999994</v>
      </c>
      <c r="DT8" s="80">
        <f>+DQ8*'PRECIOS SEGUN ADJ. (FRONTERIZO)'!$B$22*'PRECIOS SEGUN ADJ. (FRONTERIZO)'!$C$22</f>
        <v>153614.99999999997</v>
      </c>
      <c r="DU8" s="80" t="s">
        <v>1938</v>
      </c>
      <c r="DV8" s="37">
        <v>42</v>
      </c>
      <c r="DW8" s="37">
        <f t="shared" si="30"/>
        <v>840</v>
      </c>
      <c r="DX8" s="189">
        <v>21.83</v>
      </c>
      <c r="DY8" s="80">
        <f>+DV8*'PRECIOS SEGUN ADJ. (FRONTERIZO)'!$B$23*'PRECIOS SEGUN ADJ. (FRONTERIZO)'!$C$23</f>
        <v>18337.199999999997</v>
      </c>
      <c r="DZ8" s="80" t="s">
        <v>177</v>
      </c>
      <c r="EA8" s="80">
        <f t="shared" si="31"/>
        <v>3300.7</v>
      </c>
      <c r="EB8" s="37">
        <v>48</v>
      </c>
      <c r="EC8" s="37">
        <f t="shared" si="32"/>
        <v>960</v>
      </c>
      <c r="ED8" s="189">
        <v>33</v>
      </c>
      <c r="EE8" s="80">
        <f>+EB8*'PRECIOS SEGUN ADJ. (FRONTERIZO)'!$B$24*'PRECIOS SEGUN ADJ. (FRONTERIZO)'!$C$24</f>
        <v>31680</v>
      </c>
      <c r="EF8" s="80" t="s">
        <v>990</v>
      </c>
      <c r="EG8" s="37">
        <v>29</v>
      </c>
      <c r="EH8" s="37">
        <f t="shared" si="33"/>
        <v>580</v>
      </c>
      <c r="EI8" s="189">
        <v>15.789999999999997</v>
      </c>
      <c r="EJ8" s="80">
        <f>+EG8*'PRECIOS SEGUN ADJ. (FRONTERIZO)'!$B$25*'PRECIOS SEGUN ADJ. (FRONTERIZO)'!$C$25</f>
        <v>9158.1999999999989</v>
      </c>
      <c r="EK8" s="80" t="s">
        <v>1939</v>
      </c>
      <c r="EL8" s="37">
        <v>29</v>
      </c>
      <c r="EM8" s="37">
        <f t="shared" si="34"/>
        <v>580</v>
      </c>
      <c r="EN8" s="189">
        <v>31.5</v>
      </c>
      <c r="EO8" s="80">
        <f>+EL8*'PRECIOS SEGUN ADJ. (FRONTERIZO)'!$B$26*'PRECIOS SEGUN ADJ. (FRONTERIZO)'!$C$26</f>
        <v>18270</v>
      </c>
      <c r="EP8" s="80" t="s">
        <v>1940</v>
      </c>
      <c r="EQ8" s="80">
        <v>0</v>
      </c>
      <c r="ER8" s="194">
        <f t="shared" si="35"/>
        <v>0</v>
      </c>
      <c r="ES8" s="195">
        <v>21.68</v>
      </c>
      <c r="ET8" s="196">
        <f>+EQ8*'PRECIOS SEGUN ADJ (RURAL)'!$B$13*'PRECIOS SEGUN ADJ (RURAL)'!$C$13</f>
        <v>0</v>
      </c>
      <c r="EU8" s="196" t="s">
        <v>134</v>
      </c>
      <c r="EV8" s="80">
        <v>0</v>
      </c>
      <c r="EW8" s="198">
        <f t="shared" si="36"/>
        <v>0</v>
      </c>
      <c r="EX8" s="199">
        <v>5.5</v>
      </c>
      <c r="EY8" s="200">
        <f>+EV8*'PRECIOS SEGUN ADJ (RURAL)'!$B$16*'PRECIOS SEGUN ADJ (RURAL)'!$C$16</f>
        <v>0</v>
      </c>
      <c r="EZ8" s="200" t="s">
        <v>134</v>
      </c>
      <c r="FA8" s="80">
        <v>0</v>
      </c>
      <c r="FB8" s="202">
        <f t="shared" si="37"/>
        <v>0</v>
      </c>
      <c r="FC8" s="203">
        <v>220</v>
      </c>
      <c r="FD8" s="204">
        <f>+FA8*'PRECIOS SEGUN ADJ (RURAL)'!$B$18*'PRECIOS SEGUN ADJ (RURAL)'!$C$18</f>
        <v>0</v>
      </c>
      <c r="FE8" s="204" t="s">
        <v>134</v>
      </c>
      <c r="FF8" s="204">
        <f t="shared" si="38"/>
        <v>0</v>
      </c>
      <c r="FG8" s="80">
        <f t="shared" si="39"/>
        <v>2748657.8000000003</v>
      </c>
      <c r="FH8" s="80" t="s">
        <v>1941</v>
      </c>
      <c r="FI8" s="80">
        <f t="shared" si="40"/>
        <v>249657.98</v>
      </c>
      <c r="FJ8" s="80" t="s">
        <v>1942</v>
      </c>
      <c r="FK8" s="80">
        <f t="shared" si="41"/>
        <v>2498999.8200000003</v>
      </c>
      <c r="FL8" s="80" t="s">
        <v>1943</v>
      </c>
      <c r="FM8" s="80">
        <f t="shared" si="42"/>
        <v>549731.56000000006</v>
      </c>
      <c r="FN8" s="80" t="s">
        <v>1944</v>
      </c>
      <c r="FO8" s="80">
        <f t="shared" si="43"/>
        <v>27486.58</v>
      </c>
      <c r="FP8" s="80" t="s">
        <v>1945</v>
      </c>
      <c r="FQ8" s="80"/>
      <c r="FR8" s="80">
        <f t="shared" si="44"/>
        <v>2198926.2400000002</v>
      </c>
      <c r="FS8" s="80" t="s">
        <v>1946</v>
      </c>
      <c r="FT8" s="37" t="str">
        <f>+VLOOKUP(D8,'FRONTERIZO XENIA'!F:G,2,0)</f>
        <v>F-25</v>
      </c>
    </row>
    <row r="9" spans="1:176">
      <c r="A9" s="37">
        <v>8</v>
      </c>
      <c r="B9" s="176" t="s">
        <v>1826</v>
      </c>
      <c r="C9" s="26" t="s">
        <v>1947</v>
      </c>
      <c r="D9" s="37">
        <v>130609162</v>
      </c>
      <c r="E9" s="37">
        <f>+VLOOKUP(D9,'INFORMACION DE PROVEEDORES'!C:I,2,0)</f>
        <v>130609162</v>
      </c>
      <c r="F9" s="26" t="str">
        <f>+VLOOKUP(D9,'INFORMACION DE PROVEEDORES'!C:J,4,0)</f>
        <v>GLENIS DE LEON DE LA CRUZ</v>
      </c>
      <c r="G9" s="37" t="str">
        <f>+VLOOKUP(D9,'INFORMACION DE PROVEEDORES'!C:K,5,0)</f>
        <v>022-0016066-7</v>
      </c>
      <c r="H9" s="26" t="str">
        <f>+VLOOKUP(D9,'INFORMACION DE PROVEEDORES'!C:L,7,0)</f>
        <v>CALLE NUESTRA SEÑORA DE FATIMA NO. 34, GALVAN, BAHORUCO</v>
      </c>
      <c r="I9" s="37" t="str">
        <f>+VLOOKUP(D9,'INFORMACION DE PROVEEDORES'!C:M,3,0)</f>
        <v xml:space="preserve"> JURÍDICA</v>
      </c>
      <c r="J9" s="37">
        <v>1</v>
      </c>
      <c r="K9" s="37">
        <v>192</v>
      </c>
      <c r="L9" s="37">
        <v>34</v>
      </c>
      <c r="M9" s="37">
        <f t="shared" si="0"/>
        <v>680</v>
      </c>
      <c r="N9" s="189">
        <v>69.81</v>
      </c>
      <c r="O9" s="80">
        <f>+L9*'PRECIOS SEGUN ADJ. (FRONTERIZO)'!$B$2*'PRECIOS SEGUN ADJ. (FRONTERIZO)'!$C$2</f>
        <v>47470.8</v>
      </c>
      <c r="P9" s="80" t="s">
        <v>1853</v>
      </c>
      <c r="Q9" s="80">
        <f t="shared" si="1"/>
        <v>7595.33</v>
      </c>
      <c r="R9" s="37">
        <v>9</v>
      </c>
      <c r="S9" s="37">
        <f t="shared" si="2"/>
        <v>180</v>
      </c>
      <c r="T9" s="189">
        <v>31.5</v>
      </c>
      <c r="U9" s="80">
        <f>+R9*'PRECIOS SEGUN ADJ. (FRONTERIZO)'!$B$3*'PRECIOS SEGUN ADJ. (FRONTERIZO)'!$C$3</f>
        <v>5670</v>
      </c>
      <c r="V9" s="80" t="s">
        <v>327</v>
      </c>
      <c r="W9" s="37">
        <v>0</v>
      </c>
      <c r="X9" s="37">
        <f t="shared" si="3"/>
        <v>0</v>
      </c>
      <c r="Y9" s="189">
        <v>25.2</v>
      </c>
      <c r="Z9" s="80">
        <f>+W9*'PRECIOS SEGUN ADJ. (FRONTERIZO)'!$B$4*'PRECIOS SEGUN ADJ. (FRONTERIZO)'!$C$4</f>
        <v>0</v>
      </c>
      <c r="AA9" s="80" t="s">
        <v>134</v>
      </c>
      <c r="AB9" s="37">
        <v>59</v>
      </c>
      <c r="AC9" s="37">
        <f t="shared" si="4"/>
        <v>1180</v>
      </c>
      <c r="AD9" s="189">
        <v>87.91</v>
      </c>
      <c r="AE9" s="80">
        <f>+AB9*'PRECIOS SEGUN ADJ. (FRONTERIZO)'!$B$5*'PRECIOS SEGUN ADJ. (FRONTERIZO)'!$C$5</f>
        <v>103733.79999999999</v>
      </c>
      <c r="AF9" s="80" t="s">
        <v>1948</v>
      </c>
      <c r="AG9" s="80">
        <f t="shared" si="5"/>
        <v>18672.080000000002</v>
      </c>
      <c r="AH9" s="37">
        <v>71</v>
      </c>
      <c r="AI9" s="37">
        <f t="shared" si="6"/>
        <v>1420</v>
      </c>
      <c r="AJ9" s="189">
        <v>53.95000000000001</v>
      </c>
      <c r="AK9" s="80">
        <f>+AH9*'PRECIOS SEGUN ADJ. (FRONTERIZO)'!$B$6*'PRECIOS SEGUN ADJ. (FRONTERIZO)'!$C$6</f>
        <v>76609</v>
      </c>
      <c r="AL9" s="80" t="s">
        <v>1949</v>
      </c>
      <c r="AM9" s="37">
        <v>9</v>
      </c>
      <c r="AN9" s="37">
        <f t="shared" si="7"/>
        <v>180</v>
      </c>
      <c r="AO9" s="189">
        <v>25.04</v>
      </c>
      <c r="AP9" s="80">
        <f>+AM9*'PRECIOS SEGUN ADJ. (FRONTERIZO)'!$B$7*'PRECIOS SEGUN ADJ. (FRONTERIZO)'!$C$7</f>
        <v>4507.2</v>
      </c>
      <c r="AQ9" s="80" t="s">
        <v>490</v>
      </c>
      <c r="AR9" s="80">
        <f t="shared" si="8"/>
        <v>721.15</v>
      </c>
      <c r="AS9" s="37">
        <v>22</v>
      </c>
      <c r="AT9" s="37">
        <f t="shared" si="9"/>
        <v>440</v>
      </c>
      <c r="AU9" s="189">
        <v>290.85000000000002</v>
      </c>
      <c r="AV9" s="80">
        <f>+AS9*'PRECIOS SEGUN ADJ. (FRONTERIZO)'!$B$8*'PRECIOS SEGUN ADJ. (FRONTERIZO)'!$C$8</f>
        <v>127974.00000000001</v>
      </c>
      <c r="AW9" s="80" t="s">
        <v>1101</v>
      </c>
      <c r="AX9" s="80">
        <f t="shared" si="10"/>
        <v>23035.32</v>
      </c>
      <c r="AY9" s="37">
        <v>0</v>
      </c>
      <c r="AZ9" s="37">
        <f t="shared" si="11"/>
        <v>0</v>
      </c>
      <c r="BA9" s="189">
        <v>18.899999999999999</v>
      </c>
      <c r="BB9" s="80">
        <f>+AY9*'PRECIOS SEGUN ADJ. (FRONTERIZO)'!$B$9*'PRECIOS SEGUN ADJ. (FRONTERIZO)'!$C$9</f>
        <v>0</v>
      </c>
      <c r="BC9" s="80" t="s">
        <v>134</v>
      </c>
      <c r="BD9" s="37">
        <v>5</v>
      </c>
      <c r="BE9" s="37">
        <f t="shared" si="12"/>
        <v>100</v>
      </c>
      <c r="BF9" s="189">
        <v>140.38</v>
      </c>
      <c r="BG9" s="80">
        <f>+BD9*'PRECIOS SEGUN ADJ. (FRONTERIZO)'!$B$10*'PRECIOS SEGUN ADJ. (FRONTERIZO)'!$C$10</f>
        <v>14038</v>
      </c>
      <c r="BH9" s="80" t="s">
        <v>194</v>
      </c>
      <c r="BI9" s="80">
        <f t="shared" si="13"/>
        <v>2526.84</v>
      </c>
      <c r="BJ9" s="37">
        <v>0</v>
      </c>
      <c r="BK9" s="37">
        <f t="shared" si="14"/>
        <v>0</v>
      </c>
      <c r="BL9" s="189">
        <v>31.459999999999997</v>
      </c>
      <c r="BM9" s="80">
        <f>+BJ9*'PRECIOS SEGUN ADJ. (FRONTERIZO)'!$B$11*'PRECIOS SEGUN ADJ. (FRONTERIZO)'!$C$11</f>
        <v>0</v>
      </c>
      <c r="BN9" s="80" t="s">
        <v>134</v>
      </c>
      <c r="BO9" s="37">
        <v>17</v>
      </c>
      <c r="BP9" s="37">
        <f t="shared" si="15"/>
        <v>340</v>
      </c>
      <c r="BQ9" s="189">
        <v>65</v>
      </c>
      <c r="BR9" s="80">
        <f>+BO9*'PRECIOS SEGUN ADJ. (FRONTERIZO)'!$B$12*'PRECIOS SEGUN ADJ. (FRONTERIZO)'!$C$12</f>
        <v>22100</v>
      </c>
      <c r="BS9" s="80" t="s">
        <v>786</v>
      </c>
      <c r="BT9" s="37">
        <v>0</v>
      </c>
      <c r="BU9" s="37">
        <f t="shared" si="16"/>
        <v>0</v>
      </c>
      <c r="BV9" s="189">
        <v>5.5</v>
      </c>
      <c r="BW9" s="80">
        <f>+BT9*'PRECIOS SEGUN ADJ. (FRONTERIZO)'!$B$13*'PRECIOS SEGUN ADJ. (FRONTERIZO)'!$C$13</f>
        <v>0</v>
      </c>
      <c r="BX9" s="80" t="s">
        <v>134</v>
      </c>
      <c r="BY9" s="37">
        <v>384</v>
      </c>
      <c r="BZ9" s="37">
        <f t="shared" si="17"/>
        <v>7680</v>
      </c>
      <c r="CA9" s="189">
        <v>7.15</v>
      </c>
      <c r="CB9" s="80">
        <f>+BY9*'PRECIOS SEGUN ADJ. (FRONTERIZO)'!$B$14*'PRECIOS SEGUN ADJ. (FRONTERIZO)'!$C$14</f>
        <v>54912.000000000007</v>
      </c>
      <c r="CC9" s="80" t="s">
        <v>239</v>
      </c>
      <c r="CD9" s="37">
        <v>768</v>
      </c>
      <c r="CE9" s="37">
        <f t="shared" si="18"/>
        <v>15360</v>
      </c>
      <c r="CF9" s="189">
        <v>6.8400000000000007</v>
      </c>
      <c r="CG9" s="80">
        <f>+CD9*'PRECIOS SEGUN ADJ. (FRONTERIZO)'!$B$15*'PRECIOS SEGUN ADJ. (FRONTERIZO)'!$C$15</f>
        <v>105062.39999999999</v>
      </c>
      <c r="CH9" s="80" t="s">
        <v>1950</v>
      </c>
      <c r="CI9" s="37">
        <v>0</v>
      </c>
      <c r="CJ9" s="37">
        <f t="shared" si="19"/>
        <v>0</v>
      </c>
      <c r="CK9" s="189">
        <v>60</v>
      </c>
      <c r="CL9" s="80">
        <f>+CI9*'PRECIOS SEGUN ADJ. (FRONTERIZO)'!$B$16*'PRECIOS SEGUN ADJ. (FRONTERIZO)'!$C$16</f>
        <v>0</v>
      </c>
      <c r="CM9" s="80" t="s">
        <v>134</v>
      </c>
      <c r="CN9" s="80">
        <f t="shared" si="20"/>
        <v>0</v>
      </c>
      <c r="CO9" s="37">
        <v>0</v>
      </c>
      <c r="CP9" s="37">
        <f t="shared" si="21"/>
        <v>0</v>
      </c>
      <c r="CQ9" s="189">
        <v>55.649999999999991</v>
      </c>
      <c r="CR9" s="80">
        <f>+CO9*'PRECIOS SEGUN ADJ. (FRONTERIZO)'!$B$17*'PRECIOS SEGUN ADJ. (FRONTERIZO)'!$C$17</f>
        <v>0</v>
      </c>
      <c r="CS9" s="80" t="s">
        <v>134</v>
      </c>
      <c r="CT9" s="80">
        <f t="shared" si="22"/>
        <v>0</v>
      </c>
      <c r="CU9" s="37">
        <v>384</v>
      </c>
      <c r="CV9" s="37">
        <f t="shared" si="23"/>
        <v>7680</v>
      </c>
      <c r="CW9" s="189">
        <v>6.6</v>
      </c>
      <c r="CX9" s="80">
        <f>+CU9*'PRECIOS SEGUN ADJ. (FRONTERIZO)'!$B$18*'PRECIOS SEGUN ADJ. (FRONTERIZO)'!$C$18</f>
        <v>50687.999999999993</v>
      </c>
      <c r="CY9" s="80" t="s">
        <v>1951</v>
      </c>
      <c r="CZ9" s="37">
        <v>0</v>
      </c>
      <c r="DA9" s="37">
        <f t="shared" si="24"/>
        <v>0</v>
      </c>
      <c r="DB9" s="189">
        <v>65.75</v>
      </c>
      <c r="DC9" s="80">
        <f>+CZ9*'PRECIOS SEGUN ADJ. (FRONTERIZO)'!$B$19*'PRECIOS SEGUN ADJ. (FRONTERIZO)'!$C$19</f>
        <v>0</v>
      </c>
      <c r="DD9" s="80" t="s">
        <v>134</v>
      </c>
      <c r="DE9" s="80">
        <f t="shared" si="25"/>
        <v>0</v>
      </c>
      <c r="DF9" s="37">
        <v>9</v>
      </c>
      <c r="DG9" s="37">
        <f t="shared" si="26"/>
        <v>180</v>
      </c>
      <c r="DH9" s="189">
        <v>82.59999999999998</v>
      </c>
      <c r="DI9" s="80">
        <f>+DF9*'PRECIOS SEGUN ADJ. (FRONTERIZO)'!$B$20*'PRECIOS SEGUN ADJ. (FRONTERIZO)'!$C$20</f>
        <v>14868</v>
      </c>
      <c r="DJ9" s="80" t="s">
        <v>492</v>
      </c>
      <c r="DK9" s="80">
        <f t="shared" si="27"/>
        <v>2676.24</v>
      </c>
      <c r="DL9" s="37">
        <v>768</v>
      </c>
      <c r="DM9" s="37">
        <f t="shared" si="28"/>
        <v>15360</v>
      </c>
      <c r="DN9" s="189">
        <v>22</v>
      </c>
      <c r="DO9" s="80">
        <f>+DL9*'PRECIOS SEGUN ADJ. (FRONTERIZO)'!$B$21*'PRECIOS SEGUN ADJ. (FRONTERIZO)'!$C$21</f>
        <v>337920</v>
      </c>
      <c r="DP9" s="80" t="s">
        <v>1952</v>
      </c>
      <c r="DQ9" s="37">
        <v>43</v>
      </c>
      <c r="DR9" s="37">
        <f t="shared" si="29"/>
        <v>860</v>
      </c>
      <c r="DS9" s="189">
        <v>80.849999999999994</v>
      </c>
      <c r="DT9" s="80">
        <f>+DQ9*'PRECIOS SEGUN ADJ. (FRONTERIZO)'!$B$22*'PRECIOS SEGUN ADJ. (FRONTERIZO)'!$C$22</f>
        <v>69531</v>
      </c>
      <c r="DU9" s="80" t="s">
        <v>1953</v>
      </c>
      <c r="DV9" s="37">
        <v>19</v>
      </c>
      <c r="DW9" s="37">
        <f t="shared" si="30"/>
        <v>380</v>
      </c>
      <c r="DX9" s="189">
        <v>21.83</v>
      </c>
      <c r="DY9" s="80">
        <f>+DV9*'PRECIOS SEGUN ADJ. (FRONTERIZO)'!$B$23*'PRECIOS SEGUN ADJ. (FRONTERIZO)'!$C$23</f>
        <v>8295.4</v>
      </c>
      <c r="DZ9" s="80" t="s">
        <v>792</v>
      </c>
      <c r="EA9" s="80">
        <f t="shared" si="31"/>
        <v>1493.17</v>
      </c>
      <c r="EB9" s="37">
        <v>60</v>
      </c>
      <c r="EC9" s="37">
        <f t="shared" si="32"/>
        <v>1200</v>
      </c>
      <c r="ED9" s="189">
        <v>33</v>
      </c>
      <c r="EE9" s="80">
        <f>+EB9*'PRECIOS SEGUN ADJ. (FRONTERIZO)'!$B$24*'PRECIOS SEGUN ADJ. (FRONTERIZO)'!$C$24</f>
        <v>39600</v>
      </c>
      <c r="EF9" s="80" t="s">
        <v>587</v>
      </c>
      <c r="EG9" s="37">
        <v>0</v>
      </c>
      <c r="EH9" s="37">
        <f t="shared" si="33"/>
        <v>0</v>
      </c>
      <c r="EI9" s="189">
        <v>15.789999999999997</v>
      </c>
      <c r="EJ9" s="80">
        <f>+EG9*'PRECIOS SEGUN ADJ. (FRONTERIZO)'!$B$25*'PRECIOS SEGUN ADJ. (FRONTERIZO)'!$C$25</f>
        <v>0</v>
      </c>
      <c r="EK9" s="80" t="s">
        <v>134</v>
      </c>
      <c r="EL9" s="37">
        <v>0</v>
      </c>
      <c r="EM9" s="37">
        <f t="shared" si="34"/>
        <v>0</v>
      </c>
      <c r="EN9" s="189">
        <v>31.5</v>
      </c>
      <c r="EO9" s="80">
        <f>+EL9*'PRECIOS SEGUN ADJ. (FRONTERIZO)'!$B$26*'PRECIOS SEGUN ADJ. (FRONTERIZO)'!$C$26</f>
        <v>0</v>
      </c>
      <c r="EP9" s="80" t="s">
        <v>134</v>
      </c>
      <c r="EQ9" s="80">
        <v>0</v>
      </c>
      <c r="ER9" s="194">
        <f t="shared" si="35"/>
        <v>0</v>
      </c>
      <c r="ES9" s="195">
        <v>21.68</v>
      </c>
      <c r="ET9" s="196">
        <f>+EQ9*'PRECIOS SEGUN ADJ (RURAL)'!$B$13*'PRECIOS SEGUN ADJ (RURAL)'!$C$13</f>
        <v>0</v>
      </c>
      <c r="EU9" s="196" t="s">
        <v>134</v>
      </c>
      <c r="EV9" s="80">
        <v>0</v>
      </c>
      <c r="EW9" s="198">
        <f t="shared" si="36"/>
        <v>0</v>
      </c>
      <c r="EX9" s="199">
        <v>5.5</v>
      </c>
      <c r="EY9" s="200">
        <f>+EV9*'PRECIOS SEGUN ADJ (RURAL)'!$B$16*'PRECIOS SEGUN ADJ (RURAL)'!$C$16</f>
        <v>0</v>
      </c>
      <c r="EZ9" s="200" t="s">
        <v>134</v>
      </c>
      <c r="FA9" s="80">
        <v>0</v>
      </c>
      <c r="FB9" s="202">
        <f t="shared" si="37"/>
        <v>0</v>
      </c>
      <c r="FC9" s="203">
        <v>220</v>
      </c>
      <c r="FD9" s="204">
        <f>+FA9*'PRECIOS SEGUN ADJ (RURAL)'!$B$18*'PRECIOS SEGUN ADJ (RURAL)'!$C$18</f>
        <v>0</v>
      </c>
      <c r="FE9" s="204" t="s">
        <v>134</v>
      </c>
      <c r="FF9" s="204">
        <f t="shared" si="38"/>
        <v>0</v>
      </c>
      <c r="FG9" s="80">
        <f t="shared" si="39"/>
        <v>1082979.6000000001</v>
      </c>
      <c r="FH9" s="80" t="s">
        <v>1954</v>
      </c>
      <c r="FI9" s="80">
        <f t="shared" si="40"/>
        <v>56720.13</v>
      </c>
      <c r="FJ9" s="80" t="s">
        <v>1955</v>
      </c>
      <c r="FK9" s="80">
        <f t="shared" si="41"/>
        <v>1026259.4700000001</v>
      </c>
      <c r="FL9" s="80" t="s">
        <v>1956</v>
      </c>
      <c r="FM9" s="80">
        <f t="shared" si="42"/>
        <v>216595.92</v>
      </c>
      <c r="FN9" s="80" t="s">
        <v>1957</v>
      </c>
      <c r="FO9" s="80">
        <f t="shared" si="43"/>
        <v>10829.8</v>
      </c>
      <c r="FP9" s="80" t="s">
        <v>1958</v>
      </c>
      <c r="FQ9" s="80"/>
      <c r="FR9" s="80">
        <f t="shared" si="44"/>
        <v>866383.68</v>
      </c>
      <c r="FS9" s="80" t="s">
        <v>1959</v>
      </c>
      <c r="FT9" s="37" t="str">
        <f>+VLOOKUP(D9,'FRONTERIZO XENIA'!F:G,2,0)</f>
        <v>F-27</v>
      </c>
    </row>
    <row r="10" spans="1:176">
      <c r="A10" s="37">
        <v>9</v>
      </c>
      <c r="B10" s="176" t="s">
        <v>1826</v>
      </c>
      <c r="C10" s="26" t="s">
        <v>1960</v>
      </c>
      <c r="D10" s="37">
        <v>131590942</v>
      </c>
      <c r="E10" s="37">
        <f>+VLOOKUP(D10,'INFORMACION DE PROVEEDORES'!C:I,2,0)</f>
        <v>131590942</v>
      </c>
      <c r="F10" s="26" t="str">
        <f>+VLOOKUP(D10,'INFORMACION DE PROVEEDORES'!C:J,4,0)</f>
        <v>AMERLA VALENZUELA DE LOS SANTOS</v>
      </c>
      <c r="G10" s="37" t="str">
        <f>+VLOOKUP(D10,'INFORMACION DE PROVEEDORES'!C:K,5,0)</f>
        <v>012-0128285-0</v>
      </c>
      <c r="H10" s="26" t="str">
        <f>+VLOOKUP(D10,'INFORMACION DE PROVEEDORES'!C:L,7,0)</f>
        <v>C/ENRIQUILLO NO.2, LAS MATAS DE FARFAN Y ACCIDENTALMENTE EN ESTA CIUDAD DE SANTO DOMINGO</v>
      </c>
      <c r="I10" s="37" t="str">
        <f>+VLOOKUP(D10,'INFORMACION DE PROVEEDORES'!C:M,3,0)</f>
        <v xml:space="preserve"> JURÍDICA</v>
      </c>
      <c r="J10" s="37">
        <v>3</v>
      </c>
      <c r="K10" s="37">
        <v>313</v>
      </c>
      <c r="L10" s="37">
        <v>57</v>
      </c>
      <c r="M10" s="37">
        <f t="shared" si="0"/>
        <v>1140</v>
      </c>
      <c r="N10" s="189">
        <v>69.81</v>
      </c>
      <c r="O10" s="80">
        <f>+L10*'PRECIOS SEGUN ADJ. (FRONTERIZO)'!$B$2*'PRECIOS SEGUN ADJ. (FRONTERIZO)'!$C$2</f>
        <v>79583.399999999994</v>
      </c>
      <c r="P10" s="80" t="s">
        <v>1961</v>
      </c>
      <c r="Q10" s="80">
        <f t="shared" si="1"/>
        <v>12733.34</v>
      </c>
      <c r="R10" s="37">
        <v>15</v>
      </c>
      <c r="S10" s="37">
        <f t="shared" si="2"/>
        <v>300</v>
      </c>
      <c r="T10" s="189">
        <v>31.5</v>
      </c>
      <c r="U10" s="80">
        <f>+R10*'PRECIOS SEGUN ADJ. (FRONTERIZO)'!$B$3*'PRECIOS SEGUN ADJ. (FRONTERIZO)'!$C$3</f>
        <v>9450</v>
      </c>
      <c r="V10" s="80" t="s">
        <v>833</v>
      </c>
      <c r="W10" s="37">
        <v>0</v>
      </c>
      <c r="X10" s="37">
        <f t="shared" si="3"/>
        <v>0</v>
      </c>
      <c r="Y10" s="189">
        <v>25.2</v>
      </c>
      <c r="Z10" s="80">
        <f>+W10*'PRECIOS SEGUN ADJ. (FRONTERIZO)'!$B$4*'PRECIOS SEGUN ADJ. (FRONTERIZO)'!$C$4</f>
        <v>0</v>
      </c>
      <c r="AA10" s="80" t="s">
        <v>134</v>
      </c>
      <c r="AB10" s="37">
        <v>97</v>
      </c>
      <c r="AC10" s="37">
        <f t="shared" si="4"/>
        <v>1940</v>
      </c>
      <c r="AD10" s="189">
        <v>87.91</v>
      </c>
      <c r="AE10" s="80">
        <f>+AB10*'PRECIOS SEGUN ADJ. (FRONTERIZO)'!$B$5*'PRECIOS SEGUN ADJ. (FRONTERIZO)'!$C$5</f>
        <v>170545.40000000002</v>
      </c>
      <c r="AF10" s="80" t="s">
        <v>397</v>
      </c>
      <c r="AG10" s="80">
        <f t="shared" si="5"/>
        <v>30698.17</v>
      </c>
      <c r="AH10" s="37">
        <v>116</v>
      </c>
      <c r="AI10" s="37">
        <f t="shared" si="6"/>
        <v>2320</v>
      </c>
      <c r="AJ10" s="189">
        <v>53.95000000000001</v>
      </c>
      <c r="AK10" s="80">
        <f>+AH10*'PRECIOS SEGUN ADJ. (FRONTERIZO)'!$B$6*'PRECIOS SEGUN ADJ. (FRONTERIZO)'!$C$6</f>
        <v>125164.00000000001</v>
      </c>
      <c r="AL10" s="80" t="s">
        <v>1962</v>
      </c>
      <c r="AM10" s="37">
        <v>15</v>
      </c>
      <c r="AN10" s="37">
        <f t="shared" si="7"/>
        <v>300</v>
      </c>
      <c r="AO10" s="189">
        <v>25.04</v>
      </c>
      <c r="AP10" s="80">
        <f>+AM10*'PRECIOS SEGUN ADJ. (FRONTERIZO)'!$B$7*'PRECIOS SEGUN ADJ. (FRONTERIZO)'!$C$7</f>
        <v>7511.9999999999991</v>
      </c>
      <c r="AQ10" s="80" t="s">
        <v>835</v>
      </c>
      <c r="AR10" s="80">
        <f t="shared" si="8"/>
        <v>1201.92</v>
      </c>
      <c r="AS10" s="37">
        <v>35</v>
      </c>
      <c r="AT10" s="37">
        <f t="shared" si="9"/>
        <v>700</v>
      </c>
      <c r="AU10" s="189">
        <v>290.85000000000002</v>
      </c>
      <c r="AV10" s="80">
        <f>+AS10*'PRECIOS SEGUN ADJ. (FRONTERIZO)'!$B$8*'PRECIOS SEGUN ADJ. (FRONTERIZO)'!$C$8</f>
        <v>203595</v>
      </c>
      <c r="AW10" s="80" t="s">
        <v>216</v>
      </c>
      <c r="AX10" s="80">
        <f t="shared" si="10"/>
        <v>36647.1</v>
      </c>
      <c r="AY10" s="37">
        <v>0</v>
      </c>
      <c r="AZ10" s="37">
        <f t="shared" si="11"/>
        <v>0</v>
      </c>
      <c r="BA10" s="189">
        <v>18.899999999999999</v>
      </c>
      <c r="BB10" s="80">
        <f>+AY10*'PRECIOS SEGUN ADJ. (FRONTERIZO)'!$B$9*'PRECIOS SEGUN ADJ. (FRONTERIZO)'!$C$9</f>
        <v>0</v>
      </c>
      <c r="BC10" s="80" t="s">
        <v>134</v>
      </c>
      <c r="BD10" s="37">
        <v>8</v>
      </c>
      <c r="BE10" s="37">
        <f t="shared" si="12"/>
        <v>160</v>
      </c>
      <c r="BF10" s="189">
        <v>140.38</v>
      </c>
      <c r="BG10" s="80">
        <f>+BD10*'PRECIOS SEGUN ADJ. (FRONTERIZO)'!$B$10*'PRECIOS SEGUN ADJ. (FRONTERIZO)'!$C$10</f>
        <v>22460.799999999999</v>
      </c>
      <c r="BH10" s="80" t="s">
        <v>626</v>
      </c>
      <c r="BI10" s="80">
        <f t="shared" si="13"/>
        <v>4042.94</v>
      </c>
      <c r="BJ10" s="37">
        <v>0</v>
      </c>
      <c r="BK10" s="37">
        <f t="shared" si="14"/>
        <v>0</v>
      </c>
      <c r="BL10" s="189">
        <v>31.459999999999997</v>
      </c>
      <c r="BM10" s="80">
        <f>+BJ10*'PRECIOS SEGUN ADJ. (FRONTERIZO)'!$B$11*'PRECIOS SEGUN ADJ. (FRONTERIZO)'!$C$11</f>
        <v>0</v>
      </c>
      <c r="BN10" s="80" t="s">
        <v>134</v>
      </c>
      <c r="BO10" s="37">
        <v>29</v>
      </c>
      <c r="BP10" s="37">
        <f t="shared" si="15"/>
        <v>580</v>
      </c>
      <c r="BQ10" s="189">
        <v>65</v>
      </c>
      <c r="BR10" s="80">
        <f>+BO10*'PRECIOS SEGUN ADJ. (FRONTERIZO)'!$B$12*'PRECIOS SEGUN ADJ. (FRONTERIZO)'!$C$12</f>
        <v>37700</v>
      </c>
      <c r="BS10" s="80" t="s">
        <v>218</v>
      </c>
      <c r="BT10" s="37">
        <v>0</v>
      </c>
      <c r="BU10" s="37">
        <f t="shared" si="16"/>
        <v>0</v>
      </c>
      <c r="BV10" s="189">
        <v>5.5</v>
      </c>
      <c r="BW10" s="80">
        <f>+BT10*'PRECIOS SEGUN ADJ. (FRONTERIZO)'!$B$13*'PRECIOS SEGUN ADJ. (FRONTERIZO)'!$C$13</f>
        <v>0</v>
      </c>
      <c r="BX10" s="80" t="s">
        <v>134</v>
      </c>
      <c r="BY10" s="37">
        <v>626</v>
      </c>
      <c r="BZ10" s="37">
        <f t="shared" si="17"/>
        <v>12520</v>
      </c>
      <c r="CA10" s="189">
        <v>7.15</v>
      </c>
      <c r="CB10" s="80">
        <f>+BY10*'PRECIOS SEGUN ADJ. (FRONTERIZO)'!$B$14*'PRECIOS SEGUN ADJ. (FRONTERIZO)'!$C$14</f>
        <v>89518.000000000015</v>
      </c>
      <c r="CC10" s="80" t="s">
        <v>1963</v>
      </c>
      <c r="CD10" s="37">
        <v>1252</v>
      </c>
      <c r="CE10" s="37">
        <f t="shared" si="18"/>
        <v>25040</v>
      </c>
      <c r="CF10" s="189">
        <v>6.8400000000000007</v>
      </c>
      <c r="CG10" s="80">
        <f>+CD10*'PRECIOS SEGUN ADJ. (FRONTERIZO)'!$B$15*'PRECIOS SEGUN ADJ. (FRONTERIZO)'!$C$15</f>
        <v>171273.60000000001</v>
      </c>
      <c r="CH10" s="80" t="s">
        <v>1964</v>
      </c>
      <c r="CI10" s="37">
        <v>0</v>
      </c>
      <c r="CJ10" s="37">
        <f t="shared" si="19"/>
        <v>0</v>
      </c>
      <c r="CK10" s="189">
        <v>60</v>
      </c>
      <c r="CL10" s="80">
        <f>+CI10*'PRECIOS SEGUN ADJ. (FRONTERIZO)'!$B$16*'PRECIOS SEGUN ADJ. (FRONTERIZO)'!$C$16</f>
        <v>0</v>
      </c>
      <c r="CM10" s="80" t="s">
        <v>134</v>
      </c>
      <c r="CN10" s="80">
        <f t="shared" si="20"/>
        <v>0</v>
      </c>
      <c r="CO10" s="37">
        <v>0</v>
      </c>
      <c r="CP10" s="37">
        <f t="shared" si="21"/>
        <v>0</v>
      </c>
      <c r="CQ10" s="189">
        <v>55.649999999999991</v>
      </c>
      <c r="CR10" s="80">
        <f>+CO10*'PRECIOS SEGUN ADJ. (FRONTERIZO)'!$B$17*'PRECIOS SEGUN ADJ. (FRONTERIZO)'!$C$17</f>
        <v>0</v>
      </c>
      <c r="CS10" s="80" t="s">
        <v>134</v>
      </c>
      <c r="CT10" s="80">
        <f t="shared" si="22"/>
        <v>0</v>
      </c>
      <c r="CU10" s="37">
        <v>626</v>
      </c>
      <c r="CV10" s="37">
        <f t="shared" si="23"/>
        <v>12520</v>
      </c>
      <c r="CW10" s="189">
        <v>6.6</v>
      </c>
      <c r="CX10" s="80">
        <f>+CU10*'PRECIOS SEGUN ADJ. (FRONTERIZO)'!$B$18*'PRECIOS SEGUN ADJ. (FRONTERIZO)'!$C$18</f>
        <v>82631.999999999985</v>
      </c>
      <c r="CY10" s="80" t="s">
        <v>1965</v>
      </c>
      <c r="CZ10" s="37">
        <v>0</v>
      </c>
      <c r="DA10" s="37">
        <f t="shared" si="24"/>
        <v>0</v>
      </c>
      <c r="DB10" s="189">
        <v>65.75</v>
      </c>
      <c r="DC10" s="80">
        <f>+CZ10*'PRECIOS SEGUN ADJ. (FRONTERIZO)'!$B$19*'PRECIOS SEGUN ADJ. (FRONTERIZO)'!$C$19</f>
        <v>0</v>
      </c>
      <c r="DD10" s="80" t="s">
        <v>134</v>
      </c>
      <c r="DE10" s="80">
        <f t="shared" si="25"/>
        <v>0</v>
      </c>
      <c r="DF10" s="37">
        <v>15</v>
      </c>
      <c r="DG10" s="37">
        <f t="shared" si="26"/>
        <v>300</v>
      </c>
      <c r="DH10" s="189">
        <v>82.59999999999998</v>
      </c>
      <c r="DI10" s="80">
        <f>+DF10*'PRECIOS SEGUN ADJ. (FRONTERIZO)'!$B$20*'PRECIOS SEGUN ADJ. (FRONTERIZO)'!$C$20</f>
        <v>24780</v>
      </c>
      <c r="DJ10" s="80" t="s">
        <v>839</v>
      </c>
      <c r="DK10" s="80">
        <f t="shared" si="27"/>
        <v>4460.3999999999996</v>
      </c>
      <c r="DL10" s="37">
        <v>1252</v>
      </c>
      <c r="DM10" s="37">
        <f t="shared" si="28"/>
        <v>25040</v>
      </c>
      <c r="DN10" s="189">
        <v>22</v>
      </c>
      <c r="DO10" s="80">
        <f>+DL10*'PRECIOS SEGUN ADJ. (FRONTERIZO)'!$B$21*'PRECIOS SEGUN ADJ. (FRONTERIZO)'!$C$21</f>
        <v>550880</v>
      </c>
      <c r="DP10" s="80" t="s">
        <v>1966</v>
      </c>
      <c r="DQ10" s="37">
        <v>70</v>
      </c>
      <c r="DR10" s="37">
        <f t="shared" si="29"/>
        <v>1400</v>
      </c>
      <c r="DS10" s="189">
        <v>80.849999999999994</v>
      </c>
      <c r="DT10" s="80">
        <f>+DQ10*'PRECIOS SEGUN ADJ. (FRONTERIZO)'!$B$22*'PRECIOS SEGUN ADJ. (FRONTERIZO)'!$C$22</f>
        <v>113190</v>
      </c>
      <c r="DU10" s="80" t="s">
        <v>364</v>
      </c>
      <c r="DV10" s="37">
        <v>33</v>
      </c>
      <c r="DW10" s="37">
        <f t="shared" si="30"/>
        <v>660</v>
      </c>
      <c r="DX10" s="189">
        <v>21.83</v>
      </c>
      <c r="DY10" s="80">
        <f>+DV10*'PRECIOS SEGUN ADJ. (FRONTERIZO)'!$B$23*'PRECIOS SEGUN ADJ. (FRONTERIZO)'!$C$23</f>
        <v>14407.8</v>
      </c>
      <c r="DZ10" s="80" t="s">
        <v>225</v>
      </c>
      <c r="EA10" s="80">
        <f t="shared" si="31"/>
        <v>2593.4</v>
      </c>
      <c r="EB10" s="37">
        <v>98</v>
      </c>
      <c r="EC10" s="37">
        <f t="shared" si="32"/>
        <v>1960</v>
      </c>
      <c r="ED10" s="189">
        <v>33</v>
      </c>
      <c r="EE10" s="80">
        <f>+EB10*'PRECIOS SEGUN ADJ. (FRONTERIZO)'!$B$24*'PRECIOS SEGUN ADJ. (FRONTERIZO)'!$C$24</f>
        <v>64680</v>
      </c>
      <c r="EF10" s="80" t="s">
        <v>1722</v>
      </c>
      <c r="EG10" s="37">
        <v>0</v>
      </c>
      <c r="EH10" s="37">
        <f t="shared" si="33"/>
        <v>0</v>
      </c>
      <c r="EI10" s="189">
        <v>15.789999999999997</v>
      </c>
      <c r="EJ10" s="80">
        <f>+EG10*'PRECIOS SEGUN ADJ. (FRONTERIZO)'!$B$25*'PRECIOS SEGUN ADJ. (FRONTERIZO)'!$C$25</f>
        <v>0</v>
      </c>
      <c r="EK10" s="80" t="s">
        <v>134</v>
      </c>
      <c r="EL10" s="37">
        <v>0</v>
      </c>
      <c r="EM10" s="37">
        <f t="shared" si="34"/>
        <v>0</v>
      </c>
      <c r="EN10" s="189">
        <v>31.5</v>
      </c>
      <c r="EO10" s="80">
        <f>+EL10*'PRECIOS SEGUN ADJ. (FRONTERIZO)'!$B$26*'PRECIOS SEGUN ADJ. (FRONTERIZO)'!$C$26</f>
        <v>0</v>
      </c>
      <c r="EP10" s="80" t="s">
        <v>134</v>
      </c>
      <c r="EQ10" s="80">
        <v>0</v>
      </c>
      <c r="ER10" s="194">
        <f t="shared" si="35"/>
        <v>0</v>
      </c>
      <c r="ES10" s="195">
        <v>21.68</v>
      </c>
      <c r="ET10" s="196">
        <f>+EQ10*'PRECIOS SEGUN ADJ (RURAL)'!$B$13*'PRECIOS SEGUN ADJ (RURAL)'!$C$13</f>
        <v>0</v>
      </c>
      <c r="EU10" s="196" t="s">
        <v>134</v>
      </c>
      <c r="EV10" s="80">
        <v>0</v>
      </c>
      <c r="EW10" s="198">
        <f t="shared" si="36"/>
        <v>0</v>
      </c>
      <c r="EX10" s="199">
        <v>5.5</v>
      </c>
      <c r="EY10" s="200">
        <f>+EV10*'PRECIOS SEGUN ADJ (RURAL)'!$B$16*'PRECIOS SEGUN ADJ (RURAL)'!$C$16</f>
        <v>0</v>
      </c>
      <c r="EZ10" s="200" t="s">
        <v>134</v>
      </c>
      <c r="FA10" s="80">
        <v>0</v>
      </c>
      <c r="FB10" s="202">
        <f t="shared" si="37"/>
        <v>0</v>
      </c>
      <c r="FC10" s="203">
        <v>220</v>
      </c>
      <c r="FD10" s="204">
        <f>+FA10*'PRECIOS SEGUN ADJ (RURAL)'!$B$18*'PRECIOS SEGUN ADJ (RURAL)'!$C$18</f>
        <v>0</v>
      </c>
      <c r="FE10" s="204" t="s">
        <v>134</v>
      </c>
      <c r="FF10" s="204">
        <f t="shared" si="38"/>
        <v>0</v>
      </c>
      <c r="FG10" s="80">
        <f t="shared" si="39"/>
        <v>1767372.0000000002</v>
      </c>
      <c r="FH10" s="80" t="s">
        <v>1967</v>
      </c>
      <c r="FI10" s="80">
        <f t="shared" si="40"/>
        <v>92377.26999999999</v>
      </c>
      <c r="FJ10" s="80" t="s">
        <v>1968</v>
      </c>
      <c r="FK10" s="80">
        <f t="shared" si="41"/>
        <v>1674994.7300000002</v>
      </c>
      <c r="FL10" s="80" t="s">
        <v>1969</v>
      </c>
      <c r="FM10" s="80">
        <f t="shared" si="42"/>
        <v>353474.4</v>
      </c>
      <c r="FN10" s="80" t="s">
        <v>1970</v>
      </c>
      <c r="FO10" s="80">
        <f t="shared" si="43"/>
        <v>17673.72</v>
      </c>
      <c r="FP10" s="80" t="s">
        <v>1971</v>
      </c>
      <c r="FQ10" s="80"/>
      <c r="FR10" s="80">
        <f t="shared" si="44"/>
        <v>1413897.6</v>
      </c>
      <c r="FS10" s="80" t="s">
        <v>1972</v>
      </c>
      <c r="FT10" s="37" t="str">
        <f>+VLOOKUP(D10,'FRONTERIZO XENIA'!F:G,2,0)</f>
        <v>F-32</v>
      </c>
    </row>
    <row r="11" spans="1:176">
      <c r="A11" s="37">
        <v>10</v>
      </c>
      <c r="B11" s="176" t="s">
        <v>1826</v>
      </c>
      <c r="C11" s="26" t="s">
        <v>1973</v>
      </c>
      <c r="D11" s="37">
        <v>131149227</v>
      </c>
      <c r="E11" s="37">
        <f>+VLOOKUP(D11,'INFORMACION DE PROVEEDORES'!C:I,2,0)</f>
        <v>131149227</v>
      </c>
      <c r="F11" s="26" t="str">
        <f>+VLOOKUP(D11,'INFORMACION DE PROVEEDORES'!C:J,4,0)</f>
        <v>NIÑO GONZALEZ ALCANTARA</v>
      </c>
      <c r="G11" s="37" t="str">
        <f>+VLOOKUP(D11,'INFORMACION DE PROVEEDORES'!C:K,5,0)</f>
        <v>001-0085445-4</v>
      </c>
      <c r="H11" s="26" t="str">
        <f>+VLOOKUP(D11,'INFORMACION DE PROVEEDORES'!C:L,7,0)</f>
        <v xml:space="preserve">CALLE PROYECTO NO. 5, EL CACIQUE, TAMAYO, BAHORUCO </v>
      </c>
      <c r="I11" s="37" t="str">
        <f>+VLOOKUP(D11,'INFORMACION DE PROVEEDORES'!C:M,3,0)</f>
        <v xml:space="preserve"> JURÍDICA</v>
      </c>
      <c r="J11" s="37">
        <v>1</v>
      </c>
      <c r="K11" s="37">
        <v>307</v>
      </c>
      <c r="L11" s="37">
        <v>55</v>
      </c>
      <c r="M11" s="37">
        <f t="shared" si="0"/>
        <v>1100</v>
      </c>
      <c r="N11" s="189">
        <v>69.81</v>
      </c>
      <c r="O11" s="80">
        <f>+L11*'PRECIOS SEGUN ADJ. (FRONTERIZO)'!$B$2*'PRECIOS SEGUN ADJ. (FRONTERIZO)'!$C$2</f>
        <v>76791</v>
      </c>
      <c r="P11" s="80" t="s">
        <v>1907</v>
      </c>
      <c r="Q11" s="80">
        <f t="shared" si="1"/>
        <v>12286.56</v>
      </c>
      <c r="R11" s="37">
        <v>14</v>
      </c>
      <c r="S11" s="37">
        <f t="shared" si="2"/>
        <v>280</v>
      </c>
      <c r="T11" s="189">
        <v>31.5</v>
      </c>
      <c r="U11" s="80">
        <f>+R11*'PRECIOS SEGUN ADJ. (FRONTERIZO)'!$B$3*'PRECIOS SEGUN ADJ. (FRONTERIZO)'!$C$3</f>
        <v>8820</v>
      </c>
      <c r="V11" s="80" t="s">
        <v>133</v>
      </c>
      <c r="W11" s="37">
        <v>0</v>
      </c>
      <c r="X11" s="37">
        <f t="shared" si="3"/>
        <v>0</v>
      </c>
      <c r="Y11" s="189">
        <v>25.2</v>
      </c>
      <c r="Z11" s="80">
        <f>+W11*'PRECIOS SEGUN ADJ. (FRONTERIZO)'!$B$4*'PRECIOS SEGUN ADJ. (FRONTERIZO)'!$C$4</f>
        <v>0</v>
      </c>
      <c r="AA11" s="80" t="s">
        <v>134</v>
      </c>
      <c r="AB11" s="37">
        <v>93</v>
      </c>
      <c r="AC11" s="37">
        <f t="shared" si="4"/>
        <v>1860</v>
      </c>
      <c r="AD11" s="189">
        <v>87.91</v>
      </c>
      <c r="AE11" s="80">
        <f>+AB11*'PRECIOS SEGUN ADJ. (FRONTERIZO)'!$B$5*'PRECIOS SEGUN ADJ. (FRONTERIZO)'!$C$5</f>
        <v>163512.6</v>
      </c>
      <c r="AF11" s="80" t="s">
        <v>213</v>
      </c>
      <c r="AG11" s="80">
        <f t="shared" si="5"/>
        <v>29432.27</v>
      </c>
      <c r="AH11" s="37">
        <v>113</v>
      </c>
      <c r="AI11" s="37">
        <f t="shared" si="6"/>
        <v>2260</v>
      </c>
      <c r="AJ11" s="189">
        <v>53.95000000000001</v>
      </c>
      <c r="AK11" s="80">
        <f>+AH11*'PRECIOS SEGUN ADJ. (FRONTERIZO)'!$B$6*'PRECIOS SEGUN ADJ. (FRONTERIZO)'!$C$6</f>
        <v>121927</v>
      </c>
      <c r="AL11" s="80" t="s">
        <v>214</v>
      </c>
      <c r="AM11" s="37">
        <v>14</v>
      </c>
      <c r="AN11" s="37">
        <f t="shared" si="7"/>
        <v>280</v>
      </c>
      <c r="AO11" s="189">
        <v>25.04</v>
      </c>
      <c r="AP11" s="80">
        <f>+AM11*'PRECIOS SEGUN ADJ. (FRONTERIZO)'!$B$7*'PRECIOS SEGUN ADJ. (FRONTERIZO)'!$C$7</f>
        <v>7011.2</v>
      </c>
      <c r="AQ11" s="80" t="s">
        <v>137</v>
      </c>
      <c r="AR11" s="80">
        <f t="shared" si="8"/>
        <v>1121.79</v>
      </c>
      <c r="AS11" s="37">
        <v>34</v>
      </c>
      <c r="AT11" s="37">
        <f t="shared" si="9"/>
        <v>680</v>
      </c>
      <c r="AU11" s="189">
        <v>290.85000000000002</v>
      </c>
      <c r="AV11" s="80">
        <f>+AS11*'PRECIOS SEGUN ADJ. (FRONTERIZO)'!$B$8*'PRECIOS SEGUN ADJ. (FRONTERIZO)'!$C$8</f>
        <v>197778.00000000003</v>
      </c>
      <c r="AW11" s="80" t="s">
        <v>1974</v>
      </c>
      <c r="AX11" s="80">
        <f t="shared" si="10"/>
        <v>35600.04</v>
      </c>
      <c r="AY11" s="37">
        <v>0</v>
      </c>
      <c r="AZ11" s="37">
        <f t="shared" si="11"/>
        <v>0</v>
      </c>
      <c r="BA11" s="189">
        <v>18.899999999999999</v>
      </c>
      <c r="BB11" s="80">
        <f>+AY11*'PRECIOS SEGUN ADJ. (FRONTERIZO)'!$B$9*'PRECIOS SEGUN ADJ. (FRONTERIZO)'!$C$9</f>
        <v>0</v>
      </c>
      <c r="BC11" s="80" t="s">
        <v>134</v>
      </c>
      <c r="BD11" s="37">
        <v>7</v>
      </c>
      <c r="BE11" s="37">
        <f t="shared" si="12"/>
        <v>140</v>
      </c>
      <c r="BF11" s="189">
        <v>140.38</v>
      </c>
      <c r="BG11" s="80">
        <f>+BD11*'PRECIOS SEGUN ADJ. (FRONTERIZO)'!$B$10*'PRECIOS SEGUN ADJ. (FRONTERIZO)'!$C$10</f>
        <v>19653.2</v>
      </c>
      <c r="BH11" s="80" t="s">
        <v>139</v>
      </c>
      <c r="BI11" s="80">
        <f t="shared" si="13"/>
        <v>3537.58</v>
      </c>
      <c r="BJ11" s="37">
        <v>0</v>
      </c>
      <c r="BK11" s="37">
        <f t="shared" si="14"/>
        <v>0</v>
      </c>
      <c r="BL11" s="189">
        <v>31.459999999999997</v>
      </c>
      <c r="BM11" s="80">
        <f>+BJ11*'PRECIOS SEGUN ADJ. (FRONTERIZO)'!$B$11*'PRECIOS SEGUN ADJ. (FRONTERIZO)'!$C$11</f>
        <v>0</v>
      </c>
      <c r="BN11" s="80" t="s">
        <v>134</v>
      </c>
      <c r="BO11" s="37">
        <v>28</v>
      </c>
      <c r="BP11" s="37">
        <f t="shared" si="15"/>
        <v>560</v>
      </c>
      <c r="BQ11" s="189">
        <v>65</v>
      </c>
      <c r="BR11" s="80">
        <f>+BO11*'PRECIOS SEGUN ADJ. (FRONTERIZO)'!$B$12*'PRECIOS SEGUN ADJ. (FRONTERIZO)'!$C$12</f>
        <v>36400</v>
      </c>
      <c r="BS11" s="80" t="s">
        <v>1975</v>
      </c>
      <c r="BT11" s="37">
        <v>0</v>
      </c>
      <c r="BU11" s="37">
        <f t="shared" si="16"/>
        <v>0</v>
      </c>
      <c r="BV11" s="189">
        <v>5.5</v>
      </c>
      <c r="BW11" s="80">
        <f>+BT11*'PRECIOS SEGUN ADJ. (FRONTERIZO)'!$B$13*'PRECIOS SEGUN ADJ. (FRONTERIZO)'!$C$13</f>
        <v>0</v>
      </c>
      <c r="BX11" s="80" t="s">
        <v>134</v>
      </c>
      <c r="BY11" s="37">
        <v>614</v>
      </c>
      <c r="BZ11" s="37">
        <f t="shared" si="17"/>
        <v>12280</v>
      </c>
      <c r="CA11" s="189">
        <v>7.15</v>
      </c>
      <c r="CB11" s="80">
        <f>+BY11*'PRECIOS SEGUN ADJ. (FRONTERIZO)'!$B$14*'PRECIOS SEGUN ADJ. (FRONTERIZO)'!$C$14</f>
        <v>87802</v>
      </c>
      <c r="CC11" s="80" t="s">
        <v>1976</v>
      </c>
      <c r="CD11" s="37">
        <v>1228</v>
      </c>
      <c r="CE11" s="37">
        <f t="shared" si="18"/>
        <v>24560</v>
      </c>
      <c r="CF11" s="189">
        <v>6.8400000000000007</v>
      </c>
      <c r="CG11" s="80">
        <f>+CD11*'PRECIOS SEGUN ADJ. (FRONTERIZO)'!$B$15*'PRECIOS SEGUN ADJ. (FRONTERIZO)'!$C$15</f>
        <v>167990.40000000002</v>
      </c>
      <c r="CH11" s="80" t="s">
        <v>1977</v>
      </c>
      <c r="CI11" s="37">
        <v>0</v>
      </c>
      <c r="CJ11" s="37">
        <f t="shared" si="19"/>
        <v>0</v>
      </c>
      <c r="CK11" s="189">
        <v>60</v>
      </c>
      <c r="CL11" s="80">
        <f>+CI11*'PRECIOS SEGUN ADJ. (FRONTERIZO)'!$B$16*'PRECIOS SEGUN ADJ. (FRONTERIZO)'!$C$16</f>
        <v>0</v>
      </c>
      <c r="CM11" s="80" t="s">
        <v>134</v>
      </c>
      <c r="CN11" s="80">
        <f t="shared" si="20"/>
        <v>0</v>
      </c>
      <c r="CO11" s="37">
        <v>0</v>
      </c>
      <c r="CP11" s="37">
        <f t="shared" si="21"/>
        <v>0</v>
      </c>
      <c r="CQ11" s="189">
        <v>55.649999999999991</v>
      </c>
      <c r="CR11" s="80">
        <f>+CO11*'PRECIOS SEGUN ADJ. (FRONTERIZO)'!$B$17*'PRECIOS SEGUN ADJ. (FRONTERIZO)'!$C$17</f>
        <v>0</v>
      </c>
      <c r="CS11" s="80" t="s">
        <v>134</v>
      </c>
      <c r="CT11" s="80">
        <f t="shared" si="22"/>
        <v>0</v>
      </c>
      <c r="CU11" s="37">
        <v>614</v>
      </c>
      <c r="CV11" s="37">
        <f t="shared" si="23"/>
        <v>12280</v>
      </c>
      <c r="CW11" s="189">
        <v>6.6</v>
      </c>
      <c r="CX11" s="80">
        <f>+CU11*'PRECIOS SEGUN ADJ. (FRONTERIZO)'!$B$18*'PRECIOS SEGUN ADJ. (FRONTERIZO)'!$C$18</f>
        <v>81048</v>
      </c>
      <c r="CY11" s="80" t="s">
        <v>1978</v>
      </c>
      <c r="CZ11" s="37">
        <v>0</v>
      </c>
      <c r="DA11" s="37">
        <f t="shared" si="24"/>
        <v>0</v>
      </c>
      <c r="DB11" s="189">
        <v>65.75</v>
      </c>
      <c r="DC11" s="80">
        <f>+CZ11*'PRECIOS SEGUN ADJ. (FRONTERIZO)'!$B$19*'PRECIOS SEGUN ADJ. (FRONTERIZO)'!$C$19</f>
        <v>0</v>
      </c>
      <c r="DD11" s="80" t="s">
        <v>134</v>
      </c>
      <c r="DE11" s="80">
        <f t="shared" si="25"/>
        <v>0</v>
      </c>
      <c r="DF11" s="37">
        <v>14</v>
      </c>
      <c r="DG11" s="37">
        <f t="shared" si="26"/>
        <v>280</v>
      </c>
      <c r="DH11" s="189">
        <v>82.59999999999998</v>
      </c>
      <c r="DI11" s="80">
        <f>+DF11*'PRECIOS SEGUN ADJ. (FRONTERIZO)'!$B$20*'PRECIOS SEGUN ADJ. (FRONTERIZO)'!$C$20</f>
        <v>23127.999999999996</v>
      </c>
      <c r="DJ11" s="80" t="s">
        <v>144</v>
      </c>
      <c r="DK11" s="80">
        <f t="shared" si="27"/>
        <v>4163.04</v>
      </c>
      <c r="DL11" s="37">
        <v>1228</v>
      </c>
      <c r="DM11" s="37">
        <f t="shared" si="28"/>
        <v>24560</v>
      </c>
      <c r="DN11" s="189">
        <v>22</v>
      </c>
      <c r="DO11" s="80">
        <f>+DL11*'PRECIOS SEGUN ADJ. (FRONTERIZO)'!$B$21*'PRECIOS SEGUN ADJ. (FRONTERIZO)'!$C$21</f>
        <v>540320</v>
      </c>
      <c r="DP11" s="80" t="s">
        <v>1979</v>
      </c>
      <c r="DQ11" s="37">
        <v>68</v>
      </c>
      <c r="DR11" s="37">
        <f t="shared" si="29"/>
        <v>1360</v>
      </c>
      <c r="DS11" s="189">
        <v>80.849999999999994</v>
      </c>
      <c r="DT11" s="80">
        <f>+DQ11*'PRECIOS SEGUN ADJ. (FRONTERIZO)'!$B$22*'PRECIOS SEGUN ADJ. (FRONTERIZO)'!$C$22</f>
        <v>109955.99999999999</v>
      </c>
      <c r="DU11" s="80" t="s">
        <v>1980</v>
      </c>
      <c r="DV11" s="37">
        <v>31</v>
      </c>
      <c r="DW11" s="37">
        <f t="shared" si="30"/>
        <v>620</v>
      </c>
      <c r="DX11" s="189">
        <v>21.83</v>
      </c>
      <c r="DY11" s="80">
        <f>+DV11*'PRECIOS SEGUN ADJ. (FRONTERIZO)'!$B$23*'PRECIOS SEGUN ADJ. (FRONTERIZO)'!$C$23</f>
        <v>13534.599999999999</v>
      </c>
      <c r="DZ11" s="80" t="s">
        <v>295</v>
      </c>
      <c r="EA11" s="80">
        <f t="shared" si="31"/>
        <v>2436.23</v>
      </c>
      <c r="EB11" s="37">
        <v>95</v>
      </c>
      <c r="EC11" s="37">
        <f t="shared" si="32"/>
        <v>1900</v>
      </c>
      <c r="ED11" s="189">
        <v>33</v>
      </c>
      <c r="EE11" s="80">
        <f>+EB11*'PRECIOS SEGUN ADJ. (FRONTERIZO)'!$B$24*'PRECIOS SEGUN ADJ. (FRONTERIZO)'!$C$24</f>
        <v>62700</v>
      </c>
      <c r="EF11" s="80" t="s">
        <v>1981</v>
      </c>
      <c r="EG11" s="37">
        <v>0</v>
      </c>
      <c r="EH11" s="37">
        <f t="shared" si="33"/>
        <v>0</v>
      </c>
      <c r="EI11" s="189">
        <v>15.789999999999997</v>
      </c>
      <c r="EJ11" s="80">
        <f>+EG11*'PRECIOS SEGUN ADJ. (FRONTERIZO)'!$B$25*'PRECIOS SEGUN ADJ. (FRONTERIZO)'!$C$25</f>
        <v>0</v>
      </c>
      <c r="EK11" s="80" t="s">
        <v>134</v>
      </c>
      <c r="EL11" s="37">
        <v>0</v>
      </c>
      <c r="EM11" s="37">
        <f t="shared" si="34"/>
        <v>0</v>
      </c>
      <c r="EN11" s="189">
        <v>31.5</v>
      </c>
      <c r="EO11" s="80">
        <f>+EL11*'PRECIOS SEGUN ADJ. (FRONTERIZO)'!$B$26*'PRECIOS SEGUN ADJ. (FRONTERIZO)'!$C$26</f>
        <v>0</v>
      </c>
      <c r="EP11" s="80" t="s">
        <v>134</v>
      </c>
      <c r="EQ11" s="80">
        <v>0</v>
      </c>
      <c r="ER11" s="194">
        <f t="shared" si="35"/>
        <v>0</v>
      </c>
      <c r="ES11" s="195">
        <v>21.68</v>
      </c>
      <c r="ET11" s="196">
        <f>+EQ11*'PRECIOS SEGUN ADJ (RURAL)'!$B$13*'PRECIOS SEGUN ADJ (RURAL)'!$C$13</f>
        <v>0</v>
      </c>
      <c r="EU11" s="196" t="s">
        <v>134</v>
      </c>
      <c r="EV11" s="80">
        <v>0</v>
      </c>
      <c r="EW11" s="198">
        <f t="shared" si="36"/>
        <v>0</v>
      </c>
      <c r="EX11" s="199">
        <v>5.5</v>
      </c>
      <c r="EY11" s="200">
        <f>+EV11*'PRECIOS SEGUN ADJ (RURAL)'!$B$16*'PRECIOS SEGUN ADJ (RURAL)'!$C$16</f>
        <v>0</v>
      </c>
      <c r="EZ11" s="200" t="s">
        <v>134</v>
      </c>
      <c r="FA11" s="80">
        <v>0</v>
      </c>
      <c r="FB11" s="202">
        <f t="shared" si="37"/>
        <v>0</v>
      </c>
      <c r="FC11" s="203">
        <v>220</v>
      </c>
      <c r="FD11" s="204">
        <f>+FA11*'PRECIOS SEGUN ADJ (RURAL)'!$B$18*'PRECIOS SEGUN ADJ (RURAL)'!$C$18</f>
        <v>0</v>
      </c>
      <c r="FE11" s="204" t="s">
        <v>134</v>
      </c>
      <c r="FF11" s="204">
        <f t="shared" si="38"/>
        <v>0</v>
      </c>
      <c r="FG11" s="80">
        <f t="shared" si="39"/>
        <v>1718372</v>
      </c>
      <c r="FH11" s="80" t="s">
        <v>1982</v>
      </c>
      <c r="FI11" s="80">
        <f t="shared" si="40"/>
        <v>88577.51</v>
      </c>
      <c r="FJ11" s="80" t="s">
        <v>1983</v>
      </c>
      <c r="FK11" s="80">
        <f t="shared" si="41"/>
        <v>1629794.49</v>
      </c>
      <c r="FL11" s="80" t="s">
        <v>1984</v>
      </c>
      <c r="FM11" s="80">
        <f t="shared" si="42"/>
        <v>343674.4</v>
      </c>
      <c r="FN11" s="80" t="s">
        <v>1985</v>
      </c>
      <c r="FO11" s="80">
        <f t="shared" si="43"/>
        <v>17183.72</v>
      </c>
      <c r="FP11" s="80" t="s">
        <v>1986</v>
      </c>
      <c r="FQ11" s="80"/>
      <c r="FR11" s="80">
        <f t="shared" si="44"/>
        <v>1374697.6</v>
      </c>
      <c r="FS11" s="80" t="s">
        <v>1987</v>
      </c>
      <c r="FT11" s="37" t="str">
        <f>+VLOOKUP(D11,'FRONTERIZO XENIA'!F:G,2,0)</f>
        <v>F-27</v>
      </c>
    </row>
    <row r="12" spans="1:176">
      <c r="A12" s="37">
        <v>11</v>
      </c>
      <c r="B12" s="176" t="s">
        <v>1826</v>
      </c>
      <c r="C12" s="26" t="s">
        <v>1988</v>
      </c>
      <c r="D12" s="37">
        <v>131740952</v>
      </c>
      <c r="E12" s="37">
        <f>+VLOOKUP(D12,'INFORMACION DE PROVEEDORES'!C:I,2,0)</f>
        <v>131740952</v>
      </c>
      <c r="F12" s="26" t="str">
        <f>+VLOOKUP(D12,'INFORMACION DE PROVEEDORES'!C:J,4,0)</f>
        <v>VICTORIA MASSIEL MAZZITELLI PEREZ</v>
      </c>
      <c r="G12" s="37" t="str">
        <f>+VLOOKUP(D12,'INFORMACION DE PROVEEDORES'!C:K,5,0)</f>
        <v>010-0119590-6</v>
      </c>
      <c r="H12" s="26" t="str">
        <f>+VLOOKUP(D12,'INFORMACION DE PROVEEDORES'!C:L,7,0)</f>
        <v xml:space="preserve">CALLE 10 DE MARZO, @65, TAMAYO, SAN CRISTOBAL </v>
      </c>
      <c r="I12" s="37" t="str">
        <f>+VLOOKUP(D12,'INFORMACION DE PROVEEDORES'!C:M,3,0)</f>
        <v xml:space="preserve"> JURÍDICA</v>
      </c>
      <c r="J12" s="37">
        <v>10</v>
      </c>
      <c r="K12" s="37">
        <v>435</v>
      </c>
      <c r="L12" s="37">
        <v>88</v>
      </c>
      <c r="M12" s="37">
        <f t="shared" si="0"/>
        <v>1760</v>
      </c>
      <c r="N12" s="189">
        <v>69.81</v>
      </c>
      <c r="O12" s="80">
        <f>+L12*'PRECIOS SEGUN ADJ. (FRONTERIZO)'!$B$2*'PRECIOS SEGUN ADJ. (FRONTERIZO)'!$C$2</f>
        <v>122865.60000000001</v>
      </c>
      <c r="P12" s="80" t="s">
        <v>1866</v>
      </c>
      <c r="Q12" s="80">
        <f t="shared" si="1"/>
        <v>19658.5</v>
      </c>
      <c r="R12" s="37">
        <v>26</v>
      </c>
      <c r="S12" s="37">
        <f t="shared" si="2"/>
        <v>520</v>
      </c>
      <c r="T12" s="189">
        <v>31.5</v>
      </c>
      <c r="U12" s="80">
        <f>+R12*'PRECIOS SEGUN ADJ. (FRONTERIZO)'!$B$3*'PRECIOS SEGUN ADJ. (FRONTERIZO)'!$C$3</f>
        <v>16380</v>
      </c>
      <c r="V12" s="80" t="s">
        <v>543</v>
      </c>
      <c r="W12" s="37">
        <v>27</v>
      </c>
      <c r="X12" s="37">
        <f t="shared" si="3"/>
        <v>540</v>
      </c>
      <c r="Y12" s="189">
        <v>25.2</v>
      </c>
      <c r="Z12" s="80">
        <f>+W12*'PRECIOS SEGUN ADJ. (FRONTERIZO)'!$B$4*'PRECIOS SEGUN ADJ. (FRONTERIZO)'!$C$4</f>
        <v>13608</v>
      </c>
      <c r="AA12" s="80" t="s">
        <v>1989</v>
      </c>
      <c r="AB12" s="37">
        <v>142</v>
      </c>
      <c r="AC12" s="37">
        <f t="shared" si="4"/>
        <v>2840</v>
      </c>
      <c r="AD12" s="189">
        <v>87.91</v>
      </c>
      <c r="AE12" s="80">
        <f>+AB12*'PRECIOS SEGUN ADJ. (FRONTERIZO)'!$B$5*'PRECIOS SEGUN ADJ. (FRONTERIZO)'!$C$5</f>
        <v>249664.4</v>
      </c>
      <c r="AF12" s="80" t="s">
        <v>762</v>
      </c>
      <c r="AG12" s="80">
        <f t="shared" si="5"/>
        <v>44939.59</v>
      </c>
      <c r="AH12" s="37">
        <v>154</v>
      </c>
      <c r="AI12" s="37">
        <f t="shared" si="6"/>
        <v>3080</v>
      </c>
      <c r="AJ12" s="189">
        <v>53.95000000000001</v>
      </c>
      <c r="AK12" s="80">
        <f>+AH12*'PRECIOS SEGUN ADJ. (FRONTERIZO)'!$B$6*'PRECIOS SEGUN ADJ. (FRONTERIZO)'!$C$6</f>
        <v>166166.00000000003</v>
      </c>
      <c r="AL12" s="80" t="s">
        <v>1990</v>
      </c>
      <c r="AM12" s="37">
        <v>22</v>
      </c>
      <c r="AN12" s="37">
        <f t="shared" si="7"/>
        <v>440</v>
      </c>
      <c r="AO12" s="189">
        <v>25.04</v>
      </c>
      <c r="AP12" s="80">
        <f>+AM12*'PRECIOS SEGUN ADJ. (FRONTERIZO)'!$B$7*'PRECIOS SEGUN ADJ. (FRONTERIZO)'!$C$7</f>
        <v>11017.6</v>
      </c>
      <c r="AQ12" s="80" t="s">
        <v>1991</v>
      </c>
      <c r="AR12" s="80">
        <f t="shared" si="8"/>
        <v>1762.82</v>
      </c>
      <c r="AS12" s="37">
        <v>53</v>
      </c>
      <c r="AT12" s="37">
        <f t="shared" si="9"/>
        <v>1060</v>
      </c>
      <c r="AU12" s="189">
        <v>290.85000000000002</v>
      </c>
      <c r="AV12" s="80">
        <f>+AS12*'PRECIOS SEGUN ADJ. (FRONTERIZO)'!$B$8*'PRECIOS SEGUN ADJ. (FRONTERIZO)'!$C$8</f>
        <v>308301</v>
      </c>
      <c r="AW12" s="80" t="s">
        <v>765</v>
      </c>
      <c r="AX12" s="80">
        <f t="shared" si="10"/>
        <v>55494.18</v>
      </c>
      <c r="AY12" s="37">
        <v>3</v>
      </c>
      <c r="AZ12" s="37">
        <f t="shared" si="11"/>
        <v>60</v>
      </c>
      <c r="BA12" s="189">
        <v>18.899999999999999</v>
      </c>
      <c r="BB12" s="80">
        <f>+AY12*'PRECIOS SEGUN ADJ. (FRONTERIZO)'!$B$9*'PRECIOS SEGUN ADJ. (FRONTERIZO)'!$C$9</f>
        <v>1134</v>
      </c>
      <c r="BC12" s="80" t="s">
        <v>1911</v>
      </c>
      <c r="BD12" s="37">
        <v>14</v>
      </c>
      <c r="BE12" s="37">
        <f t="shared" si="12"/>
        <v>280</v>
      </c>
      <c r="BF12" s="189">
        <v>140.38</v>
      </c>
      <c r="BG12" s="80">
        <f>+BD12*'PRECIOS SEGUN ADJ. (FRONTERIZO)'!$B$10*'PRECIOS SEGUN ADJ. (FRONTERIZO)'!$C$10</f>
        <v>39306.400000000001</v>
      </c>
      <c r="BH12" s="80" t="s">
        <v>526</v>
      </c>
      <c r="BI12" s="80">
        <f t="shared" si="13"/>
        <v>7075.15</v>
      </c>
      <c r="BJ12" s="37">
        <v>9</v>
      </c>
      <c r="BK12" s="37">
        <f t="shared" si="14"/>
        <v>180</v>
      </c>
      <c r="BL12" s="189">
        <v>31.459999999999997</v>
      </c>
      <c r="BM12" s="80">
        <f>+BJ12*'PRECIOS SEGUN ADJ. (FRONTERIZO)'!$B$11*'PRECIOS SEGUN ADJ. (FRONTERIZO)'!$C$11</f>
        <v>5662.7999999999993</v>
      </c>
      <c r="BN12" s="80" t="s">
        <v>1992</v>
      </c>
      <c r="BO12" s="37">
        <v>44</v>
      </c>
      <c r="BP12" s="37">
        <f t="shared" si="15"/>
        <v>880</v>
      </c>
      <c r="BQ12" s="189">
        <v>65</v>
      </c>
      <c r="BR12" s="80">
        <f>+BO12*'PRECIOS SEGUN ADJ. (FRONTERIZO)'!$B$12*'PRECIOS SEGUN ADJ. (FRONTERIZO)'!$C$12</f>
        <v>57200</v>
      </c>
      <c r="BS12" s="80" t="s">
        <v>472</v>
      </c>
      <c r="BT12" s="37">
        <v>240</v>
      </c>
      <c r="BU12" s="37">
        <f t="shared" si="16"/>
        <v>4800</v>
      </c>
      <c r="BV12" s="189">
        <v>5.5</v>
      </c>
      <c r="BW12" s="80">
        <f>+BT12*'PRECIOS SEGUN ADJ. (FRONTERIZO)'!$B$13*'PRECIOS SEGUN ADJ. (FRONTERIZO)'!$C$13</f>
        <v>26400</v>
      </c>
      <c r="BX12" s="80" t="s">
        <v>632</v>
      </c>
      <c r="BY12" s="37">
        <v>822</v>
      </c>
      <c r="BZ12" s="37">
        <f t="shared" si="17"/>
        <v>16440</v>
      </c>
      <c r="CA12" s="189">
        <v>7.15</v>
      </c>
      <c r="CB12" s="80">
        <f>+BY12*'PRECIOS SEGUN ADJ. (FRONTERIZO)'!$B$14*'PRECIOS SEGUN ADJ. (FRONTERIZO)'!$C$14</f>
        <v>117546</v>
      </c>
      <c r="CC12" s="80" t="s">
        <v>1993</v>
      </c>
      <c r="CD12" s="37">
        <v>1644</v>
      </c>
      <c r="CE12" s="37">
        <f t="shared" si="18"/>
        <v>32880</v>
      </c>
      <c r="CF12" s="189">
        <v>6.8400000000000007</v>
      </c>
      <c r="CG12" s="80">
        <f>+CD12*'PRECIOS SEGUN ADJ. (FRONTERIZO)'!$B$15*'PRECIOS SEGUN ADJ. (FRONTERIZO)'!$C$15</f>
        <v>224899.19999999998</v>
      </c>
      <c r="CH12" s="80" t="s">
        <v>1994</v>
      </c>
      <c r="CI12" s="37">
        <v>12</v>
      </c>
      <c r="CJ12" s="37">
        <f t="shared" si="19"/>
        <v>240</v>
      </c>
      <c r="CK12" s="189">
        <v>60</v>
      </c>
      <c r="CL12" s="80">
        <f>+CI12*'PRECIOS SEGUN ADJ. (FRONTERIZO)'!$B$16*'PRECIOS SEGUN ADJ. (FRONTERIZO)'!$C$16</f>
        <v>14400</v>
      </c>
      <c r="CM12" s="80" t="s">
        <v>1995</v>
      </c>
      <c r="CN12" s="80">
        <f t="shared" si="20"/>
        <v>2592</v>
      </c>
      <c r="CO12" s="37">
        <v>6</v>
      </c>
      <c r="CP12" s="37">
        <f t="shared" si="21"/>
        <v>120</v>
      </c>
      <c r="CQ12" s="189">
        <v>55.649999999999991</v>
      </c>
      <c r="CR12" s="80">
        <f>+CO12*'PRECIOS SEGUN ADJ. (FRONTERIZO)'!$B$17*'PRECIOS SEGUN ADJ. (FRONTERIZO)'!$C$17</f>
        <v>6678</v>
      </c>
      <c r="CS12" s="80" t="s">
        <v>1996</v>
      </c>
      <c r="CT12" s="80">
        <f t="shared" si="22"/>
        <v>1202.04</v>
      </c>
      <c r="CU12" s="37">
        <v>918</v>
      </c>
      <c r="CV12" s="37">
        <f t="shared" si="23"/>
        <v>18360</v>
      </c>
      <c r="CW12" s="189">
        <v>6.6</v>
      </c>
      <c r="CX12" s="80">
        <f>+CU12*'PRECIOS SEGUN ADJ. (FRONTERIZO)'!$B$18*'PRECIOS SEGUN ADJ. (FRONTERIZO)'!$C$18</f>
        <v>121175.99999999999</v>
      </c>
      <c r="CY12" s="80" t="s">
        <v>1997</v>
      </c>
      <c r="CZ12" s="37">
        <v>7</v>
      </c>
      <c r="DA12" s="37">
        <f t="shared" si="24"/>
        <v>140</v>
      </c>
      <c r="DB12" s="189">
        <v>65.75</v>
      </c>
      <c r="DC12" s="80">
        <f>+CZ12*'PRECIOS SEGUN ADJ. (FRONTERIZO)'!$B$19*'PRECIOS SEGUN ADJ. (FRONTERIZO)'!$C$19</f>
        <v>9205</v>
      </c>
      <c r="DD12" s="80" t="s">
        <v>1998</v>
      </c>
      <c r="DE12" s="80">
        <f t="shared" si="25"/>
        <v>1656.9</v>
      </c>
      <c r="DF12" s="37">
        <v>22</v>
      </c>
      <c r="DG12" s="37">
        <f t="shared" si="26"/>
        <v>440</v>
      </c>
      <c r="DH12" s="189">
        <v>82.59999999999998</v>
      </c>
      <c r="DI12" s="80">
        <f>+DF12*'PRECIOS SEGUN ADJ. (FRONTERIZO)'!$B$20*'PRECIOS SEGUN ADJ. (FRONTERIZO)'!$C$20</f>
        <v>36344</v>
      </c>
      <c r="DJ12" s="80" t="s">
        <v>1320</v>
      </c>
      <c r="DK12" s="80">
        <f t="shared" si="27"/>
        <v>6541.92</v>
      </c>
      <c r="DL12" s="37">
        <v>1644</v>
      </c>
      <c r="DM12" s="37">
        <f t="shared" si="28"/>
        <v>32880</v>
      </c>
      <c r="DN12" s="189">
        <v>22</v>
      </c>
      <c r="DO12" s="80">
        <f>+DL12*'PRECIOS SEGUN ADJ. (FRONTERIZO)'!$B$21*'PRECIOS SEGUN ADJ. (FRONTERIZO)'!$C$21</f>
        <v>723360</v>
      </c>
      <c r="DP12" s="80" t="s">
        <v>1999</v>
      </c>
      <c r="DQ12" s="37">
        <v>101</v>
      </c>
      <c r="DR12" s="37">
        <f t="shared" si="29"/>
        <v>2020</v>
      </c>
      <c r="DS12" s="189">
        <v>80.849999999999994</v>
      </c>
      <c r="DT12" s="80">
        <f>+DQ12*'PRECIOS SEGUN ADJ. (FRONTERIZO)'!$B$22*'PRECIOS SEGUN ADJ. (FRONTERIZO)'!$C$22</f>
        <v>163317</v>
      </c>
      <c r="DU12" s="80" t="s">
        <v>2000</v>
      </c>
      <c r="DV12" s="37">
        <v>48</v>
      </c>
      <c r="DW12" s="37">
        <f t="shared" si="30"/>
        <v>960</v>
      </c>
      <c r="DX12" s="189">
        <v>21.83</v>
      </c>
      <c r="DY12" s="80">
        <f>+DV12*'PRECIOS SEGUN ADJ. (FRONTERIZO)'!$B$23*'PRECIOS SEGUN ADJ. (FRONTERIZO)'!$C$23</f>
        <v>20956.8</v>
      </c>
      <c r="DZ12" s="80" t="s">
        <v>2001</v>
      </c>
      <c r="EA12" s="80">
        <f t="shared" si="31"/>
        <v>3772.22</v>
      </c>
      <c r="EB12" s="37">
        <v>134</v>
      </c>
      <c r="EC12" s="37">
        <f t="shared" si="32"/>
        <v>2680</v>
      </c>
      <c r="ED12" s="189">
        <v>33</v>
      </c>
      <c r="EE12" s="80">
        <f>+EB12*'PRECIOS SEGUN ADJ. (FRONTERIZO)'!$B$24*'PRECIOS SEGUN ADJ. (FRONTERIZO)'!$C$24</f>
        <v>88440</v>
      </c>
      <c r="EF12" s="80" t="s">
        <v>2002</v>
      </c>
      <c r="EG12" s="37">
        <v>3</v>
      </c>
      <c r="EH12" s="37">
        <f t="shared" si="33"/>
        <v>60</v>
      </c>
      <c r="EI12" s="189">
        <v>15.789999999999997</v>
      </c>
      <c r="EJ12" s="80">
        <f>+EG12*'PRECIOS SEGUN ADJ. (FRONTERIZO)'!$B$25*'PRECIOS SEGUN ADJ. (FRONTERIZO)'!$C$25</f>
        <v>947.4</v>
      </c>
      <c r="EK12" s="80" t="s">
        <v>2003</v>
      </c>
      <c r="EL12" s="37">
        <v>3</v>
      </c>
      <c r="EM12" s="37">
        <f t="shared" si="34"/>
        <v>60</v>
      </c>
      <c r="EN12" s="189">
        <v>31.5</v>
      </c>
      <c r="EO12" s="80">
        <f>+EL12*'PRECIOS SEGUN ADJ. (FRONTERIZO)'!$B$26*'PRECIOS SEGUN ADJ. (FRONTERIZO)'!$C$26</f>
        <v>1890</v>
      </c>
      <c r="EP12" s="80" t="s">
        <v>163</v>
      </c>
      <c r="EQ12" s="80">
        <v>0</v>
      </c>
      <c r="ER12" s="194">
        <f t="shared" si="35"/>
        <v>0</v>
      </c>
      <c r="ES12" s="195">
        <v>21.68</v>
      </c>
      <c r="ET12" s="196">
        <f>+EQ12*'PRECIOS SEGUN ADJ (RURAL)'!$B$13*'PRECIOS SEGUN ADJ (RURAL)'!$C$13</f>
        <v>0</v>
      </c>
      <c r="EU12" s="196" t="s">
        <v>134</v>
      </c>
      <c r="EV12" s="80">
        <v>0</v>
      </c>
      <c r="EW12" s="198">
        <f t="shared" si="36"/>
        <v>0</v>
      </c>
      <c r="EX12" s="199">
        <v>5.5</v>
      </c>
      <c r="EY12" s="200">
        <f>+EV12*'PRECIOS SEGUN ADJ (RURAL)'!$B$16*'PRECIOS SEGUN ADJ (RURAL)'!$C$16</f>
        <v>0</v>
      </c>
      <c r="EZ12" s="200" t="s">
        <v>134</v>
      </c>
      <c r="FA12" s="80">
        <v>0</v>
      </c>
      <c r="FB12" s="202">
        <f t="shared" si="37"/>
        <v>0</v>
      </c>
      <c r="FC12" s="203">
        <v>220</v>
      </c>
      <c r="FD12" s="204">
        <f>+FA12*'PRECIOS SEGUN ADJ (RURAL)'!$B$18*'PRECIOS SEGUN ADJ (RURAL)'!$C$18</f>
        <v>0</v>
      </c>
      <c r="FE12" s="204" t="s">
        <v>134</v>
      </c>
      <c r="FF12" s="204">
        <f t="shared" si="38"/>
        <v>0</v>
      </c>
      <c r="FG12" s="80">
        <f t="shared" si="39"/>
        <v>2546865.1999999997</v>
      </c>
      <c r="FH12" s="80" t="s">
        <v>2004</v>
      </c>
      <c r="FI12" s="80">
        <f t="shared" si="40"/>
        <v>144695.32</v>
      </c>
      <c r="FJ12" s="80" t="s">
        <v>2005</v>
      </c>
      <c r="FK12" s="80">
        <f t="shared" si="41"/>
        <v>2402169.88</v>
      </c>
      <c r="FL12" s="80" t="s">
        <v>2006</v>
      </c>
      <c r="FM12" s="80">
        <f t="shared" si="42"/>
        <v>509373.04</v>
      </c>
      <c r="FN12" s="80" t="s">
        <v>2007</v>
      </c>
      <c r="FO12" s="80">
        <f t="shared" si="43"/>
        <v>25468.65</v>
      </c>
      <c r="FP12" s="80" t="s">
        <v>2008</v>
      </c>
      <c r="FQ12" s="80"/>
      <c r="FR12" s="80">
        <f t="shared" si="44"/>
        <v>2037492.1599999997</v>
      </c>
      <c r="FS12" s="80" t="s">
        <v>2009</v>
      </c>
      <c r="FT12" s="37" t="str">
        <f>+VLOOKUP(D12,'FRONTERIZO XENIA'!F:G,2,0)</f>
        <v>F-25</v>
      </c>
    </row>
    <row r="13" spans="1:176">
      <c r="A13" s="37">
        <v>12</v>
      </c>
      <c r="B13" s="176" t="s">
        <v>1826</v>
      </c>
      <c r="C13" s="26" t="s">
        <v>2010</v>
      </c>
      <c r="D13" s="37">
        <v>132237269</v>
      </c>
      <c r="E13" s="37">
        <f>+VLOOKUP(D13,'INFORMACION DE PROVEEDORES'!C:I,2,0)</f>
        <v>132237269</v>
      </c>
      <c r="F13" s="26" t="str">
        <f>+VLOOKUP(D13,'INFORMACION DE PROVEEDORES'!C:J,4,0)</f>
        <v>BERTA MEJA</v>
      </c>
      <c r="G13" s="37" t="str">
        <f>+VLOOKUP(D13,'INFORMACION DE PROVEEDORES'!C:K,5,0)</f>
        <v>022-0025277-9</v>
      </c>
      <c r="H13" s="26" t="str">
        <f>+VLOOKUP(D13,'INFORMACION DE PROVEEDORES'!C:L,7,0)</f>
        <v xml:space="preserve">CALLE 2 DE FEBRERO, NO. 30, MERCADO  NEIBA, BAHORUCO </v>
      </c>
      <c r="I13" s="37" t="str">
        <f>+VLOOKUP(D13,'INFORMACION DE PROVEEDORES'!C:M,3,0)</f>
        <v xml:space="preserve"> JURÍDICA</v>
      </c>
      <c r="J13" s="37">
        <v>1</v>
      </c>
      <c r="K13" s="37">
        <v>679</v>
      </c>
      <c r="L13" s="37">
        <v>120</v>
      </c>
      <c r="M13" s="37">
        <f t="shared" si="0"/>
        <v>2400</v>
      </c>
      <c r="N13" s="189">
        <v>69.81</v>
      </c>
      <c r="O13" s="80">
        <f>+L13*'PRECIOS SEGUN ADJ. (FRONTERIZO)'!$B$2*'PRECIOS SEGUN ADJ. (FRONTERIZO)'!$C$2</f>
        <v>167544</v>
      </c>
      <c r="P13" s="80" t="s">
        <v>2011</v>
      </c>
      <c r="Q13" s="80">
        <f t="shared" si="1"/>
        <v>26807.040000000001</v>
      </c>
      <c r="R13" s="37">
        <v>30</v>
      </c>
      <c r="S13" s="37">
        <f t="shared" si="2"/>
        <v>600</v>
      </c>
      <c r="T13" s="189">
        <v>31.5</v>
      </c>
      <c r="U13" s="80">
        <f>+R13*'PRECIOS SEGUN ADJ. (FRONTERIZO)'!$B$3*'PRECIOS SEGUN ADJ. (FRONTERIZO)'!$C$3</f>
        <v>18900</v>
      </c>
      <c r="V13" s="80" t="s">
        <v>2012</v>
      </c>
      <c r="W13" s="37">
        <v>0</v>
      </c>
      <c r="X13" s="37">
        <f t="shared" si="3"/>
        <v>0</v>
      </c>
      <c r="Y13" s="189">
        <v>25.2</v>
      </c>
      <c r="Z13" s="80">
        <f>+W13*'PRECIOS SEGUN ADJ. (FRONTERIZO)'!$B$4*'PRECIOS SEGUN ADJ. (FRONTERIZO)'!$C$4</f>
        <v>0</v>
      </c>
      <c r="AA13" s="80" t="s">
        <v>134</v>
      </c>
      <c r="AB13" s="37">
        <v>206</v>
      </c>
      <c r="AC13" s="37">
        <f t="shared" si="4"/>
        <v>4120</v>
      </c>
      <c r="AD13" s="189">
        <v>87.91</v>
      </c>
      <c r="AE13" s="80">
        <f>+AB13*'PRECIOS SEGUN ADJ. (FRONTERIZO)'!$B$5*'PRECIOS SEGUN ADJ. (FRONTERIZO)'!$C$5</f>
        <v>362189.19999999995</v>
      </c>
      <c r="AF13" s="80" t="s">
        <v>2013</v>
      </c>
      <c r="AG13" s="80">
        <f t="shared" si="5"/>
        <v>65194.06</v>
      </c>
      <c r="AH13" s="37">
        <v>249</v>
      </c>
      <c r="AI13" s="37">
        <f t="shared" si="6"/>
        <v>4980</v>
      </c>
      <c r="AJ13" s="189">
        <v>53.95000000000001</v>
      </c>
      <c r="AK13" s="80">
        <f>+AH13*'PRECIOS SEGUN ADJ. (FRONTERIZO)'!$B$6*'PRECIOS SEGUN ADJ. (FRONTERIZO)'!$C$6</f>
        <v>268671</v>
      </c>
      <c r="AL13" s="80" t="s">
        <v>2014</v>
      </c>
      <c r="AM13" s="37">
        <v>30</v>
      </c>
      <c r="AN13" s="37">
        <f t="shared" si="7"/>
        <v>600</v>
      </c>
      <c r="AO13" s="189">
        <v>25.04</v>
      </c>
      <c r="AP13" s="80">
        <f>+AM13*'PRECIOS SEGUN ADJ. (FRONTERIZO)'!$B$7*'PRECIOS SEGUN ADJ. (FRONTERIZO)'!$C$7</f>
        <v>15023.999999999998</v>
      </c>
      <c r="AQ13" s="80" t="s">
        <v>2015</v>
      </c>
      <c r="AR13" s="80">
        <f t="shared" si="8"/>
        <v>2403.84</v>
      </c>
      <c r="AS13" s="37">
        <v>75</v>
      </c>
      <c r="AT13" s="37">
        <f t="shared" si="9"/>
        <v>1500</v>
      </c>
      <c r="AU13" s="189">
        <v>290.85000000000002</v>
      </c>
      <c r="AV13" s="80">
        <f>+AS13*'PRECIOS SEGUN ADJ. (FRONTERIZO)'!$B$8*'PRECIOS SEGUN ADJ. (FRONTERIZO)'!$C$8</f>
        <v>436275</v>
      </c>
      <c r="AW13" s="80" t="s">
        <v>2016</v>
      </c>
      <c r="AX13" s="80">
        <f t="shared" si="10"/>
        <v>78529.5</v>
      </c>
      <c r="AY13" s="37">
        <v>0</v>
      </c>
      <c r="AZ13" s="37">
        <f t="shared" si="11"/>
        <v>0</v>
      </c>
      <c r="BA13" s="189">
        <v>18.899999999999999</v>
      </c>
      <c r="BB13" s="80">
        <f>+AY13*'PRECIOS SEGUN ADJ. (FRONTERIZO)'!$B$9*'PRECIOS SEGUN ADJ. (FRONTERIZO)'!$C$9</f>
        <v>0</v>
      </c>
      <c r="BC13" s="80" t="s">
        <v>134</v>
      </c>
      <c r="BD13" s="37">
        <v>15</v>
      </c>
      <c r="BE13" s="37">
        <f t="shared" si="12"/>
        <v>300</v>
      </c>
      <c r="BF13" s="189">
        <v>140.38</v>
      </c>
      <c r="BG13" s="80">
        <f>+BD13*'PRECIOS SEGUN ADJ. (FRONTERIZO)'!$B$10*'PRECIOS SEGUN ADJ. (FRONTERIZO)'!$C$10</f>
        <v>42114</v>
      </c>
      <c r="BH13" s="80" t="s">
        <v>2017</v>
      </c>
      <c r="BI13" s="80">
        <f t="shared" si="13"/>
        <v>7580.52</v>
      </c>
      <c r="BJ13" s="37">
        <v>0</v>
      </c>
      <c r="BK13" s="37">
        <f t="shared" si="14"/>
        <v>0</v>
      </c>
      <c r="BL13" s="189">
        <v>31.459999999999997</v>
      </c>
      <c r="BM13" s="80">
        <f>+BJ13*'PRECIOS SEGUN ADJ. (FRONTERIZO)'!$B$11*'PRECIOS SEGUN ADJ. (FRONTERIZO)'!$C$11</f>
        <v>0</v>
      </c>
      <c r="BN13" s="80" t="s">
        <v>134</v>
      </c>
      <c r="BO13" s="37">
        <v>60</v>
      </c>
      <c r="BP13" s="37">
        <f t="shared" si="15"/>
        <v>1200</v>
      </c>
      <c r="BQ13" s="189">
        <v>65</v>
      </c>
      <c r="BR13" s="80">
        <f>+BO13*'PRECIOS SEGUN ADJ. (FRONTERIZO)'!$B$12*'PRECIOS SEGUN ADJ. (FRONTERIZO)'!$C$12</f>
        <v>78000</v>
      </c>
      <c r="BS13" s="80" t="s">
        <v>2018</v>
      </c>
      <c r="BT13" s="37">
        <v>0</v>
      </c>
      <c r="BU13" s="37">
        <f t="shared" si="16"/>
        <v>0</v>
      </c>
      <c r="BV13" s="189">
        <v>5.5</v>
      </c>
      <c r="BW13" s="80">
        <f>+BT13*'PRECIOS SEGUN ADJ. (FRONTERIZO)'!$B$13*'PRECIOS SEGUN ADJ. (FRONTERIZO)'!$C$13</f>
        <v>0</v>
      </c>
      <c r="BX13" s="80" t="s">
        <v>134</v>
      </c>
      <c r="BY13" s="37">
        <v>1358</v>
      </c>
      <c r="BZ13" s="37">
        <f t="shared" si="17"/>
        <v>27160</v>
      </c>
      <c r="CA13" s="189">
        <v>7.15</v>
      </c>
      <c r="CB13" s="80">
        <f>+BY13*'PRECIOS SEGUN ADJ. (FRONTERIZO)'!$B$14*'PRECIOS SEGUN ADJ. (FRONTERIZO)'!$C$14</f>
        <v>194194</v>
      </c>
      <c r="CC13" s="80" t="s">
        <v>2019</v>
      </c>
      <c r="CD13" s="37">
        <v>2716</v>
      </c>
      <c r="CE13" s="37">
        <f t="shared" si="18"/>
        <v>54320</v>
      </c>
      <c r="CF13" s="189">
        <v>6.8400000000000007</v>
      </c>
      <c r="CG13" s="80">
        <f>+CD13*'PRECIOS SEGUN ADJ. (FRONTERIZO)'!$B$15*'PRECIOS SEGUN ADJ. (FRONTERIZO)'!$C$15</f>
        <v>371548.8</v>
      </c>
      <c r="CH13" s="80" t="s">
        <v>2020</v>
      </c>
      <c r="CI13" s="37">
        <v>0</v>
      </c>
      <c r="CJ13" s="37">
        <f t="shared" si="19"/>
        <v>0</v>
      </c>
      <c r="CK13" s="189">
        <v>60</v>
      </c>
      <c r="CL13" s="80">
        <f>+CI13*'PRECIOS SEGUN ADJ. (FRONTERIZO)'!$B$16*'PRECIOS SEGUN ADJ. (FRONTERIZO)'!$C$16</f>
        <v>0</v>
      </c>
      <c r="CM13" s="80" t="s">
        <v>134</v>
      </c>
      <c r="CN13" s="80">
        <f t="shared" si="20"/>
        <v>0</v>
      </c>
      <c r="CO13" s="37">
        <v>0</v>
      </c>
      <c r="CP13" s="37">
        <f t="shared" si="21"/>
        <v>0</v>
      </c>
      <c r="CQ13" s="189">
        <v>55.649999999999991</v>
      </c>
      <c r="CR13" s="80">
        <f>+CO13*'PRECIOS SEGUN ADJ. (FRONTERIZO)'!$B$17*'PRECIOS SEGUN ADJ. (FRONTERIZO)'!$C$17</f>
        <v>0</v>
      </c>
      <c r="CS13" s="80" t="s">
        <v>134</v>
      </c>
      <c r="CT13" s="80">
        <f t="shared" si="22"/>
        <v>0</v>
      </c>
      <c r="CU13" s="37">
        <v>1358</v>
      </c>
      <c r="CV13" s="37">
        <f t="shared" si="23"/>
        <v>27160</v>
      </c>
      <c r="CW13" s="189">
        <v>6.6</v>
      </c>
      <c r="CX13" s="80">
        <f>+CU13*'PRECIOS SEGUN ADJ. (FRONTERIZO)'!$B$18*'PRECIOS SEGUN ADJ. (FRONTERIZO)'!$C$18</f>
        <v>179256</v>
      </c>
      <c r="CY13" s="80" t="s">
        <v>2021</v>
      </c>
      <c r="CZ13" s="37">
        <v>0</v>
      </c>
      <c r="DA13" s="37">
        <f t="shared" si="24"/>
        <v>0</v>
      </c>
      <c r="DB13" s="189">
        <v>65.75</v>
      </c>
      <c r="DC13" s="80">
        <f>+CZ13*'PRECIOS SEGUN ADJ. (FRONTERIZO)'!$B$19*'PRECIOS SEGUN ADJ. (FRONTERIZO)'!$C$19</f>
        <v>0</v>
      </c>
      <c r="DD13" s="80" t="s">
        <v>134</v>
      </c>
      <c r="DE13" s="80">
        <f t="shared" si="25"/>
        <v>0</v>
      </c>
      <c r="DF13" s="37">
        <v>30</v>
      </c>
      <c r="DG13" s="37">
        <f t="shared" si="26"/>
        <v>600</v>
      </c>
      <c r="DH13" s="189">
        <v>82.59999999999998</v>
      </c>
      <c r="DI13" s="80">
        <f>+DF13*'PRECIOS SEGUN ADJ. (FRONTERIZO)'!$B$20*'PRECIOS SEGUN ADJ. (FRONTERIZO)'!$C$20</f>
        <v>49560</v>
      </c>
      <c r="DJ13" s="80" t="s">
        <v>1655</v>
      </c>
      <c r="DK13" s="80">
        <f t="shared" si="27"/>
        <v>8920.7999999999993</v>
      </c>
      <c r="DL13" s="37">
        <v>2716</v>
      </c>
      <c r="DM13" s="37">
        <f t="shared" si="28"/>
        <v>54320</v>
      </c>
      <c r="DN13" s="189">
        <v>22</v>
      </c>
      <c r="DO13" s="80">
        <f>+DL13*'PRECIOS SEGUN ADJ. (FRONTERIZO)'!$B$21*'PRECIOS SEGUN ADJ. (FRONTERIZO)'!$C$21</f>
        <v>1195040</v>
      </c>
      <c r="DP13" s="80" t="s">
        <v>2022</v>
      </c>
      <c r="DQ13" s="37">
        <v>150</v>
      </c>
      <c r="DR13" s="37">
        <f t="shared" si="29"/>
        <v>3000</v>
      </c>
      <c r="DS13" s="189">
        <v>80.849999999999994</v>
      </c>
      <c r="DT13" s="80">
        <f>+DQ13*'PRECIOS SEGUN ADJ. (FRONTERIZO)'!$B$22*'PRECIOS SEGUN ADJ. (FRONTERIZO)'!$C$22</f>
        <v>242550</v>
      </c>
      <c r="DU13" s="80" t="s">
        <v>2023</v>
      </c>
      <c r="DV13" s="37">
        <v>67</v>
      </c>
      <c r="DW13" s="37">
        <f t="shared" si="30"/>
        <v>1340</v>
      </c>
      <c r="DX13" s="189">
        <v>21.83</v>
      </c>
      <c r="DY13" s="80">
        <f>+DV13*'PRECIOS SEGUN ADJ. (FRONTERIZO)'!$B$23*'PRECIOS SEGUN ADJ. (FRONTERIZO)'!$C$23</f>
        <v>29252.199999999997</v>
      </c>
      <c r="DZ13" s="80" t="s">
        <v>2024</v>
      </c>
      <c r="EA13" s="80">
        <f t="shared" si="31"/>
        <v>5265.4</v>
      </c>
      <c r="EB13" s="37">
        <v>210</v>
      </c>
      <c r="EC13" s="37">
        <f t="shared" si="32"/>
        <v>4200</v>
      </c>
      <c r="ED13" s="189">
        <v>33</v>
      </c>
      <c r="EE13" s="80">
        <f>+EB13*'PRECIOS SEGUN ADJ. (FRONTERIZO)'!$B$24*'PRECIOS SEGUN ADJ. (FRONTERIZO)'!$C$24</f>
        <v>138600</v>
      </c>
      <c r="EF13" s="80" t="s">
        <v>2025</v>
      </c>
      <c r="EG13" s="37">
        <v>0</v>
      </c>
      <c r="EH13" s="37">
        <f t="shared" si="33"/>
        <v>0</v>
      </c>
      <c r="EI13" s="189">
        <v>15.789999999999997</v>
      </c>
      <c r="EJ13" s="80">
        <f>+EG13*'PRECIOS SEGUN ADJ. (FRONTERIZO)'!$B$25*'PRECIOS SEGUN ADJ. (FRONTERIZO)'!$C$25</f>
        <v>0</v>
      </c>
      <c r="EK13" s="80" t="s">
        <v>134</v>
      </c>
      <c r="EL13" s="37">
        <v>0</v>
      </c>
      <c r="EM13" s="37">
        <f t="shared" si="34"/>
        <v>0</v>
      </c>
      <c r="EN13" s="189">
        <v>31.5</v>
      </c>
      <c r="EO13" s="80">
        <f>+EL13*'PRECIOS SEGUN ADJ. (FRONTERIZO)'!$B$26*'PRECIOS SEGUN ADJ. (FRONTERIZO)'!$C$26</f>
        <v>0</v>
      </c>
      <c r="EP13" s="80" t="s">
        <v>134</v>
      </c>
      <c r="EQ13" s="80">
        <v>0</v>
      </c>
      <c r="ER13" s="194">
        <f t="shared" si="35"/>
        <v>0</v>
      </c>
      <c r="ES13" s="195">
        <v>21.68</v>
      </c>
      <c r="ET13" s="196">
        <f>+EQ13*'PRECIOS SEGUN ADJ (RURAL)'!$B$13*'PRECIOS SEGUN ADJ (RURAL)'!$C$13</f>
        <v>0</v>
      </c>
      <c r="EU13" s="196" t="s">
        <v>134</v>
      </c>
      <c r="EV13" s="80">
        <v>0</v>
      </c>
      <c r="EW13" s="198">
        <f t="shared" si="36"/>
        <v>0</v>
      </c>
      <c r="EX13" s="199">
        <v>5.5</v>
      </c>
      <c r="EY13" s="200">
        <f>+EV13*'PRECIOS SEGUN ADJ (RURAL)'!$B$16*'PRECIOS SEGUN ADJ (RURAL)'!$C$16</f>
        <v>0</v>
      </c>
      <c r="EZ13" s="200" t="s">
        <v>134</v>
      </c>
      <c r="FA13" s="80">
        <v>0</v>
      </c>
      <c r="FB13" s="202">
        <f t="shared" si="37"/>
        <v>0</v>
      </c>
      <c r="FC13" s="203">
        <v>220</v>
      </c>
      <c r="FD13" s="204">
        <f>+FA13*'PRECIOS SEGUN ADJ (RURAL)'!$B$18*'PRECIOS SEGUN ADJ (RURAL)'!$C$18</f>
        <v>0</v>
      </c>
      <c r="FE13" s="204" t="s">
        <v>134</v>
      </c>
      <c r="FF13" s="204">
        <f t="shared" si="38"/>
        <v>0</v>
      </c>
      <c r="FG13" s="80">
        <f t="shared" si="39"/>
        <v>3788718.2</v>
      </c>
      <c r="FH13" s="80" t="s">
        <v>2026</v>
      </c>
      <c r="FI13" s="80">
        <f t="shared" si="40"/>
        <v>194701.15999999997</v>
      </c>
      <c r="FJ13" s="80" t="s">
        <v>2027</v>
      </c>
      <c r="FK13" s="80">
        <f t="shared" si="41"/>
        <v>3594017.04</v>
      </c>
      <c r="FL13" s="80" t="s">
        <v>2028</v>
      </c>
      <c r="FM13" s="80">
        <f t="shared" si="42"/>
        <v>757743.64</v>
      </c>
      <c r="FN13" s="80" t="s">
        <v>2029</v>
      </c>
      <c r="FO13" s="80">
        <f t="shared" si="43"/>
        <v>37887.18</v>
      </c>
      <c r="FP13" s="80" t="s">
        <v>2030</v>
      </c>
      <c r="FQ13" s="80"/>
      <c r="FR13" s="80">
        <f t="shared" si="44"/>
        <v>3030974.56</v>
      </c>
      <c r="FS13" s="80" t="s">
        <v>2031</v>
      </c>
      <c r="FT13" s="37" t="str">
        <f>+VLOOKUP(D13,'FRONTERIZO XENIA'!F:G,2,0)</f>
        <v>F-34</v>
      </c>
    </row>
    <row r="14" spans="1:176">
      <c r="A14" s="37">
        <v>13</v>
      </c>
      <c r="B14" s="176" t="s">
        <v>1826</v>
      </c>
      <c r="C14" s="26" t="s">
        <v>2032</v>
      </c>
      <c r="D14" s="37">
        <v>430213691</v>
      </c>
      <c r="E14" s="37">
        <f>+VLOOKUP(D14,'INFORMACION DE PROVEEDORES'!C:I,2,0)</f>
        <v>430213691</v>
      </c>
      <c r="F14" s="26" t="str">
        <f>+VLOOKUP(D14,'INFORMACION DE PROVEEDORES'!C:J,4,0)</f>
        <v>SAULO MONTERO ENCARNACION</v>
      </c>
      <c r="G14" s="37" t="str">
        <f>+VLOOKUP(D14,'INFORMACION DE PROVEEDORES'!C:K,5,0)</f>
        <v>108-0006149-0</v>
      </c>
      <c r="H14" s="26" t="str">
        <f>+VLOOKUP(D14,'INFORMACION DE PROVEEDORES'!C:L,7,0)</f>
        <v xml:space="preserve">CALLE COOCEMUVA, NO. 50, LAS CLAVELINAS, VALLE JUELO, SAN JUAN </v>
      </c>
      <c r="I14" s="37" t="str">
        <f>+VLOOKUP(D14,'INFORMACION DE PROVEEDORES'!C:M,3,0)</f>
        <v xml:space="preserve"> JURÍDICA</v>
      </c>
      <c r="J14" s="37">
        <v>8</v>
      </c>
      <c r="K14" s="37">
        <v>556</v>
      </c>
      <c r="L14" s="37">
        <v>114</v>
      </c>
      <c r="M14" s="37">
        <f t="shared" si="0"/>
        <v>2280</v>
      </c>
      <c r="N14" s="189">
        <v>69.81</v>
      </c>
      <c r="O14" s="80">
        <f>+L14*'PRECIOS SEGUN ADJ. (FRONTERIZO)'!$B$2*'PRECIOS SEGUN ADJ. (FRONTERIZO)'!$C$2</f>
        <v>159166.79999999999</v>
      </c>
      <c r="P14" s="80" t="s">
        <v>674</v>
      </c>
      <c r="Q14" s="80">
        <f t="shared" si="1"/>
        <v>25466.69</v>
      </c>
      <c r="R14" s="37">
        <v>31</v>
      </c>
      <c r="S14" s="37">
        <f t="shared" si="2"/>
        <v>620</v>
      </c>
      <c r="T14" s="189">
        <v>31.5</v>
      </c>
      <c r="U14" s="80">
        <f>+R14*'PRECIOS SEGUN ADJ. (FRONTERIZO)'!$B$3*'PRECIOS SEGUN ADJ. (FRONTERIZO)'!$C$3</f>
        <v>19530</v>
      </c>
      <c r="V14" s="80" t="s">
        <v>2033</v>
      </c>
      <c r="W14" s="37">
        <v>65</v>
      </c>
      <c r="X14" s="37">
        <f t="shared" si="3"/>
        <v>1300</v>
      </c>
      <c r="Y14" s="189">
        <v>25.2</v>
      </c>
      <c r="Z14" s="80">
        <f>+W14*'PRECIOS SEGUN ADJ. (FRONTERIZO)'!$B$4*'PRECIOS SEGUN ADJ. (FRONTERIZO)'!$C$4</f>
        <v>32760</v>
      </c>
      <c r="AA14" s="80" t="s">
        <v>2034</v>
      </c>
      <c r="AB14" s="37">
        <v>185</v>
      </c>
      <c r="AC14" s="37">
        <f t="shared" si="4"/>
        <v>3700</v>
      </c>
      <c r="AD14" s="189">
        <v>87.91</v>
      </c>
      <c r="AE14" s="80">
        <f>+AB14*'PRECIOS SEGUN ADJ. (FRONTERIZO)'!$B$5*'PRECIOS SEGUN ADJ. (FRONTERIZO)'!$C$5</f>
        <v>325267</v>
      </c>
      <c r="AF14" s="80" t="s">
        <v>2035</v>
      </c>
      <c r="AG14" s="80">
        <f t="shared" si="5"/>
        <v>58548.06</v>
      </c>
      <c r="AH14" s="37">
        <v>185</v>
      </c>
      <c r="AI14" s="37">
        <f t="shared" si="6"/>
        <v>3700</v>
      </c>
      <c r="AJ14" s="189">
        <v>53.95000000000001</v>
      </c>
      <c r="AK14" s="80">
        <f>+AH14*'PRECIOS SEGUN ADJ. (FRONTERIZO)'!$B$6*'PRECIOS SEGUN ADJ. (FRONTERIZO)'!$C$6</f>
        <v>199615</v>
      </c>
      <c r="AL14" s="80" t="s">
        <v>2036</v>
      </c>
      <c r="AM14" s="37">
        <v>24</v>
      </c>
      <c r="AN14" s="37">
        <f t="shared" si="7"/>
        <v>480</v>
      </c>
      <c r="AO14" s="189">
        <v>25.04</v>
      </c>
      <c r="AP14" s="80">
        <f>+AM14*'PRECIOS SEGUN ADJ. (FRONTERIZO)'!$B$7*'PRECIOS SEGUN ADJ. (FRONTERIZO)'!$C$7</f>
        <v>12019.2</v>
      </c>
      <c r="AQ14" s="80" t="s">
        <v>2037</v>
      </c>
      <c r="AR14" s="80">
        <f t="shared" si="8"/>
        <v>1923.07</v>
      </c>
      <c r="AS14" s="37">
        <v>65</v>
      </c>
      <c r="AT14" s="37">
        <f t="shared" si="9"/>
        <v>1300</v>
      </c>
      <c r="AU14" s="189">
        <v>290.85000000000002</v>
      </c>
      <c r="AV14" s="80">
        <f>+AS14*'PRECIOS SEGUN ADJ. (FRONTERIZO)'!$B$8*'PRECIOS SEGUN ADJ. (FRONTERIZO)'!$C$8</f>
        <v>378105</v>
      </c>
      <c r="AW14" s="80" t="s">
        <v>2038</v>
      </c>
      <c r="AX14" s="80">
        <f t="shared" si="10"/>
        <v>68058.899999999994</v>
      </c>
      <c r="AY14" s="37">
        <v>4</v>
      </c>
      <c r="AZ14" s="37">
        <f t="shared" si="11"/>
        <v>80</v>
      </c>
      <c r="BA14" s="189">
        <v>18.899999999999999</v>
      </c>
      <c r="BB14" s="80">
        <f>+AY14*'PRECIOS SEGUN ADJ. (FRONTERIZO)'!$B$9*'PRECIOS SEGUN ADJ. (FRONTERIZO)'!$C$9</f>
        <v>1512</v>
      </c>
      <c r="BC14" s="80" t="s">
        <v>548</v>
      </c>
      <c r="BD14" s="37">
        <v>13</v>
      </c>
      <c r="BE14" s="37">
        <f t="shared" si="12"/>
        <v>260</v>
      </c>
      <c r="BF14" s="189">
        <v>140.38</v>
      </c>
      <c r="BG14" s="80">
        <f>+BD14*'PRECIOS SEGUN ADJ. (FRONTERIZO)'!$B$10*'PRECIOS SEGUN ADJ. (FRONTERIZO)'!$C$10</f>
        <v>36498.800000000003</v>
      </c>
      <c r="BH14" s="80" t="s">
        <v>402</v>
      </c>
      <c r="BI14" s="80">
        <f t="shared" si="13"/>
        <v>6569.78</v>
      </c>
      <c r="BJ14" s="37">
        <v>22</v>
      </c>
      <c r="BK14" s="37">
        <f t="shared" si="14"/>
        <v>440</v>
      </c>
      <c r="BL14" s="189">
        <v>31.459999999999997</v>
      </c>
      <c r="BM14" s="80">
        <f>+BJ14*'PRECIOS SEGUN ADJ. (FRONTERIZO)'!$B$11*'PRECIOS SEGUN ADJ. (FRONTERIZO)'!$C$11</f>
        <v>13842.4</v>
      </c>
      <c r="BN14" s="80" t="s">
        <v>1890</v>
      </c>
      <c r="BO14" s="37">
        <v>53</v>
      </c>
      <c r="BP14" s="37">
        <f t="shared" si="15"/>
        <v>1060</v>
      </c>
      <c r="BQ14" s="189">
        <v>65</v>
      </c>
      <c r="BR14" s="80">
        <f>+BO14*'PRECIOS SEGUN ADJ. (FRONTERIZO)'!$B$12*'PRECIOS SEGUN ADJ. (FRONTERIZO)'!$C$12</f>
        <v>68900</v>
      </c>
      <c r="BS14" s="80" t="s">
        <v>2039</v>
      </c>
      <c r="BT14" s="37">
        <v>610</v>
      </c>
      <c r="BU14" s="37">
        <f t="shared" si="16"/>
        <v>12200</v>
      </c>
      <c r="BV14" s="189">
        <v>5.5</v>
      </c>
      <c r="BW14" s="80">
        <f>+BT14*'PRECIOS SEGUN ADJ. (FRONTERIZO)'!$B$13*'PRECIOS SEGUN ADJ. (FRONTERIZO)'!$C$13</f>
        <v>67100</v>
      </c>
      <c r="BX14" s="80" t="s">
        <v>2040</v>
      </c>
      <c r="BY14" s="37">
        <v>990</v>
      </c>
      <c r="BZ14" s="37">
        <f t="shared" si="17"/>
        <v>19800</v>
      </c>
      <c r="CA14" s="189">
        <v>7.15</v>
      </c>
      <c r="CB14" s="80">
        <f>+BY14*'PRECIOS SEGUN ADJ. (FRONTERIZO)'!$B$14*'PRECIOS SEGUN ADJ. (FRONTERIZO)'!$C$14</f>
        <v>141570</v>
      </c>
      <c r="CC14" s="80" t="s">
        <v>2041</v>
      </c>
      <c r="CD14" s="37">
        <v>1980</v>
      </c>
      <c r="CE14" s="37">
        <f t="shared" si="18"/>
        <v>39600</v>
      </c>
      <c r="CF14" s="189">
        <v>6.8400000000000007</v>
      </c>
      <c r="CG14" s="80">
        <f>+CD14*'PRECIOS SEGUN ADJ. (FRONTERIZO)'!$B$15*'PRECIOS SEGUN ADJ. (FRONTERIZO)'!$C$15</f>
        <v>270864</v>
      </c>
      <c r="CH14" s="80" t="s">
        <v>2042</v>
      </c>
      <c r="CI14" s="37">
        <v>27</v>
      </c>
      <c r="CJ14" s="37">
        <f t="shared" si="19"/>
        <v>540</v>
      </c>
      <c r="CK14" s="189">
        <v>60</v>
      </c>
      <c r="CL14" s="80">
        <f>+CI14*'PRECIOS SEGUN ADJ. (FRONTERIZO)'!$B$16*'PRECIOS SEGUN ADJ. (FRONTERIZO)'!$C$16</f>
        <v>32400</v>
      </c>
      <c r="CM14" s="80" t="s">
        <v>1894</v>
      </c>
      <c r="CN14" s="80">
        <f t="shared" si="20"/>
        <v>5832</v>
      </c>
      <c r="CO14" s="37">
        <v>13</v>
      </c>
      <c r="CP14" s="37">
        <f t="shared" si="21"/>
        <v>260</v>
      </c>
      <c r="CQ14" s="189">
        <v>55.649999999999991</v>
      </c>
      <c r="CR14" s="80">
        <f>+CO14*'PRECIOS SEGUN ADJ. (FRONTERIZO)'!$B$17*'PRECIOS SEGUN ADJ. (FRONTERIZO)'!$C$17</f>
        <v>14468.999999999998</v>
      </c>
      <c r="CS14" s="80" t="s">
        <v>171</v>
      </c>
      <c r="CT14" s="80">
        <f t="shared" si="22"/>
        <v>2604.42</v>
      </c>
      <c r="CU14" s="37">
        <v>1234</v>
      </c>
      <c r="CV14" s="37">
        <f t="shared" si="23"/>
        <v>24680</v>
      </c>
      <c r="CW14" s="189">
        <v>6.6</v>
      </c>
      <c r="CX14" s="80">
        <f>+CU14*'PRECIOS SEGUN ADJ. (FRONTERIZO)'!$B$18*'PRECIOS SEGUN ADJ. (FRONTERIZO)'!$C$18</f>
        <v>162888</v>
      </c>
      <c r="CY14" s="80" t="s">
        <v>2043</v>
      </c>
      <c r="CZ14" s="37">
        <v>14</v>
      </c>
      <c r="DA14" s="37">
        <f t="shared" si="24"/>
        <v>280</v>
      </c>
      <c r="DB14" s="189">
        <v>65.75</v>
      </c>
      <c r="DC14" s="80">
        <f>+CZ14*'PRECIOS SEGUN ADJ. (FRONTERIZO)'!$B$19*'PRECIOS SEGUN ADJ. (FRONTERIZO)'!$C$19</f>
        <v>18410</v>
      </c>
      <c r="DD14" s="80" t="s">
        <v>1896</v>
      </c>
      <c r="DE14" s="80">
        <f t="shared" si="25"/>
        <v>3313.8</v>
      </c>
      <c r="DF14" s="37">
        <v>24</v>
      </c>
      <c r="DG14" s="37">
        <f t="shared" si="26"/>
        <v>480</v>
      </c>
      <c r="DH14" s="189">
        <v>82.59999999999998</v>
      </c>
      <c r="DI14" s="80">
        <f>+DF14*'PRECIOS SEGUN ADJ. (FRONTERIZO)'!$B$20*'PRECIOS SEGUN ADJ. (FRONTERIZO)'!$C$20</f>
        <v>39648</v>
      </c>
      <c r="DJ14" s="80" t="s">
        <v>1516</v>
      </c>
      <c r="DK14" s="80">
        <f t="shared" si="27"/>
        <v>7136.64</v>
      </c>
      <c r="DL14" s="37">
        <v>1980</v>
      </c>
      <c r="DM14" s="37">
        <f t="shared" si="28"/>
        <v>39600</v>
      </c>
      <c r="DN14" s="189">
        <v>22</v>
      </c>
      <c r="DO14" s="80">
        <f>+DL14*'PRECIOS SEGUN ADJ. (FRONTERIZO)'!$B$21*'PRECIOS SEGUN ADJ. (FRONTERIZO)'!$C$21</f>
        <v>871200</v>
      </c>
      <c r="DP14" s="80" t="s">
        <v>2044</v>
      </c>
      <c r="DQ14" s="37">
        <v>126</v>
      </c>
      <c r="DR14" s="37">
        <f t="shared" si="29"/>
        <v>2520</v>
      </c>
      <c r="DS14" s="189">
        <v>80.849999999999994</v>
      </c>
      <c r="DT14" s="80">
        <f>+DQ14*'PRECIOS SEGUN ADJ. (FRONTERIZO)'!$B$22*'PRECIOS SEGUN ADJ. (FRONTERIZO)'!$C$22</f>
        <v>203741.99999999997</v>
      </c>
      <c r="DU14" s="80" t="s">
        <v>2045</v>
      </c>
      <c r="DV14" s="37">
        <v>58</v>
      </c>
      <c r="DW14" s="37">
        <f t="shared" si="30"/>
        <v>1160</v>
      </c>
      <c r="DX14" s="189">
        <v>21.83</v>
      </c>
      <c r="DY14" s="80">
        <f>+DV14*'PRECIOS SEGUN ADJ. (FRONTERIZO)'!$B$23*'PRECIOS SEGUN ADJ. (FRONTERIZO)'!$C$23</f>
        <v>25322.799999999996</v>
      </c>
      <c r="DZ14" s="80" t="s">
        <v>2046</v>
      </c>
      <c r="EA14" s="80">
        <f t="shared" si="31"/>
        <v>4558.1000000000004</v>
      </c>
      <c r="EB14" s="37">
        <v>163</v>
      </c>
      <c r="EC14" s="37">
        <f t="shared" si="32"/>
        <v>3260</v>
      </c>
      <c r="ED14" s="189">
        <v>33</v>
      </c>
      <c r="EE14" s="80">
        <f>+EB14*'PRECIOS SEGUN ADJ. (FRONTERIZO)'!$B$24*'PRECIOS SEGUN ADJ. (FRONTERIZO)'!$C$24</f>
        <v>107580</v>
      </c>
      <c r="EF14" s="80" t="s">
        <v>2047</v>
      </c>
      <c r="EG14" s="37">
        <v>5</v>
      </c>
      <c r="EH14" s="37">
        <f t="shared" si="33"/>
        <v>100</v>
      </c>
      <c r="EI14" s="189">
        <v>15.789999999999997</v>
      </c>
      <c r="EJ14" s="80">
        <f>+EG14*'PRECIOS SEGUN ADJ. (FRONTERIZO)'!$B$25*'PRECIOS SEGUN ADJ. (FRONTERIZO)'!$C$25</f>
        <v>1578.9999999999998</v>
      </c>
      <c r="EK14" s="80" t="s">
        <v>179</v>
      </c>
      <c r="EL14" s="37">
        <v>5</v>
      </c>
      <c r="EM14" s="37">
        <f t="shared" si="34"/>
        <v>100</v>
      </c>
      <c r="EN14" s="189">
        <v>31.5</v>
      </c>
      <c r="EO14" s="80">
        <f>+EL14*'PRECIOS SEGUN ADJ. (FRONTERIZO)'!$B$26*'PRECIOS SEGUN ADJ. (FRONTERIZO)'!$C$26</f>
        <v>3150</v>
      </c>
      <c r="EP14" s="80" t="s">
        <v>180</v>
      </c>
      <c r="EQ14" s="80">
        <v>0</v>
      </c>
      <c r="ER14" s="194">
        <f t="shared" si="35"/>
        <v>0</v>
      </c>
      <c r="ES14" s="195">
        <v>21.68</v>
      </c>
      <c r="ET14" s="196">
        <f>+EQ14*'PRECIOS SEGUN ADJ (RURAL)'!$B$13*'PRECIOS SEGUN ADJ (RURAL)'!$C$13</f>
        <v>0</v>
      </c>
      <c r="EU14" s="196" t="s">
        <v>134</v>
      </c>
      <c r="EV14" s="80">
        <v>0</v>
      </c>
      <c r="EW14" s="198">
        <f t="shared" si="36"/>
        <v>0</v>
      </c>
      <c r="EX14" s="199">
        <v>5.5</v>
      </c>
      <c r="EY14" s="200">
        <f>+EV14*'PRECIOS SEGUN ADJ (RURAL)'!$B$16*'PRECIOS SEGUN ADJ (RURAL)'!$C$16</f>
        <v>0</v>
      </c>
      <c r="EZ14" s="200" t="s">
        <v>134</v>
      </c>
      <c r="FA14" s="80">
        <v>0</v>
      </c>
      <c r="FB14" s="202">
        <f t="shared" si="37"/>
        <v>0</v>
      </c>
      <c r="FC14" s="203">
        <v>220</v>
      </c>
      <c r="FD14" s="204">
        <f>+FA14*'PRECIOS SEGUN ADJ (RURAL)'!$B$18*'PRECIOS SEGUN ADJ (RURAL)'!$C$18</f>
        <v>0</v>
      </c>
      <c r="FE14" s="204" t="s">
        <v>134</v>
      </c>
      <c r="FF14" s="204">
        <f t="shared" si="38"/>
        <v>0</v>
      </c>
      <c r="FG14" s="80">
        <f t="shared" si="39"/>
        <v>3207139</v>
      </c>
      <c r="FH14" s="80" t="s">
        <v>2048</v>
      </c>
      <c r="FI14" s="80">
        <f t="shared" si="40"/>
        <v>184011.46000000002</v>
      </c>
      <c r="FJ14" s="80" t="s">
        <v>2049</v>
      </c>
      <c r="FK14" s="80">
        <f t="shared" si="41"/>
        <v>3023127.54</v>
      </c>
      <c r="FL14" s="80" t="s">
        <v>2050</v>
      </c>
      <c r="FM14" s="80">
        <f t="shared" si="42"/>
        <v>641427.80000000005</v>
      </c>
      <c r="FN14" s="80" t="s">
        <v>2051</v>
      </c>
      <c r="FO14" s="80">
        <f t="shared" si="43"/>
        <v>32071.39</v>
      </c>
      <c r="FP14" s="80" t="s">
        <v>2052</v>
      </c>
      <c r="FQ14" s="80"/>
      <c r="FR14" s="80">
        <f t="shared" si="44"/>
        <v>2565711.2000000002</v>
      </c>
      <c r="FS14" s="80" t="s">
        <v>2053</v>
      </c>
      <c r="FT14" s="37" t="str">
        <f>+VLOOKUP(D14,'FRONTERIZO XENIA'!F:G,2,0)</f>
        <v>F-15</v>
      </c>
    </row>
    <row r="15" spans="1:176">
      <c r="A15" s="37">
        <v>14</v>
      </c>
      <c r="B15" s="176" t="s">
        <v>1826</v>
      </c>
      <c r="C15" s="26" t="s">
        <v>2054</v>
      </c>
      <c r="D15" s="37">
        <v>132271084</v>
      </c>
      <c r="E15" s="37">
        <f>+VLOOKUP(D15,'INFORMACION DE PROVEEDORES'!C:I,2,0)</f>
        <v>132271084</v>
      </c>
      <c r="F15" s="26" t="str">
        <f>+VLOOKUP(D15,'INFORMACION DE PROVEEDORES'!C:J,4,0)</f>
        <v>ROCIO COVADLO NUÑEZ</v>
      </c>
      <c r="G15" s="37" t="str">
        <f>+VLOOKUP(D15,'INFORMACION DE PROVEEDORES'!C:K,5,0)</f>
        <v>402-4894600-2</v>
      </c>
      <c r="H15" s="26" t="str">
        <f>+VLOOKUP(D15,'INFORMACION DE PROVEEDORES'!C:L,7,0)</f>
        <v>C/ANTONIO SUVERBI, NO.3 FRENTE AL BAR LOS COCOS, VILLA CENTRAL</v>
      </c>
      <c r="I15" s="37" t="str">
        <f>+VLOOKUP(D15,'INFORMACION DE PROVEEDORES'!C:M,3,0)</f>
        <v xml:space="preserve"> JURÍDICA</v>
      </c>
      <c r="J15" s="37">
        <v>2</v>
      </c>
      <c r="K15" s="37">
        <v>260</v>
      </c>
      <c r="L15" s="37">
        <v>104</v>
      </c>
      <c r="M15" s="37">
        <f t="shared" si="0"/>
        <v>2080</v>
      </c>
      <c r="N15" s="189">
        <v>69.81</v>
      </c>
      <c r="O15" s="80">
        <f>+L15*'PRECIOS SEGUN ADJ. (FRONTERIZO)'!$B$2*'PRECIOS SEGUN ADJ. (FRONTERIZO)'!$C$2</f>
        <v>145204.79999999999</v>
      </c>
      <c r="P15" s="80" t="s">
        <v>2055</v>
      </c>
      <c r="Q15" s="80">
        <f t="shared" si="1"/>
        <v>23232.77</v>
      </c>
      <c r="R15" s="37">
        <v>30</v>
      </c>
      <c r="S15" s="37">
        <f t="shared" si="2"/>
        <v>600</v>
      </c>
      <c r="T15" s="189">
        <v>31.5</v>
      </c>
      <c r="U15" s="80">
        <f>+R15*'PRECIOS SEGUN ADJ. (FRONTERIZO)'!$B$3*'PRECIOS SEGUN ADJ. (FRONTERIZO)'!$C$3</f>
        <v>18900</v>
      </c>
      <c r="V15" s="80" t="s">
        <v>2012</v>
      </c>
      <c r="W15" s="37">
        <v>276</v>
      </c>
      <c r="X15" s="37">
        <f t="shared" si="3"/>
        <v>5520</v>
      </c>
      <c r="Y15" s="189">
        <v>25.2</v>
      </c>
      <c r="Z15" s="80">
        <f>+W15*'PRECIOS SEGUN ADJ. (FRONTERIZO)'!$B$4*'PRECIOS SEGUN ADJ. (FRONTERIZO)'!$C$4</f>
        <v>139104</v>
      </c>
      <c r="AA15" s="80" t="s">
        <v>2056</v>
      </c>
      <c r="AB15" s="37">
        <v>132</v>
      </c>
      <c r="AC15" s="37">
        <f t="shared" si="4"/>
        <v>2640</v>
      </c>
      <c r="AD15" s="189">
        <v>87.91</v>
      </c>
      <c r="AE15" s="80">
        <f>+AB15*'PRECIOS SEGUN ADJ. (FRONTERIZO)'!$B$5*'PRECIOS SEGUN ADJ. (FRONTERIZO)'!$C$5</f>
        <v>232082.39999999997</v>
      </c>
      <c r="AF15" s="80" t="s">
        <v>2057</v>
      </c>
      <c r="AG15" s="80">
        <f t="shared" si="5"/>
        <v>41774.83</v>
      </c>
      <c r="AH15" s="37">
        <v>0</v>
      </c>
      <c r="AI15" s="37">
        <f t="shared" si="6"/>
        <v>0</v>
      </c>
      <c r="AJ15" s="189">
        <v>53.95000000000001</v>
      </c>
      <c r="AK15" s="80">
        <f>+AH15*'PRECIOS SEGUN ADJ. (FRONTERIZO)'!$B$6*'PRECIOS SEGUN ADJ. (FRONTERIZO)'!$C$6</f>
        <v>0</v>
      </c>
      <c r="AL15" s="80" t="s">
        <v>134</v>
      </c>
      <c r="AM15" s="37">
        <v>0</v>
      </c>
      <c r="AN15" s="37">
        <f t="shared" si="7"/>
        <v>0</v>
      </c>
      <c r="AO15" s="189">
        <v>25.04</v>
      </c>
      <c r="AP15" s="80">
        <f>+AM15*'PRECIOS SEGUN ADJ. (FRONTERIZO)'!$B$7*'PRECIOS SEGUN ADJ. (FRONTERIZO)'!$C$7</f>
        <v>0</v>
      </c>
      <c r="AQ15" s="80" t="s">
        <v>134</v>
      </c>
      <c r="AR15" s="80">
        <f t="shared" si="8"/>
        <v>0</v>
      </c>
      <c r="AS15" s="37">
        <v>35</v>
      </c>
      <c r="AT15" s="37">
        <f t="shared" si="9"/>
        <v>700</v>
      </c>
      <c r="AU15" s="189">
        <v>290.85000000000002</v>
      </c>
      <c r="AV15" s="80">
        <f>+AS15*'PRECIOS SEGUN ADJ. (FRONTERIZO)'!$B$8*'PRECIOS SEGUN ADJ. (FRONTERIZO)'!$C$8</f>
        <v>203595</v>
      </c>
      <c r="AW15" s="80" t="s">
        <v>216</v>
      </c>
      <c r="AX15" s="80">
        <f t="shared" si="10"/>
        <v>36647.1</v>
      </c>
      <c r="AY15" s="37">
        <v>17</v>
      </c>
      <c r="AZ15" s="37">
        <f t="shared" si="11"/>
        <v>340</v>
      </c>
      <c r="BA15" s="189">
        <v>18.899999999999999</v>
      </c>
      <c r="BB15" s="80">
        <f>+AY15*'PRECIOS SEGUN ADJ. (FRONTERIZO)'!$B$9*'PRECIOS SEGUN ADJ. (FRONTERIZO)'!$C$9</f>
        <v>6425.9999999999991</v>
      </c>
      <c r="BC15" s="80" t="s">
        <v>2058</v>
      </c>
      <c r="BD15" s="37">
        <v>0</v>
      </c>
      <c r="BE15" s="37">
        <f t="shared" si="12"/>
        <v>0</v>
      </c>
      <c r="BF15" s="189">
        <v>140.38</v>
      </c>
      <c r="BG15" s="80">
        <f>+BD15*'PRECIOS SEGUN ADJ. (FRONTERIZO)'!$B$10*'PRECIOS SEGUN ADJ. (FRONTERIZO)'!$C$10</f>
        <v>0</v>
      </c>
      <c r="BH15" s="80" t="s">
        <v>134</v>
      </c>
      <c r="BI15" s="80">
        <f t="shared" si="13"/>
        <v>0</v>
      </c>
      <c r="BJ15" s="37">
        <v>93</v>
      </c>
      <c r="BK15" s="37">
        <f t="shared" si="14"/>
        <v>1860</v>
      </c>
      <c r="BL15" s="189">
        <v>31.459999999999997</v>
      </c>
      <c r="BM15" s="80">
        <f>+BJ15*'PRECIOS SEGUN ADJ. (FRONTERIZO)'!$B$11*'PRECIOS SEGUN ADJ. (FRONTERIZO)'!$C$11</f>
        <v>58515.600000000006</v>
      </c>
      <c r="BN15" s="80" t="s">
        <v>2059</v>
      </c>
      <c r="BO15" s="37">
        <v>30</v>
      </c>
      <c r="BP15" s="37">
        <f t="shared" si="15"/>
        <v>600</v>
      </c>
      <c r="BQ15" s="189">
        <v>65</v>
      </c>
      <c r="BR15" s="80">
        <f>+BO15*'PRECIOS SEGUN ADJ. (FRONTERIZO)'!$B$12*'PRECIOS SEGUN ADJ. (FRONTERIZO)'!$C$12</f>
        <v>39000</v>
      </c>
      <c r="BS15" s="80" t="s">
        <v>706</v>
      </c>
      <c r="BT15" s="37">
        <v>2600</v>
      </c>
      <c r="BU15" s="37">
        <f t="shared" si="16"/>
        <v>52000</v>
      </c>
      <c r="BV15" s="189">
        <v>5.5</v>
      </c>
      <c r="BW15" s="80">
        <f>+BT15*'PRECIOS SEGUN ADJ. (FRONTERIZO)'!$B$13*'PRECIOS SEGUN ADJ. (FRONTERIZO)'!$C$13</f>
        <v>286000</v>
      </c>
      <c r="BX15" s="80" t="s">
        <v>2060</v>
      </c>
      <c r="BY15" s="37">
        <v>0</v>
      </c>
      <c r="BZ15" s="37">
        <f t="shared" si="17"/>
        <v>0</v>
      </c>
      <c r="CA15" s="189">
        <v>7.15</v>
      </c>
      <c r="CB15" s="80">
        <f>+BY15*'PRECIOS SEGUN ADJ. (FRONTERIZO)'!$B$14*'PRECIOS SEGUN ADJ. (FRONTERIZO)'!$C$14</f>
        <v>0</v>
      </c>
      <c r="CC15" s="80" t="s">
        <v>134</v>
      </c>
      <c r="CD15" s="37">
        <v>0</v>
      </c>
      <c r="CE15" s="37">
        <f t="shared" si="18"/>
        <v>0</v>
      </c>
      <c r="CF15" s="189">
        <v>6.8400000000000007</v>
      </c>
      <c r="CG15" s="80">
        <f>+CD15*'PRECIOS SEGUN ADJ. (FRONTERIZO)'!$B$15*'PRECIOS SEGUN ADJ. (FRONTERIZO)'!$C$15</f>
        <v>0</v>
      </c>
      <c r="CH15" s="80" t="s">
        <v>134</v>
      </c>
      <c r="CI15" s="37">
        <v>116</v>
      </c>
      <c r="CJ15" s="37">
        <f t="shared" si="19"/>
        <v>2320</v>
      </c>
      <c r="CK15" s="189">
        <v>60</v>
      </c>
      <c r="CL15" s="80">
        <f>+CI15*'PRECIOS SEGUN ADJ. (FRONTERIZO)'!$B$16*'PRECIOS SEGUN ADJ. (FRONTERIZO)'!$C$16</f>
        <v>139200</v>
      </c>
      <c r="CM15" s="80" t="s">
        <v>2061</v>
      </c>
      <c r="CN15" s="80">
        <f t="shared" si="20"/>
        <v>25056</v>
      </c>
      <c r="CO15" s="37">
        <v>53</v>
      </c>
      <c r="CP15" s="37">
        <f t="shared" si="21"/>
        <v>1060</v>
      </c>
      <c r="CQ15" s="189">
        <v>55.649999999999991</v>
      </c>
      <c r="CR15" s="80">
        <f>+CO15*'PRECIOS SEGUN ADJ. (FRONTERIZO)'!$B$17*'PRECIOS SEGUN ADJ. (FRONTERIZO)'!$C$17</f>
        <v>58989</v>
      </c>
      <c r="CS15" s="80" t="s">
        <v>2062</v>
      </c>
      <c r="CT15" s="80">
        <f t="shared" si="22"/>
        <v>10618.02</v>
      </c>
      <c r="CU15" s="37">
        <v>1040</v>
      </c>
      <c r="CV15" s="37">
        <f t="shared" si="23"/>
        <v>20800</v>
      </c>
      <c r="CW15" s="189">
        <v>6.6</v>
      </c>
      <c r="CX15" s="80">
        <f>+CU15*'PRECIOS SEGUN ADJ. (FRONTERIZO)'!$B$18*'PRECIOS SEGUN ADJ. (FRONTERIZO)'!$C$18</f>
        <v>137280</v>
      </c>
      <c r="CY15" s="80" t="s">
        <v>1011</v>
      </c>
      <c r="CZ15" s="37">
        <v>58</v>
      </c>
      <c r="DA15" s="37">
        <f t="shared" si="24"/>
        <v>1160</v>
      </c>
      <c r="DB15" s="189">
        <v>65.75</v>
      </c>
      <c r="DC15" s="80">
        <f>+CZ15*'PRECIOS SEGUN ADJ. (FRONTERIZO)'!$B$19*'PRECIOS SEGUN ADJ. (FRONTERIZO)'!$C$19</f>
        <v>76270</v>
      </c>
      <c r="DD15" s="80" t="s">
        <v>2063</v>
      </c>
      <c r="DE15" s="80">
        <f t="shared" si="25"/>
        <v>13728.6</v>
      </c>
      <c r="DF15" s="37">
        <v>0</v>
      </c>
      <c r="DG15" s="37">
        <f t="shared" si="26"/>
        <v>0</v>
      </c>
      <c r="DH15" s="189">
        <v>82.59999999999998</v>
      </c>
      <c r="DI15" s="80">
        <f>+DF15*'PRECIOS SEGUN ADJ. (FRONTERIZO)'!$B$20*'PRECIOS SEGUN ADJ. (FRONTERIZO)'!$C$20</f>
        <v>0</v>
      </c>
      <c r="DJ15" s="80" t="s">
        <v>134</v>
      </c>
      <c r="DK15" s="80">
        <f t="shared" si="27"/>
        <v>0</v>
      </c>
      <c r="DL15" s="37">
        <v>0</v>
      </c>
      <c r="DM15" s="37">
        <f t="shared" si="28"/>
        <v>0</v>
      </c>
      <c r="DN15" s="189">
        <v>22</v>
      </c>
      <c r="DO15" s="80">
        <f>+DL15*'PRECIOS SEGUN ADJ. (FRONTERIZO)'!$B$21*'PRECIOS SEGUN ADJ. (FRONTERIZO)'!$C$21</f>
        <v>0</v>
      </c>
      <c r="DP15" s="80" t="s">
        <v>134</v>
      </c>
      <c r="DQ15" s="37">
        <v>58</v>
      </c>
      <c r="DR15" s="37">
        <f t="shared" si="29"/>
        <v>1160</v>
      </c>
      <c r="DS15" s="189">
        <v>80.849999999999994</v>
      </c>
      <c r="DT15" s="80">
        <f>+DQ15*'PRECIOS SEGUN ADJ. (FRONTERIZO)'!$B$22*'PRECIOS SEGUN ADJ. (FRONTERIZO)'!$C$22</f>
        <v>93785.999999999985</v>
      </c>
      <c r="DU15" s="80" t="s">
        <v>146</v>
      </c>
      <c r="DV15" s="37">
        <v>27</v>
      </c>
      <c r="DW15" s="37">
        <f t="shared" si="30"/>
        <v>540</v>
      </c>
      <c r="DX15" s="189">
        <v>21.83</v>
      </c>
      <c r="DY15" s="80">
        <f>+DV15*'PRECIOS SEGUN ADJ. (FRONTERIZO)'!$B$23*'PRECIOS SEGUN ADJ. (FRONTERIZO)'!$C$23</f>
        <v>11788.199999999999</v>
      </c>
      <c r="DZ15" s="80" t="s">
        <v>653</v>
      </c>
      <c r="EA15" s="80">
        <f t="shared" si="31"/>
        <v>2121.88</v>
      </c>
      <c r="EB15" s="37">
        <v>30</v>
      </c>
      <c r="EC15" s="37">
        <f t="shared" si="32"/>
        <v>600</v>
      </c>
      <c r="ED15" s="189">
        <v>33</v>
      </c>
      <c r="EE15" s="80">
        <f>+EB15*'PRECIOS SEGUN ADJ. (FRONTERIZO)'!$B$24*'PRECIOS SEGUN ADJ. (FRONTERIZO)'!$C$24</f>
        <v>19800</v>
      </c>
      <c r="EF15" s="80" t="s">
        <v>1204</v>
      </c>
      <c r="EG15" s="37">
        <v>18</v>
      </c>
      <c r="EH15" s="37">
        <f t="shared" si="33"/>
        <v>360</v>
      </c>
      <c r="EI15" s="189">
        <v>15.789999999999997</v>
      </c>
      <c r="EJ15" s="80">
        <f>+EG15*'PRECIOS SEGUN ADJ. (FRONTERIZO)'!$B$25*'PRECIOS SEGUN ADJ. (FRONTERIZO)'!$C$25</f>
        <v>5684.4</v>
      </c>
      <c r="EK15" s="80" t="s">
        <v>2064</v>
      </c>
      <c r="EL15" s="37">
        <v>18</v>
      </c>
      <c r="EM15" s="37">
        <f t="shared" si="34"/>
        <v>360</v>
      </c>
      <c r="EN15" s="189">
        <v>31.5</v>
      </c>
      <c r="EO15" s="80">
        <f>+EL15*'PRECIOS SEGUN ADJ. (FRONTERIZO)'!$B$26*'PRECIOS SEGUN ADJ. (FRONTERIZO)'!$C$26</f>
        <v>11340</v>
      </c>
      <c r="EP15" s="80" t="s">
        <v>747</v>
      </c>
      <c r="EQ15" s="80">
        <v>0</v>
      </c>
      <c r="ER15" s="194">
        <f t="shared" si="35"/>
        <v>0</v>
      </c>
      <c r="ES15" s="195">
        <v>21.68</v>
      </c>
      <c r="ET15" s="196">
        <f>+EQ15*'PRECIOS SEGUN ADJ (RURAL)'!$B$13*'PRECIOS SEGUN ADJ (RURAL)'!$C$13</f>
        <v>0</v>
      </c>
      <c r="EU15" s="196" t="s">
        <v>134</v>
      </c>
      <c r="EV15" s="80">
        <v>0</v>
      </c>
      <c r="EW15" s="198">
        <f t="shared" si="36"/>
        <v>0</v>
      </c>
      <c r="EX15" s="199">
        <v>5.5</v>
      </c>
      <c r="EY15" s="200">
        <f>+EV15*'PRECIOS SEGUN ADJ (RURAL)'!$B$16*'PRECIOS SEGUN ADJ (RURAL)'!$C$16</f>
        <v>0</v>
      </c>
      <c r="EZ15" s="200" t="s">
        <v>134</v>
      </c>
      <c r="FA15" s="80">
        <v>0</v>
      </c>
      <c r="FB15" s="202">
        <f t="shared" si="37"/>
        <v>0</v>
      </c>
      <c r="FC15" s="203">
        <v>220</v>
      </c>
      <c r="FD15" s="204">
        <f>+FA15*'PRECIOS SEGUN ADJ (RURAL)'!$B$18*'PRECIOS SEGUN ADJ (RURAL)'!$C$18</f>
        <v>0</v>
      </c>
      <c r="FE15" s="204" t="s">
        <v>134</v>
      </c>
      <c r="FF15" s="204">
        <f t="shared" si="38"/>
        <v>0</v>
      </c>
      <c r="FG15" s="80">
        <f t="shared" si="39"/>
        <v>1682965.3999999997</v>
      </c>
      <c r="FH15" s="80" t="s">
        <v>2065</v>
      </c>
      <c r="FI15" s="80">
        <f t="shared" si="40"/>
        <v>153179.20000000001</v>
      </c>
      <c r="FJ15" s="80" t="s">
        <v>2066</v>
      </c>
      <c r="FK15" s="80">
        <f t="shared" si="41"/>
        <v>1529786.1999999997</v>
      </c>
      <c r="FL15" s="80" t="s">
        <v>2067</v>
      </c>
      <c r="FM15" s="80">
        <f t="shared" si="42"/>
        <v>336593.08</v>
      </c>
      <c r="FN15" s="80" t="s">
        <v>2068</v>
      </c>
      <c r="FO15" s="80">
        <f t="shared" si="43"/>
        <v>16829.650000000001</v>
      </c>
      <c r="FP15" s="80" t="s">
        <v>2069</v>
      </c>
      <c r="FQ15" s="80"/>
      <c r="FR15" s="80">
        <f t="shared" si="44"/>
        <v>1346372.3199999996</v>
      </c>
      <c r="FS15" s="80" t="s">
        <v>2070</v>
      </c>
      <c r="FT15" s="37" t="str">
        <f>+VLOOKUP(D15,'FRONTERIZO XENIA'!F:G,2,0)</f>
        <v>F-05</v>
      </c>
    </row>
    <row r="16" spans="1:176">
      <c r="A16" s="37">
        <v>15</v>
      </c>
      <c r="B16" s="176" t="s">
        <v>1826</v>
      </c>
      <c r="C16" s="26" t="s">
        <v>2071</v>
      </c>
      <c r="D16" s="37">
        <v>131537431</v>
      </c>
      <c r="E16" s="37">
        <f>+VLOOKUP(D16,'INFORMACION DE PROVEEDORES'!C:I,2,0)</f>
        <v>131537431</v>
      </c>
      <c r="F16" s="26" t="str">
        <f>+VLOOKUP(D16,'INFORMACION DE PROVEEDORES'!C:J,4,0)</f>
        <v xml:space="preserve">MILAGROS ANTONIO SANCHEZ BATISTA </v>
      </c>
      <c r="G16" s="37" t="str">
        <f>+VLOOKUP(D16,'INFORMACION DE PROVEEDORES'!C:K,5,0)</f>
        <v>016-0011627-9</v>
      </c>
      <c r="H16" s="26" t="str">
        <f>+VLOOKUP(D16,'INFORMACION DE PROVEEDORES'!C:L,7,0)</f>
        <v>CALLE COLON, VILLA HORTENCIA, COMECOR, ELIAS PIÑA</v>
      </c>
      <c r="I16" s="37" t="str">
        <f>+VLOOKUP(D16,'INFORMACION DE PROVEEDORES'!C:M,3,0)</f>
        <v xml:space="preserve"> JURÍDICA</v>
      </c>
      <c r="J16" s="37">
        <v>5</v>
      </c>
      <c r="K16" s="37">
        <v>498</v>
      </c>
      <c r="L16" s="37">
        <v>96</v>
      </c>
      <c r="M16" s="37">
        <f t="shared" si="0"/>
        <v>1920</v>
      </c>
      <c r="N16" s="189">
        <v>69.81</v>
      </c>
      <c r="O16" s="80">
        <f>+L16*'PRECIOS SEGUN ADJ. (FRONTERIZO)'!$B$2*'PRECIOS SEGUN ADJ. (FRONTERIZO)'!$C$2</f>
        <v>134035.20000000001</v>
      </c>
      <c r="P16" s="80" t="s">
        <v>2072</v>
      </c>
      <c r="Q16" s="80">
        <f t="shared" si="1"/>
        <v>21445.63</v>
      </c>
      <c r="R16" s="37">
        <v>26</v>
      </c>
      <c r="S16" s="37">
        <f t="shared" si="2"/>
        <v>520</v>
      </c>
      <c r="T16" s="189">
        <v>31.5</v>
      </c>
      <c r="U16" s="80">
        <f>+R16*'PRECIOS SEGUN ADJ. (FRONTERIZO)'!$B$3*'PRECIOS SEGUN ADJ. (FRONTERIZO)'!$C$3</f>
        <v>16380</v>
      </c>
      <c r="V16" s="80" t="s">
        <v>543</v>
      </c>
      <c r="W16" s="37">
        <v>27</v>
      </c>
      <c r="X16" s="37">
        <f t="shared" si="3"/>
        <v>540</v>
      </c>
      <c r="Y16" s="189">
        <v>25.2</v>
      </c>
      <c r="Z16" s="80">
        <f>+W16*'PRECIOS SEGUN ADJ. (FRONTERIZO)'!$B$4*'PRECIOS SEGUN ADJ. (FRONTERIZO)'!$C$4</f>
        <v>13608</v>
      </c>
      <c r="AA16" s="80" t="s">
        <v>1989</v>
      </c>
      <c r="AB16" s="37">
        <v>158</v>
      </c>
      <c r="AC16" s="37">
        <f t="shared" si="4"/>
        <v>3160</v>
      </c>
      <c r="AD16" s="189">
        <v>87.91</v>
      </c>
      <c r="AE16" s="80">
        <f>+AB16*'PRECIOS SEGUN ADJ. (FRONTERIZO)'!$B$5*'PRECIOS SEGUN ADJ. (FRONTERIZO)'!$C$5</f>
        <v>277795.59999999998</v>
      </c>
      <c r="AF16" s="80" t="s">
        <v>2073</v>
      </c>
      <c r="AG16" s="80">
        <f t="shared" si="5"/>
        <v>50003.21</v>
      </c>
      <c r="AH16" s="37">
        <v>175</v>
      </c>
      <c r="AI16" s="37">
        <f t="shared" si="6"/>
        <v>3500</v>
      </c>
      <c r="AJ16" s="189">
        <v>53.95000000000001</v>
      </c>
      <c r="AK16" s="80">
        <f>+AH16*'PRECIOS SEGUN ADJ. (FRONTERIZO)'!$B$6*'PRECIOS SEGUN ADJ. (FRONTERIZO)'!$C$6</f>
        <v>188825</v>
      </c>
      <c r="AL16" s="80" t="s">
        <v>2074</v>
      </c>
      <c r="AM16" s="37">
        <v>23</v>
      </c>
      <c r="AN16" s="37">
        <f t="shared" si="7"/>
        <v>460</v>
      </c>
      <c r="AO16" s="189">
        <v>25.04</v>
      </c>
      <c r="AP16" s="80">
        <f>+AM16*'PRECIOS SEGUN ADJ. (FRONTERIZO)'!$B$7*'PRECIOS SEGUN ADJ. (FRONTERIZO)'!$C$7</f>
        <v>11518.4</v>
      </c>
      <c r="AQ16" s="80" t="s">
        <v>470</v>
      </c>
      <c r="AR16" s="80">
        <f t="shared" si="8"/>
        <v>1842.94</v>
      </c>
      <c r="AS16" s="37">
        <v>57</v>
      </c>
      <c r="AT16" s="37">
        <f t="shared" si="9"/>
        <v>1140</v>
      </c>
      <c r="AU16" s="189">
        <v>290.85000000000002</v>
      </c>
      <c r="AV16" s="80">
        <f>+AS16*'PRECIOS SEGUN ADJ. (FRONTERIZO)'!$B$8*'PRECIOS SEGUN ADJ. (FRONTERIZO)'!$C$8</f>
        <v>331569</v>
      </c>
      <c r="AW16" s="80" t="s">
        <v>1930</v>
      </c>
      <c r="AX16" s="80">
        <f t="shared" si="10"/>
        <v>59682.42</v>
      </c>
      <c r="AY16" s="37">
        <v>2</v>
      </c>
      <c r="AZ16" s="37">
        <f t="shared" si="11"/>
        <v>40</v>
      </c>
      <c r="BA16" s="189">
        <v>18.899999999999999</v>
      </c>
      <c r="BB16" s="80">
        <f>+AY16*'PRECIOS SEGUN ADJ. (FRONTERIZO)'!$B$9*'PRECIOS SEGUN ADJ. (FRONTERIZO)'!$C$9</f>
        <v>756</v>
      </c>
      <c r="BC16" s="80" t="s">
        <v>2075</v>
      </c>
      <c r="BD16" s="37">
        <v>13</v>
      </c>
      <c r="BE16" s="37">
        <f t="shared" si="12"/>
        <v>260</v>
      </c>
      <c r="BF16" s="189">
        <v>140.38</v>
      </c>
      <c r="BG16" s="80">
        <f>+BD16*'PRECIOS SEGUN ADJ. (FRONTERIZO)'!$B$10*'PRECIOS SEGUN ADJ. (FRONTERIZO)'!$C$10</f>
        <v>36498.800000000003</v>
      </c>
      <c r="BH16" s="80" t="s">
        <v>402</v>
      </c>
      <c r="BI16" s="80">
        <f t="shared" si="13"/>
        <v>6569.78</v>
      </c>
      <c r="BJ16" s="37">
        <v>9</v>
      </c>
      <c r="BK16" s="37">
        <f t="shared" si="14"/>
        <v>180</v>
      </c>
      <c r="BL16" s="189">
        <v>31.459999999999997</v>
      </c>
      <c r="BM16" s="80">
        <f>+BJ16*'PRECIOS SEGUN ADJ. (FRONTERIZO)'!$B$11*'PRECIOS SEGUN ADJ. (FRONTERIZO)'!$C$11</f>
        <v>5662.7999999999993</v>
      </c>
      <c r="BN16" s="80" t="s">
        <v>1992</v>
      </c>
      <c r="BO16" s="37">
        <v>47</v>
      </c>
      <c r="BP16" s="37">
        <f t="shared" si="15"/>
        <v>940</v>
      </c>
      <c r="BQ16" s="189">
        <v>65</v>
      </c>
      <c r="BR16" s="80">
        <f>+BO16*'PRECIOS SEGUN ADJ. (FRONTERIZO)'!$B$12*'PRECIOS SEGUN ADJ. (FRONTERIZO)'!$C$12</f>
        <v>61100</v>
      </c>
      <c r="BS16" s="80" t="s">
        <v>2076</v>
      </c>
      <c r="BT16" s="37">
        <v>250</v>
      </c>
      <c r="BU16" s="37">
        <f t="shared" si="16"/>
        <v>5000</v>
      </c>
      <c r="BV16" s="189">
        <v>5.5</v>
      </c>
      <c r="BW16" s="80">
        <f>+BT16*'PRECIOS SEGUN ADJ. (FRONTERIZO)'!$B$13*'PRECIOS SEGUN ADJ. (FRONTERIZO)'!$C$13</f>
        <v>27500</v>
      </c>
      <c r="BX16" s="80" t="s">
        <v>2077</v>
      </c>
      <c r="BY16" s="37">
        <v>946</v>
      </c>
      <c r="BZ16" s="37">
        <f t="shared" si="17"/>
        <v>18920</v>
      </c>
      <c r="CA16" s="189">
        <v>7.15</v>
      </c>
      <c r="CB16" s="80">
        <f>+BY16*'PRECIOS SEGUN ADJ. (FRONTERIZO)'!$B$14*'PRECIOS SEGUN ADJ. (FRONTERIZO)'!$C$14</f>
        <v>135278</v>
      </c>
      <c r="CC16" s="80" t="s">
        <v>2078</v>
      </c>
      <c r="CD16" s="37">
        <v>1892</v>
      </c>
      <c r="CE16" s="37">
        <f t="shared" si="18"/>
        <v>37840</v>
      </c>
      <c r="CF16" s="189">
        <v>6.8400000000000007</v>
      </c>
      <c r="CG16" s="80">
        <f>+CD16*'PRECIOS SEGUN ADJ. (FRONTERIZO)'!$B$15*'PRECIOS SEGUN ADJ. (FRONTERIZO)'!$C$15</f>
        <v>258825.59999999998</v>
      </c>
      <c r="CH16" s="80" t="s">
        <v>2079</v>
      </c>
      <c r="CI16" s="37">
        <v>12</v>
      </c>
      <c r="CJ16" s="37">
        <f t="shared" si="19"/>
        <v>240</v>
      </c>
      <c r="CK16" s="189">
        <v>60</v>
      </c>
      <c r="CL16" s="80">
        <f>+CI16*'PRECIOS SEGUN ADJ. (FRONTERIZO)'!$B$16*'PRECIOS SEGUN ADJ. (FRONTERIZO)'!$C$16</f>
        <v>14400</v>
      </c>
      <c r="CM16" s="80" t="s">
        <v>1995</v>
      </c>
      <c r="CN16" s="80">
        <f t="shared" si="20"/>
        <v>2592</v>
      </c>
      <c r="CO16" s="37">
        <v>5</v>
      </c>
      <c r="CP16" s="37">
        <f t="shared" si="21"/>
        <v>100</v>
      </c>
      <c r="CQ16" s="189">
        <v>55.649999999999991</v>
      </c>
      <c r="CR16" s="80">
        <f>+CO16*'PRECIOS SEGUN ADJ. (FRONTERIZO)'!$B$17*'PRECIOS SEGUN ADJ. (FRONTERIZO)'!$C$17</f>
        <v>5565</v>
      </c>
      <c r="CS16" s="80" t="s">
        <v>2080</v>
      </c>
      <c r="CT16" s="80">
        <f t="shared" si="22"/>
        <v>1001.7</v>
      </c>
      <c r="CU16" s="37">
        <v>1046</v>
      </c>
      <c r="CV16" s="37">
        <f t="shared" si="23"/>
        <v>20920</v>
      </c>
      <c r="CW16" s="189">
        <v>6.6</v>
      </c>
      <c r="CX16" s="80">
        <f>+CU16*'PRECIOS SEGUN ADJ. (FRONTERIZO)'!$B$18*'PRECIOS SEGUN ADJ. (FRONTERIZO)'!$C$18</f>
        <v>138072</v>
      </c>
      <c r="CY16" s="80" t="s">
        <v>2081</v>
      </c>
      <c r="CZ16" s="37">
        <v>6</v>
      </c>
      <c r="DA16" s="37">
        <f t="shared" si="24"/>
        <v>120</v>
      </c>
      <c r="DB16" s="189">
        <v>65.75</v>
      </c>
      <c r="DC16" s="80">
        <f>+CZ16*'PRECIOS SEGUN ADJ. (FRONTERIZO)'!$B$19*'PRECIOS SEGUN ADJ. (FRONTERIZO)'!$C$19</f>
        <v>7890</v>
      </c>
      <c r="DD16" s="80" t="s">
        <v>2082</v>
      </c>
      <c r="DE16" s="80">
        <f t="shared" si="25"/>
        <v>1420.2</v>
      </c>
      <c r="DF16" s="37">
        <v>23</v>
      </c>
      <c r="DG16" s="37">
        <f t="shared" si="26"/>
        <v>460</v>
      </c>
      <c r="DH16" s="189">
        <v>82.59999999999998</v>
      </c>
      <c r="DI16" s="80">
        <f>+DF16*'PRECIOS SEGUN ADJ. (FRONTERIZO)'!$B$20*'PRECIOS SEGUN ADJ. (FRONTERIZO)'!$C$20</f>
        <v>37996</v>
      </c>
      <c r="DJ16" s="80" t="s">
        <v>476</v>
      </c>
      <c r="DK16" s="80">
        <f t="shared" si="27"/>
        <v>6839.28</v>
      </c>
      <c r="DL16" s="37">
        <v>1892</v>
      </c>
      <c r="DM16" s="37">
        <f t="shared" si="28"/>
        <v>37840</v>
      </c>
      <c r="DN16" s="189">
        <v>22</v>
      </c>
      <c r="DO16" s="80">
        <f>+DL16*'PRECIOS SEGUN ADJ. (FRONTERIZO)'!$B$21*'PRECIOS SEGUN ADJ. (FRONTERIZO)'!$C$21</f>
        <v>832480</v>
      </c>
      <c r="DP16" s="80" t="s">
        <v>2083</v>
      </c>
      <c r="DQ16" s="37">
        <v>111</v>
      </c>
      <c r="DR16" s="37">
        <f t="shared" si="29"/>
        <v>2220</v>
      </c>
      <c r="DS16" s="189">
        <v>80.849999999999994</v>
      </c>
      <c r="DT16" s="80">
        <f>+DQ16*'PRECIOS SEGUN ADJ. (FRONTERIZO)'!$B$22*'PRECIOS SEGUN ADJ. (FRONTERIZO)'!$C$22</f>
        <v>179486.99999999997</v>
      </c>
      <c r="DU16" s="80" t="s">
        <v>2084</v>
      </c>
      <c r="DV16" s="37">
        <v>52</v>
      </c>
      <c r="DW16" s="37">
        <f t="shared" si="30"/>
        <v>1040</v>
      </c>
      <c r="DX16" s="189">
        <v>21.83</v>
      </c>
      <c r="DY16" s="80">
        <f>+DV16*'PRECIOS SEGUN ADJ. (FRONTERIZO)'!$B$23*'PRECIOS SEGUN ADJ. (FRONTERIZO)'!$C$23</f>
        <v>22703.199999999997</v>
      </c>
      <c r="DZ16" s="80" t="s">
        <v>2085</v>
      </c>
      <c r="EA16" s="80">
        <f t="shared" si="31"/>
        <v>4086.58</v>
      </c>
      <c r="EB16" s="37">
        <v>151</v>
      </c>
      <c r="EC16" s="37">
        <f t="shared" si="32"/>
        <v>3020</v>
      </c>
      <c r="ED16" s="189">
        <v>33</v>
      </c>
      <c r="EE16" s="80">
        <f>+EB16*'PRECIOS SEGUN ADJ. (FRONTERIZO)'!$B$24*'PRECIOS SEGUN ADJ. (FRONTERIZO)'!$C$24</f>
        <v>99660</v>
      </c>
      <c r="EF16" s="80" t="s">
        <v>2086</v>
      </c>
      <c r="EG16" s="37">
        <v>2</v>
      </c>
      <c r="EH16" s="37">
        <f t="shared" si="33"/>
        <v>40</v>
      </c>
      <c r="EI16" s="189">
        <v>15.789999999999997</v>
      </c>
      <c r="EJ16" s="80">
        <f>+EG16*'PRECIOS SEGUN ADJ. (FRONTERIZO)'!$B$25*'PRECIOS SEGUN ADJ. (FRONTERIZO)'!$C$25</f>
        <v>631.59999999999991</v>
      </c>
      <c r="EK16" s="80" t="s">
        <v>2087</v>
      </c>
      <c r="EL16" s="37">
        <v>2</v>
      </c>
      <c r="EM16" s="37">
        <f t="shared" si="34"/>
        <v>40</v>
      </c>
      <c r="EN16" s="189">
        <v>31.5</v>
      </c>
      <c r="EO16" s="80">
        <f>+EL16*'PRECIOS SEGUN ADJ. (FRONTERIZO)'!$B$26*'PRECIOS SEGUN ADJ. (FRONTERIZO)'!$C$26</f>
        <v>1260</v>
      </c>
      <c r="EP16" s="80" t="s">
        <v>2088</v>
      </c>
      <c r="EQ16" s="80">
        <v>0</v>
      </c>
      <c r="ER16" s="194">
        <f t="shared" si="35"/>
        <v>0</v>
      </c>
      <c r="ES16" s="195">
        <v>21.68</v>
      </c>
      <c r="ET16" s="196">
        <f>+EQ16*'PRECIOS SEGUN ADJ (RURAL)'!$B$13*'PRECIOS SEGUN ADJ (RURAL)'!$C$13</f>
        <v>0</v>
      </c>
      <c r="EU16" s="196" t="s">
        <v>134</v>
      </c>
      <c r="EV16" s="80">
        <v>0</v>
      </c>
      <c r="EW16" s="198">
        <f t="shared" si="36"/>
        <v>0</v>
      </c>
      <c r="EX16" s="199">
        <v>5.5</v>
      </c>
      <c r="EY16" s="200">
        <f>+EV16*'PRECIOS SEGUN ADJ (RURAL)'!$B$16*'PRECIOS SEGUN ADJ (RURAL)'!$C$16</f>
        <v>0</v>
      </c>
      <c r="EZ16" s="200" t="s">
        <v>134</v>
      </c>
      <c r="FA16" s="80">
        <v>0</v>
      </c>
      <c r="FB16" s="202">
        <f t="shared" si="37"/>
        <v>0</v>
      </c>
      <c r="FC16" s="203">
        <v>220</v>
      </c>
      <c r="FD16" s="204">
        <f>+FA16*'PRECIOS SEGUN ADJ (RURAL)'!$B$18*'PRECIOS SEGUN ADJ (RURAL)'!$C$18</f>
        <v>0</v>
      </c>
      <c r="FE16" s="204" t="s">
        <v>134</v>
      </c>
      <c r="FF16" s="204">
        <f t="shared" si="38"/>
        <v>0</v>
      </c>
      <c r="FG16" s="80">
        <f t="shared" si="39"/>
        <v>2839497.2000000007</v>
      </c>
      <c r="FH16" s="80" t="s">
        <v>2089</v>
      </c>
      <c r="FI16" s="80">
        <f t="shared" si="40"/>
        <v>155483.74000000002</v>
      </c>
      <c r="FJ16" s="80" t="s">
        <v>2090</v>
      </c>
      <c r="FK16" s="80">
        <f t="shared" si="41"/>
        <v>2684013.4600000004</v>
      </c>
      <c r="FL16" s="80" t="s">
        <v>2091</v>
      </c>
      <c r="FM16" s="80">
        <f t="shared" si="42"/>
        <v>567899.43999999994</v>
      </c>
      <c r="FN16" s="80" t="s">
        <v>2092</v>
      </c>
      <c r="FO16" s="80">
        <f t="shared" si="43"/>
        <v>28394.97</v>
      </c>
      <c r="FP16" s="80" t="s">
        <v>2093</v>
      </c>
      <c r="FQ16" s="80"/>
      <c r="FR16" s="80">
        <f t="shared" si="44"/>
        <v>2271597.7600000007</v>
      </c>
      <c r="FS16" s="80" t="s">
        <v>2094</v>
      </c>
      <c r="FT16" s="37" t="str">
        <f>+VLOOKUP(D16,'FRONTERIZO XENIA'!F:G,2,0)</f>
        <v>F-11</v>
      </c>
    </row>
    <row r="17" spans="1:176">
      <c r="A17" s="37">
        <v>16</v>
      </c>
      <c r="B17" s="176" t="s">
        <v>1826</v>
      </c>
      <c r="C17" s="26" t="s">
        <v>2095</v>
      </c>
      <c r="D17" s="37">
        <v>132262328</v>
      </c>
      <c r="E17" s="37">
        <f>+VLOOKUP(D17,'INFORMACION DE PROVEEDORES'!C:I,2,0)</f>
        <v>132262328</v>
      </c>
      <c r="F17" s="26" t="str">
        <f>+VLOOKUP(D17,'INFORMACION DE PROVEEDORES'!C:J,4,0)</f>
        <v>DANFERDYS, SRL</v>
      </c>
      <c r="G17" s="37">
        <f>+VLOOKUP(D17,'INFORMACION DE PROVEEDORES'!C:K,5,0)</f>
        <v>132262328</v>
      </c>
      <c r="H17" s="26" t="str">
        <f>+VLOOKUP(D17,'INFORMACION DE PROVEEDORES'!C:L,7,0)</f>
        <v xml:space="preserve">QUINTA ESQUINA CALLE PRINCIPAL, LOCAL 3, EL LUCERO, SAN JUAN </v>
      </c>
      <c r="I17" s="37" t="str">
        <f>+VLOOKUP(D17,'INFORMACION DE PROVEEDORES'!C:M,3,0)</f>
        <v xml:space="preserve"> JURÍDICA</v>
      </c>
      <c r="J17" s="37">
        <v>10</v>
      </c>
      <c r="K17" s="37">
        <v>877</v>
      </c>
      <c r="L17" s="37">
        <v>146</v>
      </c>
      <c r="M17" s="37">
        <f t="shared" si="0"/>
        <v>2920</v>
      </c>
      <c r="N17" s="189">
        <v>69.81</v>
      </c>
      <c r="O17" s="80">
        <f>+L17*'PRECIOS SEGUN ADJ. (FRONTERIZO)'!$B$2*'PRECIOS SEGUN ADJ. (FRONTERIZO)'!$C$2</f>
        <v>203845.2</v>
      </c>
      <c r="P17" s="80" t="s">
        <v>2096</v>
      </c>
      <c r="Q17" s="80">
        <f t="shared" si="1"/>
        <v>32615.23</v>
      </c>
      <c r="R17" s="37">
        <v>40</v>
      </c>
      <c r="S17" s="37">
        <f t="shared" si="2"/>
        <v>800</v>
      </c>
      <c r="T17" s="189">
        <v>31.5</v>
      </c>
      <c r="U17" s="80">
        <f>+R17*'PRECIOS SEGUN ADJ. (FRONTERIZO)'!$B$3*'PRECIOS SEGUN ADJ. (FRONTERIZO)'!$C$3</f>
        <v>25200</v>
      </c>
      <c r="V17" s="80" t="s">
        <v>710</v>
      </c>
      <c r="W17" s="37">
        <v>0</v>
      </c>
      <c r="X17" s="37">
        <f t="shared" si="3"/>
        <v>0</v>
      </c>
      <c r="Y17" s="189">
        <v>25.2</v>
      </c>
      <c r="Z17" s="80">
        <f>+W17*'PRECIOS SEGUN ADJ. (FRONTERIZO)'!$B$4*'PRECIOS SEGUN ADJ. (FRONTERIZO)'!$C$4</f>
        <v>0</v>
      </c>
      <c r="AA17" s="80" t="s">
        <v>134</v>
      </c>
      <c r="AB17" s="37">
        <v>245</v>
      </c>
      <c r="AC17" s="37">
        <f t="shared" si="4"/>
        <v>4900</v>
      </c>
      <c r="AD17" s="189">
        <v>87.91</v>
      </c>
      <c r="AE17" s="80">
        <f>+AB17*'PRECIOS SEGUN ADJ. (FRONTERIZO)'!$B$5*'PRECIOS SEGUN ADJ. (FRONTERIZO)'!$C$5</f>
        <v>430759</v>
      </c>
      <c r="AF17" s="80" t="s">
        <v>2097</v>
      </c>
      <c r="AG17" s="80">
        <f t="shared" si="5"/>
        <v>77536.62</v>
      </c>
      <c r="AH17" s="37">
        <v>294</v>
      </c>
      <c r="AI17" s="37">
        <f t="shared" si="6"/>
        <v>5880</v>
      </c>
      <c r="AJ17" s="189">
        <v>53.95000000000001</v>
      </c>
      <c r="AK17" s="80">
        <f>+AH17*'PRECIOS SEGUN ADJ. (FRONTERIZO)'!$B$6*'PRECIOS SEGUN ADJ. (FRONTERIZO)'!$C$6</f>
        <v>317226</v>
      </c>
      <c r="AL17" s="80" t="s">
        <v>2098</v>
      </c>
      <c r="AM17" s="37">
        <v>40</v>
      </c>
      <c r="AN17" s="37">
        <f t="shared" si="7"/>
        <v>800</v>
      </c>
      <c r="AO17" s="189">
        <v>25.04</v>
      </c>
      <c r="AP17" s="80">
        <f>+AM17*'PRECIOS SEGUN ADJ. (FRONTERIZO)'!$B$7*'PRECIOS SEGUN ADJ. (FRONTERIZO)'!$C$7</f>
        <v>20032</v>
      </c>
      <c r="AQ17" s="80" t="s">
        <v>2099</v>
      </c>
      <c r="AR17" s="80">
        <f t="shared" si="8"/>
        <v>3205.12</v>
      </c>
      <c r="AS17" s="37">
        <v>93</v>
      </c>
      <c r="AT17" s="37">
        <f t="shared" si="9"/>
        <v>1860</v>
      </c>
      <c r="AU17" s="189">
        <v>290.85000000000002</v>
      </c>
      <c r="AV17" s="80">
        <f>+AS17*'PRECIOS SEGUN ADJ. (FRONTERIZO)'!$B$8*'PRECIOS SEGUN ADJ. (FRONTERIZO)'!$C$8</f>
        <v>540981</v>
      </c>
      <c r="AW17" s="80" t="s">
        <v>2100</v>
      </c>
      <c r="AX17" s="80">
        <f t="shared" si="10"/>
        <v>97376.58</v>
      </c>
      <c r="AY17" s="37">
        <v>0</v>
      </c>
      <c r="AZ17" s="37">
        <f t="shared" si="11"/>
        <v>0</v>
      </c>
      <c r="BA17" s="189">
        <v>18.899999999999999</v>
      </c>
      <c r="BB17" s="80">
        <f>+AY17*'PRECIOS SEGUN ADJ. (FRONTERIZO)'!$B$9*'PRECIOS SEGUN ADJ. (FRONTERIZO)'!$C$9</f>
        <v>0</v>
      </c>
      <c r="BC17" s="80" t="s">
        <v>134</v>
      </c>
      <c r="BD17" s="37">
        <v>22</v>
      </c>
      <c r="BE17" s="37">
        <f t="shared" si="12"/>
        <v>440</v>
      </c>
      <c r="BF17" s="189">
        <v>140.38</v>
      </c>
      <c r="BG17" s="80">
        <f>+BD17*'PRECIOS SEGUN ADJ. (FRONTERIZO)'!$B$10*'PRECIOS SEGUN ADJ. (FRONTERIZO)'!$C$10</f>
        <v>61767.199999999997</v>
      </c>
      <c r="BH17" s="80" t="s">
        <v>2101</v>
      </c>
      <c r="BI17" s="80">
        <f t="shared" si="13"/>
        <v>11118.1</v>
      </c>
      <c r="BJ17" s="37">
        <v>0</v>
      </c>
      <c r="BK17" s="37">
        <f t="shared" si="14"/>
        <v>0</v>
      </c>
      <c r="BL17" s="189">
        <v>31.459999999999997</v>
      </c>
      <c r="BM17" s="80">
        <f>+BJ17*'PRECIOS SEGUN ADJ. (FRONTERIZO)'!$B$11*'PRECIOS SEGUN ADJ. (FRONTERIZO)'!$C$11</f>
        <v>0</v>
      </c>
      <c r="BN17" s="80" t="s">
        <v>134</v>
      </c>
      <c r="BO17" s="37">
        <v>75</v>
      </c>
      <c r="BP17" s="37">
        <f t="shared" si="15"/>
        <v>1500</v>
      </c>
      <c r="BQ17" s="189">
        <v>65</v>
      </c>
      <c r="BR17" s="80">
        <f>+BO17*'PRECIOS SEGUN ADJ. (FRONTERIZO)'!$B$12*'PRECIOS SEGUN ADJ. (FRONTERIZO)'!$C$12</f>
        <v>97500</v>
      </c>
      <c r="BS17" s="80" t="s">
        <v>2102</v>
      </c>
      <c r="BT17" s="37">
        <v>0</v>
      </c>
      <c r="BU17" s="37">
        <f t="shared" si="16"/>
        <v>0</v>
      </c>
      <c r="BV17" s="189">
        <v>5.5</v>
      </c>
      <c r="BW17" s="80">
        <f>+BT17*'PRECIOS SEGUN ADJ. (FRONTERIZO)'!$B$13*'PRECIOS SEGUN ADJ. (FRONTERIZO)'!$C$13</f>
        <v>0</v>
      </c>
      <c r="BX17" s="80" t="s">
        <v>134</v>
      </c>
      <c r="BY17" s="37">
        <v>1582</v>
      </c>
      <c r="BZ17" s="37">
        <f t="shared" si="17"/>
        <v>31640</v>
      </c>
      <c r="CA17" s="189">
        <v>7.15</v>
      </c>
      <c r="CB17" s="80">
        <f>+BY17*'PRECIOS SEGUN ADJ. (FRONTERIZO)'!$B$14*'PRECIOS SEGUN ADJ. (FRONTERIZO)'!$C$14</f>
        <v>226226.00000000003</v>
      </c>
      <c r="CC17" s="80" t="s">
        <v>2103</v>
      </c>
      <c r="CD17" s="37">
        <v>3164</v>
      </c>
      <c r="CE17" s="37">
        <f t="shared" si="18"/>
        <v>63280</v>
      </c>
      <c r="CF17" s="189">
        <v>6.8400000000000007</v>
      </c>
      <c r="CG17" s="80">
        <f>+CD17*'PRECIOS SEGUN ADJ. (FRONTERIZO)'!$B$15*'PRECIOS SEGUN ADJ. (FRONTERIZO)'!$C$15</f>
        <v>432835.19999999995</v>
      </c>
      <c r="CH17" s="80" t="s">
        <v>2104</v>
      </c>
      <c r="CI17" s="37">
        <v>0</v>
      </c>
      <c r="CJ17" s="37">
        <f t="shared" si="19"/>
        <v>0</v>
      </c>
      <c r="CK17" s="189">
        <v>60</v>
      </c>
      <c r="CL17" s="80">
        <f>+CI17*'PRECIOS SEGUN ADJ. (FRONTERIZO)'!$B$16*'PRECIOS SEGUN ADJ. (FRONTERIZO)'!$C$16</f>
        <v>0</v>
      </c>
      <c r="CM17" s="80" t="s">
        <v>134</v>
      </c>
      <c r="CN17" s="80">
        <f t="shared" si="20"/>
        <v>0</v>
      </c>
      <c r="CO17" s="37">
        <v>0</v>
      </c>
      <c r="CP17" s="37">
        <f t="shared" si="21"/>
        <v>0</v>
      </c>
      <c r="CQ17" s="189">
        <v>55.649999999999991</v>
      </c>
      <c r="CR17" s="80">
        <f>+CO17*'PRECIOS SEGUN ADJ. (FRONTERIZO)'!$B$17*'PRECIOS SEGUN ADJ. (FRONTERIZO)'!$C$17</f>
        <v>0</v>
      </c>
      <c r="CS17" s="80" t="s">
        <v>134</v>
      </c>
      <c r="CT17" s="80">
        <f t="shared" si="22"/>
        <v>0</v>
      </c>
      <c r="CU17" s="37">
        <v>1582</v>
      </c>
      <c r="CV17" s="37">
        <f t="shared" si="23"/>
        <v>31640</v>
      </c>
      <c r="CW17" s="189">
        <v>6.6</v>
      </c>
      <c r="CX17" s="80">
        <f>+CU17*'PRECIOS SEGUN ADJ. (FRONTERIZO)'!$B$18*'PRECIOS SEGUN ADJ. (FRONTERIZO)'!$C$18</f>
        <v>208823.99999999997</v>
      </c>
      <c r="CY17" s="80" t="s">
        <v>2105</v>
      </c>
      <c r="CZ17" s="37">
        <v>0</v>
      </c>
      <c r="DA17" s="37">
        <f t="shared" si="24"/>
        <v>0</v>
      </c>
      <c r="DB17" s="189">
        <v>65.75</v>
      </c>
      <c r="DC17" s="80">
        <f>+CZ17*'PRECIOS SEGUN ADJ. (FRONTERIZO)'!$B$19*'PRECIOS SEGUN ADJ. (FRONTERIZO)'!$C$19</f>
        <v>0</v>
      </c>
      <c r="DD17" s="80" t="s">
        <v>134</v>
      </c>
      <c r="DE17" s="80">
        <f t="shared" si="25"/>
        <v>0</v>
      </c>
      <c r="DF17" s="37">
        <v>40</v>
      </c>
      <c r="DG17" s="37">
        <f t="shared" si="26"/>
        <v>800</v>
      </c>
      <c r="DH17" s="189">
        <v>82.59999999999998</v>
      </c>
      <c r="DI17" s="80">
        <f>+DF17*'PRECIOS SEGUN ADJ. (FRONTERIZO)'!$B$20*'PRECIOS SEGUN ADJ. (FRONTERIZO)'!$C$20</f>
        <v>66080</v>
      </c>
      <c r="DJ17" s="80" t="s">
        <v>2106</v>
      </c>
      <c r="DK17" s="80">
        <f t="shared" si="27"/>
        <v>11894.4</v>
      </c>
      <c r="DL17" s="37">
        <v>3164</v>
      </c>
      <c r="DM17" s="37">
        <f t="shared" si="28"/>
        <v>63280</v>
      </c>
      <c r="DN17" s="189">
        <v>22</v>
      </c>
      <c r="DO17" s="80">
        <f>+DL17*'PRECIOS SEGUN ADJ. (FRONTERIZO)'!$B$21*'PRECIOS SEGUN ADJ. (FRONTERIZO)'!$C$21</f>
        <v>1392160</v>
      </c>
      <c r="DP17" s="80" t="s">
        <v>2107</v>
      </c>
      <c r="DQ17" s="37">
        <v>180</v>
      </c>
      <c r="DR17" s="37">
        <f t="shared" si="29"/>
        <v>3600</v>
      </c>
      <c r="DS17" s="189">
        <v>80.849999999999994</v>
      </c>
      <c r="DT17" s="80">
        <f>+DQ17*'PRECIOS SEGUN ADJ. (FRONTERIZO)'!$B$22*'PRECIOS SEGUN ADJ. (FRONTERIZO)'!$C$22</f>
        <v>291059.99999999994</v>
      </c>
      <c r="DU17" s="80" t="s">
        <v>2108</v>
      </c>
      <c r="DV17" s="37">
        <v>82</v>
      </c>
      <c r="DW17" s="37">
        <f t="shared" si="30"/>
        <v>1640</v>
      </c>
      <c r="DX17" s="189">
        <v>21.83</v>
      </c>
      <c r="DY17" s="80">
        <f>+DV17*'PRECIOS SEGUN ADJ. (FRONTERIZO)'!$B$23*'PRECIOS SEGUN ADJ. (FRONTERIZO)'!$C$23</f>
        <v>35801.199999999997</v>
      </c>
      <c r="DZ17" s="80" t="s">
        <v>2109</v>
      </c>
      <c r="EA17" s="80">
        <f t="shared" si="31"/>
        <v>6444.22</v>
      </c>
      <c r="EB17" s="37">
        <v>249</v>
      </c>
      <c r="EC17" s="37">
        <f t="shared" si="32"/>
        <v>4980</v>
      </c>
      <c r="ED17" s="189">
        <v>33</v>
      </c>
      <c r="EE17" s="80">
        <f>+EB17*'PRECIOS SEGUN ADJ. (FRONTERIZO)'!$B$24*'PRECIOS SEGUN ADJ. (FRONTERIZO)'!$C$24</f>
        <v>164340</v>
      </c>
      <c r="EF17" s="80" t="s">
        <v>2110</v>
      </c>
      <c r="EG17" s="37">
        <v>0</v>
      </c>
      <c r="EH17" s="37">
        <f t="shared" si="33"/>
        <v>0</v>
      </c>
      <c r="EI17" s="189">
        <v>15.789999999999997</v>
      </c>
      <c r="EJ17" s="80">
        <f>+EG17*'PRECIOS SEGUN ADJ. (FRONTERIZO)'!$B$25*'PRECIOS SEGUN ADJ. (FRONTERIZO)'!$C$25</f>
        <v>0</v>
      </c>
      <c r="EK17" s="80" t="s">
        <v>134</v>
      </c>
      <c r="EL17" s="37">
        <v>0</v>
      </c>
      <c r="EM17" s="37">
        <f t="shared" si="34"/>
        <v>0</v>
      </c>
      <c r="EN17" s="189">
        <v>31.5</v>
      </c>
      <c r="EO17" s="80">
        <f>+EL17*'PRECIOS SEGUN ADJ. (FRONTERIZO)'!$B$26*'PRECIOS SEGUN ADJ. (FRONTERIZO)'!$C$26</f>
        <v>0</v>
      </c>
      <c r="EP17" s="80" t="s">
        <v>134</v>
      </c>
      <c r="EQ17" s="80">
        <v>0</v>
      </c>
      <c r="ER17" s="194">
        <f t="shared" si="35"/>
        <v>0</v>
      </c>
      <c r="ES17" s="195">
        <v>21.68</v>
      </c>
      <c r="ET17" s="196">
        <f>+EQ17*'PRECIOS SEGUN ADJ (RURAL)'!$B$13*'PRECIOS SEGUN ADJ (RURAL)'!$C$13</f>
        <v>0</v>
      </c>
      <c r="EU17" s="196" t="s">
        <v>134</v>
      </c>
      <c r="EV17" s="80">
        <v>0</v>
      </c>
      <c r="EW17" s="198">
        <f t="shared" si="36"/>
        <v>0</v>
      </c>
      <c r="EX17" s="199">
        <v>5.5</v>
      </c>
      <c r="EY17" s="200">
        <f>+EV17*'PRECIOS SEGUN ADJ (RURAL)'!$B$16*'PRECIOS SEGUN ADJ (RURAL)'!$C$16</f>
        <v>0</v>
      </c>
      <c r="EZ17" s="200" t="s">
        <v>134</v>
      </c>
      <c r="FA17" s="80">
        <v>0</v>
      </c>
      <c r="FB17" s="202">
        <f t="shared" si="37"/>
        <v>0</v>
      </c>
      <c r="FC17" s="203">
        <v>220</v>
      </c>
      <c r="FD17" s="204">
        <f>+FA17*'PRECIOS SEGUN ADJ (RURAL)'!$B$18*'PRECIOS SEGUN ADJ (RURAL)'!$C$18</f>
        <v>0</v>
      </c>
      <c r="FE17" s="204" t="s">
        <v>134</v>
      </c>
      <c r="FF17" s="204">
        <f t="shared" si="38"/>
        <v>0</v>
      </c>
      <c r="FG17" s="80">
        <f t="shared" si="39"/>
        <v>4514636.8</v>
      </c>
      <c r="FH17" s="80" t="s">
        <v>2111</v>
      </c>
      <c r="FI17" s="80">
        <f t="shared" si="40"/>
        <v>240190.27</v>
      </c>
      <c r="FJ17" s="80" t="s">
        <v>2112</v>
      </c>
      <c r="FK17" s="80">
        <f t="shared" si="41"/>
        <v>4274446.53</v>
      </c>
      <c r="FL17" s="80" t="s">
        <v>2113</v>
      </c>
      <c r="FM17" s="80">
        <f t="shared" si="42"/>
        <v>902927.35999999999</v>
      </c>
      <c r="FN17" s="80" t="s">
        <v>2114</v>
      </c>
      <c r="FO17" s="80">
        <f t="shared" si="43"/>
        <v>45146.37</v>
      </c>
      <c r="FP17" s="80" t="s">
        <v>2115</v>
      </c>
      <c r="FQ17" s="80"/>
      <c r="FR17" s="80">
        <f t="shared" si="44"/>
        <v>3611709.4399999999</v>
      </c>
      <c r="FS17" s="80" t="s">
        <v>2116</v>
      </c>
      <c r="FT17" s="37" t="str">
        <f>+VLOOKUP(D17,'FRONTERIZO XENIA'!F:G,2,0)</f>
        <v>F-18</v>
      </c>
    </row>
    <row r="18" spans="1:176">
      <c r="A18" s="37">
        <v>17</v>
      </c>
      <c r="B18" s="176" t="s">
        <v>1826</v>
      </c>
      <c r="C18" s="26" t="s">
        <v>2117</v>
      </c>
      <c r="D18" s="37">
        <v>131159516</v>
      </c>
      <c r="E18" s="37">
        <f>+VLOOKUP(D18,'INFORMACION DE PROVEEDORES'!C:I,2,0)</f>
        <v>131159516</v>
      </c>
      <c r="F18" s="26" t="str">
        <f>+VLOOKUP(D18,'INFORMACION DE PROVEEDORES'!C:J,4,0)</f>
        <v>ALEJANDRO DANTE MATOS MATEO</v>
      </c>
      <c r="G18" s="37" t="str">
        <f>+VLOOKUP(D18,'INFORMACION DE PROVEEDORES'!C:K,5,0)</f>
        <v>012-0013003-5</v>
      </c>
      <c r="H18" s="26" t="str">
        <f>+VLOOKUP(D18,'INFORMACION DE PROVEEDORES'!C:L,7,0)</f>
        <v xml:space="preserve">CALLE EUSEBIO NO. 35, ESQUINA LAS CARRERAS, SAN JUAN </v>
      </c>
      <c r="I18" s="37" t="str">
        <f>+VLOOKUP(D18,'INFORMACION DE PROVEEDORES'!C:M,3,0)</f>
        <v xml:space="preserve"> JURÍDICA</v>
      </c>
      <c r="J18" s="37">
        <v>2</v>
      </c>
      <c r="K18" s="37">
        <v>205</v>
      </c>
      <c r="L18" s="37">
        <v>50</v>
      </c>
      <c r="M18" s="37">
        <f t="shared" si="0"/>
        <v>1000</v>
      </c>
      <c r="N18" s="189">
        <v>69.81</v>
      </c>
      <c r="O18" s="80">
        <f>+L18*'PRECIOS SEGUN ADJ. (FRONTERIZO)'!$B$2*'PRECIOS SEGUN ADJ. (FRONTERIZO)'!$C$2</f>
        <v>69810</v>
      </c>
      <c r="P18" s="80" t="s">
        <v>2118</v>
      </c>
      <c r="Q18" s="80">
        <f t="shared" si="1"/>
        <v>11169.6</v>
      </c>
      <c r="R18" s="37">
        <v>14</v>
      </c>
      <c r="S18" s="37">
        <f t="shared" si="2"/>
        <v>280</v>
      </c>
      <c r="T18" s="189">
        <v>31.5</v>
      </c>
      <c r="U18" s="80">
        <f>+R18*'PRECIOS SEGUN ADJ. (FRONTERIZO)'!$B$3*'PRECIOS SEGUN ADJ. (FRONTERIZO)'!$C$3</f>
        <v>8820</v>
      </c>
      <c r="V18" s="80" t="s">
        <v>133</v>
      </c>
      <c r="W18" s="37">
        <v>61</v>
      </c>
      <c r="X18" s="37">
        <f t="shared" si="3"/>
        <v>1220</v>
      </c>
      <c r="Y18" s="189">
        <v>25.2</v>
      </c>
      <c r="Z18" s="80">
        <f>+W18*'PRECIOS SEGUN ADJ. (FRONTERIZO)'!$B$4*'PRECIOS SEGUN ADJ. (FRONTERIZO)'!$C$4</f>
        <v>30744</v>
      </c>
      <c r="AA18" s="80" t="s">
        <v>2119</v>
      </c>
      <c r="AB18" s="37">
        <v>74</v>
      </c>
      <c r="AC18" s="37">
        <f t="shared" si="4"/>
        <v>1480</v>
      </c>
      <c r="AD18" s="189">
        <v>87.91</v>
      </c>
      <c r="AE18" s="80">
        <f>+AB18*'PRECIOS SEGUN ADJ. (FRONTERIZO)'!$B$5*'PRECIOS SEGUN ADJ. (FRONTERIZO)'!$C$5</f>
        <v>130106.8</v>
      </c>
      <c r="AF18" s="80" t="s">
        <v>1672</v>
      </c>
      <c r="AG18" s="80">
        <f t="shared" si="5"/>
        <v>23419.22</v>
      </c>
      <c r="AH18" s="37">
        <v>55</v>
      </c>
      <c r="AI18" s="37">
        <f t="shared" si="6"/>
        <v>1100</v>
      </c>
      <c r="AJ18" s="189">
        <v>53.95000000000001</v>
      </c>
      <c r="AK18" s="80">
        <f>+AH18*'PRECIOS SEGUN ADJ. (FRONTERIZO)'!$B$6*'PRECIOS SEGUN ADJ. (FRONTERIZO)'!$C$6</f>
        <v>59345</v>
      </c>
      <c r="AL18" s="80" t="s">
        <v>571</v>
      </c>
      <c r="AM18" s="37">
        <v>7</v>
      </c>
      <c r="AN18" s="37">
        <f t="shared" si="7"/>
        <v>140</v>
      </c>
      <c r="AO18" s="189">
        <v>25.04</v>
      </c>
      <c r="AP18" s="80">
        <f>+AM18*'PRECIOS SEGUN ADJ. (FRONTERIZO)'!$B$7*'PRECIOS SEGUN ADJ. (FRONTERIZO)'!$C$7</f>
        <v>3505.6</v>
      </c>
      <c r="AQ18" s="80" t="s">
        <v>2120</v>
      </c>
      <c r="AR18" s="80">
        <f t="shared" si="8"/>
        <v>560.9</v>
      </c>
      <c r="AS18" s="37">
        <v>25</v>
      </c>
      <c r="AT18" s="37">
        <f t="shared" si="9"/>
        <v>500</v>
      </c>
      <c r="AU18" s="189">
        <v>290.85000000000002</v>
      </c>
      <c r="AV18" s="80">
        <f>+AS18*'PRECIOS SEGUN ADJ. (FRONTERIZO)'!$B$8*'PRECIOS SEGUN ADJ. (FRONTERIZO)'!$C$8</f>
        <v>145425.00000000003</v>
      </c>
      <c r="AW18" s="80" t="s">
        <v>254</v>
      </c>
      <c r="AX18" s="80">
        <f t="shared" si="10"/>
        <v>26176.5</v>
      </c>
      <c r="AY18" s="37">
        <v>4</v>
      </c>
      <c r="AZ18" s="37">
        <f t="shared" si="11"/>
        <v>80</v>
      </c>
      <c r="BA18" s="189">
        <v>18.899999999999999</v>
      </c>
      <c r="BB18" s="80">
        <f>+AY18*'PRECIOS SEGUN ADJ. (FRONTERIZO)'!$B$9*'PRECIOS SEGUN ADJ. (FRONTERIZO)'!$C$9</f>
        <v>1512</v>
      </c>
      <c r="BC18" s="80" t="s">
        <v>548</v>
      </c>
      <c r="BD18" s="37">
        <v>4</v>
      </c>
      <c r="BE18" s="37">
        <f t="shared" si="12"/>
        <v>80</v>
      </c>
      <c r="BF18" s="189">
        <v>140.38</v>
      </c>
      <c r="BG18" s="80">
        <f>+BD18*'PRECIOS SEGUN ADJ. (FRONTERIZO)'!$B$10*'PRECIOS SEGUN ADJ. (FRONTERIZO)'!$C$10</f>
        <v>11230.4</v>
      </c>
      <c r="BH18" s="80" t="s">
        <v>981</v>
      </c>
      <c r="BI18" s="80">
        <f t="shared" si="13"/>
        <v>2021.47</v>
      </c>
      <c r="BJ18" s="37">
        <v>21</v>
      </c>
      <c r="BK18" s="37">
        <f t="shared" si="14"/>
        <v>420</v>
      </c>
      <c r="BL18" s="189">
        <v>31.459999999999997</v>
      </c>
      <c r="BM18" s="80">
        <f>+BJ18*'PRECIOS SEGUN ADJ. (FRONTERIZO)'!$B$11*'PRECIOS SEGUN ADJ. (FRONTERIZO)'!$C$11</f>
        <v>13213.199999999999</v>
      </c>
      <c r="BN18" s="80" t="s">
        <v>2121</v>
      </c>
      <c r="BO18" s="37">
        <v>21</v>
      </c>
      <c r="BP18" s="37">
        <f t="shared" si="15"/>
        <v>420</v>
      </c>
      <c r="BQ18" s="189">
        <v>65</v>
      </c>
      <c r="BR18" s="80">
        <f>+BO18*'PRECIOS SEGUN ADJ. (FRONTERIZO)'!$B$12*'PRECIOS SEGUN ADJ. (FRONTERIZO)'!$C$12</f>
        <v>27300</v>
      </c>
      <c r="BS18" s="80" t="s">
        <v>507</v>
      </c>
      <c r="BT18" s="37">
        <v>570</v>
      </c>
      <c r="BU18" s="37">
        <f t="shared" si="16"/>
        <v>11400</v>
      </c>
      <c r="BV18" s="189">
        <v>5.5</v>
      </c>
      <c r="BW18" s="80">
        <f>+BT18*'PRECIOS SEGUN ADJ. (FRONTERIZO)'!$B$13*'PRECIOS SEGUN ADJ. (FRONTERIZO)'!$C$13</f>
        <v>62700</v>
      </c>
      <c r="BX18" s="80" t="s">
        <v>1981</v>
      </c>
      <c r="BY18" s="37">
        <v>296</v>
      </c>
      <c r="BZ18" s="37">
        <f t="shared" si="17"/>
        <v>5920</v>
      </c>
      <c r="CA18" s="189">
        <v>7.15</v>
      </c>
      <c r="CB18" s="80">
        <f>+BY18*'PRECIOS SEGUN ADJ. (FRONTERIZO)'!$B$14*'PRECIOS SEGUN ADJ. (FRONTERIZO)'!$C$14</f>
        <v>42328</v>
      </c>
      <c r="CC18" s="80" t="s">
        <v>1892</v>
      </c>
      <c r="CD18" s="37">
        <v>592</v>
      </c>
      <c r="CE18" s="37">
        <f t="shared" si="18"/>
        <v>11840</v>
      </c>
      <c r="CF18" s="189">
        <v>6.8400000000000007</v>
      </c>
      <c r="CG18" s="80">
        <f>+CD18*'PRECIOS SEGUN ADJ. (FRONTERIZO)'!$B$15*'PRECIOS SEGUN ADJ. (FRONTERIZO)'!$C$15</f>
        <v>80985.599999999991</v>
      </c>
      <c r="CH18" s="80" t="s">
        <v>1893</v>
      </c>
      <c r="CI18" s="37">
        <v>26</v>
      </c>
      <c r="CJ18" s="37">
        <f t="shared" si="19"/>
        <v>520</v>
      </c>
      <c r="CK18" s="189">
        <v>60</v>
      </c>
      <c r="CL18" s="80">
        <f>+CI18*'PRECIOS SEGUN ADJ. (FRONTERIZO)'!$B$16*'PRECIOS SEGUN ADJ. (FRONTERIZO)'!$C$16</f>
        <v>31200</v>
      </c>
      <c r="CM18" s="80" t="s">
        <v>648</v>
      </c>
      <c r="CN18" s="80">
        <f t="shared" si="20"/>
        <v>5616</v>
      </c>
      <c r="CO18" s="37">
        <v>12</v>
      </c>
      <c r="CP18" s="37">
        <f t="shared" si="21"/>
        <v>240</v>
      </c>
      <c r="CQ18" s="189">
        <v>55.649999999999991</v>
      </c>
      <c r="CR18" s="80">
        <f>+CO18*'PRECIOS SEGUN ADJ. (FRONTERIZO)'!$B$17*'PRECIOS SEGUN ADJ. (FRONTERIZO)'!$C$17</f>
        <v>13356</v>
      </c>
      <c r="CS18" s="80" t="s">
        <v>2122</v>
      </c>
      <c r="CT18" s="80">
        <f t="shared" si="22"/>
        <v>2404.08</v>
      </c>
      <c r="CU18" s="37">
        <v>524</v>
      </c>
      <c r="CV18" s="37">
        <f t="shared" si="23"/>
        <v>10480</v>
      </c>
      <c r="CW18" s="189">
        <v>6.6</v>
      </c>
      <c r="CX18" s="80">
        <f>+CU18*'PRECIOS SEGUN ADJ. (FRONTERIZO)'!$B$18*'PRECIOS SEGUN ADJ. (FRONTERIZO)'!$C$18</f>
        <v>69168</v>
      </c>
      <c r="CY18" s="80" t="s">
        <v>2123</v>
      </c>
      <c r="CZ18" s="37">
        <v>13</v>
      </c>
      <c r="DA18" s="37">
        <f t="shared" si="24"/>
        <v>260</v>
      </c>
      <c r="DB18" s="189">
        <v>65.75</v>
      </c>
      <c r="DC18" s="80">
        <f>+CZ18*'PRECIOS SEGUN ADJ. (FRONTERIZO)'!$B$19*'PRECIOS SEGUN ADJ. (FRONTERIZO)'!$C$19</f>
        <v>17095</v>
      </c>
      <c r="DD18" s="80" t="s">
        <v>173</v>
      </c>
      <c r="DE18" s="80">
        <f t="shared" si="25"/>
        <v>3077.1</v>
      </c>
      <c r="DF18" s="37">
        <v>7</v>
      </c>
      <c r="DG18" s="37">
        <f t="shared" si="26"/>
        <v>140</v>
      </c>
      <c r="DH18" s="189">
        <v>82.59999999999998</v>
      </c>
      <c r="DI18" s="80">
        <f>+DF18*'PRECIOS SEGUN ADJ. (FRONTERIZO)'!$B$20*'PRECIOS SEGUN ADJ. (FRONTERIZO)'!$C$20</f>
        <v>11563.999999999998</v>
      </c>
      <c r="DJ18" s="80" t="s">
        <v>2124</v>
      </c>
      <c r="DK18" s="80">
        <f t="shared" si="27"/>
        <v>2081.52</v>
      </c>
      <c r="DL18" s="37">
        <v>592</v>
      </c>
      <c r="DM18" s="37">
        <f t="shared" si="28"/>
        <v>11840</v>
      </c>
      <c r="DN18" s="189">
        <v>22</v>
      </c>
      <c r="DO18" s="80">
        <f>+DL18*'PRECIOS SEGUN ADJ. (FRONTERIZO)'!$B$21*'PRECIOS SEGUN ADJ. (FRONTERIZO)'!$C$21</f>
        <v>260480</v>
      </c>
      <c r="DP18" s="80" t="s">
        <v>1897</v>
      </c>
      <c r="DQ18" s="37">
        <v>46</v>
      </c>
      <c r="DR18" s="37">
        <f t="shared" si="29"/>
        <v>920</v>
      </c>
      <c r="DS18" s="189">
        <v>80.849999999999994</v>
      </c>
      <c r="DT18" s="80">
        <f>+DQ18*'PRECIOS SEGUN ADJ. (FRONTERIZO)'!$B$22*'PRECIOS SEGUN ADJ. (FRONTERIZO)'!$C$22</f>
        <v>74382</v>
      </c>
      <c r="DU18" s="80" t="s">
        <v>241</v>
      </c>
      <c r="DV18" s="37">
        <v>21</v>
      </c>
      <c r="DW18" s="37">
        <f t="shared" si="30"/>
        <v>420</v>
      </c>
      <c r="DX18" s="189">
        <v>21.83</v>
      </c>
      <c r="DY18" s="80">
        <f>+DV18*'PRECIOS SEGUN ADJ. (FRONTERIZO)'!$B$23*'PRECIOS SEGUN ADJ. (FRONTERIZO)'!$C$23</f>
        <v>9168.5999999999985</v>
      </c>
      <c r="DZ18" s="80" t="s">
        <v>242</v>
      </c>
      <c r="EA18" s="80">
        <f t="shared" si="31"/>
        <v>1650.35</v>
      </c>
      <c r="EB18" s="37">
        <v>53</v>
      </c>
      <c r="EC18" s="37">
        <f t="shared" si="32"/>
        <v>1060</v>
      </c>
      <c r="ED18" s="189">
        <v>33</v>
      </c>
      <c r="EE18" s="80">
        <f>+EB18*'PRECIOS SEGUN ADJ. (FRONTERIZO)'!$B$24*'PRECIOS SEGUN ADJ. (FRONTERIZO)'!$C$24</f>
        <v>34980</v>
      </c>
      <c r="EF18" s="80" t="s">
        <v>1899</v>
      </c>
      <c r="EG18" s="37">
        <v>4</v>
      </c>
      <c r="EH18" s="37">
        <f t="shared" si="33"/>
        <v>80</v>
      </c>
      <c r="EI18" s="189">
        <v>15.789999999999997</v>
      </c>
      <c r="EJ18" s="80">
        <f>+EG18*'PRECIOS SEGUN ADJ. (FRONTERIZO)'!$B$25*'PRECIOS SEGUN ADJ. (FRONTERIZO)'!$C$25</f>
        <v>1263.1999999999998</v>
      </c>
      <c r="EK18" s="80" t="s">
        <v>558</v>
      </c>
      <c r="EL18" s="37">
        <v>4</v>
      </c>
      <c r="EM18" s="37">
        <f t="shared" si="34"/>
        <v>80</v>
      </c>
      <c r="EN18" s="189">
        <v>31.5</v>
      </c>
      <c r="EO18" s="80">
        <f>+EL18*'PRECIOS SEGUN ADJ. (FRONTERIZO)'!$B$26*'PRECIOS SEGUN ADJ. (FRONTERIZO)'!$C$26</f>
        <v>2520</v>
      </c>
      <c r="EP18" s="80" t="s">
        <v>559</v>
      </c>
      <c r="EQ18" s="80">
        <v>0</v>
      </c>
      <c r="ER18" s="194">
        <f t="shared" si="35"/>
        <v>0</v>
      </c>
      <c r="ES18" s="195">
        <v>21.68</v>
      </c>
      <c r="ET18" s="196">
        <f>+EQ18*'PRECIOS SEGUN ADJ (RURAL)'!$B$13*'PRECIOS SEGUN ADJ (RURAL)'!$C$13</f>
        <v>0</v>
      </c>
      <c r="EU18" s="196" t="s">
        <v>134</v>
      </c>
      <c r="EV18" s="80">
        <v>0</v>
      </c>
      <c r="EW18" s="198">
        <f t="shared" si="36"/>
        <v>0</v>
      </c>
      <c r="EX18" s="199">
        <v>5.5</v>
      </c>
      <c r="EY18" s="200">
        <f>+EV18*'PRECIOS SEGUN ADJ (RURAL)'!$B$16*'PRECIOS SEGUN ADJ (RURAL)'!$C$16</f>
        <v>0</v>
      </c>
      <c r="EZ18" s="200" t="s">
        <v>134</v>
      </c>
      <c r="FA18" s="80">
        <v>0</v>
      </c>
      <c r="FB18" s="202">
        <f t="shared" si="37"/>
        <v>0</v>
      </c>
      <c r="FC18" s="203">
        <v>220</v>
      </c>
      <c r="FD18" s="204">
        <f>+FA18*'PRECIOS SEGUN ADJ (RURAL)'!$B$18*'PRECIOS SEGUN ADJ (RURAL)'!$C$18</f>
        <v>0</v>
      </c>
      <c r="FE18" s="204" t="s">
        <v>134</v>
      </c>
      <c r="FF18" s="204">
        <f t="shared" si="38"/>
        <v>0</v>
      </c>
      <c r="FG18" s="80">
        <f t="shared" si="39"/>
        <v>1212202.4000000001</v>
      </c>
      <c r="FH18" s="80" t="s">
        <v>2125</v>
      </c>
      <c r="FI18" s="80">
        <f t="shared" si="40"/>
        <v>78176.74000000002</v>
      </c>
      <c r="FJ18" s="80" t="s">
        <v>2126</v>
      </c>
      <c r="FK18" s="80">
        <f t="shared" si="41"/>
        <v>1134025.6600000001</v>
      </c>
      <c r="FL18" s="80" t="s">
        <v>2127</v>
      </c>
      <c r="FM18" s="80">
        <f t="shared" si="42"/>
        <v>242440.48</v>
      </c>
      <c r="FN18" s="80" t="s">
        <v>2128</v>
      </c>
      <c r="FO18" s="80">
        <f t="shared" si="43"/>
        <v>12122.02</v>
      </c>
      <c r="FP18" s="80" t="s">
        <v>2129</v>
      </c>
      <c r="FQ18" s="80"/>
      <c r="FR18" s="80">
        <f t="shared" si="44"/>
        <v>969761.92000000016</v>
      </c>
      <c r="FS18" s="80" t="s">
        <v>2130</v>
      </c>
      <c r="FT18" s="37" t="str">
        <f>+VLOOKUP(D18,'FRONTERIZO XENIA'!F:G,2,0)</f>
        <v>F-12</v>
      </c>
    </row>
    <row r="19" spans="1:176">
      <c r="A19" s="37">
        <v>18</v>
      </c>
      <c r="B19" s="176" t="s">
        <v>1826</v>
      </c>
      <c r="C19" s="26" t="s">
        <v>2131</v>
      </c>
      <c r="D19" s="37">
        <v>131226035</v>
      </c>
      <c r="E19" s="37">
        <f>+VLOOKUP(D19,'INFORMACION DE PROVEEDORES'!C:I,2,0)</f>
        <v>131226035</v>
      </c>
      <c r="F19" s="26" t="str">
        <f>+VLOOKUP(D19,'INFORMACION DE PROVEEDORES'!C:J,4,0)</f>
        <v>HANNETTY MATOS MENDEZ</v>
      </c>
      <c r="G19" s="37" t="str">
        <f>+VLOOKUP(D19,'INFORMACION DE PROVEEDORES'!C:K,5,0)</f>
        <v>079-0011968-1</v>
      </c>
      <c r="H19" s="26" t="str">
        <f>+VLOOKUP(D19,'INFORMACION DE PROVEEDORES'!C:L,7,0)</f>
        <v>CALLE JOSE DE JESUS ALTUNA NO.94 A SECTOR GALINDO</v>
      </c>
      <c r="I19" s="37" t="str">
        <f>+VLOOKUP(D19,'INFORMACION DE PROVEEDORES'!C:M,3,0)</f>
        <v xml:space="preserve"> JURÍDICA</v>
      </c>
      <c r="J19" s="37">
        <v>2</v>
      </c>
      <c r="K19" s="37">
        <v>240</v>
      </c>
      <c r="L19" s="37">
        <v>80</v>
      </c>
      <c r="M19" s="37">
        <f t="shared" si="0"/>
        <v>1600</v>
      </c>
      <c r="N19" s="189">
        <v>69.81</v>
      </c>
      <c r="O19" s="80">
        <f>+L19*'PRECIOS SEGUN ADJ. (FRONTERIZO)'!$B$2*'PRECIOS SEGUN ADJ. (FRONTERIZO)'!$C$2</f>
        <v>111696</v>
      </c>
      <c r="P19" s="80" t="s">
        <v>1057</v>
      </c>
      <c r="Q19" s="80">
        <f t="shared" si="1"/>
        <v>17871.36</v>
      </c>
      <c r="R19" s="37">
        <v>23</v>
      </c>
      <c r="S19" s="37">
        <f t="shared" si="2"/>
        <v>460</v>
      </c>
      <c r="T19" s="189">
        <v>31.5</v>
      </c>
      <c r="U19" s="80">
        <f>+R19*'PRECIOS SEGUN ADJ. (FRONTERIZO)'!$B$3*'PRECIOS SEGUN ADJ. (FRONTERIZO)'!$C$3</f>
        <v>14490</v>
      </c>
      <c r="V19" s="80" t="s">
        <v>467</v>
      </c>
      <c r="W19" s="37">
        <v>178</v>
      </c>
      <c r="X19" s="37">
        <f t="shared" si="3"/>
        <v>3560</v>
      </c>
      <c r="Y19" s="189">
        <v>25.2</v>
      </c>
      <c r="Z19" s="80">
        <f>+W19*'PRECIOS SEGUN ADJ. (FRONTERIZO)'!$B$4*'PRECIOS SEGUN ADJ. (FRONTERIZO)'!$C$4</f>
        <v>89711.999999999985</v>
      </c>
      <c r="AA19" s="80" t="s">
        <v>2132</v>
      </c>
      <c r="AB19" s="37">
        <v>107</v>
      </c>
      <c r="AC19" s="37">
        <f t="shared" si="4"/>
        <v>2140</v>
      </c>
      <c r="AD19" s="189">
        <v>87.91</v>
      </c>
      <c r="AE19" s="80">
        <f>+AB19*'PRECIOS SEGUN ADJ. (FRONTERIZO)'!$B$5*'PRECIOS SEGUN ADJ. (FRONTERIZO)'!$C$5</f>
        <v>188127.39999999997</v>
      </c>
      <c r="AF19" s="80" t="s">
        <v>2133</v>
      </c>
      <c r="AG19" s="80">
        <f t="shared" si="5"/>
        <v>33862.93</v>
      </c>
      <c r="AH19" s="37">
        <v>27</v>
      </c>
      <c r="AI19" s="37">
        <f t="shared" si="6"/>
        <v>540</v>
      </c>
      <c r="AJ19" s="189">
        <v>53.95000000000001</v>
      </c>
      <c r="AK19" s="80">
        <f>+AH19*'PRECIOS SEGUN ADJ. (FRONTERIZO)'!$B$6*'PRECIOS SEGUN ADJ. (FRONTERIZO)'!$C$6</f>
        <v>29133</v>
      </c>
      <c r="AL19" s="80" t="s">
        <v>2134</v>
      </c>
      <c r="AM19" s="37">
        <v>4</v>
      </c>
      <c r="AN19" s="37">
        <f t="shared" si="7"/>
        <v>80</v>
      </c>
      <c r="AO19" s="189">
        <v>25.04</v>
      </c>
      <c r="AP19" s="80">
        <f>+AM19*'PRECIOS SEGUN ADJ. (FRONTERIZO)'!$B$7*'PRECIOS SEGUN ADJ. (FRONTERIZO)'!$C$7</f>
        <v>2003.1999999999998</v>
      </c>
      <c r="AQ19" s="80" t="s">
        <v>2135</v>
      </c>
      <c r="AR19" s="80">
        <f t="shared" si="8"/>
        <v>320.51</v>
      </c>
      <c r="AS19" s="37">
        <v>31</v>
      </c>
      <c r="AT19" s="37">
        <f t="shared" si="9"/>
        <v>620</v>
      </c>
      <c r="AU19" s="189">
        <v>290.85000000000002</v>
      </c>
      <c r="AV19" s="80">
        <f>+AS19*'PRECIOS SEGUN ADJ. (FRONTERIZO)'!$B$8*'PRECIOS SEGUN ADJ. (FRONTERIZO)'!$C$8</f>
        <v>180327</v>
      </c>
      <c r="AW19" s="80" t="s">
        <v>1075</v>
      </c>
      <c r="AX19" s="80">
        <f t="shared" si="10"/>
        <v>32458.86</v>
      </c>
      <c r="AY19" s="37">
        <v>11</v>
      </c>
      <c r="AZ19" s="37">
        <f t="shared" si="11"/>
        <v>220</v>
      </c>
      <c r="BA19" s="189">
        <v>18.899999999999999</v>
      </c>
      <c r="BB19" s="80">
        <f>+AY19*'PRECIOS SEGUN ADJ. (FRONTERIZO)'!$B$9*'PRECIOS SEGUN ADJ. (FRONTERIZO)'!$C$9</f>
        <v>4158</v>
      </c>
      <c r="BC19" s="80" t="s">
        <v>2136</v>
      </c>
      <c r="BD19" s="37">
        <v>2</v>
      </c>
      <c r="BE19" s="37">
        <f t="shared" si="12"/>
        <v>40</v>
      </c>
      <c r="BF19" s="189">
        <v>140.38</v>
      </c>
      <c r="BG19" s="80">
        <f>+BD19*'PRECIOS SEGUN ADJ. (FRONTERIZO)'!$B$10*'PRECIOS SEGUN ADJ. (FRONTERIZO)'!$C$10</f>
        <v>5615.2</v>
      </c>
      <c r="BH19" s="80" t="s">
        <v>2137</v>
      </c>
      <c r="BI19" s="80">
        <f t="shared" si="13"/>
        <v>1010.74</v>
      </c>
      <c r="BJ19" s="37">
        <v>60</v>
      </c>
      <c r="BK19" s="37">
        <f t="shared" si="14"/>
        <v>1200</v>
      </c>
      <c r="BL19" s="189">
        <v>31.459999999999997</v>
      </c>
      <c r="BM19" s="80">
        <f>+BJ19*'PRECIOS SEGUN ADJ. (FRONTERIZO)'!$B$11*'PRECIOS SEGUN ADJ. (FRONTERIZO)'!$C$11</f>
        <v>37752</v>
      </c>
      <c r="BN19" s="80" t="s">
        <v>2138</v>
      </c>
      <c r="BO19" s="37">
        <v>26</v>
      </c>
      <c r="BP19" s="37">
        <f t="shared" si="15"/>
        <v>520</v>
      </c>
      <c r="BQ19" s="189">
        <v>65</v>
      </c>
      <c r="BR19" s="80">
        <f>+BO19*'PRECIOS SEGUN ADJ. (FRONTERIZO)'!$B$12*'PRECIOS SEGUN ADJ. (FRONTERIZO)'!$C$12</f>
        <v>33800</v>
      </c>
      <c r="BS19" s="80" t="s">
        <v>2139</v>
      </c>
      <c r="BT19" s="37">
        <v>1680</v>
      </c>
      <c r="BU19" s="37">
        <f t="shared" si="16"/>
        <v>33600</v>
      </c>
      <c r="BV19" s="189">
        <v>5.5</v>
      </c>
      <c r="BW19" s="80">
        <f>+BT19*'PRECIOS SEGUN ADJ. (FRONTERIZO)'!$B$13*'PRECIOS SEGUN ADJ. (FRONTERIZO)'!$C$13</f>
        <v>184800</v>
      </c>
      <c r="BX19" s="80" t="s">
        <v>1129</v>
      </c>
      <c r="BY19" s="37">
        <v>144</v>
      </c>
      <c r="BZ19" s="37">
        <f t="shared" si="17"/>
        <v>2880</v>
      </c>
      <c r="CA19" s="189">
        <v>7.15</v>
      </c>
      <c r="CB19" s="80">
        <f>+BY19*'PRECIOS SEGUN ADJ. (FRONTERIZO)'!$B$14*'PRECIOS SEGUN ADJ. (FRONTERIZO)'!$C$14</f>
        <v>20592.000000000004</v>
      </c>
      <c r="CC19" s="80" t="s">
        <v>2140</v>
      </c>
      <c r="CD19" s="37">
        <v>288</v>
      </c>
      <c r="CE19" s="37">
        <f t="shared" si="18"/>
        <v>5760</v>
      </c>
      <c r="CF19" s="189">
        <v>6.8400000000000007</v>
      </c>
      <c r="CG19" s="80">
        <f>+CD19*'PRECIOS SEGUN ADJ. (FRONTERIZO)'!$B$15*'PRECIOS SEGUN ADJ. (FRONTERIZO)'!$C$15</f>
        <v>39398.400000000001</v>
      </c>
      <c r="CH19" s="80" t="s">
        <v>2141</v>
      </c>
      <c r="CI19" s="37">
        <v>75</v>
      </c>
      <c r="CJ19" s="37">
        <f t="shared" si="19"/>
        <v>1500</v>
      </c>
      <c r="CK19" s="189">
        <v>60</v>
      </c>
      <c r="CL19" s="80">
        <f>+CI19*'PRECIOS SEGUN ADJ. (FRONTERIZO)'!$B$16*'PRECIOS SEGUN ADJ. (FRONTERIZO)'!$C$16</f>
        <v>90000</v>
      </c>
      <c r="CM19" s="80" t="s">
        <v>2142</v>
      </c>
      <c r="CN19" s="80">
        <f t="shared" si="20"/>
        <v>16200</v>
      </c>
      <c r="CO19" s="37">
        <v>34</v>
      </c>
      <c r="CP19" s="37">
        <f t="shared" si="21"/>
        <v>680</v>
      </c>
      <c r="CQ19" s="189">
        <v>55.649999999999991</v>
      </c>
      <c r="CR19" s="80">
        <f>+CO19*'PRECIOS SEGUN ADJ. (FRONTERIZO)'!$B$17*'PRECIOS SEGUN ADJ. (FRONTERIZO)'!$C$17</f>
        <v>37842</v>
      </c>
      <c r="CS19" s="80" t="s">
        <v>2143</v>
      </c>
      <c r="CT19" s="80">
        <f t="shared" si="22"/>
        <v>6811.56</v>
      </c>
      <c r="CU19" s="37">
        <v>816</v>
      </c>
      <c r="CV19" s="37">
        <f t="shared" si="23"/>
        <v>16320</v>
      </c>
      <c r="CW19" s="189">
        <v>6.6</v>
      </c>
      <c r="CX19" s="80">
        <f>+CU19*'PRECIOS SEGUN ADJ. (FRONTERIZO)'!$B$18*'PRECIOS SEGUN ADJ. (FRONTERIZO)'!$C$18</f>
        <v>107711.99999999999</v>
      </c>
      <c r="CY19" s="80" t="s">
        <v>2144</v>
      </c>
      <c r="CZ19" s="37">
        <v>38</v>
      </c>
      <c r="DA19" s="37">
        <f t="shared" si="24"/>
        <v>760</v>
      </c>
      <c r="DB19" s="189">
        <v>65.75</v>
      </c>
      <c r="DC19" s="80">
        <f>+CZ19*'PRECIOS SEGUN ADJ. (FRONTERIZO)'!$B$19*'PRECIOS SEGUN ADJ. (FRONTERIZO)'!$C$19</f>
        <v>49970</v>
      </c>
      <c r="DD19" s="80" t="s">
        <v>2145</v>
      </c>
      <c r="DE19" s="80">
        <f t="shared" si="25"/>
        <v>8994.6</v>
      </c>
      <c r="DF19" s="37">
        <v>4</v>
      </c>
      <c r="DG19" s="37">
        <f t="shared" si="26"/>
        <v>80</v>
      </c>
      <c r="DH19" s="189">
        <v>82.59999999999998</v>
      </c>
      <c r="DI19" s="80">
        <f>+DF19*'PRECIOS SEGUN ADJ. (FRONTERIZO)'!$B$20*'PRECIOS SEGUN ADJ. (FRONTERIZO)'!$C$20</f>
        <v>6608</v>
      </c>
      <c r="DJ19" s="80" t="s">
        <v>2146</v>
      </c>
      <c r="DK19" s="80">
        <f t="shared" si="27"/>
        <v>1189.44</v>
      </c>
      <c r="DL19" s="37">
        <v>288</v>
      </c>
      <c r="DM19" s="37">
        <f t="shared" si="28"/>
        <v>5760</v>
      </c>
      <c r="DN19" s="189">
        <v>22</v>
      </c>
      <c r="DO19" s="80">
        <f>+DL19*'PRECIOS SEGUN ADJ. (FRONTERIZO)'!$B$21*'PRECIOS SEGUN ADJ. (FRONTERIZO)'!$C$21</f>
        <v>126720</v>
      </c>
      <c r="DP19" s="80" t="s">
        <v>2147</v>
      </c>
      <c r="DQ19" s="37">
        <v>54</v>
      </c>
      <c r="DR19" s="37">
        <f t="shared" si="29"/>
        <v>1080</v>
      </c>
      <c r="DS19" s="189">
        <v>80.849999999999994</v>
      </c>
      <c r="DT19" s="80">
        <f>+DQ19*'PRECIOS SEGUN ADJ. (FRONTERIZO)'!$B$22*'PRECIOS SEGUN ADJ. (FRONTERIZO)'!$C$22</f>
        <v>87318</v>
      </c>
      <c r="DU19" s="80" t="s">
        <v>2148</v>
      </c>
      <c r="DV19" s="37">
        <v>25</v>
      </c>
      <c r="DW19" s="37">
        <f t="shared" si="30"/>
        <v>500</v>
      </c>
      <c r="DX19" s="189">
        <v>21.83</v>
      </c>
      <c r="DY19" s="80">
        <f>+DV19*'PRECIOS SEGUN ADJ. (FRONTERIZO)'!$B$23*'PRECIOS SEGUN ADJ. (FRONTERIZO)'!$C$23</f>
        <v>10915</v>
      </c>
      <c r="DZ19" s="80" t="s">
        <v>458</v>
      </c>
      <c r="EA19" s="80">
        <f t="shared" si="31"/>
        <v>1964.7</v>
      </c>
      <c r="EB19" s="37">
        <v>42</v>
      </c>
      <c r="EC19" s="37">
        <f t="shared" si="32"/>
        <v>840</v>
      </c>
      <c r="ED19" s="189">
        <v>33</v>
      </c>
      <c r="EE19" s="80">
        <f>+EB19*'PRECIOS SEGUN ADJ. (FRONTERIZO)'!$B$24*'PRECIOS SEGUN ADJ. (FRONTERIZO)'!$C$24</f>
        <v>27720</v>
      </c>
      <c r="EF19" s="80" t="s">
        <v>1414</v>
      </c>
      <c r="EG19" s="37">
        <v>12</v>
      </c>
      <c r="EH19" s="37">
        <f t="shared" si="33"/>
        <v>240</v>
      </c>
      <c r="EI19" s="189">
        <v>15.789999999999997</v>
      </c>
      <c r="EJ19" s="80">
        <f>+EG19*'PRECIOS SEGUN ADJ. (FRONTERIZO)'!$B$25*'PRECIOS SEGUN ADJ. (FRONTERIZO)'!$C$25</f>
        <v>3789.6</v>
      </c>
      <c r="EK19" s="80" t="s">
        <v>2149</v>
      </c>
      <c r="EL19" s="37">
        <v>12</v>
      </c>
      <c r="EM19" s="37">
        <f t="shared" si="34"/>
        <v>240</v>
      </c>
      <c r="EN19" s="189">
        <v>31.5</v>
      </c>
      <c r="EO19" s="80">
        <f>+EL19*'PRECIOS SEGUN ADJ. (FRONTERIZO)'!$B$26*'PRECIOS SEGUN ADJ. (FRONTERIZO)'!$C$26</f>
        <v>7560</v>
      </c>
      <c r="EP19" s="80" t="s">
        <v>447</v>
      </c>
      <c r="EQ19" s="80">
        <v>0</v>
      </c>
      <c r="ER19" s="194">
        <f t="shared" si="35"/>
        <v>0</v>
      </c>
      <c r="ES19" s="195">
        <v>21.68</v>
      </c>
      <c r="ET19" s="196">
        <f>+EQ19*'PRECIOS SEGUN ADJ (RURAL)'!$B$13*'PRECIOS SEGUN ADJ (RURAL)'!$C$13</f>
        <v>0</v>
      </c>
      <c r="EU19" s="196" t="s">
        <v>134</v>
      </c>
      <c r="EV19" s="80">
        <v>0</v>
      </c>
      <c r="EW19" s="198">
        <f t="shared" si="36"/>
        <v>0</v>
      </c>
      <c r="EX19" s="199">
        <v>5.5</v>
      </c>
      <c r="EY19" s="200">
        <f>+EV19*'PRECIOS SEGUN ADJ (RURAL)'!$B$16*'PRECIOS SEGUN ADJ (RURAL)'!$C$16</f>
        <v>0</v>
      </c>
      <c r="EZ19" s="200" t="s">
        <v>134</v>
      </c>
      <c r="FA19" s="80">
        <v>0</v>
      </c>
      <c r="FB19" s="202">
        <f t="shared" si="37"/>
        <v>0</v>
      </c>
      <c r="FC19" s="203">
        <v>220</v>
      </c>
      <c r="FD19" s="204">
        <f>+FA19*'PRECIOS SEGUN ADJ (RURAL)'!$B$18*'PRECIOS SEGUN ADJ (RURAL)'!$C$18</f>
        <v>0</v>
      </c>
      <c r="FE19" s="204" t="s">
        <v>134</v>
      </c>
      <c r="FF19" s="204">
        <f t="shared" si="38"/>
        <v>0</v>
      </c>
      <c r="FG19" s="80">
        <f t="shared" si="39"/>
        <v>1497758.8</v>
      </c>
      <c r="FH19" s="80" t="s">
        <v>2150</v>
      </c>
      <c r="FI19" s="80">
        <f t="shared" si="40"/>
        <v>120684.70000000001</v>
      </c>
      <c r="FJ19" s="80" t="s">
        <v>2151</v>
      </c>
      <c r="FK19" s="80">
        <f t="shared" si="41"/>
        <v>1377074.1</v>
      </c>
      <c r="FL19" s="80" t="s">
        <v>2152</v>
      </c>
      <c r="FM19" s="80">
        <f t="shared" si="42"/>
        <v>299551.76</v>
      </c>
      <c r="FN19" s="80" t="s">
        <v>2153</v>
      </c>
      <c r="FO19" s="80">
        <f t="shared" si="43"/>
        <v>14977.59</v>
      </c>
      <c r="FP19" s="80" t="s">
        <v>2154</v>
      </c>
      <c r="FQ19" s="80"/>
      <c r="FR19" s="80">
        <f t="shared" si="44"/>
        <v>1198207.04</v>
      </c>
      <c r="FS19" s="80" t="s">
        <v>2155</v>
      </c>
      <c r="FT19" s="37" t="str">
        <f>+VLOOKUP(D19,'FRONTERIZO XENIA'!F:G,2,0)</f>
        <v>F-36</v>
      </c>
    </row>
    <row r="20" spans="1:176">
      <c r="A20" s="37">
        <v>19</v>
      </c>
      <c r="B20" s="176" t="s">
        <v>1826</v>
      </c>
      <c r="C20" s="26" t="s">
        <v>2156</v>
      </c>
      <c r="D20" s="37">
        <v>132249224</v>
      </c>
      <c r="E20" s="37">
        <f>+VLOOKUP(D20,'INFORMACION DE PROVEEDORES'!C:I,2,0)</f>
        <v>132249224</v>
      </c>
      <c r="F20" s="26" t="str">
        <f>+VLOOKUP(D20,'INFORMACION DE PROVEEDORES'!C:J,4,0)</f>
        <v>ANDRES RODRIGUEZ REYES</v>
      </c>
      <c r="G20" s="37" t="str">
        <f>+VLOOKUP(D20,'INFORMACION DE PROVEEDORES'!C:K,5,0)</f>
        <v>101-0010196-2</v>
      </c>
      <c r="H20" s="26" t="str">
        <f>+VLOOKUP(D20,'INFORMACION DE PROVEEDORES'!C:L,7,0)</f>
        <v xml:space="preserve">CALLE GREGORIO NO. 14, CASTAÑUELAS, MONTECRISTI </v>
      </c>
      <c r="I20" s="37" t="str">
        <f>+VLOOKUP(D20,'INFORMACION DE PROVEEDORES'!C:M,3,0)</f>
        <v xml:space="preserve"> JURÍDICA</v>
      </c>
      <c r="J20" s="37">
        <v>6</v>
      </c>
      <c r="K20" s="37">
        <v>270</v>
      </c>
      <c r="L20" s="37">
        <v>50</v>
      </c>
      <c r="M20" s="37">
        <f t="shared" si="0"/>
        <v>1000</v>
      </c>
      <c r="N20" s="189">
        <v>69.81</v>
      </c>
      <c r="O20" s="80">
        <f>+L20*'PRECIOS SEGUN ADJ. (FRONTERIZO)'!$B$2*'PRECIOS SEGUN ADJ. (FRONTERIZO)'!$C$2</f>
        <v>69810</v>
      </c>
      <c r="P20" s="80" t="s">
        <v>2118</v>
      </c>
      <c r="Q20" s="80">
        <f t="shared" si="1"/>
        <v>11169.6</v>
      </c>
      <c r="R20" s="37">
        <v>14</v>
      </c>
      <c r="S20" s="37">
        <f t="shared" si="2"/>
        <v>280</v>
      </c>
      <c r="T20" s="189">
        <v>31.5</v>
      </c>
      <c r="U20" s="80">
        <f>+R20*'PRECIOS SEGUN ADJ. (FRONTERIZO)'!$B$3*'PRECIOS SEGUN ADJ. (FRONTERIZO)'!$C$3</f>
        <v>8820</v>
      </c>
      <c r="V20" s="80" t="s">
        <v>133</v>
      </c>
      <c r="W20" s="37">
        <v>0</v>
      </c>
      <c r="X20" s="37">
        <f t="shared" si="3"/>
        <v>0</v>
      </c>
      <c r="Y20" s="189">
        <v>25.2</v>
      </c>
      <c r="Z20" s="80">
        <f>+W20*'PRECIOS SEGUN ADJ. (FRONTERIZO)'!$B$4*'PRECIOS SEGUN ADJ. (FRONTERIZO)'!$C$4</f>
        <v>0</v>
      </c>
      <c r="AA20" s="80" t="s">
        <v>134</v>
      </c>
      <c r="AB20" s="37">
        <v>85</v>
      </c>
      <c r="AC20" s="37">
        <f t="shared" si="4"/>
        <v>1700</v>
      </c>
      <c r="AD20" s="189">
        <v>87.91</v>
      </c>
      <c r="AE20" s="80">
        <f>+AB20*'PRECIOS SEGUN ADJ. (FRONTERIZO)'!$B$5*'PRECIOS SEGUN ADJ. (FRONTERIZO)'!$C$5</f>
        <v>149447</v>
      </c>
      <c r="AF20" s="80" t="s">
        <v>2157</v>
      </c>
      <c r="AG20" s="80">
        <f t="shared" si="5"/>
        <v>26900.46</v>
      </c>
      <c r="AH20" s="37">
        <v>102</v>
      </c>
      <c r="AI20" s="37">
        <f t="shared" si="6"/>
        <v>2040</v>
      </c>
      <c r="AJ20" s="189">
        <v>53.95000000000001</v>
      </c>
      <c r="AK20" s="80">
        <f>+AH20*'PRECIOS SEGUN ADJ. (FRONTERIZO)'!$B$6*'PRECIOS SEGUN ADJ. (FRONTERIZO)'!$C$6</f>
        <v>110058.00000000001</v>
      </c>
      <c r="AL20" s="80" t="s">
        <v>1334</v>
      </c>
      <c r="AM20" s="37">
        <v>14</v>
      </c>
      <c r="AN20" s="37">
        <f t="shared" si="7"/>
        <v>280</v>
      </c>
      <c r="AO20" s="189">
        <v>25.04</v>
      </c>
      <c r="AP20" s="80">
        <f>+AM20*'PRECIOS SEGUN ADJ. (FRONTERIZO)'!$B$7*'PRECIOS SEGUN ADJ. (FRONTERIZO)'!$C$7</f>
        <v>7011.2</v>
      </c>
      <c r="AQ20" s="80" t="s">
        <v>137</v>
      </c>
      <c r="AR20" s="80">
        <f t="shared" si="8"/>
        <v>1121.79</v>
      </c>
      <c r="AS20" s="37">
        <v>33</v>
      </c>
      <c r="AT20" s="37">
        <f t="shared" si="9"/>
        <v>660</v>
      </c>
      <c r="AU20" s="189">
        <v>290.85000000000002</v>
      </c>
      <c r="AV20" s="80">
        <f>+AS20*'PRECIOS SEGUN ADJ. (FRONTERIZO)'!$B$8*'PRECIOS SEGUN ADJ. (FRONTERIZO)'!$C$8</f>
        <v>191961.00000000003</v>
      </c>
      <c r="AW20" s="80" t="s">
        <v>573</v>
      </c>
      <c r="AX20" s="80">
        <f t="shared" si="10"/>
        <v>34552.980000000003</v>
      </c>
      <c r="AY20" s="37">
        <v>0</v>
      </c>
      <c r="AZ20" s="37">
        <f t="shared" si="11"/>
        <v>0</v>
      </c>
      <c r="BA20" s="189">
        <v>18.899999999999999</v>
      </c>
      <c r="BB20" s="80">
        <f>+AY20*'PRECIOS SEGUN ADJ. (FRONTERIZO)'!$B$9*'PRECIOS SEGUN ADJ. (FRONTERIZO)'!$C$9</f>
        <v>0</v>
      </c>
      <c r="BC20" s="80" t="s">
        <v>134</v>
      </c>
      <c r="BD20" s="37">
        <v>9</v>
      </c>
      <c r="BE20" s="37">
        <f t="shared" si="12"/>
        <v>180</v>
      </c>
      <c r="BF20" s="189">
        <v>140.38</v>
      </c>
      <c r="BG20" s="80">
        <f>+BD20*'PRECIOS SEGUN ADJ. (FRONTERIZO)'!$B$10*'PRECIOS SEGUN ADJ. (FRONTERIZO)'!$C$10</f>
        <v>25268.400000000001</v>
      </c>
      <c r="BH20" s="80" t="s">
        <v>217</v>
      </c>
      <c r="BI20" s="80">
        <f t="shared" si="13"/>
        <v>4548.3100000000004</v>
      </c>
      <c r="BJ20" s="37">
        <v>0</v>
      </c>
      <c r="BK20" s="37">
        <f t="shared" si="14"/>
        <v>0</v>
      </c>
      <c r="BL20" s="189">
        <v>31.459999999999997</v>
      </c>
      <c r="BM20" s="80">
        <f>+BJ20*'PRECIOS SEGUN ADJ. (FRONTERIZO)'!$B$11*'PRECIOS SEGUN ADJ. (FRONTERIZO)'!$C$11</f>
        <v>0</v>
      </c>
      <c r="BN20" s="80" t="s">
        <v>134</v>
      </c>
      <c r="BO20" s="37">
        <v>25</v>
      </c>
      <c r="BP20" s="37">
        <f t="shared" si="15"/>
        <v>500</v>
      </c>
      <c r="BQ20" s="189">
        <v>65</v>
      </c>
      <c r="BR20" s="80">
        <f>+BO20*'PRECIOS SEGUN ADJ. (FRONTERIZO)'!$B$12*'PRECIOS SEGUN ADJ. (FRONTERIZO)'!$C$12</f>
        <v>32500</v>
      </c>
      <c r="BS20" s="80" t="s">
        <v>140</v>
      </c>
      <c r="BT20" s="37">
        <v>0</v>
      </c>
      <c r="BU20" s="37">
        <f t="shared" si="16"/>
        <v>0</v>
      </c>
      <c r="BV20" s="189">
        <v>5.5</v>
      </c>
      <c r="BW20" s="80">
        <f>+BT20*'PRECIOS SEGUN ADJ. (FRONTERIZO)'!$B$13*'PRECIOS SEGUN ADJ. (FRONTERIZO)'!$C$13</f>
        <v>0</v>
      </c>
      <c r="BX20" s="80" t="s">
        <v>134</v>
      </c>
      <c r="BY20" s="37">
        <v>540</v>
      </c>
      <c r="BZ20" s="37">
        <f t="shared" si="17"/>
        <v>10800</v>
      </c>
      <c r="CA20" s="189">
        <v>7.15</v>
      </c>
      <c r="CB20" s="80">
        <f>+BY20*'PRECIOS SEGUN ADJ. (FRONTERIZO)'!$B$14*'PRECIOS SEGUN ADJ. (FRONTERIZO)'!$C$14</f>
        <v>77220</v>
      </c>
      <c r="CC20" s="80" t="s">
        <v>649</v>
      </c>
      <c r="CD20" s="37">
        <v>1080</v>
      </c>
      <c r="CE20" s="37">
        <f t="shared" si="18"/>
        <v>21600</v>
      </c>
      <c r="CF20" s="189">
        <v>6.8400000000000007</v>
      </c>
      <c r="CG20" s="80">
        <f>+CD20*'PRECIOS SEGUN ADJ. (FRONTERIZO)'!$B$15*'PRECIOS SEGUN ADJ. (FRONTERIZO)'!$C$15</f>
        <v>147744</v>
      </c>
      <c r="CH20" s="80" t="s">
        <v>650</v>
      </c>
      <c r="CI20" s="37">
        <v>0</v>
      </c>
      <c r="CJ20" s="37">
        <f t="shared" si="19"/>
        <v>0</v>
      </c>
      <c r="CK20" s="189">
        <v>60</v>
      </c>
      <c r="CL20" s="80">
        <f>+CI20*'PRECIOS SEGUN ADJ. (FRONTERIZO)'!$B$16*'PRECIOS SEGUN ADJ. (FRONTERIZO)'!$C$16</f>
        <v>0</v>
      </c>
      <c r="CM20" s="80" t="s">
        <v>134</v>
      </c>
      <c r="CN20" s="80">
        <f t="shared" si="20"/>
        <v>0</v>
      </c>
      <c r="CO20" s="37">
        <v>0</v>
      </c>
      <c r="CP20" s="37">
        <f t="shared" si="21"/>
        <v>0</v>
      </c>
      <c r="CQ20" s="189">
        <v>55.649999999999991</v>
      </c>
      <c r="CR20" s="80">
        <f>+CO20*'PRECIOS SEGUN ADJ. (FRONTERIZO)'!$B$17*'PRECIOS SEGUN ADJ. (FRONTERIZO)'!$C$17</f>
        <v>0</v>
      </c>
      <c r="CS20" s="80" t="s">
        <v>134</v>
      </c>
      <c r="CT20" s="80">
        <f t="shared" si="22"/>
        <v>0</v>
      </c>
      <c r="CU20" s="37">
        <v>540</v>
      </c>
      <c r="CV20" s="37">
        <f t="shared" si="23"/>
        <v>10800</v>
      </c>
      <c r="CW20" s="189">
        <v>6.6</v>
      </c>
      <c r="CX20" s="80">
        <f>+CU20*'PRECIOS SEGUN ADJ. (FRONTERIZO)'!$B$18*'PRECIOS SEGUN ADJ. (FRONTERIZO)'!$C$18</f>
        <v>71280</v>
      </c>
      <c r="CY20" s="80" t="s">
        <v>651</v>
      </c>
      <c r="CZ20" s="37">
        <v>0</v>
      </c>
      <c r="DA20" s="37">
        <f t="shared" si="24"/>
        <v>0</v>
      </c>
      <c r="DB20" s="189">
        <v>65.75</v>
      </c>
      <c r="DC20" s="80">
        <f>+CZ20*'PRECIOS SEGUN ADJ. (FRONTERIZO)'!$B$19*'PRECIOS SEGUN ADJ. (FRONTERIZO)'!$C$19</f>
        <v>0</v>
      </c>
      <c r="DD20" s="80" t="s">
        <v>134</v>
      </c>
      <c r="DE20" s="80">
        <f t="shared" si="25"/>
        <v>0</v>
      </c>
      <c r="DF20" s="37">
        <v>14</v>
      </c>
      <c r="DG20" s="37">
        <f t="shared" si="26"/>
        <v>280</v>
      </c>
      <c r="DH20" s="189">
        <v>82.59999999999998</v>
      </c>
      <c r="DI20" s="80">
        <f>+DF20*'PRECIOS SEGUN ADJ. (FRONTERIZO)'!$B$20*'PRECIOS SEGUN ADJ. (FRONTERIZO)'!$C$20</f>
        <v>23127.999999999996</v>
      </c>
      <c r="DJ20" s="80" t="s">
        <v>144</v>
      </c>
      <c r="DK20" s="80">
        <f t="shared" si="27"/>
        <v>4163.04</v>
      </c>
      <c r="DL20" s="37">
        <v>1080</v>
      </c>
      <c r="DM20" s="37">
        <f t="shared" si="28"/>
        <v>21600</v>
      </c>
      <c r="DN20" s="189">
        <v>22</v>
      </c>
      <c r="DO20" s="80">
        <f>+DL20*'PRECIOS SEGUN ADJ. (FRONTERIZO)'!$B$21*'PRECIOS SEGUN ADJ. (FRONTERIZO)'!$C$21</f>
        <v>475200</v>
      </c>
      <c r="DP20" s="80" t="s">
        <v>652</v>
      </c>
      <c r="DQ20" s="37">
        <v>62</v>
      </c>
      <c r="DR20" s="37">
        <f t="shared" si="29"/>
        <v>1240</v>
      </c>
      <c r="DS20" s="189">
        <v>80.849999999999994</v>
      </c>
      <c r="DT20" s="80">
        <f>+DQ20*'PRECIOS SEGUN ADJ. (FRONTERIZO)'!$B$22*'PRECIOS SEGUN ADJ. (FRONTERIZO)'!$C$22</f>
        <v>100254</v>
      </c>
      <c r="DU20" s="80" t="s">
        <v>2158</v>
      </c>
      <c r="DV20" s="37">
        <v>30</v>
      </c>
      <c r="DW20" s="37">
        <f t="shared" si="30"/>
        <v>600</v>
      </c>
      <c r="DX20" s="189">
        <v>21.83</v>
      </c>
      <c r="DY20" s="80">
        <f>+DV20*'PRECIOS SEGUN ADJ. (FRONTERIZO)'!$B$23*'PRECIOS SEGUN ADJ. (FRONTERIZO)'!$C$23</f>
        <v>13098</v>
      </c>
      <c r="DZ20" s="80" t="s">
        <v>842</v>
      </c>
      <c r="EA20" s="80">
        <f t="shared" si="31"/>
        <v>2357.64</v>
      </c>
      <c r="EB20" s="37">
        <v>87</v>
      </c>
      <c r="EC20" s="37">
        <f t="shared" si="32"/>
        <v>1740</v>
      </c>
      <c r="ED20" s="189">
        <v>33</v>
      </c>
      <c r="EE20" s="80">
        <f>+EB20*'PRECIOS SEGUN ADJ. (FRONTERIZO)'!$B$24*'PRECIOS SEGUN ADJ. (FRONTERIZO)'!$C$24</f>
        <v>57420</v>
      </c>
      <c r="EF20" s="80" t="s">
        <v>2159</v>
      </c>
      <c r="EG20" s="37">
        <v>0</v>
      </c>
      <c r="EH20" s="37">
        <f t="shared" si="33"/>
        <v>0</v>
      </c>
      <c r="EI20" s="189">
        <v>15.789999999999997</v>
      </c>
      <c r="EJ20" s="80">
        <f>+EG20*'PRECIOS SEGUN ADJ. (FRONTERIZO)'!$B$25*'PRECIOS SEGUN ADJ. (FRONTERIZO)'!$C$25</f>
        <v>0</v>
      </c>
      <c r="EK20" s="80" t="s">
        <v>134</v>
      </c>
      <c r="EL20" s="37">
        <v>0</v>
      </c>
      <c r="EM20" s="37">
        <f t="shared" si="34"/>
        <v>0</v>
      </c>
      <c r="EN20" s="189">
        <v>31.5</v>
      </c>
      <c r="EO20" s="80">
        <f>+EL20*'PRECIOS SEGUN ADJ. (FRONTERIZO)'!$B$26*'PRECIOS SEGUN ADJ. (FRONTERIZO)'!$C$26</f>
        <v>0</v>
      </c>
      <c r="EP20" s="80" t="s">
        <v>134</v>
      </c>
      <c r="EQ20" s="80">
        <v>0</v>
      </c>
      <c r="ER20" s="194">
        <f t="shared" si="35"/>
        <v>0</v>
      </c>
      <c r="ES20" s="195">
        <v>21.68</v>
      </c>
      <c r="ET20" s="196">
        <f>+EQ20*'PRECIOS SEGUN ADJ (RURAL)'!$B$13*'PRECIOS SEGUN ADJ (RURAL)'!$C$13</f>
        <v>0</v>
      </c>
      <c r="EU20" s="196" t="s">
        <v>134</v>
      </c>
      <c r="EV20" s="80">
        <v>0</v>
      </c>
      <c r="EW20" s="198">
        <f t="shared" si="36"/>
        <v>0</v>
      </c>
      <c r="EX20" s="199">
        <v>5.5</v>
      </c>
      <c r="EY20" s="200">
        <f>+EV20*'PRECIOS SEGUN ADJ (RURAL)'!$B$16*'PRECIOS SEGUN ADJ (RURAL)'!$C$16</f>
        <v>0</v>
      </c>
      <c r="EZ20" s="200" t="s">
        <v>134</v>
      </c>
      <c r="FA20" s="80">
        <v>0</v>
      </c>
      <c r="FB20" s="202">
        <f t="shared" si="37"/>
        <v>0</v>
      </c>
      <c r="FC20" s="203">
        <v>220</v>
      </c>
      <c r="FD20" s="204">
        <f>+FA20*'PRECIOS SEGUN ADJ (RURAL)'!$B$18*'PRECIOS SEGUN ADJ (RURAL)'!$C$18</f>
        <v>0</v>
      </c>
      <c r="FE20" s="204" t="s">
        <v>134</v>
      </c>
      <c r="FF20" s="204">
        <f t="shared" si="38"/>
        <v>0</v>
      </c>
      <c r="FG20" s="80">
        <f t="shared" si="39"/>
        <v>1560219.6</v>
      </c>
      <c r="FH20" s="80" t="s">
        <v>2160</v>
      </c>
      <c r="FI20" s="80">
        <f t="shared" si="40"/>
        <v>84813.819999999992</v>
      </c>
      <c r="FJ20" s="80" t="s">
        <v>2161</v>
      </c>
      <c r="FK20" s="80">
        <f t="shared" si="41"/>
        <v>1475405.78</v>
      </c>
      <c r="FL20" s="80" t="s">
        <v>2162</v>
      </c>
      <c r="FM20" s="80">
        <f t="shared" si="42"/>
        <v>312043.92</v>
      </c>
      <c r="FN20" s="80" t="s">
        <v>2163</v>
      </c>
      <c r="FO20" s="80">
        <f t="shared" si="43"/>
        <v>15602.2</v>
      </c>
      <c r="FP20" s="80" t="s">
        <v>2164</v>
      </c>
      <c r="FQ20" s="80"/>
      <c r="FR20" s="80">
        <f t="shared" si="44"/>
        <v>1248175.6800000002</v>
      </c>
      <c r="FS20" s="80" t="s">
        <v>2165</v>
      </c>
      <c r="FT20" s="37" t="str">
        <f>+VLOOKUP(D20,'FRONTERIZO XENIA'!F:G,2,0)</f>
        <v>F-21</v>
      </c>
    </row>
    <row r="21" spans="1:176">
      <c r="A21" s="37">
        <v>20</v>
      </c>
      <c r="B21" s="176" t="s">
        <v>1826</v>
      </c>
      <c r="C21" s="26" t="s">
        <v>2166</v>
      </c>
      <c r="D21" s="37">
        <v>132274751</v>
      </c>
      <c r="E21" s="37">
        <f>+VLOOKUP(D21,'INFORMACION DE PROVEEDORES'!C:I,2,0)</f>
        <v>132274751</v>
      </c>
      <c r="F21" s="26" t="str">
        <f>+VLOOKUP(D21,'INFORMACION DE PROVEEDORES'!C:J,4,0)</f>
        <v>HELEN ELIZABETH SANTOS DUVAL</v>
      </c>
      <c r="G21" s="37" t="str">
        <f>+VLOOKUP(D21,'INFORMACION DE PROVEEDORES'!C:K,5,0)</f>
        <v>012-0669038-4</v>
      </c>
      <c r="H21" s="26" t="str">
        <f>+VLOOKUP(D21,'INFORMACION DE PROVEEDORES'!C:L,7,0)</f>
        <v>EUGENIO GARRIDO PUELLO, NO.2 CORBANO SUR,</v>
      </c>
      <c r="I21" s="37" t="str">
        <f>+VLOOKUP(D21,'INFORMACION DE PROVEEDORES'!C:M,3,0)</f>
        <v xml:space="preserve"> JURÍDICA</v>
      </c>
      <c r="J21" s="37">
        <v>12</v>
      </c>
      <c r="K21" s="37">
        <v>596</v>
      </c>
      <c r="L21" s="37">
        <v>124</v>
      </c>
      <c r="M21" s="37">
        <f t="shared" si="0"/>
        <v>2480</v>
      </c>
      <c r="N21" s="189">
        <v>69.81</v>
      </c>
      <c r="O21" s="80">
        <f>+L21*'PRECIOS SEGUN ADJ. (FRONTERIZO)'!$B$2*'PRECIOS SEGUN ADJ. (FRONTERIZO)'!$C$2</f>
        <v>173128.80000000002</v>
      </c>
      <c r="P21" s="80" t="s">
        <v>2167</v>
      </c>
      <c r="Q21" s="80">
        <f t="shared" si="1"/>
        <v>27700.61</v>
      </c>
      <c r="R21" s="37">
        <v>35</v>
      </c>
      <c r="S21" s="37">
        <f t="shared" si="2"/>
        <v>700</v>
      </c>
      <c r="T21" s="189">
        <v>31.5</v>
      </c>
      <c r="U21" s="80">
        <f>+R21*'PRECIOS SEGUN ADJ. (FRONTERIZO)'!$B$3*'PRECIOS SEGUN ADJ. (FRONTERIZO)'!$C$3</f>
        <v>22050</v>
      </c>
      <c r="V21" s="80" t="s">
        <v>352</v>
      </c>
      <c r="W21" s="37">
        <v>69</v>
      </c>
      <c r="X21" s="37">
        <f t="shared" si="3"/>
        <v>1380</v>
      </c>
      <c r="Y21" s="189">
        <v>25.2</v>
      </c>
      <c r="Z21" s="80">
        <f>+W21*'PRECIOS SEGUN ADJ. (FRONTERIZO)'!$B$4*'PRECIOS SEGUN ADJ. (FRONTERIZO)'!$C$4</f>
        <v>34776</v>
      </c>
      <c r="AA21" s="80" t="s">
        <v>2168</v>
      </c>
      <c r="AB21" s="37">
        <v>201</v>
      </c>
      <c r="AC21" s="37">
        <f t="shared" si="4"/>
        <v>4020</v>
      </c>
      <c r="AD21" s="189">
        <v>87.91</v>
      </c>
      <c r="AE21" s="80">
        <f>+AB21*'PRECIOS SEGUN ADJ. (FRONTERIZO)'!$B$5*'PRECIOS SEGUN ADJ. (FRONTERIZO)'!$C$5</f>
        <v>353398.2</v>
      </c>
      <c r="AF21" s="80" t="s">
        <v>2169</v>
      </c>
      <c r="AG21" s="80">
        <f t="shared" si="5"/>
        <v>63611.68</v>
      </c>
      <c r="AH21" s="37">
        <v>199</v>
      </c>
      <c r="AI21" s="37">
        <f t="shared" si="6"/>
        <v>3980</v>
      </c>
      <c r="AJ21" s="189">
        <v>53.95000000000001</v>
      </c>
      <c r="AK21" s="80">
        <f>+AH21*'PRECIOS SEGUN ADJ. (FRONTERIZO)'!$B$6*'PRECIOS SEGUN ADJ. (FRONTERIZO)'!$C$6</f>
        <v>214721.00000000003</v>
      </c>
      <c r="AL21" s="80" t="s">
        <v>2170</v>
      </c>
      <c r="AM21" s="37">
        <v>26</v>
      </c>
      <c r="AN21" s="37">
        <f t="shared" si="7"/>
        <v>520</v>
      </c>
      <c r="AO21" s="189">
        <v>25.04</v>
      </c>
      <c r="AP21" s="80">
        <f>+AM21*'PRECIOS SEGUN ADJ. (FRONTERIZO)'!$B$7*'PRECIOS SEGUN ADJ. (FRONTERIZO)'!$C$7</f>
        <v>13020.8</v>
      </c>
      <c r="AQ21" s="80" t="s">
        <v>2171</v>
      </c>
      <c r="AR21" s="80">
        <f t="shared" si="8"/>
        <v>2083.33</v>
      </c>
      <c r="AS21" s="37">
        <v>73</v>
      </c>
      <c r="AT21" s="37">
        <f t="shared" si="9"/>
        <v>1460</v>
      </c>
      <c r="AU21" s="189">
        <v>290.85000000000002</v>
      </c>
      <c r="AV21" s="80">
        <f>+AS21*'PRECIOS SEGUN ADJ. (FRONTERIZO)'!$B$8*'PRECIOS SEGUN ADJ. (FRONTERIZO)'!$C$8</f>
        <v>424641.00000000006</v>
      </c>
      <c r="AW21" s="80" t="s">
        <v>2172</v>
      </c>
      <c r="AX21" s="80">
        <f t="shared" si="10"/>
        <v>76435.38</v>
      </c>
      <c r="AY21" s="37">
        <v>6</v>
      </c>
      <c r="AZ21" s="37">
        <f t="shared" si="11"/>
        <v>120</v>
      </c>
      <c r="BA21" s="189">
        <v>18.899999999999999</v>
      </c>
      <c r="BB21" s="80">
        <f>+AY21*'PRECIOS SEGUN ADJ. (FRONTERIZO)'!$B$9*'PRECIOS SEGUN ADJ. (FRONTERIZO)'!$C$9</f>
        <v>2268</v>
      </c>
      <c r="BC21" s="80" t="s">
        <v>2173</v>
      </c>
      <c r="BD21" s="37">
        <v>16</v>
      </c>
      <c r="BE21" s="37">
        <f t="shared" si="12"/>
        <v>320</v>
      </c>
      <c r="BF21" s="189">
        <v>140.38</v>
      </c>
      <c r="BG21" s="80">
        <f>+BD21*'PRECIOS SEGUN ADJ. (FRONTERIZO)'!$B$10*'PRECIOS SEGUN ADJ. (FRONTERIZO)'!$C$10</f>
        <v>44921.599999999999</v>
      </c>
      <c r="BH21" s="80" t="s">
        <v>2174</v>
      </c>
      <c r="BI21" s="80">
        <f t="shared" si="13"/>
        <v>8085.89</v>
      </c>
      <c r="BJ21" s="37">
        <v>24</v>
      </c>
      <c r="BK21" s="37">
        <f t="shared" si="14"/>
        <v>480</v>
      </c>
      <c r="BL21" s="189">
        <v>31.459999999999997</v>
      </c>
      <c r="BM21" s="80">
        <f>+BJ21*'PRECIOS SEGUN ADJ. (FRONTERIZO)'!$B$11*'PRECIOS SEGUN ADJ. (FRONTERIZO)'!$C$11</f>
        <v>15100.8</v>
      </c>
      <c r="BN21" s="80" t="s">
        <v>2175</v>
      </c>
      <c r="BO21" s="37">
        <v>59</v>
      </c>
      <c r="BP21" s="37">
        <f t="shared" si="15"/>
        <v>1180</v>
      </c>
      <c r="BQ21" s="189">
        <v>65</v>
      </c>
      <c r="BR21" s="80">
        <f>+BO21*'PRECIOS SEGUN ADJ. (FRONTERIZO)'!$B$12*'PRECIOS SEGUN ADJ. (FRONTERIZO)'!$C$12</f>
        <v>76700</v>
      </c>
      <c r="BS21" s="80" t="s">
        <v>2176</v>
      </c>
      <c r="BT21" s="37">
        <v>640</v>
      </c>
      <c r="BU21" s="37">
        <f t="shared" si="16"/>
        <v>12800</v>
      </c>
      <c r="BV21" s="189">
        <v>5.5</v>
      </c>
      <c r="BW21" s="80">
        <f>+BT21*'PRECIOS SEGUN ADJ. (FRONTERIZO)'!$B$13*'PRECIOS SEGUN ADJ. (FRONTERIZO)'!$C$13</f>
        <v>70400</v>
      </c>
      <c r="BX21" s="80" t="s">
        <v>1535</v>
      </c>
      <c r="BY21" s="37">
        <v>1064</v>
      </c>
      <c r="BZ21" s="37">
        <f t="shared" si="17"/>
        <v>21280</v>
      </c>
      <c r="CA21" s="189">
        <v>7.15</v>
      </c>
      <c r="CB21" s="80">
        <f>+BY21*'PRECIOS SEGUN ADJ. (FRONTERIZO)'!$B$14*'PRECIOS SEGUN ADJ. (FRONTERIZO)'!$C$14</f>
        <v>152152</v>
      </c>
      <c r="CC21" s="80" t="s">
        <v>2177</v>
      </c>
      <c r="CD21" s="37">
        <v>2128</v>
      </c>
      <c r="CE21" s="37">
        <f t="shared" si="18"/>
        <v>42560</v>
      </c>
      <c r="CF21" s="189">
        <v>6.8400000000000007</v>
      </c>
      <c r="CG21" s="80">
        <f>+CD21*'PRECIOS SEGUN ADJ. (FRONTERIZO)'!$B$15*'PRECIOS SEGUN ADJ. (FRONTERIZO)'!$C$15</f>
        <v>291110.40000000002</v>
      </c>
      <c r="CH21" s="80" t="s">
        <v>2178</v>
      </c>
      <c r="CI21" s="37">
        <v>29</v>
      </c>
      <c r="CJ21" s="37">
        <f t="shared" si="19"/>
        <v>580</v>
      </c>
      <c r="CK21" s="189">
        <v>60</v>
      </c>
      <c r="CL21" s="80">
        <f>+CI21*'PRECIOS SEGUN ADJ. (FRONTERIZO)'!$B$16*'PRECIOS SEGUN ADJ. (FRONTERIZO)'!$C$16</f>
        <v>34800</v>
      </c>
      <c r="CM21" s="80" t="s">
        <v>2179</v>
      </c>
      <c r="CN21" s="80">
        <f t="shared" si="20"/>
        <v>6264</v>
      </c>
      <c r="CO21" s="37">
        <v>13</v>
      </c>
      <c r="CP21" s="37">
        <f t="shared" si="21"/>
        <v>260</v>
      </c>
      <c r="CQ21" s="189">
        <v>55.649999999999991</v>
      </c>
      <c r="CR21" s="80">
        <f>+CO21*'PRECIOS SEGUN ADJ. (FRONTERIZO)'!$B$17*'PRECIOS SEGUN ADJ. (FRONTERIZO)'!$C$17</f>
        <v>14468.999999999998</v>
      </c>
      <c r="CS21" s="80" t="s">
        <v>171</v>
      </c>
      <c r="CT21" s="80">
        <f t="shared" si="22"/>
        <v>2604.42</v>
      </c>
      <c r="CU21" s="37">
        <v>1320</v>
      </c>
      <c r="CV21" s="37">
        <f t="shared" si="23"/>
        <v>26400</v>
      </c>
      <c r="CW21" s="189">
        <v>6.6</v>
      </c>
      <c r="CX21" s="80">
        <f>+CU21*'PRECIOS SEGUN ADJ. (FRONTERIZO)'!$B$18*'PRECIOS SEGUN ADJ. (FRONTERIZO)'!$C$18</f>
        <v>174240</v>
      </c>
      <c r="CY21" s="80" t="s">
        <v>2180</v>
      </c>
      <c r="CZ21" s="37">
        <v>16</v>
      </c>
      <c r="DA21" s="37">
        <f t="shared" si="24"/>
        <v>320</v>
      </c>
      <c r="DB21" s="189">
        <v>65.75</v>
      </c>
      <c r="DC21" s="80">
        <f>+CZ21*'PRECIOS SEGUN ADJ. (FRONTERIZO)'!$B$19*'PRECIOS SEGUN ADJ. (FRONTERIZO)'!$C$19</f>
        <v>21040</v>
      </c>
      <c r="DD21" s="80" t="s">
        <v>2181</v>
      </c>
      <c r="DE21" s="80">
        <f t="shared" si="25"/>
        <v>3787.2</v>
      </c>
      <c r="DF21" s="37">
        <v>26</v>
      </c>
      <c r="DG21" s="37">
        <f t="shared" si="26"/>
        <v>520</v>
      </c>
      <c r="DH21" s="189">
        <v>82.59999999999998</v>
      </c>
      <c r="DI21" s="80">
        <f>+DF21*'PRECIOS SEGUN ADJ. (FRONTERIZO)'!$B$20*'PRECIOS SEGUN ADJ. (FRONTERIZO)'!$C$20</f>
        <v>42952</v>
      </c>
      <c r="DJ21" s="80" t="s">
        <v>1188</v>
      </c>
      <c r="DK21" s="80">
        <f t="shared" si="27"/>
        <v>7731.36</v>
      </c>
      <c r="DL21" s="37">
        <v>2128</v>
      </c>
      <c r="DM21" s="37">
        <f t="shared" si="28"/>
        <v>42560</v>
      </c>
      <c r="DN21" s="189">
        <v>22</v>
      </c>
      <c r="DO21" s="80">
        <f>+DL21*'PRECIOS SEGUN ADJ. (FRONTERIZO)'!$B$21*'PRECIOS SEGUN ADJ. (FRONTERIZO)'!$C$21</f>
        <v>936320</v>
      </c>
      <c r="DP21" s="80" t="s">
        <v>2182</v>
      </c>
      <c r="DQ21" s="37">
        <v>138</v>
      </c>
      <c r="DR21" s="37">
        <f t="shared" si="29"/>
        <v>2760</v>
      </c>
      <c r="DS21" s="189">
        <v>80.849999999999994</v>
      </c>
      <c r="DT21" s="80">
        <f>+DQ21*'PRECIOS SEGUN ADJ. (FRONTERIZO)'!$B$22*'PRECIOS SEGUN ADJ. (FRONTERIZO)'!$C$22</f>
        <v>223146</v>
      </c>
      <c r="DU21" s="80" t="s">
        <v>2183</v>
      </c>
      <c r="DV21" s="37">
        <v>65</v>
      </c>
      <c r="DW21" s="37">
        <f t="shared" si="30"/>
        <v>1300</v>
      </c>
      <c r="DX21" s="189">
        <v>21.83</v>
      </c>
      <c r="DY21" s="80">
        <f>+DV21*'PRECIOS SEGUN ADJ. (FRONTERIZO)'!$B$23*'PRECIOS SEGUN ADJ. (FRONTERIZO)'!$C$23</f>
        <v>28378.999999999996</v>
      </c>
      <c r="DZ21" s="80" t="s">
        <v>2184</v>
      </c>
      <c r="EA21" s="80">
        <f t="shared" si="31"/>
        <v>5108.22</v>
      </c>
      <c r="EB21" s="37">
        <v>177</v>
      </c>
      <c r="EC21" s="37">
        <f t="shared" si="32"/>
        <v>3540</v>
      </c>
      <c r="ED21" s="189">
        <v>33</v>
      </c>
      <c r="EE21" s="80">
        <f>+EB21*'PRECIOS SEGUN ADJ. (FRONTERIZO)'!$B$24*'PRECIOS SEGUN ADJ. (FRONTERIZO)'!$C$24</f>
        <v>116820</v>
      </c>
      <c r="EF21" s="80" t="s">
        <v>2185</v>
      </c>
      <c r="EG21" s="37">
        <v>6</v>
      </c>
      <c r="EH21" s="37">
        <f t="shared" si="33"/>
        <v>120</v>
      </c>
      <c r="EI21" s="189">
        <v>15.789999999999997</v>
      </c>
      <c r="EJ21" s="80">
        <f>+EG21*'PRECIOS SEGUN ADJ. (FRONTERIZO)'!$B$25*'PRECIOS SEGUN ADJ. (FRONTERIZO)'!$C$25</f>
        <v>1894.8</v>
      </c>
      <c r="EK21" s="80" t="s">
        <v>890</v>
      </c>
      <c r="EL21" s="37">
        <v>6</v>
      </c>
      <c r="EM21" s="37">
        <f t="shared" si="34"/>
        <v>120</v>
      </c>
      <c r="EN21" s="189">
        <v>31.5</v>
      </c>
      <c r="EO21" s="80">
        <f>+EL21*'PRECIOS SEGUN ADJ. (FRONTERIZO)'!$B$26*'PRECIOS SEGUN ADJ. (FRONTERIZO)'!$C$26</f>
        <v>3780</v>
      </c>
      <c r="EP21" s="80" t="s">
        <v>376</v>
      </c>
      <c r="EQ21" s="80">
        <v>0</v>
      </c>
      <c r="ER21" s="194">
        <f t="shared" si="35"/>
        <v>0</v>
      </c>
      <c r="ES21" s="195">
        <v>21.68</v>
      </c>
      <c r="ET21" s="196">
        <f>+EQ21*'PRECIOS SEGUN ADJ (RURAL)'!$B$13*'PRECIOS SEGUN ADJ (RURAL)'!$C$13</f>
        <v>0</v>
      </c>
      <c r="EU21" s="196" t="s">
        <v>134</v>
      </c>
      <c r="EV21" s="80">
        <v>0</v>
      </c>
      <c r="EW21" s="198">
        <f t="shared" si="36"/>
        <v>0</v>
      </c>
      <c r="EX21" s="199">
        <v>5.5</v>
      </c>
      <c r="EY21" s="200">
        <f>+EV21*'PRECIOS SEGUN ADJ (RURAL)'!$B$16*'PRECIOS SEGUN ADJ (RURAL)'!$C$16</f>
        <v>0</v>
      </c>
      <c r="EZ21" s="200" t="s">
        <v>134</v>
      </c>
      <c r="FA21" s="80">
        <v>0</v>
      </c>
      <c r="FB21" s="202">
        <f t="shared" si="37"/>
        <v>0</v>
      </c>
      <c r="FC21" s="203">
        <v>220</v>
      </c>
      <c r="FD21" s="204">
        <f>+FA21*'PRECIOS SEGUN ADJ (RURAL)'!$B$18*'PRECIOS SEGUN ADJ (RURAL)'!$C$18</f>
        <v>0</v>
      </c>
      <c r="FE21" s="204" t="s">
        <v>134</v>
      </c>
      <c r="FF21" s="204">
        <f t="shared" si="38"/>
        <v>0</v>
      </c>
      <c r="FG21" s="80">
        <f t="shared" si="39"/>
        <v>3486229.4</v>
      </c>
      <c r="FH21" s="80" t="s">
        <v>2186</v>
      </c>
      <c r="FI21" s="80">
        <f t="shared" si="40"/>
        <v>203412.09000000003</v>
      </c>
      <c r="FJ21" s="80" t="s">
        <v>2187</v>
      </c>
      <c r="FK21" s="80">
        <f t="shared" si="41"/>
        <v>3282817.31</v>
      </c>
      <c r="FL21" s="80" t="s">
        <v>2188</v>
      </c>
      <c r="FM21" s="80">
        <f t="shared" si="42"/>
        <v>697245.88</v>
      </c>
      <c r="FN21" s="80" t="s">
        <v>2189</v>
      </c>
      <c r="FO21" s="80">
        <f t="shared" si="43"/>
        <v>34862.29</v>
      </c>
      <c r="FP21" s="80" t="s">
        <v>2190</v>
      </c>
      <c r="FQ21" s="80"/>
      <c r="FR21" s="80">
        <f t="shared" si="44"/>
        <v>2788983.52</v>
      </c>
      <c r="FS21" s="80" t="s">
        <v>2191</v>
      </c>
      <c r="FT21" s="37" t="str">
        <f>+VLOOKUP(D21,'FRONTERIZO XENIA'!F:G,2,0)</f>
        <v>F-16</v>
      </c>
    </row>
    <row r="22" spans="1:176">
      <c r="A22" s="37">
        <v>21</v>
      </c>
      <c r="B22" s="176" t="s">
        <v>1826</v>
      </c>
      <c r="C22" s="26" t="s">
        <v>2192</v>
      </c>
      <c r="D22" s="37">
        <v>132313992</v>
      </c>
      <c r="E22" s="37">
        <f>+VLOOKUP(D22,'INFORMACION DE PROVEEDORES'!C:I,2,0)</f>
        <v>132313992</v>
      </c>
      <c r="F22" s="26" t="str">
        <f>+VLOOKUP(D22,'INFORMACION DE PROVEEDORES'!C:J,4,0)</f>
        <v>DIANA ENCARNACION</v>
      </c>
      <c r="G22" s="37" t="str">
        <f>+VLOOKUP(D22,'INFORMACION DE PROVEEDORES'!C:K,5,0)</f>
        <v>Pasaporte No. SD4750141</v>
      </c>
      <c r="H22" s="26" t="str">
        <f>+VLOOKUP(D22,'INFORMACION DE PROVEEDORES'!C:L,7,0)</f>
        <v>CALLE EL CARRIZAL, NO.1 MERCADO BINACIONAL</v>
      </c>
      <c r="I22" s="37" t="str">
        <f>+VLOOKUP(D22,'INFORMACION DE PROVEEDORES'!C:M,3,0)</f>
        <v xml:space="preserve"> JURÍDICA</v>
      </c>
      <c r="J22" s="37">
        <v>2</v>
      </c>
      <c r="K22" s="37">
        <v>241</v>
      </c>
      <c r="L22" s="37">
        <v>97</v>
      </c>
      <c r="M22" s="37">
        <f t="shared" si="0"/>
        <v>1940</v>
      </c>
      <c r="N22" s="189">
        <v>69.81</v>
      </c>
      <c r="O22" s="80">
        <f>+L22*'PRECIOS SEGUN ADJ. (FRONTERIZO)'!$B$2*'PRECIOS SEGUN ADJ. (FRONTERIZO)'!$C$2</f>
        <v>135431.40000000002</v>
      </c>
      <c r="P22" s="80" t="s">
        <v>2193</v>
      </c>
      <c r="Q22" s="80">
        <f t="shared" si="1"/>
        <v>21669.02</v>
      </c>
      <c r="R22" s="37">
        <v>28</v>
      </c>
      <c r="S22" s="37">
        <f t="shared" si="2"/>
        <v>560</v>
      </c>
      <c r="T22" s="189">
        <v>31.5</v>
      </c>
      <c r="U22" s="80">
        <f>+R22*'PRECIOS SEGUN ADJ. (FRONTERIZO)'!$B$3*'PRECIOS SEGUN ADJ. (FRONTERIZO)'!$C$3</f>
        <v>17640</v>
      </c>
      <c r="V22" s="80" t="s">
        <v>722</v>
      </c>
      <c r="W22" s="37">
        <v>256</v>
      </c>
      <c r="X22" s="37">
        <f t="shared" si="3"/>
        <v>5120</v>
      </c>
      <c r="Y22" s="189">
        <v>25.2</v>
      </c>
      <c r="Z22" s="80">
        <f>+W22*'PRECIOS SEGUN ADJ. (FRONTERIZO)'!$B$4*'PRECIOS SEGUN ADJ. (FRONTERIZO)'!$C$4</f>
        <v>129024</v>
      </c>
      <c r="AA22" s="80" t="s">
        <v>2194</v>
      </c>
      <c r="AB22" s="37">
        <v>123</v>
      </c>
      <c r="AC22" s="37">
        <f t="shared" si="4"/>
        <v>2460</v>
      </c>
      <c r="AD22" s="189">
        <v>87.91</v>
      </c>
      <c r="AE22" s="80">
        <f>+AB22*'PRECIOS SEGUN ADJ. (FRONTERIZO)'!$B$5*'PRECIOS SEGUN ADJ. (FRONTERIZO)'!$C$5</f>
        <v>216258.6</v>
      </c>
      <c r="AF22" s="80" t="s">
        <v>2195</v>
      </c>
      <c r="AG22" s="80">
        <f t="shared" si="5"/>
        <v>38926.550000000003</v>
      </c>
      <c r="AH22" s="37">
        <v>0</v>
      </c>
      <c r="AI22" s="37">
        <f t="shared" si="6"/>
        <v>0</v>
      </c>
      <c r="AJ22" s="189">
        <v>53.95000000000001</v>
      </c>
      <c r="AK22" s="80">
        <f>+AH22*'PRECIOS SEGUN ADJ. (FRONTERIZO)'!$B$6*'PRECIOS SEGUN ADJ. (FRONTERIZO)'!$C$6</f>
        <v>0</v>
      </c>
      <c r="AL22" s="80" t="s">
        <v>134</v>
      </c>
      <c r="AM22" s="37">
        <v>0</v>
      </c>
      <c r="AN22" s="37">
        <f t="shared" si="7"/>
        <v>0</v>
      </c>
      <c r="AO22" s="189">
        <v>25.04</v>
      </c>
      <c r="AP22" s="80">
        <f>+AM22*'PRECIOS SEGUN ADJ. (FRONTERIZO)'!$B$7*'PRECIOS SEGUN ADJ. (FRONTERIZO)'!$C$7</f>
        <v>0</v>
      </c>
      <c r="AQ22" s="80" t="s">
        <v>134</v>
      </c>
      <c r="AR22" s="80">
        <f t="shared" si="8"/>
        <v>0</v>
      </c>
      <c r="AS22" s="37">
        <v>33</v>
      </c>
      <c r="AT22" s="37">
        <f t="shared" si="9"/>
        <v>660</v>
      </c>
      <c r="AU22" s="189">
        <v>290.85000000000002</v>
      </c>
      <c r="AV22" s="80">
        <f>+AS22*'PRECIOS SEGUN ADJ. (FRONTERIZO)'!$B$8*'PRECIOS SEGUN ADJ. (FRONTERIZO)'!$C$8</f>
        <v>191961.00000000003</v>
      </c>
      <c r="AW22" s="80" t="s">
        <v>573</v>
      </c>
      <c r="AX22" s="80">
        <f t="shared" si="10"/>
        <v>34552.980000000003</v>
      </c>
      <c r="AY22" s="37">
        <v>15</v>
      </c>
      <c r="AZ22" s="37">
        <f t="shared" si="11"/>
        <v>300</v>
      </c>
      <c r="BA22" s="189">
        <v>18.899999999999999</v>
      </c>
      <c r="BB22" s="80">
        <f>+AY22*'PRECIOS SEGUN ADJ. (FRONTERIZO)'!$B$9*'PRECIOS SEGUN ADJ. (FRONTERIZO)'!$C$9</f>
        <v>5670</v>
      </c>
      <c r="BC22" s="80" t="s">
        <v>327</v>
      </c>
      <c r="BD22" s="37">
        <v>0</v>
      </c>
      <c r="BE22" s="37">
        <f t="shared" si="12"/>
        <v>0</v>
      </c>
      <c r="BF22" s="189">
        <v>140.38</v>
      </c>
      <c r="BG22" s="80">
        <f>+BD22*'PRECIOS SEGUN ADJ. (FRONTERIZO)'!$B$10*'PRECIOS SEGUN ADJ. (FRONTERIZO)'!$C$10</f>
        <v>0</v>
      </c>
      <c r="BH22" s="80" t="s">
        <v>134</v>
      </c>
      <c r="BI22" s="80">
        <f t="shared" si="13"/>
        <v>0</v>
      </c>
      <c r="BJ22" s="37">
        <v>86</v>
      </c>
      <c r="BK22" s="37">
        <f t="shared" si="14"/>
        <v>1720</v>
      </c>
      <c r="BL22" s="189">
        <v>31.459999999999997</v>
      </c>
      <c r="BM22" s="80">
        <f>+BJ22*'PRECIOS SEGUN ADJ. (FRONTERIZO)'!$B$11*'PRECIOS SEGUN ADJ. (FRONTERIZO)'!$C$11</f>
        <v>54111.199999999997</v>
      </c>
      <c r="BN22" s="80" t="s">
        <v>2196</v>
      </c>
      <c r="BO22" s="37">
        <v>28</v>
      </c>
      <c r="BP22" s="37">
        <f t="shared" si="15"/>
        <v>560</v>
      </c>
      <c r="BQ22" s="189">
        <v>65</v>
      </c>
      <c r="BR22" s="80">
        <f>+BO22*'PRECIOS SEGUN ADJ. (FRONTERIZO)'!$B$12*'PRECIOS SEGUN ADJ. (FRONTERIZO)'!$C$12</f>
        <v>36400</v>
      </c>
      <c r="BS22" s="80" t="s">
        <v>1975</v>
      </c>
      <c r="BT22" s="37">
        <v>2410</v>
      </c>
      <c r="BU22" s="37">
        <f t="shared" si="16"/>
        <v>48200</v>
      </c>
      <c r="BV22" s="189">
        <v>5.5</v>
      </c>
      <c r="BW22" s="80">
        <f>+BT22*'PRECIOS SEGUN ADJ. (FRONTERIZO)'!$B$13*'PRECIOS SEGUN ADJ. (FRONTERIZO)'!$C$13</f>
        <v>265100</v>
      </c>
      <c r="BX22" s="80" t="s">
        <v>2197</v>
      </c>
      <c r="BY22" s="37">
        <v>0</v>
      </c>
      <c r="BZ22" s="37">
        <f t="shared" si="17"/>
        <v>0</v>
      </c>
      <c r="CA22" s="189">
        <v>7.15</v>
      </c>
      <c r="CB22" s="80">
        <f>+BY22*'PRECIOS SEGUN ADJ. (FRONTERIZO)'!$B$14*'PRECIOS SEGUN ADJ. (FRONTERIZO)'!$C$14</f>
        <v>0</v>
      </c>
      <c r="CC22" s="80" t="s">
        <v>134</v>
      </c>
      <c r="CD22" s="37">
        <v>0</v>
      </c>
      <c r="CE22" s="37">
        <f t="shared" si="18"/>
        <v>0</v>
      </c>
      <c r="CF22" s="189">
        <v>6.8400000000000007</v>
      </c>
      <c r="CG22" s="80">
        <f>+CD22*'PRECIOS SEGUN ADJ. (FRONTERIZO)'!$B$15*'PRECIOS SEGUN ADJ. (FRONTERIZO)'!$C$15</f>
        <v>0</v>
      </c>
      <c r="CH22" s="80" t="s">
        <v>134</v>
      </c>
      <c r="CI22" s="37">
        <v>108</v>
      </c>
      <c r="CJ22" s="37">
        <f t="shared" si="19"/>
        <v>2160</v>
      </c>
      <c r="CK22" s="189">
        <v>60</v>
      </c>
      <c r="CL22" s="80">
        <f>+CI22*'PRECIOS SEGUN ADJ. (FRONTERIZO)'!$B$16*'PRECIOS SEGUN ADJ. (FRONTERIZO)'!$C$16</f>
        <v>129600</v>
      </c>
      <c r="CM22" s="80" t="s">
        <v>2198</v>
      </c>
      <c r="CN22" s="80">
        <f t="shared" si="20"/>
        <v>23328</v>
      </c>
      <c r="CO22" s="37">
        <v>49</v>
      </c>
      <c r="CP22" s="37">
        <f t="shared" si="21"/>
        <v>980</v>
      </c>
      <c r="CQ22" s="189">
        <v>55.649999999999991</v>
      </c>
      <c r="CR22" s="80">
        <f>+CO22*'PRECIOS SEGUN ADJ. (FRONTERIZO)'!$B$17*'PRECIOS SEGUN ADJ. (FRONTERIZO)'!$C$17</f>
        <v>54537</v>
      </c>
      <c r="CS22" s="80" t="s">
        <v>2199</v>
      </c>
      <c r="CT22" s="80">
        <f t="shared" si="22"/>
        <v>9816.66</v>
      </c>
      <c r="CU22" s="37">
        <v>964</v>
      </c>
      <c r="CV22" s="37">
        <f t="shared" si="23"/>
        <v>19280</v>
      </c>
      <c r="CW22" s="189">
        <v>6.6</v>
      </c>
      <c r="CX22" s="80">
        <f>+CU22*'PRECIOS SEGUN ADJ. (FRONTERIZO)'!$B$18*'PRECIOS SEGUN ADJ. (FRONTERIZO)'!$C$18</f>
        <v>127248</v>
      </c>
      <c r="CY22" s="80" t="s">
        <v>2200</v>
      </c>
      <c r="CZ22" s="37">
        <v>54</v>
      </c>
      <c r="DA22" s="37">
        <f t="shared" si="24"/>
        <v>1080</v>
      </c>
      <c r="DB22" s="189">
        <v>65.75</v>
      </c>
      <c r="DC22" s="80">
        <f>+CZ22*'PRECIOS SEGUN ADJ. (FRONTERIZO)'!$B$19*'PRECIOS SEGUN ADJ. (FRONTERIZO)'!$C$19</f>
        <v>71010</v>
      </c>
      <c r="DD22" s="80" t="s">
        <v>2201</v>
      </c>
      <c r="DE22" s="80">
        <f t="shared" si="25"/>
        <v>12781.8</v>
      </c>
      <c r="DF22" s="37">
        <v>0</v>
      </c>
      <c r="DG22" s="37">
        <f t="shared" si="26"/>
        <v>0</v>
      </c>
      <c r="DH22" s="189">
        <v>82.59999999999998</v>
      </c>
      <c r="DI22" s="80">
        <f>+DF22*'PRECIOS SEGUN ADJ. (FRONTERIZO)'!$B$20*'PRECIOS SEGUN ADJ. (FRONTERIZO)'!$C$20</f>
        <v>0</v>
      </c>
      <c r="DJ22" s="80" t="s">
        <v>134</v>
      </c>
      <c r="DK22" s="80">
        <f t="shared" si="27"/>
        <v>0</v>
      </c>
      <c r="DL22" s="37">
        <v>0</v>
      </c>
      <c r="DM22" s="37">
        <f t="shared" si="28"/>
        <v>0</v>
      </c>
      <c r="DN22" s="189">
        <v>22</v>
      </c>
      <c r="DO22" s="80">
        <f>+DL22*'PRECIOS SEGUN ADJ. (FRONTERIZO)'!$B$21*'PRECIOS SEGUN ADJ. (FRONTERIZO)'!$C$21</f>
        <v>0</v>
      </c>
      <c r="DP22" s="80" t="s">
        <v>134</v>
      </c>
      <c r="DQ22" s="37">
        <v>54</v>
      </c>
      <c r="DR22" s="37">
        <f t="shared" si="29"/>
        <v>1080</v>
      </c>
      <c r="DS22" s="189">
        <v>80.849999999999994</v>
      </c>
      <c r="DT22" s="80">
        <f>+DQ22*'PRECIOS SEGUN ADJ. (FRONTERIZO)'!$B$22*'PRECIOS SEGUN ADJ. (FRONTERIZO)'!$C$22</f>
        <v>87318</v>
      </c>
      <c r="DU22" s="80" t="s">
        <v>2148</v>
      </c>
      <c r="DV22" s="37">
        <v>25</v>
      </c>
      <c r="DW22" s="37">
        <f t="shared" si="30"/>
        <v>500</v>
      </c>
      <c r="DX22" s="189">
        <v>21.83</v>
      </c>
      <c r="DY22" s="80">
        <f>+DV22*'PRECIOS SEGUN ADJ. (FRONTERIZO)'!$B$23*'PRECIOS SEGUN ADJ. (FRONTERIZO)'!$C$23</f>
        <v>10915</v>
      </c>
      <c r="DZ22" s="80" t="s">
        <v>458</v>
      </c>
      <c r="EA22" s="80">
        <f t="shared" si="31"/>
        <v>1964.7</v>
      </c>
      <c r="EB22" s="37">
        <v>28</v>
      </c>
      <c r="EC22" s="37">
        <f t="shared" si="32"/>
        <v>560</v>
      </c>
      <c r="ED22" s="189">
        <v>33</v>
      </c>
      <c r="EE22" s="80">
        <f>+EB22*'PRECIOS SEGUN ADJ. (FRONTERIZO)'!$B$24*'PRECIOS SEGUN ADJ. (FRONTERIZO)'!$C$24</f>
        <v>18480</v>
      </c>
      <c r="EF22" s="80" t="s">
        <v>1389</v>
      </c>
      <c r="EG22" s="37">
        <v>17</v>
      </c>
      <c r="EH22" s="37">
        <f t="shared" si="33"/>
        <v>340</v>
      </c>
      <c r="EI22" s="189">
        <v>15.789999999999997</v>
      </c>
      <c r="EJ22" s="80">
        <f>+EG22*'PRECIOS SEGUN ADJ. (FRONTERIZO)'!$B$25*'PRECIOS SEGUN ADJ. (FRONTERIZO)'!$C$25</f>
        <v>5368.6</v>
      </c>
      <c r="EK22" s="80" t="s">
        <v>343</v>
      </c>
      <c r="EL22" s="37">
        <v>17</v>
      </c>
      <c r="EM22" s="37">
        <f t="shared" si="34"/>
        <v>340</v>
      </c>
      <c r="EN22" s="189">
        <v>31.5</v>
      </c>
      <c r="EO22" s="80">
        <f>+EL22*'PRECIOS SEGUN ADJ. (FRONTERIZO)'!$B$26*'PRECIOS SEGUN ADJ. (FRONTERIZO)'!$C$26</f>
        <v>10710</v>
      </c>
      <c r="EP22" s="80" t="s">
        <v>212</v>
      </c>
      <c r="EQ22" s="80">
        <v>0</v>
      </c>
      <c r="ER22" s="194">
        <f t="shared" si="35"/>
        <v>0</v>
      </c>
      <c r="ES22" s="195">
        <v>21.68</v>
      </c>
      <c r="ET22" s="196">
        <f>+EQ22*'PRECIOS SEGUN ADJ (RURAL)'!$B$13*'PRECIOS SEGUN ADJ (RURAL)'!$C$13</f>
        <v>0</v>
      </c>
      <c r="EU22" s="196" t="s">
        <v>134</v>
      </c>
      <c r="EV22" s="80">
        <v>0</v>
      </c>
      <c r="EW22" s="198">
        <f t="shared" si="36"/>
        <v>0</v>
      </c>
      <c r="EX22" s="199">
        <v>5.5</v>
      </c>
      <c r="EY22" s="200">
        <f>+EV22*'PRECIOS SEGUN ADJ (RURAL)'!$B$16*'PRECIOS SEGUN ADJ (RURAL)'!$C$16</f>
        <v>0</v>
      </c>
      <c r="EZ22" s="200" t="s">
        <v>134</v>
      </c>
      <c r="FA22" s="80">
        <v>0</v>
      </c>
      <c r="FB22" s="202">
        <f t="shared" si="37"/>
        <v>0</v>
      </c>
      <c r="FC22" s="203">
        <v>220</v>
      </c>
      <c r="FD22" s="204">
        <f>+FA22*'PRECIOS SEGUN ADJ (RURAL)'!$B$18*'PRECIOS SEGUN ADJ (RURAL)'!$C$18</f>
        <v>0</v>
      </c>
      <c r="FE22" s="204" t="s">
        <v>134</v>
      </c>
      <c r="FF22" s="204">
        <f t="shared" si="38"/>
        <v>0</v>
      </c>
      <c r="FG22" s="80">
        <f t="shared" si="39"/>
        <v>1566782.8</v>
      </c>
      <c r="FH22" s="80" t="s">
        <v>2202</v>
      </c>
      <c r="FI22" s="80">
        <f t="shared" si="40"/>
        <v>143039.71000000002</v>
      </c>
      <c r="FJ22" s="80" t="s">
        <v>2203</v>
      </c>
      <c r="FK22" s="80">
        <f t="shared" si="41"/>
        <v>1423743.09</v>
      </c>
      <c r="FL22" s="80" t="s">
        <v>2204</v>
      </c>
      <c r="FM22" s="80">
        <f t="shared" si="42"/>
        <v>313356.56</v>
      </c>
      <c r="FN22" s="80" t="s">
        <v>2205</v>
      </c>
      <c r="FO22" s="80">
        <f t="shared" si="43"/>
        <v>15667.83</v>
      </c>
      <c r="FP22" s="80" t="s">
        <v>2206</v>
      </c>
      <c r="FQ22" s="80"/>
      <c r="FR22" s="80">
        <f t="shared" si="44"/>
        <v>1253426.24</v>
      </c>
      <c r="FS22" s="80" t="s">
        <v>2207</v>
      </c>
      <c r="FT22" s="37" t="str">
        <f>+VLOOKUP(D22,'FRONTERIZO XENIA'!F:G,2,0)</f>
        <v>F-13</v>
      </c>
    </row>
    <row r="23" spans="1:176">
      <c r="A23" s="37">
        <v>22</v>
      </c>
      <c r="B23" s="176" t="s">
        <v>1826</v>
      </c>
      <c r="C23" s="26" t="s">
        <v>2208</v>
      </c>
      <c r="D23" s="37">
        <v>131408206</v>
      </c>
      <c r="E23" s="37">
        <f>+VLOOKUP(D23,'INFORMACION DE PROVEEDORES'!C:I,2,0)</f>
        <v>131408206</v>
      </c>
      <c r="F23" s="26" t="str">
        <f>+VLOOKUP(D23,'INFORMACION DE PROVEEDORES'!C:J,4,0)</f>
        <v>ARIEL ANTONIO FELZ SANCHEZ</v>
      </c>
      <c r="G23" s="37" t="str">
        <f>+VLOOKUP(D23,'INFORMACION DE PROVEEDORES'!C:K,5,0)</f>
        <v>010-0118457-9</v>
      </c>
      <c r="H23" s="26" t="str">
        <f>+VLOOKUP(D23,'INFORMACION DE PROVEEDORES'!C:L,7,0)</f>
        <v>CALLE ANTONIO GUZMAN NO.4 EL CASIQUE TAMAYO</v>
      </c>
      <c r="I23" s="37" t="str">
        <f>+VLOOKUP(D23,'INFORMACION DE PROVEEDORES'!C:M,3,0)</f>
        <v xml:space="preserve"> JURÍDICA</v>
      </c>
      <c r="J23" s="37">
        <v>1</v>
      </c>
      <c r="K23" s="37">
        <v>293</v>
      </c>
      <c r="L23" s="37">
        <v>117</v>
      </c>
      <c r="M23" s="37">
        <f t="shared" si="0"/>
        <v>2340</v>
      </c>
      <c r="N23" s="189">
        <v>69.81</v>
      </c>
      <c r="O23" s="80">
        <f>+L23*'PRECIOS SEGUN ADJ. (FRONTERIZO)'!$B$2*'PRECIOS SEGUN ADJ. (FRONTERIZO)'!$C$2</f>
        <v>163355.40000000002</v>
      </c>
      <c r="P23" s="80" t="s">
        <v>2209</v>
      </c>
      <c r="Q23" s="80">
        <f t="shared" si="1"/>
        <v>26136.86</v>
      </c>
      <c r="R23" s="37">
        <v>33</v>
      </c>
      <c r="S23" s="37">
        <f t="shared" si="2"/>
        <v>660</v>
      </c>
      <c r="T23" s="189">
        <v>31.5</v>
      </c>
      <c r="U23" s="80">
        <f>+R23*'PRECIOS SEGUN ADJ. (FRONTERIZO)'!$B$3*'PRECIOS SEGUN ADJ. (FRONTERIZO)'!$C$3</f>
        <v>20790</v>
      </c>
      <c r="V23" s="80" t="s">
        <v>2210</v>
      </c>
      <c r="W23" s="37">
        <v>311</v>
      </c>
      <c r="X23" s="37">
        <f t="shared" si="3"/>
        <v>6220</v>
      </c>
      <c r="Y23" s="189">
        <v>25.2</v>
      </c>
      <c r="Z23" s="80">
        <f>+W23*'PRECIOS SEGUN ADJ. (FRONTERIZO)'!$B$4*'PRECIOS SEGUN ADJ. (FRONTERIZO)'!$C$4</f>
        <v>156744</v>
      </c>
      <c r="AA23" s="80" t="s">
        <v>2211</v>
      </c>
      <c r="AB23" s="37">
        <v>148</v>
      </c>
      <c r="AC23" s="37">
        <f t="shared" si="4"/>
        <v>2960</v>
      </c>
      <c r="AD23" s="189">
        <v>87.91</v>
      </c>
      <c r="AE23" s="80">
        <f>+AB23*'PRECIOS SEGUN ADJ. (FRONTERIZO)'!$B$5*'PRECIOS SEGUN ADJ. (FRONTERIZO)'!$C$5</f>
        <v>260213.6</v>
      </c>
      <c r="AF23" s="80" t="s">
        <v>2212</v>
      </c>
      <c r="AG23" s="80">
        <f t="shared" si="5"/>
        <v>46838.45</v>
      </c>
      <c r="AH23" s="37">
        <v>0</v>
      </c>
      <c r="AI23" s="37">
        <f t="shared" si="6"/>
        <v>0</v>
      </c>
      <c r="AJ23" s="189">
        <v>53.95000000000001</v>
      </c>
      <c r="AK23" s="80">
        <f>+AH23*'PRECIOS SEGUN ADJ. (FRONTERIZO)'!$B$6*'PRECIOS SEGUN ADJ. (FRONTERIZO)'!$C$6</f>
        <v>0</v>
      </c>
      <c r="AL23" s="80" t="s">
        <v>134</v>
      </c>
      <c r="AM23" s="37">
        <v>0</v>
      </c>
      <c r="AN23" s="37">
        <f t="shared" si="7"/>
        <v>0</v>
      </c>
      <c r="AO23" s="189">
        <v>25.04</v>
      </c>
      <c r="AP23" s="80">
        <f>+AM23*'PRECIOS SEGUN ADJ. (FRONTERIZO)'!$B$7*'PRECIOS SEGUN ADJ. (FRONTERIZO)'!$C$7</f>
        <v>0</v>
      </c>
      <c r="AQ23" s="80" t="s">
        <v>134</v>
      </c>
      <c r="AR23" s="80">
        <f t="shared" si="8"/>
        <v>0</v>
      </c>
      <c r="AS23" s="37">
        <v>39</v>
      </c>
      <c r="AT23" s="37">
        <f t="shared" si="9"/>
        <v>780</v>
      </c>
      <c r="AU23" s="189">
        <v>290.85000000000002</v>
      </c>
      <c r="AV23" s="80">
        <f>+AS23*'PRECIOS SEGUN ADJ. (FRONTERIZO)'!$B$8*'PRECIOS SEGUN ADJ. (FRONTERIZO)'!$C$8</f>
        <v>226863.00000000003</v>
      </c>
      <c r="AW23" s="80" t="s">
        <v>400</v>
      </c>
      <c r="AX23" s="80">
        <f t="shared" si="10"/>
        <v>40835.339999999997</v>
      </c>
      <c r="AY23" s="37">
        <v>18</v>
      </c>
      <c r="AZ23" s="37">
        <f t="shared" si="11"/>
        <v>360</v>
      </c>
      <c r="BA23" s="189">
        <v>18.899999999999999</v>
      </c>
      <c r="BB23" s="80">
        <f>+AY23*'PRECIOS SEGUN ADJ. (FRONTERIZO)'!$B$9*'PRECIOS SEGUN ADJ. (FRONTERIZO)'!$C$9</f>
        <v>6804</v>
      </c>
      <c r="BC23" s="80" t="s">
        <v>679</v>
      </c>
      <c r="BD23" s="37">
        <v>0</v>
      </c>
      <c r="BE23" s="37">
        <f t="shared" si="12"/>
        <v>0</v>
      </c>
      <c r="BF23" s="189">
        <v>140.38</v>
      </c>
      <c r="BG23" s="80">
        <f>+BD23*'PRECIOS SEGUN ADJ. (FRONTERIZO)'!$B$10*'PRECIOS SEGUN ADJ. (FRONTERIZO)'!$C$10</f>
        <v>0</v>
      </c>
      <c r="BH23" s="80" t="s">
        <v>134</v>
      </c>
      <c r="BI23" s="80">
        <f t="shared" si="13"/>
        <v>0</v>
      </c>
      <c r="BJ23" s="37">
        <v>104</v>
      </c>
      <c r="BK23" s="37">
        <f t="shared" si="14"/>
        <v>2080</v>
      </c>
      <c r="BL23" s="189">
        <v>31.459999999999997</v>
      </c>
      <c r="BM23" s="80">
        <f>+BJ23*'PRECIOS SEGUN ADJ. (FRONTERIZO)'!$B$11*'PRECIOS SEGUN ADJ. (FRONTERIZO)'!$C$11</f>
        <v>65436.800000000003</v>
      </c>
      <c r="BN23" s="80" t="s">
        <v>2213</v>
      </c>
      <c r="BO23" s="37">
        <v>33</v>
      </c>
      <c r="BP23" s="37">
        <f t="shared" si="15"/>
        <v>660</v>
      </c>
      <c r="BQ23" s="189">
        <v>65</v>
      </c>
      <c r="BR23" s="80">
        <f>+BO23*'PRECIOS SEGUN ADJ. (FRONTERIZO)'!$B$12*'PRECIOS SEGUN ADJ. (FRONTERIZO)'!$C$12</f>
        <v>42900</v>
      </c>
      <c r="BS23" s="80" t="s">
        <v>243</v>
      </c>
      <c r="BT23" s="37">
        <v>2930</v>
      </c>
      <c r="BU23" s="37">
        <f t="shared" si="16"/>
        <v>58600</v>
      </c>
      <c r="BV23" s="189">
        <v>5.5</v>
      </c>
      <c r="BW23" s="80">
        <f>+BT23*'PRECIOS SEGUN ADJ. (FRONTERIZO)'!$B$13*'PRECIOS SEGUN ADJ. (FRONTERIZO)'!$C$13</f>
        <v>322300</v>
      </c>
      <c r="BX23" s="80" t="s">
        <v>2214</v>
      </c>
      <c r="BY23" s="37">
        <v>0</v>
      </c>
      <c r="BZ23" s="37">
        <f t="shared" si="17"/>
        <v>0</v>
      </c>
      <c r="CA23" s="189">
        <v>7.15</v>
      </c>
      <c r="CB23" s="80">
        <f>+BY23*'PRECIOS SEGUN ADJ. (FRONTERIZO)'!$B$14*'PRECIOS SEGUN ADJ. (FRONTERIZO)'!$C$14</f>
        <v>0</v>
      </c>
      <c r="CC23" s="80" t="s">
        <v>134</v>
      </c>
      <c r="CD23" s="37">
        <v>0</v>
      </c>
      <c r="CE23" s="37">
        <f t="shared" si="18"/>
        <v>0</v>
      </c>
      <c r="CF23" s="189">
        <v>6.8400000000000007</v>
      </c>
      <c r="CG23" s="80">
        <f>+CD23*'PRECIOS SEGUN ADJ. (FRONTERIZO)'!$B$15*'PRECIOS SEGUN ADJ. (FRONTERIZO)'!$C$15</f>
        <v>0</v>
      </c>
      <c r="CH23" s="80" t="s">
        <v>134</v>
      </c>
      <c r="CI23" s="37">
        <v>130</v>
      </c>
      <c r="CJ23" s="37">
        <f t="shared" si="19"/>
        <v>2600</v>
      </c>
      <c r="CK23" s="189">
        <v>60</v>
      </c>
      <c r="CL23" s="80">
        <f>+CI23*'PRECIOS SEGUN ADJ. (FRONTERIZO)'!$B$16*'PRECIOS SEGUN ADJ. (FRONTERIZO)'!$C$16</f>
        <v>156000</v>
      </c>
      <c r="CM23" s="80" t="s">
        <v>2215</v>
      </c>
      <c r="CN23" s="80">
        <f t="shared" si="20"/>
        <v>28080</v>
      </c>
      <c r="CO23" s="37">
        <v>59</v>
      </c>
      <c r="CP23" s="37">
        <f t="shared" si="21"/>
        <v>1180</v>
      </c>
      <c r="CQ23" s="189">
        <v>55.649999999999991</v>
      </c>
      <c r="CR23" s="80">
        <f>+CO23*'PRECIOS SEGUN ADJ. (FRONTERIZO)'!$B$17*'PRECIOS SEGUN ADJ. (FRONTERIZO)'!$C$17</f>
        <v>65667</v>
      </c>
      <c r="CS23" s="80" t="s">
        <v>2216</v>
      </c>
      <c r="CT23" s="80">
        <f t="shared" si="22"/>
        <v>11820.06</v>
      </c>
      <c r="CU23" s="37">
        <v>1172</v>
      </c>
      <c r="CV23" s="37">
        <f t="shared" si="23"/>
        <v>23440</v>
      </c>
      <c r="CW23" s="189">
        <v>6.6</v>
      </c>
      <c r="CX23" s="80">
        <f>+CU23*'PRECIOS SEGUN ADJ. (FRONTERIZO)'!$B$18*'PRECIOS SEGUN ADJ. (FRONTERIZO)'!$C$18</f>
        <v>154704</v>
      </c>
      <c r="CY23" s="80" t="s">
        <v>2217</v>
      </c>
      <c r="CZ23" s="37">
        <v>65</v>
      </c>
      <c r="DA23" s="37">
        <f t="shared" si="24"/>
        <v>1300</v>
      </c>
      <c r="DB23" s="189">
        <v>65.75</v>
      </c>
      <c r="DC23" s="80">
        <f>+CZ23*'PRECIOS SEGUN ADJ. (FRONTERIZO)'!$B$19*'PRECIOS SEGUN ADJ. (FRONTERIZO)'!$C$19</f>
        <v>85475</v>
      </c>
      <c r="DD23" s="80" t="s">
        <v>2218</v>
      </c>
      <c r="DE23" s="80">
        <f t="shared" si="25"/>
        <v>15385.5</v>
      </c>
      <c r="DF23" s="37">
        <v>0</v>
      </c>
      <c r="DG23" s="37">
        <f t="shared" si="26"/>
        <v>0</v>
      </c>
      <c r="DH23" s="189">
        <v>82.59999999999998</v>
      </c>
      <c r="DI23" s="80">
        <f>+DF23*'PRECIOS SEGUN ADJ. (FRONTERIZO)'!$B$20*'PRECIOS SEGUN ADJ. (FRONTERIZO)'!$C$20</f>
        <v>0</v>
      </c>
      <c r="DJ23" s="80" t="s">
        <v>134</v>
      </c>
      <c r="DK23" s="80">
        <f t="shared" si="27"/>
        <v>0</v>
      </c>
      <c r="DL23" s="37">
        <v>0</v>
      </c>
      <c r="DM23" s="37">
        <f t="shared" si="28"/>
        <v>0</v>
      </c>
      <c r="DN23" s="189">
        <v>22</v>
      </c>
      <c r="DO23" s="80">
        <f>+DL23*'PRECIOS SEGUN ADJ. (FRONTERIZO)'!$B$21*'PRECIOS SEGUN ADJ. (FRONTERIZO)'!$C$21</f>
        <v>0</v>
      </c>
      <c r="DP23" s="80" t="s">
        <v>134</v>
      </c>
      <c r="DQ23" s="37">
        <v>65</v>
      </c>
      <c r="DR23" s="37">
        <f t="shared" si="29"/>
        <v>1300</v>
      </c>
      <c r="DS23" s="189">
        <v>80.849999999999994</v>
      </c>
      <c r="DT23" s="80">
        <f>+DQ23*'PRECIOS SEGUN ADJ. (FRONTERIZO)'!$B$22*'PRECIOS SEGUN ADJ. (FRONTERIZO)'!$C$22</f>
        <v>105105</v>
      </c>
      <c r="DU23" s="80" t="s">
        <v>841</v>
      </c>
      <c r="DV23" s="37">
        <v>29</v>
      </c>
      <c r="DW23" s="37">
        <f t="shared" si="30"/>
        <v>580</v>
      </c>
      <c r="DX23" s="189">
        <v>21.83</v>
      </c>
      <c r="DY23" s="80">
        <f>+DV23*'PRECIOS SEGUN ADJ. (FRONTERIZO)'!$B$23*'PRECIOS SEGUN ADJ. (FRONTERIZO)'!$C$23</f>
        <v>12661.399999999998</v>
      </c>
      <c r="DZ23" s="80" t="s">
        <v>586</v>
      </c>
      <c r="EA23" s="80">
        <f t="shared" si="31"/>
        <v>2279.0500000000002</v>
      </c>
      <c r="EB23" s="37">
        <v>33</v>
      </c>
      <c r="EC23" s="37">
        <f t="shared" si="32"/>
        <v>660</v>
      </c>
      <c r="ED23" s="189">
        <v>33</v>
      </c>
      <c r="EE23" s="80">
        <f>+EB23*'PRECIOS SEGUN ADJ. (FRONTERIZO)'!$B$24*'PRECIOS SEGUN ADJ. (FRONTERIZO)'!$C$24</f>
        <v>21780</v>
      </c>
      <c r="EF23" s="80" t="s">
        <v>2219</v>
      </c>
      <c r="EG23" s="37">
        <v>20</v>
      </c>
      <c r="EH23" s="37">
        <f t="shared" si="33"/>
        <v>400</v>
      </c>
      <c r="EI23" s="189">
        <v>15.789999999999997</v>
      </c>
      <c r="EJ23" s="80">
        <f>+EG23*'PRECIOS SEGUN ADJ. (FRONTERIZO)'!$B$25*'PRECIOS SEGUN ADJ. (FRONTERIZO)'!$C$25</f>
        <v>6315.9999999999991</v>
      </c>
      <c r="EK23" s="80" t="s">
        <v>2220</v>
      </c>
      <c r="EL23" s="37">
        <v>20</v>
      </c>
      <c r="EM23" s="37">
        <f t="shared" si="34"/>
        <v>400</v>
      </c>
      <c r="EN23" s="189">
        <v>31.5</v>
      </c>
      <c r="EO23" s="80">
        <f>+EL23*'PRECIOS SEGUN ADJ. (FRONTERIZO)'!$B$26*'PRECIOS SEGUN ADJ. (FRONTERIZO)'!$C$26</f>
        <v>12600</v>
      </c>
      <c r="EP23" s="80" t="s">
        <v>815</v>
      </c>
      <c r="EQ23" s="80">
        <v>0</v>
      </c>
      <c r="ER23" s="194">
        <f t="shared" si="35"/>
        <v>0</v>
      </c>
      <c r="ES23" s="195">
        <v>21.68</v>
      </c>
      <c r="ET23" s="196">
        <f>+EQ23*'PRECIOS SEGUN ADJ (RURAL)'!$B$13*'PRECIOS SEGUN ADJ (RURAL)'!$C$13</f>
        <v>0</v>
      </c>
      <c r="EU23" s="196" t="s">
        <v>134</v>
      </c>
      <c r="EV23" s="80">
        <v>0</v>
      </c>
      <c r="EW23" s="198">
        <f t="shared" si="36"/>
        <v>0</v>
      </c>
      <c r="EX23" s="199">
        <v>5.5</v>
      </c>
      <c r="EY23" s="200">
        <f>+EV23*'PRECIOS SEGUN ADJ (RURAL)'!$B$16*'PRECIOS SEGUN ADJ (RURAL)'!$C$16</f>
        <v>0</v>
      </c>
      <c r="EZ23" s="200" t="s">
        <v>134</v>
      </c>
      <c r="FA23" s="80">
        <v>0</v>
      </c>
      <c r="FB23" s="202">
        <f t="shared" si="37"/>
        <v>0</v>
      </c>
      <c r="FC23" s="203">
        <v>220</v>
      </c>
      <c r="FD23" s="204">
        <f>+FA23*'PRECIOS SEGUN ADJ (RURAL)'!$B$18*'PRECIOS SEGUN ADJ (RURAL)'!$C$18</f>
        <v>0</v>
      </c>
      <c r="FE23" s="204" t="s">
        <v>134</v>
      </c>
      <c r="FF23" s="204">
        <f t="shared" si="38"/>
        <v>0</v>
      </c>
      <c r="FG23" s="80">
        <f t="shared" si="39"/>
        <v>1885715.2</v>
      </c>
      <c r="FH23" s="80" t="s">
        <v>2221</v>
      </c>
      <c r="FI23" s="80">
        <f t="shared" si="40"/>
        <v>171375.25999999998</v>
      </c>
      <c r="FJ23" s="80" t="s">
        <v>2222</v>
      </c>
      <c r="FK23" s="80">
        <f t="shared" si="41"/>
        <v>1714339.94</v>
      </c>
      <c r="FL23" s="80" t="s">
        <v>2223</v>
      </c>
      <c r="FM23" s="80">
        <f t="shared" si="42"/>
        <v>377143.03999999998</v>
      </c>
      <c r="FN23" s="80" t="s">
        <v>2224</v>
      </c>
      <c r="FO23" s="80">
        <f t="shared" si="43"/>
        <v>18857.150000000001</v>
      </c>
      <c r="FP23" s="80" t="s">
        <v>2225</v>
      </c>
      <c r="FQ23" s="80"/>
      <c r="FR23" s="80">
        <f t="shared" si="44"/>
        <v>1508572.1599999999</v>
      </c>
      <c r="FS23" s="80" t="s">
        <v>2226</v>
      </c>
      <c r="FT23" s="37" t="str">
        <f>+VLOOKUP(D23,'FRONTERIZO XENIA'!F:G,2,0)</f>
        <v>F-30</v>
      </c>
    </row>
    <row r="24" spans="1:176">
      <c r="A24" s="37">
        <v>23</v>
      </c>
      <c r="B24" s="176" t="s">
        <v>1826</v>
      </c>
      <c r="C24" s="26" t="s">
        <v>2227</v>
      </c>
      <c r="D24" s="37">
        <v>132079418</v>
      </c>
      <c r="E24" s="37">
        <f>+VLOOKUP(D24,'INFORMACION DE PROVEEDORES'!C:I,2,0)</f>
        <v>132079418</v>
      </c>
      <c r="F24" s="26" t="str">
        <f>+VLOOKUP(D24,'INFORMACION DE PROVEEDORES'!C:J,4,0)</f>
        <v xml:space="preserve">MARIA CELESTE LEBRON COLON </v>
      </c>
      <c r="G24" s="37" t="str">
        <f>+VLOOKUP(D24,'INFORMACION DE PROVEEDORES'!C:K,5,0)</f>
        <v>402-2475194-7</v>
      </c>
      <c r="H24" s="26" t="str">
        <f>+VLOOKUP(D24,'INFORMACION DE PROVEEDORES'!C:L,7,0)</f>
        <v>CALLE DOCTOR ANTONIO MENDEZ NO. 54, EL NACO BARAHONA</v>
      </c>
      <c r="I24" s="37" t="str">
        <f>+VLOOKUP(D24,'INFORMACION DE PROVEEDORES'!C:M,3,0)</f>
        <v xml:space="preserve"> JURÍDICA</v>
      </c>
      <c r="J24" s="37">
        <v>5</v>
      </c>
      <c r="K24" s="37">
        <v>253</v>
      </c>
      <c r="L24" s="37">
        <v>63</v>
      </c>
      <c r="M24" s="37">
        <f t="shared" si="0"/>
        <v>1260</v>
      </c>
      <c r="N24" s="189">
        <v>69.81</v>
      </c>
      <c r="O24" s="80">
        <f>+L24*'PRECIOS SEGUN ADJ. (FRONTERIZO)'!$B$2*'PRECIOS SEGUN ADJ. (FRONTERIZO)'!$C$2</f>
        <v>87960.599999999991</v>
      </c>
      <c r="P24" s="80" t="s">
        <v>701</v>
      </c>
      <c r="Q24" s="80">
        <f t="shared" si="1"/>
        <v>14073.7</v>
      </c>
      <c r="R24" s="37">
        <v>19</v>
      </c>
      <c r="S24" s="37">
        <f t="shared" si="2"/>
        <v>380</v>
      </c>
      <c r="T24" s="189">
        <v>31.5</v>
      </c>
      <c r="U24" s="80">
        <f>+R24*'PRECIOS SEGUN ADJ. (FRONTERIZO)'!$B$3*'PRECIOS SEGUN ADJ. (FRONTERIZO)'!$C$3</f>
        <v>11970</v>
      </c>
      <c r="V24" s="80" t="s">
        <v>693</v>
      </c>
      <c r="W24" s="37">
        <v>76</v>
      </c>
      <c r="X24" s="37">
        <f t="shared" si="3"/>
        <v>1520</v>
      </c>
      <c r="Y24" s="189">
        <v>25.2</v>
      </c>
      <c r="Z24" s="80">
        <f>+W24*'PRECIOS SEGUN ADJ. (FRONTERIZO)'!$B$4*'PRECIOS SEGUN ADJ. (FRONTERIZO)'!$C$4</f>
        <v>38304</v>
      </c>
      <c r="AA24" s="80" t="s">
        <v>2228</v>
      </c>
      <c r="AB24" s="37">
        <v>92</v>
      </c>
      <c r="AC24" s="37">
        <f t="shared" si="4"/>
        <v>1840</v>
      </c>
      <c r="AD24" s="189">
        <v>87.91</v>
      </c>
      <c r="AE24" s="80">
        <f>+AB24*'PRECIOS SEGUN ADJ. (FRONTERIZO)'!$B$5*'PRECIOS SEGUN ADJ. (FRONTERIZO)'!$C$5</f>
        <v>161754.4</v>
      </c>
      <c r="AF24" s="80" t="s">
        <v>1116</v>
      </c>
      <c r="AG24" s="80">
        <f t="shared" si="5"/>
        <v>29115.79</v>
      </c>
      <c r="AH24" s="37">
        <v>69</v>
      </c>
      <c r="AI24" s="37">
        <f t="shared" si="6"/>
        <v>1380</v>
      </c>
      <c r="AJ24" s="189">
        <v>53.95000000000001</v>
      </c>
      <c r="AK24" s="80">
        <f>+AH24*'PRECIOS SEGUN ADJ. (FRONTERIZO)'!$B$6*'PRECIOS SEGUN ADJ. (FRONTERIZO)'!$C$6</f>
        <v>74451</v>
      </c>
      <c r="AL24" s="80" t="s">
        <v>784</v>
      </c>
      <c r="AM24" s="37">
        <v>11</v>
      </c>
      <c r="AN24" s="37">
        <f t="shared" si="7"/>
        <v>220</v>
      </c>
      <c r="AO24" s="189">
        <v>25.04</v>
      </c>
      <c r="AP24" s="80">
        <f>+AM24*'PRECIOS SEGUN ADJ. (FRONTERIZO)'!$B$7*'PRECIOS SEGUN ADJ. (FRONTERIZO)'!$C$7</f>
        <v>5508.8</v>
      </c>
      <c r="AQ24" s="80" t="s">
        <v>504</v>
      </c>
      <c r="AR24" s="80">
        <f t="shared" si="8"/>
        <v>881.41</v>
      </c>
      <c r="AS24" s="37">
        <v>32</v>
      </c>
      <c r="AT24" s="37">
        <f t="shared" si="9"/>
        <v>640</v>
      </c>
      <c r="AU24" s="189">
        <v>290.85000000000002</v>
      </c>
      <c r="AV24" s="80">
        <f>+AS24*'PRECIOS SEGUN ADJ. (FRONTERIZO)'!$B$8*'PRECIOS SEGUN ADJ. (FRONTERIZO)'!$C$8</f>
        <v>186144</v>
      </c>
      <c r="AW24" s="80" t="s">
        <v>1910</v>
      </c>
      <c r="AX24" s="80">
        <f t="shared" si="10"/>
        <v>33505.919999999998</v>
      </c>
      <c r="AY24" s="37">
        <v>5</v>
      </c>
      <c r="AZ24" s="37">
        <f t="shared" si="11"/>
        <v>100</v>
      </c>
      <c r="BA24" s="189">
        <v>18.899999999999999</v>
      </c>
      <c r="BB24" s="80">
        <f>+AY24*'PRECIOS SEGUN ADJ. (FRONTERIZO)'!$B$9*'PRECIOS SEGUN ADJ. (FRONTERIZO)'!$C$9</f>
        <v>1890</v>
      </c>
      <c r="BC24" s="80" t="s">
        <v>163</v>
      </c>
      <c r="BD24" s="37">
        <v>7</v>
      </c>
      <c r="BE24" s="37">
        <f t="shared" si="12"/>
        <v>140</v>
      </c>
      <c r="BF24" s="189">
        <v>140.38</v>
      </c>
      <c r="BG24" s="80">
        <f>+BD24*'PRECIOS SEGUN ADJ. (FRONTERIZO)'!$B$10*'PRECIOS SEGUN ADJ. (FRONTERIZO)'!$C$10</f>
        <v>19653.2</v>
      </c>
      <c r="BH24" s="80" t="s">
        <v>139</v>
      </c>
      <c r="BI24" s="80">
        <f t="shared" si="13"/>
        <v>3537.58</v>
      </c>
      <c r="BJ24" s="37">
        <v>26</v>
      </c>
      <c r="BK24" s="37">
        <f t="shared" si="14"/>
        <v>520</v>
      </c>
      <c r="BL24" s="189">
        <v>31.459999999999997</v>
      </c>
      <c r="BM24" s="80">
        <f>+BJ24*'PRECIOS SEGUN ADJ. (FRONTERIZO)'!$B$11*'PRECIOS SEGUN ADJ. (FRONTERIZO)'!$C$11</f>
        <v>16359.2</v>
      </c>
      <c r="BN24" s="80" t="s">
        <v>878</v>
      </c>
      <c r="BO24" s="37">
        <v>26</v>
      </c>
      <c r="BP24" s="37">
        <f t="shared" si="15"/>
        <v>520</v>
      </c>
      <c r="BQ24" s="189">
        <v>65</v>
      </c>
      <c r="BR24" s="80">
        <f>+BO24*'PRECIOS SEGUN ADJ. (FRONTERIZO)'!$B$12*'PRECIOS SEGUN ADJ. (FRONTERIZO)'!$C$12</f>
        <v>33800</v>
      </c>
      <c r="BS24" s="80" t="s">
        <v>2139</v>
      </c>
      <c r="BT24" s="37">
        <v>710</v>
      </c>
      <c r="BU24" s="37">
        <f t="shared" si="16"/>
        <v>14200</v>
      </c>
      <c r="BV24" s="189">
        <v>5.5</v>
      </c>
      <c r="BW24" s="80">
        <f>+BT24*'PRECIOS SEGUN ADJ. (FRONTERIZO)'!$B$13*'PRECIOS SEGUN ADJ. (FRONTERIZO)'!$C$13</f>
        <v>78100</v>
      </c>
      <c r="BX24" s="80" t="s">
        <v>2229</v>
      </c>
      <c r="BY24" s="37">
        <v>364</v>
      </c>
      <c r="BZ24" s="37">
        <f t="shared" si="17"/>
        <v>7280</v>
      </c>
      <c r="CA24" s="189">
        <v>7.15</v>
      </c>
      <c r="CB24" s="80">
        <f>+BY24*'PRECIOS SEGUN ADJ. (FRONTERIZO)'!$B$14*'PRECIOS SEGUN ADJ. (FRONTERIZO)'!$C$14</f>
        <v>52052</v>
      </c>
      <c r="CC24" s="80" t="s">
        <v>1102</v>
      </c>
      <c r="CD24" s="37">
        <v>728</v>
      </c>
      <c r="CE24" s="37">
        <f t="shared" si="18"/>
        <v>14560</v>
      </c>
      <c r="CF24" s="189">
        <v>6.8400000000000007</v>
      </c>
      <c r="CG24" s="80">
        <f>+CD24*'PRECIOS SEGUN ADJ. (FRONTERIZO)'!$B$15*'PRECIOS SEGUN ADJ. (FRONTERIZO)'!$C$15</f>
        <v>99590.399999999994</v>
      </c>
      <c r="CH24" s="80" t="s">
        <v>1103</v>
      </c>
      <c r="CI24" s="37">
        <v>32</v>
      </c>
      <c r="CJ24" s="37">
        <f t="shared" si="19"/>
        <v>640</v>
      </c>
      <c r="CK24" s="189">
        <v>60</v>
      </c>
      <c r="CL24" s="80">
        <f>+CI24*'PRECIOS SEGUN ADJ. (FRONTERIZO)'!$B$16*'PRECIOS SEGUN ADJ. (FRONTERIZO)'!$C$16</f>
        <v>38400</v>
      </c>
      <c r="CM24" s="80" t="s">
        <v>883</v>
      </c>
      <c r="CN24" s="80">
        <f t="shared" si="20"/>
        <v>6912</v>
      </c>
      <c r="CO24" s="37">
        <v>15</v>
      </c>
      <c r="CP24" s="37">
        <f t="shared" si="21"/>
        <v>300</v>
      </c>
      <c r="CQ24" s="189">
        <v>55.649999999999991</v>
      </c>
      <c r="CR24" s="80">
        <f>+CO24*'PRECIOS SEGUN ADJ. (FRONTERIZO)'!$B$17*'PRECIOS SEGUN ADJ. (FRONTERIZO)'!$C$17</f>
        <v>16695</v>
      </c>
      <c r="CS24" s="80" t="s">
        <v>884</v>
      </c>
      <c r="CT24" s="80">
        <f t="shared" si="22"/>
        <v>3005.1</v>
      </c>
      <c r="CU24" s="37">
        <v>648</v>
      </c>
      <c r="CV24" s="37">
        <f t="shared" si="23"/>
        <v>12960</v>
      </c>
      <c r="CW24" s="189">
        <v>6.6</v>
      </c>
      <c r="CX24" s="80">
        <f>+CU24*'PRECIOS SEGUN ADJ. (FRONTERIZO)'!$B$18*'PRECIOS SEGUN ADJ. (FRONTERIZO)'!$C$18</f>
        <v>85536</v>
      </c>
      <c r="CY24" s="80" t="s">
        <v>2230</v>
      </c>
      <c r="CZ24" s="37">
        <v>16</v>
      </c>
      <c r="DA24" s="37">
        <f t="shared" si="24"/>
        <v>320</v>
      </c>
      <c r="DB24" s="189">
        <v>65.75</v>
      </c>
      <c r="DC24" s="80">
        <f>+CZ24*'PRECIOS SEGUN ADJ. (FRONTERIZO)'!$B$19*'PRECIOS SEGUN ADJ. (FRONTERIZO)'!$C$19</f>
        <v>21040</v>
      </c>
      <c r="DD24" s="80" t="s">
        <v>2181</v>
      </c>
      <c r="DE24" s="80">
        <f t="shared" si="25"/>
        <v>3787.2</v>
      </c>
      <c r="DF24" s="37">
        <v>11</v>
      </c>
      <c r="DG24" s="37">
        <f t="shared" si="26"/>
        <v>220</v>
      </c>
      <c r="DH24" s="189">
        <v>82.59999999999998</v>
      </c>
      <c r="DI24" s="80">
        <f>+DF24*'PRECIOS SEGUN ADJ. (FRONTERIZO)'!$B$20*'PRECIOS SEGUN ADJ. (FRONTERIZO)'!$C$20</f>
        <v>18172</v>
      </c>
      <c r="DJ24" s="80" t="s">
        <v>511</v>
      </c>
      <c r="DK24" s="80">
        <f t="shared" si="27"/>
        <v>3270.96</v>
      </c>
      <c r="DL24" s="37">
        <v>728</v>
      </c>
      <c r="DM24" s="37">
        <f t="shared" si="28"/>
        <v>14560</v>
      </c>
      <c r="DN24" s="189">
        <v>22</v>
      </c>
      <c r="DO24" s="80">
        <f>+DL24*'PRECIOS SEGUN ADJ. (FRONTERIZO)'!$B$21*'PRECIOS SEGUN ADJ. (FRONTERIZO)'!$C$21</f>
        <v>320320</v>
      </c>
      <c r="DP24" s="80" t="s">
        <v>1105</v>
      </c>
      <c r="DQ24" s="37">
        <v>58</v>
      </c>
      <c r="DR24" s="37">
        <f t="shared" si="29"/>
        <v>1160</v>
      </c>
      <c r="DS24" s="189">
        <v>80.849999999999994</v>
      </c>
      <c r="DT24" s="80">
        <f>+DQ24*'PRECIOS SEGUN ADJ. (FRONTERIZO)'!$B$22*'PRECIOS SEGUN ADJ. (FRONTERIZO)'!$C$22</f>
        <v>93785.999999999985</v>
      </c>
      <c r="DU24" s="80" t="s">
        <v>146</v>
      </c>
      <c r="DV24" s="37">
        <v>27</v>
      </c>
      <c r="DW24" s="37">
        <f t="shared" si="30"/>
        <v>540</v>
      </c>
      <c r="DX24" s="189">
        <v>21.83</v>
      </c>
      <c r="DY24" s="80">
        <f>+DV24*'PRECIOS SEGUN ADJ. (FRONTERIZO)'!$B$23*'PRECIOS SEGUN ADJ. (FRONTERIZO)'!$C$23</f>
        <v>11788.199999999999</v>
      </c>
      <c r="DZ24" s="80" t="s">
        <v>653</v>
      </c>
      <c r="EA24" s="80">
        <f t="shared" si="31"/>
        <v>2121.88</v>
      </c>
      <c r="EB24" s="37">
        <v>67</v>
      </c>
      <c r="EC24" s="37">
        <f t="shared" si="32"/>
        <v>1340</v>
      </c>
      <c r="ED24" s="189">
        <v>33</v>
      </c>
      <c r="EE24" s="80">
        <f>+EB24*'PRECIOS SEGUN ADJ. (FRONTERIZO)'!$B$24*'PRECIOS SEGUN ADJ. (FRONTERIZO)'!$C$24</f>
        <v>44220</v>
      </c>
      <c r="EF24" s="80" t="s">
        <v>342</v>
      </c>
      <c r="EG24" s="37">
        <v>5</v>
      </c>
      <c r="EH24" s="37">
        <f t="shared" si="33"/>
        <v>100</v>
      </c>
      <c r="EI24" s="189">
        <v>15.789999999999997</v>
      </c>
      <c r="EJ24" s="80">
        <f>+EG24*'PRECIOS SEGUN ADJ. (FRONTERIZO)'!$B$25*'PRECIOS SEGUN ADJ. (FRONTERIZO)'!$C$25</f>
        <v>1578.9999999999998</v>
      </c>
      <c r="EK24" s="80" t="s">
        <v>179</v>
      </c>
      <c r="EL24" s="37">
        <v>5</v>
      </c>
      <c r="EM24" s="37">
        <f t="shared" si="34"/>
        <v>100</v>
      </c>
      <c r="EN24" s="189">
        <v>31.5</v>
      </c>
      <c r="EO24" s="80">
        <f>+EL24*'PRECIOS SEGUN ADJ. (FRONTERIZO)'!$B$26*'PRECIOS SEGUN ADJ. (FRONTERIZO)'!$C$26</f>
        <v>3150</v>
      </c>
      <c r="EP24" s="80" t="s">
        <v>180</v>
      </c>
      <c r="EQ24" s="80">
        <v>0</v>
      </c>
      <c r="ER24" s="194">
        <f t="shared" si="35"/>
        <v>0</v>
      </c>
      <c r="ES24" s="195">
        <v>21.68</v>
      </c>
      <c r="ET24" s="196">
        <f>+EQ24*'PRECIOS SEGUN ADJ (RURAL)'!$B$13*'PRECIOS SEGUN ADJ (RURAL)'!$C$13</f>
        <v>0</v>
      </c>
      <c r="EU24" s="196" t="s">
        <v>134</v>
      </c>
      <c r="EV24" s="80">
        <v>0</v>
      </c>
      <c r="EW24" s="198">
        <f t="shared" si="36"/>
        <v>0</v>
      </c>
      <c r="EX24" s="199">
        <v>5.5</v>
      </c>
      <c r="EY24" s="200">
        <f>+EV24*'PRECIOS SEGUN ADJ (RURAL)'!$B$16*'PRECIOS SEGUN ADJ (RURAL)'!$C$16</f>
        <v>0</v>
      </c>
      <c r="EZ24" s="200" t="s">
        <v>134</v>
      </c>
      <c r="FA24" s="80">
        <v>0</v>
      </c>
      <c r="FB24" s="202">
        <f t="shared" si="37"/>
        <v>0</v>
      </c>
      <c r="FC24" s="203">
        <v>220</v>
      </c>
      <c r="FD24" s="204">
        <f>+FA24*'PRECIOS SEGUN ADJ (RURAL)'!$B$18*'PRECIOS SEGUN ADJ (RURAL)'!$C$18</f>
        <v>0</v>
      </c>
      <c r="FE24" s="204" t="s">
        <v>134</v>
      </c>
      <c r="FF24" s="204">
        <f t="shared" si="38"/>
        <v>0</v>
      </c>
      <c r="FG24" s="80">
        <f t="shared" si="39"/>
        <v>1522223.8</v>
      </c>
      <c r="FH24" s="80" t="s">
        <v>2231</v>
      </c>
      <c r="FI24" s="80">
        <f t="shared" si="40"/>
        <v>100211.54000000002</v>
      </c>
      <c r="FJ24" s="80" t="s">
        <v>2232</v>
      </c>
      <c r="FK24" s="80">
        <f t="shared" si="41"/>
        <v>1422012.26</v>
      </c>
      <c r="FL24" s="80" t="s">
        <v>2233</v>
      </c>
      <c r="FM24" s="80">
        <f t="shared" si="42"/>
        <v>304444.76</v>
      </c>
      <c r="FN24" s="80" t="s">
        <v>2234</v>
      </c>
      <c r="FO24" s="80">
        <f t="shared" si="43"/>
        <v>15222.24</v>
      </c>
      <c r="FP24" s="80" t="s">
        <v>2235</v>
      </c>
      <c r="FQ24" s="80"/>
      <c r="FR24" s="80">
        <f t="shared" si="44"/>
        <v>1217779.04</v>
      </c>
      <c r="FS24" s="80" t="s">
        <v>2236</v>
      </c>
      <c r="FT24" s="37" t="str">
        <f>+VLOOKUP(D24,'FRONTERIZO XENIA'!F:G,2,0)</f>
        <v>F-02</v>
      </c>
    </row>
    <row r="25" spans="1:176">
      <c r="A25" s="37">
        <v>24</v>
      </c>
      <c r="B25" s="176" t="s">
        <v>1826</v>
      </c>
      <c r="C25" s="26" t="s">
        <v>2237</v>
      </c>
      <c r="D25" s="37">
        <v>131881671</v>
      </c>
      <c r="E25" s="37">
        <f>+VLOOKUP(D25,'INFORMACION DE PROVEEDORES'!C:I,2,0)</f>
        <v>131881671</v>
      </c>
      <c r="F25" s="26" t="str">
        <f>+VLOOKUP(D25,'INFORMACION DE PROVEEDORES'!C:J,4,0)</f>
        <v>ODALINA DISMERYS RODRIGUEZ DIAZ</v>
      </c>
      <c r="G25" s="37" t="str">
        <f>+VLOOKUP(D25,'INFORMACION DE PROVEEDORES'!C:K,5,0)</f>
        <v>034-0058815-2</v>
      </c>
      <c r="H25" s="26" t="str">
        <f>+VLOOKUP(D25,'INFORMACION DE PROVEEDORES'!C:L,7,0)</f>
        <v>CARRETERA MAO AMINA NO. 22, VALVERDE, AMO</v>
      </c>
      <c r="I25" s="37" t="str">
        <f>+VLOOKUP(D25,'INFORMACION DE PROVEEDORES'!C:M,3,0)</f>
        <v xml:space="preserve"> JURÍDICA</v>
      </c>
      <c r="J25" s="37">
        <v>5</v>
      </c>
      <c r="K25" s="37">
        <v>279</v>
      </c>
      <c r="L25" s="37">
        <v>51</v>
      </c>
      <c r="M25" s="37">
        <f t="shared" si="0"/>
        <v>1020</v>
      </c>
      <c r="N25" s="189">
        <v>69.81</v>
      </c>
      <c r="O25" s="80">
        <f>+L25*'PRECIOS SEGUN ADJ. (FRONTERIZO)'!$B$2*'PRECIOS SEGUN ADJ. (FRONTERIZO)'!$C$2</f>
        <v>71206.2</v>
      </c>
      <c r="P25" s="80" t="s">
        <v>2238</v>
      </c>
      <c r="Q25" s="80">
        <f t="shared" si="1"/>
        <v>11392.99</v>
      </c>
      <c r="R25" s="37">
        <v>15</v>
      </c>
      <c r="S25" s="37">
        <f t="shared" si="2"/>
        <v>300</v>
      </c>
      <c r="T25" s="189">
        <v>31.5</v>
      </c>
      <c r="U25" s="80">
        <f>+R25*'PRECIOS SEGUN ADJ. (FRONTERIZO)'!$B$3*'PRECIOS SEGUN ADJ. (FRONTERIZO)'!$C$3</f>
        <v>9450</v>
      </c>
      <c r="V25" s="80" t="s">
        <v>833</v>
      </c>
      <c r="W25" s="37">
        <v>0</v>
      </c>
      <c r="X25" s="37">
        <f t="shared" si="3"/>
        <v>0</v>
      </c>
      <c r="Y25" s="189">
        <v>25.2</v>
      </c>
      <c r="Z25" s="80">
        <f>+W25*'PRECIOS SEGUN ADJ. (FRONTERIZO)'!$B$4*'PRECIOS SEGUN ADJ. (FRONTERIZO)'!$C$4</f>
        <v>0</v>
      </c>
      <c r="AA25" s="80" t="s">
        <v>134</v>
      </c>
      <c r="AB25" s="37">
        <v>87</v>
      </c>
      <c r="AC25" s="37">
        <f t="shared" si="4"/>
        <v>1740</v>
      </c>
      <c r="AD25" s="189">
        <v>87.91</v>
      </c>
      <c r="AE25" s="80">
        <f>+AB25*'PRECIOS SEGUN ADJ. (FRONTERIZO)'!$B$5*'PRECIOS SEGUN ADJ. (FRONTERIZO)'!$C$5</f>
        <v>152963.4</v>
      </c>
      <c r="AF25" s="80" t="s">
        <v>2239</v>
      </c>
      <c r="AG25" s="80">
        <f t="shared" si="5"/>
        <v>27533.41</v>
      </c>
      <c r="AH25" s="37">
        <v>105</v>
      </c>
      <c r="AI25" s="37">
        <f t="shared" si="6"/>
        <v>2100</v>
      </c>
      <c r="AJ25" s="189">
        <v>53.95000000000001</v>
      </c>
      <c r="AK25" s="80">
        <f>+AH25*'PRECIOS SEGUN ADJ. (FRONTERIZO)'!$B$6*'PRECIOS SEGUN ADJ. (FRONTERIZO)'!$C$6</f>
        <v>113295</v>
      </c>
      <c r="AL25" s="80" t="s">
        <v>2240</v>
      </c>
      <c r="AM25" s="37">
        <v>15</v>
      </c>
      <c r="AN25" s="37">
        <f t="shared" si="7"/>
        <v>300</v>
      </c>
      <c r="AO25" s="189">
        <v>25.04</v>
      </c>
      <c r="AP25" s="80">
        <f>+AM25*'PRECIOS SEGUN ADJ. (FRONTERIZO)'!$B$7*'PRECIOS SEGUN ADJ. (FRONTERIZO)'!$C$7</f>
        <v>7511.9999999999991</v>
      </c>
      <c r="AQ25" s="80" t="s">
        <v>835</v>
      </c>
      <c r="AR25" s="80">
        <f t="shared" si="8"/>
        <v>1201.92</v>
      </c>
      <c r="AS25" s="37">
        <v>33</v>
      </c>
      <c r="AT25" s="37">
        <f t="shared" si="9"/>
        <v>660</v>
      </c>
      <c r="AU25" s="189">
        <v>290.85000000000002</v>
      </c>
      <c r="AV25" s="80">
        <f>+AS25*'PRECIOS SEGUN ADJ. (FRONTERIZO)'!$B$8*'PRECIOS SEGUN ADJ. (FRONTERIZO)'!$C$8</f>
        <v>191961.00000000003</v>
      </c>
      <c r="AW25" s="80" t="s">
        <v>573</v>
      </c>
      <c r="AX25" s="80">
        <f t="shared" si="10"/>
        <v>34552.980000000003</v>
      </c>
      <c r="AY25" s="37">
        <v>0</v>
      </c>
      <c r="AZ25" s="37">
        <f t="shared" si="11"/>
        <v>0</v>
      </c>
      <c r="BA25" s="189">
        <v>18.899999999999999</v>
      </c>
      <c r="BB25" s="80">
        <f>+AY25*'PRECIOS SEGUN ADJ. (FRONTERIZO)'!$B$9*'PRECIOS SEGUN ADJ. (FRONTERIZO)'!$C$9</f>
        <v>0</v>
      </c>
      <c r="BC25" s="80" t="s">
        <v>134</v>
      </c>
      <c r="BD25" s="37">
        <v>9</v>
      </c>
      <c r="BE25" s="37">
        <f t="shared" si="12"/>
        <v>180</v>
      </c>
      <c r="BF25" s="189">
        <v>140.38</v>
      </c>
      <c r="BG25" s="80">
        <f>+BD25*'PRECIOS SEGUN ADJ. (FRONTERIZO)'!$B$10*'PRECIOS SEGUN ADJ. (FRONTERIZO)'!$C$10</f>
        <v>25268.400000000001</v>
      </c>
      <c r="BH25" s="80" t="s">
        <v>217</v>
      </c>
      <c r="BI25" s="80">
        <f t="shared" si="13"/>
        <v>4548.3100000000004</v>
      </c>
      <c r="BJ25" s="37">
        <v>0</v>
      </c>
      <c r="BK25" s="37">
        <f t="shared" si="14"/>
        <v>0</v>
      </c>
      <c r="BL25" s="189">
        <v>31.459999999999997</v>
      </c>
      <c r="BM25" s="80">
        <f>+BJ25*'PRECIOS SEGUN ADJ. (FRONTERIZO)'!$B$11*'PRECIOS SEGUN ADJ. (FRONTERIZO)'!$C$11</f>
        <v>0</v>
      </c>
      <c r="BN25" s="80" t="s">
        <v>134</v>
      </c>
      <c r="BO25" s="37">
        <v>27</v>
      </c>
      <c r="BP25" s="37">
        <f t="shared" si="15"/>
        <v>540</v>
      </c>
      <c r="BQ25" s="189">
        <v>65</v>
      </c>
      <c r="BR25" s="80">
        <f>+BO25*'PRECIOS SEGUN ADJ. (FRONTERIZO)'!$B$12*'PRECIOS SEGUN ADJ. (FRONTERIZO)'!$C$12</f>
        <v>35100</v>
      </c>
      <c r="BS25" s="80" t="s">
        <v>289</v>
      </c>
      <c r="BT25" s="37">
        <v>0</v>
      </c>
      <c r="BU25" s="37">
        <f t="shared" si="16"/>
        <v>0</v>
      </c>
      <c r="BV25" s="189">
        <v>5.5</v>
      </c>
      <c r="BW25" s="80">
        <f>+BT25*'PRECIOS SEGUN ADJ. (FRONTERIZO)'!$B$13*'PRECIOS SEGUN ADJ. (FRONTERIZO)'!$C$13</f>
        <v>0</v>
      </c>
      <c r="BX25" s="80" t="s">
        <v>134</v>
      </c>
      <c r="BY25" s="37">
        <v>558</v>
      </c>
      <c r="BZ25" s="37">
        <f t="shared" si="17"/>
        <v>11160</v>
      </c>
      <c r="CA25" s="189">
        <v>7.15</v>
      </c>
      <c r="CB25" s="80">
        <f>+BY25*'PRECIOS SEGUN ADJ. (FRONTERIZO)'!$B$14*'PRECIOS SEGUN ADJ. (FRONTERIZO)'!$C$14</f>
        <v>79794</v>
      </c>
      <c r="CC25" s="80" t="s">
        <v>290</v>
      </c>
      <c r="CD25" s="37">
        <v>1116</v>
      </c>
      <c r="CE25" s="37">
        <f t="shared" si="18"/>
        <v>22320</v>
      </c>
      <c r="CF25" s="189">
        <v>6.8400000000000007</v>
      </c>
      <c r="CG25" s="80">
        <f>+CD25*'PRECIOS SEGUN ADJ. (FRONTERIZO)'!$B$15*'PRECIOS SEGUN ADJ. (FRONTERIZO)'!$C$15</f>
        <v>152668.79999999999</v>
      </c>
      <c r="CH25" s="80" t="s">
        <v>291</v>
      </c>
      <c r="CI25" s="37">
        <v>0</v>
      </c>
      <c r="CJ25" s="37">
        <f t="shared" si="19"/>
        <v>0</v>
      </c>
      <c r="CK25" s="189">
        <v>60</v>
      </c>
      <c r="CL25" s="80">
        <f>+CI25*'PRECIOS SEGUN ADJ. (FRONTERIZO)'!$B$16*'PRECIOS SEGUN ADJ. (FRONTERIZO)'!$C$16</f>
        <v>0</v>
      </c>
      <c r="CM25" s="80" t="s">
        <v>134</v>
      </c>
      <c r="CN25" s="80">
        <f t="shared" si="20"/>
        <v>0</v>
      </c>
      <c r="CO25" s="37">
        <v>0</v>
      </c>
      <c r="CP25" s="37">
        <f t="shared" si="21"/>
        <v>0</v>
      </c>
      <c r="CQ25" s="189">
        <v>55.649999999999991</v>
      </c>
      <c r="CR25" s="80">
        <f>+CO25*'PRECIOS SEGUN ADJ. (FRONTERIZO)'!$B$17*'PRECIOS SEGUN ADJ. (FRONTERIZO)'!$C$17</f>
        <v>0</v>
      </c>
      <c r="CS25" s="80" t="s">
        <v>134</v>
      </c>
      <c r="CT25" s="80">
        <f t="shared" si="22"/>
        <v>0</v>
      </c>
      <c r="CU25" s="37">
        <v>558</v>
      </c>
      <c r="CV25" s="37">
        <f t="shared" si="23"/>
        <v>11160</v>
      </c>
      <c r="CW25" s="189">
        <v>6.6</v>
      </c>
      <c r="CX25" s="80">
        <f>+CU25*'PRECIOS SEGUN ADJ. (FRONTERIZO)'!$B$18*'PRECIOS SEGUN ADJ. (FRONTERIZO)'!$C$18</f>
        <v>73656</v>
      </c>
      <c r="CY25" s="80" t="s">
        <v>292</v>
      </c>
      <c r="CZ25" s="37">
        <v>0</v>
      </c>
      <c r="DA25" s="37">
        <f t="shared" si="24"/>
        <v>0</v>
      </c>
      <c r="DB25" s="189">
        <v>65.75</v>
      </c>
      <c r="DC25" s="80">
        <f>+CZ25*'PRECIOS SEGUN ADJ. (FRONTERIZO)'!$B$19*'PRECIOS SEGUN ADJ. (FRONTERIZO)'!$C$19</f>
        <v>0</v>
      </c>
      <c r="DD25" s="80" t="s">
        <v>134</v>
      </c>
      <c r="DE25" s="80">
        <f t="shared" si="25"/>
        <v>0</v>
      </c>
      <c r="DF25" s="37">
        <v>15</v>
      </c>
      <c r="DG25" s="37">
        <f t="shared" si="26"/>
        <v>300</v>
      </c>
      <c r="DH25" s="189">
        <v>82.59999999999998</v>
      </c>
      <c r="DI25" s="80">
        <f>+DF25*'PRECIOS SEGUN ADJ. (FRONTERIZO)'!$B$20*'PRECIOS SEGUN ADJ. (FRONTERIZO)'!$C$20</f>
        <v>24780</v>
      </c>
      <c r="DJ25" s="80" t="s">
        <v>839</v>
      </c>
      <c r="DK25" s="80">
        <f t="shared" si="27"/>
        <v>4460.3999999999996</v>
      </c>
      <c r="DL25" s="37">
        <v>1116</v>
      </c>
      <c r="DM25" s="37">
        <f t="shared" si="28"/>
        <v>22320</v>
      </c>
      <c r="DN25" s="189">
        <v>22</v>
      </c>
      <c r="DO25" s="80">
        <f>+DL25*'PRECIOS SEGUN ADJ. (FRONTERIZO)'!$B$21*'PRECIOS SEGUN ADJ. (FRONTERIZO)'!$C$21</f>
        <v>491040</v>
      </c>
      <c r="DP25" s="80" t="s">
        <v>293</v>
      </c>
      <c r="DQ25" s="37">
        <v>64</v>
      </c>
      <c r="DR25" s="37">
        <f t="shared" si="29"/>
        <v>1280</v>
      </c>
      <c r="DS25" s="189">
        <v>80.849999999999994</v>
      </c>
      <c r="DT25" s="80">
        <f>+DQ25*'PRECIOS SEGUN ADJ. (FRONTERIZO)'!$B$22*'PRECIOS SEGUN ADJ. (FRONTERIZO)'!$C$22</f>
        <v>103488</v>
      </c>
      <c r="DU25" s="80" t="s">
        <v>2241</v>
      </c>
      <c r="DV25" s="37">
        <v>30</v>
      </c>
      <c r="DW25" s="37">
        <f t="shared" si="30"/>
        <v>600</v>
      </c>
      <c r="DX25" s="189">
        <v>21.83</v>
      </c>
      <c r="DY25" s="80">
        <f>+DV25*'PRECIOS SEGUN ADJ. (FRONTERIZO)'!$B$23*'PRECIOS SEGUN ADJ. (FRONTERIZO)'!$C$23</f>
        <v>13098</v>
      </c>
      <c r="DZ25" s="80" t="s">
        <v>842</v>
      </c>
      <c r="EA25" s="80">
        <f t="shared" si="31"/>
        <v>2357.64</v>
      </c>
      <c r="EB25" s="37">
        <v>89</v>
      </c>
      <c r="EC25" s="37">
        <f t="shared" si="32"/>
        <v>1780</v>
      </c>
      <c r="ED25" s="189">
        <v>33</v>
      </c>
      <c r="EE25" s="80">
        <f>+EB25*'PRECIOS SEGUN ADJ. (FRONTERIZO)'!$B$24*'PRECIOS SEGUN ADJ. (FRONTERIZO)'!$C$24</f>
        <v>58740</v>
      </c>
      <c r="EF25" s="80" t="s">
        <v>2242</v>
      </c>
      <c r="EG25" s="37">
        <v>0</v>
      </c>
      <c r="EH25" s="37">
        <f t="shared" si="33"/>
        <v>0</v>
      </c>
      <c r="EI25" s="189">
        <v>15.789999999999997</v>
      </c>
      <c r="EJ25" s="80">
        <f>+EG25*'PRECIOS SEGUN ADJ. (FRONTERIZO)'!$B$25*'PRECIOS SEGUN ADJ. (FRONTERIZO)'!$C$25</f>
        <v>0</v>
      </c>
      <c r="EK25" s="80" t="s">
        <v>134</v>
      </c>
      <c r="EL25" s="37">
        <v>0</v>
      </c>
      <c r="EM25" s="37">
        <f t="shared" si="34"/>
        <v>0</v>
      </c>
      <c r="EN25" s="189">
        <v>31.5</v>
      </c>
      <c r="EO25" s="80">
        <f>+EL25*'PRECIOS SEGUN ADJ. (FRONTERIZO)'!$B$26*'PRECIOS SEGUN ADJ. (FRONTERIZO)'!$C$26</f>
        <v>0</v>
      </c>
      <c r="EP25" s="80" t="s">
        <v>134</v>
      </c>
      <c r="EQ25" s="80">
        <v>0</v>
      </c>
      <c r="ER25" s="194">
        <f t="shared" si="35"/>
        <v>0</v>
      </c>
      <c r="ES25" s="195">
        <v>21.68</v>
      </c>
      <c r="ET25" s="196">
        <f>+EQ25*'PRECIOS SEGUN ADJ (RURAL)'!$B$13*'PRECIOS SEGUN ADJ (RURAL)'!$C$13</f>
        <v>0</v>
      </c>
      <c r="EU25" s="196" t="s">
        <v>134</v>
      </c>
      <c r="EV25" s="80">
        <v>0</v>
      </c>
      <c r="EW25" s="198">
        <f t="shared" si="36"/>
        <v>0</v>
      </c>
      <c r="EX25" s="199">
        <v>5.5</v>
      </c>
      <c r="EY25" s="200">
        <f>+EV25*'PRECIOS SEGUN ADJ (RURAL)'!$B$16*'PRECIOS SEGUN ADJ (RURAL)'!$C$16</f>
        <v>0</v>
      </c>
      <c r="EZ25" s="200" t="s">
        <v>134</v>
      </c>
      <c r="FA25" s="80">
        <v>0</v>
      </c>
      <c r="FB25" s="202">
        <f t="shared" si="37"/>
        <v>0</v>
      </c>
      <c r="FC25" s="203">
        <v>220</v>
      </c>
      <c r="FD25" s="204">
        <f>+FA25*'PRECIOS SEGUN ADJ (RURAL)'!$B$18*'PRECIOS SEGUN ADJ (RURAL)'!$C$18</f>
        <v>0</v>
      </c>
      <c r="FE25" s="204" t="s">
        <v>134</v>
      </c>
      <c r="FF25" s="204">
        <f t="shared" si="38"/>
        <v>0</v>
      </c>
      <c r="FG25" s="80">
        <f t="shared" si="39"/>
        <v>1604020.8</v>
      </c>
      <c r="FH25" s="80" t="s">
        <v>2243</v>
      </c>
      <c r="FI25" s="80">
        <f t="shared" si="40"/>
        <v>86047.65</v>
      </c>
      <c r="FJ25" s="80" t="s">
        <v>2244</v>
      </c>
      <c r="FK25" s="80">
        <f t="shared" si="41"/>
        <v>1517973.1500000001</v>
      </c>
      <c r="FL25" s="80" t="s">
        <v>2245</v>
      </c>
      <c r="FM25" s="80">
        <f t="shared" si="42"/>
        <v>320804.15999999997</v>
      </c>
      <c r="FN25" s="80" t="s">
        <v>2246</v>
      </c>
      <c r="FO25" s="80">
        <f t="shared" si="43"/>
        <v>16040.21</v>
      </c>
      <c r="FP25" s="80" t="s">
        <v>2247</v>
      </c>
      <c r="FQ25" s="80"/>
      <c r="FR25" s="80">
        <f t="shared" si="44"/>
        <v>1283216.6400000001</v>
      </c>
      <c r="FS25" s="80" t="s">
        <v>2248</v>
      </c>
      <c r="FT25" s="37" t="str">
        <f>+VLOOKUP(D25,'FRONTERIZO XENIA'!F:G,2,0)</f>
        <v>F-20</v>
      </c>
    </row>
    <row r="26" spans="1:176">
      <c r="A26" s="37">
        <v>25</v>
      </c>
      <c r="B26" s="176" t="s">
        <v>1826</v>
      </c>
      <c r="C26" s="26" t="s">
        <v>2249</v>
      </c>
      <c r="D26" s="37">
        <v>132270185</v>
      </c>
      <c r="E26" s="37">
        <f>+VLOOKUP(D26,'INFORMACION DE PROVEEDORES'!C:I,2,0)</f>
        <v>132270185</v>
      </c>
      <c r="F26" s="26" t="str">
        <f>+VLOOKUP(D26,'INFORMACION DE PROVEEDORES'!C:J,4,0)</f>
        <v>GENEROSO DE JESUS PEÑA OLIVO</v>
      </c>
      <c r="G26" s="37" t="str">
        <f>+VLOOKUP(D26,'INFORMACION DE PROVEEDORES'!C:K,5,0)</f>
        <v>072-000565-3</v>
      </c>
      <c r="H26" s="26" t="str">
        <f>+VLOOKUP(D26,'INFORMACION DE PROVEEDORES'!C:L,7,0)</f>
        <v xml:space="preserve">CALLE GABRIELA MORILLO NO. 112, LOS MINAS, SANTO DOMINGO ESTE </v>
      </c>
      <c r="I26" s="37" t="str">
        <f>+VLOOKUP(D26,'INFORMACION DE PROVEEDORES'!C:M,3,0)</f>
        <v xml:space="preserve"> JURÍDICA</v>
      </c>
      <c r="J26" s="37">
        <v>8</v>
      </c>
      <c r="K26" s="37">
        <v>272</v>
      </c>
      <c r="L26" s="37">
        <v>79</v>
      </c>
      <c r="M26" s="37">
        <f t="shared" si="0"/>
        <v>1580</v>
      </c>
      <c r="N26" s="189">
        <v>69.81</v>
      </c>
      <c r="O26" s="80">
        <f>+L26*'PRECIOS SEGUN ADJ. (FRONTERIZO)'!$B$2*'PRECIOS SEGUN ADJ. (FRONTERIZO)'!$C$2</f>
        <v>110299.79999999999</v>
      </c>
      <c r="P26" s="80" t="s">
        <v>2250</v>
      </c>
      <c r="Q26" s="80">
        <f t="shared" si="1"/>
        <v>17647.97</v>
      </c>
      <c r="R26" s="37">
        <v>23</v>
      </c>
      <c r="S26" s="37">
        <f t="shared" si="2"/>
        <v>460</v>
      </c>
      <c r="T26" s="189">
        <v>31.5</v>
      </c>
      <c r="U26" s="80">
        <f>+R26*'PRECIOS SEGUN ADJ. (FRONTERIZO)'!$B$3*'PRECIOS SEGUN ADJ. (FRONTERIZO)'!$C$3</f>
        <v>14490</v>
      </c>
      <c r="V26" s="80" t="s">
        <v>467</v>
      </c>
      <c r="W26" s="37">
        <v>137</v>
      </c>
      <c r="X26" s="37">
        <f t="shared" si="3"/>
        <v>2740</v>
      </c>
      <c r="Y26" s="189">
        <v>25.2</v>
      </c>
      <c r="Z26" s="80">
        <f>+W26*'PRECIOS SEGUN ADJ. (FRONTERIZO)'!$B$4*'PRECIOS SEGUN ADJ. (FRONTERIZO)'!$C$4</f>
        <v>69048</v>
      </c>
      <c r="AA26" s="80" t="s">
        <v>2251</v>
      </c>
      <c r="AB26" s="37">
        <v>112</v>
      </c>
      <c r="AC26" s="37">
        <f t="shared" si="4"/>
        <v>2240</v>
      </c>
      <c r="AD26" s="189">
        <v>87.91</v>
      </c>
      <c r="AE26" s="80">
        <f>+AB26*'PRECIOS SEGUN ADJ. (FRONTERIZO)'!$B$5*'PRECIOS SEGUN ADJ. (FRONTERIZO)'!$C$5</f>
        <v>196918.39999999999</v>
      </c>
      <c r="AF26" s="80" t="s">
        <v>908</v>
      </c>
      <c r="AG26" s="80">
        <f t="shared" si="5"/>
        <v>35445.31</v>
      </c>
      <c r="AH26" s="37">
        <v>54</v>
      </c>
      <c r="AI26" s="37">
        <f t="shared" si="6"/>
        <v>1080</v>
      </c>
      <c r="AJ26" s="189">
        <v>53.95000000000001</v>
      </c>
      <c r="AK26" s="80">
        <f>+AH26*'PRECIOS SEGUN ADJ. (FRONTERIZO)'!$B$6*'PRECIOS SEGUN ADJ. (FRONTERIZO)'!$C$6</f>
        <v>58266</v>
      </c>
      <c r="AL26" s="80" t="s">
        <v>1428</v>
      </c>
      <c r="AM26" s="37">
        <v>7</v>
      </c>
      <c r="AN26" s="37">
        <f t="shared" si="7"/>
        <v>140</v>
      </c>
      <c r="AO26" s="189">
        <v>25.04</v>
      </c>
      <c r="AP26" s="80">
        <f>+AM26*'PRECIOS SEGUN ADJ. (FRONTERIZO)'!$B$7*'PRECIOS SEGUN ADJ. (FRONTERIZO)'!$C$7</f>
        <v>3505.6</v>
      </c>
      <c r="AQ26" s="80" t="s">
        <v>2120</v>
      </c>
      <c r="AR26" s="80">
        <f t="shared" si="8"/>
        <v>560.9</v>
      </c>
      <c r="AS26" s="37">
        <v>35</v>
      </c>
      <c r="AT26" s="37">
        <f t="shared" si="9"/>
        <v>700</v>
      </c>
      <c r="AU26" s="189">
        <v>290.85000000000002</v>
      </c>
      <c r="AV26" s="80">
        <f>+AS26*'PRECIOS SEGUN ADJ. (FRONTERIZO)'!$B$8*'PRECIOS SEGUN ADJ. (FRONTERIZO)'!$C$8</f>
        <v>203595</v>
      </c>
      <c r="AW26" s="80" t="s">
        <v>216</v>
      </c>
      <c r="AX26" s="80">
        <f t="shared" si="10"/>
        <v>36647.1</v>
      </c>
      <c r="AY26" s="37">
        <v>9</v>
      </c>
      <c r="AZ26" s="37">
        <f t="shared" si="11"/>
        <v>180</v>
      </c>
      <c r="BA26" s="189">
        <v>18.899999999999999</v>
      </c>
      <c r="BB26" s="80">
        <f>+AY26*'PRECIOS SEGUN ADJ. (FRONTERIZO)'!$B$9*'PRECIOS SEGUN ADJ. (FRONTERIZO)'!$C$9</f>
        <v>3402</v>
      </c>
      <c r="BC26" s="80" t="s">
        <v>574</v>
      </c>
      <c r="BD26" s="37">
        <v>4</v>
      </c>
      <c r="BE26" s="37">
        <f t="shared" si="12"/>
        <v>80</v>
      </c>
      <c r="BF26" s="189">
        <v>140.38</v>
      </c>
      <c r="BG26" s="80">
        <f>+BD26*'PRECIOS SEGUN ADJ. (FRONTERIZO)'!$B$10*'PRECIOS SEGUN ADJ. (FRONTERIZO)'!$C$10</f>
        <v>11230.4</v>
      </c>
      <c r="BH26" s="80" t="s">
        <v>981</v>
      </c>
      <c r="BI26" s="80">
        <f t="shared" si="13"/>
        <v>2021.47</v>
      </c>
      <c r="BJ26" s="37">
        <v>48</v>
      </c>
      <c r="BK26" s="37">
        <f t="shared" si="14"/>
        <v>960</v>
      </c>
      <c r="BL26" s="189">
        <v>31.459999999999997</v>
      </c>
      <c r="BM26" s="80">
        <f>+BJ26*'PRECIOS SEGUN ADJ. (FRONTERIZO)'!$B$11*'PRECIOS SEGUN ADJ. (FRONTERIZO)'!$C$11</f>
        <v>30201.599999999999</v>
      </c>
      <c r="BN26" s="80" t="s">
        <v>2252</v>
      </c>
      <c r="BO26" s="37">
        <v>30</v>
      </c>
      <c r="BP26" s="37">
        <f t="shared" si="15"/>
        <v>600</v>
      </c>
      <c r="BQ26" s="189">
        <v>65</v>
      </c>
      <c r="BR26" s="80">
        <f>+BO26*'PRECIOS SEGUN ADJ. (FRONTERIZO)'!$B$12*'PRECIOS SEGUN ADJ. (FRONTERIZO)'!$C$12</f>
        <v>39000</v>
      </c>
      <c r="BS26" s="80" t="s">
        <v>706</v>
      </c>
      <c r="BT26" s="37">
        <v>1280</v>
      </c>
      <c r="BU26" s="37">
        <f t="shared" si="16"/>
        <v>25600</v>
      </c>
      <c r="BV26" s="189">
        <v>5.5</v>
      </c>
      <c r="BW26" s="80">
        <f>+BT26*'PRECIOS SEGUN ADJ. (FRONTERIZO)'!$B$13*'PRECIOS SEGUN ADJ. (FRONTERIZO)'!$C$13</f>
        <v>140800</v>
      </c>
      <c r="BX26" s="80" t="s">
        <v>1341</v>
      </c>
      <c r="BY26" s="37">
        <v>288</v>
      </c>
      <c r="BZ26" s="37">
        <f t="shared" si="17"/>
        <v>5760</v>
      </c>
      <c r="CA26" s="189">
        <v>7.15</v>
      </c>
      <c r="CB26" s="80">
        <f>+BY26*'PRECIOS SEGUN ADJ. (FRONTERIZO)'!$B$14*'PRECIOS SEGUN ADJ. (FRONTERIZO)'!$C$14</f>
        <v>41184.000000000007</v>
      </c>
      <c r="CC26" s="80" t="s">
        <v>2253</v>
      </c>
      <c r="CD26" s="37">
        <v>576</v>
      </c>
      <c r="CE26" s="37">
        <f t="shared" si="18"/>
        <v>11520</v>
      </c>
      <c r="CF26" s="189">
        <v>6.8400000000000007</v>
      </c>
      <c r="CG26" s="80">
        <f>+CD26*'PRECIOS SEGUN ADJ. (FRONTERIZO)'!$B$15*'PRECIOS SEGUN ADJ. (FRONTERIZO)'!$C$15</f>
        <v>78796.800000000003</v>
      </c>
      <c r="CH26" s="80" t="s">
        <v>2254</v>
      </c>
      <c r="CI26" s="37">
        <v>58</v>
      </c>
      <c r="CJ26" s="37">
        <f t="shared" si="19"/>
        <v>1160</v>
      </c>
      <c r="CK26" s="189">
        <v>60</v>
      </c>
      <c r="CL26" s="80">
        <f>+CI26*'PRECIOS SEGUN ADJ. (FRONTERIZO)'!$B$16*'PRECIOS SEGUN ADJ. (FRONTERIZO)'!$C$16</f>
        <v>69600</v>
      </c>
      <c r="CM26" s="80" t="s">
        <v>2255</v>
      </c>
      <c r="CN26" s="80">
        <f t="shared" si="20"/>
        <v>12528</v>
      </c>
      <c r="CO26" s="37">
        <v>27</v>
      </c>
      <c r="CP26" s="37">
        <f t="shared" si="21"/>
        <v>540</v>
      </c>
      <c r="CQ26" s="189">
        <v>55.649999999999991</v>
      </c>
      <c r="CR26" s="80">
        <f>+CO26*'PRECIOS SEGUN ADJ. (FRONTERIZO)'!$B$17*'PRECIOS SEGUN ADJ. (FRONTERIZO)'!$C$17</f>
        <v>30051</v>
      </c>
      <c r="CS26" s="80" t="s">
        <v>2256</v>
      </c>
      <c r="CT26" s="80">
        <f t="shared" si="22"/>
        <v>5409.18</v>
      </c>
      <c r="CU26" s="37">
        <v>800</v>
      </c>
      <c r="CV26" s="37">
        <f t="shared" si="23"/>
        <v>16000</v>
      </c>
      <c r="CW26" s="189">
        <v>6.6</v>
      </c>
      <c r="CX26" s="80">
        <f>+CU26*'PRECIOS SEGUN ADJ. (FRONTERIZO)'!$B$18*'PRECIOS SEGUN ADJ. (FRONTERIZO)'!$C$18</f>
        <v>105600</v>
      </c>
      <c r="CY26" s="80" t="s">
        <v>1398</v>
      </c>
      <c r="CZ26" s="37">
        <v>30</v>
      </c>
      <c r="DA26" s="37">
        <f t="shared" si="24"/>
        <v>600</v>
      </c>
      <c r="DB26" s="189">
        <v>65.75</v>
      </c>
      <c r="DC26" s="80">
        <f>+CZ26*'PRECIOS SEGUN ADJ. (FRONTERIZO)'!$B$19*'PRECIOS SEGUN ADJ. (FRONTERIZO)'!$C$19</f>
        <v>39450</v>
      </c>
      <c r="DD26" s="80" t="s">
        <v>2257</v>
      </c>
      <c r="DE26" s="80">
        <f t="shared" si="25"/>
        <v>7101</v>
      </c>
      <c r="DF26" s="37">
        <v>7</v>
      </c>
      <c r="DG26" s="37">
        <f t="shared" si="26"/>
        <v>140</v>
      </c>
      <c r="DH26" s="189">
        <v>82.59999999999998</v>
      </c>
      <c r="DI26" s="80">
        <f>+DF26*'PRECIOS SEGUN ADJ. (FRONTERIZO)'!$B$20*'PRECIOS SEGUN ADJ. (FRONTERIZO)'!$C$20</f>
        <v>11563.999999999998</v>
      </c>
      <c r="DJ26" s="80" t="s">
        <v>2124</v>
      </c>
      <c r="DK26" s="80">
        <f t="shared" si="27"/>
        <v>2081.52</v>
      </c>
      <c r="DL26" s="37">
        <v>576</v>
      </c>
      <c r="DM26" s="37">
        <f t="shared" si="28"/>
        <v>11520</v>
      </c>
      <c r="DN26" s="189">
        <v>22</v>
      </c>
      <c r="DO26" s="80">
        <f>+DL26*'PRECIOS SEGUN ADJ. (FRONTERIZO)'!$B$21*'PRECIOS SEGUN ADJ. (FRONTERIZO)'!$C$21</f>
        <v>253440</v>
      </c>
      <c r="DP26" s="80" t="s">
        <v>2258</v>
      </c>
      <c r="DQ26" s="37">
        <v>63</v>
      </c>
      <c r="DR26" s="37">
        <f t="shared" si="29"/>
        <v>1260</v>
      </c>
      <c r="DS26" s="189">
        <v>80.849999999999994</v>
      </c>
      <c r="DT26" s="80">
        <f>+DQ26*'PRECIOS SEGUN ADJ. (FRONTERIZO)'!$B$22*'PRECIOS SEGUN ADJ. (FRONTERIZO)'!$C$22</f>
        <v>101870.99999999999</v>
      </c>
      <c r="DU26" s="80" t="s">
        <v>2259</v>
      </c>
      <c r="DV26" s="37">
        <v>30</v>
      </c>
      <c r="DW26" s="37">
        <f t="shared" si="30"/>
        <v>600</v>
      </c>
      <c r="DX26" s="189">
        <v>21.83</v>
      </c>
      <c r="DY26" s="80">
        <f>+DV26*'PRECIOS SEGUN ADJ. (FRONTERIZO)'!$B$23*'PRECIOS SEGUN ADJ. (FRONTERIZO)'!$C$23</f>
        <v>13098</v>
      </c>
      <c r="DZ26" s="80" t="s">
        <v>842</v>
      </c>
      <c r="EA26" s="80">
        <f t="shared" si="31"/>
        <v>2357.64</v>
      </c>
      <c r="EB26" s="37">
        <v>61</v>
      </c>
      <c r="EC26" s="37">
        <f t="shared" si="32"/>
        <v>1220</v>
      </c>
      <c r="ED26" s="189">
        <v>33</v>
      </c>
      <c r="EE26" s="80">
        <f>+EB26*'PRECIOS SEGUN ADJ. (FRONTERIZO)'!$B$24*'PRECIOS SEGUN ADJ. (FRONTERIZO)'!$C$24</f>
        <v>40260</v>
      </c>
      <c r="EF26" s="80" t="s">
        <v>2260</v>
      </c>
      <c r="EG26" s="37">
        <v>9</v>
      </c>
      <c r="EH26" s="37">
        <f t="shared" si="33"/>
        <v>180</v>
      </c>
      <c r="EI26" s="189">
        <v>15.789999999999997</v>
      </c>
      <c r="EJ26" s="80">
        <f>+EG26*'PRECIOS SEGUN ADJ. (FRONTERIZO)'!$B$25*'PRECIOS SEGUN ADJ. (FRONTERIZO)'!$C$25</f>
        <v>2842.2</v>
      </c>
      <c r="EK26" s="80" t="s">
        <v>588</v>
      </c>
      <c r="EL26" s="37">
        <v>9</v>
      </c>
      <c r="EM26" s="37">
        <f t="shared" si="34"/>
        <v>180</v>
      </c>
      <c r="EN26" s="189">
        <v>31.5</v>
      </c>
      <c r="EO26" s="80">
        <f>+EL26*'PRECIOS SEGUN ADJ. (FRONTERIZO)'!$B$26*'PRECIOS SEGUN ADJ. (FRONTERIZO)'!$C$26</f>
        <v>5670</v>
      </c>
      <c r="EP26" s="80" t="s">
        <v>327</v>
      </c>
      <c r="EQ26" s="80">
        <v>0</v>
      </c>
      <c r="ER26" s="194">
        <f t="shared" si="35"/>
        <v>0</v>
      </c>
      <c r="ES26" s="195">
        <v>21.68</v>
      </c>
      <c r="ET26" s="196">
        <f>+EQ26*'PRECIOS SEGUN ADJ (RURAL)'!$B$13*'PRECIOS SEGUN ADJ (RURAL)'!$C$13</f>
        <v>0</v>
      </c>
      <c r="EU26" s="196" t="s">
        <v>134</v>
      </c>
      <c r="EV26" s="80">
        <v>0</v>
      </c>
      <c r="EW26" s="198">
        <f t="shared" si="36"/>
        <v>0</v>
      </c>
      <c r="EX26" s="199">
        <v>5.5</v>
      </c>
      <c r="EY26" s="200">
        <f>+EV26*'PRECIOS SEGUN ADJ (RURAL)'!$B$16*'PRECIOS SEGUN ADJ (RURAL)'!$C$16</f>
        <v>0</v>
      </c>
      <c r="EZ26" s="200" t="s">
        <v>134</v>
      </c>
      <c r="FA26" s="80">
        <v>0</v>
      </c>
      <c r="FB26" s="202">
        <f t="shared" si="37"/>
        <v>0</v>
      </c>
      <c r="FC26" s="203">
        <v>220</v>
      </c>
      <c r="FD26" s="204">
        <f>+FA26*'PRECIOS SEGUN ADJ (RURAL)'!$B$18*'PRECIOS SEGUN ADJ (RURAL)'!$C$18</f>
        <v>0</v>
      </c>
      <c r="FE26" s="204" t="s">
        <v>134</v>
      </c>
      <c r="FF26" s="204">
        <f t="shared" si="38"/>
        <v>0</v>
      </c>
      <c r="FG26" s="80">
        <f t="shared" si="39"/>
        <v>1674183.8</v>
      </c>
      <c r="FH26" s="80" t="s">
        <v>2261</v>
      </c>
      <c r="FI26" s="80">
        <f t="shared" si="40"/>
        <v>121800.09</v>
      </c>
      <c r="FJ26" s="80" t="s">
        <v>2262</v>
      </c>
      <c r="FK26" s="80">
        <f t="shared" si="41"/>
        <v>1552383.71</v>
      </c>
      <c r="FL26" s="80" t="s">
        <v>2263</v>
      </c>
      <c r="FM26" s="80">
        <f t="shared" si="42"/>
        <v>334836.76</v>
      </c>
      <c r="FN26" s="80" t="s">
        <v>2264</v>
      </c>
      <c r="FO26" s="80">
        <f t="shared" si="43"/>
        <v>16741.84</v>
      </c>
      <c r="FP26" s="80" t="s">
        <v>2265</v>
      </c>
      <c r="FQ26" s="80"/>
      <c r="FR26" s="80">
        <f t="shared" si="44"/>
        <v>1339347.04</v>
      </c>
      <c r="FS26" s="80" t="s">
        <v>2266</v>
      </c>
      <c r="FT26" s="37" t="str">
        <f>+VLOOKUP(D26,'FRONTERIZO XENIA'!F:G,2,0)</f>
        <v>F-02</v>
      </c>
    </row>
    <row r="27" spans="1:176">
      <c r="A27" s="37">
        <v>26</v>
      </c>
      <c r="B27" s="176" t="s">
        <v>1826</v>
      </c>
      <c r="C27" s="26" t="s">
        <v>2267</v>
      </c>
      <c r="D27" s="37">
        <v>131073891</v>
      </c>
      <c r="E27" s="37">
        <f>+VLOOKUP(D27,'INFORMACION DE PROVEEDORES'!C:I,2,0)</f>
        <v>131073891</v>
      </c>
      <c r="F27" s="26" t="str">
        <f>+VLOOKUP(D27,'INFORMACION DE PROVEEDORES'!C:J,4,0)</f>
        <v>JHARLEM MATOS MENDEZ</v>
      </c>
      <c r="G27" s="37" t="str">
        <f>+VLOOKUP(D27,'INFORMACION DE PROVEEDORES'!C:K,5,0)</f>
        <v>079-009820-8</v>
      </c>
      <c r="H27" s="26" t="str">
        <f>+VLOOKUP(D27,'INFORMACION DE PROVEEDORES'!C:L,7,0)</f>
        <v>CALLE PROYECTO 1 ESQ. PROYECTO 4 NO.15 LOS AGRONOMOS</v>
      </c>
      <c r="I27" s="37" t="str">
        <f>+VLOOKUP(D27,'INFORMACION DE PROVEEDORES'!C:M,3,0)</f>
        <v xml:space="preserve"> JURÍDICA</v>
      </c>
      <c r="J27" s="37">
        <v>1</v>
      </c>
      <c r="K27" s="37">
        <v>371</v>
      </c>
      <c r="L27" s="37">
        <v>66</v>
      </c>
      <c r="M27" s="37">
        <f t="shared" si="0"/>
        <v>1320</v>
      </c>
      <c r="N27" s="189">
        <v>69.81</v>
      </c>
      <c r="O27" s="80">
        <f>+L27*'PRECIOS SEGUN ADJ. (FRONTERIZO)'!$B$2*'PRECIOS SEGUN ADJ. (FRONTERIZO)'!$C$2</f>
        <v>92149.2</v>
      </c>
      <c r="P27" s="80" t="s">
        <v>907</v>
      </c>
      <c r="Q27" s="80">
        <f t="shared" si="1"/>
        <v>14743.87</v>
      </c>
      <c r="R27" s="37">
        <v>17</v>
      </c>
      <c r="S27" s="37">
        <f t="shared" si="2"/>
        <v>340</v>
      </c>
      <c r="T27" s="189">
        <v>31.5</v>
      </c>
      <c r="U27" s="80">
        <f>+R27*'PRECIOS SEGUN ADJ. (FRONTERIZO)'!$B$3*'PRECIOS SEGUN ADJ. (FRONTERIZO)'!$C$3</f>
        <v>10710</v>
      </c>
      <c r="V27" s="80" t="s">
        <v>212</v>
      </c>
      <c r="W27" s="37">
        <v>0</v>
      </c>
      <c r="X27" s="37">
        <f t="shared" si="3"/>
        <v>0</v>
      </c>
      <c r="Y27" s="189">
        <v>25.2</v>
      </c>
      <c r="Z27" s="80">
        <f>+W27*'PRECIOS SEGUN ADJ. (FRONTERIZO)'!$B$4*'PRECIOS SEGUN ADJ. (FRONTERIZO)'!$C$4</f>
        <v>0</v>
      </c>
      <c r="AA27" s="80" t="s">
        <v>134</v>
      </c>
      <c r="AB27" s="37">
        <v>113</v>
      </c>
      <c r="AC27" s="37">
        <f t="shared" si="4"/>
        <v>2260</v>
      </c>
      <c r="AD27" s="189">
        <v>87.91</v>
      </c>
      <c r="AE27" s="80">
        <f>+AB27*'PRECIOS SEGUN ADJ. (FRONTERIZO)'!$B$5*'PRECIOS SEGUN ADJ. (FRONTERIZO)'!$C$5</f>
        <v>198676.6</v>
      </c>
      <c r="AF27" s="80" t="s">
        <v>2268</v>
      </c>
      <c r="AG27" s="80">
        <f t="shared" si="5"/>
        <v>35761.79</v>
      </c>
      <c r="AH27" s="37">
        <v>137</v>
      </c>
      <c r="AI27" s="37">
        <f t="shared" si="6"/>
        <v>2740</v>
      </c>
      <c r="AJ27" s="189">
        <v>53.95000000000001</v>
      </c>
      <c r="AK27" s="80">
        <f>+AH27*'PRECIOS SEGUN ADJ. (FRONTERIZO)'!$B$6*'PRECIOS SEGUN ADJ. (FRONTERIZO)'!$C$6</f>
        <v>147823</v>
      </c>
      <c r="AL27" s="80" t="s">
        <v>2269</v>
      </c>
      <c r="AM27" s="37">
        <v>17</v>
      </c>
      <c r="AN27" s="37">
        <f t="shared" si="7"/>
        <v>340</v>
      </c>
      <c r="AO27" s="189">
        <v>25.04</v>
      </c>
      <c r="AP27" s="80">
        <f>+AM27*'PRECIOS SEGUN ADJ. (FRONTERIZO)'!$B$7*'PRECIOS SEGUN ADJ. (FRONTERIZO)'!$C$7</f>
        <v>8513.6</v>
      </c>
      <c r="AQ27" s="80" t="s">
        <v>215</v>
      </c>
      <c r="AR27" s="80">
        <f t="shared" si="8"/>
        <v>1362.18</v>
      </c>
      <c r="AS27" s="37">
        <v>41</v>
      </c>
      <c r="AT27" s="37">
        <f t="shared" si="9"/>
        <v>820</v>
      </c>
      <c r="AU27" s="189">
        <v>290.85000000000002</v>
      </c>
      <c r="AV27" s="80">
        <f>+AS27*'PRECIOS SEGUN ADJ. (FRONTERIZO)'!$B$8*'PRECIOS SEGUN ADJ. (FRONTERIZO)'!$C$8</f>
        <v>238497</v>
      </c>
      <c r="AW27" s="80" t="s">
        <v>2270</v>
      </c>
      <c r="AX27" s="80">
        <f t="shared" si="10"/>
        <v>42929.46</v>
      </c>
      <c r="AY27" s="37">
        <v>0</v>
      </c>
      <c r="AZ27" s="37">
        <f t="shared" si="11"/>
        <v>0</v>
      </c>
      <c r="BA27" s="189">
        <v>18.899999999999999</v>
      </c>
      <c r="BB27" s="80">
        <f>+AY27*'PRECIOS SEGUN ADJ. (FRONTERIZO)'!$B$9*'PRECIOS SEGUN ADJ. (FRONTERIZO)'!$C$9</f>
        <v>0</v>
      </c>
      <c r="BC27" s="80" t="s">
        <v>134</v>
      </c>
      <c r="BD27" s="37">
        <v>9</v>
      </c>
      <c r="BE27" s="37">
        <f t="shared" si="12"/>
        <v>180</v>
      </c>
      <c r="BF27" s="189">
        <v>140.38</v>
      </c>
      <c r="BG27" s="80">
        <f>+BD27*'PRECIOS SEGUN ADJ. (FRONTERIZO)'!$B$10*'PRECIOS SEGUN ADJ. (FRONTERIZO)'!$C$10</f>
        <v>25268.400000000001</v>
      </c>
      <c r="BH27" s="80" t="s">
        <v>217</v>
      </c>
      <c r="BI27" s="80">
        <f t="shared" si="13"/>
        <v>4548.3100000000004</v>
      </c>
      <c r="BJ27" s="37">
        <v>0</v>
      </c>
      <c r="BK27" s="37">
        <f t="shared" si="14"/>
        <v>0</v>
      </c>
      <c r="BL27" s="189">
        <v>31.459999999999997</v>
      </c>
      <c r="BM27" s="80">
        <f>+BJ27*'PRECIOS SEGUN ADJ. (FRONTERIZO)'!$B$11*'PRECIOS SEGUN ADJ. (FRONTERIZO)'!$C$11</f>
        <v>0</v>
      </c>
      <c r="BN27" s="80" t="s">
        <v>134</v>
      </c>
      <c r="BO27" s="37">
        <v>33</v>
      </c>
      <c r="BP27" s="37">
        <f t="shared" si="15"/>
        <v>660</v>
      </c>
      <c r="BQ27" s="189">
        <v>65</v>
      </c>
      <c r="BR27" s="80">
        <f>+BO27*'PRECIOS SEGUN ADJ. (FRONTERIZO)'!$B$12*'PRECIOS SEGUN ADJ. (FRONTERIZO)'!$C$12</f>
        <v>42900</v>
      </c>
      <c r="BS27" s="80" t="s">
        <v>243</v>
      </c>
      <c r="BT27" s="37">
        <v>0</v>
      </c>
      <c r="BU27" s="37">
        <f t="shared" si="16"/>
        <v>0</v>
      </c>
      <c r="BV27" s="189">
        <v>5.5</v>
      </c>
      <c r="BW27" s="80">
        <f>+BT27*'PRECIOS SEGUN ADJ. (FRONTERIZO)'!$B$13*'PRECIOS SEGUN ADJ. (FRONTERIZO)'!$C$13</f>
        <v>0</v>
      </c>
      <c r="BX27" s="80" t="s">
        <v>134</v>
      </c>
      <c r="BY27" s="37">
        <v>742</v>
      </c>
      <c r="BZ27" s="37">
        <f t="shared" si="17"/>
        <v>14840</v>
      </c>
      <c r="CA27" s="189">
        <v>7.15</v>
      </c>
      <c r="CB27" s="80">
        <f>+BY27*'PRECIOS SEGUN ADJ. (FRONTERIZO)'!$B$14*'PRECIOS SEGUN ADJ. (FRONTERIZO)'!$C$14</f>
        <v>106106</v>
      </c>
      <c r="CC27" s="80" t="s">
        <v>2271</v>
      </c>
      <c r="CD27" s="37">
        <v>1484</v>
      </c>
      <c r="CE27" s="37">
        <f t="shared" si="18"/>
        <v>29680</v>
      </c>
      <c r="CF27" s="189">
        <v>6.8400000000000007</v>
      </c>
      <c r="CG27" s="80">
        <f>+CD27*'PRECIOS SEGUN ADJ. (FRONTERIZO)'!$B$15*'PRECIOS SEGUN ADJ. (FRONTERIZO)'!$C$15</f>
        <v>203011.19999999998</v>
      </c>
      <c r="CH27" s="80" t="s">
        <v>2272</v>
      </c>
      <c r="CI27" s="37">
        <v>0</v>
      </c>
      <c r="CJ27" s="37">
        <f t="shared" si="19"/>
        <v>0</v>
      </c>
      <c r="CK27" s="189">
        <v>60</v>
      </c>
      <c r="CL27" s="80">
        <f>+CI27*'PRECIOS SEGUN ADJ. (FRONTERIZO)'!$B$16*'PRECIOS SEGUN ADJ. (FRONTERIZO)'!$C$16</f>
        <v>0</v>
      </c>
      <c r="CM27" s="80" t="s">
        <v>134</v>
      </c>
      <c r="CN27" s="80">
        <f t="shared" si="20"/>
        <v>0</v>
      </c>
      <c r="CO27" s="37">
        <v>0</v>
      </c>
      <c r="CP27" s="37">
        <f t="shared" si="21"/>
        <v>0</v>
      </c>
      <c r="CQ27" s="189">
        <v>55.649999999999991</v>
      </c>
      <c r="CR27" s="80">
        <f>+CO27*'PRECIOS SEGUN ADJ. (FRONTERIZO)'!$B$17*'PRECIOS SEGUN ADJ. (FRONTERIZO)'!$C$17</f>
        <v>0</v>
      </c>
      <c r="CS27" s="80" t="s">
        <v>134</v>
      </c>
      <c r="CT27" s="80">
        <f t="shared" si="22"/>
        <v>0</v>
      </c>
      <c r="CU27" s="37">
        <v>742</v>
      </c>
      <c r="CV27" s="37">
        <f t="shared" si="23"/>
        <v>14840</v>
      </c>
      <c r="CW27" s="189">
        <v>6.6</v>
      </c>
      <c r="CX27" s="80">
        <f>+CU27*'PRECIOS SEGUN ADJ. (FRONTERIZO)'!$B$18*'PRECIOS SEGUN ADJ. (FRONTERIZO)'!$C$18</f>
        <v>97944</v>
      </c>
      <c r="CY27" s="80" t="s">
        <v>2273</v>
      </c>
      <c r="CZ27" s="37">
        <v>0</v>
      </c>
      <c r="DA27" s="37">
        <f t="shared" si="24"/>
        <v>0</v>
      </c>
      <c r="DB27" s="189">
        <v>65.75</v>
      </c>
      <c r="DC27" s="80">
        <f>+CZ27*'PRECIOS SEGUN ADJ. (FRONTERIZO)'!$B$19*'PRECIOS SEGUN ADJ. (FRONTERIZO)'!$C$19</f>
        <v>0</v>
      </c>
      <c r="DD27" s="80" t="s">
        <v>134</v>
      </c>
      <c r="DE27" s="80">
        <f t="shared" si="25"/>
        <v>0</v>
      </c>
      <c r="DF27" s="37">
        <v>17</v>
      </c>
      <c r="DG27" s="37">
        <f t="shared" si="26"/>
        <v>340</v>
      </c>
      <c r="DH27" s="189">
        <v>82.59999999999998</v>
      </c>
      <c r="DI27" s="80">
        <f>+DF27*'PRECIOS SEGUN ADJ. (FRONTERIZO)'!$B$20*'PRECIOS SEGUN ADJ. (FRONTERIZO)'!$C$20</f>
        <v>28083.999999999996</v>
      </c>
      <c r="DJ27" s="80" t="s">
        <v>222</v>
      </c>
      <c r="DK27" s="80">
        <f t="shared" si="27"/>
        <v>5055.12</v>
      </c>
      <c r="DL27" s="37">
        <v>1484</v>
      </c>
      <c r="DM27" s="37">
        <f t="shared" si="28"/>
        <v>29680</v>
      </c>
      <c r="DN27" s="189">
        <v>22</v>
      </c>
      <c r="DO27" s="80">
        <f>+DL27*'PRECIOS SEGUN ADJ. (FRONTERIZO)'!$B$21*'PRECIOS SEGUN ADJ. (FRONTERIZO)'!$C$21</f>
        <v>652960</v>
      </c>
      <c r="DP27" s="80" t="s">
        <v>2274</v>
      </c>
      <c r="DQ27" s="37">
        <v>82</v>
      </c>
      <c r="DR27" s="37">
        <f t="shared" si="29"/>
        <v>1640</v>
      </c>
      <c r="DS27" s="189">
        <v>80.849999999999994</v>
      </c>
      <c r="DT27" s="80">
        <f>+DQ27*'PRECIOS SEGUN ADJ. (FRONTERIZO)'!$B$22*'PRECIOS SEGUN ADJ. (FRONTERIZO)'!$C$22</f>
        <v>132594</v>
      </c>
      <c r="DU27" s="80" t="s">
        <v>914</v>
      </c>
      <c r="DV27" s="37">
        <v>37</v>
      </c>
      <c r="DW27" s="37">
        <f t="shared" si="30"/>
        <v>740</v>
      </c>
      <c r="DX27" s="189">
        <v>21.83</v>
      </c>
      <c r="DY27" s="80">
        <f>+DV27*'PRECIOS SEGUN ADJ. (FRONTERIZO)'!$B$23*'PRECIOS SEGUN ADJ. (FRONTERIZO)'!$C$23</f>
        <v>16154.199999999999</v>
      </c>
      <c r="DZ27" s="80" t="s">
        <v>915</v>
      </c>
      <c r="EA27" s="80">
        <f t="shared" si="31"/>
        <v>2907.76</v>
      </c>
      <c r="EB27" s="37">
        <v>115</v>
      </c>
      <c r="EC27" s="37">
        <f t="shared" si="32"/>
        <v>2300</v>
      </c>
      <c r="ED27" s="189">
        <v>33</v>
      </c>
      <c r="EE27" s="80">
        <f>+EB27*'PRECIOS SEGUN ADJ. (FRONTERIZO)'!$B$24*'PRECIOS SEGUN ADJ. (FRONTERIZO)'!$C$24</f>
        <v>75900</v>
      </c>
      <c r="EF27" s="80" t="s">
        <v>2275</v>
      </c>
      <c r="EG27" s="37">
        <v>0</v>
      </c>
      <c r="EH27" s="37">
        <f t="shared" si="33"/>
        <v>0</v>
      </c>
      <c r="EI27" s="189">
        <v>15.789999999999997</v>
      </c>
      <c r="EJ27" s="80">
        <f>+EG27*'PRECIOS SEGUN ADJ. (FRONTERIZO)'!$B$25*'PRECIOS SEGUN ADJ. (FRONTERIZO)'!$C$25</f>
        <v>0</v>
      </c>
      <c r="EK27" s="80" t="s">
        <v>134</v>
      </c>
      <c r="EL27" s="37">
        <v>0</v>
      </c>
      <c r="EM27" s="37">
        <f t="shared" si="34"/>
        <v>0</v>
      </c>
      <c r="EN27" s="189">
        <v>31.5</v>
      </c>
      <c r="EO27" s="80">
        <f>+EL27*'PRECIOS SEGUN ADJ. (FRONTERIZO)'!$B$26*'PRECIOS SEGUN ADJ. (FRONTERIZO)'!$C$26</f>
        <v>0</v>
      </c>
      <c r="EP27" s="80" t="s">
        <v>134</v>
      </c>
      <c r="EQ27" s="80">
        <v>0</v>
      </c>
      <c r="ER27" s="194">
        <f t="shared" si="35"/>
        <v>0</v>
      </c>
      <c r="ES27" s="195">
        <v>21.68</v>
      </c>
      <c r="ET27" s="196">
        <f>+EQ27*'PRECIOS SEGUN ADJ (RURAL)'!$B$13*'PRECIOS SEGUN ADJ (RURAL)'!$C$13</f>
        <v>0</v>
      </c>
      <c r="EU27" s="196" t="s">
        <v>134</v>
      </c>
      <c r="EV27" s="80">
        <v>0</v>
      </c>
      <c r="EW27" s="198">
        <f t="shared" si="36"/>
        <v>0</v>
      </c>
      <c r="EX27" s="199">
        <v>5.5</v>
      </c>
      <c r="EY27" s="200">
        <f>+EV27*'PRECIOS SEGUN ADJ (RURAL)'!$B$16*'PRECIOS SEGUN ADJ (RURAL)'!$C$16</f>
        <v>0</v>
      </c>
      <c r="EZ27" s="200" t="s">
        <v>134</v>
      </c>
      <c r="FA27" s="80">
        <v>0</v>
      </c>
      <c r="FB27" s="202">
        <f t="shared" si="37"/>
        <v>0</v>
      </c>
      <c r="FC27" s="203">
        <v>220</v>
      </c>
      <c r="FD27" s="204">
        <f>+FA27*'PRECIOS SEGUN ADJ (RURAL)'!$B$18*'PRECIOS SEGUN ADJ (RURAL)'!$C$18</f>
        <v>0</v>
      </c>
      <c r="FE27" s="204" t="s">
        <v>134</v>
      </c>
      <c r="FF27" s="204">
        <f t="shared" si="38"/>
        <v>0</v>
      </c>
      <c r="FG27" s="80">
        <f t="shared" si="39"/>
        <v>2077291.2</v>
      </c>
      <c r="FH27" s="80" t="s">
        <v>2276</v>
      </c>
      <c r="FI27" s="80">
        <f t="shared" si="40"/>
        <v>107308.48999999999</v>
      </c>
      <c r="FJ27" s="80" t="s">
        <v>2277</v>
      </c>
      <c r="FK27" s="80">
        <f t="shared" si="41"/>
        <v>1969982.71</v>
      </c>
      <c r="FL27" s="80" t="s">
        <v>2278</v>
      </c>
      <c r="FM27" s="80">
        <f t="shared" si="42"/>
        <v>415458.24</v>
      </c>
      <c r="FN27" s="80" t="s">
        <v>2279</v>
      </c>
      <c r="FO27" s="80">
        <f t="shared" si="43"/>
        <v>20772.91</v>
      </c>
      <c r="FP27" s="80" t="s">
        <v>2280</v>
      </c>
      <c r="FQ27" s="80"/>
      <c r="FR27" s="80">
        <f t="shared" si="44"/>
        <v>1661832.96</v>
      </c>
      <c r="FS27" s="80" t="s">
        <v>2281</v>
      </c>
      <c r="FT27" s="37" t="str">
        <f>+VLOOKUP(D27,'FRONTERIZO XENIA'!F:G,2,0)</f>
        <v>F-33</v>
      </c>
    </row>
    <row r="28" spans="1:176">
      <c r="A28" s="37">
        <v>27</v>
      </c>
      <c r="B28" s="176" t="s">
        <v>1826</v>
      </c>
      <c r="C28" s="26" t="s">
        <v>2282</v>
      </c>
      <c r="D28" s="37">
        <v>131700845</v>
      </c>
      <c r="E28" s="37">
        <f>+VLOOKUP(D28,'INFORMACION DE PROVEEDORES'!C:I,2,0)</f>
        <v>131700845</v>
      </c>
      <c r="F28" s="26" t="str">
        <f>+VLOOKUP(D28,'INFORMACION DE PROVEEDORES'!C:J,4,0)</f>
        <v>SILVER RAMIREZ ORTIZ</v>
      </c>
      <c r="G28" s="37" t="str">
        <f>+VLOOKUP(D28,'INFORMACION DE PROVEEDORES'!C:K,5,0)</f>
        <v>001-1875303-7</v>
      </c>
      <c r="H28" s="26" t="str">
        <f>+VLOOKUP(D28,'INFORMACION DE PROVEEDORES'!C:L,7,0)</f>
        <v xml:space="preserve">CALLE MELLA NO. 35, COMENDADOR, ELIAS PIÑA </v>
      </c>
      <c r="I28" s="37" t="str">
        <f>+VLOOKUP(D28,'INFORMACION DE PROVEEDORES'!C:M,3,0)</f>
        <v xml:space="preserve"> JURÍDICA</v>
      </c>
      <c r="J28" s="37">
        <v>6</v>
      </c>
      <c r="K28" s="37">
        <v>916</v>
      </c>
      <c r="L28" s="37">
        <v>207</v>
      </c>
      <c r="M28" s="37">
        <f t="shared" si="0"/>
        <v>4140</v>
      </c>
      <c r="N28" s="189">
        <v>69.81</v>
      </c>
      <c r="O28" s="80">
        <f>+L28*'PRECIOS SEGUN ADJ. (FRONTERIZO)'!$B$2*'PRECIOS SEGUN ADJ. (FRONTERIZO)'!$C$2</f>
        <v>289013.40000000002</v>
      </c>
      <c r="P28" s="80" t="s">
        <v>2283</v>
      </c>
      <c r="Q28" s="80">
        <f t="shared" si="1"/>
        <v>46242.14</v>
      </c>
      <c r="R28" s="37">
        <v>56</v>
      </c>
      <c r="S28" s="37">
        <f t="shared" si="2"/>
        <v>1120</v>
      </c>
      <c r="T28" s="189">
        <v>31.5</v>
      </c>
      <c r="U28" s="80">
        <f>+R28*'PRECIOS SEGUN ADJ. (FRONTERIZO)'!$B$3*'PRECIOS SEGUN ADJ. (FRONTERIZO)'!$C$3</f>
        <v>35280</v>
      </c>
      <c r="V28" s="80" t="s">
        <v>2284</v>
      </c>
      <c r="W28" s="37">
        <v>209</v>
      </c>
      <c r="X28" s="37">
        <f t="shared" si="3"/>
        <v>4180</v>
      </c>
      <c r="Y28" s="189">
        <v>25.2</v>
      </c>
      <c r="Z28" s="80">
        <f>+W28*'PRECIOS SEGUN ADJ. (FRONTERIZO)'!$B$4*'PRECIOS SEGUN ADJ. (FRONTERIZO)'!$C$4</f>
        <v>105336</v>
      </c>
      <c r="AA28" s="80" t="s">
        <v>2285</v>
      </c>
      <c r="AB28" s="37">
        <v>320</v>
      </c>
      <c r="AC28" s="37">
        <f t="shared" si="4"/>
        <v>6400</v>
      </c>
      <c r="AD28" s="189">
        <v>87.91</v>
      </c>
      <c r="AE28" s="80">
        <f>+AB28*'PRECIOS SEGUN ADJ. (FRONTERIZO)'!$B$5*'PRECIOS SEGUN ADJ. (FRONTERIZO)'!$C$5</f>
        <v>562624</v>
      </c>
      <c r="AF28" s="80" t="s">
        <v>2286</v>
      </c>
      <c r="AG28" s="80">
        <f t="shared" si="5"/>
        <v>101272.32000000001</v>
      </c>
      <c r="AH28" s="37">
        <v>265</v>
      </c>
      <c r="AI28" s="37">
        <f t="shared" si="6"/>
        <v>5300</v>
      </c>
      <c r="AJ28" s="189">
        <v>53.95000000000001</v>
      </c>
      <c r="AK28" s="80">
        <f>+AH28*'PRECIOS SEGUN ADJ. (FRONTERIZO)'!$B$6*'PRECIOS SEGUN ADJ. (FRONTERIZO)'!$C$6</f>
        <v>285935</v>
      </c>
      <c r="AL28" s="80" t="s">
        <v>2287</v>
      </c>
      <c r="AM28" s="37">
        <v>33</v>
      </c>
      <c r="AN28" s="37">
        <f t="shared" si="7"/>
        <v>660</v>
      </c>
      <c r="AO28" s="189">
        <v>25.04</v>
      </c>
      <c r="AP28" s="80">
        <f>+AM28*'PRECIOS SEGUN ADJ. (FRONTERIZO)'!$B$7*'PRECIOS SEGUN ADJ. (FRONTERIZO)'!$C$7</f>
        <v>16526.399999999998</v>
      </c>
      <c r="AQ28" s="80" t="s">
        <v>2288</v>
      </c>
      <c r="AR28" s="80">
        <f t="shared" si="8"/>
        <v>2644.22</v>
      </c>
      <c r="AS28" s="37">
        <v>108</v>
      </c>
      <c r="AT28" s="37">
        <f t="shared" si="9"/>
        <v>2160</v>
      </c>
      <c r="AU28" s="189">
        <v>290.85000000000002</v>
      </c>
      <c r="AV28" s="80">
        <f>+AS28*'PRECIOS SEGUN ADJ. (FRONTERIZO)'!$B$8*'PRECIOS SEGUN ADJ. (FRONTERIZO)'!$C$8</f>
        <v>628236</v>
      </c>
      <c r="AW28" s="80" t="s">
        <v>2289</v>
      </c>
      <c r="AX28" s="80">
        <f t="shared" si="10"/>
        <v>113082.48</v>
      </c>
      <c r="AY28" s="37">
        <v>13</v>
      </c>
      <c r="AZ28" s="37">
        <f t="shared" si="11"/>
        <v>260</v>
      </c>
      <c r="BA28" s="189">
        <v>18.899999999999999</v>
      </c>
      <c r="BB28" s="80">
        <f>+AY28*'PRECIOS SEGUN ADJ. (FRONTERIZO)'!$B$9*'PRECIOS SEGUN ADJ. (FRONTERIZO)'!$C$9</f>
        <v>4914</v>
      </c>
      <c r="BC28" s="80" t="s">
        <v>2290</v>
      </c>
      <c r="BD28" s="37">
        <v>17</v>
      </c>
      <c r="BE28" s="37">
        <f t="shared" si="12"/>
        <v>340</v>
      </c>
      <c r="BF28" s="189">
        <v>140.38</v>
      </c>
      <c r="BG28" s="80">
        <f>+BD28*'PRECIOS SEGUN ADJ. (FRONTERIZO)'!$B$10*'PRECIOS SEGUN ADJ. (FRONTERIZO)'!$C$10</f>
        <v>47729.2</v>
      </c>
      <c r="BH28" s="80" t="s">
        <v>2291</v>
      </c>
      <c r="BI28" s="80">
        <f t="shared" si="13"/>
        <v>8591.26</v>
      </c>
      <c r="BJ28" s="37">
        <v>70</v>
      </c>
      <c r="BK28" s="37">
        <f t="shared" si="14"/>
        <v>1400</v>
      </c>
      <c r="BL28" s="189">
        <v>31.459999999999997</v>
      </c>
      <c r="BM28" s="80">
        <f>+BJ28*'PRECIOS SEGUN ADJ. (FRONTERIZO)'!$B$11*'PRECIOS SEGUN ADJ. (FRONTERIZO)'!$C$11</f>
        <v>44044.000000000007</v>
      </c>
      <c r="BN28" s="80" t="s">
        <v>2292</v>
      </c>
      <c r="BO28" s="37">
        <v>88</v>
      </c>
      <c r="BP28" s="37">
        <f t="shared" si="15"/>
        <v>1760</v>
      </c>
      <c r="BQ28" s="189">
        <v>65</v>
      </c>
      <c r="BR28" s="80">
        <f>+BO28*'PRECIOS SEGUN ADJ. (FRONTERIZO)'!$B$12*'PRECIOS SEGUN ADJ. (FRONTERIZO)'!$C$12</f>
        <v>114400</v>
      </c>
      <c r="BS28" s="80" t="s">
        <v>1396</v>
      </c>
      <c r="BT28" s="37">
        <v>1970</v>
      </c>
      <c r="BU28" s="37">
        <f t="shared" si="16"/>
        <v>39400</v>
      </c>
      <c r="BV28" s="189">
        <v>5.5</v>
      </c>
      <c r="BW28" s="80">
        <f>+BT28*'PRECIOS SEGUN ADJ. (FRONTERIZO)'!$B$13*'PRECIOS SEGUN ADJ. (FRONTERIZO)'!$C$13</f>
        <v>216700</v>
      </c>
      <c r="BX28" s="80" t="s">
        <v>2293</v>
      </c>
      <c r="BY28" s="37">
        <v>1438</v>
      </c>
      <c r="BZ28" s="37">
        <f t="shared" si="17"/>
        <v>28760</v>
      </c>
      <c r="CA28" s="189">
        <v>7.15</v>
      </c>
      <c r="CB28" s="80">
        <f>+BY28*'PRECIOS SEGUN ADJ. (FRONTERIZO)'!$B$14*'PRECIOS SEGUN ADJ. (FRONTERIZO)'!$C$14</f>
        <v>205634</v>
      </c>
      <c r="CC28" s="80" t="s">
        <v>2294</v>
      </c>
      <c r="CD28" s="37">
        <v>2876</v>
      </c>
      <c r="CE28" s="37">
        <f t="shared" si="18"/>
        <v>57520</v>
      </c>
      <c r="CF28" s="189">
        <v>6.8400000000000007</v>
      </c>
      <c r="CG28" s="80">
        <f>+CD28*'PRECIOS SEGUN ADJ. (FRONTERIZO)'!$B$15*'PRECIOS SEGUN ADJ. (FRONTERIZO)'!$C$15</f>
        <v>393436.8</v>
      </c>
      <c r="CH28" s="80" t="s">
        <v>2295</v>
      </c>
      <c r="CI28" s="37">
        <v>89</v>
      </c>
      <c r="CJ28" s="37">
        <f t="shared" si="19"/>
        <v>1780</v>
      </c>
      <c r="CK28" s="189">
        <v>60</v>
      </c>
      <c r="CL28" s="80">
        <f>+CI28*'PRECIOS SEGUN ADJ. (FRONTERIZO)'!$B$16*'PRECIOS SEGUN ADJ. (FRONTERIZO)'!$C$16</f>
        <v>106800</v>
      </c>
      <c r="CM28" s="80" t="s">
        <v>2296</v>
      </c>
      <c r="CN28" s="80">
        <f t="shared" si="20"/>
        <v>19224</v>
      </c>
      <c r="CO28" s="37">
        <v>40</v>
      </c>
      <c r="CP28" s="37">
        <f t="shared" si="21"/>
        <v>800</v>
      </c>
      <c r="CQ28" s="189">
        <v>55.649999999999991</v>
      </c>
      <c r="CR28" s="80">
        <f>+CO28*'PRECIOS SEGUN ADJ. (FRONTERIZO)'!$B$17*'PRECIOS SEGUN ADJ. (FRONTERIZO)'!$C$17</f>
        <v>44520</v>
      </c>
      <c r="CS28" s="80" t="s">
        <v>2297</v>
      </c>
      <c r="CT28" s="80">
        <f t="shared" si="22"/>
        <v>8013.6</v>
      </c>
      <c r="CU28" s="37">
        <v>2226</v>
      </c>
      <c r="CV28" s="37">
        <f t="shared" si="23"/>
        <v>44520</v>
      </c>
      <c r="CW28" s="189">
        <v>6.6</v>
      </c>
      <c r="CX28" s="80">
        <f>+CU28*'PRECIOS SEGUN ADJ. (FRONTERIZO)'!$B$18*'PRECIOS SEGUN ADJ. (FRONTERIZO)'!$C$18</f>
        <v>293832</v>
      </c>
      <c r="CY28" s="80" t="s">
        <v>2298</v>
      </c>
      <c r="CZ28" s="37">
        <v>45</v>
      </c>
      <c r="DA28" s="37">
        <f t="shared" si="24"/>
        <v>900</v>
      </c>
      <c r="DB28" s="189">
        <v>65.75</v>
      </c>
      <c r="DC28" s="80">
        <f>+CZ28*'PRECIOS SEGUN ADJ. (FRONTERIZO)'!$B$19*'PRECIOS SEGUN ADJ. (FRONTERIZO)'!$C$19</f>
        <v>59175</v>
      </c>
      <c r="DD28" s="80" t="s">
        <v>2299</v>
      </c>
      <c r="DE28" s="80">
        <f t="shared" si="25"/>
        <v>10651.5</v>
      </c>
      <c r="DF28" s="37">
        <v>33</v>
      </c>
      <c r="DG28" s="37">
        <f t="shared" si="26"/>
        <v>660</v>
      </c>
      <c r="DH28" s="189">
        <v>82.59999999999998</v>
      </c>
      <c r="DI28" s="80">
        <f>+DF28*'PRECIOS SEGUN ADJ. (FRONTERIZO)'!$B$20*'PRECIOS SEGUN ADJ. (FRONTERIZO)'!$C$20</f>
        <v>54515.999999999993</v>
      </c>
      <c r="DJ28" s="80" t="s">
        <v>2300</v>
      </c>
      <c r="DK28" s="80">
        <f t="shared" si="27"/>
        <v>9812.8799999999992</v>
      </c>
      <c r="DL28" s="37">
        <v>2876</v>
      </c>
      <c r="DM28" s="37">
        <f t="shared" si="28"/>
        <v>57520</v>
      </c>
      <c r="DN28" s="189">
        <v>22</v>
      </c>
      <c r="DO28" s="80">
        <f>+DL28*'PRECIOS SEGUN ADJ. (FRONTERIZO)'!$B$21*'PRECIOS SEGUN ADJ. (FRONTERIZO)'!$C$21</f>
        <v>1265440</v>
      </c>
      <c r="DP28" s="80" t="s">
        <v>2301</v>
      </c>
      <c r="DQ28" s="37">
        <v>205</v>
      </c>
      <c r="DR28" s="37">
        <f t="shared" si="29"/>
        <v>4100</v>
      </c>
      <c r="DS28" s="189">
        <v>80.849999999999994</v>
      </c>
      <c r="DT28" s="80">
        <f>+DQ28*'PRECIOS SEGUN ADJ. (FRONTERIZO)'!$B$22*'PRECIOS SEGUN ADJ. (FRONTERIZO)'!$C$22</f>
        <v>331485</v>
      </c>
      <c r="DU28" s="80" t="s">
        <v>2302</v>
      </c>
      <c r="DV28" s="37">
        <v>93</v>
      </c>
      <c r="DW28" s="37">
        <f t="shared" si="30"/>
        <v>1860</v>
      </c>
      <c r="DX28" s="189">
        <v>21.83</v>
      </c>
      <c r="DY28" s="80">
        <f>+DV28*'PRECIOS SEGUN ADJ. (FRONTERIZO)'!$B$23*'PRECIOS SEGUN ADJ. (FRONTERIZO)'!$C$23</f>
        <v>40603.799999999996</v>
      </c>
      <c r="DZ28" s="80" t="s">
        <v>2303</v>
      </c>
      <c r="EA28" s="80">
        <f t="shared" si="31"/>
        <v>7308.68</v>
      </c>
      <c r="EB28" s="37">
        <v>247</v>
      </c>
      <c r="EC28" s="37">
        <f t="shared" si="32"/>
        <v>4940</v>
      </c>
      <c r="ED28" s="189">
        <v>33</v>
      </c>
      <c r="EE28" s="80">
        <f>+EB28*'PRECIOS SEGUN ADJ. (FRONTERIZO)'!$B$24*'PRECIOS SEGUN ADJ. (FRONTERIZO)'!$C$24</f>
        <v>163020</v>
      </c>
      <c r="EF28" s="80" t="s">
        <v>2304</v>
      </c>
      <c r="EG28" s="37">
        <v>14</v>
      </c>
      <c r="EH28" s="37">
        <f t="shared" si="33"/>
        <v>280</v>
      </c>
      <c r="EI28" s="189">
        <v>15.789999999999997</v>
      </c>
      <c r="EJ28" s="80">
        <f>+EG28*'PRECIOS SEGUN ADJ. (FRONTERIZO)'!$B$25*'PRECIOS SEGUN ADJ. (FRONTERIZO)'!$C$25</f>
        <v>4421.2</v>
      </c>
      <c r="EK28" s="80" t="s">
        <v>2305</v>
      </c>
      <c r="EL28" s="37">
        <v>14</v>
      </c>
      <c r="EM28" s="37">
        <f t="shared" si="34"/>
        <v>280</v>
      </c>
      <c r="EN28" s="189">
        <v>31.5</v>
      </c>
      <c r="EO28" s="80">
        <f>+EL28*'PRECIOS SEGUN ADJ. (FRONTERIZO)'!$B$26*'PRECIOS SEGUN ADJ. (FRONTERIZO)'!$C$26</f>
        <v>8820</v>
      </c>
      <c r="EP28" s="80" t="s">
        <v>133</v>
      </c>
      <c r="EQ28" s="80">
        <v>0</v>
      </c>
      <c r="ER28" s="194">
        <f t="shared" si="35"/>
        <v>0</v>
      </c>
      <c r="ES28" s="195">
        <v>21.68</v>
      </c>
      <c r="ET28" s="196">
        <f>+EQ28*'PRECIOS SEGUN ADJ (RURAL)'!$B$13*'PRECIOS SEGUN ADJ (RURAL)'!$C$13</f>
        <v>0</v>
      </c>
      <c r="EU28" s="196" t="s">
        <v>134</v>
      </c>
      <c r="EV28" s="80">
        <v>0</v>
      </c>
      <c r="EW28" s="198">
        <f t="shared" si="36"/>
        <v>0</v>
      </c>
      <c r="EX28" s="199">
        <v>5.5</v>
      </c>
      <c r="EY28" s="200">
        <f>+EV28*'PRECIOS SEGUN ADJ (RURAL)'!$B$16*'PRECIOS SEGUN ADJ (RURAL)'!$C$16</f>
        <v>0</v>
      </c>
      <c r="EZ28" s="200" t="s">
        <v>134</v>
      </c>
      <c r="FA28" s="80">
        <v>0</v>
      </c>
      <c r="FB28" s="202">
        <f t="shared" si="37"/>
        <v>0</v>
      </c>
      <c r="FC28" s="203">
        <v>220</v>
      </c>
      <c r="FD28" s="204">
        <f>+FA28*'PRECIOS SEGUN ADJ (RURAL)'!$B$18*'PRECIOS SEGUN ADJ (RURAL)'!$C$18</f>
        <v>0</v>
      </c>
      <c r="FE28" s="204" t="s">
        <v>134</v>
      </c>
      <c r="FF28" s="204">
        <f t="shared" si="38"/>
        <v>0</v>
      </c>
      <c r="FG28" s="80">
        <f t="shared" si="39"/>
        <v>5322441.8</v>
      </c>
      <c r="FH28" s="80" t="s">
        <v>2306</v>
      </c>
      <c r="FI28" s="80">
        <f t="shared" si="40"/>
        <v>326843.08</v>
      </c>
      <c r="FJ28" s="80" t="s">
        <v>2307</v>
      </c>
      <c r="FK28" s="80">
        <f t="shared" si="41"/>
        <v>4995598.72</v>
      </c>
      <c r="FL28" s="80" t="s">
        <v>2308</v>
      </c>
      <c r="FM28" s="80">
        <f t="shared" si="42"/>
        <v>1064488.3600000001</v>
      </c>
      <c r="FN28" s="80" t="s">
        <v>2309</v>
      </c>
      <c r="FO28" s="80">
        <f t="shared" si="43"/>
        <v>53224.42</v>
      </c>
      <c r="FP28" s="80" t="s">
        <v>2310</v>
      </c>
      <c r="FQ28" s="80"/>
      <c r="FR28" s="80">
        <f t="shared" si="44"/>
        <v>4257953.4399999995</v>
      </c>
      <c r="FS28" s="80" t="s">
        <v>2311</v>
      </c>
      <c r="FT28" s="37" t="str">
        <f>+VLOOKUP(D28,'FRONTERIZO XENIA'!F:G,2,0)</f>
        <v>F-09</v>
      </c>
    </row>
    <row r="29" spans="1:176">
      <c r="A29" s="37">
        <v>28</v>
      </c>
      <c r="B29" s="176" t="s">
        <v>1826</v>
      </c>
      <c r="C29" s="26" t="s">
        <v>2312</v>
      </c>
      <c r="D29" s="37">
        <v>132195592</v>
      </c>
      <c r="E29" s="37">
        <f>+VLOOKUP(D29,'INFORMACION DE PROVEEDORES'!C:I,2,0)</f>
        <v>132195592</v>
      </c>
      <c r="F29" s="26" t="str">
        <f>+VLOOKUP(D29,'INFORMACION DE PROVEEDORES'!C:J,4,0)</f>
        <v xml:space="preserve">PEDRO JULIO ZORRILLA GERMAN </v>
      </c>
      <c r="G29" s="37" t="str">
        <f>+VLOOKUP(D29,'INFORMACION DE PROVEEDORES'!C:K,5,0)</f>
        <v>001-1523641-6</v>
      </c>
      <c r="H29" s="26" t="str">
        <f>+VLOOKUP(D29,'INFORMACION DE PROVEEDORES'!C:L,7,0)</f>
        <v xml:space="preserve">CALLE PRINCIPAL NO. 49, LA CUCHILLA, VILLA ALTAGRACIA </v>
      </c>
      <c r="I29" s="37" t="str">
        <f>+VLOOKUP(D29,'INFORMACION DE PROVEEDORES'!C:M,3,0)</f>
        <v xml:space="preserve"> JURÍDICA</v>
      </c>
      <c r="J29" s="37">
        <v>2</v>
      </c>
      <c r="K29" s="37">
        <v>199</v>
      </c>
      <c r="L29" s="37">
        <v>36</v>
      </c>
      <c r="M29" s="37">
        <f t="shared" si="0"/>
        <v>720</v>
      </c>
      <c r="N29" s="189">
        <v>69.81</v>
      </c>
      <c r="O29" s="80">
        <f>+L29*'PRECIOS SEGUN ADJ. (FRONTERIZO)'!$B$2*'PRECIOS SEGUN ADJ. (FRONTERIZO)'!$C$2</f>
        <v>50263.199999999997</v>
      </c>
      <c r="P29" s="80" t="s">
        <v>188</v>
      </c>
      <c r="Q29" s="80">
        <f t="shared" si="1"/>
        <v>8042.11</v>
      </c>
      <c r="R29" s="37">
        <v>10</v>
      </c>
      <c r="S29" s="37">
        <f t="shared" si="2"/>
        <v>200</v>
      </c>
      <c r="T29" s="189">
        <v>31.5</v>
      </c>
      <c r="U29" s="80">
        <f>+R29*'PRECIOS SEGUN ADJ. (FRONTERIZO)'!$B$3*'PRECIOS SEGUN ADJ. (FRONTERIZO)'!$C$3</f>
        <v>6300</v>
      </c>
      <c r="V29" s="80" t="s">
        <v>189</v>
      </c>
      <c r="W29" s="37">
        <v>0</v>
      </c>
      <c r="X29" s="37">
        <f t="shared" si="3"/>
        <v>0</v>
      </c>
      <c r="Y29" s="189">
        <v>25.2</v>
      </c>
      <c r="Z29" s="80">
        <f>+W29*'PRECIOS SEGUN ADJ. (FRONTERIZO)'!$B$4*'PRECIOS SEGUN ADJ. (FRONTERIZO)'!$C$4</f>
        <v>0</v>
      </c>
      <c r="AA29" s="80" t="s">
        <v>134</v>
      </c>
      <c r="AB29" s="37">
        <v>61</v>
      </c>
      <c r="AC29" s="37">
        <f t="shared" si="4"/>
        <v>1220</v>
      </c>
      <c r="AD29" s="189">
        <v>87.91</v>
      </c>
      <c r="AE29" s="80">
        <f>+AB29*'PRECIOS SEGUN ADJ. (FRONTERIZO)'!$B$5*'PRECIOS SEGUN ADJ. (FRONTERIZO)'!$C$5</f>
        <v>107250.20000000001</v>
      </c>
      <c r="AF29" s="80" t="s">
        <v>190</v>
      </c>
      <c r="AG29" s="80">
        <f t="shared" si="5"/>
        <v>19305.04</v>
      </c>
      <c r="AH29" s="37">
        <v>74</v>
      </c>
      <c r="AI29" s="37">
        <f t="shared" si="6"/>
        <v>1480</v>
      </c>
      <c r="AJ29" s="189">
        <v>53.95000000000001</v>
      </c>
      <c r="AK29" s="80">
        <f>+AH29*'PRECIOS SEGUN ADJ. (FRONTERIZO)'!$B$6*'PRECIOS SEGUN ADJ. (FRONTERIZO)'!$C$6</f>
        <v>79846</v>
      </c>
      <c r="AL29" s="80" t="s">
        <v>489</v>
      </c>
      <c r="AM29" s="37">
        <v>10</v>
      </c>
      <c r="AN29" s="37">
        <f t="shared" si="7"/>
        <v>200</v>
      </c>
      <c r="AO29" s="189">
        <v>25.04</v>
      </c>
      <c r="AP29" s="80">
        <f>+AM29*'PRECIOS SEGUN ADJ. (FRONTERIZO)'!$B$7*'PRECIOS SEGUN ADJ. (FRONTERIZO)'!$C$7</f>
        <v>5008</v>
      </c>
      <c r="AQ29" s="80" t="s">
        <v>192</v>
      </c>
      <c r="AR29" s="80">
        <f t="shared" si="8"/>
        <v>801.28</v>
      </c>
      <c r="AS29" s="37">
        <v>23</v>
      </c>
      <c r="AT29" s="37">
        <f t="shared" si="9"/>
        <v>460</v>
      </c>
      <c r="AU29" s="189">
        <v>290.85000000000002</v>
      </c>
      <c r="AV29" s="80">
        <f>+AS29*'PRECIOS SEGUN ADJ. (FRONTERIZO)'!$B$8*'PRECIOS SEGUN ADJ. (FRONTERIZO)'!$C$8</f>
        <v>133791</v>
      </c>
      <c r="AW29" s="80" t="s">
        <v>193</v>
      </c>
      <c r="AX29" s="80">
        <f t="shared" si="10"/>
        <v>24082.38</v>
      </c>
      <c r="AY29" s="37">
        <v>0</v>
      </c>
      <c r="AZ29" s="37">
        <f t="shared" si="11"/>
        <v>0</v>
      </c>
      <c r="BA29" s="189">
        <v>18.899999999999999</v>
      </c>
      <c r="BB29" s="80">
        <f>+AY29*'PRECIOS SEGUN ADJ. (FRONTERIZO)'!$B$9*'PRECIOS SEGUN ADJ. (FRONTERIZO)'!$C$9</f>
        <v>0</v>
      </c>
      <c r="BC29" s="80" t="s">
        <v>134</v>
      </c>
      <c r="BD29" s="37">
        <v>5</v>
      </c>
      <c r="BE29" s="37">
        <f t="shared" si="12"/>
        <v>100</v>
      </c>
      <c r="BF29" s="189">
        <v>140.38</v>
      </c>
      <c r="BG29" s="80">
        <f>+BD29*'PRECIOS SEGUN ADJ. (FRONTERIZO)'!$B$10*'PRECIOS SEGUN ADJ. (FRONTERIZO)'!$C$10</f>
        <v>14038</v>
      </c>
      <c r="BH29" s="80" t="s">
        <v>194</v>
      </c>
      <c r="BI29" s="80">
        <f t="shared" si="13"/>
        <v>2526.84</v>
      </c>
      <c r="BJ29" s="37">
        <v>0</v>
      </c>
      <c r="BK29" s="37">
        <f t="shared" si="14"/>
        <v>0</v>
      </c>
      <c r="BL29" s="189">
        <v>31.459999999999997</v>
      </c>
      <c r="BM29" s="80">
        <f>+BJ29*'PRECIOS SEGUN ADJ. (FRONTERIZO)'!$B$11*'PRECIOS SEGUN ADJ. (FRONTERIZO)'!$C$11</f>
        <v>0</v>
      </c>
      <c r="BN29" s="80" t="s">
        <v>134</v>
      </c>
      <c r="BO29" s="37">
        <v>19</v>
      </c>
      <c r="BP29" s="37">
        <f t="shared" si="15"/>
        <v>380</v>
      </c>
      <c r="BQ29" s="189">
        <v>65</v>
      </c>
      <c r="BR29" s="80">
        <f>+BO29*'PRECIOS SEGUN ADJ. (FRONTERIZO)'!$B$12*'PRECIOS SEGUN ADJ. (FRONTERIZO)'!$C$12</f>
        <v>24700</v>
      </c>
      <c r="BS29" s="80" t="s">
        <v>195</v>
      </c>
      <c r="BT29" s="37">
        <v>0</v>
      </c>
      <c r="BU29" s="37">
        <f t="shared" si="16"/>
        <v>0</v>
      </c>
      <c r="BV29" s="189">
        <v>5.5</v>
      </c>
      <c r="BW29" s="80">
        <f>+BT29*'PRECIOS SEGUN ADJ. (FRONTERIZO)'!$B$13*'PRECIOS SEGUN ADJ. (FRONTERIZO)'!$C$13</f>
        <v>0</v>
      </c>
      <c r="BX29" s="80" t="s">
        <v>134</v>
      </c>
      <c r="BY29" s="37">
        <v>398</v>
      </c>
      <c r="BZ29" s="37">
        <f t="shared" si="17"/>
        <v>7960</v>
      </c>
      <c r="CA29" s="189">
        <v>7.15</v>
      </c>
      <c r="CB29" s="80">
        <f>+BY29*'PRECIOS SEGUN ADJ. (FRONTERIZO)'!$B$14*'PRECIOS SEGUN ADJ. (FRONTERIZO)'!$C$14</f>
        <v>56914.000000000007</v>
      </c>
      <c r="CC29" s="80" t="s">
        <v>1584</v>
      </c>
      <c r="CD29" s="37">
        <v>796</v>
      </c>
      <c r="CE29" s="37">
        <f t="shared" si="18"/>
        <v>15920</v>
      </c>
      <c r="CF29" s="189">
        <v>6.8400000000000007</v>
      </c>
      <c r="CG29" s="80">
        <f>+CD29*'PRECIOS SEGUN ADJ. (FRONTERIZO)'!$B$15*'PRECIOS SEGUN ADJ. (FRONTERIZO)'!$C$15</f>
        <v>108892.8</v>
      </c>
      <c r="CH29" s="80" t="s">
        <v>2313</v>
      </c>
      <c r="CI29" s="37">
        <v>0</v>
      </c>
      <c r="CJ29" s="37">
        <f t="shared" si="19"/>
        <v>0</v>
      </c>
      <c r="CK29" s="189">
        <v>60</v>
      </c>
      <c r="CL29" s="80">
        <f>+CI29*'PRECIOS SEGUN ADJ. (FRONTERIZO)'!$B$16*'PRECIOS SEGUN ADJ. (FRONTERIZO)'!$C$16</f>
        <v>0</v>
      </c>
      <c r="CM29" s="80" t="s">
        <v>134</v>
      </c>
      <c r="CN29" s="80">
        <f t="shared" si="20"/>
        <v>0</v>
      </c>
      <c r="CO29" s="37">
        <v>0</v>
      </c>
      <c r="CP29" s="37">
        <f t="shared" si="21"/>
        <v>0</v>
      </c>
      <c r="CQ29" s="189">
        <v>55.649999999999991</v>
      </c>
      <c r="CR29" s="80">
        <f>+CO29*'PRECIOS SEGUN ADJ. (FRONTERIZO)'!$B$17*'PRECIOS SEGUN ADJ. (FRONTERIZO)'!$C$17</f>
        <v>0</v>
      </c>
      <c r="CS29" s="80" t="s">
        <v>134</v>
      </c>
      <c r="CT29" s="80">
        <f t="shared" si="22"/>
        <v>0</v>
      </c>
      <c r="CU29" s="37">
        <v>398</v>
      </c>
      <c r="CV29" s="37">
        <f t="shared" si="23"/>
        <v>7960</v>
      </c>
      <c r="CW29" s="189">
        <v>6.6</v>
      </c>
      <c r="CX29" s="80">
        <f>+CU29*'PRECIOS SEGUN ADJ. (FRONTERIZO)'!$B$18*'PRECIOS SEGUN ADJ. (FRONTERIZO)'!$C$18</f>
        <v>52535.999999999993</v>
      </c>
      <c r="CY29" s="80" t="s">
        <v>1586</v>
      </c>
      <c r="CZ29" s="37">
        <v>0</v>
      </c>
      <c r="DA29" s="37">
        <f t="shared" si="24"/>
        <v>0</v>
      </c>
      <c r="DB29" s="189">
        <v>65.75</v>
      </c>
      <c r="DC29" s="80">
        <f>+CZ29*'PRECIOS SEGUN ADJ. (FRONTERIZO)'!$B$19*'PRECIOS SEGUN ADJ. (FRONTERIZO)'!$C$19</f>
        <v>0</v>
      </c>
      <c r="DD29" s="80" t="s">
        <v>134</v>
      </c>
      <c r="DE29" s="80">
        <f t="shared" si="25"/>
        <v>0</v>
      </c>
      <c r="DF29" s="37">
        <v>10</v>
      </c>
      <c r="DG29" s="37">
        <f t="shared" si="26"/>
        <v>200</v>
      </c>
      <c r="DH29" s="189">
        <v>82.59999999999998</v>
      </c>
      <c r="DI29" s="80">
        <f>+DF29*'PRECIOS SEGUN ADJ. (FRONTERIZO)'!$B$20*'PRECIOS SEGUN ADJ. (FRONTERIZO)'!$C$20</f>
        <v>16520</v>
      </c>
      <c r="DJ29" s="80" t="s">
        <v>199</v>
      </c>
      <c r="DK29" s="80">
        <f t="shared" si="27"/>
        <v>2973.6</v>
      </c>
      <c r="DL29" s="37">
        <v>796</v>
      </c>
      <c r="DM29" s="37">
        <f t="shared" si="28"/>
        <v>15920</v>
      </c>
      <c r="DN29" s="189">
        <v>22</v>
      </c>
      <c r="DO29" s="80">
        <f>+DL29*'PRECIOS SEGUN ADJ. (FRONTERIZO)'!$B$21*'PRECIOS SEGUN ADJ. (FRONTERIZO)'!$C$21</f>
        <v>350240</v>
      </c>
      <c r="DP29" s="80" t="s">
        <v>2314</v>
      </c>
      <c r="DQ29" s="37">
        <v>45</v>
      </c>
      <c r="DR29" s="37">
        <f t="shared" si="29"/>
        <v>900</v>
      </c>
      <c r="DS29" s="189">
        <v>80.849999999999994</v>
      </c>
      <c r="DT29" s="80">
        <f>+DQ29*'PRECIOS SEGUN ADJ. (FRONTERIZO)'!$B$22*'PRECIOS SEGUN ADJ. (FRONTERIZO)'!$C$22</f>
        <v>72764.999999999985</v>
      </c>
      <c r="DU29" s="80" t="s">
        <v>201</v>
      </c>
      <c r="DV29" s="37">
        <v>21</v>
      </c>
      <c r="DW29" s="37">
        <f t="shared" si="30"/>
        <v>420</v>
      </c>
      <c r="DX29" s="189">
        <v>21.83</v>
      </c>
      <c r="DY29" s="80">
        <f>+DV29*'PRECIOS SEGUN ADJ. (FRONTERIZO)'!$B$23*'PRECIOS SEGUN ADJ. (FRONTERIZO)'!$C$23</f>
        <v>9168.5999999999985</v>
      </c>
      <c r="DZ29" s="80" t="s">
        <v>242</v>
      </c>
      <c r="EA29" s="80">
        <f t="shared" si="31"/>
        <v>1650.35</v>
      </c>
      <c r="EB29" s="37">
        <v>63</v>
      </c>
      <c r="EC29" s="37">
        <f t="shared" si="32"/>
        <v>1260</v>
      </c>
      <c r="ED29" s="189">
        <v>33</v>
      </c>
      <c r="EE29" s="80">
        <f>+EB29*'PRECIOS SEGUN ADJ. (FRONTERIZO)'!$B$24*'PRECIOS SEGUN ADJ. (FRONTERIZO)'!$C$24</f>
        <v>41580</v>
      </c>
      <c r="EF29" s="80" t="s">
        <v>203</v>
      </c>
      <c r="EG29" s="37">
        <v>0</v>
      </c>
      <c r="EH29" s="37">
        <f t="shared" si="33"/>
        <v>0</v>
      </c>
      <c r="EI29" s="189">
        <v>15.789999999999997</v>
      </c>
      <c r="EJ29" s="80">
        <f>+EG29*'PRECIOS SEGUN ADJ. (FRONTERIZO)'!$B$25*'PRECIOS SEGUN ADJ. (FRONTERIZO)'!$C$25</f>
        <v>0</v>
      </c>
      <c r="EK29" s="80" t="s">
        <v>134</v>
      </c>
      <c r="EL29" s="37">
        <v>0</v>
      </c>
      <c r="EM29" s="37">
        <f t="shared" si="34"/>
        <v>0</v>
      </c>
      <c r="EN29" s="189">
        <v>31.5</v>
      </c>
      <c r="EO29" s="80">
        <f>+EL29*'PRECIOS SEGUN ADJ. (FRONTERIZO)'!$B$26*'PRECIOS SEGUN ADJ. (FRONTERIZO)'!$C$26</f>
        <v>0</v>
      </c>
      <c r="EP29" s="80" t="s">
        <v>134</v>
      </c>
      <c r="EQ29" s="80">
        <v>0</v>
      </c>
      <c r="ER29" s="194">
        <f t="shared" si="35"/>
        <v>0</v>
      </c>
      <c r="ES29" s="195">
        <v>21.68</v>
      </c>
      <c r="ET29" s="196">
        <f>+EQ29*'PRECIOS SEGUN ADJ (RURAL)'!$B$13*'PRECIOS SEGUN ADJ (RURAL)'!$C$13</f>
        <v>0</v>
      </c>
      <c r="EU29" s="196" t="s">
        <v>134</v>
      </c>
      <c r="EV29" s="80">
        <v>0</v>
      </c>
      <c r="EW29" s="198">
        <f t="shared" si="36"/>
        <v>0</v>
      </c>
      <c r="EX29" s="199">
        <v>5.5</v>
      </c>
      <c r="EY29" s="200">
        <f>+EV29*'PRECIOS SEGUN ADJ (RURAL)'!$B$16*'PRECIOS SEGUN ADJ (RURAL)'!$C$16</f>
        <v>0</v>
      </c>
      <c r="EZ29" s="200" t="s">
        <v>134</v>
      </c>
      <c r="FA29" s="80">
        <v>0</v>
      </c>
      <c r="FB29" s="202">
        <f t="shared" si="37"/>
        <v>0</v>
      </c>
      <c r="FC29" s="203">
        <v>220</v>
      </c>
      <c r="FD29" s="204">
        <f>+FA29*'PRECIOS SEGUN ADJ (RURAL)'!$B$18*'PRECIOS SEGUN ADJ (RURAL)'!$C$18</f>
        <v>0</v>
      </c>
      <c r="FE29" s="204" t="s">
        <v>134</v>
      </c>
      <c r="FF29" s="204">
        <f t="shared" si="38"/>
        <v>0</v>
      </c>
      <c r="FG29" s="80">
        <f t="shared" si="39"/>
        <v>1129812.8</v>
      </c>
      <c r="FH29" s="80" t="s">
        <v>2315</v>
      </c>
      <c r="FI29" s="80">
        <f t="shared" si="40"/>
        <v>59381.599999999991</v>
      </c>
      <c r="FJ29" s="80" t="s">
        <v>2316</v>
      </c>
      <c r="FK29" s="80">
        <f t="shared" si="41"/>
        <v>1070431.2</v>
      </c>
      <c r="FL29" s="80" t="s">
        <v>2317</v>
      </c>
      <c r="FM29" s="80">
        <f t="shared" si="42"/>
        <v>225962.56</v>
      </c>
      <c r="FN29" s="80" t="s">
        <v>2318</v>
      </c>
      <c r="FO29" s="80">
        <f t="shared" si="43"/>
        <v>11298.13</v>
      </c>
      <c r="FP29" s="80" t="s">
        <v>2319</v>
      </c>
      <c r="FQ29" s="80"/>
      <c r="FR29" s="80">
        <f t="shared" si="44"/>
        <v>903850.24</v>
      </c>
      <c r="FS29" s="80" t="s">
        <v>2320</v>
      </c>
      <c r="FT29" s="37" t="str">
        <f>+VLOOKUP(D29,'FRONTERIZO XENIA'!F:G,2,0)</f>
        <v>F-07</v>
      </c>
    </row>
    <row r="30" spans="1:176">
      <c r="A30" s="37">
        <v>29</v>
      </c>
      <c r="B30" s="176" t="s">
        <v>1826</v>
      </c>
      <c r="C30" s="26" t="s">
        <v>2321</v>
      </c>
      <c r="D30" s="37">
        <v>132109392</v>
      </c>
      <c r="E30" s="37">
        <f>+VLOOKUP(D30,'INFORMACION DE PROVEEDORES'!C:I,2,0)</f>
        <v>132109392</v>
      </c>
      <c r="F30" s="26" t="str">
        <f>+VLOOKUP(D30,'INFORMACION DE PROVEEDORES'!C:J,4,0)</f>
        <v>AMILKAR RADHAME DE LOS SANTOS</v>
      </c>
      <c r="G30" s="37" t="str">
        <f>+VLOOKUP(D30,'INFORMACION DE PROVEEDORES'!C:K,5,0)</f>
        <v>012-0099337-4</v>
      </c>
      <c r="H30" s="26" t="str">
        <f>+VLOOKUP(D30,'INFORMACION DE PROVEEDORES'!C:L,7,0)</f>
        <v xml:space="preserve">AVENIDA MONTSEÑOR THOMAS REALLY NO. 68, SAN JUAN, AZUA, SAN JUAN </v>
      </c>
      <c r="I30" s="37" t="str">
        <f>+VLOOKUP(D30,'INFORMACION DE PROVEEDORES'!C:M,3,0)</f>
        <v xml:space="preserve"> JURÍDICA</v>
      </c>
      <c r="J30" s="37">
        <v>12</v>
      </c>
      <c r="K30" s="37">
        <v>452</v>
      </c>
      <c r="L30" s="37">
        <v>87</v>
      </c>
      <c r="M30" s="37">
        <f t="shared" si="0"/>
        <v>1740</v>
      </c>
      <c r="N30" s="189">
        <v>69.81</v>
      </c>
      <c r="O30" s="80">
        <f>+L30*'PRECIOS SEGUN ADJ. (FRONTERIZO)'!$B$2*'PRECIOS SEGUN ADJ. (FRONTERIZO)'!$C$2</f>
        <v>121469.40000000001</v>
      </c>
      <c r="P30" s="80" t="s">
        <v>425</v>
      </c>
      <c r="Q30" s="80">
        <f t="shared" si="1"/>
        <v>19435.099999999999</v>
      </c>
      <c r="R30" s="37">
        <v>27</v>
      </c>
      <c r="S30" s="37">
        <f t="shared" si="2"/>
        <v>540</v>
      </c>
      <c r="T30" s="189">
        <v>31.5</v>
      </c>
      <c r="U30" s="80">
        <f>+R30*'PRECIOS SEGUN ADJ. (FRONTERIZO)'!$B$3*'PRECIOS SEGUN ADJ. (FRONTERIZO)'!$C$3</f>
        <v>17010</v>
      </c>
      <c r="V30" s="80" t="s">
        <v>2322</v>
      </c>
      <c r="W30" s="37">
        <v>12</v>
      </c>
      <c r="X30" s="37">
        <f t="shared" si="3"/>
        <v>240</v>
      </c>
      <c r="Y30" s="189">
        <v>25.2</v>
      </c>
      <c r="Z30" s="80">
        <f>+W30*'PRECIOS SEGUN ADJ. (FRONTERIZO)'!$B$4*'PRECIOS SEGUN ADJ. (FRONTERIZO)'!$C$4</f>
        <v>6048</v>
      </c>
      <c r="AA30" s="80" t="s">
        <v>396</v>
      </c>
      <c r="AB30" s="37">
        <v>145</v>
      </c>
      <c r="AC30" s="37">
        <f t="shared" si="4"/>
        <v>2900</v>
      </c>
      <c r="AD30" s="189">
        <v>87.91</v>
      </c>
      <c r="AE30" s="80">
        <f>+AB30*'PRECIOS SEGUN ADJ. (FRONTERIZO)'!$B$5*'PRECIOS SEGUN ADJ. (FRONTERIZO)'!$C$5</f>
        <v>254938.99999999997</v>
      </c>
      <c r="AF30" s="80" t="s">
        <v>2323</v>
      </c>
      <c r="AG30" s="80">
        <f t="shared" si="5"/>
        <v>45889.02</v>
      </c>
      <c r="AH30" s="37">
        <v>168</v>
      </c>
      <c r="AI30" s="37">
        <f t="shared" si="6"/>
        <v>3360</v>
      </c>
      <c r="AJ30" s="189">
        <v>53.95000000000001</v>
      </c>
      <c r="AK30" s="80">
        <f>+AH30*'PRECIOS SEGUN ADJ. (FRONTERIZO)'!$B$6*'PRECIOS SEGUN ADJ. (FRONTERIZO)'!$C$6</f>
        <v>181272</v>
      </c>
      <c r="AL30" s="80" t="s">
        <v>2324</v>
      </c>
      <c r="AM30" s="37">
        <v>25</v>
      </c>
      <c r="AN30" s="37">
        <f t="shared" si="7"/>
        <v>500</v>
      </c>
      <c r="AO30" s="189">
        <v>25.04</v>
      </c>
      <c r="AP30" s="80">
        <f>+AM30*'PRECIOS SEGUN ADJ. (FRONTERIZO)'!$B$7*'PRECIOS SEGUN ADJ. (FRONTERIZO)'!$C$7</f>
        <v>12520</v>
      </c>
      <c r="AQ30" s="80" t="s">
        <v>2325</v>
      </c>
      <c r="AR30" s="80">
        <f t="shared" si="8"/>
        <v>2003.2</v>
      </c>
      <c r="AS30" s="37">
        <v>57</v>
      </c>
      <c r="AT30" s="37">
        <f t="shared" si="9"/>
        <v>1140</v>
      </c>
      <c r="AU30" s="189">
        <v>290.85000000000002</v>
      </c>
      <c r="AV30" s="80">
        <f>+AS30*'PRECIOS SEGUN ADJ. (FRONTERIZO)'!$B$8*'PRECIOS SEGUN ADJ. (FRONTERIZO)'!$C$8</f>
        <v>331569</v>
      </c>
      <c r="AW30" s="80" t="s">
        <v>1930</v>
      </c>
      <c r="AX30" s="80">
        <f t="shared" si="10"/>
        <v>59682.42</v>
      </c>
      <c r="AY30" s="37">
        <v>1</v>
      </c>
      <c r="AZ30" s="37">
        <f t="shared" si="11"/>
        <v>20</v>
      </c>
      <c r="BA30" s="189">
        <v>18.899999999999999</v>
      </c>
      <c r="BB30" s="80">
        <f>+AY30*'PRECIOS SEGUN ADJ. (FRONTERIZO)'!$B$9*'PRECIOS SEGUN ADJ. (FRONTERIZO)'!$C$9</f>
        <v>378</v>
      </c>
      <c r="BC30" s="80" t="s">
        <v>401</v>
      </c>
      <c r="BD30" s="37">
        <v>16</v>
      </c>
      <c r="BE30" s="37">
        <f t="shared" si="12"/>
        <v>320</v>
      </c>
      <c r="BF30" s="189">
        <v>140.38</v>
      </c>
      <c r="BG30" s="80">
        <f>+BD30*'PRECIOS SEGUN ADJ. (FRONTERIZO)'!$B$10*'PRECIOS SEGUN ADJ. (FRONTERIZO)'!$C$10</f>
        <v>44921.599999999999</v>
      </c>
      <c r="BH30" s="80" t="s">
        <v>2174</v>
      </c>
      <c r="BI30" s="80">
        <f t="shared" si="13"/>
        <v>8085.89</v>
      </c>
      <c r="BJ30" s="37">
        <v>4</v>
      </c>
      <c r="BK30" s="37">
        <f t="shared" si="14"/>
        <v>80</v>
      </c>
      <c r="BL30" s="189">
        <v>31.459999999999997</v>
      </c>
      <c r="BM30" s="80">
        <f>+BJ30*'PRECIOS SEGUN ADJ. (FRONTERIZO)'!$B$11*'PRECIOS SEGUN ADJ. (FRONTERIZO)'!$C$11</f>
        <v>2516.8000000000002</v>
      </c>
      <c r="BN30" s="80" t="s">
        <v>403</v>
      </c>
      <c r="BO30" s="37">
        <v>45</v>
      </c>
      <c r="BP30" s="37">
        <f t="shared" si="15"/>
        <v>900</v>
      </c>
      <c r="BQ30" s="189">
        <v>65</v>
      </c>
      <c r="BR30" s="80">
        <f>+BO30*'PRECIOS SEGUN ADJ. (FRONTERIZO)'!$B$12*'PRECIOS SEGUN ADJ. (FRONTERIZO)'!$C$12</f>
        <v>58500</v>
      </c>
      <c r="BS30" s="80" t="s">
        <v>2326</v>
      </c>
      <c r="BT30" s="37">
        <v>110</v>
      </c>
      <c r="BU30" s="37">
        <f t="shared" si="16"/>
        <v>2200</v>
      </c>
      <c r="BV30" s="189">
        <v>5.5</v>
      </c>
      <c r="BW30" s="80">
        <f>+BT30*'PRECIOS SEGUN ADJ. (FRONTERIZO)'!$B$13*'PRECIOS SEGUN ADJ. (FRONTERIZO)'!$C$13</f>
        <v>12100</v>
      </c>
      <c r="BX30" s="80" t="s">
        <v>405</v>
      </c>
      <c r="BY30" s="37">
        <v>882</v>
      </c>
      <c r="BZ30" s="37">
        <f t="shared" si="17"/>
        <v>17640</v>
      </c>
      <c r="CA30" s="189">
        <v>7.15</v>
      </c>
      <c r="CB30" s="80">
        <f>+BY30*'PRECIOS SEGUN ADJ. (FRONTERIZO)'!$B$14*'PRECIOS SEGUN ADJ. (FRONTERIZO)'!$C$14</f>
        <v>126126</v>
      </c>
      <c r="CC30" s="80" t="s">
        <v>2327</v>
      </c>
      <c r="CD30" s="37">
        <v>1764</v>
      </c>
      <c r="CE30" s="37">
        <f t="shared" si="18"/>
        <v>35280</v>
      </c>
      <c r="CF30" s="189">
        <v>6.8400000000000007</v>
      </c>
      <c r="CG30" s="80">
        <f>+CD30*'PRECIOS SEGUN ADJ. (FRONTERIZO)'!$B$15*'PRECIOS SEGUN ADJ. (FRONTERIZO)'!$C$15</f>
        <v>241315.20000000001</v>
      </c>
      <c r="CH30" s="80" t="s">
        <v>2328</v>
      </c>
      <c r="CI30" s="37">
        <v>5</v>
      </c>
      <c r="CJ30" s="37">
        <f t="shared" si="19"/>
        <v>100</v>
      </c>
      <c r="CK30" s="189">
        <v>60</v>
      </c>
      <c r="CL30" s="80">
        <f>+CI30*'PRECIOS SEGUN ADJ. (FRONTERIZO)'!$B$16*'PRECIOS SEGUN ADJ. (FRONTERIZO)'!$C$16</f>
        <v>6000</v>
      </c>
      <c r="CM30" s="80" t="s">
        <v>408</v>
      </c>
      <c r="CN30" s="80">
        <f t="shared" si="20"/>
        <v>1080</v>
      </c>
      <c r="CO30" s="37">
        <v>3</v>
      </c>
      <c r="CP30" s="37">
        <f t="shared" si="21"/>
        <v>60</v>
      </c>
      <c r="CQ30" s="189">
        <v>55.649999999999991</v>
      </c>
      <c r="CR30" s="80">
        <f>+CO30*'PRECIOS SEGUN ADJ. (FRONTERIZO)'!$B$17*'PRECIOS SEGUN ADJ. (FRONTERIZO)'!$C$17</f>
        <v>3339</v>
      </c>
      <c r="CS30" s="80" t="s">
        <v>409</v>
      </c>
      <c r="CT30" s="80">
        <f t="shared" si="22"/>
        <v>601.02</v>
      </c>
      <c r="CU30" s="37">
        <v>926</v>
      </c>
      <c r="CV30" s="37">
        <f t="shared" si="23"/>
        <v>18520</v>
      </c>
      <c r="CW30" s="189">
        <v>6.6</v>
      </c>
      <c r="CX30" s="80">
        <f>+CU30*'PRECIOS SEGUN ADJ. (FRONTERIZO)'!$B$18*'PRECIOS SEGUN ADJ. (FRONTERIZO)'!$C$18</f>
        <v>122231.99999999999</v>
      </c>
      <c r="CY30" s="80" t="s">
        <v>2329</v>
      </c>
      <c r="CZ30" s="37">
        <v>3</v>
      </c>
      <c r="DA30" s="37">
        <f t="shared" si="24"/>
        <v>60</v>
      </c>
      <c r="DB30" s="189">
        <v>65.75</v>
      </c>
      <c r="DC30" s="80">
        <f>+CZ30*'PRECIOS SEGUN ADJ. (FRONTERIZO)'!$B$19*'PRECIOS SEGUN ADJ. (FRONTERIZO)'!$C$19</f>
        <v>3945</v>
      </c>
      <c r="DD30" s="80" t="s">
        <v>411</v>
      </c>
      <c r="DE30" s="80">
        <f t="shared" si="25"/>
        <v>710.1</v>
      </c>
      <c r="DF30" s="37">
        <v>25</v>
      </c>
      <c r="DG30" s="37">
        <f t="shared" si="26"/>
        <v>500</v>
      </c>
      <c r="DH30" s="189">
        <v>82.59999999999998</v>
      </c>
      <c r="DI30" s="80">
        <f>+DF30*'PRECIOS SEGUN ADJ. (FRONTERIZO)'!$B$20*'PRECIOS SEGUN ADJ. (FRONTERIZO)'!$C$20</f>
        <v>41300</v>
      </c>
      <c r="DJ30" s="80" t="s">
        <v>2330</v>
      </c>
      <c r="DK30" s="80">
        <f t="shared" si="27"/>
        <v>7434</v>
      </c>
      <c r="DL30" s="37">
        <v>1764</v>
      </c>
      <c r="DM30" s="37">
        <f t="shared" si="28"/>
        <v>35280</v>
      </c>
      <c r="DN30" s="189">
        <v>22</v>
      </c>
      <c r="DO30" s="80">
        <f>+DL30*'PRECIOS SEGUN ADJ. (FRONTERIZO)'!$B$21*'PRECIOS SEGUN ADJ. (FRONTERIZO)'!$C$21</f>
        <v>776160</v>
      </c>
      <c r="DP30" s="80" t="s">
        <v>2331</v>
      </c>
      <c r="DQ30" s="37">
        <v>107</v>
      </c>
      <c r="DR30" s="37">
        <f t="shared" si="29"/>
        <v>2140</v>
      </c>
      <c r="DS30" s="189">
        <v>80.849999999999994</v>
      </c>
      <c r="DT30" s="80">
        <f>+DQ30*'PRECIOS SEGUN ADJ. (FRONTERIZO)'!$B$22*'PRECIOS SEGUN ADJ. (FRONTERIZO)'!$C$22</f>
        <v>173018.99999999997</v>
      </c>
      <c r="DU30" s="80" t="s">
        <v>2332</v>
      </c>
      <c r="DV30" s="37">
        <v>51</v>
      </c>
      <c r="DW30" s="37">
        <f t="shared" si="30"/>
        <v>1020</v>
      </c>
      <c r="DX30" s="189">
        <v>21.83</v>
      </c>
      <c r="DY30" s="80">
        <f>+DV30*'PRECIOS SEGUN ADJ. (FRONTERIZO)'!$B$23*'PRECIOS SEGUN ADJ. (FRONTERIZO)'!$C$23</f>
        <v>22266.6</v>
      </c>
      <c r="DZ30" s="80" t="s">
        <v>2333</v>
      </c>
      <c r="EA30" s="80">
        <f t="shared" si="31"/>
        <v>4007.99</v>
      </c>
      <c r="EB30" s="37">
        <v>144</v>
      </c>
      <c r="EC30" s="37">
        <f t="shared" si="32"/>
        <v>2880</v>
      </c>
      <c r="ED30" s="189">
        <v>33</v>
      </c>
      <c r="EE30" s="80">
        <f>+EB30*'PRECIOS SEGUN ADJ. (FRONTERIZO)'!$B$24*'PRECIOS SEGUN ADJ. (FRONTERIZO)'!$C$24</f>
        <v>95040</v>
      </c>
      <c r="EF30" s="80" t="s">
        <v>912</v>
      </c>
      <c r="EG30" s="37">
        <v>1</v>
      </c>
      <c r="EH30" s="37">
        <f t="shared" si="33"/>
        <v>20</v>
      </c>
      <c r="EI30" s="189">
        <v>15.789999999999997</v>
      </c>
      <c r="EJ30" s="80">
        <f>+EG30*'PRECIOS SEGUN ADJ. (FRONTERIZO)'!$B$25*'PRECIOS SEGUN ADJ. (FRONTERIZO)'!$C$25</f>
        <v>315.79999999999995</v>
      </c>
      <c r="EK30" s="80" t="s">
        <v>416</v>
      </c>
      <c r="EL30" s="37">
        <v>1</v>
      </c>
      <c r="EM30" s="37">
        <f t="shared" si="34"/>
        <v>20</v>
      </c>
      <c r="EN30" s="189">
        <v>31.5</v>
      </c>
      <c r="EO30" s="80">
        <f>+EL30*'PRECIOS SEGUN ADJ. (FRONTERIZO)'!$B$26*'PRECIOS SEGUN ADJ. (FRONTERIZO)'!$C$26</f>
        <v>630</v>
      </c>
      <c r="EP30" s="80" t="s">
        <v>417</v>
      </c>
      <c r="EQ30" s="80">
        <v>0</v>
      </c>
      <c r="ER30" s="194">
        <f t="shared" si="35"/>
        <v>0</v>
      </c>
      <c r="ES30" s="195">
        <v>21.68</v>
      </c>
      <c r="ET30" s="196">
        <f>+EQ30*'PRECIOS SEGUN ADJ (RURAL)'!$B$13*'PRECIOS SEGUN ADJ (RURAL)'!$C$13</f>
        <v>0</v>
      </c>
      <c r="EU30" s="196" t="s">
        <v>134</v>
      </c>
      <c r="EV30" s="80">
        <v>0</v>
      </c>
      <c r="EW30" s="198">
        <f t="shared" si="36"/>
        <v>0</v>
      </c>
      <c r="EX30" s="199">
        <v>5.5</v>
      </c>
      <c r="EY30" s="200">
        <f>+EV30*'PRECIOS SEGUN ADJ (RURAL)'!$B$16*'PRECIOS SEGUN ADJ (RURAL)'!$C$16</f>
        <v>0</v>
      </c>
      <c r="EZ30" s="200" t="s">
        <v>134</v>
      </c>
      <c r="FA30" s="80">
        <v>0</v>
      </c>
      <c r="FB30" s="202">
        <f t="shared" si="37"/>
        <v>0</v>
      </c>
      <c r="FC30" s="203">
        <v>220</v>
      </c>
      <c r="FD30" s="204">
        <f>+FA30*'PRECIOS SEGUN ADJ (RURAL)'!$B$18*'PRECIOS SEGUN ADJ (RURAL)'!$C$18</f>
        <v>0</v>
      </c>
      <c r="FE30" s="204" t="s">
        <v>134</v>
      </c>
      <c r="FF30" s="204">
        <f t="shared" si="38"/>
        <v>0</v>
      </c>
      <c r="FG30" s="80">
        <f t="shared" si="39"/>
        <v>2654932.4</v>
      </c>
      <c r="FH30" s="80" t="s">
        <v>2334</v>
      </c>
      <c r="FI30" s="80">
        <f t="shared" si="40"/>
        <v>148928.74</v>
      </c>
      <c r="FJ30" s="80" t="s">
        <v>2335</v>
      </c>
      <c r="FK30" s="80">
        <f t="shared" si="41"/>
        <v>2506003.66</v>
      </c>
      <c r="FL30" s="80" t="s">
        <v>2336</v>
      </c>
      <c r="FM30" s="80">
        <f t="shared" si="42"/>
        <v>530986.48</v>
      </c>
      <c r="FN30" s="80" t="s">
        <v>2337</v>
      </c>
      <c r="FO30" s="80">
        <f t="shared" si="43"/>
        <v>26549.32</v>
      </c>
      <c r="FP30" s="80" t="s">
        <v>2338</v>
      </c>
      <c r="FQ30" s="80"/>
      <c r="FR30" s="80">
        <f t="shared" si="44"/>
        <v>2123945.92</v>
      </c>
      <c r="FS30" s="80" t="s">
        <v>2339</v>
      </c>
      <c r="FT30" s="37" t="str">
        <f>+VLOOKUP(D30,'FRONTERIZO XENIA'!F:G,2,0)</f>
        <v>F-14</v>
      </c>
    </row>
    <row r="31" spans="1:176">
      <c r="A31" s="37">
        <v>30</v>
      </c>
      <c r="B31" s="176" t="s">
        <v>1826</v>
      </c>
      <c r="C31" s="26" t="s">
        <v>2340</v>
      </c>
      <c r="D31" s="37">
        <v>131722652</v>
      </c>
      <c r="E31" s="37">
        <f>+VLOOKUP(D31,'INFORMACION DE PROVEEDORES'!C:I,2,0)</f>
        <v>131722652</v>
      </c>
      <c r="F31" s="26" t="e">
        <f>+VLOOKUP(D31,'INFORMACION DE PROVEEDORES'!C:J,4,0)</f>
        <v>#N/A</v>
      </c>
      <c r="G31" s="37" t="e">
        <f>+VLOOKUP(D31,'INFORMACION DE PROVEEDORES'!C:K,5,0)</f>
        <v>#N/A</v>
      </c>
      <c r="H31" s="26" t="e">
        <f>+VLOOKUP(D31,'INFORMACION DE PROVEEDORES'!C:L,7,0)</f>
        <v>#N/A</v>
      </c>
      <c r="I31" s="37" t="str">
        <f>+VLOOKUP(D31,'INFORMACION DE PROVEEDORES'!C:M,3,0)</f>
        <v xml:space="preserve"> JURÍDICA</v>
      </c>
      <c r="J31" s="37">
        <v>16</v>
      </c>
      <c r="K31" s="37">
        <v>352</v>
      </c>
      <c r="L31" s="37">
        <v>107</v>
      </c>
      <c r="M31" s="37">
        <f t="shared" si="0"/>
        <v>2140</v>
      </c>
      <c r="N31" s="189">
        <v>69.81</v>
      </c>
      <c r="O31" s="80">
        <f>+L31*'PRECIOS SEGUN ADJ. (FRONTERIZO)'!$B$2*'PRECIOS SEGUN ADJ. (FRONTERIZO)'!$C$2</f>
        <v>149393.4</v>
      </c>
      <c r="P31" s="80" t="s">
        <v>2341</v>
      </c>
      <c r="Q31" s="80">
        <f t="shared" si="1"/>
        <v>23902.94</v>
      </c>
      <c r="R31" s="37">
        <v>33</v>
      </c>
      <c r="S31" s="37">
        <f t="shared" si="2"/>
        <v>660</v>
      </c>
      <c r="T31" s="189">
        <v>31.5</v>
      </c>
      <c r="U31" s="80">
        <f>+R31*'PRECIOS SEGUN ADJ. (FRONTERIZO)'!$B$3*'PRECIOS SEGUN ADJ. (FRONTERIZO)'!$C$3</f>
        <v>20790</v>
      </c>
      <c r="V31" s="80" t="s">
        <v>2210</v>
      </c>
      <c r="W31" s="37">
        <v>179</v>
      </c>
      <c r="X31" s="37">
        <f t="shared" si="3"/>
        <v>3580</v>
      </c>
      <c r="Y31" s="189">
        <v>25.2</v>
      </c>
      <c r="Z31" s="80">
        <f>+W31*'PRECIOS SEGUN ADJ. (FRONTERIZO)'!$B$4*'PRECIOS SEGUN ADJ. (FRONTERIZO)'!$C$4</f>
        <v>90216</v>
      </c>
      <c r="AA31" s="80" t="s">
        <v>2342</v>
      </c>
      <c r="AB31" s="37">
        <v>149</v>
      </c>
      <c r="AC31" s="37">
        <f t="shared" si="4"/>
        <v>2980</v>
      </c>
      <c r="AD31" s="189">
        <v>87.91</v>
      </c>
      <c r="AE31" s="80">
        <f>+AB31*'PRECIOS SEGUN ADJ. (FRONTERIZO)'!$B$5*'PRECIOS SEGUN ADJ. (FRONTERIZO)'!$C$5</f>
        <v>261971.8</v>
      </c>
      <c r="AF31" s="80" t="s">
        <v>2343</v>
      </c>
      <c r="AG31" s="80">
        <f t="shared" si="5"/>
        <v>47154.92</v>
      </c>
      <c r="AH31" s="37">
        <v>71</v>
      </c>
      <c r="AI31" s="37">
        <f t="shared" si="6"/>
        <v>1420</v>
      </c>
      <c r="AJ31" s="189">
        <v>53.95000000000001</v>
      </c>
      <c r="AK31" s="80">
        <f>+AH31*'PRECIOS SEGUN ADJ. (FRONTERIZO)'!$B$6*'PRECIOS SEGUN ADJ. (FRONTERIZO)'!$C$6</f>
        <v>76609</v>
      </c>
      <c r="AL31" s="80" t="s">
        <v>1949</v>
      </c>
      <c r="AM31" s="37">
        <v>11</v>
      </c>
      <c r="AN31" s="37">
        <f t="shared" si="7"/>
        <v>220</v>
      </c>
      <c r="AO31" s="189">
        <v>25.04</v>
      </c>
      <c r="AP31" s="80">
        <f>+AM31*'PRECIOS SEGUN ADJ. (FRONTERIZO)'!$B$7*'PRECIOS SEGUN ADJ. (FRONTERIZO)'!$C$7</f>
        <v>5508.8</v>
      </c>
      <c r="AQ31" s="80" t="s">
        <v>504</v>
      </c>
      <c r="AR31" s="80">
        <f t="shared" si="8"/>
        <v>881.41</v>
      </c>
      <c r="AS31" s="37">
        <v>51</v>
      </c>
      <c r="AT31" s="37">
        <f t="shared" si="9"/>
        <v>1020</v>
      </c>
      <c r="AU31" s="189">
        <v>290.85000000000002</v>
      </c>
      <c r="AV31" s="80">
        <f>+AS31*'PRECIOS SEGUN ADJ. (FRONTERIZO)'!$B$8*'PRECIOS SEGUN ADJ. (FRONTERIZO)'!$C$8</f>
        <v>296667</v>
      </c>
      <c r="AW31" s="80" t="s">
        <v>678</v>
      </c>
      <c r="AX31" s="80">
        <f t="shared" si="10"/>
        <v>53400.06</v>
      </c>
      <c r="AY31" s="37">
        <v>16</v>
      </c>
      <c r="AZ31" s="37">
        <f t="shared" si="11"/>
        <v>320</v>
      </c>
      <c r="BA31" s="189">
        <v>18.899999999999999</v>
      </c>
      <c r="BB31" s="80">
        <f>+AY31*'PRECIOS SEGUN ADJ. (FRONTERIZO)'!$B$9*'PRECIOS SEGUN ADJ. (FRONTERIZO)'!$C$9</f>
        <v>6048</v>
      </c>
      <c r="BC31" s="80" t="s">
        <v>396</v>
      </c>
      <c r="BD31" s="37">
        <v>7</v>
      </c>
      <c r="BE31" s="37">
        <f t="shared" si="12"/>
        <v>140</v>
      </c>
      <c r="BF31" s="189">
        <v>140.38</v>
      </c>
      <c r="BG31" s="80">
        <f>+BD31*'PRECIOS SEGUN ADJ. (FRONTERIZO)'!$B$10*'PRECIOS SEGUN ADJ. (FRONTERIZO)'!$C$10</f>
        <v>19653.2</v>
      </c>
      <c r="BH31" s="80" t="s">
        <v>139</v>
      </c>
      <c r="BI31" s="80">
        <f t="shared" si="13"/>
        <v>3537.58</v>
      </c>
      <c r="BJ31" s="37">
        <v>62</v>
      </c>
      <c r="BK31" s="37">
        <f t="shared" si="14"/>
        <v>1240</v>
      </c>
      <c r="BL31" s="189">
        <v>31.459999999999997</v>
      </c>
      <c r="BM31" s="80">
        <f>+BJ31*'PRECIOS SEGUN ADJ. (FRONTERIZO)'!$B$11*'PRECIOS SEGUN ADJ. (FRONTERIZO)'!$C$11</f>
        <v>39010.400000000001</v>
      </c>
      <c r="BN31" s="80" t="s">
        <v>2344</v>
      </c>
      <c r="BO31" s="37">
        <v>41</v>
      </c>
      <c r="BP31" s="37">
        <f t="shared" si="15"/>
        <v>820</v>
      </c>
      <c r="BQ31" s="189">
        <v>65</v>
      </c>
      <c r="BR31" s="80">
        <f>+BO31*'PRECIOS SEGUN ADJ. (FRONTERIZO)'!$B$12*'PRECIOS SEGUN ADJ. (FRONTERIZO)'!$C$12</f>
        <v>53300</v>
      </c>
      <c r="BS31" s="80" t="s">
        <v>527</v>
      </c>
      <c r="BT31" s="37">
        <v>1640</v>
      </c>
      <c r="BU31" s="37">
        <f t="shared" si="16"/>
        <v>32800</v>
      </c>
      <c r="BV31" s="189">
        <v>5.5</v>
      </c>
      <c r="BW31" s="80">
        <f>+BT31*'PRECIOS SEGUN ADJ. (FRONTERIZO)'!$B$13*'PRECIOS SEGUN ADJ. (FRONTERIZO)'!$C$13</f>
        <v>180400</v>
      </c>
      <c r="BX31" s="80" t="s">
        <v>2345</v>
      </c>
      <c r="BY31" s="37">
        <v>376</v>
      </c>
      <c r="BZ31" s="37">
        <f t="shared" si="17"/>
        <v>7520</v>
      </c>
      <c r="CA31" s="189">
        <v>7.15</v>
      </c>
      <c r="CB31" s="80">
        <f>+BY31*'PRECIOS SEGUN ADJ. (FRONTERIZO)'!$B$14*'PRECIOS SEGUN ADJ. (FRONTERIZO)'!$C$14</f>
        <v>53768</v>
      </c>
      <c r="CC31" s="80" t="s">
        <v>1854</v>
      </c>
      <c r="CD31" s="37">
        <v>752</v>
      </c>
      <c r="CE31" s="37">
        <f t="shared" si="18"/>
        <v>15040</v>
      </c>
      <c r="CF31" s="189">
        <v>6.8400000000000007</v>
      </c>
      <c r="CG31" s="80">
        <f>+CD31*'PRECIOS SEGUN ADJ. (FRONTERIZO)'!$B$15*'PRECIOS SEGUN ADJ. (FRONTERIZO)'!$C$15</f>
        <v>102873.60000000001</v>
      </c>
      <c r="CH31" s="80" t="s">
        <v>1855</v>
      </c>
      <c r="CI31" s="37">
        <v>78</v>
      </c>
      <c r="CJ31" s="37">
        <f t="shared" si="19"/>
        <v>1560</v>
      </c>
      <c r="CK31" s="189">
        <v>60</v>
      </c>
      <c r="CL31" s="80">
        <f>+CI31*'PRECIOS SEGUN ADJ. (FRONTERIZO)'!$B$16*'PRECIOS SEGUN ADJ. (FRONTERIZO)'!$C$16</f>
        <v>93600</v>
      </c>
      <c r="CM31" s="80" t="s">
        <v>2346</v>
      </c>
      <c r="CN31" s="80">
        <f t="shared" si="20"/>
        <v>16848</v>
      </c>
      <c r="CO31" s="37">
        <v>38</v>
      </c>
      <c r="CP31" s="37">
        <f t="shared" si="21"/>
        <v>760</v>
      </c>
      <c r="CQ31" s="189">
        <v>55.649999999999991</v>
      </c>
      <c r="CR31" s="80">
        <f>+CO31*'PRECIOS SEGUN ADJ. (FRONTERIZO)'!$B$17*'PRECIOS SEGUN ADJ. (FRONTERIZO)'!$C$17</f>
        <v>42294</v>
      </c>
      <c r="CS31" s="80" t="s">
        <v>2347</v>
      </c>
      <c r="CT31" s="80">
        <f t="shared" si="22"/>
        <v>7612.92</v>
      </c>
      <c r="CU31" s="37">
        <v>1032</v>
      </c>
      <c r="CV31" s="37">
        <f t="shared" si="23"/>
        <v>20640</v>
      </c>
      <c r="CW31" s="189">
        <v>6.6</v>
      </c>
      <c r="CX31" s="80">
        <f>+CU31*'PRECIOS SEGUN ADJ. (FRONTERIZO)'!$B$18*'PRECIOS SEGUN ADJ. (FRONTERIZO)'!$C$18</f>
        <v>136224</v>
      </c>
      <c r="CY31" s="80" t="s">
        <v>2348</v>
      </c>
      <c r="CZ31" s="37">
        <v>40</v>
      </c>
      <c r="DA31" s="37">
        <f t="shared" si="24"/>
        <v>800</v>
      </c>
      <c r="DB31" s="189">
        <v>65.75</v>
      </c>
      <c r="DC31" s="80">
        <f>+CZ31*'PRECIOS SEGUN ADJ. (FRONTERIZO)'!$B$19*'PRECIOS SEGUN ADJ. (FRONTERIZO)'!$C$19</f>
        <v>52600</v>
      </c>
      <c r="DD31" s="80" t="s">
        <v>609</v>
      </c>
      <c r="DE31" s="80">
        <f t="shared" si="25"/>
        <v>9468</v>
      </c>
      <c r="DF31" s="37">
        <v>11</v>
      </c>
      <c r="DG31" s="37">
        <f t="shared" si="26"/>
        <v>220</v>
      </c>
      <c r="DH31" s="189">
        <v>82.59999999999998</v>
      </c>
      <c r="DI31" s="80">
        <f>+DF31*'PRECIOS SEGUN ADJ. (FRONTERIZO)'!$B$20*'PRECIOS SEGUN ADJ. (FRONTERIZO)'!$C$20</f>
        <v>18172</v>
      </c>
      <c r="DJ31" s="80" t="s">
        <v>511</v>
      </c>
      <c r="DK31" s="80">
        <f t="shared" si="27"/>
        <v>3270.96</v>
      </c>
      <c r="DL31" s="37">
        <v>752</v>
      </c>
      <c r="DM31" s="37">
        <f t="shared" si="28"/>
        <v>15040</v>
      </c>
      <c r="DN31" s="189">
        <v>22</v>
      </c>
      <c r="DO31" s="80">
        <f>+DL31*'PRECIOS SEGUN ADJ. (FRONTERIZO)'!$B$21*'PRECIOS SEGUN ADJ. (FRONTERIZO)'!$C$21</f>
        <v>330880</v>
      </c>
      <c r="DP31" s="80" t="s">
        <v>1857</v>
      </c>
      <c r="DQ31" s="37">
        <v>83</v>
      </c>
      <c r="DR31" s="37">
        <f t="shared" si="29"/>
        <v>1660</v>
      </c>
      <c r="DS31" s="189">
        <v>80.849999999999994</v>
      </c>
      <c r="DT31" s="80">
        <f>+DQ31*'PRECIOS SEGUN ADJ. (FRONTERIZO)'!$B$22*'PRECIOS SEGUN ADJ. (FRONTERIZO)'!$C$22</f>
        <v>134211</v>
      </c>
      <c r="DU31" s="80" t="s">
        <v>340</v>
      </c>
      <c r="DV31" s="37">
        <v>41</v>
      </c>
      <c r="DW31" s="37">
        <f t="shared" si="30"/>
        <v>820</v>
      </c>
      <c r="DX31" s="189">
        <v>21.83</v>
      </c>
      <c r="DY31" s="80">
        <f>+DV31*'PRECIOS SEGUN ADJ. (FRONTERIZO)'!$B$23*'PRECIOS SEGUN ADJ. (FRONTERIZO)'!$C$23</f>
        <v>17900.599999999999</v>
      </c>
      <c r="DZ31" s="80" t="s">
        <v>556</v>
      </c>
      <c r="EA31" s="80">
        <f t="shared" si="31"/>
        <v>3222.11</v>
      </c>
      <c r="EB31" s="37">
        <v>83</v>
      </c>
      <c r="EC31" s="37">
        <f t="shared" si="32"/>
        <v>1660</v>
      </c>
      <c r="ED31" s="189">
        <v>33</v>
      </c>
      <c r="EE31" s="80">
        <f>+EB31*'PRECIOS SEGUN ADJ. (FRONTERIZO)'!$B$24*'PRECIOS SEGUN ADJ. (FRONTERIZO)'!$C$24</f>
        <v>54780</v>
      </c>
      <c r="EF31" s="80" t="s">
        <v>691</v>
      </c>
      <c r="EG31" s="37">
        <v>17</v>
      </c>
      <c r="EH31" s="37">
        <f t="shared" si="33"/>
        <v>340</v>
      </c>
      <c r="EI31" s="189">
        <v>15.789999999999997</v>
      </c>
      <c r="EJ31" s="80">
        <f>+EG31*'PRECIOS SEGUN ADJ. (FRONTERIZO)'!$B$25*'PRECIOS SEGUN ADJ. (FRONTERIZO)'!$C$25</f>
        <v>5368.6</v>
      </c>
      <c r="EK31" s="80" t="s">
        <v>343</v>
      </c>
      <c r="EL31" s="37">
        <v>17</v>
      </c>
      <c r="EM31" s="37">
        <f t="shared" si="34"/>
        <v>340</v>
      </c>
      <c r="EN31" s="189">
        <v>31.5</v>
      </c>
      <c r="EO31" s="80">
        <f>+EL31*'PRECIOS SEGUN ADJ. (FRONTERIZO)'!$B$26*'PRECIOS SEGUN ADJ. (FRONTERIZO)'!$C$26</f>
        <v>10710</v>
      </c>
      <c r="EP31" s="80" t="s">
        <v>212</v>
      </c>
      <c r="EQ31" s="80">
        <v>0</v>
      </c>
      <c r="ER31" s="194">
        <f t="shared" si="35"/>
        <v>0</v>
      </c>
      <c r="ES31" s="195">
        <v>21.68</v>
      </c>
      <c r="ET31" s="196">
        <f>+EQ31*'PRECIOS SEGUN ADJ (RURAL)'!$B$13*'PRECIOS SEGUN ADJ (RURAL)'!$C$13</f>
        <v>0</v>
      </c>
      <c r="EU31" s="196" t="s">
        <v>134</v>
      </c>
      <c r="EV31" s="80">
        <v>0</v>
      </c>
      <c r="EW31" s="198">
        <f t="shared" si="36"/>
        <v>0</v>
      </c>
      <c r="EX31" s="199">
        <v>5.5</v>
      </c>
      <c r="EY31" s="200">
        <f>+EV31*'PRECIOS SEGUN ADJ (RURAL)'!$B$16*'PRECIOS SEGUN ADJ (RURAL)'!$C$16</f>
        <v>0</v>
      </c>
      <c r="EZ31" s="200" t="s">
        <v>134</v>
      </c>
      <c r="FA31" s="80">
        <v>0</v>
      </c>
      <c r="FB31" s="202">
        <f t="shared" si="37"/>
        <v>0</v>
      </c>
      <c r="FC31" s="203">
        <v>220</v>
      </c>
      <c r="FD31" s="204">
        <f>+FA31*'PRECIOS SEGUN ADJ (RURAL)'!$B$18*'PRECIOS SEGUN ADJ (RURAL)'!$C$18</f>
        <v>0</v>
      </c>
      <c r="FE31" s="204" t="s">
        <v>134</v>
      </c>
      <c r="FF31" s="204">
        <f t="shared" si="38"/>
        <v>0</v>
      </c>
      <c r="FG31" s="80">
        <f t="shared" si="39"/>
        <v>2252949.4000000004</v>
      </c>
      <c r="FH31" s="80" t="s">
        <v>2349</v>
      </c>
      <c r="FI31" s="80">
        <f t="shared" si="40"/>
        <v>169298.9</v>
      </c>
      <c r="FJ31" s="80" t="s">
        <v>2350</v>
      </c>
      <c r="FK31" s="80">
        <f t="shared" si="41"/>
        <v>2083650.5000000005</v>
      </c>
      <c r="FL31" s="80" t="s">
        <v>2351</v>
      </c>
      <c r="FM31" s="80">
        <f t="shared" si="42"/>
        <v>450589.88</v>
      </c>
      <c r="FN31" s="80" t="s">
        <v>2352</v>
      </c>
      <c r="FO31" s="80">
        <f t="shared" si="43"/>
        <v>22529.49</v>
      </c>
      <c r="FP31" s="80" t="s">
        <v>2353</v>
      </c>
      <c r="FQ31" s="80"/>
      <c r="FR31" s="80">
        <f t="shared" si="44"/>
        <v>1802359.5200000005</v>
      </c>
      <c r="FS31" s="80" t="s">
        <v>2354</v>
      </c>
      <c r="FT31" s="37" t="str">
        <f>+VLOOKUP(D31,'FRONTERIZO XENIA'!F:G,2,0)</f>
        <v>F-17</v>
      </c>
    </row>
    <row r="32" spans="1:176">
      <c r="A32" s="37">
        <v>31</v>
      </c>
      <c r="B32" s="176" t="s">
        <v>1826</v>
      </c>
      <c r="C32" s="26" t="s">
        <v>2355</v>
      </c>
      <c r="D32" s="37">
        <v>131658873</v>
      </c>
      <c r="E32" s="37">
        <f>+VLOOKUP(D32,'INFORMACION DE PROVEEDORES'!C:I,2,0)</f>
        <v>131658873</v>
      </c>
      <c r="F32" s="26" t="str">
        <f>+VLOOKUP(D32,'INFORMACION DE PROVEEDORES'!C:J,4,0)</f>
        <v xml:space="preserve"> EUDY DORALICIA GÓMEZ MEJÍA DE REYNOSO </v>
      </c>
      <c r="G32" s="37" t="str">
        <f>+VLOOKUP(D32,'INFORMACION DE PROVEEDORES'!C:K,5,0)</f>
        <v>001-1643344-2</v>
      </c>
      <c r="H32" s="26" t="str">
        <f>+VLOOKUP(D32,'INFORMACION DE PROVEEDORES'!C:L,7,0)</f>
        <v xml:space="preserve"> C/BARAHONA ESQ. JOSÉ MARTÍ, VILLA FRANCISCA </v>
      </c>
      <c r="I32" s="37" t="str">
        <f>+VLOOKUP(D32,'INFORMACION DE PROVEEDORES'!C:M,3,0)</f>
        <v xml:space="preserve"> JURÍDICA</v>
      </c>
      <c r="J32" s="37">
        <v>2</v>
      </c>
      <c r="K32" s="37">
        <v>462</v>
      </c>
      <c r="L32" s="37">
        <v>152</v>
      </c>
      <c r="M32" s="37">
        <f t="shared" si="0"/>
        <v>3040</v>
      </c>
      <c r="N32" s="189">
        <v>69.81</v>
      </c>
      <c r="O32" s="80">
        <f>+L32*'PRECIOS SEGUN ADJ. (FRONTERIZO)'!$B$2*'PRECIOS SEGUN ADJ. (FRONTERIZO)'!$C$2</f>
        <v>212222.40000000002</v>
      </c>
      <c r="P32" s="80" t="s">
        <v>2356</v>
      </c>
      <c r="Q32" s="80">
        <f t="shared" si="1"/>
        <v>33955.58</v>
      </c>
      <c r="R32" s="37">
        <v>42</v>
      </c>
      <c r="S32" s="37">
        <f t="shared" si="2"/>
        <v>840</v>
      </c>
      <c r="T32" s="189">
        <v>31.5</v>
      </c>
      <c r="U32" s="80">
        <f>+R32*'PRECIOS SEGUN ADJ. (FRONTERIZO)'!$B$3*'PRECIOS SEGUN ADJ. (FRONTERIZO)'!$C$3</f>
        <v>26460</v>
      </c>
      <c r="V32" s="80" t="s">
        <v>2357</v>
      </c>
      <c r="W32" s="37">
        <v>333</v>
      </c>
      <c r="X32" s="37">
        <f t="shared" si="3"/>
        <v>6660</v>
      </c>
      <c r="Y32" s="189">
        <v>25.2</v>
      </c>
      <c r="Z32" s="80">
        <f>+W32*'PRECIOS SEGUN ADJ. (FRONTERIZO)'!$B$4*'PRECIOS SEGUN ADJ. (FRONTERIZO)'!$C$4</f>
        <v>167832</v>
      </c>
      <c r="AA32" s="80" t="s">
        <v>2358</v>
      </c>
      <c r="AB32" s="37">
        <v>204</v>
      </c>
      <c r="AC32" s="37">
        <f t="shared" si="4"/>
        <v>4080</v>
      </c>
      <c r="AD32" s="189">
        <v>87.91</v>
      </c>
      <c r="AE32" s="80">
        <f>+AB32*'PRECIOS SEGUN ADJ. (FRONTERIZO)'!$B$5*'PRECIOS SEGUN ADJ. (FRONTERIZO)'!$C$5</f>
        <v>358672.8</v>
      </c>
      <c r="AF32" s="80" t="s">
        <v>2359</v>
      </c>
      <c r="AG32" s="80">
        <f t="shared" si="5"/>
        <v>64561.1</v>
      </c>
      <c r="AH32" s="37">
        <v>55</v>
      </c>
      <c r="AI32" s="37">
        <f t="shared" si="6"/>
        <v>1100</v>
      </c>
      <c r="AJ32" s="189">
        <v>53.95000000000001</v>
      </c>
      <c r="AK32" s="80">
        <f>+AH32*'PRECIOS SEGUN ADJ. (FRONTERIZO)'!$B$6*'PRECIOS SEGUN ADJ. (FRONTERIZO)'!$C$6</f>
        <v>59345</v>
      </c>
      <c r="AL32" s="80" t="s">
        <v>571</v>
      </c>
      <c r="AM32" s="37">
        <v>7</v>
      </c>
      <c r="AN32" s="37">
        <f t="shared" si="7"/>
        <v>140</v>
      </c>
      <c r="AO32" s="189">
        <v>25.04</v>
      </c>
      <c r="AP32" s="80">
        <f>+AM32*'PRECIOS SEGUN ADJ. (FRONTERIZO)'!$B$7*'PRECIOS SEGUN ADJ. (FRONTERIZO)'!$C$7</f>
        <v>3505.6</v>
      </c>
      <c r="AQ32" s="80" t="s">
        <v>2120</v>
      </c>
      <c r="AR32" s="80">
        <f t="shared" si="8"/>
        <v>560.9</v>
      </c>
      <c r="AS32" s="37">
        <v>59</v>
      </c>
      <c r="AT32" s="37">
        <f t="shared" si="9"/>
        <v>1180</v>
      </c>
      <c r="AU32" s="189">
        <v>290.85000000000002</v>
      </c>
      <c r="AV32" s="80">
        <f>+AS32*'PRECIOS SEGUN ADJ. (FRONTERIZO)'!$B$8*'PRECIOS SEGUN ADJ. (FRONTERIZO)'!$C$8</f>
        <v>343203</v>
      </c>
      <c r="AW32" s="80" t="s">
        <v>725</v>
      </c>
      <c r="AX32" s="80">
        <f t="shared" si="10"/>
        <v>61776.54</v>
      </c>
      <c r="AY32" s="37">
        <v>19</v>
      </c>
      <c r="AZ32" s="37">
        <f t="shared" si="11"/>
        <v>380</v>
      </c>
      <c r="BA32" s="189">
        <v>18.899999999999999</v>
      </c>
      <c r="BB32" s="80">
        <f>+AY32*'PRECIOS SEGUN ADJ. (FRONTERIZO)'!$B$9*'PRECIOS SEGUN ADJ. (FRONTERIZO)'!$C$9</f>
        <v>7181.9999999999991</v>
      </c>
      <c r="BC32" s="80" t="s">
        <v>356</v>
      </c>
      <c r="BD32" s="37">
        <v>4</v>
      </c>
      <c r="BE32" s="37">
        <f t="shared" si="12"/>
        <v>80</v>
      </c>
      <c r="BF32" s="189">
        <v>140.38</v>
      </c>
      <c r="BG32" s="80">
        <f>+BD32*'PRECIOS SEGUN ADJ. (FRONTERIZO)'!$B$10*'PRECIOS SEGUN ADJ. (FRONTERIZO)'!$C$10</f>
        <v>11230.4</v>
      </c>
      <c r="BH32" s="80" t="s">
        <v>981</v>
      </c>
      <c r="BI32" s="80">
        <f t="shared" si="13"/>
        <v>2021.47</v>
      </c>
      <c r="BJ32" s="37">
        <v>111</v>
      </c>
      <c r="BK32" s="37">
        <f t="shared" si="14"/>
        <v>2220</v>
      </c>
      <c r="BL32" s="189">
        <v>31.459999999999997</v>
      </c>
      <c r="BM32" s="80">
        <f>+BJ32*'PRECIOS SEGUN ADJ. (FRONTERIZO)'!$B$11*'PRECIOS SEGUN ADJ. (FRONTERIZO)'!$C$11</f>
        <v>69841.2</v>
      </c>
      <c r="BN32" s="80" t="s">
        <v>2360</v>
      </c>
      <c r="BO32" s="37">
        <v>49</v>
      </c>
      <c r="BP32" s="37">
        <f t="shared" si="15"/>
        <v>980</v>
      </c>
      <c r="BQ32" s="189">
        <v>65</v>
      </c>
      <c r="BR32" s="80">
        <f>+BO32*'PRECIOS SEGUN ADJ. (FRONTERIZO)'!$B$12*'PRECIOS SEGUN ADJ. (FRONTERIZO)'!$C$12</f>
        <v>63700</v>
      </c>
      <c r="BS32" s="80" t="s">
        <v>728</v>
      </c>
      <c r="BT32" s="37">
        <v>3140</v>
      </c>
      <c r="BU32" s="37">
        <f t="shared" si="16"/>
        <v>62800</v>
      </c>
      <c r="BV32" s="189">
        <v>5.5</v>
      </c>
      <c r="BW32" s="80">
        <f>+BT32*'PRECIOS SEGUN ADJ. (FRONTERIZO)'!$B$13*'PRECIOS SEGUN ADJ. (FRONTERIZO)'!$C$13</f>
        <v>345400</v>
      </c>
      <c r="BX32" s="80" t="s">
        <v>2361</v>
      </c>
      <c r="BY32" s="37">
        <v>296</v>
      </c>
      <c r="BZ32" s="37">
        <f t="shared" si="17"/>
        <v>5920</v>
      </c>
      <c r="CA32" s="189">
        <v>7.15</v>
      </c>
      <c r="CB32" s="80">
        <f>+BY32*'PRECIOS SEGUN ADJ. (FRONTERIZO)'!$B$14*'PRECIOS SEGUN ADJ. (FRONTERIZO)'!$C$14</f>
        <v>42328</v>
      </c>
      <c r="CC32" s="80" t="s">
        <v>1892</v>
      </c>
      <c r="CD32" s="37">
        <v>592</v>
      </c>
      <c r="CE32" s="37">
        <f t="shared" si="18"/>
        <v>11840</v>
      </c>
      <c r="CF32" s="189">
        <v>6.8400000000000007</v>
      </c>
      <c r="CG32" s="80">
        <f>+CD32*'PRECIOS SEGUN ADJ. (FRONTERIZO)'!$B$15*'PRECIOS SEGUN ADJ. (FRONTERIZO)'!$C$15</f>
        <v>80985.599999999991</v>
      </c>
      <c r="CH32" s="80" t="s">
        <v>1893</v>
      </c>
      <c r="CI32" s="37">
        <v>139</v>
      </c>
      <c r="CJ32" s="37">
        <f t="shared" si="19"/>
        <v>2780</v>
      </c>
      <c r="CK32" s="189">
        <v>60</v>
      </c>
      <c r="CL32" s="80">
        <f>+CI32*'PRECIOS SEGUN ADJ. (FRONTERIZO)'!$B$16*'PRECIOS SEGUN ADJ. (FRONTERIZO)'!$C$16</f>
        <v>166800</v>
      </c>
      <c r="CM32" s="80" t="s">
        <v>360</v>
      </c>
      <c r="CN32" s="80">
        <f t="shared" si="20"/>
        <v>30024</v>
      </c>
      <c r="CO32" s="37">
        <v>63</v>
      </c>
      <c r="CP32" s="37">
        <f t="shared" si="21"/>
        <v>1260</v>
      </c>
      <c r="CQ32" s="189">
        <v>55.649999999999991</v>
      </c>
      <c r="CR32" s="80">
        <f>+CO32*'PRECIOS SEGUN ADJ. (FRONTERIZO)'!$B$17*'PRECIOS SEGUN ADJ. (FRONTERIZO)'!$C$17</f>
        <v>70119</v>
      </c>
      <c r="CS32" s="80" t="s">
        <v>361</v>
      </c>
      <c r="CT32" s="80">
        <f t="shared" si="22"/>
        <v>12621.42</v>
      </c>
      <c r="CU32" s="37">
        <v>1552</v>
      </c>
      <c r="CV32" s="37">
        <f t="shared" si="23"/>
        <v>31040</v>
      </c>
      <c r="CW32" s="189">
        <v>6.6</v>
      </c>
      <c r="CX32" s="80">
        <f>+CU32*'PRECIOS SEGUN ADJ. (FRONTERIZO)'!$B$18*'PRECIOS SEGUN ADJ. (FRONTERIZO)'!$C$18</f>
        <v>204863.99999999997</v>
      </c>
      <c r="CY32" s="80" t="s">
        <v>2362</v>
      </c>
      <c r="CZ32" s="37">
        <v>70</v>
      </c>
      <c r="DA32" s="37">
        <f t="shared" si="24"/>
        <v>1400</v>
      </c>
      <c r="DB32" s="189">
        <v>65.75</v>
      </c>
      <c r="DC32" s="80">
        <f>+CZ32*'PRECIOS SEGUN ADJ. (FRONTERIZO)'!$B$19*'PRECIOS SEGUN ADJ. (FRONTERIZO)'!$C$19</f>
        <v>92050</v>
      </c>
      <c r="DD32" s="80" t="s">
        <v>363</v>
      </c>
      <c r="DE32" s="80">
        <f t="shared" si="25"/>
        <v>16569</v>
      </c>
      <c r="DF32" s="37">
        <v>7</v>
      </c>
      <c r="DG32" s="37">
        <f t="shared" si="26"/>
        <v>140</v>
      </c>
      <c r="DH32" s="189">
        <v>82.59999999999998</v>
      </c>
      <c r="DI32" s="80">
        <f>+DF32*'PRECIOS SEGUN ADJ. (FRONTERIZO)'!$B$20*'PRECIOS SEGUN ADJ. (FRONTERIZO)'!$C$20</f>
        <v>11563.999999999998</v>
      </c>
      <c r="DJ32" s="80" t="s">
        <v>2124</v>
      </c>
      <c r="DK32" s="80">
        <f t="shared" si="27"/>
        <v>2081.52</v>
      </c>
      <c r="DL32" s="37">
        <v>592</v>
      </c>
      <c r="DM32" s="37">
        <f t="shared" si="28"/>
        <v>11840</v>
      </c>
      <c r="DN32" s="189">
        <v>22</v>
      </c>
      <c r="DO32" s="80">
        <f>+DL32*'PRECIOS SEGUN ADJ. (FRONTERIZO)'!$B$21*'PRECIOS SEGUN ADJ. (FRONTERIZO)'!$C$21</f>
        <v>260480</v>
      </c>
      <c r="DP32" s="80" t="s">
        <v>1897</v>
      </c>
      <c r="DQ32" s="37">
        <v>103</v>
      </c>
      <c r="DR32" s="37">
        <f t="shared" si="29"/>
        <v>2060</v>
      </c>
      <c r="DS32" s="189">
        <v>80.849999999999994</v>
      </c>
      <c r="DT32" s="80">
        <f>+DQ32*'PRECIOS SEGUN ADJ. (FRONTERIZO)'!$B$22*'PRECIOS SEGUN ADJ. (FRONTERIZO)'!$C$22</f>
        <v>166551</v>
      </c>
      <c r="DU32" s="80" t="s">
        <v>2363</v>
      </c>
      <c r="DV32" s="37">
        <v>46</v>
      </c>
      <c r="DW32" s="37">
        <f t="shared" si="30"/>
        <v>920</v>
      </c>
      <c r="DX32" s="189">
        <v>21.83</v>
      </c>
      <c r="DY32" s="80">
        <f>+DV32*'PRECIOS SEGUN ADJ. (FRONTERIZO)'!$B$23*'PRECIOS SEGUN ADJ. (FRONTERIZO)'!$C$23</f>
        <v>20083.599999999999</v>
      </c>
      <c r="DZ32" s="80" t="s">
        <v>1401</v>
      </c>
      <c r="EA32" s="80">
        <f t="shared" si="31"/>
        <v>3615.05</v>
      </c>
      <c r="EB32" s="37">
        <v>81</v>
      </c>
      <c r="EC32" s="37">
        <f t="shared" si="32"/>
        <v>1620</v>
      </c>
      <c r="ED32" s="189">
        <v>33</v>
      </c>
      <c r="EE32" s="80">
        <f>+EB32*'PRECIOS SEGUN ADJ. (FRONTERIZO)'!$B$24*'PRECIOS SEGUN ADJ. (FRONTERIZO)'!$C$24</f>
        <v>53460</v>
      </c>
      <c r="EF32" s="80" t="s">
        <v>889</v>
      </c>
      <c r="EG32" s="37">
        <v>21</v>
      </c>
      <c r="EH32" s="37">
        <f t="shared" si="33"/>
        <v>420</v>
      </c>
      <c r="EI32" s="189">
        <v>15.789999999999997</v>
      </c>
      <c r="EJ32" s="80">
        <f>+EG32*'PRECIOS SEGUN ADJ. (FRONTERIZO)'!$B$25*'PRECIOS SEGUN ADJ. (FRONTERIZO)'!$C$25</f>
        <v>6631.7999999999993</v>
      </c>
      <c r="EK32" s="80" t="s">
        <v>366</v>
      </c>
      <c r="EL32" s="37">
        <v>21</v>
      </c>
      <c r="EM32" s="37">
        <f t="shared" si="34"/>
        <v>420</v>
      </c>
      <c r="EN32" s="189">
        <v>31.5</v>
      </c>
      <c r="EO32" s="80">
        <f>+EL32*'PRECIOS SEGUN ADJ. (FRONTERIZO)'!$B$26*'PRECIOS SEGUN ADJ. (FRONTERIZO)'!$C$26</f>
        <v>13230</v>
      </c>
      <c r="EP32" s="80" t="s">
        <v>367</v>
      </c>
      <c r="EQ32" s="80">
        <v>0</v>
      </c>
      <c r="ER32" s="194">
        <f t="shared" si="35"/>
        <v>0</v>
      </c>
      <c r="ES32" s="195">
        <v>21.68</v>
      </c>
      <c r="ET32" s="196">
        <f>+EQ32*'PRECIOS SEGUN ADJ (RURAL)'!$B$13*'PRECIOS SEGUN ADJ (RURAL)'!$C$13</f>
        <v>0</v>
      </c>
      <c r="EU32" s="196" t="s">
        <v>134</v>
      </c>
      <c r="EV32" s="80">
        <v>0</v>
      </c>
      <c r="EW32" s="198">
        <f t="shared" si="36"/>
        <v>0</v>
      </c>
      <c r="EX32" s="199">
        <v>5.5</v>
      </c>
      <c r="EY32" s="200">
        <f>+EV32*'PRECIOS SEGUN ADJ (RURAL)'!$B$16*'PRECIOS SEGUN ADJ (RURAL)'!$C$16</f>
        <v>0</v>
      </c>
      <c r="EZ32" s="200" t="s">
        <v>134</v>
      </c>
      <c r="FA32" s="80">
        <v>0</v>
      </c>
      <c r="FB32" s="202">
        <f t="shared" si="37"/>
        <v>0</v>
      </c>
      <c r="FC32" s="203">
        <v>220</v>
      </c>
      <c r="FD32" s="204">
        <f>+FA32*'PRECIOS SEGUN ADJ (RURAL)'!$B$18*'PRECIOS SEGUN ADJ (RURAL)'!$C$18</f>
        <v>0</v>
      </c>
      <c r="FE32" s="204" t="s">
        <v>134</v>
      </c>
      <c r="FF32" s="204">
        <f t="shared" si="38"/>
        <v>0</v>
      </c>
      <c r="FG32" s="80">
        <f t="shared" si="39"/>
        <v>2857741.3999999994</v>
      </c>
      <c r="FH32" s="80" t="s">
        <v>2364</v>
      </c>
      <c r="FI32" s="80">
        <f t="shared" si="40"/>
        <v>227786.58</v>
      </c>
      <c r="FJ32" s="80" t="s">
        <v>2365</v>
      </c>
      <c r="FK32" s="80">
        <f t="shared" si="41"/>
        <v>2629954.8199999994</v>
      </c>
      <c r="FL32" s="80" t="s">
        <v>2366</v>
      </c>
      <c r="FM32" s="80">
        <f t="shared" si="42"/>
        <v>571548.28</v>
      </c>
      <c r="FN32" s="80" t="s">
        <v>2367</v>
      </c>
      <c r="FO32" s="80">
        <f t="shared" si="43"/>
        <v>28577.41</v>
      </c>
      <c r="FP32" s="80" t="s">
        <v>2368</v>
      </c>
      <c r="FQ32" s="80"/>
      <c r="FR32" s="80">
        <f t="shared" si="44"/>
        <v>2286193.1199999992</v>
      </c>
      <c r="FS32" s="80" t="s">
        <v>2369</v>
      </c>
      <c r="FT32" s="37" t="str">
        <f>+VLOOKUP(D32,'FRONTERIZO XENIA'!F:G,2,0)</f>
        <v>F-36</v>
      </c>
    </row>
    <row r="33" spans="1:176">
      <c r="A33" s="37">
        <v>32</v>
      </c>
      <c r="B33" s="176" t="s">
        <v>1826</v>
      </c>
      <c r="C33" s="26" t="s">
        <v>2370</v>
      </c>
      <c r="D33" s="37">
        <v>132312287</v>
      </c>
      <c r="E33" s="37">
        <f>+VLOOKUP(D33,'INFORMACION DE PROVEEDORES'!C:I,2,0)</f>
        <v>132312287</v>
      </c>
      <c r="F33" s="26" t="str">
        <f>+VLOOKUP(D33,'INFORMACION DE PROVEEDORES'!C:J,4,0)</f>
        <v>JUAN RAMON CASTILLO ALMONTE</v>
      </c>
      <c r="G33" s="37" t="str">
        <f>+VLOOKUP(D33,'INFORMACION DE PROVEEDORES'!C:K,5,0)</f>
        <v>001-1858832-6</v>
      </c>
      <c r="H33" s="26" t="str">
        <f>+VLOOKUP(D33,'INFORMACION DE PROVEEDORES'!C:L,7,0)</f>
        <v>CALLE 4TA, NO. 01,NICOLAS FELIZ, PEDERNALES</v>
      </c>
      <c r="I33" s="37" t="str">
        <f>+VLOOKUP(D33,'INFORMACION DE PROVEEDORES'!C:M,3,0)</f>
        <v xml:space="preserve"> JURÍDICA</v>
      </c>
      <c r="J33" s="37">
        <v>5</v>
      </c>
      <c r="K33" s="37">
        <v>379</v>
      </c>
      <c r="L33" s="37">
        <v>66</v>
      </c>
      <c r="M33" s="37">
        <f t="shared" si="0"/>
        <v>1320</v>
      </c>
      <c r="N33" s="189">
        <v>69.81</v>
      </c>
      <c r="O33" s="80">
        <f>+L33*'PRECIOS SEGUN ADJ. (FRONTERIZO)'!$B$2*'PRECIOS SEGUN ADJ. (FRONTERIZO)'!$C$2</f>
        <v>92149.2</v>
      </c>
      <c r="P33" s="80" t="s">
        <v>907</v>
      </c>
      <c r="Q33" s="80">
        <f t="shared" si="1"/>
        <v>14743.87</v>
      </c>
      <c r="R33" s="37">
        <v>19</v>
      </c>
      <c r="S33" s="37">
        <f t="shared" si="2"/>
        <v>380</v>
      </c>
      <c r="T33" s="189">
        <v>31.5</v>
      </c>
      <c r="U33" s="80">
        <f>+R33*'PRECIOS SEGUN ADJ. (FRONTERIZO)'!$B$3*'PRECIOS SEGUN ADJ. (FRONTERIZO)'!$C$3</f>
        <v>11970</v>
      </c>
      <c r="V33" s="80" t="s">
        <v>693</v>
      </c>
      <c r="W33" s="37">
        <v>0</v>
      </c>
      <c r="X33" s="37">
        <f t="shared" si="3"/>
        <v>0</v>
      </c>
      <c r="Y33" s="189">
        <v>25.2</v>
      </c>
      <c r="Z33" s="80">
        <f>+W33*'PRECIOS SEGUN ADJ. (FRONTERIZO)'!$B$4*'PRECIOS SEGUN ADJ. (FRONTERIZO)'!$C$4</f>
        <v>0</v>
      </c>
      <c r="AA33" s="80" t="s">
        <v>134</v>
      </c>
      <c r="AB33" s="37">
        <v>117</v>
      </c>
      <c r="AC33" s="37">
        <f t="shared" si="4"/>
        <v>2340</v>
      </c>
      <c r="AD33" s="189">
        <v>87.91</v>
      </c>
      <c r="AE33" s="80">
        <f>+AB33*'PRECIOS SEGUN ADJ. (FRONTERIZO)'!$B$5*'PRECIOS SEGUN ADJ. (FRONTERIZO)'!$C$5</f>
        <v>205709.4</v>
      </c>
      <c r="AF33" s="80" t="s">
        <v>2371</v>
      </c>
      <c r="AG33" s="80">
        <f t="shared" si="5"/>
        <v>37027.69</v>
      </c>
      <c r="AH33" s="37">
        <v>142</v>
      </c>
      <c r="AI33" s="37">
        <f t="shared" si="6"/>
        <v>2840</v>
      </c>
      <c r="AJ33" s="189">
        <v>53.95000000000001</v>
      </c>
      <c r="AK33" s="80">
        <f>+AH33*'PRECIOS SEGUN ADJ. (FRONTERIZO)'!$B$6*'PRECIOS SEGUN ADJ. (FRONTERIZO)'!$C$6</f>
        <v>153218</v>
      </c>
      <c r="AL33" s="80" t="s">
        <v>2372</v>
      </c>
      <c r="AM33" s="37">
        <v>19</v>
      </c>
      <c r="AN33" s="37">
        <f t="shared" si="7"/>
        <v>380</v>
      </c>
      <c r="AO33" s="189">
        <v>25.04</v>
      </c>
      <c r="AP33" s="80">
        <f>+AM33*'PRECIOS SEGUN ADJ. (FRONTERIZO)'!$B$7*'PRECIOS SEGUN ADJ. (FRONTERIZO)'!$C$7</f>
        <v>9515.2000000000007</v>
      </c>
      <c r="AQ33" s="80" t="s">
        <v>399</v>
      </c>
      <c r="AR33" s="80">
        <f t="shared" si="8"/>
        <v>1522.43</v>
      </c>
      <c r="AS33" s="37">
        <v>44</v>
      </c>
      <c r="AT33" s="37">
        <f t="shared" si="9"/>
        <v>880</v>
      </c>
      <c r="AU33" s="189">
        <v>290.85000000000002</v>
      </c>
      <c r="AV33" s="80">
        <f>+AS33*'PRECIOS SEGUN ADJ. (FRONTERIZO)'!$B$8*'PRECIOS SEGUN ADJ. (FRONTERIZO)'!$C$8</f>
        <v>255948.00000000003</v>
      </c>
      <c r="AW33" s="80" t="s">
        <v>1024</v>
      </c>
      <c r="AX33" s="80">
        <f t="shared" si="10"/>
        <v>46070.64</v>
      </c>
      <c r="AY33" s="37">
        <v>0</v>
      </c>
      <c r="AZ33" s="37">
        <f t="shared" si="11"/>
        <v>0</v>
      </c>
      <c r="BA33" s="189">
        <v>18.899999999999999</v>
      </c>
      <c r="BB33" s="80">
        <f>+AY33*'PRECIOS SEGUN ADJ. (FRONTERIZO)'!$B$9*'PRECIOS SEGUN ADJ. (FRONTERIZO)'!$C$9</f>
        <v>0</v>
      </c>
      <c r="BC33" s="80" t="s">
        <v>134</v>
      </c>
      <c r="BD33" s="37">
        <v>11</v>
      </c>
      <c r="BE33" s="37">
        <f t="shared" si="12"/>
        <v>220</v>
      </c>
      <c r="BF33" s="189">
        <v>140.38</v>
      </c>
      <c r="BG33" s="80">
        <f>+BD33*'PRECIOS SEGUN ADJ. (FRONTERIZO)'!$B$10*'PRECIOS SEGUN ADJ. (FRONTERIZO)'!$C$10</f>
        <v>30883.599999999999</v>
      </c>
      <c r="BH33" s="80" t="s">
        <v>766</v>
      </c>
      <c r="BI33" s="80">
        <f t="shared" si="13"/>
        <v>5559.05</v>
      </c>
      <c r="BJ33" s="37">
        <v>0</v>
      </c>
      <c r="BK33" s="37">
        <f t="shared" si="14"/>
        <v>0</v>
      </c>
      <c r="BL33" s="189">
        <v>31.459999999999997</v>
      </c>
      <c r="BM33" s="80">
        <f>+BJ33*'PRECIOS SEGUN ADJ. (FRONTERIZO)'!$B$11*'PRECIOS SEGUN ADJ. (FRONTERIZO)'!$C$11</f>
        <v>0</v>
      </c>
      <c r="BN33" s="80" t="s">
        <v>134</v>
      </c>
      <c r="BO33" s="37">
        <v>36</v>
      </c>
      <c r="BP33" s="37">
        <f t="shared" si="15"/>
        <v>720</v>
      </c>
      <c r="BQ33" s="189">
        <v>65</v>
      </c>
      <c r="BR33" s="80">
        <f>+BO33*'PRECIOS SEGUN ADJ. (FRONTERIZO)'!$B$12*'PRECIOS SEGUN ADJ. (FRONTERIZO)'!$C$12</f>
        <v>46800</v>
      </c>
      <c r="BS33" s="80" t="s">
        <v>2373</v>
      </c>
      <c r="BT33" s="37">
        <v>0</v>
      </c>
      <c r="BU33" s="37">
        <f t="shared" si="16"/>
        <v>0</v>
      </c>
      <c r="BV33" s="189">
        <v>5.5</v>
      </c>
      <c r="BW33" s="80">
        <f>+BT33*'PRECIOS SEGUN ADJ. (FRONTERIZO)'!$B$13*'PRECIOS SEGUN ADJ. (FRONTERIZO)'!$C$13</f>
        <v>0</v>
      </c>
      <c r="BX33" s="80" t="s">
        <v>134</v>
      </c>
      <c r="BY33" s="37">
        <v>758</v>
      </c>
      <c r="BZ33" s="37">
        <f t="shared" si="17"/>
        <v>15160</v>
      </c>
      <c r="CA33" s="189">
        <v>7.15</v>
      </c>
      <c r="CB33" s="80">
        <f>+BY33*'PRECIOS SEGUN ADJ. (FRONTERIZO)'!$B$14*'PRECIOS SEGUN ADJ. (FRONTERIZO)'!$C$14</f>
        <v>108394</v>
      </c>
      <c r="CC33" s="80" t="s">
        <v>1279</v>
      </c>
      <c r="CD33" s="37">
        <v>1516</v>
      </c>
      <c r="CE33" s="37">
        <f t="shared" si="18"/>
        <v>30320</v>
      </c>
      <c r="CF33" s="189">
        <v>6.8400000000000007</v>
      </c>
      <c r="CG33" s="80">
        <f>+CD33*'PRECIOS SEGUN ADJ. (FRONTERIZO)'!$B$15*'PRECIOS SEGUN ADJ. (FRONTERIZO)'!$C$15</f>
        <v>207388.80000000002</v>
      </c>
      <c r="CH33" s="80" t="s">
        <v>2374</v>
      </c>
      <c r="CI33" s="37">
        <v>0</v>
      </c>
      <c r="CJ33" s="37">
        <f t="shared" si="19"/>
        <v>0</v>
      </c>
      <c r="CK33" s="189">
        <v>60</v>
      </c>
      <c r="CL33" s="80">
        <f>+CI33*'PRECIOS SEGUN ADJ. (FRONTERIZO)'!$B$16*'PRECIOS SEGUN ADJ. (FRONTERIZO)'!$C$16</f>
        <v>0</v>
      </c>
      <c r="CM33" s="80" t="s">
        <v>134</v>
      </c>
      <c r="CN33" s="80">
        <f t="shared" si="20"/>
        <v>0</v>
      </c>
      <c r="CO33" s="37">
        <v>0</v>
      </c>
      <c r="CP33" s="37">
        <f t="shared" si="21"/>
        <v>0</v>
      </c>
      <c r="CQ33" s="189">
        <v>55.649999999999991</v>
      </c>
      <c r="CR33" s="80">
        <f>+CO33*'PRECIOS SEGUN ADJ. (FRONTERIZO)'!$B$17*'PRECIOS SEGUN ADJ. (FRONTERIZO)'!$C$17</f>
        <v>0</v>
      </c>
      <c r="CS33" s="80" t="s">
        <v>134</v>
      </c>
      <c r="CT33" s="80">
        <f t="shared" si="22"/>
        <v>0</v>
      </c>
      <c r="CU33" s="37">
        <v>758</v>
      </c>
      <c r="CV33" s="37">
        <f t="shared" si="23"/>
        <v>15160</v>
      </c>
      <c r="CW33" s="189">
        <v>6.6</v>
      </c>
      <c r="CX33" s="80">
        <f>+CU33*'PRECIOS SEGUN ADJ. (FRONTERIZO)'!$B$18*'PRECIOS SEGUN ADJ. (FRONTERIZO)'!$C$18</f>
        <v>100056</v>
      </c>
      <c r="CY33" s="80" t="s">
        <v>1281</v>
      </c>
      <c r="CZ33" s="37">
        <v>0</v>
      </c>
      <c r="DA33" s="37">
        <f t="shared" si="24"/>
        <v>0</v>
      </c>
      <c r="DB33" s="189">
        <v>65.75</v>
      </c>
      <c r="DC33" s="80">
        <f>+CZ33*'PRECIOS SEGUN ADJ. (FRONTERIZO)'!$B$19*'PRECIOS SEGUN ADJ. (FRONTERIZO)'!$C$19</f>
        <v>0</v>
      </c>
      <c r="DD33" s="80" t="s">
        <v>134</v>
      </c>
      <c r="DE33" s="80">
        <f t="shared" si="25"/>
        <v>0</v>
      </c>
      <c r="DF33" s="37">
        <v>19</v>
      </c>
      <c r="DG33" s="37">
        <f t="shared" si="26"/>
        <v>380</v>
      </c>
      <c r="DH33" s="189">
        <v>82.59999999999998</v>
      </c>
      <c r="DI33" s="80">
        <f>+DF33*'PRECIOS SEGUN ADJ. (FRONTERIZO)'!$B$20*'PRECIOS SEGUN ADJ. (FRONTERIZO)'!$C$20</f>
        <v>31387.999999999996</v>
      </c>
      <c r="DJ33" s="80" t="s">
        <v>412</v>
      </c>
      <c r="DK33" s="80">
        <f t="shared" si="27"/>
        <v>5649.84</v>
      </c>
      <c r="DL33" s="37">
        <v>1516</v>
      </c>
      <c r="DM33" s="37">
        <f t="shared" si="28"/>
        <v>30320</v>
      </c>
      <c r="DN33" s="189">
        <v>22</v>
      </c>
      <c r="DO33" s="80">
        <f>+DL33*'PRECIOS SEGUN ADJ. (FRONTERIZO)'!$B$21*'PRECIOS SEGUN ADJ. (FRONTERIZO)'!$C$21</f>
        <v>667040</v>
      </c>
      <c r="DP33" s="80" t="s">
        <v>2375</v>
      </c>
      <c r="DQ33" s="37">
        <v>86</v>
      </c>
      <c r="DR33" s="37">
        <f t="shared" si="29"/>
        <v>1720</v>
      </c>
      <c r="DS33" s="189">
        <v>80.849999999999994</v>
      </c>
      <c r="DT33" s="80">
        <f>+DQ33*'PRECIOS SEGUN ADJ. (FRONTERIZO)'!$B$22*'PRECIOS SEGUN ADJ. (FRONTERIZO)'!$C$22</f>
        <v>139062</v>
      </c>
      <c r="DU33" s="80" t="s">
        <v>2376</v>
      </c>
      <c r="DV33" s="37">
        <v>40</v>
      </c>
      <c r="DW33" s="37">
        <f t="shared" si="30"/>
        <v>800</v>
      </c>
      <c r="DX33" s="189">
        <v>21.83</v>
      </c>
      <c r="DY33" s="80">
        <f>+DV33*'PRECIOS SEGUN ADJ. (FRONTERIZO)'!$B$23*'PRECIOS SEGUN ADJ. (FRONTERIZO)'!$C$23</f>
        <v>17464</v>
      </c>
      <c r="DZ33" s="80" t="s">
        <v>2377</v>
      </c>
      <c r="EA33" s="80">
        <f t="shared" si="31"/>
        <v>3143.52</v>
      </c>
      <c r="EB33" s="37">
        <v>120</v>
      </c>
      <c r="EC33" s="37">
        <f t="shared" si="32"/>
        <v>2400</v>
      </c>
      <c r="ED33" s="189">
        <v>33</v>
      </c>
      <c r="EE33" s="80">
        <f>+EB33*'PRECIOS SEGUN ADJ. (FRONTERIZO)'!$B$24*'PRECIOS SEGUN ADJ. (FRONTERIZO)'!$C$24</f>
        <v>79200</v>
      </c>
      <c r="EF33" s="80" t="s">
        <v>1247</v>
      </c>
      <c r="EG33" s="37">
        <v>0</v>
      </c>
      <c r="EH33" s="37">
        <f t="shared" si="33"/>
        <v>0</v>
      </c>
      <c r="EI33" s="189">
        <v>15.789999999999997</v>
      </c>
      <c r="EJ33" s="80">
        <f>+EG33*'PRECIOS SEGUN ADJ. (FRONTERIZO)'!$B$25*'PRECIOS SEGUN ADJ. (FRONTERIZO)'!$C$25</f>
        <v>0</v>
      </c>
      <c r="EK33" s="80" t="s">
        <v>134</v>
      </c>
      <c r="EL33" s="37">
        <v>0</v>
      </c>
      <c r="EM33" s="37">
        <f t="shared" si="34"/>
        <v>0</v>
      </c>
      <c r="EN33" s="189">
        <v>31.5</v>
      </c>
      <c r="EO33" s="80">
        <f>+EL33*'PRECIOS SEGUN ADJ. (FRONTERIZO)'!$B$26*'PRECIOS SEGUN ADJ. (FRONTERIZO)'!$C$26</f>
        <v>0</v>
      </c>
      <c r="EP33" s="80" t="s">
        <v>134</v>
      </c>
      <c r="EQ33" s="80">
        <v>0</v>
      </c>
      <c r="ER33" s="194">
        <f t="shared" si="35"/>
        <v>0</v>
      </c>
      <c r="ES33" s="195">
        <v>21.68</v>
      </c>
      <c r="ET33" s="196">
        <f>+EQ33*'PRECIOS SEGUN ADJ (RURAL)'!$B$13*'PRECIOS SEGUN ADJ (RURAL)'!$C$13</f>
        <v>0</v>
      </c>
      <c r="EU33" s="196" t="s">
        <v>134</v>
      </c>
      <c r="EV33" s="80">
        <v>0</v>
      </c>
      <c r="EW33" s="198">
        <f t="shared" si="36"/>
        <v>0</v>
      </c>
      <c r="EX33" s="199">
        <v>5.5</v>
      </c>
      <c r="EY33" s="200">
        <f>+EV33*'PRECIOS SEGUN ADJ (RURAL)'!$B$16*'PRECIOS SEGUN ADJ (RURAL)'!$C$16</f>
        <v>0</v>
      </c>
      <c r="EZ33" s="200" t="s">
        <v>134</v>
      </c>
      <c r="FA33" s="80">
        <v>0</v>
      </c>
      <c r="FB33" s="202">
        <f t="shared" si="37"/>
        <v>0</v>
      </c>
      <c r="FC33" s="203">
        <v>220</v>
      </c>
      <c r="FD33" s="204">
        <f>+FA33*'PRECIOS SEGUN ADJ (RURAL)'!$B$18*'PRECIOS SEGUN ADJ (RURAL)'!$C$18</f>
        <v>0</v>
      </c>
      <c r="FE33" s="204" t="s">
        <v>134</v>
      </c>
      <c r="FF33" s="204">
        <f t="shared" si="38"/>
        <v>0</v>
      </c>
      <c r="FG33" s="80">
        <f t="shared" si="39"/>
        <v>2156186.2000000002</v>
      </c>
      <c r="FH33" s="80" t="s">
        <v>2378</v>
      </c>
      <c r="FI33" s="80">
        <f t="shared" si="40"/>
        <v>113717.04000000001</v>
      </c>
      <c r="FJ33" s="80" t="s">
        <v>2379</v>
      </c>
      <c r="FK33" s="80">
        <f t="shared" si="41"/>
        <v>2042469.1600000001</v>
      </c>
      <c r="FL33" s="80" t="s">
        <v>2380</v>
      </c>
      <c r="FM33" s="80">
        <f t="shared" si="42"/>
        <v>431237.24</v>
      </c>
      <c r="FN33" s="80" t="s">
        <v>2381</v>
      </c>
      <c r="FO33" s="80">
        <f t="shared" si="43"/>
        <v>21561.86</v>
      </c>
      <c r="FP33" s="80" t="s">
        <v>2382</v>
      </c>
      <c r="FQ33" s="80"/>
      <c r="FR33" s="80">
        <f t="shared" si="44"/>
        <v>1724948.9600000002</v>
      </c>
      <c r="FS33" s="80" t="s">
        <v>2383</v>
      </c>
      <c r="FT33" s="37" t="str">
        <f>+VLOOKUP(D33,'FRONTERIZO XENIA'!F:G,2,0)</f>
        <v>F-01</v>
      </c>
    </row>
    <row r="34" spans="1:176">
      <c r="A34" s="37">
        <v>33</v>
      </c>
      <c r="B34" s="176" t="s">
        <v>1826</v>
      </c>
      <c r="C34" s="26" t="s">
        <v>2384</v>
      </c>
      <c r="D34" s="37">
        <v>131180841</v>
      </c>
      <c r="E34" s="37">
        <f>+VLOOKUP(D34,'INFORMACION DE PROVEEDORES'!C:I,2,0)</f>
        <v>131180841</v>
      </c>
      <c r="F34" s="26" t="str">
        <f>+VLOOKUP(D34,'INFORMACION DE PROVEEDORES'!C:J,4,0)</f>
        <v xml:space="preserve">SURELIS ARIANNE NOVAS PIÑA </v>
      </c>
      <c r="G34" s="37" t="str">
        <f>+VLOOKUP(D34,'INFORMACION DE PROVEEDORES'!C:K,5,0)</f>
        <v>077-0004809-8</v>
      </c>
      <c r="H34" s="26" t="str">
        <f>+VLOOKUP(D34,'INFORMACION DE PROVEEDORES'!C:L,7,0)</f>
        <v xml:space="preserve">CALLE PRIMERA, NO. 14, KM 7 1/2, SOLIMAR, SANTO DOMINGO </v>
      </c>
      <c r="I34" s="37" t="str">
        <f>+VLOOKUP(D34,'INFORMACION DE PROVEEDORES'!C:M,3,0)</f>
        <v xml:space="preserve"> JURÍDICA</v>
      </c>
      <c r="J34" s="37">
        <v>2</v>
      </c>
      <c r="K34" s="37">
        <v>184</v>
      </c>
      <c r="L34" s="37">
        <v>33</v>
      </c>
      <c r="M34" s="37">
        <f t="shared" si="0"/>
        <v>660</v>
      </c>
      <c r="N34" s="189">
        <v>69.81</v>
      </c>
      <c r="O34" s="80">
        <f>+L34*'PRECIOS SEGUN ADJ. (FRONTERIZO)'!$B$2*'PRECIOS SEGUN ADJ. (FRONTERIZO)'!$C$2</f>
        <v>46074.6</v>
      </c>
      <c r="P34" s="80" t="s">
        <v>782</v>
      </c>
      <c r="Q34" s="80">
        <f t="shared" si="1"/>
        <v>7371.94</v>
      </c>
      <c r="R34" s="37">
        <v>9</v>
      </c>
      <c r="S34" s="37">
        <f t="shared" si="2"/>
        <v>180</v>
      </c>
      <c r="T34" s="189">
        <v>31.5</v>
      </c>
      <c r="U34" s="80">
        <f>+R34*'PRECIOS SEGUN ADJ. (FRONTERIZO)'!$B$3*'PRECIOS SEGUN ADJ. (FRONTERIZO)'!$C$3</f>
        <v>5670</v>
      </c>
      <c r="V34" s="80" t="s">
        <v>327</v>
      </c>
      <c r="W34" s="37">
        <v>0</v>
      </c>
      <c r="X34" s="37">
        <f t="shared" si="3"/>
        <v>0</v>
      </c>
      <c r="Y34" s="189">
        <v>25.2</v>
      </c>
      <c r="Z34" s="80">
        <f>+W34*'PRECIOS SEGUN ADJ. (FRONTERIZO)'!$B$4*'PRECIOS SEGUN ADJ. (FRONTERIZO)'!$C$4</f>
        <v>0</v>
      </c>
      <c r="AA34" s="80" t="s">
        <v>134</v>
      </c>
      <c r="AB34" s="37">
        <v>56</v>
      </c>
      <c r="AC34" s="37">
        <f t="shared" si="4"/>
        <v>1120</v>
      </c>
      <c r="AD34" s="189">
        <v>87.91</v>
      </c>
      <c r="AE34" s="80">
        <f>+AB34*'PRECIOS SEGUN ADJ. (FRONTERIZO)'!$B$5*'PRECIOS SEGUN ADJ. (FRONTERIZO)'!$C$5</f>
        <v>98459.199999999997</v>
      </c>
      <c r="AF34" s="80" t="s">
        <v>1099</v>
      </c>
      <c r="AG34" s="80">
        <f t="shared" si="5"/>
        <v>17722.66</v>
      </c>
      <c r="AH34" s="37">
        <v>68</v>
      </c>
      <c r="AI34" s="37">
        <f t="shared" si="6"/>
        <v>1360</v>
      </c>
      <c r="AJ34" s="189">
        <v>53.95000000000001</v>
      </c>
      <c r="AK34" s="80">
        <f>+AH34*'PRECIOS SEGUN ADJ. (FRONTERIZO)'!$B$6*'PRECIOS SEGUN ADJ. (FRONTERIZO)'!$C$6</f>
        <v>73372</v>
      </c>
      <c r="AL34" s="80" t="s">
        <v>1200</v>
      </c>
      <c r="AM34" s="37">
        <v>9</v>
      </c>
      <c r="AN34" s="37">
        <f t="shared" si="7"/>
        <v>180</v>
      </c>
      <c r="AO34" s="189">
        <v>25.04</v>
      </c>
      <c r="AP34" s="80">
        <f>+AM34*'PRECIOS SEGUN ADJ. (FRONTERIZO)'!$B$7*'PRECIOS SEGUN ADJ. (FRONTERIZO)'!$C$7</f>
        <v>4507.2</v>
      </c>
      <c r="AQ34" s="80" t="s">
        <v>490</v>
      </c>
      <c r="AR34" s="80">
        <f t="shared" si="8"/>
        <v>721.15</v>
      </c>
      <c r="AS34" s="37">
        <v>21</v>
      </c>
      <c r="AT34" s="37">
        <f t="shared" si="9"/>
        <v>420</v>
      </c>
      <c r="AU34" s="189">
        <v>290.85000000000002</v>
      </c>
      <c r="AV34" s="80">
        <f>+AS34*'PRECIOS SEGUN ADJ. (FRONTERIZO)'!$B$8*'PRECIOS SEGUN ADJ. (FRONTERIZO)'!$C$8</f>
        <v>122157</v>
      </c>
      <c r="AW34" s="80" t="s">
        <v>785</v>
      </c>
      <c r="AX34" s="80">
        <f t="shared" si="10"/>
        <v>21988.26</v>
      </c>
      <c r="AY34" s="37">
        <v>0</v>
      </c>
      <c r="AZ34" s="37">
        <f t="shared" si="11"/>
        <v>0</v>
      </c>
      <c r="BA34" s="189">
        <v>18.899999999999999</v>
      </c>
      <c r="BB34" s="80">
        <f>+AY34*'PRECIOS SEGUN ADJ. (FRONTERIZO)'!$B$9*'PRECIOS SEGUN ADJ. (FRONTERIZO)'!$C$9</f>
        <v>0</v>
      </c>
      <c r="BC34" s="80" t="s">
        <v>134</v>
      </c>
      <c r="BD34" s="37">
        <v>5</v>
      </c>
      <c r="BE34" s="37">
        <f t="shared" si="12"/>
        <v>100</v>
      </c>
      <c r="BF34" s="189">
        <v>140.38</v>
      </c>
      <c r="BG34" s="80">
        <f>+BD34*'PRECIOS SEGUN ADJ. (FRONTERIZO)'!$B$10*'PRECIOS SEGUN ADJ. (FRONTERIZO)'!$C$10</f>
        <v>14038</v>
      </c>
      <c r="BH34" s="80" t="s">
        <v>194</v>
      </c>
      <c r="BI34" s="80">
        <f t="shared" si="13"/>
        <v>2526.84</v>
      </c>
      <c r="BJ34" s="37">
        <v>0</v>
      </c>
      <c r="BK34" s="37">
        <f t="shared" si="14"/>
        <v>0</v>
      </c>
      <c r="BL34" s="189">
        <v>31.459999999999997</v>
      </c>
      <c r="BM34" s="80">
        <f>+BJ34*'PRECIOS SEGUN ADJ. (FRONTERIZO)'!$B$11*'PRECIOS SEGUN ADJ. (FRONTERIZO)'!$C$11</f>
        <v>0</v>
      </c>
      <c r="BN34" s="80" t="s">
        <v>134</v>
      </c>
      <c r="BO34" s="37">
        <v>17</v>
      </c>
      <c r="BP34" s="37">
        <f t="shared" si="15"/>
        <v>340</v>
      </c>
      <c r="BQ34" s="189">
        <v>65</v>
      </c>
      <c r="BR34" s="80">
        <f>+BO34*'PRECIOS SEGUN ADJ. (FRONTERIZO)'!$B$12*'PRECIOS SEGUN ADJ. (FRONTERIZO)'!$C$12</f>
        <v>22100</v>
      </c>
      <c r="BS34" s="80" t="s">
        <v>786</v>
      </c>
      <c r="BT34" s="37">
        <v>0</v>
      </c>
      <c r="BU34" s="37">
        <f t="shared" si="16"/>
        <v>0</v>
      </c>
      <c r="BV34" s="189">
        <v>5.5</v>
      </c>
      <c r="BW34" s="80">
        <f>+BT34*'PRECIOS SEGUN ADJ. (FRONTERIZO)'!$B$13*'PRECIOS SEGUN ADJ. (FRONTERIZO)'!$C$13</f>
        <v>0</v>
      </c>
      <c r="BX34" s="80" t="s">
        <v>134</v>
      </c>
      <c r="BY34" s="37">
        <v>368</v>
      </c>
      <c r="BZ34" s="37">
        <f t="shared" si="17"/>
        <v>7360</v>
      </c>
      <c r="CA34" s="189">
        <v>7.15</v>
      </c>
      <c r="CB34" s="80">
        <f>+BY34*'PRECIOS SEGUN ADJ. (FRONTERIZO)'!$B$14*'PRECIOS SEGUN ADJ. (FRONTERIZO)'!$C$14</f>
        <v>52624.000000000007</v>
      </c>
      <c r="CC34" s="80" t="s">
        <v>2385</v>
      </c>
      <c r="CD34" s="37">
        <v>736</v>
      </c>
      <c r="CE34" s="37">
        <f t="shared" si="18"/>
        <v>14720</v>
      </c>
      <c r="CF34" s="189">
        <v>6.8400000000000007</v>
      </c>
      <c r="CG34" s="80">
        <f>+CD34*'PRECIOS SEGUN ADJ. (FRONTERIZO)'!$B$15*'PRECIOS SEGUN ADJ. (FRONTERIZO)'!$C$15</f>
        <v>100684.79999999999</v>
      </c>
      <c r="CH34" s="80" t="s">
        <v>2386</v>
      </c>
      <c r="CI34" s="37">
        <v>0</v>
      </c>
      <c r="CJ34" s="37">
        <f t="shared" si="19"/>
        <v>0</v>
      </c>
      <c r="CK34" s="189">
        <v>60</v>
      </c>
      <c r="CL34" s="80">
        <f>+CI34*'PRECIOS SEGUN ADJ. (FRONTERIZO)'!$B$16*'PRECIOS SEGUN ADJ. (FRONTERIZO)'!$C$16</f>
        <v>0</v>
      </c>
      <c r="CM34" s="80" t="s">
        <v>134</v>
      </c>
      <c r="CN34" s="80">
        <f t="shared" si="20"/>
        <v>0</v>
      </c>
      <c r="CO34" s="37">
        <v>0</v>
      </c>
      <c r="CP34" s="37">
        <f t="shared" si="21"/>
        <v>0</v>
      </c>
      <c r="CQ34" s="189">
        <v>55.649999999999991</v>
      </c>
      <c r="CR34" s="80">
        <f>+CO34*'PRECIOS SEGUN ADJ. (FRONTERIZO)'!$B$17*'PRECIOS SEGUN ADJ. (FRONTERIZO)'!$C$17</f>
        <v>0</v>
      </c>
      <c r="CS34" s="80" t="s">
        <v>134</v>
      </c>
      <c r="CT34" s="80">
        <f t="shared" si="22"/>
        <v>0</v>
      </c>
      <c r="CU34" s="37">
        <v>368</v>
      </c>
      <c r="CV34" s="37">
        <f t="shared" si="23"/>
        <v>7360</v>
      </c>
      <c r="CW34" s="189">
        <v>6.6</v>
      </c>
      <c r="CX34" s="80">
        <f>+CU34*'PRECIOS SEGUN ADJ. (FRONTERIZO)'!$B$18*'PRECIOS SEGUN ADJ. (FRONTERIZO)'!$C$18</f>
        <v>48575.999999999993</v>
      </c>
      <c r="CY34" s="80" t="s">
        <v>2387</v>
      </c>
      <c r="CZ34" s="37">
        <v>0</v>
      </c>
      <c r="DA34" s="37">
        <f t="shared" si="24"/>
        <v>0</v>
      </c>
      <c r="DB34" s="189">
        <v>65.75</v>
      </c>
      <c r="DC34" s="80">
        <f>+CZ34*'PRECIOS SEGUN ADJ. (FRONTERIZO)'!$B$19*'PRECIOS SEGUN ADJ. (FRONTERIZO)'!$C$19</f>
        <v>0</v>
      </c>
      <c r="DD34" s="80" t="s">
        <v>134</v>
      </c>
      <c r="DE34" s="80">
        <f t="shared" si="25"/>
        <v>0</v>
      </c>
      <c r="DF34" s="37">
        <v>9</v>
      </c>
      <c r="DG34" s="37">
        <f t="shared" si="26"/>
        <v>180</v>
      </c>
      <c r="DH34" s="189">
        <v>82.59999999999998</v>
      </c>
      <c r="DI34" s="80">
        <f>+DF34*'PRECIOS SEGUN ADJ. (FRONTERIZO)'!$B$20*'PRECIOS SEGUN ADJ. (FRONTERIZO)'!$C$20</f>
        <v>14868</v>
      </c>
      <c r="DJ34" s="80" t="s">
        <v>492</v>
      </c>
      <c r="DK34" s="80">
        <f t="shared" si="27"/>
        <v>2676.24</v>
      </c>
      <c r="DL34" s="37">
        <v>736</v>
      </c>
      <c r="DM34" s="37">
        <f t="shared" si="28"/>
        <v>14720</v>
      </c>
      <c r="DN34" s="189">
        <v>22</v>
      </c>
      <c r="DO34" s="80">
        <f>+DL34*'PRECIOS SEGUN ADJ. (FRONTERIZO)'!$B$21*'PRECIOS SEGUN ADJ. (FRONTERIZO)'!$C$21</f>
        <v>323840</v>
      </c>
      <c r="DP34" s="80" t="s">
        <v>2388</v>
      </c>
      <c r="DQ34" s="37">
        <v>41</v>
      </c>
      <c r="DR34" s="37">
        <f t="shared" si="29"/>
        <v>820</v>
      </c>
      <c r="DS34" s="189">
        <v>80.849999999999994</v>
      </c>
      <c r="DT34" s="80">
        <f>+DQ34*'PRECIOS SEGUN ADJ. (FRONTERIZO)'!$B$22*'PRECIOS SEGUN ADJ. (FRONTERIZO)'!$C$22</f>
        <v>66297</v>
      </c>
      <c r="DU34" s="80" t="s">
        <v>2389</v>
      </c>
      <c r="DV34" s="37">
        <v>19</v>
      </c>
      <c r="DW34" s="37">
        <f t="shared" si="30"/>
        <v>380</v>
      </c>
      <c r="DX34" s="189">
        <v>21.83</v>
      </c>
      <c r="DY34" s="80">
        <f>+DV34*'PRECIOS SEGUN ADJ. (FRONTERIZO)'!$B$23*'PRECIOS SEGUN ADJ. (FRONTERIZO)'!$C$23</f>
        <v>8295.4</v>
      </c>
      <c r="DZ34" s="80" t="s">
        <v>792</v>
      </c>
      <c r="EA34" s="80">
        <f t="shared" si="31"/>
        <v>1493.17</v>
      </c>
      <c r="EB34" s="37">
        <v>58</v>
      </c>
      <c r="EC34" s="37">
        <f t="shared" si="32"/>
        <v>1160</v>
      </c>
      <c r="ED34" s="189">
        <v>33</v>
      </c>
      <c r="EE34" s="80">
        <f>+EB34*'PRECIOS SEGUN ADJ. (FRONTERIZO)'!$B$24*'PRECIOS SEGUN ADJ. (FRONTERIZO)'!$C$24</f>
        <v>38280</v>
      </c>
      <c r="EF34" s="80" t="s">
        <v>793</v>
      </c>
      <c r="EG34" s="37">
        <v>0</v>
      </c>
      <c r="EH34" s="37">
        <f t="shared" si="33"/>
        <v>0</v>
      </c>
      <c r="EI34" s="189">
        <v>15.789999999999997</v>
      </c>
      <c r="EJ34" s="80">
        <f>+EG34*'PRECIOS SEGUN ADJ. (FRONTERIZO)'!$B$25*'PRECIOS SEGUN ADJ. (FRONTERIZO)'!$C$25</f>
        <v>0</v>
      </c>
      <c r="EK34" s="80" t="s">
        <v>134</v>
      </c>
      <c r="EL34" s="37">
        <v>0</v>
      </c>
      <c r="EM34" s="37">
        <f t="shared" si="34"/>
        <v>0</v>
      </c>
      <c r="EN34" s="189">
        <v>31.5</v>
      </c>
      <c r="EO34" s="80">
        <f>+EL34*'PRECIOS SEGUN ADJ. (FRONTERIZO)'!$B$26*'PRECIOS SEGUN ADJ. (FRONTERIZO)'!$C$26</f>
        <v>0</v>
      </c>
      <c r="EP34" s="80" t="s">
        <v>134</v>
      </c>
      <c r="EQ34" s="80">
        <v>0</v>
      </c>
      <c r="ER34" s="194">
        <f t="shared" si="35"/>
        <v>0</v>
      </c>
      <c r="ES34" s="195">
        <v>21.68</v>
      </c>
      <c r="ET34" s="196">
        <f>+EQ34*'PRECIOS SEGUN ADJ (RURAL)'!$B$13*'PRECIOS SEGUN ADJ (RURAL)'!$C$13</f>
        <v>0</v>
      </c>
      <c r="EU34" s="196" t="s">
        <v>134</v>
      </c>
      <c r="EV34" s="80">
        <v>0</v>
      </c>
      <c r="EW34" s="198">
        <f t="shared" si="36"/>
        <v>0</v>
      </c>
      <c r="EX34" s="199">
        <v>5.5</v>
      </c>
      <c r="EY34" s="200">
        <f>+EV34*'PRECIOS SEGUN ADJ (RURAL)'!$B$16*'PRECIOS SEGUN ADJ (RURAL)'!$C$16</f>
        <v>0</v>
      </c>
      <c r="EZ34" s="200" t="s">
        <v>134</v>
      </c>
      <c r="FA34" s="80">
        <v>0</v>
      </c>
      <c r="FB34" s="202">
        <f t="shared" si="37"/>
        <v>0</v>
      </c>
      <c r="FC34" s="203">
        <v>220</v>
      </c>
      <c r="FD34" s="204">
        <f>+FA34*'PRECIOS SEGUN ADJ (RURAL)'!$B$18*'PRECIOS SEGUN ADJ (RURAL)'!$C$18</f>
        <v>0</v>
      </c>
      <c r="FE34" s="204" t="s">
        <v>134</v>
      </c>
      <c r="FF34" s="204">
        <f t="shared" si="38"/>
        <v>0</v>
      </c>
      <c r="FG34" s="80">
        <f t="shared" si="39"/>
        <v>1039843.2000000001</v>
      </c>
      <c r="FH34" s="80" t="s">
        <v>2390</v>
      </c>
      <c r="FI34" s="80">
        <f t="shared" si="40"/>
        <v>54500.259999999987</v>
      </c>
      <c r="FJ34" s="80" t="s">
        <v>2391</v>
      </c>
      <c r="FK34" s="80">
        <f t="shared" si="41"/>
        <v>985342.94000000006</v>
      </c>
      <c r="FL34" s="80" t="s">
        <v>2392</v>
      </c>
      <c r="FM34" s="80">
        <f t="shared" si="42"/>
        <v>207968.64000000001</v>
      </c>
      <c r="FN34" s="80" t="s">
        <v>2393</v>
      </c>
      <c r="FO34" s="80">
        <f t="shared" si="43"/>
        <v>10398.43</v>
      </c>
      <c r="FP34" s="80" t="s">
        <v>2394</v>
      </c>
      <c r="FQ34" s="80"/>
      <c r="FR34" s="80">
        <f t="shared" si="44"/>
        <v>831874.56000000006</v>
      </c>
      <c r="FS34" s="80" t="s">
        <v>2395</v>
      </c>
      <c r="FT34" s="37" t="str">
        <f>+VLOOKUP(D34,'FRONTERIZO XENIA'!F:G,2,0)</f>
        <v>F-30</v>
      </c>
    </row>
    <row r="35" spans="1:176">
      <c r="A35" s="37">
        <v>34</v>
      </c>
      <c r="B35" s="176" t="s">
        <v>1826</v>
      </c>
      <c r="C35" s="26" t="s">
        <v>2396</v>
      </c>
      <c r="D35" s="37">
        <v>132296966</v>
      </c>
      <c r="E35" s="37">
        <f>+VLOOKUP(D35,'INFORMACION DE PROVEEDORES'!C:I,2,0)</f>
        <v>132296966</v>
      </c>
      <c r="F35" s="26" t="str">
        <f>+VLOOKUP(D35,'INFORMACION DE PROVEEDORES'!C:J,4,0)</f>
        <v>CLAYDERMAN JOBSIAS PEÑA CUEVAS</v>
      </c>
      <c r="G35" s="37" t="str">
        <f>+VLOOKUP(D35,'INFORMACION DE PROVEEDORES'!C:K,5,0)</f>
        <v>402-3328069-8</v>
      </c>
      <c r="H35" s="26" t="str">
        <f>+VLOOKUP(D35,'INFORMACION DE PROVEEDORES'!C:L,7,0)</f>
        <v xml:space="preserve">CALLE SALOME UREÑA NO. 27, UVILLA, TAMAYO, BAHORUCO </v>
      </c>
      <c r="I35" s="37" t="str">
        <f>+VLOOKUP(D35,'INFORMACION DE PROVEEDORES'!C:M,3,0)</f>
        <v xml:space="preserve"> JURÍDICA</v>
      </c>
      <c r="J35" s="37">
        <v>4</v>
      </c>
      <c r="K35" s="37">
        <v>265</v>
      </c>
      <c r="L35" s="37">
        <v>52</v>
      </c>
      <c r="M35" s="37">
        <f t="shared" si="0"/>
        <v>1040</v>
      </c>
      <c r="N35" s="189">
        <v>69.81</v>
      </c>
      <c r="O35" s="80">
        <f>+L35*'PRECIOS SEGUN ADJ. (FRONTERIZO)'!$B$2*'PRECIOS SEGUN ADJ. (FRONTERIZO)'!$C$2</f>
        <v>72602.399999999994</v>
      </c>
      <c r="P35" s="80" t="s">
        <v>285</v>
      </c>
      <c r="Q35" s="80">
        <f t="shared" si="1"/>
        <v>11616.38</v>
      </c>
      <c r="R35" s="37">
        <v>15</v>
      </c>
      <c r="S35" s="37">
        <f t="shared" si="2"/>
        <v>300</v>
      </c>
      <c r="T35" s="189">
        <v>31.5</v>
      </c>
      <c r="U35" s="80">
        <f>+R35*'PRECIOS SEGUN ADJ. (FRONTERIZO)'!$B$3*'PRECIOS SEGUN ADJ. (FRONTERIZO)'!$C$3</f>
        <v>9450</v>
      </c>
      <c r="V35" s="80" t="s">
        <v>833</v>
      </c>
      <c r="W35" s="37">
        <v>18</v>
      </c>
      <c r="X35" s="37">
        <f t="shared" si="3"/>
        <v>360</v>
      </c>
      <c r="Y35" s="189">
        <v>25.2</v>
      </c>
      <c r="Z35" s="80">
        <f>+W35*'PRECIOS SEGUN ADJ. (FRONTERIZO)'!$B$4*'PRECIOS SEGUN ADJ. (FRONTERIZO)'!$C$4</f>
        <v>9072</v>
      </c>
      <c r="AA35" s="80" t="s">
        <v>2397</v>
      </c>
      <c r="AB35" s="37">
        <v>85</v>
      </c>
      <c r="AC35" s="37">
        <f t="shared" si="4"/>
        <v>1700</v>
      </c>
      <c r="AD35" s="189">
        <v>87.91</v>
      </c>
      <c r="AE35" s="80">
        <f>+AB35*'PRECIOS SEGUN ADJ. (FRONTERIZO)'!$B$5*'PRECIOS SEGUN ADJ. (FRONTERIZO)'!$C$5</f>
        <v>149447</v>
      </c>
      <c r="AF35" s="80" t="s">
        <v>2157</v>
      </c>
      <c r="AG35" s="80">
        <f t="shared" si="5"/>
        <v>26900.46</v>
      </c>
      <c r="AH35" s="37">
        <v>93</v>
      </c>
      <c r="AI35" s="37">
        <f t="shared" si="6"/>
        <v>1860</v>
      </c>
      <c r="AJ35" s="189">
        <v>53.95000000000001</v>
      </c>
      <c r="AK35" s="80">
        <f>+AH35*'PRECIOS SEGUN ADJ. (FRONTERIZO)'!$B$6*'PRECIOS SEGUN ADJ. (FRONTERIZO)'!$C$6</f>
        <v>100347</v>
      </c>
      <c r="AL35" s="80" t="s">
        <v>449</v>
      </c>
      <c r="AM35" s="37">
        <v>13</v>
      </c>
      <c r="AN35" s="37">
        <f t="shared" si="7"/>
        <v>260</v>
      </c>
      <c r="AO35" s="189">
        <v>25.04</v>
      </c>
      <c r="AP35" s="80">
        <f>+AM35*'PRECIOS SEGUN ADJ. (FRONTERIZO)'!$B$7*'PRECIOS SEGUN ADJ. (FRONTERIZO)'!$C$7</f>
        <v>6510.4</v>
      </c>
      <c r="AQ35" s="80" t="s">
        <v>898</v>
      </c>
      <c r="AR35" s="80">
        <f t="shared" si="8"/>
        <v>1041.6600000000001</v>
      </c>
      <c r="AS35" s="37">
        <v>33</v>
      </c>
      <c r="AT35" s="37">
        <f t="shared" si="9"/>
        <v>660</v>
      </c>
      <c r="AU35" s="189">
        <v>290.85000000000002</v>
      </c>
      <c r="AV35" s="80">
        <f>+AS35*'PRECIOS SEGUN ADJ. (FRONTERIZO)'!$B$8*'PRECIOS SEGUN ADJ. (FRONTERIZO)'!$C$8</f>
        <v>191961.00000000003</v>
      </c>
      <c r="AW35" s="80" t="s">
        <v>573</v>
      </c>
      <c r="AX35" s="80">
        <f t="shared" si="10"/>
        <v>34552.980000000003</v>
      </c>
      <c r="AY35" s="37">
        <v>2</v>
      </c>
      <c r="AZ35" s="37">
        <f t="shared" si="11"/>
        <v>40</v>
      </c>
      <c r="BA35" s="189">
        <v>18.899999999999999</v>
      </c>
      <c r="BB35" s="80">
        <f>+AY35*'PRECIOS SEGUN ADJ. (FRONTERIZO)'!$B$9*'PRECIOS SEGUN ADJ. (FRONTERIZO)'!$C$9</f>
        <v>756</v>
      </c>
      <c r="BC35" s="80" t="s">
        <v>2075</v>
      </c>
      <c r="BD35" s="37">
        <v>7</v>
      </c>
      <c r="BE35" s="37">
        <f t="shared" si="12"/>
        <v>140</v>
      </c>
      <c r="BF35" s="189">
        <v>140.38</v>
      </c>
      <c r="BG35" s="80">
        <f>+BD35*'PRECIOS SEGUN ADJ. (FRONTERIZO)'!$B$10*'PRECIOS SEGUN ADJ. (FRONTERIZO)'!$C$10</f>
        <v>19653.2</v>
      </c>
      <c r="BH35" s="80" t="s">
        <v>139</v>
      </c>
      <c r="BI35" s="80">
        <f t="shared" si="13"/>
        <v>3537.58</v>
      </c>
      <c r="BJ35" s="37">
        <v>6</v>
      </c>
      <c r="BK35" s="37">
        <f t="shared" si="14"/>
        <v>120</v>
      </c>
      <c r="BL35" s="189">
        <v>31.459999999999997</v>
      </c>
      <c r="BM35" s="80">
        <f>+BJ35*'PRECIOS SEGUN ADJ. (FRONTERIZO)'!$B$11*'PRECIOS SEGUN ADJ. (FRONTERIZO)'!$C$11</f>
        <v>3775.2</v>
      </c>
      <c r="BN35" s="80" t="s">
        <v>2398</v>
      </c>
      <c r="BO35" s="37">
        <v>25</v>
      </c>
      <c r="BP35" s="37">
        <f t="shared" si="15"/>
        <v>500</v>
      </c>
      <c r="BQ35" s="189">
        <v>65</v>
      </c>
      <c r="BR35" s="80">
        <f>+BO35*'PRECIOS SEGUN ADJ. (FRONTERIZO)'!$B$12*'PRECIOS SEGUN ADJ. (FRONTERIZO)'!$C$12</f>
        <v>32500</v>
      </c>
      <c r="BS35" s="80" t="s">
        <v>140</v>
      </c>
      <c r="BT35" s="37">
        <v>170</v>
      </c>
      <c r="BU35" s="37">
        <f t="shared" si="16"/>
        <v>3400</v>
      </c>
      <c r="BV35" s="189">
        <v>5.5</v>
      </c>
      <c r="BW35" s="80">
        <f>+BT35*'PRECIOS SEGUN ADJ. (FRONTERIZO)'!$B$13*'PRECIOS SEGUN ADJ. (FRONTERIZO)'!$C$13</f>
        <v>18700</v>
      </c>
      <c r="BX35" s="80" t="s">
        <v>2399</v>
      </c>
      <c r="BY35" s="37">
        <v>496</v>
      </c>
      <c r="BZ35" s="37">
        <f t="shared" si="17"/>
        <v>9920</v>
      </c>
      <c r="CA35" s="189">
        <v>7.15</v>
      </c>
      <c r="CB35" s="80">
        <f>+BY35*'PRECIOS SEGUN ADJ. (FRONTERIZO)'!$B$14*'PRECIOS SEGUN ADJ. (FRONTERIZO)'!$C$14</f>
        <v>70928</v>
      </c>
      <c r="CC35" s="80" t="s">
        <v>2400</v>
      </c>
      <c r="CD35" s="37">
        <v>992</v>
      </c>
      <c r="CE35" s="37">
        <f t="shared" si="18"/>
        <v>19840</v>
      </c>
      <c r="CF35" s="189">
        <v>6.8400000000000007</v>
      </c>
      <c r="CG35" s="80">
        <f>+CD35*'PRECIOS SEGUN ADJ. (FRONTERIZO)'!$B$15*'PRECIOS SEGUN ADJ. (FRONTERIZO)'!$C$15</f>
        <v>135705.60000000001</v>
      </c>
      <c r="CH35" s="80" t="s">
        <v>2401</v>
      </c>
      <c r="CI35" s="37">
        <v>8</v>
      </c>
      <c r="CJ35" s="37">
        <f t="shared" si="19"/>
        <v>160</v>
      </c>
      <c r="CK35" s="189">
        <v>60</v>
      </c>
      <c r="CL35" s="80">
        <f>+CI35*'PRECIOS SEGUN ADJ. (FRONTERIZO)'!$B$16*'PRECIOS SEGUN ADJ. (FRONTERIZO)'!$C$16</f>
        <v>9600</v>
      </c>
      <c r="CM35" s="80" t="s">
        <v>2402</v>
      </c>
      <c r="CN35" s="80">
        <f t="shared" si="20"/>
        <v>1728</v>
      </c>
      <c r="CO35" s="37">
        <v>4</v>
      </c>
      <c r="CP35" s="37">
        <f t="shared" si="21"/>
        <v>80</v>
      </c>
      <c r="CQ35" s="189">
        <v>55.649999999999991</v>
      </c>
      <c r="CR35" s="80">
        <f>+CO35*'PRECIOS SEGUN ADJ. (FRONTERIZO)'!$B$17*'PRECIOS SEGUN ADJ. (FRONTERIZO)'!$C$17</f>
        <v>4452</v>
      </c>
      <c r="CS35" s="80" t="s">
        <v>2403</v>
      </c>
      <c r="CT35" s="80">
        <f t="shared" si="22"/>
        <v>801.36</v>
      </c>
      <c r="CU35" s="37">
        <v>564</v>
      </c>
      <c r="CV35" s="37">
        <f t="shared" si="23"/>
        <v>11280</v>
      </c>
      <c r="CW35" s="189">
        <v>6.6</v>
      </c>
      <c r="CX35" s="80">
        <f>+CU35*'PRECIOS SEGUN ADJ. (FRONTERIZO)'!$B$18*'PRECIOS SEGUN ADJ. (FRONTERIZO)'!$C$18</f>
        <v>74448</v>
      </c>
      <c r="CY35" s="80" t="s">
        <v>1915</v>
      </c>
      <c r="CZ35" s="37">
        <v>4</v>
      </c>
      <c r="DA35" s="37">
        <f t="shared" si="24"/>
        <v>80</v>
      </c>
      <c r="DB35" s="189">
        <v>65.75</v>
      </c>
      <c r="DC35" s="80">
        <f>+CZ35*'PRECIOS SEGUN ADJ. (FRONTERIZO)'!$B$19*'PRECIOS SEGUN ADJ. (FRONTERIZO)'!$C$19</f>
        <v>5260</v>
      </c>
      <c r="DD35" s="80" t="s">
        <v>2404</v>
      </c>
      <c r="DE35" s="80">
        <f t="shared" si="25"/>
        <v>946.8</v>
      </c>
      <c r="DF35" s="37">
        <v>13</v>
      </c>
      <c r="DG35" s="37">
        <f t="shared" si="26"/>
        <v>260</v>
      </c>
      <c r="DH35" s="189">
        <v>82.59999999999998</v>
      </c>
      <c r="DI35" s="80">
        <f>+DF35*'PRECIOS SEGUN ADJ. (FRONTERIZO)'!$B$20*'PRECIOS SEGUN ADJ. (FRONTERIZO)'!$C$20</f>
        <v>21476</v>
      </c>
      <c r="DJ35" s="80" t="s">
        <v>899</v>
      </c>
      <c r="DK35" s="80">
        <f t="shared" si="27"/>
        <v>3865.68</v>
      </c>
      <c r="DL35" s="37">
        <v>992</v>
      </c>
      <c r="DM35" s="37">
        <f t="shared" si="28"/>
        <v>19840</v>
      </c>
      <c r="DN35" s="189">
        <v>22</v>
      </c>
      <c r="DO35" s="80">
        <f>+DL35*'PRECIOS SEGUN ADJ. (FRONTERIZO)'!$B$21*'PRECIOS SEGUN ADJ. (FRONTERIZO)'!$C$21</f>
        <v>436480</v>
      </c>
      <c r="DP35" s="80" t="s">
        <v>2405</v>
      </c>
      <c r="DQ35" s="37">
        <v>61</v>
      </c>
      <c r="DR35" s="37">
        <f t="shared" si="29"/>
        <v>1220</v>
      </c>
      <c r="DS35" s="189">
        <v>80.849999999999994</v>
      </c>
      <c r="DT35" s="80">
        <f>+DQ35*'PRECIOS SEGUN ADJ. (FRONTERIZO)'!$B$22*'PRECIOS SEGUN ADJ. (FRONTERIZO)'!$C$22</f>
        <v>98636.999999999985</v>
      </c>
      <c r="DU35" s="80" t="s">
        <v>2406</v>
      </c>
      <c r="DV35" s="37">
        <v>28</v>
      </c>
      <c r="DW35" s="37">
        <f t="shared" si="30"/>
        <v>560</v>
      </c>
      <c r="DX35" s="189">
        <v>21.83</v>
      </c>
      <c r="DY35" s="80">
        <f>+DV35*'PRECIOS SEGUN ADJ. (FRONTERIZO)'!$B$23*'PRECIOS SEGUN ADJ. (FRONTERIZO)'!$C$23</f>
        <v>12224.8</v>
      </c>
      <c r="DZ35" s="80" t="s">
        <v>147</v>
      </c>
      <c r="EA35" s="80">
        <f t="shared" si="31"/>
        <v>2200.46</v>
      </c>
      <c r="EB35" s="37">
        <v>80</v>
      </c>
      <c r="EC35" s="37">
        <f t="shared" si="32"/>
        <v>1600</v>
      </c>
      <c r="ED35" s="189">
        <v>33</v>
      </c>
      <c r="EE35" s="80">
        <f>+EB35*'PRECIOS SEGUN ADJ. (FRONTERIZO)'!$B$24*'PRECIOS SEGUN ADJ. (FRONTERIZO)'!$C$24</f>
        <v>52800</v>
      </c>
      <c r="EF35" s="80" t="s">
        <v>1759</v>
      </c>
      <c r="EG35" s="37">
        <v>2</v>
      </c>
      <c r="EH35" s="37">
        <f t="shared" si="33"/>
        <v>40</v>
      </c>
      <c r="EI35" s="189">
        <v>15.789999999999997</v>
      </c>
      <c r="EJ35" s="80">
        <f>+EG35*'PRECIOS SEGUN ADJ. (FRONTERIZO)'!$B$25*'PRECIOS SEGUN ADJ. (FRONTERIZO)'!$C$25</f>
        <v>631.59999999999991</v>
      </c>
      <c r="EK35" s="80" t="s">
        <v>2087</v>
      </c>
      <c r="EL35" s="37">
        <v>2</v>
      </c>
      <c r="EM35" s="37">
        <f t="shared" si="34"/>
        <v>40</v>
      </c>
      <c r="EN35" s="189">
        <v>31.5</v>
      </c>
      <c r="EO35" s="80">
        <f>+EL35*'PRECIOS SEGUN ADJ. (FRONTERIZO)'!$B$26*'PRECIOS SEGUN ADJ. (FRONTERIZO)'!$C$26</f>
        <v>1260</v>
      </c>
      <c r="EP35" s="80" t="s">
        <v>2088</v>
      </c>
      <c r="EQ35" s="80">
        <v>0</v>
      </c>
      <c r="ER35" s="194">
        <f t="shared" si="35"/>
        <v>0</v>
      </c>
      <c r="ES35" s="195">
        <v>21.68</v>
      </c>
      <c r="ET35" s="196">
        <f>+EQ35*'PRECIOS SEGUN ADJ (RURAL)'!$B$13*'PRECIOS SEGUN ADJ (RURAL)'!$C$13</f>
        <v>0</v>
      </c>
      <c r="EU35" s="196" t="s">
        <v>134</v>
      </c>
      <c r="EV35" s="80">
        <v>0</v>
      </c>
      <c r="EW35" s="198">
        <f t="shared" si="36"/>
        <v>0</v>
      </c>
      <c r="EX35" s="199">
        <v>5.5</v>
      </c>
      <c r="EY35" s="200">
        <f>+EV35*'PRECIOS SEGUN ADJ (RURAL)'!$B$16*'PRECIOS SEGUN ADJ (RURAL)'!$C$16</f>
        <v>0</v>
      </c>
      <c r="EZ35" s="200" t="s">
        <v>134</v>
      </c>
      <c r="FA35" s="80">
        <v>0</v>
      </c>
      <c r="FB35" s="202">
        <f t="shared" si="37"/>
        <v>0</v>
      </c>
      <c r="FC35" s="203">
        <v>220</v>
      </c>
      <c r="FD35" s="204">
        <f>+FA35*'PRECIOS SEGUN ADJ (RURAL)'!$B$18*'PRECIOS SEGUN ADJ (RURAL)'!$C$18</f>
        <v>0</v>
      </c>
      <c r="FE35" s="204" t="s">
        <v>134</v>
      </c>
      <c r="FF35" s="204">
        <f t="shared" si="38"/>
        <v>0</v>
      </c>
      <c r="FG35" s="80">
        <f t="shared" si="39"/>
        <v>1538677.2</v>
      </c>
      <c r="FH35" s="80" t="s">
        <v>2407</v>
      </c>
      <c r="FI35" s="80">
        <f t="shared" si="40"/>
        <v>87191.360000000015</v>
      </c>
      <c r="FJ35" s="80" t="s">
        <v>2408</v>
      </c>
      <c r="FK35" s="80">
        <f t="shared" si="41"/>
        <v>1451485.8399999999</v>
      </c>
      <c r="FL35" s="80" t="s">
        <v>2409</v>
      </c>
      <c r="FM35" s="80">
        <f t="shared" si="42"/>
        <v>307735.44</v>
      </c>
      <c r="FN35" s="80" t="s">
        <v>2410</v>
      </c>
      <c r="FO35" s="80">
        <f t="shared" si="43"/>
        <v>15386.77</v>
      </c>
      <c r="FP35" s="80" t="s">
        <v>2411</v>
      </c>
      <c r="FQ35" s="80"/>
      <c r="FR35" s="80">
        <f t="shared" si="44"/>
        <v>1230941.76</v>
      </c>
      <c r="FS35" s="80" t="s">
        <v>2412</v>
      </c>
      <c r="FT35" s="37" t="str">
        <f>+VLOOKUP(D35,'FRONTERIZO XENIA'!F:G,2,0)</f>
        <v>F-26</v>
      </c>
    </row>
    <row r="36" spans="1:176">
      <c r="A36" s="37">
        <v>35</v>
      </c>
      <c r="B36" s="176" t="s">
        <v>1826</v>
      </c>
      <c r="C36" s="26" t="s">
        <v>2413</v>
      </c>
      <c r="D36" s="37">
        <v>130918945</v>
      </c>
      <c r="E36" s="37">
        <f>+VLOOKUP(D36,'INFORMACION DE PROVEEDORES'!C:I,2,0)</f>
        <v>130918945</v>
      </c>
      <c r="F36" s="26" t="str">
        <f>+VLOOKUP(D36,'INFORMACION DE PROVEEDORES'!C:J,4,0)</f>
        <v xml:space="preserve">YEFRI EDY PEREZ DE LEON </v>
      </c>
      <c r="G36" s="37" t="str">
        <f>+VLOOKUP(D36,'INFORMACION DE PROVEEDORES'!C:K,5,0)</f>
        <v>022-0022075-0</v>
      </c>
      <c r="H36" s="26" t="str">
        <f>+VLOOKUP(D36,'INFORMACION DE PROVEEDORES'!C:L,7,0)</f>
        <v xml:space="preserve">AVENIDA 27 DE FEBRERO ESQUINA ANIBAL REYES NO. 1, CERRO AL MEDIO, PROVINCIA BAHORUCO </v>
      </c>
      <c r="I36" s="37" t="str">
        <f>+VLOOKUP(D36,'INFORMACION DE PROVEEDORES'!C:M,3,0)</f>
        <v xml:space="preserve"> JURÍDICA</v>
      </c>
      <c r="J36" s="37">
        <v>5</v>
      </c>
      <c r="K36" s="37">
        <v>393</v>
      </c>
      <c r="L36" s="37">
        <v>85</v>
      </c>
      <c r="M36" s="37">
        <f t="shared" si="0"/>
        <v>1700</v>
      </c>
      <c r="N36" s="189">
        <v>69.81</v>
      </c>
      <c r="O36" s="80">
        <f>+L36*'PRECIOS SEGUN ADJ. (FRONTERIZO)'!$B$2*'PRECIOS SEGUN ADJ. (FRONTERIZO)'!$C$2</f>
        <v>118677</v>
      </c>
      <c r="P36" s="80" t="s">
        <v>2414</v>
      </c>
      <c r="Q36" s="80">
        <f t="shared" si="1"/>
        <v>18988.32</v>
      </c>
      <c r="R36" s="37">
        <v>24</v>
      </c>
      <c r="S36" s="37">
        <f t="shared" si="2"/>
        <v>480</v>
      </c>
      <c r="T36" s="189">
        <v>31.5</v>
      </c>
      <c r="U36" s="80">
        <f>+R36*'PRECIOS SEGUN ADJ. (FRONTERIZO)'!$B$3*'PRECIOS SEGUN ADJ. (FRONTERIZO)'!$C$3</f>
        <v>15120</v>
      </c>
      <c r="V36" s="80" t="s">
        <v>157</v>
      </c>
      <c r="W36" s="37">
        <v>67</v>
      </c>
      <c r="X36" s="37">
        <f t="shared" si="3"/>
        <v>1340</v>
      </c>
      <c r="Y36" s="189">
        <v>25.2</v>
      </c>
      <c r="Z36" s="80">
        <f>+W36*'PRECIOS SEGUN ADJ. (FRONTERIZO)'!$B$4*'PRECIOS SEGUN ADJ. (FRONTERIZO)'!$C$4</f>
        <v>33768</v>
      </c>
      <c r="AA36" s="80" t="s">
        <v>2415</v>
      </c>
      <c r="AB36" s="37">
        <v>134</v>
      </c>
      <c r="AC36" s="37">
        <f t="shared" si="4"/>
        <v>2680</v>
      </c>
      <c r="AD36" s="189">
        <v>87.91</v>
      </c>
      <c r="AE36" s="80">
        <f>+AB36*'PRECIOS SEGUN ADJ. (FRONTERIZO)'!$B$5*'PRECIOS SEGUN ADJ. (FRONTERIZO)'!$C$5</f>
        <v>235598.8</v>
      </c>
      <c r="AF36" s="80" t="s">
        <v>816</v>
      </c>
      <c r="AG36" s="80">
        <f t="shared" si="5"/>
        <v>42407.78</v>
      </c>
      <c r="AH36" s="37">
        <v>124</v>
      </c>
      <c r="AI36" s="37">
        <f t="shared" si="6"/>
        <v>2480</v>
      </c>
      <c r="AJ36" s="189">
        <v>53.95000000000001</v>
      </c>
      <c r="AK36" s="80">
        <f>+AH36*'PRECIOS SEGUN ADJ. (FRONTERIZO)'!$B$6*'PRECIOS SEGUN ADJ. (FRONTERIZO)'!$C$6</f>
        <v>133796</v>
      </c>
      <c r="AL36" s="80" t="s">
        <v>1716</v>
      </c>
      <c r="AM36" s="37">
        <v>17</v>
      </c>
      <c r="AN36" s="37">
        <f t="shared" si="7"/>
        <v>340</v>
      </c>
      <c r="AO36" s="189">
        <v>25.04</v>
      </c>
      <c r="AP36" s="80">
        <f>+AM36*'PRECIOS SEGUN ADJ. (FRONTERIZO)'!$B$7*'PRECIOS SEGUN ADJ. (FRONTERIZO)'!$C$7</f>
        <v>8513.6</v>
      </c>
      <c r="AQ36" s="80" t="s">
        <v>215</v>
      </c>
      <c r="AR36" s="80">
        <f t="shared" si="8"/>
        <v>1362.18</v>
      </c>
      <c r="AS36" s="37">
        <v>48</v>
      </c>
      <c r="AT36" s="37">
        <f t="shared" si="9"/>
        <v>960</v>
      </c>
      <c r="AU36" s="189">
        <v>290.85000000000002</v>
      </c>
      <c r="AV36" s="80">
        <f>+AS36*'PRECIOS SEGUN ADJ. (FRONTERIZO)'!$B$8*'PRECIOS SEGUN ADJ. (FRONTERIZO)'!$C$8</f>
        <v>279216</v>
      </c>
      <c r="AW36" s="80" t="s">
        <v>2416</v>
      </c>
      <c r="AX36" s="80">
        <f t="shared" si="10"/>
        <v>50258.879999999997</v>
      </c>
      <c r="AY36" s="37">
        <v>4</v>
      </c>
      <c r="AZ36" s="37">
        <f t="shared" si="11"/>
        <v>80</v>
      </c>
      <c r="BA36" s="189">
        <v>18.899999999999999</v>
      </c>
      <c r="BB36" s="80">
        <f>+AY36*'PRECIOS SEGUN ADJ. (FRONTERIZO)'!$B$9*'PRECIOS SEGUN ADJ. (FRONTERIZO)'!$C$9</f>
        <v>1512</v>
      </c>
      <c r="BC36" s="80" t="s">
        <v>548</v>
      </c>
      <c r="BD36" s="37">
        <v>10</v>
      </c>
      <c r="BE36" s="37">
        <f t="shared" si="12"/>
        <v>200</v>
      </c>
      <c r="BF36" s="189">
        <v>140.38</v>
      </c>
      <c r="BG36" s="80">
        <f>+BD36*'PRECIOS SEGUN ADJ. (FRONTERIZO)'!$B$10*'PRECIOS SEGUN ADJ. (FRONTERIZO)'!$C$10</f>
        <v>28076</v>
      </c>
      <c r="BH36" s="80" t="s">
        <v>164</v>
      </c>
      <c r="BI36" s="80">
        <f t="shared" si="13"/>
        <v>5053.68</v>
      </c>
      <c r="BJ36" s="37">
        <v>23</v>
      </c>
      <c r="BK36" s="37">
        <f t="shared" si="14"/>
        <v>460</v>
      </c>
      <c r="BL36" s="189">
        <v>31.459999999999997</v>
      </c>
      <c r="BM36" s="80">
        <f>+BJ36*'PRECIOS SEGUN ADJ. (FRONTERIZO)'!$B$11*'PRECIOS SEGUN ADJ. (FRONTERIZO)'!$C$11</f>
        <v>14471.6</v>
      </c>
      <c r="BN36" s="80" t="s">
        <v>2417</v>
      </c>
      <c r="BO36" s="37">
        <v>38</v>
      </c>
      <c r="BP36" s="37">
        <f t="shared" si="15"/>
        <v>760</v>
      </c>
      <c r="BQ36" s="189">
        <v>65</v>
      </c>
      <c r="BR36" s="80">
        <f>+BO36*'PRECIOS SEGUN ADJ. (FRONTERIZO)'!$B$12*'PRECIOS SEGUN ADJ. (FRONTERIZO)'!$C$12</f>
        <v>49400</v>
      </c>
      <c r="BS36" s="80" t="s">
        <v>166</v>
      </c>
      <c r="BT36" s="37">
        <v>630</v>
      </c>
      <c r="BU36" s="37">
        <f t="shared" si="16"/>
        <v>12600</v>
      </c>
      <c r="BV36" s="189">
        <v>5.5</v>
      </c>
      <c r="BW36" s="80">
        <f>+BT36*'PRECIOS SEGUN ADJ. (FRONTERIZO)'!$B$13*'PRECIOS SEGUN ADJ. (FRONTERIZO)'!$C$13</f>
        <v>69300</v>
      </c>
      <c r="BX36" s="80" t="s">
        <v>2418</v>
      </c>
      <c r="BY36" s="37">
        <v>660</v>
      </c>
      <c r="BZ36" s="37">
        <f t="shared" si="17"/>
        <v>13200</v>
      </c>
      <c r="CA36" s="189">
        <v>7.15</v>
      </c>
      <c r="CB36" s="80">
        <f>+BY36*'PRECIOS SEGUN ADJ. (FRONTERIZO)'!$B$14*'PRECIOS SEGUN ADJ. (FRONTERIZO)'!$C$14</f>
        <v>94380</v>
      </c>
      <c r="CC36" s="80" t="s">
        <v>2419</v>
      </c>
      <c r="CD36" s="37">
        <v>1320</v>
      </c>
      <c r="CE36" s="37">
        <f t="shared" si="18"/>
        <v>26400</v>
      </c>
      <c r="CF36" s="189">
        <v>6.8400000000000007</v>
      </c>
      <c r="CG36" s="80">
        <f>+CD36*'PRECIOS SEGUN ADJ. (FRONTERIZO)'!$B$15*'PRECIOS SEGUN ADJ. (FRONTERIZO)'!$C$15</f>
        <v>180576</v>
      </c>
      <c r="CH36" s="80" t="s">
        <v>860</v>
      </c>
      <c r="CI36" s="37">
        <v>28</v>
      </c>
      <c r="CJ36" s="37">
        <f t="shared" si="19"/>
        <v>560</v>
      </c>
      <c r="CK36" s="189">
        <v>60</v>
      </c>
      <c r="CL36" s="80">
        <f>+CI36*'PRECIOS SEGUN ADJ. (FRONTERIZO)'!$B$16*'PRECIOS SEGUN ADJ. (FRONTERIZO)'!$C$16</f>
        <v>33600</v>
      </c>
      <c r="CM36" s="80" t="s">
        <v>2420</v>
      </c>
      <c r="CN36" s="80">
        <f t="shared" si="20"/>
        <v>6048</v>
      </c>
      <c r="CO36" s="37">
        <v>13</v>
      </c>
      <c r="CP36" s="37">
        <f t="shared" si="21"/>
        <v>260</v>
      </c>
      <c r="CQ36" s="189">
        <v>55.649999999999991</v>
      </c>
      <c r="CR36" s="80">
        <f>+CO36*'PRECIOS SEGUN ADJ. (FRONTERIZO)'!$B$17*'PRECIOS SEGUN ADJ. (FRONTERIZO)'!$C$17</f>
        <v>14468.999999999998</v>
      </c>
      <c r="CS36" s="80" t="s">
        <v>171</v>
      </c>
      <c r="CT36" s="80">
        <f t="shared" si="22"/>
        <v>2604.42</v>
      </c>
      <c r="CU36" s="37">
        <v>912</v>
      </c>
      <c r="CV36" s="37">
        <f t="shared" si="23"/>
        <v>18240</v>
      </c>
      <c r="CW36" s="189">
        <v>6.6</v>
      </c>
      <c r="CX36" s="80">
        <f>+CU36*'PRECIOS SEGUN ADJ. (FRONTERIZO)'!$B$18*'PRECIOS SEGUN ADJ. (FRONTERIZO)'!$C$18</f>
        <v>120384</v>
      </c>
      <c r="CY36" s="80" t="s">
        <v>929</v>
      </c>
      <c r="CZ36" s="37">
        <v>14</v>
      </c>
      <c r="DA36" s="37">
        <f t="shared" si="24"/>
        <v>280</v>
      </c>
      <c r="DB36" s="189">
        <v>65.75</v>
      </c>
      <c r="DC36" s="80">
        <f>+CZ36*'PRECIOS SEGUN ADJ. (FRONTERIZO)'!$B$19*'PRECIOS SEGUN ADJ. (FRONTERIZO)'!$C$19</f>
        <v>18410</v>
      </c>
      <c r="DD36" s="80" t="s">
        <v>1896</v>
      </c>
      <c r="DE36" s="80">
        <f t="shared" si="25"/>
        <v>3313.8</v>
      </c>
      <c r="DF36" s="37">
        <v>17</v>
      </c>
      <c r="DG36" s="37">
        <f t="shared" si="26"/>
        <v>340</v>
      </c>
      <c r="DH36" s="189">
        <v>82.59999999999998</v>
      </c>
      <c r="DI36" s="80">
        <f>+DF36*'PRECIOS SEGUN ADJ. (FRONTERIZO)'!$B$20*'PRECIOS SEGUN ADJ. (FRONTERIZO)'!$C$20</f>
        <v>28083.999999999996</v>
      </c>
      <c r="DJ36" s="80" t="s">
        <v>222</v>
      </c>
      <c r="DK36" s="80">
        <f t="shared" si="27"/>
        <v>5055.12</v>
      </c>
      <c r="DL36" s="37">
        <v>1320</v>
      </c>
      <c r="DM36" s="37">
        <f t="shared" si="28"/>
        <v>26400</v>
      </c>
      <c r="DN36" s="189">
        <v>22</v>
      </c>
      <c r="DO36" s="80">
        <f>+DL36*'PRECIOS SEGUN ADJ. (FRONTERIZO)'!$B$21*'PRECIOS SEGUN ADJ. (FRONTERIZO)'!$C$21</f>
        <v>580800</v>
      </c>
      <c r="DP36" s="80" t="s">
        <v>2421</v>
      </c>
      <c r="DQ36" s="37">
        <v>89</v>
      </c>
      <c r="DR36" s="37">
        <f t="shared" si="29"/>
        <v>1780</v>
      </c>
      <c r="DS36" s="189">
        <v>80.849999999999994</v>
      </c>
      <c r="DT36" s="80">
        <f>+DQ36*'PRECIOS SEGUN ADJ. (FRONTERIZO)'!$B$22*'PRECIOS SEGUN ADJ. (FRONTERIZO)'!$C$22</f>
        <v>143913</v>
      </c>
      <c r="DU36" s="80" t="s">
        <v>2422</v>
      </c>
      <c r="DV36" s="37">
        <v>42</v>
      </c>
      <c r="DW36" s="37">
        <f t="shared" si="30"/>
        <v>840</v>
      </c>
      <c r="DX36" s="189">
        <v>21.83</v>
      </c>
      <c r="DY36" s="80">
        <f>+DV36*'PRECIOS SEGUN ADJ. (FRONTERIZO)'!$B$23*'PRECIOS SEGUN ADJ. (FRONTERIZO)'!$C$23</f>
        <v>18337.199999999997</v>
      </c>
      <c r="DZ36" s="80" t="s">
        <v>177</v>
      </c>
      <c r="EA36" s="80">
        <f t="shared" si="31"/>
        <v>3300.7</v>
      </c>
      <c r="EB36" s="37">
        <v>111</v>
      </c>
      <c r="EC36" s="37">
        <f t="shared" si="32"/>
        <v>2220</v>
      </c>
      <c r="ED36" s="189">
        <v>33</v>
      </c>
      <c r="EE36" s="80">
        <f>+EB36*'PRECIOS SEGUN ADJ. (FRONTERIZO)'!$B$24*'PRECIOS SEGUN ADJ. (FRONTERIZO)'!$C$24</f>
        <v>73260</v>
      </c>
      <c r="EF36" s="80" t="s">
        <v>2423</v>
      </c>
      <c r="EG36" s="37">
        <v>5</v>
      </c>
      <c r="EH36" s="37">
        <f t="shared" si="33"/>
        <v>100</v>
      </c>
      <c r="EI36" s="189">
        <v>15.789999999999997</v>
      </c>
      <c r="EJ36" s="80">
        <f>+EG36*'PRECIOS SEGUN ADJ. (FRONTERIZO)'!$B$25*'PRECIOS SEGUN ADJ. (FRONTERIZO)'!$C$25</f>
        <v>1578.9999999999998</v>
      </c>
      <c r="EK36" s="80" t="s">
        <v>179</v>
      </c>
      <c r="EL36" s="37">
        <v>5</v>
      </c>
      <c r="EM36" s="37">
        <f t="shared" si="34"/>
        <v>100</v>
      </c>
      <c r="EN36" s="189">
        <v>31.5</v>
      </c>
      <c r="EO36" s="80">
        <f>+EL36*'PRECIOS SEGUN ADJ. (FRONTERIZO)'!$B$26*'PRECIOS SEGUN ADJ. (FRONTERIZO)'!$C$26</f>
        <v>3150</v>
      </c>
      <c r="EP36" s="80" t="s">
        <v>180</v>
      </c>
      <c r="EQ36" s="80">
        <v>0</v>
      </c>
      <c r="ER36" s="194">
        <f t="shared" si="35"/>
        <v>0</v>
      </c>
      <c r="ES36" s="195">
        <v>21.68</v>
      </c>
      <c r="ET36" s="196">
        <f>+EQ36*'PRECIOS SEGUN ADJ (RURAL)'!$B$13*'PRECIOS SEGUN ADJ (RURAL)'!$C$13</f>
        <v>0</v>
      </c>
      <c r="EU36" s="196" t="s">
        <v>134</v>
      </c>
      <c r="EV36" s="80">
        <v>0</v>
      </c>
      <c r="EW36" s="198">
        <f t="shared" si="36"/>
        <v>0</v>
      </c>
      <c r="EX36" s="199">
        <v>5.5</v>
      </c>
      <c r="EY36" s="200">
        <f>+EV36*'PRECIOS SEGUN ADJ (RURAL)'!$B$16*'PRECIOS SEGUN ADJ (RURAL)'!$C$16</f>
        <v>0</v>
      </c>
      <c r="EZ36" s="200" t="s">
        <v>134</v>
      </c>
      <c r="FA36" s="80">
        <v>0</v>
      </c>
      <c r="FB36" s="202">
        <f t="shared" si="37"/>
        <v>0</v>
      </c>
      <c r="FC36" s="203">
        <v>220</v>
      </c>
      <c r="FD36" s="204">
        <f>+FA36*'PRECIOS SEGUN ADJ (RURAL)'!$B$18*'PRECIOS SEGUN ADJ (RURAL)'!$C$18</f>
        <v>0</v>
      </c>
      <c r="FE36" s="204" t="s">
        <v>134</v>
      </c>
      <c r="FF36" s="204">
        <f t="shared" si="38"/>
        <v>0</v>
      </c>
      <c r="FG36" s="80">
        <f t="shared" si="39"/>
        <v>2298391.2000000002</v>
      </c>
      <c r="FH36" s="80" t="s">
        <v>2424</v>
      </c>
      <c r="FI36" s="80">
        <f t="shared" si="40"/>
        <v>138392.88</v>
      </c>
      <c r="FJ36" s="80" t="s">
        <v>2425</v>
      </c>
      <c r="FK36" s="80">
        <f t="shared" si="41"/>
        <v>2159998.3200000003</v>
      </c>
      <c r="FL36" s="80" t="s">
        <v>2426</v>
      </c>
      <c r="FM36" s="80">
        <f t="shared" si="42"/>
        <v>459678.24</v>
      </c>
      <c r="FN36" s="80" t="s">
        <v>2427</v>
      </c>
      <c r="FO36" s="80">
        <f t="shared" si="43"/>
        <v>22983.91</v>
      </c>
      <c r="FP36" s="80" t="s">
        <v>2428</v>
      </c>
      <c r="FQ36" s="80"/>
      <c r="FR36" s="80">
        <f t="shared" si="44"/>
        <v>1838712.9600000002</v>
      </c>
      <c r="FS36" s="80" t="s">
        <v>2429</v>
      </c>
      <c r="FT36" s="37" t="str">
        <f>+VLOOKUP(D36,'FRONTERIZO XENIA'!F:G,2,0)</f>
        <v>F-27</v>
      </c>
    </row>
    <row r="37" spans="1:176">
      <c r="A37" s="37">
        <v>36</v>
      </c>
      <c r="B37" s="176" t="s">
        <v>1826</v>
      </c>
      <c r="C37" s="26" t="s">
        <v>2430</v>
      </c>
      <c r="D37" s="37">
        <v>130095388</v>
      </c>
      <c r="E37" s="37">
        <f>+VLOOKUP(D37,'INFORMACION DE PROVEEDORES'!C:I,2,0)</f>
        <v>130095388</v>
      </c>
      <c r="F37" s="26" t="str">
        <f>+VLOOKUP(D37,'INFORMACION DE PROVEEDORES'!C:J,4,0)</f>
        <v xml:space="preserve">FRANCIS MELY JIMENEZ SALVADOR </v>
      </c>
      <c r="G37" s="37" t="str">
        <f>+VLOOKUP(D37,'INFORMACION DE PROVEEDORES'!C:K,5,0)</f>
        <v>113-0001203-3</v>
      </c>
      <c r="H37" s="26" t="str">
        <f>+VLOOKUP(D37,'INFORMACION DE PROVEEDORES'!C:L,7,0)</f>
        <v xml:space="preserve">CALLE DUARTE NO. 35, CALLE APOLINAR PERDOMO, ESQUINA CAPOTILLO, NEYBA, BAHORUCO </v>
      </c>
      <c r="I37" s="37" t="str">
        <f>+VLOOKUP(D37,'INFORMACION DE PROVEEDORES'!C:M,3,0)</f>
        <v xml:space="preserve"> JURÍDICA</v>
      </c>
      <c r="J37" s="37">
        <v>2</v>
      </c>
      <c r="K37" s="37">
        <v>240</v>
      </c>
      <c r="L37" s="37">
        <v>97</v>
      </c>
      <c r="M37" s="37">
        <f t="shared" si="0"/>
        <v>1940</v>
      </c>
      <c r="N37" s="189">
        <v>69.81</v>
      </c>
      <c r="O37" s="80">
        <f>+L37*'PRECIOS SEGUN ADJ. (FRONTERIZO)'!$B$2*'PRECIOS SEGUN ADJ. (FRONTERIZO)'!$C$2</f>
        <v>135431.40000000002</v>
      </c>
      <c r="P37" s="80" t="s">
        <v>2193</v>
      </c>
      <c r="Q37" s="80">
        <f t="shared" si="1"/>
        <v>21669.02</v>
      </c>
      <c r="R37" s="37">
        <v>28</v>
      </c>
      <c r="S37" s="37">
        <f t="shared" si="2"/>
        <v>560</v>
      </c>
      <c r="T37" s="189">
        <v>31.5</v>
      </c>
      <c r="U37" s="80">
        <f>+R37*'PRECIOS SEGUN ADJ. (FRONTERIZO)'!$B$3*'PRECIOS SEGUN ADJ. (FRONTERIZO)'!$C$3</f>
        <v>17640</v>
      </c>
      <c r="V37" s="80" t="s">
        <v>722</v>
      </c>
      <c r="W37" s="37">
        <v>255</v>
      </c>
      <c r="X37" s="37">
        <f t="shared" si="3"/>
        <v>5100</v>
      </c>
      <c r="Y37" s="189">
        <v>25.2</v>
      </c>
      <c r="Z37" s="80">
        <f>+W37*'PRECIOS SEGUN ADJ. (FRONTERIZO)'!$B$4*'PRECIOS SEGUN ADJ. (FRONTERIZO)'!$C$4</f>
        <v>128520</v>
      </c>
      <c r="AA37" s="80" t="s">
        <v>2431</v>
      </c>
      <c r="AB37" s="37">
        <v>122</v>
      </c>
      <c r="AC37" s="37">
        <f t="shared" si="4"/>
        <v>2440</v>
      </c>
      <c r="AD37" s="189">
        <v>87.91</v>
      </c>
      <c r="AE37" s="80">
        <f>+AB37*'PRECIOS SEGUN ADJ. (FRONTERIZO)'!$B$5*'PRECIOS SEGUN ADJ. (FRONTERIZO)'!$C$5</f>
        <v>214500.40000000002</v>
      </c>
      <c r="AF37" s="80" t="s">
        <v>2432</v>
      </c>
      <c r="AG37" s="80">
        <f t="shared" si="5"/>
        <v>38610.07</v>
      </c>
      <c r="AH37" s="37">
        <v>0</v>
      </c>
      <c r="AI37" s="37">
        <f t="shared" si="6"/>
        <v>0</v>
      </c>
      <c r="AJ37" s="189">
        <v>53.95000000000001</v>
      </c>
      <c r="AK37" s="80">
        <f>+AH37*'PRECIOS SEGUN ADJ. (FRONTERIZO)'!$B$6*'PRECIOS SEGUN ADJ. (FRONTERIZO)'!$C$6</f>
        <v>0</v>
      </c>
      <c r="AL37" s="80" t="s">
        <v>134</v>
      </c>
      <c r="AM37" s="37">
        <v>0</v>
      </c>
      <c r="AN37" s="37">
        <f t="shared" si="7"/>
        <v>0</v>
      </c>
      <c r="AO37" s="189">
        <v>25.04</v>
      </c>
      <c r="AP37" s="80">
        <f>+AM37*'PRECIOS SEGUN ADJ. (FRONTERIZO)'!$B$7*'PRECIOS SEGUN ADJ. (FRONTERIZO)'!$C$7</f>
        <v>0</v>
      </c>
      <c r="AQ37" s="80" t="s">
        <v>134</v>
      </c>
      <c r="AR37" s="80">
        <f t="shared" si="8"/>
        <v>0</v>
      </c>
      <c r="AS37" s="37">
        <v>33</v>
      </c>
      <c r="AT37" s="37">
        <f t="shared" si="9"/>
        <v>660</v>
      </c>
      <c r="AU37" s="189">
        <v>290.85000000000002</v>
      </c>
      <c r="AV37" s="80">
        <f>+AS37*'PRECIOS SEGUN ADJ. (FRONTERIZO)'!$B$8*'PRECIOS SEGUN ADJ. (FRONTERIZO)'!$C$8</f>
        <v>191961.00000000003</v>
      </c>
      <c r="AW37" s="80" t="s">
        <v>573</v>
      </c>
      <c r="AX37" s="80">
        <f t="shared" si="10"/>
        <v>34552.980000000003</v>
      </c>
      <c r="AY37" s="37">
        <v>15</v>
      </c>
      <c r="AZ37" s="37">
        <f t="shared" si="11"/>
        <v>300</v>
      </c>
      <c r="BA37" s="189">
        <v>18.899999999999999</v>
      </c>
      <c r="BB37" s="80">
        <f>+AY37*'PRECIOS SEGUN ADJ. (FRONTERIZO)'!$B$9*'PRECIOS SEGUN ADJ. (FRONTERIZO)'!$C$9</f>
        <v>5670</v>
      </c>
      <c r="BC37" s="80" t="s">
        <v>327</v>
      </c>
      <c r="BD37" s="37">
        <v>0</v>
      </c>
      <c r="BE37" s="37">
        <f t="shared" si="12"/>
        <v>0</v>
      </c>
      <c r="BF37" s="189">
        <v>140.38</v>
      </c>
      <c r="BG37" s="80">
        <f>+BD37*'PRECIOS SEGUN ADJ. (FRONTERIZO)'!$B$10*'PRECIOS SEGUN ADJ. (FRONTERIZO)'!$C$10</f>
        <v>0</v>
      </c>
      <c r="BH37" s="80" t="s">
        <v>134</v>
      </c>
      <c r="BI37" s="80">
        <f t="shared" si="13"/>
        <v>0</v>
      </c>
      <c r="BJ37" s="37">
        <v>86</v>
      </c>
      <c r="BK37" s="37">
        <f t="shared" si="14"/>
        <v>1720</v>
      </c>
      <c r="BL37" s="189">
        <v>31.459999999999997</v>
      </c>
      <c r="BM37" s="80">
        <f>+BJ37*'PRECIOS SEGUN ADJ. (FRONTERIZO)'!$B$11*'PRECIOS SEGUN ADJ. (FRONTERIZO)'!$C$11</f>
        <v>54111.199999999997</v>
      </c>
      <c r="BN37" s="80" t="s">
        <v>2196</v>
      </c>
      <c r="BO37" s="37">
        <v>28</v>
      </c>
      <c r="BP37" s="37">
        <f t="shared" si="15"/>
        <v>560</v>
      </c>
      <c r="BQ37" s="189">
        <v>65</v>
      </c>
      <c r="BR37" s="80">
        <f>+BO37*'PRECIOS SEGUN ADJ. (FRONTERIZO)'!$B$12*'PRECIOS SEGUN ADJ. (FRONTERIZO)'!$C$12</f>
        <v>36400</v>
      </c>
      <c r="BS37" s="80" t="s">
        <v>1975</v>
      </c>
      <c r="BT37" s="37">
        <v>2400</v>
      </c>
      <c r="BU37" s="37">
        <f t="shared" si="16"/>
        <v>48000</v>
      </c>
      <c r="BV37" s="189">
        <v>5.5</v>
      </c>
      <c r="BW37" s="80">
        <f>+BT37*'PRECIOS SEGUN ADJ. (FRONTERIZO)'!$B$13*'PRECIOS SEGUN ADJ. (FRONTERIZO)'!$C$13</f>
        <v>264000</v>
      </c>
      <c r="BX37" s="80" t="s">
        <v>2433</v>
      </c>
      <c r="BY37" s="37">
        <v>0</v>
      </c>
      <c r="BZ37" s="37">
        <f t="shared" si="17"/>
        <v>0</v>
      </c>
      <c r="CA37" s="189">
        <v>7.15</v>
      </c>
      <c r="CB37" s="80">
        <f>+BY37*'PRECIOS SEGUN ADJ. (FRONTERIZO)'!$B$14*'PRECIOS SEGUN ADJ. (FRONTERIZO)'!$C$14</f>
        <v>0</v>
      </c>
      <c r="CC37" s="80" t="s">
        <v>134</v>
      </c>
      <c r="CD37" s="37">
        <v>0</v>
      </c>
      <c r="CE37" s="37">
        <f t="shared" si="18"/>
        <v>0</v>
      </c>
      <c r="CF37" s="189">
        <v>6.8400000000000007</v>
      </c>
      <c r="CG37" s="80">
        <f>+CD37*'PRECIOS SEGUN ADJ. (FRONTERIZO)'!$B$15*'PRECIOS SEGUN ADJ. (FRONTERIZO)'!$C$15</f>
        <v>0</v>
      </c>
      <c r="CH37" s="80" t="s">
        <v>134</v>
      </c>
      <c r="CI37" s="37">
        <v>107</v>
      </c>
      <c r="CJ37" s="37">
        <f t="shared" si="19"/>
        <v>2140</v>
      </c>
      <c r="CK37" s="189">
        <v>60</v>
      </c>
      <c r="CL37" s="80">
        <f>+CI37*'PRECIOS SEGUN ADJ. (FRONTERIZO)'!$B$16*'PRECIOS SEGUN ADJ. (FRONTERIZO)'!$C$16</f>
        <v>128400</v>
      </c>
      <c r="CM37" s="80" t="s">
        <v>2434</v>
      </c>
      <c r="CN37" s="80">
        <f t="shared" si="20"/>
        <v>23112</v>
      </c>
      <c r="CO37" s="37">
        <v>49</v>
      </c>
      <c r="CP37" s="37">
        <f t="shared" si="21"/>
        <v>980</v>
      </c>
      <c r="CQ37" s="189">
        <v>55.649999999999991</v>
      </c>
      <c r="CR37" s="80">
        <f>+CO37*'PRECIOS SEGUN ADJ. (FRONTERIZO)'!$B$17*'PRECIOS SEGUN ADJ. (FRONTERIZO)'!$C$17</f>
        <v>54537</v>
      </c>
      <c r="CS37" s="80" t="s">
        <v>2199</v>
      </c>
      <c r="CT37" s="80">
        <f t="shared" si="22"/>
        <v>9816.66</v>
      </c>
      <c r="CU37" s="37">
        <v>960</v>
      </c>
      <c r="CV37" s="37">
        <f t="shared" si="23"/>
        <v>19200</v>
      </c>
      <c r="CW37" s="189">
        <v>6.6</v>
      </c>
      <c r="CX37" s="80">
        <f>+CU37*'PRECIOS SEGUN ADJ. (FRONTERIZO)'!$B$18*'PRECIOS SEGUN ADJ. (FRONTERIZO)'!$C$18</f>
        <v>126720</v>
      </c>
      <c r="CY37" s="80" t="s">
        <v>2147</v>
      </c>
      <c r="CZ37" s="37">
        <v>54</v>
      </c>
      <c r="DA37" s="37">
        <f t="shared" si="24"/>
        <v>1080</v>
      </c>
      <c r="DB37" s="189">
        <v>65.75</v>
      </c>
      <c r="DC37" s="80">
        <f>+CZ37*'PRECIOS SEGUN ADJ. (FRONTERIZO)'!$B$19*'PRECIOS SEGUN ADJ. (FRONTERIZO)'!$C$19</f>
        <v>71010</v>
      </c>
      <c r="DD37" s="80" t="s">
        <v>2201</v>
      </c>
      <c r="DE37" s="80">
        <f t="shared" si="25"/>
        <v>12781.8</v>
      </c>
      <c r="DF37" s="37">
        <v>0</v>
      </c>
      <c r="DG37" s="37">
        <f t="shared" si="26"/>
        <v>0</v>
      </c>
      <c r="DH37" s="189">
        <v>82.59999999999998</v>
      </c>
      <c r="DI37" s="80">
        <f>+DF37*'PRECIOS SEGUN ADJ. (FRONTERIZO)'!$B$20*'PRECIOS SEGUN ADJ. (FRONTERIZO)'!$C$20</f>
        <v>0</v>
      </c>
      <c r="DJ37" s="80" t="s">
        <v>134</v>
      </c>
      <c r="DK37" s="80">
        <f t="shared" si="27"/>
        <v>0</v>
      </c>
      <c r="DL37" s="37">
        <v>0</v>
      </c>
      <c r="DM37" s="37">
        <f t="shared" si="28"/>
        <v>0</v>
      </c>
      <c r="DN37" s="189">
        <v>22</v>
      </c>
      <c r="DO37" s="80">
        <f>+DL37*'PRECIOS SEGUN ADJ. (FRONTERIZO)'!$B$21*'PRECIOS SEGUN ADJ. (FRONTERIZO)'!$C$21</f>
        <v>0</v>
      </c>
      <c r="DP37" s="80" t="s">
        <v>134</v>
      </c>
      <c r="DQ37" s="37">
        <v>54</v>
      </c>
      <c r="DR37" s="37">
        <f t="shared" si="29"/>
        <v>1080</v>
      </c>
      <c r="DS37" s="189">
        <v>80.849999999999994</v>
      </c>
      <c r="DT37" s="80">
        <f>+DQ37*'PRECIOS SEGUN ADJ. (FRONTERIZO)'!$B$22*'PRECIOS SEGUN ADJ. (FRONTERIZO)'!$C$22</f>
        <v>87318</v>
      </c>
      <c r="DU37" s="80" t="s">
        <v>2148</v>
      </c>
      <c r="DV37" s="37">
        <v>25</v>
      </c>
      <c r="DW37" s="37">
        <f t="shared" si="30"/>
        <v>500</v>
      </c>
      <c r="DX37" s="189">
        <v>21.83</v>
      </c>
      <c r="DY37" s="80">
        <f>+DV37*'PRECIOS SEGUN ADJ. (FRONTERIZO)'!$B$23*'PRECIOS SEGUN ADJ. (FRONTERIZO)'!$C$23</f>
        <v>10915</v>
      </c>
      <c r="DZ37" s="80" t="s">
        <v>458</v>
      </c>
      <c r="EA37" s="80">
        <f t="shared" si="31"/>
        <v>1964.7</v>
      </c>
      <c r="EB37" s="37">
        <v>28</v>
      </c>
      <c r="EC37" s="37">
        <f t="shared" si="32"/>
        <v>560</v>
      </c>
      <c r="ED37" s="189">
        <v>33</v>
      </c>
      <c r="EE37" s="80">
        <f>+EB37*'PRECIOS SEGUN ADJ. (FRONTERIZO)'!$B$24*'PRECIOS SEGUN ADJ. (FRONTERIZO)'!$C$24</f>
        <v>18480</v>
      </c>
      <c r="EF37" s="80" t="s">
        <v>1389</v>
      </c>
      <c r="EG37" s="37">
        <v>17</v>
      </c>
      <c r="EH37" s="37">
        <f t="shared" si="33"/>
        <v>340</v>
      </c>
      <c r="EI37" s="189">
        <v>15.789999999999997</v>
      </c>
      <c r="EJ37" s="80">
        <f>+EG37*'PRECIOS SEGUN ADJ. (FRONTERIZO)'!$B$25*'PRECIOS SEGUN ADJ. (FRONTERIZO)'!$C$25</f>
        <v>5368.6</v>
      </c>
      <c r="EK37" s="80" t="s">
        <v>343</v>
      </c>
      <c r="EL37" s="37">
        <v>17</v>
      </c>
      <c r="EM37" s="37">
        <f t="shared" si="34"/>
        <v>340</v>
      </c>
      <c r="EN37" s="189">
        <v>31.5</v>
      </c>
      <c r="EO37" s="80">
        <f>+EL37*'PRECIOS SEGUN ADJ. (FRONTERIZO)'!$B$26*'PRECIOS SEGUN ADJ. (FRONTERIZO)'!$C$26</f>
        <v>10710</v>
      </c>
      <c r="EP37" s="80" t="s">
        <v>212</v>
      </c>
      <c r="EQ37" s="80">
        <v>0</v>
      </c>
      <c r="ER37" s="194">
        <f t="shared" si="35"/>
        <v>0</v>
      </c>
      <c r="ES37" s="195">
        <v>21.68</v>
      </c>
      <c r="ET37" s="196">
        <f>+EQ37*'PRECIOS SEGUN ADJ (RURAL)'!$B$13*'PRECIOS SEGUN ADJ (RURAL)'!$C$13</f>
        <v>0</v>
      </c>
      <c r="EU37" s="196" t="s">
        <v>134</v>
      </c>
      <c r="EV37" s="80">
        <v>0</v>
      </c>
      <c r="EW37" s="198">
        <f t="shared" si="36"/>
        <v>0</v>
      </c>
      <c r="EX37" s="199">
        <v>5.5</v>
      </c>
      <c r="EY37" s="200">
        <f>+EV37*'PRECIOS SEGUN ADJ (RURAL)'!$B$16*'PRECIOS SEGUN ADJ (RURAL)'!$C$16</f>
        <v>0</v>
      </c>
      <c r="EZ37" s="200" t="s">
        <v>134</v>
      </c>
      <c r="FA37" s="80">
        <v>0</v>
      </c>
      <c r="FB37" s="202">
        <f t="shared" si="37"/>
        <v>0</v>
      </c>
      <c r="FC37" s="203">
        <v>220</v>
      </c>
      <c r="FD37" s="204">
        <f>+FA37*'PRECIOS SEGUN ADJ (RURAL)'!$B$18*'PRECIOS SEGUN ADJ (RURAL)'!$C$18</f>
        <v>0</v>
      </c>
      <c r="FE37" s="204" t="s">
        <v>134</v>
      </c>
      <c r="FF37" s="204">
        <f t="shared" si="38"/>
        <v>0</v>
      </c>
      <c r="FG37" s="80">
        <f t="shared" si="39"/>
        <v>1561692.6</v>
      </c>
      <c r="FH37" s="80" t="s">
        <v>2435</v>
      </c>
      <c r="FI37" s="80">
        <f t="shared" si="40"/>
        <v>142507.23000000001</v>
      </c>
      <c r="FJ37" s="80" t="s">
        <v>2436</v>
      </c>
      <c r="FK37" s="80">
        <f t="shared" si="41"/>
        <v>1419185.37</v>
      </c>
      <c r="FL37" s="80" t="s">
        <v>2437</v>
      </c>
      <c r="FM37" s="80">
        <f t="shared" si="42"/>
        <v>312338.52</v>
      </c>
      <c r="FN37" s="80" t="s">
        <v>2438</v>
      </c>
      <c r="FO37" s="80">
        <f t="shared" si="43"/>
        <v>15616.93</v>
      </c>
      <c r="FP37" s="80" t="s">
        <v>2439</v>
      </c>
      <c r="FQ37" s="80"/>
      <c r="FR37" s="80">
        <f t="shared" si="44"/>
        <v>1249354.08</v>
      </c>
      <c r="FS37" s="80" t="s">
        <v>2440</v>
      </c>
      <c r="FT37" s="37" t="str">
        <f>+VLOOKUP(D37,'FRONTERIZO XENIA'!F:G,2,0)</f>
        <v>F-26</v>
      </c>
    </row>
    <row r="38" spans="1:176">
      <c r="A38" s="37">
        <v>37</v>
      </c>
      <c r="B38" s="176" t="s">
        <v>1826</v>
      </c>
      <c r="C38" s="26" t="s">
        <v>2441</v>
      </c>
      <c r="D38" s="37">
        <v>130557322</v>
      </c>
      <c r="E38" s="37">
        <f>+VLOOKUP(D38,'INFORMACION DE PROVEEDORES'!C:I,2,0)</f>
        <v>130557322</v>
      </c>
      <c r="F38" s="26" t="e">
        <f>+VLOOKUP(D38,'INFORMACION DE PROVEEDORES'!C:J,4,0)</f>
        <v>#N/A</v>
      </c>
      <c r="G38" s="37" t="e">
        <f>+VLOOKUP(D38,'INFORMACION DE PROVEEDORES'!C:K,5,0)</f>
        <v>#N/A</v>
      </c>
      <c r="H38" s="26" t="e">
        <f>+VLOOKUP(D38,'INFORMACION DE PROVEEDORES'!C:L,7,0)</f>
        <v>#N/A</v>
      </c>
      <c r="I38" s="37" t="str">
        <f>+VLOOKUP(D38,'INFORMACION DE PROVEEDORES'!C:M,3,0)</f>
        <v xml:space="preserve"> JURÍDICA</v>
      </c>
      <c r="J38" s="37">
        <v>2</v>
      </c>
      <c r="K38" s="37">
        <v>454</v>
      </c>
      <c r="L38" s="37">
        <v>103</v>
      </c>
      <c r="M38" s="37">
        <f t="shared" ref="M38:M59" si="45">+L38*20</f>
        <v>2060</v>
      </c>
      <c r="N38" s="189">
        <v>69.81</v>
      </c>
      <c r="O38" s="80">
        <f>+L38*'PRECIOS SEGUN ADJ. (FRONTERIZO)'!$B$2*'PRECIOS SEGUN ADJ. (FRONTERIZO)'!$C$2</f>
        <v>143808.6</v>
      </c>
      <c r="P38" s="80" t="s">
        <v>2442</v>
      </c>
      <c r="Q38" s="80">
        <f t="shared" ref="Q38:Q59" si="46">+ROUND(O38*0.16,2)</f>
        <v>23009.38</v>
      </c>
      <c r="R38" s="37">
        <v>28</v>
      </c>
      <c r="S38" s="37">
        <f t="shared" ref="S38:S59" si="47">+R38*20</f>
        <v>560</v>
      </c>
      <c r="T38" s="189">
        <v>31.5</v>
      </c>
      <c r="U38" s="80">
        <f>+R38*'PRECIOS SEGUN ADJ. (FRONTERIZO)'!$B$3*'PRECIOS SEGUN ADJ. (FRONTERIZO)'!$C$3</f>
        <v>17640</v>
      </c>
      <c r="V38" s="80" t="s">
        <v>722</v>
      </c>
      <c r="W38" s="37">
        <v>106</v>
      </c>
      <c r="X38" s="37">
        <f t="shared" ref="X38:X72" si="48">+W38*20</f>
        <v>2120</v>
      </c>
      <c r="Y38" s="189">
        <v>25.2</v>
      </c>
      <c r="Z38" s="80">
        <f>+W38*'PRECIOS SEGUN ADJ. (FRONTERIZO)'!$B$4*'PRECIOS SEGUN ADJ. (FRONTERIZO)'!$C$4</f>
        <v>53424</v>
      </c>
      <c r="AA38" s="80" t="s">
        <v>2443</v>
      </c>
      <c r="AB38" s="37">
        <v>159</v>
      </c>
      <c r="AC38" s="37">
        <f t="shared" ref="AC38:AC59" si="49">+AB38*20</f>
        <v>3180</v>
      </c>
      <c r="AD38" s="189">
        <v>87.91</v>
      </c>
      <c r="AE38" s="80">
        <f>+AB38*'PRECIOS SEGUN ADJ. (FRONTERIZO)'!$B$5*'PRECIOS SEGUN ADJ. (FRONTERIZO)'!$C$5</f>
        <v>279553.8</v>
      </c>
      <c r="AF38" s="80" t="s">
        <v>354</v>
      </c>
      <c r="AG38" s="80">
        <f t="shared" ref="AG38:AG59" si="50">+ROUND(AE38*0.18,2)</f>
        <v>50319.68</v>
      </c>
      <c r="AH38" s="37">
        <v>130</v>
      </c>
      <c r="AI38" s="37">
        <f t="shared" ref="AI38:AI59" si="51">+AH38*20</f>
        <v>2600</v>
      </c>
      <c r="AJ38" s="189">
        <v>53.95000000000001</v>
      </c>
      <c r="AK38" s="80">
        <f>+AH38*'PRECIOS SEGUN ADJ. (FRONTERIZO)'!$B$6*'PRECIOS SEGUN ADJ. (FRONTERIZO)'!$C$6</f>
        <v>140270</v>
      </c>
      <c r="AL38" s="80" t="s">
        <v>1257</v>
      </c>
      <c r="AM38" s="37">
        <v>16</v>
      </c>
      <c r="AN38" s="37">
        <f t="shared" ref="AN38:AN59" si="52">+AM38*20</f>
        <v>320</v>
      </c>
      <c r="AO38" s="189">
        <v>25.04</v>
      </c>
      <c r="AP38" s="80">
        <f>+AM38*'PRECIOS SEGUN ADJ. (FRONTERIZO)'!$B$7*'PRECIOS SEGUN ADJ. (FRONTERIZO)'!$C$7</f>
        <v>8012.7999999999993</v>
      </c>
      <c r="AQ38" s="80" t="s">
        <v>161</v>
      </c>
      <c r="AR38" s="80">
        <f t="shared" ref="AR38:AR59" si="53">+ROUND(AP38*0.16,2)</f>
        <v>1282.05</v>
      </c>
      <c r="AS38" s="37">
        <v>54</v>
      </c>
      <c r="AT38" s="37">
        <f t="shared" ref="AT38:AT59" si="54">+AS38*20</f>
        <v>1080</v>
      </c>
      <c r="AU38" s="189">
        <v>290.85000000000002</v>
      </c>
      <c r="AV38" s="80">
        <f>+AS38*'PRECIOS SEGUN ADJ. (FRONTERIZO)'!$B$8*'PRECIOS SEGUN ADJ. (FRONTERIZO)'!$C$8</f>
        <v>314118</v>
      </c>
      <c r="AW38" s="80" t="s">
        <v>2444</v>
      </c>
      <c r="AX38" s="80">
        <f t="shared" ref="AX38:AX59" si="55">+ROUND(AV38*0.18,2)</f>
        <v>56541.24</v>
      </c>
      <c r="AY38" s="37">
        <v>6</v>
      </c>
      <c r="AZ38" s="37">
        <f t="shared" ref="AZ38:AZ72" si="56">+AY38*20</f>
        <v>120</v>
      </c>
      <c r="BA38" s="189">
        <v>18.899999999999999</v>
      </c>
      <c r="BB38" s="80">
        <f>+AY38*'PRECIOS SEGUN ADJ. (FRONTERIZO)'!$B$9*'PRECIOS SEGUN ADJ. (FRONTERIZO)'!$C$9</f>
        <v>2268</v>
      </c>
      <c r="BC38" s="80" t="s">
        <v>2173</v>
      </c>
      <c r="BD38" s="37">
        <v>8</v>
      </c>
      <c r="BE38" s="37">
        <f t="shared" ref="BE38:BE59" si="57">+BD38*20</f>
        <v>160</v>
      </c>
      <c r="BF38" s="189">
        <v>140.38</v>
      </c>
      <c r="BG38" s="80">
        <f>+BD38*'PRECIOS SEGUN ADJ. (FRONTERIZO)'!$B$10*'PRECIOS SEGUN ADJ. (FRONTERIZO)'!$C$10</f>
        <v>22460.799999999999</v>
      </c>
      <c r="BH38" s="80" t="s">
        <v>626</v>
      </c>
      <c r="BI38" s="80">
        <f t="shared" ref="BI38:BI59" si="58">+ROUND(BG38*0.18,2)</f>
        <v>4042.94</v>
      </c>
      <c r="BJ38" s="37">
        <v>36</v>
      </c>
      <c r="BK38" s="37">
        <f t="shared" ref="BK38:BK72" si="59">+BJ38*20</f>
        <v>720</v>
      </c>
      <c r="BL38" s="189">
        <v>31.459999999999997</v>
      </c>
      <c r="BM38" s="80">
        <f>+BJ38*'PRECIOS SEGUN ADJ. (FRONTERIZO)'!$B$11*'PRECIOS SEGUN ADJ. (FRONTERIZO)'!$C$11</f>
        <v>22651.199999999997</v>
      </c>
      <c r="BN38" s="80" t="s">
        <v>2445</v>
      </c>
      <c r="BO38" s="37">
        <v>44</v>
      </c>
      <c r="BP38" s="37">
        <f t="shared" ref="BP38:BP59" si="60">+BO38*20</f>
        <v>880</v>
      </c>
      <c r="BQ38" s="189">
        <v>65</v>
      </c>
      <c r="BR38" s="80">
        <f>+BO38*'PRECIOS SEGUN ADJ. (FRONTERIZO)'!$B$12*'PRECIOS SEGUN ADJ. (FRONTERIZO)'!$C$12</f>
        <v>57200</v>
      </c>
      <c r="BS38" s="80" t="s">
        <v>472</v>
      </c>
      <c r="BT38" s="37">
        <v>1000</v>
      </c>
      <c r="BU38" s="37">
        <f t="shared" ref="BU38:BU59" si="61">+BT38*20</f>
        <v>20000</v>
      </c>
      <c r="BV38" s="189">
        <v>5.5</v>
      </c>
      <c r="BW38" s="80">
        <f>+BT38*'PRECIOS SEGUN ADJ. (FRONTERIZO)'!$B$13*'PRECIOS SEGUN ADJ. (FRONTERIZO)'!$C$13</f>
        <v>110000</v>
      </c>
      <c r="BX38" s="80" t="s">
        <v>2446</v>
      </c>
      <c r="BY38" s="37">
        <v>708</v>
      </c>
      <c r="BZ38" s="37">
        <f t="shared" ref="BZ38:BZ59" si="62">+BY38*20</f>
        <v>14160</v>
      </c>
      <c r="CA38" s="189">
        <v>7.15</v>
      </c>
      <c r="CB38" s="80">
        <f>+BY38*'PRECIOS SEGUN ADJ. (FRONTERIZO)'!$B$14*'PRECIOS SEGUN ADJ. (FRONTERIZO)'!$C$14</f>
        <v>101244</v>
      </c>
      <c r="CC38" s="80" t="s">
        <v>2447</v>
      </c>
      <c r="CD38" s="37">
        <v>1416</v>
      </c>
      <c r="CE38" s="37">
        <f t="shared" ref="CE38:CE59" si="63">+CD38*20</f>
        <v>28320</v>
      </c>
      <c r="CF38" s="189">
        <v>6.8400000000000007</v>
      </c>
      <c r="CG38" s="80">
        <f>+CD38*'PRECIOS SEGUN ADJ. (FRONTERIZO)'!$B$15*'PRECIOS SEGUN ADJ. (FRONTERIZO)'!$C$15</f>
        <v>193708.80000000002</v>
      </c>
      <c r="CH38" s="80" t="s">
        <v>2448</v>
      </c>
      <c r="CI38" s="37">
        <v>45</v>
      </c>
      <c r="CJ38" s="37">
        <f t="shared" ref="CJ38:CJ72" si="64">+CI38*20</f>
        <v>900</v>
      </c>
      <c r="CK38" s="189">
        <v>60</v>
      </c>
      <c r="CL38" s="80">
        <f>+CI38*'PRECIOS SEGUN ADJ. (FRONTERIZO)'!$B$16*'PRECIOS SEGUN ADJ. (FRONTERIZO)'!$C$16</f>
        <v>54000</v>
      </c>
      <c r="CM38" s="80" t="s">
        <v>579</v>
      </c>
      <c r="CN38" s="80">
        <f t="shared" ref="CN38:CN73" si="65">+ROUND(CL38*0.18,2)</f>
        <v>9720</v>
      </c>
      <c r="CO38" s="37">
        <v>20</v>
      </c>
      <c r="CP38" s="37">
        <f t="shared" ref="CP38:CP72" si="66">+CO38*20</f>
        <v>400</v>
      </c>
      <c r="CQ38" s="189">
        <v>55.649999999999991</v>
      </c>
      <c r="CR38" s="80">
        <f>+CO38*'PRECIOS SEGUN ADJ. (FRONTERIZO)'!$B$17*'PRECIOS SEGUN ADJ. (FRONTERIZO)'!$C$17</f>
        <v>22260</v>
      </c>
      <c r="CS38" s="80" t="s">
        <v>2449</v>
      </c>
      <c r="CT38" s="80">
        <f t="shared" ref="CT38:CT73" si="67">+ROUND(CR38*0.18,2)</f>
        <v>4006.8</v>
      </c>
      <c r="CU38" s="37">
        <v>1108</v>
      </c>
      <c r="CV38" s="37">
        <f t="shared" ref="CV38:CV59" si="68">+CU38*20</f>
        <v>22160</v>
      </c>
      <c r="CW38" s="189">
        <v>6.6</v>
      </c>
      <c r="CX38" s="80">
        <f>+CU38*'PRECIOS SEGUN ADJ. (FRONTERIZO)'!$B$18*'PRECIOS SEGUN ADJ. (FRONTERIZO)'!$C$18</f>
        <v>146256</v>
      </c>
      <c r="CY38" s="80" t="s">
        <v>2450</v>
      </c>
      <c r="CZ38" s="37">
        <v>23</v>
      </c>
      <c r="DA38" s="37">
        <f t="shared" ref="DA38:DA72" si="69">+CZ38*20</f>
        <v>460</v>
      </c>
      <c r="DB38" s="189">
        <v>65.75</v>
      </c>
      <c r="DC38" s="80">
        <f>+CZ38*'PRECIOS SEGUN ADJ. (FRONTERIZO)'!$B$19*'PRECIOS SEGUN ADJ. (FRONTERIZO)'!$C$19</f>
        <v>30245</v>
      </c>
      <c r="DD38" s="80" t="s">
        <v>2451</v>
      </c>
      <c r="DE38" s="80">
        <f t="shared" ref="DE38:DE73" si="70">+ROUND(DC38*0.18,2)</f>
        <v>5444.1</v>
      </c>
      <c r="DF38" s="37">
        <v>16</v>
      </c>
      <c r="DG38" s="37">
        <f t="shared" ref="DG38:DG59" si="71">+DF38*20</f>
        <v>320</v>
      </c>
      <c r="DH38" s="189">
        <v>82.59999999999998</v>
      </c>
      <c r="DI38" s="80">
        <f>+DF38*'PRECIOS SEGUN ADJ. (FRONTERIZO)'!$B$20*'PRECIOS SEGUN ADJ. (FRONTERIZO)'!$C$20</f>
        <v>26432</v>
      </c>
      <c r="DJ38" s="80" t="s">
        <v>174</v>
      </c>
      <c r="DK38" s="80">
        <f t="shared" ref="DK38:DK59" si="72">+ROUND(DI38*0.18,2)</f>
        <v>4757.76</v>
      </c>
      <c r="DL38" s="37">
        <v>1416</v>
      </c>
      <c r="DM38" s="37">
        <f t="shared" ref="DM38:DM59" si="73">+DL38*20</f>
        <v>28320</v>
      </c>
      <c r="DN38" s="189">
        <v>22</v>
      </c>
      <c r="DO38" s="80">
        <f>+DL38*'PRECIOS SEGUN ADJ. (FRONTERIZO)'!$B$21*'PRECIOS SEGUN ADJ. (FRONTERIZO)'!$C$21</f>
        <v>623040</v>
      </c>
      <c r="DP38" s="80" t="s">
        <v>2452</v>
      </c>
      <c r="DQ38" s="37">
        <v>102</v>
      </c>
      <c r="DR38" s="37">
        <f t="shared" ref="DR38:DR72" si="74">+DQ38*20</f>
        <v>2040</v>
      </c>
      <c r="DS38" s="189">
        <v>80.849999999999994</v>
      </c>
      <c r="DT38" s="80">
        <f>+DQ38*'PRECIOS SEGUN ADJ. (FRONTERIZO)'!$B$22*'PRECIOS SEGUN ADJ. (FRONTERIZO)'!$C$22</f>
        <v>164933.99999999997</v>
      </c>
      <c r="DU38" s="80" t="s">
        <v>2453</v>
      </c>
      <c r="DV38" s="37">
        <v>45</v>
      </c>
      <c r="DW38" s="37">
        <f t="shared" ref="DW38:DW59" si="75">+DV38*20</f>
        <v>900</v>
      </c>
      <c r="DX38" s="189">
        <v>21.83</v>
      </c>
      <c r="DY38" s="80">
        <f>+DV38*'PRECIOS SEGUN ADJ. (FRONTERIZO)'!$B$23*'PRECIOS SEGUN ADJ. (FRONTERIZO)'!$C$23</f>
        <v>19647</v>
      </c>
      <c r="DZ38" s="80" t="s">
        <v>2454</v>
      </c>
      <c r="EA38" s="80">
        <f t="shared" ref="EA38:EA59" si="76">+ROUND(DY38*0.18,2)</f>
        <v>3536.46</v>
      </c>
      <c r="EB38" s="37">
        <v>122</v>
      </c>
      <c r="EC38" s="37">
        <f t="shared" ref="EC38:EC59" si="77">+EB38*20</f>
        <v>2440</v>
      </c>
      <c r="ED38" s="189">
        <v>33</v>
      </c>
      <c r="EE38" s="80">
        <f>+EB38*'PRECIOS SEGUN ADJ. (FRONTERIZO)'!$B$24*'PRECIOS SEGUN ADJ. (FRONTERIZO)'!$C$24</f>
        <v>80520</v>
      </c>
      <c r="EF38" s="80" t="s">
        <v>2455</v>
      </c>
      <c r="EG38" s="37">
        <v>7</v>
      </c>
      <c r="EH38" s="37">
        <f t="shared" ref="EH38:EH72" si="78">+EG38*20</f>
        <v>140</v>
      </c>
      <c r="EI38" s="189">
        <v>15.789999999999997</v>
      </c>
      <c r="EJ38" s="80">
        <f>+EG38*'PRECIOS SEGUN ADJ. (FRONTERIZO)'!$B$25*'PRECIOS SEGUN ADJ. (FRONTERIZO)'!$C$25</f>
        <v>2210.6</v>
      </c>
      <c r="EK38" s="80" t="s">
        <v>2456</v>
      </c>
      <c r="EL38" s="37">
        <v>7</v>
      </c>
      <c r="EM38" s="37">
        <f t="shared" ref="EM38:EM72" si="79">+EL38*20</f>
        <v>140</v>
      </c>
      <c r="EN38" s="189">
        <v>31.5</v>
      </c>
      <c r="EO38" s="80">
        <f>+EL38*'PRECIOS SEGUN ADJ. (FRONTERIZO)'!$B$26*'PRECIOS SEGUN ADJ. (FRONTERIZO)'!$C$26</f>
        <v>4410</v>
      </c>
      <c r="EP38" s="80" t="s">
        <v>2457</v>
      </c>
      <c r="EQ38" s="80">
        <v>0</v>
      </c>
      <c r="ER38" s="194">
        <f t="shared" ref="ER38:ER72" si="80">+EQ38*40</f>
        <v>0</v>
      </c>
      <c r="ES38" s="195">
        <v>21.68</v>
      </c>
      <c r="ET38" s="196">
        <f>+EQ38*'PRECIOS SEGUN ADJ (RURAL)'!$B$13*'PRECIOS SEGUN ADJ (RURAL)'!$C$13</f>
        <v>0</v>
      </c>
      <c r="EU38" s="196" t="s">
        <v>134</v>
      </c>
      <c r="EV38" s="80">
        <v>0</v>
      </c>
      <c r="EW38" s="198">
        <f t="shared" ref="EW38:EW59" si="81">+EV38*20</f>
        <v>0</v>
      </c>
      <c r="EX38" s="199">
        <v>5.5</v>
      </c>
      <c r="EY38" s="200">
        <f>+EV38*'PRECIOS SEGUN ADJ (RURAL)'!$B$16*'PRECIOS SEGUN ADJ (RURAL)'!$C$16</f>
        <v>0</v>
      </c>
      <c r="EZ38" s="200" t="s">
        <v>134</v>
      </c>
      <c r="FA38" s="80">
        <v>0</v>
      </c>
      <c r="FB38" s="202">
        <f t="shared" ref="FB38:FB72" si="82">+FA38*40</f>
        <v>0</v>
      </c>
      <c r="FC38" s="203">
        <v>220</v>
      </c>
      <c r="FD38" s="204">
        <f>+FA38*'PRECIOS SEGUN ADJ (RURAL)'!$B$18*'PRECIOS SEGUN ADJ (RURAL)'!$C$18</f>
        <v>0</v>
      </c>
      <c r="FE38" s="204" t="s">
        <v>134</v>
      </c>
      <c r="FF38" s="204">
        <f t="shared" ref="FF38:FF59" si="83">+ROUND(FD38*0.18,2)</f>
        <v>0</v>
      </c>
      <c r="FG38" s="80">
        <f t="shared" ref="FG38:FG73" si="84">+O38+U38+Z38+AE38+AK38+AP38+AV38+BB38+BG38+BM38+BR38+BW38+CB38+CG38+CL38+CR38+CX38+DC38+DI38+DO38+DT38+DY38+EE38+EJ38+EO38+ET38+EY38+FD38</f>
        <v>2640314.6</v>
      </c>
      <c r="FH38" s="80" t="s">
        <v>2458</v>
      </c>
      <c r="FI38" s="80">
        <f t="shared" ref="FI38:FI72" si="85">+Q38+AG38+AR38+AX38+BI38+CN38+CT38+DE38+DK38+EA38+FF38</f>
        <v>162660.41</v>
      </c>
      <c r="FJ38" s="80" t="s">
        <v>2459</v>
      </c>
      <c r="FK38" s="80">
        <f t="shared" ref="FK38:FK73" si="86">+FG38-FI38</f>
        <v>2477654.19</v>
      </c>
      <c r="FL38" s="80" t="s">
        <v>2460</v>
      </c>
      <c r="FM38" s="80">
        <f t="shared" ref="FM38:FM73" si="87">+ROUND(FG38*0.2,2)</f>
        <v>528062.92000000004</v>
      </c>
      <c r="FN38" s="80" t="s">
        <v>2461</v>
      </c>
      <c r="FO38" s="80">
        <f t="shared" ref="FO38:FO73" si="88">+ROUND(FG38*0.01,2)</f>
        <v>26403.15</v>
      </c>
      <c r="FP38" s="80" t="s">
        <v>2462</v>
      </c>
      <c r="FQ38" s="80"/>
      <c r="FR38" s="80">
        <f t="shared" ref="FR38:FR73" si="89">+FG38-FM38</f>
        <v>2112251.6800000002</v>
      </c>
      <c r="FS38" s="80" t="s">
        <v>2463</v>
      </c>
      <c r="FT38" s="37" t="str">
        <f>+VLOOKUP(D38,'FRONTERIZO XENIA'!F:G,2,0)</f>
        <v>F-33</v>
      </c>
    </row>
    <row r="39" spans="1:176">
      <c r="A39" s="37">
        <v>38</v>
      </c>
      <c r="B39" s="176" t="s">
        <v>1826</v>
      </c>
      <c r="C39" s="26" t="s">
        <v>2464</v>
      </c>
      <c r="D39" s="37">
        <v>130381216</v>
      </c>
      <c r="E39" s="37">
        <f>+VLOOKUP(D39,'INFORMACION DE PROVEEDORES'!C:I,2,0)</f>
        <v>130381216</v>
      </c>
      <c r="F39" s="26" t="str">
        <f>+VLOOKUP(D39,'INFORMACION DE PROVEEDORES'!C:J,4,0)</f>
        <v>LUIS OCTAVIO SOMON ECHAVARRIA</v>
      </c>
      <c r="G39" s="37" t="str">
        <f>+VLOOKUP(D39,'INFORMACION DE PROVEEDORES'!C:K,5,0)</f>
        <v>001-1604490-0</v>
      </c>
      <c r="H39" s="26" t="str">
        <f>+VLOOKUP(D39,'INFORMACION DE PROVEEDORES'!C:L,7,0)</f>
        <v>C/SANCHEZ VALVERDE, NO.55</v>
      </c>
      <c r="I39" s="37" t="str">
        <f>+VLOOKUP(D39,'INFORMACION DE PROVEEDORES'!C:M,3,0)</f>
        <v xml:space="preserve"> JURÍDICA</v>
      </c>
      <c r="J39" s="37">
        <v>6</v>
      </c>
      <c r="K39" s="37">
        <v>371</v>
      </c>
      <c r="L39" s="37">
        <v>75</v>
      </c>
      <c r="M39" s="37">
        <f t="shared" si="45"/>
        <v>1500</v>
      </c>
      <c r="N39" s="189">
        <v>69.81</v>
      </c>
      <c r="O39" s="80">
        <f>+L39*'PRECIOS SEGUN ADJ. (FRONTERIZO)'!$B$2*'PRECIOS SEGUN ADJ. (FRONTERIZO)'!$C$2</f>
        <v>104715</v>
      </c>
      <c r="P39" s="80" t="s">
        <v>2465</v>
      </c>
      <c r="Q39" s="80">
        <f t="shared" si="46"/>
        <v>16754.400000000001</v>
      </c>
      <c r="R39" s="37">
        <v>17</v>
      </c>
      <c r="S39" s="37">
        <f t="shared" si="47"/>
        <v>340</v>
      </c>
      <c r="T39" s="189">
        <v>31.5</v>
      </c>
      <c r="U39" s="80">
        <f>+R39*'PRECIOS SEGUN ADJ. (FRONTERIZO)'!$B$3*'PRECIOS SEGUN ADJ. (FRONTERIZO)'!$C$3</f>
        <v>10710</v>
      </c>
      <c r="V39" s="80" t="s">
        <v>212</v>
      </c>
      <c r="W39" s="37">
        <v>28</v>
      </c>
      <c r="X39" s="37">
        <f t="shared" si="48"/>
        <v>560</v>
      </c>
      <c r="Y39" s="189">
        <v>25.2</v>
      </c>
      <c r="Z39" s="80">
        <f>+W39*'PRECIOS SEGUN ADJ. (FRONTERIZO)'!$B$4*'PRECIOS SEGUN ADJ. (FRONTERIZO)'!$C$4</f>
        <v>14112</v>
      </c>
      <c r="AA39" s="80" t="s">
        <v>2466</v>
      </c>
      <c r="AB39" s="37">
        <v>93</v>
      </c>
      <c r="AC39" s="37">
        <f t="shared" si="49"/>
        <v>1860</v>
      </c>
      <c r="AD39" s="189">
        <v>87.91</v>
      </c>
      <c r="AE39" s="80">
        <f>+AB39*'PRECIOS SEGUN ADJ. (FRONTERIZO)'!$B$5*'PRECIOS SEGUN ADJ. (FRONTERIZO)'!$C$5</f>
        <v>163512.6</v>
      </c>
      <c r="AF39" s="80" t="s">
        <v>213</v>
      </c>
      <c r="AG39" s="80">
        <f t="shared" si="50"/>
        <v>29432.27</v>
      </c>
      <c r="AH39" s="37">
        <v>95</v>
      </c>
      <c r="AI39" s="37">
        <f t="shared" si="51"/>
        <v>1900</v>
      </c>
      <c r="AJ39" s="189">
        <v>53.95000000000001</v>
      </c>
      <c r="AK39" s="80">
        <f>+AH39*'PRECIOS SEGUN ADJ. (FRONTERIZO)'!$B$6*'PRECIOS SEGUN ADJ. (FRONTERIZO)'!$C$6</f>
        <v>102505</v>
      </c>
      <c r="AL39" s="80" t="s">
        <v>2467</v>
      </c>
      <c r="AM39" s="37">
        <v>14</v>
      </c>
      <c r="AN39" s="37">
        <f t="shared" si="52"/>
        <v>280</v>
      </c>
      <c r="AO39" s="189">
        <v>25.04</v>
      </c>
      <c r="AP39" s="80">
        <f>+AM39*'PRECIOS SEGUN ADJ. (FRONTERIZO)'!$B$7*'PRECIOS SEGUN ADJ. (FRONTERIZO)'!$C$7</f>
        <v>7011.2</v>
      </c>
      <c r="AQ39" s="80" t="s">
        <v>137</v>
      </c>
      <c r="AR39" s="80">
        <f t="shared" si="53"/>
        <v>1121.79</v>
      </c>
      <c r="AS39" s="37">
        <v>34</v>
      </c>
      <c r="AT39" s="37">
        <f t="shared" si="54"/>
        <v>680</v>
      </c>
      <c r="AU39" s="189">
        <v>290.85000000000002</v>
      </c>
      <c r="AV39" s="80">
        <f>+AS39*'PRECIOS SEGUN ADJ. (FRONTERIZO)'!$B$8*'PRECIOS SEGUN ADJ. (FRONTERIZO)'!$C$8</f>
        <v>197778.00000000003</v>
      </c>
      <c r="AW39" s="80" t="s">
        <v>1974</v>
      </c>
      <c r="AX39" s="80">
        <f t="shared" si="55"/>
        <v>35600.04</v>
      </c>
      <c r="AY39" s="37">
        <v>2</v>
      </c>
      <c r="AZ39" s="37">
        <f t="shared" si="56"/>
        <v>40</v>
      </c>
      <c r="BA39" s="189">
        <v>18.899999999999999</v>
      </c>
      <c r="BB39" s="80">
        <f>+AY39*'PRECIOS SEGUN ADJ. (FRONTERIZO)'!$B$9*'PRECIOS SEGUN ADJ. (FRONTERIZO)'!$C$9</f>
        <v>756</v>
      </c>
      <c r="BC39" s="80" t="s">
        <v>2075</v>
      </c>
      <c r="BD39" s="37">
        <v>8</v>
      </c>
      <c r="BE39" s="37">
        <f t="shared" si="57"/>
        <v>160</v>
      </c>
      <c r="BF39" s="189">
        <v>140.38</v>
      </c>
      <c r="BG39" s="80">
        <f>+BD39*'PRECIOS SEGUN ADJ. (FRONTERIZO)'!$B$10*'PRECIOS SEGUN ADJ. (FRONTERIZO)'!$C$10</f>
        <v>22460.799999999999</v>
      </c>
      <c r="BH39" s="80" t="s">
        <v>626</v>
      </c>
      <c r="BI39" s="80">
        <f t="shared" si="58"/>
        <v>4042.94</v>
      </c>
      <c r="BJ39" s="37">
        <v>10</v>
      </c>
      <c r="BK39" s="37">
        <f t="shared" si="59"/>
        <v>200</v>
      </c>
      <c r="BL39" s="189">
        <v>31.459999999999997</v>
      </c>
      <c r="BM39" s="80">
        <f>+BJ39*'PRECIOS SEGUN ADJ. (FRONTERIZO)'!$B$11*'PRECIOS SEGUN ADJ. (FRONTERIZO)'!$C$11</f>
        <v>6292</v>
      </c>
      <c r="BN39" s="80" t="s">
        <v>2468</v>
      </c>
      <c r="BO39" s="37">
        <v>28</v>
      </c>
      <c r="BP39" s="37">
        <f t="shared" si="60"/>
        <v>560</v>
      </c>
      <c r="BQ39" s="189">
        <v>65</v>
      </c>
      <c r="BR39" s="80">
        <f>+BO39*'PRECIOS SEGUN ADJ. (FRONTERIZO)'!$B$12*'PRECIOS SEGUN ADJ. (FRONTERIZO)'!$C$12</f>
        <v>36400</v>
      </c>
      <c r="BS39" s="80" t="s">
        <v>1975</v>
      </c>
      <c r="BT39" s="37">
        <v>260</v>
      </c>
      <c r="BU39" s="37">
        <f t="shared" si="61"/>
        <v>5200</v>
      </c>
      <c r="BV39" s="189">
        <v>5.5</v>
      </c>
      <c r="BW39" s="80">
        <f>+BT39*'PRECIOS SEGUN ADJ. (FRONTERIZO)'!$B$13*'PRECIOS SEGUN ADJ. (FRONTERIZO)'!$C$13</f>
        <v>28600</v>
      </c>
      <c r="BX39" s="80" t="s">
        <v>2469</v>
      </c>
      <c r="BY39" s="37">
        <v>512</v>
      </c>
      <c r="BZ39" s="37">
        <f t="shared" si="62"/>
        <v>10240</v>
      </c>
      <c r="CA39" s="189">
        <v>7.15</v>
      </c>
      <c r="CB39" s="80">
        <f>+BY39*'PRECIOS SEGUN ADJ. (FRONTERIZO)'!$B$14*'PRECIOS SEGUN ADJ. (FRONTERIZO)'!$C$14</f>
        <v>73216</v>
      </c>
      <c r="CC39" s="80" t="s">
        <v>141</v>
      </c>
      <c r="CD39" s="37">
        <v>1024</v>
      </c>
      <c r="CE39" s="37">
        <f t="shared" si="63"/>
        <v>20480</v>
      </c>
      <c r="CF39" s="189">
        <v>6.8400000000000007</v>
      </c>
      <c r="CG39" s="80">
        <f>+CD39*'PRECIOS SEGUN ADJ. (FRONTERIZO)'!$B$15*'PRECIOS SEGUN ADJ. (FRONTERIZO)'!$C$15</f>
        <v>140083.20000000001</v>
      </c>
      <c r="CH39" s="80" t="s">
        <v>142</v>
      </c>
      <c r="CI39" s="37">
        <v>12</v>
      </c>
      <c r="CJ39" s="37">
        <f t="shared" si="64"/>
        <v>240</v>
      </c>
      <c r="CK39" s="189">
        <v>60</v>
      </c>
      <c r="CL39" s="80">
        <f>+CI39*'PRECIOS SEGUN ADJ. (FRONTERIZO)'!$B$16*'PRECIOS SEGUN ADJ. (FRONTERIZO)'!$C$16</f>
        <v>14400</v>
      </c>
      <c r="CM39" s="80" t="s">
        <v>1995</v>
      </c>
      <c r="CN39" s="80">
        <f t="shared" si="65"/>
        <v>2592</v>
      </c>
      <c r="CO39" s="37">
        <v>6</v>
      </c>
      <c r="CP39" s="37">
        <f t="shared" si="66"/>
        <v>120</v>
      </c>
      <c r="CQ39" s="189">
        <v>55.649999999999991</v>
      </c>
      <c r="CR39" s="80">
        <f>+CO39*'PRECIOS SEGUN ADJ. (FRONTERIZO)'!$B$17*'PRECIOS SEGUN ADJ. (FRONTERIZO)'!$C$17</f>
        <v>6678</v>
      </c>
      <c r="CS39" s="80" t="s">
        <v>1996</v>
      </c>
      <c r="CT39" s="80">
        <f t="shared" si="67"/>
        <v>1202.04</v>
      </c>
      <c r="CU39" s="37">
        <v>616</v>
      </c>
      <c r="CV39" s="37">
        <f t="shared" si="68"/>
        <v>12320</v>
      </c>
      <c r="CW39" s="189">
        <v>6.6</v>
      </c>
      <c r="CX39" s="80">
        <f>+CU39*'PRECIOS SEGUN ADJ. (FRONTERIZO)'!$B$18*'PRECIOS SEGUN ADJ. (FRONTERIZO)'!$C$18</f>
        <v>81312</v>
      </c>
      <c r="CY39" s="80" t="s">
        <v>410</v>
      </c>
      <c r="CZ39" s="37">
        <v>6</v>
      </c>
      <c r="DA39" s="37">
        <f t="shared" si="69"/>
        <v>120</v>
      </c>
      <c r="DB39" s="189">
        <v>65.75</v>
      </c>
      <c r="DC39" s="80">
        <f>+CZ39*'PRECIOS SEGUN ADJ. (FRONTERIZO)'!$B$19*'PRECIOS SEGUN ADJ. (FRONTERIZO)'!$C$19</f>
        <v>7890</v>
      </c>
      <c r="DD39" s="80" t="s">
        <v>2082</v>
      </c>
      <c r="DE39" s="80">
        <f t="shared" si="70"/>
        <v>1420.2</v>
      </c>
      <c r="DF39" s="37">
        <v>14</v>
      </c>
      <c r="DG39" s="37">
        <f t="shared" si="71"/>
        <v>280</v>
      </c>
      <c r="DH39" s="189">
        <v>82.59999999999998</v>
      </c>
      <c r="DI39" s="80">
        <f>+DF39*'PRECIOS SEGUN ADJ. (FRONTERIZO)'!$B$20*'PRECIOS SEGUN ADJ. (FRONTERIZO)'!$C$20</f>
        <v>23127.999999999996</v>
      </c>
      <c r="DJ39" s="80" t="s">
        <v>144</v>
      </c>
      <c r="DK39" s="80">
        <f t="shared" si="72"/>
        <v>4163.04</v>
      </c>
      <c r="DL39" s="37">
        <v>1024</v>
      </c>
      <c r="DM39" s="37">
        <f t="shared" si="73"/>
        <v>20480</v>
      </c>
      <c r="DN39" s="189">
        <v>22</v>
      </c>
      <c r="DO39" s="80">
        <f>+DL39*'PRECIOS SEGUN ADJ. (FRONTERIZO)'!$B$21*'PRECIOS SEGUN ADJ. (FRONTERIZO)'!$C$21</f>
        <v>450560</v>
      </c>
      <c r="DP39" s="80" t="s">
        <v>145</v>
      </c>
      <c r="DQ39" s="37">
        <v>64</v>
      </c>
      <c r="DR39" s="37">
        <f t="shared" si="74"/>
        <v>1280</v>
      </c>
      <c r="DS39" s="189">
        <v>80.849999999999994</v>
      </c>
      <c r="DT39" s="80">
        <f>+DQ39*'PRECIOS SEGUN ADJ. (FRONTERIZO)'!$B$22*'PRECIOS SEGUN ADJ. (FRONTERIZO)'!$C$22</f>
        <v>103488</v>
      </c>
      <c r="DU39" s="80" t="s">
        <v>2241</v>
      </c>
      <c r="DV39" s="37">
        <v>30</v>
      </c>
      <c r="DW39" s="37">
        <f t="shared" si="75"/>
        <v>600</v>
      </c>
      <c r="DX39" s="189">
        <v>21.83</v>
      </c>
      <c r="DY39" s="80">
        <f>+DV39*'PRECIOS SEGUN ADJ. (FRONTERIZO)'!$B$23*'PRECIOS SEGUN ADJ. (FRONTERIZO)'!$C$23</f>
        <v>13098</v>
      </c>
      <c r="DZ39" s="80" t="s">
        <v>842</v>
      </c>
      <c r="EA39" s="80">
        <f t="shared" si="76"/>
        <v>2357.64</v>
      </c>
      <c r="EB39" s="37">
        <v>83</v>
      </c>
      <c r="EC39" s="37">
        <f t="shared" si="77"/>
        <v>1660</v>
      </c>
      <c r="ED39" s="189">
        <v>33</v>
      </c>
      <c r="EE39" s="80">
        <f>+EB39*'PRECIOS SEGUN ADJ. (FRONTERIZO)'!$B$24*'PRECIOS SEGUN ADJ. (FRONTERIZO)'!$C$24</f>
        <v>54780</v>
      </c>
      <c r="EF39" s="80" t="s">
        <v>691</v>
      </c>
      <c r="EG39" s="37">
        <v>2</v>
      </c>
      <c r="EH39" s="37">
        <f t="shared" si="78"/>
        <v>40</v>
      </c>
      <c r="EI39" s="189">
        <v>15.789999999999997</v>
      </c>
      <c r="EJ39" s="80">
        <f>+EG39*'PRECIOS SEGUN ADJ. (FRONTERIZO)'!$B$25*'PRECIOS SEGUN ADJ. (FRONTERIZO)'!$C$25</f>
        <v>631.59999999999991</v>
      </c>
      <c r="EK39" s="80" t="s">
        <v>2087</v>
      </c>
      <c r="EL39" s="37">
        <v>2</v>
      </c>
      <c r="EM39" s="37">
        <f t="shared" si="79"/>
        <v>40</v>
      </c>
      <c r="EN39" s="189">
        <v>31.5</v>
      </c>
      <c r="EO39" s="80">
        <f>+EL39*'PRECIOS SEGUN ADJ. (FRONTERIZO)'!$B$26*'PRECIOS SEGUN ADJ. (FRONTERIZO)'!$C$26</f>
        <v>1260</v>
      </c>
      <c r="EP39" s="80" t="s">
        <v>2088</v>
      </c>
      <c r="EQ39" s="80">
        <v>0</v>
      </c>
      <c r="ER39" s="194">
        <f t="shared" si="80"/>
        <v>0</v>
      </c>
      <c r="ES39" s="195">
        <v>21.68</v>
      </c>
      <c r="ET39" s="196">
        <f>+EQ39*'PRECIOS SEGUN ADJ (RURAL)'!$B$13*'PRECIOS SEGUN ADJ (RURAL)'!$C$13</f>
        <v>0</v>
      </c>
      <c r="EU39" s="196" t="s">
        <v>134</v>
      </c>
      <c r="EV39" s="80">
        <v>0</v>
      </c>
      <c r="EW39" s="198">
        <f t="shared" si="81"/>
        <v>0</v>
      </c>
      <c r="EX39" s="199">
        <v>5.5</v>
      </c>
      <c r="EY39" s="200">
        <f>+EV39*'PRECIOS SEGUN ADJ (RURAL)'!$B$16*'PRECIOS SEGUN ADJ (RURAL)'!$C$16</f>
        <v>0</v>
      </c>
      <c r="EZ39" s="200" t="s">
        <v>134</v>
      </c>
      <c r="FA39" s="80">
        <v>0</v>
      </c>
      <c r="FB39" s="202">
        <f t="shared" si="82"/>
        <v>0</v>
      </c>
      <c r="FC39" s="203">
        <v>220</v>
      </c>
      <c r="FD39" s="204">
        <f>+FA39*'PRECIOS SEGUN ADJ (RURAL)'!$B$18*'PRECIOS SEGUN ADJ (RURAL)'!$C$18</f>
        <v>0</v>
      </c>
      <c r="FE39" s="204" t="s">
        <v>134</v>
      </c>
      <c r="FF39" s="204">
        <f t="shared" si="83"/>
        <v>0</v>
      </c>
      <c r="FG39" s="80">
        <f t="shared" si="84"/>
        <v>1665377.4000000001</v>
      </c>
      <c r="FH39" s="80" t="s">
        <v>2470</v>
      </c>
      <c r="FI39" s="80">
        <f t="shared" si="85"/>
        <v>98686.359999999986</v>
      </c>
      <c r="FJ39" s="80" t="s">
        <v>2471</v>
      </c>
      <c r="FK39" s="80">
        <f t="shared" si="86"/>
        <v>1566691.04</v>
      </c>
      <c r="FL39" s="80" t="s">
        <v>2472</v>
      </c>
      <c r="FM39" s="80">
        <f t="shared" si="87"/>
        <v>333075.48</v>
      </c>
      <c r="FN39" s="80" t="s">
        <v>2473</v>
      </c>
      <c r="FO39" s="80">
        <f t="shared" si="88"/>
        <v>16653.77</v>
      </c>
      <c r="FP39" s="80" t="s">
        <v>2474</v>
      </c>
      <c r="FQ39" s="80"/>
      <c r="FR39" s="80">
        <f t="shared" si="89"/>
        <v>1332301.9200000002</v>
      </c>
      <c r="FS39" s="80" t="s">
        <v>2475</v>
      </c>
      <c r="FT39" s="37" t="str">
        <f>+VLOOKUP(D39,'FRONTERIZO XENIA'!F:G,2,0)</f>
        <v>F-35</v>
      </c>
    </row>
    <row r="40" spans="1:176">
      <c r="A40" s="37">
        <v>39</v>
      </c>
      <c r="B40" s="176" t="s">
        <v>1826</v>
      </c>
      <c r="C40" s="26" t="s">
        <v>2476</v>
      </c>
      <c r="D40" s="37">
        <v>131269737</v>
      </c>
      <c r="E40" s="37">
        <f>+VLOOKUP(D40,'INFORMACION DE PROVEEDORES'!C:I,2,0)</f>
        <v>131269737</v>
      </c>
      <c r="F40" s="26" t="str">
        <f>+VLOOKUP(D40,'INFORMACION DE PROVEEDORES'!C:J,4,0)</f>
        <v>AICNATSID ALEXANDRA YUNEN SARANTE</v>
      </c>
      <c r="G40" s="37" t="str">
        <f>+VLOOKUP(D40,'INFORMACION DE PROVEEDORES'!C:K,5,0)</f>
        <v>402-2090737-8</v>
      </c>
      <c r="H40" s="26" t="str">
        <f>+VLOOKUP(D40,'INFORMACION DE PROVEEDORES'!C:L,7,0)</f>
        <v>CALLE LUZ CELESTE LARA NO. 84, COMENDADOR, ELIAS PIÑAS</v>
      </c>
      <c r="I40" s="37" t="str">
        <f>+VLOOKUP(D40,'INFORMACION DE PROVEEDORES'!C:M,3,0)</f>
        <v xml:space="preserve"> JURÍDICA</v>
      </c>
      <c r="J40" s="37">
        <v>2</v>
      </c>
      <c r="K40" s="37">
        <v>289</v>
      </c>
      <c r="L40" s="37">
        <v>98</v>
      </c>
      <c r="M40" s="37">
        <f t="shared" si="45"/>
        <v>1960</v>
      </c>
      <c r="N40" s="189">
        <v>69.81</v>
      </c>
      <c r="O40" s="80">
        <f>+L40*'PRECIOS SEGUN ADJ. (FRONTERIZO)'!$B$2*'PRECIOS SEGUN ADJ. (FRONTERIZO)'!$C$2</f>
        <v>136827.6</v>
      </c>
      <c r="P40" s="80" t="s">
        <v>2477</v>
      </c>
      <c r="Q40" s="80">
        <f t="shared" si="46"/>
        <v>21892.42</v>
      </c>
      <c r="R40" s="37">
        <v>28</v>
      </c>
      <c r="S40" s="37">
        <f t="shared" si="47"/>
        <v>560</v>
      </c>
      <c r="T40" s="189">
        <v>31.5</v>
      </c>
      <c r="U40" s="80">
        <f>+R40*'PRECIOS SEGUN ADJ. (FRONTERIZO)'!$B$3*'PRECIOS SEGUN ADJ. (FRONTERIZO)'!$C$3</f>
        <v>17640</v>
      </c>
      <c r="V40" s="80" t="s">
        <v>722</v>
      </c>
      <c r="W40" s="37">
        <v>224</v>
      </c>
      <c r="X40" s="37">
        <f t="shared" si="48"/>
        <v>4480</v>
      </c>
      <c r="Y40" s="189">
        <v>25.2</v>
      </c>
      <c r="Z40" s="80">
        <f>+W40*'PRECIOS SEGUN ADJ. (FRONTERIZO)'!$B$4*'PRECIOS SEGUN ADJ. (FRONTERIZO)'!$C$4</f>
        <v>112896</v>
      </c>
      <c r="AA40" s="80" t="s">
        <v>2478</v>
      </c>
      <c r="AB40" s="37">
        <v>131</v>
      </c>
      <c r="AC40" s="37">
        <f t="shared" si="49"/>
        <v>2620</v>
      </c>
      <c r="AD40" s="189">
        <v>87.91</v>
      </c>
      <c r="AE40" s="80">
        <f>+AB40*'PRECIOS SEGUN ADJ. (FRONTERIZO)'!$B$5*'PRECIOS SEGUN ADJ. (FRONTERIZO)'!$C$5</f>
        <v>230324.19999999998</v>
      </c>
      <c r="AF40" s="80" t="s">
        <v>2479</v>
      </c>
      <c r="AG40" s="80">
        <f t="shared" si="50"/>
        <v>41458.36</v>
      </c>
      <c r="AH40" s="37">
        <v>29</v>
      </c>
      <c r="AI40" s="37">
        <f t="shared" si="51"/>
        <v>580</v>
      </c>
      <c r="AJ40" s="189">
        <v>53.95000000000001</v>
      </c>
      <c r="AK40" s="80">
        <f>+AH40*'PRECIOS SEGUN ADJ. (FRONTERIZO)'!$B$6*'PRECIOS SEGUN ADJ. (FRONTERIZO)'!$C$6</f>
        <v>31291.000000000004</v>
      </c>
      <c r="AL40" s="80" t="s">
        <v>1001</v>
      </c>
      <c r="AM40" s="37">
        <v>4</v>
      </c>
      <c r="AN40" s="37">
        <f t="shared" si="52"/>
        <v>80</v>
      </c>
      <c r="AO40" s="189">
        <v>25.04</v>
      </c>
      <c r="AP40" s="80">
        <f>+AM40*'PRECIOS SEGUN ADJ. (FRONTERIZO)'!$B$7*'PRECIOS SEGUN ADJ. (FRONTERIZO)'!$C$7</f>
        <v>2003.1999999999998</v>
      </c>
      <c r="AQ40" s="80" t="s">
        <v>2135</v>
      </c>
      <c r="AR40" s="80">
        <f t="shared" si="53"/>
        <v>320.51</v>
      </c>
      <c r="AS40" s="37">
        <v>37</v>
      </c>
      <c r="AT40" s="37">
        <f t="shared" si="54"/>
        <v>740</v>
      </c>
      <c r="AU40" s="189">
        <v>290.85000000000002</v>
      </c>
      <c r="AV40" s="80">
        <f>+AS40*'PRECIOS SEGUN ADJ. (FRONTERIZO)'!$B$8*'PRECIOS SEGUN ADJ. (FRONTERIZO)'!$C$8</f>
        <v>215229</v>
      </c>
      <c r="AW40" s="80" t="s">
        <v>877</v>
      </c>
      <c r="AX40" s="80">
        <f t="shared" si="55"/>
        <v>38741.22</v>
      </c>
      <c r="AY40" s="37">
        <v>13</v>
      </c>
      <c r="AZ40" s="37">
        <f t="shared" si="56"/>
        <v>260</v>
      </c>
      <c r="BA40" s="189">
        <v>18.899999999999999</v>
      </c>
      <c r="BB40" s="80">
        <f>+AY40*'PRECIOS SEGUN ADJ. (FRONTERIZO)'!$B$9*'PRECIOS SEGUN ADJ. (FRONTERIZO)'!$C$9</f>
        <v>4914</v>
      </c>
      <c r="BC40" s="80" t="s">
        <v>2290</v>
      </c>
      <c r="BD40" s="37">
        <v>2</v>
      </c>
      <c r="BE40" s="37">
        <f t="shared" si="57"/>
        <v>40</v>
      </c>
      <c r="BF40" s="189">
        <v>140.38</v>
      </c>
      <c r="BG40" s="80">
        <f>+BD40*'PRECIOS SEGUN ADJ. (FRONTERIZO)'!$B$10*'PRECIOS SEGUN ADJ. (FRONTERIZO)'!$C$10</f>
        <v>5615.2</v>
      </c>
      <c r="BH40" s="80" t="s">
        <v>2137</v>
      </c>
      <c r="BI40" s="80">
        <f t="shared" si="58"/>
        <v>1010.74</v>
      </c>
      <c r="BJ40" s="37">
        <v>75</v>
      </c>
      <c r="BK40" s="37">
        <f t="shared" si="59"/>
        <v>1500</v>
      </c>
      <c r="BL40" s="189">
        <v>31.459999999999997</v>
      </c>
      <c r="BM40" s="80">
        <f>+BJ40*'PRECIOS SEGUN ADJ. (FRONTERIZO)'!$B$11*'PRECIOS SEGUN ADJ. (FRONTERIZO)'!$C$11</f>
        <v>47190</v>
      </c>
      <c r="BN40" s="80" t="s">
        <v>2480</v>
      </c>
      <c r="BO40" s="37">
        <v>31</v>
      </c>
      <c r="BP40" s="37">
        <f t="shared" si="60"/>
        <v>620</v>
      </c>
      <c r="BQ40" s="189">
        <v>65</v>
      </c>
      <c r="BR40" s="80">
        <f>+BO40*'PRECIOS SEGUN ADJ. (FRONTERIZO)'!$B$12*'PRECIOS SEGUN ADJ. (FRONTERIZO)'!$C$12</f>
        <v>40300</v>
      </c>
      <c r="BS40" s="80" t="s">
        <v>879</v>
      </c>
      <c r="BT40" s="37">
        <v>2110</v>
      </c>
      <c r="BU40" s="37">
        <f t="shared" si="61"/>
        <v>42200</v>
      </c>
      <c r="BV40" s="189">
        <v>5.5</v>
      </c>
      <c r="BW40" s="80">
        <f>+BT40*'PRECIOS SEGUN ADJ. (FRONTERIZO)'!$B$13*'PRECIOS SEGUN ADJ. (FRONTERIZO)'!$C$13</f>
        <v>232100</v>
      </c>
      <c r="BX40" s="80" t="s">
        <v>2481</v>
      </c>
      <c r="BY40" s="37">
        <v>156</v>
      </c>
      <c r="BZ40" s="37">
        <f t="shared" si="62"/>
        <v>3120</v>
      </c>
      <c r="CA40" s="189">
        <v>7.15</v>
      </c>
      <c r="CB40" s="80">
        <f>+BY40*'PRECIOS SEGUN ADJ. (FRONTERIZO)'!$B$14*'PRECIOS SEGUN ADJ. (FRONTERIZO)'!$C$14</f>
        <v>22308</v>
      </c>
      <c r="CC40" s="80" t="s">
        <v>1006</v>
      </c>
      <c r="CD40" s="37">
        <v>312</v>
      </c>
      <c r="CE40" s="37">
        <f t="shared" si="63"/>
        <v>6240</v>
      </c>
      <c r="CF40" s="189">
        <v>6.8400000000000007</v>
      </c>
      <c r="CG40" s="80">
        <f>+CD40*'PRECIOS SEGUN ADJ. (FRONTERIZO)'!$B$15*'PRECIOS SEGUN ADJ. (FRONTERIZO)'!$C$15</f>
        <v>42681.599999999999</v>
      </c>
      <c r="CH40" s="80" t="s">
        <v>1007</v>
      </c>
      <c r="CI40" s="37">
        <v>94</v>
      </c>
      <c r="CJ40" s="37">
        <f t="shared" si="64"/>
        <v>1880</v>
      </c>
      <c r="CK40" s="189">
        <v>60</v>
      </c>
      <c r="CL40" s="80">
        <f>+CI40*'PRECIOS SEGUN ADJ. (FRONTERIZO)'!$B$16*'PRECIOS SEGUN ADJ. (FRONTERIZO)'!$C$16</f>
        <v>112800</v>
      </c>
      <c r="CM40" s="80" t="s">
        <v>2482</v>
      </c>
      <c r="CN40" s="80">
        <f t="shared" si="65"/>
        <v>20304</v>
      </c>
      <c r="CO40" s="37">
        <v>42</v>
      </c>
      <c r="CP40" s="37">
        <f t="shared" si="66"/>
        <v>840</v>
      </c>
      <c r="CQ40" s="189">
        <v>55.649999999999991</v>
      </c>
      <c r="CR40" s="80">
        <f>+CO40*'PRECIOS SEGUN ADJ. (FRONTERIZO)'!$B$17*'PRECIOS SEGUN ADJ. (FRONTERIZO)'!$C$17</f>
        <v>46745.999999999993</v>
      </c>
      <c r="CS40" s="80" t="s">
        <v>2483</v>
      </c>
      <c r="CT40" s="80">
        <f t="shared" si="67"/>
        <v>8414.2800000000007</v>
      </c>
      <c r="CU40" s="37">
        <v>1000</v>
      </c>
      <c r="CV40" s="37">
        <f t="shared" si="68"/>
        <v>20000</v>
      </c>
      <c r="CW40" s="189">
        <v>6.6</v>
      </c>
      <c r="CX40" s="80">
        <f>+CU40*'PRECIOS SEGUN ADJ. (FRONTERIZO)'!$B$18*'PRECIOS SEGUN ADJ. (FRONTERIZO)'!$C$18</f>
        <v>132000</v>
      </c>
      <c r="CY40" s="80" t="s">
        <v>334</v>
      </c>
      <c r="CZ40" s="37">
        <v>47</v>
      </c>
      <c r="DA40" s="37">
        <f t="shared" si="69"/>
        <v>940</v>
      </c>
      <c r="DB40" s="189">
        <v>65.75</v>
      </c>
      <c r="DC40" s="80">
        <f>+CZ40*'PRECIOS SEGUN ADJ. (FRONTERIZO)'!$B$19*'PRECIOS SEGUN ADJ. (FRONTERIZO)'!$C$19</f>
        <v>61805</v>
      </c>
      <c r="DD40" s="80" t="s">
        <v>687</v>
      </c>
      <c r="DE40" s="80">
        <f t="shared" si="70"/>
        <v>11124.9</v>
      </c>
      <c r="DF40" s="37">
        <v>4</v>
      </c>
      <c r="DG40" s="37">
        <f t="shared" si="71"/>
        <v>80</v>
      </c>
      <c r="DH40" s="189">
        <v>82.59999999999998</v>
      </c>
      <c r="DI40" s="80">
        <f>+DF40*'PRECIOS SEGUN ADJ. (FRONTERIZO)'!$B$20*'PRECIOS SEGUN ADJ. (FRONTERIZO)'!$C$20</f>
        <v>6608</v>
      </c>
      <c r="DJ40" s="80" t="s">
        <v>2146</v>
      </c>
      <c r="DK40" s="80">
        <f t="shared" si="72"/>
        <v>1189.44</v>
      </c>
      <c r="DL40" s="37">
        <v>312</v>
      </c>
      <c r="DM40" s="37">
        <f t="shared" si="73"/>
        <v>6240</v>
      </c>
      <c r="DN40" s="189">
        <v>22</v>
      </c>
      <c r="DO40" s="80">
        <f>+DL40*'PRECIOS SEGUN ADJ. (FRONTERIZO)'!$B$21*'PRECIOS SEGUN ADJ. (FRONTERIZO)'!$C$21</f>
        <v>137280</v>
      </c>
      <c r="DP40" s="80" t="s">
        <v>1011</v>
      </c>
      <c r="DQ40" s="37">
        <v>65</v>
      </c>
      <c r="DR40" s="37">
        <f t="shared" si="74"/>
        <v>1300</v>
      </c>
      <c r="DS40" s="189">
        <v>80.849999999999994</v>
      </c>
      <c r="DT40" s="80">
        <f>+DQ40*'PRECIOS SEGUN ADJ. (FRONTERIZO)'!$B$22*'PRECIOS SEGUN ADJ. (FRONTERIZO)'!$C$22</f>
        <v>105105</v>
      </c>
      <c r="DU40" s="80" t="s">
        <v>841</v>
      </c>
      <c r="DV40" s="37">
        <v>29</v>
      </c>
      <c r="DW40" s="37">
        <f t="shared" si="75"/>
        <v>580</v>
      </c>
      <c r="DX40" s="189">
        <v>21.83</v>
      </c>
      <c r="DY40" s="80">
        <f>+DV40*'PRECIOS SEGUN ADJ. (FRONTERIZO)'!$B$23*'PRECIOS SEGUN ADJ. (FRONTERIZO)'!$C$23</f>
        <v>12661.399999999998</v>
      </c>
      <c r="DZ40" s="80" t="s">
        <v>586</v>
      </c>
      <c r="EA40" s="80">
        <f t="shared" si="76"/>
        <v>2279.0500000000002</v>
      </c>
      <c r="EB40" s="37">
        <v>49</v>
      </c>
      <c r="EC40" s="37">
        <f t="shared" si="77"/>
        <v>980</v>
      </c>
      <c r="ED40" s="189">
        <v>33</v>
      </c>
      <c r="EE40" s="80">
        <f>+EB40*'PRECIOS SEGUN ADJ. (FRONTERIZO)'!$B$24*'PRECIOS SEGUN ADJ. (FRONTERIZO)'!$C$24</f>
        <v>32340</v>
      </c>
      <c r="EF40" s="80" t="s">
        <v>1744</v>
      </c>
      <c r="EG40" s="37">
        <v>14</v>
      </c>
      <c r="EH40" s="37">
        <f t="shared" si="78"/>
        <v>280</v>
      </c>
      <c r="EI40" s="189">
        <v>15.789999999999997</v>
      </c>
      <c r="EJ40" s="80">
        <f>+EG40*'PRECIOS SEGUN ADJ. (FRONTERIZO)'!$B$25*'PRECIOS SEGUN ADJ. (FRONTERIZO)'!$C$25</f>
        <v>4421.2</v>
      </c>
      <c r="EK40" s="80" t="s">
        <v>2305</v>
      </c>
      <c r="EL40" s="37">
        <v>14</v>
      </c>
      <c r="EM40" s="37">
        <f t="shared" si="79"/>
        <v>280</v>
      </c>
      <c r="EN40" s="189">
        <v>31.5</v>
      </c>
      <c r="EO40" s="80">
        <f>+EL40*'PRECIOS SEGUN ADJ. (FRONTERIZO)'!$B$26*'PRECIOS SEGUN ADJ. (FRONTERIZO)'!$C$26</f>
        <v>8820</v>
      </c>
      <c r="EP40" s="80" t="s">
        <v>133</v>
      </c>
      <c r="EQ40" s="80">
        <v>0</v>
      </c>
      <c r="ER40" s="194">
        <f t="shared" si="80"/>
        <v>0</v>
      </c>
      <c r="ES40" s="195">
        <v>21.68</v>
      </c>
      <c r="ET40" s="196">
        <f>+EQ40*'PRECIOS SEGUN ADJ (RURAL)'!$B$13*'PRECIOS SEGUN ADJ (RURAL)'!$C$13</f>
        <v>0</v>
      </c>
      <c r="EU40" s="196" t="s">
        <v>134</v>
      </c>
      <c r="EV40" s="80">
        <v>0</v>
      </c>
      <c r="EW40" s="198">
        <f t="shared" si="81"/>
        <v>0</v>
      </c>
      <c r="EX40" s="199">
        <v>5.5</v>
      </c>
      <c r="EY40" s="200">
        <f>+EV40*'PRECIOS SEGUN ADJ (RURAL)'!$B$16*'PRECIOS SEGUN ADJ (RURAL)'!$C$16</f>
        <v>0</v>
      </c>
      <c r="EZ40" s="200" t="s">
        <v>134</v>
      </c>
      <c r="FA40" s="80">
        <v>0</v>
      </c>
      <c r="FB40" s="202">
        <f t="shared" si="82"/>
        <v>0</v>
      </c>
      <c r="FC40" s="203">
        <v>220</v>
      </c>
      <c r="FD40" s="204">
        <f>+FA40*'PRECIOS SEGUN ADJ (RURAL)'!$B$18*'PRECIOS SEGUN ADJ (RURAL)'!$C$18</f>
        <v>0</v>
      </c>
      <c r="FE40" s="204" t="s">
        <v>134</v>
      </c>
      <c r="FF40" s="204">
        <f t="shared" si="83"/>
        <v>0</v>
      </c>
      <c r="FG40" s="80">
        <f t="shared" si="84"/>
        <v>1801906.3999999997</v>
      </c>
      <c r="FH40" s="80" t="s">
        <v>2484</v>
      </c>
      <c r="FI40" s="80">
        <f t="shared" si="85"/>
        <v>146734.92000000001</v>
      </c>
      <c r="FJ40" s="80" t="s">
        <v>2485</v>
      </c>
      <c r="FK40" s="80">
        <f t="shared" si="86"/>
        <v>1655171.4799999997</v>
      </c>
      <c r="FL40" s="80" t="s">
        <v>2486</v>
      </c>
      <c r="FM40" s="80">
        <f t="shared" si="87"/>
        <v>360381.28</v>
      </c>
      <c r="FN40" s="80" t="s">
        <v>2487</v>
      </c>
      <c r="FO40" s="80">
        <f t="shared" si="88"/>
        <v>18019.060000000001</v>
      </c>
      <c r="FP40" s="80" t="s">
        <v>2488</v>
      </c>
      <c r="FQ40" s="80"/>
      <c r="FR40" s="80">
        <f t="shared" si="89"/>
        <v>1441525.1199999996</v>
      </c>
      <c r="FS40" s="80" t="s">
        <v>2489</v>
      </c>
      <c r="FT40" s="37" t="str">
        <f>+VLOOKUP(D40,'FRONTERIZO XENIA'!F:G,2,0)</f>
        <v>F-18</v>
      </c>
    </row>
    <row r="41" spans="1:176">
      <c r="A41" s="37">
        <v>40</v>
      </c>
      <c r="B41" s="176" t="s">
        <v>1826</v>
      </c>
      <c r="C41" s="26" t="s">
        <v>2490</v>
      </c>
      <c r="D41" s="37">
        <v>131046983</v>
      </c>
      <c r="E41" s="37">
        <f>+VLOOKUP(D41,'INFORMACION DE PROVEEDORES'!C:I,2,0)</f>
        <v>131046983</v>
      </c>
      <c r="F41" s="26" t="str">
        <f>+VLOOKUP(D41,'INFORMACION DE PROVEEDORES'!C:J,4,0)</f>
        <v>MODESTO JOSE ASENCIO VILLAR</v>
      </c>
      <c r="G41" s="37" t="str">
        <f>+VLOOKUP(D41,'INFORMACION DE PROVEEDORES'!C:K,5,0)</f>
        <v>001-1696188-9</v>
      </c>
      <c r="H41" s="26" t="str">
        <f>+VLOOKUP(D41,'INFORMACION DE PROVEEDORES'!C:L,7,0)</f>
        <v>C/MAL PASO, NO.19, JIMANI, INDEPENDENCIA</v>
      </c>
      <c r="I41" s="37" t="str">
        <f>+VLOOKUP(D41,'INFORMACION DE PROVEEDORES'!C:M,3,0)</f>
        <v xml:space="preserve"> JURÍDICA</v>
      </c>
      <c r="J41" s="37">
        <v>8</v>
      </c>
      <c r="K41" s="37">
        <v>301</v>
      </c>
      <c r="L41" s="37">
        <v>58</v>
      </c>
      <c r="M41" s="37">
        <f t="shared" si="45"/>
        <v>1160</v>
      </c>
      <c r="N41" s="189">
        <v>69.81</v>
      </c>
      <c r="O41" s="80">
        <f>+L41*'PRECIOS SEGUN ADJ. (FRONTERIZO)'!$B$2*'PRECIOS SEGUN ADJ. (FRONTERIZO)'!$C$2</f>
        <v>80979.600000000006</v>
      </c>
      <c r="P41" s="80" t="s">
        <v>2491</v>
      </c>
      <c r="Q41" s="80">
        <f t="shared" si="46"/>
        <v>12956.74</v>
      </c>
      <c r="R41" s="37">
        <v>17</v>
      </c>
      <c r="S41" s="37">
        <f t="shared" si="47"/>
        <v>340</v>
      </c>
      <c r="T41" s="189">
        <v>31.5</v>
      </c>
      <c r="U41" s="80">
        <f>+R41*'PRECIOS SEGUN ADJ. (FRONTERIZO)'!$B$3*'PRECIOS SEGUN ADJ. (FRONTERIZO)'!$C$3</f>
        <v>10710</v>
      </c>
      <c r="V41" s="80" t="s">
        <v>212</v>
      </c>
      <c r="W41" s="37">
        <v>0</v>
      </c>
      <c r="X41" s="37">
        <f t="shared" si="48"/>
        <v>0</v>
      </c>
      <c r="Y41" s="189">
        <v>25.2</v>
      </c>
      <c r="Z41" s="80">
        <f>+W41*'PRECIOS SEGUN ADJ. (FRONTERIZO)'!$B$4*'PRECIOS SEGUN ADJ. (FRONTERIZO)'!$C$4</f>
        <v>0</v>
      </c>
      <c r="AA41" s="80" t="s">
        <v>134</v>
      </c>
      <c r="AB41" s="37">
        <v>96</v>
      </c>
      <c r="AC41" s="37">
        <f t="shared" si="49"/>
        <v>1920</v>
      </c>
      <c r="AD41" s="189">
        <v>87.91</v>
      </c>
      <c r="AE41" s="80">
        <f>+AB41*'PRECIOS SEGUN ADJ. (FRONTERIZO)'!$B$5*'PRECIOS SEGUN ADJ. (FRONTERIZO)'!$C$5</f>
        <v>168787.20000000001</v>
      </c>
      <c r="AF41" s="80" t="s">
        <v>2492</v>
      </c>
      <c r="AG41" s="80">
        <f t="shared" si="50"/>
        <v>30381.7</v>
      </c>
      <c r="AH41" s="37">
        <v>113</v>
      </c>
      <c r="AI41" s="37">
        <f t="shared" si="51"/>
        <v>2260</v>
      </c>
      <c r="AJ41" s="189">
        <v>53.95000000000001</v>
      </c>
      <c r="AK41" s="80">
        <f>+AH41*'PRECIOS SEGUN ADJ. (FRONTERIZO)'!$B$6*'PRECIOS SEGUN ADJ. (FRONTERIZO)'!$C$6</f>
        <v>121927</v>
      </c>
      <c r="AL41" s="80" t="s">
        <v>214</v>
      </c>
      <c r="AM41" s="37">
        <v>17</v>
      </c>
      <c r="AN41" s="37">
        <f t="shared" si="52"/>
        <v>340</v>
      </c>
      <c r="AO41" s="189">
        <v>25.04</v>
      </c>
      <c r="AP41" s="80">
        <f>+AM41*'PRECIOS SEGUN ADJ. (FRONTERIZO)'!$B$7*'PRECIOS SEGUN ADJ. (FRONTERIZO)'!$C$7</f>
        <v>8513.6</v>
      </c>
      <c r="AQ41" s="80" t="s">
        <v>215</v>
      </c>
      <c r="AR41" s="80">
        <f t="shared" si="53"/>
        <v>1362.18</v>
      </c>
      <c r="AS41" s="37">
        <v>37</v>
      </c>
      <c r="AT41" s="37">
        <f t="shared" si="54"/>
        <v>740</v>
      </c>
      <c r="AU41" s="189">
        <v>290.85000000000002</v>
      </c>
      <c r="AV41" s="80">
        <f>+AS41*'PRECIOS SEGUN ADJ. (FRONTERIZO)'!$B$8*'PRECIOS SEGUN ADJ. (FRONTERIZO)'!$C$8</f>
        <v>215229</v>
      </c>
      <c r="AW41" s="80" t="s">
        <v>877</v>
      </c>
      <c r="AX41" s="80">
        <f t="shared" si="55"/>
        <v>38741.22</v>
      </c>
      <c r="AY41" s="37">
        <v>0</v>
      </c>
      <c r="AZ41" s="37">
        <f t="shared" si="56"/>
        <v>0</v>
      </c>
      <c r="BA41" s="189">
        <v>18.899999999999999</v>
      </c>
      <c r="BB41" s="80">
        <f>+AY41*'PRECIOS SEGUN ADJ. (FRONTERIZO)'!$B$9*'PRECIOS SEGUN ADJ. (FRONTERIZO)'!$C$9</f>
        <v>0</v>
      </c>
      <c r="BC41" s="80" t="s">
        <v>134</v>
      </c>
      <c r="BD41" s="37">
        <v>11</v>
      </c>
      <c r="BE41" s="37">
        <f t="shared" si="57"/>
        <v>220</v>
      </c>
      <c r="BF41" s="189">
        <v>140.38</v>
      </c>
      <c r="BG41" s="80">
        <f>+BD41*'PRECIOS SEGUN ADJ. (FRONTERIZO)'!$B$10*'PRECIOS SEGUN ADJ. (FRONTERIZO)'!$C$10</f>
        <v>30883.599999999999</v>
      </c>
      <c r="BH41" s="80" t="s">
        <v>766</v>
      </c>
      <c r="BI41" s="80">
        <f t="shared" si="58"/>
        <v>5559.05</v>
      </c>
      <c r="BJ41" s="37">
        <v>0</v>
      </c>
      <c r="BK41" s="37">
        <f t="shared" si="59"/>
        <v>0</v>
      </c>
      <c r="BL41" s="189">
        <v>31.459999999999997</v>
      </c>
      <c r="BM41" s="80">
        <f>+BJ41*'PRECIOS SEGUN ADJ. (FRONTERIZO)'!$B$11*'PRECIOS SEGUN ADJ. (FRONTERIZO)'!$C$11</f>
        <v>0</v>
      </c>
      <c r="BN41" s="80" t="s">
        <v>134</v>
      </c>
      <c r="BO41" s="37">
        <v>31</v>
      </c>
      <c r="BP41" s="37">
        <f t="shared" si="60"/>
        <v>620</v>
      </c>
      <c r="BQ41" s="189">
        <v>65</v>
      </c>
      <c r="BR41" s="80">
        <f>+BO41*'PRECIOS SEGUN ADJ. (FRONTERIZO)'!$B$12*'PRECIOS SEGUN ADJ. (FRONTERIZO)'!$C$12</f>
        <v>40300</v>
      </c>
      <c r="BS41" s="80" t="s">
        <v>879</v>
      </c>
      <c r="BT41" s="37">
        <v>0</v>
      </c>
      <c r="BU41" s="37">
        <f t="shared" si="61"/>
        <v>0</v>
      </c>
      <c r="BV41" s="189">
        <v>5.5</v>
      </c>
      <c r="BW41" s="80">
        <f>+BT41*'PRECIOS SEGUN ADJ. (FRONTERIZO)'!$B$13*'PRECIOS SEGUN ADJ. (FRONTERIZO)'!$C$13</f>
        <v>0</v>
      </c>
      <c r="BX41" s="80" t="s">
        <v>134</v>
      </c>
      <c r="BY41" s="37">
        <v>602</v>
      </c>
      <c r="BZ41" s="37">
        <f t="shared" si="62"/>
        <v>12040</v>
      </c>
      <c r="CA41" s="189">
        <v>7.15</v>
      </c>
      <c r="CB41" s="80">
        <f>+BY41*'PRECIOS SEGUN ADJ. (FRONTERIZO)'!$B$14*'PRECIOS SEGUN ADJ. (FRONTERIZO)'!$C$14</f>
        <v>86086</v>
      </c>
      <c r="CC41" s="80" t="s">
        <v>219</v>
      </c>
      <c r="CD41" s="37">
        <v>1204</v>
      </c>
      <c r="CE41" s="37">
        <f t="shared" si="63"/>
        <v>24080</v>
      </c>
      <c r="CF41" s="189">
        <v>6.8400000000000007</v>
      </c>
      <c r="CG41" s="80">
        <f>+CD41*'PRECIOS SEGUN ADJ. (FRONTERIZO)'!$B$15*'PRECIOS SEGUN ADJ. (FRONTERIZO)'!$C$15</f>
        <v>164707.20000000001</v>
      </c>
      <c r="CH41" s="80" t="s">
        <v>220</v>
      </c>
      <c r="CI41" s="37">
        <v>0</v>
      </c>
      <c r="CJ41" s="37">
        <f t="shared" si="64"/>
        <v>0</v>
      </c>
      <c r="CK41" s="189">
        <v>60</v>
      </c>
      <c r="CL41" s="80">
        <f>+CI41*'PRECIOS SEGUN ADJ. (FRONTERIZO)'!$B$16*'PRECIOS SEGUN ADJ. (FRONTERIZO)'!$C$16</f>
        <v>0</v>
      </c>
      <c r="CM41" s="80" t="s">
        <v>134</v>
      </c>
      <c r="CN41" s="80">
        <f t="shared" si="65"/>
        <v>0</v>
      </c>
      <c r="CO41" s="37">
        <v>0</v>
      </c>
      <c r="CP41" s="37">
        <f t="shared" si="66"/>
        <v>0</v>
      </c>
      <c r="CQ41" s="189">
        <v>55.649999999999991</v>
      </c>
      <c r="CR41" s="80">
        <f>+CO41*'PRECIOS SEGUN ADJ. (FRONTERIZO)'!$B$17*'PRECIOS SEGUN ADJ. (FRONTERIZO)'!$C$17</f>
        <v>0</v>
      </c>
      <c r="CS41" s="80" t="s">
        <v>134</v>
      </c>
      <c r="CT41" s="80">
        <f t="shared" si="67"/>
        <v>0</v>
      </c>
      <c r="CU41" s="37">
        <v>602</v>
      </c>
      <c r="CV41" s="37">
        <f t="shared" si="68"/>
        <v>12040</v>
      </c>
      <c r="CW41" s="189">
        <v>6.6</v>
      </c>
      <c r="CX41" s="80">
        <f>+CU41*'PRECIOS SEGUN ADJ. (FRONTERIZO)'!$B$18*'PRECIOS SEGUN ADJ. (FRONTERIZO)'!$C$18</f>
        <v>79464</v>
      </c>
      <c r="CY41" s="80" t="s">
        <v>221</v>
      </c>
      <c r="CZ41" s="37">
        <v>0</v>
      </c>
      <c r="DA41" s="37">
        <f t="shared" si="69"/>
        <v>0</v>
      </c>
      <c r="DB41" s="189">
        <v>65.75</v>
      </c>
      <c r="DC41" s="80">
        <f>+CZ41*'PRECIOS SEGUN ADJ. (FRONTERIZO)'!$B$19*'PRECIOS SEGUN ADJ. (FRONTERIZO)'!$C$19</f>
        <v>0</v>
      </c>
      <c r="DD41" s="80" t="s">
        <v>134</v>
      </c>
      <c r="DE41" s="80">
        <f t="shared" si="70"/>
        <v>0</v>
      </c>
      <c r="DF41" s="37">
        <v>17</v>
      </c>
      <c r="DG41" s="37">
        <f t="shared" si="71"/>
        <v>340</v>
      </c>
      <c r="DH41" s="189">
        <v>82.59999999999998</v>
      </c>
      <c r="DI41" s="80">
        <f>+DF41*'PRECIOS SEGUN ADJ. (FRONTERIZO)'!$B$20*'PRECIOS SEGUN ADJ. (FRONTERIZO)'!$C$20</f>
        <v>28083.999999999996</v>
      </c>
      <c r="DJ41" s="80" t="s">
        <v>222</v>
      </c>
      <c r="DK41" s="80">
        <f t="shared" si="72"/>
        <v>5055.12</v>
      </c>
      <c r="DL41" s="37">
        <v>1204</v>
      </c>
      <c r="DM41" s="37">
        <f t="shared" si="73"/>
        <v>24080</v>
      </c>
      <c r="DN41" s="189">
        <v>22</v>
      </c>
      <c r="DO41" s="80">
        <f>+DL41*'PRECIOS SEGUN ADJ. (FRONTERIZO)'!$B$21*'PRECIOS SEGUN ADJ. (FRONTERIZO)'!$C$21</f>
        <v>529760</v>
      </c>
      <c r="DP41" s="80" t="s">
        <v>223</v>
      </c>
      <c r="DQ41" s="37">
        <v>70</v>
      </c>
      <c r="DR41" s="37">
        <f t="shared" si="74"/>
        <v>1400</v>
      </c>
      <c r="DS41" s="189">
        <v>80.849999999999994</v>
      </c>
      <c r="DT41" s="80">
        <f>+DQ41*'PRECIOS SEGUN ADJ. (FRONTERIZO)'!$B$22*'PRECIOS SEGUN ADJ. (FRONTERIZO)'!$C$22</f>
        <v>113190</v>
      </c>
      <c r="DU41" s="80" t="s">
        <v>364</v>
      </c>
      <c r="DV41" s="37">
        <v>33</v>
      </c>
      <c r="DW41" s="37">
        <f t="shared" si="75"/>
        <v>660</v>
      </c>
      <c r="DX41" s="189">
        <v>21.83</v>
      </c>
      <c r="DY41" s="80">
        <f>+DV41*'PRECIOS SEGUN ADJ. (FRONTERIZO)'!$B$23*'PRECIOS SEGUN ADJ. (FRONTERIZO)'!$C$23</f>
        <v>14407.8</v>
      </c>
      <c r="DZ41" s="80" t="s">
        <v>225</v>
      </c>
      <c r="EA41" s="80">
        <f t="shared" si="76"/>
        <v>2593.4</v>
      </c>
      <c r="EB41" s="37">
        <v>97</v>
      </c>
      <c r="EC41" s="37">
        <f t="shared" si="77"/>
        <v>1940</v>
      </c>
      <c r="ED41" s="189">
        <v>33</v>
      </c>
      <c r="EE41" s="80">
        <f>+EB41*'PRECIOS SEGUN ADJ. (FRONTERIZO)'!$B$24*'PRECIOS SEGUN ADJ. (FRONTERIZO)'!$C$24</f>
        <v>64020</v>
      </c>
      <c r="EF41" s="80" t="s">
        <v>2493</v>
      </c>
      <c r="EG41" s="37">
        <v>0</v>
      </c>
      <c r="EH41" s="37">
        <f t="shared" si="78"/>
        <v>0</v>
      </c>
      <c r="EI41" s="189">
        <v>15.789999999999997</v>
      </c>
      <c r="EJ41" s="80">
        <f>+EG41*'PRECIOS SEGUN ADJ. (FRONTERIZO)'!$B$25*'PRECIOS SEGUN ADJ. (FRONTERIZO)'!$C$25</f>
        <v>0</v>
      </c>
      <c r="EK41" s="80" t="s">
        <v>134</v>
      </c>
      <c r="EL41" s="37">
        <v>0</v>
      </c>
      <c r="EM41" s="37">
        <f t="shared" si="79"/>
        <v>0</v>
      </c>
      <c r="EN41" s="189">
        <v>31.5</v>
      </c>
      <c r="EO41" s="80">
        <f>+EL41*'PRECIOS SEGUN ADJ. (FRONTERIZO)'!$B$26*'PRECIOS SEGUN ADJ. (FRONTERIZO)'!$C$26</f>
        <v>0</v>
      </c>
      <c r="EP41" s="80" t="s">
        <v>134</v>
      </c>
      <c r="EQ41" s="80">
        <v>0</v>
      </c>
      <c r="ER41" s="194">
        <f t="shared" si="80"/>
        <v>0</v>
      </c>
      <c r="ES41" s="195">
        <v>21.68</v>
      </c>
      <c r="ET41" s="196">
        <f>+EQ41*'PRECIOS SEGUN ADJ (RURAL)'!$B$13*'PRECIOS SEGUN ADJ (RURAL)'!$C$13</f>
        <v>0</v>
      </c>
      <c r="EU41" s="196" t="s">
        <v>134</v>
      </c>
      <c r="EV41" s="80">
        <v>0</v>
      </c>
      <c r="EW41" s="198">
        <f t="shared" si="81"/>
        <v>0</v>
      </c>
      <c r="EX41" s="199">
        <v>5.5</v>
      </c>
      <c r="EY41" s="200">
        <f>+EV41*'PRECIOS SEGUN ADJ (RURAL)'!$B$16*'PRECIOS SEGUN ADJ (RURAL)'!$C$16</f>
        <v>0</v>
      </c>
      <c r="EZ41" s="200" t="s">
        <v>134</v>
      </c>
      <c r="FA41" s="80">
        <v>0</v>
      </c>
      <c r="FB41" s="202">
        <f t="shared" si="82"/>
        <v>0</v>
      </c>
      <c r="FC41" s="203">
        <v>220</v>
      </c>
      <c r="FD41" s="204">
        <f>+FA41*'PRECIOS SEGUN ADJ (RURAL)'!$B$18*'PRECIOS SEGUN ADJ (RURAL)'!$C$18</f>
        <v>0</v>
      </c>
      <c r="FE41" s="204" t="s">
        <v>134</v>
      </c>
      <c r="FF41" s="204">
        <f t="shared" si="83"/>
        <v>0</v>
      </c>
      <c r="FG41" s="80">
        <f t="shared" si="84"/>
        <v>1757049</v>
      </c>
      <c r="FH41" s="80" t="s">
        <v>2494</v>
      </c>
      <c r="FI41" s="80">
        <f t="shared" si="85"/>
        <v>96649.409999999989</v>
      </c>
      <c r="FJ41" s="80" t="s">
        <v>2495</v>
      </c>
      <c r="FK41" s="80">
        <f t="shared" si="86"/>
        <v>1660399.59</v>
      </c>
      <c r="FL41" s="80" t="s">
        <v>2496</v>
      </c>
      <c r="FM41" s="80">
        <f t="shared" si="87"/>
        <v>351409.8</v>
      </c>
      <c r="FN41" s="80" t="s">
        <v>2497</v>
      </c>
      <c r="FO41" s="80">
        <f t="shared" si="88"/>
        <v>17570.490000000002</v>
      </c>
      <c r="FP41" s="80" t="s">
        <v>2498</v>
      </c>
      <c r="FQ41" s="80"/>
      <c r="FR41" s="80">
        <f t="shared" si="89"/>
        <v>1405639.2</v>
      </c>
      <c r="FS41" s="80" t="s">
        <v>2499</v>
      </c>
      <c r="FT41" s="37" t="str">
        <f>+VLOOKUP(D41,'FRONTERIZO XENIA'!F:G,2,0)</f>
        <v>F-06</v>
      </c>
    </row>
    <row r="42" spans="1:176">
      <c r="A42" s="37">
        <v>41</v>
      </c>
      <c r="B42" s="176" t="s">
        <v>1826</v>
      </c>
      <c r="C42" s="26" t="s">
        <v>2500</v>
      </c>
      <c r="D42" s="37">
        <v>130276072</v>
      </c>
      <c r="E42" s="37">
        <f>+VLOOKUP(D42,'INFORMACION DE PROVEEDORES'!C:I,2,0)</f>
        <v>130276072</v>
      </c>
      <c r="F42" s="26" t="str">
        <f>+VLOOKUP(D42,'INFORMACION DE PROVEEDORES'!C:J,4,0)</f>
        <v>PILAR MATEO DE LEON DE SANCHEZ</v>
      </c>
      <c r="G42" s="37" t="str">
        <f>+VLOOKUP(D42,'INFORMACION DE PROVEEDORES'!C:K,5,0)</f>
        <v>001-0902006-5</v>
      </c>
      <c r="H42" s="26" t="str">
        <f>+VLOOKUP(D42,'INFORMACION DE PROVEEDORES'!C:L,7,0)</f>
        <v>CALLE LEO ANTONIO DE LEON, NO.8 EL MANGUITO</v>
      </c>
      <c r="I42" s="37" t="str">
        <f>+VLOOKUP(D42,'INFORMACION DE PROVEEDORES'!C:M,3,0)</f>
        <v xml:space="preserve"> JURÍDICA</v>
      </c>
      <c r="J42" s="37">
        <v>5</v>
      </c>
      <c r="K42" s="37">
        <v>311</v>
      </c>
      <c r="L42" s="37">
        <v>91</v>
      </c>
      <c r="M42" s="37">
        <f t="shared" si="45"/>
        <v>1820</v>
      </c>
      <c r="N42" s="189">
        <v>69.81</v>
      </c>
      <c r="O42" s="80">
        <f>+L42*'PRECIOS SEGUN ADJ. (FRONTERIZO)'!$B$2*'PRECIOS SEGUN ADJ. (FRONTERIZO)'!$C$2</f>
        <v>127054.2</v>
      </c>
      <c r="P42" s="80" t="s">
        <v>2501</v>
      </c>
      <c r="Q42" s="80">
        <f t="shared" si="46"/>
        <v>20328.669999999998</v>
      </c>
      <c r="R42" s="37">
        <v>26</v>
      </c>
      <c r="S42" s="37">
        <f t="shared" si="47"/>
        <v>520</v>
      </c>
      <c r="T42" s="189">
        <v>31.5</v>
      </c>
      <c r="U42" s="80">
        <f>+R42*'PRECIOS SEGUN ADJ. (FRONTERIZO)'!$B$3*'PRECIOS SEGUN ADJ. (FRONTERIZO)'!$C$3</f>
        <v>16380</v>
      </c>
      <c r="V42" s="80" t="s">
        <v>543</v>
      </c>
      <c r="W42" s="37">
        <v>160</v>
      </c>
      <c r="X42" s="37">
        <f t="shared" si="48"/>
        <v>3200</v>
      </c>
      <c r="Y42" s="189">
        <v>25.2</v>
      </c>
      <c r="Z42" s="80">
        <f>+W42*'PRECIOS SEGUN ADJ. (FRONTERIZO)'!$B$4*'PRECIOS SEGUN ADJ. (FRONTERIZO)'!$C$4</f>
        <v>80640</v>
      </c>
      <c r="AA42" s="80" t="s">
        <v>2502</v>
      </c>
      <c r="AB42" s="37">
        <v>126</v>
      </c>
      <c r="AC42" s="37">
        <f t="shared" si="49"/>
        <v>2520</v>
      </c>
      <c r="AD42" s="189">
        <v>87.91</v>
      </c>
      <c r="AE42" s="80">
        <f>+AB42*'PRECIOS SEGUN ADJ. (FRONTERIZO)'!$B$5*'PRECIOS SEGUN ADJ. (FRONTERIZO)'!$C$5</f>
        <v>221533.2</v>
      </c>
      <c r="AF42" s="80" t="s">
        <v>2503</v>
      </c>
      <c r="AG42" s="80">
        <f t="shared" si="50"/>
        <v>39875.980000000003</v>
      </c>
      <c r="AH42" s="37">
        <v>60</v>
      </c>
      <c r="AI42" s="37">
        <f t="shared" si="51"/>
        <v>1200</v>
      </c>
      <c r="AJ42" s="189">
        <v>53.95000000000001</v>
      </c>
      <c r="AK42" s="80">
        <f>+AH42*'PRECIOS SEGUN ADJ. (FRONTERIZO)'!$B$6*'PRECIOS SEGUN ADJ. (FRONTERIZO)'!$C$6</f>
        <v>64740</v>
      </c>
      <c r="AL42" s="80" t="s">
        <v>2504</v>
      </c>
      <c r="AM42" s="37">
        <v>8</v>
      </c>
      <c r="AN42" s="37">
        <f t="shared" si="52"/>
        <v>160</v>
      </c>
      <c r="AO42" s="189">
        <v>25.04</v>
      </c>
      <c r="AP42" s="80">
        <f>+AM42*'PRECIOS SEGUN ADJ. (FRONTERIZO)'!$B$7*'PRECIOS SEGUN ADJ. (FRONTERIZO)'!$C$7</f>
        <v>4006.3999999999996</v>
      </c>
      <c r="AQ42" s="80" t="s">
        <v>572</v>
      </c>
      <c r="AR42" s="80">
        <f t="shared" si="53"/>
        <v>641.02</v>
      </c>
      <c r="AS42" s="37">
        <v>39</v>
      </c>
      <c r="AT42" s="37">
        <f t="shared" si="54"/>
        <v>780</v>
      </c>
      <c r="AU42" s="189">
        <v>290.85000000000002</v>
      </c>
      <c r="AV42" s="80">
        <f>+AS42*'PRECIOS SEGUN ADJ. (FRONTERIZO)'!$B$8*'PRECIOS SEGUN ADJ. (FRONTERIZO)'!$C$8</f>
        <v>226863.00000000003</v>
      </c>
      <c r="AW42" s="80" t="s">
        <v>400</v>
      </c>
      <c r="AX42" s="80">
        <f t="shared" si="55"/>
        <v>40835.339999999997</v>
      </c>
      <c r="AY42" s="37">
        <v>10</v>
      </c>
      <c r="AZ42" s="37">
        <f t="shared" si="56"/>
        <v>200</v>
      </c>
      <c r="BA42" s="189">
        <v>18.899999999999999</v>
      </c>
      <c r="BB42" s="80">
        <f>+AY42*'PRECIOS SEGUN ADJ. (FRONTERIZO)'!$B$9*'PRECIOS SEGUN ADJ. (FRONTERIZO)'!$C$9</f>
        <v>3780</v>
      </c>
      <c r="BC42" s="80" t="s">
        <v>376</v>
      </c>
      <c r="BD42" s="37">
        <v>5</v>
      </c>
      <c r="BE42" s="37">
        <f t="shared" si="57"/>
        <v>100</v>
      </c>
      <c r="BF42" s="189">
        <v>140.38</v>
      </c>
      <c r="BG42" s="80">
        <f>+BD42*'PRECIOS SEGUN ADJ. (FRONTERIZO)'!$B$10*'PRECIOS SEGUN ADJ. (FRONTERIZO)'!$C$10</f>
        <v>14038</v>
      </c>
      <c r="BH42" s="80" t="s">
        <v>194</v>
      </c>
      <c r="BI42" s="80">
        <f t="shared" si="58"/>
        <v>2526.84</v>
      </c>
      <c r="BJ42" s="37">
        <v>55</v>
      </c>
      <c r="BK42" s="37">
        <f t="shared" si="59"/>
        <v>1100</v>
      </c>
      <c r="BL42" s="189">
        <v>31.459999999999997</v>
      </c>
      <c r="BM42" s="80">
        <f>+BJ42*'PRECIOS SEGUN ADJ. (FRONTERIZO)'!$B$11*'PRECIOS SEGUN ADJ. (FRONTERIZO)'!$C$11</f>
        <v>34606</v>
      </c>
      <c r="BN42" s="80" t="s">
        <v>2505</v>
      </c>
      <c r="BO42" s="37">
        <v>33</v>
      </c>
      <c r="BP42" s="37">
        <f t="shared" si="60"/>
        <v>660</v>
      </c>
      <c r="BQ42" s="189">
        <v>65</v>
      </c>
      <c r="BR42" s="80">
        <f>+BO42*'PRECIOS SEGUN ADJ. (FRONTERIZO)'!$B$12*'PRECIOS SEGUN ADJ. (FRONTERIZO)'!$C$12</f>
        <v>42900</v>
      </c>
      <c r="BS42" s="80" t="s">
        <v>243</v>
      </c>
      <c r="BT42" s="37">
        <v>1500</v>
      </c>
      <c r="BU42" s="37">
        <f t="shared" si="61"/>
        <v>30000</v>
      </c>
      <c r="BV42" s="189">
        <v>5.5</v>
      </c>
      <c r="BW42" s="80">
        <f>+BT42*'PRECIOS SEGUN ADJ. (FRONTERIZO)'!$B$13*'PRECIOS SEGUN ADJ. (FRONTERIZO)'!$C$13</f>
        <v>165000</v>
      </c>
      <c r="BX42" s="80" t="s">
        <v>2506</v>
      </c>
      <c r="BY42" s="37">
        <v>322</v>
      </c>
      <c r="BZ42" s="37">
        <f t="shared" si="62"/>
        <v>6440</v>
      </c>
      <c r="CA42" s="189">
        <v>7.15</v>
      </c>
      <c r="CB42" s="80">
        <f>+BY42*'PRECIOS SEGUN ADJ. (FRONTERIZO)'!$B$14*'PRECIOS SEGUN ADJ. (FRONTERIZO)'!$C$14</f>
        <v>46046</v>
      </c>
      <c r="CC42" s="80" t="s">
        <v>2507</v>
      </c>
      <c r="CD42" s="37">
        <v>644</v>
      </c>
      <c r="CE42" s="37">
        <f t="shared" si="63"/>
        <v>12880</v>
      </c>
      <c r="CF42" s="189">
        <v>6.8400000000000007</v>
      </c>
      <c r="CG42" s="80">
        <f>+CD42*'PRECIOS SEGUN ADJ. (FRONTERIZO)'!$B$15*'PRECIOS SEGUN ADJ. (FRONTERIZO)'!$C$15</f>
        <v>88099.199999999997</v>
      </c>
      <c r="CH42" s="80" t="s">
        <v>2508</v>
      </c>
      <c r="CI42" s="37">
        <v>68</v>
      </c>
      <c r="CJ42" s="37">
        <f t="shared" si="64"/>
        <v>1360</v>
      </c>
      <c r="CK42" s="189">
        <v>60</v>
      </c>
      <c r="CL42" s="80">
        <f>+CI42*'PRECIOS SEGUN ADJ. (FRONTERIZO)'!$B$16*'PRECIOS SEGUN ADJ. (FRONTERIZO)'!$C$16</f>
        <v>81600</v>
      </c>
      <c r="CM42" s="80" t="s">
        <v>2509</v>
      </c>
      <c r="CN42" s="80">
        <f t="shared" si="65"/>
        <v>14688</v>
      </c>
      <c r="CO42" s="37">
        <v>32</v>
      </c>
      <c r="CP42" s="37">
        <f t="shared" si="66"/>
        <v>640</v>
      </c>
      <c r="CQ42" s="189">
        <v>55.649999999999991</v>
      </c>
      <c r="CR42" s="80">
        <f>+CO42*'PRECIOS SEGUN ADJ. (FRONTERIZO)'!$B$17*'PRECIOS SEGUN ADJ. (FRONTERIZO)'!$C$17</f>
        <v>35616</v>
      </c>
      <c r="CS42" s="80" t="s">
        <v>2510</v>
      </c>
      <c r="CT42" s="80">
        <f t="shared" si="67"/>
        <v>6410.88</v>
      </c>
      <c r="CU42" s="37">
        <v>922</v>
      </c>
      <c r="CV42" s="37">
        <f t="shared" si="68"/>
        <v>18440</v>
      </c>
      <c r="CW42" s="189">
        <v>6.6</v>
      </c>
      <c r="CX42" s="80">
        <f>+CU42*'PRECIOS SEGUN ADJ. (FRONTERIZO)'!$B$18*'PRECIOS SEGUN ADJ. (FRONTERIZO)'!$C$18</f>
        <v>121704</v>
      </c>
      <c r="CY42" s="80" t="s">
        <v>2511</v>
      </c>
      <c r="CZ42" s="37">
        <v>34</v>
      </c>
      <c r="DA42" s="37">
        <f t="shared" si="69"/>
        <v>680</v>
      </c>
      <c r="DB42" s="189">
        <v>65.75</v>
      </c>
      <c r="DC42" s="80">
        <f>+CZ42*'PRECIOS SEGUN ADJ. (FRONTERIZO)'!$B$19*'PRECIOS SEGUN ADJ. (FRONTERIZO)'!$C$19</f>
        <v>44710</v>
      </c>
      <c r="DD42" s="80" t="s">
        <v>2512</v>
      </c>
      <c r="DE42" s="80">
        <f t="shared" si="70"/>
        <v>8047.8</v>
      </c>
      <c r="DF42" s="37">
        <v>8</v>
      </c>
      <c r="DG42" s="37">
        <f t="shared" si="71"/>
        <v>160</v>
      </c>
      <c r="DH42" s="189">
        <v>82.59999999999998</v>
      </c>
      <c r="DI42" s="80">
        <f>+DF42*'PRECIOS SEGUN ADJ. (FRONTERIZO)'!$B$20*'PRECIOS SEGUN ADJ. (FRONTERIZO)'!$C$20</f>
        <v>13216</v>
      </c>
      <c r="DJ42" s="80" t="s">
        <v>583</v>
      </c>
      <c r="DK42" s="80">
        <f t="shared" si="72"/>
        <v>2378.88</v>
      </c>
      <c r="DL42" s="37">
        <v>644</v>
      </c>
      <c r="DM42" s="37">
        <f t="shared" si="73"/>
        <v>12880</v>
      </c>
      <c r="DN42" s="189">
        <v>22</v>
      </c>
      <c r="DO42" s="80">
        <f>+DL42*'PRECIOS SEGUN ADJ. (FRONTERIZO)'!$B$21*'PRECIOS SEGUN ADJ. (FRONTERIZO)'!$C$21</f>
        <v>283360</v>
      </c>
      <c r="DP42" s="80" t="s">
        <v>2513</v>
      </c>
      <c r="DQ42" s="37">
        <v>70</v>
      </c>
      <c r="DR42" s="37">
        <f t="shared" si="74"/>
        <v>1400</v>
      </c>
      <c r="DS42" s="189">
        <v>80.849999999999994</v>
      </c>
      <c r="DT42" s="80">
        <f>+DQ42*'PRECIOS SEGUN ADJ. (FRONTERIZO)'!$B$22*'PRECIOS SEGUN ADJ. (FRONTERIZO)'!$C$22</f>
        <v>113190</v>
      </c>
      <c r="DU42" s="80" t="s">
        <v>364</v>
      </c>
      <c r="DV42" s="37">
        <v>33</v>
      </c>
      <c r="DW42" s="37">
        <f t="shared" si="75"/>
        <v>660</v>
      </c>
      <c r="DX42" s="189">
        <v>21.83</v>
      </c>
      <c r="DY42" s="80">
        <f>+DV42*'PRECIOS SEGUN ADJ. (FRONTERIZO)'!$B$23*'PRECIOS SEGUN ADJ. (FRONTERIZO)'!$C$23</f>
        <v>14407.8</v>
      </c>
      <c r="DZ42" s="80" t="s">
        <v>225</v>
      </c>
      <c r="EA42" s="80">
        <f t="shared" si="76"/>
        <v>2593.4</v>
      </c>
      <c r="EB42" s="37">
        <v>69</v>
      </c>
      <c r="EC42" s="37">
        <f t="shared" si="77"/>
        <v>1380</v>
      </c>
      <c r="ED42" s="189">
        <v>33</v>
      </c>
      <c r="EE42" s="80">
        <f>+EB42*'PRECIOS SEGUN ADJ. (FRONTERIZO)'!$B$24*'PRECIOS SEGUN ADJ. (FRONTERIZO)'!$C$24</f>
        <v>45540</v>
      </c>
      <c r="EF42" s="80" t="s">
        <v>277</v>
      </c>
      <c r="EG42" s="37">
        <v>11</v>
      </c>
      <c r="EH42" s="37">
        <f t="shared" si="78"/>
        <v>220</v>
      </c>
      <c r="EI42" s="189">
        <v>15.789999999999997</v>
      </c>
      <c r="EJ42" s="80">
        <f>+EG42*'PRECIOS SEGUN ADJ. (FRONTERIZO)'!$B$25*'PRECIOS SEGUN ADJ. (FRONTERIZO)'!$C$25</f>
        <v>3473.8</v>
      </c>
      <c r="EK42" s="80" t="s">
        <v>2514</v>
      </c>
      <c r="EL42" s="37">
        <v>11</v>
      </c>
      <c r="EM42" s="37">
        <f t="shared" si="79"/>
        <v>220</v>
      </c>
      <c r="EN42" s="189">
        <v>31.5</v>
      </c>
      <c r="EO42" s="80">
        <f>+EL42*'PRECIOS SEGUN ADJ. (FRONTERIZO)'!$B$26*'PRECIOS SEGUN ADJ. (FRONTERIZO)'!$C$26</f>
        <v>6930</v>
      </c>
      <c r="EP42" s="80" t="s">
        <v>501</v>
      </c>
      <c r="EQ42" s="80">
        <v>0</v>
      </c>
      <c r="ER42" s="194">
        <f t="shared" si="80"/>
        <v>0</v>
      </c>
      <c r="ES42" s="195">
        <v>21.68</v>
      </c>
      <c r="ET42" s="196">
        <f>+EQ42*'PRECIOS SEGUN ADJ (RURAL)'!$B$13*'PRECIOS SEGUN ADJ (RURAL)'!$C$13</f>
        <v>0</v>
      </c>
      <c r="EU42" s="196" t="s">
        <v>134</v>
      </c>
      <c r="EV42" s="80">
        <v>0</v>
      </c>
      <c r="EW42" s="198">
        <f t="shared" si="81"/>
        <v>0</v>
      </c>
      <c r="EX42" s="199">
        <v>5.5</v>
      </c>
      <c r="EY42" s="200">
        <f>+EV42*'PRECIOS SEGUN ADJ (RURAL)'!$B$16*'PRECIOS SEGUN ADJ (RURAL)'!$C$16</f>
        <v>0</v>
      </c>
      <c r="EZ42" s="200" t="s">
        <v>134</v>
      </c>
      <c r="FA42" s="80">
        <v>0</v>
      </c>
      <c r="FB42" s="202">
        <f t="shared" si="82"/>
        <v>0</v>
      </c>
      <c r="FC42" s="203">
        <v>220</v>
      </c>
      <c r="FD42" s="204">
        <f>+FA42*'PRECIOS SEGUN ADJ (RURAL)'!$B$18*'PRECIOS SEGUN ADJ (RURAL)'!$C$18</f>
        <v>0</v>
      </c>
      <c r="FE42" s="204" t="s">
        <v>134</v>
      </c>
      <c r="FF42" s="204">
        <f t="shared" si="83"/>
        <v>0</v>
      </c>
      <c r="FG42" s="80">
        <f t="shared" si="84"/>
        <v>1899433.6</v>
      </c>
      <c r="FH42" s="80" t="s">
        <v>2515</v>
      </c>
      <c r="FI42" s="80">
        <f t="shared" si="85"/>
        <v>138326.81</v>
      </c>
      <c r="FJ42" s="80" t="s">
        <v>2516</v>
      </c>
      <c r="FK42" s="80">
        <f t="shared" si="86"/>
        <v>1761106.79</v>
      </c>
      <c r="FL42" s="80" t="s">
        <v>2517</v>
      </c>
      <c r="FM42" s="80">
        <f t="shared" si="87"/>
        <v>379886.72</v>
      </c>
      <c r="FN42" s="80" t="s">
        <v>2518</v>
      </c>
      <c r="FO42" s="80">
        <f t="shared" si="88"/>
        <v>18994.34</v>
      </c>
      <c r="FP42" s="80" t="s">
        <v>2519</v>
      </c>
      <c r="FQ42" s="80"/>
      <c r="FR42" s="80">
        <f t="shared" si="89"/>
        <v>1519546.8800000001</v>
      </c>
      <c r="FS42" s="80" t="s">
        <v>2520</v>
      </c>
      <c r="FT42" s="37" t="str">
        <f>+VLOOKUP(D42,'FRONTERIZO XENIA'!F:G,2,0)</f>
        <v>F-18</v>
      </c>
    </row>
    <row r="43" spans="1:176">
      <c r="A43" s="37">
        <v>42</v>
      </c>
      <c r="B43" s="176" t="s">
        <v>1826</v>
      </c>
      <c r="C43" s="26" t="s">
        <v>2521</v>
      </c>
      <c r="D43" s="37">
        <v>132305592</v>
      </c>
      <c r="E43" s="37">
        <f>+VLOOKUP(D43,'INFORMACION DE PROVEEDORES'!C:I,2,0)</f>
        <v>132305592</v>
      </c>
      <c r="F43" s="26" t="str">
        <f>+VLOOKUP(D43,'INFORMACION DE PROVEEDORES'!C:J,4,0)</f>
        <v>ANDRES RODRIGUEZ REYES</v>
      </c>
      <c r="G43" s="37">
        <f>+VLOOKUP(D43,'INFORMACION DE PROVEEDORES'!C:K,5,0)</f>
        <v>0</v>
      </c>
      <c r="H43" s="26" t="str">
        <f>+VLOOKUP(D43,'INFORMACION DE PROVEEDORES'!C:L,7,0)</f>
        <v>CALLE ANTONIO ESTEVEZ, BARRIO EL CAYUCO, LAS MATAS DE SANTA CRUZ</v>
      </c>
      <c r="I43" s="37" t="str">
        <f>+VLOOKUP(D43,'INFORMACION DE PROVEEDORES'!C:M,3,0)</f>
        <v xml:space="preserve"> JURÍDICA</v>
      </c>
      <c r="J43" s="37">
        <v>1</v>
      </c>
      <c r="K43" s="37">
        <v>252</v>
      </c>
      <c r="L43" s="37">
        <v>45</v>
      </c>
      <c r="M43" s="37">
        <f t="shared" si="45"/>
        <v>900</v>
      </c>
      <c r="N43" s="189">
        <v>69.81</v>
      </c>
      <c r="O43" s="80">
        <f>+L43*'PRECIOS SEGUN ADJ. (FRONTERIZO)'!$B$2*'PRECIOS SEGUN ADJ. (FRONTERIZO)'!$C$2</f>
        <v>62829.000000000007</v>
      </c>
      <c r="P43" s="80" t="s">
        <v>801</v>
      </c>
      <c r="Q43" s="80">
        <f t="shared" si="46"/>
        <v>10052.64</v>
      </c>
      <c r="R43" s="37">
        <v>12</v>
      </c>
      <c r="S43" s="37">
        <f t="shared" si="47"/>
        <v>240</v>
      </c>
      <c r="T43" s="189">
        <v>31.5</v>
      </c>
      <c r="U43" s="80">
        <f>+R43*'PRECIOS SEGUN ADJ. (FRONTERIZO)'!$B$3*'PRECIOS SEGUN ADJ. (FRONTERIZO)'!$C$3</f>
        <v>7560</v>
      </c>
      <c r="V43" s="80" t="s">
        <v>447</v>
      </c>
      <c r="W43" s="37">
        <v>0</v>
      </c>
      <c r="X43" s="37">
        <f t="shared" si="48"/>
        <v>0</v>
      </c>
      <c r="Y43" s="189">
        <v>25.2</v>
      </c>
      <c r="Z43" s="80">
        <f>+W43*'PRECIOS SEGUN ADJ. (FRONTERIZO)'!$B$4*'PRECIOS SEGUN ADJ. (FRONTERIZO)'!$C$4</f>
        <v>0</v>
      </c>
      <c r="AA43" s="80" t="s">
        <v>134</v>
      </c>
      <c r="AB43" s="37">
        <v>77</v>
      </c>
      <c r="AC43" s="37">
        <f t="shared" si="49"/>
        <v>1540</v>
      </c>
      <c r="AD43" s="189">
        <v>87.91</v>
      </c>
      <c r="AE43" s="80">
        <f>+AB43*'PRECIOS SEGUN ADJ. (FRONTERIZO)'!$B$5*'PRECIOS SEGUN ADJ. (FRONTERIZO)'!$C$5</f>
        <v>135381.4</v>
      </c>
      <c r="AF43" s="80" t="s">
        <v>448</v>
      </c>
      <c r="AG43" s="80">
        <f t="shared" si="50"/>
        <v>24368.65</v>
      </c>
      <c r="AH43" s="37">
        <v>93</v>
      </c>
      <c r="AI43" s="37">
        <f t="shared" si="51"/>
        <v>1860</v>
      </c>
      <c r="AJ43" s="189">
        <v>53.95000000000001</v>
      </c>
      <c r="AK43" s="80">
        <f>+AH43*'PRECIOS SEGUN ADJ. (FRONTERIZO)'!$B$6*'PRECIOS SEGUN ADJ. (FRONTERIZO)'!$C$6</f>
        <v>100347</v>
      </c>
      <c r="AL43" s="80" t="s">
        <v>449</v>
      </c>
      <c r="AM43" s="37">
        <v>12</v>
      </c>
      <c r="AN43" s="37">
        <f t="shared" si="52"/>
        <v>240</v>
      </c>
      <c r="AO43" s="189">
        <v>25.04</v>
      </c>
      <c r="AP43" s="80">
        <f>+AM43*'PRECIOS SEGUN ADJ. (FRONTERIZO)'!$B$7*'PRECIOS SEGUN ADJ. (FRONTERIZO)'!$C$7</f>
        <v>6009.6</v>
      </c>
      <c r="AQ43" s="80" t="s">
        <v>450</v>
      </c>
      <c r="AR43" s="80">
        <f t="shared" si="53"/>
        <v>961.54</v>
      </c>
      <c r="AS43" s="37">
        <v>28</v>
      </c>
      <c r="AT43" s="37">
        <f t="shared" si="54"/>
        <v>560</v>
      </c>
      <c r="AU43" s="189">
        <v>290.85000000000002</v>
      </c>
      <c r="AV43" s="80">
        <f>+AS43*'PRECIOS SEGUN ADJ. (FRONTERIZO)'!$B$8*'PRECIOS SEGUN ADJ. (FRONTERIZO)'!$C$8</f>
        <v>162876.00000000003</v>
      </c>
      <c r="AW43" s="80" t="s">
        <v>803</v>
      </c>
      <c r="AX43" s="80">
        <f t="shared" si="55"/>
        <v>29317.68</v>
      </c>
      <c r="AY43" s="37">
        <v>0</v>
      </c>
      <c r="AZ43" s="37">
        <f t="shared" si="56"/>
        <v>0</v>
      </c>
      <c r="BA43" s="189">
        <v>18.899999999999999</v>
      </c>
      <c r="BB43" s="80">
        <f>+AY43*'PRECIOS SEGUN ADJ. (FRONTERIZO)'!$B$9*'PRECIOS SEGUN ADJ. (FRONTERIZO)'!$C$9</f>
        <v>0</v>
      </c>
      <c r="BC43" s="80" t="s">
        <v>134</v>
      </c>
      <c r="BD43" s="37">
        <v>6</v>
      </c>
      <c r="BE43" s="37">
        <f t="shared" si="57"/>
        <v>120</v>
      </c>
      <c r="BF43" s="189">
        <v>140.38</v>
      </c>
      <c r="BG43" s="80">
        <f>+BD43*'PRECIOS SEGUN ADJ. (FRONTERIZO)'!$B$10*'PRECIOS SEGUN ADJ. (FRONTERIZO)'!$C$10</f>
        <v>16845.599999999999</v>
      </c>
      <c r="BH43" s="80" t="s">
        <v>506</v>
      </c>
      <c r="BI43" s="80">
        <f t="shared" si="58"/>
        <v>3032.21</v>
      </c>
      <c r="BJ43" s="37">
        <v>0</v>
      </c>
      <c r="BK43" s="37">
        <f t="shared" si="59"/>
        <v>0</v>
      </c>
      <c r="BL43" s="189">
        <v>31.459999999999997</v>
      </c>
      <c r="BM43" s="80">
        <f>+BJ43*'PRECIOS SEGUN ADJ. (FRONTERIZO)'!$B$11*'PRECIOS SEGUN ADJ. (FRONTERIZO)'!$C$11</f>
        <v>0</v>
      </c>
      <c r="BN43" s="80" t="s">
        <v>134</v>
      </c>
      <c r="BO43" s="37">
        <v>23</v>
      </c>
      <c r="BP43" s="37">
        <f t="shared" si="60"/>
        <v>460</v>
      </c>
      <c r="BQ43" s="189">
        <v>65</v>
      </c>
      <c r="BR43" s="80">
        <f>+BO43*'PRECIOS SEGUN ADJ. (FRONTERIZO)'!$B$12*'PRECIOS SEGUN ADJ. (FRONTERIZO)'!$C$12</f>
        <v>29900</v>
      </c>
      <c r="BS43" s="80" t="s">
        <v>451</v>
      </c>
      <c r="BT43" s="37">
        <v>0</v>
      </c>
      <c r="BU43" s="37">
        <f t="shared" si="61"/>
        <v>0</v>
      </c>
      <c r="BV43" s="189">
        <v>5.5</v>
      </c>
      <c r="BW43" s="80">
        <f>+BT43*'PRECIOS SEGUN ADJ. (FRONTERIZO)'!$B$13*'PRECIOS SEGUN ADJ. (FRONTERIZO)'!$C$13</f>
        <v>0</v>
      </c>
      <c r="BX43" s="80" t="s">
        <v>134</v>
      </c>
      <c r="BY43" s="37">
        <v>504</v>
      </c>
      <c r="BZ43" s="37">
        <f t="shared" si="62"/>
        <v>10080</v>
      </c>
      <c r="CA43" s="189">
        <v>7.15</v>
      </c>
      <c r="CB43" s="80">
        <f>+BY43*'PRECIOS SEGUN ADJ. (FRONTERIZO)'!$B$14*'PRECIOS SEGUN ADJ. (FRONTERIZO)'!$C$14</f>
        <v>72072</v>
      </c>
      <c r="CC43" s="80" t="s">
        <v>452</v>
      </c>
      <c r="CD43" s="37">
        <v>1008</v>
      </c>
      <c r="CE43" s="37">
        <f t="shared" si="63"/>
        <v>20160</v>
      </c>
      <c r="CF43" s="189">
        <v>6.8400000000000007</v>
      </c>
      <c r="CG43" s="80">
        <f>+CD43*'PRECIOS SEGUN ADJ. (FRONTERIZO)'!$B$15*'PRECIOS SEGUN ADJ. (FRONTERIZO)'!$C$15</f>
        <v>137894.39999999999</v>
      </c>
      <c r="CH43" s="80" t="s">
        <v>453</v>
      </c>
      <c r="CI43" s="37">
        <v>0</v>
      </c>
      <c r="CJ43" s="37">
        <f t="shared" si="64"/>
        <v>0</v>
      </c>
      <c r="CK43" s="189">
        <v>60</v>
      </c>
      <c r="CL43" s="80">
        <f>+CI43*'PRECIOS SEGUN ADJ. (FRONTERIZO)'!$B$16*'PRECIOS SEGUN ADJ. (FRONTERIZO)'!$C$16</f>
        <v>0</v>
      </c>
      <c r="CM43" s="80" t="s">
        <v>134</v>
      </c>
      <c r="CN43" s="80">
        <f t="shared" si="65"/>
        <v>0</v>
      </c>
      <c r="CO43" s="37">
        <v>0</v>
      </c>
      <c r="CP43" s="37">
        <f t="shared" si="66"/>
        <v>0</v>
      </c>
      <c r="CQ43" s="189">
        <v>55.649999999999991</v>
      </c>
      <c r="CR43" s="80">
        <f>+CO43*'PRECIOS SEGUN ADJ. (FRONTERIZO)'!$B$17*'PRECIOS SEGUN ADJ. (FRONTERIZO)'!$C$17</f>
        <v>0</v>
      </c>
      <c r="CS43" s="80" t="s">
        <v>134</v>
      </c>
      <c r="CT43" s="80">
        <f t="shared" si="67"/>
        <v>0</v>
      </c>
      <c r="CU43" s="37">
        <v>504</v>
      </c>
      <c r="CV43" s="37">
        <f t="shared" si="68"/>
        <v>10080</v>
      </c>
      <c r="CW43" s="189">
        <v>6.6</v>
      </c>
      <c r="CX43" s="80">
        <f>+CU43*'PRECIOS SEGUN ADJ. (FRONTERIZO)'!$B$18*'PRECIOS SEGUN ADJ. (FRONTERIZO)'!$C$18</f>
        <v>66528</v>
      </c>
      <c r="CY43" s="80" t="s">
        <v>454</v>
      </c>
      <c r="CZ43" s="37">
        <v>0</v>
      </c>
      <c r="DA43" s="37">
        <f t="shared" si="69"/>
        <v>0</v>
      </c>
      <c r="DB43" s="189">
        <v>65.75</v>
      </c>
      <c r="DC43" s="80">
        <f>+CZ43*'PRECIOS SEGUN ADJ. (FRONTERIZO)'!$B$19*'PRECIOS SEGUN ADJ. (FRONTERIZO)'!$C$19</f>
        <v>0</v>
      </c>
      <c r="DD43" s="80" t="s">
        <v>134</v>
      </c>
      <c r="DE43" s="80">
        <f t="shared" si="70"/>
        <v>0</v>
      </c>
      <c r="DF43" s="37">
        <v>12</v>
      </c>
      <c r="DG43" s="37">
        <f t="shared" si="71"/>
        <v>240</v>
      </c>
      <c r="DH43" s="189">
        <v>82.59999999999998</v>
      </c>
      <c r="DI43" s="80">
        <f>+DF43*'PRECIOS SEGUN ADJ. (FRONTERIZO)'!$B$20*'PRECIOS SEGUN ADJ. (FRONTERIZO)'!$C$20</f>
        <v>19824</v>
      </c>
      <c r="DJ43" s="80" t="s">
        <v>455</v>
      </c>
      <c r="DK43" s="80">
        <f t="shared" si="72"/>
        <v>3568.32</v>
      </c>
      <c r="DL43" s="37">
        <v>1008</v>
      </c>
      <c r="DM43" s="37">
        <f t="shared" si="73"/>
        <v>20160</v>
      </c>
      <c r="DN43" s="189">
        <v>22</v>
      </c>
      <c r="DO43" s="80">
        <f>+DL43*'PRECIOS SEGUN ADJ. (FRONTERIZO)'!$B$21*'PRECIOS SEGUN ADJ. (FRONTERIZO)'!$C$21</f>
        <v>443520</v>
      </c>
      <c r="DP43" s="80" t="s">
        <v>456</v>
      </c>
      <c r="DQ43" s="37">
        <v>56</v>
      </c>
      <c r="DR43" s="37">
        <f t="shared" si="74"/>
        <v>1120</v>
      </c>
      <c r="DS43" s="189">
        <v>80.849999999999994</v>
      </c>
      <c r="DT43" s="80">
        <f>+DQ43*'PRECIOS SEGUN ADJ. (FRONTERIZO)'!$B$22*'PRECIOS SEGUN ADJ. (FRONTERIZO)'!$C$22</f>
        <v>90551.999999999985</v>
      </c>
      <c r="DU43" s="80" t="s">
        <v>457</v>
      </c>
      <c r="DV43" s="37">
        <v>25</v>
      </c>
      <c r="DW43" s="37">
        <f t="shared" si="75"/>
        <v>500</v>
      </c>
      <c r="DX43" s="189">
        <v>21.83</v>
      </c>
      <c r="DY43" s="80">
        <f>+DV43*'PRECIOS SEGUN ADJ. (FRONTERIZO)'!$B$23*'PRECIOS SEGUN ADJ. (FRONTERIZO)'!$C$23</f>
        <v>10915</v>
      </c>
      <c r="DZ43" s="80" t="s">
        <v>458</v>
      </c>
      <c r="EA43" s="80">
        <f t="shared" si="76"/>
        <v>1964.7</v>
      </c>
      <c r="EB43" s="37">
        <v>78</v>
      </c>
      <c r="EC43" s="37">
        <f t="shared" si="77"/>
        <v>1560</v>
      </c>
      <c r="ED43" s="189">
        <v>33</v>
      </c>
      <c r="EE43" s="80">
        <f>+EB43*'PRECIOS SEGUN ADJ. (FRONTERIZO)'!$B$24*'PRECIOS SEGUN ADJ. (FRONTERIZO)'!$C$24</f>
        <v>51480</v>
      </c>
      <c r="EF43" s="80" t="s">
        <v>1171</v>
      </c>
      <c r="EG43" s="37">
        <v>0</v>
      </c>
      <c r="EH43" s="37">
        <f t="shared" si="78"/>
        <v>0</v>
      </c>
      <c r="EI43" s="189">
        <v>15.789999999999997</v>
      </c>
      <c r="EJ43" s="80">
        <f>+EG43*'PRECIOS SEGUN ADJ. (FRONTERIZO)'!$B$25*'PRECIOS SEGUN ADJ. (FRONTERIZO)'!$C$25</f>
        <v>0</v>
      </c>
      <c r="EK43" s="80" t="s">
        <v>134</v>
      </c>
      <c r="EL43" s="37">
        <v>0</v>
      </c>
      <c r="EM43" s="37">
        <f t="shared" si="79"/>
        <v>0</v>
      </c>
      <c r="EN43" s="189">
        <v>31.5</v>
      </c>
      <c r="EO43" s="80">
        <f>+EL43*'PRECIOS SEGUN ADJ. (FRONTERIZO)'!$B$26*'PRECIOS SEGUN ADJ. (FRONTERIZO)'!$C$26</f>
        <v>0</v>
      </c>
      <c r="EP43" s="80" t="s">
        <v>134</v>
      </c>
      <c r="EQ43" s="80">
        <v>0</v>
      </c>
      <c r="ER43" s="194">
        <f t="shared" si="80"/>
        <v>0</v>
      </c>
      <c r="ES43" s="195">
        <v>21.68</v>
      </c>
      <c r="ET43" s="196">
        <f>+EQ43*'PRECIOS SEGUN ADJ (RURAL)'!$B$13*'PRECIOS SEGUN ADJ (RURAL)'!$C$13</f>
        <v>0</v>
      </c>
      <c r="EU43" s="196" t="s">
        <v>134</v>
      </c>
      <c r="EV43" s="80">
        <v>0</v>
      </c>
      <c r="EW43" s="198">
        <f t="shared" si="81"/>
        <v>0</v>
      </c>
      <c r="EX43" s="199">
        <v>5.5</v>
      </c>
      <c r="EY43" s="200">
        <f>+EV43*'PRECIOS SEGUN ADJ (RURAL)'!$B$16*'PRECIOS SEGUN ADJ (RURAL)'!$C$16</f>
        <v>0</v>
      </c>
      <c r="EZ43" s="200" t="s">
        <v>134</v>
      </c>
      <c r="FA43" s="80">
        <v>0</v>
      </c>
      <c r="FB43" s="202">
        <f t="shared" si="82"/>
        <v>0</v>
      </c>
      <c r="FC43" s="203">
        <v>220</v>
      </c>
      <c r="FD43" s="204">
        <f>+FA43*'PRECIOS SEGUN ADJ (RURAL)'!$B$18*'PRECIOS SEGUN ADJ (RURAL)'!$C$18</f>
        <v>0</v>
      </c>
      <c r="FE43" s="204" t="s">
        <v>134</v>
      </c>
      <c r="FF43" s="204">
        <f t="shared" si="83"/>
        <v>0</v>
      </c>
      <c r="FG43" s="80">
        <f t="shared" si="84"/>
        <v>1414534</v>
      </c>
      <c r="FH43" s="80" t="s">
        <v>2522</v>
      </c>
      <c r="FI43" s="80">
        <f t="shared" si="85"/>
        <v>73265.740000000005</v>
      </c>
      <c r="FJ43" s="80" t="s">
        <v>809</v>
      </c>
      <c r="FK43" s="80">
        <f t="shared" si="86"/>
        <v>1341268.26</v>
      </c>
      <c r="FL43" s="80" t="s">
        <v>2523</v>
      </c>
      <c r="FM43" s="80">
        <f t="shared" si="87"/>
        <v>282906.8</v>
      </c>
      <c r="FN43" s="80" t="s">
        <v>2524</v>
      </c>
      <c r="FO43" s="80">
        <f t="shared" si="88"/>
        <v>14145.34</v>
      </c>
      <c r="FP43" s="80" t="s">
        <v>2525</v>
      </c>
      <c r="FQ43" s="80"/>
      <c r="FR43" s="80">
        <f t="shared" si="89"/>
        <v>1131627.2</v>
      </c>
      <c r="FS43" s="80" t="s">
        <v>2526</v>
      </c>
      <c r="FT43" s="37" t="str">
        <f>+VLOOKUP(D43,'FRONTERIZO XENIA'!F:G,2,0)</f>
        <v>F-35</v>
      </c>
    </row>
    <row r="44" spans="1:176">
      <c r="A44" s="37">
        <v>43</v>
      </c>
      <c r="B44" s="176" t="s">
        <v>1826</v>
      </c>
      <c r="C44" s="26" t="s">
        <v>2527</v>
      </c>
      <c r="D44" s="37">
        <v>131233724</v>
      </c>
      <c r="E44" s="37">
        <f>+VLOOKUP(D44,'INFORMACION DE PROVEEDORES'!C:I,2,0)</f>
        <v>131233724</v>
      </c>
      <c r="F44" s="26" t="str">
        <f>+VLOOKUP(D44,'INFORMACION DE PROVEEDORES'!C:J,4,0)</f>
        <v xml:space="preserve">YOSELIN MIGUELINA SARANTE BRETON </v>
      </c>
      <c r="G44" s="37" t="str">
        <f>+VLOOKUP(D44,'INFORMACION DE PROVEEDORES'!C:K,5,0)</f>
        <v>031-0295938-8</v>
      </c>
      <c r="H44" s="26" t="str">
        <f>+VLOOKUP(D44,'INFORMACION DE PROVEEDORES'!C:L,7,0)</f>
        <v>CALLE SANCHEZ ESQUINA CANELA NO. 209-A LAS PIEDRAS, BAHORUCO Ç</v>
      </c>
      <c r="I44" s="37" t="str">
        <f>+VLOOKUP(D44,'INFORMACION DE PROVEEDORES'!C:M,3,0)</f>
        <v xml:space="preserve"> JURÍDICA</v>
      </c>
      <c r="J44" s="37">
        <v>1</v>
      </c>
      <c r="K44" s="37">
        <v>309</v>
      </c>
      <c r="L44" s="37">
        <v>55</v>
      </c>
      <c r="M44" s="37">
        <f t="shared" si="45"/>
        <v>1100</v>
      </c>
      <c r="N44" s="189">
        <v>69.81</v>
      </c>
      <c r="O44" s="80">
        <f>+L44*'PRECIOS SEGUN ADJ. (FRONTERIZO)'!$B$2*'PRECIOS SEGUN ADJ. (FRONTERIZO)'!$C$2</f>
        <v>76791</v>
      </c>
      <c r="P44" s="80" t="s">
        <v>1907</v>
      </c>
      <c r="Q44" s="80">
        <f t="shared" si="46"/>
        <v>12286.56</v>
      </c>
      <c r="R44" s="37">
        <v>14</v>
      </c>
      <c r="S44" s="37">
        <f t="shared" si="47"/>
        <v>280</v>
      </c>
      <c r="T44" s="189">
        <v>31.5</v>
      </c>
      <c r="U44" s="80">
        <f>+R44*'PRECIOS SEGUN ADJ. (FRONTERIZO)'!$B$3*'PRECIOS SEGUN ADJ. (FRONTERIZO)'!$C$3</f>
        <v>8820</v>
      </c>
      <c r="V44" s="80" t="s">
        <v>133</v>
      </c>
      <c r="W44" s="37">
        <v>0</v>
      </c>
      <c r="X44" s="37">
        <f t="shared" si="48"/>
        <v>0</v>
      </c>
      <c r="Y44" s="189">
        <v>25.2</v>
      </c>
      <c r="Z44" s="80">
        <f>+W44*'PRECIOS SEGUN ADJ. (FRONTERIZO)'!$B$4*'PRECIOS SEGUN ADJ. (FRONTERIZO)'!$C$4</f>
        <v>0</v>
      </c>
      <c r="AA44" s="80" t="s">
        <v>134</v>
      </c>
      <c r="AB44" s="37">
        <v>94</v>
      </c>
      <c r="AC44" s="37">
        <f t="shared" si="49"/>
        <v>1880</v>
      </c>
      <c r="AD44" s="189">
        <v>87.91</v>
      </c>
      <c r="AE44" s="80">
        <f>+AB44*'PRECIOS SEGUN ADJ. (FRONTERIZO)'!$B$5*'PRECIOS SEGUN ADJ. (FRONTERIZO)'!$C$5</f>
        <v>165270.79999999999</v>
      </c>
      <c r="AF44" s="80" t="s">
        <v>1510</v>
      </c>
      <c r="AG44" s="80">
        <f t="shared" si="50"/>
        <v>29748.74</v>
      </c>
      <c r="AH44" s="37">
        <v>114</v>
      </c>
      <c r="AI44" s="37">
        <f t="shared" si="51"/>
        <v>2280</v>
      </c>
      <c r="AJ44" s="189">
        <v>53.95000000000001</v>
      </c>
      <c r="AK44" s="80">
        <f>+AH44*'PRECIOS SEGUN ADJ. (FRONTERIZO)'!$B$6*'PRECIOS SEGUN ADJ. (FRONTERIZO)'!$C$6</f>
        <v>123006</v>
      </c>
      <c r="AL44" s="80" t="s">
        <v>1117</v>
      </c>
      <c r="AM44" s="37">
        <v>14</v>
      </c>
      <c r="AN44" s="37">
        <f t="shared" si="52"/>
        <v>280</v>
      </c>
      <c r="AO44" s="189">
        <v>25.04</v>
      </c>
      <c r="AP44" s="80">
        <f>+AM44*'PRECIOS SEGUN ADJ. (FRONTERIZO)'!$B$7*'PRECIOS SEGUN ADJ. (FRONTERIZO)'!$C$7</f>
        <v>7011.2</v>
      </c>
      <c r="AQ44" s="80" t="s">
        <v>137</v>
      </c>
      <c r="AR44" s="80">
        <f t="shared" si="53"/>
        <v>1121.79</v>
      </c>
      <c r="AS44" s="37">
        <v>35</v>
      </c>
      <c r="AT44" s="37">
        <f t="shared" si="54"/>
        <v>700</v>
      </c>
      <c r="AU44" s="189">
        <v>290.85000000000002</v>
      </c>
      <c r="AV44" s="80">
        <f>+AS44*'PRECIOS SEGUN ADJ. (FRONTERIZO)'!$B$8*'PRECIOS SEGUN ADJ. (FRONTERIZO)'!$C$8</f>
        <v>203595</v>
      </c>
      <c r="AW44" s="80" t="s">
        <v>216</v>
      </c>
      <c r="AX44" s="80">
        <f t="shared" si="55"/>
        <v>36647.1</v>
      </c>
      <c r="AY44" s="37">
        <v>0</v>
      </c>
      <c r="AZ44" s="37">
        <f t="shared" si="56"/>
        <v>0</v>
      </c>
      <c r="BA44" s="189">
        <v>18.899999999999999</v>
      </c>
      <c r="BB44" s="80">
        <f>+AY44*'PRECIOS SEGUN ADJ. (FRONTERIZO)'!$B$9*'PRECIOS SEGUN ADJ. (FRONTERIZO)'!$C$9</f>
        <v>0</v>
      </c>
      <c r="BC44" s="80" t="s">
        <v>134</v>
      </c>
      <c r="BD44" s="37">
        <v>7</v>
      </c>
      <c r="BE44" s="37">
        <f t="shared" si="57"/>
        <v>140</v>
      </c>
      <c r="BF44" s="189">
        <v>140.38</v>
      </c>
      <c r="BG44" s="80">
        <f>+BD44*'PRECIOS SEGUN ADJ. (FRONTERIZO)'!$B$10*'PRECIOS SEGUN ADJ. (FRONTERIZO)'!$C$10</f>
        <v>19653.2</v>
      </c>
      <c r="BH44" s="80" t="s">
        <v>139</v>
      </c>
      <c r="BI44" s="80">
        <f t="shared" si="58"/>
        <v>3537.58</v>
      </c>
      <c r="BJ44" s="37">
        <v>0</v>
      </c>
      <c r="BK44" s="37">
        <f t="shared" si="59"/>
        <v>0</v>
      </c>
      <c r="BL44" s="189">
        <v>31.459999999999997</v>
      </c>
      <c r="BM44" s="80">
        <f>+BJ44*'PRECIOS SEGUN ADJ. (FRONTERIZO)'!$B$11*'PRECIOS SEGUN ADJ. (FRONTERIZO)'!$C$11</f>
        <v>0</v>
      </c>
      <c r="BN44" s="80" t="s">
        <v>134</v>
      </c>
      <c r="BO44" s="37">
        <v>28</v>
      </c>
      <c r="BP44" s="37">
        <f t="shared" si="60"/>
        <v>560</v>
      </c>
      <c r="BQ44" s="189">
        <v>65</v>
      </c>
      <c r="BR44" s="80">
        <f>+BO44*'PRECIOS SEGUN ADJ. (FRONTERIZO)'!$B$12*'PRECIOS SEGUN ADJ. (FRONTERIZO)'!$C$12</f>
        <v>36400</v>
      </c>
      <c r="BS44" s="80" t="s">
        <v>1975</v>
      </c>
      <c r="BT44" s="37">
        <v>0</v>
      </c>
      <c r="BU44" s="37">
        <f t="shared" si="61"/>
        <v>0</v>
      </c>
      <c r="BV44" s="189">
        <v>5.5</v>
      </c>
      <c r="BW44" s="80">
        <f>+BT44*'PRECIOS SEGUN ADJ. (FRONTERIZO)'!$B$13*'PRECIOS SEGUN ADJ. (FRONTERIZO)'!$C$13</f>
        <v>0</v>
      </c>
      <c r="BX44" s="80" t="s">
        <v>134</v>
      </c>
      <c r="BY44" s="37">
        <v>618</v>
      </c>
      <c r="BZ44" s="37">
        <f t="shared" si="62"/>
        <v>12360</v>
      </c>
      <c r="CA44" s="189">
        <v>7.15</v>
      </c>
      <c r="CB44" s="80">
        <f>+BY44*'PRECIOS SEGUN ADJ. (FRONTERIZO)'!$B$14*'PRECIOS SEGUN ADJ. (FRONTERIZO)'!$C$14</f>
        <v>88374</v>
      </c>
      <c r="CC44" s="80" t="s">
        <v>2528</v>
      </c>
      <c r="CD44" s="37">
        <v>1236</v>
      </c>
      <c r="CE44" s="37">
        <f t="shared" si="63"/>
        <v>24720</v>
      </c>
      <c r="CF44" s="189">
        <v>6.8400000000000007</v>
      </c>
      <c r="CG44" s="80">
        <f>+CD44*'PRECIOS SEGUN ADJ. (FRONTERIZO)'!$B$15*'PRECIOS SEGUN ADJ. (FRONTERIZO)'!$C$15</f>
        <v>169084.79999999999</v>
      </c>
      <c r="CH44" s="80" t="s">
        <v>2529</v>
      </c>
      <c r="CI44" s="37">
        <v>0</v>
      </c>
      <c r="CJ44" s="37">
        <f t="shared" si="64"/>
        <v>0</v>
      </c>
      <c r="CK44" s="189">
        <v>60</v>
      </c>
      <c r="CL44" s="80">
        <f>+CI44*'PRECIOS SEGUN ADJ. (FRONTERIZO)'!$B$16*'PRECIOS SEGUN ADJ. (FRONTERIZO)'!$C$16</f>
        <v>0</v>
      </c>
      <c r="CM44" s="80" t="s">
        <v>134</v>
      </c>
      <c r="CN44" s="80">
        <f t="shared" si="65"/>
        <v>0</v>
      </c>
      <c r="CO44" s="37">
        <v>0</v>
      </c>
      <c r="CP44" s="37">
        <f t="shared" si="66"/>
        <v>0</v>
      </c>
      <c r="CQ44" s="189">
        <v>55.649999999999991</v>
      </c>
      <c r="CR44" s="80">
        <f>+CO44*'PRECIOS SEGUN ADJ. (FRONTERIZO)'!$B$17*'PRECIOS SEGUN ADJ. (FRONTERIZO)'!$C$17</f>
        <v>0</v>
      </c>
      <c r="CS44" s="80" t="s">
        <v>134</v>
      </c>
      <c r="CT44" s="80">
        <f t="shared" si="67"/>
        <v>0</v>
      </c>
      <c r="CU44" s="37">
        <v>618</v>
      </c>
      <c r="CV44" s="37">
        <f t="shared" si="68"/>
        <v>12360</v>
      </c>
      <c r="CW44" s="189">
        <v>6.6</v>
      </c>
      <c r="CX44" s="80">
        <f>+CU44*'PRECIOS SEGUN ADJ. (FRONTERIZO)'!$B$18*'PRECIOS SEGUN ADJ. (FRONTERIZO)'!$C$18</f>
        <v>81576</v>
      </c>
      <c r="CY44" s="80" t="s">
        <v>2530</v>
      </c>
      <c r="CZ44" s="37">
        <v>0</v>
      </c>
      <c r="DA44" s="37">
        <f t="shared" si="69"/>
        <v>0</v>
      </c>
      <c r="DB44" s="189">
        <v>65.75</v>
      </c>
      <c r="DC44" s="80">
        <f>+CZ44*'PRECIOS SEGUN ADJ. (FRONTERIZO)'!$B$19*'PRECIOS SEGUN ADJ. (FRONTERIZO)'!$C$19</f>
        <v>0</v>
      </c>
      <c r="DD44" s="80" t="s">
        <v>134</v>
      </c>
      <c r="DE44" s="80">
        <f t="shared" si="70"/>
        <v>0</v>
      </c>
      <c r="DF44" s="37">
        <v>14</v>
      </c>
      <c r="DG44" s="37">
        <f t="shared" si="71"/>
        <v>280</v>
      </c>
      <c r="DH44" s="189">
        <v>82.59999999999998</v>
      </c>
      <c r="DI44" s="80">
        <f>+DF44*'PRECIOS SEGUN ADJ. (FRONTERIZO)'!$B$20*'PRECIOS SEGUN ADJ. (FRONTERIZO)'!$C$20</f>
        <v>23127.999999999996</v>
      </c>
      <c r="DJ44" s="80" t="s">
        <v>144</v>
      </c>
      <c r="DK44" s="80">
        <f t="shared" si="72"/>
        <v>4163.04</v>
      </c>
      <c r="DL44" s="37">
        <v>1236</v>
      </c>
      <c r="DM44" s="37">
        <f t="shared" si="73"/>
        <v>24720</v>
      </c>
      <c r="DN44" s="189">
        <v>22</v>
      </c>
      <c r="DO44" s="80">
        <f>+DL44*'PRECIOS SEGUN ADJ. (FRONTERIZO)'!$B$21*'PRECIOS SEGUN ADJ. (FRONTERIZO)'!$C$21</f>
        <v>543840</v>
      </c>
      <c r="DP44" s="80" t="s">
        <v>2531</v>
      </c>
      <c r="DQ44" s="37">
        <v>69</v>
      </c>
      <c r="DR44" s="37">
        <f t="shared" si="74"/>
        <v>1380</v>
      </c>
      <c r="DS44" s="189">
        <v>80.849999999999994</v>
      </c>
      <c r="DT44" s="80">
        <f>+DQ44*'PRECIOS SEGUN ADJ. (FRONTERIZO)'!$B$22*'PRECIOS SEGUN ADJ. (FRONTERIZO)'!$C$22</f>
        <v>111573</v>
      </c>
      <c r="DU44" s="80" t="s">
        <v>224</v>
      </c>
      <c r="DV44" s="37">
        <v>31</v>
      </c>
      <c r="DW44" s="37">
        <f t="shared" si="75"/>
        <v>620</v>
      </c>
      <c r="DX44" s="189">
        <v>21.83</v>
      </c>
      <c r="DY44" s="80">
        <f>+DV44*'PRECIOS SEGUN ADJ. (FRONTERIZO)'!$B$23*'PRECIOS SEGUN ADJ. (FRONTERIZO)'!$C$23</f>
        <v>13534.599999999999</v>
      </c>
      <c r="DZ44" s="80" t="s">
        <v>295</v>
      </c>
      <c r="EA44" s="80">
        <f t="shared" si="76"/>
        <v>2436.23</v>
      </c>
      <c r="EB44" s="37">
        <v>96</v>
      </c>
      <c r="EC44" s="37">
        <f t="shared" si="77"/>
        <v>1920</v>
      </c>
      <c r="ED44" s="189">
        <v>33</v>
      </c>
      <c r="EE44" s="80">
        <f>+EB44*'PRECIOS SEGUN ADJ. (FRONTERIZO)'!$B$24*'PRECIOS SEGUN ADJ. (FRONTERIZO)'!$C$24</f>
        <v>63360</v>
      </c>
      <c r="EF44" s="80" t="s">
        <v>226</v>
      </c>
      <c r="EG44" s="37">
        <v>0</v>
      </c>
      <c r="EH44" s="37">
        <f t="shared" si="78"/>
        <v>0</v>
      </c>
      <c r="EI44" s="189">
        <v>15.789999999999997</v>
      </c>
      <c r="EJ44" s="80">
        <f>+EG44*'PRECIOS SEGUN ADJ. (FRONTERIZO)'!$B$25*'PRECIOS SEGUN ADJ. (FRONTERIZO)'!$C$25</f>
        <v>0</v>
      </c>
      <c r="EK44" s="80" t="s">
        <v>134</v>
      </c>
      <c r="EL44" s="37">
        <v>0</v>
      </c>
      <c r="EM44" s="37">
        <f t="shared" si="79"/>
        <v>0</v>
      </c>
      <c r="EN44" s="189">
        <v>31.5</v>
      </c>
      <c r="EO44" s="80">
        <f>+EL44*'PRECIOS SEGUN ADJ. (FRONTERIZO)'!$B$26*'PRECIOS SEGUN ADJ. (FRONTERIZO)'!$C$26</f>
        <v>0</v>
      </c>
      <c r="EP44" s="80" t="s">
        <v>134</v>
      </c>
      <c r="EQ44" s="80">
        <v>0</v>
      </c>
      <c r="ER44" s="194">
        <f t="shared" si="80"/>
        <v>0</v>
      </c>
      <c r="ES44" s="195">
        <v>21.68</v>
      </c>
      <c r="ET44" s="196">
        <f>+EQ44*'PRECIOS SEGUN ADJ (RURAL)'!$B$13*'PRECIOS SEGUN ADJ (RURAL)'!$C$13</f>
        <v>0</v>
      </c>
      <c r="EU44" s="196" t="s">
        <v>134</v>
      </c>
      <c r="EV44" s="80">
        <v>0</v>
      </c>
      <c r="EW44" s="198">
        <f t="shared" si="81"/>
        <v>0</v>
      </c>
      <c r="EX44" s="199">
        <v>5.5</v>
      </c>
      <c r="EY44" s="200">
        <f>+EV44*'PRECIOS SEGUN ADJ (RURAL)'!$B$16*'PRECIOS SEGUN ADJ (RURAL)'!$C$16</f>
        <v>0</v>
      </c>
      <c r="EZ44" s="200" t="s">
        <v>134</v>
      </c>
      <c r="FA44" s="80">
        <v>0</v>
      </c>
      <c r="FB44" s="202">
        <f t="shared" si="82"/>
        <v>0</v>
      </c>
      <c r="FC44" s="203">
        <v>220</v>
      </c>
      <c r="FD44" s="204">
        <f>+FA44*'PRECIOS SEGUN ADJ (RURAL)'!$B$18*'PRECIOS SEGUN ADJ (RURAL)'!$C$18</f>
        <v>0</v>
      </c>
      <c r="FE44" s="204" t="s">
        <v>134</v>
      </c>
      <c r="FF44" s="204">
        <f t="shared" si="83"/>
        <v>0</v>
      </c>
      <c r="FG44" s="80">
        <f t="shared" si="84"/>
        <v>1735017.6</v>
      </c>
      <c r="FH44" s="80" t="s">
        <v>2532</v>
      </c>
      <c r="FI44" s="80">
        <f t="shared" si="85"/>
        <v>89941.04</v>
      </c>
      <c r="FJ44" s="80" t="s">
        <v>2533</v>
      </c>
      <c r="FK44" s="80">
        <f t="shared" si="86"/>
        <v>1645076.56</v>
      </c>
      <c r="FL44" s="80" t="s">
        <v>2534</v>
      </c>
      <c r="FM44" s="80">
        <f t="shared" si="87"/>
        <v>347003.52</v>
      </c>
      <c r="FN44" s="80" t="s">
        <v>2535</v>
      </c>
      <c r="FO44" s="80">
        <f t="shared" si="88"/>
        <v>17350.18</v>
      </c>
      <c r="FP44" s="80" t="s">
        <v>2536</v>
      </c>
      <c r="FQ44" s="80"/>
      <c r="FR44" s="80">
        <f t="shared" si="89"/>
        <v>1388014.08</v>
      </c>
      <c r="FS44" s="80" t="s">
        <v>2537</v>
      </c>
      <c r="FT44" s="37" t="str">
        <f>+VLOOKUP(D44,'FRONTERIZO XENIA'!F:G,2,0)</f>
        <v>F-36</v>
      </c>
    </row>
    <row r="45" spans="1:176">
      <c r="A45" s="37">
        <v>44</v>
      </c>
      <c r="B45" s="176" t="s">
        <v>1826</v>
      </c>
      <c r="C45" s="26" t="s">
        <v>2538</v>
      </c>
      <c r="D45" s="37">
        <v>131592384</v>
      </c>
      <c r="E45" s="37">
        <f>+VLOOKUP(D45,'INFORMACION DE PROVEEDORES'!C:I,2,0)</f>
        <v>131592384</v>
      </c>
      <c r="F45" s="26" t="e">
        <f>+VLOOKUP(D45,'INFORMACION DE PROVEEDORES'!C:J,4,0)</f>
        <v>#N/A</v>
      </c>
      <c r="G45" s="37" t="e">
        <f>+VLOOKUP(D45,'INFORMACION DE PROVEEDORES'!C:K,5,0)</f>
        <v>#N/A</v>
      </c>
      <c r="H45" s="26" t="e">
        <f>+VLOOKUP(D45,'INFORMACION DE PROVEEDORES'!C:L,7,0)</f>
        <v>#N/A</v>
      </c>
      <c r="I45" s="37" t="str">
        <f>+VLOOKUP(D45,'INFORMACION DE PROVEEDORES'!C:M,3,0)</f>
        <v xml:space="preserve"> JURÍDICA</v>
      </c>
      <c r="J45" s="37">
        <v>1</v>
      </c>
      <c r="K45" s="37">
        <v>180</v>
      </c>
      <c r="L45" s="37">
        <v>32</v>
      </c>
      <c r="M45" s="37">
        <f t="shared" si="45"/>
        <v>640</v>
      </c>
      <c r="N45" s="189">
        <v>69.81</v>
      </c>
      <c r="O45" s="80">
        <f>+L45*'PRECIOS SEGUN ADJ. (FRONTERIZO)'!$B$2*'PRECIOS SEGUN ADJ. (FRONTERIZO)'!$C$2</f>
        <v>44678.400000000001</v>
      </c>
      <c r="P45" s="80" t="s">
        <v>2539</v>
      </c>
      <c r="Q45" s="80">
        <f t="shared" si="46"/>
        <v>7148.54</v>
      </c>
      <c r="R45" s="37">
        <v>0</v>
      </c>
      <c r="S45" s="37">
        <f t="shared" si="47"/>
        <v>0</v>
      </c>
      <c r="T45" s="189">
        <v>31.5</v>
      </c>
      <c r="U45" s="80">
        <f>+R45*'PRECIOS SEGUN ADJ. (FRONTERIZO)'!$B$3*'PRECIOS SEGUN ADJ. (FRONTERIZO)'!$C$3</f>
        <v>0</v>
      </c>
      <c r="V45" s="80" t="s">
        <v>134</v>
      </c>
      <c r="W45" s="37">
        <v>0</v>
      </c>
      <c r="X45" s="37">
        <f t="shared" si="48"/>
        <v>0</v>
      </c>
      <c r="Y45" s="189">
        <v>25.2</v>
      </c>
      <c r="Z45" s="80">
        <f>+W45*'PRECIOS SEGUN ADJ. (FRONTERIZO)'!$B$4*'PRECIOS SEGUN ADJ. (FRONTERIZO)'!$C$4</f>
        <v>0</v>
      </c>
      <c r="AA45" s="80" t="s">
        <v>134</v>
      </c>
      <c r="AB45" s="37">
        <v>0</v>
      </c>
      <c r="AC45" s="37">
        <f t="shared" si="49"/>
        <v>0</v>
      </c>
      <c r="AD45" s="189">
        <v>87.91</v>
      </c>
      <c r="AE45" s="80">
        <f>+AB45*'PRECIOS SEGUN ADJ. (FRONTERIZO)'!$B$5*'PRECIOS SEGUN ADJ. (FRONTERIZO)'!$C$5</f>
        <v>0</v>
      </c>
      <c r="AF45" s="80" t="s">
        <v>134</v>
      </c>
      <c r="AG45" s="80">
        <f t="shared" si="50"/>
        <v>0</v>
      </c>
      <c r="AH45" s="37">
        <v>0</v>
      </c>
      <c r="AI45" s="37">
        <f t="shared" si="51"/>
        <v>0</v>
      </c>
      <c r="AJ45" s="189">
        <v>53.95000000000001</v>
      </c>
      <c r="AK45" s="80">
        <f>+AH45*'PRECIOS SEGUN ADJ. (FRONTERIZO)'!$B$6*'PRECIOS SEGUN ADJ. (FRONTERIZO)'!$C$6</f>
        <v>0</v>
      </c>
      <c r="AL45" s="80" t="s">
        <v>134</v>
      </c>
      <c r="AM45" s="37">
        <v>0</v>
      </c>
      <c r="AN45" s="37">
        <f t="shared" si="52"/>
        <v>0</v>
      </c>
      <c r="AO45" s="189">
        <v>25.04</v>
      </c>
      <c r="AP45" s="80">
        <f>+AM45*'PRECIOS SEGUN ADJ. (FRONTERIZO)'!$B$7*'PRECIOS SEGUN ADJ. (FRONTERIZO)'!$C$7</f>
        <v>0</v>
      </c>
      <c r="AQ45" s="80" t="s">
        <v>134</v>
      </c>
      <c r="AR45" s="80">
        <f t="shared" si="53"/>
        <v>0</v>
      </c>
      <c r="AS45" s="37">
        <v>20</v>
      </c>
      <c r="AT45" s="37">
        <f t="shared" si="54"/>
        <v>400</v>
      </c>
      <c r="AU45" s="189">
        <v>290.85000000000002</v>
      </c>
      <c r="AV45" s="80">
        <f>+AS45*'PRECIOS SEGUN ADJ. (FRONTERIZO)'!$B$8*'PRECIOS SEGUN ADJ. (FRONTERIZO)'!$C$8</f>
        <v>116340</v>
      </c>
      <c r="AW45" s="80" t="s">
        <v>945</v>
      </c>
      <c r="AX45" s="80">
        <f t="shared" si="55"/>
        <v>20941.2</v>
      </c>
      <c r="AY45" s="37">
        <v>0</v>
      </c>
      <c r="AZ45" s="37">
        <f t="shared" si="56"/>
        <v>0</v>
      </c>
      <c r="BA45" s="189">
        <v>18.899999999999999</v>
      </c>
      <c r="BB45" s="80">
        <f>+AY45*'PRECIOS SEGUN ADJ. (FRONTERIZO)'!$B$9*'PRECIOS SEGUN ADJ. (FRONTERIZO)'!$C$9</f>
        <v>0</v>
      </c>
      <c r="BC45" s="80" t="s">
        <v>134</v>
      </c>
      <c r="BD45" s="37">
        <v>4</v>
      </c>
      <c r="BE45" s="37">
        <f t="shared" si="57"/>
        <v>80</v>
      </c>
      <c r="BF45" s="189">
        <v>140.38</v>
      </c>
      <c r="BG45" s="80">
        <f>+BD45*'PRECIOS SEGUN ADJ. (FRONTERIZO)'!$B$10*'PRECIOS SEGUN ADJ. (FRONTERIZO)'!$C$10</f>
        <v>11230.4</v>
      </c>
      <c r="BH45" s="80" t="s">
        <v>981</v>
      </c>
      <c r="BI45" s="80">
        <f t="shared" si="58"/>
        <v>2021.47</v>
      </c>
      <c r="BJ45" s="37">
        <v>0</v>
      </c>
      <c r="BK45" s="37">
        <f t="shared" si="59"/>
        <v>0</v>
      </c>
      <c r="BL45" s="189">
        <v>31.459999999999997</v>
      </c>
      <c r="BM45" s="80">
        <f>+BJ45*'PRECIOS SEGUN ADJ. (FRONTERIZO)'!$B$11*'PRECIOS SEGUN ADJ. (FRONTERIZO)'!$C$11</f>
        <v>0</v>
      </c>
      <c r="BN45" s="80" t="s">
        <v>134</v>
      </c>
      <c r="BO45" s="37">
        <v>16</v>
      </c>
      <c r="BP45" s="37">
        <f t="shared" si="60"/>
        <v>320</v>
      </c>
      <c r="BQ45" s="189">
        <v>65</v>
      </c>
      <c r="BR45" s="80">
        <f>+BO45*'PRECIOS SEGUN ADJ. (FRONTERIZO)'!$B$12*'PRECIOS SEGUN ADJ. (FRONTERIZO)'!$C$12</f>
        <v>20800</v>
      </c>
      <c r="BS45" s="80" t="s">
        <v>946</v>
      </c>
      <c r="BT45" s="37">
        <v>0</v>
      </c>
      <c r="BU45" s="37">
        <f t="shared" si="61"/>
        <v>0</v>
      </c>
      <c r="BV45" s="189">
        <v>5.5</v>
      </c>
      <c r="BW45" s="80">
        <f>+BT45*'PRECIOS SEGUN ADJ. (FRONTERIZO)'!$B$13*'PRECIOS SEGUN ADJ. (FRONTERIZO)'!$C$13</f>
        <v>0</v>
      </c>
      <c r="BX45" s="80" t="s">
        <v>134</v>
      </c>
      <c r="BY45" s="37">
        <v>360</v>
      </c>
      <c r="BZ45" s="37">
        <f t="shared" si="62"/>
        <v>7200</v>
      </c>
      <c r="CA45" s="189">
        <v>7.15</v>
      </c>
      <c r="CB45" s="80">
        <f>+BY45*'PRECIOS SEGUN ADJ. (FRONTERIZO)'!$B$14*'PRECIOS SEGUN ADJ. (FRONTERIZO)'!$C$14</f>
        <v>51480</v>
      </c>
      <c r="CC45" s="80" t="s">
        <v>1171</v>
      </c>
      <c r="CD45" s="37">
        <v>720</v>
      </c>
      <c r="CE45" s="37">
        <f t="shared" si="63"/>
        <v>14400</v>
      </c>
      <c r="CF45" s="189">
        <v>6.8400000000000007</v>
      </c>
      <c r="CG45" s="80">
        <f>+CD45*'PRECIOS SEGUN ADJ. (FRONTERIZO)'!$B$15*'PRECIOS SEGUN ADJ. (FRONTERIZO)'!$C$15</f>
        <v>98496</v>
      </c>
      <c r="CH45" s="80" t="s">
        <v>2540</v>
      </c>
      <c r="CI45" s="37">
        <v>0</v>
      </c>
      <c r="CJ45" s="37">
        <f t="shared" si="64"/>
        <v>0</v>
      </c>
      <c r="CK45" s="189">
        <v>60</v>
      </c>
      <c r="CL45" s="80">
        <f>+CI45*'PRECIOS SEGUN ADJ. (FRONTERIZO)'!$B$16*'PRECIOS SEGUN ADJ. (FRONTERIZO)'!$C$16</f>
        <v>0</v>
      </c>
      <c r="CM45" s="80" t="s">
        <v>134</v>
      </c>
      <c r="CN45" s="80">
        <f t="shared" si="65"/>
        <v>0</v>
      </c>
      <c r="CO45" s="37">
        <v>0</v>
      </c>
      <c r="CP45" s="37">
        <f t="shared" si="66"/>
        <v>0</v>
      </c>
      <c r="CQ45" s="189">
        <v>55.649999999999991</v>
      </c>
      <c r="CR45" s="80">
        <f>+CO45*'PRECIOS SEGUN ADJ. (FRONTERIZO)'!$B$17*'PRECIOS SEGUN ADJ. (FRONTERIZO)'!$C$17</f>
        <v>0</v>
      </c>
      <c r="CS45" s="80" t="s">
        <v>134</v>
      </c>
      <c r="CT45" s="80">
        <f t="shared" si="67"/>
        <v>0</v>
      </c>
      <c r="CU45" s="37">
        <v>360</v>
      </c>
      <c r="CV45" s="37">
        <f t="shared" si="68"/>
        <v>7200</v>
      </c>
      <c r="CW45" s="189">
        <v>6.6</v>
      </c>
      <c r="CX45" s="80">
        <f>+CU45*'PRECIOS SEGUN ADJ. (FRONTERIZO)'!$B$18*'PRECIOS SEGUN ADJ. (FRONTERIZO)'!$C$18</f>
        <v>47520</v>
      </c>
      <c r="CY45" s="80" t="s">
        <v>514</v>
      </c>
      <c r="CZ45" s="37">
        <v>0</v>
      </c>
      <c r="DA45" s="37">
        <f t="shared" si="69"/>
        <v>0</v>
      </c>
      <c r="DB45" s="189">
        <v>65.75</v>
      </c>
      <c r="DC45" s="80">
        <f>+CZ45*'PRECIOS SEGUN ADJ. (FRONTERIZO)'!$B$19*'PRECIOS SEGUN ADJ. (FRONTERIZO)'!$C$19</f>
        <v>0</v>
      </c>
      <c r="DD45" s="80" t="s">
        <v>134</v>
      </c>
      <c r="DE45" s="80">
        <f t="shared" si="70"/>
        <v>0</v>
      </c>
      <c r="DF45" s="37">
        <v>8</v>
      </c>
      <c r="DG45" s="37">
        <f t="shared" si="71"/>
        <v>160</v>
      </c>
      <c r="DH45" s="189">
        <v>82.59999999999998</v>
      </c>
      <c r="DI45" s="80">
        <f>+DF45*'PRECIOS SEGUN ADJ. (FRONTERIZO)'!$B$20*'PRECIOS SEGUN ADJ. (FRONTERIZO)'!$C$20</f>
        <v>13216</v>
      </c>
      <c r="DJ45" s="80" t="s">
        <v>583</v>
      </c>
      <c r="DK45" s="80">
        <f t="shared" si="72"/>
        <v>2378.88</v>
      </c>
      <c r="DL45" s="37">
        <v>720</v>
      </c>
      <c r="DM45" s="37">
        <f t="shared" si="73"/>
        <v>14400</v>
      </c>
      <c r="DN45" s="189">
        <v>22</v>
      </c>
      <c r="DO45" s="80">
        <f>+DL45*'PRECIOS SEGUN ADJ. (FRONTERIZO)'!$B$21*'PRECIOS SEGUN ADJ. (FRONTERIZO)'!$C$21</f>
        <v>316800</v>
      </c>
      <c r="DP45" s="80" t="s">
        <v>2541</v>
      </c>
      <c r="DQ45" s="37">
        <v>40</v>
      </c>
      <c r="DR45" s="37">
        <f t="shared" si="74"/>
        <v>800</v>
      </c>
      <c r="DS45" s="189">
        <v>80.849999999999994</v>
      </c>
      <c r="DT45" s="80">
        <f>+DQ45*'PRECIOS SEGUN ADJ. (FRONTERIZO)'!$B$22*'PRECIOS SEGUN ADJ. (FRONTERIZO)'!$C$22</f>
        <v>64680</v>
      </c>
      <c r="DU45" s="80" t="s">
        <v>1722</v>
      </c>
      <c r="DV45" s="37">
        <v>18</v>
      </c>
      <c r="DW45" s="37">
        <f t="shared" si="75"/>
        <v>360</v>
      </c>
      <c r="DX45" s="189">
        <v>21.83</v>
      </c>
      <c r="DY45" s="80">
        <f>+DV45*'PRECIOS SEGUN ADJ. (FRONTERIZO)'!$B$23*'PRECIOS SEGUN ADJ. (FRONTERIZO)'!$C$23</f>
        <v>7858.7999999999993</v>
      </c>
      <c r="DZ45" s="80" t="s">
        <v>1483</v>
      </c>
      <c r="EA45" s="80">
        <f t="shared" si="76"/>
        <v>1414.58</v>
      </c>
      <c r="EB45" s="37">
        <v>56</v>
      </c>
      <c r="EC45" s="37">
        <f t="shared" si="77"/>
        <v>1120</v>
      </c>
      <c r="ED45" s="189">
        <v>33</v>
      </c>
      <c r="EE45" s="80">
        <f>+EB45*'PRECIOS SEGUN ADJ. (FRONTERIZO)'!$B$24*'PRECIOS SEGUN ADJ. (FRONTERIZO)'!$C$24</f>
        <v>36960</v>
      </c>
      <c r="EF45" s="80" t="s">
        <v>1718</v>
      </c>
      <c r="EG45" s="37">
        <v>0</v>
      </c>
      <c r="EH45" s="37">
        <f t="shared" si="78"/>
        <v>0</v>
      </c>
      <c r="EI45" s="189">
        <v>15.789999999999997</v>
      </c>
      <c r="EJ45" s="80">
        <f>+EG45*'PRECIOS SEGUN ADJ. (FRONTERIZO)'!$B$25*'PRECIOS SEGUN ADJ. (FRONTERIZO)'!$C$25</f>
        <v>0</v>
      </c>
      <c r="EK45" s="80" t="s">
        <v>134</v>
      </c>
      <c r="EL45" s="37">
        <v>0</v>
      </c>
      <c r="EM45" s="37">
        <f t="shared" si="79"/>
        <v>0</v>
      </c>
      <c r="EN45" s="189">
        <v>31.5</v>
      </c>
      <c r="EO45" s="80">
        <f>+EL45*'PRECIOS SEGUN ADJ. (FRONTERIZO)'!$B$26*'PRECIOS SEGUN ADJ. (FRONTERIZO)'!$C$26</f>
        <v>0</v>
      </c>
      <c r="EP45" s="80" t="s">
        <v>134</v>
      </c>
      <c r="EQ45" s="80">
        <v>0</v>
      </c>
      <c r="ER45" s="194">
        <f t="shared" si="80"/>
        <v>0</v>
      </c>
      <c r="ES45" s="195">
        <v>21.68</v>
      </c>
      <c r="ET45" s="196">
        <f>+EQ45*'PRECIOS SEGUN ADJ (RURAL)'!$B$13*'PRECIOS SEGUN ADJ (RURAL)'!$C$13</f>
        <v>0</v>
      </c>
      <c r="EU45" s="196" t="s">
        <v>134</v>
      </c>
      <c r="EV45" s="80">
        <v>0</v>
      </c>
      <c r="EW45" s="198">
        <f t="shared" si="81"/>
        <v>0</v>
      </c>
      <c r="EX45" s="199">
        <v>5.5</v>
      </c>
      <c r="EY45" s="200">
        <f>+EV45*'PRECIOS SEGUN ADJ (RURAL)'!$B$16*'PRECIOS SEGUN ADJ (RURAL)'!$C$16</f>
        <v>0</v>
      </c>
      <c r="EZ45" s="200" t="s">
        <v>134</v>
      </c>
      <c r="FA45" s="80">
        <v>0</v>
      </c>
      <c r="FB45" s="202">
        <f t="shared" si="82"/>
        <v>0</v>
      </c>
      <c r="FC45" s="203">
        <v>220</v>
      </c>
      <c r="FD45" s="204">
        <f>+FA45*'PRECIOS SEGUN ADJ (RURAL)'!$B$18*'PRECIOS SEGUN ADJ (RURAL)'!$C$18</f>
        <v>0</v>
      </c>
      <c r="FE45" s="204" t="s">
        <v>134</v>
      </c>
      <c r="FF45" s="204">
        <f t="shared" si="83"/>
        <v>0</v>
      </c>
      <c r="FG45" s="80">
        <f t="shared" si="84"/>
        <v>830059.60000000009</v>
      </c>
      <c r="FH45" s="80" t="s">
        <v>2542</v>
      </c>
      <c r="FI45" s="80">
        <f t="shared" si="85"/>
        <v>33904.670000000006</v>
      </c>
      <c r="FJ45" s="80" t="s">
        <v>2543</v>
      </c>
      <c r="FK45" s="80">
        <f t="shared" si="86"/>
        <v>796154.93</v>
      </c>
      <c r="FL45" s="80" t="s">
        <v>2544</v>
      </c>
      <c r="FM45" s="80">
        <f t="shared" si="87"/>
        <v>166011.92000000001</v>
      </c>
      <c r="FN45" s="80" t="s">
        <v>2545</v>
      </c>
      <c r="FO45" s="80">
        <f t="shared" si="88"/>
        <v>8300.6</v>
      </c>
      <c r="FP45" s="80" t="s">
        <v>2546</v>
      </c>
      <c r="FQ45" s="80"/>
      <c r="FR45" s="80">
        <f t="shared" si="89"/>
        <v>664047.68000000005</v>
      </c>
      <c r="FS45" s="80" t="s">
        <v>2547</v>
      </c>
      <c r="FT45" s="37" t="str">
        <f>+VLOOKUP(D45,'FRONTERIZO XENIA'!F:G,2,0)</f>
        <v>F-36</v>
      </c>
    </row>
    <row r="46" spans="1:176">
      <c r="A46" s="37">
        <v>45</v>
      </c>
      <c r="B46" s="176" t="s">
        <v>1826</v>
      </c>
      <c r="C46" s="26" t="s">
        <v>2548</v>
      </c>
      <c r="D46" s="37">
        <v>130988838</v>
      </c>
      <c r="E46" s="37">
        <f>+VLOOKUP(D46,'INFORMACION DE PROVEEDORES'!C:I,2,0)</f>
        <v>130988838</v>
      </c>
      <c r="F46" s="26" t="str">
        <f>+VLOOKUP(D46,'INFORMACION DE PROVEEDORES'!C:J,4,0)</f>
        <v>ROBERTO LUIS JIMENEZ COLLIE</v>
      </c>
      <c r="G46" s="37" t="str">
        <f>+VLOOKUP(D46,'INFORMACION DE PROVEEDORES'!C:K,5,0)</f>
        <v>001-1665892-3</v>
      </c>
      <c r="H46" s="26" t="str">
        <f>+VLOOKUP(D46,'INFORMACION DE PROVEEDORES'!C:L,7,0)</f>
        <v>C/JACINTO MAÑON, ESQ. MANUEL DE JESUS TRONCOSO, PLAZA PAULETTE, 3ER NIVEL, ENSANCHE PARAISO</v>
      </c>
      <c r="I46" s="37" t="str">
        <f>+VLOOKUP(D46,'INFORMACION DE PROVEEDORES'!C:M,3,0)</f>
        <v xml:space="preserve"> JURÍDICA</v>
      </c>
      <c r="J46" s="37">
        <v>1</v>
      </c>
      <c r="K46" s="37">
        <v>351</v>
      </c>
      <c r="L46" s="37">
        <v>62</v>
      </c>
      <c r="M46" s="37">
        <f t="shared" si="45"/>
        <v>1240</v>
      </c>
      <c r="N46" s="189">
        <v>69.81</v>
      </c>
      <c r="O46" s="80">
        <f>+L46*'PRECIOS SEGUN ADJ. (FRONTERIZO)'!$B$2*'PRECIOS SEGUN ADJ. (FRONTERIZO)'!$C$2</f>
        <v>86564.400000000009</v>
      </c>
      <c r="P46" s="80" t="s">
        <v>998</v>
      </c>
      <c r="Q46" s="80">
        <f t="shared" si="46"/>
        <v>13850.3</v>
      </c>
      <c r="R46" s="37">
        <v>16</v>
      </c>
      <c r="S46" s="37">
        <f t="shared" si="47"/>
        <v>320</v>
      </c>
      <c r="T46" s="189">
        <v>31.5</v>
      </c>
      <c r="U46" s="80">
        <f>+R46*'PRECIOS SEGUN ADJ. (FRONTERIZO)'!$B$3*'PRECIOS SEGUN ADJ. (FRONTERIZO)'!$C$3</f>
        <v>10080</v>
      </c>
      <c r="V46" s="80" t="s">
        <v>438</v>
      </c>
      <c r="W46" s="37">
        <v>0</v>
      </c>
      <c r="X46" s="37">
        <f t="shared" si="48"/>
        <v>0</v>
      </c>
      <c r="Y46" s="189">
        <v>25.2</v>
      </c>
      <c r="Z46" s="80">
        <f>+W46*'PRECIOS SEGUN ADJ. (FRONTERIZO)'!$B$4*'PRECIOS SEGUN ADJ. (FRONTERIZO)'!$C$4</f>
        <v>0</v>
      </c>
      <c r="AA46" s="80" t="s">
        <v>134</v>
      </c>
      <c r="AB46" s="37">
        <v>107</v>
      </c>
      <c r="AC46" s="37">
        <f t="shared" si="49"/>
        <v>2140</v>
      </c>
      <c r="AD46" s="189">
        <v>87.91</v>
      </c>
      <c r="AE46" s="80">
        <f>+AB46*'PRECIOS SEGUN ADJ. (FRONTERIZO)'!$B$5*'PRECIOS SEGUN ADJ. (FRONTERIZO)'!$C$5</f>
        <v>188127.39999999997</v>
      </c>
      <c r="AF46" s="80" t="s">
        <v>2133</v>
      </c>
      <c r="AG46" s="80">
        <f t="shared" si="50"/>
        <v>33862.93</v>
      </c>
      <c r="AH46" s="37">
        <v>129</v>
      </c>
      <c r="AI46" s="37">
        <f t="shared" si="51"/>
        <v>2580</v>
      </c>
      <c r="AJ46" s="189">
        <v>53.95000000000001</v>
      </c>
      <c r="AK46" s="80">
        <f>+AH46*'PRECIOS SEGUN ADJ. (FRONTERIZO)'!$B$6*'PRECIOS SEGUN ADJ. (FRONTERIZO)'!$C$6</f>
        <v>139191</v>
      </c>
      <c r="AL46" s="80" t="s">
        <v>546</v>
      </c>
      <c r="AM46" s="37">
        <v>16</v>
      </c>
      <c r="AN46" s="37">
        <f t="shared" si="52"/>
        <v>320</v>
      </c>
      <c r="AO46" s="189">
        <v>25.04</v>
      </c>
      <c r="AP46" s="80">
        <f>+AM46*'PRECIOS SEGUN ADJ. (FRONTERIZO)'!$B$7*'PRECIOS SEGUN ADJ. (FRONTERIZO)'!$C$7</f>
        <v>8012.7999999999993</v>
      </c>
      <c r="AQ46" s="80" t="s">
        <v>161</v>
      </c>
      <c r="AR46" s="80">
        <f t="shared" si="53"/>
        <v>1282.05</v>
      </c>
      <c r="AS46" s="37">
        <v>39</v>
      </c>
      <c r="AT46" s="37">
        <f t="shared" si="54"/>
        <v>780</v>
      </c>
      <c r="AU46" s="189">
        <v>290.85000000000002</v>
      </c>
      <c r="AV46" s="80">
        <f>+AS46*'PRECIOS SEGUN ADJ. (FRONTERIZO)'!$B$8*'PRECIOS SEGUN ADJ. (FRONTERIZO)'!$C$8</f>
        <v>226863.00000000003</v>
      </c>
      <c r="AW46" s="80" t="s">
        <v>400</v>
      </c>
      <c r="AX46" s="80">
        <f t="shared" si="55"/>
        <v>40835.339999999997</v>
      </c>
      <c r="AY46" s="37">
        <v>0</v>
      </c>
      <c r="AZ46" s="37">
        <f t="shared" si="56"/>
        <v>0</v>
      </c>
      <c r="BA46" s="189">
        <v>18.899999999999999</v>
      </c>
      <c r="BB46" s="80">
        <f>+AY46*'PRECIOS SEGUN ADJ. (FRONTERIZO)'!$B$9*'PRECIOS SEGUN ADJ. (FRONTERIZO)'!$C$9</f>
        <v>0</v>
      </c>
      <c r="BC46" s="80" t="s">
        <v>134</v>
      </c>
      <c r="BD46" s="37">
        <v>8</v>
      </c>
      <c r="BE46" s="37">
        <f t="shared" si="57"/>
        <v>160</v>
      </c>
      <c r="BF46" s="189">
        <v>140.38</v>
      </c>
      <c r="BG46" s="80">
        <f>+BD46*'PRECIOS SEGUN ADJ. (FRONTERIZO)'!$B$10*'PRECIOS SEGUN ADJ. (FRONTERIZO)'!$C$10</f>
        <v>22460.799999999999</v>
      </c>
      <c r="BH46" s="80" t="s">
        <v>626</v>
      </c>
      <c r="BI46" s="80">
        <f t="shared" si="58"/>
        <v>4042.94</v>
      </c>
      <c r="BJ46" s="37">
        <v>0</v>
      </c>
      <c r="BK46" s="37">
        <f t="shared" si="59"/>
        <v>0</v>
      </c>
      <c r="BL46" s="189">
        <v>31.459999999999997</v>
      </c>
      <c r="BM46" s="80">
        <f>+BJ46*'PRECIOS SEGUN ADJ. (FRONTERIZO)'!$B$11*'PRECIOS SEGUN ADJ. (FRONTERIZO)'!$C$11</f>
        <v>0</v>
      </c>
      <c r="BN46" s="80" t="s">
        <v>134</v>
      </c>
      <c r="BO46" s="37">
        <v>31</v>
      </c>
      <c r="BP46" s="37">
        <f t="shared" si="60"/>
        <v>620</v>
      </c>
      <c r="BQ46" s="189">
        <v>65</v>
      </c>
      <c r="BR46" s="80">
        <f>+BO46*'PRECIOS SEGUN ADJ. (FRONTERIZO)'!$B$12*'PRECIOS SEGUN ADJ. (FRONTERIZO)'!$C$12</f>
        <v>40300</v>
      </c>
      <c r="BS46" s="80" t="s">
        <v>879</v>
      </c>
      <c r="BT46" s="37">
        <v>0</v>
      </c>
      <c r="BU46" s="37">
        <f t="shared" si="61"/>
        <v>0</v>
      </c>
      <c r="BV46" s="189">
        <v>5.5</v>
      </c>
      <c r="BW46" s="80">
        <f>+BT46*'PRECIOS SEGUN ADJ. (FRONTERIZO)'!$B$13*'PRECIOS SEGUN ADJ. (FRONTERIZO)'!$C$13</f>
        <v>0</v>
      </c>
      <c r="BX46" s="80" t="s">
        <v>134</v>
      </c>
      <c r="BY46" s="37">
        <v>702</v>
      </c>
      <c r="BZ46" s="37">
        <f t="shared" si="62"/>
        <v>14040</v>
      </c>
      <c r="CA46" s="189">
        <v>7.15</v>
      </c>
      <c r="CB46" s="80">
        <f>+BY46*'PRECIOS SEGUN ADJ. (FRONTERIZO)'!$B$14*'PRECIOS SEGUN ADJ. (FRONTERIZO)'!$C$14</f>
        <v>100386</v>
      </c>
      <c r="CC46" s="80" t="s">
        <v>2549</v>
      </c>
      <c r="CD46" s="37">
        <v>1404</v>
      </c>
      <c r="CE46" s="37">
        <f t="shared" si="63"/>
        <v>28080</v>
      </c>
      <c r="CF46" s="189">
        <v>6.8400000000000007</v>
      </c>
      <c r="CG46" s="80">
        <f>+CD46*'PRECIOS SEGUN ADJ. (FRONTERIZO)'!$B$15*'PRECIOS SEGUN ADJ. (FRONTERIZO)'!$C$15</f>
        <v>192067.20000000001</v>
      </c>
      <c r="CH46" s="80" t="s">
        <v>2550</v>
      </c>
      <c r="CI46" s="37">
        <v>0</v>
      </c>
      <c r="CJ46" s="37">
        <f t="shared" si="64"/>
        <v>0</v>
      </c>
      <c r="CK46" s="189">
        <v>60</v>
      </c>
      <c r="CL46" s="80">
        <f>+CI46*'PRECIOS SEGUN ADJ. (FRONTERIZO)'!$B$16*'PRECIOS SEGUN ADJ. (FRONTERIZO)'!$C$16</f>
        <v>0</v>
      </c>
      <c r="CM46" s="80" t="s">
        <v>134</v>
      </c>
      <c r="CN46" s="80">
        <f t="shared" si="65"/>
        <v>0</v>
      </c>
      <c r="CO46" s="37">
        <v>0</v>
      </c>
      <c r="CP46" s="37">
        <f t="shared" si="66"/>
        <v>0</v>
      </c>
      <c r="CQ46" s="189">
        <v>55.649999999999991</v>
      </c>
      <c r="CR46" s="80">
        <f>+CO46*'PRECIOS SEGUN ADJ. (FRONTERIZO)'!$B$17*'PRECIOS SEGUN ADJ. (FRONTERIZO)'!$C$17</f>
        <v>0</v>
      </c>
      <c r="CS46" s="80" t="s">
        <v>134</v>
      </c>
      <c r="CT46" s="80">
        <f t="shared" si="67"/>
        <v>0</v>
      </c>
      <c r="CU46" s="37">
        <v>702</v>
      </c>
      <c r="CV46" s="37">
        <f t="shared" si="68"/>
        <v>14040</v>
      </c>
      <c r="CW46" s="189">
        <v>6.6</v>
      </c>
      <c r="CX46" s="80">
        <f>+CU46*'PRECIOS SEGUN ADJ. (FRONTERIZO)'!$B$18*'PRECIOS SEGUN ADJ. (FRONTERIZO)'!$C$18</f>
        <v>92664</v>
      </c>
      <c r="CY46" s="80" t="s">
        <v>2551</v>
      </c>
      <c r="CZ46" s="37">
        <v>0</v>
      </c>
      <c r="DA46" s="37">
        <f t="shared" si="69"/>
        <v>0</v>
      </c>
      <c r="DB46" s="189">
        <v>65.75</v>
      </c>
      <c r="DC46" s="80">
        <f>+CZ46*'PRECIOS SEGUN ADJ. (FRONTERIZO)'!$B$19*'PRECIOS SEGUN ADJ. (FRONTERIZO)'!$C$19</f>
        <v>0</v>
      </c>
      <c r="DD46" s="80" t="s">
        <v>134</v>
      </c>
      <c r="DE46" s="80">
        <f t="shared" si="70"/>
        <v>0</v>
      </c>
      <c r="DF46" s="37">
        <v>16</v>
      </c>
      <c r="DG46" s="37">
        <f t="shared" si="71"/>
        <v>320</v>
      </c>
      <c r="DH46" s="189">
        <v>82.59999999999998</v>
      </c>
      <c r="DI46" s="80">
        <f>+DF46*'PRECIOS SEGUN ADJ. (FRONTERIZO)'!$B$20*'PRECIOS SEGUN ADJ. (FRONTERIZO)'!$C$20</f>
        <v>26432</v>
      </c>
      <c r="DJ46" s="80" t="s">
        <v>174</v>
      </c>
      <c r="DK46" s="80">
        <f t="shared" si="72"/>
        <v>4757.76</v>
      </c>
      <c r="DL46" s="37">
        <v>1404</v>
      </c>
      <c r="DM46" s="37">
        <f t="shared" si="73"/>
        <v>28080</v>
      </c>
      <c r="DN46" s="189">
        <v>22</v>
      </c>
      <c r="DO46" s="80">
        <f>+DL46*'PRECIOS SEGUN ADJ. (FRONTERIZO)'!$B$21*'PRECIOS SEGUN ADJ. (FRONTERIZO)'!$C$21</f>
        <v>617760</v>
      </c>
      <c r="DP46" s="80" t="s">
        <v>2552</v>
      </c>
      <c r="DQ46" s="37">
        <v>78</v>
      </c>
      <c r="DR46" s="37">
        <f t="shared" si="74"/>
        <v>1560</v>
      </c>
      <c r="DS46" s="189">
        <v>80.849999999999994</v>
      </c>
      <c r="DT46" s="80">
        <f>+DQ46*'PRECIOS SEGUN ADJ. (FRONTERIZO)'!$B$22*'PRECIOS SEGUN ADJ. (FRONTERIZO)'!$C$22</f>
        <v>126125.99999999999</v>
      </c>
      <c r="DU46" s="80" t="s">
        <v>2327</v>
      </c>
      <c r="DV46" s="37">
        <v>35</v>
      </c>
      <c r="DW46" s="37">
        <f t="shared" si="75"/>
        <v>700</v>
      </c>
      <c r="DX46" s="189">
        <v>21.83</v>
      </c>
      <c r="DY46" s="80">
        <f>+DV46*'PRECIOS SEGUN ADJ. (FRONTERIZO)'!$B$23*'PRECIOS SEGUN ADJ. (FRONTERIZO)'!$C$23</f>
        <v>15281</v>
      </c>
      <c r="DZ46" s="80" t="s">
        <v>2553</v>
      </c>
      <c r="EA46" s="80">
        <f t="shared" si="76"/>
        <v>2750.58</v>
      </c>
      <c r="EB46" s="37">
        <v>109</v>
      </c>
      <c r="EC46" s="37">
        <f t="shared" si="77"/>
        <v>2180</v>
      </c>
      <c r="ED46" s="189">
        <v>33</v>
      </c>
      <c r="EE46" s="80">
        <f>+EB46*'PRECIOS SEGUN ADJ. (FRONTERIZO)'!$B$24*'PRECIOS SEGUN ADJ. (FRONTERIZO)'!$C$24</f>
        <v>71940</v>
      </c>
      <c r="EF46" s="80" t="s">
        <v>2554</v>
      </c>
      <c r="EG46" s="37">
        <v>0</v>
      </c>
      <c r="EH46" s="37">
        <f t="shared" si="78"/>
        <v>0</v>
      </c>
      <c r="EI46" s="189">
        <v>15.789999999999997</v>
      </c>
      <c r="EJ46" s="80">
        <f>+EG46*'PRECIOS SEGUN ADJ. (FRONTERIZO)'!$B$25*'PRECIOS SEGUN ADJ. (FRONTERIZO)'!$C$25</f>
        <v>0</v>
      </c>
      <c r="EK46" s="80" t="s">
        <v>134</v>
      </c>
      <c r="EL46" s="37">
        <v>0</v>
      </c>
      <c r="EM46" s="37">
        <f t="shared" si="79"/>
        <v>0</v>
      </c>
      <c r="EN46" s="189">
        <v>31.5</v>
      </c>
      <c r="EO46" s="80">
        <f>+EL46*'PRECIOS SEGUN ADJ. (FRONTERIZO)'!$B$26*'PRECIOS SEGUN ADJ. (FRONTERIZO)'!$C$26</f>
        <v>0</v>
      </c>
      <c r="EP46" s="80" t="s">
        <v>134</v>
      </c>
      <c r="EQ46" s="80">
        <v>0</v>
      </c>
      <c r="ER46" s="194">
        <f t="shared" si="80"/>
        <v>0</v>
      </c>
      <c r="ES46" s="195">
        <v>21.68</v>
      </c>
      <c r="ET46" s="196">
        <f>+EQ46*'PRECIOS SEGUN ADJ (RURAL)'!$B$13*'PRECIOS SEGUN ADJ (RURAL)'!$C$13</f>
        <v>0</v>
      </c>
      <c r="EU46" s="196" t="s">
        <v>134</v>
      </c>
      <c r="EV46" s="80">
        <v>0</v>
      </c>
      <c r="EW46" s="198">
        <f t="shared" si="81"/>
        <v>0</v>
      </c>
      <c r="EX46" s="199">
        <v>5.5</v>
      </c>
      <c r="EY46" s="200">
        <f>+EV46*'PRECIOS SEGUN ADJ (RURAL)'!$B$16*'PRECIOS SEGUN ADJ (RURAL)'!$C$16</f>
        <v>0</v>
      </c>
      <c r="EZ46" s="200" t="s">
        <v>134</v>
      </c>
      <c r="FA46" s="80">
        <v>0</v>
      </c>
      <c r="FB46" s="202">
        <f t="shared" si="82"/>
        <v>0</v>
      </c>
      <c r="FC46" s="203">
        <v>220</v>
      </c>
      <c r="FD46" s="204">
        <f>+FA46*'PRECIOS SEGUN ADJ (RURAL)'!$B$18*'PRECIOS SEGUN ADJ (RURAL)'!$C$18</f>
        <v>0</v>
      </c>
      <c r="FE46" s="204" t="s">
        <v>134</v>
      </c>
      <c r="FF46" s="204">
        <f t="shared" si="83"/>
        <v>0</v>
      </c>
      <c r="FG46" s="80">
        <f t="shared" si="84"/>
        <v>1964255.6</v>
      </c>
      <c r="FH46" s="80" t="s">
        <v>2555</v>
      </c>
      <c r="FI46" s="80">
        <f t="shared" si="85"/>
        <v>101381.9</v>
      </c>
      <c r="FJ46" s="80" t="s">
        <v>2556</v>
      </c>
      <c r="FK46" s="80">
        <f t="shared" si="86"/>
        <v>1862873.7000000002</v>
      </c>
      <c r="FL46" s="80" t="s">
        <v>2557</v>
      </c>
      <c r="FM46" s="80">
        <f t="shared" si="87"/>
        <v>392851.12</v>
      </c>
      <c r="FN46" s="80" t="s">
        <v>2558</v>
      </c>
      <c r="FO46" s="80">
        <f t="shared" si="88"/>
        <v>19642.560000000001</v>
      </c>
      <c r="FP46" s="80" t="s">
        <v>2559</v>
      </c>
      <c r="FQ46" s="80"/>
      <c r="FR46" s="80">
        <f t="shared" si="89"/>
        <v>1571404.48</v>
      </c>
      <c r="FS46" s="80" t="s">
        <v>2560</v>
      </c>
      <c r="FT46" s="37" t="str">
        <f>+VLOOKUP(D46,'FRONTERIZO XENIA'!F:G,2,0)</f>
        <v>F-35</v>
      </c>
    </row>
    <row r="47" spans="1:176">
      <c r="A47" s="37">
        <v>46</v>
      </c>
      <c r="B47" s="176" t="s">
        <v>1826</v>
      </c>
      <c r="C47" s="26" t="s">
        <v>2561</v>
      </c>
      <c r="D47" s="37">
        <v>132280547</v>
      </c>
      <c r="E47" s="37">
        <f>+VLOOKUP(D47,'INFORMACION DE PROVEEDORES'!C:I,2,0)</f>
        <v>132280547</v>
      </c>
      <c r="F47" s="26" t="str">
        <f>+VLOOKUP(D47,'INFORMACION DE PROVEEDORES'!C:J,4,0)</f>
        <v>JUAN JOSE ROSARIO CONTRERAS</v>
      </c>
      <c r="G47" s="37" t="str">
        <f>+VLOOKUP(D47,'INFORMACION DE PROVEEDORES'!C:K,5,0)</f>
        <v>048-0101926-8</v>
      </c>
      <c r="H47" s="26" t="str">
        <f>+VLOOKUP(D47,'INFORMACION DE PROVEEDORES'!C:L,7,0)</f>
        <v>CALLE PRINCIPAL NO.5 BARRIO PALMARITO, LA VEGA</v>
      </c>
      <c r="I47" s="37" t="str">
        <f>+VLOOKUP(D47,'INFORMACION DE PROVEEDORES'!C:M,3,0)</f>
        <v xml:space="preserve"> JURÍDICA</v>
      </c>
      <c r="J47" s="37">
        <v>8</v>
      </c>
      <c r="K47" s="37">
        <v>433</v>
      </c>
      <c r="L47" s="37">
        <v>130</v>
      </c>
      <c r="M47" s="37">
        <f t="shared" si="45"/>
        <v>2600</v>
      </c>
      <c r="N47" s="189">
        <v>69.81</v>
      </c>
      <c r="O47" s="80">
        <f>+L47*'PRECIOS SEGUN ADJ. (FRONTERIZO)'!$B$2*'PRECIOS SEGUN ADJ. (FRONTERIZO)'!$C$2</f>
        <v>181506.00000000003</v>
      </c>
      <c r="P47" s="80" t="s">
        <v>2562</v>
      </c>
      <c r="Q47" s="80">
        <f t="shared" si="46"/>
        <v>29040.959999999999</v>
      </c>
      <c r="R47" s="37">
        <v>38</v>
      </c>
      <c r="S47" s="37">
        <f t="shared" si="47"/>
        <v>760</v>
      </c>
      <c r="T47" s="189">
        <v>31.5</v>
      </c>
      <c r="U47" s="80">
        <f>+R47*'PRECIOS SEGUN ADJ. (FRONTERIZO)'!$B$3*'PRECIOS SEGUN ADJ. (FRONTERIZO)'!$C$3</f>
        <v>23940</v>
      </c>
      <c r="V47" s="80" t="s">
        <v>851</v>
      </c>
      <c r="W47" s="37">
        <v>243</v>
      </c>
      <c r="X47" s="37">
        <f t="shared" si="48"/>
        <v>4860</v>
      </c>
      <c r="Y47" s="189">
        <v>25.2</v>
      </c>
      <c r="Z47" s="80">
        <f>+W47*'PRECIOS SEGUN ADJ. (FRONTERIZO)'!$B$4*'PRECIOS SEGUN ADJ. (FRONTERIZO)'!$C$4</f>
        <v>122471.99999999999</v>
      </c>
      <c r="AA47" s="80" t="s">
        <v>2563</v>
      </c>
      <c r="AB47" s="37">
        <v>182</v>
      </c>
      <c r="AC47" s="37">
        <f t="shared" si="49"/>
        <v>3640</v>
      </c>
      <c r="AD47" s="189">
        <v>87.91</v>
      </c>
      <c r="AE47" s="80">
        <f>+AB47*'PRECIOS SEGUN ADJ. (FRONTERIZO)'!$B$5*'PRECIOS SEGUN ADJ. (FRONTERIZO)'!$C$5</f>
        <v>319992.39999999997</v>
      </c>
      <c r="AF47" s="80" t="s">
        <v>2564</v>
      </c>
      <c r="AG47" s="80">
        <f t="shared" si="50"/>
        <v>57598.63</v>
      </c>
      <c r="AH47" s="37">
        <v>77</v>
      </c>
      <c r="AI47" s="37">
        <f t="shared" si="51"/>
        <v>1540</v>
      </c>
      <c r="AJ47" s="189">
        <v>53.95000000000001</v>
      </c>
      <c r="AK47" s="80">
        <f>+AH47*'PRECIOS SEGUN ADJ. (FRONTERIZO)'!$B$6*'PRECIOS SEGUN ADJ. (FRONTERIZO)'!$C$6</f>
        <v>83083.000000000015</v>
      </c>
      <c r="AL47" s="80" t="s">
        <v>236</v>
      </c>
      <c r="AM47" s="37">
        <v>10</v>
      </c>
      <c r="AN47" s="37">
        <f t="shared" si="52"/>
        <v>200</v>
      </c>
      <c r="AO47" s="189">
        <v>25.04</v>
      </c>
      <c r="AP47" s="80">
        <f>+AM47*'PRECIOS SEGUN ADJ. (FRONTERIZO)'!$B$7*'PRECIOS SEGUN ADJ. (FRONTERIZO)'!$C$7</f>
        <v>5008</v>
      </c>
      <c r="AQ47" s="80" t="s">
        <v>192</v>
      </c>
      <c r="AR47" s="80">
        <f t="shared" si="53"/>
        <v>801.28</v>
      </c>
      <c r="AS47" s="37">
        <v>55</v>
      </c>
      <c r="AT47" s="37">
        <f t="shared" si="54"/>
        <v>1100</v>
      </c>
      <c r="AU47" s="189">
        <v>290.85000000000002</v>
      </c>
      <c r="AV47" s="80">
        <f>+AS47*'PRECIOS SEGUN ADJ. (FRONTERIZO)'!$B$8*'PRECIOS SEGUN ADJ. (FRONTERIZO)'!$C$8</f>
        <v>319935.00000000006</v>
      </c>
      <c r="AW47" s="80" t="s">
        <v>471</v>
      </c>
      <c r="AX47" s="80">
        <f t="shared" si="55"/>
        <v>57588.3</v>
      </c>
      <c r="AY47" s="37">
        <v>16</v>
      </c>
      <c r="AZ47" s="37">
        <f t="shared" si="56"/>
        <v>320</v>
      </c>
      <c r="BA47" s="189">
        <v>18.899999999999999</v>
      </c>
      <c r="BB47" s="80">
        <f>+AY47*'PRECIOS SEGUN ADJ. (FRONTERIZO)'!$B$9*'PRECIOS SEGUN ADJ. (FRONTERIZO)'!$C$9</f>
        <v>6048</v>
      </c>
      <c r="BC47" s="80" t="s">
        <v>396</v>
      </c>
      <c r="BD47" s="37">
        <v>5</v>
      </c>
      <c r="BE47" s="37">
        <f t="shared" si="57"/>
        <v>100</v>
      </c>
      <c r="BF47" s="189">
        <v>140.38</v>
      </c>
      <c r="BG47" s="80">
        <f>+BD47*'PRECIOS SEGUN ADJ. (FRONTERIZO)'!$B$10*'PRECIOS SEGUN ADJ. (FRONTERIZO)'!$C$10</f>
        <v>14038</v>
      </c>
      <c r="BH47" s="80" t="s">
        <v>194</v>
      </c>
      <c r="BI47" s="80">
        <f t="shared" si="58"/>
        <v>2526.84</v>
      </c>
      <c r="BJ47" s="37">
        <v>84</v>
      </c>
      <c r="BK47" s="37">
        <f t="shared" si="59"/>
        <v>1680</v>
      </c>
      <c r="BL47" s="189">
        <v>31.459999999999997</v>
      </c>
      <c r="BM47" s="80">
        <f>+BJ47*'PRECIOS SEGUN ADJ. (FRONTERIZO)'!$B$11*'PRECIOS SEGUN ADJ. (FRONTERIZO)'!$C$11</f>
        <v>52852.799999999996</v>
      </c>
      <c r="BN47" s="80" t="s">
        <v>2565</v>
      </c>
      <c r="BO47" s="37">
        <v>47</v>
      </c>
      <c r="BP47" s="37">
        <f t="shared" si="60"/>
        <v>940</v>
      </c>
      <c r="BQ47" s="189">
        <v>65</v>
      </c>
      <c r="BR47" s="80">
        <f>+BO47*'PRECIOS SEGUN ADJ. (FRONTERIZO)'!$B$12*'PRECIOS SEGUN ADJ. (FRONTERIZO)'!$C$12</f>
        <v>61100</v>
      </c>
      <c r="BS47" s="80" t="s">
        <v>2076</v>
      </c>
      <c r="BT47" s="37">
        <v>2270</v>
      </c>
      <c r="BU47" s="37">
        <f t="shared" si="61"/>
        <v>45400</v>
      </c>
      <c r="BV47" s="189">
        <v>5.5</v>
      </c>
      <c r="BW47" s="80">
        <f>+BT47*'PRECIOS SEGUN ADJ. (FRONTERIZO)'!$B$13*'PRECIOS SEGUN ADJ. (FRONTERIZO)'!$C$13</f>
        <v>249700</v>
      </c>
      <c r="BX47" s="80" t="s">
        <v>2566</v>
      </c>
      <c r="BY47" s="37">
        <v>412</v>
      </c>
      <c r="BZ47" s="37">
        <f t="shared" si="62"/>
        <v>8240</v>
      </c>
      <c r="CA47" s="189">
        <v>7.15</v>
      </c>
      <c r="CB47" s="80">
        <f>+BY47*'PRECIOS SEGUN ADJ. (FRONTERIZO)'!$B$14*'PRECIOS SEGUN ADJ. (FRONTERIZO)'!$C$14</f>
        <v>58916</v>
      </c>
      <c r="CC47" s="80" t="s">
        <v>663</v>
      </c>
      <c r="CD47" s="37">
        <v>824</v>
      </c>
      <c r="CE47" s="37">
        <f t="shared" si="63"/>
        <v>16480</v>
      </c>
      <c r="CF47" s="189">
        <v>6.8400000000000007</v>
      </c>
      <c r="CG47" s="80">
        <f>+CD47*'PRECIOS SEGUN ADJ. (FRONTERIZO)'!$B$15*'PRECIOS SEGUN ADJ. (FRONTERIZO)'!$C$15</f>
        <v>112723.2</v>
      </c>
      <c r="CH47" s="80" t="s">
        <v>664</v>
      </c>
      <c r="CI47" s="37">
        <v>103</v>
      </c>
      <c r="CJ47" s="37">
        <f t="shared" si="64"/>
        <v>2060</v>
      </c>
      <c r="CK47" s="189">
        <v>60</v>
      </c>
      <c r="CL47" s="80">
        <f>+CI47*'PRECIOS SEGUN ADJ. (FRONTERIZO)'!$B$16*'PRECIOS SEGUN ADJ. (FRONTERIZO)'!$C$16</f>
        <v>123600</v>
      </c>
      <c r="CM47" s="80" t="s">
        <v>2567</v>
      </c>
      <c r="CN47" s="80">
        <f t="shared" si="65"/>
        <v>22248</v>
      </c>
      <c r="CO47" s="37">
        <v>47</v>
      </c>
      <c r="CP47" s="37">
        <f t="shared" si="66"/>
        <v>940</v>
      </c>
      <c r="CQ47" s="189">
        <v>55.649999999999991</v>
      </c>
      <c r="CR47" s="80">
        <f>+CO47*'PRECIOS SEGUN ADJ. (FRONTERIZO)'!$B$17*'PRECIOS SEGUN ADJ. (FRONTERIZO)'!$C$17</f>
        <v>52310.999999999993</v>
      </c>
      <c r="CS47" s="80" t="s">
        <v>2568</v>
      </c>
      <c r="CT47" s="80">
        <f t="shared" si="67"/>
        <v>9415.98</v>
      </c>
      <c r="CU47" s="37">
        <v>1320</v>
      </c>
      <c r="CV47" s="37">
        <f t="shared" si="68"/>
        <v>26400</v>
      </c>
      <c r="CW47" s="189">
        <v>6.6</v>
      </c>
      <c r="CX47" s="80">
        <f>+CU47*'PRECIOS SEGUN ADJ. (FRONTERIZO)'!$B$18*'PRECIOS SEGUN ADJ. (FRONTERIZO)'!$C$18</f>
        <v>174240</v>
      </c>
      <c r="CY47" s="80" t="s">
        <v>2180</v>
      </c>
      <c r="CZ47" s="37">
        <v>54</v>
      </c>
      <c r="DA47" s="37">
        <f t="shared" si="69"/>
        <v>1080</v>
      </c>
      <c r="DB47" s="189">
        <v>65.75</v>
      </c>
      <c r="DC47" s="80">
        <f>+CZ47*'PRECIOS SEGUN ADJ. (FRONTERIZO)'!$B$19*'PRECIOS SEGUN ADJ. (FRONTERIZO)'!$C$19</f>
        <v>71010</v>
      </c>
      <c r="DD47" s="80" t="s">
        <v>2201</v>
      </c>
      <c r="DE47" s="80">
        <f t="shared" si="70"/>
        <v>12781.8</v>
      </c>
      <c r="DF47" s="37">
        <v>10</v>
      </c>
      <c r="DG47" s="37">
        <f t="shared" si="71"/>
        <v>200</v>
      </c>
      <c r="DH47" s="189">
        <v>82.59999999999998</v>
      </c>
      <c r="DI47" s="80">
        <f>+DF47*'PRECIOS SEGUN ADJ. (FRONTERIZO)'!$B$20*'PRECIOS SEGUN ADJ. (FRONTERIZO)'!$C$20</f>
        <v>16520</v>
      </c>
      <c r="DJ47" s="80" t="s">
        <v>199</v>
      </c>
      <c r="DK47" s="80">
        <f t="shared" si="72"/>
        <v>2973.6</v>
      </c>
      <c r="DL47" s="37">
        <v>824</v>
      </c>
      <c r="DM47" s="37">
        <f t="shared" si="73"/>
        <v>16480</v>
      </c>
      <c r="DN47" s="189">
        <v>22</v>
      </c>
      <c r="DO47" s="80">
        <f>+DL47*'PRECIOS SEGUN ADJ. (FRONTERIZO)'!$B$21*'PRECIOS SEGUN ADJ. (FRONTERIZO)'!$C$21</f>
        <v>362560</v>
      </c>
      <c r="DP47" s="80" t="s">
        <v>666</v>
      </c>
      <c r="DQ47" s="37">
        <v>100</v>
      </c>
      <c r="DR47" s="37">
        <f t="shared" si="74"/>
        <v>2000</v>
      </c>
      <c r="DS47" s="189">
        <v>80.849999999999994</v>
      </c>
      <c r="DT47" s="80">
        <f>+DQ47*'PRECIOS SEGUN ADJ. (FRONTERIZO)'!$B$22*'PRECIOS SEGUN ADJ. (FRONTERIZO)'!$C$22</f>
        <v>161699.99999999997</v>
      </c>
      <c r="DU47" s="80" t="s">
        <v>2569</v>
      </c>
      <c r="DV47" s="37">
        <v>45</v>
      </c>
      <c r="DW47" s="37">
        <f t="shared" si="75"/>
        <v>900</v>
      </c>
      <c r="DX47" s="189">
        <v>21.83</v>
      </c>
      <c r="DY47" s="80">
        <f>+DV47*'PRECIOS SEGUN ADJ. (FRONTERIZO)'!$B$23*'PRECIOS SEGUN ADJ. (FRONTERIZO)'!$C$23</f>
        <v>19647</v>
      </c>
      <c r="DZ47" s="80" t="s">
        <v>2454</v>
      </c>
      <c r="EA47" s="80">
        <f t="shared" si="76"/>
        <v>3536.46</v>
      </c>
      <c r="EB47" s="37">
        <v>92</v>
      </c>
      <c r="EC47" s="37">
        <f t="shared" si="77"/>
        <v>1840</v>
      </c>
      <c r="ED47" s="189">
        <v>33</v>
      </c>
      <c r="EE47" s="80">
        <f>+EB47*'PRECIOS SEGUN ADJ. (FRONTERIZO)'!$B$24*'PRECIOS SEGUN ADJ. (FRONTERIZO)'!$C$24</f>
        <v>60720</v>
      </c>
      <c r="EF47" s="80" t="s">
        <v>1605</v>
      </c>
      <c r="EG47" s="37">
        <v>18</v>
      </c>
      <c r="EH47" s="37">
        <f t="shared" si="78"/>
        <v>360</v>
      </c>
      <c r="EI47" s="189">
        <v>15.789999999999997</v>
      </c>
      <c r="EJ47" s="80">
        <f>+EG47*'PRECIOS SEGUN ADJ. (FRONTERIZO)'!$B$25*'PRECIOS SEGUN ADJ. (FRONTERIZO)'!$C$25</f>
        <v>5684.4</v>
      </c>
      <c r="EK47" s="80" t="s">
        <v>2064</v>
      </c>
      <c r="EL47" s="37">
        <v>18</v>
      </c>
      <c r="EM47" s="37">
        <f t="shared" si="79"/>
        <v>360</v>
      </c>
      <c r="EN47" s="189">
        <v>31.5</v>
      </c>
      <c r="EO47" s="80">
        <f>+EL47*'PRECIOS SEGUN ADJ. (FRONTERIZO)'!$B$26*'PRECIOS SEGUN ADJ. (FRONTERIZO)'!$C$26</f>
        <v>11340</v>
      </c>
      <c r="EP47" s="80" t="s">
        <v>747</v>
      </c>
      <c r="EQ47" s="80">
        <v>0</v>
      </c>
      <c r="ER47" s="194">
        <f t="shared" si="80"/>
        <v>0</v>
      </c>
      <c r="ES47" s="195">
        <v>21.68</v>
      </c>
      <c r="ET47" s="196">
        <f>+EQ47*'PRECIOS SEGUN ADJ (RURAL)'!$B$13*'PRECIOS SEGUN ADJ (RURAL)'!$C$13</f>
        <v>0</v>
      </c>
      <c r="EU47" s="196" t="s">
        <v>134</v>
      </c>
      <c r="EV47" s="80">
        <v>0</v>
      </c>
      <c r="EW47" s="198">
        <f t="shared" si="81"/>
        <v>0</v>
      </c>
      <c r="EX47" s="199">
        <v>5.5</v>
      </c>
      <c r="EY47" s="200">
        <f>+EV47*'PRECIOS SEGUN ADJ (RURAL)'!$B$16*'PRECIOS SEGUN ADJ (RURAL)'!$C$16</f>
        <v>0</v>
      </c>
      <c r="EZ47" s="200" t="s">
        <v>134</v>
      </c>
      <c r="FA47" s="80">
        <v>0</v>
      </c>
      <c r="FB47" s="202">
        <f t="shared" si="82"/>
        <v>0</v>
      </c>
      <c r="FC47" s="203">
        <v>220</v>
      </c>
      <c r="FD47" s="204">
        <f>+FA47*'PRECIOS SEGUN ADJ (RURAL)'!$B$18*'PRECIOS SEGUN ADJ (RURAL)'!$C$18</f>
        <v>0</v>
      </c>
      <c r="FE47" s="204" t="s">
        <v>134</v>
      </c>
      <c r="FF47" s="204">
        <f t="shared" si="83"/>
        <v>0</v>
      </c>
      <c r="FG47" s="80">
        <f t="shared" si="84"/>
        <v>2670646.7999999998</v>
      </c>
      <c r="FH47" s="80" t="s">
        <v>2570</v>
      </c>
      <c r="FI47" s="80">
        <f t="shared" si="85"/>
        <v>198511.84999999998</v>
      </c>
      <c r="FJ47" s="80" t="s">
        <v>2571</v>
      </c>
      <c r="FK47" s="80">
        <f t="shared" si="86"/>
        <v>2472134.9499999997</v>
      </c>
      <c r="FL47" s="80" t="s">
        <v>2572</v>
      </c>
      <c r="FM47" s="80">
        <f t="shared" si="87"/>
        <v>534129.36</v>
      </c>
      <c r="FN47" s="80" t="s">
        <v>2573</v>
      </c>
      <c r="FO47" s="80">
        <f t="shared" si="88"/>
        <v>26706.47</v>
      </c>
      <c r="FP47" s="80" t="s">
        <v>2574</v>
      </c>
      <c r="FQ47" s="80"/>
      <c r="FR47" s="80">
        <f t="shared" si="89"/>
        <v>2136517.44</v>
      </c>
      <c r="FS47" s="80" t="s">
        <v>2575</v>
      </c>
      <c r="FT47" s="37" t="str">
        <f>+VLOOKUP(D47,'FRONTERIZO XENIA'!F:G,2,0)</f>
        <v>F-21</v>
      </c>
    </row>
    <row r="48" spans="1:176">
      <c r="A48" s="37">
        <v>47</v>
      </c>
      <c r="B48" s="176" t="s">
        <v>1826</v>
      </c>
      <c r="C48" s="26" t="s">
        <v>2576</v>
      </c>
      <c r="D48" s="37">
        <v>131135961</v>
      </c>
      <c r="E48" s="37">
        <f>+VLOOKUP(D48,'INFORMACION DE PROVEEDORES'!C:I,2,0)</f>
        <v>131135961</v>
      </c>
      <c r="F48" s="26" t="str">
        <f>+VLOOKUP(D48,'INFORMACION DE PROVEEDORES'!C:J,4,0)</f>
        <v>LISSETT ALBA CUEVAS</v>
      </c>
      <c r="G48" s="37" t="str">
        <f>+VLOOKUP(D48,'INFORMACION DE PROVEEDORES'!C:K,5,0)</f>
        <v>018-0062061-7</v>
      </c>
      <c r="H48" s="26" t="str">
        <f>+VLOOKUP(D48,'INFORMACION DE PROVEEDORES'!C:L,7,0)</f>
        <v xml:space="preserve">CALLE JOSE FRANCISCO PEÑA GOMEZ, NO. 33, BARAHONA </v>
      </c>
      <c r="I48" s="37" t="str">
        <f>+VLOOKUP(D48,'INFORMACION DE PROVEEDORES'!C:M,3,0)</f>
        <v xml:space="preserve"> JURÍDICA</v>
      </c>
      <c r="J48" s="37">
        <v>1</v>
      </c>
      <c r="K48" s="37">
        <v>236</v>
      </c>
      <c r="L48" s="37">
        <v>42</v>
      </c>
      <c r="M48" s="37">
        <f t="shared" si="45"/>
        <v>840</v>
      </c>
      <c r="N48" s="189">
        <v>69.81</v>
      </c>
      <c r="O48" s="80">
        <f>+L48*'PRECIOS SEGUN ADJ. (FRONTERIZO)'!$B$2*'PRECIOS SEGUN ADJ. (FRONTERIZO)'!$C$2</f>
        <v>58640.4</v>
      </c>
      <c r="P48" s="80" t="s">
        <v>2577</v>
      </c>
      <c r="Q48" s="80">
        <f t="shared" si="46"/>
        <v>9382.4599999999991</v>
      </c>
      <c r="R48" s="37">
        <v>11</v>
      </c>
      <c r="S48" s="37">
        <f t="shared" si="47"/>
        <v>220</v>
      </c>
      <c r="T48" s="189">
        <v>31.5</v>
      </c>
      <c r="U48" s="80">
        <f>+R48*'PRECIOS SEGUN ADJ. (FRONTERIZO)'!$B$3*'PRECIOS SEGUN ADJ. (FRONTERIZO)'!$C$3</f>
        <v>6930</v>
      </c>
      <c r="V48" s="80" t="s">
        <v>501</v>
      </c>
      <c r="W48" s="37">
        <v>0</v>
      </c>
      <c r="X48" s="37">
        <f t="shared" si="48"/>
        <v>0</v>
      </c>
      <c r="Y48" s="189">
        <v>25.2</v>
      </c>
      <c r="Z48" s="80">
        <f>+W48*'PRECIOS SEGUN ADJ. (FRONTERIZO)'!$B$4*'PRECIOS SEGUN ADJ. (FRONTERIZO)'!$C$4</f>
        <v>0</v>
      </c>
      <c r="AA48" s="80" t="s">
        <v>134</v>
      </c>
      <c r="AB48" s="37">
        <v>72</v>
      </c>
      <c r="AC48" s="37">
        <f t="shared" si="49"/>
        <v>1440</v>
      </c>
      <c r="AD48" s="189">
        <v>87.91</v>
      </c>
      <c r="AE48" s="80">
        <f>+AB48*'PRECIOS SEGUN ADJ. (FRONTERIZO)'!$B$5*'PRECIOS SEGUN ADJ. (FRONTERIZO)'!$C$5</f>
        <v>126590.39999999999</v>
      </c>
      <c r="AF48" s="80" t="s">
        <v>1218</v>
      </c>
      <c r="AG48" s="80">
        <f t="shared" si="50"/>
        <v>22786.27</v>
      </c>
      <c r="AH48" s="37">
        <v>87</v>
      </c>
      <c r="AI48" s="37">
        <f t="shared" si="51"/>
        <v>1740</v>
      </c>
      <c r="AJ48" s="189">
        <v>53.95000000000001</v>
      </c>
      <c r="AK48" s="80">
        <f>+AH48*'PRECIOS SEGUN ADJ. (FRONTERIZO)'!$B$6*'PRECIOS SEGUN ADJ. (FRONTERIZO)'!$C$6</f>
        <v>93873.000000000015</v>
      </c>
      <c r="AL48" s="80" t="s">
        <v>2578</v>
      </c>
      <c r="AM48" s="37">
        <v>11</v>
      </c>
      <c r="AN48" s="37">
        <f t="shared" si="52"/>
        <v>220</v>
      </c>
      <c r="AO48" s="189">
        <v>25.04</v>
      </c>
      <c r="AP48" s="80">
        <f>+AM48*'PRECIOS SEGUN ADJ. (FRONTERIZO)'!$B$7*'PRECIOS SEGUN ADJ. (FRONTERIZO)'!$C$7</f>
        <v>5508.8</v>
      </c>
      <c r="AQ48" s="80" t="s">
        <v>504</v>
      </c>
      <c r="AR48" s="80">
        <f t="shared" si="53"/>
        <v>881.41</v>
      </c>
      <c r="AS48" s="37">
        <v>27</v>
      </c>
      <c r="AT48" s="37">
        <f t="shared" si="54"/>
        <v>540</v>
      </c>
      <c r="AU48" s="189">
        <v>290.85000000000002</v>
      </c>
      <c r="AV48" s="80">
        <f>+AS48*'PRECIOS SEGUN ADJ. (FRONTERIZO)'!$B$8*'PRECIOS SEGUN ADJ. (FRONTERIZO)'!$C$8</f>
        <v>157059</v>
      </c>
      <c r="AW48" s="80" t="s">
        <v>2579</v>
      </c>
      <c r="AX48" s="80">
        <f t="shared" si="55"/>
        <v>28270.62</v>
      </c>
      <c r="AY48" s="37">
        <v>0</v>
      </c>
      <c r="AZ48" s="37">
        <f t="shared" si="56"/>
        <v>0</v>
      </c>
      <c r="BA48" s="189">
        <v>18.899999999999999</v>
      </c>
      <c r="BB48" s="80">
        <f>+AY48*'PRECIOS SEGUN ADJ. (FRONTERIZO)'!$B$9*'PRECIOS SEGUN ADJ. (FRONTERIZO)'!$C$9</f>
        <v>0</v>
      </c>
      <c r="BC48" s="80" t="s">
        <v>134</v>
      </c>
      <c r="BD48" s="37">
        <v>6</v>
      </c>
      <c r="BE48" s="37">
        <f t="shared" si="57"/>
        <v>120</v>
      </c>
      <c r="BF48" s="189">
        <v>140.38</v>
      </c>
      <c r="BG48" s="80">
        <f>+BD48*'PRECIOS SEGUN ADJ. (FRONTERIZO)'!$B$10*'PRECIOS SEGUN ADJ. (FRONTERIZO)'!$C$10</f>
        <v>16845.599999999999</v>
      </c>
      <c r="BH48" s="80" t="s">
        <v>506</v>
      </c>
      <c r="BI48" s="80">
        <f t="shared" si="58"/>
        <v>3032.21</v>
      </c>
      <c r="BJ48" s="37">
        <v>0</v>
      </c>
      <c r="BK48" s="37">
        <f t="shared" si="59"/>
        <v>0</v>
      </c>
      <c r="BL48" s="189">
        <v>31.459999999999997</v>
      </c>
      <c r="BM48" s="80">
        <f>+BJ48*'PRECIOS SEGUN ADJ. (FRONTERIZO)'!$B$11*'PRECIOS SEGUN ADJ. (FRONTERIZO)'!$C$11</f>
        <v>0</v>
      </c>
      <c r="BN48" s="80" t="s">
        <v>134</v>
      </c>
      <c r="BO48" s="37">
        <v>21</v>
      </c>
      <c r="BP48" s="37">
        <f t="shared" si="60"/>
        <v>420</v>
      </c>
      <c r="BQ48" s="189">
        <v>65</v>
      </c>
      <c r="BR48" s="80">
        <f>+BO48*'PRECIOS SEGUN ADJ. (FRONTERIZO)'!$B$12*'PRECIOS SEGUN ADJ. (FRONTERIZO)'!$C$12</f>
        <v>27300</v>
      </c>
      <c r="BS48" s="80" t="s">
        <v>507</v>
      </c>
      <c r="BT48" s="37">
        <v>0</v>
      </c>
      <c r="BU48" s="37">
        <f t="shared" si="61"/>
        <v>0</v>
      </c>
      <c r="BV48" s="189">
        <v>5.5</v>
      </c>
      <c r="BW48" s="80">
        <f>+BT48*'PRECIOS SEGUN ADJ. (FRONTERIZO)'!$B$13*'PRECIOS SEGUN ADJ. (FRONTERIZO)'!$C$13</f>
        <v>0</v>
      </c>
      <c r="BX48" s="80" t="s">
        <v>134</v>
      </c>
      <c r="BY48" s="37">
        <v>472</v>
      </c>
      <c r="BZ48" s="37">
        <f t="shared" si="62"/>
        <v>9440</v>
      </c>
      <c r="CA48" s="189">
        <v>7.15</v>
      </c>
      <c r="CB48" s="80">
        <f>+BY48*'PRECIOS SEGUN ADJ. (FRONTERIZO)'!$B$14*'PRECIOS SEGUN ADJ. (FRONTERIZO)'!$C$14</f>
        <v>67496</v>
      </c>
      <c r="CC48" s="80" t="s">
        <v>2580</v>
      </c>
      <c r="CD48" s="37">
        <v>944</v>
      </c>
      <c r="CE48" s="37">
        <f t="shared" si="63"/>
        <v>18880</v>
      </c>
      <c r="CF48" s="189">
        <v>6.8400000000000007</v>
      </c>
      <c r="CG48" s="80">
        <f>+CD48*'PRECIOS SEGUN ADJ. (FRONTERIZO)'!$B$15*'PRECIOS SEGUN ADJ. (FRONTERIZO)'!$C$15</f>
        <v>129139.2</v>
      </c>
      <c r="CH48" s="80" t="s">
        <v>2581</v>
      </c>
      <c r="CI48" s="37">
        <v>0</v>
      </c>
      <c r="CJ48" s="37">
        <f t="shared" si="64"/>
        <v>0</v>
      </c>
      <c r="CK48" s="189">
        <v>60</v>
      </c>
      <c r="CL48" s="80">
        <f>+CI48*'PRECIOS SEGUN ADJ. (FRONTERIZO)'!$B$16*'PRECIOS SEGUN ADJ. (FRONTERIZO)'!$C$16</f>
        <v>0</v>
      </c>
      <c r="CM48" s="80" t="s">
        <v>134</v>
      </c>
      <c r="CN48" s="80">
        <f t="shared" si="65"/>
        <v>0</v>
      </c>
      <c r="CO48" s="37">
        <v>0</v>
      </c>
      <c r="CP48" s="37">
        <f t="shared" si="66"/>
        <v>0</v>
      </c>
      <c r="CQ48" s="189">
        <v>55.649999999999991</v>
      </c>
      <c r="CR48" s="80">
        <f>+CO48*'PRECIOS SEGUN ADJ. (FRONTERIZO)'!$B$17*'PRECIOS SEGUN ADJ. (FRONTERIZO)'!$C$17</f>
        <v>0</v>
      </c>
      <c r="CS48" s="80" t="s">
        <v>134</v>
      </c>
      <c r="CT48" s="80">
        <f t="shared" si="67"/>
        <v>0</v>
      </c>
      <c r="CU48" s="37">
        <v>472</v>
      </c>
      <c r="CV48" s="37">
        <f t="shared" si="68"/>
        <v>9440</v>
      </c>
      <c r="CW48" s="189">
        <v>6.6</v>
      </c>
      <c r="CX48" s="80">
        <f>+CU48*'PRECIOS SEGUN ADJ. (FRONTERIZO)'!$B$18*'PRECIOS SEGUN ADJ. (FRONTERIZO)'!$C$18</f>
        <v>62304</v>
      </c>
      <c r="CY48" s="80" t="s">
        <v>2582</v>
      </c>
      <c r="CZ48" s="37">
        <v>0</v>
      </c>
      <c r="DA48" s="37">
        <f t="shared" si="69"/>
        <v>0</v>
      </c>
      <c r="DB48" s="189">
        <v>65.75</v>
      </c>
      <c r="DC48" s="80">
        <f>+CZ48*'PRECIOS SEGUN ADJ. (FRONTERIZO)'!$B$19*'PRECIOS SEGUN ADJ. (FRONTERIZO)'!$C$19</f>
        <v>0</v>
      </c>
      <c r="DD48" s="80" t="s">
        <v>134</v>
      </c>
      <c r="DE48" s="80">
        <f t="shared" si="70"/>
        <v>0</v>
      </c>
      <c r="DF48" s="37">
        <v>11</v>
      </c>
      <c r="DG48" s="37">
        <f t="shared" si="71"/>
        <v>220</v>
      </c>
      <c r="DH48" s="189">
        <v>82.59999999999998</v>
      </c>
      <c r="DI48" s="80">
        <f>+DF48*'PRECIOS SEGUN ADJ. (FRONTERIZO)'!$B$20*'PRECIOS SEGUN ADJ. (FRONTERIZO)'!$C$20</f>
        <v>18172</v>
      </c>
      <c r="DJ48" s="80" t="s">
        <v>511</v>
      </c>
      <c r="DK48" s="80">
        <f t="shared" si="72"/>
        <v>3270.96</v>
      </c>
      <c r="DL48" s="37">
        <v>944</v>
      </c>
      <c r="DM48" s="37">
        <f t="shared" si="73"/>
        <v>18880</v>
      </c>
      <c r="DN48" s="189">
        <v>22</v>
      </c>
      <c r="DO48" s="80">
        <f>+DL48*'PRECIOS SEGUN ADJ. (FRONTERIZO)'!$B$21*'PRECIOS SEGUN ADJ. (FRONTERIZO)'!$C$21</f>
        <v>415360</v>
      </c>
      <c r="DP48" s="80" t="s">
        <v>2583</v>
      </c>
      <c r="DQ48" s="37">
        <v>53</v>
      </c>
      <c r="DR48" s="37">
        <f t="shared" si="74"/>
        <v>1060</v>
      </c>
      <c r="DS48" s="189">
        <v>80.849999999999994</v>
      </c>
      <c r="DT48" s="80">
        <f>+DQ48*'PRECIOS SEGUN ADJ. (FRONTERIZO)'!$B$22*'PRECIOS SEGUN ADJ. (FRONTERIZO)'!$C$22</f>
        <v>85700.999999999985</v>
      </c>
      <c r="DU48" s="80" t="s">
        <v>2584</v>
      </c>
      <c r="DV48" s="37">
        <v>24</v>
      </c>
      <c r="DW48" s="37">
        <f t="shared" si="75"/>
        <v>480</v>
      </c>
      <c r="DX48" s="189">
        <v>21.83</v>
      </c>
      <c r="DY48" s="80">
        <f>+DV48*'PRECIOS SEGUN ADJ. (FRONTERIZO)'!$B$23*'PRECIOS SEGUN ADJ. (FRONTERIZO)'!$C$23</f>
        <v>10478.4</v>
      </c>
      <c r="DZ48" s="80" t="s">
        <v>1150</v>
      </c>
      <c r="EA48" s="80">
        <f t="shared" si="76"/>
        <v>1886.11</v>
      </c>
      <c r="EB48" s="37">
        <v>73</v>
      </c>
      <c r="EC48" s="37">
        <f t="shared" si="77"/>
        <v>1460</v>
      </c>
      <c r="ED48" s="189">
        <v>33</v>
      </c>
      <c r="EE48" s="80">
        <f>+EB48*'PRECIOS SEGUN ADJ. (FRONTERIZO)'!$B$24*'PRECIOS SEGUN ADJ. (FRONTERIZO)'!$C$24</f>
        <v>48180</v>
      </c>
      <c r="EF48" s="80" t="s">
        <v>2585</v>
      </c>
      <c r="EG48" s="37">
        <v>0</v>
      </c>
      <c r="EH48" s="37">
        <f t="shared" si="78"/>
        <v>0</v>
      </c>
      <c r="EI48" s="189">
        <v>15.789999999999997</v>
      </c>
      <c r="EJ48" s="80">
        <f>+EG48*'PRECIOS SEGUN ADJ. (FRONTERIZO)'!$B$25*'PRECIOS SEGUN ADJ. (FRONTERIZO)'!$C$25</f>
        <v>0</v>
      </c>
      <c r="EK48" s="80" t="s">
        <v>134</v>
      </c>
      <c r="EL48" s="37">
        <v>0</v>
      </c>
      <c r="EM48" s="37">
        <f t="shared" si="79"/>
        <v>0</v>
      </c>
      <c r="EN48" s="189">
        <v>31.5</v>
      </c>
      <c r="EO48" s="80">
        <f>+EL48*'PRECIOS SEGUN ADJ. (FRONTERIZO)'!$B$26*'PRECIOS SEGUN ADJ. (FRONTERIZO)'!$C$26</f>
        <v>0</v>
      </c>
      <c r="EP48" s="80" t="s">
        <v>134</v>
      </c>
      <c r="EQ48" s="80">
        <v>0</v>
      </c>
      <c r="ER48" s="194">
        <f t="shared" si="80"/>
        <v>0</v>
      </c>
      <c r="ES48" s="195">
        <v>21.68</v>
      </c>
      <c r="ET48" s="196">
        <f>+EQ48*'PRECIOS SEGUN ADJ (RURAL)'!$B$13*'PRECIOS SEGUN ADJ (RURAL)'!$C$13</f>
        <v>0</v>
      </c>
      <c r="EU48" s="196" t="s">
        <v>134</v>
      </c>
      <c r="EV48" s="80">
        <v>0</v>
      </c>
      <c r="EW48" s="198">
        <f t="shared" si="81"/>
        <v>0</v>
      </c>
      <c r="EX48" s="199">
        <v>5.5</v>
      </c>
      <c r="EY48" s="200">
        <f>+EV48*'PRECIOS SEGUN ADJ (RURAL)'!$B$16*'PRECIOS SEGUN ADJ (RURAL)'!$C$16</f>
        <v>0</v>
      </c>
      <c r="EZ48" s="200" t="s">
        <v>134</v>
      </c>
      <c r="FA48" s="80">
        <v>0</v>
      </c>
      <c r="FB48" s="202">
        <f t="shared" si="82"/>
        <v>0</v>
      </c>
      <c r="FC48" s="203">
        <v>220</v>
      </c>
      <c r="FD48" s="204">
        <f>+FA48*'PRECIOS SEGUN ADJ (RURAL)'!$B$18*'PRECIOS SEGUN ADJ (RURAL)'!$C$18</f>
        <v>0</v>
      </c>
      <c r="FE48" s="204" t="s">
        <v>134</v>
      </c>
      <c r="FF48" s="204">
        <f t="shared" si="83"/>
        <v>0</v>
      </c>
      <c r="FG48" s="80">
        <f t="shared" si="84"/>
        <v>1329577.7999999998</v>
      </c>
      <c r="FH48" s="80" t="s">
        <v>2586</v>
      </c>
      <c r="FI48" s="80">
        <f t="shared" si="85"/>
        <v>69510.039999999994</v>
      </c>
      <c r="FJ48" s="80" t="s">
        <v>2587</v>
      </c>
      <c r="FK48" s="80">
        <f t="shared" si="86"/>
        <v>1260067.7599999998</v>
      </c>
      <c r="FL48" s="80" t="s">
        <v>2588</v>
      </c>
      <c r="FM48" s="80">
        <f t="shared" si="87"/>
        <v>265915.56</v>
      </c>
      <c r="FN48" s="80" t="s">
        <v>2589</v>
      </c>
      <c r="FO48" s="80">
        <f t="shared" si="88"/>
        <v>13295.78</v>
      </c>
      <c r="FP48" s="80" t="s">
        <v>2590</v>
      </c>
      <c r="FQ48" s="80"/>
      <c r="FR48" s="80">
        <f t="shared" si="89"/>
        <v>1063662.2399999998</v>
      </c>
      <c r="FS48" s="80" t="s">
        <v>2591</v>
      </c>
      <c r="FT48" s="37" t="str">
        <f>+VLOOKUP(D48,'FRONTERIZO XENIA'!F:G,2,0)</f>
        <v>F-02</v>
      </c>
    </row>
    <row r="49" spans="1:176">
      <c r="A49" s="37">
        <v>48</v>
      </c>
      <c r="B49" s="176" t="s">
        <v>1826</v>
      </c>
      <c r="C49" s="26" t="s">
        <v>2592</v>
      </c>
      <c r="D49" s="37">
        <v>101180005</v>
      </c>
      <c r="E49" s="37">
        <f>+VLOOKUP(D49,'INFORMACION DE PROVEEDORES'!C:I,2,0)</f>
        <v>101180005</v>
      </c>
      <c r="F49" s="26" t="str">
        <f>+VLOOKUP(D49,'INFORMACION DE PROVEEDORES'!C:J,4,0)</f>
        <v xml:space="preserve">MODESTO DE JESUS RADHAMES DE LOS SANTOS </v>
      </c>
      <c r="G49" s="37" t="str">
        <f>+VLOOKUP(D49,'INFORMACION DE PROVEEDORES'!C:K,5,0)</f>
        <v>012-0010043-4</v>
      </c>
      <c r="H49" s="26" t="str">
        <f>+VLOOKUP(D49,'INFORMACION DE PROVEEDORES'!C:L,7,0)</f>
        <v>KM. 10, CARRETERA SANCHEZ, SAN JUAN</v>
      </c>
      <c r="I49" s="37" t="str">
        <f>+VLOOKUP(D49,'INFORMACION DE PROVEEDORES'!C:M,3,0)</f>
        <v xml:space="preserve"> JURÍDICA</v>
      </c>
      <c r="J49" s="37">
        <v>7</v>
      </c>
      <c r="K49" s="37">
        <v>224</v>
      </c>
      <c r="L49" s="37">
        <v>50</v>
      </c>
      <c r="M49" s="37">
        <f t="shared" si="45"/>
        <v>1000</v>
      </c>
      <c r="N49" s="189">
        <v>69.81</v>
      </c>
      <c r="O49" s="80">
        <f>+L49*'PRECIOS SEGUN ADJ. (FRONTERIZO)'!$B$2*'PRECIOS SEGUN ADJ. (FRONTERIZO)'!$C$2</f>
        <v>69810</v>
      </c>
      <c r="P49" s="80" t="s">
        <v>2118</v>
      </c>
      <c r="Q49" s="80">
        <f t="shared" si="46"/>
        <v>11169.6</v>
      </c>
      <c r="R49" s="37">
        <v>14</v>
      </c>
      <c r="S49" s="37">
        <f t="shared" si="47"/>
        <v>280</v>
      </c>
      <c r="T49" s="189">
        <v>31.5</v>
      </c>
      <c r="U49" s="80">
        <f>+R49*'PRECIOS SEGUN ADJ. (FRONTERIZO)'!$B$3*'PRECIOS SEGUN ADJ. (FRONTERIZO)'!$C$3</f>
        <v>8820</v>
      </c>
      <c r="V49" s="80" t="s">
        <v>133</v>
      </c>
      <c r="W49" s="37">
        <v>34</v>
      </c>
      <c r="X49" s="37">
        <f t="shared" si="48"/>
        <v>680</v>
      </c>
      <c r="Y49" s="189">
        <v>25.2</v>
      </c>
      <c r="Z49" s="80">
        <f>+W49*'PRECIOS SEGUN ADJ. (FRONTERIZO)'!$B$4*'PRECIOS SEGUN ADJ. (FRONTERIZO)'!$C$4</f>
        <v>17136</v>
      </c>
      <c r="AA49" s="80" t="s">
        <v>2593</v>
      </c>
      <c r="AB49" s="37">
        <v>78</v>
      </c>
      <c r="AC49" s="37">
        <f t="shared" si="49"/>
        <v>1560</v>
      </c>
      <c r="AD49" s="189">
        <v>87.91</v>
      </c>
      <c r="AE49" s="80">
        <f>+AB49*'PRECIOS SEGUN ADJ. (FRONTERIZO)'!$B$5*'PRECIOS SEGUN ADJ. (FRONTERIZO)'!$C$5</f>
        <v>137139.59999999998</v>
      </c>
      <c r="AF49" s="80" t="s">
        <v>1413</v>
      </c>
      <c r="AG49" s="80">
        <f t="shared" si="50"/>
        <v>24685.13</v>
      </c>
      <c r="AH49" s="37">
        <v>74</v>
      </c>
      <c r="AI49" s="37">
        <f t="shared" si="51"/>
        <v>1480</v>
      </c>
      <c r="AJ49" s="189">
        <v>53.95000000000001</v>
      </c>
      <c r="AK49" s="80">
        <f>+AH49*'PRECIOS SEGUN ADJ. (FRONTERIZO)'!$B$6*'PRECIOS SEGUN ADJ. (FRONTERIZO)'!$C$6</f>
        <v>79846</v>
      </c>
      <c r="AL49" s="80" t="s">
        <v>489</v>
      </c>
      <c r="AM49" s="37">
        <v>10</v>
      </c>
      <c r="AN49" s="37">
        <f t="shared" si="52"/>
        <v>200</v>
      </c>
      <c r="AO49" s="189">
        <v>25.04</v>
      </c>
      <c r="AP49" s="80">
        <f>+AM49*'PRECIOS SEGUN ADJ. (FRONTERIZO)'!$B$7*'PRECIOS SEGUN ADJ. (FRONTERIZO)'!$C$7</f>
        <v>5008</v>
      </c>
      <c r="AQ49" s="80" t="s">
        <v>192</v>
      </c>
      <c r="AR49" s="80">
        <f t="shared" si="53"/>
        <v>801.28</v>
      </c>
      <c r="AS49" s="37">
        <v>29</v>
      </c>
      <c r="AT49" s="37">
        <f t="shared" si="54"/>
        <v>580</v>
      </c>
      <c r="AU49" s="189">
        <v>290.85000000000002</v>
      </c>
      <c r="AV49" s="80">
        <f>+AS49*'PRECIOS SEGUN ADJ. (FRONTERIZO)'!$B$8*'PRECIOS SEGUN ADJ. (FRONTERIZO)'!$C$8</f>
        <v>168693.00000000003</v>
      </c>
      <c r="AW49" s="80" t="s">
        <v>138</v>
      </c>
      <c r="AX49" s="80">
        <f t="shared" si="55"/>
        <v>30364.74</v>
      </c>
      <c r="AY49" s="37">
        <v>3</v>
      </c>
      <c r="AZ49" s="37">
        <f t="shared" si="56"/>
        <v>60</v>
      </c>
      <c r="BA49" s="189">
        <v>18.899999999999999</v>
      </c>
      <c r="BB49" s="80">
        <f>+AY49*'PRECIOS SEGUN ADJ. (FRONTERIZO)'!$B$9*'PRECIOS SEGUN ADJ. (FRONTERIZO)'!$C$9</f>
        <v>1134</v>
      </c>
      <c r="BC49" s="80" t="s">
        <v>1911</v>
      </c>
      <c r="BD49" s="37">
        <v>5</v>
      </c>
      <c r="BE49" s="37">
        <f t="shared" si="57"/>
        <v>100</v>
      </c>
      <c r="BF49" s="189">
        <v>140.38</v>
      </c>
      <c r="BG49" s="80">
        <f>+BD49*'PRECIOS SEGUN ADJ. (FRONTERIZO)'!$B$10*'PRECIOS SEGUN ADJ. (FRONTERIZO)'!$C$10</f>
        <v>14038</v>
      </c>
      <c r="BH49" s="80" t="s">
        <v>194</v>
      </c>
      <c r="BI49" s="80">
        <f t="shared" si="58"/>
        <v>2526.84</v>
      </c>
      <c r="BJ49" s="37">
        <v>12</v>
      </c>
      <c r="BK49" s="37">
        <f t="shared" si="59"/>
        <v>240</v>
      </c>
      <c r="BL49" s="189">
        <v>31.459999999999997</v>
      </c>
      <c r="BM49" s="80">
        <f>+BJ49*'PRECIOS SEGUN ADJ. (FRONTERIZO)'!$B$11*'PRECIOS SEGUN ADJ. (FRONTERIZO)'!$C$11</f>
        <v>7550.4</v>
      </c>
      <c r="BN49" s="80" t="s">
        <v>2594</v>
      </c>
      <c r="BO49" s="37">
        <v>23</v>
      </c>
      <c r="BP49" s="37">
        <f t="shared" si="60"/>
        <v>460</v>
      </c>
      <c r="BQ49" s="189">
        <v>65</v>
      </c>
      <c r="BR49" s="80">
        <f>+BO49*'PRECIOS SEGUN ADJ. (FRONTERIZO)'!$B$12*'PRECIOS SEGUN ADJ. (FRONTERIZO)'!$C$12</f>
        <v>29900</v>
      </c>
      <c r="BS49" s="80" t="s">
        <v>451</v>
      </c>
      <c r="BT49" s="37">
        <v>310</v>
      </c>
      <c r="BU49" s="37">
        <f t="shared" si="61"/>
        <v>6200</v>
      </c>
      <c r="BV49" s="189">
        <v>5.5</v>
      </c>
      <c r="BW49" s="80">
        <f>+BT49*'PRECIOS SEGUN ADJ. (FRONTERIZO)'!$B$13*'PRECIOS SEGUN ADJ. (FRONTERIZO)'!$C$13</f>
        <v>34100</v>
      </c>
      <c r="BX49" s="80" t="s">
        <v>729</v>
      </c>
      <c r="BY49" s="37">
        <v>386</v>
      </c>
      <c r="BZ49" s="37">
        <f t="shared" si="62"/>
        <v>7720</v>
      </c>
      <c r="CA49" s="189">
        <v>7.15</v>
      </c>
      <c r="CB49" s="80">
        <f>+BY49*'PRECIOS SEGUN ADJ. (FRONTERIZO)'!$B$14*'PRECIOS SEGUN ADJ. (FRONTERIZO)'!$C$14</f>
        <v>55198</v>
      </c>
      <c r="CC49" s="80" t="s">
        <v>2595</v>
      </c>
      <c r="CD49" s="37">
        <v>772</v>
      </c>
      <c r="CE49" s="37">
        <f t="shared" si="63"/>
        <v>15440</v>
      </c>
      <c r="CF49" s="189">
        <v>6.8400000000000007</v>
      </c>
      <c r="CG49" s="80">
        <f>+CD49*'PRECIOS SEGUN ADJ. (FRONTERIZO)'!$B$15*'PRECIOS SEGUN ADJ. (FRONTERIZO)'!$C$15</f>
        <v>105609.59999999999</v>
      </c>
      <c r="CH49" s="80" t="s">
        <v>2596</v>
      </c>
      <c r="CI49" s="37">
        <v>15</v>
      </c>
      <c r="CJ49" s="37">
        <f t="shared" si="64"/>
        <v>300</v>
      </c>
      <c r="CK49" s="189">
        <v>60</v>
      </c>
      <c r="CL49" s="80">
        <f>+CI49*'PRECIOS SEGUN ADJ. (FRONTERIZO)'!$B$16*'PRECIOS SEGUN ADJ. (FRONTERIZO)'!$C$16</f>
        <v>18000</v>
      </c>
      <c r="CM49" s="80" t="s">
        <v>2597</v>
      </c>
      <c r="CN49" s="80">
        <f t="shared" si="65"/>
        <v>3240</v>
      </c>
      <c r="CO49" s="37">
        <v>7</v>
      </c>
      <c r="CP49" s="37">
        <f t="shared" si="66"/>
        <v>140</v>
      </c>
      <c r="CQ49" s="189">
        <v>55.649999999999991</v>
      </c>
      <c r="CR49" s="80">
        <f>+CO49*'PRECIOS SEGUN ADJ. (FRONTERIZO)'!$B$17*'PRECIOS SEGUN ADJ. (FRONTERIZO)'!$C$17</f>
        <v>7791</v>
      </c>
      <c r="CS49" s="80" t="s">
        <v>2598</v>
      </c>
      <c r="CT49" s="80">
        <f t="shared" si="67"/>
        <v>1402.38</v>
      </c>
      <c r="CU49" s="37">
        <v>510</v>
      </c>
      <c r="CV49" s="37">
        <f t="shared" si="68"/>
        <v>10200</v>
      </c>
      <c r="CW49" s="189">
        <v>6.6</v>
      </c>
      <c r="CX49" s="80">
        <f>+CU49*'PRECIOS SEGUN ADJ. (FRONTERIZO)'!$B$18*'PRECIOS SEGUN ADJ. (FRONTERIZO)'!$C$18</f>
        <v>67320</v>
      </c>
      <c r="CY49" s="80" t="s">
        <v>1265</v>
      </c>
      <c r="CZ49" s="37">
        <v>8</v>
      </c>
      <c r="DA49" s="37">
        <f t="shared" si="69"/>
        <v>160</v>
      </c>
      <c r="DB49" s="189">
        <v>65.75</v>
      </c>
      <c r="DC49" s="80">
        <f>+CZ49*'PRECIOS SEGUN ADJ. (FRONTERIZO)'!$B$19*'PRECIOS SEGUN ADJ. (FRONTERIZO)'!$C$19</f>
        <v>10520</v>
      </c>
      <c r="DD49" s="80" t="s">
        <v>1916</v>
      </c>
      <c r="DE49" s="80">
        <f t="shared" si="70"/>
        <v>1893.6</v>
      </c>
      <c r="DF49" s="37">
        <v>10</v>
      </c>
      <c r="DG49" s="37">
        <f t="shared" si="71"/>
        <v>200</v>
      </c>
      <c r="DH49" s="189">
        <v>82.59999999999998</v>
      </c>
      <c r="DI49" s="80">
        <f>+DF49*'PRECIOS SEGUN ADJ. (FRONTERIZO)'!$B$20*'PRECIOS SEGUN ADJ. (FRONTERIZO)'!$C$20</f>
        <v>16520</v>
      </c>
      <c r="DJ49" s="80" t="s">
        <v>199</v>
      </c>
      <c r="DK49" s="80">
        <f t="shared" si="72"/>
        <v>2973.6</v>
      </c>
      <c r="DL49" s="37">
        <v>772</v>
      </c>
      <c r="DM49" s="37">
        <f t="shared" si="73"/>
        <v>15440</v>
      </c>
      <c r="DN49" s="189">
        <v>22</v>
      </c>
      <c r="DO49" s="80">
        <f>+DL49*'PRECIOS SEGUN ADJ. (FRONTERIZO)'!$B$21*'PRECIOS SEGUN ADJ. (FRONTERIZO)'!$C$21</f>
        <v>339680</v>
      </c>
      <c r="DP49" s="80" t="s">
        <v>2599</v>
      </c>
      <c r="DQ49" s="37">
        <v>53</v>
      </c>
      <c r="DR49" s="37">
        <f t="shared" si="74"/>
        <v>1060</v>
      </c>
      <c r="DS49" s="189">
        <v>80.849999999999994</v>
      </c>
      <c r="DT49" s="80">
        <f>+DQ49*'PRECIOS SEGUN ADJ. (FRONTERIZO)'!$B$22*'PRECIOS SEGUN ADJ. (FRONTERIZO)'!$C$22</f>
        <v>85700.999999999985</v>
      </c>
      <c r="DU49" s="80" t="s">
        <v>2584</v>
      </c>
      <c r="DV49" s="37">
        <v>26</v>
      </c>
      <c r="DW49" s="37">
        <f t="shared" si="75"/>
        <v>520</v>
      </c>
      <c r="DX49" s="189">
        <v>21.83</v>
      </c>
      <c r="DY49" s="80">
        <f>+DV49*'PRECIOS SEGUN ADJ. (FRONTERIZO)'!$B$23*'PRECIOS SEGUN ADJ. (FRONTERIZO)'!$C$23</f>
        <v>11351.599999999999</v>
      </c>
      <c r="DZ49" s="80" t="s">
        <v>1322</v>
      </c>
      <c r="EA49" s="80">
        <f t="shared" si="76"/>
        <v>2043.29</v>
      </c>
      <c r="EB49" s="37">
        <v>66</v>
      </c>
      <c r="EC49" s="37">
        <f t="shared" si="77"/>
        <v>1320</v>
      </c>
      <c r="ED49" s="189">
        <v>33</v>
      </c>
      <c r="EE49" s="80">
        <f>+EB49*'PRECIOS SEGUN ADJ. (FRONTERIZO)'!$B$24*'PRECIOS SEGUN ADJ. (FRONTERIZO)'!$C$24</f>
        <v>43560</v>
      </c>
      <c r="EF49" s="80" t="s">
        <v>1808</v>
      </c>
      <c r="EG49" s="37">
        <v>3</v>
      </c>
      <c r="EH49" s="37">
        <f t="shared" si="78"/>
        <v>60</v>
      </c>
      <c r="EI49" s="189">
        <v>15.789999999999997</v>
      </c>
      <c r="EJ49" s="80">
        <f>+EG49*'PRECIOS SEGUN ADJ. (FRONTERIZO)'!$B$25*'PRECIOS SEGUN ADJ. (FRONTERIZO)'!$C$25</f>
        <v>947.4</v>
      </c>
      <c r="EK49" s="80" t="s">
        <v>2003</v>
      </c>
      <c r="EL49" s="37">
        <v>3</v>
      </c>
      <c r="EM49" s="37">
        <f t="shared" si="79"/>
        <v>60</v>
      </c>
      <c r="EN49" s="189">
        <v>31.5</v>
      </c>
      <c r="EO49" s="80">
        <f>+EL49*'PRECIOS SEGUN ADJ. (FRONTERIZO)'!$B$26*'PRECIOS SEGUN ADJ. (FRONTERIZO)'!$C$26</f>
        <v>1890</v>
      </c>
      <c r="EP49" s="80" t="s">
        <v>163</v>
      </c>
      <c r="EQ49" s="80">
        <v>0</v>
      </c>
      <c r="ER49" s="194">
        <f t="shared" si="80"/>
        <v>0</v>
      </c>
      <c r="ES49" s="195">
        <v>21.68</v>
      </c>
      <c r="ET49" s="196">
        <f>+EQ49*'PRECIOS SEGUN ADJ (RURAL)'!$B$13*'PRECIOS SEGUN ADJ (RURAL)'!$C$13</f>
        <v>0</v>
      </c>
      <c r="EU49" s="196" t="s">
        <v>134</v>
      </c>
      <c r="EV49" s="80">
        <v>0</v>
      </c>
      <c r="EW49" s="198">
        <f t="shared" si="81"/>
        <v>0</v>
      </c>
      <c r="EX49" s="199">
        <v>5.5</v>
      </c>
      <c r="EY49" s="200">
        <f>+EV49*'PRECIOS SEGUN ADJ (RURAL)'!$B$16*'PRECIOS SEGUN ADJ (RURAL)'!$C$16</f>
        <v>0</v>
      </c>
      <c r="EZ49" s="200" t="s">
        <v>134</v>
      </c>
      <c r="FA49" s="80">
        <v>0</v>
      </c>
      <c r="FB49" s="202">
        <f t="shared" si="82"/>
        <v>0</v>
      </c>
      <c r="FC49" s="203">
        <v>220</v>
      </c>
      <c r="FD49" s="204">
        <f>+FA49*'PRECIOS SEGUN ADJ (RURAL)'!$B$18*'PRECIOS SEGUN ADJ (RURAL)'!$C$18</f>
        <v>0</v>
      </c>
      <c r="FE49" s="204" t="s">
        <v>134</v>
      </c>
      <c r="FF49" s="204">
        <f t="shared" si="83"/>
        <v>0</v>
      </c>
      <c r="FG49" s="80">
        <f t="shared" si="84"/>
        <v>1337263.6000000001</v>
      </c>
      <c r="FH49" s="80" t="s">
        <v>2600</v>
      </c>
      <c r="FI49" s="80">
        <f t="shared" si="85"/>
        <v>81100.460000000006</v>
      </c>
      <c r="FJ49" s="80" t="s">
        <v>2601</v>
      </c>
      <c r="FK49" s="80">
        <f t="shared" si="86"/>
        <v>1256163.1400000001</v>
      </c>
      <c r="FL49" s="80" t="s">
        <v>2602</v>
      </c>
      <c r="FM49" s="80">
        <f t="shared" si="87"/>
        <v>267452.71999999997</v>
      </c>
      <c r="FN49" s="80" t="s">
        <v>2603</v>
      </c>
      <c r="FO49" s="80">
        <f t="shared" si="88"/>
        <v>13372.64</v>
      </c>
      <c r="FP49" s="80" t="s">
        <v>2604</v>
      </c>
      <c r="FQ49" s="80"/>
      <c r="FR49" s="80">
        <f t="shared" si="89"/>
        <v>1069810.8800000001</v>
      </c>
      <c r="FS49" s="80" t="s">
        <v>2605</v>
      </c>
      <c r="FT49" s="37" t="str">
        <f>+VLOOKUP(D49,'FRONTERIZO XENIA'!F:G,2,0)</f>
        <v>F-13</v>
      </c>
    </row>
    <row r="50" spans="1:176">
      <c r="A50" s="37">
        <v>49</v>
      </c>
      <c r="B50" s="176" t="s">
        <v>1826</v>
      </c>
      <c r="C50" s="26" t="s">
        <v>2606</v>
      </c>
      <c r="D50" s="37">
        <v>132206241</v>
      </c>
      <c r="E50" s="37">
        <f>+VLOOKUP(D50,'INFORMACION DE PROVEEDORES'!C:I,2,0)</f>
        <v>132206241</v>
      </c>
      <c r="F50" s="26" t="str">
        <f>+VLOOKUP(D50,'INFORMACION DE PROVEEDORES'!C:J,4,0)</f>
        <v xml:space="preserve">ELVIS VLADIMIR MUÑOZ SANTOS </v>
      </c>
      <c r="G50" s="37" t="str">
        <f>+VLOOKUP(D50,'INFORMACION DE PROVEEDORES'!C:K,5,0)</f>
        <v>031-0431380-0</v>
      </c>
      <c r="H50" s="26" t="str">
        <f>+VLOOKUP(D50,'INFORMACION DE PROVEEDORES'!C:L,7,0)</f>
        <v xml:space="preserve">CALLE PEPILLO SALCEDO, NO. 36, VILLA VASQUEZ, MONTECRISTI </v>
      </c>
      <c r="I50" s="37" t="str">
        <f>+VLOOKUP(D50,'INFORMACION DE PROVEEDORES'!C:M,3,0)</f>
        <v xml:space="preserve"> JURÍDICA</v>
      </c>
      <c r="J50" s="37">
        <v>12</v>
      </c>
      <c r="K50" s="37">
        <v>689</v>
      </c>
      <c r="L50" s="37">
        <v>150</v>
      </c>
      <c r="M50" s="37">
        <f t="shared" si="45"/>
        <v>3000</v>
      </c>
      <c r="N50" s="189">
        <v>69.81</v>
      </c>
      <c r="O50" s="80">
        <f>+L50*'PRECIOS SEGUN ADJ. (FRONTERIZO)'!$B$2*'PRECIOS SEGUN ADJ. (FRONTERIZO)'!$C$2</f>
        <v>209430</v>
      </c>
      <c r="P50" s="80" t="s">
        <v>2607</v>
      </c>
      <c r="Q50" s="80">
        <f t="shared" si="46"/>
        <v>33508.800000000003</v>
      </c>
      <c r="R50" s="37">
        <v>41</v>
      </c>
      <c r="S50" s="37">
        <f t="shared" si="47"/>
        <v>820</v>
      </c>
      <c r="T50" s="189">
        <v>31.5</v>
      </c>
      <c r="U50" s="80">
        <f>+R50*'PRECIOS SEGUN ADJ. (FRONTERIZO)'!$B$3*'PRECIOS SEGUN ADJ. (FRONTERIZO)'!$C$3</f>
        <v>25830</v>
      </c>
      <c r="V50" s="80" t="s">
        <v>2608</v>
      </c>
      <c r="W50" s="37">
        <v>108</v>
      </c>
      <c r="X50" s="37">
        <f t="shared" si="48"/>
        <v>2160</v>
      </c>
      <c r="Y50" s="189">
        <v>25.2</v>
      </c>
      <c r="Z50" s="80">
        <f>+W50*'PRECIOS SEGUN ADJ. (FRONTERIZO)'!$B$4*'PRECIOS SEGUN ADJ. (FRONTERIZO)'!$C$4</f>
        <v>54432</v>
      </c>
      <c r="AA50" s="80" t="s">
        <v>2609</v>
      </c>
      <c r="AB50" s="37">
        <v>236</v>
      </c>
      <c r="AC50" s="37">
        <f t="shared" si="49"/>
        <v>4720</v>
      </c>
      <c r="AD50" s="189">
        <v>87.91</v>
      </c>
      <c r="AE50" s="80">
        <f>+AB50*'PRECIOS SEGUN ADJ. (FRONTERIZO)'!$B$5*'PRECIOS SEGUN ADJ. (FRONTERIZO)'!$C$5</f>
        <v>414935.19999999995</v>
      </c>
      <c r="AF50" s="80" t="s">
        <v>2610</v>
      </c>
      <c r="AG50" s="80">
        <f t="shared" si="50"/>
        <v>74688.34</v>
      </c>
      <c r="AH50" s="37">
        <v>219</v>
      </c>
      <c r="AI50" s="37">
        <f t="shared" si="51"/>
        <v>4380</v>
      </c>
      <c r="AJ50" s="189">
        <v>53.95000000000001</v>
      </c>
      <c r="AK50" s="80">
        <f>+AH50*'PRECIOS SEGUN ADJ. (FRONTERIZO)'!$B$6*'PRECIOS SEGUN ADJ. (FRONTERIZO)'!$C$6</f>
        <v>236301.00000000003</v>
      </c>
      <c r="AL50" s="80" t="s">
        <v>2611</v>
      </c>
      <c r="AM50" s="37">
        <v>29</v>
      </c>
      <c r="AN50" s="37">
        <f t="shared" si="52"/>
        <v>580</v>
      </c>
      <c r="AO50" s="189">
        <v>25.04</v>
      </c>
      <c r="AP50" s="80">
        <f>+AM50*'PRECIOS SEGUN ADJ. (FRONTERIZO)'!$B$7*'PRECIOS SEGUN ADJ. (FRONTERIZO)'!$C$7</f>
        <v>14523.199999999999</v>
      </c>
      <c r="AQ50" s="80" t="s">
        <v>2612</v>
      </c>
      <c r="AR50" s="80">
        <f t="shared" si="53"/>
        <v>2323.71</v>
      </c>
      <c r="AS50" s="37">
        <v>85</v>
      </c>
      <c r="AT50" s="37">
        <f t="shared" si="54"/>
        <v>1700</v>
      </c>
      <c r="AU50" s="189">
        <v>290.85000000000002</v>
      </c>
      <c r="AV50" s="80">
        <f>+AS50*'PRECIOS SEGUN ADJ. (FRONTERIZO)'!$B$8*'PRECIOS SEGUN ADJ. (FRONTERIZO)'!$C$8</f>
        <v>494445.00000000006</v>
      </c>
      <c r="AW50" s="80" t="s">
        <v>2613</v>
      </c>
      <c r="AX50" s="80">
        <f t="shared" si="55"/>
        <v>89000.1</v>
      </c>
      <c r="AY50" s="37">
        <v>7</v>
      </c>
      <c r="AZ50" s="37">
        <f t="shared" si="56"/>
        <v>140</v>
      </c>
      <c r="BA50" s="189">
        <v>18.899999999999999</v>
      </c>
      <c r="BB50" s="80">
        <f>+AY50*'PRECIOS SEGUN ADJ. (FRONTERIZO)'!$B$9*'PRECIOS SEGUN ADJ. (FRONTERIZO)'!$C$9</f>
        <v>2645.9999999999995</v>
      </c>
      <c r="BC50" s="80" t="s">
        <v>2614</v>
      </c>
      <c r="BD50" s="37">
        <v>17</v>
      </c>
      <c r="BE50" s="37">
        <f t="shared" si="57"/>
        <v>340</v>
      </c>
      <c r="BF50" s="189">
        <v>140.38</v>
      </c>
      <c r="BG50" s="80">
        <f>+BD50*'PRECIOS SEGUN ADJ. (FRONTERIZO)'!$B$10*'PRECIOS SEGUN ADJ. (FRONTERIZO)'!$C$10</f>
        <v>47729.2</v>
      </c>
      <c r="BH50" s="80" t="s">
        <v>2291</v>
      </c>
      <c r="BI50" s="80">
        <f t="shared" si="58"/>
        <v>8591.26</v>
      </c>
      <c r="BJ50" s="37">
        <v>37</v>
      </c>
      <c r="BK50" s="37">
        <f t="shared" si="59"/>
        <v>740</v>
      </c>
      <c r="BL50" s="189">
        <v>31.459999999999997</v>
      </c>
      <c r="BM50" s="80">
        <f>+BJ50*'PRECIOS SEGUN ADJ. (FRONTERIZO)'!$B$11*'PRECIOS SEGUN ADJ. (FRONTERIZO)'!$C$11</f>
        <v>23280.400000000001</v>
      </c>
      <c r="BN50" s="80" t="s">
        <v>575</v>
      </c>
      <c r="BO50" s="37">
        <v>68</v>
      </c>
      <c r="BP50" s="37">
        <f t="shared" si="60"/>
        <v>1360</v>
      </c>
      <c r="BQ50" s="189">
        <v>65</v>
      </c>
      <c r="BR50" s="80">
        <f>+BO50*'PRECIOS SEGUN ADJ. (FRONTERIZO)'!$B$12*'PRECIOS SEGUN ADJ. (FRONTERIZO)'!$C$12</f>
        <v>88400</v>
      </c>
      <c r="BS50" s="80" t="s">
        <v>2615</v>
      </c>
      <c r="BT50" s="37">
        <v>1010</v>
      </c>
      <c r="BU50" s="37">
        <f t="shared" si="61"/>
        <v>20200</v>
      </c>
      <c r="BV50" s="189">
        <v>5.5</v>
      </c>
      <c r="BW50" s="80">
        <f>+BT50*'PRECIOS SEGUN ADJ. (FRONTERIZO)'!$B$13*'PRECIOS SEGUN ADJ. (FRONTERIZO)'!$C$13</f>
        <v>111100</v>
      </c>
      <c r="BX50" s="80" t="s">
        <v>2616</v>
      </c>
      <c r="BY50" s="37">
        <v>1176</v>
      </c>
      <c r="BZ50" s="37">
        <f t="shared" si="62"/>
        <v>23520</v>
      </c>
      <c r="CA50" s="189">
        <v>7.15</v>
      </c>
      <c r="CB50" s="80">
        <f>+BY50*'PRECIOS SEGUN ADJ. (FRONTERIZO)'!$B$14*'PRECIOS SEGUN ADJ. (FRONTERIZO)'!$C$14</f>
        <v>168168</v>
      </c>
      <c r="CC50" s="80" t="s">
        <v>773</v>
      </c>
      <c r="CD50" s="37">
        <v>2352</v>
      </c>
      <c r="CE50" s="37">
        <f t="shared" si="63"/>
        <v>47040</v>
      </c>
      <c r="CF50" s="189">
        <v>6.8400000000000007</v>
      </c>
      <c r="CG50" s="80">
        <f>+CD50*'PRECIOS SEGUN ADJ. (FRONTERIZO)'!$B$15*'PRECIOS SEGUN ADJ. (FRONTERIZO)'!$C$15</f>
        <v>321753.59999999998</v>
      </c>
      <c r="CH50" s="80" t="s">
        <v>2617</v>
      </c>
      <c r="CI50" s="37">
        <v>46</v>
      </c>
      <c r="CJ50" s="37">
        <f t="shared" si="64"/>
        <v>920</v>
      </c>
      <c r="CK50" s="189">
        <v>60</v>
      </c>
      <c r="CL50" s="80">
        <f>+CI50*'PRECIOS SEGUN ADJ. (FRONTERIZO)'!$B$16*'PRECIOS SEGUN ADJ. (FRONTERIZO)'!$C$16</f>
        <v>55200</v>
      </c>
      <c r="CM50" s="80" t="s">
        <v>2618</v>
      </c>
      <c r="CN50" s="80">
        <f t="shared" si="65"/>
        <v>9936</v>
      </c>
      <c r="CO50" s="37">
        <v>21</v>
      </c>
      <c r="CP50" s="37">
        <f t="shared" si="66"/>
        <v>420</v>
      </c>
      <c r="CQ50" s="189">
        <v>55.649999999999991</v>
      </c>
      <c r="CR50" s="80">
        <f>+CO50*'PRECIOS SEGUN ADJ. (FRONTERIZO)'!$B$17*'PRECIOS SEGUN ADJ. (FRONTERIZO)'!$C$17</f>
        <v>23372.999999999996</v>
      </c>
      <c r="CS50" s="80" t="s">
        <v>580</v>
      </c>
      <c r="CT50" s="80">
        <f t="shared" si="67"/>
        <v>4207.1400000000003</v>
      </c>
      <c r="CU50" s="37">
        <v>1580</v>
      </c>
      <c r="CV50" s="37">
        <f t="shared" si="68"/>
        <v>31600</v>
      </c>
      <c r="CW50" s="189">
        <v>6.6</v>
      </c>
      <c r="CX50" s="80">
        <f>+CU50*'PRECIOS SEGUN ADJ. (FRONTERIZO)'!$B$18*'PRECIOS SEGUN ADJ. (FRONTERIZO)'!$C$18</f>
        <v>208560</v>
      </c>
      <c r="CY50" s="80" t="s">
        <v>2619</v>
      </c>
      <c r="CZ50" s="37">
        <v>24</v>
      </c>
      <c r="DA50" s="37">
        <f t="shared" si="69"/>
        <v>480</v>
      </c>
      <c r="DB50" s="189">
        <v>65.75</v>
      </c>
      <c r="DC50" s="80">
        <f>+CZ50*'PRECIOS SEGUN ADJ. (FRONTERIZO)'!$B$19*'PRECIOS SEGUN ADJ. (FRONTERIZO)'!$C$19</f>
        <v>31560</v>
      </c>
      <c r="DD50" s="80" t="s">
        <v>2620</v>
      </c>
      <c r="DE50" s="80">
        <f t="shared" si="70"/>
        <v>5680.8</v>
      </c>
      <c r="DF50" s="37">
        <v>29</v>
      </c>
      <c r="DG50" s="37">
        <f t="shared" si="71"/>
        <v>580</v>
      </c>
      <c r="DH50" s="189">
        <v>82.59999999999998</v>
      </c>
      <c r="DI50" s="80">
        <f>+DF50*'PRECIOS SEGUN ADJ. (FRONTERIZO)'!$B$20*'PRECIOS SEGUN ADJ. (FRONTERIZO)'!$C$20</f>
        <v>47907.999999999993</v>
      </c>
      <c r="DJ50" s="80" t="s">
        <v>2621</v>
      </c>
      <c r="DK50" s="80">
        <f t="shared" si="72"/>
        <v>8623.44</v>
      </c>
      <c r="DL50" s="37">
        <v>2352</v>
      </c>
      <c r="DM50" s="37">
        <f t="shared" si="73"/>
        <v>47040</v>
      </c>
      <c r="DN50" s="189">
        <v>22</v>
      </c>
      <c r="DO50" s="80">
        <f>+DL50*'PRECIOS SEGUN ADJ. (FRONTERIZO)'!$B$21*'PRECIOS SEGUN ADJ. (FRONTERIZO)'!$C$21</f>
        <v>1034880</v>
      </c>
      <c r="DP50" s="80" t="s">
        <v>2622</v>
      </c>
      <c r="DQ50" s="37">
        <v>158</v>
      </c>
      <c r="DR50" s="37">
        <f t="shared" si="74"/>
        <v>3160</v>
      </c>
      <c r="DS50" s="189">
        <v>80.849999999999994</v>
      </c>
      <c r="DT50" s="80">
        <f>+DQ50*'PRECIOS SEGUN ADJ. (FRONTERIZO)'!$B$22*'PRECIOS SEGUN ADJ. (FRONTERIZO)'!$C$22</f>
        <v>255486</v>
      </c>
      <c r="DU50" s="80" t="s">
        <v>2623</v>
      </c>
      <c r="DV50" s="37">
        <v>74</v>
      </c>
      <c r="DW50" s="37">
        <f t="shared" si="75"/>
        <v>1480</v>
      </c>
      <c r="DX50" s="189">
        <v>21.83</v>
      </c>
      <c r="DY50" s="80">
        <f>+DV50*'PRECIOS SEGUN ADJ. (FRONTERIZO)'!$B$23*'PRECIOS SEGUN ADJ. (FRONTERIZO)'!$C$23</f>
        <v>32308.399999999998</v>
      </c>
      <c r="DZ50" s="80" t="s">
        <v>2624</v>
      </c>
      <c r="EA50" s="80">
        <f t="shared" si="76"/>
        <v>5815.51</v>
      </c>
      <c r="EB50" s="37">
        <v>199</v>
      </c>
      <c r="EC50" s="37">
        <f t="shared" si="77"/>
        <v>3980</v>
      </c>
      <c r="ED50" s="189">
        <v>33</v>
      </c>
      <c r="EE50" s="80">
        <f>+EB50*'PRECIOS SEGUN ADJ. (FRONTERIZO)'!$B$24*'PRECIOS SEGUN ADJ. (FRONTERIZO)'!$C$24</f>
        <v>131340</v>
      </c>
      <c r="EF50" s="80" t="s">
        <v>2625</v>
      </c>
      <c r="EG50" s="37">
        <v>7</v>
      </c>
      <c r="EH50" s="37">
        <f t="shared" si="78"/>
        <v>140</v>
      </c>
      <c r="EI50" s="189">
        <v>15.789999999999997</v>
      </c>
      <c r="EJ50" s="80">
        <f>+EG50*'PRECIOS SEGUN ADJ. (FRONTERIZO)'!$B$25*'PRECIOS SEGUN ADJ. (FRONTERIZO)'!$C$25</f>
        <v>2210.6</v>
      </c>
      <c r="EK50" s="80" t="s">
        <v>2456</v>
      </c>
      <c r="EL50" s="37">
        <v>7</v>
      </c>
      <c r="EM50" s="37">
        <f t="shared" si="79"/>
        <v>140</v>
      </c>
      <c r="EN50" s="189">
        <v>31.5</v>
      </c>
      <c r="EO50" s="80">
        <f>+EL50*'PRECIOS SEGUN ADJ. (FRONTERIZO)'!$B$26*'PRECIOS SEGUN ADJ. (FRONTERIZO)'!$C$26</f>
        <v>4410</v>
      </c>
      <c r="EP50" s="80" t="s">
        <v>2457</v>
      </c>
      <c r="EQ50" s="80">
        <v>0</v>
      </c>
      <c r="ER50" s="194">
        <f t="shared" si="80"/>
        <v>0</v>
      </c>
      <c r="ES50" s="195">
        <v>21.68</v>
      </c>
      <c r="ET50" s="196">
        <f>+EQ50*'PRECIOS SEGUN ADJ (RURAL)'!$B$13*'PRECIOS SEGUN ADJ (RURAL)'!$C$13</f>
        <v>0</v>
      </c>
      <c r="EU50" s="196" t="s">
        <v>134</v>
      </c>
      <c r="EV50" s="80">
        <v>0</v>
      </c>
      <c r="EW50" s="198">
        <f t="shared" si="81"/>
        <v>0</v>
      </c>
      <c r="EX50" s="199">
        <v>5.5</v>
      </c>
      <c r="EY50" s="200">
        <f>+EV50*'PRECIOS SEGUN ADJ (RURAL)'!$B$16*'PRECIOS SEGUN ADJ (RURAL)'!$C$16</f>
        <v>0</v>
      </c>
      <c r="EZ50" s="200" t="s">
        <v>134</v>
      </c>
      <c r="FA50" s="80">
        <v>0</v>
      </c>
      <c r="FB50" s="202">
        <f t="shared" si="82"/>
        <v>0</v>
      </c>
      <c r="FC50" s="203">
        <v>220</v>
      </c>
      <c r="FD50" s="204">
        <f>+FA50*'PRECIOS SEGUN ADJ (RURAL)'!$B$18*'PRECIOS SEGUN ADJ (RURAL)'!$C$18</f>
        <v>0</v>
      </c>
      <c r="FE50" s="204" t="s">
        <v>134</v>
      </c>
      <c r="FF50" s="204">
        <f t="shared" si="83"/>
        <v>0</v>
      </c>
      <c r="FG50" s="80">
        <f t="shared" si="84"/>
        <v>4040209.5999999996</v>
      </c>
      <c r="FH50" s="80" t="s">
        <v>2626</v>
      </c>
      <c r="FI50" s="80">
        <f t="shared" si="85"/>
        <v>242375.10000000003</v>
      </c>
      <c r="FJ50" s="80" t="s">
        <v>2627</v>
      </c>
      <c r="FK50" s="80">
        <f t="shared" si="86"/>
        <v>3797834.4999999995</v>
      </c>
      <c r="FL50" s="80" t="s">
        <v>2628</v>
      </c>
      <c r="FM50" s="80">
        <f t="shared" si="87"/>
        <v>808041.92</v>
      </c>
      <c r="FN50" s="80" t="s">
        <v>2629</v>
      </c>
      <c r="FO50" s="80">
        <f t="shared" si="88"/>
        <v>40402.1</v>
      </c>
      <c r="FP50" s="80" t="s">
        <v>2630</v>
      </c>
      <c r="FQ50" s="80"/>
      <c r="FR50" s="80">
        <f t="shared" si="89"/>
        <v>3232167.6799999997</v>
      </c>
      <c r="FS50" s="80" t="s">
        <v>2631</v>
      </c>
      <c r="FT50" s="37" t="str">
        <f>+VLOOKUP(D50,'FRONTERIZO XENIA'!F:G,2,0)</f>
        <v>F-22</v>
      </c>
    </row>
    <row r="51" spans="1:176">
      <c r="A51" s="37">
        <v>50</v>
      </c>
      <c r="B51" s="176" t="s">
        <v>1826</v>
      </c>
      <c r="C51" s="26" t="s">
        <v>2632</v>
      </c>
      <c r="D51" s="37">
        <v>130553475</v>
      </c>
      <c r="E51" s="37">
        <f>+VLOOKUP(D51,'INFORMACION DE PROVEEDORES'!C:I,2,0)</f>
        <v>130553475</v>
      </c>
      <c r="F51" s="26" t="str">
        <f>+VLOOKUP(D51,'INFORMACION DE PROVEEDORES'!C:J,4,0)</f>
        <v>EDY M. RODRIGUEZ MATIAS</v>
      </c>
      <c r="G51" s="37" t="str">
        <f>+VLOOKUP(D51,'INFORMACION DE PROVEEDORES'!C:K,5,0)</f>
        <v>001-1160015-1</v>
      </c>
      <c r="H51" s="26" t="str">
        <f>+VLOOKUP(D51,'INFORMACION DE PROVEEDORES'!C:L,7,0)</f>
        <v xml:space="preserve">PARAJE EL CAMPECHE, CAMINO VECIAL LAS AROMAS, VILLA TAPIA, HERMANAS MIRABAL </v>
      </c>
      <c r="I51" s="37" t="str">
        <f>+VLOOKUP(D51,'INFORMACION DE PROVEEDORES'!C:M,3,0)</f>
        <v xml:space="preserve"> JURÍDICA</v>
      </c>
      <c r="J51" s="37">
        <v>1</v>
      </c>
      <c r="K51" s="37">
        <v>816</v>
      </c>
      <c r="L51" s="37">
        <v>324</v>
      </c>
      <c r="M51" s="37">
        <f t="shared" si="45"/>
        <v>6480</v>
      </c>
      <c r="N51" s="189">
        <v>69.81</v>
      </c>
      <c r="O51" s="80">
        <f>+L51*'PRECIOS SEGUN ADJ. (FRONTERIZO)'!$B$2*'PRECIOS SEGUN ADJ. (FRONTERIZO)'!$C$2</f>
        <v>452368.80000000005</v>
      </c>
      <c r="P51" s="80" t="s">
        <v>2633</v>
      </c>
      <c r="Q51" s="80">
        <f t="shared" si="46"/>
        <v>72379.009999999995</v>
      </c>
      <c r="R51" s="37">
        <v>90</v>
      </c>
      <c r="S51" s="37">
        <f t="shared" si="47"/>
        <v>1800</v>
      </c>
      <c r="T51" s="189">
        <v>31.5</v>
      </c>
      <c r="U51" s="80">
        <f>+R51*'PRECIOS SEGUN ADJ. (FRONTERIZO)'!$B$3*'PRECIOS SEGUN ADJ. (FRONTERIZO)'!$C$3</f>
        <v>56700</v>
      </c>
      <c r="V51" s="80" t="s">
        <v>2634</v>
      </c>
      <c r="W51" s="37">
        <v>864</v>
      </c>
      <c r="X51" s="37">
        <f t="shared" si="48"/>
        <v>17280</v>
      </c>
      <c r="Y51" s="189">
        <v>25.2</v>
      </c>
      <c r="Z51" s="80">
        <f>+W51*'PRECIOS SEGUN ADJ. (FRONTERIZO)'!$B$4*'PRECIOS SEGUN ADJ. (FRONTERIZO)'!$C$4</f>
        <v>435456</v>
      </c>
      <c r="AA51" s="80" t="s">
        <v>2635</v>
      </c>
      <c r="AB51" s="37">
        <v>412</v>
      </c>
      <c r="AC51" s="37">
        <f t="shared" si="49"/>
        <v>8240</v>
      </c>
      <c r="AD51" s="189">
        <v>87.91</v>
      </c>
      <c r="AE51" s="80">
        <f>+AB51*'PRECIOS SEGUN ADJ. (FRONTERIZO)'!$B$5*'PRECIOS SEGUN ADJ. (FRONTERIZO)'!$C$5</f>
        <v>724378.39999999991</v>
      </c>
      <c r="AF51" s="80" t="s">
        <v>2636</v>
      </c>
      <c r="AG51" s="80">
        <f t="shared" si="50"/>
        <v>130388.11</v>
      </c>
      <c r="AH51" s="37">
        <v>0</v>
      </c>
      <c r="AI51" s="37">
        <f t="shared" si="51"/>
        <v>0</v>
      </c>
      <c r="AJ51" s="189">
        <v>53.95000000000001</v>
      </c>
      <c r="AK51" s="80">
        <f>+AH51*'PRECIOS SEGUN ADJ. (FRONTERIZO)'!$B$6*'PRECIOS SEGUN ADJ. (FRONTERIZO)'!$C$6</f>
        <v>0</v>
      </c>
      <c r="AL51" s="80" t="s">
        <v>134</v>
      </c>
      <c r="AM51" s="37">
        <v>0</v>
      </c>
      <c r="AN51" s="37">
        <f t="shared" si="52"/>
        <v>0</v>
      </c>
      <c r="AO51" s="189">
        <v>25.04</v>
      </c>
      <c r="AP51" s="80">
        <f>+AM51*'PRECIOS SEGUN ADJ. (FRONTERIZO)'!$B$7*'PRECIOS SEGUN ADJ. (FRONTERIZO)'!$C$7</f>
        <v>0</v>
      </c>
      <c r="AQ51" s="80" t="s">
        <v>134</v>
      </c>
      <c r="AR51" s="80">
        <f t="shared" si="53"/>
        <v>0</v>
      </c>
      <c r="AS51" s="37">
        <v>108</v>
      </c>
      <c r="AT51" s="37">
        <f t="shared" si="54"/>
        <v>2160</v>
      </c>
      <c r="AU51" s="189">
        <v>290.85000000000002</v>
      </c>
      <c r="AV51" s="80">
        <f>+AS51*'PRECIOS SEGUN ADJ. (FRONTERIZO)'!$B$8*'PRECIOS SEGUN ADJ. (FRONTERIZO)'!$C$8</f>
        <v>628236</v>
      </c>
      <c r="AW51" s="80" t="s">
        <v>2289</v>
      </c>
      <c r="AX51" s="80">
        <f t="shared" si="55"/>
        <v>113082.48</v>
      </c>
      <c r="AY51" s="37">
        <v>49</v>
      </c>
      <c r="AZ51" s="37">
        <f t="shared" si="56"/>
        <v>980</v>
      </c>
      <c r="BA51" s="189">
        <v>18.899999999999999</v>
      </c>
      <c r="BB51" s="80">
        <f>+AY51*'PRECIOS SEGUN ADJ. (FRONTERIZO)'!$B$9*'PRECIOS SEGUN ADJ. (FRONTERIZO)'!$C$9</f>
        <v>18522</v>
      </c>
      <c r="BC51" s="80" t="s">
        <v>2637</v>
      </c>
      <c r="BD51" s="37">
        <v>0</v>
      </c>
      <c r="BE51" s="37">
        <f t="shared" si="57"/>
        <v>0</v>
      </c>
      <c r="BF51" s="189">
        <v>140.38</v>
      </c>
      <c r="BG51" s="80">
        <f>+BD51*'PRECIOS SEGUN ADJ. (FRONTERIZO)'!$B$10*'PRECIOS SEGUN ADJ. (FRONTERIZO)'!$C$10</f>
        <v>0</v>
      </c>
      <c r="BH51" s="80" t="s">
        <v>134</v>
      </c>
      <c r="BI51" s="80">
        <f t="shared" si="58"/>
        <v>0</v>
      </c>
      <c r="BJ51" s="37">
        <v>288</v>
      </c>
      <c r="BK51" s="37">
        <f t="shared" si="59"/>
        <v>5760</v>
      </c>
      <c r="BL51" s="189">
        <v>31.459999999999997</v>
      </c>
      <c r="BM51" s="80">
        <f>+BJ51*'PRECIOS SEGUN ADJ. (FRONTERIZO)'!$B$11*'PRECIOS SEGUN ADJ. (FRONTERIZO)'!$C$11</f>
        <v>181209.59999999998</v>
      </c>
      <c r="BN51" s="80" t="s">
        <v>2638</v>
      </c>
      <c r="BO51" s="37">
        <v>90</v>
      </c>
      <c r="BP51" s="37">
        <f t="shared" si="60"/>
        <v>1800</v>
      </c>
      <c r="BQ51" s="189">
        <v>65</v>
      </c>
      <c r="BR51" s="80">
        <f>+BO51*'PRECIOS SEGUN ADJ. (FRONTERIZO)'!$B$12*'PRECIOS SEGUN ADJ. (FRONTERIZO)'!$C$12</f>
        <v>117000</v>
      </c>
      <c r="BS51" s="80" t="s">
        <v>2639</v>
      </c>
      <c r="BT51" s="37">
        <v>8160</v>
      </c>
      <c r="BU51" s="37">
        <f t="shared" si="61"/>
        <v>163200</v>
      </c>
      <c r="BV51" s="189">
        <v>5.5</v>
      </c>
      <c r="BW51" s="80">
        <f>+BT51*'PRECIOS SEGUN ADJ. (FRONTERIZO)'!$B$13*'PRECIOS SEGUN ADJ. (FRONTERIZO)'!$C$13</f>
        <v>897600</v>
      </c>
      <c r="BX51" s="80" t="s">
        <v>2640</v>
      </c>
      <c r="BY51" s="37">
        <v>0</v>
      </c>
      <c r="BZ51" s="37">
        <f t="shared" si="62"/>
        <v>0</v>
      </c>
      <c r="CA51" s="189">
        <v>7.15</v>
      </c>
      <c r="CB51" s="80">
        <f>+BY51*'PRECIOS SEGUN ADJ. (FRONTERIZO)'!$B$14*'PRECIOS SEGUN ADJ. (FRONTERIZO)'!$C$14</f>
        <v>0</v>
      </c>
      <c r="CC51" s="80" t="s">
        <v>134</v>
      </c>
      <c r="CD51" s="37">
        <v>0</v>
      </c>
      <c r="CE51" s="37">
        <f t="shared" si="63"/>
        <v>0</v>
      </c>
      <c r="CF51" s="189">
        <v>6.8400000000000007</v>
      </c>
      <c r="CG51" s="80">
        <f>+CD51*'PRECIOS SEGUN ADJ. (FRONTERIZO)'!$B$15*'PRECIOS SEGUN ADJ. (FRONTERIZO)'!$C$15</f>
        <v>0</v>
      </c>
      <c r="CH51" s="80" t="s">
        <v>134</v>
      </c>
      <c r="CI51" s="37">
        <v>360</v>
      </c>
      <c r="CJ51" s="37">
        <f t="shared" si="64"/>
        <v>7200</v>
      </c>
      <c r="CK51" s="189">
        <v>60</v>
      </c>
      <c r="CL51" s="80">
        <f>+CI51*'PRECIOS SEGUN ADJ. (FRONTERIZO)'!$B$16*'PRECIOS SEGUN ADJ. (FRONTERIZO)'!$C$16</f>
        <v>432000</v>
      </c>
      <c r="CM51" s="80" t="s">
        <v>2641</v>
      </c>
      <c r="CN51" s="80">
        <f t="shared" si="65"/>
        <v>77760</v>
      </c>
      <c r="CO51" s="37">
        <v>162</v>
      </c>
      <c r="CP51" s="37">
        <f t="shared" si="66"/>
        <v>3240</v>
      </c>
      <c r="CQ51" s="189">
        <v>55.649999999999991</v>
      </c>
      <c r="CR51" s="80">
        <f>+CO51*'PRECIOS SEGUN ADJ. (FRONTERIZO)'!$B$17*'PRECIOS SEGUN ADJ. (FRONTERIZO)'!$C$17</f>
        <v>180306</v>
      </c>
      <c r="CS51" s="80" t="s">
        <v>2642</v>
      </c>
      <c r="CT51" s="80">
        <f t="shared" si="67"/>
        <v>32455.08</v>
      </c>
      <c r="CU51" s="37">
        <v>3264</v>
      </c>
      <c r="CV51" s="37">
        <f t="shared" si="68"/>
        <v>65280</v>
      </c>
      <c r="CW51" s="189">
        <v>6.6</v>
      </c>
      <c r="CX51" s="80">
        <f>+CU51*'PRECIOS SEGUN ADJ. (FRONTERIZO)'!$B$18*'PRECIOS SEGUN ADJ. (FRONTERIZO)'!$C$18</f>
        <v>430847.99999999994</v>
      </c>
      <c r="CY51" s="80" t="s">
        <v>2643</v>
      </c>
      <c r="CZ51" s="37">
        <v>180</v>
      </c>
      <c r="DA51" s="37">
        <f t="shared" si="69"/>
        <v>3600</v>
      </c>
      <c r="DB51" s="189">
        <v>65.75</v>
      </c>
      <c r="DC51" s="80">
        <f>+CZ51*'PRECIOS SEGUN ADJ. (FRONTERIZO)'!$B$19*'PRECIOS SEGUN ADJ. (FRONTERIZO)'!$C$19</f>
        <v>236700</v>
      </c>
      <c r="DD51" s="80" t="s">
        <v>2644</v>
      </c>
      <c r="DE51" s="80">
        <f t="shared" si="70"/>
        <v>42606</v>
      </c>
      <c r="DF51" s="37">
        <v>0</v>
      </c>
      <c r="DG51" s="37">
        <f t="shared" si="71"/>
        <v>0</v>
      </c>
      <c r="DH51" s="189">
        <v>82.59999999999998</v>
      </c>
      <c r="DI51" s="80">
        <f>+DF51*'PRECIOS SEGUN ADJ. (FRONTERIZO)'!$B$20*'PRECIOS SEGUN ADJ. (FRONTERIZO)'!$C$20</f>
        <v>0</v>
      </c>
      <c r="DJ51" s="80" t="s">
        <v>134</v>
      </c>
      <c r="DK51" s="80">
        <f t="shared" si="72"/>
        <v>0</v>
      </c>
      <c r="DL51" s="37">
        <v>0</v>
      </c>
      <c r="DM51" s="37">
        <f t="shared" si="73"/>
        <v>0</v>
      </c>
      <c r="DN51" s="189">
        <v>22</v>
      </c>
      <c r="DO51" s="80">
        <f>+DL51*'PRECIOS SEGUN ADJ. (FRONTERIZO)'!$B$21*'PRECIOS SEGUN ADJ. (FRONTERIZO)'!$C$21</f>
        <v>0</v>
      </c>
      <c r="DP51" s="80" t="s">
        <v>134</v>
      </c>
      <c r="DQ51" s="37">
        <v>180</v>
      </c>
      <c r="DR51" s="37">
        <f t="shared" si="74"/>
        <v>3600</v>
      </c>
      <c r="DS51" s="189">
        <v>80.849999999999994</v>
      </c>
      <c r="DT51" s="80">
        <f>+DQ51*'PRECIOS SEGUN ADJ. (FRONTERIZO)'!$B$22*'PRECIOS SEGUN ADJ. (FRONTERIZO)'!$C$22</f>
        <v>291059.99999999994</v>
      </c>
      <c r="DU51" s="80" t="s">
        <v>2108</v>
      </c>
      <c r="DV51" s="37">
        <v>80</v>
      </c>
      <c r="DW51" s="37">
        <f t="shared" si="75"/>
        <v>1600</v>
      </c>
      <c r="DX51" s="189">
        <v>21.83</v>
      </c>
      <c r="DY51" s="80">
        <f>+DV51*'PRECIOS SEGUN ADJ. (FRONTERIZO)'!$B$23*'PRECIOS SEGUN ADJ. (FRONTERIZO)'!$C$23</f>
        <v>34928</v>
      </c>
      <c r="DZ51" s="80" t="s">
        <v>2645</v>
      </c>
      <c r="EA51" s="80">
        <f t="shared" si="76"/>
        <v>6287.04</v>
      </c>
      <c r="EB51" s="37">
        <v>90</v>
      </c>
      <c r="EC51" s="37">
        <f t="shared" si="77"/>
        <v>1800</v>
      </c>
      <c r="ED51" s="189">
        <v>33</v>
      </c>
      <c r="EE51" s="80">
        <f>+EB51*'PRECIOS SEGUN ADJ. (FRONTERIZO)'!$B$24*'PRECIOS SEGUN ADJ. (FRONTERIZO)'!$C$24</f>
        <v>59400</v>
      </c>
      <c r="EF51" s="80" t="s">
        <v>296</v>
      </c>
      <c r="EG51" s="37">
        <v>54</v>
      </c>
      <c r="EH51" s="37">
        <f t="shared" si="78"/>
        <v>1080</v>
      </c>
      <c r="EI51" s="189">
        <v>15.789999999999997</v>
      </c>
      <c r="EJ51" s="80">
        <f>+EG51*'PRECIOS SEGUN ADJ. (FRONTERIZO)'!$B$25*'PRECIOS SEGUN ADJ. (FRONTERIZO)'!$C$25</f>
        <v>17053.2</v>
      </c>
      <c r="EK51" s="80" t="s">
        <v>2646</v>
      </c>
      <c r="EL51" s="37">
        <v>54</v>
      </c>
      <c r="EM51" s="37">
        <f t="shared" si="79"/>
        <v>1080</v>
      </c>
      <c r="EN51" s="189">
        <v>31.5</v>
      </c>
      <c r="EO51" s="80">
        <f>+EL51*'PRECIOS SEGUN ADJ. (FRONTERIZO)'!$B$26*'PRECIOS SEGUN ADJ. (FRONTERIZO)'!$C$26</f>
        <v>34020</v>
      </c>
      <c r="EP51" s="80" t="s">
        <v>2647</v>
      </c>
      <c r="EQ51" s="80">
        <v>0</v>
      </c>
      <c r="ER51" s="194">
        <f t="shared" si="80"/>
        <v>0</v>
      </c>
      <c r="ES51" s="195">
        <v>21.68</v>
      </c>
      <c r="ET51" s="196">
        <f>+EQ51*'PRECIOS SEGUN ADJ (RURAL)'!$B$13*'PRECIOS SEGUN ADJ (RURAL)'!$C$13</f>
        <v>0</v>
      </c>
      <c r="EU51" s="196" t="s">
        <v>134</v>
      </c>
      <c r="EV51" s="80">
        <v>0</v>
      </c>
      <c r="EW51" s="198">
        <f t="shared" si="81"/>
        <v>0</v>
      </c>
      <c r="EX51" s="199">
        <v>5.5</v>
      </c>
      <c r="EY51" s="200">
        <f>+EV51*'PRECIOS SEGUN ADJ (RURAL)'!$B$16*'PRECIOS SEGUN ADJ (RURAL)'!$C$16</f>
        <v>0</v>
      </c>
      <c r="EZ51" s="200" t="s">
        <v>134</v>
      </c>
      <c r="FA51" s="80">
        <v>0</v>
      </c>
      <c r="FB51" s="202">
        <f t="shared" si="82"/>
        <v>0</v>
      </c>
      <c r="FC51" s="203">
        <v>220</v>
      </c>
      <c r="FD51" s="204">
        <f>+FA51*'PRECIOS SEGUN ADJ (RURAL)'!$B$18*'PRECIOS SEGUN ADJ (RURAL)'!$C$18</f>
        <v>0</v>
      </c>
      <c r="FE51" s="204" t="s">
        <v>134</v>
      </c>
      <c r="FF51" s="204">
        <f t="shared" si="83"/>
        <v>0</v>
      </c>
      <c r="FG51" s="80">
        <f t="shared" si="84"/>
        <v>5227786</v>
      </c>
      <c r="FH51" s="80" t="s">
        <v>2648</v>
      </c>
      <c r="FI51" s="80">
        <f t="shared" si="85"/>
        <v>474957.72</v>
      </c>
      <c r="FJ51" s="80" t="s">
        <v>2649</v>
      </c>
      <c r="FK51" s="80">
        <f t="shared" si="86"/>
        <v>4752828.28</v>
      </c>
      <c r="FL51" s="80" t="s">
        <v>2650</v>
      </c>
      <c r="FM51" s="80">
        <f t="shared" si="87"/>
        <v>1045557.2</v>
      </c>
      <c r="FN51" s="80" t="s">
        <v>2651</v>
      </c>
      <c r="FO51" s="80">
        <f t="shared" si="88"/>
        <v>52277.86</v>
      </c>
      <c r="FP51" s="80" t="s">
        <v>2652</v>
      </c>
      <c r="FQ51" s="80"/>
      <c r="FR51" s="80">
        <f t="shared" si="89"/>
        <v>4182228.8</v>
      </c>
      <c r="FS51" s="80" t="s">
        <v>2653</v>
      </c>
      <c r="FT51" s="37" t="str">
        <f>+VLOOKUP(D51,'FRONTERIZO XENIA'!F:G,2,0)</f>
        <v>F-05</v>
      </c>
    </row>
    <row r="52" spans="1:176">
      <c r="A52" s="37">
        <v>51</v>
      </c>
      <c r="B52" s="176" t="s">
        <v>1826</v>
      </c>
      <c r="C52" s="26" t="s">
        <v>2654</v>
      </c>
      <c r="D52" s="37">
        <v>131415644</v>
      </c>
      <c r="E52" s="37">
        <f>+VLOOKUP(D52,'INFORMACION DE PROVEEDORES'!C:I,2,0)</f>
        <v>131415644</v>
      </c>
      <c r="F52" s="26" t="str">
        <f>+VLOOKUP(D52,'INFORMACION DE PROVEEDORES'!C:J,4,0)</f>
        <v>ROBINSON E. SEGURA</v>
      </c>
      <c r="G52" s="37" t="str">
        <f>+VLOOKUP(D52,'INFORMACION DE PROVEEDORES'!C:K,5,0)</f>
        <v>019-0018926-5</v>
      </c>
      <c r="H52" s="26" t="str">
        <f>+VLOOKUP(D52,'INFORMACION DE PROVEEDORES'!C:L,7,0)</f>
        <v xml:space="preserve">CALLE IGNACIO SUERO NO. 2, CABRAL, BARAHONA </v>
      </c>
      <c r="I52" s="37" t="str">
        <f>+VLOOKUP(D52,'INFORMACION DE PROVEEDORES'!C:M,3,0)</f>
        <v xml:space="preserve"> JURÍDICA</v>
      </c>
      <c r="J52" s="37">
        <v>5</v>
      </c>
      <c r="K52" s="37">
        <v>344</v>
      </c>
      <c r="L52" s="37">
        <v>64</v>
      </c>
      <c r="M52" s="37">
        <f t="shared" si="45"/>
        <v>1280</v>
      </c>
      <c r="N52" s="189">
        <v>69.81</v>
      </c>
      <c r="O52" s="80">
        <f>+L52*'PRECIOS SEGUN ADJ. (FRONTERIZO)'!$B$2*'PRECIOS SEGUN ADJ. (FRONTERIZO)'!$C$2</f>
        <v>89356.800000000003</v>
      </c>
      <c r="P52" s="80" t="s">
        <v>2655</v>
      </c>
      <c r="Q52" s="80">
        <f t="shared" si="46"/>
        <v>14297.09</v>
      </c>
      <c r="R52" s="37">
        <v>17</v>
      </c>
      <c r="S52" s="37">
        <f t="shared" si="47"/>
        <v>340</v>
      </c>
      <c r="T52" s="189">
        <v>31.5</v>
      </c>
      <c r="U52" s="80">
        <f>+R52*'PRECIOS SEGUN ADJ. (FRONTERIZO)'!$B$3*'PRECIOS SEGUN ADJ. (FRONTERIZO)'!$C$3</f>
        <v>10710</v>
      </c>
      <c r="V52" s="80" t="s">
        <v>212</v>
      </c>
      <c r="W52" s="37">
        <v>0</v>
      </c>
      <c r="X52" s="37">
        <f t="shared" si="48"/>
        <v>0</v>
      </c>
      <c r="Y52" s="189">
        <v>25.2</v>
      </c>
      <c r="Z52" s="80">
        <f>+W52*'PRECIOS SEGUN ADJ. (FRONTERIZO)'!$B$4*'PRECIOS SEGUN ADJ. (FRONTERIZO)'!$C$4</f>
        <v>0</v>
      </c>
      <c r="AA52" s="80" t="s">
        <v>134</v>
      </c>
      <c r="AB52" s="37">
        <v>106</v>
      </c>
      <c r="AC52" s="37">
        <f t="shared" si="49"/>
        <v>2120</v>
      </c>
      <c r="AD52" s="189">
        <v>87.91</v>
      </c>
      <c r="AE52" s="80">
        <f>+AB52*'PRECIOS SEGUN ADJ. (FRONTERIZO)'!$B$5*'PRECIOS SEGUN ADJ. (FRONTERIZO)'!$C$5</f>
        <v>186369.19999999998</v>
      </c>
      <c r="AF52" s="80" t="s">
        <v>875</v>
      </c>
      <c r="AG52" s="80">
        <f t="shared" si="50"/>
        <v>33546.46</v>
      </c>
      <c r="AH52" s="37">
        <v>128</v>
      </c>
      <c r="AI52" s="37">
        <f t="shared" si="51"/>
        <v>2560</v>
      </c>
      <c r="AJ52" s="189">
        <v>53.95000000000001</v>
      </c>
      <c r="AK52" s="80">
        <f>+AH52*'PRECIOS SEGUN ADJ. (FRONTERIZO)'!$B$6*'PRECIOS SEGUN ADJ. (FRONTERIZO)'!$C$6</f>
        <v>138112</v>
      </c>
      <c r="AL52" s="80" t="s">
        <v>2656</v>
      </c>
      <c r="AM52" s="37">
        <v>17</v>
      </c>
      <c r="AN52" s="37">
        <f t="shared" si="52"/>
        <v>340</v>
      </c>
      <c r="AO52" s="189">
        <v>25.04</v>
      </c>
      <c r="AP52" s="80">
        <f>+AM52*'PRECIOS SEGUN ADJ. (FRONTERIZO)'!$B$7*'PRECIOS SEGUN ADJ. (FRONTERIZO)'!$C$7</f>
        <v>8513.6</v>
      </c>
      <c r="AQ52" s="80" t="s">
        <v>215</v>
      </c>
      <c r="AR52" s="80">
        <f t="shared" si="53"/>
        <v>1362.18</v>
      </c>
      <c r="AS52" s="37">
        <v>41</v>
      </c>
      <c r="AT52" s="37">
        <f t="shared" si="54"/>
        <v>820</v>
      </c>
      <c r="AU52" s="189">
        <v>290.85000000000002</v>
      </c>
      <c r="AV52" s="80">
        <f>+AS52*'PRECIOS SEGUN ADJ. (FRONTERIZO)'!$B$8*'PRECIOS SEGUN ADJ. (FRONTERIZO)'!$C$8</f>
        <v>238497</v>
      </c>
      <c r="AW52" s="80" t="s">
        <v>2270</v>
      </c>
      <c r="AX52" s="80">
        <f t="shared" si="55"/>
        <v>42929.46</v>
      </c>
      <c r="AY52" s="37">
        <v>0</v>
      </c>
      <c r="AZ52" s="37">
        <f t="shared" si="56"/>
        <v>0</v>
      </c>
      <c r="BA52" s="189">
        <v>18.899999999999999</v>
      </c>
      <c r="BB52" s="80">
        <f>+AY52*'PRECIOS SEGUN ADJ. (FRONTERIZO)'!$B$9*'PRECIOS SEGUN ADJ. (FRONTERIZO)'!$C$9</f>
        <v>0</v>
      </c>
      <c r="BC52" s="80" t="s">
        <v>134</v>
      </c>
      <c r="BD52" s="37">
        <v>10</v>
      </c>
      <c r="BE52" s="37">
        <f t="shared" si="57"/>
        <v>200</v>
      </c>
      <c r="BF52" s="189">
        <v>140.38</v>
      </c>
      <c r="BG52" s="80">
        <f>+BD52*'PRECIOS SEGUN ADJ. (FRONTERIZO)'!$B$10*'PRECIOS SEGUN ADJ. (FRONTERIZO)'!$C$10</f>
        <v>28076</v>
      </c>
      <c r="BH52" s="80" t="s">
        <v>164</v>
      </c>
      <c r="BI52" s="80">
        <f t="shared" si="58"/>
        <v>5053.68</v>
      </c>
      <c r="BJ52" s="37">
        <v>0</v>
      </c>
      <c r="BK52" s="37">
        <f t="shared" si="59"/>
        <v>0</v>
      </c>
      <c r="BL52" s="189">
        <v>31.459999999999997</v>
      </c>
      <c r="BM52" s="80">
        <f>+BJ52*'PRECIOS SEGUN ADJ. (FRONTERIZO)'!$B$11*'PRECIOS SEGUN ADJ. (FRONTERIZO)'!$C$11</f>
        <v>0</v>
      </c>
      <c r="BN52" s="80" t="s">
        <v>134</v>
      </c>
      <c r="BO52" s="37">
        <v>33</v>
      </c>
      <c r="BP52" s="37">
        <f t="shared" si="60"/>
        <v>660</v>
      </c>
      <c r="BQ52" s="189">
        <v>65</v>
      </c>
      <c r="BR52" s="80">
        <f>+BO52*'PRECIOS SEGUN ADJ. (FRONTERIZO)'!$B$12*'PRECIOS SEGUN ADJ. (FRONTERIZO)'!$C$12</f>
        <v>42900</v>
      </c>
      <c r="BS52" s="80" t="s">
        <v>243</v>
      </c>
      <c r="BT52" s="37">
        <v>0</v>
      </c>
      <c r="BU52" s="37">
        <f t="shared" si="61"/>
        <v>0</v>
      </c>
      <c r="BV52" s="189">
        <v>5.5</v>
      </c>
      <c r="BW52" s="80">
        <f>+BT52*'PRECIOS SEGUN ADJ. (FRONTERIZO)'!$B$13*'PRECIOS SEGUN ADJ. (FRONTERIZO)'!$C$13</f>
        <v>0</v>
      </c>
      <c r="BX52" s="80" t="s">
        <v>134</v>
      </c>
      <c r="BY52" s="37">
        <v>688</v>
      </c>
      <c r="BZ52" s="37">
        <f t="shared" si="62"/>
        <v>13760</v>
      </c>
      <c r="CA52" s="189">
        <v>7.15</v>
      </c>
      <c r="CB52" s="80">
        <f>+BY52*'PRECIOS SEGUN ADJ. (FRONTERIZO)'!$B$14*'PRECIOS SEGUN ADJ. (FRONTERIZO)'!$C$14</f>
        <v>98384</v>
      </c>
      <c r="CC52" s="80" t="s">
        <v>2657</v>
      </c>
      <c r="CD52" s="37">
        <v>1376</v>
      </c>
      <c r="CE52" s="37">
        <f t="shared" si="63"/>
        <v>27520</v>
      </c>
      <c r="CF52" s="189">
        <v>6.8400000000000007</v>
      </c>
      <c r="CG52" s="80">
        <f>+CD52*'PRECIOS SEGUN ADJ. (FRONTERIZO)'!$B$15*'PRECIOS SEGUN ADJ. (FRONTERIZO)'!$C$15</f>
        <v>188236.79999999999</v>
      </c>
      <c r="CH52" s="80" t="s">
        <v>2658</v>
      </c>
      <c r="CI52" s="37">
        <v>0</v>
      </c>
      <c r="CJ52" s="37">
        <f t="shared" si="64"/>
        <v>0</v>
      </c>
      <c r="CK52" s="189">
        <v>60</v>
      </c>
      <c r="CL52" s="80">
        <f>+CI52*'PRECIOS SEGUN ADJ. (FRONTERIZO)'!$B$16*'PRECIOS SEGUN ADJ. (FRONTERIZO)'!$C$16</f>
        <v>0</v>
      </c>
      <c r="CM52" s="80" t="s">
        <v>134</v>
      </c>
      <c r="CN52" s="80">
        <f t="shared" si="65"/>
        <v>0</v>
      </c>
      <c r="CO52" s="37">
        <v>0</v>
      </c>
      <c r="CP52" s="37">
        <f t="shared" si="66"/>
        <v>0</v>
      </c>
      <c r="CQ52" s="189">
        <v>55.649999999999991</v>
      </c>
      <c r="CR52" s="80">
        <f>+CO52*'PRECIOS SEGUN ADJ. (FRONTERIZO)'!$B$17*'PRECIOS SEGUN ADJ. (FRONTERIZO)'!$C$17</f>
        <v>0</v>
      </c>
      <c r="CS52" s="80" t="s">
        <v>134</v>
      </c>
      <c r="CT52" s="80">
        <f t="shared" si="67"/>
        <v>0</v>
      </c>
      <c r="CU52" s="37">
        <v>688</v>
      </c>
      <c r="CV52" s="37">
        <f t="shared" si="68"/>
        <v>13760</v>
      </c>
      <c r="CW52" s="189">
        <v>6.6</v>
      </c>
      <c r="CX52" s="80">
        <f>+CU52*'PRECIOS SEGUN ADJ. (FRONTERIZO)'!$B$18*'PRECIOS SEGUN ADJ. (FRONTERIZO)'!$C$18</f>
        <v>90816</v>
      </c>
      <c r="CY52" s="80" t="s">
        <v>2659</v>
      </c>
      <c r="CZ52" s="37">
        <v>0</v>
      </c>
      <c r="DA52" s="37">
        <f t="shared" si="69"/>
        <v>0</v>
      </c>
      <c r="DB52" s="189">
        <v>65.75</v>
      </c>
      <c r="DC52" s="80">
        <f>+CZ52*'PRECIOS SEGUN ADJ. (FRONTERIZO)'!$B$19*'PRECIOS SEGUN ADJ. (FRONTERIZO)'!$C$19</f>
        <v>0</v>
      </c>
      <c r="DD52" s="80" t="s">
        <v>134</v>
      </c>
      <c r="DE52" s="80">
        <f t="shared" si="70"/>
        <v>0</v>
      </c>
      <c r="DF52" s="37">
        <v>17</v>
      </c>
      <c r="DG52" s="37">
        <f t="shared" si="71"/>
        <v>340</v>
      </c>
      <c r="DH52" s="189">
        <v>82.59999999999998</v>
      </c>
      <c r="DI52" s="80">
        <f>+DF52*'PRECIOS SEGUN ADJ. (FRONTERIZO)'!$B$20*'PRECIOS SEGUN ADJ. (FRONTERIZO)'!$C$20</f>
        <v>28083.999999999996</v>
      </c>
      <c r="DJ52" s="80" t="s">
        <v>222</v>
      </c>
      <c r="DK52" s="80">
        <f t="shared" si="72"/>
        <v>5055.12</v>
      </c>
      <c r="DL52" s="37">
        <v>1376</v>
      </c>
      <c r="DM52" s="37">
        <f t="shared" si="73"/>
        <v>27520</v>
      </c>
      <c r="DN52" s="189">
        <v>22</v>
      </c>
      <c r="DO52" s="80">
        <f>+DL52*'PRECIOS SEGUN ADJ. (FRONTERIZO)'!$B$21*'PRECIOS SEGUN ADJ. (FRONTERIZO)'!$C$21</f>
        <v>605440</v>
      </c>
      <c r="DP52" s="80" t="s">
        <v>2660</v>
      </c>
      <c r="DQ52" s="37">
        <v>78</v>
      </c>
      <c r="DR52" s="37">
        <f t="shared" si="74"/>
        <v>1560</v>
      </c>
      <c r="DS52" s="189">
        <v>80.849999999999994</v>
      </c>
      <c r="DT52" s="80">
        <f>+DQ52*'PRECIOS SEGUN ADJ. (FRONTERIZO)'!$B$22*'PRECIOS SEGUN ADJ. (FRONTERIZO)'!$C$22</f>
        <v>126125.99999999999</v>
      </c>
      <c r="DU52" s="80" t="s">
        <v>2327</v>
      </c>
      <c r="DV52" s="37">
        <v>36</v>
      </c>
      <c r="DW52" s="37">
        <f t="shared" si="75"/>
        <v>720</v>
      </c>
      <c r="DX52" s="189">
        <v>21.83</v>
      </c>
      <c r="DY52" s="80">
        <f>+DV52*'PRECIOS SEGUN ADJ. (FRONTERIZO)'!$B$23*'PRECIOS SEGUN ADJ. (FRONTERIZO)'!$C$23</f>
        <v>15717.599999999999</v>
      </c>
      <c r="DZ52" s="80" t="s">
        <v>415</v>
      </c>
      <c r="EA52" s="80">
        <f t="shared" si="76"/>
        <v>2829.17</v>
      </c>
      <c r="EB52" s="37">
        <v>109</v>
      </c>
      <c r="EC52" s="37">
        <f t="shared" si="77"/>
        <v>2180</v>
      </c>
      <c r="ED52" s="189">
        <v>33</v>
      </c>
      <c r="EE52" s="80">
        <f>+EB52*'PRECIOS SEGUN ADJ. (FRONTERIZO)'!$B$24*'PRECIOS SEGUN ADJ. (FRONTERIZO)'!$C$24</f>
        <v>71940</v>
      </c>
      <c r="EF52" s="80" t="s">
        <v>2554</v>
      </c>
      <c r="EG52" s="37">
        <v>0</v>
      </c>
      <c r="EH52" s="37">
        <f t="shared" si="78"/>
        <v>0</v>
      </c>
      <c r="EI52" s="189">
        <v>15.789999999999997</v>
      </c>
      <c r="EJ52" s="80">
        <f>+EG52*'PRECIOS SEGUN ADJ. (FRONTERIZO)'!$B$25*'PRECIOS SEGUN ADJ. (FRONTERIZO)'!$C$25</f>
        <v>0</v>
      </c>
      <c r="EK52" s="80" t="s">
        <v>134</v>
      </c>
      <c r="EL52" s="37">
        <v>0</v>
      </c>
      <c r="EM52" s="37">
        <f t="shared" si="79"/>
        <v>0</v>
      </c>
      <c r="EN52" s="189">
        <v>31.5</v>
      </c>
      <c r="EO52" s="80">
        <f>+EL52*'PRECIOS SEGUN ADJ. (FRONTERIZO)'!$B$26*'PRECIOS SEGUN ADJ. (FRONTERIZO)'!$C$26</f>
        <v>0</v>
      </c>
      <c r="EP52" s="80" t="s">
        <v>134</v>
      </c>
      <c r="EQ52" s="80">
        <v>0</v>
      </c>
      <c r="ER52" s="194">
        <f t="shared" si="80"/>
        <v>0</v>
      </c>
      <c r="ES52" s="195">
        <v>21.68</v>
      </c>
      <c r="ET52" s="196">
        <f>+EQ52*'PRECIOS SEGUN ADJ (RURAL)'!$B$13*'PRECIOS SEGUN ADJ (RURAL)'!$C$13</f>
        <v>0</v>
      </c>
      <c r="EU52" s="196" t="s">
        <v>134</v>
      </c>
      <c r="EV52" s="80">
        <v>0</v>
      </c>
      <c r="EW52" s="198">
        <f t="shared" si="81"/>
        <v>0</v>
      </c>
      <c r="EX52" s="199">
        <v>5.5</v>
      </c>
      <c r="EY52" s="200">
        <f>+EV52*'PRECIOS SEGUN ADJ (RURAL)'!$B$16*'PRECIOS SEGUN ADJ (RURAL)'!$C$16</f>
        <v>0</v>
      </c>
      <c r="EZ52" s="200" t="s">
        <v>134</v>
      </c>
      <c r="FA52" s="80">
        <v>0</v>
      </c>
      <c r="FB52" s="202">
        <f t="shared" si="82"/>
        <v>0</v>
      </c>
      <c r="FC52" s="203">
        <v>220</v>
      </c>
      <c r="FD52" s="204">
        <f>+FA52*'PRECIOS SEGUN ADJ (RURAL)'!$B$18*'PRECIOS SEGUN ADJ (RURAL)'!$C$18</f>
        <v>0</v>
      </c>
      <c r="FE52" s="204" t="s">
        <v>134</v>
      </c>
      <c r="FF52" s="204">
        <f t="shared" si="83"/>
        <v>0</v>
      </c>
      <c r="FG52" s="80">
        <f t="shared" si="84"/>
        <v>1967279</v>
      </c>
      <c r="FH52" s="80" t="s">
        <v>2661</v>
      </c>
      <c r="FI52" s="80">
        <f t="shared" si="85"/>
        <v>105073.15999999999</v>
      </c>
      <c r="FJ52" s="80" t="s">
        <v>2662</v>
      </c>
      <c r="FK52" s="80">
        <f t="shared" si="86"/>
        <v>1862205.84</v>
      </c>
      <c r="FL52" s="80" t="s">
        <v>2663</v>
      </c>
      <c r="FM52" s="80">
        <f t="shared" si="87"/>
        <v>393455.8</v>
      </c>
      <c r="FN52" s="80" t="s">
        <v>2664</v>
      </c>
      <c r="FO52" s="80">
        <f t="shared" si="88"/>
        <v>19672.79</v>
      </c>
      <c r="FP52" s="80" t="s">
        <v>2665</v>
      </c>
      <c r="FQ52" s="80"/>
      <c r="FR52" s="80">
        <f t="shared" si="89"/>
        <v>1573823.2</v>
      </c>
      <c r="FS52" s="80" t="s">
        <v>2666</v>
      </c>
      <c r="FT52" s="37" t="str">
        <f>+VLOOKUP(D52,'FRONTERIZO XENIA'!F:G,2,0)</f>
        <v>F-03</v>
      </c>
    </row>
    <row r="53" spans="1:176">
      <c r="A53" s="37">
        <v>52</v>
      </c>
      <c r="B53" s="176" t="s">
        <v>1826</v>
      </c>
      <c r="C53" s="26" t="s">
        <v>2667</v>
      </c>
      <c r="D53" s="37">
        <v>131499279</v>
      </c>
      <c r="E53" s="37">
        <f>+VLOOKUP(D53,'INFORMACION DE PROVEEDORES'!C:I,2,0)</f>
        <v>131499279</v>
      </c>
      <c r="F53" s="26" t="str">
        <f>+VLOOKUP(D53,'INFORMACION DE PROVEEDORES'!C:J,4,0)</f>
        <v xml:space="preserve">ROMAN AMAURYS FELIZ FELIZ </v>
      </c>
      <c r="G53" s="37" t="str">
        <f>+VLOOKUP(D53,'INFORMACION DE PROVEEDORES'!C:K,5,0)</f>
        <v>019-0009636-4</v>
      </c>
      <c r="H53" s="26" t="str">
        <f>+VLOOKUP(D53,'INFORMACION DE PROVEEDORES'!C:L,7,0)</f>
        <v xml:space="preserve">CALLE SAEZ NO. 12, BARRIO EL LLANO, CABRAL, BARAHONA </v>
      </c>
      <c r="I53" s="37" t="str">
        <f>+VLOOKUP(D53,'INFORMACION DE PROVEEDORES'!C:M,3,0)</f>
        <v xml:space="preserve"> JURÍDICA</v>
      </c>
      <c r="J53" s="37">
        <v>1</v>
      </c>
      <c r="K53" s="37">
        <v>287</v>
      </c>
      <c r="L53" s="37">
        <v>51</v>
      </c>
      <c r="M53" s="37">
        <f t="shared" si="45"/>
        <v>1020</v>
      </c>
      <c r="N53" s="189">
        <v>69.81</v>
      </c>
      <c r="O53" s="80">
        <f>+L53*'PRECIOS SEGUN ADJ. (FRONTERIZO)'!$B$2*'PRECIOS SEGUN ADJ. (FRONTERIZO)'!$C$2</f>
        <v>71206.2</v>
      </c>
      <c r="P53" s="80" t="s">
        <v>2238</v>
      </c>
      <c r="Q53" s="80">
        <f t="shared" si="46"/>
        <v>11392.99</v>
      </c>
      <c r="R53" s="37">
        <v>13</v>
      </c>
      <c r="S53" s="37">
        <f t="shared" si="47"/>
        <v>260</v>
      </c>
      <c r="T53" s="189">
        <v>31.5</v>
      </c>
      <c r="U53" s="80">
        <f>+R53*'PRECIOS SEGUN ADJ. (FRONTERIZO)'!$B$3*'PRECIOS SEGUN ADJ. (FRONTERIZO)'!$C$3</f>
        <v>8190</v>
      </c>
      <c r="V53" s="80" t="s">
        <v>614</v>
      </c>
      <c r="W53" s="37">
        <v>0</v>
      </c>
      <c r="X53" s="37">
        <f t="shared" si="48"/>
        <v>0</v>
      </c>
      <c r="Y53" s="189">
        <v>25.2</v>
      </c>
      <c r="Z53" s="80">
        <f>+W53*'PRECIOS SEGUN ADJ. (FRONTERIZO)'!$B$4*'PRECIOS SEGUN ADJ. (FRONTERIZO)'!$C$4</f>
        <v>0</v>
      </c>
      <c r="AA53" s="80" t="s">
        <v>134</v>
      </c>
      <c r="AB53" s="37">
        <v>87</v>
      </c>
      <c r="AC53" s="37">
        <f t="shared" si="49"/>
        <v>1740</v>
      </c>
      <c r="AD53" s="189">
        <v>87.91</v>
      </c>
      <c r="AE53" s="80">
        <f>+AB53*'PRECIOS SEGUN ADJ. (FRONTERIZO)'!$B$5*'PRECIOS SEGUN ADJ. (FRONTERIZO)'!$C$5</f>
        <v>152963.4</v>
      </c>
      <c r="AF53" s="80" t="s">
        <v>2239</v>
      </c>
      <c r="AG53" s="80">
        <f t="shared" si="50"/>
        <v>27533.41</v>
      </c>
      <c r="AH53" s="37">
        <v>106</v>
      </c>
      <c r="AI53" s="37">
        <f t="shared" si="51"/>
        <v>2120</v>
      </c>
      <c r="AJ53" s="189">
        <v>53.95000000000001</v>
      </c>
      <c r="AK53" s="80">
        <f>+AH53*'PRECIOS SEGUN ADJ. (FRONTERIZO)'!$B$6*'PRECIOS SEGUN ADJ. (FRONTERIZO)'!$C$6</f>
        <v>114374.00000000001</v>
      </c>
      <c r="AL53" s="80" t="s">
        <v>2668</v>
      </c>
      <c r="AM53" s="37">
        <v>13</v>
      </c>
      <c r="AN53" s="37">
        <f t="shared" si="52"/>
        <v>260</v>
      </c>
      <c r="AO53" s="189">
        <v>25.04</v>
      </c>
      <c r="AP53" s="80">
        <f>+AM53*'PRECIOS SEGUN ADJ. (FRONTERIZO)'!$B$7*'PRECIOS SEGUN ADJ. (FRONTERIZO)'!$C$7</f>
        <v>6510.4</v>
      </c>
      <c r="AQ53" s="80" t="s">
        <v>898</v>
      </c>
      <c r="AR53" s="80">
        <f t="shared" si="53"/>
        <v>1041.6600000000001</v>
      </c>
      <c r="AS53" s="37">
        <v>32</v>
      </c>
      <c r="AT53" s="37">
        <f t="shared" si="54"/>
        <v>640</v>
      </c>
      <c r="AU53" s="189">
        <v>290.85000000000002</v>
      </c>
      <c r="AV53" s="80">
        <f>+AS53*'PRECIOS SEGUN ADJ. (FRONTERIZO)'!$B$8*'PRECIOS SEGUN ADJ. (FRONTERIZO)'!$C$8</f>
        <v>186144</v>
      </c>
      <c r="AW53" s="80" t="s">
        <v>1910</v>
      </c>
      <c r="AX53" s="80">
        <f t="shared" si="55"/>
        <v>33505.919999999998</v>
      </c>
      <c r="AY53" s="37">
        <v>0</v>
      </c>
      <c r="AZ53" s="37">
        <f t="shared" si="56"/>
        <v>0</v>
      </c>
      <c r="BA53" s="189">
        <v>18.899999999999999</v>
      </c>
      <c r="BB53" s="80">
        <f>+AY53*'PRECIOS SEGUN ADJ. (FRONTERIZO)'!$B$9*'PRECIOS SEGUN ADJ. (FRONTERIZO)'!$C$9</f>
        <v>0</v>
      </c>
      <c r="BC53" s="80" t="s">
        <v>134</v>
      </c>
      <c r="BD53" s="37">
        <v>7</v>
      </c>
      <c r="BE53" s="37">
        <f t="shared" si="57"/>
        <v>140</v>
      </c>
      <c r="BF53" s="189">
        <v>140.38</v>
      </c>
      <c r="BG53" s="80">
        <f>+BD53*'PRECIOS SEGUN ADJ. (FRONTERIZO)'!$B$10*'PRECIOS SEGUN ADJ. (FRONTERIZO)'!$C$10</f>
        <v>19653.2</v>
      </c>
      <c r="BH53" s="80" t="s">
        <v>139</v>
      </c>
      <c r="BI53" s="80">
        <f t="shared" si="58"/>
        <v>3537.58</v>
      </c>
      <c r="BJ53" s="37">
        <v>0</v>
      </c>
      <c r="BK53" s="37">
        <f t="shared" si="59"/>
        <v>0</v>
      </c>
      <c r="BL53" s="189">
        <v>31.459999999999997</v>
      </c>
      <c r="BM53" s="80">
        <f>+BJ53*'PRECIOS SEGUN ADJ. (FRONTERIZO)'!$B$11*'PRECIOS SEGUN ADJ. (FRONTERIZO)'!$C$11</f>
        <v>0</v>
      </c>
      <c r="BN53" s="80" t="s">
        <v>134</v>
      </c>
      <c r="BO53" s="37">
        <v>26</v>
      </c>
      <c r="BP53" s="37">
        <f t="shared" si="60"/>
        <v>520</v>
      </c>
      <c r="BQ53" s="189">
        <v>65</v>
      </c>
      <c r="BR53" s="80">
        <f>+BO53*'PRECIOS SEGUN ADJ. (FRONTERIZO)'!$B$12*'PRECIOS SEGUN ADJ. (FRONTERIZO)'!$C$12</f>
        <v>33800</v>
      </c>
      <c r="BS53" s="80" t="s">
        <v>2139</v>
      </c>
      <c r="BT53" s="37">
        <v>0</v>
      </c>
      <c r="BU53" s="37">
        <f t="shared" si="61"/>
        <v>0</v>
      </c>
      <c r="BV53" s="189">
        <v>5.5</v>
      </c>
      <c r="BW53" s="80">
        <f>+BT53*'PRECIOS SEGUN ADJ. (FRONTERIZO)'!$B$13*'PRECIOS SEGUN ADJ. (FRONTERIZO)'!$C$13</f>
        <v>0</v>
      </c>
      <c r="BX53" s="80" t="s">
        <v>134</v>
      </c>
      <c r="BY53" s="37">
        <v>574</v>
      </c>
      <c r="BZ53" s="37">
        <f t="shared" si="62"/>
        <v>11480</v>
      </c>
      <c r="CA53" s="189">
        <v>7.15</v>
      </c>
      <c r="CB53" s="80">
        <f>+BY53*'PRECIOS SEGUN ADJ. (FRONTERIZO)'!$B$14*'PRECIOS SEGUN ADJ. (FRONTERIZO)'!$C$14</f>
        <v>82082</v>
      </c>
      <c r="CC53" s="80" t="s">
        <v>2669</v>
      </c>
      <c r="CD53" s="37">
        <v>1148</v>
      </c>
      <c r="CE53" s="37">
        <f t="shared" si="63"/>
        <v>22960</v>
      </c>
      <c r="CF53" s="189">
        <v>6.8400000000000007</v>
      </c>
      <c r="CG53" s="80">
        <f>+CD53*'PRECIOS SEGUN ADJ. (FRONTERIZO)'!$B$15*'PRECIOS SEGUN ADJ. (FRONTERIZO)'!$C$15</f>
        <v>157046.39999999999</v>
      </c>
      <c r="CH53" s="80" t="s">
        <v>2670</v>
      </c>
      <c r="CI53" s="37">
        <v>0</v>
      </c>
      <c r="CJ53" s="37">
        <f t="shared" si="64"/>
        <v>0</v>
      </c>
      <c r="CK53" s="189">
        <v>60</v>
      </c>
      <c r="CL53" s="80">
        <f>+CI53*'PRECIOS SEGUN ADJ. (FRONTERIZO)'!$B$16*'PRECIOS SEGUN ADJ. (FRONTERIZO)'!$C$16</f>
        <v>0</v>
      </c>
      <c r="CM53" s="80" t="s">
        <v>134</v>
      </c>
      <c r="CN53" s="80">
        <f t="shared" si="65"/>
        <v>0</v>
      </c>
      <c r="CO53" s="37">
        <v>0</v>
      </c>
      <c r="CP53" s="37">
        <f t="shared" si="66"/>
        <v>0</v>
      </c>
      <c r="CQ53" s="189">
        <v>55.649999999999991</v>
      </c>
      <c r="CR53" s="80">
        <f>+CO53*'PRECIOS SEGUN ADJ. (FRONTERIZO)'!$B$17*'PRECIOS SEGUN ADJ. (FRONTERIZO)'!$C$17</f>
        <v>0</v>
      </c>
      <c r="CS53" s="80" t="s">
        <v>134</v>
      </c>
      <c r="CT53" s="80">
        <f t="shared" si="67"/>
        <v>0</v>
      </c>
      <c r="CU53" s="37">
        <v>574</v>
      </c>
      <c r="CV53" s="37">
        <f t="shared" si="68"/>
        <v>11480</v>
      </c>
      <c r="CW53" s="189">
        <v>6.6</v>
      </c>
      <c r="CX53" s="80">
        <f>+CU53*'PRECIOS SEGUN ADJ. (FRONTERIZO)'!$B$18*'PRECIOS SEGUN ADJ. (FRONTERIZO)'!$C$18</f>
        <v>75768</v>
      </c>
      <c r="CY53" s="80" t="s">
        <v>2671</v>
      </c>
      <c r="CZ53" s="37">
        <v>0</v>
      </c>
      <c r="DA53" s="37">
        <f t="shared" si="69"/>
        <v>0</v>
      </c>
      <c r="DB53" s="189">
        <v>65.75</v>
      </c>
      <c r="DC53" s="80">
        <f>+CZ53*'PRECIOS SEGUN ADJ. (FRONTERIZO)'!$B$19*'PRECIOS SEGUN ADJ. (FRONTERIZO)'!$C$19</f>
        <v>0</v>
      </c>
      <c r="DD53" s="80" t="s">
        <v>134</v>
      </c>
      <c r="DE53" s="80">
        <f t="shared" si="70"/>
        <v>0</v>
      </c>
      <c r="DF53" s="37">
        <v>13</v>
      </c>
      <c r="DG53" s="37">
        <f t="shared" si="71"/>
        <v>260</v>
      </c>
      <c r="DH53" s="189">
        <v>82.59999999999998</v>
      </c>
      <c r="DI53" s="80">
        <f>+DF53*'PRECIOS SEGUN ADJ. (FRONTERIZO)'!$B$20*'PRECIOS SEGUN ADJ. (FRONTERIZO)'!$C$20</f>
        <v>21476</v>
      </c>
      <c r="DJ53" s="80" t="s">
        <v>899</v>
      </c>
      <c r="DK53" s="80">
        <f t="shared" si="72"/>
        <v>3865.68</v>
      </c>
      <c r="DL53" s="37">
        <v>1148</v>
      </c>
      <c r="DM53" s="37">
        <f t="shared" si="73"/>
        <v>22960</v>
      </c>
      <c r="DN53" s="189">
        <v>22</v>
      </c>
      <c r="DO53" s="80">
        <f>+DL53*'PRECIOS SEGUN ADJ. (FRONTERIZO)'!$B$21*'PRECIOS SEGUN ADJ. (FRONTERIZO)'!$C$21</f>
        <v>505120</v>
      </c>
      <c r="DP53" s="80" t="s">
        <v>2672</v>
      </c>
      <c r="DQ53" s="37">
        <v>64</v>
      </c>
      <c r="DR53" s="37">
        <f t="shared" si="74"/>
        <v>1280</v>
      </c>
      <c r="DS53" s="189">
        <v>80.849999999999994</v>
      </c>
      <c r="DT53" s="80">
        <f>+DQ53*'PRECIOS SEGUN ADJ. (FRONTERIZO)'!$B$22*'PRECIOS SEGUN ADJ. (FRONTERIZO)'!$C$22</f>
        <v>103488</v>
      </c>
      <c r="DU53" s="80" t="s">
        <v>2241</v>
      </c>
      <c r="DV53" s="37">
        <v>29</v>
      </c>
      <c r="DW53" s="37">
        <f t="shared" si="75"/>
        <v>580</v>
      </c>
      <c r="DX53" s="189">
        <v>21.83</v>
      </c>
      <c r="DY53" s="80">
        <f>+DV53*'PRECIOS SEGUN ADJ. (FRONTERIZO)'!$B$23*'PRECIOS SEGUN ADJ. (FRONTERIZO)'!$C$23</f>
        <v>12661.399999999998</v>
      </c>
      <c r="DZ53" s="80" t="s">
        <v>586</v>
      </c>
      <c r="EA53" s="80">
        <f t="shared" si="76"/>
        <v>2279.0500000000002</v>
      </c>
      <c r="EB53" s="37">
        <v>89</v>
      </c>
      <c r="EC53" s="37">
        <f t="shared" si="77"/>
        <v>1780</v>
      </c>
      <c r="ED53" s="189">
        <v>33</v>
      </c>
      <c r="EE53" s="80">
        <f>+EB53*'PRECIOS SEGUN ADJ. (FRONTERIZO)'!$B$24*'PRECIOS SEGUN ADJ. (FRONTERIZO)'!$C$24</f>
        <v>58740</v>
      </c>
      <c r="EF53" s="80" t="s">
        <v>2242</v>
      </c>
      <c r="EG53" s="37">
        <v>0</v>
      </c>
      <c r="EH53" s="37">
        <f t="shared" si="78"/>
        <v>0</v>
      </c>
      <c r="EI53" s="189">
        <v>15.789999999999997</v>
      </c>
      <c r="EJ53" s="80">
        <f>+EG53*'PRECIOS SEGUN ADJ. (FRONTERIZO)'!$B$25*'PRECIOS SEGUN ADJ. (FRONTERIZO)'!$C$25</f>
        <v>0</v>
      </c>
      <c r="EK53" s="80" t="s">
        <v>134</v>
      </c>
      <c r="EL53" s="37">
        <v>0</v>
      </c>
      <c r="EM53" s="37">
        <f t="shared" si="79"/>
        <v>0</v>
      </c>
      <c r="EN53" s="189">
        <v>31.5</v>
      </c>
      <c r="EO53" s="80">
        <f>+EL53*'PRECIOS SEGUN ADJ. (FRONTERIZO)'!$B$26*'PRECIOS SEGUN ADJ. (FRONTERIZO)'!$C$26</f>
        <v>0</v>
      </c>
      <c r="EP53" s="80" t="s">
        <v>134</v>
      </c>
      <c r="EQ53" s="80">
        <v>0</v>
      </c>
      <c r="ER53" s="194">
        <f t="shared" si="80"/>
        <v>0</v>
      </c>
      <c r="ES53" s="195">
        <v>21.68</v>
      </c>
      <c r="ET53" s="196">
        <f>+EQ53*'PRECIOS SEGUN ADJ (RURAL)'!$B$13*'PRECIOS SEGUN ADJ (RURAL)'!$C$13</f>
        <v>0</v>
      </c>
      <c r="EU53" s="196" t="s">
        <v>134</v>
      </c>
      <c r="EV53" s="80">
        <v>0</v>
      </c>
      <c r="EW53" s="198">
        <f t="shared" si="81"/>
        <v>0</v>
      </c>
      <c r="EX53" s="199">
        <v>5.5</v>
      </c>
      <c r="EY53" s="200">
        <f>+EV53*'PRECIOS SEGUN ADJ (RURAL)'!$B$16*'PRECIOS SEGUN ADJ (RURAL)'!$C$16</f>
        <v>0</v>
      </c>
      <c r="EZ53" s="200" t="s">
        <v>134</v>
      </c>
      <c r="FA53" s="80">
        <v>0</v>
      </c>
      <c r="FB53" s="202">
        <f t="shared" si="82"/>
        <v>0</v>
      </c>
      <c r="FC53" s="203">
        <v>220</v>
      </c>
      <c r="FD53" s="204">
        <f>+FA53*'PRECIOS SEGUN ADJ (RURAL)'!$B$18*'PRECIOS SEGUN ADJ (RURAL)'!$C$18</f>
        <v>0</v>
      </c>
      <c r="FE53" s="204" t="s">
        <v>134</v>
      </c>
      <c r="FF53" s="204">
        <f t="shared" si="83"/>
        <v>0</v>
      </c>
      <c r="FG53" s="80">
        <f t="shared" si="84"/>
        <v>1609223</v>
      </c>
      <c r="FH53" s="80" t="s">
        <v>2673</v>
      </c>
      <c r="FI53" s="80">
        <f t="shared" si="85"/>
        <v>83156.290000000008</v>
      </c>
      <c r="FJ53" s="80" t="s">
        <v>2674</v>
      </c>
      <c r="FK53" s="80">
        <f t="shared" si="86"/>
        <v>1526066.71</v>
      </c>
      <c r="FL53" s="80" t="s">
        <v>2675</v>
      </c>
      <c r="FM53" s="80">
        <f t="shared" si="87"/>
        <v>321844.59999999998</v>
      </c>
      <c r="FN53" s="80" t="s">
        <v>2676</v>
      </c>
      <c r="FO53" s="80">
        <f t="shared" si="88"/>
        <v>16092.23</v>
      </c>
      <c r="FP53" s="80" t="s">
        <v>2677</v>
      </c>
      <c r="FQ53" s="80"/>
      <c r="FR53" s="80">
        <f t="shared" si="89"/>
        <v>1287378.3999999999</v>
      </c>
      <c r="FS53" s="80" t="s">
        <v>2678</v>
      </c>
      <c r="FT53" s="37" t="str">
        <f>+VLOOKUP(D53,'FRONTERIZO XENIA'!F:G,2,0)</f>
        <v>F-06</v>
      </c>
    </row>
    <row r="54" spans="1:176">
      <c r="A54" s="37">
        <v>53</v>
      </c>
      <c r="B54" s="176" t="s">
        <v>1826</v>
      </c>
      <c r="C54" s="26" t="s">
        <v>2679</v>
      </c>
      <c r="D54" s="37">
        <v>132270258</v>
      </c>
      <c r="E54" s="37">
        <f>+VLOOKUP(D54,'INFORMACION DE PROVEEDORES'!C:I,2,0)</f>
        <v>132270258</v>
      </c>
      <c r="F54" s="26" t="str">
        <f>+VLOOKUP(D54,'INFORMACION DE PROVEEDORES'!C:J,4,0)</f>
        <v>FRANCK MANUEL ROSARIO GALVA</v>
      </c>
      <c r="G54" s="37" t="str">
        <f>+VLOOKUP(D54,'INFORMACION DE PROVEEDORES'!C:K,5,0)</f>
        <v>402-2018982-9</v>
      </c>
      <c r="H54" s="26" t="str">
        <f>+VLOOKUP(D54,'INFORMACION DE PROVEEDORES'!C:L,7,0)</f>
        <v xml:space="preserve">CALLE JUAN CONTRERAS, NO. 27, EL CORBADO SUR, SAN JUAN DE LA MAGUANA </v>
      </c>
      <c r="I54" s="37" t="str">
        <f>+VLOOKUP(D54,'INFORMACION DE PROVEEDORES'!C:M,3,0)</f>
        <v xml:space="preserve"> JURÍDICA</v>
      </c>
      <c r="J54" s="37">
        <v>13</v>
      </c>
      <c r="K54" s="37">
        <v>353</v>
      </c>
      <c r="L54" s="37">
        <v>70</v>
      </c>
      <c r="M54" s="37">
        <f t="shared" si="45"/>
        <v>1400</v>
      </c>
      <c r="N54" s="189">
        <v>69.81</v>
      </c>
      <c r="O54" s="80">
        <f>+L54*'PRECIOS SEGUN ADJ. (FRONTERIZO)'!$B$2*'PRECIOS SEGUN ADJ. (FRONTERIZO)'!$C$2</f>
        <v>97734</v>
      </c>
      <c r="P54" s="80" t="s">
        <v>2680</v>
      </c>
      <c r="Q54" s="80">
        <f t="shared" si="46"/>
        <v>15637.44</v>
      </c>
      <c r="R54" s="37">
        <v>24</v>
      </c>
      <c r="S54" s="37">
        <f t="shared" si="47"/>
        <v>480</v>
      </c>
      <c r="T54" s="189">
        <v>31.5</v>
      </c>
      <c r="U54" s="80">
        <f>+R54*'PRECIOS SEGUN ADJ. (FRONTERIZO)'!$B$3*'PRECIOS SEGUN ADJ. (FRONTERIZO)'!$C$3</f>
        <v>15120</v>
      </c>
      <c r="V54" s="80" t="s">
        <v>157</v>
      </c>
      <c r="W54" s="37">
        <v>0</v>
      </c>
      <c r="X54" s="37">
        <f t="shared" si="48"/>
        <v>0</v>
      </c>
      <c r="Y54" s="189">
        <v>25.2</v>
      </c>
      <c r="Z54" s="80">
        <f>+W54*'PRECIOS SEGUN ADJ. (FRONTERIZO)'!$B$4*'PRECIOS SEGUN ADJ. (FRONTERIZO)'!$C$4</f>
        <v>0</v>
      </c>
      <c r="AA54" s="80" t="s">
        <v>134</v>
      </c>
      <c r="AB54" s="37">
        <v>114</v>
      </c>
      <c r="AC54" s="37">
        <f t="shared" si="49"/>
        <v>2280</v>
      </c>
      <c r="AD54" s="189">
        <v>87.91</v>
      </c>
      <c r="AE54" s="80">
        <f>+AB54*'PRECIOS SEGUN ADJ. (FRONTERIZO)'!$B$5*'PRECIOS SEGUN ADJ. (FRONTERIZO)'!$C$5</f>
        <v>200434.8</v>
      </c>
      <c r="AF54" s="80" t="s">
        <v>748</v>
      </c>
      <c r="AG54" s="80">
        <f t="shared" si="50"/>
        <v>36078.26</v>
      </c>
      <c r="AH54" s="37">
        <v>135</v>
      </c>
      <c r="AI54" s="37">
        <f t="shared" si="51"/>
        <v>2700</v>
      </c>
      <c r="AJ54" s="189">
        <v>53.95000000000001</v>
      </c>
      <c r="AK54" s="80">
        <f>+AH54*'PRECIOS SEGUN ADJ. (FRONTERIZO)'!$B$6*'PRECIOS SEGUN ADJ. (FRONTERIZO)'!$C$6</f>
        <v>145665</v>
      </c>
      <c r="AL54" s="80" t="s">
        <v>1023</v>
      </c>
      <c r="AM54" s="37">
        <v>24</v>
      </c>
      <c r="AN54" s="37">
        <f t="shared" si="52"/>
        <v>480</v>
      </c>
      <c r="AO54" s="189">
        <v>25.04</v>
      </c>
      <c r="AP54" s="80">
        <f>+AM54*'PRECIOS SEGUN ADJ. (FRONTERIZO)'!$B$7*'PRECIOS SEGUN ADJ. (FRONTERIZO)'!$C$7</f>
        <v>12019.2</v>
      </c>
      <c r="AQ54" s="80" t="s">
        <v>2037</v>
      </c>
      <c r="AR54" s="80">
        <f t="shared" si="53"/>
        <v>1923.07</v>
      </c>
      <c r="AS54" s="37">
        <v>46</v>
      </c>
      <c r="AT54" s="37">
        <f t="shared" si="54"/>
        <v>920</v>
      </c>
      <c r="AU54" s="189">
        <v>290.85000000000002</v>
      </c>
      <c r="AV54" s="80">
        <f>+AS54*'PRECIOS SEGUN ADJ. (FRONTERIZO)'!$B$8*'PRECIOS SEGUN ADJ. (FRONTERIZO)'!$C$8</f>
        <v>267582</v>
      </c>
      <c r="AW54" s="80" t="s">
        <v>854</v>
      </c>
      <c r="AX54" s="80">
        <f t="shared" si="55"/>
        <v>48164.76</v>
      </c>
      <c r="AY54" s="37">
        <v>0</v>
      </c>
      <c r="AZ54" s="37">
        <f t="shared" si="56"/>
        <v>0</v>
      </c>
      <c r="BA54" s="189">
        <v>18.899999999999999</v>
      </c>
      <c r="BB54" s="80">
        <f>+AY54*'PRECIOS SEGUN ADJ. (FRONTERIZO)'!$B$9*'PRECIOS SEGUN ADJ. (FRONTERIZO)'!$C$9</f>
        <v>0</v>
      </c>
      <c r="BC54" s="80" t="s">
        <v>134</v>
      </c>
      <c r="BD54" s="37">
        <v>15</v>
      </c>
      <c r="BE54" s="37">
        <f t="shared" si="57"/>
        <v>300</v>
      </c>
      <c r="BF54" s="189">
        <v>140.38</v>
      </c>
      <c r="BG54" s="80">
        <f>+BD54*'PRECIOS SEGUN ADJ. (FRONTERIZO)'!$B$10*'PRECIOS SEGUN ADJ. (FRONTERIZO)'!$C$10</f>
        <v>42114</v>
      </c>
      <c r="BH54" s="80" t="s">
        <v>2017</v>
      </c>
      <c r="BI54" s="80">
        <f t="shared" si="58"/>
        <v>7580.52</v>
      </c>
      <c r="BJ54" s="37">
        <v>0</v>
      </c>
      <c r="BK54" s="37">
        <f t="shared" si="59"/>
        <v>0</v>
      </c>
      <c r="BL54" s="189">
        <v>31.459999999999997</v>
      </c>
      <c r="BM54" s="80">
        <f>+BJ54*'PRECIOS SEGUN ADJ. (FRONTERIZO)'!$B$11*'PRECIOS SEGUN ADJ. (FRONTERIZO)'!$C$11</f>
        <v>0</v>
      </c>
      <c r="BN54" s="80" t="s">
        <v>134</v>
      </c>
      <c r="BO54" s="37">
        <v>38</v>
      </c>
      <c r="BP54" s="37">
        <f t="shared" si="60"/>
        <v>760</v>
      </c>
      <c r="BQ54" s="189">
        <v>65</v>
      </c>
      <c r="BR54" s="80">
        <f>+BO54*'PRECIOS SEGUN ADJ. (FRONTERIZO)'!$B$12*'PRECIOS SEGUN ADJ. (FRONTERIZO)'!$C$12</f>
        <v>49400</v>
      </c>
      <c r="BS54" s="80" t="s">
        <v>166</v>
      </c>
      <c r="BT54" s="37">
        <v>0</v>
      </c>
      <c r="BU54" s="37">
        <f t="shared" si="61"/>
        <v>0</v>
      </c>
      <c r="BV54" s="189">
        <v>5.5</v>
      </c>
      <c r="BW54" s="80">
        <f>+BT54*'PRECIOS SEGUN ADJ. (FRONTERIZO)'!$B$13*'PRECIOS SEGUN ADJ. (FRONTERIZO)'!$C$13</f>
        <v>0</v>
      </c>
      <c r="BX54" s="80" t="s">
        <v>134</v>
      </c>
      <c r="BY54" s="37">
        <v>706</v>
      </c>
      <c r="BZ54" s="37">
        <f t="shared" si="62"/>
        <v>14120</v>
      </c>
      <c r="CA54" s="189">
        <v>7.15</v>
      </c>
      <c r="CB54" s="80">
        <f>+BY54*'PRECIOS SEGUN ADJ. (FRONTERIZO)'!$B$14*'PRECIOS SEGUN ADJ. (FRONTERIZO)'!$C$14</f>
        <v>100958.00000000001</v>
      </c>
      <c r="CC54" s="80" t="s">
        <v>2681</v>
      </c>
      <c r="CD54" s="37">
        <v>1412</v>
      </c>
      <c r="CE54" s="37">
        <f t="shared" si="63"/>
        <v>28240</v>
      </c>
      <c r="CF54" s="189">
        <v>6.8400000000000007</v>
      </c>
      <c r="CG54" s="80">
        <f>+CD54*'PRECIOS SEGUN ADJ. (FRONTERIZO)'!$B$15*'PRECIOS SEGUN ADJ. (FRONTERIZO)'!$C$15</f>
        <v>193161.60000000001</v>
      </c>
      <c r="CH54" s="80" t="s">
        <v>2682</v>
      </c>
      <c r="CI54" s="37">
        <v>0</v>
      </c>
      <c r="CJ54" s="37">
        <f t="shared" si="64"/>
        <v>0</v>
      </c>
      <c r="CK54" s="189">
        <v>60</v>
      </c>
      <c r="CL54" s="80">
        <f>+CI54*'PRECIOS SEGUN ADJ. (FRONTERIZO)'!$B$16*'PRECIOS SEGUN ADJ. (FRONTERIZO)'!$C$16</f>
        <v>0</v>
      </c>
      <c r="CM54" s="80" t="s">
        <v>134</v>
      </c>
      <c r="CN54" s="80">
        <f t="shared" si="65"/>
        <v>0</v>
      </c>
      <c r="CO54" s="37">
        <v>0</v>
      </c>
      <c r="CP54" s="37">
        <f t="shared" si="66"/>
        <v>0</v>
      </c>
      <c r="CQ54" s="189">
        <v>55.649999999999991</v>
      </c>
      <c r="CR54" s="80">
        <f>+CO54*'PRECIOS SEGUN ADJ. (FRONTERIZO)'!$B$17*'PRECIOS SEGUN ADJ. (FRONTERIZO)'!$C$17</f>
        <v>0</v>
      </c>
      <c r="CS54" s="80" t="s">
        <v>134</v>
      </c>
      <c r="CT54" s="80">
        <f t="shared" si="67"/>
        <v>0</v>
      </c>
      <c r="CU54" s="37">
        <v>706</v>
      </c>
      <c r="CV54" s="37">
        <f t="shared" si="68"/>
        <v>14120</v>
      </c>
      <c r="CW54" s="189">
        <v>6.6</v>
      </c>
      <c r="CX54" s="80">
        <f>+CU54*'PRECIOS SEGUN ADJ. (FRONTERIZO)'!$B$18*'PRECIOS SEGUN ADJ. (FRONTERIZO)'!$C$18</f>
        <v>93191.999999999985</v>
      </c>
      <c r="CY54" s="80" t="s">
        <v>2683</v>
      </c>
      <c r="CZ54" s="37">
        <v>0</v>
      </c>
      <c r="DA54" s="37">
        <f t="shared" si="69"/>
        <v>0</v>
      </c>
      <c r="DB54" s="189">
        <v>65.75</v>
      </c>
      <c r="DC54" s="80">
        <f>+CZ54*'PRECIOS SEGUN ADJ. (FRONTERIZO)'!$B$19*'PRECIOS SEGUN ADJ. (FRONTERIZO)'!$C$19</f>
        <v>0</v>
      </c>
      <c r="DD54" s="80" t="s">
        <v>134</v>
      </c>
      <c r="DE54" s="80">
        <f t="shared" si="70"/>
        <v>0</v>
      </c>
      <c r="DF54" s="37">
        <v>24</v>
      </c>
      <c r="DG54" s="37">
        <f t="shared" si="71"/>
        <v>480</v>
      </c>
      <c r="DH54" s="189">
        <v>82.59999999999998</v>
      </c>
      <c r="DI54" s="80">
        <f>+DF54*'PRECIOS SEGUN ADJ. (FRONTERIZO)'!$B$20*'PRECIOS SEGUN ADJ. (FRONTERIZO)'!$C$20</f>
        <v>39648</v>
      </c>
      <c r="DJ54" s="80" t="s">
        <v>1516</v>
      </c>
      <c r="DK54" s="80">
        <f t="shared" si="72"/>
        <v>7136.64</v>
      </c>
      <c r="DL54" s="37">
        <v>1412</v>
      </c>
      <c r="DM54" s="37">
        <f t="shared" si="73"/>
        <v>28240</v>
      </c>
      <c r="DN54" s="189">
        <v>22</v>
      </c>
      <c r="DO54" s="80">
        <f>+DL54*'PRECIOS SEGUN ADJ. (FRONTERIZO)'!$B$21*'PRECIOS SEGUN ADJ. (FRONTERIZO)'!$C$21</f>
        <v>621280</v>
      </c>
      <c r="DP54" s="80" t="s">
        <v>2684</v>
      </c>
      <c r="DQ54" s="37">
        <v>86</v>
      </c>
      <c r="DR54" s="37">
        <f t="shared" si="74"/>
        <v>1720</v>
      </c>
      <c r="DS54" s="189">
        <v>80.849999999999994</v>
      </c>
      <c r="DT54" s="80">
        <f>+DQ54*'PRECIOS SEGUN ADJ. (FRONTERIZO)'!$B$22*'PRECIOS SEGUN ADJ. (FRONTERIZO)'!$C$22</f>
        <v>139062</v>
      </c>
      <c r="DU54" s="80" t="s">
        <v>2376</v>
      </c>
      <c r="DV54" s="37">
        <v>39</v>
      </c>
      <c r="DW54" s="37">
        <f t="shared" si="75"/>
        <v>780</v>
      </c>
      <c r="DX54" s="189">
        <v>21.83</v>
      </c>
      <c r="DY54" s="80">
        <f>+DV54*'PRECIOS SEGUN ADJ. (FRONTERIZO)'!$B$23*'PRECIOS SEGUN ADJ. (FRONTERIZO)'!$C$23</f>
        <v>17027.399999999998</v>
      </c>
      <c r="DZ54" s="80" t="s">
        <v>1029</v>
      </c>
      <c r="EA54" s="80">
        <f t="shared" si="76"/>
        <v>3064.93</v>
      </c>
      <c r="EB54" s="37">
        <v>117</v>
      </c>
      <c r="EC54" s="37">
        <f t="shared" si="77"/>
        <v>2340</v>
      </c>
      <c r="ED54" s="189">
        <v>33</v>
      </c>
      <c r="EE54" s="80">
        <f>+EB54*'PRECIOS SEGUN ADJ. (FRONTERIZO)'!$B$24*'PRECIOS SEGUN ADJ. (FRONTERIZO)'!$C$24</f>
        <v>77220</v>
      </c>
      <c r="EF54" s="80" t="s">
        <v>649</v>
      </c>
      <c r="EG54" s="37">
        <v>0</v>
      </c>
      <c r="EH54" s="37">
        <f t="shared" si="78"/>
        <v>0</v>
      </c>
      <c r="EI54" s="189">
        <v>15.789999999999997</v>
      </c>
      <c r="EJ54" s="80">
        <f>+EG54*'PRECIOS SEGUN ADJ. (FRONTERIZO)'!$B$25*'PRECIOS SEGUN ADJ. (FRONTERIZO)'!$C$25</f>
        <v>0</v>
      </c>
      <c r="EK54" s="80" t="s">
        <v>134</v>
      </c>
      <c r="EL54" s="37">
        <v>0</v>
      </c>
      <c r="EM54" s="37">
        <f t="shared" si="79"/>
        <v>0</v>
      </c>
      <c r="EN54" s="189">
        <v>31.5</v>
      </c>
      <c r="EO54" s="80">
        <f>+EL54*'PRECIOS SEGUN ADJ. (FRONTERIZO)'!$B$26*'PRECIOS SEGUN ADJ. (FRONTERIZO)'!$C$26</f>
        <v>0</v>
      </c>
      <c r="EP54" s="80" t="s">
        <v>134</v>
      </c>
      <c r="EQ54" s="80">
        <v>0</v>
      </c>
      <c r="ER54" s="194">
        <f t="shared" si="80"/>
        <v>0</v>
      </c>
      <c r="ES54" s="195">
        <v>21.68</v>
      </c>
      <c r="ET54" s="196">
        <f>+EQ54*'PRECIOS SEGUN ADJ (RURAL)'!$B$13*'PRECIOS SEGUN ADJ (RURAL)'!$C$13</f>
        <v>0</v>
      </c>
      <c r="EU54" s="196" t="s">
        <v>134</v>
      </c>
      <c r="EV54" s="80">
        <v>0</v>
      </c>
      <c r="EW54" s="198">
        <f t="shared" si="81"/>
        <v>0</v>
      </c>
      <c r="EX54" s="199">
        <v>5.5</v>
      </c>
      <c r="EY54" s="200">
        <f>+EV54*'PRECIOS SEGUN ADJ (RURAL)'!$B$16*'PRECIOS SEGUN ADJ (RURAL)'!$C$16</f>
        <v>0</v>
      </c>
      <c r="EZ54" s="200" t="s">
        <v>134</v>
      </c>
      <c r="FA54" s="80">
        <v>0</v>
      </c>
      <c r="FB54" s="202">
        <f t="shared" si="82"/>
        <v>0</v>
      </c>
      <c r="FC54" s="203">
        <v>220</v>
      </c>
      <c r="FD54" s="204">
        <f>+FA54*'PRECIOS SEGUN ADJ (RURAL)'!$B$18*'PRECIOS SEGUN ADJ (RURAL)'!$C$18</f>
        <v>0</v>
      </c>
      <c r="FE54" s="204" t="s">
        <v>134</v>
      </c>
      <c r="FF54" s="204">
        <f t="shared" si="83"/>
        <v>0</v>
      </c>
      <c r="FG54" s="80">
        <f t="shared" si="84"/>
        <v>2111618</v>
      </c>
      <c r="FH54" s="80" t="s">
        <v>2685</v>
      </c>
      <c r="FI54" s="80">
        <f t="shared" si="85"/>
        <v>119585.62</v>
      </c>
      <c r="FJ54" s="80" t="s">
        <v>2686</v>
      </c>
      <c r="FK54" s="80">
        <f t="shared" si="86"/>
        <v>1992032.38</v>
      </c>
      <c r="FL54" s="80" t="s">
        <v>2687</v>
      </c>
      <c r="FM54" s="80">
        <f t="shared" si="87"/>
        <v>422323.6</v>
      </c>
      <c r="FN54" s="80" t="s">
        <v>2688</v>
      </c>
      <c r="FO54" s="80">
        <f t="shared" si="88"/>
        <v>21116.18</v>
      </c>
      <c r="FP54" s="80" t="s">
        <v>2689</v>
      </c>
      <c r="FQ54" s="80"/>
      <c r="FR54" s="80">
        <f t="shared" si="89"/>
        <v>1689294.4</v>
      </c>
      <c r="FS54" s="80" t="s">
        <v>2690</v>
      </c>
      <c r="FT54" s="37" t="str">
        <f>+VLOOKUP(D54,'FRONTERIZO XENIA'!F:G,2,0)</f>
        <v>F-12</v>
      </c>
    </row>
    <row r="55" spans="1:176">
      <c r="A55" s="37">
        <v>54</v>
      </c>
      <c r="B55" s="176" t="s">
        <v>1826</v>
      </c>
      <c r="C55" s="26" t="s">
        <v>2691</v>
      </c>
      <c r="D55" s="37">
        <v>131771009</v>
      </c>
      <c r="E55" s="37">
        <f>+VLOOKUP(D55,'INFORMACION DE PROVEEDORES'!C:I,2,0)</f>
        <v>131771009</v>
      </c>
      <c r="F55" s="26" t="str">
        <f>+VLOOKUP(D55,'INFORMACION DE PROVEEDORES'!C:J,4,0)</f>
        <v>ANGELA DURAN</v>
      </c>
      <c r="G55" s="37" t="str">
        <f>+VLOOKUP(D55,'INFORMACION DE PROVEEDORES'!C:K,5,0)</f>
        <v>093-0027871-1</v>
      </c>
      <c r="H55" s="26" t="str">
        <f>+VLOOKUP(D55,'INFORMACION DE PROVEEDORES'!C:L,7,0)</f>
        <v>CALLE JERUSALEN NO.39, INVIVIENDA,</v>
      </c>
      <c r="I55" s="37" t="str">
        <f>+VLOOKUP(D55,'INFORMACION DE PROVEEDORES'!C:M,3,0)</f>
        <v xml:space="preserve"> JURÍDICA</v>
      </c>
      <c r="J55" s="37">
        <v>4</v>
      </c>
      <c r="K55" s="37">
        <v>294</v>
      </c>
      <c r="L55" s="37">
        <v>88</v>
      </c>
      <c r="M55" s="37">
        <f t="shared" si="45"/>
        <v>1760</v>
      </c>
      <c r="N55" s="189">
        <v>69.81</v>
      </c>
      <c r="O55" s="80">
        <f>+L55*'PRECIOS SEGUN ADJ. (FRONTERIZO)'!$B$2*'PRECIOS SEGUN ADJ. (FRONTERIZO)'!$C$2</f>
        <v>122865.60000000001</v>
      </c>
      <c r="P55" s="80" t="s">
        <v>1866</v>
      </c>
      <c r="Q55" s="80">
        <f t="shared" si="46"/>
        <v>19658.5</v>
      </c>
      <c r="R55" s="37">
        <v>26</v>
      </c>
      <c r="S55" s="37">
        <f t="shared" si="47"/>
        <v>520</v>
      </c>
      <c r="T55" s="189">
        <v>31.5</v>
      </c>
      <c r="U55" s="80">
        <f>+R55*'PRECIOS SEGUN ADJ. (FRONTERIZO)'!$B$3*'PRECIOS SEGUN ADJ. (FRONTERIZO)'!$C$3</f>
        <v>16380</v>
      </c>
      <c r="V55" s="80" t="s">
        <v>543</v>
      </c>
      <c r="W55" s="37">
        <v>164</v>
      </c>
      <c r="X55" s="37">
        <f t="shared" si="48"/>
        <v>3280</v>
      </c>
      <c r="Y55" s="189">
        <v>25.2</v>
      </c>
      <c r="Z55" s="80">
        <f>+W55*'PRECIOS SEGUN ADJ. (FRONTERIZO)'!$B$4*'PRECIOS SEGUN ADJ. (FRONTERIZO)'!$C$4</f>
        <v>82656</v>
      </c>
      <c r="AA55" s="80" t="s">
        <v>2692</v>
      </c>
      <c r="AB55" s="37">
        <v>122</v>
      </c>
      <c r="AC55" s="37">
        <f t="shared" si="49"/>
        <v>2440</v>
      </c>
      <c r="AD55" s="189">
        <v>87.91</v>
      </c>
      <c r="AE55" s="80">
        <f>+AB55*'PRECIOS SEGUN ADJ. (FRONTERIZO)'!$B$5*'PRECIOS SEGUN ADJ. (FRONTERIZO)'!$C$5</f>
        <v>214500.40000000002</v>
      </c>
      <c r="AF55" s="80" t="s">
        <v>2432</v>
      </c>
      <c r="AG55" s="80">
        <f t="shared" si="50"/>
        <v>38610.07</v>
      </c>
      <c r="AH55" s="37">
        <v>52</v>
      </c>
      <c r="AI55" s="37">
        <f t="shared" si="51"/>
        <v>1040</v>
      </c>
      <c r="AJ55" s="189">
        <v>53.95000000000001</v>
      </c>
      <c r="AK55" s="80">
        <f>+AH55*'PRECIOS SEGUN ADJ. (FRONTERIZO)'!$B$6*'PRECIOS SEGUN ADJ. (FRONTERIZO)'!$C$6</f>
        <v>56108</v>
      </c>
      <c r="AL55" s="80" t="s">
        <v>1527</v>
      </c>
      <c r="AM55" s="37">
        <v>7</v>
      </c>
      <c r="AN55" s="37">
        <f t="shared" si="52"/>
        <v>140</v>
      </c>
      <c r="AO55" s="189">
        <v>25.04</v>
      </c>
      <c r="AP55" s="80">
        <f>+AM55*'PRECIOS SEGUN ADJ. (FRONTERIZO)'!$B$7*'PRECIOS SEGUN ADJ. (FRONTERIZO)'!$C$7</f>
        <v>3505.6</v>
      </c>
      <c r="AQ55" s="80" t="s">
        <v>2120</v>
      </c>
      <c r="AR55" s="80">
        <f t="shared" si="53"/>
        <v>560.9</v>
      </c>
      <c r="AS55" s="37">
        <v>38</v>
      </c>
      <c r="AT55" s="37">
        <f t="shared" si="54"/>
        <v>760</v>
      </c>
      <c r="AU55" s="189">
        <v>290.85000000000002</v>
      </c>
      <c r="AV55" s="80">
        <f>+AS55*'PRECIOS SEGUN ADJ. (FRONTERIZO)'!$B$8*'PRECIOS SEGUN ADJ. (FRONTERIZO)'!$C$8</f>
        <v>221046.00000000003</v>
      </c>
      <c r="AW55" s="80" t="s">
        <v>2693</v>
      </c>
      <c r="AX55" s="80">
        <f t="shared" si="55"/>
        <v>39788.28</v>
      </c>
      <c r="AY55" s="37">
        <v>10</v>
      </c>
      <c r="AZ55" s="37">
        <f t="shared" si="56"/>
        <v>200</v>
      </c>
      <c r="BA55" s="189">
        <v>18.899999999999999</v>
      </c>
      <c r="BB55" s="80">
        <f>+AY55*'PRECIOS SEGUN ADJ. (FRONTERIZO)'!$B$9*'PRECIOS SEGUN ADJ. (FRONTERIZO)'!$C$9</f>
        <v>3780</v>
      </c>
      <c r="BC55" s="80" t="s">
        <v>376</v>
      </c>
      <c r="BD55" s="37">
        <v>4</v>
      </c>
      <c r="BE55" s="37">
        <f t="shared" si="57"/>
        <v>80</v>
      </c>
      <c r="BF55" s="189">
        <v>140.38</v>
      </c>
      <c r="BG55" s="80">
        <f>+BD55*'PRECIOS SEGUN ADJ. (FRONTERIZO)'!$B$10*'PRECIOS SEGUN ADJ. (FRONTERIZO)'!$C$10</f>
        <v>11230.4</v>
      </c>
      <c r="BH55" s="80" t="s">
        <v>981</v>
      </c>
      <c r="BI55" s="80">
        <f t="shared" si="58"/>
        <v>2021.47</v>
      </c>
      <c r="BJ55" s="37">
        <v>56</v>
      </c>
      <c r="BK55" s="37">
        <f t="shared" si="59"/>
        <v>1120</v>
      </c>
      <c r="BL55" s="189">
        <v>31.459999999999997</v>
      </c>
      <c r="BM55" s="80">
        <f>+BJ55*'PRECIOS SEGUN ADJ. (FRONTERIZO)'!$B$11*'PRECIOS SEGUN ADJ. (FRONTERIZO)'!$C$11</f>
        <v>35235.199999999997</v>
      </c>
      <c r="BN55" s="80" t="s">
        <v>2694</v>
      </c>
      <c r="BO55" s="37">
        <v>32</v>
      </c>
      <c r="BP55" s="37">
        <f t="shared" si="60"/>
        <v>640</v>
      </c>
      <c r="BQ55" s="189">
        <v>65</v>
      </c>
      <c r="BR55" s="80">
        <f>+BO55*'PRECIOS SEGUN ADJ. (FRONTERIZO)'!$B$12*'PRECIOS SEGUN ADJ. (FRONTERIZO)'!$C$12</f>
        <v>41600</v>
      </c>
      <c r="BS55" s="80" t="s">
        <v>628</v>
      </c>
      <c r="BT55" s="37">
        <v>1540</v>
      </c>
      <c r="BU55" s="37">
        <f t="shared" si="61"/>
        <v>30800</v>
      </c>
      <c r="BV55" s="189">
        <v>5.5</v>
      </c>
      <c r="BW55" s="80">
        <f>+BT55*'PRECIOS SEGUN ADJ. (FRONTERIZO)'!$B$13*'PRECIOS SEGUN ADJ. (FRONTERIZO)'!$C$13</f>
        <v>169400</v>
      </c>
      <c r="BX55" s="80" t="s">
        <v>2695</v>
      </c>
      <c r="BY55" s="37">
        <v>280</v>
      </c>
      <c r="BZ55" s="37">
        <f t="shared" si="62"/>
        <v>5600</v>
      </c>
      <c r="CA55" s="189">
        <v>7.15</v>
      </c>
      <c r="CB55" s="80">
        <f>+BY55*'PRECIOS SEGUN ADJ. (FRONTERIZO)'!$B$14*'PRECIOS SEGUN ADJ. (FRONTERIZO)'!$C$14</f>
        <v>40040</v>
      </c>
      <c r="CC55" s="80" t="s">
        <v>1185</v>
      </c>
      <c r="CD55" s="37">
        <v>560</v>
      </c>
      <c r="CE55" s="37">
        <f t="shared" si="63"/>
        <v>11200</v>
      </c>
      <c r="CF55" s="189">
        <v>6.8400000000000007</v>
      </c>
      <c r="CG55" s="80">
        <f>+CD55*'PRECIOS SEGUN ADJ. (FRONTERIZO)'!$B$15*'PRECIOS SEGUN ADJ. (FRONTERIZO)'!$C$15</f>
        <v>76608</v>
      </c>
      <c r="CH55" s="80" t="s">
        <v>2696</v>
      </c>
      <c r="CI55" s="37">
        <v>69</v>
      </c>
      <c r="CJ55" s="37">
        <f t="shared" si="64"/>
        <v>1380</v>
      </c>
      <c r="CK55" s="189">
        <v>60</v>
      </c>
      <c r="CL55" s="80">
        <f>+CI55*'PRECIOS SEGUN ADJ. (FRONTERIZO)'!$B$16*'PRECIOS SEGUN ADJ. (FRONTERIZO)'!$C$16</f>
        <v>82800</v>
      </c>
      <c r="CM55" s="80" t="s">
        <v>2697</v>
      </c>
      <c r="CN55" s="80">
        <f t="shared" si="65"/>
        <v>14904</v>
      </c>
      <c r="CO55" s="37">
        <v>32</v>
      </c>
      <c r="CP55" s="37">
        <f t="shared" si="66"/>
        <v>640</v>
      </c>
      <c r="CQ55" s="189">
        <v>55.649999999999991</v>
      </c>
      <c r="CR55" s="80">
        <f>+CO55*'PRECIOS SEGUN ADJ. (FRONTERIZO)'!$B$17*'PRECIOS SEGUN ADJ. (FRONTERIZO)'!$C$17</f>
        <v>35616</v>
      </c>
      <c r="CS55" s="80" t="s">
        <v>2510</v>
      </c>
      <c r="CT55" s="80">
        <f t="shared" si="67"/>
        <v>6410.88</v>
      </c>
      <c r="CU55" s="37">
        <v>896</v>
      </c>
      <c r="CV55" s="37">
        <f t="shared" si="68"/>
        <v>17920</v>
      </c>
      <c r="CW55" s="189">
        <v>6.6</v>
      </c>
      <c r="CX55" s="80">
        <f>+CU55*'PRECIOS SEGUN ADJ. (FRONTERIZO)'!$B$18*'PRECIOS SEGUN ADJ. (FRONTERIZO)'!$C$18</f>
        <v>118271.99999999999</v>
      </c>
      <c r="CY55" s="80" t="s">
        <v>1062</v>
      </c>
      <c r="CZ55" s="37">
        <v>36</v>
      </c>
      <c r="DA55" s="37">
        <f t="shared" si="69"/>
        <v>720</v>
      </c>
      <c r="DB55" s="189">
        <v>65.75</v>
      </c>
      <c r="DC55" s="80">
        <f>+CZ55*'PRECIOS SEGUN ADJ. (FRONTERIZO)'!$B$19*'PRECIOS SEGUN ADJ. (FRONTERIZO)'!$C$19</f>
        <v>47340</v>
      </c>
      <c r="DD55" s="80" t="s">
        <v>2698</v>
      </c>
      <c r="DE55" s="80">
        <f t="shared" si="70"/>
        <v>8521.2000000000007</v>
      </c>
      <c r="DF55" s="37">
        <v>7</v>
      </c>
      <c r="DG55" s="37">
        <f t="shared" si="71"/>
        <v>140</v>
      </c>
      <c r="DH55" s="189">
        <v>82.59999999999998</v>
      </c>
      <c r="DI55" s="80">
        <f>+DF55*'PRECIOS SEGUN ADJ. (FRONTERIZO)'!$B$20*'PRECIOS SEGUN ADJ. (FRONTERIZO)'!$C$20</f>
        <v>11563.999999999998</v>
      </c>
      <c r="DJ55" s="80" t="s">
        <v>2124</v>
      </c>
      <c r="DK55" s="80">
        <f t="shared" si="72"/>
        <v>2081.52</v>
      </c>
      <c r="DL55" s="37">
        <v>560</v>
      </c>
      <c r="DM55" s="37">
        <f t="shared" si="73"/>
        <v>11200</v>
      </c>
      <c r="DN55" s="189">
        <v>22</v>
      </c>
      <c r="DO55" s="80">
        <f>+DL55*'PRECIOS SEGUN ADJ. (FRONTERIZO)'!$B$21*'PRECIOS SEGUN ADJ. (FRONTERIZO)'!$C$21</f>
        <v>246400</v>
      </c>
      <c r="DP55" s="80" t="s">
        <v>1404</v>
      </c>
      <c r="DQ55" s="37">
        <v>67</v>
      </c>
      <c r="DR55" s="37">
        <f t="shared" si="74"/>
        <v>1340</v>
      </c>
      <c r="DS55" s="189">
        <v>80.849999999999994</v>
      </c>
      <c r="DT55" s="80">
        <f>+DQ55*'PRECIOS SEGUN ADJ. (FRONTERIZO)'!$B$22*'PRECIOS SEGUN ADJ. (FRONTERIZO)'!$C$22</f>
        <v>108339</v>
      </c>
      <c r="DU55" s="80" t="s">
        <v>713</v>
      </c>
      <c r="DV55" s="37">
        <v>31</v>
      </c>
      <c r="DW55" s="37">
        <f t="shared" si="75"/>
        <v>620</v>
      </c>
      <c r="DX55" s="189">
        <v>21.83</v>
      </c>
      <c r="DY55" s="80">
        <f>+DV55*'PRECIOS SEGUN ADJ. (FRONTERIZO)'!$B$23*'PRECIOS SEGUN ADJ. (FRONTERIZO)'!$C$23</f>
        <v>13534.599999999999</v>
      </c>
      <c r="DZ55" s="80" t="s">
        <v>295</v>
      </c>
      <c r="EA55" s="80">
        <f t="shared" si="76"/>
        <v>2436.23</v>
      </c>
      <c r="EB55" s="37">
        <v>63</v>
      </c>
      <c r="EC55" s="37">
        <f t="shared" si="77"/>
        <v>1260</v>
      </c>
      <c r="ED55" s="189">
        <v>33</v>
      </c>
      <c r="EE55" s="80">
        <f>+EB55*'PRECIOS SEGUN ADJ. (FRONTERIZO)'!$B$24*'PRECIOS SEGUN ADJ. (FRONTERIZO)'!$C$24</f>
        <v>41580</v>
      </c>
      <c r="EF55" s="80" t="s">
        <v>203</v>
      </c>
      <c r="EG55" s="37">
        <v>12</v>
      </c>
      <c r="EH55" s="37">
        <f t="shared" si="78"/>
        <v>240</v>
      </c>
      <c r="EI55" s="189">
        <v>15.789999999999997</v>
      </c>
      <c r="EJ55" s="80">
        <f>+EG55*'PRECIOS SEGUN ADJ. (FRONTERIZO)'!$B$25*'PRECIOS SEGUN ADJ. (FRONTERIZO)'!$C$25</f>
        <v>3789.6</v>
      </c>
      <c r="EK55" s="80" t="s">
        <v>2149</v>
      </c>
      <c r="EL55" s="37">
        <v>12</v>
      </c>
      <c r="EM55" s="37">
        <f t="shared" si="79"/>
        <v>240</v>
      </c>
      <c r="EN55" s="189">
        <v>31.5</v>
      </c>
      <c r="EO55" s="80">
        <f>+EL55*'PRECIOS SEGUN ADJ. (FRONTERIZO)'!$B$26*'PRECIOS SEGUN ADJ. (FRONTERIZO)'!$C$26</f>
        <v>7560</v>
      </c>
      <c r="EP55" s="80" t="s">
        <v>447</v>
      </c>
      <c r="EQ55" s="80">
        <v>0</v>
      </c>
      <c r="ER55" s="194">
        <f t="shared" si="80"/>
        <v>0</v>
      </c>
      <c r="ES55" s="195">
        <v>21.68</v>
      </c>
      <c r="ET55" s="196">
        <f>+EQ55*'PRECIOS SEGUN ADJ (RURAL)'!$B$13*'PRECIOS SEGUN ADJ (RURAL)'!$C$13</f>
        <v>0</v>
      </c>
      <c r="EU55" s="196" t="s">
        <v>134</v>
      </c>
      <c r="EV55" s="80">
        <v>0</v>
      </c>
      <c r="EW55" s="198">
        <f t="shared" si="81"/>
        <v>0</v>
      </c>
      <c r="EX55" s="199">
        <v>5.5</v>
      </c>
      <c r="EY55" s="200">
        <f>+EV55*'PRECIOS SEGUN ADJ (RURAL)'!$B$16*'PRECIOS SEGUN ADJ (RURAL)'!$C$16</f>
        <v>0</v>
      </c>
      <c r="EZ55" s="200" t="s">
        <v>134</v>
      </c>
      <c r="FA55" s="80">
        <v>0</v>
      </c>
      <c r="FB55" s="202">
        <f t="shared" si="82"/>
        <v>0</v>
      </c>
      <c r="FC55" s="203">
        <v>220</v>
      </c>
      <c r="FD55" s="204">
        <f>+FA55*'PRECIOS SEGUN ADJ (RURAL)'!$B$18*'PRECIOS SEGUN ADJ (RURAL)'!$C$18</f>
        <v>0</v>
      </c>
      <c r="FE55" s="204" t="s">
        <v>134</v>
      </c>
      <c r="FF55" s="204">
        <f t="shared" si="83"/>
        <v>0</v>
      </c>
      <c r="FG55" s="80">
        <f t="shared" si="84"/>
        <v>1811750.4000000001</v>
      </c>
      <c r="FH55" s="80" t="s">
        <v>2699</v>
      </c>
      <c r="FI55" s="80">
        <f t="shared" si="85"/>
        <v>134993.05000000002</v>
      </c>
      <c r="FJ55" s="80" t="s">
        <v>2700</v>
      </c>
      <c r="FK55" s="80">
        <f t="shared" si="86"/>
        <v>1676757.35</v>
      </c>
      <c r="FL55" s="80" t="s">
        <v>2701</v>
      </c>
      <c r="FM55" s="80">
        <f t="shared" si="87"/>
        <v>362350.08000000002</v>
      </c>
      <c r="FN55" s="80" t="s">
        <v>2702</v>
      </c>
      <c r="FO55" s="80">
        <f t="shared" si="88"/>
        <v>18117.5</v>
      </c>
      <c r="FP55" s="80" t="s">
        <v>2703</v>
      </c>
      <c r="FQ55" s="80"/>
      <c r="FR55" s="80">
        <f t="shared" si="89"/>
        <v>1449400.3200000001</v>
      </c>
      <c r="FS55" s="80" t="s">
        <v>2704</v>
      </c>
      <c r="FT55" s="37" t="str">
        <f>+VLOOKUP(D55,'FRONTERIZO XENIA'!F:G,2,0)</f>
        <v>F-03</v>
      </c>
    </row>
    <row r="56" spans="1:176">
      <c r="A56" s="37">
        <v>55</v>
      </c>
      <c r="B56" s="176" t="s">
        <v>1826</v>
      </c>
      <c r="C56" s="26" t="s">
        <v>2705</v>
      </c>
      <c r="D56" s="37">
        <v>132072111</v>
      </c>
      <c r="E56" s="37">
        <f>+VLOOKUP(D56,'INFORMACION DE PROVEEDORES'!C:I,2,0)</f>
        <v>132072111</v>
      </c>
      <c r="F56" s="26" t="str">
        <f>+VLOOKUP(D56,'INFORMACION DE PROVEEDORES'!C:J,4,0)</f>
        <v>RENZO ALCANTARA ALCANTARA</v>
      </c>
      <c r="G56" s="37" t="str">
        <f>+VLOOKUP(D56,'INFORMACION DE PROVEEDORES'!C:K,5,0)</f>
        <v>012-0017493-4</v>
      </c>
      <c r="H56" s="26" t="str">
        <f>+VLOOKUP(D56,'INFORMACION DE PROVEEDORES'!C:L,7,0)</f>
        <v>CALLE DOCTOR CABRAL, NO. 09, LA FE, SAN JUAN</v>
      </c>
      <c r="I56" s="37" t="str">
        <f>+VLOOKUP(D56,'INFORMACION DE PROVEEDORES'!C:M,3,0)</f>
        <v xml:space="preserve"> JURÍDICA</v>
      </c>
      <c r="J56" s="37">
        <v>1</v>
      </c>
      <c r="K56" s="37">
        <v>262</v>
      </c>
      <c r="L56" s="37">
        <v>47</v>
      </c>
      <c r="M56" s="37">
        <f t="shared" si="45"/>
        <v>940</v>
      </c>
      <c r="N56" s="189">
        <v>69.81</v>
      </c>
      <c r="O56" s="80">
        <f>+L56*'PRECIOS SEGUN ADJ. (FRONTERIZO)'!$B$2*'PRECIOS SEGUN ADJ. (FRONTERIZO)'!$C$2</f>
        <v>65621.400000000009</v>
      </c>
      <c r="P56" s="80" t="s">
        <v>132</v>
      </c>
      <c r="Q56" s="80">
        <f t="shared" si="46"/>
        <v>10499.42</v>
      </c>
      <c r="R56" s="37">
        <v>12</v>
      </c>
      <c r="S56" s="37">
        <f t="shared" si="47"/>
        <v>240</v>
      </c>
      <c r="T56" s="189">
        <v>31.5</v>
      </c>
      <c r="U56" s="80">
        <f>+R56*'PRECIOS SEGUN ADJ. (FRONTERIZO)'!$B$3*'PRECIOS SEGUN ADJ. (FRONTERIZO)'!$C$3</f>
        <v>7560</v>
      </c>
      <c r="V56" s="80" t="s">
        <v>447</v>
      </c>
      <c r="W56" s="37">
        <v>0</v>
      </c>
      <c r="X56" s="37">
        <f t="shared" si="48"/>
        <v>0</v>
      </c>
      <c r="Y56" s="189">
        <v>25.2</v>
      </c>
      <c r="Z56" s="80">
        <f>+W56*'PRECIOS SEGUN ADJ. (FRONTERIZO)'!$B$4*'PRECIOS SEGUN ADJ. (FRONTERIZO)'!$C$4</f>
        <v>0</v>
      </c>
      <c r="AA56" s="80" t="s">
        <v>134</v>
      </c>
      <c r="AB56" s="37">
        <v>80</v>
      </c>
      <c r="AC56" s="37">
        <f t="shared" si="49"/>
        <v>1600</v>
      </c>
      <c r="AD56" s="189">
        <v>87.91</v>
      </c>
      <c r="AE56" s="80">
        <f>+AB56*'PRECIOS SEGUN ADJ. (FRONTERIZO)'!$B$5*'PRECIOS SEGUN ADJ. (FRONTERIZO)'!$C$5</f>
        <v>140656</v>
      </c>
      <c r="AF56" s="80" t="s">
        <v>135</v>
      </c>
      <c r="AG56" s="80">
        <f t="shared" si="50"/>
        <v>25318.080000000002</v>
      </c>
      <c r="AH56" s="37">
        <v>97</v>
      </c>
      <c r="AI56" s="37">
        <f t="shared" si="51"/>
        <v>1940</v>
      </c>
      <c r="AJ56" s="189">
        <v>53.95000000000001</v>
      </c>
      <c r="AK56" s="80">
        <f>+AH56*'PRECIOS SEGUN ADJ. (FRONTERIZO)'!$B$6*'PRECIOS SEGUN ADJ. (FRONTERIZO)'!$C$6</f>
        <v>104663.00000000001</v>
      </c>
      <c r="AL56" s="80" t="s">
        <v>136</v>
      </c>
      <c r="AM56" s="37">
        <v>12</v>
      </c>
      <c r="AN56" s="37">
        <f t="shared" si="52"/>
        <v>240</v>
      </c>
      <c r="AO56" s="189">
        <v>25.04</v>
      </c>
      <c r="AP56" s="80">
        <f>+AM56*'PRECIOS SEGUN ADJ. (FRONTERIZO)'!$B$7*'PRECIOS SEGUN ADJ. (FRONTERIZO)'!$C$7</f>
        <v>6009.6</v>
      </c>
      <c r="AQ56" s="80" t="s">
        <v>450</v>
      </c>
      <c r="AR56" s="80">
        <f t="shared" si="53"/>
        <v>961.54</v>
      </c>
      <c r="AS56" s="37">
        <v>29</v>
      </c>
      <c r="AT56" s="37">
        <f t="shared" si="54"/>
        <v>580</v>
      </c>
      <c r="AU56" s="189">
        <v>290.85000000000002</v>
      </c>
      <c r="AV56" s="80">
        <f>+AS56*'PRECIOS SEGUN ADJ. (FRONTERIZO)'!$B$8*'PRECIOS SEGUN ADJ. (FRONTERIZO)'!$C$8</f>
        <v>168693.00000000003</v>
      </c>
      <c r="AW56" s="80" t="s">
        <v>138</v>
      </c>
      <c r="AX56" s="80">
        <f t="shared" si="55"/>
        <v>30364.74</v>
      </c>
      <c r="AY56" s="37">
        <v>0</v>
      </c>
      <c r="AZ56" s="37">
        <f t="shared" si="56"/>
        <v>0</v>
      </c>
      <c r="BA56" s="189">
        <v>18.899999999999999</v>
      </c>
      <c r="BB56" s="80">
        <f>+AY56*'PRECIOS SEGUN ADJ. (FRONTERIZO)'!$B$9*'PRECIOS SEGUN ADJ. (FRONTERIZO)'!$C$9</f>
        <v>0</v>
      </c>
      <c r="BC56" s="80" t="s">
        <v>134</v>
      </c>
      <c r="BD56" s="37">
        <v>6</v>
      </c>
      <c r="BE56" s="37">
        <f t="shared" si="57"/>
        <v>120</v>
      </c>
      <c r="BF56" s="189">
        <v>140.38</v>
      </c>
      <c r="BG56" s="80">
        <f>+BD56*'PRECIOS SEGUN ADJ. (FRONTERIZO)'!$B$10*'PRECIOS SEGUN ADJ. (FRONTERIZO)'!$C$10</f>
        <v>16845.599999999999</v>
      </c>
      <c r="BH56" s="80" t="s">
        <v>506</v>
      </c>
      <c r="BI56" s="80">
        <f t="shared" si="58"/>
        <v>3032.21</v>
      </c>
      <c r="BJ56" s="37">
        <v>0</v>
      </c>
      <c r="BK56" s="37">
        <f t="shared" si="59"/>
        <v>0</v>
      </c>
      <c r="BL56" s="189">
        <v>31.459999999999997</v>
      </c>
      <c r="BM56" s="80">
        <f>+BJ56*'PRECIOS SEGUN ADJ. (FRONTERIZO)'!$B$11*'PRECIOS SEGUN ADJ. (FRONTERIZO)'!$C$11</f>
        <v>0</v>
      </c>
      <c r="BN56" s="80" t="s">
        <v>134</v>
      </c>
      <c r="BO56" s="37">
        <v>24</v>
      </c>
      <c r="BP56" s="37">
        <f t="shared" si="60"/>
        <v>480</v>
      </c>
      <c r="BQ56" s="189">
        <v>65</v>
      </c>
      <c r="BR56" s="80">
        <f>+BO56*'PRECIOS SEGUN ADJ. (FRONTERIZO)'!$B$12*'PRECIOS SEGUN ADJ. (FRONTERIZO)'!$C$12</f>
        <v>31200</v>
      </c>
      <c r="BS56" s="80" t="s">
        <v>648</v>
      </c>
      <c r="BT56" s="37">
        <v>0</v>
      </c>
      <c r="BU56" s="37">
        <f t="shared" si="61"/>
        <v>0</v>
      </c>
      <c r="BV56" s="189">
        <v>5.5</v>
      </c>
      <c r="BW56" s="80">
        <f>+BT56*'PRECIOS SEGUN ADJ. (FRONTERIZO)'!$B$13*'PRECIOS SEGUN ADJ. (FRONTERIZO)'!$C$13</f>
        <v>0</v>
      </c>
      <c r="BX56" s="80" t="s">
        <v>134</v>
      </c>
      <c r="BY56" s="37">
        <v>524</v>
      </c>
      <c r="BZ56" s="37">
        <f t="shared" si="62"/>
        <v>10480</v>
      </c>
      <c r="CA56" s="189">
        <v>7.15</v>
      </c>
      <c r="CB56" s="80">
        <f>+BY56*'PRECIOS SEGUN ADJ. (FRONTERIZO)'!$B$14*'PRECIOS SEGUN ADJ. (FRONTERIZO)'!$C$14</f>
        <v>74932</v>
      </c>
      <c r="CC56" s="80" t="s">
        <v>2706</v>
      </c>
      <c r="CD56" s="37">
        <v>1048</v>
      </c>
      <c r="CE56" s="37">
        <f t="shared" si="63"/>
        <v>20960</v>
      </c>
      <c r="CF56" s="189">
        <v>6.8400000000000007</v>
      </c>
      <c r="CG56" s="80">
        <f>+CD56*'PRECIOS SEGUN ADJ. (FRONTERIZO)'!$B$15*'PRECIOS SEGUN ADJ. (FRONTERIZO)'!$C$15</f>
        <v>143366.39999999999</v>
      </c>
      <c r="CH56" s="80" t="s">
        <v>2707</v>
      </c>
      <c r="CI56" s="37">
        <v>0</v>
      </c>
      <c r="CJ56" s="37">
        <f t="shared" si="64"/>
        <v>0</v>
      </c>
      <c r="CK56" s="189">
        <v>60</v>
      </c>
      <c r="CL56" s="80">
        <f>+CI56*'PRECIOS SEGUN ADJ. (FRONTERIZO)'!$B$16*'PRECIOS SEGUN ADJ. (FRONTERIZO)'!$C$16</f>
        <v>0</v>
      </c>
      <c r="CM56" s="80" t="s">
        <v>134</v>
      </c>
      <c r="CN56" s="80">
        <f t="shared" si="65"/>
        <v>0</v>
      </c>
      <c r="CO56" s="37">
        <v>0</v>
      </c>
      <c r="CP56" s="37">
        <f t="shared" si="66"/>
        <v>0</v>
      </c>
      <c r="CQ56" s="189">
        <v>55.649999999999991</v>
      </c>
      <c r="CR56" s="80">
        <f>+CO56*'PRECIOS SEGUN ADJ. (FRONTERIZO)'!$B$17*'PRECIOS SEGUN ADJ. (FRONTERIZO)'!$C$17</f>
        <v>0</v>
      </c>
      <c r="CS56" s="80" t="s">
        <v>134</v>
      </c>
      <c r="CT56" s="80">
        <f t="shared" si="67"/>
        <v>0</v>
      </c>
      <c r="CU56" s="37">
        <v>524</v>
      </c>
      <c r="CV56" s="37">
        <f t="shared" si="68"/>
        <v>10480</v>
      </c>
      <c r="CW56" s="189">
        <v>6.6</v>
      </c>
      <c r="CX56" s="80">
        <f>+CU56*'PRECIOS SEGUN ADJ. (FRONTERIZO)'!$B$18*'PRECIOS SEGUN ADJ. (FRONTERIZO)'!$C$18</f>
        <v>69168</v>
      </c>
      <c r="CY56" s="80" t="s">
        <v>2123</v>
      </c>
      <c r="CZ56" s="37">
        <v>0</v>
      </c>
      <c r="DA56" s="37">
        <f t="shared" si="69"/>
        <v>0</v>
      </c>
      <c r="DB56" s="189">
        <v>65.75</v>
      </c>
      <c r="DC56" s="80">
        <f>+CZ56*'PRECIOS SEGUN ADJ. (FRONTERIZO)'!$B$19*'PRECIOS SEGUN ADJ. (FRONTERIZO)'!$C$19</f>
        <v>0</v>
      </c>
      <c r="DD56" s="80" t="s">
        <v>134</v>
      </c>
      <c r="DE56" s="80">
        <f t="shared" si="70"/>
        <v>0</v>
      </c>
      <c r="DF56" s="37">
        <v>12</v>
      </c>
      <c r="DG56" s="37">
        <f t="shared" si="71"/>
        <v>240</v>
      </c>
      <c r="DH56" s="189">
        <v>82.59999999999998</v>
      </c>
      <c r="DI56" s="80">
        <f>+DF56*'PRECIOS SEGUN ADJ. (FRONTERIZO)'!$B$20*'PRECIOS SEGUN ADJ. (FRONTERIZO)'!$C$20</f>
        <v>19824</v>
      </c>
      <c r="DJ56" s="80" t="s">
        <v>455</v>
      </c>
      <c r="DK56" s="80">
        <f t="shared" si="72"/>
        <v>3568.32</v>
      </c>
      <c r="DL56" s="37">
        <v>1048</v>
      </c>
      <c r="DM56" s="37">
        <f t="shared" si="73"/>
        <v>20960</v>
      </c>
      <c r="DN56" s="189">
        <v>22</v>
      </c>
      <c r="DO56" s="80">
        <f>+DL56*'PRECIOS SEGUN ADJ. (FRONTERIZO)'!$B$21*'PRECIOS SEGUN ADJ. (FRONTERIZO)'!$C$21</f>
        <v>461120</v>
      </c>
      <c r="DP56" s="80" t="s">
        <v>2708</v>
      </c>
      <c r="DQ56" s="37">
        <v>58</v>
      </c>
      <c r="DR56" s="37">
        <f t="shared" si="74"/>
        <v>1160</v>
      </c>
      <c r="DS56" s="189">
        <v>80.849999999999994</v>
      </c>
      <c r="DT56" s="80">
        <f>+DQ56*'PRECIOS SEGUN ADJ. (FRONTERIZO)'!$B$22*'PRECIOS SEGUN ADJ. (FRONTERIZO)'!$C$22</f>
        <v>93785.999999999985</v>
      </c>
      <c r="DU56" s="80" t="s">
        <v>146</v>
      </c>
      <c r="DV56" s="37">
        <v>26</v>
      </c>
      <c r="DW56" s="37">
        <f t="shared" si="75"/>
        <v>520</v>
      </c>
      <c r="DX56" s="189">
        <v>21.83</v>
      </c>
      <c r="DY56" s="80">
        <f>+DV56*'PRECIOS SEGUN ADJ. (FRONTERIZO)'!$B$23*'PRECIOS SEGUN ADJ. (FRONTERIZO)'!$C$23</f>
        <v>11351.599999999999</v>
      </c>
      <c r="DZ56" s="80" t="s">
        <v>1322</v>
      </c>
      <c r="EA56" s="80">
        <f t="shared" si="76"/>
        <v>2043.29</v>
      </c>
      <c r="EB56" s="37">
        <v>81</v>
      </c>
      <c r="EC56" s="37">
        <f t="shared" si="77"/>
        <v>1620</v>
      </c>
      <c r="ED56" s="189">
        <v>33</v>
      </c>
      <c r="EE56" s="80">
        <f>+EB56*'PRECIOS SEGUN ADJ. (FRONTERIZO)'!$B$24*'PRECIOS SEGUN ADJ. (FRONTERIZO)'!$C$24</f>
        <v>53460</v>
      </c>
      <c r="EF56" s="80" t="s">
        <v>889</v>
      </c>
      <c r="EG56" s="37">
        <v>0</v>
      </c>
      <c r="EH56" s="37">
        <f t="shared" si="78"/>
        <v>0</v>
      </c>
      <c r="EI56" s="189">
        <v>15.789999999999997</v>
      </c>
      <c r="EJ56" s="80">
        <f>+EG56*'PRECIOS SEGUN ADJ. (FRONTERIZO)'!$B$25*'PRECIOS SEGUN ADJ. (FRONTERIZO)'!$C$25</f>
        <v>0</v>
      </c>
      <c r="EK56" s="80" t="s">
        <v>134</v>
      </c>
      <c r="EL56" s="37">
        <v>0</v>
      </c>
      <c r="EM56" s="37">
        <f t="shared" si="79"/>
        <v>0</v>
      </c>
      <c r="EN56" s="189">
        <v>31.5</v>
      </c>
      <c r="EO56" s="80">
        <f>+EL56*'PRECIOS SEGUN ADJ. (FRONTERIZO)'!$B$26*'PRECIOS SEGUN ADJ. (FRONTERIZO)'!$C$26</f>
        <v>0</v>
      </c>
      <c r="EP56" s="80" t="s">
        <v>134</v>
      </c>
      <c r="EQ56" s="80">
        <v>0</v>
      </c>
      <c r="ER56" s="194">
        <f t="shared" si="80"/>
        <v>0</v>
      </c>
      <c r="ES56" s="195">
        <v>21.68</v>
      </c>
      <c r="ET56" s="196">
        <f>+EQ56*'PRECIOS SEGUN ADJ (RURAL)'!$B$13*'PRECIOS SEGUN ADJ (RURAL)'!$C$13</f>
        <v>0</v>
      </c>
      <c r="EU56" s="196" t="s">
        <v>134</v>
      </c>
      <c r="EV56" s="80">
        <v>0</v>
      </c>
      <c r="EW56" s="198">
        <f t="shared" si="81"/>
        <v>0</v>
      </c>
      <c r="EX56" s="199">
        <v>5.5</v>
      </c>
      <c r="EY56" s="200">
        <f>+EV56*'PRECIOS SEGUN ADJ (RURAL)'!$B$16*'PRECIOS SEGUN ADJ (RURAL)'!$C$16</f>
        <v>0</v>
      </c>
      <c r="EZ56" s="200" t="s">
        <v>134</v>
      </c>
      <c r="FA56" s="80">
        <v>0</v>
      </c>
      <c r="FB56" s="202">
        <f t="shared" si="82"/>
        <v>0</v>
      </c>
      <c r="FC56" s="203">
        <v>220</v>
      </c>
      <c r="FD56" s="204">
        <f>+FA56*'PRECIOS SEGUN ADJ (RURAL)'!$B$18*'PRECIOS SEGUN ADJ (RURAL)'!$C$18</f>
        <v>0</v>
      </c>
      <c r="FE56" s="204" t="s">
        <v>134</v>
      </c>
      <c r="FF56" s="204">
        <f t="shared" si="83"/>
        <v>0</v>
      </c>
      <c r="FG56" s="80">
        <f t="shared" si="84"/>
        <v>1468256.6</v>
      </c>
      <c r="FH56" s="80" t="s">
        <v>2709</v>
      </c>
      <c r="FI56" s="80">
        <f t="shared" si="85"/>
        <v>75787.600000000006</v>
      </c>
      <c r="FJ56" s="80" t="s">
        <v>2710</v>
      </c>
      <c r="FK56" s="80">
        <f t="shared" si="86"/>
        <v>1392469</v>
      </c>
      <c r="FL56" s="80" t="s">
        <v>2711</v>
      </c>
      <c r="FM56" s="80">
        <f t="shared" si="87"/>
        <v>293651.32</v>
      </c>
      <c r="FN56" s="80" t="s">
        <v>2712</v>
      </c>
      <c r="FO56" s="80">
        <f t="shared" si="88"/>
        <v>14682.57</v>
      </c>
      <c r="FP56" s="80" t="s">
        <v>2713</v>
      </c>
      <c r="FQ56" s="80"/>
      <c r="FR56" s="80">
        <f t="shared" si="89"/>
        <v>1174605.28</v>
      </c>
      <c r="FS56" s="80" t="s">
        <v>2714</v>
      </c>
      <c r="FT56" s="37" t="str">
        <f>+VLOOKUP(D56,'FRONTERIZO XENIA'!F:G,2,0)</f>
        <v>F-08</v>
      </c>
    </row>
    <row r="57" spans="1:176">
      <c r="A57" s="37">
        <v>56</v>
      </c>
      <c r="B57" s="176" t="s">
        <v>1826</v>
      </c>
      <c r="C57" s="26" t="s">
        <v>2715</v>
      </c>
      <c r="D57" s="37">
        <v>132066219</v>
      </c>
      <c r="E57" s="37">
        <f>+VLOOKUP(D57,'INFORMACION DE PROVEEDORES'!C:I,2,0)</f>
        <v>132066219</v>
      </c>
      <c r="F57" s="26" t="str">
        <f>+VLOOKUP(D57,'INFORMACION DE PROVEEDORES'!C:J,4,0)</f>
        <v>CARLOS FERRERAS</v>
      </c>
      <c r="G57" s="37" t="str">
        <f>+VLOOKUP(D57,'INFORMACION DE PROVEEDORES'!C:K,5,0)</f>
        <v>012-0022935-7</v>
      </c>
      <c r="H57" s="26" t="str">
        <f>+VLOOKUP(D57,'INFORMACION DE PROVEEDORES'!C:L,7,0)</f>
        <v xml:space="preserve">CALLE FRANCISCOCAAMAÑO, NO. 43 SECTOR HIGUERITO, SAN JUAN DE LA MAGUANA </v>
      </c>
      <c r="I57" s="37" t="str">
        <f>+VLOOKUP(D57,'INFORMACION DE PROVEEDORES'!C:M,3,0)</f>
        <v xml:space="preserve"> JURÍDICA</v>
      </c>
      <c r="J57" s="37">
        <v>1</v>
      </c>
      <c r="K57" s="37">
        <v>241</v>
      </c>
      <c r="L57" s="37">
        <v>96</v>
      </c>
      <c r="M57" s="37">
        <f t="shared" si="45"/>
        <v>1920</v>
      </c>
      <c r="N57" s="189">
        <v>69.81</v>
      </c>
      <c r="O57" s="80">
        <f>+L57*'PRECIOS SEGUN ADJ. (FRONTERIZO)'!$B$2*'PRECIOS SEGUN ADJ. (FRONTERIZO)'!$C$2</f>
        <v>134035.20000000001</v>
      </c>
      <c r="P57" s="80" t="s">
        <v>2072</v>
      </c>
      <c r="Q57" s="80">
        <f t="shared" si="46"/>
        <v>21445.63</v>
      </c>
      <c r="R57" s="37">
        <v>27</v>
      </c>
      <c r="S57" s="37">
        <f t="shared" si="47"/>
        <v>540</v>
      </c>
      <c r="T57" s="189">
        <v>31.5</v>
      </c>
      <c r="U57" s="80">
        <f>+R57*'PRECIOS SEGUN ADJ. (FRONTERIZO)'!$B$3*'PRECIOS SEGUN ADJ. (FRONTERIZO)'!$C$3</f>
        <v>17010</v>
      </c>
      <c r="V57" s="80" t="s">
        <v>2322</v>
      </c>
      <c r="W57" s="37">
        <v>256</v>
      </c>
      <c r="X57" s="37">
        <f t="shared" si="48"/>
        <v>5120</v>
      </c>
      <c r="Y57" s="189">
        <v>25.2</v>
      </c>
      <c r="Z57" s="80">
        <f>+W57*'PRECIOS SEGUN ADJ. (FRONTERIZO)'!$B$4*'PRECIOS SEGUN ADJ. (FRONTERIZO)'!$C$4</f>
        <v>129024</v>
      </c>
      <c r="AA57" s="80" t="s">
        <v>2194</v>
      </c>
      <c r="AB57" s="37">
        <v>122</v>
      </c>
      <c r="AC57" s="37">
        <f t="shared" si="49"/>
        <v>2440</v>
      </c>
      <c r="AD57" s="189">
        <v>87.91</v>
      </c>
      <c r="AE57" s="80">
        <f>+AB57*'PRECIOS SEGUN ADJ. (FRONTERIZO)'!$B$5*'PRECIOS SEGUN ADJ. (FRONTERIZO)'!$C$5</f>
        <v>214500.40000000002</v>
      </c>
      <c r="AF57" s="80" t="s">
        <v>2432</v>
      </c>
      <c r="AG57" s="80">
        <f t="shared" si="50"/>
        <v>38610.07</v>
      </c>
      <c r="AH57" s="37">
        <v>0</v>
      </c>
      <c r="AI57" s="37">
        <f t="shared" si="51"/>
        <v>0</v>
      </c>
      <c r="AJ57" s="189">
        <v>53.95000000000001</v>
      </c>
      <c r="AK57" s="80">
        <f>+AH57*'PRECIOS SEGUN ADJ. (FRONTERIZO)'!$B$6*'PRECIOS SEGUN ADJ. (FRONTERIZO)'!$C$6</f>
        <v>0</v>
      </c>
      <c r="AL57" s="80" t="s">
        <v>134</v>
      </c>
      <c r="AM57" s="37">
        <v>0</v>
      </c>
      <c r="AN57" s="37">
        <f t="shared" si="52"/>
        <v>0</v>
      </c>
      <c r="AO57" s="189">
        <v>25.04</v>
      </c>
      <c r="AP57" s="80">
        <f>+AM57*'PRECIOS SEGUN ADJ. (FRONTERIZO)'!$B$7*'PRECIOS SEGUN ADJ. (FRONTERIZO)'!$C$7</f>
        <v>0</v>
      </c>
      <c r="AQ57" s="80" t="s">
        <v>134</v>
      </c>
      <c r="AR57" s="80">
        <f t="shared" si="53"/>
        <v>0</v>
      </c>
      <c r="AS57" s="37">
        <v>32</v>
      </c>
      <c r="AT57" s="37">
        <f t="shared" si="54"/>
        <v>640</v>
      </c>
      <c r="AU57" s="189">
        <v>290.85000000000002</v>
      </c>
      <c r="AV57" s="80">
        <f>+AS57*'PRECIOS SEGUN ADJ. (FRONTERIZO)'!$B$8*'PRECIOS SEGUN ADJ. (FRONTERIZO)'!$C$8</f>
        <v>186144</v>
      </c>
      <c r="AW57" s="80" t="s">
        <v>1910</v>
      </c>
      <c r="AX57" s="80">
        <f t="shared" si="55"/>
        <v>33505.919999999998</v>
      </c>
      <c r="AY57" s="37">
        <v>15</v>
      </c>
      <c r="AZ57" s="37">
        <f t="shared" si="56"/>
        <v>300</v>
      </c>
      <c r="BA57" s="189">
        <v>18.899999999999999</v>
      </c>
      <c r="BB57" s="80">
        <f>+AY57*'PRECIOS SEGUN ADJ. (FRONTERIZO)'!$B$9*'PRECIOS SEGUN ADJ. (FRONTERIZO)'!$C$9</f>
        <v>5670</v>
      </c>
      <c r="BC57" s="80" t="s">
        <v>327</v>
      </c>
      <c r="BD57" s="37">
        <v>0</v>
      </c>
      <c r="BE57" s="37">
        <f t="shared" si="57"/>
        <v>0</v>
      </c>
      <c r="BF57" s="189">
        <v>140.38</v>
      </c>
      <c r="BG57" s="80">
        <f>+BD57*'PRECIOS SEGUN ADJ. (FRONTERIZO)'!$B$10*'PRECIOS SEGUN ADJ. (FRONTERIZO)'!$C$10</f>
        <v>0</v>
      </c>
      <c r="BH57" s="80" t="s">
        <v>134</v>
      </c>
      <c r="BI57" s="80">
        <f t="shared" si="58"/>
        <v>0</v>
      </c>
      <c r="BJ57" s="37">
        <v>86</v>
      </c>
      <c r="BK57" s="37">
        <f t="shared" si="59"/>
        <v>1720</v>
      </c>
      <c r="BL57" s="189">
        <v>31.459999999999997</v>
      </c>
      <c r="BM57" s="80">
        <f>+BJ57*'PRECIOS SEGUN ADJ. (FRONTERIZO)'!$B$11*'PRECIOS SEGUN ADJ. (FRONTERIZO)'!$C$11</f>
        <v>54111.199999999997</v>
      </c>
      <c r="BN57" s="80" t="s">
        <v>2196</v>
      </c>
      <c r="BO57" s="37">
        <v>27</v>
      </c>
      <c r="BP57" s="37">
        <f t="shared" si="60"/>
        <v>540</v>
      </c>
      <c r="BQ57" s="189">
        <v>65</v>
      </c>
      <c r="BR57" s="80">
        <f>+BO57*'PRECIOS SEGUN ADJ. (FRONTERIZO)'!$B$12*'PRECIOS SEGUN ADJ. (FRONTERIZO)'!$C$12</f>
        <v>35100</v>
      </c>
      <c r="BS57" s="80" t="s">
        <v>289</v>
      </c>
      <c r="BT57" s="37">
        <v>2410</v>
      </c>
      <c r="BU57" s="37">
        <f t="shared" si="61"/>
        <v>48200</v>
      </c>
      <c r="BV57" s="189">
        <v>5.5</v>
      </c>
      <c r="BW57" s="80">
        <f>+BT57*'PRECIOS SEGUN ADJ. (FRONTERIZO)'!$B$13*'PRECIOS SEGUN ADJ. (FRONTERIZO)'!$C$13</f>
        <v>265100</v>
      </c>
      <c r="BX57" s="80" t="s">
        <v>2197</v>
      </c>
      <c r="BY57" s="37">
        <v>0</v>
      </c>
      <c r="BZ57" s="37">
        <f t="shared" si="62"/>
        <v>0</v>
      </c>
      <c r="CA57" s="189">
        <v>7.15</v>
      </c>
      <c r="CB57" s="80">
        <f>+BY57*'PRECIOS SEGUN ADJ. (FRONTERIZO)'!$B$14*'PRECIOS SEGUN ADJ. (FRONTERIZO)'!$C$14</f>
        <v>0</v>
      </c>
      <c r="CC57" s="80" t="s">
        <v>134</v>
      </c>
      <c r="CD57" s="37">
        <v>0</v>
      </c>
      <c r="CE57" s="37">
        <f t="shared" si="63"/>
        <v>0</v>
      </c>
      <c r="CF57" s="189">
        <v>6.8400000000000007</v>
      </c>
      <c r="CG57" s="80">
        <f>+CD57*'PRECIOS SEGUN ADJ. (FRONTERIZO)'!$B$15*'PRECIOS SEGUN ADJ. (FRONTERIZO)'!$C$15</f>
        <v>0</v>
      </c>
      <c r="CH57" s="80" t="s">
        <v>134</v>
      </c>
      <c r="CI57" s="37">
        <v>107</v>
      </c>
      <c r="CJ57" s="37">
        <f t="shared" si="64"/>
        <v>2140</v>
      </c>
      <c r="CK57" s="189">
        <v>60</v>
      </c>
      <c r="CL57" s="80">
        <f>+CI57*'PRECIOS SEGUN ADJ. (FRONTERIZO)'!$B$16*'PRECIOS SEGUN ADJ. (FRONTERIZO)'!$C$16</f>
        <v>128400</v>
      </c>
      <c r="CM57" s="80" t="s">
        <v>2434</v>
      </c>
      <c r="CN57" s="80">
        <f t="shared" si="65"/>
        <v>23112</v>
      </c>
      <c r="CO57" s="37">
        <v>48</v>
      </c>
      <c r="CP57" s="37">
        <f t="shared" si="66"/>
        <v>960</v>
      </c>
      <c r="CQ57" s="189">
        <v>55.649999999999991</v>
      </c>
      <c r="CR57" s="80">
        <f>+CO57*'PRECIOS SEGUN ADJ. (FRONTERIZO)'!$B$17*'PRECIOS SEGUN ADJ. (FRONTERIZO)'!$C$17</f>
        <v>53424</v>
      </c>
      <c r="CS57" s="80" t="s">
        <v>2443</v>
      </c>
      <c r="CT57" s="80">
        <f t="shared" si="67"/>
        <v>9616.32</v>
      </c>
      <c r="CU57" s="37">
        <v>964</v>
      </c>
      <c r="CV57" s="37">
        <f t="shared" si="68"/>
        <v>19280</v>
      </c>
      <c r="CW57" s="189">
        <v>6.6</v>
      </c>
      <c r="CX57" s="80">
        <f>+CU57*'PRECIOS SEGUN ADJ. (FRONTERIZO)'!$B$18*'PRECIOS SEGUN ADJ. (FRONTERIZO)'!$C$18</f>
        <v>127248</v>
      </c>
      <c r="CY57" s="80" t="s">
        <v>2200</v>
      </c>
      <c r="CZ57" s="37">
        <v>54</v>
      </c>
      <c r="DA57" s="37">
        <f t="shared" si="69"/>
        <v>1080</v>
      </c>
      <c r="DB57" s="189">
        <v>65.75</v>
      </c>
      <c r="DC57" s="80">
        <f>+CZ57*'PRECIOS SEGUN ADJ. (FRONTERIZO)'!$B$19*'PRECIOS SEGUN ADJ. (FRONTERIZO)'!$C$19</f>
        <v>71010</v>
      </c>
      <c r="DD57" s="80" t="s">
        <v>2201</v>
      </c>
      <c r="DE57" s="80">
        <f t="shared" si="70"/>
        <v>12781.8</v>
      </c>
      <c r="DF57" s="37">
        <v>0</v>
      </c>
      <c r="DG57" s="37">
        <f t="shared" si="71"/>
        <v>0</v>
      </c>
      <c r="DH57" s="189">
        <v>82.59999999999998</v>
      </c>
      <c r="DI57" s="80">
        <f>+DF57*'PRECIOS SEGUN ADJ. (FRONTERIZO)'!$B$20*'PRECIOS SEGUN ADJ. (FRONTERIZO)'!$C$20</f>
        <v>0</v>
      </c>
      <c r="DJ57" s="80" t="s">
        <v>134</v>
      </c>
      <c r="DK57" s="80">
        <f t="shared" si="72"/>
        <v>0</v>
      </c>
      <c r="DL57" s="37">
        <v>0</v>
      </c>
      <c r="DM57" s="37">
        <f t="shared" si="73"/>
        <v>0</v>
      </c>
      <c r="DN57" s="189">
        <v>22</v>
      </c>
      <c r="DO57" s="80">
        <f>+DL57*'PRECIOS SEGUN ADJ. (FRONTERIZO)'!$B$21*'PRECIOS SEGUN ADJ. (FRONTERIZO)'!$C$21</f>
        <v>0</v>
      </c>
      <c r="DP57" s="80" t="s">
        <v>134</v>
      </c>
      <c r="DQ57" s="37">
        <v>54</v>
      </c>
      <c r="DR57" s="37">
        <f t="shared" si="74"/>
        <v>1080</v>
      </c>
      <c r="DS57" s="189">
        <v>80.849999999999994</v>
      </c>
      <c r="DT57" s="80">
        <f>+DQ57*'PRECIOS SEGUN ADJ. (FRONTERIZO)'!$B$22*'PRECIOS SEGUN ADJ. (FRONTERIZO)'!$C$22</f>
        <v>87318</v>
      </c>
      <c r="DU57" s="80" t="s">
        <v>2148</v>
      </c>
      <c r="DV57" s="37">
        <v>24</v>
      </c>
      <c r="DW57" s="37">
        <f t="shared" si="75"/>
        <v>480</v>
      </c>
      <c r="DX57" s="189">
        <v>21.83</v>
      </c>
      <c r="DY57" s="80">
        <f>+DV57*'PRECIOS SEGUN ADJ. (FRONTERIZO)'!$B$23*'PRECIOS SEGUN ADJ. (FRONTERIZO)'!$C$23</f>
        <v>10478.4</v>
      </c>
      <c r="DZ57" s="80" t="s">
        <v>1150</v>
      </c>
      <c r="EA57" s="80">
        <f t="shared" si="76"/>
        <v>1886.11</v>
      </c>
      <c r="EB57" s="37">
        <v>27</v>
      </c>
      <c r="EC57" s="37">
        <f t="shared" si="77"/>
        <v>540</v>
      </c>
      <c r="ED57" s="189">
        <v>33</v>
      </c>
      <c r="EE57" s="80">
        <f>+EB57*'PRECIOS SEGUN ADJ. (FRONTERIZO)'!$B$24*'PRECIOS SEGUN ADJ. (FRONTERIZO)'!$C$24</f>
        <v>17820</v>
      </c>
      <c r="EF57" s="80" t="s">
        <v>2716</v>
      </c>
      <c r="EG57" s="37">
        <v>16</v>
      </c>
      <c r="EH57" s="37">
        <f t="shared" si="78"/>
        <v>320</v>
      </c>
      <c r="EI57" s="189">
        <v>15.789999999999997</v>
      </c>
      <c r="EJ57" s="80">
        <f>+EG57*'PRECIOS SEGUN ADJ. (FRONTERIZO)'!$B$25*'PRECIOS SEGUN ADJ. (FRONTERIZO)'!$C$25</f>
        <v>5052.7999999999993</v>
      </c>
      <c r="EK57" s="80" t="s">
        <v>437</v>
      </c>
      <c r="EL57" s="37">
        <v>16</v>
      </c>
      <c r="EM57" s="37">
        <f t="shared" si="79"/>
        <v>320</v>
      </c>
      <c r="EN57" s="189">
        <v>31.5</v>
      </c>
      <c r="EO57" s="80">
        <f>+EL57*'PRECIOS SEGUN ADJ. (FRONTERIZO)'!$B$26*'PRECIOS SEGUN ADJ. (FRONTERIZO)'!$C$26</f>
        <v>10080</v>
      </c>
      <c r="EP57" s="80" t="s">
        <v>438</v>
      </c>
      <c r="EQ57" s="80">
        <v>0</v>
      </c>
      <c r="ER57" s="194">
        <f t="shared" si="80"/>
        <v>0</v>
      </c>
      <c r="ES57" s="195">
        <v>21.68</v>
      </c>
      <c r="ET57" s="196">
        <f>+EQ57*'PRECIOS SEGUN ADJ (RURAL)'!$B$13*'PRECIOS SEGUN ADJ (RURAL)'!$C$13</f>
        <v>0</v>
      </c>
      <c r="EU57" s="196" t="s">
        <v>134</v>
      </c>
      <c r="EV57" s="80">
        <v>0</v>
      </c>
      <c r="EW57" s="198">
        <f t="shared" si="81"/>
        <v>0</v>
      </c>
      <c r="EX57" s="199">
        <v>5.5</v>
      </c>
      <c r="EY57" s="200">
        <f>+EV57*'PRECIOS SEGUN ADJ (RURAL)'!$B$16*'PRECIOS SEGUN ADJ (RURAL)'!$C$16</f>
        <v>0</v>
      </c>
      <c r="EZ57" s="200" t="s">
        <v>134</v>
      </c>
      <c r="FA57" s="80">
        <v>0</v>
      </c>
      <c r="FB57" s="202">
        <f t="shared" si="82"/>
        <v>0</v>
      </c>
      <c r="FC57" s="203">
        <v>220</v>
      </c>
      <c r="FD57" s="204">
        <f>+FA57*'PRECIOS SEGUN ADJ (RURAL)'!$B$18*'PRECIOS SEGUN ADJ (RURAL)'!$C$18</f>
        <v>0</v>
      </c>
      <c r="FE57" s="204" t="s">
        <v>134</v>
      </c>
      <c r="FF57" s="204">
        <f t="shared" si="83"/>
        <v>0</v>
      </c>
      <c r="FG57" s="80">
        <f t="shared" si="84"/>
        <v>1551526</v>
      </c>
      <c r="FH57" s="80" t="s">
        <v>2717</v>
      </c>
      <c r="FI57" s="80">
        <f t="shared" si="85"/>
        <v>140957.84999999998</v>
      </c>
      <c r="FJ57" s="80" t="s">
        <v>2718</v>
      </c>
      <c r="FK57" s="80">
        <f t="shared" si="86"/>
        <v>1410568.15</v>
      </c>
      <c r="FL57" s="80" t="s">
        <v>2719</v>
      </c>
      <c r="FM57" s="80">
        <f t="shared" si="87"/>
        <v>310305.2</v>
      </c>
      <c r="FN57" s="80" t="s">
        <v>2720</v>
      </c>
      <c r="FO57" s="80">
        <f t="shared" si="88"/>
        <v>15515.26</v>
      </c>
      <c r="FP57" s="80" t="s">
        <v>2721</v>
      </c>
      <c r="FQ57" s="80"/>
      <c r="FR57" s="80">
        <f t="shared" si="89"/>
        <v>1241220.8</v>
      </c>
      <c r="FS57" s="80" t="s">
        <v>2722</v>
      </c>
      <c r="FT57" s="37" t="str">
        <f>+VLOOKUP(D57,'FRONTERIZO XENIA'!F:G,2,0)</f>
        <v>F-08</v>
      </c>
    </row>
    <row r="58" spans="1:176">
      <c r="A58" s="37">
        <v>57</v>
      </c>
      <c r="B58" s="176" t="s">
        <v>1826</v>
      </c>
      <c r="C58" s="26" t="s">
        <v>2723</v>
      </c>
      <c r="D58" s="37">
        <v>131883877</v>
      </c>
      <c r="E58" s="37">
        <f>+VLOOKUP(D58,'INFORMACION DE PROVEEDORES'!C:I,2,0)</f>
        <v>131883877</v>
      </c>
      <c r="F58" s="26" t="str">
        <f>+VLOOKUP(D58,'INFORMACION DE PROVEEDORES'!C:J,4,0)</f>
        <v xml:space="preserve">MARTINA RODRIGUEZ DE LOS SANTOS </v>
      </c>
      <c r="G58" s="37" t="str">
        <f>+VLOOKUP(D58,'INFORMACION DE PROVEEDORES'!C:K,5,0)</f>
        <v>012-0047632-1</v>
      </c>
      <c r="H58" s="26" t="str">
        <f>+VLOOKUP(D58,'INFORMACION DE PROVEEDORES'!C:L,7,0)</f>
        <v xml:space="preserve">CALLE LUCIA, ESQUINA CIRCUNVALACION NORTE, SAN JUAN </v>
      </c>
      <c r="I58" s="37" t="str">
        <f>+VLOOKUP(D58,'INFORMACION DE PROVEEDORES'!C:M,3,0)</f>
        <v xml:space="preserve"> JURÍDICA</v>
      </c>
      <c r="J58" s="37">
        <v>4</v>
      </c>
      <c r="K58" s="37">
        <v>236</v>
      </c>
      <c r="L58" s="37">
        <v>52</v>
      </c>
      <c r="M58" s="37">
        <f t="shared" si="45"/>
        <v>1040</v>
      </c>
      <c r="N58" s="189">
        <v>69.81</v>
      </c>
      <c r="O58" s="80">
        <f>+L58*'PRECIOS SEGUN ADJ. (FRONTERIZO)'!$B$2*'PRECIOS SEGUN ADJ. (FRONTERIZO)'!$C$2</f>
        <v>72602.399999999994</v>
      </c>
      <c r="P58" s="80" t="s">
        <v>285</v>
      </c>
      <c r="Q58" s="80">
        <f t="shared" si="46"/>
        <v>11616.38</v>
      </c>
      <c r="R58" s="37">
        <v>15</v>
      </c>
      <c r="S58" s="37">
        <f t="shared" si="47"/>
        <v>300</v>
      </c>
      <c r="T58" s="189">
        <v>31.5</v>
      </c>
      <c r="U58" s="80">
        <f>+R58*'PRECIOS SEGUN ADJ. (FRONTERIZO)'!$B$3*'PRECIOS SEGUN ADJ. (FRONTERIZO)'!$C$3</f>
        <v>9450</v>
      </c>
      <c r="V58" s="80" t="s">
        <v>833</v>
      </c>
      <c r="W58" s="37">
        <v>41</v>
      </c>
      <c r="X58" s="37">
        <f t="shared" si="48"/>
        <v>820</v>
      </c>
      <c r="Y58" s="189">
        <v>25.2</v>
      </c>
      <c r="Z58" s="80">
        <f>+W58*'PRECIOS SEGUN ADJ. (FRONTERIZO)'!$B$4*'PRECIOS SEGUN ADJ. (FRONTERIZO)'!$C$4</f>
        <v>20664</v>
      </c>
      <c r="AA58" s="80" t="s">
        <v>2724</v>
      </c>
      <c r="AB58" s="37">
        <v>81</v>
      </c>
      <c r="AC58" s="37">
        <f t="shared" si="49"/>
        <v>1620</v>
      </c>
      <c r="AD58" s="189">
        <v>87.91</v>
      </c>
      <c r="AE58" s="80">
        <f>+AB58*'PRECIOS SEGUN ADJ. (FRONTERIZO)'!$B$5*'PRECIOS SEGUN ADJ. (FRONTERIZO)'!$C$5</f>
        <v>142414.20000000001</v>
      </c>
      <c r="AF58" s="80" t="s">
        <v>1073</v>
      </c>
      <c r="AG58" s="80">
        <f t="shared" si="50"/>
        <v>25634.560000000001</v>
      </c>
      <c r="AH58" s="37">
        <v>73</v>
      </c>
      <c r="AI58" s="37">
        <f t="shared" si="51"/>
        <v>1460</v>
      </c>
      <c r="AJ58" s="189">
        <v>53.95000000000001</v>
      </c>
      <c r="AK58" s="80">
        <f>+AH58*'PRECIOS SEGUN ADJ. (FRONTERIZO)'!$B$6*'PRECIOS SEGUN ADJ. (FRONTERIZO)'!$C$6</f>
        <v>78767</v>
      </c>
      <c r="AL58" s="80" t="s">
        <v>2725</v>
      </c>
      <c r="AM58" s="37">
        <v>10</v>
      </c>
      <c r="AN58" s="37">
        <f t="shared" si="52"/>
        <v>200</v>
      </c>
      <c r="AO58" s="189">
        <v>25.04</v>
      </c>
      <c r="AP58" s="80">
        <f>+AM58*'PRECIOS SEGUN ADJ. (FRONTERIZO)'!$B$7*'PRECIOS SEGUN ADJ. (FRONTERIZO)'!$C$7</f>
        <v>5008</v>
      </c>
      <c r="AQ58" s="80" t="s">
        <v>192</v>
      </c>
      <c r="AR58" s="80">
        <f t="shared" si="53"/>
        <v>801.28</v>
      </c>
      <c r="AS58" s="37">
        <v>29</v>
      </c>
      <c r="AT58" s="37">
        <f t="shared" si="54"/>
        <v>580</v>
      </c>
      <c r="AU58" s="189">
        <v>290.85000000000002</v>
      </c>
      <c r="AV58" s="80">
        <f>+AS58*'PRECIOS SEGUN ADJ. (FRONTERIZO)'!$B$8*'PRECIOS SEGUN ADJ. (FRONTERIZO)'!$C$8</f>
        <v>168693.00000000003</v>
      </c>
      <c r="AW58" s="80" t="s">
        <v>138</v>
      </c>
      <c r="AX58" s="80">
        <f t="shared" si="55"/>
        <v>30364.74</v>
      </c>
      <c r="AY58" s="37">
        <v>3</v>
      </c>
      <c r="AZ58" s="37">
        <f t="shared" si="56"/>
        <v>60</v>
      </c>
      <c r="BA58" s="189">
        <v>18.899999999999999</v>
      </c>
      <c r="BB58" s="80">
        <f>+AY58*'PRECIOS SEGUN ADJ. (FRONTERIZO)'!$B$9*'PRECIOS SEGUN ADJ. (FRONTERIZO)'!$C$9</f>
        <v>1134</v>
      </c>
      <c r="BC58" s="80" t="s">
        <v>1911</v>
      </c>
      <c r="BD58" s="37">
        <v>6</v>
      </c>
      <c r="BE58" s="37">
        <f t="shared" si="57"/>
        <v>120</v>
      </c>
      <c r="BF58" s="189">
        <v>140.38</v>
      </c>
      <c r="BG58" s="80">
        <f>+BD58*'PRECIOS SEGUN ADJ. (FRONTERIZO)'!$B$10*'PRECIOS SEGUN ADJ. (FRONTERIZO)'!$C$10</f>
        <v>16845.599999999999</v>
      </c>
      <c r="BH58" s="80" t="s">
        <v>506</v>
      </c>
      <c r="BI58" s="80">
        <f t="shared" si="58"/>
        <v>3032.21</v>
      </c>
      <c r="BJ58" s="37">
        <v>14</v>
      </c>
      <c r="BK58" s="37">
        <f t="shared" si="59"/>
        <v>280</v>
      </c>
      <c r="BL58" s="189">
        <v>31.459999999999997</v>
      </c>
      <c r="BM58" s="80">
        <f>+BJ58*'PRECIOS SEGUN ADJ. (FRONTERIZO)'!$B$11*'PRECIOS SEGUN ADJ. (FRONTERIZO)'!$C$11</f>
        <v>8808.7999999999993</v>
      </c>
      <c r="BN58" s="80" t="s">
        <v>2726</v>
      </c>
      <c r="BO58" s="37">
        <v>24</v>
      </c>
      <c r="BP58" s="37">
        <f t="shared" si="60"/>
        <v>480</v>
      </c>
      <c r="BQ58" s="189">
        <v>65</v>
      </c>
      <c r="BR58" s="80">
        <f>+BO58*'PRECIOS SEGUN ADJ. (FRONTERIZO)'!$B$12*'PRECIOS SEGUN ADJ. (FRONTERIZO)'!$C$12</f>
        <v>31200</v>
      </c>
      <c r="BS58" s="80" t="s">
        <v>648</v>
      </c>
      <c r="BT58" s="37">
        <v>380</v>
      </c>
      <c r="BU58" s="37">
        <f t="shared" si="61"/>
        <v>7600</v>
      </c>
      <c r="BV58" s="189">
        <v>5.5</v>
      </c>
      <c r="BW58" s="80">
        <f>+BT58*'PRECIOS SEGUN ADJ. (FRONTERIZO)'!$B$13*'PRECIOS SEGUN ADJ. (FRONTERIZO)'!$C$13</f>
        <v>41800</v>
      </c>
      <c r="BX58" s="80" t="s">
        <v>2727</v>
      </c>
      <c r="BY58" s="37">
        <v>396</v>
      </c>
      <c r="BZ58" s="37">
        <f t="shared" si="62"/>
        <v>7920</v>
      </c>
      <c r="CA58" s="189">
        <v>7.15</v>
      </c>
      <c r="CB58" s="80">
        <f>+BY58*'PRECIOS SEGUN ADJ. (FRONTERIZO)'!$B$14*'PRECIOS SEGUN ADJ. (FRONTERIZO)'!$C$14</f>
        <v>56628</v>
      </c>
      <c r="CC58" s="80" t="s">
        <v>2728</v>
      </c>
      <c r="CD58" s="37">
        <v>792</v>
      </c>
      <c r="CE58" s="37">
        <f t="shared" si="63"/>
        <v>15840</v>
      </c>
      <c r="CF58" s="189">
        <v>6.8400000000000007</v>
      </c>
      <c r="CG58" s="80">
        <f>+CD58*'PRECIOS SEGUN ADJ. (FRONTERIZO)'!$B$15*'PRECIOS SEGUN ADJ. (FRONTERIZO)'!$C$15</f>
        <v>108345.59999999999</v>
      </c>
      <c r="CH58" s="80" t="s">
        <v>2729</v>
      </c>
      <c r="CI58" s="37">
        <v>18</v>
      </c>
      <c r="CJ58" s="37">
        <f t="shared" si="64"/>
        <v>360</v>
      </c>
      <c r="CK58" s="189">
        <v>60</v>
      </c>
      <c r="CL58" s="80">
        <f>+CI58*'PRECIOS SEGUN ADJ. (FRONTERIZO)'!$B$16*'PRECIOS SEGUN ADJ. (FRONTERIZO)'!$C$16</f>
        <v>21600</v>
      </c>
      <c r="CM58" s="80" t="s">
        <v>2730</v>
      </c>
      <c r="CN58" s="80">
        <f t="shared" si="65"/>
        <v>3888</v>
      </c>
      <c r="CO58" s="37">
        <v>8</v>
      </c>
      <c r="CP58" s="37">
        <f t="shared" si="66"/>
        <v>160</v>
      </c>
      <c r="CQ58" s="189">
        <v>55.649999999999991</v>
      </c>
      <c r="CR58" s="80">
        <f>+CO58*'PRECIOS SEGUN ADJ. (FRONTERIZO)'!$B$17*'PRECIOS SEGUN ADJ. (FRONTERIZO)'!$C$17</f>
        <v>8904</v>
      </c>
      <c r="CS58" s="80" t="s">
        <v>733</v>
      </c>
      <c r="CT58" s="80">
        <f t="shared" si="67"/>
        <v>1602.72</v>
      </c>
      <c r="CU58" s="37">
        <v>548</v>
      </c>
      <c r="CV58" s="37">
        <f t="shared" si="68"/>
        <v>10960</v>
      </c>
      <c r="CW58" s="189">
        <v>6.6</v>
      </c>
      <c r="CX58" s="80">
        <f>+CU58*'PRECIOS SEGUN ADJ. (FRONTERIZO)'!$B$18*'PRECIOS SEGUN ADJ. (FRONTERIZO)'!$C$18</f>
        <v>72336</v>
      </c>
      <c r="CY58" s="80" t="s">
        <v>1125</v>
      </c>
      <c r="CZ58" s="37">
        <v>9</v>
      </c>
      <c r="DA58" s="37">
        <f t="shared" si="69"/>
        <v>180</v>
      </c>
      <c r="DB58" s="189">
        <v>65.75</v>
      </c>
      <c r="DC58" s="80">
        <f>+CZ58*'PRECIOS SEGUN ADJ. (FRONTERIZO)'!$B$19*'PRECIOS SEGUN ADJ. (FRONTERIZO)'!$C$19</f>
        <v>11835</v>
      </c>
      <c r="DD58" s="80" t="s">
        <v>735</v>
      </c>
      <c r="DE58" s="80">
        <f t="shared" si="70"/>
        <v>2130.3000000000002</v>
      </c>
      <c r="DF58" s="37">
        <v>10</v>
      </c>
      <c r="DG58" s="37">
        <f t="shared" si="71"/>
        <v>200</v>
      </c>
      <c r="DH58" s="189">
        <v>82.59999999999998</v>
      </c>
      <c r="DI58" s="80">
        <f>+DF58*'PRECIOS SEGUN ADJ. (FRONTERIZO)'!$B$20*'PRECIOS SEGUN ADJ. (FRONTERIZO)'!$C$20</f>
        <v>16520</v>
      </c>
      <c r="DJ58" s="80" t="s">
        <v>199</v>
      </c>
      <c r="DK58" s="80">
        <f t="shared" si="72"/>
        <v>2973.6</v>
      </c>
      <c r="DL58" s="37">
        <v>792</v>
      </c>
      <c r="DM58" s="37">
        <f t="shared" si="73"/>
        <v>15840</v>
      </c>
      <c r="DN58" s="189">
        <v>22</v>
      </c>
      <c r="DO58" s="80">
        <f>+DL58*'PRECIOS SEGUN ADJ. (FRONTERIZO)'!$B$21*'PRECIOS SEGUN ADJ. (FRONTERIZO)'!$C$21</f>
        <v>348480</v>
      </c>
      <c r="DP58" s="80" t="s">
        <v>2731</v>
      </c>
      <c r="DQ58" s="37">
        <v>54</v>
      </c>
      <c r="DR58" s="37">
        <f t="shared" si="74"/>
        <v>1080</v>
      </c>
      <c r="DS58" s="189">
        <v>80.849999999999994</v>
      </c>
      <c r="DT58" s="80">
        <f>+DQ58*'PRECIOS SEGUN ADJ. (FRONTERIZO)'!$B$22*'PRECIOS SEGUN ADJ. (FRONTERIZO)'!$C$22</f>
        <v>87318</v>
      </c>
      <c r="DU58" s="80" t="s">
        <v>2148</v>
      </c>
      <c r="DV58" s="37">
        <v>26</v>
      </c>
      <c r="DW58" s="37">
        <f t="shared" si="75"/>
        <v>520</v>
      </c>
      <c r="DX58" s="189">
        <v>21.83</v>
      </c>
      <c r="DY58" s="80">
        <f>+DV58*'PRECIOS SEGUN ADJ. (FRONTERIZO)'!$B$23*'PRECIOS SEGUN ADJ. (FRONTERIZO)'!$C$23</f>
        <v>11351.599999999999</v>
      </c>
      <c r="DZ58" s="80" t="s">
        <v>1322</v>
      </c>
      <c r="EA58" s="80">
        <f t="shared" si="76"/>
        <v>2043.29</v>
      </c>
      <c r="EB58" s="37">
        <v>67</v>
      </c>
      <c r="EC58" s="37">
        <f t="shared" si="77"/>
        <v>1340</v>
      </c>
      <c r="ED58" s="189">
        <v>33</v>
      </c>
      <c r="EE58" s="80">
        <f>+EB58*'PRECIOS SEGUN ADJ. (FRONTERIZO)'!$B$24*'PRECIOS SEGUN ADJ. (FRONTERIZO)'!$C$24</f>
        <v>44220</v>
      </c>
      <c r="EF58" s="80" t="s">
        <v>342</v>
      </c>
      <c r="EG58" s="37">
        <v>3</v>
      </c>
      <c r="EH58" s="37">
        <f t="shared" si="78"/>
        <v>60</v>
      </c>
      <c r="EI58" s="189">
        <v>15.789999999999997</v>
      </c>
      <c r="EJ58" s="80">
        <f>+EG58*'PRECIOS SEGUN ADJ. (FRONTERIZO)'!$B$25*'PRECIOS SEGUN ADJ. (FRONTERIZO)'!$C$25</f>
        <v>947.4</v>
      </c>
      <c r="EK58" s="80" t="s">
        <v>2003</v>
      </c>
      <c r="EL58" s="37">
        <v>3</v>
      </c>
      <c r="EM58" s="37">
        <f t="shared" si="79"/>
        <v>60</v>
      </c>
      <c r="EN58" s="189">
        <v>31.5</v>
      </c>
      <c r="EO58" s="80">
        <f>+EL58*'PRECIOS SEGUN ADJ. (FRONTERIZO)'!$B$26*'PRECIOS SEGUN ADJ. (FRONTERIZO)'!$C$26</f>
        <v>1890</v>
      </c>
      <c r="EP58" s="80" t="s">
        <v>163</v>
      </c>
      <c r="EQ58" s="80">
        <v>0</v>
      </c>
      <c r="ER58" s="194">
        <f t="shared" si="80"/>
        <v>0</v>
      </c>
      <c r="ES58" s="195">
        <v>21.68</v>
      </c>
      <c r="ET58" s="196">
        <f>+EQ58*'PRECIOS SEGUN ADJ (RURAL)'!$B$13*'PRECIOS SEGUN ADJ (RURAL)'!$C$13</f>
        <v>0</v>
      </c>
      <c r="EU58" s="196" t="s">
        <v>134</v>
      </c>
      <c r="EV58" s="80">
        <v>0</v>
      </c>
      <c r="EW58" s="198">
        <f t="shared" si="81"/>
        <v>0</v>
      </c>
      <c r="EX58" s="199">
        <v>5.5</v>
      </c>
      <c r="EY58" s="200">
        <f>+EV58*'PRECIOS SEGUN ADJ (RURAL)'!$B$16*'PRECIOS SEGUN ADJ (RURAL)'!$C$16</f>
        <v>0</v>
      </c>
      <c r="EZ58" s="200" t="s">
        <v>134</v>
      </c>
      <c r="FA58" s="80">
        <v>0</v>
      </c>
      <c r="FB58" s="202">
        <f t="shared" si="82"/>
        <v>0</v>
      </c>
      <c r="FC58" s="203">
        <v>220</v>
      </c>
      <c r="FD58" s="204">
        <f>+FA58*'PRECIOS SEGUN ADJ (RURAL)'!$B$18*'PRECIOS SEGUN ADJ (RURAL)'!$C$18</f>
        <v>0</v>
      </c>
      <c r="FE58" s="204" t="s">
        <v>134</v>
      </c>
      <c r="FF58" s="204">
        <f t="shared" si="83"/>
        <v>0</v>
      </c>
      <c r="FG58" s="80">
        <f t="shared" si="84"/>
        <v>1387762.6</v>
      </c>
      <c r="FH58" s="80" t="s">
        <v>2732</v>
      </c>
      <c r="FI58" s="80">
        <f t="shared" si="85"/>
        <v>84087.080000000016</v>
      </c>
      <c r="FJ58" s="80" t="s">
        <v>2733</v>
      </c>
      <c r="FK58" s="80">
        <f t="shared" si="86"/>
        <v>1303675.52</v>
      </c>
      <c r="FL58" s="80" t="s">
        <v>2734</v>
      </c>
      <c r="FM58" s="80">
        <f t="shared" si="87"/>
        <v>277552.52</v>
      </c>
      <c r="FN58" s="80" t="s">
        <v>2735</v>
      </c>
      <c r="FO58" s="80">
        <f t="shared" si="88"/>
        <v>13877.63</v>
      </c>
      <c r="FP58" s="80" t="s">
        <v>2736</v>
      </c>
      <c r="FQ58" s="80"/>
      <c r="FR58" s="80">
        <f t="shared" si="89"/>
        <v>1110210.08</v>
      </c>
      <c r="FS58" s="80" t="s">
        <v>2737</v>
      </c>
      <c r="FT58" s="37" t="str">
        <f>+VLOOKUP(D58,'FRONTERIZO XENIA'!F:G,2,0)</f>
        <v>F-08</v>
      </c>
    </row>
    <row r="59" spans="1:176">
      <c r="A59" s="37">
        <v>58</v>
      </c>
      <c r="B59" s="176" t="s">
        <v>1826</v>
      </c>
      <c r="C59" s="26" t="s">
        <v>2738</v>
      </c>
      <c r="D59" s="37">
        <v>131045588</v>
      </c>
      <c r="E59" s="37">
        <f>+VLOOKUP(D59,'INFORMACION DE PROVEEDORES'!C:I,2,0)</f>
        <v>131045588</v>
      </c>
      <c r="F59" s="26" t="str">
        <f>+VLOOKUP(D59,'INFORMACION DE PROVEEDORES'!C:J,4,0)</f>
        <v>ISRAMIL PIMENTEL</v>
      </c>
      <c r="G59" s="37" t="str">
        <f>+VLOOKUP(D59,'INFORMACION DE PROVEEDORES'!C:K,5,0)</f>
        <v>001-1268457-6</v>
      </c>
      <c r="H59" s="26" t="str">
        <f>+VLOOKUP(D59,'INFORMACION DE PROVEEDORES'!C:L,7,0)</f>
        <v xml:space="preserve">CALLE JUAN BOSCH, NO. 13, LA PEÑUELA, CABRAL, BARAHONA </v>
      </c>
      <c r="I59" s="37" t="str">
        <f>+VLOOKUP(D59,'INFORMACION DE PROVEEDORES'!C:M,3,0)</f>
        <v xml:space="preserve"> JURÍDICA</v>
      </c>
      <c r="J59" s="37">
        <v>1</v>
      </c>
      <c r="K59" s="37">
        <v>345</v>
      </c>
      <c r="L59" s="37">
        <v>61</v>
      </c>
      <c r="M59" s="37">
        <f t="shared" si="45"/>
        <v>1220</v>
      </c>
      <c r="N59" s="189">
        <v>69.81</v>
      </c>
      <c r="O59" s="80">
        <f>+L59*'PRECIOS SEGUN ADJ. (FRONTERIZO)'!$B$2*'PRECIOS SEGUN ADJ. (FRONTERIZO)'!$C$2</f>
        <v>85168.2</v>
      </c>
      <c r="P59" s="80" t="s">
        <v>395</v>
      </c>
      <c r="Q59" s="80">
        <f t="shared" si="46"/>
        <v>13626.91</v>
      </c>
      <c r="R59" s="37">
        <v>16</v>
      </c>
      <c r="S59" s="37">
        <f t="shared" si="47"/>
        <v>320</v>
      </c>
      <c r="T59" s="189">
        <v>31.5</v>
      </c>
      <c r="U59" s="80">
        <f>+R59*'PRECIOS SEGUN ADJ. (FRONTERIZO)'!$B$3*'PRECIOS SEGUN ADJ. (FRONTERIZO)'!$C$3</f>
        <v>10080</v>
      </c>
      <c r="V59" s="80" t="s">
        <v>438</v>
      </c>
      <c r="W59" s="37">
        <v>0</v>
      </c>
      <c r="X59" s="37">
        <f t="shared" si="48"/>
        <v>0</v>
      </c>
      <c r="Y59" s="189">
        <v>25.2</v>
      </c>
      <c r="Z59" s="80">
        <f>+W59*'PRECIOS SEGUN ADJ. (FRONTERIZO)'!$B$4*'PRECIOS SEGUN ADJ. (FRONTERIZO)'!$C$4</f>
        <v>0</v>
      </c>
      <c r="AA59" s="80" t="s">
        <v>134</v>
      </c>
      <c r="AB59" s="37">
        <v>105</v>
      </c>
      <c r="AC59" s="37">
        <f t="shared" si="49"/>
        <v>2100</v>
      </c>
      <c r="AD59" s="189">
        <v>87.91</v>
      </c>
      <c r="AE59" s="80">
        <f>+AB59*'PRECIOS SEGUN ADJ. (FRONTERIZO)'!$B$5*'PRECIOS SEGUN ADJ. (FRONTERIZO)'!$C$5</f>
        <v>184611</v>
      </c>
      <c r="AF59" s="80" t="s">
        <v>2739</v>
      </c>
      <c r="AG59" s="80">
        <f t="shared" si="50"/>
        <v>33229.980000000003</v>
      </c>
      <c r="AH59" s="37">
        <v>127</v>
      </c>
      <c r="AI59" s="37">
        <f t="shared" si="51"/>
        <v>2540</v>
      </c>
      <c r="AJ59" s="189">
        <v>53.95000000000001</v>
      </c>
      <c r="AK59" s="80">
        <f>+AH59*'PRECIOS SEGUN ADJ. (FRONTERIZO)'!$B$6*'PRECIOS SEGUN ADJ. (FRONTERIZO)'!$C$6</f>
        <v>137033</v>
      </c>
      <c r="AL59" s="80" t="s">
        <v>2740</v>
      </c>
      <c r="AM59" s="37">
        <v>16</v>
      </c>
      <c r="AN59" s="37">
        <f t="shared" si="52"/>
        <v>320</v>
      </c>
      <c r="AO59" s="189">
        <v>25.04</v>
      </c>
      <c r="AP59" s="80">
        <f>+AM59*'PRECIOS SEGUN ADJ. (FRONTERIZO)'!$B$7*'PRECIOS SEGUN ADJ. (FRONTERIZO)'!$C$7</f>
        <v>8012.7999999999993</v>
      </c>
      <c r="AQ59" s="80" t="s">
        <v>161</v>
      </c>
      <c r="AR59" s="80">
        <f t="shared" si="53"/>
        <v>1282.05</v>
      </c>
      <c r="AS59" s="37">
        <v>39</v>
      </c>
      <c r="AT59" s="37">
        <f t="shared" si="54"/>
        <v>780</v>
      </c>
      <c r="AU59" s="189">
        <v>290.85000000000002</v>
      </c>
      <c r="AV59" s="80">
        <f>+AS59*'PRECIOS SEGUN ADJ. (FRONTERIZO)'!$B$8*'PRECIOS SEGUN ADJ. (FRONTERIZO)'!$C$8</f>
        <v>226863.00000000003</v>
      </c>
      <c r="AW59" s="80" t="s">
        <v>400</v>
      </c>
      <c r="AX59" s="80">
        <f t="shared" si="55"/>
        <v>40835.339999999997</v>
      </c>
      <c r="AY59" s="37">
        <v>0</v>
      </c>
      <c r="AZ59" s="37">
        <f t="shared" si="56"/>
        <v>0</v>
      </c>
      <c r="BA59" s="189">
        <v>18.899999999999999</v>
      </c>
      <c r="BB59" s="80">
        <f>+AY59*'PRECIOS SEGUN ADJ. (FRONTERIZO)'!$B$9*'PRECIOS SEGUN ADJ. (FRONTERIZO)'!$C$9</f>
        <v>0</v>
      </c>
      <c r="BC59" s="80" t="s">
        <v>134</v>
      </c>
      <c r="BD59" s="37">
        <v>8</v>
      </c>
      <c r="BE59" s="37">
        <f t="shared" si="57"/>
        <v>160</v>
      </c>
      <c r="BF59" s="189">
        <v>140.38</v>
      </c>
      <c r="BG59" s="80">
        <f>+BD59*'PRECIOS SEGUN ADJ. (FRONTERIZO)'!$B$10*'PRECIOS SEGUN ADJ. (FRONTERIZO)'!$C$10</f>
        <v>22460.799999999999</v>
      </c>
      <c r="BH59" s="80" t="s">
        <v>626</v>
      </c>
      <c r="BI59" s="80">
        <f t="shared" si="58"/>
        <v>4042.94</v>
      </c>
      <c r="BJ59" s="37">
        <v>0</v>
      </c>
      <c r="BK59" s="37">
        <f t="shared" si="59"/>
        <v>0</v>
      </c>
      <c r="BL59" s="189">
        <v>31.459999999999997</v>
      </c>
      <c r="BM59" s="80">
        <f>+BJ59*'PRECIOS SEGUN ADJ. (FRONTERIZO)'!$B$11*'PRECIOS SEGUN ADJ. (FRONTERIZO)'!$C$11</f>
        <v>0</v>
      </c>
      <c r="BN59" s="80" t="s">
        <v>134</v>
      </c>
      <c r="BO59" s="37">
        <v>31</v>
      </c>
      <c r="BP59" s="37">
        <f t="shared" si="60"/>
        <v>620</v>
      </c>
      <c r="BQ59" s="189">
        <v>65</v>
      </c>
      <c r="BR59" s="80">
        <f>+BO59*'PRECIOS SEGUN ADJ. (FRONTERIZO)'!$B$12*'PRECIOS SEGUN ADJ. (FRONTERIZO)'!$C$12</f>
        <v>40300</v>
      </c>
      <c r="BS59" s="80" t="s">
        <v>879</v>
      </c>
      <c r="BT59" s="37">
        <v>0</v>
      </c>
      <c r="BU59" s="37">
        <f t="shared" si="61"/>
        <v>0</v>
      </c>
      <c r="BV59" s="189">
        <v>5.5</v>
      </c>
      <c r="BW59" s="80">
        <f>+BT59*'PRECIOS SEGUN ADJ. (FRONTERIZO)'!$B$13*'PRECIOS SEGUN ADJ. (FRONTERIZO)'!$C$13</f>
        <v>0</v>
      </c>
      <c r="BX59" s="80" t="s">
        <v>134</v>
      </c>
      <c r="BY59" s="37">
        <v>690</v>
      </c>
      <c r="BZ59" s="37">
        <f t="shared" si="62"/>
        <v>13800</v>
      </c>
      <c r="CA59" s="189">
        <v>7.15</v>
      </c>
      <c r="CB59" s="80">
        <f>+BY59*'PRECIOS SEGUN ADJ. (FRONTERIZO)'!$B$14*'PRECIOS SEGUN ADJ. (FRONTERIZO)'!$C$14</f>
        <v>98670</v>
      </c>
      <c r="CC59" s="80" t="s">
        <v>2741</v>
      </c>
      <c r="CD59" s="37">
        <v>1380</v>
      </c>
      <c r="CE59" s="37">
        <f t="shared" si="63"/>
        <v>27600</v>
      </c>
      <c r="CF59" s="189">
        <v>6.8400000000000007</v>
      </c>
      <c r="CG59" s="80">
        <f>+CD59*'PRECIOS SEGUN ADJ. (FRONTERIZO)'!$B$15*'PRECIOS SEGUN ADJ. (FRONTERIZO)'!$C$15</f>
        <v>188783.99999999997</v>
      </c>
      <c r="CH59" s="80" t="s">
        <v>2742</v>
      </c>
      <c r="CI59" s="37">
        <v>0</v>
      </c>
      <c r="CJ59" s="37">
        <f t="shared" si="64"/>
        <v>0</v>
      </c>
      <c r="CK59" s="189">
        <v>60</v>
      </c>
      <c r="CL59" s="80">
        <f>+CI59*'PRECIOS SEGUN ADJ. (FRONTERIZO)'!$B$16*'PRECIOS SEGUN ADJ. (FRONTERIZO)'!$C$16</f>
        <v>0</v>
      </c>
      <c r="CM59" s="80" t="s">
        <v>134</v>
      </c>
      <c r="CN59" s="80">
        <f t="shared" si="65"/>
        <v>0</v>
      </c>
      <c r="CO59" s="37">
        <v>0</v>
      </c>
      <c r="CP59" s="37">
        <f t="shared" si="66"/>
        <v>0</v>
      </c>
      <c r="CQ59" s="189">
        <v>55.649999999999991</v>
      </c>
      <c r="CR59" s="80">
        <f>+CO59*'PRECIOS SEGUN ADJ. (FRONTERIZO)'!$B$17*'PRECIOS SEGUN ADJ. (FRONTERIZO)'!$C$17</f>
        <v>0</v>
      </c>
      <c r="CS59" s="80" t="s">
        <v>134</v>
      </c>
      <c r="CT59" s="80">
        <f t="shared" si="67"/>
        <v>0</v>
      </c>
      <c r="CU59" s="37">
        <v>690</v>
      </c>
      <c r="CV59" s="37">
        <f t="shared" si="68"/>
        <v>13800</v>
      </c>
      <c r="CW59" s="189">
        <v>6.6</v>
      </c>
      <c r="CX59" s="80">
        <f>+CU59*'PRECIOS SEGUN ADJ. (FRONTERIZO)'!$B$18*'PRECIOS SEGUN ADJ. (FRONTERIZO)'!$C$18</f>
        <v>91080</v>
      </c>
      <c r="CY59" s="80" t="s">
        <v>2743</v>
      </c>
      <c r="CZ59" s="37">
        <v>0</v>
      </c>
      <c r="DA59" s="37">
        <f t="shared" si="69"/>
        <v>0</v>
      </c>
      <c r="DB59" s="189">
        <v>65.75</v>
      </c>
      <c r="DC59" s="80">
        <f>+CZ59*'PRECIOS SEGUN ADJ. (FRONTERIZO)'!$B$19*'PRECIOS SEGUN ADJ. (FRONTERIZO)'!$C$19</f>
        <v>0</v>
      </c>
      <c r="DD59" s="80" t="s">
        <v>134</v>
      </c>
      <c r="DE59" s="80">
        <f t="shared" si="70"/>
        <v>0</v>
      </c>
      <c r="DF59" s="37">
        <v>16</v>
      </c>
      <c r="DG59" s="37">
        <f t="shared" si="71"/>
        <v>320</v>
      </c>
      <c r="DH59" s="189">
        <v>82.59999999999998</v>
      </c>
      <c r="DI59" s="80">
        <f>+DF59*'PRECIOS SEGUN ADJ. (FRONTERIZO)'!$B$20*'PRECIOS SEGUN ADJ. (FRONTERIZO)'!$C$20</f>
        <v>26432</v>
      </c>
      <c r="DJ59" s="80" t="s">
        <v>174</v>
      </c>
      <c r="DK59" s="80">
        <f t="shared" si="72"/>
        <v>4757.76</v>
      </c>
      <c r="DL59" s="37">
        <v>1380</v>
      </c>
      <c r="DM59" s="37">
        <f t="shared" si="73"/>
        <v>27600</v>
      </c>
      <c r="DN59" s="189">
        <v>22</v>
      </c>
      <c r="DO59" s="80">
        <f>+DL59*'PRECIOS SEGUN ADJ. (FRONTERIZO)'!$B$21*'PRECIOS SEGUN ADJ. (FRONTERIZO)'!$C$21</f>
        <v>607200</v>
      </c>
      <c r="DP59" s="80" t="s">
        <v>2744</v>
      </c>
      <c r="DQ59" s="37">
        <v>77</v>
      </c>
      <c r="DR59" s="37">
        <f t="shared" si="74"/>
        <v>1540</v>
      </c>
      <c r="DS59" s="189">
        <v>80.849999999999994</v>
      </c>
      <c r="DT59" s="80">
        <f>+DQ59*'PRECIOS SEGUN ADJ. (FRONTERIZO)'!$B$22*'PRECIOS SEGUN ADJ. (FRONTERIZO)'!$C$22</f>
        <v>124509</v>
      </c>
      <c r="DU59" s="80" t="s">
        <v>2745</v>
      </c>
      <c r="DV59" s="37">
        <v>34</v>
      </c>
      <c r="DW59" s="37">
        <f t="shared" si="75"/>
        <v>680</v>
      </c>
      <c r="DX59" s="189">
        <v>21.83</v>
      </c>
      <c r="DY59" s="80">
        <f>+DV59*'PRECIOS SEGUN ADJ. (FRONTERIZO)'!$B$23*'PRECIOS SEGUN ADJ. (FRONTERIZO)'!$C$23</f>
        <v>14844.399999999998</v>
      </c>
      <c r="DZ59" s="80" t="s">
        <v>863</v>
      </c>
      <c r="EA59" s="80">
        <f t="shared" si="76"/>
        <v>2671.99</v>
      </c>
      <c r="EB59" s="37">
        <v>107</v>
      </c>
      <c r="EC59" s="37">
        <f t="shared" si="77"/>
        <v>2140</v>
      </c>
      <c r="ED59" s="189">
        <v>33</v>
      </c>
      <c r="EE59" s="80">
        <f>+EB59*'PRECIOS SEGUN ADJ. (FRONTERIZO)'!$B$24*'PRECIOS SEGUN ADJ. (FRONTERIZO)'!$C$24</f>
        <v>70620</v>
      </c>
      <c r="EF59" s="80" t="s">
        <v>2746</v>
      </c>
      <c r="EG59" s="37">
        <v>0</v>
      </c>
      <c r="EH59" s="37">
        <f t="shared" si="78"/>
        <v>0</v>
      </c>
      <c r="EI59" s="189">
        <v>15.789999999999997</v>
      </c>
      <c r="EJ59" s="80">
        <f>+EG59*'PRECIOS SEGUN ADJ. (FRONTERIZO)'!$B$25*'PRECIOS SEGUN ADJ. (FRONTERIZO)'!$C$25</f>
        <v>0</v>
      </c>
      <c r="EK59" s="80" t="s">
        <v>134</v>
      </c>
      <c r="EL59" s="37">
        <v>0</v>
      </c>
      <c r="EM59" s="37">
        <f t="shared" si="79"/>
        <v>0</v>
      </c>
      <c r="EN59" s="189">
        <v>31.5</v>
      </c>
      <c r="EO59" s="80">
        <f>+EL59*'PRECIOS SEGUN ADJ. (FRONTERIZO)'!$B$26*'PRECIOS SEGUN ADJ. (FRONTERIZO)'!$C$26</f>
        <v>0</v>
      </c>
      <c r="EP59" s="80" t="s">
        <v>134</v>
      </c>
      <c r="EQ59" s="80">
        <v>0</v>
      </c>
      <c r="ER59" s="194">
        <f t="shared" si="80"/>
        <v>0</v>
      </c>
      <c r="ES59" s="195">
        <v>21.68</v>
      </c>
      <c r="ET59" s="196">
        <f>+EQ59*'PRECIOS SEGUN ADJ (RURAL)'!$B$13*'PRECIOS SEGUN ADJ (RURAL)'!$C$13</f>
        <v>0</v>
      </c>
      <c r="EU59" s="196" t="s">
        <v>134</v>
      </c>
      <c r="EV59" s="80">
        <v>0</v>
      </c>
      <c r="EW59" s="198">
        <f t="shared" si="81"/>
        <v>0</v>
      </c>
      <c r="EX59" s="199">
        <v>5.5</v>
      </c>
      <c r="EY59" s="200">
        <f>+EV59*'PRECIOS SEGUN ADJ (RURAL)'!$B$16*'PRECIOS SEGUN ADJ (RURAL)'!$C$16</f>
        <v>0</v>
      </c>
      <c r="EZ59" s="200" t="s">
        <v>134</v>
      </c>
      <c r="FA59" s="80">
        <v>0</v>
      </c>
      <c r="FB59" s="202">
        <f t="shared" si="82"/>
        <v>0</v>
      </c>
      <c r="FC59" s="203">
        <v>220</v>
      </c>
      <c r="FD59" s="204">
        <f>+FA59*'PRECIOS SEGUN ADJ (RURAL)'!$B$18*'PRECIOS SEGUN ADJ (RURAL)'!$C$18</f>
        <v>0</v>
      </c>
      <c r="FE59" s="204" t="s">
        <v>134</v>
      </c>
      <c r="FF59" s="204">
        <f t="shared" si="83"/>
        <v>0</v>
      </c>
      <c r="FG59" s="80">
        <f t="shared" si="84"/>
        <v>1936668.2</v>
      </c>
      <c r="FH59" s="80" t="s">
        <v>2747</v>
      </c>
      <c r="FI59" s="80">
        <f t="shared" si="85"/>
        <v>100446.97</v>
      </c>
      <c r="FJ59" s="80" t="s">
        <v>2748</v>
      </c>
      <c r="FK59" s="80">
        <f t="shared" si="86"/>
        <v>1836221.23</v>
      </c>
      <c r="FL59" s="80" t="s">
        <v>2749</v>
      </c>
      <c r="FM59" s="80">
        <f t="shared" si="87"/>
        <v>387333.64</v>
      </c>
      <c r="FN59" s="80" t="s">
        <v>2750</v>
      </c>
      <c r="FO59" s="80">
        <f t="shared" si="88"/>
        <v>19366.68</v>
      </c>
      <c r="FP59" s="80" t="s">
        <v>2751</v>
      </c>
      <c r="FQ59" s="80"/>
      <c r="FR59" s="80">
        <f t="shared" si="89"/>
        <v>1549334.56</v>
      </c>
      <c r="FS59" s="80" t="s">
        <v>2752</v>
      </c>
      <c r="FT59" s="37" t="str">
        <f>+VLOOKUP(D59,'FRONTERIZO XENIA'!F:G,2,0)</f>
        <v>F-30</v>
      </c>
    </row>
    <row r="60" spans="1:176">
      <c r="A60" s="37">
        <v>59</v>
      </c>
      <c r="B60" s="176" t="s">
        <v>1826</v>
      </c>
      <c r="C60" s="26" t="s">
        <v>2753</v>
      </c>
      <c r="D60" s="37">
        <v>131454941</v>
      </c>
      <c r="E60" s="37">
        <f>+VLOOKUP(D60,'INFORMACION DE PROVEEDORES'!C:I,2,0)</f>
        <v>131454941</v>
      </c>
      <c r="F60" s="26" t="str">
        <f>+VLOOKUP(D60,'INFORMACION DE PROVEEDORES'!C:J,4,0)</f>
        <v>DEYANIRA ESMERALDA FERNANDEZ DE ACOSTA</v>
      </c>
      <c r="G60" s="37" t="str">
        <f>+VLOOKUP(D60,'INFORMACION DE PROVEEDORES'!C:K,5,0)</f>
        <v>081-0000682-7</v>
      </c>
      <c r="H60" s="26" t="str">
        <f>+VLOOKUP(D60,'INFORMACION DE PROVEEDORES'!C:L,7,0)</f>
        <v>CALLE GLORIA BIDO, S/N, SECTOR NUEVA YORK CHIQUITO, RIO SAN JUAN</v>
      </c>
      <c r="I60" s="37" t="str">
        <f>+VLOOKUP(D60,'INFORMACION DE PROVEEDORES'!C:M,3,0)</f>
        <v xml:space="preserve"> JURÍDICA</v>
      </c>
      <c r="J60" s="37">
        <v>6</v>
      </c>
      <c r="K60" s="37">
        <v>353</v>
      </c>
      <c r="L60" s="37">
        <v>26</v>
      </c>
      <c r="M60" s="37">
        <f>+L60*40</f>
        <v>1040</v>
      </c>
      <c r="N60" s="189">
        <v>60.180000000000007</v>
      </c>
      <c r="O60" s="80">
        <f>+L60*'PRECIOS SEGUN ADJ (RURAL)'!$B$2*'PRECIOS SEGUN ADJ (RURAL)'!$C$2</f>
        <v>62587.200000000004</v>
      </c>
      <c r="P60" s="80" t="s">
        <v>1275</v>
      </c>
      <c r="Q60" s="80">
        <f>+ROUND(O60*0.16,2)</f>
        <v>10013.950000000001</v>
      </c>
      <c r="R60" s="165">
        <v>7</v>
      </c>
      <c r="S60" s="37">
        <f t="shared" ref="S60:S105" si="90">+R60*40</f>
        <v>280</v>
      </c>
      <c r="T60" s="189">
        <v>33</v>
      </c>
      <c r="U60" s="80">
        <f>+R60*'PRECIOS SEGUN ADJ (RURAL)'!$B$3*'PRECIOS SEGUN ADJ (RURAL)'!$C$3</f>
        <v>9240</v>
      </c>
      <c r="V60" s="80" t="s">
        <v>2754</v>
      </c>
      <c r="W60" s="192">
        <v>0</v>
      </c>
      <c r="X60" s="37">
        <f t="shared" si="48"/>
        <v>0</v>
      </c>
      <c r="Y60" s="189">
        <v>25.2</v>
      </c>
      <c r="Z60" s="80">
        <f>+W60*'PRECIOS SEGUN ADJ. (FRONTERIZO)'!$B$4*'PRECIOS SEGUN ADJ. (FRONTERIZO)'!$C$4</f>
        <v>0</v>
      </c>
      <c r="AA60" s="80" t="s">
        <v>134</v>
      </c>
      <c r="AB60" s="165">
        <v>56</v>
      </c>
      <c r="AC60" s="37">
        <f t="shared" ref="AC60:AC105" si="91">+AB60*40</f>
        <v>2240</v>
      </c>
      <c r="AD60" s="189">
        <v>87.91</v>
      </c>
      <c r="AE60" s="80">
        <f>+AB60*'PRECIOS SEGUN ADJ (RURAL)'!$B$4*'PRECIOS SEGUN ADJ (RURAL)'!$C$4</f>
        <v>196918.39999999999</v>
      </c>
      <c r="AF60" s="80" t="s">
        <v>908</v>
      </c>
      <c r="AG60" s="80">
        <f>+ROUND(AE60*0.18,2)</f>
        <v>35445.31</v>
      </c>
      <c r="AH60" s="165">
        <v>68</v>
      </c>
      <c r="AI60" s="37">
        <f t="shared" ref="AI60:AI105" si="92">+AH60*40</f>
        <v>2720</v>
      </c>
      <c r="AJ60" s="189">
        <v>53.95</v>
      </c>
      <c r="AK60" s="80">
        <f>+AH60*'PRECIOS SEGUN ADJ (RURAL)'!$B$5*'PRECIOS SEGUN ADJ (RURAL)'!$C$5</f>
        <v>146744</v>
      </c>
      <c r="AL60" s="80" t="s">
        <v>2755</v>
      </c>
      <c r="AM60" s="165">
        <v>10</v>
      </c>
      <c r="AN60" s="37">
        <f t="shared" ref="AN60:AN105" si="93">+AM60*40</f>
        <v>400</v>
      </c>
      <c r="AO60" s="189">
        <v>29.05</v>
      </c>
      <c r="AP60" s="80">
        <f>+AM60*'PRECIOS SEGUN ADJ (RURAL)'!$B$6*'PRECIOS SEGUN ADJ (RURAL)'!$C$6</f>
        <v>11620</v>
      </c>
      <c r="AQ60" s="80" t="s">
        <v>2756</v>
      </c>
      <c r="AR60" s="80">
        <f>+ROUND(AP60*0.16,2)</f>
        <v>1859.2</v>
      </c>
      <c r="AS60" s="165">
        <v>23</v>
      </c>
      <c r="AT60" s="37">
        <f t="shared" ref="AT60:AT105" si="94">+AS60*40</f>
        <v>920</v>
      </c>
      <c r="AU60" s="189">
        <v>304.44</v>
      </c>
      <c r="AV60" s="80">
        <f>+AS60*'PRECIOS SEGUN ADJ (RURAL)'!$B$7*'PRECIOS SEGUN ADJ (RURAL)'!$C$7</f>
        <v>280084.8</v>
      </c>
      <c r="AW60" s="80" t="s">
        <v>2757</v>
      </c>
      <c r="AX60" s="80">
        <f>+ROUND(AV60*0.18,2)</f>
        <v>50415.26</v>
      </c>
      <c r="AY60" s="37">
        <v>0</v>
      </c>
      <c r="AZ60" s="37">
        <f t="shared" si="56"/>
        <v>0</v>
      </c>
      <c r="BA60" s="189">
        <v>18.899999999999999</v>
      </c>
      <c r="BB60" s="80">
        <f>+AY60*'PRECIOS SEGUN ADJ. (FRONTERIZO)'!$B$9*'PRECIOS SEGUN ADJ. (FRONTERIZO)'!$C$9</f>
        <v>0</v>
      </c>
      <c r="BC60" s="80" t="s">
        <v>134</v>
      </c>
      <c r="BD60" s="165">
        <v>7</v>
      </c>
      <c r="BE60" s="37">
        <f t="shared" ref="BE60:BE105" si="95">+BD60*40</f>
        <v>280</v>
      </c>
      <c r="BF60" s="189">
        <v>140.38999999999999</v>
      </c>
      <c r="BG60" s="80">
        <f>+BD60*'PRECIOS SEGUN ADJ (RURAL)'!$B$8*'PRECIOS SEGUN ADJ (RURAL)'!$C$8</f>
        <v>39309.199999999997</v>
      </c>
      <c r="BH60" s="80" t="s">
        <v>2758</v>
      </c>
      <c r="BI60" s="80">
        <f>+ROUND(BG60*0.18,2)</f>
        <v>7075.66</v>
      </c>
      <c r="BJ60" s="37">
        <v>0</v>
      </c>
      <c r="BK60" s="37">
        <f t="shared" si="59"/>
        <v>0</v>
      </c>
      <c r="BL60" s="189">
        <v>31.459999999999997</v>
      </c>
      <c r="BM60" s="80">
        <f>+BJ60*'PRECIOS SEGUN ADJ. (FRONTERIZO)'!$B$11*'PRECIOS SEGUN ADJ. (FRONTERIZO)'!$C$11</f>
        <v>0</v>
      </c>
      <c r="BN60" s="80" t="s">
        <v>134</v>
      </c>
      <c r="BO60" s="165">
        <v>19</v>
      </c>
      <c r="BP60" s="37">
        <f t="shared" ref="BP60:BP105" si="96">+BO60*40</f>
        <v>760</v>
      </c>
      <c r="BQ60" s="189">
        <v>68.099999999999994</v>
      </c>
      <c r="BR60" s="80">
        <f>+BO60*'PRECIOS SEGUN ADJ (RURAL)'!$B$9*'PRECIOS SEGUN ADJ (RURAL)'!$C$9</f>
        <v>51755.999999999993</v>
      </c>
      <c r="BS60" s="80" t="s">
        <v>1121</v>
      </c>
      <c r="BT60" s="165">
        <v>353</v>
      </c>
      <c r="BU60" s="37">
        <f>+BT60*20</f>
        <v>7060</v>
      </c>
      <c r="BV60" s="189">
        <v>5.5</v>
      </c>
      <c r="BW60" s="80">
        <f>+BT60*'PRECIOS SEGUN ADJ (RURAL)'!$B$10*'PRECIOS SEGUN ADJ (RURAL)'!$C$10</f>
        <v>38830</v>
      </c>
      <c r="BX60" s="80" t="s">
        <v>2759</v>
      </c>
      <c r="BY60" s="165">
        <v>353</v>
      </c>
      <c r="BZ60" s="37">
        <f t="shared" ref="BZ60:BZ105" si="97">+BY60*40</f>
        <v>14120</v>
      </c>
      <c r="CA60" s="189">
        <v>7.1500000000000012</v>
      </c>
      <c r="CB60" s="80">
        <f>+BY60*'PRECIOS SEGUN ADJ (RURAL)'!$B$11*'PRECIOS SEGUN ADJ (RURAL)'!$C$11</f>
        <v>100958.00000000001</v>
      </c>
      <c r="CC60" s="80" t="s">
        <v>2681</v>
      </c>
      <c r="CD60" s="165">
        <v>353</v>
      </c>
      <c r="CE60" s="37">
        <f t="shared" ref="CE60:CE105" si="98">+CD60*40</f>
        <v>14120</v>
      </c>
      <c r="CF60" s="189">
        <v>6.84</v>
      </c>
      <c r="CG60" s="80">
        <f>+CD60*'PRECIOS SEGUN ADJ (RURAL)'!$B$12*'PRECIOS SEGUN ADJ (RURAL)'!$C$12</f>
        <v>96580.800000000003</v>
      </c>
      <c r="CH60" s="80" t="s">
        <v>2760</v>
      </c>
      <c r="CI60" s="37">
        <v>0</v>
      </c>
      <c r="CJ60" s="37">
        <f t="shared" si="64"/>
        <v>0</v>
      </c>
      <c r="CK60" s="189">
        <v>60</v>
      </c>
      <c r="CL60" s="80">
        <f>+CI60*'PRECIOS SEGUN ADJ. (FRONTERIZO)'!$B$16*'PRECIOS SEGUN ADJ. (FRONTERIZO)'!$C$16</f>
        <v>0</v>
      </c>
      <c r="CM60" s="80" t="s">
        <v>134</v>
      </c>
      <c r="CN60" s="80">
        <f t="shared" si="65"/>
        <v>0</v>
      </c>
      <c r="CO60" s="37">
        <v>0</v>
      </c>
      <c r="CP60" s="37">
        <f t="shared" si="66"/>
        <v>0</v>
      </c>
      <c r="CQ60" s="189">
        <v>55.649999999999991</v>
      </c>
      <c r="CR60" s="80">
        <f>+CO60*'PRECIOS SEGUN ADJ. (FRONTERIZO)'!$B$17*'PRECIOS SEGUN ADJ. (FRONTERIZO)'!$C$17</f>
        <v>0</v>
      </c>
      <c r="CS60" s="80" t="s">
        <v>134</v>
      </c>
      <c r="CT60" s="80">
        <f t="shared" si="67"/>
        <v>0</v>
      </c>
      <c r="CU60" s="165">
        <v>353</v>
      </c>
      <c r="CV60" s="37">
        <f t="shared" ref="CV60:CV105" si="99">+CU60*40</f>
        <v>14120</v>
      </c>
      <c r="CW60" s="189">
        <v>6.5999999999999988</v>
      </c>
      <c r="CX60" s="80">
        <f>+CU60*'PRECIOS SEGUN ADJ (RURAL)'!$B$14*'PRECIOS SEGUN ADJ (RURAL)'!$C$14</f>
        <v>93191.999999999985</v>
      </c>
      <c r="CY60" s="80" t="s">
        <v>2683</v>
      </c>
      <c r="CZ60" s="37">
        <v>0</v>
      </c>
      <c r="DA60" s="37">
        <f t="shared" si="69"/>
        <v>0</v>
      </c>
      <c r="DB60" s="189">
        <v>65.75</v>
      </c>
      <c r="DC60" s="80">
        <f>+CZ60*'PRECIOS SEGUN ADJ. (FRONTERIZO)'!$B$19*'PRECIOS SEGUN ADJ. (FRONTERIZO)'!$C$19</f>
        <v>0</v>
      </c>
      <c r="DD60" s="80" t="s">
        <v>134</v>
      </c>
      <c r="DE60" s="80">
        <f t="shared" si="70"/>
        <v>0</v>
      </c>
      <c r="DF60" s="165">
        <v>14</v>
      </c>
      <c r="DG60" s="37">
        <f t="shared" ref="DG60:DG105" si="100">+DF60*40</f>
        <v>560</v>
      </c>
      <c r="DH60" s="189">
        <v>82.59999999999998</v>
      </c>
      <c r="DI60" s="80">
        <f>+DF60*'PRECIOS SEGUN ADJ (RURAL)'!$B$15*'PRECIOS SEGUN ADJ (RURAL)'!$C$15</f>
        <v>46255.999999999993</v>
      </c>
      <c r="DJ60" s="80" t="s">
        <v>2761</v>
      </c>
      <c r="DK60" s="80">
        <f>+ROUND(DI60*0.18,2)</f>
        <v>8326.08</v>
      </c>
      <c r="DL60" s="165">
        <v>353</v>
      </c>
      <c r="DM60" s="37">
        <f t="shared" ref="DM60:DM105" si="101">+DL60*40</f>
        <v>14120</v>
      </c>
      <c r="DN60" s="189">
        <v>23.059999999999995</v>
      </c>
      <c r="DO60" s="80">
        <f>+DL60*'PRECIOS SEGUN ADJ (RURAL)'!$B$17*'PRECIOS SEGUN ADJ (RURAL)'!$C$17</f>
        <v>325607.19999999995</v>
      </c>
      <c r="DP60" s="80" t="s">
        <v>2762</v>
      </c>
      <c r="DQ60" s="192">
        <v>0</v>
      </c>
      <c r="DR60" s="192">
        <f t="shared" si="74"/>
        <v>0</v>
      </c>
      <c r="DS60" s="189">
        <v>80.849999999999994</v>
      </c>
      <c r="DT60" s="80">
        <f>+DQ60*'PRECIOS SEGUN ADJ. (FRONTERIZO)'!$B$22*'PRECIOS SEGUN ADJ. (FRONTERIZO)'!$C$22</f>
        <v>0</v>
      </c>
      <c r="DU60" s="80" t="s">
        <v>134</v>
      </c>
      <c r="DV60" s="165">
        <v>18</v>
      </c>
      <c r="DW60" s="37">
        <f t="shared" ref="DW60:DW105" si="102">+DV60*40</f>
        <v>720</v>
      </c>
      <c r="DX60" s="189">
        <v>21.83</v>
      </c>
      <c r="DY60" s="80">
        <f>+DV60*'PRECIOS SEGUN ADJ (RURAL)'!$B$19*'PRECIOS SEGUN ADJ (RURAL)'!$C$19</f>
        <v>15717.599999999999</v>
      </c>
      <c r="DZ60" s="80" t="s">
        <v>415</v>
      </c>
      <c r="EA60" s="80">
        <f>+ROUND(DY60*0.18,2)</f>
        <v>2829.17</v>
      </c>
      <c r="EB60" s="165">
        <v>55</v>
      </c>
      <c r="EC60" s="37">
        <f t="shared" ref="EC60:EC105" si="103">+EB60*40</f>
        <v>2200</v>
      </c>
      <c r="ED60" s="189">
        <v>33</v>
      </c>
      <c r="EE60" s="80">
        <f>+EB60*'PRECIOS SEGUN ADJ (RURAL)'!$B$20*'PRECIOS SEGUN ADJ (RURAL)'!$C$20</f>
        <v>72600</v>
      </c>
      <c r="EF60" s="80" t="s">
        <v>1283</v>
      </c>
      <c r="EG60" s="37">
        <v>0</v>
      </c>
      <c r="EH60" s="37">
        <f t="shared" si="78"/>
        <v>0</v>
      </c>
      <c r="EI60" s="189">
        <v>15.789999999999997</v>
      </c>
      <c r="EJ60" s="80">
        <f>+EG60*'PRECIOS SEGUN ADJ. (FRONTERIZO)'!$B$25*'PRECIOS SEGUN ADJ. (FRONTERIZO)'!$C$25</f>
        <v>0</v>
      </c>
      <c r="EK60" s="80" t="s">
        <v>134</v>
      </c>
      <c r="EL60" s="37">
        <v>0</v>
      </c>
      <c r="EM60" s="37">
        <f t="shared" si="79"/>
        <v>0</v>
      </c>
      <c r="EN60" s="189">
        <v>31.5</v>
      </c>
      <c r="EO60" s="80">
        <f>+EL60*'PRECIOS SEGUN ADJ. (FRONTERIZO)'!$B$26*'PRECIOS SEGUN ADJ. (FRONTERIZO)'!$C$26</f>
        <v>0</v>
      </c>
      <c r="EP60" s="80" t="s">
        <v>134</v>
      </c>
      <c r="EQ60" s="193">
        <v>47</v>
      </c>
      <c r="ER60" s="194">
        <f t="shared" si="80"/>
        <v>1880</v>
      </c>
      <c r="ES60" s="195">
        <v>21.68</v>
      </c>
      <c r="ET60" s="196">
        <f>+EQ60*'PRECIOS SEGUN ADJ (RURAL)'!$B$13*'PRECIOS SEGUN ADJ (RURAL)'!$C$13</f>
        <v>40758.400000000001</v>
      </c>
      <c r="EU60" s="196" t="s">
        <v>2763</v>
      </c>
      <c r="EV60" s="197">
        <v>353</v>
      </c>
      <c r="EW60" s="198">
        <f>+EV60*20</f>
        <v>7060</v>
      </c>
      <c r="EX60" s="199">
        <v>5.5</v>
      </c>
      <c r="EY60" s="200">
        <f>+EV60*'PRECIOS SEGUN ADJ (RURAL)'!$B$16*'PRECIOS SEGUN ADJ (RURAL)'!$C$16</f>
        <v>38830</v>
      </c>
      <c r="EZ60" s="200" t="s">
        <v>2759</v>
      </c>
      <c r="FA60" s="201">
        <v>23</v>
      </c>
      <c r="FB60" s="202">
        <f t="shared" si="82"/>
        <v>920</v>
      </c>
      <c r="FC60" s="203">
        <v>220</v>
      </c>
      <c r="FD60" s="204">
        <f>+FA60*'PRECIOS SEGUN ADJ (RURAL)'!$B$18*'PRECIOS SEGUN ADJ (RURAL)'!$C$18</f>
        <v>202400</v>
      </c>
      <c r="FE60" s="204" t="s">
        <v>2764</v>
      </c>
      <c r="FF60" s="204">
        <f>+ROUND(FD60*0.18,2)</f>
        <v>36432</v>
      </c>
      <c r="FG60" s="80">
        <f t="shared" si="84"/>
        <v>1869989.5999999999</v>
      </c>
      <c r="FH60" s="80" t="s">
        <v>2765</v>
      </c>
      <c r="FI60" s="80">
        <f t="shared" si="85"/>
        <v>152396.63</v>
      </c>
      <c r="FJ60" s="80" t="s">
        <v>2766</v>
      </c>
      <c r="FK60" s="80">
        <f t="shared" si="86"/>
        <v>1717592.9699999997</v>
      </c>
      <c r="FL60" s="80" t="s">
        <v>2767</v>
      </c>
      <c r="FM60" s="80">
        <f t="shared" si="87"/>
        <v>373997.92</v>
      </c>
      <c r="FN60" s="80" t="s">
        <v>2768</v>
      </c>
      <c r="FO60" s="80">
        <f t="shared" si="88"/>
        <v>18699.900000000001</v>
      </c>
      <c r="FP60" s="80" t="s">
        <v>2769</v>
      </c>
      <c r="FQ60" s="80"/>
      <c r="FR60" s="80">
        <f t="shared" si="89"/>
        <v>1495991.68</v>
      </c>
      <c r="FS60" s="80" t="s">
        <v>2770</v>
      </c>
      <c r="FT60" s="37" t="str">
        <f>+VLOOKUP(D60,'RURAL XENIA'!F:G,2,0)</f>
        <v>R-32</v>
      </c>
    </row>
    <row r="61" spans="1:176">
      <c r="A61" s="37">
        <v>60</v>
      </c>
      <c r="B61" s="176" t="s">
        <v>1826</v>
      </c>
      <c r="C61" s="26" t="s">
        <v>2771</v>
      </c>
      <c r="D61" s="37">
        <v>131939181</v>
      </c>
      <c r="E61" s="37">
        <f>+VLOOKUP(D61,'INFORMACION DE PROVEEDORES'!C:I,2,0)</f>
        <v>131939181</v>
      </c>
      <c r="F61" s="26" t="str">
        <f>+VLOOKUP(D61,'INFORMACION DE PROVEEDORES'!C:J,4,0)</f>
        <v>ALFREDO E. FABIAN RODRIGUEZ</v>
      </c>
      <c r="G61" s="37" t="str">
        <f>+VLOOKUP(D61,'INFORMACION DE PROVEEDORES'!C:K,5,0)</f>
        <v>122-0007771-2</v>
      </c>
      <c r="H61" s="26" t="str">
        <f>+VLOOKUP(D61,'INFORMACION DE PROVEEDORES'!C:L,7,0)</f>
        <v>C/FRANCISCO DEL ROSARIO SANCHEZ NO.42,SALIDA AZUA</v>
      </c>
      <c r="I61" s="37" t="str">
        <f>+VLOOKUP(D61,'INFORMACION DE PROVEEDORES'!C:M,3,0)</f>
        <v xml:space="preserve"> JURÍDICA</v>
      </c>
      <c r="J61" s="37">
        <v>1</v>
      </c>
      <c r="K61" s="37">
        <v>615</v>
      </c>
      <c r="L61" s="37">
        <v>41</v>
      </c>
      <c r="M61" s="37">
        <f t="shared" ref="M61:M105" si="104">+L61*40</f>
        <v>1640</v>
      </c>
      <c r="N61" s="189">
        <v>60.180000000000007</v>
      </c>
      <c r="O61" s="80">
        <f>+L61*'PRECIOS SEGUN ADJ (RURAL)'!$B$2*'PRECIOS SEGUN ADJ (RURAL)'!$C$2</f>
        <v>98695.200000000012</v>
      </c>
      <c r="P61" s="80" t="s">
        <v>2772</v>
      </c>
      <c r="Q61" s="80">
        <f t="shared" ref="Q61:Q105" si="105">+ROUND(O61*0.16,2)</f>
        <v>15791.23</v>
      </c>
      <c r="R61" s="165">
        <v>7</v>
      </c>
      <c r="S61" s="37">
        <f t="shared" si="90"/>
        <v>280</v>
      </c>
      <c r="T61" s="189">
        <v>33</v>
      </c>
      <c r="U61" s="80">
        <f>+R61*'PRECIOS SEGUN ADJ (RURAL)'!$B$3*'PRECIOS SEGUN ADJ (RURAL)'!$C$3</f>
        <v>9240</v>
      </c>
      <c r="V61" s="80" t="s">
        <v>2754</v>
      </c>
      <c r="W61" s="192">
        <v>0</v>
      </c>
      <c r="X61" s="37">
        <f t="shared" si="48"/>
        <v>0</v>
      </c>
      <c r="Y61" s="189">
        <v>25.2</v>
      </c>
      <c r="Z61" s="80">
        <f>+W61*'PRECIOS SEGUN ADJ. (FRONTERIZO)'!$B$4*'PRECIOS SEGUN ADJ. (FRONTERIZO)'!$C$4</f>
        <v>0</v>
      </c>
      <c r="AA61" s="80" t="s">
        <v>134</v>
      </c>
      <c r="AB61" s="165">
        <v>93</v>
      </c>
      <c r="AC61" s="37">
        <f t="shared" si="91"/>
        <v>3720</v>
      </c>
      <c r="AD61" s="189">
        <v>87.91</v>
      </c>
      <c r="AE61" s="80">
        <f>+AB61*'PRECIOS SEGUN ADJ (RURAL)'!$B$4*'PRECIOS SEGUN ADJ (RURAL)'!$C$4</f>
        <v>327025.2</v>
      </c>
      <c r="AF61" s="80" t="s">
        <v>2773</v>
      </c>
      <c r="AG61" s="80">
        <f t="shared" ref="AG61:AG105" si="106">+ROUND(AE61*0.18,2)</f>
        <v>58864.54</v>
      </c>
      <c r="AH61" s="165">
        <v>113</v>
      </c>
      <c r="AI61" s="37">
        <f t="shared" si="92"/>
        <v>4520</v>
      </c>
      <c r="AJ61" s="189">
        <v>53.95</v>
      </c>
      <c r="AK61" s="80">
        <f>+AH61*'PRECIOS SEGUN ADJ (RURAL)'!$B$5*'PRECIOS SEGUN ADJ (RURAL)'!$C$5</f>
        <v>243854</v>
      </c>
      <c r="AL61" s="80" t="s">
        <v>2774</v>
      </c>
      <c r="AM61" s="165">
        <v>14</v>
      </c>
      <c r="AN61" s="37">
        <f t="shared" si="93"/>
        <v>560</v>
      </c>
      <c r="AO61" s="189">
        <v>29.05</v>
      </c>
      <c r="AP61" s="80">
        <f>+AM61*'PRECIOS SEGUN ADJ (RURAL)'!$B$6*'PRECIOS SEGUN ADJ (RURAL)'!$C$6</f>
        <v>16268</v>
      </c>
      <c r="AQ61" s="80" t="s">
        <v>2775</v>
      </c>
      <c r="AR61" s="80">
        <f t="shared" ref="AR61:AR105" si="107">+ROUND(AP61*0.16,2)</f>
        <v>2602.88</v>
      </c>
      <c r="AS61" s="165">
        <v>34</v>
      </c>
      <c r="AT61" s="37">
        <f t="shared" si="94"/>
        <v>1360</v>
      </c>
      <c r="AU61" s="189">
        <v>304.44</v>
      </c>
      <c r="AV61" s="80">
        <f>+AS61*'PRECIOS SEGUN ADJ (RURAL)'!$B$7*'PRECIOS SEGUN ADJ (RURAL)'!$C$7</f>
        <v>414038.39999999997</v>
      </c>
      <c r="AW61" s="80" t="s">
        <v>2776</v>
      </c>
      <c r="AX61" s="80">
        <f t="shared" ref="AX61:AX105" si="108">+ROUND(AV61*0.18,2)</f>
        <v>74526.91</v>
      </c>
      <c r="AY61" s="37">
        <v>0</v>
      </c>
      <c r="AZ61" s="37">
        <f t="shared" si="56"/>
        <v>0</v>
      </c>
      <c r="BA61" s="189">
        <v>18.899999999999999</v>
      </c>
      <c r="BB61" s="80">
        <f>+AY61*'PRECIOS SEGUN ADJ. (FRONTERIZO)'!$B$9*'PRECIOS SEGUN ADJ. (FRONTERIZO)'!$C$9</f>
        <v>0</v>
      </c>
      <c r="BC61" s="80" t="s">
        <v>134</v>
      </c>
      <c r="BD61" s="165">
        <v>7</v>
      </c>
      <c r="BE61" s="37">
        <f t="shared" si="95"/>
        <v>280</v>
      </c>
      <c r="BF61" s="189">
        <v>140.38999999999999</v>
      </c>
      <c r="BG61" s="80">
        <f>+BD61*'PRECIOS SEGUN ADJ (RURAL)'!$B$8*'PRECIOS SEGUN ADJ (RURAL)'!$C$8</f>
        <v>39309.199999999997</v>
      </c>
      <c r="BH61" s="80" t="s">
        <v>2758</v>
      </c>
      <c r="BI61" s="80">
        <f t="shared" ref="BI61:BI105" si="109">+ROUND(BG61*0.18,2)</f>
        <v>7075.66</v>
      </c>
      <c r="BJ61" s="37">
        <v>0</v>
      </c>
      <c r="BK61" s="37">
        <f t="shared" si="59"/>
        <v>0</v>
      </c>
      <c r="BL61" s="189">
        <v>31.459999999999997</v>
      </c>
      <c r="BM61" s="80">
        <f>+BJ61*'PRECIOS SEGUN ADJ. (FRONTERIZO)'!$B$11*'PRECIOS SEGUN ADJ. (FRONTERIZO)'!$C$11</f>
        <v>0</v>
      </c>
      <c r="BN61" s="80" t="s">
        <v>134</v>
      </c>
      <c r="BO61" s="165">
        <v>28</v>
      </c>
      <c r="BP61" s="37">
        <f t="shared" si="96"/>
        <v>1120</v>
      </c>
      <c r="BQ61" s="189">
        <v>68.099999999999994</v>
      </c>
      <c r="BR61" s="80">
        <f>+BO61*'PRECIOS SEGUN ADJ (RURAL)'!$B$9*'PRECIOS SEGUN ADJ (RURAL)'!$C$9</f>
        <v>76271.999999999985</v>
      </c>
      <c r="BS61" s="80" t="s">
        <v>2777</v>
      </c>
      <c r="BT61" s="165">
        <v>615</v>
      </c>
      <c r="BU61" s="37">
        <f t="shared" ref="BU61:BU105" si="110">+BT61*20</f>
        <v>12300</v>
      </c>
      <c r="BV61" s="189">
        <v>5.5</v>
      </c>
      <c r="BW61" s="80">
        <f>+BT61*'PRECIOS SEGUN ADJ (RURAL)'!$B$10*'PRECIOS SEGUN ADJ (RURAL)'!$C$10</f>
        <v>67650</v>
      </c>
      <c r="BX61" s="80" t="s">
        <v>2778</v>
      </c>
      <c r="BY61" s="165">
        <v>615</v>
      </c>
      <c r="BZ61" s="37">
        <f t="shared" si="97"/>
        <v>24600</v>
      </c>
      <c r="CA61" s="189">
        <v>7.1500000000000012</v>
      </c>
      <c r="CB61" s="80">
        <f>+BY61*'PRECIOS SEGUN ADJ (RURAL)'!$B$11*'PRECIOS SEGUN ADJ (RURAL)'!$C$11</f>
        <v>175890</v>
      </c>
      <c r="CC61" s="80" t="s">
        <v>2779</v>
      </c>
      <c r="CD61" s="165">
        <v>615</v>
      </c>
      <c r="CE61" s="37">
        <f t="shared" si="98"/>
        <v>24600</v>
      </c>
      <c r="CF61" s="189">
        <v>6.84</v>
      </c>
      <c r="CG61" s="80">
        <f>+CD61*'PRECIOS SEGUN ADJ (RURAL)'!$B$12*'PRECIOS SEGUN ADJ (RURAL)'!$C$12</f>
        <v>168264</v>
      </c>
      <c r="CH61" s="80" t="s">
        <v>2780</v>
      </c>
      <c r="CI61" s="37">
        <v>0</v>
      </c>
      <c r="CJ61" s="37">
        <f t="shared" si="64"/>
        <v>0</v>
      </c>
      <c r="CK61" s="189">
        <v>60</v>
      </c>
      <c r="CL61" s="80">
        <f>+CI61*'PRECIOS SEGUN ADJ. (FRONTERIZO)'!$B$16*'PRECIOS SEGUN ADJ. (FRONTERIZO)'!$C$16</f>
        <v>0</v>
      </c>
      <c r="CM61" s="80" t="s">
        <v>134</v>
      </c>
      <c r="CN61" s="80">
        <f t="shared" si="65"/>
        <v>0</v>
      </c>
      <c r="CO61" s="37">
        <v>0</v>
      </c>
      <c r="CP61" s="37">
        <f t="shared" si="66"/>
        <v>0</v>
      </c>
      <c r="CQ61" s="189">
        <v>55.649999999999991</v>
      </c>
      <c r="CR61" s="80">
        <f>+CO61*'PRECIOS SEGUN ADJ. (FRONTERIZO)'!$B$17*'PRECIOS SEGUN ADJ. (FRONTERIZO)'!$C$17</f>
        <v>0</v>
      </c>
      <c r="CS61" s="80" t="s">
        <v>134</v>
      </c>
      <c r="CT61" s="80">
        <f t="shared" si="67"/>
        <v>0</v>
      </c>
      <c r="CU61" s="165">
        <v>615</v>
      </c>
      <c r="CV61" s="37">
        <f t="shared" si="99"/>
        <v>24600</v>
      </c>
      <c r="CW61" s="189">
        <v>6.5999999999999988</v>
      </c>
      <c r="CX61" s="80">
        <f>+CU61*'PRECIOS SEGUN ADJ (RURAL)'!$B$14*'PRECIOS SEGUN ADJ (RURAL)'!$C$14</f>
        <v>162360</v>
      </c>
      <c r="CY61" s="80" t="s">
        <v>2781</v>
      </c>
      <c r="CZ61" s="37">
        <v>0</v>
      </c>
      <c r="DA61" s="37">
        <f t="shared" si="69"/>
        <v>0</v>
      </c>
      <c r="DB61" s="189">
        <v>65.75</v>
      </c>
      <c r="DC61" s="80">
        <f>+CZ61*'PRECIOS SEGUN ADJ. (FRONTERIZO)'!$B$19*'PRECIOS SEGUN ADJ. (FRONTERIZO)'!$C$19</f>
        <v>0</v>
      </c>
      <c r="DD61" s="80" t="s">
        <v>134</v>
      </c>
      <c r="DE61" s="80">
        <f t="shared" si="70"/>
        <v>0</v>
      </c>
      <c r="DF61" s="165">
        <v>21</v>
      </c>
      <c r="DG61" s="37">
        <f t="shared" si="100"/>
        <v>840</v>
      </c>
      <c r="DH61" s="189">
        <v>82.59999999999998</v>
      </c>
      <c r="DI61" s="80">
        <f>+DF61*'PRECIOS SEGUN ADJ (RURAL)'!$B$15*'PRECIOS SEGUN ADJ (RURAL)'!$C$15</f>
        <v>69384</v>
      </c>
      <c r="DJ61" s="80" t="s">
        <v>1399</v>
      </c>
      <c r="DK61" s="80">
        <f t="shared" ref="DK61:DK105" si="111">+ROUND(DI61*0.18,2)</f>
        <v>12489.12</v>
      </c>
      <c r="DL61" s="165">
        <v>615</v>
      </c>
      <c r="DM61" s="37">
        <f t="shared" si="101"/>
        <v>24600</v>
      </c>
      <c r="DN61" s="189">
        <v>23.059999999999995</v>
      </c>
      <c r="DO61" s="80">
        <f>+DL61*'PRECIOS SEGUN ADJ (RURAL)'!$B$17*'PRECIOS SEGUN ADJ (RURAL)'!$C$17</f>
        <v>567276</v>
      </c>
      <c r="DP61" s="80" t="s">
        <v>2782</v>
      </c>
      <c r="DQ61" s="192">
        <v>0</v>
      </c>
      <c r="DR61" s="192">
        <f t="shared" si="74"/>
        <v>0</v>
      </c>
      <c r="DS61" s="189">
        <v>80.849999999999994</v>
      </c>
      <c r="DT61" s="80">
        <f>+DQ61*'PRECIOS SEGUN ADJ. (FRONTERIZO)'!$B$22*'PRECIOS SEGUN ADJ. (FRONTERIZO)'!$C$22</f>
        <v>0</v>
      </c>
      <c r="DU61" s="80" t="s">
        <v>134</v>
      </c>
      <c r="DV61" s="165">
        <v>25</v>
      </c>
      <c r="DW61" s="37">
        <f t="shared" si="102"/>
        <v>1000</v>
      </c>
      <c r="DX61" s="189">
        <v>21.83</v>
      </c>
      <c r="DY61" s="80">
        <f>+DV61*'PRECIOS SEGUN ADJ (RURAL)'!$B$19*'PRECIOS SEGUN ADJ (RURAL)'!$C$19</f>
        <v>21830</v>
      </c>
      <c r="DZ61" s="80" t="s">
        <v>479</v>
      </c>
      <c r="EA61" s="80">
        <f t="shared" ref="EA61:EA105" si="112">+ROUND(DY61*0.18,2)</f>
        <v>3929.4</v>
      </c>
      <c r="EB61" s="165">
        <v>89</v>
      </c>
      <c r="EC61" s="37">
        <f t="shared" si="103"/>
        <v>3560</v>
      </c>
      <c r="ED61" s="189">
        <v>33</v>
      </c>
      <c r="EE61" s="80">
        <f>+EB61*'PRECIOS SEGUN ADJ (RURAL)'!$B$20*'PRECIOS SEGUN ADJ (RURAL)'!$C$20</f>
        <v>117480</v>
      </c>
      <c r="EF61" s="80" t="s">
        <v>2783</v>
      </c>
      <c r="EG61" s="37">
        <v>0</v>
      </c>
      <c r="EH61" s="37">
        <f t="shared" si="78"/>
        <v>0</v>
      </c>
      <c r="EI61" s="189">
        <v>15.789999999999997</v>
      </c>
      <c r="EJ61" s="80">
        <f>+EG61*'PRECIOS SEGUN ADJ. (FRONTERIZO)'!$B$25*'PRECIOS SEGUN ADJ. (FRONTERIZO)'!$C$25</f>
        <v>0</v>
      </c>
      <c r="EK61" s="80" t="s">
        <v>134</v>
      </c>
      <c r="EL61" s="37">
        <v>0</v>
      </c>
      <c r="EM61" s="37">
        <f t="shared" si="79"/>
        <v>0</v>
      </c>
      <c r="EN61" s="189">
        <v>31.5</v>
      </c>
      <c r="EO61" s="80">
        <f>+EL61*'PRECIOS SEGUN ADJ. (FRONTERIZO)'!$B$26*'PRECIOS SEGUN ADJ. (FRONTERIZO)'!$C$26</f>
        <v>0</v>
      </c>
      <c r="EP61" s="80" t="s">
        <v>134</v>
      </c>
      <c r="EQ61" s="193">
        <v>78</v>
      </c>
      <c r="ER61" s="194">
        <f t="shared" si="80"/>
        <v>3120</v>
      </c>
      <c r="ES61" s="195">
        <v>21.68</v>
      </c>
      <c r="ET61" s="196">
        <f>+EQ61*'PRECIOS SEGUN ADJ (RURAL)'!$B$13*'PRECIOS SEGUN ADJ (RURAL)'!$C$13</f>
        <v>67641.600000000006</v>
      </c>
      <c r="EU61" s="196" t="s">
        <v>2784</v>
      </c>
      <c r="EV61" s="197">
        <v>615</v>
      </c>
      <c r="EW61" s="198">
        <f t="shared" ref="EW61:EW105" si="113">+EV61*20</f>
        <v>12300</v>
      </c>
      <c r="EX61" s="199">
        <v>5.5</v>
      </c>
      <c r="EY61" s="200">
        <f>+EV61*'PRECIOS SEGUN ADJ (RURAL)'!$B$16*'PRECIOS SEGUN ADJ (RURAL)'!$C$16</f>
        <v>67650</v>
      </c>
      <c r="EZ61" s="200" t="s">
        <v>2778</v>
      </c>
      <c r="FA61" s="201">
        <v>34</v>
      </c>
      <c r="FB61" s="202">
        <f t="shared" si="82"/>
        <v>1360</v>
      </c>
      <c r="FC61" s="203">
        <v>220</v>
      </c>
      <c r="FD61" s="204">
        <f>+FA61*'PRECIOS SEGUN ADJ (RURAL)'!$B$18*'PRECIOS SEGUN ADJ (RURAL)'!$C$18</f>
        <v>299200</v>
      </c>
      <c r="FE61" s="204" t="s">
        <v>2785</v>
      </c>
      <c r="FF61" s="204">
        <f t="shared" ref="FF61:FF105" si="114">+ROUND(FD61*0.18,2)</f>
        <v>53856</v>
      </c>
      <c r="FG61" s="80">
        <f t="shared" si="84"/>
        <v>3009327.6</v>
      </c>
      <c r="FH61" s="80" t="s">
        <v>2786</v>
      </c>
      <c r="FI61" s="80">
        <f t="shared" si="85"/>
        <v>229135.74</v>
      </c>
      <c r="FJ61" s="80" t="s">
        <v>2787</v>
      </c>
      <c r="FK61" s="80">
        <f t="shared" si="86"/>
        <v>2780191.8600000003</v>
      </c>
      <c r="FL61" s="80" t="s">
        <v>2788</v>
      </c>
      <c r="FM61" s="80">
        <f t="shared" si="87"/>
        <v>601865.52</v>
      </c>
      <c r="FN61" s="80" t="s">
        <v>2789</v>
      </c>
      <c r="FO61" s="80">
        <f t="shared" si="88"/>
        <v>30093.279999999999</v>
      </c>
      <c r="FP61" s="80" t="s">
        <v>2790</v>
      </c>
      <c r="FQ61" s="80"/>
      <c r="FR61" s="80">
        <f t="shared" si="89"/>
        <v>2407462.08</v>
      </c>
      <c r="FS61" s="80" t="s">
        <v>2791</v>
      </c>
      <c r="FT61" s="37" t="str">
        <f>+VLOOKUP(D61,'RURAL XENIA'!F:G,2,0)</f>
        <v>R-02</v>
      </c>
    </row>
    <row r="62" spans="1:176">
      <c r="A62" s="37">
        <v>61</v>
      </c>
      <c r="B62" s="176" t="s">
        <v>1826</v>
      </c>
      <c r="C62" s="26" t="s">
        <v>2792</v>
      </c>
      <c r="D62" s="37">
        <v>132234634</v>
      </c>
      <c r="E62" s="37">
        <f>+VLOOKUP(D62,'INFORMACION DE PROVEEDORES'!C:I,2,0)</f>
        <v>132234634</v>
      </c>
      <c r="F62" s="26" t="e">
        <f>+VLOOKUP(D62,'INFORMACION DE PROVEEDORES'!C:J,4,0)</f>
        <v>#N/A</v>
      </c>
      <c r="G62" s="37" t="e">
        <f>+VLOOKUP(D62,'INFORMACION DE PROVEEDORES'!C:K,5,0)</f>
        <v>#N/A</v>
      </c>
      <c r="H62" s="26" t="e">
        <f>+VLOOKUP(D62,'INFORMACION DE PROVEEDORES'!C:L,7,0)</f>
        <v>#N/A</v>
      </c>
      <c r="I62" s="37" t="str">
        <f>+VLOOKUP(D62,'INFORMACION DE PROVEEDORES'!C:M,3,0)</f>
        <v xml:space="preserve"> JURÍDICA</v>
      </c>
      <c r="J62" s="37">
        <v>1</v>
      </c>
      <c r="K62" s="37">
        <v>287</v>
      </c>
      <c r="L62" s="37">
        <v>19</v>
      </c>
      <c r="M62" s="37">
        <f t="shared" si="104"/>
        <v>760</v>
      </c>
      <c r="N62" s="189">
        <v>60.180000000000007</v>
      </c>
      <c r="O62" s="80">
        <f>+L62*'PRECIOS SEGUN ADJ (RURAL)'!$B$2*'PRECIOS SEGUN ADJ (RURAL)'!$C$2</f>
        <v>45736.800000000003</v>
      </c>
      <c r="P62" s="80" t="s">
        <v>1332</v>
      </c>
      <c r="Q62" s="80">
        <f t="shared" si="105"/>
        <v>7317.89</v>
      </c>
      <c r="R62" s="165">
        <v>4</v>
      </c>
      <c r="S62" s="37">
        <f t="shared" si="90"/>
        <v>160</v>
      </c>
      <c r="T62" s="189">
        <v>33</v>
      </c>
      <c r="U62" s="80">
        <f>+R62*'PRECIOS SEGUN ADJ (RURAL)'!$B$3*'PRECIOS SEGUN ADJ (RURAL)'!$C$3</f>
        <v>5280</v>
      </c>
      <c r="V62" s="80" t="s">
        <v>1138</v>
      </c>
      <c r="W62" s="192">
        <v>0</v>
      </c>
      <c r="X62" s="37">
        <f t="shared" si="48"/>
        <v>0</v>
      </c>
      <c r="Y62" s="189">
        <v>25.2</v>
      </c>
      <c r="Z62" s="80">
        <f>+W62*'PRECIOS SEGUN ADJ. (FRONTERIZO)'!$B$4*'PRECIOS SEGUN ADJ. (FRONTERIZO)'!$C$4</f>
        <v>0</v>
      </c>
      <c r="AA62" s="80" t="s">
        <v>134</v>
      </c>
      <c r="AB62" s="165">
        <v>44</v>
      </c>
      <c r="AC62" s="37">
        <f t="shared" si="91"/>
        <v>1760</v>
      </c>
      <c r="AD62" s="189">
        <v>87.91</v>
      </c>
      <c r="AE62" s="80">
        <f>+AB62*'PRECIOS SEGUN ADJ (RURAL)'!$B$4*'PRECIOS SEGUN ADJ (RURAL)'!$C$4</f>
        <v>154721.60000000001</v>
      </c>
      <c r="AF62" s="80" t="s">
        <v>286</v>
      </c>
      <c r="AG62" s="80">
        <f t="shared" si="106"/>
        <v>27849.89</v>
      </c>
      <c r="AH62" s="165">
        <v>53</v>
      </c>
      <c r="AI62" s="37">
        <f t="shared" si="92"/>
        <v>2120</v>
      </c>
      <c r="AJ62" s="189">
        <v>53.95</v>
      </c>
      <c r="AK62" s="80">
        <f>+AH62*'PRECIOS SEGUN ADJ (RURAL)'!$B$5*'PRECIOS SEGUN ADJ (RURAL)'!$C$5</f>
        <v>114374.00000000001</v>
      </c>
      <c r="AL62" s="80" t="s">
        <v>2668</v>
      </c>
      <c r="AM62" s="165">
        <v>7</v>
      </c>
      <c r="AN62" s="37">
        <f t="shared" si="93"/>
        <v>280</v>
      </c>
      <c r="AO62" s="189">
        <v>29.05</v>
      </c>
      <c r="AP62" s="80">
        <f>+AM62*'PRECIOS SEGUN ADJ (RURAL)'!$B$6*'PRECIOS SEGUN ADJ (RURAL)'!$C$6</f>
        <v>8134</v>
      </c>
      <c r="AQ62" s="80" t="s">
        <v>1141</v>
      </c>
      <c r="AR62" s="80">
        <f t="shared" si="107"/>
        <v>1301.44</v>
      </c>
      <c r="AS62" s="165">
        <v>16</v>
      </c>
      <c r="AT62" s="37">
        <f t="shared" si="94"/>
        <v>640</v>
      </c>
      <c r="AU62" s="189">
        <v>304.44</v>
      </c>
      <c r="AV62" s="80">
        <f>+AS62*'PRECIOS SEGUN ADJ (RURAL)'!$B$7*'PRECIOS SEGUN ADJ (RURAL)'!$C$7</f>
        <v>194841.60000000001</v>
      </c>
      <c r="AW62" s="80" t="s">
        <v>1335</v>
      </c>
      <c r="AX62" s="80">
        <f t="shared" si="108"/>
        <v>35071.49</v>
      </c>
      <c r="AY62" s="37">
        <v>0</v>
      </c>
      <c r="AZ62" s="37">
        <f t="shared" si="56"/>
        <v>0</v>
      </c>
      <c r="BA62" s="189">
        <v>18.899999999999999</v>
      </c>
      <c r="BB62" s="80">
        <f>+AY62*'PRECIOS SEGUN ADJ. (FRONTERIZO)'!$B$9*'PRECIOS SEGUN ADJ. (FRONTERIZO)'!$C$9</f>
        <v>0</v>
      </c>
      <c r="BC62" s="80" t="s">
        <v>134</v>
      </c>
      <c r="BD62" s="165">
        <v>4</v>
      </c>
      <c r="BE62" s="37">
        <f t="shared" si="95"/>
        <v>160</v>
      </c>
      <c r="BF62" s="189">
        <v>140.38999999999999</v>
      </c>
      <c r="BG62" s="80">
        <f>+BD62*'PRECIOS SEGUN ADJ (RURAL)'!$B$8*'PRECIOS SEGUN ADJ (RURAL)'!$C$8</f>
        <v>22462.399999999998</v>
      </c>
      <c r="BH62" s="80" t="s">
        <v>1143</v>
      </c>
      <c r="BI62" s="80">
        <f t="shared" si="109"/>
        <v>4043.23</v>
      </c>
      <c r="BJ62" s="37">
        <v>0</v>
      </c>
      <c r="BK62" s="37">
        <f t="shared" si="59"/>
        <v>0</v>
      </c>
      <c r="BL62" s="189">
        <v>31.459999999999997</v>
      </c>
      <c r="BM62" s="80">
        <f>+BJ62*'PRECIOS SEGUN ADJ. (FRONTERIZO)'!$B$11*'PRECIOS SEGUN ADJ. (FRONTERIZO)'!$C$11</f>
        <v>0</v>
      </c>
      <c r="BN62" s="80" t="s">
        <v>134</v>
      </c>
      <c r="BO62" s="165">
        <v>13</v>
      </c>
      <c r="BP62" s="37">
        <f t="shared" si="96"/>
        <v>520</v>
      </c>
      <c r="BQ62" s="189">
        <v>68.099999999999994</v>
      </c>
      <c r="BR62" s="80">
        <f>+BO62*'PRECIOS SEGUN ADJ (RURAL)'!$B$9*'PRECIOS SEGUN ADJ (RURAL)'!$C$9</f>
        <v>35412</v>
      </c>
      <c r="BS62" s="80" t="s">
        <v>1336</v>
      </c>
      <c r="BT62" s="165">
        <v>287</v>
      </c>
      <c r="BU62" s="37">
        <f t="shared" si="110"/>
        <v>5740</v>
      </c>
      <c r="BV62" s="189">
        <v>5.5</v>
      </c>
      <c r="BW62" s="80">
        <f>+BT62*'PRECIOS SEGUN ADJ (RURAL)'!$B$10*'PRECIOS SEGUN ADJ (RURAL)'!$C$10</f>
        <v>31570</v>
      </c>
      <c r="BX62" s="80" t="s">
        <v>2793</v>
      </c>
      <c r="BY62" s="165">
        <v>287</v>
      </c>
      <c r="BZ62" s="37">
        <f t="shared" si="97"/>
        <v>11480</v>
      </c>
      <c r="CA62" s="189">
        <v>7.1500000000000012</v>
      </c>
      <c r="CB62" s="80">
        <f>+BY62*'PRECIOS SEGUN ADJ (RURAL)'!$B$11*'PRECIOS SEGUN ADJ (RURAL)'!$C$11</f>
        <v>82082</v>
      </c>
      <c r="CC62" s="80" t="s">
        <v>2669</v>
      </c>
      <c r="CD62" s="165">
        <v>287</v>
      </c>
      <c r="CE62" s="37">
        <f t="shared" si="98"/>
        <v>11480</v>
      </c>
      <c r="CF62" s="189">
        <v>6.84</v>
      </c>
      <c r="CG62" s="80">
        <f>+CD62*'PRECIOS SEGUN ADJ (RURAL)'!$B$12*'PRECIOS SEGUN ADJ (RURAL)'!$C$12</f>
        <v>78523.199999999997</v>
      </c>
      <c r="CH62" s="80" t="s">
        <v>2794</v>
      </c>
      <c r="CI62" s="37">
        <v>0</v>
      </c>
      <c r="CJ62" s="37">
        <f t="shared" si="64"/>
        <v>0</v>
      </c>
      <c r="CK62" s="189">
        <v>60</v>
      </c>
      <c r="CL62" s="80">
        <f>+CI62*'PRECIOS SEGUN ADJ. (FRONTERIZO)'!$B$16*'PRECIOS SEGUN ADJ. (FRONTERIZO)'!$C$16</f>
        <v>0</v>
      </c>
      <c r="CM62" s="80" t="s">
        <v>134</v>
      </c>
      <c r="CN62" s="80">
        <f t="shared" si="65"/>
        <v>0</v>
      </c>
      <c r="CO62" s="37">
        <v>0</v>
      </c>
      <c r="CP62" s="37">
        <f t="shared" si="66"/>
        <v>0</v>
      </c>
      <c r="CQ62" s="189">
        <v>55.649999999999991</v>
      </c>
      <c r="CR62" s="80">
        <f>+CO62*'PRECIOS SEGUN ADJ. (FRONTERIZO)'!$B$17*'PRECIOS SEGUN ADJ. (FRONTERIZO)'!$C$17</f>
        <v>0</v>
      </c>
      <c r="CS62" s="80" t="s">
        <v>134</v>
      </c>
      <c r="CT62" s="80">
        <f t="shared" si="67"/>
        <v>0</v>
      </c>
      <c r="CU62" s="165">
        <v>287</v>
      </c>
      <c r="CV62" s="37">
        <f t="shared" si="99"/>
        <v>11480</v>
      </c>
      <c r="CW62" s="189">
        <v>6.5999999999999988</v>
      </c>
      <c r="CX62" s="80">
        <f>+CU62*'PRECIOS SEGUN ADJ (RURAL)'!$B$14*'PRECIOS SEGUN ADJ (RURAL)'!$C$14</f>
        <v>75768</v>
      </c>
      <c r="CY62" s="80" t="s">
        <v>2671</v>
      </c>
      <c r="CZ62" s="37">
        <v>0</v>
      </c>
      <c r="DA62" s="37">
        <f t="shared" si="69"/>
        <v>0</v>
      </c>
      <c r="DB62" s="189">
        <v>65.75</v>
      </c>
      <c r="DC62" s="80">
        <f>+CZ62*'PRECIOS SEGUN ADJ. (FRONTERIZO)'!$B$19*'PRECIOS SEGUN ADJ. (FRONTERIZO)'!$C$19</f>
        <v>0</v>
      </c>
      <c r="DD62" s="80" t="s">
        <v>134</v>
      </c>
      <c r="DE62" s="80">
        <f t="shared" si="70"/>
        <v>0</v>
      </c>
      <c r="DF62" s="165">
        <v>10</v>
      </c>
      <c r="DG62" s="37">
        <f t="shared" si="100"/>
        <v>400</v>
      </c>
      <c r="DH62" s="189">
        <v>82.59999999999998</v>
      </c>
      <c r="DI62" s="80">
        <f>+DF62*'PRECIOS SEGUN ADJ (RURAL)'!$B$15*'PRECIOS SEGUN ADJ (RURAL)'!$C$15</f>
        <v>33040</v>
      </c>
      <c r="DJ62" s="80" t="s">
        <v>822</v>
      </c>
      <c r="DK62" s="80">
        <f t="shared" si="111"/>
        <v>5947.2</v>
      </c>
      <c r="DL62" s="165">
        <v>287</v>
      </c>
      <c r="DM62" s="37">
        <f t="shared" si="101"/>
        <v>11480</v>
      </c>
      <c r="DN62" s="189">
        <v>23.059999999999995</v>
      </c>
      <c r="DO62" s="80">
        <f>+DL62*'PRECIOS SEGUN ADJ (RURAL)'!$B$17*'PRECIOS SEGUN ADJ (RURAL)'!$C$17</f>
        <v>264728.8</v>
      </c>
      <c r="DP62" s="80" t="s">
        <v>2795</v>
      </c>
      <c r="DQ62" s="192">
        <v>0</v>
      </c>
      <c r="DR62" s="192">
        <f t="shared" si="74"/>
        <v>0</v>
      </c>
      <c r="DS62" s="189">
        <v>80.849999999999994</v>
      </c>
      <c r="DT62" s="80">
        <f>+DQ62*'PRECIOS SEGUN ADJ. (FRONTERIZO)'!$B$22*'PRECIOS SEGUN ADJ. (FRONTERIZO)'!$C$22</f>
        <v>0</v>
      </c>
      <c r="DU62" s="80" t="s">
        <v>134</v>
      </c>
      <c r="DV62" s="165">
        <v>12</v>
      </c>
      <c r="DW62" s="37">
        <f t="shared" si="102"/>
        <v>480</v>
      </c>
      <c r="DX62" s="189">
        <v>21.83</v>
      </c>
      <c r="DY62" s="80">
        <f>+DV62*'PRECIOS SEGUN ADJ (RURAL)'!$B$19*'PRECIOS SEGUN ADJ (RURAL)'!$C$19</f>
        <v>10478.4</v>
      </c>
      <c r="DZ62" s="80" t="s">
        <v>1150</v>
      </c>
      <c r="EA62" s="80">
        <f t="shared" si="112"/>
        <v>1886.11</v>
      </c>
      <c r="EB62" s="165">
        <v>42</v>
      </c>
      <c r="EC62" s="37">
        <f t="shared" si="103"/>
        <v>1680</v>
      </c>
      <c r="ED62" s="189">
        <v>33</v>
      </c>
      <c r="EE62" s="80">
        <f>+EB62*'PRECIOS SEGUN ADJ (RURAL)'!$B$20*'PRECIOS SEGUN ADJ (RURAL)'!$C$20</f>
        <v>55440</v>
      </c>
      <c r="EF62" s="80" t="s">
        <v>654</v>
      </c>
      <c r="EG62" s="37">
        <v>0</v>
      </c>
      <c r="EH62" s="37">
        <f t="shared" si="78"/>
        <v>0</v>
      </c>
      <c r="EI62" s="189">
        <v>15.789999999999997</v>
      </c>
      <c r="EJ62" s="80">
        <f>+EG62*'PRECIOS SEGUN ADJ. (FRONTERIZO)'!$B$25*'PRECIOS SEGUN ADJ. (FRONTERIZO)'!$C$25</f>
        <v>0</v>
      </c>
      <c r="EK62" s="80" t="s">
        <v>134</v>
      </c>
      <c r="EL62" s="37">
        <v>0</v>
      </c>
      <c r="EM62" s="37">
        <f t="shared" si="79"/>
        <v>0</v>
      </c>
      <c r="EN62" s="189">
        <v>31.5</v>
      </c>
      <c r="EO62" s="80">
        <f>+EL62*'PRECIOS SEGUN ADJ. (FRONTERIZO)'!$B$26*'PRECIOS SEGUN ADJ. (FRONTERIZO)'!$C$26</f>
        <v>0</v>
      </c>
      <c r="EP62" s="80" t="s">
        <v>134</v>
      </c>
      <c r="EQ62" s="193">
        <v>37</v>
      </c>
      <c r="ER62" s="194">
        <f t="shared" si="80"/>
        <v>1480</v>
      </c>
      <c r="ES62" s="195">
        <v>21.68</v>
      </c>
      <c r="ET62" s="196">
        <f>+EQ62*'PRECIOS SEGUN ADJ (RURAL)'!$B$13*'PRECIOS SEGUN ADJ (RURAL)'!$C$13</f>
        <v>32086.399999999998</v>
      </c>
      <c r="EU62" s="196" t="s">
        <v>1632</v>
      </c>
      <c r="EV62" s="197">
        <v>287</v>
      </c>
      <c r="EW62" s="198">
        <f t="shared" si="113"/>
        <v>5740</v>
      </c>
      <c r="EX62" s="199">
        <v>5.5</v>
      </c>
      <c r="EY62" s="200">
        <f>+EV62*'PRECIOS SEGUN ADJ (RURAL)'!$B$16*'PRECIOS SEGUN ADJ (RURAL)'!$C$16</f>
        <v>31570</v>
      </c>
      <c r="EZ62" s="200" t="s">
        <v>2793</v>
      </c>
      <c r="FA62" s="201">
        <v>16</v>
      </c>
      <c r="FB62" s="202">
        <f t="shared" si="82"/>
        <v>640</v>
      </c>
      <c r="FC62" s="203">
        <v>220</v>
      </c>
      <c r="FD62" s="204">
        <f>+FA62*'PRECIOS SEGUN ADJ (RURAL)'!$B$18*'PRECIOS SEGUN ADJ (RURAL)'!$C$18</f>
        <v>140800</v>
      </c>
      <c r="FE62" s="204" t="s">
        <v>1341</v>
      </c>
      <c r="FF62" s="204">
        <f t="shared" si="114"/>
        <v>25344</v>
      </c>
      <c r="FG62" s="80">
        <f t="shared" si="84"/>
        <v>1417049.1999999997</v>
      </c>
      <c r="FH62" s="80" t="s">
        <v>2796</v>
      </c>
      <c r="FI62" s="80">
        <f t="shared" si="85"/>
        <v>108761.24999999999</v>
      </c>
      <c r="FJ62" s="80" t="s">
        <v>2797</v>
      </c>
      <c r="FK62" s="80">
        <f t="shared" si="86"/>
        <v>1308287.9499999997</v>
      </c>
      <c r="FL62" s="80" t="s">
        <v>2798</v>
      </c>
      <c r="FM62" s="80">
        <f t="shared" si="87"/>
        <v>283409.84000000003</v>
      </c>
      <c r="FN62" s="80" t="s">
        <v>2799</v>
      </c>
      <c r="FO62" s="80">
        <f t="shared" si="88"/>
        <v>14170.49</v>
      </c>
      <c r="FP62" s="80" t="s">
        <v>2800</v>
      </c>
      <c r="FQ62" s="80"/>
      <c r="FR62" s="80">
        <f t="shared" si="89"/>
        <v>1133639.3599999996</v>
      </c>
      <c r="FS62" s="80" t="s">
        <v>2801</v>
      </c>
      <c r="FT62" s="37" t="str">
        <f>+VLOOKUP(D62,'RURAL XENIA'!F:G,2,0)</f>
        <v>R-04</v>
      </c>
    </row>
    <row r="63" spans="1:176">
      <c r="A63" s="37">
        <v>62</v>
      </c>
      <c r="B63" s="176" t="s">
        <v>1826</v>
      </c>
      <c r="C63" s="26" t="s">
        <v>2802</v>
      </c>
      <c r="D63" s="37">
        <v>130705623</v>
      </c>
      <c r="E63" s="37">
        <f>+VLOOKUP(D63,'INFORMACION DE PROVEEDORES'!C:I,2,0)</f>
        <v>130705623</v>
      </c>
      <c r="F63" s="26" t="str">
        <f>+VLOOKUP(D63,'INFORMACION DE PROVEEDORES'!C:J,4,0)</f>
        <v>JUAN MARIA GARCIA THEN</v>
      </c>
      <c r="G63" s="37" t="str">
        <f>+VLOOKUP(D63,'INFORMACION DE PROVEEDORES'!C:K,5,0)</f>
        <v>056-0006509-7</v>
      </c>
      <c r="H63" s="26" t="str">
        <f>+VLOOKUP(D63,'INFORMACION DE PROVEEDORES'!C:L,7,0)</f>
        <v>CALLE DUARTE ESQUINA COLON, NO. 10, SAN FRANCISCO DE MACORIS</v>
      </c>
      <c r="I63" s="37" t="str">
        <f>+VLOOKUP(D63,'INFORMACION DE PROVEEDORES'!C:M,3,0)</f>
        <v xml:space="preserve"> JURÍDICA</v>
      </c>
      <c r="J63" s="37">
        <v>1</v>
      </c>
      <c r="K63" s="37">
        <v>225</v>
      </c>
      <c r="L63" s="37">
        <v>15</v>
      </c>
      <c r="M63" s="37">
        <f t="shared" si="104"/>
        <v>600</v>
      </c>
      <c r="N63" s="189">
        <v>60.180000000000007</v>
      </c>
      <c r="O63" s="80">
        <f>+L63*'PRECIOS SEGUN ADJ (RURAL)'!$B$2*'PRECIOS SEGUN ADJ (RURAL)'!$C$2</f>
        <v>36108</v>
      </c>
      <c r="P63" s="80" t="s">
        <v>1580</v>
      </c>
      <c r="Q63" s="80">
        <f t="shared" si="105"/>
        <v>5777.28</v>
      </c>
      <c r="R63" s="165">
        <v>3</v>
      </c>
      <c r="S63" s="37">
        <f t="shared" si="90"/>
        <v>120</v>
      </c>
      <c r="T63" s="189">
        <v>33</v>
      </c>
      <c r="U63" s="80">
        <f>+R63*'PRECIOS SEGUN ADJ (RURAL)'!$B$3*'PRECIOS SEGUN ADJ (RURAL)'!$C$3</f>
        <v>3960</v>
      </c>
      <c r="V63" s="80" t="s">
        <v>1161</v>
      </c>
      <c r="W63" s="192">
        <v>0</v>
      </c>
      <c r="X63" s="37">
        <f t="shared" si="48"/>
        <v>0</v>
      </c>
      <c r="Y63" s="189">
        <v>25.2</v>
      </c>
      <c r="Z63" s="80">
        <f>+W63*'PRECIOS SEGUN ADJ. (FRONTERIZO)'!$B$4*'PRECIOS SEGUN ADJ. (FRONTERIZO)'!$C$4</f>
        <v>0</v>
      </c>
      <c r="AA63" s="80" t="s">
        <v>134</v>
      </c>
      <c r="AB63" s="165">
        <v>35</v>
      </c>
      <c r="AC63" s="37">
        <f t="shared" si="91"/>
        <v>1400</v>
      </c>
      <c r="AD63" s="189">
        <v>87.91</v>
      </c>
      <c r="AE63" s="80">
        <f>+AB63*'PRECIOS SEGUN ADJ (RURAL)'!$B$4*'PRECIOS SEGUN ADJ (RURAL)'!$C$4</f>
        <v>123074</v>
      </c>
      <c r="AF63" s="80" t="s">
        <v>1803</v>
      </c>
      <c r="AG63" s="80">
        <f t="shared" si="106"/>
        <v>22153.32</v>
      </c>
      <c r="AH63" s="165">
        <v>42</v>
      </c>
      <c r="AI63" s="37">
        <f t="shared" si="92"/>
        <v>1680</v>
      </c>
      <c r="AJ63" s="189">
        <v>53.95</v>
      </c>
      <c r="AK63" s="80">
        <f>+AH63*'PRECIOS SEGUN ADJ (RURAL)'!$B$5*'PRECIOS SEGUN ADJ (RURAL)'!$C$5</f>
        <v>90636</v>
      </c>
      <c r="AL63" s="80" t="s">
        <v>876</v>
      </c>
      <c r="AM63" s="165">
        <v>5</v>
      </c>
      <c r="AN63" s="37">
        <f t="shared" si="93"/>
        <v>200</v>
      </c>
      <c r="AO63" s="189">
        <v>29.05</v>
      </c>
      <c r="AP63" s="80">
        <f>+AM63*'PRECIOS SEGUN ADJ (RURAL)'!$B$6*'PRECIOS SEGUN ADJ (RURAL)'!$C$6</f>
        <v>5810</v>
      </c>
      <c r="AQ63" s="80" t="s">
        <v>1201</v>
      </c>
      <c r="AR63" s="80">
        <f t="shared" si="107"/>
        <v>929.6</v>
      </c>
      <c r="AS63" s="165">
        <v>13</v>
      </c>
      <c r="AT63" s="37">
        <f t="shared" si="94"/>
        <v>520</v>
      </c>
      <c r="AU63" s="189">
        <v>304.44</v>
      </c>
      <c r="AV63" s="80">
        <f>+AS63*'PRECIOS SEGUN ADJ (RURAL)'!$B$7*'PRECIOS SEGUN ADJ (RURAL)'!$C$7</f>
        <v>158308.79999999999</v>
      </c>
      <c r="AW63" s="80" t="s">
        <v>1582</v>
      </c>
      <c r="AX63" s="80">
        <f t="shared" si="108"/>
        <v>28495.58</v>
      </c>
      <c r="AY63" s="37">
        <v>0</v>
      </c>
      <c r="AZ63" s="37">
        <f t="shared" si="56"/>
        <v>0</v>
      </c>
      <c r="BA63" s="189">
        <v>18.899999999999999</v>
      </c>
      <c r="BB63" s="80">
        <f>+AY63*'PRECIOS SEGUN ADJ. (FRONTERIZO)'!$B$9*'PRECIOS SEGUN ADJ. (FRONTERIZO)'!$C$9</f>
        <v>0</v>
      </c>
      <c r="BC63" s="80" t="s">
        <v>134</v>
      </c>
      <c r="BD63" s="165">
        <v>3</v>
      </c>
      <c r="BE63" s="37">
        <f t="shared" si="95"/>
        <v>120</v>
      </c>
      <c r="BF63" s="189">
        <v>140.38999999999999</v>
      </c>
      <c r="BG63" s="80">
        <f>+BD63*'PRECIOS SEGUN ADJ (RURAL)'!$B$8*'PRECIOS SEGUN ADJ (RURAL)'!$C$8</f>
        <v>16846.8</v>
      </c>
      <c r="BH63" s="80" t="s">
        <v>1164</v>
      </c>
      <c r="BI63" s="80">
        <f t="shared" si="109"/>
        <v>3032.42</v>
      </c>
      <c r="BJ63" s="37">
        <v>0</v>
      </c>
      <c r="BK63" s="37">
        <f t="shared" si="59"/>
        <v>0</v>
      </c>
      <c r="BL63" s="189">
        <v>31.459999999999997</v>
      </c>
      <c r="BM63" s="80">
        <f>+BJ63*'PRECIOS SEGUN ADJ. (FRONTERIZO)'!$B$11*'PRECIOS SEGUN ADJ. (FRONTERIZO)'!$C$11</f>
        <v>0</v>
      </c>
      <c r="BN63" s="80" t="s">
        <v>134</v>
      </c>
      <c r="BO63" s="165">
        <v>10</v>
      </c>
      <c r="BP63" s="37">
        <f t="shared" si="96"/>
        <v>400</v>
      </c>
      <c r="BQ63" s="189">
        <v>68.099999999999994</v>
      </c>
      <c r="BR63" s="80">
        <f>+BO63*'PRECIOS SEGUN ADJ (RURAL)'!$B$9*'PRECIOS SEGUN ADJ (RURAL)'!$C$9</f>
        <v>27240</v>
      </c>
      <c r="BS63" s="80" t="s">
        <v>1480</v>
      </c>
      <c r="BT63" s="165">
        <v>225</v>
      </c>
      <c r="BU63" s="37">
        <f t="shared" si="110"/>
        <v>4500</v>
      </c>
      <c r="BV63" s="189">
        <v>5.5</v>
      </c>
      <c r="BW63" s="80">
        <f>+BT63*'PRECIOS SEGUN ADJ (RURAL)'!$B$10*'PRECIOS SEGUN ADJ (RURAL)'!$C$10</f>
        <v>24750</v>
      </c>
      <c r="BX63" s="80" t="s">
        <v>2803</v>
      </c>
      <c r="BY63" s="165">
        <v>225</v>
      </c>
      <c r="BZ63" s="37">
        <f t="shared" si="97"/>
        <v>9000</v>
      </c>
      <c r="CA63" s="189">
        <v>7.1500000000000012</v>
      </c>
      <c r="CB63" s="80">
        <f>+BY63*'PRECIOS SEGUN ADJ (RURAL)'!$B$11*'PRECIOS SEGUN ADJ (RURAL)'!$C$11</f>
        <v>64350</v>
      </c>
      <c r="CC63" s="80" t="s">
        <v>2804</v>
      </c>
      <c r="CD63" s="165">
        <v>225</v>
      </c>
      <c r="CE63" s="37">
        <f t="shared" si="98"/>
        <v>9000</v>
      </c>
      <c r="CF63" s="189">
        <v>6.84</v>
      </c>
      <c r="CG63" s="80">
        <f>+CD63*'PRECIOS SEGUN ADJ (RURAL)'!$B$12*'PRECIOS SEGUN ADJ (RURAL)'!$C$12</f>
        <v>61560</v>
      </c>
      <c r="CH63" s="80" t="s">
        <v>2805</v>
      </c>
      <c r="CI63" s="37">
        <v>0</v>
      </c>
      <c r="CJ63" s="37">
        <f t="shared" si="64"/>
        <v>0</v>
      </c>
      <c r="CK63" s="189">
        <v>60</v>
      </c>
      <c r="CL63" s="80">
        <f>+CI63*'PRECIOS SEGUN ADJ. (FRONTERIZO)'!$B$16*'PRECIOS SEGUN ADJ. (FRONTERIZO)'!$C$16</f>
        <v>0</v>
      </c>
      <c r="CM63" s="80" t="s">
        <v>134</v>
      </c>
      <c r="CN63" s="80">
        <f t="shared" si="65"/>
        <v>0</v>
      </c>
      <c r="CO63" s="37">
        <v>0</v>
      </c>
      <c r="CP63" s="37">
        <f t="shared" si="66"/>
        <v>0</v>
      </c>
      <c r="CQ63" s="189">
        <v>55.649999999999991</v>
      </c>
      <c r="CR63" s="80">
        <f>+CO63*'PRECIOS SEGUN ADJ. (FRONTERIZO)'!$B$17*'PRECIOS SEGUN ADJ. (FRONTERIZO)'!$C$17</f>
        <v>0</v>
      </c>
      <c r="CS63" s="80" t="s">
        <v>134</v>
      </c>
      <c r="CT63" s="80">
        <f t="shared" si="67"/>
        <v>0</v>
      </c>
      <c r="CU63" s="165">
        <v>225</v>
      </c>
      <c r="CV63" s="37">
        <f t="shared" si="99"/>
        <v>9000</v>
      </c>
      <c r="CW63" s="189">
        <v>6.5999999999999988</v>
      </c>
      <c r="CX63" s="80">
        <f>+CU63*'PRECIOS SEGUN ADJ (RURAL)'!$B$14*'PRECIOS SEGUN ADJ (RURAL)'!$C$14</f>
        <v>59400</v>
      </c>
      <c r="CY63" s="80" t="s">
        <v>296</v>
      </c>
      <c r="CZ63" s="37">
        <v>0</v>
      </c>
      <c r="DA63" s="37">
        <f t="shared" si="69"/>
        <v>0</v>
      </c>
      <c r="DB63" s="189">
        <v>65.75</v>
      </c>
      <c r="DC63" s="80">
        <f>+CZ63*'PRECIOS SEGUN ADJ. (FRONTERIZO)'!$B$19*'PRECIOS SEGUN ADJ. (FRONTERIZO)'!$C$19</f>
        <v>0</v>
      </c>
      <c r="DD63" s="80" t="s">
        <v>134</v>
      </c>
      <c r="DE63" s="80">
        <f t="shared" si="70"/>
        <v>0</v>
      </c>
      <c r="DF63" s="165">
        <v>8</v>
      </c>
      <c r="DG63" s="37">
        <f t="shared" si="100"/>
        <v>320</v>
      </c>
      <c r="DH63" s="189">
        <v>82.59999999999998</v>
      </c>
      <c r="DI63" s="80">
        <f>+DF63*'PRECIOS SEGUN ADJ (RURAL)'!$B$15*'PRECIOS SEGUN ADJ (RURAL)'!$C$15</f>
        <v>26432</v>
      </c>
      <c r="DJ63" s="80" t="s">
        <v>174</v>
      </c>
      <c r="DK63" s="80">
        <f t="shared" si="111"/>
        <v>4757.76</v>
      </c>
      <c r="DL63" s="165">
        <v>225</v>
      </c>
      <c r="DM63" s="37">
        <f t="shared" si="101"/>
        <v>9000</v>
      </c>
      <c r="DN63" s="189">
        <v>23.059999999999995</v>
      </c>
      <c r="DO63" s="80">
        <f>+DL63*'PRECIOS SEGUN ADJ (RURAL)'!$B$17*'PRECIOS SEGUN ADJ (RURAL)'!$C$17</f>
        <v>207540</v>
      </c>
      <c r="DP63" s="80" t="s">
        <v>2806</v>
      </c>
      <c r="DQ63" s="192">
        <v>0</v>
      </c>
      <c r="DR63" s="192">
        <f t="shared" si="74"/>
        <v>0</v>
      </c>
      <c r="DS63" s="189">
        <v>80.849999999999994</v>
      </c>
      <c r="DT63" s="80">
        <f>+DQ63*'PRECIOS SEGUN ADJ. (FRONTERIZO)'!$B$22*'PRECIOS SEGUN ADJ. (FRONTERIZO)'!$C$22</f>
        <v>0</v>
      </c>
      <c r="DU63" s="80" t="s">
        <v>134</v>
      </c>
      <c r="DV63" s="165">
        <v>9</v>
      </c>
      <c r="DW63" s="37">
        <f t="shared" si="102"/>
        <v>360</v>
      </c>
      <c r="DX63" s="189">
        <v>21.83</v>
      </c>
      <c r="DY63" s="80">
        <f>+DV63*'PRECIOS SEGUN ADJ (RURAL)'!$B$19*'PRECIOS SEGUN ADJ (RURAL)'!$C$19</f>
        <v>7858.7999999999993</v>
      </c>
      <c r="DZ63" s="80" t="s">
        <v>1483</v>
      </c>
      <c r="EA63" s="80">
        <f t="shared" si="112"/>
        <v>1414.58</v>
      </c>
      <c r="EB63" s="165">
        <v>33</v>
      </c>
      <c r="EC63" s="37">
        <f t="shared" si="103"/>
        <v>1320</v>
      </c>
      <c r="ED63" s="189">
        <v>33</v>
      </c>
      <c r="EE63" s="80">
        <f>+EB63*'PRECIOS SEGUN ADJ (RURAL)'!$B$20*'PRECIOS SEGUN ADJ (RURAL)'!$C$20</f>
        <v>43560</v>
      </c>
      <c r="EF63" s="80" t="s">
        <v>1808</v>
      </c>
      <c r="EG63" s="37">
        <v>0</v>
      </c>
      <c r="EH63" s="37">
        <f t="shared" si="78"/>
        <v>0</v>
      </c>
      <c r="EI63" s="189">
        <v>15.789999999999997</v>
      </c>
      <c r="EJ63" s="80">
        <f>+EG63*'PRECIOS SEGUN ADJ. (FRONTERIZO)'!$B$25*'PRECIOS SEGUN ADJ. (FRONTERIZO)'!$C$25</f>
        <v>0</v>
      </c>
      <c r="EK63" s="80" t="s">
        <v>134</v>
      </c>
      <c r="EL63" s="37">
        <v>0</v>
      </c>
      <c r="EM63" s="37">
        <f t="shared" si="79"/>
        <v>0</v>
      </c>
      <c r="EN63" s="189">
        <v>31.5</v>
      </c>
      <c r="EO63" s="80">
        <f>+EL63*'PRECIOS SEGUN ADJ. (FRONTERIZO)'!$B$26*'PRECIOS SEGUN ADJ. (FRONTERIZO)'!$C$26</f>
        <v>0</v>
      </c>
      <c r="EP63" s="80" t="s">
        <v>134</v>
      </c>
      <c r="EQ63" s="193">
        <v>29</v>
      </c>
      <c r="ER63" s="194">
        <f t="shared" si="80"/>
        <v>1160</v>
      </c>
      <c r="ES63" s="195">
        <v>21.68</v>
      </c>
      <c r="ET63" s="196">
        <f>+EQ63*'PRECIOS SEGUN ADJ (RURAL)'!$B$13*'PRECIOS SEGUN ADJ (RURAL)'!$C$13</f>
        <v>25148.800000000003</v>
      </c>
      <c r="EU63" s="196" t="s">
        <v>1809</v>
      </c>
      <c r="EV63" s="197">
        <v>225</v>
      </c>
      <c r="EW63" s="198">
        <f t="shared" si="113"/>
        <v>4500</v>
      </c>
      <c r="EX63" s="199">
        <v>5.5</v>
      </c>
      <c r="EY63" s="200">
        <f>+EV63*'PRECIOS SEGUN ADJ (RURAL)'!$B$16*'PRECIOS SEGUN ADJ (RURAL)'!$C$16</f>
        <v>24750</v>
      </c>
      <c r="EZ63" s="200" t="s">
        <v>2803</v>
      </c>
      <c r="FA63" s="201">
        <v>13</v>
      </c>
      <c r="FB63" s="202">
        <f t="shared" si="82"/>
        <v>520</v>
      </c>
      <c r="FC63" s="203">
        <v>220</v>
      </c>
      <c r="FD63" s="204">
        <f>+FA63*'PRECIOS SEGUN ADJ (RURAL)'!$B$18*'PRECIOS SEGUN ADJ (RURAL)'!$C$18</f>
        <v>114400</v>
      </c>
      <c r="FE63" s="204" t="s">
        <v>1396</v>
      </c>
      <c r="FF63" s="204">
        <f t="shared" si="114"/>
        <v>20592</v>
      </c>
      <c r="FG63" s="80">
        <f t="shared" si="84"/>
        <v>1121733.2000000002</v>
      </c>
      <c r="FH63" s="80" t="s">
        <v>2807</v>
      </c>
      <c r="FI63" s="80">
        <f t="shared" si="85"/>
        <v>87152.54</v>
      </c>
      <c r="FJ63" s="80" t="s">
        <v>2808</v>
      </c>
      <c r="FK63" s="80">
        <f t="shared" si="86"/>
        <v>1034580.6600000001</v>
      </c>
      <c r="FL63" s="80" t="s">
        <v>2809</v>
      </c>
      <c r="FM63" s="80">
        <f t="shared" si="87"/>
        <v>224346.64</v>
      </c>
      <c r="FN63" s="80" t="s">
        <v>2810</v>
      </c>
      <c r="FO63" s="80">
        <f t="shared" si="88"/>
        <v>11217.33</v>
      </c>
      <c r="FP63" s="80" t="s">
        <v>2811</v>
      </c>
      <c r="FQ63" s="80"/>
      <c r="FR63" s="80">
        <f t="shared" si="89"/>
        <v>897386.56000000017</v>
      </c>
      <c r="FS63" s="80" t="s">
        <v>2812</v>
      </c>
      <c r="FT63" s="37" t="str">
        <f>+VLOOKUP(D63,'RURAL XENIA'!F:G,2,0)</f>
        <v>R-22</v>
      </c>
    </row>
    <row r="64" spans="1:176">
      <c r="A64" s="37">
        <v>63</v>
      </c>
      <c r="B64" s="176" t="s">
        <v>1826</v>
      </c>
      <c r="C64" s="26" t="s">
        <v>2813</v>
      </c>
      <c r="D64" s="37">
        <v>131653146</v>
      </c>
      <c r="E64" s="37">
        <f>+VLOOKUP(D64,'INFORMACION DE PROVEEDORES'!C:I,2,0)</f>
        <v>131653146</v>
      </c>
      <c r="F64" s="26" t="str">
        <f>+VLOOKUP(D64,'INFORMACION DE PROVEEDORES'!C:J,4,0)</f>
        <v xml:space="preserve">ONASIS EUSEBIA GENAO CABREJA </v>
      </c>
      <c r="G64" s="37" t="str">
        <f>+VLOOKUP(D64,'INFORMACION DE PROVEEDORES'!C:K,5,0)</f>
        <v>101-0009926-5</v>
      </c>
      <c r="H64" s="26" t="str">
        <f>+VLOOKUP(D64,'INFORMACION DE PROVEEDORES'!C:L,7,0)</f>
        <v>AVENIDA ESTRELLA SADHALA, ESQUINA REPUBLICA DE ARGENTINA, PRIMER NIVEL, PARTAMENTO 0-A, RESIDENCIAL GRULLLON, SECTOR RINCON LARGO, SANTIAGO</v>
      </c>
      <c r="I64" s="37" t="str">
        <f>+VLOOKUP(D64,'INFORMACION DE PROVEEDORES'!C:M,3,0)</f>
        <v xml:space="preserve"> JURÍDICA</v>
      </c>
      <c r="J64" s="37">
        <v>4</v>
      </c>
      <c r="K64" s="37">
        <v>203</v>
      </c>
      <c r="L64" s="37">
        <v>15</v>
      </c>
      <c r="M64" s="37">
        <f t="shared" si="104"/>
        <v>600</v>
      </c>
      <c r="N64" s="189">
        <v>60.180000000000007</v>
      </c>
      <c r="O64" s="80">
        <f>+L64*'PRECIOS SEGUN ADJ (RURAL)'!$B$2*'PRECIOS SEGUN ADJ (RURAL)'!$C$2</f>
        <v>36108</v>
      </c>
      <c r="P64" s="80" t="s">
        <v>1580</v>
      </c>
      <c r="Q64" s="80">
        <f t="shared" si="105"/>
        <v>5777.28</v>
      </c>
      <c r="R64" s="165">
        <v>5</v>
      </c>
      <c r="S64" s="37">
        <f t="shared" si="90"/>
        <v>200</v>
      </c>
      <c r="T64" s="189">
        <v>33</v>
      </c>
      <c r="U64" s="80">
        <f>+R64*'PRECIOS SEGUN ADJ (RURAL)'!$B$3*'PRECIOS SEGUN ADJ (RURAL)'!$C$3</f>
        <v>6600</v>
      </c>
      <c r="V64" s="80" t="s">
        <v>1181</v>
      </c>
      <c r="W64" s="192">
        <v>0</v>
      </c>
      <c r="X64" s="37">
        <f t="shared" si="48"/>
        <v>0</v>
      </c>
      <c r="Y64" s="189">
        <v>25.2</v>
      </c>
      <c r="Z64" s="80">
        <f>+W64*'PRECIOS SEGUN ADJ. (FRONTERIZO)'!$B$4*'PRECIOS SEGUN ADJ. (FRONTERIZO)'!$C$4</f>
        <v>0</v>
      </c>
      <c r="AA64" s="80" t="s">
        <v>134</v>
      </c>
      <c r="AB64" s="165">
        <v>33</v>
      </c>
      <c r="AC64" s="37">
        <f t="shared" si="91"/>
        <v>1320</v>
      </c>
      <c r="AD64" s="189">
        <v>87.91</v>
      </c>
      <c r="AE64" s="80">
        <f>+AB64*'PRECIOS SEGUN ADJ (RURAL)'!$B$4*'PRECIOS SEGUN ADJ (RURAL)'!$C$4</f>
        <v>116041.19999999998</v>
      </c>
      <c r="AF64" s="80" t="s">
        <v>252</v>
      </c>
      <c r="AG64" s="80">
        <f t="shared" si="106"/>
        <v>20887.419999999998</v>
      </c>
      <c r="AH64" s="165">
        <v>39</v>
      </c>
      <c r="AI64" s="37">
        <f t="shared" si="92"/>
        <v>1560</v>
      </c>
      <c r="AJ64" s="189">
        <v>53.95</v>
      </c>
      <c r="AK64" s="80">
        <f>+AH64*'PRECIOS SEGUN ADJ (RURAL)'!$B$5*'PRECIOS SEGUN ADJ (RURAL)'!$C$5</f>
        <v>84162</v>
      </c>
      <c r="AL64" s="80" t="s">
        <v>1478</v>
      </c>
      <c r="AM64" s="165">
        <v>6</v>
      </c>
      <c r="AN64" s="37">
        <f t="shared" si="93"/>
        <v>240</v>
      </c>
      <c r="AO64" s="189">
        <v>29.05</v>
      </c>
      <c r="AP64" s="80">
        <f>+AM64*'PRECIOS SEGUN ADJ (RURAL)'!$B$6*'PRECIOS SEGUN ADJ (RURAL)'!$C$6</f>
        <v>6972</v>
      </c>
      <c r="AQ64" s="80" t="s">
        <v>1162</v>
      </c>
      <c r="AR64" s="80">
        <f t="shared" si="107"/>
        <v>1115.52</v>
      </c>
      <c r="AS64" s="165">
        <v>13</v>
      </c>
      <c r="AT64" s="37">
        <f t="shared" si="94"/>
        <v>520</v>
      </c>
      <c r="AU64" s="189">
        <v>304.44</v>
      </c>
      <c r="AV64" s="80">
        <f>+AS64*'PRECIOS SEGUN ADJ (RURAL)'!$B$7*'PRECIOS SEGUN ADJ (RURAL)'!$C$7</f>
        <v>158308.79999999999</v>
      </c>
      <c r="AW64" s="80" t="s">
        <v>1582</v>
      </c>
      <c r="AX64" s="80">
        <f t="shared" si="108"/>
        <v>28495.58</v>
      </c>
      <c r="AY64" s="37">
        <v>0</v>
      </c>
      <c r="AZ64" s="37">
        <f t="shared" si="56"/>
        <v>0</v>
      </c>
      <c r="BA64" s="189">
        <v>18.899999999999999</v>
      </c>
      <c r="BB64" s="80">
        <f>+AY64*'PRECIOS SEGUN ADJ. (FRONTERIZO)'!$B$9*'PRECIOS SEGUN ADJ. (FRONTERIZO)'!$C$9</f>
        <v>0</v>
      </c>
      <c r="BC64" s="80" t="s">
        <v>134</v>
      </c>
      <c r="BD64" s="165">
        <v>5</v>
      </c>
      <c r="BE64" s="37">
        <f t="shared" si="95"/>
        <v>200</v>
      </c>
      <c r="BF64" s="189">
        <v>140.38999999999999</v>
      </c>
      <c r="BG64" s="80">
        <f>+BD64*'PRECIOS SEGUN ADJ (RURAL)'!$B$8*'PRECIOS SEGUN ADJ (RURAL)'!$C$8</f>
        <v>28077.999999999996</v>
      </c>
      <c r="BH64" s="80" t="s">
        <v>1183</v>
      </c>
      <c r="BI64" s="80">
        <f t="shared" si="109"/>
        <v>5054.04</v>
      </c>
      <c r="BJ64" s="37">
        <v>0</v>
      </c>
      <c r="BK64" s="37">
        <f t="shared" si="59"/>
        <v>0</v>
      </c>
      <c r="BL64" s="189">
        <v>31.459999999999997</v>
      </c>
      <c r="BM64" s="80">
        <f>+BJ64*'PRECIOS SEGUN ADJ. (FRONTERIZO)'!$B$11*'PRECIOS SEGUN ADJ. (FRONTERIZO)'!$C$11</f>
        <v>0</v>
      </c>
      <c r="BN64" s="80" t="s">
        <v>134</v>
      </c>
      <c r="BO64" s="165">
        <v>11</v>
      </c>
      <c r="BP64" s="37">
        <f t="shared" si="96"/>
        <v>440</v>
      </c>
      <c r="BQ64" s="189">
        <v>68.099999999999994</v>
      </c>
      <c r="BR64" s="80">
        <f>+BO64*'PRECIOS SEGUN ADJ (RURAL)'!$B$9*'PRECIOS SEGUN ADJ (RURAL)'!$C$9</f>
        <v>29963.999999999996</v>
      </c>
      <c r="BS64" s="80" t="s">
        <v>1221</v>
      </c>
      <c r="BT64" s="165">
        <v>203</v>
      </c>
      <c r="BU64" s="37">
        <f t="shared" si="110"/>
        <v>4060</v>
      </c>
      <c r="BV64" s="189">
        <v>5.5</v>
      </c>
      <c r="BW64" s="80">
        <f>+BT64*'PRECIOS SEGUN ADJ (RURAL)'!$B$10*'PRECIOS SEGUN ADJ (RURAL)'!$C$10</f>
        <v>22330</v>
      </c>
      <c r="BX64" s="80" t="s">
        <v>2814</v>
      </c>
      <c r="BY64" s="165">
        <v>203</v>
      </c>
      <c r="BZ64" s="37">
        <f t="shared" si="97"/>
        <v>8120</v>
      </c>
      <c r="CA64" s="189">
        <v>7.1500000000000012</v>
      </c>
      <c r="CB64" s="80">
        <f>+BY64*'PRECIOS SEGUN ADJ (RURAL)'!$B$11*'PRECIOS SEGUN ADJ (RURAL)'!$C$11</f>
        <v>58058</v>
      </c>
      <c r="CC64" s="80" t="s">
        <v>2815</v>
      </c>
      <c r="CD64" s="165">
        <v>203</v>
      </c>
      <c r="CE64" s="37">
        <f t="shared" si="98"/>
        <v>8120</v>
      </c>
      <c r="CF64" s="189">
        <v>6.84</v>
      </c>
      <c r="CG64" s="80">
        <f>+CD64*'PRECIOS SEGUN ADJ (RURAL)'!$B$12*'PRECIOS SEGUN ADJ (RURAL)'!$C$12</f>
        <v>55540.800000000003</v>
      </c>
      <c r="CH64" s="80" t="s">
        <v>2816</v>
      </c>
      <c r="CI64" s="37">
        <v>0</v>
      </c>
      <c r="CJ64" s="37">
        <f t="shared" si="64"/>
        <v>0</v>
      </c>
      <c r="CK64" s="189">
        <v>60</v>
      </c>
      <c r="CL64" s="80">
        <f>+CI64*'PRECIOS SEGUN ADJ. (FRONTERIZO)'!$B$16*'PRECIOS SEGUN ADJ. (FRONTERIZO)'!$C$16</f>
        <v>0</v>
      </c>
      <c r="CM64" s="80" t="s">
        <v>134</v>
      </c>
      <c r="CN64" s="80">
        <f t="shared" si="65"/>
        <v>0</v>
      </c>
      <c r="CO64" s="37">
        <v>0</v>
      </c>
      <c r="CP64" s="37">
        <f t="shared" si="66"/>
        <v>0</v>
      </c>
      <c r="CQ64" s="189">
        <v>55.649999999999991</v>
      </c>
      <c r="CR64" s="80">
        <f>+CO64*'PRECIOS SEGUN ADJ. (FRONTERIZO)'!$B$17*'PRECIOS SEGUN ADJ. (FRONTERIZO)'!$C$17</f>
        <v>0</v>
      </c>
      <c r="CS64" s="80" t="s">
        <v>134</v>
      </c>
      <c r="CT64" s="80">
        <f t="shared" si="67"/>
        <v>0</v>
      </c>
      <c r="CU64" s="165">
        <v>203</v>
      </c>
      <c r="CV64" s="37">
        <f t="shared" si="99"/>
        <v>8120</v>
      </c>
      <c r="CW64" s="189">
        <v>6.5999999999999988</v>
      </c>
      <c r="CX64" s="80">
        <f>+CU64*'PRECIOS SEGUN ADJ (RURAL)'!$B$14*'PRECIOS SEGUN ADJ (RURAL)'!$C$14</f>
        <v>53592</v>
      </c>
      <c r="CY64" s="80" t="s">
        <v>2817</v>
      </c>
      <c r="CZ64" s="37">
        <v>0</v>
      </c>
      <c r="DA64" s="37">
        <f t="shared" si="69"/>
        <v>0</v>
      </c>
      <c r="DB64" s="189">
        <v>65.75</v>
      </c>
      <c r="DC64" s="80">
        <f>+CZ64*'PRECIOS SEGUN ADJ. (FRONTERIZO)'!$B$19*'PRECIOS SEGUN ADJ. (FRONTERIZO)'!$C$19</f>
        <v>0</v>
      </c>
      <c r="DD64" s="80" t="s">
        <v>134</v>
      </c>
      <c r="DE64" s="80">
        <f t="shared" si="70"/>
        <v>0</v>
      </c>
      <c r="DF64" s="165">
        <v>9</v>
      </c>
      <c r="DG64" s="37">
        <f t="shared" si="100"/>
        <v>360</v>
      </c>
      <c r="DH64" s="189">
        <v>82.59999999999998</v>
      </c>
      <c r="DI64" s="80">
        <f>+DF64*'PRECIOS SEGUN ADJ (RURAL)'!$B$15*'PRECIOS SEGUN ADJ (RURAL)'!$C$15</f>
        <v>29736</v>
      </c>
      <c r="DJ64" s="80" t="s">
        <v>553</v>
      </c>
      <c r="DK64" s="80">
        <f t="shared" si="111"/>
        <v>5352.48</v>
      </c>
      <c r="DL64" s="165">
        <v>203</v>
      </c>
      <c r="DM64" s="37">
        <f t="shared" si="101"/>
        <v>8120</v>
      </c>
      <c r="DN64" s="189">
        <v>23.059999999999995</v>
      </c>
      <c r="DO64" s="80">
        <f>+DL64*'PRECIOS SEGUN ADJ (RURAL)'!$B$17*'PRECIOS SEGUN ADJ (RURAL)'!$C$17</f>
        <v>187247.19999999998</v>
      </c>
      <c r="DP64" s="80" t="s">
        <v>2818</v>
      </c>
      <c r="DQ64" s="192">
        <v>0</v>
      </c>
      <c r="DR64" s="192">
        <f t="shared" si="74"/>
        <v>0</v>
      </c>
      <c r="DS64" s="189">
        <v>80.849999999999994</v>
      </c>
      <c r="DT64" s="80">
        <f>+DQ64*'PRECIOS SEGUN ADJ. (FRONTERIZO)'!$B$22*'PRECIOS SEGUN ADJ. (FRONTERIZO)'!$C$22</f>
        <v>0</v>
      </c>
      <c r="DU64" s="80" t="s">
        <v>134</v>
      </c>
      <c r="DV64" s="165">
        <v>11</v>
      </c>
      <c r="DW64" s="37">
        <f t="shared" si="102"/>
        <v>440</v>
      </c>
      <c r="DX64" s="189">
        <v>21.83</v>
      </c>
      <c r="DY64" s="80">
        <f>+DV64*'PRECIOS SEGUN ADJ (RURAL)'!$B$19*'PRECIOS SEGUN ADJ (RURAL)'!$C$19</f>
        <v>9605.2000000000007</v>
      </c>
      <c r="DZ64" s="80" t="s">
        <v>276</v>
      </c>
      <c r="EA64" s="80">
        <f t="shared" si="112"/>
        <v>1728.94</v>
      </c>
      <c r="EB64" s="165">
        <v>30</v>
      </c>
      <c r="EC64" s="37">
        <f t="shared" si="103"/>
        <v>1200</v>
      </c>
      <c r="ED64" s="189">
        <v>33</v>
      </c>
      <c r="EE64" s="80">
        <f>+EB64*'PRECIOS SEGUN ADJ (RURAL)'!$B$20*'PRECIOS SEGUN ADJ (RURAL)'!$C$20</f>
        <v>39600</v>
      </c>
      <c r="EF64" s="80" t="s">
        <v>587</v>
      </c>
      <c r="EG64" s="37">
        <v>0</v>
      </c>
      <c r="EH64" s="37">
        <f t="shared" si="78"/>
        <v>0</v>
      </c>
      <c r="EI64" s="189">
        <v>15.789999999999997</v>
      </c>
      <c r="EJ64" s="80">
        <f>+EG64*'PRECIOS SEGUN ADJ. (FRONTERIZO)'!$B$25*'PRECIOS SEGUN ADJ. (FRONTERIZO)'!$C$25</f>
        <v>0</v>
      </c>
      <c r="EK64" s="80" t="s">
        <v>134</v>
      </c>
      <c r="EL64" s="37">
        <v>0</v>
      </c>
      <c r="EM64" s="37">
        <f t="shared" si="79"/>
        <v>0</v>
      </c>
      <c r="EN64" s="189">
        <v>31.5</v>
      </c>
      <c r="EO64" s="80">
        <f>+EL64*'PRECIOS SEGUN ADJ. (FRONTERIZO)'!$B$26*'PRECIOS SEGUN ADJ. (FRONTERIZO)'!$C$26</f>
        <v>0</v>
      </c>
      <c r="EP64" s="80" t="s">
        <v>134</v>
      </c>
      <c r="EQ64" s="193">
        <v>28</v>
      </c>
      <c r="ER64" s="194">
        <f t="shared" si="80"/>
        <v>1120</v>
      </c>
      <c r="ES64" s="195">
        <v>21.68</v>
      </c>
      <c r="ET64" s="196">
        <f>+EQ64*'PRECIOS SEGUN ADJ (RURAL)'!$B$13*'PRECIOS SEGUN ADJ (RURAL)'!$C$13</f>
        <v>24281.599999999999</v>
      </c>
      <c r="EU64" s="196" t="s">
        <v>1772</v>
      </c>
      <c r="EV64" s="197">
        <v>203</v>
      </c>
      <c r="EW64" s="198">
        <f t="shared" si="113"/>
        <v>4060</v>
      </c>
      <c r="EX64" s="199">
        <v>5.5</v>
      </c>
      <c r="EY64" s="200">
        <f>+EV64*'PRECIOS SEGUN ADJ (RURAL)'!$B$16*'PRECIOS SEGUN ADJ (RURAL)'!$C$16</f>
        <v>22330</v>
      </c>
      <c r="EZ64" s="200" t="s">
        <v>2814</v>
      </c>
      <c r="FA64" s="201">
        <v>13</v>
      </c>
      <c r="FB64" s="202">
        <f t="shared" si="82"/>
        <v>520</v>
      </c>
      <c r="FC64" s="203">
        <v>220</v>
      </c>
      <c r="FD64" s="204">
        <f>+FA64*'PRECIOS SEGUN ADJ (RURAL)'!$B$18*'PRECIOS SEGUN ADJ (RURAL)'!$C$18</f>
        <v>114400</v>
      </c>
      <c r="FE64" s="204" t="s">
        <v>1396</v>
      </c>
      <c r="FF64" s="204">
        <f t="shared" si="114"/>
        <v>20592</v>
      </c>
      <c r="FG64" s="80">
        <f t="shared" si="84"/>
        <v>1082954.7999999998</v>
      </c>
      <c r="FH64" s="80" t="s">
        <v>2819</v>
      </c>
      <c r="FI64" s="80">
        <f t="shared" si="85"/>
        <v>89003.260000000009</v>
      </c>
      <c r="FJ64" s="80" t="s">
        <v>2820</v>
      </c>
      <c r="FK64" s="80">
        <f t="shared" si="86"/>
        <v>993951.5399999998</v>
      </c>
      <c r="FL64" s="80" t="s">
        <v>2821</v>
      </c>
      <c r="FM64" s="80">
        <f t="shared" si="87"/>
        <v>216590.96</v>
      </c>
      <c r="FN64" s="80" t="s">
        <v>2822</v>
      </c>
      <c r="FO64" s="80">
        <f t="shared" si="88"/>
        <v>10829.55</v>
      </c>
      <c r="FP64" s="80" t="s">
        <v>2823</v>
      </c>
      <c r="FQ64" s="80"/>
      <c r="FR64" s="80">
        <f t="shared" si="89"/>
        <v>866363.83999999985</v>
      </c>
      <c r="FS64" s="80" t="s">
        <v>2824</v>
      </c>
      <c r="FT64" s="37" t="str">
        <f>+VLOOKUP(D64,'RURAL XENIA'!F:G,2,0)</f>
        <v>R-28</v>
      </c>
    </row>
    <row r="65" spans="1:176">
      <c r="A65" s="37">
        <v>64</v>
      </c>
      <c r="B65" s="176" t="s">
        <v>1826</v>
      </c>
      <c r="C65" s="26" t="s">
        <v>2825</v>
      </c>
      <c r="D65" s="37">
        <v>132072952</v>
      </c>
      <c r="E65" s="37">
        <f>+VLOOKUP(D65,'INFORMACION DE PROVEEDORES'!C:I,2,0)</f>
        <v>132072952</v>
      </c>
      <c r="F65" s="26" t="str">
        <f>+VLOOKUP(D65,'INFORMACION DE PROVEEDORES'!C:J,4,0)</f>
        <v xml:space="preserve">MANUEL AURELIO CUEVAS FELIZ </v>
      </c>
      <c r="G65" s="37" t="str">
        <f>+VLOOKUP(D65,'INFORMACION DE PROVEEDORES'!C:K,5,0)</f>
        <v>076-0021818-9</v>
      </c>
      <c r="H65" s="26" t="str">
        <f>+VLOOKUP(D65,'INFORMACION DE PROVEEDORES'!C:L,7,0)</f>
        <v>AVENIDA JACOBO MAJLUTA, RESIDENCIAL COLONIAS DEL ARROYO II, LOTE 1, APTO 301, COLINAS DEL ARROYO II, SANTO DOMINGO NORTE</v>
      </c>
      <c r="I65" s="37" t="str">
        <f>+VLOOKUP(D65,'INFORMACION DE PROVEEDORES'!C:M,3,0)</f>
        <v xml:space="preserve"> JURÍDICA</v>
      </c>
      <c r="J65" s="37">
        <v>3</v>
      </c>
      <c r="K65" s="37">
        <v>150</v>
      </c>
      <c r="L65" s="37">
        <v>11</v>
      </c>
      <c r="M65" s="37">
        <f t="shared" si="104"/>
        <v>440</v>
      </c>
      <c r="N65" s="189">
        <v>60.180000000000007</v>
      </c>
      <c r="O65" s="80">
        <f>+L65*'PRECIOS SEGUN ADJ (RURAL)'!$B$2*'PRECIOS SEGUN ADJ (RURAL)'!$C$2</f>
        <v>26479.200000000001</v>
      </c>
      <c r="P65" s="80" t="s">
        <v>1234</v>
      </c>
      <c r="Q65" s="80">
        <f t="shared" si="105"/>
        <v>4236.67</v>
      </c>
      <c r="R65" s="165">
        <v>4</v>
      </c>
      <c r="S65" s="37">
        <f t="shared" si="90"/>
        <v>160</v>
      </c>
      <c r="T65" s="189">
        <v>33</v>
      </c>
      <c r="U65" s="80">
        <f>+R65*'PRECIOS SEGUN ADJ (RURAL)'!$B$3*'PRECIOS SEGUN ADJ (RURAL)'!$C$3</f>
        <v>5280</v>
      </c>
      <c r="V65" s="80" t="s">
        <v>1138</v>
      </c>
      <c r="W65" s="192">
        <v>0</v>
      </c>
      <c r="X65" s="37">
        <f t="shared" si="48"/>
        <v>0</v>
      </c>
      <c r="Y65" s="189">
        <v>25.2</v>
      </c>
      <c r="Z65" s="80">
        <f>+W65*'PRECIOS SEGUN ADJ. (FRONTERIZO)'!$B$4*'PRECIOS SEGUN ADJ. (FRONTERIZO)'!$C$4</f>
        <v>0</v>
      </c>
      <c r="AA65" s="80" t="s">
        <v>134</v>
      </c>
      <c r="AB65" s="165">
        <v>25</v>
      </c>
      <c r="AC65" s="37">
        <f t="shared" si="91"/>
        <v>1000</v>
      </c>
      <c r="AD65" s="189">
        <v>87.91</v>
      </c>
      <c r="AE65" s="80">
        <f>+AB65*'PRECIOS SEGUN ADJ (RURAL)'!$B$4*'PRECIOS SEGUN ADJ (RURAL)'!$C$4</f>
        <v>87910</v>
      </c>
      <c r="AF65" s="80" t="s">
        <v>978</v>
      </c>
      <c r="AG65" s="80">
        <f t="shared" si="106"/>
        <v>15823.8</v>
      </c>
      <c r="AH65" s="165">
        <v>29</v>
      </c>
      <c r="AI65" s="37">
        <f t="shared" si="92"/>
        <v>1160</v>
      </c>
      <c r="AJ65" s="189">
        <v>53.95</v>
      </c>
      <c r="AK65" s="80">
        <f>+AH65*'PRECIOS SEGUN ADJ (RURAL)'!$B$5*'PRECIOS SEGUN ADJ (RURAL)'!$C$5</f>
        <v>62582.000000000007</v>
      </c>
      <c r="AL65" s="80" t="s">
        <v>1293</v>
      </c>
      <c r="AM65" s="165">
        <v>5</v>
      </c>
      <c r="AN65" s="37">
        <f t="shared" si="93"/>
        <v>200</v>
      </c>
      <c r="AO65" s="189">
        <v>29.05</v>
      </c>
      <c r="AP65" s="80">
        <f>+AM65*'PRECIOS SEGUN ADJ (RURAL)'!$B$6*'PRECIOS SEGUN ADJ (RURAL)'!$C$6</f>
        <v>5810</v>
      </c>
      <c r="AQ65" s="80" t="s">
        <v>1201</v>
      </c>
      <c r="AR65" s="80">
        <f t="shared" si="107"/>
        <v>929.6</v>
      </c>
      <c r="AS65" s="165">
        <v>9</v>
      </c>
      <c r="AT65" s="37">
        <f t="shared" si="94"/>
        <v>360</v>
      </c>
      <c r="AU65" s="189">
        <v>304.44</v>
      </c>
      <c r="AV65" s="80">
        <f>+AS65*'PRECIOS SEGUN ADJ (RURAL)'!$B$7*'PRECIOS SEGUN ADJ (RURAL)'!$C$7</f>
        <v>109598.39999999999</v>
      </c>
      <c r="AW65" s="80" t="s">
        <v>1237</v>
      </c>
      <c r="AX65" s="80">
        <f t="shared" si="108"/>
        <v>19727.71</v>
      </c>
      <c r="AY65" s="37">
        <v>0</v>
      </c>
      <c r="AZ65" s="37">
        <f t="shared" si="56"/>
        <v>0</v>
      </c>
      <c r="BA65" s="189">
        <v>18.899999999999999</v>
      </c>
      <c r="BB65" s="80">
        <f>+AY65*'PRECIOS SEGUN ADJ. (FRONTERIZO)'!$B$9*'PRECIOS SEGUN ADJ. (FRONTERIZO)'!$C$9</f>
        <v>0</v>
      </c>
      <c r="BC65" s="80" t="s">
        <v>134</v>
      </c>
      <c r="BD65" s="165">
        <v>4</v>
      </c>
      <c r="BE65" s="37">
        <f t="shared" si="95"/>
        <v>160</v>
      </c>
      <c r="BF65" s="189">
        <v>140.38999999999999</v>
      </c>
      <c r="BG65" s="80">
        <f>+BD65*'PRECIOS SEGUN ADJ (RURAL)'!$B$8*'PRECIOS SEGUN ADJ (RURAL)'!$C$8</f>
        <v>22462.399999999998</v>
      </c>
      <c r="BH65" s="80" t="s">
        <v>1143</v>
      </c>
      <c r="BI65" s="80">
        <f t="shared" si="109"/>
        <v>4043.23</v>
      </c>
      <c r="BJ65" s="37">
        <v>0</v>
      </c>
      <c r="BK65" s="37">
        <f t="shared" si="59"/>
        <v>0</v>
      </c>
      <c r="BL65" s="189">
        <v>31.459999999999997</v>
      </c>
      <c r="BM65" s="80">
        <f>+BJ65*'PRECIOS SEGUN ADJ. (FRONTERIZO)'!$B$11*'PRECIOS SEGUN ADJ. (FRONTERIZO)'!$C$11</f>
        <v>0</v>
      </c>
      <c r="BN65" s="80" t="s">
        <v>134</v>
      </c>
      <c r="BO65" s="165">
        <v>8</v>
      </c>
      <c r="BP65" s="37">
        <f t="shared" si="96"/>
        <v>320</v>
      </c>
      <c r="BQ65" s="189">
        <v>68.099999999999994</v>
      </c>
      <c r="BR65" s="80">
        <f>+BO65*'PRECIOS SEGUN ADJ (RURAL)'!$B$9*'PRECIOS SEGUN ADJ (RURAL)'!$C$9</f>
        <v>21792</v>
      </c>
      <c r="BS65" s="80" t="s">
        <v>1238</v>
      </c>
      <c r="BT65" s="165">
        <v>150</v>
      </c>
      <c r="BU65" s="37">
        <f t="shared" si="110"/>
        <v>3000</v>
      </c>
      <c r="BV65" s="189">
        <v>5.5</v>
      </c>
      <c r="BW65" s="80">
        <f>+BT65*'PRECIOS SEGUN ADJ (RURAL)'!$B$10*'PRECIOS SEGUN ADJ (RURAL)'!$C$10</f>
        <v>16500</v>
      </c>
      <c r="BX65" s="80" t="s">
        <v>436</v>
      </c>
      <c r="BY65" s="165">
        <v>150</v>
      </c>
      <c r="BZ65" s="37">
        <f t="shared" si="97"/>
        <v>6000</v>
      </c>
      <c r="CA65" s="189">
        <v>7.1500000000000012</v>
      </c>
      <c r="CB65" s="80">
        <f>+BY65*'PRECIOS SEGUN ADJ (RURAL)'!$B$11*'PRECIOS SEGUN ADJ (RURAL)'!$C$11</f>
        <v>42900</v>
      </c>
      <c r="CC65" s="80" t="s">
        <v>243</v>
      </c>
      <c r="CD65" s="165">
        <v>150</v>
      </c>
      <c r="CE65" s="37">
        <f t="shared" si="98"/>
        <v>6000</v>
      </c>
      <c r="CF65" s="189">
        <v>6.84</v>
      </c>
      <c r="CG65" s="80">
        <f>+CD65*'PRECIOS SEGUN ADJ (RURAL)'!$B$12*'PRECIOS SEGUN ADJ (RURAL)'!$C$12</f>
        <v>41040</v>
      </c>
      <c r="CH65" s="80" t="s">
        <v>2826</v>
      </c>
      <c r="CI65" s="37">
        <v>0</v>
      </c>
      <c r="CJ65" s="37">
        <f t="shared" si="64"/>
        <v>0</v>
      </c>
      <c r="CK65" s="189">
        <v>60</v>
      </c>
      <c r="CL65" s="80">
        <f>+CI65*'PRECIOS SEGUN ADJ. (FRONTERIZO)'!$B$16*'PRECIOS SEGUN ADJ. (FRONTERIZO)'!$C$16</f>
        <v>0</v>
      </c>
      <c r="CM65" s="80" t="s">
        <v>134</v>
      </c>
      <c r="CN65" s="80">
        <f t="shared" si="65"/>
        <v>0</v>
      </c>
      <c r="CO65" s="37">
        <v>0</v>
      </c>
      <c r="CP65" s="37">
        <f t="shared" si="66"/>
        <v>0</v>
      </c>
      <c r="CQ65" s="189">
        <v>55.649999999999991</v>
      </c>
      <c r="CR65" s="80">
        <f>+CO65*'PRECIOS SEGUN ADJ. (FRONTERIZO)'!$B$17*'PRECIOS SEGUN ADJ. (FRONTERIZO)'!$C$17</f>
        <v>0</v>
      </c>
      <c r="CS65" s="80" t="s">
        <v>134</v>
      </c>
      <c r="CT65" s="80">
        <f t="shared" si="67"/>
        <v>0</v>
      </c>
      <c r="CU65" s="165">
        <v>150</v>
      </c>
      <c r="CV65" s="37">
        <f t="shared" si="99"/>
        <v>6000</v>
      </c>
      <c r="CW65" s="189">
        <v>6.5999999999999988</v>
      </c>
      <c r="CX65" s="80">
        <f>+CU65*'PRECIOS SEGUN ADJ (RURAL)'!$B$14*'PRECIOS SEGUN ADJ (RURAL)'!$C$14</f>
        <v>39600</v>
      </c>
      <c r="CY65" s="80" t="s">
        <v>587</v>
      </c>
      <c r="CZ65" s="37">
        <v>0</v>
      </c>
      <c r="DA65" s="37">
        <f t="shared" si="69"/>
        <v>0</v>
      </c>
      <c r="DB65" s="189">
        <v>65.75</v>
      </c>
      <c r="DC65" s="80">
        <f>+CZ65*'PRECIOS SEGUN ADJ. (FRONTERIZO)'!$B$19*'PRECIOS SEGUN ADJ. (FRONTERIZO)'!$C$19</f>
        <v>0</v>
      </c>
      <c r="DD65" s="80" t="s">
        <v>134</v>
      </c>
      <c r="DE65" s="80">
        <f t="shared" si="70"/>
        <v>0</v>
      </c>
      <c r="DF65" s="165">
        <v>7</v>
      </c>
      <c r="DG65" s="37">
        <f t="shared" si="100"/>
        <v>280</v>
      </c>
      <c r="DH65" s="189">
        <v>82.59999999999998</v>
      </c>
      <c r="DI65" s="80">
        <f>+DF65*'PRECIOS SEGUN ADJ (RURAL)'!$B$15*'PRECIOS SEGUN ADJ (RURAL)'!$C$15</f>
        <v>23127.999999999996</v>
      </c>
      <c r="DJ65" s="80" t="s">
        <v>144</v>
      </c>
      <c r="DK65" s="80">
        <f t="shared" si="111"/>
        <v>4163.04</v>
      </c>
      <c r="DL65" s="165">
        <v>150</v>
      </c>
      <c r="DM65" s="37">
        <f t="shared" si="101"/>
        <v>6000</v>
      </c>
      <c r="DN65" s="189">
        <v>23.059999999999995</v>
      </c>
      <c r="DO65" s="80">
        <f>+DL65*'PRECIOS SEGUN ADJ (RURAL)'!$B$17*'PRECIOS SEGUN ADJ (RURAL)'!$C$17</f>
        <v>138360</v>
      </c>
      <c r="DP65" s="80" t="s">
        <v>2827</v>
      </c>
      <c r="DQ65" s="192">
        <v>0</v>
      </c>
      <c r="DR65" s="192">
        <f t="shared" si="74"/>
        <v>0</v>
      </c>
      <c r="DS65" s="189">
        <v>80.849999999999994</v>
      </c>
      <c r="DT65" s="80">
        <f>+DQ65*'PRECIOS SEGUN ADJ. (FRONTERIZO)'!$B$22*'PRECIOS SEGUN ADJ. (FRONTERIZO)'!$C$22</f>
        <v>0</v>
      </c>
      <c r="DU65" s="80" t="s">
        <v>134</v>
      </c>
      <c r="DV65" s="165">
        <v>7</v>
      </c>
      <c r="DW65" s="37">
        <f t="shared" si="102"/>
        <v>280</v>
      </c>
      <c r="DX65" s="189">
        <v>21.83</v>
      </c>
      <c r="DY65" s="80">
        <f>+DV65*'PRECIOS SEGUN ADJ (RURAL)'!$B$19*'PRECIOS SEGUN ADJ (RURAL)'!$C$19</f>
        <v>6112.4</v>
      </c>
      <c r="DZ65" s="80" t="s">
        <v>1244</v>
      </c>
      <c r="EA65" s="80">
        <f t="shared" si="112"/>
        <v>1100.23</v>
      </c>
      <c r="EB65" s="165">
        <v>24</v>
      </c>
      <c r="EC65" s="37">
        <f t="shared" si="103"/>
        <v>960</v>
      </c>
      <c r="ED65" s="189">
        <v>33</v>
      </c>
      <c r="EE65" s="80">
        <f>+EB65*'PRECIOS SEGUN ADJ (RURAL)'!$B$20*'PRECIOS SEGUN ADJ (RURAL)'!$C$20</f>
        <v>31680</v>
      </c>
      <c r="EF65" s="80" t="s">
        <v>990</v>
      </c>
      <c r="EG65" s="37">
        <v>0</v>
      </c>
      <c r="EH65" s="37">
        <f t="shared" si="78"/>
        <v>0</v>
      </c>
      <c r="EI65" s="189">
        <v>15.789999999999997</v>
      </c>
      <c r="EJ65" s="80">
        <f>+EG65*'PRECIOS SEGUN ADJ. (FRONTERIZO)'!$B$25*'PRECIOS SEGUN ADJ. (FRONTERIZO)'!$C$25</f>
        <v>0</v>
      </c>
      <c r="EK65" s="80" t="s">
        <v>134</v>
      </c>
      <c r="EL65" s="37">
        <v>0</v>
      </c>
      <c r="EM65" s="37">
        <f t="shared" si="79"/>
        <v>0</v>
      </c>
      <c r="EN65" s="189">
        <v>31.5</v>
      </c>
      <c r="EO65" s="80">
        <f>+EL65*'PRECIOS SEGUN ADJ. (FRONTERIZO)'!$B$26*'PRECIOS SEGUN ADJ. (FRONTERIZO)'!$C$26</f>
        <v>0</v>
      </c>
      <c r="EP65" s="80" t="s">
        <v>134</v>
      </c>
      <c r="EQ65" s="193">
        <v>20</v>
      </c>
      <c r="ER65" s="194">
        <f t="shared" si="80"/>
        <v>800</v>
      </c>
      <c r="ES65" s="195">
        <v>21.68</v>
      </c>
      <c r="ET65" s="196">
        <f>+EQ65*'PRECIOS SEGUN ADJ (RURAL)'!$B$13*'PRECIOS SEGUN ADJ (RURAL)'!$C$13</f>
        <v>17344</v>
      </c>
      <c r="EU65" s="196" t="s">
        <v>1302</v>
      </c>
      <c r="EV65" s="197">
        <v>150</v>
      </c>
      <c r="EW65" s="198">
        <f t="shared" si="113"/>
        <v>3000</v>
      </c>
      <c r="EX65" s="199">
        <v>5.5</v>
      </c>
      <c r="EY65" s="200">
        <f>+EV65*'PRECIOS SEGUN ADJ (RURAL)'!$B$16*'PRECIOS SEGUN ADJ (RURAL)'!$C$16</f>
        <v>16500</v>
      </c>
      <c r="EZ65" s="200" t="s">
        <v>436</v>
      </c>
      <c r="FA65" s="201">
        <v>9</v>
      </c>
      <c r="FB65" s="202">
        <f t="shared" si="82"/>
        <v>360</v>
      </c>
      <c r="FC65" s="203">
        <v>220</v>
      </c>
      <c r="FD65" s="204">
        <f>+FA65*'PRECIOS SEGUN ADJ (RURAL)'!$B$18*'PRECIOS SEGUN ADJ (RURAL)'!$C$18</f>
        <v>79200</v>
      </c>
      <c r="FE65" s="204" t="s">
        <v>1247</v>
      </c>
      <c r="FF65" s="204">
        <f t="shared" si="114"/>
        <v>14256</v>
      </c>
      <c r="FG65" s="80">
        <f t="shared" si="84"/>
        <v>794278.40000000002</v>
      </c>
      <c r="FH65" s="80" t="s">
        <v>2828</v>
      </c>
      <c r="FI65" s="80">
        <f t="shared" si="85"/>
        <v>64280.280000000006</v>
      </c>
      <c r="FJ65" s="80" t="s">
        <v>2829</v>
      </c>
      <c r="FK65" s="80">
        <f t="shared" si="86"/>
        <v>729998.12</v>
      </c>
      <c r="FL65" s="80" t="s">
        <v>2830</v>
      </c>
      <c r="FM65" s="80">
        <f t="shared" si="87"/>
        <v>158855.67999999999</v>
      </c>
      <c r="FN65" s="80" t="s">
        <v>2831</v>
      </c>
      <c r="FO65" s="80">
        <f t="shared" si="88"/>
        <v>7942.78</v>
      </c>
      <c r="FP65" s="80" t="s">
        <v>2832</v>
      </c>
      <c r="FQ65" s="80"/>
      <c r="FR65" s="80">
        <f t="shared" si="89"/>
        <v>635422.71999999997</v>
      </c>
      <c r="FS65" s="80" t="s">
        <v>2833</v>
      </c>
      <c r="FT65" s="37" t="str">
        <f>+VLOOKUP(D65,'RURAL XENIA'!F:G,2,0)</f>
        <v>R-09</v>
      </c>
    </row>
    <row r="66" spans="1:176">
      <c r="A66" s="37">
        <v>65</v>
      </c>
      <c r="B66" s="176" t="s">
        <v>1826</v>
      </c>
      <c r="C66" s="26" t="s">
        <v>2834</v>
      </c>
      <c r="D66" s="37">
        <v>131747477</v>
      </c>
      <c r="E66" s="37">
        <f>+VLOOKUP(D66,'INFORMACION DE PROVEEDORES'!C:I,2,0)</f>
        <v>131747477</v>
      </c>
      <c r="F66" s="26" t="str">
        <f>+VLOOKUP(D66,'INFORMACION DE PROVEEDORES'!C:J,4,0)</f>
        <v>ANGEL ESTELIN PEÑA PUJOLS</v>
      </c>
      <c r="G66" s="37" t="str">
        <f>+VLOOKUP(D66,'INFORMACION DE PROVEEDORES'!C:K,5,0)</f>
        <v>010-0092036-1</v>
      </c>
      <c r="H66" s="26" t="str">
        <f>+VLOOKUP(D66,'INFORMACION DE PROVEEDORES'!C:L,7,0)</f>
        <v>CALLE PADRE BILLINI NO. 3, LAS FLORES SAN JOSE DE OCOA</v>
      </c>
      <c r="I66" s="37" t="str">
        <f>+VLOOKUP(D66,'INFORMACION DE PROVEEDORES'!C:M,3,0)</f>
        <v xml:space="preserve"> JURÍDICA</v>
      </c>
      <c r="J66" s="37">
        <v>9</v>
      </c>
      <c r="K66" s="37">
        <v>222</v>
      </c>
      <c r="L66" s="37">
        <v>18</v>
      </c>
      <c r="M66" s="37">
        <f t="shared" si="104"/>
        <v>720</v>
      </c>
      <c r="N66" s="189">
        <v>60.180000000000007</v>
      </c>
      <c r="O66" s="80">
        <f>+L66*'PRECIOS SEGUN ADJ (RURAL)'!$B$2*'PRECIOS SEGUN ADJ (RURAL)'!$C$2</f>
        <v>43329.599999999999</v>
      </c>
      <c r="P66" s="80" t="s">
        <v>1160</v>
      </c>
      <c r="Q66" s="80">
        <f t="shared" si="105"/>
        <v>6932.74</v>
      </c>
      <c r="R66" s="165">
        <v>10</v>
      </c>
      <c r="S66" s="37">
        <f t="shared" si="90"/>
        <v>400</v>
      </c>
      <c r="T66" s="189">
        <v>33</v>
      </c>
      <c r="U66" s="80">
        <f>+R66*'PRECIOS SEGUN ADJ (RURAL)'!$B$3*'PRECIOS SEGUN ADJ (RURAL)'!$C$3</f>
        <v>13200</v>
      </c>
      <c r="V66" s="80" t="s">
        <v>2835</v>
      </c>
      <c r="W66" s="192">
        <v>0</v>
      </c>
      <c r="X66" s="37">
        <f t="shared" si="48"/>
        <v>0</v>
      </c>
      <c r="Y66" s="189">
        <v>25.2</v>
      </c>
      <c r="Z66" s="80">
        <f>+W66*'PRECIOS SEGUN ADJ. (FRONTERIZO)'!$B$4*'PRECIOS SEGUN ADJ. (FRONTERIZO)'!$C$4</f>
        <v>0</v>
      </c>
      <c r="AA66" s="80" t="s">
        <v>134</v>
      </c>
      <c r="AB66" s="165">
        <v>38</v>
      </c>
      <c r="AC66" s="37">
        <f t="shared" si="91"/>
        <v>1520</v>
      </c>
      <c r="AD66" s="189">
        <v>87.91</v>
      </c>
      <c r="AE66" s="80">
        <f>+AB66*'PRECIOS SEGUN ADJ (RURAL)'!$B$4*'PRECIOS SEGUN ADJ (RURAL)'!$C$4</f>
        <v>133623.20000000001</v>
      </c>
      <c r="AF66" s="80" t="s">
        <v>1840</v>
      </c>
      <c r="AG66" s="80">
        <f t="shared" si="106"/>
        <v>24052.18</v>
      </c>
      <c r="AH66" s="165">
        <v>44</v>
      </c>
      <c r="AI66" s="37">
        <f t="shared" si="92"/>
        <v>1760</v>
      </c>
      <c r="AJ66" s="189">
        <v>53.95</v>
      </c>
      <c r="AK66" s="80">
        <f>+AH66*'PRECIOS SEGUN ADJ (RURAL)'!$B$5*'PRECIOS SEGUN ADJ (RURAL)'!$C$5</f>
        <v>94952</v>
      </c>
      <c r="AL66" s="80" t="s">
        <v>1219</v>
      </c>
      <c r="AM66" s="165">
        <v>11</v>
      </c>
      <c r="AN66" s="37">
        <f t="shared" si="93"/>
        <v>440</v>
      </c>
      <c r="AO66" s="189">
        <v>29.05</v>
      </c>
      <c r="AP66" s="80">
        <f>+AM66*'PRECIOS SEGUN ADJ (RURAL)'!$B$6*'PRECIOS SEGUN ADJ (RURAL)'!$C$6</f>
        <v>12782</v>
      </c>
      <c r="AQ66" s="80" t="s">
        <v>1653</v>
      </c>
      <c r="AR66" s="80">
        <f t="shared" si="107"/>
        <v>2045.12</v>
      </c>
      <c r="AS66" s="165">
        <v>16</v>
      </c>
      <c r="AT66" s="37">
        <f t="shared" si="94"/>
        <v>640</v>
      </c>
      <c r="AU66" s="189">
        <v>304.44</v>
      </c>
      <c r="AV66" s="80">
        <f>+AS66*'PRECIOS SEGUN ADJ (RURAL)'!$B$7*'PRECIOS SEGUN ADJ (RURAL)'!$C$7</f>
        <v>194841.60000000001</v>
      </c>
      <c r="AW66" s="80" t="s">
        <v>1335</v>
      </c>
      <c r="AX66" s="80">
        <f t="shared" si="108"/>
        <v>35071.49</v>
      </c>
      <c r="AY66" s="37">
        <v>0</v>
      </c>
      <c r="AZ66" s="37">
        <f t="shared" si="56"/>
        <v>0</v>
      </c>
      <c r="BA66" s="189">
        <v>18.899999999999999</v>
      </c>
      <c r="BB66" s="80">
        <f>+AY66*'PRECIOS SEGUN ADJ. (FRONTERIZO)'!$B$9*'PRECIOS SEGUN ADJ. (FRONTERIZO)'!$C$9</f>
        <v>0</v>
      </c>
      <c r="BC66" s="80" t="s">
        <v>134</v>
      </c>
      <c r="BD66" s="165">
        <v>10</v>
      </c>
      <c r="BE66" s="37">
        <f t="shared" si="95"/>
        <v>400</v>
      </c>
      <c r="BF66" s="189">
        <v>140.38999999999999</v>
      </c>
      <c r="BG66" s="80">
        <f>+BD66*'PRECIOS SEGUN ADJ (RURAL)'!$B$8*'PRECIOS SEGUN ADJ (RURAL)'!$C$8</f>
        <v>56155.999999999993</v>
      </c>
      <c r="BH66" s="80" t="s">
        <v>2836</v>
      </c>
      <c r="BI66" s="80">
        <f t="shared" si="109"/>
        <v>10108.08</v>
      </c>
      <c r="BJ66" s="37">
        <v>0</v>
      </c>
      <c r="BK66" s="37">
        <f t="shared" si="59"/>
        <v>0</v>
      </c>
      <c r="BL66" s="189">
        <v>31.459999999999997</v>
      </c>
      <c r="BM66" s="80">
        <f>+BJ66*'PRECIOS SEGUN ADJ. (FRONTERIZO)'!$B$11*'PRECIOS SEGUN ADJ. (FRONTERIZO)'!$C$11</f>
        <v>0</v>
      </c>
      <c r="BN66" s="80" t="s">
        <v>134</v>
      </c>
      <c r="BO66" s="165">
        <v>14</v>
      </c>
      <c r="BP66" s="37">
        <f t="shared" si="96"/>
        <v>560</v>
      </c>
      <c r="BQ66" s="189">
        <v>68.099999999999994</v>
      </c>
      <c r="BR66" s="80">
        <f>+BO66*'PRECIOS SEGUN ADJ (RURAL)'!$B$9*'PRECIOS SEGUN ADJ (RURAL)'!$C$9</f>
        <v>38135.999999999993</v>
      </c>
      <c r="BS66" s="80" t="s">
        <v>1144</v>
      </c>
      <c r="BT66" s="165">
        <v>222</v>
      </c>
      <c r="BU66" s="37">
        <f t="shared" si="110"/>
        <v>4440</v>
      </c>
      <c r="BV66" s="189">
        <v>5.5</v>
      </c>
      <c r="BW66" s="80">
        <f>+BT66*'PRECIOS SEGUN ADJ (RURAL)'!$B$10*'PRECIOS SEGUN ADJ (RURAL)'!$C$10</f>
        <v>24420</v>
      </c>
      <c r="BX66" s="80" t="s">
        <v>1767</v>
      </c>
      <c r="BY66" s="165">
        <v>222</v>
      </c>
      <c r="BZ66" s="37">
        <f t="shared" si="97"/>
        <v>8880</v>
      </c>
      <c r="CA66" s="189">
        <v>7.1500000000000012</v>
      </c>
      <c r="CB66" s="80">
        <f>+BY66*'PRECIOS SEGUN ADJ (RURAL)'!$B$11*'PRECIOS SEGUN ADJ (RURAL)'!$C$11</f>
        <v>63492.000000000007</v>
      </c>
      <c r="CC66" s="80" t="s">
        <v>1768</v>
      </c>
      <c r="CD66" s="165">
        <v>222</v>
      </c>
      <c r="CE66" s="37">
        <f t="shared" si="98"/>
        <v>8880</v>
      </c>
      <c r="CF66" s="189">
        <v>6.84</v>
      </c>
      <c r="CG66" s="80">
        <f>+CD66*'PRECIOS SEGUN ADJ (RURAL)'!$B$12*'PRECIOS SEGUN ADJ (RURAL)'!$C$12</f>
        <v>60739.199999999997</v>
      </c>
      <c r="CH66" s="80" t="s">
        <v>1769</v>
      </c>
      <c r="CI66" s="37">
        <v>0</v>
      </c>
      <c r="CJ66" s="37">
        <f t="shared" si="64"/>
        <v>0</v>
      </c>
      <c r="CK66" s="189">
        <v>60</v>
      </c>
      <c r="CL66" s="80">
        <f>+CI66*'PRECIOS SEGUN ADJ. (FRONTERIZO)'!$B$16*'PRECIOS SEGUN ADJ. (FRONTERIZO)'!$C$16</f>
        <v>0</v>
      </c>
      <c r="CM66" s="80" t="s">
        <v>134</v>
      </c>
      <c r="CN66" s="80">
        <f t="shared" si="65"/>
        <v>0</v>
      </c>
      <c r="CO66" s="37">
        <v>0</v>
      </c>
      <c r="CP66" s="37">
        <f t="shared" si="66"/>
        <v>0</v>
      </c>
      <c r="CQ66" s="189">
        <v>55.649999999999991</v>
      </c>
      <c r="CR66" s="80">
        <f>+CO66*'PRECIOS SEGUN ADJ. (FRONTERIZO)'!$B$17*'PRECIOS SEGUN ADJ. (FRONTERIZO)'!$C$17</f>
        <v>0</v>
      </c>
      <c r="CS66" s="80" t="s">
        <v>134</v>
      </c>
      <c r="CT66" s="80">
        <f t="shared" si="67"/>
        <v>0</v>
      </c>
      <c r="CU66" s="165">
        <v>222</v>
      </c>
      <c r="CV66" s="37">
        <f t="shared" si="99"/>
        <v>8880</v>
      </c>
      <c r="CW66" s="189">
        <v>6.5999999999999988</v>
      </c>
      <c r="CX66" s="80">
        <f>+CU66*'PRECIOS SEGUN ADJ (RURAL)'!$B$14*'PRECIOS SEGUN ADJ (RURAL)'!$C$14</f>
        <v>58607.999999999993</v>
      </c>
      <c r="CY66" s="80" t="s">
        <v>1770</v>
      </c>
      <c r="CZ66" s="37">
        <v>0</v>
      </c>
      <c r="DA66" s="37">
        <f t="shared" si="69"/>
        <v>0</v>
      </c>
      <c r="DB66" s="189">
        <v>65.75</v>
      </c>
      <c r="DC66" s="80">
        <f>+CZ66*'PRECIOS SEGUN ADJ. (FRONTERIZO)'!$B$19*'PRECIOS SEGUN ADJ. (FRONTERIZO)'!$C$19</f>
        <v>0</v>
      </c>
      <c r="DD66" s="80" t="s">
        <v>134</v>
      </c>
      <c r="DE66" s="80">
        <f t="shared" si="70"/>
        <v>0</v>
      </c>
      <c r="DF66" s="165">
        <v>13</v>
      </c>
      <c r="DG66" s="37">
        <f t="shared" si="100"/>
        <v>520</v>
      </c>
      <c r="DH66" s="189">
        <v>82.59999999999998</v>
      </c>
      <c r="DI66" s="80">
        <f>+DF66*'PRECIOS SEGUN ADJ (RURAL)'!$B$15*'PRECIOS SEGUN ADJ (RURAL)'!$C$15</f>
        <v>42952</v>
      </c>
      <c r="DJ66" s="80" t="s">
        <v>1188</v>
      </c>
      <c r="DK66" s="80">
        <f t="shared" si="111"/>
        <v>7731.36</v>
      </c>
      <c r="DL66" s="165">
        <v>222</v>
      </c>
      <c r="DM66" s="37">
        <f t="shared" si="101"/>
        <v>8880</v>
      </c>
      <c r="DN66" s="189">
        <v>23.059999999999995</v>
      </c>
      <c r="DO66" s="80">
        <f>+DL66*'PRECIOS SEGUN ADJ (RURAL)'!$B$17*'PRECIOS SEGUN ADJ (RURAL)'!$C$17</f>
        <v>204772.8</v>
      </c>
      <c r="DP66" s="80" t="s">
        <v>1771</v>
      </c>
      <c r="DQ66" s="192">
        <v>0</v>
      </c>
      <c r="DR66" s="192">
        <f t="shared" si="74"/>
        <v>0</v>
      </c>
      <c r="DS66" s="189">
        <v>80.849999999999994</v>
      </c>
      <c r="DT66" s="80">
        <f>+DQ66*'PRECIOS SEGUN ADJ. (FRONTERIZO)'!$B$22*'PRECIOS SEGUN ADJ. (FRONTERIZO)'!$C$22</f>
        <v>0</v>
      </c>
      <c r="DU66" s="80" t="s">
        <v>134</v>
      </c>
      <c r="DV66" s="165">
        <v>14</v>
      </c>
      <c r="DW66" s="37">
        <f t="shared" si="102"/>
        <v>560</v>
      </c>
      <c r="DX66" s="189">
        <v>21.83</v>
      </c>
      <c r="DY66" s="80">
        <f>+DV66*'PRECIOS SEGUN ADJ (RURAL)'!$B$19*'PRECIOS SEGUN ADJ (RURAL)'!$C$19</f>
        <v>12224.8</v>
      </c>
      <c r="DZ66" s="80" t="s">
        <v>147</v>
      </c>
      <c r="EA66" s="80">
        <f t="shared" si="112"/>
        <v>2200.46</v>
      </c>
      <c r="EB66" s="165">
        <v>37</v>
      </c>
      <c r="EC66" s="37">
        <f t="shared" si="103"/>
        <v>1480</v>
      </c>
      <c r="ED66" s="189">
        <v>33</v>
      </c>
      <c r="EE66" s="80">
        <f>+EB66*'PRECIOS SEGUN ADJ (RURAL)'!$B$20*'PRECIOS SEGUN ADJ (RURAL)'!$C$20</f>
        <v>48840</v>
      </c>
      <c r="EF66" s="80" t="s">
        <v>1417</v>
      </c>
      <c r="EG66" s="37">
        <v>0</v>
      </c>
      <c r="EH66" s="37">
        <f t="shared" si="78"/>
        <v>0</v>
      </c>
      <c r="EI66" s="189">
        <v>15.789999999999997</v>
      </c>
      <c r="EJ66" s="80">
        <f>+EG66*'PRECIOS SEGUN ADJ. (FRONTERIZO)'!$B$25*'PRECIOS SEGUN ADJ. (FRONTERIZO)'!$C$25</f>
        <v>0</v>
      </c>
      <c r="EK66" s="80" t="s">
        <v>134</v>
      </c>
      <c r="EL66" s="37">
        <v>0</v>
      </c>
      <c r="EM66" s="37">
        <f t="shared" si="79"/>
        <v>0</v>
      </c>
      <c r="EN66" s="189">
        <v>31.5</v>
      </c>
      <c r="EO66" s="80">
        <f>+EL66*'PRECIOS SEGUN ADJ. (FRONTERIZO)'!$B$26*'PRECIOS SEGUN ADJ. (FRONTERIZO)'!$C$26</f>
        <v>0</v>
      </c>
      <c r="EP66" s="80" t="s">
        <v>134</v>
      </c>
      <c r="EQ66" s="193">
        <v>33</v>
      </c>
      <c r="ER66" s="194">
        <f t="shared" si="80"/>
        <v>1320</v>
      </c>
      <c r="ES66" s="195">
        <v>21.68</v>
      </c>
      <c r="ET66" s="196">
        <f>+EQ66*'PRECIOS SEGUN ADJ (RURAL)'!$B$13*'PRECIOS SEGUN ADJ (RURAL)'!$C$13</f>
        <v>28617.599999999999</v>
      </c>
      <c r="EU66" s="196" t="s">
        <v>1380</v>
      </c>
      <c r="EV66" s="197">
        <v>222</v>
      </c>
      <c r="EW66" s="198">
        <f t="shared" si="113"/>
        <v>4440</v>
      </c>
      <c r="EX66" s="199">
        <v>5.5</v>
      </c>
      <c r="EY66" s="200">
        <f>+EV66*'PRECIOS SEGUN ADJ (RURAL)'!$B$16*'PRECIOS SEGUN ADJ (RURAL)'!$C$16</f>
        <v>24420</v>
      </c>
      <c r="EZ66" s="200" t="s">
        <v>1767</v>
      </c>
      <c r="FA66" s="201">
        <v>16</v>
      </c>
      <c r="FB66" s="202">
        <f t="shared" si="82"/>
        <v>640</v>
      </c>
      <c r="FC66" s="203">
        <v>220</v>
      </c>
      <c r="FD66" s="204">
        <f>+FA66*'PRECIOS SEGUN ADJ (RURAL)'!$B$18*'PRECIOS SEGUN ADJ (RURAL)'!$C$18</f>
        <v>140800</v>
      </c>
      <c r="FE66" s="204" t="s">
        <v>1341</v>
      </c>
      <c r="FF66" s="204">
        <f t="shared" si="114"/>
        <v>25344</v>
      </c>
      <c r="FG66" s="80">
        <f t="shared" si="84"/>
        <v>1296906.8</v>
      </c>
      <c r="FH66" s="80" t="s">
        <v>2837</v>
      </c>
      <c r="FI66" s="80">
        <f t="shared" si="85"/>
        <v>113485.43000000001</v>
      </c>
      <c r="FJ66" s="80" t="s">
        <v>2838</v>
      </c>
      <c r="FK66" s="80">
        <f t="shared" si="86"/>
        <v>1183421.3700000001</v>
      </c>
      <c r="FL66" s="80" t="s">
        <v>2839</v>
      </c>
      <c r="FM66" s="80">
        <f t="shared" si="87"/>
        <v>259381.36</v>
      </c>
      <c r="FN66" s="80" t="s">
        <v>2840</v>
      </c>
      <c r="FO66" s="80">
        <f t="shared" si="88"/>
        <v>12969.07</v>
      </c>
      <c r="FP66" s="80" t="s">
        <v>2841</v>
      </c>
      <c r="FQ66" s="80"/>
      <c r="FR66" s="80">
        <f t="shared" si="89"/>
        <v>1037525.4400000001</v>
      </c>
      <c r="FS66" s="80" t="s">
        <v>2842</v>
      </c>
      <c r="FT66" s="37" t="str">
        <f>+VLOOKUP(D66,'RURAL XENIA'!F:G,2,0)</f>
        <v>R-11</v>
      </c>
    </row>
    <row r="67" spans="1:176">
      <c r="A67" s="37">
        <v>66</v>
      </c>
      <c r="B67" s="176" t="s">
        <v>1826</v>
      </c>
      <c r="C67" s="26" t="s">
        <v>2843</v>
      </c>
      <c r="D67" s="37">
        <v>131968597</v>
      </c>
      <c r="E67" s="37">
        <f>+VLOOKUP(D67,'INFORMACION DE PROVEEDORES'!C:I,2,0)</f>
        <v>131968597</v>
      </c>
      <c r="F67" s="26" t="str">
        <f>+VLOOKUP(D67,'INFORMACION DE PROVEEDORES'!C:J,4,0)</f>
        <v>FRANCISCO ALBERTO ROMERO MEDINA</v>
      </c>
      <c r="G67" s="37" t="str">
        <f>+VLOOKUP(D67,'INFORMACION DE PROVEEDORES'!C:K,5,0)</f>
        <v>001-0316760-7</v>
      </c>
      <c r="H67" s="26" t="str">
        <f>+VLOOKUP(D67,'INFORMACION DE PROVEEDORES'!C:L,7,0)</f>
        <v>C/TUNTI CACERES ESQ. MANUEL UBALDO GOMEZ EDIF. 120 VILLA CONSUELO</v>
      </c>
      <c r="I67" s="37" t="str">
        <f>+VLOOKUP(D67,'INFORMACION DE PROVEEDORES'!C:M,3,0)</f>
        <v xml:space="preserve"> JURÍDICA</v>
      </c>
      <c r="J67" s="37">
        <v>1</v>
      </c>
      <c r="K67" s="37">
        <v>172</v>
      </c>
      <c r="L67" s="37">
        <v>12</v>
      </c>
      <c r="M67" s="37">
        <f t="shared" si="104"/>
        <v>480</v>
      </c>
      <c r="N67" s="189">
        <v>60.180000000000007</v>
      </c>
      <c r="O67" s="80">
        <f>+L67*'PRECIOS SEGUN ADJ (RURAL)'!$B$2*'PRECIOS SEGUN ADJ (RURAL)'!$C$2</f>
        <v>28886.399999999998</v>
      </c>
      <c r="P67" s="80" t="s">
        <v>1493</v>
      </c>
      <c r="Q67" s="80">
        <f t="shared" si="105"/>
        <v>4621.82</v>
      </c>
      <c r="R67" s="165">
        <v>2</v>
      </c>
      <c r="S67" s="37">
        <f t="shared" si="90"/>
        <v>80</v>
      </c>
      <c r="T67" s="189">
        <v>33</v>
      </c>
      <c r="U67" s="80">
        <f>+R67*'PRECIOS SEGUN ADJ (RURAL)'!$B$3*'PRECIOS SEGUN ADJ (RURAL)'!$C$3</f>
        <v>2640</v>
      </c>
      <c r="V67" s="80" t="s">
        <v>1292</v>
      </c>
      <c r="W67" s="192">
        <v>0</v>
      </c>
      <c r="X67" s="37">
        <f t="shared" si="48"/>
        <v>0</v>
      </c>
      <c r="Y67" s="189">
        <v>25.2</v>
      </c>
      <c r="Z67" s="80">
        <f>+W67*'PRECIOS SEGUN ADJ. (FRONTERIZO)'!$B$4*'PRECIOS SEGUN ADJ. (FRONTERIZO)'!$C$4</f>
        <v>0</v>
      </c>
      <c r="AA67" s="80" t="s">
        <v>134</v>
      </c>
      <c r="AB67" s="165">
        <v>27</v>
      </c>
      <c r="AC67" s="37">
        <f t="shared" si="91"/>
        <v>1080</v>
      </c>
      <c r="AD67" s="189">
        <v>87.91</v>
      </c>
      <c r="AE67" s="80">
        <f>+AB67*'PRECIOS SEGUN ADJ (RURAL)'!$B$4*'PRECIOS SEGUN ADJ (RURAL)'!$C$4</f>
        <v>94942.799999999988</v>
      </c>
      <c r="AF67" s="80" t="s">
        <v>2844</v>
      </c>
      <c r="AG67" s="80">
        <f t="shared" si="106"/>
        <v>17089.7</v>
      </c>
      <c r="AH67" s="165">
        <v>32</v>
      </c>
      <c r="AI67" s="37">
        <f t="shared" si="92"/>
        <v>1280</v>
      </c>
      <c r="AJ67" s="189">
        <v>53.95</v>
      </c>
      <c r="AK67" s="80">
        <f>+AH67*'PRECIOS SEGUN ADJ (RURAL)'!$B$5*'PRECIOS SEGUN ADJ (RURAL)'!$C$5</f>
        <v>69056</v>
      </c>
      <c r="AL67" s="80" t="s">
        <v>2845</v>
      </c>
      <c r="AM67" s="165">
        <v>4</v>
      </c>
      <c r="AN67" s="37">
        <f t="shared" si="93"/>
        <v>160</v>
      </c>
      <c r="AO67" s="189">
        <v>29.05</v>
      </c>
      <c r="AP67" s="80">
        <f>+AM67*'PRECIOS SEGUN ADJ (RURAL)'!$B$6*'PRECIOS SEGUN ADJ (RURAL)'!$C$6</f>
        <v>4648</v>
      </c>
      <c r="AQ67" s="80" t="s">
        <v>1294</v>
      </c>
      <c r="AR67" s="80">
        <f t="shared" si="107"/>
        <v>743.68</v>
      </c>
      <c r="AS67" s="165">
        <v>10</v>
      </c>
      <c r="AT67" s="37">
        <f t="shared" si="94"/>
        <v>400</v>
      </c>
      <c r="AU67" s="189">
        <v>304.44</v>
      </c>
      <c r="AV67" s="80">
        <f>+AS67*'PRECIOS SEGUN ADJ (RURAL)'!$B$7*'PRECIOS SEGUN ADJ (RURAL)'!$C$7</f>
        <v>121776</v>
      </c>
      <c r="AW67" s="80" t="s">
        <v>1494</v>
      </c>
      <c r="AX67" s="80">
        <f t="shared" si="108"/>
        <v>21919.68</v>
      </c>
      <c r="AY67" s="37">
        <v>0</v>
      </c>
      <c r="AZ67" s="37">
        <f t="shared" si="56"/>
        <v>0</v>
      </c>
      <c r="BA67" s="189">
        <v>18.899999999999999</v>
      </c>
      <c r="BB67" s="80">
        <f>+AY67*'PRECIOS SEGUN ADJ. (FRONTERIZO)'!$B$9*'PRECIOS SEGUN ADJ. (FRONTERIZO)'!$C$9</f>
        <v>0</v>
      </c>
      <c r="BC67" s="80" t="s">
        <v>134</v>
      </c>
      <c r="BD67" s="165">
        <v>2</v>
      </c>
      <c r="BE67" s="37">
        <f t="shared" si="95"/>
        <v>80</v>
      </c>
      <c r="BF67" s="189">
        <v>140.38999999999999</v>
      </c>
      <c r="BG67" s="80">
        <f>+BD67*'PRECIOS SEGUN ADJ (RURAL)'!$B$8*'PRECIOS SEGUN ADJ (RURAL)'!$C$8</f>
        <v>11231.199999999999</v>
      </c>
      <c r="BH67" s="80" t="s">
        <v>1295</v>
      </c>
      <c r="BI67" s="80">
        <f t="shared" si="109"/>
        <v>2021.62</v>
      </c>
      <c r="BJ67" s="37">
        <v>0</v>
      </c>
      <c r="BK67" s="37">
        <f t="shared" si="59"/>
        <v>0</v>
      </c>
      <c r="BL67" s="189">
        <v>31.459999999999997</v>
      </c>
      <c r="BM67" s="80">
        <f>+BJ67*'PRECIOS SEGUN ADJ. (FRONTERIZO)'!$B$11*'PRECIOS SEGUN ADJ. (FRONTERIZO)'!$C$11</f>
        <v>0</v>
      </c>
      <c r="BN67" s="80" t="s">
        <v>134</v>
      </c>
      <c r="BO67" s="165">
        <v>8</v>
      </c>
      <c r="BP67" s="37">
        <f t="shared" si="96"/>
        <v>320</v>
      </c>
      <c r="BQ67" s="189">
        <v>68.099999999999994</v>
      </c>
      <c r="BR67" s="80">
        <f>+BO67*'PRECIOS SEGUN ADJ (RURAL)'!$B$9*'PRECIOS SEGUN ADJ (RURAL)'!$C$9</f>
        <v>21792</v>
      </c>
      <c r="BS67" s="80" t="s">
        <v>1238</v>
      </c>
      <c r="BT67" s="165">
        <v>172</v>
      </c>
      <c r="BU67" s="37">
        <f t="shared" si="110"/>
        <v>3440</v>
      </c>
      <c r="BV67" s="189">
        <v>5.5</v>
      </c>
      <c r="BW67" s="80">
        <f>+BT67*'PRECIOS SEGUN ADJ (RURAL)'!$B$10*'PRECIOS SEGUN ADJ (RURAL)'!$C$10</f>
        <v>18920</v>
      </c>
      <c r="BX67" s="80" t="s">
        <v>2846</v>
      </c>
      <c r="BY67" s="165">
        <v>172</v>
      </c>
      <c r="BZ67" s="37">
        <f t="shared" si="97"/>
        <v>6880</v>
      </c>
      <c r="CA67" s="189">
        <v>7.1500000000000012</v>
      </c>
      <c r="CB67" s="80">
        <f>+BY67*'PRECIOS SEGUN ADJ (RURAL)'!$B$11*'PRECIOS SEGUN ADJ (RURAL)'!$C$11</f>
        <v>49192</v>
      </c>
      <c r="CC67" s="80" t="s">
        <v>1873</v>
      </c>
      <c r="CD67" s="165">
        <v>172</v>
      </c>
      <c r="CE67" s="37">
        <f t="shared" si="98"/>
        <v>6880</v>
      </c>
      <c r="CF67" s="189">
        <v>6.84</v>
      </c>
      <c r="CG67" s="80">
        <f>+CD67*'PRECIOS SEGUN ADJ (RURAL)'!$B$12*'PRECIOS SEGUN ADJ (RURAL)'!$C$12</f>
        <v>47059.199999999997</v>
      </c>
      <c r="CH67" s="80" t="s">
        <v>2847</v>
      </c>
      <c r="CI67" s="37">
        <v>0</v>
      </c>
      <c r="CJ67" s="37">
        <f t="shared" si="64"/>
        <v>0</v>
      </c>
      <c r="CK67" s="189">
        <v>60</v>
      </c>
      <c r="CL67" s="80">
        <f>+CI67*'PRECIOS SEGUN ADJ. (FRONTERIZO)'!$B$16*'PRECIOS SEGUN ADJ. (FRONTERIZO)'!$C$16</f>
        <v>0</v>
      </c>
      <c r="CM67" s="80" t="s">
        <v>134</v>
      </c>
      <c r="CN67" s="80">
        <f t="shared" si="65"/>
        <v>0</v>
      </c>
      <c r="CO67" s="37">
        <v>0</v>
      </c>
      <c r="CP67" s="37">
        <f t="shared" si="66"/>
        <v>0</v>
      </c>
      <c r="CQ67" s="189">
        <v>55.649999999999991</v>
      </c>
      <c r="CR67" s="80">
        <f>+CO67*'PRECIOS SEGUN ADJ. (FRONTERIZO)'!$B$17*'PRECIOS SEGUN ADJ. (FRONTERIZO)'!$C$17</f>
        <v>0</v>
      </c>
      <c r="CS67" s="80" t="s">
        <v>134</v>
      </c>
      <c r="CT67" s="80">
        <f t="shared" si="67"/>
        <v>0</v>
      </c>
      <c r="CU67" s="165">
        <v>172</v>
      </c>
      <c r="CV67" s="37">
        <f t="shared" si="99"/>
        <v>6880</v>
      </c>
      <c r="CW67" s="189">
        <v>6.5999999999999988</v>
      </c>
      <c r="CX67" s="80">
        <f>+CU67*'PRECIOS SEGUN ADJ (RURAL)'!$B$14*'PRECIOS SEGUN ADJ (RURAL)'!$C$14</f>
        <v>45408</v>
      </c>
      <c r="CY67" s="80" t="s">
        <v>2848</v>
      </c>
      <c r="CZ67" s="37">
        <v>0</v>
      </c>
      <c r="DA67" s="37">
        <f t="shared" si="69"/>
        <v>0</v>
      </c>
      <c r="DB67" s="189">
        <v>65.75</v>
      </c>
      <c r="DC67" s="80">
        <f>+CZ67*'PRECIOS SEGUN ADJ. (FRONTERIZO)'!$B$19*'PRECIOS SEGUN ADJ. (FRONTERIZO)'!$C$19</f>
        <v>0</v>
      </c>
      <c r="DD67" s="80" t="s">
        <v>134</v>
      </c>
      <c r="DE67" s="80">
        <f t="shared" si="70"/>
        <v>0</v>
      </c>
      <c r="DF67" s="165">
        <v>6</v>
      </c>
      <c r="DG67" s="37">
        <f t="shared" si="100"/>
        <v>240</v>
      </c>
      <c r="DH67" s="189">
        <v>82.59999999999998</v>
      </c>
      <c r="DI67" s="80">
        <f>+DF67*'PRECIOS SEGUN ADJ (RURAL)'!$B$15*'PRECIOS SEGUN ADJ (RURAL)'!$C$15</f>
        <v>19824</v>
      </c>
      <c r="DJ67" s="80" t="s">
        <v>455</v>
      </c>
      <c r="DK67" s="80">
        <f t="shared" si="111"/>
        <v>3568.32</v>
      </c>
      <c r="DL67" s="165">
        <v>172</v>
      </c>
      <c r="DM67" s="37">
        <f t="shared" si="101"/>
        <v>6880</v>
      </c>
      <c r="DN67" s="189">
        <v>23.059999999999995</v>
      </c>
      <c r="DO67" s="80">
        <f>+DL67*'PRECIOS SEGUN ADJ (RURAL)'!$B$17*'PRECIOS SEGUN ADJ (RURAL)'!$C$17</f>
        <v>158652.79999999999</v>
      </c>
      <c r="DP67" s="80" t="s">
        <v>2849</v>
      </c>
      <c r="DQ67" s="192">
        <v>0</v>
      </c>
      <c r="DR67" s="192">
        <f t="shared" si="74"/>
        <v>0</v>
      </c>
      <c r="DS67" s="189">
        <v>80.849999999999994</v>
      </c>
      <c r="DT67" s="80">
        <f>+DQ67*'PRECIOS SEGUN ADJ. (FRONTERIZO)'!$B$22*'PRECIOS SEGUN ADJ. (FRONTERIZO)'!$C$22</f>
        <v>0</v>
      </c>
      <c r="DU67" s="80" t="s">
        <v>134</v>
      </c>
      <c r="DV67" s="165">
        <v>7</v>
      </c>
      <c r="DW67" s="37">
        <f t="shared" si="102"/>
        <v>280</v>
      </c>
      <c r="DX67" s="189">
        <v>21.83</v>
      </c>
      <c r="DY67" s="80">
        <f>+DV67*'PRECIOS SEGUN ADJ (RURAL)'!$B$19*'PRECIOS SEGUN ADJ (RURAL)'!$C$19</f>
        <v>6112.4</v>
      </c>
      <c r="DZ67" s="80" t="s">
        <v>1244</v>
      </c>
      <c r="EA67" s="80">
        <f t="shared" si="112"/>
        <v>1100.23</v>
      </c>
      <c r="EB67" s="165">
        <v>25</v>
      </c>
      <c r="EC67" s="37">
        <f t="shared" si="103"/>
        <v>1000</v>
      </c>
      <c r="ED67" s="189">
        <v>33</v>
      </c>
      <c r="EE67" s="80">
        <f>+EB67*'PRECIOS SEGUN ADJ (RURAL)'!$B$20*'PRECIOS SEGUN ADJ (RURAL)'!$C$20</f>
        <v>33000</v>
      </c>
      <c r="EF67" s="80" t="s">
        <v>2850</v>
      </c>
      <c r="EG67" s="37">
        <v>0</v>
      </c>
      <c r="EH67" s="37">
        <f t="shared" si="78"/>
        <v>0</v>
      </c>
      <c r="EI67" s="189">
        <v>15.789999999999997</v>
      </c>
      <c r="EJ67" s="80">
        <f>+EG67*'PRECIOS SEGUN ADJ. (FRONTERIZO)'!$B$25*'PRECIOS SEGUN ADJ. (FRONTERIZO)'!$C$25</f>
        <v>0</v>
      </c>
      <c r="EK67" s="80" t="s">
        <v>134</v>
      </c>
      <c r="EL67" s="37">
        <v>0</v>
      </c>
      <c r="EM67" s="37">
        <f t="shared" si="79"/>
        <v>0</v>
      </c>
      <c r="EN67" s="189">
        <v>31.5</v>
      </c>
      <c r="EO67" s="80">
        <f>+EL67*'PRECIOS SEGUN ADJ. (FRONTERIZO)'!$B$26*'PRECIOS SEGUN ADJ. (FRONTERIZO)'!$C$26</f>
        <v>0</v>
      </c>
      <c r="EP67" s="80" t="s">
        <v>134</v>
      </c>
      <c r="EQ67" s="193">
        <v>22</v>
      </c>
      <c r="ER67" s="194">
        <f t="shared" si="80"/>
        <v>880</v>
      </c>
      <c r="ES67" s="195">
        <v>21.68</v>
      </c>
      <c r="ET67" s="196">
        <f>+EQ67*'PRECIOS SEGUN ADJ (RURAL)'!$B$13*'PRECIOS SEGUN ADJ (RURAL)'!$C$13</f>
        <v>19078.399999999998</v>
      </c>
      <c r="EU67" s="196" t="s">
        <v>2851</v>
      </c>
      <c r="EV67" s="197">
        <v>172</v>
      </c>
      <c r="EW67" s="198">
        <f t="shared" si="113"/>
        <v>3440</v>
      </c>
      <c r="EX67" s="199">
        <v>5.5</v>
      </c>
      <c r="EY67" s="200">
        <f>+EV67*'PRECIOS SEGUN ADJ (RURAL)'!$B$16*'PRECIOS SEGUN ADJ (RURAL)'!$C$16</f>
        <v>18920</v>
      </c>
      <c r="EZ67" s="200" t="s">
        <v>2846</v>
      </c>
      <c r="FA67" s="201">
        <v>10</v>
      </c>
      <c r="FB67" s="202">
        <f t="shared" si="82"/>
        <v>400</v>
      </c>
      <c r="FC67" s="203">
        <v>220</v>
      </c>
      <c r="FD67" s="204">
        <f>+FA67*'PRECIOS SEGUN ADJ (RURAL)'!$B$18*'PRECIOS SEGUN ADJ (RURAL)'!$C$18</f>
        <v>88000</v>
      </c>
      <c r="FE67" s="204" t="s">
        <v>1501</v>
      </c>
      <c r="FF67" s="204">
        <f t="shared" si="114"/>
        <v>15840</v>
      </c>
      <c r="FG67" s="80">
        <f t="shared" si="84"/>
        <v>859139.2</v>
      </c>
      <c r="FH67" s="80" t="s">
        <v>2852</v>
      </c>
      <c r="FI67" s="80">
        <f t="shared" si="85"/>
        <v>66905.050000000017</v>
      </c>
      <c r="FJ67" s="80" t="s">
        <v>2853</v>
      </c>
      <c r="FK67" s="80">
        <f t="shared" si="86"/>
        <v>792234.14999999991</v>
      </c>
      <c r="FL67" s="80" t="s">
        <v>2854</v>
      </c>
      <c r="FM67" s="80">
        <f t="shared" si="87"/>
        <v>171827.84</v>
      </c>
      <c r="FN67" s="80" t="s">
        <v>2855</v>
      </c>
      <c r="FO67" s="80">
        <f t="shared" si="88"/>
        <v>8591.39</v>
      </c>
      <c r="FP67" s="80" t="s">
        <v>2856</v>
      </c>
      <c r="FQ67" s="80"/>
      <c r="FR67" s="80">
        <f t="shared" si="89"/>
        <v>687311.35999999999</v>
      </c>
      <c r="FS67" s="80" t="s">
        <v>2857</v>
      </c>
      <c r="FT67" s="37" t="str">
        <f>+VLOOKUP(D67,'RURAL XENIA'!F:G,2,0)</f>
        <v>R-19</v>
      </c>
    </row>
    <row r="68" spans="1:176">
      <c r="A68" s="37">
        <v>67</v>
      </c>
      <c r="B68" s="176" t="s">
        <v>1826</v>
      </c>
      <c r="C68" s="26" t="s">
        <v>2858</v>
      </c>
      <c r="D68" s="37">
        <v>131476742</v>
      </c>
      <c r="E68" s="37">
        <f>+VLOOKUP(D68,'INFORMACION DE PROVEEDORES'!C:I,2,0)</f>
        <v>131476742</v>
      </c>
      <c r="F68" s="26" t="str">
        <f>+VLOOKUP(D68,'INFORMACION DE PROVEEDORES'!C:J,4,0)</f>
        <v>CARMEN MARIA FLETE OVALLES</v>
      </c>
      <c r="G68" s="37" t="str">
        <f>+VLOOKUP(D68,'INFORMACION DE PROVEEDORES'!C:K,5,0)</f>
        <v>097-0009422-1</v>
      </c>
      <c r="H68" s="26" t="str">
        <f>+VLOOKUP(D68,'INFORMACION DE PROVEEDORES'!C:L,7,0)</f>
        <v>CALLE 1, NO. 1 RESIDENCIAL UNIVERSITARIO LA VEGA</v>
      </c>
      <c r="I68" s="37" t="str">
        <f>+VLOOKUP(D68,'INFORMACION DE PROVEEDORES'!C:M,3,0)</f>
        <v xml:space="preserve"> JURÍDICA</v>
      </c>
      <c r="J68" s="37">
        <v>2</v>
      </c>
      <c r="K68" s="37">
        <v>208</v>
      </c>
      <c r="L68" s="37">
        <v>15</v>
      </c>
      <c r="M68" s="37">
        <f t="shared" si="104"/>
        <v>600</v>
      </c>
      <c r="N68" s="189">
        <v>60.180000000000007</v>
      </c>
      <c r="O68" s="80">
        <f>+L68*'PRECIOS SEGUN ADJ (RURAL)'!$B$2*'PRECIOS SEGUN ADJ (RURAL)'!$C$2</f>
        <v>36108</v>
      </c>
      <c r="P68" s="80" t="s">
        <v>1580</v>
      </c>
      <c r="Q68" s="80">
        <f t="shared" si="105"/>
        <v>5777.28</v>
      </c>
      <c r="R68" s="165">
        <v>3</v>
      </c>
      <c r="S68" s="37">
        <f t="shared" si="90"/>
        <v>120</v>
      </c>
      <c r="T68" s="189">
        <v>33</v>
      </c>
      <c r="U68" s="80">
        <f>+R68*'PRECIOS SEGUN ADJ (RURAL)'!$B$3*'PRECIOS SEGUN ADJ (RURAL)'!$C$3</f>
        <v>3960</v>
      </c>
      <c r="V68" s="80" t="s">
        <v>1161</v>
      </c>
      <c r="W68" s="192">
        <v>0</v>
      </c>
      <c r="X68" s="37">
        <f t="shared" si="48"/>
        <v>0</v>
      </c>
      <c r="Y68" s="189">
        <v>25.2</v>
      </c>
      <c r="Z68" s="80">
        <f>+W68*'PRECIOS SEGUN ADJ. (FRONTERIZO)'!$B$4*'PRECIOS SEGUN ADJ. (FRONTERIZO)'!$C$4</f>
        <v>0</v>
      </c>
      <c r="AA68" s="80" t="s">
        <v>134</v>
      </c>
      <c r="AB68" s="165">
        <v>32</v>
      </c>
      <c r="AC68" s="37">
        <f t="shared" si="91"/>
        <v>1280</v>
      </c>
      <c r="AD68" s="189">
        <v>87.91</v>
      </c>
      <c r="AE68" s="80">
        <f>+AB68*'PRECIOS SEGUN ADJ (RURAL)'!$B$4*'PRECIOS SEGUN ADJ (RURAL)'!$C$4</f>
        <v>112524.79999999999</v>
      </c>
      <c r="AF68" s="80" t="s">
        <v>1477</v>
      </c>
      <c r="AG68" s="80">
        <f t="shared" si="106"/>
        <v>20254.46</v>
      </c>
      <c r="AH68" s="165">
        <v>40</v>
      </c>
      <c r="AI68" s="37">
        <f t="shared" si="92"/>
        <v>1600</v>
      </c>
      <c r="AJ68" s="189">
        <v>53.95</v>
      </c>
      <c r="AK68" s="80">
        <f>+AH68*'PRECIOS SEGUN ADJ (RURAL)'!$B$5*'PRECIOS SEGUN ADJ (RURAL)'!$C$5</f>
        <v>86320</v>
      </c>
      <c r="AL68" s="80" t="s">
        <v>253</v>
      </c>
      <c r="AM68" s="165">
        <v>5</v>
      </c>
      <c r="AN68" s="37">
        <f t="shared" si="93"/>
        <v>200</v>
      </c>
      <c r="AO68" s="189">
        <v>29.05</v>
      </c>
      <c r="AP68" s="80">
        <f>+AM68*'PRECIOS SEGUN ADJ (RURAL)'!$B$6*'PRECIOS SEGUN ADJ (RURAL)'!$C$6</f>
        <v>5810</v>
      </c>
      <c r="AQ68" s="80" t="s">
        <v>1201</v>
      </c>
      <c r="AR68" s="80">
        <f t="shared" si="107"/>
        <v>929.6</v>
      </c>
      <c r="AS68" s="165">
        <v>12</v>
      </c>
      <c r="AT68" s="37">
        <f t="shared" si="94"/>
        <v>480</v>
      </c>
      <c r="AU68" s="189">
        <v>304.44</v>
      </c>
      <c r="AV68" s="80">
        <f>+AS68*'PRECIOS SEGUN ADJ (RURAL)'!$B$7*'PRECIOS SEGUN ADJ (RURAL)'!$C$7</f>
        <v>146131.19999999998</v>
      </c>
      <c r="AW68" s="80" t="s">
        <v>1479</v>
      </c>
      <c r="AX68" s="80">
        <f t="shared" si="108"/>
        <v>26303.62</v>
      </c>
      <c r="AY68" s="37">
        <v>0</v>
      </c>
      <c r="AZ68" s="37">
        <f t="shared" si="56"/>
        <v>0</v>
      </c>
      <c r="BA68" s="189">
        <v>18.899999999999999</v>
      </c>
      <c r="BB68" s="80">
        <f>+AY68*'PRECIOS SEGUN ADJ. (FRONTERIZO)'!$B$9*'PRECIOS SEGUN ADJ. (FRONTERIZO)'!$C$9</f>
        <v>0</v>
      </c>
      <c r="BC68" s="80" t="s">
        <v>134</v>
      </c>
      <c r="BD68" s="165">
        <v>3</v>
      </c>
      <c r="BE68" s="37">
        <f t="shared" si="95"/>
        <v>120</v>
      </c>
      <c r="BF68" s="189">
        <v>140.38999999999999</v>
      </c>
      <c r="BG68" s="80">
        <f>+BD68*'PRECIOS SEGUN ADJ (RURAL)'!$B$8*'PRECIOS SEGUN ADJ (RURAL)'!$C$8</f>
        <v>16846.8</v>
      </c>
      <c r="BH68" s="80" t="s">
        <v>1164</v>
      </c>
      <c r="BI68" s="80">
        <f t="shared" si="109"/>
        <v>3032.42</v>
      </c>
      <c r="BJ68" s="37">
        <v>0</v>
      </c>
      <c r="BK68" s="37">
        <f t="shared" si="59"/>
        <v>0</v>
      </c>
      <c r="BL68" s="189">
        <v>31.459999999999997</v>
      </c>
      <c r="BM68" s="80">
        <f>+BJ68*'PRECIOS SEGUN ADJ. (FRONTERIZO)'!$B$11*'PRECIOS SEGUN ADJ. (FRONTERIZO)'!$C$11</f>
        <v>0</v>
      </c>
      <c r="BN68" s="80" t="s">
        <v>134</v>
      </c>
      <c r="BO68" s="165">
        <v>10</v>
      </c>
      <c r="BP68" s="37">
        <f t="shared" si="96"/>
        <v>400</v>
      </c>
      <c r="BQ68" s="189">
        <v>68.099999999999994</v>
      </c>
      <c r="BR68" s="80">
        <f>+BO68*'PRECIOS SEGUN ADJ (RURAL)'!$B$9*'PRECIOS SEGUN ADJ (RURAL)'!$C$9</f>
        <v>27240</v>
      </c>
      <c r="BS68" s="80" t="s">
        <v>1480</v>
      </c>
      <c r="BT68" s="165">
        <v>208</v>
      </c>
      <c r="BU68" s="37">
        <f t="shared" si="110"/>
        <v>4160</v>
      </c>
      <c r="BV68" s="189">
        <v>5.5</v>
      </c>
      <c r="BW68" s="80">
        <f>+BT68*'PRECIOS SEGUN ADJ (RURAL)'!$B$10*'PRECIOS SEGUN ADJ (RURAL)'!$C$10</f>
        <v>22880</v>
      </c>
      <c r="BX68" s="80" t="s">
        <v>2859</v>
      </c>
      <c r="BY68" s="165">
        <v>208</v>
      </c>
      <c r="BZ68" s="37">
        <f t="shared" si="97"/>
        <v>8320</v>
      </c>
      <c r="CA68" s="189">
        <v>7.1500000000000012</v>
      </c>
      <c r="CB68" s="80">
        <f>+BY68*'PRECIOS SEGUN ADJ (RURAL)'!$B$11*'PRECIOS SEGUN ADJ (RURAL)'!$C$11</f>
        <v>59488</v>
      </c>
      <c r="CC68" s="80" t="s">
        <v>237</v>
      </c>
      <c r="CD68" s="165">
        <v>208</v>
      </c>
      <c r="CE68" s="37">
        <f t="shared" si="98"/>
        <v>8320</v>
      </c>
      <c r="CF68" s="189">
        <v>6.84</v>
      </c>
      <c r="CG68" s="80">
        <f>+CD68*'PRECIOS SEGUN ADJ (RURAL)'!$B$12*'PRECIOS SEGUN ADJ (RURAL)'!$C$12</f>
        <v>56908.800000000003</v>
      </c>
      <c r="CH68" s="80" t="s">
        <v>2860</v>
      </c>
      <c r="CI68" s="37">
        <v>0</v>
      </c>
      <c r="CJ68" s="37">
        <f t="shared" si="64"/>
        <v>0</v>
      </c>
      <c r="CK68" s="189">
        <v>60</v>
      </c>
      <c r="CL68" s="80">
        <f>+CI68*'PRECIOS SEGUN ADJ. (FRONTERIZO)'!$B$16*'PRECIOS SEGUN ADJ. (FRONTERIZO)'!$C$16</f>
        <v>0</v>
      </c>
      <c r="CM68" s="80" t="s">
        <v>134</v>
      </c>
      <c r="CN68" s="80">
        <f t="shared" si="65"/>
        <v>0</v>
      </c>
      <c r="CO68" s="37">
        <v>0</v>
      </c>
      <c r="CP68" s="37">
        <f t="shared" si="66"/>
        <v>0</v>
      </c>
      <c r="CQ68" s="189">
        <v>55.649999999999991</v>
      </c>
      <c r="CR68" s="80">
        <f>+CO68*'PRECIOS SEGUN ADJ. (FRONTERIZO)'!$B$17*'PRECIOS SEGUN ADJ. (FRONTERIZO)'!$C$17</f>
        <v>0</v>
      </c>
      <c r="CS68" s="80" t="s">
        <v>134</v>
      </c>
      <c r="CT68" s="80">
        <f t="shared" si="67"/>
        <v>0</v>
      </c>
      <c r="CU68" s="165">
        <v>208</v>
      </c>
      <c r="CV68" s="37">
        <f t="shared" si="99"/>
        <v>8320</v>
      </c>
      <c r="CW68" s="189">
        <v>6.5999999999999988</v>
      </c>
      <c r="CX68" s="80">
        <f>+CU68*'PRECIOS SEGUN ADJ (RURAL)'!$B$14*'PRECIOS SEGUN ADJ (RURAL)'!$C$14</f>
        <v>54912</v>
      </c>
      <c r="CY68" s="80" t="s">
        <v>239</v>
      </c>
      <c r="CZ68" s="37">
        <v>0</v>
      </c>
      <c r="DA68" s="37">
        <f t="shared" si="69"/>
        <v>0</v>
      </c>
      <c r="DB68" s="189">
        <v>65.75</v>
      </c>
      <c r="DC68" s="80">
        <f>+CZ68*'PRECIOS SEGUN ADJ. (FRONTERIZO)'!$B$19*'PRECIOS SEGUN ADJ. (FRONTERIZO)'!$C$19</f>
        <v>0</v>
      </c>
      <c r="DD68" s="80" t="s">
        <v>134</v>
      </c>
      <c r="DE68" s="80">
        <f t="shared" si="70"/>
        <v>0</v>
      </c>
      <c r="DF68" s="165">
        <v>8</v>
      </c>
      <c r="DG68" s="37">
        <f t="shared" si="100"/>
        <v>320</v>
      </c>
      <c r="DH68" s="189">
        <v>82.59999999999998</v>
      </c>
      <c r="DI68" s="80">
        <f>+DF68*'PRECIOS SEGUN ADJ (RURAL)'!$B$15*'PRECIOS SEGUN ADJ (RURAL)'!$C$15</f>
        <v>26432</v>
      </c>
      <c r="DJ68" s="80" t="s">
        <v>174</v>
      </c>
      <c r="DK68" s="80">
        <f t="shared" si="111"/>
        <v>4757.76</v>
      </c>
      <c r="DL68" s="165">
        <v>208</v>
      </c>
      <c r="DM68" s="37">
        <f t="shared" si="101"/>
        <v>8320</v>
      </c>
      <c r="DN68" s="189">
        <v>23.059999999999995</v>
      </c>
      <c r="DO68" s="80">
        <f>+DL68*'PRECIOS SEGUN ADJ (RURAL)'!$B$17*'PRECIOS SEGUN ADJ (RURAL)'!$C$17</f>
        <v>191859.19999999998</v>
      </c>
      <c r="DP68" s="80" t="s">
        <v>2861</v>
      </c>
      <c r="DQ68" s="192">
        <v>0</v>
      </c>
      <c r="DR68" s="192">
        <f t="shared" si="74"/>
        <v>0</v>
      </c>
      <c r="DS68" s="189">
        <v>80.849999999999994</v>
      </c>
      <c r="DT68" s="80">
        <f>+DQ68*'PRECIOS SEGUN ADJ. (FRONTERIZO)'!$B$22*'PRECIOS SEGUN ADJ. (FRONTERIZO)'!$C$22</f>
        <v>0</v>
      </c>
      <c r="DU68" s="80" t="s">
        <v>134</v>
      </c>
      <c r="DV68" s="165">
        <v>9</v>
      </c>
      <c r="DW68" s="37">
        <f t="shared" si="102"/>
        <v>360</v>
      </c>
      <c r="DX68" s="189">
        <v>21.83</v>
      </c>
      <c r="DY68" s="80">
        <f>+DV68*'PRECIOS SEGUN ADJ (RURAL)'!$B$19*'PRECIOS SEGUN ADJ (RURAL)'!$C$19</f>
        <v>7858.7999999999993</v>
      </c>
      <c r="DZ68" s="80" t="s">
        <v>1483</v>
      </c>
      <c r="EA68" s="80">
        <f t="shared" si="112"/>
        <v>1414.58</v>
      </c>
      <c r="EB68" s="165">
        <v>31</v>
      </c>
      <c r="EC68" s="37">
        <f t="shared" si="103"/>
        <v>1240</v>
      </c>
      <c r="ED68" s="189">
        <v>33</v>
      </c>
      <c r="EE68" s="80">
        <f>+EB68*'PRECIOS SEGUN ADJ (RURAL)'!$B$20*'PRECIOS SEGUN ADJ (RURAL)'!$C$20</f>
        <v>40920</v>
      </c>
      <c r="EF68" s="80" t="s">
        <v>1484</v>
      </c>
      <c r="EG68" s="37">
        <v>0</v>
      </c>
      <c r="EH68" s="37">
        <f t="shared" si="78"/>
        <v>0</v>
      </c>
      <c r="EI68" s="189">
        <v>15.789999999999997</v>
      </c>
      <c r="EJ68" s="80">
        <f>+EG68*'PRECIOS SEGUN ADJ. (FRONTERIZO)'!$B$25*'PRECIOS SEGUN ADJ. (FRONTERIZO)'!$C$25</f>
        <v>0</v>
      </c>
      <c r="EK68" s="80" t="s">
        <v>134</v>
      </c>
      <c r="EL68" s="37">
        <v>0</v>
      </c>
      <c r="EM68" s="37">
        <f t="shared" si="79"/>
        <v>0</v>
      </c>
      <c r="EN68" s="189">
        <v>31.5</v>
      </c>
      <c r="EO68" s="80">
        <f>+EL68*'PRECIOS SEGUN ADJ. (FRONTERIZO)'!$B$26*'PRECIOS SEGUN ADJ. (FRONTERIZO)'!$C$26</f>
        <v>0</v>
      </c>
      <c r="EP68" s="80" t="s">
        <v>134</v>
      </c>
      <c r="EQ68" s="193">
        <v>27</v>
      </c>
      <c r="ER68" s="194">
        <f t="shared" si="80"/>
        <v>1080</v>
      </c>
      <c r="ES68" s="195">
        <v>21.68</v>
      </c>
      <c r="ET68" s="196">
        <f>+EQ68*'PRECIOS SEGUN ADJ (RURAL)'!$B$13*'PRECIOS SEGUN ADJ (RURAL)'!$C$13</f>
        <v>23414.400000000001</v>
      </c>
      <c r="EU68" s="196" t="s">
        <v>1485</v>
      </c>
      <c r="EV68" s="197">
        <v>208</v>
      </c>
      <c r="EW68" s="198">
        <f t="shared" si="113"/>
        <v>4160</v>
      </c>
      <c r="EX68" s="199">
        <v>5.5</v>
      </c>
      <c r="EY68" s="200">
        <f>+EV68*'PRECIOS SEGUN ADJ (RURAL)'!$B$16*'PRECIOS SEGUN ADJ (RURAL)'!$C$16</f>
        <v>22880</v>
      </c>
      <c r="EZ68" s="200" t="s">
        <v>2859</v>
      </c>
      <c r="FA68" s="201">
        <v>12</v>
      </c>
      <c r="FB68" s="202">
        <f t="shared" si="82"/>
        <v>480</v>
      </c>
      <c r="FC68" s="203">
        <v>220</v>
      </c>
      <c r="FD68" s="204">
        <f>+FA68*'PRECIOS SEGUN ADJ (RURAL)'!$B$18*'PRECIOS SEGUN ADJ (RURAL)'!$C$18</f>
        <v>105600</v>
      </c>
      <c r="FE68" s="204" t="s">
        <v>1398</v>
      </c>
      <c r="FF68" s="204">
        <f t="shared" si="114"/>
        <v>19008</v>
      </c>
      <c r="FG68" s="80">
        <f t="shared" si="84"/>
        <v>1048094</v>
      </c>
      <c r="FH68" s="80" t="s">
        <v>2862</v>
      </c>
      <c r="FI68" s="80">
        <f t="shared" si="85"/>
        <v>81477.72</v>
      </c>
      <c r="FJ68" s="80" t="s">
        <v>2863</v>
      </c>
      <c r="FK68" s="80">
        <f t="shared" si="86"/>
        <v>966616.28</v>
      </c>
      <c r="FL68" s="80" t="s">
        <v>2864</v>
      </c>
      <c r="FM68" s="80">
        <f t="shared" si="87"/>
        <v>209618.8</v>
      </c>
      <c r="FN68" s="80" t="s">
        <v>2865</v>
      </c>
      <c r="FO68" s="80">
        <f t="shared" si="88"/>
        <v>10480.94</v>
      </c>
      <c r="FP68" s="80" t="s">
        <v>2866</v>
      </c>
      <c r="FQ68" s="80"/>
      <c r="FR68" s="80">
        <f t="shared" si="89"/>
        <v>838475.2</v>
      </c>
      <c r="FS68" s="80" t="s">
        <v>2867</v>
      </c>
      <c r="FT68" s="37" t="str">
        <f>+VLOOKUP(D68,'RURAL XENIA'!F:G,2,0)</f>
        <v>R-36</v>
      </c>
    </row>
    <row r="69" spans="1:176">
      <c r="A69" s="37">
        <v>68</v>
      </c>
      <c r="B69" s="176" t="s">
        <v>1826</v>
      </c>
      <c r="C69" s="26" t="s">
        <v>2868</v>
      </c>
      <c r="D69" s="37">
        <v>131816185</v>
      </c>
      <c r="E69" s="37">
        <f>+VLOOKUP(D69,'INFORMACION DE PROVEEDORES'!C:I,2,0)</f>
        <v>131816185</v>
      </c>
      <c r="F69" s="26" t="str">
        <f>+VLOOKUP(D69,'INFORMACION DE PROVEEDORES'!C:J,4,0)</f>
        <v xml:space="preserve">PASTORA DEL CARMEN GOMEZ ESPINAL </v>
      </c>
      <c r="G69" s="37" t="str">
        <f>+VLOOKUP(D69,'INFORMACION DE PROVEEDORES'!C:K,5,0)</f>
        <v>031-0294164-2</v>
      </c>
      <c r="H69" s="26" t="str">
        <f>+VLOOKUP(D69,'INFORMACION DE PROVEEDORES'!C:L,7,0)</f>
        <v xml:space="preserve">SECTOR VICENTE DE LOS SANTOS, LOS ALCARRIZOS, SANTO DOMINGO </v>
      </c>
      <c r="I69" s="37" t="str">
        <f>+VLOOKUP(D69,'INFORMACION DE PROVEEDORES'!C:M,3,0)</f>
        <v xml:space="preserve"> JURÍDICA</v>
      </c>
      <c r="J69" s="37">
        <v>4</v>
      </c>
      <c r="K69" s="37">
        <v>572</v>
      </c>
      <c r="L69" s="37">
        <v>39</v>
      </c>
      <c r="M69" s="37">
        <f t="shared" si="104"/>
        <v>1560</v>
      </c>
      <c r="N69" s="189">
        <v>60.180000000000007</v>
      </c>
      <c r="O69" s="80">
        <f>+L69*'PRECIOS SEGUN ADJ (RURAL)'!$B$2*'PRECIOS SEGUN ADJ (RURAL)'!$C$2</f>
        <v>93880.8</v>
      </c>
      <c r="P69" s="80" t="s">
        <v>2869</v>
      </c>
      <c r="Q69" s="80">
        <f t="shared" si="105"/>
        <v>15020.93</v>
      </c>
      <c r="R69" s="165">
        <v>8</v>
      </c>
      <c r="S69" s="37">
        <f t="shared" si="90"/>
        <v>320</v>
      </c>
      <c r="T69" s="189">
        <v>33</v>
      </c>
      <c r="U69" s="80">
        <f>+R69*'PRECIOS SEGUN ADJ (RURAL)'!$B$3*'PRECIOS SEGUN ADJ (RURAL)'!$C$3</f>
        <v>10560</v>
      </c>
      <c r="V69" s="80" t="s">
        <v>2870</v>
      </c>
      <c r="W69" s="192">
        <v>0</v>
      </c>
      <c r="X69" s="37">
        <f t="shared" si="48"/>
        <v>0</v>
      </c>
      <c r="Y69" s="189">
        <v>25.2</v>
      </c>
      <c r="Z69" s="80">
        <f>+W69*'PRECIOS SEGUN ADJ. (FRONTERIZO)'!$B$4*'PRECIOS SEGUN ADJ. (FRONTERIZO)'!$C$4</f>
        <v>0</v>
      </c>
      <c r="AA69" s="80" t="s">
        <v>134</v>
      </c>
      <c r="AB69" s="165">
        <v>89</v>
      </c>
      <c r="AC69" s="37">
        <f t="shared" si="91"/>
        <v>3560</v>
      </c>
      <c r="AD69" s="189">
        <v>87.91</v>
      </c>
      <c r="AE69" s="80">
        <f>+AB69*'PRECIOS SEGUN ADJ (RURAL)'!$B$4*'PRECIOS SEGUN ADJ (RURAL)'!$C$4</f>
        <v>312959.59999999998</v>
      </c>
      <c r="AF69" s="80" t="s">
        <v>2871</v>
      </c>
      <c r="AG69" s="80">
        <f t="shared" si="106"/>
        <v>56332.73</v>
      </c>
      <c r="AH69" s="165">
        <v>106</v>
      </c>
      <c r="AI69" s="37">
        <f t="shared" si="92"/>
        <v>4240</v>
      </c>
      <c r="AJ69" s="189">
        <v>53.95</v>
      </c>
      <c r="AK69" s="80">
        <f>+AH69*'PRECIOS SEGUN ADJ (RURAL)'!$B$5*'PRECIOS SEGUN ADJ (RURAL)'!$C$5</f>
        <v>228748.00000000003</v>
      </c>
      <c r="AL69" s="80" t="s">
        <v>2872</v>
      </c>
      <c r="AM69" s="165">
        <v>15</v>
      </c>
      <c r="AN69" s="37">
        <f t="shared" si="93"/>
        <v>600</v>
      </c>
      <c r="AO69" s="189">
        <v>29.05</v>
      </c>
      <c r="AP69" s="80">
        <f>+AM69*'PRECIOS SEGUN ADJ (RURAL)'!$B$6*'PRECIOS SEGUN ADJ (RURAL)'!$C$6</f>
        <v>17430</v>
      </c>
      <c r="AQ69" s="80" t="s">
        <v>2873</v>
      </c>
      <c r="AR69" s="80">
        <f t="shared" si="107"/>
        <v>2788.8</v>
      </c>
      <c r="AS69" s="165">
        <v>34</v>
      </c>
      <c r="AT69" s="37">
        <f t="shared" si="94"/>
        <v>1360</v>
      </c>
      <c r="AU69" s="189">
        <v>304.44</v>
      </c>
      <c r="AV69" s="80">
        <f>+AS69*'PRECIOS SEGUN ADJ (RURAL)'!$B$7*'PRECIOS SEGUN ADJ (RURAL)'!$C$7</f>
        <v>414038.39999999997</v>
      </c>
      <c r="AW69" s="80" t="s">
        <v>2776</v>
      </c>
      <c r="AX69" s="80">
        <f t="shared" si="108"/>
        <v>74526.91</v>
      </c>
      <c r="AY69" s="37">
        <v>0</v>
      </c>
      <c r="AZ69" s="37">
        <f t="shared" si="56"/>
        <v>0</v>
      </c>
      <c r="BA69" s="189">
        <v>18.899999999999999</v>
      </c>
      <c r="BB69" s="80">
        <f>+AY69*'PRECIOS SEGUN ADJ. (FRONTERIZO)'!$B$9*'PRECIOS SEGUN ADJ. (FRONTERIZO)'!$C$9</f>
        <v>0</v>
      </c>
      <c r="BC69" s="80" t="s">
        <v>134</v>
      </c>
      <c r="BD69" s="165">
        <v>8</v>
      </c>
      <c r="BE69" s="37">
        <f t="shared" si="95"/>
        <v>320</v>
      </c>
      <c r="BF69" s="189">
        <v>140.38999999999999</v>
      </c>
      <c r="BG69" s="80">
        <f>+BD69*'PRECIOS SEGUN ADJ (RURAL)'!$B$8*'PRECIOS SEGUN ADJ (RURAL)'!$C$8</f>
        <v>44924.799999999996</v>
      </c>
      <c r="BH69" s="80" t="s">
        <v>2874</v>
      </c>
      <c r="BI69" s="80">
        <f t="shared" si="109"/>
        <v>8086.46</v>
      </c>
      <c r="BJ69" s="37">
        <v>0</v>
      </c>
      <c r="BK69" s="37">
        <f t="shared" si="59"/>
        <v>0</v>
      </c>
      <c r="BL69" s="189">
        <v>31.459999999999997</v>
      </c>
      <c r="BM69" s="80">
        <f>+BJ69*'PRECIOS SEGUN ADJ. (FRONTERIZO)'!$B$11*'PRECIOS SEGUN ADJ. (FRONTERIZO)'!$C$11</f>
        <v>0</v>
      </c>
      <c r="BN69" s="80" t="s">
        <v>134</v>
      </c>
      <c r="BO69" s="165">
        <v>27</v>
      </c>
      <c r="BP69" s="37">
        <f t="shared" si="96"/>
        <v>1080</v>
      </c>
      <c r="BQ69" s="189">
        <v>68.099999999999994</v>
      </c>
      <c r="BR69" s="80">
        <f>+BO69*'PRECIOS SEGUN ADJ (RURAL)'!$B$9*'PRECIOS SEGUN ADJ (RURAL)'!$C$9</f>
        <v>73548</v>
      </c>
      <c r="BS69" s="80" t="s">
        <v>2875</v>
      </c>
      <c r="BT69" s="165">
        <v>572</v>
      </c>
      <c r="BU69" s="37">
        <f t="shared" si="110"/>
        <v>11440</v>
      </c>
      <c r="BV69" s="189">
        <v>5.5</v>
      </c>
      <c r="BW69" s="80">
        <f>+BT69*'PRECIOS SEGUN ADJ (RURAL)'!$B$10*'PRECIOS SEGUN ADJ (RURAL)'!$C$10</f>
        <v>62920</v>
      </c>
      <c r="BX69" s="80" t="s">
        <v>928</v>
      </c>
      <c r="BY69" s="165">
        <v>572</v>
      </c>
      <c r="BZ69" s="37">
        <f t="shared" si="97"/>
        <v>22880</v>
      </c>
      <c r="CA69" s="189">
        <v>7.1500000000000012</v>
      </c>
      <c r="CB69" s="80">
        <f>+BY69*'PRECIOS SEGUN ADJ (RURAL)'!$B$11*'PRECIOS SEGUN ADJ (RURAL)'!$C$11</f>
        <v>163592</v>
      </c>
      <c r="CC69" s="80" t="s">
        <v>2876</v>
      </c>
      <c r="CD69" s="165">
        <v>572</v>
      </c>
      <c r="CE69" s="37">
        <f t="shared" si="98"/>
        <v>22880</v>
      </c>
      <c r="CF69" s="189">
        <v>6.84</v>
      </c>
      <c r="CG69" s="80">
        <f>+CD69*'PRECIOS SEGUN ADJ (RURAL)'!$B$12*'PRECIOS SEGUN ADJ (RURAL)'!$C$12</f>
        <v>156499.20000000001</v>
      </c>
      <c r="CH69" s="80" t="s">
        <v>407</v>
      </c>
      <c r="CI69" s="37">
        <v>0</v>
      </c>
      <c r="CJ69" s="37">
        <f t="shared" si="64"/>
        <v>0</v>
      </c>
      <c r="CK69" s="189">
        <v>60</v>
      </c>
      <c r="CL69" s="80">
        <f>+CI69*'PRECIOS SEGUN ADJ. (FRONTERIZO)'!$B$16*'PRECIOS SEGUN ADJ. (FRONTERIZO)'!$C$16</f>
        <v>0</v>
      </c>
      <c r="CM69" s="80" t="s">
        <v>134</v>
      </c>
      <c r="CN69" s="80">
        <f t="shared" si="65"/>
        <v>0</v>
      </c>
      <c r="CO69" s="37">
        <v>0</v>
      </c>
      <c r="CP69" s="37">
        <f t="shared" si="66"/>
        <v>0</v>
      </c>
      <c r="CQ69" s="189">
        <v>55.649999999999991</v>
      </c>
      <c r="CR69" s="80">
        <f>+CO69*'PRECIOS SEGUN ADJ. (FRONTERIZO)'!$B$17*'PRECIOS SEGUN ADJ. (FRONTERIZO)'!$C$17</f>
        <v>0</v>
      </c>
      <c r="CS69" s="80" t="s">
        <v>134</v>
      </c>
      <c r="CT69" s="80">
        <f t="shared" si="67"/>
        <v>0</v>
      </c>
      <c r="CU69" s="165">
        <v>572</v>
      </c>
      <c r="CV69" s="37">
        <f t="shared" si="99"/>
        <v>22880</v>
      </c>
      <c r="CW69" s="189">
        <v>6.5999999999999988</v>
      </c>
      <c r="CX69" s="80">
        <f>+CU69*'PRECIOS SEGUN ADJ (RURAL)'!$B$14*'PRECIOS SEGUN ADJ (RURAL)'!$C$14</f>
        <v>151008</v>
      </c>
      <c r="CY69" s="80" t="s">
        <v>2877</v>
      </c>
      <c r="CZ69" s="37">
        <v>0</v>
      </c>
      <c r="DA69" s="37">
        <f t="shared" si="69"/>
        <v>0</v>
      </c>
      <c r="DB69" s="189">
        <v>65.75</v>
      </c>
      <c r="DC69" s="80">
        <f>+CZ69*'PRECIOS SEGUN ADJ. (FRONTERIZO)'!$B$19*'PRECIOS SEGUN ADJ. (FRONTERIZO)'!$C$19</f>
        <v>0</v>
      </c>
      <c r="DD69" s="80" t="s">
        <v>134</v>
      </c>
      <c r="DE69" s="80">
        <f t="shared" si="70"/>
        <v>0</v>
      </c>
      <c r="DF69" s="165">
        <v>20</v>
      </c>
      <c r="DG69" s="37">
        <f t="shared" si="100"/>
        <v>800</v>
      </c>
      <c r="DH69" s="189">
        <v>82.59999999999998</v>
      </c>
      <c r="DI69" s="80">
        <f>+DF69*'PRECIOS SEGUN ADJ (RURAL)'!$B$15*'PRECIOS SEGUN ADJ (RURAL)'!$C$15</f>
        <v>66080</v>
      </c>
      <c r="DJ69" s="80" t="s">
        <v>2106</v>
      </c>
      <c r="DK69" s="80">
        <f t="shared" si="111"/>
        <v>11894.4</v>
      </c>
      <c r="DL69" s="165">
        <v>572</v>
      </c>
      <c r="DM69" s="37">
        <f t="shared" si="101"/>
        <v>22880</v>
      </c>
      <c r="DN69" s="189">
        <v>23.059999999999995</v>
      </c>
      <c r="DO69" s="80">
        <f>+DL69*'PRECIOS SEGUN ADJ (RURAL)'!$B$17*'PRECIOS SEGUN ADJ (RURAL)'!$C$17</f>
        <v>527612.80000000005</v>
      </c>
      <c r="DP69" s="80" t="s">
        <v>2878</v>
      </c>
      <c r="DQ69" s="192">
        <v>0</v>
      </c>
      <c r="DR69" s="192">
        <f t="shared" si="74"/>
        <v>0</v>
      </c>
      <c r="DS69" s="189">
        <v>80.849999999999994</v>
      </c>
      <c r="DT69" s="80">
        <f>+DQ69*'PRECIOS SEGUN ADJ. (FRONTERIZO)'!$B$22*'PRECIOS SEGUN ADJ. (FRONTERIZO)'!$C$22</f>
        <v>0</v>
      </c>
      <c r="DU69" s="80" t="s">
        <v>134</v>
      </c>
      <c r="DV69" s="165">
        <v>23</v>
      </c>
      <c r="DW69" s="37">
        <f t="shared" si="102"/>
        <v>920</v>
      </c>
      <c r="DX69" s="189">
        <v>21.83</v>
      </c>
      <c r="DY69" s="80">
        <f>+DV69*'PRECIOS SEGUN ADJ (RURAL)'!$B$19*'PRECIOS SEGUN ADJ (RURAL)'!$C$19</f>
        <v>20083.599999999999</v>
      </c>
      <c r="DZ69" s="80" t="s">
        <v>1401</v>
      </c>
      <c r="EA69" s="80">
        <f t="shared" si="112"/>
        <v>3615.05</v>
      </c>
      <c r="EB69" s="165">
        <v>84</v>
      </c>
      <c r="EC69" s="37">
        <f t="shared" si="103"/>
        <v>3360</v>
      </c>
      <c r="ED69" s="189">
        <v>33</v>
      </c>
      <c r="EE69" s="80">
        <f>+EB69*'PRECIOS SEGUN ADJ (RURAL)'!$B$20*'PRECIOS SEGUN ADJ (RURAL)'!$C$20</f>
        <v>110880</v>
      </c>
      <c r="EF69" s="80" t="s">
        <v>2879</v>
      </c>
      <c r="EG69" s="37">
        <v>0</v>
      </c>
      <c r="EH69" s="37">
        <f t="shared" si="78"/>
        <v>0</v>
      </c>
      <c r="EI69" s="189">
        <v>15.789999999999997</v>
      </c>
      <c r="EJ69" s="80">
        <f>+EG69*'PRECIOS SEGUN ADJ. (FRONTERIZO)'!$B$25*'PRECIOS SEGUN ADJ. (FRONTERIZO)'!$C$25</f>
        <v>0</v>
      </c>
      <c r="EK69" s="80" t="s">
        <v>134</v>
      </c>
      <c r="EL69" s="37">
        <v>0</v>
      </c>
      <c r="EM69" s="37">
        <f t="shared" si="79"/>
        <v>0</v>
      </c>
      <c r="EN69" s="189">
        <v>31.5</v>
      </c>
      <c r="EO69" s="80">
        <f>+EL69*'PRECIOS SEGUN ADJ. (FRONTERIZO)'!$B$26*'PRECIOS SEGUN ADJ. (FRONTERIZO)'!$C$26</f>
        <v>0</v>
      </c>
      <c r="EP69" s="80" t="s">
        <v>134</v>
      </c>
      <c r="EQ69" s="193">
        <v>73</v>
      </c>
      <c r="ER69" s="194">
        <f t="shared" si="80"/>
        <v>2920</v>
      </c>
      <c r="ES69" s="195">
        <v>21.68</v>
      </c>
      <c r="ET69" s="196">
        <f>+EQ69*'PRECIOS SEGUN ADJ (RURAL)'!$B$13*'PRECIOS SEGUN ADJ (RURAL)'!$C$13</f>
        <v>63305.599999999991</v>
      </c>
      <c r="EU69" s="196" t="s">
        <v>2880</v>
      </c>
      <c r="EV69" s="197">
        <v>572</v>
      </c>
      <c r="EW69" s="198">
        <f t="shared" si="113"/>
        <v>11440</v>
      </c>
      <c r="EX69" s="199">
        <v>5.5</v>
      </c>
      <c r="EY69" s="200">
        <f>+EV69*'PRECIOS SEGUN ADJ (RURAL)'!$B$16*'PRECIOS SEGUN ADJ (RURAL)'!$C$16</f>
        <v>62920</v>
      </c>
      <c r="EZ69" s="200" t="s">
        <v>928</v>
      </c>
      <c r="FA69" s="201">
        <v>34</v>
      </c>
      <c r="FB69" s="202">
        <f t="shared" si="82"/>
        <v>1360</v>
      </c>
      <c r="FC69" s="203">
        <v>220</v>
      </c>
      <c r="FD69" s="204">
        <f>+FA69*'PRECIOS SEGUN ADJ (RURAL)'!$B$18*'PRECIOS SEGUN ADJ (RURAL)'!$C$18</f>
        <v>299200</v>
      </c>
      <c r="FE69" s="204" t="s">
        <v>2785</v>
      </c>
      <c r="FF69" s="204">
        <f t="shared" si="114"/>
        <v>53856</v>
      </c>
      <c r="FG69" s="80">
        <f t="shared" si="84"/>
        <v>2880190.8000000003</v>
      </c>
      <c r="FH69" s="80" t="s">
        <v>2881</v>
      </c>
      <c r="FI69" s="80">
        <f t="shared" si="85"/>
        <v>226121.27999999997</v>
      </c>
      <c r="FJ69" s="80" t="s">
        <v>2882</v>
      </c>
      <c r="FK69" s="80">
        <f t="shared" si="86"/>
        <v>2654069.5200000005</v>
      </c>
      <c r="FL69" s="80" t="s">
        <v>2883</v>
      </c>
      <c r="FM69" s="80">
        <f t="shared" si="87"/>
        <v>576038.16</v>
      </c>
      <c r="FN69" s="80" t="s">
        <v>2884</v>
      </c>
      <c r="FO69" s="80">
        <f t="shared" si="88"/>
        <v>28801.91</v>
      </c>
      <c r="FP69" s="80" t="s">
        <v>2885</v>
      </c>
      <c r="FQ69" s="80"/>
      <c r="FR69" s="80">
        <f t="shared" si="89"/>
        <v>2304152.64</v>
      </c>
      <c r="FS69" s="80" t="s">
        <v>2886</v>
      </c>
      <c r="FT69" s="37" t="str">
        <f>+VLOOKUP(D69,'RURAL XENIA'!F:G,2,0)</f>
        <v>R-40</v>
      </c>
    </row>
    <row r="70" spans="1:176">
      <c r="A70" s="37">
        <v>69</v>
      </c>
      <c r="B70" s="176" t="s">
        <v>1826</v>
      </c>
      <c r="C70" s="26" t="s">
        <v>2887</v>
      </c>
      <c r="D70" s="37">
        <v>132297492</v>
      </c>
      <c r="E70" s="37">
        <f>+VLOOKUP(D70,'INFORMACION DE PROVEEDORES'!C:I,2,0)</f>
        <v>132297492</v>
      </c>
      <c r="F70" s="26" t="str">
        <f>+VLOOKUP(D70,'INFORMACION DE PROVEEDORES'!C:J,4,0)</f>
        <v>TANIA ARGENTINA HERRERA</v>
      </c>
      <c r="G70" s="37" t="str">
        <f>+VLOOKUP(D70,'INFORMACION DE PROVEEDORES'!C:K,5,0)</f>
        <v>010-0118865-3</v>
      </c>
      <c r="H70" s="26" t="str">
        <f>+VLOOKUP(D70,'INFORMACION DE PROVEEDORES'!C:L,7,0)</f>
        <v xml:space="preserve">CALLE SAN ANTONIO, CASI ESQUINA JUAN MEJIA, NO. 4, MONTE PLATA </v>
      </c>
      <c r="I70" s="37" t="str">
        <f>+VLOOKUP(D70,'INFORMACION DE PROVEEDORES'!C:M,3,0)</f>
        <v xml:space="preserve"> JURÍDICA</v>
      </c>
      <c r="J70" s="37">
        <v>4</v>
      </c>
      <c r="K70" s="37">
        <v>207</v>
      </c>
      <c r="L70" s="37">
        <v>16</v>
      </c>
      <c r="M70" s="37">
        <f t="shared" si="104"/>
        <v>640</v>
      </c>
      <c r="N70" s="189">
        <v>60.180000000000007</v>
      </c>
      <c r="O70" s="80">
        <f>+L70*'PRECIOS SEGUN ADJ (RURAL)'!$B$2*'PRECIOS SEGUN ADJ (RURAL)'!$C$2</f>
        <v>38515.199999999997</v>
      </c>
      <c r="P70" s="80" t="s">
        <v>1217</v>
      </c>
      <c r="Q70" s="80">
        <f t="shared" si="105"/>
        <v>6162.43</v>
      </c>
      <c r="R70" s="165">
        <v>5</v>
      </c>
      <c r="S70" s="37">
        <f t="shared" si="90"/>
        <v>200</v>
      </c>
      <c r="T70" s="189">
        <v>33</v>
      </c>
      <c r="U70" s="80">
        <f>+R70*'PRECIOS SEGUN ADJ (RURAL)'!$B$3*'PRECIOS SEGUN ADJ (RURAL)'!$C$3</f>
        <v>6600</v>
      </c>
      <c r="V70" s="80" t="s">
        <v>1181</v>
      </c>
      <c r="W70" s="192">
        <v>0</v>
      </c>
      <c r="X70" s="37">
        <f t="shared" si="48"/>
        <v>0</v>
      </c>
      <c r="Y70" s="189">
        <v>25.2</v>
      </c>
      <c r="Z70" s="80">
        <f>+W70*'PRECIOS SEGUN ADJ. (FRONTERIZO)'!$B$4*'PRECIOS SEGUN ADJ. (FRONTERIZO)'!$C$4</f>
        <v>0</v>
      </c>
      <c r="AA70" s="80" t="s">
        <v>134</v>
      </c>
      <c r="AB70" s="165">
        <v>34</v>
      </c>
      <c r="AC70" s="37">
        <f t="shared" si="91"/>
        <v>1360</v>
      </c>
      <c r="AD70" s="189">
        <v>87.91</v>
      </c>
      <c r="AE70" s="80">
        <f>+AB70*'PRECIOS SEGUN ADJ (RURAL)'!$B$4*'PRECIOS SEGUN ADJ (RURAL)'!$C$4</f>
        <v>119557.6</v>
      </c>
      <c r="AF70" s="80" t="s">
        <v>1581</v>
      </c>
      <c r="AG70" s="80">
        <f t="shared" si="106"/>
        <v>21520.37</v>
      </c>
      <c r="AH70" s="165">
        <v>40</v>
      </c>
      <c r="AI70" s="37">
        <f t="shared" si="92"/>
        <v>1600</v>
      </c>
      <c r="AJ70" s="189">
        <v>53.95</v>
      </c>
      <c r="AK70" s="80">
        <f>+AH70*'PRECIOS SEGUN ADJ (RURAL)'!$B$5*'PRECIOS SEGUN ADJ (RURAL)'!$C$5</f>
        <v>86320</v>
      </c>
      <c r="AL70" s="80" t="s">
        <v>253</v>
      </c>
      <c r="AM70" s="165">
        <v>7</v>
      </c>
      <c r="AN70" s="37">
        <f t="shared" si="93"/>
        <v>280</v>
      </c>
      <c r="AO70" s="189">
        <v>29.05</v>
      </c>
      <c r="AP70" s="80">
        <f>+AM70*'PRECIOS SEGUN ADJ (RURAL)'!$B$6*'PRECIOS SEGUN ADJ (RURAL)'!$C$6</f>
        <v>8134</v>
      </c>
      <c r="AQ70" s="80" t="s">
        <v>1141</v>
      </c>
      <c r="AR70" s="80">
        <f t="shared" si="107"/>
        <v>1301.44</v>
      </c>
      <c r="AS70" s="165">
        <v>14</v>
      </c>
      <c r="AT70" s="37">
        <f t="shared" si="94"/>
        <v>560</v>
      </c>
      <c r="AU70" s="189">
        <v>304.44</v>
      </c>
      <c r="AV70" s="80">
        <f>+AS70*'PRECIOS SEGUN ADJ (RURAL)'!$B$7*'PRECIOS SEGUN ADJ (RURAL)'!$C$7</f>
        <v>170486.39999999999</v>
      </c>
      <c r="AW70" s="80" t="s">
        <v>1220</v>
      </c>
      <c r="AX70" s="80">
        <f t="shared" si="108"/>
        <v>30687.55</v>
      </c>
      <c r="AY70" s="37">
        <v>0</v>
      </c>
      <c r="AZ70" s="37">
        <f t="shared" si="56"/>
        <v>0</v>
      </c>
      <c r="BA70" s="189">
        <v>18.899999999999999</v>
      </c>
      <c r="BB70" s="80">
        <f>+AY70*'PRECIOS SEGUN ADJ. (FRONTERIZO)'!$B$9*'PRECIOS SEGUN ADJ. (FRONTERIZO)'!$C$9</f>
        <v>0</v>
      </c>
      <c r="BC70" s="80" t="s">
        <v>134</v>
      </c>
      <c r="BD70" s="165">
        <v>5</v>
      </c>
      <c r="BE70" s="37">
        <f t="shared" si="95"/>
        <v>200</v>
      </c>
      <c r="BF70" s="189">
        <v>140.38999999999999</v>
      </c>
      <c r="BG70" s="80">
        <f>+BD70*'PRECIOS SEGUN ADJ (RURAL)'!$B$8*'PRECIOS SEGUN ADJ (RURAL)'!$C$8</f>
        <v>28077.999999999996</v>
      </c>
      <c r="BH70" s="80" t="s">
        <v>1183</v>
      </c>
      <c r="BI70" s="80">
        <f t="shared" si="109"/>
        <v>5054.04</v>
      </c>
      <c r="BJ70" s="37">
        <v>0</v>
      </c>
      <c r="BK70" s="37">
        <f t="shared" si="59"/>
        <v>0</v>
      </c>
      <c r="BL70" s="189">
        <v>31.459999999999997</v>
      </c>
      <c r="BM70" s="80">
        <f>+BJ70*'PRECIOS SEGUN ADJ. (FRONTERIZO)'!$B$11*'PRECIOS SEGUN ADJ. (FRONTERIZO)'!$C$11</f>
        <v>0</v>
      </c>
      <c r="BN70" s="80" t="s">
        <v>134</v>
      </c>
      <c r="BO70" s="165">
        <v>11</v>
      </c>
      <c r="BP70" s="37">
        <f t="shared" si="96"/>
        <v>440</v>
      </c>
      <c r="BQ70" s="189">
        <v>68.099999999999994</v>
      </c>
      <c r="BR70" s="80">
        <f>+BO70*'PRECIOS SEGUN ADJ (RURAL)'!$B$9*'PRECIOS SEGUN ADJ (RURAL)'!$C$9</f>
        <v>29963.999999999996</v>
      </c>
      <c r="BS70" s="80" t="s">
        <v>1221</v>
      </c>
      <c r="BT70" s="165">
        <v>207</v>
      </c>
      <c r="BU70" s="37">
        <f t="shared" si="110"/>
        <v>4140</v>
      </c>
      <c r="BV70" s="189">
        <v>5.5</v>
      </c>
      <c r="BW70" s="80">
        <f>+BT70*'PRECIOS SEGUN ADJ (RURAL)'!$B$10*'PRECIOS SEGUN ADJ (RURAL)'!$C$10</f>
        <v>22770</v>
      </c>
      <c r="BX70" s="80" t="s">
        <v>2888</v>
      </c>
      <c r="BY70" s="165">
        <v>207</v>
      </c>
      <c r="BZ70" s="37">
        <f t="shared" si="97"/>
        <v>8280</v>
      </c>
      <c r="CA70" s="189">
        <v>7.1500000000000012</v>
      </c>
      <c r="CB70" s="80">
        <f>+BY70*'PRECIOS SEGUN ADJ (RURAL)'!$B$11*'PRECIOS SEGUN ADJ (RURAL)'!$C$11</f>
        <v>59202.000000000007</v>
      </c>
      <c r="CC70" s="80" t="s">
        <v>2889</v>
      </c>
      <c r="CD70" s="165">
        <v>207</v>
      </c>
      <c r="CE70" s="37">
        <f t="shared" si="98"/>
        <v>8280</v>
      </c>
      <c r="CF70" s="189">
        <v>6.84</v>
      </c>
      <c r="CG70" s="80">
        <f>+CD70*'PRECIOS SEGUN ADJ (RURAL)'!$B$12*'PRECIOS SEGUN ADJ (RURAL)'!$C$12</f>
        <v>56635.199999999997</v>
      </c>
      <c r="CH70" s="80" t="s">
        <v>2890</v>
      </c>
      <c r="CI70" s="37">
        <v>0</v>
      </c>
      <c r="CJ70" s="37">
        <f t="shared" si="64"/>
        <v>0</v>
      </c>
      <c r="CK70" s="189">
        <v>60</v>
      </c>
      <c r="CL70" s="80">
        <f>+CI70*'PRECIOS SEGUN ADJ. (FRONTERIZO)'!$B$16*'PRECIOS SEGUN ADJ. (FRONTERIZO)'!$C$16</f>
        <v>0</v>
      </c>
      <c r="CM70" s="80" t="s">
        <v>134</v>
      </c>
      <c r="CN70" s="80">
        <f t="shared" si="65"/>
        <v>0</v>
      </c>
      <c r="CO70" s="37">
        <v>0</v>
      </c>
      <c r="CP70" s="37">
        <f t="shared" si="66"/>
        <v>0</v>
      </c>
      <c r="CQ70" s="189">
        <v>55.649999999999991</v>
      </c>
      <c r="CR70" s="80">
        <f>+CO70*'PRECIOS SEGUN ADJ. (FRONTERIZO)'!$B$17*'PRECIOS SEGUN ADJ. (FRONTERIZO)'!$C$17</f>
        <v>0</v>
      </c>
      <c r="CS70" s="80" t="s">
        <v>134</v>
      </c>
      <c r="CT70" s="80">
        <f t="shared" si="67"/>
        <v>0</v>
      </c>
      <c r="CU70" s="165">
        <v>207</v>
      </c>
      <c r="CV70" s="37">
        <f t="shared" si="99"/>
        <v>8280</v>
      </c>
      <c r="CW70" s="189">
        <v>6.5999999999999988</v>
      </c>
      <c r="CX70" s="80">
        <f>+CU70*'PRECIOS SEGUN ADJ (RURAL)'!$B$14*'PRECIOS SEGUN ADJ (RURAL)'!$C$14</f>
        <v>54647.999999999993</v>
      </c>
      <c r="CY70" s="80" t="s">
        <v>2891</v>
      </c>
      <c r="CZ70" s="37">
        <v>0</v>
      </c>
      <c r="DA70" s="37">
        <f t="shared" si="69"/>
        <v>0</v>
      </c>
      <c r="DB70" s="189">
        <v>65.75</v>
      </c>
      <c r="DC70" s="80">
        <f>+CZ70*'PRECIOS SEGUN ADJ. (FRONTERIZO)'!$B$19*'PRECIOS SEGUN ADJ. (FRONTERIZO)'!$C$19</f>
        <v>0</v>
      </c>
      <c r="DD70" s="80" t="s">
        <v>134</v>
      </c>
      <c r="DE70" s="80">
        <f t="shared" si="70"/>
        <v>0</v>
      </c>
      <c r="DF70" s="165">
        <v>9</v>
      </c>
      <c r="DG70" s="37">
        <f t="shared" si="100"/>
        <v>360</v>
      </c>
      <c r="DH70" s="189">
        <v>82.59999999999998</v>
      </c>
      <c r="DI70" s="80">
        <f>+DF70*'PRECIOS SEGUN ADJ (RURAL)'!$B$15*'PRECIOS SEGUN ADJ (RURAL)'!$C$15</f>
        <v>29736</v>
      </c>
      <c r="DJ70" s="80" t="s">
        <v>553</v>
      </c>
      <c r="DK70" s="80">
        <f t="shared" si="111"/>
        <v>5352.48</v>
      </c>
      <c r="DL70" s="165">
        <v>207</v>
      </c>
      <c r="DM70" s="37">
        <f t="shared" si="101"/>
        <v>8280</v>
      </c>
      <c r="DN70" s="189">
        <v>23.059999999999995</v>
      </c>
      <c r="DO70" s="80">
        <f>+DL70*'PRECIOS SEGUN ADJ (RURAL)'!$B$17*'PRECIOS SEGUN ADJ (RURAL)'!$C$17</f>
        <v>190936.8</v>
      </c>
      <c r="DP70" s="80" t="s">
        <v>2892</v>
      </c>
      <c r="DQ70" s="192">
        <v>0</v>
      </c>
      <c r="DR70" s="192">
        <f t="shared" si="74"/>
        <v>0</v>
      </c>
      <c r="DS70" s="189">
        <v>80.849999999999994</v>
      </c>
      <c r="DT70" s="80">
        <f>+DQ70*'PRECIOS SEGUN ADJ. (FRONTERIZO)'!$B$22*'PRECIOS SEGUN ADJ. (FRONTERIZO)'!$C$22</f>
        <v>0</v>
      </c>
      <c r="DU70" s="80" t="s">
        <v>134</v>
      </c>
      <c r="DV70" s="165">
        <v>10</v>
      </c>
      <c r="DW70" s="37">
        <f t="shared" si="102"/>
        <v>400</v>
      </c>
      <c r="DX70" s="189">
        <v>21.83</v>
      </c>
      <c r="DY70" s="80">
        <f>+DV70*'PRECIOS SEGUN ADJ (RURAL)'!$B$19*'PRECIOS SEGUN ADJ (RURAL)'!$C$19</f>
        <v>8732</v>
      </c>
      <c r="DZ70" s="80" t="s">
        <v>202</v>
      </c>
      <c r="EA70" s="80">
        <f t="shared" si="112"/>
        <v>1571.76</v>
      </c>
      <c r="EB70" s="165">
        <v>32</v>
      </c>
      <c r="EC70" s="37">
        <f t="shared" si="103"/>
        <v>1280</v>
      </c>
      <c r="ED70" s="189">
        <v>33</v>
      </c>
      <c r="EE70" s="80">
        <f>+EB70*'PRECIOS SEGUN ADJ (RURAL)'!$B$20*'PRECIOS SEGUN ADJ (RURAL)'!$C$20</f>
        <v>42240</v>
      </c>
      <c r="EF70" s="80" t="s">
        <v>667</v>
      </c>
      <c r="EG70" s="37">
        <v>0</v>
      </c>
      <c r="EH70" s="37">
        <f t="shared" si="78"/>
        <v>0</v>
      </c>
      <c r="EI70" s="189">
        <v>15.789999999999997</v>
      </c>
      <c r="EJ70" s="80">
        <f>+EG70*'PRECIOS SEGUN ADJ. (FRONTERIZO)'!$B$25*'PRECIOS SEGUN ADJ. (FRONTERIZO)'!$C$25</f>
        <v>0</v>
      </c>
      <c r="EK70" s="80" t="s">
        <v>134</v>
      </c>
      <c r="EL70" s="37">
        <v>0</v>
      </c>
      <c r="EM70" s="37">
        <f t="shared" si="79"/>
        <v>0</v>
      </c>
      <c r="EN70" s="189">
        <v>31.5</v>
      </c>
      <c r="EO70" s="80">
        <f>+EL70*'PRECIOS SEGUN ADJ. (FRONTERIZO)'!$B$26*'PRECIOS SEGUN ADJ. (FRONTERIZO)'!$C$26</f>
        <v>0</v>
      </c>
      <c r="EP70" s="80" t="s">
        <v>134</v>
      </c>
      <c r="EQ70" s="193">
        <v>29</v>
      </c>
      <c r="ER70" s="194">
        <f t="shared" si="80"/>
        <v>1160</v>
      </c>
      <c r="ES70" s="195">
        <v>21.68</v>
      </c>
      <c r="ET70" s="196">
        <f>+EQ70*'PRECIOS SEGUN ADJ (RURAL)'!$B$13*'PRECIOS SEGUN ADJ (RURAL)'!$C$13</f>
        <v>25148.800000000003</v>
      </c>
      <c r="EU70" s="196" t="s">
        <v>1809</v>
      </c>
      <c r="EV70" s="197">
        <v>207</v>
      </c>
      <c r="EW70" s="198">
        <f t="shared" si="113"/>
        <v>4140</v>
      </c>
      <c r="EX70" s="199">
        <v>5.5</v>
      </c>
      <c r="EY70" s="200">
        <f>+EV70*'PRECIOS SEGUN ADJ (RURAL)'!$B$16*'PRECIOS SEGUN ADJ (RURAL)'!$C$16</f>
        <v>22770</v>
      </c>
      <c r="EZ70" s="200" t="s">
        <v>2888</v>
      </c>
      <c r="FA70" s="201">
        <v>14</v>
      </c>
      <c r="FB70" s="202">
        <f t="shared" si="82"/>
        <v>560</v>
      </c>
      <c r="FC70" s="203">
        <v>220</v>
      </c>
      <c r="FD70" s="204">
        <f>+FA70*'PRECIOS SEGUN ADJ (RURAL)'!$B$18*'PRECIOS SEGUN ADJ (RURAL)'!$C$18</f>
        <v>123200</v>
      </c>
      <c r="FE70" s="204" t="s">
        <v>1226</v>
      </c>
      <c r="FF70" s="204">
        <f t="shared" si="114"/>
        <v>22176</v>
      </c>
      <c r="FG70" s="80">
        <f t="shared" si="84"/>
        <v>1123674</v>
      </c>
      <c r="FH70" s="80" t="s">
        <v>2893</v>
      </c>
      <c r="FI70" s="80">
        <f t="shared" si="85"/>
        <v>93826.069999999992</v>
      </c>
      <c r="FJ70" s="80" t="s">
        <v>2894</v>
      </c>
      <c r="FK70" s="80">
        <f t="shared" si="86"/>
        <v>1029847.93</v>
      </c>
      <c r="FL70" s="80" t="s">
        <v>2895</v>
      </c>
      <c r="FM70" s="80">
        <f t="shared" si="87"/>
        <v>224734.8</v>
      </c>
      <c r="FN70" s="80" t="s">
        <v>2896</v>
      </c>
      <c r="FO70" s="80">
        <f t="shared" si="88"/>
        <v>11236.74</v>
      </c>
      <c r="FP70" s="80" t="s">
        <v>2897</v>
      </c>
      <c r="FQ70" s="80"/>
      <c r="FR70" s="80">
        <f t="shared" si="89"/>
        <v>898939.2</v>
      </c>
      <c r="FS70" s="80" t="s">
        <v>2898</v>
      </c>
      <c r="FT70" s="37" t="str">
        <f>+VLOOKUP(D70,'RURAL XENIA'!F:G,2,0)</f>
        <v>R-44</v>
      </c>
    </row>
    <row r="71" spans="1:176">
      <c r="A71" s="37">
        <v>70</v>
      </c>
      <c r="B71" s="176" t="s">
        <v>1826</v>
      </c>
      <c r="C71" s="26" t="s">
        <v>2899</v>
      </c>
      <c r="D71" s="37">
        <v>132262311</v>
      </c>
      <c r="E71" s="37">
        <f>+VLOOKUP(D71,'INFORMACION DE PROVEEDORES'!C:I,2,0)</f>
        <v>132262311</v>
      </c>
      <c r="F71" s="26" t="e">
        <f>+VLOOKUP(D71,'INFORMACION DE PROVEEDORES'!C:J,4,0)</f>
        <v>#N/A</v>
      </c>
      <c r="G71" s="37" t="e">
        <f>+VLOOKUP(D71,'INFORMACION DE PROVEEDORES'!C:K,5,0)</f>
        <v>#N/A</v>
      </c>
      <c r="H71" s="26" t="e">
        <f>+VLOOKUP(D71,'INFORMACION DE PROVEEDORES'!C:L,7,0)</f>
        <v>#N/A</v>
      </c>
      <c r="I71" s="37" t="str">
        <f>+VLOOKUP(D71,'INFORMACION DE PROVEEDORES'!C:M,3,0)</f>
        <v xml:space="preserve"> JURÍDICA</v>
      </c>
      <c r="J71" s="37">
        <v>2</v>
      </c>
      <c r="K71" s="37">
        <v>236</v>
      </c>
      <c r="L71" s="37">
        <v>16</v>
      </c>
      <c r="M71" s="37">
        <f t="shared" si="104"/>
        <v>640</v>
      </c>
      <c r="N71" s="189">
        <v>60.180000000000007</v>
      </c>
      <c r="O71" s="80">
        <f>+L71*'PRECIOS SEGUN ADJ (RURAL)'!$B$2*'PRECIOS SEGUN ADJ (RURAL)'!$C$2</f>
        <v>38515.199999999997</v>
      </c>
      <c r="P71" s="80" t="s">
        <v>1217</v>
      </c>
      <c r="Q71" s="80">
        <f t="shared" si="105"/>
        <v>6162.43</v>
      </c>
      <c r="R71" s="165">
        <v>4</v>
      </c>
      <c r="S71" s="37">
        <f t="shared" si="90"/>
        <v>160</v>
      </c>
      <c r="T71" s="189">
        <v>33</v>
      </c>
      <c r="U71" s="80">
        <f>+R71*'PRECIOS SEGUN ADJ (RURAL)'!$B$3*'PRECIOS SEGUN ADJ (RURAL)'!$C$3</f>
        <v>5280</v>
      </c>
      <c r="V71" s="80" t="s">
        <v>1138</v>
      </c>
      <c r="W71" s="192">
        <v>0</v>
      </c>
      <c r="X71" s="37">
        <f t="shared" si="48"/>
        <v>0</v>
      </c>
      <c r="Y71" s="189">
        <v>25.2</v>
      </c>
      <c r="Z71" s="80">
        <f>+W71*'PRECIOS SEGUN ADJ. (FRONTERIZO)'!$B$4*'PRECIOS SEGUN ADJ. (FRONTERIZO)'!$C$4</f>
        <v>0</v>
      </c>
      <c r="AA71" s="80" t="s">
        <v>134</v>
      </c>
      <c r="AB71" s="165">
        <v>37</v>
      </c>
      <c r="AC71" s="37">
        <f t="shared" si="91"/>
        <v>1480</v>
      </c>
      <c r="AD71" s="189">
        <v>87.91</v>
      </c>
      <c r="AE71" s="80">
        <f>+AB71*'PRECIOS SEGUN ADJ (RURAL)'!$B$4*'PRECIOS SEGUN ADJ (RURAL)'!$C$4</f>
        <v>130106.8</v>
      </c>
      <c r="AF71" s="80" t="s">
        <v>1672</v>
      </c>
      <c r="AG71" s="80">
        <f t="shared" si="106"/>
        <v>23419.22</v>
      </c>
      <c r="AH71" s="165">
        <v>44</v>
      </c>
      <c r="AI71" s="37">
        <f t="shared" si="92"/>
        <v>1760</v>
      </c>
      <c r="AJ71" s="189">
        <v>53.95</v>
      </c>
      <c r="AK71" s="80">
        <f>+AH71*'PRECIOS SEGUN ADJ (RURAL)'!$B$5*'PRECIOS SEGUN ADJ (RURAL)'!$C$5</f>
        <v>94952</v>
      </c>
      <c r="AL71" s="80" t="s">
        <v>1219</v>
      </c>
      <c r="AM71" s="165">
        <v>6</v>
      </c>
      <c r="AN71" s="37">
        <f t="shared" si="93"/>
        <v>240</v>
      </c>
      <c r="AO71" s="189">
        <v>29.05</v>
      </c>
      <c r="AP71" s="80">
        <f>+AM71*'PRECIOS SEGUN ADJ (RURAL)'!$B$6*'PRECIOS SEGUN ADJ (RURAL)'!$C$6</f>
        <v>6972</v>
      </c>
      <c r="AQ71" s="80" t="s">
        <v>1162</v>
      </c>
      <c r="AR71" s="80">
        <f t="shared" si="107"/>
        <v>1115.52</v>
      </c>
      <c r="AS71" s="165">
        <v>14</v>
      </c>
      <c r="AT71" s="37">
        <f t="shared" si="94"/>
        <v>560</v>
      </c>
      <c r="AU71" s="189">
        <v>304.44</v>
      </c>
      <c r="AV71" s="80">
        <f>+AS71*'PRECIOS SEGUN ADJ (RURAL)'!$B$7*'PRECIOS SEGUN ADJ (RURAL)'!$C$7</f>
        <v>170486.39999999999</v>
      </c>
      <c r="AW71" s="80" t="s">
        <v>1220</v>
      </c>
      <c r="AX71" s="80">
        <f t="shared" si="108"/>
        <v>30687.55</v>
      </c>
      <c r="AY71" s="37">
        <v>0</v>
      </c>
      <c r="AZ71" s="37">
        <f t="shared" si="56"/>
        <v>0</v>
      </c>
      <c r="BA71" s="189">
        <v>18.899999999999999</v>
      </c>
      <c r="BB71" s="80">
        <f>+AY71*'PRECIOS SEGUN ADJ. (FRONTERIZO)'!$B$9*'PRECIOS SEGUN ADJ. (FRONTERIZO)'!$C$9</f>
        <v>0</v>
      </c>
      <c r="BC71" s="80" t="s">
        <v>134</v>
      </c>
      <c r="BD71" s="165">
        <v>4</v>
      </c>
      <c r="BE71" s="37">
        <f t="shared" si="95"/>
        <v>160</v>
      </c>
      <c r="BF71" s="189">
        <v>140.38999999999999</v>
      </c>
      <c r="BG71" s="80">
        <f>+BD71*'PRECIOS SEGUN ADJ (RURAL)'!$B$8*'PRECIOS SEGUN ADJ (RURAL)'!$C$8</f>
        <v>22462.399999999998</v>
      </c>
      <c r="BH71" s="80" t="s">
        <v>1143</v>
      </c>
      <c r="BI71" s="80">
        <f t="shared" si="109"/>
        <v>4043.23</v>
      </c>
      <c r="BJ71" s="37">
        <v>0</v>
      </c>
      <c r="BK71" s="37">
        <f t="shared" si="59"/>
        <v>0</v>
      </c>
      <c r="BL71" s="189">
        <v>31.459999999999997</v>
      </c>
      <c r="BM71" s="80">
        <f>+BJ71*'PRECIOS SEGUN ADJ. (FRONTERIZO)'!$B$11*'PRECIOS SEGUN ADJ. (FRONTERIZO)'!$C$11</f>
        <v>0</v>
      </c>
      <c r="BN71" s="80" t="s">
        <v>134</v>
      </c>
      <c r="BO71" s="165">
        <v>11</v>
      </c>
      <c r="BP71" s="37">
        <f t="shared" si="96"/>
        <v>440</v>
      </c>
      <c r="BQ71" s="189">
        <v>68.099999999999994</v>
      </c>
      <c r="BR71" s="80">
        <f>+BO71*'PRECIOS SEGUN ADJ (RURAL)'!$B$9*'PRECIOS SEGUN ADJ (RURAL)'!$C$9</f>
        <v>29963.999999999996</v>
      </c>
      <c r="BS71" s="80" t="s">
        <v>1221</v>
      </c>
      <c r="BT71" s="165">
        <v>236</v>
      </c>
      <c r="BU71" s="37">
        <f t="shared" si="110"/>
        <v>4720</v>
      </c>
      <c r="BV71" s="189">
        <v>5.5</v>
      </c>
      <c r="BW71" s="80">
        <f>+BT71*'PRECIOS SEGUN ADJ (RURAL)'!$B$10*'PRECIOS SEGUN ADJ (RURAL)'!$C$10</f>
        <v>25960</v>
      </c>
      <c r="BX71" s="80" t="s">
        <v>2900</v>
      </c>
      <c r="BY71" s="165">
        <v>236</v>
      </c>
      <c r="BZ71" s="37">
        <f t="shared" si="97"/>
        <v>9440</v>
      </c>
      <c r="CA71" s="189">
        <v>7.1500000000000012</v>
      </c>
      <c r="CB71" s="80">
        <f>+BY71*'PRECIOS SEGUN ADJ (RURAL)'!$B$11*'PRECIOS SEGUN ADJ (RURAL)'!$C$11</f>
        <v>67496</v>
      </c>
      <c r="CC71" s="80" t="s">
        <v>2580</v>
      </c>
      <c r="CD71" s="165">
        <v>236</v>
      </c>
      <c r="CE71" s="37">
        <f t="shared" si="98"/>
        <v>9440</v>
      </c>
      <c r="CF71" s="189">
        <v>6.84</v>
      </c>
      <c r="CG71" s="80">
        <f>+CD71*'PRECIOS SEGUN ADJ (RURAL)'!$B$12*'PRECIOS SEGUN ADJ (RURAL)'!$C$12</f>
        <v>64569.599999999999</v>
      </c>
      <c r="CH71" s="80" t="s">
        <v>2901</v>
      </c>
      <c r="CI71" s="37">
        <v>0</v>
      </c>
      <c r="CJ71" s="37">
        <f t="shared" si="64"/>
        <v>0</v>
      </c>
      <c r="CK71" s="189">
        <v>60</v>
      </c>
      <c r="CL71" s="80">
        <f>+CI71*'PRECIOS SEGUN ADJ. (FRONTERIZO)'!$B$16*'PRECIOS SEGUN ADJ. (FRONTERIZO)'!$C$16</f>
        <v>0</v>
      </c>
      <c r="CM71" s="80" t="s">
        <v>134</v>
      </c>
      <c r="CN71" s="80">
        <f t="shared" si="65"/>
        <v>0</v>
      </c>
      <c r="CO71" s="37">
        <v>0</v>
      </c>
      <c r="CP71" s="37">
        <f t="shared" si="66"/>
        <v>0</v>
      </c>
      <c r="CQ71" s="189">
        <v>55.649999999999991</v>
      </c>
      <c r="CR71" s="80">
        <f>+CO71*'PRECIOS SEGUN ADJ. (FRONTERIZO)'!$B$17*'PRECIOS SEGUN ADJ. (FRONTERIZO)'!$C$17</f>
        <v>0</v>
      </c>
      <c r="CS71" s="80" t="s">
        <v>134</v>
      </c>
      <c r="CT71" s="80">
        <f t="shared" si="67"/>
        <v>0</v>
      </c>
      <c r="CU71" s="165">
        <v>236</v>
      </c>
      <c r="CV71" s="37">
        <f t="shared" si="99"/>
        <v>9440</v>
      </c>
      <c r="CW71" s="189">
        <v>6.5999999999999988</v>
      </c>
      <c r="CX71" s="80">
        <f>+CU71*'PRECIOS SEGUN ADJ (RURAL)'!$B$14*'PRECIOS SEGUN ADJ (RURAL)'!$C$14</f>
        <v>62304</v>
      </c>
      <c r="CY71" s="80" t="s">
        <v>2582</v>
      </c>
      <c r="CZ71" s="37">
        <v>0</v>
      </c>
      <c r="DA71" s="37">
        <f t="shared" si="69"/>
        <v>0</v>
      </c>
      <c r="DB71" s="189">
        <v>65.75</v>
      </c>
      <c r="DC71" s="80">
        <f>+CZ71*'PRECIOS SEGUN ADJ. (FRONTERIZO)'!$B$19*'PRECIOS SEGUN ADJ. (FRONTERIZO)'!$C$19</f>
        <v>0</v>
      </c>
      <c r="DD71" s="80" t="s">
        <v>134</v>
      </c>
      <c r="DE71" s="80">
        <f t="shared" si="70"/>
        <v>0</v>
      </c>
      <c r="DF71" s="165">
        <v>9</v>
      </c>
      <c r="DG71" s="37">
        <f t="shared" si="100"/>
        <v>360</v>
      </c>
      <c r="DH71" s="189">
        <v>82.59999999999998</v>
      </c>
      <c r="DI71" s="80">
        <f>+DF71*'PRECIOS SEGUN ADJ (RURAL)'!$B$15*'PRECIOS SEGUN ADJ (RURAL)'!$C$15</f>
        <v>29736</v>
      </c>
      <c r="DJ71" s="80" t="s">
        <v>553</v>
      </c>
      <c r="DK71" s="80">
        <f t="shared" si="111"/>
        <v>5352.48</v>
      </c>
      <c r="DL71" s="165">
        <v>236</v>
      </c>
      <c r="DM71" s="37">
        <f t="shared" si="101"/>
        <v>9440</v>
      </c>
      <c r="DN71" s="189">
        <v>23.059999999999995</v>
      </c>
      <c r="DO71" s="80">
        <f>+DL71*'PRECIOS SEGUN ADJ (RURAL)'!$B$17*'PRECIOS SEGUN ADJ (RURAL)'!$C$17</f>
        <v>217686.39999999999</v>
      </c>
      <c r="DP71" s="80" t="s">
        <v>2902</v>
      </c>
      <c r="DQ71" s="192">
        <v>0</v>
      </c>
      <c r="DR71" s="192">
        <f t="shared" si="74"/>
        <v>0</v>
      </c>
      <c r="DS71" s="189">
        <v>80.849999999999994</v>
      </c>
      <c r="DT71" s="80">
        <f>+DQ71*'PRECIOS SEGUN ADJ. (FRONTERIZO)'!$B$22*'PRECIOS SEGUN ADJ. (FRONTERIZO)'!$C$22</f>
        <v>0</v>
      </c>
      <c r="DU71" s="80" t="s">
        <v>134</v>
      </c>
      <c r="DV71" s="165">
        <v>10</v>
      </c>
      <c r="DW71" s="37">
        <f t="shared" si="102"/>
        <v>400</v>
      </c>
      <c r="DX71" s="189">
        <v>21.83</v>
      </c>
      <c r="DY71" s="80">
        <f>+DV71*'PRECIOS SEGUN ADJ (RURAL)'!$B$19*'PRECIOS SEGUN ADJ (RURAL)'!$C$19</f>
        <v>8732</v>
      </c>
      <c r="DZ71" s="80" t="s">
        <v>202</v>
      </c>
      <c r="EA71" s="80">
        <f t="shared" si="112"/>
        <v>1571.76</v>
      </c>
      <c r="EB71" s="165">
        <v>35</v>
      </c>
      <c r="EC71" s="37">
        <f t="shared" si="103"/>
        <v>1400</v>
      </c>
      <c r="ED71" s="189">
        <v>33</v>
      </c>
      <c r="EE71" s="80">
        <f>+EB71*'PRECIOS SEGUN ADJ (RURAL)'!$B$20*'PRECIOS SEGUN ADJ (RURAL)'!$C$20</f>
        <v>46200</v>
      </c>
      <c r="EF71" s="80" t="s">
        <v>312</v>
      </c>
      <c r="EG71" s="37">
        <v>0</v>
      </c>
      <c r="EH71" s="37">
        <f t="shared" si="78"/>
        <v>0</v>
      </c>
      <c r="EI71" s="189">
        <v>15.789999999999997</v>
      </c>
      <c r="EJ71" s="80">
        <f>+EG71*'PRECIOS SEGUN ADJ. (FRONTERIZO)'!$B$25*'PRECIOS SEGUN ADJ. (FRONTERIZO)'!$C$25</f>
        <v>0</v>
      </c>
      <c r="EK71" s="80" t="s">
        <v>134</v>
      </c>
      <c r="EL71" s="37">
        <v>0</v>
      </c>
      <c r="EM71" s="37">
        <f t="shared" si="79"/>
        <v>0</v>
      </c>
      <c r="EN71" s="189">
        <v>31.5</v>
      </c>
      <c r="EO71" s="80">
        <f>+EL71*'PRECIOS SEGUN ADJ. (FRONTERIZO)'!$B$26*'PRECIOS SEGUN ADJ. (FRONTERIZO)'!$C$26</f>
        <v>0</v>
      </c>
      <c r="EP71" s="80" t="s">
        <v>134</v>
      </c>
      <c r="EQ71" s="193">
        <v>31</v>
      </c>
      <c r="ER71" s="194">
        <f t="shared" si="80"/>
        <v>1240</v>
      </c>
      <c r="ES71" s="195">
        <v>21.68</v>
      </c>
      <c r="ET71" s="196">
        <f>+EQ71*'PRECIOS SEGUN ADJ (RURAL)'!$B$13*'PRECIOS SEGUN ADJ (RURAL)'!$C$13</f>
        <v>26883.200000000001</v>
      </c>
      <c r="EU71" s="196" t="s">
        <v>1225</v>
      </c>
      <c r="EV71" s="197">
        <v>236</v>
      </c>
      <c r="EW71" s="198">
        <f t="shared" si="113"/>
        <v>4720</v>
      </c>
      <c r="EX71" s="199">
        <v>5.5</v>
      </c>
      <c r="EY71" s="200">
        <f>+EV71*'PRECIOS SEGUN ADJ (RURAL)'!$B$16*'PRECIOS SEGUN ADJ (RURAL)'!$C$16</f>
        <v>25960</v>
      </c>
      <c r="EZ71" s="200" t="s">
        <v>2900</v>
      </c>
      <c r="FA71" s="201">
        <v>14</v>
      </c>
      <c r="FB71" s="202">
        <f t="shared" si="82"/>
        <v>560</v>
      </c>
      <c r="FC71" s="203">
        <v>220</v>
      </c>
      <c r="FD71" s="204">
        <f>+FA71*'PRECIOS SEGUN ADJ (RURAL)'!$B$18*'PRECIOS SEGUN ADJ (RURAL)'!$C$18</f>
        <v>123200</v>
      </c>
      <c r="FE71" s="204" t="s">
        <v>1226</v>
      </c>
      <c r="FF71" s="204">
        <f t="shared" si="114"/>
        <v>22176</v>
      </c>
      <c r="FG71" s="80">
        <f t="shared" si="84"/>
        <v>1197466</v>
      </c>
      <c r="FH71" s="80" t="s">
        <v>2903</v>
      </c>
      <c r="FI71" s="80">
        <f t="shared" si="85"/>
        <v>94528.19</v>
      </c>
      <c r="FJ71" s="80" t="s">
        <v>2904</v>
      </c>
      <c r="FK71" s="80">
        <f t="shared" si="86"/>
        <v>1102937.81</v>
      </c>
      <c r="FL71" s="80" t="s">
        <v>2905</v>
      </c>
      <c r="FM71" s="80">
        <f t="shared" si="87"/>
        <v>239493.2</v>
      </c>
      <c r="FN71" s="80" t="s">
        <v>2906</v>
      </c>
      <c r="FO71" s="80">
        <f t="shared" si="88"/>
        <v>11974.66</v>
      </c>
      <c r="FP71" s="80" t="s">
        <v>2907</v>
      </c>
      <c r="FQ71" s="80"/>
      <c r="FR71" s="80">
        <f t="shared" si="89"/>
        <v>957972.8</v>
      </c>
      <c r="FS71" s="80" t="s">
        <v>2908</v>
      </c>
      <c r="FT71" s="37" t="str">
        <f>+VLOOKUP(D71,'RURAL XENIA'!F:G,2,0)</f>
        <v>R-26</v>
      </c>
    </row>
    <row r="72" spans="1:176">
      <c r="A72" s="37">
        <v>71</v>
      </c>
      <c r="B72" s="176" t="s">
        <v>1826</v>
      </c>
      <c r="C72" s="26" t="s">
        <v>2909</v>
      </c>
      <c r="D72" s="37">
        <v>131480901</v>
      </c>
      <c r="E72" s="37">
        <f>+VLOOKUP(D72,'INFORMACION DE PROVEEDORES'!C:I,2,0)</f>
        <v>131480901</v>
      </c>
      <c r="F72" s="26">
        <f>+VLOOKUP(D72,'INFORMACION DE PROVEEDORES'!C:J,4,0)</f>
        <v>0</v>
      </c>
      <c r="G72" s="37">
        <f>+VLOOKUP(D72,'INFORMACION DE PROVEEDORES'!C:K,5,0)</f>
        <v>0</v>
      </c>
      <c r="H72" s="26">
        <f>+VLOOKUP(D72,'INFORMACION DE PROVEEDORES'!C:L,7,0)</f>
        <v>0</v>
      </c>
      <c r="I72" s="37" t="str">
        <f>+VLOOKUP(D72,'INFORMACION DE PROVEEDORES'!C:M,3,0)</f>
        <v xml:space="preserve"> JURÍDICA</v>
      </c>
      <c r="J72" s="37">
        <v>1</v>
      </c>
      <c r="K72" s="37">
        <v>354</v>
      </c>
      <c r="L72" s="37">
        <v>24</v>
      </c>
      <c r="M72" s="37">
        <f t="shared" si="104"/>
        <v>960</v>
      </c>
      <c r="N72" s="189">
        <v>60.180000000000007</v>
      </c>
      <c r="O72" s="80">
        <f>+L72*'PRECIOS SEGUN ADJ (RURAL)'!$B$2*'PRECIOS SEGUN ADJ (RURAL)'!$C$2</f>
        <v>57772.799999999996</v>
      </c>
      <c r="P72" s="80" t="s">
        <v>1255</v>
      </c>
      <c r="Q72" s="80">
        <f t="shared" si="105"/>
        <v>9243.65</v>
      </c>
      <c r="R72" s="165">
        <v>4</v>
      </c>
      <c r="S72" s="37">
        <f t="shared" si="90"/>
        <v>160</v>
      </c>
      <c r="T72" s="189">
        <v>33</v>
      </c>
      <c r="U72" s="80">
        <f>+R72*'PRECIOS SEGUN ADJ (RURAL)'!$B$3*'PRECIOS SEGUN ADJ (RURAL)'!$C$3</f>
        <v>5280</v>
      </c>
      <c r="V72" s="80" t="s">
        <v>1138</v>
      </c>
      <c r="W72" s="192">
        <v>0</v>
      </c>
      <c r="X72" s="37">
        <f t="shared" si="48"/>
        <v>0</v>
      </c>
      <c r="Y72" s="189">
        <v>25.2</v>
      </c>
      <c r="Z72" s="80">
        <f>+W72*'PRECIOS SEGUN ADJ. (FRONTERIZO)'!$B$4*'PRECIOS SEGUN ADJ. (FRONTERIZO)'!$C$4</f>
        <v>0</v>
      </c>
      <c r="AA72" s="80" t="s">
        <v>134</v>
      </c>
      <c r="AB72" s="165">
        <v>54</v>
      </c>
      <c r="AC72" s="37">
        <f t="shared" si="91"/>
        <v>2160</v>
      </c>
      <c r="AD72" s="189">
        <v>87.91</v>
      </c>
      <c r="AE72" s="80">
        <f>+AB72*'PRECIOS SEGUN ADJ (RURAL)'!$B$4*'PRECIOS SEGUN ADJ (RURAL)'!$C$4</f>
        <v>189885.59999999998</v>
      </c>
      <c r="AF72" s="80" t="s">
        <v>1256</v>
      </c>
      <c r="AG72" s="80">
        <f t="shared" si="106"/>
        <v>34179.410000000003</v>
      </c>
      <c r="AH72" s="165">
        <v>65</v>
      </c>
      <c r="AI72" s="37">
        <f t="shared" si="92"/>
        <v>2600</v>
      </c>
      <c r="AJ72" s="189">
        <v>53.95</v>
      </c>
      <c r="AK72" s="80">
        <f>+AH72*'PRECIOS SEGUN ADJ (RURAL)'!$B$5*'PRECIOS SEGUN ADJ (RURAL)'!$C$5</f>
        <v>140270</v>
      </c>
      <c r="AL72" s="80" t="s">
        <v>1257</v>
      </c>
      <c r="AM72" s="165">
        <v>8</v>
      </c>
      <c r="AN72" s="37">
        <f t="shared" si="93"/>
        <v>320</v>
      </c>
      <c r="AO72" s="189">
        <v>29.05</v>
      </c>
      <c r="AP72" s="80">
        <f>+AM72*'PRECIOS SEGUN ADJ (RURAL)'!$B$6*'PRECIOS SEGUN ADJ (RURAL)'!$C$6</f>
        <v>9296</v>
      </c>
      <c r="AQ72" s="80" t="s">
        <v>1313</v>
      </c>
      <c r="AR72" s="80">
        <f t="shared" si="107"/>
        <v>1487.36</v>
      </c>
      <c r="AS72" s="165">
        <v>20</v>
      </c>
      <c r="AT72" s="37">
        <f t="shared" si="94"/>
        <v>800</v>
      </c>
      <c r="AU72" s="189">
        <v>304.44</v>
      </c>
      <c r="AV72" s="80">
        <f>+AS72*'PRECIOS SEGUN ADJ (RURAL)'!$B$7*'PRECIOS SEGUN ADJ (RURAL)'!$C$7</f>
        <v>243552</v>
      </c>
      <c r="AW72" s="80" t="s">
        <v>1258</v>
      </c>
      <c r="AX72" s="80">
        <f t="shared" si="108"/>
        <v>43839.360000000001</v>
      </c>
      <c r="AY72" s="37">
        <v>0</v>
      </c>
      <c r="AZ72" s="37">
        <f t="shared" si="56"/>
        <v>0</v>
      </c>
      <c r="BA72" s="189">
        <v>18.899999999999999</v>
      </c>
      <c r="BB72" s="80">
        <f>+AY72*'PRECIOS SEGUN ADJ. (FRONTERIZO)'!$B$9*'PRECIOS SEGUN ADJ. (FRONTERIZO)'!$C$9</f>
        <v>0</v>
      </c>
      <c r="BC72" s="80" t="s">
        <v>134</v>
      </c>
      <c r="BD72" s="165">
        <v>4</v>
      </c>
      <c r="BE72" s="37">
        <f t="shared" si="95"/>
        <v>160</v>
      </c>
      <c r="BF72" s="189">
        <v>140.38999999999999</v>
      </c>
      <c r="BG72" s="80">
        <f>+BD72*'PRECIOS SEGUN ADJ (RURAL)'!$B$8*'PRECIOS SEGUN ADJ (RURAL)'!$C$8</f>
        <v>22462.399999999998</v>
      </c>
      <c r="BH72" s="80" t="s">
        <v>1143</v>
      </c>
      <c r="BI72" s="80">
        <f t="shared" si="109"/>
        <v>4043.23</v>
      </c>
      <c r="BJ72" s="37">
        <v>0</v>
      </c>
      <c r="BK72" s="37">
        <f t="shared" si="59"/>
        <v>0</v>
      </c>
      <c r="BL72" s="189">
        <v>31.459999999999997</v>
      </c>
      <c r="BM72" s="80">
        <f>+BJ72*'PRECIOS SEGUN ADJ. (FRONTERIZO)'!$B$11*'PRECIOS SEGUN ADJ. (FRONTERIZO)'!$C$11</f>
        <v>0</v>
      </c>
      <c r="BN72" s="80" t="s">
        <v>134</v>
      </c>
      <c r="BO72" s="165">
        <v>16</v>
      </c>
      <c r="BP72" s="37">
        <f t="shared" si="96"/>
        <v>640</v>
      </c>
      <c r="BQ72" s="189">
        <v>68.099999999999994</v>
      </c>
      <c r="BR72" s="80">
        <f>+BO72*'PRECIOS SEGUN ADJ (RURAL)'!$B$9*'PRECIOS SEGUN ADJ (RURAL)'!$C$9</f>
        <v>43584</v>
      </c>
      <c r="BS72" s="80" t="s">
        <v>1259</v>
      </c>
      <c r="BT72" s="165">
        <v>354</v>
      </c>
      <c r="BU72" s="37">
        <f t="shared" si="110"/>
        <v>7080</v>
      </c>
      <c r="BV72" s="189">
        <v>5.5</v>
      </c>
      <c r="BW72" s="80">
        <f>+BT72*'PRECIOS SEGUN ADJ (RURAL)'!$B$10*'PRECIOS SEGUN ADJ (RURAL)'!$C$10</f>
        <v>38940</v>
      </c>
      <c r="BX72" s="80" t="s">
        <v>1858</v>
      </c>
      <c r="BY72" s="165">
        <v>354</v>
      </c>
      <c r="BZ72" s="37">
        <f t="shared" si="97"/>
        <v>14160</v>
      </c>
      <c r="CA72" s="189">
        <v>7.1500000000000012</v>
      </c>
      <c r="CB72" s="80">
        <f>+BY72*'PRECIOS SEGUN ADJ (RURAL)'!$B$11*'PRECIOS SEGUN ADJ (RURAL)'!$C$11</f>
        <v>101244</v>
      </c>
      <c r="CC72" s="80" t="s">
        <v>2447</v>
      </c>
      <c r="CD72" s="165">
        <v>354</v>
      </c>
      <c r="CE72" s="37">
        <f t="shared" si="98"/>
        <v>14160</v>
      </c>
      <c r="CF72" s="189">
        <v>6.84</v>
      </c>
      <c r="CG72" s="80">
        <f>+CD72*'PRECIOS SEGUN ADJ (RURAL)'!$B$12*'PRECIOS SEGUN ADJ (RURAL)'!$C$12</f>
        <v>96854.400000000009</v>
      </c>
      <c r="CH72" s="80" t="s">
        <v>683</v>
      </c>
      <c r="CI72" s="37">
        <v>0</v>
      </c>
      <c r="CJ72" s="37">
        <f t="shared" si="64"/>
        <v>0</v>
      </c>
      <c r="CK72" s="189">
        <v>60</v>
      </c>
      <c r="CL72" s="80">
        <f>+CI72*'PRECIOS SEGUN ADJ. (FRONTERIZO)'!$B$16*'PRECIOS SEGUN ADJ. (FRONTERIZO)'!$C$16</f>
        <v>0</v>
      </c>
      <c r="CM72" s="80" t="s">
        <v>134</v>
      </c>
      <c r="CN72" s="80">
        <f t="shared" si="65"/>
        <v>0</v>
      </c>
      <c r="CO72" s="37">
        <v>0</v>
      </c>
      <c r="CP72" s="37">
        <f t="shared" si="66"/>
        <v>0</v>
      </c>
      <c r="CQ72" s="189">
        <v>55.649999999999991</v>
      </c>
      <c r="CR72" s="80">
        <f>+CO72*'PRECIOS SEGUN ADJ. (FRONTERIZO)'!$B$17*'PRECIOS SEGUN ADJ. (FRONTERIZO)'!$C$17</f>
        <v>0</v>
      </c>
      <c r="CS72" s="80" t="s">
        <v>134</v>
      </c>
      <c r="CT72" s="80">
        <f t="shared" si="67"/>
        <v>0</v>
      </c>
      <c r="CU72" s="165">
        <v>354</v>
      </c>
      <c r="CV72" s="37">
        <f t="shared" si="99"/>
        <v>14160</v>
      </c>
      <c r="CW72" s="189">
        <v>6.5999999999999988</v>
      </c>
      <c r="CX72" s="80">
        <f>+CU72*'PRECIOS SEGUN ADJ (RURAL)'!$B$14*'PRECIOS SEGUN ADJ (RURAL)'!$C$14</f>
        <v>93456</v>
      </c>
      <c r="CY72" s="80" t="s">
        <v>2910</v>
      </c>
      <c r="CZ72" s="37">
        <v>0</v>
      </c>
      <c r="DA72" s="37">
        <f t="shared" si="69"/>
        <v>0</v>
      </c>
      <c r="DB72" s="189">
        <v>65.75</v>
      </c>
      <c r="DC72" s="80">
        <f>+CZ72*'PRECIOS SEGUN ADJ. (FRONTERIZO)'!$B$19*'PRECIOS SEGUN ADJ. (FRONTERIZO)'!$C$19</f>
        <v>0</v>
      </c>
      <c r="DD72" s="80" t="s">
        <v>134</v>
      </c>
      <c r="DE72" s="80">
        <f t="shared" si="70"/>
        <v>0</v>
      </c>
      <c r="DF72" s="165">
        <v>12</v>
      </c>
      <c r="DG72" s="37">
        <f t="shared" si="100"/>
        <v>480</v>
      </c>
      <c r="DH72" s="189">
        <v>82.59999999999998</v>
      </c>
      <c r="DI72" s="80">
        <f>+DF72*'PRECIOS SEGUN ADJ (RURAL)'!$B$15*'PRECIOS SEGUN ADJ (RURAL)'!$C$15</f>
        <v>39648</v>
      </c>
      <c r="DJ72" s="80" t="s">
        <v>1516</v>
      </c>
      <c r="DK72" s="80">
        <f t="shared" si="111"/>
        <v>7136.64</v>
      </c>
      <c r="DL72" s="165">
        <v>354</v>
      </c>
      <c r="DM72" s="37">
        <f t="shared" si="101"/>
        <v>14160</v>
      </c>
      <c r="DN72" s="189">
        <v>23.059999999999995</v>
      </c>
      <c r="DO72" s="80">
        <f>+DL72*'PRECIOS SEGUN ADJ (RURAL)'!$B$17*'PRECIOS SEGUN ADJ (RURAL)'!$C$17</f>
        <v>326529.59999999998</v>
      </c>
      <c r="DP72" s="80" t="s">
        <v>2911</v>
      </c>
      <c r="DQ72" s="192">
        <v>0</v>
      </c>
      <c r="DR72" s="192">
        <f t="shared" si="74"/>
        <v>0</v>
      </c>
      <c r="DS72" s="189">
        <v>80.849999999999994</v>
      </c>
      <c r="DT72" s="80">
        <f>+DQ72*'PRECIOS SEGUN ADJ. (FRONTERIZO)'!$B$22*'PRECIOS SEGUN ADJ. (FRONTERIZO)'!$C$22</f>
        <v>0</v>
      </c>
      <c r="DU72" s="80" t="s">
        <v>134</v>
      </c>
      <c r="DV72" s="165">
        <v>14</v>
      </c>
      <c r="DW72" s="37">
        <f t="shared" si="102"/>
        <v>560</v>
      </c>
      <c r="DX72" s="189">
        <v>21.83</v>
      </c>
      <c r="DY72" s="80">
        <f>+DV72*'PRECIOS SEGUN ADJ (RURAL)'!$B$19*'PRECIOS SEGUN ADJ (RURAL)'!$C$19</f>
        <v>12224.8</v>
      </c>
      <c r="DZ72" s="80" t="s">
        <v>147</v>
      </c>
      <c r="EA72" s="80">
        <f t="shared" si="112"/>
        <v>2200.46</v>
      </c>
      <c r="EB72" s="165">
        <v>51</v>
      </c>
      <c r="EC72" s="37">
        <f t="shared" si="103"/>
        <v>2040</v>
      </c>
      <c r="ED72" s="189">
        <v>33</v>
      </c>
      <c r="EE72" s="80">
        <f>+EB72*'PRECIOS SEGUN ADJ (RURAL)'!$B$20*'PRECIOS SEGUN ADJ (RURAL)'!$C$20</f>
        <v>67320</v>
      </c>
      <c r="EF72" s="80" t="s">
        <v>1265</v>
      </c>
      <c r="EG72" s="37">
        <v>0</v>
      </c>
      <c r="EH72" s="37">
        <f t="shared" si="78"/>
        <v>0</v>
      </c>
      <c r="EI72" s="189">
        <v>15.789999999999997</v>
      </c>
      <c r="EJ72" s="80">
        <f>+EG72*'PRECIOS SEGUN ADJ. (FRONTERIZO)'!$B$25*'PRECIOS SEGUN ADJ. (FRONTERIZO)'!$C$25</f>
        <v>0</v>
      </c>
      <c r="EK72" s="80" t="s">
        <v>134</v>
      </c>
      <c r="EL72" s="37">
        <v>0</v>
      </c>
      <c r="EM72" s="37">
        <f t="shared" si="79"/>
        <v>0</v>
      </c>
      <c r="EN72" s="189">
        <v>31.5</v>
      </c>
      <c r="EO72" s="80">
        <f>+EL72*'PRECIOS SEGUN ADJ. (FRONTERIZO)'!$B$26*'PRECIOS SEGUN ADJ. (FRONTERIZO)'!$C$26</f>
        <v>0</v>
      </c>
      <c r="EP72" s="80" t="s">
        <v>134</v>
      </c>
      <c r="EQ72" s="193">
        <v>45</v>
      </c>
      <c r="ER72" s="194">
        <f t="shared" si="80"/>
        <v>1800</v>
      </c>
      <c r="ES72" s="195">
        <v>21.68</v>
      </c>
      <c r="ET72" s="196">
        <f>+EQ72*'PRECIOS SEGUN ADJ (RURAL)'!$B$13*'PRECIOS SEGUN ADJ (RURAL)'!$C$13</f>
        <v>39024</v>
      </c>
      <c r="EU72" s="196" t="s">
        <v>1266</v>
      </c>
      <c r="EV72" s="197">
        <v>354</v>
      </c>
      <c r="EW72" s="198">
        <f t="shared" si="113"/>
        <v>7080</v>
      </c>
      <c r="EX72" s="199">
        <v>5.5</v>
      </c>
      <c r="EY72" s="200">
        <f>+EV72*'PRECIOS SEGUN ADJ (RURAL)'!$B$16*'PRECIOS SEGUN ADJ (RURAL)'!$C$16</f>
        <v>38940</v>
      </c>
      <c r="EZ72" s="200" t="s">
        <v>1858</v>
      </c>
      <c r="FA72" s="201">
        <v>20</v>
      </c>
      <c r="FB72" s="202">
        <f t="shared" si="82"/>
        <v>800</v>
      </c>
      <c r="FC72" s="203">
        <v>220</v>
      </c>
      <c r="FD72" s="204">
        <f>+FA72*'PRECIOS SEGUN ADJ (RURAL)'!$B$18*'PRECIOS SEGUN ADJ (RURAL)'!$C$18</f>
        <v>176000</v>
      </c>
      <c r="FE72" s="204" t="s">
        <v>1267</v>
      </c>
      <c r="FF72" s="204">
        <f t="shared" si="114"/>
        <v>31680</v>
      </c>
      <c r="FG72" s="80">
        <f t="shared" si="84"/>
        <v>1742283.5999999999</v>
      </c>
      <c r="FH72" s="80" t="s">
        <v>2912</v>
      </c>
      <c r="FI72" s="80">
        <f t="shared" si="85"/>
        <v>133810.10999999999</v>
      </c>
      <c r="FJ72" s="80" t="s">
        <v>2913</v>
      </c>
      <c r="FK72" s="80">
        <f t="shared" si="86"/>
        <v>1608473.4899999998</v>
      </c>
      <c r="FL72" s="80" t="s">
        <v>2914</v>
      </c>
      <c r="FM72" s="80">
        <f t="shared" si="87"/>
        <v>348456.72</v>
      </c>
      <c r="FN72" s="80" t="s">
        <v>2915</v>
      </c>
      <c r="FO72" s="80">
        <f t="shared" si="88"/>
        <v>17422.84</v>
      </c>
      <c r="FP72" s="80" t="s">
        <v>2916</v>
      </c>
      <c r="FQ72" s="80"/>
      <c r="FR72" s="80">
        <f t="shared" si="89"/>
        <v>1393826.88</v>
      </c>
      <c r="FS72" s="80" t="s">
        <v>2917</v>
      </c>
      <c r="FT72" s="37" t="str">
        <f>+VLOOKUP(D72,'RURAL XENIA'!F:G,2,0)</f>
        <v>R-20</v>
      </c>
    </row>
    <row r="73" spans="1:176">
      <c r="A73" s="37">
        <v>72</v>
      </c>
      <c r="B73" s="176" t="s">
        <v>1826</v>
      </c>
      <c r="C73" s="26" t="s">
        <v>2918</v>
      </c>
      <c r="D73" s="37">
        <v>131184588</v>
      </c>
      <c r="E73" s="37">
        <f>+VLOOKUP(D73,'INFORMACION DE PROVEEDORES'!C:I,2,0)</f>
        <v>131184588</v>
      </c>
      <c r="F73" s="26" t="str">
        <f>+VLOOKUP(D73,'INFORMACION DE PROVEEDORES'!C:J,4,0)</f>
        <v>JOHNNY DE LA CRUZ ANICO</v>
      </c>
      <c r="G73" s="37" t="str">
        <f>+VLOOKUP(D73,'INFORMACION DE PROVEEDORES'!C:K,5,0)</f>
        <v>001-1135330-6</v>
      </c>
      <c r="H73" s="26" t="str">
        <f>+VLOOKUP(D73,'INFORMACION DE PROVEEDORES'!C:L,7,0)</f>
        <v xml:space="preserve">CALLE PROLONGACION PADRE DE LAS CASA, EDIFICIO GENESIS NO. 58, URBANIZACION </v>
      </c>
      <c r="I73" s="37" t="str">
        <f>+VLOOKUP(D73,'INFORMACION DE PROVEEDORES'!C:M,3,0)</f>
        <v xml:space="preserve"> JURÍDICA</v>
      </c>
      <c r="J73" s="37">
        <v>5</v>
      </c>
      <c r="K73" s="37">
        <v>193</v>
      </c>
      <c r="L73" s="37">
        <v>15</v>
      </c>
      <c r="M73" s="37">
        <f t="shared" si="104"/>
        <v>600</v>
      </c>
      <c r="N73" s="189">
        <v>60.180000000000007</v>
      </c>
      <c r="O73" s="80">
        <f>+L73*'PRECIOS SEGUN ADJ (RURAL)'!$B$2*'PRECIOS SEGUN ADJ (RURAL)'!$C$2</f>
        <v>36108</v>
      </c>
      <c r="P73" s="80" t="s">
        <v>1580</v>
      </c>
      <c r="Q73" s="80">
        <f t="shared" si="105"/>
        <v>5777.28</v>
      </c>
      <c r="R73" s="165">
        <v>5</v>
      </c>
      <c r="S73" s="37">
        <f t="shared" si="90"/>
        <v>200</v>
      </c>
      <c r="T73" s="189">
        <v>33</v>
      </c>
      <c r="U73" s="80">
        <f>+R73*'PRECIOS SEGUN ADJ (RURAL)'!$B$3*'PRECIOS SEGUN ADJ (RURAL)'!$C$3</f>
        <v>6600</v>
      </c>
      <c r="V73" s="80" t="s">
        <v>1181</v>
      </c>
      <c r="W73" s="192">
        <v>0</v>
      </c>
      <c r="X73" s="37">
        <f t="shared" ref="X73:X119" si="115">+W73*20</f>
        <v>0</v>
      </c>
      <c r="Y73" s="189">
        <v>25.2</v>
      </c>
      <c r="Z73" s="80">
        <f>+W73*'PRECIOS SEGUN ADJ. (FRONTERIZO)'!$B$4*'PRECIOS SEGUN ADJ. (FRONTERIZO)'!$C$4</f>
        <v>0</v>
      </c>
      <c r="AA73" s="80" t="s">
        <v>134</v>
      </c>
      <c r="AB73" s="165">
        <v>31</v>
      </c>
      <c r="AC73" s="37">
        <f t="shared" si="91"/>
        <v>1240</v>
      </c>
      <c r="AD73" s="189">
        <v>87.91</v>
      </c>
      <c r="AE73" s="80">
        <f>+AB73*'PRECIOS SEGUN ADJ (RURAL)'!$B$4*'PRECIOS SEGUN ADJ (RURAL)'!$C$4</f>
        <v>109008.4</v>
      </c>
      <c r="AF73" s="80" t="s">
        <v>488</v>
      </c>
      <c r="AG73" s="80">
        <f t="shared" si="106"/>
        <v>19621.509999999998</v>
      </c>
      <c r="AH73" s="165">
        <v>38</v>
      </c>
      <c r="AI73" s="37">
        <f t="shared" si="92"/>
        <v>1520</v>
      </c>
      <c r="AJ73" s="189">
        <v>53.95</v>
      </c>
      <c r="AK73" s="80">
        <f>+AH73*'PRECIOS SEGUN ADJ (RURAL)'!$B$5*'PRECIOS SEGUN ADJ (RURAL)'!$C$5</f>
        <v>82004</v>
      </c>
      <c r="AL73" s="80" t="s">
        <v>662</v>
      </c>
      <c r="AM73" s="165">
        <v>7</v>
      </c>
      <c r="AN73" s="37">
        <f t="shared" si="93"/>
        <v>280</v>
      </c>
      <c r="AO73" s="189">
        <v>29.05</v>
      </c>
      <c r="AP73" s="80">
        <f>+AM73*'PRECIOS SEGUN ADJ (RURAL)'!$B$6*'PRECIOS SEGUN ADJ (RURAL)'!$C$6</f>
        <v>8134</v>
      </c>
      <c r="AQ73" s="80" t="s">
        <v>1141</v>
      </c>
      <c r="AR73" s="80">
        <f t="shared" si="107"/>
        <v>1301.44</v>
      </c>
      <c r="AS73" s="165">
        <v>12</v>
      </c>
      <c r="AT73" s="37">
        <f t="shared" si="94"/>
        <v>480</v>
      </c>
      <c r="AU73" s="189">
        <v>304.44</v>
      </c>
      <c r="AV73" s="80">
        <f>+AS73*'PRECIOS SEGUN ADJ (RURAL)'!$B$7*'PRECIOS SEGUN ADJ (RURAL)'!$C$7</f>
        <v>146131.19999999998</v>
      </c>
      <c r="AW73" s="80" t="s">
        <v>1479</v>
      </c>
      <c r="AX73" s="80">
        <f t="shared" si="108"/>
        <v>26303.62</v>
      </c>
      <c r="AY73" s="37">
        <v>0</v>
      </c>
      <c r="AZ73" s="37">
        <f t="shared" ref="AZ73:AZ119" si="116">+AY73*20</f>
        <v>0</v>
      </c>
      <c r="BA73" s="189">
        <v>18.899999999999999</v>
      </c>
      <c r="BB73" s="80">
        <f>+AY73*'PRECIOS SEGUN ADJ. (FRONTERIZO)'!$B$9*'PRECIOS SEGUN ADJ. (FRONTERIZO)'!$C$9</f>
        <v>0</v>
      </c>
      <c r="BC73" s="80" t="s">
        <v>134</v>
      </c>
      <c r="BD73" s="165">
        <v>5</v>
      </c>
      <c r="BE73" s="37">
        <f t="shared" si="95"/>
        <v>200</v>
      </c>
      <c r="BF73" s="189">
        <v>140.38999999999999</v>
      </c>
      <c r="BG73" s="80">
        <f>+BD73*'PRECIOS SEGUN ADJ (RURAL)'!$B$8*'PRECIOS SEGUN ADJ (RURAL)'!$C$8</f>
        <v>28077.999999999996</v>
      </c>
      <c r="BH73" s="80" t="s">
        <v>1183</v>
      </c>
      <c r="BI73" s="80">
        <f t="shared" si="109"/>
        <v>5054.04</v>
      </c>
      <c r="BJ73" s="37">
        <v>0</v>
      </c>
      <c r="BK73" s="37">
        <f t="shared" ref="BK73:BK119" si="117">+BJ73*20</f>
        <v>0</v>
      </c>
      <c r="BL73" s="189">
        <v>31.459999999999997</v>
      </c>
      <c r="BM73" s="80">
        <f>+BJ73*'PRECIOS SEGUN ADJ. (FRONTERIZO)'!$B$11*'PRECIOS SEGUN ADJ. (FRONTERIZO)'!$C$11</f>
        <v>0</v>
      </c>
      <c r="BN73" s="80" t="s">
        <v>134</v>
      </c>
      <c r="BO73" s="165">
        <v>11</v>
      </c>
      <c r="BP73" s="37">
        <f t="shared" si="96"/>
        <v>440</v>
      </c>
      <c r="BQ73" s="189">
        <v>68.099999999999994</v>
      </c>
      <c r="BR73" s="80">
        <f>+BO73*'PRECIOS SEGUN ADJ (RURAL)'!$B$9*'PRECIOS SEGUN ADJ (RURAL)'!$C$9</f>
        <v>29963.999999999996</v>
      </c>
      <c r="BS73" s="80" t="s">
        <v>1221</v>
      </c>
      <c r="BT73" s="165">
        <v>193</v>
      </c>
      <c r="BU73" s="37">
        <f t="shared" si="110"/>
        <v>3860</v>
      </c>
      <c r="BV73" s="189">
        <v>5.5</v>
      </c>
      <c r="BW73" s="80">
        <f>+BT73*'PRECIOS SEGUN ADJ (RURAL)'!$B$10*'PRECIOS SEGUN ADJ (RURAL)'!$C$10</f>
        <v>21230</v>
      </c>
      <c r="BX73" s="80" t="s">
        <v>2919</v>
      </c>
      <c r="BY73" s="165">
        <v>193</v>
      </c>
      <c r="BZ73" s="37">
        <f t="shared" si="97"/>
        <v>7720</v>
      </c>
      <c r="CA73" s="189">
        <v>7.1500000000000012</v>
      </c>
      <c r="CB73" s="80">
        <f>+BY73*'PRECIOS SEGUN ADJ (RURAL)'!$B$11*'PRECIOS SEGUN ADJ (RURAL)'!$C$11</f>
        <v>55198</v>
      </c>
      <c r="CC73" s="80" t="s">
        <v>2595</v>
      </c>
      <c r="CD73" s="165">
        <v>193</v>
      </c>
      <c r="CE73" s="37">
        <f t="shared" si="98"/>
        <v>7720</v>
      </c>
      <c r="CF73" s="189">
        <v>6.84</v>
      </c>
      <c r="CG73" s="80">
        <f>+CD73*'PRECIOS SEGUN ADJ (RURAL)'!$B$12*'PRECIOS SEGUN ADJ (RURAL)'!$C$12</f>
        <v>52804.799999999996</v>
      </c>
      <c r="CH73" s="80" t="s">
        <v>2920</v>
      </c>
      <c r="CI73" s="37">
        <v>0</v>
      </c>
      <c r="CJ73" s="37">
        <f t="shared" ref="CJ73:CJ119" si="118">+CI73*20</f>
        <v>0</v>
      </c>
      <c r="CK73" s="189">
        <v>60</v>
      </c>
      <c r="CL73" s="80">
        <f>+CI73*'PRECIOS SEGUN ADJ. (FRONTERIZO)'!$B$16*'PRECIOS SEGUN ADJ. (FRONTERIZO)'!$C$16</f>
        <v>0</v>
      </c>
      <c r="CM73" s="80" t="s">
        <v>134</v>
      </c>
      <c r="CN73" s="80">
        <f t="shared" si="65"/>
        <v>0</v>
      </c>
      <c r="CO73" s="37">
        <v>0</v>
      </c>
      <c r="CP73" s="37">
        <f t="shared" ref="CP73:CP119" si="119">+CO73*20</f>
        <v>0</v>
      </c>
      <c r="CQ73" s="189">
        <v>55.649999999999991</v>
      </c>
      <c r="CR73" s="80">
        <f>+CO73*'PRECIOS SEGUN ADJ. (FRONTERIZO)'!$B$17*'PRECIOS SEGUN ADJ. (FRONTERIZO)'!$C$17</f>
        <v>0</v>
      </c>
      <c r="CS73" s="80" t="s">
        <v>134</v>
      </c>
      <c r="CT73" s="80">
        <f t="shared" si="67"/>
        <v>0</v>
      </c>
      <c r="CU73" s="165">
        <v>193</v>
      </c>
      <c r="CV73" s="37">
        <f t="shared" si="99"/>
        <v>7720</v>
      </c>
      <c r="CW73" s="189">
        <v>6.5999999999999988</v>
      </c>
      <c r="CX73" s="80">
        <f>+CU73*'PRECIOS SEGUN ADJ (RURAL)'!$B$14*'PRECIOS SEGUN ADJ (RURAL)'!$C$14</f>
        <v>50952</v>
      </c>
      <c r="CY73" s="80" t="s">
        <v>2921</v>
      </c>
      <c r="CZ73" s="37">
        <v>0</v>
      </c>
      <c r="DA73" s="37">
        <f t="shared" ref="DA73:DA119" si="120">+CZ73*20</f>
        <v>0</v>
      </c>
      <c r="DB73" s="189">
        <v>65.75</v>
      </c>
      <c r="DC73" s="80">
        <f>+CZ73*'PRECIOS SEGUN ADJ. (FRONTERIZO)'!$B$19*'PRECIOS SEGUN ADJ. (FRONTERIZO)'!$C$19</f>
        <v>0</v>
      </c>
      <c r="DD73" s="80" t="s">
        <v>134</v>
      </c>
      <c r="DE73" s="80">
        <f t="shared" si="70"/>
        <v>0</v>
      </c>
      <c r="DF73" s="165">
        <v>9</v>
      </c>
      <c r="DG73" s="37">
        <f t="shared" si="100"/>
        <v>360</v>
      </c>
      <c r="DH73" s="189">
        <v>82.59999999999998</v>
      </c>
      <c r="DI73" s="80">
        <f>+DF73*'PRECIOS SEGUN ADJ (RURAL)'!$B$15*'PRECIOS SEGUN ADJ (RURAL)'!$C$15</f>
        <v>29736</v>
      </c>
      <c r="DJ73" s="80" t="s">
        <v>553</v>
      </c>
      <c r="DK73" s="80">
        <f t="shared" si="111"/>
        <v>5352.48</v>
      </c>
      <c r="DL73" s="165">
        <v>193</v>
      </c>
      <c r="DM73" s="37">
        <f t="shared" si="101"/>
        <v>7720</v>
      </c>
      <c r="DN73" s="189">
        <v>23.059999999999995</v>
      </c>
      <c r="DO73" s="80">
        <f>+DL73*'PRECIOS SEGUN ADJ (RURAL)'!$B$17*'PRECIOS SEGUN ADJ (RURAL)'!$C$17</f>
        <v>178023.2</v>
      </c>
      <c r="DP73" s="80" t="s">
        <v>2922</v>
      </c>
      <c r="DQ73" s="192">
        <v>0</v>
      </c>
      <c r="DR73" s="192">
        <f t="shared" ref="DR73:DR119" si="121">+DQ73*20</f>
        <v>0</v>
      </c>
      <c r="DS73" s="189">
        <v>80.849999999999994</v>
      </c>
      <c r="DT73" s="80">
        <f>+DQ73*'PRECIOS SEGUN ADJ. (FRONTERIZO)'!$B$22*'PRECIOS SEGUN ADJ. (FRONTERIZO)'!$C$22</f>
        <v>0</v>
      </c>
      <c r="DU73" s="80" t="s">
        <v>134</v>
      </c>
      <c r="DV73" s="165">
        <v>11</v>
      </c>
      <c r="DW73" s="37">
        <f t="shared" si="102"/>
        <v>440</v>
      </c>
      <c r="DX73" s="189">
        <v>21.83</v>
      </c>
      <c r="DY73" s="80">
        <f>+DV73*'PRECIOS SEGUN ADJ (RURAL)'!$B$19*'PRECIOS SEGUN ADJ (RURAL)'!$C$19</f>
        <v>9605.2000000000007</v>
      </c>
      <c r="DZ73" s="80" t="s">
        <v>276</v>
      </c>
      <c r="EA73" s="80">
        <f t="shared" si="112"/>
        <v>1728.94</v>
      </c>
      <c r="EB73" s="165">
        <v>30</v>
      </c>
      <c r="EC73" s="37">
        <f t="shared" si="103"/>
        <v>1200</v>
      </c>
      <c r="ED73" s="189">
        <v>33</v>
      </c>
      <c r="EE73" s="80">
        <f>+EB73*'PRECIOS SEGUN ADJ (RURAL)'!$B$20*'PRECIOS SEGUN ADJ (RURAL)'!$C$20</f>
        <v>39600</v>
      </c>
      <c r="EF73" s="80" t="s">
        <v>587</v>
      </c>
      <c r="EG73" s="37">
        <v>0</v>
      </c>
      <c r="EH73" s="37">
        <f t="shared" ref="EH73:EH119" si="122">+EG73*20</f>
        <v>0</v>
      </c>
      <c r="EI73" s="189">
        <v>15.789999999999997</v>
      </c>
      <c r="EJ73" s="80">
        <f>+EG73*'PRECIOS SEGUN ADJ. (FRONTERIZO)'!$B$25*'PRECIOS SEGUN ADJ. (FRONTERIZO)'!$C$25</f>
        <v>0</v>
      </c>
      <c r="EK73" s="80" t="s">
        <v>134</v>
      </c>
      <c r="EL73" s="37">
        <v>0</v>
      </c>
      <c r="EM73" s="37">
        <f t="shared" ref="EM73:EM119" si="123">+EL73*20</f>
        <v>0</v>
      </c>
      <c r="EN73" s="189">
        <v>31.5</v>
      </c>
      <c r="EO73" s="80">
        <f>+EL73*'PRECIOS SEGUN ADJ. (FRONTERIZO)'!$B$26*'PRECIOS SEGUN ADJ. (FRONTERIZO)'!$C$26</f>
        <v>0</v>
      </c>
      <c r="EP73" s="80" t="s">
        <v>134</v>
      </c>
      <c r="EQ73" s="193">
        <v>27</v>
      </c>
      <c r="ER73" s="194">
        <f t="shared" ref="ER73:ER119" si="124">+EQ73*40</f>
        <v>1080</v>
      </c>
      <c r="ES73" s="195">
        <v>21.68</v>
      </c>
      <c r="ET73" s="196">
        <f>+EQ73*'PRECIOS SEGUN ADJ (RURAL)'!$B$13*'PRECIOS SEGUN ADJ (RURAL)'!$C$13</f>
        <v>23414.400000000001</v>
      </c>
      <c r="EU73" s="196" t="s">
        <v>1485</v>
      </c>
      <c r="EV73" s="197">
        <v>193</v>
      </c>
      <c r="EW73" s="198">
        <f t="shared" si="113"/>
        <v>3860</v>
      </c>
      <c r="EX73" s="199">
        <v>5.5</v>
      </c>
      <c r="EY73" s="200">
        <f>+EV73*'PRECIOS SEGUN ADJ (RURAL)'!$B$16*'PRECIOS SEGUN ADJ (RURAL)'!$C$16</f>
        <v>21230</v>
      </c>
      <c r="EZ73" s="200" t="s">
        <v>2919</v>
      </c>
      <c r="FA73" s="201">
        <v>12</v>
      </c>
      <c r="FB73" s="202">
        <f t="shared" ref="FB73:FB119" si="125">+FA73*40</f>
        <v>480</v>
      </c>
      <c r="FC73" s="203">
        <v>220</v>
      </c>
      <c r="FD73" s="204">
        <f>+FA73*'PRECIOS SEGUN ADJ (RURAL)'!$B$18*'PRECIOS SEGUN ADJ (RURAL)'!$C$18</f>
        <v>105600</v>
      </c>
      <c r="FE73" s="204" t="s">
        <v>1398</v>
      </c>
      <c r="FF73" s="204">
        <f t="shared" si="114"/>
        <v>19008</v>
      </c>
      <c r="FG73" s="80">
        <f t="shared" si="84"/>
        <v>1033421.2000000001</v>
      </c>
      <c r="FH73" s="80" t="s">
        <v>2923</v>
      </c>
      <c r="FI73" s="80">
        <f t="shared" ref="FI73:FI119" si="126">+Q73+AG73+AR73+AX73+BI73+CN73+CT73+DE73+DK73+EA73+FF73</f>
        <v>84147.31</v>
      </c>
      <c r="FJ73" s="80" t="s">
        <v>2924</v>
      </c>
      <c r="FK73" s="80">
        <f t="shared" si="86"/>
        <v>949273.89000000013</v>
      </c>
      <c r="FL73" s="80" t="s">
        <v>2925</v>
      </c>
      <c r="FM73" s="80">
        <f t="shared" si="87"/>
        <v>206684.24</v>
      </c>
      <c r="FN73" s="80" t="s">
        <v>2926</v>
      </c>
      <c r="FO73" s="80">
        <f t="shared" si="88"/>
        <v>10334.209999999999</v>
      </c>
      <c r="FP73" s="80" t="s">
        <v>2927</v>
      </c>
      <c r="FQ73" s="80"/>
      <c r="FR73" s="80">
        <f t="shared" si="89"/>
        <v>826736.96000000008</v>
      </c>
      <c r="FS73" s="80" t="s">
        <v>2928</v>
      </c>
      <c r="FT73" s="37" t="str">
        <f>+VLOOKUP(D73,'RURAL XENIA'!F:G,2,0)</f>
        <v>R-24</v>
      </c>
    </row>
    <row r="74" spans="1:176">
      <c r="A74" s="37">
        <v>73</v>
      </c>
      <c r="B74" s="176" t="s">
        <v>1826</v>
      </c>
      <c r="C74" s="26" t="s">
        <v>2929</v>
      </c>
      <c r="D74" s="37">
        <v>131742122</v>
      </c>
      <c r="E74" s="37">
        <f>+VLOOKUP(D74,'INFORMACION DE PROVEEDORES'!C:I,2,0)</f>
        <v>131742122</v>
      </c>
      <c r="F74" s="26" t="str">
        <f>+VLOOKUP(D74,'INFORMACION DE PROVEEDORES'!C:J,4,0)</f>
        <v>RAFIEL ALMANZAR MARTE</v>
      </c>
      <c r="G74" s="37" t="str">
        <f>+VLOOKUP(D74,'INFORMACION DE PROVEEDORES'!C:K,5,0)</f>
        <v>055-0037818-6</v>
      </c>
      <c r="H74" s="26" t="str">
        <f>+VLOOKUP(D74,'INFORMACION DE PROVEEDORES'!C:L,7,0)</f>
        <v xml:space="preserve">CALLE SANCHEZ ABAJO, TENARES, PROVINCIA HERMANAS MIRABAL </v>
      </c>
      <c r="I74" s="37" t="str">
        <f>+VLOOKUP(D74,'INFORMACION DE PROVEEDORES'!C:M,3,0)</f>
        <v xml:space="preserve"> JURÍDICA</v>
      </c>
      <c r="J74" s="37">
        <v>1</v>
      </c>
      <c r="K74" s="37">
        <v>215</v>
      </c>
      <c r="L74" s="37">
        <v>15</v>
      </c>
      <c r="M74" s="37">
        <f t="shared" si="104"/>
        <v>600</v>
      </c>
      <c r="N74" s="189">
        <v>60.180000000000007</v>
      </c>
      <c r="O74" s="80">
        <f>+L74*'PRECIOS SEGUN ADJ (RURAL)'!$B$2*'PRECIOS SEGUN ADJ (RURAL)'!$C$2</f>
        <v>36108</v>
      </c>
      <c r="P74" s="80" t="s">
        <v>1580</v>
      </c>
      <c r="Q74" s="80">
        <f t="shared" si="105"/>
        <v>5777.28</v>
      </c>
      <c r="R74" s="165">
        <v>3</v>
      </c>
      <c r="S74" s="37">
        <f t="shared" si="90"/>
        <v>120</v>
      </c>
      <c r="T74" s="189">
        <v>33</v>
      </c>
      <c r="U74" s="80">
        <f>+R74*'PRECIOS SEGUN ADJ (RURAL)'!$B$3*'PRECIOS SEGUN ADJ (RURAL)'!$C$3</f>
        <v>3960</v>
      </c>
      <c r="V74" s="80" t="s">
        <v>1161</v>
      </c>
      <c r="W74" s="192">
        <v>0</v>
      </c>
      <c r="X74" s="37">
        <f t="shared" si="115"/>
        <v>0</v>
      </c>
      <c r="Y74" s="189">
        <v>25.2</v>
      </c>
      <c r="Z74" s="80">
        <f>+W74*'PRECIOS SEGUN ADJ. (FRONTERIZO)'!$B$4*'PRECIOS SEGUN ADJ. (FRONTERIZO)'!$C$4</f>
        <v>0</v>
      </c>
      <c r="AA74" s="80" t="s">
        <v>134</v>
      </c>
      <c r="AB74" s="165">
        <v>33</v>
      </c>
      <c r="AC74" s="37">
        <f t="shared" si="91"/>
        <v>1320</v>
      </c>
      <c r="AD74" s="189">
        <v>87.91</v>
      </c>
      <c r="AE74" s="80">
        <f>+AB74*'PRECIOS SEGUN ADJ (RURAL)'!$B$4*'PRECIOS SEGUN ADJ (RURAL)'!$C$4</f>
        <v>116041.19999999998</v>
      </c>
      <c r="AF74" s="80" t="s">
        <v>252</v>
      </c>
      <c r="AG74" s="80">
        <f t="shared" si="106"/>
        <v>20887.419999999998</v>
      </c>
      <c r="AH74" s="165">
        <v>40</v>
      </c>
      <c r="AI74" s="37">
        <f t="shared" si="92"/>
        <v>1600</v>
      </c>
      <c r="AJ74" s="189">
        <v>53.95</v>
      </c>
      <c r="AK74" s="80">
        <f>+AH74*'PRECIOS SEGUN ADJ (RURAL)'!$B$5*'PRECIOS SEGUN ADJ (RURAL)'!$C$5</f>
        <v>86320</v>
      </c>
      <c r="AL74" s="80" t="s">
        <v>253</v>
      </c>
      <c r="AM74" s="165">
        <v>5</v>
      </c>
      <c r="AN74" s="37">
        <f t="shared" si="93"/>
        <v>200</v>
      </c>
      <c r="AO74" s="189">
        <v>29.05</v>
      </c>
      <c r="AP74" s="80">
        <f>+AM74*'PRECIOS SEGUN ADJ (RURAL)'!$B$6*'PRECIOS SEGUN ADJ (RURAL)'!$C$6</f>
        <v>5810</v>
      </c>
      <c r="AQ74" s="80" t="s">
        <v>1201</v>
      </c>
      <c r="AR74" s="80">
        <f t="shared" si="107"/>
        <v>929.6</v>
      </c>
      <c r="AS74" s="165">
        <v>12</v>
      </c>
      <c r="AT74" s="37">
        <f t="shared" si="94"/>
        <v>480</v>
      </c>
      <c r="AU74" s="189">
        <v>304.44</v>
      </c>
      <c r="AV74" s="80">
        <f>+AS74*'PRECIOS SEGUN ADJ (RURAL)'!$B$7*'PRECIOS SEGUN ADJ (RURAL)'!$C$7</f>
        <v>146131.19999999998</v>
      </c>
      <c r="AW74" s="80" t="s">
        <v>1479</v>
      </c>
      <c r="AX74" s="80">
        <f t="shared" si="108"/>
        <v>26303.62</v>
      </c>
      <c r="AY74" s="37">
        <v>0</v>
      </c>
      <c r="AZ74" s="37">
        <f t="shared" si="116"/>
        <v>0</v>
      </c>
      <c r="BA74" s="189">
        <v>18.899999999999999</v>
      </c>
      <c r="BB74" s="80">
        <f>+AY74*'PRECIOS SEGUN ADJ. (FRONTERIZO)'!$B$9*'PRECIOS SEGUN ADJ. (FRONTERIZO)'!$C$9</f>
        <v>0</v>
      </c>
      <c r="BC74" s="80" t="s">
        <v>134</v>
      </c>
      <c r="BD74" s="165">
        <v>3</v>
      </c>
      <c r="BE74" s="37">
        <f t="shared" si="95"/>
        <v>120</v>
      </c>
      <c r="BF74" s="189">
        <v>140.38999999999999</v>
      </c>
      <c r="BG74" s="80">
        <f>+BD74*'PRECIOS SEGUN ADJ (RURAL)'!$B$8*'PRECIOS SEGUN ADJ (RURAL)'!$C$8</f>
        <v>16846.8</v>
      </c>
      <c r="BH74" s="80" t="s">
        <v>1164</v>
      </c>
      <c r="BI74" s="80">
        <f t="shared" si="109"/>
        <v>3032.42</v>
      </c>
      <c r="BJ74" s="37">
        <v>0</v>
      </c>
      <c r="BK74" s="37">
        <f t="shared" si="117"/>
        <v>0</v>
      </c>
      <c r="BL74" s="189">
        <v>31.459999999999997</v>
      </c>
      <c r="BM74" s="80">
        <f>+BJ74*'PRECIOS SEGUN ADJ. (FRONTERIZO)'!$B$11*'PRECIOS SEGUN ADJ. (FRONTERIZO)'!$C$11</f>
        <v>0</v>
      </c>
      <c r="BN74" s="80" t="s">
        <v>134</v>
      </c>
      <c r="BO74" s="165">
        <v>10</v>
      </c>
      <c r="BP74" s="37">
        <f t="shared" si="96"/>
        <v>400</v>
      </c>
      <c r="BQ74" s="189">
        <v>68.099999999999994</v>
      </c>
      <c r="BR74" s="80">
        <f>+BO74*'PRECIOS SEGUN ADJ (RURAL)'!$B$9*'PRECIOS SEGUN ADJ (RURAL)'!$C$9</f>
        <v>27240</v>
      </c>
      <c r="BS74" s="80" t="s">
        <v>1480</v>
      </c>
      <c r="BT74" s="165">
        <v>215</v>
      </c>
      <c r="BU74" s="37">
        <f t="shared" si="110"/>
        <v>4300</v>
      </c>
      <c r="BV74" s="189">
        <v>5.5</v>
      </c>
      <c r="BW74" s="80">
        <f>+BT74*'PRECIOS SEGUN ADJ (RURAL)'!$B$10*'PRECIOS SEGUN ADJ (RURAL)'!$C$10</f>
        <v>23650</v>
      </c>
      <c r="BX74" s="80" t="s">
        <v>2930</v>
      </c>
      <c r="BY74" s="165">
        <v>215</v>
      </c>
      <c r="BZ74" s="37">
        <f t="shared" si="97"/>
        <v>8600</v>
      </c>
      <c r="CA74" s="189">
        <v>7.1500000000000012</v>
      </c>
      <c r="CB74" s="80">
        <f>+BY74*'PRECIOS SEGUN ADJ (RURAL)'!$B$11*'PRECIOS SEGUN ADJ (RURAL)'!$C$11</f>
        <v>61490</v>
      </c>
      <c r="CC74" s="80" t="s">
        <v>256</v>
      </c>
      <c r="CD74" s="165">
        <v>215</v>
      </c>
      <c r="CE74" s="37">
        <f t="shared" si="98"/>
        <v>8600</v>
      </c>
      <c r="CF74" s="189">
        <v>6.84</v>
      </c>
      <c r="CG74" s="80">
        <f>+CD74*'PRECIOS SEGUN ADJ (RURAL)'!$B$12*'PRECIOS SEGUN ADJ (RURAL)'!$C$12</f>
        <v>58824</v>
      </c>
      <c r="CH74" s="80" t="s">
        <v>2931</v>
      </c>
      <c r="CI74" s="37">
        <v>0</v>
      </c>
      <c r="CJ74" s="37">
        <f t="shared" si="118"/>
        <v>0</v>
      </c>
      <c r="CK74" s="189">
        <v>60</v>
      </c>
      <c r="CL74" s="80">
        <f>+CI74*'PRECIOS SEGUN ADJ. (FRONTERIZO)'!$B$16*'PRECIOS SEGUN ADJ. (FRONTERIZO)'!$C$16</f>
        <v>0</v>
      </c>
      <c r="CM74" s="80" t="s">
        <v>134</v>
      </c>
      <c r="CN74" s="80">
        <f t="shared" ref="CN74:CN120" si="127">+ROUND(CL74*0.18,2)</f>
        <v>0</v>
      </c>
      <c r="CO74" s="37">
        <v>0</v>
      </c>
      <c r="CP74" s="37">
        <f t="shared" si="119"/>
        <v>0</v>
      </c>
      <c r="CQ74" s="189">
        <v>55.649999999999991</v>
      </c>
      <c r="CR74" s="80">
        <f>+CO74*'PRECIOS SEGUN ADJ. (FRONTERIZO)'!$B$17*'PRECIOS SEGUN ADJ. (FRONTERIZO)'!$C$17</f>
        <v>0</v>
      </c>
      <c r="CS74" s="80" t="s">
        <v>134</v>
      </c>
      <c r="CT74" s="80">
        <f t="shared" ref="CT74:CT120" si="128">+ROUND(CR74*0.18,2)</f>
        <v>0</v>
      </c>
      <c r="CU74" s="165">
        <v>215</v>
      </c>
      <c r="CV74" s="37">
        <f t="shared" si="99"/>
        <v>8600</v>
      </c>
      <c r="CW74" s="189">
        <v>6.5999999999999988</v>
      </c>
      <c r="CX74" s="80">
        <f>+CU74*'PRECIOS SEGUN ADJ (RURAL)'!$B$14*'PRECIOS SEGUN ADJ (RURAL)'!$C$14</f>
        <v>56760</v>
      </c>
      <c r="CY74" s="80" t="s">
        <v>258</v>
      </c>
      <c r="CZ74" s="37">
        <v>0</v>
      </c>
      <c r="DA74" s="37">
        <f t="shared" si="120"/>
        <v>0</v>
      </c>
      <c r="DB74" s="189">
        <v>65.75</v>
      </c>
      <c r="DC74" s="80">
        <f>+CZ74*'PRECIOS SEGUN ADJ. (FRONTERIZO)'!$B$19*'PRECIOS SEGUN ADJ. (FRONTERIZO)'!$C$19</f>
        <v>0</v>
      </c>
      <c r="DD74" s="80" t="s">
        <v>134</v>
      </c>
      <c r="DE74" s="80">
        <f t="shared" ref="DE74:DE120" si="129">+ROUND(DC74*0.18,2)</f>
        <v>0</v>
      </c>
      <c r="DF74" s="165">
        <v>8</v>
      </c>
      <c r="DG74" s="37">
        <f t="shared" si="100"/>
        <v>320</v>
      </c>
      <c r="DH74" s="189">
        <v>82.59999999999998</v>
      </c>
      <c r="DI74" s="80">
        <f>+DF74*'PRECIOS SEGUN ADJ (RURAL)'!$B$15*'PRECIOS SEGUN ADJ (RURAL)'!$C$15</f>
        <v>26432</v>
      </c>
      <c r="DJ74" s="80" t="s">
        <v>174</v>
      </c>
      <c r="DK74" s="80">
        <f t="shared" si="111"/>
        <v>4757.76</v>
      </c>
      <c r="DL74" s="165">
        <v>215</v>
      </c>
      <c r="DM74" s="37">
        <f t="shared" si="101"/>
        <v>8600</v>
      </c>
      <c r="DN74" s="189">
        <v>23.059999999999995</v>
      </c>
      <c r="DO74" s="80">
        <f>+DL74*'PRECIOS SEGUN ADJ (RURAL)'!$B$17*'PRECIOS SEGUN ADJ (RURAL)'!$C$17</f>
        <v>198316</v>
      </c>
      <c r="DP74" s="80" t="s">
        <v>2932</v>
      </c>
      <c r="DQ74" s="192">
        <v>0</v>
      </c>
      <c r="DR74" s="192">
        <f t="shared" si="121"/>
        <v>0</v>
      </c>
      <c r="DS74" s="189">
        <v>80.849999999999994</v>
      </c>
      <c r="DT74" s="80">
        <f>+DQ74*'PRECIOS SEGUN ADJ. (FRONTERIZO)'!$B$22*'PRECIOS SEGUN ADJ. (FRONTERIZO)'!$C$22</f>
        <v>0</v>
      </c>
      <c r="DU74" s="80" t="s">
        <v>134</v>
      </c>
      <c r="DV74" s="165">
        <v>9</v>
      </c>
      <c r="DW74" s="37">
        <f t="shared" si="102"/>
        <v>360</v>
      </c>
      <c r="DX74" s="189">
        <v>21.83</v>
      </c>
      <c r="DY74" s="80">
        <f>+DV74*'PRECIOS SEGUN ADJ (RURAL)'!$B$19*'PRECIOS SEGUN ADJ (RURAL)'!$C$19</f>
        <v>7858.7999999999993</v>
      </c>
      <c r="DZ74" s="80" t="s">
        <v>1483</v>
      </c>
      <c r="EA74" s="80">
        <f t="shared" si="112"/>
        <v>1414.58</v>
      </c>
      <c r="EB74" s="165">
        <v>31</v>
      </c>
      <c r="EC74" s="37">
        <f t="shared" si="103"/>
        <v>1240</v>
      </c>
      <c r="ED74" s="189">
        <v>33</v>
      </c>
      <c r="EE74" s="80">
        <f>+EB74*'PRECIOS SEGUN ADJ (RURAL)'!$B$20*'PRECIOS SEGUN ADJ (RURAL)'!$C$20</f>
        <v>40920</v>
      </c>
      <c r="EF74" s="80" t="s">
        <v>1484</v>
      </c>
      <c r="EG74" s="37">
        <v>0</v>
      </c>
      <c r="EH74" s="37">
        <f t="shared" si="122"/>
        <v>0</v>
      </c>
      <c r="EI74" s="189">
        <v>15.789999999999997</v>
      </c>
      <c r="EJ74" s="80">
        <f>+EG74*'PRECIOS SEGUN ADJ. (FRONTERIZO)'!$B$25*'PRECIOS SEGUN ADJ. (FRONTERIZO)'!$C$25</f>
        <v>0</v>
      </c>
      <c r="EK74" s="80" t="s">
        <v>134</v>
      </c>
      <c r="EL74" s="37">
        <v>0</v>
      </c>
      <c r="EM74" s="37">
        <f t="shared" si="123"/>
        <v>0</v>
      </c>
      <c r="EN74" s="189">
        <v>31.5</v>
      </c>
      <c r="EO74" s="80">
        <f>+EL74*'PRECIOS SEGUN ADJ. (FRONTERIZO)'!$B$26*'PRECIOS SEGUN ADJ. (FRONTERIZO)'!$C$26</f>
        <v>0</v>
      </c>
      <c r="EP74" s="80" t="s">
        <v>134</v>
      </c>
      <c r="EQ74" s="193">
        <v>28</v>
      </c>
      <c r="ER74" s="194">
        <f t="shared" si="124"/>
        <v>1120</v>
      </c>
      <c r="ES74" s="195">
        <v>21.68</v>
      </c>
      <c r="ET74" s="196">
        <f>+EQ74*'PRECIOS SEGUN ADJ (RURAL)'!$B$13*'PRECIOS SEGUN ADJ (RURAL)'!$C$13</f>
        <v>24281.599999999999</v>
      </c>
      <c r="EU74" s="196" t="s">
        <v>1772</v>
      </c>
      <c r="EV74" s="197">
        <v>215</v>
      </c>
      <c r="EW74" s="198">
        <f t="shared" si="113"/>
        <v>4300</v>
      </c>
      <c r="EX74" s="199">
        <v>5.5</v>
      </c>
      <c r="EY74" s="200">
        <f>+EV74*'PRECIOS SEGUN ADJ (RURAL)'!$B$16*'PRECIOS SEGUN ADJ (RURAL)'!$C$16</f>
        <v>23650</v>
      </c>
      <c r="EZ74" s="200" t="s">
        <v>2930</v>
      </c>
      <c r="FA74" s="201">
        <v>12</v>
      </c>
      <c r="FB74" s="202">
        <f t="shared" si="125"/>
        <v>480</v>
      </c>
      <c r="FC74" s="203">
        <v>220</v>
      </c>
      <c r="FD74" s="204">
        <f>+FA74*'PRECIOS SEGUN ADJ (RURAL)'!$B$18*'PRECIOS SEGUN ADJ (RURAL)'!$C$18</f>
        <v>105600</v>
      </c>
      <c r="FE74" s="204" t="s">
        <v>1398</v>
      </c>
      <c r="FF74" s="204">
        <f t="shared" si="114"/>
        <v>19008</v>
      </c>
      <c r="FG74" s="80">
        <f t="shared" ref="FG74:FG120" si="130">+O74+U74+Z74+AE74+AK74+AP74+AV74+BB74+BG74+BM74+BR74+BW74+CB74+CG74+CL74+CR74+CX74+DC74+DI74+DO74+DT74+DY74+EE74+EJ74+EO74+ET74+EY74+FD74</f>
        <v>1066239.6000000001</v>
      </c>
      <c r="FH74" s="80" t="s">
        <v>2933</v>
      </c>
      <c r="FI74" s="80">
        <f t="shared" si="126"/>
        <v>82110.679999999993</v>
      </c>
      <c r="FJ74" s="80" t="s">
        <v>1690</v>
      </c>
      <c r="FK74" s="80">
        <f t="shared" ref="FK74:FK120" si="131">+FG74-FI74</f>
        <v>984128.92000000016</v>
      </c>
      <c r="FL74" s="80" t="s">
        <v>2934</v>
      </c>
      <c r="FM74" s="80">
        <f t="shared" ref="FM74:FM120" si="132">+ROUND(FG74*0.2,2)</f>
        <v>213247.92</v>
      </c>
      <c r="FN74" s="80" t="s">
        <v>2935</v>
      </c>
      <c r="FO74" s="80">
        <f t="shared" ref="FO74:FO120" si="133">+ROUND(FG74*0.01,2)</f>
        <v>10662.4</v>
      </c>
      <c r="FP74" s="80" t="s">
        <v>2936</v>
      </c>
      <c r="FQ74" s="80"/>
      <c r="FR74" s="80">
        <f t="shared" ref="FR74:FR120" si="134">+FG74-FM74</f>
        <v>852991.68</v>
      </c>
      <c r="FS74" s="80" t="s">
        <v>2937</v>
      </c>
      <c r="FT74" s="37" t="str">
        <f>+VLOOKUP(D74,'RURAL XENIA'!F:G,2,0)</f>
        <v>R-23</v>
      </c>
    </row>
    <row r="75" spans="1:176">
      <c r="A75" s="37">
        <v>74</v>
      </c>
      <c r="B75" s="176" t="s">
        <v>1826</v>
      </c>
      <c r="C75" s="26" t="s">
        <v>2938</v>
      </c>
      <c r="D75" s="37">
        <v>130732035</v>
      </c>
      <c r="E75" s="37">
        <f>+VLOOKUP(D75,'INFORMACION DE PROVEEDORES'!C:I,2,0)</f>
        <v>130732035</v>
      </c>
      <c r="F75" s="26" t="str">
        <f>+VLOOKUP(D75,'INFORMACION DE PROVEEDORES'!C:J,4,0)</f>
        <v>CESAR ANTONIO TIO SANABIA</v>
      </c>
      <c r="G75" s="37" t="str">
        <f>+VLOOKUP(D75,'INFORMACION DE PROVEEDORES'!C:K,5,0)</f>
        <v>034-0015547-3</v>
      </c>
      <c r="H75" s="26" t="str">
        <f>+VLOOKUP(D75,'INFORMACION DE PROVEEDORES'!C:L,7,0)</f>
        <v>AVENIDA ESTANISLAO REYES NO.46, CENTRO CIUDAD, MAO</v>
      </c>
      <c r="I75" s="37" t="str">
        <f>+VLOOKUP(D75,'INFORMACION DE PROVEEDORES'!C:M,3,0)</f>
        <v xml:space="preserve"> JURÍDICA</v>
      </c>
      <c r="J75" s="37">
        <v>1</v>
      </c>
      <c r="K75" s="37">
        <v>271</v>
      </c>
      <c r="L75" s="37">
        <v>18</v>
      </c>
      <c r="M75" s="37">
        <f t="shared" si="104"/>
        <v>720</v>
      </c>
      <c r="N75" s="189">
        <v>60.180000000000007</v>
      </c>
      <c r="O75" s="80">
        <f>+L75*'PRECIOS SEGUN ADJ (RURAL)'!$B$2*'PRECIOS SEGUN ADJ (RURAL)'!$C$2</f>
        <v>43329.599999999999</v>
      </c>
      <c r="P75" s="80" t="s">
        <v>1160</v>
      </c>
      <c r="Q75" s="80">
        <f t="shared" si="105"/>
        <v>6932.74</v>
      </c>
      <c r="R75" s="165">
        <v>3</v>
      </c>
      <c r="S75" s="37">
        <f t="shared" si="90"/>
        <v>120</v>
      </c>
      <c r="T75" s="189">
        <v>33</v>
      </c>
      <c r="U75" s="80">
        <f>+R75*'PRECIOS SEGUN ADJ (RURAL)'!$B$3*'PRECIOS SEGUN ADJ (RURAL)'!$C$3</f>
        <v>3960</v>
      </c>
      <c r="V75" s="80" t="s">
        <v>1161</v>
      </c>
      <c r="W75" s="192">
        <v>0</v>
      </c>
      <c r="X75" s="37">
        <f t="shared" si="115"/>
        <v>0</v>
      </c>
      <c r="Y75" s="189">
        <v>25.2</v>
      </c>
      <c r="Z75" s="80">
        <f>+W75*'PRECIOS SEGUN ADJ. (FRONTERIZO)'!$B$4*'PRECIOS SEGUN ADJ. (FRONTERIZO)'!$C$4</f>
        <v>0</v>
      </c>
      <c r="AA75" s="80" t="s">
        <v>134</v>
      </c>
      <c r="AB75" s="165">
        <v>41</v>
      </c>
      <c r="AC75" s="37">
        <f t="shared" si="91"/>
        <v>1640</v>
      </c>
      <c r="AD75" s="189">
        <v>87.91</v>
      </c>
      <c r="AE75" s="80">
        <f>+AB75*'PRECIOS SEGUN ADJ (RURAL)'!$B$4*'PRECIOS SEGUN ADJ (RURAL)'!$C$4</f>
        <v>144172.4</v>
      </c>
      <c r="AF75" s="80" t="s">
        <v>646</v>
      </c>
      <c r="AG75" s="80">
        <f t="shared" si="106"/>
        <v>25951.03</v>
      </c>
      <c r="AH75" s="165">
        <v>50</v>
      </c>
      <c r="AI75" s="37">
        <f t="shared" si="92"/>
        <v>2000</v>
      </c>
      <c r="AJ75" s="189">
        <v>53.95</v>
      </c>
      <c r="AK75" s="80">
        <f>+AH75*'PRECIOS SEGUN ADJ (RURAL)'!$B$5*'PRECIOS SEGUN ADJ (RURAL)'!$C$5</f>
        <v>107900</v>
      </c>
      <c r="AL75" s="80" t="s">
        <v>1349</v>
      </c>
      <c r="AM75" s="165">
        <v>6</v>
      </c>
      <c r="AN75" s="37">
        <f t="shared" si="93"/>
        <v>240</v>
      </c>
      <c r="AO75" s="189">
        <v>29.05</v>
      </c>
      <c r="AP75" s="80">
        <f>+AM75*'PRECIOS SEGUN ADJ (RURAL)'!$B$6*'PRECIOS SEGUN ADJ (RURAL)'!$C$6</f>
        <v>6972</v>
      </c>
      <c r="AQ75" s="80" t="s">
        <v>1162</v>
      </c>
      <c r="AR75" s="80">
        <f t="shared" si="107"/>
        <v>1115.52</v>
      </c>
      <c r="AS75" s="165">
        <v>15</v>
      </c>
      <c r="AT75" s="37">
        <f t="shared" si="94"/>
        <v>600</v>
      </c>
      <c r="AU75" s="189">
        <v>304.44</v>
      </c>
      <c r="AV75" s="80">
        <f>+AS75*'PRECIOS SEGUN ADJ (RURAL)'!$B$7*'PRECIOS SEGUN ADJ (RURAL)'!$C$7</f>
        <v>182664</v>
      </c>
      <c r="AW75" s="80" t="s">
        <v>1163</v>
      </c>
      <c r="AX75" s="80">
        <f t="shared" si="108"/>
        <v>32879.519999999997</v>
      </c>
      <c r="AY75" s="37">
        <v>0</v>
      </c>
      <c r="AZ75" s="37">
        <f t="shared" si="116"/>
        <v>0</v>
      </c>
      <c r="BA75" s="189">
        <v>18.899999999999999</v>
      </c>
      <c r="BB75" s="80">
        <f>+AY75*'PRECIOS SEGUN ADJ. (FRONTERIZO)'!$B$9*'PRECIOS SEGUN ADJ. (FRONTERIZO)'!$C$9</f>
        <v>0</v>
      </c>
      <c r="BC75" s="80" t="s">
        <v>134</v>
      </c>
      <c r="BD75" s="165">
        <v>3</v>
      </c>
      <c r="BE75" s="37">
        <f t="shared" si="95"/>
        <v>120</v>
      </c>
      <c r="BF75" s="189">
        <v>140.38999999999999</v>
      </c>
      <c r="BG75" s="80">
        <f>+BD75*'PRECIOS SEGUN ADJ (RURAL)'!$B$8*'PRECIOS SEGUN ADJ (RURAL)'!$C$8</f>
        <v>16846.8</v>
      </c>
      <c r="BH75" s="80" t="s">
        <v>1164</v>
      </c>
      <c r="BI75" s="80">
        <f t="shared" si="109"/>
        <v>3032.42</v>
      </c>
      <c r="BJ75" s="37">
        <v>0</v>
      </c>
      <c r="BK75" s="37">
        <f t="shared" si="117"/>
        <v>0</v>
      </c>
      <c r="BL75" s="189">
        <v>31.459999999999997</v>
      </c>
      <c r="BM75" s="80">
        <f>+BJ75*'PRECIOS SEGUN ADJ. (FRONTERIZO)'!$B$11*'PRECIOS SEGUN ADJ. (FRONTERIZO)'!$C$11</f>
        <v>0</v>
      </c>
      <c r="BN75" s="80" t="s">
        <v>134</v>
      </c>
      <c r="BO75" s="165">
        <v>12</v>
      </c>
      <c r="BP75" s="37">
        <f t="shared" si="96"/>
        <v>480</v>
      </c>
      <c r="BQ75" s="189">
        <v>68.099999999999994</v>
      </c>
      <c r="BR75" s="80">
        <f>+BO75*'PRECIOS SEGUN ADJ (RURAL)'!$B$9*'PRECIOS SEGUN ADJ (RURAL)'!$C$9</f>
        <v>32687.999999999996</v>
      </c>
      <c r="BS75" s="80" t="s">
        <v>1165</v>
      </c>
      <c r="BT75" s="165">
        <v>271</v>
      </c>
      <c r="BU75" s="37">
        <f t="shared" si="110"/>
        <v>5420</v>
      </c>
      <c r="BV75" s="189">
        <v>5.5</v>
      </c>
      <c r="BW75" s="80">
        <f>+BT75*'PRECIOS SEGUN ADJ (RURAL)'!$B$10*'PRECIOS SEGUN ADJ (RURAL)'!$C$10</f>
        <v>29810</v>
      </c>
      <c r="BX75" s="80" t="s">
        <v>2939</v>
      </c>
      <c r="BY75" s="165">
        <v>271</v>
      </c>
      <c r="BZ75" s="37">
        <f t="shared" si="97"/>
        <v>10840</v>
      </c>
      <c r="CA75" s="189">
        <v>7.1500000000000012</v>
      </c>
      <c r="CB75" s="80">
        <f>+BY75*'PRECIOS SEGUN ADJ (RURAL)'!$B$11*'PRECIOS SEGUN ADJ (RURAL)'!$C$11</f>
        <v>77506</v>
      </c>
      <c r="CC75" s="80" t="s">
        <v>2940</v>
      </c>
      <c r="CD75" s="165">
        <v>271</v>
      </c>
      <c r="CE75" s="37">
        <f t="shared" si="98"/>
        <v>10840</v>
      </c>
      <c r="CF75" s="189">
        <v>6.84</v>
      </c>
      <c r="CG75" s="80">
        <f>+CD75*'PRECIOS SEGUN ADJ (RURAL)'!$B$12*'PRECIOS SEGUN ADJ (RURAL)'!$C$12</f>
        <v>74145.599999999991</v>
      </c>
      <c r="CH75" s="80" t="s">
        <v>2941</v>
      </c>
      <c r="CI75" s="37">
        <v>0</v>
      </c>
      <c r="CJ75" s="37">
        <f t="shared" si="118"/>
        <v>0</v>
      </c>
      <c r="CK75" s="189">
        <v>60</v>
      </c>
      <c r="CL75" s="80">
        <f>+CI75*'PRECIOS SEGUN ADJ. (FRONTERIZO)'!$B$16*'PRECIOS SEGUN ADJ. (FRONTERIZO)'!$C$16</f>
        <v>0</v>
      </c>
      <c r="CM75" s="80" t="s">
        <v>134</v>
      </c>
      <c r="CN75" s="80">
        <f t="shared" si="127"/>
        <v>0</v>
      </c>
      <c r="CO75" s="37">
        <v>0</v>
      </c>
      <c r="CP75" s="37">
        <f t="shared" si="119"/>
        <v>0</v>
      </c>
      <c r="CQ75" s="189">
        <v>55.649999999999991</v>
      </c>
      <c r="CR75" s="80">
        <f>+CO75*'PRECIOS SEGUN ADJ. (FRONTERIZO)'!$B$17*'PRECIOS SEGUN ADJ. (FRONTERIZO)'!$C$17</f>
        <v>0</v>
      </c>
      <c r="CS75" s="80" t="s">
        <v>134</v>
      </c>
      <c r="CT75" s="80">
        <f t="shared" si="128"/>
        <v>0</v>
      </c>
      <c r="CU75" s="165">
        <v>271</v>
      </c>
      <c r="CV75" s="37">
        <f t="shared" si="99"/>
        <v>10840</v>
      </c>
      <c r="CW75" s="189">
        <v>6.5999999999999988</v>
      </c>
      <c r="CX75" s="80">
        <f>+CU75*'PRECIOS SEGUN ADJ (RURAL)'!$B$14*'PRECIOS SEGUN ADJ (RURAL)'!$C$14</f>
        <v>71544</v>
      </c>
      <c r="CY75" s="80" t="s">
        <v>2942</v>
      </c>
      <c r="CZ75" s="37">
        <v>0</v>
      </c>
      <c r="DA75" s="37">
        <f t="shared" si="120"/>
        <v>0</v>
      </c>
      <c r="DB75" s="189">
        <v>65.75</v>
      </c>
      <c r="DC75" s="80">
        <f>+CZ75*'PRECIOS SEGUN ADJ. (FRONTERIZO)'!$B$19*'PRECIOS SEGUN ADJ. (FRONTERIZO)'!$C$19</f>
        <v>0</v>
      </c>
      <c r="DD75" s="80" t="s">
        <v>134</v>
      </c>
      <c r="DE75" s="80">
        <f t="shared" si="129"/>
        <v>0</v>
      </c>
      <c r="DF75" s="165">
        <v>9</v>
      </c>
      <c r="DG75" s="37">
        <f t="shared" si="100"/>
        <v>360</v>
      </c>
      <c r="DH75" s="189">
        <v>82.59999999999998</v>
      </c>
      <c r="DI75" s="80">
        <f>+DF75*'PRECIOS SEGUN ADJ (RURAL)'!$B$15*'PRECIOS SEGUN ADJ (RURAL)'!$C$15</f>
        <v>29736</v>
      </c>
      <c r="DJ75" s="80" t="s">
        <v>553</v>
      </c>
      <c r="DK75" s="80">
        <f t="shared" si="111"/>
        <v>5352.48</v>
      </c>
      <c r="DL75" s="165">
        <v>271</v>
      </c>
      <c r="DM75" s="37">
        <f t="shared" si="101"/>
        <v>10840</v>
      </c>
      <c r="DN75" s="189">
        <v>23.059999999999995</v>
      </c>
      <c r="DO75" s="80">
        <f>+DL75*'PRECIOS SEGUN ADJ (RURAL)'!$B$17*'PRECIOS SEGUN ADJ (RURAL)'!$C$17</f>
        <v>249970.39999999997</v>
      </c>
      <c r="DP75" s="80" t="s">
        <v>2943</v>
      </c>
      <c r="DQ75" s="192">
        <v>0</v>
      </c>
      <c r="DR75" s="192">
        <f t="shared" si="121"/>
        <v>0</v>
      </c>
      <c r="DS75" s="189">
        <v>80.849999999999994</v>
      </c>
      <c r="DT75" s="80">
        <f>+DQ75*'PRECIOS SEGUN ADJ. (FRONTERIZO)'!$B$22*'PRECIOS SEGUN ADJ. (FRONTERIZO)'!$C$22</f>
        <v>0</v>
      </c>
      <c r="DU75" s="80" t="s">
        <v>134</v>
      </c>
      <c r="DV75" s="165">
        <v>11</v>
      </c>
      <c r="DW75" s="37">
        <f t="shared" si="102"/>
        <v>440</v>
      </c>
      <c r="DX75" s="189">
        <v>21.83</v>
      </c>
      <c r="DY75" s="80">
        <f>+DV75*'PRECIOS SEGUN ADJ (RURAL)'!$B$19*'PRECIOS SEGUN ADJ (RURAL)'!$C$19</f>
        <v>9605.2000000000007</v>
      </c>
      <c r="DZ75" s="80" t="s">
        <v>276</v>
      </c>
      <c r="EA75" s="80">
        <f t="shared" si="112"/>
        <v>1728.94</v>
      </c>
      <c r="EB75" s="165">
        <v>39</v>
      </c>
      <c r="EC75" s="37">
        <f t="shared" si="103"/>
        <v>1560</v>
      </c>
      <c r="ED75" s="189">
        <v>33</v>
      </c>
      <c r="EE75" s="80">
        <f>+EB75*'PRECIOS SEGUN ADJ (RURAL)'!$B$20*'PRECIOS SEGUN ADJ (RURAL)'!$C$20</f>
        <v>51480</v>
      </c>
      <c r="EF75" s="80" t="s">
        <v>1171</v>
      </c>
      <c r="EG75" s="37">
        <v>0</v>
      </c>
      <c r="EH75" s="37">
        <f t="shared" si="122"/>
        <v>0</v>
      </c>
      <c r="EI75" s="189">
        <v>15.789999999999997</v>
      </c>
      <c r="EJ75" s="80">
        <f>+EG75*'PRECIOS SEGUN ADJ. (FRONTERIZO)'!$B$25*'PRECIOS SEGUN ADJ. (FRONTERIZO)'!$C$25</f>
        <v>0</v>
      </c>
      <c r="EK75" s="80" t="s">
        <v>134</v>
      </c>
      <c r="EL75" s="37">
        <v>0</v>
      </c>
      <c r="EM75" s="37">
        <f t="shared" si="123"/>
        <v>0</v>
      </c>
      <c r="EN75" s="189">
        <v>31.5</v>
      </c>
      <c r="EO75" s="80">
        <f>+EL75*'PRECIOS SEGUN ADJ. (FRONTERIZO)'!$B$26*'PRECIOS SEGUN ADJ. (FRONTERIZO)'!$C$26</f>
        <v>0</v>
      </c>
      <c r="EP75" s="80" t="s">
        <v>134</v>
      </c>
      <c r="EQ75" s="193">
        <v>35</v>
      </c>
      <c r="ER75" s="194">
        <f t="shared" si="124"/>
        <v>1400</v>
      </c>
      <c r="ES75" s="195">
        <v>21.68</v>
      </c>
      <c r="ET75" s="196">
        <f>+EQ75*'PRECIOS SEGUN ADJ (RURAL)'!$B$13*'PRECIOS SEGUN ADJ (RURAL)'!$C$13</f>
        <v>30352</v>
      </c>
      <c r="EU75" s="196" t="s">
        <v>1355</v>
      </c>
      <c r="EV75" s="197">
        <v>271</v>
      </c>
      <c r="EW75" s="198">
        <f t="shared" si="113"/>
        <v>5420</v>
      </c>
      <c r="EX75" s="199">
        <v>5.5</v>
      </c>
      <c r="EY75" s="200">
        <f>+EV75*'PRECIOS SEGUN ADJ (RURAL)'!$B$16*'PRECIOS SEGUN ADJ (RURAL)'!$C$16</f>
        <v>29810</v>
      </c>
      <c r="EZ75" s="200" t="s">
        <v>2939</v>
      </c>
      <c r="FA75" s="201">
        <v>15</v>
      </c>
      <c r="FB75" s="202">
        <f t="shared" si="125"/>
        <v>600</v>
      </c>
      <c r="FC75" s="203">
        <v>220</v>
      </c>
      <c r="FD75" s="204">
        <f>+FA75*'PRECIOS SEGUN ADJ (RURAL)'!$B$18*'PRECIOS SEGUN ADJ (RURAL)'!$C$18</f>
        <v>132000</v>
      </c>
      <c r="FE75" s="204" t="s">
        <v>334</v>
      </c>
      <c r="FF75" s="204">
        <f t="shared" si="114"/>
        <v>23760</v>
      </c>
      <c r="FG75" s="80">
        <f t="shared" si="130"/>
        <v>1324491.9999999998</v>
      </c>
      <c r="FH75" s="80" t="s">
        <v>2944</v>
      </c>
      <c r="FI75" s="80">
        <f t="shared" si="126"/>
        <v>100752.65</v>
      </c>
      <c r="FJ75" s="80" t="s">
        <v>1174</v>
      </c>
      <c r="FK75" s="80">
        <f t="shared" si="131"/>
        <v>1223739.3499999999</v>
      </c>
      <c r="FL75" s="80" t="s">
        <v>2945</v>
      </c>
      <c r="FM75" s="80">
        <f t="shared" si="132"/>
        <v>264898.40000000002</v>
      </c>
      <c r="FN75" s="80" t="s">
        <v>2946</v>
      </c>
      <c r="FO75" s="80">
        <f t="shared" si="133"/>
        <v>13244.92</v>
      </c>
      <c r="FP75" s="80" t="s">
        <v>2947</v>
      </c>
      <c r="FQ75" s="80"/>
      <c r="FR75" s="80">
        <f t="shared" si="134"/>
        <v>1059593.5999999996</v>
      </c>
      <c r="FS75" s="80" t="s">
        <v>2948</v>
      </c>
      <c r="FT75" s="37" t="str">
        <f>+VLOOKUP(D75,'RURAL XENIA'!F:G,2,0)</f>
        <v>R-37</v>
      </c>
    </row>
    <row r="76" spans="1:176">
      <c r="A76" s="37">
        <v>75</v>
      </c>
      <c r="B76" s="176" t="s">
        <v>1826</v>
      </c>
      <c r="C76" s="26" t="s">
        <v>2949</v>
      </c>
      <c r="D76" s="37">
        <v>131084281</v>
      </c>
      <c r="E76" s="37">
        <f>+VLOOKUP(D76,'INFORMACION DE PROVEEDORES'!C:I,2,0)</f>
        <v>131084281</v>
      </c>
      <c r="F76" s="26" t="str">
        <f>+VLOOKUP(D76,'INFORMACION DE PROVEEDORES'!C:J,4,0)</f>
        <v>PEDRO CASTILLO</v>
      </c>
      <c r="G76" s="37" t="str">
        <f>+VLOOKUP(D76,'INFORMACION DE PROVEEDORES'!C:K,5,0)</f>
        <v>002-0090648-5</v>
      </c>
      <c r="H76" s="26" t="str">
        <f>+VLOOKUP(D76,'INFORMACION DE PROVEEDORES'!C:L,7,0)</f>
        <v xml:space="preserve">CALLE PONCE DE LEON NO. 104, COSTA CARIBE </v>
      </c>
      <c r="I76" s="37" t="str">
        <f>+VLOOKUP(D76,'INFORMACION DE PROVEEDORES'!C:M,3,0)</f>
        <v xml:space="preserve"> JURÍDICA</v>
      </c>
      <c r="J76" s="37">
        <v>1</v>
      </c>
      <c r="K76" s="37">
        <v>215</v>
      </c>
      <c r="L76" s="37">
        <v>15</v>
      </c>
      <c r="M76" s="37">
        <f t="shared" si="104"/>
        <v>600</v>
      </c>
      <c r="N76" s="189">
        <v>60.180000000000007</v>
      </c>
      <c r="O76" s="80">
        <f>+L76*'PRECIOS SEGUN ADJ (RURAL)'!$B$2*'PRECIOS SEGUN ADJ (RURAL)'!$C$2</f>
        <v>36108</v>
      </c>
      <c r="P76" s="80" t="s">
        <v>1580</v>
      </c>
      <c r="Q76" s="80">
        <f t="shared" si="105"/>
        <v>5777.28</v>
      </c>
      <c r="R76" s="165">
        <v>3</v>
      </c>
      <c r="S76" s="37">
        <f t="shared" si="90"/>
        <v>120</v>
      </c>
      <c r="T76" s="189">
        <v>33</v>
      </c>
      <c r="U76" s="80">
        <f>+R76*'PRECIOS SEGUN ADJ (RURAL)'!$B$3*'PRECIOS SEGUN ADJ (RURAL)'!$C$3</f>
        <v>3960</v>
      </c>
      <c r="V76" s="80" t="s">
        <v>1161</v>
      </c>
      <c r="W76" s="192">
        <v>0</v>
      </c>
      <c r="X76" s="37">
        <f t="shared" si="115"/>
        <v>0</v>
      </c>
      <c r="Y76" s="189">
        <v>25.2</v>
      </c>
      <c r="Z76" s="80">
        <f>+W76*'PRECIOS SEGUN ADJ. (FRONTERIZO)'!$B$4*'PRECIOS SEGUN ADJ. (FRONTERIZO)'!$C$4</f>
        <v>0</v>
      </c>
      <c r="AA76" s="80" t="s">
        <v>134</v>
      </c>
      <c r="AB76" s="165">
        <v>33</v>
      </c>
      <c r="AC76" s="37">
        <f t="shared" si="91"/>
        <v>1320</v>
      </c>
      <c r="AD76" s="189">
        <v>87.91</v>
      </c>
      <c r="AE76" s="80">
        <f>+AB76*'PRECIOS SEGUN ADJ (RURAL)'!$B$4*'PRECIOS SEGUN ADJ (RURAL)'!$C$4</f>
        <v>116041.19999999998</v>
      </c>
      <c r="AF76" s="80" t="s">
        <v>252</v>
      </c>
      <c r="AG76" s="80">
        <f t="shared" si="106"/>
        <v>20887.419999999998</v>
      </c>
      <c r="AH76" s="165">
        <v>40</v>
      </c>
      <c r="AI76" s="37">
        <f t="shared" si="92"/>
        <v>1600</v>
      </c>
      <c r="AJ76" s="189">
        <v>53.95</v>
      </c>
      <c r="AK76" s="80">
        <f>+AH76*'PRECIOS SEGUN ADJ (RURAL)'!$B$5*'PRECIOS SEGUN ADJ (RURAL)'!$C$5</f>
        <v>86320</v>
      </c>
      <c r="AL76" s="80" t="s">
        <v>253</v>
      </c>
      <c r="AM76" s="165">
        <v>5</v>
      </c>
      <c r="AN76" s="37">
        <f t="shared" si="93"/>
        <v>200</v>
      </c>
      <c r="AO76" s="189">
        <v>29.05</v>
      </c>
      <c r="AP76" s="80">
        <f>+AM76*'PRECIOS SEGUN ADJ (RURAL)'!$B$6*'PRECIOS SEGUN ADJ (RURAL)'!$C$6</f>
        <v>5810</v>
      </c>
      <c r="AQ76" s="80" t="s">
        <v>1201</v>
      </c>
      <c r="AR76" s="80">
        <f t="shared" si="107"/>
        <v>929.6</v>
      </c>
      <c r="AS76" s="165">
        <v>12</v>
      </c>
      <c r="AT76" s="37">
        <f t="shared" si="94"/>
        <v>480</v>
      </c>
      <c r="AU76" s="189">
        <v>304.44</v>
      </c>
      <c r="AV76" s="80">
        <f>+AS76*'PRECIOS SEGUN ADJ (RURAL)'!$B$7*'PRECIOS SEGUN ADJ (RURAL)'!$C$7</f>
        <v>146131.19999999998</v>
      </c>
      <c r="AW76" s="80" t="s">
        <v>1479</v>
      </c>
      <c r="AX76" s="80">
        <f t="shared" si="108"/>
        <v>26303.62</v>
      </c>
      <c r="AY76" s="37">
        <v>0</v>
      </c>
      <c r="AZ76" s="37">
        <f t="shared" si="116"/>
        <v>0</v>
      </c>
      <c r="BA76" s="189">
        <v>18.899999999999999</v>
      </c>
      <c r="BB76" s="80">
        <f>+AY76*'PRECIOS SEGUN ADJ. (FRONTERIZO)'!$B$9*'PRECIOS SEGUN ADJ. (FRONTERIZO)'!$C$9</f>
        <v>0</v>
      </c>
      <c r="BC76" s="80" t="s">
        <v>134</v>
      </c>
      <c r="BD76" s="165">
        <v>3</v>
      </c>
      <c r="BE76" s="37">
        <f t="shared" si="95"/>
        <v>120</v>
      </c>
      <c r="BF76" s="189">
        <v>140.38999999999999</v>
      </c>
      <c r="BG76" s="80">
        <f>+BD76*'PRECIOS SEGUN ADJ (RURAL)'!$B$8*'PRECIOS SEGUN ADJ (RURAL)'!$C$8</f>
        <v>16846.8</v>
      </c>
      <c r="BH76" s="80" t="s">
        <v>1164</v>
      </c>
      <c r="BI76" s="80">
        <f t="shared" si="109"/>
        <v>3032.42</v>
      </c>
      <c r="BJ76" s="37">
        <v>0</v>
      </c>
      <c r="BK76" s="37">
        <f t="shared" si="117"/>
        <v>0</v>
      </c>
      <c r="BL76" s="189">
        <v>31.459999999999997</v>
      </c>
      <c r="BM76" s="80">
        <f>+BJ76*'PRECIOS SEGUN ADJ. (FRONTERIZO)'!$B$11*'PRECIOS SEGUN ADJ. (FRONTERIZO)'!$C$11</f>
        <v>0</v>
      </c>
      <c r="BN76" s="80" t="s">
        <v>134</v>
      </c>
      <c r="BO76" s="165">
        <v>10</v>
      </c>
      <c r="BP76" s="37">
        <f t="shared" si="96"/>
        <v>400</v>
      </c>
      <c r="BQ76" s="189">
        <v>68.099999999999994</v>
      </c>
      <c r="BR76" s="80">
        <f>+BO76*'PRECIOS SEGUN ADJ (RURAL)'!$B$9*'PRECIOS SEGUN ADJ (RURAL)'!$C$9</f>
        <v>27240</v>
      </c>
      <c r="BS76" s="80" t="s">
        <v>1480</v>
      </c>
      <c r="BT76" s="165">
        <v>215</v>
      </c>
      <c r="BU76" s="37">
        <f t="shared" si="110"/>
        <v>4300</v>
      </c>
      <c r="BV76" s="189">
        <v>5.5</v>
      </c>
      <c r="BW76" s="80">
        <f>+BT76*'PRECIOS SEGUN ADJ (RURAL)'!$B$10*'PRECIOS SEGUN ADJ (RURAL)'!$C$10</f>
        <v>23650</v>
      </c>
      <c r="BX76" s="80" t="s">
        <v>2930</v>
      </c>
      <c r="BY76" s="165">
        <v>215</v>
      </c>
      <c r="BZ76" s="37">
        <f t="shared" si="97"/>
        <v>8600</v>
      </c>
      <c r="CA76" s="189">
        <v>7.1500000000000012</v>
      </c>
      <c r="CB76" s="80">
        <f>+BY76*'PRECIOS SEGUN ADJ (RURAL)'!$B$11*'PRECIOS SEGUN ADJ (RURAL)'!$C$11</f>
        <v>61490</v>
      </c>
      <c r="CC76" s="80" t="s">
        <v>256</v>
      </c>
      <c r="CD76" s="165">
        <v>215</v>
      </c>
      <c r="CE76" s="37">
        <f t="shared" si="98"/>
        <v>8600</v>
      </c>
      <c r="CF76" s="189">
        <v>6.84</v>
      </c>
      <c r="CG76" s="80">
        <f>+CD76*'PRECIOS SEGUN ADJ (RURAL)'!$B$12*'PRECIOS SEGUN ADJ (RURAL)'!$C$12</f>
        <v>58824</v>
      </c>
      <c r="CH76" s="80" t="s">
        <v>2931</v>
      </c>
      <c r="CI76" s="37">
        <v>0</v>
      </c>
      <c r="CJ76" s="37">
        <f t="shared" si="118"/>
        <v>0</v>
      </c>
      <c r="CK76" s="189">
        <v>60</v>
      </c>
      <c r="CL76" s="80">
        <f>+CI76*'PRECIOS SEGUN ADJ. (FRONTERIZO)'!$B$16*'PRECIOS SEGUN ADJ. (FRONTERIZO)'!$C$16</f>
        <v>0</v>
      </c>
      <c r="CM76" s="80" t="s">
        <v>134</v>
      </c>
      <c r="CN76" s="80">
        <f t="shared" si="127"/>
        <v>0</v>
      </c>
      <c r="CO76" s="37">
        <v>0</v>
      </c>
      <c r="CP76" s="37">
        <f t="shared" si="119"/>
        <v>0</v>
      </c>
      <c r="CQ76" s="189">
        <v>55.649999999999991</v>
      </c>
      <c r="CR76" s="80">
        <f>+CO76*'PRECIOS SEGUN ADJ. (FRONTERIZO)'!$B$17*'PRECIOS SEGUN ADJ. (FRONTERIZO)'!$C$17</f>
        <v>0</v>
      </c>
      <c r="CS76" s="80" t="s">
        <v>134</v>
      </c>
      <c r="CT76" s="80">
        <f t="shared" si="128"/>
        <v>0</v>
      </c>
      <c r="CU76" s="165">
        <v>215</v>
      </c>
      <c r="CV76" s="37">
        <f t="shared" si="99"/>
        <v>8600</v>
      </c>
      <c r="CW76" s="189">
        <v>6.5999999999999988</v>
      </c>
      <c r="CX76" s="80">
        <f>+CU76*'PRECIOS SEGUN ADJ (RURAL)'!$B$14*'PRECIOS SEGUN ADJ (RURAL)'!$C$14</f>
        <v>56760</v>
      </c>
      <c r="CY76" s="80" t="s">
        <v>258</v>
      </c>
      <c r="CZ76" s="37">
        <v>0</v>
      </c>
      <c r="DA76" s="37">
        <f t="shared" si="120"/>
        <v>0</v>
      </c>
      <c r="DB76" s="189">
        <v>65.75</v>
      </c>
      <c r="DC76" s="80">
        <f>+CZ76*'PRECIOS SEGUN ADJ. (FRONTERIZO)'!$B$19*'PRECIOS SEGUN ADJ. (FRONTERIZO)'!$C$19</f>
        <v>0</v>
      </c>
      <c r="DD76" s="80" t="s">
        <v>134</v>
      </c>
      <c r="DE76" s="80">
        <f t="shared" si="129"/>
        <v>0</v>
      </c>
      <c r="DF76" s="165">
        <v>8</v>
      </c>
      <c r="DG76" s="37">
        <f t="shared" si="100"/>
        <v>320</v>
      </c>
      <c r="DH76" s="189">
        <v>82.59999999999998</v>
      </c>
      <c r="DI76" s="80">
        <f>+DF76*'PRECIOS SEGUN ADJ (RURAL)'!$B$15*'PRECIOS SEGUN ADJ (RURAL)'!$C$15</f>
        <v>26432</v>
      </c>
      <c r="DJ76" s="80" t="s">
        <v>174</v>
      </c>
      <c r="DK76" s="80">
        <f t="shared" si="111"/>
        <v>4757.76</v>
      </c>
      <c r="DL76" s="165">
        <v>215</v>
      </c>
      <c r="DM76" s="37">
        <f t="shared" si="101"/>
        <v>8600</v>
      </c>
      <c r="DN76" s="189">
        <v>23.059999999999995</v>
      </c>
      <c r="DO76" s="80">
        <f>+DL76*'PRECIOS SEGUN ADJ (RURAL)'!$B$17*'PRECIOS SEGUN ADJ (RURAL)'!$C$17</f>
        <v>198316</v>
      </c>
      <c r="DP76" s="80" t="s">
        <v>2932</v>
      </c>
      <c r="DQ76" s="192">
        <v>0</v>
      </c>
      <c r="DR76" s="192">
        <f t="shared" si="121"/>
        <v>0</v>
      </c>
      <c r="DS76" s="189">
        <v>80.849999999999994</v>
      </c>
      <c r="DT76" s="80">
        <f>+DQ76*'PRECIOS SEGUN ADJ. (FRONTERIZO)'!$B$22*'PRECIOS SEGUN ADJ. (FRONTERIZO)'!$C$22</f>
        <v>0</v>
      </c>
      <c r="DU76" s="80" t="s">
        <v>134</v>
      </c>
      <c r="DV76" s="165">
        <v>9</v>
      </c>
      <c r="DW76" s="37">
        <f t="shared" si="102"/>
        <v>360</v>
      </c>
      <c r="DX76" s="189">
        <v>21.83</v>
      </c>
      <c r="DY76" s="80">
        <f>+DV76*'PRECIOS SEGUN ADJ (RURAL)'!$B$19*'PRECIOS SEGUN ADJ (RURAL)'!$C$19</f>
        <v>7858.7999999999993</v>
      </c>
      <c r="DZ76" s="80" t="s">
        <v>1483</v>
      </c>
      <c r="EA76" s="80">
        <f t="shared" si="112"/>
        <v>1414.58</v>
      </c>
      <c r="EB76" s="165">
        <v>31</v>
      </c>
      <c r="EC76" s="37">
        <f t="shared" si="103"/>
        <v>1240</v>
      </c>
      <c r="ED76" s="189">
        <v>33</v>
      </c>
      <c r="EE76" s="80">
        <f>+EB76*'PRECIOS SEGUN ADJ (RURAL)'!$B$20*'PRECIOS SEGUN ADJ (RURAL)'!$C$20</f>
        <v>40920</v>
      </c>
      <c r="EF76" s="80" t="s">
        <v>1484</v>
      </c>
      <c r="EG76" s="37">
        <v>0</v>
      </c>
      <c r="EH76" s="37">
        <f t="shared" si="122"/>
        <v>0</v>
      </c>
      <c r="EI76" s="189">
        <v>15.789999999999997</v>
      </c>
      <c r="EJ76" s="80">
        <f>+EG76*'PRECIOS SEGUN ADJ. (FRONTERIZO)'!$B$25*'PRECIOS SEGUN ADJ. (FRONTERIZO)'!$C$25</f>
        <v>0</v>
      </c>
      <c r="EK76" s="80" t="s">
        <v>134</v>
      </c>
      <c r="EL76" s="37">
        <v>0</v>
      </c>
      <c r="EM76" s="37">
        <f t="shared" si="123"/>
        <v>0</v>
      </c>
      <c r="EN76" s="189">
        <v>31.5</v>
      </c>
      <c r="EO76" s="80">
        <f>+EL76*'PRECIOS SEGUN ADJ. (FRONTERIZO)'!$B$26*'PRECIOS SEGUN ADJ. (FRONTERIZO)'!$C$26</f>
        <v>0</v>
      </c>
      <c r="EP76" s="80" t="s">
        <v>134</v>
      </c>
      <c r="EQ76" s="193">
        <v>28</v>
      </c>
      <c r="ER76" s="194">
        <f t="shared" si="124"/>
        <v>1120</v>
      </c>
      <c r="ES76" s="195">
        <v>21.68</v>
      </c>
      <c r="ET76" s="196">
        <f>+EQ76*'PRECIOS SEGUN ADJ (RURAL)'!$B$13*'PRECIOS SEGUN ADJ (RURAL)'!$C$13</f>
        <v>24281.599999999999</v>
      </c>
      <c r="EU76" s="196" t="s">
        <v>1772</v>
      </c>
      <c r="EV76" s="197">
        <v>215</v>
      </c>
      <c r="EW76" s="198">
        <f t="shared" si="113"/>
        <v>4300</v>
      </c>
      <c r="EX76" s="199">
        <v>5.5</v>
      </c>
      <c r="EY76" s="200">
        <f>+EV76*'PRECIOS SEGUN ADJ (RURAL)'!$B$16*'PRECIOS SEGUN ADJ (RURAL)'!$C$16</f>
        <v>23650</v>
      </c>
      <c r="EZ76" s="200" t="s">
        <v>2930</v>
      </c>
      <c r="FA76" s="201">
        <v>12</v>
      </c>
      <c r="FB76" s="202">
        <f t="shared" si="125"/>
        <v>480</v>
      </c>
      <c r="FC76" s="203">
        <v>220</v>
      </c>
      <c r="FD76" s="204">
        <f>+FA76*'PRECIOS SEGUN ADJ (RURAL)'!$B$18*'PRECIOS SEGUN ADJ (RURAL)'!$C$18</f>
        <v>105600</v>
      </c>
      <c r="FE76" s="204" t="s">
        <v>1398</v>
      </c>
      <c r="FF76" s="204">
        <f t="shared" si="114"/>
        <v>19008</v>
      </c>
      <c r="FG76" s="80">
        <f t="shared" si="130"/>
        <v>1066239.6000000001</v>
      </c>
      <c r="FH76" s="80" t="s">
        <v>2933</v>
      </c>
      <c r="FI76" s="80">
        <f t="shared" si="126"/>
        <v>82110.679999999993</v>
      </c>
      <c r="FJ76" s="80" t="s">
        <v>1690</v>
      </c>
      <c r="FK76" s="80">
        <f t="shared" si="131"/>
        <v>984128.92000000016</v>
      </c>
      <c r="FL76" s="80" t="s">
        <v>2934</v>
      </c>
      <c r="FM76" s="80">
        <f t="shared" si="132"/>
        <v>213247.92</v>
      </c>
      <c r="FN76" s="80" t="s">
        <v>2935</v>
      </c>
      <c r="FO76" s="80">
        <f t="shared" si="133"/>
        <v>10662.4</v>
      </c>
      <c r="FP76" s="80" t="s">
        <v>2936</v>
      </c>
      <c r="FQ76" s="80"/>
      <c r="FR76" s="80">
        <f t="shared" si="134"/>
        <v>852991.68</v>
      </c>
      <c r="FS76" s="80" t="s">
        <v>2937</v>
      </c>
      <c r="FT76" s="37" t="str">
        <f>+VLOOKUP(D76,'RURAL XENIA'!F:G,2,0)</f>
        <v>R-14</v>
      </c>
    </row>
    <row r="77" spans="1:176">
      <c r="A77" s="37">
        <v>76</v>
      </c>
      <c r="B77" s="176" t="s">
        <v>1826</v>
      </c>
      <c r="C77" s="26" t="s">
        <v>2950</v>
      </c>
      <c r="D77" s="37">
        <v>130631931</v>
      </c>
      <c r="E77" s="37">
        <f>+VLOOKUP(D77,'INFORMACION DE PROVEEDORES'!C:I,2,0)</f>
        <v>130631931</v>
      </c>
      <c r="F77" s="26" t="str">
        <f>+VLOOKUP(D77,'INFORMACION DE PROVEEDORES'!C:J,4,0)</f>
        <v>JOSE ALBERTO RAMIREZ HERNANDEZ</v>
      </c>
      <c r="G77" s="37" t="str">
        <f>+VLOOKUP(D77,'INFORMACION DE PROVEEDORES'!C:K,5,0)</f>
        <v>025-0002041-3</v>
      </c>
      <c r="H77" s="26" t="str">
        <f>+VLOOKUP(D77,'INFORMACION DE PROVEEDORES'!C:L,7,0)</f>
        <v xml:space="preserve">CALLE SANCHEZ NO. 55, EL HOYITO, EL SEIBO </v>
      </c>
      <c r="I77" s="37" t="str">
        <f>+VLOOKUP(D77,'INFORMACION DE PROVEEDORES'!C:M,3,0)</f>
        <v xml:space="preserve"> JURÍDICA</v>
      </c>
      <c r="J77" s="37">
        <v>4</v>
      </c>
      <c r="K77" s="37">
        <v>315</v>
      </c>
      <c r="L77" s="37">
        <v>23</v>
      </c>
      <c r="M77" s="37">
        <f t="shared" si="104"/>
        <v>920</v>
      </c>
      <c r="N77" s="189">
        <v>60.180000000000007</v>
      </c>
      <c r="O77" s="80">
        <f>+L77*'PRECIOS SEGUN ADJ (RURAL)'!$B$2*'PRECIOS SEGUN ADJ (RURAL)'!$C$2</f>
        <v>55365.600000000006</v>
      </c>
      <c r="P77" s="80" t="s">
        <v>1114</v>
      </c>
      <c r="Q77" s="80">
        <f t="shared" si="105"/>
        <v>8858.5</v>
      </c>
      <c r="R77" s="165">
        <v>6</v>
      </c>
      <c r="S77" s="37">
        <f t="shared" si="90"/>
        <v>240</v>
      </c>
      <c r="T77" s="189">
        <v>33</v>
      </c>
      <c r="U77" s="80">
        <f>+R77*'PRECIOS SEGUN ADJ (RURAL)'!$B$3*'PRECIOS SEGUN ADJ (RURAL)'!$C$3</f>
        <v>7920</v>
      </c>
      <c r="V77" s="80" t="s">
        <v>1509</v>
      </c>
      <c r="W77" s="192">
        <v>0</v>
      </c>
      <c r="X77" s="37">
        <f t="shared" si="115"/>
        <v>0</v>
      </c>
      <c r="Y77" s="189">
        <v>25.2</v>
      </c>
      <c r="Z77" s="80">
        <f>+W77*'PRECIOS SEGUN ADJ. (FRONTERIZO)'!$B$4*'PRECIOS SEGUN ADJ. (FRONTERIZO)'!$C$4</f>
        <v>0</v>
      </c>
      <c r="AA77" s="80" t="s">
        <v>134</v>
      </c>
      <c r="AB77" s="165">
        <v>49</v>
      </c>
      <c r="AC77" s="37">
        <f t="shared" si="91"/>
        <v>1960</v>
      </c>
      <c r="AD77" s="189">
        <v>87.91</v>
      </c>
      <c r="AE77" s="80">
        <f>+AB77*'PRECIOS SEGUN ADJ (RURAL)'!$B$4*'PRECIOS SEGUN ADJ (RURAL)'!$C$4</f>
        <v>172303.6</v>
      </c>
      <c r="AF77" s="80" t="s">
        <v>1311</v>
      </c>
      <c r="AG77" s="80">
        <f t="shared" si="106"/>
        <v>31014.65</v>
      </c>
      <c r="AH77" s="165">
        <v>60</v>
      </c>
      <c r="AI77" s="37">
        <f t="shared" si="92"/>
        <v>2400</v>
      </c>
      <c r="AJ77" s="189">
        <v>53.95</v>
      </c>
      <c r="AK77" s="80">
        <f>+AH77*'PRECIOS SEGUN ADJ (RURAL)'!$B$5*'PRECIOS SEGUN ADJ (RURAL)'!$C$5</f>
        <v>129480</v>
      </c>
      <c r="AL77" s="80" t="s">
        <v>1312</v>
      </c>
      <c r="AM77" s="165">
        <v>9</v>
      </c>
      <c r="AN77" s="37">
        <f t="shared" si="93"/>
        <v>360</v>
      </c>
      <c r="AO77" s="189">
        <v>29.05</v>
      </c>
      <c r="AP77" s="80">
        <f>+AM77*'PRECIOS SEGUN ADJ (RURAL)'!$B$6*'PRECIOS SEGUN ADJ (RURAL)'!$C$6</f>
        <v>10458</v>
      </c>
      <c r="AQ77" s="80" t="s">
        <v>1182</v>
      </c>
      <c r="AR77" s="80">
        <f t="shared" si="107"/>
        <v>1673.28</v>
      </c>
      <c r="AS77" s="165">
        <v>19</v>
      </c>
      <c r="AT77" s="37">
        <f t="shared" si="94"/>
        <v>760</v>
      </c>
      <c r="AU77" s="189">
        <v>304.44</v>
      </c>
      <c r="AV77" s="80">
        <f>+AS77*'PRECIOS SEGUN ADJ (RURAL)'!$B$7*'PRECIOS SEGUN ADJ (RURAL)'!$C$7</f>
        <v>231374.4</v>
      </c>
      <c r="AW77" s="80" t="s">
        <v>1545</v>
      </c>
      <c r="AX77" s="80">
        <f t="shared" si="108"/>
        <v>41647.39</v>
      </c>
      <c r="AY77" s="37">
        <v>0</v>
      </c>
      <c r="AZ77" s="37">
        <f t="shared" si="116"/>
        <v>0</v>
      </c>
      <c r="BA77" s="189">
        <v>18.899999999999999</v>
      </c>
      <c r="BB77" s="80">
        <f>+AY77*'PRECIOS SEGUN ADJ. (FRONTERIZO)'!$B$9*'PRECIOS SEGUN ADJ. (FRONTERIZO)'!$C$9</f>
        <v>0</v>
      </c>
      <c r="BC77" s="80" t="s">
        <v>134</v>
      </c>
      <c r="BD77" s="165">
        <v>6</v>
      </c>
      <c r="BE77" s="37">
        <f t="shared" si="95"/>
        <v>240</v>
      </c>
      <c r="BF77" s="189">
        <v>140.38999999999999</v>
      </c>
      <c r="BG77" s="80">
        <f>+BD77*'PRECIOS SEGUN ADJ (RURAL)'!$B$8*'PRECIOS SEGUN ADJ (RURAL)'!$C$8</f>
        <v>33693.599999999999</v>
      </c>
      <c r="BH77" s="80" t="s">
        <v>1512</v>
      </c>
      <c r="BI77" s="80">
        <f t="shared" si="109"/>
        <v>6064.85</v>
      </c>
      <c r="BJ77" s="37">
        <v>0</v>
      </c>
      <c r="BK77" s="37">
        <f t="shared" si="117"/>
        <v>0</v>
      </c>
      <c r="BL77" s="189">
        <v>31.459999999999997</v>
      </c>
      <c r="BM77" s="80">
        <f>+BJ77*'PRECIOS SEGUN ADJ. (FRONTERIZO)'!$B$11*'PRECIOS SEGUN ADJ. (FRONTERIZO)'!$C$11</f>
        <v>0</v>
      </c>
      <c r="BN77" s="80" t="s">
        <v>134</v>
      </c>
      <c r="BO77" s="165">
        <v>16</v>
      </c>
      <c r="BP77" s="37">
        <f t="shared" si="96"/>
        <v>640</v>
      </c>
      <c r="BQ77" s="189">
        <v>68.099999999999994</v>
      </c>
      <c r="BR77" s="80">
        <f>+BO77*'PRECIOS SEGUN ADJ (RURAL)'!$B$9*'PRECIOS SEGUN ADJ (RURAL)'!$C$9</f>
        <v>43584</v>
      </c>
      <c r="BS77" s="80" t="s">
        <v>1259</v>
      </c>
      <c r="BT77" s="165">
        <v>315</v>
      </c>
      <c r="BU77" s="37">
        <f t="shared" si="110"/>
        <v>6300</v>
      </c>
      <c r="BV77" s="189">
        <v>5.5</v>
      </c>
      <c r="BW77" s="80">
        <f>+BT77*'PRECIOS SEGUN ADJ (RURAL)'!$B$10*'PRECIOS SEGUN ADJ (RURAL)'!$C$10</f>
        <v>34650</v>
      </c>
      <c r="BX77" s="80" t="s">
        <v>2951</v>
      </c>
      <c r="BY77" s="165">
        <v>315</v>
      </c>
      <c r="BZ77" s="37">
        <f t="shared" si="97"/>
        <v>12600</v>
      </c>
      <c r="CA77" s="189">
        <v>7.1500000000000012</v>
      </c>
      <c r="CB77" s="80">
        <f>+BY77*'PRECIOS SEGUN ADJ (RURAL)'!$B$11*'PRECIOS SEGUN ADJ (RURAL)'!$C$11</f>
        <v>90090</v>
      </c>
      <c r="CC77" s="80" t="s">
        <v>2952</v>
      </c>
      <c r="CD77" s="165">
        <v>315</v>
      </c>
      <c r="CE77" s="37">
        <f t="shared" si="98"/>
        <v>12600</v>
      </c>
      <c r="CF77" s="189">
        <v>6.84</v>
      </c>
      <c r="CG77" s="80">
        <f>+CD77*'PRECIOS SEGUN ADJ (RURAL)'!$B$12*'PRECIOS SEGUN ADJ (RURAL)'!$C$12</f>
        <v>86184</v>
      </c>
      <c r="CH77" s="80" t="s">
        <v>2953</v>
      </c>
      <c r="CI77" s="37">
        <v>0</v>
      </c>
      <c r="CJ77" s="37">
        <f t="shared" si="118"/>
        <v>0</v>
      </c>
      <c r="CK77" s="189">
        <v>60</v>
      </c>
      <c r="CL77" s="80">
        <f>+CI77*'PRECIOS SEGUN ADJ. (FRONTERIZO)'!$B$16*'PRECIOS SEGUN ADJ. (FRONTERIZO)'!$C$16</f>
        <v>0</v>
      </c>
      <c r="CM77" s="80" t="s">
        <v>134</v>
      </c>
      <c r="CN77" s="80">
        <f t="shared" si="127"/>
        <v>0</v>
      </c>
      <c r="CO77" s="37">
        <v>0</v>
      </c>
      <c r="CP77" s="37">
        <f t="shared" si="119"/>
        <v>0</v>
      </c>
      <c r="CQ77" s="189">
        <v>55.649999999999991</v>
      </c>
      <c r="CR77" s="80">
        <f>+CO77*'PRECIOS SEGUN ADJ. (FRONTERIZO)'!$B$17*'PRECIOS SEGUN ADJ. (FRONTERIZO)'!$C$17</f>
        <v>0</v>
      </c>
      <c r="CS77" s="80" t="s">
        <v>134</v>
      </c>
      <c r="CT77" s="80">
        <f t="shared" si="128"/>
        <v>0</v>
      </c>
      <c r="CU77" s="165">
        <v>315</v>
      </c>
      <c r="CV77" s="37">
        <f t="shared" si="99"/>
        <v>12600</v>
      </c>
      <c r="CW77" s="189">
        <v>6.5999999999999988</v>
      </c>
      <c r="CX77" s="80">
        <f>+CU77*'PRECIOS SEGUN ADJ (RURAL)'!$B$14*'PRECIOS SEGUN ADJ (RURAL)'!$C$14</f>
        <v>83160</v>
      </c>
      <c r="CY77" s="80" t="s">
        <v>2954</v>
      </c>
      <c r="CZ77" s="37">
        <v>0</v>
      </c>
      <c r="DA77" s="37">
        <f t="shared" si="120"/>
        <v>0</v>
      </c>
      <c r="DB77" s="189">
        <v>65.75</v>
      </c>
      <c r="DC77" s="80">
        <f>+CZ77*'PRECIOS SEGUN ADJ. (FRONTERIZO)'!$B$19*'PRECIOS SEGUN ADJ. (FRONTERIZO)'!$C$19</f>
        <v>0</v>
      </c>
      <c r="DD77" s="80" t="s">
        <v>134</v>
      </c>
      <c r="DE77" s="80">
        <f t="shared" si="129"/>
        <v>0</v>
      </c>
      <c r="DF77" s="165">
        <v>12</v>
      </c>
      <c r="DG77" s="37">
        <f t="shared" si="100"/>
        <v>480</v>
      </c>
      <c r="DH77" s="189">
        <v>82.59999999999998</v>
      </c>
      <c r="DI77" s="80">
        <f>+DF77*'PRECIOS SEGUN ADJ (RURAL)'!$B$15*'PRECIOS SEGUN ADJ (RURAL)'!$C$15</f>
        <v>39648</v>
      </c>
      <c r="DJ77" s="80" t="s">
        <v>1516</v>
      </c>
      <c r="DK77" s="80">
        <f t="shared" si="111"/>
        <v>7136.64</v>
      </c>
      <c r="DL77" s="165">
        <v>315</v>
      </c>
      <c r="DM77" s="37">
        <f t="shared" si="101"/>
        <v>12600</v>
      </c>
      <c r="DN77" s="189">
        <v>23.059999999999995</v>
      </c>
      <c r="DO77" s="80">
        <f>+DL77*'PRECIOS SEGUN ADJ (RURAL)'!$B$17*'PRECIOS SEGUN ADJ (RURAL)'!$C$17</f>
        <v>290556</v>
      </c>
      <c r="DP77" s="80" t="s">
        <v>2955</v>
      </c>
      <c r="DQ77" s="192">
        <v>0</v>
      </c>
      <c r="DR77" s="192">
        <f t="shared" si="121"/>
        <v>0</v>
      </c>
      <c r="DS77" s="189">
        <v>80.849999999999994</v>
      </c>
      <c r="DT77" s="80">
        <f>+DQ77*'PRECIOS SEGUN ADJ. (FRONTERIZO)'!$B$22*'PRECIOS SEGUN ADJ. (FRONTERIZO)'!$C$22</f>
        <v>0</v>
      </c>
      <c r="DU77" s="80" t="s">
        <v>134</v>
      </c>
      <c r="DV77" s="165">
        <v>13</v>
      </c>
      <c r="DW77" s="37">
        <f t="shared" si="102"/>
        <v>520</v>
      </c>
      <c r="DX77" s="189">
        <v>21.83</v>
      </c>
      <c r="DY77" s="80">
        <f>+DV77*'PRECIOS SEGUN ADJ (RURAL)'!$B$19*'PRECIOS SEGUN ADJ (RURAL)'!$C$19</f>
        <v>11351.599999999999</v>
      </c>
      <c r="DZ77" s="80" t="s">
        <v>1322</v>
      </c>
      <c r="EA77" s="80">
        <f t="shared" si="112"/>
        <v>2043.29</v>
      </c>
      <c r="EB77" s="165">
        <v>48</v>
      </c>
      <c r="EC77" s="37">
        <f t="shared" si="103"/>
        <v>1920</v>
      </c>
      <c r="ED77" s="189">
        <v>33</v>
      </c>
      <c r="EE77" s="80">
        <f>+EB77*'PRECIOS SEGUN ADJ (RURAL)'!$B$20*'PRECIOS SEGUN ADJ (RURAL)'!$C$20</f>
        <v>63360</v>
      </c>
      <c r="EF77" s="80" t="s">
        <v>226</v>
      </c>
      <c r="EG77" s="37">
        <v>0</v>
      </c>
      <c r="EH77" s="37">
        <f t="shared" si="122"/>
        <v>0</v>
      </c>
      <c r="EI77" s="189">
        <v>15.789999999999997</v>
      </c>
      <c r="EJ77" s="80">
        <f>+EG77*'PRECIOS SEGUN ADJ. (FRONTERIZO)'!$B$25*'PRECIOS SEGUN ADJ. (FRONTERIZO)'!$C$25</f>
        <v>0</v>
      </c>
      <c r="EK77" s="80" t="s">
        <v>134</v>
      </c>
      <c r="EL77" s="37">
        <v>0</v>
      </c>
      <c r="EM77" s="37">
        <f t="shared" si="123"/>
        <v>0</v>
      </c>
      <c r="EN77" s="189">
        <v>31.5</v>
      </c>
      <c r="EO77" s="80">
        <f>+EL77*'PRECIOS SEGUN ADJ. (FRONTERIZO)'!$B$26*'PRECIOS SEGUN ADJ. (FRONTERIZO)'!$C$26</f>
        <v>0</v>
      </c>
      <c r="EP77" s="80" t="s">
        <v>134</v>
      </c>
      <c r="EQ77" s="193">
        <v>41</v>
      </c>
      <c r="ER77" s="194">
        <f t="shared" si="124"/>
        <v>1640</v>
      </c>
      <c r="ES77" s="195">
        <v>21.68</v>
      </c>
      <c r="ET77" s="196">
        <f>+EQ77*'PRECIOS SEGUN ADJ (RURAL)'!$B$13*'PRECIOS SEGUN ADJ (RURAL)'!$C$13</f>
        <v>35555.199999999997</v>
      </c>
      <c r="EU77" s="196" t="s">
        <v>1128</v>
      </c>
      <c r="EV77" s="197">
        <v>315</v>
      </c>
      <c r="EW77" s="198">
        <f t="shared" si="113"/>
        <v>6300</v>
      </c>
      <c r="EX77" s="199">
        <v>5.5</v>
      </c>
      <c r="EY77" s="200">
        <f>+EV77*'PRECIOS SEGUN ADJ (RURAL)'!$B$16*'PRECIOS SEGUN ADJ (RURAL)'!$C$16</f>
        <v>34650</v>
      </c>
      <c r="EZ77" s="200" t="s">
        <v>2951</v>
      </c>
      <c r="FA77" s="201">
        <v>19</v>
      </c>
      <c r="FB77" s="202">
        <f t="shared" si="125"/>
        <v>760</v>
      </c>
      <c r="FC77" s="203">
        <v>220</v>
      </c>
      <c r="FD77" s="204">
        <f>+FA77*'PRECIOS SEGUN ADJ (RURAL)'!$B$18*'PRECIOS SEGUN ADJ (RURAL)'!$C$18</f>
        <v>167200</v>
      </c>
      <c r="FE77" s="204" t="s">
        <v>1551</v>
      </c>
      <c r="FF77" s="204">
        <f t="shared" si="114"/>
        <v>30096</v>
      </c>
      <c r="FG77" s="80">
        <f t="shared" si="130"/>
        <v>1620584</v>
      </c>
      <c r="FH77" s="80" t="s">
        <v>2956</v>
      </c>
      <c r="FI77" s="80">
        <f t="shared" si="126"/>
        <v>128534.6</v>
      </c>
      <c r="FJ77" s="80" t="s">
        <v>2957</v>
      </c>
      <c r="FK77" s="80">
        <f t="shared" si="131"/>
        <v>1492049.4</v>
      </c>
      <c r="FL77" s="80" t="s">
        <v>2958</v>
      </c>
      <c r="FM77" s="80">
        <f t="shared" si="132"/>
        <v>324116.8</v>
      </c>
      <c r="FN77" s="80" t="s">
        <v>2959</v>
      </c>
      <c r="FO77" s="80">
        <f t="shared" si="133"/>
        <v>16205.84</v>
      </c>
      <c r="FP77" s="80" t="s">
        <v>2960</v>
      </c>
      <c r="FQ77" s="80"/>
      <c r="FR77" s="80">
        <f t="shared" si="134"/>
        <v>1296467.2</v>
      </c>
      <c r="FS77" s="80" t="s">
        <v>2961</v>
      </c>
      <c r="FT77" s="37" t="str">
        <f>+VLOOKUP(D77,'RURAL XENIA'!F:G,2,0)</f>
        <v>R-29</v>
      </c>
    </row>
    <row r="78" spans="1:176">
      <c r="A78" s="37">
        <v>77</v>
      </c>
      <c r="B78" s="176" t="s">
        <v>1826</v>
      </c>
      <c r="C78" s="26" t="s">
        <v>2962</v>
      </c>
      <c r="D78" s="37">
        <v>132285484</v>
      </c>
      <c r="E78" s="37">
        <f>+VLOOKUP(D78,'INFORMACION DE PROVEEDORES'!C:I,2,0)</f>
        <v>132285484</v>
      </c>
      <c r="F78" s="26" t="str">
        <f>+VLOOKUP(D78,'INFORMACION DE PROVEEDORES'!C:J,4,0)</f>
        <v>KATHERINE LUCIA RAMOS RAMIEZ</v>
      </c>
      <c r="G78" s="37" t="str">
        <f>+VLOOKUP(D78,'INFORMACION DE PROVEEDORES'!C:K,5,0)</f>
        <v>402-0967291-0</v>
      </c>
      <c r="H78" s="26" t="str">
        <f>+VLOOKUP(D78,'INFORMACION DE PROVEEDORES'!C:L,7,0)</f>
        <v xml:space="preserve">CALLE PROYECTO NO. 12 LA MANICERA, EL SEIBO </v>
      </c>
      <c r="I78" s="37" t="str">
        <f>+VLOOKUP(D78,'INFORMACION DE PROVEEDORES'!C:M,3,0)</f>
        <v xml:space="preserve"> JURÍDICA</v>
      </c>
      <c r="J78" s="37">
        <v>8</v>
      </c>
      <c r="K78" s="37">
        <v>249</v>
      </c>
      <c r="L78" s="37">
        <v>21</v>
      </c>
      <c r="M78" s="37">
        <f t="shared" si="104"/>
        <v>840</v>
      </c>
      <c r="N78" s="189">
        <v>60.180000000000007</v>
      </c>
      <c r="O78" s="80">
        <f>+L78*'PRECIOS SEGUN ADJ (RURAL)'!$B$2*'PRECIOS SEGUN ADJ (RURAL)'!$C$2</f>
        <v>50551.199999999997</v>
      </c>
      <c r="P78" s="80" t="s">
        <v>2963</v>
      </c>
      <c r="Q78" s="80">
        <f t="shared" si="105"/>
        <v>8088.19</v>
      </c>
      <c r="R78" s="165">
        <v>8</v>
      </c>
      <c r="S78" s="37">
        <f t="shared" si="90"/>
        <v>320</v>
      </c>
      <c r="T78" s="189">
        <v>33</v>
      </c>
      <c r="U78" s="80">
        <f>+R78*'PRECIOS SEGUN ADJ (RURAL)'!$B$3*'PRECIOS SEGUN ADJ (RURAL)'!$C$3</f>
        <v>10560</v>
      </c>
      <c r="V78" s="80" t="s">
        <v>2870</v>
      </c>
      <c r="W78" s="192">
        <v>0</v>
      </c>
      <c r="X78" s="37">
        <f t="shared" si="115"/>
        <v>0</v>
      </c>
      <c r="Y78" s="189">
        <v>25.2</v>
      </c>
      <c r="Z78" s="80">
        <f>+W78*'PRECIOS SEGUN ADJ. (FRONTERIZO)'!$B$4*'PRECIOS SEGUN ADJ. (FRONTERIZO)'!$C$4</f>
        <v>0</v>
      </c>
      <c r="AA78" s="80" t="s">
        <v>134</v>
      </c>
      <c r="AB78" s="165">
        <v>43</v>
      </c>
      <c r="AC78" s="37">
        <f t="shared" si="91"/>
        <v>1720</v>
      </c>
      <c r="AD78" s="189">
        <v>87.91</v>
      </c>
      <c r="AE78" s="80">
        <f>+AB78*'PRECIOS SEGUN ADJ (RURAL)'!$B$4*'PRECIOS SEGUN ADJ (RURAL)'!$C$4</f>
        <v>151205.19999999998</v>
      </c>
      <c r="AF78" s="80" t="s">
        <v>1909</v>
      </c>
      <c r="AG78" s="80">
        <f t="shared" si="106"/>
        <v>27216.94</v>
      </c>
      <c r="AH78" s="165">
        <v>48</v>
      </c>
      <c r="AI78" s="37">
        <f t="shared" si="92"/>
        <v>1920</v>
      </c>
      <c r="AJ78" s="189">
        <v>53.95</v>
      </c>
      <c r="AK78" s="80">
        <f>+AH78*'PRECIOS SEGUN ADJ (RURAL)'!$B$5*'PRECIOS SEGUN ADJ (RURAL)'!$C$5</f>
        <v>103584.00000000001</v>
      </c>
      <c r="AL78" s="80" t="s">
        <v>1376</v>
      </c>
      <c r="AM78" s="165">
        <v>10</v>
      </c>
      <c r="AN78" s="37">
        <f t="shared" si="93"/>
        <v>400</v>
      </c>
      <c r="AO78" s="189">
        <v>29.05</v>
      </c>
      <c r="AP78" s="80">
        <f>+AM78*'PRECIOS SEGUN ADJ (RURAL)'!$B$6*'PRECIOS SEGUN ADJ (RURAL)'!$C$6</f>
        <v>11620</v>
      </c>
      <c r="AQ78" s="80" t="s">
        <v>2756</v>
      </c>
      <c r="AR78" s="80">
        <f t="shared" si="107"/>
        <v>1859.2</v>
      </c>
      <c r="AS78" s="165">
        <v>17</v>
      </c>
      <c r="AT78" s="37">
        <f t="shared" si="94"/>
        <v>680</v>
      </c>
      <c r="AU78" s="189">
        <v>304.44</v>
      </c>
      <c r="AV78" s="80">
        <f>+AS78*'PRECIOS SEGUN ADJ (RURAL)'!$B$7*'PRECIOS SEGUN ADJ (RURAL)'!$C$7</f>
        <v>207019.19999999998</v>
      </c>
      <c r="AW78" s="80" t="s">
        <v>1142</v>
      </c>
      <c r="AX78" s="80">
        <f t="shared" si="108"/>
        <v>37263.46</v>
      </c>
      <c r="AY78" s="37">
        <v>0</v>
      </c>
      <c r="AZ78" s="37">
        <f t="shared" si="116"/>
        <v>0</v>
      </c>
      <c r="BA78" s="189">
        <v>18.899999999999999</v>
      </c>
      <c r="BB78" s="80">
        <f>+AY78*'PRECIOS SEGUN ADJ. (FRONTERIZO)'!$B$9*'PRECIOS SEGUN ADJ. (FRONTERIZO)'!$C$9</f>
        <v>0</v>
      </c>
      <c r="BC78" s="80" t="s">
        <v>134</v>
      </c>
      <c r="BD78" s="165">
        <v>8</v>
      </c>
      <c r="BE78" s="37">
        <f t="shared" si="95"/>
        <v>320</v>
      </c>
      <c r="BF78" s="189">
        <v>140.38999999999999</v>
      </c>
      <c r="BG78" s="80">
        <f>+BD78*'PRECIOS SEGUN ADJ (RURAL)'!$B$8*'PRECIOS SEGUN ADJ (RURAL)'!$C$8</f>
        <v>44924.799999999996</v>
      </c>
      <c r="BH78" s="80" t="s">
        <v>2874</v>
      </c>
      <c r="BI78" s="80">
        <f t="shared" si="109"/>
        <v>8086.46</v>
      </c>
      <c r="BJ78" s="37">
        <v>0</v>
      </c>
      <c r="BK78" s="37">
        <f t="shared" si="117"/>
        <v>0</v>
      </c>
      <c r="BL78" s="189">
        <v>31.459999999999997</v>
      </c>
      <c r="BM78" s="80">
        <f>+BJ78*'PRECIOS SEGUN ADJ. (FRONTERIZO)'!$B$11*'PRECIOS SEGUN ADJ. (FRONTERIZO)'!$C$11</f>
        <v>0</v>
      </c>
      <c r="BN78" s="80" t="s">
        <v>134</v>
      </c>
      <c r="BO78" s="165">
        <v>13</v>
      </c>
      <c r="BP78" s="37">
        <f t="shared" si="96"/>
        <v>520</v>
      </c>
      <c r="BQ78" s="189">
        <v>68.099999999999994</v>
      </c>
      <c r="BR78" s="80">
        <f>+BO78*'PRECIOS SEGUN ADJ (RURAL)'!$B$9*'PRECIOS SEGUN ADJ (RURAL)'!$C$9</f>
        <v>35412</v>
      </c>
      <c r="BS78" s="80" t="s">
        <v>1336</v>
      </c>
      <c r="BT78" s="165">
        <v>249</v>
      </c>
      <c r="BU78" s="37">
        <f t="shared" si="110"/>
        <v>4980</v>
      </c>
      <c r="BV78" s="189">
        <v>5.5</v>
      </c>
      <c r="BW78" s="80">
        <f>+BT78*'PRECIOS SEGUN ADJ (RURAL)'!$B$10*'PRECIOS SEGUN ADJ (RURAL)'!$C$10</f>
        <v>27390</v>
      </c>
      <c r="BX78" s="80" t="s">
        <v>2964</v>
      </c>
      <c r="BY78" s="165">
        <v>249</v>
      </c>
      <c r="BZ78" s="37">
        <f t="shared" si="97"/>
        <v>9960</v>
      </c>
      <c r="CA78" s="189">
        <v>7.1500000000000012</v>
      </c>
      <c r="CB78" s="80">
        <f>+BY78*'PRECIOS SEGUN ADJ (RURAL)'!$B$11*'PRECIOS SEGUN ADJ (RURAL)'!$C$11</f>
        <v>71214</v>
      </c>
      <c r="CC78" s="80" t="s">
        <v>677</v>
      </c>
      <c r="CD78" s="165">
        <v>249</v>
      </c>
      <c r="CE78" s="37">
        <f t="shared" si="98"/>
        <v>9960</v>
      </c>
      <c r="CF78" s="189">
        <v>6.84</v>
      </c>
      <c r="CG78" s="80">
        <f>+CD78*'PRECIOS SEGUN ADJ (RURAL)'!$B$12*'PRECIOS SEGUN ADJ (RURAL)'!$C$12</f>
        <v>68126.399999999994</v>
      </c>
      <c r="CH78" s="80" t="s">
        <v>2965</v>
      </c>
      <c r="CI78" s="37">
        <v>0</v>
      </c>
      <c r="CJ78" s="37">
        <f t="shared" si="118"/>
        <v>0</v>
      </c>
      <c r="CK78" s="189">
        <v>60</v>
      </c>
      <c r="CL78" s="80">
        <f>+CI78*'PRECIOS SEGUN ADJ. (FRONTERIZO)'!$B$16*'PRECIOS SEGUN ADJ. (FRONTERIZO)'!$C$16</f>
        <v>0</v>
      </c>
      <c r="CM78" s="80" t="s">
        <v>134</v>
      </c>
      <c r="CN78" s="80">
        <f t="shared" si="127"/>
        <v>0</v>
      </c>
      <c r="CO78" s="37">
        <v>0</v>
      </c>
      <c r="CP78" s="37">
        <f t="shared" si="119"/>
        <v>0</v>
      </c>
      <c r="CQ78" s="189">
        <v>55.649999999999991</v>
      </c>
      <c r="CR78" s="80">
        <f>+CO78*'PRECIOS SEGUN ADJ. (FRONTERIZO)'!$B$17*'PRECIOS SEGUN ADJ. (FRONTERIZO)'!$C$17</f>
        <v>0</v>
      </c>
      <c r="CS78" s="80" t="s">
        <v>134</v>
      </c>
      <c r="CT78" s="80">
        <f t="shared" si="128"/>
        <v>0</v>
      </c>
      <c r="CU78" s="165">
        <v>249</v>
      </c>
      <c r="CV78" s="37">
        <f t="shared" si="99"/>
        <v>9960</v>
      </c>
      <c r="CW78" s="189">
        <v>6.5999999999999988</v>
      </c>
      <c r="CX78" s="80">
        <f>+CU78*'PRECIOS SEGUN ADJ (RURAL)'!$B$14*'PRECIOS SEGUN ADJ (RURAL)'!$C$14</f>
        <v>65736</v>
      </c>
      <c r="CY78" s="80" t="s">
        <v>2966</v>
      </c>
      <c r="CZ78" s="37">
        <v>0</v>
      </c>
      <c r="DA78" s="37">
        <f t="shared" si="120"/>
        <v>0</v>
      </c>
      <c r="DB78" s="189">
        <v>65.75</v>
      </c>
      <c r="DC78" s="80">
        <f>+CZ78*'PRECIOS SEGUN ADJ. (FRONTERIZO)'!$B$19*'PRECIOS SEGUN ADJ. (FRONTERIZO)'!$C$19</f>
        <v>0</v>
      </c>
      <c r="DD78" s="80" t="s">
        <v>134</v>
      </c>
      <c r="DE78" s="80">
        <f t="shared" si="129"/>
        <v>0</v>
      </c>
      <c r="DF78" s="165">
        <v>12</v>
      </c>
      <c r="DG78" s="37">
        <f t="shared" si="100"/>
        <v>480</v>
      </c>
      <c r="DH78" s="189">
        <v>82.59999999999998</v>
      </c>
      <c r="DI78" s="80">
        <f>+DF78*'PRECIOS SEGUN ADJ (RURAL)'!$B$15*'PRECIOS SEGUN ADJ (RURAL)'!$C$15</f>
        <v>39648</v>
      </c>
      <c r="DJ78" s="80" t="s">
        <v>1516</v>
      </c>
      <c r="DK78" s="80">
        <f t="shared" si="111"/>
        <v>7136.64</v>
      </c>
      <c r="DL78" s="165">
        <v>249</v>
      </c>
      <c r="DM78" s="37">
        <f t="shared" si="101"/>
        <v>9960</v>
      </c>
      <c r="DN78" s="189">
        <v>23.059999999999995</v>
      </c>
      <c r="DO78" s="80">
        <f>+DL78*'PRECIOS SEGUN ADJ (RURAL)'!$B$17*'PRECIOS SEGUN ADJ (RURAL)'!$C$17</f>
        <v>229677.59999999998</v>
      </c>
      <c r="DP78" s="80" t="s">
        <v>2967</v>
      </c>
      <c r="DQ78" s="192">
        <v>0</v>
      </c>
      <c r="DR78" s="192">
        <f t="shared" si="121"/>
        <v>0</v>
      </c>
      <c r="DS78" s="189">
        <v>80.849999999999994</v>
      </c>
      <c r="DT78" s="80">
        <f>+DQ78*'PRECIOS SEGUN ADJ. (FRONTERIZO)'!$B$22*'PRECIOS SEGUN ADJ. (FRONTERIZO)'!$C$22</f>
        <v>0</v>
      </c>
      <c r="DU78" s="80" t="s">
        <v>134</v>
      </c>
      <c r="DV78" s="165">
        <v>13</v>
      </c>
      <c r="DW78" s="37">
        <f t="shared" si="102"/>
        <v>520</v>
      </c>
      <c r="DX78" s="189">
        <v>21.83</v>
      </c>
      <c r="DY78" s="80">
        <f>+DV78*'PRECIOS SEGUN ADJ (RURAL)'!$B$19*'PRECIOS SEGUN ADJ (RURAL)'!$C$19</f>
        <v>11351.599999999999</v>
      </c>
      <c r="DZ78" s="80" t="s">
        <v>1322</v>
      </c>
      <c r="EA78" s="80">
        <f t="shared" si="112"/>
        <v>2043.29</v>
      </c>
      <c r="EB78" s="165">
        <v>42</v>
      </c>
      <c r="EC78" s="37">
        <f t="shared" si="103"/>
        <v>1680</v>
      </c>
      <c r="ED78" s="189">
        <v>33</v>
      </c>
      <c r="EE78" s="80">
        <f>+EB78*'PRECIOS SEGUN ADJ (RURAL)'!$B$20*'PRECIOS SEGUN ADJ (RURAL)'!$C$20</f>
        <v>55440</v>
      </c>
      <c r="EF78" s="80" t="s">
        <v>654</v>
      </c>
      <c r="EG78" s="37">
        <v>0</v>
      </c>
      <c r="EH78" s="37">
        <f t="shared" si="122"/>
        <v>0</v>
      </c>
      <c r="EI78" s="189">
        <v>15.789999999999997</v>
      </c>
      <c r="EJ78" s="80">
        <f>+EG78*'PRECIOS SEGUN ADJ. (FRONTERIZO)'!$B$25*'PRECIOS SEGUN ADJ. (FRONTERIZO)'!$C$25</f>
        <v>0</v>
      </c>
      <c r="EK78" s="80" t="s">
        <v>134</v>
      </c>
      <c r="EL78" s="37">
        <v>0</v>
      </c>
      <c r="EM78" s="37">
        <f t="shared" si="123"/>
        <v>0</v>
      </c>
      <c r="EN78" s="189">
        <v>31.5</v>
      </c>
      <c r="EO78" s="80">
        <f>+EL78*'PRECIOS SEGUN ADJ. (FRONTERIZO)'!$B$26*'PRECIOS SEGUN ADJ. (FRONTERIZO)'!$C$26</f>
        <v>0</v>
      </c>
      <c r="EP78" s="80" t="s">
        <v>134</v>
      </c>
      <c r="EQ78" s="193">
        <v>36</v>
      </c>
      <c r="ER78" s="194">
        <f t="shared" si="124"/>
        <v>1440</v>
      </c>
      <c r="ES78" s="195">
        <v>21.68</v>
      </c>
      <c r="ET78" s="196">
        <f>+EQ78*'PRECIOS SEGUN ADJ (RURAL)'!$B$13*'PRECIOS SEGUN ADJ (RURAL)'!$C$13</f>
        <v>31219.200000000001</v>
      </c>
      <c r="EU78" s="196" t="s">
        <v>1340</v>
      </c>
      <c r="EV78" s="197">
        <v>249</v>
      </c>
      <c r="EW78" s="198">
        <f t="shared" si="113"/>
        <v>4980</v>
      </c>
      <c r="EX78" s="199">
        <v>5.5</v>
      </c>
      <c r="EY78" s="200">
        <f>+EV78*'PRECIOS SEGUN ADJ (RURAL)'!$B$16*'PRECIOS SEGUN ADJ (RURAL)'!$C$16</f>
        <v>27390</v>
      </c>
      <c r="EZ78" s="200" t="s">
        <v>2964</v>
      </c>
      <c r="FA78" s="201">
        <v>17</v>
      </c>
      <c r="FB78" s="202">
        <f t="shared" si="125"/>
        <v>680</v>
      </c>
      <c r="FC78" s="203">
        <v>220</v>
      </c>
      <c r="FD78" s="204">
        <f>+FA78*'PRECIOS SEGUN ADJ (RURAL)'!$B$18*'PRECIOS SEGUN ADJ (RURAL)'!$C$18</f>
        <v>149600</v>
      </c>
      <c r="FE78" s="204" t="s">
        <v>1152</v>
      </c>
      <c r="FF78" s="204">
        <f t="shared" si="114"/>
        <v>26928</v>
      </c>
      <c r="FG78" s="80">
        <f t="shared" si="130"/>
        <v>1391669.2</v>
      </c>
      <c r="FH78" s="80" t="s">
        <v>2968</v>
      </c>
      <c r="FI78" s="80">
        <f t="shared" si="126"/>
        <v>118622.18</v>
      </c>
      <c r="FJ78" s="80" t="s">
        <v>2969</v>
      </c>
      <c r="FK78" s="80">
        <f t="shared" si="131"/>
        <v>1273047.02</v>
      </c>
      <c r="FL78" s="80" t="s">
        <v>2970</v>
      </c>
      <c r="FM78" s="80">
        <f t="shared" si="132"/>
        <v>278333.84000000003</v>
      </c>
      <c r="FN78" s="80" t="s">
        <v>2971</v>
      </c>
      <c r="FO78" s="80">
        <f t="shared" si="133"/>
        <v>13916.69</v>
      </c>
      <c r="FP78" s="80" t="s">
        <v>2972</v>
      </c>
      <c r="FQ78" s="80"/>
      <c r="FR78" s="80">
        <f t="shared" si="134"/>
        <v>1113335.3599999999</v>
      </c>
      <c r="FS78" s="80" t="s">
        <v>2973</v>
      </c>
      <c r="FT78" s="37" t="str">
        <f>+VLOOKUP(D78,'RURAL XENIA'!F:G,2,0)</f>
        <v>R-29</v>
      </c>
    </row>
    <row r="79" spans="1:176">
      <c r="A79" s="37">
        <v>78</v>
      </c>
      <c r="B79" s="176" t="s">
        <v>1826</v>
      </c>
      <c r="C79" s="26" t="s">
        <v>2974</v>
      </c>
      <c r="D79" s="37">
        <v>130648672</v>
      </c>
      <c r="E79" s="37">
        <f>+VLOOKUP(D79,'INFORMACION DE PROVEEDORES'!C:I,2,0)</f>
        <v>130648672</v>
      </c>
      <c r="F79" s="26" t="str">
        <f>+VLOOKUP(D79,'INFORMACION DE PROVEEDORES'!C:J,4,0)</f>
        <v>ANDREA MELANIA FRANCISCO FLORES</v>
      </c>
      <c r="G79" s="37" t="str">
        <f>+VLOOKUP(D79,'INFORMACION DE PROVEEDORES'!C:K,5,0)</f>
        <v>001-0481389-4</v>
      </c>
      <c r="H79" s="26" t="str">
        <f>+VLOOKUP(D79,'INFORMACION DE PROVEEDORES'!C:L,7,0)</f>
        <v>CALLE JOSE FRANCISCO PEÑA GOMEZ, NO.29, MONTE PLATA</v>
      </c>
      <c r="I79" s="37" t="str">
        <f>+VLOOKUP(D79,'INFORMACION DE PROVEEDORES'!C:M,3,0)</f>
        <v xml:space="preserve"> JURÍDICA</v>
      </c>
      <c r="J79" s="37">
        <v>4</v>
      </c>
      <c r="K79" s="37">
        <v>229</v>
      </c>
      <c r="L79" s="37">
        <v>17</v>
      </c>
      <c r="M79" s="37">
        <f t="shared" si="104"/>
        <v>680</v>
      </c>
      <c r="N79" s="189">
        <v>60.180000000000007</v>
      </c>
      <c r="O79" s="80">
        <f>+L79*'PRECIOS SEGUN ADJ (RURAL)'!$B$2*'PRECIOS SEGUN ADJ (RURAL)'!$C$2</f>
        <v>40922.399999999994</v>
      </c>
      <c r="P79" s="80" t="s">
        <v>1412</v>
      </c>
      <c r="Q79" s="80">
        <f t="shared" si="105"/>
        <v>6547.58</v>
      </c>
      <c r="R79" s="165">
        <v>4</v>
      </c>
      <c r="S79" s="37">
        <f t="shared" si="90"/>
        <v>160</v>
      </c>
      <c r="T79" s="189">
        <v>33</v>
      </c>
      <c r="U79" s="80">
        <f>+R79*'PRECIOS SEGUN ADJ (RURAL)'!$B$3*'PRECIOS SEGUN ADJ (RURAL)'!$C$3</f>
        <v>5280</v>
      </c>
      <c r="V79" s="80" t="s">
        <v>1138</v>
      </c>
      <c r="W79" s="192">
        <v>0</v>
      </c>
      <c r="X79" s="37">
        <f t="shared" si="115"/>
        <v>0</v>
      </c>
      <c r="Y79" s="189">
        <v>25.2</v>
      </c>
      <c r="Z79" s="80">
        <f>+W79*'PRECIOS SEGUN ADJ. (FRONTERIZO)'!$B$4*'PRECIOS SEGUN ADJ. (FRONTERIZO)'!$C$4</f>
        <v>0</v>
      </c>
      <c r="AA79" s="80" t="s">
        <v>134</v>
      </c>
      <c r="AB79" s="165">
        <v>37</v>
      </c>
      <c r="AC79" s="37">
        <f t="shared" si="91"/>
        <v>1480</v>
      </c>
      <c r="AD79" s="189">
        <v>87.91</v>
      </c>
      <c r="AE79" s="80">
        <f>+AB79*'PRECIOS SEGUN ADJ (RURAL)'!$B$4*'PRECIOS SEGUN ADJ (RURAL)'!$C$4</f>
        <v>130106.8</v>
      </c>
      <c r="AF79" s="80" t="s">
        <v>1672</v>
      </c>
      <c r="AG79" s="80">
        <f t="shared" si="106"/>
        <v>23419.22</v>
      </c>
      <c r="AH79" s="165">
        <v>44</v>
      </c>
      <c r="AI79" s="37">
        <f t="shared" si="92"/>
        <v>1760</v>
      </c>
      <c r="AJ79" s="189">
        <v>53.95</v>
      </c>
      <c r="AK79" s="80">
        <f>+AH79*'PRECIOS SEGUN ADJ (RURAL)'!$B$5*'PRECIOS SEGUN ADJ (RURAL)'!$C$5</f>
        <v>94952</v>
      </c>
      <c r="AL79" s="80" t="s">
        <v>1219</v>
      </c>
      <c r="AM79" s="165">
        <v>8</v>
      </c>
      <c r="AN79" s="37">
        <f t="shared" si="93"/>
        <v>320</v>
      </c>
      <c r="AO79" s="189">
        <v>29.05</v>
      </c>
      <c r="AP79" s="80">
        <f>+AM79*'PRECIOS SEGUN ADJ (RURAL)'!$B$6*'PRECIOS SEGUN ADJ (RURAL)'!$C$6</f>
        <v>9296</v>
      </c>
      <c r="AQ79" s="80" t="s">
        <v>1313</v>
      </c>
      <c r="AR79" s="80">
        <f t="shared" si="107"/>
        <v>1487.36</v>
      </c>
      <c r="AS79" s="165">
        <v>14</v>
      </c>
      <c r="AT79" s="37">
        <f t="shared" si="94"/>
        <v>560</v>
      </c>
      <c r="AU79" s="189">
        <v>304.44</v>
      </c>
      <c r="AV79" s="80">
        <f>+AS79*'PRECIOS SEGUN ADJ (RURAL)'!$B$7*'PRECIOS SEGUN ADJ (RURAL)'!$C$7</f>
        <v>170486.39999999999</v>
      </c>
      <c r="AW79" s="80" t="s">
        <v>1220</v>
      </c>
      <c r="AX79" s="80">
        <f t="shared" si="108"/>
        <v>30687.55</v>
      </c>
      <c r="AY79" s="37">
        <v>0</v>
      </c>
      <c r="AZ79" s="37">
        <f t="shared" si="116"/>
        <v>0</v>
      </c>
      <c r="BA79" s="189">
        <v>18.899999999999999</v>
      </c>
      <c r="BB79" s="80">
        <f>+AY79*'PRECIOS SEGUN ADJ. (FRONTERIZO)'!$B$9*'PRECIOS SEGUN ADJ. (FRONTERIZO)'!$C$9</f>
        <v>0</v>
      </c>
      <c r="BC79" s="80" t="s">
        <v>134</v>
      </c>
      <c r="BD79" s="165">
        <v>4</v>
      </c>
      <c r="BE79" s="37">
        <f t="shared" si="95"/>
        <v>160</v>
      </c>
      <c r="BF79" s="189">
        <v>140.38999999999999</v>
      </c>
      <c r="BG79" s="80">
        <f>+BD79*'PRECIOS SEGUN ADJ (RURAL)'!$B$8*'PRECIOS SEGUN ADJ (RURAL)'!$C$8</f>
        <v>22462.399999999998</v>
      </c>
      <c r="BH79" s="80" t="s">
        <v>1143</v>
      </c>
      <c r="BI79" s="80">
        <f t="shared" si="109"/>
        <v>4043.23</v>
      </c>
      <c r="BJ79" s="37">
        <v>0</v>
      </c>
      <c r="BK79" s="37">
        <f t="shared" si="117"/>
        <v>0</v>
      </c>
      <c r="BL79" s="189">
        <v>31.459999999999997</v>
      </c>
      <c r="BM79" s="80">
        <f>+BJ79*'PRECIOS SEGUN ADJ. (FRONTERIZO)'!$B$11*'PRECIOS SEGUN ADJ. (FRONTERIZO)'!$C$11</f>
        <v>0</v>
      </c>
      <c r="BN79" s="80" t="s">
        <v>134</v>
      </c>
      <c r="BO79" s="165">
        <v>12</v>
      </c>
      <c r="BP79" s="37">
        <f t="shared" si="96"/>
        <v>480</v>
      </c>
      <c r="BQ79" s="189">
        <v>68.099999999999994</v>
      </c>
      <c r="BR79" s="80">
        <f>+BO79*'PRECIOS SEGUN ADJ (RURAL)'!$B$9*'PRECIOS SEGUN ADJ (RURAL)'!$C$9</f>
        <v>32687.999999999996</v>
      </c>
      <c r="BS79" s="80" t="s">
        <v>1165</v>
      </c>
      <c r="BT79" s="165">
        <v>229</v>
      </c>
      <c r="BU79" s="37">
        <f t="shared" si="110"/>
        <v>4580</v>
      </c>
      <c r="BV79" s="189">
        <v>5.5</v>
      </c>
      <c r="BW79" s="80">
        <f>+BT79*'PRECIOS SEGUN ADJ (RURAL)'!$B$10*'PRECIOS SEGUN ADJ (RURAL)'!$C$10</f>
        <v>25190</v>
      </c>
      <c r="BX79" s="80" t="s">
        <v>2975</v>
      </c>
      <c r="BY79" s="165">
        <v>229</v>
      </c>
      <c r="BZ79" s="37">
        <f t="shared" si="97"/>
        <v>9160</v>
      </c>
      <c r="CA79" s="189">
        <v>7.1500000000000012</v>
      </c>
      <c r="CB79" s="80">
        <f>+BY79*'PRECIOS SEGUN ADJ (RURAL)'!$B$11*'PRECIOS SEGUN ADJ (RURAL)'!$C$11</f>
        <v>65494.000000000007</v>
      </c>
      <c r="CC79" s="80" t="s">
        <v>2976</v>
      </c>
      <c r="CD79" s="165">
        <v>229</v>
      </c>
      <c r="CE79" s="37">
        <f t="shared" si="98"/>
        <v>9160</v>
      </c>
      <c r="CF79" s="189">
        <v>6.84</v>
      </c>
      <c r="CG79" s="80">
        <f>+CD79*'PRECIOS SEGUN ADJ (RURAL)'!$B$12*'PRECIOS SEGUN ADJ (RURAL)'!$C$12</f>
        <v>62654.399999999994</v>
      </c>
      <c r="CH79" s="80" t="s">
        <v>2977</v>
      </c>
      <c r="CI79" s="37">
        <v>0</v>
      </c>
      <c r="CJ79" s="37">
        <f t="shared" si="118"/>
        <v>0</v>
      </c>
      <c r="CK79" s="189">
        <v>60</v>
      </c>
      <c r="CL79" s="80">
        <f>+CI79*'PRECIOS SEGUN ADJ. (FRONTERIZO)'!$B$16*'PRECIOS SEGUN ADJ. (FRONTERIZO)'!$C$16</f>
        <v>0</v>
      </c>
      <c r="CM79" s="80" t="s">
        <v>134</v>
      </c>
      <c r="CN79" s="80">
        <f t="shared" si="127"/>
        <v>0</v>
      </c>
      <c r="CO79" s="37">
        <v>0</v>
      </c>
      <c r="CP79" s="37">
        <f t="shared" si="119"/>
        <v>0</v>
      </c>
      <c r="CQ79" s="189">
        <v>55.649999999999991</v>
      </c>
      <c r="CR79" s="80">
        <f>+CO79*'PRECIOS SEGUN ADJ. (FRONTERIZO)'!$B$17*'PRECIOS SEGUN ADJ. (FRONTERIZO)'!$C$17</f>
        <v>0</v>
      </c>
      <c r="CS79" s="80" t="s">
        <v>134</v>
      </c>
      <c r="CT79" s="80">
        <f t="shared" si="128"/>
        <v>0</v>
      </c>
      <c r="CU79" s="165">
        <v>229</v>
      </c>
      <c r="CV79" s="37">
        <f t="shared" si="99"/>
        <v>9160</v>
      </c>
      <c r="CW79" s="189">
        <v>6.5999999999999988</v>
      </c>
      <c r="CX79" s="80">
        <f>+CU79*'PRECIOS SEGUN ADJ (RURAL)'!$B$14*'PRECIOS SEGUN ADJ (RURAL)'!$C$14</f>
        <v>60455.999999999993</v>
      </c>
      <c r="CY79" s="80" t="s">
        <v>2978</v>
      </c>
      <c r="CZ79" s="37">
        <v>0</v>
      </c>
      <c r="DA79" s="37">
        <f t="shared" si="120"/>
        <v>0</v>
      </c>
      <c r="DB79" s="189">
        <v>65.75</v>
      </c>
      <c r="DC79" s="80">
        <f>+CZ79*'PRECIOS SEGUN ADJ. (FRONTERIZO)'!$B$19*'PRECIOS SEGUN ADJ. (FRONTERIZO)'!$C$19</f>
        <v>0</v>
      </c>
      <c r="DD79" s="80" t="s">
        <v>134</v>
      </c>
      <c r="DE79" s="80">
        <f t="shared" si="129"/>
        <v>0</v>
      </c>
      <c r="DF79" s="165">
        <v>9</v>
      </c>
      <c r="DG79" s="37">
        <f t="shared" si="100"/>
        <v>360</v>
      </c>
      <c r="DH79" s="189">
        <v>82.59999999999998</v>
      </c>
      <c r="DI79" s="80">
        <f>+DF79*'PRECIOS SEGUN ADJ (RURAL)'!$B$15*'PRECIOS SEGUN ADJ (RURAL)'!$C$15</f>
        <v>29736</v>
      </c>
      <c r="DJ79" s="80" t="s">
        <v>553</v>
      </c>
      <c r="DK79" s="80">
        <f t="shared" si="111"/>
        <v>5352.48</v>
      </c>
      <c r="DL79" s="165">
        <v>229</v>
      </c>
      <c r="DM79" s="37">
        <f t="shared" si="101"/>
        <v>9160</v>
      </c>
      <c r="DN79" s="189">
        <v>23.059999999999995</v>
      </c>
      <c r="DO79" s="80">
        <f>+DL79*'PRECIOS SEGUN ADJ (RURAL)'!$B$17*'PRECIOS SEGUN ADJ (RURAL)'!$C$17</f>
        <v>211229.59999999998</v>
      </c>
      <c r="DP79" s="80" t="s">
        <v>2979</v>
      </c>
      <c r="DQ79" s="192">
        <v>0</v>
      </c>
      <c r="DR79" s="192">
        <f t="shared" si="121"/>
        <v>0</v>
      </c>
      <c r="DS79" s="189">
        <v>80.849999999999994</v>
      </c>
      <c r="DT79" s="80">
        <f>+DQ79*'PRECIOS SEGUN ADJ. (FRONTERIZO)'!$B$22*'PRECIOS SEGUN ADJ. (FRONTERIZO)'!$C$22</f>
        <v>0</v>
      </c>
      <c r="DU79" s="80" t="s">
        <v>134</v>
      </c>
      <c r="DV79" s="165">
        <v>11</v>
      </c>
      <c r="DW79" s="37">
        <f t="shared" si="102"/>
        <v>440</v>
      </c>
      <c r="DX79" s="189">
        <v>21.83</v>
      </c>
      <c r="DY79" s="80">
        <f>+DV79*'PRECIOS SEGUN ADJ (RURAL)'!$B$19*'PRECIOS SEGUN ADJ (RURAL)'!$C$19</f>
        <v>9605.2000000000007</v>
      </c>
      <c r="DZ79" s="80" t="s">
        <v>276</v>
      </c>
      <c r="EA79" s="80">
        <f t="shared" si="112"/>
        <v>1728.94</v>
      </c>
      <c r="EB79" s="165">
        <v>35</v>
      </c>
      <c r="EC79" s="37">
        <f t="shared" si="103"/>
        <v>1400</v>
      </c>
      <c r="ED79" s="189">
        <v>33</v>
      </c>
      <c r="EE79" s="80">
        <f>+EB79*'PRECIOS SEGUN ADJ (RURAL)'!$B$20*'PRECIOS SEGUN ADJ (RURAL)'!$C$20</f>
        <v>46200</v>
      </c>
      <c r="EF79" s="80" t="s">
        <v>312</v>
      </c>
      <c r="EG79" s="37">
        <v>0</v>
      </c>
      <c r="EH79" s="37">
        <f t="shared" si="122"/>
        <v>0</v>
      </c>
      <c r="EI79" s="189">
        <v>15.789999999999997</v>
      </c>
      <c r="EJ79" s="80">
        <f>+EG79*'PRECIOS SEGUN ADJ. (FRONTERIZO)'!$B$25*'PRECIOS SEGUN ADJ. (FRONTERIZO)'!$C$25</f>
        <v>0</v>
      </c>
      <c r="EK79" s="80" t="s">
        <v>134</v>
      </c>
      <c r="EL79" s="37">
        <v>0</v>
      </c>
      <c r="EM79" s="37">
        <f t="shared" si="123"/>
        <v>0</v>
      </c>
      <c r="EN79" s="189">
        <v>31.5</v>
      </c>
      <c r="EO79" s="80">
        <f>+EL79*'PRECIOS SEGUN ADJ. (FRONTERIZO)'!$B$26*'PRECIOS SEGUN ADJ. (FRONTERIZO)'!$C$26</f>
        <v>0</v>
      </c>
      <c r="EP79" s="80" t="s">
        <v>134</v>
      </c>
      <c r="EQ79" s="193">
        <v>31</v>
      </c>
      <c r="ER79" s="194">
        <f t="shared" si="124"/>
        <v>1240</v>
      </c>
      <c r="ES79" s="195">
        <v>21.68</v>
      </c>
      <c r="ET79" s="196">
        <f>+EQ79*'PRECIOS SEGUN ADJ (RURAL)'!$B$13*'PRECIOS SEGUN ADJ (RURAL)'!$C$13</f>
        <v>26883.200000000001</v>
      </c>
      <c r="EU79" s="196" t="s">
        <v>1225</v>
      </c>
      <c r="EV79" s="197">
        <v>229</v>
      </c>
      <c r="EW79" s="198">
        <f t="shared" si="113"/>
        <v>4580</v>
      </c>
      <c r="EX79" s="199">
        <v>5.5</v>
      </c>
      <c r="EY79" s="200">
        <f>+EV79*'PRECIOS SEGUN ADJ (RURAL)'!$B$16*'PRECIOS SEGUN ADJ (RURAL)'!$C$16</f>
        <v>25190</v>
      </c>
      <c r="EZ79" s="200" t="s">
        <v>2975</v>
      </c>
      <c r="FA79" s="201">
        <v>14</v>
      </c>
      <c r="FB79" s="202">
        <f t="shared" si="125"/>
        <v>560</v>
      </c>
      <c r="FC79" s="203">
        <v>220</v>
      </c>
      <c r="FD79" s="204">
        <f>+FA79*'PRECIOS SEGUN ADJ (RURAL)'!$B$18*'PRECIOS SEGUN ADJ (RURAL)'!$C$18</f>
        <v>123200</v>
      </c>
      <c r="FE79" s="204" t="s">
        <v>1226</v>
      </c>
      <c r="FF79" s="204">
        <f t="shared" si="114"/>
        <v>22176</v>
      </c>
      <c r="FG79" s="80">
        <f t="shared" si="130"/>
        <v>1192032.3999999999</v>
      </c>
      <c r="FH79" s="80" t="s">
        <v>2980</v>
      </c>
      <c r="FI79" s="80">
        <f t="shared" si="126"/>
        <v>95442.36</v>
      </c>
      <c r="FJ79" s="80" t="s">
        <v>2981</v>
      </c>
      <c r="FK79" s="80">
        <f t="shared" si="131"/>
        <v>1096590.0399999998</v>
      </c>
      <c r="FL79" s="80" t="s">
        <v>2982</v>
      </c>
      <c r="FM79" s="80">
        <f t="shared" si="132"/>
        <v>238406.48</v>
      </c>
      <c r="FN79" s="80" t="s">
        <v>2983</v>
      </c>
      <c r="FO79" s="80">
        <f t="shared" si="133"/>
        <v>11920.32</v>
      </c>
      <c r="FP79" s="80" t="s">
        <v>2984</v>
      </c>
      <c r="FQ79" s="80"/>
      <c r="FR79" s="80">
        <f t="shared" si="134"/>
        <v>953625.91999999993</v>
      </c>
      <c r="FS79" s="80" t="s">
        <v>2985</v>
      </c>
      <c r="FT79" s="37" t="str">
        <f>+VLOOKUP(D79,'RURAL XENIA'!F:G,2,0)</f>
        <v>R-44</v>
      </c>
    </row>
    <row r="80" spans="1:176">
      <c r="A80" s="37">
        <v>79</v>
      </c>
      <c r="B80" s="176" t="s">
        <v>1826</v>
      </c>
      <c r="C80" s="26" t="s">
        <v>2986</v>
      </c>
      <c r="D80" s="37">
        <v>131554492</v>
      </c>
      <c r="E80" s="37">
        <f>+VLOOKUP(D80,'INFORMACION DE PROVEEDORES'!C:I,2,0)</f>
        <v>131554492</v>
      </c>
      <c r="F80" s="26" t="str">
        <f>+VLOOKUP(D80,'INFORMACION DE PROVEEDORES'!C:J,4,0)</f>
        <v>ANONIO RAMIREZ NAVARRO</v>
      </c>
      <c r="G80" s="37" t="str">
        <f>+VLOOKUP(D80,'INFORMACION DE PROVEEDORES'!C:K,5,0)</f>
        <v>010-0005076-3</v>
      </c>
      <c r="H80" s="26" t="str">
        <f>+VLOOKUP(D80,'INFORMACION DE PROVEEDORES'!C:L,7,0)</f>
        <v>AVENIDA JACOBO MAJLUTA NO. 13, SECOTR EL DORADO, VILLA MELLA, SANTO DOMINGO NORTE</v>
      </c>
      <c r="I80" s="37" t="str">
        <f>+VLOOKUP(D80,'INFORMACION DE PROVEEDORES'!C:M,3,0)</f>
        <v xml:space="preserve"> JURÍDICA</v>
      </c>
      <c r="J80" s="37">
        <v>4</v>
      </c>
      <c r="K80" s="37">
        <v>238</v>
      </c>
      <c r="L80" s="37">
        <v>18</v>
      </c>
      <c r="M80" s="37">
        <f t="shared" si="104"/>
        <v>720</v>
      </c>
      <c r="N80" s="189">
        <v>60.180000000000007</v>
      </c>
      <c r="O80" s="80">
        <f>+L80*'PRECIOS SEGUN ADJ (RURAL)'!$B$2*'PRECIOS SEGUN ADJ (RURAL)'!$C$2</f>
        <v>43329.599999999999</v>
      </c>
      <c r="P80" s="80" t="s">
        <v>1160</v>
      </c>
      <c r="Q80" s="80">
        <f t="shared" si="105"/>
        <v>6932.74</v>
      </c>
      <c r="R80" s="165">
        <v>6</v>
      </c>
      <c r="S80" s="37">
        <f t="shared" si="90"/>
        <v>240</v>
      </c>
      <c r="T80" s="189">
        <v>33</v>
      </c>
      <c r="U80" s="80">
        <f>+R80*'PRECIOS SEGUN ADJ (RURAL)'!$B$3*'PRECIOS SEGUN ADJ (RURAL)'!$C$3</f>
        <v>7920</v>
      </c>
      <c r="V80" s="80" t="s">
        <v>1509</v>
      </c>
      <c r="W80" s="192">
        <v>0</v>
      </c>
      <c r="X80" s="37">
        <f t="shared" si="115"/>
        <v>0</v>
      </c>
      <c r="Y80" s="189">
        <v>25.2</v>
      </c>
      <c r="Z80" s="80">
        <f>+W80*'PRECIOS SEGUN ADJ. (FRONTERIZO)'!$B$4*'PRECIOS SEGUN ADJ. (FRONTERIZO)'!$C$4</f>
        <v>0</v>
      </c>
      <c r="AA80" s="80" t="s">
        <v>134</v>
      </c>
      <c r="AB80" s="165">
        <v>37</v>
      </c>
      <c r="AC80" s="37">
        <f t="shared" si="91"/>
        <v>1480</v>
      </c>
      <c r="AD80" s="189">
        <v>87.91</v>
      </c>
      <c r="AE80" s="80">
        <f>+AB80*'PRECIOS SEGUN ADJ (RURAL)'!$B$4*'PRECIOS SEGUN ADJ (RURAL)'!$C$4</f>
        <v>130106.8</v>
      </c>
      <c r="AF80" s="80" t="s">
        <v>1672</v>
      </c>
      <c r="AG80" s="80">
        <f t="shared" si="106"/>
        <v>23419.22</v>
      </c>
      <c r="AH80" s="165">
        <v>45</v>
      </c>
      <c r="AI80" s="37">
        <f t="shared" si="92"/>
        <v>1800</v>
      </c>
      <c r="AJ80" s="189">
        <v>53.95</v>
      </c>
      <c r="AK80" s="80">
        <f>+AH80*'PRECIOS SEGUN ADJ (RURAL)'!$B$5*'PRECIOS SEGUN ADJ (RURAL)'!$C$5</f>
        <v>97110</v>
      </c>
      <c r="AL80" s="80" t="s">
        <v>704</v>
      </c>
      <c r="AM80" s="165">
        <v>8</v>
      </c>
      <c r="AN80" s="37">
        <f t="shared" si="93"/>
        <v>320</v>
      </c>
      <c r="AO80" s="189">
        <v>29.05</v>
      </c>
      <c r="AP80" s="80">
        <f>+AM80*'PRECIOS SEGUN ADJ (RURAL)'!$B$6*'PRECIOS SEGUN ADJ (RURAL)'!$C$6</f>
        <v>9296</v>
      </c>
      <c r="AQ80" s="80" t="s">
        <v>1313</v>
      </c>
      <c r="AR80" s="80">
        <f t="shared" si="107"/>
        <v>1487.36</v>
      </c>
      <c r="AS80" s="165">
        <v>15</v>
      </c>
      <c r="AT80" s="37">
        <f t="shared" si="94"/>
        <v>600</v>
      </c>
      <c r="AU80" s="189">
        <v>304.44</v>
      </c>
      <c r="AV80" s="80">
        <f>+AS80*'PRECIOS SEGUN ADJ (RURAL)'!$B$7*'PRECIOS SEGUN ADJ (RURAL)'!$C$7</f>
        <v>182664</v>
      </c>
      <c r="AW80" s="80" t="s">
        <v>1163</v>
      </c>
      <c r="AX80" s="80">
        <f t="shared" si="108"/>
        <v>32879.519999999997</v>
      </c>
      <c r="AY80" s="37">
        <v>0</v>
      </c>
      <c r="AZ80" s="37">
        <f t="shared" si="116"/>
        <v>0</v>
      </c>
      <c r="BA80" s="189">
        <v>18.899999999999999</v>
      </c>
      <c r="BB80" s="80">
        <f>+AY80*'PRECIOS SEGUN ADJ. (FRONTERIZO)'!$B$9*'PRECIOS SEGUN ADJ. (FRONTERIZO)'!$C$9</f>
        <v>0</v>
      </c>
      <c r="BC80" s="80" t="s">
        <v>134</v>
      </c>
      <c r="BD80" s="165">
        <v>6</v>
      </c>
      <c r="BE80" s="37">
        <f t="shared" si="95"/>
        <v>240</v>
      </c>
      <c r="BF80" s="189">
        <v>140.38999999999999</v>
      </c>
      <c r="BG80" s="80">
        <f>+BD80*'PRECIOS SEGUN ADJ (RURAL)'!$B$8*'PRECIOS SEGUN ADJ (RURAL)'!$C$8</f>
        <v>33693.599999999999</v>
      </c>
      <c r="BH80" s="80" t="s">
        <v>1512</v>
      </c>
      <c r="BI80" s="80">
        <f t="shared" si="109"/>
        <v>6064.85</v>
      </c>
      <c r="BJ80" s="37">
        <v>0</v>
      </c>
      <c r="BK80" s="37">
        <f t="shared" si="117"/>
        <v>0</v>
      </c>
      <c r="BL80" s="189">
        <v>31.459999999999997</v>
      </c>
      <c r="BM80" s="80">
        <f>+BJ80*'PRECIOS SEGUN ADJ. (FRONTERIZO)'!$B$11*'PRECIOS SEGUN ADJ. (FRONTERIZO)'!$C$11</f>
        <v>0</v>
      </c>
      <c r="BN80" s="80" t="s">
        <v>134</v>
      </c>
      <c r="BO80" s="165">
        <v>13</v>
      </c>
      <c r="BP80" s="37">
        <f t="shared" si="96"/>
        <v>520</v>
      </c>
      <c r="BQ80" s="189">
        <v>68.099999999999994</v>
      </c>
      <c r="BR80" s="80">
        <f>+BO80*'PRECIOS SEGUN ADJ (RURAL)'!$B$9*'PRECIOS SEGUN ADJ (RURAL)'!$C$9</f>
        <v>35412</v>
      </c>
      <c r="BS80" s="80" t="s">
        <v>1336</v>
      </c>
      <c r="BT80" s="165">
        <v>238</v>
      </c>
      <c r="BU80" s="37">
        <f t="shared" si="110"/>
        <v>4760</v>
      </c>
      <c r="BV80" s="189">
        <v>5.5</v>
      </c>
      <c r="BW80" s="80">
        <f>+BT80*'PRECIOS SEGUN ADJ (RURAL)'!$B$10*'PRECIOS SEGUN ADJ (RURAL)'!$C$10</f>
        <v>26180</v>
      </c>
      <c r="BX80" s="80" t="s">
        <v>2987</v>
      </c>
      <c r="BY80" s="165">
        <v>238</v>
      </c>
      <c r="BZ80" s="37">
        <f t="shared" si="97"/>
        <v>9520</v>
      </c>
      <c r="CA80" s="189">
        <v>7.1500000000000012</v>
      </c>
      <c r="CB80" s="80">
        <f>+BY80*'PRECIOS SEGUN ADJ (RURAL)'!$B$11*'PRECIOS SEGUN ADJ (RURAL)'!$C$11</f>
        <v>68068</v>
      </c>
      <c r="CC80" s="80" t="s">
        <v>2988</v>
      </c>
      <c r="CD80" s="165">
        <v>238</v>
      </c>
      <c r="CE80" s="37">
        <f t="shared" si="98"/>
        <v>9520</v>
      </c>
      <c r="CF80" s="189">
        <v>6.84</v>
      </c>
      <c r="CG80" s="80">
        <f>+CD80*'PRECIOS SEGUN ADJ (RURAL)'!$B$12*'PRECIOS SEGUN ADJ (RURAL)'!$C$12</f>
        <v>65116.800000000003</v>
      </c>
      <c r="CH80" s="80" t="s">
        <v>2989</v>
      </c>
      <c r="CI80" s="37">
        <v>0</v>
      </c>
      <c r="CJ80" s="37">
        <f t="shared" si="118"/>
        <v>0</v>
      </c>
      <c r="CK80" s="189">
        <v>60</v>
      </c>
      <c r="CL80" s="80">
        <f>+CI80*'PRECIOS SEGUN ADJ. (FRONTERIZO)'!$B$16*'PRECIOS SEGUN ADJ. (FRONTERIZO)'!$C$16</f>
        <v>0</v>
      </c>
      <c r="CM80" s="80" t="s">
        <v>134</v>
      </c>
      <c r="CN80" s="80">
        <f t="shared" si="127"/>
        <v>0</v>
      </c>
      <c r="CO80" s="37">
        <v>0</v>
      </c>
      <c r="CP80" s="37">
        <f t="shared" si="119"/>
        <v>0</v>
      </c>
      <c r="CQ80" s="189">
        <v>55.649999999999991</v>
      </c>
      <c r="CR80" s="80">
        <f>+CO80*'PRECIOS SEGUN ADJ. (FRONTERIZO)'!$B$17*'PRECIOS SEGUN ADJ. (FRONTERIZO)'!$C$17</f>
        <v>0</v>
      </c>
      <c r="CS80" s="80" t="s">
        <v>134</v>
      </c>
      <c r="CT80" s="80">
        <f t="shared" si="128"/>
        <v>0</v>
      </c>
      <c r="CU80" s="165">
        <v>238</v>
      </c>
      <c r="CV80" s="37">
        <f t="shared" si="99"/>
        <v>9520</v>
      </c>
      <c r="CW80" s="189">
        <v>6.5999999999999988</v>
      </c>
      <c r="CX80" s="80">
        <f>+CU80*'PRECIOS SEGUN ADJ (RURAL)'!$B$14*'PRECIOS SEGUN ADJ (RURAL)'!$C$14</f>
        <v>62832</v>
      </c>
      <c r="CY80" s="80" t="s">
        <v>2990</v>
      </c>
      <c r="CZ80" s="37">
        <v>0</v>
      </c>
      <c r="DA80" s="37">
        <f t="shared" si="120"/>
        <v>0</v>
      </c>
      <c r="DB80" s="189">
        <v>65.75</v>
      </c>
      <c r="DC80" s="80">
        <f>+CZ80*'PRECIOS SEGUN ADJ. (FRONTERIZO)'!$B$19*'PRECIOS SEGUN ADJ. (FRONTERIZO)'!$C$19</f>
        <v>0</v>
      </c>
      <c r="DD80" s="80" t="s">
        <v>134</v>
      </c>
      <c r="DE80" s="80">
        <f t="shared" si="129"/>
        <v>0</v>
      </c>
      <c r="DF80" s="165">
        <v>10</v>
      </c>
      <c r="DG80" s="37">
        <f t="shared" si="100"/>
        <v>400</v>
      </c>
      <c r="DH80" s="189">
        <v>82.59999999999998</v>
      </c>
      <c r="DI80" s="80">
        <f>+DF80*'PRECIOS SEGUN ADJ (RURAL)'!$B$15*'PRECIOS SEGUN ADJ (RURAL)'!$C$15</f>
        <v>33040</v>
      </c>
      <c r="DJ80" s="80" t="s">
        <v>822</v>
      </c>
      <c r="DK80" s="80">
        <f t="shared" si="111"/>
        <v>5947.2</v>
      </c>
      <c r="DL80" s="165">
        <v>238</v>
      </c>
      <c r="DM80" s="37">
        <f t="shared" si="101"/>
        <v>9520</v>
      </c>
      <c r="DN80" s="189">
        <v>23.059999999999995</v>
      </c>
      <c r="DO80" s="80">
        <f>+DL80*'PRECIOS SEGUN ADJ (RURAL)'!$B$17*'PRECIOS SEGUN ADJ (RURAL)'!$C$17</f>
        <v>219531.19999999998</v>
      </c>
      <c r="DP80" s="80" t="s">
        <v>2991</v>
      </c>
      <c r="DQ80" s="192">
        <v>0</v>
      </c>
      <c r="DR80" s="192">
        <f t="shared" si="121"/>
        <v>0</v>
      </c>
      <c r="DS80" s="189">
        <v>80.849999999999994</v>
      </c>
      <c r="DT80" s="80">
        <f>+DQ80*'PRECIOS SEGUN ADJ. (FRONTERIZO)'!$B$22*'PRECIOS SEGUN ADJ. (FRONTERIZO)'!$C$22</f>
        <v>0</v>
      </c>
      <c r="DU80" s="80" t="s">
        <v>134</v>
      </c>
      <c r="DV80" s="165">
        <v>12</v>
      </c>
      <c r="DW80" s="37">
        <f t="shared" si="102"/>
        <v>480</v>
      </c>
      <c r="DX80" s="189">
        <v>21.83</v>
      </c>
      <c r="DY80" s="80">
        <f>+DV80*'PRECIOS SEGUN ADJ (RURAL)'!$B$19*'PRECIOS SEGUN ADJ (RURAL)'!$C$19</f>
        <v>10478.4</v>
      </c>
      <c r="DZ80" s="80" t="s">
        <v>1150</v>
      </c>
      <c r="EA80" s="80">
        <f t="shared" si="112"/>
        <v>1886.11</v>
      </c>
      <c r="EB80" s="165">
        <v>36</v>
      </c>
      <c r="EC80" s="37">
        <f t="shared" si="103"/>
        <v>1440</v>
      </c>
      <c r="ED80" s="189">
        <v>33</v>
      </c>
      <c r="EE80" s="80">
        <f>+EB80*'PRECIOS SEGUN ADJ (RURAL)'!$B$20*'PRECIOS SEGUN ADJ (RURAL)'!$C$20</f>
        <v>47520</v>
      </c>
      <c r="EF80" s="80" t="s">
        <v>514</v>
      </c>
      <c r="EG80" s="37">
        <v>0</v>
      </c>
      <c r="EH80" s="37">
        <f t="shared" si="122"/>
        <v>0</v>
      </c>
      <c r="EI80" s="189">
        <v>15.789999999999997</v>
      </c>
      <c r="EJ80" s="80">
        <f>+EG80*'PRECIOS SEGUN ADJ. (FRONTERIZO)'!$B$25*'PRECIOS SEGUN ADJ. (FRONTERIZO)'!$C$25</f>
        <v>0</v>
      </c>
      <c r="EK80" s="80" t="s">
        <v>134</v>
      </c>
      <c r="EL80" s="37">
        <v>0</v>
      </c>
      <c r="EM80" s="37">
        <f t="shared" si="123"/>
        <v>0</v>
      </c>
      <c r="EN80" s="189">
        <v>31.5</v>
      </c>
      <c r="EO80" s="80">
        <f>+EL80*'PRECIOS SEGUN ADJ. (FRONTERIZO)'!$B$26*'PRECIOS SEGUN ADJ. (FRONTERIZO)'!$C$26</f>
        <v>0</v>
      </c>
      <c r="EP80" s="80" t="s">
        <v>134</v>
      </c>
      <c r="EQ80" s="193">
        <v>32</v>
      </c>
      <c r="ER80" s="194">
        <f t="shared" si="124"/>
        <v>1280</v>
      </c>
      <c r="ES80" s="195">
        <v>21.68</v>
      </c>
      <c r="ET80" s="196">
        <f>+EQ80*'PRECIOS SEGUN ADJ (RURAL)'!$B$13*'PRECIOS SEGUN ADJ (RURAL)'!$C$13</f>
        <v>27750.400000000001</v>
      </c>
      <c r="EU80" s="196" t="s">
        <v>1418</v>
      </c>
      <c r="EV80" s="197">
        <v>238</v>
      </c>
      <c r="EW80" s="198">
        <f t="shared" si="113"/>
        <v>4760</v>
      </c>
      <c r="EX80" s="199">
        <v>5.5</v>
      </c>
      <c r="EY80" s="200">
        <f>+EV80*'PRECIOS SEGUN ADJ (RURAL)'!$B$16*'PRECIOS SEGUN ADJ (RURAL)'!$C$16</f>
        <v>26180</v>
      </c>
      <c r="EZ80" s="200" t="s">
        <v>2987</v>
      </c>
      <c r="FA80" s="201">
        <v>15</v>
      </c>
      <c r="FB80" s="202">
        <f t="shared" si="125"/>
        <v>600</v>
      </c>
      <c r="FC80" s="203">
        <v>220</v>
      </c>
      <c r="FD80" s="204">
        <f>+FA80*'PRECIOS SEGUN ADJ (RURAL)'!$B$18*'PRECIOS SEGUN ADJ (RURAL)'!$C$18</f>
        <v>132000</v>
      </c>
      <c r="FE80" s="204" t="s">
        <v>334</v>
      </c>
      <c r="FF80" s="204">
        <f t="shared" si="114"/>
        <v>23760</v>
      </c>
      <c r="FG80" s="80">
        <f t="shared" si="130"/>
        <v>1258228.7999999998</v>
      </c>
      <c r="FH80" s="80" t="s">
        <v>2992</v>
      </c>
      <c r="FI80" s="80">
        <f t="shared" si="126"/>
        <v>102377</v>
      </c>
      <c r="FJ80" s="80" t="s">
        <v>2993</v>
      </c>
      <c r="FK80" s="80">
        <f t="shared" si="131"/>
        <v>1155851.7999999998</v>
      </c>
      <c r="FL80" s="80" t="s">
        <v>2994</v>
      </c>
      <c r="FM80" s="80">
        <f t="shared" si="132"/>
        <v>251645.76</v>
      </c>
      <c r="FN80" s="80" t="s">
        <v>2995</v>
      </c>
      <c r="FO80" s="80">
        <f t="shared" si="133"/>
        <v>12582.29</v>
      </c>
      <c r="FP80" s="80" t="s">
        <v>2996</v>
      </c>
      <c r="FQ80" s="80"/>
      <c r="FR80" s="80">
        <f t="shared" si="134"/>
        <v>1006583.0399999998</v>
      </c>
      <c r="FS80" s="80" t="s">
        <v>2997</v>
      </c>
      <c r="FT80" s="37" t="str">
        <f>+VLOOKUP(D80,'RURAL XENIA'!F:G,2,0)</f>
        <v>R-42</v>
      </c>
    </row>
    <row r="81" spans="1:176">
      <c r="A81" s="37">
        <v>80</v>
      </c>
      <c r="B81" s="176" t="s">
        <v>1826</v>
      </c>
      <c r="C81" s="26" t="s">
        <v>2998</v>
      </c>
      <c r="D81" s="37">
        <v>131702341</v>
      </c>
      <c r="E81" s="37">
        <f>+VLOOKUP(D81,'INFORMACION DE PROVEEDORES'!C:I,2,0)</f>
        <v>131702341</v>
      </c>
      <c r="F81" s="26" t="str">
        <f>+VLOOKUP(D81,'INFORMACION DE PROVEEDORES'!C:J,4,0)</f>
        <v>YONERCA JOSEFINA GUTIERREZ ALCALA</v>
      </c>
      <c r="G81" s="37" t="str">
        <f>+VLOOKUP(D81,'INFORMACION DE PROVEEDORES'!C:K,5,0)</f>
        <v>001-0450763-7</v>
      </c>
      <c r="H81" s="26" t="str">
        <f>+VLOOKUP(D81,'INFORMACION DE PROVEEDORES'!C:L,7,0)</f>
        <v>AVENIDA LOS RESTAURADORES, NO. 21, SABANA PERDIDA, SANTO DOMINGO NORTE</v>
      </c>
      <c r="I81" s="37" t="str">
        <f>+VLOOKUP(D81,'INFORMACION DE PROVEEDORES'!C:M,3,0)</f>
        <v xml:space="preserve"> JURÍDICA</v>
      </c>
      <c r="J81" s="37">
        <v>9</v>
      </c>
      <c r="K81" s="37">
        <v>416</v>
      </c>
      <c r="L81" s="37">
        <v>32</v>
      </c>
      <c r="M81" s="37">
        <f t="shared" si="104"/>
        <v>1280</v>
      </c>
      <c r="N81" s="189">
        <v>60.180000000000007</v>
      </c>
      <c r="O81" s="80">
        <f>+L81*'PRECIOS SEGUN ADJ (RURAL)'!$B$2*'PRECIOS SEGUN ADJ (RURAL)'!$C$2</f>
        <v>77030.399999999994</v>
      </c>
      <c r="P81" s="80" t="s">
        <v>2999</v>
      </c>
      <c r="Q81" s="80">
        <f t="shared" si="105"/>
        <v>12324.86</v>
      </c>
      <c r="R81" s="165">
        <v>11</v>
      </c>
      <c r="S81" s="37">
        <f t="shared" si="90"/>
        <v>440</v>
      </c>
      <c r="T81" s="189">
        <v>33</v>
      </c>
      <c r="U81" s="80">
        <f>+R81*'PRECIOS SEGUN ADJ (RURAL)'!$B$3*'PRECIOS SEGUN ADJ (RURAL)'!$C$3</f>
        <v>14520</v>
      </c>
      <c r="V81" s="80" t="s">
        <v>3000</v>
      </c>
      <c r="W81" s="192">
        <v>0</v>
      </c>
      <c r="X81" s="37">
        <f t="shared" si="115"/>
        <v>0</v>
      </c>
      <c r="Y81" s="189">
        <v>25.2</v>
      </c>
      <c r="Z81" s="80">
        <f>+W81*'PRECIOS SEGUN ADJ. (FRONTERIZO)'!$B$4*'PRECIOS SEGUN ADJ. (FRONTERIZO)'!$C$4</f>
        <v>0</v>
      </c>
      <c r="AA81" s="80" t="s">
        <v>134</v>
      </c>
      <c r="AB81" s="165">
        <v>67</v>
      </c>
      <c r="AC81" s="37">
        <f t="shared" si="91"/>
        <v>2680</v>
      </c>
      <c r="AD81" s="189">
        <v>87.91</v>
      </c>
      <c r="AE81" s="80">
        <f>+AB81*'PRECIOS SEGUN ADJ (RURAL)'!$B$4*'PRECIOS SEGUN ADJ (RURAL)'!$C$4</f>
        <v>235598.8</v>
      </c>
      <c r="AF81" s="80" t="s">
        <v>816</v>
      </c>
      <c r="AG81" s="80">
        <f t="shared" si="106"/>
        <v>42407.78</v>
      </c>
      <c r="AH81" s="165">
        <v>79</v>
      </c>
      <c r="AI81" s="37">
        <f t="shared" si="92"/>
        <v>3160</v>
      </c>
      <c r="AJ81" s="189">
        <v>53.95</v>
      </c>
      <c r="AK81" s="80">
        <f>+AH81*'PRECIOS SEGUN ADJ (RURAL)'!$B$5*'PRECIOS SEGUN ADJ (RURAL)'!$C$5</f>
        <v>170482</v>
      </c>
      <c r="AL81" s="80" t="s">
        <v>3001</v>
      </c>
      <c r="AM81" s="165">
        <v>13</v>
      </c>
      <c r="AN81" s="37">
        <f t="shared" si="93"/>
        <v>520</v>
      </c>
      <c r="AO81" s="189">
        <v>29.05</v>
      </c>
      <c r="AP81" s="80">
        <f>+AM81*'PRECIOS SEGUN ADJ (RURAL)'!$B$6*'PRECIOS SEGUN ADJ (RURAL)'!$C$6</f>
        <v>15106.000000000002</v>
      </c>
      <c r="AQ81" s="80" t="s">
        <v>1118</v>
      </c>
      <c r="AR81" s="80">
        <f t="shared" si="107"/>
        <v>2416.96</v>
      </c>
      <c r="AS81" s="165">
        <v>29</v>
      </c>
      <c r="AT81" s="37">
        <f t="shared" si="94"/>
        <v>1160</v>
      </c>
      <c r="AU81" s="189">
        <v>304.44</v>
      </c>
      <c r="AV81" s="80">
        <f>+AS81*'PRECIOS SEGUN ADJ (RURAL)'!$B$7*'PRECIOS SEGUN ADJ (RURAL)'!$C$7</f>
        <v>353150.4</v>
      </c>
      <c r="AW81" s="80" t="s">
        <v>3002</v>
      </c>
      <c r="AX81" s="80">
        <f t="shared" si="108"/>
        <v>63567.07</v>
      </c>
      <c r="AY81" s="37">
        <v>0</v>
      </c>
      <c r="AZ81" s="37">
        <f t="shared" si="116"/>
        <v>0</v>
      </c>
      <c r="BA81" s="189">
        <v>18.899999999999999</v>
      </c>
      <c r="BB81" s="80">
        <f>+AY81*'PRECIOS SEGUN ADJ. (FRONTERIZO)'!$B$9*'PRECIOS SEGUN ADJ. (FRONTERIZO)'!$C$9</f>
        <v>0</v>
      </c>
      <c r="BC81" s="80" t="s">
        <v>134</v>
      </c>
      <c r="BD81" s="165">
        <v>11</v>
      </c>
      <c r="BE81" s="37">
        <f t="shared" si="95"/>
        <v>440</v>
      </c>
      <c r="BF81" s="189">
        <v>140.38999999999999</v>
      </c>
      <c r="BG81" s="80">
        <f>+BD81*'PRECIOS SEGUN ADJ (RURAL)'!$B$8*'PRECIOS SEGUN ADJ (RURAL)'!$C$8</f>
        <v>61771.6</v>
      </c>
      <c r="BH81" s="80" t="s">
        <v>3003</v>
      </c>
      <c r="BI81" s="80">
        <f t="shared" si="109"/>
        <v>11118.89</v>
      </c>
      <c r="BJ81" s="37">
        <v>0</v>
      </c>
      <c r="BK81" s="37">
        <f t="shared" si="117"/>
        <v>0</v>
      </c>
      <c r="BL81" s="189">
        <v>31.459999999999997</v>
      </c>
      <c r="BM81" s="80">
        <f>+BJ81*'PRECIOS SEGUN ADJ. (FRONTERIZO)'!$B$11*'PRECIOS SEGUN ADJ. (FRONTERIZO)'!$C$11</f>
        <v>0</v>
      </c>
      <c r="BN81" s="80" t="s">
        <v>134</v>
      </c>
      <c r="BO81" s="165">
        <v>21</v>
      </c>
      <c r="BP81" s="37">
        <f t="shared" si="96"/>
        <v>840</v>
      </c>
      <c r="BQ81" s="189">
        <v>68.099999999999994</v>
      </c>
      <c r="BR81" s="80">
        <f>+BO81*'PRECIOS SEGUN ADJ (RURAL)'!$B$9*'PRECIOS SEGUN ADJ (RURAL)'!$C$9</f>
        <v>57204</v>
      </c>
      <c r="BS81" s="80" t="s">
        <v>3004</v>
      </c>
      <c r="BT81" s="165">
        <v>416</v>
      </c>
      <c r="BU81" s="37">
        <f t="shared" si="110"/>
        <v>8320</v>
      </c>
      <c r="BV81" s="189">
        <v>5.5</v>
      </c>
      <c r="BW81" s="80">
        <f>+BT81*'PRECIOS SEGUN ADJ (RURAL)'!$B$10*'PRECIOS SEGUN ADJ (RURAL)'!$C$10</f>
        <v>45760</v>
      </c>
      <c r="BX81" s="80" t="s">
        <v>3005</v>
      </c>
      <c r="BY81" s="165">
        <v>416</v>
      </c>
      <c r="BZ81" s="37">
        <f t="shared" si="97"/>
        <v>16640</v>
      </c>
      <c r="CA81" s="189">
        <v>7.1500000000000012</v>
      </c>
      <c r="CB81" s="80">
        <f>+BY81*'PRECIOS SEGUN ADJ (RURAL)'!$B$11*'PRECIOS SEGUN ADJ (RURAL)'!$C$11</f>
        <v>118976</v>
      </c>
      <c r="CC81" s="80" t="s">
        <v>3006</v>
      </c>
      <c r="CD81" s="165">
        <v>416</v>
      </c>
      <c r="CE81" s="37">
        <f t="shared" si="98"/>
        <v>16640</v>
      </c>
      <c r="CF81" s="189">
        <v>6.84</v>
      </c>
      <c r="CG81" s="80">
        <f>+CD81*'PRECIOS SEGUN ADJ (RURAL)'!$B$12*'PRECIOS SEGUN ADJ (RURAL)'!$C$12</f>
        <v>113817.60000000001</v>
      </c>
      <c r="CH81" s="80" t="s">
        <v>238</v>
      </c>
      <c r="CI81" s="37">
        <v>0</v>
      </c>
      <c r="CJ81" s="37">
        <f t="shared" si="118"/>
        <v>0</v>
      </c>
      <c r="CK81" s="189">
        <v>60</v>
      </c>
      <c r="CL81" s="80">
        <f>+CI81*'PRECIOS SEGUN ADJ. (FRONTERIZO)'!$B$16*'PRECIOS SEGUN ADJ. (FRONTERIZO)'!$C$16</f>
        <v>0</v>
      </c>
      <c r="CM81" s="80" t="s">
        <v>134</v>
      </c>
      <c r="CN81" s="80">
        <f t="shared" si="127"/>
        <v>0</v>
      </c>
      <c r="CO81" s="37">
        <v>0</v>
      </c>
      <c r="CP81" s="37">
        <f t="shared" si="119"/>
        <v>0</v>
      </c>
      <c r="CQ81" s="189">
        <v>55.649999999999991</v>
      </c>
      <c r="CR81" s="80">
        <f>+CO81*'PRECIOS SEGUN ADJ. (FRONTERIZO)'!$B$17*'PRECIOS SEGUN ADJ. (FRONTERIZO)'!$C$17</f>
        <v>0</v>
      </c>
      <c r="CS81" s="80" t="s">
        <v>134</v>
      </c>
      <c r="CT81" s="80">
        <f t="shared" si="128"/>
        <v>0</v>
      </c>
      <c r="CU81" s="165">
        <v>416</v>
      </c>
      <c r="CV81" s="37">
        <f t="shared" si="99"/>
        <v>16640</v>
      </c>
      <c r="CW81" s="189">
        <v>6.5999999999999988</v>
      </c>
      <c r="CX81" s="80">
        <f>+CU81*'PRECIOS SEGUN ADJ (RURAL)'!$B$14*'PRECIOS SEGUN ADJ (RURAL)'!$C$14</f>
        <v>109824</v>
      </c>
      <c r="CY81" s="80" t="s">
        <v>3007</v>
      </c>
      <c r="CZ81" s="37">
        <v>0</v>
      </c>
      <c r="DA81" s="37">
        <f t="shared" si="120"/>
        <v>0</v>
      </c>
      <c r="DB81" s="189">
        <v>65.75</v>
      </c>
      <c r="DC81" s="80">
        <f>+CZ81*'PRECIOS SEGUN ADJ. (FRONTERIZO)'!$B$19*'PRECIOS SEGUN ADJ. (FRONTERIZO)'!$C$19</f>
        <v>0</v>
      </c>
      <c r="DD81" s="80" t="s">
        <v>134</v>
      </c>
      <c r="DE81" s="80">
        <f t="shared" si="129"/>
        <v>0</v>
      </c>
      <c r="DF81" s="165">
        <v>19</v>
      </c>
      <c r="DG81" s="37">
        <f t="shared" si="100"/>
        <v>760</v>
      </c>
      <c r="DH81" s="189">
        <v>82.59999999999998</v>
      </c>
      <c r="DI81" s="80">
        <f>+DF81*'PRECIOS SEGUN ADJ (RURAL)'!$B$15*'PRECIOS SEGUN ADJ (RURAL)'!$C$15</f>
        <v>62775.999999999993</v>
      </c>
      <c r="DJ81" s="80" t="s">
        <v>3008</v>
      </c>
      <c r="DK81" s="80">
        <f t="shared" si="111"/>
        <v>11299.68</v>
      </c>
      <c r="DL81" s="165">
        <v>416</v>
      </c>
      <c r="DM81" s="37">
        <f t="shared" si="101"/>
        <v>16640</v>
      </c>
      <c r="DN81" s="189">
        <v>23.059999999999995</v>
      </c>
      <c r="DO81" s="80">
        <f>+DL81*'PRECIOS SEGUN ADJ (RURAL)'!$B$17*'PRECIOS SEGUN ADJ (RURAL)'!$C$17</f>
        <v>383718.39999999997</v>
      </c>
      <c r="DP81" s="80" t="s">
        <v>3009</v>
      </c>
      <c r="DQ81" s="192">
        <v>0</v>
      </c>
      <c r="DR81" s="192">
        <f t="shared" si="121"/>
        <v>0</v>
      </c>
      <c r="DS81" s="189">
        <v>80.849999999999994</v>
      </c>
      <c r="DT81" s="80">
        <f>+DQ81*'PRECIOS SEGUN ADJ. (FRONTERIZO)'!$B$22*'PRECIOS SEGUN ADJ. (FRONTERIZO)'!$C$22</f>
        <v>0</v>
      </c>
      <c r="DU81" s="80" t="s">
        <v>134</v>
      </c>
      <c r="DV81" s="165">
        <v>20</v>
      </c>
      <c r="DW81" s="37">
        <f t="shared" si="102"/>
        <v>800</v>
      </c>
      <c r="DX81" s="189">
        <v>21.83</v>
      </c>
      <c r="DY81" s="80">
        <f>+DV81*'PRECIOS SEGUN ADJ (RURAL)'!$B$19*'PRECIOS SEGUN ADJ (RURAL)'!$C$19</f>
        <v>17464</v>
      </c>
      <c r="DZ81" s="80" t="s">
        <v>2377</v>
      </c>
      <c r="EA81" s="80">
        <f t="shared" si="112"/>
        <v>3143.52</v>
      </c>
      <c r="EB81" s="165">
        <v>64</v>
      </c>
      <c r="EC81" s="37">
        <f t="shared" si="103"/>
        <v>2560</v>
      </c>
      <c r="ED81" s="189">
        <v>33</v>
      </c>
      <c r="EE81" s="80">
        <f>+EB81*'PRECIOS SEGUN ADJ (RURAL)'!$B$20*'PRECIOS SEGUN ADJ (RURAL)'!$C$20</f>
        <v>84480</v>
      </c>
      <c r="EF81" s="80" t="s">
        <v>3010</v>
      </c>
      <c r="EG81" s="37">
        <v>0</v>
      </c>
      <c r="EH81" s="37">
        <f t="shared" si="122"/>
        <v>0</v>
      </c>
      <c r="EI81" s="189">
        <v>15.789999999999997</v>
      </c>
      <c r="EJ81" s="80">
        <f>+EG81*'PRECIOS SEGUN ADJ. (FRONTERIZO)'!$B$25*'PRECIOS SEGUN ADJ. (FRONTERIZO)'!$C$25</f>
        <v>0</v>
      </c>
      <c r="EK81" s="80" t="s">
        <v>134</v>
      </c>
      <c r="EL81" s="37">
        <v>0</v>
      </c>
      <c r="EM81" s="37">
        <f t="shared" si="123"/>
        <v>0</v>
      </c>
      <c r="EN81" s="189">
        <v>31.5</v>
      </c>
      <c r="EO81" s="80">
        <f>+EL81*'PRECIOS SEGUN ADJ. (FRONTERIZO)'!$B$26*'PRECIOS SEGUN ADJ. (FRONTERIZO)'!$C$26</f>
        <v>0</v>
      </c>
      <c r="EP81" s="80" t="s">
        <v>134</v>
      </c>
      <c r="EQ81" s="193">
        <v>57</v>
      </c>
      <c r="ER81" s="194">
        <f t="shared" si="124"/>
        <v>2280</v>
      </c>
      <c r="ES81" s="195">
        <v>21.68</v>
      </c>
      <c r="ET81" s="196">
        <f>+EQ81*'PRECIOS SEGUN ADJ (RURAL)'!$B$13*'PRECIOS SEGUN ADJ (RURAL)'!$C$13</f>
        <v>49430.400000000001</v>
      </c>
      <c r="EU81" s="196" t="s">
        <v>3011</v>
      </c>
      <c r="EV81" s="197">
        <v>416</v>
      </c>
      <c r="EW81" s="198">
        <f t="shared" si="113"/>
        <v>8320</v>
      </c>
      <c r="EX81" s="199">
        <v>5.5</v>
      </c>
      <c r="EY81" s="200">
        <f>+EV81*'PRECIOS SEGUN ADJ (RURAL)'!$B$16*'PRECIOS SEGUN ADJ (RURAL)'!$C$16</f>
        <v>45760</v>
      </c>
      <c r="EZ81" s="200" t="s">
        <v>3005</v>
      </c>
      <c r="FA81" s="201">
        <v>29</v>
      </c>
      <c r="FB81" s="202">
        <f t="shared" si="125"/>
        <v>1160</v>
      </c>
      <c r="FC81" s="203">
        <v>220</v>
      </c>
      <c r="FD81" s="204">
        <f>+FA81*'PRECIOS SEGUN ADJ (RURAL)'!$B$18*'PRECIOS SEGUN ADJ (RURAL)'!$C$18</f>
        <v>255200</v>
      </c>
      <c r="FE81" s="204" t="s">
        <v>584</v>
      </c>
      <c r="FF81" s="204">
        <f t="shared" si="114"/>
        <v>45936</v>
      </c>
      <c r="FG81" s="80">
        <f t="shared" si="130"/>
        <v>2272069.5999999996</v>
      </c>
      <c r="FH81" s="80" t="s">
        <v>3012</v>
      </c>
      <c r="FI81" s="80">
        <f t="shared" si="126"/>
        <v>192214.75999999998</v>
      </c>
      <c r="FJ81" s="80" t="s">
        <v>3013</v>
      </c>
      <c r="FK81" s="80">
        <f t="shared" si="131"/>
        <v>2079854.8399999996</v>
      </c>
      <c r="FL81" s="80" t="s">
        <v>3014</v>
      </c>
      <c r="FM81" s="80">
        <f t="shared" si="132"/>
        <v>454413.92</v>
      </c>
      <c r="FN81" s="80" t="s">
        <v>3015</v>
      </c>
      <c r="FO81" s="80">
        <f t="shared" si="133"/>
        <v>22720.7</v>
      </c>
      <c r="FP81" s="80" t="s">
        <v>3016</v>
      </c>
      <c r="FQ81" s="80"/>
      <c r="FR81" s="80">
        <f t="shared" si="134"/>
        <v>1817655.6799999997</v>
      </c>
      <c r="FS81" s="80" t="s">
        <v>3017</v>
      </c>
      <c r="FT81" s="37" t="str">
        <f>+VLOOKUP(D81,'RURAL XENIA'!F:G,2,0)</f>
        <v>R-47</v>
      </c>
    </row>
    <row r="82" spans="1:176">
      <c r="A82" s="37">
        <v>81</v>
      </c>
      <c r="B82" s="176" t="s">
        <v>1826</v>
      </c>
      <c r="C82" s="26" t="s">
        <v>3018</v>
      </c>
      <c r="D82" s="37">
        <v>131760155</v>
      </c>
      <c r="E82" s="37">
        <f>+VLOOKUP(D82,'INFORMACION DE PROVEEDORES'!C:I,2,0)</f>
        <v>131760155</v>
      </c>
      <c r="F82" s="26" t="str">
        <f>+VLOOKUP(D82,'INFORMACION DE PROVEEDORES'!C:J,4,0)</f>
        <v>HECTOR MONTILLA DURAN</v>
      </c>
      <c r="G82" s="37" t="str">
        <f>+VLOOKUP(D82,'INFORMACION DE PROVEEDORES'!C:K,5,0)</f>
        <v>093-0027871-1</v>
      </c>
      <c r="H82" s="26" t="str">
        <f>+VLOOKUP(D82,'INFORMACION DE PROVEEDORES'!C:L,7,0)</f>
        <v>JOSE GRABIER GARCIA NO.14 ESQ. CARRETERA SANCHEZ BAJOS DE HAINA</v>
      </c>
      <c r="I82" s="37" t="str">
        <f>+VLOOKUP(D82,'INFORMACION DE PROVEEDORES'!C:M,3,0)</f>
        <v xml:space="preserve"> JURÍDICA</v>
      </c>
      <c r="J82" s="37">
        <v>4</v>
      </c>
      <c r="K82" s="37">
        <v>258</v>
      </c>
      <c r="L82" s="37">
        <v>19</v>
      </c>
      <c r="M82" s="37">
        <f t="shared" si="104"/>
        <v>760</v>
      </c>
      <c r="N82" s="189">
        <v>60.180000000000007</v>
      </c>
      <c r="O82" s="80">
        <f>+L82*'PRECIOS SEGUN ADJ (RURAL)'!$B$2*'PRECIOS SEGUN ADJ (RURAL)'!$C$2</f>
        <v>45736.800000000003</v>
      </c>
      <c r="P82" s="80" t="s">
        <v>1332</v>
      </c>
      <c r="Q82" s="80">
        <f t="shared" si="105"/>
        <v>7317.89</v>
      </c>
      <c r="R82" s="165">
        <v>5</v>
      </c>
      <c r="S82" s="37">
        <f t="shared" si="90"/>
        <v>200</v>
      </c>
      <c r="T82" s="189">
        <v>33</v>
      </c>
      <c r="U82" s="80">
        <f>+R82*'PRECIOS SEGUN ADJ (RURAL)'!$B$3*'PRECIOS SEGUN ADJ (RURAL)'!$C$3</f>
        <v>6600</v>
      </c>
      <c r="V82" s="80" t="s">
        <v>1181</v>
      </c>
      <c r="W82" s="192">
        <v>0</v>
      </c>
      <c r="X82" s="37">
        <f t="shared" si="115"/>
        <v>0</v>
      </c>
      <c r="Y82" s="189">
        <v>25.2</v>
      </c>
      <c r="Z82" s="80">
        <f>+W82*'PRECIOS SEGUN ADJ. (FRONTERIZO)'!$B$4*'PRECIOS SEGUN ADJ. (FRONTERIZO)'!$C$4</f>
        <v>0</v>
      </c>
      <c r="AA82" s="80" t="s">
        <v>134</v>
      </c>
      <c r="AB82" s="165">
        <v>41</v>
      </c>
      <c r="AC82" s="37">
        <f t="shared" si="91"/>
        <v>1640</v>
      </c>
      <c r="AD82" s="189">
        <v>87.91</v>
      </c>
      <c r="AE82" s="80">
        <f>+AB82*'PRECIOS SEGUN ADJ (RURAL)'!$B$4*'PRECIOS SEGUN ADJ (RURAL)'!$C$4</f>
        <v>144172.4</v>
      </c>
      <c r="AF82" s="80" t="s">
        <v>646</v>
      </c>
      <c r="AG82" s="80">
        <f t="shared" si="106"/>
        <v>25951.03</v>
      </c>
      <c r="AH82" s="165">
        <v>49</v>
      </c>
      <c r="AI82" s="37">
        <f t="shared" si="92"/>
        <v>1960</v>
      </c>
      <c r="AJ82" s="189">
        <v>53.95</v>
      </c>
      <c r="AK82" s="80">
        <f>+AH82*'PRECIOS SEGUN ADJ (RURAL)'!$B$5*'PRECIOS SEGUN ADJ (RURAL)'!$C$5</f>
        <v>105742</v>
      </c>
      <c r="AL82" s="80" t="s">
        <v>1074</v>
      </c>
      <c r="AM82" s="165">
        <v>8</v>
      </c>
      <c r="AN82" s="37">
        <f t="shared" si="93"/>
        <v>320</v>
      </c>
      <c r="AO82" s="189">
        <v>29.05</v>
      </c>
      <c r="AP82" s="80">
        <f>+AM82*'PRECIOS SEGUN ADJ (RURAL)'!$B$6*'PRECIOS SEGUN ADJ (RURAL)'!$C$6</f>
        <v>9296</v>
      </c>
      <c r="AQ82" s="80" t="s">
        <v>1313</v>
      </c>
      <c r="AR82" s="80">
        <f t="shared" si="107"/>
        <v>1487.36</v>
      </c>
      <c r="AS82" s="165">
        <v>16</v>
      </c>
      <c r="AT82" s="37">
        <f t="shared" si="94"/>
        <v>640</v>
      </c>
      <c r="AU82" s="189">
        <v>304.44</v>
      </c>
      <c r="AV82" s="80">
        <f>+AS82*'PRECIOS SEGUN ADJ (RURAL)'!$B$7*'PRECIOS SEGUN ADJ (RURAL)'!$C$7</f>
        <v>194841.60000000001</v>
      </c>
      <c r="AW82" s="80" t="s">
        <v>1335</v>
      </c>
      <c r="AX82" s="80">
        <f t="shared" si="108"/>
        <v>35071.49</v>
      </c>
      <c r="AY82" s="37">
        <v>0</v>
      </c>
      <c r="AZ82" s="37">
        <f t="shared" si="116"/>
        <v>0</v>
      </c>
      <c r="BA82" s="189">
        <v>18.899999999999999</v>
      </c>
      <c r="BB82" s="80">
        <f>+AY82*'PRECIOS SEGUN ADJ. (FRONTERIZO)'!$B$9*'PRECIOS SEGUN ADJ. (FRONTERIZO)'!$C$9</f>
        <v>0</v>
      </c>
      <c r="BC82" s="80" t="s">
        <v>134</v>
      </c>
      <c r="BD82" s="165">
        <v>5</v>
      </c>
      <c r="BE82" s="37">
        <f t="shared" si="95"/>
        <v>200</v>
      </c>
      <c r="BF82" s="189">
        <v>140.38999999999999</v>
      </c>
      <c r="BG82" s="80">
        <f>+BD82*'PRECIOS SEGUN ADJ (RURAL)'!$B$8*'PRECIOS SEGUN ADJ (RURAL)'!$C$8</f>
        <v>28077.999999999996</v>
      </c>
      <c r="BH82" s="80" t="s">
        <v>1183</v>
      </c>
      <c r="BI82" s="80">
        <f t="shared" si="109"/>
        <v>5054.04</v>
      </c>
      <c r="BJ82" s="37">
        <v>0</v>
      </c>
      <c r="BK82" s="37">
        <f t="shared" si="117"/>
        <v>0</v>
      </c>
      <c r="BL82" s="189">
        <v>31.459999999999997</v>
      </c>
      <c r="BM82" s="80">
        <f>+BJ82*'PRECIOS SEGUN ADJ. (FRONTERIZO)'!$B$11*'PRECIOS SEGUN ADJ. (FRONTERIZO)'!$C$11</f>
        <v>0</v>
      </c>
      <c r="BN82" s="80" t="s">
        <v>134</v>
      </c>
      <c r="BO82" s="165">
        <v>13</v>
      </c>
      <c r="BP82" s="37">
        <f t="shared" si="96"/>
        <v>520</v>
      </c>
      <c r="BQ82" s="189">
        <v>68.099999999999994</v>
      </c>
      <c r="BR82" s="80">
        <f>+BO82*'PRECIOS SEGUN ADJ (RURAL)'!$B$9*'PRECIOS SEGUN ADJ (RURAL)'!$C$9</f>
        <v>35412</v>
      </c>
      <c r="BS82" s="80" t="s">
        <v>1336</v>
      </c>
      <c r="BT82" s="165">
        <v>258</v>
      </c>
      <c r="BU82" s="37">
        <f t="shared" si="110"/>
        <v>5160</v>
      </c>
      <c r="BV82" s="189">
        <v>5.5</v>
      </c>
      <c r="BW82" s="80">
        <f>+BT82*'PRECIOS SEGUN ADJ (RURAL)'!$B$10*'PRECIOS SEGUN ADJ (RURAL)'!$C$10</f>
        <v>28380</v>
      </c>
      <c r="BX82" s="80" t="s">
        <v>1377</v>
      </c>
      <c r="BY82" s="165">
        <v>258</v>
      </c>
      <c r="BZ82" s="37">
        <f t="shared" si="97"/>
        <v>10320</v>
      </c>
      <c r="CA82" s="189">
        <v>7.1500000000000012</v>
      </c>
      <c r="CB82" s="80">
        <f>+BY82*'PRECIOS SEGUN ADJ (RURAL)'!$B$11*'PRECIOS SEGUN ADJ (RURAL)'!$C$11</f>
        <v>73788</v>
      </c>
      <c r="CC82" s="80" t="s">
        <v>1076</v>
      </c>
      <c r="CD82" s="165">
        <v>258</v>
      </c>
      <c r="CE82" s="37">
        <f t="shared" si="98"/>
        <v>10320</v>
      </c>
      <c r="CF82" s="189">
        <v>6.84</v>
      </c>
      <c r="CG82" s="80">
        <f>+CD82*'PRECIOS SEGUN ADJ (RURAL)'!$B$12*'PRECIOS SEGUN ADJ (RURAL)'!$C$12</f>
        <v>70588.800000000003</v>
      </c>
      <c r="CH82" s="80" t="s">
        <v>1378</v>
      </c>
      <c r="CI82" s="37">
        <v>0</v>
      </c>
      <c r="CJ82" s="37">
        <f t="shared" si="118"/>
        <v>0</v>
      </c>
      <c r="CK82" s="189">
        <v>60</v>
      </c>
      <c r="CL82" s="80">
        <f>+CI82*'PRECIOS SEGUN ADJ. (FRONTERIZO)'!$B$16*'PRECIOS SEGUN ADJ. (FRONTERIZO)'!$C$16</f>
        <v>0</v>
      </c>
      <c r="CM82" s="80" t="s">
        <v>134</v>
      </c>
      <c r="CN82" s="80">
        <f t="shared" si="127"/>
        <v>0</v>
      </c>
      <c r="CO82" s="37">
        <v>0</v>
      </c>
      <c r="CP82" s="37">
        <f t="shared" si="119"/>
        <v>0</v>
      </c>
      <c r="CQ82" s="189">
        <v>55.649999999999991</v>
      </c>
      <c r="CR82" s="80">
        <f>+CO82*'PRECIOS SEGUN ADJ. (FRONTERIZO)'!$B$17*'PRECIOS SEGUN ADJ. (FRONTERIZO)'!$C$17</f>
        <v>0</v>
      </c>
      <c r="CS82" s="80" t="s">
        <v>134</v>
      </c>
      <c r="CT82" s="80">
        <f t="shared" si="128"/>
        <v>0</v>
      </c>
      <c r="CU82" s="165">
        <v>258</v>
      </c>
      <c r="CV82" s="37">
        <f t="shared" si="99"/>
        <v>10320</v>
      </c>
      <c r="CW82" s="189">
        <v>6.5999999999999988</v>
      </c>
      <c r="CX82" s="80">
        <f>+CU82*'PRECIOS SEGUN ADJ (RURAL)'!$B$14*'PRECIOS SEGUN ADJ (RURAL)'!$C$14</f>
        <v>68112</v>
      </c>
      <c r="CY82" s="80" t="s">
        <v>1078</v>
      </c>
      <c r="CZ82" s="37">
        <v>0</v>
      </c>
      <c r="DA82" s="37">
        <f t="shared" si="120"/>
        <v>0</v>
      </c>
      <c r="DB82" s="189">
        <v>65.75</v>
      </c>
      <c r="DC82" s="80">
        <f>+CZ82*'PRECIOS SEGUN ADJ. (FRONTERIZO)'!$B$19*'PRECIOS SEGUN ADJ. (FRONTERIZO)'!$C$19</f>
        <v>0</v>
      </c>
      <c r="DD82" s="80" t="s">
        <v>134</v>
      </c>
      <c r="DE82" s="80">
        <f t="shared" si="129"/>
        <v>0</v>
      </c>
      <c r="DF82" s="165">
        <v>11</v>
      </c>
      <c r="DG82" s="37">
        <f t="shared" si="100"/>
        <v>440</v>
      </c>
      <c r="DH82" s="189">
        <v>82.59999999999998</v>
      </c>
      <c r="DI82" s="80">
        <f>+DF82*'PRECIOS SEGUN ADJ (RURAL)'!$B$15*'PRECIOS SEGUN ADJ (RURAL)'!$C$15</f>
        <v>36344</v>
      </c>
      <c r="DJ82" s="80" t="s">
        <v>1320</v>
      </c>
      <c r="DK82" s="80">
        <f t="shared" si="111"/>
        <v>6541.92</v>
      </c>
      <c r="DL82" s="165">
        <v>258</v>
      </c>
      <c r="DM82" s="37">
        <f t="shared" si="101"/>
        <v>10320</v>
      </c>
      <c r="DN82" s="189">
        <v>23.059999999999995</v>
      </c>
      <c r="DO82" s="80">
        <f>+DL82*'PRECIOS SEGUN ADJ (RURAL)'!$B$17*'PRECIOS SEGUN ADJ (RURAL)'!$C$17</f>
        <v>237979.19999999998</v>
      </c>
      <c r="DP82" s="80" t="s">
        <v>1379</v>
      </c>
      <c r="DQ82" s="192">
        <v>0</v>
      </c>
      <c r="DR82" s="192">
        <f t="shared" si="121"/>
        <v>0</v>
      </c>
      <c r="DS82" s="189">
        <v>80.849999999999994</v>
      </c>
      <c r="DT82" s="80">
        <f>+DQ82*'PRECIOS SEGUN ADJ. (FRONTERIZO)'!$B$22*'PRECIOS SEGUN ADJ. (FRONTERIZO)'!$C$22</f>
        <v>0</v>
      </c>
      <c r="DU82" s="80" t="s">
        <v>134</v>
      </c>
      <c r="DV82" s="165">
        <v>12</v>
      </c>
      <c r="DW82" s="37">
        <f t="shared" si="102"/>
        <v>480</v>
      </c>
      <c r="DX82" s="189">
        <v>21.83</v>
      </c>
      <c r="DY82" s="80">
        <f>+DV82*'PRECIOS SEGUN ADJ (RURAL)'!$B$19*'PRECIOS SEGUN ADJ (RURAL)'!$C$19</f>
        <v>10478.4</v>
      </c>
      <c r="DZ82" s="80" t="s">
        <v>1150</v>
      </c>
      <c r="EA82" s="80">
        <f t="shared" si="112"/>
        <v>1886.11</v>
      </c>
      <c r="EB82" s="165">
        <v>39</v>
      </c>
      <c r="EC82" s="37">
        <f t="shared" si="103"/>
        <v>1560</v>
      </c>
      <c r="ED82" s="189">
        <v>33</v>
      </c>
      <c r="EE82" s="80">
        <f>+EB82*'PRECIOS SEGUN ADJ (RURAL)'!$B$20*'PRECIOS SEGUN ADJ (RURAL)'!$C$20</f>
        <v>51480</v>
      </c>
      <c r="EF82" s="80" t="s">
        <v>1171</v>
      </c>
      <c r="EG82" s="37">
        <v>0</v>
      </c>
      <c r="EH82" s="37">
        <f t="shared" si="122"/>
        <v>0</v>
      </c>
      <c r="EI82" s="189">
        <v>15.789999999999997</v>
      </c>
      <c r="EJ82" s="80">
        <f>+EG82*'PRECIOS SEGUN ADJ. (FRONTERIZO)'!$B$25*'PRECIOS SEGUN ADJ. (FRONTERIZO)'!$C$25</f>
        <v>0</v>
      </c>
      <c r="EK82" s="80" t="s">
        <v>134</v>
      </c>
      <c r="EL82" s="37">
        <v>0</v>
      </c>
      <c r="EM82" s="37">
        <f t="shared" si="123"/>
        <v>0</v>
      </c>
      <c r="EN82" s="189">
        <v>31.5</v>
      </c>
      <c r="EO82" s="80">
        <f>+EL82*'PRECIOS SEGUN ADJ. (FRONTERIZO)'!$B$26*'PRECIOS SEGUN ADJ. (FRONTERIZO)'!$C$26</f>
        <v>0</v>
      </c>
      <c r="EP82" s="80" t="s">
        <v>134</v>
      </c>
      <c r="EQ82" s="193">
        <v>34</v>
      </c>
      <c r="ER82" s="194">
        <f t="shared" si="124"/>
        <v>1360</v>
      </c>
      <c r="ES82" s="195">
        <v>21.68</v>
      </c>
      <c r="ET82" s="196">
        <f>+EQ82*'PRECIOS SEGUN ADJ (RURAL)'!$B$13*'PRECIOS SEGUN ADJ (RURAL)'!$C$13</f>
        <v>29484.799999999999</v>
      </c>
      <c r="EU82" s="196" t="s">
        <v>1172</v>
      </c>
      <c r="EV82" s="197">
        <v>258</v>
      </c>
      <c r="EW82" s="198">
        <f t="shared" si="113"/>
        <v>5160</v>
      </c>
      <c r="EX82" s="199">
        <v>5.5</v>
      </c>
      <c r="EY82" s="200">
        <f>+EV82*'PRECIOS SEGUN ADJ (RURAL)'!$B$16*'PRECIOS SEGUN ADJ (RURAL)'!$C$16</f>
        <v>28380</v>
      </c>
      <c r="EZ82" s="200" t="s">
        <v>1377</v>
      </c>
      <c r="FA82" s="201">
        <v>16</v>
      </c>
      <c r="FB82" s="202">
        <f t="shared" si="125"/>
        <v>640</v>
      </c>
      <c r="FC82" s="203">
        <v>220</v>
      </c>
      <c r="FD82" s="204">
        <f>+FA82*'PRECIOS SEGUN ADJ (RURAL)'!$B$18*'PRECIOS SEGUN ADJ (RURAL)'!$C$18</f>
        <v>140800</v>
      </c>
      <c r="FE82" s="204" t="s">
        <v>1341</v>
      </c>
      <c r="FF82" s="204">
        <f t="shared" si="114"/>
        <v>25344</v>
      </c>
      <c r="FG82" s="80">
        <f t="shared" si="130"/>
        <v>1345694</v>
      </c>
      <c r="FH82" s="80" t="s">
        <v>3019</v>
      </c>
      <c r="FI82" s="80">
        <f t="shared" si="126"/>
        <v>108653.83999999998</v>
      </c>
      <c r="FJ82" s="80" t="s">
        <v>3020</v>
      </c>
      <c r="FK82" s="80">
        <f t="shared" si="131"/>
        <v>1237040.1599999999</v>
      </c>
      <c r="FL82" s="80" t="s">
        <v>3021</v>
      </c>
      <c r="FM82" s="80">
        <f t="shared" si="132"/>
        <v>269138.8</v>
      </c>
      <c r="FN82" s="80" t="s">
        <v>3022</v>
      </c>
      <c r="FO82" s="80">
        <f t="shared" si="133"/>
        <v>13456.94</v>
      </c>
      <c r="FP82" s="80" t="s">
        <v>3023</v>
      </c>
      <c r="FQ82" s="80"/>
      <c r="FR82" s="80">
        <f t="shared" si="134"/>
        <v>1076555.2</v>
      </c>
      <c r="FS82" s="80" t="s">
        <v>3024</v>
      </c>
      <c r="FT82" s="37" t="str">
        <f>+VLOOKUP(D82,'RURAL XENIA'!F:G,2,0)</f>
        <v>R-46</v>
      </c>
    </row>
    <row r="83" spans="1:176">
      <c r="A83" s="37">
        <v>82</v>
      </c>
      <c r="B83" s="176" t="s">
        <v>1826</v>
      </c>
      <c r="C83" s="26" t="s">
        <v>3025</v>
      </c>
      <c r="D83" s="37">
        <v>132245522</v>
      </c>
      <c r="E83" s="37">
        <f>+VLOOKUP(D83,'INFORMACION DE PROVEEDORES'!C:I,2,0)</f>
        <v>132245522</v>
      </c>
      <c r="F83" s="26" t="str">
        <f>+VLOOKUP(D83,'INFORMACION DE PROVEEDORES'!C:J,4,0)</f>
        <v>DARIO QUEZADA MUÑOZ</v>
      </c>
      <c r="G83" s="37" t="str">
        <f>+VLOOKUP(D83,'INFORMACION DE PROVEEDORES'!C:K,5,0)</f>
        <v>047-0125525-1</v>
      </c>
      <c r="H83" s="26" t="str">
        <f>+VLOOKUP(D83,'INFORMACION DE PROVEEDORES'!C:L,7,0)</f>
        <v>CALLE JOSE MARIA BENEDICTO NO.03, CENTRO DE LA CIUDAD</v>
      </c>
      <c r="I83" s="37" t="str">
        <f>+VLOOKUP(D83,'INFORMACION DE PROVEEDORES'!C:M,3,0)</f>
        <v xml:space="preserve"> JURÍDICA</v>
      </c>
      <c r="J83" s="37">
        <v>5</v>
      </c>
      <c r="K83" s="37">
        <v>310</v>
      </c>
      <c r="L83" s="37">
        <v>23</v>
      </c>
      <c r="M83" s="37">
        <f t="shared" si="104"/>
        <v>920</v>
      </c>
      <c r="N83" s="189">
        <v>60.180000000000007</v>
      </c>
      <c r="O83" s="80">
        <f>+L83*'PRECIOS SEGUN ADJ (RURAL)'!$B$2*'PRECIOS SEGUN ADJ (RURAL)'!$C$2</f>
        <v>55365.600000000006</v>
      </c>
      <c r="P83" s="80" t="s">
        <v>1114</v>
      </c>
      <c r="Q83" s="80">
        <f t="shared" si="105"/>
        <v>8858.5</v>
      </c>
      <c r="R83" s="165">
        <v>5</v>
      </c>
      <c r="S83" s="37">
        <f t="shared" si="90"/>
        <v>200</v>
      </c>
      <c r="T83" s="189">
        <v>33</v>
      </c>
      <c r="U83" s="80">
        <f>+R83*'PRECIOS SEGUN ADJ (RURAL)'!$B$3*'PRECIOS SEGUN ADJ (RURAL)'!$C$3</f>
        <v>6600</v>
      </c>
      <c r="V83" s="80" t="s">
        <v>1181</v>
      </c>
      <c r="W83" s="192">
        <v>0</v>
      </c>
      <c r="X83" s="37">
        <f t="shared" si="115"/>
        <v>0</v>
      </c>
      <c r="Y83" s="189">
        <v>25.2</v>
      </c>
      <c r="Z83" s="80">
        <f>+W83*'PRECIOS SEGUN ADJ. (FRONTERIZO)'!$B$4*'PRECIOS SEGUN ADJ. (FRONTERIZO)'!$C$4</f>
        <v>0</v>
      </c>
      <c r="AA83" s="80" t="s">
        <v>134</v>
      </c>
      <c r="AB83" s="165">
        <v>50</v>
      </c>
      <c r="AC83" s="37">
        <f t="shared" si="91"/>
        <v>2000</v>
      </c>
      <c r="AD83" s="189">
        <v>87.91</v>
      </c>
      <c r="AE83" s="80">
        <f>+AB83*'PRECIOS SEGUN ADJ (RURAL)'!$B$4*'PRECIOS SEGUN ADJ (RURAL)'!$C$4</f>
        <v>175820</v>
      </c>
      <c r="AF83" s="80" t="s">
        <v>703</v>
      </c>
      <c r="AG83" s="80">
        <f t="shared" si="106"/>
        <v>31647.599999999999</v>
      </c>
      <c r="AH83" s="165">
        <v>59</v>
      </c>
      <c r="AI83" s="37">
        <f t="shared" si="92"/>
        <v>2360</v>
      </c>
      <c r="AJ83" s="189">
        <v>53.95</v>
      </c>
      <c r="AK83" s="80">
        <f>+AH83*'PRECIOS SEGUN ADJ (RURAL)'!$B$5*'PRECIOS SEGUN ADJ (RURAL)'!$C$5</f>
        <v>127322</v>
      </c>
      <c r="AL83" s="80" t="s">
        <v>3026</v>
      </c>
      <c r="AM83" s="165">
        <v>9</v>
      </c>
      <c r="AN83" s="37">
        <f t="shared" si="93"/>
        <v>360</v>
      </c>
      <c r="AO83" s="189">
        <v>29.05</v>
      </c>
      <c r="AP83" s="80">
        <f>+AM83*'PRECIOS SEGUN ADJ (RURAL)'!$B$6*'PRECIOS SEGUN ADJ (RURAL)'!$C$6</f>
        <v>10458</v>
      </c>
      <c r="AQ83" s="80" t="s">
        <v>1182</v>
      </c>
      <c r="AR83" s="80">
        <f t="shared" si="107"/>
        <v>1673.28</v>
      </c>
      <c r="AS83" s="165">
        <v>19</v>
      </c>
      <c r="AT83" s="37">
        <f t="shared" si="94"/>
        <v>760</v>
      </c>
      <c r="AU83" s="189">
        <v>304.44</v>
      </c>
      <c r="AV83" s="80">
        <f>+AS83*'PRECIOS SEGUN ADJ (RURAL)'!$B$7*'PRECIOS SEGUN ADJ (RURAL)'!$C$7</f>
        <v>231374.4</v>
      </c>
      <c r="AW83" s="80" t="s">
        <v>1545</v>
      </c>
      <c r="AX83" s="80">
        <f t="shared" si="108"/>
        <v>41647.39</v>
      </c>
      <c r="AY83" s="37">
        <v>0</v>
      </c>
      <c r="AZ83" s="37">
        <f t="shared" si="116"/>
        <v>0</v>
      </c>
      <c r="BA83" s="189">
        <v>18.899999999999999</v>
      </c>
      <c r="BB83" s="80">
        <f>+AY83*'PRECIOS SEGUN ADJ. (FRONTERIZO)'!$B$9*'PRECIOS SEGUN ADJ. (FRONTERIZO)'!$C$9</f>
        <v>0</v>
      </c>
      <c r="BC83" s="80" t="s">
        <v>134</v>
      </c>
      <c r="BD83" s="165">
        <v>5</v>
      </c>
      <c r="BE83" s="37">
        <f t="shared" si="95"/>
        <v>200</v>
      </c>
      <c r="BF83" s="189">
        <v>140.38999999999999</v>
      </c>
      <c r="BG83" s="80">
        <f>+BD83*'PRECIOS SEGUN ADJ (RURAL)'!$B$8*'PRECIOS SEGUN ADJ (RURAL)'!$C$8</f>
        <v>28077.999999999996</v>
      </c>
      <c r="BH83" s="80" t="s">
        <v>1183</v>
      </c>
      <c r="BI83" s="80">
        <f t="shared" si="109"/>
        <v>5054.04</v>
      </c>
      <c r="BJ83" s="37">
        <v>0</v>
      </c>
      <c r="BK83" s="37">
        <f t="shared" si="117"/>
        <v>0</v>
      </c>
      <c r="BL83" s="189">
        <v>31.459999999999997</v>
      </c>
      <c r="BM83" s="80">
        <f>+BJ83*'PRECIOS SEGUN ADJ. (FRONTERIZO)'!$B$11*'PRECIOS SEGUN ADJ. (FRONTERIZO)'!$C$11</f>
        <v>0</v>
      </c>
      <c r="BN83" s="80" t="s">
        <v>134</v>
      </c>
      <c r="BO83" s="165">
        <v>15</v>
      </c>
      <c r="BP83" s="37">
        <f t="shared" si="96"/>
        <v>600</v>
      </c>
      <c r="BQ83" s="189">
        <v>68.099999999999994</v>
      </c>
      <c r="BR83" s="80">
        <f>+BO83*'PRECIOS SEGUN ADJ (RURAL)'!$B$9*'PRECIOS SEGUN ADJ (RURAL)'!$C$9</f>
        <v>40859.999999999993</v>
      </c>
      <c r="BS83" s="80" t="s">
        <v>1315</v>
      </c>
      <c r="BT83" s="165">
        <v>310</v>
      </c>
      <c r="BU83" s="37">
        <f t="shared" si="110"/>
        <v>6200</v>
      </c>
      <c r="BV83" s="189">
        <v>5.5</v>
      </c>
      <c r="BW83" s="80">
        <f>+BT83*'PRECIOS SEGUN ADJ (RURAL)'!$B$10*'PRECIOS SEGUN ADJ (RURAL)'!$C$10</f>
        <v>34100</v>
      </c>
      <c r="BX83" s="80" t="s">
        <v>729</v>
      </c>
      <c r="BY83" s="165">
        <v>310</v>
      </c>
      <c r="BZ83" s="37">
        <f t="shared" si="97"/>
        <v>12400</v>
      </c>
      <c r="CA83" s="189">
        <v>7.1500000000000012</v>
      </c>
      <c r="CB83" s="80">
        <f>+BY83*'PRECIOS SEGUN ADJ (RURAL)'!$B$11*'PRECIOS SEGUN ADJ (RURAL)'!$C$11</f>
        <v>88660</v>
      </c>
      <c r="CC83" s="80" t="s">
        <v>3027</v>
      </c>
      <c r="CD83" s="165">
        <v>310</v>
      </c>
      <c r="CE83" s="37">
        <f t="shared" si="98"/>
        <v>12400</v>
      </c>
      <c r="CF83" s="189">
        <v>6.84</v>
      </c>
      <c r="CG83" s="80">
        <f>+CD83*'PRECIOS SEGUN ADJ (RURAL)'!$B$12*'PRECIOS SEGUN ADJ (RURAL)'!$C$12</f>
        <v>84816</v>
      </c>
      <c r="CH83" s="80" t="s">
        <v>3028</v>
      </c>
      <c r="CI83" s="37">
        <v>0</v>
      </c>
      <c r="CJ83" s="37">
        <f t="shared" si="118"/>
        <v>0</v>
      </c>
      <c r="CK83" s="189">
        <v>60</v>
      </c>
      <c r="CL83" s="80">
        <f>+CI83*'PRECIOS SEGUN ADJ. (FRONTERIZO)'!$B$16*'PRECIOS SEGUN ADJ. (FRONTERIZO)'!$C$16</f>
        <v>0</v>
      </c>
      <c r="CM83" s="80" t="s">
        <v>134</v>
      </c>
      <c r="CN83" s="80">
        <f t="shared" si="127"/>
        <v>0</v>
      </c>
      <c r="CO83" s="37">
        <v>0</v>
      </c>
      <c r="CP83" s="37">
        <f t="shared" si="119"/>
        <v>0</v>
      </c>
      <c r="CQ83" s="189">
        <v>55.649999999999991</v>
      </c>
      <c r="CR83" s="80">
        <f>+CO83*'PRECIOS SEGUN ADJ. (FRONTERIZO)'!$B$17*'PRECIOS SEGUN ADJ. (FRONTERIZO)'!$C$17</f>
        <v>0</v>
      </c>
      <c r="CS83" s="80" t="s">
        <v>134</v>
      </c>
      <c r="CT83" s="80">
        <f t="shared" si="128"/>
        <v>0</v>
      </c>
      <c r="CU83" s="165">
        <v>310</v>
      </c>
      <c r="CV83" s="37">
        <f t="shared" si="99"/>
        <v>12400</v>
      </c>
      <c r="CW83" s="189">
        <v>6.5999999999999988</v>
      </c>
      <c r="CX83" s="80">
        <f>+CU83*'PRECIOS SEGUN ADJ (RURAL)'!$B$14*'PRECIOS SEGUN ADJ (RURAL)'!$C$14</f>
        <v>81840</v>
      </c>
      <c r="CY83" s="80" t="s">
        <v>3029</v>
      </c>
      <c r="CZ83" s="37">
        <v>0</v>
      </c>
      <c r="DA83" s="37">
        <f t="shared" si="120"/>
        <v>0</v>
      </c>
      <c r="DB83" s="189">
        <v>65.75</v>
      </c>
      <c r="DC83" s="80">
        <f>+CZ83*'PRECIOS SEGUN ADJ. (FRONTERIZO)'!$B$19*'PRECIOS SEGUN ADJ. (FRONTERIZO)'!$C$19</f>
        <v>0</v>
      </c>
      <c r="DD83" s="80" t="s">
        <v>134</v>
      </c>
      <c r="DE83" s="80">
        <f t="shared" si="129"/>
        <v>0</v>
      </c>
      <c r="DF83" s="165">
        <v>13</v>
      </c>
      <c r="DG83" s="37">
        <f t="shared" si="100"/>
        <v>520</v>
      </c>
      <c r="DH83" s="189">
        <v>82.59999999999998</v>
      </c>
      <c r="DI83" s="80">
        <f>+DF83*'PRECIOS SEGUN ADJ (RURAL)'!$B$15*'PRECIOS SEGUN ADJ (RURAL)'!$C$15</f>
        <v>42952</v>
      </c>
      <c r="DJ83" s="80" t="s">
        <v>1188</v>
      </c>
      <c r="DK83" s="80">
        <f t="shared" si="111"/>
        <v>7731.36</v>
      </c>
      <c r="DL83" s="165">
        <v>310</v>
      </c>
      <c r="DM83" s="37">
        <f t="shared" si="101"/>
        <v>12400</v>
      </c>
      <c r="DN83" s="189">
        <v>23.059999999999995</v>
      </c>
      <c r="DO83" s="80">
        <f>+DL83*'PRECIOS SEGUN ADJ (RURAL)'!$B$17*'PRECIOS SEGUN ADJ (RURAL)'!$C$17</f>
        <v>285944</v>
      </c>
      <c r="DP83" s="80" t="s">
        <v>3030</v>
      </c>
      <c r="DQ83" s="192">
        <v>0</v>
      </c>
      <c r="DR83" s="192">
        <f t="shared" si="121"/>
        <v>0</v>
      </c>
      <c r="DS83" s="189">
        <v>80.849999999999994</v>
      </c>
      <c r="DT83" s="80">
        <f>+DQ83*'PRECIOS SEGUN ADJ. (FRONTERIZO)'!$B$22*'PRECIOS SEGUN ADJ. (FRONTERIZO)'!$C$22</f>
        <v>0</v>
      </c>
      <c r="DU83" s="80" t="s">
        <v>134</v>
      </c>
      <c r="DV83" s="165">
        <v>15</v>
      </c>
      <c r="DW83" s="37">
        <f t="shared" si="102"/>
        <v>600</v>
      </c>
      <c r="DX83" s="189">
        <v>21.83</v>
      </c>
      <c r="DY83" s="80">
        <f>+DV83*'PRECIOS SEGUN ADJ (RURAL)'!$B$19*'PRECIOS SEGUN ADJ (RURAL)'!$C$19</f>
        <v>13098</v>
      </c>
      <c r="DZ83" s="80" t="s">
        <v>842</v>
      </c>
      <c r="EA83" s="80">
        <f t="shared" si="112"/>
        <v>2357.64</v>
      </c>
      <c r="EB83" s="165">
        <v>47</v>
      </c>
      <c r="EC83" s="37">
        <f t="shared" si="103"/>
        <v>1880</v>
      </c>
      <c r="ED83" s="189">
        <v>33</v>
      </c>
      <c r="EE83" s="80">
        <f>+EB83*'PRECIOS SEGUN ADJ (RURAL)'!$B$20*'PRECIOS SEGUN ADJ (RURAL)'!$C$20</f>
        <v>62040</v>
      </c>
      <c r="EF83" s="80" t="s">
        <v>1323</v>
      </c>
      <c r="EG83" s="37">
        <v>0</v>
      </c>
      <c r="EH83" s="37">
        <f t="shared" si="122"/>
        <v>0</v>
      </c>
      <c r="EI83" s="189">
        <v>15.789999999999997</v>
      </c>
      <c r="EJ83" s="80">
        <f>+EG83*'PRECIOS SEGUN ADJ. (FRONTERIZO)'!$B$25*'PRECIOS SEGUN ADJ. (FRONTERIZO)'!$C$25</f>
        <v>0</v>
      </c>
      <c r="EK83" s="80" t="s">
        <v>134</v>
      </c>
      <c r="EL83" s="37">
        <v>0</v>
      </c>
      <c r="EM83" s="37">
        <f t="shared" si="123"/>
        <v>0</v>
      </c>
      <c r="EN83" s="189">
        <v>31.5</v>
      </c>
      <c r="EO83" s="80">
        <f>+EL83*'PRECIOS SEGUN ADJ. (FRONTERIZO)'!$B$26*'PRECIOS SEGUN ADJ. (FRONTERIZO)'!$C$26</f>
        <v>0</v>
      </c>
      <c r="EP83" s="80" t="s">
        <v>134</v>
      </c>
      <c r="EQ83" s="193">
        <v>42</v>
      </c>
      <c r="ER83" s="194">
        <f t="shared" si="124"/>
        <v>1680</v>
      </c>
      <c r="ES83" s="195">
        <v>21.68</v>
      </c>
      <c r="ET83" s="196">
        <f>+EQ83*'PRECIOS SEGUN ADJ (RURAL)'!$B$13*'PRECIOS SEGUN ADJ (RURAL)'!$C$13</f>
        <v>36422.399999999994</v>
      </c>
      <c r="EU83" s="196" t="s">
        <v>1550</v>
      </c>
      <c r="EV83" s="197">
        <v>310</v>
      </c>
      <c r="EW83" s="198">
        <f t="shared" si="113"/>
        <v>6200</v>
      </c>
      <c r="EX83" s="199">
        <v>5.5</v>
      </c>
      <c r="EY83" s="200">
        <f>+EV83*'PRECIOS SEGUN ADJ (RURAL)'!$B$16*'PRECIOS SEGUN ADJ (RURAL)'!$C$16</f>
        <v>34100</v>
      </c>
      <c r="EZ83" s="200" t="s">
        <v>729</v>
      </c>
      <c r="FA83" s="201">
        <v>19</v>
      </c>
      <c r="FB83" s="202">
        <f t="shared" si="125"/>
        <v>760</v>
      </c>
      <c r="FC83" s="203">
        <v>220</v>
      </c>
      <c r="FD83" s="204">
        <f>+FA83*'PRECIOS SEGUN ADJ (RURAL)'!$B$18*'PRECIOS SEGUN ADJ (RURAL)'!$C$18</f>
        <v>167200</v>
      </c>
      <c r="FE83" s="204" t="s">
        <v>1551</v>
      </c>
      <c r="FF83" s="204">
        <f t="shared" si="114"/>
        <v>30096</v>
      </c>
      <c r="FG83" s="80">
        <f t="shared" si="130"/>
        <v>1607050.4</v>
      </c>
      <c r="FH83" s="80" t="s">
        <v>3031</v>
      </c>
      <c r="FI83" s="80">
        <f t="shared" si="126"/>
        <v>129065.80999999998</v>
      </c>
      <c r="FJ83" s="80" t="s">
        <v>3032</v>
      </c>
      <c r="FK83" s="80">
        <f t="shared" si="131"/>
        <v>1477984.5899999999</v>
      </c>
      <c r="FL83" s="80" t="s">
        <v>3033</v>
      </c>
      <c r="FM83" s="80">
        <f t="shared" si="132"/>
        <v>321410.08</v>
      </c>
      <c r="FN83" s="80" t="s">
        <v>3034</v>
      </c>
      <c r="FO83" s="80">
        <f t="shared" si="133"/>
        <v>16070.5</v>
      </c>
      <c r="FP83" s="80" t="s">
        <v>3035</v>
      </c>
      <c r="FQ83" s="80"/>
      <c r="FR83" s="80">
        <f t="shared" si="134"/>
        <v>1285640.3199999998</v>
      </c>
      <c r="FS83" s="80" t="s">
        <v>3036</v>
      </c>
      <c r="FT83" s="37" t="str">
        <f>+VLOOKUP(D83,'RURAL XENIA'!F:G,2,0)</f>
        <v>R-26</v>
      </c>
    </row>
    <row r="84" spans="1:176">
      <c r="A84" s="37">
        <v>83</v>
      </c>
      <c r="B84" s="176" t="s">
        <v>1826</v>
      </c>
      <c r="C84" s="26" t="s">
        <v>3037</v>
      </c>
      <c r="D84" s="37">
        <v>132293479</v>
      </c>
      <c r="E84" s="37">
        <f>+VLOOKUP(D84,'INFORMACION DE PROVEEDORES'!C:I,2,0)</f>
        <v>132293479</v>
      </c>
      <c r="F84" s="26" t="str">
        <f>+VLOOKUP(D84,'INFORMACION DE PROVEEDORES'!C:J,4,0)</f>
        <v>SANTA MARIBEL MONTERO LIMA DE SAMBOY</v>
      </c>
      <c r="G84" s="37" t="str">
        <f>+VLOOKUP(D84,'INFORMACION DE PROVEEDORES'!C:K,5,0)</f>
        <v>001-1030681-8</v>
      </c>
      <c r="H84" s="26" t="str">
        <f>+VLOOKUP(D84,'INFORMACION DE PROVEEDORES'!C:L,7,0)</f>
        <v>CALLE PROGRESO ESQ. CALLE PROYECTO 11, SECTOR BRISA DEL ESTE</v>
      </c>
      <c r="I84" s="37" t="str">
        <f>+VLOOKUP(D84,'INFORMACION DE PROVEEDORES'!C:M,3,0)</f>
        <v xml:space="preserve"> JURÍDICA</v>
      </c>
      <c r="J84" s="37">
        <v>2</v>
      </c>
      <c r="K84" s="37">
        <v>168</v>
      </c>
      <c r="L84" s="37">
        <v>12</v>
      </c>
      <c r="M84" s="37">
        <f t="shared" si="104"/>
        <v>480</v>
      </c>
      <c r="N84" s="189">
        <v>60.180000000000007</v>
      </c>
      <c r="O84" s="80">
        <f>+L84*'PRECIOS SEGUN ADJ (RURAL)'!$B$2*'PRECIOS SEGUN ADJ (RURAL)'!$C$2</f>
        <v>28886.399999999998</v>
      </c>
      <c r="P84" s="80" t="s">
        <v>1493</v>
      </c>
      <c r="Q84" s="80">
        <f t="shared" si="105"/>
        <v>4621.82</v>
      </c>
      <c r="R84" s="165">
        <v>3</v>
      </c>
      <c r="S84" s="37">
        <f t="shared" si="90"/>
        <v>120</v>
      </c>
      <c r="T84" s="189">
        <v>33</v>
      </c>
      <c r="U84" s="80">
        <f>+R84*'PRECIOS SEGUN ADJ (RURAL)'!$B$3*'PRECIOS SEGUN ADJ (RURAL)'!$C$3</f>
        <v>3960</v>
      </c>
      <c r="V84" s="80" t="s">
        <v>1161</v>
      </c>
      <c r="W84" s="192">
        <v>0</v>
      </c>
      <c r="X84" s="37">
        <f t="shared" si="115"/>
        <v>0</v>
      </c>
      <c r="Y84" s="189">
        <v>25.2</v>
      </c>
      <c r="Z84" s="80">
        <f>+W84*'PRECIOS SEGUN ADJ. (FRONTERIZO)'!$B$4*'PRECIOS SEGUN ADJ. (FRONTERIZO)'!$C$4</f>
        <v>0</v>
      </c>
      <c r="AA84" s="80" t="s">
        <v>134</v>
      </c>
      <c r="AB84" s="165">
        <v>27</v>
      </c>
      <c r="AC84" s="37">
        <f t="shared" si="91"/>
        <v>1080</v>
      </c>
      <c r="AD84" s="189">
        <v>87.91</v>
      </c>
      <c r="AE84" s="80">
        <f>+AB84*'PRECIOS SEGUN ADJ (RURAL)'!$B$4*'PRECIOS SEGUN ADJ (RURAL)'!$C$4</f>
        <v>94942.799999999988</v>
      </c>
      <c r="AF84" s="80" t="s">
        <v>2844</v>
      </c>
      <c r="AG84" s="80">
        <f t="shared" si="106"/>
        <v>17089.7</v>
      </c>
      <c r="AH84" s="165">
        <v>31</v>
      </c>
      <c r="AI84" s="37">
        <f t="shared" si="92"/>
        <v>1240</v>
      </c>
      <c r="AJ84" s="189">
        <v>53.95</v>
      </c>
      <c r="AK84" s="80">
        <f>+AH84*'PRECIOS SEGUN ADJ (RURAL)'!$B$5*'PRECIOS SEGUN ADJ (RURAL)'!$C$5</f>
        <v>66898</v>
      </c>
      <c r="AL84" s="80" t="s">
        <v>944</v>
      </c>
      <c r="AM84" s="165">
        <v>5</v>
      </c>
      <c r="AN84" s="37">
        <f t="shared" si="93"/>
        <v>200</v>
      </c>
      <c r="AO84" s="189">
        <v>29.05</v>
      </c>
      <c r="AP84" s="80">
        <f>+AM84*'PRECIOS SEGUN ADJ (RURAL)'!$B$6*'PRECIOS SEGUN ADJ (RURAL)'!$C$6</f>
        <v>5810</v>
      </c>
      <c r="AQ84" s="80" t="s">
        <v>1201</v>
      </c>
      <c r="AR84" s="80">
        <f t="shared" si="107"/>
        <v>929.6</v>
      </c>
      <c r="AS84" s="165">
        <v>10</v>
      </c>
      <c r="AT84" s="37">
        <f t="shared" si="94"/>
        <v>400</v>
      </c>
      <c r="AU84" s="189">
        <v>304.44</v>
      </c>
      <c r="AV84" s="80">
        <f>+AS84*'PRECIOS SEGUN ADJ (RURAL)'!$B$7*'PRECIOS SEGUN ADJ (RURAL)'!$C$7</f>
        <v>121776</v>
      </c>
      <c r="AW84" s="80" t="s">
        <v>1494</v>
      </c>
      <c r="AX84" s="80">
        <f t="shared" si="108"/>
        <v>21919.68</v>
      </c>
      <c r="AY84" s="37">
        <v>0</v>
      </c>
      <c r="AZ84" s="37">
        <f t="shared" si="116"/>
        <v>0</v>
      </c>
      <c r="BA84" s="189">
        <v>18.899999999999999</v>
      </c>
      <c r="BB84" s="80">
        <f>+AY84*'PRECIOS SEGUN ADJ. (FRONTERIZO)'!$B$9*'PRECIOS SEGUN ADJ. (FRONTERIZO)'!$C$9</f>
        <v>0</v>
      </c>
      <c r="BC84" s="80" t="s">
        <v>134</v>
      </c>
      <c r="BD84" s="165">
        <v>3</v>
      </c>
      <c r="BE84" s="37">
        <f t="shared" si="95"/>
        <v>120</v>
      </c>
      <c r="BF84" s="189">
        <v>140.38999999999999</v>
      </c>
      <c r="BG84" s="80">
        <f>+BD84*'PRECIOS SEGUN ADJ (RURAL)'!$B$8*'PRECIOS SEGUN ADJ (RURAL)'!$C$8</f>
        <v>16846.8</v>
      </c>
      <c r="BH84" s="80" t="s">
        <v>1164</v>
      </c>
      <c r="BI84" s="80">
        <f t="shared" si="109"/>
        <v>3032.42</v>
      </c>
      <c r="BJ84" s="37">
        <v>0</v>
      </c>
      <c r="BK84" s="37">
        <f t="shared" si="117"/>
        <v>0</v>
      </c>
      <c r="BL84" s="189">
        <v>31.459999999999997</v>
      </c>
      <c r="BM84" s="80">
        <f>+BJ84*'PRECIOS SEGUN ADJ. (FRONTERIZO)'!$B$11*'PRECIOS SEGUN ADJ. (FRONTERIZO)'!$C$11</f>
        <v>0</v>
      </c>
      <c r="BN84" s="80" t="s">
        <v>134</v>
      </c>
      <c r="BO84" s="165">
        <v>8</v>
      </c>
      <c r="BP84" s="37">
        <f t="shared" si="96"/>
        <v>320</v>
      </c>
      <c r="BQ84" s="189">
        <v>68.099999999999994</v>
      </c>
      <c r="BR84" s="80">
        <f>+BO84*'PRECIOS SEGUN ADJ (RURAL)'!$B$9*'PRECIOS SEGUN ADJ (RURAL)'!$C$9</f>
        <v>21792</v>
      </c>
      <c r="BS84" s="80" t="s">
        <v>1238</v>
      </c>
      <c r="BT84" s="165">
        <v>168</v>
      </c>
      <c r="BU84" s="37">
        <f t="shared" si="110"/>
        <v>3360</v>
      </c>
      <c r="BV84" s="189">
        <v>5.5</v>
      </c>
      <c r="BW84" s="80">
        <f>+BT84*'PRECIOS SEGUN ADJ (RURAL)'!$B$10*'PRECIOS SEGUN ADJ (RURAL)'!$C$10</f>
        <v>18480</v>
      </c>
      <c r="BX84" s="80" t="s">
        <v>1389</v>
      </c>
      <c r="BY84" s="165">
        <v>168</v>
      </c>
      <c r="BZ84" s="37">
        <f t="shared" si="97"/>
        <v>6720</v>
      </c>
      <c r="CA84" s="189">
        <v>7.1500000000000012</v>
      </c>
      <c r="CB84" s="80">
        <f>+BY84*'PRECIOS SEGUN ADJ (RURAL)'!$B$11*'PRECIOS SEGUN ADJ (RURAL)'!$C$11</f>
        <v>48048</v>
      </c>
      <c r="CC84" s="80" t="s">
        <v>1104</v>
      </c>
      <c r="CD84" s="165">
        <v>168</v>
      </c>
      <c r="CE84" s="37">
        <f t="shared" si="98"/>
        <v>6720</v>
      </c>
      <c r="CF84" s="189">
        <v>6.84</v>
      </c>
      <c r="CG84" s="80">
        <f>+CD84*'PRECIOS SEGUN ADJ (RURAL)'!$B$12*'PRECIOS SEGUN ADJ (RURAL)'!$C$12</f>
        <v>45964.799999999996</v>
      </c>
      <c r="CH84" s="80" t="s">
        <v>3038</v>
      </c>
      <c r="CI84" s="37">
        <v>0</v>
      </c>
      <c r="CJ84" s="37">
        <f t="shared" si="118"/>
        <v>0</v>
      </c>
      <c r="CK84" s="189">
        <v>60</v>
      </c>
      <c r="CL84" s="80">
        <f>+CI84*'PRECIOS SEGUN ADJ. (FRONTERIZO)'!$B$16*'PRECIOS SEGUN ADJ. (FRONTERIZO)'!$C$16</f>
        <v>0</v>
      </c>
      <c r="CM84" s="80" t="s">
        <v>134</v>
      </c>
      <c r="CN84" s="80">
        <f t="shared" si="127"/>
        <v>0</v>
      </c>
      <c r="CO84" s="37">
        <v>0</v>
      </c>
      <c r="CP84" s="37">
        <f t="shared" si="119"/>
        <v>0</v>
      </c>
      <c r="CQ84" s="189">
        <v>55.649999999999991</v>
      </c>
      <c r="CR84" s="80">
        <f>+CO84*'PRECIOS SEGUN ADJ. (FRONTERIZO)'!$B$17*'PRECIOS SEGUN ADJ. (FRONTERIZO)'!$C$17</f>
        <v>0</v>
      </c>
      <c r="CS84" s="80" t="s">
        <v>134</v>
      </c>
      <c r="CT84" s="80">
        <f t="shared" si="128"/>
        <v>0</v>
      </c>
      <c r="CU84" s="165">
        <v>168</v>
      </c>
      <c r="CV84" s="37">
        <f t="shared" si="99"/>
        <v>6720</v>
      </c>
      <c r="CW84" s="189">
        <v>6.5999999999999988</v>
      </c>
      <c r="CX84" s="80">
        <f>+CU84*'PRECIOS SEGUN ADJ (RURAL)'!$B$14*'PRECIOS SEGUN ADJ (RURAL)'!$C$14</f>
        <v>44352</v>
      </c>
      <c r="CY84" s="80" t="s">
        <v>3039</v>
      </c>
      <c r="CZ84" s="37">
        <v>0</v>
      </c>
      <c r="DA84" s="37">
        <f t="shared" si="120"/>
        <v>0</v>
      </c>
      <c r="DB84" s="189">
        <v>65.75</v>
      </c>
      <c r="DC84" s="80">
        <f>+CZ84*'PRECIOS SEGUN ADJ. (FRONTERIZO)'!$B$19*'PRECIOS SEGUN ADJ. (FRONTERIZO)'!$C$19</f>
        <v>0</v>
      </c>
      <c r="DD84" s="80" t="s">
        <v>134</v>
      </c>
      <c r="DE84" s="80">
        <f t="shared" si="129"/>
        <v>0</v>
      </c>
      <c r="DF84" s="165">
        <v>6</v>
      </c>
      <c r="DG84" s="37">
        <f t="shared" si="100"/>
        <v>240</v>
      </c>
      <c r="DH84" s="189">
        <v>82.59999999999998</v>
      </c>
      <c r="DI84" s="80">
        <f>+DF84*'PRECIOS SEGUN ADJ (RURAL)'!$B$15*'PRECIOS SEGUN ADJ (RURAL)'!$C$15</f>
        <v>19824</v>
      </c>
      <c r="DJ84" s="80" t="s">
        <v>455</v>
      </c>
      <c r="DK84" s="80">
        <f t="shared" si="111"/>
        <v>3568.32</v>
      </c>
      <c r="DL84" s="165">
        <v>168</v>
      </c>
      <c r="DM84" s="37">
        <f t="shared" si="101"/>
        <v>6720</v>
      </c>
      <c r="DN84" s="189">
        <v>23.059999999999995</v>
      </c>
      <c r="DO84" s="80">
        <f>+DL84*'PRECIOS SEGUN ADJ (RURAL)'!$B$17*'PRECIOS SEGUN ADJ (RURAL)'!$C$17</f>
        <v>154963.20000000001</v>
      </c>
      <c r="DP84" s="80" t="s">
        <v>3040</v>
      </c>
      <c r="DQ84" s="192">
        <v>0</v>
      </c>
      <c r="DR84" s="192">
        <f t="shared" si="121"/>
        <v>0</v>
      </c>
      <c r="DS84" s="189">
        <v>80.849999999999994</v>
      </c>
      <c r="DT84" s="80">
        <f>+DQ84*'PRECIOS SEGUN ADJ. (FRONTERIZO)'!$B$22*'PRECIOS SEGUN ADJ. (FRONTERIZO)'!$C$22</f>
        <v>0</v>
      </c>
      <c r="DU84" s="80" t="s">
        <v>134</v>
      </c>
      <c r="DV84" s="165">
        <v>8</v>
      </c>
      <c r="DW84" s="37">
        <f t="shared" si="102"/>
        <v>320</v>
      </c>
      <c r="DX84" s="189">
        <v>21.83</v>
      </c>
      <c r="DY84" s="80">
        <f>+DV84*'PRECIOS SEGUN ADJ (RURAL)'!$B$19*'PRECIOS SEGUN ADJ (RURAL)'!$C$19</f>
        <v>6985.5999999999995</v>
      </c>
      <c r="DZ84" s="80" t="s">
        <v>989</v>
      </c>
      <c r="EA84" s="80">
        <f t="shared" si="112"/>
        <v>1257.4100000000001</v>
      </c>
      <c r="EB84" s="165">
        <v>25</v>
      </c>
      <c r="EC84" s="37">
        <f t="shared" si="103"/>
        <v>1000</v>
      </c>
      <c r="ED84" s="189">
        <v>33</v>
      </c>
      <c r="EE84" s="80">
        <f>+EB84*'PRECIOS SEGUN ADJ (RURAL)'!$B$20*'PRECIOS SEGUN ADJ (RURAL)'!$C$20</f>
        <v>33000</v>
      </c>
      <c r="EF84" s="80" t="s">
        <v>2850</v>
      </c>
      <c r="EG84" s="37">
        <v>0</v>
      </c>
      <c r="EH84" s="37">
        <f t="shared" si="122"/>
        <v>0</v>
      </c>
      <c r="EI84" s="189">
        <v>15.789999999999997</v>
      </c>
      <c r="EJ84" s="80">
        <f>+EG84*'PRECIOS SEGUN ADJ. (FRONTERIZO)'!$B$25*'PRECIOS SEGUN ADJ. (FRONTERIZO)'!$C$25</f>
        <v>0</v>
      </c>
      <c r="EK84" s="80" t="s">
        <v>134</v>
      </c>
      <c r="EL84" s="37">
        <v>0</v>
      </c>
      <c r="EM84" s="37">
        <f t="shared" si="123"/>
        <v>0</v>
      </c>
      <c r="EN84" s="189">
        <v>31.5</v>
      </c>
      <c r="EO84" s="80">
        <f>+EL84*'PRECIOS SEGUN ADJ. (FRONTERIZO)'!$B$26*'PRECIOS SEGUN ADJ. (FRONTERIZO)'!$C$26</f>
        <v>0</v>
      </c>
      <c r="EP84" s="80" t="s">
        <v>134</v>
      </c>
      <c r="EQ84" s="193">
        <v>22</v>
      </c>
      <c r="ER84" s="194">
        <f t="shared" si="124"/>
        <v>880</v>
      </c>
      <c r="ES84" s="195">
        <v>21.68</v>
      </c>
      <c r="ET84" s="196">
        <f>+EQ84*'PRECIOS SEGUN ADJ (RURAL)'!$B$13*'PRECIOS SEGUN ADJ (RURAL)'!$C$13</f>
        <v>19078.399999999998</v>
      </c>
      <c r="EU84" s="196" t="s">
        <v>2851</v>
      </c>
      <c r="EV84" s="197">
        <v>168</v>
      </c>
      <c r="EW84" s="198">
        <f t="shared" si="113"/>
        <v>3360</v>
      </c>
      <c r="EX84" s="199">
        <v>5.5</v>
      </c>
      <c r="EY84" s="200">
        <f>+EV84*'PRECIOS SEGUN ADJ (RURAL)'!$B$16*'PRECIOS SEGUN ADJ (RURAL)'!$C$16</f>
        <v>18480</v>
      </c>
      <c r="EZ84" s="200" t="s">
        <v>1389</v>
      </c>
      <c r="FA84" s="201">
        <v>10</v>
      </c>
      <c r="FB84" s="202">
        <f t="shared" si="125"/>
        <v>400</v>
      </c>
      <c r="FC84" s="203">
        <v>220</v>
      </c>
      <c r="FD84" s="204">
        <f>+FA84*'PRECIOS SEGUN ADJ (RURAL)'!$B$18*'PRECIOS SEGUN ADJ (RURAL)'!$C$18</f>
        <v>88000</v>
      </c>
      <c r="FE84" s="204" t="s">
        <v>1501</v>
      </c>
      <c r="FF84" s="204">
        <f t="shared" si="114"/>
        <v>15840</v>
      </c>
      <c r="FG84" s="80">
        <f t="shared" si="130"/>
        <v>858088</v>
      </c>
      <c r="FH84" s="80" t="s">
        <v>3041</v>
      </c>
      <c r="FI84" s="80">
        <f t="shared" si="126"/>
        <v>68258.950000000012</v>
      </c>
      <c r="FJ84" s="80" t="s">
        <v>3042</v>
      </c>
      <c r="FK84" s="80">
        <f t="shared" si="131"/>
        <v>789829.05</v>
      </c>
      <c r="FL84" s="80" t="s">
        <v>3043</v>
      </c>
      <c r="FM84" s="80">
        <f t="shared" si="132"/>
        <v>171617.6</v>
      </c>
      <c r="FN84" s="80" t="s">
        <v>3044</v>
      </c>
      <c r="FO84" s="80">
        <f t="shared" si="133"/>
        <v>8580.8799999999992</v>
      </c>
      <c r="FP84" s="80" t="s">
        <v>3045</v>
      </c>
      <c r="FQ84" s="80"/>
      <c r="FR84" s="80">
        <f t="shared" si="134"/>
        <v>686470.4</v>
      </c>
      <c r="FS84" s="80" t="s">
        <v>3046</v>
      </c>
      <c r="FT84" s="37" t="str">
        <f>+VLOOKUP(D84,'RURAL XENIA'!F:G,2,0)</f>
        <v>R-13</v>
      </c>
    </row>
    <row r="85" spans="1:176">
      <c r="A85" s="37">
        <v>84</v>
      </c>
      <c r="B85" s="176" t="s">
        <v>1826</v>
      </c>
      <c r="C85" s="26" t="s">
        <v>3047</v>
      </c>
      <c r="D85" s="37">
        <v>132287975</v>
      </c>
      <c r="E85" s="37">
        <f>+VLOOKUP(D85,'INFORMACION DE PROVEEDORES'!C:I,2,0)</f>
        <v>132287975</v>
      </c>
      <c r="F85" s="26" t="str">
        <f>+VLOOKUP(D85,'INFORMACION DE PROVEEDORES'!C:J,4,0)</f>
        <v>ALBERT FRANCISCO GRULLAR SILVA</v>
      </c>
      <c r="G85" s="37" t="str">
        <f>+VLOOKUP(D85,'INFORMACION DE PROVEEDORES'!C:K,5,0)</f>
        <v>402-1863382-0</v>
      </c>
      <c r="H85" s="26" t="str">
        <f>+VLOOKUP(D85,'INFORMACION DE PROVEEDORES'!C:L,7,0)</f>
        <v xml:space="preserve">TRINITARIA NO. 6, CANASTICA, SAN CRISTOBAL </v>
      </c>
      <c r="I85" s="37" t="str">
        <f>+VLOOKUP(D85,'INFORMACION DE PROVEEDORES'!C:M,3,0)</f>
        <v xml:space="preserve"> JURÍDICA</v>
      </c>
      <c r="J85" s="37">
        <v>1</v>
      </c>
      <c r="K85" s="37">
        <v>331</v>
      </c>
      <c r="L85" s="37">
        <v>22</v>
      </c>
      <c r="M85" s="37">
        <f t="shared" si="104"/>
        <v>880</v>
      </c>
      <c r="N85" s="189">
        <v>60.180000000000007</v>
      </c>
      <c r="O85" s="80">
        <f>+L85*'PRECIOS SEGUN ADJ (RURAL)'!$B$2*'PRECIOS SEGUN ADJ (RURAL)'!$C$2</f>
        <v>52958.400000000001</v>
      </c>
      <c r="P85" s="80" t="s">
        <v>1310</v>
      </c>
      <c r="Q85" s="80">
        <f t="shared" si="105"/>
        <v>8473.34</v>
      </c>
      <c r="R85" s="165">
        <v>4</v>
      </c>
      <c r="S85" s="37">
        <f t="shared" si="90"/>
        <v>160</v>
      </c>
      <c r="T85" s="189">
        <v>33</v>
      </c>
      <c r="U85" s="80">
        <f>+R85*'PRECIOS SEGUN ADJ (RURAL)'!$B$3*'PRECIOS SEGUN ADJ (RURAL)'!$C$3</f>
        <v>5280</v>
      </c>
      <c r="V85" s="80" t="s">
        <v>1138</v>
      </c>
      <c r="W85" s="192">
        <v>0</v>
      </c>
      <c r="X85" s="37">
        <f t="shared" si="115"/>
        <v>0</v>
      </c>
      <c r="Y85" s="189">
        <v>25.2</v>
      </c>
      <c r="Z85" s="80">
        <f>+W85*'PRECIOS SEGUN ADJ. (FRONTERIZO)'!$B$4*'PRECIOS SEGUN ADJ. (FRONTERIZO)'!$C$4</f>
        <v>0</v>
      </c>
      <c r="AA85" s="80" t="s">
        <v>134</v>
      </c>
      <c r="AB85" s="165">
        <v>51</v>
      </c>
      <c r="AC85" s="37">
        <f t="shared" si="91"/>
        <v>2040</v>
      </c>
      <c r="AD85" s="189">
        <v>87.91</v>
      </c>
      <c r="AE85" s="80">
        <f>+AB85*'PRECIOS SEGUN ADJ (RURAL)'!$B$4*'PRECIOS SEGUN ADJ (RURAL)'!$C$4</f>
        <v>179336.4</v>
      </c>
      <c r="AF85" s="80" t="s">
        <v>1543</v>
      </c>
      <c r="AG85" s="80">
        <f t="shared" si="106"/>
        <v>32280.55</v>
      </c>
      <c r="AH85" s="165">
        <v>61</v>
      </c>
      <c r="AI85" s="37">
        <f t="shared" si="92"/>
        <v>2440</v>
      </c>
      <c r="AJ85" s="189">
        <v>53.95</v>
      </c>
      <c r="AK85" s="80">
        <f>+AH85*'PRECIOS SEGUN ADJ (RURAL)'!$B$5*'PRECIOS SEGUN ADJ (RURAL)'!$C$5</f>
        <v>131638</v>
      </c>
      <c r="AL85" s="80" t="s">
        <v>1544</v>
      </c>
      <c r="AM85" s="165">
        <v>8</v>
      </c>
      <c r="AN85" s="37">
        <f t="shared" si="93"/>
        <v>320</v>
      </c>
      <c r="AO85" s="189">
        <v>29.05</v>
      </c>
      <c r="AP85" s="80">
        <f>+AM85*'PRECIOS SEGUN ADJ (RURAL)'!$B$6*'PRECIOS SEGUN ADJ (RURAL)'!$C$6</f>
        <v>9296</v>
      </c>
      <c r="AQ85" s="80" t="s">
        <v>1313</v>
      </c>
      <c r="AR85" s="80">
        <f t="shared" si="107"/>
        <v>1487.36</v>
      </c>
      <c r="AS85" s="165">
        <v>19</v>
      </c>
      <c r="AT85" s="37">
        <f t="shared" si="94"/>
        <v>760</v>
      </c>
      <c r="AU85" s="189">
        <v>304.44</v>
      </c>
      <c r="AV85" s="80">
        <f>+AS85*'PRECIOS SEGUN ADJ (RURAL)'!$B$7*'PRECIOS SEGUN ADJ (RURAL)'!$C$7</f>
        <v>231374.4</v>
      </c>
      <c r="AW85" s="80" t="s">
        <v>1545</v>
      </c>
      <c r="AX85" s="80">
        <f t="shared" si="108"/>
        <v>41647.39</v>
      </c>
      <c r="AY85" s="37">
        <v>0</v>
      </c>
      <c r="AZ85" s="37">
        <f t="shared" si="116"/>
        <v>0</v>
      </c>
      <c r="BA85" s="189">
        <v>18.899999999999999</v>
      </c>
      <c r="BB85" s="80">
        <f>+AY85*'PRECIOS SEGUN ADJ. (FRONTERIZO)'!$B$9*'PRECIOS SEGUN ADJ. (FRONTERIZO)'!$C$9</f>
        <v>0</v>
      </c>
      <c r="BC85" s="80" t="s">
        <v>134</v>
      </c>
      <c r="BD85" s="165">
        <v>4</v>
      </c>
      <c r="BE85" s="37">
        <f t="shared" si="95"/>
        <v>160</v>
      </c>
      <c r="BF85" s="189">
        <v>140.38999999999999</v>
      </c>
      <c r="BG85" s="80">
        <f>+BD85*'PRECIOS SEGUN ADJ (RURAL)'!$B$8*'PRECIOS SEGUN ADJ (RURAL)'!$C$8</f>
        <v>22462.399999999998</v>
      </c>
      <c r="BH85" s="80" t="s">
        <v>1143</v>
      </c>
      <c r="BI85" s="80">
        <f t="shared" si="109"/>
        <v>4043.23</v>
      </c>
      <c r="BJ85" s="37">
        <v>0</v>
      </c>
      <c r="BK85" s="37">
        <f t="shared" si="117"/>
        <v>0</v>
      </c>
      <c r="BL85" s="189">
        <v>31.459999999999997</v>
      </c>
      <c r="BM85" s="80">
        <f>+BJ85*'PRECIOS SEGUN ADJ. (FRONTERIZO)'!$B$11*'PRECIOS SEGUN ADJ. (FRONTERIZO)'!$C$11</f>
        <v>0</v>
      </c>
      <c r="BN85" s="80" t="s">
        <v>134</v>
      </c>
      <c r="BO85" s="165">
        <v>15</v>
      </c>
      <c r="BP85" s="37">
        <f t="shared" si="96"/>
        <v>600</v>
      </c>
      <c r="BQ85" s="189">
        <v>68.099999999999994</v>
      </c>
      <c r="BR85" s="80">
        <f>+BO85*'PRECIOS SEGUN ADJ (RURAL)'!$B$9*'PRECIOS SEGUN ADJ (RURAL)'!$C$9</f>
        <v>40859.999999999993</v>
      </c>
      <c r="BS85" s="80" t="s">
        <v>1315</v>
      </c>
      <c r="BT85" s="165">
        <v>331</v>
      </c>
      <c r="BU85" s="37">
        <f t="shared" si="110"/>
        <v>6620</v>
      </c>
      <c r="BV85" s="189">
        <v>5.5</v>
      </c>
      <c r="BW85" s="80">
        <f>+BT85*'PRECIOS SEGUN ADJ (RURAL)'!$B$10*'PRECIOS SEGUN ADJ (RURAL)'!$C$10</f>
        <v>36410</v>
      </c>
      <c r="BX85" s="80" t="s">
        <v>1546</v>
      </c>
      <c r="BY85" s="165">
        <v>331</v>
      </c>
      <c r="BZ85" s="37">
        <f t="shared" si="97"/>
        <v>13240</v>
      </c>
      <c r="CA85" s="189">
        <v>7.1500000000000012</v>
      </c>
      <c r="CB85" s="80">
        <f>+BY85*'PRECIOS SEGUN ADJ (RURAL)'!$B$11*'PRECIOS SEGUN ADJ (RURAL)'!$C$11</f>
        <v>94666</v>
      </c>
      <c r="CC85" s="80" t="s">
        <v>1547</v>
      </c>
      <c r="CD85" s="165">
        <v>331</v>
      </c>
      <c r="CE85" s="37">
        <f t="shared" si="98"/>
        <v>13240</v>
      </c>
      <c r="CF85" s="189">
        <v>6.84</v>
      </c>
      <c r="CG85" s="80">
        <f>+CD85*'PRECIOS SEGUN ADJ (RURAL)'!$B$12*'PRECIOS SEGUN ADJ (RURAL)'!$C$12</f>
        <v>90561.600000000006</v>
      </c>
      <c r="CH85" s="80" t="s">
        <v>1548</v>
      </c>
      <c r="CI85" s="37">
        <v>0</v>
      </c>
      <c r="CJ85" s="37">
        <f t="shared" si="118"/>
        <v>0</v>
      </c>
      <c r="CK85" s="189">
        <v>60</v>
      </c>
      <c r="CL85" s="80">
        <f>+CI85*'PRECIOS SEGUN ADJ. (FRONTERIZO)'!$B$16*'PRECIOS SEGUN ADJ. (FRONTERIZO)'!$C$16</f>
        <v>0</v>
      </c>
      <c r="CM85" s="80" t="s">
        <v>134</v>
      </c>
      <c r="CN85" s="80">
        <f t="shared" si="127"/>
        <v>0</v>
      </c>
      <c r="CO85" s="37">
        <v>0</v>
      </c>
      <c r="CP85" s="37">
        <f t="shared" si="119"/>
        <v>0</v>
      </c>
      <c r="CQ85" s="189">
        <v>55.649999999999991</v>
      </c>
      <c r="CR85" s="80">
        <f>+CO85*'PRECIOS SEGUN ADJ. (FRONTERIZO)'!$B$17*'PRECIOS SEGUN ADJ. (FRONTERIZO)'!$C$17</f>
        <v>0</v>
      </c>
      <c r="CS85" s="80" t="s">
        <v>134</v>
      </c>
      <c r="CT85" s="80">
        <f t="shared" si="128"/>
        <v>0</v>
      </c>
      <c r="CU85" s="165">
        <v>331</v>
      </c>
      <c r="CV85" s="37">
        <f t="shared" si="99"/>
        <v>13240</v>
      </c>
      <c r="CW85" s="189">
        <v>6.5999999999999988</v>
      </c>
      <c r="CX85" s="80">
        <f>+CU85*'PRECIOS SEGUN ADJ (RURAL)'!$B$14*'PRECIOS SEGUN ADJ (RURAL)'!$C$14</f>
        <v>87384</v>
      </c>
      <c r="CY85" s="80" t="s">
        <v>581</v>
      </c>
      <c r="CZ85" s="37">
        <v>0</v>
      </c>
      <c r="DA85" s="37">
        <f t="shared" si="120"/>
        <v>0</v>
      </c>
      <c r="DB85" s="189">
        <v>65.75</v>
      </c>
      <c r="DC85" s="80">
        <f>+CZ85*'PRECIOS SEGUN ADJ. (FRONTERIZO)'!$B$19*'PRECIOS SEGUN ADJ. (FRONTERIZO)'!$C$19</f>
        <v>0</v>
      </c>
      <c r="DD85" s="80" t="s">
        <v>134</v>
      </c>
      <c r="DE85" s="80">
        <f t="shared" si="129"/>
        <v>0</v>
      </c>
      <c r="DF85" s="165">
        <v>11</v>
      </c>
      <c r="DG85" s="37">
        <f t="shared" si="100"/>
        <v>440</v>
      </c>
      <c r="DH85" s="189">
        <v>82.59999999999998</v>
      </c>
      <c r="DI85" s="80">
        <f>+DF85*'PRECIOS SEGUN ADJ (RURAL)'!$B$15*'PRECIOS SEGUN ADJ (RURAL)'!$C$15</f>
        <v>36344</v>
      </c>
      <c r="DJ85" s="80" t="s">
        <v>1320</v>
      </c>
      <c r="DK85" s="80">
        <f t="shared" si="111"/>
        <v>6541.92</v>
      </c>
      <c r="DL85" s="165">
        <v>331</v>
      </c>
      <c r="DM85" s="37">
        <f t="shared" si="101"/>
        <v>13240</v>
      </c>
      <c r="DN85" s="189">
        <v>23.059999999999995</v>
      </c>
      <c r="DO85" s="80">
        <f>+DL85*'PRECIOS SEGUN ADJ (RURAL)'!$B$17*'PRECIOS SEGUN ADJ (RURAL)'!$C$17</f>
        <v>305314.39999999997</v>
      </c>
      <c r="DP85" s="80" t="s">
        <v>1549</v>
      </c>
      <c r="DQ85" s="192">
        <v>0</v>
      </c>
      <c r="DR85" s="192">
        <f t="shared" si="121"/>
        <v>0</v>
      </c>
      <c r="DS85" s="189">
        <v>80.849999999999994</v>
      </c>
      <c r="DT85" s="80">
        <f>+DQ85*'PRECIOS SEGUN ADJ. (FRONTERIZO)'!$B$22*'PRECIOS SEGUN ADJ. (FRONTERIZO)'!$C$22</f>
        <v>0</v>
      </c>
      <c r="DU85" s="80" t="s">
        <v>134</v>
      </c>
      <c r="DV85" s="165">
        <v>13</v>
      </c>
      <c r="DW85" s="37">
        <f t="shared" si="102"/>
        <v>520</v>
      </c>
      <c r="DX85" s="189">
        <v>21.83</v>
      </c>
      <c r="DY85" s="80">
        <f>+DV85*'PRECIOS SEGUN ADJ (RURAL)'!$B$19*'PRECIOS SEGUN ADJ (RURAL)'!$C$19</f>
        <v>11351.599999999999</v>
      </c>
      <c r="DZ85" s="80" t="s">
        <v>1322</v>
      </c>
      <c r="EA85" s="80">
        <f t="shared" si="112"/>
        <v>2043.29</v>
      </c>
      <c r="EB85" s="165">
        <v>48</v>
      </c>
      <c r="EC85" s="37">
        <f t="shared" si="103"/>
        <v>1920</v>
      </c>
      <c r="ED85" s="189">
        <v>33</v>
      </c>
      <c r="EE85" s="80">
        <f>+EB85*'PRECIOS SEGUN ADJ (RURAL)'!$B$20*'PRECIOS SEGUN ADJ (RURAL)'!$C$20</f>
        <v>63360</v>
      </c>
      <c r="EF85" s="80" t="s">
        <v>226</v>
      </c>
      <c r="EG85" s="37">
        <v>0</v>
      </c>
      <c r="EH85" s="37">
        <f t="shared" si="122"/>
        <v>0</v>
      </c>
      <c r="EI85" s="189">
        <v>15.789999999999997</v>
      </c>
      <c r="EJ85" s="80">
        <f>+EG85*'PRECIOS SEGUN ADJ. (FRONTERIZO)'!$B$25*'PRECIOS SEGUN ADJ. (FRONTERIZO)'!$C$25</f>
        <v>0</v>
      </c>
      <c r="EK85" s="80" t="s">
        <v>134</v>
      </c>
      <c r="EL85" s="37">
        <v>0</v>
      </c>
      <c r="EM85" s="37">
        <f t="shared" si="123"/>
        <v>0</v>
      </c>
      <c r="EN85" s="189">
        <v>31.5</v>
      </c>
      <c r="EO85" s="80">
        <f>+EL85*'PRECIOS SEGUN ADJ. (FRONTERIZO)'!$B$26*'PRECIOS SEGUN ADJ. (FRONTERIZO)'!$C$26</f>
        <v>0</v>
      </c>
      <c r="EP85" s="80" t="s">
        <v>134</v>
      </c>
      <c r="EQ85" s="193">
        <v>42</v>
      </c>
      <c r="ER85" s="194">
        <f t="shared" si="124"/>
        <v>1680</v>
      </c>
      <c r="ES85" s="195">
        <v>21.68</v>
      </c>
      <c r="ET85" s="196">
        <f>+EQ85*'PRECIOS SEGUN ADJ (RURAL)'!$B$13*'PRECIOS SEGUN ADJ (RURAL)'!$C$13</f>
        <v>36422.399999999994</v>
      </c>
      <c r="EU85" s="196" t="s">
        <v>1550</v>
      </c>
      <c r="EV85" s="197">
        <v>331</v>
      </c>
      <c r="EW85" s="198">
        <f t="shared" si="113"/>
        <v>6620</v>
      </c>
      <c r="EX85" s="199">
        <v>5.5</v>
      </c>
      <c r="EY85" s="200">
        <f>+EV85*'PRECIOS SEGUN ADJ (RURAL)'!$B$16*'PRECIOS SEGUN ADJ (RURAL)'!$C$16</f>
        <v>36410</v>
      </c>
      <c r="EZ85" s="200" t="s">
        <v>1546</v>
      </c>
      <c r="FA85" s="201">
        <v>19</v>
      </c>
      <c r="FB85" s="202">
        <f t="shared" si="125"/>
        <v>760</v>
      </c>
      <c r="FC85" s="203">
        <v>220</v>
      </c>
      <c r="FD85" s="204">
        <f>+FA85*'PRECIOS SEGUN ADJ (RURAL)'!$B$18*'PRECIOS SEGUN ADJ (RURAL)'!$C$18</f>
        <v>167200</v>
      </c>
      <c r="FE85" s="204" t="s">
        <v>1551</v>
      </c>
      <c r="FF85" s="204">
        <f t="shared" si="114"/>
        <v>30096</v>
      </c>
      <c r="FG85" s="80">
        <f t="shared" si="130"/>
        <v>1638629.5999999999</v>
      </c>
      <c r="FH85" s="80" t="s">
        <v>1552</v>
      </c>
      <c r="FI85" s="80">
        <f t="shared" si="126"/>
        <v>126613.07999999999</v>
      </c>
      <c r="FJ85" s="80" t="s">
        <v>1553</v>
      </c>
      <c r="FK85" s="80">
        <f t="shared" si="131"/>
        <v>1512016.5199999998</v>
      </c>
      <c r="FL85" s="80" t="s">
        <v>1554</v>
      </c>
      <c r="FM85" s="80">
        <f t="shared" si="132"/>
        <v>327725.92</v>
      </c>
      <c r="FN85" s="80" t="s">
        <v>1555</v>
      </c>
      <c r="FO85" s="80">
        <f t="shared" si="133"/>
        <v>16386.3</v>
      </c>
      <c r="FP85" s="80" t="s">
        <v>1556</v>
      </c>
      <c r="FQ85" s="80"/>
      <c r="FR85" s="80">
        <f t="shared" si="134"/>
        <v>1310903.68</v>
      </c>
      <c r="FS85" s="80" t="s">
        <v>1557</v>
      </c>
      <c r="FT85" s="37" t="str">
        <f>+VLOOKUP(D85,'RURAL XENIA'!F:G,2,0)</f>
        <v>R-47</v>
      </c>
    </row>
    <row r="86" spans="1:176">
      <c r="A86" s="37">
        <v>85</v>
      </c>
      <c r="B86" s="176" t="s">
        <v>1826</v>
      </c>
      <c r="C86" s="26" t="s">
        <v>3048</v>
      </c>
      <c r="D86" s="37">
        <v>131919715</v>
      </c>
      <c r="E86" s="37">
        <f>+VLOOKUP(D86,'INFORMACION DE PROVEEDORES'!C:I,2,0)</f>
        <v>131919715</v>
      </c>
      <c r="F86" s="26" t="str">
        <f>+VLOOKUP(D86,'INFORMACION DE PROVEEDORES'!C:J,4,0)</f>
        <v>BARTOLO FERREYRA JIMENEZ</v>
      </c>
      <c r="G86" s="37" t="str">
        <f>+VLOOKUP(D86,'INFORMACION DE PROVEEDORES'!C:K,5,0)</f>
        <v>090-0011905-8</v>
      </c>
      <c r="H86" s="26" t="str">
        <f>+VLOOKUP(D86,'INFORMACION DE PROVEEDORES'!C:L,7,0)</f>
        <v>CALLE 21, NO. 3, SABANA GRANDE DE BOYA, MONTE PLATA</v>
      </c>
      <c r="I86" s="37" t="str">
        <f>+VLOOKUP(D86,'INFORMACION DE PROVEEDORES'!C:M,3,0)</f>
        <v xml:space="preserve"> JURÍDICA</v>
      </c>
      <c r="J86" s="37">
        <v>1</v>
      </c>
      <c r="K86" s="37">
        <v>155</v>
      </c>
      <c r="L86" s="37">
        <v>11</v>
      </c>
      <c r="M86" s="37">
        <f t="shared" si="104"/>
        <v>440</v>
      </c>
      <c r="N86" s="189">
        <v>60.180000000000007</v>
      </c>
      <c r="O86" s="80">
        <f>+L86*'PRECIOS SEGUN ADJ (RURAL)'!$B$2*'PRECIOS SEGUN ADJ (RURAL)'!$C$2</f>
        <v>26479.200000000001</v>
      </c>
      <c r="P86" s="80" t="s">
        <v>1234</v>
      </c>
      <c r="Q86" s="80">
        <f t="shared" si="105"/>
        <v>4236.67</v>
      </c>
      <c r="R86" s="165">
        <v>2</v>
      </c>
      <c r="S86" s="37">
        <f t="shared" si="90"/>
        <v>80</v>
      </c>
      <c r="T86" s="189">
        <v>33</v>
      </c>
      <c r="U86" s="80">
        <f>+R86*'PRECIOS SEGUN ADJ (RURAL)'!$B$3*'PRECIOS SEGUN ADJ (RURAL)'!$C$3</f>
        <v>2640</v>
      </c>
      <c r="V86" s="80" t="s">
        <v>1292</v>
      </c>
      <c r="W86" s="192">
        <v>0</v>
      </c>
      <c r="X86" s="37">
        <f t="shared" si="115"/>
        <v>0</v>
      </c>
      <c r="Y86" s="189">
        <v>25.2</v>
      </c>
      <c r="Z86" s="80">
        <f>+W86*'PRECIOS SEGUN ADJ. (FRONTERIZO)'!$B$4*'PRECIOS SEGUN ADJ. (FRONTERIZO)'!$C$4</f>
        <v>0</v>
      </c>
      <c r="AA86" s="80" t="s">
        <v>134</v>
      </c>
      <c r="AB86" s="165">
        <v>24</v>
      </c>
      <c r="AC86" s="37">
        <f t="shared" si="91"/>
        <v>960</v>
      </c>
      <c r="AD86" s="189">
        <v>87.91</v>
      </c>
      <c r="AE86" s="80">
        <f>+AB86*'PRECIOS SEGUN ADJ (RURAL)'!$B$4*'PRECIOS SEGUN ADJ (RURAL)'!$C$4</f>
        <v>84393.600000000006</v>
      </c>
      <c r="AF86" s="80" t="s">
        <v>1235</v>
      </c>
      <c r="AG86" s="80">
        <f t="shared" si="106"/>
        <v>15190.85</v>
      </c>
      <c r="AH86" s="165">
        <v>29</v>
      </c>
      <c r="AI86" s="37">
        <f t="shared" si="92"/>
        <v>1160</v>
      </c>
      <c r="AJ86" s="189">
        <v>53.95</v>
      </c>
      <c r="AK86" s="80">
        <f>+AH86*'PRECIOS SEGUN ADJ (RURAL)'!$B$5*'PRECIOS SEGUN ADJ (RURAL)'!$C$5</f>
        <v>62582.000000000007</v>
      </c>
      <c r="AL86" s="80" t="s">
        <v>1293</v>
      </c>
      <c r="AM86" s="165">
        <v>4</v>
      </c>
      <c r="AN86" s="37">
        <f t="shared" si="93"/>
        <v>160</v>
      </c>
      <c r="AO86" s="189">
        <v>29.05</v>
      </c>
      <c r="AP86" s="80">
        <f>+AM86*'PRECIOS SEGUN ADJ (RURAL)'!$B$6*'PRECIOS SEGUN ADJ (RURAL)'!$C$6</f>
        <v>4648</v>
      </c>
      <c r="AQ86" s="80" t="s">
        <v>1294</v>
      </c>
      <c r="AR86" s="80">
        <f t="shared" si="107"/>
        <v>743.68</v>
      </c>
      <c r="AS86" s="165">
        <v>9</v>
      </c>
      <c r="AT86" s="37">
        <f t="shared" si="94"/>
        <v>360</v>
      </c>
      <c r="AU86" s="189">
        <v>304.44</v>
      </c>
      <c r="AV86" s="80">
        <f>+AS86*'PRECIOS SEGUN ADJ (RURAL)'!$B$7*'PRECIOS SEGUN ADJ (RURAL)'!$C$7</f>
        <v>109598.39999999999</v>
      </c>
      <c r="AW86" s="80" t="s">
        <v>1237</v>
      </c>
      <c r="AX86" s="80">
        <f t="shared" si="108"/>
        <v>19727.71</v>
      </c>
      <c r="AY86" s="37">
        <v>0</v>
      </c>
      <c r="AZ86" s="37">
        <f t="shared" si="116"/>
        <v>0</v>
      </c>
      <c r="BA86" s="189">
        <v>18.899999999999999</v>
      </c>
      <c r="BB86" s="80">
        <f>+AY86*'PRECIOS SEGUN ADJ. (FRONTERIZO)'!$B$9*'PRECIOS SEGUN ADJ. (FRONTERIZO)'!$C$9</f>
        <v>0</v>
      </c>
      <c r="BC86" s="80" t="s">
        <v>134</v>
      </c>
      <c r="BD86" s="165">
        <v>2</v>
      </c>
      <c r="BE86" s="37">
        <f t="shared" si="95"/>
        <v>80</v>
      </c>
      <c r="BF86" s="189">
        <v>140.38999999999999</v>
      </c>
      <c r="BG86" s="80">
        <f>+BD86*'PRECIOS SEGUN ADJ (RURAL)'!$B$8*'PRECIOS SEGUN ADJ (RURAL)'!$C$8</f>
        <v>11231.199999999999</v>
      </c>
      <c r="BH86" s="80" t="s">
        <v>1295</v>
      </c>
      <c r="BI86" s="80">
        <f t="shared" si="109"/>
        <v>2021.62</v>
      </c>
      <c r="BJ86" s="37">
        <v>0</v>
      </c>
      <c r="BK86" s="37">
        <f t="shared" si="117"/>
        <v>0</v>
      </c>
      <c r="BL86" s="189">
        <v>31.459999999999997</v>
      </c>
      <c r="BM86" s="80">
        <f>+BJ86*'PRECIOS SEGUN ADJ. (FRONTERIZO)'!$B$11*'PRECIOS SEGUN ADJ. (FRONTERIZO)'!$C$11</f>
        <v>0</v>
      </c>
      <c r="BN86" s="80" t="s">
        <v>134</v>
      </c>
      <c r="BO86" s="165">
        <v>7</v>
      </c>
      <c r="BP86" s="37">
        <f t="shared" si="96"/>
        <v>280</v>
      </c>
      <c r="BQ86" s="189">
        <v>68.099999999999994</v>
      </c>
      <c r="BR86" s="80">
        <f>+BO86*'PRECIOS SEGUN ADJ (RURAL)'!$B$9*'PRECIOS SEGUN ADJ (RURAL)'!$C$9</f>
        <v>19067.999999999996</v>
      </c>
      <c r="BS86" s="80" t="s">
        <v>1296</v>
      </c>
      <c r="BT86" s="165">
        <v>155</v>
      </c>
      <c r="BU86" s="37">
        <f t="shared" si="110"/>
        <v>3100</v>
      </c>
      <c r="BV86" s="189">
        <v>5.5</v>
      </c>
      <c r="BW86" s="80">
        <f>+BT86*'PRECIOS SEGUN ADJ (RURAL)'!$B$10*'PRECIOS SEGUN ADJ (RURAL)'!$C$10</f>
        <v>17050</v>
      </c>
      <c r="BX86" s="80" t="s">
        <v>3049</v>
      </c>
      <c r="BY86" s="165">
        <v>155</v>
      </c>
      <c r="BZ86" s="37">
        <f t="shared" si="97"/>
        <v>6200</v>
      </c>
      <c r="CA86" s="189">
        <v>7.1500000000000012</v>
      </c>
      <c r="CB86" s="80">
        <f>+BY86*'PRECIOS SEGUN ADJ (RURAL)'!$B$11*'PRECIOS SEGUN ADJ (RURAL)'!$C$11</f>
        <v>44330</v>
      </c>
      <c r="CC86" s="80" t="s">
        <v>3050</v>
      </c>
      <c r="CD86" s="165">
        <v>155</v>
      </c>
      <c r="CE86" s="37">
        <f t="shared" si="98"/>
        <v>6200</v>
      </c>
      <c r="CF86" s="189">
        <v>6.84</v>
      </c>
      <c r="CG86" s="80">
        <f>+CD86*'PRECIOS SEGUN ADJ (RURAL)'!$B$12*'PRECIOS SEGUN ADJ (RURAL)'!$C$12</f>
        <v>42408</v>
      </c>
      <c r="CH86" s="80" t="s">
        <v>3051</v>
      </c>
      <c r="CI86" s="37">
        <v>0</v>
      </c>
      <c r="CJ86" s="37">
        <f t="shared" si="118"/>
        <v>0</v>
      </c>
      <c r="CK86" s="189">
        <v>60</v>
      </c>
      <c r="CL86" s="80">
        <f>+CI86*'PRECIOS SEGUN ADJ. (FRONTERIZO)'!$B$16*'PRECIOS SEGUN ADJ. (FRONTERIZO)'!$C$16</f>
        <v>0</v>
      </c>
      <c r="CM86" s="80" t="s">
        <v>134</v>
      </c>
      <c r="CN86" s="80">
        <f t="shared" si="127"/>
        <v>0</v>
      </c>
      <c r="CO86" s="37">
        <v>0</v>
      </c>
      <c r="CP86" s="37">
        <f t="shared" si="119"/>
        <v>0</v>
      </c>
      <c r="CQ86" s="189">
        <v>55.649999999999991</v>
      </c>
      <c r="CR86" s="80">
        <f>+CO86*'PRECIOS SEGUN ADJ. (FRONTERIZO)'!$B$17*'PRECIOS SEGUN ADJ. (FRONTERIZO)'!$C$17</f>
        <v>0</v>
      </c>
      <c r="CS86" s="80" t="s">
        <v>134</v>
      </c>
      <c r="CT86" s="80">
        <f t="shared" si="128"/>
        <v>0</v>
      </c>
      <c r="CU86" s="165">
        <v>155</v>
      </c>
      <c r="CV86" s="37">
        <f t="shared" si="99"/>
        <v>6200</v>
      </c>
      <c r="CW86" s="189">
        <v>6.5999999999999988</v>
      </c>
      <c r="CX86" s="80">
        <f>+CU86*'PRECIOS SEGUN ADJ (RURAL)'!$B$14*'PRECIOS SEGUN ADJ (RURAL)'!$C$14</f>
        <v>40920</v>
      </c>
      <c r="CY86" s="80" t="s">
        <v>1484</v>
      </c>
      <c r="CZ86" s="37">
        <v>0</v>
      </c>
      <c r="DA86" s="37">
        <f t="shared" si="120"/>
        <v>0</v>
      </c>
      <c r="DB86" s="189">
        <v>65.75</v>
      </c>
      <c r="DC86" s="80">
        <f>+CZ86*'PRECIOS SEGUN ADJ. (FRONTERIZO)'!$B$19*'PRECIOS SEGUN ADJ. (FRONTERIZO)'!$C$19</f>
        <v>0</v>
      </c>
      <c r="DD86" s="80" t="s">
        <v>134</v>
      </c>
      <c r="DE86" s="80">
        <f t="shared" si="129"/>
        <v>0</v>
      </c>
      <c r="DF86" s="165">
        <v>6</v>
      </c>
      <c r="DG86" s="37">
        <f t="shared" si="100"/>
        <v>240</v>
      </c>
      <c r="DH86" s="189">
        <v>82.59999999999998</v>
      </c>
      <c r="DI86" s="80">
        <f>+DF86*'PRECIOS SEGUN ADJ (RURAL)'!$B$15*'PRECIOS SEGUN ADJ (RURAL)'!$C$15</f>
        <v>19824</v>
      </c>
      <c r="DJ86" s="80" t="s">
        <v>455</v>
      </c>
      <c r="DK86" s="80">
        <f t="shared" si="111"/>
        <v>3568.32</v>
      </c>
      <c r="DL86" s="165">
        <v>155</v>
      </c>
      <c r="DM86" s="37">
        <f t="shared" si="101"/>
        <v>6200</v>
      </c>
      <c r="DN86" s="189">
        <v>23.059999999999995</v>
      </c>
      <c r="DO86" s="80">
        <f>+DL86*'PRECIOS SEGUN ADJ (RURAL)'!$B$17*'PRECIOS SEGUN ADJ (RURAL)'!$C$17</f>
        <v>142972</v>
      </c>
      <c r="DP86" s="80" t="s">
        <v>3052</v>
      </c>
      <c r="DQ86" s="192">
        <v>0</v>
      </c>
      <c r="DR86" s="192">
        <f t="shared" si="121"/>
        <v>0</v>
      </c>
      <c r="DS86" s="189">
        <v>80.849999999999994</v>
      </c>
      <c r="DT86" s="80">
        <f>+DQ86*'PRECIOS SEGUN ADJ. (FRONTERIZO)'!$B$22*'PRECIOS SEGUN ADJ. (FRONTERIZO)'!$C$22</f>
        <v>0</v>
      </c>
      <c r="DU86" s="80" t="s">
        <v>134</v>
      </c>
      <c r="DV86" s="165">
        <v>7</v>
      </c>
      <c r="DW86" s="37">
        <f t="shared" si="102"/>
        <v>280</v>
      </c>
      <c r="DX86" s="189">
        <v>21.83</v>
      </c>
      <c r="DY86" s="80">
        <f>+DV86*'PRECIOS SEGUN ADJ (RURAL)'!$B$19*'PRECIOS SEGUN ADJ (RURAL)'!$C$19</f>
        <v>6112.4</v>
      </c>
      <c r="DZ86" s="80" t="s">
        <v>1244</v>
      </c>
      <c r="EA86" s="80">
        <f t="shared" si="112"/>
        <v>1100.23</v>
      </c>
      <c r="EB86" s="165">
        <v>23</v>
      </c>
      <c r="EC86" s="37">
        <f t="shared" si="103"/>
        <v>920</v>
      </c>
      <c r="ED86" s="189">
        <v>33</v>
      </c>
      <c r="EE86" s="80">
        <f>+EB86*'PRECIOS SEGUN ADJ (RURAL)'!$B$20*'PRECIOS SEGUN ADJ (RURAL)'!$C$20</f>
        <v>30360</v>
      </c>
      <c r="EF86" s="80" t="s">
        <v>1245</v>
      </c>
      <c r="EG86" s="37">
        <v>0</v>
      </c>
      <c r="EH86" s="37">
        <f t="shared" si="122"/>
        <v>0</v>
      </c>
      <c r="EI86" s="189">
        <v>15.789999999999997</v>
      </c>
      <c r="EJ86" s="80">
        <f>+EG86*'PRECIOS SEGUN ADJ. (FRONTERIZO)'!$B$25*'PRECIOS SEGUN ADJ. (FRONTERIZO)'!$C$25</f>
        <v>0</v>
      </c>
      <c r="EK86" s="80" t="s">
        <v>134</v>
      </c>
      <c r="EL86" s="37">
        <v>0</v>
      </c>
      <c r="EM86" s="37">
        <f t="shared" si="123"/>
        <v>0</v>
      </c>
      <c r="EN86" s="189">
        <v>31.5</v>
      </c>
      <c r="EO86" s="80">
        <f>+EL86*'PRECIOS SEGUN ADJ. (FRONTERIZO)'!$B$26*'PRECIOS SEGUN ADJ. (FRONTERIZO)'!$C$26</f>
        <v>0</v>
      </c>
      <c r="EP86" s="80" t="s">
        <v>134</v>
      </c>
      <c r="EQ86" s="193">
        <v>20</v>
      </c>
      <c r="ER86" s="194">
        <f t="shared" si="124"/>
        <v>800</v>
      </c>
      <c r="ES86" s="195">
        <v>21.68</v>
      </c>
      <c r="ET86" s="196">
        <f>+EQ86*'PRECIOS SEGUN ADJ (RURAL)'!$B$13*'PRECIOS SEGUN ADJ (RURAL)'!$C$13</f>
        <v>17344</v>
      </c>
      <c r="EU86" s="196" t="s">
        <v>1302</v>
      </c>
      <c r="EV86" s="197">
        <v>155</v>
      </c>
      <c r="EW86" s="198">
        <f t="shared" si="113"/>
        <v>3100</v>
      </c>
      <c r="EX86" s="199">
        <v>5.5</v>
      </c>
      <c r="EY86" s="200">
        <f>+EV86*'PRECIOS SEGUN ADJ (RURAL)'!$B$16*'PRECIOS SEGUN ADJ (RURAL)'!$C$16</f>
        <v>17050</v>
      </c>
      <c r="EZ86" s="200" t="s">
        <v>3049</v>
      </c>
      <c r="FA86" s="201">
        <v>9</v>
      </c>
      <c r="FB86" s="202">
        <f t="shared" si="125"/>
        <v>360</v>
      </c>
      <c r="FC86" s="203">
        <v>220</v>
      </c>
      <c r="FD86" s="204">
        <f>+FA86*'PRECIOS SEGUN ADJ (RURAL)'!$B$18*'PRECIOS SEGUN ADJ (RURAL)'!$C$18</f>
        <v>79200</v>
      </c>
      <c r="FE86" s="204" t="s">
        <v>1247</v>
      </c>
      <c r="FF86" s="204">
        <f t="shared" si="114"/>
        <v>14256</v>
      </c>
      <c r="FG86" s="80">
        <f t="shared" si="130"/>
        <v>778210.8</v>
      </c>
      <c r="FH86" s="80" t="s">
        <v>3053</v>
      </c>
      <c r="FI86" s="80">
        <f t="shared" si="126"/>
        <v>60845.080000000009</v>
      </c>
      <c r="FJ86" s="80" t="s">
        <v>1304</v>
      </c>
      <c r="FK86" s="80">
        <f t="shared" si="131"/>
        <v>717365.72000000009</v>
      </c>
      <c r="FL86" s="80" t="s">
        <v>3054</v>
      </c>
      <c r="FM86" s="80">
        <f t="shared" si="132"/>
        <v>155642.16</v>
      </c>
      <c r="FN86" s="80" t="s">
        <v>3055</v>
      </c>
      <c r="FO86" s="80">
        <f t="shared" si="133"/>
        <v>7782.11</v>
      </c>
      <c r="FP86" s="80" t="s">
        <v>3056</v>
      </c>
      <c r="FQ86" s="80"/>
      <c r="FR86" s="80">
        <f t="shared" si="134"/>
        <v>622568.64</v>
      </c>
      <c r="FS86" s="80" t="s">
        <v>3057</v>
      </c>
      <c r="FT86" s="37" t="str">
        <f>+VLOOKUP(D86,'RURAL XENIA'!F:G,2,0)</f>
        <v>R-24</v>
      </c>
    </row>
    <row r="87" spans="1:176">
      <c r="A87" s="37">
        <v>86</v>
      </c>
      <c r="B87" s="176" t="s">
        <v>1826</v>
      </c>
      <c r="C87" s="26" t="s">
        <v>3058</v>
      </c>
      <c r="D87" s="37">
        <v>132170598</v>
      </c>
      <c r="E87" s="37">
        <f>+VLOOKUP(D87,'INFORMACION DE PROVEEDORES'!C:I,2,0)</f>
        <v>132170598</v>
      </c>
      <c r="F87" s="26" t="str">
        <f>+VLOOKUP(D87,'INFORMACION DE PROVEEDORES'!C:J,4,0)</f>
        <v>DAVID A. MONTAS BRITO</v>
      </c>
      <c r="G87" s="37" t="str">
        <f>+VLOOKUP(D87,'INFORMACION DE PROVEEDORES'!C:K,5,0)</f>
        <v>223-00112141-8</v>
      </c>
      <c r="H87" s="26" t="str">
        <f>+VLOOKUP(D87,'INFORMACION DE PROVEEDORES'!C:L,7,0)</f>
        <v>C//3RA NO.8 RES. PRADO ORIENTAL AUT. SAN ISIDRO</v>
      </c>
      <c r="I87" s="37" t="str">
        <f>+VLOOKUP(D87,'INFORMACION DE PROVEEDORES'!C:M,3,0)</f>
        <v xml:space="preserve"> JURÍDICA</v>
      </c>
      <c r="J87" s="37">
        <v>2</v>
      </c>
      <c r="K87" s="37">
        <v>437</v>
      </c>
      <c r="L87" s="37">
        <v>30</v>
      </c>
      <c r="M87" s="37">
        <f t="shared" si="104"/>
        <v>1200</v>
      </c>
      <c r="N87" s="189">
        <v>60.180000000000007</v>
      </c>
      <c r="O87" s="80">
        <f>+L87*'PRECIOS SEGUN ADJ (RURAL)'!$B$2*'PRECIOS SEGUN ADJ (RURAL)'!$C$2</f>
        <v>72216</v>
      </c>
      <c r="P87" s="80" t="s">
        <v>3059</v>
      </c>
      <c r="Q87" s="80">
        <f t="shared" si="105"/>
        <v>11554.56</v>
      </c>
      <c r="R87" s="165">
        <v>6</v>
      </c>
      <c r="S87" s="37">
        <f t="shared" si="90"/>
        <v>240</v>
      </c>
      <c r="T87" s="189">
        <v>33</v>
      </c>
      <c r="U87" s="80">
        <f>+R87*'PRECIOS SEGUN ADJ (RURAL)'!$B$3*'PRECIOS SEGUN ADJ (RURAL)'!$C$3</f>
        <v>7920</v>
      </c>
      <c r="V87" s="80" t="s">
        <v>1509</v>
      </c>
      <c r="W87" s="192">
        <v>0</v>
      </c>
      <c r="X87" s="37">
        <f t="shared" si="115"/>
        <v>0</v>
      </c>
      <c r="Y87" s="189">
        <v>25.2</v>
      </c>
      <c r="Z87" s="80">
        <f>+W87*'PRECIOS SEGUN ADJ. (FRONTERIZO)'!$B$4*'PRECIOS SEGUN ADJ. (FRONTERIZO)'!$C$4</f>
        <v>0</v>
      </c>
      <c r="AA87" s="80" t="s">
        <v>134</v>
      </c>
      <c r="AB87" s="165">
        <v>67</v>
      </c>
      <c r="AC87" s="37">
        <f t="shared" si="91"/>
        <v>2680</v>
      </c>
      <c r="AD87" s="189">
        <v>87.91</v>
      </c>
      <c r="AE87" s="80">
        <f>+AB87*'PRECIOS SEGUN ADJ (RURAL)'!$B$4*'PRECIOS SEGUN ADJ (RURAL)'!$C$4</f>
        <v>235598.8</v>
      </c>
      <c r="AF87" s="80" t="s">
        <v>816</v>
      </c>
      <c r="AG87" s="80">
        <f t="shared" si="106"/>
        <v>42407.78</v>
      </c>
      <c r="AH87" s="165">
        <v>82</v>
      </c>
      <c r="AI87" s="37">
        <f t="shared" si="92"/>
        <v>3280</v>
      </c>
      <c r="AJ87" s="189">
        <v>53.95</v>
      </c>
      <c r="AK87" s="80">
        <f>+AH87*'PRECIOS SEGUN ADJ (RURAL)'!$B$5*'PRECIOS SEGUN ADJ (RURAL)'!$C$5</f>
        <v>176956.00000000003</v>
      </c>
      <c r="AL87" s="80" t="s">
        <v>3060</v>
      </c>
      <c r="AM87" s="165">
        <v>11</v>
      </c>
      <c r="AN87" s="37">
        <f t="shared" si="93"/>
        <v>440</v>
      </c>
      <c r="AO87" s="189">
        <v>29.05</v>
      </c>
      <c r="AP87" s="80">
        <f>+AM87*'PRECIOS SEGUN ADJ (RURAL)'!$B$6*'PRECIOS SEGUN ADJ (RURAL)'!$C$6</f>
        <v>12782</v>
      </c>
      <c r="AQ87" s="80" t="s">
        <v>1653</v>
      </c>
      <c r="AR87" s="80">
        <f t="shared" si="107"/>
        <v>2045.12</v>
      </c>
      <c r="AS87" s="165">
        <v>25</v>
      </c>
      <c r="AT87" s="37">
        <f t="shared" si="94"/>
        <v>1000</v>
      </c>
      <c r="AU87" s="189">
        <v>304.44</v>
      </c>
      <c r="AV87" s="80">
        <f>+AS87*'PRECIOS SEGUN ADJ (RURAL)'!$B$7*'PRECIOS SEGUN ADJ (RURAL)'!$C$7</f>
        <v>304440</v>
      </c>
      <c r="AW87" s="80" t="s">
        <v>3061</v>
      </c>
      <c r="AX87" s="80">
        <f t="shared" si="108"/>
        <v>54799.199999999997</v>
      </c>
      <c r="AY87" s="37">
        <v>0</v>
      </c>
      <c r="AZ87" s="37">
        <f t="shared" si="116"/>
        <v>0</v>
      </c>
      <c r="BA87" s="189">
        <v>18.899999999999999</v>
      </c>
      <c r="BB87" s="80">
        <f>+AY87*'PRECIOS SEGUN ADJ. (FRONTERIZO)'!$B$9*'PRECIOS SEGUN ADJ. (FRONTERIZO)'!$C$9</f>
        <v>0</v>
      </c>
      <c r="BC87" s="80" t="s">
        <v>134</v>
      </c>
      <c r="BD87" s="165">
        <v>6</v>
      </c>
      <c r="BE87" s="37">
        <f t="shared" si="95"/>
        <v>240</v>
      </c>
      <c r="BF87" s="189">
        <v>140.38999999999999</v>
      </c>
      <c r="BG87" s="80">
        <f>+BD87*'PRECIOS SEGUN ADJ (RURAL)'!$B$8*'PRECIOS SEGUN ADJ (RURAL)'!$C$8</f>
        <v>33693.599999999999</v>
      </c>
      <c r="BH87" s="80" t="s">
        <v>1512</v>
      </c>
      <c r="BI87" s="80">
        <f t="shared" si="109"/>
        <v>6064.85</v>
      </c>
      <c r="BJ87" s="37">
        <v>0</v>
      </c>
      <c r="BK87" s="37">
        <f t="shared" si="117"/>
        <v>0</v>
      </c>
      <c r="BL87" s="189">
        <v>31.459999999999997</v>
      </c>
      <c r="BM87" s="80">
        <f>+BJ87*'PRECIOS SEGUN ADJ. (FRONTERIZO)'!$B$11*'PRECIOS SEGUN ADJ. (FRONTERIZO)'!$C$11</f>
        <v>0</v>
      </c>
      <c r="BN87" s="80" t="s">
        <v>134</v>
      </c>
      <c r="BO87" s="165">
        <v>20</v>
      </c>
      <c r="BP87" s="37">
        <f t="shared" si="96"/>
        <v>800</v>
      </c>
      <c r="BQ87" s="189">
        <v>68.099999999999994</v>
      </c>
      <c r="BR87" s="80">
        <f>+BO87*'PRECIOS SEGUN ADJ (RURAL)'!$B$9*'PRECIOS SEGUN ADJ (RURAL)'!$C$9</f>
        <v>54480</v>
      </c>
      <c r="BS87" s="80" t="s">
        <v>3062</v>
      </c>
      <c r="BT87" s="165">
        <v>437</v>
      </c>
      <c r="BU87" s="37">
        <f t="shared" si="110"/>
        <v>8740</v>
      </c>
      <c r="BV87" s="189">
        <v>5.5</v>
      </c>
      <c r="BW87" s="80">
        <f>+BT87*'PRECIOS SEGUN ADJ (RURAL)'!$B$10*'PRECIOS SEGUN ADJ (RURAL)'!$C$10</f>
        <v>48070</v>
      </c>
      <c r="BX87" s="80" t="s">
        <v>3063</v>
      </c>
      <c r="BY87" s="165">
        <v>437</v>
      </c>
      <c r="BZ87" s="37">
        <f t="shared" si="97"/>
        <v>17480</v>
      </c>
      <c r="CA87" s="189">
        <v>7.1500000000000012</v>
      </c>
      <c r="CB87" s="80">
        <f>+BY87*'PRECIOS SEGUN ADJ (RURAL)'!$B$11*'PRECIOS SEGUN ADJ (RURAL)'!$C$11</f>
        <v>124982</v>
      </c>
      <c r="CC87" s="80" t="s">
        <v>3064</v>
      </c>
      <c r="CD87" s="165">
        <v>437</v>
      </c>
      <c r="CE87" s="37">
        <f t="shared" si="98"/>
        <v>17480</v>
      </c>
      <c r="CF87" s="189">
        <v>6.84</v>
      </c>
      <c r="CG87" s="80">
        <f>+CD87*'PRECIOS SEGUN ADJ (RURAL)'!$B$12*'PRECIOS SEGUN ADJ (RURAL)'!$C$12</f>
        <v>119563.2</v>
      </c>
      <c r="CH87" s="80" t="s">
        <v>3065</v>
      </c>
      <c r="CI87" s="37">
        <v>0</v>
      </c>
      <c r="CJ87" s="37">
        <f t="shared" si="118"/>
        <v>0</v>
      </c>
      <c r="CK87" s="189">
        <v>60</v>
      </c>
      <c r="CL87" s="80">
        <f>+CI87*'PRECIOS SEGUN ADJ. (FRONTERIZO)'!$B$16*'PRECIOS SEGUN ADJ. (FRONTERIZO)'!$C$16</f>
        <v>0</v>
      </c>
      <c r="CM87" s="80" t="s">
        <v>134</v>
      </c>
      <c r="CN87" s="80">
        <f t="shared" si="127"/>
        <v>0</v>
      </c>
      <c r="CO87" s="37">
        <v>0</v>
      </c>
      <c r="CP87" s="37">
        <f t="shared" si="119"/>
        <v>0</v>
      </c>
      <c r="CQ87" s="189">
        <v>55.649999999999991</v>
      </c>
      <c r="CR87" s="80">
        <f>+CO87*'PRECIOS SEGUN ADJ. (FRONTERIZO)'!$B$17*'PRECIOS SEGUN ADJ. (FRONTERIZO)'!$C$17</f>
        <v>0</v>
      </c>
      <c r="CS87" s="80" t="s">
        <v>134</v>
      </c>
      <c r="CT87" s="80">
        <f t="shared" si="128"/>
        <v>0</v>
      </c>
      <c r="CU87" s="165">
        <v>437</v>
      </c>
      <c r="CV87" s="37">
        <f t="shared" si="99"/>
        <v>17480</v>
      </c>
      <c r="CW87" s="189">
        <v>6.5999999999999988</v>
      </c>
      <c r="CX87" s="80">
        <f>+CU87*'PRECIOS SEGUN ADJ (RURAL)'!$B$14*'PRECIOS SEGUN ADJ (RURAL)'!$C$14</f>
        <v>115368</v>
      </c>
      <c r="CY87" s="80" t="s">
        <v>3066</v>
      </c>
      <c r="CZ87" s="37">
        <v>0</v>
      </c>
      <c r="DA87" s="37">
        <f t="shared" si="120"/>
        <v>0</v>
      </c>
      <c r="DB87" s="189">
        <v>65.75</v>
      </c>
      <c r="DC87" s="80">
        <f>+CZ87*'PRECIOS SEGUN ADJ. (FRONTERIZO)'!$B$19*'PRECIOS SEGUN ADJ. (FRONTERIZO)'!$C$19</f>
        <v>0</v>
      </c>
      <c r="DD87" s="80" t="s">
        <v>134</v>
      </c>
      <c r="DE87" s="80">
        <f t="shared" si="129"/>
        <v>0</v>
      </c>
      <c r="DF87" s="165">
        <v>15</v>
      </c>
      <c r="DG87" s="37">
        <f t="shared" si="100"/>
        <v>600</v>
      </c>
      <c r="DH87" s="189">
        <v>82.59999999999998</v>
      </c>
      <c r="DI87" s="80">
        <f>+DF87*'PRECIOS SEGUN ADJ (RURAL)'!$B$15*'PRECIOS SEGUN ADJ (RURAL)'!$C$15</f>
        <v>49560</v>
      </c>
      <c r="DJ87" s="80" t="s">
        <v>1655</v>
      </c>
      <c r="DK87" s="80">
        <f t="shared" si="111"/>
        <v>8920.7999999999993</v>
      </c>
      <c r="DL87" s="165">
        <v>437</v>
      </c>
      <c r="DM87" s="37">
        <f t="shared" si="101"/>
        <v>17480</v>
      </c>
      <c r="DN87" s="189">
        <v>23.059999999999995</v>
      </c>
      <c r="DO87" s="80">
        <f>+DL87*'PRECIOS SEGUN ADJ (RURAL)'!$B$17*'PRECIOS SEGUN ADJ (RURAL)'!$C$17</f>
        <v>403088.8</v>
      </c>
      <c r="DP87" s="80" t="s">
        <v>3067</v>
      </c>
      <c r="DQ87" s="192">
        <v>0</v>
      </c>
      <c r="DR87" s="192">
        <f t="shared" si="121"/>
        <v>0</v>
      </c>
      <c r="DS87" s="189">
        <v>80.849999999999994</v>
      </c>
      <c r="DT87" s="80">
        <f>+DQ87*'PRECIOS SEGUN ADJ. (FRONTERIZO)'!$B$22*'PRECIOS SEGUN ADJ. (FRONTERIZO)'!$C$22</f>
        <v>0</v>
      </c>
      <c r="DU87" s="80" t="s">
        <v>134</v>
      </c>
      <c r="DV87" s="165">
        <v>18</v>
      </c>
      <c r="DW87" s="37">
        <f t="shared" si="102"/>
        <v>720</v>
      </c>
      <c r="DX87" s="189">
        <v>21.83</v>
      </c>
      <c r="DY87" s="80">
        <f>+DV87*'PRECIOS SEGUN ADJ (RURAL)'!$B$19*'PRECIOS SEGUN ADJ (RURAL)'!$C$19</f>
        <v>15717.599999999999</v>
      </c>
      <c r="DZ87" s="80" t="s">
        <v>415</v>
      </c>
      <c r="EA87" s="80">
        <f t="shared" si="112"/>
        <v>2829.17</v>
      </c>
      <c r="EB87" s="165">
        <v>63</v>
      </c>
      <c r="EC87" s="37">
        <f t="shared" si="103"/>
        <v>2520</v>
      </c>
      <c r="ED87" s="189">
        <v>33</v>
      </c>
      <c r="EE87" s="80">
        <f>+EB87*'PRECIOS SEGUN ADJ (RURAL)'!$B$20*'PRECIOS SEGUN ADJ (RURAL)'!$C$20</f>
        <v>83160</v>
      </c>
      <c r="EF87" s="80" t="s">
        <v>2954</v>
      </c>
      <c r="EG87" s="37">
        <v>0</v>
      </c>
      <c r="EH87" s="37">
        <f t="shared" si="122"/>
        <v>0</v>
      </c>
      <c r="EI87" s="189">
        <v>15.789999999999997</v>
      </c>
      <c r="EJ87" s="80">
        <f>+EG87*'PRECIOS SEGUN ADJ. (FRONTERIZO)'!$B$25*'PRECIOS SEGUN ADJ. (FRONTERIZO)'!$C$25</f>
        <v>0</v>
      </c>
      <c r="EK87" s="80" t="s">
        <v>134</v>
      </c>
      <c r="EL87" s="37">
        <v>0</v>
      </c>
      <c r="EM87" s="37">
        <f t="shared" si="123"/>
        <v>0</v>
      </c>
      <c r="EN87" s="189">
        <v>31.5</v>
      </c>
      <c r="EO87" s="80">
        <f>+EL87*'PRECIOS SEGUN ADJ. (FRONTERIZO)'!$B$26*'PRECIOS SEGUN ADJ. (FRONTERIZO)'!$C$26</f>
        <v>0</v>
      </c>
      <c r="EP87" s="80" t="s">
        <v>134</v>
      </c>
      <c r="EQ87" s="193">
        <v>56</v>
      </c>
      <c r="ER87" s="194">
        <f t="shared" si="124"/>
        <v>2240</v>
      </c>
      <c r="ES87" s="195">
        <v>21.68</v>
      </c>
      <c r="ET87" s="196">
        <f>+EQ87*'PRECIOS SEGUN ADJ (RURAL)'!$B$13*'PRECIOS SEGUN ADJ (RURAL)'!$C$13</f>
        <v>48563.199999999997</v>
      </c>
      <c r="EU87" s="196" t="s">
        <v>3068</v>
      </c>
      <c r="EV87" s="197">
        <v>437</v>
      </c>
      <c r="EW87" s="198">
        <f t="shared" si="113"/>
        <v>8740</v>
      </c>
      <c r="EX87" s="199">
        <v>5.5</v>
      </c>
      <c r="EY87" s="200">
        <f>+EV87*'PRECIOS SEGUN ADJ (RURAL)'!$B$16*'PRECIOS SEGUN ADJ (RURAL)'!$C$16</f>
        <v>48070</v>
      </c>
      <c r="EZ87" s="200" t="s">
        <v>3063</v>
      </c>
      <c r="FA87" s="201">
        <v>25</v>
      </c>
      <c r="FB87" s="202">
        <f t="shared" si="125"/>
        <v>1000</v>
      </c>
      <c r="FC87" s="203">
        <v>220</v>
      </c>
      <c r="FD87" s="204">
        <f>+FA87*'PRECIOS SEGUN ADJ (RURAL)'!$B$18*'PRECIOS SEGUN ADJ (RURAL)'!$C$18</f>
        <v>220000</v>
      </c>
      <c r="FE87" s="204" t="s">
        <v>3069</v>
      </c>
      <c r="FF87" s="204">
        <f t="shared" si="114"/>
        <v>39600</v>
      </c>
      <c r="FG87" s="80">
        <f t="shared" si="130"/>
        <v>2174229.2000000002</v>
      </c>
      <c r="FH87" s="80" t="s">
        <v>3070</v>
      </c>
      <c r="FI87" s="80">
        <f t="shared" si="126"/>
        <v>168221.48</v>
      </c>
      <c r="FJ87" s="80" t="s">
        <v>3071</v>
      </c>
      <c r="FK87" s="80">
        <f t="shared" si="131"/>
        <v>2006007.7200000002</v>
      </c>
      <c r="FL87" s="80" t="s">
        <v>3072</v>
      </c>
      <c r="FM87" s="80">
        <f t="shared" si="132"/>
        <v>434845.84</v>
      </c>
      <c r="FN87" s="80" t="s">
        <v>3073</v>
      </c>
      <c r="FO87" s="80">
        <f t="shared" si="133"/>
        <v>21742.29</v>
      </c>
      <c r="FP87" s="80" t="s">
        <v>3074</v>
      </c>
      <c r="FQ87" s="80"/>
      <c r="FR87" s="80">
        <f t="shared" si="134"/>
        <v>1739383.36</v>
      </c>
      <c r="FS87" s="80" t="s">
        <v>3075</v>
      </c>
      <c r="FT87" s="37" t="str">
        <f>+VLOOKUP(D87,'RURAL XENIA'!F:G,2,0)</f>
        <v>R-41</v>
      </c>
    </row>
    <row r="88" spans="1:176">
      <c r="A88" s="37">
        <v>87</v>
      </c>
      <c r="B88" s="176" t="s">
        <v>1826</v>
      </c>
      <c r="C88" s="26" t="s">
        <v>3076</v>
      </c>
      <c r="D88" s="37">
        <v>131696562</v>
      </c>
      <c r="E88" s="37">
        <f>+VLOOKUP(D88,'INFORMACION DE PROVEEDORES'!C:I,2,0)</f>
        <v>131696562</v>
      </c>
      <c r="F88" s="26" t="str">
        <f>+VLOOKUP(D88,'INFORMACION DE PROVEEDORES'!C:J,4,0)</f>
        <v>LILIAN MARGARITA ORTIZ CALDERON</v>
      </c>
      <c r="G88" s="37">
        <f>+VLOOKUP(D88,'INFORMACION DE PROVEEDORES'!C:K,5,0)</f>
        <v>0</v>
      </c>
      <c r="H88" s="26" t="str">
        <f>+VLOOKUP(D88,'INFORMACION DE PROVEEDORES'!C:L,7,0)</f>
        <v>CALLE SAN FELIPE, ESQUINA 14, 07, ENSANCHE ISABELITA</v>
      </c>
      <c r="I88" s="37" t="str">
        <f>+VLOOKUP(D88,'INFORMACION DE PROVEEDORES'!C:M,3,0)</f>
        <v xml:space="preserve"> JURÍDICA</v>
      </c>
      <c r="J88" s="37">
        <v>2</v>
      </c>
      <c r="K88" s="37">
        <v>182</v>
      </c>
      <c r="L88" s="37">
        <v>13</v>
      </c>
      <c r="M88" s="37">
        <f t="shared" si="104"/>
        <v>520</v>
      </c>
      <c r="N88" s="189">
        <v>60.180000000000007</v>
      </c>
      <c r="O88" s="80">
        <f>+L88*'PRECIOS SEGUN ADJ (RURAL)'!$B$2*'PRECIOS SEGUN ADJ (RURAL)'!$C$2</f>
        <v>31293.600000000002</v>
      </c>
      <c r="P88" s="80" t="s">
        <v>1198</v>
      </c>
      <c r="Q88" s="80">
        <f t="shared" si="105"/>
        <v>5006.9799999999996</v>
      </c>
      <c r="R88" s="165">
        <v>3</v>
      </c>
      <c r="S88" s="37">
        <f t="shared" si="90"/>
        <v>120</v>
      </c>
      <c r="T88" s="189">
        <v>33</v>
      </c>
      <c r="U88" s="80">
        <f>+R88*'PRECIOS SEGUN ADJ (RURAL)'!$B$3*'PRECIOS SEGUN ADJ (RURAL)'!$C$3</f>
        <v>3960</v>
      </c>
      <c r="V88" s="80" t="s">
        <v>1161</v>
      </c>
      <c r="W88" s="192">
        <v>0</v>
      </c>
      <c r="X88" s="37">
        <f t="shared" si="115"/>
        <v>0</v>
      </c>
      <c r="Y88" s="189">
        <v>25.2</v>
      </c>
      <c r="Z88" s="80">
        <f>+W88*'PRECIOS SEGUN ADJ. (FRONTERIZO)'!$B$4*'PRECIOS SEGUN ADJ. (FRONTERIZO)'!$C$4</f>
        <v>0</v>
      </c>
      <c r="AA88" s="80" t="s">
        <v>134</v>
      </c>
      <c r="AB88" s="165">
        <v>28</v>
      </c>
      <c r="AC88" s="37">
        <f t="shared" si="91"/>
        <v>1120</v>
      </c>
      <c r="AD88" s="189">
        <v>87.91</v>
      </c>
      <c r="AE88" s="80">
        <f>+AB88*'PRECIOS SEGUN ADJ (RURAL)'!$B$4*'PRECIOS SEGUN ADJ (RURAL)'!$C$4</f>
        <v>98459.199999999997</v>
      </c>
      <c r="AF88" s="80" t="s">
        <v>1099</v>
      </c>
      <c r="AG88" s="80">
        <f t="shared" si="106"/>
        <v>17722.66</v>
      </c>
      <c r="AH88" s="165">
        <v>35</v>
      </c>
      <c r="AI88" s="37">
        <f t="shared" si="92"/>
        <v>1400</v>
      </c>
      <c r="AJ88" s="189">
        <v>53.95</v>
      </c>
      <c r="AK88" s="80">
        <f>+AH88*'PRECIOS SEGUN ADJ (RURAL)'!$B$5*'PRECIOS SEGUN ADJ (RURAL)'!$C$5</f>
        <v>75530</v>
      </c>
      <c r="AL88" s="80" t="s">
        <v>1615</v>
      </c>
      <c r="AM88" s="165">
        <v>5</v>
      </c>
      <c r="AN88" s="37">
        <f t="shared" si="93"/>
        <v>200</v>
      </c>
      <c r="AO88" s="189">
        <v>29.05</v>
      </c>
      <c r="AP88" s="80">
        <f>+AM88*'PRECIOS SEGUN ADJ (RURAL)'!$B$6*'PRECIOS SEGUN ADJ (RURAL)'!$C$6</f>
        <v>5810</v>
      </c>
      <c r="AQ88" s="80" t="s">
        <v>1201</v>
      </c>
      <c r="AR88" s="80">
        <f t="shared" si="107"/>
        <v>929.6</v>
      </c>
      <c r="AS88" s="165">
        <v>11</v>
      </c>
      <c r="AT88" s="37">
        <f t="shared" si="94"/>
        <v>440</v>
      </c>
      <c r="AU88" s="189">
        <v>304.44</v>
      </c>
      <c r="AV88" s="80">
        <f>+AS88*'PRECIOS SEGUN ADJ (RURAL)'!$B$7*'PRECIOS SEGUN ADJ (RURAL)'!$C$7</f>
        <v>133953.60000000001</v>
      </c>
      <c r="AW88" s="80" t="s">
        <v>1202</v>
      </c>
      <c r="AX88" s="80">
        <f t="shared" si="108"/>
        <v>24111.65</v>
      </c>
      <c r="AY88" s="37">
        <v>0</v>
      </c>
      <c r="AZ88" s="37">
        <f t="shared" si="116"/>
        <v>0</v>
      </c>
      <c r="BA88" s="189">
        <v>18.899999999999999</v>
      </c>
      <c r="BB88" s="80">
        <f>+AY88*'PRECIOS SEGUN ADJ. (FRONTERIZO)'!$B$9*'PRECIOS SEGUN ADJ. (FRONTERIZO)'!$C$9</f>
        <v>0</v>
      </c>
      <c r="BC88" s="80" t="s">
        <v>134</v>
      </c>
      <c r="BD88" s="165">
        <v>3</v>
      </c>
      <c r="BE88" s="37">
        <f t="shared" si="95"/>
        <v>120</v>
      </c>
      <c r="BF88" s="189">
        <v>140.38999999999999</v>
      </c>
      <c r="BG88" s="80">
        <f>+BD88*'PRECIOS SEGUN ADJ (RURAL)'!$B$8*'PRECIOS SEGUN ADJ (RURAL)'!$C$8</f>
        <v>16846.8</v>
      </c>
      <c r="BH88" s="80" t="s">
        <v>1164</v>
      </c>
      <c r="BI88" s="80">
        <f t="shared" si="109"/>
        <v>3032.42</v>
      </c>
      <c r="BJ88" s="37">
        <v>0</v>
      </c>
      <c r="BK88" s="37">
        <f t="shared" si="117"/>
        <v>0</v>
      </c>
      <c r="BL88" s="189">
        <v>31.459999999999997</v>
      </c>
      <c r="BM88" s="80">
        <f>+BJ88*'PRECIOS SEGUN ADJ. (FRONTERIZO)'!$B$11*'PRECIOS SEGUN ADJ. (FRONTERIZO)'!$C$11</f>
        <v>0</v>
      </c>
      <c r="BN88" s="80" t="s">
        <v>134</v>
      </c>
      <c r="BO88" s="165">
        <v>9</v>
      </c>
      <c r="BP88" s="37">
        <f t="shared" si="96"/>
        <v>360</v>
      </c>
      <c r="BQ88" s="189">
        <v>68.099999999999994</v>
      </c>
      <c r="BR88" s="80">
        <f>+BO88*'PRECIOS SEGUN ADJ (RURAL)'!$B$9*'PRECIOS SEGUN ADJ (RURAL)'!$C$9</f>
        <v>24516</v>
      </c>
      <c r="BS88" s="80" t="s">
        <v>1203</v>
      </c>
      <c r="BT88" s="165">
        <v>182</v>
      </c>
      <c r="BU88" s="37">
        <f t="shared" si="110"/>
        <v>3640</v>
      </c>
      <c r="BV88" s="189">
        <v>5.5</v>
      </c>
      <c r="BW88" s="80">
        <f>+BT88*'PRECIOS SEGUN ADJ (RURAL)'!$B$10*'PRECIOS SEGUN ADJ (RURAL)'!$C$10</f>
        <v>20020</v>
      </c>
      <c r="BX88" s="80" t="s">
        <v>3077</v>
      </c>
      <c r="BY88" s="165">
        <v>182</v>
      </c>
      <c r="BZ88" s="37">
        <f t="shared" si="97"/>
        <v>7280</v>
      </c>
      <c r="CA88" s="189">
        <v>7.1500000000000012</v>
      </c>
      <c r="CB88" s="80">
        <f>+BY88*'PRECIOS SEGUN ADJ (RURAL)'!$B$11*'PRECIOS SEGUN ADJ (RURAL)'!$C$11</f>
        <v>52052</v>
      </c>
      <c r="CC88" s="80" t="s">
        <v>1102</v>
      </c>
      <c r="CD88" s="165">
        <v>182</v>
      </c>
      <c r="CE88" s="37">
        <f t="shared" si="98"/>
        <v>7280</v>
      </c>
      <c r="CF88" s="189">
        <v>6.84</v>
      </c>
      <c r="CG88" s="80">
        <f>+CD88*'PRECIOS SEGUN ADJ (RURAL)'!$B$12*'PRECIOS SEGUN ADJ (RURAL)'!$C$12</f>
        <v>49795.199999999997</v>
      </c>
      <c r="CH88" s="80" t="s">
        <v>3078</v>
      </c>
      <c r="CI88" s="37">
        <v>0</v>
      </c>
      <c r="CJ88" s="37">
        <f t="shared" si="118"/>
        <v>0</v>
      </c>
      <c r="CK88" s="189">
        <v>60</v>
      </c>
      <c r="CL88" s="80">
        <f>+CI88*'PRECIOS SEGUN ADJ. (FRONTERIZO)'!$B$16*'PRECIOS SEGUN ADJ. (FRONTERIZO)'!$C$16</f>
        <v>0</v>
      </c>
      <c r="CM88" s="80" t="s">
        <v>134</v>
      </c>
      <c r="CN88" s="80">
        <f t="shared" si="127"/>
        <v>0</v>
      </c>
      <c r="CO88" s="37">
        <v>0</v>
      </c>
      <c r="CP88" s="37">
        <f t="shared" si="119"/>
        <v>0</v>
      </c>
      <c r="CQ88" s="189">
        <v>55.649999999999991</v>
      </c>
      <c r="CR88" s="80">
        <f>+CO88*'PRECIOS SEGUN ADJ. (FRONTERIZO)'!$B$17*'PRECIOS SEGUN ADJ. (FRONTERIZO)'!$C$17</f>
        <v>0</v>
      </c>
      <c r="CS88" s="80" t="s">
        <v>134</v>
      </c>
      <c r="CT88" s="80">
        <f t="shared" si="128"/>
        <v>0</v>
      </c>
      <c r="CU88" s="165">
        <v>182</v>
      </c>
      <c r="CV88" s="37">
        <f t="shared" si="99"/>
        <v>7280</v>
      </c>
      <c r="CW88" s="189">
        <v>6.5999999999999988</v>
      </c>
      <c r="CX88" s="80">
        <f>+CU88*'PRECIOS SEGUN ADJ (RURAL)'!$B$14*'PRECIOS SEGUN ADJ (RURAL)'!$C$14</f>
        <v>48048</v>
      </c>
      <c r="CY88" s="80" t="s">
        <v>1104</v>
      </c>
      <c r="CZ88" s="37">
        <v>0</v>
      </c>
      <c r="DA88" s="37">
        <f t="shared" si="120"/>
        <v>0</v>
      </c>
      <c r="DB88" s="189">
        <v>65.75</v>
      </c>
      <c r="DC88" s="80">
        <f>+CZ88*'PRECIOS SEGUN ADJ. (FRONTERIZO)'!$B$19*'PRECIOS SEGUN ADJ. (FRONTERIZO)'!$C$19</f>
        <v>0</v>
      </c>
      <c r="DD88" s="80" t="s">
        <v>134</v>
      </c>
      <c r="DE88" s="80">
        <f t="shared" si="129"/>
        <v>0</v>
      </c>
      <c r="DF88" s="165">
        <v>7</v>
      </c>
      <c r="DG88" s="37">
        <f t="shared" si="100"/>
        <v>280</v>
      </c>
      <c r="DH88" s="189">
        <v>82.59999999999998</v>
      </c>
      <c r="DI88" s="80">
        <f>+DF88*'PRECIOS SEGUN ADJ (RURAL)'!$B$15*'PRECIOS SEGUN ADJ (RURAL)'!$C$15</f>
        <v>23127.999999999996</v>
      </c>
      <c r="DJ88" s="80" t="s">
        <v>144</v>
      </c>
      <c r="DK88" s="80">
        <f t="shared" si="111"/>
        <v>4163.04</v>
      </c>
      <c r="DL88" s="165">
        <v>182</v>
      </c>
      <c r="DM88" s="37">
        <f t="shared" si="101"/>
        <v>7280</v>
      </c>
      <c r="DN88" s="189">
        <v>23.059999999999995</v>
      </c>
      <c r="DO88" s="80">
        <f>+DL88*'PRECIOS SEGUN ADJ (RURAL)'!$B$17*'PRECIOS SEGUN ADJ (RURAL)'!$C$17</f>
        <v>167876.8</v>
      </c>
      <c r="DP88" s="80" t="s">
        <v>3079</v>
      </c>
      <c r="DQ88" s="192">
        <v>0</v>
      </c>
      <c r="DR88" s="192">
        <f t="shared" si="121"/>
        <v>0</v>
      </c>
      <c r="DS88" s="189">
        <v>80.849999999999994</v>
      </c>
      <c r="DT88" s="80">
        <f>+DQ88*'PRECIOS SEGUN ADJ. (FRONTERIZO)'!$B$22*'PRECIOS SEGUN ADJ. (FRONTERIZO)'!$C$22</f>
        <v>0</v>
      </c>
      <c r="DU88" s="80" t="s">
        <v>134</v>
      </c>
      <c r="DV88" s="165">
        <v>8</v>
      </c>
      <c r="DW88" s="37">
        <f t="shared" si="102"/>
        <v>320</v>
      </c>
      <c r="DX88" s="189">
        <v>21.83</v>
      </c>
      <c r="DY88" s="80">
        <f>+DV88*'PRECIOS SEGUN ADJ (RURAL)'!$B$19*'PRECIOS SEGUN ADJ (RURAL)'!$C$19</f>
        <v>6985.5999999999995</v>
      </c>
      <c r="DZ88" s="80" t="s">
        <v>989</v>
      </c>
      <c r="EA88" s="80">
        <f t="shared" si="112"/>
        <v>1257.4100000000001</v>
      </c>
      <c r="EB88" s="165">
        <v>27</v>
      </c>
      <c r="EC88" s="37">
        <f t="shared" si="103"/>
        <v>1080</v>
      </c>
      <c r="ED88" s="189">
        <v>33</v>
      </c>
      <c r="EE88" s="80">
        <f>+EB88*'PRECIOS SEGUN ADJ (RURAL)'!$B$20*'PRECIOS SEGUN ADJ (RURAL)'!$C$20</f>
        <v>35640</v>
      </c>
      <c r="EF88" s="80" t="s">
        <v>1207</v>
      </c>
      <c r="EG88" s="37">
        <v>0</v>
      </c>
      <c r="EH88" s="37">
        <f t="shared" si="122"/>
        <v>0</v>
      </c>
      <c r="EI88" s="189">
        <v>15.789999999999997</v>
      </c>
      <c r="EJ88" s="80">
        <f>+EG88*'PRECIOS SEGUN ADJ. (FRONTERIZO)'!$B$25*'PRECIOS SEGUN ADJ. (FRONTERIZO)'!$C$25</f>
        <v>0</v>
      </c>
      <c r="EK88" s="80" t="s">
        <v>134</v>
      </c>
      <c r="EL88" s="37">
        <v>0</v>
      </c>
      <c r="EM88" s="37">
        <f t="shared" si="123"/>
        <v>0</v>
      </c>
      <c r="EN88" s="189">
        <v>31.5</v>
      </c>
      <c r="EO88" s="80">
        <f>+EL88*'PRECIOS SEGUN ADJ. (FRONTERIZO)'!$B$26*'PRECIOS SEGUN ADJ. (FRONTERIZO)'!$C$26</f>
        <v>0</v>
      </c>
      <c r="EP88" s="80" t="s">
        <v>134</v>
      </c>
      <c r="EQ88" s="193">
        <v>24</v>
      </c>
      <c r="ER88" s="194">
        <f t="shared" si="124"/>
        <v>960</v>
      </c>
      <c r="ES88" s="195">
        <v>21.68</v>
      </c>
      <c r="ET88" s="196">
        <f>+EQ88*'PRECIOS SEGUN ADJ (RURAL)'!$B$13*'PRECIOS SEGUN ADJ (RURAL)'!$C$13</f>
        <v>20812.799999999996</v>
      </c>
      <c r="EU88" s="196" t="s">
        <v>1208</v>
      </c>
      <c r="EV88" s="197">
        <v>182</v>
      </c>
      <c r="EW88" s="198">
        <f t="shared" si="113"/>
        <v>3640</v>
      </c>
      <c r="EX88" s="199">
        <v>5.5</v>
      </c>
      <c r="EY88" s="200">
        <f>+EV88*'PRECIOS SEGUN ADJ (RURAL)'!$B$16*'PRECIOS SEGUN ADJ (RURAL)'!$C$16</f>
        <v>20020</v>
      </c>
      <c r="EZ88" s="200" t="s">
        <v>3077</v>
      </c>
      <c r="FA88" s="201">
        <v>11</v>
      </c>
      <c r="FB88" s="202">
        <f t="shared" si="125"/>
        <v>440</v>
      </c>
      <c r="FC88" s="203">
        <v>220</v>
      </c>
      <c r="FD88" s="204">
        <f>+FA88*'PRECIOS SEGUN ADJ (RURAL)'!$B$18*'PRECIOS SEGUN ADJ (RURAL)'!$C$18</f>
        <v>96800</v>
      </c>
      <c r="FE88" s="204" t="s">
        <v>1209</v>
      </c>
      <c r="FF88" s="204">
        <f t="shared" si="114"/>
        <v>17424</v>
      </c>
      <c r="FG88" s="80">
        <f t="shared" si="130"/>
        <v>931547.6</v>
      </c>
      <c r="FH88" s="80" t="s">
        <v>3080</v>
      </c>
      <c r="FI88" s="80">
        <f t="shared" si="126"/>
        <v>73647.760000000009</v>
      </c>
      <c r="FJ88" s="80" t="s">
        <v>1596</v>
      </c>
      <c r="FK88" s="80">
        <f t="shared" si="131"/>
        <v>857899.84</v>
      </c>
      <c r="FL88" s="80" t="s">
        <v>3081</v>
      </c>
      <c r="FM88" s="80">
        <f t="shared" si="132"/>
        <v>186309.52</v>
      </c>
      <c r="FN88" s="80" t="s">
        <v>3082</v>
      </c>
      <c r="FO88" s="80">
        <f t="shared" si="133"/>
        <v>9315.48</v>
      </c>
      <c r="FP88" s="80" t="s">
        <v>3083</v>
      </c>
      <c r="FQ88" s="80"/>
      <c r="FR88" s="80">
        <f t="shared" si="134"/>
        <v>745238.08</v>
      </c>
      <c r="FS88" s="80" t="s">
        <v>3084</v>
      </c>
      <c r="FT88" s="37" t="str">
        <f>+VLOOKUP(D88,'RURAL XENIA'!F:G,2,0)</f>
        <v>R-29</v>
      </c>
    </row>
    <row r="89" spans="1:176">
      <c r="A89" s="37">
        <v>88</v>
      </c>
      <c r="B89" s="176" t="s">
        <v>1826</v>
      </c>
      <c r="C89" s="26" t="s">
        <v>3085</v>
      </c>
      <c r="D89" s="37">
        <v>131753787</v>
      </c>
      <c r="E89" s="37">
        <f>+VLOOKUP(D89,'INFORMACION DE PROVEEDORES'!C:I,2,0)</f>
        <v>131753787</v>
      </c>
      <c r="F89" s="26" t="str">
        <f>+VLOOKUP(D89,'INFORMACION DE PROVEEDORES'!C:J,4,0)</f>
        <v>OMAR ENRIQUE MONTES DE OCA MONTOLIO</v>
      </c>
      <c r="G89" s="37" t="str">
        <f>+VLOOKUP(D89,'INFORMACION DE PROVEEDORES'!C:K,5,0)</f>
        <v>008-0022797-7</v>
      </c>
      <c r="H89" s="26" t="str">
        <f>+VLOOKUP(D89,'INFORMACION DE PROVEEDORES'!C:L,7,0)</f>
        <v>AV. MONSEÑOR MERIÑO NO.28, CENTRO DE LA CIUDAD</v>
      </c>
      <c r="I89" s="37" t="str">
        <f>+VLOOKUP(D89,'INFORMACION DE PROVEEDORES'!C:M,3,0)</f>
        <v xml:space="preserve"> JURÍDICA</v>
      </c>
      <c r="J89" s="37">
        <v>1</v>
      </c>
      <c r="K89" s="37">
        <v>170</v>
      </c>
      <c r="L89" s="37">
        <v>12</v>
      </c>
      <c r="M89" s="37">
        <f t="shared" si="104"/>
        <v>480</v>
      </c>
      <c r="N89" s="189">
        <v>60.180000000000007</v>
      </c>
      <c r="O89" s="80">
        <f>+L89*'PRECIOS SEGUN ADJ (RURAL)'!$B$2*'PRECIOS SEGUN ADJ (RURAL)'!$C$2</f>
        <v>28886.399999999998</v>
      </c>
      <c r="P89" s="80" t="s">
        <v>1493</v>
      </c>
      <c r="Q89" s="80">
        <f t="shared" si="105"/>
        <v>4621.82</v>
      </c>
      <c r="R89" s="165">
        <v>2</v>
      </c>
      <c r="S89" s="37">
        <f t="shared" si="90"/>
        <v>80</v>
      </c>
      <c r="T89" s="189">
        <v>33</v>
      </c>
      <c r="U89" s="80">
        <f>+R89*'PRECIOS SEGUN ADJ (RURAL)'!$B$3*'PRECIOS SEGUN ADJ (RURAL)'!$C$3</f>
        <v>2640</v>
      </c>
      <c r="V89" s="80" t="s">
        <v>1292</v>
      </c>
      <c r="W89" s="192">
        <v>0</v>
      </c>
      <c r="X89" s="37">
        <f t="shared" si="115"/>
        <v>0</v>
      </c>
      <c r="Y89" s="189">
        <v>25.2</v>
      </c>
      <c r="Z89" s="80">
        <f>+W89*'PRECIOS SEGUN ADJ. (FRONTERIZO)'!$B$4*'PRECIOS SEGUN ADJ. (FRONTERIZO)'!$C$4</f>
        <v>0</v>
      </c>
      <c r="AA89" s="80" t="s">
        <v>134</v>
      </c>
      <c r="AB89" s="165">
        <v>26</v>
      </c>
      <c r="AC89" s="37">
        <f t="shared" si="91"/>
        <v>1040</v>
      </c>
      <c r="AD89" s="189">
        <v>87.91</v>
      </c>
      <c r="AE89" s="80">
        <f>+AB89*'PRECIOS SEGUN ADJ (RURAL)'!$B$4*'PRECIOS SEGUN ADJ (RURAL)'!$C$4</f>
        <v>91426.4</v>
      </c>
      <c r="AF89" s="80" t="s">
        <v>943</v>
      </c>
      <c r="AG89" s="80">
        <f t="shared" si="106"/>
        <v>16456.75</v>
      </c>
      <c r="AH89" s="165">
        <v>32</v>
      </c>
      <c r="AI89" s="37">
        <f t="shared" si="92"/>
        <v>1280</v>
      </c>
      <c r="AJ89" s="189">
        <v>53.95</v>
      </c>
      <c r="AK89" s="80">
        <f>+AH89*'PRECIOS SEGUN ADJ (RURAL)'!$B$5*'PRECIOS SEGUN ADJ (RURAL)'!$C$5</f>
        <v>69056</v>
      </c>
      <c r="AL89" s="80" t="s">
        <v>2845</v>
      </c>
      <c r="AM89" s="165">
        <v>4</v>
      </c>
      <c r="AN89" s="37">
        <f t="shared" si="93"/>
        <v>160</v>
      </c>
      <c r="AO89" s="189">
        <v>29.05</v>
      </c>
      <c r="AP89" s="80">
        <f>+AM89*'PRECIOS SEGUN ADJ (RURAL)'!$B$6*'PRECIOS SEGUN ADJ (RURAL)'!$C$6</f>
        <v>4648</v>
      </c>
      <c r="AQ89" s="80" t="s">
        <v>1294</v>
      </c>
      <c r="AR89" s="80">
        <f t="shared" si="107"/>
        <v>743.68</v>
      </c>
      <c r="AS89" s="165">
        <v>10</v>
      </c>
      <c r="AT89" s="37">
        <f t="shared" si="94"/>
        <v>400</v>
      </c>
      <c r="AU89" s="189">
        <v>304.44</v>
      </c>
      <c r="AV89" s="80">
        <f>+AS89*'PRECIOS SEGUN ADJ (RURAL)'!$B$7*'PRECIOS SEGUN ADJ (RURAL)'!$C$7</f>
        <v>121776</v>
      </c>
      <c r="AW89" s="80" t="s">
        <v>1494</v>
      </c>
      <c r="AX89" s="80">
        <f t="shared" si="108"/>
        <v>21919.68</v>
      </c>
      <c r="AY89" s="37">
        <v>0</v>
      </c>
      <c r="AZ89" s="37">
        <f t="shared" si="116"/>
        <v>0</v>
      </c>
      <c r="BA89" s="189">
        <v>18.899999999999999</v>
      </c>
      <c r="BB89" s="80">
        <f>+AY89*'PRECIOS SEGUN ADJ. (FRONTERIZO)'!$B$9*'PRECIOS SEGUN ADJ. (FRONTERIZO)'!$C$9</f>
        <v>0</v>
      </c>
      <c r="BC89" s="80" t="s">
        <v>134</v>
      </c>
      <c r="BD89" s="165">
        <v>2</v>
      </c>
      <c r="BE89" s="37">
        <f t="shared" si="95"/>
        <v>80</v>
      </c>
      <c r="BF89" s="189">
        <v>140.38999999999999</v>
      </c>
      <c r="BG89" s="80">
        <f>+BD89*'PRECIOS SEGUN ADJ (RURAL)'!$B$8*'PRECIOS SEGUN ADJ (RURAL)'!$C$8</f>
        <v>11231.199999999999</v>
      </c>
      <c r="BH89" s="80" t="s">
        <v>1295</v>
      </c>
      <c r="BI89" s="80">
        <f t="shared" si="109"/>
        <v>2021.62</v>
      </c>
      <c r="BJ89" s="37">
        <v>0</v>
      </c>
      <c r="BK89" s="37">
        <f t="shared" si="117"/>
        <v>0</v>
      </c>
      <c r="BL89" s="189">
        <v>31.459999999999997</v>
      </c>
      <c r="BM89" s="80">
        <f>+BJ89*'PRECIOS SEGUN ADJ. (FRONTERIZO)'!$B$11*'PRECIOS SEGUN ADJ. (FRONTERIZO)'!$C$11</f>
        <v>0</v>
      </c>
      <c r="BN89" s="80" t="s">
        <v>134</v>
      </c>
      <c r="BO89" s="165">
        <v>8</v>
      </c>
      <c r="BP89" s="37">
        <f t="shared" si="96"/>
        <v>320</v>
      </c>
      <c r="BQ89" s="189">
        <v>68.099999999999994</v>
      </c>
      <c r="BR89" s="80">
        <f>+BO89*'PRECIOS SEGUN ADJ (RURAL)'!$B$9*'PRECIOS SEGUN ADJ (RURAL)'!$C$9</f>
        <v>21792</v>
      </c>
      <c r="BS89" s="80" t="s">
        <v>1238</v>
      </c>
      <c r="BT89" s="165">
        <v>170</v>
      </c>
      <c r="BU89" s="37">
        <f t="shared" si="110"/>
        <v>3400</v>
      </c>
      <c r="BV89" s="189">
        <v>5.5</v>
      </c>
      <c r="BW89" s="80">
        <f>+BT89*'PRECIOS SEGUN ADJ (RURAL)'!$B$10*'PRECIOS SEGUN ADJ (RURAL)'!$C$10</f>
        <v>18700</v>
      </c>
      <c r="BX89" s="80" t="s">
        <v>2399</v>
      </c>
      <c r="BY89" s="165">
        <v>170</v>
      </c>
      <c r="BZ89" s="37">
        <f t="shared" si="97"/>
        <v>6800</v>
      </c>
      <c r="CA89" s="189">
        <v>7.1500000000000012</v>
      </c>
      <c r="CB89" s="80">
        <f>+BY89*'PRECIOS SEGUN ADJ (RURAL)'!$B$11*'PRECIOS SEGUN ADJ (RURAL)'!$C$11</f>
        <v>48620</v>
      </c>
      <c r="CC89" s="80" t="s">
        <v>3086</v>
      </c>
      <c r="CD89" s="165">
        <v>170</v>
      </c>
      <c r="CE89" s="37">
        <f t="shared" si="98"/>
        <v>6800</v>
      </c>
      <c r="CF89" s="189">
        <v>6.84</v>
      </c>
      <c r="CG89" s="80">
        <f>+CD89*'PRECIOS SEGUN ADJ (RURAL)'!$B$12*'PRECIOS SEGUN ADJ (RURAL)'!$C$12</f>
        <v>46512</v>
      </c>
      <c r="CH89" s="80" t="s">
        <v>3087</v>
      </c>
      <c r="CI89" s="37">
        <v>0</v>
      </c>
      <c r="CJ89" s="37">
        <f t="shared" si="118"/>
        <v>0</v>
      </c>
      <c r="CK89" s="189">
        <v>60</v>
      </c>
      <c r="CL89" s="80">
        <f>+CI89*'PRECIOS SEGUN ADJ. (FRONTERIZO)'!$B$16*'PRECIOS SEGUN ADJ. (FRONTERIZO)'!$C$16</f>
        <v>0</v>
      </c>
      <c r="CM89" s="80" t="s">
        <v>134</v>
      </c>
      <c r="CN89" s="80">
        <f t="shared" si="127"/>
        <v>0</v>
      </c>
      <c r="CO89" s="37">
        <v>0</v>
      </c>
      <c r="CP89" s="37">
        <f t="shared" si="119"/>
        <v>0</v>
      </c>
      <c r="CQ89" s="189">
        <v>55.649999999999991</v>
      </c>
      <c r="CR89" s="80">
        <f>+CO89*'PRECIOS SEGUN ADJ. (FRONTERIZO)'!$B$17*'PRECIOS SEGUN ADJ. (FRONTERIZO)'!$C$17</f>
        <v>0</v>
      </c>
      <c r="CS89" s="80" t="s">
        <v>134</v>
      </c>
      <c r="CT89" s="80">
        <f t="shared" si="128"/>
        <v>0</v>
      </c>
      <c r="CU89" s="165">
        <v>170</v>
      </c>
      <c r="CV89" s="37">
        <f t="shared" si="99"/>
        <v>6800</v>
      </c>
      <c r="CW89" s="189">
        <v>6.5999999999999988</v>
      </c>
      <c r="CX89" s="80">
        <f>+CU89*'PRECIOS SEGUN ADJ (RURAL)'!$B$14*'PRECIOS SEGUN ADJ (RURAL)'!$C$14</f>
        <v>44880</v>
      </c>
      <c r="CY89" s="80" t="s">
        <v>262</v>
      </c>
      <c r="CZ89" s="37">
        <v>0</v>
      </c>
      <c r="DA89" s="37">
        <f t="shared" si="120"/>
        <v>0</v>
      </c>
      <c r="DB89" s="189">
        <v>65.75</v>
      </c>
      <c r="DC89" s="80">
        <f>+CZ89*'PRECIOS SEGUN ADJ. (FRONTERIZO)'!$B$19*'PRECIOS SEGUN ADJ. (FRONTERIZO)'!$C$19</f>
        <v>0</v>
      </c>
      <c r="DD89" s="80" t="s">
        <v>134</v>
      </c>
      <c r="DE89" s="80">
        <f t="shared" si="129"/>
        <v>0</v>
      </c>
      <c r="DF89" s="165">
        <v>6</v>
      </c>
      <c r="DG89" s="37">
        <f t="shared" si="100"/>
        <v>240</v>
      </c>
      <c r="DH89" s="189">
        <v>82.59999999999998</v>
      </c>
      <c r="DI89" s="80">
        <f>+DF89*'PRECIOS SEGUN ADJ (RURAL)'!$B$15*'PRECIOS SEGUN ADJ (RURAL)'!$C$15</f>
        <v>19824</v>
      </c>
      <c r="DJ89" s="80" t="s">
        <v>455</v>
      </c>
      <c r="DK89" s="80">
        <f t="shared" si="111"/>
        <v>3568.32</v>
      </c>
      <c r="DL89" s="165">
        <v>170</v>
      </c>
      <c r="DM89" s="37">
        <f t="shared" si="101"/>
        <v>6800</v>
      </c>
      <c r="DN89" s="189">
        <v>23.059999999999995</v>
      </c>
      <c r="DO89" s="80">
        <f>+DL89*'PRECIOS SEGUN ADJ (RURAL)'!$B$17*'PRECIOS SEGUN ADJ (RURAL)'!$C$17</f>
        <v>156808</v>
      </c>
      <c r="DP89" s="80" t="s">
        <v>3088</v>
      </c>
      <c r="DQ89" s="192">
        <v>0</v>
      </c>
      <c r="DR89" s="192">
        <f t="shared" si="121"/>
        <v>0</v>
      </c>
      <c r="DS89" s="189">
        <v>80.849999999999994</v>
      </c>
      <c r="DT89" s="80">
        <f>+DQ89*'PRECIOS SEGUN ADJ. (FRONTERIZO)'!$B$22*'PRECIOS SEGUN ADJ. (FRONTERIZO)'!$C$22</f>
        <v>0</v>
      </c>
      <c r="DU89" s="80" t="s">
        <v>134</v>
      </c>
      <c r="DV89" s="165">
        <v>7</v>
      </c>
      <c r="DW89" s="37">
        <f t="shared" si="102"/>
        <v>280</v>
      </c>
      <c r="DX89" s="189">
        <v>21.83</v>
      </c>
      <c r="DY89" s="80">
        <f>+DV89*'PRECIOS SEGUN ADJ (RURAL)'!$B$19*'PRECIOS SEGUN ADJ (RURAL)'!$C$19</f>
        <v>6112.4</v>
      </c>
      <c r="DZ89" s="80" t="s">
        <v>1244</v>
      </c>
      <c r="EA89" s="80">
        <f t="shared" si="112"/>
        <v>1100.23</v>
      </c>
      <c r="EB89" s="165">
        <v>25</v>
      </c>
      <c r="EC89" s="37">
        <f t="shared" si="103"/>
        <v>1000</v>
      </c>
      <c r="ED89" s="189">
        <v>33</v>
      </c>
      <c r="EE89" s="80">
        <f>+EB89*'PRECIOS SEGUN ADJ (RURAL)'!$B$20*'PRECIOS SEGUN ADJ (RURAL)'!$C$20</f>
        <v>33000</v>
      </c>
      <c r="EF89" s="80" t="s">
        <v>2850</v>
      </c>
      <c r="EG89" s="37">
        <v>0</v>
      </c>
      <c r="EH89" s="37">
        <f t="shared" si="122"/>
        <v>0</v>
      </c>
      <c r="EI89" s="189">
        <v>15.789999999999997</v>
      </c>
      <c r="EJ89" s="80">
        <f>+EG89*'PRECIOS SEGUN ADJ. (FRONTERIZO)'!$B$25*'PRECIOS SEGUN ADJ. (FRONTERIZO)'!$C$25</f>
        <v>0</v>
      </c>
      <c r="EK89" s="80" t="s">
        <v>134</v>
      </c>
      <c r="EL89" s="37">
        <v>0</v>
      </c>
      <c r="EM89" s="37">
        <f t="shared" si="123"/>
        <v>0</v>
      </c>
      <c r="EN89" s="189">
        <v>31.5</v>
      </c>
      <c r="EO89" s="80">
        <f>+EL89*'PRECIOS SEGUN ADJ. (FRONTERIZO)'!$B$26*'PRECIOS SEGUN ADJ. (FRONTERIZO)'!$C$26</f>
        <v>0</v>
      </c>
      <c r="EP89" s="80" t="s">
        <v>134</v>
      </c>
      <c r="EQ89" s="193">
        <v>22</v>
      </c>
      <c r="ER89" s="194">
        <f t="shared" si="124"/>
        <v>880</v>
      </c>
      <c r="ES89" s="195">
        <v>21.68</v>
      </c>
      <c r="ET89" s="196">
        <f>+EQ89*'PRECIOS SEGUN ADJ (RURAL)'!$B$13*'PRECIOS SEGUN ADJ (RURAL)'!$C$13</f>
        <v>19078.399999999998</v>
      </c>
      <c r="EU89" s="196" t="s">
        <v>2851</v>
      </c>
      <c r="EV89" s="197">
        <v>170</v>
      </c>
      <c r="EW89" s="198">
        <f t="shared" si="113"/>
        <v>3400</v>
      </c>
      <c r="EX89" s="199">
        <v>5.5</v>
      </c>
      <c r="EY89" s="200">
        <f>+EV89*'PRECIOS SEGUN ADJ (RURAL)'!$B$16*'PRECIOS SEGUN ADJ (RURAL)'!$C$16</f>
        <v>18700</v>
      </c>
      <c r="EZ89" s="200" t="s">
        <v>2399</v>
      </c>
      <c r="FA89" s="201">
        <v>10</v>
      </c>
      <c r="FB89" s="202">
        <f t="shared" si="125"/>
        <v>400</v>
      </c>
      <c r="FC89" s="203">
        <v>220</v>
      </c>
      <c r="FD89" s="204">
        <f>+FA89*'PRECIOS SEGUN ADJ (RURAL)'!$B$18*'PRECIOS SEGUN ADJ (RURAL)'!$C$18</f>
        <v>88000</v>
      </c>
      <c r="FE89" s="204" t="s">
        <v>1501</v>
      </c>
      <c r="FF89" s="204">
        <f t="shared" si="114"/>
        <v>15840</v>
      </c>
      <c r="FG89" s="80">
        <f t="shared" si="130"/>
        <v>851690.8</v>
      </c>
      <c r="FH89" s="80" t="s">
        <v>3089</v>
      </c>
      <c r="FI89" s="80">
        <f t="shared" si="126"/>
        <v>66272.100000000006</v>
      </c>
      <c r="FJ89" s="80" t="s">
        <v>3090</v>
      </c>
      <c r="FK89" s="80">
        <f t="shared" si="131"/>
        <v>785418.70000000007</v>
      </c>
      <c r="FL89" s="80" t="s">
        <v>3091</v>
      </c>
      <c r="FM89" s="80">
        <f t="shared" si="132"/>
        <v>170338.16</v>
      </c>
      <c r="FN89" s="80" t="s">
        <v>3092</v>
      </c>
      <c r="FO89" s="80">
        <f t="shared" si="133"/>
        <v>8516.91</v>
      </c>
      <c r="FP89" s="80" t="s">
        <v>3093</v>
      </c>
      <c r="FQ89" s="80"/>
      <c r="FR89" s="80">
        <f t="shared" si="134"/>
        <v>681352.64</v>
      </c>
      <c r="FS89" s="80" t="s">
        <v>3094</v>
      </c>
      <c r="FT89" s="37" t="str">
        <f>+VLOOKUP(D89,'RURAL XENIA'!F:G,2,0)</f>
        <v>R-42</v>
      </c>
    </row>
    <row r="90" spans="1:176">
      <c r="A90" s="37">
        <v>89</v>
      </c>
      <c r="B90" s="176" t="s">
        <v>1826</v>
      </c>
      <c r="C90" s="26" t="s">
        <v>3095</v>
      </c>
      <c r="D90" s="37">
        <v>130707529</v>
      </c>
      <c r="E90" s="37">
        <f>+VLOOKUP(D90,'INFORMACION DE PROVEEDORES'!C:I,2,0)</f>
        <v>130707529</v>
      </c>
      <c r="F90" s="26" t="str">
        <f>+VLOOKUP(D90,'INFORMACION DE PROVEEDORES'!C:J,4,0)</f>
        <v>ALBERTO SANCHEZ MARTE</v>
      </c>
      <c r="G90" s="37" t="str">
        <f>+VLOOKUP(D90,'INFORMACION DE PROVEEDORES'!C:K,5,0)</f>
        <v>056-0027544-9</v>
      </c>
      <c r="H90" s="26" t="str">
        <f>+VLOOKUP(D90,'INFORMACION DE PROVEEDORES'!C:L,7,0)</f>
        <v xml:space="preserve">CALLE CRUCE DE MIRABEL, NO.81, CENTRO CIUDAD, </v>
      </c>
      <c r="I90" s="37" t="str">
        <f>+VLOOKUP(D90,'INFORMACION DE PROVEEDORES'!C:M,3,0)</f>
        <v xml:space="preserve"> JURÍDICA</v>
      </c>
      <c r="J90" s="37">
        <v>1</v>
      </c>
      <c r="K90" s="37">
        <v>290</v>
      </c>
      <c r="L90" s="37">
        <v>20</v>
      </c>
      <c r="M90" s="37">
        <f t="shared" si="104"/>
        <v>800</v>
      </c>
      <c r="N90" s="189">
        <v>60.180000000000007</v>
      </c>
      <c r="O90" s="80">
        <f>+L90*'PRECIOS SEGUN ADJ (RURAL)'!$B$2*'PRECIOS SEGUN ADJ (RURAL)'!$C$2</f>
        <v>48144</v>
      </c>
      <c r="P90" s="80" t="s">
        <v>1137</v>
      </c>
      <c r="Q90" s="80">
        <f t="shared" si="105"/>
        <v>7703.04</v>
      </c>
      <c r="R90" s="165">
        <v>4</v>
      </c>
      <c r="S90" s="37">
        <f t="shared" si="90"/>
        <v>160</v>
      </c>
      <c r="T90" s="189">
        <v>33</v>
      </c>
      <c r="U90" s="80">
        <f>+R90*'PRECIOS SEGUN ADJ (RURAL)'!$B$3*'PRECIOS SEGUN ADJ (RURAL)'!$C$3</f>
        <v>5280</v>
      </c>
      <c r="V90" s="80" t="s">
        <v>1138</v>
      </c>
      <c r="W90" s="192">
        <v>0</v>
      </c>
      <c r="X90" s="37">
        <f t="shared" si="115"/>
        <v>0</v>
      </c>
      <c r="Y90" s="189">
        <v>25.2</v>
      </c>
      <c r="Z90" s="80">
        <f>+W90*'PRECIOS SEGUN ADJ. (FRONTERIZO)'!$B$4*'PRECIOS SEGUN ADJ. (FRONTERIZO)'!$C$4</f>
        <v>0</v>
      </c>
      <c r="AA90" s="80" t="s">
        <v>134</v>
      </c>
      <c r="AB90" s="165">
        <v>44</v>
      </c>
      <c r="AC90" s="37">
        <f t="shared" si="91"/>
        <v>1760</v>
      </c>
      <c r="AD90" s="189">
        <v>87.91</v>
      </c>
      <c r="AE90" s="80">
        <f>+AB90*'PRECIOS SEGUN ADJ (RURAL)'!$B$4*'PRECIOS SEGUN ADJ (RURAL)'!$C$4</f>
        <v>154721.60000000001</v>
      </c>
      <c r="AF90" s="80" t="s">
        <v>286</v>
      </c>
      <c r="AG90" s="80">
        <f t="shared" si="106"/>
        <v>27849.89</v>
      </c>
      <c r="AH90" s="165">
        <v>54</v>
      </c>
      <c r="AI90" s="37">
        <f t="shared" si="92"/>
        <v>2160</v>
      </c>
      <c r="AJ90" s="189">
        <v>53.95</v>
      </c>
      <c r="AK90" s="80">
        <f>+AH90*'PRECIOS SEGUN ADJ (RURAL)'!$B$5*'PRECIOS SEGUN ADJ (RURAL)'!$C$5</f>
        <v>116532</v>
      </c>
      <c r="AL90" s="80" t="s">
        <v>1628</v>
      </c>
      <c r="AM90" s="165">
        <v>7</v>
      </c>
      <c r="AN90" s="37">
        <f t="shared" si="93"/>
        <v>280</v>
      </c>
      <c r="AO90" s="189">
        <v>29.05</v>
      </c>
      <c r="AP90" s="80">
        <f>+AM90*'PRECIOS SEGUN ADJ (RURAL)'!$B$6*'PRECIOS SEGUN ADJ (RURAL)'!$C$6</f>
        <v>8134</v>
      </c>
      <c r="AQ90" s="80" t="s">
        <v>1141</v>
      </c>
      <c r="AR90" s="80">
        <f t="shared" si="107"/>
        <v>1301.44</v>
      </c>
      <c r="AS90" s="165">
        <v>16</v>
      </c>
      <c r="AT90" s="37">
        <f t="shared" si="94"/>
        <v>640</v>
      </c>
      <c r="AU90" s="189">
        <v>304.44</v>
      </c>
      <c r="AV90" s="80">
        <f>+AS90*'PRECIOS SEGUN ADJ (RURAL)'!$B$7*'PRECIOS SEGUN ADJ (RURAL)'!$C$7</f>
        <v>194841.60000000001</v>
      </c>
      <c r="AW90" s="80" t="s">
        <v>1335</v>
      </c>
      <c r="AX90" s="80">
        <f t="shared" si="108"/>
        <v>35071.49</v>
      </c>
      <c r="AY90" s="37">
        <v>0</v>
      </c>
      <c r="AZ90" s="37">
        <f t="shared" si="116"/>
        <v>0</v>
      </c>
      <c r="BA90" s="189">
        <v>18.899999999999999</v>
      </c>
      <c r="BB90" s="80">
        <f>+AY90*'PRECIOS SEGUN ADJ. (FRONTERIZO)'!$B$9*'PRECIOS SEGUN ADJ. (FRONTERIZO)'!$C$9</f>
        <v>0</v>
      </c>
      <c r="BC90" s="80" t="s">
        <v>134</v>
      </c>
      <c r="BD90" s="165">
        <v>4</v>
      </c>
      <c r="BE90" s="37">
        <f t="shared" si="95"/>
        <v>160</v>
      </c>
      <c r="BF90" s="189">
        <v>140.38999999999999</v>
      </c>
      <c r="BG90" s="80">
        <f>+BD90*'PRECIOS SEGUN ADJ (RURAL)'!$B$8*'PRECIOS SEGUN ADJ (RURAL)'!$C$8</f>
        <v>22462.399999999998</v>
      </c>
      <c r="BH90" s="80" t="s">
        <v>1143</v>
      </c>
      <c r="BI90" s="80">
        <f t="shared" si="109"/>
        <v>4043.23</v>
      </c>
      <c r="BJ90" s="37">
        <v>0</v>
      </c>
      <c r="BK90" s="37">
        <f t="shared" si="117"/>
        <v>0</v>
      </c>
      <c r="BL90" s="189">
        <v>31.459999999999997</v>
      </c>
      <c r="BM90" s="80">
        <f>+BJ90*'PRECIOS SEGUN ADJ. (FRONTERIZO)'!$B$11*'PRECIOS SEGUN ADJ. (FRONTERIZO)'!$C$11</f>
        <v>0</v>
      </c>
      <c r="BN90" s="80" t="s">
        <v>134</v>
      </c>
      <c r="BO90" s="165">
        <v>13</v>
      </c>
      <c r="BP90" s="37">
        <f t="shared" si="96"/>
        <v>520</v>
      </c>
      <c r="BQ90" s="189">
        <v>68.099999999999994</v>
      </c>
      <c r="BR90" s="80">
        <f>+BO90*'PRECIOS SEGUN ADJ (RURAL)'!$B$9*'PRECIOS SEGUN ADJ (RURAL)'!$C$9</f>
        <v>35412</v>
      </c>
      <c r="BS90" s="80" t="s">
        <v>1336</v>
      </c>
      <c r="BT90" s="165">
        <v>290</v>
      </c>
      <c r="BU90" s="37">
        <f t="shared" si="110"/>
        <v>5800</v>
      </c>
      <c r="BV90" s="189">
        <v>5.5</v>
      </c>
      <c r="BW90" s="80">
        <f>+BT90*'PRECIOS SEGUN ADJ (RURAL)'!$B$10*'PRECIOS SEGUN ADJ (RURAL)'!$C$10</f>
        <v>31900</v>
      </c>
      <c r="BX90" s="80" t="s">
        <v>3096</v>
      </c>
      <c r="BY90" s="165">
        <v>290</v>
      </c>
      <c r="BZ90" s="37">
        <f t="shared" si="97"/>
        <v>11600</v>
      </c>
      <c r="CA90" s="189">
        <v>7.1500000000000012</v>
      </c>
      <c r="CB90" s="80">
        <f>+BY90*'PRECIOS SEGUN ADJ (RURAL)'!$B$11*'PRECIOS SEGUN ADJ (RURAL)'!$C$11</f>
        <v>82940</v>
      </c>
      <c r="CC90" s="80" t="s">
        <v>3097</v>
      </c>
      <c r="CD90" s="165">
        <v>290</v>
      </c>
      <c r="CE90" s="37">
        <f t="shared" si="98"/>
        <v>11600</v>
      </c>
      <c r="CF90" s="189">
        <v>6.84</v>
      </c>
      <c r="CG90" s="80">
        <f>+CD90*'PRECIOS SEGUN ADJ (RURAL)'!$B$12*'PRECIOS SEGUN ADJ (RURAL)'!$C$12</f>
        <v>79344</v>
      </c>
      <c r="CH90" s="80" t="s">
        <v>578</v>
      </c>
      <c r="CI90" s="37">
        <v>0</v>
      </c>
      <c r="CJ90" s="37">
        <f t="shared" si="118"/>
        <v>0</v>
      </c>
      <c r="CK90" s="189">
        <v>60</v>
      </c>
      <c r="CL90" s="80">
        <f>+CI90*'PRECIOS SEGUN ADJ. (FRONTERIZO)'!$B$16*'PRECIOS SEGUN ADJ. (FRONTERIZO)'!$C$16</f>
        <v>0</v>
      </c>
      <c r="CM90" s="80" t="s">
        <v>134</v>
      </c>
      <c r="CN90" s="80">
        <f t="shared" si="127"/>
        <v>0</v>
      </c>
      <c r="CO90" s="37">
        <v>0</v>
      </c>
      <c r="CP90" s="37">
        <f t="shared" si="119"/>
        <v>0</v>
      </c>
      <c r="CQ90" s="189">
        <v>55.649999999999991</v>
      </c>
      <c r="CR90" s="80">
        <f>+CO90*'PRECIOS SEGUN ADJ. (FRONTERIZO)'!$B$17*'PRECIOS SEGUN ADJ. (FRONTERIZO)'!$C$17</f>
        <v>0</v>
      </c>
      <c r="CS90" s="80" t="s">
        <v>134</v>
      </c>
      <c r="CT90" s="80">
        <f t="shared" si="128"/>
        <v>0</v>
      </c>
      <c r="CU90" s="165">
        <v>290</v>
      </c>
      <c r="CV90" s="37">
        <f t="shared" si="99"/>
        <v>11600</v>
      </c>
      <c r="CW90" s="189">
        <v>6.5999999999999988</v>
      </c>
      <c r="CX90" s="80">
        <f>+CU90*'PRECIOS SEGUN ADJ (RURAL)'!$B$14*'PRECIOS SEGUN ADJ (RURAL)'!$C$14</f>
        <v>76560</v>
      </c>
      <c r="CY90" s="80" t="s">
        <v>3098</v>
      </c>
      <c r="CZ90" s="37">
        <v>0</v>
      </c>
      <c r="DA90" s="37">
        <f t="shared" si="120"/>
        <v>0</v>
      </c>
      <c r="DB90" s="189">
        <v>65.75</v>
      </c>
      <c r="DC90" s="80">
        <f>+CZ90*'PRECIOS SEGUN ADJ. (FRONTERIZO)'!$B$19*'PRECIOS SEGUN ADJ. (FRONTERIZO)'!$C$19</f>
        <v>0</v>
      </c>
      <c r="DD90" s="80" t="s">
        <v>134</v>
      </c>
      <c r="DE90" s="80">
        <f t="shared" si="129"/>
        <v>0</v>
      </c>
      <c r="DF90" s="165">
        <v>10</v>
      </c>
      <c r="DG90" s="37">
        <f t="shared" si="100"/>
        <v>400</v>
      </c>
      <c r="DH90" s="189">
        <v>82.59999999999998</v>
      </c>
      <c r="DI90" s="80">
        <f>+DF90*'PRECIOS SEGUN ADJ (RURAL)'!$B$15*'PRECIOS SEGUN ADJ (RURAL)'!$C$15</f>
        <v>33040</v>
      </c>
      <c r="DJ90" s="80" t="s">
        <v>822</v>
      </c>
      <c r="DK90" s="80">
        <f t="shared" si="111"/>
        <v>5947.2</v>
      </c>
      <c r="DL90" s="165">
        <v>290</v>
      </c>
      <c r="DM90" s="37">
        <f t="shared" si="101"/>
        <v>11600</v>
      </c>
      <c r="DN90" s="189">
        <v>23.059999999999995</v>
      </c>
      <c r="DO90" s="80">
        <f>+DL90*'PRECIOS SEGUN ADJ (RURAL)'!$B$17*'PRECIOS SEGUN ADJ (RURAL)'!$C$17</f>
        <v>267496</v>
      </c>
      <c r="DP90" s="80" t="s">
        <v>3099</v>
      </c>
      <c r="DQ90" s="192">
        <v>0</v>
      </c>
      <c r="DR90" s="192">
        <f t="shared" si="121"/>
        <v>0</v>
      </c>
      <c r="DS90" s="189">
        <v>80.849999999999994</v>
      </c>
      <c r="DT90" s="80">
        <f>+DQ90*'PRECIOS SEGUN ADJ. (FRONTERIZO)'!$B$22*'PRECIOS SEGUN ADJ. (FRONTERIZO)'!$C$22</f>
        <v>0</v>
      </c>
      <c r="DU90" s="80" t="s">
        <v>134</v>
      </c>
      <c r="DV90" s="165">
        <v>12</v>
      </c>
      <c r="DW90" s="37">
        <f t="shared" si="102"/>
        <v>480</v>
      </c>
      <c r="DX90" s="189">
        <v>21.83</v>
      </c>
      <c r="DY90" s="80">
        <f>+DV90*'PRECIOS SEGUN ADJ (RURAL)'!$B$19*'PRECIOS SEGUN ADJ (RURAL)'!$C$19</f>
        <v>10478.4</v>
      </c>
      <c r="DZ90" s="80" t="s">
        <v>1150</v>
      </c>
      <c r="EA90" s="80">
        <f t="shared" si="112"/>
        <v>1886.11</v>
      </c>
      <c r="EB90" s="165">
        <v>42</v>
      </c>
      <c r="EC90" s="37">
        <f t="shared" si="103"/>
        <v>1680</v>
      </c>
      <c r="ED90" s="189">
        <v>33</v>
      </c>
      <c r="EE90" s="80">
        <f>+EB90*'PRECIOS SEGUN ADJ (RURAL)'!$B$20*'PRECIOS SEGUN ADJ (RURAL)'!$C$20</f>
        <v>55440</v>
      </c>
      <c r="EF90" s="80" t="s">
        <v>654</v>
      </c>
      <c r="EG90" s="37">
        <v>0</v>
      </c>
      <c r="EH90" s="37">
        <f t="shared" si="122"/>
        <v>0</v>
      </c>
      <c r="EI90" s="189">
        <v>15.789999999999997</v>
      </c>
      <c r="EJ90" s="80">
        <f>+EG90*'PRECIOS SEGUN ADJ. (FRONTERIZO)'!$B$25*'PRECIOS SEGUN ADJ. (FRONTERIZO)'!$C$25</f>
        <v>0</v>
      </c>
      <c r="EK90" s="80" t="s">
        <v>134</v>
      </c>
      <c r="EL90" s="37">
        <v>0</v>
      </c>
      <c r="EM90" s="37">
        <f t="shared" si="123"/>
        <v>0</v>
      </c>
      <c r="EN90" s="189">
        <v>31.5</v>
      </c>
      <c r="EO90" s="80">
        <f>+EL90*'PRECIOS SEGUN ADJ. (FRONTERIZO)'!$B$26*'PRECIOS SEGUN ADJ. (FRONTERIZO)'!$C$26</f>
        <v>0</v>
      </c>
      <c r="EP90" s="80" t="s">
        <v>134</v>
      </c>
      <c r="EQ90" s="193">
        <v>37</v>
      </c>
      <c r="ER90" s="194">
        <f t="shared" si="124"/>
        <v>1480</v>
      </c>
      <c r="ES90" s="195">
        <v>21.68</v>
      </c>
      <c r="ET90" s="196">
        <f>+EQ90*'PRECIOS SEGUN ADJ (RURAL)'!$B$13*'PRECIOS SEGUN ADJ (RURAL)'!$C$13</f>
        <v>32086.399999999998</v>
      </c>
      <c r="EU90" s="196" t="s">
        <v>1632</v>
      </c>
      <c r="EV90" s="197">
        <v>290</v>
      </c>
      <c r="EW90" s="198">
        <f t="shared" si="113"/>
        <v>5800</v>
      </c>
      <c r="EX90" s="199">
        <v>5.5</v>
      </c>
      <c r="EY90" s="200">
        <f>+EV90*'PRECIOS SEGUN ADJ (RURAL)'!$B$16*'PRECIOS SEGUN ADJ (RURAL)'!$C$16</f>
        <v>31900</v>
      </c>
      <c r="EZ90" s="200" t="s">
        <v>3096</v>
      </c>
      <c r="FA90" s="201">
        <v>16</v>
      </c>
      <c r="FB90" s="202">
        <f t="shared" si="125"/>
        <v>640</v>
      </c>
      <c r="FC90" s="203">
        <v>220</v>
      </c>
      <c r="FD90" s="204">
        <f>+FA90*'PRECIOS SEGUN ADJ (RURAL)'!$B$18*'PRECIOS SEGUN ADJ (RURAL)'!$C$18</f>
        <v>140800</v>
      </c>
      <c r="FE90" s="204" t="s">
        <v>1341</v>
      </c>
      <c r="FF90" s="204">
        <f t="shared" si="114"/>
        <v>25344</v>
      </c>
      <c r="FG90" s="80">
        <f t="shared" si="130"/>
        <v>1427512.4</v>
      </c>
      <c r="FH90" s="80" t="s">
        <v>3100</v>
      </c>
      <c r="FI90" s="80">
        <f t="shared" si="126"/>
        <v>109146.4</v>
      </c>
      <c r="FJ90" s="80" t="s">
        <v>3101</v>
      </c>
      <c r="FK90" s="80">
        <f t="shared" si="131"/>
        <v>1318366</v>
      </c>
      <c r="FL90" s="80" t="s">
        <v>3102</v>
      </c>
      <c r="FM90" s="80">
        <f t="shared" si="132"/>
        <v>285502.48</v>
      </c>
      <c r="FN90" s="80" t="s">
        <v>3103</v>
      </c>
      <c r="FO90" s="80">
        <f t="shared" si="133"/>
        <v>14275.12</v>
      </c>
      <c r="FP90" s="80" t="s">
        <v>3104</v>
      </c>
      <c r="FQ90" s="80"/>
      <c r="FR90" s="80">
        <f t="shared" si="134"/>
        <v>1142009.92</v>
      </c>
      <c r="FS90" s="80" t="s">
        <v>3105</v>
      </c>
      <c r="FT90" s="37" t="str">
        <f>+VLOOKUP(D90,'RURAL XENIA'!F:G,2,0)</f>
        <v>R-35</v>
      </c>
    </row>
    <row r="91" spans="1:176">
      <c r="A91" s="37">
        <v>90</v>
      </c>
      <c r="B91" s="176" t="s">
        <v>1826</v>
      </c>
      <c r="C91" s="26" t="s">
        <v>3106</v>
      </c>
      <c r="D91" s="37">
        <v>131828132</v>
      </c>
      <c r="E91" s="37">
        <f>+VLOOKUP(D91,'INFORMACION DE PROVEEDORES'!C:I,2,0)</f>
        <v>131828132</v>
      </c>
      <c r="F91" s="26" t="e">
        <f>+VLOOKUP(D91,'INFORMACION DE PROVEEDORES'!C:J,4,0)</f>
        <v>#N/A</v>
      </c>
      <c r="G91" s="37" t="e">
        <f>+VLOOKUP(D91,'INFORMACION DE PROVEEDORES'!C:K,5,0)</f>
        <v>#N/A</v>
      </c>
      <c r="H91" s="26" t="e">
        <f>+VLOOKUP(D91,'INFORMACION DE PROVEEDORES'!C:L,7,0)</f>
        <v>#N/A</v>
      </c>
      <c r="I91" s="37" t="str">
        <f>+VLOOKUP(D91,'INFORMACION DE PROVEEDORES'!C:M,3,0)</f>
        <v xml:space="preserve"> JURÍDICA</v>
      </c>
      <c r="J91" s="37">
        <v>1</v>
      </c>
      <c r="K91" s="37">
        <v>524</v>
      </c>
      <c r="L91" s="37">
        <v>35</v>
      </c>
      <c r="M91" s="37">
        <f t="shared" si="104"/>
        <v>1400</v>
      </c>
      <c r="N91" s="189">
        <v>60.180000000000007</v>
      </c>
      <c r="O91" s="80">
        <f>+L91*'PRECIOS SEGUN ADJ (RURAL)'!$B$2*'PRECIOS SEGUN ADJ (RURAL)'!$C$2</f>
        <v>84252</v>
      </c>
      <c r="P91" s="80" t="s">
        <v>3107</v>
      </c>
      <c r="Q91" s="80">
        <f t="shared" si="105"/>
        <v>13480.32</v>
      </c>
      <c r="R91" s="165">
        <v>6</v>
      </c>
      <c r="S91" s="37">
        <f t="shared" si="90"/>
        <v>240</v>
      </c>
      <c r="T91" s="189">
        <v>33</v>
      </c>
      <c r="U91" s="80">
        <f>+R91*'PRECIOS SEGUN ADJ (RURAL)'!$B$3*'PRECIOS SEGUN ADJ (RURAL)'!$C$3</f>
        <v>7920</v>
      </c>
      <c r="V91" s="80" t="s">
        <v>1509</v>
      </c>
      <c r="W91" s="192">
        <v>0</v>
      </c>
      <c r="X91" s="37">
        <f t="shared" si="115"/>
        <v>0</v>
      </c>
      <c r="Y91" s="189">
        <v>25.2</v>
      </c>
      <c r="Z91" s="80">
        <f>+W91*'PRECIOS SEGUN ADJ. (FRONTERIZO)'!$B$4*'PRECIOS SEGUN ADJ. (FRONTERIZO)'!$C$4</f>
        <v>0</v>
      </c>
      <c r="AA91" s="80" t="s">
        <v>134</v>
      </c>
      <c r="AB91" s="165">
        <v>80</v>
      </c>
      <c r="AC91" s="37">
        <f t="shared" si="91"/>
        <v>3200</v>
      </c>
      <c r="AD91" s="189">
        <v>87.91</v>
      </c>
      <c r="AE91" s="80">
        <f>+AB91*'PRECIOS SEGUN ADJ (RURAL)'!$B$4*'PRECIOS SEGUN ADJ (RURAL)'!$C$4</f>
        <v>281312</v>
      </c>
      <c r="AF91" s="80" t="s">
        <v>599</v>
      </c>
      <c r="AG91" s="80">
        <f t="shared" si="106"/>
        <v>50636.160000000003</v>
      </c>
      <c r="AH91" s="165">
        <v>97</v>
      </c>
      <c r="AI91" s="37">
        <f t="shared" si="92"/>
        <v>3880</v>
      </c>
      <c r="AJ91" s="189">
        <v>53.95</v>
      </c>
      <c r="AK91" s="80">
        <f>+AH91*'PRECIOS SEGUN ADJ (RURAL)'!$B$5*'PRECIOS SEGUN ADJ (RURAL)'!$C$5</f>
        <v>209326.00000000003</v>
      </c>
      <c r="AL91" s="80" t="s">
        <v>3108</v>
      </c>
      <c r="AM91" s="165">
        <v>12</v>
      </c>
      <c r="AN91" s="37">
        <f t="shared" si="93"/>
        <v>480</v>
      </c>
      <c r="AO91" s="189">
        <v>29.05</v>
      </c>
      <c r="AP91" s="80">
        <f>+AM91*'PRECIOS SEGUN ADJ (RURAL)'!$B$6*'PRECIOS SEGUN ADJ (RURAL)'!$C$6</f>
        <v>13944</v>
      </c>
      <c r="AQ91" s="80" t="s">
        <v>3109</v>
      </c>
      <c r="AR91" s="80">
        <f t="shared" si="107"/>
        <v>2231.04</v>
      </c>
      <c r="AS91" s="165">
        <v>29</v>
      </c>
      <c r="AT91" s="37">
        <f t="shared" si="94"/>
        <v>1160</v>
      </c>
      <c r="AU91" s="189">
        <v>304.44</v>
      </c>
      <c r="AV91" s="80">
        <f>+AS91*'PRECIOS SEGUN ADJ (RURAL)'!$B$7*'PRECIOS SEGUN ADJ (RURAL)'!$C$7</f>
        <v>353150.4</v>
      </c>
      <c r="AW91" s="80" t="s">
        <v>3002</v>
      </c>
      <c r="AX91" s="80">
        <f t="shared" si="108"/>
        <v>63567.07</v>
      </c>
      <c r="AY91" s="37">
        <v>0</v>
      </c>
      <c r="AZ91" s="37">
        <f t="shared" si="116"/>
        <v>0</v>
      </c>
      <c r="BA91" s="189">
        <v>18.899999999999999</v>
      </c>
      <c r="BB91" s="80">
        <f>+AY91*'PRECIOS SEGUN ADJ. (FRONTERIZO)'!$B$9*'PRECIOS SEGUN ADJ. (FRONTERIZO)'!$C$9</f>
        <v>0</v>
      </c>
      <c r="BC91" s="80" t="s">
        <v>134</v>
      </c>
      <c r="BD91" s="165">
        <v>6</v>
      </c>
      <c r="BE91" s="37">
        <f t="shared" si="95"/>
        <v>240</v>
      </c>
      <c r="BF91" s="189">
        <v>140.38999999999999</v>
      </c>
      <c r="BG91" s="80">
        <f>+BD91*'PRECIOS SEGUN ADJ (RURAL)'!$B$8*'PRECIOS SEGUN ADJ (RURAL)'!$C$8</f>
        <v>33693.599999999999</v>
      </c>
      <c r="BH91" s="80" t="s">
        <v>1512</v>
      </c>
      <c r="BI91" s="80">
        <f t="shared" si="109"/>
        <v>6064.85</v>
      </c>
      <c r="BJ91" s="37">
        <v>0</v>
      </c>
      <c r="BK91" s="37">
        <f t="shared" si="117"/>
        <v>0</v>
      </c>
      <c r="BL91" s="189">
        <v>31.459999999999997</v>
      </c>
      <c r="BM91" s="80">
        <f>+BJ91*'PRECIOS SEGUN ADJ. (FRONTERIZO)'!$B$11*'PRECIOS SEGUN ADJ. (FRONTERIZO)'!$C$11</f>
        <v>0</v>
      </c>
      <c r="BN91" s="80" t="s">
        <v>134</v>
      </c>
      <c r="BO91" s="165">
        <v>24</v>
      </c>
      <c r="BP91" s="37">
        <f t="shared" si="96"/>
        <v>960</v>
      </c>
      <c r="BQ91" s="189">
        <v>68.099999999999994</v>
      </c>
      <c r="BR91" s="80">
        <f>+BO91*'PRECIOS SEGUN ADJ (RURAL)'!$B$9*'PRECIOS SEGUN ADJ (RURAL)'!$C$9</f>
        <v>65375.999999999993</v>
      </c>
      <c r="BS91" s="80" t="s">
        <v>3110</v>
      </c>
      <c r="BT91" s="165">
        <v>524</v>
      </c>
      <c r="BU91" s="37">
        <f t="shared" si="110"/>
        <v>10480</v>
      </c>
      <c r="BV91" s="189">
        <v>5.5</v>
      </c>
      <c r="BW91" s="80">
        <f>+BT91*'PRECIOS SEGUN ADJ (RURAL)'!$B$10*'PRECIOS SEGUN ADJ (RURAL)'!$C$10</f>
        <v>57640</v>
      </c>
      <c r="BX91" s="80" t="s">
        <v>3111</v>
      </c>
      <c r="BY91" s="165">
        <v>524</v>
      </c>
      <c r="BZ91" s="37">
        <f t="shared" si="97"/>
        <v>20960</v>
      </c>
      <c r="CA91" s="189">
        <v>7.1500000000000012</v>
      </c>
      <c r="CB91" s="80">
        <f>+BY91*'PRECIOS SEGUN ADJ (RURAL)'!$B$11*'PRECIOS SEGUN ADJ (RURAL)'!$C$11</f>
        <v>149864</v>
      </c>
      <c r="CC91" s="80" t="s">
        <v>3112</v>
      </c>
      <c r="CD91" s="165">
        <v>524</v>
      </c>
      <c r="CE91" s="37">
        <f t="shared" si="98"/>
        <v>20960</v>
      </c>
      <c r="CF91" s="189">
        <v>6.84</v>
      </c>
      <c r="CG91" s="80">
        <f>+CD91*'PRECIOS SEGUN ADJ (RURAL)'!$B$12*'PRECIOS SEGUN ADJ (RURAL)'!$C$12</f>
        <v>143366.39999999999</v>
      </c>
      <c r="CH91" s="80" t="s">
        <v>2707</v>
      </c>
      <c r="CI91" s="37">
        <v>0</v>
      </c>
      <c r="CJ91" s="37">
        <f t="shared" si="118"/>
        <v>0</v>
      </c>
      <c r="CK91" s="189">
        <v>60</v>
      </c>
      <c r="CL91" s="80">
        <f>+CI91*'PRECIOS SEGUN ADJ. (FRONTERIZO)'!$B$16*'PRECIOS SEGUN ADJ. (FRONTERIZO)'!$C$16</f>
        <v>0</v>
      </c>
      <c r="CM91" s="80" t="s">
        <v>134</v>
      </c>
      <c r="CN91" s="80">
        <f t="shared" si="127"/>
        <v>0</v>
      </c>
      <c r="CO91" s="37">
        <v>0</v>
      </c>
      <c r="CP91" s="37">
        <f t="shared" si="119"/>
        <v>0</v>
      </c>
      <c r="CQ91" s="189">
        <v>55.649999999999991</v>
      </c>
      <c r="CR91" s="80">
        <f>+CO91*'PRECIOS SEGUN ADJ. (FRONTERIZO)'!$B$17*'PRECIOS SEGUN ADJ. (FRONTERIZO)'!$C$17</f>
        <v>0</v>
      </c>
      <c r="CS91" s="80" t="s">
        <v>134</v>
      </c>
      <c r="CT91" s="80">
        <f t="shared" si="128"/>
        <v>0</v>
      </c>
      <c r="CU91" s="165">
        <v>524</v>
      </c>
      <c r="CV91" s="37">
        <f t="shared" si="99"/>
        <v>20960</v>
      </c>
      <c r="CW91" s="189">
        <v>6.5999999999999988</v>
      </c>
      <c r="CX91" s="80">
        <f>+CU91*'PRECIOS SEGUN ADJ (RURAL)'!$B$14*'PRECIOS SEGUN ADJ (RURAL)'!$C$14</f>
        <v>138336</v>
      </c>
      <c r="CY91" s="80" t="s">
        <v>3113</v>
      </c>
      <c r="CZ91" s="37">
        <v>0</v>
      </c>
      <c r="DA91" s="37">
        <f t="shared" si="120"/>
        <v>0</v>
      </c>
      <c r="DB91" s="189">
        <v>65.75</v>
      </c>
      <c r="DC91" s="80">
        <f>+CZ91*'PRECIOS SEGUN ADJ. (FRONTERIZO)'!$B$19*'PRECIOS SEGUN ADJ. (FRONTERIZO)'!$C$19</f>
        <v>0</v>
      </c>
      <c r="DD91" s="80" t="s">
        <v>134</v>
      </c>
      <c r="DE91" s="80">
        <f t="shared" si="129"/>
        <v>0</v>
      </c>
      <c r="DF91" s="165">
        <v>18</v>
      </c>
      <c r="DG91" s="37">
        <f t="shared" si="100"/>
        <v>720</v>
      </c>
      <c r="DH91" s="189">
        <v>82.59999999999998</v>
      </c>
      <c r="DI91" s="80">
        <f>+DF91*'PRECIOS SEGUN ADJ (RURAL)'!$B$15*'PRECIOS SEGUN ADJ (RURAL)'!$C$15</f>
        <v>59472</v>
      </c>
      <c r="DJ91" s="80" t="s">
        <v>3114</v>
      </c>
      <c r="DK91" s="80">
        <f t="shared" si="111"/>
        <v>10704.96</v>
      </c>
      <c r="DL91" s="165">
        <v>524</v>
      </c>
      <c r="DM91" s="37">
        <f t="shared" si="101"/>
        <v>20960</v>
      </c>
      <c r="DN91" s="189">
        <v>23.059999999999995</v>
      </c>
      <c r="DO91" s="80">
        <f>+DL91*'PRECIOS SEGUN ADJ (RURAL)'!$B$17*'PRECIOS SEGUN ADJ (RURAL)'!$C$17</f>
        <v>483337.6</v>
      </c>
      <c r="DP91" s="80" t="s">
        <v>3115</v>
      </c>
      <c r="DQ91" s="192">
        <v>0</v>
      </c>
      <c r="DR91" s="192">
        <f t="shared" si="121"/>
        <v>0</v>
      </c>
      <c r="DS91" s="189">
        <v>80.849999999999994</v>
      </c>
      <c r="DT91" s="80">
        <f>+DQ91*'PRECIOS SEGUN ADJ. (FRONTERIZO)'!$B$22*'PRECIOS SEGUN ADJ. (FRONTERIZO)'!$C$22</f>
        <v>0</v>
      </c>
      <c r="DU91" s="80" t="s">
        <v>134</v>
      </c>
      <c r="DV91" s="165">
        <v>21</v>
      </c>
      <c r="DW91" s="37">
        <f t="shared" si="102"/>
        <v>840</v>
      </c>
      <c r="DX91" s="189">
        <v>21.83</v>
      </c>
      <c r="DY91" s="80">
        <f>+DV91*'PRECIOS SEGUN ADJ (RURAL)'!$B$19*'PRECIOS SEGUN ADJ (RURAL)'!$C$19</f>
        <v>18337.199999999997</v>
      </c>
      <c r="DZ91" s="80" t="s">
        <v>177</v>
      </c>
      <c r="EA91" s="80">
        <f t="shared" si="112"/>
        <v>3300.7</v>
      </c>
      <c r="EB91" s="165">
        <v>76</v>
      </c>
      <c r="EC91" s="37">
        <f t="shared" si="103"/>
        <v>3040</v>
      </c>
      <c r="ED91" s="189">
        <v>33</v>
      </c>
      <c r="EE91" s="80">
        <f>+EB91*'PRECIOS SEGUN ADJ (RURAL)'!$B$20*'PRECIOS SEGUN ADJ (RURAL)'!$C$20</f>
        <v>100320</v>
      </c>
      <c r="EF91" s="80" t="s">
        <v>3116</v>
      </c>
      <c r="EG91" s="37">
        <v>0</v>
      </c>
      <c r="EH91" s="37">
        <f t="shared" si="122"/>
        <v>0</v>
      </c>
      <c r="EI91" s="189">
        <v>15.789999999999997</v>
      </c>
      <c r="EJ91" s="80">
        <f>+EG91*'PRECIOS SEGUN ADJ. (FRONTERIZO)'!$B$25*'PRECIOS SEGUN ADJ. (FRONTERIZO)'!$C$25</f>
        <v>0</v>
      </c>
      <c r="EK91" s="80" t="s">
        <v>134</v>
      </c>
      <c r="EL91" s="37">
        <v>0</v>
      </c>
      <c r="EM91" s="37">
        <f t="shared" si="123"/>
        <v>0</v>
      </c>
      <c r="EN91" s="189">
        <v>31.5</v>
      </c>
      <c r="EO91" s="80">
        <f>+EL91*'PRECIOS SEGUN ADJ. (FRONTERIZO)'!$B$26*'PRECIOS SEGUN ADJ. (FRONTERIZO)'!$C$26</f>
        <v>0</v>
      </c>
      <c r="EP91" s="80" t="s">
        <v>134</v>
      </c>
      <c r="EQ91" s="193">
        <v>66</v>
      </c>
      <c r="ER91" s="194">
        <f t="shared" si="124"/>
        <v>2640</v>
      </c>
      <c r="ES91" s="195">
        <v>21.68</v>
      </c>
      <c r="ET91" s="196">
        <f>+EQ91*'PRECIOS SEGUN ADJ (RURAL)'!$B$13*'PRECIOS SEGUN ADJ (RURAL)'!$C$13</f>
        <v>57235.199999999997</v>
      </c>
      <c r="EU91" s="196" t="s">
        <v>3117</v>
      </c>
      <c r="EV91" s="197">
        <v>524</v>
      </c>
      <c r="EW91" s="198">
        <f t="shared" si="113"/>
        <v>10480</v>
      </c>
      <c r="EX91" s="199">
        <v>5.5</v>
      </c>
      <c r="EY91" s="200">
        <f>+EV91*'PRECIOS SEGUN ADJ (RURAL)'!$B$16*'PRECIOS SEGUN ADJ (RURAL)'!$C$16</f>
        <v>57640</v>
      </c>
      <c r="EZ91" s="200" t="s">
        <v>3111</v>
      </c>
      <c r="FA91" s="201">
        <v>29</v>
      </c>
      <c r="FB91" s="202">
        <f t="shared" si="125"/>
        <v>1160</v>
      </c>
      <c r="FC91" s="203">
        <v>220</v>
      </c>
      <c r="FD91" s="204">
        <f>+FA91*'PRECIOS SEGUN ADJ (RURAL)'!$B$18*'PRECIOS SEGUN ADJ (RURAL)'!$C$18</f>
        <v>255200</v>
      </c>
      <c r="FE91" s="204" t="s">
        <v>584</v>
      </c>
      <c r="FF91" s="204">
        <f t="shared" si="114"/>
        <v>45936</v>
      </c>
      <c r="FG91" s="80">
        <f t="shared" si="130"/>
        <v>2569722.4000000004</v>
      </c>
      <c r="FH91" s="80" t="s">
        <v>3118</v>
      </c>
      <c r="FI91" s="80">
        <f t="shared" si="126"/>
        <v>195921.1</v>
      </c>
      <c r="FJ91" s="80" t="s">
        <v>3119</v>
      </c>
      <c r="FK91" s="80">
        <f t="shared" si="131"/>
        <v>2373801.3000000003</v>
      </c>
      <c r="FL91" s="80" t="s">
        <v>3120</v>
      </c>
      <c r="FM91" s="80">
        <f t="shared" si="132"/>
        <v>513944.48</v>
      </c>
      <c r="FN91" s="80" t="s">
        <v>3121</v>
      </c>
      <c r="FO91" s="80">
        <f t="shared" si="133"/>
        <v>25697.22</v>
      </c>
      <c r="FP91" s="80" t="s">
        <v>3122</v>
      </c>
      <c r="FQ91" s="80"/>
      <c r="FR91" s="80">
        <f t="shared" si="134"/>
        <v>2055777.9200000004</v>
      </c>
      <c r="FS91" s="80" t="s">
        <v>3123</v>
      </c>
      <c r="FT91" s="37" t="str">
        <f>+VLOOKUP(D91,'RURAL XENIA'!F:G,2,0)</f>
        <v>R-38</v>
      </c>
    </row>
    <row r="92" spans="1:176">
      <c r="A92" s="37">
        <v>91</v>
      </c>
      <c r="B92" s="176" t="s">
        <v>1826</v>
      </c>
      <c r="C92" s="26" t="s">
        <v>3124</v>
      </c>
      <c r="D92" s="37">
        <v>132234545</v>
      </c>
      <c r="E92" s="37">
        <f>+VLOOKUP(D92,'INFORMACION DE PROVEEDORES'!C:I,2,0)</f>
        <v>132234545</v>
      </c>
      <c r="F92" s="26" t="str">
        <f>+VLOOKUP(D92,'INFORMACION DE PROVEEDORES'!C:J,4,0)</f>
        <v>YUDELKA PEREZ GARCIA</v>
      </c>
      <c r="G92" s="37" t="str">
        <f>+VLOOKUP(D92,'INFORMACION DE PROVEEDORES'!C:K,5,0)</f>
        <v>038-0016285-5</v>
      </c>
      <c r="H92" s="26" t="str">
        <f>+VLOOKUP(D92,'INFORMACION DE PROVEEDORES'!C:L,7,0)</f>
        <v>CALLE MELLA NO. 11, IMBERT, PUERTO PLATA</v>
      </c>
      <c r="I92" s="37" t="str">
        <f>+VLOOKUP(D92,'INFORMACION DE PROVEEDORES'!C:M,3,0)</f>
        <v xml:space="preserve"> JURÍDICA</v>
      </c>
      <c r="J92" s="37">
        <v>7</v>
      </c>
      <c r="K92" s="37">
        <v>242</v>
      </c>
      <c r="L92" s="37">
        <v>19</v>
      </c>
      <c r="M92" s="37">
        <f t="shared" si="104"/>
        <v>760</v>
      </c>
      <c r="N92" s="189">
        <v>60.180000000000007</v>
      </c>
      <c r="O92" s="80">
        <f>+L92*'PRECIOS SEGUN ADJ (RURAL)'!$B$2*'PRECIOS SEGUN ADJ (RURAL)'!$C$2</f>
        <v>45736.800000000003</v>
      </c>
      <c r="P92" s="80" t="s">
        <v>1332</v>
      </c>
      <c r="Q92" s="80">
        <f t="shared" si="105"/>
        <v>7317.89</v>
      </c>
      <c r="R92" s="165">
        <v>7</v>
      </c>
      <c r="S92" s="37">
        <f t="shared" si="90"/>
        <v>280</v>
      </c>
      <c r="T92" s="189">
        <v>33</v>
      </c>
      <c r="U92" s="80">
        <f>+R92*'PRECIOS SEGUN ADJ (RURAL)'!$B$3*'PRECIOS SEGUN ADJ (RURAL)'!$C$3</f>
        <v>9240</v>
      </c>
      <c r="V92" s="80" t="s">
        <v>2754</v>
      </c>
      <c r="W92" s="192">
        <v>0</v>
      </c>
      <c r="X92" s="37">
        <f t="shared" si="115"/>
        <v>0</v>
      </c>
      <c r="Y92" s="189">
        <v>25.2</v>
      </c>
      <c r="Z92" s="80">
        <f>+W92*'PRECIOS SEGUN ADJ. (FRONTERIZO)'!$B$4*'PRECIOS SEGUN ADJ. (FRONTERIZO)'!$C$4</f>
        <v>0</v>
      </c>
      <c r="AA92" s="80" t="s">
        <v>134</v>
      </c>
      <c r="AB92" s="165">
        <v>41</v>
      </c>
      <c r="AC92" s="37">
        <f t="shared" si="91"/>
        <v>1640</v>
      </c>
      <c r="AD92" s="189">
        <v>87.91</v>
      </c>
      <c r="AE92" s="80">
        <f>+AB92*'PRECIOS SEGUN ADJ (RURAL)'!$B$4*'PRECIOS SEGUN ADJ (RURAL)'!$C$4</f>
        <v>144172.4</v>
      </c>
      <c r="AF92" s="80" t="s">
        <v>646</v>
      </c>
      <c r="AG92" s="80">
        <f t="shared" si="106"/>
        <v>25951.03</v>
      </c>
      <c r="AH92" s="165">
        <v>49</v>
      </c>
      <c r="AI92" s="37">
        <f t="shared" si="92"/>
        <v>1960</v>
      </c>
      <c r="AJ92" s="189">
        <v>53.95</v>
      </c>
      <c r="AK92" s="80">
        <f>+AH92*'PRECIOS SEGUN ADJ (RURAL)'!$B$5*'PRECIOS SEGUN ADJ (RURAL)'!$C$5</f>
        <v>105742</v>
      </c>
      <c r="AL92" s="80" t="s">
        <v>1074</v>
      </c>
      <c r="AM92" s="165">
        <v>9</v>
      </c>
      <c r="AN92" s="37">
        <f t="shared" si="93"/>
        <v>360</v>
      </c>
      <c r="AO92" s="189">
        <v>29.05</v>
      </c>
      <c r="AP92" s="80">
        <f>+AM92*'PRECIOS SEGUN ADJ (RURAL)'!$B$6*'PRECIOS SEGUN ADJ (RURAL)'!$C$6</f>
        <v>10458</v>
      </c>
      <c r="AQ92" s="80" t="s">
        <v>1182</v>
      </c>
      <c r="AR92" s="80">
        <f t="shared" si="107"/>
        <v>1673.28</v>
      </c>
      <c r="AS92" s="165">
        <v>18</v>
      </c>
      <c r="AT92" s="37">
        <f t="shared" si="94"/>
        <v>720</v>
      </c>
      <c r="AU92" s="189">
        <v>304.44</v>
      </c>
      <c r="AV92" s="80">
        <f>+AS92*'PRECIOS SEGUN ADJ (RURAL)'!$B$7*'PRECIOS SEGUN ADJ (RURAL)'!$C$7</f>
        <v>219196.79999999999</v>
      </c>
      <c r="AW92" s="80" t="s">
        <v>1314</v>
      </c>
      <c r="AX92" s="80">
        <f t="shared" si="108"/>
        <v>39455.42</v>
      </c>
      <c r="AY92" s="37">
        <v>0</v>
      </c>
      <c r="AZ92" s="37">
        <f t="shared" si="116"/>
        <v>0</v>
      </c>
      <c r="BA92" s="189">
        <v>18.899999999999999</v>
      </c>
      <c r="BB92" s="80">
        <f>+AY92*'PRECIOS SEGUN ADJ. (FRONTERIZO)'!$B$9*'PRECIOS SEGUN ADJ. (FRONTERIZO)'!$C$9</f>
        <v>0</v>
      </c>
      <c r="BC92" s="80" t="s">
        <v>134</v>
      </c>
      <c r="BD92" s="165">
        <v>7</v>
      </c>
      <c r="BE92" s="37">
        <f t="shared" si="95"/>
        <v>280</v>
      </c>
      <c r="BF92" s="189">
        <v>140.38999999999999</v>
      </c>
      <c r="BG92" s="80">
        <f>+BD92*'PRECIOS SEGUN ADJ (RURAL)'!$B$8*'PRECIOS SEGUN ADJ (RURAL)'!$C$8</f>
        <v>39309.199999999997</v>
      </c>
      <c r="BH92" s="80" t="s">
        <v>2758</v>
      </c>
      <c r="BI92" s="80">
        <f t="shared" si="109"/>
        <v>7075.66</v>
      </c>
      <c r="BJ92" s="37">
        <v>0</v>
      </c>
      <c r="BK92" s="37">
        <f t="shared" si="117"/>
        <v>0</v>
      </c>
      <c r="BL92" s="189">
        <v>31.459999999999997</v>
      </c>
      <c r="BM92" s="80">
        <f>+BJ92*'PRECIOS SEGUN ADJ. (FRONTERIZO)'!$B$11*'PRECIOS SEGUN ADJ. (FRONTERIZO)'!$C$11</f>
        <v>0</v>
      </c>
      <c r="BN92" s="80" t="s">
        <v>134</v>
      </c>
      <c r="BO92" s="165">
        <v>14</v>
      </c>
      <c r="BP92" s="37">
        <f t="shared" si="96"/>
        <v>560</v>
      </c>
      <c r="BQ92" s="189">
        <v>68.099999999999994</v>
      </c>
      <c r="BR92" s="80">
        <f>+BO92*'PRECIOS SEGUN ADJ (RURAL)'!$B$9*'PRECIOS SEGUN ADJ (RURAL)'!$C$9</f>
        <v>38135.999999999993</v>
      </c>
      <c r="BS92" s="80" t="s">
        <v>1144</v>
      </c>
      <c r="BT92" s="165">
        <v>242</v>
      </c>
      <c r="BU92" s="37">
        <f t="shared" si="110"/>
        <v>4840</v>
      </c>
      <c r="BV92" s="189">
        <v>5.5</v>
      </c>
      <c r="BW92" s="80">
        <f>+BT92*'PRECIOS SEGUN ADJ (RURAL)'!$B$10*'PRECIOS SEGUN ADJ (RURAL)'!$C$10</f>
        <v>26620</v>
      </c>
      <c r="BX92" s="80" t="s">
        <v>3125</v>
      </c>
      <c r="BY92" s="165">
        <v>242</v>
      </c>
      <c r="BZ92" s="37">
        <f t="shared" si="97"/>
        <v>9680</v>
      </c>
      <c r="CA92" s="189">
        <v>7.1500000000000012</v>
      </c>
      <c r="CB92" s="80">
        <f>+BY92*'PRECIOS SEGUN ADJ (RURAL)'!$B$11*'PRECIOS SEGUN ADJ (RURAL)'!$C$11</f>
        <v>69212</v>
      </c>
      <c r="CC92" s="80" t="s">
        <v>3126</v>
      </c>
      <c r="CD92" s="165">
        <v>242</v>
      </c>
      <c r="CE92" s="37">
        <f t="shared" si="98"/>
        <v>9680</v>
      </c>
      <c r="CF92" s="189">
        <v>6.84</v>
      </c>
      <c r="CG92" s="80">
        <f>+CD92*'PRECIOS SEGUN ADJ (RURAL)'!$B$12*'PRECIOS SEGUN ADJ (RURAL)'!$C$12</f>
        <v>66211.199999999997</v>
      </c>
      <c r="CH92" s="80" t="s">
        <v>3127</v>
      </c>
      <c r="CI92" s="37">
        <v>0</v>
      </c>
      <c r="CJ92" s="37">
        <f t="shared" si="118"/>
        <v>0</v>
      </c>
      <c r="CK92" s="189">
        <v>60</v>
      </c>
      <c r="CL92" s="80">
        <f>+CI92*'PRECIOS SEGUN ADJ. (FRONTERIZO)'!$B$16*'PRECIOS SEGUN ADJ. (FRONTERIZO)'!$C$16</f>
        <v>0</v>
      </c>
      <c r="CM92" s="80" t="s">
        <v>134</v>
      </c>
      <c r="CN92" s="80">
        <f t="shared" si="127"/>
        <v>0</v>
      </c>
      <c r="CO92" s="37">
        <v>0</v>
      </c>
      <c r="CP92" s="37">
        <f t="shared" si="119"/>
        <v>0</v>
      </c>
      <c r="CQ92" s="189">
        <v>55.649999999999991</v>
      </c>
      <c r="CR92" s="80">
        <f>+CO92*'PRECIOS SEGUN ADJ. (FRONTERIZO)'!$B$17*'PRECIOS SEGUN ADJ. (FRONTERIZO)'!$C$17</f>
        <v>0</v>
      </c>
      <c r="CS92" s="80" t="s">
        <v>134</v>
      </c>
      <c r="CT92" s="80">
        <f t="shared" si="128"/>
        <v>0</v>
      </c>
      <c r="CU92" s="165">
        <v>242</v>
      </c>
      <c r="CV92" s="37">
        <f t="shared" si="99"/>
        <v>9680</v>
      </c>
      <c r="CW92" s="189">
        <v>6.5999999999999988</v>
      </c>
      <c r="CX92" s="80">
        <f>+CU92*'PRECIOS SEGUN ADJ (RURAL)'!$B$14*'PRECIOS SEGUN ADJ (RURAL)'!$C$14</f>
        <v>63887.999999999993</v>
      </c>
      <c r="CY92" s="80" t="s">
        <v>3128</v>
      </c>
      <c r="CZ92" s="37">
        <v>0</v>
      </c>
      <c r="DA92" s="37">
        <f t="shared" si="120"/>
        <v>0</v>
      </c>
      <c r="DB92" s="189">
        <v>65.75</v>
      </c>
      <c r="DC92" s="80">
        <f>+CZ92*'PRECIOS SEGUN ADJ. (FRONTERIZO)'!$B$19*'PRECIOS SEGUN ADJ. (FRONTERIZO)'!$C$19</f>
        <v>0</v>
      </c>
      <c r="DD92" s="80" t="s">
        <v>134</v>
      </c>
      <c r="DE92" s="80">
        <f t="shared" si="129"/>
        <v>0</v>
      </c>
      <c r="DF92" s="165">
        <v>11</v>
      </c>
      <c r="DG92" s="37">
        <f t="shared" si="100"/>
        <v>440</v>
      </c>
      <c r="DH92" s="189">
        <v>82.59999999999998</v>
      </c>
      <c r="DI92" s="80">
        <f>+DF92*'PRECIOS SEGUN ADJ (RURAL)'!$B$15*'PRECIOS SEGUN ADJ (RURAL)'!$C$15</f>
        <v>36344</v>
      </c>
      <c r="DJ92" s="80" t="s">
        <v>1320</v>
      </c>
      <c r="DK92" s="80">
        <f t="shared" si="111"/>
        <v>6541.92</v>
      </c>
      <c r="DL92" s="165">
        <v>242</v>
      </c>
      <c r="DM92" s="37">
        <f t="shared" si="101"/>
        <v>9680</v>
      </c>
      <c r="DN92" s="189">
        <v>23.059999999999995</v>
      </c>
      <c r="DO92" s="80">
        <f>+DL92*'PRECIOS SEGUN ADJ (RURAL)'!$B$17*'PRECIOS SEGUN ADJ (RURAL)'!$C$17</f>
        <v>223220.8</v>
      </c>
      <c r="DP92" s="80" t="s">
        <v>3129</v>
      </c>
      <c r="DQ92" s="192">
        <v>0</v>
      </c>
      <c r="DR92" s="192">
        <f t="shared" si="121"/>
        <v>0</v>
      </c>
      <c r="DS92" s="189">
        <v>80.849999999999994</v>
      </c>
      <c r="DT92" s="80">
        <f>+DQ92*'PRECIOS SEGUN ADJ. (FRONTERIZO)'!$B$22*'PRECIOS SEGUN ADJ. (FRONTERIZO)'!$C$22</f>
        <v>0</v>
      </c>
      <c r="DU92" s="80" t="s">
        <v>134</v>
      </c>
      <c r="DV92" s="165">
        <v>13</v>
      </c>
      <c r="DW92" s="37">
        <f t="shared" si="102"/>
        <v>520</v>
      </c>
      <c r="DX92" s="189">
        <v>21.83</v>
      </c>
      <c r="DY92" s="80">
        <f>+DV92*'PRECIOS SEGUN ADJ (RURAL)'!$B$19*'PRECIOS SEGUN ADJ (RURAL)'!$C$19</f>
        <v>11351.599999999999</v>
      </c>
      <c r="DZ92" s="80" t="s">
        <v>1322</v>
      </c>
      <c r="EA92" s="80">
        <f t="shared" si="112"/>
        <v>2043.29</v>
      </c>
      <c r="EB92" s="165">
        <v>39</v>
      </c>
      <c r="EC92" s="37">
        <f t="shared" si="103"/>
        <v>1560</v>
      </c>
      <c r="ED92" s="189">
        <v>33</v>
      </c>
      <c r="EE92" s="80">
        <f>+EB92*'PRECIOS SEGUN ADJ (RURAL)'!$B$20*'PRECIOS SEGUN ADJ (RURAL)'!$C$20</f>
        <v>51480</v>
      </c>
      <c r="EF92" s="80" t="s">
        <v>1171</v>
      </c>
      <c r="EG92" s="37">
        <v>0</v>
      </c>
      <c r="EH92" s="37">
        <f t="shared" si="122"/>
        <v>0</v>
      </c>
      <c r="EI92" s="189">
        <v>15.789999999999997</v>
      </c>
      <c r="EJ92" s="80">
        <f>+EG92*'PRECIOS SEGUN ADJ. (FRONTERIZO)'!$B$25*'PRECIOS SEGUN ADJ. (FRONTERIZO)'!$C$25</f>
        <v>0</v>
      </c>
      <c r="EK92" s="80" t="s">
        <v>134</v>
      </c>
      <c r="EL92" s="37">
        <v>0</v>
      </c>
      <c r="EM92" s="37">
        <f t="shared" si="123"/>
        <v>0</v>
      </c>
      <c r="EN92" s="189">
        <v>31.5</v>
      </c>
      <c r="EO92" s="80">
        <f>+EL92*'PRECIOS SEGUN ADJ. (FRONTERIZO)'!$B$26*'PRECIOS SEGUN ADJ. (FRONTERIZO)'!$C$26</f>
        <v>0</v>
      </c>
      <c r="EP92" s="80" t="s">
        <v>134</v>
      </c>
      <c r="EQ92" s="193">
        <v>33</v>
      </c>
      <c r="ER92" s="194">
        <f t="shared" si="124"/>
        <v>1320</v>
      </c>
      <c r="ES92" s="195">
        <v>21.68</v>
      </c>
      <c r="ET92" s="196">
        <f>+EQ92*'PRECIOS SEGUN ADJ (RURAL)'!$B$13*'PRECIOS SEGUN ADJ (RURAL)'!$C$13</f>
        <v>28617.599999999999</v>
      </c>
      <c r="EU92" s="196" t="s">
        <v>1380</v>
      </c>
      <c r="EV92" s="197">
        <v>242</v>
      </c>
      <c r="EW92" s="198">
        <f t="shared" si="113"/>
        <v>4840</v>
      </c>
      <c r="EX92" s="199">
        <v>5.5</v>
      </c>
      <c r="EY92" s="200">
        <f>+EV92*'PRECIOS SEGUN ADJ (RURAL)'!$B$16*'PRECIOS SEGUN ADJ (RURAL)'!$C$16</f>
        <v>26620</v>
      </c>
      <c r="EZ92" s="200" t="s">
        <v>3125</v>
      </c>
      <c r="FA92" s="201">
        <v>18</v>
      </c>
      <c r="FB92" s="202">
        <f t="shared" si="125"/>
        <v>720</v>
      </c>
      <c r="FC92" s="203">
        <v>220</v>
      </c>
      <c r="FD92" s="204">
        <f>+FA92*'PRECIOS SEGUN ADJ (RURAL)'!$B$18*'PRECIOS SEGUN ADJ (RURAL)'!$C$18</f>
        <v>158400</v>
      </c>
      <c r="FE92" s="204" t="s">
        <v>1324</v>
      </c>
      <c r="FF92" s="204">
        <f t="shared" si="114"/>
        <v>28512</v>
      </c>
      <c r="FG92" s="80">
        <f t="shared" si="130"/>
        <v>1373956.4000000001</v>
      </c>
      <c r="FH92" s="80" t="s">
        <v>3130</v>
      </c>
      <c r="FI92" s="80">
        <f t="shared" si="126"/>
        <v>118570.48999999999</v>
      </c>
      <c r="FJ92" s="80" t="s">
        <v>3131</v>
      </c>
      <c r="FK92" s="80">
        <f t="shared" si="131"/>
        <v>1255385.9100000001</v>
      </c>
      <c r="FL92" s="80" t="s">
        <v>3132</v>
      </c>
      <c r="FM92" s="80">
        <f t="shared" si="132"/>
        <v>274791.28000000003</v>
      </c>
      <c r="FN92" s="80" t="s">
        <v>3133</v>
      </c>
      <c r="FO92" s="80">
        <f t="shared" si="133"/>
        <v>13739.56</v>
      </c>
      <c r="FP92" s="80" t="s">
        <v>3134</v>
      </c>
      <c r="FQ92" s="80"/>
      <c r="FR92" s="80">
        <f t="shared" si="134"/>
        <v>1099165.1200000001</v>
      </c>
      <c r="FS92" s="80" t="s">
        <v>3135</v>
      </c>
      <c r="FT92" s="37" t="str">
        <f>+VLOOKUP(D92,'RURAL XENIA'!F:G,2,0)</f>
        <v>R-20</v>
      </c>
    </row>
    <row r="93" spans="1:176">
      <c r="A93" s="37">
        <v>92</v>
      </c>
      <c r="B93" s="176" t="s">
        <v>1826</v>
      </c>
      <c r="C93" s="26" t="s">
        <v>3136</v>
      </c>
      <c r="D93" s="37">
        <v>132097947</v>
      </c>
      <c r="E93" s="37">
        <f>+VLOOKUP(D93,'INFORMACION DE PROVEEDORES'!C:I,2,0)</f>
        <v>132097947</v>
      </c>
      <c r="F93" s="26" t="str">
        <f>+VLOOKUP(D93,'INFORMACION DE PROVEEDORES'!C:J,4,0)</f>
        <v>ANGELICA MARIA SANCHEZ CONCEPCION</v>
      </c>
      <c r="G93" s="37" t="str">
        <f>+VLOOKUP(D93,'INFORMACION DE PROVEEDORES'!C:K,5,0)</f>
        <v>001-1653018-9</v>
      </c>
      <c r="H93" s="26" t="str">
        <f>+VLOOKUP(D93,'INFORMACION DE PROVEEDORES'!C:L,7,0)</f>
        <v>PLAZA TRES Y UNO, PRIMER NIVEL, CALLE GREGORIO LUPERON, CERCADILLO, YAMASA, MONTE PLATA</v>
      </c>
      <c r="I93" s="37" t="str">
        <f>+VLOOKUP(D93,'INFORMACION DE PROVEEDORES'!C:M,3,0)</f>
        <v xml:space="preserve"> JURÍDICA</v>
      </c>
      <c r="J93" s="37">
        <v>5</v>
      </c>
      <c r="K93" s="37">
        <v>260</v>
      </c>
      <c r="L93" s="37">
        <v>20</v>
      </c>
      <c r="M93" s="37">
        <f t="shared" si="104"/>
        <v>800</v>
      </c>
      <c r="N93" s="189">
        <v>60.180000000000007</v>
      </c>
      <c r="O93" s="80">
        <f>+L93*'PRECIOS SEGUN ADJ (RURAL)'!$B$2*'PRECIOS SEGUN ADJ (RURAL)'!$C$2</f>
        <v>48144</v>
      </c>
      <c r="P93" s="80" t="s">
        <v>1137</v>
      </c>
      <c r="Q93" s="80">
        <f t="shared" si="105"/>
        <v>7703.04</v>
      </c>
      <c r="R93" s="165">
        <v>6</v>
      </c>
      <c r="S93" s="37">
        <f t="shared" si="90"/>
        <v>240</v>
      </c>
      <c r="T93" s="189">
        <v>33</v>
      </c>
      <c r="U93" s="80">
        <f>+R93*'PRECIOS SEGUN ADJ (RURAL)'!$B$3*'PRECIOS SEGUN ADJ (RURAL)'!$C$3</f>
        <v>7920</v>
      </c>
      <c r="V93" s="80" t="s">
        <v>1509</v>
      </c>
      <c r="W93" s="192">
        <v>0</v>
      </c>
      <c r="X93" s="37">
        <f t="shared" si="115"/>
        <v>0</v>
      </c>
      <c r="Y93" s="189">
        <v>25.2</v>
      </c>
      <c r="Z93" s="80">
        <f>+W93*'PRECIOS SEGUN ADJ. (FRONTERIZO)'!$B$4*'PRECIOS SEGUN ADJ. (FRONTERIZO)'!$C$4</f>
        <v>0</v>
      </c>
      <c r="AA93" s="80" t="s">
        <v>134</v>
      </c>
      <c r="AB93" s="165">
        <v>43</v>
      </c>
      <c r="AC93" s="37">
        <f t="shared" si="91"/>
        <v>1720</v>
      </c>
      <c r="AD93" s="189">
        <v>87.91</v>
      </c>
      <c r="AE93" s="80">
        <f>+AB93*'PRECIOS SEGUN ADJ (RURAL)'!$B$4*'PRECIOS SEGUN ADJ (RURAL)'!$C$4</f>
        <v>151205.19999999998</v>
      </c>
      <c r="AF93" s="80" t="s">
        <v>1909</v>
      </c>
      <c r="AG93" s="80">
        <f t="shared" si="106"/>
        <v>27216.94</v>
      </c>
      <c r="AH93" s="165">
        <v>50</v>
      </c>
      <c r="AI93" s="37">
        <f t="shared" si="92"/>
        <v>2000</v>
      </c>
      <c r="AJ93" s="189">
        <v>53.95</v>
      </c>
      <c r="AK93" s="80">
        <f>+AH93*'PRECIOS SEGUN ADJ (RURAL)'!$B$5*'PRECIOS SEGUN ADJ (RURAL)'!$C$5</f>
        <v>107900</v>
      </c>
      <c r="AL93" s="80" t="s">
        <v>1349</v>
      </c>
      <c r="AM93" s="165">
        <v>9</v>
      </c>
      <c r="AN93" s="37">
        <f t="shared" si="93"/>
        <v>360</v>
      </c>
      <c r="AO93" s="189">
        <v>29.05</v>
      </c>
      <c r="AP93" s="80">
        <f>+AM93*'PRECIOS SEGUN ADJ (RURAL)'!$B$6*'PRECIOS SEGUN ADJ (RURAL)'!$C$6</f>
        <v>10458</v>
      </c>
      <c r="AQ93" s="80" t="s">
        <v>1182</v>
      </c>
      <c r="AR93" s="80">
        <f t="shared" si="107"/>
        <v>1673.28</v>
      </c>
      <c r="AS93" s="165">
        <v>16</v>
      </c>
      <c r="AT93" s="37">
        <f t="shared" si="94"/>
        <v>640</v>
      </c>
      <c r="AU93" s="189">
        <v>304.44</v>
      </c>
      <c r="AV93" s="80">
        <f>+AS93*'PRECIOS SEGUN ADJ (RURAL)'!$B$7*'PRECIOS SEGUN ADJ (RURAL)'!$C$7</f>
        <v>194841.60000000001</v>
      </c>
      <c r="AW93" s="80" t="s">
        <v>1335</v>
      </c>
      <c r="AX93" s="80">
        <f t="shared" si="108"/>
        <v>35071.49</v>
      </c>
      <c r="AY93" s="37">
        <v>0</v>
      </c>
      <c r="AZ93" s="37">
        <f t="shared" si="116"/>
        <v>0</v>
      </c>
      <c r="BA93" s="189">
        <v>18.899999999999999</v>
      </c>
      <c r="BB93" s="80">
        <f>+AY93*'PRECIOS SEGUN ADJ. (FRONTERIZO)'!$B$9*'PRECIOS SEGUN ADJ. (FRONTERIZO)'!$C$9</f>
        <v>0</v>
      </c>
      <c r="BC93" s="80" t="s">
        <v>134</v>
      </c>
      <c r="BD93" s="165">
        <v>6</v>
      </c>
      <c r="BE93" s="37">
        <f t="shared" si="95"/>
        <v>240</v>
      </c>
      <c r="BF93" s="189">
        <v>140.38999999999999</v>
      </c>
      <c r="BG93" s="80">
        <f>+BD93*'PRECIOS SEGUN ADJ (RURAL)'!$B$8*'PRECIOS SEGUN ADJ (RURAL)'!$C$8</f>
        <v>33693.599999999999</v>
      </c>
      <c r="BH93" s="80" t="s">
        <v>1512</v>
      </c>
      <c r="BI93" s="80">
        <f t="shared" si="109"/>
        <v>6064.85</v>
      </c>
      <c r="BJ93" s="37">
        <v>0</v>
      </c>
      <c r="BK93" s="37">
        <f t="shared" si="117"/>
        <v>0</v>
      </c>
      <c r="BL93" s="189">
        <v>31.459999999999997</v>
      </c>
      <c r="BM93" s="80">
        <f>+BJ93*'PRECIOS SEGUN ADJ. (FRONTERIZO)'!$B$11*'PRECIOS SEGUN ADJ. (FRONTERIZO)'!$C$11</f>
        <v>0</v>
      </c>
      <c r="BN93" s="80" t="s">
        <v>134</v>
      </c>
      <c r="BO93" s="165">
        <v>14</v>
      </c>
      <c r="BP93" s="37">
        <f t="shared" si="96"/>
        <v>560</v>
      </c>
      <c r="BQ93" s="189">
        <v>68.099999999999994</v>
      </c>
      <c r="BR93" s="80">
        <f>+BO93*'PRECIOS SEGUN ADJ (RURAL)'!$B$9*'PRECIOS SEGUN ADJ (RURAL)'!$C$9</f>
        <v>38135.999999999993</v>
      </c>
      <c r="BS93" s="80" t="s">
        <v>1144</v>
      </c>
      <c r="BT93" s="165">
        <v>260</v>
      </c>
      <c r="BU93" s="37">
        <f t="shared" si="110"/>
        <v>5200</v>
      </c>
      <c r="BV93" s="189">
        <v>5.5</v>
      </c>
      <c r="BW93" s="80">
        <f>+BT93*'PRECIOS SEGUN ADJ (RURAL)'!$B$10*'PRECIOS SEGUN ADJ (RURAL)'!$C$10</f>
        <v>28600</v>
      </c>
      <c r="BX93" s="80" t="s">
        <v>2469</v>
      </c>
      <c r="BY93" s="165">
        <v>260</v>
      </c>
      <c r="BZ93" s="37">
        <f t="shared" si="97"/>
        <v>10400</v>
      </c>
      <c r="CA93" s="189">
        <v>7.1500000000000012</v>
      </c>
      <c r="CB93" s="80">
        <f>+BY93*'PRECIOS SEGUN ADJ (RURAL)'!$B$11*'PRECIOS SEGUN ADJ (RURAL)'!$C$11</f>
        <v>74360</v>
      </c>
      <c r="CC93" s="80" t="s">
        <v>3137</v>
      </c>
      <c r="CD93" s="165">
        <v>260</v>
      </c>
      <c r="CE93" s="37">
        <f t="shared" si="98"/>
        <v>10400</v>
      </c>
      <c r="CF93" s="189">
        <v>6.84</v>
      </c>
      <c r="CG93" s="80">
        <f>+CD93*'PRECIOS SEGUN ADJ (RURAL)'!$B$12*'PRECIOS SEGUN ADJ (RURAL)'!$C$12</f>
        <v>71136</v>
      </c>
      <c r="CH93" s="80" t="s">
        <v>3138</v>
      </c>
      <c r="CI93" s="37">
        <v>0</v>
      </c>
      <c r="CJ93" s="37">
        <f t="shared" si="118"/>
        <v>0</v>
      </c>
      <c r="CK93" s="189">
        <v>60</v>
      </c>
      <c r="CL93" s="80">
        <f>+CI93*'PRECIOS SEGUN ADJ. (FRONTERIZO)'!$B$16*'PRECIOS SEGUN ADJ. (FRONTERIZO)'!$C$16</f>
        <v>0</v>
      </c>
      <c r="CM93" s="80" t="s">
        <v>134</v>
      </c>
      <c r="CN93" s="80">
        <f t="shared" si="127"/>
        <v>0</v>
      </c>
      <c r="CO93" s="37">
        <v>0</v>
      </c>
      <c r="CP93" s="37">
        <f t="shared" si="119"/>
        <v>0</v>
      </c>
      <c r="CQ93" s="189">
        <v>55.649999999999991</v>
      </c>
      <c r="CR93" s="80">
        <f>+CO93*'PRECIOS SEGUN ADJ. (FRONTERIZO)'!$B$17*'PRECIOS SEGUN ADJ. (FRONTERIZO)'!$C$17</f>
        <v>0</v>
      </c>
      <c r="CS93" s="80" t="s">
        <v>134</v>
      </c>
      <c r="CT93" s="80">
        <f t="shared" si="128"/>
        <v>0</v>
      </c>
      <c r="CU93" s="165">
        <v>260</v>
      </c>
      <c r="CV93" s="37">
        <f t="shared" si="99"/>
        <v>10400</v>
      </c>
      <c r="CW93" s="189">
        <v>6.5999999999999988</v>
      </c>
      <c r="CX93" s="80">
        <f>+CU93*'PRECIOS SEGUN ADJ (RURAL)'!$B$14*'PRECIOS SEGUN ADJ (RURAL)'!$C$14</f>
        <v>68640</v>
      </c>
      <c r="CY93" s="80" t="s">
        <v>3139</v>
      </c>
      <c r="CZ93" s="37">
        <v>0</v>
      </c>
      <c r="DA93" s="37">
        <f t="shared" si="120"/>
        <v>0</v>
      </c>
      <c r="DB93" s="189">
        <v>65.75</v>
      </c>
      <c r="DC93" s="80">
        <f>+CZ93*'PRECIOS SEGUN ADJ. (FRONTERIZO)'!$B$19*'PRECIOS SEGUN ADJ. (FRONTERIZO)'!$C$19</f>
        <v>0</v>
      </c>
      <c r="DD93" s="80" t="s">
        <v>134</v>
      </c>
      <c r="DE93" s="80">
        <f t="shared" si="129"/>
        <v>0</v>
      </c>
      <c r="DF93" s="165">
        <v>12</v>
      </c>
      <c r="DG93" s="37">
        <f t="shared" si="100"/>
        <v>480</v>
      </c>
      <c r="DH93" s="189">
        <v>82.59999999999998</v>
      </c>
      <c r="DI93" s="80">
        <f>+DF93*'PRECIOS SEGUN ADJ (RURAL)'!$B$15*'PRECIOS SEGUN ADJ (RURAL)'!$C$15</f>
        <v>39648</v>
      </c>
      <c r="DJ93" s="80" t="s">
        <v>1516</v>
      </c>
      <c r="DK93" s="80">
        <f t="shared" si="111"/>
        <v>7136.64</v>
      </c>
      <c r="DL93" s="165">
        <v>260</v>
      </c>
      <c r="DM93" s="37">
        <f t="shared" si="101"/>
        <v>10400</v>
      </c>
      <c r="DN93" s="189">
        <v>23.059999999999995</v>
      </c>
      <c r="DO93" s="80">
        <f>+DL93*'PRECIOS SEGUN ADJ (RURAL)'!$B$17*'PRECIOS SEGUN ADJ (RURAL)'!$C$17</f>
        <v>239823.99999999997</v>
      </c>
      <c r="DP93" s="80" t="s">
        <v>3140</v>
      </c>
      <c r="DQ93" s="192">
        <v>0</v>
      </c>
      <c r="DR93" s="192">
        <f t="shared" si="121"/>
        <v>0</v>
      </c>
      <c r="DS93" s="189">
        <v>80.849999999999994</v>
      </c>
      <c r="DT93" s="80">
        <f>+DQ93*'PRECIOS SEGUN ADJ. (FRONTERIZO)'!$B$22*'PRECIOS SEGUN ADJ. (FRONTERIZO)'!$C$22</f>
        <v>0</v>
      </c>
      <c r="DU93" s="80" t="s">
        <v>134</v>
      </c>
      <c r="DV93" s="165">
        <v>12</v>
      </c>
      <c r="DW93" s="37">
        <f t="shared" si="102"/>
        <v>480</v>
      </c>
      <c r="DX93" s="189">
        <v>21.83</v>
      </c>
      <c r="DY93" s="80">
        <f>+DV93*'PRECIOS SEGUN ADJ (RURAL)'!$B$19*'PRECIOS SEGUN ADJ (RURAL)'!$C$19</f>
        <v>10478.4</v>
      </c>
      <c r="DZ93" s="80" t="s">
        <v>1150</v>
      </c>
      <c r="EA93" s="80">
        <f t="shared" si="112"/>
        <v>1886.11</v>
      </c>
      <c r="EB93" s="165">
        <v>40</v>
      </c>
      <c r="EC93" s="37">
        <f t="shared" si="103"/>
        <v>1600</v>
      </c>
      <c r="ED93" s="189">
        <v>33</v>
      </c>
      <c r="EE93" s="80">
        <f>+EB93*'PRECIOS SEGUN ADJ (RURAL)'!$B$20*'PRECIOS SEGUN ADJ (RURAL)'!$C$20</f>
        <v>52800</v>
      </c>
      <c r="EF93" s="80" t="s">
        <v>1759</v>
      </c>
      <c r="EG93" s="37">
        <v>0</v>
      </c>
      <c r="EH93" s="37">
        <f t="shared" si="122"/>
        <v>0</v>
      </c>
      <c r="EI93" s="189">
        <v>15.789999999999997</v>
      </c>
      <c r="EJ93" s="80">
        <f>+EG93*'PRECIOS SEGUN ADJ. (FRONTERIZO)'!$B$25*'PRECIOS SEGUN ADJ. (FRONTERIZO)'!$C$25</f>
        <v>0</v>
      </c>
      <c r="EK93" s="80" t="s">
        <v>134</v>
      </c>
      <c r="EL93" s="37">
        <v>0</v>
      </c>
      <c r="EM93" s="37">
        <f t="shared" si="123"/>
        <v>0</v>
      </c>
      <c r="EN93" s="189">
        <v>31.5</v>
      </c>
      <c r="EO93" s="80">
        <f>+EL93*'PRECIOS SEGUN ADJ. (FRONTERIZO)'!$B$26*'PRECIOS SEGUN ADJ. (FRONTERIZO)'!$C$26</f>
        <v>0</v>
      </c>
      <c r="EP93" s="80" t="s">
        <v>134</v>
      </c>
      <c r="EQ93" s="193">
        <v>35</v>
      </c>
      <c r="ER93" s="194">
        <f t="shared" si="124"/>
        <v>1400</v>
      </c>
      <c r="ES93" s="195">
        <v>21.68</v>
      </c>
      <c r="ET93" s="196">
        <f>+EQ93*'PRECIOS SEGUN ADJ (RURAL)'!$B$13*'PRECIOS SEGUN ADJ (RURAL)'!$C$13</f>
        <v>30352</v>
      </c>
      <c r="EU93" s="196" t="s">
        <v>1355</v>
      </c>
      <c r="EV93" s="197">
        <v>260</v>
      </c>
      <c r="EW93" s="198">
        <f t="shared" si="113"/>
        <v>5200</v>
      </c>
      <c r="EX93" s="199">
        <v>5.5</v>
      </c>
      <c r="EY93" s="200">
        <f>+EV93*'PRECIOS SEGUN ADJ (RURAL)'!$B$16*'PRECIOS SEGUN ADJ (RURAL)'!$C$16</f>
        <v>28600</v>
      </c>
      <c r="EZ93" s="200" t="s">
        <v>2469</v>
      </c>
      <c r="FA93" s="201">
        <v>16</v>
      </c>
      <c r="FB93" s="202">
        <f t="shared" si="125"/>
        <v>640</v>
      </c>
      <c r="FC93" s="203">
        <v>220</v>
      </c>
      <c r="FD93" s="204">
        <f>+FA93*'PRECIOS SEGUN ADJ (RURAL)'!$B$18*'PRECIOS SEGUN ADJ (RURAL)'!$C$18</f>
        <v>140800</v>
      </c>
      <c r="FE93" s="204" t="s">
        <v>1341</v>
      </c>
      <c r="FF93" s="204">
        <f t="shared" si="114"/>
        <v>25344</v>
      </c>
      <c r="FG93" s="80">
        <f t="shared" si="130"/>
        <v>1377536.7999999998</v>
      </c>
      <c r="FH93" s="80" t="s">
        <v>3141</v>
      </c>
      <c r="FI93" s="80">
        <f t="shared" si="126"/>
        <v>112096.35</v>
      </c>
      <c r="FJ93" s="80" t="s">
        <v>3142</v>
      </c>
      <c r="FK93" s="80">
        <f t="shared" si="131"/>
        <v>1265440.4499999997</v>
      </c>
      <c r="FL93" s="80" t="s">
        <v>3143</v>
      </c>
      <c r="FM93" s="80">
        <f t="shared" si="132"/>
        <v>275507.36</v>
      </c>
      <c r="FN93" s="80" t="s">
        <v>3144</v>
      </c>
      <c r="FO93" s="80">
        <f t="shared" si="133"/>
        <v>13775.37</v>
      </c>
      <c r="FP93" s="80" t="s">
        <v>3145</v>
      </c>
      <c r="FQ93" s="80"/>
      <c r="FR93" s="80">
        <f t="shared" si="134"/>
        <v>1102029.44</v>
      </c>
      <c r="FS93" s="80" t="s">
        <v>3146</v>
      </c>
      <c r="FT93" s="37" t="str">
        <f>+VLOOKUP(D93,'RURAL XENIA'!F:G,2,0)</f>
        <v>R-45</v>
      </c>
    </row>
    <row r="94" spans="1:176">
      <c r="A94" s="37">
        <v>93</v>
      </c>
      <c r="B94" s="176" t="s">
        <v>1826</v>
      </c>
      <c r="C94" s="26" t="s">
        <v>3147</v>
      </c>
      <c r="D94" s="37">
        <v>132267656</v>
      </c>
      <c r="E94" s="37">
        <f>+VLOOKUP(D94,'INFORMACION DE PROVEEDORES'!C:I,2,0)</f>
        <v>132267656</v>
      </c>
      <c r="F94" s="26" t="str">
        <f>+VLOOKUP(D94,'INFORMACION DE PROVEEDORES'!C:J,4,0)</f>
        <v>JUAN PABLO GARCIA RAMIREZ</v>
      </c>
      <c r="G94" s="37" t="str">
        <f>+VLOOKUP(D94,'INFORMACION DE PROVEEDORES'!C:K,5,0)</f>
        <v>001-1282370-3</v>
      </c>
      <c r="H94" s="26" t="str">
        <f>+VLOOKUP(D94,'INFORMACION DE PROVEEDORES'!C:L,7,0)</f>
        <v xml:space="preserve">CALLE JOSE DOLORES CERON, NO. 10, ENSANCHE LUPERON, SANTO DOMINGO, DISTRITO NACIONAL </v>
      </c>
      <c r="I94" s="37" t="str">
        <f>+VLOOKUP(D94,'INFORMACION DE PROVEEDORES'!C:M,3,0)</f>
        <v xml:space="preserve"> JURÍDICA</v>
      </c>
      <c r="J94" s="37">
        <v>1</v>
      </c>
      <c r="K94" s="37">
        <v>176</v>
      </c>
      <c r="L94" s="37">
        <v>12</v>
      </c>
      <c r="M94" s="37">
        <f t="shared" si="104"/>
        <v>480</v>
      </c>
      <c r="N94" s="189">
        <v>60.180000000000007</v>
      </c>
      <c r="O94" s="80">
        <f>+L94*'PRECIOS SEGUN ADJ (RURAL)'!$B$2*'PRECIOS SEGUN ADJ (RURAL)'!$C$2</f>
        <v>28886.399999999998</v>
      </c>
      <c r="P94" s="80" t="s">
        <v>1493</v>
      </c>
      <c r="Q94" s="80">
        <f t="shared" si="105"/>
        <v>4621.82</v>
      </c>
      <c r="R94" s="165">
        <v>2</v>
      </c>
      <c r="S94" s="37">
        <f t="shared" si="90"/>
        <v>80</v>
      </c>
      <c r="T94" s="189">
        <v>33</v>
      </c>
      <c r="U94" s="80">
        <f>+R94*'PRECIOS SEGUN ADJ (RURAL)'!$B$3*'PRECIOS SEGUN ADJ (RURAL)'!$C$3</f>
        <v>2640</v>
      </c>
      <c r="V94" s="80" t="s">
        <v>1292</v>
      </c>
      <c r="W94" s="192">
        <v>0</v>
      </c>
      <c r="X94" s="37">
        <f t="shared" si="115"/>
        <v>0</v>
      </c>
      <c r="Y94" s="189">
        <v>25.2</v>
      </c>
      <c r="Z94" s="80">
        <f>+W94*'PRECIOS SEGUN ADJ. (FRONTERIZO)'!$B$4*'PRECIOS SEGUN ADJ. (FRONTERIZO)'!$C$4</f>
        <v>0</v>
      </c>
      <c r="AA94" s="80" t="s">
        <v>134</v>
      </c>
      <c r="AB94" s="165">
        <v>27</v>
      </c>
      <c r="AC94" s="37">
        <f t="shared" si="91"/>
        <v>1080</v>
      </c>
      <c r="AD94" s="189">
        <v>87.91</v>
      </c>
      <c r="AE94" s="80">
        <f>+AB94*'PRECIOS SEGUN ADJ (RURAL)'!$B$4*'PRECIOS SEGUN ADJ (RURAL)'!$C$4</f>
        <v>94942.799999999988</v>
      </c>
      <c r="AF94" s="80" t="s">
        <v>2844</v>
      </c>
      <c r="AG94" s="80">
        <f t="shared" si="106"/>
        <v>17089.7</v>
      </c>
      <c r="AH94" s="165">
        <v>33</v>
      </c>
      <c r="AI94" s="37">
        <f t="shared" si="92"/>
        <v>1320</v>
      </c>
      <c r="AJ94" s="189">
        <v>53.95</v>
      </c>
      <c r="AK94" s="80">
        <f>+AH94*'PRECIOS SEGUN ADJ (RURAL)'!$B$5*'PRECIOS SEGUN ADJ (RURAL)'!$C$5</f>
        <v>71214</v>
      </c>
      <c r="AL94" s="80" t="s">
        <v>677</v>
      </c>
      <c r="AM94" s="165">
        <v>4</v>
      </c>
      <c r="AN94" s="37">
        <f t="shared" si="93"/>
        <v>160</v>
      </c>
      <c r="AO94" s="189">
        <v>29.05</v>
      </c>
      <c r="AP94" s="80">
        <f>+AM94*'PRECIOS SEGUN ADJ (RURAL)'!$B$6*'PRECIOS SEGUN ADJ (RURAL)'!$C$6</f>
        <v>4648</v>
      </c>
      <c r="AQ94" s="80" t="s">
        <v>1294</v>
      </c>
      <c r="AR94" s="80">
        <f t="shared" si="107"/>
        <v>743.68</v>
      </c>
      <c r="AS94" s="165">
        <v>10</v>
      </c>
      <c r="AT94" s="37">
        <f t="shared" si="94"/>
        <v>400</v>
      </c>
      <c r="AU94" s="189">
        <v>304.44</v>
      </c>
      <c r="AV94" s="80">
        <f>+AS94*'PRECIOS SEGUN ADJ (RURAL)'!$B$7*'PRECIOS SEGUN ADJ (RURAL)'!$C$7</f>
        <v>121776</v>
      </c>
      <c r="AW94" s="80" t="s">
        <v>1494</v>
      </c>
      <c r="AX94" s="80">
        <f t="shared" si="108"/>
        <v>21919.68</v>
      </c>
      <c r="AY94" s="37">
        <v>0</v>
      </c>
      <c r="AZ94" s="37">
        <f t="shared" si="116"/>
        <v>0</v>
      </c>
      <c r="BA94" s="189">
        <v>18.899999999999999</v>
      </c>
      <c r="BB94" s="80">
        <f>+AY94*'PRECIOS SEGUN ADJ. (FRONTERIZO)'!$B$9*'PRECIOS SEGUN ADJ. (FRONTERIZO)'!$C$9</f>
        <v>0</v>
      </c>
      <c r="BC94" s="80" t="s">
        <v>134</v>
      </c>
      <c r="BD94" s="165">
        <v>2</v>
      </c>
      <c r="BE94" s="37">
        <f t="shared" si="95"/>
        <v>80</v>
      </c>
      <c r="BF94" s="189">
        <v>140.38999999999999</v>
      </c>
      <c r="BG94" s="80">
        <f>+BD94*'PRECIOS SEGUN ADJ (RURAL)'!$B$8*'PRECIOS SEGUN ADJ (RURAL)'!$C$8</f>
        <v>11231.199999999999</v>
      </c>
      <c r="BH94" s="80" t="s">
        <v>1295</v>
      </c>
      <c r="BI94" s="80">
        <f t="shared" si="109"/>
        <v>2021.62</v>
      </c>
      <c r="BJ94" s="37">
        <v>0</v>
      </c>
      <c r="BK94" s="37">
        <f t="shared" si="117"/>
        <v>0</v>
      </c>
      <c r="BL94" s="189">
        <v>31.459999999999997</v>
      </c>
      <c r="BM94" s="80">
        <f>+BJ94*'PRECIOS SEGUN ADJ. (FRONTERIZO)'!$B$11*'PRECIOS SEGUN ADJ. (FRONTERIZO)'!$C$11</f>
        <v>0</v>
      </c>
      <c r="BN94" s="80" t="s">
        <v>134</v>
      </c>
      <c r="BO94" s="165">
        <v>8</v>
      </c>
      <c r="BP94" s="37">
        <f t="shared" si="96"/>
        <v>320</v>
      </c>
      <c r="BQ94" s="189">
        <v>68.099999999999994</v>
      </c>
      <c r="BR94" s="80">
        <f>+BO94*'PRECIOS SEGUN ADJ (RURAL)'!$B$9*'PRECIOS SEGUN ADJ (RURAL)'!$C$9</f>
        <v>21792</v>
      </c>
      <c r="BS94" s="80" t="s">
        <v>1238</v>
      </c>
      <c r="BT94" s="165">
        <v>176</v>
      </c>
      <c r="BU94" s="37">
        <f t="shared" si="110"/>
        <v>3520</v>
      </c>
      <c r="BV94" s="189">
        <v>5.5</v>
      </c>
      <c r="BW94" s="80">
        <f>+BT94*'PRECIOS SEGUN ADJ (RURAL)'!$B$10*'PRECIOS SEGUN ADJ (RURAL)'!$C$10</f>
        <v>19360</v>
      </c>
      <c r="BX94" s="80" t="s">
        <v>3148</v>
      </c>
      <c r="BY94" s="165">
        <v>176</v>
      </c>
      <c r="BZ94" s="37">
        <f t="shared" si="97"/>
        <v>7040</v>
      </c>
      <c r="CA94" s="189">
        <v>7.1500000000000012</v>
      </c>
      <c r="CB94" s="80">
        <f>+BY94*'PRECIOS SEGUN ADJ (RURAL)'!$B$11*'PRECIOS SEGUN ADJ (RURAL)'!$C$11</f>
        <v>50336</v>
      </c>
      <c r="CC94" s="80" t="s">
        <v>3149</v>
      </c>
      <c r="CD94" s="165">
        <v>176</v>
      </c>
      <c r="CE94" s="37">
        <f t="shared" si="98"/>
        <v>7040</v>
      </c>
      <c r="CF94" s="189">
        <v>6.84</v>
      </c>
      <c r="CG94" s="80">
        <f>+CD94*'PRECIOS SEGUN ADJ (RURAL)'!$B$12*'PRECIOS SEGUN ADJ (RURAL)'!$C$12</f>
        <v>48153.599999999999</v>
      </c>
      <c r="CH94" s="80" t="s">
        <v>3150</v>
      </c>
      <c r="CI94" s="37">
        <v>0</v>
      </c>
      <c r="CJ94" s="37">
        <f t="shared" si="118"/>
        <v>0</v>
      </c>
      <c r="CK94" s="189">
        <v>60</v>
      </c>
      <c r="CL94" s="80">
        <f>+CI94*'PRECIOS SEGUN ADJ. (FRONTERIZO)'!$B$16*'PRECIOS SEGUN ADJ. (FRONTERIZO)'!$C$16</f>
        <v>0</v>
      </c>
      <c r="CM94" s="80" t="s">
        <v>134</v>
      </c>
      <c r="CN94" s="80">
        <f t="shared" si="127"/>
        <v>0</v>
      </c>
      <c r="CO94" s="37">
        <v>0</v>
      </c>
      <c r="CP94" s="37">
        <f t="shared" si="119"/>
        <v>0</v>
      </c>
      <c r="CQ94" s="189">
        <v>55.649999999999991</v>
      </c>
      <c r="CR94" s="80">
        <f>+CO94*'PRECIOS SEGUN ADJ. (FRONTERIZO)'!$B$17*'PRECIOS SEGUN ADJ. (FRONTERIZO)'!$C$17</f>
        <v>0</v>
      </c>
      <c r="CS94" s="80" t="s">
        <v>134</v>
      </c>
      <c r="CT94" s="80">
        <f t="shared" si="128"/>
        <v>0</v>
      </c>
      <c r="CU94" s="165">
        <v>176</v>
      </c>
      <c r="CV94" s="37">
        <f t="shared" si="99"/>
        <v>7040</v>
      </c>
      <c r="CW94" s="189">
        <v>6.5999999999999988</v>
      </c>
      <c r="CX94" s="80">
        <f>+CU94*'PRECIOS SEGUN ADJ (RURAL)'!$B$14*'PRECIOS SEGUN ADJ (RURAL)'!$C$14</f>
        <v>46464</v>
      </c>
      <c r="CY94" s="80" t="s">
        <v>3151</v>
      </c>
      <c r="CZ94" s="37">
        <v>0</v>
      </c>
      <c r="DA94" s="37">
        <f t="shared" si="120"/>
        <v>0</v>
      </c>
      <c r="DB94" s="189">
        <v>65.75</v>
      </c>
      <c r="DC94" s="80">
        <f>+CZ94*'PRECIOS SEGUN ADJ. (FRONTERIZO)'!$B$19*'PRECIOS SEGUN ADJ. (FRONTERIZO)'!$C$19</f>
        <v>0</v>
      </c>
      <c r="DD94" s="80" t="s">
        <v>134</v>
      </c>
      <c r="DE94" s="80">
        <f t="shared" si="129"/>
        <v>0</v>
      </c>
      <c r="DF94" s="165">
        <v>6</v>
      </c>
      <c r="DG94" s="37">
        <f t="shared" si="100"/>
        <v>240</v>
      </c>
      <c r="DH94" s="189">
        <v>82.59999999999998</v>
      </c>
      <c r="DI94" s="80">
        <f>+DF94*'PRECIOS SEGUN ADJ (RURAL)'!$B$15*'PRECIOS SEGUN ADJ (RURAL)'!$C$15</f>
        <v>19824</v>
      </c>
      <c r="DJ94" s="80" t="s">
        <v>455</v>
      </c>
      <c r="DK94" s="80">
        <f t="shared" si="111"/>
        <v>3568.32</v>
      </c>
      <c r="DL94" s="165">
        <v>176</v>
      </c>
      <c r="DM94" s="37">
        <f t="shared" si="101"/>
        <v>7040</v>
      </c>
      <c r="DN94" s="189">
        <v>23.059999999999995</v>
      </c>
      <c r="DO94" s="80">
        <f>+DL94*'PRECIOS SEGUN ADJ (RURAL)'!$B$17*'PRECIOS SEGUN ADJ (RURAL)'!$C$17</f>
        <v>162342.39999999999</v>
      </c>
      <c r="DP94" s="80" t="s">
        <v>3152</v>
      </c>
      <c r="DQ94" s="192">
        <v>0</v>
      </c>
      <c r="DR94" s="192">
        <f t="shared" si="121"/>
        <v>0</v>
      </c>
      <c r="DS94" s="189">
        <v>80.849999999999994</v>
      </c>
      <c r="DT94" s="80">
        <f>+DQ94*'PRECIOS SEGUN ADJ. (FRONTERIZO)'!$B$22*'PRECIOS SEGUN ADJ. (FRONTERIZO)'!$C$22</f>
        <v>0</v>
      </c>
      <c r="DU94" s="80" t="s">
        <v>134</v>
      </c>
      <c r="DV94" s="165">
        <v>7</v>
      </c>
      <c r="DW94" s="37">
        <f t="shared" si="102"/>
        <v>280</v>
      </c>
      <c r="DX94" s="189">
        <v>21.83</v>
      </c>
      <c r="DY94" s="80">
        <f>+DV94*'PRECIOS SEGUN ADJ (RURAL)'!$B$19*'PRECIOS SEGUN ADJ (RURAL)'!$C$19</f>
        <v>6112.4</v>
      </c>
      <c r="DZ94" s="80" t="s">
        <v>1244</v>
      </c>
      <c r="EA94" s="80">
        <f t="shared" si="112"/>
        <v>1100.23</v>
      </c>
      <c r="EB94" s="165">
        <v>26</v>
      </c>
      <c r="EC94" s="37">
        <f t="shared" si="103"/>
        <v>1040</v>
      </c>
      <c r="ED94" s="189">
        <v>33</v>
      </c>
      <c r="EE94" s="80">
        <f>+EB94*'PRECIOS SEGUN ADJ (RURAL)'!$B$20*'PRECIOS SEGUN ADJ (RURAL)'!$C$20</f>
        <v>34320</v>
      </c>
      <c r="EF94" s="80" t="s">
        <v>953</v>
      </c>
      <c r="EG94" s="37">
        <v>0</v>
      </c>
      <c r="EH94" s="37">
        <f t="shared" si="122"/>
        <v>0</v>
      </c>
      <c r="EI94" s="189">
        <v>15.789999999999997</v>
      </c>
      <c r="EJ94" s="80">
        <f>+EG94*'PRECIOS SEGUN ADJ. (FRONTERIZO)'!$B$25*'PRECIOS SEGUN ADJ. (FRONTERIZO)'!$C$25</f>
        <v>0</v>
      </c>
      <c r="EK94" s="80" t="s">
        <v>134</v>
      </c>
      <c r="EL94" s="37">
        <v>0</v>
      </c>
      <c r="EM94" s="37">
        <f t="shared" si="123"/>
        <v>0</v>
      </c>
      <c r="EN94" s="189">
        <v>31.5</v>
      </c>
      <c r="EO94" s="80">
        <f>+EL94*'PRECIOS SEGUN ADJ. (FRONTERIZO)'!$B$26*'PRECIOS SEGUN ADJ. (FRONTERIZO)'!$C$26</f>
        <v>0</v>
      </c>
      <c r="EP94" s="80" t="s">
        <v>134</v>
      </c>
      <c r="EQ94" s="193">
        <v>23</v>
      </c>
      <c r="ER94" s="194">
        <f t="shared" si="124"/>
        <v>920</v>
      </c>
      <c r="ES94" s="195">
        <v>21.68</v>
      </c>
      <c r="ET94" s="196">
        <f>+EQ94*'PRECIOS SEGUN ADJ (RURAL)'!$B$13*'PRECIOS SEGUN ADJ (RURAL)'!$C$13</f>
        <v>19945.599999999999</v>
      </c>
      <c r="EU94" s="196" t="s">
        <v>1500</v>
      </c>
      <c r="EV94" s="197">
        <v>176</v>
      </c>
      <c r="EW94" s="198">
        <f t="shared" si="113"/>
        <v>3520</v>
      </c>
      <c r="EX94" s="199">
        <v>5.5</v>
      </c>
      <c r="EY94" s="200">
        <f>+EV94*'PRECIOS SEGUN ADJ (RURAL)'!$B$16*'PRECIOS SEGUN ADJ (RURAL)'!$C$16</f>
        <v>19360</v>
      </c>
      <c r="EZ94" s="200" t="s">
        <v>3148</v>
      </c>
      <c r="FA94" s="201">
        <v>10</v>
      </c>
      <c r="FB94" s="202">
        <f t="shared" si="125"/>
        <v>400</v>
      </c>
      <c r="FC94" s="203">
        <v>220</v>
      </c>
      <c r="FD94" s="204">
        <f>+FA94*'PRECIOS SEGUN ADJ (RURAL)'!$B$18*'PRECIOS SEGUN ADJ (RURAL)'!$C$18</f>
        <v>88000</v>
      </c>
      <c r="FE94" s="204" t="s">
        <v>1501</v>
      </c>
      <c r="FF94" s="204">
        <f t="shared" si="114"/>
        <v>15840</v>
      </c>
      <c r="FG94" s="80">
        <f t="shared" si="130"/>
        <v>871348.4</v>
      </c>
      <c r="FH94" s="80" t="s">
        <v>3153</v>
      </c>
      <c r="FI94" s="80">
        <f t="shared" si="126"/>
        <v>66905.050000000017</v>
      </c>
      <c r="FJ94" s="80" t="s">
        <v>2853</v>
      </c>
      <c r="FK94" s="80">
        <f t="shared" si="131"/>
        <v>804443.35</v>
      </c>
      <c r="FL94" s="80" t="s">
        <v>3154</v>
      </c>
      <c r="FM94" s="80">
        <f t="shared" si="132"/>
        <v>174269.68</v>
      </c>
      <c r="FN94" s="80" t="s">
        <v>3155</v>
      </c>
      <c r="FO94" s="80">
        <f t="shared" si="133"/>
        <v>8713.48</v>
      </c>
      <c r="FP94" s="80" t="s">
        <v>3156</v>
      </c>
      <c r="FQ94" s="80"/>
      <c r="FR94" s="80">
        <f t="shared" si="134"/>
        <v>697078.72</v>
      </c>
      <c r="FS94" s="80" t="s">
        <v>3157</v>
      </c>
      <c r="FT94" s="37" t="str">
        <f>+VLOOKUP(D94,'RURAL XENIA'!F:G,2,0)</f>
        <v>R-17</v>
      </c>
    </row>
    <row r="95" spans="1:176">
      <c r="A95" s="37">
        <v>94</v>
      </c>
      <c r="B95" s="176" t="s">
        <v>1826</v>
      </c>
      <c r="C95" s="26" t="s">
        <v>3158</v>
      </c>
      <c r="D95" s="37">
        <v>130462275</v>
      </c>
      <c r="E95" s="37">
        <f>+VLOOKUP(D95,'INFORMACION DE PROVEEDORES'!C:I,2,0)</f>
        <v>130462275</v>
      </c>
      <c r="F95" s="26" t="str">
        <f>+VLOOKUP(D95,'INFORMACION DE PROVEEDORES'!C:J,4,0)</f>
        <v>YUDELKA ALVAREZ</v>
      </c>
      <c r="G95" s="37" t="str">
        <f>+VLOOKUP(D95,'INFORMACION DE PROVEEDORES'!C:K,5,0)</f>
        <v>001-1020025-0</v>
      </c>
      <c r="H95" s="26" t="str">
        <f>+VLOOKUP(D95,'INFORMACION DE PROVEEDORES'!C:L,7,0)</f>
        <v>CALLE JOSE SANCHEZ SAMBRANO NO. 11, VILLA HERMOSA, VILLA MELLA, SANTO DOMINGO NORTE</v>
      </c>
      <c r="I95" s="37" t="str">
        <f>+VLOOKUP(D95,'INFORMACION DE PROVEEDORES'!C:M,3,0)</f>
        <v xml:space="preserve"> JURÍDICA</v>
      </c>
      <c r="J95" s="37">
        <v>3</v>
      </c>
      <c r="K95" s="37">
        <v>387</v>
      </c>
      <c r="L95" s="37">
        <v>27</v>
      </c>
      <c r="M95" s="37">
        <f t="shared" si="104"/>
        <v>1080</v>
      </c>
      <c r="N95" s="189">
        <v>60.180000000000007</v>
      </c>
      <c r="O95" s="80">
        <f>+L95*'PRECIOS SEGUN ADJ (RURAL)'!$B$2*'PRECIOS SEGUN ADJ (RURAL)'!$C$2</f>
        <v>64994.399999999994</v>
      </c>
      <c r="P95" s="80" t="s">
        <v>3159</v>
      </c>
      <c r="Q95" s="80">
        <f t="shared" si="105"/>
        <v>10399.1</v>
      </c>
      <c r="R95" s="165">
        <v>6</v>
      </c>
      <c r="S95" s="37">
        <f t="shared" si="90"/>
        <v>240</v>
      </c>
      <c r="T95" s="189">
        <v>33</v>
      </c>
      <c r="U95" s="80">
        <f>+R95*'PRECIOS SEGUN ADJ (RURAL)'!$B$3*'PRECIOS SEGUN ADJ (RURAL)'!$C$3</f>
        <v>7920</v>
      </c>
      <c r="V95" s="80" t="s">
        <v>1509</v>
      </c>
      <c r="W95" s="192">
        <v>0</v>
      </c>
      <c r="X95" s="37">
        <f t="shared" si="115"/>
        <v>0</v>
      </c>
      <c r="Y95" s="189">
        <v>25.2</v>
      </c>
      <c r="Z95" s="80">
        <f>+W95*'PRECIOS SEGUN ADJ. (FRONTERIZO)'!$B$4*'PRECIOS SEGUN ADJ. (FRONTERIZO)'!$C$4</f>
        <v>0</v>
      </c>
      <c r="AA95" s="80" t="s">
        <v>134</v>
      </c>
      <c r="AB95" s="165">
        <v>60</v>
      </c>
      <c r="AC95" s="37">
        <f t="shared" si="91"/>
        <v>2400</v>
      </c>
      <c r="AD95" s="189">
        <v>87.91</v>
      </c>
      <c r="AE95" s="80">
        <f>+AB95*'PRECIOS SEGUN ADJ (RURAL)'!$B$4*'PRECIOS SEGUN ADJ (RURAL)'!$C$4</f>
        <v>210983.99999999997</v>
      </c>
      <c r="AF95" s="80" t="s">
        <v>3160</v>
      </c>
      <c r="AG95" s="80">
        <f t="shared" si="106"/>
        <v>37977.120000000003</v>
      </c>
      <c r="AH95" s="165">
        <v>73</v>
      </c>
      <c r="AI95" s="37">
        <f t="shared" si="92"/>
        <v>2920</v>
      </c>
      <c r="AJ95" s="189">
        <v>53.95</v>
      </c>
      <c r="AK95" s="80">
        <f>+AH95*'PRECIOS SEGUN ADJ (RURAL)'!$B$5*'PRECIOS SEGUN ADJ (RURAL)'!$C$5</f>
        <v>157534</v>
      </c>
      <c r="AL95" s="80" t="s">
        <v>3161</v>
      </c>
      <c r="AM95" s="165">
        <v>10</v>
      </c>
      <c r="AN95" s="37">
        <f t="shared" si="93"/>
        <v>400</v>
      </c>
      <c r="AO95" s="189">
        <v>29.05</v>
      </c>
      <c r="AP95" s="80">
        <f>+AM95*'PRECIOS SEGUN ADJ (RURAL)'!$B$6*'PRECIOS SEGUN ADJ (RURAL)'!$C$6</f>
        <v>11620</v>
      </c>
      <c r="AQ95" s="80" t="s">
        <v>2756</v>
      </c>
      <c r="AR95" s="80">
        <f t="shared" si="107"/>
        <v>1859.2</v>
      </c>
      <c r="AS95" s="165">
        <v>22</v>
      </c>
      <c r="AT95" s="37">
        <f t="shared" si="94"/>
        <v>880</v>
      </c>
      <c r="AU95" s="189">
        <v>304.44</v>
      </c>
      <c r="AV95" s="80">
        <f>+AS95*'PRECIOS SEGUN ADJ (RURAL)'!$B$7*'PRECIOS SEGUN ADJ (RURAL)'!$C$7</f>
        <v>267907.20000000001</v>
      </c>
      <c r="AW95" s="80" t="s">
        <v>3162</v>
      </c>
      <c r="AX95" s="80">
        <f t="shared" si="108"/>
        <v>48223.3</v>
      </c>
      <c r="AY95" s="37">
        <v>0</v>
      </c>
      <c r="AZ95" s="37">
        <f t="shared" si="116"/>
        <v>0</v>
      </c>
      <c r="BA95" s="189">
        <v>18.899999999999999</v>
      </c>
      <c r="BB95" s="80">
        <f>+AY95*'PRECIOS SEGUN ADJ. (FRONTERIZO)'!$B$9*'PRECIOS SEGUN ADJ. (FRONTERIZO)'!$C$9</f>
        <v>0</v>
      </c>
      <c r="BC95" s="80" t="s">
        <v>134</v>
      </c>
      <c r="BD95" s="165">
        <v>6</v>
      </c>
      <c r="BE95" s="37">
        <f t="shared" si="95"/>
        <v>240</v>
      </c>
      <c r="BF95" s="189">
        <v>140.38999999999999</v>
      </c>
      <c r="BG95" s="80">
        <f>+BD95*'PRECIOS SEGUN ADJ (RURAL)'!$B$8*'PRECIOS SEGUN ADJ (RURAL)'!$C$8</f>
        <v>33693.599999999999</v>
      </c>
      <c r="BH95" s="80" t="s">
        <v>1512</v>
      </c>
      <c r="BI95" s="80">
        <f t="shared" si="109"/>
        <v>6064.85</v>
      </c>
      <c r="BJ95" s="37">
        <v>0</v>
      </c>
      <c r="BK95" s="37">
        <f t="shared" si="117"/>
        <v>0</v>
      </c>
      <c r="BL95" s="189">
        <v>31.459999999999997</v>
      </c>
      <c r="BM95" s="80">
        <f>+BJ95*'PRECIOS SEGUN ADJ. (FRONTERIZO)'!$B$11*'PRECIOS SEGUN ADJ. (FRONTERIZO)'!$C$11</f>
        <v>0</v>
      </c>
      <c r="BN95" s="80" t="s">
        <v>134</v>
      </c>
      <c r="BO95" s="165">
        <v>18</v>
      </c>
      <c r="BP95" s="37">
        <f t="shared" si="96"/>
        <v>720</v>
      </c>
      <c r="BQ95" s="189">
        <v>68.099999999999994</v>
      </c>
      <c r="BR95" s="80">
        <f>+BO95*'PRECIOS SEGUN ADJ (RURAL)'!$B$9*'PRECIOS SEGUN ADJ (RURAL)'!$C$9</f>
        <v>49032</v>
      </c>
      <c r="BS95" s="80" t="s">
        <v>3163</v>
      </c>
      <c r="BT95" s="165">
        <v>387</v>
      </c>
      <c r="BU95" s="37">
        <f t="shared" si="110"/>
        <v>7740</v>
      </c>
      <c r="BV95" s="189">
        <v>5.5</v>
      </c>
      <c r="BW95" s="80">
        <f>+BT95*'PRECIOS SEGUN ADJ (RURAL)'!$B$10*'PRECIOS SEGUN ADJ (RURAL)'!$C$10</f>
        <v>42570</v>
      </c>
      <c r="BX95" s="80" t="s">
        <v>3164</v>
      </c>
      <c r="BY95" s="165">
        <v>387</v>
      </c>
      <c r="BZ95" s="37">
        <f t="shared" si="97"/>
        <v>15480</v>
      </c>
      <c r="CA95" s="189">
        <v>7.1500000000000012</v>
      </c>
      <c r="CB95" s="80">
        <f>+BY95*'PRECIOS SEGUN ADJ (RURAL)'!$B$11*'PRECIOS SEGUN ADJ (RURAL)'!$C$11</f>
        <v>110682</v>
      </c>
      <c r="CC95" s="80" t="s">
        <v>3165</v>
      </c>
      <c r="CD95" s="165">
        <v>387</v>
      </c>
      <c r="CE95" s="37">
        <f t="shared" si="98"/>
        <v>15480</v>
      </c>
      <c r="CF95" s="189">
        <v>6.84</v>
      </c>
      <c r="CG95" s="80">
        <f>+CD95*'PRECIOS SEGUN ADJ (RURAL)'!$B$12*'PRECIOS SEGUN ADJ (RURAL)'!$C$12</f>
        <v>105883.2</v>
      </c>
      <c r="CH95" s="80" t="s">
        <v>3166</v>
      </c>
      <c r="CI95" s="37">
        <v>0</v>
      </c>
      <c r="CJ95" s="37">
        <f t="shared" si="118"/>
        <v>0</v>
      </c>
      <c r="CK95" s="189">
        <v>60</v>
      </c>
      <c r="CL95" s="80">
        <f>+CI95*'PRECIOS SEGUN ADJ. (FRONTERIZO)'!$B$16*'PRECIOS SEGUN ADJ. (FRONTERIZO)'!$C$16</f>
        <v>0</v>
      </c>
      <c r="CM95" s="80" t="s">
        <v>134</v>
      </c>
      <c r="CN95" s="80">
        <f t="shared" si="127"/>
        <v>0</v>
      </c>
      <c r="CO95" s="37">
        <v>0</v>
      </c>
      <c r="CP95" s="37">
        <f t="shared" si="119"/>
        <v>0</v>
      </c>
      <c r="CQ95" s="189">
        <v>55.649999999999991</v>
      </c>
      <c r="CR95" s="80">
        <f>+CO95*'PRECIOS SEGUN ADJ. (FRONTERIZO)'!$B$17*'PRECIOS SEGUN ADJ. (FRONTERIZO)'!$C$17</f>
        <v>0</v>
      </c>
      <c r="CS95" s="80" t="s">
        <v>134</v>
      </c>
      <c r="CT95" s="80">
        <f t="shared" si="128"/>
        <v>0</v>
      </c>
      <c r="CU95" s="165">
        <v>387</v>
      </c>
      <c r="CV95" s="37">
        <f t="shared" si="99"/>
        <v>15480</v>
      </c>
      <c r="CW95" s="189">
        <v>6.5999999999999988</v>
      </c>
      <c r="CX95" s="80">
        <f>+CU95*'PRECIOS SEGUN ADJ (RURAL)'!$B$14*'PRECIOS SEGUN ADJ (RURAL)'!$C$14</f>
        <v>102168</v>
      </c>
      <c r="CY95" s="80" t="s">
        <v>3167</v>
      </c>
      <c r="CZ95" s="37">
        <v>0</v>
      </c>
      <c r="DA95" s="37">
        <f t="shared" si="120"/>
        <v>0</v>
      </c>
      <c r="DB95" s="189">
        <v>65.75</v>
      </c>
      <c r="DC95" s="80">
        <f>+CZ95*'PRECIOS SEGUN ADJ. (FRONTERIZO)'!$B$19*'PRECIOS SEGUN ADJ. (FRONTERIZO)'!$C$19</f>
        <v>0</v>
      </c>
      <c r="DD95" s="80" t="s">
        <v>134</v>
      </c>
      <c r="DE95" s="80">
        <f t="shared" si="129"/>
        <v>0</v>
      </c>
      <c r="DF95" s="165">
        <v>14</v>
      </c>
      <c r="DG95" s="37">
        <f t="shared" si="100"/>
        <v>560</v>
      </c>
      <c r="DH95" s="189">
        <v>82.59999999999998</v>
      </c>
      <c r="DI95" s="80">
        <f>+DF95*'PRECIOS SEGUN ADJ (RURAL)'!$B$15*'PRECIOS SEGUN ADJ (RURAL)'!$C$15</f>
        <v>46255.999999999993</v>
      </c>
      <c r="DJ95" s="80" t="s">
        <v>2761</v>
      </c>
      <c r="DK95" s="80">
        <f t="shared" si="111"/>
        <v>8326.08</v>
      </c>
      <c r="DL95" s="165">
        <v>387</v>
      </c>
      <c r="DM95" s="37">
        <f t="shared" si="101"/>
        <v>15480</v>
      </c>
      <c r="DN95" s="189">
        <v>23.059999999999995</v>
      </c>
      <c r="DO95" s="80">
        <f>+DL95*'PRECIOS SEGUN ADJ (RURAL)'!$B$17*'PRECIOS SEGUN ADJ (RURAL)'!$C$17</f>
        <v>356968.8</v>
      </c>
      <c r="DP95" s="80" t="s">
        <v>3168</v>
      </c>
      <c r="DQ95" s="192">
        <v>0</v>
      </c>
      <c r="DR95" s="192">
        <f t="shared" si="121"/>
        <v>0</v>
      </c>
      <c r="DS95" s="189">
        <v>80.849999999999994</v>
      </c>
      <c r="DT95" s="80">
        <f>+DQ95*'PRECIOS SEGUN ADJ. (FRONTERIZO)'!$B$22*'PRECIOS SEGUN ADJ. (FRONTERIZO)'!$C$22</f>
        <v>0</v>
      </c>
      <c r="DU95" s="80" t="s">
        <v>134</v>
      </c>
      <c r="DV95" s="165">
        <v>16</v>
      </c>
      <c r="DW95" s="37">
        <f t="shared" si="102"/>
        <v>640</v>
      </c>
      <c r="DX95" s="189">
        <v>21.83</v>
      </c>
      <c r="DY95" s="80">
        <f>+DV95*'PRECIOS SEGUN ADJ (RURAL)'!$B$19*'PRECIOS SEGUN ADJ (RURAL)'!$C$19</f>
        <v>13971.199999999999</v>
      </c>
      <c r="DZ95" s="80" t="s">
        <v>888</v>
      </c>
      <c r="EA95" s="80">
        <f t="shared" si="112"/>
        <v>2514.8200000000002</v>
      </c>
      <c r="EB95" s="165">
        <v>57</v>
      </c>
      <c r="EC95" s="37">
        <f t="shared" si="103"/>
        <v>2280</v>
      </c>
      <c r="ED95" s="189">
        <v>33</v>
      </c>
      <c r="EE95" s="80">
        <f>+EB95*'PRECIOS SEGUN ADJ (RURAL)'!$B$20*'PRECIOS SEGUN ADJ (RURAL)'!$C$20</f>
        <v>75240</v>
      </c>
      <c r="EF95" s="80" t="s">
        <v>916</v>
      </c>
      <c r="EG95" s="37">
        <v>0</v>
      </c>
      <c r="EH95" s="37">
        <f t="shared" si="122"/>
        <v>0</v>
      </c>
      <c r="EI95" s="189">
        <v>15.789999999999997</v>
      </c>
      <c r="EJ95" s="80">
        <f>+EG95*'PRECIOS SEGUN ADJ. (FRONTERIZO)'!$B$25*'PRECIOS SEGUN ADJ. (FRONTERIZO)'!$C$25</f>
        <v>0</v>
      </c>
      <c r="EK95" s="80" t="s">
        <v>134</v>
      </c>
      <c r="EL95" s="37">
        <v>0</v>
      </c>
      <c r="EM95" s="37">
        <f t="shared" si="123"/>
        <v>0</v>
      </c>
      <c r="EN95" s="189">
        <v>31.5</v>
      </c>
      <c r="EO95" s="80">
        <f>+EL95*'PRECIOS SEGUN ADJ. (FRONTERIZO)'!$B$26*'PRECIOS SEGUN ADJ. (FRONTERIZO)'!$C$26</f>
        <v>0</v>
      </c>
      <c r="EP95" s="80" t="s">
        <v>134</v>
      </c>
      <c r="EQ95" s="193">
        <v>51</v>
      </c>
      <c r="ER95" s="194">
        <f t="shared" si="124"/>
        <v>2040</v>
      </c>
      <c r="ES95" s="195">
        <v>21.68</v>
      </c>
      <c r="ET95" s="196">
        <f>+EQ95*'PRECIOS SEGUN ADJ (RURAL)'!$B$13*'PRECIOS SEGUN ADJ (RURAL)'!$C$13</f>
        <v>44227.200000000004</v>
      </c>
      <c r="EU95" s="196" t="s">
        <v>3169</v>
      </c>
      <c r="EV95" s="197">
        <v>387</v>
      </c>
      <c r="EW95" s="198">
        <f t="shared" si="113"/>
        <v>7740</v>
      </c>
      <c r="EX95" s="199">
        <v>5.5</v>
      </c>
      <c r="EY95" s="200">
        <f>+EV95*'PRECIOS SEGUN ADJ (RURAL)'!$B$16*'PRECIOS SEGUN ADJ (RURAL)'!$C$16</f>
        <v>42570</v>
      </c>
      <c r="EZ95" s="200" t="s">
        <v>3164</v>
      </c>
      <c r="FA95" s="201">
        <v>22</v>
      </c>
      <c r="FB95" s="202">
        <f t="shared" si="125"/>
        <v>880</v>
      </c>
      <c r="FC95" s="203">
        <v>220</v>
      </c>
      <c r="FD95" s="204">
        <f>+FA95*'PRECIOS SEGUN ADJ (RURAL)'!$B$18*'PRECIOS SEGUN ADJ (RURAL)'!$C$18</f>
        <v>193600</v>
      </c>
      <c r="FE95" s="204" t="s">
        <v>3170</v>
      </c>
      <c r="FF95" s="204">
        <f t="shared" si="114"/>
        <v>34848</v>
      </c>
      <c r="FG95" s="80">
        <f t="shared" si="130"/>
        <v>1937821.5999999999</v>
      </c>
      <c r="FH95" s="80" t="s">
        <v>3171</v>
      </c>
      <c r="FI95" s="80">
        <f t="shared" si="126"/>
        <v>150212.47000000003</v>
      </c>
      <c r="FJ95" s="80" t="s">
        <v>3172</v>
      </c>
      <c r="FK95" s="80">
        <f t="shared" si="131"/>
        <v>1787609.13</v>
      </c>
      <c r="FL95" s="80" t="s">
        <v>3173</v>
      </c>
      <c r="FM95" s="80">
        <f t="shared" si="132"/>
        <v>387564.32</v>
      </c>
      <c r="FN95" s="80" t="s">
        <v>3174</v>
      </c>
      <c r="FO95" s="80">
        <f t="shared" si="133"/>
        <v>19378.22</v>
      </c>
      <c r="FP95" s="80" t="s">
        <v>3175</v>
      </c>
      <c r="FQ95" s="80"/>
      <c r="FR95" s="80">
        <f t="shared" si="134"/>
        <v>1550257.2799999998</v>
      </c>
      <c r="FS95" s="80" t="s">
        <v>3176</v>
      </c>
      <c r="FT95" s="37" t="str">
        <f>+VLOOKUP(D95,'RURAL XENIA'!F:G,2,0)</f>
        <v>R-39</v>
      </c>
    </row>
    <row r="96" spans="1:176">
      <c r="A96" s="37">
        <v>95</v>
      </c>
      <c r="B96" s="176" t="s">
        <v>1826</v>
      </c>
      <c r="C96" s="26" t="s">
        <v>3177</v>
      </c>
      <c r="D96" s="37">
        <v>131895982</v>
      </c>
      <c r="E96" s="37">
        <f>+VLOOKUP(D96,'INFORMACION DE PROVEEDORES'!C:I,2,0)</f>
        <v>131895982</v>
      </c>
      <c r="F96" s="26" t="str">
        <f>+VLOOKUP(D96,'INFORMACION DE PROVEEDORES'!C:J,4,0)</f>
        <v>EURY RAFAEL ALMANZAR MARTE</v>
      </c>
      <c r="G96" s="37" t="str">
        <f>+VLOOKUP(D96,'INFORMACION DE PROVEEDORES'!C:K,5,0)</f>
        <v>055-0041312-4</v>
      </c>
      <c r="H96" s="26" t="str">
        <f>+VLOOKUP(D96,'INFORMACION DE PROVEEDORES'!C:L,7,0)</f>
        <v xml:space="preserve">CALLE ALEXIS BRACHE NO. 14, SALCEDO, HERMANAS MIRABAL </v>
      </c>
      <c r="I96" s="37" t="str">
        <f>+VLOOKUP(D96,'INFORMACION DE PROVEEDORES'!C:M,3,0)</f>
        <v xml:space="preserve"> JURÍDICA</v>
      </c>
      <c r="J96" s="37">
        <v>2</v>
      </c>
      <c r="K96" s="37">
        <v>265</v>
      </c>
      <c r="L96" s="37">
        <v>18</v>
      </c>
      <c r="M96" s="37">
        <f t="shared" si="104"/>
        <v>720</v>
      </c>
      <c r="N96" s="189">
        <v>60.180000000000007</v>
      </c>
      <c r="O96" s="80">
        <f>+L96*'PRECIOS SEGUN ADJ (RURAL)'!$B$2*'PRECIOS SEGUN ADJ (RURAL)'!$C$2</f>
        <v>43329.599999999999</v>
      </c>
      <c r="P96" s="80" t="s">
        <v>1160</v>
      </c>
      <c r="Q96" s="80">
        <f t="shared" si="105"/>
        <v>6932.74</v>
      </c>
      <c r="R96" s="165">
        <v>4</v>
      </c>
      <c r="S96" s="37">
        <f t="shared" si="90"/>
        <v>160</v>
      </c>
      <c r="T96" s="189">
        <v>33</v>
      </c>
      <c r="U96" s="80">
        <f>+R96*'PRECIOS SEGUN ADJ (RURAL)'!$B$3*'PRECIOS SEGUN ADJ (RURAL)'!$C$3</f>
        <v>5280</v>
      </c>
      <c r="V96" s="80" t="s">
        <v>1138</v>
      </c>
      <c r="W96" s="192">
        <v>0</v>
      </c>
      <c r="X96" s="37">
        <f t="shared" si="115"/>
        <v>0</v>
      </c>
      <c r="Y96" s="189">
        <v>25.2</v>
      </c>
      <c r="Z96" s="80">
        <f>+W96*'PRECIOS SEGUN ADJ. (FRONTERIZO)'!$B$4*'PRECIOS SEGUN ADJ. (FRONTERIZO)'!$C$4</f>
        <v>0</v>
      </c>
      <c r="AA96" s="80" t="s">
        <v>134</v>
      </c>
      <c r="AB96" s="165">
        <v>41</v>
      </c>
      <c r="AC96" s="37">
        <f t="shared" si="91"/>
        <v>1640</v>
      </c>
      <c r="AD96" s="189">
        <v>87.91</v>
      </c>
      <c r="AE96" s="80">
        <f>+AB96*'PRECIOS SEGUN ADJ (RURAL)'!$B$4*'PRECIOS SEGUN ADJ (RURAL)'!$C$4</f>
        <v>144172.4</v>
      </c>
      <c r="AF96" s="80" t="s">
        <v>646</v>
      </c>
      <c r="AG96" s="80">
        <f t="shared" si="106"/>
        <v>25951.03</v>
      </c>
      <c r="AH96" s="165">
        <v>49</v>
      </c>
      <c r="AI96" s="37">
        <f t="shared" si="92"/>
        <v>1960</v>
      </c>
      <c r="AJ96" s="189">
        <v>53.95</v>
      </c>
      <c r="AK96" s="80">
        <f>+AH96*'PRECIOS SEGUN ADJ (RURAL)'!$B$5*'PRECIOS SEGUN ADJ (RURAL)'!$C$5</f>
        <v>105742</v>
      </c>
      <c r="AL96" s="80" t="s">
        <v>1074</v>
      </c>
      <c r="AM96" s="165">
        <v>6</v>
      </c>
      <c r="AN96" s="37">
        <f t="shared" si="93"/>
        <v>240</v>
      </c>
      <c r="AO96" s="189">
        <v>29.05</v>
      </c>
      <c r="AP96" s="80">
        <f>+AM96*'PRECIOS SEGUN ADJ (RURAL)'!$B$6*'PRECIOS SEGUN ADJ (RURAL)'!$C$6</f>
        <v>6972</v>
      </c>
      <c r="AQ96" s="80" t="s">
        <v>1162</v>
      </c>
      <c r="AR96" s="80">
        <f t="shared" si="107"/>
        <v>1115.52</v>
      </c>
      <c r="AS96" s="165">
        <v>16</v>
      </c>
      <c r="AT96" s="37">
        <f t="shared" si="94"/>
        <v>640</v>
      </c>
      <c r="AU96" s="189">
        <v>304.44</v>
      </c>
      <c r="AV96" s="80">
        <f>+AS96*'PRECIOS SEGUN ADJ (RURAL)'!$B$7*'PRECIOS SEGUN ADJ (RURAL)'!$C$7</f>
        <v>194841.60000000001</v>
      </c>
      <c r="AW96" s="80" t="s">
        <v>1335</v>
      </c>
      <c r="AX96" s="80">
        <f t="shared" si="108"/>
        <v>35071.49</v>
      </c>
      <c r="AY96" s="37">
        <v>0</v>
      </c>
      <c r="AZ96" s="37">
        <f t="shared" si="116"/>
        <v>0</v>
      </c>
      <c r="BA96" s="189">
        <v>18.899999999999999</v>
      </c>
      <c r="BB96" s="80">
        <f>+AY96*'PRECIOS SEGUN ADJ. (FRONTERIZO)'!$B$9*'PRECIOS SEGUN ADJ. (FRONTERIZO)'!$C$9</f>
        <v>0</v>
      </c>
      <c r="BC96" s="80" t="s">
        <v>134</v>
      </c>
      <c r="BD96" s="165">
        <v>4</v>
      </c>
      <c r="BE96" s="37">
        <f t="shared" si="95"/>
        <v>160</v>
      </c>
      <c r="BF96" s="189">
        <v>140.38999999999999</v>
      </c>
      <c r="BG96" s="80">
        <f>+BD96*'PRECIOS SEGUN ADJ (RURAL)'!$B$8*'PRECIOS SEGUN ADJ (RURAL)'!$C$8</f>
        <v>22462.399999999998</v>
      </c>
      <c r="BH96" s="80" t="s">
        <v>1143</v>
      </c>
      <c r="BI96" s="80">
        <f t="shared" si="109"/>
        <v>4043.23</v>
      </c>
      <c r="BJ96" s="37">
        <v>0</v>
      </c>
      <c r="BK96" s="37">
        <f t="shared" si="117"/>
        <v>0</v>
      </c>
      <c r="BL96" s="189">
        <v>31.459999999999997</v>
      </c>
      <c r="BM96" s="80">
        <f>+BJ96*'PRECIOS SEGUN ADJ. (FRONTERIZO)'!$B$11*'PRECIOS SEGUN ADJ. (FRONTERIZO)'!$C$11</f>
        <v>0</v>
      </c>
      <c r="BN96" s="80" t="s">
        <v>134</v>
      </c>
      <c r="BO96" s="165">
        <v>12</v>
      </c>
      <c r="BP96" s="37">
        <f t="shared" si="96"/>
        <v>480</v>
      </c>
      <c r="BQ96" s="189">
        <v>68.099999999999994</v>
      </c>
      <c r="BR96" s="80">
        <f>+BO96*'PRECIOS SEGUN ADJ (RURAL)'!$B$9*'PRECIOS SEGUN ADJ (RURAL)'!$C$9</f>
        <v>32687.999999999996</v>
      </c>
      <c r="BS96" s="80" t="s">
        <v>1165</v>
      </c>
      <c r="BT96" s="165">
        <v>265</v>
      </c>
      <c r="BU96" s="37">
        <f t="shared" si="110"/>
        <v>5300</v>
      </c>
      <c r="BV96" s="189">
        <v>5.5</v>
      </c>
      <c r="BW96" s="80">
        <f>+BT96*'PRECIOS SEGUN ADJ (RURAL)'!$B$10*'PRECIOS SEGUN ADJ (RURAL)'!$C$10</f>
        <v>29150</v>
      </c>
      <c r="BX96" s="80" t="s">
        <v>3178</v>
      </c>
      <c r="BY96" s="165">
        <v>265</v>
      </c>
      <c r="BZ96" s="37">
        <f t="shared" si="97"/>
        <v>10600</v>
      </c>
      <c r="CA96" s="189">
        <v>7.1500000000000012</v>
      </c>
      <c r="CB96" s="80">
        <f>+BY96*'PRECIOS SEGUN ADJ (RURAL)'!$B$11*'PRECIOS SEGUN ADJ (RURAL)'!$C$11</f>
        <v>75790</v>
      </c>
      <c r="CC96" s="80" t="s">
        <v>3179</v>
      </c>
      <c r="CD96" s="165">
        <v>265</v>
      </c>
      <c r="CE96" s="37">
        <f t="shared" si="98"/>
        <v>10600</v>
      </c>
      <c r="CF96" s="189">
        <v>6.84</v>
      </c>
      <c r="CG96" s="80">
        <f>+CD96*'PRECIOS SEGUN ADJ (RURAL)'!$B$12*'PRECIOS SEGUN ADJ (RURAL)'!$C$12</f>
        <v>72504</v>
      </c>
      <c r="CH96" s="80" t="s">
        <v>3180</v>
      </c>
      <c r="CI96" s="37">
        <v>0</v>
      </c>
      <c r="CJ96" s="37">
        <f t="shared" si="118"/>
        <v>0</v>
      </c>
      <c r="CK96" s="189">
        <v>60</v>
      </c>
      <c r="CL96" s="80">
        <f>+CI96*'PRECIOS SEGUN ADJ. (FRONTERIZO)'!$B$16*'PRECIOS SEGUN ADJ. (FRONTERIZO)'!$C$16</f>
        <v>0</v>
      </c>
      <c r="CM96" s="80" t="s">
        <v>134</v>
      </c>
      <c r="CN96" s="80">
        <f t="shared" si="127"/>
        <v>0</v>
      </c>
      <c r="CO96" s="37">
        <v>0</v>
      </c>
      <c r="CP96" s="37">
        <f t="shared" si="119"/>
        <v>0</v>
      </c>
      <c r="CQ96" s="189">
        <v>55.649999999999991</v>
      </c>
      <c r="CR96" s="80">
        <f>+CO96*'PRECIOS SEGUN ADJ. (FRONTERIZO)'!$B$17*'PRECIOS SEGUN ADJ. (FRONTERIZO)'!$C$17</f>
        <v>0</v>
      </c>
      <c r="CS96" s="80" t="s">
        <v>134</v>
      </c>
      <c r="CT96" s="80">
        <f t="shared" si="128"/>
        <v>0</v>
      </c>
      <c r="CU96" s="165">
        <v>265</v>
      </c>
      <c r="CV96" s="37">
        <f t="shared" si="99"/>
        <v>10600</v>
      </c>
      <c r="CW96" s="189">
        <v>6.5999999999999988</v>
      </c>
      <c r="CX96" s="80">
        <f>+CU96*'PRECIOS SEGUN ADJ (RURAL)'!$B$14*'PRECIOS SEGUN ADJ (RURAL)'!$C$14</f>
        <v>69960</v>
      </c>
      <c r="CY96" s="80" t="s">
        <v>178</v>
      </c>
      <c r="CZ96" s="37">
        <v>0</v>
      </c>
      <c r="DA96" s="37">
        <f t="shared" si="120"/>
        <v>0</v>
      </c>
      <c r="DB96" s="189">
        <v>65.75</v>
      </c>
      <c r="DC96" s="80">
        <f>+CZ96*'PRECIOS SEGUN ADJ. (FRONTERIZO)'!$B$19*'PRECIOS SEGUN ADJ. (FRONTERIZO)'!$C$19</f>
        <v>0</v>
      </c>
      <c r="DD96" s="80" t="s">
        <v>134</v>
      </c>
      <c r="DE96" s="80">
        <f t="shared" si="129"/>
        <v>0</v>
      </c>
      <c r="DF96" s="165">
        <v>10</v>
      </c>
      <c r="DG96" s="37">
        <f t="shared" si="100"/>
        <v>400</v>
      </c>
      <c r="DH96" s="189">
        <v>82.59999999999998</v>
      </c>
      <c r="DI96" s="80">
        <f>+DF96*'PRECIOS SEGUN ADJ (RURAL)'!$B$15*'PRECIOS SEGUN ADJ (RURAL)'!$C$15</f>
        <v>33040</v>
      </c>
      <c r="DJ96" s="80" t="s">
        <v>822</v>
      </c>
      <c r="DK96" s="80">
        <f t="shared" si="111"/>
        <v>5947.2</v>
      </c>
      <c r="DL96" s="165">
        <v>265</v>
      </c>
      <c r="DM96" s="37">
        <f t="shared" si="101"/>
        <v>10600</v>
      </c>
      <c r="DN96" s="189">
        <v>23.059999999999995</v>
      </c>
      <c r="DO96" s="80">
        <f>+DL96*'PRECIOS SEGUN ADJ (RURAL)'!$B$17*'PRECIOS SEGUN ADJ (RURAL)'!$C$17</f>
        <v>244436</v>
      </c>
      <c r="DP96" s="80" t="s">
        <v>3181</v>
      </c>
      <c r="DQ96" s="192">
        <v>0</v>
      </c>
      <c r="DR96" s="192">
        <f t="shared" si="121"/>
        <v>0</v>
      </c>
      <c r="DS96" s="189">
        <v>80.849999999999994</v>
      </c>
      <c r="DT96" s="80">
        <f>+DQ96*'PRECIOS SEGUN ADJ. (FRONTERIZO)'!$B$22*'PRECIOS SEGUN ADJ. (FRONTERIZO)'!$C$22</f>
        <v>0</v>
      </c>
      <c r="DU96" s="80" t="s">
        <v>134</v>
      </c>
      <c r="DV96" s="165">
        <v>12</v>
      </c>
      <c r="DW96" s="37">
        <f t="shared" si="102"/>
        <v>480</v>
      </c>
      <c r="DX96" s="189">
        <v>21.83</v>
      </c>
      <c r="DY96" s="80">
        <f>+DV96*'PRECIOS SEGUN ADJ (RURAL)'!$B$19*'PRECIOS SEGUN ADJ (RURAL)'!$C$19</f>
        <v>10478.4</v>
      </c>
      <c r="DZ96" s="80" t="s">
        <v>1150</v>
      </c>
      <c r="EA96" s="80">
        <f t="shared" si="112"/>
        <v>1886.11</v>
      </c>
      <c r="EB96" s="165">
        <v>39</v>
      </c>
      <c r="EC96" s="37">
        <f t="shared" si="103"/>
        <v>1560</v>
      </c>
      <c r="ED96" s="189">
        <v>33</v>
      </c>
      <c r="EE96" s="80">
        <f>+EB96*'PRECIOS SEGUN ADJ (RURAL)'!$B$20*'PRECIOS SEGUN ADJ (RURAL)'!$C$20</f>
        <v>51480</v>
      </c>
      <c r="EF96" s="80" t="s">
        <v>1171</v>
      </c>
      <c r="EG96" s="37">
        <v>0</v>
      </c>
      <c r="EH96" s="37">
        <f t="shared" si="122"/>
        <v>0</v>
      </c>
      <c r="EI96" s="189">
        <v>15.789999999999997</v>
      </c>
      <c r="EJ96" s="80">
        <f>+EG96*'PRECIOS SEGUN ADJ. (FRONTERIZO)'!$B$25*'PRECIOS SEGUN ADJ. (FRONTERIZO)'!$C$25</f>
        <v>0</v>
      </c>
      <c r="EK96" s="80" t="s">
        <v>134</v>
      </c>
      <c r="EL96" s="37">
        <v>0</v>
      </c>
      <c r="EM96" s="37">
        <f t="shared" si="123"/>
        <v>0</v>
      </c>
      <c r="EN96" s="189">
        <v>31.5</v>
      </c>
      <c r="EO96" s="80">
        <f>+EL96*'PRECIOS SEGUN ADJ. (FRONTERIZO)'!$B$26*'PRECIOS SEGUN ADJ. (FRONTERIZO)'!$C$26</f>
        <v>0</v>
      </c>
      <c r="EP96" s="80" t="s">
        <v>134</v>
      </c>
      <c r="EQ96" s="193">
        <v>34</v>
      </c>
      <c r="ER96" s="194">
        <f t="shared" si="124"/>
        <v>1360</v>
      </c>
      <c r="ES96" s="195">
        <v>21.68</v>
      </c>
      <c r="ET96" s="196">
        <f>+EQ96*'PRECIOS SEGUN ADJ (RURAL)'!$B$13*'PRECIOS SEGUN ADJ (RURAL)'!$C$13</f>
        <v>29484.799999999999</v>
      </c>
      <c r="EU96" s="196" t="s">
        <v>1172</v>
      </c>
      <c r="EV96" s="197">
        <v>265</v>
      </c>
      <c r="EW96" s="198">
        <f t="shared" si="113"/>
        <v>5300</v>
      </c>
      <c r="EX96" s="199">
        <v>5.5</v>
      </c>
      <c r="EY96" s="200">
        <f>+EV96*'PRECIOS SEGUN ADJ (RURAL)'!$B$16*'PRECIOS SEGUN ADJ (RURAL)'!$C$16</f>
        <v>29150</v>
      </c>
      <c r="EZ96" s="200" t="s">
        <v>3178</v>
      </c>
      <c r="FA96" s="201">
        <v>16</v>
      </c>
      <c r="FB96" s="202">
        <f t="shared" si="125"/>
        <v>640</v>
      </c>
      <c r="FC96" s="203">
        <v>220</v>
      </c>
      <c r="FD96" s="204">
        <f>+FA96*'PRECIOS SEGUN ADJ (RURAL)'!$B$18*'PRECIOS SEGUN ADJ (RURAL)'!$C$18</f>
        <v>140800</v>
      </c>
      <c r="FE96" s="204" t="s">
        <v>1341</v>
      </c>
      <c r="FF96" s="204">
        <f t="shared" si="114"/>
        <v>25344</v>
      </c>
      <c r="FG96" s="80">
        <f t="shared" si="130"/>
        <v>1341761.2</v>
      </c>
      <c r="FH96" s="80" t="s">
        <v>3182</v>
      </c>
      <c r="FI96" s="80">
        <f t="shared" si="126"/>
        <v>106291.31999999999</v>
      </c>
      <c r="FJ96" s="80" t="s">
        <v>3183</v>
      </c>
      <c r="FK96" s="80">
        <f t="shared" si="131"/>
        <v>1235469.8799999999</v>
      </c>
      <c r="FL96" s="80" t="s">
        <v>3184</v>
      </c>
      <c r="FM96" s="80">
        <f t="shared" si="132"/>
        <v>268352.24</v>
      </c>
      <c r="FN96" s="80" t="s">
        <v>3185</v>
      </c>
      <c r="FO96" s="80">
        <f t="shared" si="133"/>
        <v>13417.61</v>
      </c>
      <c r="FP96" s="80" t="s">
        <v>3186</v>
      </c>
      <c r="FQ96" s="80"/>
      <c r="FR96" s="80">
        <f t="shared" si="134"/>
        <v>1073408.96</v>
      </c>
      <c r="FS96" s="80" t="s">
        <v>3187</v>
      </c>
      <c r="FT96" s="37" t="str">
        <f>+VLOOKUP(D96,'RURAL XENIA'!F:G,2,0)</f>
        <v>R-23</v>
      </c>
    </row>
    <row r="97" spans="1:176">
      <c r="A97" s="37">
        <v>96</v>
      </c>
      <c r="B97" s="176" t="s">
        <v>1826</v>
      </c>
      <c r="C97" s="26" t="s">
        <v>3188</v>
      </c>
      <c r="D97" s="37">
        <v>130793859</v>
      </c>
      <c r="E97" s="37">
        <f>+VLOOKUP(D97,'INFORMACION DE PROVEEDORES'!C:I,2,0)</f>
        <v>130793859</v>
      </c>
      <c r="F97" s="26" t="str">
        <f>+VLOOKUP(D97,'INFORMACION DE PROVEEDORES'!C:J,4,0)</f>
        <v xml:space="preserve">LAURA MELO </v>
      </c>
      <c r="G97" s="37" t="str">
        <f>+VLOOKUP(D97,'INFORMACION DE PROVEEDORES'!C:K,5,0)</f>
        <v>402-4071170-1</v>
      </c>
      <c r="H97" s="26" t="str">
        <f>+VLOOKUP(D97,'INFORMACION DE PROVEEDORES'!C:L,7,0)</f>
        <v xml:space="preserve">CALLE K, LOCAL 3B, ZONA INDUSTRIAL DE HAINA, SAN  CRISTOBAL </v>
      </c>
      <c r="I97" s="37" t="str">
        <f>+VLOOKUP(D97,'INFORMACION DE PROVEEDORES'!C:M,3,0)</f>
        <v xml:space="preserve"> JURÍDICA</v>
      </c>
      <c r="J97" s="37">
        <v>4</v>
      </c>
      <c r="K97" s="37">
        <v>282</v>
      </c>
      <c r="L97" s="37">
        <v>21</v>
      </c>
      <c r="M97" s="37">
        <f t="shared" si="104"/>
        <v>840</v>
      </c>
      <c r="N97" s="189">
        <v>60.180000000000007</v>
      </c>
      <c r="O97" s="80">
        <f>+L97*'PRECIOS SEGUN ADJ (RURAL)'!$B$2*'PRECIOS SEGUN ADJ (RURAL)'!$C$2</f>
        <v>50551.199999999997</v>
      </c>
      <c r="P97" s="80" t="s">
        <v>2963</v>
      </c>
      <c r="Q97" s="80">
        <f t="shared" si="105"/>
        <v>8088.19</v>
      </c>
      <c r="R97" s="165">
        <v>6</v>
      </c>
      <c r="S97" s="37">
        <f t="shared" si="90"/>
        <v>240</v>
      </c>
      <c r="T97" s="189">
        <v>33</v>
      </c>
      <c r="U97" s="80">
        <f>+R97*'PRECIOS SEGUN ADJ (RURAL)'!$B$3*'PRECIOS SEGUN ADJ (RURAL)'!$C$3</f>
        <v>7920</v>
      </c>
      <c r="V97" s="80" t="s">
        <v>1509</v>
      </c>
      <c r="W97" s="192">
        <v>0</v>
      </c>
      <c r="X97" s="37">
        <f t="shared" si="115"/>
        <v>0</v>
      </c>
      <c r="Y97" s="189">
        <v>25.2</v>
      </c>
      <c r="Z97" s="80">
        <f>+W97*'PRECIOS SEGUN ADJ. (FRONTERIZO)'!$B$4*'PRECIOS SEGUN ADJ. (FRONTERIZO)'!$C$4</f>
        <v>0</v>
      </c>
      <c r="AA97" s="80" t="s">
        <v>134</v>
      </c>
      <c r="AB97" s="165">
        <v>44</v>
      </c>
      <c r="AC97" s="37">
        <f t="shared" si="91"/>
        <v>1760</v>
      </c>
      <c r="AD97" s="189">
        <v>87.91</v>
      </c>
      <c r="AE97" s="80">
        <f>+AB97*'PRECIOS SEGUN ADJ (RURAL)'!$B$4*'PRECIOS SEGUN ADJ (RURAL)'!$C$4</f>
        <v>154721.60000000001</v>
      </c>
      <c r="AF97" s="80" t="s">
        <v>286</v>
      </c>
      <c r="AG97" s="80">
        <f t="shared" si="106"/>
        <v>27849.89</v>
      </c>
      <c r="AH97" s="165">
        <v>54</v>
      </c>
      <c r="AI97" s="37">
        <f t="shared" si="92"/>
        <v>2160</v>
      </c>
      <c r="AJ97" s="189">
        <v>53.95</v>
      </c>
      <c r="AK97" s="80">
        <f>+AH97*'PRECIOS SEGUN ADJ (RURAL)'!$B$5*'PRECIOS SEGUN ADJ (RURAL)'!$C$5</f>
        <v>116532</v>
      </c>
      <c r="AL97" s="80" t="s">
        <v>1628</v>
      </c>
      <c r="AM97" s="165">
        <v>9</v>
      </c>
      <c r="AN97" s="37">
        <f t="shared" si="93"/>
        <v>360</v>
      </c>
      <c r="AO97" s="189">
        <v>29.05</v>
      </c>
      <c r="AP97" s="80">
        <f>+AM97*'PRECIOS SEGUN ADJ (RURAL)'!$B$6*'PRECIOS SEGUN ADJ (RURAL)'!$C$6</f>
        <v>10458</v>
      </c>
      <c r="AQ97" s="80" t="s">
        <v>1182</v>
      </c>
      <c r="AR97" s="80">
        <f t="shared" si="107"/>
        <v>1673.28</v>
      </c>
      <c r="AS97" s="165">
        <v>17</v>
      </c>
      <c r="AT97" s="37">
        <f t="shared" si="94"/>
        <v>680</v>
      </c>
      <c r="AU97" s="189">
        <v>304.44</v>
      </c>
      <c r="AV97" s="80">
        <f>+AS97*'PRECIOS SEGUN ADJ (RURAL)'!$B$7*'PRECIOS SEGUN ADJ (RURAL)'!$C$7</f>
        <v>207019.19999999998</v>
      </c>
      <c r="AW97" s="80" t="s">
        <v>1142</v>
      </c>
      <c r="AX97" s="80">
        <f t="shared" si="108"/>
        <v>37263.46</v>
      </c>
      <c r="AY97" s="37">
        <v>0</v>
      </c>
      <c r="AZ97" s="37">
        <f t="shared" si="116"/>
        <v>0</v>
      </c>
      <c r="BA97" s="189">
        <v>18.899999999999999</v>
      </c>
      <c r="BB97" s="80">
        <f>+AY97*'PRECIOS SEGUN ADJ. (FRONTERIZO)'!$B$9*'PRECIOS SEGUN ADJ. (FRONTERIZO)'!$C$9</f>
        <v>0</v>
      </c>
      <c r="BC97" s="80" t="s">
        <v>134</v>
      </c>
      <c r="BD97" s="165">
        <v>6</v>
      </c>
      <c r="BE97" s="37">
        <f t="shared" si="95"/>
        <v>240</v>
      </c>
      <c r="BF97" s="189">
        <v>140.38999999999999</v>
      </c>
      <c r="BG97" s="80">
        <f>+BD97*'PRECIOS SEGUN ADJ (RURAL)'!$B$8*'PRECIOS SEGUN ADJ (RURAL)'!$C$8</f>
        <v>33693.599999999999</v>
      </c>
      <c r="BH97" s="80" t="s">
        <v>1512</v>
      </c>
      <c r="BI97" s="80">
        <f t="shared" si="109"/>
        <v>6064.85</v>
      </c>
      <c r="BJ97" s="37">
        <v>0</v>
      </c>
      <c r="BK97" s="37">
        <f t="shared" si="117"/>
        <v>0</v>
      </c>
      <c r="BL97" s="189">
        <v>31.459999999999997</v>
      </c>
      <c r="BM97" s="80">
        <f>+BJ97*'PRECIOS SEGUN ADJ. (FRONTERIZO)'!$B$11*'PRECIOS SEGUN ADJ. (FRONTERIZO)'!$C$11</f>
        <v>0</v>
      </c>
      <c r="BN97" s="80" t="s">
        <v>134</v>
      </c>
      <c r="BO97" s="165">
        <v>14</v>
      </c>
      <c r="BP97" s="37">
        <f t="shared" si="96"/>
        <v>560</v>
      </c>
      <c r="BQ97" s="189">
        <v>68.099999999999994</v>
      </c>
      <c r="BR97" s="80">
        <f>+BO97*'PRECIOS SEGUN ADJ (RURAL)'!$B$9*'PRECIOS SEGUN ADJ (RURAL)'!$C$9</f>
        <v>38135.999999999993</v>
      </c>
      <c r="BS97" s="80" t="s">
        <v>1144</v>
      </c>
      <c r="BT97" s="165">
        <v>282</v>
      </c>
      <c r="BU97" s="37">
        <f t="shared" si="110"/>
        <v>5640</v>
      </c>
      <c r="BV97" s="189">
        <v>5.5</v>
      </c>
      <c r="BW97" s="80">
        <f>+BT97*'PRECIOS SEGUN ADJ (RURAL)'!$B$10*'PRECIOS SEGUN ADJ (RURAL)'!$C$10</f>
        <v>31020</v>
      </c>
      <c r="BX97" s="80" t="s">
        <v>3189</v>
      </c>
      <c r="BY97" s="165">
        <v>282</v>
      </c>
      <c r="BZ97" s="37">
        <f t="shared" si="97"/>
        <v>11280</v>
      </c>
      <c r="CA97" s="189">
        <v>7.1500000000000012</v>
      </c>
      <c r="CB97" s="80">
        <f>+BY97*'PRECIOS SEGUN ADJ (RURAL)'!$B$11*'PRECIOS SEGUN ADJ (RURAL)'!$C$11</f>
        <v>80652</v>
      </c>
      <c r="CC97" s="80" t="s">
        <v>3190</v>
      </c>
      <c r="CD97" s="165">
        <v>282</v>
      </c>
      <c r="CE97" s="37">
        <f t="shared" si="98"/>
        <v>11280</v>
      </c>
      <c r="CF97" s="189">
        <v>6.84</v>
      </c>
      <c r="CG97" s="80">
        <f>+CD97*'PRECIOS SEGUN ADJ (RURAL)'!$B$12*'PRECIOS SEGUN ADJ (RURAL)'!$C$12</f>
        <v>77155.199999999997</v>
      </c>
      <c r="CH97" s="80" t="s">
        <v>3191</v>
      </c>
      <c r="CI97" s="37">
        <v>0</v>
      </c>
      <c r="CJ97" s="37">
        <f t="shared" si="118"/>
        <v>0</v>
      </c>
      <c r="CK97" s="189">
        <v>60</v>
      </c>
      <c r="CL97" s="80">
        <f>+CI97*'PRECIOS SEGUN ADJ. (FRONTERIZO)'!$B$16*'PRECIOS SEGUN ADJ. (FRONTERIZO)'!$C$16</f>
        <v>0</v>
      </c>
      <c r="CM97" s="80" t="s">
        <v>134</v>
      </c>
      <c r="CN97" s="80">
        <f t="shared" si="127"/>
        <v>0</v>
      </c>
      <c r="CO97" s="37">
        <v>0</v>
      </c>
      <c r="CP97" s="37">
        <f t="shared" si="119"/>
        <v>0</v>
      </c>
      <c r="CQ97" s="189">
        <v>55.649999999999991</v>
      </c>
      <c r="CR97" s="80">
        <f>+CO97*'PRECIOS SEGUN ADJ. (FRONTERIZO)'!$B$17*'PRECIOS SEGUN ADJ. (FRONTERIZO)'!$C$17</f>
        <v>0</v>
      </c>
      <c r="CS97" s="80" t="s">
        <v>134</v>
      </c>
      <c r="CT97" s="80">
        <f t="shared" si="128"/>
        <v>0</v>
      </c>
      <c r="CU97" s="165">
        <v>282</v>
      </c>
      <c r="CV97" s="37">
        <f t="shared" si="99"/>
        <v>11280</v>
      </c>
      <c r="CW97" s="189">
        <v>6.5999999999999988</v>
      </c>
      <c r="CX97" s="80">
        <f>+CU97*'PRECIOS SEGUN ADJ (RURAL)'!$B$14*'PRECIOS SEGUN ADJ (RURAL)'!$C$14</f>
        <v>74448</v>
      </c>
      <c r="CY97" s="80" t="s">
        <v>1915</v>
      </c>
      <c r="CZ97" s="37">
        <v>0</v>
      </c>
      <c r="DA97" s="37">
        <f t="shared" si="120"/>
        <v>0</v>
      </c>
      <c r="DB97" s="189">
        <v>65.75</v>
      </c>
      <c r="DC97" s="80">
        <f>+CZ97*'PRECIOS SEGUN ADJ. (FRONTERIZO)'!$B$19*'PRECIOS SEGUN ADJ. (FRONTERIZO)'!$C$19</f>
        <v>0</v>
      </c>
      <c r="DD97" s="80" t="s">
        <v>134</v>
      </c>
      <c r="DE97" s="80">
        <f t="shared" si="129"/>
        <v>0</v>
      </c>
      <c r="DF97" s="165">
        <v>11</v>
      </c>
      <c r="DG97" s="37">
        <f t="shared" si="100"/>
        <v>440</v>
      </c>
      <c r="DH97" s="189">
        <v>82.59999999999998</v>
      </c>
      <c r="DI97" s="80">
        <f>+DF97*'PRECIOS SEGUN ADJ (RURAL)'!$B$15*'PRECIOS SEGUN ADJ (RURAL)'!$C$15</f>
        <v>36344</v>
      </c>
      <c r="DJ97" s="80" t="s">
        <v>1320</v>
      </c>
      <c r="DK97" s="80">
        <f t="shared" si="111"/>
        <v>6541.92</v>
      </c>
      <c r="DL97" s="165">
        <v>282</v>
      </c>
      <c r="DM97" s="37">
        <f t="shared" si="101"/>
        <v>11280</v>
      </c>
      <c r="DN97" s="189">
        <v>23.059999999999995</v>
      </c>
      <c r="DO97" s="80">
        <f>+DL97*'PRECIOS SEGUN ADJ (RURAL)'!$B$17*'PRECIOS SEGUN ADJ (RURAL)'!$C$17</f>
        <v>260116.8</v>
      </c>
      <c r="DP97" s="80" t="s">
        <v>3192</v>
      </c>
      <c r="DQ97" s="192">
        <v>0</v>
      </c>
      <c r="DR97" s="192">
        <f t="shared" si="121"/>
        <v>0</v>
      </c>
      <c r="DS97" s="189">
        <v>80.849999999999994</v>
      </c>
      <c r="DT97" s="80">
        <f>+DQ97*'PRECIOS SEGUN ADJ. (FRONTERIZO)'!$B$22*'PRECIOS SEGUN ADJ. (FRONTERIZO)'!$C$22</f>
        <v>0</v>
      </c>
      <c r="DU97" s="80" t="s">
        <v>134</v>
      </c>
      <c r="DV97" s="165">
        <v>13</v>
      </c>
      <c r="DW97" s="37">
        <f t="shared" si="102"/>
        <v>520</v>
      </c>
      <c r="DX97" s="189">
        <v>21.83</v>
      </c>
      <c r="DY97" s="80">
        <f>+DV97*'PRECIOS SEGUN ADJ (RURAL)'!$B$19*'PRECIOS SEGUN ADJ (RURAL)'!$C$19</f>
        <v>11351.599999999999</v>
      </c>
      <c r="DZ97" s="80" t="s">
        <v>1322</v>
      </c>
      <c r="EA97" s="80">
        <f t="shared" si="112"/>
        <v>2043.29</v>
      </c>
      <c r="EB97" s="165">
        <v>42</v>
      </c>
      <c r="EC97" s="37">
        <f t="shared" si="103"/>
        <v>1680</v>
      </c>
      <c r="ED97" s="189">
        <v>33</v>
      </c>
      <c r="EE97" s="80">
        <f>+EB97*'PRECIOS SEGUN ADJ (RURAL)'!$B$20*'PRECIOS SEGUN ADJ (RURAL)'!$C$20</f>
        <v>55440</v>
      </c>
      <c r="EF97" s="80" t="s">
        <v>654</v>
      </c>
      <c r="EG97" s="37">
        <v>0</v>
      </c>
      <c r="EH97" s="37">
        <f t="shared" si="122"/>
        <v>0</v>
      </c>
      <c r="EI97" s="189">
        <v>15.789999999999997</v>
      </c>
      <c r="EJ97" s="80">
        <f>+EG97*'PRECIOS SEGUN ADJ. (FRONTERIZO)'!$B$25*'PRECIOS SEGUN ADJ. (FRONTERIZO)'!$C$25</f>
        <v>0</v>
      </c>
      <c r="EK97" s="80" t="s">
        <v>134</v>
      </c>
      <c r="EL97" s="37">
        <v>0</v>
      </c>
      <c r="EM97" s="37">
        <f t="shared" si="123"/>
        <v>0</v>
      </c>
      <c r="EN97" s="189">
        <v>31.5</v>
      </c>
      <c r="EO97" s="80">
        <f>+EL97*'PRECIOS SEGUN ADJ. (FRONTERIZO)'!$B$26*'PRECIOS SEGUN ADJ. (FRONTERIZO)'!$C$26</f>
        <v>0</v>
      </c>
      <c r="EP97" s="80" t="s">
        <v>134</v>
      </c>
      <c r="EQ97" s="193">
        <v>38</v>
      </c>
      <c r="ER97" s="194">
        <f t="shared" si="124"/>
        <v>1520</v>
      </c>
      <c r="ES97" s="195">
        <v>21.68</v>
      </c>
      <c r="ET97" s="196">
        <f>+EQ97*'PRECIOS SEGUN ADJ (RURAL)'!$B$13*'PRECIOS SEGUN ADJ (RURAL)'!$C$13</f>
        <v>32953.599999999999</v>
      </c>
      <c r="EU97" s="196" t="s">
        <v>1151</v>
      </c>
      <c r="EV97" s="197">
        <v>282</v>
      </c>
      <c r="EW97" s="198">
        <f t="shared" si="113"/>
        <v>5640</v>
      </c>
      <c r="EX97" s="199">
        <v>5.5</v>
      </c>
      <c r="EY97" s="200">
        <f>+EV97*'PRECIOS SEGUN ADJ (RURAL)'!$B$16*'PRECIOS SEGUN ADJ (RURAL)'!$C$16</f>
        <v>31020</v>
      </c>
      <c r="EZ97" s="200" t="s">
        <v>3189</v>
      </c>
      <c r="FA97" s="201">
        <v>17</v>
      </c>
      <c r="FB97" s="202">
        <f t="shared" si="125"/>
        <v>680</v>
      </c>
      <c r="FC97" s="203">
        <v>220</v>
      </c>
      <c r="FD97" s="204">
        <f>+FA97*'PRECIOS SEGUN ADJ (RURAL)'!$B$18*'PRECIOS SEGUN ADJ (RURAL)'!$C$18</f>
        <v>149600</v>
      </c>
      <c r="FE97" s="204" t="s">
        <v>1152</v>
      </c>
      <c r="FF97" s="204">
        <f t="shared" si="114"/>
        <v>26928</v>
      </c>
      <c r="FG97" s="80">
        <f t="shared" si="130"/>
        <v>1459132.8</v>
      </c>
      <c r="FH97" s="80" t="s">
        <v>3193</v>
      </c>
      <c r="FI97" s="80">
        <f t="shared" si="126"/>
        <v>116452.88</v>
      </c>
      <c r="FJ97" s="80" t="s">
        <v>3194</v>
      </c>
      <c r="FK97" s="80">
        <f t="shared" si="131"/>
        <v>1342679.92</v>
      </c>
      <c r="FL97" s="80" t="s">
        <v>3195</v>
      </c>
      <c r="FM97" s="80">
        <f t="shared" si="132"/>
        <v>291826.56</v>
      </c>
      <c r="FN97" s="80" t="s">
        <v>3196</v>
      </c>
      <c r="FO97" s="80">
        <f t="shared" si="133"/>
        <v>14591.33</v>
      </c>
      <c r="FP97" s="80" t="s">
        <v>3197</v>
      </c>
      <c r="FQ97" s="80"/>
      <c r="FR97" s="80">
        <f t="shared" si="134"/>
        <v>1167306.24</v>
      </c>
      <c r="FS97" s="80" t="s">
        <v>3198</v>
      </c>
      <c r="FT97" s="37" t="str">
        <f>+VLOOKUP(D97,'RURAL XENIA'!F:G,2,0)</f>
        <v>R-45</v>
      </c>
    </row>
    <row r="98" spans="1:176">
      <c r="A98" s="37">
        <v>97</v>
      </c>
      <c r="B98" s="176" t="s">
        <v>1826</v>
      </c>
      <c r="C98" s="26" t="s">
        <v>3199</v>
      </c>
      <c r="D98" s="37">
        <v>132266102</v>
      </c>
      <c r="E98" s="37">
        <f>+VLOOKUP(D98,'INFORMACION DE PROVEEDORES'!C:I,2,0)</f>
        <v>132266102</v>
      </c>
      <c r="F98" s="26" t="str">
        <f>+VLOOKUP(D98,'INFORMACION DE PROVEEDORES'!C:J,4,0)</f>
        <v>YASIRIS JACKSON DE FRIAS</v>
      </c>
      <c r="G98" s="37" t="str">
        <f>+VLOOKUP(D98,'INFORMACION DE PROVEEDORES'!C:K,5,0)</f>
        <v>001-1282370-3</v>
      </c>
      <c r="H98" s="26" t="str">
        <f>+VLOOKUP(D98,'INFORMACION DE PROVEEDORES'!C:L,7,0)</f>
        <v>CALLE RAMON JAVIER BATISTA, NO.05 LOS TRABAJADORES.</v>
      </c>
      <c r="I98" s="37" t="str">
        <f>+VLOOKUP(D98,'INFORMACION DE PROVEEDORES'!C:M,3,0)</f>
        <v xml:space="preserve"> JURÍDICA</v>
      </c>
      <c r="J98" s="37">
        <v>5</v>
      </c>
      <c r="K98" s="37">
        <v>371</v>
      </c>
      <c r="L98" s="37">
        <v>26</v>
      </c>
      <c r="M98" s="37">
        <f t="shared" si="104"/>
        <v>1040</v>
      </c>
      <c r="N98" s="189">
        <v>60.180000000000007</v>
      </c>
      <c r="O98" s="80">
        <f>+L98*'PRECIOS SEGUN ADJ (RURAL)'!$B$2*'PRECIOS SEGUN ADJ (RURAL)'!$C$2</f>
        <v>62587.200000000004</v>
      </c>
      <c r="P98" s="80" t="s">
        <v>1275</v>
      </c>
      <c r="Q98" s="80">
        <f t="shared" si="105"/>
        <v>10013.950000000001</v>
      </c>
      <c r="R98" s="165">
        <v>6</v>
      </c>
      <c r="S98" s="37">
        <f t="shared" si="90"/>
        <v>240</v>
      </c>
      <c r="T98" s="189">
        <v>33</v>
      </c>
      <c r="U98" s="80">
        <f>+R98*'PRECIOS SEGUN ADJ (RURAL)'!$B$3*'PRECIOS SEGUN ADJ (RURAL)'!$C$3</f>
        <v>7920</v>
      </c>
      <c r="V98" s="80" t="s">
        <v>1509</v>
      </c>
      <c r="W98" s="192">
        <v>0</v>
      </c>
      <c r="X98" s="37">
        <f t="shared" si="115"/>
        <v>0</v>
      </c>
      <c r="Y98" s="189">
        <v>25.2</v>
      </c>
      <c r="Z98" s="80">
        <f>+W98*'PRECIOS SEGUN ADJ. (FRONTERIZO)'!$B$4*'PRECIOS SEGUN ADJ. (FRONTERIZO)'!$C$4</f>
        <v>0</v>
      </c>
      <c r="AA98" s="80" t="s">
        <v>134</v>
      </c>
      <c r="AB98" s="165">
        <v>59</v>
      </c>
      <c r="AC98" s="37">
        <f t="shared" si="91"/>
        <v>2360</v>
      </c>
      <c r="AD98" s="189">
        <v>87.91</v>
      </c>
      <c r="AE98" s="80">
        <f>+AB98*'PRECIOS SEGUN ADJ (RURAL)'!$B$4*'PRECIOS SEGUN ADJ (RURAL)'!$C$4</f>
        <v>207467.59999999998</v>
      </c>
      <c r="AF98" s="80" t="s">
        <v>3200</v>
      </c>
      <c r="AG98" s="80">
        <f t="shared" si="106"/>
        <v>37344.17</v>
      </c>
      <c r="AH98" s="165">
        <v>70</v>
      </c>
      <c r="AI98" s="37">
        <f t="shared" si="92"/>
        <v>2800</v>
      </c>
      <c r="AJ98" s="189">
        <v>53.95</v>
      </c>
      <c r="AK98" s="80">
        <f>+AH98*'PRECIOS SEGUN ADJ (RURAL)'!$B$5*'PRECIOS SEGUN ADJ (RURAL)'!$C$5</f>
        <v>151060</v>
      </c>
      <c r="AL98" s="80" t="s">
        <v>1277</v>
      </c>
      <c r="AM98" s="165">
        <v>10</v>
      </c>
      <c r="AN98" s="37">
        <f t="shared" si="93"/>
        <v>400</v>
      </c>
      <c r="AO98" s="189">
        <v>29.05</v>
      </c>
      <c r="AP98" s="80">
        <f>+AM98*'PRECIOS SEGUN ADJ (RURAL)'!$B$6*'PRECIOS SEGUN ADJ (RURAL)'!$C$6</f>
        <v>11620</v>
      </c>
      <c r="AQ98" s="80" t="s">
        <v>2756</v>
      </c>
      <c r="AR98" s="80">
        <f t="shared" si="107"/>
        <v>1859.2</v>
      </c>
      <c r="AS98" s="165">
        <v>24</v>
      </c>
      <c r="AT98" s="37">
        <f t="shared" si="94"/>
        <v>960</v>
      </c>
      <c r="AU98" s="189">
        <v>304.44</v>
      </c>
      <c r="AV98" s="80">
        <f>+AS98*'PRECIOS SEGUN ADJ (RURAL)'!$B$7*'PRECIOS SEGUN ADJ (RURAL)'!$C$7</f>
        <v>292262.39999999997</v>
      </c>
      <c r="AW98" s="80" t="s">
        <v>3201</v>
      </c>
      <c r="AX98" s="80">
        <f t="shared" si="108"/>
        <v>52607.23</v>
      </c>
      <c r="AY98" s="37">
        <v>0</v>
      </c>
      <c r="AZ98" s="37">
        <f t="shared" si="116"/>
        <v>0</v>
      </c>
      <c r="BA98" s="189">
        <v>18.899999999999999</v>
      </c>
      <c r="BB98" s="80">
        <f>+AY98*'PRECIOS SEGUN ADJ. (FRONTERIZO)'!$B$9*'PRECIOS SEGUN ADJ. (FRONTERIZO)'!$C$9</f>
        <v>0</v>
      </c>
      <c r="BC98" s="80" t="s">
        <v>134</v>
      </c>
      <c r="BD98" s="165">
        <v>6</v>
      </c>
      <c r="BE98" s="37">
        <f t="shared" si="95"/>
        <v>240</v>
      </c>
      <c r="BF98" s="189">
        <v>140.38999999999999</v>
      </c>
      <c r="BG98" s="80">
        <f>+BD98*'PRECIOS SEGUN ADJ (RURAL)'!$B$8*'PRECIOS SEGUN ADJ (RURAL)'!$C$8</f>
        <v>33693.599999999999</v>
      </c>
      <c r="BH98" s="80" t="s">
        <v>1512</v>
      </c>
      <c r="BI98" s="80">
        <f t="shared" si="109"/>
        <v>6064.85</v>
      </c>
      <c r="BJ98" s="37">
        <v>0</v>
      </c>
      <c r="BK98" s="37">
        <f t="shared" si="117"/>
        <v>0</v>
      </c>
      <c r="BL98" s="189">
        <v>31.459999999999997</v>
      </c>
      <c r="BM98" s="80">
        <f>+BJ98*'PRECIOS SEGUN ADJ. (FRONTERIZO)'!$B$11*'PRECIOS SEGUN ADJ. (FRONTERIZO)'!$C$11</f>
        <v>0</v>
      </c>
      <c r="BN98" s="80" t="s">
        <v>134</v>
      </c>
      <c r="BO98" s="165">
        <v>20</v>
      </c>
      <c r="BP98" s="37">
        <f t="shared" si="96"/>
        <v>800</v>
      </c>
      <c r="BQ98" s="189">
        <v>68.099999999999994</v>
      </c>
      <c r="BR98" s="80">
        <f>+BO98*'PRECIOS SEGUN ADJ (RURAL)'!$B$9*'PRECIOS SEGUN ADJ (RURAL)'!$C$9</f>
        <v>54480</v>
      </c>
      <c r="BS98" s="80" t="s">
        <v>3062</v>
      </c>
      <c r="BT98" s="165">
        <v>371</v>
      </c>
      <c r="BU98" s="37">
        <f t="shared" si="110"/>
        <v>7420</v>
      </c>
      <c r="BV98" s="189">
        <v>5.5</v>
      </c>
      <c r="BW98" s="80">
        <f>+BT98*'PRECIOS SEGUN ADJ (RURAL)'!$B$10*'PRECIOS SEGUN ADJ (RURAL)'!$C$10</f>
        <v>40810</v>
      </c>
      <c r="BX98" s="80" t="s">
        <v>3202</v>
      </c>
      <c r="BY98" s="165">
        <v>371</v>
      </c>
      <c r="BZ98" s="37">
        <f t="shared" si="97"/>
        <v>14840</v>
      </c>
      <c r="CA98" s="189">
        <v>7.1500000000000012</v>
      </c>
      <c r="CB98" s="80">
        <f>+BY98*'PRECIOS SEGUN ADJ (RURAL)'!$B$11*'PRECIOS SEGUN ADJ (RURAL)'!$C$11</f>
        <v>106106</v>
      </c>
      <c r="CC98" s="80" t="s">
        <v>2271</v>
      </c>
      <c r="CD98" s="165">
        <v>371</v>
      </c>
      <c r="CE98" s="37">
        <f t="shared" si="98"/>
        <v>14840</v>
      </c>
      <c r="CF98" s="189">
        <v>6.84</v>
      </c>
      <c r="CG98" s="80">
        <f>+CD98*'PRECIOS SEGUN ADJ (RURAL)'!$B$12*'PRECIOS SEGUN ADJ (RURAL)'!$C$12</f>
        <v>101505.59999999999</v>
      </c>
      <c r="CH98" s="80" t="s">
        <v>3203</v>
      </c>
      <c r="CI98" s="37">
        <v>0</v>
      </c>
      <c r="CJ98" s="37">
        <f t="shared" si="118"/>
        <v>0</v>
      </c>
      <c r="CK98" s="189">
        <v>60</v>
      </c>
      <c r="CL98" s="80">
        <f>+CI98*'PRECIOS SEGUN ADJ. (FRONTERIZO)'!$B$16*'PRECIOS SEGUN ADJ. (FRONTERIZO)'!$C$16</f>
        <v>0</v>
      </c>
      <c r="CM98" s="80" t="s">
        <v>134</v>
      </c>
      <c r="CN98" s="80">
        <f t="shared" si="127"/>
        <v>0</v>
      </c>
      <c r="CO98" s="37">
        <v>0</v>
      </c>
      <c r="CP98" s="37">
        <f t="shared" si="119"/>
        <v>0</v>
      </c>
      <c r="CQ98" s="189">
        <v>55.649999999999991</v>
      </c>
      <c r="CR98" s="80">
        <f>+CO98*'PRECIOS SEGUN ADJ. (FRONTERIZO)'!$B$17*'PRECIOS SEGUN ADJ. (FRONTERIZO)'!$C$17</f>
        <v>0</v>
      </c>
      <c r="CS98" s="80" t="s">
        <v>134</v>
      </c>
      <c r="CT98" s="80">
        <f t="shared" si="128"/>
        <v>0</v>
      </c>
      <c r="CU98" s="165">
        <v>371</v>
      </c>
      <c r="CV98" s="37">
        <f t="shared" si="99"/>
        <v>14840</v>
      </c>
      <c r="CW98" s="189">
        <v>6.5999999999999988</v>
      </c>
      <c r="CX98" s="80">
        <f>+CU98*'PRECIOS SEGUN ADJ (RURAL)'!$B$14*'PRECIOS SEGUN ADJ (RURAL)'!$C$14</f>
        <v>97944</v>
      </c>
      <c r="CY98" s="80" t="s">
        <v>2273</v>
      </c>
      <c r="CZ98" s="37">
        <v>0</v>
      </c>
      <c r="DA98" s="37">
        <f t="shared" si="120"/>
        <v>0</v>
      </c>
      <c r="DB98" s="189">
        <v>65.75</v>
      </c>
      <c r="DC98" s="80">
        <f>+CZ98*'PRECIOS SEGUN ADJ. (FRONTERIZO)'!$B$19*'PRECIOS SEGUN ADJ. (FRONTERIZO)'!$C$19</f>
        <v>0</v>
      </c>
      <c r="DD98" s="80" t="s">
        <v>134</v>
      </c>
      <c r="DE98" s="80">
        <f t="shared" si="129"/>
        <v>0</v>
      </c>
      <c r="DF98" s="165">
        <v>15</v>
      </c>
      <c r="DG98" s="37">
        <f t="shared" si="100"/>
        <v>600</v>
      </c>
      <c r="DH98" s="189">
        <v>82.59999999999998</v>
      </c>
      <c r="DI98" s="80">
        <f>+DF98*'PRECIOS SEGUN ADJ (RURAL)'!$B$15*'PRECIOS SEGUN ADJ (RURAL)'!$C$15</f>
        <v>49560</v>
      </c>
      <c r="DJ98" s="80" t="s">
        <v>1655</v>
      </c>
      <c r="DK98" s="80">
        <f t="shared" si="111"/>
        <v>8920.7999999999993</v>
      </c>
      <c r="DL98" s="165">
        <v>371</v>
      </c>
      <c r="DM98" s="37">
        <f t="shared" si="101"/>
        <v>14840</v>
      </c>
      <c r="DN98" s="189">
        <v>23.059999999999995</v>
      </c>
      <c r="DO98" s="80">
        <f>+DL98*'PRECIOS SEGUN ADJ (RURAL)'!$B$17*'PRECIOS SEGUN ADJ (RURAL)'!$C$17</f>
        <v>342210.4</v>
      </c>
      <c r="DP98" s="80" t="s">
        <v>3204</v>
      </c>
      <c r="DQ98" s="192">
        <v>0</v>
      </c>
      <c r="DR98" s="192">
        <f t="shared" si="121"/>
        <v>0</v>
      </c>
      <c r="DS98" s="189">
        <v>80.849999999999994</v>
      </c>
      <c r="DT98" s="80">
        <f>+DQ98*'PRECIOS SEGUN ADJ. (FRONTERIZO)'!$B$22*'PRECIOS SEGUN ADJ. (FRONTERIZO)'!$C$22</f>
        <v>0</v>
      </c>
      <c r="DU98" s="80" t="s">
        <v>134</v>
      </c>
      <c r="DV98" s="165">
        <v>16</v>
      </c>
      <c r="DW98" s="37">
        <f t="shared" si="102"/>
        <v>640</v>
      </c>
      <c r="DX98" s="189">
        <v>21.83</v>
      </c>
      <c r="DY98" s="80">
        <f>+DV98*'PRECIOS SEGUN ADJ (RURAL)'!$B$19*'PRECIOS SEGUN ADJ (RURAL)'!$C$19</f>
        <v>13971.199999999999</v>
      </c>
      <c r="DZ98" s="80" t="s">
        <v>888</v>
      </c>
      <c r="EA98" s="80">
        <f t="shared" si="112"/>
        <v>2514.8200000000002</v>
      </c>
      <c r="EB98" s="165">
        <v>55</v>
      </c>
      <c r="EC98" s="37">
        <f t="shared" si="103"/>
        <v>2200</v>
      </c>
      <c r="ED98" s="189">
        <v>33</v>
      </c>
      <c r="EE98" s="80">
        <f>+EB98*'PRECIOS SEGUN ADJ (RURAL)'!$B$20*'PRECIOS SEGUN ADJ (RURAL)'!$C$20</f>
        <v>72600</v>
      </c>
      <c r="EF98" s="80" t="s">
        <v>1283</v>
      </c>
      <c r="EG98" s="37">
        <v>0</v>
      </c>
      <c r="EH98" s="37">
        <f t="shared" si="122"/>
        <v>0</v>
      </c>
      <c r="EI98" s="189">
        <v>15.789999999999997</v>
      </c>
      <c r="EJ98" s="80">
        <f>+EG98*'PRECIOS SEGUN ADJ. (FRONTERIZO)'!$B$25*'PRECIOS SEGUN ADJ. (FRONTERIZO)'!$C$25</f>
        <v>0</v>
      </c>
      <c r="EK98" s="80" t="s">
        <v>134</v>
      </c>
      <c r="EL98" s="37">
        <v>0</v>
      </c>
      <c r="EM98" s="37">
        <f t="shared" si="123"/>
        <v>0</v>
      </c>
      <c r="EN98" s="189">
        <v>31.5</v>
      </c>
      <c r="EO98" s="80">
        <f>+EL98*'PRECIOS SEGUN ADJ. (FRONTERIZO)'!$B$26*'PRECIOS SEGUN ADJ. (FRONTERIZO)'!$C$26</f>
        <v>0</v>
      </c>
      <c r="EP98" s="80" t="s">
        <v>134</v>
      </c>
      <c r="EQ98" s="193">
        <v>50</v>
      </c>
      <c r="ER98" s="194">
        <f t="shared" si="124"/>
        <v>2000</v>
      </c>
      <c r="ES98" s="195">
        <v>21.68</v>
      </c>
      <c r="ET98" s="196">
        <f>+EQ98*'PRECIOS SEGUN ADJ (RURAL)'!$B$13*'PRECIOS SEGUN ADJ (RURAL)'!$C$13</f>
        <v>43360</v>
      </c>
      <c r="EU98" s="196" t="s">
        <v>3205</v>
      </c>
      <c r="EV98" s="197">
        <v>371</v>
      </c>
      <c r="EW98" s="198">
        <f t="shared" si="113"/>
        <v>7420</v>
      </c>
      <c r="EX98" s="199">
        <v>5.5</v>
      </c>
      <c r="EY98" s="200">
        <f>+EV98*'PRECIOS SEGUN ADJ (RURAL)'!$B$16*'PRECIOS SEGUN ADJ (RURAL)'!$C$16</f>
        <v>40810</v>
      </c>
      <c r="EZ98" s="200" t="s">
        <v>3202</v>
      </c>
      <c r="FA98" s="201">
        <v>24</v>
      </c>
      <c r="FB98" s="202">
        <f t="shared" si="125"/>
        <v>960</v>
      </c>
      <c r="FC98" s="203">
        <v>220</v>
      </c>
      <c r="FD98" s="204">
        <f>+FA98*'PRECIOS SEGUN ADJ (RURAL)'!$B$18*'PRECIOS SEGUN ADJ (RURAL)'!$C$18</f>
        <v>211200</v>
      </c>
      <c r="FE98" s="204" t="s">
        <v>3206</v>
      </c>
      <c r="FF98" s="204">
        <f t="shared" si="114"/>
        <v>38016</v>
      </c>
      <c r="FG98" s="80">
        <f t="shared" si="130"/>
        <v>1941167.9999999998</v>
      </c>
      <c r="FH98" s="80" t="s">
        <v>3207</v>
      </c>
      <c r="FI98" s="80">
        <f t="shared" si="126"/>
        <v>157341.02000000002</v>
      </c>
      <c r="FJ98" s="80" t="s">
        <v>3208</v>
      </c>
      <c r="FK98" s="80">
        <f t="shared" si="131"/>
        <v>1783826.9799999997</v>
      </c>
      <c r="FL98" s="80" t="s">
        <v>3209</v>
      </c>
      <c r="FM98" s="80">
        <f t="shared" si="132"/>
        <v>388233.6</v>
      </c>
      <c r="FN98" s="80" t="s">
        <v>3210</v>
      </c>
      <c r="FO98" s="80">
        <f t="shared" si="133"/>
        <v>19411.68</v>
      </c>
      <c r="FP98" s="80" t="s">
        <v>3211</v>
      </c>
      <c r="FQ98" s="80"/>
      <c r="FR98" s="80">
        <f t="shared" si="134"/>
        <v>1552934.4</v>
      </c>
      <c r="FS98" s="80" t="s">
        <v>3212</v>
      </c>
      <c r="FT98" s="37" t="str">
        <f>+VLOOKUP(D98,'RURAL XENIA'!F:G,2,0)</f>
        <v>R-39</v>
      </c>
    </row>
    <row r="99" spans="1:176">
      <c r="A99" s="37">
        <v>98</v>
      </c>
      <c r="B99" s="176" t="s">
        <v>1826</v>
      </c>
      <c r="C99" s="26" t="s">
        <v>3213</v>
      </c>
      <c r="D99" s="37">
        <v>131206255</v>
      </c>
      <c r="E99" s="37">
        <f>+VLOOKUP(D99,'INFORMACION DE PROVEEDORES'!C:I,2,0)</f>
        <v>131206255</v>
      </c>
      <c r="F99" s="26" t="str">
        <f>+VLOOKUP(D99,'INFORMACION DE PROVEEDORES'!C:J,4,0)</f>
        <v>CARLOS MARCIAL FELIZ PEREZ</v>
      </c>
      <c r="G99" s="37" t="str">
        <f>+VLOOKUP(D99,'INFORMACION DE PROVEEDORES'!C:K,5,0)</f>
        <v>010-0014926-8</v>
      </c>
      <c r="H99" s="26" t="str">
        <f>+VLOOKUP(D99,'INFORMACION DE PROVEEDORES'!C:L,7,0)</f>
        <v>CALLE PADRE BILLINI, NO. 2, LAS FLORES, SAN JOSE DE OCOA</v>
      </c>
      <c r="I99" s="37" t="str">
        <f>+VLOOKUP(D99,'INFORMACION DE PROVEEDORES'!C:M,3,0)</f>
        <v xml:space="preserve"> JURÍDICA</v>
      </c>
      <c r="J99" s="37">
        <v>1</v>
      </c>
      <c r="K99" s="37">
        <v>296</v>
      </c>
      <c r="L99" s="37">
        <v>20</v>
      </c>
      <c r="M99" s="37">
        <f t="shared" si="104"/>
        <v>800</v>
      </c>
      <c r="N99" s="189">
        <v>60.180000000000007</v>
      </c>
      <c r="O99" s="80">
        <f>+L99*'PRECIOS SEGUN ADJ (RURAL)'!$B$2*'PRECIOS SEGUN ADJ (RURAL)'!$C$2</f>
        <v>48144</v>
      </c>
      <c r="P99" s="80" t="s">
        <v>1137</v>
      </c>
      <c r="Q99" s="80">
        <f t="shared" si="105"/>
        <v>7703.04</v>
      </c>
      <c r="R99" s="165">
        <v>4</v>
      </c>
      <c r="S99" s="37">
        <f t="shared" si="90"/>
        <v>160</v>
      </c>
      <c r="T99" s="189">
        <v>33</v>
      </c>
      <c r="U99" s="80">
        <f>+R99*'PRECIOS SEGUN ADJ (RURAL)'!$B$3*'PRECIOS SEGUN ADJ (RURAL)'!$C$3</f>
        <v>5280</v>
      </c>
      <c r="V99" s="80" t="s">
        <v>1138</v>
      </c>
      <c r="W99" s="192">
        <v>0</v>
      </c>
      <c r="X99" s="37">
        <f t="shared" si="115"/>
        <v>0</v>
      </c>
      <c r="Y99" s="189">
        <v>25.2</v>
      </c>
      <c r="Z99" s="80">
        <f>+W99*'PRECIOS SEGUN ADJ. (FRONTERIZO)'!$B$4*'PRECIOS SEGUN ADJ. (FRONTERIZO)'!$C$4</f>
        <v>0</v>
      </c>
      <c r="AA99" s="80" t="s">
        <v>134</v>
      </c>
      <c r="AB99" s="165">
        <v>45</v>
      </c>
      <c r="AC99" s="37">
        <f t="shared" si="91"/>
        <v>1800</v>
      </c>
      <c r="AD99" s="189">
        <v>87.91</v>
      </c>
      <c r="AE99" s="80">
        <f>+AB99*'PRECIOS SEGUN ADJ (RURAL)'!$B$4*'PRECIOS SEGUN ADJ (RURAL)'!$C$4</f>
        <v>158238</v>
      </c>
      <c r="AF99" s="80" t="s">
        <v>1139</v>
      </c>
      <c r="AG99" s="80">
        <f t="shared" si="106"/>
        <v>28482.84</v>
      </c>
      <c r="AH99" s="165">
        <v>55</v>
      </c>
      <c r="AI99" s="37">
        <f t="shared" si="92"/>
        <v>2200</v>
      </c>
      <c r="AJ99" s="189">
        <v>53.95</v>
      </c>
      <c r="AK99" s="80">
        <f>+AH99*'PRECIOS SEGUN ADJ (RURAL)'!$B$5*'PRECIOS SEGUN ADJ (RURAL)'!$C$5</f>
        <v>118690</v>
      </c>
      <c r="AL99" s="80" t="s">
        <v>1140</v>
      </c>
      <c r="AM99" s="165">
        <v>7</v>
      </c>
      <c r="AN99" s="37">
        <f t="shared" si="93"/>
        <v>280</v>
      </c>
      <c r="AO99" s="189">
        <v>29.05</v>
      </c>
      <c r="AP99" s="80">
        <f>+AM99*'PRECIOS SEGUN ADJ (RURAL)'!$B$6*'PRECIOS SEGUN ADJ (RURAL)'!$C$6</f>
        <v>8134</v>
      </c>
      <c r="AQ99" s="80" t="s">
        <v>1141</v>
      </c>
      <c r="AR99" s="80">
        <f t="shared" si="107"/>
        <v>1301.44</v>
      </c>
      <c r="AS99" s="165">
        <v>17</v>
      </c>
      <c r="AT99" s="37">
        <f t="shared" si="94"/>
        <v>680</v>
      </c>
      <c r="AU99" s="189">
        <v>304.44</v>
      </c>
      <c r="AV99" s="80">
        <f>+AS99*'PRECIOS SEGUN ADJ (RURAL)'!$B$7*'PRECIOS SEGUN ADJ (RURAL)'!$C$7</f>
        <v>207019.19999999998</v>
      </c>
      <c r="AW99" s="80" t="s">
        <v>1142</v>
      </c>
      <c r="AX99" s="80">
        <f t="shared" si="108"/>
        <v>37263.46</v>
      </c>
      <c r="AY99" s="37">
        <v>0</v>
      </c>
      <c r="AZ99" s="37">
        <f t="shared" si="116"/>
        <v>0</v>
      </c>
      <c r="BA99" s="189">
        <v>18.899999999999999</v>
      </c>
      <c r="BB99" s="80">
        <f>+AY99*'PRECIOS SEGUN ADJ. (FRONTERIZO)'!$B$9*'PRECIOS SEGUN ADJ. (FRONTERIZO)'!$C$9</f>
        <v>0</v>
      </c>
      <c r="BC99" s="80" t="s">
        <v>134</v>
      </c>
      <c r="BD99" s="165">
        <v>4</v>
      </c>
      <c r="BE99" s="37">
        <f t="shared" si="95"/>
        <v>160</v>
      </c>
      <c r="BF99" s="189">
        <v>140.38999999999999</v>
      </c>
      <c r="BG99" s="80">
        <f>+BD99*'PRECIOS SEGUN ADJ (RURAL)'!$B$8*'PRECIOS SEGUN ADJ (RURAL)'!$C$8</f>
        <v>22462.399999999998</v>
      </c>
      <c r="BH99" s="80" t="s">
        <v>1143</v>
      </c>
      <c r="BI99" s="80">
        <f t="shared" si="109"/>
        <v>4043.23</v>
      </c>
      <c r="BJ99" s="37">
        <v>0</v>
      </c>
      <c r="BK99" s="37">
        <f t="shared" si="117"/>
        <v>0</v>
      </c>
      <c r="BL99" s="189">
        <v>31.459999999999997</v>
      </c>
      <c r="BM99" s="80">
        <f>+BJ99*'PRECIOS SEGUN ADJ. (FRONTERIZO)'!$B$11*'PRECIOS SEGUN ADJ. (FRONTERIZO)'!$C$11</f>
        <v>0</v>
      </c>
      <c r="BN99" s="80" t="s">
        <v>134</v>
      </c>
      <c r="BO99" s="165">
        <v>14</v>
      </c>
      <c r="BP99" s="37">
        <f t="shared" si="96"/>
        <v>560</v>
      </c>
      <c r="BQ99" s="189">
        <v>68.099999999999994</v>
      </c>
      <c r="BR99" s="80">
        <f>+BO99*'PRECIOS SEGUN ADJ (RURAL)'!$B$9*'PRECIOS SEGUN ADJ (RURAL)'!$C$9</f>
        <v>38135.999999999993</v>
      </c>
      <c r="BS99" s="80" t="s">
        <v>1144</v>
      </c>
      <c r="BT99" s="165">
        <v>296</v>
      </c>
      <c r="BU99" s="37">
        <f t="shared" si="110"/>
        <v>5920</v>
      </c>
      <c r="BV99" s="189">
        <v>5.5</v>
      </c>
      <c r="BW99" s="80">
        <f>+BT99*'PRECIOS SEGUN ADJ (RURAL)'!$B$10*'PRECIOS SEGUN ADJ (RURAL)'!$C$10</f>
        <v>32560</v>
      </c>
      <c r="BX99" s="80" t="s">
        <v>3214</v>
      </c>
      <c r="BY99" s="165">
        <v>296</v>
      </c>
      <c r="BZ99" s="37">
        <f t="shared" si="97"/>
        <v>11840</v>
      </c>
      <c r="CA99" s="189">
        <v>7.1500000000000012</v>
      </c>
      <c r="CB99" s="80">
        <f>+BY99*'PRECIOS SEGUN ADJ (RURAL)'!$B$11*'PRECIOS SEGUN ADJ (RURAL)'!$C$11</f>
        <v>84656</v>
      </c>
      <c r="CC99" s="80" t="s">
        <v>3215</v>
      </c>
      <c r="CD99" s="165">
        <v>296</v>
      </c>
      <c r="CE99" s="37">
        <f t="shared" si="98"/>
        <v>11840</v>
      </c>
      <c r="CF99" s="189">
        <v>6.84</v>
      </c>
      <c r="CG99" s="80">
        <f>+CD99*'PRECIOS SEGUN ADJ (RURAL)'!$B$12*'PRECIOS SEGUN ADJ (RURAL)'!$C$12</f>
        <v>80985.599999999991</v>
      </c>
      <c r="CH99" s="80" t="s">
        <v>1893</v>
      </c>
      <c r="CI99" s="37">
        <v>0</v>
      </c>
      <c r="CJ99" s="37">
        <f t="shared" si="118"/>
        <v>0</v>
      </c>
      <c r="CK99" s="189">
        <v>60</v>
      </c>
      <c r="CL99" s="80">
        <f>+CI99*'PRECIOS SEGUN ADJ. (FRONTERIZO)'!$B$16*'PRECIOS SEGUN ADJ. (FRONTERIZO)'!$C$16</f>
        <v>0</v>
      </c>
      <c r="CM99" s="80" t="s">
        <v>134</v>
      </c>
      <c r="CN99" s="80">
        <f t="shared" si="127"/>
        <v>0</v>
      </c>
      <c r="CO99" s="37">
        <v>0</v>
      </c>
      <c r="CP99" s="37">
        <f t="shared" si="119"/>
        <v>0</v>
      </c>
      <c r="CQ99" s="189">
        <v>55.649999999999991</v>
      </c>
      <c r="CR99" s="80">
        <f>+CO99*'PRECIOS SEGUN ADJ. (FRONTERIZO)'!$B$17*'PRECIOS SEGUN ADJ. (FRONTERIZO)'!$C$17</f>
        <v>0</v>
      </c>
      <c r="CS99" s="80" t="s">
        <v>134</v>
      </c>
      <c r="CT99" s="80">
        <f t="shared" si="128"/>
        <v>0</v>
      </c>
      <c r="CU99" s="165">
        <v>296</v>
      </c>
      <c r="CV99" s="37">
        <f t="shared" si="99"/>
        <v>11840</v>
      </c>
      <c r="CW99" s="189">
        <v>6.5999999999999988</v>
      </c>
      <c r="CX99" s="80">
        <f>+CU99*'PRECIOS SEGUN ADJ (RURAL)'!$B$14*'PRECIOS SEGUN ADJ (RURAL)'!$C$14</f>
        <v>78144</v>
      </c>
      <c r="CY99" s="80" t="s">
        <v>3216</v>
      </c>
      <c r="CZ99" s="37">
        <v>0</v>
      </c>
      <c r="DA99" s="37">
        <f t="shared" si="120"/>
        <v>0</v>
      </c>
      <c r="DB99" s="189">
        <v>65.75</v>
      </c>
      <c r="DC99" s="80">
        <f>+CZ99*'PRECIOS SEGUN ADJ. (FRONTERIZO)'!$B$19*'PRECIOS SEGUN ADJ. (FRONTERIZO)'!$C$19</f>
        <v>0</v>
      </c>
      <c r="DD99" s="80" t="s">
        <v>134</v>
      </c>
      <c r="DE99" s="80">
        <f t="shared" si="129"/>
        <v>0</v>
      </c>
      <c r="DF99" s="165">
        <v>10</v>
      </c>
      <c r="DG99" s="37">
        <f t="shared" si="100"/>
        <v>400</v>
      </c>
      <c r="DH99" s="189">
        <v>82.59999999999998</v>
      </c>
      <c r="DI99" s="80">
        <f>+DF99*'PRECIOS SEGUN ADJ (RURAL)'!$B$15*'PRECIOS SEGUN ADJ (RURAL)'!$C$15</f>
        <v>33040</v>
      </c>
      <c r="DJ99" s="80" t="s">
        <v>822</v>
      </c>
      <c r="DK99" s="80">
        <f t="shared" si="111"/>
        <v>5947.2</v>
      </c>
      <c r="DL99" s="165">
        <v>296</v>
      </c>
      <c r="DM99" s="37">
        <f t="shared" si="101"/>
        <v>11840</v>
      </c>
      <c r="DN99" s="189">
        <v>23.059999999999995</v>
      </c>
      <c r="DO99" s="80">
        <f>+DL99*'PRECIOS SEGUN ADJ (RURAL)'!$B$17*'PRECIOS SEGUN ADJ (RURAL)'!$C$17</f>
        <v>273030.39999999997</v>
      </c>
      <c r="DP99" s="80" t="s">
        <v>3217</v>
      </c>
      <c r="DQ99" s="192">
        <v>0</v>
      </c>
      <c r="DR99" s="192">
        <f t="shared" si="121"/>
        <v>0</v>
      </c>
      <c r="DS99" s="189">
        <v>80.849999999999994</v>
      </c>
      <c r="DT99" s="80">
        <f>+DQ99*'PRECIOS SEGUN ADJ. (FRONTERIZO)'!$B$22*'PRECIOS SEGUN ADJ. (FRONTERIZO)'!$C$22</f>
        <v>0</v>
      </c>
      <c r="DU99" s="80" t="s">
        <v>134</v>
      </c>
      <c r="DV99" s="165">
        <v>12</v>
      </c>
      <c r="DW99" s="37">
        <f t="shared" si="102"/>
        <v>480</v>
      </c>
      <c r="DX99" s="189">
        <v>21.83</v>
      </c>
      <c r="DY99" s="80">
        <f>+DV99*'PRECIOS SEGUN ADJ (RURAL)'!$B$19*'PRECIOS SEGUN ADJ (RURAL)'!$C$19</f>
        <v>10478.4</v>
      </c>
      <c r="DZ99" s="80" t="s">
        <v>1150</v>
      </c>
      <c r="EA99" s="80">
        <f t="shared" si="112"/>
        <v>1886.11</v>
      </c>
      <c r="EB99" s="165">
        <v>43</v>
      </c>
      <c r="EC99" s="37">
        <f t="shared" si="103"/>
        <v>1720</v>
      </c>
      <c r="ED99" s="189">
        <v>33</v>
      </c>
      <c r="EE99" s="80">
        <f>+EB99*'PRECIOS SEGUN ADJ (RURAL)'!$B$20*'PRECIOS SEGUN ADJ (RURAL)'!$C$20</f>
        <v>56760</v>
      </c>
      <c r="EF99" s="80" t="s">
        <v>258</v>
      </c>
      <c r="EG99" s="37">
        <v>0</v>
      </c>
      <c r="EH99" s="37">
        <f t="shared" si="122"/>
        <v>0</v>
      </c>
      <c r="EI99" s="189">
        <v>15.789999999999997</v>
      </c>
      <c r="EJ99" s="80">
        <f>+EG99*'PRECIOS SEGUN ADJ. (FRONTERIZO)'!$B$25*'PRECIOS SEGUN ADJ. (FRONTERIZO)'!$C$25</f>
        <v>0</v>
      </c>
      <c r="EK99" s="80" t="s">
        <v>134</v>
      </c>
      <c r="EL99" s="37">
        <v>0</v>
      </c>
      <c r="EM99" s="37">
        <f t="shared" si="123"/>
        <v>0</v>
      </c>
      <c r="EN99" s="189">
        <v>31.5</v>
      </c>
      <c r="EO99" s="80">
        <f>+EL99*'PRECIOS SEGUN ADJ. (FRONTERIZO)'!$B$26*'PRECIOS SEGUN ADJ. (FRONTERIZO)'!$C$26</f>
        <v>0</v>
      </c>
      <c r="EP99" s="80" t="s">
        <v>134</v>
      </c>
      <c r="EQ99" s="193">
        <v>38</v>
      </c>
      <c r="ER99" s="194">
        <f t="shared" si="124"/>
        <v>1520</v>
      </c>
      <c r="ES99" s="195">
        <v>21.68</v>
      </c>
      <c r="ET99" s="196">
        <f>+EQ99*'PRECIOS SEGUN ADJ (RURAL)'!$B$13*'PRECIOS SEGUN ADJ (RURAL)'!$C$13</f>
        <v>32953.599999999999</v>
      </c>
      <c r="EU99" s="196" t="s">
        <v>1151</v>
      </c>
      <c r="EV99" s="197">
        <v>296</v>
      </c>
      <c r="EW99" s="198">
        <f t="shared" si="113"/>
        <v>5920</v>
      </c>
      <c r="EX99" s="199">
        <v>5.5</v>
      </c>
      <c r="EY99" s="200">
        <f>+EV99*'PRECIOS SEGUN ADJ (RURAL)'!$B$16*'PRECIOS SEGUN ADJ (RURAL)'!$C$16</f>
        <v>32560</v>
      </c>
      <c r="EZ99" s="200" t="s">
        <v>3214</v>
      </c>
      <c r="FA99" s="201">
        <v>17</v>
      </c>
      <c r="FB99" s="202">
        <f t="shared" si="125"/>
        <v>680</v>
      </c>
      <c r="FC99" s="203">
        <v>220</v>
      </c>
      <c r="FD99" s="204">
        <f>+FA99*'PRECIOS SEGUN ADJ (RURAL)'!$B$18*'PRECIOS SEGUN ADJ (RURAL)'!$C$18</f>
        <v>149600</v>
      </c>
      <c r="FE99" s="204" t="s">
        <v>1152</v>
      </c>
      <c r="FF99" s="204">
        <f t="shared" si="114"/>
        <v>26928</v>
      </c>
      <c r="FG99" s="80">
        <f t="shared" si="130"/>
        <v>1470871.5999999999</v>
      </c>
      <c r="FH99" s="80" t="s">
        <v>3218</v>
      </c>
      <c r="FI99" s="80">
        <f t="shared" si="126"/>
        <v>113555.31999999999</v>
      </c>
      <c r="FJ99" s="80" t="s">
        <v>1154</v>
      </c>
      <c r="FK99" s="80">
        <f t="shared" si="131"/>
        <v>1357316.2799999998</v>
      </c>
      <c r="FL99" s="80" t="s">
        <v>3219</v>
      </c>
      <c r="FM99" s="80">
        <f t="shared" si="132"/>
        <v>294174.32</v>
      </c>
      <c r="FN99" s="80" t="s">
        <v>3220</v>
      </c>
      <c r="FO99" s="80">
        <f t="shared" si="133"/>
        <v>14708.72</v>
      </c>
      <c r="FP99" s="80" t="s">
        <v>3221</v>
      </c>
      <c r="FQ99" s="80"/>
      <c r="FR99" s="80">
        <f t="shared" si="134"/>
        <v>1176697.2799999998</v>
      </c>
      <c r="FS99" s="80" t="s">
        <v>3222</v>
      </c>
      <c r="FT99" s="37" t="str">
        <f>+VLOOKUP(D99,'RURAL XENIA'!F:G,2,0)</f>
        <v>R-10</v>
      </c>
    </row>
    <row r="100" spans="1:176">
      <c r="A100" s="37">
        <v>99</v>
      </c>
      <c r="B100" s="176" t="s">
        <v>1826</v>
      </c>
      <c r="C100" s="26" t="s">
        <v>3223</v>
      </c>
      <c r="D100" s="37">
        <v>131320971</v>
      </c>
      <c r="E100" s="37">
        <f>+VLOOKUP(D100,'INFORMACION DE PROVEEDORES'!C:I,2,0)</f>
        <v>131320971</v>
      </c>
      <c r="F100" s="26" t="str">
        <f>+VLOOKUP(D100,'INFORMACION DE PROVEEDORES'!C:J,4,0)</f>
        <v>ELIANNE PLACENCIA ROMERO</v>
      </c>
      <c r="G100" s="37" t="str">
        <f>+VLOOKUP(D100,'INFORMACION DE PROVEEDORES'!C:K,5,0)</f>
        <v>402-1238913-0</v>
      </c>
      <c r="H100" s="26" t="str">
        <f>+VLOOKUP(D100,'INFORMACION DE PROVEEDORES'!C:L,7,0)</f>
        <v>CALLE SANCHEZ NO.10 SABANA GRANDE DE BOYA</v>
      </c>
      <c r="I100" s="37" t="str">
        <f>+VLOOKUP(D100,'INFORMACION DE PROVEEDORES'!C:M,3,0)</f>
        <v xml:space="preserve"> JURÍDICA</v>
      </c>
      <c r="J100" s="37">
        <v>1</v>
      </c>
      <c r="K100" s="37">
        <v>136</v>
      </c>
      <c r="L100" s="37">
        <v>9</v>
      </c>
      <c r="M100" s="37">
        <f t="shared" si="104"/>
        <v>360</v>
      </c>
      <c r="N100" s="189">
        <v>60.180000000000007</v>
      </c>
      <c r="O100" s="80">
        <f>+L100*'PRECIOS SEGUN ADJ (RURAL)'!$B$2*'PRECIOS SEGUN ADJ (RURAL)'!$C$2</f>
        <v>21664.799999999999</v>
      </c>
      <c r="P100" s="80" t="s">
        <v>3224</v>
      </c>
      <c r="Q100" s="80">
        <f t="shared" si="105"/>
        <v>3466.37</v>
      </c>
      <c r="R100" s="165">
        <v>2</v>
      </c>
      <c r="S100" s="37">
        <f t="shared" si="90"/>
        <v>80</v>
      </c>
      <c r="T100" s="189">
        <v>33</v>
      </c>
      <c r="U100" s="80">
        <f>+R100*'PRECIOS SEGUN ADJ (RURAL)'!$B$3*'PRECIOS SEGUN ADJ (RURAL)'!$C$3</f>
        <v>2640</v>
      </c>
      <c r="V100" s="80" t="s">
        <v>1292</v>
      </c>
      <c r="W100" s="192">
        <v>0</v>
      </c>
      <c r="X100" s="37">
        <f t="shared" si="115"/>
        <v>0</v>
      </c>
      <c r="Y100" s="189">
        <v>25.2</v>
      </c>
      <c r="Z100" s="80">
        <f>+W100*'PRECIOS SEGUN ADJ. (FRONTERIZO)'!$B$4*'PRECIOS SEGUN ADJ. (FRONTERIZO)'!$C$4</f>
        <v>0</v>
      </c>
      <c r="AA100" s="80" t="s">
        <v>134</v>
      </c>
      <c r="AB100" s="165">
        <v>21</v>
      </c>
      <c r="AC100" s="37">
        <f t="shared" si="91"/>
        <v>840</v>
      </c>
      <c r="AD100" s="189">
        <v>87.91</v>
      </c>
      <c r="AE100" s="80">
        <f>+AB100*'PRECIOS SEGUN ADJ (RURAL)'!$B$4*'PRECIOS SEGUN ADJ (RURAL)'!$C$4</f>
        <v>73844.399999999994</v>
      </c>
      <c r="AF100" s="80" t="s">
        <v>3225</v>
      </c>
      <c r="AG100" s="80">
        <f t="shared" si="106"/>
        <v>13291.99</v>
      </c>
      <c r="AH100" s="165">
        <v>25</v>
      </c>
      <c r="AI100" s="37">
        <f t="shared" si="92"/>
        <v>1000</v>
      </c>
      <c r="AJ100" s="189">
        <v>53.95</v>
      </c>
      <c r="AK100" s="80">
        <f>+AH100*'PRECIOS SEGUN ADJ (RURAL)'!$B$5*'PRECIOS SEGUN ADJ (RURAL)'!$C$5</f>
        <v>53950</v>
      </c>
      <c r="AL100" s="80" t="s">
        <v>3226</v>
      </c>
      <c r="AM100" s="165">
        <v>3</v>
      </c>
      <c r="AN100" s="37">
        <f t="shared" si="93"/>
        <v>120</v>
      </c>
      <c r="AO100" s="189">
        <v>29.05</v>
      </c>
      <c r="AP100" s="80">
        <f>+AM100*'PRECIOS SEGUN ADJ (RURAL)'!$B$6*'PRECIOS SEGUN ADJ (RURAL)'!$C$6</f>
        <v>3486</v>
      </c>
      <c r="AQ100" s="80" t="s">
        <v>1457</v>
      </c>
      <c r="AR100" s="80">
        <f t="shared" si="107"/>
        <v>557.76</v>
      </c>
      <c r="AS100" s="165">
        <v>8</v>
      </c>
      <c r="AT100" s="37">
        <f t="shared" si="94"/>
        <v>320</v>
      </c>
      <c r="AU100" s="189">
        <v>304.44</v>
      </c>
      <c r="AV100" s="80">
        <f>+AS100*'PRECIOS SEGUN ADJ (RURAL)'!$B$7*'PRECIOS SEGUN ADJ (RURAL)'!$C$7</f>
        <v>97420.800000000003</v>
      </c>
      <c r="AW100" s="80" t="s">
        <v>1528</v>
      </c>
      <c r="AX100" s="80">
        <f t="shared" si="108"/>
        <v>17535.740000000002</v>
      </c>
      <c r="AY100" s="37">
        <v>0</v>
      </c>
      <c r="AZ100" s="37">
        <f t="shared" si="116"/>
        <v>0</v>
      </c>
      <c r="BA100" s="189">
        <v>18.899999999999999</v>
      </c>
      <c r="BB100" s="80">
        <f>+AY100*'PRECIOS SEGUN ADJ. (FRONTERIZO)'!$B$9*'PRECIOS SEGUN ADJ. (FRONTERIZO)'!$C$9</f>
        <v>0</v>
      </c>
      <c r="BC100" s="80" t="s">
        <v>134</v>
      </c>
      <c r="BD100" s="165">
        <v>2</v>
      </c>
      <c r="BE100" s="37">
        <f t="shared" si="95"/>
        <v>80</v>
      </c>
      <c r="BF100" s="189">
        <v>140.38999999999999</v>
      </c>
      <c r="BG100" s="80">
        <f>+BD100*'PRECIOS SEGUN ADJ (RURAL)'!$B$8*'PRECIOS SEGUN ADJ (RURAL)'!$C$8</f>
        <v>11231.199999999999</v>
      </c>
      <c r="BH100" s="80" t="s">
        <v>1295</v>
      </c>
      <c r="BI100" s="80">
        <f t="shared" si="109"/>
        <v>2021.62</v>
      </c>
      <c r="BJ100" s="37">
        <v>0</v>
      </c>
      <c r="BK100" s="37">
        <f t="shared" si="117"/>
        <v>0</v>
      </c>
      <c r="BL100" s="189">
        <v>31.459999999999997</v>
      </c>
      <c r="BM100" s="80">
        <f>+BJ100*'PRECIOS SEGUN ADJ. (FRONTERIZO)'!$B$11*'PRECIOS SEGUN ADJ. (FRONTERIZO)'!$C$11</f>
        <v>0</v>
      </c>
      <c r="BN100" s="80" t="s">
        <v>134</v>
      </c>
      <c r="BO100" s="165">
        <v>6</v>
      </c>
      <c r="BP100" s="37">
        <f t="shared" si="96"/>
        <v>240</v>
      </c>
      <c r="BQ100" s="189">
        <v>68.099999999999994</v>
      </c>
      <c r="BR100" s="80">
        <f>+BO100*'PRECIOS SEGUN ADJ (RURAL)'!$B$9*'PRECIOS SEGUN ADJ (RURAL)'!$C$9</f>
        <v>16343.999999999998</v>
      </c>
      <c r="BS100" s="80" t="s">
        <v>1459</v>
      </c>
      <c r="BT100" s="165">
        <v>136</v>
      </c>
      <c r="BU100" s="37">
        <f t="shared" si="110"/>
        <v>2720</v>
      </c>
      <c r="BV100" s="189">
        <v>5.5</v>
      </c>
      <c r="BW100" s="80">
        <f>+BT100*'PRECIOS SEGUN ADJ (RURAL)'!$B$10*'PRECIOS SEGUN ADJ (RURAL)'!$C$10</f>
        <v>14960</v>
      </c>
      <c r="BX100" s="80" t="s">
        <v>3227</v>
      </c>
      <c r="BY100" s="165">
        <v>136</v>
      </c>
      <c r="BZ100" s="37">
        <f t="shared" si="97"/>
        <v>5440</v>
      </c>
      <c r="CA100" s="189">
        <v>7.1500000000000012</v>
      </c>
      <c r="CB100" s="80">
        <f>+BY100*'PRECIOS SEGUN ADJ (RURAL)'!$B$11*'PRECIOS SEGUN ADJ (RURAL)'!$C$11</f>
        <v>38896</v>
      </c>
      <c r="CC100" s="80" t="s">
        <v>3228</v>
      </c>
      <c r="CD100" s="165">
        <v>136</v>
      </c>
      <c r="CE100" s="37">
        <f t="shared" si="98"/>
        <v>5440</v>
      </c>
      <c r="CF100" s="189">
        <v>6.84</v>
      </c>
      <c r="CG100" s="80">
        <f>+CD100*'PRECIOS SEGUN ADJ (RURAL)'!$B$12*'PRECIOS SEGUN ADJ (RURAL)'!$C$12</f>
        <v>37209.599999999999</v>
      </c>
      <c r="CH100" s="80" t="s">
        <v>3229</v>
      </c>
      <c r="CI100" s="37">
        <v>0</v>
      </c>
      <c r="CJ100" s="37">
        <f t="shared" si="118"/>
        <v>0</v>
      </c>
      <c r="CK100" s="189">
        <v>60</v>
      </c>
      <c r="CL100" s="80">
        <f>+CI100*'PRECIOS SEGUN ADJ. (FRONTERIZO)'!$B$16*'PRECIOS SEGUN ADJ. (FRONTERIZO)'!$C$16</f>
        <v>0</v>
      </c>
      <c r="CM100" s="80" t="s">
        <v>134</v>
      </c>
      <c r="CN100" s="80">
        <f t="shared" si="127"/>
        <v>0</v>
      </c>
      <c r="CO100" s="37">
        <v>0</v>
      </c>
      <c r="CP100" s="37">
        <f t="shared" si="119"/>
        <v>0</v>
      </c>
      <c r="CQ100" s="189">
        <v>55.649999999999991</v>
      </c>
      <c r="CR100" s="80">
        <f>+CO100*'PRECIOS SEGUN ADJ. (FRONTERIZO)'!$B$17*'PRECIOS SEGUN ADJ. (FRONTERIZO)'!$C$17</f>
        <v>0</v>
      </c>
      <c r="CS100" s="80" t="s">
        <v>134</v>
      </c>
      <c r="CT100" s="80">
        <f t="shared" si="128"/>
        <v>0</v>
      </c>
      <c r="CU100" s="165">
        <v>136</v>
      </c>
      <c r="CV100" s="37">
        <f t="shared" si="99"/>
        <v>5440</v>
      </c>
      <c r="CW100" s="189">
        <v>6.5999999999999988</v>
      </c>
      <c r="CX100" s="80">
        <f>+CU100*'PRECIOS SEGUN ADJ (RURAL)'!$B$14*'PRECIOS SEGUN ADJ (RURAL)'!$C$14</f>
        <v>35904</v>
      </c>
      <c r="CY100" s="80" t="s">
        <v>3230</v>
      </c>
      <c r="CZ100" s="37">
        <v>0</v>
      </c>
      <c r="DA100" s="37">
        <f t="shared" si="120"/>
        <v>0</v>
      </c>
      <c r="DB100" s="189">
        <v>65.75</v>
      </c>
      <c r="DC100" s="80">
        <f>+CZ100*'PRECIOS SEGUN ADJ. (FRONTERIZO)'!$B$19*'PRECIOS SEGUN ADJ. (FRONTERIZO)'!$C$19</f>
        <v>0</v>
      </c>
      <c r="DD100" s="80" t="s">
        <v>134</v>
      </c>
      <c r="DE100" s="80">
        <f t="shared" si="129"/>
        <v>0</v>
      </c>
      <c r="DF100" s="165">
        <v>5</v>
      </c>
      <c r="DG100" s="37">
        <f t="shared" si="100"/>
        <v>200</v>
      </c>
      <c r="DH100" s="189">
        <v>82.59999999999998</v>
      </c>
      <c r="DI100" s="80">
        <f>+DF100*'PRECIOS SEGUN ADJ (RURAL)'!$B$15*'PRECIOS SEGUN ADJ (RURAL)'!$C$15</f>
        <v>16520</v>
      </c>
      <c r="DJ100" s="80" t="s">
        <v>199</v>
      </c>
      <c r="DK100" s="80">
        <f t="shared" si="111"/>
        <v>2973.6</v>
      </c>
      <c r="DL100" s="165">
        <v>136</v>
      </c>
      <c r="DM100" s="37">
        <f t="shared" si="101"/>
        <v>5440</v>
      </c>
      <c r="DN100" s="189">
        <v>23.059999999999995</v>
      </c>
      <c r="DO100" s="80">
        <f>+DL100*'PRECIOS SEGUN ADJ (RURAL)'!$B$17*'PRECIOS SEGUN ADJ (RURAL)'!$C$17</f>
        <v>125446.39999999999</v>
      </c>
      <c r="DP100" s="80" t="s">
        <v>3231</v>
      </c>
      <c r="DQ100" s="192">
        <v>0</v>
      </c>
      <c r="DR100" s="192">
        <f t="shared" si="121"/>
        <v>0</v>
      </c>
      <c r="DS100" s="189">
        <v>80.849999999999994</v>
      </c>
      <c r="DT100" s="80">
        <f>+DQ100*'PRECIOS SEGUN ADJ. (FRONTERIZO)'!$B$22*'PRECIOS SEGUN ADJ. (FRONTERIZO)'!$C$22</f>
        <v>0</v>
      </c>
      <c r="DU100" s="80" t="s">
        <v>134</v>
      </c>
      <c r="DV100" s="165">
        <v>6</v>
      </c>
      <c r="DW100" s="37">
        <f t="shared" si="102"/>
        <v>240</v>
      </c>
      <c r="DX100" s="189">
        <v>21.83</v>
      </c>
      <c r="DY100" s="80">
        <f>+DV100*'PRECIOS SEGUN ADJ (RURAL)'!$B$19*'PRECIOS SEGUN ADJ (RURAL)'!$C$19</f>
        <v>5239.2</v>
      </c>
      <c r="DZ100" s="80" t="s">
        <v>1434</v>
      </c>
      <c r="EA100" s="80">
        <f t="shared" si="112"/>
        <v>943.06</v>
      </c>
      <c r="EB100" s="165">
        <v>20</v>
      </c>
      <c r="EC100" s="37">
        <f t="shared" si="103"/>
        <v>800</v>
      </c>
      <c r="ED100" s="189">
        <v>33</v>
      </c>
      <c r="EE100" s="80">
        <f>+EB100*'PRECIOS SEGUN ADJ (RURAL)'!$B$20*'PRECIOS SEGUN ADJ (RURAL)'!$C$20</f>
        <v>26400</v>
      </c>
      <c r="EF100" s="80" t="s">
        <v>632</v>
      </c>
      <c r="EG100" s="37">
        <v>0</v>
      </c>
      <c r="EH100" s="37">
        <f t="shared" si="122"/>
        <v>0</v>
      </c>
      <c r="EI100" s="189">
        <v>15.789999999999997</v>
      </c>
      <c r="EJ100" s="80">
        <f>+EG100*'PRECIOS SEGUN ADJ. (FRONTERIZO)'!$B$25*'PRECIOS SEGUN ADJ. (FRONTERIZO)'!$C$25</f>
        <v>0</v>
      </c>
      <c r="EK100" s="80" t="s">
        <v>134</v>
      </c>
      <c r="EL100" s="37">
        <v>0</v>
      </c>
      <c r="EM100" s="37">
        <f t="shared" si="123"/>
        <v>0</v>
      </c>
      <c r="EN100" s="189">
        <v>31.5</v>
      </c>
      <c r="EO100" s="80">
        <f>+EL100*'PRECIOS SEGUN ADJ. (FRONTERIZO)'!$B$26*'PRECIOS SEGUN ADJ. (FRONTERIZO)'!$C$26</f>
        <v>0</v>
      </c>
      <c r="EP100" s="80" t="s">
        <v>134</v>
      </c>
      <c r="EQ100" s="193">
        <v>18</v>
      </c>
      <c r="ER100" s="194">
        <f t="shared" si="124"/>
        <v>720</v>
      </c>
      <c r="ES100" s="195">
        <v>21.68</v>
      </c>
      <c r="ET100" s="196">
        <f>+EQ100*'PRECIOS SEGUN ADJ (RURAL)'!$B$13*'PRECIOS SEGUN ADJ (RURAL)'!$C$13</f>
        <v>15609.6</v>
      </c>
      <c r="EU100" s="196" t="s">
        <v>1534</v>
      </c>
      <c r="EV100" s="197">
        <v>136</v>
      </c>
      <c r="EW100" s="198">
        <f t="shared" si="113"/>
        <v>2720</v>
      </c>
      <c r="EX100" s="199">
        <v>5.5</v>
      </c>
      <c r="EY100" s="200">
        <f>+EV100*'PRECIOS SEGUN ADJ (RURAL)'!$B$16*'PRECIOS SEGUN ADJ (RURAL)'!$C$16</f>
        <v>14960</v>
      </c>
      <c r="EZ100" s="200" t="s">
        <v>3227</v>
      </c>
      <c r="FA100" s="201">
        <v>8</v>
      </c>
      <c r="FB100" s="202">
        <f t="shared" si="125"/>
        <v>320</v>
      </c>
      <c r="FC100" s="203">
        <v>220</v>
      </c>
      <c r="FD100" s="204">
        <f>+FA100*'PRECIOS SEGUN ADJ (RURAL)'!$B$18*'PRECIOS SEGUN ADJ (RURAL)'!$C$18</f>
        <v>70400</v>
      </c>
      <c r="FE100" s="204" t="s">
        <v>1535</v>
      </c>
      <c r="FF100" s="204">
        <f t="shared" si="114"/>
        <v>12672</v>
      </c>
      <c r="FG100" s="80">
        <f t="shared" si="130"/>
        <v>682125.99999999988</v>
      </c>
      <c r="FH100" s="80" t="s">
        <v>3232</v>
      </c>
      <c r="FI100" s="80">
        <f t="shared" si="126"/>
        <v>53462.14</v>
      </c>
      <c r="FJ100" s="80" t="s">
        <v>3233</v>
      </c>
      <c r="FK100" s="80">
        <f t="shared" si="131"/>
        <v>628663.85999999987</v>
      </c>
      <c r="FL100" s="80" t="s">
        <v>3234</v>
      </c>
      <c r="FM100" s="80">
        <f t="shared" si="132"/>
        <v>136425.20000000001</v>
      </c>
      <c r="FN100" s="80" t="s">
        <v>3235</v>
      </c>
      <c r="FO100" s="80">
        <f t="shared" si="133"/>
        <v>6821.26</v>
      </c>
      <c r="FP100" s="80" t="s">
        <v>3236</v>
      </c>
      <c r="FQ100" s="80"/>
      <c r="FR100" s="80">
        <f t="shared" si="134"/>
        <v>545700.79999999981</v>
      </c>
      <c r="FS100" s="80" t="s">
        <v>3237</v>
      </c>
      <c r="FT100" s="37" t="str">
        <f>+VLOOKUP(D100,'RURAL XENIA'!F:G,2,0)</f>
        <v>R-43</v>
      </c>
    </row>
    <row r="101" spans="1:176">
      <c r="A101" s="37">
        <v>100</v>
      </c>
      <c r="B101" s="176" t="s">
        <v>1826</v>
      </c>
      <c r="C101" s="26" t="s">
        <v>3238</v>
      </c>
      <c r="D101" s="37">
        <v>132291842</v>
      </c>
      <c r="E101" s="37">
        <f>+VLOOKUP(D101,'INFORMACION DE PROVEEDORES'!C:I,2,0)</f>
        <v>132291842</v>
      </c>
      <c r="F101" s="26" t="str">
        <f>+VLOOKUP(D101,'INFORMACION DE PROVEEDORES'!C:J,4,0)</f>
        <v>PURA ELIZABETH GOMEZ</v>
      </c>
      <c r="G101" s="37" t="str">
        <f>+VLOOKUP(D101,'INFORMACION DE PROVEEDORES'!C:K,5,0)</f>
        <v>008-0031285-2</v>
      </c>
      <c r="H101" s="26" t="str">
        <f>+VLOOKUP(D101,'INFORMACION DE PROVEEDORES'!C:L,7,0)</f>
        <v>CALLE LUPERON ESQUINA MELLA, NO. 27, BAYAGUANA, MONTE PLATA</v>
      </c>
      <c r="I101" s="37" t="str">
        <f>+VLOOKUP(D101,'INFORMACION DE PROVEEDORES'!C:M,3,0)</f>
        <v xml:space="preserve"> JURÍDICA</v>
      </c>
      <c r="J101" s="37">
        <v>3</v>
      </c>
      <c r="K101" s="37">
        <v>175</v>
      </c>
      <c r="L101" s="37">
        <v>14</v>
      </c>
      <c r="M101" s="37">
        <f t="shared" si="104"/>
        <v>560</v>
      </c>
      <c r="N101" s="189">
        <v>60.180000000000007</v>
      </c>
      <c r="O101" s="80">
        <f>+L101*'PRECIOS SEGUN ADJ (RURAL)'!$B$2*'PRECIOS SEGUN ADJ (RURAL)'!$C$2</f>
        <v>33700.800000000003</v>
      </c>
      <c r="P101" s="80" t="s">
        <v>1476</v>
      </c>
      <c r="Q101" s="80">
        <f t="shared" si="105"/>
        <v>5392.13</v>
      </c>
      <c r="R101" s="165">
        <v>4</v>
      </c>
      <c r="S101" s="37">
        <f t="shared" si="90"/>
        <v>160</v>
      </c>
      <c r="T101" s="189">
        <v>33</v>
      </c>
      <c r="U101" s="80">
        <f>+R101*'PRECIOS SEGUN ADJ (RURAL)'!$B$3*'PRECIOS SEGUN ADJ (RURAL)'!$C$3</f>
        <v>5280</v>
      </c>
      <c r="V101" s="80" t="s">
        <v>1138</v>
      </c>
      <c r="W101" s="192">
        <v>0</v>
      </c>
      <c r="X101" s="37">
        <f t="shared" si="115"/>
        <v>0</v>
      </c>
      <c r="Y101" s="189">
        <v>25.2</v>
      </c>
      <c r="Z101" s="80">
        <f>+W101*'PRECIOS SEGUN ADJ. (FRONTERIZO)'!$B$4*'PRECIOS SEGUN ADJ. (FRONTERIZO)'!$C$4</f>
        <v>0</v>
      </c>
      <c r="AA101" s="80" t="s">
        <v>134</v>
      </c>
      <c r="AB101" s="165">
        <v>28</v>
      </c>
      <c r="AC101" s="37">
        <f t="shared" si="91"/>
        <v>1120</v>
      </c>
      <c r="AD101" s="189">
        <v>87.91</v>
      </c>
      <c r="AE101" s="80">
        <f>+AB101*'PRECIOS SEGUN ADJ (RURAL)'!$B$4*'PRECIOS SEGUN ADJ (RURAL)'!$C$4</f>
        <v>98459.199999999997</v>
      </c>
      <c r="AF101" s="80" t="s">
        <v>1099</v>
      </c>
      <c r="AG101" s="80">
        <f t="shared" si="106"/>
        <v>17722.66</v>
      </c>
      <c r="AH101" s="165">
        <v>34</v>
      </c>
      <c r="AI101" s="37">
        <f t="shared" si="92"/>
        <v>1360</v>
      </c>
      <c r="AJ101" s="189">
        <v>53.95</v>
      </c>
      <c r="AK101" s="80">
        <f>+AH101*'PRECIOS SEGUN ADJ (RURAL)'!$B$5*'PRECIOS SEGUN ADJ (RURAL)'!$C$5</f>
        <v>73372</v>
      </c>
      <c r="AL101" s="80" t="s">
        <v>1200</v>
      </c>
      <c r="AM101" s="165">
        <v>5</v>
      </c>
      <c r="AN101" s="37">
        <f t="shared" si="93"/>
        <v>200</v>
      </c>
      <c r="AO101" s="189">
        <v>29.05</v>
      </c>
      <c r="AP101" s="80">
        <f>+AM101*'PRECIOS SEGUN ADJ (RURAL)'!$B$6*'PRECIOS SEGUN ADJ (RURAL)'!$C$6</f>
        <v>5810</v>
      </c>
      <c r="AQ101" s="80" t="s">
        <v>1201</v>
      </c>
      <c r="AR101" s="80">
        <f t="shared" si="107"/>
        <v>929.6</v>
      </c>
      <c r="AS101" s="165">
        <v>10</v>
      </c>
      <c r="AT101" s="37">
        <f t="shared" si="94"/>
        <v>400</v>
      </c>
      <c r="AU101" s="189">
        <v>304.44</v>
      </c>
      <c r="AV101" s="80">
        <f>+AS101*'PRECIOS SEGUN ADJ (RURAL)'!$B$7*'PRECIOS SEGUN ADJ (RURAL)'!$C$7</f>
        <v>121776</v>
      </c>
      <c r="AW101" s="80" t="s">
        <v>1494</v>
      </c>
      <c r="AX101" s="80">
        <f t="shared" si="108"/>
        <v>21919.68</v>
      </c>
      <c r="AY101" s="37">
        <v>0</v>
      </c>
      <c r="AZ101" s="37">
        <f t="shared" si="116"/>
        <v>0</v>
      </c>
      <c r="BA101" s="189">
        <v>18.899999999999999</v>
      </c>
      <c r="BB101" s="80">
        <f>+AY101*'PRECIOS SEGUN ADJ. (FRONTERIZO)'!$B$9*'PRECIOS SEGUN ADJ. (FRONTERIZO)'!$C$9</f>
        <v>0</v>
      </c>
      <c r="BC101" s="80" t="s">
        <v>134</v>
      </c>
      <c r="BD101" s="165">
        <v>4</v>
      </c>
      <c r="BE101" s="37">
        <f t="shared" si="95"/>
        <v>160</v>
      </c>
      <c r="BF101" s="189">
        <v>140.38999999999999</v>
      </c>
      <c r="BG101" s="80">
        <f>+BD101*'PRECIOS SEGUN ADJ (RURAL)'!$B$8*'PRECIOS SEGUN ADJ (RURAL)'!$C$8</f>
        <v>22462.399999999998</v>
      </c>
      <c r="BH101" s="80" t="s">
        <v>1143</v>
      </c>
      <c r="BI101" s="80">
        <f t="shared" si="109"/>
        <v>4043.23</v>
      </c>
      <c r="BJ101" s="37">
        <v>0</v>
      </c>
      <c r="BK101" s="37">
        <f t="shared" si="117"/>
        <v>0</v>
      </c>
      <c r="BL101" s="189">
        <v>31.459999999999997</v>
      </c>
      <c r="BM101" s="80">
        <f>+BJ101*'PRECIOS SEGUN ADJ. (FRONTERIZO)'!$B$11*'PRECIOS SEGUN ADJ. (FRONTERIZO)'!$C$11</f>
        <v>0</v>
      </c>
      <c r="BN101" s="80" t="s">
        <v>134</v>
      </c>
      <c r="BO101" s="165">
        <v>9</v>
      </c>
      <c r="BP101" s="37">
        <f t="shared" si="96"/>
        <v>360</v>
      </c>
      <c r="BQ101" s="189">
        <v>68.099999999999994</v>
      </c>
      <c r="BR101" s="80">
        <f>+BO101*'PRECIOS SEGUN ADJ (RURAL)'!$B$9*'PRECIOS SEGUN ADJ (RURAL)'!$C$9</f>
        <v>24516</v>
      </c>
      <c r="BS101" s="80" t="s">
        <v>1203</v>
      </c>
      <c r="BT101" s="165">
        <v>175</v>
      </c>
      <c r="BU101" s="37">
        <f t="shared" si="110"/>
        <v>3500</v>
      </c>
      <c r="BV101" s="189">
        <v>5.5</v>
      </c>
      <c r="BW101" s="80">
        <f>+BT101*'PRECIOS SEGUN ADJ (RURAL)'!$B$10*'PRECIOS SEGUN ADJ (RURAL)'!$C$10</f>
        <v>19250</v>
      </c>
      <c r="BX101" s="80" t="s">
        <v>3239</v>
      </c>
      <c r="BY101" s="165">
        <v>175</v>
      </c>
      <c r="BZ101" s="37">
        <f t="shared" si="97"/>
        <v>7000</v>
      </c>
      <c r="CA101" s="189">
        <v>7.1500000000000012</v>
      </c>
      <c r="CB101" s="80">
        <f>+BY101*'PRECIOS SEGUN ADJ (RURAL)'!$B$11*'PRECIOS SEGUN ADJ (RURAL)'!$C$11</f>
        <v>50050</v>
      </c>
      <c r="CC101" s="80" t="s">
        <v>3240</v>
      </c>
      <c r="CD101" s="165">
        <v>175</v>
      </c>
      <c r="CE101" s="37">
        <f t="shared" si="98"/>
        <v>7000</v>
      </c>
      <c r="CF101" s="189">
        <v>6.84</v>
      </c>
      <c r="CG101" s="80">
        <f>+CD101*'PRECIOS SEGUN ADJ (RURAL)'!$B$12*'PRECIOS SEGUN ADJ (RURAL)'!$C$12</f>
        <v>47880</v>
      </c>
      <c r="CH101" s="80" t="s">
        <v>3241</v>
      </c>
      <c r="CI101" s="37">
        <v>0</v>
      </c>
      <c r="CJ101" s="37">
        <f t="shared" si="118"/>
        <v>0</v>
      </c>
      <c r="CK101" s="189">
        <v>60</v>
      </c>
      <c r="CL101" s="80">
        <f>+CI101*'PRECIOS SEGUN ADJ. (FRONTERIZO)'!$B$16*'PRECIOS SEGUN ADJ. (FRONTERIZO)'!$C$16</f>
        <v>0</v>
      </c>
      <c r="CM101" s="80" t="s">
        <v>134</v>
      </c>
      <c r="CN101" s="80">
        <f t="shared" si="127"/>
        <v>0</v>
      </c>
      <c r="CO101" s="37">
        <v>0</v>
      </c>
      <c r="CP101" s="37">
        <f t="shared" si="119"/>
        <v>0</v>
      </c>
      <c r="CQ101" s="189">
        <v>55.649999999999991</v>
      </c>
      <c r="CR101" s="80">
        <f>+CO101*'PRECIOS SEGUN ADJ. (FRONTERIZO)'!$B$17*'PRECIOS SEGUN ADJ. (FRONTERIZO)'!$C$17</f>
        <v>0</v>
      </c>
      <c r="CS101" s="80" t="s">
        <v>134</v>
      </c>
      <c r="CT101" s="80">
        <f t="shared" si="128"/>
        <v>0</v>
      </c>
      <c r="CU101" s="165">
        <v>175</v>
      </c>
      <c r="CV101" s="37">
        <f t="shared" si="99"/>
        <v>7000</v>
      </c>
      <c r="CW101" s="189">
        <v>6.5999999999999988</v>
      </c>
      <c r="CX101" s="80">
        <f>+CU101*'PRECIOS SEGUN ADJ (RURAL)'!$B$14*'PRECIOS SEGUN ADJ (RURAL)'!$C$14</f>
        <v>46200</v>
      </c>
      <c r="CY101" s="80" t="s">
        <v>312</v>
      </c>
      <c r="CZ101" s="37">
        <v>0</v>
      </c>
      <c r="DA101" s="37">
        <f t="shared" si="120"/>
        <v>0</v>
      </c>
      <c r="DB101" s="189">
        <v>65.75</v>
      </c>
      <c r="DC101" s="80">
        <f>+CZ101*'PRECIOS SEGUN ADJ. (FRONTERIZO)'!$B$19*'PRECIOS SEGUN ADJ. (FRONTERIZO)'!$C$19</f>
        <v>0</v>
      </c>
      <c r="DD101" s="80" t="s">
        <v>134</v>
      </c>
      <c r="DE101" s="80">
        <f t="shared" si="129"/>
        <v>0</v>
      </c>
      <c r="DF101" s="165">
        <v>8</v>
      </c>
      <c r="DG101" s="37">
        <f t="shared" si="100"/>
        <v>320</v>
      </c>
      <c r="DH101" s="189">
        <v>82.59999999999998</v>
      </c>
      <c r="DI101" s="80">
        <f>+DF101*'PRECIOS SEGUN ADJ (RURAL)'!$B$15*'PRECIOS SEGUN ADJ (RURAL)'!$C$15</f>
        <v>26432</v>
      </c>
      <c r="DJ101" s="80" t="s">
        <v>174</v>
      </c>
      <c r="DK101" s="80">
        <f t="shared" si="111"/>
        <v>4757.76</v>
      </c>
      <c r="DL101" s="165">
        <v>175</v>
      </c>
      <c r="DM101" s="37">
        <f t="shared" si="101"/>
        <v>7000</v>
      </c>
      <c r="DN101" s="189">
        <v>23.059999999999995</v>
      </c>
      <c r="DO101" s="80">
        <f>+DL101*'PRECIOS SEGUN ADJ (RURAL)'!$B$17*'PRECIOS SEGUN ADJ (RURAL)'!$C$17</f>
        <v>161420</v>
      </c>
      <c r="DP101" s="80" t="s">
        <v>3242</v>
      </c>
      <c r="DQ101" s="192">
        <v>0</v>
      </c>
      <c r="DR101" s="192">
        <f t="shared" si="121"/>
        <v>0</v>
      </c>
      <c r="DS101" s="189">
        <v>80.849999999999994</v>
      </c>
      <c r="DT101" s="80">
        <f>+DQ101*'PRECIOS SEGUN ADJ. (FRONTERIZO)'!$B$22*'PRECIOS SEGUN ADJ. (FRONTERIZO)'!$C$22</f>
        <v>0</v>
      </c>
      <c r="DU101" s="80" t="s">
        <v>134</v>
      </c>
      <c r="DV101" s="165">
        <v>9</v>
      </c>
      <c r="DW101" s="37">
        <f t="shared" si="102"/>
        <v>360</v>
      </c>
      <c r="DX101" s="189">
        <v>21.83</v>
      </c>
      <c r="DY101" s="80">
        <f>+DV101*'PRECIOS SEGUN ADJ (RURAL)'!$B$19*'PRECIOS SEGUN ADJ (RURAL)'!$C$19</f>
        <v>7858.7999999999993</v>
      </c>
      <c r="DZ101" s="80" t="s">
        <v>1483</v>
      </c>
      <c r="EA101" s="80">
        <f t="shared" si="112"/>
        <v>1414.58</v>
      </c>
      <c r="EB101" s="165">
        <v>26</v>
      </c>
      <c r="EC101" s="37">
        <f t="shared" si="103"/>
        <v>1040</v>
      </c>
      <c r="ED101" s="189">
        <v>33</v>
      </c>
      <c r="EE101" s="80">
        <f>+EB101*'PRECIOS SEGUN ADJ (RURAL)'!$B$20*'PRECIOS SEGUN ADJ (RURAL)'!$C$20</f>
        <v>34320</v>
      </c>
      <c r="EF101" s="80" t="s">
        <v>953</v>
      </c>
      <c r="EG101" s="37">
        <v>0</v>
      </c>
      <c r="EH101" s="37">
        <f t="shared" si="122"/>
        <v>0</v>
      </c>
      <c r="EI101" s="189">
        <v>15.789999999999997</v>
      </c>
      <c r="EJ101" s="80">
        <f>+EG101*'PRECIOS SEGUN ADJ. (FRONTERIZO)'!$B$25*'PRECIOS SEGUN ADJ. (FRONTERIZO)'!$C$25</f>
        <v>0</v>
      </c>
      <c r="EK101" s="80" t="s">
        <v>134</v>
      </c>
      <c r="EL101" s="37">
        <v>0</v>
      </c>
      <c r="EM101" s="37">
        <f t="shared" si="123"/>
        <v>0</v>
      </c>
      <c r="EN101" s="189">
        <v>31.5</v>
      </c>
      <c r="EO101" s="80">
        <f>+EL101*'PRECIOS SEGUN ADJ. (FRONTERIZO)'!$B$26*'PRECIOS SEGUN ADJ. (FRONTERIZO)'!$C$26</f>
        <v>0</v>
      </c>
      <c r="EP101" s="80" t="s">
        <v>134</v>
      </c>
      <c r="EQ101" s="193">
        <v>24</v>
      </c>
      <c r="ER101" s="194">
        <f t="shared" si="124"/>
        <v>960</v>
      </c>
      <c r="ES101" s="195">
        <v>21.68</v>
      </c>
      <c r="ET101" s="196">
        <f>+EQ101*'PRECIOS SEGUN ADJ (RURAL)'!$B$13*'PRECIOS SEGUN ADJ (RURAL)'!$C$13</f>
        <v>20812.799999999996</v>
      </c>
      <c r="EU101" s="196" t="s">
        <v>1208</v>
      </c>
      <c r="EV101" s="197">
        <v>175</v>
      </c>
      <c r="EW101" s="198">
        <f t="shared" si="113"/>
        <v>3500</v>
      </c>
      <c r="EX101" s="199">
        <v>5.5</v>
      </c>
      <c r="EY101" s="200">
        <f>+EV101*'PRECIOS SEGUN ADJ (RURAL)'!$B$16*'PRECIOS SEGUN ADJ (RURAL)'!$C$16</f>
        <v>19250</v>
      </c>
      <c r="EZ101" s="200" t="s">
        <v>3239</v>
      </c>
      <c r="FA101" s="201">
        <v>10</v>
      </c>
      <c r="FB101" s="202">
        <f t="shared" si="125"/>
        <v>400</v>
      </c>
      <c r="FC101" s="203">
        <v>220</v>
      </c>
      <c r="FD101" s="204">
        <f>+FA101*'PRECIOS SEGUN ADJ (RURAL)'!$B$18*'PRECIOS SEGUN ADJ (RURAL)'!$C$18</f>
        <v>88000</v>
      </c>
      <c r="FE101" s="204" t="s">
        <v>1501</v>
      </c>
      <c r="FF101" s="204">
        <f t="shared" si="114"/>
        <v>15840</v>
      </c>
      <c r="FG101" s="80">
        <f t="shared" si="130"/>
        <v>906850.00000000012</v>
      </c>
      <c r="FH101" s="80" t="s">
        <v>3243</v>
      </c>
      <c r="FI101" s="80">
        <f t="shared" si="126"/>
        <v>72019.640000000014</v>
      </c>
      <c r="FJ101" s="80" t="s">
        <v>3244</v>
      </c>
      <c r="FK101" s="80">
        <f t="shared" si="131"/>
        <v>834830.3600000001</v>
      </c>
      <c r="FL101" s="80" t="s">
        <v>3245</v>
      </c>
      <c r="FM101" s="80">
        <f t="shared" si="132"/>
        <v>181370</v>
      </c>
      <c r="FN101" s="80" t="s">
        <v>3246</v>
      </c>
      <c r="FO101" s="80">
        <f t="shared" si="133"/>
        <v>9068.5</v>
      </c>
      <c r="FP101" s="80" t="s">
        <v>3247</v>
      </c>
      <c r="FQ101" s="80"/>
      <c r="FR101" s="80">
        <f t="shared" si="134"/>
        <v>725480.00000000012</v>
      </c>
      <c r="FS101" s="80" t="s">
        <v>3248</v>
      </c>
      <c r="FT101" s="37" t="str">
        <f>+VLOOKUP(D101,'RURAL XENIA'!F:G,2,0)</f>
        <v>R-20</v>
      </c>
    </row>
    <row r="102" spans="1:176">
      <c r="A102" s="37">
        <v>101</v>
      </c>
      <c r="B102" s="176" t="s">
        <v>1826</v>
      </c>
      <c r="C102" s="26" t="s">
        <v>3249</v>
      </c>
      <c r="D102" s="37">
        <v>131537172</v>
      </c>
      <c r="E102" s="37">
        <f>+VLOOKUP(D102,'INFORMACION DE PROVEEDORES'!C:I,2,0)</f>
        <v>131537172</v>
      </c>
      <c r="F102" s="26" t="str">
        <f>+VLOOKUP(D102,'INFORMACION DE PROVEEDORES'!C:J,4,0)</f>
        <v>MANLIO GARIBALDI GARCIA QUEZADA</v>
      </c>
      <c r="G102" s="37" t="str">
        <f>+VLOOKUP(D102,'INFORMACION DE PROVEEDORES'!C:K,5,0)</f>
        <v>051-0006924-3</v>
      </c>
      <c r="H102" s="26" t="str">
        <f>+VLOOKUP(D102,'INFORMACION DE PROVEEDORES'!C:L,7,0)</f>
        <v xml:space="preserve">CALLE CORDILLERA CENTRA, NO- 23 A, PRIMER NIVELRESIDENCIAL LOMISA, SANTO DOMINGO ESTE </v>
      </c>
      <c r="I102" s="37" t="str">
        <f>+VLOOKUP(D102,'INFORMACION DE PROVEEDORES'!C:M,3,0)</f>
        <v xml:space="preserve"> JURÍDICA</v>
      </c>
      <c r="J102" s="37">
        <v>4</v>
      </c>
      <c r="K102" s="37">
        <v>240</v>
      </c>
      <c r="L102" s="37">
        <v>18</v>
      </c>
      <c r="M102" s="37">
        <f t="shared" si="104"/>
        <v>720</v>
      </c>
      <c r="N102" s="189">
        <v>60.180000000000007</v>
      </c>
      <c r="O102" s="80">
        <f>+L102*'PRECIOS SEGUN ADJ (RURAL)'!$B$2*'PRECIOS SEGUN ADJ (RURAL)'!$C$2</f>
        <v>43329.599999999999</v>
      </c>
      <c r="P102" s="80" t="s">
        <v>1160</v>
      </c>
      <c r="Q102" s="80">
        <f t="shared" si="105"/>
        <v>6932.74</v>
      </c>
      <c r="R102" s="165">
        <v>5</v>
      </c>
      <c r="S102" s="37">
        <f t="shared" si="90"/>
        <v>200</v>
      </c>
      <c r="T102" s="189">
        <v>33</v>
      </c>
      <c r="U102" s="80">
        <f>+R102*'PRECIOS SEGUN ADJ (RURAL)'!$B$3*'PRECIOS SEGUN ADJ (RURAL)'!$C$3</f>
        <v>6600</v>
      </c>
      <c r="V102" s="80" t="s">
        <v>1181</v>
      </c>
      <c r="W102" s="192">
        <v>0</v>
      </c>
      <c r="X102" s="37">
        <f t="shared" si="115"/>
        <v>0</v>
      </c>
      <c r="Y102" s="189">
        <v>25.2</v>
      </c>
      <c r="Z102" s="80">
        <f>+W102*'PRECIOS SEGUN ADJ. (FRONTERIZO)'!$B$4*'PRECIOS SEGUN ADJ. (FRONTERIZO)'!$C$4</f>
        <v>0</v>
      </c>
      <c r="AA102" s="80" t="s">
        <v>134</v>
      </c>
      <c r="AB102" s="165">
        <v>38</v>
      </c>
      <c r="AC102" s="37">
        <f t="shared" si="91"/>
        <v>1520</v>
      </c>
      <c r="AD102" s="189">
        <v>87.91</v>
      </c>
      <c r="AE102" s="80">
        <f>+AB102*'PRECIOS SEGUN ADJ (RURAL)'!$B$4*'PRECIOS SEGUN ADJ (RURAL)'!$C$4</f>
        <v>133623.20000000001</v>
      </c>
      <c r="AF102" s="80" t="s">
        <v>1840</v>
      </c>
      <c r="AG102" s="80">
        <f t="shared" si="106"/>
        <v>24052.18</v>
      </c>
      <c r="AH102" s="165">
        <v>46</v>
      </c>
      <c r="AI102" s="37">
        <f t="shared" si="92"/>
        <v>1840</v>
      </c>
      <c r="AJ102" s="189">
        <v>53.95</v>
      </c>
      <c r="AK102" s="80">
        <f>+AH102*'PRECIOS SEGUN ADJ (RURAL)'!$B$5*'PRECIOS SEGUN ADJ (RURAL)'!$C$5</f>
        <v>99268.000000000015</v>
      </c>
      <c r="AL102" s="80" t="s">
        <v>1841</v>
      </c>
      <c r="AM102" s="165">
        <v>7</v>
      </c>
      <c r="AN102" s="37">
        <f t="shared" si="93"/>
        <v>280</v>
      </c>
      <c r="AO102" s="189">
        <v>29.05</v>
      </c>
      <c r="AP102" s="80">
        <f>+AM102*'PRECIOS SEGUN ADJ (RURAL)'!$B$6*'PRECIOS SEGUN ADJ (RURAL)'!$C$6</f>
        <v>8134</v>
      </c>
      <c r="AQ102" s="80" t="s">
        <v>1141</v>
      </c>
      <c r="AR102" s="80">
        <f t="shared" si="107"/>
        <v>1301.44</v>
      </c>
      <c r="AS102" s="165">
        <v>15</v>
      </c>
      <c r="AT102" s="37">
        <f t="shared" si="94"/>
        <v>600</v>
      </c>
      <c r="AU102" s="189">
        <v>304.44</v>
      </c>
      <c r="AV102" s="80">
        <f>+AS102*'PRECIOS SEGUN ADJ (RURAL)'!$B$7*'PRECIOS SEGUN ADJ (RURAL)'!$C$7</f>
        <v>182664</v>
      </c>
      <c r="AW102" s="80" t="s">
        <v>1163</v>
      </c>
      <c r="AX102" s="80">
        <f t="shared" si="108"/>
        <v>32879.519999999997</v>
      </c>
      <c r="AY102" s="37">
        <v>0</v>
      </c>
      <c r="AZ102" s="37">
        <f t="shared" si="116"/>
        <v>0</v>
      </c>
      <c r="BA102" s="189">
        <v>18.899999999999999</v>
      </c>
      <c r="BB102" s="80">
        <f>+AY102*'PRECIOS SEGUN ADJ. (FRONTERIZO)'!$B$9*'PRECIOS SEGUN ADJ. (FRONTERIZO)'!$C$9</f>
        <v>0</v>
      </c>
      <c r="BC102" s="80" t="s">
        <v>134</v>
      </c>
      <c r="BD102" s="165">
        <v>5</v>
      </c>
      <c r="BE102" s="37">
        <f t="shared" si="95"/>
        <v>200</v>
      </c>
      <c r="BF102" s="189">
        <v>140.38999999999999</v>
      </c>
      <c r="BG102" s="80">
        <f>+BD102*'PRECIOS SEGUN ADJ (RURAL)'!$B$8*'PRECIOS SEGUN ADJ (RURAL)'!$C$8</f>
        <v>28077.999999999996</v>
      </c>
      <c r="BH102" s="80" t="s">
        <v>1183</v>
      </c>
      <c r="BI102" s="80">
        <f t="shared" si="109"/>
        <v>5054.04</v>
      </c>
      <c r="BJ102" s="37">
        <v>0</v>
      </c>
      <c r="BK102" s="37">
        <f t="shared" si="117"/>
        <v>0</v>
      </c>
      <c r="BL102" s="189">
        <v>31.459999999999997</v>
      </c>
      <c r="BM102" s="80">
        <f>+BJ102*'PRECIOS SEGUN ADJ. (FRONTERIZO)'!$B$11*'PRECIOS SEGUN ADJ. (FRONTERIZO)'!$C$11</f>
        <v>0</v>
      </c>
      <c r="BN102" s="80" t="s">
        <v>134</v>
      </c>
      <c r="BO102" s="165">
        <v>12</v>
      </c>
      <c r="BP102" s="37">
        <f t="shared" si="96"/>
        <v>480</v>
      </c>
      <c r="BQ102" s="189">
        <v>68.099999999999994</v>
      </c>
      <c r="BR102" s="80">
        <f>+BO102*'PRECIOS SEGUN ADJ (RURAL)'!$B$9*'PRECIOS SEGUN ADJ (RURAL)'!$C$9</f>
        <v>32687.999999999996</v>
      </c>
      <c r="BS102" s="80" t="s">
        <v>1165</v>
      </c>
      <c r="BT102" s="165">
        <v>240</v>
      </c>
      <c r="BU102" s="37">
        <f t="shared" si="110"/>
        <v>4800</v>
      </c>
      <c r="BV102" s="189">
        <v>5.5</v>
      </c>
      <c r="BW102" s="80">
        <f>+BT102*'PRECIOS SEGUN ADJ (RURAL)'!$B$10*'PRECIOS SEGUN ADJ (RURAL)'!$C$10</f>
        <v>26400</v>
      </c>
      <c r="BX102" s="80" t="s">
        <v>632</v>
      </c>
      <c r="BY102" s="165">
        <v>240</v>
      </c>
      <c r="BZ102" s="37">
        <f t="shared" si="97"/>
        <v>9600</v>
      </c>
      <c r="CA102" s="189">
        <v>7.1500000000000012</v>
      </c>
      <c r="CB102" s="80">
        <f>+BY102*'PRECIOS SEGUN ADJ (RURAL)'!$B$11*'PRECIOS SEGUN ADJ (RURAL)'!$C$11</f>
        <v>68640</v>
      </c>
      <c r="CC102" s="80" t="s">
        <v>3139</v>
      </c>
      <c r="CD102" s="165">
        <v>240</v>
      </c>
      <c r="CE102" s="37">
        <f t="shared" si="98"/>
        <v>9600</v>
      </c>
      <c r="CF102" s="189">
        <v>6.84</v>
      </c>
      <c r="CG102" s="80">
        <f>+CD102*'PRECIOS SEGUN ADJ (RURAL)'!$B$12*'PRECIOS SEGUN ADJ (RURAL)'!$C$12</f>
        <v>65664</v>
      </c>
      <c r="CH102" s="80" t="s">
        <v>3250</v>
      </c>
      <c r="CI102" s="37">
        <v>0</v>
      </c>
      <c r="CJ102" s="37">
        <f t="shared" si="118"/>
        <v>0</v>
      </c>
      <c r="CK102" s="189">
        <v>60</v>
      </c>
      <c r="CL102" s="80">
        <f>+CI102*'PRECIOS SEGUN ADJ. (FRONTERIZO)'!$B$16*'PRECIOS SEGUN ADJ. (FRONTERIZO)'!$C$16</f>
        <v>0</v>
      </c>
      <c r="CM102" s="80" t="s">
        <v>134</v>
      </c>
      <c r="CN102" s="80">
        <f t="shared" si="127"/>
        <v>0</v>
      </c>
      <c r="CO102" s="37">
        <v>0</v>
      </c>
      <c r="CP102" s="37">
        <f t="shared" si="119"/>
        <v>0</v>
      </c>
      <c r="CQ102" s="189">
        <v>55.649999999999991</v>
      </c>
      <c r="CR102" s="80">
        <f>+CO102*'PRECIOS SEGUN ADJ. (FRONTERIZO)'!$B$17*'PRECIOS SEGUN ADJ. (FRONTERIZO)'!$C$17</f>
        <v>0</v>
      </c>
      <c r="CS102" s="80" t="s">
        <v>134</v>
      </c>
      <c r="CT102" s="80">
        <f t="shared" si="128"/>
        <v>0</v>
      </c>
      <c r="CU102" s="165">
        <v>240</v>
      </c>
      <c r="CV102" s="37">
        <f t="shared" si="99"/>
        <v>9600</v>
      </c>
      <c r="CW102" s="189">
        <v>6.5999999999999988</v>
      </c>
      <c r="CX102" s="80">
        <f>+CU102*'PRECIOS SEGUN ADJ (RURAL)'!$B$14*'PRECIOS SEGUN ADJ (RURAL)'!$C$14</f>
        <v>63360</v>
      </c>
      <c r="CY102" s="80" t="s">
        <v>226</v>
      </c>
      <c r="CZ102" s="37">
        <v>0</v>
      </c>
      <c r="DA102" s="37">
        <f t="shared" si="120"/>
        <v>0</v>
      </c>
      <c r="DB102" s="189">
        <v>65.75</v>
      </c>
      <c r="DC102" s="80">
        <f>+CZ102*'PRECIOS SEGUN ADJ. (FRONTERIZO)'!$B$19*'PRECIOS SEGUN ADJ. (FRONTERIZO)'!$C$19</f>
        <v>0</v>
      </c>
      <c r="DD102" s="80" t="s">
        <v>134</v>
      </c>
      <c r="DE102" s="80">
        <f t="shared" si="129"/>
        <v>0</v>
      </c>
      <c r="DF102" s="165">
        <v>9</v>
      </c>
      <c r="DG102" s="37">
        <f t="shared" si="100"/>
        <v>360</v>
      </c>
      <c r="DH102" s="189">
        <v>82.59999999999998</v>
      </c>
      <c r="DI102" s="80">
        <f>+DF102*'PRECIOS SEGUN ADJ (RURAL)'!$B$15*'PRECIOS SEGUN ADJ (RURAL)'!$C$15</f>
        <v>29736</v>
      </c>
      <c r="DJ102" s="80" t="s">
        <v>553</v>
      </c>
      <c r="DK102" s="80">
        <f t="shared" si="111"/>
        <v>5352.48</v>
      </c>
      <c r="DL102" s="165">
        <v>240</v>
      </c>
      <c r="DM102" s="37">
        <f t="shared" si="101"/>
        <v>9600</v>
      </c>
      <c r="DN102" s="189">
        <v>23.059999999999995</v>
      </c>
      <c r="DO102" s="80">
        <f>+DL102*'PRECIOS SEGUN ADJ (RURAL)'!$B$17*'PRECIOS SEGUN ADJ (RURAL)'!$C$17</f>
        <v>221376</v>
      </c>
      <c r="DP102" s="80" t="s">
        <v>3251</v>
      </c>
      <c r="DQ102" s="192">
        <v>0</v>
      </c>
      <c r="DR102" s="192">
        <f t="shared" si="121"/>
        <v>0</v>
      </c>
      <c r="DS102" s="189">
        <v>80.849999999999994</v>
      </c>
      <c r="DT102" s="80">
        <f>+DQ102*'PRECIOS SEGUN ADJ. (FRONTERIZO)'!$B$22*'PRECIOS SEGUN ADJ. (FRONTERIZO)'!$C$22</f>
        <v>0</v>
      </c>
      <c r="DU102" s="80" t="s">
        <v>134</v>
      </c>
      <c r="DV102" s="165">
        <v>11</v>
      </c>
      <c r="DW102" s="37">
        <f t="shared" si="102"/>
        <v>440</v>
      </c>
      <c r="DX102" s="189">
        <v>21.83</v>
      </c>
      <c r="DY102" s="80">
        <f>+DV102*'PRECIOS SEGUN ADJ (RURAL)'!$B$19*'PRECIOS SEGUN ADJ (RURAL)'!$C$19</f>
        <v>9605.2000000000007</v>
      </c>
      <c r="DZ102" s="80" t="s">
        <v>276</v>
      </c>
      <c r="EA102" s="80">
        <f t="shared" si="112"/>
        <v>1728.94</v>
      </c>
      <c r="EB102" s="165">
        <v>37</v>
      </c>
      <c r="EC102" s="37">
        <f t="shared" si="103"/>
        <v>1480</v>
      </c>
      <c r="ED102" s="189">
        <v>33</v>
      </c>
      <c r="EE102" s="80">
        <f>+EB102*'PRECIOS SEGUN ADJ (RURAL)'!$B$20*'PRECIOS SEGUN ADJ (RURAL)'!$C$20</f>
        <v>48840</v>
      </c>
      <c r="EF102" s="80" t="s">
        <v>1417</v>
      </c>
      <c r="EG102" s="37">
        <v>0</v>
      </c>
      <c r="EH102" s="37">
        <f t="shared" si="122"/>
        <v>0</v>
      </c>
      <c r="EI102" s="189">
        <v>15.789999999999997</v>
      </c>
      <c r="EJ102" s="80">
        <f>+EG102*'PRECIOS SEGUN ADJ. (FRONTERIZO)'!$B$25*'PRECIOS SEGUN ADJ. (FRONTERIZO)'!$C$25</f>
        <v>0</v>
      </c>
      <c r="EK102" s="80" t="s">
        <v>134</v>
      </c>
      <c r="EL102" s="37">
        <v>0</v>
      </c>
      <c r="EM102" s="37">
        <f t="shared" si="123"/>
        <v>0</v>
      </c>
      <c r="EN102" s="189">
        <v>31.5</v>
      </c>
      <c r="EO102" s="80">
        <f>+EL102*'PRECIOS SEGUN ADJ. (FRONTERIZO)'!$B$26*'PRECIOS SEGUN ADJ. (FRONTERIZO)'!$C$26</f>
        <v>0</v>
      </c>
      <c r="EP102" s="80" t="s">
        <v>134</v>
      </c>
      <c r="EQ102" s="193">
        <v>32</v>
      </c>
      <c r="ER102" s="194">
        <f t="shared" si="124"/>
        <v>1280</v>
      </c>
      <c r="ES102" s="195">
        <v>21.68</v>
      </c>
      <c r="ET102" s="196">
        <f>+EQ102*'PRECIOS SEGUN ADJ (RURAL)'!$B$13*'PRECIOS SEGUN ADJ (RURAL)'!$C$13</f>
        <v>27750.400000000001</v>
      </c>
      <c r="EU102" s="196" t="s">
        <v>1418</v>
      </c>
      <c r="EV102" s="197">
        <v>240</v>
      </c>
      <c r="EW102" s="198">
        <f t="shared" si="113"/>
        <v>4800</v>
      </c>
      <c r="EX102" s="199">
        <v>5.5</v>
      </c>
      <c r="EY102" s="200">
        <f>+EV102*'PRECIOS SEGUN ADJ (RURAL)'!$B$16*'PRECIOS SEGUN ADJ (RURAL)'!$C$16</f>
        <v>26400</v>
      </c>
      <c r="EZ102" s="200" t="s">
        <v>632</v>
      </c>
      <c r="FA102" s="201">
        <v>15</v>
      </c>
      <c r="FB102" s="202">
        <f t="shared" si="125"/>
        <v>600</v>
      </c>
      <c r="FC102" s="203">
        <v>220</v>
      </c>
      <c r="FD102" s="204">
        <f>+FA102*'PRECIOS SEGUN ADJ (RURAL)'!$B$18*'PRECIOS SEGUN ADJ (RURAL)'!$C$18</f>
        <v>132000</v>
      </c>
      <c r="FE102" s="204" t="s">
        <v>334</v>
      </c>
      <c r="FF102" s="204">
        <f t="shared" si="114"/>
        <v>23760</v>
      </c>
      <c r="FG102" s="80">
        <f t="shared" si="130"/>
        <v>1254156.3999999999</v>
      </c>
      <c r="FH102" s="80" t="s">
        <v>3252</v>
      </c>
      <c r="FI102" s="80">
        <f t="shared" si="126"/>
        <v>101061.33999999998</v>
      </c>
      <c r="FJ102" s="80" t="s">
        <v>3253</v>
      </c>
      <c r="FK102" s="80">
        <f t="shared" si="131"/>
        <v>1153095.0599999998</v>
      </c>
      <c r="FL102" s="80" t="s">
        <v>3254</v>
      </c>
      <c r="FM102" s="80">
        <f t="shared" si="132"/>
        <v>250831.28</v>
      </c>
      <c r="FN102" s="80" t="s">
        <v>3255</v>
      </c>
      <c r="FO102" s="80">
        <f t="shared" si="133"/>
        <v>12541.56</v>
      </c>
      <c r="FP102" s="80" t="s">
        <v>3256</v>
      </c>
      <c r="FQ102" s="80"/>
      <c r="FR102" s="80">
        <f t="shared" si="134"/>
        <v>1003325.1199999999</v>
      </c>
      <c r="FS102" s="80" t="s">
        <v>3257</v>
      </c>
      <c r="FT102" s="37" t="str">
        <f>+VLOOKUP(D102,'RURAL XENIA'!F:G,2,0)</f>
        <v>R-22</v>
      </c>
    </row>
    <row r="103" spans="1:176">
      <c r="A103" s="37">
        <v>102</v>
      </c>
      <c r="B103" s="176" t="s">
        <v>1826</v>
      </c>
      <c r="C103" s="26" t="s">
        <v>3258</v>
      </c>
      <c r="D103" s="37">
        <v>132222261</v>
      </c>
      <c r="E103" s="37">
        <f>+VLOOKUP(D103,'INFORMACION DE PROVEEDORES'!C:I,2,0)</f>
        <v>132222261</v>
      </c>
      <c r="F103" s="26" t="str">
        <f>+VLOOKUP(D103,'INFORMACION DE PROVEEDORES'!C:J,4,0)</f>
        <v xml:space="preserve">CARLOS MANUEL FLORENTINO ENCARNACION </v>
      </c>
      <c r="G103" s="37" t="str">
        <f>+VLOOKUP(D103,'INFORMACION DE PROVEEDORES'!C:K,5,0)</f>
        <v>001-002369-7</v>
      </c>
      <c r="H103" s="26" t="str">
        <f>+VLOOKUP(D103,'INFORMACION DE PROVEEDORES'!C:L,7,0)</f>
        <v>CALLE MAXIMO GOMEZ NO. 18, LOS FRAILES, SANTO DOMINGO ESTE</v>
      </c>
      <c r="I103" s="37" t="str">
        <f>+VLOOKUP(D103,'INFORMACION DE PROVEEDORES'!C:M,3,0)</f>
        <v xml:space="preserve"> JURÍDICA</v>
      </c>
      <c r="J103" s="37">
        <v>1</v>
      </c>
      <c r="K103" s="37">
        <v>226</v>
      </c>
      <c r="L103" s="37">
        <v>15</v>
      </c>
      <c r="M103" s="37">
        <f t="shared" si="104"/>
        <v>600</v>
      </c>
      <c r="N103" s="189">
        <v>60.180000000000007</v>
      </c>
      <c r="O103" s="80">
        <f>+L103*'PRECIOS SEGUN ADJ (RURAL)'!$B$2*'PRECIOS SEGUN ADJ (RURAL)'!$C$2</f>
        <v>36108</v>
      </c>
      <c r="P103" s="80" t="s">
        <v>1580</v>
      </c>
      <c r="Q103" s="80">
        <f t="shared" si="105"/>
        <v>5777.28</v>
      </c>
      <c r="R103" s="165">
        <v>3</v>
      </c>
      <c r="S103" s="37">
        <f t="shared" si="90"/>
        <v>120</v>
      </c>
      <c r="T103" s="189">
        <v>33</v>
      </c>
      <c r="U103" s="80">
        <f>+R103*'PRECIOS SEGUN ADJ (RURAL)'!$B$3*'PRECIOS SEGUN ADJ (RURAL)'!$C$3</f>
        <v>3960</v>
      </c>
      <c r="V103" s="80" t="s">
        <v>1161</v>
      </c>
      <c r="W103" s="192">
        <v>0</v>
      </c>
      <c r="X103" s="37">
        <f t="shared" si="115"/>
        <v>0</v>
      </c>
      <c r="Y103" s="189">
        <v>25.2</v>
      </c>
      <c r="Z103" s="80">
        <f>+W103*'PRECIOS SEGUN ADJ. (FRONTERIZO)'!$B$4*'PRECIOS SEGUN ADJ. (FRONTERIZO)'!$C$4</f>
        <v>0</v>
      </c>
      <c r="AA103" s="80" t="s">
        <v>134</v>
      </c>
      <c r="AB103" s="165">
        <v>35</v>
      </c>
      <c r="AC103" s="37">
        <f t="shared" si="91"/>
        <v>1400</v>
      </c>
      <c r="AD103" s="189">
        <v>87.91</v>
      </c>
      <c r="AE103" s="80">
        <f>+AB103*'PRECIOS SEGUN ADJ (RURAL)'!$B$4*'PRECIOS SEGUN ADJ (RURAL)'!$C$4</f>
        <v>123074</v>
      </c>
      <c r="AF103" s="80" t="s">
        <v>1803</v>
      </c>
      <c r="AG103" s="80">
        <f t="shared" si="106"/>
        <v>22153.32</v>
      </c>
      <c r="AH103" s="165">
        <v>42</v>
      </c>
      <c r="AI103" s="37">
        <f t="shared" si="92"/>
        <v>1680</v>
      </c>
      <c r="AJ103" s="189">
        <v>53.95</v>
      </c>
      <c r="AK103" s="80">
        <f>+AH103*'PRECIOS SEGUN ADJ (RURAL)'!$B$5*'PRECIOS SEGUN ADJ (RURAL)'!$C$5</f>
        <v>90636</v>
      </c>
      <c r="AL103" s="80" t="s">
        <v>876</v>
      </c>
      <c r="AM103" s="165">
        <v>5</v>
      </c>
      <c r="AN103" s="37">
        <f t="shared" si="93"/>
        <v>200</v>
      </c>
      <c r="AO103" s="189">
        <v>29.05</v>
      </c>
      <c r="AP103" s="80">
        <f>+AM103*'PRECIOS SEGUN ADJ (RURAL)'!$B$6*'PRECIOS SEGUN ADJ (RURAL)'!$C$6</f>
        <v>5810</v>
      </c>
      <c r="AQ103" s="80" t="s">
        <v>1201</v>
      </c>
      <c r="AR103" s="80">
        <f t="shared" si="107"/>
        <v>929.6</v>
      </c>
      <c r="AS103" s="165">
        <v>13</v>
      </c>
      <c r="AT103" s="37">
        <f t="shared" si="94"/>
        <v>520</v>
      </c>
      <c r="AU103" s="189">
        <v>304.44</v>
      </c>
      <c r="AV103" s="80">
        <f>+AS103*'PRECIOS SEGUN ADJ (RURAL)'!$B$7*'PRECIOS SEGUN ADJ (RURAL)'!$C$7</f>
        <v>158308.79999999999</v>
      </c>
      <c r="AW103" s="80" t="s">
        <v>1582</v>
      </c>
      <c r="AX103" s="80">
        <f t="shared" si="108"/>
        <v>28495.58</v>
      </c>
      <c r="AY103" s="37">
        <v>0</v>
      </c>
      <c r="AZ103" s="37">
        <f t="shared" si="116"/>
        <v>0</v>
      </c>
      <c r="BA103" s="189">
        <v>18.899999999999999</v>
      </c>
      <c r="BB103" s="80">
        <f>+AY103*'PRECIOS SEGUN ADJ. (FRONTERIZO)'!$B$9*'PRECIOS SEGUN ADJ. (FRONTERIZO)'!$C$9</f>
        <v>0</v>
      </c>
      <c r="BC103" s="80" t="s">
        <v>134</v>
      </c>
      <c r="BD103" s="165">
        <v>3</v>
      </c>
      <c r="BE103" s="37">
        <f t="shared" si="95"/>
        <v>120</v>
      </c>
      <c r="BF103" s="189">
        <v>140.38999999999999</v>
      </c>
      <c r="BG103" s="80">
        <f>+BD103*'PRECIOS SEGUN ADJ (RURAL)'!$B$8*'PRECIOS SEGUN ADJ (RURAL)'!$C$8</f>
        <v>16846.8</v>
      </c>
      <c r="BH103" s="80" t="s">
        <v>1164</v>
      </c>
      <c r="BI103" s="80">
        <f t="shared" si="109"/>
        <v>3032.42</v>
      </c>
      <c r="BJ103" s="37">
        <v>0</v>
      </c>
      <c r="BK103" s="37">
        <f t="shared" si="117"/>
        <v>0</v>
      </c>
      <c r="BL103" s="189">
        <v>31.459999999999997</v>
      </c>
      <c r="BM103" s="80">
        <f>+BJ103*'PRECIOS SEGUN ADJ. (FRONTERIZO)'!$B$11*'PRECIOS SEGUN ADJ. (FRONTERIZO)'!$C$11</f>
        <v>0</v>
      </c>
      <c r="BN103" s="80" t="s">
        <v>134</v>
      </c>
      <c r="BO103" s="165">
        <v>10</v>
      </c>
      <c r="BP103" s="37">
        <f t="shared" si="96"/>
        <v>400</v>
      </c>
      <c r="BQ103" s="189">
        <v>68.099999999999994</v>
      </c>
      <c r="BR103" s="80">
        <f>+BO103*'PRECIOS SEGUN ADJ (RURAL)'!$B$9*'PRECIOS SEGUN ADJ (RURAL)'!$C$9</f>
        <v>27240</v>
      </c>
      <c r="BS103" s="80" t="s">
        <v>1480</v>
      </c>
      <c r="BT103" s="165">
        <v>226</v>
      </c>
      <c r="BU103" s="37">
        <f t="shared" si="110"/>
        <v>4520</v>
      </c>
      <c r="BV103" s="189">
        <v>5.5</v>
      </c>
      <c r="BW103" s="80">
        <f>+BT103*'PRECIOS SEGUN ADJ (RURAL)'!$B$10*'PRECIOS SEGUN ADJ (RURAL)'!$C$10</f>
        <v>24860</v>
      </c>
      <c r="BX103" s="80" t="s">
        <v>3259</v>
      </c>
      <c r="BY103" s="165">
        <v>226</v>
      </c>
      <c r="BZ103" s="37">
        <f t="shared" si="97"/>
        <v>9040</v>
      </c>
      <c r="CA103" s="189">
        <v>7.1500000000000012</v>
      </c>
      <c r="CB103" s="80">
        <f>+BY103*'PRECIOS SEGUN ADJ (RURAL)'!$B$11*'PRECIOS SEGUN ADJ (RURAL)'!$C$11</f>
        <v>64636</v>
      </c>
      <c r="CC103" s="80" t="s">
        <v>307</v>
      </c>
      <c r="CD103" s="165">
        <v>226</v>
      </c>
      <c r="CE103" s="37">
        <f t="shared" si="98"/>
        <v>9040</v>
      </c>
      <c r="CF103" s="189">
        <v>6.84</v>
      </c>
      <c r="CG103" s="80">
        <f>+CD103*'PRECIOS SEGUN ADJ (RURAL)'!$B$12*'PRECIOS SEGUN ADJ (RURAL)'!$C$12</f>
        <v>61833.599999999999</v>
      </c>
      <c r="CH103" s="80" t="s">
        <v>3260</v>
      </c>
      <c r="CI103" s="37">
        <v>0</v>
      </c>
      <c r="CJ103" s="37">
        <f t="shared" si="118"/>
        <v>0</v>
      </c>
      <c r="CK103" s="189">
        <v>60</v>
      </c>
      <c r="CL103" s="80">
        <f>+CI103*'PRECIOS SEGUN ADJ. (FRONTERIZO)'!$B$16*'PRECIOS SEGUN ADJ. (FRONTERIZO)'!$C$16</f>
        <v>0</v>
      </c>
      <c r="CM103" s="80" t="s">
        <v>134</v>
      </c>
      <c r="CN103" s="80">
        <f t="shared" si="127"/>
        <v>0</v>
      </c>
      <c r="CO103" s="37">
        <v>0</v>
      </c>
      <c r="CP103" s="37">
        <f t="shared" si="119"/>
        <v>0</v>
      </c>
      <c r="CQ103" s="189">
        <v>55.649999999999991</v>
      </c>
      <c r="CR103" s="80">
        <f>+CO103*'PRECIOS SEGUN ADJ. (FRONTERIZO)'!$B$17*'PRECIOS SEGUN ADJ. (FRONTERIZO)'!$C$17</f>
        <v>0</v>
      </c>
      <c r="CS103" s="80" t="s">
        <v>134</v>
      </c>
      <c r="CT103" s="80">
        <f t="shared" si="128"/>
        <v>0</v>
      </c>
      <c r="CU103" s="165">
        <v>226</v>
      </c>
      <c r="CV103" s="37">
        <f t="shared" si="99"/>
        <v>9040</v>
      </c>
      <c r="CW103" s="189">
        <v>6.5999999999999988</v>
      </c>
      <c r="CX103" s="80">
        <f>+CU103*'PRECIOS SEGUN ADJ (RURAL)'!$B$14*'PRECIOS SEGUN ADJ (RURAL)'!$C$14</f>
        <v>59664</v>
      </c>
      <c r="CY103" s="80" t="s">
        <v>309</v>
      </c>
      <c r="CZ103" s="37">
        <v>0</v>
      </c>
      <c r="DA103" s="37">
        <f t="shared" si="120"/>
        <v>0</v>
      </c>
      <c r="DB103" s="189">
        <v>65.75</v>
      </c>
      <c r="DC103" s="80">
        <f>+CZ103*'PRECIOS SEGUN ADJ. (FRONTERIZO)'!$B$19*'PRECIOS SEGUN ADJ. (FRONTERIZO)'!$C$19</f>
        <v>0</v>
      </c>
      <c r="DD103" s="80" t="s">
        <v>134</v>
      </c>
      <c r="DE103" s="80">
        <f t="shared" si="129"/>
        <v>0</v>
      </c>
      <c r="DF103" s="165">
        <v>8</v>
      </c>
      <c r="DG103" s="37">
        <f t="shared" si="100"/>
        <v>320</v>
      </c>
      <c r="DH103" s="189">
        <v>82.59999999999998</v>
      </c>
      <c r="DI103" s="80">
        <f>+DF103*'PRECIOS SEGUN ADJ (RURAL)'!$B$15*'PRECIOS SEGUN ADJ (RURAL)'!$C$15</f>
        <v>26432</v>
      </c>
      <c r="DJ103" s="80" t="s">
        <v>174</v>
      </c>
      <c r="DK103" s="80">
        <f t="shared" si="111"/>
        <v>4757.76</v>
      </c>
      <c r="DL103" s="165">
        <v>226</v>
      </c>
      <c r="DM103" s="37">
        <f t="shared" si="101"/>
        <v>9040</v>
      </c>
      <c r="DN103" s="189">
        <v>23.059999999999995</v>
      </c>
      <c r="DO103" s="80">
        <f>+DL103*'PRECIOS SEGUN ADJ (RURAL)'!$B$17*'PRECIOS SEGUN ADJ (RURAL)'!$C$17</f>
        <v>208462.39999999997</v>
      </c>
      <c r="DP103" s="80" t="s">
        <v>3261</v>
      </c>
      <c r="DQ103" s="192">
        <v>0</v>
      </c>
      <c r="DR103" s="192">
        <f t="shared" si="121"/>
        <v>0</v>
      </c>
      <c r="DS103" s="189">
        <v>80.849999999999994</v>
      </c>
      <c r="DT103" s="80">
        <f>+DQ103*'PRECIOS SEGUN ADJ. (FRONTERIZO)'!$B$22*'PRECIOS SEGUN ADJ. (FRONTERIZO)'!$C$22</f>
        <v>0</v>
      </c>
      <c r="DU103" s="80" t="s">
        <v>134</v>
      </c>
      <c r="DV103" s="165">
        <v>9</v>
      </c>
      <c r="DW103" s="37">
        <f t="shared" si="102"/>
        <v>360</v>
      </c>
      <c r="DX103" s="189">
        <v>21.83</v>
      </c>
      <c r="DY103" s="80">
        <f>+DV103*'PRECIOS SEGUN ADJ (RURAL)'!$B$19*'PRECIOS SEGUN ADJ (RURAL)'!$C$19</f>
        <v>7858.7999999999993</v>
      </c>
      <c r="DZ103" s="80" t="s">
        <v>1483</v>
      </c>
      <c r="EA103" s="80">
        <f t="shared" si="112"/>
        <v>1414.58</v>
      </c>
      <c r="EB103" s="165">
        <v>33</v>
      </c>
      <c r="EC103" s="37">
        <f t="shared" si="103"/>
        <v>1320</v>
      </c>
      <c r="ED103" s="189">
        <v>33</v>
      </c>
      <c r="EE103" s="80">
        <f>+EB103*'PRECIOS SEGUN ADJ (RURAL)'!$B$20*'PRECIOS SEGUN ADJ (RURAL)'!$C$20</f>
        <v>43560</v>
      </c>
      <c r="EF103" s="80" t="s">
        <v>1808</v>
      </c>
      <c r="EG103" s="37">
        <v>0</v>
      </c>
      <c r="EH103" s="37">
        <f t="shared" si="122"/>
        <v>0</v>
      </c>
      <c r="EI103" s="189">
        <v>15.789999999999997</v>
      </c>
      <c r="EJ103" s="80">
        <f>+EG103*'PRECIOS SEGUN ADJ. (FRONTERIZO)'!$B$25*'PRECIOS SEGUN ADJ. (FRONTERIZO)'!$C$25</f>
        <v>0</v>
      </c>
      <c r="EK103" s="80" t="s">
        <v>134</v>
      </c>
      <c r="EL103" s="37">
        <v>0</v>
      </c>
      <c r="EM103" s="37">
        <f t="shared" si="123"/>
        <v>0</v>
      </c>
      <c r="EN103" s="189">
        <v>31.5</v>
      </c>
      <c r="EO103" s="80">
        <f>+EL103*'PRECIOS SEGUN ADJ. (FRONTERIZO)'!$B$26*'PRECIOS SEGUN ADJ. (FRONTERIZO)'!$C$26</f>
        <v>0</v>
      </c>
      <c r="EP103" s="80" t="s">
        <v>134</v>
      </c>
      <c r="EQ103" s="193">
        <v>29</v>
      </c>
      <c r="ER103" s="194">
        <f t="shared" si="124"/>
        <v>1160</v>
      </c>
      <c r="ES103" s="195">
        <v>21.68</v>
      </c>
      <c r="ET103" s="196">
        <f>+EQ103*'PRECIOS SEGUN ADJ (RURAL)'!$B$13*'PRECIOS SEGUN ADJ (RURAL)'!$C$13</f>
        <v>25148.800000000003</v>
      </c>
      <c r="EU103" s="196" t="s">
        <v>1809</v>
      </c>
      <c r="EV103" s="197">
        <v>226</v>
      </c>
      <c r="EW103" s="198">
        <f t="shared" si="113"/>
        <v>4520</v>
      </c>
      <c r="EX103" s="199">
        <v>5.5</v>
      </c>
      <c r="EY103" s="200">
        <f>+EV103*'PRECIOS SEGUN ADJ (RURAL)'!$B$16*'PRECIOS SEGUN ADJ (RURAL)'!$C$16</f>
        <v>24860</v>
      </c>
      <c r="EZ103" s="200" t="s">
        <v>3259</v>
      </c>
      <c r="FA103" s="201">
        <v>13</v>
      </c>
      <c r="FB103" s="202">
        <f t="shared" si="125"/>
        <v>520</v>
      </c>
      <c r="FC103" s="203">
        <v>220</v>
      </c>
      <c r="FD103" s="204">
        <f>+FA103*'PRECIOS SEGUN ADJ (RURAL)'!$B$18*'PRECIOS SEGUN ADJ (RURAL)'!$C$18</f>
        <v>114400</v>
      </c>
      <c r="FE103" s="204" t="s">
        <v>1396</v>
      </c>
      <c r="FF103" s="204">
        <f t="shared" si="114"/>
        <v>20592</v>
      </c>
      <c r="FG103" s="80">
        <f t="shared" si="130"/>
        <v>1123699.2</v>
      </c>
      <c r="FH103" s="80" t="s">
        <v>3262</v>
      </c>
      <c r="FI103" s="80">
        <f t="shared" si="126"/>
        <v>87152.54</v>
      </c>
      <c r="FJ103" s="80" t="s">
        <v>2808</v>
      </c>
      <c r="FK103" s="80">
        <f t="shared" si="131"/>
        <v>1036546.6599999999</v>
      </c>
      <c r="FL103" s="80" t="s">
        <v>3263</v>
      </c>
      <c r="FM103" s="80">
        <f t="shared" si="132"/>
        <v>224739.84</v>
      </c>
      <c r="FN103" s="80" t="s">
        <v>3264</v>
      </c>
      <c r="FO103" s="80">
        <f t="shared" si="133"/>
        <v>11236.99</v>
      </c>
      <c r="FP103" s="80" t="s">
        <v>3265</v>
      </c>
      <c r="FQ103" s="80"/>
      <c r="FR103" s="80">
        <f t="shared" si="134"/>
        <v>898959.35999999999</v>
      </c>
      <c r="FS103" s="80" t="s">
        <v>3266</v>
      </c>
      <c r="FT103" s="37" t="str">
        <f>+VLOOKUP(D103,'RURAL XENIA'!F:G,2,0)</f>
        <v>R-18</v>
      </c>
    </row>
    <row r="104" spans="1:176">
      <c r="A104" s="37">
        <v>103</v>
      </c>
      <c r="B104" s="176" t="s">
        <v>1826</v>
      </c>
      <c r="C104" s="26" t="s">
        <v>3267</v>
      </c>
      <c r="D104" s="37">
        <v>131398944</v>
      </c>
      <c r="E104" s="37">
        <f>+VLOOKUP(D104,'INFORMACION DE PROVEEDORES'!C:I,2,0)</f>
        <v>131398944</v>
      </c>
      <c r="F104" s="26" t="str">
        <f>+VLOOKUP(D104,'INFORMACION DE PROVEEDORES'!C:J,4,0)</f>
        <v>MERY PAULINO MORA</v>
      </c>
      <c r="G104" s="37" t="str">
        <f>+VLOOKUP(D104,'INFORMACION DE PROVEEDORES'!C:K,5,0)</f>
        <v>093-0059394-5</v>
      </c>
      <c r="H104" s="26" t="str">
        <f>+VLOOKUP(D104,'INFORMACION DE PROVEEDORES'!C:L,7,0)</f>
        <v>CALLE JUAN PABLO DUARTE NO.82, NIZAO,PERAVIA</v>
      </c>
      <c r="I104" s="37" t="str">
        <f>+VLOOKUP(D104,'INFORMACION DE PROVEEDORES'!C:M,3,0)</f>
        <v xml:space="preserve"> JURÍDICA</v>
      </c>
      <c r="J104" s="37">
        <v>9</v>
      </c>
      <c r="K104" s="37">
        <v>260</v>
      </c>
      <c r="L104" s="37">
        <v>21</v>
      </c>
      <c r="M104" s="37">
        <f t="shared" si="104"/>
        <v>840</v>
      </c>
      <c r="N104" s="189">
        <v>60.180000000000007</v>
      </c>
      <c r="O104" s="80">
        <f>+L104*'PRECIOS SEGUN ADJ (RURAL)'!$B$2*'PRECIOS SEGUN ADJ (RURAL)'!$C$2</f>
        <v>50551.199999999997</v>
      </c>
      <c r="P104" s="80" t="s">
        <v>2963</v>
      </c>
      <c r="Q104" s="80">
        <f t="shared" si="105"/>
        <v>8088.19</v>
      </c>
      <c r="R104" s="165">
        <v>9</v>
      </c>
      <c r="S104" s="37">
        <f t="shared" si="90"/>
        <v>360</v>
      </c>
      <c r="T104" s="189">
        <v>33</v>
      </c>
      <c r="U104" s="80">
        <f>+R104*'PRECIOS SEGUN ADJ (RURAL)'!$B$3*'PRECIOS SEGUN ADJ (RURAL)'!$C$3</f>
        <v>11880</v>
      </c>
      <c r="V104" s="80" t="s">
        <v>1651</v>
      </c>
      <c r="W104" s="192">
        <v>0</v>
      </c>
      <c r="X104" s="37">
        <f t="shared" si="115"/>
        <v>0</v>
      </c>
      <c r="Y104" s="189">
        <v>25.2</v>
      </c>
      <c r="Z104" s="80">
        <f>+W104*'PRECIOS SEGUN ADJ. (FRONTERIZO)'!$B$4*'PRECIOS SEGUN ADJ. (FRONTERIZO)'!$C$4</f>
        <v>0</v>
      </c>
      <c r="AA104" s="80" t="s">
        <v>134</v>
      </c>
      <c r="AB104" s="165">
        <v>44</v>
      </c>
      <c r="AC104" s="37">
        <f t="shared" si="91"/>
        <v>1760</v>
      </c>
      <c r="AD104" s="189">
        <v>87.91</v>
      </c>
      <c r="AE104" s="80">
        <f>+AB104*'PRECIOS SEGUN ADJ (RURAL)'!$B$4*'PRECIOS SEGUN ADJ (RURAL)'!$C$4</f>
        <v>154721.60000000001</v>
      </c>
      <c r="AF104" s="80" t="s">
        <v>286</v>
      </c>
      <c r="AG104" s="80">
        <f t="shared" si="106"/>
        <v>27849.89</v>
      </c>
      <c r="AH104" s="165">
        <v>53</v>
      </c>
      <c r="AI104" s="37">
        <f t="shared" si="92"/>
        <v>2120</v>
      </c>
      <c r="AJ104" s="189">
        <v>53.95</v>
      </c>
      <c r="AK104" s="80">
        <f>+AH104*'PRECIOS SEGUN ADJ (RURAL)'!$B$5*'PRECIOS SEGUN ADJ (RURAL)'!$C$5</f>
        <v>114374.00000000001</v>
      </c>
      <c r="AL104" s="80" t="s">
        <v>2668</v>
      </c>
      <c r="AM104" s="165">
        <v>10</v>
      </c>
      <c r="AN104" s="37">
        <f t="shared" si="93"/>
        <v>400</v>
      </c>
      <c r="AO104" s="189">
        <v>29.05</v>
      </c>
      <c r="AP104" s="80">
        <f>+AM104*'PRECIOS SEGUN ADJ (RURAL)'!$B$6*'PRECIOS SEGUN ADJ (RURAL)'!$C$6</f>
        <v>11620</v>
      </c>
      <c r="AQ104" s="80" t="s">
        <v>2756</v>
      </c>
      <c r="AR104" s="80">
        <f t="shared" si="107"/>
        <v>1859.2</v>
      </c>
      <c r="AS104" s="165">
        <v>18</v>
      </c>
      <c r="AT104" s="37">
        <f t="shared" si="94"/>
        <v>720</v>
      </c>
      <c r="AU104" s="189">
        <v>304.44</v>
      </c>
      <c r="AV104" s="80">
        <f>+AS104*'PRECIOS SEGUN ADJ (RURAL)'!$B$7*'PRECIOS SEGUN ADJ (RURAL)'!$C$7</f>
        <v>219196.79999999999</v>
      </c>
      <c r="AW104" s="80" t="s">
        <v>1314</v>
      </c>
      <c r="AX104" s="80">
        <f t="shared" si="108"/>
        <v>39455.42</v>
      </c>
      <c r="AY104" s="37">
        <v>0</v>
      </c>
      <c r="AZ104" s="37">
        <f t="shared" si="116"/>
        <v>0</v>
      </c>
      <c r="BA104" s="189">
        <v>18.899999999999999</v>
      </c>
      <c r="BB104" s="80">
        <f>+AY104*'PRECIOS SEGUN ADJ. (FRONTERIZO)'!$B$9*'PRECIOS SEGUN ADJ. (FRONTERIZO)'!$C$9</f>
        <v>0</v>
      </c>
      <c r="BC104" s="80" t="s">
        <v>134</v>
      </c>
      <c r="BD104" s="165">
        <v>9</v>
      </c>
      <c r="BE104" s="37">
        <f t="shared" si="95"/>
        <v>360</v>
      </c>
      <c r="BF104" s="189">
        <v>140.38999999999999</v>
      </c>
      <c r="BG104" s="80">
        <f>+BD104*'PRECIOS SEGUN ADJ (RURAL)'!$B$8*'PRECIOS SEGUN ADJ (RURAL)'!$C$8</f>
        <v>50540.399999999994</v>
      </c>
      <c r="BH104" s="80" t="s">
        <v>1654</v>
      </c>
      <c r="BI104" s="80">
        <f t="shared" si="109"/>
        <v>9097.27</v>
      </c>
      <c r="BJ104" s="37">
        <v>0</v>
      </c>
      <c r="BK104" s="37">
        <f t="shared" si="117"/>
        <v>0</v>
      </c>
      <c r="BL104" s="189">
        <v>31.459999999999997</v>
      </c>
      <c r="BM104" s="80">
        <f>+BJ104*'PRECIOS SEGUN ADJ. (FRONTERIZO)'!$B$11*'PRECIOS SEGUN ADJ. (FRONTERIZO)'!$C$11</f>
        <v>0</v>
      </c>
      <c r="BN104" s="80" t="s">
        <v>134</v>
      </c>
      <c r="BO104" s="165">
        <v>15</v>
      </c>
      <c r="BP104" s="37">
        <f t="shared" si="96"/>
        <v>600</v>
      </c>
      <c r="BQ104" s="189">
        <v>68.099999999999994</v>
      </c>
      <c r="BR104" s="80">
        <f>+BO104*'PRECIOS SEGUN ADJ (RURAL)'!$B$9*'PRECIOS SEGUN ADJ (RURAL)'!$C$9</f>
        <v>40859.999999999993</v>
      </c>
      <c r="BS104" s="80" t="s">
        <v>1315</v>
      </c>
      <c r="BT104" s="165">
        <v>260</v>
      </c>
      <c r="BU104" s="37">
        <f t="shared" si="110"/>
        <v>5200</v>
      </c>
      <c r="BV104" s="189">
        <v>5.5</v>
      </c>
      <c r="BW104" s="80">
        <f>+BT104*'PRECIOS SEGUN ADJ (RURAL)'!$B$10*'PRECIOS SEGUN ADJ (RURAL)'!$C$10</f>
        <v>28600</v>
      </c>
      <c r="BX104" s="80" t="s">
        <v>2469</v>
      </c>
      <c r="BY104" s="165">
        <v>260</v>
      </c>
      <c r="BZ104" s="37">
        <f t="shared" si="97"/>
        <v>10400</v>
      </c>
      <c r="CA104" s="189">
        <v>7.1500000000000012</v>
      </c>
      <c r="CB104" s="80">
        <f>+BY104*'PRECIOS SEGUN ADJ (RURAL)'!$B$11*'PRECIOS SEGUN ADJ (RURAL)'!$C$11</f>
        <v>74360</v>
      </c>
      <c r="CC104" s="80" t="s">
        <v>3137</v>
      </c>
      <c r="CD104" s="165">
        <v>260</v>
      </c>
      <c r="CE104" s="37">
        <f t="shared" si="98"/>
        <v>10400</v>
      </c>
      <c r="CF104" s="189">
        <v>6.84</v>
      </c>
      <c r="CG104" s="80">
        <f>+CD104*'PRECIOS SEGUN ADJ (RURAL)'!$B$12*'PRECIOS SEGUN ADJ (RURAL)'!$C$12</f>
        <v>71136</v>
      </c>
      <c r="CH104" s="80" t="s">
        <v>3138</v>
      </c>
      <c r="CI104" s="37">
        <v>0</v>
      </c>
      <c r="CJ104" s="37">
        <f t="shared" si="118"/>
        <v>0</v>
      </c>
      <c r="CK104" s="189">
        <v>60</v>
      </c>
      <c r="CL104" s="80">
        <f>+CI104*'PRECIOS SEGUN ADJ. (FRONTERIZO)'!$B$16*'PRECIOS SEGUN ADJ. (FRONTERIZO)'!$C$16</f>
        <v>0</v>
      </c>
      <c r="CM104" s="80" t="s">
        <v>134</v>
      </c>
      <c r="CN104" s="80">
        <f t="shared" si="127"/>
        <v>0</v>
      </c>
      <c r="CO104" s="37">
        <v>0</v>
      </c>
      <c r="CP104" s="37">
        <f t="shared" si="119"/>
        <v>0</v>
      </c>
      <c r="CQ104" s="189">
        <v>55.649999999999991</v>
      </c>
      <c r="CR104" s="80">
        <f>+CO104*'PRECIOS SEGUN ADJ. (FRONTERIZO)'!$B$17*'PRECIOS SEGUN ADJ. (FRONTERIZO)'!$C$17</f>
        <v>0</v>
      </c>
      <c r="CS104" s="80" t="s">
        <v>134</v>
      </c>
      <c r="CT104" s="80">
        <f t="shared" si="128"/>
        <v>0</v>
      </c>
      <c r="CU104" s="165">
        <v>260</v>
      </c>
      <c r="CV104" s="37">
        <f t="shared" si="99"/>
        <v>10400</v>
      </c>
      <c r="CW104" s="189">
        <v>6.5999999999999988</v>
      </c>
      <c r="CX104" s="80">
        <f>+CU104*'PRECIOS SEGUN ADJ (RURAL)'!$B$14*'PRECIOS SEGUN ADJ (RURAL)'!$C$14</f>
        <v>68640</v>
      </c>
      <c r="CY104" s="80" t="s">
        <v>3139</v>
      </c>
      <c r="CZ104" s="37">
        <v>0</v>
      </c>
      <c r="DA104" s="37">
        <f t="shared" si="120"/>
        <v>0</v>
      </c>
      <c r="DB104" s="189">
        <v>65.75</v>
      </c>
      <c r="DC104" s="80">
        <f>+CZ104*'PRECIOS SEGUN ADJ. (FRONTERIZO)'!$B$19*'PRECIOS SEGUN ADJ. (FRONTERIZO)'!$C$19</f>
        <v>0</v>
      </c>
      <c r="DD104" s="80" t="s">
        <v>134</v>
      </c>
      <c r="DE104" s="80">
        <f t="shared" si="129"/>
        <v>0</v>
      </c>
      <c r="DF104" s="165">
        <v>13</v>
      </c>
      <c r="DG104" s="37">
        <f t="shared" si="100"/>
        <v>520</v>
      </c>
      <c r="DH104" s="189">
        <v>82.59999999999998</v>
      </c>
      <c r="DI104" s="80">
        <f>+DF104*'PRECIOS SEGUN ADJ (RURAL)'!$B$15*'PRECIOS SEGUN ADJ (RURAL)'!$C$15</f>
        <v>42952</v>
      </c>
      <c r="DJ104" s="80" t="s">
        <v>1188</v>
      </c>
      <c r="DK104" s="80">
        <f t="shared" si="111"/>
        <v>7731.36</v>
      </c>
      <c r="DL104" s="165">
        <v>260</v>
      </c>
      <c r="DM104" s="37">
        <f t="shared" si="101"/>
        <v>10400</v>
      </c>
      <c r="DN104" s="189">
        <v>23.059999999999995</v>
      </c>
      <c r="DO104" s="80">
        <f>+DL104*'PRECIOS SEGUN ADJ (RURAL)'!$B$17*'PRECIOS SEGUN ADJ (RURAL)'!$C$17</f>
        <v>239823.99999999997</v>
      </c>
      <c r="DP104" s="80" t="s">
        <v>3140</v>
      </c>
      <c r="DQ104" s="192">
        <v>0</v>
      </c>
      <c r="DR104" s="192">
        <f t="shared" si="121"/>
        <v>0</v>
      </c>
      <c r="DS104" s="189">
        <v>80.849999999999994</v>
      </c>
      <c r="DT104" s="80">
        <f>+DQ104*'PRECIOS SEGUN ADJ. (FRONTERIZO)'!$B$22*'PRECIOS SEGUN ADJ. (FRONTERIZO)'!$C$22</f>
        <v>0</v>
      </c>
      <c r="DU104" s="80" t="s">
        <v>134</v>
      </c>
      <c r="DV104" s="165">
        <v>14</v>
      </c>
      <c r="DW104" s="37">
        <f t="shared" si="102"/>
        <v>560</v>
      </c>
      <c r="DX104" s="189">
        <v>21.83</v>
      </c>
      <c r="DY104" s="80">
        <f>+DV104*'PRECIOS SEGUN ADJ (RURAL)'!$B$19*'PRECIOS SEGUN ADJ (RURAL)'!$C$19</f>
        <v>12224.8</v>
      </c>
      <c r="DZ104" s="80" t="s">
        <v>147</v>
      </c>
      <c r="EA104" s="80">
        <f t="shared" si="112"/>
        <v>2200.46</v>
      </c>
      <c r="EB104" s="165">
        <v>44</v>
      </c>
      <c r="EC104" s="37">
        <f t="shared" si="103"/>
        <v>1760</v>
      </c>
      <c r="ED104" s="189">
        <v>33</v>
      </c>
      <c r="EE104" s="80">
        <f>+EB104*'PRECIOS SEGUN ADJ (RURAL)'!$B$20*'PRECIOS SEGUN ADJ (RURAL)'!$C$20</f>
        <v>58080</v>
      </c>
      <c r="EF104" s="80" t="s">
        <v>3268</v>
      </c>
      <c r="EG104" s="37">
        <v>0</v>
      </c>
      <c r="EH104" s="37">
        <f t="shared" si="122"/>
        <v>0</v>
      </c>
      <c r="EI104" s="189">
        <v>15.789999999999997</v>
      </c>
      <c r="EJ104" s="80">
        <f>+EG104*'PRECIOS SEGUN ADJ. (FRONTERIZO)'!$B$25*'PRECIOS SEGUN ADJ. (FRONTERIZO)'!$C$25</f>
        <v>0</v>
      </c>
      <c r="EK104" s="80" t="s">
        <v>134</v>
      </c>
      <c r="EL104" s="37">
        <v>0</v>
      </c>
      <c r="EM104" s="37">
        <f t="shared" si="123"/>
        <v>0</v>
      </c>
      <c r="EN104" s="189">
        <v>31.5</v>
      </c>
      <c r="EO104" s="80">
        <f>+EL104*'PRECIOS SEGUN ADJ. (FRONTERIZO)'!$B$26*'PRECIOS SEGUN ADJ. (FRONTERIZO)'!$C$26</f>
        <v>0</v>
      </c>
      <c r="EP104" s="80" t="s">
        <v>134</v>
      </c>
      <c r="EQ104" s="193">
        <v>36</v>
      </c>
      <c r="ER104" s="194">
        <f t="shared" si="124"/>
        <v>1440</v>
      </c>
      <c r="ES104" s="195">
        <v>21.68</v>
      </c>
      <c r="ET104" s="196">
        <f>+EQ104*'PRECIOS SEGUN ADJ (RURAL)'!$B$13*'PRECIOS SEGUN ADJ (RURAL)'!$C$13</f>
        <v>31219.200000000001</v>
      </c>
      <c r="EU104" s="196" t="s">
        <v>1340</v>
      </c>
      <c r="EV104" s="197">
        <v>260</v>
      </c>
      <c r="EW104" s="198">
        <f t="shared" si="113"/>
        <v>5200</v>
      </c>
      <c r="EX104" s="199">
        <v>5.5</v>
      </c>
      <c r="EY104" s="200">
        <f>+EV104*'PRECIOS SEGUN ADJ (RURAL)'!$B$16*'PRECIOS SEGUN ADJ (RURAL)'!$C$16</f>
        <v>28600</v>
      </c>
      <c r="EZ104" s="200" t="s">
        <v>2469</v>
      </c>
      <c r="FA104" s="201">
        <v>18</v>
      </c>
      <c r="FB104" s="202">
        <f t="shared" si="125"/>
        <v>720</v>
      </c>
      <c r="FC104" s="203">
        <v>220</v>
      </c>
      <c r="FD104" s="204">
        <f>+FA104*'PRECIOS SEGUN ADJ (RURAL)'!$B$18*'PRECIOS SEGUN ADJ (RURAL)'!$C$18</f>
        <v>158400</v>
      </c>
      <c r="FE104" s="204" t="s">
        <v>1324</v>
      </c>
      <c r="FF104" s="204">
        <f t="shared" si="114"/>
        <v>28512</v>
      </c>
      <c r="FG104" s="80">
        <f t="shared" si="130"/>
        <v>1467780</v>
      </c>
      <c r="FH104" s="80" t="s">
        <v>3269</v>
      </c>
      <c r="FI104" s="80">
        <f t="shared" si="126"/>
        <v>124793.79000000001</v>
      </c>
      <c r="FJ104" s="80" t="s">
        <v>3270</v>
      </c>
      <c r="FK104" s="80">
        <f t="shared" si="131"/>
        <v>1342986.21</v>
      </c>
      <c r="FL104" s="80" t="s">
        <v>3271</v>
      </c>
      <c r="FM104" s="80">
        <f t="shared" si="132"/>
        <v>293556</v>
      </c>
      <c r="FN104" s="80" t="s">
        <v>3272</v>
      </c>
      <c r="FO104" s="80">
        <f t="shared" si="133"/>
        <v>14677.8</v>
      </c>
      <c r="FP104" s="80" t="s">
        <v>3273</v>
      </c>
      <c r="FQ104" s="80"/>
      <c r="FR104" s="80">
        <f t="shared" si="134"/>
        <v>1174224</v>
      </c>
      <c r="FS104" s="80" t="s">
        <v>3274</v>
      </c>
      <c r="FT104" s="37" t="str">
        <f>+VLOOKUP(D104,'RURAL XENIA'!F:G,2,0)</f>
        <v>R-13</v>
      </c>
    </row>
    <row r="105" spans="1:176">
      <c r="A105" s="37">
        <v>104</v>
      </c>
      <c r="B105" s="176" t="s">
        <v>1826</v>
      </c>
      <c r="C105" s="26" t="s">
        <v>3275</v>
      </c>
      <c r="D105" s="37">
        <v>131537138</v>
      </c>
      <c r="E105" s="37">
        <f>+VLOOKUP(D105,'INFORMACION DE PROVEEDORES'!C:I,2,0)</f>
        <v>131537138</v>
      </c>
      <c r="F105" s="26" t="str">
        <f>+VLOOKUP(D105,'INFORMACION DE PROVEEDORES'!C:J,4,0)</f>
        <v xml:space="preserve">SARAH LINETTE VOLQUEZ SORIANO </v>
      </c>
      <c r="G105" s="37" t="str">
        <f>+VLOOKUP(D105,'INFORMACION DE PROVEEDORES'!C:K,5,0)</f>
        <v>223-0103685-5</v>
      </c>
      <c r="H105" s="26" t="str">
        <f>+VLOOKUP(D105,'INFORMACION DE PROVEEDORES'!C:L,7,0)</f>
        <v xml:space="preserve">CALLE CORDILLERA CENTRAL. NO. 23-B, RESIDENCIAL LOMISA, SANTO DOMINGO ESTE </v>
      </c>
      <c r="I105" s="37" t="str">
        <f>+VLOOKUP(D105,'INFORMACION DE PROVEEDORES'!C:M,3,0)</f>
        <v xml:space="preserve"> JURÍDICA</v>
      </c>
      <c r="J105" s="37">
        <v>2</v>
      </c>
      <c r="K105" s="37">
        <v>214</v>
      </c>
      <c r="L105" s="37">
        <v>16</v>
      </c>
      <c r="M105" s="37">
        <f t="shared" si="104"/>
        <v>640</v>
      </c>
      <c r="N105" s="189">
        <v>60.180000000000007</v>
      </c>
      <c r="O105" s="80">
        <f>+L105*'PRECIOS SEGUN ADJ (RURAL)'!$B$2*'PRECIOS SEGUN ADJ (RURAL)'!$C$2</f>
        <v>38515.199999999997</v>
      </c>
      <c r="P105" s="80" t="s">
        <v>1217</v>
      </c>
      <c r="Q105" s="80">
        <f t="shared" si="105"/>
        <v>6162.43</v>
      </c>
      <c r="R105" s="165">
        <v>4</v>
      </c>
      <c r="S105" s="37">
        <f t="shared" si="90"/>
        <v>160</v>
      </c>
      <c r="T105" s="189">
        <v>33</v>
      </c>
      <c r="U105" s="80">
        <f>+R105*'PRECIOS SEGUN ADJ (RURAL)'!$B$3*'PRECIOS SEGUN ADJ (RURAL)'!$C$3</f>
        <v>5280</v>
      </c>
      <c r="V105" s="80" t="s">
        <v>1138</v>
      </c>
      <c r="W105" s="192">
        <v>0</v>
      </c>
      <c r="X105" s="37">
        <f t="shared" si="115"/>
        <v>0</v>
      </c>
      <c r="Y105" s="189">
        <v>25.2</v>
      </c>
      <c r="Z105" s="80">
        <f>+W105*'PRECIOS SEGUN ADJ. (FRONTERIZO)'!$B$4*'PRECIOS SEGUN ADJ. (FRONTERIZO)'!$C$4</f>
        <v>0</v>
      </c>
      <c r="AA105" s="80" t="s">
        <v>134</v>
      </c>
      <c r="AB105" s="165">
        <v>33</v>
      </c>
      <c r="AC105" s="37">
        <f t="shared" si="91"/>
        <v>1320</v>
      </c>
      <c r="AD105" s="189">
        <v>87.91</v>
      </c>
      <c r="AE105" s="80">
        <f>+AB105*'PRECIOS SEGUN ADJ (RURAL)'!$B$4*'PRECIOS SEGUN ADJ (RURAL)'!$C$4</f>
        <v>116041.19999999998</v>
      </c>
      <c r="AF105" s="80" t="s">
        <v>252</v>
      </c>
      <c r="AG105" s="80">
        <f t="shared" si="106"/>
        <v>20887.419999999998</v>
      </c>
      <c r="AH105" s="165">
        <v>40</v>
      </c>
      <c r="AI105" s="37">
        <f t="shared" si="92"/>
        <v>1600</v>
      </c>
      <c r="AJ105" s="189">
        <v>53.95</v>
      </c>
      <c r="AK105" s="80">
        <f>+AH105*'PRECIOS SEGUN ADJ (RURAL)'!$B$5*'PRECIOS SEGUN ADJ (RURAL)'!$C$5</f>
        <v>86320</v>
      </c>
      <c r="AL105" s="80" t="s">
        <v>253</v>
      </c>
      <c r="AM105" s="165">
        <v>6</v>
      </c>
      <c r="AN105" s="37">
        <f t="shared" si="93"/>
        <v>240</v>
      </c>
      <c r="AO105" s="189">
        <v>29.05</v>
      </c>
      <c r="AP105" s="80">
        <f>+AM105*'PRECIOS SEGUN ADJ (RURAL)'!$B$6*'PRECIOS SEGUN ADJ (RURAL)'!$C$6</f>
        <v>6972</v>
      </c>
      <c r="AQ105" s="80" t="s">
        <v>1162</v>
      </c>
      <c r="AR105" s="80">
        <f t="shared" si="107"/>
        <v>1115.52</v>
      </c>
      <c r="AS105" s="165">
        <v>13</v>
      </c>
      <c r="AT105" s="37">
        <f t="shared" si="94"/>
        <v>520</v>
      </c>
      <c r="AU105" s="189">
        <v>304.44</v>
      </c>
      <c r="AV105" s="80">
        <f>+AS105*'PRECIOS SEGUN ADJ (RURAL)'!$B$7*'PRECIOS SEGUN ADJ (RURAL)'!$C$7</f>
        <v>158308.79999999999</v>
      </c>
      <c r="AW105" s="80" t="s">
        <v>1582</v>
      </c>
      <c r="AX105" s="80">
        <f t="shared" si="108"/>
        <v>28495.58</v>
      </c>
      <c r="AY105" s="37">
        <v>0</v>
      </c>
      <c r="AZ105" s="37">
        <f t="shared" si="116"/>
        <v>0</v>
      </c>
      <c r="BA105" s="189">
        <v>18.899999999999999</v>
      </c>
      <c r="BB105" s="80">
        <f>+AY105*'PRECIOS SEGUN ADJ. (FRONTERIZO)'!$B$9*'PRECIOS SEGUN ADJ. (FRONTERIZO)'!$C$9</f>
        <v>0</v>
      </c>
      <c r="BC105" s="80" t="s">
        <v>134</v>
      </c>
      <c r="BD105" s="165">
        <v>4</v>
      </c>
      <c r="BE105" s="37">
        <f t="shared" si="95"/>
        <v>160</v>
      </c>
      <c r="BF105" s="189">
        <v>140.38999999999999</v>
      </c>
      <c r="BG105" s="80">
        <f>+BD105*'PRECIOS SEGUN ADJ (RURAL)'!$B$8*'PRECIOS SEGUN ADJ (RURAL)'!$C$8</f>
        <v>22462.399999999998</v>
      </c>
      <c r="BH105" s="80" t="s">
        <v>1143</v>
      </c>
      <c r="BI105" s="80">
        <f t="shared" si="109"/>
        <v>4043.23</v>
      </c>
      <c r="BJ105" s="37">
        <v>0</v>
      </c>
      <c r="BK105" s="37">
        <f t="shared" si="117"/>
        <v>0</v>
      </c>
      <c r="BL105" s="189">
        <v>31.459999999999997</v>
      </c>
      <c r="BM105" s="80">
        <f>+BJ105*'PRECIOS SEGUN ADJ. (FRONTERIZO)'!$B$11*'PRECIOS SEGUN ADJ. (FRONTERIZO)'!$C$11</f>
        <v>0</v>
      </c>
      <c r="BN105" s="80" t="s">
        <v>134</v>
      </c>
      <c r="BO105" s="165">
        <v>11</v>
      </c>
      <c r="BP105" s="37">
        <f t="shared" si="96"/>
        <v>440</v>
      </c>
      <c r="BQ105" s="189">
        <v>68.099999999999994</v>
      </c>
      <c r="BR105" s="80">
        <f>+BO105*'PRECIOS SEGUN ADJ (RURAL)'!$B$9*'PRECIOS SEGUN ADJ (RURAL)'!$C$9</f>
        <v>29963.999999999996</v>
      </c>
      <c r="BS105" s="80" t="s">
        <v>1221</v>
      </c>
      <c r="BT105" s="165">
        <v>214</v>
      </c>
      <c r="BU105" s="37">
        <f t="shared" si="110"/>
        <v>4280</v>
      </c>
      <c r="BV105" s="189">
        <v>5.5</v>
      </c>
      <c r="BW105" s="80">
        <f>+BT105*'PRECIOS SEGUN ADJ (RURAL)'!$B$10*'PRECIOS SEGUN ADJ (RURAL)'!$C$10</f>
        <v>23540</v>
      </c>
      <c r="BX105" s="80" t="s">
        <v>3276</v>
      </c>
      <c r="BY105" s="165">
        <v>214</v>
      </c>
      <c r="BZ105" s="37">
        <f t="shared" si="97"/>
        <v>8560</v>
      </c>
      <c r="CA105" s="189">
        <v>7.1500000000000012</v>
      </c>
      <c r="CB105" s="80">
        <f>+BY105*'PRECIOS SEGUN ADJ (RURAL)'!$B$11*'PRECIOS SEGUN ADJ (RURAL)'!$C$11</f>
        <v>61204.000000000007</v>
      </c>
      <c r="CC105" s="80" t="s">
        <v>1913</v>
      </c>
      <c r="CD105" s="165">
        <v>214</v>
      </c>
      <c r="CE105" s="37">
        <f t="shared" si="98"/>
        <v>8560</v>
      </c>
      <c r="CF105" s="189">
        <v>6.84</v>
      </c>
      <c r="CG105" s="80">
        <f>+CD105*'PRECIOS SEGUN ADJ (RURAL)'!$B$12*'PRECIOS SEGUN ADJ (RURAL)'!$C$12</f>
        <v>58550.400000000001</v>
      </c>
      <c r="CH105" s="80" t="s">
        <v>3277</v>
      </c>
      <c r="CI105" s="37">
        <v>0</v>
      </c>
      <c r="CJ105" s="37">
        <f t="shared" si="118"/>
        <v>0</v>
      </c>
      <c r="CK105" s="189">
        <v>60</v>
      </c>
      <c r="CL105" s="80">
        <f>+CI105*'PRECIOS SEGUN ADJ. (FRONTERIZO)'!$B$16*'PRECIOS SEGUN ADJ. (FRONTERIZO)'!$C$16</f>
        <v>0</v>
      </c>
      <c r="CM105" s="80" t="s">
        <v>134</v>
      </c>
      <c r="CN105" s="80">
        <f t="shared" si="127"/>
        <v>0</v>
      </c>
      <c r="CO105" s="37">
        <v>0</v>
      </c>
      <c r="CP105" s="37">
        <f t="shared" si="119"/>
        <v>0</v>
      </c>
      <c r="CQ105" s="189">
        <v>55.649999999999991</v>
      </c>
      <c r="CR105" s="80">
        <f>+CO105*'PRECIOS SEGUN ADJ. (FRONTERIZO)'!$B$17*'PRECIOS SEGUN ADJ. (FRONTERIZO)'!$C$17</f>
        <v>0</v>
      </c>
      <c r="CS105" s="80" t="s">
        <v>134</v>
      </c>
      <c r="CT105" s="80">
        <f t="shared" si="128"/>
        <v>0</v>
      </c>
      <c r="CU105" s="165">
        <v>214</v>
      </c>
      <c r="CV105" s="37">
        <f t="shared" si="99"/>
        <v>8560</v>
      </c>
      <c r="CW105" s="189">
        <v>6.5999999999999988</v>
      </c>
      <c r="CX105" s="80">
        <f>+CU105*'PRECIOS SEGUN ADJ (RURAL)'!$B$14*'PRECIOS SEGUN ADJ (RURAL)'!$C$14</f>
        <v>56495.999999999993</v>
      </c>
      <c r="CY105" s="80" t="s">
        <v>3278</v>
      </c>
      <c r="CZ105" s="37">
        <v>0</v>
      </c>
      <c r="DA105" s="37">
        <f t="shared" si="120"/>
        <v>0</v>
      </c>
      <c r="DB105" s="189">
        <v>65.75</v>
      </c>
      <c r="DC105" s="80">
        <f>+CZ105*'PRECIOS SEGUN ADJ. (FRONTERIZO)'!$B$19*'PRECIOS SEGUN ADJ. (FRONTERIZO)'!$C$19</f>
        <v>0</v>
      </c>
      <c r="DD105" s="80" t="s">
        <v>134</v>
      </c>
      <c r="DE105" s="80">
        <f t="shared" si="129"/>
        <v>0</v>
      </c>
      <c r="DF105" s="165">
        <v>9</v>
      </c>
      <c r="DG105" s="37">
        <f t="shared" si="100"/>
        <v>360</v>
      </c>
      <c r="DH105" s="189">
        <v>82.59999999999998</v>
      </c>
      <c r="DI105" s="80">
        <f>+DF105*'PRECIOS SEGUN ADJ (RURAL)'!$B$15*'PRECIOS SEGUN ADJ (RURAL)'!$C$15</f>
        <v>29736</v>
      </c>
      <c r="DJ105" s="80" t="s">
        <v>553</v>
      </c>
      <c r="DK105" s="80">
        <f t="shared" si="111"/>
        <v>5352.48</v>
      </c>
      <c r="DL105" s="165">
        <v>214</v>
      </c>
      <c r="DM105" s="37">
        <f t="shared" si="101"/>
        <v>8560</v>
      </c>
      <c r="DN105" s="189">
        <v>23.059999999999995</v>
      </c>
      <c r="DO105" s="80">
        <f>+DL105*'PRECIOS SEGUN ADJ (RURAL)'!$B$17*'PRECIOS SEGUN ADJ (RURAL)'!$C$17</f>
        <v>197393.6</v>
      </c>
      <c r="DP105" s="80" t="s">
        <v>3279</v>
      </c>
      <c r="DQ105" s="192">
        <v>0</v>
      </c>
      <c r="DR105" s="192">
        <f t="shared" si="121"/>
        <v>0</v>
      </c>
      <c r="DS105" s="189">
        <v>80.849999999999994</v>
      </c>
      <c r="DT105" s="80">
        <f>+DQ105*'PRECIOS SEGUN ADJ. (FRONTERIZO)'!$B$22*'PRECIOS SEGUN ADJ. (FRONTERIZO)'!$C$22</f>
        <v>0</v>
      </c>
      <c r="DU105" s="80" t="s">
        <v>134</v>
      </c>
      <c r="DV105" s="165">
        <v>9</v>
      </c>
      <c r="DW105" s="37">
        <f t="shared" si="102"/>
        <v>360</v>
      </c>
      <c r="DX105" s="189">
        <v>21.83</v>
      </c>
      <c r="DY105" s="80">
        <f>+DV105*'PRECIOS SEGUN ADJ (RURAL)'!$B$19*'PRECIOS SEGUN ADJ (RURAL)'!$C$19</f>
        <v>7858.7999999999993</v>
      </c>
      <c r="DZ105" s="80" t="s">
        <v>1483</v>
      </c>
      <c r="EA105" s="80">
        <f t="shared" si="112"/>
        <v>1414.58</v>
      </c>
      <c r="EB105" s="165">
        <v>32</v>
      </c>
      <c r="EC105" s="37">
        <f t="shared" si="103"/>
        <v>1280</v>
      </c>
      <c r="ED105" s="189">
        <v>33</v>
      </c>
      <c r="EE105" s="80">
        <f>+EB105*'PRECIOS SEGUN ADJ (RURAL)'!$B$20*'PRECIOS SEGUN ADJ (RURAL)'!$C$20</f>
        <v>42240</v>
      </c>
      <c r="EF105" s="80" t="s">
        <v>667</v>
      </c>
      <c r="EG105" s="37">
        <v>0</v>
      </c>
      <c r="EH105" s="37">
        <f t="shared" si="122"/>
        <v>0</v>
      </c>
      <c r="EI105" s="189">
        <v>15.789999999999997</v>
      </c>
      <c r="EJ105" s="80">
        <f>+EG105*'PRECIOS SEGUN ADJ. (FRONTERIZO)'!$B$25*'PRECIOS SEGUN ADJ. (FRONTERIZO)'!$C$25</f>
        <v>0</v>
      </c>
      <c r="EK105" s="80" t="s">
        <v>134</v>
      </c>
      <c r="EL105" s="37">
        <v>0</v>
      </c>
      <c r="EM105" s="37">
        <f t="shared" si="123"/>
        <v>0</v>
      </c>
      <c r="EN105" s="189">
        <v>31.5</v>
      </c>
      <c r="EO105" s="80">
        <f>+EL105*'PRECIOS SEGUN ADJ. (FRONTERIZO)'!$B$26*'PRECIOS SEGUN ADJ. (FRONTERIZO)'!$C$26</f>
        <v>0</v>
      </c>
      <c r="EP105" s="80" t="s">
        <v>134</v>
      </c>
      <c r="EQ105" s="193">
        <v>28</v>
      </c>
      <c r="ER105" s="194">
        <f t="shared" si="124"/>
        <v>1120</v>
      </c>
      <c r="ES105" s="195">
        <v>21.68</v>
      </c>
      <c r="ET105" s="196">
        <f>+EQ105*'PRECIOS SEGUN ADJ (RURAL)'!$B$13*'PRECIOS SEGUN ADJ (RURAL)'!$C$13</f>
        <v>24281.599999999999</v>
      </c>
      <c r="EU105" s="196" t="s">
        <v>1772</v>
      </c>
      <c r="EV105" s="197">
        <v>214</v>
      </c>
      <c r="EW105" s="198">
        <f t="shared" si="113"/>
        <v>4280</v>
      </c>
      <c r="EX105" s="199">
        <v>5.5</v>
      </c>
      <c r="EY105" s="200">
        <f>+EV105*'PRECIOS SEGUN ADJ (RURAL)'!$B$16*'PRECIOS SEGUN ADJ (RURAL)'!$C$16</f>
        <v>23540</v>
      </c>
      <c r="EZ105" s="200" t="s">
        <v>3276</v>
      </c>
      <c r="FA105" s="201">
        <v>13</v>
      </c>
      <c r="FB105" s="202">
        <f t="shared" si="125"/>
        <v>520</v>
      </c>
      <c r="FC105" s="203">
        <v>220</v>
      </c>
      <c r="FD105" s="204">
        <f>+FA105*'PRECIOS SEGUN ADJ (RURAL)'!$B$18*'PRECIOS SEGUN ADJ (RURAL)'!$C$18</f>
        <v>114400</v>
      </c>
      <c r="FE105" s="204" t="s">
        <v>1396</v>
      </c>
      <c r="FF105" s="204">
        <f t="shared" si="114"/>
        <v>20592</v>
      </c>
      <c r="FG105" s="80">
        <f t="shared" si="130"/>
        <v>1103104</v>
      </c>
      <c r="FH105" s="80" t="s">
        <v>3280</v>
      </c>
      <c r="FI105" s="80">
        <f t="shared" si="126"/>
        <v>88063.24</v>
      </c>
      <c r="FJ105" s="80" t="s">
        <v>3281</v>
      </c>
      <c r="FK105" s="80">
        <f t="shared" si="131"/>
        <v>1015040.76</v>
      </c>
      <c r="FL105" s="80" t="s">
        <v>3282</v>
      </c>
      <c r="FM105" s="80">
        <f t="shared" si="132"/>
        <v>220620.79999999999</v>
      </c>
      <c r="FN105" s="80" t="s">
        <v>3283</v>
      </c>
      <c r="FO105" s="80">
        <f t="shared" si="133"/>
        <v>11031.04</v>
      </c>
      <c r="FP105" s="80" t="s">
        <v>3284</v>
      </c>
      <c r="FQ105" s="80"/>
      <c r="FR105" s="80">
        <f t="shared" si="134"/>
        <v>882483.19999999995</v>
      </c>
      <c r="FS105" s="80" t="s">
        <v>3285</v>
      </c>
      <c r="FT105" s="37" t="str">
        <f>+VLOOKUP(D105,'RURAL XENIA'!F:G,2,0)</f>
        <v>R-42</v>
      </c>
    </row>
    <row r="106" spans="1:176">
      <c r="A106" s="37">
        <v>105</v>
      </c>
      <c r="B106" s="176" t="s">
        <v>1826</v>
      </c>
      <c r="C106" s="26" t="s">
        <v>3286</v>
      </c>
      <c r="D106" s="37">
        <v>102339538</v>
      </c>
      <c r="E106" s="37">
        <f>+VLOOKUP(D106,'INFORMACION DE PROVEEDORES'!C:I,2,0)</f>
        <v>102339538</v>
      </c>
      <c r="F106" s="26" t="str">
        <f>+VLOOKUP(D106,'INFORMACION DE PROVEEDORES'!C:J,4,0)</f>
        <v>WILFREDO DE JESUS CABRERA</v>
      </c>
      <c r="G106" s="37" t="str">
        <f>+VLOOKUP(D106,'INFORMACION DE PROVEEDORES'!C:K,5,0)</f>
        <v>031-0284715-3</v>
      </c>
      <c r="H106" s="26" t="str">
        <f>+VLOOKUP(D106,'INFORMACION DE PROVEEDORES'!C:L,7,0)</f>
        <v xml:space="preserve">CARRETERA DE PALMA, SANTO CERRO, LA VEGA </v>
      </c>
      <c r="I106" s="37" t="str">
        <f>+VLOOKUP(D106,'INFORMACION DE PROVEEDORES'!C:M,3,0)</f>
        <v xml:space="preserve"> JURÍDICA</v>
      </c>
      <c r="J106" s="37">
        <v>1</v>
      </c>
      <c r="K106" s="37">
        <v>256</v>
      </c>
      <c r="L106" s="37">
        <v>17</v>
      </c>
      <c r="M106" s="37">
        <f t="shared" ref="M106:M146" si="135">+L106*40</f>
        <v>680</v>
      </c>
      <c r="N106" s="189">
        <v>60.180000000000007</v>
      </c>
      <c r="O106" s="80">
        <f>+L106*'PRECIOS SEGUN ADJ (RURAL)'!$B$2*'PRECIOS SEGUN ADJ (RURAL)'!$C$2</f>
        <v>40922.399999999994</v>
      </c>
      <c r="P106" s="80" t="s">
        <v>1412</v>
      </c>
      <c r="Q106" s="80">
        <f t="shared" ref="Q106:Q146" si="136">+ROUND(O106*0.16,2)</f>
        <v>6547.58</v>
      </c>
      <c r="R106" s="165">
        <v>3</v>
      </c>
      <c r="S106" s="37">
        <f t="shared" ref="S106:S146" si="137">+R106*40</f>
        <v>120</v>
      </c>
      <c r="T106" s="189">
        <v>33</v>
      </c>
      <c r="U106" s="80">
        <f>+R106*'PRECIOS SEGUN ADJ (RURAL)'!$B$3*'PRECIOS SEGUN ADJ (RURAL)'!$C$3</f>
        <v>3960</v>
      </c>
      <c r="V106" s="80" t="s">
        <v>1161</v>
      </c>
      <c r="W106" s="192">
        <v>0</v>
      </c>
      <c r="X106" s="37">
        <f t="shared" si="115"/>
        <v>0</v>
      </c>
      <c r="Y106" s="189">
        <v>25.2</v>
      </c>
      <c r="Z106" s="80">
        <f>+W106*'PRECIOS SEGUN ADJ. (FRONTERIZO)'!$B$4*'PRECIOS SEGUN ADJ. (FRONTERIZO)'!$C$4</f>
        <v>0</v>
      </c>
      <c r="AA106" s="80" t="s">
        <v>134</v>
      </c>
      <c r="AB106" s="165">
        <v>39</v>
      </c>
      <c r="AC106" s="37">
        <f t="shared" ref="AC106:AC146" si="138">+AB106*40</f>
        <v>1560</v>
      </c>
      <c r="AD106" s="189">
        <v>87.91</v>
      </c>
      <c r="AE106" s="80">
        <f>+AB106*'PRECIOS SEGUN ADJ (RURAL)'!$B$4*'PRECIOS SEGUN ADJ (RURAL)'!$C$4</f>
        <v>137139.59999999998</v>
      </c>
      <c r="AF106" s="80" t="s">
        <v>1413</v>
      </c>
      <c r="AG106" s="80">
        <f t="shared" ref="AG106:AG146" si="139">+ROUND(AE106*0.18,2)</f>
        <v>24685.13</v>
      </c>
      <c r="AH106" s="165">
        <v>47</v>
      </c>
      <c r="AI106" s="37">
        <f t="shared" ref="AI106:AI146" si="140">+AH106*40</f>
        <v>1880</v>
      </c>
      <c r="AJ106" s="189">
        <v>53.95</v>
      </c>
      <c r="AK106" s="80">
        <f>+AH106*'PRECIOS SEGUN ADJ (RURAL)'!$B$5*'PRECIOS SEGUN ADJ (RURAL)'!$C$5</f>
        <v>101426</v>
      </c>
      <c r="AL106" s="80" t="s">
        <v>802</v>
      </c>
      <c r="AM106" s="165">
        <v>6</v>
      </c>
      <c r="AN106" s="37">
        <f t="shared" ref="AN106:AN146" si="141">+AM106*40</f>
        <v>240</v>
      </c>
      <c r="AO106" s="189">
        <v>29.05</v>
      </c>
      <c r="AP106" s="80">
        <f>+AM106*'PRECIOS SEGUN ADJ (RURAL)'!$B$6*'PRECIOS SEGUN ADJ (RURAL)'!$C$6</f>
        <v>6972</v>
      </c>
      <c r="AQ106" s="80" t="s">
        <v>1162</v>
      </c>
      <c r="AR106" s="80">
        <f t="shared" ref="AR106:AR146" si="142">+ROUND(AP106*0.16,2)</f>
        <v>1115.52</v>
      </c>
      <c r="AS106" s="165">
        <v>15</v>
      </c>
      <c r="AT106" s="37">
        <f t="shared" ref="AT106:AT146" si="143">+AS106*40</f>
        <v>600</v>
      </c>
      <c r="AU106" s="189">
        <v>304.44</v>
      </c>
      <c r="AV106" s="80">
        <f>+AS106*'PRECIOS SEGUN ADJ (RURAL)'!$B$7*'PRECIOS SEGUN ADJ (RURAL)'!$C$7</f>
        <v>182664</v>
      </c>
      <c r="AW106" s="80" t="s">
        <v>1163</v>
      </c>
      <c r="AX106" s="80">
        <f t="shared" ref="AX106:AX146" si="144">+ROUND(AV106*0.18,2)</f>
        <v>32879.519999999997</v>
      </c>
      <c r="AY106" s="37">
        <v>0</v>
      </c>
      <c r="AZ106" s="37">
        <f t="shared" si="116"/>
        <v>0</v>
      </c>
      <c r="BA106" s="189">
        <v>18.899999999999999</v>
      </c>
      <c r="BB106" s="80">
        <f>+AY106*'PRECIOS SEGUN ADJ. (FRONTERIZO)'!$B$9*'PRECIOS SEGUN ADJ. (FRONTERIZO)'!$C$9</f>
        <v>0</v>
      </c>
      <c r="BC106" s="80" t="s">
        <v>134</v>
      </c>
      <c r="BD106" s="165">
        <v>3</v>
      </c>
      <c r="BE106" s="37">
        <f t="shared" ref="BE106:BE146" si="145">+BD106*40</f>
        <v>120</v>
      </c>
      <c r="BF106" s="189">
        <v>140.38999999999999</v>
      </c>
      <c r="BG106" s="80">
        <f>+BD106*'PRECIOS SEGUN ADJ (RURAL)'!$B$8*'PRECIOS SEGUN ADJ (RURAL)'!$C$8</f>
        <v>16846.8</v>
      </c>
      <c r="BH106" s="80" t="s">
        <v>1164</v>
      </c>
      <c r="BI106" s="80">
        <f t="shared" ref="BI106:BI146" si="146">+ROUND(BG106*0.18,2)</f>
        <v>3032.42</v>
      </c>
      <c r="BJ106" s="37">
        <v>0</v>
      </c>
      <c r="BK106" s="37">
        <f t="shared" si="117"/>
        <v>0</v>
      </c>
      <c r="BL106" s="189">
        <v>31.459999999999997</v>
      </c>
      <c r="BM106" s="80">
        <f>+BJ106*'PRECIOS SEGUN ADJ. (FRONTERIZO)'!$B$11*'PRECIOS SEGUN ADJ. (FRONTERIZO)'!$C$11</f>
        <v>0</v>
      </c>
      <c r="BN106" s="80" t="s">
        <v>134</v>
      </c>
      <c r="BO106" s="165">
        <v>12</v>
      </c>
      <c r="BP106" s="37">
        <f t="shared" ref="BP106:BP146" si="147">+BO106*40</f>
        <v>480</v>
      </c>
      <c r="BQ106" s="189">
        <v>68.099999999999994</v>
      </c>
      <c r="BR106" s="80">
        <f>+BO106*'PRECIOS SEGUN ADJ (RURAL)'!$B$9*'PRECIOS SEGUN ADJ (RURAL)'!$C$9</f>
        <v>32687.999999999996</v>
      </c>
      <c r="BS106" s="80" t="s">
        <v>1165</v>
      </c>
      <c r="BT106" s="165">
        <v>256</v>
      </c>
      <c r="BU106" s="37">
        <f t="shared" ref="BU106:BU146" si="148">+BT106*20</f>
        <v>5120</v>
      </c>
      <c r="BV106" s="189">
        <v>5.5</v>
      </c>
      <c r="BW106" s="80">
        <f>+BT106*'PRECIOS SEGUN ADJ (RURAL)'!$B$10*'PRECIOS SEGUN ADJ (RURAL)'!$C$10</f>
        <v>28160</v>
      </c>
      <c r="BX106" s="80" t="s">
        <v>3287</v>
      </c>
      <c r="BY106" s="165">
        <v>256</v>
      </c>
      <c r="BZ106" s="37">
        <f t="shared" ref="BZ106:BZ146" si="149">+BY106*40</f>
        <v>10240</v>
      </c>
      <c r="CA106" s="189">
        <v>7.1500000000000012</v>
      </c>
      <c r="CB106" s="80">
        <f>+BY106*'PRECIOS SEGUN ADJ (RURAL)'!$B$11*'PRECIOS SEGUN ADJ (RURAL)'!$C$11</f>
        <v>73216</v>
      </c>
      <c r="CC106" s="80" t="s">
        <v>141</v>
      </c>
      <c r="CD106" s="165">
        <v>256</v>
      </c>
      <c r="CE106" s="37">
        <f t="shared" ref="CE106:CE146" si="150">+CD106*40</f>
        <v>10240</v>
      </c>
      <c r="CF106" s="189">
        <v>6.84</v>
      </c>
      <c r="CG106" s="80">
        <f>+CD106*'PRECIOS SEGUN ADJ (RURAL)'!$B$12*'PRECIOS SEGUN ADJ (RURAL)'!$C$12</f>
        <v>70041.600000000006</v>
      </c>
      <c r="CH106" s="80" t="s">
        <v>3288</v>
      </c>
      <c r="CI106" s="37">
        <v>0</v>
      </c>
      <c r="CJ106" s="37">
        <f t="shared" si="118"/>
        <v>0</v>
      </c>
      <c r="CK106" s="189">
        <v>60</v>
      </c>
      <c r="CL106" s="80">
        <f>+CI106*'PRECIOS SEGUN ADJ. (FRONTERIZO)'!$B$16*'PRECIOS SEGUN ADJ. (FRONTERIZO)'!$C$16</f>
        <v>0</v>
      </c>
      <c r="CM106" s="80" t="s">
        <v>134</v>
      </c>
      <c r="CN106" s="80">
        <f t="shared" si="127"/>
        <v>0</v>
      </c>
      <c r="CO106" s="37">
        <v>0</v>
      </c>
      <c r="CP106" s="37">
        <f t="shared" si="119"/>
        <v>0</v>
      </c>
      <c r="CQ106" s="189">
        <v>55.649999999999991</v>
      </c>
      <c r="CR106" s="80">
        <f>+CO106*'PRECIOS SEGUN ADJ. (FRONTERIZO)'!$B$17*'PRECIOS SEGUN ADJ. (FRONTERIZO)'!$C$17</f>
        <v>0</v>
      </c>
      <c r="CS106" s="80" t="s">
        <v>134</v>
      </c>
      <c r="CT106" s="80">
        <f t="shared" si="128"/>
        <v>0</v>
      </c>
      <c r="CU106" s="165">
        <v>256</v>
      </c>
      <c r="CV106" s="37">
        <f t="shared" ref="CV106:CV146" si="151">+CU106*40</f>
        <v>10240</v>
      </c>
      <c r="CW106" s="189">
        <v>6.5999999999999988</v>
      </c>
      <c r="CX106" s="80">
        <f>+CU106*'PRECIOS SEGUN ADJ (RURAL)'!$B$14*'PRECIOS SEGUN ADJ (RURAL)'!$C$14</f>
        <v>67584</v>
      </c>
      <c r="CY106" s="80" t="s">
        <v>143</v>
      </c>
      <c r="CZ106" s="37">
        <v>0</v>
      </c>
      <c r="DA106" s="37">
        <f t="shared" si="120"/>
        <v>0</v>
      </c>
      <c r="DB106" s="189">
        <v>65.75</v>
      </c>
      <c r="DC106" s="80">
        <f>+CZ106*'PRECIOS SEGUN ADJ. (FRONTERIZO)'!$B$19*'PRECIOS SEGUN ADJ. (FRONTERIZO)'!$C$19</f>
        <v>0</v>
      </c>
      <c r="DD106" s="80" t="s">
        <v>134</v>
      </c>
      <c r="DE106" s="80">
        <f t="shared" si="129"/>
        <v>0</v>
      </c>
      <c r="DF106" s="165">
        <v>9</v>
      </c>
      <c r="DG106" s="37">
        <f t="shared" ref="DG106:DG146" si="152">+DF106*40</f>
        <v>360</v>
      </c>
      <c r="DH106" s="189">
        <v>82.59999999999998</v>
      </c>
      <c r="DI106" s="80">
        <f>+DF106*'PRECIOS SEGUN ADJ (RURAL)'!$B$15*'PRECIOS SEGUN ADJ (RURAL)'!$C$15</f>
        <v>29736</v>
      </c>
      <c r="DJ106" s="80" t="s">
        <v>553</v>
      </c>
      <c r="DK106" s="80">
        <f t="shared" ref="DK106:DK146" si="153">+ROUND(DI106*0.18,2)</f>
        <v>5352.48</v>
      </c>
      <c r="DL106" s="165">
        <v>256</v>
      </c>
      <c r="DM106" s="37">
        <f t="shared" ref="DM106:DM146" si="154">+DL106*40</f>
        <v>10240</v>
      </c>
      <c r="DN106" s="189">
        <v>23.059999999999995</v>
      </c>
      <c r="DO106" s="80">
        <f>+DL106*'PRECIOS SEGUN ADJ (RURAL)'!$B$17*'PRECIOS SEGUN ADJ (RURAL)'!$C$17</f>
        <v>236134.39999999999</v>
      </c>
      <c r="DP106" s="80" t="s">
        <v>3289</v>
      </c>
      <c r="DQ106" s="192">
        <v>0</v>
      </c>
      <c r="DR106" s="192">
        <f t="shared" si="121"/>
        <v>0</v>
      </c>
      <c r="DS106" s="189">
        <v>80.849999999999994</v>
      </c>
      <c r="DT106" s="80">
        <f>+DQ106*'PRECIOS SEGUN ADJ. (FRONTERIZO)'!$B$22*'PRECIOS SEGUN ADJ. (FRONTERIZO)'!$C$22</f>
        <v>0</v>
      </c>
      <c r="DU106" s="80" t="s">
        <v>134</v>
      </c>
      <c r="DV106" s="165">
        <v>11</v>
      </c>
      <c r="DW106" s="37">
        <f t="shared" ref="DW106:DW146" si="155">+DV106*40</f>
        <v>440</v>
      </c>
      <c r="DX106" s="189">
        <v>21.83</v>
      </c>
      <c r="DY106" s="80">
        <f>+DV106*'PRECIOS SEGUN ADJ (RURAL)'!$B$19*'PRECIOS SEGUN ADJ (RURAL)'!$C$19</f>
        <v>9605.2000000000007</v>
      </c>
      <c r="DZ106" s="80" t="s">
        <v>276</v>
      </c>
      <c r="EA106" s="80">
        <f t="shared" ref="EA106:EA146" si="156">+ROUND(DY106*0.18,2)</f>
        <v>1728.94</v>
      </c>
      <c r="EB106" s="165">
        <v>37</v>
      </c>
      <c r="EC106" s="37">
        <f t="shared" ref="EC106:EC146" si="157">+EB106*40</f>
        <v>1480</v>
      </c>
      <c r="ED106" s="189">
        <v>33</v>
      </c>
      <c r="EE106" s="80">
        <f>+EB106*'PRECIOS SEGUN ADJ (RURAL)'!$B$20*'PRECIOS SEGUN ADJ (RURAL)'!$C$20</f>
        <v>48840</v>
      </c>
      <c r="EF106" s="80" t="s">
        <v>1417</v>
      </c>
      <c r="EG106" s="37">
        <v>0</v>
      </c>
      <c r="EH106" s="37">
        <f t="shared" si="122"/>
        <v>0</v>
      </c>
      <c r="EI106" s="189">
        <v>15.789999999999997</v>
      </c>
      <c r="EJ106" s="80">
        <f>+EG106*'PRECIOS SEGUN ADJ. (FRONTERIZO)'!$B$25*'PRECIOS SEGUN ADJ. (FRONTERIZO)'!$C$25</f>
        <v>0</v>
      </c>
      <c r="EK106" s="80" t="s">
        <v>134</v>
      </c>
      <c r="EL106" s="37">
        <v>0</v>
      </c>
      <c r="EM106" s="37">
        <f t="shared" si="123"/>
        <v>0</v>
      </c>
      <c r="EN106" s="189">
        <v>31.5</v>
      </c>
      <c r="EO106" s="80">
        <f>+EL106*'PRECIOS SEGUN ADJ. (FRONTERIZO)'!$B$26*'PRECIOS SEGUN ADJ. (FRONTERIZO)'!$C$26</f>
        <v>0</v>
      </c>
      <c r="EP106" s="80" t="s">
        <v>134</v>
      </c>
      <c r="EQ106" s="193">
        <v>33</v>
      </c>
      <c r="ER106" s="194">
        <f t="shared" si="124"/>
        <v>1320</v>
      </c>
      <c r="ES106" s="195">
        <v>21.68</v>
      </c>
      <c r="ET106" s="196">
        <f>+EQ106*'PRECIOS SEGUN ADJ (RURAL)'!$B$13*'PRECIOS SEGUN ADJ (RURAL)'!$C$13</f>
        <v>28617.599999999999</v>
      </c>
      <c r="EU106" s="196" t="s">
        <v>1380</v>
      </c>
      <c r="EV106" s="197">
        <v>256</v>
      </c>
      <c r="EW106" s="198">
        <f t="shared" ref="EW106:EW146" si="158">+EV106*20</f>
        <v>5120</v>
      </c>
      <c r="EX106" s="199">
        <v>5.5</v>
      </c>
      <c r="EY106" s="200">
        <f>+EV106*'PRECIOS SEGUN ADJ (RURAL)'!$B$16*'PRECIOS SEGUN ADJ (RURAL)'!$C$16</f>
        <v>28160</v>
      </c>
      <c r="EZ106" s="200" t="s">
        <v>3287</v>
      </c>
      <c r="FA106" s="201">
        <v>15</v>
      </c>
      <c r="FB106" s="202">
        <f t="shared" si="125"/>
        <v>600</v>
      </c>
      <c r="FC106" s="203">
        <v>220</v>
      </c>
      <c r="FD106" s="204">
        <f>+FA106*'PRECIOS SEGUN ADJ (RURAL)'!$B$18*'PRECIOS SEGUN ADJ (RURAL)'!$C$18</f>
        <v>132000</v>
      </c>
      <c r="FE106" s="204" t="s">
        <v>334</v>
      </c>
      <c r="FF106" s="204">
        <f t="shared" ref="FF106:FF146" si="159">+ROUND(FD106*0.18,2)</f>
        <v>23760</v>
      </c>
      <c r="FG106" s="80">
        <f t="shared" si="130"/>
        <v>1274713.6000000001</v>
      </c>
      <c r="FH106" s="80" t="s">
        <v>3290</v>
      </c>
      <c r="FI106" s="80">
        <f t="shared" si="126"/>
        <v>99101.59</v>
      </c>
      <c r="FJ106" s="80" t="s">
        <v>3291</v>
      </c>
      <c r="FK106" s="80">
        <f t="shared" si="131"/>
        <v>1175612.01</v>
      </c>
      <c r="FL106" s="80" t="s">
        <v>3292</v>
      </c>
      <c r="FM106" s="80">
        <f t="shared" si="132"/>
        <v>254942.72</v>
      </c>
      <c r="FN106" s="80" t="s">
        <v>3293</v>
      </c>
      <c r="FO106" s="80">
        <f t="shared" si="133"/>
        <v>12747.14</v>
      </c>
      <c r="FP106" s="80" t="s">
        <v>3294</v>
      </c>
      <c r="FQ106" s="80"/>
      <c r="FR106" s="80">
        <f t="shared" si="134"/>
        <v>1019770.8800000001</v>
      </c>
      <c r="FS106" s="80" t="s">
        <v>3295</v>
      </c>
      <c r="FT106" s="37" t="str">
        <f>+VLOOKUP(D106,'RURAL XENIA'!F:G,2,0)</f>
        <v>R-28</v>
      </c>
    </row>
    <row r="107" spans="1:176">
      <c r="A107" s="37">
        <v>106</v>
      </c>
      <c r="B107" s="176" t="s">
        <v>1826</v>
      </c>
      <c r="C107" s="26" t="s">
        <v>3296</v>
      </c>
      <c r="D107" s="37">
        <v>131516726</v>
      </c>
      <c r="E107" s="37">
        <f>+VLOOKUP(D107,'INFORMACION DE PROVEEDORES'!C:I,2,0)</f>
        <v>131516726</v>
      </c>
      <c r="F107" s="26" t="str">
        <f>+VLOOKUP(D107,'INFORMACION DE PROVEEDORES'!C:J,4,0)</f>
        <v xml:space="preserve">CARLOS FIDEL GUZMAN GALAN </v>
      </c>
      <c r="G107" s="37" t="str">
        <f>+VLOOKUP(D107,'INFORMACION DE PROVEEDORES'!C:K,5,0)</f>
        <v>001-1763085-5</v>
      </c>
      <c r="H107" s="26" t="str">
        <f>+VLOOKUP(D107,'INFORMACION DE PROVEEDORES'!C:L,7,0)</f>
        <v xml:space="preserve">CALLE ELIPSE CASI ESQUINA LAVANDIER, WILSTON CHURCHIIL, NO. 1059M DISTRITO NACIONAL </v>
      </c>
      <c r="I107" s="37" t="str">
        <f>+VLOOKUP(D107,'INFORMACION DE PROVEEDORES'!C:M,3,0)</f>
        <v xml:space="preserve"> JURÍDICA</v>
      </c>
      <c r="J107" s="37">
        <v>7</v>
      </c>
      <c r="K107" s="37">
        <v>181</v>
      </c>
      <c r="L107" s="37">
        <v>15</v>
      </c>
      <c r="M107" s="37">
        <f t="shared" si="135"/>
        <v>600</v>
      </c>
      <c r="N107" s="189">
        <v>60.180000000000007</v>
      </c>
      <c r="O107" s="80">
        <f>+L107*'PRECIOS SEGUN ADJ (RURAL)'!$B$2*'PRECIOS SEGUN ADJ (RURAL)'!$C$2</f>
        <v>36108</v>
      </c>
      <c r="P107" s="80" t="s">
        <v>1580</v>
      </c>
      <c r="Q107" s="80">
        <f t="shared" si="136"/>
        <v>5777.28</v>
      </c>
      <c r="R107" s="165">
        <v>7</v>
      </c>
      <c r="S107" s="37">
        <f t="shared" si="137"/>
        <v>280</v>
      </c>
      <c r="T107" s="189">
        <v>33</v>
      </c>
      <c r="U107" s="80">
        <f>+R107*'PRECIOS SEGUN ADJ (RURAL)'!$B$3*'PRECIOS SEGUN ADJ (RURAL)'!$C$3</f>
        <v>9240</v>
      </c>
      <c r="V107" s="80" t="s">
        <v>2754</v>
      </c>
      <c r="W107" s="192">
        <v>0</v>
      </c>
      <c r="X107" s="37">
        <f t="shared" si="115"/>
        <v>0</v>
      </c>
      <c r="Y107" s="189">
        <v>25.2</v>
      </c>
      <c r="Z107" s="80">
        <f>+W107*'PRECIOS SEGUN ADJ. (FRONTERIZO)'!$B$4*'PRECIOS SEGUN ADJ. (FRONTERIZO)'!$C$4</f>
        <v>0</v>
      </c>
      <c r="AA107" s="80" t="s">
        <v>134</v>
      </c>
      <c r="AB107" s="165">
        <v>31</v>
      </c>
      <c r="AC107" s="37">
        <f t="shared" si="138"/>
        <v>1240</v>
      </c>
      <c r="AD107" s="189">
        <v>87.91</v>
      </c>
      <c r="AE107" s="80">
        <f>+AB107*'PRECIOS SEGUN ADJ (RURAL)'!$B$4*'PRECIOS SEGUN ADJ (RURAL)'!$C$4</f>
        <v>109008.4</v>
      </c>
      <c r="AF107" s="80" t="s">
        <v>488</v>
      </c>
      <c r="AG107" s="80">
        <f t="shared" si="139"/>
        <v>19621.509999999998</v>
      </c>
      <c r="AH107" s="165">
        <v>37</v>
      </c>
      <c r="AI107" s="37">
        <f t="shared" si="140"/>
        <v>1480</v>
      </c>
      <c r="AJ107" s="189">
        <v>53.95</v>
      </c>
      <c r="AK107" s="80">
        <f>+AH107*'PRECIOS SEGUN ADJ (RURAL)'!$B$5*'PRECIOS SEGUN ADJ (RURAL)'!$C$5</f>
        <v>79846</v>
      </c>
      <c r="AL107" s="80" t="s">
        <v>489</v>
      </c>
      <c r="AM107" s="165">
        <v>8</v>
      </c>
      <c r="AN107" s="37">
        <f t="shared" si="141"/>
        <v>320</v>
      </c>
      <c r="AO107" s="189">
        <v>29.05</v>
      </c>
      <c r="AP107" s="80">
        <f>+AM107*'PRECIOS SEGUN ADJ (RURAL)'!$B$6*'PRECIOS SEGUN ADJ (RURAL)'!$C$6</f>
        <v>9296</v>
      </c>
      <c r="AQ107" s="80" t="s">
        <v>1313</v>
      </c>
      <c r="AR107" s="80">
        <f t="shared" si="142"/>
        <v>1487.36</v>
      </c>
      <c r="AS107" s="165">
        <v>13</v>
      </c>
      <c r="AT107" s="37">
        <f t="shared" si="143"/>
        <v>520</v>
      </c>
      <c r="AU107" s="189">
        <v>304.44</v>
      </c>
      <c r="AV107" s="80">
        <f>+AS107*'PRECIOS SEGUN ADJ (RURAL)'!$B$7*'PRECIOS SEGUN ADJ (RURAL)'!$C$7</f>
        <v>158308.79999999999</v>
      </c>
      <c r="AW107" s="80" t="s">
        <v>1582</v>
      </c>
      <c r="AX107" s="80">
        <f t="shared" si="144"/>
        <v>28495.58</v>
      </c>
      <c r="AY107" s="37">
        <v>0</v>
      </c>
      <c r="AZ107" s="37">
        <f t="shared" si="116"/>
        <v>0</v>
      </c>
      <c r="BA107" s="189">
        <v>18.899999999999999</v>
      </c>
      <c r="BB107" s="80">
        <f>+AY107*'PRECIOS SEGUN ADJ. (FRONTERIZO)'!$B$9*'PRECIOS SEGUN ADJ. (FRONTERIZO)'!$C$9</f>
        <v>0</v>
      </c>
      <c r="BC107" s="80" t="s">
        <v>134</v>
      </c>
      <c r="BD107" s="165">
        <v>7</v>
      </c>
      <c r="BE107" s="37">
        <f t="shared" si="145"/>
        <v>280</v>
      </c>
      <c r="BF107" s="189">
        <v>140.38999999999999</v>
      </c>
      <c r="BG107" s="80">
        <f>+BD107*'PRECIOS SEGUN ADJ (RURAL)'!$B$8*'PRECIOS SEGUN ADJ (RURAL)'!$C$8</f>
        <v>39309.199999999997</v>
      </c>
      <c r="BH107" s="80" t="s">
        <v>2758</v>
      </c>
      <c r="BI107" s="80">
        <f t="shared" si="146"/>
        <v>7075.66</v>
      </c>
      <c r="BJ107" s="37">
        <v>0</v>
      </c>
      <c r="BK107" s="37">
        <f t="shared" si="117"/>
        <v>0</v>
      </c>
      <c r="BL107" s="189">
        <v>31.459999999999997</v>
      </c>
      <c r="BM107" s="80">
        <f>+BJ107*'PRECIOS SEGUN ADJ. (FRONTERIZO)'!$B$11*'PRECIOS SEGUN ADJ. (FRONTERIZO)'!$C$11</f>
        <v>0</v>
      </c>
      <c r="BN107" s="80" t="s">
        <v>134</v>
      </c>
      <c r="BO107" s="165">
        <v>10</v>
      </c>
      <c r="BP107" s="37">
        <f t="shared" si="147"/>
        <v>400</v>
      </c>
      <c r="BQ107" s="189">
        <v>68.099999999999994</v>
      </c>
      <c r="BR107" s="80">
        <f>+BO107*'PRECIOS SEGUN ADJ (RURAL)'!$B$9*'PRECIOS SEGUN ADJ (RURAL)'!$C$9</f>
        <v>27240</v>
      </c>
      <c r="BS107" s="80" t="s">
        <v>1480</v>
      </c>
      <c r="BT107" s="165">
        <v>181</v>
      </c>
      <c r="BU107" s="37">
        <f t="shared" si="148"/>
        <v>3620</v>
      </c>
      <c r="BV107" s="189">
        <v>5.5</v>
      </c>
      <c r="BW107" s="80">
        <f>+BT107*'PRECIOS SEGUN ADJ (RURAL)'!$B$10*'PRECIOS SEGUN ADJ (RURAL)'!$C$10</f>
        <v>19910</v>
      </c>
      <c r="BX107" s="80" t="s">
        <v>3297</v>
      </c>
      <c r="BY107" s="165">
        <v>181</v>
      </c>
      <c r="BZ107" s="37">
        <f t="shared" si="149"/>
        <v>7240</v>
      </c>
      <c r="CA107" s="189">
        <v>7.1500000000000012</v>
      </c>
      <c r="CB107" s="80">
        <f>+BY107*'PRECIOS SEGUN ADJ (RURAL)'!$B$11*'PRECIOS SEGUN ADJ (RURAL)'!$C$11</f>
        <v>51766</v>
      </c>
      <c r="CC107" s="80" t="s">
        <v>3298</v>
      </c>
      <c r="CD107" s="165">
        <v>181</v>
      </c>
      <c r="CE107" s="37">
        <f t="shared" si="150"/>
        <v>7240</v>
      </c>
      <c r="CF107" s="189">
        <v>6.84</v>
      </c>
      <c r="CG107" s="80">
        <f>+CD107*'PRECIOS SEGUN ADJ (RURAL)'!$B$12*'PRECIOS SEGUN ADJ (RURAL)'!$C$12</f>
        <v>49521.599999999999</v>
      </c>
      <c r="CH107" s="80" t="s">
        <v>3299</v>
      </c>
      <c r="CI107" s="37">
        <v>0</v>
      </c>
      <c r="CJ107" s="37">
        <f t="shared" si="118"/>
        <v>0</v>
      </c>
      <c r="CK107" s="189">
        <v>60</v>
      </c>
      <c r="CL107" s="80">
        <f>+CI107*'PRECIOS SEGUN ADJ. (FRONTERIZO)'!$B$16*'PRECIOS SEGUN ADJ. (FRONTERIZO)'!$C$16</f>
        <v>0</v>
      </c>
      <c r="CM107" s="80" t="s">
        <v>134</v>
      </c>
      <c r="CN107" s="80">
        <f t="shared" si="127"/>
        <v>0</v>
      </c>
      <c r="CO107" s="37">
        <v>0</v>
      </c>
      <c r="CP107" s="37">
        <f t="shared" si="119"/>
        <v>0</v>
      </c>
      <c r="CQ107" s="189">
        <v>55.649999999999991</v>
      </c>
      <c r="CR107" s="80">
        <f>+CO107*'PRECIOS SEGUN ADJ. (FRONTERIZO)'!$B$17*'PRECIOS SEGUN ADJ. (FRONTERIZO)'!$C$17</f>
        <v>0</v>
      </c>
      <c r="CS107" s="80" t="s">
        <v>134</v>
      </c>
      <c r="CT107" s="80">
        <f t="shared" si="128"/>
        <v>0</v>
      </c>
      <c r="CU107" s="165">
        <v>181</v>
      </c>
      <c r="CV107" s="37">
        <f t="shared" si="151"/>
        <v>7240</v>
      </c>
      <c r="CW107" s="189">
        <v>6.5999999999999988</v>
      </c>
      <c r="CX107" s="80">
        <f>+CU107*'PRECIOS SEGUN ADJ (RURAL)'!$B$14*'PRECIOS SEGUN ADJ (RURAL)'!$C$14</f>
        <v>47784</v>
      </c>
      <c r="CY107" s="80" t="s">
        <v>3300</v>
      </c>
      <c r="CZ107" s="37">
        <v>0</v>
      </c>
      <c r="DA107" s="37">
        <f t="shared" si="120"/>
        <v>0</v>
      </c>
      <c r="DB107" s="189">
        <v>65.75</v>
      </c>
      <c r="DC107" s="80">
        <f>+CZ107*'PRECIOS SEGUN ADJ. (FRONTERIZO)'!$B$19*'PRECIOS SEGUN ADJ. (FRONTERIZO)'!$C$19</f>
        <v>0</v>
      </c>
      <c r="DD107" s="80" t="s">
        <v>134</v>
      </c>
      <c r="DE107" s="80">
        <f t="shared" si="129"/>
        <v>0</v>
      </c>
      <c r="DF107" s="165">
        <v>9</v>
      </c>
      <c r="DG107" s="37">
        <f t="shared" si="152"/>
        <v>360</v>
      </c>
      <c r="DH107" s="189">
        <v>82.59999999999998</v>
      </c>
      <c r="DI107" s="80">
        <f>+DF107*'PRECIOS SEGUN ADJ (RURAL)'!$B$15*'PRECIOS SEGUN ADJ (RURAL)'!$C$15</f>
        <v>29736</v>
      </c>
      <c r="DJ107" s="80" t="s">
        <v>553</v>
      </c>
      <c r="DK107" s="80">
        <f t="shared" si="153"/>
        <v>5352.48</v>
      </c>
      <c r="DL107" s="165">
        <v>181</v>
      </c>
      <c r="DM107" s="37">
        <f t="shared" si="154"/>
        <v>7240</v>
      </c>
      <c r="DN107" s="189">
        <v>23.059999999999995</v>
      </c>
      <c r="DO107" s="80">
        <f>+DL107*'PRECIOS SEGUN ADJ (RURAL)'!$B$17*'PRECIOS SEGUN ADJ (RURAL)'!$C$17</f>
        <v>166954.4</v>
      </c>
      <c r="DP107" s="80" t="s">
        <v>3301</v>
      </c>
      <c r="DQ107" s="192">
        <v>0</v>
      </c>
      <c r="DR107" s="192">
        <f t="shared" si="121"/>
        <v>0</v>
      </c>
      <c r="DS107" s="189">
        <v>80.849999999999994</v>
      </c>
      <c r="DT107" s="80">
        <f>+DQ107*'PRECIOS SEGUN ADJ. (FRONTERIZO)'!$B$22*'PRECIOS SEGUN ADJ. (FRONTERIZO)'!$C$22</f>
        <v>0</v>
      </c>
      <c r="DU107" s="80" t="s">
        <v>134</v>
      </c>
      <c r="DV107" s="165">
        <v>10</v>
      </c>
      <c r="DW107" s="37">
        <f t="shared" si="155"/>
        <v>400</v>
      </c>
      <c r="DX107" s="189">
        <v>21.83</v>
      </c>
      <c r="DY107" s="80">
        <f>+DV107*'PRECIOS SEGUN ADJ (RURAL)'!$B$19*'PRECIOS SEGUN ADJ (RURAL)'!$C$19</f>
        <v>8732</v>
      </c>
      <c r="DZ107" s="80" t="s">
        <v>202</v>
      </c>
      <c r="EA107" s="80">
        <f t="shared" si="156"/>
        <v>1571.76</v>
      </c>
      <c r="EB107" s="165">
        <v>31</v>
      </c>
      <c r="EC107" s="37">
        <f t="shared" si="157"/>
        <v>1240</v>
      </c>
      <c r="ED107" s="189">
        <v>33</v>
      </c>
      <c r="EE107" s="80">
        <f>+EB107*'PRECIOS SEGUN ADJ (RURAL)'!$B$20*'PRECIOS SEGUN ADJ (RURAL)'!$C$20</f>
        <v>40920</v>
      </c>
      <c r="EF107" s="80" t="s">
        <v>1484</v>
      </c>
      <c r="EG107" s="37">
        <v>0</v>
      </c>
      <c r="EH107" s="37">
        <f t="shared" si="122"/>
        <v>0</v>
      </c>
      <c r="EI107" s="189">
        <v>15.789999999999997</v>
      </c>
      <c r="EJ107" s="80">
        <f>+EG107*'PRECIOS SEGUN ADJ. (FRONTERIZO)'!$B$25*'PRECIOS SEGUN ADJ. (FRONTERIZO)'!$C$25</f>
        <v>0</v>
      </c>
      <c r="EK107" s="80" t="s">
        <v>134</v>
      </c>
      <c r="EL107" s="37">
        <v>0</v>
      </c>
      <c r="EM107" s="37">
        <f t="shared" si="123"/>
        <v>0</v>
      </c>
      <c r="EN107" s="189">
        <v>31.5</v>
      </c>
      <c r="EO107" s="80">
        <f>+EL107*'PRECIOS SEGUN ADJ. (FRONTERIZO)'!$B$26*'PRECIOS SEGUN ADJ. (FRONTERIZO)'!$C$26</f>
        <v>0</v>
      </c>
      <c r="EP107" s="80" t="s">
        <v>134</v>
      </c>
      <c r="EQ107" s="193">
        <v>27</v>
      </c>
      <c r="ER107" s="194">
        <f t="shared" si="124"/>
        <v>1080</v>
      </c>
      <c r="ES107" s="195">
        <v>21.68</v>
      </c>
      <c r="ET107" s="196">
        <f>+EQ107*'PRECIOS SEGUN ADJ (RURAL)'!$B$13*'PRECIOS SEGUN ADJ (RURAL)'!$C$13</f>
        <v>23414.400000000001</v>
      </c>
      <c r="EU107" s="196" t="s">
        <v>1485</v>
      </c>
      <c r="EV107" s="197">
        <v>181</v>
      </c>
      <c r="EW107" s="198">
        <f t="shared" si="158"/>
        <v>3620</v>
      </c>
      <c r="EX107" s="199">
        <v>5.5</v>
      </c>
      <c r="EY107" s="200">
        <f>+EV107*'PRECIOS SEGUN ADJ (RURAL)'!$B$16*'PRECIOS SEGUN ADJ (RURAL)'!$C$16</f>
        <v>19910</v>
      </c>
      <c r="EZ107" s="200" t="s">
        <v>3297</v>
      </c>
      <c r="FA107" s="201">
        <v>13</v>
      </c>
      <c r="FB107" s="202">
        <f t="shared" si="125"/>
        <v>520</v>
      </c>
      <c r="FC107" s="203">
        <v>220</v>
      </c>
      <c r="FD107" s="204">
        <f>+FA107*'PRECIOS SEGUN ADJ (RURAL)'!$B$18*'PRECIOS SEGUN ADJ (RURAL)'!$C$18</f>
        <v>114400</v>
      </c>
      <c r="FE107" s="204" t="s">
        <v>1396</v>
      </c>
      <c r="FF107" s="204">
        <f t="shared" si="159"/>
        <v>20592</v>
      </c>
      <c r="FG107" s="80">
        <f t="shared" si="130"/>
        <v>1041404.7999999999</v>
      </c>
      <c r="FH107" s="80" t="s">
        <v>3302</v>
      </c>
      <c r="FI107" s="80">
        <f t="shared" si="126"/>
        <v>89973.62999999999</v>
      </c>
      <c r="FJ107" s="80" t="s">
        <v>3303</v>
      </c>
      <c r="FK107" s="80">
        <f t="shared" si="131"/>
        <v>951431.16999999993</v>
      </c>
      <c r="FL107" s="80" t="s">
        <v>3304</v>
      </c>
      <c r="FM107" s="80">
        <f t="shared" si="132"/>
        <v>208280.95999999999</v>
      </c>
      <c r="FN107" s="80" t="s">
        <v>3305</v>
      </c>
      <c r="FO107" s="80">
        <f t="shared" si="133"/>
        <v>10414.049999999999</v>
      </c>
      <c r="FP107" s="80" t="s">
        <v>3306</v>
      </c>
      <c r="FQ107" s="80"/>
      <c r="FR107" s="80">
        <f t="shared" si="134"/>
        <v>833123.83999999997</v>
      </c>
      <c r="FS107" s="80" t="s">
        <v>3307</v>
      </c>
      <c r="FT107" s="37" t="str">
        <f>+VLOOKUP(D107,'RURAL XENIA'!F:G,2,0)</f>
        <v>R-18</v>
      </c>
    </row>
    <row r="108" spans="1:176">
      <c r="A108" s="37">
        <v>107</v>
      </c>
      <c r="B108" s="176" t="s">
        <v>1826</v>
      </c>
      <c r="C108" s="26" t="s">
        <v>3308</v>
      </c>
      <c r="D108" s="37">
        <v>131769952</v>
      </c>
      <c r="E108" s="37">
        <f>+VLOOKUP(D108,'INFORMACION DE PROVEEDORES'!C:I,2,0)</f>
        <v>131769952</v>
      </c>
      <c r="F108" s="26" t="str">
        <f>+VLOOKUP(D108,'INFORMACION DE PROVEEDORES'!C:J,4,0)</f>
        <v xml:space="preserve">MAGALYS MERCEDES CASTILLO DE ORTIZ </v>
      </c>
      <c r="G108" s="37" t="str">
        <f>+VLOOKUP(D108,'INFORMACION DE PROVEEDORES'!C:K,5,0)</f>
        <v>001-0395570-4</v>
      </c>
      <c r="H108" s="26" t="str">
        <f>+VLOOKUP(D108,'INFORMACION DE PROVEEDORES'!C:L,7,0)</f>
        <v xml:space="preserve">CALLE SANCHEZ ESQUINA JUAN FRANCISCO NO. 83, LAS MALVINAS, BAYAGUANA, MONTE PLATA </v>
      </c>
      <c r="I108" s="37" t="str">
        <f>+VLOOKUP(D108,'INFORMACION DE PROVEEDORES'!C:M,3,0)</f>
        <v xml:space="preserve"> JURÍDICA</v>
      </c>
      <c r="J108" s="37">
        <v>1</v>
      </c>
      <c r="K108" s="37">
        <v>375</v>
      </c>
      <c r="L108" s="37">
        <v>25</v>
      </c>
      <c r="M108" s="37">
        <f t="shared" si="135"/>
        <v>1000</v>
      </c>
      <c r="N108" s="189">
        <v>60.180000000000007</v>
      </c>
      <c r="O108" s="80">
        <f>+L108*'PRECIOS SEGUN ADJ (RURAL)'!$B$2*'PRECIOS SEGUN ADJ (RURAL)'!$C$2</f>
        <v>60180</v>
      </c>
      <c r="P108" s="80" t="s">
        <v>1180</v>
      </c>
      <c r="Q108" s="80">
        <f t="shared" si="136"/>
        <v>9628.7999999999993</v>
      </c>
      <c r="R108" s="165">
        <v>5</v>
      </c>
      <c r="S108" s="37">
        <f t="shared" si="137"/>
        <v>200</v>
      </c>
      <c r="T108" s="189">
        <v>33</v>
      </c>
      <c r="U108" s="80">
        <f>+R108*'PRECIOS SEGUN ADJ (RURAL)'!$B$3*'PRECIOS SEGUN ADJ (RURAL)'!$C$3</f>
        <v>6600</v>
      </c>
      <c r="V108" s="80" t="s">
        <v>1181</v>
      </c>
      <c r="W108" s="192">
        <v>0</v>
      </c>
      <c r="X108" s="37">
        <f t="shared" si="115"/>
        <v>0</v>
      </c>
      <c r="Y108" s="189">
        <v>25.2</v>
      </c>
      <c r="Z108" s="80">
        <f>+W108*'PRECIOS SEGUN ADJ. (FRONTERIZO)'!$B$4*'PRECIOS SEGUN ADJ. (FRONTERIZO)'!$C$4</f>
        <v>0</v>
      </c>
      <c r="AA108" s="80" t="s">
        <v>134</v>
      </c>
      <c r="AB108" s="165">
        <v>57</v>
      </c>
      <c r="AC108" s="37">
        <f t="shared" si="138"/>
        <v>2280</v>
      </c>
      <c r="AD108" s="189">
        <v>87.91</v>
      </c>
      <c r="AE108" s="80">
        <f>+AB108*'PRECIOS SEGUN ADJ (RURAL)'!$B$4*'PRECIOS SEGUN ADJ (RURAL)'!$C$4</f>
        <v>200434.8</v>
      </c>
      <c r="AF108" s="80" t="s">
        <v>748</v>
      </c>
      <c r="AG108" s="80">
        <f t="shared" si="139"/>
        <v>36078.26</v>
      </c>
      <c r="AH108" s="165">
        <v>69</v>
      </c>
      <c r="AI108" s="37">
        <f t="shared" si="140"/>
        <v>2760</v>
      </c>
      <c r="AJ108" s="189">
        <v>53.95</v>
      </c>
      <c r="AK108" s="80">
        <f>+AH108*'PRECIOS SEGUN ADJ (RURAL)'!$B$5*'PRECIOS SEGUN ADJ (RURAL)'!$C$5</f>
        <v>148902</v>
      </c>
      <c r="AL108" s="80" t="s">
        <v>749</v>
      </c>
      <c r="AM108" s="165">
        <v>9</v>
      </c>
      <c r="AN108" s="37">
        <f t="shared" si="141"/>
        <v>360</v>
      </c>
      <c r="AO108" s="189">
        <v>29.05</v>
      </c>
      <c r="AP108" s="80">
        <f>+AM108*'PRECIOS SEGUN ADJ (RURAL)'!$B$6*'PRECIOS SEGUN ADJ (RURAL)'!$C$6</f>
        <v>10458</v>
      </c>
      <c r="AQ108" s="80" t="s">
        <v>1182</v>
      </c>
      <c r="AR108" s="80">
        <f t="shared" si="142"/>
        <v>1673.28</v>
      </c>
      <c r="AS108" s="165">
        <v>21</v>
      </c>
      <c r="AT108" s="37">
        <f t="shared" si="143"/>
        <v>840</v>
      </c>
      <c r="AU108" s="189">
        <v>304.44</v>
      </c>
      <c r="AV108" s="80">
        <f>+AS108*'PRECIOS SEGUN ADJ (RURAL)'!$B$7*'PRECIOS SEGUN ADJ (RURAL)'!$C$7</f>
        <v>255729.59999999998</v>
      </c>
      <c r="AW108" s="80" t="s">
        <v>1119</v>
      </c>
      <c r="AX108" s="80">
        <f t="shared" si="144"/>
        <v>46031.33</v>
      </c>
      <c r="AY108" s="37">
        <v>0</v>
      </c>
      <c r="AZ108" s="37">
        <f t="shared" si="116"/>
        <v>0</v>
      </c>
      <c r="BA108" s="189">
        <v>18.899999999999999</v>
      </c>
      <c r="BB108" s="80">
        <f>+AY108*'PRECIOS SEGUN ADJ. (FRONTERIZO)'!$B$9*'PRECIOS SEGUN ADJ. (FRONTERIZO)'!$C$9</f>
        <v>0</v>
      </c>
      <c r="BC108" s="80" t="s">
        <v>134</v>
      </c>
      <c r="BD108" s="165">
        <v>5</v>
      </c>
      <c r="BE108" s="37">
        <f t="shared" si="145"/>
        <v>200</v>
      </c>
      <c r="BF108" s="189">
        <v>140.38999999999999</v>
      </c>
      <c r="BG108" s="80">
        <f>+BD108*'PRECIOS SEGUN ADJ (RURAL)'!$B$8*'PRECIOS SEGUN ADJ (RURAL)'!$C$8</f>
        <v>28077.999999999996</v>
      </c>
      <c r="BH108" s="80" t="s">
        <v>1183</v>
      </c>
      <c r="BI108" s="80">
        <f t="shared" si="146"/>
        <v>5054.04</v>
      </c>
      <c r="BJ108" s="37">
        <v>0</v>
      </c>
      <c r="BK108" s="37">
        <f t="shared" si="117"/>
        <v>0</v>
      </c>
      <c r="BL108" s="189">
        <v>31.459999999999997</v>
      </c>
      <c r="BM108" s="80">
        <f>+BJ108*'PRECIOS SEGUN ADJ. (FRONTERIZO)'!$B$11*'PRECIOS SEGUN ADJ. (FRONTERIZO)'!$C$11</f>
        <v>0</v>
      </c>
      <c r="BN108" s="80" t="s">
        <v>134</v>
      </c>
      <c r="BO108" s="165">
        <v>17</v>
      </c>
      <c r="BP108" s="37">
        <f t="shared" si="147"/>
        <v>680</v>
      </c>
      <c r="BQ108" s="189">
        <v>68.099999999999994</v>
      </c>
      <c r="BR108" s="80">
        <f>+BO108*'PRECIOS SEGUN ADJ (RURAL)'!$B$9*'PRECIOS SEGUN ADJ (RURAL)'!$C$9</f>
        <v>46307.999999999993</v>
      </c>
      <c r="BS108" s="80" t="s">
        <v>1184</v>
      </c>
      <c r="BT108" s="165">
        <v>375</v>
      </c>
      <c r="BU108" s="37">
        <f t="shared" si="148"/>
        <v>7500</v>
      </c>
      <c r="BV108" s="189">
        <v>5.5</v>
      </c>
      <c r="BW108" s="80">
        <f>+BT108*'PRECIOS SEGUN ADJ (RURAL)'!$B$10*'PRECIOS SEGUN ADJ (RURAL)'!$C$10</f>
        <v>41250</v>
      </c>
      <c r="BX108" s="80" t="s">
        <v>3309</v>
      </c>
      <c r="BY108" s="165">
        <v>375</v>
      </c>
      <c r="BZ108" s="37">
        <f t="shared" si="149"/>
        <v>15000</v>
      </c>
      <c r="CA108" s="189">
        <v>7.1500000000000012</v>
      </c>
      <c r="CB108" s="80">
        <f>+BY108*'PRECIOS SEGUN ADJ (RURAL)'!$B$11*'PRECIOS SEGUN ADJ (RURAL)'!$C$11</f>
        <v>107250</v>
      </c>
      <c r="CC108" s="80" t="s">
        <v>750</v>
      </c>
      <c r="CD108" s="165">
        <v>375</v>
      </c>
      <c r="CE108" s="37">
        <f t="shared" si="150"/>
        <v>15000</v>
      </c>
      <c r="CF108" s="189">
        <v>6.84</v>
      </c>
      <c r="CG108" s="80">
        <f>+CD108*'PRECIOS SEGUN ADJ (RURAL)'!$B$12*'PRECIOS SEGUN ADJ (RURAL)'!$C$12</f>
        <v>102600</v>
      </c>
      <c r="CH108" s="80" t="s">
        <v>3310</v>
      </c>
      <c r="CI108" s="37">
        <v>0</v>
      </c>
      <c r="CJ108" s="37">
        <f t="shared" si="118"/>
        <v>0</v>
      </c>
      <c r="CK108" s="189">
        <v>60</v>
      </c>
      <c r="CL108" s="80">
        <f>+CI108*'PRECIOS SEGUN ADJ. (FRONTERIZO)'!$B$16*'PRECIOS SEGUN ADJ. (FRONTERIZO)'!$C$16</f>
        <v>0</v>
      </c>
      <c r="CM108" s="80" t="s">
        <v>134</v>
      </c>
      <c r="CN108" s="80">
        <f t="shared" si="127"/>
        <v>0</v>
      </c>
      <c r="CO108" s="37">
        <v>0</v>
      </c>
      <c r="CP108" s="37">
        <f t="shared" si="119"/>
        <v>0</v>
      </c>
      <c r="CQ108" s="189">
        <v>55.649999999999991</v>
      </c>
      <c r="CR108" s="80">
        <f>+CO108*'PRECIOS SEGUN ADJ. (FRONTERIZO)'!$B$17*'PRECIOS SEGUN ADJ. (FRONTERIZO)'!$C$17</f>
        <v>0</v>
      </c>
      <c r="CS108" s="80" t="s">
        <v>134</v>
      </c>
      <c r="CT108" s="80">
        <f t="shared" si="128"/>
        <v>0</v>
      </c>
      <c r="CU108" s="165">
        <v>375</v>
      </c>
      <c r="CV108" s="37">
        <f t="shared" si="151"/>
        <v>15000</v>
      </c>
      <c r="CW108" s="189">
        <v>6.5999999999999988</v>
      </c>
      <c r="CX108" s="80">
        <f>+CU108*'PRECIOS SEGUN ADJ (RURAL)'!$B$14*'PRECIOS SEGUN ADJ (RURAL)'!$C$14</f>
        <v>99000</v>
      </c>
      <c r="CY108" s="80" t="s">
        <v>480</v>
      </c>
      <c r="CZ108" s="37">
        <v>0</v>
      </c>
      <c r="DA108" s="37">
        <f t="shared" si="120"/>
        <v>0</v>
      </c>
      <c r="DB108" s="189">
        <v>65.75</v>
      </c>
      <c r="DC108" s="80">
        <f>+CZ108*'PRECIOS SEGUN ADJ. (FRONTERIZO)'!$B$19*'PRECIOS SEGUN ADJ. (FRONTERIZO)'!$C$19</f>
        <v>0</v>
      </c>
      <c r="DD108" s="80" t="s">
        <v>134</v>
      </c>
      <c r="DE108" s="80">
        <f t="shared" si="129"/>
        <v>0</v>
      </c>
      <c r="DF108" s="165">
        <v>13</v>
      </c>
      <c r="DG108" s="37">
        <f t="shared" si="152"/>
        <v>520</v>
      </c>
      <c r="DH108" s="189">
        <v>82.59999999999998</v>
      </c>
      <c r="DI108" s="80">
        <f>+DF108*'PRECIOS SEGUN ADJ (RURAL)'!$B$15*'PRECIOS SEGUN ADJ (RURAL)'!$C$15</f>
        <v>42952</v>
      </c>
      <c r="DJ108" s="80" t="s">
        <v>1188</v>
      </c>
      <c r="DK108" s="80">
        <f t="shared" si="153"/>
        <v>7731.36</v>
      </c>
      <c r="DL108" s="165">
        <v>375</v>
      </c>
      <c r="DM108" s="37">
        <f t="shared" si="154"/>
        <v>15000</v>
      </c>
      <c r="DN108" s="189">
        <v>23.059999999999995</v>
      </c>
      <c r="DO108" s="80">
        <f>+DL108*'PRECIOS SEGUN ADJ (RURAL)'!$B$17*'PRECIOS SEGUN ADJ (RURAL)'!$C$17</f>
        <v>345900</v>
      </c>
      <c r="DP108" s="80" t="s">
        <v>3311</v>
      </c>
      <c r="DQ108" s="192">
        <v>0</v>
      </c>
      <c r="DR108" s="192">
        <f t="shared" si="121"/>
        <v>0</v>
      </c>
      <c r="DS108" s="189">
        <v>80.849999999999994</v>
      </c>
      <c r="DT108" s="80">
        <f>+DQ108*'PRECIOS SEGUN ADJ. (FRONTERIZO)'!$B$22*'PRECIOS SEGUN ADJ. (FRONTERIZO)'!$C$22</f>
        <v>0</v>
      </c>
      <c r="DU108" s="80" t="s">
        <v>134</v>
      </c>
      <c r="DV108" s="165">
        <v>15</v>
      </c>
      <c r="DW108" s="37">
        <f t="shared" si="155"/>
        <v>600</v>
      </c>
      <c r="DX108" s="189">
        <v>21.83</v>
      </c>
      <c r="DY108" s="80">
        <f>+DV108*'PRECIOS SEGUN ADJ (RURAL)'!$B$19*'PRECIOS SEGUN ADJ (RURAL)'!$C$19</f>
        <v>13098</v>
      </c>
      <c r="DZ108" s="80" t="s">
        <v>842</v>
      </c>
      <c r="EA108" s="80">
        <f t="shared" si="156"/>
        <v>2357.64</v>
      </c>
      <c r="EB108" s="165">
        <v>54</v>
      </c>
      <c r="EC108" s="37">
        <f t="shared" si="157"/>
        <v>2160</v>
      </c>
      <c r="ED108" s="189">
        <v>33</v>
      </c>
      <c r="EE108" s="80">
        <f>+EB108*'PRECIOS SEGUN ADJ (RURAL)'!$B$20*'PRECIOS SEGUN ADJ (RURAL)'!$C$20</f>
        <v>71280</v>
      </c>
      <c r="EF108" s="80" t="s">
        <v>651</v>
      </c>
      <c r="EG108" s="37">
        <v>0</v>
      </c>
      <c r="EH108" s="37">
        <f t="shared" si="122"/>
        <v>0</v>
      </c>
      <c r="EI108" s="189">
        <v>15.789999999999997</v>
      </c>
      <c r="EJ108" s="80">
        <f>+EG108*'PRECIOS SEGUN ADJ. (FRONTERIZO)'!$B$25*'PRECIOS SEGUN ADJ. (FRONTERIZO)'!$C$25</f>
        <v>0</v>
      </c>
      <c r="EK108" s="80" t="s">
        <v>134</v>
      </c>
      <c r="EL108" s="37">
        <v>0</v>
      </c>
      <c r="EM108" s="37">
        <f t="shared" si="123"/>
        <v>0</v>
      </c>
      <c r="EN108" s="189">
        <v>31.5</v>
      </c>
      <c r="EO108" s="80">
        <f>+EL108*'PRECIOS SEGUN ADJ. (FRONTERIZO)'!$B$26*'PRECIOS SEGUN ADJ. (FRONTERIZO)'!$C$26</f>
        <v>0</v>
      </c>
      <c r="EP108" s="80" t="s">
        <v>134</v>
      </c>
      <c r="EQ108" s="193">
        <v>48</v>
      </c>
      <c r="ER108" s="194">
        <f t="shared" si="124"/>
        <v>1920</v>
      </c>
      <c r="ES108" s="195">
        <v>21.68</v>
      </c>
      <c r="ET108" s="196">
        <f>+EQ108*'PRECIOS SEGUN ADJ (RURAL)'!$B$13*'PRECIOS SEGUN ADJ (RURAL)'!$C$13</f>
        <v>41625.599999999991</v>
      </c>
      <c r="EU108" s="196" t="s">
        <v>1284</v>
      </c>
      <c r="EV108" s="197">
        <v>375</v>
      </c>
      <c r="EW108" s="198">
        <f t="shared" si="158"/>
        <v>7500</v>
      </c>
      <c r="EX108" s="199">
        <v>5.5</v>
      </c>
      <c r="EY108" s="200">
        <f>+EV108*'PRECIOS SEGUN ADJ (RURAL)'!$B$16*'PRECIOS SEGUN ADJ (RURAL)'!$C$16</f>
        <v>41250</v>
      </c>
      <c r="EZ108" s="200" t="s">
        <v>3309</v>
      </c>
      <c r="FA108" s="201">
        <v>21</v>
      </c>
      <c r="FB108" s="202">
        <f t="shared" si="125"/>
        <v>840</v>
      </c>
      <c r="FC108" s="203">
        <v>220</v>
      </c>
      <c r="FD108" s="204">
        <f>+FA108*'PRECIOS SEGUN ADJ (RURAL)'!$B$18*'PRECIOS SEGUN ADJ (RURAL)'!$C$18</f>
        <v>184800</v>
      </c>
      <c r="FE108" s="204" t="s">
        <v>1129</v>
      </c>
      <c r="FF108" s="204">
        <f t="shared" si="159"/>
        <v>33264</v>
      </c>
      <c r="FG108" s="80">
        <f t="shared" si="130"/>
        <v>1847696</v>
      </c>
      <c r="FH108" s="80" t="s">
        <v>3312</v>
      </c>
      <c r="FI108" s="80">
        <f t="shared" si="126"/>
        <v>141818.71</v>
      </c>
      <c r="FJ108" s="80" t="s">
        <v>3313</v>
      </c>
      <c r="FK108" s="80">
        <f t="shared" si="131"/>
        <v>1705877.29</v>
      </c>
      <c r="FL108" s="80" t="s">
        <v>3314</v>
      </c>
      <c r="FM108" s="80">
        <f t="shared" si="132"/>
        <v>369539.2</v>
      </c>
      <c r="FN108" s="80" t="s">
        <v>3315</v>
      </c>
      <c r="FO108" s="80">
        <f t="shared" si="133"/>
        <v>18476.96</v>
      </c>
      <c r="FP108" s="80" t="s">
        <v>3316</v>
      </c>
      <c r="FQ108" s="80"/>
      <c r="FR108" s="80">
        <f t="shared" si="134"/>
        <v>1478156.8</v>
      </c>
      <c r="FS108" s="80" t="s">
        <v>3317</v>
      </c>
      <c r="FT108" s="37" t="str">
        <f>+VLOOKUP(D108,'RURAL XENIA'!F:G,2,0)</f>
        <v>R-45</v>
      </c>
    </row>
    <row r="109" spans="1:176">
      <c r="A109" s="37">
        <v>108</v>
      </c>
      <c r="B109" s="176" t="s">
        <v>1826</v>
      </c>
      <c r="C109" s="26" t="s">
        <v>3318</v>
      </c>
      <c r="D109" s="37">
        <v>132087909</v>
      </c>
      <c r="E109" s="37">
        <f>+VLOOKUP(D109,'INFORMACION DE PROVEEDORES'!C:I,2,0)</f>
        <v>132087909</v>
      </c>
      <c r="F109" s="26" t="str">
        <f>+VLOOKUP(D109,'INFORMACION DE PROVEEDORES'!C:J,4,0)</f>
        <v>DIEGO GIRON PAREDES</v>
      </c>
      <c r="G109" s="37" t="str">
        <f>+VLOOKUP(D109,'INFORMACION DE PROVEEDORES'!C:K,5,0)</f>
        <v>223-0037262-4</v>
      </c>
      <c r="H109" s="26" t="str">
        <f>+VLOOKUP(D109,'INFORMACION DE PROVEEDORES'!C:L,7,0)</f>
        <v>CALLE MARIA TRINIDAD SANCHEZ, 100 BELLA VISTA</v>
      </c>
      <c r="I109" s="37" t="str">
        <f>+VLOOKUP(D109,'INFORMACION DE PROVEEDORES'!C:M,3,0)</f>
        <v xml:space="preserve"> JURÍDICA</v>
      </c>
      <c r="J109" s="37">
        <v>1</v>
      </c>
      <c r="K109" s="37">
        <v>111</v>
      </c>
      <c r="L109" s="37">
        <v>8</v>
      </c>
      <c r="M109" s="37">
        <f t="shared" si="135"/>
        <v>320</v>
      </c>
      <c r="N109" s="189">
        <v>60.180000000000007</v>
      </c>
      <c r="O109" s="80">
        <f>+L109*'PRECIOS SEGUN ADJ (RURAL)'!$B$2*'PRECIOS SEGUN ADJ (RURAL)'!$C$2</f>
        <v>19257.599999999999</v>
      </c>
      <c r="P109" s="80" t="s">
        <v>1454</v>
      </c>
      <c r="Q109" s="80">
        <f t="shared" si="136"/>
        <v>3081.22</v>
      </c>
      <c r="R109" s="165">
        <v>2</v>
      </c>
      <c r="S109" s="37">
        <f t="shared" si="137"/>
        <v>80</v>
      </c>
      <c r="T109" s="189">
        <v>33</v>
      </c>
      <c r="U109" s="80">
        <f>+R109*'PRECIOS SEGUN ADJ (RURAL)'!$B$3*'PRECIOS SEGUN ADJ (RURAL)'!$C$3</f>
        <v>2640</v>
      </c>
      <c r="V109" s="80" t="s">
        <v>1292</v>
      </c>
      <c r="W109" s="192">
        <v>0</v>
      </c>
      <c r="X109" s="37">
        <f t="shared" si="115"/>
        <v>0</v>
      </c>
      <c r="Y109" s="189">
        <v>25.2</v>
      </c>
      <c r="Z109" s="80">
        <f>+W109*'PRECIOS SEGUN ADJ. (FRONTERIZO)'!$B$4*'PRECIOS SEGUN ADJ. (FRONTERIZO)'!$C$4</f>
        <v>0</v>
      </c>
      <c r="AA109" s="80" t="s">
        <v>134</v>
      </c>
      <c r="AB109" s="165">
        <v>17</v>
      </c>
      <c r="AC109" s="37">
        <f t="shared" si="138"/>
        <v>680</v>
      </c>
      <c r="AD109" s="189">
        <v>87.91</v>
      </c>
      <c r="AE109" s="80">
        <f>+AB109*'PRECIOS SEGUN ADJ (RURAL)'!$B$4*'PRECIOS SEGUN ADJ (RURAL)'!$C$4</f>
        <v>59778.8</v>
      </c>
      <c r="AF109" s="80" t="s">
        <v>3319</v>
      </c>
      <c r="AG109" s="80">
        <f t="shared" si="139"/>
        <v>10760.18</v>
      </c>
      <c r="AH109" s="165">
        <v>21</v>
      </c>
      <c r="AI109" s="37">
        <f t="shared" si="140"/>
        <v>840</v>
      </c>
      <c r="AJ109" s="189">
        <v>53.95</v>
      </c>
      <c r="AK109" s="80">
        <f>+AH109*'PRECIOS SEGUN ADJ (RURAL)'!$B$5*'PRECIOS SEGUN ADJ (RURAL)'!$C$5</f>
        <v>45318</v>
      </c>
      <c r="AL109" s="80" t="s">
        <v>3320</v>
      </c>
      <c r="AM109" s="165">
        <v>3</v>
      </c>
      <c r="AN109" s="37">
        <f t="shared" si="141"/>
        <v>120</v>
      </c>
      <c r="AO109" s="189">
        <v>29.05</v>
      </c>
      <c r="AP109" s="80">
        <f>+AM109*'PRECIOS SEGUN ADJ (RURAL)'!$B$6*'PRECIOS SEGUN ADJ (RURAL)'!$C$6</f>
        <v>3486</v>
      </c>
      <c r="AQ109" s="80" t="s">
        <v>1457</v>
      </c>
      <c r="AR109" s="80">
        <f t="shared" si="142"/>
        <v>557.76</v>
      </c>
      <c r="AS109" s="165">
        <v>7</v>
      </c>
      <c r="AT109" s="37">
        <f t="shared" si="143"/>
        <v>280</v>
      </c>
      <c r="AU109" s="189">
        <v>304.44</v>
      </c>
      <c r="AV109" s="80">
        <f>+AS109*'PRECIOS SEGUN ADJ (RURAL)'!$B$7*'PRECIOS SEGUN ADJ (RURAL)'!$C$7</f>
        <v>85243.199999999997</v>
      </c>
      <c r="AW109" s="80" t="s">
        <v>1458</v>
      </c>
      <c r="AX109" s="80">
        <f t="shared" si="144"/>
        <v>15343.78</v>
      </c>
      <c r="AY109" s="37">
        <v>0</v>
      </c>
      <c r="AZ109" s="37">
        <f t="shared" si="116"/>
        <v>0</v>
      </c>
      <c r="BA109" s="189">
        <v>18.899999999999999</v>
      </c>
      <c r="BB109" s="80">
        <f>+AY109*'PRECIOS SEGUN ADJ. (FRONTERIZO)'!$B$9*'PRECIOS SEGUN ADJ. (FRONTERIZO)'!$C$9</f>
        <v>0</v>
      </c>
      <c r="BC109" s="80" t="s">
        <v>134</v>
      </c>
      <c r="BD109" s="165">
        <v>2</v>
      </c>
      <c r="BE109" s="37">
        <f t="shared" si="145"/>
        <v>80</v>
      </c>
      <c r="BF109" s="189">
        <v>140.38999999999999</v>
      </c>
      <c r="BG109" s="80">
        <f>+BD109*'PRECIOS SEGUN ADJ (RURAL)'!$B$8*'PRECIOS SEGUN ADJ (RURAL)'!$C$8</f>
        <v>11231.199999999999</v>
      </c>
      <c r="BH109" s="80" t="s">
        <v>1295</v>
      </c>
      <c r="BI109" s="80">
        <f t="shared" si="146"/>
        <v>2021.62</v>
      </c>
      <c r="BJ109" s="37">
        <v>0</v>
      </c>
      <c r="BK109" s="37">
        <f t="shared" si="117"/>
        <v>0</v>
      </c>
      <c r="BL109" s="189">
        <v>31.459999999999997</v>
      </c>
      <c r="BM109" s="80">
        <f>+BJ109*'PRECIOS SEGUN ADJ. (FRONTERIZO)'!$B$11*'PRECIOS SEGUN ADJ. (FRONTERIZO)'!$C$11</f>
        <v>0</v>
      </c>
      <c r="BN109" s="80" t="s">
        <v>134</v>
      </c>
      <c r="BO109" s="165">
        <v>5</v>
      </c>
      <c r="BP109" s="37">
        <f t="shared" si="147"/>
        <v>200</v>
      </c>
      <c r="BQ109" s="189">
        <v>68.099999999999994</v>
      </c>
      <c r="BR109" s="80">
        <f>+BO109*'PRECIOS SEGUN ADJ (RURAL)'!$B$9*'PRECIOS SEGUN ADJ (RURAL)'!$C$9</f>
        <v>13620</v>
      </c>
      <c r="BS109" s="80" t="s">
        <v>3321</v>
      </c>
      <c r="BT109" s="165">
        <v>111</v>
      </c>
      <c r="BU109" s="37">
        <f t="shared" si="148"/>
        <v>2220</v>
      </c>
      <c r="BV109" s="189">
        <v>5.5</v>
      </c>
      <c r="BW109" s="80">
        <f>+BT109*'PRECIOS SEGUN ADJ (RURAL)'!$B$10*'PRECIOS SEGUN ADJ (RURAL)'!$C$10</f>
        <v>12210</v>
      </c>
      <c r="BX109" s="80" t="s">
        <v>3322</v>
      </c>
      <c r="BY109" s="165">
        <v>111</v>
      </c>
      <c r="BZ109" s="37">
        <f t="shared" si="149"/>
        <v>4440</v>
      </c>
      <c r="CA109" s="189">
        <v>7.1500000000000012</v>
      </c>
      <c r="CB109" s="80">
        <f>+BY109*'PRECIOS SEGUN ADJ (RURAL)'!$B$11*'PRECIOS SEGUN ADJ (RURAL)'!$C$11</f>
        <v>31746.000000000004</v>
      </c>
      <c r="CC109" s="80" t="s">
        <v>3323</v>
      </c>
      <c r="CD109" s="165">
        <v>111</v>
      </c>
      <c r="CE109" s="37">
        <f t="shared" si="150"/>
        <v>4440</v>
      </c>
      <c r="CF109" s="189">
        <v>6.84</v>
      </c>
      <c r="CG109" s="80">
        <f>+CD109*'PRECIOS SEGUN ADJ (RURAL)'!$B$12*'PRECIOS SEGUN ADJ (RURAL)'!$C$12</f>
        <v>30369.599999999999</v>
      </c>
      <c r="CH109" s="80" t="s">
        <v>3324</v>
      </c>
      <c r="CI109" s="37">
        <v>0</v>
      </c>
      <c r="CJ109" s="37">
        <f t="shared" si="118"/>
        <v>0</v>
      </c>
      <c r="CK109" s="189">
        <v>60</v>
      </c>
      <c r="CL109" s="80">
        <f>+CI109*'PRECIOS SEGUN ADJ. (FRONTERIZO)'!$B$16*'PRECIOS SEGUN ADJ. (FRONTERIZO)'!$C$16</f>
        <v>0</v>
      </c>
      <c r="CM109" s="80" t="s">
        <v>134</v>
      </c>
      <c r="CN109" s="80">
        <f t="shared" si="127"/>
        <v>0</v>
      </c>
      <c r="CO109" s="37">
        <v>0</v>
      </c>
      <c r="CP109" s="37">
        <f t="shared" si="119"/>
        <v>0</v>
      </c>
      <c r="CQ109" s="189">
        <v>55.649999999999991</v>
      </c>
      <c r="CR109" s="80">
        <f>+CO109*'PRECIOS SEGUN ADJ. (FRONTERIZO)'!$B$17*'PRECIOS SEGUN ADJ. (FRONTERIZO)'!$C$17</f>
        <v>0</v>
      </c>
      <c r="CS109" s="80" t="s">
        <v>134</v>
      </c>
      <c r="CT109" s="80">
        <f t="shared" si="128"/>
        <v>0</v>
      </c>
      <c r="CU109" s="165">
        <v>111</v>
      </c>
      <c r="CV109" s="37">
        <f t="shared" si="151"/>
        <v>4440</v>
      </c>
      <c r="CW109" s="189">
        <v>6.5999999999999988</v>
      </c>
      <c r="CX109" s="80">
        <f>+CU109*'PRECIOS SEGUN ADJ (RURAL)'!$B$14*'PRECIOS SEGUN ADJ (RURAL)'!$C$14</f>
        <v>29303.999999999996</v>
      </c>
      <c r="CY109" s="80" t="s">
        <v>3325</v>
      </c>
      <c r="CZ109" s="37">
        <v>0</v>
      </c>
      <c r="DA109" s="37">
        <f t="shared" si="120"/>
        <v>0</v>
      </c>
      <c r="DB109" s="189">
        <v>65.75</v>
      </c>
      <c r="DC109" s="80">
        <f>+CZ109*'PRECIOS SEGUN ADJ. (FRONTERIZO)'!$B$19*'PRECIOS SEGUN ADJ. (FRONTERIZO)'!$C$19</f>
        <v>0</v>
      </c>
      <c r="DD109" s="80" t="s">
        <v>134</v>
      </c>
      <c r="DE109" s="80">
        <f t="shared" si="129"/>
        <v>0</v>
      </c>
      <c r="DF109" s="165">
        <v>4</v>
      </c>
      <c r="DG109" s="37">
        <f t="shared" si="152"/>
        <v>160</v>
      </c>
      <c r="DH109" s="189">
        <v>82.59999999999998</v>
      </c>
      <c r="DI109" s="80">
        <f>+DF109*'PRECIOS SEGUN ADJ (RURAL)'!$B$15*'PRECIOS SEGUN ADJ (RURAL)'!$C$15</f>
        <v>13216</v>
      </c>
      <c r="DJ109" s="80" t="s">
        <v>583</v>
      </c>
      <c r="DK109" s="80">
        <f t="shared" si="153"/>
        <v>2378.88</v>
      </c>
      <c r="DL109" s="165">
        <v>111</v>
      </c>
      <c r="DM109" s="37">
        <f t="shared" si="154"/>
        <v>4440</v>
      </c>
      <c r="DN109" s="189">
        <v>23.059999999999995</v>
      </c>
      <c r="DO109" s="80">
        <f>+DL109*'PRECIOS SEGUN ADJ (RURAL)'!$B$17*'PRECIOS SEGUN ADJ (RURAL)'!$C$17</f>
        <v>102386.4</v>
      </c>
      <c r="DP109" s="80" t="s">
        <v>3326</v>
      </c>
      <c r="DQ109" s="192">
        <v>0</v>
      </c>
      <c r="DR109" s="192">
        <f t="shared" si="121"/>
        <v>0</v>
      </c>
      <c r="DS109" s="189">
        <v>80.849999999999994</v>
      </c>
      <c r="DT109" s="80">
        <f>+DQ109*'PRECIOS SEGUN ADJ. (FRONTERIZO)'!$B$22*'PRECIOS SEGUN ADJ. (FRONTERIZO)'!$C$22</f>
        <v>0</v>
      </c>
      <c r="DU109" s="80" t="s">
        <v>134</v>
      </c>
      <c r="DV109" s="165">
        <v>5</v>
      </c>
      <c r="DW109" s="37">
        <f t="shared" si="155"/>
        <v>200</v>
      </c>
      <c r="DX109" s="189">
        <v>21.83</v>
      </c>
      <c r="DY109" s="80">
        <f>+DV109*'PRECIOS SEGUN ADJ (RURAL)'!$B$19*'PRECIOS SEGUN ADJ (RURAL)'!$C$19</f>
        <v>4366</v>
      </c>
      <c r="DZ109" s="80" t="s">
        <v>1465</v>
      </c>
      <c r="EA109" s="80">
        <f t="shared" si="156"/>
        <v>785.88</v>
      </c>
      <c r="EB109" s="165">
        <v>16</v>
      </c>
      <c r="EC109" s="37">
        <f t="shared" si="157"/>
        <v>640</v>
      </c>
      <c r="ED109" s="189">
        <v>33</v>
      </c>
      <c r="EE109" s="80">
        <f>+EB109*'PRECIOS SEGUN ADJ (RURAL)'!$B$20*'PRECIOS SEGUN ADJ (RURAL)'!$C$20</f>
        <v>21120</v>
      </c>
      <c r="EF109" s="80" t="s">
        <v>1049</v>
      </c>
      <c r="EG109" s="37">
        <v>0</v>
      </c>
      <c r="EH109" s="37">
        <f t="shared" si="122"/>
        <v>0</v>
      </c>
      <c r="EI109" s="189">
        <v>15.789999999999997</v>
      </c>
      <c r="EJ109" s="80">
        <f>+EG109*'PRECIOS SEGUN ADJ. (FRONTERIZO)'!$B$25*'PRECIOS SEGUN ADJ. (FRONTERIZO)'!$C$25</f>
        <v>0</v>
      </c>
      <c r="EK109" s="80" t="s">
        <v>134</v>
      </c>
      <c r="EL109" s="37">
        <v>0</v>
      </c>
      <c r="EM109" s="37">
        <f t="shared" si="123"/>
        <v>0</v>
      </c>
      <c r="EN109" s="189">
        <v>31.5</v>
      </c>
      <c r="EO109" s="80">
        <f>+EL109*'PRECIOS SEGUN ADJ. (FRONTERIZO)'!$B$26*'PRECIOS SEGUN ADJ. (FRONTERIZO)'!$C$26</f>
        <v>0</v>
      </c>
      <c r="EP109" s="80" t="s">
        <v>134</v>
      </c>
      <c r="EQ109" s="193">
        <v>14</v>
      </c>
      <c r="ER109" s="194">
        <f t="shared" si="124"/>
        <v>560</v>
      </c>
      <c r="ES109" s="195">
        <v>21.68</v>
      </c>
      <c r="ET109" s="196">
        <f>+EQ109*'PRECIOS SEGUN ADJ (RURAL)'!$B$13*'PRECIOS SEGUN ADJ (RURAL)'!$C$13</f>
        <v>12140.8</v>
      </c>
      <c r="EU109" s="196" t="s">
        <v>3327</v>
      </c>
      <c r="EV109" s="197">
        <v>111</v>
      </c>
      <c r="EW109" s="198">
        <f t="shared" si="158"/>
        <v>2220</v>
      </c>
      <c r="EX109" s="199">
        <v>5.5</v>
      </c>
      <c r="EY109" s="200">
        <f>+EV109*'PRECIOS SEGUN ADJ (RURAL)'!$B$16*'PRECIOS SEGUN ADJ (RURAL)'!$C$16</f>
        <v>12210</v>
      </c>
      <c r="EZ109" s="200" t="s">
        <v>3322</v>
      </c>
      <c r="FA109" s="201">
        <v>7</v>
      </c>
      <c r="FB109" s="202">
        <f t="shared" si="125"/>
        <v>280</v>
      </c>
      <c r="FC109" s="203">
        <v>220</v>
      </c>
      <c r="FD109" s="204">
        <f>+FA109*'PRECIOS SEGUN ADJ (RURAL)'!$B$18*'PRECIOS SEGUN ADJ (RURAL)'!$C$18</f>
        <v>61600</v>
      </c>
      <c r="FE109" s="204" t="s">
        <v>1468</v>
      </c>
      <c r="FF109" s="204">
        <f t="shared" si="159"/>
        <v>11088</v>
      </c>
      <c r="FG109" s="80">
        <f t="shared" si="130"/>
        <v>571243.59999999986</v>
      </c>
      <c r="FH109" s="80" t="s">
        <v>3328</v>
      </c>
      <c r="FI109" s="80">
        <f t="shared" si="126"/>
        <v>46017.32</v>
      </c>
      <c r="FJ109" s="80" t="s">
        <v>3329</v>
      </c>
      <c r="FK109" s="80">
        <f t="shared" si="131"/>
        <v>525226.27999999991</v>
      </c>
      <c r="FL109" s="80" t="s">
        <v>3330</v>
      </c>
      <c r="FM109" s="80">
        <f t="shared" si="132"/>
        <v>114248.72</v>
      </c>
      <c r="FN109" s="80" t="s">
        <v>3331</v>
      </c>
      <c r="FO109" s="80">
        <f t="shared" si="133"/>
        <v>5712.44</v>
      </c>
      <c r="FP109" s="80" t="s">
        <v>3332</v>
      </c>
      <c r="FQ109" s="80"/>
      <c r="FR109" s="80">
        <f t="shared" si="134"/>
        <v>456994.87999999989</v>
      </c>
      <c r="FS109" s="80" t="s">
        <v>3333</v>
      </c>
      <c r="FT109" s="37" t="str">
        <f>+VLOOKUP(D109,'RURAL XENIA'!F:G,2,0)</f>
        <v>R-41</v>
      </c>
    </row>
    <row r="110" spans="1:176">
      <c r="A110" s="37">
        <v>109</v>
      </c>
      <c r="B110" s="176" t="s">
        <v>1826</v>
      </c>
      <c r="C110" s="26" t="s">
        <v>3334</v>
      </c>
      <c r="D110" s="37">
        <v>132140052</v>
      </c>
      <c r="E110" s="37">
        <f>+VLOOKUP(D110,'INFORMACION DE PROVEEDORES'!C:I,2,0)</f>
        <v>132140052</v>
      </c>
      <c r="F110" s="26" t="str">
        <f>+VLOOKUP(D110,'INFORMACION DE PROVEEDORES'!C:J,4,0)</f>
        <v>SILVIA VIÑALS FONRSECA</v>
      </c>
      <c r="G110" s="37" t="str">
        <f>+VLOOKUP(D110,'INFORMACION DE PROVEEDORES'!C:K,5,0)</f>
        <v>224-0013325-6</v>
      </c>
      <c r="H110" s="26" t="str">
        <f>+VLOOKUP(D110,'INFORMACION DE PROVEEDORES'!C:L,7,0)</f>
        <v xml:space="preserve">CALLE PRINCIPAL 58, PALAVE, SANTO DOMINGO OESTE </v>
      </c>
      <c r="I110" s="37" t="str">
        <f>+VLOOKUP(D110,'INFORMACION DE PROVEEDORES'!C:M,3,0)</f>
        <v xml:space="preserve"> JURÍDICA</v>
      </c>
      <c r="J110" s="37">
        <v>1</v>
      </c>
      <c r="K110" s="37">
        <v>232</v>
      </c>
      <c r="L110" s="37">
        <v>16</v>
      </c>
      <c r="M110" s="37">
        <f t="shared" si="135"/>
        <v>640</v>
      </c>
      <c r="N110" s="189">
        <v>60.180000000000007</v>
      </c>
      <c r="O110" s="80">
        <f>+L110*'PRECIOS SEGUN ADJ (RURAL)'!$B$2*'PRECIOS SEGUN ADJ (RURAL)'!$C$2</f>
        <v>38515.199999999997</v>
      </c>
      <c r="P110" s="80" t="s">
        <v>1217</v>
      </c>
      <c r="Q110" s="80">
        <f t="shared" si="136"/>
        <v>6162.43</v>
      </c>
      <c r="R110" s="165">
        <v>3</v>
      </c>
      <c r="S110" s="37">
        <f t="shared" si="137"/>
        <v>120</v>
      </c>
      <c r="T110" s="189">
        <v>33</v>
      </c>
      <c r="U110" s="80">
        <f>+R110*'PRECIOS SEGUN ADJ (RURAL)'!$B$3*'PRECIOS SEGUN ADJ (RURAL)'!$C$3</f>
        <v>3960</v>
      </c>
      <c r="V110" s="80" t="s">
        <v>1161</v>
      </c>
      <c r="W110" s="192">
        <v>0</v>
      </c>
      <c r="X110" s="37">
        <f t="shared" si="115"/>
        <v>0</v>
      </c>
      <c r="Y110" s="189">
        <v>25.2</v>
      </c>
      <c r="Z110" s="80">
        <f>+W110*'PRECIOS SEGUN ADJ. (FRONTERIZO)'!$B$4*'PRECIOS SEGUN ADJ. (FRONTERIZO)'!$C$4</f>
        <v>0</v>
      </c>
      <c r="AA110" s="80" t="s">
        <v>134</v>
      </c>
      <c r="AB110" s="165">
        <v>36</v>
      </c>
      <c r="AC110" s="37">
        <f t="shared" si="138"/>
        <v>1440</v>
      </c>
      <c r="AD110" s="189">
        <v>87.91</v>
      </c>
      <c r="AE110" s="80">
        <f>+AB110*'PRECIOS SEGUN ADJ (RURAL)'!$B$4*'PRECIOS SEGUN ADJ (RURAL)'!$C$4</f>
        <v>126590.39999999999</v>
      </c>
      <c r="AF110" s="80" t="s">
        <v>1218</v>
      </c>
      <c r="AG110" s="80">
        <f t="shared" si="139"/>
        <v>22786.27</v>
      </c>
      <c r="AH110" s="165">
        <v>43</v>
      </c>
      <c r="AI110" s="37">
        <f t="shared" si="140"/>
        <v>1720</v>
      </c>
      <c r="AJ110" s="189">
        <v>53.95</v>
      </c>
      <c r="AK110" s="80">
        <f>+AH110*'PRECIOS SEGUN ADJ (RURAL)'!$B$5*'PRECIOS SEGUN ADJ (RURAL)'!$C$5</f>
        <v>92794</v>
      </c>
      <c r="AL110" s="80" t="s">
        <v>503</v>
      </c>
      <c r="AM110" s="165">
        <v>6</v>
      </c>
      <c r="AN110" s="37">
        <f t="shared" si="141"/>
        <v>240</v>
      </c>
      <c r="AO110" s="189">
        <v>29.05</v>
      </c>
      <c r="AP110" s="80">
        <f>+AM110*'PRECIOS SEGUN ADJ (RURAL)'!$B$6*'PRECIOS SEGUN ADJ (RURAL)'!$C$6</f>
        <v>6972</v>
      </c>
      <c r="AQ110" s="80" t="s">
        <v>1162</v>
      </c>
      <c r="AR110" s="80">
        <f t="shared" si="142"/>
        <v>1115.52</v>
      </c>
      <c r="AS110" s="165">
        <v>13</v>
      </c>
      <c r="AT110" s="37">
        <f t="shared" si="143"/>
        <v>520</v>
      </c>
      <c r="AU110" s="189">
        <v>304.44</v>
      </c>
      <c r="AV110" s="80">
        <f>+AS110*'PRECIOS SEGUN ADJ (RURAL)'!$B$7*'PRECIOS SEGUN ADJ (RURAL)'!$C$7</f>
        <v>158308.79999999999</v>
      </c>
      <c r="AW110" s="80" t="s">
        <v>1582</v>
      </c>
      <c r="AX110" s="80">
        <f t="shared" si="144"/>
        <v>28495.58</v>
      </c>
      <c r="AY110" s="37">
        <v>0</v>
      </c>
      <c r="AZ110" s="37">
        <f t="shared" si="116"/>
        <v>0</v>
      </c>
      <c r="BA110" s="189">
        <v>18.899999999999999</v>
      </c>
      <c r="BB110" s="80">
        <f>+AY110*'PRECIOS SEGUN ADJ. (FRONTERIZO)'!$B$9*'PRECIOS SEGUN ADJ. (FRONTERIZO)'!$C$9</f>
        <v>0</v>
      </c>
      <c r="BC110" s="80" t="s">
        <v>134</v>
      </c>
      <c r="BD110" s="165">
        <v>3</v>
      </c>
      <c r="BE110" s="37">
        <f t="shared" si="145"/>
        <v>120</v>
      </c>
      <c r="BF110" s="189">
        <v>140.38999999999999</v>
      </c>
      <c r="BG110" s="80">
        <f>+BD110*'PRECIOS SEGUN ADJ (RURAL)'!$B$8*'PRECIOS SEGUN ADJ (RURAL)'!$C$8</f>
        <v>16846.8</v>
      </c>
      <c r="BH110" s="80" t="s">
        <v>1164</v>
      </c>
      <c r="BI110" s="80">
        <f t="shared" si="146"/>
        <v>3032.42</v>
      </c>
      <c r="BJ110" s="37">
        <v>0</v>
      </c>
      <c r="BK110" s="37">
        <f t="shared" si="117"/>
        <v>0</v>
      </c>
      <c r="BL110" s="189">
        <v>31.459999999999997</v>
      </c>
      <c r="BM110" s="80">
        <f>+BJ110*'PRECIOS SEGUN ADJ. (FRONTERIZO)'!$B$11*'PRECIOS SEGUN ADJ. (FRONTERIZO)'!$C$11</f>
        <v>0</v>
      </c>
      <c r="BN110" s="80" t="s">
        <v>134</v>
      </c>
      <c r="BO110" s="165">
        <v>11</v>
      </c>
      <c r="BP110" s="37">
        <f t="shared" si="147"/>
        <v>440</v>
      </c>
      <c r="BQ110" s="189">
        <v>68.099999999999994</v>
      </c>
      <c r="BR110" s="80">
        <f>+BO110*'PRECIOS SEGUN ADJ (RURAL)'!$B$9*'PRECIOS SEGUN ADJ (RURAL)'!$C$9</f>
        <v>29963.999999999996</v>
      </c>
      <c r="BS110" s="80" t="s">
        <v>1221</v>
      </c>
      <c r="BT110" s="165">
        <v>232</v>
      </c>
      <c r="BU110" s="37">
        <f t="shared" si="148"/>
        <v>4640</v>
      </c>
      <c r="BV110" s="189">
        <v>5.5</v>
      </c>
      <c r="BW110" s="80">
        <f>+BT110*'PRECIOS SEGUN ADJ (RURAL)'!$B$10*'PRECIOS SEGUN ADJ (RURAL)'!$C$10</f>
        <v>25520</v>
      </c>
      <c r="BX110" s="80" t="s">
        <v>1222</v>
      </c>
      <c r="BY110" s="165">
        <v>232</v>
      </c>
      <c r="BZ110" s="37">
        <f t="shared" si="149"/>
        <v>9280</v>
      </c>
      <c r="CA110" s="189">
        <v>7.1500000000000012</v>
      </c>
      <c r="CB110" s="80">
        <f>+BY110*'PRECIOS SEGUN ADJ (RURAL)'!$B$11*'PRECIOS SEGUN ADJ (RURAL)'!$C$11</f>
        <v>66352</v>
      </c>
      <c r="CC110" s="80" t="s">
        <v>508</v>
      </c>
      <c r="CD110" s="165">
        <v>232</v>
      </c>
      <c r="CE110" s="37">
        <f t="shared" si="150"/>
        <v>9280</v>
      </c>
      <c r="CF110" s="189">
        <v>6.84</v>
      </c>
      <c r="CG110" s="80">
        <f>+CD110*'PRECIOS SEGUN ADJ (RURAL)'!$B$12*'PRECIOS SEGUN ADJ (RURAL)'!$C$12</f>
        <v>63475.199999999997</v>
      </c>
      <c r="CH110" s="80" t="s">
        <v>1223</v>
      </c>
      <c r="CI110" s="37">
        <v>0</v>
      </c>
      <c r="CJ110" s="37">
        <f t="shared" si="118"/>
        <v>0</v>
      </c>
      <c r="CK110" s="189">
        <v>60</v>
      </c>
      <c r="CL110" s="80">
        <f>+CI110*'PRECIOS SEGUN ADJ. (FRONTERIZO)'!$B$16*'PRECIOS SEGUN ADJ. (FRONTERIZO)'!$C$16</f>
        <v>0</v>
      </c>
      <c r="CM110" s="80" t="s">
        <v>134</v>
      </c>
      <c r="CN110" s="80">
        <f t="shared" si="127"/>
        <v>0</v>
      </c>
      <c r="CO110" s="37">
        <v>0</v>
      </c>
      <c r="CP110" s="37">
        <f t="shared" si="119"/>
        <v>0</v>
      </c>
      <c r="CQ110" s="189">
        <v>55.649999999999991</v>
      </c>
      <c r="CR110" s="80">
        <f>+CO110*'PRECIOS SEGUN ADJ. (FRONTERIZO)'!$B$17*'PRECIOS SEGUN ADJ. (FRONTERIZO)'!$C$17</f>
        <v>0</v>
      </c>
      <c r="CS110" s="80" t="s">
        <v>134</v>
      </c>
      <c r="CT110" s="80">
        <f t="shared" si="128"/>
        <v>0</v>
      </c>
      <c r="CU110" s="165">
        <v>232</v>
      </c>
      <c r="CV110" s="37">
        <f t="shared" si="151"/>
        <v>9280</v>
      </c>
      <c r="CW110" s="189">
        <v>6.5999999999999988</v>
      </c>
      <c r="CX110" s="80">
        <f>+CU110*'PRECIOS SEGUN ADJ (RURAL)'!$B$14*'PRECIOS SEGUN ADJ (RURAL)'!$C$14</f>
        <v>61247.999999999993</v>
      </c>
      <c r="CY110" s="80" t="s">
        <v>510</v>
      </c>
      <c r="CZ110" s="37">
        <v>0</v>
      </c>
      <c r="DA110" s="37">
        <f t="shared" si="120"/>
        <v>0</v>
      </c>
      <c r="DB110" s="189">
        <v>65.75</v>
      </c>
      <c r="DC110" s="80">
        <f>+CZ110*'PRECIOS SEGUN ADJ. (FRONTERIZO)'!$B$19*'PRECIOS SEGUN ADJ. (FRONTERIZO)'!$C$19</f>
        <v>0</v>
      </c>
      <c r="DD110" s="80" t="s">
        <v>134</v>
      </c>
      <c r="DE110" s="80">
        <f t="shared" si="129"/>
        <v>0</v>
      </c>
      <c r="DF110" s="165">
        <v>8</v>
      </c>
      <c r="DG110" s="37">
        <f t="shared" si="152"/>
        <v>320</v>
      </c>
      <c r="DH110" s="189">
        <v>82.59999999999998</v>
      </c>
      <c r="DI110" s="80">
        <f>+DF110*'PRECIOS SEGUN ADJ (RURAL)'!$B$15*'PRECIOS SEGUN ADJ (RURAL)'!$C$15</f>
        <v>26432</v>
      </c>
      <c r="DJ110" s="80" t="s">
        <v>174</v>
      </c>
      <c r="DK110" s="80">
        <f t="shared" si="153"/>
        <v>4757.76</v>
      </c>
      <c r="DL110" s="165">
        <v>232</v>
      </c>
      <c r="DM110" s="37">
        <f t="shared" si="154"/>
        <v>9280</v>
      </c>
      <c r="DN110" s="189">
        <v>23.059999999999995</v>
      </c>
      <c r="DO110" s="80">
        <f>+DL110*'PRECIOS SEGUN ADJ (RURAL)'!$B$17*'PRECIOS SEGUN ADJ (RURAL)'!$C$17</f>
        <v>213996.79999999999</v>
      </c>
      <c r="DP110" s="80" t="s">
        <v>1224</v>
      </c>
      <c r="DQ110" s="192">
        <v>0</v>
      </c>
      <c r="DR110" s="192">
        <f t="shared" si="121"/>
        <v>0</v>
      </c>
      <c r="DS110" s="189">
        <v>80.849999999999994</v>
      </c>
      <c r="DT110" s="80">
        <f>+DQ110*'PRECIOS SEGUN ADJ. (FRONTERIZO)'!$B$22*'PRECIOS SEGUN ADJ. (FRONTERIZO)'!$C$22</f>
        <v>0</v>
      </c>
      <c r="DU110" s="80" t="s">
        <v>134</v>
      </c>
      <c r="DV110" s="165">
        <v>10</v>
      </c>
      <c r="DW110" s="37">
        <f t="shared" si="155"/>
        <v>400</v>
      </c>
      <c r="DX110" s="189">
        <v>21.83</v>
      </c>
      <c r="DY110" s="80">
        <f>+DV110*'PRECIOS SEGUN ADJ (RURAL)'!$B$19*'PRECIOS SEGUN ADJ (RURAL)'!$C$19</f>
        <v>8732</v>
      </c>
      <c r="DZ110" s="80" t="s">
        <v>202</v>
      </c>
      <c r="EA110" s="80">
        <f t="shared" si="156"/>
        <v>1571.76</v>
      </c>
      <c r="EB110" s="165">
        <v>34</v>
      </c>
      <c r="EC110" s="37">
        <f t="shared" si="157"/>
        <v>1360</v>
      </c>
      <c r="ED110" s="189">
        <v>33</v>
      </c>
      <c r="EE110" s="80">
        <f>+EB110*'PRECIOS SEGUN ADJ (RURAL)'!$B$20*'PRECIOS SEGUN ADJ (RURAL)'!$C$20</f>
        <v>44880</v>
      </c>
      <c r="EF110" s="80" t="s">
        <v>262</v>
      </c>
      <c r="EG110" s="37">
        <v>0</v>
      </c>
      <c r="EH110" s="37">
        <f t="shared" si="122"/>
        <v>0</v>
      </c>
      <c r="EI110" s="189">
        <v>15.789999999999997</v>
      </c>
      <c r="EJ110" s="80">
        <f>+EG110*'PRECIOS SEGUN ADJ. (FRONTERIZO)'!$B$25*'PRECIOS SEGUN ADJ. (FRONTERIZO)'!$C$25</f>
        <v>0</v>
      </c>
      <c r="EK110" s="80" t="s">
        <v>134</v>
      </c>
      <c r="EL110" s="37">
        <v>0</v>
      </c>
      <c r="EM110" s="37">
        <f t="shared" si="123"/>
        <v>0</v>
      </c>
      <c r="EN110" s="189">
        <v>31.5</v>
      </c>
      <c r="EO110" s="80">
        <f>+EL110*'PRECIOS SEGUN ADJ. (FRONTERIZO)'!$B$26*'PRECIOS SEGUN ADJ. (FRONTERIZO)'!$C$26</f>
        <v>0</v>
      </c>
      <c r="EP110" s="80" t="s">
        <v>134</v>
      </c>
      <c r="EQ110" s="193">
        <v>30</v>
      </c>
      <c r="ER110" s="194">
        <f t="shared" si="124"/>
        <v>1200</v>
      </c>
      <c r="ES110" s="195">
        <v>21.68</v>
      </c>
      <c r="ET110" s="196">
        <f>+EQ110*'PRECIOS SEGUN ADJ (RURAL)'!$B$13*'PRECIOS SEGUN ADJ (RURAL)'!$C$13</f>
        <v>26016</v>
      </c>
      <c r="EU110" s="196" t="s">
        <v>1607</v>
      </c>
      <c r="EV110" s="197">
        <v>232</v>
      </c>
      <c r="EW110" s="198">
        <f t="shared" si="158"/>
        <v>4640</v>
      </c>
      <c r="EX110" s="199">
        <v>5.5</v>
      </c>
      <c r="EY110" s="200">
        <f>+EV110*'PRECIOS SEGUN ADJ (RURAL)'!$B$16*'PRECIOS SEGUN ADJ (RURAL)'!$C$16</f>
        <v>25520</v>
      </c>
      <c r="EZ110" s="200" t="s">
        <v>1222</v>
      </c>
      <c r="FA110" s="201">
        <v>13</v>
      </c>
      <c r="FB110" s="202">
        <f t="shared" si="125"/>
        <v>520</v>
      </c>
      <c r="FC110" s="203">
        <v>220</v>
      </c>
      <c r="FD110" s="204">
        <f>+FA110*'PRECIOS SEGUN ADJ (RURAL)'!$B$18*'PRECIOS SEGUN ADJ (RURAL)'!$C$18</f>
        <v>114400</v>
      </c>
      <c r="FE110" s="204" t="s">
        <v>1396</v>
      </c>
      <c r="FF110" s="204">
        <f t="shared" si="159"/>
        <v>20592</v>
      </c>
      <c r="FG110" s="80">
        <f t="shared" si="130"/>
        <v>1150523.2</v>
      </c>
      <c r="FH110" s="80" t="s">
        <v>3335</v>
      </c>
      <c r="FI110" s="80">
        <f t="shared" si="126"/>
        <v>88513.739999999991</v>
      </c>
      <c r="FJ110" s="80" t="s">
        <v>3336</v>
      </c>
      <c r="FK110" s="80">
        <f t="shared" si="131"/>
        <v>1062009.46</v>
      </c>
      <c r="FL110" s="80" t="s">
        <v>3337</v>
      </c>
      <c r="FM110" s="80">
        <f t="shared" si="132"/>
        <v>230104.64</v>
      </c>
      <c r="FN110" s="80" t="s">
        <v>3338</v>
      </c>
      <c r="FO110" s="80">
        <f t="shared" si="133"/>
        <v>11505.23</v>
      </c>
      <c r="FP110" s="80" t="s">
        <v>3339</v>
      </c>
      <c r="FQ110" s="80"/>
      <c r="FR110" s="80">
        <f t="shared" si="134"/>
        <v>920418.55999999994</v>
      </c>
      <c r="FS110" s="80" t="s">
        <v>3340</v>
      </c>
      <c r="FT110" s="37" t="str">
        <f>+VLOOKUP(D110,'RURAL XENIA'!F:G,2,0)</f>
        <v>R-10</v>
      </c>
    </row>
    <row r="111" spans="1:176">
      <c r="A111" s="37">
        <v>110</v>
      </c>
      <c r="B111" s="176" t="s">
        <v>1826</v>
      </c>
      <c r="C111" s="26" t="s">
        <v>3341</v>
      </c>
      <c r="D111" s="37">
        <v>130431991</v>
      </c>
      <c r="E111" s="37">
        <f>+VLOOKUP(D111,'INFORMACION DE PROVEEDORES'!C:I,2,0)</f>
        <v>130431991</v>
      </c>
      <c r="F111" s="26" t="str">
        <f>+VLOOKUP(D111,'INFORMACION DE PROVEEDORES'!C:J,4,0)</f>
        <v>MIGUEL ROIG</v>
      </c>
      <c r="G111" s="37" t="str">
        <f>+VLOOKUP(D111,'INFORMACION DE PROVEEDORES'!C:K,5,0)</f>
        <v>001-1378855-8</v>
      </c>
      <c r="H111" s="26" t="str">
        <f>+VLOOKUP(D111,'INFORMACION DE PROVEEDORES'!C:L,7,0)</f>
        <v>AVENIDA JOHN F. KENNEDY, PLAZA HACHE, LOCAL 2-16, NACO</v>
      </c>
      <c r="I111" s="37" t="str">
        <f>+VLOOKUP(D111,'INFORMACION DE PROVEEDORES'!C:M,3,0)</f>
        <v xml:space="preserve"> JURÍDICA</v>
      </c>
      <c r="J111" s="37">
        <v>1</v>
      </c>
      <c r="K111" s="37">
        <v>170</v>
      </c>
      <c r="L111" s="37">
        <v>12</v>
      </c>
      <c r="M111" s="37">
        <f t="shared" si="135"/>
        <v>480</v>
      </c>
      <c r="N111" s="189">
        <v>60.180000000000007</v>
      </c>
      <c r="O111" s="80">
        <f>+L111*'PRECIOS SEGUN ADJ (RURAL)'!$B$2*'PRECIOS SEGUN ADJ (RURAL)'!$C$2</f>
        <v>28886.399999999998</v>
      </c>
      <c r="P111" s="80" t="s">
        <v>1493</v>
      </c>
      <c r="Q111" s="80">
        <f t="shared" si="136"/>
        <v>4621.82</v>
      </c>
      <c r="R111" s="165">
        <v>2</v>
      </c>
      <c r="S111" s="37">
        <f t="shared" si="137"/>
        <v>80</v>
      </c>
      <c r="T111" s="189">
        <v>33</v>
      </c>
      <c r="U111" s="80">
        <f>+R111*'PRECIOS SEGUN ADJ (RURAL)'!$B$3*'PRECIOS SEGUN ADJ (RURAL)'!$C$3</f>
        <v>2640</v>
      </c>
      <c r="V111" s="80" t="s">
        <v>1292</v>
      </c>
      <c r="W111" s="192">
        <v>0</v>
      </c>
      <c r="X111" s="37">
        <f t="shared" si="115"/>
        <v>0</v>
      </c>
      <c r="Y111" s="189">
        <v>25.2</v>
      </c>
      <c r="Z111" s="80">
        <f>+W111*'PRECIOS SEGUN ADJ. (FRONTERIZO)'!$B$4*'PRECIOS SEGUN ADJ. (FRONTERIZO)'!$C$4</f>
        <v>0</v>
      </c>
      <c r="AA111" s="80" t="s">
        <v>134</v>
      </c>
      <c r="AB111" s="165">
        <v>26</v>
      </c>
      <c r="AC111" s="37">
        <f t="shared" si="138"/>
        <v>1040</v>
      </c>
      <c r="AD111" s="189">
        <v>87.91</v>
      </c>
      <c r="AE111" s="80">
        <f>+AB111*'PRECIOS SEGUN ADJ (RURAL)'!$B$4*'PRECIOS SEGUN ADJ (RURAL)'!$C$4</f>
        <v>91426.4</v>
      </c>
      <c r="AF111" s="80" t="s">
        <v>943</v>
      </c>
      <c r="AG111" s="80">
        <f t="shared" si="139"/>
        <v>16456.75</v>
      </c>
      <c r="AH111" s="165">
        <v>32</v>
      </c>
      <c r="AI111" s="37">
        <f t="shared" si="140"/>
        <v>1280</v>
      </c>
      <c r="AJ111" s="189">
        <v>53.95</v>
      </c>
      <c r="AK111" s="80">
        <f>+AH111*'PRECIOS SEGUN ADJ (RURAL)'!$B$5*'PRECIOS SEGUN ADJ (RURAL)'!$C$5</f>
        <v>69056</v>
      </c>
      <c r="AL111" s="80" t="s">
        <v>2845</v>
      </c>
      <c r="AM111" s="165">
        <v>4</v>
      </c>
      <c r="AN111" s="37">
        <f t="shared" si="141"/>
        <v>160</v>
      </c>
      <c r="AO111" s="189">
        <v>29.05</v>
      </c>
      <c r="AP111" s="80">
        <f>+AM111*'PRECIOS SEGUN ADJ (RURAL)'!$B$6*'PRECIOS SEGUN ADJ (RURAL)'!$C$6</f>
        <v>4648</v>
      </c>
      <c r="AQ111" s="80" t="s">
        <v>1294</v>
      </c>
      <c r="AR111" s="80">
        <f t="shared" si="142"/>
        <v>743.68</v>
      </c>
      <c r="AS111" s="165">
        <v>10</v>
      </c>
      <c r="AT111" s="37">
        <f t="shared" si="143"/>
        <v>400</v>
      </c>
      <c r="AU111" s="189">
        <v>304.44</v>
      </c>
      <c r="AV111" s="80">
        <f>+AS111*'PRECIOS SEGUN ADJ (RURAL)'!$B$7*'PRECIOS SEGUN ADJ (RURAL)'!$C$7</f>
        <v>121776</v>
      </c>
      <c r="AW111" s="80" t="s">
        <v>1494</v>
      </c>
      <c r="AX111" s="80">
        <f t="shared" si="144"/>
        <v>21919.68</v>
      </c>
      <c r="AY111" s="37">
        <v>0</v>
      </c>
      <c r="AZ111" s="37">
        <f t="shared" si="116"/>
        <v>0</v>
      </c>
      <c r="BA111" s="189">
        <v>18.899999999999999</v>
      </c>
      <c r="BB111" s="80">
        <f>+AY111*'PRECIOS SEGUN ADJ. (FRONTERIZO)'!$B$9*'PRECIOS SEGUN ADJ. (FRONTERIZO)'!$C$9</f>
        <v>0</v>
      </c>
      <c r="BC111" s="80" t="s">
        <v>134</v>
      </c>
      <c r="BD111" s="165">
        <v>2</v>
      </c>
      <c r="BE111" s="37">
        <f t="shared" si="145"/>
        <v>80</v>
      </c>
      <c r="BF111" s="189">
        <v>140.38999999999999</v>
      </c>
      <c r="BG111" s="80">
        <f>+BD111*'PRECIOS SEGUN ADJ (RURAL)'!$B$8*'PRECIOS SEGUN ADJ (RURAL)'!$C$8</f>
        <v>11231.199999999999</v>
      </c>
      <c r="BH111" s="80" t="s">
        <v>1295</v>
      </c>
      <c r="BI111" s="80">
        <f t="shared" si="146"/>
        <v>2021.62</v>
      </c>
      <c r="BJ111" s="37">
        <v>0</v>
      </c>
      <c r="BK111" s="37">
        <f t="shared" si="117"/>
        <v>0</v>
      </c>
      <c r="BL111" s="189">
        <v>31.459999999999997</v>
      </c>
      <c r="BM111" s="80">
        <f>+BJ111*'PRECIOS SEGUN ADJ. (FRONTERIZO)'!$B$11*'PRECIOS SEGUN ADJ. (FRONTERIZO)'!$C$11</f>
        <v>0</v>
      </c>
      <c r="BN111" s="80" t="s">
        <v>134</v>
      </c>
      <c r="BO111" s="165">
        <v>8</v>
      </c>
      <c r="BP111" s="37">
        <f t="shared" si="147"/>
        <v>320</v>
      </c>
      <c r="BQ111" s="189">
        <v>68.099999999999994</v>
      </c>
      <c r="BR111" s="80">
        <f>+BO111*'PRECIOS SEGUN ADJ (RURAL)'!$B$9*'PRECIOS SEGUN ADJ (RURAL)'!$C$9</f>
        <v>21792</v>
      </c>
      <c r="BS111" s="80" t="s">
        <v>1238</v>
      </c>
      <c r="BT111" s="165">
        <v>170</v>
      </c>
      <c r="BU111" s="37">
        <f t="shared" si="148"/>
        <v>3400</v>
      </c>
      <c r="BV111" s="189">
        <v>5.5</v>
      </c>
      <c r="BW111" s="80">
        <f>+BT111*'PRECIOS SEGUN ADJ (RURAL)'!$B$10*'PRECIOS SEGUN ADJ (RURAL)'!$C$10</f>
        <v>18700</v>
      </c>
      <c r="BX111" s="80" t="s">
        <v>2399</v>
      </c>
      <c r="BY111" s="165">
        <v>170</v>
      </c>
      <c r="BZ111" s="37">
        <f t="shared" si="149"/>
        <v>6800</v>
      </c>
      <c r="CA111" s="189">
        <v>7.1500000000000012</v>
      </c>
      <c r="CB111" s="80">
        <f>+BY111*'PRECIOS SEGUN ADJ (RURAL)'!$B$11*'PRECIOS SEGUN ADJ (RURAL)'!$C$11</f>
        <v>48620</v>
      </c>
      <c r="CC111" s="80" t="s">
        <v>3086</v>
      </c>
      <c r="CD111" s="165">
        <v>170</v>
      </c>
      <c r="CE111" s="37">
        <f t="shared" si="150"/>
        <v>6800</v>
      </c>
      <c r="CF111" s="189">
        <v>6.84</v>
      </c>
      <c r="CG111" s="80">
        <f>+CD111*'PRECIOS SEGUN ADJ (RURAL)'!$B$12*'PRECIOS SEGUN ADJ (RURAL)'!$C$12</f>
        <v>46512</v>
      </c>
      <c r="CH111" s="80" t="s">
        <v>3087</v>
      </c>
      <c r="CI111" s="37">
        <v>0</v>
      </c>
      <c r="CJ111" s="37">
        <f t="shared" si="118"/>
        <v>0</v>
      </c>
      <c r="CK111" s="189">
        <v>60</v>
      </c>
      <c r="CL111" s="80">
        <f>+CI111*'PRECIOS SEGUN ADJ. (FRONTERIZO)'!$B$16*'PRECIOS SEGUN ADJ. (FRONTERIZO)'!$C$16</f>
        <v>0</v>
      </c>
      <c r="CM111" s="80" t="s">
        <v>134</v>
      </c>
      <c r="CN111" s="80">
        <f t="shared" si="127"/>
        <v>0</v>
      </c>
      <c r="CO111" s="37">
        <v>0</v>
      </c>
      <c r="CP111" s="37">
        <f t="shared" si="119"/>
        <v>0</v>
      </c>
      <c r="CQ111" s="189">
        <v>55.649999999999991</v>
      </c>
      <c r="CR111" s="80">
        <f>+CO111*'PRECIOS SEGUN ADJ. (FRONTERIZO)'!$B$17*'PRECIOS SEGUN ADJ. (FRONTERIZO)'!$C$17</f>
        <v>0</v>
      </c>
      <c r="CS111" s="80" t="s">
        <v>134</v>
      </c>
      <c r="CT111" s="80">
        <f t="shared" si="128"/>
        <v>0</v>
      </c>
      <c r="CU111" s="165">
        <v>170</v>
      </c>
      <c r="CV111" s="37">
        <f t="shared" si="151"/>
        <v>6800</v>
      </c>
      <c r="CW111" s="189">
        <v>6.5999999999999988</v>
      </c>
      <c r="CX111" s="80">
        <f>+CU111*'PRECIOS SEGUN ADJ (RURAL)'!$B$14*'PRECIOS SEGUN ADJ (RURAL)'!$C$14</f>
        <v>44880</v>
      </c>
      <c r="CY111" s="80" t="s">
        <v>262</v>
      </c>
      <c r="CZ111" s="37">
        <v>0</v>
      </c>
      <c r="DA111" s="37">
        <f t="shared" si="120"/>
        <v>0</v>
      </c>
      <c r="DB111" s="189">
        <v>65.75</v>
      </c>
      <c r="DC111" s="80">
        <f>+CZ111*'PRECIOS SEGUN ADJ. (FRONTERIZO)'!$B$19*'PRECIOS SEGUN ADJ. (FRONTERIZO)'!$C$19</f>
        <v>0</v>
      </c>
      <c r="DD111" s="80" t="s">
        <v>134</v>
      </c>
      <c r="DE111" s="80">
        <f t="shared" si="129"/>
        <v>0</v>
      </c>
      <c r="DF111" s="165">
        <v>6</v>
      </c>
      <c r="DG111" s="37">
        <f t="shared" si="152"/>
        <v>240</v>
      </c>
      <c r="DH111" s="189">
        <v>82.59999999999998</v>
      </c>
      <c r="DI111" s="80">
        <f>+DF111*'PRECIOS SEGUN ADJ (RURAL)'!$B$15*'PRECIOS SEGUN ADJ (RURAL)'!$C$15</f>
        <v>19824</v>
      </c>
      <c r="DJ111" s="80" t="s">
        <v>455</v>
      </c>
      <c r="DK111" s="80">
        <f t="shared" si="153"/>
        <v>3568.32</v>
      </c>
      <c r="DL111" s="165">
        <v>170</v>
      </c>
      <c r="DM111" s="37">
        <f t="shared" si="154"/>
        <v>6800</v>
      </c>
      <c r="DN111" s="189">
        <v>23.059999999999995</v>
      </c>
      <c r="DO111" s="80">
        <f>+DL111*'PRECIOS SEGUN ADJ (RURAL)'!$B$17*'PRECIOS SEGUN ADJ (RURAL)'!$C$17</f>
        <v>156808</v>
      </c>
      <c r="DP111" s="80" t="s">
        <v>3088</v>
      </c>
      <c r="DQ111" s="192">
        <v>0</v>
      </c>
      <c r="DR111" s="192">
        <f t="shared" si="121"/>
        <v>0</v>
      </c>
      <c r="DS111" s="189">
        <v>80.849999999999994</v>
      </c>
      <c r="DT111" s="80">
        <f>+DQ111*'PRECIOS SEGUN ADJ. (FRONTERIZO)'!$B$22*'PRECIOS SEGUN ADJ. (FRONTERIZO)'!$C$22</f>
        <v>0</v>
      </c>
      <c r="DU111" s="80" t="s">
        <v>134</v>
      </c>
      <c r="DV111" s="165">
        <v>7</v>
      </c>
      <c r="DW111" s="37">
        <f t="shared" si="155"/>
        <v>280</v>
      </c>
      <c r="DX111" s="189">
        <v>21.83</v>
      </c>
      <c r="DY111" s="80">
        <f>+DV111*'PRECIOS SEGUN ADJ (RURAL)'!$B$19*'PRECIOS SEGUN ADJ (RURAL)'!$C$19</f>
        <v>6112.4</v>
      </c>
      <c r="DZ111" s="80" t="s">
        <v>1244</v>
      </c>
      <c r="EA111" s="80">
        <f t="shared" si="156"/>
        <v>1100.23</v>
      </c>
      <c r="EB111" s="165">
        <v>25</v>
      </c>
      <c r="EC111" s="37">
        <f t="shared" si="157"/>
        <v>1000</v>
      </c>
      <c r="ED111" s="189">
        <v>33</v>
      </c>
      <c r="EE111" s="80">
        <f>+EB111*'PRECIOS SEGUN ADJ (RURAL)'!$B$20*'PRECIOS SEGUN ADJ (RURAL)'!$C$20</f>
        <v>33000</v>
      </c>
      <c r="EF111" s="80" t="s">
        <v>2850</v>
      </c>
      <c r="EG111" s="37">
        <v>0</v>
      </c>
      <c r="EH111" s="37">
        <f t="shared" si="122"/>
        <v>0</v>
      </c>
      <c r="EI111" s="189">
        <v>15.789999999999997</v>
      </c>
      <c r="EJ111" s="80">
        <f>+EG111*'PRECIOS SEGUN ADJ. (FRONTERIZO)'!$B$25*'PRECIOS SEGUN ADJ. (FRONTERIZO)'!$C$25</f>
        <v>0</v>
      </c>
      <c r="EK111" s="80" t="s">
        <v>134</v>
      </c>
      <c r="EL111" s="37">
        <v>0</v>
      </c>
      <c r="EM111" s="37">
        <f t="shared" si="123"/>
        <v>0</v>
      </c>
      <c r="EN111" s="189">
        <v>31.5</v>
      </c>
      <c r="EO111" s="80">
        <f>+EL111*'PRECIOS SEGUN ADJ. (FRONTERIZO)'!$B$26*'PRECIOS SEGUN ADJ. (FRONTERIZO)'!$C$26</f>
        <v>0</v>
      </c>
      <c r="EP111" s="80" t="s">
        <v>134</v>
      </c>
      <c r="EQ111" s="193">
        <v>22</v>
      </c>
      <c r="ER111" s="194">
        <f t="shared" si="124"/>
        <v>880</v>
      </c>
      <c r="ES111" s="195">
        <v>21.68</v>
      </c>
      <c r="ET111" s="196">
        <f>+EQ111*'PRECIOS SEGUN ADJ (RURAL)'!$B$13*'PRECIOS SEGUN ADJ (RURAL)'!$C$13</f>
        <v>19078.399999999998</v>
      </c>
      <c r="EU111" s="196" t="s">
        <v>2851</v>
      </c>
      <c r="EV111" s="197">
        <v>170</v>
      </c>
      <c r="EW111" s="198">
        <f t="shared" si="158"/>
        <v>3400</v>
      </c>
      <c r="EX111" s="199">
        <v>5.5</v>
      </c>
      <c r="EY111" s="200">
        <f>+EV111*'PRECIOS SEGUN ADJ (RURAL)'!$B$16*'PRECIOS SEGUN ADJ (RURAL)'!$C$16</f>
        <v>18700</v>
      </c>
      <c r="EZ111" s="200" t="s">
        <v>2399</v>
      </c>
      <c r="FA111" s="201">
        <v>10</v>
      </c>
      <c r="FB111" s="202">
        <f t="shared" si="125"/>
        <v>400</v>
      </c>
      <c r="FC111" s="203">
        <v>220</v>
      </c>
      <c r="FD111" s="204">
        <f>+FA111*'PRECIOS SEGUN ADJ (RURAL)'!$B$18*'PRECIOS SEGUN ADJ (RURAL)'!$C$18</f>
        <v>88000</v>
      </c>
      <c r="FE111" s="204" t="s">
        <v>1501</v>
      </c>
      <c r="FF111" s="204">
        <f t="shared" si="159"/>
        <v>15840</v>
      </c>
      <c r="FG111" s="80">
        <f t="shared" si="130"/>
        <v>851690.8</v>
      </c>
      <c r="FH111" s="80" t="s">
        <v>3089</v>
      </c>
      <c r="FI111" s="80">
        <f t="shared" si="126"/>
        <v>66272.100000000006</v>
      </c>
      <c r="FJ111" s="80" t="s">
        <v>3090</v>
      </c>
      <c r="FK111" s="80">
        <f t="shared" si="131"/>
        <v>785418.70000000007</v>
      </c>
      <c r="FL111" s="80" t="s">
        <v>3091</v>
      </c>
      <c r="FM111" s="80">
        <f t="shared" si="132"/>
        <v>170338.16</v>
      </c>
      <c r="FN111" s="80" t="s">
        <v>3092</v>
      </c>
      <c r="FO111" s="80">
        <f t="shared" si="133"/>
        <v>8516.91</v>
      </c>
      <c r="FP111" s="80" t="s">
        <v>3093</v>
      </c>
      <c r="FQ111" s="80"/>
      <c r="FR111" s="80">
        <f t="shared" si="134"/>
        <v>681352.64</v>
      </c>
      <c r="FS111" s="80" t="s">
        <v>3094</v>
      </c>
      <c r="FT111" s="37" t="str">
        <f>+VLOOKUP(D111,'RURAL XENIA'!F:G,2,0)</f>
        <v>R-19</v>
      </c>
    </row>
    <row r="112" spans="1:176">
      <c r="A112" s="37">
        <v>111</v>
      </c>
      <c r="B112" s="176" t="s">
        <v>1826</v>
      </c>
      <c r="C112" s="26" t="s">
        <v>3342</v>
      </c>
      <c r="D112" s="37">
        <v>130222649</v>
      </c>
      <c r="E112" s="37">
        <f>+VLOOKUP(D112,'INFORMACION DE PROVEEDORES'!C:I,2,0)</f>
        <v>130222649</v>
      </c>
      <c r="F112" s="26" t="str">
        <f>+VLOOKUP(D112,'INFORMACION DE PROVEEDORES'!C:J,4,0)</f>
        <v>JASON ARIEL BAEZ GRULLON</v>
      </c>
      <c r="G112" s="37" t="str">
        <f>+VLOOKUP(D112,'INFORMACION DE PROVEEDORES'!C:K,5,0)</f>
        <v>001-0313217-1</v>
      </c>
      <c r="H112" s="26" t="str">
        <f>+VLOOKUP(D112,'INFORMACION DE PROVEEDORES'!C:L,7,0)</f>
        <v>AUTOPISTA 6 DE NOVIEMBRE, KM. 4 ESQUINA CAMINO VECINAL NO. 6</v>
      </c>
      <c r="I112" s="37" t="str">
        <f>+VLOOKUP(D112,'INFORMACION DE PROVEEDORES'!C:M,3,0)</f>
        <v xml:space="preserve"> JURÍDICA</v>
      </c>
      <c r="J112" s="37">
        <v>6</v>
      </c>
      <c r="K112" s="37">
        <v>323</v>
      </c>
      <c r="L112" s="37">
        <v>24</v>
      </c>
      <c r="M112" s="37">
        <f t="shared" si="135"/>
        <v>960</v>
      </c>
      <c r="N112" s="189">
        <v>60.180000000000007</v>
      </c>
      <c r="O112" s="80">
        <f>+L112*'PRECIOS SEGUN ADJ (RURAL)'!$B$2*'PRECIOS SEGUN ADJ (RURAL)'!$C$2</f>
        <v>57772.799999999996</v>
      </c>
      <c r="P112" s="80" t="s">
        <v>1255</v>
      </c>
      <c r="Q112" s="80">
        <f t="shared" si="136"/>
        <v>9243.65</v>
      </c>
      <c r="R112" s="165">
        <v>7</v>
      </c>
      <c r="S112" s="37">
        <f t="shared" si="137"/>
        <v>280</v>
      </c>
      <c r="T112" s="189">
        <v>33</v>
      </c>
      <c r="U112" s="80">
        <f>+R112*'PRECIOS SEGUN ADJ (RURAL)'!$B$3*'PRECIOS SEGUN ADJ (RURAL)'!$C$3</f>
        <v>9240</v>
      </c>
      <c r="V112" s="80" t="s">
        <v>2754</v>
      </c>
      <c r="W112" s="192">
        <v>0</v>
      </c>
      <c r="X112" s="37">
        <f t="shared" si="115"/>
        <v>0</v>
      </c>
      <c r="Y112" s="189">
        <v>25.2</v>
      </c>
      <c r="Z112" s="80">
        <f>+W112*'PRECIOS SEGUN ADJ. (FRONTERIZO)'!$B$4*'PRECIOS SEGUN ADJ. (FRONTERIZO)'!$C$4</f>
        <v>0</v>
      </c>
      <c r="AA112" s="80" t="s">
        <v>134</v>
      </c>
      <c r="AB112" s="165">
        <v>52</v>
      </c>
      <c r="AC112" s="37">
        <f t="shared" si="138"/>
        <v>2080</v>
      </c>
      <c r="AD112" s="189">
        <v>87.91</v>
      </c>
      <c r="AE112" s="80">
        <f>+AB112*'PRECIOS SEGUN ADJ (RURAL)'!$B$4*'PRECIOS SEGUN ADJ (RURAL)'!$C$4</f>
        <v>182852.8</v>
      </c>
      <c r="AF112" s="80" t="s">
        <v>3343</v>
      </c>
      <c r="AG112" s="80">
        <f t="shared" si="139"/>
        <v>32913.5</v>
      </c>
      <c r="AH112" s="165">
        <v>62</v>
      </c>
      <c r="AI112" s="37">
        <f t="shared" si="140"/>
        <v>2480</v>
      </c>
      <c r="AJ112" s="189">
        <v>53.95</v>
      </c>
      <c r="AK112" s="80">
        <f>+AH112*'PRECIOS SEGUN ADJ (RURAL)'!$B$5*'PRECIOS SEGUN ADJ (RURAL)'!$C$5</f>
        <v>133796</v>
      </c>
      <c r="AL112" s="80" t="s">
        <v>1716</v>
      </c>
      <c r="AM112" s="165">
        <v>10</v>
      </c>
      <c r="AN112" s="37">
        <f t="shared" si="141"/>
        <v>400</v>
      </c>
      <c r="AO112" s="189">
        <v>29.05</v>
      </c>
      <c r="AP112" s="80">
        <f>+AM112*'PRECIOS SEGUN ADJ (RURAL)'!$B$6*'PRECIOS SEGUN ADJ (RURAL)'!$C$6</f>
        <v>11620</v>
      </c>
      <c r="AQ112" s="80" t="s">
        <v>2756</v>
      </c>
      <c r="AR112" s="80">
        <f t="shared" si="142"/>
        <v>1859.2</v>
      </c>
      <c r="AS112" s="165">
        <v>21</v>
      </c>
      <c r="AT112" s="37">
        <f t="shared" si="143"/>
        <v>840</v>
      </c>
      <c r="AU112" s="189">
        <v>304.44</v>
      </c>
      <c r="AV112" s="80">
        <f>+AS112*'PRECIOS SEGUN ADJ (RURAL)'!$B$7*'PRECIOS SEGUN ADJ (RURAL)'!$C$7</f>
        <v>255729.59999999998</v>
      </c>
      <c r="AW112" s="80" t="s">
        <v>1119</v>
      </c>
      <c r="AX112" s="80">
        <f t="shared" si="144"/>
        <v>46031.33</v>
      </c>
      <c r="AY112" s="37">
        <v>0</v>
      </c>
      <c r="AZ112" s="37">
        <f t="shared" si="116"/>
        <v>0</v>
      </c>
      <c r="BA112" s="189">
        <v>18.899999999999999</v>
      </c>
      <c r="BB112" s="80">
        <f>+AY112*'PRECIOS SEGUN ADJ. (FRONTERIZO)'!$B$9*'PRECIOS SEGUN ADJ. (FRONTERIZO)'!$C$9</f>
        <v>0</v>
      </c>
      <c r="BC112" s="80" t="s">
        <v>134</v>
      </c>
      <c r="BD112" s="165">
        <v>7</v>
      </c>
      <c r="BE112" s="37">
        <f t="shared" si="145"/>
        <v>280</v>
      </c>
      <c r="BF112" s="189">
        <v>140.38999999999999</v>
      </c>
      <c r="BG112" s="80">
        <f>+BD112*'PRECIOS SEGUN ADJ (RURAL)'!$B$8*'PRECIOS SEGUN ADJ (RURAL)'!$C$8</f>
        <v>39309.199999999997</v>
      </c>
      <c r="BH112" s="80" t="s">
        <v>2758</v>
      </c>
      <c r="BI112" s="80">
        <f t="shared" si="146"/>
        <v>7075.66</v>
      </c>
      <c r="BJ112" s="37">
        <v>0</v>
      </c>
      <c r="BK112" s="37">
        <f t="shared" si="117"/>
        <v>0</v>
      </c>
      <c r="BL112" s="189">
        <v>31.459999999999997</v>
      </c>
      <c r="BM112" s="80">
        <f>+BJ112*'PRECIOS SEGUN ADJ. (FRONTERIZO)'!$B$11*'PRECIOS SEGUN ADJ. (FRONTERIZO)'!$C$11</f>
        <v>0</v>
      </c>
      <c r="BN112" s="80" t="s">
        <v>134</v>
      </c>
      <c r="BO112" s="165">
        <v>17</v>
      </c>
      <c r="BP112" s="37">
        <f t="shared" si="147"/>
        <v>680</v>
      </c>
      <c r="BQ112" s="189">
        <v>68.099999999999994</v>
      </c>
      <c r="BR112" s="80">
        <f>+BO112*'PRECIOS SEGUN ADJ (RURAL)'!$B$9*'PRECIOS SEGUN ADJ (RURAL)'!$C$9</f>
        <v>46307.999999999993</v>
      </c>
      <c r="BS112" s="80" t="s">
        <v>1184</v>
      </c>
      <c r="BT112" s="165">
        <v>323</v>
      </c>
      <c r="BU112" s="37">
        <f t="shared" si="148"/>
        <v>6460</v>
      </c>
      <c r="BV112" s="189">
        <v>5.5</v>
      </c>
      <c r="BW112" s="80">
        <f>+BT112*'PRECIOS SEGUN ADJ (RURAL)'!$B$10*'PRECIOS SEGUN ADJ (RURAL)'!$C$10</f>
        <v>35530</v>
      </c>
      <c r="BX112" s="80" t="s">
        <v>1316</v>
      </c>
      <c r="BY112" s="165">
        <v>323</v>
      </c>
      <c r="BZ112" s="37">
        <f t="shared" si="149"/>
        <v>12920</v>
      </c>
      <c r="CA112" s="189">
        <v>7.1500000000000012</v>
      </c>
      <c r="CB112" s="80">
        <f>+BY112*'PRECIOS SEGUN ADJ (RURAL)'!$B$11*'PRECIOS SEGUN ADJ (RURAL)'!$C$11</f>
        <v>92378.000000000015</v>
      </c>
      <c r="CC112" s="80" t="s">
        <v>1317</v>
      </c>
      <c r="CD112" s="165">
        <v>323</v>
      </c>
      <c r="CE112" s="37">
        <f t="shared" si="150"/>
        <v>12920</v>
      </c>
      <c r="CF112" s="189">
        <v>6.84</v>
      </c>
      <c r="CG112" s="80">
        <f>+CD112*'PRECIOS SEGUN ADJ (RURAL)'!$B$12*'PRECIOS SEGUN ADJ (RURAL)'!$C$12</f>
        <v>88372.800000000003</v>
      </c>
      <c r="CH112" s="80" t="s">
        <v>1318</v>
      </c>
      <c r="CI112" s="37">
        <v>0</v>
      </c>
      <c r="CJ112" s="37">
        <f t="shared" si="118"/>
        <v>0</v>
      </c>
      <c r="CK112" s="189">
        <v>60</v>
      </c>
      <c r="CL112" s="80">
        <f>+CI112*'PRECIOS SEGUN ADJ. (FRONTERIZO)'!$B$16*'PRECIOS SEGUN ADJ. (FRONTERIZO)'!$C$16</f>
        <v>0</v>
      </c>
      <c r="CM112" s="80" t="s">
        <v>134</v>
      </c>
      <c r="CN112" s="80">
        <f t="shared" si="127"/>
        <v>0</v>
      </c>
      <c r="CO112" s="37">
        <v>0</v>
      </c>
      <c r="CP112" s="37">
        <f t="shared" si="119"/>
        <v>0</v>
      </c>
      <c r="CQ112" s="189">
        <v>55.649999999999991</v>
      </c>
      <c r="CR112" s="80">
        <f>+CO112*'PRECIOS SEGUN ADJ. (FRONTERIZO)'!$B$17*'PRECIOS SEGUN ADJ. (FRONTERIZO)'!$C$17</f>
        <v>0</v>
      </c>
      <c r="CS112" s="80" t="s">
        <v>134</v>
      </c>
      <c r="CT112" s="80">
        <f t="shared" si="128"/>
        <v>0</v>
      </c>
      <c r="CU112" s="165">
        <v>323</v>
      </c>
      <c r="CV112" s="37">
        <f t="shared" si="151"/>
        <v>12920</v>
      </c>
      <c r="CW112" s="189">
        <v>6.5999999999999988</v>
      </c>
      <c r="CX112" s="80">
        <f>+CU112*'PRECIOS SEGUN ADJ (RURAL)'!$B$14*'PRECIOS SEGUN ADJ (RURAL)'!$C$14</f>
        <v>85271.999999999985</v>
      </c>
      <c r="CY112" s="80" t="s">
        <v>1319</v>
      </c>
      <c r="CZ112" s="37">
        <v>0</v>
      </c>
      <c r="DA112" s="37">
        <f t="shared" si="120"/>
        <v>0</v>
      </c>
      <c r="DB112" s="189">
        <v>65.75</v>
      </c>
      <c r="DC112" s="80">
        <f>+CZ112*'PRECIOS SEGUN ADJ. (FRONTERIZO)'!$B$19*'PRECIOS SEGUN ADJ. (FRONTERIZO)'!$C$19</f>
        <v>0</v>
      </c>
      <c r="DD112" s="80" t="s">
        <v>134</v>
      </c>
      <c r="DE112" s="80">
        <f t="shared" si="129"/>
        <v>0</v>
      </c>
      <c r="DF112" s="165">
        <v>13</v>
      </c>
      <c r="DG112" s="37">
        <f t="shared" si="152"/>
        <v>520</v>
      </c>
      <c r="DH112" s="189">
        <v>82.59999999999998</v>
      </c>
      <c r="DI112" s="80">
        <f>+DF112*'PRECIOS SEGUN ADJ (RURAL)'!$B$15*'PRECIOS SEGUN ADJ (RURAL)'!$C$15</f>
        <v>42952</v>
      </c>
      <c r="DJ112" s="80" t="s">
        <v>1188</v>
      </c>
      <c r="DK112" s="80">
        <f t="shared" si="153"/>
        <v>7731.36</v>
      </c>
      <c r="DL112" s="165">
        <v>323</v>
      </c>
      <c r="DM112" s="37">
        <f t="shared" si="154"/>
        <v>12920</v>
      </c>
      <c r="DN112" s="189">
        <v>23.059999999999995</v>
      </c>
      <c r="DO112" s="80">
        <f>+DL112*'PRECIOS SEGUN ADJ (RURAL)'!$B$17*'PRECIOS SEGUN ADJ (RURAL)'!$C$17</f>
        <v>297935.19999999995</v>
      </c>
      <c r="DP112" s="80" t="s">
        <v>1321</v>
      </c>
      <c r="DQ112" s="192">
        <v>0</v>
      </c>
      <c r="DR112" s="192">
        <f t="shared" si="121"/>
        <v>0</v>
      </c>
      <c r="DS112" s="189">
        <v>80.849999999999994</v>
      </c>
      <c r="DT112" s="80">
        <f>+DQ112*'PRECIOS SEGUN ADJ. (FRONTERIZO)'!$B$22*'PRECIOS SEGUN ADJ. (FRONTERIZO)'!$C$22</f>
        <v>0</v>
      </c>
      <c r="DU112" s="80" t="s">
        <v>134</v>
      </c>
      <c r="DV112" s="165">
        <v>15</v>
      </c>
      <c r="DW112" s="37">
        <f t="shared" si="155"/>
        <v>600</v>
      </c>
      <c r="DX112" s="189">
        <v>21.83</v>
      </c>
      <c r="DY112" s="80">
        <f>+DV112*'PRECIOS SEGUN ADJ (RURAL)'!$B$19*'PRECIOS SEGUN ADJ (RURAL)'!$C$19</f>
        <v>13098</v>
      </c>
      <c r="DZ112" s="80" t="s">
        <v>842</v>
      </c>
      <c r="EA112" s="80">
        <f t="shared" si="156"/>
        <v>2357.64</v>
      </c>
      <c r="EB112" s="165">
        <v>50</v>
      </c>
      <c r="EC112" s="37">
        <f t="shared" si="157"/>
        <v>2000</v>
      </c>
      <c r="ED112" s="189">
        <v>33</v>
      </c>
      <c r="EE112" s="80">
        <f>+EB112*'PRECIOS SEGUN ADJ (RURAL)'!$B$20*'PRECIOS SEGUN ADJ (RURAL)'!$C$20</f>
        <v>66000</v>
      </c>
      <c r="EF112" s="80" t="s">
        <v>1656</v>
      </c>
      <c r="EG112" s="37">
        <v>0</v>
      </c>
      <c r="EH112" s="37">
        <f t="shared" si="122"/>
        <v>0</v>
      </c>
      <c r="EI112" s="189">
        <v>15.789999999999997</v>
      </c>
      <c r="EJ112" s="80">
        <f>+EG112*'PRECIOS SEGUN ADJ. (FRONTERIZO)'!$B$25*'PRECIOS SEGUN ADJ. (FRONTERIZO)'!$C$25</f>
        <v>0</v>
      </c>
      <c r="EK112" s="80" t="s">
        <v>134</v>
      </c>
      <c r="EL112" s="37">
        <v>0</v>
      </c>
      <c r="EM112" s="37">
        <f t="shared" si="123"/>
        <v>0</v>
      </c>
      <c r="EN112" s="189">
        <v>31.5</v>
      </c>
      <c r="EO112" s="80">
        <f>+EL112*'PRECIOS SEGUN ADJ. (FRONTERIZO)'!$B$26*'PRECIOS SEGUN ADJ. (FRONTERIZO)'!$C$26</f>
        <v>0</v>
      </c>
      <c r="EP112" s="80" t="s">
        <v>134</v>
      </c>
      <c r="EQ112" s="193">
        <v>44</v>
      </c>
      <c r="ER112" s="194">
        <f t="shared" si="124"/>
        <v>1760</v>
      </c>
      <c r="ES112" s="195">
        <v>21.68</v>
      </c>
      <c r="ET112" s="196">
        <f>+EQ112*'PRECIOS SEGUN ADJ (RURAL)'!$B$13*'PRECIOS SEGUN ADJ (RURAL)'!$C$13</f>
        <v>38156.799999999996</v>
      </c>
      <c r="EU112" s="196" t="s">
        <v>1657</v>
      </c>
      <c r="EV112" s="197">
        <v>323</v>
      </c>
      <c r="EW112" s="198">
        <f t="shared" si="158"/>
        <v>6460</v>
      </c>
      <c r="EX112" s="199">
        <v>5.5</v>
      </c>
      <c r="EY112" s="200">
        <f>+EV112*'PRECIOS SEGUN ADJ (RURAL)'!$B$16*'PRECIOS SEGUN ADJ (RURAL)'!$C$16</f>
        <v>35530</v>
      </c>
      <c r="EZ112" s="200" t="s">
        <v>1316</v>
      </c>
      <c r="FA112" s="201">
        <v>21</v>
      </c>
      <c r="FB112" s="202">
        <f t="shared" si="125"/>
        <v>840</v>
      </c>
      <c r="FC112" s="203">
        <v>220</v>
      </c>
      <c r="FD112" s="204">
        <f>+FA112*'PRECIOS SEGUN ADJ (RURAL)'!$B$18*'PRECIOS SEGUN ADJ (RURAL)'!$C$18</f>
        <v>184800</v>
      </c>
      <c r="FE112" s="204" t="s">
        <v>1129</v>
      </c>
      <c r="FF112" s="204">
        <f t="shared" si="159"/>
        <v>33264</v>
      </c>
      <c r="FG112" s="80">
        <f t="shared" si="130"/>
        <v>1716653.2</v>
      </c>
      <c r="FH112" s="80" t="s">
        <v>3344</v>
      </c>
      <c r="FI112" s="80">
        <f t="shared" si="126"/>
        <v>140476.34</v>
      </c>
      <c r="FJ112" s="80" t="s">
        <v>3345</v>
      </c>
      <c r="FK112" s="80">
        <f t="shared" si="131"/>
        <v>1576176.8599999999</v>
      </c>
      <c r="FL112" s="80" t="s">
        <v>3346</v>
      </c>
      <c r="FM112" s="80">
        <f t="shared" si="132"/>
        <v>343330.64</v>
      </c>
      <c r="FN112" s="80" t="s">
        <v>3347</v>
      </c>
      <c r="FO112" s="80">
        <f t="shared" si="133"/>
        <v>17166.53</v>
      </c>
      <c r="FP112" s="80" t="s">
        <v>3348</v>
      </c>
      <c r="FQ112" s="80"/>
      <c r="FR112" s="80">
        <f t="shared" si="134"/>
        <v>1373322.56</v>
      </c>
      <c r="FS112" s="80" t="s">
        <v>3349</v>
      </c>
      <c r="FT112" s="37" t="str">
        <f>+VLOOKUP(D112,'RURAL XENIA'!F:G,2,0)</f>
        <v>R-14</v>
      </c>
    </row>
    <row r="113" spans="1:176">
      <c r="A113" s="37">
        <v>112</v>
      </c>
      <c r="B113" s="176" t="s">
        <v>1826</v>
      </c>
      <c r="C113" s="26" t="s">
        <v>3350</v>
      </c>
      <c r="D113" s="37">
        <v>131215025</v>
      </c>
      <c r="E113" s="37">
        <f>+VLOOKUP(D113,'INFORMACION DE PROVEEDORES'!C:I,2,0)</f>
        <v>131215025</v>
      </c>
      <c r="F113" s="26" t="str">
        <f>+VLOOKUP(D113,'INFORMACION DE PROVEEDORES'!C:J,4,0)</f>
        <v xml:space="preserve">CINTHIA CAMARA ROSELLO </v>
      </c>
      <c r="G113" s="37" t="str">
        <f>+VLOOKUP(D113,'INFORMACION DE PROVEEDORES'!C:K,5,0)</f>
        <v>053-0036062-4</v>
      </c>
      <c r="H113" s="26" t="str">
        <f>+VLOOKUP(D113,'INFORMACION DE PROVEEDORES'!C:L,7,0)</f>
        <v xml:space="preserve">LORENZO DESPRADEL NO.02, LOS PRADOS, </v>
      </c>
      <c r="I113" s="37" t="str">
        <f>+VLOOKUP(D113,'INFORMACION DE PROVEEDORES'!C:M,3,0)</f>
        <v xml:space="preserve"> JURÍDICA</v>
      </c>
      <c r="J113" s="37">
        <v>5</v>
      </c>
      <c r="K113" s="37">
        <v>174</v>
      </c>
      <c r="L113" s="37">
        <v>14</v>
      </c>
      <c r="M113" s="37">
        <f t="shared" si="135"/>
        <v>560</v>
      </c>
      <c r="N113" s="189">
        <v>60.180000000000007</v>
      </c>
      <c r="O113" s="80">
        <f>+L113*'PRECIOS SEGUN ADJ (RURAL)'!$B$2*'PRECIOS SEGUN ADJ (RURAL)'!$C$2</f>
        <v>33700.800000000003</v>
      </c>
      <c r="P113" s="80" t="s">
        <v>1476</v>
      </c>
      <c r="Q113" s="80">
        <f t="shared" si="136"/>
        <v>5392.13</v>
      </c>
      <c r="R113" s="165">
        <v>5</v>
      </c>
      <c r="S113" s="37">
        <f t="shared" si="137"/>
        <v>200</v>
      </c>
      <c r="T113" s="189">
        <v>33</v>
      </c>
      <c r="U113" s="80">
        <f>+R113*'PRECIOS SEGUN ADJ (RURAL)'!$B$3*'PRECIOS SEGUN ADJ (RURAL)'!$C$3</f>
        <v>6600</v>
      </c>
      <c r="V113" s="80" t="s">
        <v>1181</v>
      </c>
      <c r="W113" s="192">
        <v>0</v>
      </c>
      <c r="X113" s="37">
        <f t="shared" si="115"/>
        <v>0</v>
      </c>
      <c r="Y113" s="189">
        <v>25.2</v>
      </c>
      <c r="Z113" s="80">
        <f>+W113*'PRECIOS SEGUN ADJ. (FRONTERIZO)'!$B$4*'PRECIOS SEGUN ADJ. (FRONTERIZO)'!$C$4</f>
        <v>0</v>
      </c>
      <c r="AA113" s="80" t="s">
        <v>134</v>
      </c>
      <c r="AB113" s="165">
        <v>29</v>
      </c>
      <c r="AC113" s="37">
        <f t="shared" si="138"/>
        <v>1160</v>
      </c>
      <c r="AD113" s="189">
        <v>87.91</v>
      </c>
      <c r="AE113" s="80">
        <f>+AB113*'PRECIOS SEGUN ADJ (RURAL)'!$B$4*'PRECIOS SEGUN ADJ (RURAL)'!$C$4</f>
        <v>101975.59999999999</v>
      </c>
      <c r="AF113" s="80" t="s">
        <v>1199</v>
      </c>
      <c r="AG113" s="80">
        <f t="shared" si="139"/>
        <v>18355.61</v>
      </c>
      <c r="AH113" s="165">
        <v>33</v>
      </c>
      <c r="AI113" s="37">
        <f t="shared" si="140"/>
        <v>1320</v>
      </c>
      <c r="AJ113" s="189">
        <v>53.95</v>
      </c>
      <c r="AK113" s="80">
        <f>+AH113*'PRECIOS SEGUN ADJ (RURAL)'!$B$5*'PRECIOS SEGUN ADJ (RURAL)'!$C$5</f>
        <v>71214</v>
      </c>
      <c r="AL113" s="80" t="s">
        <v>677</v>
      </c>
      <c r="AM113" s="165">
        <v>6</v>
      </c>
      <c r="AN113" s="37">
        <f t="shared" si="141"/>
        <v>240</v>
      </c>
      <c r="AO113" s="189">
        <v>29.05</v>
      </c>
      <c r="AP113" s="80">
        <f>+AM113*'PRECIOS SEGUN ADJ (RURAL)'!$B$6*'PRECIOS SEGUN ADJ (RURAL)'!$C$6</f>
        <v>6972</v>
      </c>
      <c r="AQ113" s="80" t="s">
        <v>1162</v>
      </c>
      <c r="AR113" s="80">
        <f t="shared" si="142"/>
        <v>1115.52</v>
      </c>
      <c r="AS113" s="165">
        <v>12</v>
      </c>
      <c r="AT113" s="37">
        <f t="shared" si="143"/>
        <v>480</v>
      </c>
      <c r="AU113" s="189">
        <v>304.44</v>
      </c>
      <c r="AV113" s="80">
        <f>+AS113*'PRECIOS SEGUN ADJ (RURAL)'!$B$7*'PRECIOS SEGUN ADJ (RURAL)'!$C$7</f>
        <v>146131.19999999998</v>
      </c>
      <c r="AW113" s="80" t="s">
        <v>1479</v>
      </c>
      <c r="AX113" s="80">
        <f t="shared" si="144"/>
        <v>26303.62</v>
      </c>
      <c r="AY113" s="37">
        <v>0</v>
      </c>
      <c r="AZ113" s="37">
        <f t="shared" si="116"/>
        <v>0</v>
      </c>
      <c r="BA113" s="189">
        <v>18.899999999999999</v>
      </c>
      <c r="BB113" s="80">
        <f>+AY113*'PRECIOS SEGUN ADJ. (FRONTERIZO)'!$B$9*'PRECIOS SEGUN ADJ. (FRONTERIZO)'!$C$9</f>
        <v>0</v>
      </c>
      <c r="BC113" s="80" t="s">
        <v>134</v>
      </c>
      <c r="BD113" s="165">
        <v>5</v>
      </c>
      <c r="BE113" s="37">
        <f t="shared" si="145"/>
        <v>200</v>
      </c>
      <c r="BF113" s="189">
        <v>140.38999999999999</v>
      </c>
      <c r="BG113" s="80">
        <f>+BD113*'PRECIOS SEGUN ADJ (RURAL)'!$B$8*'PRECIOS SEGUN ADJ (RURAL)'!$C$8</f>
        <v>28077.999999999996</v>
      </c>
      <c r="BH113" s="80" t="s">
        <v>1183</v>
      </c>
      <c r="BI113" s="80">
        <f t="shared" si="146"/>
        <v>5054.04</v>
      </c>
      <c r="BJ113" s="37">
        <v>0</v>
      </c>
      <c r="BK113" s="37">
        <f t="shared" si="117"/>
        <v>0</v>
      </c>
      <c r="BL113" s="189">
        <v>31.459999999999997</v>
      </c>
      <c r="BM113" s="80">
        <f>+BJ113*'PRECIOS SEGUN ADJ. (FRONTERIZO)'!$B$11*'PRECIOS SEGUN ADJ. (FRONTERIZO)'!$C$11</f>
        <v>0</v>
      </c>
      <c r="BN113" s="80" t="s">
        <v>134</v>
      </c>
      <c r="BO113" s="165">
        <v>10</v>
      </c>
      <c r="BP113" s="37">
        <f t="shared" si="147"/>
        <v>400</v>
      </c>
      <c r="BQ113" s="189">
        <v>68.099999999999994</v>
      </c>
      <c r="BR113" s="80">
        <f>+BO113*'PRECIOS SEGUN ADJ (RURAL)'!$B$9*'PRECIOS SEGUN ADJ (RURAL)'!$C$9</f>
        <v>27240</v>
      </c>
      <c r="BS113" s="80" t="s">
        <v>1480</v>
      </c>
      <c r="BT113" s="165">
        <v>174</v>
      </c>
      <c r="BU113" s="37">
        <f t="shared" si="148"/>
        <v>3480</v>
      </c>
      <c r="BV113" s="189">
        <v>5.5</v>
      </c>
      <c r="BW113" s="80">
        <f>+BT113*'PRECIOS SEGUN ADJ (RURAL)'!$B$10*'PRECIOS SEGUN ADJ (RURAL)'!$C$10</f>
        <v>19140</v>
      </c>
      <c r="BX113" s="80" t="s">
        <v>3351</v>
      </c>
      <c r="BY113" s="165">
        <v>174</v>
      </c>
      <c r="BZ113" s="37">
        <f t="shared" si="149"/>
        <v>6960</v>
      </c>
      <c r="CA113" s="189">
        <v>7.1500000000000012</v>
      </c>
      <c r="CB113" s="80">
        <f>+BY113*'PRECIOS SEGUN ADJ (RURAL)'!$B$11*'PRECIOS SEGUN ADJ (RURAL)'!$C$11</f>
        <v>49764.000000000007</v>
      </c>
      <c r="CC113" s="80" t="s">
        <v>3352</v>
      </c>
      <c r="CD113" s="165">
        <v>174</v>
      </c>
      <c r="CE113" s="37">
        <f t="shared" si="150"/>
        <v>6960</v>
      </c>
      <c r="CF113" s="189">
        <v>6.84</v>
      </c>
      <c r="CG113" s="80">
        <f>+CD113*'PRECIOS SEGUN ADJ (RURAL)'!$B$12*'PRECIOS SEGUN ADJ (RURAL)'!$C$12</f>
        <v>47606.400000000001</v>
      </c>
      <c r="CH113" s="80" t="s">
        <v>3353</v>
      </c>
      <c r="CI113" s="37">
        <v>0</v>
      </c>
      <c r="CJ113" s="37">
        <f t="shared" si="118"/>
        <v>0</v>
      </c>
      <c r="CK113" s="189">
        <v>60</v>
      </c>
      <c r="CL113" s="80">
        <f>+CI113*'PRECIOS SEGUN ADJ. (FRONTERIZO)'!$B$16*'PRECIOS SEGUN ADJ. (FRONTERIZO)'!$C$16</f>
        <v>0</v>
      </c>
      <c r="CM113" s="80" t="s">
        <v>134</v>
      </c>
      <c r="CN113" s="80">
        <f t="shared" si="127"/>
        <v>0</v>
      </c>
      <c r="CO113" s="37">
        <v>0</v>
      </c>
      <c r="CP113" s="37">
        <f t="shared" si="119"/>
        <v>0</v>
      </c>
      <c r="CQ113" s="189">
        <v>55.649999999999991</v>
      </c>
      <c r="CR113" s="80">
        <f>+CO113*'PRECIOS SEGUN ADJ. (FRONTERIZO)'!$B$17*'PRECIOS SEGUN ADJ. (FRONTERIZO)'!$C$17</f>
        <v>0</v>
      </c>
      <c r="CS113" s="80" t="s">
        <v>134</v>
      </c>
      <c r="CT113" s="80">
        <f t="shared" si="128"/>
        <v>0</v>
      </c>
      <c r="CU113" s="165">
        <v>174</v>
      </c>
      <c r="CV113" s="37">
        <f t="shared" si="151"/>
        <v>6960</v>
      </c>
      <c r="CW113" s="189">
        <v>6.5999999999999988</v>
      </c>
      <c r="CX113" s="80">
        <f>+CU113*'PRECIOS SEGUN ADJ (RURAL)'!$B$14*'PRECIOS SEGUN ADJ (RURAL)'!$C$14</f>
        <v>45935.999999999993</v>
      </c>
      <c r="CY113" s="80" t="s">
        <v>3354</v>
      </c>
      <c r="CZ113" s="37">
        <v>0</v>
      </c>
      <c r="DA113" s="37">
        <f t="shared" si="120"/>
        <v>0</v>
      </c>
      <c r="DB113" s="189">
        <v>65.75</v>
      </c>
      <c r="DC113" s="80">
        <f>+CZ113*'PRECIOS SEGUN ADJ. (FRONTERIZO)'!$B$19*'PRECIOS SEGUN ADJ. (FRONTERIZO)'!$C$19</f>
        <v>0</v>
      </c>
      <c r="DD113" s="80" t="s">
        <v>134</v>
      </c>
      <c r="DE113" s="80">
        <f t="shared" si="129"/>
        <v>0</v>
      </c>
      <c r="DF113" s="165">
        <v>9</v>
      </c>
      <c r="DG113" s="37">
        <f t="shared" si="152"/>
        <v>360</v>
      </c>
      <c r="DH113" s="189">
        <v>82.59999999999998</v>
      </c>
      <c r="DI113" s="80">
        <f>+DF113*'PRECIOS SEGUN ADJ (RURAL)'!$B$15*'PRECIOS SEGUN ADJ (RURAL)'!$C$15</f>
        <v>29736</v>
      </c>
      <c r="DJ113" s="80" t="s">
        <v>553</v>
      </c>
      <c r="DK113" s="80">
        <f t="shared" si="153"/>
        <v>5352.48</v>
      </c>
      <c r="DL113" s="165">
        <v>174</v>
      </c>
      <c r="DM113" s="37">
        <f t="shared" si="154"/>
        <v>6960</v>
      </c>
      <c r="DN113" s="189">
        <v>23.059999999999995</v>
      </c>
      <c r="DO113" s="80">
        <f>+DL113*'PRECIOS SEGUN ADJ (RURAL)'!$B$17*'PRECIOS SEGUN ADJ (RURAL)'!$C$17</f>
        <v>160497.59999999998</v>
      </c>
      <c r="DP113" s="80" t="s">
        <v>3355</v>
      </c>
      <c r="DQ113" s="192">
        <v>0</v>
      </c>
      <c r="DR113" s="192">
        <f t="shared" si="121"/>
        <v>0</v>
      </c>
      <c r="DS113" s="189">
        <v>80.849999999999994</v>
      </c>
      <c r="DT113" s="80">
        <f>+DQ113*'PRECIOS SEGUN ADJ. (FRONTERIZO)'!$B$22*'PRECIOS SEGUN ADJ. (FRONTERIZO)'!$C$22</f>
        <v>0</v>
      </c>
      <c r="DU113" s="80" t="s">
        <v>134</v>
      </c>
      <c r="DV113" s="165">
        <v>9</v>
      </c>
      <c r="DW113" s="37">
        <f t="shared" si="155"/>
        <v>360</v>
      </c>
      <c r="DX113" s="189">
        <v>21.83</v>
      </c>
      <c r="DY113" s="80">
        <f>+DV113*'PRECIOS SEGUN ADJ (RURAL)'!$B$19*'PRECIOS SEGUN ADJ (RURAL)'!$C$19</f>
        <v>7858.7999999999993</v>
      </c>
      <c r="DZ113" s="80" t="s">
        <v>1483</v>
      </c>
      <c r="EA113" s="80">
        <f t="shared" si="156"/>
        <v>1414.58</v>
      </c>
      <c r="EB113" s="165">
        <v>28</v>
      </c>
      <c r="EC113" s="37">
        <f t="shared" si="157"/>
        <v>1120</v>
      </c>
      <c r="ED113" s="189">
        <v>33</v>
      </c>
      <c r="EE113" s="80">
        <f>+EB113*'PRECIOS SEGUN ADJ (RURAL)'!$B$20*'PRECIOS SEGUN ADJ (RURAL)'!$C$20</f>
        <v>36960</v>
      </c>
      <c r="EF113" s="80" t="s">
        <v>1718</v>
      </c>
      <c r="EG113" s="37">
        <v>0</v>
      </c>
      <c r="EH113" s="37">
        <f t="shared" si="122"/>
        <v>0</v>
      </c>
      <c r="EI113" s="189">
        <v>15.789999999999997</v>
      </c>
      <c r="EJ113" s="80">
        <f>+EG113*'PRECIOS SEGUN ADJ. (FRONTERIZO)'!$B$25*'PRECIOS SEGUN ADJ. (FRONTERIZO)'!$C$25</f>
        <v>0</v>
      </c>
      <c r="EK113" s="80" t="s">
        <v>134</v>
      </c>
      <c r="EL113" s="37">
        <v>0</v>
      </c>
      <c r="EM113" s="37">
        <f t="shared" si="123"/>
        <v>0</v>
      </c>
      <c r="EN113" s="189">
        <v>31.5</v>
      </c>
      <c r="EO113" s="80">
        <f>+EL113*'PRECIOS SEGUN ADJ. (FRONTERIZO)'!$B$26*'PRECIOS SEGUN ADJ. (FRONTERIZO)'!$C$26</f>
        <v>0</v>
      </c>
      <c r="EP113" s="80" t="s">
        <v>134</v>
      </c>
      <c r="EQ113" s="193">
        <v>24</v>
      </c>
      <c r="ER113" s="194">
        <f t="shared" si="124"/>
        <v>960</v>
      </c>
      <c r="ES113" s="195">
        <v>21.68</v>
      </c>
      <c r="ET113" s="196">
        <f>+EQ113*'PRECIOS SEGUN ADJ (RURAL)'!$B$13*'PRECIOS SEGUN ADJ (RURAL)'!$C$13</f>
        <v>20812.799999999996</v>
      </c>
      <c r="EU113" s="196" t="s">
        <v>1208</v>
      </c>
      <c r="EV113" s="197">
        <v>174</v>
      </c>
      <c r="EW113" s="198">
        <f t="shared" si="158"/>
        <v>3480</v>
      </c>
      <c r="EX113" s="199">
        <v>5.5</v>
      </c>
      <c r="EY113" s="200">
        <f>+EV113*'PRECIOS SEGUN ADJ (RURAL)'!$B$16*'PRECIOS SEGUN ADJ (RURAL)'!$C$16</f>
        <v>19140</v>
      </c>
      <c r="EZ113" s="200" t="s">
        <v>3351</v>
      </c>
      <c r="FA113" s="201">
        <v>12</v>
      </c>
      <c r="FB113" s="202">
        <f t="shared" si="125"/>
        <v>480</v>
      </c>
      <c r="FC113" s="203">
        <v>220</v>
      </c>
      <c r="FD113" s="204">
        <f>+FA113*'PRECIOS SEGUN ADJ (RURAL)'!$B$18*'PRECIOS SEGUN ADJ (RURAL)'!$C$18</f>
        <v>105600</v>
      </c>
      <c r="FE113" s="204" t="s">
        <v>1398</v>
      </c>
      <c r="FF113" s="204">
        <f t="shared" si="159"/>
        <v>19008</v>
      </c>
      <c r="FG113" s="80">
        <f t="shared" si="130"/>
        <v>964963.20000000007</v>
      </c>
      <c r="FH113" s="80" t="s">
        <v>3356</v>
      </c>
      <c r="FI113" s="80">
        <f t="shared" si="126"/>
        <v>81995.98000000001</v>
      </c>
      <c r="FJ113" s="80" t="s">
        <v>3357</v>
      </c>
      <c r="FK113" s="80">
        <f t="shared" si="131"/>
        <v>882967.22000000009</v>
      </c>
      <c r="FL113" s="80" t="s">
        <v>3358</v>
      </c>
      <c r="FM113" s="80">
        <f t="shared" si="132"/>
        <v>192992.64000000001</v>
      </c>
      <c r="FN113" s="80" t="s">
        <v>3359</v>
      </c>
      <c r="FO113" s="80">
        <f t="shared" si="133"/>
        <v>9649.6299999999992</v>
      </c>
      <c r="FP113" s="80" t="s">
        <v>3360</v>
      </c>
      <c r="FQ113" s="80"/>
      <c r="FR113" s="80">
        <f t="shared" si="134"/>
        <v>771970.56000000006</v>
      </c>
      <c r="FS113" s="80" t="s">
        <v>3361</v>
      </c>
      <c r="FT113" s="37" t="str">
        <f>+VLOOKUP(D113,'RURAL XENIA'!F:G,2,0)</f>
        <v>R-17</v>
      </c>
    </row>
    <row r="114" spans="1:176">
      <c r="A114" s="37">
        <v>113</v>
      </c>
      <c r="B114" s="176" t="s">
        <v>1826</v>
      </c>
      <c r="C114" s="26" t="s">
        <v>3362</v>
      </c>
      <c r="D114" s="37">
        <v>131099531</v>
      </c>
      <c r="E114" s="37">
        <f>+VLOOKUP(D114,'INFORMACION DE PROVEEDORES'!C:I,2,0)</f>
        <v>131099531</v>
      </c>
      <c r="F114" s="26" t="str">
        <f>+VLOOKUP(D114,'INFORMACION DE PROVEEDORES'!C:J,4,0)</f>
        <v>STERLING DE LA ROSA</v>
      </c>
      <c r="G114" s="37" t="str">
        <f>+VLOOKUP(D114,'INFORMACION DE PROVEEDORES'!C:K,5,0)</f>
        <v>001-1850901-7</v>
      </c>
      <c r="H114" s="26" t="str">
        <f>+VLOOKUP(D114,'INFORMACION DE PROVEEDORES'!C:L,7,0)</f>
        <v xml:space="preserve">CALLE LAS CAÑADAS NO. 82, COLINAS DE LOS RIOS </v>
      </c>
      <c r="I114" s="37" t="str">
        <f>+VLOOKUP(D114,'INFORMACION DE PROVEEDORES'!C:M,3,0)</f>
        <v xml:space="preserve"> JURÍDICA</v>
      </c>
      <c r="J114" s="37">
        <v>9</v>
      </c>
      <c r="K114" s="37">
        <v>272</v>
      </c>
      <c r="L114" s="37">
        <v>23</v>
      </c>
      <c r="M114" s="37">
        <f t="shared" si="135"/>
        <v>920</v>
      </c>
      <c r="N114" s="189">
        <v>60.180000000000007</v>
      </c>
      <c r="O114" s="80">
        <f>+L114*'PRECIOS SEGUN ADJ (RURAL)'!$B$2*'PRECIOS SEGUN ADJ (RURAL)'!$C$2</f>
        <v>55365.600000000006</v>
      </c>
      <c r="P114" s="80" t="s">
        <v>1114</v>
      </c>
      <c r="Q114" s="80">
        <f t="shared" si="136"/>
        <v>8858.5</v>
      </c>
      <c r="R114" s="165">
        <v>9</v>
      </c>
      <c r="S114" s="37">
        <f t="shared" si="137"/>
        <v>360</v>
      </c>
      <c r="T114" s="189">
        <v>33</v>
      </c>
      <c r="U114" s="80">
        <f>+R114*'PRECIOS SEGUN ADJ (RURAL)'!$B$3*'PRECIOS SEGUN ADJ (RURAL)'!$C$3</f>
        <v>11880</v>
      </c>
      <c r="V114" s="80" t="s">
        <v>1651</v>
      </c>
      <c r="W114" s="192">
        <v>0</v>
      </c>
      <c r="X114" s="37">
        <f t="shared" si="115"/>
        <v>0</v>
      </c>
      <c r="Y114" s="189">
        <v>25.2</v>
      </c>
      <c r="Z114" s="80">
        <f>+W114*'PRECIOS SEGUN ADJ. (FRONTERIZO)'!$B$4*'PRECIOS SEGUN ADJ. (FRONTERIZO)'!$C$4</f>
        <v>0</v>
      </c>
      <c r="AA114" s="80" t="s">
        <v>134</v>
      </c>
      <c r="AB114" s="165">
        <v>46</v>
      </c>
      <c r="AC114" s="37">
        <f t="shared" si="138"/>
        <v>1840</v>
      </c>
      <c r="AD114" s="189">
        <v>87.91</v>
      </c>
      <c r="AE114" s="80">
        <f>+AB114*'PRECIOS SEGUN ADJ (RURAL)'!$B$4*'PRECIOS SEGUN ADJ (RURAL)'!$C$4</f>
        <v>161754.4</v>
      </c>
      <c r="AF114" s="80" t="s">
        <v>1116</v>
      </c>
      <c r="AG114" s="80">
        <f t="shared" si="139"/>
        <v>29115.79</v>
      </c>
      <c r="AH114" s="165">
        <v>55</v>
      </c>
      <c r="AI114" s="37">
        <f t="shared" si="140"/>
        <v>2200</v>
      </c>
      <c r="AJ114" s="189">
        <v>53.95</v>
      </c>
      <c r="AK114" s="80">
        <f>+AH114*'PRECIOS SEGUN ADJ (RURAL)'!$B$5*'PRECIOS SEGUN ADJ (RURAL)'!$C$5</f>
        <v>118690</v>
      </c>
      <c r="AL114" s="80" t="s">
        <v>1140</v>
      </c>
      <c r="AM114" s="165">
        <v>10</v>
      </c>
      <c r="AN114" s="37">
        <f t="shared" si="141"/>
        <v>400</v>
      </c>
      <c r="AO114" s="189">
        <v>29.05</v>
      </c>
      <c r="AP114" s="80">
        <f>+AM114*'PRECIOS SEGUN ADJ (RURAL)'!$B$6*'PRECIOS SEGUN ADJ (RURAL)'!$C$6</f>
        <v>11620</v>
      </c>
      <c r="AQ114" s="80" t="s">
        <v>2756</v>
      </c>
      <c r="AR114" s="80">
        <f t="shared" si="142"/>
        <v>1859.2</v>
      </c>
      <c r="AS114" s="165">
        <v>19</v>
      </c>
      <c r="AT114" s="37">
        <f t="shared" si="143"/>
        <v>760</v>
      </c>
      <c r="AU114" s="189">
        <v>304.44</v>
      </c>
      <c r="AV114" s="80">
        <f>+AS114*'PRECIOS SEGUN ADJ (RURAL)'!$B$7*'PRECIOS SEGUN ADJ (RURAL)'!$C$7</f>
        <v>231374.4</v>
      </c>
      <c r="AW114" s="80" t="s">
        <v>1545</v>
      </c>
      <c r="AX114" s="80">
        <f t="shared" si="144"/>
        <v>41647.39</v>
      </c>
      <c r="AY114" s="37">
        <v>0</v>
      </c>
      <c r="AZ114" s="37">
        <f t="shared" si="116"/>
        <v>0</v>
      </c>
      <c r="BA114" s="189">
        <v>18.899999999999999</v>
      </c>
      <c r="BB114" s="80">
        <f>+AY114*'PRECIOS SEGUN ADJ. (FRONTERIZO)'!$B$9*'PRECIOS SEGUN ADJ. (FRONTERIZO)'!$C$9</f>
        <v>0</v>
      </c>
      <c r="BC114" s="80" t="s">
        <v>134</v>
      </c>
      <c r="BD114" s="165">
        <v>9</v>
      </c>
      <c r="BE114" s="37">
        <f t="shared" si="145"/>
        <v>360</v>
      </c>
      <c r="BF114" s="189">
        <v>140.38999999999999</v>
      </c>
      <c r="BG114" s="80">
        <f>+BD114*'PRECIOS SEGUN ADJ (RURAL)'!$B$8*'PRECIOS SEGUN ADJ (RURAL)'!$C$8</f>
        <v>50540.399999999994</v>
      </c>
      <c r="BH114" s="80" t="s">
        <v>1654</v>
      </c>
      <c r="BI114" s="80">
        <f t="shared" si="146"/>
        <v>9097.27</v>
      </c>
      <c r="BJ114" s="37">
        <v>0</v>
      </c>
      <c r="BK114" s="37">
        <f t="shared" si="117"/>
        <v>0</v>
      </c>
      <c r="BL114" s="189">
        <v>31.459999999999997</v>
      </c>
      <c r="BM114" s="80">
        <f>+BJ114*'PRECIOS SEGUN ADJ. (FRONTERIZO)'!$B$11*'PRECIOS SEGUN ADJ. (FRONTERIZO)'!$C$11</f>
        <v>0</v>
      </c>
      <c r="BN114" s="80" t="s">
        <v>134</v>
      </c>
      <c r="BO114" s="165">
        <v>17</v>
      </c>
      <c r="BP114" s="37">
        <f t="shared" si="147"/>
        <v>680</v>
      </c>
      <c r="BQ114" s="189">
        <v>68.099999999999994</v>
      </c>
      <c r="BR114" s="80">
        <f>+BO114*'PRECIOS SEGUN ADJ (RURAL)'!$B$9*'PRECIOS SEGUN ADJ (RURAL)'!$C$9</f>
        <v>46307.999999999993</v>
      </c>
      <c r="BS114" s="80" t="s">
        <v>1184</v>
      </c>
      <c r="BT114" s="165">
        <v>272</v>
      </c>
      <c r="BU114" s="37">
        <f t="shared" si="148"/>
        <v>5440</v>
      </c>
      <c r="BV114" s="189">
        <v>5.5</v>
      </c>
      <c r="BW114" s="80">
        <f>+BT114*'PRECIOS SEGUN ADJ (RURAL)'!$B$10*'PRECIOS SEGUN ADJ (RURAL)'!$C$10</f>
        <v>29920</v>
      </c>
      <c r="BX114" s="80" t="s">
        <v>1442</v>
      </c>
      <c r="BY114" s="165">
        <v>272</v>
      </c>
      <c r="BZ114" s="37">
        <f t="shared" si="149"/>
        <v>10880</v>
      </c>
      <c r="CA114" s="189">
        <v>7.1500000000000012</v>
      </c>
      <c r="CB114" s="80">
        <f>+BY114*'PRECIOS SEGUN ADJ (RURAL)'!$B$11*'PRECIOS SEGUN ADJ (RURAL)'!$C$11</f>
        <v>77792</v>
      </c>
      <c r="CC114" s="80" t="s">
        <v>1443</v>
      </c>
      <c r="CD114" s="165">
        <v>272</v>
      </c>
      <c r="CE114" s="37">
        <f t="shared" si="150"/>
        <v>10880</v>
      </c>
      <c r="CF114" s="189">
        <v>6.84</v>
      </c>
      <c r="CG114" s="80">
        <f>+CD114*'PRECIOS SEGUN ADJ (RURAL)'!$B$12*'PRECIOS SEGUN ADJ (RURAL)'!$C$12</f>
        <v>74419.199999999997</v>
      </c>
      <c r="CH114" s="80" t="s">
        <v>1444</v>
      </c>
      <c r="CI114" s="37">
        <v>0</v>
      </c>
      <c r="CJ114" s="37">
        <f t="shared" si="118"/>
        <v>0</v>
      </c>
      <c r="CK114" s="189">
        <v>60</v>
      </c>
      <c r="CL114" s="80">
        <f>+CI114*'PRECIOS SEGUN ADJ. (FRONTERIZO)'!$B$16*'PRECIOS SEGUN ADJ. (FRONTERIZO)'!$C$16</f>
        <v>0</v>
      </c>
      <c r="CM114" s="80" t="s">
        <v>134</v>
      </c>
      <c r="CN114" s="80">
        <f t="shared" si="127"/>
        <v>0</v>
      </c>
      <c r="CO114" s="37">
        <v>0</v>
      </c>
      <c r="CP114" s="37">
        <f t="shared" si="119"/>
        <v>0</v>
      </c>
      <c r="CQ114" s="189">
        <v>55.649999999999991</v>
      </c>
      <c r="CR114" s="80">
        <f>+CO114*'PRECIOS SEGUN ADJ. (FRONTERIZO)'!$B$17*'PRECIOS SEGUN ADJ. (FRONTERIZO)'!$C$17</f>
        <v>0</v>
      </c>
      <c r="CS114" s="80" t="s">
        <v>134</v>
      </c>
      <c r="CT114" s="80">
        <f t="shared" si="128"/>
        <v>0</v>
      </c>
      <c r="CU114" s="165">
        <v>272</v>
      </c>
      <c r="CV114" s="37">
        <f t="shared" si="151"/>
        <v>10880</v>
      </c>
      <c r="CW114" s="189">
        <v>6.5999999999999988</v>
      </c>
      <c r="CX114" s="80">
        <f>+CU114*'PRECIOS SEGUN ADJ (RURAL)'!$B$14*'PRECIOS SEGUN ADJ (RURAL)'!$C$14</f>
        <v>71808</v>
      </c>
      <c r="CY114" s="80" t="s">
        <v>1445</v>
      </c>
      <c r="CZ114" s="37">
        <v>0</v>
      </c>
      <c r="DA114" s="37">
        <f t="shared" si="120"/>
        <v>0</v>
      </c>
      <c r="DB114" s="189">
        <v>65.75</v>
      </c>
      <c r="DC114" s="80">
        <f>+CZ114*'PRECIOS SEGUN ADJ. (FRONTERIZO)'!$B$19*'PRECIOS SEGUN ADJ. (FRONTERIZO)'!$C$19</f>
        <v>0</v>
      </c>
      <c r="DD114" s="80" t="s">
        <v>134</v>
      </c>
      <c r="DE114" s="80">
        <f t="shared" si="129"/>
        <v>0</v>
      </c>
      <c r="DF114" s="165">
        <v>13</v>
      </c>
      <c r="DG114" s="37">
        <f t="shared" si="152"/>
        <v>520</v>
      </c>
      <c r="DH114" s="189">
        <v>82.59999999999998</v>
      </c>
      <c r="DI114" s="80">
        <f>+DF114*'PRECIOS SEGUN ADJ (RURAL)'!$B$15*'PRECIOS SEGUN ADJ (RURAL)'!$C$15</f>
        <v>42952</v>
      </c>
      <c r="DJ114" s="80" t="s">
        <v>1188</v>
      </c>
      <c r="DK114" s="80">
        <f t="shared" si="153"/>
        <v>7731.36</v>
      </c>
      <c r="DL114" s="165">
        <v>272</v>
      </c>
      <c r="DM114" s="37">
        <f t="shared" si="154"/>
        <v>10880</v>
      </c>
      <c r="DN114" s="189">
        <v>23.059999999999995</v>
      </c>
      <c r="DO114" s="80">
        <f>+DL114*'PRECIOS SEGUN ADJ (RURAL)'!$B$17*'PRECIOS SEGUN ADJ (RURAL)'!$C$17</f>
        <v>250892.79999999999</v>
      </c>
      <c r="DP114" s="80" t="s">
        <v>1446</v>
      </c>
      <c r="DQ114" s="192">
        <v>0</v>
      </c>
      <c r="DR114" s="192">
        <f t="shared" si="121"/>
        <v>0</v>
      </c>
      <c r="DS114" s="189">
        <v>80.849999999999994</v>
      </c>
      <c r="DT114" s="80">
        <f>+DQ114*'PRECIOS SEGUN ADJ. (FRONTERIZO)'!$B$22*'PRECIOS SEGUN ADJ. (FRONTERIZO)'!$C$22</f>
        <v>0</v>
      </c>
      <c r="DU114" s="80" t="s">
        <v>134</v>
      </c>
      <c r="DV114" s="165">
        <v>15</v>
      </c>
      <c r="DW114" s="37">
        <f t="shared" si="155"/>
        <v>600</v>
      </c>
      <c r="DX114" s="189">
        <v>21.83</v>
      </c>
      <c r="DY114" s="80">
        <f>+DV114*'PRECIOS SEGUN ADJ (RURAL)'!$B$19*'PRECIOS SEGUN ADJ (RURAL)'!$C$19</f>
        <v>13098</v>
      </c>
      <c r="DZ114" s="80" t="s">
        <v>842</v>
      </c>
      <c r="EA114" s="80">
        <f t="shared" si="156"/>
        <v>2357.64</v>
      </c>
      <c r="EB114" s="165">
        <v>43</v>
      </c>
      <c r="EC114" s="37">
        <f t="shared" si="157"/>
        <v>1720</v>
      </c>
      <c r="ED114" s="189">
        <v>33</v>
      </c>
      <c r="EE114" s="80">
        <f>+EB114*'PRECIOS SEGUN ADJ (RURAL)'!$B$20*'PRECIOS SEGUN ADJ (RURAL)'!$C$20</f>
        <v>56760</v>
      </c>
      <c r="EF114" s="80" t="s">
        <v>258</v>
      </c>
      <c r="EG114" s="37">
        <v>0</v>
      </c>
      <c r="EH114" s="37">
        <f t="shared" si="122"/>
        <v>0</v>
      </c>
      <c r="EI114" s="189">
        <v>15.789999999999997</v>
      </c>
      <c r="EJ114" s="80">
        <f>+EG114*'PRECIOS SEGUN ADJ. (FRONTERIZO)'!$B$25*'PRECIOS SEGUN ADJ. (FRONTERIZO)'!$C$25</f>
        <v>0</v>
      </c>
      <c r="EK114" s="80" t="s">
        <v>134</v>
      </c>
      <c r="EL114" s="37">
        <v>0</v>
      </c>
      <c r="EM114" s="37">
        <f t="shared" si="123"/>
        <v>0</v>
      </c>
      <c r="EN114" s="189">
        <v>31.5</v>
      </c>
      <c r="EO114" s="80">
        <f>+EL114*'PRECIOS SEGUN ADJ. (FRONTERIZO)'!$B$26*'PRECIOS SEGUN ADJ. (FRONTERIZO)'!$C$26</f>
        <v>0</v>
      </c>
      <c r="EP114" s="80" t="s">
        <v>134</v>
      </c>
      <c r="EQ114" s="193">
        <v>39</v>
      </c>
      <c r="ER114" s="194">
        <f t="shared" si="124"/>
        <v>1560</v>
      </c>
      <c r="ES114" s="195">
        <v>21.68</v>
      </c>
      <c r="ET114" s="196">
        <f>+EQ114*'PRECIOS SEGUN ADJ (RURAL)'!$B$13*'PRECIOS SEGUN ADJ (RURAL)'!$C$13</f>
        <v>33820.800000000003</v>
      </c>
      <c r="EU114" s="196" t="s">
        <v>1518</v>
      </c>
      <c r="EV114" s="197">
        <v>272</v>
      </c>
      <c r="EW114" s="198">
        <f t="shared" si="158"/>
        <v>5440</v>
      </c>
      <c r="EX114" s="199">
        <v>5.5</v>
      </c>
      <c r="EY114" s="200">
        <f>+EV114*'PRECIOS SEGUN ADJ (RURAL)'!$B$16*'PRECIOS SEGUN ADJ (RURAL)'!$C$16</f>
        <v>29920</v>
      </c>
      <c r="EZ114" s="200" t="s">
        <v>1442</v>
      </c>
      <c r="FA114" s="201">
        <v>19</v>
      </c>
      <c r="FB114" s="202">
        <f t="shared" si="125"/>
        <v>760</v>
      </c>
      <c r="FC114" s="203">
        <v>220</v>
      </c>
      <c r="FD114" s="204">
        <f>+FA114*'PRECIOS SEGUN ADJ (RURAL)'!$B$18*'PRECIOS SEGUN ADJ (RURAL)'!$C$18</f>
        <v>167200</v>
      </c>
      <c r="FE114" s="204" t="s">
        <v>1551</v>
      </c>
      <c r="FF114" s="204">
        <f t="shared" si="159"/>
        <v>30096</v>
      </c>
      <c r="FG114" s="80">
        <f t="shared" si="130"/>
        <v>1536115.6</v>
      </c>
      <c r="FH114" s="80" t="s">
        <v>3363</v>
      </c>
      <c r="FI114" s="80">
        <f t="shared" si="126"/>
        <v>130763.15000000001</v>
      </c>
      <c r="FJ114" s="80" t="s">
        <v>3364</v>
      </c>
      <c r="FK114" s="80">
        <f t="shared" si="131"/>
        <v>1405352.4500000002</v>
      </c>
      <c r="FL114" s="80" t="s">
        <v>3365</v>
      </c>
      <c r="FM114" s="80">
        <f t="shared" si="132"/>
        <v>307223.12</v>
      </c>
      <c r="FN114" s="80" t="s">
        <v>3366</v>
      </c>
      <c r="FO114" s="80">
        <f t="shared" si="133"/>
        <v>15361.16</v>
      </c>
      <c r="FP114" s="80" t="s">
        <v>3367</v>
      </c>
      <c r="FQ114" s="80"/>
      <c r="FR114" s="80">
        <f t="shared" si="134"/>
        <v>1228892.48</v>
      </c>
      <c r="FS114" s="80" t="s">
        <v>3368</v>
      </c>
      <c r="FT114" s="37" t="str">
        <f>+VLOOKUP(D114,'RURAL XENIA'!F:G,2,0)</f>
        <v>R-38</v>
      </c>
    </row>
    <row r="115" spans="1:176">
      <c r="A115" s="37">
        <v>114</v>
      </c>
      <c r="B115" s="176" t="s">
        <v>1826</v>
      </c>
      <c r="C115" s="26" t="s">
        <v>3369</v>
      </c>
      <c r="D115" s="37">
        <v>132148126</v>
      </c>
      <c r="E115" s="37">
        <f>+VLOOKUP(D115,'INFORMACION DE PROVEEDORES'!C:I,2,0)</f>
        <v>132148126</v>
      </c>
      <c r="F115" s="26" t="str">
        <f>+VLOOKUP(D115,'INFORMACION DE PROVEEDORES'!C:J,4,0)</f>
        <v xml:space="preserve">RAFAEL AMBIORIX JORGE ABREU </v>
      </c>
      <c r="G115" s="37" t="str">
        <f>+VLOOKUP(D115,'INFORMACION DE PROVEEDORES'!C:K,5,0)</f>
        <v>001-1733544-8</v>
      </c>
      <c r="H115" s="26" t="str">
        <f>+VLOOKUP(D115,'INFORMACION DE PROVEEDORES'!C:L,7,0)</f>
        <v>CARRETERA LA VICTORIA VILLA MELLA, NO.31,  SECTOR LA VIRGEN</v>
      </c>
      <c r="I115" s="37" t="str">
        <f>+VLOOKUP(D115,'INFORMACION DE PROVEEDORES'!C:M,3,0)</f>
        <v xml:space="preserve"> JURÍDICA</v>
      </c>
      <c r="J115" s="37">
        <v>2</v>
      </c>
      <c r="K115" s="37">
        <v>231</v>
      </c>
      <c r="L115" s="37">
        <v>16</v>
      </c>
      <c r="M115" s="37">
        <f t="shared" si="135"/>
        <v>640</v>
      </c>
      <c r="N115" s="189">
        <v>60.180000000000007</v>
      </c>
      <c r="O115" s="80">
        <f>+L115*'PRECIOS SEGUN ADJ (RURAL)'!$B$2*'PRECIOS SEGUN ADJ (RURAL)'!$C$2</f>
        <v>38515.199999999997</v>
      </c>
      <c r="P115" s="80" t="s">
        <v>1217</v>
      </c>
      <c r="Q115" s="80">
        <f t="shared" si="136"/>
        <v>6162.43</v>
      </c>
      <c r="R115" s="165">
        <v>4</v>
      </c>
      <c r="S115" s="37">
        <f t="shared" si="137"/>
        <v>160</v>
      </c>
      <c r="T115" s="189">
        <v>33</v>
      </c>
      <c r="U115" s="80">
        <f>+R115*'PRECIOS SEGUN ADJ (RURAL)'!$B$3*'PRECIOS SEGUN ADJ (RURAL)'!$C$3</f>
        <v>5280</v>
      </c>
      <c r="V115" s="80" t="s">
        <v>1138</v>
      </c>
      <c r="W115" s="192">
        <v>0</v>
      </c>
      <c r="X115" s="37">
        <f t="shared" si="115"/>
        <v>0</v>
      </c>
      <c r="Y115" s="189">
        <v>25.2</v>
      </c>
      <c r="Z115" s="80">
        <f>+W115*'PRECIOS SEGUN ADJ. (FRONTERIZO)'!$B$4*'PRECIOS SEGUN ADJ. (FRONTERIZO)'!$C$4</f>
        <v>0</v>
      </c>
      <c r="AA115" s="80" t="s">
        <v>134</v>
      </c>
      <c r="AB115" s="165">
        <v>35</v>
      </c>
      <c r="AC115" s="37">
        <f t="shared" si="138"/>
        <v>1400</v>
      </c>
      <c r="AD115" s="189">
        <v>87.91</v>
      </c>
      <c r="AE115" s="80">
        <f>+AB115*'PRECIOS SEGUN ADJ (RURAL)'!$B$4*'PRECIOS SEGUN ADJ (RURAL)'!$C$4</f>
        <v>123074</v>
      </c>
      <c r="AF115" s="80" t="s">
        <v>1803</v>
      </c>
      <c r="AG115" s="80">
        <f t="shared" si="139"/>
        <v>22153.32</v>
      </c>
      <c r="AH115" s="165">
        <v>44</v>
      </c>
      <c r="AI115" s="37">
        <f t="shared" si="140"/>
        <v>1760</v>
      </c>
      <c r="AJ115" s="189">
        <v>53.95</v>
      </c>
      <c r="AK115" s="80">
        <f>+AH115*'PRECIOS SEGUN ADJ (RURAL)'!$B$5*'PRECIOS SEGUN ADJ (RURAL)'!$C$5</f>
        <v>94952</v>
      </c>
      <c r="AL115" s="80" t="s">
        <v>1219</v>
      </c>
      <c r="AM115" s="165">
        <v>6</v>
      </c>
      <c r="AN115" s="37">
        <f t="shared" si="141"/>
        <v>240</v>
      </c>
      <c r="AO115" s="189">
        <v>29.05</v>
      </c>
      <c r="AP115" s="80">
        <f>+AM115*'PRECIOS SEGUN ADJ (RURAL)'!$B$6*'PRECIOS SEGUN ADJ (RURAL)'!$C$6</f>
        <v>6972</v>
      </c>
      <c r="AQ115" s="80" t="s">
        <v>1162</v>
      </c>
      <c r="AR115" s="80">
        <f t="shared" si="142"/>
        <v>1115.52</v>
      </c>
      <c r="AS115" s="165">
        <v>14</v>
      </c>
      <c r="AT115" s="37">
        <f t="shared" si="143"/>
        <v>560</v>
      </c>
      <c r="AU115" s="189">
        <v>304.44</v>
      </c>
      <c r="AV115" s="80">
        <f>+AS115*'PRECIOS SEGUN ADJ (RURAL)'!$B$7*'PRECIOS SEGUN ADJ (RURAL)'!$C$7</f>
        <v>170486.39999999999</v>
      </c>
      <c r="AW115" s="80" t="s">
        <v>1220</v>
      </c>
      <c r="AX115" s="80">
        <f t="shared" si="144"/>
        <v>30687.55</v>
      </c>
      <c r="AY115" s="37">
        <v>0</v>
      </c>
      <c r="AZ115" s="37">
        <f t="shared" si="116"/>
        <v>0</v>
      </c>
      <c r="BA115" s="189">
        <v>18.899999999999999</v>
      </c>
      <c r="BB115" s="80">
        <f>+AY115*'PRECIOS SEGUN ADJ. (FRONTERIZO)'!$B$9*'PRECIOS SEGUN ADJ. (FRONTERIZO)'!$C$9</f>
        <v>0</v>
      </c>
      <c r="BC115" s="80" t="s">
        <v>134</v>
      </c>
      <c r="BD115" s="165">
        <v>4</v>
      </c>
      <c r="BE115" s="37">
        <f t="shared" si="145"/>
        <v>160</v>
      </c>
      <c r="BF115" s="189">
        <v>140.38999999999999</v>
      </c>
      <c r="BG115" s="80">
        <f>+BD115*'PRECIOS SEGUN ADJ (RURAL)'!$B$8*'PRECIOS SEGUN ADJ (RURAL)'!$C$8</f>
        <v>22462.399999999998</v>
      </c>
      <c r="BH115" s="80" t="s">
        <v>1143</v>
      </c>
      <c r="BI115" s="80">
        <f t="shared" si="146"/>
        <v>4043.23</v>
      </c>
      <c r="BJ115" s="37">
        <v>0</v>
      </c>
      <c r="BK115" s="37">
        <f t="shared" si="117"/>
        <v>0</v>
      </c>
      <c r="BL115" s="189">
        <v>31.459999999999997</v>
      </c>
      <c r="BM115" s="80">
        <f>+BJ115*'PRECIOS SEGUN ADJ. (FRONTERIZO)'!$B$11*'PRECIOS SEGUN ADJ. (FRONTERIZO)'!$C$11</f>
        <v>0</v>
      </c>
      <c r="BN115" s="80" t="s">
        <v>134</v>
      </c>
      <c r="BO115" s="165">
        <v>11</v>
      </c>
      <c r="BP115" s="37">
        <f t="shared" si="147"/>
        <v>440</v>
      </c>
      <c r="BQ115" s="189">
        <v>68.099999999999994</v>
      </c>
      <c r="BR115" s="80">
        <f>+BO115*'PRECIOS SEGUN ADJ (RURAL)'!$B$9*'PRECIOS SEGUN ADJ (RURAL)'!$C$9</f>
        <v>29963.999999999996</v>
      </c>
      <c r="BS115" s="80" t="s">
        <v>1221</v>
      </c>
      <c r="BT115" s="165">
        <v>231</v>
      </c>
      <c r="BU115" s="37">
        <f t="shared" si="148"/>
        <v>4620</v>
      </c>
      <c r="BV115" s="189">
        <v>5.5</v>
      </c>
      <c r="BW115" s="80">
        <f>+BT115*'PRECIOS SEGUN ADJ (RURAL)'!$B$10*'PRECIOS SEGUN ADJ (RURAL)'!$C$10</f>
        <v>25410</v>
      </c>
      <c r="BX115" s="80" t="s">
        <v>3370</v>
      </c>
      <c r="BY115" s="165">
        <v>231</v>
      </c>
      <c r="BZ115" s="37">
        <f t="shared" si="149"/>
        <v>9240</v>
      </c>
      <c r="CA115" s="189">
        <v>7.1500000000000012</v>
      </c>
      <c r="CB115" s="80">
        <f>+BY115*'PRECIOS SEGUN ADJ (RURAL)'!$B$11*'PRECIOS SEGUN ADJ (RURAL)'!$C$11</f>
        <v>66066</v>
      </c>
      <c r="CC115" s="80" t="s">
        <v>3371</v>
      </c>
      <c r="CD115" s="165">
        <v>231</v>
      </c>
      <c r="CE115" s="37">
        <f t="shared" si="150"/>
        <v>9240</v>
      </c>
      <c r="CF115" s="189">
        <v>6.84</v>
      </c>
      <c r="CG115" s="80">
        <f>+CD115*'PRECIOS SEGUN ADJ (RURAL)'!$B$12*'PRECIOS SEGUN ADJ (RURAL)'!$C$12</f>
        <v>63201.599999999999</v>
      </c>
      <c r="CH115" s="80" t="s">
        <v>3372</v>
      </c>
      <c r="CI115" s="37">
        <v>0</v>
      </c>
      <c r="CJ115" s="37">
        <f t="shared" si="118"/>
        <v>0</v>
      </c>
      <c r="CK115" s="189">
        <v>60</v>
      </c>
      <c r="CL115" s="80">
        <f>+CI115*'PRECIOS SEGUN ADJ. (FRONTERIZO)'!$B$16*'PRECIOS SEGUN ADJ. (FRONTERIZO)'!$C$16</f>
        <v>0</v>
      </c>
      <c r="CM115" s="80" t="s">
        <v>134</v>
      </c>
      <c r="CN115" s="80">
        <f t="shared" si="127"/>
        <v>0</v>
      </c>
      <c r="CO115" s="37">
        <v>0</v>
      </c>
      <c r="CP115" s="37">
        <f t="shared" si="119"/>
        <v>0</v>
      </c>
      <c r="CQ115" s="189">
        <v>55.649999999999991</v>
      </c>
      <c r="CR115" s="80">
        <f>+CO115*'PRECIOS SEGUN ADJ. (FRONTERIZO)'!$B$17*'PRECIOS SEGUN ADJ. (FRONTERIZO)'!$C$17</f>
        <v>0</v>
      </c>
      <c r="CS115" s="80" t="s">
        <v>134</v>
      </c>
      <c r="CT115" s="80">
        <f t="shared" si="128"/>
        <v>0</v>
      </c>
      <c r="CU115" s="165">
        <v>231</v>
      </c>
      <c r="CV115" s="37">
        <f t="shared" si="151"/>
        <v>9240</v>
      </c>
      <c r="CW115" s="189">
        <v>6.5999999999999988</v>
      </c>
      <c r="CX115" s="80">
        <f>+CU115*'PRECIOS SEGUN ADJ (RURAL)'!$B$14*'PRECIOS SEGUN ADJ (RURAL)'!$C$14</f>
        <v>60984</v>
      </c>
      <c r="CY115" s="80" t="s">
        <v>3373</v>
      </c>
      <c r="CZ115" s="37">
        <v>0</v>
      </c>
      <c r="DA115" s="37">
        <f t="shared" si="120"/>
        <v>0</v>
      </c>
      <c r="DB115" s="189">
        <v>65.75</v>
      </c>
      <c r="DC115" s="80">
        <f>+CZ115*'PRECIOS SEGUN ADJ. (FRONTERIZO)'!$B$19*'PRECIOS SEGUN ADJ. (FRONTERIZO)'!$C$19</f>
        <v>0</v>
      </c>
      <c r="DD115" s="80" t="s">
        <v>134</v>
      </c>
      <c r="DE115" s="80">
        <f t="shared" si="129"/>
        <v>0</v>
      </c>
      <c r="DF115" s="165">
        <v>9</v>
      </c>
      <c r="DG115" s="37">
        <f t="shared" si="152"/>
        <v>360</v>
      </c>
      <c r="DH115" s="189">
        <v>82.59999999999998</v>
      </c>
      <c r="DI115" s="80">
        <f>+DF115*'PRECIOS SEGUN ADJ (RURAL)'!$B$15*'PRECIOS SEGUN ADJ (RURAL)'!$C$15</f>
        <v>29736</v>
      </c>
      <c r="DJ115" s="80" t="s">
        <v>553</v>
      </c>
      <c r="DK115" s="80">
        <f t="shared" si="153"/>
        <v>5352.48</v>
      </c>
      <c r="DL115" s="165">
        <v>231</v>
      </c>
      <c r="DM115" s="37">
        <f t="shared" si="154"/>
        <v>9240</v>
      </c>
      <c r="DN115" s="189">
        <v>23.059999999999995</v>
      </c>
      <c r="DO115" s="80">
        <f>+DL115*'PRECIOS SEGUN ADJ (RURAL)'!$B$17*'PRECIOS SEGUN ADJ (RURAL)'!$C$17</f>
        <v>213074.4</v>
      </c>
      <c r="DP115" s="80" t="s">
        <v>3374</v>
      </c>
      <c r="DQ115" s="192">
        <v>0</v>
      </c>
      <c r="DR115" s="192">
        <f t="shared" si="121"/>
        <v>0</v>
      </c>
      <c r="DS115" s="189">
        <v>80.849999999999994</v>
      </c>
      <c r="DT115" s="80">
        <f>+DQ115*'PRECIOS SEGUN ADJ. (FRONTERIZO)'!$B$22*'PRECIOS SEGUN ADJ. (FRONTERIZO)'!$C$22</f>
        <v>0</v>
      </c>
      <c r="DU115" s="80" t="s">
        <v>134</v>
      </c>
      <c r="DV115" s="165">
        <v>10</v>
      </c>
      <c r="DW115" s="37">
        <f t="shared" si="155"/>
        <v>400</v>
      </c>
      <c r="DX115" s="189">
        <v>21.83</v>
      </c>
      <c r="DY115" s="80">
        <f>+DV115*'PRECIOS SEGUN ADJ (RURAL)'!$B$19*'PRECIOS SEGUN ADJ (RURAL)'!$C$19</f>
        <v>8732</v>
      </c>
      <c r="DZ115" s="80" t="s">
        <v>202</v>
      </c>
      <c r="EA115" s="80">
        <f t="shared" si="156"/>
        <v>1571.76</v>
      </c>
      <c r="EB115" s="165">
        <v>34</v>
      </c>
      <c r="EC115" s="37">
        <f t="shared" si="157"/>
        <v>1360</v>
      </c>
      <c r="ED115" s="189">
        <v>33</v>
      </c>
      <c r="EE115" s="80">
        <f>+EB115*'PRECIOS SEGUN ADJ (RURAL)'!$B$20*'PRECIOS SEGUN ADJ (RURAL)'!$C$20</f>
        <v>44880</v>
      </c>
      <c r="EF115" s="80" t="s">
        <v>262</v>
      </c>
      <c r="EG115" s="37">
        <v>0</v>
      </c>
      <c r="EH115" s="37">
        <f t="shared" si="122"/>
        <v>0</v>
      </c>
      <c r="EI115" s="189">
        <v>15.789999999999997</v>
      </c>
      <c r="EJ115" s="80">
        <f>+EG115*'PRECIOS SEGUN ADJ. (FRONTERIZO)'!$B$25*'PRECIOS SEGUN ADJ. (FRONTERIZO)'!$C$25</f>
        <v>0</v>
      </c>
      <c r="EK115" s="80" t="s">
        <v>134</v>
      </c>
      <c r="EL115" s="37">
        <v>0</v>
      </c>
      <c r="EM115" s="37">
        <f t="shared" si="123"/>
        <v>0</v>
      </c>
      <c r="EN115" s="189">
        <v>31.5</v>
      </c>
      <c r="EO115" s="80">
        <f>+EL115*'PRECIOS SEGUN ADJ. (FRONTERIZO)'!$B$26*'PRECIOS SEGUN ADJ. (FRONTERIZO)'!$C$26</f>
        <v>0</v>
      </c>
      <c r="EP115" s="80" t="s">
        <v>134</v>
      </c>
      <c r="EQ115" s="193">
        <v>30</v>
      </c>
      <c r="ER115" s="194">
        <f t="shared" si="124"/>
        <v>1200</v>
      </c>
      <c r="ES115" s="195">
        <v>21.68</v>
      </c>
      <c r="ET115" s="196">
        <f>+EQ115*'PRECIOS SEGUN ADJ (RURAL)'!$B$13*'PRECIOS SEGUN ADJ (RURAL)'!$C$13</f>
        <v>26016</v>
      </c>
      <c r="EU115" s="196" t="s">
        <v>1607</v>
      </c>
      <c r="EV115" s="197">
        <v>231</v>
      </c>
      <c r="EW115" s="198">
        <f t="shared" si="158"/>
        <v>4620</v>
      </c>
      <c r="EX115" s="199">
        <v>5.5</v>
      </c>
      <c r="EY115" s="200">
        <f>+EV115*'PRECIOS SEGUN ADJ (RURAL)'!$B$16*'PRECIOS SEGUN ADJ (RURAL)'!$C$16</f>
        <v>25410</v>
      </c>
      <c r="EZ115" s="200" t="s">
        <v>3370</v>
      </c>
      <c r="FA115" s="201">
        <v>14</v>
      </c>
      <c r="FB115" s="202">
        <f t="shared" si="125"/>
        <v>560</v>
      </c>
      <c r="FC115" s="203">
        <v>220</v>
      </c>
      <c r="FD115" s="204">
        <f>+FA115*'PRECIOS SEGUN ADJ (RURAL)'!$B$18*'PRECIOS SEGUN ADJ (RURAL)'!$C$18</f>
        <v>123200</v>
      </c>
      <c r="FE115" s="204" t="s">
        <v>1226</v>
      </c>
      <c r="FF115" s="204">
        <f t="shared" si="159"/>
        <v>22176</v>
      </c>
      <c r="FG115" s="80">
        <f t="shared" si="130"/>
        <v>1178416</v>
      </c>
      <c r="FH115" s="80" t="s">
        <v>3375</v>
      </c>
      <c r="FI115" s="80">
        <f t="shared" si="126"/>
        <v>93262.29</v>
      </c>
      <c r="FJ115" s="80" t="s">
        <v>3376</v>
      </c>
      <c r="FK115" s="80">
        <f t="shared" si="131"/>
        <v>1085153.71</v>
      </c>
      <c r="FL115" s="80" t="s">
        <v>3377</v>
      </c>
      <c r="FM115" s="80">
        <f t="shared" si="132"/>
        <v>235683.20000000001</v>
      </c>
      <c r="FN115" s="80" t="s">
        <v>3378</v>
      </c>
      <c r="FO115" s="80">
        <f t="shared" si="133"/>
        <v>11784.16</v>
      </c>
      <c r="FP115" s="80" t="s">
        <v>3379</v>
      </c>
      <c r="FQ115" s="80"/>
      <c r="FR115" s="80">
        <f t="shared" si="134"/>
        <v>942732.80000000005</v>
      </c>
      <c r="FS115" s="80" t="s">
        <v>3380</v>
      </c>
      <c r="FT115" s="37" t="str">
        <f>+VLOOKUP(D115,'RURAL XENIA'!F:G,2,0)</f>
        <v>R-42</v>
      </c>
    </row>
    <row r="116" spans="1:176">
      <c r="A116" s="37">
        <v>115</v>
      </c>
      <c r="B116" s="176" t="s">
        <v>1826</v>
      </c>
      <c r="C116" s="26" t="s">
        <v>3381</v>
      </c>
      <c r="D116" s="37">
        <v>132237919</v>
      </c>
      <c r="E116" s="37">
        <f>+VLOOKUP(D116,'INFORMACION DE PROVEEDORES'!C:I,2,0)</f>
        <v>132237919</v>
      </c>
      <c r="F116" s="26" t="str">
        <f>+VLOOKUP(D116,'INFORMACION DE PROVEEDORES'!C:J,4,0)</f>
        <v>ROGELIO DEL CARMEN PICHARDO TAVAREZ</v>
      </c>
      <c r="G116" s="37" t="str">
        <f>+VLOOKUP(D116,'INFORMACION DE PROVEEDORES'!C:K,5,0)</f>
        <v>031-0297989-9</v>
      </c>
      <c r="H116" s="26" t="str">
        <f>+VLOOKUP(D116,'INFORMACION DE PROVEEDORES'!C:L,7,0)</f>
        <v xml:space="preserve">CALLE 21, NO. 4, KILOMETRO 7 1/2, URBANIZACION </v>
      </c>
      <c r="I116" s="37" t="str">
        <f>+VLOOKUP(D116,'INFORMACION DE PROVEEDORES'!C:M,3,0)</f>
        <v xml:space="preserve"> JURÍDICA</v>
      </c>
      <c r="J116" s="37">
        <v>1</v>
      </c>
      <c r="K116" s="37">
        <v>284</v>
      </c>
      <c r="L116" s="37">
        <v>19</v>
      </c>
      <c r="M116" s="37">
        <f t="shared" si="135"/>
        <v>760</v>
      </c>
      <c r="N116" s="189">
        <v>60.180000000000007</v>
      </c>
      <c r="O116" s="80">
        <f>+L116*'PRECIOS SEGUN ADJ (RURAL)'!$B$2*'PRECIOS SEGUN ADJ (RURAL)'!$C$2</f>
        <v>45736.800000000003</v>
      </c>
      <c r="P116" s="80" t="s">
        <v>1332</v>
      </c>
      <c r="Q116" s="80">
        <f t="shared" si="136"/>
        <v>7317.89</v>
      </c>
      <c r="R116" s="165">
        <v>4</v>
      </c>
      <c r="S116" s="37">
        <f t="shared" si="137"/>
        <v>160</v>
      </c>
      <c r="T116" s="189">
        <v>33</v>
      </c>
      <c r="U116" s="80">
        <f>+R116*'PRECIOS SEGUN ADJ (RURAL)'!$B$3*'PRECIOS SEGUN ADJ (RURAL)'!$C$3</f>
        <v>5280</v>
      </c>
      <c r="V116" s="80" t="s">
        <v>1138</v>
      </c>
      <c r="W116" s="192">
        <v>0</v>
      </c>
      <c r="X116" s="37">
        <f t="shared" si="115"/>
        <v>0</v>
      </c>
      <c r="Y116" s="189">
        <v>25.2</v>
      </c>
      <c r="Z116" s="80">
        <f>+W116*'PRECIOS SEGUN ADJ. (FRONTERIZO)'!$B$4*'PRECIOS SEGUN ADJ. (FRONTERIZO)'!$C$4</f>
        <v>0</v>
      </c>
      <c r="AA116" s="80" t="s">
        <v>134</v>
      </c>
      <c r="AB116" s="165">
        <v>43</v>
      </c>
      <c r="AC116" s="37">
        <f t="shared" si="138"/>
        <v>1720</v>
      </c>
      <c r="AD116" s="189">
        <v>87.91</v>
      </c>
      <c r="AE116" s="80">
        <f>+AB116*'PRECIOS SEGUN ADJ (RURAL)'!$B$4*'PRECIOS SEGUN ADJ (RURAL)'!$C$4</f>
        <v>151205.19999999998</v>
      </c>
      <c r="AF116" s="80" t="s">
        <v>1909</v>
      </c>
      <c r="AG116" s="80">
        <f t="shared" si="139"/>
        <v>27216.94</v>
      </c>
      <c r="AH116" s="165">
        <v>53</v>
      </c>
      <c r="AI116" s="37">
        <f t="shared" si="140"/>
        <v>2120</v>
      </c>
      <c r="AJ116" s="189">
        <v>53.95</v>
      </c>
      <c r="AK116" s="80">
        <f>+AH116*'PRECIOS SEGUN ADJ (RURAL)'!$B$5*'PRECIOS SEGUN ADJ (RURAL)'!$C$5</f>
        <v>114374.00000000001</v>
      </c>
      <c r="AL116" s="80" t="s">
        <v>2668</v>
      </c>
      <c r="AM116" s="165">
        <v>7</v>
      </c>
      <c r="AN116" s="37">
        <f t="shared" si="141"/>
        <v>280</v>
      </c>
      <c r="AO116" s="189">
        <v>29.05</v>
      </c>
      <c r="AP116" s="80">
        <f>+AM116*'PRECIOS SEGUN ADJ (RURAL)'!$B$6*'PRECIOS SEGUN ADJ (RURAL)'!$C$6</f>
        <v>8134</v>
      </c>
      <c r="AQ116" s="80" t="s">
        <v>1141</v>
      </c>
      <c r="AR116" s="80">
        <f t="shared" si="142"/>
        <v>1301.44</v>
      </c>
      <c r="AS116" s="165">
        <v>16</v>
      </c>
      <c r="AT116" s="37">
        <f t="shared" si="143"/>
        <v>640</v>
      </c>
      <c r="AU116" s="189">
        <v>304.44</v>
      </c>
      <c r="AV116" s="80">
        <f>+AS116*'PRECIOS SEGUN ADJ (RURAL)'!$B$7*'PRECIOS SEGUN ADJ (RURAL)'!$C$7</f>
        <v>194841.60000000001</v>
      </c>
      <c r="AW116" s="80" t="s">
        <v>1335</v>
      </c>
      <c r="AX116" s="80">
        <f t="shared" si="144"/>
        <v>35071.49</v>
      </c>
      <c r="AY116" s="37">
        <v>0</v>
      </c>
      <c r="AZ116" s="37">
        <f t="shared" si="116"/>
        <v>0</v>
      </c>
      <c r="BA116" s="189">
        <v>18.899999999999999</v>
      </c>
      <c r="BB116" s="80">
        <f>+AY116*'PRECIOS SEGUN ADJ. (FRONTERIZO)'!$B$9*'PRECIOS SEGUN ADJ. (FRONTERIZO)'!$C$9</f>
        <v>0</v>
      </c>
      <c r="BC116" s="80" t="s">
        <v>134</v>
      </c>
      <c r="BD116" s="165">
        <v>4</v>
      </c>
      <c r="BE116" s="37">
        <f t="shared" si="145"/>
        <v>160</v>
      </c>
      <c r="BF116" s="189">
        <v>140.38999999999999</v>
      </c>
      <c r="BG116" s="80">
        <f>+BD116*'PRECIOS SEGUN ADJ (RURAL)'!$B$8*'PRECIOS SEGUN ADJ (RURAL)'!$C$8</f>
        <v>22462.399999999998</v>
      </c>
      <c r="BH116" s="80" t="s">
        <v>1143</v>
      </c>
      <c r="BI116" s="80">
        <f t="shared" si="146"/>
        <v>4043.23</v>
      </c>
      <c r="BJ116" s="37">
        <v>0</v>
      </c>
      <c r="BK116" s="37">
        <f t="shared" si="117"/>
        <v>0</v>
      </c>
      <c r="BL116" s="189">
        <v>31.459999999999997</v>
      </c>
      <c r="BM116" s="80">
        <f>+BJ116*'PRECIOS SEGUN ADJ. (FRONTERIZO)'!$B$11*'PRECIOS SEGUN ADJ. (FRONTERIZO)'!$C$11</f>
        <v>0</v>
      </c>
      <c r="BN116" s="80" t="s">
        <v>134</v>
      </c>
      <c r="BO116" s="165">
        <v>13</v>
      </c>
      <c r="BP116" s="37">
        <f t="shared" si="147"/>
        <v>520</v>
      </c>
      <c r="BQ116" s="189">
        <v>68.099999999999994</v>
      </c>
      <c r="BR116" s="80">
        <f>+BO116*'PRECIOS SEGUN ADJ (RURAL)'!$B$9*'PRECIOS SEGUN ADJ (RURAL)'!$C$9</f>
        <v>35412</v>
      </c>
      <c r="BS116" s="80" t="s">
        <v>1336</v>
      </c>
      <c r="BT116" s="165">
        <v>284</v>
      </c>
      <c r="BU116" s="37">
        <f t="shared" si="148"/>
        <v>5680</v>
      </c>
      <c r="BV116" s="189">
        <v>5.5</v>
      </c>
      <c r="BW116" s="80">
        <f>+BT116*'PRECIOS SEGUN ADJ (RURAL)'!$B$10*'PRECIOS SEGUN ADJ (RURAL)'!$C$10</f>
        <v>31240</v>
      </c>
      <c r="BX116" s="80" t="s">
        <v>3382</v>
      </c>
      <c r="BY116" s="165">
        <v>284</v>
      </c>
      <c r="BZ116" s="37">
        <f t="shared" si="149"/>
        <v>11360</v>
      </c>
      <c r="CA116" s="189">
        <v>7.1500000000000012</v>
      </c>
      <c r="CB116" s="80">
        <f>+BY116*'PRECIOS SEGUN ADJ (RURAL)'!$B$11*'PRECIOS SEGUN ADJ (RURAL)'!$C$11</f>
        <v>81224</v>
      </c>
      <c r="CC116" s="80" t="s">
        <v>3383</v>
      </c>
      <c r="CD116" s="165">
        <v>284</v>
      </c>
      <c r="CE116" s="37">
        <f t="shared" si="150"/>
        <v>11360</v>
      </c>
      <c r="CF116" s="189">
        <v>6.84</v>
      </c>
      <c r="CG116" s="80">
        <f>+CD116*'PRECIOS SEGUN ADJ (RURAL)'!$B$12*'PRECIOS SEGUN ADJ (RURAL)'!$C$12</f>
        <v>77702.399999999994</v>
      </c>
      <c r="CH116" s="80" t="s">
        <v>3384</v>
      </c>
      <c r="CI116" s="37">
        <v>0</v>
      </c>
      <c r="CJ116" s="37">
        <f t="shared" si="118"/>
        <v>0</v>
      </c>
      <c r="CK116" s="189">
        <v>60</v>
      </c>
      <c r="CL116" s="80">
        <f>+CI116*'PRECIOS SEGUN ADJ. (FRONTERIZO)'!$B$16*'PRECIOS SEGUN ADJ. (FRONTERIZO)'!$C$16</f>
        <v>0</v>
      </c>
      <c r="CM116" s="80" t="s">
        <v>134</v>
      </c>
      <c r="CN116" s="80">
        <f t="shared" si="127"/>
        <v>0</v>
      </c>
      <c r="CO116" s="37">
        <v>0</v>
      </c>
      <c r="CP116" s="37">
        <f t="shared" si="119"/>
        <v>0</v>
      </c>
      <c r="CQ116" s="189">
        <v>55.649999999999991</v>
      </c>
      <c r="CR116" s="80">
        <f>+CO116*'PRECIOS SEGUN ADJ. (FRONTERIZO)'!$B$17*'PRECIOS SEGUN ADJ. (FRONTERIZO)'!$C$17</f>
        <v>0</v>
      </c>
      <c r="CS116" s="80" t="s">
        <v>134</v>
      </c>
      <c r="CT116" s="80">
        <f t="shared" si="128"/>
        <v>0</v>
      </c>
      <c r="CU116" s="165">
        <v>284</v>
      </c>
      <c r="CV116" s="37">
        <f t="shared" si="151"/>
        <v>11360</v>
      </c>
      <c r="CW116" s="189">
        <v>6.5999999999999988</v>
      </c>
      <c r="CX116" s="80">
        <f>+CU116*'PRECIOS SEGUN ADJ (RURAL)'!$B$14*'PRECIOS SEGUN ADJ (RURAL)'!$C$14</f>
        <v>74976</v>
      </c>
      <c r="CY116" s="80" t="s">
        <v>3385</v>
      </c>
      <c r="CZ116" s="37">
        <v>0</v>
      </c>
      <c r="DA116" s="37">
        <f t="shared" si="120"/>
        <v>0</v>
      </c>
      <c r="DB116" s="189">
        <v>65.75</v>
      </c>
      <c r="DC116" s="80">
        <f>+CZ116*'PRECIOS SEGUN ADJ. (FRONTERIZO)'!$B$19*'PRECIOS SEGUN ADJ. (FRONTERIZO)'!$C$19</f>
        <v>0</v>
      </c>
      <c r="DD116" s="80" t="s">
        <v>134</v>
      </c>
      <c r="DE116" s="80">
        <f t="shared" si="129"/>
        <v>0</v>
      </c>
      <c r="DF116" s="165">
        <v>10</v>
      </c>
      <c r="DG116" s="37">
        <f t="shared" si="152"/>
        <v>400</v>
      </c>
      <c r="DH116" s="189">
        <v>82.59999999999998</v>
      </c>
      <c r="DI116" s="80">
        <f>+DF116*'PRECIOS SEGUN ADJ (RURAL)'!$B$15*'PRECIOS SEGUN ADJ (RURAL)'!$C$15</f>
        <v>33040</v>
      </c>
      <c r="DJ116" s="80" t="s">
        <v>822</v>
      </c>
      <c r="DK116" s="80">
        <f t="shared" si="153"/>
        <v>5947.2</v>
      </c>
      <c r="DL116" s="165">
        <v>284</v>
      </c>
      <c r="DM116" s="37">
        <f t="shared" si="154"/>
        <v>11360</v>
      </c>
      <c r="DN116" s="189">
        <v>23.059999999999995</v>
      </c>
      <c r="DO116" s="80">
        <f>+DL116*'PRECIOS SEGUN ADJ (RURAL)'!$B$17*'PRECIOS SEGUN ADJ (RURAL)'!$C$17</f>
        <v>261961.60000000001</v>
      </c>
      <c r="DP116" s="80" t="s">
        <v>3386</v>
      </c>
      <c r="DQ116" s="192">
        <v>0</v>
      </c>
      <c r="DR116" s="192">
        <f t="shared" si="121"/>
        <v>0</v>
      </c>
      <c r="DS116" s="189">
        <v>80.849999999999994</v>
      </c>
      <c r="DT116" s="80">
        <f>+DQ116*'PRECIOS SEGUN ADJ. (FRONTERIZO)'!$B$22*'PRECIOS SEGUN ADJ. (FRONTERIZO)'!$C$22</f>
        <v>0</v>
      </c>
      <c r="DU116" s="80" t="s">
        <v>134</v>
      </c>
      <c r="DV116" s="165">
        <v>12</v>
      </c>
      <c r="DW116" s="37">
        <f t="shared" si="155"/>
        <v>480</v>
      </c>
      <c r="DX116" s="189">
        <v>21.83</v>
      </c>
      <c r="DY116" s="80">
        <f>+DV116*'PRECIOS SEGUN ADJ (RURAL)'!$B$19*'PRECIOS SEGUN ADJ (RURAL)'!$C$19</f>
        <v>10478.4</v>
      </c>
      <c r="DZ116" s="80" t="s">
        <v>1150</v>
      </c>
      <c r="EA116" s="80">
        <f t="shared" si="156"/>
        <v>1886.11</v>
      </c>
      <c r="EB116" s="165">
        <v>41</v>
      </c>
      <c r="EC116" s="37">
        <f t="shared" si="157"/>
        <v>1640</v>
      </c>
      <c r="ED116" s="189">
        <v>33</v>
      </c>
      <c r="EE116" s="80">
        <f>+EB116*'PRECIOS SEGUN ADJ (RURAL)'!$B$20*'PRECIOS SEGUN ADJ (RURAL)'!$C$20</f>
        <v>54120</v>
      </c>
      <c r="EF116" s="80" t="s">
        <v>148</v>
      </c>
      <c r="EG116" s="37">
        <v>0</v>
      </c>
      <c r="EH116" s="37">
        <f t="shared" si="122"/>
        <v>0</v>
      </c>
      <c r="EI116" s="189">
        <v>15.789999999999997</v>
      </c>
      <c r="EJ116" s="80">
        <f>+EG116*'PRECIOS SEGUN ADJ. (FRONTERIZO)'!$B$25*'PRECIOS SEGUN ADJ. (FRONTERIZO)'!$C$25</f>
        <v>0</v>
      </c>
      <c r="EK116" s="80" t="s">
        <v>134</v>
      </c>
      <c r="EL116" s="37">
        <v>0</v>
      </c>
      <c r="EM116" s="37">
        <f t="shared" si="123"/>
        <v>0</v>
      </c>
      <c r="EN116" s="189">
        <v>31.5</v>
      </c>
      <c r="EO116" s="80">
        <f>+EL116*'PRECIOS SEGUN ADJ. (FRONTERIZO)'!$B$26*'PRECIOS SEGUN ADJ. (FRONTERIZO)'!$C$26</f>
        <v>0</v>
      </c>
      <c r="EP116" s="80" t="s">
        <v>134</v>
      </c>
      <c r="EQ116" s="193">
        <v>36</v>
      </c>
      <c r="ER116" s="194">
        <f t="shared" si="124"/>
        <v>1440</v>
      </c>
      <c r="ES116" s="195">
        <v>21.68</v>
      </c>
      <c r="ET116" s="196">
        <f>+EQ116*'PRECIOS SEGUN ADJ (RURAL)'!$B$13*'PRECIOS SEGUN ADJ (RURAL)'!$C$13</f>
        <v>31219.200000000001</v>
      </c>
      <c r="EU116" s="196" t="s">
        <v>1340</v>
      </c>
      <c r="EV116" s="197">
        <v>284</v>
      </c>
      <c r="EW116" s="198">
        <f t="shared" si="158"/>
        <v>5680</v>
      </c>
      <c r="EX116" s="199">
        <v>5.5</v>
      </c>
      <c r="EY116" s="200">
        <f>+EV116*'PRECIOS SEGUN ADJ (RURAL)'!$B$16*'PRECIOS SEGUN ADJ (RURAL)'!$C$16</f>
        <v>31240</v>
      </c>
      <c r="EZ116" s="200" t="s">
        <v>3382</v>
      </c>
      <c r="FA116" s="201">
        <v>16</v>
      </c>
      <c r="FB116" s="202">
        <f t="shared" si="125"/>
        <v>640</v>
      </c>
      <c r="FC116" s="203">
        <v>220</v>
      </c>
      <c r="FD116" s="204">
        <f>+FA116*'PRECIOS SEGUN ADJ (RURAL)'!$B$18*'PRECIOS SEGUN ADJ (RURAL)'!$C$18</f>
        <v>140800</v>
      </c>
      <c r="FE116" s="204" t="s">
        <v>1341</v>
      </c>
      <c r="FF116" s="204">
        <f t="shared" si="159"/>
        <v>25344</v>
      </c>
      <c r="FG116" s="80">
        <f t="shared" si="130"/>
        <v>1405447.5999999999</v>
      </c>
      <c r="FH116" s="80" t="s">
        <v>3387</v>
      </c>
      <c r="FI116" s="80">
        <f t="shared" si="126"/>
        <v>108128.3</v>
      </c>
      <c r="FJ116" s="80" t="s">
        <v>3388</v>
      </c>
      <c r="FK116" s="80">
        <f t="shared" si="131"/>
        <v>1297319.2999999998</v>
      </c>
      <c r="FL116" s="80" t="s">
        <v>3389</v>
      </c>
      <c r="FM116" s="80">
        <f t="shared" si="132"/>
        <v>281089.52</v>
      </c>
      <c r="FN116" s="80" t="s">
        <v>3390</v>
      </c>
      <c r="FO116" s="80">
        <f t="shared" si="133"/>
        <v>14054.48</v>
      </c>
      <c r="FP116" s="80" t="s">
        <v>3391</v>
      </c>
      <c r="FQ116" s="80"/>
      <c r="FR116" s="80">
        <f t="shared" si="134"/>
        <v>1124358.0799999998</v>
      </c>
      <c r="FS116" s="80" t="s">
        <v>3392</v>
      </c>
      <c r="FT116" s="37" t="str">
        <f>+VLOOKUP(D116,'RURAL XENIA'!F:G,2,0)</f>
        <v>R-21</v>
      </c>
    </row>
    <row r="117" spans="1:176">
      <c r="A117" s="37">
        <v>116</v>
      </c>
      <c r="B117" s="176" t="s">
        <v>1826</v>
      </c>
      <c r="C117" s="26" t="s">
        <v>3393</v>
      </c>
      <c r="D117" s="37">
        <v>131880381</v>
      </c>
      <c r="E117" s="37">
        <f>+VLOOKUP(D117,'INFORMACION DE PROVEEDORES'!C:I,2,0)</f>
        <v>131880381</v>
      </c>
      <c r="F117" s="26" t="str">
        <f>+VLOOKUP(D117,'INFORMACION DE PROVEEDORES'!C:J,4,0)</f>
        <v xml:space="preserve">LUIS ALBERTO SANTOS </v>
      </c>
      <c r="G117" s="37" t="str">
        <f>+VLOOKUP(D117,'INFORMACION DE PROVEEDORES'!C:K,5,0)</f>
        <v>047-0154500-8</v>
      </c>
      <c r="H117" s="26" t="str">
        <f>+VLOOKUP(D117,'INFORMACION DE PROVEEDORES'!C:L,7,0)</f>
        <v>CALLE DUARTE NO. 3387, RINCON JIMA ABAJO</v>
      </c>
      <c r="I117" s="37" t="str">
        <f>+VLOOKUP(D117,'INFORMACION DE PROVEEDORES'!C:M,3,0)</f>
        <v xml:space="preserve"> JURÍDICA</v>
      </c>
      <c r="J117" s="37">
        <v>9</v>
      </c>
      <c r="K117" s="37">
        <v>306</v>
      </c>
      <c r="L117" s="37">
        <v>25</v>
      </c>
      <c r="M117" s="37">
        <f t="shared" si="135"/>
        <v>1000</v>
      </c>
      <c r="N117" s="189">
        <v>60.180000000000007</v>
      </c>
      <c r="O117" s="80">
        <f>+L117*'PRECIOS SEGUN ADJ (RURAL)'!$B$2*'PRECIOS SEGUN ADJ (RURAL)'!$C$2</f>
        <v>60180</v>
      </c>
      <c r="P117" s="80" t="s">
        <v>1180</v>
      </c>
      <c r="Q117" s="80">
        <f t="shared" si="136"/>
        <v>9628.7999999999993</v>
      </c>
      <c r="R117" s="165">
        <v>9</v>
      </c>
      <c r="S117" s="37">
        <f t="shared" si="137"/>
        <v>360</v>
      </c>
      <c r="T117" s="189">
        <v>33</v>
      </c>
      <c r="U117" s="80">
        <f>+R117*'PRECIOS SEGUN ADJ (RURAL)'!$B$3*'PRECIOS SEGUN ADJ (RURAL)'!$C$3</f>
        <v>11880</v>
      </c>
      <c r="V117" s="80" t="s">
        <v>1651</v>
      </c>
      <c r="W117" s="192">
        <v>0</v>
      </c>
      <c r="X117" s="37">
        <f t="shared" si="115"/>
        <v>0</v>
      </c>
      <c r="Y117" s="189">
        <v>25.2</v>
      </c>
      <c r="Z117" s="80">
        <f>+W117*'PRECIOS SEGUN ADJ. (FRONTERIZO)'!$B$4*'PRECIOS SEGUN ADJ. (FRONTERIZO)'!$C$4</f>
        <v>0</v>
      </c>
      <c r="AA117" s="80" t="s">
        <v>134</v>
      </c>
      <c r="AB117" s="165">
        <v>51</v>
      </c>
      <c r="AC117" s="37">
        <f t="shared" si="138"/>
        <v>2040</v>
      </c>
      <c r="AD117" s="189">
        <v>87.91</v>
      </c>
      <c r="AE117" s="80">
        <f>+AB117*'PRECIOS SEGUN ADJ (RURAL)'!$B$4*'PRECIOS SEGUN ADJ (RURAL)'!$C$4</f>
        <v>179336.4</v>
      </c>
      <c r="AF117" s="80" t="s">
        <v>1543</v>
      </c>
      <c r="AG117" s="80">
        <f t="shared" si="139"/>
        <v>32280.55</v>
      </c>
      <c r="AH117" s="165">
        <v>60</v>
      </c>
      <c r="AI117" s="37">
        <f t="shared" si="140"/>
        <v>2400</v>
      </c>
      <c r="AJ117" s="189">
        <v>53.95</v>
      </c>
      <c r="AK117" s="80">
        <f>+AH117*'PRECIOS SEGUN ADJ (RURAL)'!$B$5*'PRECIOS SEGUN ADJ (RURAL)'!$C$5</f>
        <v>129480</v>
      </c>
      <c r="AL117" s="80" t="s">
        <v>1312</v>
      </c>
      <c r="AM117" s="165">
        <v>12</v>
      </c>
      <c r="AN117" s="37">
        <f t="shared" si="141"/>
        <v>480</v>
      </c>
      <c r="AO117" s="189">
        <v>29.05</v>
      </c>
      <c r="AP117" s="80">
        <f>+AM117*'PRECIOS SEGUN ADJ (RURAL)'!$B$6*'PRECIOS SEGUN ADJ (RURAL)'!$C$6</f>
        <v>13944</v>
      </c>
      <c r="AQ117" s="80" t="s">
        <v>3109</v>
      </c>
      <c r="AR117" s="80">
        <f t="shared" si="142"/>
        <v>2231.04</v>
      </c>
      <c r="AS117" s="165">
        <v>21</v>
      </c>
      <c r="AT117" s="37">
        <f t="shared" si="143"/>
        <v>840</v>
      </c>
      <c r="AU117" s="189">
        <v>304.44</v>
      </c>
      <c r="AV117" s="80">
        <f>+AS117*'PRECIOS SEGUN ADJ (RURAL)'!$B$7*'PRECIOS SEGUN ADJ (RURAL)'!$C$7</f>
        <v>255729.59999999998</v>
      </c>
      <c r="AW117" s="80" t="s">
        <v>1119</v>
      </c>
      <c r="AX117" s="80">
        <f t="shared" si="144"/>
        <v>46031.33</v>
      </c>
      <c r="AY117" s="37">
        <v>0</v>
      </c>
      <c r="AZ117" s="37">
        <f t="shared" si="116"/>
        <v>0</v>
      </c>
      <c r="BA117" s="189">
        <v>18.899999999999999</v>
      </c>
      <c r="BB117" s="80">
        <f>+AY117*'PRECIOS SEGUN ADJ. (FRONTERIZO)'!$B$9*'PRECIOS SEGUN ADJ. (FRONTERIZO)'!$C$9</f>
        <v>0</v>
      </c>
      <c r="BC117" s="80" t="s">
        <v>134</v>
      </c>
      <c r="BD117" s="165">
        <v>9</v>
      </c>
      <c r="BE117" s="37">
        <f t="shared" si="145"/>
        <v>360</v>
      </c>
      <c r="BF117" s="189">
        <v>140.38999999999999</v>
      </c>
      <c r="BG117" s="80">
        <f>+BD117*'PRECIOS SEGUN ADJ (RURAL)'!$B$8*'PRECIOS SEGUN ADJ (RURAL)'!$C$8</f>
        <v>50540.399999999994</v>
      </c>
      <c r="BH117" s="80" t="s">
        <v>1654</v>
      </c>
      <c r="BI117" s="80">
        <f t="shared" si="146"/>
        <v>9097.27</v>
      </c>
      <c r="BJ117" s="37">
        <v>0</v>
      </c>
      <c r="BK117" s="37">
        <f t="shared" si="117"/>
        <v>0</v>
      </c>
      <c r="BL117" s="189">
        <v>31.459999999999997</v>
      </c>
      <c r="BM117" s="80">
        <f>+BJ117*'PRECIOS SEGUN ADJ. (FRONTERIZO)'!$B$11*'PRECIOS SEGUN ADJ. (FRONTERIZO)'!$C$11</f>
        <v>0</v>
      </c>
      <c r="BN117" s="80" t="s">
        <v>134</v>
      </c>
      <c r="BO117" s="165">
        <v>18</v>
      </c>
      <c r="BP117" s="37">
        <f t="shared" si="147"/>
        <v>720</v>
      </c>
      <c r="BQ117" s="189">
        <v>68.099999999999994</v>
      </c>
      <c r="BR117" s="80">
        <f>+BO117*'PRECIOS SEGUN ADJ (RURAL)'!$B$9*'PRECIOS SEGUN ADJ (RURAL)'!$C$9</f>
        <v>49032</v>
      </c>
      <c r="BS117" s="80" t="s">
        <v>3163</v>
      </c>
      <c r="BT117" s="165">
        <v>306</v>
      </c>
      <c r="BU117" s="37">
        <f t="shared" si="148"/>
        <v>6120</v>
      </c>
      <c r="BV117" s="189">
        <v>5.5</v>
      </c>
      <c r="BW117" s="80">
        <f>+BT117*'PRECIOS SEGUN ADJ (RURAL)'!$B$10*'PRECIOS SEGUN ADJ (RURAL)'!$C$10</f>
        <v>33660</v>
      </c>
      <c r="BX117" s="80" t="s">
        <v>3394</v>
      </c>
      <c r="BY117" s="165">
        <v>306</v>
      </c>
      <c r="BZ117" s="37">
        <f t="shared" si="149"/>
        <v>12240</v>
      </c>
      <c r="CA117" s="189">
        <v>7.1500000000000012</v>
      </c>
      <c r="CB117" s="80">
        <f>+BY117*'PRECIOS SEGUN ADJ (RURAL)'!$B$11*'PRECIOS SEGUN ADJ (RURAL)'!$C$11</f>
        <v>87516</v>
      </c>
      <c r="CC117" s="80" t="s">
        <v>3395</v>
      </c>
      <c r="CD117" s="165">
        <v>306</v>
      </c>
      <c r="CE117" s="37">
        <f t="shared" si="150"/>
        <v>12240</v>
      </c>
      <c r="CF117" s="189">
        <v>6.84</v>
      </c>
      <c r="CG117" s="80">
        <f>+CD117*'PRECIOS SEGUN ADJ (RURAL)'!$B$12*'PRECIOS SEGUN ADJ (RURAL)'!$C$12</f>
        <v>83721.600000000006</v>
      </c>
      <c r="CH117" s="80" t="s">
        <v>3396</v>
      </c>
      <c r="CI117" s="37">
        <v>0</v>
      </c>
      <c r="CJ117" s="37">
        <f t="shared" si="118"/>
        <v>0</v>
      </c>
      <c r="CK117" s="189">
        <v>60</v>
      </c>
      <c r="CL117" s="80">
        <f>+CI117*'PRECIOS SEGUN ADJ. (FRONTERIZO)'!$B$16*'PRECIOS SEGUN ADJ. (FRONTERIZO)'!$C$16</f>
        <v>0</v>
      </c>
      <c r="CM117" s="80" t="s">
        <v>134</v>
      </c>
      <c r="CN117" s="80">
        <f t="shared" si="127"/>
        <v>0</v>
      </c>
      <c r="CO117" s="37">
        <v>0</v>
      </c>
      <c r="CP117" s="37">
        <f t="shared" si="119"/>
        <v>0</v>
      </c>
      <c r="CQ117" s="189">
        <v>55.649999999999991</v>
      </c>
      <c r="CR117" s="80">
        <f>+CO117*'PRECIOS SEGUN ADJ. (FRONTERIZO)'!$B$17*'PRECIOS SEGUN ADJ. (FRONTERIZO)'!$C$17</f>
        <v>0</v>
      </c>
      <c r="CS117" s="80" t="s">
        <v>134</v>
      </c>
      <c r="CT117" s="80">
        <f t="shared" si="128"/>
        <v>0</v>
      </c>
      <c r="CU117" s="165">
        <v>306</v>
      </c>
      <c r="CV117" s="37">
        <f t="shared" si="151"/>
        <v>12240</v>
      </c>
      <c r="CW117" s="189">
        <v>6.5999999999999988</v>
      </c>
      <c r="CX117" s="80">
        <f>+CU117*'PRECIOS SEGUN ADJ (RURAL)'!$B$14*'PRECIOS SEGUN ADJ (RURAL)'!$C$14</f>
        <v>80784</v>
      </c>
      <c r="CY117" s="80" t="s">
        <v>3397</v>
      </c>
      <c r="CZ117" s="37">
        <v>0</v>
      </c>
      <c r="DA117" s="37">
        <f t="shared" si="120"/>
        <v>0</v>
      </c>
      <c r="DB117" s="189">
        <v>65.75</v>
      </c>
      <c r="DC117" s="80">
        <f>+CZ117*'PRECIOS SEGUN ADJ. (FRONTERIZO)'!$B$19*'PRECIOS SEGUN ADJ. (FRONTERIZO)'!$C$19</f>
        <v>0</v>
      </c>
      <c r="DD117" s="80" t="s">
        <v>134</v>
      </c>
      <c r="DE117" s="80">
        <f t="shared" si="129"/>
        <v>0</v>
      </c>
      <c r="DF117" s="165">
        <v>14</v>
      </c>
      <c r="DG117" s="37">
        <f t="shared" si="152"/>
        <v>560</v>
      </c>
      <c r="DH117" s="189">
        <v>82.59999999999998</v>
      </c>
      <c r="DI117" s="80">
        <f>+DF117*'PRECIOS SEGUN ADJ (RURAL)'!$B$15*'PRECIOS SEGUN ADJ (RURAL)'!$C$15</f>
        <v>46255.999999999993</v>
      </c>
      <c r="DJ117" s="80" t="s">
        <v>2761</v>
      </c>
      <c r="DK117" s="80">
        <f t="shared" si="153"/>
        <v>8326.08</v>
      </c>
      <c r="DL117" s="165">
        <v>306</v>
      </c>
      <c r="DM117" s="37">
        <f t="shared" si="154"/>
        <v>12240</v>
      </c>
      <c r="DN117" s="189">
        <v>23.059999999999995</v>
      </c>
      <c r="DO117" s="80">
        <f>+DL117*'PRECIOS SEGUN ADJ (RURAL)'!$B$17*'PRECIOS SEGUN ADJ (RURAL)'!$C$17</f>
        <v>282254.39999999997</v>
      </c>
      <c r="DP117" s="80" t="s">
        <v>3398</v>
      </c>
      <c r="DQ117" s="192">
        <v>0</v>
      </c>
      <c r="DR117" s="192">
        <f t="shared" si="121"/>
        <v>0</v>
      </c>
      <c r="DS117" s="189">
        <v>80.849999999999994</v>
      </c>
      <c r="DT117" s="80">
        <f>+DQ117*'PRECIOS SEGUN ADJ. (FRONTERIZO)'!$B$22*'PRECIOS SEGUN ADJ. (FRONTERIZO)'!$C$22</f>
        <v>0</v>
      </c>
      <c r="DU117" s="80" t="s">
        <v>134</v>
      </c>
      <c r="DV117" s="165">
        <v>16</v>
      </c>
      <c r="DW117" s="37">
        <f t="shared" si="155"/>
        <v>640</v>
      </c>
      <c r="DX117" s="189">
        <v>21.83</v>
      </c>
      <c r="DY117" s="80">
        <f>+DV117*'PRECIOS SEGUN ADJ (RURAL)'!$B$19*'PRECIOS SEGUN ADJ (RURAL)'!$C$19</f>
        <v>13971.199999999999</v>
      </c>
      <c r="DZ117" s="80" t="s">
        <v>888</v>
      </c>
      <c r="EA117" s="80">
        <f t="shared" si="156"/>
        <v>2514.8200000000002</v>
      </c>
      <c r="EB117" s="165">
        <v>49</v>
      </c>
      <c r="EC117" s="37">
        <f t="shared" si="157"/>
        <v>1960</v>
      </c>
      <c r="ED117" s="189">
        <v>33</v>
      </c>
      <c r="EE117" s="80">
        <f>+EB117*'PRECIOS SEGUN ADJ (RURAL)'!$B$20*'PRECIOS SEGUN ADJ (RURAL)'!$C$20</f>
        <v>64680</v>
      </c>
      <c r="EF117" s="80" t="s">
        <v>1722</v>
      </c>
      <c r="EG117" s="37">
        <v>0</v>
      </c>
      <c r="EH117" s="37">
        <f t="shared" si="122"/>
        <v>0</v>
      </c>
      <c r="EI117" s="189">
        <v>15.789999999999997</v>
      </c>
      <c r="EJ117" s="80">
        <f>+EG117*'PRECIOS SEGUN ADJ. (FRONTERIZO)'!$B$25*'PRECIOS SEGUN ADJ. (FRONTERIZO)'!$C$25</f>
        <v>0</v>
      </c>
      <c r="EK117" s="80" t="s">
        <v>134</v>
      </c>
      <c r="EL117" s="37">
        <v>0</v>
      </c>
      <c r="EM117" s="37">
        <f t="shared" si="123"/>
        <v>0</v>
      </c>
      <c r="EN117" s="189">
        <v>31.5</v>
      </c>
      <c r="EO117" s="80">
        <f>+EL117*'PRECIOS SEGUN ADJ. (FRONTERIZO)'!$B$26*'PRECIOS SEGUN ADJ. (FRONTERIZO)'!$C$26</f>
        <v>0</v>
      </c>
      <c r="EP117" s="80" t="s">
        <v>134</v>
      </c>
      <c r="EQ117" s="193">
        <v>44</v>
      </c>
      <c r="ER117" s="194">
        <f t="shared" si="124"/>
        <v>1760</v>
      </c>
      <c r="ES117" s="195">
        <v>21.68</v>
      </c>
      <c r="ET117" s="196">
        <f>+EQ117*'PRECIOS SEGUN ADJ (RURAL)'!$B$13*'PRECIOS SEGUN ADJ (RURAL)'!$C$13</f>
        <v>38156.799999999996</v>
      </c>
      <c r="EU117" s="196" t="s">
        <v>1657</v>
      </c>
      <c r="EV117" s="197">
        <v>306</v>
      </c>
      <c r="EW117" s="198">
        <f t="shared" si="158"/>
        <v>6120</v>
      </c>
      <c r="EX117" s="199">
        <v>5.5</v>
      </c>
      <c r="EY117" s="200">
        <f>+EV117*'PRECIOS SEGUN ADJ (RURAL)'!$B$16*'PRECIOS SEGUN ADJ (RURAL)'!$C$16</f>
        <v>33660</v>
      </c>
      <c r="EZ117" s="200" t="s">
        <v>3394</v>
      </c>
      <c r="FA117" s="201">
        <v>21</v>
      </c>
      <c r="FB117" s="202">
        <f t="shared" si="125"/>
        <v>840</v>
      </c>
      <c r="FC117" s="203">
        <v>220</v>
      </c>
      <c r="FD117" s="204">
        <f>+FA117*'PRECIOS SEGUN ADJ (RURAL)'!$B$18*'PRECIOS SEGUN ADJ (RURAL)'!$C$18</f>
        <v>184800</v>
      </c>
      <c r="FE117" s="204" t="s">
        <v>1129</v>
      </c>
      <c r="FF117" s="204">
        <f t="shared" si="159"/>
        <v>33264</v>
      </c>
      <c r="FG117" s="80">
        <f t="shared" si="130"/>
        <v>1699582.4</v>
      </c>
      <c r="FH117" s="80" t="s">
        <v>3399</v>
      </c>
      <c r="FI117" s="80">
        <f t="shared" si="126"/>
        <v>143373.89000000001</v>
      </c>
      <c r="FJ117" s="80" t="s">
        <v>3400</v>
      </c>
      <c r="FK117" s="80">
        <f t="shared" si="131"/>
        <v>1556208.5099999998</v>
      </c>
      <c r="FL117" s="80" t="s">
        <v>3401</v>
      </c>
      <c r="FM117" s="80">
        <f t="shared" si="132"/>
        <v>339916.48</v>
      </c>
      <c r="FN117" s="80" t="s">
        <v>3402</v>
      </c>
      <c r="FO117" s="80">
        <f t="shared" si="133"/>
        <v>16995.82</v>
      </c>
      <c r="FP117" s="80" t="s">
        <v>3403</v>
      </c>
      <c r="FQ117" s="80"/>
      <c r="FR117" s="80">
        <f t="shared" si="134"/>
        <v>1359665.92</v>
      </c>
      <c r="FS117" s="80" t="s">
        <v>3404</v>
      </c>
      <c r="FT117" s="37" t="str">
        <f>+VLOOKUP(D117,'RURAL XENIA'!F:G,2,0)</f>
        <v>R-37</v>
      </c>
    </row>
    <row r="118" spans="1:176">
      <c r="A118" s="37">
        <v>117</v>
      </c>
      <c r="B118" s="176" t="s">
        <v>1826</v>
      </c>
      <c r="C118" s="26" t="s">
        <v>3405</v>
      </c>
      <c r="D118" s="37">
        <v>130395845</v>
      </c>
      <c r="E118" s="37">
        <f>+VLOOKUP(D118,'INFORMACION DE PROVEEDORES'!C:I,2,0)</f>
        <v>130395845</v>
      </c>
      <c r="F118" s="26" t="str">
        <f>+VLOOKUP(D118,'INFORMACION DE PROVEEDORES'!C:J,4,0)</f>
        <v>LEONARDO SANCHEZ MERCEDES</v>
      </c>
      <c r="G118" s="37" t="str">
        <f>+VLOOKUP(D118,'INFORMACION DE PROVEEDORES'!C:K,5,0)</f>
        <v>023-0040271-2</v>
      </c>
      <c r="H118" s="26" t="str">
        <f>+VLOOKUP(D118,'INFORMACION DE PROVEEDORES'!C:L,7,0)</f>
        <v>CALLE T NO. 9, BO. LA HABANA, MUNICIPIO CONSUELO, SAN PEDRO DE MACORIS</v>
      </c>
      <c r="I118" s="37" t="str">
        <f>+VLOOKUP(D118,'INFORMACION DE PROVEEDORES'!C:M,3,0)</f>
        <v xml:space="preserve"> JURÍDICA</v>
      </c>
      <c r="J118" s="37">
        <v>3</v>
      </c>
      <c r="K118" s="37">
        <v>230</v>
      </c>
      <c r="L118" s="37">
        <v>17</v>
      </c>
      <c r="M118" s="37">
        <f t="shared" si="135"/>
        <v>680</v>
      </c>
      <c r="N118" s="189">
        <v>60.180000000000007</v>
      </c>
      <c r="O118" s="80">
        <f>+L118*'PRECIOS SEGUN ADJ (RURAL)'!$B$2*'PRECIOS SEGUN ADJ (RURAL)'!$C$2</f>
        <v>40922.399999999994</v>
      </c>
      <c r="P118" s="80" t="s">
        <v>1412</v>
      </c>
      <c r="Q118" s="80">
        <f t="shared" si="136"/>
        <v>6547.58</v>
      </c>
      <c r="R118" s="165">
        <v>4</v>
      </c>
      <c r="S118" s="37">
        <f t="shared" si="137"/>
        <v>160</v>
      </c>
      <c r="T118" s="189">
        <v>33</v>
      </c>
      <c r="U118" s="80">
        <f>+R118*'PRECIOS SEGUN ADJ (RURAL)'!$B$3*'PRECIOS SEGUN ADJ (RURAL)'!$C$3</f>
        <v>5280</v>
      </c>
      <c r="V118" s="80" t="s">
        <v>1138</v>
      </c>
      <c r="W118" s="192">
        <v>0</v>
      </c>
      <c r="X118" s="37">
        <f t="shared" si="115"/>
        <v>0</v>
      </c>
      <c r="Y118" s="189">
        <v>25.2</v>
      </c>
      <c r="Z118" s="80">
        <f>+W118*'PRECIOS SEGUN ADJ. (FRONTERIZO)'!$B$4*'PRECIOS SEGUN ADJ. (FRONTERIZO)'!$C$4</f>
        <v>0</v>
      </c>
      <c r="AA118" s="80" t="s">
        <v>134</v>
      </c>
      <c r="AB118" s="165">
        <v>37</v>
      </c>
      <c r="AC118" s="37">
        <f t="shared" si="138"/>
        <v>1480</v>
      </c>
      <c r="AD118" s="189">
        <v>87.91</v>
      </c>
      <c r="AE118" s="80">
        <f>+AB118*'PRECIOS SEGUN ADJ (RURAL)'!$B$4*'PRECIOS SEGUN ADJ (RURAL)'!$C$4</f>
        <v>130106.8</v>
      </c>
      <c r="AF118" s="80" t="s">
        <v>1672</v>
      </c>
      <c r="AG118" s="80">
        <f t="shared" si="139"/>
        <v>23419.22</v>
      </c>
      <c r="AH118" s="165">
        <v>43</v>
      </c>
      <c r="AI118" s="37">
        <f t="shared" si="140"/>
        <v>1720</v>
      </c>
      <c r="AJ118" s="189">
        <v>53.95</v>
      </c>
      <c r="AK118" s="80">
        <f>+AH118*'PRECIOS SEGUN ADJ (RURAL)'!$B$5*'PRECIOS SEGUN ADJ (RURAL)'!$C$5</f>
        <v>92794</v>
      </c>
      <c r="AL118" s="80" t="s">
        <v>503</v>
      </c>
      <c r="AM118" s="165">
        <v>7</v>
      </c>
      <c r="AN118" s="37">
        <f t="shared" si="141"/>
        <v>280</v>
      </c>
      <c r="AO118" s="189">
        <v>29.05</v>
      </c>
      <c r="AP118" s="80">
        <f>+AM118*'PRECIOS SEGUN ADJ (RURAL)'!$B$6*'PRECIOS SEGUN ADJ (RURAL)'!$C$6</f>
        <v>8134</v>
      </c>
      <c r="AQ118" s="80" t="s">
        <v>1141</v>
      </c>
      <c r="AR118" s="80">
        <f t="shared" si="142"/>
        <v>1301.44</v>
      </c>
      <c r="AS118" s="165">
        <v>14</v>
      </c>
      <c r="AT118" s="37">
        <f t="shared" si="143"/>
        <v>560</v>
      </c>
      <c r="AU118" s="189">
        <v>304.44</v>
      </c>
      <c r="AV118" s="80">
        <f>+AS118*'PRECIOS SEGUN ADJ (RURAL)'!$B$7*'PRECIOS SEGUN ADJ (RURAL)'!$C$7</f>
        <v>170486.39999999999</v>
      </c>
      <c r="AW118" s="80" t="s">
        <v>1220</v>
      </c>
      <c r="AX118" s="80">
        <f t="shared" si="144"/>
        <v>30687.55</v>
      </c>
      <c r="AY118" s="37">
        <v>0</v>
      </c>
      <c r="AZ118" s="37">
        <f t="shared" si="116"/>
        <v>0</v>
      </c>
      <c r="BA118" s="189">
        <v>18.899999999999999</v>
      </c>
      <c r="BB118" s="80">
        <f>+AY118*'PRECIOS SEGUN ADJ. (FRONTERIZO)'!$B$9*'PRECIOS SEGUN ADJ. (FRONTERIZO)'!$C$9</f>
        <v>0</v>
      </c>
      <c r="BC118" s="80" t="s">
        <v>134</v>
      </c>
      <c r="BD118" s="165">
        <v>4</v>
      </c>
      <c r="BE118" s="37">
        <f t="shared" si="145"/>
        <v>160</v>
      </c>
      <c r="BF118" s="189">
        <v>140.38999999999999</v>
      </c>
      <c r="BG118" s="80">
        <f>+BD118*'PRECIOS SEGUN ADJ (RURAL)'!$B$8*'PRECIOS SEGUN ADJ (RURAL)'!$C$8</f>
        <v>22462.399999999998</v>
      </c>
      <c r="BH118" s="80" t="s">
        <v>1143</v>
      </c>
      <c r="BI118" s="80">
        <f t="shared" si="146"/>
        <v>4043.23</v>
      </c>
      <c r="BJ118" s="37">
        <v>0</v>
      </c>
      <c r="BK118" s="37">
        <f t="shared" si="117"/>
        <v>0</v>
      </c>
      <c r="BL118" s="189">
        <v>31.459999999999997</v>
      </c>
      <c r="BM118" s="80">
        <f>+BJ118*'PRECIOS SEGUN ADJ. (FRONTERIZO)'!$B$11*'PRECIOS SEGUN ADJ. (FRONTERIZO)'!$C$11</f>
        <v>0</v>
      </c>
      <c r="BN118" s="80" t="s">
        <v>134</v>
      </c>
      <c r="BO118" s="165">
        <v>12</v>
      </c>
      <c r="BP118" s="37">
        <f t="shared" si="147"/>
        <v>480</v>
      </c>
      <c r="BQ118" s="189">
        <v>68.099999999999994</v>
      </c>
      <c r="BR118" s="80">
        <f>+BO118*'PRECIOS SEGUN ADJ (RURAL)'!$B$9*'PRECIOS SEGUN ADJ (RURAL)'!$C$9</f>
        <v>32687.999999999996</v>
      </c>
      <c r="BS118" s="80" t="s">
        <v>1165</v>
      </c>
      <c r="BT118" s="165">
        <v>230</v>
      </c>
      <c r="BU118" s="37">
        <f t="shared" si="148"/>
        <v>4600</v>
      </c>
      <c r="BV118" s="189">
        <v>5.5</v>
      </c>
      <c r="BW118" s="80">
        <f>+BT118*'PRECIOS SEGUN ADJ (RURAL)'!$B$10*'PRECIOS SEGUN ADJ (RURAL)'!$C$10</f>
        <v>25300</v>
      </c>
      <c r="BX118" s="80" t="s">
        <v>1602</v>
      </c>
      <c r="BY118" s="165">
        <v>230</v>
      </c>
      <c r="BZ118" s="37">
        <f t="shared" si="149"/>
        <v>9200</v>
      </c>
      <c r="CA118" s="189">
        <v>7.1500000000000012</v>
      </c>
      <c r="CB118" s="80">
        <f>+BY118*'PRECIOS SEGUN ADJ (RURAL)'!$B$11*'PRECIOS SEGUN ADJ (RURAL)'!$C$11</f>
        <v>65780</v>
      </c>
      <c r="CC118" s="80" t="s">
        <v>1603</v>
      </c>
      <c r="CD118" s="165">
        <v>230</v>
      </c>
      <c r="CE118" s="37">
        <f t="shared" si="150"/>
        <v>9200</v>
      </c>
      <c r="CF118" s="189">
        <v>6.84</v>
      </c>
      <c r="CG118" s="80">
        <f>+CD118*'PRECIOS SEGUN ADJ (RURAL)'!$B$12*'PRECIOS SEGUN ADJ (RURAL)'!$C$12</f>
        <v>62928</v>
      </c>
      <c r="CH118" s="80" t="s">
        <v>1604</v>
      </c>
      <c r="CI118" s="37">
        <v>0</v>
      </c>
      <c r="CJ118" s="37">
        <f t="shared" si="118"/>
        <v>0</v>
      </c>
      <c r="CK118" s="189">
        <v>60</v>
      </c>
      <c r="CL118" s="80">
        <f>+CI118*'PRECIOS SEGUN ADJ. (FRONTERIZO)'!$B$16*'PRECIOS SEGUN ADJ. (FRONTERIZO)'!$C$16</f>
        <v>0</v>
      </c>
      <c r="CM118" s="80" t="s">
        <v>134</v>
      </c>
      <c r="CN118" s="80">
        <f t="shared" si="127"/>
        <v>0</v>
      </c>
      <c r="CO118" s="37">
        <v>0</v>
      </c>
      <c r="CP118" s="37">
        <f t="shared" si="119"/>
        <v>0</v>
      </c>
      <c r="CQ118" s="189">
        <v>55.649999999999991</v>
      </c>
      <c r="CR118" s="80">
        <f>+CO118*'PRECIOS SEGUN ADJ. (FRONTERIZO)'!$B$17*'PRECIOS SEGUN ADJ. (FRONTERIZO)'!$C$17</f>
        <v>0</v>
      </c>
      <c r="CS118" s="80" t="s">
        <v>134</v>
      </c>
      <c r="CT118" s="80">
        <f t="shared" si="128"/>
        <v>0</v>
      </c>
      <c r="CU118" s="165">
        <v>230</v>
      </c>
      <c r="CV118" s="37">
        <f t="shared" si="151"/>
        <v>9200</v>
      </c>
      <c r="CW118" s="189">
        <v>6.5999999999999988</v>
      </c>
      <c r="CX118" s="80">
        <f>+CU118*'PRECIOS SEGUN ADJ (RURAL)'!$B$14*'PRECIOS SEGUN ADJ (RURAL)'!$C$14</f>
        <v>60720</v>
      </c>
      <c r="CY118" s="80" t="s">
        <v>1605</v>
      </c>
      <c r="CZ118" s="37">
        <v>0</v>
      </c>
      <c r="DA118" s="37">
        <f t="shared" si="120"/>
        <v>0</v>
      </c>
      <c r="DB118" s="189">
        <v>65.75</v>
      </c>
      <c r="DC118" s="80">
        <f>+CZ118*'PRECIOS SEGUN ADJ. (FRONTERIZO)'!$B$19*'PRECIOS SEGUN ADJ. (FRONTERIZO)'!$C$19</f>
        <v>0</v>
      </c>
      <c r="DD118" s="80" t="s">
        <v>134</v>
      </c>
      <c r="DE118" s="80">
        <f t="shared" si="129"/>
        <v>0</v>
      </c>
      <c r="DF118" s="165">
        <v>9</v>
      </c>
      <c r="DG118" s="37">
        <f t="shared" si="152"/>
        <v>360</v>
      </c>
      <c r="DH118" s="189">
        <v>82.59999999999998</v>
      </c>
      <c r="DI118" s="80">
        <f>+DF118*'PRECIOS SEGUN ADJ (RURAL)'!$B$15*'PRECIOS SEGUN ADJ (RURAL)'!$C$15</f>
        <v>29736</v>
      </c>
      <c r="DJ118" s="80" t="s">
        <v>553</v>
      </c>
      <c r="DK118" s="80">
        <f t="shared" si="153"/>
        <v>5352.48</v>
      </c>
      <c r="DL118" s="165">
        <v>230</v>
      </c>
      <c r="DM118" s="37">
        <f t="shared" si="154"/>
        <v>9200</v>
      </c>
      <c r="DN118" s="189">
        <v>23.059999999999995</v>
      </c>
      <c r="DO118" s="80">
        <f>+DL118*'PRECIOS SEGUN ADJ (RURAL)'!$B$17*'PRECIOS SEGUN ADJ (RURAL)'!$C$17</f>
        <v>212151.99999999997</v>
      </c>
      <c r="DP118" s="80" t="s">
        <v>1606</v>
      </c>
      <c r="DQ118" s="192">
        <v>0</v>
      </c>
      <c r="DR118" s="192">
        <f t="shared" si="121"/>
        <v>0</v>
      </c>
      <c r="DS118" s="189">
        <v>80.849999999999994</v>
      </c>
      <c r="DT118" s="80">
        <f>+DQ118*'PRECIOS SEGUN ADJ. (FRONTERIZO)'!$B$22*'PRECIOS SEGUN ADJ. (FRONTERIZO)'!$C$22</f>
        <v>0</v>
      </c>
      <c r="DU118" s="80" t="s">
        <v>134</v>
      </c>
      <c r="DV118" s="165">
        <v>10</v>
      </c>
      <c r="DW118" s="37">
        <f t="shared" si="155"/>
        <v>400</v>
      </c>
      <c r="DX118" s="189">
        <v>21.83</v>
      </c>
      <c r="DY118" s="80">
        <f>+DV118*'PRECIOS SEGUN ADJ (RURAL)'!$B$19*'PRECIOS SEGUN ADJ (RURAL)'!$C$19</f>
        <v>8732</v>
      </c>
      <c r="DZ118" s="80" t="s">
        <v>202</v>
      </c>
      <c r="EA118" s="80">
        <f t="shared" si="156"/>
        <v>1571.76</v>
      </c>
      <c r="EB118" s="165">
        <v>35</v>
      </c>
      <c r="EC118" s="37">
        <f t="shared" si="157"/>
        <v>1400</v>
      </c>
      <c r="ED118" s="189">
        <v>33</v>
      </c>
      <c r="EE118" s="80">
        <f>+EB118*'PRECIOS SEGUN ADJ (RURAL)'!$B$20*'PRECIOS SEGUN ADJ (RURAL)'!$C$20</f>
        <v>46200</v>
      </c>
      <c r="EF118" s="80" t="s">
        <v>312</v>
      </c>
      <c r="EG118" s="37">
        <v>0</v>
      </c>
      <c r="EH118" s="37">
        <f t="shared" si="122"/>
        <v>0</v>
      </c>
      <c r="EI118" s="189">
        <v>15.789999999999997</v>
      </c>
      <c r="EJ118" s="80">
        <f>+EG118*'PRECIOS SEGUN ADJ. (FRONTERIZO)'!$B$25*'PRECIOS SEGUN ADJ. (FRONTERIZO)'!$C$25</f>
        <v>0</v>
      </c>
      <c r="EK118" s="80" t="s">
        <v>134</v>
      </c>
      <c r="EL118" s="37">
        <v>0</v>
      </c>
      <c r="EM118" s="37">
        <f t="shared" si="123"/>
        <v>0</v>
      </c>
      <c r="EN118" s="189">
        <v>31.5</v>
      </c>
      <c r="EO118" s="80">
        <f>+EL118*'PRECIOS SEGUN ADJ. (FRONTERIZO)'!$B$26*'PRECIOS SEGUN ADJ. (FRONTERIZO)'!$C$26</f>
        <v>0</v>
      </c>
      <c r="EP118" s="80" t="s">
        <v>134</v>
      </c>
      <c r="EQ118" s="193">
        <v>31</v>
      </c>
      <c r="ER118" s="194">
        <f t="shared" si="124"/>
        <v>1240</v>
      </c>
      <c r="ES118" s="195">
        <v>21.68</v>
      </c>
      <c r="ET118" s="196">
        <f>+EQ118*'PRECIOS SEGUN ADJ (RURAL)'!$B$13*'PRECIOS SEGUN ADJ (RURAL)'!$C$13</f>
        <v>26883.200000000001</v>
      </c>
      <c r="EU118" s="196" t="s">
        <v>1225</v>
      </c>
      <c r="EV118" s="197">
        <v>230</v>
      </c>
      <c r="EW118" s="198">
        <f t="shared" si="158"/>
        <v>4600</v>
      </c>
      <c r="EX118" s="199">
        <v>5.5</v>
      </c>
      <c r="EY118" s="200">
        <f>+EV118*'PRECIOS SEGUN ADJ (RURAL)'!$B$16*'PRECIOS SEGUN ADJ (RURAL)'!$C$16</f>
        <v>25300</v>
      </c>
      <c r="EZ118" s="200" t="s">
        <v>1602</v>
      </c>
      <c r="FA118" s="201">
        <v>14</v>
      </c>
      <c r="FB118" s="202">
        <f t="shared" si="125"/>
        <v>560</v>
      </c>
      <c r="FC118" s="203">
        <v>220</v>
      </c>
      <c r="FD118" s="204">
        <f>+FA118*'PRECIOS SEGUN ADJ (RURAL)'!$B$18*'PRECIOS SEGUN ADJ (RURAL)'!$C$18</f>
        <v>123200</v>
      </c>
      <c r="FE118" s="204" t="s">
        <v>1226</v>
      </c>
      <c r="FF118" s="204">
        <f t="shared" si="159"/>
        <v>22176</v>
      </c>
      <c r="FG118" s="80">
        <f t="shared" si="130"/>
        <v>1189805.2</v>
      </c>
      <c r="FH118" s="80" t="s">
        <v>3406</v>
      </c>
      <c r="FI118" s="80">
        <f t="shared" si="126"/>
        <v>95099.26</v>
      </c>
      <c r="FJ118" s="80" t="s">
        <v>3407</v>
      </c>
      <c r="FK118" s="80">
        <f>+FG118-FI118</f>
        <v>1094705.94</v>
      </c>
      <c r="FL118" s="80" t="s">
        <v>3408</v>
      </c>
      <c r="FM118" s="80">
        <f t="shared" si="132"/>
        <v>237961.04</v>
      </c>
      <c r="FN118" s="80" t="s">
        <v>3409</v>
      </c>
      <c r="FO118" s="80">
        <f t="shared" si="133"/>
        <v>11898.05</v>
      </c>
      <c r="FP118" s="80" t="s">
        <v>3410</v>
      </c>
      <c r="FQ118" s="80"/>
      <c r="FR118" s="80">
        <f t="shared" si="134"/>
        <v>951844.15999999992</v>
      </c>
      <c r="FS118" s="80" t="s">
        <v>3411</v>
      </c>
      <c r="FT118" s="37" t="str">
        <f>+VLOOKUP(D118,'RURAL XENIA'!F:G,2,0)</f>
        <v>R-16</v>
      </c>
    </row>
    <row r="119" spans="1:176">
      <c r="A119" s="37">
        <v>118</v>
      </c>
      <c r="B119" s="176" t="s">
        <v>1826</v>
      </c>
      <c r="C119" s="26" t="s">
        <v>3412</v>
      </c>
      <c r="D119" s="37">
        <v>132308387</v>
      </c>
      <c r="E119" s="37">
        <f>+VLOOKUP(D119,'INFORMACION DE PROVEEDORES'!C:I,2,0)</f>
        <v>132308387</v>
      </c>
      <c r="F119" s="26" t="str">
        <f>+VLOOKUP(D119,'INFORMACION DE PROVEEDORES'!C:J,4,0)</f>
        <v>RAMON ANTONIO LORA</v>
      </c>
      <c r="G119" s="37" t="str">
        <f>+VLOOKUP(D119,'INFORMACION DE PROVEEDORES'!C:K,5,0)</f>
        <v>001-0764063-3</v>
      </c>
      <c r="H119" s="26" t="str">
        <f>+VLOOKUP(D119,'INFORMACION DE PROVEEDORES'!C:L,7,0)</f>
        <v>CALLE ROSAURA MESA NO.01 URB. LOS CANELOS, SECTOR SABANA TORO</v>
      </c>
      <c r="I119" s="37" t="str">
        <f>+VLOOKUP(D119,'INFORMACION DE PROVEEDORES'!C:M,3,0)</f>
        <v xml:space="preserve"> JURÍDICA</v>
      </c>
      <c r="J119" s="37">
        <v>1</v>
      </c>
      <c r="K119" s="37">
        <v>363</v>
      </c>
      <c r="L119" s="37">
        <v>25</v>
      </c>
      <c r="M119" s="37">
        <f t="shared" si="135"/>
        <v>1000</v>
      </c>
      <c r="N119" s="189">
        <v>60.180000000000007</v>
      </c>
      <c r="O119" s="80">
        <f>+L119*'PRECIOS SEGUN ADJ (RURAL)'!$B$2*'PRECIOS SEGUN ADJ (RURAL)'!$C$2</f>
        <v>60180</v>
      </c>
      <c r="P119" s="80" t="s">
        <v>1180</v>
      </c>
      <c r="Q119" s="80">
        <f t="shared" si="136"/>
        <v>9628.7999999999993</v>
      </c>
      <c r="R119" s="165">
        <v>5</v>
      </c>
      <c r="S119" s="37">
        <f t="shared" si="137"/>
        <v>200</v>
      </c>
      <c r="T119" s="189">
        <v>33</v>
      </c>
      <c r="U119" s="80">
        <f>+R119*'PRECIOS SEGUN ADJ (RURAL)'!$B$3*'PRECIOS SEGUN ADJ (RURAL)'!$C$3</f>
        <v>6600</v>
      </c>
      <c r="V119" s="80" t="s">
        <v>1181</v>
      </c>
      <c r="W119" s="192">
        <v>0</v>
      </c>
      <c r="X119" s="37">
        <f t="shared" si="115"/>
        <v>0</v>
      </c>
      <c r="Y119" s="189">
        <v>25.2</v>
      </c>
      <c r="Z119" s="80">
        <f>+W119*'PRECIOS SEGUN ADJ. (FRONTERIZO)'!$B$4*'PRECIOS SEGUN ADJ. (FRONTERIZO)'!$C$4</f>
        <v>0</v>
      </c>
      <c r="AA119" s="80" t="s">
        <v>134</v>
      </c>
      <c r="AB119" s="165">
        <v>55</v>
      </c>
      <c r="AC119" s="37">
        <f t="shared" si="138"/>
        <v>2200</v>
      </c>
      <c r="AD119" s="189">
        <v>87.91</v>
      </c>
      <c r="AE119" s="80">
        <f>+AB119*'PRECIOS SEGUN ADJ (RURAL)'!$B$4*'PRECIOS SEGUN ADJ (RURAL)'!$C$4</f>
        <v>193402</v>
      </c>
      <c r="AF119" s="80" t="s">
        <v>428</v>
      </c>
      <c r="AG119" s="80">
        <f t="shared" si="139"/>
        <v>34812.36</v>
      </c>
      <c r="AH119" s="165">
        <v>67</v>
      </c>
      <c r="AI119" s="37">
        <f t="shared" si="140"/>
        <v>2680</v>
      </c>
      <c r="AJ119" s="189">
        <v>53.95</v>
      </c>
      <c r="AK119" s="80">
        <f>+AH119*'PRECIOS SEGUN ADJ (RURAL)'!$B$5*'PRECIOS SEGUN ADJ (RURAL)'!$C$5</f>
        <v>144586</v>
      </c>
      <c r="AL119" s="80" t="s">
        <v>909</v>
      </c>
      <c r="AM119" s="165">
        <v>9</v>
      </c>
      <c r="AN119" s="37">
        <f t="shared" si="141"/>
        <v>360</v>
      </c>
      <c r="AO119" s="189">
        <v>29.05</v>
      </c>
      <c r="AP119" s="80">
        <f>+AM119*'PRECIOS SEGUN ADJ (RURAL)'!$B$6*'PRECIOS SEGUN ADJ (RURAL)'!$C$6</f>
        <v>10458</v>
      </c>
      <c r="AQ119" s="80" t="s">
        <v>1182</v>
      </c>
      <c r="AR119" s="80">
        <f t="shared" si="142"/>
        <v>1673.28</v>
      </c>
      <c r="AS119" s="165">
        <v>21</v>
      </c>
      <c r="AT119" s="37">
        <f t="shared" si="143"/>
        <v>840</v>
      </c>
      <c r="AU119" s="189">
        <v>304.44</v>
      </c>
      <c r="AV119" s="80">
        <f>+AS119*'PRECIOS SEGUN ADJ (RURAL)'!$B$7*'PRECIOS SEGUN ADJ (RURAL)'!$C$7</f>
        <v>255729.59999999998</v>
      </c>
      <c r="AW119" s="80" t="s">
        <v>1119</v>
      </c>
      <c r="AX119" s="80">
        <f t="shared" si="144"/>
        <v>46031.33</v>
      </c>
      <c r="AY119" s="37">
        <v>0</v>
      </c>
      <c r="AZ119" s="37">
        <f t="shared" si="116"/>
        <v>0</v>
      </c>
      <c r="BA119" s="189">
        <v>18.899999999999999</v>
      </c>
      <c r="BB119" s="80">
        <f>+AY119*'PRECIOS SEGUN ADJ. (FRONTERIZO)'!$B$9*'PRECIOS SEGUN ADJ. (FRONTERIZO)'!$C$9</f>
        <v>0</v>
      </c>
      <c r="BC119" s="80" t="s">
        <v>134</v>
      </c>
      <c r="BD119" s="165">
        <v>5</v>
      </c>
      <c r="BE119" s="37">
        <f t="shared" si="145"/>
        <v>200</v>
      </c>
      <c r="BF119" s="189">
        <v>140.38999999999999</v>
      </c>
      <c r="BG119" s="80">
        <f>+BD119*'PRECIOS SEGUN ADJ (RURAL)'!$B$8*'PRECIOS SEGUN ADJ (RURAL)'!$C$8</f>
        <v>28077.999999999996</v>
      </c>
      <c r="BH119" s="80" t="s">
        <v>1183</v>
      </c>
      <c r="BI119" s="80">
        <f t="shared" si="146"/>
        <v>5054.04</v>
      </c>
      <c r="BJ119" s="37">
        <v>0</v>
      </c>
      <c r="BK119" s="37">
        <f t="shared" si="117"/>
        <v>0</v>
      </c>
      <c r="BL119" s="189">
        <v>31.459999999999997</v>
      </c>
      <c r="BM119" s="80">
        <f>+BJ119*'PRECIOS SEGUN ADJ. (FRONTERIZO)'!$B$11*'PRECIOS SEGUN ADJ. (FRONTERIZO)'!$C$11</f>
        <v>0</v>
      </c>
      <c r="BN119" s="80" t="s">
        <v>134</v>
      </c>
      <c r="BO119" s="165">
        <v>17</v>
      </c>
      <c r="BP119" s="37">
        <f t="shared" si="147"/>
        <v>680</v>
      </c>
      <c r="BQ119" s="189">
        <v>68.099999999999994</v>
      </c>
      <c r="BR119" s="80">
        <f>+BO119*'PRECIOS SEGUN ADJ (RURAL)'!$B$9*'PRECIOS SEGUN ADJ (RURAL)'!$C$9</f>
        <v>46307.999999999993</v>
      </c>
      <c r="BS119" s="80" t="s">
        <v>1184</v>
      </c>
      <c r="BT119" s="165">
        <v>363</v>
      </c>
      <c r="BU119" s="37">
        <f t="shared" si="148"/>
        <v>7260</v>
      </c>
      <c r="BV119" s="189">
        <v>5.5</v>
      </c>
      <c r="BW119" s="80">
        <f>+BT119*'PRECIOS SEGUN ADJ (RURAL)'!$B$10*'PRECIOS SEGUN ADJ (RURAL)'!$C$10</f>
        <v>39930</v>
      </c>
      <c r="BX119" s="80" t="s">
        <v>3413</v>
      </c>
      <c r="BY119" s="165">
        <v>363</v>
      </c>
      <c r="BZ119" s="37">
        <f t="shared" si="149"/>
        <v>14520</v>
      </c>
      <c r="CA119" s="189">
        <v>7.1500000000000012</v>
      </c>
      <c r="CB119" s="80">
        <f>+BY119*'PRECIOS SEGUN ADJ (RURAL)'!$B$11*'PRECIOS SEGUN ADJ (RURAL)'!$C$11</f>
        <v>103818.00000000001</v>
      </c>
      <c r="CC119" s="80" t="s">
        <v>3414</v>
      </c>
      <c r="CD119" s="165">
        <v>363</v>
      </c>
      <c r="CE119" s="37">
        <f t="shared" si="150"/>
        <v>14520</v>
      </c>
      <c r="CF119" s="189">
        <v>6.84</v>
      </c>
      <c r="CG119" s="80">
        <f>+CD119*'PRECIOS SEGUN ADJ (RURAL)'!$B$12*'PRECIOS SEGUN ADJ (RURAL)'!$C$12</f>
        <v>99316.800000000003</v>
      </c>
      <c r="CH119" s="80" t="s">
        <v>3415</v>
      </c>
      <c r="CI119" s="37">
        <v>0</v>
      </c>
      <c r="CJ119" s="37">
        <f t="shared" si="118"/>
        <v>0</v>
      </c>
      <c r="CK119" s="189">
        <v>60</v>
      </c>
      <c r="CL119" s="80">
        <f>+CI119*'PRECIOS SEGUN ADJ. (FRONTERIZO)'!$B$16*'PRECIOS SEGUN ADJ. (FRONTERIZO)'!$C$16</f>
        <v>0</v>
      </c>
      <c r="CM119" s="80" t="s">
        <v>134</v>
      </c>
      <c r="CN119" s="80">
        <f t="shared" si="127"/>
        <v>0</v>
      </c>
      <c r="CO119" s="37">
        <v>0</v>
      </c>
      <c r="CP119" s="37">
        <f t="shared" si="119"/>
        <v>0</v>
      </c>
      <c r="CQ119" s="189">
        <v>55.649999999999991</v>
      </c>
      <c r="CR119" s="80">
        <f>+CO119*'PRECIOS SEGUN ADJ. (FRONTERIZO)'!$B$17*'PRECIOS SEGUN ADJ. (FRONTERIZO)'!$C$17</f>
        <v>0</v>
      </c>
      <c r="CS119" s="80" t="s">
        <v>134</v>
      </c>
      <c r="CT119" s="80">
        <f t="shared" si="128"/>
        <v>0</v>
      </c>
      <c r="CU119" s="165">
        <v>363</v>
      </c>
      <c r="CV119" s="37">
        <f t="shared" si="151"/>
        <v>14520</v>
      </c>
      <c r="CW119" s="189">
        <v>6.5999999999999988</v>
      </c>
      <c r="CX119" s="80">
        <f>+CU119*'PRECIOS SEGUN ADJ (RURAL)'!$B$14*'PRECIOS SEGUN ADJ (RURAL)'!$C$14</f>
        <v>95831.999999999985</v>
      </c>
      <c r="CY119" s="80" t="s">
        <v>3416</v>
      </c>
      <c r="CZ119" s="37">
        <v>0</v>
      </c>
      <c r="DA119" s="37">
        <f t="shared" si="120"/>
        <v>0</v>
      </c>
      <c r="DB119" s="189">
        <v>65.75</v>
      </c>
      <c r="DC119" s="80">
        <f>+CZ119*'PRECIOS SEGUN ADJ. (FRONTERIZO)'!$B$19*'PRECIOS SEGUN ADJ. (FRONTERIZO)'!$C$19</f>
        <v>0</v>
      </c>
      <c r="DD119" s="80" t="s">
        <v>134</v>
      </c>
      <c r="DE119" s="80">
        <f t="shared" si="129"/>
        <v>0</v>
      </c>
      <c r="DF119" s="165">
        <v>13</v>
      </c>
      <c r="DG119" s="37">
        <f t="shared" si="152"/>
        <v>520</v>
      </c>
      <c r="DH119" s="189">
        <v>82.59999999999998</v>
      </c>
      <c r="DI119" s="80">
        <f>+DF119*'PRECIOS SEGUN ADJ (RURAL)'!$B$15*'PRECIOS SEGUN ADJ (RURAL)'!$C$15</f>
        <v>42952</v>
      </c>
      <c r="DJ119" s="80" t="s">
        <v>1188</v>
      </c>
      <c r="DK119" s="80">
        <f t="shared" si="153"/>
        <v>7731.36</v>
      </c>
      <c r="DL119" s="165">
        <v>363</v>
      </c>
      <c r="DM119" s="37">
        <f t="shared" si="154"/>
        <v>14520</v>
      </c>
      <c r="DN119" s="189">
        <v>23.059999999999995</v>
      </c>
      <c r="DO119" s="80">
        <f>+DL119*'PRECIOS SEGUN ADJ (RURAL)'!$B$17*'PRECIOS SEGUN ADJ (RURAL)'!$C$17</f>
        <v>334831.19999999995</v>
      </c>
      <c r="DP119" s="80" t="s">
        <v>3417</v>
      </c>
      <c r="DQ119" s="192">
        <v>0</v>
      </c>
      <c r="DR119" s="192">
        <f t="shared" si="121"/>
        <v>0</v>
      </c>
      <c r="DS119" s="189">
        <v>80.849999999999994</v>
      </c>
      <c r="DT119" s="80">
        <f>+DQ119*'PRECIOS SEGUN ADJ. (FRONTERIZO)'!$B$22*'PRECIOS SEGUN ADJ. (FRONTERIZO)'!$C$22</f>
        <v>0</v>
      </c>
      <c r="DU119" s="80" t="s">
        <v>134</v>
      </c>
      <c r="DV119" s="165">
        <v>15</v>
      </c>
      <c r="DW119" s="37">
        <f t="shared" si="155"/>
        <v>600</v>
      </c>
      <c r="DX119" s="189">
        <v>21.83</v>
      </c>
      <c r="DY119" s="80">
        <f>+DV119*'PRECIOS SEGUN ADJ (RURAL)'!$B$19*'PRECIOS SEGUN ADJ (RURAL)'!$C$19</f>
        <v>13098</v>
      </c>
      <c r="DZ119" s="80" t="s">
        <v>842</v>
      </c>
      <c r="EA119" s="80">
        <f t="shared" si="156"/>
        <v>2357.64</v>
      </c>
      <c r="EB119" s="165">
        <v>53</v>
      </c>
      <c r="EC119" s="37">
        <f t="shared" si="157"/>
        <v>2120</v>
      </c>
      <c r="ED119" s="189">
        <v>33</v>
      </c>
      <c r="EE119" s="80">
        <f>+EB119*'PRECIOS SEGUN ADJ (RURAL)'!$B$20*'PRECIOS SEGUN ADJ (RURAL)'!$C$20</f>
        <v>69960</v>
      </c>
      <c r="EF119" s="80" t="s">
        <v>178</v>
      </c>
      <c r="EG119" s="37">
        <v>0</v>
      </c>
      <c r="EH119" s="37">
        <f t="shared" si="122"/>
        <v>0</v>
      </c>
      <c r="EI119" s="189">
        <v>15.789999999999997</v>
      </c>
      <c r="EJ119" s="80">
        <f>+EG119*'PRECIOS SEGUN ADJ. (FRONTERIZO)'!$B$25*'PRECIOS SEGUN ADJ. (FRONTERIZO)'!$C$25</f>
        <v>0</v>
      </c>
      <c r="EK119" s="80" t="s">
        <v>134</v>
      </c>
      <c r="EL119" s="37">
        <v>0</v>
      </c>
      <c r="EM119" s="37">
        <f t="shared" si="123"/>
        <v>0</v>
      </c>
      <c r="EN119" s="189">
        <v>31.5</v>
      </c>
      <c r="EO119" s="80">
        <f>+EL119*'PRECIOS SEGUN ADJ. (FRONTERIZO)'!$B$26*'PRECIOS SEGUN ADJ. (FRONTERIZO)'!$C$26</f>
        <v>0</v>
      </c>
      <c r="EP119" s="80" t="s">
        <v>134</v>
      </c>
      <c r="EQ119" s="193">
        <v>46</v>
      </c>
      <c r="ER119" s="194">
        <f t="shared" si="124"/>
        <v>1840</v>
      </c>
      <c r="ES119" s="195">
        <v>21.68</v>
      </c>
      <c r="ET119" s="196">
        <f>+EQ119*'PRECIOS SEGUN ADJ (RURAL)'!$B$13*'PRECIOS SEGUN ADJ (RURAL)'!$C$13</f>
        <v>39891.199999999997</v>
      </c>
      <c r="EU119" s="196" t="s">
        <v>1190</v>
      </c>
      <c r="EV119" s="197">
        <v>363</v>
      </c>
      <c r="EW119" s="198">
        <f t="shared" si="158"/>
        <v>7260</v>
      </c>
      <c r="EX119" s="199">
        <v>5.5</v>
      </c>
      <c r="EY119" s="200">
        <f>+EV119*'PRECIOS SEGUN ADJ (RURAL)'!$B$16*'PRECIOS SEGUN ADJ (RURAL)'!$C$16</f>
        <v>39930</v>
      </c>
      <c r="EZ119" s="200" t="s">
        <v>3413</v>
      </c>
      <c r="FA119" s="201">
        <v>21</v>
      </c>
      <c r="FB119" s="202">
        <f t="shared" si="125"/>
        <v>840</v>
      </c>
      <c r="FC119" s="203">
        <v>220</v>
      </c>
      <c r="FD119" s="204">
        <f>+FA119*'PRECIOS SEGUN ADJ (RURAL)'!$B$18*'PRECIOS SEGUN ADJ (RURAL)'!$C$18</f>
        <v>184800</v>
      </c>
      <c r="FE119" s="204" t="s">
        <v>1129</v>
      </c>
      <c r="FF119" s="204">
        <f t="shared" si="159"/>
        <v>33264</v>
      </c>
      <c r="FG119" s="80">
        <f t="shared" si="130"/>
        <v>1809700.7999999998</v>
      </c>
      <c r="FH119" s="80" t="s">
        <v>3418</v>
      </c>
      <c r="FI119" s="80">
        <f t="shared" si="126"/>
        <v>140552.81</v>
      </c>
      <c r="FJ119" s="80" t="s">
        <v>3419</v>
      </c>
      <c r="FK119" s="80">
        <f t="shared" si="131"/>
        <v>1669147.9899999998</v>
      </c>
      <c r="FL119" s="80" t="s">
        <v>3420</v>
      </c>
      <c r="FM119" s="80">
        <f t="shared" si="132"/>
        <v>361940.16</v>
      </c>
      <c r="FN119" s="80" t="s">
        <v>3421</v>
      </c>
      <c r="FO119" s="80">
        <f t="shared" si="133"/>
        <v>18097.009999999998</v>
      </c>
      <c r="FP119" s="80" t="s">
        <v>3422</v>
      </c>
      <c r="FQ119" s="80"/>
      <c r="FR119" s="80">
        <f t="shared" si="134"/>
        <v>1447760.64</v>
      </c>
      <c r="FS119" s="80" t="s">
        <v>3423</v>
      </c>
      <c r="FT119" s="37" t="str">
        <f>+VLOOKUP(D119,'RURAL XENIA'!F:G,2,0)</f>
        <v>R-15</v>
      </c>
    </row>
    <row r="120" spans="1:176">
      <c r="A120" s="37">
        <v>119</v>
      </c>
      <c r="B120" s="176" t="s">
        <v>1826</v>
      </c>
      <c r="C120" s="26" t="s">
        <v>3424</v>
      </c>
      <c r="D120" s="37">
        <v>131063063</v>
      </c>
      <c r="E120" s="37">
        <f>+VLOOKUP(D120,'INFORMACION DE PROVEEDORES'!C:I,2,0)</f>
        <v>131063063</v>
      </c>
      <c r="F120" s="26" t="str">
        <f>+VLOOKUP(D120,'INFORMACION DE PROVEEDORES'!C:J,4,0)</f>
        <v>YODELKA SANCHEZ</v>
      </c>
      <c r="G120" s="37" t="str">
        <f>+VLOOKUP(D120,'INFORMACION DE PROVEEDORES'!C:K,5,0)</f>
        <v>001-1489739-0</v>
      </c>
      <c r="H120" s="26" t="str">
        <f>+VLOOKUP(D120,'INFORMACION DE PROVEEDORES'!C:L,7,0)</f>
        <v>CALLE CANDELARIO, NO 51, LOCAL A, SABANA GRANDE DE BOYA, MONTE PLATA</v>
      </c>
      <c r="I120" s="37" t="str">
        <f>+VLOOKUP(D120,'INFORMACION DE PROVEEDORES'!C:M,3,0)</f>
        <v xml:space="preserve"> JURÍDICA</v>
      </c>
      <c r="J120" s="37">
        <v>3</v>
      </c>
      <c r="K120" s="37">
        <v>251</v>
      </c>
      <c r="L120" s="37">
        <v>18</v>
      </c>
      <c r="M120" s="37">
        <f t="shared" si="135"/>
        <v>720</v>
      </c>
      <c r="N120" s="189">
        <v>60.180000000000007</v>
      </c>
      <c r="O120" s="80">
        <f>+L120*'PRECIOS SEGUN ADJ (RURAL)'!$B$2*'PRECIOS SEGUN ADJ (RURAL)'!$C$2</f>
        <v>43329.599999999999</v>
      </c>
      <c r="P120" s="80" t="s">
        <v>1160</v>
      </c>
      <c r="Q120" s="80">
        <f t="shared" si="136"/>
        <v>6932.74</v>
      </c>
      <c r="R120" s="165">
        <v>4</v>
      </c>
      <c r="S120" s="37">
        <f t="shared" si="137"/>
        <v>160</v>
      </c>
      <c r="T120" s="189">
        <v>33</v>
      </c>
      <c r="U120" s="80">
        <f>+R120*'PRECIOS SEGUN ADJ (RURAL)'!$B$3*'PRECIOS SEGUN ADJ (RURAL)'!$C$3</f>
        <v>5280</v>
      </c>
      <c r="V120" s="80" t="s">
        <v>1138</v>
      </c>
      <c r="W120" s="192">
        <v>0</v>
      </c>
      <c r="X120" s="37">
        <f t="shared" ref="X120:X158" si="160">+W120*20</f>
        <v>0</v>
      </c>
      <c r="Y120" s="189">
        <v>25.2</v>
      </c>
      <c r="Z120" s="80">
        <f>+W120*'PRECIOS SEGUN ADJ. (FRONTERIZO)'!$B$4*'PRECIOS SEGUN ADJ. (FRONTERIZO)'!$C$4</f>
        <v>0</v>
      </c>
      <c r="AA120" s="80" t="s">
        <v>134</v>
      </c>
      <c r="AB120" s="165">
        <v>39</v>
      </c>
      <c r="AC120" s="37">
        <f t="shared" si="138"/>
        <v>1560</v>
      </c>
      <c r="AD120" s="189">
        <v>87.91</v>
      </c>
      <c r="AE120" s="80">
        <f>+AB120*'PRECIOS SEGUN ADJ (RURAL)'!$B$4*'PRECIOS SEGUN ADJ (RURAL)'!$C$4</f>
        <v>137139.59999999998</v>
      </c>
      <c r="AF120" s="80" t="s">
        <v>1413</v>
      </c>
      <c r="AG120" s="80">
        <f t="shared" si="139"/>
        <v>24685.13</v>
      </c>
      <c r="AH120" s="165">
        <v>48</v>
      </c>
      <c r="AI120" s="37">
        <f t="shared" si="140"/>
        <v>1920</v>
      </c>
      <c r="AJ120" s="189">
        <v>53.95</v>
      </c>
      <c r="AK120" s="80">
        <f>+AH120*'PRECIOS SEGUN ADJ (RURAL)'!$B$5*'PRECIOS SEGUN ADJ (RURAL)'!$C$5</f>
        <v>103584.00000000001</v>
      </c>
      <c r="AL120" s="80" t="s">
        <v>1376</v>
      </c>
      <c r="AM120" s="165">
        <v>7</v>
      </c>
      <c r="AN120" s="37">
        <f t="shared" si="141"/>
        <v>280</v>
      </c>
      <c r="AO120" s="189">
        <v>29.05</v>
      </c>
      <c r="AP120" s="80">
        <f>+AM120*'PRECIOS SEGUN ADJ (RURAL)'!$B$6*'PRECIOS SEGUN ADJ (RURAL)'!$C$6</f>
        <v>8134</v>
      </c>
      <c r="AQ120" s="80" t="s">
        <v>1141</v>
      </c>
      <c r="AR120" s="80">
        <f t="shared" si="142"/>
        <v>1301.44</v>
      </c>
      <c r="AS120" s="165">
        <v>15</v>
      </c>
      <c r="AT120" s="37">
        <f t="shared" si="143"/>
        <v>600</v>
      </c>
      <c r="AU120" s="189">
        <v>304.44</v>
      </c>
      <c r="AV120" s="80">
        <f>+AS120*'PRECIOS SEGUN ADJ (RURAL)'!$B$7*'PRECIOS SEGUN ADJ (RURAL)'!$C$7</f>
        <v>182664</v>
      </c>
      <c r="AW120" s="80" t="s">
        <v>1163</v>
      </c>
      <c r="AX120" s="80">
        <f t="shared" si="144"/>
        <v>32879.519999999997</v>
      </c>
      <c r="AY120" s="37">
        <v>0</v>
      </c>
      <c r="AZ120" s="37">
        <f t="shared" ref="AZ120:AZ158" si="161">+AY120*20</f>
        <v>0</v>
      </c>
      <c r="BA120" s="189">
        <v>18.899999999999999</v>
      </c>
      <c r="BB120" s="80">
        <f>+AY120*'PRECIOS SEGUN ADJ. (FRONTERIZO)'!$B$9*'PRECIOS SEGUN ADJ. (FRONTERIZO)'!$C$9</f>
        <v>0</v>
      </c>
      <c r="BC120" s="80" t="s">
        <v>134</v>
      </c>
      <c r="BD120" s="165">
        <v>4</v>
      </c>
      <c r="BE120" s="37">
        <f t="shared" si="145"/>
        <v>160</v>
      </c>
      <c r="BF120" s="189">
        <v>140.38999999999999</v>
      </c>
      <c r="BG120" s="80">
        <f>+BD120*'PRECIOS SEGUN ADJ (RURAL)'!$B$8*'PRECIOS SEGUN ADJ (RURAL)'!$C$8</f>
        <v>22462.399999999998</v>
      </c>
      <c r="BH120" s="80" t="s">
        <v>1143</v>
      </c>
      <c r="BI120" s="80">
        <f t="shared" si="146"/>
        <v>4043.23</v>
      </c>
      <c r="BJ120" s="37">
        <v>0</v>
      </c>
      <c r="BK120" s="37">
        <f t="shared" ref="BK120:BK158" si="162">+BJ120*20</f>
        <v>0</v>
      </c>
      <c r="BL120" s="189">
        <v>31.459999999999997</v>
      </c>
      <c r="BM120" s="80">
        <f>+BJ120*'PRECIOS SEGUN ADJ. (FRONTERIZO)'!$B$11*'PRECIOS SEGUN ADJ. (FRONTERIZO)'!$C$11</f>
        <v>0</v>
      </c>
      <c r="BN120" s="80" t="s">
        <v>134</v>
      </c>
      <c r="BO120" s="165">
        <v>12</v>
      </c>
      <c r="BP120" s="37">
        <f t="shared" si="147"/>
        <v>480</v>
      </c>
      <c r="BQ120" s="189">
        <v>68.099999999999994</v>
      </c>
      <c r="BR120" s="80">
        <f>+BO120*'PRECIOS SEGUN ADJ (RURAL)'!$B$9*'PRECIOS SEGUN ADJ (RURAL)'!$C$9</f>
        <v>32687.999999999996</v>
      </c>
      <c r="BS120" s="80" t="s">
        <v>1165</v>
      </c>
      <c r="BT120" s="165">
        <v>251</v>
      </c>
      <c r="BU120" s="37">
        <f t="shared" si="148"/>
        <v>5020</v>
      </c>
      <c r="BV120" s="189">
        <v>5.5</v>
      </c>
      <c r="BW120" s="80">
        <f>+BT120*'PRECIOS SEGUN ADJ (RURAL)'!$B$10*'PRECIOS SEGUN ADJ (RURAL)'!$C$10</f>
        <v>27610</v>
      </c>
      <c r="BX120" s="80" t="s">
        <v>3425</v>
      </c>
      <c r="BY120" s="165">
        <v>251</v>
      </c>
      <c r="BZ120" s="37">
        <f t="shared" si="149"/>
        <v>10040</v>
      </c>
      <c r="CA120" s="189">
        <v>7.1500000000000012</v>
      </c>
      <c r="CB120" s="80">
        <f>+BY120*'PRECIOS SEGUN ADJ (RURAL)'!$B$11*'PRECIOS SEGUN ADJ (RURAL)'!$C$11</f>
        <v>71786</v>
      </c>
      <c r="CC120" s="80" t="s">
        <v>3426</v>
      </c>
      <c r="CD120" s="165">
        <v>251</v>
      </c>
      <c r="CE120" s="37">
        <f t="shared" si="150"/>
        <v>10040</v>
      </c>
      <c r="CF120" s="189">
        <v>6.84</v>
      </c>
      <c r="CG120" s="80">
        <f>+CD120*'PRECIOS SEGUN ADJ (RURAL)'!$B$12*'PRECIOS SEGUN ADJ (RURAL)'!$C$12</f>
        <v>68673.599999999991</v>
      </c>
      <c r="CH120" s="80" t="s">
        <v>3427</v>
      </c>
      <c r="CI120" s="37">
        <v>0</v>
      </c>
      <c r="CJ120" s="37">
        <f t="shared" ref="CJ120:CJ158" si="163">+CI120*20</f>
        <v>0</v>
      </c>
      <c r="CK120" s="189">
        <v>60</v>
      </c>
      <c r="CL120" s="80">
        <f>+CI120*'PRECIOS SEGUN ADJ. (FRONTERIZO)'!$B$16*'PRECIOS SEGUN ADJ. (FRONTERIZO)'!$C$16</f>
        <v>0</v>
      </c>
      <c r="CM120" s="80" t="s">
        <v>134</v>
      </c>
      <c r="CN120" s="80">
        <f t="shared" si="127"/>
        <v>0</v>
      </c>
      <c r="CO120" s="37">
        <v>0</v>
      </c>
      <c r="CP120" s="37">
        <f t="shared" ref="CP120:CP158" si="164">+CO120*20</f>
        <v>0</v>
      </c>
      <c r="CQ120" s="189">
        <v>55.649999999999991</v>
      </c>
      <c r="CR120" s="80">
        <f>+CO120*'PRECIOS SEGUN ADJ. (FRONTERIZO)'!$B$17*'PRECIOS SEGUN ADJ. (FRONTERIZO)'!$C$17</f>
        <v>0</v>
      </c>
      <c r="CS120" s="80" t="s">
        <v>134</v>
      </c>
      <c r="CT120" s="80">
        <f t="shared" si="128"/>
        <v>0</v>
      </c>
      <c r="CU120" s="165">
        <v>251</v>
      </c>
      <c r="CV120" s="37">
        <f t="shared" si="151"/>
        <v>10040</v>
      </c>
      <c r="CW120" s="189">
        <v>6.5999999999999988</v>
      </c>
      <c r="CX120" s="80">
        <f>+CU120*'PRECIOS SEGUN ADJ (RURAL)'!$B$14*'PRECIOS SEGUN ADJ (RURAL)'!$C$14</f>
        <v>66264</v>
      </c>
      <c r="CY120" s="80" t="s">
        <v>3428</v>
      </c>
      <c r="CZ120" s="37">
        <v>0</v>
      </c>
      <c r="DA120" s="37">
        <f t="shared" ref="DA120:DA158" si="165">+CZ120*20</f>
        <v>0</v>
      </c>
      <c r="DB120" s="189">
        <v>65.75</v>
      </c>
      <c r="DC120" s="80">
        <f>+CZ120*'PRECIOS SEGUN ADJ. (FRONTERIZO)'!$B$19*'PRECIOS SEGUN ADJ. (FRONTERIZO)'!$C$19</f>
        <v>0</v>
      </c>
      <c r="DD120" s="80" t="s">
        <v>134</v>
      </c>
      <c r="DE120" s="80">
        <f t="shared" si="129"/>
        <v>0</v>
      </c>
      <c r="DF120" s="165">
        <v>10</v>
      </c>
      <c r="DG120" s="37">
        <f t="shared" si="152"/>
        <v>400</v>
      </c>
      <c r="DH120" s="189">
        <v>82.59999999999998</v>
      </c>
      <c r="DI120" s="80">
        <f>+DF120*'PRECIOS SEGUN ADJ (RURAL)'!$B$15*'PRECIOS SEGUN ADJ (RURAL)'!$C$15</f>
        <v>33040</v>
      </c>
      <c r="DJ120" s="80" t="s">
        <v>822</v>
      </c>
      <c r="DK120" s="80">
        <f t="shared" si="153"/>
        <v>5947.2</v>
      </c>
      <c r="DL120" s="165">
        <v>251</v>
      </c>
      <c r="DM120" s="37">
        <f t="shared" si="154"/>
        <v>10040</v>
      </c>
      <c r="DN120" s="189">
        <v>23.059999999999995</v>
      </c>
      <c r="DO120" s="80">
        <f>+DL120*'PRECIOS SEGUN ADJ (RURAL)'!$B$17*'PRECIOS SEGUN ADJ (RURAL)'!$C$17</f>
        <v>231522.39999999997</v>
      </c>
      <c r="DP120" s="80" t="s">
        <v>3429</v>
      </c>
      <c r="DQ120" s="192">
        <v>0</v>
      </c>
      <c r="DR120" s="192">
        <f t="shared" ref="DR120:DR158" si="166">+DQ120*20</f>
        <v>0</v>
      </c>
      <c r="DS120" s="189">
        <v>80.849999999999994</v>
      </c>
      <c r="DT120" s="80">
        <f>+DQ120*'PRECIOS SEGUN ADJ. (FRONTERIZO)'!$B$22*'PRECIOS SEGUN ADJ. (FRONTERIZO)'!$C$22</f>
        <v>0</v>
      </c>
      <c r="DU120" s="80" t="s">
        <v>134</v>
      </c>
      <c r="DV120" s="165">
        <v>11</v>
      </c>
      <c r="DW120" s="37">
        <f t="shared" si="155"/>
        <v>440</v>
      </c>
      <c r="DX120" s="189">
        <v>21.83</v>
      </c>
      <c r="DY120" s="80">
        <f>+DV120*'PRECIOS SEGUN ADJ (RURAL)'!$B$19*'PRECIOS SEGUN ADJ (RURAL)'!$C$19</f>
        <v>9605.2000000000007</v>
      </c>
      <c r="DZ120" s="80" t="s">
        <v>276</v>
      </c>
      <c r="EA120" s="80">
        <f t="shared" si="156"/>
        <v>1728.94</v>
      </c>
      <c r="EB120" s="165">
        <v>37</v>
      </c>
      <c r="EC120" s="37">
        <f t="shared" si="157"/>
        <v>1480</v>
      </c>
      <c r="ED120" s="189">
        <v>33</v>
      </c>
      <c r="EE120" s="80">
        <f>+EB120*'PRECIOS SEGUN ADJ (RURAL)'!$B$20*'PRECIOS SEGUN ADJ (RURAL)'!$C$20</f>
        <v>48840</v>
      </c>
      <c r="EF120" s="80" t="s">
        <v>1417</v>
      </c>
      <c r="EG120" s="37">
        <v>0</v>
      </c>
      <c r="EH120" s="37">
        <f t="shared" ref="EH120:EH158" si="167">+EG120*20</f>
        <v>0</v>
      </c>
      <c r="EI120" s="189">
        <v>15.789999999999997</v>
      </c>
      <c r="EJ120" s="80">
        <f>+EG120*'PRECIOS SEGUN ADJ. (FRONTERIZO)'!$B$25*'PRECIOS SEGUN ADJ. (FRONTERIZO)'!$C$25</f>
        <v>0</v>
      </c>
      <c r="EK120" s="80" t="s">
        <v>134</v>
      </c>
      <c r="EL120" s="37">
        <v>0</v>
      </c>
      <c r="EM120" s="37">
        <f t="shared" ref="EM120:EM158" si="168">+EL120*20</f>
        <v>0</v>
      </c>
      <c r="EN120" s="189">
        <v>31.5</v>
      </c>
      <c r="EO120" s="80">
        <f>+EL120*'PRECIOS SEGUN ADJ. (FRONTERIZO)'!$B$26*'PRECIOS SEGUN ADJ. (FRONTERIZO)'!$C$26</f>
        <v>0</v>
      </c>
      <c r="EP120" s="80" t="s">
        <v>134</v>
      </c>
      <c r="EQ120" s="193">
        <v>33</v>
      </c>
      <c r="ER120" s="194">
        <f t="shared" ref="ER120:ER158" si="169">+EQ120*40</f>
        <v>1320</v>
      </c>
      <c r="ES120" s="195">
        <v>21.68</v>
      </c>
      <c r="ET120" s="196">
        <f>+EQ120*'PRECIOS SEGUN ADJ (RURAL)'!$B$13*'PRECIOS SEGUN ADJ (RURAL)'!$C$13</f>
        <v>28617.599999999999</v>
      </c>
      <c r="EU120" s="196" t="s">
        <v>1380</v>
      </c>
      <c r="EV120" s="197">
        <v>251</v>
      </c>
      <c r="EW120" s="198">
        <f t="shared" si="158"/>
        <v>5020</v>
      </c>
      <c r="EX120" s="199">
        <v>5.5</v>
      </c>
      <c r="EY120" s="200">
        <f>+EV120*'PRECIOS SEGUN ADJ (RURAL)'!$B$16*'PRECIOS SEGUN ADJ (RURAL)'!$C$16</f>
        <v>27610</v>
      </c>
      <c r="EZ120" s="200" t="s">
        <v>3425</v>
      </c>
      <c r="FA120" s="201">
        <v>15</v>
      </c>
      <c r="FB120" s="202">
        <f t="shared" ref="FB120:FB158" si="170">+FA120*40</f>
        <v>600</v>
      </c>
      <c r="FC120" s="203">
        <v>220</v>
      </c>
      <c r="FD120" s="204">
        <f>+FA120*'PRECIOS SEGUN ADJ (RURAL)'!$B$18*'PRECIOS SEGUN ADJ (RURAL)'!$C$18</f>
        <v>132000</v>
      </c>
      <c r="FE120" s="204" t="s">
        <v>334</v>
      </c>
      <c r="FF120" s="204">
        <f t="shared" si="159"/>
        <v>23760</v>
      </c>
      <c r="FG120" s="80">
        <f t="shared" si="130"/>
        <v>1280850.3999999999</v>
      </c>
      <c r="FH120" s="80" t="s">
        <v>3430</v>
      </c>
      <c r="FI120" s="80">
        <f t="shared" ref="FI120:FI158" si="171">+Q120+AG120+AR120+AX120+BI120+CN120+CT120+DE120+DK120+EA120+FF120</f>
        <v>101278.2</v>
      </c>
      <c r="FJ120" s="80" t="s">
        <v>3431</v>
      </c>
      <c r="FK120" s="80">
        <f t="shared" si="131"/>
        <v>1179572.2</v>
      </c>
      <c r="FL120" s="80" t="s">
        <v>3432</v>
      </c>
      <c r="FM120" s="80">
        <f t="shared" si="132"/>
        <v>256170.08</v>
      </c>
      <c r="FN120" s="80" t="s">
        <v>3433</v>
      </c>
      <c r="FO120" s="80">
        <f t="shared" si="133"/>
        <v>12808.5</v>
      </c>
      <c r="FP120" s="80" t="s">
        <v>3434</v>
      </c>
      <c r="FQ120" s="80"/>
      <c r="FR120" s="80">
        <f t="shared" si="134"/>
        <v>1024680.32</v>
      </c>
      <c r="FS120" s="80" t="s">
        <v>3435</v>
      </c>
      <c r="FT120" s="37" t="str">
        <f>+VLOOKUP(D120,'RURAL XENIA'!F:G,2,0)</f>
        <v>R-42</v>
      </c>
    </row>
    <row r="121" spans="1:176">
      <c r="A121" s="37">
        <v>120</v>
      </c>
      <c r="B121" s="176" t="s">
        <v>1826</v>
      </c>
      <c r="C121" s="26" t="s">
        <v>3436</v>
      </c>
      <c r="D121" s="37">
        <v>132314018</v>
      </c>
      <c r="E121" s="37">
        <f>+VLOOKUP(D121,'INFORMACION DE PROVEEDORES'!C:I,2,0)</f>
        <v>132314018</v>
      </c>
      <c r="F121" s="26" t="str">
        <f>+VLOOKUP(D121,'INFORMACION DE PROVEEDORES'!C:J,4,0)</f>
        <v xml:space="preserve">JORGE LUIS PEREZ E JESUS </v>
      </c>
      <c r="G121" s="37" t="str">
        <f>+VLOOKUP(D121,'INFORMACION DE PROVEEDORES'!C:K,5,0)</f>
        <v>001-1295869-9</v>
      </c>
      <c r="H121" s="26" t="str">
        <f>+VLOOKUP(D121,'INFORMACION DE PROVEEDORES'!C:L,7,0)</f>
        <v xml:space="preserve">CALLE FAUSTO CRUZ, NO. 37, BRISAS DEL NORTE, BOCA CHICA, SANTO DOMINGO </v>
      </c>
      <c r="I121" s="37" t="str">
        <f>+VLOOKUP(D121,'INFORMACION DE PROVEEDORES'!C:M,3,0)</f>
        <v xml:space="preserve"> JURÍDICA</v>
      </c>
      <c r="J121" s="37">
        <v>10</v>
      </c>
      <c r="K121" s="37">
        <v>176</v>
      </c>
      <c r="L121" s="37">
        <v>17</v>
      </c>
      <c r="M121" s="37">
        <f t="shared" si="135"/>
        <v>680</v>
      </c>
      <c r="N121" s="189">
        <v>60.180000000000007</v>
      </c>
      <c r="O121" s="80">
        <f>+L121*'PRECIOS SEGUN ADJ (RURAL)'!$B$2*'PRECIOS SEGUN ADJ (RURAL)'!$C$2</f>
        <v>40922.399999999994</v>
      </c>
      <c r="P121" s="80" t="s">
        <v>1412</v>
      </c>
      <c r="Q121" s="80">
        <f t="shared" si="136"/>
        <v>6547.58</v>
      </c>
      <c r="R121" s="165">
        <v>10</v>
      </c>
      <c r="S121" s="37">
        <f t="shared" si="137"/>
        <v>400</v>
      </c>
      <c r="T121" s="189">
        <v>33</v>
      </c>
      <c r="U121" s="80">
        <f>+R121*'PRECIOS SEGUN ADJ (RURAL)'!$B$3*'PRECIOS SEGUN ADJ (RURAL)'!$C$3</f>
        <v>13200</v>
      </c>
      <c r="V121" s="80" t="s">
        <v>2835</v>
      </c>
      <c r="W121" s="192">
        <v>0</v>
      </c>
      <c r="X121" s="37">
        <f t="shared" si="160"/>
        <v>0</v>
      </c>
      <c r="Y121" s="189">
        <v>25.2</v>
      </c>
      <c r="Z121" s="80">
        <f>+W121*'PRECIOS SEGUN ADJ. (FRONTERIZO)'!$B$4*'PRECIOS SEGUN ADJ. (FRONTERIZO)'!$C$4</f>
        <v>0</v>
      </c>
      <c r="AA121" s="80" t="s">
        <v>134</v>
      </c>
      <c r="AB121" s="165">
        <v>30</v>
      </c>
      <c r="AC121" s="37">
        <f t="shared" si="138"/>
        <v>1200</v>
      </c>
      <c r="AD121" s="189">
        <v>87.91</v>
      </c>
      <c r="AE121" s="80">
        <f>+AB121*'PRECIOS SEGUN ADJ (RURAL)'!$B$4*'PRECIOS SEGUN ADJ (RURAL)'!$C$4</f>
        <v>105491.99999999999</v>
      </c>
      <c r="AF121" s="80" t="s">
        <v>3437</v>
      </c>
      <c r="AG121" s="80">
        <f t="shared" si="139"/>
        <v>18988.560000000001</v>
      </c>
      <c r="AH121" s="165">
        <v>38</v>
      </c>
      <c r="AI121" s="37">
        <f t="shared" si="140"/>
        <v>1520</v>
      </c>
      <c r="AJ121" s="189">
        <v>53.95</v>
      </c>
      <c r="AK121" s="80">
        <f>+AH121*'PRECIOS SEGUN ADJ (RURAL)'!$B$5*'PRECIOS SEGUN ADJ (RURAL)'!$C$5</f>
        <v>82004</v>
      </c>
      <c r="AL121" s="80" t="s">
        <v>662</v>
      </c>
      <c r="AM121" s="165">
        <v>11</v>
      </c>
      <c r="AN121" s="37">
        <f t="shared" si="141"/>
        <v>440</v>
      </c>
      <c r="AO121" s="189">
        <v>29.05</v>
      </c>
      <c r="AP121" s="80">
        <f>+AM121*'PRECIOS SEGUN ADJ (RURAL)'!$B$6*'PRECIOS SEGUN ADJ (RURAL)'!$C$6</f>
        <v>12782</v>
      </c>
      <c r="AQ121" s="80" t="s">
        <v>1653</v>
      </c>
      <c r="AR121" s="80">
        <f t="shared" si="142"/>
        <v>2045.12</v>
      </c>
      <c r="AS121" s="165">
        <v>14</v>
      </c>
      <c r="AT121" s="37">
        <f t="shared" si="143"/>
        <v>560</v>
      </c>
      <c r="AU121" s="189">
        <v>304.44</v>
      </c>
      <c r="AV121" s="80">
        <f>+AS121*'PRECIOS SEGUN ADJ (RURAL)'!$B$7*'PRECIOS SEGUN ADJ (RURAL)'!$C$7</f>
        <v>170486.39999999999</v>
      </c>
      <c r="AW121" s="80" t="s">
        <v>1220</v>
      </c>
      <c r="AX121" s="80">
        <f t="shared" si="144"/>
        <v>30687.55</v>
      </c>
      <c r="AY121" s="37">
        <v>0</v>
      </c>
      <c r="AZ121" s="37">
        <f t="shared" si="161"/>
        <v>0</v>
      </c>
      <c r="BA121" s="189">
        <v>18.899999999999999</v>
      </c>
      <c r="BB121" s="80">
        <f>+AY121*'PRECIOS SEGUN ADJ. (FRONTERIZO)'!$B$9*'PRECIOS SEGUN ADJ. (FRONTERIZO)'!$C$9</f>
        <v>0</v>
      </c>
      <c r="BC121" s="80" t="s">
        <v>134</v>
      </c>
      <c r="BD121" s="165">
        <v>10</v>
      </c>
      <c r="BE121" s="37">
        <f t="shared" si="145"/>
        <v>400</v>
      </c>
      <c r="BF121" s="189">
        <v>140.38999999999999</v>
      </c>
      <c r="BG121" s="80">
        <f>+BD121*'PRECIOS SEGUN ADJ (RURAL)'!$B$8*'PRECIOS SEGUN ADJ (RURAL)'!$C$8</f>
        <v>56155.999999999993</v>
      </c>
      <c r="BH121" s="80" t="s">
        <v>2836</v>
      </c>
      <c r="BI121" s="80">
        <f t="shared" si="146"/>
        <v>10108.08</v>
      </c>
      <c r="BJ121" s="37">
        <v>0</v>
      </c>
      <c r="BK121" s="37">
        <f t="shared" si="162"/>
        <v>0</v>
      </c>
      <c r="BL121" s="189">
        <v>31.459999999999997</v>
      </c>
      <c r="BM121" s="80">
        <f>+BJ121*'PRECIOS SEGUN ADJ. (FRONTERIZO)'!$B$11*'PRECIOS SEGUN ADJ. (FRONTERIZO)'!$C$11</f>
        <v>0</v>
      </c>
      <c r="BN121" s="80" t="s">
        <v>134</v>
      </c>
      <c r="BO121" s="165">
        <v>14</v>
      </c>
      <c r="BP121" s="37">
        <f t="shared" si="147"/>
        <v>560</v>
      </c>
      <c r="BQ121" s="189">
        <v>68.099999999999994</v>
      </c>
      <c r="BR121" s="80">
        <f>+BO121*'PRECIOS SEGUN ADJ (RURAL)'!$B$9*'PRECIOS SEGUN ADJ (RURAL)'!$C$9</f>
        <v>38135.999999999993</v>
      </c>
      <c r="BS121" s="80" t="s">
        <v>1144</v>
      </c>
      <c r="BT121" s="165">
        <v>176</v>
      </c>
      <c r="BU121" s="37">
        <f t="shared" si="148"/>
        <v>3520</v>
      </c>
      <c r="BV121" s="189">
        <v>5.5</v>
      </c>
      <c r="BW121" s="80">
        <f>+BT121*'PRECIOS SEGUN ADJ (RURAL)'!$B$10*'PRECIOS SEGUN ADJ (RURAL)'!$C$10</f>
        <v>19360</v>
      </c>
      <c r="BX121" s="80" t="s">
        <v>3148</v>
      </c>
      <c r="BY121" s="165">
        <v>176</v>
      </c>
      <c r="BZ121" s="37">
        <f t="shared" si="149"/>
        <v>7040</v>
      </c>
      <c r="CA121" s="189">
        <v>7.1500000000000012</v>
      </c>
      <c r="CB121" s="80">
        <f>+BY121*'PRECIOS SEGUN ADJ (RURAL)'!$B$11*'PRECIOS SEGUN ADJ (RURAL)'!$C$11</f>
        <v>50336</v>
      </c>
      <c r="CC121" s="80" t="s">
        <v>3149</v>
      </c>
      <c r="CD121" s="165">
        <v>176</v>
      </c>
      <c r="CE121" s="37">
        <f t="shared" si="150"/>
        <v>7040</v>
      </c>
      <c r="CF121" s="189">
        <v>6.84</v>
      </c>
      <c r="CG121" s="80">
        <f>+CD121*'PRECIOS SEGUN ADJ (RURAL)'!$B$12*'PRECIOS SEGUN ADJ (RURAL)'!$C$12</f>
        <v>48153.599999999999</v>
      </c>
      <c r="CH121" s="80" t="s">
        <v>3150</v>
      </c>
      <c r="CI121" s="37">
        <v>0</v>
      </c>
      <c r="CJ121" s="37">
        <f t="shared" si="163"/>
        <v>0</v>
      </c>
      <c r="CK121" s="189">
        <v>60</v>
      </c>
      <c r="CL121" s="80">
        <f>+CI121*'PRECIOS SEGUN ADJ. (FRONTERIZO)'!$B$16*'PRECIOS SEGUN ADJ. (FRONTERIZO)'!$C$16</f>
        <v>0</v>
      </c>
      <c r="CM121" s="80" t="s">
        <v>134</v>
      </c>
      <c r="CN121" s="80">
        <f t="shared" ref="CN121:CN159" si="172">+ROUND(CL121*0.18,2)</f>
        <v>0</v>
      </c>
      <c r="CO121" s="37">
        <v>0</v>
      </c>
      <c r="CP121" s="37">
        <f t="shared" si="164"/>
        <v>0</v>
      </c>
      <c r="CQ121" s="189">
        <v>55.649999999999991</v>
      </c>
      <c r="CR121" s="80">
        <f>+CO121*'PRECIOS SEGUN ADJ. (FRONTERIZO)'!$B$17*'PRECIOS SEGUN ADJ. (FRONTERIZO)'!$C$17</f>
        <v>0</v>
      </c>
      <c r="CS121" s="80" t="s">
        <v>134</v>
      </c>
      <c r="CT121" s="80">
        <f t="shared" ref="CT121:CT159" si="173">+ROUND(CR121*0.18,2)</f>
        <v>0</v>
      </c>
      <c r="CU121" s="165">
        <v>176</v>
      </c>
      <c r="CV121" s="37">
        <f t="shared" si="151"/>
        <v>7040</v>
      </c>
      <c r="CW121" s="189">
        <v>6.5999999999999988</v>
      </c>
      <c r="CX121" s="80">
        <f>+CU121*'PRECIOS SEGUN ADJ (RURAL)'!$B$14*'PRECIOS SEGUN ADJ (RURAL)'!$C$14</f>
        <v>46464</v>
      </c>
      <c r="CY121" s="80" t="s">
        <v>3151</v>
      </c>
      <c r="CZ121" s="37">
        <v>0</v>
      </c>
      <c r="DA121" s="37">
        <f t="shared" si="165"/>
        <v>0</v>
      </c>
      <c r="DB121" s="189">
        <v>65.75</v>
      </c>
      <c r="DC121" s="80">
        <f>+CZ121*'PRECIOS SEGUN ADJ. (FRONTERIZO)'!$B$19*'PRECIOS SEGUN ADJ. (FRONTERIZO)'!$C$19</f>
        <v>0</v>
      </c>
      <c r="DD121" s="80" t="s">
        <v>134</v>
      </c>
      <c r="DE121" s="80">
        <f t="shared" ref="DE121:DE159" si="174">+ROUND(DC121*0.18,2)</f>
        <v>0</v>
      </c>
      <c r="DF121" s="165">
        <v>11</v>
      </c>
      <c r="DG121" s="37">
        <f t="shared" si="152"/>
        <v>440</v>
      </c>
      <c r="DH121" s="189">
        <v>82.59999999999998</v>
      </c>
      <c r="DI121" s="80">
        <f>+DF121*'PRECIOS SEGUN ADJ (RURAL)'!$B$15*'PRECIOS SEGUN ADJ (RURAL)'!$C$15</f>
        <v>36344</v>
      </c>
      <c r="DJ121" s="80" t="s">
        <v>1320</v>
      </c>
      <c r="DK121" s="80">
        <f t="shared" si="153"/>
        <v>6541.92</v>
      </c>
      <c r="DL121" s="165">
        <v>176</v>
      </c>
      <c r="DM121" s="37">
        <f t="shared" si="154"/>
        <v>7040</v>
      </c>
      <c r="DN121" s="189">
        <v>23.059999999999995</v>
      </c>
      <c r="DO121" s="80">
        <f>+DL121*'PRECIOS SEGUN ADJ (RURAL)'!$B$17*'PRECIOS SEGUN ADJ (RURAL)'!$C$17</f>
        <v>162342.39999999999</v>
      </c>
      <c r="DP121" s="80" t="s">
        <v>3152</v>
      </c>
      <c r="DQ121" s="192">
        <v>0</v>
      </c>
      <c r="DR121" s="192">
        <f t="shared" si="166"/>
        <v>0</v>
      </c>
      <c r="DS121" s="189">
        <v>80.849999999999994</v>
      </c>
      <c r="DT121" s="80">
        <f>+DQ121*'PRECIOS SEGUN ADJ. (FRONTERIZO)'!$B$22*'PRECIOS SEGUN ADJ. (FRONTERIZO)'!$C$22</f>
        <v>0</v>
      </c>
      <c r="DU121" s="80" t="s">
        <v>134</v>
      </c>
      <c r="DV121" s="165">
        <v>11</v>
      </c>
      <c r="DW121" s="37">
        <f t="shared" si="155"/>
        <v>440</v>
      </c>
      <c r="DX121" s="189">
        <v>21.83</v>
      </c>
      <c r="DY121" s="80">
        <f>+DV121*'PRECIOS SEGUN ADJ (RURAL)'!$B$19*'PRECIOS SEGUN ADJ (RURAL)'!$C$19</f>
        <v>9605.2000000000007</v>
      </c>
      <c r="DZ121" s="80" t="s">
        <v>276</v>
      </c>
      <c r="EA121" s="80">
        <f t="shared" si="156"/>
        <v>1728.94</v>
      </c>
      <c r="EB121" s="165">
        <v>30</v>
      </c>
      <c r="EC121" s="37">
        <f t="shared" si="157"/>
        <v>1200</v>
      </c>
      <c r="ED121" s="189">
        <v>33</v>
      </c>
      <c r="EE121" s="80">
        <f>+EB121*'PRECIOS SEGUN ADJ (RURAL)'!$B$20*'PRECIOS SEGUN ADJ (RURAL)'!$C$20</f>
        <v>39600</v>
      </c>
      <c r="EF121" s="80" t="s">
        <v>587</v>
      </c>
      <c r="EG121" s="37">
        <v>0</v>
      </c>
      <c r="EH121" s="37">
        <f t="shared" si="167"/>
        <v>0</v>
      </c>
      <c r="EI121" s="189">
        <v>15.789999999999997</v>
      </c>
      <c r="EJ121" s="80">
        <f>+EG121*'PRECIOS SEGUN ADJ. (FRONTERIZO)'!$B$25*'PRECIOS SEGUN ADJ. (FRONTERIZO)'!$C$25</f>
        <v>0</v>
      </c>
      <c r="EK121" s="80" t="s">
        <v>134</v>
      </c>
      <c r="EL121" s="37">
        <v>0</v>
      </c>
      <c r="EM121" s="37">
        <f t="shared" si="168"/>
        <v>0</v>
      </c>
      <c r="EN121" s="189">
        <v>31.5</v>
      </c>
      <c r="EO121" s="80">
        <f>+EL121*'PRECIOS SEGUN ADJ. (FRONTERIZO)'!$B$26*'PRECIOS SEGUN ADJ. (FRONTERIZO)'!$C$26</f>
        <v>0</v>
      </c>
      <c r="EP121" s="80" t="s">
        <v>134</v>
      </c>
      <c r="EQ121" s="193">
        <v>29</v>
      </c>
      <c r="ER121" s="194">
        <f t="shared" si="169"/>
        <v>1160</v>
      </c>
      <c r="ES121" s="195">
        <v>21.68</v>
      </c>
      <c r="ET121" s="196">
        <f>+EQ121*'PRECIOS SEGUN ADJ (RURAL)'!$B$13*'PRECIOS SEGUN ADJ (RURAL)'!$C$13</f>
        <v>25148.800000000003</v>
      </c>
      <c r="EU121" s="196" t="s">
        <v>1809</v>
      </c>
      <c r="EV121" s="197">
        <v>176</v>
      </c>
      <c r="EW121" s="198">
        <f t="shared" si="158"/>
        <v>3520</v>
      </c>
      <c r="EX121" s="199">
        <v>5.5</v>
      </c>
      <c r="EY121" s="200">
        <f>+EV121*'PRECIOS SEGUN ADJ (RURAL)'!$B$16*'PRECIOS SEGUN ADJ (RURAL)'!$C$16</f>
        <v>19360</v>
      </c>
      <c r="EZ121" s="200" t="s">
        <v>3148</v>
      </c>
      <c r="FA121" s="201">
        <v>14</v>
      </c>
      <c r="FB121" s="202">
        <f t="shared" si="170"/>
        <v>560</v>
      </c>
      <c r="FC121" s="203">
        <v>220</v>
      </c>
      <c r="FD121" s="204">
        <f>+FA121*'PRECIOS SEGUN ADJ (RURAL)'!$B$18*'PRECIOS SEGUN ADJ (RURAL)'!$C$18</f>
        <v>123200</v>
      </c>
      <c r="FE121" s="204" t="s">
        <v>1226</v>
      </c>
      <c r="FF121" s="204">
        <f t="shared" si="159"/>
        <v>22176</v>
      </c>
      <c r="FG121" s="80">
        <f t="shared" ref="FG121:FG159" si="175">+O121+U121+Z121+AE121+AK121+AP121+AV121+BB121+BG121+BM121+BR121+BW121+CB121+CG121+CL121+CR121+CX121+DC121+DI121+DO121+DT121+DY121+EE121+EJ121+EO121+ET121+EY121+FD121</f>
        <v>1099092.7999999998</v>
      </c>
      <c r="FH121" s="80" t="s">
        <v>3438</v>
      </c>
      <c r="FI121" s="80">
        <f t="shared" si="171"/>
        <v>98823.75</v>
      </c>
      <c r="FJ121" s="80" t="s">
        <v>3439</v>
      </c>
      <c r="FK121" s="80">
        <f t="shared" ref="FK121:FK159" si="176">+FG121-FI121</f>
        <v>1000269.0499999998</v>
      </c>
      <c r="FL121" s="80" t="s">
        <v>3440</v>
      </c>
      <c r="FM121" s="80">
        <f t="shared" ref="FM121:FM159" si="177">+ROUND(FG121*0.2,2)</f>
        <v>219818.56</v>
      </c>
      <c r="FN121" s="80" t="s">
        <v>3441</v>
      </c>
      <c r="FO121" s="80">
        <f t="shared" ref="FO121:FO159" si="178">+ROUND(FG121*0.01,2)</f>
        <v>10990.93</v>
      </c>
      <c r="FP121" s="80" t="s">
        <v>3442</v>
      </c>
      <c r="FQ121" s="80"/>
      <c r="FR121" s="80">
        <f t="shared" ref="FR121:FR159" si="179">+FG121-FM121</f>
        <v>879274.23999999976</v>
      </c>
      <c r="FS121" s="80" t="s">
        <v>3443</v>
      </c>
      <c r="FT121" s="37" t="str">
        <f>+VLOOKUP(D121,'RURAL XENIA'!F:G,2,0)</f>
        <v>R-19</v>
      </c>
    </row>
    <row r="122" spans="1:176">
      <c r="A122" s="37">
        <v>121</v>
      </c>
      <c r="B122" s="176" t="s">
        <v>1826</v>
      </c>
      <c r="C122" s="26" t="s">
        <v>3444</v>
      </c>
      <c r="D122" s="37">
        <v>130539138</v>
      </c>
      <c r="E122" s="37">
        <f>+VLOOKUP(D122,'INFORMACION DE PROVEEDORES'!C:I,2,0)</f>
        <v>130539138</v>
      </c>
      <c r="F122" s="26" t="str">
        <f>+VLOOKUP(D122,'INFORMACION DE PROVEEDORES'!C:J,4,0)</f>
        <v>SANTA IGNACIA PEREZ BELLO</v>
      </c>
      <c r="G122" s="37" t="str">
        <f>+VLOOKUP(D122,'INFORMACION DE PROVEEDORES'!C:K,5,0)</f>
        <v>225-0038773-7</v>
      </c>
      <c r="H122" s="26" t="str">
        <f>+VLOOKUP(D122,'INFORMACION DE PROVEEDORES'!C:L,7,0)</f>
        <v>C/ SAN JUAN DE LA MAGUANA, NO.228 CRISTO REY</v>
      </c>
      <c r="I122" s="37" t="str">
        <f>+VLOOKUP(D122,'INFORMACION DE PROVEEDORES'!C:M,3,0)</f>
        <v xml:space="preserve"> JURÍDICA</v>
      </c>
      <c r="J122" s="37">
        <v>5</v>
      </c>
      <c r="K122" s="37">
        <v>383</v>
      </c>
      <c r="L122" s="37">
        <v>28</v>
      </c>
      <c r="M122" s="37">
        <f t="shared" si="135"/>
        <v>1120</v>
      </c>
      <c r="N122" s="189">
        <v>60.180000000000007</v>
      </c>
      <c r="O122" s="80">
        <f>+L122*'PRECIOS SEGUN ADJ (RURAL)'!$B$2*'PRECIOS SEGUN ADJ (RURAL)'!$C$2</f>
        <v>67401.600000000006</v>
      </c>
      <c r="P122" s="80" t="s">
        <v>3445</v>
      </c>
      <c r="Q122" s="80">
        <f t="shared" si="136"/>
        <v>10784.26</v>
      </c>
      <c r="R122" s="165">
        <v>7</v>
      </c>
      <c r="S122" s="37">
        <f t="shared" si="137"/>
        <v>280</v>
      </c>
      <c r="T122" s="189">
        <v>33</v>
      </c>
      <c r="U122" s="80">
        <f>+R122*'PRECIOS SEGUN ADJ (RURAL)'!$B$3*'PRECIOS SEGUN ADJ (RURAL)'!$C$3</f>
        <v>9240</v>
      </c>
      <c r="V122" s="80" t="s">
        <v>2754</v>
      </c>
      <c r="W122" s="192">
        <v>0</v>
      </c>
      <c r="X122" s="37">
        <f t="shared" si="160"/>
        <v>0</v>
      </c>
      <c r="Y122" s="189">
        <v>25.2</v>
      </c>
      <c r="Z122" s="80">
        <f>+W122*'PRECIOS SEGUN ADJ. (FRONTERIZO)'!$B$4*'PRECIOS SEGUN ADJ. (FRONTERIZO)'!$C$4</f>
        <v>0</v>
      </c>
      <c r="AA122" s="80" t="s">
        <v>134</v>
      </c>
      <c r="AB122" s="165">
        <v>61</v>
      </c>
      <c r="AC122" s="37">
        <f t="shared" si="138"/>
        <v>2440</v>
      </c>
      <c r="AD122" s="189">
        <v>87.91</v>
      </c>
      <c r="AE122" s="80">
        <f>+AB122*'PRECIOS SEGUN ADJ (RURAL)'!$B$4*'PRECIOS SEGUN ADJ (RURAL)'!$C$4</f>
        <v>214500.40000000002</v>
      </c>
      <c r="AF122" s="80" t="s">
        <v>2432</v>
      </c>
      <c r="AG122" s="80">
        <f t="shared" si="139"/>
        <v>38610.07</v>
      </c>
      <c r="AH122" s="165">
        <v>72</v>
      </c>
      <c r="AI122" s="37">
        <f t="shared" si="140"/>
        <v>2880</v>
      </c>
      <c r="AJ122" s="189">
        <v>53.95</v>
      </c>
      <c r="AK122" s="80">
        <f>+AH122*'PRECIOS SEGUN ADJ (RURAL)'!$B$5*'PRECIOS SEGUN ADJ (RURAL)'!$C$5</f>
        <v>155376</v>
      </c>
      <c r="AL122" s="80" t="s">
        <v>3446</v>
      </c>
      <c r="AM122" s="165">
        <v>12</v>
      </c>
      <c r="AN122" s="37">
        <f t="shared" si="141"/>
        <v>480</v>
      </c>
      <c r="AO122" s="189">
        <v>29.05</v>
      </c>
      <c r="AP122" s="80">
        <f>+AM122*'PRECIOS SEGUN ADJ (RURAL)'!$B$6*'PRECIOS SEGUN ADJ (RURAL)'!$C$6</f>
        <v>13944</v>
      </c>
      <c r="AQ122" s="80" t="s">
        <v>3109</v>
      </c>
      <c r="AR122" s="80">
        <f t="shared" si="142"/>
        <v>2231.04</v>
      </c>
      <c r="AS122" s="165">
        <v>23</v>
      </c>
      <c r="AT122" s="37">
        <f t="shared" si="143"/>
        <v>920</v>
      </c>
      <c r="AU122" s="189">
        <v>304.44</v>
      </c>
      <c r="AV122" s="80">
        <f>+AS122*'PRECIOS SEGUN ADJ (RURAL)'!$B$7*'PRECIOS SEGUN ADJ (RURAL)'!$C$7</f>
        <v>280084.8</v>
      </c>
      <c r="AW122" s="80" t="s">
        <v>2757</v>
      </c>
      <c r="AX122" s="80">
        <f t="shared" si="144"/>
        <v>50415.26</v>
      </c>
      <c r="AY122" s="37">
        <v>0</v>
      </c>
      <c r="AZ122" s="37">
        <f t="shared" si="161"/>
        <v>0</v>
      </c>
      <c r="BA122" s="189">
        <v>18.899999999999999</v>
      </c>
      <c r="BB122" s="80">
        <f>+AY122*'PRECIOS SEGUN ADJ. (FRONTERIZO)'!$B$9*'PRECIOS SEGUN ADJ. (FRONTERIZO)'!$C$9</f>
        <v>0</v>
      </c>
      <c r="BC122" s="80" t="s">
        <v>134</v>
      </c>
      <c r="BD122" s="165">
        <v>7</v>
      </c>
      <c r="BE122" s="37">
        <f t="shared" si="145"/>
        <v>280</v>
      </c>
      <c r="BF122" s="189">
        <v>140.38999999999999</v>
      </c>
      <c r="BG122" s="80">
        <f>+BD122*'PRECIOS SEGUN ADJ (RURAL)'!$B$8*'PRECIOS SEGUN ADJ (RURAL)'!$C$8</f>
        <v>39309.199999999997</v>
      </c>
      <c r="BH122" s="80" t="s">
        <v>2758</v>
      </c>
      <c r="BI122" s="80">
        <f t="shared" si="146"/>
        <v>7075.66</v>
      </c>
      <c r="BJ122" s="37">
        <v>0</v>
      </c>
      <c r="BK122" s="37">
        <f t="shared" si="162"/>
        <v>0</v>
      </c>
      <c r="BL122" s="189">
        <v>31.459999999999997</v>
      </c>
      <c r="BM122" s="80">
        <f>+BJ122*'PRECIOS SEGUN ADJ. (FRONTERIZO)'!$B$11*'PRECIOS SEGUN ADJ. (FRONTERIZO)'!$C$11</f>
        <v>0</v>
      </c>
      <c r="BN122" s="80" t="s">
        <v>134</v>
      </c>
      <c r="BO122" s="165">
        <v>19</v>
      </c>
      <c r="BP122" s="37">
        <f t="shared" si="147"/>
        <v>760</v>
      </c>
      <c r="BQ122" s="189">
        <v>68.099999999999994</v>
      </c>
      <c r="BR122" s="80">
        <f>+BO122*'PRECIOS SEGUN ADJ (RURAL)'!$B$9*'PRECIOS SEGUN ADJ (RURAL)'!$C$9</f>
        <v>51755.999999999993</v>
      </c>
      <c r="BS122" s="80" t="s">
        <v>1121</v>
      </c>
      <c r="BT122" s="165">
        <v>383</v>
      </c>
      <c r="BU122" s="37">
        <f t="shared" si="148"/>
        <v>7660</v>
      </c>
      <c r="BV122" s="189">
        <v>5.5</v>
      </c>
      <c r="BW122" s="80">
        <f>+BT122*'PRECIOS SEGUN ADJ (RURAL)'!$B$10*'PRECIOS SEGUN ADJ (RURAL)'!$C$10</f>
        <v>42130</v>
      </c>
      <c r="BX122" s="80" t="s">
        <v>3447</v>
      </c>
      <c r="BY122" s="165">
        <v>383</v>
      </c>
      <c r="BZ122" s="37">
        <f t="shared" si="149"/>
        <v>15320</v>
      </c>
      <c r="CA122" s="189">
        <v>7.1500000000000012</v>
      </c>
      <c r="CB122" s="80">
        <f>+BY122*'PRECIOS SEGUN ADJ (RURAL)'!$B$11*'PRECIOS SEGUN ADJ (RURAL)'!$C$11</f>
        <v>109538.00000000001</v>
      </c>
      <c r="CC122" s="80" t="s">
        <v>3448</v>
      </c>
      <c r="CD122" s="165">
        <v>383</v>
      </c>
      <c r="CE122" s="37">
        <f t="shared" si="150"/>
        <v>15320</v>
      </c>
      <c r="CF122" s="189">
        <v>6.84</v>
      </c>
      <c r="CG122" s="80">
        <f>+CD122*'PRECIOS SEGUN ADJ (RURAL)'!$B$12*'PRECIOS SEGUN ADJ (RURAL)'!$C$12</f>
        <v>104788.79999999999</v>
      </c>
      <c r="CH122" s="80" t="s">
        <v>3449</v>
      </c>
      <c r="CI122" s="37">
        <v>0</v>
      </c>
      <c r="CJ122" s="37">
        <f t="shared" si="163"/>
        <v>0</v>
      </c>
      <c r="CK122" s="189">
        <v>60</v>
      </c>
      <c r="CL122" s="80">
        <f>+CI122*'PRECIOS SEGUN ADJ. (FRONTERIZO)'!$B$16*'PRECIOS SEGUN ADJ. (FRONTERIZO)'!$C$16</f>
        <v>0</v>
      </c>
      <c r="CM122" s="80" t="s">
        <v>134</v>
      </c>
      <c r="CN122" s="80">
        <f t="shared" si="172"/>
        <v>0</v>
      </c>
      <c r="CO122" s="37">
        <v>0</v>
      </c>
      <c r="CP122" s="37">
        <f t="shared" si="164"/>
        <v>0</v>
      </c>
      <c r="CQ122" s="189">
        <v>55.649999999999991</v>
      </c>
      <c r="CR122" s="80">
        <f>+CO122*'PRECIOS SEGUN ADJ. (FRONTERIZO)'!$B$17*'PRECIOS SEGUN ADJ. (FRONTERIZO)'!$C$17</f>
        <v>0</v>
      </c>
      <c r="CS122" s="80" t="s">
        <v>134</v>
      </c>
      <c r="CT122" s="80">
        <f t="shared" si="173"/>
        <v>0</v>
      </c>
      <c r="CU122" s="165">
        <v>383</v>
      </c>
      <c r="CV122" s="37">
        <f t="shared" si="151"/>
        <v>15320</v>
      </c>
      <c r="CW122" s="189">
        <v>6.5999999999999988</v>
      </c>
      <c r="CX122" s="80">
        <f>+CU122*'PRECIOS SEGUN ADJ (RURAL)'!$B$14*'PRECIOS SEGUN ADJ (RURAL)'!$C$14</f>
        <v>101111.99999999999</v>
      </c>
      <c r="CY122" s="80" t="s">
        <v>3450</v>
      </c>
      <c r="CZ122" s="37">
        <v>0</v>
      </c>
      <c r="DA122" s="37">
        <f t="shared" si="165"/>
        <v>0</v>
      </c>
      <c r="DB122" s="189">
        <v>65.75</v>
      </c>
      <c r="DC122" s="80">
        <f>+CZ122*'PRECIOS SEGUN ADJ. (FRONTERIZO)'!$B$19*'PRECIOS SEGUN ADJ. (FRONTERIZO)'!$C$19</f>
        <v>0</v>
      </c>
      <c r="DD122" s="80" t="s">
        <v>134</v>
      </c>
      <c r="DE122" s="80">
        <f t="shared" si="174"/>
        <v>0</v>
      </c>
      <c r="DF122" s="165">
        <v>16</v>
      </c>
      <c r="DG122" s="37">
        <f t="shared" si="152"/>
        <v>640</v>
      </c>
      <c r="DH122" s="189">
        <v>82.59999999999998</v>
      </c>
      <c r="DI122" s="80">
        <f>+DF122*'PRECIOS SEGUN ADJ (RURAL)'!$B$15*'PRECIOS SEGUN ADJ (RURAL)'!$C$15</f>
        <v>52864</v>
      </c>
      <c r="DJ122" s="80" t="s">
        <v>1126</v>
      </c>
      <c r="DK122" s="80">
        <f t="shared" si="153"/>
        <v>9515.52</v>
      </c>
      <c r="DL122" s="165">
        <v>383</v>
      </c>
      <c r="DM122" s="37">
        <f t="shared" si="154"/>
        <v>15320</v>
      </c>
      <c r="DN122" s="189">
        <v>23.059999999999995</v>
      </c>
      <c r="DO122" s="80">
        <f>+DL122*'PRECIOS SEGUN ADJ (RURAL)'!$B$17*'PRECIOS SEGUN ADJ (RURAL)'!$C$17</f>
        <v>353279.19999999995</v>
      </c>
      <c r="DP122" s="80" t="s">
        <v>3451</v>
      </c>
      <c r="DQ122" s="192">
        <v>0</v>
      </c>
      <c r="DR122" s="192">
        <f t="shared" si="166"/>
        <v>0</v>
      </c>
      <c r="DS122" s="189">
        <v>80.849999999999994</v>
      </c>
      <c r="DT122" s="80">
        <f>+DQ122*'PRECIOS SEGUN ADJ. (FRONTERIZO)'!$B$22*'PRECIOS SEGUN ADJ. (FRONTERIZO)'!$C$22</f>
        <v>0</v>
      </c>
      <c r="DU122" s="80" t="s">
        <v>134</v>
      </c>
      <c r="DV122" s="165">
        <v>18</v>
      </c>
      <c r="DW122" s="37">
        <f t="shared" si="155"/>
        <v>720</v>
      </c>
      <c r="DX122" s="189">
        <v>21.83</v>
      </c>
      <c r="DY122" s="80">
        <f>+DV122*'PRECIOS SEGUN ADJ (RURAL)'!$B$19*'PRECIOS SEGUN ADJ (RURAL)'!$C$19</f>
        <v>15717.599999999999</v>
      </c>
      <c r="DZ122" s="80" t="s">
        <v>415</v>
      </c>
      <c r="EA122" s="80">
        <f t="shared" si="156"/>
        <v>2829.17</v>
      </c>
      <c r="EB122" s="165">
        <v>58</v>
      </c>
      <c r="EC122" s="37">
        <f t="shared" si="157"/>
        <v>2320</v>
      </c>
      <c r="ED122" s="189">
        <v>33</v>
      </c>
      <c r="EE122" s="80">
        <f>+EB122*'PRECIOS SEGUN ADJ (RURAL)'!$B$20*'PRECIOS SEGUN ADJ (RURAL)'!$C$20</f>
        <v>76560</v>
      </c>
      <c r="EF122" s="80" t="s">
        <v>3098</v>
      </c>
      <c r="EG122" s="37">
        <v>0</v>
      </c>
      <c r="EH122" s="37">
        <f t="shared" si="167"/>
        <v>0</v>
      </c>
      <c r="EI122" s="189">
        <v>15.789999999999997</v>
      </c>
      <c r="EJ122" s="80">
        <f>+EG122*'PRECIOS SEGUN ADJ. (FRONTERIZO)'!$B$25*'PRECIOS SEGUN ADJ. (FRONTERIZO)'!$C$25</f>
        <v>0</v>
      </c>
      <c r="EK122" s="80" t="s">
        <v>134</v>
      </c>
      <c r="EL122" s="37">
        <v>0</v>
      </c>
      <c r="EM122" s="37">
        <f t="shared" si="168"/>
        <v>0</v>
      </c>
      <c r="EN122" s="189">
        <v>31.5</v>
      </c>
      <c r="EO122" s="80">
        <f>+EL122*'PRECIOS SEGUN ADJ. (FRONTERIZO)'!$B$26*'PRECIOS SEGUN ADJ. (FRONTERIZO)'!$C$26</f>
        <v>0</v>
      </c>
      <c r="EP122" s="80" t="s">
        <v>134</v>
      </c>
      <c r="EQ122" s="193">
        <v>52</v>
      </c>
      <c r="ER122" s="194">
        <f t="shared" si="169"/>
        <v>2080</v>
      </c>
      <c r="ES122" s="195">
        <v>21.68</v>
      </c>
      <c r="ET122" s="196">
        <f>+EQ122*'PRECIOS SEGUN ADJ (RURAL)'!$B$13*'PRECIOS SEGUN ADJ (RURAL)'!$C$13</f>
        <v>45094.399999999994</v>
      </c>
      <c r="EU122" s="196" t="s">
        <v>3452</v>
      </c>
      <c r="EV122" s="197">
        <v>383</v>
      </c>
      <c r="EW122" s="198">
        <f t="shared" si="158"/>
        <v>7660</v>
      </c>
      <c r="EX122" s="199">
        <v>5.5</v>
      </c>
      <c r="EY122" s="200">
        <f>+EV122*'PRECIOS SEGUN ADJ (RURAL)'!$B$16*'PRECIOS SEGUN ADJ (RURAL)'!$C$16</f>
        <v>42130</v>
      </c>
      <c r="EZ122" s="200" t="s">
        <v>3447</v>
      </c>
      <c r="FA122" s="201">
        <v>23</v>
      </c>
      <c r="FB122" s="202">
        <f t="shared" si="170"/>
        <v>920</v>
      </c>
      <c r="FC122" s="203">
        <v>220</v>
      </c>
      <c r="FD122" s="204">
        <f>+FA122*'PRECIOS SEGUN ADJ (RURAL)'!$B$18*'PRECIOS SEGUN ADJ (RURAL)'!$C$18</f>
        <v>202400</v>
      </c>
      <c r="FE122" s="204" t="s">
        <v>2764</v>
      </c>
      <c r="FF122" s="204">
        <f t="shared" si="159"/>
        <v>36432</v>
      </c>
      <c r="FG122" s="80">
        <f t="shared" si="175"/>
        <v>1977226</v>
      </c>
      <c r="FH122" s="80" t="s">
        <v>3453</v>
      </c>
      <c r="FI122" s="80">
        <f t="shared" si="171"/>
        <v>157892.98000000001</v>
      </c>
      <c r="FJ122" s="80" t="s">
        <v>3454</v>
      </c>
      <c r="FK122" s="80">
        <f t="shared" si="176"/>
        <v>1819333.02</v>
      </c>
      <c r="FL122" s="80" t="s">
        <v>3455</v>
      </c>
      <c r="FM122" s="80">
        <f t="shared" si="177"/>
        <v>395445.2</v>
      </c>
      <c r="FN122" s="80" t="s">
        <v>3456</v>
      </c>
      <c r="FO122" s="80">
        <f t="shared" si="178"/>
        <v>19772.259999999998</v>
      </c>
      <c r="FP122" s="80" t="s">
        <v>3457</v>
      </c>
      <c r="FQ122" s="80"/>
      <c r="FR122" s="80">
        <f t="shared" si="179"/>
        <v>1581780.8</v>
      </c>
      <c r="FS122" s="80" t="s">
        <v>3458</v>
      </c>
      <c r="FT122" s="37" t="str">
        <f>+VLOOKUP(D122,'RURAL XENIA'!F:G,2,0)</f>
        <v>R-09</v>
      </c>
    </row>
    <row r="123" spans="1:176">
      <c r="A123" s="37">
        <v>122</v>
      </c>
      <c r="B123" s="176" t="s">
        <v>1826</v>
      </c>
      <c r="C123" s="26" t="s">
        <v>3459</v>
      </c>
      <c r="D123" s="37">
        <v>132226771</v>
      </c>
      <c r="E123" s="37">
        <f>+VLOOKUP(D123,'INFORMACION DE PROVEEDORES'!C:I,2,0)</f>
        <v>132226771</v>
      </c>
      <c r="F123" s="26" t="str">
        <f>+VLOOKUP(D123,'INFORMACION DE PROVEEDORES'!C:J,4,0)</f>
        <v>CECILIA DE PAULA BURET</v>
      </c>
      <c r="G123" s="37" t="str">
        <f>+VLOOKUP(D123,'INFORMACION DE PROVEEDORES'!C:K,5,0)</f>
        <v>001-0619150-5</v>
      </c>
      <c r="H123" s="26" t="str">
        <f>+VLOOKUP(D123,'INFORMACION DE PROVEEDORES'!C:L,7,0)</f>
        <v>CARRETERA HATO NUEVO MANGO FRESCO, NO. 51, CABALLONA</v>
      </c>
      <c r="I123" s="37" t="str">
        <f>+VLOOKUP(D123,'INFORMACION DE PROVEEDORES'!C:M,3,0)</f>
        <v xml:space="preserve"> JURÍDICA</v>
      </c>
      <c r="J123" s="37">
        <v>5</v>
      </c>
      <c r="K123" s="37">
        <v>269</v>
      </c>
      <c r="L123" s="37">
        <v>19</v>
      </c>
      <c r="M123" s="37">
        <f t="shared" si="135"/>
        <v>760</v>
      </c>
      <c r="N123" s="189">
        <v>60.180000000000007</v>
      </c>
      <c r="O123" s="80">
        <f>+L123*'PRECIOS SEGUN ADJ (RURAL)'!$B$2*'PRECIOS SEGUN ADJ (RURAL)'!$C$2</f>
        <v>45736.800000000003</v>
      </c>
      <c r="P123" s="80" t="s">
        <v>1332</v>
      </c>
      <c r="Q123" s="80">
        <f t="shared" si="136"/>
        <v>7317.89</v>
      </c>
      <c r="R123" s="165">
        <v>6</v>
      </c>
      <c r="S123" s="37">
        <f t="shared" si="137"/>
        <v>240</v>
      </c>
      <c r="T123" s="189">
        <v>33</v>
      </c>
      <c r="U123" s="80">
        <f>+R123*'PRECIOS SEGUN ADJ (RURAL)'!$B$3*'PRECIOS SEGUN ADJ (RURAL)'!$C$3</f>
        <v>7920</v>
      </c>
      <c r="V123" s="80" t="s">
        <v>1509</v>
      </c>
      <c r="W123" s="192">
        <v>0</v>
      </c>
      <c r="X123" s="37">
        <f t="shared" si="160"/>
        <v>0</v>
      </c>
      <c r="Y123" s="189">
        <v>25.2</v>
      </c>
      <c r="Z123" s="80">
        <f>+W123*'PRECIOS SEGUN ADJ. (FRONTERIZO)'!$B$4*'PRECIOS SEGUN ADJ. (FRONTERIZO)'!$C$4</f>
        <v>0</v>
      </c>
      <c r="AA123" s="80" t="s">
        <v>134</v>
      </c>
      <c r="AB123" s="165">
        <v>43</v>
      </c>
      <c r="AC123" s="37">
        <f t="shared" si="138"/>
        <v>1720</v>
      </c>
      <c r="AD123" s="189">
        <v>87.91</v>
      </c>
      <c r="AE123" s="80">
        <f>+AB123*'PRECIOS SEGUN ADJ (RURAL)'!$B$4*'PRECIOS SEGUN ADJ (RURAL)'!$C$4</f>
        <v>151205.19999999998</v>
      </c>
      <c r="AF123" s="80" t="s">
        <v>1909</v>
      </c>
      <c r="AG123" s="80">
        <f t="shared" si="139"/>
        <v>27216.94</v>
      </c>
      <c r="AH123" s="165">
        <v>52</v>
      </c>
      <c r="AI123" s="37">
        <f t="shared" si="140"/>
        <v>2080</v>
      </c>
      <c r="AJ123" s="189">
        <v>53.95</v>
      </c>
      <c r="AK123" s="80">
        <f>+AH123*'PRECIOS SEGUN ADJ (RURAL)'!$B$5*'PRECIOS SEGUN ADJ (RURAL)'!$C$5</f>
        <v>112216</v>
      </c>
      <c r="AL123" s="80" t="s">
        <v>3460</v>
      </c>
      <c r="AM123" s="165">
        <v>9</v>
      </c>
      <c r="AN123" s="37">
        <f t="shared" si="141"/>
        <v>360</v>
      </c>
      <c r="AO123" s="189">
        <v>29.05</v>
      </c>
      <c r="AP123" s="80">
        <f>+AM123*'PRECIOS SEGUN ADJ (RURAL)'!$B$6*'PRECIOS SEGUN ADJ (RURAL)'!$C$6</f>
        <v>10458</v>
      </c>
      <c r="AQ123" s="80" t="s">
        <v>1182</v>
      </c>
      <c r="AR123" s="80">
        <f t="shared" si="142"/>
        <v>1673.28</v>
      </c>
      <c r="AS123" s="165">
        <v>17</v>
      </c>
      <c r="AT123" s="37">
        <f t="shared" si="143"/>
        <v>680</v>
      </c>
      <c r="AU123" s="189">
        <v>304.44</v>
      </c>
      <c r="AV123" s="80">
        <f>+AS123*'PRECIOS SEGUN ADJ (RURAL)'!$B$7*'PRECIOS SEGUN ADJ (RURAL)'!$C$7</f>
        <v>207019.19999999998</v>
      </c>
      <c r="AW123" s="80" t="s">
        <v>1142</v>
      </c>
      <c r="AX123" s="80">
        <f t="shared" si="144"/>
        <v>37263.46</v>
      </c>
      <c r="AY123" s="37">
        <v>0</v>
      </c>
      <c r="AZ123" s="37">
        <f t="shared" si="161"/>
        <v>0</v>
      </c>
      <c r="BA123" s="189">
        <v>18.899999999999999</v>
      </c>
      <c r="BB123" s="80">
        <f>+AY123*'PRECIOS SEGUN ADJ. (FRONTERIZO)'!$B$9*'PRECIOS SEGUN ADJ. (FRONTERIZO)'!$C$9</f>
        <v>0</v>
      </c>
      <c r="BC123" s="80" t="s">
        <v>134</v>
      </c>
      <c r="BD123" s="165">
        <v>6</v>
      </c>
      <c r="BE123" s="37">
        <f t="shared" si="145"/>
        <v>240</v>
      </c>
      <c r="BF123" s="189">
        <v>140.38999999999999</v>
      </c>
      <c r="BG123" s="80">
        <f>+BD123*'PRECIOS SEGUN ADJ (RURAL)'!$B$8*'PRECIOS SEGUN ADJ (RURAL)'!$C$8</f>
        <v>33693.599999999999</v>
      </c>
      <c r="BH123" s="80" t="s">
        <v>1512</v>
      </c>
      <c r="BI123" s="80">
        <f t="shared" si="146"/>
        <v>6064.85</v>
      </c>
      <c r="BJ123" s="37">
        <v>0</v>
      </c>
      <c r="BK123" s="37">
        <f t="shared" si="162"/>
        <v>0</v>
      </c>
      <c r="BL123" s="189">
        <v>31.459999999999997</v>
      </c>
      <c r="BM123" s="80">
        <f>+BJ123*'PRECIOS SEGUN ADJ. (FRONTERIZO)'!$B$11*'PRECIOS SEGUN ADJ. (FRONTERIZO)'!$C$11</f>
        <v>0</v>
      </c>
      <c r="BN123" s="80" t="s">
        <v>134</v>
      </c>
      <c r="BO123" s="165">
        <v>14</v>
      </c>
      <c r="BP123" s="37">
        <f t="shared" si="147"/>
        <v>560</v>
      </c>
      <c r="BQ123" s="189">
        <v>68.099999999999994</v>
      </c>
      <c r="BR123" s="80">
        <f>+BO123*'PRECIOS SEGUN ADJ (RURAL)'!$B$9*'PRECIOS SEGUN ADJ (RURAL)'!$C$9</f>
        <v>38135.999999999993</v>
      </c>
      <c r="BS123" s="80" t="s">
        <v>1144</v>
      </c>
      <c r="BT123" s="165">
        <v>269</v>
      </c>
      <c r="BU123" s="37">
        <f t="shared" si="148"/>
        <v>5380</v>
      </c>
      <c r="BV123" s="189">
        <v>5.5</v>
      </c>
      <c r="BW123" s="80">
        <f>+BT123*'PRECIOS SEGUN ADJ (RURAL)'!$B$10*'PRECIOS SEGUN ADJ (RURAL)'!$C$10</f>
        <v>29590</v>
      </c>
      <c r="BX123" s="80" t="s">
        <v>3461</v>
      </c>
      <c r="BY123" s="165">
        <v>269</v>
      </c>
      <c r="BZ123" s="37">
        <f t="shared" si="149"/>
        <v>10760</v>
      </c>
      <c r="CA123" s="189">
        <v>7.1500000000000012</v>
      </c>
      <c r="CB123" s="80">
        <f>+BY123*'PRECIOS SEGUN ADJ (RURAL)'!$B$11*'PRECIOS SEGUN ADJ (RURAL)'!$C$11</f>
        <v>76934</v>
      </c>
      <c r="CC123" s="80" t="s">
        <v>3462</v>
      </c>
      <c r="CD123" s="165">
        <v>269</v>
      </c>
      <c r="CE123" s="37">
        <f t="shared" si="150"/>
        <v>10760</v>
      </c>
      <c r="CF123" s="189">
        <v>6.84</v>
      </c>
      <c r="CG123" s="80">
        <f>+CD123*'PRECIOS SEGUN ADJ (RURAL)'!$B$12*'PRECIOS SEGUN ADJ (RURAL)'!$C$12</f>
        <v>73598.399999999994</v>
      </c>
      <c r="CH123" s="80" t="s">
        <v>3463</v>
      </c>
      <c r="CI123" s="37">
        <v>0</v>
      </c>
      <c r="CJ123" s="37">
        <f t="shared" si="163"/>
        <v>0</v>
      </c>
      <c r="CK123" s="189">
        <v>60</v>
      </c>
      <c r="CL123" s="80">
        <f>+CI123*'PRECIOS SEGUN ADJ. (FRONTERIZO)'!$B$16*'PRECIOS SEGUN ADJ. (FRONTERIZO)'!$C$16</f>
        <v>0</v>
      </c>
      <c r="CM123" s="80" t="s">
        <v>134</v>
      </c>
      <c r="CN123" s="80">
        <f t="shared" si="172"/>
        <v>0</v>
      </c>
      <c r="CO123" s="37">
        <v>0</v>
      </c>
      <c r="CP123" s="37">
        <f t="shared" si="164"/>
        <v>0</v>
      </c>
      <c r="CQ123" s="189">
        <v>55.649999999999991</v>
      </c>
      <c r="CR123" s="80">
        <f>+CO123*'PRECIOS SEGUN ADJ. (FRONTERIZO)'!$B$17*'PRECIOS SEGUN ADJ. (FRONTERIZO)'!$C$17</f>
        <v>0</v>
      </c>
      <c r="CS123" s="80" t="s">
        <v>134</v>
      </c>
      <c r="CT123" s="80">
        <f t="shared" si="173"/>
        <v>0</v>
      </c>
      <c r="CU123" s="165">
        <v>269</v>
      </c>
      <c r="CV123" s="37">
        <f t="shared" si="151"/>
        <v>10760</v>
      </c>
      <c r="CW123" s="189">
        <v>6.5999999999999988</v>
      </c>
      <c r="CX123" s="80">
        <f>+CU123*'PRECIOS SEGUN ADJ (RURAL)'!$B$14*'PRECIOS SEGUN ADJ (RURAL)'!$C$14</f>
        <v>71016</v>
      </c>
      <c r="CY123" s="80" t="s">
        <v>3464</v>
      </c>
      <c r="CZ123" s="37">
        <v>0</v>
      </c>
      <c r="DA123" s="37">
        <f t="shared" si="165"/>
        <v>0</v>
      </c>
      <c r="DB123" s="189">
        <v>65.75</v>
      </c>
      <c r="DC123" s="80">
        <f>+CZ123*'PRECIOS SEGUN ADJ. (FRONTERIZO)'!$B$19*'PRECIOS SEGUN ADJ. (FRONTERIZO)'!$C$19</f>
        <v>0</v>
      </c>
      <c r="DD123" s="80" t="s">
        <v>134</v>
      </c>
      <c r="DE123" s="80">
        <f t="shared" si="174"/>
        <v>0</v>
      </c>
      <c r="DF123" s="165">
        <v>11</v>
      </c>
      <c r="DG123" s="37">
        <f t="shared" si="152"/>
        <v>440</v>
      </c>
      <c r="DH123" s="189">
        <v>82.59999999999998</v>
      </c>
      <c r="DI123" s="80">
        <f>+DF123*'PRECIOS SEGUN ADJ (RURAL)'!$B$15*'PRECIOS SEGUN ADJ (RURAL)'!$C$15</f>
        <v>36344</v>
      </c>
      <c r="DJ123" s="80" t="s">
        <v>1320</v>
      </c>
      <c r="DK123" s="80">
        <f t="shared" si="153"/>
        <v>6541.92</v>
      </c>
      <c r="DL123" s="165">
        <v>269</v>
      </c>
      <c r="DM123" s="37">
        <f t="shared" si="154"/>
        <v>10760</v>
      </c>
      <c r="DN123" s="189">
        <v>23.059999999999995</v>
      </c>
      <c r="DO123" s="80">
        <f>+DL123*'PRECIOS SEGUN ADJ (RURAL)'!$B$17*'PRECIOS SEGUN ADJ (RURAL)'!$C$17</f>
        <v>248125.59999999998</v>
      </c>
      <c r="DP123" s="80" t="s">
        <v>3465</v>
      </c>
      <c r="DQ123" s="192">
        <v>0</v>
      </c>
      <c r="DR123" s="192">
        <f t="shared" si="166"/>
        <v>0</v>
      </c>
      <c r="DS123" s="189">
        <v>80.849999999999994</v>
      </c>
      <c r="DT123" s="80">
        <f>+DQ123*'PRECIOS SEGUN ADJ. (FRONTERIZO)'!$B$22*'PRECIOS SEGUN ADJ. (FRONTERIZO)'!$C$22</f>
        <v>0</v>
      </c>
      <c r="DU123" s="80" t="s">
        <v>134</v>
      </c>
      <c r="DV123" s="165">
        <v>13</v>
      </c>
      <c r="DW123" s="37">
        <f t="shared" si="155"/>
        <v>520</v>
      </c>
      <c r="DX123" s="189">
        <v>21.83</v>
      </c>
      <c r="DY123" s="80">
        <f>+DV123*'PRECIOS SEGUN ADJ (RURAL)'!$B$19*'PRECIOS SEGUN ADJ (RURAL)'!$C$19</f>
        <v>11351.599999999999</v>
      </c>
      <c r="DZ123" s="80" t="s">
        <v>1322</v>
      </c>
      <c r="EA123" s="80">
        <f t="shared" si="156"/>
        <v>2043.29</v>
      </c>
      <c r="EB123" s="165">
        <v>42</v>
      </c>
      <c r="EC123" s="37">
        <f t="shared" si="157"/>
        <v>1680</v>
      </c>
      <c r="ED123" s="189">
        <v>33</v>
      </c>
      <c r="EE123" s="80">
        <f>+EB123*'PRECIOS SEGUN ADJ (RURAL)'!$B$20*'PRECIOS SEGUN ADJ (RURAL)'!$C$20</f>
        <v>55440</v>
      </c>
      <c r="EF123" s="80" t="s">
        <v>654</v>
      </c>
      <c r="EG123" s="37">
        <v>0</v>
      </c>
      <c r="EH123" s="37">
        <f t="shared" si="167"/>
        <v>0</v>
      </c>
      <c r="EI123" s="189">
        <v>15.789999999999997</v>
      </c>
      <c r="EJ123" s="80">
        <f>+EG123*'PRECIOS SEGUN ADJ. (FRONTERIZO)'!$B$25*'PRECIOS SEGUN ADJ. (FRONTERIZO)'!$C$25</f>
        <v>0</v>
      </c>
      <c r="EK123" s="80" t="s">
        <v>134</v>
      </c>
      <c r="EL123" s="37">
        <v>0</v>
      </c>
      <c r="EM123" s="37">
        <f t="shared" si="168"/>
        <v>0</v>
      </c>
      <c r="EN123" s="189">
        <v>31.5</v>
      </c>
      <c r="EO123" s="80">
        <f>+EL123*'PRECIOS SEGUN ADJ. (FRONTERIZO)'!$B$26*'PRECIOS SEGUN ADJ. (FRONTERIZO)'!$C$26</f>
        <v>0</v>
      </c>
      <c r="EP123" s="80" t="s">
        <v>134</v>
      </c>
      <c r="EQ123" s="193">
        <v>36</v>
      </c>
      <c r="ER123" s="194">
        <f t="shared" si="169"/>
        <v>1440</v>
      </c>
      <c r="ES123" s="195">
        <v>21.68</v>
      </c>
      <c r="ET123" s="196">
        <f>+EQ123*'PRECIOS SEGUN ADJ (RURAL)'!$B$13*'PRECIOS SEGUN ADJ (RURAL)'!$C$13</f>
        <v>31219.200000000001</v>
      </c>
      <c r="EU123" s="196" t="s">
        <v>1340</v>
      </c>
      <c r="EV123" s="197">
        <v>269</v>
      </c>
      <c r="EW123" s="198">
        <f t="shared" si="158"/>
        <v>5380</v>
      </c>
      <c r="EX123" s="199">
        <v>5.5</v>
      </c>
      <c r="EY123" s="200">
        <f>+EV123*'PRECIOS SEGUN ADJ (RURAL)'!$B$16*'PRECIOS SEGUN ADJ (RURAL)'!$C$16</f>
        <v>29590</v>
      </c>
      <c r="EZ123" s="200" t="s">
        <v>3461</v>
      </c>
      <c r="FA123" s="201">
        <v>17</v>
      </c>
      <c r="FB123" s="202">
        <f t="shared" si="170"/>
        <v>680</v>
      </c>
      <c r="FC123" s="203">
        <v>220</v>
      </c>
      <c r="FD123" s="204">
        <f>+FA123*'PRECIOS SEGUN ADJ (RURAL)'!$B$18*'PRECIOS SEGUN ADJ (RURAL)'!$C$18</f>
        <v>149600</v>
      </c>
      <c r="FE123" s="204" t="s">
        <v>1152</v>
      </c>
      <c r="FF123" s="204">
        <f t="shared" si="159"/>
        <v>26928</v>
      </c>
      <c r="FG123" s="80">
        <f t="shared" si="175"/>
        <v>1419193.5999999999</v>
      </c>
      <c r="FH123" s="80" t="s">
        <v>3466</v>
      </c>
      <c r="FI123" s="80">
        <f t="shared" si="171"/>
        <v>115049.63</v>
      </c>
      <c r="FJ123" s="80" t="s">
        <v>3467</v>
      </c>
      <c r="FK123" s="80">
        <f t="shared" si="176"/>
        <v>1304143.9699999997</v>
      </c>
      <c r="FL123" s="80" t="s">
        <v>3468</v>
      </c>
      <c r="FM123" s="80">
        <f t="shared" si="177"/>
        <v>283838.71999999997</v>
      </c>
      <c r="FN123" s="80" t="s">
        <v>3469</v>
      </c>
      <c r="FO123" s="80">
        <f t="shared" si="178"/>
        <v>14191.94</v>
      </c>
      <c r="FP123" s="80" t="s">
        <v>3470</v>
      </c>
      <c r="FQ123" s="80"/>
      <c r="FR123" s="80">
        <f t="shared" si="179"/>
        <v>1135354.8799999999</v>
      </c>
      <c r="FS123" s="80" t="s">
        <v>3471</v>
      </c>
      <c r="FT123" s="37" t="str">
        <f>+VLOOKUP(D123,'RURAL XENIA'!F:G,2,0)</f>
        <v>R-15</v>
      </c>
    </row>
    <row r="124" spans="1:176">
      <c r="A124" s="37">
        <v>123</v>
      </c>
      <c r="B124" s="176" t="s">
        <v>1826</v>
      </c>
      <c r="C124" s="26" t="s">
        <v>3472</v>
      </c>
      <c r="D124" s="37">
        <v>131722261</v>
      </c>
      <c r="E124" s="37">
        <f>+VLOOKUP(D124,'INFORMACION DE PROVEEDORES'!C:I,2,0)</f>
        <v>131722261</v>
      </c>
      <c r="F124" s="26" t="str">
        <f>+VLOOKUP(D124,'INFORMACION DE PROVEEDORES'!C:J,4,0)</f>
        <v>JULISSA ELIZABETHAMPARO DOLORES</v>
      </c>
      <c r="G124" s="37" t="str">
        <f>+VLOOKUP(D124,'INFORMACION DE PROVEEDORES'!C:K,5,0)</f>
        <v>002-0111838-7</v>
      </c>
      <c r="H124" s="26" t="str">
        <f>+VLOOKUP(D124,'INFORMACION DE PROVEEDORES'!C:L,7,0)</f>
        <v xml:space="preserve">CALLE LUIS ALVBAREZ, ESQUINA ENRIQUILLO NO. 40, LOS CAJUILITOS, BANI </v>
      </c>
      <c r="I124" s="37" t="str">
        <f>+VLOOKUP(D124,'INFORMACION DE PROVEEDORES'!C:M,3,0)</f>
        <v xml:space="preserve"> JURÍDICA</v>
      </c>
      <c r="J124" s="37">
        <v>4</v>
      </c>
      <c r="K124" s="37">
        <v>287</v>
      </c>
      <c r="L124" s="37">
        <v>22</v>
      </c>
      <c r="M124" s="37">
        <f t="shared" si="135"/>
        <v>880</v>
      </c>
      <c r="N124" s="189">
        <v>60.180000000000007</v>
      </c>
      <c r="O124" s="80">
        <f>+L124*'PRECIOS SEGUN ADJ (RURAL)'!$B$2*'PRECIOS SEGUN ADJ (RURAL)'!$C$2</f>
        <v>52958.400000000001</v>
      </c>
      <c r="P124" s="80" t="s">
        <v>1310</v>
      </c>
      <c r="Q124" s="80">
        <f t="shared" si="136"/>
        <v>8473.34</v>
      </c>
      <c r="R124" s="165">
        <v>6</v>
      </c>
      <c r="S124" s="37">
        <f t="shared" si="137"/>
        <v>240</v>
      </c>
      <c r="T124" s="189">
        <v>33</v>
      </c>
      <c r="U124" s="80">
        <f>+R124*'PRECIOS SEGUN ADJ (RURAL)'!$B$3*'PRECIOS SEGUN ADJ (RURAL)'!$C$3</f>
        <v>7920</v>
      </c>
      <c r="V124" s="80" t="s">
        <v>1509</v>
      </c>
      <c r="W124" s="192">
        <v>0</v>
      </c>
      <c r="X124" s="37">
        <f t="shared" si="160"/>
        <v>0</v>
      </c>
      <c r="Y124" s="189">
        <v>25.2</v>
      </c>
      <c r="Z124" s="80">
        <f>+W124*'PRECIOS SEGUN ADJ. (FRONTERIZO)'!$B$4*'PRECIOS SEGUN ADJ. (FRONTERIZO)'!$C$4</f>
        <v>0</v>
      </c>
      <c r="AA124" s="80" t="s">
        <v>134</v>
      </c>
      <c r="AB124" s="165">
        <v>46</v>
      </c>
      <c r="AC124" s="37">
        <f t="shared" si="138"/>
        <v>1840</v>
      </c>
      <c r="AD124" s="189">
        <v>87.91</v>
      </c>
      <c r="AE124" s="80">
        <f>+AB124*'PRECIOS SEGUN ADJ (RURAL)'!$B$4*'PRECIOS SEGUN ADJ (RURAL)'!$C$4</f>
        <v>161754.4</v>
      </c>
      <c r="AF124" s="80" t="s">
        <v>1116</v>
      </c>
      <c r="AG124" s="80">
        <f t="shared" si="139"/>
        <v>29115.79</v>
      </c>
      <c r="AH124" s="165">
        <v>54</v>
      </c>
      <c r="AI124" s="37">
        <f t="shared" si="140"/>
        <v>2160</v>
      </c>
      <c r="AJ124" s="189">
        <v>53.95</v>
      </c>
      <c r="AK124" s="80">
        <f>+AH124*'PRECIOS SEGUN ADJ (RURAL)'!$B$5*'PRECIOS SEGUN ADJ (RURAL)'!$C$5</f>
        <v>116532</v>
      </c>
      <c r="AL124" s="80" t="s">
        <v>1628</v>
      </c>
      <c r="AM124" s="165">
        <v>9</v>
      </c>
      <c r="AN124" s="37">
        <f t="shared" si="141"/>
        <v>360</v>
      </c>
      <c r="AO124" s="189">
        <v>29.05</v>
      </c>
      <c r="AP124" s="80">
        <f>+AM124*'PRECIOS SEGUN ADJ (RURAL)'!$B$6*'PRECIOS SEGUN ADJ (RURAL)'!$C$6</f>
        <v>10458</v>
      </c>
      <c r="AQ124" s="80" t="s">
        <v>1182</v>
      </c>
      <c r="AR124" s="80">
        <f t="shared" si="142"/>
        <v>1673.28</v>
      </c>
      <c r="AS124" s="165">
        <v>17</v>
      </c>
      <c r="AT124" s="37">
        <f t="shared" si="143"/>
        <v>680</v>
      </c>
      <c r="AU124" s="189">
        <v>304.44</v>
      </c>
      <c r="AV124" s="80">
        <f>+AS124*'PRECIOS SEGUN ADJ (RURAL)'!$B$7*'PRECIOS SEGUN ADJ (RURAL)'!$C$7</f>
        <v>207019.19999999998</v>
      </c>
      <c r="AW124" s="80" t="s">
        <v>1142</v>
      </c>
      <c r="AX124" s="80">
        <f t="shared" si="144"/>
        <v>37263.46</v>
      </c>
      <c r="AY124" s="37">
        <v>0</v>
      </c>
      <c r="AZ124" s="37">
        <f t="shared" si="161"/>
        <v>0</v>
      </c>
      <c r="BA124" s="189">
        <v>18.899999999999999</v>
      </c>
      <c r="BB124" s="80">
        <f>+AY124*'PRECIOS SEGUN ADJ. (FRONTERIZO)'!$B$9*'PRECIOS SEGUN ADJ. (FRONTERIZO)'!$C$9</f>
        <v>0</v>
      </c>
      <c r="BC124" s="80" t="s">
        <v>134</v>
      </c>
      <c r="BD124" s="165">
        <v>6</v>
      </c>
      <c r="BE124" s="37">
        <f t="shared" si="145"/>
        <v>240</v>
      </c>
      <c r="BF124" s="189">
        <v>140.38999999999999</v>
      </c>
      <c r="BG124" s="80">
        <f>+BD124*'PRECIOS SEGUN ADJ (RURAL)'!$B$8*'PRECIOS SEGUN ADJ (RURAL)'!$C$8</f>
        <v>33693.599999999999</v>
      </c>
      <c r="BH124" s="80" t="s">
        <v>1512</v>
      </c>
      <c r="BI124" s="80">
        <f t="shared" si="146"/>
        <v>6064.85</v>
      </c>
      <c r="BJ124" s="37">
        <v>0</v>
      </c>
      <c r="BK124" s="37">
        <f t="shared" si="162"/>
        <v>0</v>
      </c>
      <c r="BL124" s="189">
        <v>31.459999999999997</v>
      </c>
      <c r="BM124" s="80">
        <f>+BJ124*'PRECIOS SEGUN ADJ. (FRONTERIZO)'!$B$11*'PRECIOS SEGUN ADJ. (FRONTERIZO)'!$C$11</f>
        <v>0</v>
      </c>
      <c r="BN124" s="80" t="s">
        <v>134</v>
      </c>
      <c r="BO124" s="165">
        <v>15</v>
      </c>
      <c r="BP124" s="37">
        <f t="shared" si="147"/>
        <v>600</v>
      </c>
      <c r="BQ124" s="189">
        <v>68.099999999999994</v>
      </c>
      <c r="BR124" s="80">
        <f>+BO124*'PRECIOS SEGUN ADJ (RURAL)'!$B$9*'PRECIOS SEGUN ADJ (RURAL)'!$C$9</f>
        <v>40859.999999999993</v>
      </c>
      <c r="BS124" s="80" t="s">
        <v>1315</v>
      </c>
      <c r="BT124" s="165">
        <v>287</v>
      </c>
      <c r="BU124" s="37">
        <f t="shared" si="148"/>
        <v>5740</v>
      </c>
      <c r="BV124" s="189">
        <v>5.5</v>
      </c>
      <c r="BW124" s="80">
        <f>+BT124*'PRECIOS SEGUN ADJ (RURAL)'!$B$10*'PRECIOS SEGUN ADJ (RURAL)'!$C$10</f>
        <v>31570</v>
      </c>
      <c r="BX124" s="80" t="s">
        <v>2793</v>
      </c>
      <c r="BY124" s="165">
        <v>287</v>
      </c>
      <c r="BZ124" s="37">
        <f t="shared" si="149"/>
        <v>11480</v>
      </c>
      <c r="CA124" s="189">
        <v>7.1500000000000012</v>
      </c>
      <c r="CB124" s="80">
        <f>+BY124*'PRECIOS SEGUN ADJ (RURAL)'!$B$11*'PRECIOS SEGUN ADJ (RURAL)'!$C$11</f>
        <v>82082</v>
      </c>
      <c r="CC124" s="80" t="s">
        <v>2669</v>
      </c>
      <c r="CD124" s="165">
        <v>287</v>
      </c>
      <c r="CE124" s="37">
        <f t="shared" si="150"/>
        <v>11480</v>
      </c>
      <c r="CF124" s="189">
        <v>6.84</v>
      </c>
      <c r="CG124" s="80">
        <f>+CD124*'PRECIOS SEGUN ADJ (RURAL)'!$B$12*'PRECIOS SEGUN ADJ (RURAL)'!$C$12</f>
        <v>78523.199999999997</v>
      </c>
      <c r="CH124" s="80" t="s">
        <v>2794</v>
      </c>
      <c r="CI124" s="37">
        <v>0</v>
      </c>
      <c r="CJ124" s="37">
        <f t="shared" si="163"/>
        <v>0</v>
      </c>
      <c r="CK124" s="189">
        <v>60</v>
      </c>
      <c r="CL124" s="80">
        <f>+CI124*'PRECIOS SEGUN ADJ. (FRONTERIZO)'!$B$16*'PRECIOS SEGUN ADJ. (FRONTERIZO)'!$C$16</f>
        <v>0</v>
      </c>
      <c r="CM124" s="80" t="s">
        <v>134</v>
      </c>
      <c r="CN124" s="80">
        <f t="shared" si="172"/>
        <v>0</v>
      </c>
      <c r="CO124" s="37">
        <v>0</v>
      </c>
      <c r="CP124" s="37">
        <f t="shared" si="164"/>
        <v>0</v>
      </c>
      <c r="CQ124" s="189">
        <v>55.649999999999991</v>
      </c>
      <c r="CR124" s="80">
        <f>+CO124*'PRECIOS SEGUN ADJ. (FRONTERIZO)'!$B$17*'PRECIOS SEGUN ADJ. (FRONTERIZO)'!$C$17</f>
        <v>0</v>
      </c>
      <c r="CS124" s="80" t="s">
        <v>134</v>
      </c>
      <c r="CT124" s="80">
        <f t="shared" si="173"/>
        <v>0</v>
      </c>
      <c r="CU124" s="165">
        <v>287</v>
      </c>
      <c r="CV124" s="37">
        <f t="shared" si="151"/>
        <v>11480</v>
      </c>
      <c r="CW124" s="189">
        <v>6.5999999999999988</v>
      </c>
      <c r="CX124" s="80">
        <f>+CU124*'PRECIOS SEGUN ADJ (RURAL)'!$B$14*'PRECIOS SEGUN ADJ (RURAL)'!$C$14</f>
        <v>75768</v>
      </c>
      <c r="CY124" s="80" t="s">
        <v>2671</v>
      </c>
      <c r="CZ124" s="37">
        <v>0</v>
      </c>
      <c r="DA124" s="37">
        <f t="shared" si="165"/>
        <v>0</v>
      </c>
      <c r="DB124" s="189">
        <v>65.75</v>
      </c>
      <c r="DC124" s="80">
        <f>+CZ124*'PRECIOS SEGUN ADJ. (FRONTERIZO)'!$B$19*'PRECIOS SEGUN ADJ. (FRONTERIZO)'!$C$19</f>
        <v>0</v>
      </c>
      <c r="DD124" s="80" t="s">
        <v>134</v>
      </c>
      <c r="DE124" s="80">
        <f t="shared" si="174"/>
        <v>0</v>
      </c>
      <c r="DF124" s="165">
        <v>12</v>
      </c>
      <c r="DG124" s="37">
        <f t="shared" si="152"/>
        <v>480</v>
      </c>
      <c r="DH124" s="189">
        <v>82.59999999999998</v>
      </c>
      <c r="DI124" s="80">
        <f>+DF124*'PRECIOS SEGUN ADJ (RURAL)'!$B$15*'PRECIOS SEGUN ADJ (RURAL)'!$C$15</f>
        <v>39648</v>
      </c>
      <c r="DJ124" s="80" t="s">
        <v>1516</v>
      </c>
      <c r="DK124" s="80">
        <f t="shared" si="153"/>
        <v>7136.64</v>
      </c>
      <c r="DL124" s="165">
        <v>287</v>
      </c>
      <c r="DM124" s="37">
        <f t="shared" si="154"/>
        <v>11480</v>
      </c>
      <c r="DN124" s="189">
        <v>23.059999999999995</v>
      </c>
      <c r="DO124" s="80">
        <f>+DL124*'PRECIOS SEGUN ADJ (RURAL)'!$B$17*'PRECIOS SEGUN ADJ (RURAL)'!$C$17</f>
        <v>264728.8</v>
      </c>
      <c r="DP124" s="80" t="s">
        <v>2795</v>
      </c>
      <c r="DQ124" s="192">
        <v>0</v>
      </c>
      <c r="DR124" s="192">
        <f t="shared" si="166"/>
        <v>0</v>
      </c>
      <c r="DS124" s="189">
        <v>80.849999999999994</v>
      </c>
      <c r="DT124" s="80">
        <f>+DQ124*'PRECIOS SEGUN ADJ. (FRONTERIZO)'!$B$22*'PRECIOS SEGUN ADJ. (FRONTERIZO)'!$C$22</f>
        <v>0</v>
      </c>
      <c r="DU124" s="80" t="s">
        <v>134</v>
      </c>
      <c r="DV124" s="165">
        <v>13</v>
      </c>
      <c r="DW124" s="37">
        <f t="shared" si="155"/>
        <v>520</v>
      </c>
      <c r="DX124" s="189">
        <v>21.83</v>
      </c>
      <c r="DY124" s="80">
        <f>+DV124*'PRECIOS SEGUN ADJ (RURAL)'!$B$19*'PRECIOS SEGUN ADJ (RURAL)'!$C$19</f>
        <v>11351.599999999999</v>
      </c>
      <c r="DZ124" s="80" t="s">
        <v>1322</v>
      </c>
      <c r="EA124" s="80">
        <f t="shared" si="156"/>
        <v>2043.29</v>
      </c>
      <c r="EB124" s="165">
        <v>43</v>
      </c>
      <c r="EC124" s="37">
        <f t="shared" si="157"/>
        <v>1720</v>
      </c>
      <c r="ED124" s="189">
        <v>33</v>
      </c>
      <c r="EE124" s="80">
        <f>+EB124*'PRECIOS SEGUN ADJ (RURAL)'!$B$20*'PRECIOS SEGUN ADJ (RURAL)'!$C$20</f>
        <v>56760</v>
      </c>
      <c r="EF124" s="80" t="s">
        <v>258</v>
      </c>
      <c r="EG124" s="37">
        <v>0</v>
      </c>
      <c r="EH124" s="37">
        <f t="shared" si="167"/>
        <v>0</v>
      </c>
      <c r="EI124" s="189">
        <v>15.789999999999997</v>
      </c>
      <c r="EJ124" s="80">
        <f>+EG124*'PRECIOS SEGUN ADJ. (FRONTERIZO)'!$B$25*'PRECIOS SEGUN ADJ. (FRONTERIZO)'!$C$25</f>
        <v>0</v>
      </c>
      <c r="EK124" s="80" t="s">
        <v>134</v>
      </c>
      <c r="EL124" s="37">
        <v>0</v>
      </c>
      <c r="EM124" s="37">
        <f t="shared" si="168"/>
        <v>0</v>
      </c>
      <c r="EN124" s="189">
        <v>31.5</v>
      </c>
      <c r="EO124" s="80">
        <f>+EL124*'PRECIOS SEGUN ADJ. (FRONTERIZO)'!$B$26*'PRECIOS SEGUN ADJ. (FRONTERIZO)'!$C$26</f>
        <v>0</v>
      </c>
      <c r="EP124" s="80" t="s">
        <v>134</v>
      </c>
      <c r="EQ124" s="193">
        <v>39</v>
      </c>
      <c r="ER124" s="194">
        <f t="shared" si="169"/>
        <v>1560</v>
      </c>
      <c r="ES124" s="195">
        <v>21.68</v>
      </c>
      <c r="ET124" s="196">
        <f>+EQ124*'PRECIOS SEGUN ADJ (RURAL)'!$B$13*'PRECIOS SEGUN ADJ (RURAL)'!$C$13</f>
        <v>33820.800000000003</v>
      </c>
      <c r="EU124" s="196" t="s">
        <v>1518</v>
      </c>
      <c r="EV124" s="197">
        <v>287</v>
      </c>
      <c r="EW124" s="198">
        <f t="shared" si="158"/>
        <v>5740</v>
      </c>
      <c r="EX124" s="199">
        <v>5.5</v>
      </c>
      <c r="EY124" s="200">
        <f>+EV124*'PRECIOS SEGUN ADJ (RURAL)'!$B$16*'PRECIOS SEGUN ADJ (RURAL)'!$C$16</f>
        <v>31570</v>
      </c>
      <c r="EZ124" s="200" t="s">
        <v>2793</v>
      </c>
      <c r="FA124" s="201">
        <v>17</v>
      </c>
      <c r="FB124" s="202">
        <f t="shared" si="170"/>
        <v>680</v>
      </c>
      <c r="FC124" s="203">
        <v>220</v>
      </c>
      <c r="FD124" s="204">
        <f>+FA124*'PRECIOS SEGUN ADJ (RURAL)'!$B$18*'PRECIOS SEGUN ADJ (RURAL)'!$C$18</f>
        <v>149600</v>
      </c>
      <c r="FE124" s="204" t="s">
        <v>1152</v>
      </c>
      <c r="FF124" s="204">
        <f t="shared" si="159"/>
        <v>26928</v>
      </c>
      <c r="FG124" s="80">
        <f t="shared" si="175"/>
        <v>1486618</v>
      </c>
      <c r="FH124" s="80" t="s">
        <v>3473</v>
      </c>
      <c r="FI124" s="80">
        <f t="shared" si="171"/>
        <v>118698.65</v>
      </c>
      <c r="FJ124" s="80" t="s">
        <v>3474</v>
      </c>
      <c r="FK124" s="80">
        <f t="shared" si="176"/>
        <v>1367919.35</v>
      </c>
      <c r="FL124" s="80" t="s">
        <v>3475</v>
      </c>
      <c r="FM124" s="80">
        <f t="shared" si="177"/>
        <v>297323.59999999998</v>
      </c>
      <c r="FN124" s="80" t="s">
        <v>3476</v>
      </c>
      <c r="FO124" s="80">
        <f t="shared" si="178"/>
        <v>14866.18</v>
      </c>
      <c r="FP124" s="80" t="s">
        <v>3477</v>
      </c>
      <c r="FQ124" s="80"/>
      <c r="FR124" s="80">
        <f t="shared" si="179"/>
        <v>1189294.3999999999</v>
      </c>
      <c r="FS124" s="80" t="s">
        <v>3478</v>
      </c>
      <c r="FT124" s="37" t="str">
        <f>+VLOOKUP(D124,'RURAL XENIA'!F:G,2,0)</f>
        <v>R-12</v>
      </c>
    </row>
    <row r="125" spans="1:176">
      <c r="A125" s="37">
        <v>124</v>
      </c>
      <c r="B125" s="176" t="s">
        <v>1826</v>
      </c>
      <c r="C125" s="26" t="s">
        <v>3479</v>
      </c>
      <c r="D125" s="37">
        <v>131409725</v>
      </c>
      <c r="E125" s="37">
        <f>+VLOOKUP(D125,'INFORMACION DE PROVEEDORES'!C:I,2,0)</f>
        <v>131409725</v>
      </c>
      <c r="F125" s="26" t="str">
        <f>+VLOOKUP(D125,'INFORMACION DE PROVEEDORES'!C:J,4,0)</f>
        <v>JUNILSA FILPO SOTO</v>
      </c>
      <c r="G125" s="37" t="str">
        <f>+VLOOKUP(D125,'INFORMACION DE PROVEEDORES'!C:K,5,0)</f>
        <v>010-0108743-4</v>
      </c>
      <c r="H125" s="26" t="str">
        <f>+VLOOKUP(D125,'INFORMACION DE PROVEEDORES'!C:L,7,0)</f>
        <v>LA MILAGROSA, ESQUINA TORUTUGUERO, LAS CHARCAS, AZUA</v>
      </c>
      <c r="I125" s="37" t="str">
        <f>+VLOOKUP(D125,'INFORMACION DE PROVEEDORES'!C:M,3,0)</f>
        <v xml:space="preserve"> JURÍDICA</v>
      </c>
      <c r="J125" s="37">
        <v>1</v>
      </c>
      <c r="K125" s="37">
        <v>285</v>
      </c>
      <c r="L125" s="37">
        <v>19</v>
      </c>
      <c r="M125" s="37">
        <f t="shared" si="135"/>
        <v>760</v>
      </c>
      <c r="N125" s="189">
        <v>60.180000000000007</v>
      </c>
      <c r="O125" s="80">
        <f>+L125*'PRECIOS SEGUN ADJ (RURAL)'!$B$2*'PRECIOS SEGUN ADJ (RURAL)'!$C$2</f>
        <v>45736.800000000003</v>
      </c>
      <c r="P125" s="80" t="s">
        <v>1332</v>
      </c>
      <c r="Q125" s="80">
        <f t="shared" si="136"/>
        <v>7317.89</v>
      </c>
      <c r="R125" s="165">
        <v>4</v>
      </c>
      <c r="S125" s="37">
        <f t="shared" si="137"/>
        <v>160</v>
      </c>
      <c r="T125" s="189">
        <v>33</v>
      </c>
      <c r="U125" s="80">
        <f>+R125*'PRECIOS SEGUN ADJ (RURAL)'!$B$3*'PRECIOS SEGUN ADJ (RURAL)'!$C$3</f>
        <v>5280</v>
      </c>
      <c r="V125" s="80" t="s">
        <v>1138</v>
      </c>
      <c r="W125" s="192">
        <v>0</v>
      </c>
      <c r="X125" s="37">
        <f t="shared" si="160"/>
        <v>0</v>
      </c>
      <c r="Y125" s="189">
        <v>25.2</v>
      </c>
      <c r="Z125" s="80">
        <f>+W125*'PRECIOS SEGUN ADJ. (FRONTERIZO)'!$B$4*'PRECIOS SEGUN ADJ. (FRONTERIZO)'!$C$4</f>
        <v>0</v>
      </c>
      <c r="AA125" s="80" t="s">
        <v>134</v>
      </c>
      <c r="AB125" s="165">
        <v>44</v>
      </c>
      <c r="AC125" s="37">
        <f t="shared" si="138"/>
        <v>1760</v>
      </c>
      <c r="AD125" s="189">
        <v>87.91</v>
      </c>
      <c r="AE125" s="80">
        <f>+AB125*'PRECIOS SEGUN ADJ (RURAL)'!$B$4*'PRECIOS SEGUN ADJ (RURAL)'!$C$4</f>
        <v>154721.60000000001</v>
      </c>
      <c r="AF125" s="80" t="s">
        <v>286</v>
      </c>
      <c r="AG125" s="80">
        <f t="shared" si="139"/>
        <v>27849.89</v>
      </c>
      <c r="AH125" s="165">
        <v>53</v>
      </c>
      <c r="AI125" s="37">
        <f t="shared" si="140"/>
        <v>2120</v>
      </c>
      <c r="AJ125" s="189">
        <v>53.95</v>
      </c>
      <c r="AK125" s="80">
        <f>+AH125*'PRECIOS SEGUN ADJ (RURAL)'!$B$5*'PRECIOS SEGUN ADJ (RURAL)'!$C$5</f>
        <v>114374.00000000001</v>
      </c>
      <c r="AL125" s="80" t="s">
        <v>2668</v>
      </c>
      <c r="AM125" s="165">
        <v>7</v>
      </c>
      <c r="AN125" s="37">
        <f t="shared" si="141"/>
        <v>280</v>
      </c>
      <c r="AO125" s="189">
        <v>29.05</v>
      </c>
      <c r="AP125" s="80">
        <f>+AM125*'PRECIOS SEGUN ADJ (RURAL)'!$B$6*'PRECIOS SEGUN ADJ (RURAL)'!$C$6</f>
        <v>8134</v>
      </c>
      <c r="AQ125" s="80" t="s">
        <v>1141</v>
      </c>
      <c r="AR125" s="80">
        <f t="shared" si="142"/>
        <v>1301.44</v>
      </c>
      <c r="AS125" s="165">
        <v>16</v>
      </c>
      <c r="AT125" s="37">
        <f t="shared" si="143"/>
        <v>640</v>
      </c>
      <c r="AU125" s="189">
        <v>304.44</v>
      </c>
      <c r="AV125" s="80">
        <f>+AS125*'PRECIOS SEGUN ADJ (RURAL)'!$B$7*'PRECIOS SEGUN ADJ (RURAL)'!$C$7</f>
        <v>194841.60000000001</v>
      </c>
      <c r="AW125" s="80" t="s">
        <v>1335</v>
      </c>
      <c r="AX125" s="80">
        <f t="shared" si="144"/>
        <v>35071.49</v>
      </c>
      <c r="AY125" s="37">
        <v>0</v>
      </c>
      <c r="AZ125" s="37">
        <f t="shared" si="161"/>
        <v>0</v>
      </c>
      <c r="BA125" s="189">
        <v>18.899999999999999</v>
      </c>
      <c r="BB125" s="80">
        <f>+AY125*'PRECIOS SEGUN ADJ. (FRONTERIZO)'!$B$9*'PRECIOS SEGUN ADJ. (FRONTERIZO)'!$C$9</f>
        <v>0</v>
      </c>
      <c r="BC125" s="80" t="s">
        <v>134</v>
      </c>
      <c r="BD125" s="165">
        <v>4</v>
      </c>
      <c r="BE125" s="37">
        <f t="shared" si="145"/>
        <v>160</v>
      </c>
      <c r="BF125" s="189">
        <v>140.38999999999999</v>
      </c>
      <c r="BG125" s="80">
        <f>+BD125*'PRECIOS SEGUN ADJ (RURAL)'!$B$8*'PRECIOS SEGUN ADJ (RURAL)'!$C$8</f>
        <v>22462.399999999998</v>
      </c>
      <c r="BH125" s="80" t="s">
        <v>1143</v>
      </c>
      <c r="BI125" s="80">
        <f t="shared" si="146"/>
        <v>4043.23</v>
      </c>
      <c r="BJ125" s="37">
        <v>0</v>
      </c>
      <c r="BK125" s="37">
        <f t="shared" si="162"/>
        <v>0</v>
      </c>
      <c r="BL125" s="189">
        <v>31.459999999999997</v>
      </c>
      <c r="BM125" s="80">
        <f>+BJ125*'PRECIOS SEGUN ADJ. (FRONTERIZO)'!$B$11*'PRECIOS SEGUN ADJ. (FRONTERIZO)'!$C$11</f>
        <v>0</v>
      </c>
      <c r="BN125" s="80" t="s">
        <v>134</v>
      </c>
      <c r="BO125" s="165">
        <v>13</v>
      </c>
      <c r="BP125" s="37">
        <f t="shared" si="147"/>
        <v>520</v>
      </c>
      <c r="BQ125" s="189">
        <v>68.099999999999994</v>
      </c>
      <c r="BR125" s="80">
        <f>+BO125*'PRECIOS SEGUN ADJ (RURAL)'!$B$9*'PRECIOS SEGUN ADJ (RURAL)'!$C$9</f>
        <v>35412</v>
      </c>
      <c r="BS125" s="80" t="s">
        <v>1336</v>
      </c>
      <c r="BT125" s="165">
        <v>285</v>
      </c>
      <c r="BU125" s="37">
        <f t="shared" si="148"/>
        <v>5700</v>
      </c>
      <c r="BV125" s="189">
        <v>5.5</v>
      </c>
      <c r="BW125" s="80">
        <f>+BT125*'PRECIOS SEGUN ADJ (RURAL)'!$B$10*'PRECIOS SEGUN ADJ (RURAL)'!$C$10</f>
        <v>31350</v>
      </c>
      <c r="BX125" s="80" t="s">
        <v>3480</v>
      </c>
      <c r="BY125" s="165">
        <v>285</v>
      </c>
      <c r="BZ125" s="37">
        <f t="shared" si="149"/>
        <v>11400</v>
      </c>
      <c r="CA125" s="189">
        <v>7.1500000000000012</v>
      </c>
      <c r="CB125" s="80">
        <f>+BY125*'PRECIOS SEGUN ADJ (RURAL)'!$B$11*'PRECIOS SEGUN ADJ (RURAL)'!$C$11</f>
        <v>81510</v>
      </c>
      <c r="CC125" s="80" t="s">
        <v>3481</v>
      </c>
      <c r="CD125" s="165">
        <v>285</v>
      </c>
      <c r="CE125" s="37">
        <f t="shared" si="150"/>
        <v>11400</v>
      </c>
      <c r="CF125" s="189">
        <v>6.84</v>
      </c>
      <c r="CG125" s="80">
        <f>+CD125*'PRECIOS SEGUN ADJ (RURAL)'!$B$12*'PRECIOS SEGUN ADJ (RURAL)'!$C$12</f>
        <v>77976</v>
      </c>
      <c r="CH125" s="80" t="s">
        <v>3482</v>
      </c>
      <c r="CI125" s="37">
        <v>0</v>
      </c>
      <c r="CJ125" s="37">
        <f t="shared" si="163"/>
        <v>0</v>
      </c>
      <c r="CK125" s="189">
        <v>60</v>
      </c>
      <c r="CL125" s="80">
        <f>+CI125*'PRECIOS SEGUN ADJ. (FRONTERIZO)'!$B$16*'PRECIOS SEGUN ADJ. (FRONTERIZO)'!$C$16</f>
        <v>0</v>
      </c>
      <c r="CM125" s="80" t="s">
        <v>134</v>
      </c>
      <c r="CN125" s="80">
        <f t="shared" si="172"/>
        <v>0</v>
      </c>
      <c r="CO125" s="37">
        <v>0</v>
      </c>
      <c r="CP125" s="37">
        <f t="shared" si="164"/>
        <v>0</v>
      </c>
      <c r="CQ125" s="189">
        <v>55.649999999999991</v>
      </c>
      <c r="CR125" s="80">
        <f>+CO125*'PRECIOS SEGUN ADJ. (FRONTERIZO)'!$B$17*'PRECIOS SEGUN ADJ. (FRONTERIZO)'!$C$17</f>
        <v>0</v>
      </c>
      <c r="CS125" s="80" t="s">
        <v>134</v>
      </c>
      <c r="CT125" s="80">
        <f t="shared" si="173"/>
        <v>0</v>
      </c>
      <c r="CU125" s="165">
        <v>285</v>
      </c>
      <c r="CV125" s="37">
        <f t="shared" si="151"/>
        <v>11400</v>
      </c>
      <c r="CW125" s="189">
        <v>6.5999999999999988</v>
      </c>
      <c r="CX125" s="80">
        <f>+CU125*'PRECIOS SEGUN ADJ (RURAL)'!$B$14*'PRECIOS SEGUN ADJ (RURAL)'!$C$14</f>
        <v>75240</v>
      </c>
      <c r="CY125" s="80" t="s">
        <v>916</v>
      </c>
      <c r="CZ125" s="37">
        <v>0</v>
      </c>
      <c r="DA125" s="37">
        <f t="shared" si="165"/>
        <v>0</v>
      </c>
      <c r="DB125" s="189">
        <v>65.75</v>
      </c>
      <c r="DC125" s="80">
        <f>+CZ125*'PRECIOS SEGUN ADJ. (FRONTERIZO)'!$B$19*'PRECIOS SEGUN ADJ. (FRONTERIZO)'!$C$19</f>
        <v>0</v>
      </c>
      <c r="DD125" s="80" t="s">
        <v>134</v>
      </c>
      <c r="DE125" s="80">
        <f t="shared" si="174"/>
        <v>0</v>
      </c>
      <c r="DF125" s="165">
        <v>10</v>
      </c>
      <c r="DG125" s="37">
        <f t="shared" si="152"/>
        <v>400</v>
      </c>
      <c r="DH125" s="189">
        <v>82.59999999999998</v>
      </c>
      <c r="DI125" s="80">
        <f>+DF125*'PRECIOS SEGUN ADJ (RURAL)'!$B$15*'PRECIOS SEGUN ADJ (RURAL)'!$C$15</f>
        <v>33040</v>
      </c>
      <c r="DJ125" s="80" t="s">
        <v>822</v>
      </c>
      <c r="DK125" s="80">
        <f t="shared" si="153"/>
        <v>5947.2</v>
      </c>
      <c r="DL125" s="165">
        <v>285</v>
      </c>
      <c r="DM125" s="37">
        <f t="shared" si="154"/>
        <v>11400</v>
      </c>
      <c r="DN125" s="189">
        <v>23.059999999999995</v>
      </c>
      <c r="DO125" s="80">
        <f>+DL125*'PRECIOS SEGUN ADJ (RURAL)'!$B$17*'PRECIOS SEGUN ADJ (RURAL)'!$C$17</f>
        <v>262884</v>
      </c>
      <c r="DP125" s="80" t="s">
        <v>3483</v>
      </c>
      <c r="DQ125" s="192">
        <v>0</v>
      </c>
      <c r="DR125" s="192">
        <f t="shared" si="166"/>
        <v>0</v>
      </c>
      <c r="DS125" s="189">
        <v>80.849999999999994</v>
      </c>
      <c r="DT125" s="80">
        <f>+DQ125*'PRECIOS SEGUN ADJ. (FRONTERIZO)'!$B$22*'PRECIOS SEGUN ADJ. (FRONTERIZO)'!$C$22</f>
        <v>0</v>
      </c>
      <c r="DU125" s="80" t="s">
        <v>134</v>
      </c>
      <c r="DV125" s="165">
        <v>12</v>
      </c>
      <c r="DW125" s="37">
        <f t="shared" si="155"/>
        <v>480</v>
      </c>
      <c r="DX125" s="189">
        <v>21.83</v>
      </c>
      <c r="DY125" s="80">
        <f>+DV125*'PRECIOS SEGUN ADJ (RURAL)'!$B$19*'PRECIOS SEGUN ADJ (RURAL)'!$C$19</f>
        <v>10478.4</v>
      </c>
      <c r="DZ125" s="80" t="s">
        <v>1150</v>
      </c>
      <c r="EA125" s="80">
        <f t="shared" si="156"/>
        <v>1886.11</v>
      </c>
      <c r="EB125" s="165">
        <v>41</v>
      </c>
      <c r="EC125" s="37">
        <f t="shared" si="157"/>
        <v>1640</v>
      </c>
      <c r="ED125" s="189">
        <v>33</v>
      </c>
      <c r="EE125" s="80">
        <f>+EB125*'PRECIOS SEGUN ADJ (RURAL)'!$B$20*'PRECIOS SEGUN ADJ (RURAL)'!$C$20</f>
        <v>54120</v>
      </c>
      <c r="EF125" s="80" t="s">
        <v>148</v>
      </c>
      <c r="EG125" s="37">
        <v>0</v>
      </c>
      <c r="EH125" s="37">
        <f t="shared" si="167"/>
        <v>0</v>
      </c>
      <c r="EI125" s="189">
        <v>15.789999999999997</v>
      </c>
      <c r="EJ125" s="80">
        <f>+EG125*'PRECIOS SEGUN ADJ. (FRONTERIZO)'!$B$25*'PRECIOS SEGUN ADJ. (FRONTERIZO)'!$C$25</f>
        <v>0</v>
      </c>
      <c r="EK125" s="80" t="s">
        <v>134</v>
      </c>
      <c r="EL125" s="37">
        <v>0</v>
      </c>
      <c r="EM125" s="37">
        <f t="shared" si="168"/>
        <v>0</v>
      </c>
      <c r="EN125" s="189">
        <v>31.5</v>
      </c>
      <c r="EO125" s="80">
        <f>+EL125*'PRECIOS SEGUN ADJ. (FRONTERIZO)'!$B$26*'PRECIOS SEGUN ADJ. (FRONTERIZO)'!$C$26</f>
        <v>0</v>
      </c>
      <c r="EP125" s="80" t="s">
        <v>134</v>
      </c>
      <c r="EQ125" s="193">
        <v>36</v>
      </c>
      <c r="ER125" s="194">
        <f t="shared" si="169"/>
        <v>1440</v>
      </c>
      <c r="ES125" s="195">
        <v>21.68</v>
      </c>
      <c r="ET125" s="196">
        <f>+EQ125*'PRECIOS SEGUN ADJ (RURAL)'!$B$13*'PRECIOS SEGUN ADJ (RURAL)'!$C$13</f>
        <v>31219.200000000001</v>
      </c>
      <c r="EU125" s="196" t="s">
        <v>1340</v>
      </c>
      <c r="EV125" s="197">
        <v>285</v>
      </c>
      <c r="EW125" s="198">
        <f t="shared" si="158"/>
        <v>5700</v>
      </c>
      <c r="EX125" s="199">
        <v>5.5</v>
      </c>
      <c r="EY125" s="200">
        <f>+EV125*'PRECIOS SEGUN ADJ (RURAL)'!$B$16*'PRECIOS SEGUN ADJ (RURAL)'!$C$16</f>
        <v>31350</v>
      </c>
      <c r="EZ125" s="200" t="s">
        <v>3480</v>
      </c>
      <c r="FA125" s="201">
        <v>16</v>
      </c>
      <c r="FB125" s="202">
        <f t="shared" si="170"/>
        <v>640</v>
      </c>
      <c r="FC125" s="203">
        <v>220</v>
      </c>
      <c r="FD125" s="204">
        <f>+FA125*'PRECIOS SEGUN ADJ (RURAL)'!$B$18*'PRECIOS SEGUN ADJ (RURAL)'!$C$18</f>
        <v>140800</v>
      </c>
      <c r="FE125" s="204" t="s">
        <v>1341</v>
      </c>
      <c r="FF125" s="204">
        <f t="shared" si="159"/>
        <v>25344</v>
      </c>
      <c r="FG125" s="80">
        <f t="shared" si="175"/>
        <v>1410929.9999999998</v>
      </c>
      <c r="FH125" s="80" t="s">
        <v>3484</v>
      </c>
      <c r="FI125" s="80">
        <f t="shared" si="171"/>
        <v>108761.24999999999</v>
      </c>
      <c r="FJ125" s="80" t="s">
        <v>2797</v>
      </c>
      <c r="FK125" s="80">
        <f t="shared" si="176"/>
        <v>1302168.7499999998</v>
      </c>
      <c r="FL125" s="80" t="s">
        <v>3485</v>
      </c>
      <c r="FM125" s="80">
        <f t="shared" si="177"/>
        <v>282186</v>
      </c>
      <c r="FN125" s="80" t="s">
        <v>3486</v>
      </c>
      <c r="FO125" s="80">
        <f t="shared" si="178"/>
        <v>14109.3</v>
      </c>
      <c r="FP125" s="80" t="s">
        <v>3487</v>
      </c>
      <c r="FQ125" s="80"/>
      <c r="FR125" s="80">
        <f t="shared" si="179"/>
        <v>1128743.9999999998</v>
      </c>
      <c r="FS125" s="80" t="s">
        <v>3488</v>
      </c>
      <c r="FT125" s="37" t="str">
        <f>+VLOOKUP(D125,'RURAL XENIA'!F:G,2,0)</f>
        <v>R-03</v>
      </c>
    </row>
    <row r="126" spans="1:176">
      <c r="A126" s="37">
        <v>125</v>
      </c>
      <c r="B126" s="176" t="s">
        <v>1826</v>
      </c>
      <c r="C126" s="26" t="s">
        <v>3489</v>
      </c>
      <c r="D126" s="37">
        <v>131889052</v>
      </c>
      <c r="E126" s="37">
        <f>+VLOOKUP(D126,'INFORMACION DE PROVEEDORES'!C:I,2,0)</f>
        <v>131889052</v>
      </c>
      <c r="F126" s="26" t="str">
        <f>+VLOOKUP(D126,'INFORMACION DE PROVEEDORES'!C:J,4,0)</f>
        <v>KATHERINE A. MONTAS BRITO</v>
      </c>
      <c r="G126" s="37" t="str">
        <f>+VLOOKUP(D126,'INFORMACION DE PROVEEDORES'!C:K,5,0)</f>
        <v>402-2259486-9</v>
      </c>
      <c r="H126" s="26" t="str">
        <f>+VLOOKUP(D126,'INFORMACION DE PROVEEDORES'!C:L,7,0)</f>
        <v xml:space="preserve">C/MANOLO TAVARES JUSTO, 1RA PLANTA, </v>
      </c>
      <c r="I126" s="37" t="str">
        <f>+VLOOKUP(D126,'INFORMACION DE PROVEEDORES'!C:M,3,0)</f>
        <v xml:space="preserve"> JURÍDICA</v>
      </c>
      <c r="J126" s="37">
        <v>2</v>
      </c>
      <c r="K126" s="37">
        <v>243</v>
      </c>
      <c r="L126" s="37">
        <v>17</v>
      </c>
      <c r="M126" s="37">
        <f t="shared" si="135"/>
        <v>680</v>
      </c>
      <c r="N126" s="189">
        <v>60.180000000000007</v>
      </c>
      <c r="O126" s="80">
        <f>+L126*'PRECIOS SEGUN ADJ (RURAL)'!$B$2*'PRECIOS SEGUN ADJ (RURAL)'!$C$2</f>
        <v>40922.399999999994</v>
      </c>
      <c r="P126" s="80" t="s">
        <v>1412</v>
      </c>
      <c r="Q126" s="80">
        <f t="shared" si="136"/>
        <v>6547.58</v>
      </c>
      <c r="R126" s="165">
        <v>3</v>
      </c>
      <c r="S126" s="37">
        <f t="shared" si="137"/>
        <v>120</v>
      </c>
      <c r="T126" s="189">
        <v>33</v>
      </c>
      <c r="U126" s="80">
        <f>+R126*'PRECIOS SEGUN ADJ (RURAL)'!$B$3*'PRECIOS SEGUN ADJ (RURAL)'!$C$3</f>
        <v>3960</v>
      </c>
      <c r="V126" s="80" t="s">
        <v>1161</v>
      </c>
      <c r="W126" s="192">
        <v>0</v>
      </c>
      <c r="X126" s="37">
        <f t="shared" si="160"/>
        <v>0</v>
      </c>
      <c r="Y126" s="189">
        <v>25.2</v>
      </c>
      <c r="Z126" s="80">
        <f>+W126*'PRECIOS SEGUN ADJ. (FRONTERIZO)'!$B$4*'PRECIOS SEGUN ADJ. (FRONTERIZO)'!$C$4</f>
        <v>0</v>
      </c>
      <c r="AA126" s="80" t="s">
        <v>134</v>
      </c>
      <c r="AB126" s="165">
        <v>38</v>
      </c>
      <c r="AC126" s="37">
        <f t="shared" si="138"/>
        <v>1520</v>
      </c>
      <c r="AD126" s="189">
        <v>87.91</v>
      </c>
      <c r="AE126" s="80">
        <f>+AB126*'PRECIOS SEGUN ADJ (RURAL)'!$B$4*'PRECIOS SEGUN ADJ (RURAL)'!$C$4</f>
        <v>133623.20000000001</v>
      </c>
      <c r="AF126" s="80" t="s">
        <v>1840</v>
      </c>
      <c r="AG126" s="80">
        <f t="shared" si="139"/>
        <v>24052.18</v>
      </c>
      <c r="AH126" s="165">
        <v>46</v>
      </c>
      <c r="AI126" s="37">
        <f t="shared" si="140"/>
        <v>1840</v>
      </c>
      <c r="AJ126" s="189">
        <v>53.95</v>
      </c>
      <c r="AK126" s="80">
        <f>+AH126*'PRECIOS SEGUN ADJ (RURAL)'!$B$5*'PRECIOS SEGUN ADJ (RURAL)'!$C$5</f>
        <v>99268.000000000015</v>
      </c>
      <c r="AL126" s="80" t="s">
        <v>1841</v>
      </c>
      <c r="AM126" s="165">
        <v>6</v>
      </c>
      <c r="AN126" s="37">
        <f t="shared" si="141"/>
        <v>240</v>
      </c>
      <c r="AO126" s="189">
        <v>29.05</v>
      </c>
      <c r="AP126" s="80">
        <f>+AM126*'PRECIOS SEGUN ADJ (RURAL)'!$B$6*'PRECIOS SEGUN ADJ (RURAL)'!$C$6</f>
        <v>6972</v>
      </c>
      <c r="AQ126" s="80" t="s">
        <v>1162</v>
      </c>
      <c r="AR126" s="80">
        <f t="shared" si="142"/>
        <v>1115.52</v>
      </c>
      <c r="AS126" s="165">
        <v>14</v>
      </c>
      <c r="AT126" s="37">
        <f t="shared" si="143"/>
        <v>560</v>
      </c>
      <c r="AU126" s="189">
        <v>304.44</v>
      </c>
      <c r="AV126" s="80">
        <f>+AS126*'PRECIOS SEGUN ADJ (RURAL)'!$B$7*'PRECIOS SEGUN ADJ (RURAL)'!$C$7</f>
        <v>170486.39999999999</v>
      </c>
      <c r="AW126" s="80" t="s">
        <v>1220</v>
      </c>
      <c r="AX126" s="80">
        <f t="shared" si="144"/>
        <v>30687.55</v>
      </c>
      <c r="AY126" s="37">
        <v>0</v>
      </c>
      <c r="AZ126" s="37">
        <f t="shared" si="161"/>
        <v>0</v>
      </c>
      <c r="BA126" s="189">
        <v>18.899999999999999</v>
      </c>
      <c r="BB126" s="80">
        <f>+AY126*'PRECIOS SEGUN ADJ. (FRONTERIZO)'!$B$9*'PRECIOS SEGUN ADJ. (FRONTERIZO)'!$C$9</f>
        <v>0</v>
      </c>
      <c r="BC126" s="80" t="s">
        <v>134</v>
      </c>
      <c r="BD126" s="165">
        <v>3</v>
      </c>
      <c r="BE126" s="37">
        <f t="shared" si="145"/>
        <v>120</v>
      </c>
      <c r="BF126" s="189">
        <v>140.38999999999999</v>
      </c>
      <c r="BG126" s="80">
        <f>+BD126*'PRECIOS SEGUN ADJ (RURAL)'!$B$8*'PRECIOS SEGUN ADJ (RURAL)'!$C$8</f>
        <v>16846.8</v>
      </c>
      <c r="BH126" s="80" t="s">
        <v>1164</v>
      </c>
      <c r="BI126" s="80">
        <f t="shared" si="146"/>
        <v>3032.42</v>
      </c>
      <c r="BJ126" s="37">
        <v>0</v>
      </c>
      <c r="BK126" s="37">
        <f t="shared" si="162"/>
        <v>0</v>
      </c>
      <c r="BL126" s="189">
        <v>31.459999999999997</v>
      </c>
      <c r="BM126" s="80">
        <f>+BJ126*'PRECIOS SEGUN ADJ. (FRONTERIZO)'!$B$11*'PRECIOS SEGUN ADJ. (FRONTERIZO)'!$C$11</f>
        <v>0</v>
      </c>
      <c r="BN126" s="80" t="s">
        <v>134</v>
      </c>
      <c r="BO126" s="165">
        <v>12</v>
      </c>
      <c r="BP126" s="37">
        <f t="shared" si="147"/>
        <v>480</v>
      </c>
      <c r="BQ126" s="189">
        <v>68.099999999999994</v>
      </c>
      <c r="BR126" s="80">
        <f>+BO126*'PRECIOS SEGUN ADJ (RURAL)'!$B$9*'PRECIOS SEGUN ADJ (RURAL)'!$C$9</f>
        <v>32687.999999999996</v>
      </c>
      <c r="BS126" s="80" t="s">
        <v>1165</v>
      </c>
      <c r="BT126" s="165">
        <v>243</v>
      </c>
      <c r="BU126" s="37">
        <f t="shared" si="148"/>
        <v>4860</v>
      </c>
      <c r="BV126" s="189">
        <v>5.5</v>
      </c>
      <c r="BW126" s="80">
        <f>+BT126*'PRECIOS SEGUN ADJ (RURAL)'!$B$10*'PRECIOS SEGUN ADJ (RURAL)'!$C$10</f>
        <v>26730</v>
      </c>
      <c r="BX126" s="80" t="s">
        <v>3490</v>
      </c>
      <c r="BY126" s="165">
        <v>243</v>
      </c>
      <c r="BZ126" s="37">
        <f t="shared" si="149"/>
        <v>9720</v>
      </c>
      <c r="CA126" s="189">
        <v>7.1500000000000012</v>
      </c>
      <c r="CB126" s="80">
        <f>+BY126*'PRECIOS SEGUN ADJ (RURAL)'!$B$11*'PRECIOS SEGUN ADJ (RURAL)'!$C$11</f>
        <v>69498</v>
      </c>
      <c r="CC126" s="80" t="s">
        <v>708</v>
      </c>
      <c r="CD126" s="165">
        <v>243</v>
      </c>
      <c r="CE126" s="37">
        <f t="shared" si="150"/>
        <v>9720</v>
      </c>
      <c r="CF126" s="189">
        <v>6.84</v>
      </c>
      <c r="CG126" s="80">
        <f>+CD126*'PRECIOS SEGUN ADJ (RURAL)'!$B$12*'PRECIOS SEGUN ADJ (RURAL)'!$C$12</f>
        <v>66484.799999999988</v>
      </c>
      <c r="CH126" s="80" t="s">
        <v>3491</v>
      </c>
      <c r="CI126" s="37">
        <v>0</v>
      </c>
      <c r="CJ126" s="37">
        <f t="shared" si="163"/>
        <v>0</v>
      </c>
      <c r="CK126" s="189">
        <v>60</v>
      </c>
      <c r="CL126" s="80">
        <f>+CI126*'PRECIOS SEGUN ADJ. (FRONTERIZO)'!$B$16*'PRECIOS SEGUN ADJ. (FRONTERIZO)'!$C$16</f>
        <v>0</v>
      </c>
      <c r="CM126" s="80" t="s">
        <v>134</v>
      </c>
      <c r="CN126" s="80">
        <f t="shared" si="172"/>
        <v>0</v>
      </c>
      <c r="CO126" s="37">
        <v>0</v>
      </c>
      <c r="CP126" s="37">
        <f t="shared" si="164"/>
        <v>0</v>
      </c>
      <c r="CQ126" s="189">
        <v>55.649999999999991</v>
      </c>
      <c r="CR126" s="80">
        <f>+CO126*'PRECIOS SEGUN ADJ. (FRONTERIZO)'!$B$17*'PRECIOS SEGUN ADJ. (FRONTERIZO)'!$C$17</f>
        <v>0</v>
      </c>
      <c r="CS126" s="80" t="s">
        <v>134</v>
      </c>
      <c r="CT126" s="80">
        <f t="shared" si="173"/>
        <v>0</v>
      </c>
      <c r="CU126" s="165">
        <v>243</v>
      </c>
      <c r="CV126" s="37">
        <f t="shared" si="151"/>
        <v>9720</v>
      </c>
      <c r="CW126" s="189">
        <v>6.5999999999999988</v>
      </c>
      <c r="CX126" s="80">
        <f>+CU126*'PRECIOS SEGUN ADJ (RURAL)'!$B$14*'PRECIOS SEGUN ADJ (RURAL)'!$C$14</f>
        <v>64152</v>
      </c>
      <c r="CY126" s="80" t="s">
        <v>3492</v>
      </c>
      <c r="CZ126" s="37">
        <v>0</v>
      </c>
      <c r="DA126" s="37">
        <f t="shared" si="165"/>
        <v>0</v>
      </c>
      <c r="DB126" s="189">
        <v>65.75</v>
      </c>
      <c r="DC126" s="80">
        <f>+CZ126*'PRECIOS SEGUN ADJ. (FRONTERIZO)'!$B$19*'PRECIOS SEGUN ADJ. (FRONTERIZO)'!$C$19</f>
        <v>0</v>
      </c>
      <c r="DD126" s="80" t="s">
        <v>134</v>
      </c>
      <c r="DE126" s="80">
        <f t="shared" si="174"/>
        <v>0</v>
      </c>
      <c r="DF126" s="165">
        <v>9</v>
      </c>
      <c r="DG126" s="37">
        <f t="shared" si="152"/>
        <v>360</v>
      </c>
      <c r="DH126" s="189">
        <v>82.59999999999998</v>
      </c>
      <c r="DI126" s="80">
        <f>+DF126*'PRECIOS SEGUN ADJ (RURAL)'!$B$15*'PRECIOS SEGUN ADJ (RURAL)'!$C$15</f>
        <v>29736</v>
      </c>
      <c r="DJ126" s="80" t="s">
        <v>553</v>
      </c>
      <c r="DK126" s="80">
        <f t="shared" si="153"/>
        <v>5352.48</v>
      </c>
      <c r="DL126" s="165">
        <v>243</v>
      </c>
      <c r="DM126" s="37">
        <f t="shared" si="154"/>
        <v>9720</v>
      </c>
      <c r="DN126" s="189">
        <v>23.059999999999995</v>
      </c>
      <c r="DO126" s="80">
        <f>+DL126*'PRECIOS SEGUN ADJ (RURAL)'!$B$17*'PRECIOS SEGUN ADJ (RURAL)'!$C$17</f>
        <v>224143.2</v>
      </c>
      <c r="DP126" s="80" t="s">
        <v>3493</v>
      </c>
      <c r="DQ126" s="192">
        <v>0</v>
      </c>
      <c r="DR126" s="192">
        <f t="shared" si="166"/>
        <v>0</v>
      </c>
      <c r="DS126" s="189">
        <v>80.849999999999994</v>
      </c>
      <c r="DT126" s="80">
        <f>+DQ126*'PRECIOS SEGUN ADJ. (FRONTERIZO)'!$B$22*'PRECIOS SEGUN ADJ. (FRONTERIZO)'!$C$22</f>
        <v>0</v>
      </c>
      <c r="DU126" s="80" t="s">
        <v>134</v>
      </c>
      <c r="DV126" s="165">
        <v>11</v>
      </c>
      <c r="DW126" s="37">
        <f t="shared" si="155"/>
        <v>440</v>
      </c>
      <c r="DX126" s="189">
        <v>21.83</v>
      </c>
      <c r="DY126" s="80">
        <f>+DV126*'PRECIOS SEGUN ADJ (RURAL)'!$B$19*'PRECIOS SEGUN ADJ (RURAL)'!$C$19</f>
        <v>9605.2000000000007</v>
      </c>
      <c r="DZ126" s="80" t="s">
        <v>276</v>
      </c>
      <c r="EA126" s="80">
        <f t="shared" si="156"/>
        <v>1728.94</v>
      </c>
      <c r="EB126" s="165">
        <v>36</v>
      </c>
      <c r="EC126" s="37">
        <f t="shared" si="157"/>
        <v>1440</v>
      </c>
      <c r="ED126" s="189">
        <v>33</v>
      </c>
      <c r="EE126" s="80">
        <f>+EB126*'PRECIOS SEGUN ADJ (RURAL)'!$B$20*'PRECIOS SEGUN ADJ (RURAL)'!$C$20</f>
        <v>47520</v>
      </c>
      <c r="EF126" s="80" t="s">
        <v>514</v>
      </c>
      <c r="EG126" s="37">
        <v>0</v>
      </c>
      <c r="EH126" s="37">
        <f t="shared" si="167"/>
        <v>0</v>
      </c>
      <c r="EI126" s="189">
        <v>15.789999999999997</v>
      </c>
      <c r="EJ126" s="80">
        <f>+EG126*'PRECIOS SEGUN ADJ. (FRONTERIZO)'!$B$25*'PRECIOS SEGUN ADJ. (FRONTERIZO)'!$C$25</f>
        <v>0</v>
      </c>
      <c r="EK126" s="80" t="s">
        <v>134</v>
      </c>
      <c r="EL126" s="37">
        <v>0</v>
      </c>
      <c r="EM126" s="37">
        <f t="shared" si="168"/>
        <v>0</v>
      </c>
      <c r="EN126" s="189">
        <v>31.5</v>
      </c>
      <c r="EO126" s="80">
        <f>+EL126*'PRECIOS SEGUN ADJ. (FRONTERIZO)'!$B$26*'PRECIOS SEGUN ADJ. (FRONTERIZO)'!$C$26</f>
        <v>0</v>
      </c>
      <c r="EP126" s="80" t="s">
        <v>134</v>
      </c>
      <c r="EQ126" s="193">
        <v>32</v>
      </c>
      <c r="ER126" s="194">
        <f t="shared" si="169"/>
        <v>1280</v>
      </c>
      <c r="ES126" s="195">
        <v>21.68</v>
      </c>
      <c r="ET126" s="196">
        <f>+EQ126*'PRECIOS SEGUN ADJ (RURAL)'!$B$13*'PRECIOS SEGUN ADJ (RURAL)'!$C$13</f>
        <v>27750.400000000001</v>
      </c>
      <c r="EU126" s="196" t="s">
        <v>1418</v>
      </c>
      <c r="EV126" s="197">
        <v>243</v>
      </c>
      <c r="EW126" s="198">
        <f t="shared" si="158"/>
        <v>4860</v>
      </c>
      <c r="EX126" s="199">
        <v>5.5</v>
      </c>
      <c r="EY126" s="200">
        <f>+EV126*'PRECIOS SEGUN ADJ (RURAL)'!$B$16*'PRECIOS SEGUN ADJ (RURAL)'!$C$16</f>
        <v>26730</v>
      </c>
      <c r="EZ126" s="200" t="s">
        <v>3490</v>
      </c>
      <c r="FA126" s="201">
        <v>14</v>
      </c>
      <c r="FB126" s="202">
        <f t="shared" si="170"/>
        <v>560</v>
      </c>
      <c r="FC126" s="203">
        <v>220</v>
      </c>
      <c r="FD126" s="204">
        <f>+FA126*'PRECIOS SEGUN ADJ (RURAL)'!$B$18*'PRECIOS SEGUN ADJ (RURAL)'!$C$18</f>
        <v>123200</v>
      </c>
      <c r="FE126" s="204" t="s">
        <v>1226</v>
      </c>
      <c r="FF126" s="204">
        <f t="shared" si="159"/>
        <v>22176</v>
      </c>
      <c r="FG126" s="80">
        <f t="shared" si="175"/>
        <v>1220316.3999999999</v>
      </c>
      <c r="FH126" s="80" t="s">
        <v>3494</v>
      </c>
      <c r="FI126" s="80">
        <f t="shared" si="171"/>
        <v>94692.67</v>
      </c>
      <c r="FJ126" s="80" t="s">
        <v>3495</v>
      </c>
      <c r="FK126" s="80">
        <f t="shared" si="176"/>
        <v>1125623.73</v>
      </c>
      <c r="FL126" s="80" t="s">
        <v>3496</v>
      </c>
      <c r="FM126" s="80">
        <f t="shared" si="177"/>
        <v>244063.28</v>
      </c>
      <c r="FN126" s="80" t="s">
        <v>3497</v>
      </c>
      <c r="FO126" s="80">
        <f t="shared" si="178"/>
        <v>12203.16</v>
      </c>
      <c r="FP126" s="80" t="s">
        <v>3498</v>
      </c>
      <c r="FQ126" s="80"/>
      <c r="FR126" s="80">
        <f t="shared" si="179"/>
        <v>976253.11999999988</v>
      </c>
      <c r="FS126" s="80" t="s">
        <v>3499</v>
      </c>
      <c r="FT126" s="37" t="str">
        <f>+VLOOKUP(D126,'RURAL XENIA'!F:G,2,0)</f>
        <v>R-25</v>
      </c>
    </row>
    <row r="127" spans="1:176">
      <c r="A127" s="37">
        <v>126</v>
      </c>
      <c r="B127" s="176" t="s">
        <v>1826</v>
      </c>
      <c r="C127" s="26" t="s">
        <v>3500</v>
      </c>
      <c r="D127" s="37">
        <v>132143787</v>
      </c>
      <c r="E127" s="37">
        <f>+VLOOKUP(D127,'INFORMACION DE PROVEEDORES'!C:I,2,0)</f>
        <v>132143787</v>
      </c>
      <c r="F127" s="26" t="str">
        <f>+VLOOKUP(D127,'INFORMACION DE PROVEEDORES'!C:J,4,0)</f>
        <v xml:space="preserve">ROGER LAUREANO </v>
      </c>
      <c r="G127" s="37" t="str">
        <f>+VLOOKUP(D127,'INFORMACION DE PROVEEDORES'!C:K,5,0)</f>
        <v>001-1479657-6</v>
      </c>
      <c r="H127" s="26" t="str">
        <f>+VLOOKUP(D127,'INFORMACION DE PROVEEDORES'!C:L,7,0)</f>
        <v>CALLE PEDRO TERRENO, NO. 20, EL ALMIRANTE, SANTO ODMINGO ESTE, SANTO DOMINGO</v>
      </c>
      <c r="I127" s="37" t="str">
        <f>+VLOOKUP(D127,'INFORMACION DE PROVEEDORES'!C:M,3,0)</f>
        <v xml:space="preserve"> JURÍDICA</v>
      </c>
      <c r="J127" s="37">
        <v>1</v>
      </c>
      <c r="K127" s="37">
        <v>397</v>
      </c>
      <c r="L127" s="37">
        <v>27</v>
      </c>
      <c r="M127" s="37">
        <f t="shared" si="135"/>
        <v>1080</v>
      </c>
      <c r="N127" s="189">
        <v>60.180000000000007</v>
      </c>
      <c r="O127" s="80">
        <f>+L127*'PRECIOS SEGUN ADJ (RURAL)'!$B$2*'PRECIOS SEGUN ADJ (RURAL)'!$C$2</f>
        <v>64994.399999999994</v>
      </c>
      <c r="P127" s="80" t="s">
        <v>3159</v>
      </c>
      <c r="Q127" s="80">
        <f t="shared" si="136"/>
        <v>10399.1</v>
      </c>
      <c r="R127" s="165">
        <v>5</v>
      </c>
      <c r="S127" s="37">
        <f t="shared" si="137"/>
        <v>200</v>
      </c>
      <c r="T127" s="189">
        <v>33</v>
      </c>
      <c r="U127" s="80">
        <f>+R127*'PRECIOS SEGUN ADJ (RURAL)'!$B$3*'PRECIOS SEGUN ADJ (RURAL)'!$C$3</f>
        <v>6600</v>
      </c>
      <c r="V127" s="80" t="s">
        <v>1181</v>
      </c>
      <c r="W127" s="192">
        <v>0</v>
      </c>
      <c r="X127" s="37">
        <f t="shared" si="160"/>
        <v>0</v>
      </c>
      <c r="Y127" s="189">
        <v>25.2</v>
      </c>
      <c r="Z127" s="80">
        <f>+W127*'PRECIOS SEGUN ADJ. (FRONTERIZO)'!$B$4*'PRECIOS SEGUN ADJ. (FRONTERIZO)'!$C$4</f>
        <v>0</v>
      </c>
      <c r="AA127" s="80" t="s">
        <v>134</v>
      </c>
      <c r="AB127" s="165">
        <v>61</v>
      </c>
      <c r="AC127" s="37">
        <f t="shared" si="138"/>
        <v>2440</v>
      </c>
      <c r="AD127" s="189">
        <v>87.91</v>
      </c>
      <c r="AE127" s="80">
        <f>+AB127*'PRECIOS SEGUN ADJ (RURAL)'!$B$4*'PRECIOS SEGUN ADJ (RURAL)'!$C$4</f>
        <v>214500.40000000002</v>
      </c>
      <c r="AF127" s="80" t="s">
        <v>2432</v>
      </c>
      <c r="AG127" s="80">
        <f t="shared" si="139"/>
        <v>38610.07</v>
      </c>
      <c r="AH127" s="165">
        <v>73</v>
      </c>
      <c r="AI127" s="37">
        <f t="shared" si="140"/>
        <v>2920</v>
      </c>
      <c r="AJ127" s="189">
        <v>53.95</v>
      </c>
      <c r="AK127" s="80">
        <f>+AH127*'PRECIOS SEGUN ADJ (RURAL)'!$B$5*'PRECIOS SEGUN ADJ (RURAL)'!$C$5</f>
        <v>157534</v>
      </c>
      <c r="AL127" s="80" t="s">
        <v>3161</v>
      </c>
      <c r="AM127" s="165">
        <v>9</v>
      </c>
      <c r="AN127" s="37">
        <f t="shared" si="141"/>
        <v>360</v>
      </c>
      <c r="AO127" s="189">
        <v>29.05</v>
      </c>
      <c r="AP127" s="80">
        <f>+AM127*'PRECIOS SEGUN ADJ (RURAL)'!$B$6*'PRECIOS SEGUN ADJ (RURAL)'!$C$6</f>
        <v>10458</v>
      </c>
      <c r="AQ127" s="80" t="s">
        <v>1182</v>
      </c>
      <c r="AR127" s="80">
        <f t="shared" si="142"/>
        <v>1673.28</v>
      </c>
      <c r="AS127" s="165">
        <v>22</v>
      </c>
      <c r="AT127" s="37">
        <f t="shared" si="143"/>
        <v>880</v>
      </c>
      <c r="AU127" s="189">
        <v>304.44</v>
      </c>
      <c r="AV127" s="80">
        <f>+AS127*'PRECIOS SEGUN ADJ (RURAL)'!$B$7*'PRECIOS SEGUN ADJ (RURAL)'!$C$7</f>
        <v>267907.20000000001</v>
      </c>
      <c r="AW127" s="80" t="s">
        <v>3162</v>
      </c>
      <c r="AX127" s="80">
        <f t="shared" si="144"/>
        <v>48223.3</v>
      </c>
      <c r="AY127" s="37">
        <v>0</v>
      </c>
      <c r="AZ127" s="37">
        <f t="shared" si="161"/>
        <v>0</v>
      </c>
      <c r="BA127" s="189">
        <v>18.899999999999999</v>
      </c>
      <c r="BB127" s="80">
        <f>+AY127*'PRECIOS SEGUN ADJ. (FRONTERIZO)'!$B$9*'PRECIOS SEGUN ADJ. (FRONTERIZO)'!$C$9</f>
        <v>0</v>
      </c>
      <c r="BC127" s="80" t="s">
        <v>134</v>
      </c>
      <c r="BD127" s="165">
        <v>5</v>
      </c>
      <c r="BE127" s="37">
        <f t="shared" si="145"/>
        <v>200</v>
      </c>
      <c r="BF127" s="189">
        <v>140.38999999999999</v>
      </c>
      <c r="BG127" s="80">
        <f>+BD127*'PRECIOS SEGUN ADJ (RURAL)'!$B$8*'PRECIOS SEGUN ADJ (RURAL)'!$C$8</f>
        <v>28077.999999999996</v>
      </c>
      <c r="BH127" s="80" t="s">
        <v>1183</v>
      </c>
      <c r="BI127" s="80">
        <f t="shared" si="146"/>
        <v>5054.04</v>
      </c>
      <c r="BJ127" s="37">
        <v>0</v>
      </c>
      <c r="BK127" s="37">
        <f t="shared" si="162"/>
        <v>0</v>
      </c>
      <c r="BL127" s="189">
        <v>31.459999999999997</v>
      </c>
      <c r="BM127" s="80">
        <f>+BJ127*'PRECIOS SEGUN ADJ. (FRONTERIZO)'!$B$11*'PRECIOS SEGUN ADJ. (FRONTERIZO)'!$C$11</f>
        <v>0</v>
      </c>
      <c r="BN127" s="80" t="s">
        <v>134</v>
      </c>
      <c r="BO127" s="165">
        <v>18</v>
      </c>
      <c r="BP127" s="37">
        <f t="shared" si="147"/>
        <v>720</v>
      </c>
      <c r="BQ127" s="189">
        <v>68.099999999999994</v>
      </c>
      <c r="BR127" s="80">
        <f>+BO127*'PRECIOS SEGUN ADJ (RURAL)'!$B$9*'PRECIOS SEGUN ADJ (RURAL)'!$C$9</f>
        <v>49032</v>
      </c>
      <c r="BS127" s="80" t="s">
        <v>3163</v>
      </c>
      <c r="BT127" s="165">
        <v>397</v>
      </c>
      <c r="BU127" s="37">
        <f t="shared" si="148"/>
        <v>7940</v>
      </c>
      <c r="BV127" s="189">
        <v>5.5</v>
      </c>
      <c r="BW127" s="80">
        <f>+BT127*'PRECIOS SEGUN ADJ (RURAL)'!$B$10*'PRECIOS SEGUN ADJ (RURAL)'!$C$10</f>
        <v>43670</v>
      </c>
      <c r="BX127" s="80" t="s">
        <v>3501</v>
      </c>
      <c r="BY127" s="165">
        <v>397</v>
      </c>
      <c r="BZ127" s="37">
        <f t="shared" si="149"/>
        <v>15880</v>
      </c>
      <c r="CA127" s="189">
        <v>7.1500000000000012</v>
      </c>
      <c r="CB127" s="80">
        <f>+BY127*'PRECIOS SEGUN ADJ (RURAL)'!$B$11*'PRECIOS SEGUN ADJ (RURAL)'!$C$11</f>
        <v>113542</v>
      </c>
      <c r="CC127" s="80" t="s">
        <v>3502</v>
      </c>
      <c r="CD127" s="165">
        <v>397</v>
      </c>
      <c r="CE127" s="37">
        <f t="shared" si="150"/>
        <v>15880</v>
      </c>
      <c r="CF127" s="189">
        <v>6.84</v>
      </c>
      <c r="CG127" s="80">
        <f>+CD127*'PRECIOS SEGUN ADJ (RURAL)'!$B$12*'PRECIOS SEGUN ADJ (RURAL)'!$C$12</f>
        <v>108619.2</v>
      </c>
      <c r="CH127" s="80" t="s">
        <v>3503</v>
      </c>
      <c r="CI127" s="37">
        <v>0</v>
      </c>
      <c r="CJ127" s="37">
        <f t="shared" si="163"/>
        <v>0</v>
      </c>
      <c r="CK127" s="189">
        <v>60</v>
      </c>
      <c r="CL127" s="80">
        <f>+CI127*'PRECIOS SEGUN ADJ. (FRONTERIZO)'!$B$16*'PRECIOS SEGUN ADJ. (FRONTERIZO)'!$C$16</f>
        <v>0</v>
      </c>
      <c r="CM127" s="80" t="s">
        <v>134</v>
      </c>
      <c r="CN127" s="80">
        <f t="shared" si="172"/>
        <v>0</v>
      </c>
      <c r="CO127" s="37">
        <v>0</v>
      </c>
      <c r="CP127" s="37">
        <f t="shared" si="164"/>
        <v>0</v>
      </c>
      <c r="CQ127" s="189">
        <v>55.649999999999991</v>
      </c>
      <c r="CR127" s="80">
        <f>+CO127*'PRECIOS SEGUN ADJ. (FRONTERIZO)'!$B$17*'PRECIOS SEGUN ADJ. (FRONTERIZO)'!$C$17</f>
        <v>0</v>
      </c>
      <c r="CS127" s="80" t="s">
        <v>134</v>
      </c>
      <c r="CT127" s="80">
        <f t="shared" si="173"/>
        <v>0</v>
      </c>
      <c r="CU127" s="165">
        <v>397</v>
      </c>
      <c r="CV127" s="37">
        <f t="shared" si="151"/>
        <v>15880</v>
      </c>
      <c r="CW127" s="189">
        <v>6.5999999999999988</v>
      </c>
      <c r="CX127" s="80">
        <f>+CU127*'PRECIOS SEGUN ADJ (RURAL)'!$B$14*'PRECIOS SEGUN ADJ (RURAL)'!$C$14</f>
        <v>104808</v>
      </c>
      <c r="CY127" s="80" t="s">
        <v>3504</v>
      </c>
      <c r="CZ127" s="37">
        <v>0</v>
      </c>
      <c r="DA127" s="37">
        <f t="shared" si="165"/>
        <v>0</v>
      </c>
      <c r="DB127" s="189">
        <v>65.75</v>
      </c>
      <c r="DC127" s="80">
        <f>+CZ127*'PRECIOS SEGUN ADJ. (FRONTERIZO)'!$B$19*'PRECIOS SEGUN ADJ. (FRONTERIZO)'!$C$19</f>
        <v>0</v>
      </c>
      <c r="DD127" s="80" t="s">
        <v>134</v>
      </c>
      <c r="DE127" s="80">
        <f t="shared" si="174"/>
        <v>0</v>
      </c>
      <c r="DF127" s="165">
        <v>14</v>
      </c>
      <c r="DG127" s="37">
        <f t="shared" si="152"/>
        <v>560</v>
      </c>
      <c r="DH127" s="189">
        <v>82.59999999999998</v>
      </c>
      <c r="DI127" s="80">
        <f>+DF127*'PRECIOS SEGUN ADJ (RURAL)'!$B$15*'PRECIOS SEGUN ADJ (RURAL)'!$C$15</f>
        <v>46255.999999999993</v>
      </c>
      <c r="DJ127" s="80" t="s">
        <v>2761</v>
      </c>
      <c r="DK127" s="80">
        <f t="shared" si="153"/>
        <v>8326.08</v>
      </c>
      <c r="DL127" s="165">
        <v>397</v>
      </c>
      <c r="DM127" s="37">
        <f t="shared" si="154"/>
        <v>15880</v>
      </c>
      <c r="DN127" s="189">
        <v>23.059999999999995</v>
      </c>
      <c r="DO127" s="80">
        <f>+DL127*'PRECIOS SEGUN ADJ (RURAL)'!$B$17*'PRECIOS SEGUN ADJ (RURAL)'!$C$17</f>
        <v>366192.8</v>
      </c>
      <c r="DP127" s="80" t="s">
        <v>3505</v>
      </c>
      <c r="DQ127" s="192">
        <v>0</v>
      </c>
      <c r="DR127" s="192">
        <f t="shared" si="166"/>
        <v>0</v>
      </c>
      <c r="DS127" s="189">
        <v>80.849999999999994</v>
      </c>
      <c r="DT127" s="80">
        <f>+DQ127*'PRECIOS SEGUN ADJ. (FRONTERIZO)'!$B$22*'PRECIOS SEGUN ADJ. (FRONTERIZO)'!$C$22</f>
        <v>0</v>
      </c>
      <c r="DU127" s="80" t="s">
        <v>134</v>
      </c>
      <c r="DV127" s="165">
        <v>16</v>
      </c>
      <c r="DW127" s="37">
        <f t="shared" si="155"/>
        <v>640</v>
      </c>
      <c r="DX127" s="189">
        <v>21.83</v>
      </c>
      <c r="DY127" s="80">
        <f>+DV127*'PRECIOS SEGUN ADJ (RURAL)'!$B$19*'PRECIOS SEGUN ADJ (RURAL)'!$C$19</f>
        <v>13971.199999999999</v>
      </c>
      <c r="DZ127" s="80" t="s">
        <v>888</v>
      </c>
      <c r="EA127" s="80">
        <f t="shared" si="156"/>
        <v>2514.8200000000002</v>
      </c>
      <c r="EB127" s="165">
        <v>57</v>
      </c>
      <c r="EC127" s="37">
        <f t="shared" si="157"/>
        <v>2280</v>
      </c>
      <c r="ED127" s="189">
        <v>33</v>
      </c>
      <c r="EE127" s="80">
        <f>+EB127*'PRECIOS SEGUN ADJ (RURAL)'!$B$20*'PRECIOS SEGUN ADJ (RURAL)'!$C$20</f>
        <v>75240</v>
      </c>
      <c r="EF127" s="80" t="s">
        <v>916</v>
      </c>
      <c r="EG127" s="37">
        <v>0</v>
      </c>
      <c r="EH127" s="37">
        <f t="shared" si="167"/>
        <v>0</v>
      </c>
      <c r="EI127" s="189">
        <v>15.789999999999997</v>
      </c>
      <c r="EJ127" s="80">
        <f>+EG127*'PRECIOS SEGUN ADJ. (FRONTERIZO)'!$B$25*'PRECIOS SEGUN ADJ. (FRONTERIZO)'!$C$25</f>
        <v>0</v>
      </c>
      <c r="EK127" s="80" t="s">
        <v>134</v>
      </c>
      <c r="EL127" s="37">
        <v>0</v>
      </c>
      <c r="EM127" s="37">
        <f t="shared" si="168"/>
        <v>0</v>
      </c>
      <c r="EN127" s="189">
        <v>31.5</v>
      </c>
      <c r="EO127" s="80">
        <f>+EL127*'PRECIOS SEGUN ADJ. (FRONTERIZO)'!$B$26*'PRECIOS SEGUN ADJ. (FRONTERIZO)'!$C$26</f>
        <v>0</v>
      </c>
      <c r="EP127" s="80" t="s">
        <v>134</v>
      </c>
      <c r="EQ127" s="193">
        <v>50</v>
      </c>
      <c r="ER127" s="194">
        <f t="shared" si="169"/>
        <v>2000</v>
      </c>
      <c r="ES127" s="195">
        <v>21.68</v>
      </c>
      <c r="ET127" s="196">
        <f>+EQ127*'PRECIOS SEGUN ADJ (RURAL)'!$B$13*'PRECIOS SEGUN ADJ (RURAL)'!$C$13</f>
        <v>43360</v>
      </c>
      <c r="EU127" s="196" t="s">
        <v>3205</v>
      </c>
      <c r="EV127" s="197">
        <v>397</v>
      </c>
      <c r="EW127" s="198">
        <f t="shared" si="158"/>
        <v>7940</v>
      </c>
      <c r="EX127" s="199">
        <v>5.5</v>
      </c>
      <c r="EY127" s="200">
        <f>+EV127*'PRECIOS SEGUN ADJ (RURAL)'!$B$16*'PRECIOS SEGUN ADJ (RURAL)'!$C$16</f>
        <v>43670</v>
      </c>
      <c r="EZ127" s="200" t="s">
        <v>3501</v>
      </c>
      <c r="FA127" s="201">
        <v>22</v>
      </c>
      <c r="FB127" s="202">
        <f t="shared" si="170"/>
        <v>880</v>
      </c>
      <c r="FC127" s="203">
        <v>220</v>
      </c>
      <c r="FD127" s="204">
        <f>+FA127*'PRECIOS SEGUN ADJ (RURAL)'!$B$18*'PRECIOS SEGUN ADJ (RURAL)'!$C$18</f>
        <v>193600</v>
      </c>
      <c r="FE127" s="204" t="s">
        <v>3170</v>
      </c>
      <c r="FF127" s="204">
        <f t="shared" si="159"/>
        <v>34848</v>
      </c>
      <c r="FG127" s="80">
        <f t="shared" si="175"/>
        <v>1952033.2</v>
      </c>
      <c r="FH127" s="80" t="s">
        <v>3506</v>
      </c>
      <c r="FI127" s="80">
        <f t="shared" si="171"/>
        <v>149648.69</v>
      </c>
      <c r="FJ127" s="80" t="s">
        <v>3507</v>
      </c>
      <c r="FK127" s="80">
        <f t="shared" si="176"/>
        <v>1802384.51</v>
      </c>
      <c r="FL127" s="80" t="s">
        <v>3508</v>
      </c>
      <c r="FM127" s="80">
        <f t="shared" si="177"/>
        <v>390406.64</v>
      </c>
      <c r="FN127" s="80" t="s">
        <v>3509</v>
      </c>
      <c r="FO127" s="80">
        <f t="shared" si="178"/>
        <v>19520.330000000002</v>
      </c>
      <c r="FP127" s="80" t="s">
        <v>3510</v>
      </c>
      <c r="FQ127" s="80"/>
      <c r="FR127" s="80">
        <f t="shared" si="179"/>
        <v>1561626.56</v>
      </c>
      <c r="FS127" s="80" t="s">
        <v>3511</v>
      </c>
      <c r="FT127" s="37" t="str">
        <f>+VLOOKUP(D127,'RURAL XENIA'!F:G,2,0)</f>
        <v>R-45</v>
      </c>
    </row>
    <row r="128" spans="1:176">
      <c r="A128" s="37">
        <v>127</v>
      </c>
      <c r="B128" s="176" t="s">
        <v>1826</v>
      </c>
      <c r="C128" s="26" t="s">
        <v>3512</v>
      </c>
      <c r="D128" s="37">
        <v>132296303</v>
      </c>
      <c r="E128" s="37">
        <f>+VLOOKUP(D128,'INFORMACION DE PROVEEDORES'!C:I,2,0)</f>
        <v>132296303</v>
      </c>
      <c r="F128" s="26" t="str">
        <f>+VLOOKUP(D128,'INFORMACION DE PROVEEDORES'!C:J,4,0)</f>
        <v>LANI JELENNE DE LEON PERDOMO</v>
      </c>
      <c r="G128" s="37" t="str">
        <f>+VLOOKUP(D128,'INFORMACION DE PROVEEDORES'!C:K,5,0)</f>
        <v>001-1915735-2</v>
      </c>
      <c r="H128" s="26" t="str">
        <f>+VLOOKUP(D128,'INFORMACION DE PROVEEDORES'!C:L,7,0)</f>
        <v>CALLE ASONANTE, ESQ. DUVERGE NO.25, SECTOR LOS HOYITOS, EL SEIBO</v>
      </c>
      <c r="I128" s="37" t="str">
        <f>+VLOOKUP(D128,'INFORMACION DE PROVEEDORES'!C:M,3,0)</f>
        <v xml:space="preserve"> JURÍDICA</v>
      </c>
      <c r="J128" s="37">
        <v>1</v>
      </c>
      <c r="K128" s="37">
        <v>193</v>
      </c>
      <c r="L128" s="37">
        <v>13</v>
      </c>
      <c r="M128" s="37">
        <f t="shared" si="135"/>
        <v>520</v>
      </c>
      <c r="N128" s="189">
        <v>60.180000000000007</v>
      </c>
      <c r="O128" s="80">
        <f>+L128*'PRECIOS SEGUN ADJ (RURAL)'!$B$2*'PRECIOS SEGUN ADJ (RURAL)'!$C$2</f>
        <v>31293.600000000002</v>
      </c>
      <c r="P128" s="80" t="s">
        <v>1198</v>
      </c>
      <c r="Q128" s="80">
        <f t="shared" si="136"/>
        <v>5006.9799999999996</v>
      </c>
      <c r="R128" s="165">
        <v>3</v>
      </c>
      <c r="S128" s="37">
        <f t="shared" si="137"/>
        <v>120</v>
      </c>
      <c r="T128" s="189">
        <v>33</v>
      </c>
      <c r="U128" s="80">
        <f>+R128*'PRECIOS SEGUN ADJ (RURAL)'!$B$3*'PRECIOS SEGUN ADJ (RURAL)'!$C$3</f>
        <v>3960</v>
      </c>
      <c r="V128" s="80" t="s">
        <v>1161</v>
      </c>
      <c r="W128" s="192">
        <v>0</v>
      </c>
      <c r="X128" s="37">
        <f t="shared" si="160"/>
        <v>0</v>
      </c>
      <c r="Y128" s="189">
        <v>25.2</v>
      </c>
      <c r="Z128" s="80">
        <f>+W128*'PRECIOS SEGUN ADJ. (FRONTERIZO)'!$B$4*'PRECIOS SEGUN ADJ. (FRONTERIZO)'!$C$4</f>
        <v>0</v>
      </c>
      <c r="AA128" s="80" t="s">
        <v>134</v>
      </c>
      <c r="AB128" s="165">
        <v>30</v>
      </c>
      <c r="AC128" s="37">
        <f t="shared" si="138"/>
        <v>1200</v>
      </c>
      <c r="AD128" s="189">
        <v>87.91</v>
      </c>
      <c r="AE128" s="80">
        <f>+AB128*'PRECIOS SEGUN ADJ (RURAL)'!$B$4*'PRECIOS SEGUN ADJ (RURAL)'!$C$4</f>
        <v>105491.99999999999</v>
      </c>
      <c r="AF128" s="80" t="s">
        <v>3437</v>
      </c>
      <c r="AG128" s="80">
        <f t="shared" si="139"/>
        <v>18988.560000000001</v>
      </c>
      <c r="AH128" s="165">
        <v>36</v>
      </c>
      <c r="AI128" s="37">
        <f t="shared" si="140"/>
        <v>1440</v>
      </c>
      <c r="AJ128" s="189">
        <v>53.95</v>
      </c>
      <c r="AK128" s="80">
        <f>+AH128*'PRECIOS SEGUN ADJ (RURAL)'!$B$5*'PRECIOS SEGUN ADJ (RURAL)'!$C$5</f>
        <v>77688</v>
      </c>
      <c r="AL128" s="80" t="s">
        <v>3513</v>
      </c>
      <c r="AM128" s="165">
        <v>5</v>
      </c>
      <c r="AN128" s="37">
        <f t="shared" si="141"/>
        <v>200</v>
      </c>
      <c r="AO128" s="189">
        <v>29.05</v>
      </c>
      <c r="AP128" s="80">
        <f>+AM128*'PRECIOS SEGUN ADJ (RURAL)'!$B$6*'PRECIOS SEGUN ADJ (RURAL)'!$C$6</f>
        <v>5810</v>
      </c>
      <c r="AQ128" s="80" t="s">
        <v>1201</v>
      </c>
      <c r="AR128" s="80">
        <f t="shared" si="142"/>
        <v>929.6</v>
      </c>
      <c r="AS128" s="165">
        <v>11</v>
      </c>
      <c r="AT128" s="37">
        <f t="shared" si="143"/>
        <v>440</v>
      </c>
      <c r="AU128" s="189">
        <v>304.44</v>
      </c>
      <c r="AV128" s="80">
        <f>+AS128*'PRECIOS SEGUN ADJ (RURAL)'!$B$7*'PRECIOS SEGUN ADJ (RURAL)'!$C$7</f>
        <v>133953.60000000001</v>
      </c>
      <c r="AW128" s="80" t="s">
        <v>1202</v>
      </c>
      <c r="AX128" s="80">
        <f t="shared" si="144"/>
        <v>24111.65</v>
      </c>
      <c r="AY128" s="37">
        <v>0</v>
      </c>
      <c r="AZ128" s="37">
        <f t="shared" si="161"/>
        <v>0</v>
      </c>
      <c r="BA128" s="189">
        <v>18.899999999999999</v>
      </c>
      <c r="BB128" s="80">
        <f>+AY128*'PRECIOS SEGUN ADJ. (FRONTERIZO)'!$B$9*'PRECIOS SEGUN ADJ. (FRONTERIZO)'!$C$9</f>
        <v>0</v>
      </c>
      <c r="BC128" s="80" t="s">
        <v>134</v>
      </c>
      <c r="BD128" s="165">
        <v>3</v>
      </c>
      <c r="BE128" s="37">
        <f t="shared" si="145"/>
        <v>120</v>
      </c>
      <c r="BF128" s="189">
        <v>140.38999999999999</v>
      </c>
      <c r="BG128" s="80">
        <f>+BD128*'PRECIOS SEGUN ADJ (RURAL)'!$B$8*'PRECIOS SEGUN ADJ (RURAL)'!$C$8</f>
        <v>16846.8</v>
      </c>
      <c r="BH128" s="80" t="s">
        <v>1164</v>
      </c>
      <c r="BI128" s="80">
        <f t="shared" si="146"/>
        <v>3032.42</v>
      </c>
      <c r="BJ128" s="37">
        <v>0</v>
      </c>
      <c r="BK128" s="37">
        <f t="shared" si="162"/>
        <v>0</v>
      </c>
      <c r="BL128" s="189">
        <v>31.459999999999997</v>
      </c>
      <c r="BM128" s="80">
        <f>+BJ128*'PRECIOS SEGUN ADJ. (FRONTERIZO)'!$B$11*'PRECIOS SEGUN ADJ. (FRONTERIZO)'!$C$11</f>
        <v>0</v>
      </c>
      <c r="BN128" s="80" t="s">
        <v>134</v>
      </c>
      <c r="BO128" s="165">
        <v>9</v>
      </c>
      <c r="BP128" s="37">
        <f t="shared" si="147"/>
        <v>360</v>
      </c>
      <c r="BQ128" s="189">
        <v>68.099999999999994</v>
      </c>
      <c r="BR128" s="80">
        <f>+BO128*'PRECIOS SEGUN ADJ (RURAL)'!$B$9*'PRECIOS SEGUN ADJ (RURAL)'!$C$9</f>
        <v>24516</v>
      </c>
      <c r="BS128" s="80" t="s">
        <v>1203</v>
      </c>
      <c r="BT128" s="165">
        <v>193</v>
      </c>
      <c r="BU128" s="37">
        <f t="shared" si="148"/>
        <v>3860</v>
      </c>
      <c r="BV128" s="189">
        <v>5.5</v>
      </c>
      <c r="BW128" s="80">
        <f>+BT128*'PRECIOS SEGUN ADJ (RURAL)'!$B$10*'PRECIOS SEGUN ADJ (RURAL)'!$C$10</f>
        <v>21230</v>
      </c>
      <c r="BX128" s="80" t="s">
        <v>2919</v>
      </c>
      <c r="BY128" s="165">
        <v>193</v>
      </c>
      <c r="BZ128" s="37">
        <f t="shared" si="149"/>
        <v>7720</v>
      </c>
      <c r="CA128" s="189">
        <v>7.1500000000000012</v>
      </c>
      <c r="CB128" s="80">
        <f>+BY128*'PRECIOS SEGUN ADJ (RURAL)'!$B$11*'PRECIOS SEGUN ADJ (RURAL)'!$C$11</f>
        <v>55198</v>
      </c>
      <c r="CC128" s="80" t="s">
        <v>2595</v>
      </c>
      <c r="CD128" s="165">
        <v>193</v>
      </c>
      <c r="CE128" s="37">
        <f t="shared" si="150"/>
        <v>7720</v>
      </c>
      <c r="CF128" s="189">
        <v>6.84</v>
      </c>
      <c r="CG128" s="80">
        <f>+CD128*'PRECIOS SEGUN ADJ (RURAL)'!$B$12*'PRECIOS SEGUN ADJ (RURAL)'!$C$12</f>
        <v>52804.799999999996</v>
      </c>
      <c r="CH128" s="80" t="s">
        <v>2920</v>
      </c>
      <c r="CI128" s="37">
        <v>0</v>
      </c>
      <c r="CJ128" s="37">
        <f t="shared" si="163"/>
        <v>0</v>
      </c>
      <c r="CK128" s="189">
        <v>60</v>
      </c>
      <c r="CL128" s="80">
        <f>+CI128*'PRECIOS SEGUN ADJ. (FRONTERIZO)'!$B$16*'PRECIOS SEGUN ADJ. (FRONTERIZO)'!$C$16</f>
        <v>0</v>
      </c>
      <c r="CM128" s="80" t="s">
        <v>134</v>
      </c>
      <c r="CN128" s="80">
        <f t="shared" si="172"/>
        <v>0</v>
      </c>
      <c r="CO128" s="37">
        <v>0</v>
      </c>
      <c r="CP128" s="37">
        <f t="shared" si="164"/>
        <v>0</v>
      </c>
      <c r="CQ128" s="189">
        <v>55.649999999999991</v>
      </c>
      <c r="CR128" s="80">
        <f>+CO128*'PRECIOS SEGUN ADJ. (FRONTERIZO)'!$B$17*'PRECIOS SEGUN ADJ. (FRONTERIZO)'!$C$17</f>
        <v>0</v>
      </c>
      <c r="CS128" s="80" t="s">
        <v>134</v>
      </c>
      <c r="CT128" s="80">
        <f t="shared" si="173"/>
        <v>0</v>
      </c>
      <c r="CU128" s="165">
        <v>193</v>
      </c>
      <c r="CV128" s="37">
        <f t="shared" si="151"/>
        <v>7720</v>
      </c>
      <c r="CW128" s="189">
        <v>6.5999999999999988</v>
      </c>
      <c r="CX128" s="80">
        <f>+CU128*'PRECIOS SEGUN ADJ (RURAL)'!$B$14*'PRECIOS SEGUN ADJ (RURAL)'!$C$14</f>
        <v>50952</v>
      </c>
      <c r="CY128" s="80" t="s">
        <v>2921</v>
      </c>
      <c r="CZ128" s="37">
        <v>0</v>
      </c>
      <c r="DA128" s="37">
        <f t="shared" si="165"/>
        <v>0</v>
      </c>
      <c r="DB128" s="189">
        <v>65.75</v>
      </c>
      <c r="DC128" s="80">
        <f>+CZ128*'PRECIOS SEGUN ADJ. (FRONTERIZO)'!$B$19*'PRECIOS SEGUN ADJ. (FRONTERIZO)'!$C$19</f>
        <v>0</v>
      </c>
      <c r="DD128" s="80" t="s">
        <v>134</v>
      </c>
      <c r="DE128" s="80">
        <f t="shared" si="174"/>
        <v>0</v>
      </c>
      <c r="DF128" s="165">
        <v>7</v>
      </c>
      <c r="DG128" s="37">
        <f t="shared" si="152"/>
        <v>280</v>
      </c>
      <c r="DH128" s="189">
        <v>82.59999999999998</v>
      </c>
      <c r="DI128" s="80">
        <f>+DF128*'PRECIOS SEGUN ADJ (RURAL)'!$B$15*'PRECIOS SEGUN ADJ (RURAL)'!$C$15</f>
        <v>23127.999999999996</v>
      </c>
      <c r="DJ128" s="80" t="s">
        <v>144</v>
      </c>
      <c r="DK128" s="80">
        <f t="shared" si="153"/>
        <v>4163.04</v>
      </c>
      <c r="DL128" s="165">
        <v>193</v>
      </c>
      <c r="DM128" s="37">
        <f t="shared" si="154"/>
        <v>7720</v>
      </c>
      <c r="DN128" s="189">
        <v>23.059999999999995</v>
      </c>
      <c r="DO128" s="80">
        <f>+DL128*'PRECIOS SEGUN ADJ (RURAL)'!$B$17*'PRECIOS SEGUN ADJ (RURAL)'!$C$17</f>
        <v>178023.2</v>
      </c>
      <c r="DP128" s="80" t="s">
        <v>2922</v>
      </c>
      <c r="DQ128" s="192">
        <v>0</v>
      </c>
      <c r="DR128" s="192">
        <f t="shared" si="166"/>
        <v>0</v>
      </c>
      <c r="DS128" s="189">
        <v>80.849999999999994</v>
      </c>
      <c r="DT128" s="80">
        <f>+DQ128*'PRECIOS SEGUN ADJ. (FRONTERIZO)'!$B$22*'PRECIOS SEGUN ADJ. (FRONTERIZO)'!$C$22</f>
        <v>0</v>
      </c>
      <c r="DU128" s="80" t="s">
        <v>134</v>
      </c>
      <c r="DV128" s="165">
        <v>8</v>
      </c>
      <c r="DW128" s="37">
        <f t="shared" si="155"/>
        <v>320</v>
      </c>
      <c r="DX128" s="189">
        <v>21.83</v>
      </c>
      <c r="DY128" s="80">
        <f>+DV128*'PRECIOS SEGUN ADJ (RURAL)'!$B$19*'PRECIOS SEGUN ADJ (RURAL)'!$C$19</f>
        <v>6985.5999999999995</v>
      </c>
      <c r="DZ128" s="80" t="s">
        <v>989</v>
      </c>
      <c r="EA128" s="80">
        <f t="shared" si="156"/>
        <v>1257.4100000000001</v>
      </c>
      <c r="EB128" s="165">
        <v>28</v>
      </c>
      <c r="EC128" s="37">
        <f t="shared" si="157"/>
        <v>1120</v>
      </c>
      <c r="ED128" s="189">
        <v>33</v>
      </c>
      <c r="EE128" s="80">
        <f>+EB128*'PRECIOS SEGUN ADJ (RURAL)'!$B$20*'PRECIOS SEGUN ADJ (RURAL)'!$C$20</f>
        <v>36960</v>
      </c>
      <c r="EF128" s="80" t="s">
        <v>1718</v>
      </c>
      <c r="EG128" s="37">
        <v>0</v>
      </c>
      <c r="EH128" s="37">
        <f t="shared" si="167"/>
        <v>0</v>
      </c>
      <c r="EI128" s="189">
        <v>15.789999999999997</v>
      </c>
      <c r="EJ128" s="80">
        <f>+EG128*'PRECIOS SEGUN ADJ. (FRONTERIZO)'!$B$25*'PRECIOS SEGUN ADJ. (FRONTERIZO)'!$C$25</f>
        <v>0</v>
      </c>
      <c r="EK128" s="80" t="s">
        <v>134</v>
      </c>
      <c r="EL128" s="37">
        <v>0</v>
      </c>
      <c r="EM128" s="37">
        <f t="shared" si="168"/>
        <v>0</v>
      </c>
      <c r="EN128" s="189">
        <v>31.5</v>
      </c>
      <c r="EO128" s="80">
        <f>+EL128*'PRECIOS SEGUN ADJ. (FRONTERIZO)'!$B$26*'PRECIOS SEGUN ADJ. (FRONTERIZO)'!$C$26</f>
        <v>0</v>
      </c>
      <c r="EP128" s="80" t="s">
        <v>134</v>
      </c>
      <c r="EQ128" s="193">
        <v>25</v>
      </c>
      <c r="ER128" s="194">
        <f t="shared" si="169"/>
        <v>1000</v>
      </c>
      <c r="ES128" s="195">
        <v>21.68</v>
      </c>
      <c r="ET128" s="196">
        <f>+EQ128*'PRECIOS SEGUN ADJ (RURAL)'!$B$13*'PRECIOS SEGUN ADJ (RURAL)'!$C$13</f>
        <v>21680</v>
      </c>
      <c r="EU128" s="196" t="s">
        <v>3514</v>
      </c>
      <c r="EV128" s="197">
        <v>193</v>
      </c>
      <c r="EW128" s="198">
        <f t="shared" si="158"/>
        <v>3860</v>
      </c>
      <c r="EX128" s="199">
        <v>5.5</v>
      </c>
      <c r="EY128" s="200">
        <f>+EV128*'PRECIOS SEGUN ADJ (RURAL)'!$B$16*'PRECIOS SEGUN ADJ (RURAL)'!$C$16</f>
        <v>21230</v>
      </c>
      <c r="EZ128" s="200" t="s">
        <v>2919</v>
      </c>
      <c r="FA128" s="201">
        <v>11</v>
      </c>
      <c r="FB128" s="202">
        <f t="shared" si="170"/>
        <v>440</v>
      </c>
      <c r="FC128" s="203">
        <v>220</v>
      </c>
      <c r="FD128" s="204">
        <f>+FA128*'PRECIOS SEGUN ADJ (RURAL)'!$B$18*'PRECIOS SEGUN ADJ (RURAL)'!$C$18</f>
        <v>96800</v>
      </c>
      <c r="FE128" s="204" t="s">
        <v>1209</v>
      </c>
      <c r="FF128" s="204">
        <f t="shared" si="159"/>
        <v>17424</v>
      </c>
      <c r="FG128" s="80">
        <f t="shared" si="175"/>
        <v>964551.6</v>
      </c>
      <c r="FH128" s="80" t="s">
        <v>3515</v>
      </c>
      <c r="FI128" s="80">
        <f t="shared" si="171"/>
        <v>74913.66</v>
      </c>
      <c r="FJ128" s="80" t="s">
        <v>3516</v>
      </c>
      <c r="FK128" s="80">
        <f t="shared" si="176"/>
        <v>889637.94</v>
      </c>
      <c r="FL128" s="80" t="s">
        <v>3517</v>
      </c>
      <c r="FM128" s="80">
        <f t="shared" si="177"/>
        <v>192910.32</v>
      </c>
      <c r="FN128" s="80" t="s">
        <v>3518</v>
      </c>
      <c r="FO128" s="80">
        <f t="shared" si="178"/>
        <v>9645.52</v>
      </c>
      <c r="FP128" s="80" t="s">
        <v>3519</v>
      </c>
      <c r="FQ128" s="80"/>
      <c r="FR128" s="80">
        <f t="shared" si="179"/>
        <v>771641.28</v>
      </c>
      <c r="FS128" s="80" t="s">
        <v>3520</v>
      </c>
      <c r="FT128" s="37" t="str">
        <f>+VLOOKUP(D128,'RURAL XENIA'!F:G,2,0)</f>
        <v>R-18</v>
      </c>
    </row>
    <row r="129" spans="1:176">
      <c r="A129" s="37">
        <v>128</v>
      </c>
      <c r="B129" s="176" t="s">
        <v>1826</v>
      </c>
      <c r="C129" s="26" t="s">
        <v>3521</v>
      </c>
      <c r="D129" s="37">
        <v>132079434</v>
      </c>
      <c r="E129" s="37">
        <f>+VLOOKUP(D129,'INFORMACION DE PROVEEDORES'!C:I,2,0)</f>
        <v>132079434</v>
      </c>
      <c r="F129" s="26" t="str">
        <f>+VLOOKUP(D129,'INFORMACION DE PROVEEDORES'!C:J,4,0)</f>
        <v>EDWARD RAFAEL NAVARRO GOMEZ</v>
      </c>
      <c r="G129" s="37" t="str">
        <f>+VLOOKUP(D129,'INFORMACION DE PROVEEDORES'!C:K,5,0)</f>
        <v>402-2285952-8</v>
      </c>
      <c r="H129" s="26" t="str">
        <f>+VLOOKUP(D129,'INFORMACION DE PROVEEDORES'!C:L,7,0)</f>
        <v>CALLE EL MEMISO RESPALDO MANUEL MORA NO. 47, AZUA</v>
      </c>
      <c r="I129" s="37" t="str">
        <f>+VLOOKUP(D129,'INFORMACION DE PROVEEDORES'!C:M,3,0)</f>
        <v xml:space="preserve"> JURÍDICA</v>
      </c>
      <c r="J129" s="37">
        <v>1</v>
      </c>
      <c r="K129" s="37">
        <v>256</v>
      </c>
      <c r="L129" s="37">
        <v>17</v>
      </c>
      <c r="M129" s="37">
        <f t="shared" si="135"/>
        <v>680</v>
      </c>
      <c r="N129" s="189">
        <v>60.180000000000007</v>
      </c>
      <c r="O129" s="80">
        <f>+L129*'PRECIOS SEGUN ADJ (RURAL)'!$B$2*'PRECIOS SEGUN ADJ (RURAL)'!$C$2</f>
        <v>40922.399999999994</v>
      </c>
      <c r="P129" s="80" t="s">
        <v>1412</v>
      </c>
      <c r="Q129" s="80">
        <f t="shared" si="136"/>
        <v>6547.58</v>
      </c>
      <c r="R129" s="165">
        <v>3</v>
      </c>
      <c r="S129" s="37">
        <f t="shared" si="137"/>
        <v>120</v>
      </c>
      <c r="T129" s="189">
        <v>33</v>
      </c>
      <c r="U129" s="80">
        <f>+R129*'PRECIOS SEGUN ADJ (RURAL)'!$B$3*'PRECIOS SEGUN ADJ (RURAL)'!$C$3</f>
        <v>3960</v>
      </c>
      <c r="V129" s="80" t="s">
        <v>1161</v>
      </c>
      <c r="W129" s="192">
        <v>0</v>
      </c>
      <c r="X129" s="37">
        <f t="shared" si="160"/>
        <v>0</v>
      </c>
      <c r="Y129" s="189">
        <v>25.2</v>
      </c>
      <c r="Z129" s="80">
        <f>+W129*'PRECIOS SEGUN ADJ. (FRONTERIZO)'!$B$4*'PRECIOS SEGUN ADJ. (FRONTERIZO)'!$C$4</f>
        <v>0</v>
      </c>
      <c r="AA129" s="80" t="s">
        <v>134</v>
      </c>
      <c r="AB129" s="165">
        <v>39</v>
      </c>
      <c r="AC129" s="37">
        <f t="shared" si="138"/>
        <v>1560</v>
      </c>
      <c r="AD129" s="189">
        <v>87.91</v>
      </c>
      <c r="AE129" s="80">
        <f>+AB129*'PRECIOS SEGUN ADJ (RURAL)'!$B$4*'PRECIOS SEGUN ADJ (RURAL)'!$C$4</f>
        <v>137139.59999999998</v>
      </c>
      <c r="AF129" s="80" t="s">
        <v>1413</v>
      </c>
      <c r="AG129" s="80">
        <f t="shared" si="139"/>
        <v>24685.13</v>
      </c>
      <c r="AH129" s="165">
        <v>47</v>
      </c>
      <c r="AI129" s="37">
        <f t="shared" si="140"/>
        <v>1880</v>
      </c>
      <c r="AJ129" s="189">
        <v>53.95</v>
      </c>
      <c r="AK129" s="80">
        <f>+AH129*'PRECIOS SEGUN ADJ (RURAL)'!$B$5*'PRECIOS SEGUN ADJ (RURAL)'!$C$5</f>
        <v>101426</v>
      </c>
      <c r="AL129" s="80" t="s">
        <v>802</v>
      </c>
      <c r="AM129" s="165">
        <v>6</v>
      </c>
      <c r="AN129" s="37">
        <f t="shared" si="141"/>
        <v>240</v>
      </c>
      <c r="AO129" s="189">
        <v>29.05</v>
      </c>
      <c r="AP129" s="80">
        <f>+AM129*'PRECIOS SEGUN ADJ (RURAL)'!$B$6*'PRECIOS SEGUN ADJ (RURAL)'!$C$6</f>
        <v>6972</v>
      </c>
      <c r="AQ129" s="80" t="s">
        <v>1162</v>
      </c>
      <c r="AR129" s="80">
        <f t="shared" si="142"/>
        <v>1115.52</v>
      </c>
      <c r="AS129" s="165">
        <v>15</v>
      </c>
      <c r="AT129" s="37">
        <f t="shared" si="143"/>
        <v>600</v>
      </c>
      <c r="AU129" s="189">
        <v>304.44</v>
      </c>
      <c r="AV129" s="80">
        <f>+AS129*'PRECIOS SEGUN ADJ (RURAL)'!$B$7*'PRECIOS SEGUN ADJ (RURAL)'!$C$7</f>
        <v>182664</v>
      </c>
      <c r="AW129" s="80" t="s">
        <v>1163</v>
      </c>
      <c r="AX129" s="80">
        <f t="shared" si="144"/>
        <v>32879.519999999997</v>
      </c>
      <c r="AY129" s="37">
        <v>0</v>
      </c>
      <c r="AZ129" s="37">
        <f t="shared" si="161"/>
        <v>0</v>
      </c>
      <c r="BA129" s="189">
        <v>18.899999999999999</v>
      </c>
      <c r="BB129" s="80">
        <f>+AY129*'PRECIOS SEGUN ADJ. (FRONTERIZO)'!$B$9*'PRECIOS SEGUN ADJ. (FRONTERIZO)'!$C$9</f>
        <v>0</v>
      </c>
      <c r="BC129" s="80" t="s">
        <v>134</v>
      </c>
      <c r="BD129" s="165">
        <v>3</v>
      </c>
      <c r="BE129" s="37">
        <f t="shared" si="145"/>
        <v>120</v>
      </c>
      <c r="BF129" s="189">
        <v>140.38999999999999</v>
      </c>
      <c r="BG129" s="80">
        <f>+BD129*'PRECIOS SEGUN ADJ (RURAL)'!$B$8*'PRECIOS SEGUN ADJ (RURAL)'!$C$8</f>
        <v>16846.8</v>
      </c>
      <c r="BH129" s="80" t="s">
        <v>1164</v>
      </c>
      <c r="BI129" s="80">
        <f t="shared" si="146"/>
        <v>3032.42</v>
      </c>
      <c r="BJ129" s="37">
        <v>0</v>
      </c>
      <c r="BK129" s="37">
        <f t="shared" si="162"/>
        <v>0</v>
      </c>
      <c r="BL129" s="189">
        <v>31.459999999999997</v>
      </c>
      <c r="BM129" s="80">
        <f>+BJ129*'PRECIOS SEGUN ADJ. (FRONTERIZO)'!$B$11*'PRECIOS SEGUN ADJ. (FRONTERIZO)'!$C$11</f>
        <v>0</v>
      </c>
      <c r="BN129" s="80" t="s">
        <v>134</v>
      </c>
      <c r="BO129" s="165">
        <v>12</v>
      </c>
      <c r="BP129" s="37">
        <f t="shared" si="147"/>
        <v>480</v>
      </c>
      <c r="BQ129" s="189">
        <v>68.099999999999994</v>
      </c>
      <c r="BR129" s="80">
        <f>+BO129*'PRECIOS SEGUN ADJ (RURAL)'!$B$9*'PRECIOS SEGUN ADJ (RURAL)'!$C$9</f>
        <v>32687.999999999996</v>
      </c>
      <c r="BS129" s="80" t="s">
        <v>1165</v>
      </c>
      <c r="BT129" s="165">
        <v>256</v>
      </c>
      <c r="BU129" s="37">
        <f t="shared" si="148"/>
        <v>5120</v>
      </c>
      <c r="BV129" s="189">
        <v>5.5</v>
      </c>
      <c r="BW129" s="80">
        <f>+BT129*'PRECIOS SEGUN ADJ (RURAL)'!$B$10*'PRECIOS SEGUN ADJ (RURAL)'!$C$10</f>
        <v>28160</v>
      </c>
      <c r="BX129" s="80" t="s">
        <v>3287</v>
      </c>
      <c r="BY129" s="165">
        <v>256</v>
      </c>
      <c r="BZ129" s="37">
        <f t="shared" si="149"/>
        <v>10240</v>
      </c>
      <c r="CA129" s="189">
        <v>7.1500000000000012</v>
      </c>
      <c r="CB129" s="80">
        <f>+BY129*'PRECIOS SEGUN ADJ (RURAL)'!$B$11*'PRECIOS SEGUN ADJ (RURAL)'!$C$11</f>
        <v>73216</v>
      </c>
      <c r="CC129" s="80" t="s">
        <v>141</v>
      </c>
      <c r="CD129" s="165">
        <v>256</v>
      </c>
      <c r="CE129" s="37">
        <f t="shared" si="150"/>
        <v>10240</v>
      </c>
      <c r="CF129" s="189">
        <v>6.84</v>
      </c>
      <c r="CG129" s="80">
        <f>+CD129*'PRECIOS SEGUN ADJ (RURAL)'!$B$12*'PRECIOS SEGUN ADJ (RURAL)'!$C$12</f>
        <v>70041.600000000006</v>
      </c>
      <c r="CH129" s="80" t="s">
        <v>3288</v>
      </c>
      <c r="CI129" s="37">
        <v>0</v>
      </c>
      <c r="CJ129" s="37">
        <f t="shared" si="163"/>
        <v>0</v>
      </c>
      <c r="CK129" s="189">
        <v>60</v>
      </c>
      <c r="CL129" s="80">
        <f>+CI129*'PRECIOS SEGUN ADJ. (FRONTERIZO)'!$B$16*'PRECIOS SEGUN ADJ. (FRONTERIZO)'!$C$16</f>
        <v>0</v>
      </c>
      <c r="CM129" s="80" t="s">
        <v>134</v>
      </c>
      <c r="CN129" s="80">
        <f t="shared" si="172"/>
        <v>0</v>
      </c>
      <c r="CO129" s="37">
        <v>0</v>
      </c>
      <c r="CP129" s="37">
        <f t="shared" si="164"/>
        <v>0</v>
      </c>
      <c r="CQ129" s="189">
        <v>55.649999999999991</v>
      </c>
      <c r="CR129" s="80">
        <f>+CO129*'PRECIOS SEGUN ADJ. (FRONTERIZO)'!$B$17*'PRECIOS SEGUN ADJ. (FRONTERIZO)'!$C$17</f>
        <v>0</v>
      </c>
      <c r="CS129" s="80" t="s">
        <v>134</v>
      </c>
      <c r="CT129" s="80">
        <f t="shared" si="173"/>
        <v>0</v>
      </c>
      <c r="CU129" s="165">
        <v>256</v>
      </c>
      <c r="CV129" s="37">
        <f t="shared" si="151"/>
        <v>10240</v>
      </c>
      <c r="CW129" s="189">
        <v>6.5999999999999988</v>
      </c>
      <c r="CX129" s="80">
        <f>+CU129*'PRECIOS SEGUN ADJ (RURAL)'!$B$14*'PRECIOS SEGUN ADJ (RURAL)'!$C$14</f>
        <v>67584</v>
      </c>
      <c r="CY129" s="80" t="s">
        <v>143</v>
      </c>
      <c r="CZ129" s="37">
        <v>0</v>
      </c>
      <c r="DA129" s="37">
        <f t="shared" si="165"/>
        <v>0</v>
      </c>
      <c r="DB129" s="189">
        <v>65.75</v>
      </c>
      <c r="DC129" s="80">
        <f>+CZ129*'PRECIOS SEGUN ADJ. (FRONTERIZO)'!$B$19*'PRECIOS SEGUN ADJ. (FRONTERIZO)'!$C$19</f>
        <v>0</v>
      </c>
      <c r="DD129" s="80" t="s">
        <v>134</v>
      </c>
      <c r="DE129" s="80">
        <f t="shared" si="174"/>
        <v>0</v>
      </c>
      <c r="DF129" s="165">
        <v>9</v>
      </c>
      <c r="DG129" s="37">
        <f t="shared" si="152"/>
        <v>360</v>
      </c>
      <c r="DH129" s="189">
        <v>82.59999999999998</v>
      </c>
      <c r="DI129" s="80">
        <f>+DF129*'PRECIOS SEGUN ADJ (RURAL)'!$B$15*'PRECIOS SEGUN ADJ (RURAL)'!$C$15</f>
        <v>29736</v>
      </c>
      <c r="DJ129" s="80" t="s">
        <v>553</v>
      </c>
      <c r="DK129" s="80">
        <f t="shared" si="153"/>
        <v>5352.48</v>
      </c>
      <c r="DL129" s="165">
        <v>256</v>
      </c>
      <c r="DM129" s="37">
        <f t="shared" si="154"/>
        <v>10240</v>
      </c>
      <c r="DN129" s="189">
        <v>23.059999999999995</v>
      </c>
      <c r="DO129" s="80">
        <f>+DL129*'PRECIOS SEGUN ADJ (RURAL)'!$B$17*'PRECIOS SEGUN ADJ (RURAL)'!$C$17</f>
        <v>236134.39999999999</v>
      </c>
      <c r="DP129" s="80" t="s">
        <v>3289</v>
      </c>
      <c r="DQ129" s="192">
        <v>0</v>
      </c>
      <c r="DR129" s="192">
        <f t="shared" si="166"/>
        <v>0</v>
      </c>
      <c r="DS129" s="189">
        <v>80.849999999999994</v>
      </c>
      <c r="DT129" s="80">
        <f>+DQ129*'PRECIOS SEGUN ADJ. (FRONTERIZO)'!$B$22*'PRECIOS SEGUN ADJ. (FRONTERIZO)'!$C$22</f>
        <v>0</v>
      </c>
      <c r="DU129" s="80" t="s">
        <v>134</v>
      </c>
      <c r="DV129" s="165">
        <v>11</v>
      </c>
      <c r="DW129" s="37">
        <f t="shared" si="155"/>
        <v>440</v>
      </c>
      <c r="DX129" s="189">
        <v>21.83</v>
      </c>
      <c r="DY129" s="80">
        <f>+DV129*'PRECIOS SEGUN ADJ (RURAL)'!$B$19*'PRECIOS SEGUN ADJ (RURAL)'!$C$19</f>
        <v>9605.2000000000007</v>
      </c>
      <c r="DZ129" s="80" t="s">
        <v>276</v>
      </c>
      <c r="EA129" s="80">
        <f t="shared" si="156"/>
        <v>1728.94</v>
      </c>
      <c r="EB129" s="165">
        <v>37</v>
      </c>
      <c r="EC129" s="37">
        <f t="shared" si="157"/>
        <v>1480</v>
      </c>
      <c r="ED129" s="189">
        <v>33</v>
      </c>
      <c r="EE129" s="80">
        <f>+EB129*'PRECIOS SEGUN ADJ (RURAL)'!$B$20*'PRECIOS SEGUN ADJ (RURAL)'!$C$20</f>
        <v>48840</v>
      </c>
      <c r="EF129" s="80" t="s">
        <v>1417</v>
      </c>
      <c r="EG129" s="37">
        <v>0</v>
      </c>
      <c r="EH129" s="37">
        <f t="shared" si="167"/>
        <v>0</v>
      </c>
      <c r="EI129" s="189">
        <v>15.789999999999997</v>
      </c>
      <c r="EJ129" s="80">
        <f>+EG129*'PRECIOS SEGUN ADJ. (FRONTERIZO)'!$B$25*'PRECIOS SEGUN ADJ. (FRONTERIZO)'!$C$25</f>
        <v>0</v>
      </c>
      <c r="EK129" s="80" t="s">
        <v>134</v>
      </c>
      <c r="EL129" s="37">
        <v>0</v>
      </c>
      <c r="EM129" s="37">
        <f t="shared" si="168"/>
        <v>0</v>
      </c>
      <c r="EN129" s="189">
        <v>31.5</v>
      </c>
      <c r="EO129" s="80">
        <f>+EL129*'PRECIOS SEGUN ADJ. (FRONTERIZO)'!$B$26*'PRECIOS SEGUN ADJ. (FRONTERIZO)'!$C$26</f>
        <v>0</v>
      </c>
      <c r="EP129" s="80" t="s">
        <v>134</v>
      </c>
      <c r="EQ129" s="193">
        <v>33</v>
      </c>
      <c r="ER129" s="194">
        <f t="shared" si="169"/>
        <v>1320</v>
      </c>
      <c r="ES129" s="195">
        <v>21.68</v>
      </c>
      <c r="ET129" s="196">
        <f>+EQ129*'PRECIOS SEGUN ADJ (RURAL)'!$B$13*'PRECIOS SEGUN ADJ (RURAL)'!$C$13</f>
        <v>28617.599999999999</v>
      </c>
      <c r="EU129" s="196" t="s">
        <v>1380</v>
      </c>
      <c r="EV129" s="197">
        <v>256</v>
      </c>
      <c r="EW129" s="198">
        <f t="shared" si="158"/>
        <v>5120</v>
      </c>
      <c r="EX129" s="199">
        <v>5.5</v>
      </c>
      <c r="EY129" s="200">
        <f>+EV129*'PRECIOS SEGUN ADJ (RURAL)'!$B$16*'PRECIOS SEGUN ADJ (RURAL)'!$C$16</f>
        <v>28160</v>
      </c>
      <c r="EZ129" s="200" t="s">
        <v>3287</v>
      </c>
      <c r="FA129" s="201">
        <v>15</v>
      </c>
      <c r="FB129" s="202">
        <f t="shared" si="170"/>
        <v>600</v>
      </c>
      <c r="FC129" s="203">
        <v>220</v>
      </c>
      <c r="FD129" s="204">
        <f>+FA129*'PRECIOS SEGUN ADJ (RURAL)'!$B$18*'PRECIOS SEGUN ADJ (RURAL)'!$C$18</f>
        <v>132000</v>
      </c>
      <c r="FE129" s="204" t="s">
        <v>334</v>
      </c>
      <c r="FF129" s="204">
        <f t="shared" si="159"/>
        <v>23760</v>
      </c>
      <c r="FG129" s="80">
        <f t="shared" si="175"/>
        <v>1274713.6000000001</v>
      </c>
      <c r="FH129" s="80" t="s">
        <v>3290</v>
      </c>
      <c r="FI129" s="80">
        <f t="shared" si="171"/>
        <v>99101.59</v>
      </c>
      <c r="FJ129" s="80" t="s">
        <v>3291</v>
      </c>
      <c r="FK129" s="80">
        <f t="shared" si="176"/>
        <v>1175612.01</v>
      </c>
      <c r="FL129" s="80" t="s">
        <v>3292</v>
      </c>
      <c r="FM129" s="80">
        <f t="shared" si="177"/>
        <v>254942.72</v>
      </c>
      <c r="FN129" s="80" t="s">
        <v>3293</v>
      </c>
      <c r="FO129" s="80">
        <f t="shared" si="178"/>
        <v>12747.14</v>
      </c>
      <c r="FP129" s="80" t="s">
        <v>3294</v>
      </c>
      <c r="FQ129" s="80"/>
      <c r="FR129" s="80">
        <f t="shared" si="179"/>
        <v>1019770.8800000001</v>
      </c>
      <c r="FS129" s="80" t="s">
        <v>3295</v>
      </c>
      <c r="FT129" s="37" t="str">
        <f>+VLOOKUP(D129,'RURAL XENIA'!F:G,2,0)</f>
        <v>R-03</v>
      </c>
    </row>
    <row r="130" spans="1:176">
      <c r="A130" s="37">
        <v>129</v>
      </c>
      <c r="B130" s="176" t="s">
        <v>1826</v>
      </c>
      <c r="C130" s="26" t="s">
        <v>3522</v>
      </c>
      <c r="D130" s="37">
        <v>132262336</v>
      </c>
      <c r="E130" s="37">
        <f>+VLOOKUP(D130,'INFORMACION DE PROVEEDORES'!C:I,2,0)</f>
        <v>132262336</v>
      </c>
      <c r="F130" s="26">
        <f>+VLOOKUP(D130,'INFORMACION DE PROVEEDORES'!C:J,4,0)</f>
        <v>0</v>
      </c>
      <c r="G130" s="37">
        <f>+VLOOKUP(D130,'INFORMACION DE PROVEEDORES'!C:K,5,0)</f>
        <v>0</v>
      </c>
      <c r="H130" s="26" t="str">
        <f>+VLOOKUP(D130,'INFORMACION DE PROVEEDORES'!C:L,7,0)</f>
        <v xml:space="preserve">PROLONGACION COLON, CALLE SANTIAGO NO.8, </v>
      </c>
      <c r="I130" s="37" t="str">
        <f>+VLOOKUP(D130,'INFORMACION DE PROVEEDORES'!C:M,3,0)</f>
        <v xml:space="preserve"> JURÍDICA</v>
      </c>
      <c r="J130" s="37">
        <v>1</v>
      </c>
      <c r="K130" s="37">
        <v>252</v>
      </c>
      <c r="L130" s="37">
        <v>17</v>
      </c>
      <c r="M130" s="37">
        <f t="shared" si="135"/>
        <v>680</v>
      </c>
      <c r="N130" s="189">
        <v>60.180000000000007</v>
      </c>
      <c r="O130" s="80">
        <f>+L130*'PRECIOS SEGUN ADJ (RURAL)'!$B$2*'PRECIOS SEGUN ADJ (RURAL)'!$C$2</f>
        <v>40922.399999999994</v>
      </c>
      <c r="P130" s="80" t="s">
        <v>1412</v>
      </c>
      <c r="Q130" s="80">
        <f t="shared" si="136"/>
        <v>6547.58</v>
      </c>
      <c r="R130" s="165">
        <v>3</v>
      </c>
      <c r="S130" s="37">
        <f t="shared" si="137"/>
        <v>120</v>
      </c>
      <c r="T130" s="189">
        <v>33</v>
      </c>
      <c r="U130" s="80">
        <f>+R130*'PRECIOS SEGUN ADJ (RURAL)'!$B$3*'PRECIOS SEGUN ADJ (RURAL)'!$C$3</f>
        <v>3960</v>
      </c>
      <c r="V130" s="80" t="s">
        <v>1161</v>
      </c>
      <c r="W130" s="192">
        <v>0</v>
      </c>
      <c r="X130" s="37">
        <f t="shared" si="160"/>
        <v>0</v>
      </c>
      <c r="Y130" s="189">
        <v>25.2</v>
      </c>
      <c r="Z130" s="80">
        <f>+W130*'PRECIOS SEGUN ADJ. (FRONTERIZO)'!$B$4*'PRECIOS SEGUN ADJ. (FRONTERIZO)'!$C$4</f>
        <v>0</v>
      </c>
      <c r="AA130" s="80" t="s">
        <v>134</v>
      </c>
      <c r="AB130" s="165">
        <v>39</v>
      </c>
      <c r="AC130" s="37">
        <f t="shared" si="138"/>
        <v>1560</v>
      </c>
      <c r="AD130" s="189">
        <v>87.91</v>
      </c>
      <c r="AE130" s="80">
        <f>+AB130*'PRECIOS SEGUN ADJ (RURAL)'!$B$4*'PRECIOS SEGUN ADJ (RURAL)'!$C$4</f>
        <v>137139.59999999998</v>
      </c>
      <c r="AF130" s="80" t="s">
        <v>1413</v>
      </c>
      <c r="AG130" s="80">
        <f t="shared" si="139"/>
        <v>24685.13</v>
      </c>
      <c r="AH130" s="165">
        <v>47</v>
      </c>
      <c r="AI130" s="37">
        <f t="shared" si="140"/>
        <v>1880</v>
      </c>
      <c r="AJ130" s="189">
        <v>53.95</v>
      </c>
      <c r="AK130" s="80">
        <f>+AH130*'PRECIOS SEGUN ADJ (RURAL)'!$B$5*'PRECIOS SEGUN ADJ (RURAL)'!$C$5</f>
        <v>101426</v>
      </c>
      <c r="AL130" s="80" t="s">
        <v>802</v>
      </c>
      <c r="AM130" s="165">
        <v>6</v>
      </c>
      <c r="AN130" s="37">
        <f t="shared" si="141"/>
        <v>240</v>
      </c>
      <c r="AO130" s="189">
        <v>29.05</v>
      </c>
      <c r="AP130" s="80">
        <f>+AM130*'PRECIOS SEGUN ADJ (RURAL)'!$B$6*'PRECIOS SEGUN ADJ (RURAL)'!$C$6</f>
        <v>6972</v>
      </c>
      <c r="AQ130" s="80" t="s">
        <v>1162</v>
      </c>
      <c r="AR130" s="80">
        <f t="shared" si="142"/>
        <v>1115.52</v>
      </c>
      <c r="AS130" s="165">
        <v>14</v>
      </c>
      <c r="AT130" s="37">
        <f t="shared" si="143"/>
        <v>560</v>
      </c>
      <c r="AU130" s="189">
        <v>304.44</v>
      </c>
      <c r="AV130" s="80">
        <f>+AS130*'PRECIOS SEGUN ADJ (RURAL)'!$B$7*'PRECIOS SEGUN ADJ (RURAL)'!$C$7</f>
        <v>170486.39999999999</v>
      </c>
      <c r="AW130" s="80" t="s">
        <v>1220</v>
      </c>
      <c r="AX130" s="80">
        <f t="shared" si="144"/>
        <v>30687.55</v>
      </c>
      <c r="AY130" s="37">
        <v>0</v>
      </c>
      <c r="AZ130" s="37">
        <f t="shared" si="161"/>
        <v>0</v>
      </c>
      <c r="BA130" s="189">
        <v>18.899999999999999</v>
      </c>
      <c r="BB130" s="80">
        <f>+AY130*'PRECIOS SEGUN ADJ. (FRONTERIZO)'!$B$9*'PRECIOS SEGUN ADJ. (FRONTERIZO)'!$C$9</f>
        <v>0</v>
      </c>
      <c r="BC130" s="80" t="s">
        <v>134</v>
      </c>
      <c r="BD130" s="165">
        <v>3</v>
      </c>
      <c r="BE130" s="37">
        <f t="shared" si="145"/>
        <v>120</v>
      </c>
      <c r="BF130" s="189">
        <v>140.38999999999999</v>
      </c>
      <c r="BG130" s="80">
        <f>+BD130*'PRECIOS SEGUN ADJ (RURAL)'!$B$8*'PRECIOS SEGUN ADJ (RURAL)'!$C$8</f>
        <v>16846.8</v>
      </c>
      <c r="BH130" s="80" t="s">
        <v>1164</v>
      </c>
      <c r="BI130" s="80">
        <f t="shared" si="146"/>
        <v>3032.42</v>
      </c>
      <c r="BJ130" s="37">
        <v>0</v>
      </c>
      <c r="BK130" s="37">
        <f t="shared" si="162"/>
        <v>0</v>
      </c>
      <c r="BL130" s="189">
        <v>31.459999999999997</v>
      </c>
      <c r="BM130" s="80">
        <f>+BJ130*'PRECIOS SEGUN ADJ. (FRONTERIZO)'!$B$11*'PRECIOS SEGUN ADJ. (FRONTERIZO)'!$C$11</f>
        <v>0</v>
      </c>
      <c r="BN130" s="80" t="s">
        <v>134</v>
      </c>
      <c r="BO130" s="165">
        <v>12</v>
      </c>
      <c r="BP130" s="37">
        <f t="shared" si="147"/>
        <v>480</v>
      </c>
      <c r="BQ130" s="189">
        <v>68.099999999999994</v>
      </c>
      <c r="BR130" s="80">
        <f>+BO130*'PRECIOS SEGUN ADJ (RURAL)'!$B$9*'PRECIOS SEGUN ADJ (RURAL)'!$C$9</f>
        <v>32687.999999999996</v>
      </c>
      <c r="BS130" s="80" t="s">
        <v>1165</v>
      </c>
      <c r="BT130" s="165">
        <v>252</v>
      </c>
      <c r="BU130" s="37">
        <f t="shared" si="148"/>
        <v>5040</v>
      </c>
      <c r="BV130" s="189">
        <v>5.5</v>
      </c>
      <c r="BW130" s="80">
        <f>+BT130*'PRECIOS SEGUN ADJ (RURAL)'!$B$10*'PRECIOS SEGUN ADJ (RURAL)'!$C$10</f>
        <v>27720</v>
      </c>
      <c r="BX130" s="80" t="s">
        <v>1414</v>
      </c>
      <c r="BY130" s="165">
        <v>252</v>
      </c>
      <c r="BZ130" s="37">
        <f t="shared" si="149"/>
        <v>10080</v>
      </c>
      <c r="CA130" s="189">
        <v>7.1500000000000012</v>
      </c>
      <c r="CB130" s="80">
        <f>+BY130*'PRECIOS SEGUN ADJ (RURAL)'!$B$11*'PRECIOS SEGUN ADJ (RURAL)'!$C$11</f>
        <v>72072</v>
      </c>
      <c r="CC130" s="80" t="s">
        <v>452</v>
      </c>
      <c r="CD130" s="165">
        <v>252</v>
      </c>
      <c r="CE130" s="37">
        <f t="shared" si="150"/>
        <v>10080</v>
      </c>
      <c r="CF130" s="189">
        <v>6.84</v>
      </c>
      <c r="CG130" s="80">
        <f>+CD130*'PRECIOS SEGUN ADJ (RURAL)'!$B$12*'PRECIOS SEGUN ADJ (RURAL)'!$C$12</f>
        <v>68947.199999999997</v>
      </c>
      <c r="CH130" s="80" t="s">
        <v>1415</v>
      </c>
      <c r="CI130" s="37">
        <v>0</v>
      </c>
      <c r="CJ130" s="37">
        <f t="shared" si="163"/>
        <v>0</v>
      </c>
      <c r="CK130" s="189">
        <v>60</v>
      </c>
      <c r="CL130" s="80">
        <f>+CI130*'PRECIOS SEGUN ADJ. (FRONTERIZO)'!$B$16*'PRECIOS SEGUN ADJ. (FRONTERIZO)'!$C$16</f>
        <v>0</v>
      </c>
      <c r="CM130" s="80" t="s">
        <v>134</v>
      </c>
      <c r="CN130" s="80">
        <f t="shared" si="172"/>
        <v>0</v>
      </c>
      <c r="CO130" s="37">
        <v>0</v>
      </c>
      <c r="CP130" s="37">
        <f t="shared" si="164"/>
        <v>0</v>
      </c>
      <c r="CQ130" s="189">
        <v>55.649999999999991</v>
      </c>
      <c r="CR130" s="80">
        <f>+CO130*'PRECIOS SEGUN ADJ. (FRONTERIZO)'!$B$17*'PRECIOS SEGUN ADJ. (FRONTERIZO)'!$C$17</f>
        <v>0</v>
      </c>
      <c r="CS130" s="80" t="s">
        <v>134</v>
      </c>
      <c r="CT130" s="80">
        <f t="shared" si="173"/>
        <v>0</v>
      </c>
      <c r="CU130" s="165">
        <v>252</v>
      </c>
      <c r="CV130" s="37">
        <f t="shared" si="151"/>
        <v>10080</v>
      </c>
      <c r="CW130" s="189">
        <v>6.5999999999999988</v>
      </c>
      <c r="CX130" s="80">
        <f>+CU130*'PRECIOS SEGUN ADJ (RURAL)'!$B$14*'PRECIOS SEGUN ADJ (RURAL)'!$C$14</f>
        <v>66528</v>
      </c>
      <c r="CY130" s="80" t="s">
        <v>454</v>
      </c>
      <c r="CZ130" s="37">
        <v>0</v>
      </c>
      <c r="DA130" s="37">
        <f t="shared" si="165"/>
        <v>0</v>
      </c>
      <c r="DB130" s="189">
        <v>65.75</v>
      </c>
      <c r="DC130" s="80">
        <f>+CZ130*'PRECIOS SEGUN ADJ. (FRONTERIZO)'!$B$19*'PRECIOS SEGUN ADJ. (FRONTERIZO)'!$C$19</f>
        <v>0</v>
      </c>
      <c r="DD130" s="80" t="s">
        <v>134</v>
      </c>
      <c r="DE130" s="80">
        <f t="shared" si="174"/>
        <v>0</v>
      </c>
      <c r="DF130" s="165">
        <v>9</v>
      </c>
      <c r="DG130" s="37">
        <f t="shared" si="152"/>
        <v>360</v>
      </c>
      <c r="DH130" s="189">
        <v>82.59999999999998</v>
      </c>
      <c r="DI130" s="80">
        <f>+DF130*'PRECIOS SEGUN ADJ (RURAL)'!$B$15*'PRECIOS SEGUN ADJ (RURAL)'!$C$15</f>
        <v>29736</v>
      </c>
      <c r="DJ130" s="80" t="s">
        <v>553</v>
      </c>
      <c r="DK130" s="80">
        <f t="shared" si="153"/>
        <v>5352.48</v>
      </c>
      <c r="DL130" s="165">
        <v>252</v>
      </c>
      <c r="DM130" s="37">
        <f t="shared" si="154"/>
        <v>10080</v>
      </c>
      <c r="DN130" s="189">
        <v>23.059999999999995</v>
      </c>
      <c r="DO130" s="80">
        <f>+DL130*'PRECIOS SEGUN ADJ (RURAL)'!$B$17*'PRECIOS SEGUN ADJ (RURAL)'!$C$17</f>
        <v>232444.79999999999</v>
      </c>
      <c r="DP130" s="80" t="s">
        <v>1416</v>
      </c>
      <c r="DQ130" s="192">
        <v>0</v>
      </c>
      <c r="DR130" s="192">
        <f t="shared" si="166"/>
        <v>0</v>
      </c>
      <c r="DS130" s="189">
        <v>80.849999999999994</v>
      </c>
      <c r="DT130" s="80">
        <f>+DQ130*'PRECIOS SEGUN ADJ. (FRONTERIZO)'!$B$22*'PRECIOS SEGUN ADJ. (FRONTERIZO)'!$C$22</f>
        <v>0</v>
      </c>
      <c r="DU130" s="80" t="s">
        <v>134</v>
      </c>
      <c r="DV130" s="165">
        <v>10</v>
      </c>
      <c r="DW130" s="37">
        <f t="shared" si="155"/>
        <v>400</v>
      </c>
      <c r="DX130" s="189">
        <v>21.83</v>
      </c>
      <c r="DY130" s="80">
        <f>+DV130*'PRECIOS SEGUN ADJ (RURAL)'!$B$19*'PRECIOS SEGUN ADJ (RURAL)'!$C$19</f>
        <v>8732</v>
      </c>
      <c r="DZ130" s="80" t="s">
        <v>202</v>
      </c>
      <c r="EA130" s="80">
        <f t="shared" si="156"/>
        <v>1571.76</v>
      </c>
      <c r="EB130" s="165">
        <v>37</v>
      </c>
      <c r="EC130" s="37">
        <f t="shared" si="157"/>
        <v>1480</v>
      </c>
      <c r="ED130" s="189">
        <v>33</v>
      </c>
      <c r="EE130" s="80">
        <f>+EB130*'PRECIOS SEGUN ADJ (RURAL)'!$B$20*'PRECIOS SEGUN ADJ (RURAL)'!$C$20</f>
        <v>48840</v>
      </c>
      <c r="EF130" s="80" t="s">
        <v>1417</v>
      </c>
      <c r="EG130" s="37">
        <v>0</v>
      </c>
      <c r="EH130" s="37">
        <f t="shared" si="167"/>
        <v>0</v>
      </c>
      <c r="EI130" s="189">
        <v>15.789999999999997</v>
      </c>
      <c r="EJ130" s="80">
        <f>+EG130*'PRECIOS SEGUN ADJ. (FRONTERIZO)'!$B$25*'PRECIOS SEGUN ADJ. (FRONTERIZO)'!$C$25</f>
        <v>0</v>
      </c>
      <c r="EK130" s="80" t="s">
        <v>134</v>
      </c>
      <c r="EL130" s="37">
        <v>0</v>
      </c>
      <c r="EM130" s="37">
        <f t="shared" si="168"/>
        <v>0</v>
      </c>
      <c r="EN130" s="189">
        <v>31.5</v>
      </c>
      <c r="EO130" s="80">
        <f>+EL130*'PRECIOS SEGUN ADJ. (FRONTERIZO)'!$B$26*'PRECIOS SEGUN ADJ. (FRONTERIZO)'!$C$26</f>
        <v>0</v>
      </c>
      <c r="EP130" s="80" t="s">
        <v>134</v>
      </c>
      <c r="EQ130" s="193">
        <v>32</v>
      </c>
      <c r="ER130" s="194">
        <f t="shared" si="169"/>
        <v>1280</v>
      </c>
      <c r="ES130" s="195">
        <v>21.68</v>
      </c>
      <c r="ET130" s="196">
        <f>+EQ130*'PRECIOS SEGUN ADJ (RURAL)'!$B$13*'PRECIOS SEGUN ADJ (RURAL)'!$C$13</f>
        <v>27750.400000000001</v>
      </c>
      <c r="EU130" s="196" t="s">
        <v>1418</v>
      </c>
      <c r="EV130" s="197">
        <v>252</v>
      </c>
      <c r="EW130" s="198">
        <f t="shared" si="158"/>
        <v>5040</v>
      </c>
      <c r="EX130" s="199">
        <v>5.5</v>
      </c>
      <c r="EY130" s="200">
        <f>+EV130*'PRECIOS SEGUN ADJ (RURAL)'!$B$16*'PRECIOS SEGUN ADJ (RURAL)'!$C$16</f>
        <v>27720</v>
      </c>
      <c r="EZ130" s="200" t="s">
        <v>1414</v>
      </c>
      <c r="FA130" s="201">
        <v>14</v>
      </c>
      <c r="FB130" s="202">
        <f t="shared" si="170"/>
        <v>560</v>
      </c>
      <c r="FC130" s="203">
        <v>220</v>
      </c>
      <c r="FD130" s="204">
        <f>+FA130*'PRECIOS SEGUN ADJ (RURAL)'!$B$18*'PRECIOS SEGUN ADJ (RURAL)'!$C$18</f>
        <v>123200</v>
      </c>
      <c r="FE130" s="204" t="s">
        <v>1226</v>
      </c>
      <c r="FF130" s="204">
        <f t="shared" si="159"/>
        <v>22176</v>
      </c>
      <c r="FG130" s="80">
        <f t="shared" si="175"/>
        <v>1244131.5999999999</v>
      </c>
      <c r="FH130" s="80" t="s">
        <v>1419</v>
      </c>
      <c r="FI130" s="80">
        <f t="shared" si="171"/>
        <v>95168.439999999988</v>
      </c>
      <c r="FJ130" s="80" t="s">
        <v>1420</v>
      </c>
      <c r="FK130" s="80">
        <f t="shared" si="176"/>
        <v>1148963.1599999999</v>
      </c>
      <c r="FL130" s="80" t="s">
        <v>1421</v>
      </c>
      <c r="FM130" s="80">
        <f t="shared" si="177"/>
        <v>248826.32</v>
      </c>
      <c r="FN130" s="80" t="s">
        <v>1422</v>
      </c>
      <c r="FO130" s="80">
        <f t="shared" si="178"/>
        <v>12441.32</v>
      </c>
      <c r="FP130" s="80" t="s">
        <v>1423</v>
      </c>
      <c r="FQ130" s="80"/>
      <c r="FR130" s="80">
        <f t="shared" si="179"/>
        <v>995305.2799999998</v>
      </c>
      <c r="FS130" s="80" t="s">
        <v>1424</v>
      </c>
      <c r="FT130" s="37" t="str">
        <f>+VLOOKUP(D130,'RURAL XENIA'!F:G,2,0)</f>
        <v>R-08</v>
      </c>
    </row>
    <row r="131" spans="1:176">
      <c r="A131" s="37">
        <v>130</v>
      </c>
      <c r="B131" s="176" t="s">
        <v>1826</v>
      </c>
      <c r="C131" s="26" t="s">
        <v>3523</v>
      </c>
      <c r="D131" s="37">
        <v>131702432</v>
      </c>
      <c r="E131" s="37">
        <f>+VLOOKUP(D131,'INFORMACION DE PROVEEDORES'!C:I,2,0)</f>
        <v>131702432</v>
      </c>
      <c r="F131" s="26" t="str">
        <f>+VLOOKUP(D131,'INFORMACION DE PROVEEDORES'!C:J,4,0)</f>
        <v>MAYRA SOTO DIAZ</v>
      </c>
      <c r="G131" s="37" t="str">
        <f>+VLOOKUP(D131,'INFORMACION DE PROVEEDORES'!C:K,5,0)</f>
        <v>010-0004434-5</v>
      </c>
      <c r="H131" s="26" t="str">
        <f>+VLOOKUP(D131,'INFORMACION DE PROVEEDORES'!C:L,7,0)</f>
        <v>CALLE JOAQUIN REYES, ESQUINA ROCCO CUPANO, NO. 185, CENTRO CUIDAD, AZUA</v>
      </c>
      <c r="I131" s="37" t="str">
        <f>+VLOOKUP(D131,'INFORMACION DE PROVEEDORES'!C:M,3,0)</f>
        <v xml:space="preserve"> JURÍDICA</v>
      </c>
      <c r="J131" s="37">
        <v>1</v>
      </c>
      <c r="K131" s="37">
        <v>318</v>
      </c>
      <c r="L131" s="37">
        <v>22</v>
      </c>
      <c r="M131" s="37">
        <f t="shared" si="135"/>
        <v>880</v>
      </c>
      <c r="N131" s="189">
        <v>60.180000000000007</v>
      </c>
      <c r="O131" s="80">
        <f>+L131*'PRECIOS SEGUN ADJ (RURAL)'!$B$2*'PRECIOS SEGUN ADJ (RURAL)'!$C$2</f>
        <v>52958.400000000001</v>
      </c>
      <c r="P131" s="80" t="s">
        <v>1310</v>
      </c>
      <c r="Q131" s="80">
        <f t="shared" si="136"/>
        <v>8473.34</v>
      </c>
      <c r="R131" s="165">
        <v>4</v>
      </c>
      <c r="S131" s="37">
        <f t="shared" si="137"/>
        <v>160</v>
      </c>
      <c r="T131" s="189">
        <v>33</v>
      </c>
      <c r="U131" s="80">
        <f>+R131*'PRECIOS SEGUN ADJ (RURAL)'!$B$3*'PRECIOS SEGUN ADJ (RURAL)'!$C$3</f>
        <v>5280</v>
      </c>
      <c r="V131" s="80" t="s">
        <v>1138</v>
      </c>
      <c r="W131" s="192">
        <v>0</v>
      </c>
      <c r="X131" s="37">
        <f t="shared" si="160"/>
        <v>0</v>
      </c>
      <c r="Y131" s="189">
        <v>25.2</v>
      </c>
      <c r="Z131" s="80">
        <f>+W131*'PRECIOS SEGUN ADJ. (FRONTERIZO)'!$B$4*'PRECIOS SEGUN ADJ. (FRONTERIZO)'!$C$4</f>
        <v>0</v>
      </c>
      <c r="AA131" s="80" t="s">
        <v>134</v>
      </c>
      <c r="AB131" s="165">
        <v>49</v>
      </c>
      <c r="AC131" s="37">
        <f t="shared" si="138"/>
        <v>1960</v>
      </c>
      <c r="AD131" s="189">
        <v>87.91</v>
      </c>
      <c r="AE131" s="80">
        <f>+AB131*'PRECIOS SEGUN ADJ (RURAL)'!$B$4*'PRECIOS SEGUN ADJ (RURAL)'!$C$4</f>
        <v>172303.6</v>
      </c>
      <c r="AF131" s="80" t="s">
        <v>1311</v>
      </c>
      <c r="AG131" s="80">
        <f t="shared" si="139"/>
        <v>31014.65</v>
      </c>
      <c r="AH131" s="165">
        <v>59</v>
      </c>
      <c r="AI131" s="37">
        <f t="shared" si="140"/>
        <v>2360</v>
      </c>
      <c r="AJ131" s="189">
        <v>53.95</v>
      </c>
      <c r="AK131" s="80">
        <f>+AH131*'PRECIOS SEGUN ADJ (RURAL)'!$B$5*'PRECIOS SEGUN ADJ (RURAL)'!$C$5</f>
        <v>127322</v>
      </c>
      <c r="AL131" s="80" t="s">
        <v>3026</v>
      </c>
      <c r="AM131" s="165">
        <v>8</v>
      </c>
      <c r="AN131" s="37">
        <f t="shared" si="141"/>
        <v>320</v>
      </c>
      <c r="AO131" s="189">
        <v>29.05</v>
      </c>
      <c r="AP131" s="80">
        <f>+AM131*'PRECIOS SEGUN ADJ (RURAL)'!$B$6*'PRECIOS SEGUN ADJ (RURAL)'!$C$6</f>
        <v>9296</v>
      </c>
      <c r="AQ131" s="80" t="s">
        <v>1313</v>
      </c>
      <c r="AR131" s="80">
        <f t="shared" si="142"/>
        <v>1487.36</v>
      </c>
      <c r="AS131" s="165">
        <v>18</v>
      </c>
      <c r="AT131" s="37">
        <f t="shared" si="143"/>
        <v>720</v>
      </c>
      <c r="AU131" s="189">
        <v>304.44</v>
      </c>
      <c r="AV131" s="80">
        <f>+AS131*'PRECIOS SEGUN ADJ (RURAL)'!$B$7*'PRECIOS SEGUN ADJ (RURAL)'!$C$7</f>
        <v>219196.79999999999</v>
      </c>
      <c r="AW131" s="80" t="s">
        <v>1314</v>
      </c>
      <c r="AX131" s="80">
        <f t="shared" si="144"/>
        <v>39455.42</v>
      </c>
      <c r="AY131" s="37">
        <v>0</v>
      </c>
      <c r="AZ131" s="37">
        <f t="shared" si="161"/>
        <v>0</v>
      </c>
      <c r="BA131" s="189">
        <v>18.899999999999999</v>
      </c>
      <c r="BB131" s="80">
        <f>+AY131*'PRECIOS SEGUN ADJ. (FRONTERIZO)'!$B$9*'PRECIOS SEGUN ADJ. (FRONTERIZO)'!$C$9</f>
        <v>0</v>
      </c>
      <c r="BC131" s="80" t="s">
        <v>134</v>
      </c>
      <c r="BD131" s="165">
        <v>4</v>
      </c>
      <c r="BE131" s="37">
        <f t="shared" si="145"/>
        <v>160</v>
      </c>
      <c r="BF131" s="189">
        <v>140.38999999999999</v>
      </c>
      <c r="BG131" s="80">
        <f>+BD131*'PRECIOS SEGUN ADJ (RURAL)'!$B$8*'PRECIOS SEGUN ADJ (RURAL)'!$C$8</f>
        <v>22462.399999999998</v>
      </c>
      <c r="BH131" s="80" t="s">
        <v>1143</v>
      </c>
      <c r="BI131" s="80">
        <f t="shared" si="146"/>
        <v>4043.23</v>
      </c>
      <c r="BJ131" s="37">
        <v>0</v>
      </c>
      <c r="BK131" s="37">
        <f t="shared" si="162"/>
        <v>0</v>
      </c>
      <c r="BL131" s="189">
        <v>31.459999999999997</v>
      </c>
      <c r="BM131" s="80">
        <f>+BJ131*'PRECIOS SEGUN ADJ. (FRONTERIZO)'!$B$11*'PRECIOS SEGUN ADJ. (FRONTERIZO)'!$C$11</f>
        <v>0</v>
      </c>
      <c r="BN131" s="80" t="s">
        <v>134</v>
      </c>
      <c r="BO131" s="165">
        <v>15</v>
      </c>
      <c r="BP131" s="37">
        <f t="shared" si="147"/>
        <v>600</v>
      </c>
      <c r="BQ131" s="189">
        <v>68.099999999999994</v>
      </c>
      <c r="BR131" s="80">
        <f>+BO131*'PRECIOS SEGUN ADJ (RURAL)'!$B$9*'PRECIOS SEGUN ADJ (RURAL)'!$C$9</f>
        <v>40859.999999999993</v>
      </c>
      <c r="BS131" s="80" t="s">
        <v>1315</v>
      </c>
      <c r="BT131" s="165">
        <v>318</v>
      </c>
      <c r="BU131" s="37">
        <f t="shared" si="148"/>
        <v>6360</v>
      </c>
      <c r="BV131" s="189">
        <v>5.5</v>
      </c>
      <c r="BW131" s="80">
        <f>+BT131*'PRECIOS SEGUN ADJ (RURAL)'!$B$10*'PRECIOS SEGUN ADJ (RURAL)'!$C$10</f>
        <v>34980</v>
      </c>
      <c r="BX131" s="80" t="s">
        <v>1899</v>
      </c>
      <c r="BY131" s="165">
        <v>318</v>
      </c>
      <c r="BZ131" s="37">
        <f t="shared" si="149"/>
        <v>12720</v>
      </c>
      <c r="CA131" s="189">
        <v>7.1500000000000012</v>
      </c>
      <c r="CB131" s="80">
        <f>+BY131*'PRECIOS SEGUN ADJ (RURAL)'!$B$11*'PRECIOS SEGUN ADJ (RURAL)'!$C$11</f>
        <v>90948.000000000015</v>
      </c>
      <c r="CC131" s="80" t="s">
        <v>3524</v>
      </c>
      <c r="CD131" s="165">
        <v>318</v>
      </c>
      <c r="CE131" s="37">
        <f t="shared" si="150"/>
        <v>12720</v>
      </c>
      <c r="CF131" s="189">
        <v>6.84</v>
      </c>
      <c r="CG131" s="80">
        <f>+CD131*'PRECIOS SEGUN ADJ (RURAL)'!$B$12*'PRECIOS SEGUN ADJ (RURAL)'!$C$12</f>
        <v>87004.799999999988</v>
      </c>
      <c r="CH131" s="80" t="s">
        <v>3525</v>
      </c>
      <c r="CI131" s="37">
        <v>0</v>
      </c>
      <c r="CJ131" s="37">
        <f t="shared" si="163"/>
        <v>0</v>
      </c>
      <c r="CK131" s="189">
        <v>60</v>
      </c>
      <c r="CL131" s="80">
        <f>+CI131*'PRECIOS SEGUN ADJ. (FRONTERIZO)'!$B$16*'PRECIOS SEGUN ADJ. (FRONTERIZO)'!$C$16</f>
        <v>0</v>
      </c>
      <c r="CM131" s="80" t="s">
        <v>134</v>
      </c>
      <c r="CN131" s="80">
        <f t="shared" si="172"/>
        <v>0</v>
      </c>
      <c r="CO131" s="37">
        <v>0</v>
      </c>
      <c r="CP131" s="37">
        <f t="shared" si="164"/>
        <v>0</v>
      </c>
      <c r="CQ131" s="189">
        <v>55.649999999999991</v>
      </c>
      <c r="CR131" s="80">
        <f>+CO131*'PRECIOS SEGUN ADJ. (FRONTERIZO)'!$B$17*'PRECIOS SEGUN ADJ. (FRONTERIZO)'!$C$17</f>
        <v>0</v>
      </c>
      <c r="CS131" s="80" t="s">
        <v>134</v>
      </c>
      <c r="CT131" s="80">
        <f t="shared" si="173"/>
        <v>0</v>
      </c>
      <c r="CU131" s="165">
        <v>318</v>
      </c>
      <c r="CV131" s="37">
        <f t="shared" si="151"/>
        <v>12720</v>
      </c>
      <c r="CW131" s="189">
        <v>6.5999999999999988</v>
      </c>
      <c r="CX131" s="80">
        <f>+CU131*'PRECIOS SEGUN ADJ (RURAL)'!$B$14*'PRECIOS SEGUN ADJ (RURAL)'!$C$14</f>
        <v>83951.999999999985</v>
      </c>
      <c r="CY131" s="80" t="s">
        <v>3526</v>
      </c>
      <c r="CZ131" s="37">
        <v>0</v>
      </c>
      <c r="DA131" s="37">
        <f t="shared" si="165"/>
        <v>0</v>
      </c>
      <c r="DB131" s="189">
        <v>65.75</v>
      </c>
      <c r="DC131" s="80">
        <f>+CZ131*'PRECIOS SEGUN ADJ. (FRONTERIZO)'!$B$19*'PRECIOS SEGUN ADJ. (FRONTERIZO)'!$C$19</f>
        <v>0</v>
      </c>
      <c r="DD131" s="80" t="s">
        <v>134</v>
      </c>
      <c r="DE131" s="80">
        <f t="shared" si="174"/>
        <v>0</v>
      </c>
      <c r="DF131" s="165">
        <v>11</v>
      </c>
      <c r="DG131" s="37">
        <f t="shared" si="152"/>
        <v>440</v>
      </c>
      <c r="DH131" s="189">
        <v>82.59999999999998</v>
      </c>
      <c r="DI131" s="80">
        <f>+DF131*'PRECIOS SEGUN ADJ (RURAL)'!$B$15*'PRECIOS SEGUN ADJ (RURAL)'!$C$15</f>
        <v>36344</v>
      </c>
      <c r="DJ131" s="80" t="s">
        <v>1320</v>
      </c>
      <c r="DK131" s="80">
        <f t="shared" si="153"/>
        <v>6541.92</v>
      </c>
      <c r="DL131" s="165">
        <v>318</v>
      </c>
      <c r="DM131" s="37">
        <f t="shared" si="154"/>
        <v>12720</v>
      </c>
      <c r="DN131" s="189">
        <v>23.059999999999995</v>
      </c>
      <c r="DO131" s="80">
        <f>+DL131*'PRECIOS SEGUN ADJ (RURAL)'!$B$17*'PRECIOS SEGUN ADJ (RURAL)'!$C$17</f>
        <v>293323.2</v>
      </c>
      <c r="DP131" s="80" t="s">
        <v>3527</v>
      </c>
      <c r="DQ131" s="192">
        <v>0</v>
      </c>
      <c r="DR131" s="192">
        <f t="shared" si="166"/>
        <v>0</v>
      </c>
      <c r="DS131" s="189">
        <v>80.849999999999994</v>
      </c>
      <c r="DT131" s="80">
        <f>+DQ131*'PRECIOS SEGUN ADJ. (FRONTERIZO)'!$B$22*'PRECIOS SEGUN ADJ. (FRONTERIZO)'!$C$22</f>
        <v>0</v>
      </c>
      <c r="DU131" s="80" t="s">
        <v>134</v>
      </c>
      <c r="DV131" s="165">
        <v>13</v>
      </c>
      <c r="DW131" s="37">
        <f t="shared" si="155"/>
        <v>520</v>
      </c>
      <c r="DX131" s="189">
        <v>21.83</v>
      </c>
      <c r="DY131" s="80">
        <f>+DV131*'PRECIOS SEGUN ADJ (RURAL)'!$B$19*'PRECIOS SEGUN ADJ (RURAL)'!$C$19</f>
        <v>11351.599999999999</v>
      </c>
      <c r="DZ131" s="80" t="s">
        <v>1322</v>
      </c>
      <c r="EA131" s="80">
        <f t="shared" si="156"/>
        <v>2043.29</v>
      </c>
      <c r="EB131" s="165">
        <v>46</v>
      </c>
      <c r="EC131" s="37">
        <f t="shared" si="157"/>
        <v>1840</v>
      </c>
      <c r="ED131" s="189">
        <v>33</v>
      </c>
      <c r="EE131" s="80">
        <f>+EB131*'PRECIOS SEGUN ADJ (RURAL)'!$B$20*'PRECIOS SEGUN ADJ (RURAL)'!$C$20</f>
        <v>60720</v>
      </c>
      <c r="EF131" s="80" t="s">
        <v>1605</v>
      </c>
      <c r="EG131" s="37">
        <v>0</v>
      </c>
      <c r="EH131" s="37">
        <f t="shared" si="167"/>
        <v>0</v>
      </c>
      <c r="EI131" s="189">
        <v>15.789999999999997</v>
      </c>
      <c r="EJ131" s="80">
        <f>+EG131*'PRECIOS SEGUN ADJ. (FRONTERIZO)'!$B$25*'PRECIOS SEGUN ADJ. (FRONTERIZO)'!$C$25</f>
        <v>0</v>
      </c>
      <c r="EK131" s="80" t="s">
        <v>134</v>
      </c>
      <c r="EL131" s="37">
        <v>0</v>
      </c>
      <c r="EM131" s="37">
        <f t="shared" si="168"/>
        <v>0</v>
      </c>
      <c r="EN131" s="189">
        <v>31.5</v>
      </c>
      <c r="EO131" s="80">
        <f>+EL131*'PRECIOS SEGUN ADJ. (FRONTERIZO)'!$B$26*'PRECIOS SEGUN ADJ. (FRONTERIZO)'!$C$26</f>
        <v>0</v>
      </c>
      <c r="EP131" s="80" t="s">
        <v>134</v>
      </c>
      <c r="EQ131" s="193">
        <v>40</v>
      </c>
      <c r="ER131" s="194">
        <f t="shared" si="169"/>
        <v>1600</v>
      </c>
      <c r="ES131" s="195">
        <v>21.68</v>
      </c>
      <c r="ET131" s="196">
        <f>+EQ131*'PRECIOS SEGUN ADJ (RURAL)'!$B$13*'PRECIOS SEGUN ADJ (RURAL)'!$C$13</f>
        <v>34688</v>
      </c>
      <c r="EU131" s="196" t="s">
        <v>3528</v>
      </c>
      <c r="EV131" s="197">
        <v>318</v>
      </c>
      <c r="EW131" s="198">
        <f t="shared" si="158"/>
        <v>6360</v>
      </c>
      <c r="EX131" s="199">
        <v>5.5</v>
      </c>
      <c r="EY131" s="200">
        <f>+EV131*'PRECIOS SEGUN ADJ (RURAL)'!$B$16*'PRECIOS SEGUN ADJ (RURAL)'!$C$16</f>
        <v>34980</v>
      </c>
      <c r="EZ131" s="200" t="s">
        <v>1899</v>
      </c>
      <c r="FA131" s="201">
        <v>18</v>
      </c>
      <c r="FB131" s="202">
        <f t="shared" si="170"/>
        <v>720</v>
      </c>
      <c r="FC131" s="203">
        <v>220</v>
      </c>
      <c r="FD131" s="204">
        <f>+FA131*'PRECIOS SEGUN ADJ (RURAL)'!$B$18*'PRECIOS SEGUN ADJ (RURAL)'!$C$18</f>
        <v>158400</v>
      </c>
      <c r="FE131" s="204" t="s">
        <v>1324</v>
      </c>
      <c r="FF131" s="204">
        <f t="shared" si="159"/>
        <v>28512</v>
      </c>
      <c r="FG131" s="80">
        <f t="shared" si="175"/>
        <v>1576370.8</v>
      </c>
      <c r="FH131" s="80" t="s">
        <v>3529</v>
      </c>
      <c r="FI131" s="80">
        <f t="shared" si="171"/>
        <v>121571.20999999999</v>
      </c>
      <c r="FJ131" s="80" t="s">
        <v>1326</v>
      </c>
      <c r="FK131" s="80">
        <f t="shared" si="176"/>
        <v>1454799.59</v>
      </c>
      <c r="FL131" s="80" t="s">
        <v>3530</v>
      </c>
      <c r="FM131" s="80">
        <f t="shared" si="177"/>
        <v>315274.15999999997</v>
      </c>
      <c r="FN131" s="80" t="s">
        <v>3531</v>
      </c>
      <c r="FO131" s="80">
        <f t="shared" si="178"/>
        <v>15763.71</v>
      </c>
      <c r="FP131" s="80" t="s">
        <v>3532</v>
      </c>
      <c r="FQ131" s="80"/>
      <c r="FR131" s="80">
        <f t="shared" si="179"/>
        <v>1261096.6400000001</v>
      </c>
      <c r="FS131" s="80" t="s">
        <v>3533</v>
      </c>
      <c r="FT131" s="37" t="str">
        <f>+VLOOKUP(D131,'RURAL XENIA'!F:G,2,0)</f>
        <v>R-01</v>
      </c>
    </row>
    <row r="132" spans="1:176">
      <c r="A132" s="37">
        <v>131</v>
      </c>
      <c r="B132" s="176" t="s">
        <v>1826</v>
      </c>
      <c r="C132" s="26" t="s">
        <v>3534</v>
      </c>
      <c r="D132" s="37">
        <v>132221397</v>
      </c>
      <c r="E132" s="37">
        <f>+VLOOKUP(D132,'INFORMACION DE PROVEEDORES'!C:I,2,0)</f>
        <v>132221397</v>
      </c>
      <c r="F132" s="26" t="str">
        <f>+VLOOKUP(D132,'INFORMACION DE PROVEEDORES'!C:J,4,0)</f>
        <v>JULIAN ANTONIO GUZMAN PANIAGUA</v>
      </c>
      <c r="G132" s="37" t="str">
        <f>+VLOOKUP(D132,'INFORMACION DE PROVEEDORES'!C:K,5,0)</f>
        <v>001-1762976-6</v>
      </c>
      <c r="H132" s="26" t="str">
        <f>+VLOOKUP(D132,'INFORMACION DE PROVEEDORES'!C:L,7,0)</f>
        <v>CALLE ARZOBISPO VALERA, 66 VILLA CONSUELO</v>
      </c>
      <c r="I132" s="37" t="str">
        <f>+VLOOKUP(D132,'INFORMACION DE PROVEEDORES'!C:M,3,0)</f>
        <v xml:space="preserve"> JURÍDICA</v>
      </c>
      <c r="J132" s="37">
        <v>3</v>
      </c>
      <c r="K132" s="37">
        <v>268</v>
      </c>
      <c r="L132" s="37">
        <v>19</v>
      </c>
      <c r="M132" s="37">
        <f t="shared" si="135"/>
        <v>760</v>
      </c>
      <c r="N132" s="189">
        <v>60.180000000000007</v>
      </c>
      <c r="O132" s="80">
        <f>+L132*'PRECIOS SEGUN ADJ (RURAL)'!$B$2*'PRECIOS SEGUN ADJ (RURAL)'!$C$2</f>
        <v>45736.800000000003</v>
      </c>
      <c r="P132" s="80" t="s">
        <v>1332</v>
      </c>
      <c r="Q132" s="80">
        <f t="shared" si="136"/>
        <v>7317.89</v>
      </c>
      <c r="R132" s="165">
        <v>5</v>
      </c>
      <c r="S132" s="37">
        <f t="shared" si="137"/>
        <v>200</v>
      </c>
      <c r="T132" s="189">
        <v>33</v>
      </c>
      <c r="U132" s="80">
        <f>+R132*'PRECIOS SEGUN ADJ (RURAL)'!$B$3*'PRECIOS SEGUN ADJ (RURAL)'!$C$3</f>
        <v>6600</v>
      </c>
      <c r="V132" s="80" t="s">
        <v>1181</v>
      </c>
      <c r="W132" s="192">
        <v>0</v>
      </c>
      <c r="X132" s="37">
        <f t="shared" si="160"/>
        <v>0</v>
      </c>
      <c r="Y132" s="189">
        <v>25.2</v>
      </c>
      <c r="Z132" s="80">
        <f>+W132*'PRECIOS SEGUN ADJ. (FRONTERIZO)'!$B$4*'PRECIOS SEGUN ADJ. (FRONTERIZO)'!$C$4</f>
        <v>0</v>
      </c>
      <c r="AA132" s="80" t="s">
        <v>134</v>
      </c>
      <c r="AB132" s="165">
        <v>42</v>
      </c>
      <c r="AC132" s="37">
        <f t="shared" si="138"/>
        <v>1680</v>
      </c>
      <c r="AD132" s="189">
        <v>87.91</v>
      </c>
      <c r="AE132" s="80">
        <f>+AB132*'PRECIOS SEGUN ADJ (RURAL)'!$B$4*'PRECIOS SEGUN ADJ (RURAL)'!$C$4</f>
        <v>147688.79999999999</v>
      </c>
      <c r="AF132" s="80" t="s">
        <v>1333</v>
      </c>
      <c r="AG132" s="80">
        <f t="shared" si="139"/>
        <v>26583.98</v>
      </c>
      <c r="AH132" s="165">
        <v>50</v>
      </c>
      <c r="AI132" s="37">
        <f t="shared" si="140"/>
        <v>2000</v>
      </c>
      <c r="AJ132" s="189">
        <v>53.95</v>
      </c>
      <c r="AK132" s="80">
        <f>+AH132*'PRECIOS SEGUN ADJ (RURAL)'!$B$5*'PRECIOS SEGUN ADJ (RURAL)'!$C$5</f>
        <v>107900</v>
      </c>
      <c r="AL132" s="80" t="s">
        <v>1349</v>
      </c>
      <c r="AM132" s="165">
        <v>7</v>
      </c>
      <c r="AN132" s="37">
        <f t="shared" si="141"/>
        <v>280</v>
      </c>
      <c r="AO132" s="189">
        <v>29.05</v>
      </c>
      <c r="AP132" s="80">
        <f>+AM132*'PRECIOS SEGUN ADJ (RURAL)'!$B$6*'PRECIOS SEGUN ADJ (RURAL)'!$C$6</f>
        <v>8134</v>
      </c>
      <c r="AQ132" s="80" t="s">
        <v>1141</v>
      </c>
      <c r="AR132" s="80">
        <f t="shared" si="142"/>
        <v>1301.44</v>
      </c>
      <c r="AS132" s="165">
        <v>17</v>
      </c>
      <c r="AT132" s="37">
        <f t="shared" si="143"/>
        <v>680</v>
      </c>
      <c r="AU132" s="189">
        <v>304.44</v>
      </c>
      <c r="AV132" s="80">
        <f>+AS132*'PRECIOS SEGUN ADJ (RURAL)'!$B$7*'PRECIOS SEGUN ADJ (RURAL)'!$C$7</f>
        <v>207019.19999999998</v>
      </c>
      <c r="AW132" s="80" t="s">
        <v>1142</v>
      </c>
      <c r="AX132" s="80">
        <f t="shared" si="144"/>
        <v>37263.46</v>
      </c>
      <c r="AY132" s="37">
        <v>0</v>
      </c>
      <c r="AZ132" s="37">
        <f t="shared" si="161"/>
        <v>0</v>
      </c>
      <c r="BA132" s="189">
        <v>18.899999999999999</v>
      </c>
      <c r="BB132" s="80">
        <f>+AY132*'PRECIOS SEGUN ADJ. (FRONTERIZO)'!$B$9*'PRECIOS SEGUN ADJ. (FRONTERIZO)'!$C$9</f>
        <v>0</v>
      </c>
      <c r="BC132" s="80" t="s">
        <v>134</v>
      </c>
      <c r="BD132" s="165">
        <v>5</v>
      </c>
      <c r="BE132" s="37">
        <f t="shared" si="145"/>
        <v>200</v>
      </c>
      <c r="BF132" s="189">
        <v>140.38999999999999</v>
      </c>
      <c r="BG132" s="80">
        <f>+BD132*'PRECIOS SEGUN ADJ (RURAL)'!$B$8*'PRECIOS SEGUN ADJ (RURAL)'!$C$8</f>
        <v>28077.999999999996</v>
      </c>
      <c r="BH132" s="80" t="s">
        <v>1183</v>
      </c>
      <c r="BI132" s="80">
        <f t="shared" si="146"/>
        <v>5054.04</v>
      </c>
      <c r="BJ132" s="37">
        <v>0</v>
      </c>
      <c r="BK132" s="37">
        <f t="shared" si="162"/>
        <v>0</v>
      </c>
      <c r="BL132" s="189">
        <v>31.459999999999997</v>
      </c>
      <c r="BM132" s="80">
        <f>+BJ132*'PRECIOS SEGUN ADJ. (FRONTERIZO)'!$B$11*'PRECIOS SEGUN ADJ. (FRONTERIZO)'!$C$11</f>
        <v>0</v>
      </c>
      <c r="BN132" s="80" t="s">
        <v>134</v>
      </c>
      <c r="BO132" s="165">
        <v>13</v>
      </c>
      <c r="BP132" s="37">
        <f t="shared" si="147"/>
        <v>520</v>
      </c>
      <c r="BQ132" s="189">
        <v>68.099999999999994</v>
      </c>
      <c r="BR132" s="80">
        <f>+BO132*'PRECIOS SEGUN ADJ (RURAL)'!$B$9*'PRECIOS SEGUN ADJ (RURAL)'!$C$9</f>
        <v>35412</v>
      </c>
      <c r="BS132" s="80" t="s">
        <v>1336</v>
      </c>
      <c r="BT132" s="165">
        <v>268</v>
      </c>
      <c r="BU132" s="37">
        <f t="shared" si="148"/>
        <v>5360</v>
      </c>
      <c r="BV132" s="189">
        <v>5.5</v>
      </c>
      <c r="BW132" s="80">
        <f>+BT132*'PRECIOS SEGUN ADJ (RURAL)'!$B$10*'PRECIOS SEGUN ADJ (RURAL)'!$C$10</f>
        <v>29480</v>
      </c>
      <c r="BX132" s="80" t="s">
        <v>1350</v>
      </c>
      <c r="BY132" s="165">
        <v>268</v>
      </c>
      <c r="BZ132" s="37">
        <f t="shared" si="149"/>
        <v>10720</v>
      </c>
      <c r="CA132" s="189">
        <v>7.1500000000000012</v>
      </c>
      <c r="CB132" s="80">
        <f>+BY132*'PRECIOS SEGUN ADJ (RURAL)'!$B$11*'PRECIOS SEGUN ADJ (RURAL)'!$C$11</f>
        <v>76648</v>
      </c>
      <c r="CC132" s="80" t="s">
        <v>1351</v>
      </c>
      <c r="CD132" s="165">
        <v>268</v>
      </c>
      <c r="CE132" s="37">
        <f t="shared" si="150"/>
        <v>10720</v>
      </c>
      <c r="CF132" s="189">
        <v>6.84</v>
      </c>
      <c r="CG132" s="80">
        <f>+CD132*'PRECIOS SEGUN ADJ (RURAL)'!$B$12*'PRECIOS SEGUN ADJ (RURAL)'!$C$12</f>
        <v>73324.799999999988</v>
      </c>
      <c r="CH132" s="80" t="s">
        <v>1352</v>
      </c>
      <c r="CI132" s="37">
        <v>0</v>
      </c>
      <c r="CJ132" s="37">
        <f t="shared" si="163"/>
        <v>0</v>
      </c>
      <c r="CK132" s="189">
        <v>60</v>
      </c>
      <c r="CL132" s="80">
        <f>+CI132*'PRECIOS SEGUN ADJ. (FRONTERIZO)'!$B$16*'PRECIOS SEGUN ADJ. (FRONTERIZO)'!$C$16</f>
        <v>0</v>
      </c>
      <c r="CM132" s="80" t="s">
        <v>134</v>
      </c>
      <c r="CN132" s="80">
        <f t="shared" si="172"/>
        <v>0</v>
      </c>
      <c r="CO132" s="37">
        <v>0</v>
      </c>
      <c r="CP132" s="37">
        <f t="shared" si="164"/>
        <v>0</v>
      </c>
      <c r="CQ132" s="189">
        <v>55.649999999999991</v>
      </c>
      <c r="CR132" s="80">
        <f>+CO132*'PRECIOS SEGUN ADJ. (FRONTERIZO)'!$B$17*'PRECIOS SEGUN ADJ. (FRONTERIZO)'!$C$17</f>
        <v>0</v>
      </c>
      <c r="CS132" s="80" t="s">
        <v>134</v>
      </c>
      <c r="CT132" s="80">
        <f t="shared" si="173"/>
        <v>0</v>
      </c>
      <c r="CU132" s="165">
        <v>268</v>
      </c>
      <c r="CV132" s="37">
        <f t="shared" si="151"/>
        <v>10720</v>
      </c>
      <c r="CW132" s="189">
        <v>6.5999999999999988</v>
      </c>
      <c r="CX132" s="80">
        <f>+CU132*'PRECIOS SEGUN ADJ (RURAL)'!$B$14*'PRECIOS SEGUN ADJ (RURAL)'!$C$14</f>
        <v>70752</v>
      </c>
      <c r="CY132" s="80" t="s">
        <v>1353</v>
      </c>
      <c r="CZ132" s="37">
        <v>0</v>
      </c>
      <c r="DA132" s="37">
        <f t="shared" si="165"/>
        <v>0</v>
      </c>
      <c r="DB132" s="189">
        <v>65.75</v>
      </c>
      <c r="DC132" s="80">
        <f>+CZ132*'PRECIOS SEGUN ADJ. (FRONTERIZO)'!$B$19*'PRECIOS SEGUN ADJ. (FRONTERIZO)'!$C$19</f>
        <v>0</v>
      </c>
      <c r="DD132" s="80" t="s">
        <v>134</v>
      </c>
      <c r="DE132" s="80">
        <f t="shared" si="174"/>
        <v>0</v>
      </c>
      <c r="DF132" s="165">
        <v>10</v>
      </c>
      <c r="DG132" s="37">
        <f t="shared" si="152"/>
        <v>400</v>
      </c>
      <c r="DH132" s="189">
        <v>82.59999999999998</v>
      </c>
      <c r="DI132" s="80">
        <f>+DF132*'PRECIOS SEGUN ADJ (RURAL)'!$B$15*'PRECIOS SEGUN ADJ (RURAL)'!$C$15</f>
        <v>33040</v>
      </c>
      <c r="DJ132" s="80" t="s">
        <v>822</v>
      </c>
      <c r="DK132" s="80">
        <f t="shared" si="153"/>
        <v>5947.2</v>
      </c>
      <c r="DL132" s="165">
        <v>268</v>
      </c>
      <c r="DM132" s="37">
        <f t="shared" si="154"/>
        <v>10720</v>
      </c>
      <c r="DN132" s="189">
        <v>23.059999999999995</v>
      </c>
      <c r="DO132" s="80">
        <f>+DL132*'PRECIOS SEGUN ADJ (RURAL)'!$B$17*'PRECIOS SEGUN ADJ (RURAL)'!$C$17</f>
        <v>247203.20000000001</v>
      </c>
      <c r="DP132" s="80" t="s">
        <v>1354</v>
      </c>
      <c r="DQ132" s="192">
        <v>0</v>
      </c>
      <c r="DR132" s="192">
        <f t="shared" si="166"/>
        <v>0</v>
      </c>
      <c r="DS132" s="189">
        <v>80.849999999999994</v>
      </c>
      <c r="DT132" s="80">
        <f>+DQ132*'PRECIOS SEGUN ADJ. (FRONTERIZO)'!$B$22*'PRECIOS SEGUN ADJ. (FRONTERIZO)'!$C$22</f>
        <v>0</v>
      </c>
      <c r="DU132" s="80" t="s">
        <v>134</v>
      </c>
      <c r="DV132" s="165">
        <v>12</v>
      </c>
      <c r="DW132" s="37">
        <f t="shared" si="155"/>
        <v>480</v>
      </c>
      <c r="DX132" s="189">
        <v>21.83</v>
      </c>
      <c r="DY132" s="80">
        <f>+DV132*'PRECIOS SEGUN ADJ (RURAL)'!$B$19*'PRECIOS SEGUN ADJ (RURAL)'!$C$19</f>
        <v>10478.4</v>
      </c>
      <c r="DZ132" s="80" t="s">
        <v>1150</v>
      </c>
      <c r="EA132" s="80">
        <f t="shared" si="156"/>
        <v>1886.11</v>
      </c>
      <c r="EB132" s="165">
        <v>40</v>
      </c>
      <c r="EC132" s="37">
        <f t="shared" si="157"/>
        <v>1600</v>
      </c>
      <c r="ED132" s="189">
        <v>33</v>
      </c>
      <c r="EE132" s="80">
        <f>+EB132*'PRECIOS SEGUN ADJ (RURAL)'!$B$20*'PRECIOS SEGUN ADJ (RURAL)'!$C$20</f>
        <v>52800</v>
      </c>
      <c r="EF132" s="80" t="s">
        <v>1759</v>
      </c>
      <c r="EG132" s="37">
        <v>0</v>
      </c>
      <c r="EH132" s="37">
        <f t="shared" si="167"/>
        <v>0</v>
      </c>
      <c r="EI132" s="189">
        <v>15.789999999999997</v>
      </c>
      <c r="EJ132" s="80">
        <f>+EG132*'PRECIOS SEGUN ADJ. (FRONTERIZO)'!$B$25*'PRECIOS SEGUN ADJ. (FRONTERIZO)'!$C$25</f>
        <v>0</v>
      </c>
      <c r="EK132" s="80" t="s">
        <v>134</v>
      </c>
      <c r="EL132" s="37">
        <v>0</v>
      </c>
      <c r="EM132" s="37">
        <f t="shared" si="168"/>
        <v>0</v>
      </c>
      <c r="EN132" s="189">
        <v>31.5</v>
      </c>
      <c r="EO132" s="80">
        <f>+EL132*'PRECIOS SEGUN ADJ. (FRONTERIZO)'!$B$26*'PRECIOS SEGUN ADJ. (FRONTERIZO)'!$C$26</f>
        <v>0</v>
      </c>
      <c r="EP132" s="80" t="s">
        <v>134</v>
      </c>
      <c r="EQ132" s="193">
        <v>35</v>
      </c>
      <c r="ER132" s="194">
        <f t="shared" si="169"/>
        <v>1400</v>
      </c>
      <c r="ES132" s="195">
        <v>21.68</v>
      </c>
      <c r="ET132" s="196">
        <f>+EQ132*'PRECIOS SEGUN ADJ (RURAL)'!$B$13*'PRECIOS SEGUN ADJ (RURAL)'!$C$13</f>
        <v>30352</v>
      </c>
      <c r="EU132" s="196" t="s">
        <v>1355</v>
      </c>
      <c r="EV132" s="197">
        <v>268</v>
      </c>
      <c r="EW132" s="198">
        <f t="shared" si="158"/>
        <v>5360</v>
      </c>
      <c r="EX132" s="199">
        <v>5.5</v>
      </c>
      <c r="EY132" s="200">
        <f>+EV132*'PRECIOS SEGUN ADJ (RURAL)'!$B$16*'PRECIOS SEGUN ADJ (RURAL)'!$C$16</f>
        <v>29480</v>
      </c>
      <c r="EZ132" s="200" t="s">
        <v>1350</v>
      </c>
      <c r="FA132" s="201">
        <v>17</v>
      </c>
      <c r="FB132" s="202">
        <f t="shared" si="170"/>
        <v>680</v>
      </c>
      <c r="FC132" s="203">
        <v>220</v>
      </c>
      <c r="FD132" s="204">
        <f>+FA132*'PRECIOS SEGUN ADJ (RURAL)'!$B$18*'PRECIOS SEGUN ADJ (RURAL)'!$C$18</f>
        <v>149600</v>
      </c>
      <c r="FE132" s="204" t="s">
        <v>1152</v>
      </c>
      <c r="FF132" s="204">
        <f t="shared" si="159"/>
        <v>26928</v>
      </c>
      <c r="FG132" s="80">
        <f t="shared" si="175"/>
        <v>1389727.1999999997</v>
      </c>
      <c r="FH132" s="80" t="s">
        <v>3535</v>
      </c>
      <c r="FI132" s="80">
        <f t="shared" si="171"/>
        <v>112282.12</v>
      </c>
      <c r="FJ132" s="80" t="s">
        <v>3536</v>
      </c>
      <c r="FK132" s="80">
        <f t="shared" si="176"/>
        <v>1277445.0799999996</v>
      </c>
      <c r="FL132" s="80" t="s">
        <v>3537</v>
      </c>
      <c r="FM132" s="80">
        <f t="shared" si="177"/>
        <v>277945.44</v>
      </c>
      <c r="FN132" s="80" t="s">
        <v>3538</v>
      </c>
      <c r="FO132" s="80">
        <f t="shared" si="178"/>
        <v>13897.27</v>
      </c>
      <c r="FP132" s="80" t="s">
        <v>3539</v>
      </c>
      <c r="FQ132" s="80"/>
      <c r="FR132" s="80">
        <f t="shared" si="179"/>
        <v>1111781.7599999998</v>
      </c>
      <c r="FS132" s="80" t="s">
        <v>3540</v>
      </c>
      <c r="FT132" s="37" t="str">
        <f>+VLOOKUP(D132,'RURAL XENIA'!F:G,2,0)</f>
        <v>R-43</v>
      </c>
    </row>
    <row r="133" spans="1:176">
      <c r="A133" s="37">
        <v>132</v>
      </c>
      <c r="B133" s="176" t="s">
        <v>1826</v>
      </c>
      <c r="C133" s="26" t="s">
        <v>3541</v>
      </c>
      <c r="D133" s="37">
        <v>132235924</v>
      </c>
      <c r="E133" s="37">
        <f>+VLOOKUP(D133,'INFORMACION DE PROVEEDORES'!C:I,2,0)</f>
        <v>132235924</v>
      </c>
      <c r="F133" s="26" t="str">
        <f>+VLOOKUP(D133,'INFORMACION DE PROVEEDORES'!C:J,4,0)</f>
        <v xml:space="preserve">MADELIN ROSMERI RAMIREZ PAYANO </v>
      </c>
      <c r="G133" s="37" t="str">
        <f>+VLOOKUP(D133,'INFORMACION DE PROVEEDORES'!C:K,5,0)</f>
        <v>402-2219165-8</v>
      </c>
      <c r="H133" s="26" t="str">
        <f>+VLOOKUP(D133,'INFORMACION DE PROVEEDORES'!C:L,7,0)</f>
        <v>CALLE RAMON JAVIER BATISTA CALLE 11,LOCAL 2, VILLA CARMEN, SANTO DOMINGO ESTE</v>
      </c>
      <c r="I133" s="37" t="str">
        <f>+VLOOKUP(D133,'INFORMACION DE PROVEEDORES'!C:M,3,0)</f>
        <v xml:space="preserve"> JURÍDICA</v>
      </c>
      <c r="J133" s="37">
        <v>5</v>
      </c>
      <c r="K133" s="37">
        <v>313</v>
      </c>
      <c r="L133" s="37">
        <v>23</v>
      </c>
      <c r="M133" s="37">
        <f t="shared" si="135"/>
        <v>920</v>
      </c>
      <c r="N133" s="189">
        <v>60.180000000000007</v>
      </c>
      <c r="O133" s="80">
        <f>+L133*'PRECIOS SEGUN ADJ (RURAL)'!$B$2*'PRECIOS SEGUN ADJ (RURAL)'!$C$2</f>
        <v>55365.600000000006</v>
      </c>
      <c r="P133" s="80" t="s">
        <v>1114</v>
      </c>
      <c r="Q133" s="80">
        <f t="shared" si="136"/>
        <v>8858.5</v>
      </c>
      <c r="R133" s="165">
        <v>6</v>
      </c>
      <c r="S133" s="37">
        <f t="shared" si="137"/>
        <v>240</v>
      </c>
      <c r="T133" s="189">
        <v>33</v>
      </c>
      <c r="U133" s="80">
        <f>+R133*'PRECIOS SEGUN ADJ (RURAL)'!$B$3*'PRECIOS SEGUN ADJ (RURAL)'!$C$3</f>
        <v>7920</v>
      </c>
      <c r="V133" s="80" t="s">
        <v>1509</v>
      </c>
      <c r="W133" s="192">
        <v>0</v>
      </c>
      <c r="X133" s="37">
        <f t="shared" si="160"/>
        <v>0</v>
      </c>
      <c r="Y133" s="189">
        <v>25.2</v>
      </c>
      <c r="Z133" s="80">
        <f>+W133*'PRECIOS SEGUN ADJ. (FRONTERIZO)'!$B$4*'PRECIOS SEGUN ADJ. (FRONTERIZO)'!$C$4</f>
        <v>0</v>
      </c>
      <c r="AA133" s="80" t="s">
        <v>134</v>
      </c>
      <c r="AB133" s="165">
        <v>50</v>
      </c>
      <c r="AC133" s="37">
        <f t="shared" si="138"/>
        <v>2000</v>
      </c>
      <c r="AD133" s="189">
        <v>87.91</v>
      </c>
      <c r="AE133" s="80">
        <f>+AB133*'PRECIOS SEGUN ADJ (RURAL)'!$B$4*'PRECIOS SEGUN ADJ (RURAL)'!$C$4</f>
        <v>175820</v>
      </c>
      <c r="AF133" s="80" t="s">
        <v>703</v>
      </c>
      <c r="AG133" s="80">
        <f t="shared" si="139"/>
        <v>31647.599999999999</v>
      </c>
      <c r="AH133" s="165">
        <v>59</v>
      </c>
      <c r="AI133" s="37">
        <f t="shared" si="140"/>
        <v>2360</v>
      </c>
      <c r="AJ133" s="189">
        <v>53.95</v>
      </c>
      <c r="AK133" s="80">
        <f>+AH133*'PRECIOS SEGUN ADJ (RURAL)'!$B$5*'PRECIOS SEGUN ADJ (RURAL)'!$C$5</f>
        <v>127322</v>
      </c>
      <c r="AL133" s="80" t="s">
        <v>3026</v>
      </c>
      <c r="AM133" s="165">
        <v>9</v>
      </c>
      <c r="AN133" s="37">
        <f t="shared" si="141"/>
        <v>360</v>
      </c>
      <c r="AO133" s="189">
        <v>29.05</v>
      </c>
      <c r="AP133" s="80">
        <f>+AM133*'PRECIOS SEGUN ADJ (RURAL)'!$B$6*'PRECIOS SEGUN ADJ (RURAL)'!$C$6</f>
        <v>10458</v>
      </c>
      <c r="AQ133" s="80" t="s">
        <v>1182</v>
      </c>
      <c r="AR133" s="80">
        <f t="shared" si="142"/>
        <v>1673.28</v>
      </c>
      <c r="AS133" s="165">
        <v>19</v>
      </c>
      <c r="AT133" s="37">
        <f t="shared" si="143"/>
        <v>760</v>
      </c>
      <c r="AU133" s="189">
        <v>304.44</v>
      </c>
      <c r="AV133" s="80">
        <f>+AS133*'PRECIOS SEGUN ADJ (RURAL)'!$B$7*'PRECIOS SEGUN ADJ (RURAL)'!$C$7</f>
        <v>231374.4</v>
      </c>
      <c r="AW133" s="80" t="s">
        <v>1545</v>
      </c>
      <c r="AX133" s="80">
        <f t="shared" si="144"/>
        <v>41647.39</v>
      </c>
      <c r="AY133" s="37">
        <v>0</v>
      </c>
      <c r="AZ133" s="37">
        <f t="shared" si="161"/>
        <v>0</v>
      </c>
      <c r="BA133" s="189">
        <v>18.899999999999999</v>
      </c>
      <c r="BB133" s="80">
        <f>+AY133*'PRECIOS SEGUN ADJ. (FRONTERIZO)'!$B$9*'PRECIOS SEGUN ADJ. (FRONTERIZO)'!$C$9</f>
        <v>0</v>
      </c>
      <c r="BC133" s="80" t="s">
        <v>134</v>
      </c>
      <c r="BD133" s="165">
        <v>6</v>
      </c>
      <c r="BE133" s="37">
        <f t="shared" si="145"/>
        <v>240</v>
      </c>
      <c r="BF133" s="189">
        <v>140.38999999999999</v>
      </c>
      <c r="BG133" s="80">
        <f>+BD133*'PRECIOS SEGUN ADJ (RURAL)'!$B$8*'PRECIOS SEGUN ADJ (RURAL)'!$C$8</f>
        <v>33693.599999999999</v>
      </c>
      <c r="BH133" s="80" t="s">
        <v>1512</v>
      </c>
      <c r="BI133" s="80">
        <f t="shared" si="146"/>
        <v>6064.85</v>
      </c>
      <c r="BJ133" s="37">
        <v>0</v>
      </c>
      <c r="BK133" s="37">
        <f t="shared" si="162"/>
        <v>0</v>
      </c>
      <c r="BL133" s="189">
        <v>31.459999999999997</v>
      </c>
      <c r="BM133" s="80">
        <f>+BJ133*'PRECIOS SEGUN ADJ. (FRONTERIZO)'!$B$11*'PRECIOS SEGUN ADJ. (FRONTERIZO)'!$C$11</f>
        <v>0</v>
      </c>
      <c r="BN133" s="80" t="s">
        <v>134</v>
      </c>
      <c r="BO133" s="165">
        <v>17</v>
      </c>
      <c r="BP133" s="37">
        <f t="shared" si="147"/>
        <v>680</v>
      </c>
      <c r="BQ133" s="189">
        <v>68.099999999999994</v>
      </c>
      <c r="BR133" s="80">
        <f>+BO133*'PRECIOS SEGUN ADJ (RURAL)'!$B$9*'PRECIOS SEGUN ADJ (RURAL)'!$C$9</f>
        <v>46307.999999999993</v>
      </c>
      <c r="BS133" s="80" t="s">
        <v>1184</v>
      </c>
      <c r="BT133" s="165">
        <v>313</v>
      </c>
      <c r="BU133" s="37">
        <f t="shared" si="148"/>
        <v>6260</v>
      </c>
      <c r="BV133" s="189">
        <v>5.5</v>
      </c>
      <c r="BW133" s="80">
        <f>+BT133*'PRECIOS SEGUN ADJ (RURAL)'!$B$10*'PRECIOS SEGUN ADJ (RURAL)'!$C$10</f>
        <v>34430</v>
      </c>
      <c r="BX133" s="80" t="s">
        <v>3542</v>
      </c>
      <c r="BY133" s="165">
        <v>313</v>
      </c>
      <c r="BZ133" s="37">
        <f t="shared" si="149"/>
        <v>12520</v>
      </c>
      <c r="CA133" s="189">
        <v>7.1500000000000012</v>
      </c>
      <c r="CB133" s="80">
        <f>+BY133*'PRECIOS SEGUN ADJ (RURAL)'!$B$11*'PRECIOS SEGUN ADJ (RURAL)'!$C$11</f>
        <v>89518.000000000015</v>
      </c>
      <c r="CC133" s="80" t="s">
        <v>1963</v>
      </c>
      <c r="CD133" s="165">
        <v>313</v>
      </c>
      <c r="CE133" s="37">
        <f t="shared" si="150"/>
        <v>12520</v>
      </c>
      <c r="CF133" s="189">
        <v>6.84</v>
      </c>
      <c r="CG133" s="80">
        <f>+CD133*'PRECIOS SEGUN ADJ (RURAL)'!$B$12*'PRECIOS SEGUN ADJ (RURAL)'!$C$12</f>
        <v>85636.800000000003</v>
      </c>
      <c r="CH133" s="80" t="s">
        <v>3543</v>
      </c>
      <c r="CI133" s="37">
        <v>0</v>
      </c>
      <c r="CJ133" s="37">
        <f t="shared" si="163"/>
        <v>0</v>
      </c>
      <c r="CK133" s="189">
        <v>60</v>
      </c>
      <c r="CL133" s="80">
        <f>+CI133*'PRECIOS SEGUN ADJ. (FRONTERIZO)'!$B$16*'PRECIOS SEGUN ADJ. (FRONTERIZO)'!$C$16</f>
        <v>0</v>
      </c>
      <c r="CM133" s="80" t="s">
        <v>134</v>
      </c>
      <c r="CN133" s="80">
        <f t="shared" si="172"/>
        <v>0</v>
      </c>
      <c r="CO133" s="37">
        <v>0</v>
      </c>
      <c r="CP133" s="37">
        <f t="shared" si="164"/>
        <v>0</v>
      </c>
      <c r="CQ133" s="189">
        <v>55.649999999999991</v>
      </c>
      <c r="CR133" s="80">
        <f>+CO133*'PRECIOS SEGUN ADJ. (FRONTERIZO)'!$B$17*'PRECIOS SEGUN ADJ. (FRONTERIZO)'!$C$17</f>
        <v>0</v>
      </c>
      <c r="CS133" s="80" t="s">
        <v>134</v>
      </c>
      <c r="CT133" s="80">
        <f t="shared" si="173"/>
        <v>0</v>
      </c>
      <c r="CU133" s="165">
        <v>313</v>
      </c>
      <c r="CV133" s="37">
        <f t="shared" si="151"/>
        <v>12520</v>
      </c>
      <c r="CW133" s="189">
        <v>6.5999999999999988</v>
      </c>
      <c r="CX133" s="80">
        <f>+CU133*'PRECIOS SEGUN ADJ (RURAL)'!$B$14*'PRECIOS SEGUN ADJ (RURAL)'!$C$14</f>
        <v>82631.999999999985</v>
      </c>
      <c r="CY133" s="80" t="s">
        <v>1965</v>
      </c>
      <c r="CZ133" s="37">
        <v>0</v>
      </c>
      <c r="DA133" s="37">
        <f t="shared" si="165"/>
        <v>0</v>
      </c>
      <c r="DB133" s="189">
        <v>65.75</v>
      </c>
      <c r="DC133" s="80">
        <f>+CZ133*'PRECIOS SEGUN ADJ. (FRONTERIZO)'!$B$19*'PRECIOS SEGUN ADJ. (FRONTERIZO)'!$C$19</f>
        <v>0</v>
      </c>
      <c r="DD133" s="80" t="s">
        <v>134</v>
      </c>
      <c r="DE133" s="80">
        <f t="shared" si="174"/>
        <v>0</v>
      </c>
      <c r="DF133" s="165">
        <v>13</v>
      </c>
      <c r="DG133" s="37">
        <f t="shared" si="152"/>
        <v>520</v>
      </c>
      <c r="DH133" s="189">
        <v>82.59999999999998</v>
      </c>
      <c r="DI133" s="80">
        <f>+DF133*'PRECIOS SEGUN ADJ (RURAL)'!$B$15*'PRECIOS SEGUN ADJ (RURAL)'!$C$15</f>
        <v>42952</v>
      </c>
      <c r="DJ133" s="80" t="s">
        <v>1188</v>
      </c>
      <c r="DK133" s="80">
        <f t="shared" si="153"/>
        <v>7731.36</v>
      </c>
      <c r="DL133" s="165">
        <v>313</v>
      </c>
      <c r="DM133" s="37">
        <f t="shared" si="154"/>
        <v>12520</v>
      </c>
      <c r="DN133" s="189">
        <v>23.059999999999995</v>
      </c>
      <c r="DO133" s="80">
        <f>+DL133*'PRECIOS SEGUN ADJ (RURAL)'!$B$17*'PRECIOS SEGUN ADJ (RURAL)'!$C$17</f>
        <v>288711.2</v>
      </c>
      <c r="DP133" s="80" t="s">
        <v>3544</v>
      </c>
      <c r="DQ133" s="192">
        <v>0</v>
      </c>
      <c r="DR133" s="192">
        <f t="shared" si="166"/>
        <v>0</v>
      </c>
      <c r="DS133" s="189">
        <v>80.849999999999994</v>
      </c>
      <c r="DT133" s="80">
        <f>+DQ133*'PRECIOS SEGUN ADJ. (FRONTERIZO)'!$B$22*'PRECIOS SEGUN ADJ. (FRONTERIZO)'!$C$22</f>
        <v>0</v>
      </c>
      <c r="DU133" s="80" t="s">
        <v>134</v>
      </c>
      <c r="DV133" s="165">
        <v>16</v>
      </c>
      <c r="DW133" s="37">
        <f t="shared" si="155"/>
        <v>640</v>
      </c>
      <c r="DX133" s="189">
        <v>21.83</v>
      </c>
      <c r="DY133" s="80">
        <f>+DV133*'PRECIOS SEGUN ADJ (RURAL)'!$B$19*'PRECIOS SEGUN ADJ (RURAL)'!$C$19</f>
        <v>13971.199999999999</v>
      </c>
      <c r="DZ133" s="80" t="s">
        <v>888</v>
      </c>
      <c r="EA133" s="80">
        <f t="shared" si="156"/>
        <v>2514.8200000000002</v>
      </c>
      <c r="EB133" s="165">
        <v>48</v>
      </c>
      <c r="EC133" s="37">
        <f t="shared" si="157"/>
        <v>1920</v>
      </c>
      <c r="ED133" s="189">
        <v>33</v>
      </c>
      <c r="EE133" s="80">
        <f>+EB133*'PRECIOS SEGUN ADJ (RURAL)'!$B$20*'PRECIOS SEGUN ADJ (RURAL)'!$C$20</f>
        <v>63360</v>
      </c>
      <c r="EF133" s="80" t="s">
        <v>226</v>
      </c>
      <c r="EG133" s="37">
        <v>0</v>
      </c>
      <c r="EH133" s="37">
        <f t="shared" si="167"/>
        <v>0</v>
      </c>
      <c r="EI133" s="189">
        <v>15.789999999999997</v>
      </c>
      <c r="EJ133" s="80">
        <f>+EG133*'PRECIOS SEGUN ADJ. (FRONTERIZO)'!$B$25*'PRECIOS SEGUN ADJ. (FRONTERIZO)'!$C$25</f>
        <v>0</v>
      </c>
      <c r="EK133" s="80" t="s">
        <v>134</v>
      </c>
      <c r="EL133" s="37">
        <v>0</v>
      </c>
      <c r="EM133" s="37">
        <f t="shared" si="168"/>
        <v>0</v>
      </c>
      <c r="EN133" s="189">
        <v>31.5</v>
      </c>
      <c r="EO133" s="80">
        <f>+EL133*'PRECIOS SEGUN ADJ. (FRONTERIZO)'!$B$26*'PRECIOS SEGUN ADJ. (FRONTERIZO)'!$C$26</f>
        <v>0</v>
      </c>
      <c r="EP133" s="80" t="s">
        <v>134</v>
      </c>
      <c r="EQ133" s="193">
        <v>41</v>
      </c>
      <c r="ER133" s="194">
        <f t="shared" si="169"/>
        <v>1640</v>
      </c>
      <c r="ES133" s="195">
        <v>21.68</v>
      </c>
      <c r="ET133" s="196">
        <f>+EQ133*'PRECIOS SEGUN ADJ (RURAL)'!$B$13*'PRECIOS SEGUN ADJ (RURAL)'!$C$13</f>
        <v>35555.199999999997</v>
      </c>
      <c r="EU133" s="196" t="s">
        <v>1128</v>
      </c>
      <c r="EV133" s="197">
        <v>313</v>
      </c>
      <c r="EW133" s="198">
        <f t="shared" si="158"/>
        <v>6260</v>
      </c>
      <c r="EX133" s="199">
        <v>5.5</v>
      </c>
      <c r="EY133" s="200">
        <f>+EV133*'PRECIOS SEGUN ADJ (RURAL)'!$B$16*'PRECIOS SEGUN ADJ (RURAL)'!$C$16</f>
        <v>34430</v>
      </c>
      <c r="EZ133" s="200" t="s">
        <v>3542</v>
      </c>
      <c r="FA133" s="201">
        <v>19</v>
      </c>
      <c r="FB133" s="202">
        <f t="shared" si="170"/>
        <v>760</v>
      </c>
      <c r="FC133" s="203">
        <v>220</v>
      </c>
      <c r="FD133" s="204">
        <f>+FA133*'PRECIOS SEGUN ADJ (RURAL)'!$B$18*'PRECIOS SEGUN ADJ (RURAL)'!$C$18</f>
        <v>167200</v>
      </c>
      <c r="FE133" s="204" t="s">
        <v>1551</v>
      </c>
      <c r="FF133" s="204">
        <f t="shared" si="159"/>
        <v>30096</v>
      </c>
      <c r="FG133" s="80">
        <f t="shared" si="175"/>
        <v>1626658</v>
      </c>
      <c r="FH133" s="80" t="s">
        <v>3545</v>
      </c>
      <c r="FI133" s="80">
        <f t="shared" si="171"/>
        <v>130233.8</v>
      </c>
      <c r="FJ133" s="80" t="s">
        <v>3546</v>
      </c>
      <c r="FK133" s="80">
        <f t="shared" si="176"/>
        <v>1496424.2</v>
      </c>
      <c r="FL133" s="80" t="s">
        <v>3547</v>
      </c>
      <c r="FM133" s="80">
        <f t="shared" si="177"/>
        <v>325331.59999999998</v>
      </c>
      <c r="FN133" s="80" t="s">
        <v>3548</v>
      </c>
      <c r="FO133" s="80">
        <f t="shared" si="178"/>
        <v>16266.58</v>
      </c>
      <c r="FP133" s="80" t="s">
        <v>3549</v>
      </c>
      <c r="FQ133" s="80"/>
      <c r="FR133" s="80">
        <f t="shared" si="179"/>
        <v>1301326.3999999999</v>
      </c>
      <c r="FS133" s="80" t="s">
        <v>3550</v>
      </c>
      <c r="FT133" s="37" t="str">
        <f>+VLOOKUP(D133,'RURAL XENIA'!F:G,2,0)</f>
        <v>R-41</v>
      </c>
    </row>
    <row r="134" spans="1:176">
      <c r="A134" s="37">
        <v>133</v>
      </c>
      <c r="B134" s="176" t="s">
        <v>1826</v>
      </c>
      <c r="C134" s="26" t="s">
        <v>3551</v>
      </c>
      <c r="D134" s="37">
        <v>131345182</v>
      </c>
      <c r="E134" s="37">
        <f>+VLOOKUP(D134,'INFORMACION DE PROVEEDORES'!C:I,2,0)</f>
        <v>131345182</v>
      </c>
      <c r="F134" s="26" t="str">
        <f>+VLOOKUP(D134,'INFORMACION DE PROVEEDORES'!C:J,4,0)</f>
        <v xml:space="preserve">CARLOS RANDY RODRIGUEZ, LAO </v>
      </c>
      <c r="G134" s="37" t="str">
        <f>+VLOOKUP(D134,'INFORMACION DE PROVEEDORES'!C:K,5,0)</f>
        <v>001-0818382-3</v>
      </c>
      <c r="H134" s="26" t="str">
        <f>+VLOOKUP(D134,'INFORMACION DE PROVEEDORES'!C:L,7,0)</f>
        <v xml:space="preserve">CARRETERA MELLA NO.4 , LUPERON, PUERTO PLATA </v>
      </c>
      <c r="I134" s="37" t="str">
        <f>+VLOOKUP(D134,'INFORMACION DE PROVEEDORES'!C:M,3,0)</f>
        <v xml:space="preserve"> JURÍDICA</v>
      </c>
      <c r="J134" s="37">
        <v>5</v>
      </c>
      <c r="K134" s="37">
        <v>342</v>
      </c>
      <c r="L134" s="37">
        <v>25</v>
      </c>
      <c r="M134" s="37">
        <f t="shared" si="135"/>
        <v>1000</v>
      </c>
      <c r="N134" s="189">
        <v>60.180000000000007</v>
      </c>
      <c r="O134" s="80">
        <f>+L134*'PRECIOS SEGUN ADJ (RURAL)'!$B$2*'PRECIOS SEGUN ADJ (RURAL)'!$C$2</f>
        <v>60180</v>
      </c>
      <c r="P134" s="80" t="s">
        <v>1180</v>
      </c>
      <c r="Q134" s="80">
        <f t="shared" si="136"/>
        <v>9628.7999999999993</v>
      </c>
      <c r="R134" s="165">
        <v>6</v>
      </c>
      <c r="S134" s="37">
        <f t="shared" si="137"/>
        <v>240</v>
      </c>
      <c r="T134" s="189">
        <v>33</v>
      </c>
      <c r="U134" s="80">
        <f>+R134*'PRECIOS SEGUN ADJ (RURAL)'!$B$3*'PRECIOS SEGUN ADJ (RURAL)'!$C$3</f>
        <v>7920</v>
      </c>
      <c r="V134" s="80" t="s">
        <v>1509</v>
      </c>
      <c r="W134" s="192">
        <v>0</v>
      </c>
      <c r="X134" s="37">
        <f t="shared" si="160"/>
        <v>0</v>
      </c>
      <c r="Y134" s="189">
        <v>25.2</v>
      </c>
      <c r="Z134" s="80">
        <f>+W134*'PRECIOS SEGUN ADJ. (FRONTERIZO)'!$B$4*'PRECIOS SEGUN ADJ. (FRONTERIZO)'!$C$4</f>
        <v>0</v>
      </c>
      <c r="AA134" s="80" t="s">
        <v>134</v>
      </c>
      <c r="AB134" s="165">
        <v>54</v>
      </c>
      <c r="AC134" s="37">
        <f t="shared" si="138"/>
        <v>2160</v>
      </c>
      <c r="AD134" s="189">
        <v>87.91</v>
      </c>
      <c r="AE134" s="80">
        <f>+AB134*'PRECIOS SEGUN ADJ (RURAL)'!$B$4*'PRECIOS SEGUN ADJ (RURAL)'!$C$4</f>
        <v>189885.59999999998</v>
      </c>
      <c r="AF134" s="80" t="s">
        <v>1256</v>
      </c>
      <c r="AG134" s="80">
        <f t="shared" si="139"/>
        <v>34179.410000000003</v>
      </c>
      <c r="AH134" s="165">
        <v>64</v>
      </c>
      <c r="AI134" s="37">
        <f t="shared" si="140"/>
        <v>2560</v>
      </c>
      <c r="AJ134" s="189">
        <v>53.95</v>
      </c>
      <c r="AK134" s="80">
        <f>+AH134*'PRECIOS SEGUN ADJ (RURAL)'!$B$5*'PRECIOS SEGUN ADJ (RURAL)'!$C$5</f>
        <v>138112</v>
      </c>
      <c r="AL134" s="80" t="s">
        <v>2656</v>
      </c>
      <c r="AM134" s="165">
        <v>10</v>
      </c>
      <c r="AN134" s="37">
        <f t="shared" si="141"/>
        <v>400</v>
      </c>
      <c r="AO134" s="189">
        <v>29.05</v>
      </c>
      <c r="AP134" s="80">
        <f>+AM134*'PRECIOS SEGUN ADJ (RURAL)'!$B$6*'PRECIOS SEGUN ADJ (RURAL)'!$C$6</f>
        <v>11620</v>
      </c>
      <c r="AQ134" s="80" t="s">
        <v>2756</v>
      </c>
      <c r="AR134" s="80">
        <f t="shared" si="142"/>
        <v>1859.2</v>
      </c>
      <c r="AS134" s="165">
        <v>21</v>
      </c>
      <c r="AT134" s="37">
        <f t="shared" si="143"/>
        <v>840</v>
      </c>
      <c r="AU134" s="189">
        <v>304.44</v>
      </c>
      <c r="AV134" s="80">
        <f>+AS134*'PRECIOS SEGUN ADJ (RURAL)'!$B$7*'PRECIOS SEGUN ADJ (RURAL)'!$C$7</f>
        <v>255729.59999999998</v>
      </c>
      <c r="AW134" s="80" t="s">
        <v>1119</v>
      </c>
      <c r="AX134" s="80">
        <f t="shared" si="144"/>
        <v>46031.33</v>
      </c>
      <c r="AY134" s="37">
        <v>0</v>
      </c>
      <c r="AZ134" s="37">
        <f t="shared" si="161"/>
        <v>0</v>
      </c>
      <c r="BA134" s="189">
        <v>18.899999999999999</v>
      </c>
      <c r="BB134" s="80">
        <f>+AY134*'PRECIOS SEGUN ADJ. (FRONTERIZO)'!$B$9*'PRECIOS SEGUN ADJ. (FRONTERIZO)'!$C$9</f>
        <v>0</v>
      </c>
      <c r="BC134" s="80" t="s">
        <v>134</v>
      </c>
      <c r="BD134" s="165">
        <v>6</v>
      </c>
      <c r="BE134" s="37">
        <f t="shared" si="145"/>
        <v>240</v>
      </c>
      <c r="BF134" s="189">
        <v>140.38999999999999</v>
      </c>
      <c r="BG134" s="80">
        <f>+BD134*'PRECIOS SEGUN ADJ (RURAL)'!$B$8*'PRECIOS SEGUN ADJ (RURAL)'!$C$8</f>
        <v>33693.599999999999</v>
      </c>
      <c r="BH134" s="80" t="s">
        <v>1512</v>
      </c>
      <c r="BI134" s="80">
        <f t="shared" si="146"/>
        <v>6064.85</v>
      </c>
      <c r="BJ134" s="37">
        <v>0</v>
      </c>
      <c r="BK134" s="37">
        <f t="shared" si="162"/>
        <v>0</v>
      </c>
      <c r="BL134" s="189">
        <v>31.459999999999997</v>
      </c>
      <c r="BM134" s="80">
        <f>+BJ134*'PRECIOS SEGUN ADJ. (FRONTERIZO)'!$B$11*'PRECIOS SEGUN ADJ. (FRONTERIZO)'!$C$11</f>
        <v>0</v>
      </c>
      <c r="BN134" s="80" t="s">
        <v>134</v>
      </c>
      <c r="BO134" s="165">
        <v>18</v>
      </c>
      <c r="BP134" s="37">
        <f t="shared" si="147"/>
        <v>720</v>
      </c>
      <c r="BQ134" s="189">
        <v>68.099999999999994</v>
      </c>
      <c r="BR134" s="80">
        <f>+BO134*'PRECIOS SEGUN ADJ (RURAL)'!$B$9*'PRECIOS SEGUN ADJ (RURAL)'!$C$9</f>
        <v>49032</v>
      </c>
      <c r="BS134" s="80" t="s">
        <v>3163</v>
      </c>
      <c r="BT134" s="165">
        <v>342</v>
      </c>
      <c r="BU134" s="37">
        <f t="shared" si="148"/>
        <v>6840</v>
      </c>
      <c r="BV134" s="189">
        <v>5.5</v>
      </c>
      <c r="BW134" s="80">
        <f>+BT134*'PRECIOS SEGUN ADJ (RURAL)'!$B$10*'PRECIOS SEGUN ADJ (RURAL)'!$C$10</f>
        <v>37620</v>
      </c>
      <c r="BX134" s="80" t="s">
        <v>1106</v>
      </c>
      <c r="BY134" s="165">
        <v>342</v>
      </c>
      <c r="BZ134" s="37">
        <f t="shared" si="149"/>
        <v>13680</v>
      </c>
      <c r="CA134" s="189">
        <v>7.1500000000000012</v>
      </c>
      <c r="CB134" s="80">
        <f>+BY134*'PRECIOS SEGUN ADJ (RURAL)'!$B$11*'PRECIOS SEGUN ADJ (RURAL)'!$C$11</f>
        <v>97812</v>
      </c>
      <c r="CC134" s="80" t="s">
        <v>3552</v>
      </c>
      <c r="CD134" s="165">
        <v>342</v>
      </c>
      <c r="CE134" s="37">
        <f t="shared" si="150"/>
        <v>13680</v>
      </c>
      <c r="CF134" s="189">
        <v>6.84</v>
      </c>
      <c r="CG134" s="80">
        <f>+CD134*'PRECIOS SEGUN ADJ (RURAL)'!$B$12*'PRECIOS SEGUN ADJ (RURAL)'!$C$12</f>
        <v>93571.199999999983</v>
      </c>
      <c r="CH134" s="80" t="s">
        <v>3553</v>
      </c>
      <c r="CI134" s="37">
        <v>0</v>
      </c>
      <c r="CJ134" s="37">
        <f t="shared" si="163"/>
        <v>0</v>
      </c>
      <c r="CK134" s="189">
        <v>60</v>
      </c>
      <c r="CL134" s="80">
        <f>+CI134*'PRECIOS SEGUN ADJ. (FRONTERIZO)'!$B$16*'PRECIOS SEGUN ADJ. (FRONTERIZO)'!$C$16</f>
        <v>0</v>
      </c>
      <c r="CM134" s="80" t="s">
        <v>134</v>
      </c>
      <c r="CN134" s="80">
        <f t="shared" si="172"/>
        <v>0</v>
      </c>
      <c r="CO134" s="37">
        <v>0</v>
      </c>
      <c r="CP134" s="37">
        <f t="shared" si="164"/>
        <v>0</v>
      </c>
      <c r="CQ134" s="189">
        <v>55.649999999999991</v>
      </c>
      <c r="CR134" s="80">
        <f>+CO134*'PRECIOS SEGUN ADJ. (FRONTERIZO)'!$B$17*'PRECIOS SEGUN ADJ. (FRONTERIZO)'!$C$17</f>
        <v>0</v>
      </c>
      <c r="CS134" s="80" t="s">
        <v>134</v>
      </c>
      <c r="CT134" s="80">
        <f t="shared" si="173"/>
        <v>0</v>
      </c>
      <c r="CU134" s="165">
        <v>342</v>
      </c>
      <c r="CV134" s="37">
        <f t="shared" si="151"/>
        <v>13680</v>
      </c>
      <c r="CW134" s="189">
        <v>6.5999999999999988</v>
      </c>
      <c r="CX134" s="80">
        <f>+CU134*'PRECIOS SEGUN ADJ (RURAL)'!$B$14*'PRECIOS SEGUN ADJ (RURAL)'!$C$14</f>
        <v>90288</v>
      </c>
      <c r="CY134" s="80" t="s">
        <v>3554</v>
      </c>
      <c r="CZ134" s="37">
        <v>0</v>
      </c>
      <c r="DA134" s="37">
        <f t="shared" si="165"/>
        <v>0</v>
      </c>
      <c r="DB134" s="189">
        <v>65.75</v>
      </c>
      <c r="DC134" s="80">
        <f>+CZ134*'PRECIOS SEGUN ADJ. (FRONTERIZO)'!$B$19*'PRECIOS SEGUN ADJ. (FRONTERIZO)'!$C$19</f>
        <v>0</v>
      </c>
      <c r="DD134" s="80" t="s">
        <v>134</v>
      </c>
      <c r="DE134" s="80">
        <f t="shared" si="174"/>
        <v>0</v>
      </c>
      <c r="DF134" s="165">
        <v>13</v>
      </c>
      <c r="DG134" s="37">
        <f t="shared" si="152"/>
        <v>520</v>
      </c>
      <c r="DH134" s="189">
        <v>82.59999999999998</v>
      </c>
      <c r="DI134" s="80">
        <f>+DF134*'PRECIOS SEGUN ADJ (RURAL)'!$B$15*'PRECIOS SEGUN ADJ (RURAL)'!$C$15</f>
        <v>42952</v>
      </c>
      <c r="DJ134" s="80" t="s">
        <v>1188</v>
      </c>
      <c r="DK134" s="80">
        <f t="shared" si="153"/>
        <v>7731.36</v>
      </c>
      <c r="DL134" s="165">
        <v>342</v>
      </c>
      <c r="DM134" s="37">
        <f t="shared" si="154"/>
        <v>13680</v>
      </c>
      <c r="DN134" s="189">
        <v>23.059999999999995</v>
      </c>
      <c r="DO134" s="80">
        <f>+DL134*'PRECIOS SEGUN ADJ (RURAL)'!$B$17*'PRECIOS SEGUN ADJ (RURAL)'!$C$17</f>
        <v>315460.8</v>
      </c>
      <c r="DP134" s="80" t="s">
        <v>3555</v>
      </c>
      <c r="DQ134" s="192">
        <v>0</v>
      </c>
      <c r="DR134" s="192">
        <f t="shared" si="166"/>
        <v>0</v>
      </c>
      <c r="DS134" s="189">
        <v>80.849999999999994</v>
      </c>
      <c r="DT134" s="80">
        <f>+DQ134*'PRECIOS SEGUN ADJ. (FRONTERIZO)'!$B$22*'PRECIOS SEGUN ADJ. (FRONTERIZO)'!$C$22</f>
        <v>0</v>
      </c>
      <c r="DU134" s="80" t="s">
        <v>134</v>
      </c>
      <c r="DV134" s="165">
        <v>17</v>
      </c>
      <c r="DW134" s="37">
        <f t="shared" si="155"/>
        <v>680</v>
      </c>
      <c r="DX134" s="189">
        <v>21.83</v>
      </c>
      <c r="DY134" s="80">
        <f>+DV134*'PRECIOS SEGUN ADJ (RURAL)'!$B$19*'PRECIOS SEGUN ADJ (RURAL)'!$C$19</f>
        <v>14844.399999999998</v>
      </c>
      <c r="DZ134" s="80" t="s">
        <v>863</v>
      </c>
      <c r="EA134" s="80">
        <f t="shared" si="156"/>
        <v>2671.99</v>
      </c>
      <c r="EB134" s="165">
        <v>52</v>
      </c>
      <c r="EC134" s="37">
        <f t="shared" si="157"/>
        <v>2080</v>
      </c>
      <c r="ED134" s="189">
        <v>33</v>
      </c>
      <c r="EE134" s="80">
        <f>+EB134*'PRECIOS SEGUN ADJ (RURAL)'!$B$20*'PRECIOS SEGUN ADJ (RURAL)'!$C$20</f>
        <v>68640</v>
      </c>
      <c r="EF134" s="80" t="s">
        <v>3139</v>
      </c>
      <c r="EG134" s="37">
        <v>0</v>
      </c>
      <c r="EH134" s="37">
        <f t="shared" si="167"/>
        <v>0</v>
      </c>
      <c r="EI134" s="189">
        <v>15.789999999999997</v>
      </c>
      <c r="EJ134" s="80">
        <f>+EG134*'PRECIOS SEGUN ADJ. (FRONTERIZO)'!$B$25*'PRECIOS SEGUN ADJ. (FRONTERIZO)'!$C$25</f>
        <v>0</v>
      </c>
      <c r="EK134" s="80" t="s">
        <v>134</v>
      </c>
      <c r="EL134" s="37">
        <v>0</v>
      </c>
      <c r="EM134" s="37">
        <f t="shared" si="168"/>
        <v>0</v>
      </c>
      <c r="EN134" s="189">
        <v>31.5</v>
      </c>
      <c r="EO134" s="80">
        <f>+EL134*'PRECIOS SEGUN ADJ. (FRONTERIZO)'!$B$26*'PRECIOS SEGUN ADJ. (FRONTERIZO)'!$C$26</f>
        <v>0</v>
      </c>
      <c r="EP134" s="80" t="s">
        <v>134</v>
      </c>
      <c r="EQ134" s="193">
        <v>45</v>
      </c>
      <c r="ER134" s="194">
        <f t="shared" si="169"/>
        <v>1800</v>
      </c>
      <c r="ES134" s="195">
        <v>21.68</v>
      </c>
      <c r="ET134" s="196">
        <f>+EQ134*'PRECIOS SEGUN ADJ (RURAL)'!$B$13*'PRECIOS SEGUN ADJ (RURAL)'!$C$13</f>
        <v>39024</v>
      </c>
      <c r="EU134" s="196" t="s">
        <v>1266</v>
      </c>
      <c r="EV134" s="197">
        <v>342</v>
      </c>
      <c r="EW134" s="198">
        <f t="shared" si="158"/>
        <v>6840</v>
      </c>
      <c r="EX134" s="199">
        <v>5.5</v>
      </c>
      <c r="EY134" s="200">
        <f>+EV134*'PRECIOS SEGUN ADJ (RURAL)'!$B$16*'PRECIOS SEGUN ADJ (RURAL)'!$C$16</f>
        <v>37620</v>
      </c>
      <c r="EZ134" s="200" t="s">
        <v>1106</v>
      </c>
      <c r="FA134" s="201">
        <v>21</v>
      </c>
      <c r="FB134" s="202">
        <f t="shared" si="170"/>
        <v>840</v>
      </c>
      <c r="FC134" s="203">
        <v>220</v>
      </c>
      <c r="FD134" s="204">
        <f>+FA134*'PRECIOS SEGUN ADJ (RURAL)'!$B$18*'PRECIOS SEGUN ADJ (RURAL)'!$C$18</f>
        <v>184800</v>
      </c>
      <c r="FE134" s="204" t="s">
        <v>1129</v>
      </c>
      <c r="FF134" s="204">
        <f t="shared" si="159"/>
        <v>33264</v>
      </c>
      <c r="FG134" s="80">
        <f t="shared" si="175"/>
        <v>1768805.2</v>
      </c>
      <c r="FH134" s="80" t="s">
        <v>3556</v>
      </c>
      <c r="FI134" s="80">
        <f t="shared" si="171"/>
        <v>141430.94</v>
      </c>
      <c r="FJ134" s="80" t="s">
        <v>3557</v>
      </c>
      <c r="FK134" s="80">
        <f t="shared" si="176"/>
        <v>1627374.26</v>
      </c>
      <c r="FL134" s="80" t="s">
        <v>3558</v>
      </c>
      <c r="FM134" s="80">
        <f t="shared" si="177"/>
        <v>353761.04</v>
      </c>
      <c r="FN134" s="80" t="s">
        <v>3559</v>
      </c>
      <c r="FO134" s="80">
        <f t="shared" si="178"/>
        <v>17688.05</v>
      </c>
      <c r="FP134" s="80" t="s">
        <v>3560</v>
      </c>
      <c r="FQ134" s="80"/>
      <c r="FR134" s="80">
        <f t="shared" si="179"/>
        <v>1415044.16</v>
      </c>
      <c r="FS134" s="80" t="s">
        <v>3561</v>
      </c>
      <c r="FT134" s="37" t="str">
        <f>+VLOOKUP(D134,'RURAL XENIA'!F:G,2,0)</f>
        <v>R-34</v>
      </c>
    </row>
    <row r="135" spans="1:176">
      <c r="A135" s="37">
        <v>134</v>
      </c>
      <c r="B135" s="176" t="s">
        <v>1826</v>
      </c>
      <c r="C135" s="26" t="s">
        <v>3562</v>
      </c>
      <c r="D135" s="37">
        <v>132213947</v>
      </c>
      <c r="E135" s="37">
        <f>+VLOOKUP(D135,'INFORMACION DE PROVEEDORES'!C:I,2,0)</f>
        <v>132213947</v>
      </c>
      <c r="F135" s="26" t="str">
        <f>+VLOOKUP(D135,'INFORMACION DE PROVEEDORES'!C:J,4,0)</f>
        <v>ANA MERCEDES ROMERO LIRIANO</v>
      </c>
      <c r="G135" s="37" t="str">
        <f>+VLOOKUP(D135,'INFORMACION DE PROVEEDORES'!C:K,5,0)</f>
        <v>001-1659731-1</v>
      </c>
      <c r="H135" s="26" t="str">
        <f>+VLOOKUP(D135,'INFORMACION DE PROVEEDORES'!C:L,7,0)</f>
        <v>CALLE INTERIOR NO.9 ESQ. NO.2 URBANIZACION PALMA REAL</v>
      </c>
      <c r="I135" s="37" t="str">
        <f>+VLOOKUP(D135,'INFORMACION DE PROVEEDORES'!C:M,3,0)</f>
        <v xml:space="preserve"> JURÍDICA</v>
      </c>
      <c r="J135" s="37">
        <v>1</v>
      </c>
      <c r="K135" s="37">
        <v>259</v>
      </c>
      <c r="L135" s="37">
        <v>18</v>
      </c>
      <c r="M135" s="37">
        <f t="shared" si="135"/>
        <v>720</v>
      </c>
      <c r="N135" s="189">
        <v>60.180000000000007</v>
      </c>
      <c r="O135" s="80">
        <f>+L135*'PRECIOS SEGUN ADJ (RURAL)'!$B$2*'PRECIOS SEGUN ADJ (RURAL)'!$C$2</f>
        <v>43329.599999999999</v>
      </c>
      <c r="P135" s="80" t="s">
        <v>1160</v>
      </c>
      <c r="Q135" s="80">
        <f t="shared" si="136"/>
        <v>6932.74</v>
      </c>
      <c r="R135" s="165">
        <v>3</v>
      </c>
      <c r="S135" s="37">
        <f t="shared" si="137"/>
        <v>120</v>
      </c>
      <c r="T135" s="189">
        <v>33</v>
      </c>
      <c r="U135" s="80">
        <f>+R135*'PRECIOS SEGUN ADJ (RURAL)'!$B$3*'PRECIOS SEGUN ADJ (RURAL)'!$C$3</f>
        <v>3960</v>
      </c>
      <c r="V135" s="80" t="s">
        <v>1161</v>
      </c>
      <c r="W135" s="192">
        <v>0</v>
      </c>
      <c r="X135" s="37">
        <f t="shared" si="160"/>
        <v>0</v>
      </c>
      <c r="Y135" s="189">
        <v>25.2</v>
      </c>
      <c r="Z135" s="80">
        <f>+W135*'PRECIOS SEGUN ADJ. (FRONTERIZO)'!$B$4*'PRECIOS SEGUN ADJ. (FRONTERIZO)'!$C$4</f>
        <v>0</v>
      </c>
      <c r="AA135" s="80" t="s">
        <v>134</v>
      </c>
      <c r="AB135" s="165">
        <v>40</v>
      </c>
      <c r="AC135" s="37">
        <f t="shared" si="138"/>
        <v>1600</v>
      </c>
      <c r="AD135" s="189">
        <v>87.91</v>
      </c>
      <c r="AE135" s="80">
        <f>+AB135*'PRECIOS SEGUN ADJ (RURAL)'!$B$4*'PRECIOS SEGUN ADJ (RURAL)'!$C$4</f>
        <v>140656</v>
      </c>
      <c r="AF135" s="80" t="s">
        <v>135</v>
      </c>
      <c r="AG135" s="80">
        <f t="shared" si="139"/>
        <v>25318.080000000002</v>
      </c>
      <c r="AH135" s="165">
        <v>48</v>
      </c>
      <c r="AI135" s="37">
        <f t="shared" si="140"/>
        <v>1920</v>
      </c>
      <c r="AJ135" s="189">
        <v>53.95</v>
      </c>
      <c r="AK135" s="80">
        <f>+AH135*'PRECIOS SEGUN ADJ (RURAL)'!$B$5*'PRECIOS SEGUN ADJ (RURAL)'!$C$5</f>
        <v>103584.00000000001</v>
      </c>
      <c r="AL135" s="80" t="s">
        <v>1376</v>
      </c>
      <c r="AM135" s="165">
        <v>6</v>
      </c>
      <c r="AN135" s="37">
        <f t="shared" si="141"/>
        <v>240</v>
      </c>
      <c r="AO135" s="189">
        <v>29.05</v>
      </c>
      <c r="AP135" s="80">
        <f>+AM135*'PRECIOS SEGUN ADJ (RURAL)'!$B$6*'PRECIOS SEGUN ADJ (RURAL)'!$C$6</f>
        <v>6972</v>
      </c>
      <c r="AQ135" s="80" t="s">
        <v>1162</v>
      </c>
      <c r="AR135" s="80">
        <f t="shared" si="142"/>
        <v>1115.52</v>
      </c>
      <c r="AS135" s="165">
        <v>15</v>
      </c>
      <c r="AT135" s="37">
        <f t="shared" si="143"/>
        <v>600</v>
      </c>
      <c r="AU135" s="189">
        <v>304.44</v>
      </c>
      <c r="AV135" s="80">
        <f>+AS135*'PRECIOS SEGUN ADJ (RURAL)'!$B$7*'PRECIOS SEGUN ADJ (RURAL)'!$C$7</f>
        <v>182664</v>
      </c>
      <c r="AW135" s="80" t="s">
        <v>1163</v>
      </c>
      <c r="AX135" s="80">
        <f t="shared" si="144"/>
        <v>32879.519999999997</v>
      </c>
      <c r="AY135" s="37">
        <v>0</v>
      </c>
      <c r="AZ135" s="37">
        <f t="shared" si="161"/>
        <v>0</v>
      </c>
      <c r="BA135" s="189">
        <v>18.899999999999999</v>
      </c>
      <c r="BB135" s="80">
        <f>+AY135*'PRECIOS SEGUN ADJ. (FRONTERIZO)'!$B$9*'PRECIOS SEGUN ADJ. (FRONTERIZO)'!$C$9</f>
        <v>0</v>
      </c>
      <c r="BC135" s="80" t="s">
        <v>134</v>
      </c>
      <c r="BD135" s="165">
        <v>3</v>
      </c>
      <c r="BE135" s="37">
        <f t="shared" si="145"/>
        <v>120</v>
      </c>
      <c r="BF135" s="189">
        <v>140.38999999999999</v>
      </c>
      <c r="BG135" s="80">
        <f>+BD135*'PRECIOS SEGUN ADJ (RURAL)'!$B$8*'PRECIOS SEGUN ADJ (RURAL)'!$C$8</f>
        <v>16846.8</v>
      </c>
      <c r="BH135" s="80" t="s">
        <v>1164</v>
      </c>
      <c r="BI135" s="80">
        <f t="shared" si="146"/>
        <v>3032.42</v>
      </c>
      <c r="BJ135" s="37">
        <v>0</v>
      </c>
      <c r="BK135" s="37">
        <f t="shared" si="162"/>
        <v>0</v>
      </c>
      <c r="BL135" s="189">
        <v>31.459999999999997</v>
      </c>
      <c r="BM135" s="80">
        <f>+BJ135*'PRECIOS SEGUN ADJ. (FRONTERIZO)'!$B$11*'PRECIOS SEGUN ADJ. (FRONTERIZO)'!$C$11</f>
        <v>0</v>
      </c>
      <c r="BN135" s="80" t="s">
        <v>134</v>
      </c>
      <c r="BO135" s="165">
        <v>12</v>
      </c>
      <c r="BP135" s="37">
        <f t="shared" si="147"/>
        <v>480</v>
      </c>
      <c r="BQ135" s="189">
        <v>68.099999999999994</v>
      </c>
      <c r="BR135" s="80">
        <f>+BO135*'PRECIOS SEGUN ADJ (RURAL)'!$B$9*'PRECIOS SEGUN ADJ (RURAL)'!$C$9</f>
        <v>32687.999999999996</v>
      </c>
      <c r="BS135" s="80" t="s">
        <v>1165</v>
      </c>
      <c r="BT135" s="165">
        <v>259</v>
      </c>
      <c r="BU135" s="37">
        <f t="shared" si="148"/>
        <v>5180</v>
      </c>
      <c r="BV135" s="189">
        <v>5.5</v>
      </c>
      <c r="BW135" s="80">
        <f>+BT135*'PRECIOS SEGUN ADJ (RURAL)'!$B$10*'PRECIOS SEGUN ADJ (RURAL)'!$C$10</f>
        <v>28490</v>
      </c>
      <c r="BX135" s="80" t="s">
        <v>3563</v>
      </c>
      <c r="BY135" s="165">
        <v>259</v>
      </c>
      <c r="BZ135" s="37">
        <f t="shared" si="149"/>
        <v>10360</v>
      </c>
      <c r="CA135" s="189">
        <v>7.1500000000000012</v>
      </c>
      <c r="CB135" s="80">
        <f>+BY135*'PRECIOS SEGUN ADJ (RURAL)'!$B$11*'PRECIOS SEGUN ADJ (RURAL)'!$C$11</f>
        <v>74074</v>
      </c>
      <c r="CC135" s="80" t="s">
        <v>3564</v>
      </c>
      <c r="CD135" s="165">
        <v>259</v>
      </c>
      <c r="CE135" s="37">
        <f t="shared" si="150"/>
        <v>10360</v>
      </c>
      <c r="CF135" s="189">
        <v>6.84</v>
      </c>
      <c r="CG135" s="80">
        <f>+CD135*'PRECIOS SEGUN ADJ (RURAL)'!$B$12*'PRECIOS SEGUN ADJ (RURAL)'!$C$12</f>
        <v>70862.399999999994</v>
      </c>
      <c r="CH135" s="80" t="s">
        <v>3565</v>
      </c>
      <c r="CI135" s="37">
        <v>0</v>
      </c>
      <c r="CJ135" s="37">
        <f t="shared" si="163"/>
        <v>0</v>
      </c>
      <c r="CK135" s="189">
        <v>60</v>
      </c>
      <c r="CL135" s="80">
        <f>+CI135*'PRECIOS SEGUN ADJ. (FRONTERIZO)'!$B$16*'PRECIOS SEGUN ADJ. (FRONTERIZO)'!$C$16</f>
        <v>0</v>
      </c>
      <c r="CM135" s="80" t="s">
        <v>134</v>
      </c>
      <c r="CN135" s="80">
        <f t="shared" si="172"/>
        <v>0</v>
      </c>
      <c r="CO135" s="37">
        <v>0</v>
      </c>
      <c r="CP135" s="37">
        <f t="shared" si="164"/>
        <v>0</v>
      </c>
      <c r="CQ135" s="189">
        <v>55.649999999999991</v>
      </c>
      <c r="CR135" s="80">
        <f>+CO135*'PRECIOS SEGUN ADJ. (FRONTERIZO)'!$B$17*'PRECIOS SEGUN ADJ. (FRONTERIZO)'!$C$17</f>
        <v>0</v>
      </c>
      <c r="CS135" s="80" t="s">
        <v>134</v>
      </c>
      <c r="CT135" s="80">
        <f t="shared" si="173"/>
        <v>0</v>
      </c>
      <c r="CU135" s="165">
        <v>259</v>
      </c>
      <c r="CV135" s="37">
        <f t="shared" si="151"/>
        <v>10360</v>
      </c>
      <c r="CW135" s="189">
        <v>6.5999999999999988</v>
      </c>
      <c r="CX135" s="80">
        <f>+CU135*'PRECIOS SEGUN ADJ (RURAL)'!$B$14*'PRECIOS SEGUN ADJ (RURAL)'!$C$14</f>
        <v>68376</v>
      </c>
      <c r="CY135" s="80" t="s">
        <v>3566</v>
      </c>
      <c r="CZ135" s="37">
        <v>0</v>
      </c>
      <c r="DA135" s="37">
        <f t="shared" si="165"/>
        <v>0</v>
      </c>
      <c r="DB135" s="189">
        <v>65.75</v>
      </c>
      <c r="DC135" s="80">
        <f>+CZ135*'PRECIOS SEGUN ADJ. (FRONTERIZO)'!$B$19*'PRECIOS SEGUN ADJ. (FRONTERIZO)'!$C$19</f>
        <v>0</v>
      </c>
      <c r="DD135" s="80" t="s">
        <v>134</v>
      </c>
      <c r="DE135" s="80">
        <f t="shared" si="174"/>
        <v>0</v>
      </c>
      <c r="DF135" s="165">
        <v>9</v>
      </c>
      <c r="DG135" s="37">
        <f t="shared" si="152"/>
        <v>360</v>
      </c>
      <c r="DH135" s="189">
        <v>82.59999999999998</v>
      </c>
      <c r="DI135" s="80">
        <f>+DF135*'PRECIOS SEGUN ADJ (RURAL)'!$B$15*'PRECIOS SEGUN ADJ (RURAL)'!$C$15</f>
        <v>29736</v>
      </c>
      <c r="DJ135" s="80" t="s">
        <v>553</v>
      </c>
      <c r="DK135" s="80">
        <f t="shared" si="153"/>
        <v>5352.48</v>
      </c>
      <c r="DL135" s="165">
        <v>259</v>
      </c>
      <c r="DM135" s="37">
        <f t="shared" si="154"/>
        <v>10360</v>
      </c>
      <c r="DN135" s="189">
        <v>23.059999999999995</v>
      </c>
      <c r="DO135" s="80">
        <f>+DL135*'PRECIOS SEGUN ADJ (RURAL)'!$B$17*'PRECIOS SEGUN ADJ (RURAL)'!$C$17</f>
        <v>238901.6</v>
      </c>
      <c r="DP135" s="80" t="s">
        <v>3567</v>
      </c>
      <c r="DQ135" s="192">
        <v>0</v>
      </c>
      <c r="DR135" s="192">
        <f t="shared" si="166"/>
        <v>0</v>
      </c>
      <c r="DS135" s="189">
        <v>80.849999999999994</v>
      </c>
      <c r="DT135" s="80">
        <f>+DQ135*'PRECIOS SEGUN ADJ. (FRONTERIZO)'!$B$22*'PRECIOS SEGUN ADJ. (FRONTERIZO)'!$C$22</f>
        <v>0</v>
      </c>
      <c r="DU135" s="80" t="s">
        <v>134</v>
      </c>
      <c r="DV135" s="165">
        <v>11</v>
      </c>
      <c r="DW135" s="37">
        <f t="shared" si="155"/>
        <v>440</v>
      </c>
      <c r="DX135" s="189">
        <v>21.83</v>
      </c>
      <c r="DY135" s="80">
        <f>+DV135*'PRECIOS SEGUN ADJ (RURAL)'!$B$19*'PRECIOS SEGUN ADJ (RURAL)'!$C$19</f>
        <v>9605.2000000000007</v>
      </c>
      <c r="DZ135" s="80" t="s">
        <v>276</v>
      </c>
      <c r="EA135" s="80">
        <f t="shared" si="156"/>
        <v>1728.94</v>
      </c>
      <c r="EB135" s="165">
        <v>38</v>
      </c>
      <c r="EC135" s="37">
        <f t="shared" si="157"/>
        <v>1520</v>
      </c>
      <c r="ED135" s="189">
        <v>33</v>
      </c>
      <c r="EE135" s="80">
        <f>+EB135*'PRECIOS SEGUN ADJ (RURAL)'!$B$20*'PRECIOS SEGUN ADJ (RURAL)'!$C$20</f>
        <v>50160</v>
      </c>
      <c r="EF135" s="80" t="s">
        <v>1368</v>
      </c>
      <c r="EG135" s="37">
        <v>0</v>
      </c>
      <c r="EH135" s="37">
        <f t="shared" si="167"/>
        <v>0</v>
      </c>
      <c r="EI135" s="189">
        <v>15.789999999999997</v>
      </c>
      <c r="EJ135" s="80">
        <f>+EG135*'PRECIOS SEGUN ADJ. (FRONTERIZO)'!$B$25*'PRECIOS SEGUN ADJ. (FRONTERIZO)'!$C$25</f>
        <v>0</v>
      </c>
      <c r="EK135" s="80" t="s">
        <v>134</v>
      </c>
      <c r="EL135" s="37">
        <v>0</v>
      </c>
      <c r="EM135" s="37">
        <f t="shared" si="168"/>
        <v>0</v>
      </c>
      <c r="EN135" s="189">
        <v>31.5</v>
      </c>
      <c r="EO135" s="80">
        <f>+EL135*'PRECIOS SEGUN ADJ. (FRONTERIZO)'!$B$26*'PRECIOS SEGUN ADJ. (FRONTERIZO)'!$C$26</f>
        <v>0</v>
      </c>
      <c r="EP135" s="80" t="s">
        <v>134</v>
      </c>
      <c r="EQ135" s="193">
        <v>33</v>
      </c>
      <c r="ER135" s="194">
        <f t="shared" si="169"/>
        <v>1320</v>
      </c>
      <c r="ES135" s="195">
        <v>21.68</v>
      </c>
      <c r="ET135" s="196">
        <f>+EQ135*'PRECIOS SEGUN ADJ (RURAL)'!$B$13*'PRECIOS SEGUN ADJ (RURAL)'!$C$13</f>
        <v>28617.599999999999</v>
      </c>
      <c r="EU135" s="196" t="s">
        <v>1380</v>
      </c>
      <c r="EV135" s="197">
        <v>259</v>
      </c>
      <c r="EW135" s="198">
        <f t="shared" si="158"/>
        <v>5180</v>
      </c>
      <c r="EX135" s="199">
        <v>5.5</v>
      </c>
      <c r="EY135" s="200">
        <f>+EV135*'PRECIOS SEGUN ADJ (RURAL)'!$B$16*'PRECIOS SEGUN ADJ (RURAL)'!$C$16</f>
        <v>28490</v>
      </c>
      <c r="EZ135" s="200" t="s">
        <v>3563</v>
      </c>
      <c r="FA135" s="201">
        <v>15</v>
      </c>
      <c r="FB135" s="202">
        <f t="shared" si="170"/>
        <v>600</v>
      </c>
      <c r="FC135" s="203">
        <v>220</v>
      </c>
      <c r="FD135" s="204">
        <f>+FA135*'PRECIOS SEGUN ADJ (RURAL)'!$B$18*'PRECIOS SEGUN ADJ (RURAL)'!$C$18</f>
        <v>132000</v>
      </c>
      <c r="FE135" s="204" t="s">
        <v>334</v>
      </c>
      <c r="FF135" s="204">
        <f t="shared" si="159"/>
        <v>23760</v>
      </c>
      <c r="FG135" s="80">
        <f t="shared" si="175"/>
        <v>1290013.2000000002</v>
      </c>
      <c r="FH135" s="80" t="s">
        <v>3568</v>
      </c>
      <c r="FI135" s="80">
        <f t="shared" si="171"/>
        <v>100119.69999999998</v>
      </c>
      <c r="FJ135" s="80" t="s">
        <v>1370</v>
      </c>
      <c r="FK135" s="80">
        <f t="shared" si="176"/>
        <v>1189893.5000000002</v>
      </c>
      <c r="FL135" s="80" t="s">
        <v>3569</v>
      </c>
      <c r="FM135" s="80">
        <f t="shared" si="177"/>
        <v>258002.64</v>
      </c>
      <c r="FN135" s="80" t="s">
        <v>3570</v>
      </c>
      <c r="FO135" s="80">
        <f t="shared" si="178"/>
        <v>12900.13</v>
      </c>
      <c r="FP135" s="80" t="s">
        <v>3571</v>
      </c>
      <c r="FQ135" s="80"/>
      <c r="FR135" s="80">
        <f t="shared" si="179"/>
        <v>1032010.5600000002</v>
      </c>
      <c r="FS135" s="80" t="s">
        <v>3572</v>
      </c>
      <c r="FT135" s="37" t="str">
        <f>+VLOOKUP(D135,'RURAL XENIA'!F:G,2,0)</f>
        <v>R-41</v>
      </c>
    </row>
    <row r="136" spans="1:176">
      <c r="A136" s="37">
        <v>135</v>
      </c>
      <c r="B136" s="176" t="s">
        <v>1826</v>
      </c>
      <c r="C136" s="26" t="s">
        <v>3573</v>
      </c>
      <c r="D136" s="37">
        <v>132079282</v>
      </c>
      <c r="E136" s="37">
        <f>+VLOOKUP(D136,'INFORMACION DE PROVEEDORES'!C:I,2,0)</f>
        <v>132079282</v>
      </c>
      <c r="F136" s="26" t="str">
        <f>+VLOOKUP(D136,'INFORMACION DE PROVEEDORES'!C:J,4,0)</f>
        <v>EUDY CHANEL RAMIREZ PUJOLS</v>
      </c>
      <c r="G136" s="37" t="str">
        <f>+VLOOKUP(D136,'INFORMACION DE PROVEEDORES'!C:K,5,0)</f>
        <v>010-0064284-1</v>
      </c>
      <c r="H136" s="26" t="str">
        <f>+VLOOKUP(D136,'INFORMACION DE PROVEEDORES'!C:L,7,0)</f>
        <v xml:space="preserve">CALLE BARTOLOME DE OLEGARIO PEREZ NO. 174, AZUA </v>
      </c>
      <c r="I136" s="37" t="str">
        <f>+VLOOKUP(D136,'INFORMACION DE PROVEEDORES'!C:M,3,0)</f>
        <v xml:space="preserve"> JURÍDICA</v>
      </c>
      <c r="J136" s="37">
        <v>4</v>
      </c>
      <c r="K136" s="37">
        <v>104</v>
      </c>
      <c r="L136" s="37">
        <v>9</v>
      </c>
      <c r="M136" s="37">
        <f t="shared" si="135"/>
        <v>360</v>
      </c>
      <c r="N136" s="189">
        <v>60.180000000000007</v>
      </c>
      <c r="O136" s="80">
        <f>+L136*'PRECIOS SEGUN ADJ (RURAL)'!$B$2*'PRECIOS SEGUN ADJ (RURAL)'!$C$2</f>
        <v>21664.799999999999</v>
      </c>
      <c r="P136" s="80" t="s">
        <v>3224</v>
      </c>
      <c r="Q136" s="80">
        <f t="shared" si="136"/>
        <v>3466.37</v>
      </c>
      <c r="R136" s="165">
        <v>4</v>
      </c>
      <c r="S136" s="37">
        <f t="shared" si="137"/>
        <v>160</v>
      </c>
      <c r="T136" s="189">
        <v>33</v>
      </c>
      <c r="U136" s="80">
        <f>+R136*'PRECIOS SEGUN ADJ (RURAL)'!$B$3*'PRECIOS SEGUN ADJ (RURAL)'!$C$3</f>
        <v>5280</v>
      </c>
      <c r="V136" s="80" t="s">
        <v>1138</v>
      </c>
      <c r="W136" s="192">
        <v>0</v>
      </c>
      <c r="X136" s="37">
        <f t="shared" si="160"/>
        <v>0</v>
      </c>
      <c r="Y136" s="189">
        <v>25.2</v>
      </c>
      <c r="Z136" s="80">
        <f>+W136*'PRECIOS SEGUN ADJ. (FRONTERIZO)'!$B$4*'PRECIOS SEGUN ADJ. (FRONTERIZO)'!$C$4</f>
        <v>0</v>
      </c>
      <c r="AA136" s="80" t="s">
        <v>134</v>
      </c>
      <c r="AB136" s="165">
        <v>18</v>
      </c>
      <c r="AC136" s="37">
        <f t="shared" si="138"/>
        <v>720</v>
      </c>
      <c r="AD136" s="189">
        <v>87.91</v>
      </c>
      <c r="AE136" s="80">
        <f>+AB136*'PRECIOS SEGUN ADJ (RURAL)'!$B$4*'PRECIOS SEGUN ADJ (RURAL)'!$C$4</f>
        <v>63295.199999999997</v>
      </c>
      <c r="AF136" s="80" t="s">
        <v>1455</v>
      </c>
      <c r="AG136" s="80">
        <f t="shared" si="139"/>
        <v>11393.14</v>
      </c>
      <c r="AH136" s="165">
        <v>21</v>
      </c>
      <c r="AI136" s="37">
        <f t="shared" si="140"/>
        <v>840</v>
      </c>
      <c r="AJ136" s="189">
        <v>53.95</v>
      </c>
      <c r="AK136" s="80">
        <f>+AH136*'PRECIOS SEGUN ADJ (RURAL)'!$B$5*'PRECIOS SEGUN ADJ (RURAL)'!$C$5</f>
        <v>45318</v>
      </c>
      <c r="AL136" s="80" t="s">
        <v>3320</v>
      </c>
      <c r="AM136" s="165">
        <v>5</v>
      </c>
      <c r="AN136" s="37">
        <f t="shared" si="141"/>
        <v>200</v>
      </c>
      <c r="AO136" s="189">
        <v>29.05</v>
      </c>
      <c r="AP136" s="80">
        <f>+AM136*'PRECIOS SEGUN ADJ (RURAL)'!$B$6*'PRECIOS SEGUN ADJ (RURAL)'!$C$6</f>
        <v>5810</v>
      </c>
      <c r="AQ136" s="80" t="s">
        <v>1201</v>
      </c>
      <c r="AR136" s="80">
        <f t="shared" si="142"/>
        <v>929.6</v>
      </c>
      <c r="AS136" s="165">
        <v>8</v>
      </c>
      <c r="AT136" s="37">
        <f t="shared" si="143"/>
        <v>320</v>
      </c>
      <c r="AU136" s="189">
        <v>304.44</v>
      </c>
      <c r="AV136" s="80">
        <f>+AS136*'PRECIOS SEGUN ADJ (RURAL)'!$B$7*'PRECIOS SEGUN ADJ (RURAL)'!$C$7</f>
        <v>97420.800000000003</v>
      </c>
      <c r="AW136" s="80" t="s">
        <v>1528</v>
      </c>
      <c r="AX136" s="80">
        <f t="shared" si="144"/>
        <v>17535.740000000002</v>
      </c>
      <c r="AY136" s="37">
        <v>0</v>
      </c>
      <c r="AZ136" s="37">
        <f t="shared" si="161"/>
        <v>0</v>
      </c>
      <c r="BA136" s="189">
        <v>18.899999999999999</v>
      </c>
      <c r="BB136" s="80">
        <f>+AY136*'PRECIOS SEGUN ADJ. (FRONTERIZO)'!$B$9*'PRECIOS SEGUN ADJ. (FRONTERIZO)'!$C$9</f>
        <v>0</v>
      </c>
      <c r="BC136" s="80" t="s">
        <v>134</v>
      </c>
      <c r="BD136" s="165">
        <v>4</v>
      </c>
      <c r="BE136" s="37">
        <f t="shared" si="145"/>
        <v>160</v>
      </c>
      <c r="BF136" s="189">
        <v>140.38999999999999</v>
      </c>
      <c r="BG136" s="80">
        <f>+BD136*'PRECIOS SEGUN ADJ (RURAL)'!$B$8*'PRECIOS SEGUN ADJ (RURAL)'!$C$8</f>
        <v>22462.399999999998</v>
      </c>
      <c r="BH136" s="80" t="s">
        <v>1143</v>
      </c>
      <c r="BI136" s="80">
        <f t="shared" si="146"/>
        <v>4043.23</v>
      </c>
      <c r="BJ136" s="37">
        <v>0</v>
      </c>
      <c r="BK136" s="37">
        <f t="shared" si="162"/>
        <v>0</v>
      </c>
      <c r="BL136" s="189">
        <v>31.459999999999997</v>
      </c>
      <c r="BM136" s="80">
        <f>+BJ136*'PRECIOS SEGUN ADJ. (FRONTERIZO)'!$B$11*'PRECIOS SEGUN ADJ. (FRONTERIZO)'!$C$11</f>
        <v>0</v>
      </c>
      <c r="BN136" s="80" t="s">
        <v>134</v>
      </c>
      <c r="BO136" s="165">
        <v>7</v>
      </c>
      <c r="BP136" s="37">
        <f t="shared" si="147"/>
        <v>280</v>
      </c>
      <c r="BQ136" s="189">
        <v>68.099999999999994</v>
      </c>
      <c r="BR136" s="80">
        <f>+BO136*'PRECIOS SEGUN ADJ (RURAL)'!$B$9*'PRECIOS SEGUN ADJ (RURAL)'!$C$9</f>
        <v>19067.999999999996</v>
      </c>
      <c r="BS136" s="80" t="s">
        <v>1296</v>
      </c>
      <c r="BT136" s="165">
        <v>104</v>
      </c>
      <c r="BU136" s="37">
        <f t="shared" si="148"/>
        <v>2080</v>
      </c>
      <c r="BV136" s="189">
        <v>5.5</v>
      </c>
      <c r="BW136" s="80">
        <f>+BT136*'PRECIOS SEGUN ADJ (RURAL)'!$B$10*'PRECIOS SEGUN ADJ (RURAL)'!$C$10</f>
        <v>11440</v>
      </c>
      <c r="BX136" s="80" t="s">
        <v>3574</v>
      </c>
      <c r="BY136" s="165">
        <v>104</v>
      </c>
      <c r="BZ136" s="37">
        <f t="shared" si="149"/>
        <v>4160</v>
      </c>
      <c r="CA136" s="189">
        <v>7.1500000000000012</v>
      </c>
      <c r="CB136" s="80">
        <f>+BY136*'PRECIOS SEGUN ADJ (RURAL)'!$B$11*'PRECIOS SEGUN ADJ (RURAL)'!$C$11</f>
        <v>29744</v>
      </c>
      <c r="CC136" s="80" t="s">
        <v>3575</v>
      </c>
      <c r="CD136" s="165">
        <v>104</v>
      </c>
      <c r="CE136" s="37">
        <f t="shared" si="150"/>
        <v>4160</v>
      </c>
      <c r="CF136" s="189">
        <v>6.84</v>
      </c>
      <c r="CG136" s="80">
        <f>+CD136*'PRECIOS SEGUN ADJ (RURAL)'!$B$12*'PRECIOS SEGUN ADJ (RURAL)'!$C$12</f>
        <v>28454.400000000001</v>
      </c>
      <c r="CH136" s="80" t="s">
        <v>3576</v>
      </c>
      <c r="CI136" s="37">
        <v>0</v>
      </c>
      <c r="CJ136" s="37">
        <f t="shared" si="163"/>
        <v>0</v>
      </c>
      <c r="CK136" s="189">
        <v>60</v>
      </c>
      <c r="CL136" s="80">
        <f>+CI136*'PRECIOS SEGUN ADJ. (FRONTERIZO)'!$B$16*'PRECIOS SEGUN ADJ. (FRONTERIZO)'!$C$16</f>
        <v>0</v>
      </c>
      <c r="CM136" s="80" t="s">
        <v>134</v>
      </c>
      <c r="CN136" s="80">
        <f t="shared" si="172"/>
        <v>0</v>
      </c>
      <c r="CO136" s="37">
        <v>0</v>
      </c>
      <c r="CP136" s="37">
        <f t="shared" si="164"/>
        <v>0</v>
      </c>
      <c r="CQ136" s="189">
        <v>55.649999999999991</v>
      </c>
      <c r="CR136" s="80">
        <f>+CO136*'PRECIOS SEGUN ADJ. (FRONTERIZO)'!$B$17*'PRECIOS SEGUN ADJ. (FRONTERIZO)'!$C$17</f>
        <v>0</v>
      </c>
      <c r="CS136" s="80" t="s">
        <v>134</v>
      </c>
      <c r="CT136" s="80">
        <f t="shared" si="173"/>
        <v>0</v>
      </c>
      <c r="CU136" s="165">
        <v>104</v>
      </c>
      <c r="CV136" s="37">
        <f t="shared" si="151"/>
        <v>4160</v>
      </c>
      <c r="CW136" s="189">
        <v>6.5999999999999988</v>
      </c>
      <c r="CX136" s="80">
        <f>+CU136*'PRECIOS SEGUN ADJ (RURAL)'!$B$14*'PRECIOS SEGUN ADJ (RURAL)'!$C$14</f>
        <v>27456</v>
      </c>
      <c r="CY136" s="80" t="s">
        <v>3577</v>
      </c>
      <c r="CZ136" s="37">
        <v>0</v>
      </c>
      <c r="DA136" s="37">
        <f t="shared" si="165"/>
        <v>0</v>
      </c>
      <c r="DB136" s="189">
        <v>65.75</v>
      </c>
      <c r="DC136" s="80">
        <f>+CZ136*'PRECIOS SEGUN ADJ. (FRONTERIZO)'!$B$19*'PRECIOS SEGUN ADJ. (FRONTERIZO)'!$C$19</f>
        <v>0</v>
      </c>
      <c r="DD136" s="80" t="s">
        <v>134</v>
      </c>
      <c r="DE136" s="80">
        <f t="shared" si="174"/>
        <v>0</v>
      </c>
      <c r="DF136" s="165">
        <v>6</v>
      </c>
      <c r="DG136" s="37">
        <f t="shared" si="152"/>
        <v>240</v>
      </c>
      <c r="DH136" s="189">
        <v>82.59999999999998</v>
      </c>
      <c r="DI136" s="80">
        <f>+DF136*'PRECIOS SEGUN ADJ (RURAL)'!$B$15*'PRECIOS SEGUN ADJ (RURAL)'!$C$15</f>
        <v>19824</v>
      </c>
      <c r="DJ136" s="80" t="s">
        <v>455</v>
      </c>
      <c r="DK136" s="80">
        <f t="shared" si="153"/>
        <v>3568.32</v>
      </c>
      <c r="DL136" s="165">
        <v>104</v>
      </c>
      <c r="DM136" s="37">
        <f t="shared" si="154"/>
        <v>4160</v>
      </c>
      <c r="DN136" s="189">
        <v>23.059999999999995</v>
      </c>
      <c r="DO136" s="80">
        <f>+DL136*'PRECIOS SEGUN ADJ (RURAL)'!$B$17*'PRECIOS SEGUN ADJ (RURAL)'!$C$17</f>
        <v>95929.599999999991</v>
      </c>
      <c r="DP136" s="80" t="s">
        <v>3578</v>
      </c>
      <c r="DQ136" s="192">
        <v>0</v>
      </c>
      <c r="DR136" s="192">
        <f t="shared" si="166"/>
        <v>0</v>
      </c>
      <c r="DS136" s="189">
        <v>80.849999999999994</v>
      </c>
      <c r="DT136" s="80">
        <f>+DQ136*'PRECIOS SEGUN ADJ. (FRONTERIZO)'!$B$22*'PRECIOS SEGUN ADJ. (FRONTERIZO)'!$C$22</f>
        <v>0</v>
      </c>
      <c r="DU136" s="80" t="s">
        <v>134</v>
      </c>
      <c r="DV136" s="165">
        <v>7</v>
      </c>
      <c r="DW136" s="37">
        <f t="shared" si="155"/>
        <v>280</v>
      </c>
      <c r="DX136" s="189">
        <v>21.83</v>
      </c>
      <c r="DY136" s="80">
        <f>+DV136*'PRECIOS SEGUN ADJ (RURAL)'!$B$19*'PRECIOS SEGUN ADJ (RURAL)'!$C$19</f>
        <v>6112.4</v>
      </c>
      <c r="DZ136" s="80" t="s">
        <v>1244</v>
      </c>
      <c r="EA136" s="80">
        <f t="shared" si="156"/>
        <v>1100.23</v>
      </c>
      <c r="EB136" s="165">
        <v>17</v>
      </c>
      <c r="EC136" s="37">
        <f t="shared" si="157"/>
        <v>680</v>
      </c>
      <c r="ED136" s="189">
        <v>33</v>
      </c>
      <c r="EE136" s="80">
        <f>+EB136*'PRECIOS SEGUN ADJ (RURAL)'!$B$20*'PRECIOS SEGUN ADJ (RURAL)'!$C$20</f>
        <v>22440</v>
      </c>
      <c r="EF136" s="80" t="s">
        <v>1466</v>
      </c>
      <c r="EG136" s="37">
        <v>0</v>
      </c>
      <c r="EH136" s="37">
        <f t="shared" si="167"/>
        <v>0</v>
      </c>
      <c r="EI136" s="189">
        <v>15.789999999999997</v>
      </c>
      <c r="EJ136" s="80">
        <f>+EG136*'PRECIOS SEGUN ADJ. (FRONTERIZO)'!$B$25*'PRECIOS SEGUN ADJ. (FRONTERIZO)'!$C$25</f>
        <v>0</v>
      </c>
      <c r="EK136" s="80" t="s">
        <v>134</v>
      </c>
      <c r="EL136" s="37">
        <v>0</v>
      </c>
      <c r="EM136" s="37">
        <f t="shared" si="168"/>
        <v>0</v>
      </c>
      <c r="EN136" s="189">
        <v>31.5</v>
      </c>
      <c r="EO136" s="80">
        <f>+EL136*'PRECIOS SEGUN ADJ. (FRONTERIZO)'!$B$26*'PRECIOS SEGUN ADJ. (FRONTERIZO)'!$C$26</f>
        <v>0</v>
      </c>
      <c r="EP136" s="80" t="s">
        <v>134</v>
      </c>
      <c r="EQ136" s="193">
        <v>16</v>
      </c>
      <c r="ER136" s="194">
        <f t="shared" si="169"/>
        <v>640</v>
      </c>
      <c r="ES136" s="195">
        <v>21.68</v>
      </c>
      <c r="ET136" s="196">
        <f>+EQ136*'PRECIOS SEGUN ADJ (RURAL)'!$B$13*'PRECIOS SEGUN ADJ (RURAL)'!$C$13</f>
        <v>13875.2</v>
      </c>
      <c r="EU136" s="196" t="s">
        <v>3579</v>
      </c>
      <c r="EV136" s="197">
        <v>104</v>
      </c>
      <c r="EW136" s="198">
        <f t="shared" si="158"/>
        <v>2080</v>
      </c>
      <c r="EX136" s="199">
        <v>5.5</v>
      </c>
      <c r="EY136" s="200">
        <f>+EV136*'PRECIOS SEGUN ADJ (RURAL)'!$B$16*'PRECIOS SEGUN ADJ (RURAL)'!$C$16</f>
        <v>11440</v>
      </c>
      <c r="EZ136" s="200" t="s">
        <v>3574</v>
      </c>
      <c r="FA136" s="201">
        <v>8</v>
      </c>
      <c r="FB136" s="202">
        <f t="shared" si="170"/>
        <v>320</v>
      </c>
      <c r="FC136" s="203">
        <v>220</v>
      </c>
      <c r="FD136" s="204">
        <f>+FA136*'PRECIOS SEGUN ADJ (RURAL)'!$B$18*'PRECIOS SEGUN ADJ (RURAL)'!$C$18</f>
        <v>70400</v>
      </c>
      <c r="FE136" s="204" t="s">
        <v>1535</v>
      </c>
      <c r="FF136" s="204">
        <f t="shared" si="159"/>
        <v>12672</v>
      </c>
      <c r="FG136" s="80">
        <f t="shared" si="175"/>
        <v>617434.79999999993</v>
      </c>
      <c r="FH136" s="80" t="s">
        <v>3580</v>
      </c>
      <c r="FI136" s="80">
        <f t="shared" si="171"/>
        <v>54708.630000000005</v>
      </c>
      <c r="FJ136" s="80" t="s">
        <v>3581</v>
      </c>
      <c r="FK136" s="80">
        <f t="shared" si="176"/>
        <v>562726.16999999993</v>
      </c>
      <c r="FL136" s="80" t="s">
        <v>3582</v>
      </c>
      <c r="FM136" s="80">
        <f t="shared" si="177"/>
        <v>123486.96</v>
      </c>
      <c r="FN136" s="80" t="s">
        <v>3583</v>
      </c>
      <c r="FO136" s="80">
        <f t="shared" si="178"/>
        <v>6174.35</v>
      </c>
      <c r="FP136" s="80" t="s">
        <v>3584</v>
      </c>
      <c r="FQ136" s="80"/>
      <c r="FR136" s="80">
        <f t="shared" si="179"/>
        <v>493947.83999999991</v>
      </c>
      <c r="FS136" s="80" t="s">
        <v>3585</v>
      </c>
      <c r="FT136" s="37" t="str">
        <f>+VLOOKUP(D136,'RURAL XENIA'!F:G,2,0)</f>
        <v>R-07</v>
      </c>
    </row>
    <row r="137" spans="1:176">
      <c r="A137" s="37">
        <v>136</v>
      </c>
      <c r="B137" s="176" t="s">
        <v>1826</v>
      </c>
      <c r="C137" s="26" t="s">
        <v>3586</v>
      </c>
      <c r="D137" s="37">
        <v>130981061</v>
      </c>
      <c r="E137" s="37">
        <f>+VLOOKUP(D137,'INFORMACION DE PROVEEDORES'!C:I,2,0)</f>
        <v>130981061</v>
      </c>
      <c r="F137" s="26" t="str">
        <f>+VLOOKUP(D137,'INFORMACION DE PROVEEDORES'!C:J,4,0)</f>
        <v xml:space="preserve">YOVANNY  MENCIA </v>
      </c>
      <c r="G137" s="37" t="str">
        <f>+VLOOKUP(D137,'INFORMACION DE PROVEEDORES'!C:K,5,0)</f>
        <v>031-0265882-4</v>
      </c>
      <c r="H137" s="26" t="str">
        <f>+VLOOKUP(D137,'INFORMACION DE PROVEEDORES'!C:L,7,0)</f>
        <v>CALLE REAL NO. 5, SANTIAGO,</v>
      </c>
      <c r="I137" s="37" t="str">
        <f>+VLOOKUP(D137,'INFORMACION DE PROVEEDORES'!C:M,3,0)</f>
        <v xml:space="preserve"> JURÍDICA</v>
      </c>
      <c r="J137" s="37">
        <v>4</v>
      </c>
      <c r="K137" s="37">
        <v>160</v>
      </c>
      <c r="L137" s="37">
        <v>13</v>
      </c>
      <c r="M137" s="37">
        <f t="shared" si="135"/>
        <v>520</v>
      </c>
      <c r="N137" s="189">
        <v>60.180000000000007</v>
      </c>
      <c r="O137" s="80">
        <f>+L137*'PRECIOS SEGUN ADJ (RURAL)'!$B$2*'PRECIOS SEGUN ADJ (RURAL)'!$C$2</f>
        <v>31293.600000000002</v>
      </c>
      <c r="P137" s="80" t="s">
        <v>1198</v>
      </c>
      <c r="Q137" s="80">
        <f t="shared" si="136"/>
        <v>5006.9799999999996</v>
      </c>
      <c r="R137" s="165">
        <v>4</v>
      </c>
      <c r="S137" s="37">
        <f t="shared" si="137"/>
        <v>160</v>
      </c>
      <c r="T137" s="189">
        <v>33</v>
      </c>
      <c r="U137" s="80">
        <f>+R137*'PRECIOS SEGUN ADJ (RURAL)'!$B$3*'PRECIOS SEGUN ADJ (RURAL)'!$C$3</f>
        <v>5280</v>
      </c>
      <c r="V137" s="80" t="s">
        <v>1138</v>
      </c>
      <c r="W137" s="192">
        <v>0</v>
      </c>
      <c r="X137" s="37">
        <f t="shared" si="160"/>
        <v>0</v>
      </c>
      <c r="Y137" s="189">
        <v>25.2</v>
      </c>
      <c r="Z137" s="80">
        <f>+W137*'PRECIOS SEGUN ADJ. (FRONTERIZO)'!$B$4*'PRECIOS SEGUN ADJ. (FRONTERIZO)'!$C$4</f>
        <v>0</v>
      </c>
      <c r="AA137" s="80" t="s">
        <v>134</v>
      </c>
      <c r="AB137" s="165">
        <v>26</v>
      </c>
      <c r="AC137" s="37">
        <f t="shared" si="138"/>
        <v>1040</v>
      </c>
      <c r="AD137" s="189">
        <v>87.91</v>
      </c>
      <c r="AE137" s="80">
        <f>+AB137*'PRECIOS SEGUN ADJ (RURAL)'!$B$4*'PRECIOS SEGUN ADJ (RURAL)'!$C$4</f>
        <v>91426.4</v>
      </c>
      <c r="AF137" s="80" t="s">
        <v>943</v>
      </c>
      <c r="AG137" s="80">
        <f t="shared" si="139"/>
        <v>16456.75</v>
      </c>
      <c r="AH137" s="165">
        <v>31</v>
      </c>
      <c r="AI137" s="37">
        <f t="shared" si="140"/>
        <v>1240</v>
      </c>
      <c r="AJ137" s="189">
        <v>53.95</v>
      </c>
      <c r="AK137" s="80">
        <f>+AH137*'PRECIOS SEGUN ADJ (RURAL)'!$B$5*'PRECIOS SEGUN ADJ (RURAL)'!$C$5</f>
        <v>66898</v>
      </c>
      <c r="AL137" s="80" t="s">
        <v>944</v>
      </c>
      <c r="AM137" s="165">
        <v>5</v>
      </c>
      <c r="AN137" s="37">
        <f t="shared" si="141"/>
        <v>200</v>
      </c>
      <c r="AO137" s="189">
        <v>29.05</v>
      </c>
      <c r="AP137" s="80">
        <f>+AM137*'PRECIOS SEGUN ADJ (RURAL)'!$B$6*'PRECIOS SEGUN ADJ (RURAL)'!$C$6</f>
        <v>5810</v>
      </c>
      <c r="AQ137" s="80" t="s">
        <v>1201</v>
      </c>
      <c r="AR137" s="80">
        <f t="shared" si="142"/>
        <v>929.6</v>
      </c>
      <c r="AS137" s="165">
        <v>11</v>
      </c>
      <c r="AT137" s="37">
        <f t="shared" si="143"/>
        <v>440</v>
      </c>
      <c r="AU137" s="189">
        <v>304.44</v>
      </c>
      <c r="AV137" s="80">
        <f>+AS137*'PRECIOS SEGUN ADJ (RURAL)'!$B$7*'PRECIOS SEGUN ADJ (RURAL)'!$C$7</f>
        <v>133953.60000000001</v>
      </c>
      <c r="AW137" s="80" t="s">
        <v>1202</v>
      </c>
      <c r="AX137" s="80">
        <f t="shared" si="144"/>
        <v>24111.65</v>
      </c>
      <c r="AY137" s="37">
        <v>0</v>
      </c>
      <c r="AZ137" s="37">
        <f t="shared" si="161"/>
        <v>0</v>
      </c>
      <c r="BA137" s="189">
        <v>18.899999999999999</v>
      </c>
      <c r="BB137" s="80">
        <f>+AY137*'PRECIOS SEGUN ADJ. (FRONTERIZO)'!$B$9*'PRECIOS SEGUN ADJ. (FRONTERIZO)'!$C$9</f>
        <v>0</v>
      </c>
      <c r="BC137" s="80" t="s">
        <v>134</v>
      </c>
      <c r="BD137" s="165">
        <v>4</v>
      </c>
      <c r="BE137" s="37">
        <f t="shared" si="145"/>
        <v>160</v>
      </c>
      <c r="BF137" s="189">
        <v>140.38999999999999</v>
      </c>
      <c r="BG137" s="80">
        <f>+BD137*'PRECIOS SEGUN ADJ (RURAL)'!$B$8*'PRECIOS SEGUN ADJ (RURAL)'!$C$8</f>
        <v>22462.399999999998</v>
      </c>
      <c r="BH137" s="80" t="s">
        <v>1143</v>
      </c>
      <c r="BI137" s="80">
        <f t="shared" si="146"/>
        <v>4043.23</v>
      </c>
      <c r="BJ137" s="37">
        <v>0</v>
      </c>
      <c r="BK137" s="37">
        <f t="shared" si="162"/>
        <v>0</v>
      </c>
      <c r="BL137" s="189">
        <v>31.459999999999997</v>
      </c>
      <c r="BM137" s="80">
        <f>+BJ137*'PRECIOS SEGUN ADJ. (FRONTERIZO)'!$B$11*'PRECIOS SEGUN ADJ. (FRONTERIZO)'!$C$11</f>
        <v>0</v>
      </c>
      <c r="BN137" s="80" t="s">
        <v>134</v>
      </c>
      <c r="BO137" s="165">
        <v>8</v>
      </c>
      <c r="BP137" s="37">
        <f t="shared" si="147"/>
        <v>320</v>
      </c>
      <c r="BQ137" s="189">
        <v>68.099999999999994</v>
      </c>
      <c r="BR137" s="80">
        <f>+BO137*'PRECIOS SEGUN ADJ (RURAL)'!$B$9*'PRECIOS SEGUN ADJ (RURAL)'!$C$9</f>
        <v>21792</v>
      </c>
      <c r="BS137" s="80" t="s">
        <v>1238</v>
      </c>
      <c r="BT137" s="165">
        <v>160</v>
      </c>
      <c r="BU137" s="37">
        <f t="shared" si="148"/>
        <v>3200</v>
      </c>
      <c r="BV137" s="189">
        <v>5.5</v>
      </c>
      <c r="BW137" s="80">
        <f>+BT137*'PRECIOS SEGUN ADJ (RURAL)'!$B$10*'PRECIOS SEGUN ADJ (RURAL)'!$C$10</f>
        <v>17600</v>
      </c>
      <c r="BX137" s="80" t="s">
        <v>3587</v>
      </c>
      <c r="BY137" s="165">
        <v>160</v>
      </c>
      <c r="BZ137" s="37">
        <f t="shared" si="149"/>
        <v>6400</v>
      </c>
      <c r="CA137" s="189">
        <v>7.1500000000000012</v>
      </c>
      <c r="CB137" s="80">
        <f>+BY137*'PRECIOS SEGUN ADJ (RURAL)'!$B$11*'PRECIOS SEGUN ADJ (RURAL)'!$C$11</f>
        <v>45760</v>
      </c>
      <c r="CC137" s="80" t="s">
        <v>3005</v>
      </c>
      <c r="CD137" s="165">
        <v>160</v>
      </c>
      <c r="CE137" s="37">
        <f t="shared" si="150"/>
        <v>6400</v>
      </c>
      <c r="CF137" s="189">
        <v>6.84</v>
      </c>
      <c r="CG137" s="80">
        <f>+CD137*'PRECIOS SEGUN ADJ (RURAL)'!$B$12*'PRECIOS SEGUN ADJ (RURAL)'!$C$12</f>
        <v>43776</v>
      </c>
      <c r="CH137" s="80" t="s">
        <v>3588</v>
      </c>
      <c r="CI137" s="37">
        <v>0</v>
      </c>
      <c r="CJ137" s="37">
        <f t="shared" si="163"/>
        <v>0</v>
      </c>
      <c r="CK137" s="189">
        <v>60</v>
      </c>
      <c r="CL137" s="80">
        <f>+CI137*'PRECIOS SEGUN ADJ. (FRONTERIZO)'!$B$16*'PRECIOS SEGUN ADJ. (FRONTERIZO)'!$C$16</f>
        <v>0</v>
      </c>
      <c r="CM137" s="80" t="s">
        <v>134</v>
      </c>
      <c r="CN137" s="80">
        <f t="shared" si="172"/>
        <v>0</v>
      </c>
      <c r="CO137" s="37">
        <v>0</v>
      </c>
      <c r="CP137" s="37">
        <f t="shared" si="164"/>
        <v>0</v>
      </c>
      <c r="CQ137" s="189">
        <v>55.649999999999991</v>
      </c>
      <c r="CR137" s="80">
        <f>+CO137*'PRECIOS SEGUN ADJ. (FRONTERIZO)'!$B$17*'PRECIOS SEGUN ADJ. (FRONTERIZO)'!$C$17</f>
        <v>0</v>
      </c>
      <c r="CS137" s="80" t="s">
        <v>134</v>
      </c>
      <c r="CT137" s="80">
        <f t="shared" si="173"/>
        <v>0</v>
      </c>
      <c r="CU137" s="165">
        <v>160</v>
      </c>
      <c r="CV137" s="37">
        <f t="shared" si="151"/>
        <v>6400</v>
      </c>
      <c r="CW137" s="189">
        <v>6.5999999999999988</v>
      </c>
      <c r="CX137" s="80">
        <f>+CU137*'PRECIOS SEGUN ADJ (RURAL)'!$B$14*'PRECIOS SEGUN ADJ (RURAL)'!$C$14</f>
        <v>42240</v>
      </c>
      <c r="CY137" s="80" t="s">
        <v>667</v>
      </c>
      <c r="CZ137" s="37">
        <v>0</v>
      </c>
      <c r="DA137" s="37">
        <f t="shared" si="165"/>
        <v>0</v>
      </c>
      <c r="DB137" s="189">
        <v>65.75</v>
      </c>
      <c r="DC137" s="80">
        <f>+CZ137*'PRECIOS SEGUN ADJ. (FRONTERIZO)'!$B$19*'PRECIOS SEGUN ADJ. (FRONTERIZO)'!$C$19</f>
        <v>0</v>
      </c>
      <c r="DD137" s="80" t="s">
        <v>134</v>
      </c>
      <c r="DE137" s="80">
        <f t="shared" si="174"/>
        <v>0</v>
      </c>
      <c r="DF137" s="165">
        <v>7</v>
      </c>
      <c r="DG137" s="37">
        <f t="shared" si="152"/>
        <v>280</v>
      </c>
      <c r="DH137" s="189">
        <v>82.59999999999998</v>
      </c>
      <c r="DI137" s="80">
        <f>+DF137*'PRECIOS SEGUN ADJ (RURAL)'!$B$15*'PRECIOS SEGUN ADJ (RURAL)'!$C$15</f>
        <v>23127.999999999996</v>
      </c>
      <c r="DJ137" s="80" t="s">
        <v>144</v>
      </c>
      <c r="DK137" s="80">
        <f t="shared" si="153"/>
        <v>4163.04</v>
      </c>
      <c r="DL137" s="165">
        <v>160</v>
      </c>
      <c r="DM137" s="37">
        <f t="shared" si="154"/>
        <v>6400</v>
      </c>
      <c r="DN137" s="189">
        <v>23.059999999999995</v>
      </c>
      <c r="DO137" s="80">
        <f>+DL137*'PRECIOS SEGUN ADJ (RURAL)'!$B$17*'PRECIOS SEGUN ADJ (RURAL)'!$C$17</f>
        <v>147584</v>
      </c>
      <c r="DP137" s="80" t="s">
        <v>3589</v>
      </c>
      <c r="DQ137" s="192">
        <v>0</v>
      </c>
      <c r="DR137" s="192">
        <f t="shared" si="166"/>
        <v>0</v>
      </c>
      <c r="DS137" s="189">
        <v>80.849999999999994</v>
      </c>
      <c r="DT137" s="80">
        <f>+DQ137*'PRECIOS SEGUN ADJ. (FRONTERIZO)'!$B$22*'PRECIOS SEGUN ADJ. (FRONTERIZO)'!$C$22</f>
        <v>0</v>
      </c>
      <c r="DU137" s="80" t="s">
        <v>134</v>
      </c>
      <c r="DV137" s="165">
        <v>8</v>
      </c>
      <c r="DW137" s="37">
        <f t="shared" si="155"/>
        <v>320</v>
      </c>
      <c r="DX137" s="189">
        <v>21.83</v>
      </c>
      <c r="DY137" s="80">
        <f>+DV137*'PRECIOS SEGUN ADJ (RURAL)'!$B$19*'PRECIOS SEGUN ADJ (RURAL)'!$C$19</f>
        <v>6985.5999999999995</v>
      </c>
      <c r="DZ137" s="80" t="s">
        <v>989</v>
      </c>
      <c r="EA137" s="80">
        <f t="shared" si="156"/>
        <v>1257.4100000000001</v>
      </c>
      <c r="EB137" s="165">
        <v>26</v>
      </c>
      <c r="EC137" s="37">
        <f t="shared" si="157"/>
        <v>1040</v>
      </c>
      <c r="ED137" s="189">
        <v>33</v>
      </c>
      <c r="EE137" s="80">
        <f>+EB137*'PRECIOS SEGUN ADJ (RURAL)'!$B$20*'PRECIOS SEGUN ADJ (RURAL)'!$C$20</f>
        <v>34320</v>
      </c>
      <c r="EF137" s="80" t="s">
        <v>953</v>
      </c>
      <c r="EG137" s="37">
        <v>0</v>
      </c>
      <c r="EH137" s="37">
        <f t="shared" si="167"/>
        <v>0</v>
      </c>
      <c r="EI137" s="189">
        <v>15.789999999999997</v>
      </c>
      <c r="EJ137" s="80">
        <f>+EG137*'PRECIOS SEGUN ADJ. (FRONTERIZO)'!$B$25*'PRECIOS SEGUN ADJ. (FRONTERIZO)'!$C$25</f>
        <v>0</v>
      </c>
      <c r="EK137" s="80" t="s">
        <v>134</v>
      </c>
      <c r="EL137" s="37">
        <v>0</v>
      </c>
      <c r="EM137" s="37">
        <f t="shared" si="168"/>
        <v>0</v>
      </c>
      <c r="EN137" s="189">
        <v>31.5</v>
      </c>
      <c r="EO137" s="80">
        <f>+EL137*'PRECIOS SEGUN ADJ. (FRONTERIZO)'!$B$26*'PRECIOS SEGUN ADJ. (FRONTERIZO)'!$C$26</f>
        <v>0</v>
      </c>
      <c r="EP137" s="80" t="s">
        <v>134</v>
      </c>
      <c r="EQ137" s="193">
        <v>22</v>
      </c>
      <c r="ER137" s="194">
        <f t="shared" si="169"/>
        <v>880</v>
      </c>
      <c r="ES137" s="195">
        <v>21.68</v>
      </c>
      <c r="ET137" s="196">
        <f>+EQ137*'PRECIOS SEGUN ADJ (RURAL)'!$B$13*'PRECIOS SEGUN ADJ (RURAL)'!$C$13</f>
        <v>19078.399999999998</v>
      </c>
      <c r="EU137" s="196" t="s">
        <v>2851</v>
      </c>
      <c r="EV137" s="197">
        <v>160</v>
      </c>
      <c r="EW137" s="198">
        <f t="shared" si="158"/>
        <v>3200</v>
      </c>
      <c r="EX137" s="199">
        <v>5.5</v>
      </c>
      <c r="EY137" s="200">
        <f>+EV137*'PRECIOS SEGUN ADJ (RURAL)'!$B$16*'PRECIOS SEGUN ADJ (RURAL)'!$C$16</f>
        <v>17600</v>
      </c>
      <c r="EZ137" s="200" t="s">
        <v>3587</v>
      </c>
      <c r="FA137" s="201">
        <v>11</v>
      </c>
      <c r="FB137" s="202">
        <f t="shared" si="170"/>
        <v>440</v>
      </c>
      <c r="FC137" s="203">
        <v>220</v>
      </c>
      <c r="FD137" s="204">
        <f>+FA137*'PRECIOS SEGUN ADJ (RURAL)'!$B$18*'PRECIOS SEGUN ADJ (RURAL)'!$C$18</f>
        <v>96800</v>
      </c>
      <c r="FE137" s="204" t="s">
        <v>1209</v>
      </c>
      <c r="FF137" s="204">
        <f t="shared" si="159"/>
        <v>17424</v>
      </c>
      <c r="FG137" s="80">
        <f t="shared" si="175"/>
        <v>873788</v>
      </c>
      <c r="FH137" s="80" t="s">
        <v>3590</v>
      </c>
      <c r="FI137" s="80">
        <f t="shared" si="171"/>
        <v>73392.66</v>
      </c>
      <c r="FJ137" s="80" t="s">
        <v>3591</v>
      </c>
      <c r="FK137" s="80">
        <f t="shared" si="176"/>
        <v>800395.34</v>
      </c>
      <c r="FL137" s="80" t="s">
        <v>3592</v>
      </c>
      <c r="FM137" s="80">
        <f t="shared" si="177"/>
        <v>174757.6</v>
      </c>
      <c r="FN137" s="80" t="s">
        <v>3593</v>
      </c>
      <c r="FO137" s="80">
        <f t="shared" si="178"/>
        <v>8737.8799999999992</v>
      </c>
      <c r="FP137" s="80" t="s">
        <v>3594</v>
      </c>
      <c r="FQ137" s="80"/>
      <c r="FR137" s="80">
        <f t="shared" si="179"/>
        <v>699030.4</v>
      </c>
      <c r="FS137" s="80" t="s">
        <v>3595</v>
      </c>
      <c r="FT137" s="37" t="str">
        <f>+VLOOKUP(D137,'RURAL XENIA'!F:G,2,0)</f>
        <v>R-28</v>
      </c>
    </row>
    <row r="138" spans="1:176">
      <c r="A138" s="37">
        <v>137</v>
      </c>
      <c r="B138" s="176" t="s">
        <v>1826</v>
      </c>
      <c r="C138" s="26" t="s">
        <v>3596</v>
      </c>
      <c r="D138" s="37">
        <v>130721157</v>
      </c>
      <c r="E138" s="37">
        <f>+VLOOKUP(D138,'INFORMACION DE PROVEEDORES'!C:I,2,0)</f>
        <v>130721157</v>
      </c>
      <c r="F138" s="26" t="str">
        <f>+VLOOKUP(D138,'INFORMACION DE PROVEEDORES'!C:J,4,0)</f>
        <v>RAUL SOSA PEREZ</v>
      </c>
      <c r="G138" s="37" t="str">
        <f>+VLOOKUP(D138,'INFORMACION DE PROVEEDORES'!C:K,5,0)</f>
        <v>001-1630604-4</v>
      </c>
      <c r="H138" s="26" t="str">
        <f>+VLOOKUP(D138,'INFORMACION DE PROVEEDORES'!C:L,7,0)</f>
        <v xml:space="preserve">CALLE MAXIMO GOMEZ NO.21 </v>
      </c>
      <c r="I138" s="37" t="str">
        <f>+VLOOKUP(D138,'INFORMACION DE PROVEEDORES'!C:M,3,0)</f>
        <v xml:space="preserve"> JURÍDICA</v>
      </c>
      <c r="J138" s="37">
        <v>8</v>
      </c>
      <c r="K138" s="37">
        <v>248</v>
      </c>
      <c r="L138" s="37">
        <v>21</v>
      </c>
      <c r="M138" s="37">
        <f t="shared" si="135"/>
        <v>840</v>
      </c>
      <c r="N138" s="189">
        <v>60.180000000000007</v>
      </c>
      <c r="O138" s="80">
        <f>+L138*'PRECIOS SEGUN ADJ (RURAL)'!$B$2*'PRECIOS SEGUN ADJ (RURAL)'!$C$2</f>
        <v>50551.199999999997</v>
      </c>
      <c r="P138" s="80" t="s">
        <v>2963</v>
      </c>
      <c r="Q138" s="80">
        <f t="shared" si="136"/>
        <v>8088.19</v>
      </c>
      <c r="R138" s="165">
        <v>8</v>
      </c>
      <c r="S138" s="37">
        <f t="shared" si="137"/>
        <v>320</v>
      </c>
      <c r="T138" s="189">
        <v>33</v>
      </c>
      <c r="U138" s="80">
        <f>+R138*'PRECIOS SEGUN ADJ (RURAL)'!$B$3*'PRECIOS SEGUN ADJ (RURAL)'!$C$3</f>
        <v>10560</v>
      </c>
      <c r="V138" s="80" t="s">
        <v>2870</v>
      </c>
      <c r="W138" s="192">
        <v>0</v>
      </c>
      <c r="X138" s="37">
        <f t="shared" si="160"/>
        <v>0</v>
      </c>
      <c r="Y138" s="189">
        <v>25.2</v>
      </c>
      <c r="Z138" s="80">
        <f>+W138*'PRECIOS SEGUN ADJ. (FRONTERIZO)'!$B$4*'PRECIOS SEGUN ADJ. (FRONTERIZO)'!$C$4</f>
        <v>0</v>
      </c>
      <c r="AA138" s="80" t="s">
        <v>134</v>
      </c>
      <c r="AB138" s="165">
        <v>41</v>
      </c>
      <c r="AC138" s="37">
        <f t="shared" si="138"/>
        <v>1640</v>
      </c>
      <c r="AD138" s="189">
        <v>87.91</v>
      </c>
      <c r="AE138" s="80">
        <f>+AB138*'PRECIOS SEGUN ADJ (RURAL)'!$B$4*'PRECIOS SEGUN ADJ (RURAL)'!$C$4</f>
        <v>144172.4</v>
      </c>
      <c r="AF138" s="80" t="s">
        <v>646</v>
      </c>
      <c r="AG138" s="80">
        <f t="shared" si="139"/>
        <v>25951.03</v>
      </c>
      <c r="AH138" s="165">
        <v>51</v>
      </c>
      <c r="AI138" s="37">
        <f t="shared" si="140"/>
        <v>2040</v>
      </c>
      <c r="AJ138" s="189">
        <v>53.95</v>
      </c>
      <c r="AK138" s="80">
        <f>+AH138*'PRECIOS SEGUN ADJ (RURAL)'!$B$5*'PRECIOS SEGUN ADJ (RURAL)'!$C$5</f>
        <v>110058.00000000001</v>
      </c>
      <c r="AL138" s="80" t="s">
        <v>1334</v>
      </c>
      <c r="AM138" s="165">
        <v>9</v>
      </c>
      <c r="AN138" s="37">
        <f t="shared" si="141"/>
        <v>360</v>
      </c>
      <c r="AO138" s="189">
        <v>29.05</v>
      </c>
      <c r="AP138" s="80">
        <f>+AM138*'PRECIOS SEGUN ADJ (RURAL)'!$B$6*'PRECIOS SEGUN ADJ (RURAL)'!$C$6</f>
        <v>10458</v>
      </c>
      <c r="AQ138" s="80" t="s">
        <v>1182</v>
      </c>
      <c r="AR138" s="80">
        <f t="shared" si="142"/>
        <v>1673.28</v>
      </c>
      <c r="AS138" s="165">
        <v>17</v>
      </c>
      <c r="AT138" s="37">
        <f t="shared" si="143"/>
        <v>680</v>
      </c>
      <c r="AU138" s="189">
        <v>304.44</v>
      </c>
      <c r="AV138" s="80">
        <f>+AS138*'PRECIOS SEGUN ADJ (RURAL)'!$B$7*'PRECIOS SEGUN ADJ (RURAL)'!$C$7</f>
        <v>207019.19999999998</v>
      </c>
      <c r="AW138" s="80" t="s">
        <v>1142</v>
      </c>
      <c r="AX138" s="80">
        <f t="shared" si="144"/>
        <v>37263.46</v>
      </c>
      <c r="AY138" s="37">
        <v>0</v>
      </c>
      <c r="AZ138" s="37">
        <f t="shared" si="161"/>
        <v>0</v>
      </c>
      <c r="BA138" s="189">
        <v>18.899999999999999</v>
      </c>
      <c r="BB138" s="80">
        <f>+AY138*'PRECIOS SEGUN ADJ. (FRONTERIZO)'!$B$9*'PRECIOS SEGUN ADJ. (FRONTERIZO)'!$C$9</f>
        <v>0</v>
      </c>
      <c r="BC138" s="80" t="s">
        <v>134</v>
      </c>
      <c r="BD138" s="165">
        <v>8</v>
      </c>
      <c r="BE138" s="37">
        <f t="shared" si="145"/>
        <v>320</v>
      </c>
      <c r="BF138" s="189">
        <v>140.38999999999999</v>
      </c>
      <c r="BG138" s="80">
        <f>+BD138*'PRECIOS SEGUN ADJ (RURAL)'!$B$8*'PRECIOS SEGUN ADJ (RURAL)'!$C$8</f>
        <v>44924.799999999996</v>
      </c>
      <c r="BH138" s="80" t="s">
        <v>2874</v>
      </c>
      <c r="BI138" s="80">
        <f t="shared" si="146"/>
        <v>8086.46</v>
      </c>
      <c r="BJ138" s="37">
        <v>0</v>
      </c>
      <c r="BK138" s="37">
        <f t="shared" si="162"/>
        <v>0</v>
      </c>
      <c r="BL138" s="189">
        <v>31.459999999999997</v>
      </c>
      <c r="BM138" s="80">
        <f>+BJ138*'PRECIOS SEGUN ADJ. (FRONTERIZO)'!$B$11*'PRECIOS SEGUN ADJ. (FRONTERIZO)'!$C$11</f>
        <v>0</v>
      </c>
      <c r="BN138" s="80" t="s">
        <v>134</v>
      </c>
      <c r="BO138" s="165">
        <v>15</v>
      </c>
      <c r="BP138" s="37">
        <f t="shared" si="147"/>
        <v>600</v>
      </c>
      <c r="BQ138" s="189">
        <v>68.099999999999994</v>
      </c>
      <c r="BR138" s="80">
        <f>+BO138*'PRECIOS SEGUN ADJ (RURAL)'!$B$9*'PRECIOS SEGUN ADJ (RURAL)'!$C$9</f>
        <v>40859.999999999993</v>
      </c>
      <c r="BS138" s="80" t="s">
        <v>1315</v>
      </c>
      <c r="BT138" s="165">
        <v>248</v>
      </c>
      <c r="BU138" s="37">
        <f t="shared" si="148"/>
        <v>4960</v>
      </c>
      <c r="BV138" s="189">
        <v>5.5</v>
      </c>
      <c r="BW138" s="80">
        <f>+BT138*'PRECIOS SEGUN ADJ (RURAL)'!$B$10*'PRECIOS SEGUN ADJ (RURAL)'!$C$10</f>
        <v>27280</v>
      </c>
      <c r="BX138" s="80" t="s">
        <v>3597</v>
      </c>
      <c r="BY138" s="165">
        <v>248</v>
      </c>
      <c r="BZ138" s="37">
        <f t="shared" si="149"/>
        <v>9920</v>
      </c>
      <c r="CA138" s="189">
        <v>7.1500000000000012</v>
      </c>
      <c r="CB138" s="80">
        <f>+BY138*'PRECIOS SEGUN ADJ (RURAL)'!$B$11*'PRECIOS SEGUN ADJ (RURAL)'!$C$11</f>
        <v>70928</v>
      </c>
      <c r="CC138" s="80" t="s">
        <v>2400</v>
      </c>
      <c r="CD138" s="165">
        <v>248</v>
      </c>
      <c r="CE138" s="37">
        <f t="shared" si="150"/>
        <v>9920</v>
      </c>
      <c r="CF138" s="189">
        <v>6.84</v>
      </c>
      <c r="CG138" s="80">
        <f>+CD138*'PRECIOS SEGUN ADJ (RURAL)'!$B$12*'PRECIOS SEGUN ADJ (RURAL)'!$C$12</f>
        <v>67852.800000000003</v>
      </c>
      <c r="CH138" s="80" t="s">
        <v>333</v>
      </c>
      <c r="CI138" s="37">
        <v>0</v>
      </c>
      <c r="CJ138" s="37">
        <f t="shared" si="163"/>
        <v>0</v>
      </c>
      <c r="CK138" s="189">
        <v>60</v>
      </c>
      <c r="CL138" s="80">
        <f>+CI138*'PRECIOS SEGUN ADJ. (FRONTERIZO)'!$B$16*'PRECIOS SEGUN ADJ. (FRONTERIZO)'!$C$16</f>
        <v>0</v>
      </c>
      <c r="CM138" s="80" t="s">
        <v>134</v>
      </c>
      <c r="CN138" s="80">
        <f t="shared" si="172"/>
        <v>0</v>
      </c>
      <c r="CO138" s="37">
        <v>0</v>
      </c>
      <c r="CP138" s="37">
        <f t="shared" si="164"/>
        <v>0</v>
      </c>
      <c r="CQ138" s="189">
        <v>55.649999999999991</v>
      </c>
      <c r="CR138" s="80">
        <f>+CO138*'PRECIOS SEGUN ADJ. (FRONTERIZO)'!$B$17*'PRECIOS SEGUN ADJ. (FRONTERIZO)'!$C$17</f>
        <v>0</v>
      </c>
      <c r="CS138" s="80" t="s">
        <v>134</v>
      </c>
      <c r="CT138" s="80">
        <f t="shared" si="173"/>
        <v>0</v>
      </c>
      <c r="CU138" s="165">
        <v>248</v>
      </c>
      <c r="CV138" s="37">
        <f t="shared" si="151"/>
        <v>9920</v>
      </c>
      <c r="CW138" s="189">
        <v>6.5999999999999988</v>
      </c>
      <c r="CX138" s="80">
        <f>+CU138*'PRECIOS SEGUN ADJ (RURAL)'!$B$14*'PRECIOS SEGUN ADJ (RURAL)'!$C$14</f>
        <v>65472</v>
      </c>
      <c r="CY138" s="80" t="s">
        <v>3598</v>
      </c>
      <c r="CZ138" s="37">
        <v>0</v>
      </c>
      <c r="DA138" s="37">
        <f t="shared" si="165"/>
        <v>0</v>
      </c>
      <c r="DB138" s="189">
        <v>65.75</v>
      </c>
      <c r="DC138" s="80">
        <f>+CZ138*'PRECIOS SEGUN ADJ. (FRONTERIZO)'!$B$19*'PRECIOS SEGUN ADJ. (FRONTERIZO)'!$C$19</f>
        <v>0</v>
      </c>
      <c r="DD138" s="80" t="s">
        <v>134</v>
      </c>
      <c r="DE138" s="80">
        <f t="shared" si="174"/>
        <v>0</v>
      </c>
      <c r="DF138" s="165">
        <v>13</v>
      </c>
      <c r="DG138" s="37">
        <f t="shared" si="152"/>
        <v>520</v>
      </c>
      <c r="DH138" s="189">
        <v>82.59999999999998</v>
      </c>
      <c r="DI138" s="80">
        <f>+DF138*'PRECIOS SEGUN ADJ (RURAL)'!$B$15*'PRECIOS SEGUN ADJ (RURAL)'!$C$15</f>
        <v>42952</v>
      </c>
      <c r="DJ138" s="80" t="s">
        <v>1188</v>
      </c>
      <c r="DK138" s="80">
        <f t="shared" si="153"/>
        <v>7731.36</v>
      </c>
      <c r="DL138" s="165">
        <v>248</v>
      </c>
      <c r="DM138" s="37">
        <f t="shared" si="154"/>
        <v>9920</v>
      </c>
      <c r="DN138" s="189">
        <v>23.059999999999995</v>
      </c>
      <c r="DO138" s="80">
        <f>+DL138*'PRECIOS SEGUN ADJ (RURAL)'!$B$17*'PRECIOS SEGUN ADJ (RURAL)'!$C$17</f>
        <v>228755.20000000001</v>
      </c>
      <c r="DP138" s="80" t="s">
        <v>3599</v>
      </c>
      <c r="DQ138" s="192">
        <v>0</v>
      </c>
      <c r="DR138" s="192">
        <f t="shared" si="166"/>
        <v>0</v>
      </c>
      <c r="DS138" s="189">
        <v>80.849999999999994</v>
      </c>
      <c r="DT138" s="80">
        <f>+DQ138*'PRECIOS SEGUN ADJ. (FRONTERIZO)'!$B$22*'PRECIOS SEGUN ADJ. (FRONTERIZO)'!$C$22</f>
        <v>0</v>
      </c>
      <c r="DU138" s="80" t="s">
        <v>134</v>
      </c>
      <c r="DV138" s="165">
        <v>14</v>
      </c>
      <c r="DW138" s="37">
        <f t="shared" si="155"/>
        <v>560</v>
      </c>
      <c r="DX138" s="189">
        <v>21.83</v>
      </c>
      <c r="DY138" s="80">
        <f>+DV138*'PRECIOS SEGUN ADJ (RURAL)'!$B$19*'PRECIOS SEGUN ADJ (RURAL)'!$C$19</f>
        <v>12224.8</v>
      </c>
      <c r="DZ138" s="80" t="s">
        <v>147</v>
      </c>
      <c r="EA138" s="80">
        <f t="shared" si="156"/>
        <v>2200.46</v>
      </c>
      <c r="EB138" s="165">
        <v>40</v>
      </c>
      <c r="EC138" s="37">
        <f t="shared" si="157"/>
        <v>1600</v>
      </c>
      <c r="ED138" s="189">
        <v>33</v>
      </c>
      <c r="EE138" s="80">
        <f>+EB138*'PRECIOS SEGUN ADJ (RURAL)'!$B$20*'PRECIOS SEGUN ADJ (RURAL)'!$C$20</f>
        <v>52800</v>
      </c>
      <c r="EF138" s="80" t="s">
        <v>1759</v>
      </c>
      <c r="EG138" s="37">
        <v>0</v>
      </c>
      <c r="EH138" s="37">
        <f t="shared" si="167"/>
        <v>0</v>
      </c>
      <c r="EI138" s="189">
        <v>15.789999999999997</v>
      </c>
      <c r="EJ138" s="80">
        <f>+EG138*'PRECIOS SEGUN ADJ. (FRONTERIZO)'!$B$25*'PRECIOS SEGUN ADJ. (FRONTERIZO)'!$C$25</f>
        <v>0</v>
      </c>
      <c r="EK138" s="80" t="s">
        <v>134</v>
      </c>
      <c r="EL138" s="37">
        <v>0</v>
      </c>
      <c r="EM138" s="37">
        <f t="shared" si="168"/>
        <v>0</v>
      </c>
      <c r="EN138" s="189">
        <v>31.5</v>
      </c>
      <c r="EO138" s="80">
        <f>+EL138*'PRECIOS SEGUN ADJ. (FRONTERIZO)'!$B$26*'PRECIOS SEGUN ADJ. (FRONTERIZO)'!$C$26</f>
        <v>0</v>
      </c>
      <c r="EP138" s="80" t="s">
        <v>134</v>
      </c>
      <c r="EQ138" s="193">
        <v>34</v>
      </c>
      <c r="ER138" s="194">
        <f t="shared" si="169"/>
        <v>1360</v>
      </c>
      <c r="ES138" s="195">
        <v>21.68</v>
      </c>
      <c r="ET138" s="196">
        <f>+EQ138*'PRECIOS SEGUN ADJ (RURAL)'!$B$13*'PRECIOS SEGUN ADJ (RURAL)'!$C$13</f>
        <v>29484.799999999999</v>
      </c>
      <c r="EU138" s="196" t="s">
        <v>1172</v>
      </c>
      <c r="EV138" s="197">
        <v>248</v>
      </c>
      <c r="EW138" s="198">
        <f t="shared" si="158"/>
        <v>4960</v>
      </c>
      <c r="EX138" s="199">
        <v>5.5</v>
      </c>
      <c r="EY138" s="200">
        <f>+EV138*'PRECIOS SEGUN ADJ (RURAL)'!$B$16*'PRECIOS SEGUN ADJ (RURAL)'!$C$16</f>
        <v>27280</v>
      </c>
      <c r="EZ138" s="200" t="s">
        <v>3597</v>
      </c>
      <c r="FA138" s="201">
        <v>17</v>
      </c>
      <c r="FB138" s="202">
        <f t="shared" si="170"/>
        <v>680</v>
      </c>
      <c r="FC138" s="203">
        <v>220</v>
      </c>
      <c r="FD138" s="204">
        <f>+FA138*'PRECIOS SEGUN ADJ (RURAL)'!$B$18*'PRECIOS SEGUN ADJ (RURAL)'!$C$18</f>
        <v>149600</v>
      </c>
      <c r="FE138" s="204" t="s">
        <v>1152</v>
      </c>
      <c r="FF138" s="204">
        <f t="shared" si="159"/>
        <v>26928</v>
      </c>
      <c r="FG138" s="80">
        <f t="shared" si="175"/>
        <v>1393233.2000000002</v>
      </c>
      <c r="FH138" s="80" t="s">
        <v>3600</v>
      </c>
      <c r="FI138" s="80">
        <f t="shared" si="171"/>
        <v>117922.24000000001</v>
      </c>
      <c r="FJ138" s="80" t="s">
        <v>3601</v>
      </c>
      <c r="FK138" s="80">
        <f t="shared" si="176"/>
        <v>1275310.9600000002</v>
      </c>
      <c r="FL138" s="80" t="s">
        <v>3602</v>
      </c>
      <c r="FM138" s="80">
        <f t="shared" si="177"/>
        <v>278646.64</v>
      </c>
      <c r="FN138" s="80" t="s">
        <v>3603</v>
      </c>
      <c r="FO138" s="80">
        <f t="shared" si="178"/>
        <v>13932.33</v>
      </c>
      <c r="FP138" s="80" t="s">
        <v>3604</v>
      </c>
      <c r="FQ138" s="80"/>
      <c r="FR138" s="80">
        <f t="shared" si="179"/>
        <v>1114586.56</v>
      </c>
      <c r="FS138" s="80" t="s">
        <v>3605</v>
      </c>
      <c r="FT138" s="37" t="str">
        <f>+VLOOKUP(D138,'RURAL XENIA'!F:G,2,0)</f>
        <v>R-11</v>
      </c>
    </row>
    <row r="139" spans="1:176">
      <c r="A139" s="37">
        <v>138</v>
      </c>
      <c r="B139" s="176" t="s">
        <v>1826</v>
      </c>
      <c r="C139" s="26" t="s">
        <v>3606</v>
      </c>
      <c r="D139" s="37">
        <v>132265297</v>
      </c>
      <c r="E139" s="37">
        <f>+VLOOKUP(D139,'INFORMACION DE PROVEEDORES'!C:I,2,0)</f>
        <v>132265297</v>
      </c>
      <c r="F139" s="26" t="str">
        <f>+VLOOKUP(D139,'INFORMACION DE PROVEEDORES'!C:J,4,0)</f>
        <v xml:space="preserve">OSMAILIN ANTONIO NOYER GERMAN </v>
      </c>
      <c r="G139" s="37" t="str">
        <f>+VLOOKUP(D139,'INFORMACION DE PROVEEDORES'!C:K,5,0)</f>
        <v>223-0169317-6</v>
      </c>
      <c r="H139" s="26" t="str">
        <f>+VLOOKUP(D139,'INFORMACION DE PROVEEDORES'!C:L,7,0)</f>
        <v xml:space="preserve">CALLE 10 W, NO. 17, LUCERNA, SANTO DOMINGO ESTE </v>
      </c>
      <c r="I139" s="37" t="str">
        <f>+VLOOKUP(D139,'INFORMACION DE PROVEEDORES'!C:M,3,0)</f>
        <v xml:space="preserve"> JURÍDICA</v>
      </c>
      <c r="J139" s="37">
        <v>2</v>
      </c>
      <c r="K139" s="37">
        <v>292</v>
      </c>
      <c r="L139" s="37">
        <v>21</v>
      </c>
      <c r="M139" s="37">
        <f t="shared" si="135"/>
        <v>840</v>
      </c>
      <c r="N139" s="189">
        <v>60.180000000000007</v>
      </c>
      <c r="O139" s="80">
        <f>+L139*'PRECIOS SEGUN ADJ (RURAL)'!$B$2*'PRECIOS SEGUN ADJ (RURAL)'!$C$2</f>
        <v>50551.199999999997</v>
      </c>
      <c r="P139" s="80" t="s">
        <v>2963</v>
      </c>
      <c r="Q139" s="80">
        <f t="shared" si="136"/>
        <v>8088.19</v>
      </c>
      <c r="R139" s="165">
        <v>5</v>
      </c>
      <c r="S139" s="37">
        <f t="shared" si="137"/>
        <v>200</v>
      </c>
      <c r="T139" s="189">
        <v>33</v>
      </c>
      <c r="U139" s="80">
        <f>+R139*'PRECIOS SEGUN ADJ (RURAL)'!$B$3*'PRECIOS SEGUN ADJ (RURAL)'!$C$3</f>
        <v>6600</v>
      </c>
      <c r="V139" s="80" t="s">
        <v>1181</v>
      </c>
      <c r="W139" s="192">
        <v>0</v>
      </c>
      <c r="X139" s="37">
        <f t="shared" si="160"/>
        <v>0</v>
      </c>
      <c r="Y139" s="189">
        <v>25.2</v>
      </c>
      <c r="Z139" s="80">
        <f>+W139*'PRECIOS SEGUN ADJ. (FRONTERIZO)'!$B$4*'PRECIOS SEGUN ADJ. (FRONTERIZO)'!$C$4</f>
        <v>0</v>
      </c>
      <c r="AA139" s="80" t="s">
        <v>134</v>
      </c>
      <c r="AB139" s="165">
        <v>45</v>
      </c>
      <c r="AC139" s="37">
        <f t="shared" si="138"/>
        <v>1800</v>
      </c>
      <c r="AD139" s="189">
        <v>87.91</v>
      </c>
      <c r="AE139" s="80">
        <f>+AB139*'PRECIOS SEGUN ADJ (RURAL)'!$B$4*'PRECIOS SEGUN ADJ (RURAL)'!$C$4</f>
        <v>158238</v>
      </c>
      <c r="AF139" s="80" t="s">
        <v>1139</v>
      </c>
      <c r="AG139" s="80">
        <f t="shared" si="139"/>
        <v>28482.84</v>
      </c>
      <c r="AH139" s="165">
        <v>54</v>
      </c>
      <c r="AI139" s="37">
        <f t="shared" si="140"/>
        <v>2160</v>
      </c>
      <c r="AJ139" s="189">
        <v>53.95</v>
      </c>
      <c r="AK139" s="80">
        <f>+AH139*'PRECIOS SEGUN ADJ (RURAL)'!$B$5*'PRECIOS SEGUN ADJ (RURAL)'!$C$5</f>
        <v>116532</v>
      </c>
      <c r="AL139" s="80" t="s">
        <v>1628</v>
      </c>
      <c r="AM139" s="165">
        <v>8</v>
      </c>
      <c r="AN139" s="37">
        <f t="shared" si="141"/>
        <v>320</v>
      </c>
      <c r="AO139" s="189">
        <v>29.05</v>
      </c>
      <c r="AP139" s="80">
        <f>+AM139*'PRECIOS SEGUN ADJ (RURAL)'!$B$6*'PRECIOS SEGUN ADJ (RURAL)'!$C$6</f>
        <v>9296</v>
      </c>
      <c r="AQ139" s="80" t="s">
        <v>1313</v>
      </c>
      <c r="AR139" s="80">
        <f t="shared" si="142"/>
        <v>1487.36</v>
      </c>
      <c r="AS139" s="165">
        <v>19</v>
      </c>
      <c r="AT139" s="37">
        <f t="shared" si="143"/>
        <v>760</v>
      </c>
      <c r="AU139" s="189">
        <v>304.44</v>
      </c>
      <c r="AV139" s="80">
        <f>+AS139*'PRECIOS SEGUN ADJ (RURAL)'!$B$7*'PRECIOS SEGUN ADJ (RURAL)'!$C$7</f>
        <v>231374.4</v>
      </c>
      <c r="AW139" s="80" t="s">
        <v>1545</v>
      </c>
      <c r="AX139" s="80">
        <f t="shared" si="144"/>
        <v>41647.39</v>
      </c>
      <c r="AY139" s="37">
        <v>0</v>
      </c>
      <c r="AZ139" s="37">
        <f t="shared" si="161"/>
        <v>0</v>
      </c>
      <c r="BA139" s="189">
        <v>18.899999999999999</v>
      </c>
      <c r="BB139" s="80">
        <f>+AY139*'PRECIOS SEGUN ADJ. (FRONTERIZO)'!$B$9*'PRECIOS SEGUN ADJ. (FRONTERIZO)'!$C$9</f>
        <v>0</v>
      </c>
      <c r="BC139" s="80" t="s">
        <v>134</v>
      </c>
      <c r="BD139" s="165">
        <v>5</v>
      </c>
      <c r="BE139" s="37">
        <f t="shared" si="145"/>
        <v>200</v>
      </c>
      <c r="BF139" s="189">
        <v>140.38999999999999</v>
      </c>
      <c r="BG139" s="80">
        <f>+BD139*'PRECIOS SEGUN ADJ (RURAL)'!$B$8*'PRECIOS SEGUN ADJ (RURAL)'!$C$8</f>
        <v>28077.999999999996</v>
      </c>
      <c r="BH139" s="80" t="s">
        <v>1183</v>
      </c>
      <c r="BI139" s="80">
        <f t="shared" si="146"/>
        <v>5054.04</v>
      </c>
      <c r="BJ139" s="37">
        <v>0</v>
      </c>
      <c r="BK139" s="37">
        <f t="shared" si="162"/>
        <v>0</v>
      </c>
      <c r="BL139" s="189">
        <v>31.459999999999997</v>
      </c>
      <c r="BM139" s="80">
        <f>+BJ139*'PRECIOS SEGUN ADJ. (FRONTERIZO)'!$B$11*'PRECIOS SEGUN ADJ. (FRONTERIZO)'!$C$11</f>
        <v>0</v>
      </c>
      <c r="BN139" s="80" t="s">
        <v>134</v>
      </c>
      <c r="BO139" s="165">
        <v>14</v>
      </c>
      <c r="BP139" s="37">
        <f t="shared" si="147"/>
        <v>560</v>
      </c>
      <c r="BQ139" s="189">
        <v>68.099999999999994</v>
      </c>
      <c r="BR139" s="80">
        <f>+BO139*'PRECIOS SEGUN ADJ (RURAL)'!$B$9*'PRECIOS SEGUN ADJ (RURAL)'!$C$9</f>
        <v>38135.999999999993</v>
      </c>
      <c r="BS139" s="80" t="s">
        <v>1144</v>
      </c>
      <c r="BT139" s="165">
        <v>292</v>
      </c>
      <c r="BU139" s="37">
        <f t="shared" si="148"/>
        <v>5840</v>
      </c>
      <c r="BV139" s="189">
        <v>5.5</v>
      </c>
      <c r="BW139" s="80">
        <f>+BT139*'PRECIOS SEGUN ADJ (RURAL)'!$B$10*'PRECIOS SEGUN ADJ (RURAL)'!$C$10</f>
        <v>32120</v>
      </c>
      <c r="BX139" s="80" t="s">
        <v>1640</v>
      </c>
      <c r="BY139" s="165">
        <v>292</v>
      </c>
      <c r="BZ139" s="37">
        <f t="shared" si="149"/>
        <v>11680</v>
      </c>
      <c r="CA139" s="189">
        <v>7.1500000000000012</v>
      </c>
      <c r="CB139" s="80">
        <f>+BY139*'PRECIOS SEGUN ADJ (RURAL)'!$B$11*'PRECIOS SEGUN ADJ (RURAL)'!$C$11</f>
        <v>83512</v>
      </c>
      <c r="CC139" s="80" t="s">
        <v>1641</v>
      </c>
      <c r="CD139" s="165">
        <v>292</v>
      </c>
      <c r="CE139" s="37">
        <f t="shared" si="150"/>
        <v>11680</v>
      </c>
      <c r="CF139" s="189">
        <v>6.84</v>
      </c>
      <c r="CG139" s="80">
        <f>+CD139*'PRECIOS SEGUN ADJ (RURAL)'!$B$12*'PRECIOS SEGUN ADJ (RURAL)'!$C$12</f>
        <v>79891.199999999997</v>
      </c>
      <c r="CH139" s="80" t="s">
        <v>1642</v>
      </c>
      <c r="CI139" s="37">
        <v>0</v>
      </c>
      <c r="CJ139" s="37">
        <f t="shared" si="163"/>
        <v>0</v>
      </c>
      <c r="CK139" s="189">
        <v>60</v>
      </c>
      <c r="CL139" s="80">
        <f>+CI139*'PRECIOS SEGUN ADJ. (FRONTERIZO)'!$B$16*'PRECIOS SEGUN ADJ. (FRONTERIZO)'!$C$16</f>
        <v>0</v>
      </c>
      <c r="CM139" s="80" t="s">
        <v>134</v>
      </c>
      <c r="CN139" s="80">
        <f t="shared" si="172"/>
        <v>0</v>
      </c>
      <c r="CO139" s="37">
        <v>0</v>
      </c>
      <c r="CP139" s="37">
        <f t="shared" si="164"/>
        <v>0</v>
      </c>
      <c r="CQ139" s="189">
        <v>55.649999999999991</v>
      </c>
      <c r="CR139" s="80">
        <f>+CO139*'PRECIOS SEGUN ADJ. (FRONTERIZO)'!$B$17*'PRECIOS SEGUN ADJ. (FRONTERIZO)'!$C$17</f>
        <v>0</v>
      </c>
      <c r="CS139" s="80" t="s">
        <v>134</v>
      </c>
      <c r="CT139" s="80">
        <f t="shared" si="173"/>
        <v>0</v>
      </c>
      <c r="CU139" s="165">
        <v>292</v>
      </c>
      <c r="CV139" s="37">
        <f t="shared" si="151"/>
        <v>11680</v>
      </c>
      <c r="CW139" s="189">
        <v>6.5999999999999988</v>
      </c>
      <c r="CX139" s="80">
        <f>+CU139*'PRECIOS SEGUN ADJ (RURAL)'!$B$14*'PRECIOS SEGUN ADJ (RURAL)'!$C$14</f>
        <v>77088</v>
      </c>
      <c r="CY139" s="80" t="s">
        <v>1643</v>
      </c>
      <c r="CZ139" s="37">
        <v>0</v>
      </c>
      <c r="DA139" s="37">
        <f t="shared" si="165"/>
        <v>0</v>
      </c>
      <c r="DB139" s="189">
        <v>65.75</v>
      </c>
      <c r="DC139" s="80">
        <f>+CZ139*'PRECIOS SEGUN ADJ. (FRONTERIZO)'!$B$19*'PRECIOS SEGUN ADJ. (FRONTERIZO)'!$C$19</f>
        <v>0</v>
      </c>
      <c r="DD139" s="80" t="s">
        <v>134</v>
      </c>
      <c r="DE139" s="80">
        <f t="shared" si="174"/>
        <v>0</v>
      </c>
      <c r="DF139" s="165">
        <v>11</v>
      </c>
      <c r="DG139" s="37">
        <f t="shared" si="152"/>
        <v>440</v>
      </c>
      <c r="DH139" s="189">
        <v>82.59999999999998</v>
      </c>
      <c r="DI139" s="80">
        <f>+DF139*'PRECIOS SEGUN ADJ (RURAL)'!$B$15*'PRECIOS SEGUN ADJ (RURAL)'!$C$15</f>
        <v>36344</v>
      </c>
      <c r="DJ139" s="80" t="s">
        <v>1320</v>
      </c>
      <c r="DK139" s="80">
        <f t="shared" si="153"/>
        <v>6541.92</v>
      </c>
      <c r="DL139" s="165">
        <v>292</v>
      </c>
      <c r="DM139" s="37">
        <f t="shared" si="154"/>
        <v>11680</v>
      </c>
      <c r="DN139" s="189">
        <v>23.059999999999995</v>
      </c>
      <c r="DO139" s="80">
        <f>+DL139*'PRECIOS SEGUN ADJ (RURAL)'!$B$17*'PRECIOS SEGUN ADJ (RURAL)'!$C$17</f>
        <v>269340.79999999999</v>
      </c>
      <c r="DP139" s="80" t="s">
        <v>1644</v>
      </c>
      <c r="DQ139" s="192">
        <v>0</v>
      </c>
      <c r="DR139" s="192">
        <f t="shared" si="166"/>
        <v>0</v>
      </c>
      <c r="DS139" s="189">
        <v>80.849999999999994</v>
      </c>
      <c r="DT139" s="80">
        <f>+DQ139*'PRECIOS SEGUN ADJ. (FRONTERIZO)'!$B$22*'PRECIOS SEGUN ADJ. (FRONTERIZO)'!$C$22</f>
        <v>0</v>
      </c>
      <c r="DU139" s="80" t="s">
        <v>134</v>
      </c>
      <c r="DV139" s="165">
        <v>13</v>
      </c>
      <c r="DW139" s="37">
        <f t="shared" si="155"/>
        <v>520</v>
      </c>
      <c r="DX139" s="189">
        <v>21.83</v>
      </c>
      <c r="DY139" s="80">
        <f>+DV139*'PRECIOS SEGUN ADJ (RURAL)'!$B$19*'PRECIOS SEGUN ADJ (RURAL)'!$C$19</f>
        <v>11351.599999999999</v>
      </c>
      <c r="DZ139" s="80" t="s">
        <v>1322</v>
      </c>
      <c r="EA139" s="80">
        <f t="shared" si="156"/>
        <v>2043.29</v>
      </c>
      <c r="EB139" s="165">
        <v>43</v>
      </c>
      <c r="EC139" s="37">
        <f t="shared" si="157"/>
        <v>1720</v>
      </c>
      <c r="ED139" s="189">
        <v>33</v>
      </c>
      <c r="EE139" s="80">
        <f>+EB139*'PRECIOS SEGUN ADJ (RURAL)'!$B$20*'PRECIOS SEGUN ADJ (RURAL)'!$C$20</f>
        <v>56760</v>
      </c>
      <c r="EF139" s="80" t="s">
        <v>258</v>
      </c>
      <c r="EG139" s="37">
        <v>0</v>
      </c>
      <c r="EH139" s="37">
        <f t="shared" si="167"/>
        <v>0</v>
      </c>
      <c r="EI139" s="189">
        <v>15.789999999999997</v>
      </c>
      <c r="EJ139" s="80">
        <f>+EG139*'PRECIOS SEGUN ADJ. (FRONTERIZO)'!$B$25*'PRECIOS SEGUN ADJ. (FRONTERIZO)'!$C$25</f>
        <v>0</v>
      </c>
      <c r="EK139" s="80" t="s">
        <v>134</v>
      </c>
      <c r="EL139" s="37">
        <v>0</v>
      </c>
      <c r="EM139" s="37">
        <f t="shared" si="168"/>
        <v>0</v>
      </c>
      <c r="EN139" s="189">
        <v>31.5</v>
      </c>
      <c r="EO139" s="80">
        <f>+EL139*'PRECIOS SEGUN ADJ. (FRONTERIZO)'!$B$26*'PRECIOS SEGUN ADJ. (FRONTERIZO)'!$C$26</f>
        <v>0</v>
      </c>
      <c r="EP139" s="80" t="s">
        <v>134</v>
      </c>
      <c r="EQ139" s="193">
        <v>37</v>
      </c>
      <c r="ER139" s="194">
        <f t="shared" si="169"/>
        <v>1480</v>
      </c>
      <c r="ES139" s="195">
        <v>21.68</v>
      </c>
      <c r="ET139" s="196">
        <f>+EQ139*'PRECIOS SEGUN ADJ (RURAL)'!$B$13*'PRECIOS SEGUN ADJ (RURAL)'!$C$13</f>
        <v>32086.399999999998</v>
      </c>
      <c r="EU139" s="196" t="s">
        <v>1632</v>
      </c>
      <c r="EV139" s="197">
        <v>292</v>
      </c>
      <c r="EW139" s="198">
        <f t="shared" si="158"/>
        <v>5840</v>
      </c>
      <c r="EX139" s="199">
        <v>5.5</v>
      </c>
      <c r="EY139" s="200">
        <f>+EV139*'PRECIOS SEGUN ADJ (RURAL)'!$B$16*'PRECIOS SEGUN ADJ (RURAL)'!$C$16</f>
        <v>32120</v>
      </c>
      <c r="EZ139" s="200" t="s">
        <v>1640</v>
      </c>
      <c r="FA139" s="201">
        <v>18</v>
      </c>
      <c r="FB139" s="202">
        <f t="shared" si="170"/>
        <v>720</v>
      </c>
      <c r="FC139" s="203">
        <v>220</v>
      </c>
      <c r="FD139" s="204">
        <f>+FA139*'PRECIOS SEGUN ADJ (RURAL)'!$B$18*'PRECIOS SEGUN ADJ (RURAL)'!$C$18</f>
        <v>158400</v>
      </c>
      <c r="FE139" s="204" t="s">
        <v>1324</v>
      </c>
      <c r="FF139" s="204">
        <f t="shared" si="159"/>
        <v>28512</v>
      </c>
      <c r="FG139" s="80">
        <f t="shared" si="175"/>
        <v>1507819.5999999999</v>
      </c>
      <c r="FH139" s="80" t="s">
        <v>3607</v>
      </c>
      <c r="FI139" s="80">
        <f t="shared" si="171"/>
        <v>121857.02999999998</v>
      </c>
      <c r="FJ139" s="80" t="s">
        <v>3608</v>
      </c>
      <c r="FK139" s="80">
        <f t="shared" si="176"/>
        <v>1385962.5699999998</v>
      </c>
      <c r="FL139" s="80" t="s">
        <v>3609</v>
      </c>
      <c r="FM139" s="80">
        <f t="shared" si="177"/>
        <v>301563.92</v>
      </c>
      <c r="FN139" s="80" t="s">
        <v>3610</v>
      </c>
      <c r="FO139" s="80">
        <f t="shared" si="178"/>
        <v>15078.2</v>
      </c>
      <c r="FP139" s="80" t="s">
        <v>3611</v>
      </c>
      <c r="FQ139" s="80"/>
      <c r="FR139" s="80">
        <f t="shared" si="179"/>
        <v>1206255.68</v>
      </c>
      <c r="FS139" s="80" t="s">
        <v>3612</v>
      </c>
      <c r="FT139" s="37" t="str">
        <f>+VLOOKUP(D139,'RURAL XENIA'!F:G,2,0)</f>
        <v>R-48</v>
      </c>
    </row>
    <row r="140" spans="1:176">
      <c r="A140" s="37">
        <v>139</v>
      </c>
      <c r="B140" s="176" t="s">
        <v>1826</v>
      </c>
      <c r="C140" s="26" t="s">
        <v>3613</v>
      </c>
      <c r="D140" s="37">
        <v>130931429</v>
      </c>
      <c r="E140" s="37">
        <f>+VLOOKUP(D140,'INFORMACION DE PROVEEDORES'!C:I,2,0)</f>
        <v>130931429</v>
      </c>
      <c r="F140" s="26" t="str">
        <f>+VLOOKUP(D140,'INFORMACION DE PROVEEDORES'!C:J,4,0)</f>
        <v>FAUSTO ANTONIO ESPINAL HOLGUIN</v>
      </c>
      <c r="G140" s="37" t="str">
        <f>+VLOOKUP(D140,'INFORMACION DE PROVEEDORES'!C:K,5,0)</f>
        <v>049-0039760-7</v>
      </c>
      <c r="H140" s="26" t="str">
        <f>+VLOOKUP(D140,'INFORMACION DE PROVEEDORES'!C:L,7,0)</f>
        <v>C/JUAN JOSE DUARTE NO.11 SECTOR LA ALTAGRACIA.</v>
      </c>
      <c r="I140" s="37" t="str">
        <f>+VLOOKUP(D140,'INFORMACION DE PROVEEDORES'!C:M,3,0)</f>
        <v xml:space="preserve"> JURÍDICA</v>
      </c>
      <c r="J140" s="37">
        <v>5</v>
      </c>
      <c r="K140" s="37">
        <v>219</v>
      </c>
      <c r="L140" s="37">
        <v>17</v>
      </c>
      <c r="M140" s="37">
        <f t="shared" si="135"/>
        <v>680</v>
      </c>
      <c r="N140" s="189">
        <v>60.180000000000007</v>
      </c>
      <c r="O140" s="80">
        <f>+L140*'PRECIOS SEGUN ADJ (RURAL)'!$B$2*'PRECIOS SEGUN ADJ (RURAL)'!$C$2</f>
        <v>40922.399999999994</v>
      </c>
      <c r="P140" s="80" t="s">
        <v>1412</v>
      </c>
      <c r="Q140" s="80">
        <f t="shared" si="136"/>
        <v>6547.58</v>
      </c>
      <c r="R140" s="165">
        <v>6</v>
      </c>
      <c r="S140" s="37">
        <f t="shared" si="137"/>
        <v>240</v>
      </c>
      <c r="T140" s="189">
        <v>33</v>
      </c>
      <c r="U140" s="80">
        <f>+R140*'PRECIOS SEGUN ADJ (RURAL)'!$B$3*'PRECIOS SEGUN ADJ (RURAL)'!$C$3</f>
        <v>7920</v>
      </c>
      <c r="V140" s="80" t="s">
        <v>1509</v>
      </c>
      <c r="W140" s="192">
        <v>0</v>
      </c>
      <c r="X140" s="37">
        <f t="shared" si="160"/>
        <v>0</v>
      </c>
      <c r="Y140" s="189">
        <v>25.2</v>
      </c>
      <c r="Z140" s="80">
        <f>+W140*'PRECIOS SEGUN ADJ. (FRONTERIZO)'!$B$4*'PRECIOS SEGUN ADJ. (FRONTERIZO)'!$C$4</f>
        <v>0</v>
      </c>
      <c r="AA140" s="80" t="s">
        <v>134</v>
      </c>
      <c r="AB140" s="165">
        <v>35</v>
      </c>
      <c r="AC140" s="37">
        <f t="shared" si="138"/>
        <v>1400</v>
      </c>
      <c r="AD140" s="189">
        <v>87.91</v>
      </c>
      <c r="AE140" s="80">
        <f>+AB140*'PRECIOS SEGUN ADJ (RURAL)'!$B$4*'PRECIOS SEGUN ADJ (RURAL)'!$C$4</f>
        <v>123074</v>
      </c>
      <c r="AF140" s="80" t="s">
        <v>1803</v>
      </c>
      <c r="AG140" s="80">
        <f t="shared" si="139"/>
        <v>22153.32</v>
      </c>
      <c r="AH140" s="165">
        <v>43</v>
      </c>
      <c r="AI140" s="37">
        <f t="shared" si="140"/>
        <v>1720</v>
      </c>
      <c r="AJ140" s="189">
        <v>53.95</v>
      </c>
      <c r="AK140" s="80">
        <f>+AH140*'PRECIOS SEGUN ADJ (RURAL)'!$B$5*'PRECIOS SEGUN ADJ (RURAL)'!$C$5</f>
        <v>92794</v>
      </c>
      <c r="AL140" s="80" t="s">
        <v>503</v>
      </c>
      <c r="AM140" s="165">
        <v>9</v>
      </c>
      <c r="AN140" s="37">
        <f t="shared" si="141"/>
        <v>360</v>
      </c>
      <c r="AO140" s="189">
        <v>29.05</v>
      </c>
      <c r="AP140" s="80">
        <f>+AM140*'PRECIOS SEGUN ADJ (RURAL)'!$B$6*'PRECIOS SEGUN ADJ (RURAL)'!$C$6</f>
        <v>10458</v>
      </c>
      <c r="AQ140" s="80" t="s">
        <v>1182</v>
      </c>
      <c r="AR140" s="80">
        <f t="shared" si="142"/>
        <v>1673.28</v>
      </c>
      <c r="AS140" s="165">
        <v>14</v>
      </c>
      <c r="AT140" s="37">
        <f t="shared" si="143"/>
        <v>560</v>
      </c>
      <c r="AU140" s="189">
        <v>304.44</v>
      </c>
      <c r="AV140" s="80">
        <f>+AS140*'PRECIOS SEGUN ADJ (RURAL)'!$B$7*'PRECIOS SEGUN ADJ (RURAL)'!$C$7</f>
        <v>170486.39999999999</v>
      </c>
      <c r="AW140" s="80" t="s">
        <v>1220</v>
      </c>
      <c r="AX140" s="80">
        <f t="shared" si="144"/>
        <v>30687.55</v>
      </c>
      <c r="AY140" s="37">
        <v>0</v>
      </c>
      <c r="AZ140" s="37">
        <f t="shared" si="161"/>
        <v>0</v>
      </c>
      <c r="BA140" s="189">
        <v>18.899999999999999</v>
      </c>
      <c r="BB140" s="80">
        <f>+AY140*'PRECIOS SEGUN ADJ. (FRONTERIZO)'!$B$9*'PRECIOS SEGUN ADJ. (FRONTERIZO)'!$C$9</f>
        <v>0</v>
      </c>
      <c r="BC140" s="80" t="s">
        <v>134</v>
      </c>
      <c r="BD140" s="165">
        <v>6</v>
      </c>
      <c r="BE140" s="37">
        <f t="shared" si="145"/>
        <v>240</v>
      </c>
      <c r="BF140" s="189">
        <v>140.38999999999999</v>
      </c>
      <c r="BG140" s="80">
        <f>+BD140*'PRECIOS SEGUN ADJ (RURAL)'!$B$8*'PRECIOS SEGUN ADJ (RURAL)'!$C$8</f>
        <v>33693.599999999999</v>
      </c>
      <c r="BH140" s="80" t="s">
        <v>1512</v>
      </c>
      <c r="BI140" s="80">
        <f t="shared" si="146"/>
        <v>6064.85</v>
      </c>
      <c r="BJ140" s="37">
        <v>0</v>
      </c>
      <c r="BK140" s="37">
        <f t="shared" si="162"/>
        <v>0</v>
      </c>
      <c r="BL140" s="189">
        <v>31.459999999999997</v>
      </c>
      <c r="BM140" s="80">
        <f>+BJ140*'PRECIOS SEGUN ADJ. (FRONTERIZO)'!$B$11*'PRECIOS SEGUN ADJ. (FRONTERIZO)'!$C$11</f>
        <v>0</v>
      </c>
      <c r="BN140" s="80" t="s">
        <v>134</v>
      </c>
      <c r="BO140" s="165">
        <v>13</v>
      </c>
      <c r="BP140" s="37">
        <f t="shared" si="147"/>
        <v>520</v>
      </c>
      <c r="BQ140" s="189">
        <v>68.099999999999994</v>
      </c>
      <c r="BR140" s="80">
        <f>+BO140*'PRECIOS SEGUN ADJ (RURAL)'!$B$9*'PRECIOS SEGUN ADJ (RURAL)'!$C$9</f>
        <v>35412</v>
      </c>
      <c r="BS140" s="80" t="s">
        <v>1336</v>
      </c>
      <c r="BT140" s="165">
        <v>219</v>
      </c>
      <c r="BU140" s="37">
        <f t="shared" si="148"/>
        <v>4380</v>
      </c>
      <c r="BV140" s="189">
        <v>5.5</v>
      </c>
      <c r="BW140" s="80">
        <f>+BT140*'PRECIOS SEGUN ADJ (RURAL)'!$B$10*'PRECIOS SEGUN ADJ (RURAL)'!$C$10</f>
        <v>24090</v>
      </c>
      <c r="BX140" s="80" t="s">
        <v>3614</v>
      </c>
      <c r="BY140" s="165">
        <v>219</v>
      </c>
      <c r="BZ140" s="37">
        <f t="shared" si="149"/>
        <v>8760</v>
      </c>
      <c r="CA140" s="189">
        <v>7.1500000000000012</v>
      </c>
      <c r="CB140" s="80">
        <f>+BY140*'PRECIOS SEGUN ADJ (RURAL)'!$B$11*'PRECIOS SEGUN ADJ (RURAL)'!$C$11</f>
        <v>62634.000000000007</v>
      </c>
      <c r="CC140" s="80" t="s">
        <v>3615</v>
      </c>
      <c r="CD140" s="165">
        <v>219</v>
      </c>
      <c r="CE140" s="37">
        <f t="shared" si="150"/>
        <v>8760</v>
      </c>
      <c r="CF140" s="189">
        <v>6.84</v>
      </c>
      <c r="CG140" s="80">
        <f>+CD140*'PRECIOS SEGUN ADJ (RURAL)'!$B$12*'PRECIOS SEGUN ADJ (RURAL)'!$C$12</f>
        <v>59918.400000000001</v>
      </c>
      <c r="CH140" s="80" t="s">
        <v>3616</v>
      </c>
      <c r="CI140" s="37">
        <v>0</v>
      </c>
      <c r="CJ140" s="37">
        <f t="shared" si="163"/>
        <v>0</v>
      </c>
      <c r="CK140" s="189">
        <v>60</v>
      </c>
      <c r="CL140" s="80">
        <f>+CI140*'PRECIOS SEGUN ADJ. (FRONTERIZO)'!$B$16*'PRECIOS SEGUN ADJ. (FRONTERIZO)'!$C$16</f>
        <v>0</v>
      </c>
      <c r="CM140" s="80" t="s">
        <v>134</v>
      </c>
      <c r="CN140" s="80">
        <f t="shared" si="172"/>
        <v>0</v>
      </c>
      <c r="CO140" s="37">
        <v>0</v>
      </c>
      <c r="CP140" s="37">
        <f t="shared" si="164"/>
        <v>0</v>
      </c>
      <c r="CQ140" s="189">
        <v>55.649999999999991</v>
      </c>
      <c r="CR140" s="80">
        <f>+CO140*'PRECIOS SEGUN ADJ. (FRONTERIZO)'!$B$17*'PRECIOS SEGUN ADJ. (FRONTERIZO)'!$C$17</f>
        <v>0</v>
      </c>
      <c r="CS140" s="80" t="s">
        <v>134</v>
      </c>
      <c r="CT140" s="80">
        <f t="shared" si="173"/>
        <v>0</v>
      </c>
      <c r="CU140" s="165">
        <v>219</v>
      </c>
      <c r="CV140" s="37">
        <f t="shared" si="151"/>
        <v>8760</v>
      </c>
      <c r="CW140" s="189">
        <v>6.5999999999999988</v>
      </c>
      <c r="CX140" s="80">
        <f>+CU140*'PRECIOS SEGUN ADJ (RURAL)'!$B$14*'PRECIOS SEGUN ADJ (RURAL)'!$C$14</f>
        <v>57815.999999999993</v>
      </c>
      <c r="CY140" s="80" t="s">
        <v>3617</v>
      </c>
      <c r="CZ140" s="37">
        <v>0</v>
      </c>
      <c r="DA140" s="37">
        <f t="shared" si="165"/>
        <v>0</v>
      </c>
      <c r="DB140" s="189">
        <v>65.75</v>
      </c>
      <c r="DC140" s="80">
        <f>+CZ140*'PRECIOS SEGUN ADJ. (FRONTERIZO)'!$B$19*'PRECIOS SEGUN ADJ. (FRONTERIZO)'!$C$19</f>
        <v>0</v>
      </c>
      <c r="DD140" s="80" t="s">
        <v>134</v>
      </c>
      <c r="DE140" s="80">
        <f t="shared" si="174"/>
        <v>0</v>
      </c>
      <c r="DF140" s="165">
        <v>10</v>
      </c>
      <c r="DG140" s="37">
        <f t="shared" si="152"/>
        <v>400</v>
      </c>
      <c r="DH140" s="189">
        <v>82.59999999999998</v>
      </c>
      <c r="DI140" s="80">
        <f>+DF140*'PRECIOS SEGUN ADJ (RURAL)'!$B$15*'PRECIOS SEGUN ADJ (RURAL)'!$C$15</f>
        <v>33040</v>
      </c>
      <c r="DJ140" s="80" t="s">
        <v>822</v>
      </c>
      <c r="DK140" s="80">
        <f t="shared" si="153"/>
        <v>5947.2</v>
      </c>
      <c r="DL140" s="165">
        <v>219</v>
      </c>
      <c r="DM140" s="37">
        <f t="shared" si="154"/>
        <v>8760</v>
      </c>
      <c r="DN140" s="189">
        <v>23.059999999999995</v>
      </c>
      <c r="DO140" s="80">
        <f>+DL140*'PRECIOS SEGUN ADJ (RURAL)'!$B$17*'PRECIOS SEGUN ADJ (RURAL)'!$C$17</f>
        <v>202005.59999999998</v>
      </c>
      <c r="DP140" s="80" t="s">
        <v>3618</v>
      </c>
      <c r="DQ140" s="192">
        <v>0</v>
      </c>
      <c r="DR140" s="192">
        <f t="shared" si="166"/>
        <v>0</v>
      </c>
      <c r="DS140" s="189">
        <v>80.849999999999994</v>
      </c>
      <c r="DT140" s="80">
        <f>+DQ140*'PRECIOS SEGUN ADJ. (FRONTERIZO)'!$B$22*'PRECIOS SEGUN ADJ. (FRONTERIZO)'!$C$22</f>
        <v>0</v>
      </c>
      <c r="DU140" s="80" t="s">
        <v>134</v>
      </c>
      <c r="DV140" s="165">
        <v>11</v>
      </c>
      <c r="DW140" s="37">
        <f t="shared" si="155"/>
        <v>440</v>
      </c>
      <c r="DX140" s="189">
        <v>21.83</v>
      </c>
      <c r="DY140" s="80">
        <f>+DV140*'PRECIOS SEGUN ADJ (RURAL)'!$B$19*'PRECIOS SEGUN ADJ (RURAL)'!$C$19</f>
        <v>9605.2000000000007</v>
      </c>
      <c r="DZ140" s="80" t="s">
        <v>276</v>
      </c>
      <c r="EA140" s="80">
        <f t="shared" si="156"/>
        <v>1728.94</v>
      </c>
      <c r="EB140" s="165">
        <v>33</v>
      </c>
      <c r="EC140" s="37">
        <f t="shared" si="157"/>
        <v>1320</v>
      </c>
      <c r="ED140" s="189">
        <v>33</v>
      </c>
      <c r="EE140" s="80">
        <f>+EB140*'PRECIOS SEGUN ADJ (RURAL)'!$B$20*'PRECIOS SEGUN ADJ (RURAL)'!$C$20</f>
        <v>43560</v>
      </c>
      <c r="EF140" s="80" t="s">
        <v>1808</v>
      </c>
      <c r="EG140" s="37">
        <v>0</v>
      </c>
      <c r="EH140" s="37">
        <f t="shared" si="167"/>
        <v>0</v>
      </c>
      <c r="EI140" s="189">
        <v>15.789999999999997</v>
      </c>
      <c r="EJ140" s="80">
        <f>+EG140*'PRECIOS SEGUN ADJ. (FRONTERIZO)'!$B$25*'PRECIOS SEGUN ADJ. (FRONTERIZO)'!$C$25</f>
        <v>0</v>
      </c>
      <c r="EK140" s="80" t="s">
        <v>134</v>
      </c>
      <c r="EL140" s="37">
        <v>0</v>
      </c>
      <c r="EM140" s="37">
        <f t="shared" si="168"/>
        <v>0</v>
      </c>
      <c r="EN140" s="189">
        <v>31.5</v>
      </c>
      <c r="EO140" s="80">
        <f>+EL140*'PRECIOS SEGUN ADJ. (FRONTERIZO)'!$B$26*'PRECIOS SEGUN ADJ. (FRONTERIZO)'!$C$26</f>
        <v>0</v>
      </c>
      <c r="EP140" s="80" t="s">
        <v>134</v>
      </c>
      <c r="EQ140" s="193">
        <v>31</v>
      </c>
      <c r="ER140" s="194">
        <f t="shared" si="169"/>
        <v>1240</v>
      </c>
      <c r="ES140" s="195">
        <v>21.68</v>
      </c>
      <c r="ET140" s="196">
        <f>+EQ140*'PRECIOS SEGUN ADJ (RURAL)'!$B$13*'PRECIOS SEGUN ADJ (RURAL)'!$C$13</f>
        <v>26883.200000000001</v>
      </c>
      <c r="EU140" s="196" t="s">
        <v>1225</v>
      </c>
      <c r="EV140" s="197">
        <v>219</v>
      </c>
      <c r="EW140" s="198">
        <f t="shared" si="158"/>
        <v>4380</v>
      </c>
      <c r="EX140" s="199">
        <v>5.5</v>
      </c>
      <c r="EY140" s="200">
        <f>+EV140*'PRECIOS SEGUN ADJ (RURAL)'!$B$16*'PRECIOS SEGUN ADJ (RURAL)'!$C$16</f>
        <v>24090</v>
      </c>
      <c r="EZ140" s="200" t="s">
        <v>3614</v>
      </c>
      <c r="FA140" s="201">
        <v>14</v>
      </c>
      <c r="FB140" s="202">
        <f t="shared" si="170"/>
        <v>560</v>
      </c>
      <c r="FC140" s="203">
        <v>220</v>
      </c>
      <c r="FD140" s="204">
        <f>+FA140*'PRECIOS SEGUN ADJ (RURAL)'!$B$18*'PRECIOS SEGUN ADJ (RURAL)'!$C$18</f>
        <v>123200</v>
      </c>
      <c r="FE140" s="204" t="s">
        <v>1226</v>
      </c>
      <c r="FF140" s="204">
        <f t="shared" si="159"/>
        <v>22176</v>
      </c>
      <c r="FG140" s="80">
        <f t="shared" si="175"/>
        <v>1181602.7999999998</v>
      </c>
      <c r="FH140" s="80" t="s">
        <v>3619</v>
      </c>
      <c r="FI140" s="80">
        <f t="shared" si="171"/>
        <v>96978.72</v>
      </c>
      <c r="FJ140" s="80" t="s">
        <v>3620</v>
      </c>
      <c r="FK140" s="80">
        <f t="shared" si="176"/>
        <v>1084624.0799999998</v>
      </c>
      <c r="FL140" s="80" t="s">
        <v>3621</v>
      </c>
      <c r="FM140" s="80">
        <f t="shared" si="177"/>
        <v>236320.56</v>
      </c>
      <c r="FN140" s="80" t="s">
        <v>3622</v>
      </c>
      <c r="FO140" s="80">
        <f t="shared" si="178"/>
        <v>11816.03</v>
      </c>
      <c r="FP140" s="80" t="s">
        <v>3623</v>
      </c>
      <c r="FQ140" s="80"/>
      <c r="FR140" s="80">
        <f t="shared" si="179"/>
        <v>945282.23999999976</v>
      </c>
      <c r="FS140" s="80" t="s">
        <v>3624</v>
      </c>
      <c r="FT140" s="37" t="str">
        <f>+VLOOKUP(D140,'RURAL XENIA'!F:G,2,0)</f>
        <v>R-35</v>
      </c>
    </row>
    <row r="141" spans="1:176">
      <c r="A141" s="37">
        <v>140</v>
      </c>
      <c r="B141" s="176" t="s">
        <v>1826</v>
      </c>
      <c r="C141" s="26" t="s">
        <v>3625</v>
      </c>
      <c r="D141" s="37">
        <v>132322649</v>
      </c>
      <c r="E141" s="37">
        <f>+VLOOKUP(D141,'INFORMACION DE PROVEEDORES'!C:I,2,0)</f>
        <v>132322649</v>
      </c>
      <c r="F141" s="26">
        <f>+VLOOKUP(D141,'INFORMACION DE PROVEEDORES'!C:J,4,0)</f>
        <v>0</v>
      </c>
      <c r="G141" s="37">
        <f>+VLOOKUP(D141,'INFORMACION DE PROVEEDORES'!C:K,5,0)</f>
        <v>0</v>
      </c>
      <c r="H141" s="26" t="str">
        <f>+VLOOKUP(D141,'INFORMACION DE PROVEEDORES'!C:L,7,0)</f>
        <v>AUT. LAS AMERICAS KM.26 1/2 48B, SANTA LUCIA, LA CALETA</v>
      </c>
      <c r="I141" s="37" t="str">
        <f>+VLOOKUP(D141,'INFORMACION DE PROVEEDORES'!C:M,3,0)</f>
        <v xml:space="preserve"> JURÍDICA</v>
      </c>
      <c r="J141" s="37">
        <v>1</v>
      </c>
      <c r="K141" s="37">
        <v>214</v>
      </c>
      <c r="L141" s="37">
        <v>15</v>
      </c>
      <c r="M141" s="37">
        <f t="shared" si="135"/>
        <v>600</v>
      </c>
      <c r="N141" s="189">
        <v>60.180000000000007</v>
      </c>
      <c r="O141" s="80">
        <f>+L141*'PRECIOS SEGUN ADJ (RURAL)'!$B$2*'PRECIOS SEGUN ADJ (RURAL)'!$C$2</f>
        <v>36108</v>
      </c>
      <c r="P141" s="80" t="s">
        <v>1580</v>
      </c>
      <c r="Q141" s="80">
        <f t="shared" si="136"/>
        <v>5777.28</v>
      </c>
      <c r="R141" s="165">
        <v>3</v>
      </c>
      <c r="S141" s="37">
        <f t="shared" si="137"/>
        <v>120</v>
      </c>
      <c r="T141" s="189">
        <v>33</v>
      </c>
      <c r="U141" s="80">
        <f>+R141*'PRECIOS SEGUN ADJ (RURAL)'!$B$3*'PRECIOS SEGUN ADJ (RURAL)'!$C$3</f>
        <v>3960</v>
      </c>
      <c r="V141" s="80" t="s">
        <v>1161</v>
      </c>
      <c r="W141" s="192">
        <v>0</v>
      </c>
      <c r="X141" s="37">
        <f t="shared" si="160"/>
        <v>0</v>
      </c>
      <c r="Y141" s="189">
        <v>25.2</v>
      </c>
      <c r="Z141" s="80">
        <f>+W141*'PRECIOS SEGUN ADJ. (FRONTERIZO)'!$B$4*'PRECIOS SEGUN ADJ. (FRONTERIZO)'!$C$4</f>
        <v>0</v>
      </c>
      <c r="AA141" s="80" t="s">
        <v>134</v>
      </c>
      <c r="AB141" s="165">
        <v>33</v>
      </c>
      <c r="AC141" s="37">
        <f t="shared" si="138"/>
        <v>1320</v>
      </c>
      <c r="AD141" s="189">
        <v>87.91</v>
      </c>
      <c r="AE141" s="80">
        <f>+AB141*'PRECIOS SEGUN ADJ (RURAL)'!$B$4*'PRECIOS SEGUN ADJ (RURAL)'!$C$4</f>
        <v>116041.19999999998</v>
      </c>
      <c r="AF141" s="80" t="s">
        <v>252</v>
      </c>
      <c r="AG141" s="80">
        <f t="shared" si="139"/>
        <v>20887.419999999998</v>
      </c>
      <c r="AH141" s="165">
        <v>40</v>
      </c>
      <c r="AI141" s="37">
        <f t="shared" si="140"/>
        <v>1600</v>
      </c>
      <c r="AJ141" s="189">
        <v>53.95</v>
      </c>
      <c r="AK141" s="80">
        <f>+AH141*'PRECIOS SEGUN ADJ (RURAL)'!$B$5*'PRECIOS SEGUN ADJ (RURAL)'!$C$5</f>
        <v>86320</v>
      </c>
      <c r="AL141" s="80" t="s">
        <v>253</v>
      </c>
      <c r="AM141" s="165">
        <v>5</v>
      </c>
      <c r="AN141" s="37">
        <f t="shared" si="141"/>
        <v>200</v>
      </c>
      <c r="AO141" s="189">
        <v>29.05</v>
      </c>
      <c r="AP141" s="80">
        <f>+AM141*'PRECIOS SEGUN ADJ (RURAL)'!$B$6*'PRECIOS SEGUN ADJ (RURAL)'!$C$6</f>
        <v>5810</v>
      </c>
      <c r="AQ141" s="80" t="s">
        <v>1201</v>
      </c>
      <c r="AR141" s="80">
        <f t="shared" si="142"/>
        <v>929.6</v>
      </c>
      <c r="AS141" s="165">
        <v>12</v>
      </c>
      <c r="AT141" s="37">
        <f t="shared" si="143"/>
        <v>480</v>
      </c>
      <c r="AU141" s="189">
        <v>304.44</v>
      </c>
      <c r="AV141" s="80">
        <f>+AS141*'PRECIOS SEGUN ADJ (RURAL)'!$B$7*'PRECIOS SEGUN ADJ (RURAL)'!$C$7</f>
        <v>146131.19999999998</v>
      </c>
      <c r="AW141" s="80" t="s">
        <v>1479</v>
      </c>
      <c r="AX141" s="80">
        <f t="shared" si="144"/>
        <v>26303.62</v>
      </c>
      <c r="AY141" s="37">
        <v>0</v>
      </c>
      <c r="AZ141" s="37">
        <f t="shared" si="161"/>
        <v>0</v>
      </c>
      <c r="BA141" s="189">
        <v>18.899999999999999</v>
      </c>
      <c r="BB141" s="80">
        <f>+AY141*'PRECIOS SEGUN ADJ. (FRONTERIZO)'!$B$9*'PRECIOS SEGUN ADJ. (FRONTERIZO)'!$C$9</f>
        <v>0</v>
      </c>
      <c r="BC141" s="80" t="s">
        <v>134</v>
      </c>
      <c r="BD141" s="165">
        <v>3</v>
      </c>
      <c r="BE141" s="37">
        <f t="shared" si="145"/>
        <v>120</v>
      </c>
      <c r="BF141" s="189">
        <v>140.38999999999999</v>
      </c>
      <c r="BG141" s="80">
        <f>+BD141*'PRECIOS SEGUN ADJ (RURAL)'!$B$8*'PRECIOS SEGUN ADJ (RURAL)'!$C$8</f>
        <v>16846.8</v>
      </c>
      <c r="BH141" s="80" t="s">
        <v>1164</v>
      </c>
      <c r="BI141" s="80">
        <f t="shared" si="146"/>
        <v>3032.42</v>
      </c>
      <c r="BJ141" s="37">
        <v>0</v>
      </c>
      <c r="BK141" s="37">
        <f t="shared" si="162"/>
        <v>0</v>
      </c>
      <c r="BL141" s="189">
        <v>31.459999999999997</v>
      </c>
      <c r="BM141" s="80">
        <f>+BJ141*'PRECIOS SEGUN ADJ. (FRONTERIZO)'!$B$11*'PRECIOS SEGUN ADJ. (FRONTERIZO)'!$C$11</f>
        <v>0</v>
      </c>
      <c r="BN141" s="80" t="s">
        <v>134</v>
      </c>
      <c r="BO141" s="165">
        <v>10</v>
      </c>
      <c r="BP141" s="37">
        <f t="shared" si="147"/>
        <v>400</v>
      </c>
      <c r="BQ141" s="189">
        <v>68.099999999999994</v>
      </c>
      <c r="BR141" s="80">
        <f>+BO141*'PRECIOS SEGUN ADJ (RURAL)'!$B$9*'PRECIOS SEGUN ADJ (RURAL)'!$C$9</f>
        <v>27240</v>
      </c>
      <c r="BS141" s="80" t="s">
        <v>1480</v>
      </c>
      <c r="BT141" s="165">
        <v>214</v>
      </c>
      <c r="BU141" s="37">
        <f t="shared" si="148"/>
        <v>4280</v>
      </c>
      <c r="BV141" s="189">
        <v>5.5</v>
      </c>
      <c r="BW141" s="80">
        <f>+BT141*'PRECIOS SEGUN ADJ (RURAL)'!$B$10*'PRECIOS SEGUN ADJ (RURAL)'!$C$10</f>
        <v>23540</v>
      </c>
      <c r="BX141" s="80" t="s">
        <v>3276</v>
      </c>
      <c r="BY141" s="165">
        <v>214</v>
      </c>
      <c r="BZ141" s="37">
        <f t="shared" si="149"/>
        <v>8560</v>
      </c>
      <c r="CA141" s="189">
        <v>7.1500000000000012</v>
      </c>
      <c r="CB141" s="80">
        <f>+BY141*'PRECIOS SEGUN ADJ (RURAL)'!$B$11*'PRECIOS SEGUN ADJ (RURAL)'!$C$11</f>
        <v>61204.000000000007</v>
      </c>
      <c r="CC141" s="80" t="s">
        <v>1913</v>
      </c>
      <c r="CD141" s="165">
        <v>214</v>
      </c>
      <c r="CE141" s="37">
        <f t="shared" si="150"/>
        <v>8560</v>
      </c>
      <c r="CF141" s="189">
        <v>6.84</v>
      </c>
      <c r="CG141" s="80">
        <f>+CD141*'PRECIOS SEGUN ADJ (RURAL)'!$B$12*'PRECIOS SEGUN ADJ (RURAL)'!$C$12</f>
        <v>58550.400000000001</v>
      </c>
      <c r="CH141" s="80" t="s">
        <v>3277</v>
      </c>
      <c r="CI141" s="37">
        <v>0</v>
      </c>
      <c r="CJ141" s="37">
        <f t="shared" si="163"/>
        <v>0</v>
      </c>
      <c r="CK141" s="189">
        <v>60</v>
      </c>
      <c r="CL141" s="80">
        <f>+CI141*'PRECIOS SEGUN ADJ. (FRONTERIZO)'!$B$16*'PRECIOS SEGUN ADJ. (FRONTERIZO)'!$C$16</f>
        <v>0</v>
      </c>
      <c r="CM141" s="80" t="s">
        <v>134</v>
      </c>
      <c r="CN141" s="80">
        <f t="shared" si="172"/>
        <v>0</v>
      </c>
      <c r="CO141" s="37">
        <v>0</v>
      </c>
      <c r="CP141" s="37">
        <f t="shared" si="164"/>
        <v>0</v>
      </c>
      <c r="CQ141" s="189">
        <v>55.649999999999991</v>
      </c>
      <c r="CR141" s="80">
        <f>+CO141*'PRECIOS SEGUN ADJ. (FRONTERIZO)'!$B$17*'PRECIOS SEGUN ADJ. (FRONTERIZO)'!$C$17</f>
        <v>0</v>
      </c>
      <c r="CS141" s="80" t="s">
        <v>134</v>
      </c>
      <c r="CT141" s="80">
        <f t="shared" si="173"/>
        <v>0</v>
      </c>
      <c r="CU141" s="165">
        <v>214</v>
      </c>
      <c r="CV141" s="37">
        <f t="shared" si="151"/>
        <v>8560</v>
      </c>
      <c r="CW141" s="189">
        <v>6.5999999999999988</v>
      </c>
      <c r="CX141" s="80">
        <f>+CU141*'PRECIOS SEGUN ADJ (RURAL)'!$B$14*'PRECIOS SEGUN ADJ (RURAL)'!$C$14</f>
        <v>56495.999999999993</v>
      </c>
      <c r="CY141" s="80" t="s">
        <v>3278</v>
      </c>
      <c r="CZ141" s="37">
        <v>0</v>
      </c>
      <c r="DA141" s="37">
        <f t="shared" si="165"/>
        <v>0</v>
      </c>
      <c r="DB141" s="189">
        <v>65.75</v>
      </c>
      <c r="DC141" s="80">
        <f>+CZ141*'PRECIOS SEGUN ADJ. (FRONTERIZO)'!$B$19*'PRECIOS SEGUN ADJ. (FRONTERIZO)'!$C$19</f>
        <v>0</v>
      </c>
      <c r="DD141" s="80" t="s">
        <v>134</v>
      </c>
      <c r="DE141" s="80">
        <f t="shared" si="174"/>
        <v>0</v>
      </c>
      <c r="DF141" s="165">
        <v>8</v>
      </c>
      <c r="DG141" s="37">
        <f t="shared" si="152"/>
        <v>320</v>
      </c>
      <c r="DH141" s="189">
        <v>82.59999999999998</v>
      </c>
      <c r="DI141" s="80">
        <f>+DF141*'PRECIOS SEGUN ADJ (RURAL)'!$B$15*'PRECIOS SEGUN ADJ (RURAL)'!$C$15</f>
        <v>26432</v>
      </c>
      <c r="DJ141" s="80" t="s">
        <v>174</v>
      </c>
      <c r="DK141" s="80">
        <f t="shared" si="153"/>
        <v>4757.76</v>
      </c>
      <c r="DL141" s="165">
        <v>214</v>
      </c>
      <c r="DM141" s="37">
        <f t="shared" si="154"/>
        <v>8560</v>
      </c>
      <c r="DN141" s="189">
        <v>23.059999999999995</v>
      </c>
      <c r="DO141" s="80">
        <f>+DL141*'PRECIOS SEGUN ADJ (RURAL)'!$B$17*'PRECIOS SEGUN ADJ (RURAL)'!$C$17</f>
        <v>197393.6</v>
      </c>
      <c r="DP141" s="80" t="s">
        <v>3279</v>
      </c>
      <c r="DQ141" s="192">
        <v>0</v>
      </c>
      <c r="DR141" s="192">
        <f t="shared" si="166"/>
        <v>0</v>
      </c>
      <c r="DS141" s="189">
        <v>80.849999999999994</v>
      </c>
      <c r="DT141" s="80">
        <f>+DQ141*'PRECIOS SEGUN ADJ. (FRONTERIZO)'!$B$22*'PRECIOS SEGUN ADJ. (FRONTERIZO)'!$C$22</f>
        <v>0</v>
      </c>
      <c r="DU141" s="80" t="s">
        <v>134</v>
      </c>
      <c r="DV141" s="165">
        <v>9</v>
      </c>
      <c r="DW141" s="37">
        <f t="shared" si="155"/>
        <v>360</v>
      </c>
      <c r="DX141" s="189">
        <v>21.83</v>
      </c>
      <c r="DY141" s="80">
        <f>+DV141*'PRECIOS SEGUN ADJ (RURAL)'!$B$19*'PRECIOS SEGUN ADJ (RURAL)'!$C$19</f>
        <v>7858.7999999999993</v>
      </c>
      <c r="DZ141" s="80" t="s">
        <v>1483</v>
      </c>
      <c r="EA141" s="80">
        <f t="shared" si="156"/>
        <v>1414.58</v>
      </c>
      <c r="EB141" s="165">
        <v>31</v>
      </c>
      <c r="EC141" s="37">
        <f t="shared" si="157"/>
        <v>1240</v>
      </c>
      <c r="ED141" s="189">
        <v>33</v>
      </c>
      <c r="EE141" s="80">
        <f>+EB141*'PRECIOS SEGUN ADJ (RURAL)'!$B$20*'PRECIOS SEGUN ADJ (RURAL)'!$C$20</f>
        <v>40920</v>
      </c>
      <c r="EF141" s="80" t="s">
        <v>1484</v>
      </c>
      <c r="EG141" s="37">
        <v>0</v>
      </c>
      <c r="EH141" s="37">
        <f t="shared" si="167"/>
        <v>0</v>
      </c>
      <c r="EI141" s="189">
        <v>15.789999999999997</v>
      </c>
      <c r="EJ141" s="80">
        <f>+EG141*'PRECIOS SEGUN ADJ. (FRONTERIZO)'!$B$25*'PRECIOS SEGUN ADJ. (FRONTERIZO)'!$C$25</f>
        <v>0</v>
      </c>
      <c r="EK141" s="80" t="s">
        <v>134</v>
      </c>
      <c r="EL141" s="37">
        <v>0</v>
      </c>
      <c r="EM141" s="37">
        <f t="shared" si="168"/>
        <v>0</v>
      </c>
      <c r="EN141" s="189">
        <v>31.5</v>
      </c>
      <c r="EO141" s="80">
        <f>+EL141*'PRECIOS SEGUN ADJ. (FRONTERIZO)'!$B$26*'PRECIOS SEGUN ADJ. (FRONTERIZO)'!$C$26</f>
        <v>0</v>
      </c>
      <c r="EP141" s="80" t="s">
        <v>134</v>
      </c>
      <c r="EQ141" s="193">
        <v>27</v>
      </c>
      <c r="ER141" s="194">
        <f t="shared" si="169"/>
        <v>1080</v>
      </c>
      <c r="ES141" s="195">
        <v>21.68</v>
      </c>
      <c r="ET141" s="196">
        <f>+EQ141*'PRECIOS SEGUN ADJ (RURAL)'!$B$13*'PRECIOS SEGUN ADJ (RURAL)'!$C$13</f>
        <v>23414.400000000001</v>
      </c>
      <c r="EU141" s="196" t="s">
        <v>1485</v>
      </c>
      <c r="EV141" s="197">
        <v>214</v>
      </c>
      <c r="EW141" s="198">
        <f t="shared" si="158"/>
        <v>4280</v>
      </c>
      <c r="EX141" s="199">
        <v>5.5</v>
      </c>
      <c r="EY141" s="200">
        <f>+EV141*'PRECIOS SEGUN ADJ (RURAL)'!$B$16*'PRECIOS SEGUN ADJ (RURAL)'!$C$16</f>
        <v>23540</v>
      </c>
      <c r="EZ141" s="200" t="s">
        <v>3276</v>
      </c>
      <c r="FA141" s="201">
        <v>12</v>
      </c>
      <c r="FB141" s="202">
        <f t="shared" si="170"/>
        <v>480</v>
      </c>
      <c r="FC141" s="203">
        <v>220</v>
      </c>
      <c r="FD141" s="204">
        <f>+FA141*'PRECIOS SEGUN ADJ (RURAL)'!$B$18*'PRECIOS SEGUN ADJ (RURAL)'!$C$18</f>
        <v>105600</v>
      </c>
      <c r="FE141" s="204" t="s">
        <v>1398</v>
      </c>
      <c r="FF141" s="204">
        <f t="shared" si="159"/>
        <v>19008</v>
      </c>
      <c r="FG141" s="80">
        <f t="shared" si="175"/>
        <v>1063406.3999999999</v>
      </c>
      <c r="FH141" s="80" t="s">
        <v>3626</v>
      </c>
      <c r="FI141" s="80">
        <f t="shared" si="171"/>
        <v>82110.679999999993</v>
      </c>
      <c r="FJ141" s="80" t="s">
        <v>1690</v>
      </c>
      <c r="FK141" s="80">
        <f t="shared" si="176"/>
        <v>981295.72</v>
      </c>
      <c r="FL141" s="80" t="s">
        <v>3627</v>
      </c>
      <c r="FM141" s="80">
        <f t="shared" si="177"/>
        <v>212681.28</v>
      </c>
      <c r="FN141" s="80" t="s">
        <v>3628</v>
      </c>
      <c r="FO141" s="80">
        <f t="shared" si="178"/>
        <v>10634.06</v>
      </c>
      <c r="FP141" s="80" t="s">
        <v>3629</v>
      </c>
      <c r="FQ141" s="80"/>
      <c r="FR141" s="80">
        <f t="shared" si="179"/>
        <v>850725.11999999988</v>
      </c>
      <c r="FS141" s="80" t="s">
        <v>3630</v>
      </c>
      <c r="FT141" s="37" t="str">
        <f>+VLOOKUP(D141,'RURAL XENIA'!F:G,2,0)</f>
        <v>R-18</v>
      </c>
    </row>
    <row r="142" spans="1:176">
      <c r="A142" s="37">
        <v>141</v>
      </c>
      <c r="B142" s="176" t="s">
        <v>1826</v>
      </c>
      <c r="C142" s="26" t="s">
        <v>3631</v>
      </c>
      <c r="D142" s="37">
        <v>130966982</v>
      </c>
      <c r="E142" s="37">
        <f>+VLOOKUP(D142,'INFORMACION DE PROVEEDORES'!C:I,2,0)</f>
        <v>130966982</v>
      </c>
      <c r="F142" s="26" t="str">
        <f>+VLOOKUP(D142,'INFORMACION DE PROVEEDORES'!C:J,4,0)</f>
        <v>RAUL SOSA</v>
      </c>
      <c r="G142" s="37" t="str">
        <f>+VLOOKUP(D142,'INFORMACION DE PROVEEDORES'!C:K,5,0)</f>
        <v>001-0703264-1</v>
      </c>
      <c r="H142" s="26" t="str">
        <f>+VLOOKUP(D142,'INFORMACION DE PROVEEDORES'!C:L,7,0)</f>
        <v>CALLE GREGORIO LUPERON NO.5,</v>
      </c>
      <c r="I142" s="37" t="str">
        <f>+VLOOKUP(D142,'INFORMACION DE PROVEEDORES'!C:M,3,0)</f>
        <v xml:space="preserve"> JURÍDICA</v>
      </c>
      <c r="J142" s="37">
        <v>3</v>
      </c>
      <c r="K142" s="37">
        <v>394</v>
      </c>
      <c r="L142" s="37">
        <v>28</v>
      </c>
      <c r="M142" s="37">
        <f t="shared" si="135"/>
        <v>1120</v>
      </c>
      <c r="N142" s="189">
        <v>60.180000000000007</v>
      </c>
      <c r="O142" s="80">
        <f>+L142*'PRECIOS SEGUN ADJ (RURAL)'!$B$2*'PRECIOS SEGUN ADJ (RURAL)'!$C$2</f>
        <v>67401.600000000006</v>
      </c>
      <c r="P142" s="80" t="s">
        <v>3445</v>
      </c>
      <c r="Q142" s="80">
        <f t="shared" si="136"/>
        <v>10784.26</v>
      </c>
      <c r="R142" s="165">
        <v>6</v>
      </c>
      <c r="S142" s="37">
        <f t="shared" si="137"/>
        <v>240</v>
      </c>
      <c r="T142" s="189">
        <v>33</v>
      </c>
      <c r="U142" s="80">
        <f>+R142*'PRECIOS SEGUN ADJ (RURAL)'!$B$3*'PRECIOS SEGUN ADJ (RURAL)'!$C$3</f>
        <v>7920</v>
      </c>
      <c r="V142" s="80" t="s">
        <v>1509</v>
      </c>
      <c r="W142" s="192">
        <v>0</v>
      </c>
      <c r="X142" s="37">
        <f t="shared" si="160"/>
        <v>0</v>
      </c>
      <c r="Y142" s="189">
        <v>25.2</v>
      </c>
      <c r="Z142" s="80">
        <f>+W142*'PRECIOS SEGUN ADJ. (FRONTERIZO)'!$B$4*'PRECIOS SEGUN ADJ. (FRONTERIZO)'!$C$4</f>
        <v>0</v>
      </c>
      <c r="AA142" s="80" t="s">
        <v>134</v>
      </c>
      <c r="AB142" s="165">
        <v>60</v>
      </c>
      <c r="AC142" s="37">
        <f t="shared" si="138"/>
        <v>2400</v>
      </c>
      <c r="AD142" s="189">
        <v>87.91</v>
      </c>
      <c r="AE142" s="80">
        <f>+AB142*'PRECIOS SEGUN ADJ (RURAL)'!$B$4*'PRECIOS SEGUN ADJ (RURAL)'!$C$4</f>
        <v>210983.99999999997</v>
      </c>
      <c r="AF142" s="80" t="s">
        <v>3160</v>
      </c>
      <c r="AG142" s="80">
        <f t="shared" si="139"/>
        <v>37977.120000000003</v>
      </c>
      <c r="AH142" s="165">
        <v>74</v>
      </c>
      <c r="AI142" s="37">
        <f t="shared" si="140"/>
        <v>2960</v>
      </c>
      <c r="AJ142" s="189">
        <v>53.95</v>
      </c>
      <c r="AK142" s="80">
        <f>+AH142*'PRECIOS SEGUN ADJ (RURAL)'!$B$5*'PRECIOS SEGUN ADJ (RURAL)'!$C$5</f>
        <v>159692</v>
      </c>
      <c r="AL142" s="80" t="s">
        <v>3632</v>
      </c>
      <c r="AM142" s="165">
        <v>7</v>
      </c>
      <c r="AN142" s="37">
        <f t="shared" si="141"/>
        <v>280</v>
      </c>
      <c r="AO142" s="189">
        <v>29.05</v>
      </c>
      <c r="AP142" s="80">
        <f>+AM142*'PRECIOS SEGUN ADJ (RURAL)'!$B$6*'PRECIOS SEGUN ADJ (RURAL)'!$C$6</f>
        <v>8134</v>
      </c>
      <c r="AQ142" s="80" t="s">
        <v>1141</v>
      </c>
      <c r="AR142" s="80">
        <f t="shared" si="142"/>
        <v>1301.44</v>
      </c>
      <c r="AS142" s="165">
        <v>24</v>
      </c>
      <c r="AT142" s="37">
        <f t="shared" si="143"/>
        <v>960</v>
      </c>
      <c r="AU142" s="189">
        <v>304.44</v>
      </c>
      <c r="AV142" s="80">
        <f>+AS142*'PRECIOS SEGUN ADJ (RURAL)'!$B$7*'PRECIOS SEGUN ADJ (RURAL)'!$C$7</f>
        <v>292262.39999999997</v>
      </c>
      <c r="AW142" s="80" t="s">
        <v>3201</v>
      </c>
      <c r="AX142" s="80">
        <f t="shared" si="144"/>
        <v>52607.23</v>
      </c>
      <c r="AY142" s="37">
        <v>0</v>
      </c>
      <c r="AZ142" s="37">
        <f t="shared" si="161"/>
        <v>0</v>
      </c>
      <c r="BA142" s="189">
        <v>18.899999999999999</v>
      </c>
      <c r="BB142" s="80">
        <f>+AY142*'PRECIOS SEGUN ADJ. (FRONTERIZO)'!$B$9*'PRECIOS SEGUN ADJ. (FRONTERIZO)'!$C$9</f>
        <v>0</v>
      </c>
      <c r="BC142" s="80" t="s">
        <v>134</v>
      </c>
      <c r="BD142" s="165">
        <v>6</v>
      </c>
      <c r="BE142" s="37">
        <f t="shared" si="145"/>
        <v>240</v>
      </c>
      <c r="BF142" s="189">
        <v>140.38999999999999</v>
      </c>
      <c r="BG142" s="80">
        <f>+BD142*'PRECIOS SEGUN ADJ (RURAL)'!$B$8*'PRECIOS SEGUN ADJ (RURAL)'!$C$8</f>
        <v>33693.599999999999</v>
      </c>
      <c r="BH142" s="80" t="s">
        <v>1512</v>
      </c>
      <c r="BI142" s="80">
        <f t="shared" si="146"/>
        <v>6064.85</v>
      </c>
      <c r="BJ142" s="37">
        <v>0</v>
      </c>
      <c r="BK142" s="37">
        <f t="shared" si="162"/>
        <v>0</v>
      </c>
      <c r="BL142" s="189">
        <v>31.459999999999997</v>
      </c>
      <c r="BM142" s="80">
        <f>+BJ142*'PRECIOS SEGUN ADJ. (FRONTERIZO)'!$B$11*'PRECIOS SEGUN ADJ. (FRONTERIZO)'!$C$11</f>
        <v>0</v>
      </c>
      <c r="BN142" s="80" t="s">
        <v>134</v>
      </c>
      <c r="BO142" s="165">
        <v>18</v>
      </c>
      <c r="BP142" s="37">
        <f t="shared" si="147"/>
        <v>720</v>
      </c>
      <c r="BQ142" s="189">
        <v>68.099999999999994</v>
      </c>
      <c r="BR142" s="80">
        <f>+BO142*'PRECIOS SEGUN ADJ (RURAL)'!$B$9*'PRECIOS SEGUN ADJ (RURAL)'!$C$9</f>
        <v>49032</v>
      </c>
      <c r="BS142" s="80" t="s">
        <v>3163</v>
      </c>
      <c r="BT142" s="165">
        <v>394</v>
      </c>
      <c r="BU142" s="37">
        <f t="shared" si="148"/>
        <v>7880</v>
      </c>
      <c r="BV142" s="189">
        <v>5.5</v>
      </c>
      <c r="BW142" s="80">
        <f>+BT142*'PRECIOS SEGUN ADJ (RURAL)'!$B$10*'PRECIOS SEGUN ADJ (RURAL)'!$C$10</f>
        <v>43340</v>
      </c>
      <c r="BX142" s="80" t="s">
        <v>3633</v>
      </c>
      <c r="BY142" s="165">
        <v>394</v>
      </c>
      <c r="BZ142" s="37">
        <f t="shared" si="149"/>
        <v>15760</v>
      </c>
      <c r="CA142" s="189">
        <v>7.1500000000000012</v>
      </c>
      <c r="CB142" s="80">
        <f>+BY142*'PRECIOS SEGUN ADJ (RURAL)'!$B$11*'PRECIOS SEGUN ADJ (RURAL)'!$C$11</f>
        <v>112684.00000000001</v>
      </c>
      <c r="CC142" s="80" t="s">
        <v>3634</v>
      </c>
      <c r="CD142" s="165">
        <v>394</v>
      </c>
      <c r="CE142" s="37">
        <f t="shared" si="150"/>
        <v>15760</v>
      </c>
      <c r="CF142" s="189">
        <v>6.84</v>
      </c>
      <c r="CG142" s="80">
        <f>+CD142*'PRECIOS SEGUN ADJ (RURAL)'!$B$12*'PRECIOS SEGUN ADJ (RURAL)'!$C$12</f>
        <v>107798.39999999999</v>
      </c>
      <c r="CH142" s="80" t="s">
        <v>3635</v>
      </c>
      <c r="CI142" s="37">
        <v>0</v>
      </c>
      <c r="CJ142" s="37">
        <f t="shared" si="163"/>
        <v>0</v>
      </c>
      <c r="CK142" s="189">
        <v>60</v>
      </c>
      <c r="CL142" s="80">
        <f>+CI142*'PRECIOS SEGUN ADJ. (FRONTERIZO)'!$B$16*'PRECIOS SEGUN ADJ. (FRONTERIZO)'!$C$16</f>
        <v>0</v>
      </c>
      <c r="CM142" s="80" t="s">
        <v>134</v>
      </c>
      <c r="CN142" s="80">
        <f t="shared" si="172"/>
        <v>0</v>
      </c>
      <c r="CO142" s="37">
        <v>0</v>
      </c>
      <c r="CP142" s="37">
        <f t="shared" si="164"/>
        <v>0</v>
      </c>
      <c r="CQ142" s="189">
        <v>55.649999999999991</v>
      </c>
      <c r="CR142" s="80">
        <f>+CO142*'PRECIOS SEGUN ADJ. (FRONTERIZO)'!$B$17*'PRECIOS SEGUN ADJ. (FRONTERIZO)'!$C$17</f>
        <v>0</v>
      </c>
      <c r="CS142" s="80" t="s">
        <v>134</v>
      </c>
      <c r="CT142" s="80">
        <f t="shared" si="173"/>
        <v>0</v>
      </c>
      <c r="CU142" s="165">
        <v>394</v>
      </c>
      <c r="CV142" s="37">
        <f t="shared" si="151"/>
        <v>15760</v>
      </c>
      <c r="CW142" s="189">
        <v>6.5999999999999988</v>
      </c>
      <c r="CX142" s="80">
        <f>+CU142*'PRECIOS SEGUN ADJ (RURAL)'!$B$14*'PRECIOS SEGUN ADJ (RURAL)'!$C$14</f>
        <v>104015.99999999999</v>
      </c>
      <c r="CY142" s="80" t="s">
        <v>3636</v>
      </c>
      <c r="CZ142" s="37">
        <v>0</v>
      </c>
      <c r="DA142" s="37">
        <f t="shared" si="165"/>
        <v>0</v>
      </c>
      <c r="DB142" s="189">
        <v>65.75</v>
      </c>
      <c r="DC142" s="80">
        <f>+CZ142*'PRECIOS SEGUN ADJ. (FRONTERIZO)'!$B$19*'PRECIOS SEGUN ADJ. (FRONTERIZO)'!$C$19</f>
        <v>0</v>
      </c>
      <c r="DD142" s="80" t="s">
        <v>134</v>
      </c>
      <c r="DE142" s="80">
        <f t="shared" si="174"/>
        <v>0</v>
      </c>
      <c r="DF142" s="165">
        <v>14</v>
      </c>
      <c r="DG142" s="37">
        <f t="shared" si="152"/>
        <v>560</v>
      </c>
      <c r="DH142" s="189">
        <v>82.59999999999998</v>
      </c>
      <c r="DI142" s="80">
        <f>+DF142*'PRECIOS SEGUN ADJ (RURAL)'!$B$15*'PRECIOS SEGUN ADJ (RURAL)'!$C$15</f>
        <v>46255.999999999993</v>
      </c>
      <c r="DJ142" s="80" t="s">
        <v>2761</v>
      </c>
      <c r="DK142" s="80">
        <f t="shared" si="153"/>
        <v>8326.08</v>
      </c>
      <c r="DL142" s="165">
        <v>394</v>
      </c>
      <c r="DM142" s="37">
        <f t="shared" si="154"/>
        <v>15760</v>
      </c>
      <c r="DN142" s="189">
        <v>23.059999999999995</v>
      </c>
      <c r="DO142" s="80">
        <f>+DL142*'PRECIOS SEGUN ADJ (RURAL)'!$B$17*'PRECIOS SEGUN ADJ (RURAL)'!$C$17</f>
        <v>363425.6</v>
      </c>
      <c r="DP142" s="80" t="s">
        <v>3637</v>
      </c>
      <c r="DQ142" s="192">
        <v>0</v>
      </c>
      <c r="DR142" s="192">
        <f t="shared" si="166"/>
        <v>0</v>
      </c>
      <c r="DS142" s="189">
        <v>80.849999999999994</v>
      </c>
      <c r="DT142" s="80">
        <f>+DQ142*'PRECIOS SEGUN ADJ. (FRONTERIZO)'!$B$22*'PRECIOS SEGUN ADJ. (FRONTERIZO)'!$C$22</f>
        <v>0</v>
      </c>
      <c r="DU142" s="80" t="s">
        <v>134</v>
      </c>
      <c r="DV142" s="165">
        <v>17</v>
      </c>
      <c r="DW142" s="37">
        <f t="shared" si="155"/>
        <v>680</v>
      </c>
      <c r="DX142" s="189">
        <v>21.83</v>
      </c>
      <c r="DY142" s="80">
        <f>+DV142*'PRECIOS SEGUN ADJ (RURAL)'!$B$19*'PRECIOS SEGUN ADJ (RURAL)'!$C$19</f>
        <v>14844.399999999998</v>
      </c>
      <c r="DZ142" s="80" t="s">
        <v>863</v>
      </c>
      <c r="EA142" s="80">
        <f t="shared" si="156"/>
        <v>2671.99</v>
      </c>
      <c r="EB142" s="165">
        <v>58</v>
      </c>
      <c r="EC142" s="37">
        <f t="shared" si="157"/>
        <v>2320</v>
      </c>
      <c r="ED142" s="189">
        <v>33</v>
      </c>
      <c r="EE142" s="80">
        <f>+EB142*'PRECIOS SEGUN ADJ (RURAL)'!$B$20*'PRECIOS SEGUN ADJ (RURAL)'!$C$20</f>
        <v>76560</v>
      </c>
      <c r="EF142" s="80" t="s">
        <v>3098</v>
      </c>
      <c r="EG142" s="37">
        <v>0</v>
      </c>
      <c r="EH142" s="37">
        <f t="shared" si="167"/>
        <v>0</v>
      </c>
      <c r="EI142" s="189">
        <v>15.789999999999997</v>
      </c>
      <c r="EJ142" s="80">
        <f>+EG142*'PRECIOS SEGUN ADJ. (FRONTERIZO)'!$B$25*'PRECIOS SEGUN ADJ. (FRONTERIZO)'!$C$25</f>
        <v>0</v>
      </c>
      <c r="EK142" s="80" t="s">
        <v>134</v>
      </c>
      <c r="EL142" s="37">
        <v>0</v>
      </c>
      <c r="EM142" s="37">
        <f t="shared" si="168"/>
        <v>0</v>
      </c>
      <c r="EN142" s="189">
        <v>31.5</v>
      </c>
      <c r="EO142" s="80">
        <f>+EL142*'PRECIOS SEGUN ADJ. (FRONTERIZO)'!$B$26*'PRECIOS SEGUN ADJ. (FRONTERIZO)'!$C$26</f>
        <v>0</v>
      </c>
      <c r="EP142" s="80" t="s">
        <v>134</v>
      </c>
      <c r="EQ142" s="193">
        <v>52</v>
      </c>
      <c r="ER142" s="194">
        <f t="shared" si="169"/>
        <v>2080</v>
      </c>
      <c r="ES142" s="195">
        <v>21.68</v>
      </c>
      <c r="ET142" s="196">
        <f>+EQ142*'PRECIOS SEGUN ADJ (RURAL)'!$B$13*'PRECIOS SEGUN ADJ (RURAL)'!$C$13</f>
        <v>45094.399999999994</v>
      </c>
      <c r="EU142" s="196" t="s">
        <v>3452</v>
      </c>
      <c r="EV142" s="197">
        <v>394</v>
      </c>
      <c r="EW142" s="198">
        <f t="shared" si="158"/>
        <v>7880</v>
      </c>
      <c r="EX142" s="199">
        <v>5.5</v>
      </c>
      <c r="EY142" s="200">
        <f>+EV142*'PRECIOS SEGUN ADJ (RURAL)'!$B$16*'PRECIOS SEGUN ADJ (RURAL)'!$C$16</f>
        <v>43340</v>
      </c>
      <c r="EZ142" s="200" t="s">
        <v>3633</v>
      </c>
      <c r="FA142" s="201">
        <v>24</v>
      </c>
      <c r="FB142" s="202">
        <f t="shared" si="170"/>
        <v>960</v>
      </c>
      <c r="FC142" s="203">
        <v>220</v>
      </c>
      <c r="FD142" s="204">
        <f>+FA142*'PRECIOS SEGUN ADJ (RURAL)'!$B$18*'PRECIOS SEGUN ADJ (RURAL)'!$C$18</f>
        <v>211200</v>
      </c>
      <c r="FE142" s="204" t="s">
        <v>3206</v>
      </c>
      <c r="FF142" s="204">
        <f t="shared" si="159"/>
        <v>38016</v>
      </c>
      <c r="FG142" s="80">
        <f t="shared" si="175"/>
        <v>1997678.4</v>
      </c>
      <c r="FH142" s="80" t="s">
        <v>3638</v>
      </c>
      <c r="FI142" s="80">
        <f t="shared" si="171"/>
        <v>157748.97000000003</v>
      </c>
      <c r="FJ142" s="80" t="s">
        <v>3639</v>
      </c>
      <c r="FK142" s="80">
        <f t="shared" si="176"/>
        <v>1839929.43</v>
      </c>
      <c r="FL142" s="80" t="s">
        <v>3640</v>
      </c>
      <c r="FM142" s="80">
        <f t="shared" si="177"/>
        <v>399535.68</v>
      </c>
      <c r="FN142" s="80" t="s">
        <v>3641</v>
      </c>
      <c r="FO142" s="80">
        <f t="shared" si="178"/>
        <v>19976.78</v>
      </c>
      <c r="FP142" s="80" t="s">
        <v>3642</v>
      </c>
      <c r="FQ142" s="80"/>
      <c r="FR142" s="80">
        <f t="shared" si="179"/>
        <v>1598142.72</v>
      </c>
      <c r="FS142" s="80" t="s">
        <v>3643</v>
      </c>
      <c r="FT142" s="37" t="str">
        <f>+VLOOKUP(D142,'RURAL XENIA'!F:G,2,0)</f>
        <v>R-11</v>
      </c>
    </row>
    <row r="143" spans="1:176">
      <c r="A143" s="37">
        <v>142</v>
      </c>
      <c r="B143" s="176" t="s">
        <v>1826</v>
      </c>
      <c r="C143" s="26" t="s">
        <v>3644</v>
      </c>
      <c r="D143" s="37">
        <v>131828531</v>
      </c>
      <c r="E143" s="37">
        <f>+VLOOKUP(D143,'INFORMACION DE PROVEEDORES'!C:I,2,0)</f>
        <v>131828531</v>
      </c>
      <c r="F143" s="26" t="str">
        <f>+VLOOKUP(D143,'INFORMACION DE PROVEEDORES'!C:J,4,0)</f>
        <v>MARIA ESTHER CONTRERAS AYBAR DE VARGAS</v>
      </c>
      <c r="G143" s="37" t="str">
        <f>+VLOOKUP(D143,'INFORMACION DE PROVEEDORES'!C:K,5,0)</f>
        <v>008-0036364-0</v>
      </c>
      <c r="H143" s="26" t="str">
        <f>+VLOOKUP(D143,'INFORMACION DE PROVEEDORES'!C:L,7,0)</f>
        <v>CALLE PRIMERA NO.1 VILLA FARO, SANTO DOMINGO ESTE</v>
      </c>
      <c r="I143" s="37" t="str">
        <f>+VLOOKUP(D143,'INFORMACION DE PROVEEDORES'!C:M,3,0)</f>
        <v xml:space="preserve"> JURÍDICA</v>
      </c>
      <c r="J143" s="37">
        <v>6</v>
      </c>
      <c r="K143" s="37">
        <v>206</v>
      </c>
      <c r="L143" s="37">
        <v>17</v>
      </c>
      <c r="M143" s="37">
        <f t="shared" si="135"/>
        <v>680</v>
      </c>
      <c r="N143" s="189">
        <v>60.180000000000007</v>
      </c>
      <c r="O143" s="80">
        <f>+L143*'PRECIOS SEGUN ADJ (RURAL)'!$B$2*'PRECIOS SEGUN ADJ (RURAL)'!$C$2</f>
        <v>40922.399999999994</v>
      </c>
      <c r="P143" s="80" t="s">
        <v>1412</v>
      </c>
      <c r="Q143" s="80">
        <f t="shared" si="136"/>
        <v>6547.58</v>
      </c>
      <c r="R143" s="165">
        <v>6</v>
      </c>
      <c r="S143" s="37">
        <f t="shared" si="137"/>
        <v>240</v>
      </c>
      <c r="T143" s="189">
        <v>33</v>
      </c>
      <c r="U143" s="80">
        <f>+R143*'PRECIOS SEGUN ADJ (RURAL)'!$B$3*'PRECIOS SEGUN ADJ (RURAL)'!$C$3</f>
        <v>7920</v>
      </c>
      <c r="V143" s="80" t="s">
        <v>1509</v>
      </c>
      <c r="W143" s="192">
        <v>0</v>
      </c>
      <c r="X143" s="37">
        <f t="shared" si="160"/>
        <v>0</v>
      </c>
      <c r="Y143" s="189">
        <v>25.2</v>
      </c>
      <c r="Z143" s="80">
        <f>+W143*'PRECIOS SEGUN ADJ. (FRONTERIZO)'!$B$4*'PRECIOS SEGUN ADJ. (FRONTERIZO)'!$C$4</f>
        <v>0</v>
      </c>
      <c r="AA143" s="80" t="s">
        <v>134</v>
      </c>
      <c r="AB143" s="165">
        <v>34</v>
      </c>
      <c r="AC143" s="37">
        <f t="shared" si="138"/>
        <v>1360</v>
      </c>
      <c r="AD143" s="189">
        <v>87.91</v>
      </c>
      <c r="AE143" s="80">
        <f>+AB143*'PRECIOS SEGUN ADJ (RURAL)'!$B$4*'PRECIOS SEGUN ADJ (RURAL)'!$C$4</f>
        <v>119557.6</v>
      </c>
      <c r="AF143" s="80" t="s">
        <v>1581</v>
      </c>
      <c r="AG143" s="80">
        <f t="shared" si="139"/>
        <v>21520.37</v>
      </c>
      <c r="AH143" s="165">
        <v>41</v>
      </c>
      <c r="AI143" s="37">
        <f t="shared" si="140"/>
        <v>1640</v>
      </c>
      <c r="AJ143" s="189">
        <v>53.95</v>
      </c>
      <c r="AK143" s="80">
        <f>+AH143*'PRECIOS SEGUN ADJ (RURAL)'!$B$5*'PRECIOS SEGUN ADJ (RURAL)'!$C$5</f>
        <v>88478.000000000015</v>
      </c>
      <c r="AL143" s="80" t="s">
        <v>271</v>
      </c>
      <c r="AM143" s="165">
        <v>7</v>
      </c>
      <c r="AN143" s="37">
        <f t="shared" si="141"/>
        <v>280</v>
      </c>
      <c r="AO143" s="189">
        <v>29.05</v>
      </c>
      <c r="AP143" s="80">
        <f>+AM143*'PRECIOS SEGUN ADJ (RURAL)'!$B$6*'PRECIOS SEGUN ADJ (RURAL)'!$C$6</f>
        <v>8134</v>
      </c>
      <c r="AQ143" s="80" t="s">
        <v>1141</v>
      </c>
      <c r="AR143" s="80">
        <f t="shared" si="142"/>
        <v>1301.44</v>
      </c>
      <c r="AS143" s="165">
        <v>14</v>
      </c>
      <c r="AT143" s="37">
        <f t="shared" si="143"/>
        <v>560</v>
      </c>
      <c r="AU143" s="189">
        <v>304.44</v>
      </c>
      <c r="AV143" s="80">
        <f>+AS143*'PRECIOS SEGUN ADJ (RURAL)'!$B$7*'PRECIOS SEGUN ADJ (RURAL)'!$C$7</f>
        <v>170486.39999999999</v>
      </c>
      <c r="AW143" s="80" t="s">
        <v>1220</v>
      </c>
      <c r="AX143" s="80">
        <f t="shared" si="144"/>
        <v>30687.55</v>
      </c>
      <c r="AY143" s="37">
        <v>0</v>
      </c>
      <c r="AZ143" s="37">
        <f t="shared" si="161"/>
        <v>0</v>
      </c>
      <c r="BA143" s="189">
        <v>18.899999999999999</v>
      </c>
      <c r="BB143" s="80">
        <f>+AY143*'PRECIOS SEGUN ADJ. (FRONTERIZO)'!$B$9*'PRECIOS SEGUN ADJ. (FRONTERIZO)'!$C$9</f>
        <v>0</v>
      </c>
      <c r="BC143" s="80" t="s">
        <v>134</v>
      </c>
      <c r="BD143" s="165">
        <v>6</v>
      </c>
      <c r="BE143" s="37">
        <f t="shared" si="145"/>
        <v>240</v>
      </c>
      <c r="BF143" s="189">
        <v>140.38999999999999</v>
      </c>
      <c r="BG143" s="80">
        <f>+BD143*'PRECIOS SEGUN ADJ (RURAL)'!$B$8*'PRECIOS SEGUN ADJ (RURAL)'!$C$8</f>
        <v>33693.599999999999</v>
      </c>
      <c r="BH143" s="80" t="s">
        <v>1512</v>
      </c>
      <c r="BI143" s="80">
        <f t="shared" si="146"/>
        <v>6064.85</v>
      </c>
      <c r="BJ143" s="37">
        <v>0</v>
      </c>
      <c r="BK143" s="37">
        <f t="shared" si="162"/>
        <v>0</v>
      </c>
      <c r="BL143" s="189">
        <v>31.459999999999997</v>
      </c>
      <c r="BM143" s="80">
        <f>+BJ143*'PRECIOS SEGUN ADJ. (FRONTERIZO)'!$B$11*'PRECIOS SEGUN ADJ. (FRONTERIZO)'!$C$11</f>
        <v>0</v>
      </c>
      <c r="BN143" s="80" t="s">
        <v>134</v>
      </c>
      <c r="BO143" s="165">
        <v>12</v>
      </c>
      <c r="BP143" s="37">
        <f t="shared" si="147"/>
        <v>480</v>
      </c>
      <c r="BQ143" s="189">
        <v>68.099999999999994</v>
      </c>
      <c r="BR143" s="80">
        <f>+BO143*'PRECIOS SEGUN ADJ (RURAL)'!$B$9*'PRECIOS SEGUN ADJ (RURAL)'!$C$9</f>
        <v>32687.999999999996</v>
      </c>
      <c r="BS143" s="80" t="s">
        <v>1165</v>
      </c>
      <c r="BT143" s="165">
        <v>206</v>
      </c>
      <c r="BU143" s="37">
        <f t="shared" si="148"/>
        <v>4120</v>
      </c>
      <c r="BV143" s="189">
        <v>5.5</v>
      </c>
      <c r="BW143" s="80">
        <f>+BT143*'PRECIOS SEGUN ADJ (RURAL)'!$B$10*'PRECIOS SEGUN ADJ (RURAL)'!$C$10</f>
        <v>22660</v>
      </c>
      <c r="BX143" s="80" t="s">
        <v>1707</v>
      </c>
      <c r="BY143" s="165">
        <v>206</v>
      </c>
      <c r="BZ143" s="37">
        <f t="shared" si="149"/>
        <v>8240</v>
      </c>
      <c r="CA143" s="189">
        <v>7.1500000000000012</v>
      </c>
      <c r="CB143" s="80">
        <f>+BY143*'PRECIOS SEGUN ADJ (RURAL)'!$B$11*'PRECIOS SEGUN ADJ (RURAL)'!$C$11</f>
        <v>58916</v>
      </c>
      <c r="CC143" s="80" t="s">
        <v>663</v>
      </c>
      <c r="CD143" s="165">
        <v>206</v>
      </c>
      <c r="CE143" s="37">
        <f t="shared" si="150"/>
        <v>8240</v>
      </c>
      <c r="CF143" s="189">
        <v>6.84</v>
      </c>
      <c r="CG143" s="80">
        <f>+CD143*'PRECIOS SEGUN ADJ (RURAL)'!$B$12*'PRECIOS SEGUN ADJ (RURAL)'!$C$12</f>
        <v>56361.599999999999</v>
      </c>
      <c r="CH143" s="80" t="s">
        <v>1044</v>
      </c>
      <c r="CI143" s="37">
        <v>0</v>
      </c>
      <c r="CJ143" s="37">
        <f t="shared" si="163"/>
        <v>0</v>
      </c>
      <c r="CK143" s="189">
        <v>60</v>
      </c>
      <c r="CL143" s="80">
        <f>+CI143*'PRECIOS SEGUN ADJ. (FRONTERIZO)'!$B$16*'PRECIOS SEGUN ADJ. (FRONTERIZO)'!$C$16</f>
        <v>0</v>
      </c>
      <c r="CM143" s="80" t="s">
        <v>134</v>
      </c>
      <c r="CN143" s="80">
        <f t="shared" si="172"/>
        <v>0</v>
      </c>
      <c r="CO143" s="37">
        <v>0</v>
      </c>
      <c r="CP143" s="37">
        <f t="shared" si="164"/>
        <v>0</v>
      </c>
      <c r="CQ143" s="189">
        <v>55.649999999999991</v>
      </c>
      <c r="CR143" s="80">
        <f>+CO143*'PRECIOS SEGUN ADJ. (FRONTERIZO)'!$B$17*'PRECIOS SEGUN ADJ. (FRONTERIZO)'!$C$17</f>
        <v>0</v>
      </c>
      <c r="CS143" s="80" t="s">
        <v>134</v>
      </c>
      <c r="CT143" s="80">
        <f t="shared" si="173"/>
        <v>0</v>
      </c>
      <c r="CU143" s="165">
        <v>206</v>
      </c>
      <c r="CV143" s="37">
        <f t="shared" si="151"/>
        <v>8240</v>
      </c>
      <c r="CW143" s="189">
        <v>6.5999999999999988</v>
      </c>
      <c r="CX143" s="80">
        <f>+CU143*'PRECIOS SEGUN ADJ (RURAL)'!$B$14*'PRECIOS SEGUN ADJ (RURAL)'!$C$14</f>
        <v>54384</v>
      </c>
      <c r="CY143" s="80" t="s">
        <v>665</v>
      </c>
      <c r="CZ143" s="37">
        <v>0</v>
      </c>
      <c r="DA143" s="37">
        <f t="shared" si="165"/>
        <v>0</v>
      </c>
      <c r="DB143" s="189">
        <v>65.75</v>
      </c>
      <c r="DC143" s="80">
        <f>+CZ143*'PRECIOS SEGUN ADJ. (FRONTERIZO)'!$B$19*'PRECIOS SEGUN ADJ. (FRONTERIZO)'!$C$19</f>
        <v>0</v>
      </c>
      <c r="DD143" s="80" t="s">
        <v>134</v>
      </c>
      <c r="DE143" s="80">
        <f t="shared" si="174"/>
        <v>0</v>
      </c>
      <c r="DF143" s="165">
        <v>10</v>
      </c>
      <c r="DG143" s="37">
        <f t="shared" si="152"/>
        <v>400</v>
      </c>
      <c r="DH143" s="189">
        <v>82.59999999999998</v>
      </c>
      <c r="DI143" s="80">
        <f>+DF143*'PRECIOS SEGUN ADJ (RURAL)'!$B$15*'PRECIOS SEGUN ADJ (RURAL)'!$C$15</f>
        <v>33040</v>
      </c>
      <c r="DJ143" s="80" t="s">
        <v>822</v>
      </c>
      <c r="DK143" s="80">
        <f t="shared" si="153"/>
        <v>5947.2</v>
      </c>
      <c r="DL143" s="165">
        <v>206</v>
      </c>
      <c r="DM143" s="37">
        <f t="shared" si="154"/>
        <v>8240</v>
      </c>
      <c r="DN143" s="189">
        <v>23.059999999999995</v>
      </c>
      <c r="DO143" s="80">
        <f>+DL143*'PRECIOS SEGUN ADJ (RURAL)'!$B$17*'PRECIOS SEGUN ADJ (RURAL)'!$C$17</f>
        <v>190014.4</v>
      </c>
      <c r="DP143" s="80" t="s">
        <v>1708</v>
      </c>
      <c r="DQ143" s="192">
        <v>0</v>
      </c>
      <c r="DR143" s="192">
        <f t="shared" si="166"/>
        <v>0</v>
      </c>
      <c r="DS143" s="189">
        <v>80.849999999999994</v>
      </c>
      <c r="DT143" s="80">
        <f>+DQ143*'PRECIOS SEGUN ADJ. (FRONTERIZO)'!$B$22*'PRECIOS SEGUN ADJ. (FRONTERIZO)'!$C$22</f>
        <v>0</v>
      </c>
      <c r="DU143" s="80" t="s">
        <v>134</v>
      </c>
      <c r="DV143" s="165">
        <v>11</v>
      </c>
      <c r="DW143" s="37">
        <f t="shared" si="155"/>
        <v>440</v>
      </c>
      <c r="DX143" s="189">
        <v>21.83</v>
      </c>
      <c r="DY143" s="80">
        <f>+DV143*'PRECIOS SEGUN ADJ (RURAL)'!$B$19*'PRECIOS SEGUN ADJ (RURAL)'!$C$19</f>
        <v>9605.2000000000007</v>
      </c>
      <c r="DZ143" s="80" t="s">
        <v>276</v>
      </c>
      <c r="EA143" s="80">
        <f t="shared" si="156"/>
        <v>1728.94</v>
      </c>
      <c r="EB143" s="165">
        <v>33</v>
      </c>
      <c r="EC143" s="37">
        <f t="shared" si="157"/>
        <v>1320</v>
      </c>
      <c r="ED143" s="189">
        <v>33</v>
      </c>
      <c r="EE143" s="80">
        <f>+EB143*'PRECIOS SEGUN ADJ (RURAL)'!$B$20*'PRECIOS SEGUN ADJ (RURAL)'!$C$20</f>
        <v>43560</v>
      </c>
      <c r="EF143" s="80" t="s">
        <v>1808</v>
      </c>
      <c r="EG143" s="37">
        <v>0</v>
      </c>
      <c r="EH143" s="37">
        <f t="shared" si="167"/>
        <v>0</v>
      </c>
      <c r="EI143" s="189">
        <v>15.789999999999997</v>
      </c>
      <c r="EJ143" s="80">
        <f>+EG143*'PRECIOS SEGUN ADJ. (FRONTERIZO)'!$B$25*'PRECIOS SEGUN ADJ. (FRONTERIZO)'!$C$25</f>
        <v>0</v>
      </c>
      <c r="EK143" s="80" t="s">
        <v>134</v>
      </c>
      <c r="EL143" s="37">
        <v>0</v>
      </c>
      <c r="EM143" s="37">
        <f t="shared" si="168"/>
        <v>0</v>
      </c>
      <c r="EN143" s="189">
        <v>31.5</v>
      </c>
      <c r="EO143" s="80">
        <f>+EL143*'PRECIOS SEGUN ADJ. (FRONTERIZO)'!$B$26*'PRECIOS SEGUN ADJ. (FRONTERIZO)'!$C$26</f>
        <v>0</v>
      </c>
      <c r="EP143" s="80" t="s">
        <v>134</v>
      </c>
      <c r="EQ143" s="193">
        <v>29</v>
      </c>
      <c r="ER143" s="194">
        <f t="shared" si="169"/>
        <v>1160</v>
      </c>
      <c r="ES143" s="195">
        <v>21.68</v>
      </c>
      <c r="ET143" s="196">
        <f>+EQ143*'PRECIOS SEGUN ADJ (RURAL)'!$B$13*'PRECIOS SEGUN ADJ (RURAL)'!$C$13</f>
        <v>25148.800000000003</v>
      </c>
      <c r="EU143" s="196" t="s">
        <v>1809</v>
      </c>
      <c r="EV143" s="197">
        <v>206</v>
      </c>
      <c r="EW143" s="198">
        <f t="shared" si="158"/>
        <v>4120</v>
      </c>
      <c r="EX143" s="199">
        <v>5.5</v>
      </c>
      <c r="EY143" s="200">
        <f>+EV143*'PRECIOS SEGUN ADJ (RURAL)'!$B$16*'PRECIOS SEGUN ADJ (RURAL)'!$C$16</f>
        <v>22660</v>
      </c>
      <c r="EZ143" s="200" t="s">
        <v>1707</v>
      </c>
      <c r="FA143" s="201">
        <v>14</v>
      </c>
      <c r="FB143" s="202">
        <f t="shared" si="170"/>
        <v>560</v>
      </c>
      <c r="FC143" s="203">
        <v>220</v>
      </c>
      <c r="FD143" s="204">
        <f>+FA143*'PRECIOS SEGUN ADJ (RURAL)'!$B$18*'PRECIOS SEGUN ADJ (RURAL)'!$C$18</f>
        <v>123200</v>
      </c>
      <c r="FE143" s="204" t="s">
        <v>1226</v>
      </c>
      <c r="FF143" s="204">
        <f t="shared" si="159"/>
        <v>22176</v>
      </c>
      <c r="FG143" s="80">
        <f t="shared" si="175"/>
        <v>1141430</v>
      </c>
      <c r="FH143" s="80" t="s">
        <v>3645</v>
      </c>
      <c r="FI143" s="80">
        <f t="shared" si="171"/>
        <v>95973.93</v>
      </c>
      <c r="FJ143" s="80" t="s">
        <v>3646</v>
      </c>
      <c r="FK143" s="80">
        <f t="shared" si="176"/>
        <v>1045456.0700000001</v>
      </c>
      <c r="FL143" s="80" t="s">
        <v>3647</v>
      </c>
      <c r="FM143" s="80">
        <f t="shared" si="177"/>
        <v>228286</v>
      </c>
      <c r="FN143" s="80" t="s">
        <v>3648</v>
      </c>
      <c r="FO143" s="80">
        <f t="shared" si="178"/>
        <v>11414.3</v>
      </c>
      <c r="FP143" s="80" t="s">
        <v>3649</v>
      </c>
      <c r="FQ143" s="80"/>
      <c r="FR143" s="80">
        <f t="shared" si="179"/>
        <v>913144</v>
      </c>
      <c r="FS143" s="80" t="s">
        <v>3650</v>
      </c>
      <c r="FT143" s="37" t="str">
        <f>+VLOOKUP(D143,'RURAL XENIA'!F:G,2,0)</f>
        <v>R-30</v>
      </c>
    </row>
    <row r="144" spans="1:176">
      <c r="A144" s="37">
        <v>143</v>
      </c>
      <c r="B144" s="176" t="s">
        <v>1826</v>
      </c>
      <c r="C144" s="26" t="s">
        <v>3651</v>
      </c>
      <c r="D144" s="37">
        <v>130906076</v>
      </c>
      <c r="E144" s="37">
        <f>+VLOOKUP(D144,'INFORMACION DE PROVEEDORES'!C:I,2,0)</f>
        <v>130906076</v>
      </c>
      <c r="F144" s="26" t="str">
        <f>+VLOOKUP(D144,'INFORMACION DE PROVEEDORES'!C:J,4,0)</f>
        <v>DOMINGO FELIX GARCIA SANCHEZ</v>
      </c>
      <c r="G144" s="37" t="str">
        <f>+VLOOKUP(D144,'INFORMACION DE PROVEEDORES'!C:K,5,0)</f>
        <v>048-0067630-8</v>
      </c>
      <c r="H144" s="26" t="str">
        <f>+VLOOKUP(D144,'INFORMACION DE PROVEEDORES'!C:L,7,0)</f>
        <v>AUTOPISTA DUARTE KM 100, CRUCE SABANA DEL PUERO, BONAO</v>
      </c>
      <c r="I144" s="37" t="str">
        <f>+VLOOKUP(D144,'INFORMACION DE PROVEEDORES'!C:M,3,0)</f>
        <v xml:space="preserve"> JURÍDICA</v>
      </c>
      <c r="J144" s="37">
        <v>2</v>
      </c>
      <c r="K144" s="37">
        <v>166</v>
      </c>
      <c r="L144" s="37">
        <v>12</v>
      </c>
      <c r="M144" s="37">
        <f t="shared" si="135"/>
        <v>480</v>
      </c>
      <c r="N144" s="189">
        <v>60.180000000000007</v>
      </c>
      <c r="O144" s="80">
        <f>+L144*'PRECIOS SEGUN ADJ (RURAL)'!$B$2*'PRECIOS SEGUN ADJ (RURAL)'!$C$2</f>
        <v>28886.399999999998</v>
      </c>
      <c r="P144" s="80" t="s">
        <v>1493</v>
      </c>
      <c r="Q144" s="80">
        <f t="shared" si="136"/>
        <v>4621.82</v>
      </c>
      <c r="R144" s="165">
        <v>3</v>
      </c>
      <c r="S144" s="37">
        <f t="shared" si="137"/>
        <v>120</v>
      </c>
      <c r="T144" s="189">
        <v>33</v>
      </c>
      <c r="U144" s="80">
        <f>+R144*'PRECIOS SEGUN ADJ (RURAL)'!$B$3*'PRECIOS SEGUN ADJ (RURAL)'!$C$3</f>
        <v>3960</v>
      </c>
      <c r="V144" s="80" t="s">
        <v>1161</v>
      </c>
      <c r="W144" s="192">
        <v>0</v>
      </c>
      <c r="X144" s="37">
        <f t="shared" si="160"/>
        <v>0</v>
      </c>
      <c r="Y144" s="189">
        <v>25.2</v>
      </c>
      <c r="Z144" s="80">
        <f>+W144*'PRECIOS SEGUN ADJ. (FRONTERIZO)'!$B$4*'PRECIOS SEGUN ADJ. (FRONTERIZO)'!$C$4</f>
        <v>0</v>
      </c>
      <c r="AA144" s="80" t="s">
        <v>134</v>
      </c>
      <c r="AB144" s="165">
        <v>27</v>
      </c>
      <c r="AC144" s="37">
        <f t="shared" si="138"/>
        <v>1080</v>
      </c>
      <c r="AD144" s="189">
        <v>87.91</v>
      </c>
      <c r="AE144" s="80">
        <f>+AB144*'PRECIOS SEGUN ADJ (RURAL)'!$B$4*'PRECIOS SEGUN ADJ (RURAL)'!$C$4</f>
        <v>94942.799999999988</v>
      </c>
      <c r="AF144" s="80" t="s">
        <v>2844</v>
      </c>
      <c r="AG144" s="80">
        <f t="shared" si="139"/>
        <v>17089.7</v>
      </c>
      <c r="AH144" s="165">
        <v>32</v>
      </c>
      <c r="AI144" s="37">
        <f t="shared" si="140"/>
        <v>1280</v>
      </c>
      <c r="AJ144" s="189">
        <v>53.95</v>
      </c>
      <c r="AK144" s="80">
        <f>+AH144*'PRECIOS SEGUN ADJ (RURAL)'!$B$5*'PRECIOS SEGUN ADJ (RURAL)'!$C$5</f>
        <v>69056</v>
      </c>
      <c r="AL144" s="80" t="s">
        <v>2845</v>
      </c>
      <c r="AM144" s="165">
        <v>5</v>
      </c>
      <c r="AN144" s="37">
        <f t="shared" si="141"/>
        <v>200</v>
      </c>
      <c r="AO144" s="189">
        <v>29.05</v>
      </c>
      <c r="AP144" s="80">
        <f>+AM144*'PRECIOS SEGUN ADJ (RURAL)'!$B$6*'PRECIOS SEGUN ADJ (RURAL)'!$C$6</f>
        <v>5810</v>
      </c>
      <c r="AQ144" s="80" t="s">
        <v>1201</v>
      </c>
      <c r="AR144" s="80">
        <f t="shared" si="142"/>
        <v>929.6</v>
      </c>
      <c r="AS144" s="165">
        <v>11</v>
      </c>
      <c r="AT144" s="37">
        <f t="shared" si="143"/>
        <v>440</v>
      </c>
      <c r="AU144" s="189">
        <v>304.44</v>
      </c>
      <c r="AV144" s="80">
        <f>+AS144*'PRECIOS SEGUN ADJ (RURAL)'!$B$7*'PRECIOS SEGUN ADJ (RURAL)'!$C$7</f>
        <v>133953.60000000001</v>
      </c>
      <c r="AW144" s="80" t="s">
        <v>1202</v>
      </c>
      <c r="AX144" s="80">
        <f t="shared" si="144"/>
        <v>24111.65</v>
      </c>
      <c r="AY144" s="37">
        <v>0</v>
      </c>
      <c r="AZ144" s="37">
        <f t="shared" si="161"/>
        <v>0</v>
      </c>
      <c r="BA144" s="189">
        <v>18.899999999999999</v>
      </c>
      <c r="BB144" s="80">
        <f>+AY144*'PRECIOS SEGUN ADJ. (FRONTERIZO)'!$B$9*'PRECIOS SEGUN ADJ. (FRONTERIZO)'!$C$9</f>
        <v>0</v>
      </c>
      <c r="BC144" s="80" t="s">
        <v>134</v>
      </c>
      <c r="BD144" s="165">
        <v>3</v>
      </c>
      <c r="BE144" s="37">
        <f t="shared" si="145"/>
        <v>120</v>
      </c>
      <c r="BF144" s="189">
        <v>140.38999999999999</v>
      </c>
      <c r="BG144" s="80">
        <f>+BD144*'PRECIOS SEGUN ADJ (RURAL)'!$B$8*'PRECIOS SEGUN ADJ (RURAL)'!$C$8</f>
        <v>16846.8</v>
      </c>
      <c r="BH144" s="80" t="s">
        <v>1164</v>
      </c>
      <c r="BI144" s="80">
        <f t="shared" si="146"/>
        <v>3032.42</v>
      </c>
      <c r="BJ144" s="37">
        <v>0</v>
      </c>
      <c r="BK144" s="37">
        <f t="shared" si="162"/>
        <v>0</v>
      </c>
      <c r="BL144" s="189">
        <v>31.459999999999997</v>
      </c>
      <c r="BM144" s="80">
        <f>+BJ144*'PRECIOS SEGUN ADJ. (FRONTERIZO)'!$B$11*'PRECIOS SEGUN ADJ. (FRONTERIZO)'!$C$11</f>
        <v>0</v>
      </c>
      <c r="BN144" s="80" t="s">
        <v>134</v>
      </c>
      <c r="BO144" s="165">
        <v>9</v>
      </c>
      <c r="BP144" s="37">
        <f t="shared" si="147"/>
        <v>360</v>
      </c>
      <c r="BQ144" s="189">
        <v>68.099999999999994</v>
      </c>
      <c r="BR144" s="80">
        <f>+BO144*'PRECIOS SEGUN ADJ (RURAL)'!$B$9*'PRECIOS SEGUN ADJ (RURAL)'!$C$9</f>
        <v>24516</v>
      </c>
      <c r="BS144" s="80" t="s">
        <v>1203</v>
      </c>
      <c r="BT144" s="165">
        <v>166</v>
      </c>
      <c r="BU144" s="37">
        <f t="shared" si="148"/>
        <v>3320</v>
      </c>
      <c r="BV144" s="189">
        <v>5.5</v>
      </c>
      <c r="BW144" s="80">
        <f>+BT144*'PRECIOS SEGUN ADJ (RURAL)'!$B$10*'PRECIOS SEGUN ADJ (RURAL)'!$C$10</f>
        <v>18260</v>
      </c>
      <c r="BX144" s="80" t="s">
        <v>3652</v>
      </c>
      <c r="BY144" s="165">
        <v>166</v>
      </c>
      <c r="BZ144" s="37">
        <f t="shared" si="149"/>
        <v>6640</v>
      </c>
      <c r="CA144" s="189">
        <v>7.1500000000000012</v>
      </c>
      <c r="CB144" s="80">
        <f>+BY144*'PRECIOS SEGUN ADJ (RURAL)'!$B$11*'PRECIOS SEGUN ADJ (RURAL)'!$C$11</f>
        <v>47476</v>
      </c>
      <c r="CC144" s="80" t="s">
        <v>1456</v>
      </c>
      <c r="CD144" s="165">
        <v>166</v>
      </c>
      <c r="CE144" s="37">
        <f t="shared" si="150"/>
        <v>6640</v>
      </c>
      <c r="CF144" s="189">
        <v>6.84</v>
      </c>
      <c r="CG144" s="80">
        <f>+CD144*'PRECIOS SEGUN ADJ (RURAL)'!$B$12*'PRECIOS SEGUN ADJ (RURAL)'!$C$12</f>
        <v>45417.600000000006</v>
      </c>
      <c r="CH144" s="80" t="s">
        <v>3653</v>
      </c>
      <c r="CI144" s="37">
        <v>0</v>
      </c>
      <c r="CJ144" s="37">
        <f t="shared" si="163"/>
        <v>0</v>
      </c>
      <c r="CK144" s="189">
        <v>60</v>
      </c>
      <c r="CL144" s="80">
        <f>+CI144*'PRECIOS SEGUN ADJ. (FRONTERIZO)'!$B$16*'PRECIOS SEGUN ADJ. (FRONTERIZO)'!$C$16</f>
        <v>0</v>
      </c>
      <c r="CM144" s="80" t="s">
        <v>134</v>
      </c>
      <c r="CN144" s="80">
        <f t="shared" si="172"/>
        <v>0</v>
      </c>
      <c r="CO144" s="37">
        <v>0</v>
      </c>
      <c r="CP144" s="37">
        <f t="shared" si="164"/>
        <v>0</v>
      </c>
      <c r="CQ144" s="189">
        <v>55.649999999999991</v>
      </c>
      <c r="CR144" s="80">
        <f>+CO144*'PRECIOS SEGUN ADJ. (FRONTERIZO)'!$B$17*'PRECIOS SEGUN ADJ. (FRONTERIZO)'!$C$17</f>
        <v>0</v>
      </c>
      <c r="CS144" s="80" t="s">
        <v>134</v>
      </c>
      <c r="CT144" s="80">
        <f t="shared" si="173"/>
        <v>0</v>
      </c>
      <c r="CU144" s="165">
        <v>166</v>
      </c>
      <c r="CV144" s="37">
        <f t="shared" si="151"/>
        <v>6640</v>
      </c>
      <c r="CW144" s="189">
        <v>6.5999999999999988</v>
      </c>
      <c r="CX144" s="80">
        <f>+CU144*'PRECIOS SEGUN ADJ (RURAL)'!$B$14*'PRECIOS SEGUN ADJ (RURAL)'!$C$14</f>
        <v>43824</v>
      </c>
      <c r="CY144" s="80" t="s">
        <v>3654</v>
      </c>
      <c r="CZ144" s="37">
        <v>0</v>
      </c>
      <c r="DA144" s="37">
        <f t="shared" si="165"/>
        <v>0</v>
      </c>
      <c r="DB144" s="189">
        <v>65.75</v>
      </c>
      <c r="DC144" s="80">
        <f>+CZ144*'PRECIOS SEGUN ADJ. (FRONTERIZO)'!$B$19*'PRECIOS SEGUN ADJ. (FRONTERIZO)'!$C$19</f>
        <v>0</v>
      </c>
      <c r="DD144" s="80" t="s">
        <v>134</v>
      </c>
      <c r="DE144" s="80">
        <f t="shared" si="174"/>
        <v>0</v>
      </c>
      <c r="DF144" s="165">
        <v>7</v>
      </c>
      <c r="DG144" s="37">
        <f t="shared" si="152"/>
        <v>280</v>
      </c>
      <c r="DH144" s="189">
        <v>82.59999999999998</v>
      </c>
      <c r="DI144" s="80">
        <f>+DF144*'PRECIOS SEGUN ADJ (RURAL)'!$B$15*'PRECIOS SEGUN ADJ (RURAL)'!$C$15</f>
        <v>23127.999999999996</v>
      </c>
      <c r="DJ144" s="80" t="s">
        <v>144</v>
      </c>
      <c r="DK144" s="80">
        <f t="shared" si="153"/>
        <v>4163.04</v>
      </c>
      <c r="DL144" s="165">
        <v>166</v>
      </c>
      <c r="DM144" s="37">
        <f t="shared" si="154"/>
        <v>6640</v>
      </c>
      <c r="DN144" s="189">
        <v>23.059999999999995</v>
      </c>
      <c r="DO144" s="80">
        <f>+DL144*'PRECIOS SEGUN ADJ (RURAL)'!$B$17*'PRECIOS SEGUN ADJ (RURAL)'!$C$17</f>
        <v>153118.39999999999</v>
      </c>
      <c r="DP144" s="80" t="s">
        <v>3655</v>
      </c>
      <c r="DQ144" s="192">
        <v>0</v>
      </c>
      <c r="DR144" s="192">
        <f t="shared" si="166"/>
        <v>0</v>
      </c>
      <c r="DS144" s="189">
        <v>80.849999999999994</v>
      </c>
      <c r="DT144" s="80">
        <f>+DQ144*'PRECIOS SEGUN ADJ. (FRONTERIZO)'!$B$22*'PRECIOS SEGUN ADJ. (FRONTERIZO)'!$C$22</f>
        <v>0</v>
      </c>
      <c r="DU144" s="80" t="s">
        <v>134</v>
      </c>
      <c r="DV144" s="165">
        <v>7</v>
      </c>
      <c r="DW144" s="37">
        <f t="shared" si="155"/>
        <v>280</v>
      </c>
      <c r="DX144" s="189">
        <v>21.83</v>
      </c>
      <c r="DY144" s="80">
        <f>+DV144*'PRECIOS SEGUN ADJ (RURAL)'!$B$19*'PRECIOS SEGUN ADJ (RURAL)'!$C$19</f>
        <v>6112.4</v>
      </c>
      <c r="DZ144" s="80" t="s">
        <v>1244</v>
      </c>
      <c r="EA144" s="80">
        <f t="shared" si="156"/>
        <v>1100.23</v>
      </c>
      <c r="EB144" s="165">
        <v>25</v>
      </c>
      <c r="EC144" s="37">
        <f t="shared" si="157"/>
        <v>1000</v>
      </c>
      <c r="ED144" s="189">
        <v>33</v>
      </c>
      <c r="EE144" s="80">
        <f>+EB144*'PRECIOS SEGUN ADJ (RURAL)'!$B$20*'PRECIOS SEGUN ADJ (RURAL)'!$C$20</f>
        <v>33000</v>
      </c>
      <c r="EF144" s="80" t="s">
        <v>2850</v>
      </c>
      <c r="EG144" s="37">
        <v>0</v>
      </c>
      <c r="EH144" s="37">
        <f t="shared" si="167"/>
        <v>0</v>
      </c>
      <c r="EI144" s="189">
        <v>15.789999999999997</v>
      </c>
      <c r="EJ144" s="80">
        <f>+EG144*'PRECIOS SEGUN ADJ. (FRONTERIZO)'!$B$25*'PRECIOS SEGUN ADJ. (FRONTERIZO)'!$C$25</f>
        <v>0</v>
      </c>
      <c r="EK144" s="80" t="s">
        <v>134</v>
      </c>
      <c r="EL144" s="37">
        <v>0</v>
      </c>
      <c r="EM144" s="37">
        <f t="shared" si="168"/>
        <v>0</v>
      </c>
      <c r="EN144" s="189">
        <v>31.5</v>
      </c>
      <c r="EO144" s="80">
        <f>+EL144*'PRECIOS SEGUN ADJ. (FRONTERIZO)'!$B$26*'PRECIOS SEGUN ADJ. (FRONTERIZO)'!$C$26</f>
        <v>0</v>
      </c>
      <c r="EP144" s="80" t="s">
        <v>134</v>
      </c>
      <c r="EQ144" s="193">
        <v>22</v>
      </c>
      <c r="ER144" s="194">
        <f t="shared" si="169"/>
        <v>880</v>
      </c>
      <c r="ES144" s="195">
        <v>21.68</v>
      </c>
      <c r="ET144" s="196">
        <f>+EQ144*'PRECIOS SEGUN ADJ (RURAL)'!$B$13*'PRECIOS SEGUN ADJ (RURAL)'!$C$13</f>
        <v>19078.399999999998</v>
      </c>
      <c r="EU144" s="196" t="s">
        <v>2851</v>
      </c>
      <c r="EV144" s="197">
        <v>166</v>
      </c>
      <c r="EW144" s="198">
        <f t="shared" si="158"/>
        <v>3320</v>
      </c>
      <c r="EX144" s="199">
        <v>5.5</v>
      </c>
      <c r="EY144" s="200">
        <f>+EV144*'PRECIOS SEGUN ADJ (RURAL)'!$B$16*'PRECIOS SEGUN ADJ (RURAL)'!$C$16</f>
        <v>18260</v>
      </c>
      <c r="EZ144" s="200" t="s">
        <v>3652</v>
      </c>
      <c r="FA144" s="201">
        <v>11</v>
      </c>
      <c r="FB144" s="202">
        <f t="shared" si="170"/>
        <v>440</v>
      </c>
      <c r="FC144" s="203">
        <v>220</v>
      </c>
      <c r="FD144" s="204">
        <f>+FA144*'PRECIOS SEGUN ADJ (RURAL)'!$B$18*'PRECIOS SEGUN ADJ (RURAL)'!$C$18</f>
        <v>96800</v>
      </c>
      <c r="FE144" s="204" t="s">
        <v>1209</v>
      </c>
      <c r="FF144" s="204">
        <f t="shared" si="159"/>
        <v>17424</v>
      </c>
      <c r="FG144" s="80">
        <f t="shared" si="175"/>
        <v>882446.4</v>
      </c>
      <c r="FH144" s="80" t="s">
        <v>3656</v>
      </c>
      <c r="FI144" s="80">
        <f t="shared" si="171"/>
        <v>72472.460000000006</v>
      </c>
      <c r="FJ144" s="80" t="s">
        <v>3657</v>
      </c>
      <c r="FK144" s="80">
        <f t="shared" si="176"/>
        <v>809973.94000000006</v>
      </c>
      <c r="FL144" s="80" t="s">
        <v>3658</v>
      </c>
      <c r="FM144" s="80">
        <f t="shared" si="177"/>
        <v>176489.28</v>
      </c>
      <c r="FN144" s="80" t="s">
        <v>3659</v>
      </c>
      <c r="FO144" s="80">
        <f t="shared" si="178"/>
        <v>8824.4599999999991</v>
      </c>
      <c r="FP144" s="80" t="s">
        <v>3660</v>
      </c>
      <c r="FQ144" s="80"/>
      <c r="FR144" s="80">
        <f t="shared" si="179"/>
        <v>705957.12</v>
      </c>
      <c r="FS144" s="80" t="s">
        <v>3661</v>
      </c>
      <c r="FT144" s="37" t="str">
        <f>+VLOOKUP(D144,'RURAL XENIA'!F:G,2,0)</f>
        <v>R-24</v>
      </c>
    </row>
    <row r="145" spans="1:176">
      <c r="A145" s="37">
        <v>144</v>
      </c>
      <c r="B145" s="176" t="s">
        <v>1826</v>
      </c>
      <c r="C145" s="26" t="s">
        <v>3662</v>
      </c>
      <c r="D145" s="37">
        <v>132081242</v>
      </c>
      <c r="E145" s="37">
        <f>+VLOOKUP(D145,'INFORMACION DE PROVEEDORES'!C:I,2,0)</f>
        <v>132081242</v>
      </c>
      <c r="F145" s="26" t="str">
        <f>+VLOOKUP(D145,'INFORMACION DE PROVEEDORES'!C:J,4,0)</f>
        <v xml:space="preserve">STEVEN ARGENIS PEÑA PAULINO </v>
      </c>
      <c r="G145" s="37" t="str">
        <f>+VLOOKUP(D145,'INFORMACION DE PROVEEDORES'!C:K,5,0)</f>
        <v>008-0033222-3</v>
      </c>
      <c r="H145" s="26" t="str">
        <f>+VLOOKUP(D145,'INFORMACION DE PROVEEDORES'!C:L,7,0)</f>
        <v>CALLE FRANCISCO ALBERTO CAAMAÑO NO. 14, MONTE PLATA</v>
      </c>
      <c r="I145" s="37" t="str">
        <f>+VLOOKUP(D145,'INFORMACION DE PROVEEDORES'!C:M,3,0)</f>
        <v xml:space="preserve"> JURÍDICA</v>
      </c>
      <c r="J145" s="37">
        <v>3</v>
      </c>
      <c r="K145" s="37">
        <v>193</v>
      </c>
      <c r="L145" s="37">
        <v>14</v>
      </c>
      <c r="M145" s="37">
        <f t="shared" si="135"/>
        <v>560</v>
      </c>
      <c r="N145" s="189">
        <v>60.180000000000007</v>
      </c>
      <c r="O145" s="80">
        <f>+L145*'PRECIOS SEGUN ADJ (RURAL)'!$B$2*'PRECIOS SEGUN ADJ (RURAL)'!$C$2</f>
        <v>33700.800000000003</v>
      </c>
      <c r="P145" s="80" t="s">
        <v>1476</v>
      </c>
      <c r="Q145" s="80">
        <f t="shared" si="136"/>
        <v>5392.13</v>
      </c>
      <c r="R145" s="165">
        <v>3</v>
      </c>
      <c r="S145" s="37">
        <f t="shared" si="137"/>
        <v>120</v>
      </c>
      <c r="T145" s="189">
        <v>33</v>
      </c>
      <c r="U145" s="80">
        <f>+R145*'PRECIOS SEGUN ADJ (RURAL)'!$B$3*'PRECIOS SEGUN ADJ (RURAL)'!$C$3</f>
        <v>3960</v>
      </c>
      <c r="V145" s="80" t="s">
        <v>1161</v>
      </c>
      <c r="W145" s="192">
        <v>0</v>
      </c>
      <c r="X145" s="37">
        <f t="shared" si="160"/>
        <v>0</v>
      </c>
      <c r="Y145" s="189">
        <v>25.2</v>
      </c>
      <c r="Z145" s="80">
        <f>+W145*'PRECIOS SEGUN ADJ. (FRONTERIZO)'!$B$4*'PRECIOS SEGUN ADJ. (FRONTERIZO)'!$C$4</f>
        <v>0</v>
      </c>
      <c r="AA145" s="80" t="s">
        <v>134</v>
      </c>
      <c r="AB145" s="165">
        <v>31</v>
      </c>
      <c r="AC145" s="37">
        <f t="shared" si="138"/>
        <v>1240</v>
      </c>
      <c r="AD145" s="189">
        <v>87.91</v>
      </c>
      <c r="AE145" s="80">
        <f>+AB145*'PRECIOS SEGUN ADJ (RURAL)'!$B$4*'PRECIOS SEGUN ADJ (RURAL)'!$C$4</f>
        <v>109008.4</v>
      </c>
      <c r="AF145" s="80" t="s">
        <v>488</v>
      </c>
      <c r="AG145" s="80">
        <f t="shared" si="139"/>
        <v>19621.509999999998</v>
      </c>
      <c r="AH145" s="165">
        <v>37</v>
      </c>
      <c r="AI145" s="37">
        <f t="shared" si="140"/>
        <v>1480</v>
      </c>
      <c r="AJ145" s="189">
        <v>53.95</v>
      </c>
      <c r="AK145" s="80">
        <f>+AH145*'PRECIOS SEGUN ADJ (RURAL)'!$B$5*'PRECIOS SEGUN ADJ (RURAL)'!$C$5</f>
        <v>79846</v>
      </c>
      <c r="AL145" s="80" t="s">
        <v>489</v>
      </c>
      <c r="AM145" s="165">
        <v>5</v>
      </c>
      <c r="AN145" s="37">
        <f t="shared" si="141"/>
        <v>200</v>
      </c>
      <c r="AO145" s="189">
        <v>29.05</v>
      </c>
      <c r="AP145" s="80">
        <f>+AM145*'PRECIOS SEGUN ADJ (RURAL)'!$B$6*'PRECIOS SEGUN ADJ (RURAL)'!$C$6</f>
        <v>5810</v>
      </c>
      <c r="AQ145" s="80" t="s">
        <v>1201</v>
      </c>
      <c r="AR145" s="80">
        <f t="shared" si="142"/>
        <v>929.6</v>
      </c>
      <c r="AS145" s="165">
        <v>12</v>
      </c>
      <c r="AT145" s="37">
        <f t="shared" si="143"/>
        <v>480</v>
      </c>
      <c r="AU145" s="189">
        <v>304.44</v>
      </c>
      <c r="AV145" s="80">
        <f>+AS145*'PRECIOS SEGUN ADJ (RURAL)'!$B$7*'PRECIOS SEGUN ADJ (RURAL)'!$C$7</f>
        <v>146131.19999999998</v>
      </c>
      <c r="AW145" s="80" t="s">
        <v>1479</v>
      </c>
      <c r="AX145" s="80">
        <f t="shared" si="144"/>
        <v>26303.62</v>
      </c>
      <c r="AY145" s="37">
        <v>0</v>
      </c>
      <c r="AZ145" s="37">
        <f t="shared" si="161"/>
        <v>0</v>
      </c>
      <c r="BA145" s="189">
        <v>18.899999999999999</v>
      </c>
      <c r="BB145" s="80">
        <f>+AY145*'PRECIOS SEGUN ADJ. (FRONTERIZO)'!$B$9*'PRECIOS SEGUN ADJ. (FRONTERIZO)'!$C$9</f>
        <v>0</v>
      </c>
      <c r="BC145" s="80" t="s">
        <v>134</v>
      </c>
      <c r="BD145" s="165">
        <v>3</v>
      </c>
      <c r="BE145" s="37">
        <f t="shared" si="145"/>
        <v>120</v>
      </c>
      <c r="BF145" s="189">
        <v>140.38999999999999</v>
      </c>
      <c r="BG145" s="80">
        <f>+BD145*'PRECIOS SEGUN ADJ (RURAL)'!$B$8*'PRECIOS SEGUN ADJ (RURAL)'!$C$8</f>
        <v>16846.8</v>
      </c>
      <c r="BH145" s="80" t="s">
        <v>1164</v>
      </c>
      <c r="BI145" s="80">
        <f t="shared" si="146"/>
        <v>3032.42</v>
      </c>
      <c r="BJ145" s="37">
        <v>0</v>
      </c>
      <c r="BK145" s="37">
        <f t="shared" si="162"/>
        <v>0</v>
      </c>
      <c r="BL145" s="189">
        <v>31.459999999999997</v>
      </c>
      <c r="BM145" s="80">
        <f>+BJ145*'PRECIOS SEGUN ADJ. (FRONTERIZO)'!$B$11*'PRECIOS SEGUN ADJ. (FRONTERIZO)'!$C$11</f>
        <v>0</v>
      </c>
      <c r="BN145" s="80" t="s">
        <v>134</v>
      </c>
      <c r="BO145" s="165">
        <v>9</v>
      </c>
      <c r="BP145" s="37">
        <f t="shared" si="147"/>
        <v>360</v>
      </c>
      <c r="BQ145" s="189">
        <v>68.099999999999994</v>
      </c>
      <c r="BR145" s="80">
        <f>+BO145*'PRECIOS SEGUN ADJ (RURAL)'!$B$9*'PRECIOS SEGUN ADJ (RURAL)'!$C$9</f>
        <v>24516</v>
      </c>
      <c r="BS145" s="80" t="s">
        <v>1203</v>
      </c>
      <c r="BT145" s="165">
        <v>193</v>
      </c>
      <c r="BU145" s="37">
        <f t="shared" si="148"/>
        <v>3860</v>
      </c>
      <c r="BV145" s="189">
        <v>5.5</v>
      </c>
      <c r="BW145" s="80">
        <f>+BT145*'PRECIOS SEGUN ADJ (RURAL)'!$B$10*'PRECIOS SEGUN ADJ (RURAL)'!$C$10</f>
        <v>21230</v>
      </c>
      <c r="BX145" s="80" t="s">
        <v>2919</v>
      </c>
      <c r="BY145" s="165">
        <v>193</v>
      </c>
      <c r="BZ145" s="37">
        <f t="shared" si="149"/>
        <v>7720</v>
      </c>
      <c r="CA145" s="189">
        <v>7.1500000000000012</v>
      </c>
      <c r="CB145" s="80">
        <f>+BY145*'PRECIOS SEGUN ADJ (RURAL)'!$B$11*'PRECIOS SEGUN ADJ (RURAL)'!$C$11</f>
        <v>55198</v>
      </c>
      <c r="CC145" s="80" t="s">
        <v>2595</v>
      </c>
      <c r="CD145" s="165">
        <v>193</v>
      </c>
      <c r="CE145" s="37">
        <f t="shared" si="150"/>
        <v>7720</v>
      </c>
      <c r="CF145" s="189">
        <v>6.84</v>
      </c>
      <c r="CG145" s="80">
        <f>+CD145*'PRECIOS SEGUN ADJ (RURAL)'!$B$12*'PRECIOS SEGUN ADJ (RURAL)'!$C$12</f>
        <v>52804.799999999996</v>
      </c>
      <c r="CH145" s="80" t="s">
        <v>2920</v>
      </c>
      <c r="CI145" s="37">
        <v>0</v>
      </c>
      <c r="CJ145" s="37">
        <f t="shared" si="163"/>
        <v>0</v>
      </c>
      <c r="CK145" s="189">
        <v>60</v>
      </c>
      <c r="CL145" s="80">
        <f>+CI145*'PRECIOS SEGUN ADJ. (FRONTERIZO)'!$B$16*'PRECIOS SEGUN ADJ. (FRONTERIZO)'!$C$16</f>
        <v>0</v>
      </c>
      <c r="CM145" s="80" t="s">
        <v>134</v>
      </c>
      <c r="CN145" s="80">
        <f t="shared" si="172"/>
        <v>0</v>
      </c>
      <c r="CO145" s="37">
        <v>0</v>
      </c>
      <c r="CP145" s="37">
        <f t="shared" si="164"/>
        <v>0</v>
      </c>
      <c r="CQ145" s="189">
        <v>55.649999999999991</v>
      </c>
      <c r="CR145" s="80">
        <f>+CO145*'PRECIOS SEGUN ADJ. (FRONTERIZO)'!$B$17*'PRECIOS SEGUN ADJ. (FRONTERIZO)'!$C$17</f>
        <v>0</v>
      </c>
      <c r="CS145" s="80" t="s">
        <v>134</v>
      </c>
      <c r="CT145" s="80">
        <f t="shared" si="173"/>
        <v>0</v>
      </c>
      <c r="CU145" s="165">
        <v>193</v>
      </c>
      <c r="CV145" s="37">
        <f t="shared" si="151"/>
        <v>7720</v>
      </c>
      <c r="CW145" s="189">
        <v>6.5999999999999988</v>
      </c>
      <c r="CX145" s="80">
        <f>+CU145*'PRECIOS SEGUN ADJ (RURAL)'!$B$14*'PRECIOS SEGUN ADJ (RURAL)'!$C$14</f>
        <v>50952</v>
      </c>
      <c r="CY145" s="80" t="s">
        <v>2921</v>
      </c>
      <c r="CZ145" s="37">
        <v>0</v>
      </c>
      <c r="DA145" s="37">
        <f t="shared" si="165"/>
        <v>0</v>
      </c>
      <c r="DB145" s="189">
        <v>65.75</v>
      </c>
      <c r="DC145" s="80">
        <f>+CZ145*'PRECIOS SEGUN ADJ. (FRONTERIZO)'!$B$19*'PRECIOS SEGUN ADJ. (FRONTERIZO)'!$C$19</f>
        <v>0</v>
      </c>
      <c r="DD145" s="80" t="s">
        <v>134</v>
      </c>
      <c r="DE145" s="80">
        <f t="shared" si="174"/>
        <v>0</v>
      </c>
      <c r="DF145" s="165">
        <v>8</v>
      </c>
      <c r="DG145" s="37">
        <f t="shared" si="152"/>
        <v>320</v>
      </c>
      <c r="DH145" s="189">
        <v>82.59999999999998</v>
      </c>
      <c r="DI145" s="80">
        <f>+DF145*'PRECIOS SEGUN ADJ (RURAL)'!$B$15*'PRECIOS SEGUN ADJ (RURAL)'!$C$15</f>
        <v>26432</v>
      </c>
      <c r="DJ145" s="80" t="s">
        <v>174</v>
      </c>
      <c r="DK145" s="80">
        <f t="shared" si="153"/>
        <v>4757.76</v>
      </c>
      <c r="DL145" s="165">
        <v>193</v>
      </c>
      <c r="DM145" s="37">
        <f t="shared" si="154"/>
        <v>7720</v>
      </c>
      <c r="DN145" s="189">
        <v>23.059999999999995</v>
      </c>
      <c r="DO145" s="80">
        <f>+DL145*'PRECIOS SEGUN ADJ (RURAL)'!$B$17*'PRECIOS SEGUN ADJ (RURAL)'!$C$17</f>
        <v>178023.2</v>
      </c>
      <c r="DP145" s="80" t="s">
        <v>2922</v>
      </c>
      <c r="DQ145" s="192">
        <v>0</v>
      </c>
      <c r="DR145" s="192">
        <f t="shared" si="166"/>
        <v>0</v>
      </c>
      <c r="DS145" s="189">
        <v>80.849999999999994</v>
      </c>
      <c r="DT145" s="80">
        <f>+DQ145*'PRECIOS SEGUN ADJ. (FRONTERIZO)'!$B$22*'PRECIOS SEGUN ADJ. (FRONTERIZO)'!$C$22</f>
        <v>0</v>
      </c>
      <c r="DU145" s="80" t="s">
        <v>134</v>
      </c>
      <c r="DV145" s="165">
        <v>9</v>
      </c>
      <c r="DW145" s="37">
        <f t="shared" si="155"/>
        <v>360</v>
      </c>
      <c r="DX145" s="189">
        <v>21.83</v>
      </c>
      <c r="DY145" s="80">
        <f>+DV145*'PRECIOS SEGUN ADJ (RURAL)'!$B$19*'PRECIOS SEGUN ADJ (RURAL)'!$C$19</f>
        <v>7858.7999999999993</v>
      </c>
      <c r="DZ145" s="80" t="s">
        <v>1483</v>
      </c>
      <c r="EA145" s="80">
        <f t="shared" si="156"/>
        <v>1414.58</v>
      </c>
      <c r="EB145" s="165">
        <v>29</v>
      </c>
      <c r="EC145" s="37">
        <f t="shared" si="157"/>
        <v>1160</v>
      </c>
      <c r="ED145" s="189">
        <v>33</v>
      </c>
      <c r="EE145" s="80">
        <f>+EB145*'PRECIOS SEGUN ADJ (RURAL)'!$B$20*'PRECIOS SEGUN ADJ (RURAL)'!$C$20</f>
        <v>38280</v>
      </c>
      <c r="EF145" s="80" t="s">
        <v>793</v>
      </c>
      <c r="EG145" s="37">
        <v>0</v>
      </c>
      <c r="EH145" s="37">
        <f t="shared" si="167"/>
        <v>0</v>
      </c>
      <c r="EI145" s="189">
        <v>15.789999999999997</v>
      </c>
      <c r="EJ145" s="80">
        <f>+EG145*'PRECIOS SEGUN ADJ. (FRONTERIZO)'!$B$25*'PRECIOS SEGUN ADJ. (FRONTERIZO)'!$C$25</f>
        <v>0</v>
      </c>
      <c r="EK145" s="80" t="s">
        <v>134</v>
      </c>
      <c r="EL145" s="37">
        <v>0</v>
      </c>
      <c r="EM145" s="37">
        <f t="shared" si="168"/>
        <v>0</v>
      </c>
      <c r="EN145" s="189">
        <v>31.5</v>
      </c>
      <c r="EO145" s="80">
        <f>+EL145*'PRECIOS SEGUN ADJ. (FRONTERIZO)'!$B$26*'PRECIOS SEGUN ADJ. (FRONTERIZO)'!$C$26</f>
        <v>0</v>
      </c>
      <c r="EP145" s="80" t="s">
        <v>134</v>
      </c>
      <c r="EQ145" s="193">
        <v>26</v>
      </c>
      <c r="ER145" s="194">
        <f t="shared" si="169"/>
        <v>1040</v>
      </c>
      <c r="ES145" s="195">
        <v>21.68</v>
      </c>
      <c r="ET145" s="196">
        <f>+EQ145*'PRECIOS SEGUN ADJ (RURAL)'!$B$13*'PRECIOS SEGUN ADJ (RURAL)'!$C$13</f>
        <v>22547.199999999997</v>
      </c>
      <c r="EU145" s="196" t="s">
        <v>1736</v>
      </c>
      <c r="EV145" s="197">
        <v>193</v>
      </c>
      <c r="EW145" s="198">
        <f t="shared" si="158"/>
        <v>3860</v>
      </c>
      <c r="EX145" s="199">
        <v>5.5</v>
      </c>
      <c r="EY145" s="200">
        <f>+EV145*'PRECIOS SEGUN ADJ (RURAL)'!$B$16*'PRECIOS SEGUN ADJ (RURAL)'!$C$16</f>
        <v>21230</v>
      </c>
      <c r="EZ145" s="200" t="s">
        <v>2919</v>
      </c>
      <c r="FA145" s="201">
        <v>12</v>
      </c>
      <c r="FB145" s="202">
        <f t="shared" si="170"/>
        <v>480</v>
      </c>
      <c r="FC145" s="203">
        <v>220</v>
      </c>
      <c r="FD145" s="204">
        <f>+FA145*'PRECIOS SEGUN ADJ (RURAL)'!$B$18*'PRECIOS SEGUN ADJ (RURAL)'!$C$18</f>
        <v>105600</v>
      </c>
      <c r="FE145" s="204" t="s">
        <v>1398</v>
      </c>
      <c r="FF145" s="204">
        <f t="shared" si="159"/>
        <v>19008</v>
      </c>
      <c r="FG145" s="80">
        <f t="shared" si="175"/>
        <v>999975.2</v>
      </c>
      <c r="FH145" s="80" t="s">
        <v>3663</v>
      </c>
      <c r="FI145" s="80">
        <f t="shared" si="171"/>
        <v>80459.62</v>
      </c>
      <c r="FJ145" s="80" t="s">
        <v>3664</v>
      </c>
      <c r="FK145" s="80">
        <f t="shared" si="176"/>
        <v>919515.58</v>
      </c>
      <c r="FL145" s="80" t="s">
        <v>3665</v>
      </c>
      <c r="FM145" s="80">
        <f t="shared" si="177"/>
        <v>199995.04</v>
      </c>
      <c r="FN145" s="80" t="s">
        <v>3666</v>
      </c>
      <c r="FO145" s="80">
        <f t="shared" si="178"/>
        <v>9999.75</v>
      </c>
      <c r="FP145" s="80" t="s">
        <v>3667</v>
      </c>
      <c r="FQ145" s="80"/>
      <c r="FR145" s="80">
        <f t="shared" si="179"/>
        <v>799980.15999999992</v>
      </c>
      <c r="FS145" s="80" t="s">
        <v>3668</v>
      </c>
      <c r="FT145" s="37" t="str">
        <f>+VLOOKUP(D145,'RURAL XENIA'!F:G,2,0)</f>
        <v>R-20</v>
      </c>
    </row>
    <row r="146" spans="1:176">
      <c r="A146" s="37">
        <v>145</v>
      </c>
      <c r="B146" s="176" t="s">
        <v>1826</v>
      </c>
      <c r="C146" s="26" t="s">
        <v>3669</v>
      </c>
      <c r="D146" s="37">
        <v>132269268</v>
      </c>
      <c r="E146" s="37">
        <f>+VLOOKUP(D146,'INFORMACION DE PROVEEDORES'!C:I,2,0)</f>
        <v>132269268</v>
      </c>
      <c r="F146" s="26" t="str">
        <f>+VLOOKUP(D146,'INFORMACION DE PROVEEDORES'!C:J,4,0)</f>
        <v>SANTIAGO ELISEO PEÑALO</v>
      </c>
      <c r="G146" s="37" t="str">
        <f>+VLOOKUP(D146,'INFORMACION DE PROVEEDORES'!C:K,5,0)</f>
        <v>060-0015680-9</v>
      </c>
      <c r="H146" s="26" t="str">
        <f>+VLOOKUP(D146,'INFORMACION DE PROVEEDORES'!C:L,7,0)</f>
        <v>CALLE LORENZO ALVAREZ, NO.3 CENTRO DE LA CIUDAD, CABRERA</v>
      </c>
      <c r="I146" s="37" t="str">
        <f>+VLOOKUP(D146,'INFORMACION DE PROVEEDORES'!C:M,3,0)</f>
        <v xml:space="preserve"> JURÍDICA</v>
      </c>
      <c r="J146" s="37">
        <v>4</v>
      </c>
      <c r="K146" s="37">
        <v>267</v>
      </c>
      <c r="L146" s="37">
        <v>19</v>
      </c>
      <c r="M146" s="37">
        <f t="shared" si="135"/>
        <v>760</v>
      </c>
      <c r="N146" s="189">
        <v>60.180000000000007</v>
      </c>
      <c r="O146" s="80">
        <f>+L146*'PRECIOS SEGUN ADJ (RURAL)'!$B$2*'PRECIOS SEGUN ADJ (RURAL)'!$C$2</f>
        <v>45736.800000000003</v>
      </c>
      <c r="P146" s="80" t="s">
        <v>1332</v>
      </c>
      <c r="Q146" s="80">
        <f t="shared" si="136"/>
        <v>7317.89</v>
      </c>
      <c r="R146" s="165">
        <v>5</v>
      </c>
      <c r="S146" s="37">
        <f t="shared" si="137"/>
        <v>200</v>
      </c>
      <c r="T146" s="189">
        <v>33</v>
      </c>
      <c r="U146" s="80">
        <f>+R146*'PRECIOS SEGUN ADJ (RURAL)'!$B$3*'PRECIOS SEGUN ADJ (RURAL)'!$C$3</f>
        <v>6600</v>
      </c>
      <c r="V146" s="80" t="s">
        <v>1181</v>
      </c>
      <c r="W146" s="192">
        <v>0</v>
      </c>
      <c r="X146" s="37">
        <f t="shared" si="160"/>
        <v>0</v>
      </c>
      <c r="Y146" s="189">
        <v>25.2</v>
      </c>
      <c r="Z146" s="80">
        <f>+W146*'PRECIOS SEGUN ADJ. (FRONTERIZO)'!$B$4*'PRECIOS SEGUN ADJ. (FRONTERIZO)'!$C$4</f>
        <v>0</v>
      </c>
      <c r="AA146" s="80" t="s">
        <v>134</v>
      </c>
      <c r="AB146" s="165">
        <v>43</v>
      </c>
      <c r="AC146" s="37">
        <f t="shared" si="138"/>
        <v>1720</v>
      </c>
      <c r="AD146" s="189">
        <v>87.91</v>
      </c>
      <c r="AE146" s="80">
        <f>+AB146*'PRECIOS SEGUN ADJ (RURAL)'!$B$4*'PRECIOS SEGUN ADJ (RURAL)'!$C$4</f>
        <v>151205.19999999998</v>
      </c>
      <c r="AF146" s="80" t="s">
        <v>1909</v>
      </c>
      <c r="AG146" s="80">
        <f t="shared" si="139"/>
        <v>27216.94</v>
      </c>
      <c r="AH146" s="165">
        <v>51</v>
      </c>
      <c r="AI146" s="37">
        <f t="shared" si="140"/>
        <v>2040</v>
      </c>
      <c r="AJ146" s="189">
        <v>53.95</v>
      </c>
      <c r="AK146" s="80">
        <f>+AH146*'PRECIOS SEGUN ADJ (RURAL)'!$B$5*'PRECIOS SEGUN ADJ (RURAL)'!$C$5</f>
        <v>110058.00000000001</v>
      </c>
      <c r="AL146" s="80" t="s">
        <v>1334</v>
      </c>
      <c r="AM146" s="165">
        <v>8</v>
      </c>
      <c r="AN146" s="37">
        <f t="shared" si="141"/>
        <v>320</v>
      </c>
      <c r="AO146" s="189">
        <v>29.05</v>
      </c>
      <c r="AP146" s="80">
        <f>+AM146*'PRECIOS SEGUN ADJ (RURAL)'!$B$6*'PRECIOS SEGUN ADJ (RURAL)'!$C$6</f>
        <v>9296</v>
      </c>
      <c r="AQ146" s="80" t="s">
        <v>1313</v>
      </c>
      <c r="AR146" s="80">
        <f t="shared" si="142"/>
        <v>1487.36</v>
      </c>
      <c r="AS146" s="165">
        <v>18</v>
      </c>
      <c r="AT146" s="37">
        <f t="shared" si="143"/>
        <v>720</v>
      </c>
      <c r="AU146" s="189">
        <v>304.44</v>
      </c>
      <c r="AV146" s="80">
        <f>+AS146*'PRECIOS SEGUN ADJ (RURAL)'!$B$7*'PRECIOS SEGUN ADJ (RURAL)'!$C$7</f>
        <v>219196.79999999999</v>
      </c>
      <c r="AW146" s="80" t="s">
        <v>1314</v>
      </c>
      <c r="AX146" s="80">
        <f t="shared" si="144"/>
        <v>39455.42</v>
      </c>
      <c r="AY146" s="37">
        <v>0</v>
      </c>
      <c r="AZ146" s="37">
        <f t="shared" si="161"/>
        <v>0</v>
      </c>
      <c r="BA146" s="189">
        <v>18.899999999999999</v>
      </c>
      <c r="BB146" s="80">
        <f>+AY146*'PRECIOS SEGUN ADJ. (FRONTERIZO)'!$B$9*'PRECIOS SEGUN ADJ. (FRONTERIZO)'!$C$9</f>
        <v>0</v>
      </c>
      <c r="BC146" s="80" t="s">
        <v>134</v>
      </c>
      <c r="BD146" s="165">
        <v>5</v>
      </c>
      <c r="BE146" s="37">
        <f t="shared" si="145"/>
        <v>200</v>
      </c>
      <c r="BF146" s="189">
        <v>140.38999999999999</v>
      </c>
      <c r="BG146" s="80">
        <f>+BD146*'PRECIOS SEGUN ADJ (RURAL)'!$B$8*'PRECIOS SEGUN ADJ (RURAL)'!$C$8</f>
        <v>28077.999999999996</v>
      </c>
      <c r="BH146" s="80" t="s">
        <v>1183</v>
      </c>
      <c r="BI146" s="80">
        <f t="shared" si="146"/>
        <v>5054.04</v>
      </c>
      <c r="BJ146" s="37">
        <v>0</v>
      </c>
      <c r="BK146" s="37">
        <f t="shared" si="162"/>
        <v>0</v>
      </c>
      <c r="BL146" s="189">
        <v>31.459999999999997</v>
      </c>
      <c r="BM146" s="80">
        <f>+BJ146*'PRECIOS SEGUN ADJ. (FRONTERIZO)'!$B$11*'PRECIOS SEGUN ADJ. (FRONTERIZO)'!$C$11</f>
        <v>0</v>
      </c>
      <c r="BN146" s="80" t="s">
        <v>134</v>
      </c>
      <c r="BO146" s="165">
        <v>14</v>
      </c>
      <c r="BP146" s="37">
        <f t="shared" si="147"/>
        <v>560</v>
      </c>
      <c r="BQ146" s="189">
        <v>68.099999999999994</v>
      </c>
      <c r="BR146" s="80">
        <f>+BO146*'PRECIOS SEGUN ADJ (RURAL)'!$B$9*'PRECIOS SEGUN ADJ (RURAL)'!$C$9</f>
        <v>38135.999999999993</v>
      </c>
      <c r="BS146" s="80" t="s">
        <v>1144</v>
      </c>
      <c r="BT146" s="165">
        <v>267</v>
      </c>
      <c r="BU146" s="37">
        <f t="shared" si="148"/>
        <v>5340</v>
      </c>
      <c r="BV146" s="189">
        <v>5.5</v>
      </c>
      <c r="BW146" s="80">
        <f>+BT146*'PRECIOS SEGUN ADJ (RURAL)'!$B$10*'PRECIOS SEGUN ADJ (RURAL)'!$C$10</f>
        <v>29370</v>
      </c>
      <c r="BX146" s="80" t="s">
        <v>1166</v>
      </c>
      <c r="BY146" s="165">
        <v>267</v>
      </c>
      <c r="BZ146" s="37">
        <f t="shared" si="149"/>
        <v>10680</v>
      </c>
      <c r="CA146" s="189">
        <v>7.1500000000000012</v>
      </c>
      <c r="CB146" s="80">
        <f>+BY146*'PRECIOS SEGUN ADJ (RURAL)'!$B$11*'PRECIOS SEGUN ADJ (RURAL)'!$C$11</f>
        <v>76362</v>
      </c>
      <c r="CC146" s="80" t="s">
        <v>1167</v>
      </c>
      <c r="CD146" s="165">
        <v>267</v>
      </c>
      <c r="CE146" s="37">
        <f t="shared" si="150"/>
        <v>10680</v>
      </c>
      <c r="CF146" s="189">
        <v>6.84</v>
      </c>
      <c r="CG146" s="80">
        <f>+CD146*'PRECIOS SEGUN ADJ (RURAL)'!$B$12*'PRECIOS SEGUN ADJ (RURAL)'!$C$12</f>
        <v>73051.199999999997</v>
      </c>
      <c r="CH146" s="80" t="s">
        <v>1168</v>
      </c>
      <c r="CI146" s="37">
        <v>0</v>
      </c>
      <c r="CJ146" s="37">
        <f t="shared" si="163"/>
        <v>0</v>
      </c>
      <c r="CK146" s="189">
        <v>60</v>
      </c>
      <c r="CL146" s="80">
        <f>+CI146*'PRECIOS SEGUN ADJ. (FRONTERIZO)'!$B$16*'PRECIOS SEGUN ADJ. (FRONTERIZO)'!$C$16</f>
        <v>0</v>
      </c>
      <c r="CM146" s="80" t="s">
        <v>134</v>
      </c>
      <c r="CN146" s="80">
        <f t="shared" si="172"/>
        <v>0</v>
      </c>
      <c r="CO146" s="37">
        <v>0</v>
      </c>
      <c r="CP146" s="37">
        <f t="shared" si="164"/>
        <v>0</v>
      </c>
      <c r="CQ146" s="189">
        <v>55.649999999999991</v>
      </c>
      <c r="CR146" s="80">
        <f>+CO146*'PRECIOS SEGUN ADJ. (FRONTERIZO)'!$B$17*'PRECIOS SEGUN ADJ. (FRONTERIZO)'!$C$17</f>
        <v>0</v>
      </c>
      <c r="CS146" s="80" t="s">
        <v>134</v>
      </c>
      <c r="CT146" s="80">
        <f t="shared" si="173"/>
        <v>0</v>
      </c>
      <c r="CU146" s="165">
        <v>267</v>
      </c>
      <c r="CV146" s="37">
        <f t="shared" si="151"/>
        <v>10680</v>
      </c>
      <c r="CW146" s="189">
        <v>6.5999999999999988</v>
      </c>
      <c r="CX146" s="80">
        <f>+CU146*'PRECIOS SEGUN ADJ (RURAL)'!$B$14*'PRECIOS SEGUN ADJ (RURAL)'!$C$14</f>
        <v>70488</v>
      </c>
      <c r="CY146" s="80" t="s">
        <v>1169</v>
      </c>
      <c r="CZ146" s="37">
        <v>0</v>
      </c>
      <c r="DA146" s="37">
        <f t="shared" si="165"/>
        <v>0</v>
      </c>
      <c r="DB146" s="189">
        <v>65.75</v>
      </c>
      <c r="DC146" s="80">
        <f>+CZ146*'PRECIOS SEGUN ADJ. (FRONTERIZO)'!$B$19*'PRECIOS SEGUN ADJ. (FRONTERIZO)'!$C$19</f>
        <v>0</v>
      </c>
      <c r="DD146" s="80" t="s">
        <v>134</v>
      </c>
      <c r="DE146" s="80">
        <f t="shared" si="174"/>
        <v>0</v>
      </c>
      <c r="DF146" s="165">
        <v>10</v>
      </c>
      <c r="DG146" s="37">
        <f t="shared" si="152"/>
        <v>400</v>
      </c>
      <c r="DH146" s="189">
        <v>82.59999999999998</v>
      </c>
      <c r="DI146" s="80">
        <f>+DF146*'PRECIOS SEGUN ADJ (RURAL)'!$B$15*'PRECIOS SEGUN ADJ (RURAL)'!$C$15</f>
        <v>33040</v>
      </c>
      <c r="DJ146" s="80" t="s">
        <v>822</v>
      </c>
      <c r="DK146" s="80">
        <f t="shared" si="153"/>
        <v>5947.2</v>
      </c>
      <c r="DL146" s="165">
        <v>267</v>
      </c>
      <c r="DM146" s="37">
        <f t="shared" si="154"/>
        <v>10680</v>
      </c>
      <c r="DN146" s="189">
        <v>23.059999999999995</v>
      </c>
      <c r="DO146" s="80">
        <f>+DL146*'PRECIOS SEGUN ADJ (RURAL)'!$B$17*'PRECIOS SEGUN ADJ (RURAL)'!$C$17</f>
        <v>246280.8</v>
      </c>
      <c r="DP146" s="80" t="s">
        <v>1170</v>
      </c>
      <c r="DQ146" s="192">
        <v>0</v>
      </c>
      <c r="DR146" s="192">
        <f t="shared" si="166"/>
        <v>0</v>
      </c>
      <c r="DS146" s="189">
        <v>80.849999999999994</v>
      </c>
      <c r="DT146" s="80">
        <f>+DQ146*'PRECIOS SEGUN ADJ. (FRONTERIZO)'!$B$22*'PRECIOS SEGUN ADJ. (FRONTERIZO)'!$C$22</f>
        <v>0</v>
      </c>
      <c r="DU146" s="80" t="s">
        <v>134</v>
      </c>
      <c r="DV146" s="165">
        <v>11</v>
      </c>
      <c r="DW146" s="37">
        <f t="shared" si="155"/>
        <v>440</v>
      </c>
      <c r="DX146" s="189">
        <v>21.83</v>
      </c>
      <c r="DY146" s="80">
        <f>+DV146*'PRECIOS SEGUN ADJ (RURAL)'!$B$19*'PRECIOS SEGUN ADJ (RURAL)'!$C$19</f>
        <v>9605.2000000000007</v>
      </c>
      <c r="DZ146" s="80" t="s">
        <v>276</v>
      </c>
      <c r="EA146" s="80">
        <f t="shared" si="156"/>
        <v>1728.94</v>
      </c>
      <c r="EB146" s="165">
        <v>41</v>
      </c>
      <c r="EC146" s="37">
        <f t="shared" si="157"/>
        <v>1640</v>
      </c>
      <c r="ED146" s="189">
        <v>33</v>
      </c>
      <c r="EE146" s="80">
        <f>+EB146*'PRECIOS SEGUN ADJ (RURAL)'!$B$20*'PRECIOS SEGUN ADJ (RURAL)'!$C$20</f>
        <v>54120</v>
      </c>
      <c r="EF146" s="80" t="s">
        <v>148</v>
      </c>
      <c r="EG146" s="37">
        <v>0</v>
      </c>
      <c r="EH146" s="37">
        <f t="shared" si="167"/>
        <v>0</v>
      </c>
      <c r="EI146" s="189">
        <v>15.789999999999997</v>
      </c>
      <c r="EJ146" s="80">
        <f>+EG146*'PRECIOS SEGUN ADJ. (FRONTERIZO)'!$B$25*'PRECIOS SEGUN ADJ. (FRONTERIZO)'!$C$25</f>
        <v>0</v>
      </c>
      <c r="EK146" s="80" t="s">
        <v>134</v>
      </c>
      <c r="EL146" s="37">
        <v>0</v>
      </c>
      <c r="EM146" s="37">
        <f t="shared" si="168"/>
        <v>0</v>
      </c>
      <c r="EN146" s="189">
        <v>31.5</v>
      </c>
      <c r="EO146" s="80">
        <f>+EL146*'PRECIOS SEGUN ADJ. (FRONTERIZO)'!$B$26*'PRECIOS SEGUN ADJ. (FRONTERIZO)'!$C$26</f>
        <v>0</v>
      </c>
      <c r="EP146" s="80" t="s">
        <v>134</v>
      </c>
      <c r="EQ146" s="193">
        <v>36</v>
      </c>
      <c r="ER146" s="194">
        <f t="shared" si="169"/>
        <v>1440</v>
      </c>
      <c r="ES146" s="195">
        <v>21.68</v>
      </c>
      <c r="ET146" s="196">
        <f>+EQ146*'PRECIOS SEGUN ADJ (RURAL)'!$B$13*'PRECIOS SEGUN ADJ (RURAL)'!$C$13</f>
        <v>31219.200000000001</v>
      </c>
      <c r="EU146" s="196" t="s">
        <v>1340</v>
      </c>
      <c r="EV146" s="197">
        <v>267</v>
      </c>
      <c r="EW146" s="198">
        <f t="shared" si="158"/>
        <v>5340</v>
      </c>
      <c r="EX146" s="199">
        <v>5.5</v>
      </c>
      <c r="EY146" s="200">
        <f>+EV146*'PRECIOS SEGUN ADJ (RURAL)'!$B$16*'PRECIOS SEGUN ADJ (RURAL)'!$C$16</f>
        <v>29370</v>
      </c>
      <c r="EZ146" s="200" t="s">
        <v>1166</v>
      </c>
      <c r="FA146" s="201">
        <v>18</v>
      </c>
      <c r="FB146" s="202">
        <f t="shared" si="170"/>
        <v>720</v>
      </c>
      <c r="FC146" s="203">
        <v>220</v>
      </c>
      <c r="FD146" s="204">
        <f>+FA146*'PRECIOS SEGUN ADJ (RURAL)'!$B$18*'PRECIOS SEGUN ADJ (RURAL)'!$C$18</f>
        <v>158400</v>
      </c>
      <c r="FE146" s="204" t="s">
        <v>1324</v>
      </c>
      <c r="FF146" s="204">
        <f t="shared" si="159"/>
        <v>28512</v>
      </c>
      <c r="FG146" s="80">
        <f t="shared" si="175"/>
        <v>1419613.2</v>
      </c>
      <c r="FH146" s="80" t="s">
        <v>3670</v>
      </c>
      <c r="FI146" s="80">
        <f t="shared" si="171"/>
        <v>116719.79</v>
      </c>
      <c r="FJ146" s="80" t="s">
        <v>3671</v>
      </c>
      <c r="FK146" s="80">
        <f t="shared" si="176"/>
        <v>1302893.4099999999</v>
      </c>
      <c r="FL146" s="80" t="s">
        <v>3672</v>
      </c>
      <c r="FM146" s="80">
        <f t="shared" si="177"/>
        <v>283922.64</v>
      </c>
      <c r="FN146" s="80" t="s">
        <v>3673</v>
      </c>
      <c r="FO146" s="80">
        <f t="shared" si="178"/>
        <v>14196.13</v>
      </c>
      <c r="FP146" s="80" t="s">
        <v>3674</v>
      </c>
      <c r="FQ146" s="80"/>
      <c r="FR146" s="80">
        <f t="shared" si="179"/>
        <v>1135690.56</v>
      </c>
      <c r="FS146" s="80" t="s">
        <v>3675</v>
      </c>
      <c r="FT146" s="37" t="str">
        <f>+VLOOKUP(D146,'RURAL XENIA'!F:G,2,0)</f>
        <v>R-33</v>
      </c>
    </row>
    <row r="147" spans="1:176">
      <c r="A147" s="37">
        <v>146</v>
      </c>
      <c r="B147" s="176" t="s">
        <v>1826</v>
      </c>
      <c r="C147" s="26" t="s">
        <v>3676</v>
      </c>
      <c r="D147" s="37">
        <v>131884946</v>
      </c>
      <c r="E147" s="37">
        <f>+VLOOKUP(D147,'INFORMACION DE PROVEEDORES'!C:I,2,0)</f>
        <v>131884946</v>
      </c>
      <c r="F147" s="26" t="str">
        <f>+VLOOKUP(D147,'INFORMACION DE PROVEEDORES'!C:J,4,0)</f>
        <v>ENMANUEL RAMIREZ PAYANO</v>
      </c>
      <c r="G147" s="37" t="str">
        <f>+VLOOKUP(D147,'INFORMACION DE PROVEEDORES'!C:K,5,0)</f>
        <v>402-2412193-5</v>
      </c>
      <c r="H147" s="26" t="str">
        <f>+VLOOKUP(D147,'INFORMACION DE PROVEEDORES'!C:L,7,0)</f>
        <v>C/DUARTE, PLAZA GEORGINA, LOCAL 5-B URBANIZACION LOS MULTI</v>
      </c>
      <c r="I147" s="37" t="str">
        <f>+VLOOKUP(D147,'INFORMACION DE PROVEEDORES'!C:M,3,0)</f>
        <v xml:space="preserve"> JURÍDICA</v>
      </c>
      <c r="J147" s="37">
        <v>1</v>
      </c>
      <c r="K147" s="37">
        <v>219</v>
      </c>
      <c r="L147" s="37">
        <v>15</v>
      </c>
      <c r="M147" s="37">
        <f t="shared" ref="M147:M172" si="180">+L147*40</f>
        <v>600</v>
      </c>
      <c r="N147" s="189">
        <v>60.180000000000007</v>
      </c>
      <c r="O147" s="80">
        <f>+L147*'PRECIOS SEGUN ADJ (RURAL)'!$B$2*'PRECIOS SEGUN ADJ (RURAL)'!$C$2</f>
        <v>36108</v>
      </c>
      <c r="P147" s="80" t="s">
        <v>1580</v>
      </c>
      <c r="Q147" s="80">
        <f t="shared" ref="Q147:Q172" si="181">+ROUND(O147*0.16,2)</f>
        <v>5777.28</v>
      </c>
      <c r="R147" s="165">
        <v>3</v>
      </c>
      <c r="S147" s="37">
        <f t="shared" ref="S147:S172" si="182">+R147*40</f>
        <v>120</v>
      </c>
      <c r="T147" s="189">
        <v>33</v>
      </c>
      <c r="U147" s="80">
        <f>+R147*'PRECIOS SEGUN ADJ (RURAL)'!$B$3*'PRECIOS SEGUN ADJ (RURAL)'!$C$3</f>
        <v>3960</v>
      </c>
      <c r="V147" s="80" t="s">
        <v>1161</v>
      </c>
      <c r="W147" s="192">
        <v>0</v>
      </c>
      <c r="X147" s="37">
        <f t="shared" si="160"/>
        <v>0</v>
      </c>
      <c r="Y147" s="189">
        <v>25.2</v>
      </c>
      <c r="Z147" s="80">
        <f>+W147*'PRECIOS SEGUN ADJ. (FRONTERIZO)'!$B$4*'PRECIOS SEGUN ADJ. (FRONTERIZO)'!$C$4</f>
        <v>0</v>
      </c>
      <c r="AA147" s="80" t="s">
        <v>134</v>
      </c>
      <c r="AB147" s="165">
        <v>34</v>
      </c>
      <c r="AC147" s="37">
        <f t="shared" ref="AC147:AC172" si="183">+AB147*40</f>
        <v>1360</v>
      </c>
      <c r="AD147" s="189">
        <v>87.91</v>
      </c>
      <c r="AE147" s="80">
        <f>+AB147*'PRECIOS SEGUN ADJ (RURAL)'!$B$4*'PRECIOS SEGUN ADJ (RURAL)'!$C$4</f>
        <v>119557.6</v>
      </c>
      <c r="AF147" s="80" t="s">
        <v>1581</v>
      </c>
      <c r="AG147" s="80">
        <f t="shared" ref="AG147:AG172" si="184">+ROUND(AE147*0.18,2)</f>
        <v>21520.37</v>
      </c>
      <c r="AH147" s="165">
        <v>41</v>
      </c>
      <c r="AI147" s="37">
        <f t="shared" ref="AI147:AI172" si="185">+AH147*40</f>
        <v>1640</v>
      </c>
      <c r="AJ147" s="189">
        <v>53.95</v>
      </c>
      <c r="AK147" s="80">
        <f>+AH147*'PRECIOS SEGUN ADJ (RURAL)'!$B$5*'PRECIOS SEGUN ADJ (RURAL)'!$C$5</f>
        <v>88478.000000000015</v>
      </c>
      <c r="AL147" s="80" t="s">
        <v>271</v>
      </c>
      <c r="AM147" s="165">
        <v>5</v>
      </c>
      <c r="AN147" s="37">
        <f t="shared" ref="AN147:AN172" si="186">+AM147*40</f>
        <v>200</v>
      </c>
      <c r="AO147" s="189">
        <v>29.05</v>
      </c>
      <c r="AP147" s="80">
        <f>+AM147*'PRECIOS SEGUN ADJ (RURAL)'!$B$6*'PRECIOS SEGUN ADJ (RURAL)'!$C$6</f>
        <v>5810</v>
      </c>
      <c r="AQ147" s="80" t="s">
        <v>1201</v>
      </c>
      <c r="AR147" s="80">
        <f t="shared" ref="AR147:AR172" si="187">+ROUND(AP147*0.16,2)</f>
        <v>929.6</v>
      </c>
      <c r="AS147" s="165">
        <v>13</v>
      </c>
      <c r="AT147" s="37">
        <f t="shared" ref="AT147:AT172" si="188">+AS147*40</f>
        <v>520</v>
      </c>
      <c r="AU147" s="189">
        <v>304.44</v>
      </c>
      <c r="AV147" s="80">
        <f>+AS147*'PRECIOS SEGUN ADJ (RURAL)'!$B$7*'PRECIOS SEGUN ADJ (RURAL)'!$C$7</f>
        <v>158308.79999999999</v>
      </c>
      <c r="AW147" s="80" t="s">
        <v>1582</v>
      </c>
      <c r="AX147" s="80">
        <f t="shared" ref="AX147:AX172" si="189">+ROUND(AV147*0.18,2)</f>
        <v>28495.58</v>
      </c>
      <c r="AY147" s="37">
        <v>0</v>
      </c>
      <c r="AZ147" s="37">
        <f t="shared" si="161"/>
        <v>0</v>
      </c>
      <c r="BA147" s="189">
        <v>18.899999999999999</v>
      </c>
      <c r="BB147" s="80">
        <f>+AY147*'PRECIOS SEGUN ADJ. (FRONTERIZO)'!$B$9*'PRECIOS SEGUN ADJ. (FRONTERIZO)'!$C$9</f>
        <v>0</v>
      </c>
      <c r="BC147" s="80" t="s">
        <v>134</v>
      </c>
      <c r="BD147" s="165">
        <v>3</v>
      </c>
      <c r="BE147" s="37">
        <f t="shared" ref="BE147:BE172" si="190">+BD147*40</f>
        <v>120</v>
      </c>
      <c r="BF147" s="189">
        <v>140.38999999999999</v>
      </c>
      <c r="BG147" s="80">
        <f>+BD147*'PRECIOS SEGUN ADJ (RURAL)'!$B$8*'PRECIOS SEGUN ADJ (RURAL)'!$C$8</f>
        <v>16846.8</v>
      </c>
      <c r="BH147" s="80" t="s">
        <v>1164</v>
      </c>
      <c r="BI147" s="80">
        <f t="shared" ref="BI147:BI172" si="191">+ROUND(BG147*0.18,2)</f>
        <v>3032.42</v>
      </c>
      <c r="BJ147" s="37">
        <v>0</v>
      </c>
      <c r="BK147" s="37">
        <f t="shared" si="162"/>
        <v>0</v>
      </c>
      <c r="BL147" s="189">
        <v>31.459999999999997</v>
      </c>
      <c r="BM147" s="80">
        <f>+BJ147*'PRECIOS SEGUN ADJ. (FRONTERIZO)'!$B$11*'PRECIOS SEGUN ADJ. (FRONTERIZO)'!$C$11</f>
        <v>0</v>
      </c>
      <c r="BN147" s="80" t="s">
        <v>134</v>
      </c>
      <c r="BO147" s="165">
        <v>10</v>
      </c>
      <c r="BP147" s="37">
        <f t="shared" ref="BP147:BP172" si="192">+BO147*40</f>
        <v>400</v>
      </c>
      <c r="BQ147" s="189">
        <v>68.099999999999994</v>
      </c>
      <c r="BR147" s="80">
        <f>+BO147*'PRECIOS SEGUN ADJ (RURAL)'!$B$9*'PRECIOS SEGUN ADJ (RURAL)'!$C$9</f>
        <v>27240</v>
      </c>
      <c r="BS147" s="80" t="s">
        <v>1480</v>
      </c>
      <c r="BT147" s="165">
        <v>219</v>
      </c>
      <c r="BU147" s="37">
        <f t="shared" ref="BU147:BU172" si="193">+BT147*20</f>
        <v>4380</v>
      </c>
      <c r="BV147" s="189">
        <v>5.5</v>
      </c>
      <c r="BW147" s="80">
        <f>+BT147*'PRECIOS SEGUN ADJ (RURAL)'!$B$10*'PRECIOS SEGUN ADJ (RURAL)'!$C$10</f>
        <v>24090</v>
      </c>
      <c r="BX147" s="80" t="s">
        <v>3614</v>
      </c>
      <c r="BY147" s="165">
        <v>219</v>
      </c>
      <c r="BZ147" s="37">
        <f t="shared" ref="BZ147:BZ172" si="194">+BY147*40</f>
        <v>8760</v>
      </c>
      <c r="CA147" s="189">
        <v>7.1500000000000012</v>
      </c>
      <c r="CB147" s="80">
        <f>+BY147*'PRECIOS SEGUN ADJ (RURAL)'!$B$11*'PRECIOS SEGUN ADJ (RURAL)'!$C$11</f>
        <v>62634.000000000007</v>
      </c>
      <c r="CC147" s="80" t="s">
        <v>3615</v>
      </c>
      <c r="CD147" s="165">
        <v>219</v>
      </c>
      <c r="CE147" s="37">
        <f t="shared" ref="CE147:CE172" si="195">+CD147*40</f>
        <v>8760</v>
      </c>
      <c r="CF147" s="189">
        <v>6.84</v>
      </c>
      <c r="CG147" s="80">
        <f>+CD147*'PRECIOS SEGUN ADJ (RURAL)'!$B$12*'PRECIOS SEGUN ADJ (RURAL)'!$C$12</f>
        <v>59918.400000000001</v>
      </c>
      <c r="CH147" s="80" t="s">
        <v>3616</v>
      </c>
      <c r="CI147" s="37">
        <v>0</v>
      </c>
      <c r="CJ147" s="37">
        <f t="shared" si="163"/>
        <v>0</v>
      </c>
      <c r="CK147" s="189">
        <v>60</v>
      </c>
      <c r="CL147" s="80">
        <f>+CI147*'PRECIOS SEGUN ADJ. (FRONTERIZO)'!$B$16*'PRECIOS SEGUN ADJ. (FRONTERIZO)'!$C$16</f>
        <v>0</v>
      </c>
      <c r="CM147" s="80" t="s">
        <v>134</v>
      </c>
      <c r="CN147" s="80">
        <f t="shared" si="172"/>
        <v>0</v>
      </c>
      <c r="CO147" s="37">
        <v>0</v>
      </c>
      <c r="CP147" s="37">
        <f t="shared" si="164"/>
        <v>0</v>
      </c>
      <c r="CQ147" s="189">
        <v>55.649999999999991</v>
      </c>
      <c r="CR147" s="80">
        <f>+CO147*'PRECIOS SEGUN ADJ. (FRONTERIZO)'!$B$17*'PRECIOS SEGUN ADJ. (FRONTERIZO)'!$C$17</f>
        <v>0</v>
      </c>
      <c r="CS147" s="80" t="s">
        <v>134</v>
      </c>
      <c r="CT147" s="80">
        <f t="shared" si="173"/>
        <v>0</v>
      </c>
      <c r="CU147" s="165">
        <v>219</v>
      </c>
      <c r="CV147" s="37">
        <f t="shared" ref="CV147:CV172" si="196">+CU147*40</f>
        <v>8760</v>
      </c>
      <c r="CW147" s="189">
        <v>6.5999999999999988</v>
      </c>
      <c r="CX147" s="80">
        <f>+CU147*'PRECIOS SEGUN ADJ (RURAL)'!$B$14*'PRECIOS SEGUN ADJ (RURAL)'!$C$14</f>
        <v>57815.999999999993</v>
      </c>
      <c r="CY147" s="80" t="s">
        <v>3617</v>
      </c>
      <c r="CZ147" s="37">
        <v>0</v>
      </c>
      <c r="DA147" s="37">
        <f t="shared" si="165"/>
        <v>0</v>
      </c>
      <c r="DB147" s="189">
        <v>65.75</v>
      </c>
      <c r="DC147" s="80">
        <f>+CZ147*'PRECIOS SEGUN ADJ. (FRONTERIZO)'!$B$19*'PRECIOS SEGUN ADJ. (FRONTERIZO)'!$C$19</f>
        <v>0</v>
      </c>
      <c r="DD147" s="80" t="s">
        <v>134</v>
      </c>
      <c r="DE147" s="80">
        <f t="shared" si="174"/>
        <v>0</v>
      </c>
      <c r="DF147" s="165">
        <v>8</v>
      </c>
      <c r="DG147" s="37">
        <f t="shared" ref="DG147:DG172" si="197">+DF147*40</f>
        <v>320</v>
      </c>
      <c r="DH147" s="189">
        <v>82.59999999999998</v>
      </c>
      <c r="DI147" s="80">
        <f>+DF147*'PRECIOS SEGUN ADJ (RURAL)'!$B$15*'PRECIOS SEGUN ADJ (RURAL)'!$C$15</f>
        <v>26432</v>
      </c>
      <c r="DJ147" s="80" t="s">
        <v>174</v>
      </c>
      <c r="DK147" s="80">
        <f t="shared" ref="DK147:DK172" si="198">+ROUND(DI147*0.18,2)</f>
        <v>4757.76</v>
      </c>
      <c r="DL147" s="165">
        <v>219</v>
      </c>
      <c r="DM147" s="37">
        <f t="shared" ref="DM147:DM172" si="199">+DL147*40</f>
        <v>8760</v>
      </c>
      <c r="DN147" s="189">
        <v>23.059999999999995</v>
      </c>
      <c r="DO147" s="80">
        <f>+DL147*'PRECIOS SEGUN ADJ (RURAL)'!$B$17*'PRECIOS SEGUN ADJ (RURAL)'!$C$17</f>
        <v>202005.59999999998</v>
      </c>
      <c r="DP147" s="80" t="s">
        <v>3618</v>
      </c>
      <c r="DQ147" s="192">
        <v>0</v>
      </c>
      <c r="DR147" s="192">
        <f t="shared" si="166"/>
        <v>0</v>
      </c>
      <c r="DS147" s="189">
        <v>80.849999999999994</v>
      </c>
      <c r="DT147" s="80">
        <f>+DQ147*'PRECIOS SEGUN ADJ. (FRONTERIZO)'!$B$22*'PRECIOS SEGUN ADJ. (FRONTERIZO)'!$C$22</f>
        <v>0</v>
      </c>
      <c r="DU147" s="80" t="s">
        <v>134</v>
      </c>
      <c r="DV147" s="165">
        <v>9</v>
      </c>
      <c r="DW147" s="37">
        <f t="shared" ref="DW147:DW172" si="200">+DV147*40</f>
        <v>360</v>
      </c>
      <c r="DX147" s="189">
        <v>21.83</v>
      </c>
      <c r="DY147" s="80">
        <f>+DV147*'PRECIOS SEGUN ADJ (RURAL)'!$B$19*'PRECIOS SEGUN ADJ (RURAL)'!$C$19</f>
        <v>7858.7999999999993</v>
      </c>
      <c r="DZ147" s="80" t="s">
        <v>1483</v>
      </c>
      <c r="EA147" s="80">
        <f t="shared" ref="EA147:EA172" si="201">+ROUND(DY147*0.18,2)</f>
        <v>1414.58</v>
      </c>
      <c r="EB147" s="165">
        <v>32</v>
      </c>
      <c r="EC147" s="37">
        <f t="shared" ref="EC147:EC172" si="202">+EB147*40</f>
        <v>1280</v>
      </c>
      <c r="ED147" s="189">
        <v>33</v>
      </c>
      <c r="EE147" s="80">
        <f>+EB147*'PRECIOS SEGUN ADJ (RURAL)'!$B$20*'PRECIOS SEGUN ADJ (RURAL)'!$C$20</f>
        <v>42240</v>
      </c>
      <c r="EF147" s="80" t="s">
        <v>667</v>
      </c>
      <c r="EG147" s="37">
        <v>0</v>
      </c>
      <c r="EH147" s="37">
        <f t="shared" si="167"/>
        <v>0</v>
      </c>
      <c r="EI147" s="189">
        <v>15.789999999999997</v>
      </c>
      <c r="EJ147" s="80">
        <f>+EG147*'PRECIOS SEGUN ADJ. (FRONTERIZO)'!$B$25*'PRECIOS SEGUN ADJ. (FRONTERIZO)'!$C$25</f>
        <v>0</v>
      </c>
      <c r="EK147" s="80" t="s">
        <v>134</v>
      </c>
      <c r="EL147" s="37">
        <v>0</v>
      </c>
      <c r="EM147" s="37">
        <f t="shared" si="168"/>
        <v>0</v>
      </c>
      <c r="EN147" s="189">
        <v>31.5</v>
      </c>
      <c r="EO147" s="80">
        <f>+EL147*'PRECIOS SEGUN ADJ. (FRONTERIZO)'!$B$26*'PRECIOS SEGUN ADJ. (FRONTERIZO)'!$C$26</f>
        <v>0</v>
      </c>
      <c r="EP147" s="80" t="s">
        <v>134</v>
      </c>
      <c r="EQ147" s="193">
        <v>28</v>
      </c>
      <c r="ER147" s="194">
        <f t="shared" si="169"/>
        <v>1120</v>
      </c>
      <c r="ES147" s="195">
        <v>21.68</v>
      </c>
      <c r="ET147" s="196">
        <f>+EQ147*'PRECIOS SEGUN ADJ (RURAL)'!$B$13*'PRECIOS SEGUN ADJ (RURAL)'!$C$13</f>
        <v>24281.599999999999</v>
      </c>
      <c r="EU147" s="196" t="s">
        <v>1772</v>
      </c>
      <c r="EV147" s="197">
        <v>219</v>
      </c>
      <c r="EW147" s="198">
        <f t="shared" ref="EW147:EW172" si="203">+EV147*20</f>
        <v>4380</v>
      </c>
      <c r="EX147" s="199">
        <v>5.5</v>
      </c>
      <c r="EY147" s="200">
        <f>+EV147*'PRECIOS SEGUN ADJ (RURAL)'!$B$16*'PRECIOS SEGUN ADJ (RURAL)'!$C$16</f>
        <v>24090</v>
      </c>
      <c r="EZ147" s="200" t="s">
        <v>3614</v>
      </c>
      <c r="FA147" s="201">
        <v>13</v>
      </c>
      <c r="FB147" s="202">
        <f t="shared" si="170"/>
        <v>520</v>
      </c>
      <c r="FC147" s="203">
        <v>220</v>
      </c>
      <c r="FD147" s="204">
        <f>+FA147*'PRECIOS SEGUN ADJ (RURAL)'!$B$18*'PRECIOS SEGUN ADJ (RURAL)'!$C$18</f>
        <v>114400</v>
      </c>
      <c r="FE147" s="204" t="s">
        <v>1396</v>
      </c>
      <c r="FF147" s="204">
        <f t="shared" ref="FF147:FF172" si="204">+ROUND(FD147*0.18,2)</f>
        <v>20592</v>
      </c>
      <c r="FG147" s="80">
        <f t="shared" si="175"/>
        <v>1102075.6000000001</v>
      </c>
      <c r="FH147" s="80" t="s">
        <v>3677</v>
      </c>
      <c r="FI147" s="80">
        <f t="shared" si="171"/>
        <v>86519.59</v>
      </c>
      <c r="FJ147" s="80" t="s">
        <v>1774</v>
      </c>
      <c r="FK147" s="80">
        <f t="shared" si="176"/>
        <v>1015556.0100000001</v>
      </c>
      <c r="FL147" s="80" t="s">
        <v>3678</v>
      </c>
      <c r="FM147" s="80">
        <f t="shared" si="177"/>
        <v>220415.12</v>
      </c>
      <c r="FN147" s="80" t="s">
        <v>3679</v>
      </c>
      <c r="FO147" s="80">
        <f t="shared" si="178"/>
        <v>11020.76</v>
      </c>
      <c r="FP147" s="80" t="s">
        <v>3680</v>
      </c>
      <c r="FQ147" s="80"/>
      <c r="FR147" s="80">
        <f t="shared" si="179"/>
        <v>881660.4800000001</v>
      </c>
      <c r="FS147" s="80" t="s">
        <v>3681</v>
      </c>
      <c r="FT147" s="37" t="str">
        <f>+VLOOKUP(D147,'RURAL XENIA'!F:G,2,0)</f>
        <v>R-04</v>
      </c>
    </row>
    <row r="148" spans="1:176">
      <c r="A148" s="37">
        <v>147</v>
      </c>
      <c r="B148" s="176" t="s">
        <v>1826</v>
      </c>
      <c r="C148" s="26" t="s">
        <v>3682</v>
      </c>
      <c r="D148" s="37">
        <v>132277112</v>
      </c>
      <c r="E148" s="37">
        <f>+VLOOKUP(D148,'INFORMACION DE PROVEEDORES'!C:I,2,0)</f>
        <v>132277112</v>
      </c>
      <c r="F148" s="26" t="str">
        <f>+VLOOKUP(D148,'INFORMACION DE PROVEEDORES'!C:J,4,0)</f>
        <v>JOSEFINA MEDINA MARTINEZ</v>
      </c>
      <c r="G148" s="37" t="str">
        <f>+VLOOKUP(D148,'INFORMACION DE PROVEEDORES'!C:K,5,0)</f>
        <v>060-0002697-8</v>
      </c>
      <c r="H148" s="26" t="str">
        <f>+VLOOKUP(D148,'INFORMACION DE PROVEEDORES'!C:L,7,0)</f>
        <v>AUT. VIRGEN DE LA PIEDRA, NO.0 AROYO SALADO,</v>
      </c>
      <c r="I148" s="37" t="str">
        <f>+VLOOKUP(D148,'INFORMACION DE PROVEEDORES'!C:M,3,0)</f>
        <v xml:space="preserve"> JURÍDICA</v>
      </c>
      <c r="J148" s="37">
        <v>5</v>
      </c>
      <c r="K148" s="37">
        <v>249</v>
      </c>
      <c r="L148" s="37">
        <v>18</v>
      </c>
      <c r="M148" s="37">
        <f t="shared" si="180"/>
        <v>720</v>
      </c>
      <c r="N148" s="189">
        <v>60.180000000000007</v>
      </c>
      <c r="O148" s="80">
        <f>+L148*'PRECIOS SEGUN ADJ (RURAL)'!$B$2*'PRECIOS SEGUN ADJ (RURAL)'!$C$2</f>
        <v>43329.599999999999</v>
      </c>
      <c r="P148" s="80" t="s">
        <v>1160</v>
      </c>
      <c r="Q148" s="80">
        <f t="shared" si="181"/>
        <v>6932.74</v>
      </c>
      <c r="R148" s="165">
        <v>6</v>
      </c>
      <c r="S148" s="37">
        <f t="shared" si="182"/>
        <v>240</v>
      </c>
      <c r="T148" s="189">
        <v>33</v>
      </c>
      <c r="U148" s="80">
        <f>+R148*'PRECIOS SEGUN ADJ (RURAL)'!$B$3*'PRECIOS SEGUN ADJ (RURAL)'!$C$3</f>
        <v>7920</v>
      </c>
      <c r="V148" s="80" t="s">
        <v>1509</v>
      </c>
      <c r="W148" s="192">
        <v>0</v>
      </c>
      <c r="X148" s="37">
        <f t="shared" si="160"/>
        <v>0</v>
      </c>
      <c r="Y148" s="189">
        <v>25.2</v>
      </c>
      <c r="Z148" s="80">
        <f>+W148*'PRECIOS SEGUN ADJ. (FRONTERIZO)'!$B$4*'PRECIOS SEGUN ADJ. (FRONTERIZO)'!$C$4</f>
        <v>0</v>
      </c>
      <c r="AA148" s="80" t="s">
        <v>134</v>
      </c>
      <c r="AB148" s="165">
        <v>40</v>
      </c>
      <c r="AC148" s="37">
        <f t="shared" si="183"/>
        <v>1600</v>
      </c>
      <c r="AD148" s="189">
        <v>87.91</v>
      </c>
      <c r="AE148" s="80">
        <f>+AB148*'PRECIOS SEGUN ADJ (RURAL)'!$B$4*'PRECIOS SEGUN ADJ (RURAL)'!$C$4</f>
        <v>140656</v>
      </c>
      <c r="AF148" s="80" t="s">
        <v>135</v>
      </c>
      <c r="AG148" s="80">
        <f t="shared" si="184"/>
        <v>25318.080000000002</v>
      </c>
      <c r="AH148" s="165">
        <v>48</v>
      </c>
      <c r="AI148" s="37">
        <f t="shared" si="185"/>
        <v>1920</v>
      </c>
      <c r="AJ148" s="189">
        <v>53.95</v>
      </c>
      <c r="AK148" s="80">
        <f>+AH148*'PRECIOS SEGUN ADJ (RURAL)'!$B$5*'PRECIOS SEGUN ADJ (RURAL)'!$C$5</f>
        <v>103584.00000000001</v>
      </c>
      <c r="AL148" s="80" t="s">
        <v>1376</v>
      </c>
      <c r="AM148" s="165">
        <v>8</v>
      </c>
      <c r="AN148" s="37">
        <f t="shared" si="186"/>
        <v>320</v>
      </c>
      <c r="AO148" s="189">
        <v>29.05</v>
      </c>
      <c r="AP148" s="80">
        <f>+AM148*'PRECIOS SEGUN ADJ (RURAL)'!$B$6*'PRECIOS SEGUN ADJ (RURAL)'!$C$6</f>
        <v>9296</v>
      </c>
      <c r="AQ148" s="80" t="s">
        <v>1313</v>
      </c>
      <c r="AR148" s="80">
        <f t="shared" si="187"/>
        <v>1487.36</v>
      </c>
      <c r="AS148" s="165">
        <v>17</v>
      </c>
      <c r="AT148" s="37">
        <f t="shared" si="188"/>
        <v>680</v>
      </c>
      <c r="AU148" s="189">
        <v>304.44</v>
      </c>
      <c r="AV148" s="80">
        <f>+AS148*'PRECIOS SEGUN ADJ (RURAL)'!$B$7*'PRECIOS SEGUN ADJ (RURAL)'!$C$7</f>
        <v>207019.19999999998</v>
      </c>
      <c r="AW148" s="80" t="s">
        <v>1142</v>
      </c>
      <c r="AX148" s="80">
        <f t="shared" si="189"/>
        <v>37263.46</v>
      </c>
      <c r="AY148" s="37">
        <v>0</v>
      </c>
      <c r="AZ148" s="37">
        <f t="shared" si="161"/>
        <v>0</v>
      </c>
      <c r="BA148" s="189">
        <v>18.899999999999999</v>
      </c>
      <c r="BB148" s="80">
        <f>+AY148*'PRECIOS SEGUN ADJ. (FRONTERIZO)'!$B$9*'PRECIOS SEGUN ADJ. (FRONTERIZO)'!$C$9</f>
        <v>0</v>
      </c>
      <c r="BC148" s="80" t="s">
        <v>134</v>
      </c>
      <c r="BD148" s="165">
        <v>6</v>
      </c>
      <c r="BE148" s="37">
        <f t="shared" si="190"/>
        <v>240</v>
      </c>
      <c r="BF148" s="189">
        <v>140.38999999999999</v>
      </c>
      <c r="BG148" s="80">
        <f>+BD148*'PRECIOS SEGUN ADJ (RURAL)'!$B$8*'PRECIOS SEGUN ADJ (RURAL)'!$C$8</f>
        <v>33693.599999999999</v>
      </c>
      <c r="BH148" s="80" t="s">
        <v>1512</v>
      </c>
      <c r="BI148" s="80">
        <f t="shared" si="191"/>
        <v>6064.85</v>
      </c>
      <c r="BJ148" s="37">
        <v>0</v>
      </c>
      <c r="BK148" s="37">
        <f t="shared" si="162"/>
        <v>0</v>
      </c>
      <c r="BL148" s="189">
        <v>31.459999999999997</v>
      </c>
      <c r="BM148" s="80">
        <f>+BJ148*'PRECIOS SEGUN ADJ. (FRONTERIZO)'!$B$11*'PRECIOS SEGUN ADJ. (FRONTERIZO)'!$C$11</f>
        <v>0</v>
      </c>
      <c r="BN148" s="80" t="s">
        <v>134</v>
      </c>
      <c r="BO148" s="165">
        <v>13</v>
      </c>
      <c r="BP148" s="37">
        <f t="shared" si="192"/>
        <v>520</v>
      </c>
      <c r="BQ148" s="189">
        <v>68.099999999999994</v>
      </c>
      <c r="BR148" s="80">
        <f>+BO148*'PRECIOS SEGUN ADJ (RURAL)'!$B$9*'PRECIOS SEGUN ADJ (RURAL)'!$C$9</f>
        <v>35412</v>
      </c>
      <c r="BS148" s="80" t="s">
        <v>1336</v>
      </c>
      <c r="BT148" s="165">
        <v>249</v>
      </c>
      <c r="BU148" s="37">
        <f t="shared" si="193"/>
        <v>4980</v>
      </c>
      <c r="BV148" s="189">
        <v>5.5</v>
      </c>
      <c r="BW148" s="80">
        <f>+BT148*'PRECIOS SEGUN ADJ (RURAL)'!$B$10*'PRECIOS SEGUN ADJ (RURAL)'!$C$10</f>
        <v>27390</v>
      </c>
      <c r="BX148" s="80" t="s">
        <v>2964</v>
      </c>
      <c r="BY148" s="165">
        <v>249</v>
      </c>
      <c r="BZ148" s="37">
        <f t="shared" si="194"/>
        <v>9960</v>
      </c>
      <c r="CA148" s="189">
        <v>7.1500000000000012</v>
      </c>
      <c r="CB148" s="80">
        <f>+BY148*'PRECIOS SEGUN ADJ (RURAL)'!$B$11*'PRECIOS SEGUN ADJ (RURAL)'!$C$11</f>
        <v>71214</v>
      </c>
      <c r="CC148" s="80" t="s">
        <v>677</v>
      </c>
      <c r="CD148" s="165">
        <v>249</v>
      </c>
      <c r="CE148" s="37">
        <f t="shared" si="195"/>
        <v>9960</v>
      </c>
      <c r="CF148" s="189">
        <v>6.84</v>
      </c>
      <c r="CG148" s="80">
        <f>+CD148*'PRECIOS SEGUN ADJ (RURAL)'!$B$12*'PRECIOS SEGUN ADJ (RURAL)'!$C$12</f>
        <v>68126.399999999994</v>
      </c>
      <c r="CH148" s="80" t="s">
        <v>2965</v>
      </c>
      <c r="CI148" s="37">
        <v>0</v>
      </c>
      <c r="CJ148" s="37">
        <f t="shared" si="163"/>
        <v>0</v>
      </c>
      <c r="CK148" s="189">
        <v>60</v>
      </c>
      <c r="CL148" s="80">
        <f>+CI148*'PRECIOS SEGUN ADJ. (FRONTERIZO)'!$B$16*'PRECIOS SEGUN ADJ. (FRONTERIZO)'!$C$16</f>
        <v>0</v>
      </c>
      <c r="CM148" s="80" t="s">
        <v>134</v>
      </c>
      <c r="CN148" s="80">
        <f t="shared" si="172"/>
        <v>0</v>
      </c>
      <c r="CO148" s="37">
        <v>0</v>
      </c>
      <c r="CP148" s="37">
        <f t="shared" si="164"/>
        <v>0</v>
      </c>
      <c r="CQ148" s="189">
        <v>55.649999999999991</v>
      </c>
      <c r="CR148" s="80">
        <f>+CO148*'PRECIOS SEGUN ADJ. (FRONTERIZO)'!$B$17*'PRECIOS SEGUN ADJ. (FRONTERIZO)'!$C$17</f>
        <v>0</v>
      </c>
      <c r="CS148" s="80" t="s">
        <v>134</v>
      </c>
      <c r="CT148" s="80">
        <f t="shared" si="173"/>
        <v>0</v>
      </c>
      <c r="CU148" s="165">
        <v>249</v>
      </c>
      <c r="CV148" s="37">
        <f t="shared" si="196"/>
        <v>9960</v>
      </c>
      <c r="CW148" s="189">
        <v>6.5999999999999988</v>
      </c>
      <c r="CX148" s="80">
        <f>+CU148*'PRECIOS SEGUN ADJ (RURAL)'!$B$14*'PRECIOS SEGUN ADJ (RURAL)'!$C$14</f>
        <v>65736</v>
      </c>
      <c r="CY148" s="80" t="s">
        <v>2966</v>
      </c>
      <c r="CZ148" s="37">
        <v>0</v>
      </c>
      <c r="DA148" s="37">
        <f t="shared" si="165"/>
        <v>0</v>
      </c>
      <c r="DB148" s="189">
        <v>65.75</v>
      </c>
      <c r="DC148" s="80">
        <f>+CZ148*'PRECIOS SEGUN ADJ. (FRONTERIZO)'!$B$19*'PRECIOS SEGUN ADJ. (FRONTERIZO)'!$C$19</f>
        <v>0</v>
      </c>
      <c r="DD148" s="80" t="s">
        <v>134</v>
      </c>
      <c r="DE148" s="80">
        <f t="shared" si="174"/>
        <v>0</v>
      </c>
      <c r="DF148" s="165">
        <v>10</v>
      </c>
      <c r="DG148" s="37">
        <f t="shared" si="197"/>
        <v>400</v>
      </c>
      <c r="DH148" s="189">
        <v>82.59999999999998</v>
      </c>
      <c r="DI148" s="80">
        <f>+DF148*'PRECIOS SEGUN ADJ (RURAL)'!$B$15*'PRECIOS SEGUN ADJ (RURAL)'!$C$15</f>
        <v>33040</v>
      </c>
      <c r="DJ148" s="80" t="s">
        <v>822</v>
      </c>
      <c r="DK148" s="80">
        <f t="shared" si="198"/>
        <v>5947.2</v>
      </c>
      <c r="DL148" s="165">
        <v>249</v>
      </c>
      <c r="DM148" s="37">
        <f t="shared" si="199"/>
        <v>9960</v>
      </c>
      <c r="DN148" s="189">
        <v>23.059999999999995</v>
      </c>
      <c r="DO148" s="80">
        <f>+DL148*'PRECIOS SEGUN ADJ (RURAL)'!$B$17*'PRECIOS SEGUN ADJ (RURAL)'!$C$17</f>
        <v>229677.59999999998</v>
      </c>
      <c r="DP148" s="80" t="s">
        <v>2967</v>
      </c>
      <c r="DQ148" s="192">
        <v>0</v>
      </c>
      <c r="DR148" s="192">
        <f t="shared" si="166"/>
        <v>0</v>
      </c>
      <c r="DS148" s="189">
        <v>80.849999999999994</v>
      </c>
      <c r="DT148" s="80">
        <f>+DQ148*'PRECIOS SEGUN ADJ. (FRONTERIZO)'!$B$22*'PRECIOS SEGUN ADJ. (FRONTERIZO)'!$C$22</f>
        <v>0</v>
      </c>
      <c r="DU148" s="80" t="s">
        <v>134</v>
      </c>
      <c r="DV148" s="165">
        <v>12</v>
      </c>
      <c r="DW148" s="37">
        <f t="shared" si="200"/>
        <v>480</v>
      </c>
      <c r="DX148" s="189">
        <v>21.83</v>
      </c>
      <c r="DY148" s="80">
        <f>+DV148*'PRECIOS SEGUN ADJ (RURAL)'!$B$19*'PRECIOS SEGUN ADJ (RURAL)'!$C$19</f>
        <v>10478.4</v>
      </c>
      <c r="DZ148" s="80" t="s">
        <v>1150</v>
      </c>
      <c r="EA148" s="80">
        <f t="shared" si="201"/>
        <v>1886.11</v>
      </c>
      <c r="EB148" s="165">
        <v>38</v>
      </c>
      <c r="EC148" s="37">
        <f t="shared" si="202"/>
        <v>1520</v>
      </c>
      <c r="ED148" s="189">
        <v>33</v>
      </c>
      <c r="EE148" s="80">
        <f>+EB148*'PRECIOS SEGUN ADJ (RURAL)'!$B$20*'PRECIOS SEGUN ADJ (RURAL)'!$C$20</f>
        <v>50160</v>
      </c>
      <c r="EF148" s="80" t="s">
        <v>1368</v>
      </c>
      <c r="EG148" s="37">
        <v>0</v>
      </c>
      <c r="EH148" s="37">
        <f t="shared" si="167"/>
        <v>0</v>
      </c>
      <c r="EI148" s="189">
        <v>15.789999999999997</v>
      </c>
      <c r="EJ148" s="80">
        <f>+EG148*'PRECIOS SEGUN ADJ. (FRONTERIZO)'!$B$25*'PRECIOS SEGUN ADJ. (FRONTERIZO)'!$C$25</f>
        <v>0</v>
      </c>
      <c r="EK148" s="80" t="s">
        <v>134</v>
      </c>
      <c r="EL148" s="37">
        <v>0</v>
      </c>
      <c r="EM148" s="37">
        <f t="shared" si="168"/>
        <v>0</v>
      </c>
      <c r="EN148" s="189">
        <v>31.5</v>
      </c>
      <c r="EO148" s="80">
        <f>+EL148*'PRECIOS SEGUN ADJ. (FRONTERIZO)'!$B$26*'PRECIOS SEGUN ADJ. (FRONTERIZO)'!$C$26</f>
        <v>0</v>
      </c>
      <c r="EP148" s="80" t="s">
        <v>134</v>
      </c>
      <c r="EQ148" s="193">
        <v>34</v>
      </c>
      <c r="ER148" s="194">
        <f t="shared" si="169"/>
        <v>1360</v>
      </c>
      <c r="ES148" s="195">
        <v>21.68</v>
      </c>
      <c r="ET148" s="196">
        <f>+EQ148*'PRECIOS SEGUN ADJ (RURAL)'!$B$13*'PRECIOS SEGUN ADJ (RURAL)'!$C$13</f>
        <v>29484.799999999999</v>
      </c>
      <c r="EU148" s="196" t="s">
        <v>1172</v>
      </c>
      <c r="EV148" s="197">
        <v>249</v>
      </c>
      <c r="EW148" s="198">
        <f t="shared" si="203"/>
        <v>4980</v>
      </c>
      <c r="EX148" s="199">
        <v>5.5</v>
      </c>
      <c r="EY148" s="200">
        <f>+EV148*'PRECIOS SEGUN ADJ (RURAL)'!$B$16*'PRECIOS SEGUN ADJ (RURAL)'!$C$16</f>
        <v>27390</v>
      </c>
      <c r="EZ148" s="200" t="s">
        <v>2964</v>
      </c>
      <c r="FA148" s="201">
        <v>17</v>
      </c>
      <c r="FB148" s="202">
        <f t="shared" si="170"/>
        <v>680</v>
      </c>
      <c r="FC148" s="203">
        <v>220</v>
      </c>
      <c r="FD148" s="204">
        <f>+FA148*'PRECIOS SEGUN ADJ (RURAL)'!$B$18*'PRECIOS SEGUN ADJ (RURAL)'!$C$18</f>
        <v>149600</v>
      </c>
      <c r="FE148" s="204" t="s">
        <v>1152</v>
      </c>
      <c r="FF148" s="204">
        <f t="shared" si="204"/>
        <v>26928</v>
      </c>
      <c r="FG148" s="80">
        <f t="shared" si="175"/>
        <v>1343207.5999999999</v>
      </c>
      <c r="FH148" s="80" t="s">
        <v>3683</v>
      </c>
      <c r="FI148" s="80">
        <f t="shared" si="171"/>
        <v>111827.8</v>
      </c>
      <c r="FJ148" s="80" t="s">
        <v>3684</v>
      </c>
      <c r="FK148" s="80">
        <f t="shared" si="176"/>
        <v>1231379.7999999998</v>
      </c>
      <c r="FL148" s="80" t="s">
        <v>3685</v>
      </c>
      <c r="FM148" s="80">
        <f t="shared" si="177"/>
        <v>268641.52</v>
      </c>
      <c r="FN148" s="80" t="s">
        <v>3686</v>
      </c>
      <c r="FO148" s="80">
        <f t="shared" si="178"/>
        <v>13432.08</v>
      </c>
      <c r="FP148" s="80" t="s">
        <v>3687</v>
      </c>
      <c r="FQ148" s="80"/>
      <c r="FR148" s="80">
        <f t="shared" si="179"/>
        <v>1074566.0799999998</v>
      </c>
      <c r="FS148" s="80" t="s">
        <v>3688</v>
      </c>
      <c r="FT148" s="37" t="str">
        <f>+VLOOKUP(D148,'RURAL XENIA'!F:G,2,0)</f>
        <v>R-33</v>
      </c>
    </row>
    <row r="149" spans="1:176">
      <c r="A149" s="37">
        <v>148</v>
      </c>
      <c r="B149" s="176" t="s">
        <v>1826</v>
      </c>
      <c r="C149" s="26" t="s">
        <v>3689</v>
      </c>
      <c r="D149" s="37">
        <v>132293916</v>
      </c>
      <c r="E149" s="37">
        <f>+VLOOKUP(D149,'INFORMACION DE PROVEEDORES'!C:I,2,0)</f>
        <v>132293916</v>
      </c>
      <c r="F149" s="26" t="str">
        <f>+VLOOKUP(D149,'INFORMACION DE PROVEEDORES'!C:J,4,0)</f>
        <v>RUTH MARIA DE LA CRUZ PEREZ</v>
      </c>
      <c r="G149" s="37" t="str">
        <f>+VLOOKUP(D149,'INFORMACION DE PROVEEDORES'!C:K,5,0)</f>
        <v>026-0027611-3</v>
      </c>
      <c r="H149" s="26" t="str">
        <f>+VLOOKUP(D149,'INFORMACION DE PROVEEDORES'!C:L,7,0)</f>
        <v xml:space="preserve">CALLE 15, NO. 83, VILLA HERMOSA, LA ROMANA </v>
      </c>
      <c r="I149" s="37" t="str">
        <f>+VLOOKUP(D149,'INFORMACION DE PROVEEDORES'!C:M,3,0)</f>
        <v xml:space="preserve"> JURÍDICA</v>
      </c>
      <c r="J149" s="37">
        <v>4</v>
      </c>
      <c r="K149" s="37">
        <v>145</v>
      </c>
      <c r="L149" s="37">
        <v>11</v>
      </c>
      <c r="M149" s="37">
        <f t="shared" si="180"/>
        <v>440</v>
      </c>
      <c r="N149" s="189">
        <v>60.180000000000007</v>
      </c>
      <c r="O149" s="80">
        <f>+L149*'PRECIOS SEGUN ADJ (RURAL)'!$B$2*'PRECIOS SEGUN ADJ (RURAL)'!$C$2</f>
        <v>26479.200000000001</v>
      </c>
      <c r="P149" s="80" t="s">
        <v>1234</v>
      </c>
      <c r="Q149" s="80">
        <f t="shared" si="181"/>
        <v>4236.67</v>
      </c>
      <c r="R149" s="165">
        <v>5</v>
      </c>
      <c r="S149" s="37">
        <f t="shared" si="182"/>
        <v>200</v>
      </c>
      <c r="T149" s="189">
        <v>33</v>
      </c>
      <c r="U149" s="80">
        <f>+R149*'PRECIOS SEGUN ADJ (RURAL)'!$B$3*'PRECIOS SEGUN ADJ (RURAL)'!$C$3</f>
        <v>6600</v>
      </c>
      <c r="V149" s="80" t="s">
        <v>1181</v>
      </c>
      <c r="W149" s="192">
        <v>0</v>
      </c>
      <c r="X149" s="37">
        <f t="shared" si="160"/>
        <v>0</v>
      </c>
      <c r="Y149" s="189">
        <v>25.2</v>
      </c>
      <c r="Z149" s="80">
        <f>+W149*'PRECIOS SEGUN ADJ. (FRONTERIZO)'!$B$4*'PRECIOS SEGUN ADJ. (FRONTERIZO)'!$C$4</f>
        <v>0</v>
      </c>
      <c r="AA149" s="80" t="s">
        <v>134</v>
      </c>
      <c r="AB149" s="165">
        <v>24</v>
      </c>
      <c r="AC149" s="37">
        <f t="shared" si="183"/>
        <v>960</v>
      </c>
      <c r="AD149" s="189">
        <v>87.91</v>
      </c>
      <c r="AE149" s="80">
        <f>+AB149*'PRECIOS SEGUN ADJ (RURAL)'!$B$4*'PRECIOS SEGUN ADJ (RURAL)'!$C$4</f>
        <v>84393.600000000006</v>
      </c>
      <c r="AF149" s="80" t="s">
        <v>1235</v>
      </c>
      <c r="AG149" s="80">
        <f t="shared" si="184"/>
        <v>15190.85</v>
      </c>
      <c r="AH149" s="165">
        <v>29</v>
      </c>
      <c r="AI149" s="37">
        <f t="shared" si="185"/>
        <v>1160</v>
      </c>
      <c r="AJ149" s="189">
        <v>53.95</v>
      </c>
      <c r="AK149" s="80">
        <f>+AH149*'PRECIOS SEGUN ADJ (RURAL)'!$B$5*'PRECIOS SEGUN ADJ (RURAL)'!$C$5</f>
        <v>62582.000000000007</v>
      </c>
      <c r="AL149" s="80" t="s">
        <v>1293</v>
      </c>
      <c r="AM149" s="165">
        <v>6</v>
      </c>
      <c r="AN149" s="37">
        <f t="shared" si="186"/>
        <v>240</v>
      </c>
      <c r="AO149" s="189">
        <v>29.05</v>
      </c>
      <c r="AP149" s="80">
        <f>+AM149*'PRECIOS SEGUN ADJ (RURAL)'!$B$6*'PRECIOS SEGUN ADJ (RURAL)'!$C$6</f>
        <v>6972</v>
      </c>
      <c r="AQ149" s="80" t="s">
        <v>1162</v>
      </c>
      <c r="AR149" s="80">
        <f t="shared" si="187"/>
        <v>1115.52</v>
      </c>
      <c r="AS149" s="165">
        <v>10</v>
      </c>
      <c r="AT149" s="37">
        <f t="shared" si="188"/>
        <v>400</v>
      </c>
      <c r="AU149" s="189">
        <v>304.44</v>
      </c>
      <c r="AV149" s="80">
        <f>+AS149*'PRECIOS SEGUN ADJ (RURAL)'!$B$7*'PRECIOS SEGUN ADJ (RURAL)'!$C$7</f>
        <v>121776</v>
      </c>
      <c r="AW149" s="80" t="s">
        <v>1494</v>
      </c>
      <c r="AX149" s="80">
        <f t="shared" si="189"/>
        <v>21919.68</v>
      </c>
      <c r="AY149" s="37">
        <v>0</v>
      </c>
      <c r="AZ149" s="37">
        <f t="shared" si="161"/>
        <v>0</v>
      </c>
      <c r="BA149" s="189">
        <v>18.899999999999999</v>
      </c>
      <c r="BB149" s="80">
        <f>+AY149*'PRECIOS SEGUN ADJ. (FRONTERIZO)'!$B$9*'PRECIOS SEGUN ADJ. (FRONTERIZO)'!$C$9</f>
        <v>0</v>
      </c>
      <c r="BC149" s="80" t="s">
        <v>134</v>
      </c>
      <c r="BD149" s="165">
        <v>5</v>
      </c>
      <c r="BE149" s="37">
        <f t="shared" si="190"/>
        <v>200</v>
      </c>
      <c r="BF149" s="189">
        <v>140.38999999999999</v>
      </c>
      <c r="BG149" s="80">
        <f>+BD149*'PRECIOS SEGUN ADJ (RURAL)'!$B$8*'PRECIOS SEGUN ADJ (RURAL)'!$C$8</f>
        <v>28077.999999999996</v>
      </c>
      <c r="BH149" s="80" t="s">
        <v>1183</v>
      </c>
      <c r="BI149" s="80">
        <f t="shared" si="191"/>
        <v>5054.04</v>
      </c>
      <c r="BJ149" s="37">
        <v>0</v>
      </c>
      <c r="BK149" s="37">
        <f t="shared" si="162"/>
        <v>0</v>
      </c>
      <c r="BL149" s="189">
        <v>31.459999999999997</v>
      </c>
      <c r="BM149" s="80">
        <f>+BJ149*'PRECIOS SEGUN ADJ. (FRONTERIZO)'!$B$11*'PRECIOS SEGUN ADJ. (FRONTERIZO)'!$C$11</f>
        <v>0</v>
      </c>
      <c r="BN149" s="80" t="s">
        <v>134</v>
      </c>
      <c r="BO149" s="165">
        <v>9</v>
      </c>
      <c r="BP149" s="37">
        <f t="shared" si="192"/>
        <v>360</v>
      </c>
      <c r="BQ149" s="189">
        <v>68.099999999999994</v>
      </c>
      <c r="BR149" s="80">
        <f>+BO149*'PRECIOS SEGUN ADJ (RURAL)'!$B$9*'PRECIOS SEGUN ADJ (RURAL)'!$C$9</f>
        <v>24516</v>
      </c>
      <c r="BS149" s="80" t="s">
        <v>1203</v>
      </c>
      <c r="BT149" s="165">
        <v>145</v>
      </c>
      <c r="BU149" s="37">
        <f t="shared" si="193"/>
        <v>2900</v>
      </c>
      <c r="BV149" s="189">
        <v>5.5</v>
      </c>
      <c r="BW149" s="80">
        <f>+BT149*'PRECIOS SEGUN ADJ (RURAL)'!$B$10*'PRECIOS SEGUN ADJ (RURAL)'!$C$10</f>
        <v>15950</v>
      </c>
      <c r="BX149" s="80" t="s">
        <v>3690</v>
      </c>
      <c r="BY149" s="165">
        <v>145</v>
      </c>
      <c r="BZ149" s="37">
        <f t="shared" si="194"/>
        <v>5800</v>
      </c>
      <c r="CA149" s="189">
        <v>7.1500000000000012</v>
      </c>
      <c r="CB149" s="80">
        <f>+BY149*'PRECIOS SEGUN ADJ (RURAL)'!$B$11*'PRECIOS SEGUN ADJ (RURAL)'!$C$11</f>
        <v>41470</v>
      </c>
      <c r="CC149" s="80" t="s">
        <v>577</v>
      </c>
      <c r="CD149" s="165">
        <v>145</v>
      </c>
      <c r="CE149" s="37">
        <f t="shared" si="195"/>
        <v>5800</v>
      </c>
      <c r="CF149" s="189">
        <v>6.84</v>
      </c>
      <c r="CG149" s="80">
        <f>+CD149*'PRECIOS SEGUN ADJ (RURAL)'!$B$12*'PRECIOS SEGUN ADJ (RURAL)'!$C$12</f>
        <v>39672</v>
      </c>
      <c r="CH149" s="80" t="s">
        <v>3691</v>
      </c>
      <c r="CI149" s="37">
        <v>0</v>
      </c>
      <c r="CJ149" s="37">
        <f t="shared" si="163"/>
        <v>0</v>
      </c>
      <c r="CK149" s="189">
        <v>60</v>
      </c>
      <c r="CL149" s="80">
        <f>+CI149*'PRECIOS SEGUN ADJ. (FRONTERIZO)'!$B$16*'PRECIOS SEGUN ADJ. (FRONTERIZO)'!$C$16</f>
        <v>0</v>
      </c>
      <c r="CM149" s="80" t="s">
        <v>134</v>
      </c>
      <c r="CN149" s="80">
        <f t="shared" si="172"/>
        <v>0</v>
      </c>
      <c r="CO149" s="37">
        <v>0</v>
      </c>
      <c r="CP149" s="37">
        <f t="shared" si="164"/>
        <v>0</v>
      </c>
      <c r="CQ149" s="189">
        <v>55.649999999999991</v>
      </c>
      <c r="CR149" s="80">
        <f>+CO149*'PRECIOS SEGUN ADJ. (FRONTERIZO)'!$B$17*'PRECIOS SEGUN ADJ. (FRONTERIZO)'!$C$17</f>
        <v>0</v>
      </c>
      <c r="CS149" s="80" t="s">
        <v>134</v>
      </c>
      <c r="CT149" s="80">
        <f t="shared" si="173"/>
        <v>0</v>
      </c>
      <c r="CU149" s="165">
        <v>145</v>
      </c>
      <c r="CV149" s="37">
        <f t="shared" si="196"/>
        <v>5800</v>
      </c>
      <c r="CW149" s="189">
        <v>6.5999999999999988</v>
      </c>
      <c r="CX149" s="80">
        <f>+CU149*'PRECIOS SEGUN ADJ (RURAL)'!$B$14*'PRECIOS SEGUN ADJ (RURAL)'!$C$14</f>
        <v>38280</v>
      </c>
      <c r="CY149" s="80" t="s">
        <v>793</v>
      </c>
      <c r="CZ149" s="37">
        <v>0</v>
      </c>
      <c r="DA149" s="37">
        <f t="shared" si="165"/>
        <v>0</v>
      </c>
      <c r="DB149" s="189">
        <v>65.75</v>
      </c>
      <c r="DC149" s="80">
        <f>+CZ149*'PRECIOS SEGUN ADJ. (FRONTERIZO)'!$B$19*'PRECIOS SEGUN ADJ. (FRONTERIZO)'!$C$19</f>
        <v>0</v>
      </c>
      <c r="DD149" s="80" t="s">
        <v>134</v>
      </c>
      <c r="DE149" s="80">
        <f t="shared" si="174"/>
        <v>0</v>
      </c>
      <c r="DF149" s="165">
        <v>7</v>
      </c>
      <c r="DG149" s="37">
        <f t="shared" si="197"/>
        <v>280</v>
      </c>
      <c r="DH149" s="189">
        <v>82.59999999999998</v>
      </c>
      <c r="DI149" s="80">
        <f>+DF149*'PRECIOS SEGUN ADJ (RURAL)'!$B$15*'PRECIOS SEGUN ADJ (RURAL)'!$C$15</f>
        <v>23127.999999999996</v>
      </c>
      <c r="DJ149" s="80" t="s">
        <v>144</v>
      </c>
      <c r="DK149" s="80">
        <f t="shared" si="198"/>
        <v>4163.04</v>
      </c>
      <c r="DL149" s="165">
        <v>145</v>
      </c>
      <c r="DM149" s="37">
        <f t="shared" si="199"/>
        <v>5800</v>
      </c>
      <c r="DN149" s="189">
        <v>23.059999999999995</v>
      </c>
      <c r="DO149" s="80">
        <f>+DL149*'PRECIOS SEGUN ADJ (RURAL)'!$B$17*'PRECIOS SEGUN ADJ (RURAL)'!$C$17</f>
        <v>133748</v>
      </c>
      <c r="DP149" s="80" t="s">
        <v>3692</v>
      </c>
      <c r="DQ149" s="192">
        <v>0</v>
      </c>
      <c r="DR149" s="192">
        <f t="shared" si="166"/>
        <v>0</v>
      </c>
      <c r="DS149" s="189">
        <v>80.849999999999994</v>
      </c>
      <c r="DT149" s="80">
        <f>+DQ149*'PRECIOS SEGUN ADJ. (FRONTERIZO)'!$B$22*'PRECIOS SEGUN ADJ. (FRONTERIZO)'!$C$22</f>
        <v>0</v>
      </c>
      <c r="DU149" s="80" t="s">
        <v>134</v>
      </c>
      <c r="DV149" s="165">
        <v>8</v>
      </c>
      <c r="DW149" s="37">
        <f t="shared" si="200"/>
        <v>320</v>
      </c>
      <c r="DX149" s="189">
        <v>21.83</v>
      </c>
      <c r="DY149" s="80">
        <f>+DV149*'PRECIOS SEGUN ADJ (RURAL)'!$B$19*'PRECIOS SEGUN ADJ (RURAL)'!$C$19</f>
        <v>6985.5999999999995</v>
      </c>
      <c r="DZ149" s="80" t="s">
        <v>989</v>
      </c>
      <c r="EA149" s="80">
        <f t="shared" si="201"/>
        <v>1257.4100000000001</v>
      </c>
      <c r="EB149" s="165">
        <v>23</v>
      </c>
      <c r="EC149" s="37">
        <f t="shared" si="202"/>
        <v>920</v>
      </c>
      <c r="ED149" s="189">
        <v>33</v>
      </c>
      <c r="EE149" s="80">
        <f>+EB149*'PRECIOS SEGUN ADJ (RURAL)'!$B$20*'PRECIOS SEGUN ADJ (RURAL)'!$C$20</f>
        <v>30360</v>
      </c>
      <c r="EF149" s="80" t="s">
        <v>1245</v>
      </c>
      <c r="EG149" s="37">
        <v>0</v>
      </c>
      <c r="EH149" s="37">
        <f t="shared" si="167"/>
        <v>0</v>
      </c>
      <c r="EI149" s="189">
        <v>15.789999999999997</v>
      </c>
      <c r="EJ149" s="80">
        <f>+EG149*'PRECIOS SEGUN ADJ. (FRONTERIZO)'!$B$25*'PRECIOS SEGUN ADJ. (FRONTERIZO)'!$C$25</f>
        <v>0</v>
      </c>
      <c r="EK149" s="80" t="s">
        <v>134</v>
      </c>
      <c r="EL149" s="37">
        <v>0</v>
      </c>
      <c r="EM149" s="37">
        <f t="shared" si="168"/>
        <v>0</v>
      </c>
      <c r="EN149" s="189">
        <v>31.5</v>
      </c>
      <c r="EO149" s="80">
        <f>+EL149*'PRECIOS SEGUN ADJ. (FRONTERIZO)'!$B$26*'PRECIOS SEGUN ADJ. (FRONTERIZO)'!$C$26</f>
        <v>0</v>
      </c>
      <c r="EP149" s="80" t="s">
        <v>134</v>
      </c>
      <c r="EQ149" s="193">
        <v>20</v>
      </c>
      <c r="ER149" s="194">
        <f t="shared" si="169"/>
        <v>800</v>
      </c>
      <c r="ES149" s="195">
        <v>21.68</v>
      </c>
      <c r="ET149" s="196">
        <f>+EQ149*'PRECIOS SEGUN ADJ (RURAL)'!$B$13*'PRECIOS SEGUN ADJ (RURAL)'!$C$13</f>
        <v>17344</v>
      </c>
      <c r="EU149" s="196" t="s">
        <v>1302</v>
      </c>
      <c r="EV149" s="197">
        <v>145</v>
      </c>
      <c r="EW149" s="198">
        <f t="shared" si="203"/>
        <v>2900</v>
      </c>
      <c r="EX149" s="199">
        <v>5.5</v>
      </c>
      <c r="EY149" s="200">
        <f>+EV149*'PRECIOS SEGUN ADJ (RURAL)'!$B$16*'PRECIOS SEGUN ADJ (RURAL)'!$C$16</f>
        <v>15950</v>
      </c>
      <c r="EZ149" s="200" t="s">
        <v>3690</v>
      </c>
      <c r="FA149" s="201">
        <v>10</v>
      </c>
      <c r="FB149" s="202">
        <f t="shared" si="170"/>
        <v>400</v>
      </c>
      <c r="FC149" s="203">
        <v>220</v>
      </c>
      <c r="FD149" s="204">
        <f>+FA149*'PRECIOS SEGUN ADJ (RURAL)'!$B$18*'PRECIOS SEGUN ADJ (RURAL)'!$C$18</f>
        <v>88000</v>
      </c>
      <c r="FE149" s="204" t="s">
        <v>1501</v>
      </c>
      <c r="FF149" s="204">
        <f t="shared" si="204"/>
        <v>15840</v>
      </c>
      <c r="FG149" s="80">
        <f t="shared" si="175"/>
        <v>812284.4</v>
      </c>
      <c r="FH149" s="80" t="s">
        <v>3693</v>
      </c>
      <c r="FI149" s="80">
        <f t="shared" si="171"/>
        <v>68777.210000000006</v>
      </c>
      <c r="FJ149" s="80" t="s">
        <v>3694</v>
      </c>
      <c r="FK149" s="80">
        <f t="shared" si="176"/>
        <v>743507.19000000006</v>
      </c>
      <c r="FL149" s="80" t="s">
        <v>3695</v>
      </c>
      <c r="FM149" s="80">
        <f t="shared" si="177"/>
        <v>162456.88</v>
      </c>
      <c r="FN149" s="80" t="s">
        <v>3696</v>
      </c>
      <c r="FO149" s="80">
        <f t="shared" si="178"/>
        <v>8122.84</v>
      </c>
      <c r="FP149" s="80" t="s">
        <v>3697</v>
      </c>
      <c r="FQ149" s="80"/>
      <c r="FR149" s="80">
        <f t="shared" si="179"/>
        <v>649827.52</v>
      </c>
      <c r="FS149" s="80" t="s">
        <v>3698</v>
      </c>
      <c r="FT149" s="37" t="str">
        <f>+VLOOKUP(D149,'RURAL XENIA'!F:G,2,0)</f>
        <v>R-16</v>
      </c>
    </row>
    <row r="150" spans="1:176">
      <c r="A150" s="37">
        <v>149</v>
      </c>
      <c r="B150" s="176" t="s">
        <v>1826</v>
      </c>
      <c r="C150" s="26" t="s">
        <v>3699</v>
      </c>
      <c r="D150" s="37">
        <v>132321294</v>
      </c>
      <c r="E150" s="37">
        <f>+VLOOKUP(D150,'INFORMACION DE PROVEEDORES'!C:I,2,0)</f>
        <v>132321294</v>
      </c>
      <c r="F150" s="26" t="str">
        <f>+VLOOKUP(D150,'INFORMACION DE PROVEEDORES'!C:J,4,0)</f>
        <v>IDALISA GUZMAN MARTINEZ</v>
      </c>
      <c r="G150" s="37" t="str">
        <f>+VLOOKUP(D150,'INFORMACION DE PROVEEDORES'!C:K,5,0)</f>
        <v>071-0058734-9</v>
      </c>
      <c r="H150" s="26" t="str">
        <f>+VLOOKUP(D150,'INFORMACION DE PROVEEDORES'!C:L,7,0)</f>
        <v>CALLE LUPERON, NO.50 CENTRO DE LA CIUDAD</v>
      </c>
      <c r="I150" s="37" t="str">
        <f>+VLOOKUP(D150,'INFORMACION DE PROVEEDORES'!C:M,3,0)</f>
        <v xml:space="preserve"> JURÍDICA</v>
      </c>
      <c r="J150" s="37">
        <v>1</v>
      </c>
      <c r="K150" s="37">
        <v>141</v>
      </c>
      <c r="L150" s="37">
        <v>10</v>
      </c>
      <c r="M150" s="37">
        <f t="shared" si="180"/>
        <v>400</v>
      </c>
      <c r="N150" s="189">
        <v>60.180000000000007</v>
      </c>
      <c r="O150" s="80">
        <f>+L150*'PRECIOS SEGUN ADJ (RURAL)'!$B$2*'PRECIOS SEGUN ADJ (RURAL)'!$C$2</f>
        <v>24072</v>
      </c>
      <c r="P150" s="80" t="s">
        <v>1426</v>
      </c>
      <c r="Q150" s="80">
        <f t="shared" si="181"/>
        <v>3851.52</v>
      </c>
      <c r="R150" s="165">
        <v>2</v>
      </c>
      <c r="S150" s="37">
        <f t="shared" si="182"/>
        <v>80</v>
      </c>
      <c r="T150" s="189">
        <v>33</v>
      </c>
      <c r="U150" s="80">
        <f>+R150*'PRECIOS SEGUN ADJ (RURAL)'!$B$3*'PRECIOS SEGUN ADJ (RURAL)'!$C$3</f>
        <v>2640</v>
      </c>
      <c r="V150" s="80" t="s">
        <v>1292</v>
      </c>
      <c r="W150" s="192">
        <v>0</v>
      </c>
      <c r="X150" s="37">
        <f t="shared" si="160"/>
        <v>0</v>
      </c>
      <c r="Y150" s="189">
        <v>25.2</v>
      </c>
      <c r="Z150" s="80">
        <f>+W150*'PRECIOS SEGUN ADJ. (FRONTERIZO)'!$B$4*'PRECIOS SEGUN ADJ. (FRONTERIZO)'!$C$4</f>
        <v>0</v>
      </c>
      <c r="AA150" s="80" t="s">
        <v>134</v>
      </c>
      <c r="AB150" s="165">
        <v>22</v>
      </c>
      <c r="AC150" s="37">
        <f t="shared" si="183"/>
        <v>880</v>
      </c>
      <c r="AD150" s="189">
        <v>87.91</v>
      </c>
      <c r="AE150" s="80">
        <f>+AB150*'PRECIOS SEGUN ADJ (RURAL)'!$B$4*'PRECIOS SEGUN ADJ (RURAL)'!$C$4</f>
        <v>77360.800000000003</v>
      </c>
      <c r="AF150" s="80" t="s">
        <v>1526</v>
      </c>
      <c r="AG150" s="80">
        <f t="shared" si="184"/>
        <v>13924.94</v>
      </c>
      <c r="AH150" s="165">
        <v>26</v>
      </c>
      <c r="AI150" s="37">
        <f t="shared" si="185"/>
        <v>1040</v>
      </c>
      <c r="AJ150" s="189">
        <v>53.95</v>
      </c>
      <c r="AK150" s="80">
        <f>+AH150*'PRECIOS SEGUN ADJ (RURAL)'!$B$5*'PRECIOS SEGUN ADJ (RURAL)'!$C$5</f>
        <v>56108</v>
      </c>
      <c r="AL150" s="80" t="s">
        <v>1527</v>
      </c>
      <c r="AM150" s="165">
        <v>4</v>
      </c>
      <c r="AN150" s="37">
        <f t="shared" si="186"/>
        <v>160</v>
      </c>
      <c r="AO150" s="189">
        <v>29.05</v>
      </c>
      <c r="AP150" s="80">
        <f>+AM150*'PRECIOS SEGUN ADJ (RURAL)'!$B$6*'PRECIOS SEGUN ADJ (RURAL)'!$C$6</f>
        <v>4648</v>
      </c>
      <c r="AQ150" s="80" t="s">
        <v>1294</v>
      </c>
      <c r="AR150" s="80">
        <f t="shared" si="187"/>
        <v>743.68</v>
      </c>
      <c r="AS150" s="165">
        <v>8</v>
      </c>
      <c r="AT150" s="37">
        <f t="shared" si="188"/>
        <v>320</v>
      </c>
      <c r="AU150" s="189">
        <v>304.44</v>
      </c>
      <c r="AV150" s="80">
        <f>+AS150*'PRECIOS SEGUN ADJ (RURAL)'!$B$7*'PRECIOS SEGUN ADJ (RURAL)'!$C$7</f>
        <v>97420.800000000003</v>
      </c>
      <c r="AW150" s="80" t="s">
        <v>1528</v>
      </c>
      <c r="AX150" s="80">
        <f t="shared" si="189"/>
        <v>17535.740000000002</v>
      </c>
      <c r="AY150" s="37">
        <v>0</v>
      </c>
      <c r="AZ150" s="37">
        <f t="shared" si="161"/>
        <v>0</v>
      </c>
      <c r="BA150" s="189">
        <v>18.899999999999999</v>
      </c>
      <c r="BB150" s="80">
        <f>+AY150*'PRECIOS SEGUN ADJ. (FRONTERIZO)'!$B$9*'PRECIOS SEGUN ADJ. (FRONTERIZO)'!$C$9</f>
        <v>0</v>
      </c>
      <c r="BC150" s="80" t="s">
        <v>134</v>
      </c>
      <c r="BD150" s="165">
        <v>2</v>
      </c>
      <c r="BE150" s="37">
        <f t="shared" si="190"/>
        <v>80</v>
      </c>
      <c r="BF150" s="189">
        <v>140.38999999999999</v>
      </c>
      <c r="BG150" s="80">
        <f>+BD150*'PRECIOS SEGUN ADJ (RURAL)'!$B$8*'PRECIOS SEGUN ADJ (RURAL)'!$C$8</f>
        <v>11231.199999999999</v>
      </c>
      <c r="BH150" s="80" t="s">
        <v>1295</v>
      </c>
      <c r="BI150" s="80">
        <f t="shared" si="191"/>
        <v>2021.62</v>
      </c>
      <c r="BJ150" s="37">
        <v>0</v>
      </c>
      <c r="BK150" s="37">
        <f t="shared" si="162"/>
        <v>0</v>
      </c>
      <c r="BL150" s="189">
        <v>31.459999999999997</v>
      </c>
      <c r="BM150" s="80">
        <f>+BJ150*'PRECIOS SEGUN ADJ. (FRONTERIZO)'!$B$11*'PRECIOS SEGUN ADJ. (FRONTERIZO)'!$C$11</f>
        <v>0</v>
      </c>
      <c r="BN150" s="80" t="s">
        <v>134</v>
      </c>
      <c r="BO150" s="165">
        <v>7</v>
      </c>
      <c r="BP150" s="37">
        <f t="shared" si="192"/>
        <v>280</v>
      </c>
      <c r="BQ150" s="189">
        <v>68.099999999999994</v>
      </c>
      <c r="BR150" s="80">
        <f>+BO150*'PRECIOS SEGUN ADJ (RURAL)'!$B$9*'PRECIOS SEGUN ADJ (RURAL)'!$C$9</f>
        <v>19067.999999999996</v>
      </c>
      <c r="BS150" s="80" t="s">
        <v>1296</v>
      </c>
      <c r="BT150" s="165">
        <v>141</v>
      </c>
      <c r="BU150" s="37">
        <f t="shared" si="193"/>
        <v>2820</v>
      </c>
      <c r="BV150" s="189">
        <v>5.5</v>
      </c>
      <c r="BW150" s="80">
        <f>+BT150*'PRECIOS SEGUN ADJ (RURAL)'!$B$10*'PRECIOS SEGUN ADJ (RURAL)'!$C$10</f>
        <v>15510</v>
      </c>
      <c r="BX150" s="80" t="s">
        <v>1529</v>
      </c>
      <c r="BY150" s="165">
        <v>141</v>
      </c>
      <c r="BZ150" s="37">
        <f t="shared" si="194"/>
        <v>5640</v>
      </c>
      <c r="CA150" s="189">
        <v>7.1500000000000012</v>
      </c>
      <c r="CB150" s="80">
        <f>+BY150*'PRECIOS SEGUN ADJ (RURAL)'!$B$11*'PRECIOS SEGUN ADJ (RURAL)'!$C$11</f>
        <v>40326</v>
      </c>
      <c r="CC150" s="80" t="s">
        <v>1530</v>
      </c>
      <c r="CD150" s="165">
        <v>141</v>
      </c>
      <c r="CE150" s="37">
        <f t="shared" si="195"/>
        <v>5640</v>
      </c>
      <c r="CF150" s="189">
        <v>6.84</v>
      </c>
      <c r="CG150" s="80">
        <f>+CD150*'PRECIOS SEGUN ADJ (RURAL)'!$B$12*'PRECIOS SEGUN ADJ (RURAL)'!$C$12</f>
        <v>38577.599999999999</v>
      </c>
      <c r="CH150" s="80" t="s">
        <v>1531</v>
      </c>
      <c r="CI150" s="37">
        <v>0</v>
      </c>
      <c r="CJ150" s="37">
        <f t="shared" si="163"/>
        <v>0</v>
      </c>
      <c r="CK150" s="189">
        <v>60</v>
      </c>
      <c r="CL150" s="80">
        <f>+CI150*'PRECIOS SEGUN ADJ. (FRONTERIZO)'!$B$16*'PRECIOS SEGUN ADJ. (FRONTERIZO)'!$C$16</f>
        <v>0</v>
      </c>
      <c r="CM150" s="80" t="s">
        <v>134</v>
      </c>
      <c r="CN150" s="80">
        <f t="shared" si="172"/>
        <v>0</v>
      </c>
      <c r="CO150" s="37">
        <v>0</v>
      </c>
      <c r="CP150" s="37">
        <f t="shared" si="164"/>
        <v>0</v>
      </c>
      <c r="CQ150" s="189">
        <v>55.649999999999991</v>
      </c>
      <c r="CR150" s="80">
        <f>+CO150*'PRECIOS SEGUN ADJ. (FRONTERIZO)'!$B$17*'PRECIOS SEGUN ADJ. (FRONTERIZO)'!$C$17</f>
        <v>0</v>
      </c>
      <c r="CS150" s="80" t="s">
        <v>134</v>
      </c>
      <c r="CT150" s="80">
        <f t="shared" si="173"/>
        <v>0</v>
      </c>
      <c r="CU150" s="165">
        <v>141</v>
      </c>
      <c r="CV150" s="37">
        <f t="shared" si="196"/>
        <v>5640</v>
      </c>
      <c r="CW150" s="189">
        <v>6.5999999999999988</v>
      </c>
      <c r="CX150" s="80">
        <f>+CU150*'PRECIOS SEGUN ADJ (RURAL)'!$B$14*'PRECIOS SEGUN ADJ (RURAL)'!$C$14</f>
        <v>37224</v>
      </c>
      <c r="CY150" s="80" t="s">
        <v>1532</v>
      </c>
      <c r="CZ150" s="37">
        <v>0</v>
      </c>
      <c r="DA150" s="37">
        <f t="shared" si="165"/>
        <v>0</v>
      </c>
      <c r="DB150" s="189">
        <v>65.75</v>
      </c>
      <c r="DC150" s="80">
        <f>+CZ150*'PRECIOS SEGUN ADJ. (FRONTERIZO)'!$B$19*'PRECIOS SEGUN ADJ. (FRONTERIZO)'!$C$19</f>
        <v>0</v>
      </c>
      <c r="DD150" s="80" t="s">
        <v>134</v>
      </c>
      <c r="DE150" s="80">
        <f t="shared" si="174"/>
        <v>0</v>
      </c>
      <c r="DF150" s="165">
        <v>5</v>
      </c>
      <c r="DG150" s="37">
        <f t="shared" si="197"/>
        <v>200</v>
      </c>
      <c r="DH150" s="189">
        <v>82.59999999999998</v>
      </c>
      <c r="DI150" s="80">
        <f>+DF150*'PRECIOS SEGUN ADJ (RURAL)'!$B$15*'PRECIOS SEGUN ADJ (RURAL)'!$C$15</f>
        <v>16520</v>
      </c>
      <c r="DJ150" s="80" t="s">
        <v>199</v>
      </c>
      <c r="DK150" s="80">
        <f t="shared" si="198"/>
        <v>2973.6</v>
      </c>
      <c r="DL150" s="165">
        <v>141</v>
      </c>
      <c r="DM150" s="37">
        <f t="shared" si="199"/>
        <v>5640</v>
      </c>
      <c r="DN150" s="189">
        <v>23.059999999999995</v>
      </c>
      <c r="DO150" s="80">
        <f>+DL150*'PRECIOS SEGUN ADJ (RURAL)'!$B$17*'PRECIOS SEGUN ADJ (RURAL)'!$C$17</f>
        <v>130058.4</v>
      </c>
      <c r="DP150" s="80" t="s">
        <v>1533</v>
      </c>
      <c r="DQ150" s="192">
        <v>0</v>
      </c>
      <c r="DR150" s="192">
        <f t="shared" si="166"/>
        <v>0</v>
      </c>
      <c r="DS150" s="189">
        <v>80.849999999999994</v>
      </c>
      <c r="DT150" s="80">
        <f>+DQ150*'PRECIOS SEGUN ADJ. (FRONTERIZO)'!$B$22*'PRECIOS SEGUN ADJ. (FRONTERIZO)'!$C$22</f>
        <v>0</v>
      </c>
      <c r="DU150" s="80" t="s">
        <v>134</v>
      </c>
      <c r="DV150" s="165">
        <v>6</v>
      </c>
      <c r="DW150" s="37">
        <f t="shared" si="200"/>
        <v>240</v>
      </c>
      <c r="DX150" s="189">
        <v>21.83</v>
      </c>
      <c r="DY150" s="80">
        <f>+DV150*'PRECIOS SEGUN ADJ (RURAL)'!$B$19*'PRECIOS SEGUN ADJ (RURAL)'!$C$19</f>
        <v>5239.2</v>
      </c>
      <c r="DZ150" s="80" t="s">
        <v>1434</v>
      </c>
      <c r="EA150" s="80">
        <f t="shared" si="201"/>
        <v>943.06</v>
      </c>
      <c r="EB150" s="165">
        <v>21</v>
      </c>
      <c r="EC150" s="37">
        <f t="shared" si="202"/>
        <v>840</v>
      </c>
      <c r="ED150" s="189">
        <v>33</v>
      </c>
      <c r="EE150" s="80">
        <f>+EB150*'PRECIOS SEGUN ADJ (RURAL)'!$B$20*'PRECIOS SEGUN ADJ (RURAL)'!$C$20</f>
        <v>27720</v>
      </c>
      <c r="EF150" s="80" t="s">
        <v>1414</v>
      </c>
      <c r="EG150" s="37">
        <v>0</v>
      </c>
      <c r="EH150" s="37">
        <f t="shared" si="167"/>
        <v>0</v>
      </c>
      <c r="EI150" s="189">
        <v>15.789999999999997</v>
      </c>
      <c r="EJ150" s="80">
        <f>+EG150*'PRECIOS SEGUN ADJ. (FRONTERIZO)'!$B$25*'PRECIOS SEGUN ADJ. (FRONTERIZO)'!$C$25</f>
        <v>0</v>
      </c>
      <c r="EK150" s="80" t="s">
        <v>134</v>
      </c>
      <c r="EL150" s="37">
        <v>0</v>
      </c>
      <c r="EM150" s="37">
        <f t="shared" si="168"/>
        <v>0</v>
      </c>
      <c r="EN150" s="189">
        <v>31.5</v>
      </c>
      <c r="EO150" s="80">
        <f>+EL150*'PRECIOS SEGUN ADJ. (FRONTERIZO)'!$B$26*'PRECIOS SEGUN ADJ. (FRONTERIZO)'!$C$26</f>
        <v>0</v>
      </c>
      <c r="EP150" s="80" t="s">
        <v>134</v>
      </c>
      <c r="EQ150" s="193">
        <v>18</v>
      </c>
      <c r="ER150" s="194">
        <f t="shared" si="169"/>
        <v>720</v>
      </c>
      <c r="ES150" s="195">
        <v>21.68</v>
      </c>
      <c r="ET150" s="196">
        <f>+EQ150*'PRECIOS SEGUN ADJ (RURAL)'!$B$13*'PRECIOS SEGUN ADJ (RURAL)'!$C$13</f>
        <v>15609.6</v>
      </c>
      <c r="EU150" s="196" t="s">
        <v>1534</v>
      </c>
      <c r="EV150" s="197">
        <v>141</v>
      </c>
      <c r="EW150" s="198">
        <f t="shared" si="203"/>
        <v>2820</v>
      </c>
      <c r="EX150" s="199">
        <v>5.5</v>
      </c>
      <c r="EY150" s="200">
        <f>+EV150*'PRECIOS SEGUN ADJ (RURAL)'!$B$16*'PRECIOS SEGUN ADJ (RURAL)'!$C$16</f>
        <v>15510</v>
      </c>
      <c r="EZ150" s="200" t="s">
        <v>1529</v>
      </c>
      <c r="FA150" s="201">
        <v>8</v>
      </c>
      <c r="FB150" s="202">
        <f t="shared" si="170"/>
        <v>320</v>
      </c>
      <c r="FC150" s="203">
        <v>220</v>
      </c>
      <c r="FD150" s="204">
        <f>+FA150*'PRECIOS SEGUN ADJ (RURAL)'!$B$18*'PRECIOS SEGUN ADJ (RURAL)'!$C$18</f>
        <v>70400</v>
      </c>
      <c r="FE150" s="204" t="s">
        <v>1535</v>
      </c>
      <c r="FF150" s="204">
        <f t="shared" si="204"/>
        <v>12672</v>
      </c>
      <c r="FG150" s="80">
        <f t="shared" si="175"/>
        <v>705243.59999999986</v>
      </c>
      <c r="FH150" s="80" t="s">
        <v>1536</v>
      </c>
      <c r="FI150" s="80">
        <f t="shared" si="171"/>
        <v>54666.16</v>
      </c>
      <c r="FJ150" s="80" t="s">
        <v>1537</v>
      </c>
      <c r="FK150" s="80">
        <f t="shared" si="176"/>
        <v>650577.43999999983</v>
      </c>
      <c r="FL150" s="80" t="s">
        <v>1538</v>
      </c>
      <c r="FM150" s="80">
        <f t="shared" si="177"/>
        <v>141048.72</v>
      </c>
      <c r="FN150" s="80" t="s">
        <v>1539</v>
      </c>
      <c r="FO150" s="80">
        <f t="shared" si="178"/>
        <v>7052.44</v>
      </c>
      <c r="FP150" s="80" t="s">
        <v>1540</v>
      </c>
      <c r="FQ150" s="80"/>
      <c r="FR150" s="80">
        <f t="shared" si="179"/>
        <v>564194.87999999989</v>
      </c>
      <c r="FS150" s="80" t="s">
        <v>1541</v>
      </c>
      <c r="FT150" s="37" t="str">
        <f>+VLOOKUP(D150,'RURAL XENIA'!F:G,2,0)</f>
        <v>R-04</v>
      </c>
    </row>
    <row r="151" spans="1:176">
      <c r="A151" s="37">
        <v>150</v>
      </c>
      <c r="B151" s="176" t="s">
        <v>1826</v>
      </c>
      <c r="C151" s="26" t="s">
        <v>3700</v>
      </c>
      <c r="D151" s="37">
        <v>132234792</v>
      </c>
      <c r="E151" s="37">
        <f>+VLOOKUP(D151,'INFORMACION DE PROVEEDORES'!C:I,2,0)</f>
        <v>132234792</v>
      </c>
      <c r="F151" s="26" t="str">
        <f>+VLOOKUP(D151,'INFORMACION DE PROVEEDORES'!C:J,4,0)</f>
        <v xml:space="preserve">MABEL DENNI UREÑA </v>
      </c>
      <c r="G151" s="37" t="str">
        <f>+VLOOKUP(D151,'INFORMACION DE PROVEEDORES'!C:K,5,0)</f>
        <v>225-0077310-0</v>
      </c>
      <c r="H151" s="26" t="str">
        <f>+VLOOKUP(D151,'INFORMACION DE PROVEEDORES'!C:L,7,0)</f>
        <v xml:space="preserve">CALLE ENRIQUILLO NO. 13, PALO ALTO BARAHONA </v>
      </c>
      <c r="I151" s="37" t="str">
        <f>+VLOOKUP(D151,'INFORMACION DE PROVEEDORES'!C:M,3,0)</f>
        <v xml:space="preserve"> JURÍDICA</v>
      </c>
      <c r="J151" s="37">
        <v>5</v>
      </c>
      <c r="K151" s="37">
        <v>338</v>
      </c>
      <c r="L151" s="37">
        <v>25</v>
      </c>
      <c r="M151" s="37">
        <f t="shared" si="180"/>
        <v>1000</v>
      </c>
      <c r="N151" s="189">
        <v>60.180000000000007</v>
      </c>
      <c r="O151" s="80">
        <f>+L151*'PRECIOS SEGUN ADJ (RURAL)'!$B$2*'PRECIOS SEGUN ADJ (RURAL)'!$C$2</f>
        <v>60180</v>
      </c>
      <c r="P151" s="80" t="s">
        <v>1180</v>
      </c>
      <c r="Q151" s="80">
        <f t="shared" si="181"/>
        <v>9628.7999999999993</v>
      </c>
      <c r="R151" s="165">
        <v>7</v>
      </c>
      <c r="S151" s="37">
        <f t="shared" si="182"/>
        <v>280</v>
      </c>
      <c r="T151" s="189">
        <v>33</v>
      </c>
      <c r="U151" s="80">
        <f>+R151*'PRECIOS SEGUN ADJ (RURAL)'!$B$3*'PRECIOS SEGUN ADJ (RURAL)'!$C$3</f>
        <v>9240</v>
      </c>
      <c r="V151" s="80" t="s">
        <v>2754</v>
      </c>
      <c r="W151" s="192">
        <v>0</v>
      </c>
      <c r="X151" s="37">
        <f t="shared" si="160"/>
        <v>0</v>
      </c>
      <c r="Y151" s="189">
        <v>25.2</v>
      </c>
      <c r="Z151" s="80">
        <f>+W151*'PRECIOS SEGUN ADJ. (FRONTERIZO)'!$B$4*'PRECIOS SEGUN ADJ. (FRONTERIZO)'!$C$4</f>
        <v>0</v>
      </c>
      <c r="AA151" s="80" t="s">
        <v>134</v>
      </c>
      <c r="AB151" s="165">
        <v>54</v>
      </c>
      <c r="AC151" s="37">
        <f t="shared" si="183"/>
        <v>2160</v>
      </c>
      <c r="AD151" s="189">
        <v>87.91</v>
      </c>
      <c r="AE151" s="80">
        <f>+AB151*'PRECIOS SEGUN ADJ (RURAL)'!$B$4*'PRECIOS SEGUN ADJ (RURAL)'!$C$4</f>
        <v>189885.59999999998</v>
      </c>
      <c r="AF151" s="80" t="s">
        <v>1256</v>
      </c>
      <c r="AG151" s="80">
        <f t="shared" si="184"/>
        <v>34179.410000000003</v>
      </c>
      <c r="AH151" s="165">
        <v>65</v>
      </c>
      <c r="AI151" s="37">
        <f t="shared" si="185"/>
        <v>2600</v>
      </c>
      <c r="AJ151" s="189">
        <v>53.95</v>
      </c>
      <c r="AK151" s="80">
        <f>+AH151*'PRECIOS SEGUN ADJ (RURAL)'!$B$5*'PRECIOS SEGUN ADJ (RURAL)'!$C$5</f>
        <v>140270</v>
      </c>
      <c r="AL151" s="80" t="s">
        <v>1257</v>
      </c>
      <c r="AM151" s="165">
        <v>10</v>
      </c>
      <c r="AN151" s="37">
        <f t="shared" si="186"/>
        <v>400</v>
      </c>
      <c r="AO151" s="189">
        <v>29.05</v>
      </c>
      <c r="AP151" s="80">
        <f>+AM151*'PRECIOS SEGUN ADJ (RURAL)'!$B$6*'PRECIOS SEGUN ADJ (RURAL)'!$C$6</f>
        <v>11620</v>
      </c>
      <c r="AQ151" s="80" t="s">
        <v>2756</v>
      </c>
      <c r="AR151" s="80">
        <f t="shared" si="187"/>
        <v>1859.2</v>
      </c>
      <c r="AS151" s="165">
        <v>21</v>
      </c>
      <c r="AT151" s="37">
        <f t="shared" si="188"/>
        <v>840</v>
      </c>
      <c r="AU151" s="189">
        <v>304.44</v>
      </c>
      <c r="AV151" s="80">
        <f>+AS151*'PRECIOS SEGUN ADJ (RURAL)'!$B$7*'PRECIOS SEGUN ADJ (RURAL)'!$C$7</f>
        <v>255729.59999999998</v>
      </c>
      <c r="AW151" s="80" t="s">
        <v>1119</v>
      </c>
      <c r="AX151" s="80">
        <f t="shared" si="189"/>
        <v>46031.33</v>
      </c>
      <c r="AY151" s="37">
        <v>0</v>
      </c>
      <c r="AZ151" s="37">
        <f t="shared" si="161"/>
        <v>0</v>
      </c>
      <c r="BA151" s="189">
        <v>18.899999999999999</v>
      </c>
      <c r="BB151" s="80">
        <f>+AY151*'PRECIOS SEGUN ADJ. (FRONTERIZO)'!$B$9*'PRECIOS SEGUN ADJ. (FRONTERIZO)'!$C$9</f>
        <v>0</v>
      </c>
      <c r="BC151" s="80" t="s">
        <v>134</v>
      </c>
      <c r="BD151" s="165">
        <v>7</v>
      </c>
      <c r="BE151" s="37">
        <f t="shared" si="190"/>
        <v>280</v>
      </c>
      <c r="BF151" s="189">
        <v>140.38999999999999</v>
      </c>
      <c r="BG151" s="80">
        <f>+BD151*'PRECIOS SEGUN ADJ (RURAL)'!$B$8*'PRECIOS SEGUN ADJ (RURAL)'!$C$8</f>
        <v>39309.199999999997</v>
      </c>
      <c r="BH151" s="80" t="s">
        <v>2758</v>
      </c>
      <c r="BI151" s="80">
        <f t="shared" si="191"/>
        <v>7075.66</v>
      </c>
      <c r="BJ151" s="37">
        <v>0</v>
      </c>
      <c r="BK151" s="37">
        <f t="shared" si="162"/>
        <v>0</v>
      </c>
      <c r="BL151" s="189">
        <v>31.459999999999997</v>
      </c>
      <c r="BM151" s="80">
        <f>+BJ151*'PRECIOS SEGUN ADJ. (FRONTERIZO)'!$B$11*'PRECIOS SEGUN ADJ. (FRONTERIZO)'!$C$11</f>
        <v>0</v>
      </c>
      <c r="BN151" s="80" t="s">
        <v>134</v>
      </c>
      <c r="BO151" s="165">
        <v>18</v>
      </c>
      <c r="BP151" s="37">
        <f t="shared" si="192"/>
        <v>720</v>
      </c>
      <c r="BQ151" s="189">
        <v>68.099999999999994</v>
      </c>
      <c r="BR151" s="80">
        <f>+BO151*'PRECIOS SEGUN ADJ (RURAL)'!$B$9*'PRECIOS SEGUN ADJ (RURAL)'!$C$9</f>
        <v>49032</v>
      </c>
      <c r="BS151" s="80" t="s">
        <v>3163</v>
      </c>
      <c r="BT151" s="165">
        <v>338</v>
      </c>
      <c r="BU151" s="37">
        <f t="shared" si="193"/>
        <v>6760</v>
      </c>
      <c r="BV151" s="189">
        <v>5.5</v>
      </c>
      <c r="BW151" s="80">
        <f>+BT151*'PRECIOS SEGUN ADJ (RURAL)'!$B$10*'PRECIOS SEGUN ADJ (RURAL)'!$C$10</f>
        <v>37180</v>
      </c>
      <c r="BX151" s="80" t="s">
        <v>3701</v>
      </c>
      <c r="BY151" s="165">
        <v>338</v>
      </c>
      <c r="BZ151" s="37">
        <f t="shared" si="194"/>
        <v>13520</v>
      </c>
      <c r="CA151" s="189">
        <v>7.1500000000000012</v>
      </c>
      <c r="CB151" s="80">
        <f>+BY151*'PRECIOS SEGUN ADJ (RURAL)'!$B$11*'PRECIOS SEGUN ADJ (RURAL)'!$C$11</f>
        <v>96668.000000000015</v>
      </c>
      <c r="CC151" s="80" t="s">
        <v>3702</v>
      </c>
      <c r="CD151" s="165">
        <v>338</v>
      </c>
      <c r="CE151" s="37">
        <f t="shared" si="195"/>
        <v>13520</v>
      </c>
      <c r="CF151" s="189">
        <v>6.84</v>
      </c>
      <c r="CG151" s="80">
        <f>+CD151*'PRECIOS SEGUN ADJ (RURAL)'!$B$12*'PRECIOS SEGUN ADJ (RURAL)'!$C$12</f>
        <v>92476.800000000003</v>
      </c>
      <c r="CH151" s="80" t="s">
        <v>3703</v>
      </c>
      <c r="CI151" s="37">
        <v>0</v>
      </c>
      <c r="CJ151" s="37">
        <f t="shared" si="163"/>
        <v>0</v>
      </c>
      <c r="CK151" s="189">
        <v>60</v>
      </c>
      <c r="CL151" s="80">
        <f>+CI151*'PRECIOS SEGUN ADJ. (FRONTERIZO)'!$B$16*'PRECIOS SEGUN ADJ. (FRONTERIZO)'!$C$16</f>
        <v>0</v>
      </c>
      <c r="CM151" s="80" t="s">
        <v>134</v>
      </c>
      <c r="CN151" s="80">
        <f t="shared" si="172"/>
        <v>0</v>
      </c>
      <c r="CO151" s="37">
        <v>0</v>
      </c>
      <c r="CP151" s="37">
        <f t="shared" si="164"/>
        <v>0</v>
      </c>
      <c r="CQ151" s="189">
        <v>55.649999999999991</v>
      </c>
      <c r="CR151" s="80">
        <f>+CO151*'PRECIOS SEGUN ADJ. (FRONTERIZO)'!$B$17*'PRECIOS SEGUN ADJ. (FRONTERIZO)'!$C$17</f>
        <v>0</v>
      </c>
      <c r="CS151" s="80" t="s">
        <v>134</v>
      </c>
      <c r="CT151" s="80">
        <f t="shared" si="173"/>
        <v>0</v>
      </c>
      <c r="CU151" s="165">
        <v>338</v>
      </c>
      <c r="CV151" s="37">
        <f t="shared" si="196"/>
        <v>13520</v>
      </c>
      <c r="CW151" s="189">
        <v>6.5999999999999988</v>
      </c>
      <c r="CX151" s="80">
        <f>+CU151*'PRECIOS SEGUN ADJ (RURAL)'!$B$14*'PRECIOS SEGUN ADJ (RURAL)'!$C$14</f>
        <v>89231.999999999985</v>
      </c>
      <c r="CY151" s="80" t="s">
        <v>3704</v>
      </c>
      <c r="CZ151" s="37">
        <v>0</v>
      </c>
      <c r="DA151" s="37">
        <f t="shared" si="165"/>
        <v>0</v>
      </c>
      <c r="DB151" s="189">
        <v>65.75</v>
      </c>
      <c r="DC151" s="80">
        <f>+CZ151*'PRECIOS SEGUN ADJ. (FRONTERIZO)'!$B$19*'PRECIOS SEGUN ADJ. (FRONTERIZO)'!$C$19</f>
        <v>0</v>
      </c>
      <c r="DD151" s="80" t="s">
        <v>134</v>
      </c>
      <c r="DE151" s="80">
        <f t="shared" si="174"/>
        <v>0</v>
      </c>
      <c r="DF151" s="165">
        <v>13</v>
      </c>
      <c r="DG151" s="37">
        <f t="shared" si="197"/>
        <v>520</v>
      </c>
      <c r="DH151" s="189">
        <v>82.59999999999998</v>
      </c>
      <c r="DI151" s="80">
        <f>+DF151*'PRECIOS SEGUN ADJ (RURAL)'!$B$15*'PRECIOS SEGUN ADJ (RURAL)'!$C$15</f>
        <v>42952</v>
      </c>
      <c r="DJ151" s="80" t="s">
        <v>1188</v>
      </c>
      <c r="DK151" s="80">
        <f t="shared" si="198"/>
        <v>7731.36</v>
      </c>
      <c r="DL151" s="165">
        <v>338</v>
      </c>
      <c r="DM151" s="37">
        <f t="shared" si="199"/>
        <v>13520</v>
      </c>
      <c r="DN151" s="189">
        <v>23.059999999999995</v>
      </c>
      <c r="DO151" s="80">
        <f>+DL151*'PRECIOS SEGUN ADJ (RURAL)'!$B$17*'PRECIOS SEGUN ADJ (RURAL)'!$C$17</f>
        <v>311771.2</v>
      </c>
      <c r="DP151" s="80" t="s">
        <v>3705</v>
      </c>
      <c r="DQ151" s="192">
        <v>0</v>
      </c>
      <c r="DR151" s="192">
        <f t="shared" si="166"/>
        <v>0</v>
      </c>
      <c r="DS151" s="189">
        <v>80.849999999999994</v>
      </c>
      <c r="DT151" s="80">
        <f>+DQ151*'PRECIOS SEGUN ADJ. (FRONTERIZO)'!$B$22*'PRECIOS SEGUN ADJ. (FRONTERIZO)'!$C$22</f>
        <v>0</v>
      </c>
      <c r="DU151" s="80" t="s">
        <v>134</v>
      </c>
      <c r="DV151" s="165">
        <v>15</v>
      </c>
      <c r="DW151" s="37">
        <f t="shared" si="200"/>
        <v>600</v>
      </c>
      <c r="DX151" s="189">
        <v>21.83</v>
      </c>
      <c r="DY151" s="80">
        <f>+DV151*'PRECIOS SEGUN ADJ (RURAL)'!$B$19*'PRECIOS SEGUN ADJ (RURAL)'!$C$19</f>
        <v>13098</v>
      </c>
      <c r="DZ151" s="80" t="s">
        <v>842</v>
      </c>
      <c r="EA151" s="80">
        <f t="shared" si="201"/>
        <v>2357.64</v>
      </c>
      <c r="EB151" s="165">
        <v>51</v>
      </c>
      <c r="EC151" s="37">
        <f t="shared" si="202"/>
        <v>2040</v>
      </c>
      <c r="ED151" s="189">
        <v>33</v>
      </c>
      <c r="EE151" s="80">
        <f>+EB151*'PRECIOS SEGUN ADJ (RURAL)'!$B$20*'PRECIOS SEGUN ADJ (RURAL)'!$C$20</f>
        <v>67320</v>
      </c>
      <c r="EF151" s="80" t="s">
        <v>1265</v>
      </c>
      <c r="EG151" s="37">
        <v>0</v>
      </c>
      <c r="EH151" s="37">
        <f t="shared" si="167"/>
        <v>0</v>
      </c>
      <c r="EI151" s="189">
        <v>15.789999999999997</v>
      </c>
      <c r="EJ151" s="80">
        <f>+EG151*'PRECIOS SEGUN ADJ. (FRONTERIZO)'!$B$25*'PRECIOS SEGUN ADJ. (FRONTERIZO)'!$C$25</f>
        <v>0</v>
      </c>
      <c r="EK151" s="80" t="s">
        <v>134</v>
      </c>
      <c r="EL151" s="37">
        <v>0</v>
      </c>
      <c r="EM151" s="37">
        <f t="shared" si="168"/>
        <v>0</v>
      </c>
      <c r="EN151" s="189">
        <v>31.5</v>
      </c>
      <c r="EO151" s="80">
        <f>+EL151*'PRECIOS SEGUN ADJ. (FRONTERIZO)'!$B$26*'PRECIOS SEGUN ADJ. (FRONTERIZO)'!$C$26</f>
        <v>0</v>
      </c>
      <c r="EP151" s="80" t="s">
        <v>134</v>
      </c>
      <c r="EQ151" s="193">
        <v>45</v>
      </c>
      <c r="ER151" s="194">
        <f t="shared" si="169"/>
        <v>1800</v>
      </c>
      <c r="ES151" s="195">
        <v>21.68</v>
      </c>
      <c r="ET151" s="196">
        <f>+EQ151*'PRECIOS SEGUN ADJ (RURAL)'!$B$13*'PRECIOS SEGUN ADJ (RURAL)'!$C$13</f>
        <v>39024</v>
      </c>
      <c r="EU151" s="196" t="s">
        <v>1266</v>
      </c>
      <c r="EV151" s="197">
        <v>338</v>
      </c>
      <c r="EW151" s="198">
        <f t="shared" si="203"/>
        <v>6760</v>
      </c>
      <c r="EX151" s="199">
        <v>5.5</v>
      </c>
      <c r="EY151" s="200">
        <f>+EV151*'PRECIOS SEGUN ADJ (RURAL)'!$B$16*'PRECIOS SEGUN ADJ (RURAL)'!$C$16</f>
        <v>37180</v>
      </c>
      <c r="EZ151" s="200" t="s">
        <v>3701</v>
      </c>
      <c r="FA151" s="201">
        <v>21</v>
      </c>
      <c r="FB151" s="202">
        <f t="shared" si="170"/>
        <v>840</v>
      </c>
      <c r="FC151" s="203">
        <v>220</v>
      </c>
      <c r="FD151" s="204">
        <f>+FA151*'PRECIOS SEGUN ADJ (RURAL)'!$B$18*'PRECIOS SEGUN ADJ (RURAL)'!$C$18</f>
        <v>184800</v>
      </c>
      <c r="FE151" s="204" t="s">
        <v>1129</v>
      </c>
      <c r="FF151" s="204">
        <f t="shared" si="204"/>
        <v>33264</v>
      </c>
      <c r="FG151" s="80">
        <f t="shared" si="175"/>
        <v>1766968.4</v>
      </c>
      <c r="FH151" s="80" t="s">
        <v>3706</v>
      </c>
      <c r="FI151" s="80">
        <f t="shared" si="171"/>
        <v>142127.40000000002</v>
      </c>
      <c r="FJ151" s="80" t="s">
        <v>3707</v>
      </c>
      <c r="FK151" s="80">
        <f t="shared" si="176"/>
        <v>1624841</v>
      </c>
      <c r="FL151" s="80" t="s">
        <v>3708</v>
      </c>
      <c r="FM151" s="80">
        <f t="shared" si="177"/>
        <v>353393.68</v>
      </c>
      <c r="FN151" s="80" t="s">
        <v>3709</v>
      </c>
      <c r="FO151" s="80">
        <f t="shared" si="178"/>
        <v>17669.68</v>
      </c>
      <c r="FP151" s="80" t="s">
        <v>3710</v>
      </c>
      <c r="FQ151" s="80"/>
      <c r="FR151" s="80">
        <f t="shared" si="179"/>
        <v>1413574.72</v>
      </c>
      <c r="FS151" s="80" t="s">
        <v>3711</v>
      </c>
      <c r="FT151" s="37" t="str">
        <f>+VLOOKUP(D151,'RURAL XENIA'!F:G,2,0)</f>
        <v>R-09</v>
      </c>
    </row>
    <row r="152" spans="1:176">
      <c r="A152" s="37">
        <v>151</v>
      </c>
      <c r="B152" s="176" t="s">
        <v>1826</v>
      </c>
      <c r="C152" s="26" t="s">
        <v>3712</v>
      </c>
      <c r="D152" s="37">
        <v>132197917</v>
      </c>
      <c r="E152" s="37">
        <f>+VLOOKUP(D152,'INFORMACION DE PROVEEDORES'!C:I,2,0)</f>
        <v>132197917</v>
      </c>
      <c r="F152" s="26" t="str">
        <f>+VLOOKUP(D152,'INFORMACION DE PROVEEDORES'!C:J,4,0)</f>
        <v>KARENT EVELING SOLANO LEON</v>
      </c>
      <c r="G152" s="37" t="str">
        <f>+VLOOKUP(D152,'INFORMACION DE PROVEEDORES'!C:K,5,0)</f>
        <v>104-0019966-6</v>
      </c>
      <c r="H152" s="26" t="str">
        <f>+VLOOKUP(D152,'INFORMACION DE PROVEEDORES'!C:L,7,0)</f>
        <v>AV. ROMULO BETANCOURT NO.281 BELLA VISTA</v>
      </c>
      <c r="I152" s="37" t="str">
        <f>+VLOOKUP(D152,'INFORMACION DE PROVEEDORES'!C:M,3,0)</f>
        <v xml:space="preserve"> JURÍDICA</v>
      </c>
      <c r="J152" s="37">
        <v>1</v>
      </c>
      <c r="K152" s="37">
        <v>258</v>
      </c>
      <c r="L152" s="37">
        <v>18</v>
      </c>
      <c r="M152" s="37">
        <f t="shared" si="180"/>
        <v>720</v>
      </c>
      <c r="N152" s="189">
        <v>60.180000000000007</v>
      </c>
      <c r="O152" s="80">
        <f>+L152*'PRECIOS SEGUN ADJ (RURAL)'!$B$2*'PRECIOS SEGUN ADJ (RURAL)'!$C$2</f>
        <v>43329.599999999999</v>
      </c>
      <c r="P152" s="80" t="s">
        <v>1160</v>
      </c>
      <c r="Q152" s="80">
        <f t="shared" si="181"/>
        <v>6932.74</v>
      </c>
      <c r="R152" s="165">
        <v>3</v>
      </c>
      <c r="S152" s="37">
        <f t="shared" si="182"/>
        <v>120</v>
      </c>
      <c r="T152" s="189">
        <v>33</v>
      </c>
      <c r="U152" s="80">
        <f>+R152*'PRECIOS SEGUN ADJ (RURAL)'!$B$3*'PRECIOS SEGUN ADJ (RURAL)'!$C$3</f>
        <v>3960</v>
      </c>
      <c r="V152" s="80" t="s">
        <v>1161</v>
      </c>
      <c r="W152" s="192">
        <v>0</v>
      </c>
      <c r="X152" s="37">
        <f t="shared" si="160"/>
        <v>0</v>
      </c>
      <c r="Y152" s="189">
        <v>25.2</v>
      </c>
      <c r="Z152" s="80">
        <f>+W152*'PRECIOS SEGUN ADJ. (FRONTERIZO)'!$B$4*'PRECIOS SEGUN ADJ. (FRONTERIZO)'!$C$4</f>
        <v>0</v>
      </c>
      <c r="AA152" s="80" t="s">
        <v>134</v>
      </c>
      <c r="AB152" s="165">
        <v>40</v>
      </c>
      <c r="AC152" s="37">
        <f t="shared" si="183"/>
        <v>1600</v>
      </c>
      <c r="AD152" s="189">
        <v>87.91</v>
      </c>
      <c r="AE152" s="80">
        <f>+AB152*'PRECIOS SEGUN ADJ (RURAL)'!$B$4*'PRECIOS SEGUN ADJ (RURAL)'!$C$4</f>
        <v>140656</v>
      </c>
      <c r="AF152" s="80" t="s">
        <v>135</v>
      </c>
      <c r="AG152" s="80">
        <f t="shared" si="184"/>
        <v>25318.080000000002</v>
      </c>
      <c r="AH152" s="165">
        <v>48</v>
      </c>
      <c r="AI152" s="37">
        <f t="shared" si="185"/>
        <v>1920</v>
      </c>
      <c r="AJ152" s="189">
        <v>53.95</v>
      </c>
      <c r="AK152" s="80">
        <f>+AH152*'PRECIOS SEGUN ADJ (RURAL)'!$B$5*'PRECIOS SEGUN ADJ (RURAL)'!$C$5</f>
        <v>103584.00000000001</v>
      </c>
      <c r="AL152" s="80" t="s">
        <v>1376</v>
      </c>
      <c r="AM152" s="165">
        <v>6</v>
      </c>
      <c r="AN152" s="37">
        <f t="shared" si="186"/>
        <v>240</v>
      </c>
      <c r="AO152" s="189">
        <v>29.05</v>
      </c>
      <c r="AP152" s="80">
        <f>+AM152*'PRECIOS SEGUN ADJ (RURAL)'!$B$6*'PRECIOS SEGUN ADJ (RURAL)'!$C$6</f>
        <v>6972</v>
      </c>
      <c r="AQ152" s="80" t="s">
        <v>1162</v>
      </c>
      <c r="AR152" s="80">
        <f t="shared" si="187"/>
        <v>1115.52</v>
      </c>
      <c r="AS152" s="165">
        <v>15</v>
      </c>
      <c r="AT152" s="37">
        <f t="shared" si="188"/>
        <v>600</v>
      </c>
      <c r="AU152" s="189">
        <v>304.44</v>
      </c>
      <c r="AV152" s="80">
        <f>+AS152*'PRECIOS SEGUN ADJ (RURAL)'!$B$7*'PRECIOS SEGUN ADJ (RURAL)'!$C$7</f>
        <v>182664</v>
      </c>
      <c r="AW152" s="80" t="s">
        <v>1163</v>
      </c>
      <c r="AX152" s="80">
        <f t="shared" si="189"/>
        <v>32879.519999999997</v>
      </c>
      <c r="AY152" s="37">
        <v>0</v>
      </c>
      <c r="AZ152" s="37">
        <f t="shared" si="161"/>
        <v>0</v>
      </c>
      <c r="BA152" s="189">
        <v>18.899999999999999</v>
      </c>
      <c r="BB152" s="80">
        <f>+AY152*'PRECIOS SEGUN ADJ. (FRONTERIZO)'!$B$9*'PRECIOS SEGUN ADJ. (FRONTERIZO)'!$C$9</f>
        <v>0</v>
      </c>
      <c r="BC152" s="80" t="s">
        <v>134</v>
      </c>
      <c r="BD152" s="165">
        <v>3</v>
      </c>
      <c r="BE152" s="37">
        <f t="shared" si="190"/>
        <v>120</v>
      </c>
      <c r="BF152" s="189">
        <v>140.38999999999999</v>
      </c>
      <c r="BG152" s="80">
        <f>+BD152*'PRECIOS SEGUN ADJ (RURAL)'!$B$8*'PRECIOS SEGUN ADJ (RURAL)'!$C$8</f>
        <v>16846.8</v>
      </c>
      <c r="BH152" s="80" t="s">
        <v>1164</v>
      </c>
      <c r="BI152" s="80">
        <f t="shared" si="191"/>
        <v>3032.42</v>
      </c>
      <c r="BJ152" s="37">
        <v>0</v>
      </c>
      <c r="BK152" s="37">
        <f t="shared" si="162"/>
        <v>0</v>
      </c>
      <c r="BL152" s="189">
        <v>31.459999999999997</v>
      </c>
      <c r="BM152" s="80">
        <f>+BJ152*'PRECIOS SEGUN ADJ. (FRONTERIZO)'!$B$11*'PRECIOS SEGUN ADJ. (FRONTERIZO)'!$C$11</f>
        <v>0</v>
      </c>
      <c r="BN152" s="80" t="s">
        <v>134</v>
      </c>
      <c r="BO152" s="165">
        <v>12</v>
      </c>
      <c r="BP152" s="37">
        <f t="shared" si="192"/>
        <v>480</v>
      </c>
      <c r="BQ152" s="189">
        <v>68.099999999999994</v>
      </c>
      <c r="BR152" s="80">
        <f>+BO152*'PRECIOS SEGUN ADJ (RURAL)'!$B$9*'PRECIOS SEGUN ADJ (RURAL)'!$C$9</f>
        <v>32687.999999999996</v>
      </c>
      <c r="BS152" s="80" t="s">
        <v>1165</v>
      </c>
      <c r="BT152" s="165">
        <v>258</v>
      </c>
      <c r="BU152" s="37">
        <f t="shared" si="193"/>
        <v>5160</v>
      </c>
      <c r="BV152" s="189">
        <v>5.5</v>
      </c>
      <c r="BW152" s="80">
        <f>+BT152*'PRECIOS SEGUN ADJ (RURAL)'!$B$10*'PRECIOS SEGUN ADJ (RURAL)'!$C$10</f>
        <v>28380</v>
      </c>
      <c r="BX152" s="80" t="s">
        <v>1377</v>
      </c>
      <c r="BY152" s="165">
        <v>258</v>
      </c>
      <c r="BZ152" s="37">
        <f t="shared" si="194"/>
        <v>10320</v>
      </c>
      <c r="CA152" s="189">
        <v>7.1500000000000012</v>
      </c>
      <c r="CB152" s="80">
        <f>+BY152*'PRECIOS SEGUN ADJ (RURAL)'!$B$11*'PRECIOS SEGUN ADJ (RURAL)'!$C$11</f>
        <v>73788</v>
      </c>
      <c r="CC152" s="80" t="s">
        <v>1076</v>
      </c>
      <c r="CD152" s="165">
        <v>258</v>
      </c>
      <c r="CE152" s="37">
        <f t="shared" si="195"/>
        <v>10320</v>
      </c>
      <c r="CF152" s="189">
        <v>6.84</v>
      </c>
      <c r="CG152" s="80">
        <f>+CD152*'PRECIOS SEGUN ADJ (RURAL)'!$B$12*'PRECIOS SEGUN ADJ (RURAL)'!$C$12</f>
        <v>70588.800000000003</v>
      </c>
      <c r="CH152" s="80" t="s">
        <v>1378</v>
      </c>
      <c r="CI152" s="37">
        <v>0</v>
      </c>
      <c r="CJ152" s="37">
        <f t="shared" si="163"/>
        <v>0</v>
      </c>
      <c r="CK152" s="189">
        <v>60</v>
      </c>
      <c r="CL152" s="80">
        <f>+CI152*'PRECIOS SEGUN ADJ. (FRONTERIZO)'!$B$16*'PRECIOS SEGUN ADJ. (FRONTERIZO)'!$C$16</f>
        <v>0</v>
      </c>
      <c r="CM152" s="80" t="s">
        <v>134</v>
      </c>
      <c r="CN152" s="80">
        <f t="shared" si="172"/>
        <v>0</v>
      </c>
      <c r="CO152" s="37">
        <v>0</v>
      </c>
      <c r="CP152" s="37">
        <f t="shared" si="164"/>
        <v>0</v>
      </c>
      <c r="CQ152" s="189">
        <v>55.649999999999991</v>
      </c>
      <c r="CR152" s="80">
        <f>+CO152*'PRECIOS SEGUN ADJ. (FRONTERIZO)'!$B$17*'PRECIOS SEGUN ADJ. (FRONTERIZO)'!$C$17</f>
        <v>0</v>
      </c>
      <c r="CS152" s="80" t="s">
        <v>134</v>
      </c>
      <c r="CT152" s="80">
        <f t="shared" si="173"/>
        <v>0</v>
      </c>
      <c r="CU152" s="165">
        <v>258</v>
      </c>
      <c r="CV152" s="37">
        <f t="shared" si="196"/>
        <v>10320</v>
      </c>
      <c r="CW152" s="189">
        <v>6.5999999999999988</v>
      </c>
      <c r="CX152" s="80">
        <f>+CU152*'PRECIOS SEGUN ADJ (RURAL)'!$B$14*'PRECIOS SEGUN ADJ (RURAL)'!$C$14</f>
        <v>68112</v>
      </c>
      <c r="CY152" s="80" t="s">
        <v>1078</v>
      </c>
      <c r="CZ152" s="37">
        <v>0</v>
      </c>
      <c r="DA152" s="37">
        <f t="shared" si="165"/>
        <v>0</v>
      </c>
      <c r="DB152" s="189">
        <v>65.75</v>
      </c>
      <c r="DC152" s="80">
        <f>+CZ152*'PRECIOS SEGUN ADJ. (FRONTERIZO)'!$B$19*'PRECIOS SEGUN ADJ. (FRONTERIZO)'!$C$19</f>
        <v>0</v>
      </c>
      <c r="DD152" s="80" t="s">
        <v>134</v>
      </c>
      <c r="DE152" s="80">
        <f t="shared" si="174"/>
        <v>0</v>
      </c>
      <c r="DF152" s="165">
        <v>9</v>
      </c>
      <c r="DG152" s="37">
        <f t="shared" si="197"/>
        <v>360</v>
      </c>
      <c r="DH152" s="189">
        <v>82.59999999999998</v>
      </c>
      <c r="DI152" s="80">
        <f>+DF152*'PRECIOS SEGUN ADJ (RURAL)'!$B$15*'PRECIOS SEGUN ADJ (RURAL)'!$C$15</f>
        <v>29736</v>
      </c>
      <c r="DJ152" s="80" t="s">
        <v>553</v>
      </c>
      <c r="DK152" s="80">
        <f t="shared" si="198"/>
        <v>5352.48</v>
      </c>
      <c r="DL152" s="165">
        <v>258</v>
      </c>
      <c r="DM152" s="37">
        <f t="shared" si="199"/>
        <v>10320</v>
      </c>
      <c r="DN152" s="189">
        <v>23.059999999999995</v>
      </c>
      <c r="DO152" s="80">
        <f>+DL152*'PRECIOS SEGUN ADJ (RURAL)'!$B$17*'PRECIOS SEGUN ADJ (RURAL)'!$C$17</f>
        <v>237979.19999999998</v>
      </c>
      <c r="DP152" s="80" t="s">
        <v>1379</v>
      </c>
      <c r="DQ152" s="192">
        <v>0</v>
      </c>
      <c r="DR152" s="192">
        <f t="shared" si="166"/>
        <v>0</v>
      </c>
      <c r="DS152" s="189">
        <v>80.849999999999994</v>
      </c>
      <c r="DT152" s="80">
        <f>+DQ152*'PRECIOS SEGUN ADJ. (FRONTERIZO)'!$B$22*'PRECIOS SEGUN ADJ. (FRONTERIZO)'!$C$22</f>
        <v>0</v>
      </c>
      <c r="DU152" s="80" t="s">
        <v>134</v>
      </c>
      <c r="DV152" s="165">
        <v>11</v>
      </c>
      <c r="DW152" s="37">
        <f t="shared" si="200"/>
        <v>440</v>
      </c>
      <c r="DX152" s="189">
        <v>21.83</v>
      </c>
      <c r="DY152" s="80">
        <f>+DV152*'PRECIOS SEGUN ADJ (RURAL)'!$B$19*'PRECIOS SEGUN ADJ (RURAL)'!$C$19</f>
        <v>9605.2000000000007</v>
      </c>
      <c r="DZ152" s="80" t="s">
        <v>276</v>
      </c>
      <c r="EA152" s="80">
        <f t="shared" si="201"/>
        <v>1728.94</v>
      </c>
      <c r="EB152" s="165">
        <v>37</v>
      </c>
      <c r="EC152" s="37">
        <f t="shared" si="202"/>
        <v>1480</v>
      </c>
      <c r="ED152" s="189">
        <v>33</v>
      </c>
      <c r="EE152" s="80">
        <f>+EB152*'PRECIOS SEGUN ADJ (RURAL)'!$B$20*'PRECIOS SEGUN ADJ (RURAL)'!$C$20</f>
        <v>48840</v>
      </c>
      <c r="EF152" s="80" t="s">
        <v>1417</v>
      </c>
      <c r="EG152" s="37">
        <v>0</v>
      </c>
      <c r="EH152" s="37">
        <f t="shared" si="167"/>
        <v>0</v>
      </c>
      <c r="EI152" s="189">
        <v>15.789999999999997</v>
      </c>
      <c r="EJ152" s="80">
        <f>+EG152*'PRECIOS SEGUN ADJ. (FRONTERIZO)'!$B$25*'PRECIOS SEGUN ADJ. (FRONTERIZO)'!$C$25</f>
        <v>0</v>
      </c>
      <c r="EK152" s="80" t="s">
        <v>134</v>
      </c>
      <c r="EL152" s="37">
        <v>0</v>
      </c>
      <c r="EM152" s="37">
        <f t="shared" si="168"/>
        <v>0</v>
      </c>
      <c r="EN152" s="189">
        <v>31.5</v>
      </c>
      <c r="EO152" s="80">
        <f>+EL152*'PRECIOS SEGUN ADJ. (FRONTERIZO)'!$B$26*'PRECIOS SEGUN ADJ. (FRONTERIZO)'!$C$26</f>
        <v>0</v>
      </c>
      <c r="EP152" s="80" t="s">
        <v>134</v>
      </c>
      <c r="EQ152" s="193">
        <v>33</v>
      </c>
      <c r="ER152" s="194">
        <f t="shared" si="169"/>
        <v>1320</v>
      </c>
      <c r="ES152" s="195">
        <v>21.68</v>
      </c>
      <c r="ET152" s="196">
        <f>+EQ152*'PRECIOS SEGUN ADJ (RURAL)'!$B$13*'PRECIOS SEGUN ADJ (RURAL)'!$C$13</f>
        <v>28617.599999999999</v>
      </c>
      <c r="EU152" s="196" t="s">
        <v>1380</v>
      </c>
      <c r="EV152" s="197">
        <v>258</v>
      </c>
      <c r="EW152" s="198">
        <f t="shared" si="203"/>
        <v>5160</v>
      </c>
      <c r="EX152" s="199">
        <v>5.5</v>
      </c>
      <c r="EY152" s="200">
        <f>+EV152*'PRECIOS SEGUN ADJ (RURAL)'!$B$16*'PRECIOS SEGUN ADJ (RURAL)'!$C$16</f>
        <v>28380</v>
      </c>
      <c r="EZ152" s="200" t="s">
        <v>1377</v>
      </c>
      <c r="FA152" s="201">
        <v>15</v>
      </c>
      <c r="FB152" s="202">
        <f t="shared" si="170"/>
        <v>600</v>
      </c>
      <c r="FC152" s="203">
        <v>220</v>
      </c>
      <c r="FD152" s="204">
        <f>+FA152*'PRECIOS SEGUN ADJ (RURAL)'!$B$18*'PRECIOS SEGUN ADJ (RURAL)'!$C$18</f>
        <v>132000</v>
      </c>
      <c r="FE152" s="204" t="s">
        <v>334</v>
      </c>
      <c r="FF152" s="204">
        <f t="shared" si="204"/>
        <v>23760</v>
      </c>
      <c r="FG152" s="80">
        <f t="shared" si="175"/>
        <v>1286727.2000000002</v>
      </c>
      <c r="FH152" s="80" t="s">
        <v>3713</v>
      </c>
      <c r="FI152" s="80">
        <f t="shared" si="171"/>
        <v>100119.69999999998</v>
      </c>
      <c r="FJ152" s="80" t="s">
        <v>1370</v>
      </c>
      <c r="FK152" s="80">
        <f t="shared" si="176"/>
        <v>1186607.5000000002</v>
      </c>
      <c r="FL152" s="80" t="s">
        <v>3714</v>
      </c>
      <c r="FM152" s="80">
        <f t="shared" si="177"/>
        <v>257345.44</v>
      </c>
      <c r="FN152" s="80" t="s">
        <v>3715</v>
      </c>
      <c r="FO152" s="80">
        <f t="shared" si="178"/>
        <v>12867.27</v>
      </c>
      <c r="FP152" s="80" t="s">
        <v>3716</v>
      </c>
      <c r="FQ152" s="80"/>
      <c r="FR152" s="80">
        <f t="shared" si="179"/>
        <v>1029381.7600000002</v>
      </c>
      <c r="FS152" s="80" t="s">
        <v>3717</v>
      </c>
      <c r="FT152" s="37" t="str">
        <f>+VLOOKUP(D152,'RURAL XENIA'!F:G,2,0)</f>
        <v>R-30</v>
      </c>
    </row>
    <row r="153" spans="1:176">
      <c r="A153" s="37">
        <v>152</v>
      </c>
      <c r="B153" s="176" t="s">
        <v>1826</v>
      </c>
      <c r="C153" s="26" t="s">
        <v>3718</v>
      </c>
      <c r="D153" s="37">
        <v>131823394</v>
      </c>
      <c r="E153" s="37">
        <f>+VLOOKUP(D153,'INFORMACION DE PROVEEDORES'!C:I,2,0)</f>
        <v>131823394</v>
      </c>
      <c r="F153" s="26" t="str">
        <f>+VLOOKUP(D153,'INFORMACION DE PROVEEDORES'!C:J,4,0)</f>
        <v>CLAUDIA LAUDELINA BELTRE RAMIREZ</v>
      </c>
      <c r="G153" s="37" t="str">
        <f>+VLOOKUP(D153,'INFORMACION DE PROVEEDORES'!C:K,5,0)</f>
        <v>106-0005720-1</v>
      </c>
      <c r="H153" s="26" t="str">
        <f>+VLOOKUP(D153,'INFORMACION DE PROVEEDORES'!C:L,7,0)</f>
        <v>CALLE ALONZO PEREZ ESQ. ROMON TORRES NO.10 ALMIRANTE</v>
      </c>
      <c r="I153" s="37" t="str">
        <f>+VLOOKUP(D153,'INFORMACION DE PROVEEDORES'!C:M,3,0)</f>
        <v xml:space="preserve"> JURÍDICA</v>
      </c>
      <c r="J153" s="37">
        <v>7</v>
      </c>
      <c r="K153" s="37">
        <v>232</v>
      </c>
      <c r="L153" s="37">
        <v>19</v>
      </c>
      <c r="M153" s="37">
        <f t="shared" si="180"/>
        <v>760</v>
      </c>
      <c r="N153" s="189">
        <v>60.180000000000007</v>
      </c>
      <c r="O153" s="80">
        <f>+L153*'PRECIOS SEGUN ADJ (RURAL)'!$B$2*'PRECIOS SEGUN ADJ (RURAL)'!$C$2</f>
        <v>45736.800000000003</v>
      </c>
      <c r="P153" s="80" t="s">
        <v>1332</v>
      </c>
      <c r="Q153" s="80">
        <f t="shared" si="181"/>
        <v>7317.89</v>
      </c>
      <c r="R153" s="165">
        <v>7</v>
      </c>
      <c r="S153" s="37">
        <f t="shared" si="182"/>
        <v>280</v>
      </c>
      <c r="T153" s="189">
        <v>33</v>
      </c>
      <c r="U153" s="80">
        <f>+R153*'PRECIOS SEGUN ADJ (RURAL)'!$B$3*'PRECIOS SEGUN ADJ (RURAL)'!$C$3</f>
        <v>9240</v>
      </c>
      <c r="V153" s="80" t="s">
        <v>2754</v>
      </c>
      <c r="W153" s="192">
        <v>0</v>
      </c>
      <c r="X153" s="37">
        <f t="shared" si="160"/>
        <v>0</v>
      </c>
      <c r="Y153" s="189">
        <v>25.2</v>
      </c>
      <c r="Z153" s="80">
        <f>+W153*'PRECIOS SEGUN ADJ. (FRONTERIZO)'!$B$4*'PRECIOS SEGUN ADJ. (FRONTERIZO)'!$C$4</f>
        <v>0</v>
      </c>
      <c r="AA153" s="80" t="s">
        <v>134</v>
      </c>
      <c r="AB153" s="165">
        <v>39</v>
      </c>
      <c r="AC153" s="37">
        <f t="shared" si="183"/>
        <v>1560</v>
      </c>
      <c r="AD153" s="189">
        <v>87.91</v>
      </c>
      <c r="AE153" s="80">
        <f>+AB153*'PRECIOS SEGUN ADJ (RURAL)'!$B$4*'PRECIOS SEGUN ADJ (RURAL)'!$C$4</f>
        <v>137139.59999999998</v>
      </c>
      <c r="AF153" s="80" t="s">
        <v>1413</v>
      </c>
      <c r="AG153" s="80">
        <f t="shared" si="184"/>
        <v>24685.13</v>
      </c>
      <c r="AH153" s="165">
        <v>45</v>
      </c>
      <c r="AI153" s="37">
        <f t="shared" si="185"/>
        <v>1800</v>
      </c>
      <c r="AJ153" s="189">
        <v>53.95</v>
      </c>
      <c r="AK153" s="80">
        <f>+AH153*'PRECIOS SEGUN ADJ (RURAL)'!$B$5*'PRECIOS SEGUN ADJ (RURAL)'!$C$5</f>
        <v>97110</v>
      </c>
      <c r="AL153" s="80" t="s">
        <v>704</v>
      </c>
      <c r="AM153" s="165">
        <v>10</v>
      </c>
      <c r="AN153" s="37">
        <f t="shared" si="186"/>
        <v>400</v>
      </c>
      <c r="AO153" s="189">
        <v>29.05</v>
      </c>
      <c r="AP153" s="80">
        <f>+AM153*'PRECIOS SEGUN ADJ (RURAL)'!$B$6*'PRECIOS SEGUN ADJ (RURAL)'!$C$6</f>
        <v>11620</v>
      </c>
      <c r="AQ153" s="80" t="s">
        <v>2756</v>
      </c>
      <c r="AR153" s="80">
        <f t="shared" si="187"/>
        <v>1859.2</v>
      </c>
      <c r="AS153" s="165">
        <v>16</v>
      </c>
      <c r="AT153" s="37">
        <f t="shared" si="188"/>
        <v>640</v>
      </c>
      <c r="AU153" s="189">
        <v>304.44</v>
      </c>
      <c r="AV153" s="80">
        <f>+AS153*'PRECIOS SEGUN ADJ (RURAL)'!$B$7*'PRECIOS SEGUN ADJ (RURAL)'!$C$7</f>
        <v>194841.60000000001</v>
      </c>
      <c r="AW153" s="80" t="s">
        <v>1335</v>
      </c>
      <c r="AX153" s="80">
        <f t="shared" si="189"/>
        <v>35071.49</v>
      </c>
      <c r="AY153" s="37">
        <v>0</v>
      </c>
      <c r="AZ153" s="37">
        <f t="shared" si="161"/>
        <v>0</v>
      </c>
      <c r="BA153" s="189">
        <v>18.899999999999999</v>
      </c>
      <c r="BB153" s="80">
        <f>+AY153*'PRECIOS SEGUN ADJ. (FRONTERIZO)'!$B$9*'PRECIOS SEGUN ADJ. (FRONTERIZO)'!$C$9</f>
        <v>0</v>
      </c>
      <c r="BC153" s="80" t="s">
        <v>134</v>
      </c>
      <c r="BD153" s="165">
        <v>7</v>
      </c>
      <c r="BE153" s="37">
        <f t="shared" si="190"/>
        <v>280</v>
      </c>
      <c r="BF153" s="189">
        <v>140.38999999999999</v>
      </c>
      <c r="BG153" s="80">
        <f>+BD153*'PRECIOS SEGUN ADJ (RURAL)'!$B$8*'PRECIOS SEGUN ADJ (RURAL)'!$C$8</f>
        <v>39309.199999999997</v>
      </c>
      <c r="BH153" s="80" t="s">
        <v>2758</v>
      </c>
      <c r="BI153" s="80">
        <f t="shared" si="191"/>
        <v>7075.66</v>
      </c>
      <c r="BJ153" s="37">
        <v>0</v>
      </c>
      <c r="BK153" s="37">
        <f t="shared" si="162"/>
        <v>0</v>
      </c>
      <c r="BL153" s="189">
        <v>31.459999999999997</v>
      </c>
      <c r="BM153" s="80">
        <f>+BJ153*'PRECIOS SEGUN ADJ. (FRONTERIZO)'!$B$11*'PRECIOS SEGUN ADJ. (FRONTERIZO)'!$C$11</f>
        <v>0</v>
      </c>
      <c r="BN153" s="80" t="s">
        <v>134</v>
      </c>
      <c r="BO153" s="165">
        <v>14</v>
      </c>
      <c r="BP153" s="37">
        <f t="shared" si="192"/>
        <v>560</v>
      </c>
      <c r="BQ153" s="189">
        <v>68.099999999999994</v>
      </c>
      <c r="BR153" s="80">
        <f>+BO153*'PRECIOS SEGUN ADJ (RURAL)'!$B$9*'PRECIOS SEGUN ADJ (RURAL)'!$C$9</f>
        <v>38135.999999999993</v>
      </c>
      <c r="BS153" s="80" t="s">
        <v>1144</v>
      </c>
      <c r="BT153" s="165">
        <v>232</v>
      </c>
      <c r="BU153" s="37">
        <f t="shared" si="193"/>
        <v>4640</v>
      </c>
      <c r="BV153" s="189">
        <v>5.5</v>
      </c>
      <c r="BW153" s="80">
        <f>+BT153*'PRECIOS SEGUN ADJ (RURAL)'!$B$10*'PRECIOS SEGUN ADJ (RURAL)'!$C$10</f>
        <v>25520</v>
      </c>
      <c r="BX153" s="80" t="s">
        <v>1222</v>
      </c>
      <c r="BY153" s="165">
        <v>232</v>
      </c>
      <c r="BZ153" s="37">
        <f t="shared" si="194"/>
        <v>9280</v>
      </c>
      <c r="CA153" s="189">
        <v>7.1500000000000012</v>
      </c>
      <c r="CB153" s="80">
        <f>+BY153*'PRECIOS SEGUN ADJ (RURAL)'!$B$11*'PRECIOS SEGUN ADJ (RURAL)'!$C$11</f>
        <v>66352</v>
      </c>
      <c r="CC153" s="80" t="s">
        <v>508</v>
      </c>
      <c r="CD153" s="165">
        <v>232</v>
      </c>
      <c r="CE153" s="37">
        <f t="shared" si="195"/>
        <v>9280</v>
      </c>
      <c r="CF153" s="189">
        <v>6.84</v>
      </c>
      <c r="CG153" s="80">
        <f>+CD153*'PRECIOS SEGUN ADJ (RURAL)'!$B$12*'PRECIOS SEGUN ADJ (RURAL)'!$C$12</f>
        <v>63475.199999999997</v>
      </c>
      <c r="CH153" s="80" t="s">
        <v>1223</v>
      </c>
      <c r="CI153" s="37">
        <v>0</v>
      </c>
      <c r="CJ153" s="37">
        <f t="shared" si="163"/>
        <v>0</v>
      </c>
      <c r="CK153" s="189">
        <v>60</v>
      </c>
      <c r="CL153" s="80">
        <f>+CI153*'PRECIOS SEGUN ADJ. (FRONTERIZO)'!$B$16*'PRECIOS SEGUN ADJ. (FRONTERIZO)'!$C$16</f>
        <v>0</v>
      </c>
      <c r="CM153" s="80" t="s">
        <v>134</v>
      </c>
      <c r="CN153" s="80">
        <f t="shared" si="172"/>
        <v>0</v>
      </c>
      <c r="CO153" s="37">
        <v>0</v>
      </c>
      <c r="CP153" s="37">
        <f t="shared" si="164"/>
        <v>0</v>
      </c>
      <c r="CQ153" s="189">
        <v>55.649999999999991</v>
      </c>
      <c r="CR153" s="80">
        <f>+CO153*'PRECIOS SEGUN ADJ. (FRONTERIZO)'!$B$17*'PRECIOS SEGUN ADJ. (FRONTERIZO)'!$C$17</f>
        <v>0</v>
      </c>
      <c r="CS153" s="80" t="s">
        <v>134</v>
      </c>
      <c r="CT153" s="80">
        <f t="shared" si="173"/>
        <v>0</v>
      </c>
      <c r="CU153" s="165">
        <v>232</v>
      </c>
      <c r="CV153" s="37">
        <f t="shared" si="196"/>
        <v>9280</v>
      </c>
      <c r="CW153" s="189">
        <v>6.5999999999999988</v>
      </c>
      <c r="CX153" s="80">
        <f>+CU153*'PRECIOS SEGUN ADJ (RURAL)'!$B$14*'PRECIOS SEGUN ADJ (RURAL)'!$C$14</f>
        <v>61247.999999999993</v>
      </c>
      <c r="CY153" s="80" t="s">
        <v>510</v>
      </c>
      <c r="CZ153" s="37">
        <v>0</v>
      </c>
      <c r="DA153" s="37">
        <f t="shared" si="165"/>
        <v>0</v>
      </c>
      <c r="DB153" s="189">
        <v>65.75</v>
      </c>
      <c r="DC153" s="80">
        <f>+CZ153*'PRECIOS SEGUN ADJ. (FRONTERIZO)'!$B$19*'PRECIOS SEGUN ADJ. (FRONTERIZO)'!$C$19</f>
        <v>0</v>
      </c>
      <c r="DD153" s="80" t="s">
        <v>134</v>
      </c>
      <c r="DE153" s="80">
        <f t="shared" si="174"/>
        <v>0</v>
      </c>
      <c r="DF153" s="165">
        <v>11</v>
      </c>
      <c r="DG153" s="37">
        <f t="shared" si="197"/>
        <v>440</v>
      </c>
      <c r="DH153" s="189">
        <v>82.59999999999998</v>
      </c>
      <c r="DI153" s="80">
        <f>+DF153*'PRECIOS SEGUN ADJ (RURAL)'!$B$15*'PRECIOS SEGUN ADJ (RURAL)'!$C$15</f>
        <v>36344</v>
      </c>
      <c r="DJ153" s="80" t="s">
        <v>1320</v>
      </c>
      <c r="DK153" s="80">
        <f t="shared" si="198"/>
        <v>6541.92</v>
      </c>
      <c r="DL153" s="165">
        <v>232</v>
      </c>
      <c r="DM153" s="37">
        <f t="shared" si="199"/>
        <v>9280</v>
      </c>
      <c r="DN153" s="189">
        <v>23.059999999999995</v>
      </c>
      <c r="DO153" s="80">
        <f>+DL153*'PRECIOS SEGUN ADJ (RURAL)'!$B$17*'PRECIOS SEGUN ADJ (RURAL)'!$C$17</f>
        <v>213996.79999999999</v>
      </c>
      <c r="DP153" s="80" t="s">
        <v>1224</v>
      </c>
      <c r="DQ153" s="192">
        <v>0</v>
      </c>
      <c r="DR153" s="192">
        <f t="shared" si="166"/>
        <v>0</v>
      </c>
      <c r="DS153" s="189">
        <v>80.849999999999994</v>
      </c>
      <c r="DT153" s="80">
        <f>+DQ153*'PRECIOS SEGUN ADJ. (FRONTERIZO)'!$B$22*'PRECIOS SEGUN ADJ. (FRONTERIZO)'!$C$22</f>
        <v>0</v>
      </c>
      <c r="DU153" s="80" t="s">
        <v>134</v>
      </c>
      <c r="DV153" s="165">
        <v>13</v>
      </c>
      <c r="DW153" s="37">
        <f t="shared" si="200"/>
        <v>520</v>
      </c>
      <c r="DX153" s="189">
        <v>21.83</v>
      </c>
      <c r="DY153" s="80">
        <f>+DV153*'PRECIOS SEGUN ADJ (RURAL)'!$B$19*'PRECIOS SEGUN ADJ (RURAL)'!$C$19</f>
        <v>11351.599999999999</v>
      </c>
      <c r="DZ153" s="80" t="s">
        <v>1322</v>
      </c>
      <c r="EA153" s="80">
        <f t="shared" si="201"/>
        <v>2043.29</v>
      </c>
      <c r="EB153" s="165">
        <v>37</v>
      </c>
      <c r="EC153" s="37">
        <f t="shared" si="202"/>
        <v>1480</v>
      </c>
      <c r="ED153" s="189">
        <v>33</v>
      </c>
      <c r="EE153" s="80">
        <f>+EB153*'PRECIOS SEGUN ADJ (RURAL)'!$B$20*'PRECIOS SEGUN ADJ (RURAL)'!$C$20</f>
        <v>48840</v>
      </c>
      <c r="EF153" s="80" t="s">
        <v>1417</v>
      </c>
      <c r="EG153" s="37">
        <v>0</v>
      </c>
      <c r="EH153" s="37">
        <f t="shared" si="167"/>
        <v>0</v>
      </c>
      <c r="EI153" s="189">
        <v>15.789999999999997</v>
      </c>
      <c r="EJ153" s="80">
        <f>+EG153*'PRECIOS SEGUN ADJ. (FRONTERIZO)'!$B$25*'PRECIOS SEGUN ADJ. (FRONTERIZO)'!$C$25</f>
        <v>0</v>
      </c>
      <c r="EK153" s="80" t="s">
        <v>134</v>
      </c>
      <c r="EL153" s="37">
        <v>0</v>
      </c>
      <c r="EM153" s="37">
        <f t="shared" si="168"/>
        <v>0</v>
      </c>
      <c r="EN153" s="189">
        <v>31.5</v>
      </c>
      <c r="EO153" s="80">
        <f>+EL153*'PRECIOS SEGUN ADJ. (FRONTERIZO)'!$B$26*'PRECIOS SEGUN ADJ. (FRONTERIZO)'!$C$26</f>
        <v>0</v>
      </c>
      <c r="EP153" s="80" t="s">
        <v>134</v>
      </c>
      <c r="EQ153" s="193">
        <v>33</v>
      </c>
      <c r="ER153" s="194">
        <f t="shared" si="169"/>
        <v>1320</v>
      </c>
      <c r="ES153" s="195">
        <v>21.68</v>
      </c>
      <c r="ET153" s="196">
        <f>+EQ153*'PRECIOS SEGUN ADJ (RURAL)'!$B$13*'PRECIOS SEGUN ADJ (RURAL)'!$C$13</f>
        <v>28617.599999999999</v>
      </c>
      <c r="EU153" s="196" t="s">
        <v>1380</v>
      </c>
      <c r="EV153" s="197">
        <v>232</v>
      </c>
      <c r="EW153" s="198">
        <f t="shared" si="203"/>
        <v>4640</v>
      </c>
      <c r="EX153" s="199">
        <v>5.5</v>
      </c>
      <c r="EY153" s="200">
        <f>+EV153*'PRECIOS SEGUN ADJ (RURAL)'!$B$16*'PRECIOS SEGUN ADJ (RURAL)'!$C$16</f>
        <v>25520</v>
      </c>
      <c r="EZ153" s="200" t="s">
        <v>1222</v>
      </c>
      <c r="FA153" s="201">
        <v>16</v>
      </c>
      <c r="FB153" s="202">
        <f t="shared" si="170"/>
        <v>640</v>
      </c>
      <c r="FC153" s="203">
        <v>220</v>
      </c>
      <c r="FD153" s="204">
        <f>+FA153*'PRECIOS SEGUN ADJ (RURAL)'!$B$18*'PRECIOS SEGUN ADJ (RURAL)'!$C$18</f>
        <v>140800</v>
      </c>
      <c r="FE153" s="204" t="s">
        <v>1341</v>
      </c>
      <c r="FF153" s="204">
        <f t="shared" si="204"/>
        <v>25344</v>
      </c>
      <c r="FG153" s="80">
        <f t="shared" si="175"/>
        <v>1295198.4000000001</v>
      </c>
      <c r="FH153" s="80" t="s">
        <v>3719</v>
      </c>
      <c r="FI153" s="80">
        <f t="shared" si="171"/>
        <v>109938.57999999999</v>
      </c>
      <c r="FJ153" s="80" t="s">
        <v>3720</v>
      </c>
      <c r="FK153" s="80">
        <f t="shared" si="176"/>
        <v>1185259.82</v>
      </c>
      <c r="FL153" s="80" t="s">
        <v>3721</v>
      </c>
      <c r="FM153" s="80">
        <f t="shared" si="177"/>
        <v>259039.68</v>
      </c>
      <c r="FN153" s="80" t="s">
        <v>3722</v>
      </c>
      <c r="FO153" s="80">
        <f t="shared" si="178"/>
        <v>12951.98</v>
      </c>
      <c r="FP153" s="80" t="s">
        <v>3723</v>
      </c>
      <c r="FQ153" s="80"/>
      <c r="FR153" s="80">
        <f t="shared" si="179"/>
        <v>1036158.7200000002</v>
      </c>
      <c r="FS153" s="80" t="s">
        <v>3724</v>
      </c>
      <c r="FT153" s="37" t="str">
        <f>+VLOOKUP(D153,'RURAL XENIA'!F:G,2,0)</f>
        <v>R-46</v>
      </c>
    </row>
    <row r="154" spans="1:176">
      <c r="A154" s="37">
        <v>153</v>
      </c>
      <c r="B154" s="176" t="s">
        <v>1826</v>
      </c>
      <c r="C154" s="26" t="s">
        <v>3725</v>
      </c>
      <c r="D154" s="37">
        <v>132100621</v>
      </c>
      <c r="E154" s="37">
        <f>+VLOOKUP(D154,'INFORMACION DE PROVEEDORES'!C:I,2,0)</f>
        <v>132100621</v>
      </c>
      <c r="F154" s="26" t="str">
        <f>+VLOOKUP(D154,'INFORMACION DE PROVEEDORES'!C:J,4,0)</f>
        <v>JOSE RAMON MENDEZ RODRIGUEZ</v>
      </c>
      <c r="G154" s="37" t="str">
        <f>+VLOOKUP(D154,'INFORMACION DE PROVEEDORES'!C:K,5,0)</f>
        <v>001-1271067-8</v>
      </c>
      <c r="H154" s="26" t="str">
        <f>+VLOOKUP(D154,'INFORMACION DE PROVEEDORES'!C:L,7,0)</f>
        <v>CALLE MARGINAL NUÑEZ DE CACERES NO. 366, TIRRE CORPORATIVA NC, EL MILLON</v>
      </c>
      <c r="I154" s="37" t="str">
        <f>+VLOOKUP(D154,'INFORMACION DE PROVEEDORES'!C:M,3,0)</f>
        <v xml:space="preserve"> JURÍDICA</v>
      </c>
      <c r="J154" s="37">
        <v>2</v>
      </c>
      <c r="K154" s="37">
        <v>244</v>
      </c>
      <c r="L154" s="37">
        <v>17</v>
      </c>
      <c r="M154" s="37">
        <f t="shared" si="180"/>
        <v>680</v>
      </c>
      <c r="N154" s="189">
        <v>60.180000000000007</v>
      </c>
      <c r="O154" s="80">
        <f>+L154*'PRECIOS SEGUN ADJ (RURAL)'!$B$2*'PRECIOS SEGUN ADJ (RURAL)'!$C$2</f>
        <v>40922.399999999994</v>
      </c>
      <c r="P154" s="80" t="s">
        <v>1412</v>
      </c>
      <c r="Q154" s="80">
        <f t="shared" si="181"/>
        <v>6547.58</v>
      </c>
      <c r="R154" s="165">
        <v>4</v>
      </c>
      <c r="S154" s="37">
        <f t="shared" si="182"/>
        <v>160</v>
      </c>
      <c r="T154" s="189">
        <v>33</v>
      </c>
      <c r="U154" s="80">
        <f>+R154*'PRECIOS SEGUN ADJ (RURAL)'!$B$3*'PRECIOS SEGUN ADJ (RURAL)'!$C$3</f>
        <v>5280</v>
      </c>
      <c r="V154" s="80" t="s">
        <v>1138</v>
      </c>
      <c r="W154" s="192">
        <v>0</v>
      </c>
      <c r="X154" s="37">
        <f t="shared" si="160"/>
        <v>0</v>
      </c>
      <c r="Y154" s="189">
        <v>25.2</v>
      </c>
      <c r="Z154" s="80">
        <f>+W154*'PRECIOS SEGUN ADJ. (FRONTERIZO)'!$B$4*'PRECIOS SEGUN ADJ. (FRONTERIZO)'!$C$4</f>
        <v>0</v>
      </c>
      <c r="AA154" s="80" t="s">
        <v>134</v>
      </c>
      <c r="AB154" s="165">
        <v>38</v>
      </c>
      <c r="AC154" s="37">
        <f t="shared" si="183"/>
        <v>1520</v>
      </c>
      <c r="AD154" s="189">
        <v>87.91</v>
      </c>
      <c r="AE154" s="80">
        <f>+AB154*'PRECIOS SEGUN ADJ (RURAL)'!$B$4*'PRECIOS SEGUN ADJ (RURAL)'!$C$4</f>
        <v>133623.20000000001</v>
      </c>
      <c r="AF154" s="80" t="s">
        <v>1840</v>
      </c>
      <c r="AG154" s="80">
        <f t="shared" si="184"/>
        <v>24052.18</v>
      </c>
      <c r="AH154" s="165">
        <v>46</v>
      </c>
      <c r="AI154" s="37">
        <f t="shared" si="185"/>
        <v>1840</v>
      </c>
      <c r="AJ154" s="189">
        <v>53.95</v>
      </c>
      <c r="AK154" s="80">
        <f>+AH154*'PRECIOS SEGUN ADJ (RURAL)'!$B$5*'PRECIOS SEGUN ADJ (RURAL)'!$C$5</f>
        <v>99268.000000000015</v>
      </c>
      <c r="AL154" s="80" t="s">
        <v>1841</v>
      </c>
      <c r="AM154" s="165">
        <v>6</v>
      </c>
      <c r="AN154" s="37">
        <f t="shared" si="186"/>
        <v>240</v>
      </c>
      <c r="AO154" s="189">
        <v>29.05</v>
      </c>
      <c r="AP154" s="80">
        <f>+AM154*'PRECIOS SEGUN ADJ (RURAL)'!$B$6*'PRECIOS SEGUN ADJ (RURAL)'!$C$6</f>
        <v>6972</v>
      </c>
      <c r="AQ154" s="80" t="s">
        <v>1162</v>
      </c>
      <c r="AR154" s="80">
        <f t="shared" si="187"/>
        <v>1115.52</v>
      </c>
      <c r="AS154" s="165">
        <v>14</v>
      </c>
      <c r="AT154" s="37">
        <f t="shared" si="188"/>
        <v>560</v>
      </c>
      <c r="AU154" s="189">
        <v>304.44</v>
      </c>
      <c r="AV154" s="80">
        <f>+AS154*'PRECIOS SEGUN ADJ (RURAL)'!$B$7*'PRECIOS SEGUN ADJ (RURAL)'!$C$7</f>
        <v>170486.39999999999</v>
      </c>
      <c r="AW154" s="80" t="s">
        <v>1220</v>
      </c>
      <c r="AX154" s="80">
        <f t="shared" si="189"/>
        <v>30687.55</v>
      </c>
      <c r="AY154" s="37">
        <v>0</v>
      </c>
      <c r="AZ154" s="37">
        <f t="shared" si="161"/>
        <v>0</v>
      </c>
      <c r="BA154" s="189">
        <v>18.899999999999999</v>
      </c>
      <c r="BB154" s="80">
        <f>+AY154*'PRECIOS SEGUN ADJ. (FRONTERIZO)'!$B$9*'PRECIOS SEGUN ADJ. (FRONTERIZO)'!$C$9</f>
        <v>0</v>
      </c>
      <c r="BC154" s="80" t="s">
        <v>134</v>
      </c>
      <c r="BD154" s="165">
        <v>4</v>
      </c>
      <c r="BE154" s="37">
        <f t="shared" si="190"/>
        <v>160</v>
      </c>
      <c r="BF154" s="189">
        <v>140.38999999999999</v>
      </c>
      <c r="BG154" s="80">
        <f>+BD154*'PRECIOS SEGUN ADJ (RURAL)'!$B$8*'PRECIOS SEGUN ADJ (RURAL)'!$C$8</f>
        <v>22462.399999999998</v>
      </c>
      <c r="BH154" s="80" t="s">
        <v>1143</v>
      </c>
      <c r="BI154" s="80">
        <f t="shared" si="191"/>
        <v>4043.23</v>
      </c>
      <c r="BJ154" s="37">
        <v>0</v>
      </c>
      <c r="BK154" s="37">
        <f t="shared" si="162"/>
        <v>0</v>
      </c>
      <c r="BL154" s="189">
        <v>31.459999999999997</v>
      </c>
      <c r="BM154" s="80">
        <f>+BJ154*'PRECIOS SEGUN ADJ. (FRONTERIZO)'!$B$11*'PRECIOS SEGUN ADJ. (FRONTERIZO)'!$C$11</f>
        <v>0</v>
      </c>
      <c r="BN154" s="80" t="s">
        <v>134</v>
      </c>
      <c r="BO154" s="165">
        <v>12</v>
      </c>
      <c r="BP154" s="37">
        <f t="shared" si="192"/>
        <v>480</v>
      </c>
      <c r="BQ154" s="189">
        <v>68.099999999999994</v>
      </c>
      <c r="BR154" s="80">
        <f>+BO154*'PRECIOS SEGUN ADJ (RURAL)'!$B$9*'PRECIOS SEGUN ADJ (RURAL)'!$C$9</f>
        <v>32687.999999999996</v>
      </c>
      <c r="BS154" s="80" t="s">
        <v>1165</v>
      </c>
      <c r="BT154" s="165">
        <v>244</v>
      </c>
      <c r="BU154" s="37">
        <f t="shared" si="193"/>
        <v>4880</v>
      </c>
      <c r="BV154" s="189">
        <v>5.5</v>
      </c>
      <c r="BW154" s="80">
        <f>+BT154*'PRECIOS SEGUN ADJ (RURAL)'!$B$10*'PRECIOS SEGUN ADJ (RURAL)'!$C$10</f>
        <v>26840</v>
      </c>
      <c r="BX154" s="80" t="s">
        <v>3726</v>
      </c>
      <c r="BY154" s="165">
        <v>244</v>
      </c>
      <c r="BZ154" s="37">
        <f t="shared" si="194"/>
        <v>9760</v>
      </c>
      <c r="CA154" s="189">
        <v>7.1500000000000012</v>
      </c>
      <c r="CB154" s="80">
        <f>+BY154*'PRECIOS SEGUN ADJ (RURAL)'!$B$11*'PRECIOS SEGUN ADJ (RURAL)'!$C$11</f>
        <v>69784</v>
      </c>
      <c r="CC154" s="80" t="s">
        <v>3727</v>
      </c>
      <c r="CD154" s="165">
        <v>244</v>
      </c>
      <c r="CE154" s="37">
        <f t="shared" si="195"/>
        <v>9760</v>
      </c>
      <c r="CF154" s="189">
        <v>6.84</v>
      </c>
      <c r="CG154" s="80">
        <f>+CD154*'PRECIOS SEGUN ADJ (RURAL)'!$B$12*'PRECIOS SEGUN ADJ (RURAL)'!$C$12</f>
        <v>66758.399999999994</v>
      </c>
      <c r="CH154" s="80" t="s">
        <v>3728</v>
      </c>
      <c r="CI154" s="37">
        <v>0</v>
      </c>
      <c r="CJ154" s="37">
        <f t="shared" si="163"/>
        <v>0</v>
      </c>
      <c r="CK154" s="189">
        <v>60</v>
      </c>
      <c r="CL154" s="80">
        <f>+CI154*'PRECIOS SEGUN ADJ. (FRONTERIZO)'!$B$16*'PRECIOS SEGUN ADJ. (FRONTERIZO)'!$C$16</f>
        <v>0</v>
      </c>
      <c r="CM154" s="80" t="s">
        <v>134</v>
      </c>
      <c r="CN154" s="80">
        <f t="shared" si="172"/>
        <v>0</v>
      </c>
      <c r="CO154" s="37">
        <v>0</v>
      </c>
      <c r="CP154" s="37">
        <f t="shared" si="164"/>
        <v>0</v>
      </c>
      <c r="CQ154" s="189">
        <v>55.649999999999991</v>
      </c>
      <c r="CR154" s="80">
        <f>+CO154*'PRECIOS SEGUN ADJ. (FRONTERIZO)'!$B$17*'PRECIOS SEGUN ADJ. (FRONTERIZO)'!$C$17</f>
        <v>0</v>
      </c>
      <c r="CS154" s="80" t="s">
        <v>134</v>
      </c>
      <c r="CT154" s="80">
        <f t="shared" si="173"/>
        <v>0</v>
      </c>
      <c r="CU154" s="165">
        <v>244</v>
      </c>
      <c r="CV154" s="37">
        <f t="shared" si="196"/>
        <v>9760</v>
      </c>
      <c r="CW154" s="189">
        <v>6.5999999999999988</v>
      </c>
      <c r="CX154" s="80">
        <f>+CU154*'PRECIOS SEGUN ADJ (RURAL)'!$B$14*'PRECIOS SEGUN ADJ (RURAL)'!$C$14</f>
        <v>64415.999999999993</v>
      </c>
      <c r="CY154" s="80" t="s">
        <v>3729</v>
      </c>
      <c r="CZ154" s="37">
        <v>0</v>
      </c>
      <c r="DA154" s="37">
        <f t="shared" si="165"/>
        <v>0</v>
      </c>
      <c r="DB154" s="189">
        <v>65.75</v>
      </c>
      <c r="DC154" s="80">
        <f>+CZ154*'PRECIOS SEGUN ADJ. (FRONTERIZO)'!$B$19*'PRECIOS SEGUN ADJ. (FRONTERIZO)'!$C$19</f>
        <v>0</v>
      </c>
      <c r="DD154" s="80" t="s">
        <v>134</v>
      </c>
      <c r="DE154" s="80">
        <f t="shared" si="174"/>
        <v>0</v>
      </c>
      <c r="DF154" s="165">
        <v>9</v>
      </c>
      <c r="DG154" s="37">
        <f t="shared" si="197"/>
        <v>360</v>
      </c>
      <c r="DH154" s="189">
        <v>82.59999999999998</v>
      </c>
      <c r="DI154" s="80">
        <f>+DF154*'PRECIOS SEGUN ADJ (RURAL)'!$B$15*'PRECIOS SEGUN ADJ (RURAL)'!$C$15</f>
        <v>29736</v>
      </c>
      <c r="DJ154" s="80" t="s">
        <v>553</v>
      </c>
      <c r="DK154" s="80">
        <f t="shared" si="198"/>
        <v>5352.48</v>
      </c>
      <c r="DL154" s="165">
        <v>244</v>
      </c>
      <c r="DM154" s="37">
        <f t="shared" si="199"/>
        <v>9760</v>
      </c>
      <c r="DN154" s="189">
        <v>23.059999999999995</v>
      </c>
      <c r="DO154" s="80">
        <f>+DL154*'PRECIOS SEGUN ADJ (RURAL)'!$B$17*'PRECIOS SEGUN ADJ (RURAL)'!$C$17</f>
        <v>225065.59999999998</v>
      </c>
      <c r="DP154" s="80" t="s">
        <v>3730</v>
      </c>
      <c r="DQ154" s="192">
        <v>0</v>
      </c>
      <c r="DR154" s="192">
        <f t="shared" si="166"/>
        <v>0</v>
      </c>
      <c r="DS154" s="189">
        <v>80.849999999999994</v>
      </c>
      <c r="DT154" s="80">
        <f>+DQ154*'PRECIOS SEGUN ADJ. (FRONTERIZO)'!$B$22*'PRECIOS SEGUN ADJ. (FRONTERIZO)'!$C$22</f>
        <v>0</v>
      </c>
      <c r="DU154" s="80" t="s">
        <v>134</v>
      </c>
      <c r="DV154" s="165">
        <v>10</v>
      </c>
      <c r="DW154" s="37">
        <f t="shared" si="200"/>
        <v>400</v>
      </c>
      <c r="DX154" s="189">
        <v>21.83</v>
      </c>
      <c r="DY154" s="80">
        <f>+DV154*'PRECIOS SEGUN ADJ (RURAL)'!$B$19*'PRECIOS SEGUN ADJ (RURAL)'!$C$19</f>
        <v>8732</v>
      </c>
      <c r="DZ154" s="80" t="s">
        <v>202</v>
      </c>
      <c r="EA154" s="80">
        <f t="shared" si="201"/>
        <v>1571.76</v>
      </c>
      <c r="EB154" s="165">
        <v>36</v>
      </c>
      <c r="EC154" s="37">
        <f t="shared" si="202"/>
        <v>1440</v>
      </c>
      <c r="ED154" s="189">
        <v>33</v>
      </c>
      <c r="EE154" s="80">
        <f>+EB154*'PRECIOS SEGUN ADJ (RURAL)'!$B$20*'PRECIOS SEGUN ADJ (RURAL)'!$C$20</f>
        <v>47520</v>
      </c>
      <c r="EF154" s="80" t="s">
        <v>514</v>
      </c>
      <c r="EG154" s="37">
        <v>0</v>
      </c>
      <c r="EH154" s="37">
        <f t="shared" si="167"/>
        <v>0</v>
      </c>
      <c r="EI154" s="189">
        <v>15.789999999999997</v>
      </c>
      <c r="EJ154" s="80">
        <f>+EG154*'PRECIOS SEGUN ADJ. (FRONTERIZO)'!$B$25*'PRECIOS SEGUN ADJ. (FRONTERIZO)'!$C$25</f>
        <v>0</v>
      </c>
      <c r="EK154" s="80" t="s">
        <v>134</v>
      </c>
      <c r="EL154" s="37">
        <v>0</v>
      </c>
      <c r="EM154" s="37">
        <f t="shared" si="168"/>
        <v>0</v>
      </c>
      <c r="EN154" s="189">
        <v>31.5</v>
      </c>
      <c r="EO154" s="80">
        <f>+EL154*'PRECIOS SEGUN ADJ. (FRONTERIZO)'!$B$26*'PRECIOS SEGUN ADJ. (FRONTERIZO)'!$C$26</f>
        <v>0</v>
      </c>
      <c r="EP154" s="80" t="s">
        <v>134</v>
      </c>
      <c r="EQ154" s="193">
        <v>31</v>
      </c>
      <c r="ER154" s="194">
        <f t="shared" si="169"/>
        <v>1240</v>
      </c>
      <c r="ES154" s="195">
        <v>21.68</v>
      </c>
      <c r="ET154" s="196">
        <f>+EQ154*'PRECIOS SEGUN ADJ (RURAL)'!$B$13*'PRECIOS SEGUN ADJ (RURAL)'!$C$13</f>
        <v>26883.200000000001</v>
      </c>
      <c r="EU154" s="196" t="s">
        <v>1225</v>
      </c>
      <c r="EV154" s="197">
        <v>244</v>
      </c>
      <c r="EW154" s="198">
        <f t="shared" si="203"/>
        <v>4880</v>
      </c>
      <c r="EX154" s="199">
        <v>5.5</v>
      </c>
      <c r="EY154" s="200">
        <f>+EV154*'PRECIOS SEGUN ADJ (RURAL)'!$B$16*'PRECIOS SEGUN ADJ (RURAL)'!$C$16</f>
        <v>26840</v>
      </c>
      <c r="EZ154" s="200" t="s">
        <v>3726</v>
      </c>
      <c r="FA154" s="201">
        <v>14</v>
      </c>
      <c r="FB154" s="202">
        <f t="shared" si="170"/>
        <v>560</v>
      </c>
      <c r="FC154" s="203">
        <v>220</v>
      </c>
      <c r="FD154" s="204">
        <f>+FA154*'PRECIOS SEGUN ADJ (RURAL)'!$B$18*'PRECIOS SEGUN ADJ (RURAL)'!$C$18</f>
        <v>123200</v>
      </c>
      <c r="FE154" s="204" t="s">
        <v>1226</v>
      </c>
      <c r="FF154" s="204">
        <f t="shared" si="204"/>
        <v>22176</v>
      </c>
      <c r="FG154" s="80">
        <f t="shared" si="175"/>
        <v>1227477.5999999999</v>
      </c>
      <c r="FH154" s="80" t="s">
        <v>3731</v>
      </c>
      <c r="FI154" s="80">
        <f t="shared" si="171"/>
        <v>95546.299999999988</v>
      </c>
      <c r="FJ154" s="80" t="s">
        <v>3732</v>
      </c>
      <c r="FK154" s="80">
        <f t="shared" si="176"/>
        <v>1131931.2999999998</v>
      </c>
      <c r="FL154" s="80" t="s">
        <v>3733</v>
      </c>
      <c r="FM154" s="80">
        <f t="shared" si="177"/>
        <v>245495.52</v>
      </c>
      <c r="FN154" s="80" t="s">
        <v>3734</v>
      </c>
      <c r="FO154" s="80">
        <f t="shared" si="178"/>
        <v>12274.78</v>
      </c>
      <c r="FP154" s="80" t="s">
        <v>3735</v>
      </c>
      <c r="FQ154" s="80"/>
      <c r="FR154" s="80">
        <f t="shared" si="179"/>
        <v>981982.07999999984</v>
      </c>
      <c r="FS154" s="80" t="s">
        <v>3736</v>
      </c>
      <c r="FT154" s="37" t="str">
        <f>+VLOOKUP(D154,'RURAL XENIA'!F:G,2,0)</f>
        <v>R-31</v>
      </c>
    </row>
    <row r="155" spans="1:176">
      <c r="A155" s="37">
        <v>154</v>
      </c>
      <c r="B155" s="176" t="s">
        <v>1826</v>
      </c>
      <c r="C155" s="26" t="s">
        <v>3737</v>
      </c>
      <c r="D155" s="37">
        <v>131345192</v>
      </c>
      <c r="E155" s="37">
        <f>+VLOOKUP(D155,'INFORMACION DE PROVEEDORES'!C:I,2,0)</f>
        <v>131345192</v>
      </c>
      <c r="F155" s="26" t="str">
        <f>+VLOOKUP(D155,'INFORMACION DE PROVEEDORES'!C:J,4,0)</f>
        <v xml:space="preserve">MINDRY ALEXANDRA BELTRE VALENZUELA </v>
      </c>
      <c r="G155" s="37" t="str">
        <f>+VLOOKUP(D155,'INFORMACION DE PROVEEDORES'!C:K,5,0)</f>
        <v>010-0088348-6</v>
      </c>
      <c r="H155" s="26" t="str">
        <f>+VLOOKUP(D155,'INFORMACION DE PROVEEDORES'!C:L,7,0)</f>
        <v>CALLE SALOME UREÑA NO. 10, BUENOS AIRES, SANTO DOMINGO OESTE</v>
      </c>
      <c r="I155" s="37" t="str">
        <f>+VLOOKUP(D155,'INFORMACION DE PROVEEDORES'!C:M,3,0)</f>
        <v xml:space="preserve"> JURÍDICA</v>
      </c>
      <c r="J155" s="37">
        <v>4</v>
      </c>
      <c r="K155" s="37">
        <v>200</v>
      </c>
      <c r="L155" s="37">
        <v>15</v>
      </c>
      <c r="M155" s="37">
        <f t="shared" si="180"/>
        <v>600</v>
      </c>
      <c r="N155" s="189">
        <v>60.180000000000007</v>
      </c>
      <c r="O155" s="80">
        <f>+L155*'PRECIOS SEGUN ADJ (RURAL)'!$B$2*'PRECIOS SEGUN ADJ (RURAL)'!$C$2</f>
        <v>36108</v>
      </c>
      <c r="P155" s="80" t="s">
        <v>1580</v>
      </c>
      <c r="Q155" s="80">
        <f t="shared" si="181"/>
        <v>5777.28</v>
      </c>
      <c r="R155" s="165">
        <v>4</v>
      </c>
      <c r="S155" s="37">
        <f t="shared" si="182"/>
        <v>160</v>
      </c>
      <c r="T155" s="189">
        <v>33</v>
      </c>
      <c r="U155" s="80">
        <f>+R155*'PRECIOS SEGUN ADJ (RURAL)'!$B$3*'PRECIOS SEGUN ADJ (RURAL)'!$C$3</f>
        <v>5280</v>
      </c>
      <c r="V155" s="80" t="s">
        <v>1138</v>
      </c>
      <c r="W155" s="192">
        <v>0</v>
      </c>
      <c r="X155" s="37">
        <f t="shared" si="160"/>
        <v>0</v>
      </c>
      <c r="Y155" s="189">
        <v>25.2</v>
      </c>
      <c r="Z155" s="80">
        <f>+W155*'PRECIOS SEGUN ADJ. (FRONTERIZO)'!$B$4*'PRECIOS SEGUN ADJ. (FRONTERIZO)'!$C$4</f>
        <v>0</v>
      </c>
      <c r="AA155" s="80" t="s">
        <v>134</v>
      </c>
      <c r="AB155" s="165">
        <v>34</v>
      </c>
      <c r="AC155" s="37">
        <f t="shared" si="183"/>
        <v>1360</v>
      </c>
      <c r="AD155" s="189">
        <v>87.91</v>
      </c>
      <c r="AE155" s="80">
        <f>+AB155*'PRECIOS SEGUN ADJ (RURAL)'!$B$4*'PRECIOS SEGUN ADJ (RURAL)'!$C$4</f>
        <v>119557.6</v>
      </c>
      <c r="AF155" s="80" t="s">
        <v>1581</v>
      </c>
      <c r="AG155" s="80">
        <f t="shared" si="184"/>
        <v>21520.37</v>
      </c>
      <c r="AH155" s="165">
        <v>38</v>
      </c>
      <c r="AI155" s="37">
        <f t="shared" si="185"/>
        <v>1520</v>
      </c>
      <c r="AJ155" s="189">
        <v>53.95</v>
      </c>
      <c r="AK155" s="80">
        <f>+AH155*'PRECIOS SEGUN ADJ (RURAL)'!$B$5*'PRECIOS SEGUN ADJ (RURAL)'!$C$5</f>
        <v>82004</v>
      </c>
      <c r="AL155" s="80" t="s">
        <v>662</v>
      </c>
      <c r="AM155" s="165">
        <v>7</v>
      </c>
      <c r="AN155" s="37">
        <f t="shared" si="186"/>
        <v>280</v>
      </c>
      <c r="AO155" s="189">
        <v>29.05</v>
      </c>
      <c r="AP155" s="80">
        <f>+AM155*'PRECIOS SEGUN ADJ (RURAL)'!$B$6*'PRECIOS SEGUN ADJ (RURAL)'!$C$6</f>
        <v>8134</v>
      </c>
      <c r="AQ155" s="80" t="s">
        <v>1141</v>
      </c>
      <c r="AR155" s="80">
        <f t="shared" si="187"/>
        <v>1301.44</v>
      </c>
      <c r="AS155" s="165">
        <v>13</v>
      </c>
      <c r="AT155" s="37">
        <f t="shared" si="188"/>
        <v>520</v>
      </c>
      <c r="AU155" s="189">
        <v>304.44</v>
      </c>
      <c r="AV155" s="80">
        <f>+AS155*'PRECIOS SEGUN ADJ (RURAL)'!$B$7*'PRECIOS SEGUN ADJ (RURAL)'!$C$7</f>
        <v>158308.79999999999</v>
      </c>
      <c r="AW155" s="80" t="s">
        <v>1582</v>
      </c>
      <c r="AX155" s="80">
        <f t="shared" si="189"/>
        <v>28495.58</v>
      </c>
      <c r="AY155" s="37">
        <v>0</v>
      </c>
      <c r="AZ155" s="37">
        <f t="shared" si="161"/>
        <v>0</v>
      </c>
      <c r="BA155" s="189">
        <v>18.899999999999999</v>
      </c>
      <c r="BB155" s="80">
        <f>+AY155*'PRECIOS SEGUN ADJ. (FRONTERIZO)'!$B$9*'PRECIOS SEGUN ADJ. (FRONTERIZO)'!$C$9</f>
        <v>0</v>
      </c>
      <c r="BC155" s="80" t="s">
        <v>134</v>
      </c>
      <c r="BD155" s="165">
        <v>4</v>
      </c>
      <c r="BE155" s="37">
        <f t="shared" si="190"/>
        <v>160</v>
      </c>
      <c r="BF155" s="189">
        <v>140.38999999999999</v>
      </c>
      <c r="BG155" s="80">
        <f>+BD155*'PRECIOS SEGUN ADJ (RURAL)'!$B$8*'PRECIOS SEGUN ADJ (RURAL)'!$C$8</f>
        <v>22462.399999999998</v>
      </c>
      <c r="BH155" s="80" t="s">
        <v>1143</v>
      </c>
      <c r="BI155" s="80">
        <f t="shared" si="191"/>
        <v>4043.23</v>
      </c>
      <c r="BJ155" s="37">
        <v>0</v>
      </c>
      <c r="BK155" s="37">
        <f t="shared" si="162"/>
        <v>0</v>
      </c>
      <c r="BL155" s="189">
        <v>31.459999999999997</v>
      </c>
      <c r="BM155" s="80">
        <f>+BJ155*'PRECIOS SEGUN ADJ. (FRONTERIZO)'!$B$11*'PRECIOS SEGUN ADJ. (FRONTERIZO)'!$C$11</f>
        <v>0</v>
      </c>
      <c r="BN155" s="80" t="s">
        <v>134</v>
      </c>
      <c r="BO155" s="165">
        <v>11</v>
      </c>
      <c r="BP155" s="37">
        <f t="shared" si="192"/>
        <v>440</v>
      </c>
      <c r="BQ155" s="189">
        <v>68.099999999999994</v>
      </c>
      <c r="BR155" s="80">
        <f>+BO155*'PRECIOS SEGUN ADJ (RURAL)'!$B$9*'PRECIOS SEGUN ADJ (RURAL)'!$C$9</f>
        <v>29963.999999999996</v>
      </c>
      <c r="BS155" s="80" t="s">
        <v>1221</v>
      </c>
      <c r="BT155" s="165">
        <v>200</v>
      </c>
      <c r="BU155" s="37">
        <f t="shared" si="193"/>
        <v>4000</v>
      </c>
      <c r="BV155" s="189">
        <v>5.5</v>
      </c>
      <c r="BW155" s="80">
        <f>+BT155*'PRECIOS SEGUN ADJ (RURAL)'!$B$10*'PRECIOS SEGUN ADJ (RURAL)'!$C$10</f>
        <v>22000</v>
      </c>
      <c r="BX155" s="80" t="s">
        <v>3738</v>
      </c>
      <c r="BY155" s="165">
        <v>200</v>
      </c>
      <c r="BZ155" s="37">
        <f t="shared" si="194"/>
        <v>8000</v>
      </c>
      <c r="CA155" s="189">
        <v>7.1500000000000012</v>
      </c>
      <c r="CB155" s="80">
        <f>+BY155*'PRECIOS SEGUN ADJ (RURAL)'!$B$11*'PRECIOS SEGUN ADJ (RURAL)'!$C$11</f>
        <v>57200</v>
      </c>
      <c r="CC155" s="80" t="s">
        <v>472</v>
      </c>
      <c r="CD155" s="165">
        <v>200</v>
      </c>
      <c r="CE155" s="37">
        <f t="shared" si="195"/>
        <v>8000</v>
      </c>
      <c r="CF155" s="189">
        <v>6.84</v>
      </c>
      <c r="CG155" s="80">
        <f>+CD155*'PRECIOS SEGUN ADJ (RURAL)'!$B$12*'PRECIOS SEGUN ADJ (RURAL)'!$C$12</f>
        <v>54720</v>
      </c>
      <c r="CH155" s="80" t="s">
        <v>3739</v>
      </c>
      <c r="CI155" s="37">
        <v>0</v>
      </c>
      <c r="CJ155" s="37">
        <f t="shared" si="163"/>
        <v>0</v>
      </c>
      <c r="CK155" s="189">
        <v>60</v>
      </c>
      <c r="CL155" s="80">
        <f>+CI155*'PRECIOS SEGUN ADJ. (FRONTERIZO)'!$B$16*'PRECIOS SEGUN ADJ. (FRONTERIZO)'!$C$16</f>
        <v>0</v>
      </c>
      <c r="CM155" s="80" t="s">
        <v>134</v>
      </c>
      <c r="CN155" s="80">
        <f t="shared" si="172"/>
        <v>0</v>
      </c>
      <c r="CO155" s="37">
        <v>0</v>
      </c>
      <c r="CP155" s="37">
        <f t="shared" si="164"/>
        <v>0</v>
      </c>
      <c r="CQ155" s="189">
        <v>55.649999999999991</v>
      </c>
      <c r="CR155" s="80">
        <f>+CO155*'PRECIOS SEGUN ADJ. (FRONTERIZO)'!$B$17*'PRECIOS SEGUN ADJ. (FRONTERIZO)'!$C$17</f>
        <v>0</v>
      </c>
      <c r="CS155" s="80" t="s">
        <v>134</v>
      </c>
      <c r="CT155" s="80">
        <f t="shared" si="173"/>
        <v>0</v>
      </c>
      <c r="CU155" s="165">
        <v>200</v>
      </c>
      <c r="CV155" s="37">
        <f t="shared" si="196"/>
        <v>8000</v>
      </c>
      <c r="CW155" s="189">
        <v>6.5999999999999988</v>
      </c>
      <c r="CX155" s="80">
        <f>+CU155*'PRECIOS SEGUN ADJ (RURAL)'!$B$14*'PRECIOS SEGUN ADJ (RURAL)'!$C$14</f>
        <v>52800</v>
      </c>
      <c r="CY155" s="80" t="s">
        <v>1759</v>
      </c>
      <c r="CZ155" s="37">
        <v>0</v>
      </c>
      <c r="DA155" s="37">
        <f t="shared" si="165"/>
        <v>0</v>
      </c>
      <c r="DB155" s="189">
        <v>65.75</v>
      </c>
      <c r="DC155" s="80">
        <f>+CZ155*'PRECIOS SEGUN ADJ. (FRONTERIZO)'!$B$19*'PRECIOS SEGUN ADJ. (FRONTERIZO)'!$C$19</f>
        <v>0</v>
      </c>
      <c r="DD155" s="80" t="s">
        <v>134</v>
      </c>
      <c r="DE155" s="80">
        <f t="shared" si="174"/>
        <v>0</v>
      </c>
      <c r="DF155" s="165">
        <v>8</v>
      </c>
      <c r="DG155" s="37">
        <f t="shared" si="197"/>
        <v>320</v>
      </c>
      <c r="DH155" s="189">
        <v>82.59999999999998</v>
      </c>
      <c r="DI155" s="80">
        <f>+DF155*'PRECIOS SEGUN ADJ (RURAL)'!$B$15*'PRECIOS SEGUN ADJ (RURAL)'!$C$15</f>
        <v>26432</v>
      </c>
      <c r="DJ155" s="80" t="s">
        <v>174</v>
      </c>
      <c r="DK155" s="80">
        <f t="shared" si="198"/>
        <v>4757.76</v>
      </c>
      <c r="DL155" s="165">
        <v>200</v>
      </c>
      <c r="DM155" s="37">
        <f t="shared" si="199"/>
        <v>8000</v>
      </c>
      <c r="DN155" s="189">
        <v>23.059999999999995</v>
      </c>
      <c r="DO155" s="80">
        <f>+DL155*'PRECIOS SEGUN ADJ (RURAL)'!$B$17*'PRECIOS SEGUN ADJ (RURAL)'!$C$17</f>
        <v>184480</v>
      </c>
      <c r="DP155" s="80" t="s">
        <v>3740</v>
      </c>
      <c r="DQ155" s="192">
        <v>0</v>
      </c>
      <c r="DR155" s="192">
        <f t="shared" si="166"/>
        <v>0</v>
      </c>
      <c r="DS155" s="189">
        <v>80.849999999999994</v>
      </c>
      <c r="DT155" s="80">
        <f>+DQ155*'PRECIOS SEGUN ADJ. (FRONTERIZO)'!$B$22*'PRECIOS SEGUN ADJ. (FRONTERIZO)'!$C$22</f>
        <v>0</v>
      </c>
      <c r="DU155" s="80" t="s">
        <v>134</v>
      </c>
      <c r="DV155" s="165">
        <v>10</v>
      </c>
      <c r="DW155" s="37">
        <f t="shared" si="200"/>
        <v>400</v>
      </c>
      <c r="DX155" s="189">
        <v>21.83</v>
      </c>
      <c r="DY155" s="80">
        <f>+DV155*'PRECIOS SEGUN ADJ (RURAL)'!$B$19*'PRECIOS SEGUN ADJ (RURAL)'!$C$19</f>
        <v>8732</v>
      </c>
      <c r="DZ155" s="80" t="s">
        <v>202</v>
      </c>
      <c r="EA155" s="80">
        <f t="shared" si="201"/>
        <v>1571.76</v>
      </c>
      <c r="EB155" s="165">
        <v>30</v>
      </c>
      <c r="EC155" s="37">
        <f t="shared" si="202"/>
        <v>1200</v>
      </c>
      <c r="ED155" s="189">
        <v>33</v>
      </c>
      <c r="EE155" s="80">
        <f>+EB155*'PRECIOS SEGUN ADJ (RURAL)'!$B$20*'PRECIOS SEGUN ADJ (RURAL)'!$C$20</f>
        <v>39600</v>
      </c>
      <c r="EF155" s="80" t="s">
        <v>587</v>
      </c>
      <c r="EG155" s="37">
        <v>0</v>
      </c>
      <c r="EH155" s="37">
        <f t="shared" si="167"/>
        <v>0</v>
      </c>
      <c r="EI155" s="189">
        <v>15.789999999999997</v>
      </c>
      <c r="EJ155" s="80">
        <f>+EG155*'PRECIOS SEGUN ADJ. (FRONTERIZO)'!$B$25*'PRECIOS SEGUN ADJ. (FRONTERIZO)'!$C$25</f>
        <v>0</v>
      </c>
      <c r="EK155" s="80" t="s">
        <v>134</v>
      </c>
      <c r="EL155" s="37">
        <v>0</v>
      </c>
      <c r="EM155" s="37">
        <f t="shared" si="168"/>
        <v>0</v>
      </c>
      <c r="EN155" s="189">
        <v>31.5</v>
      </c>
      <c r="EO155" s="80">
        <f>+EL155*'PRECIOS SEGUN ADJ. (FRONTERIZO)'!$B$26*'PRECIOS SEGUN ADJ. (FRONTERIZO)'!$C$26</f>
        <v>0</v>
      </c>
      <c r="EP155" s="80" t="s">
        <v>134</v>
      </c>
      <c r="EQ155" s="193">
        <v>27</v>
      </c>
      <c r="ER155" s="194">
        <f t="shared" si="169"/>
        <v>1080</v>
      </c>
      <c r="ES155" s="195">
        <v>21.68</v>
      </c>
      <c r="ET155" s="196">
        <f>+EQ155*'PRECIOS SEGUN ADJ (RURAL)'!$B$13*'PRECIOS SEGUN ADJ (RURAL)'!$C$13</f>
        <v>23414.400000000001</v>
      </c>
      <c r="EU155" s="196" t="s">
        <v>1485</v>
      </c>
      <c r="EV155" s="197">
        <v>200</v>
      </c>
      <c r="EW155" s="198">
        <f t="shared" si="203"/>
        <v>4000</v>
      </c>
      <c r="EX155" s="199">
        <v>5.5</v>
      </c>
      <c r="EY155" s="200">
        <f>+EV155*'PRECIOS SEGUN ADJ (RURAL)'!$B$16*'PRECIOS SEGUN ADJ (RURAL)'!$C$16</f>
        <v>22000</v>
      </c>
      <c r="EZ155" s="200" t="s">
        <v>3738</v>
      </c>
      <c r="FA155" s="201">
        <v>13</v>
      </c>
      <c r="FB155" s="202">
        <f t="shared" si="170"/>
        <v>520</v>
      </c>
      <c r="FC155" s="203">
        <v>220</v>
      </c>
      <c r="FD155" s="204">
        <f>+FA155*'PRECIOS SEGUN ADJ (RURAL)'!$B$18*'PRECIOS SEGUN ADJ (RURAL)'!$C$18</f>
        <v>114400</v>
      </c>
      <c r="FE155" s="204" t="s">
        <v>1396</v>
      </c>
      <c r="FF155" s="204">
        <f t="shared" si="204"/>
        <v>20592</v>
      </c>
      <c r="FG155" s="80">
        <f t="shared" si="175"/>
        <v>1067597.2000000002</v>
      </c>
      <c r="FH155" s="80" t="s">
        <v>3741</v>
      </c>
      <c r="FI155" s="80">
        <f t="shared" si="171"/>
        <v>88059.42</v>
      </c>
      <c r="FJ155" s="80" t="s">
        <v>3742</v>
      </c>
      <c r="FK155" s="80">
        <f t="shared" si="176"/>
        <v>979537.78000000014</v>
      </c>
      <c r="FL155" s="80" t="s">
        <v>3743</v>
      </c>
      <c r="FM155" s="80">
        <f t="shared" si="177"/>
        <v>213519.44</v>
      </c>
      <c r="FN155" s="80" t="s">
        <v>3744</v>
      </c>
      <c r="FO155" s="80">
        <f t="shared" si="178"/>
        <v>10675.97</v>
      </c>
      <c r="FP155" s="80" t="s">
        <v>3745</v>
      </c>
      <c r="FQ155" s="80"/>
      <c r="FR155" s="80">
        <f t="shared" si="179"/>
        <v>854077.76000000024</v>
      </c>
      <c r="FS155" s="80" t="s">
        <v>3746</v>
      </c>
      <c r="FT155" s="37" t="str">
        <f>+VLOOKUP(D155,'RURAL XENIA'!F:G,2,0)</f>
        <v>R-09</v>
      </c>
    </row>
    <row r="156" spans="1:176">
      <c r="A156" s="37">
        <v>155</v>
      </c>
      <c r="B156" s="176" t="s">
        <v>1826</v>
      </c>
      <c r="C156" s="26" t="s">
        <v>3747</v>
      </c>
      <c r="D156" s="37">
        <v>131345239</v>
      </c>
      <c r="E156" s="37">
        <f>+VLOOKUP(D156,'INFORMACION DE PROVEEDORES'!C:I,2,0)</f>
        <v>131345239</v>
      </c>
      <c r="F156" s="26" t="str">
        <f>+VLOOKUP(D156,'INFORMACION DE PROVEEDORES'!C:J,4,0)</f>
        <v xml:space="preserve">ELIZABET FERMIN MORROBEL </v>
      </c>
      <c r="G156" s="37" t="str">
        <f>+VLOOKUP(D156,'INFORMACION DE PROVEEDORES'!C:K,5,0)</f>
        <v>040-0007103-7</v>
      </c>
      <c r="H156" s="26" t="str">
        <f>+VLOOKUP(D156,'INFORMACION DE PROVEEDORES'!C:L,7,0)</f>
        <v>CARRETERA IMBERT LUPERON LA ESCALERA, PUERTO PLATA</v>
      </c>
      <c r="I156" s="37" t="str">
        <f>+VLOOKUP(D156,'INFORMACION DE PROVEEDORES'!C:M,3,0)</f>
        <v xml:space="preserve"> JURÍDICA</v>
      </c>
      <c r="J156" s="37">
        <v>4</v>
      </c>
      <c r="K156" s="37">
        <v>273</v>
      </c>
      <c r="L156" s="37">
        <v>20</v>
      </c>
      <c r="M156" s="37">
        <f t="shared" si="180"/>
        <v>800</v>
      </c>
      <c r="N156" s="189">
        <v>60.180000000000007</v>
      </c>
      <c r="O156" s="80">
        <f>+L156*'PRECIOS SEGUN ADJ (RURAL)'!$B$2*'PRECIOS SEGUN ADJ (RURAL)'!$C$2</f>
        <v>48144</v>
      </c>
      <c r="P156" s="80" t="s">
        <v>1137</v>
      </c>
      <c r="Q156" s="80">
        <f t="shared" si="181"/>
        <v>7703.04</v>
      </c>
      <c r="R156" s="165">
        <v>5</v>
      </c>
      <c r="S156" s="37">
        <f t="shared" si="182"/>
        <v>200</v>
      </c>
      <c r="T156" s="189">
        <v>33</v>
      </c>
      <c r="U156" s="80">
        <f>+R156*'PRECIOS SEGUN ADJ (RURAL)'!$B$3*'PRECIOS SEGUN ADJ (RURAL)'!$C$3</f>
        <v>6600</v>
      </c>
      <c r="V156" s="80" t="s">
        <v>1181</v>
      </c>
      <c r="W156" s="192">
        <v>0</v>
      </c>
      <c r="X156" s="37">
        <f t="shared" si="160"/>
        <v>0</v>
      </c>
      <c r="Y156" s="189">
        <v>25.2</v>
      </c>
      <c r="Z156" s="80">
        <f>+W156*'PRECIOS SEGUN ADJ. (FRONTERIZO)'!$B$4*'PRECIOS SEGUN ADJ. (FRONTERIZO)'!$C$4</f>
        <v>0</v>
      </c>
      <c r="AA156" s="80" t="s">
        <v>134</v>
      </c>
      <c r="AB156" s="165">
        <v>43</v>
      </c>
      <c r="AC156" s="37">
        <f t="shared" si="183"/>
        <v>1720</v>
      </c>
      <c r="AD156" s="189">
        <v>87.91</v>
      </c>
      <c r="AE156" s="80">
        <f>+AB156*'PRECIOS SEGUN ADJ (RURAL)'!$B$4*'PRECIOS SEGUN ADJ (RURAL)'!$C$4</f>
        <v>151205.19999999998</v>
      </c>
      <c r="AF156" s="80" t="s">
        <v>1909</v>
      </c>
      <c r="AG156" s="80">
        <f t="shared" si="184"/>
        <v>27216.94</v>
      </c>
      <c r="AH156" s="165">
        <v>53</v>
      </c>
      <c r="AI156" s="37">
        <f t="shared" si="185"/>
        <v>2120</v>
      </c>
      <c r="AJ156" s="189">
        <v>53.95</v>
      </c>
      <c r="AK156" s="80">
        <f>+AH156*'PRECIOS SEGUN ADJ (RURAL)'!$B$5*'PRECIOS SEGUN ADJ (RURAL)'!$C$5</f>
        <v>114374.00000000001</v>
      </c>
      <c r="AL156" s="80" t="s">
        <v>2668</v>
      </c>
      <c r="AM156" s="165">
        <v>8</v>
      </c>
      <c r="AN156" s="37">
        <f t="shared" si="186"/>
        <v>320</v>
      </c>
      <c r="AO156" s="189">
        <v>29.05</v>
      </c>
      <c r="AP156" s="80">
        <f>+AM156*'PRECIOS SEGUN ADJ (RURAL)'!$B$6*'PRECIOS SEGUN ADJ (RURAL)'!$C$6</f>
        <v>9296</v>
      </c>
      <c r="AQ156" s="80" t="s">
        <v>1313</v>
      </c>
      <c r="AR156" s="80">
        <f t="shared" si="187"/>
        <v>1487.36</v>
      </c>
      <c r="AS156" s="165">
        <v>17</v>
      </c>
      <c r="AT156" s="37">
        <f t="shared" si="188"/>
        <v>680</v>
      </c>
      <c r="AU156" s="189">
        <v>304.44</v>
      </c>
      <c r="AV156" s="80">
        <f>+AS156*'PRECIOS SEGUN ADJ (RURAL)'!$B$7*'PRECIOS SEGUN ADJ (RURAL)'!$C$7</f>
        <v>207019.19999999998</v>
      </c>
      <c r="AW156" s="80" t="s">
        <v>1142</v>
      </c>
      <c r="AX156" s="80">
        <f t="shared" si="189"/>
        <v>37263.46</v>
      </c>
      <c r="AY156" s="37">
        <v>0</v>
      </c>
      <c r="AZ156" s="37">
        <f t="shared" si="161"/>
        <v>0</v>
      </c>
      <c r="BA156" s="189">
        <v>18.899999999999999</v>
      </c>
      <c r="BB156" s="80">
        <f>+AY156*'PRECIOS SEGUN ADJ. (FRONTERIZO)'!$B$9*'PRECIOS SEGUN ADJ. (FRONTERIZO)'!$C$9</f>
        <v>0</v>
      </c>
      <c r="BC156" s="80" t="s">
        <v>134</v>
      </c>
      <c r="BD156" s="165">
        <v>5</v>
      </c>
      <c r="BE156" s="37">
        <f t="shared" si="190"/>
        <v>200</v>
      </c>
      <c r="BF156" s="189">
        <v>140.38999999999999</v>
      </c>
      <c r="BG156" s="80">
        <f>+BD156*'PRECIOS SEGUN ADJ (RURAL)'!$B$8*'PRECIOS SEGUN ADJ (RURAL)'!$C$8</f>
        <v>28077.999999999996</v>
      </c>
      <c r="BH156" s="80" t="s">
        <v>1183</v>
      </c>
      <c r="BI156" s="80">
        <f t="shared" si="191"/>
        <v>5054.04</v>
      </c>
      <c r="BJ156" s="37">
        <v>0</v>
      </c>
      <c r="BK156" s="37">
        <f t="shared" si="162"/>
        <v>0</v>
      </c>
      <c r="BL156" s="189">
        <v>31.459999999999997</v>
      </c>
      <c r="BM156" s="80">
        <f>+BJ156*'PRECIOS SEGUN ADJ. (FRONTERIZO)'!$B$11*'PRECIOS SEGUN ADJ. (FRONTERIZO)'!$C$11</f>
        <v>0</v>
      </c>
      <c r="BN156" s="80" t="s">
        <v>134</v>
      </c>
      <c r="BO156" s="165">
        <v>14</v>
      </c>
      <c r="BP156" s="37">
        <f t="shared" si="192"/>
        <v>560</v>
      </c>
      <c r="BQ156" s="189">
        <v>68.099999999999994</v>
      </c>
      <c r="BR156" s="80">
        <f>+BO156*'PRECIOS SEGUN ADJ (RURAL)'!$B$9*'PRECIOS SEGUN ADJ (RURAL)'!$C$9</f>
        <v>38135.999999999993</v>
      </c>
      <c r="BS156" s="80" t="s">
        <v>1144</v>
      </c>
      <c r="BT156" s="165">
        <v>273</v>
      </c>
      <c r="BU156" s="37">
        <f t="shared" si="193"/>
        <v>5460</v>
      </c>
      <c r="BV156" s="189">
        <v>5.5</v>
      </c>
      <c r="BW156" s="80">
        <f>+BT156*'PRECIOS SEGUN ADJ (RURAL)'!$B$10*'PRECIOS SEGUN ADJ (RURAL)'!$C$10</f>
        <v>30030</v>
      </c>
      <c r="BX156" s="80" t="s">
        <v>3748</v>
      </c>
      <c r="BY156" s="165">
        <v>273</v>
      </c>
      <c r="BZ156" s="37">
        <f t="shared" si="194"/>
        <v>10920</v>
      </c>
      <c r="CA156" s="189">
        <v>7.1500000000000012</v>
      </c>
      <c r="CB156" s="80">
        <f>+BY156*'PRECIOS SEGUN ADJ (RURAL)'!$B$11*'PRECIOS SEGUN ADJ (RURAL)'!$C$11</f>
        <v>78078</v>
      </c>
      <c r="CC156" s="80" t="s">
        <v>630</v>
      </c>
      <c r="CD156" s="165">
        <v>273</v>
      </c>
      <c r="CE156" s="37">
        <f t="shared" si="195"/>
        <v>10920</v>
      </c>
      <c r="CF156" s="189">
        <v>6.84</v>
      </c>
      <c r="CG156" s="80">
        <f>+CD156*'PRECIOS SEGUN ADJ (RURAL)'!$B$12*'PRECIOS SEGUN ADJ (RURAL)'!$C$12</f>
        <v>74692.800000000003</v>
      </c>
      <c r="CH156" s="80" t="s">
        <v>3749</v>
      </c>
      <c r="CI156" s="37">
        <v>0</v>
      </c>
      <c r="CJ156" s="37">
        <f t="shared" si="163"/>
        <v>0</v>
      </c>
      <c r="CK156" s="189">
        <v>60</v>
      </c>
      <c r="CL156" s="80">
        <f>+CI156*'PRECIOS SEGUN ADJ. (FRONTERIZO)'!$B$16*'PRECIOS SEGUN ADJ. (FRONTERIZO)'!$C$16</f>
        <v>0</v>
      </c>
      <c r="CM156" s="80" t="s">
        <v>134</v>
      </c>
      <c r="CN156" s="80">
        <f t="shared" si="172"/>
        <v>0</v>
      </c>
      <c r="CO156" s="37">
        <v>0</v>
      </c>
      <c r="CP156" s="37">
        <f t="shared" si="164"/>
        <v>0</v>
      </c>
      <c r="CQ156" s="189">
        <v>55.649999999999991</v>
      </c>
      <c r="CR156" s="80">
        <f>+CO156*'PRECIOS SEGUN ADJ. (FRONTERIZO)'!$B$17*'PRECIOS SEGUN ADJ. (FRONTERIZO)'!$C$17</f>
        <v>0</v>
      </c>
      <c r="CS156" s="80" t="s">
        <v>134</v>
      </c>
      <c r="CT156" s="80">
        <f t="shared" si="173"/>
        <v>0</v>
      </c>
      <c r="CU156" s="165">
        <v>273</v>
      </c>
      <c r="CV156" s="37">
        <f t="shared" si="196"/>
        <v>10920</v>
      </c>
      <c r="CW156" s="189">
        <v>6.5999999999999988</v>
      </c>
      <c r="CX156" s="80">
        <f>+CU156*'PRECIOS SEGUN ADJ (RURAL)'!$B$14*'PRECIOS SEGUN ADJ (RURAL)'!$C$14</f>
        <v>72072</v>
      </c>
      <c r="CY156" s="80" t="s">
        <v>452</v>
      </c>
      <c r="CZ156" s="37">
        <v>0</v>
      </c>
      <c r="DA156" s="37">
        <f t="shared" si="165"/>
        <v>0</v>
      </c>
      <c r="DB156" s="189">
        <v>65.75</v>
      </c>
      <c r="DC156" s="80">
        <f>+CZ156*'PRECIOS SEGUN ADJ. (FRONTERIZO)'!$B$19*'PRECIOS SEGUN ADJ. (FRONTERIZO)'!$C$19</f>
        <v>0</v>
      </c>
      <c r="DD156" s="80" t="s">
        <v>134</v>
      </c>
      <c r="DE156" s="80">
        <f t="shared" si="174"/>
        <v>0</v>
      </c>
      <c r="DF156" s="165">
        <v>11</v>
      </c>
      <c r="DG156" s="37">
        <f t="shared" si="197"/>
        <v>440</v>
      </c>
      <c r="DH156" s="189">
        <v>82.59999999999998</v>
      </c>
      <c r="DI156" s="80">
        <f>+DF156*'PRECIOS SEGUN ADJ (RURAL)'!$B$15*'PRECIOS SEGUN ADJ (RURAL)'!$C$15</f>
        <v>36344</v>
      </c>
      <c r="DJ156" s="80" t="s">
        <v>1320</v>
      </c>
      <c r="DK156" s="80">
        <f t="shared" si="198"/>
        <v>6541.92</v>
      </c>
      <c r="DL156" s="165">
        <v>273</v>
      </c>
      <c r="DM156" s="37">
        <f t="shared" si="199"/>
        <v>10920</v>
      </c>
      <c r="DN156" s="189">
        <v>23.059999999999995</v>
      </c>
      <c r="DO156" s="80">
        <f>+DL156*'PRECIOS SEGUN ADJ (RURAL)'!$B$17*'PRECIOS SEGUN ADJ (RURAL)'!$C$17</f>
        <v>251815.19999999995</v>
      </c>
      <c r="DP156" s="80" t="s">
        <v>3750</v>
      </c>
      <c r="DQ156" s="192">
        <v>0</v>
      </c>
      <c r="DR156" s="192">
        <f t="shared" si="166"/>
        <v>0</v>
      </c>
      <c r="DS156" s="189">
        <v>80.849999999999994</v>
      </c>
      <c r="DT156" s="80">
        <f>+DQ156*'PRECIOS SEGUN ADJ. (FRONTERIZO)'!$B$22*'PRECIOS SEGUN ADJ. (FRONTERIZO)'!$C$22</f>
        <v>0</v>
      </c>
      <c r="DU156" s="80" t="s">
        <v>134</v>
      </c>
      <c r="DV156" s="165">
        <v>13</v>
      </c>
      <c r="DW156" s="37">
        <f t="shared" si="200"/>
        <v>520</v>
      </c>
      <c r="DX156" s="189">
        <v>21.83</v>
      </c>
      <c r="DY156" s="80">
        <f>+DV156*'PRECIOS SEGUN ADJ (RURAL)'!$B$19*'PRECIOS SEGUN ADJ (RURAL)'!$C$19</f>
        <v>11351.599999999999</v>
      </c>
      <c r="DZ156" s="80" t="s">
        <v>1322</v>
      </c>
      <c r="EA156" s="80">
        <f t="shared" si="201"/>
        <v>2043.29</v>
      </c>
      <c r="EB156" s="165">
        <v>41</v>
      </c>
      <c r="EC156" s="37">
        <f t="shared" si="202"/>
        <v>1640</v>
      </c>
      <c r="ED156" s="189">
        <v>33</v>
      </c>
      <c r="EE156" s="80">
        <f>+EB156*'PRECIOS SEGUN ADJ (RURAL)'!$B$20*'PRECIOS SEGUN ADJ (RURAL)'!$C$20</f>
        <v>54120</v>
      </c>
      <c r="EF156" s="80" t="s">
        <v>148</v>
      </c>
      <c r="EG156" s="37">
        <v>0</v>
      </c>
      <c r="EH156" s="37">
        <f t="shared" si="167"/>
        <v>0</v>
      </c>
      <c r="EI156" s="189">
        <v>15.789999999999997</v>
      </c>
      <c r="EJ156" s="80">
        <f>+EG156*'PRECIOS SEGUN ADJ. (FRONTERIZO)'!$B$25*'PRECIOS SEGUN ADJ. (FRONTERIZO)'!$C$25</f>
        <v>0</v>
      </c>
      <c r="EK156" s="80" t="s">
        <v>134</v>
      </c>
      <c r="EL156" s="37">
        <v>0</v>
      </c>
      <c r="EM156" s="37">
        <f t="shared" si="168"/>
        <v>0</v>
      </c>
      <c r="EN156" s="189">
        <v>31.5</v>
      </c>
      <c r="EO156" s="80">
        <f>+EL156*'PRECIOS SEGUN ADJ. (FRONTERIZO)'!$B$26*'PRECIOS SEGUN ADJ. (FRONTERIZO)'!$C$26</f>
        <v>0</v>
      </c>
      <c r="EP156" s="80" t="s">
        <v>134</v>
      </c>
      <c r="EQ156" s="193">
        <v>36</v>
      </c>
      <c r="ER156" s="194">
        <f t="shared" si="169"/>
        <v>1440</v>
      </c>
      <c r="ES156" s="195">
        <v>21.68</v>
      </c>
      <c r="ET156" s="196">
        <f>+EQ156*'PRECIOS SEGUN ADJ (RURAL)'!$B$13*'PRECIOS SEGUN ADJ (RURAL)'!$C$13</f>
        <v>31219.200000000001</v>
      </c>
      <c r="EU156" s="196" t="s">
        <v>1340</v>
      </c>
      <c r="EV156" s="197">
        <v>273</v>
      </c>
      <c r="EW156" s="198">
        <f t="shared" si="203"/>
        <v>5460</v>
      </c>
      <c r="EX156" s="199">
        <v>5.5</v>
      </c>
      <c r="EY156" s="200">
        <f>+EV156*'PRECIOS SEGUN ADJ (RURAL)'!$B$16*'PRECIOS SEGUN ADJ (RURAL)'!$C$16</f>
        <v>30030</v>
      </c>
      <c r="EZ156" s="200" t="s">
        <v>3748</v>
      </c>
      <c r="FA156" s="201">
        <v>17</v>
      </c>
      <c r="FB156" s="202">
        <f t="shared" si="170"/>
        <v>680</v>
      </c>
      <c r="FC156" s="203">
        <v>220</v>
      </c>
      <c r="FD156" s="204">
        <f>+FA156*'PRECIOS SEGUN ADJ (RURAL)'!$B$18*'PRECIOS SEGUN ADJ (RURAL)'!$C$18</f>
        <v>149600</v>
      </c>
      <c r="FE156" s="204" t="s">
        <v>1152</v>
      </c>
      <c r="FF156" s="204">
        <f t="shared" si="204"/>
        <v>26928</v>
      </c>
      <c r="FG156" s="80">
        <f t="shared" si="175"/>
        <v>1422205.2</v>
      </c>
      <c r="FH156" s="80" t="s">
        <v>3751</v>
      </c>
      <c r="FI156" s="80">
        <f t="shared" si="171"/>
        <v>114238.04999999997</v>
      </c>
      <c r="FJ156" s="80" t="s">
        <v>3752</v>
      </c>
      <c r="FK156" s="80">
        <f t="shared" si="176"/>
        <v>1307967.1499999999</v>
      </c>
      <c r="FL156" s="80" t="s">
        <v>3753</v>
      </c>
      <c r="FM156" s="80">
        <f t="shared" si="177"/>
        <v>284441.03999999998</v>
      </c>
      <c r="FN156" s="80" t="s">
        <v>3754</v>
      </c>
      <c r="FO156" s="80">
        <f t="shared" si="178"/>
        <v>14222.05</v>
      </c>
      <c r="FP156" s="80" t="s">
        <v>3755</v>
      </c>
      <c r="FQ156" s="80"/>
      <c r="FR156" s="80">
        <f t="shared" si="179"/>
        <v>1137764.1599999999</v>
      </c>
      <c r="FS156" s="80" t="s">
        <v>3756</v>
      </c>
      <c r="FT156" s="37" t="str">
        <f>+VLOOKUP(D156,'RURAL XENIA'!F:G,2,0)</f>
        <v>R-34</v>
      </c>
    </row>
    <row r="157" spans="1:176">
      <c r="A157" s="37">
        <v>156</v>
      </c>
      <c r="B157" s="176" t="s">
        <v>1826</v>
      </c>
      <c r="C157" s="26" t="s">
        <v>3757</v>
      </c>
      <c r="D157" s="37">
        <v>130659273</v>
      </c>
      <c r="E157" s="37">
        <f>+VLOOKUP(D157,'INFORMACION DE PROVEEDORES'!C:I,2,0)</f>
        <v>130659273</v>
      </c>
      <c r="F157" s="26" t="str">
        <f>+VLOOKUP(D157,'INFORMACION DE PROVEEDORES'!C:J,4,0)</f>
        <v>OSCAR ALEXANDER GALVAN RAMIREZ</v>
      </c>
      <c r="G157" s="37" t="str">
        <f>+VLOOKUP(D157,'INFORMACION DE PROVEEDORES'!C:K,5,0)</f>
        <v>402-2198901-1</v>
      </c>
      <c r="H157" s="26" t="str">
        <f>+VLOOKUP(D157,'INFORMACION DE PROVEEDORES'!C:L,7,0)</f>
        <v>CALLE PROLONGACION MERIÑO, NO. 145, SECTOR LA UNIDAD, MONTE PLATA</v>
      </c>
      <c r="I157" s="37" t="str">
        <f>+VLOOKUP(D157,'INFORMACION DE PROVEEDORES'!C:M,3,0)</f>
        <v xml:space="preserve"> JURÍDICA</v>
      </c>
      <c r="J157" s="37">
        <v>3</v>
      </c>
      <c r="K157" s="37">
        <v>212</v>
      </c>
      <c r="L157" s="37">
        <v>16</v>
      </c>
      <c r="M157" s="37">
        <f t="shared" si="180"/>
        <v>640</v>
      </c>
      <c r="N157" s="189">
        <v>60.180000000000007</v>
      </c>
      <c r="O157" s="80">
        <f>+L157*'PRECIOS SEGUN ADJ (RURAL)'!$B$2*'PRECIOS SEGUN ADJ (RURAL)'!$C$2</f>
        <v>38515.199999999997</v>
      </c>
      <c r="P157" s="80" t="s">
        <v>1217</v>
      </c>
      <c r="Q157" s="80">
        <f t="shared" si="181"/>
        <v>6162.43</v>
      </c>
      <c r="R157" s="165">
        <v>4</v>
      </c>
      <c r="S157" s="37">
        <f t="shared" si="182"/>
        <v>160</v>
      </c>
      <c r="T157" s="189">
        <v>33</v>
      </c>
      <c r="U157" s="80">
        <f>+R157*'PRECIOS SEGUN ADJ (RURAL)'!$B$3*'PRECIOS SEGUN ADJ (RURAL)'!$C$3</f>
        <v>5280</v>
      </c>
      <c r="V157" s="80" t="s">
        <v>1138</v>
      </c>
      <c r="W157" s="192">
        <v>0</v>
      </c>
      <c r="X157" s="37">
        <f t="shared" si="160"/>
        <v>0</v>
      </c>
      <c r="Y157" s="189">
        <v>25.2</v>
      </c>
      <c r="Z157" s="80">
        <f>+W157*'PRECIOS SEGUN ADJ. (FRONTERIZO)'!$B$4*'PRECIOS SEGUN ADJ. (FRONTERIZO)'!$C$4</f>
        <v>0</v>
      </c>
      <c r="AA157" s="80" t="s">
        <v>134</v>
      </c>
      <c r="AB157" s="165">
        <v>33</v>
      </c>
      <c r="AC157" s="37">
        <f t="shared" si="183"/>
        <v>1320</v>
      </c>
      <c r="AD157" s="189">
        <v>87.91</v>
      </c>
      <c r="AE157" s="80">
        <f>+AB157*'PRECIOS SEGUN ADJ (RURAL)'!$B$4*'PRECIOS SEGUN ADJ (RURAL)'!$C$4</f>
        <v>116041.19999999998</v>
      </c>
      <c r="AF157" s="80" t="s">
        <v>252</v>
      </c>
      <c r="AG157" s="80">
        <f t="shared" si="184"/>
        <v>20887.419999999998</v>
      </c>
      <c r="AH157" s="165">
        <v>40</v>
      </c>
      <c r="AI157" s="37">
        <f t="shared" si="185"/>
        <v>1600</v>
      </c>
      <c r="AJ157" s="189">
        <v>53.95</v>
      </c>
      <c r="AK157" s="80">
        <f>+AH157*'PRECIOS SEGUN ADJ (RURAL)'!$B$5*'PRECIOS SEGUN ADJ (RURAL)'!$C$5</f>
        <v>86320</v>
      </c>
      <c r="AL157" s="80" t="s">
        <v>253</v>
      </c>
      <c r="AM157" s="165">
        <v>6</v>
      </c>
      <c r="AN157" s="37">
        <f t="shared" si="186"/>
        <v>240</v>
      </c>
      <c r="AO157" s="189">
        <v>29.05</v>
      </c>
      <c r="AP157" s="80">
        <f>+AM157*'PRECIOS SEGUN ADJ (RURAL)'!$B$6*'PRECIOS SEGUN ADJ (RURAL)'!$C$6</f>
        <v>6972</v>
      </c>
      <c r="AQ157" s="80" t="s">
        <v>1162</v>
      </c>
      <c r="AR157" s="80">
        <f t="shared" si="187"/>
        <v>1115.52</v>
      </c>
      <c r="AS157" s="165">
        <v>12</v>
      </c>
      <c r="AT157" s="37">
        <f t="shared" si="188"/>
        <v>480</v>
      </c>
      <c r="AU157" s="189">
        <v>304.44</v>
      </c>
      <c r="AV157" s="80">
        <f>+AS157*'PRECIOS SEGUN ADJ (RURAL)'!$B$7*'PRECIOS SEGUN ADJ (RURAL)'!$C$7</f>
        <v>146131.19999999998</v>
      </c>
      <c r="AW157" s="80" t="s">
        <v>1479</v>
      </c>
      <c r="AX157" s="80">
        <f t="shared" si="189"/>
        <v>26303.62</v>
      </c>
      <c r="AY157" s="37">
        <v>0</v>
      </c>
      <c r="AZ157" s="37">
        <f t="shared" si="161"/>
        <v>0</v>
      </c>
      <c r="BA157" s="189">
        <v>18.899999999999999</v>
      </c>
      <c r="BB157" s="80">
        <f>+AY157*'PRECIOS SEGUN ADJ. (FRONTERIZO)'!$B$9*'PRECIOS SEGUN ADJ. (FRONTERIZO)'!$C$9</f>
        <v>0</v>
      </c>
      <c r="BC157" s="80" t="s">
        <v>134</v>
      </c>
      <c r="BD157" s="165">
        <v>4</v>
      </c>
      <c r="BE157" s="37">
        <f t="shared" si="190"/>
        <v>160</v>
      </c>
      <c r="BF157" s="189">
        <v>140.38999999999999</v>
      </c>
      <c r="BG157" s="80">
        <f>+BD157*'PRECIOS SEGUN ADJ (RURAL)'!$B$8*'PRECIOS SEGUN ADJ (RURAL)'!$C$8</f>
        <v>22462.399999999998</v>
      </c>
      <c r="BH157" s="80" t="s">
        <v>1143</v>
      </c>
      <c r="BI157" s="80">
        <f t="shared" si="191"/>
        <v>4043.23</v>
      </c>
      <c r="BJ157" s="37">
        <v>0</v>
      </c>
      <c r="BK157" s="37">
        <f t="shared" si="162"/>
        <v>0</v>
      </c>
      <c r="BL157" s="189">
        <v>31.459999999999997</v>
      </c>
      <c r="BM157" s="80">
        <f>+BJ157*'PRECIOS SEGUN ADJ. (FRONTERIZO)'!$B$11*'PRECIOS SEGUN ADJ. (FRONTERIZO)'!$C$11</f>
        <v>0</v>
      </c>
      <c r="BN157" s="80" t="s">
        <v>134</v>
      </c>
      <c r="BO157" s="165">
        <v>11</v>
      </c>
      <c r="BP157" s="37">
        <f t="shared" si="192"/>
        <v>440</v>
      </c>
      <c r="BQ157" s="189">
        <v>68.099999999999994</v>
      </c>
      <c r="BR157" s="80">
        <f>+BO157*'PRECIOS SEGUN ADJ (RURAL)'!$B$9*'PRECIOS SEGUN ADJ (RURAL)'!$C$9</f>
        <v>29963.999999999996</v>
      </c>
      <c r="BS157" s="80" t="s">
        <v>1221</v>
      </c>
      <c r="BT157" s="165">
        <v>212</v>
      </c>
      <c r="BU157" s="37">
        <f t="shared" si="193"/>
        <v>4240</v>
      </c>
      <c r="BV157" s="189">
        <v>5.5</v>
      </c>
      <c r="BW157" s="80">
        <f>+BT157*'PRECIOS SEGUN ADJ (RURAL)'!$B$10*'PRECIOS SEGUN ADJ (RURAL)'!$C$10</f>
        <v>23320</v>
      </c>
      <c r="BX157" s="80" t="s">
        <v>1684</v>
      </c>
      <c r="BY157" s="165">
        <v>212</v>
      </c>
      <c r="BZ157" s="37">
        <f t="shared" si="194"/>
        <v>8480</v>
      </c>
      <c r="CA157" s="189">
        <v>7.1500000000000012</v>
      </c>
      <c r="CB157" s="80">
        <f>+BY157*'PRECIOS SEGUN ADJ (RURAL)'!$B$11*'PRECIOS SEGUN ADJ (RURAL)'!$C$11</f>
        <v>60632.000000000007</v>
      </c>
      <c r="CC157" s="80" t="s">
        <v>1685</v>
      </c>
      <c r="CD157" s="165">
        <v>212</v>
      </c>
      <c r="CE157" s="37">
        <f t="shared" si="195"/>
        <v>8480</v>
      </c>
      <c r="CF157" s="189">
        <v>6.84</v>
      </c>
      <c r="CG157" s="80">
        <f>+CD157*'PRECIOS SEGUN ADJ (RURAL)'!$B$12*'PRECIOS SEGUN ADJ (RURAL)'!$C$12</f>
        <v>58003.199999999997</v>
      </c>
      <c r="CH157" s="80" t="s">
        <v>1686</v>
      </c>
      <c r="CI157" s="37">
        <v>0</v>
      </c>
      <c r="CJ157" s="37">
        <f t="shared" si="163"/>
        <v>0</v>
      </c>
      <c r="CK157" s="189">
        <v>60</v>
      </c>
      <c r="CL157" s="80">
        <f>+CI157*'PRECIOS SEGUN ADJ. (FRONTERIZO)'!$B$16*'PRECIOS SEGUN ADJ. (FRONTERIZO)'!$C$16</f>
        <v>0</v>
      </c>
      <c r="CM157" s="80" t="s">
        <v>134</v>
      </c>
      <c r="CN157" s="80">
        <f t="shared" si="172"/>
        <v>0</v>
      </c>
      <c r="CO157" s="37">
        <v>0</v>
      </c>
      <c r="CP157" s="37">
        <f t="shared" si="164"/>
        <v>0</v>
      </c>
      <c r="CQ157" s="189">
        <v>55.649999999999991</v>
      </c>
      <c r="CR157" s="80">
        <f>+CO157*'PRECIOS SEGUN ADJ. (FRONTERIZO)'!$B$17*'PRECIOS SEGUN ADJ. (FRONTERIZO)'!$C$17</f>
        <v>0</v>
      </c>
      <c r="CS157" s="80" t="s">
        <v>134</v>
      </c>
      <c r="CT157" s="80">
        <f t="shared" si="173"/>
        <v>0</v>
      </c>
      <c r="CU157" s="165">
        <v>212</v>
      </c>
      <c r="CV157" s="37">
        <f t="shared" si="196"/>
        <v>8480</v>
      </c>
      <c r="CW157" s="189">
        <v>6.5999999999999988</v>
      </c>
      <c r="CX157" s="80">
        <f>+CU157*'PRECIOS SEGUN ADJ (RURAL)'!$B$14*'PRECIOS SEGUN ADJ (RURAL)'!$C$14</f>
        <v>55967.999999999993</v>
      </c>
      <c r="CY157" s="80" t="s">
        <v>1687</v>
      </c>
      <c r="CZ157" s="37">
        <v>0</v>
      </c>
      <c r="DA157" s="37">
        <f t="shared" si="165"/>
        <v>0</v>
      </c>
      <c r="DB157" s="189">
        <v>65.75</v>
      </c>
      <c r="DC157" s="80">
        <f>+CZ157*'PRECIOS SEGUN ADJ. (FRONTERIZO)'!$B$19*'PRECIOS SEGUN ADJ. (FRONTERIZO)'!$C$19</f>
        <v>0</v>
      </c>
      <c r="DD157" s="80" t="s">
        <v>134</v>
      </c>
      <c r="DE157" s="80">
        <f t="shared" si="174"/>
        <v>0</v>
      </c>
      <c r="DF157" s="165">
        <v>9</v>
      </c>
      <c r="DG157" s="37">
        <f t="shared" si="197"/>
        <v>360</v>
      </c>
      <c r="DH157" s="189">
        <v>82.59999999999998</v>
      </c>
      <c r="DI157" s="80">
        <f>+DF157*'PRECIOS SEGUN ADJ (RURAL)'!$B$15*'PRECIOS SEGUN ADJ (RURAL)'!$C$15</f>
        <v>29736</v>
      </c>
      <c r="DJ157" s="80" t="s">
        <v>553</v>
      </c>
      <c r="DK157" s="80">
        <f t="shared" si="198"/>
        <v>5352.48</v>
      </c>
      <c r="DL157" s="165">
        <v>212</v>
      </c>
      <c r="DM157" s="37">
        <f t="shared" si="199"/>
        <v>8480</v>
      </c>
      <c r="DN157" s="189">
        <v>23.059999999999995</v>
      </c>
      <c r="DO157" s="80">
        <f>+DL157*'PRECIOS SEGUN ADJ (RURAL)'!$B$17*'PRECIOS SEGUN ADJ (RURAL)'!$C$17</f>
        <v>195548.79999999999</v>
      </c>
      <c r="DP157" s="80" t="s">
        <v>1688</v>
      </c>
      <c r="DQ157" s="192">
        <v>0</v>
      </c>
      <c r="DR157" s="192">
        <f t="shared" si="166"/>
        <v>0</v>
      </c>
      <c r="DS157" s="189">
        <v>80.849999999999994</v>
      </c>
      <c r="DT157" s="80">
        <f>+DQ157*'PRECIOS SEGUN ADJ. (FRONTERIZO)'!$B$22*'PRECIOS SEGUN ADJ. (FRONTERIZO)'!$C$22</f>
        <v>0</v>
      </c>
      <c r="DU157" s="80" t="s">
        <v>134</v>
      </c>
      <c r="DV157" s="165">
        <v>10</v>
      </c>
      <c r="DW157" s="37">
        <f t="shared" si="200"/>
        <v>400</v>
      </c>
      <c r="DX157" s="189">
        <v>21.83</v>
      </c>
      <c r="DY157" s="80">
        <f>+DV157*'PRECIOS SEGUN ADJ (RURAL)'!$B$19*'PRECIOS SEGUN ADJ (RURAL)'!$C$19</f>
        <v>8732</v>
      </c>
      <c r="DZ157" s="80" t="s">
        <v>202</v>
      </c>
      <c r="EA157" s="80">
        <f t="shared" si="201"/>
        <v>1571.76</v>
      </c>
      <c r="EB157" s="165">
        <v>32</v>
      </c>
      <c r="EC157" s="37">
        <f t="shared" si="202"/>
        <v>1280</v>
      </c>
      <c r="ED157" s="189">
        <v>33</v>
      </c>
      <c r="EE157" s="80">
        <f>+EB157*'PRECIOS SEGUN ADJ (RURAL)'!$B$20*'PRECIOS SEGUN ADJ (RURAL)'!$C$20</f>
        <v>42240</v>
      </c>
      <c r="EF157" s="80" t="s">
        <v>667</v>
      </c>
      <c r="EG157" s="37">
        <v>0</v>
      </c>
      <c r="EH157" s="37">
        <f t="shared" si="167"/>
        <v>0</v>
      </c>
      <c r="EI157" s="189">
        <v>15.789999999999997</v>
      </c>
      <c r="EJ157" s="80">
        <f>+EG157*'PRECIOS SEGUN ADJ. (FRONTERIZO)'!$B$25*'PRECIOS SEGUN ADJ. (FRONTERIZO)'!$C$25</f>
        <v>0</v>
      </c>
      <c r="EK157" s="80" t="s">
        <v>134</v>
      </c>
      <c r="EL157" s="37">
        <v>0</v>
      </c>
      <c r="EM157" s="37">
        <f t="shared" si="168"/>
        <v>0</v>
      </c>
      <c r="EN157" s="189">
        <v>31.5</v>
      </c>
      <c r="EO157" s="80">
        <f>+EL157*'PRECIOS SEGUN ADJ. (FRONTERIZO)'!$B$26*'PRECIOS SEGUN ADJ. (FRONTERIZO)'!$C$26</f>
        <v>0</v>
      </c>
      <c r="EP157" s="80" t="s">
        <v>134</v>
      </c>
      <c r="EQ157" s="193">
        <v>28</v>
      </c>
      <c r="ER157" s="194">
        <f t="shared" si="169"/>
        <v>1120</v>
      </c>
      <c r="ES157" s="195">
        <v>21.68</v>
      </c>
      <c r="ET157" s="196">
        <f>+EQ157*'PRECIOS SEGUN ADJ (RURAL)'!$B$13*'PRECIOS SEGUN ADJ (RURAL)'!$C$13</f>
        <v>24281.599999999999</v>
      </c>
      <c r="EU157" s="196" t="s">
        <v>1772</v>
      </c>
      <c r="EV157" s="197">
        <v>212</v>
      </c>
      <c r="EW157" s="198">
        <f t="shared" si="203"/>
        <v>4240</v>
      </c>
      <c r="EX157" s="199">
        <v>5.5</v>
      </c>
      <c r="EY157" s="200">
        <f>+EV157*'PRECIOS SEGUN ADJ (RURAL)'!$B$16*'PRECIOS SEGUN ADJ (RURAL)'!$C$16</f>
        <v>23320</v>
      </c>
      <c r="EZ157" s="200" t="s">
        <v>1684</v>
      </c>
      <c r="FA157" s="201">
        <v>12</v>
      </c>
      <c r="FB157" s="202">
        <f t="shared" si="170"/>
        <v>480</v>
      </c>
      <c r="FC157" s="203">
        <v>220</v>
      </c>
      <c r="FD157" s="204">
        <f>+FA157*'PRECIOS SEGUN ADJ (RURAL)'!$B$18*'PRECIOS SEGUN ADJ (RURAL)'!$C$18</f>
        <v>105600</v>
      </c>
      <c r="FE157" s="204" t="s">
        <v>1398</v>
      </c>
      <c r="FF157" s="204">
        <f t="shared" si="204"/>
        <v>19008</v>
      </c>
      <c r="FG157" s="80">
        <f t="shared" si="175"/>
        <v>1079067.6000000001</v>
      </c>
      <c r="FH157" s="80" t="s">
        <v>3758</v>
      </c>
      <c r="FI157" s="80">
        <f t="shared" si="171"/>
        <v>84444.459999999992</v>
      </c>
      <c r="FJ157" s="80" t="s">
        <v>3759</v>
      </c>
      <c r="FK157" s="80">
        <f t="shared" si="176"/>
        <v>994623.14000000013</v>
      </c>
      <c r="FL157" s="80" t="s">
        <v>3760</v>
      </c>
      <c r="FM157" s="80">
        <f t="shared" si="177"/>
        <v>215813.52</v>
      </c>
      <c r="FN157" s="80" t="s">
        <v>3761</v>
      </c>
      <c r="FO157" s="80">
        <f t="shared" si="178"/>
        <v>10790.68</v>
      </c>
      <c r="FP157" s="80" t="s">
        <v>3762</v>
      </c>
      <c r="FQ157" s="80"/>
      <c r="FR157" s="80">
        <f t="shared" si="179"/>
        <v>863254.08000000007</v>
      </c>
      <c r="FS157" s="80" t="s">
        <v>3763</v>
      </c>
      <c r="FT157" s="37" t="str">
        <f>+VLOOKUP(D157,'RURAL XENIA'!F:G,2,0)</f>
        <v>R-41</v>
      </c>
    </row>
    <row r="158" spans="1:176">
      <c r="A158" s="37">
        <v>157</v>
      </c>
      <c r="B158" s="176" t="s">
        <v>1826</v>
      </c>
      <c r="C158" s="26" t="s">
        <v>3764</v>
      </c>
      <c r="D158" s="37">
        <v>131537154</v>
      </c>
      <c r="E158" s="37">
        <f>+VLOOKUP(D158,'INFORMACION DE PROVEEDORES'!C:I,2,0)</f>
        <v>131537154</v>
      </c>
      <c r="F158" s="26" t="str">
        <f>+VLOOKUP(D158,'INFORMACION DE PROVEEDORES'!C:J,4,0)</f>
        <v>SAMMY RAMIREZ ABREU</v>
      </c>
      <c r="G158" s="37" t="str">
        <f>+VLOOKUP(D158,'INFORMACION DE PROVEEDORES'!C:K,5,0)</f>
        <v>402-1512323-9</v>
      </c>
      <c r="H158" s="26" t="str">
        <f>+VLOOKUP(D158,'INFORMACION DE PROVEEDORES'!C:L,7,0)</f>
        <v>AUTIPISTA CABALLINA, LOS PATOS, HATO NUEVO, LOS ALCARRIZOS</v>
      </c>
      <c r="I158" s="37" t="str">
        <f>+VLOOKUP(D158,'INFORMACION DE PROVEEDORES'!C:M,3,0)</f>
        <v xml:space="preserve"> JURÍDICA</v>
      </c>
      <c r="J158" s="37">
        <v>8</v>
      </c>
      <c r="K158" s="37">
        <v>336</v>
      </c>
      <c r="L158" s="37">
        <v>26</v>
      </c>
      <c r="M158" s="37">
        <f t="shared" si="180"/>
        <v>1040</v>
      </c>
      <c r="N158" s="189">
        <v>60.180000000000007</v>
      </c>
      <c r="O158" s="80">
        <f>+L158*'PRECIOS SEGUN ADJ (RURAL)'!$B$2*'PRECIOS SEGUN ADJ (RURAL)'!$C$2</f>
        <v>62587.200000000004</v>
      </c>
      <c r="P158" s="80" t="s">
        <v>1275</v>
      </c>
      <c r="Q158" s="80">
        <f t="shared" si="181"/>
        <v>10013.950000000001</v>
      </c>
      <c r="R158" s="165">
        <v>9</v>
      </c>
      <c r="S158" s="37">
        <f t="shared" si="182"/>
        <v>360</v>
      </c>
      <c r="T158" s="189">
        <v>33</v>
      </c>
      <c r="U158" s="80">
        <f>+R158*'PRECIOS SEGUN ADJ (RURAL)'!$B$3*'PRECIOS SEGUN ADJ (RURAL)'!$C$3</f>
        <v>11880</v>
      </c>
      <c r="V158" s="80" t="s">
        <v>1651</v>
      </c>
      <c r="W158" s="192">
        <v>0</v>
      </c>
      <c r="X158" s="37">
        <f t="shared" si="160"/>
        <v>0</v>
      </c>
      <c r="Y158" s="189">
        <v>25.2</v>
      </c>
      <c r="Z158" s="80">
        <f>+W158*'PRECIOS SEGUN ADJ. (FRONTERIZO)'!$B$4*'PRECIOS SEGUN ADJ. (FRONTERIZO)'!$C$4</f>
        <v>0</v>
      </c>
      <c r="AA158" s="80" t="s">
        <v>134</v>
      </c>
      <c r="AB158" s="165">
        <v>55</v>
      </c>
      <c r="AC158" s="37">
        <f t="shared" si="183"/>
        <v>2200</v>
      </c>
      <c r="AD158" s="189">
        <v>87.91</v>
      </c>
      <c r="AE158" s="80">
        <f>+AB158*'PRECIOS SEGUN ADJ (RURAL)'!$B$4*'PRECIOS SEGUN ADJ (RURAL)'!$C$4</f>
        <v>193402</v>
      </c>
      <c r="AF158" s="80" t="s">
        <v>428</v>
      </c>
      <c r="AG158" s="80">
        <f t="shared" si="184"/>
        <v>34812.36</v>
      </c>
      <c r="AH158" s="165">
        <v>66</v>
      </c>
      <c r="AI158" s="37">
        <f t="shared" si="185"/>
        <v>2640</v>
      </c>
      <c r="AJ158" s="189">
        <v>53.95</v>
      </c>
      <c r="AK158" s="80">
        <f>+AH158*'PRECIOS SEGUN ADJ (RURAL)'!$B$5*'PRECIOS SEGUN ADJ (RURAL)'!$C$5</f>
        <v>142428</v>
      </c>
      <c r="AL158" s="80" t="s">
        <v>3765</v>
      </c>
      <c r="AM158" s="165">
        <v>11</v>
      </c>
      <c r="AN158" s="37">
        <f t="shared" si="186"/>
        <v>440</v>
      </c>
      <c r="AO158" s="189">
        <v>29.05</v>
      </c>
      <c r="AP158" s="80">
        <f>+AM158*'PRECIOS SEGUN ADJ (RURAL)'!$B$6*'PRECIOS SEGUN ADJ (RURAL)'!$C$6</f>
        <v>12782</v>
      </c>
      <c r="AQ158" s="80" t="s">
        <v>1653</v>
      </c>
      <c r="AR158" s="80">
        <f t="shared" si="187"/>
        <v>2045.12</v>
      </c>
      <c r="AS158" s="165">
        <v>22</v>
      </c>
      <c r="AT158" s="37">
        <f t="shared" si="188"/>
        <v>880</v>
      </c>
      <c r="AU158" s="189">
        <v>304.44</v>
      </c>
      <c r="AV158" s="80">
        <f>+AS158*'PRECIOS SEGUN ADJ (RURAL)'!$B$7*'PRECIOS SEGUN ADJ (RURAL)'!$C$7</f>
        <v>267907.20000000001</v>
      </c>
      <c r="AW158" s="80" t="s">
        <v>3162</v>
      </c>
      <c r="AX158" s="80">
        <f t="shared" si="189"/>
        <v>48223.3</v>
      </c>
      <c r="AY158" s="37">
        <v>0</v>
      </c>
      <c r="AZ158" s="37">
        <f t="shared" si="161"/>
        <v>0</v>
      </c>
      <c r="BA158" s="189">
        <v>18.899999999999999</v>
      </c>
      <c r="BB158" s="80">
        <f>+AY158*'PRECIOS SEGUN ADJ. (FRONTERIZO)'!$B$9*'PRECIOS SEGUN ADJ. (FRONTERIZO)'!$C$9</f>
        <v>0</v>
      </c>
      <c r="BC158" s="80" t="s">
        <v>134</v>
      </c>
      <c r="BD158" s="165">
        <v>9</v>
      </c>
      <c r="BE158" s="37">
        <f t="shared" si="190"/>
        <v>360</v>
      </c>
      <c r="BF158" s="189">
        <v>140.38999999999999</v>
      </c>
      <c r="BG158" s="80">
        <f>+BD158*'PRECIOS SEGUN ADJ (RURAL)'!$B$8*'PRECIOS SEGUN ADJ (RURAL)'!$C$8</f>
        <v>50540.399999999994</v>
      </c>
      <c r="BH158" s="80" t="s">
        <v>1654</v>
      </c>
      <c r="BI158" s="80">
        <f t="shared" si="191"/>
        <v>9097.27</v>
      </c>
      <c r="BJ158" s="37">
        <v>0</v>
      </c>
      <c r="BK158" s="37">
        <f t="shared" si="162"/>
        <v>0</v>
      </c>
      <c r="BL158" s="189">
        <v>31.459999999999997</v>
      </c>
      <c r="BM158" s="80">
        <f>+BJ158*'PRECIOS SEGUN ADJ. (FRONTERIZO)'!$B$11*'PRECIOS SEGUN ADJ. (FRONTERIZO)'!$C$11</f>
        <v>0</v>
      </c>
      <c r="BN158" s="80" t="s">
        <v>134</v>
      </c>
      <c r="BO158" s="165">
        <v>19</v>
      </c>
      <c r="BP158" s="37">
        <f t="shared" si="192"/>
        <v>760</v>
      </c>
      <c r="BQ158" s="189">
        <v>68.099999999999994</v>
      </c>
      <c r="BR158" s="80">
        <f>+BO158*'PRECIOS SEGUN ADJ (RURAL)'!$B$9*'PRECIOS SEGUN ADJ (RURAL)'!$C$9</f>
        <v>51755.999999999993</v>
      </c>
      <c r="BS158" s="80" t="s">
        <v>1121</v>
      </c>
      <c r="BT158" s="165">
        <v>336</v>
      </c>
      <c r="BU158" s="37">
        <f t="shared" si="193"/>
        <v>6720</v>
      </c>
      <c r="BV158" s="189">
        <v>5.5</v>
      </c>
      <c r="BW158" s="80">
        <f>+BT158*'PRECIOS SEGUN ADJ (RURAL)'!$B$10*'PRECIOS SEGUN ADJ (RURAL)'!$C$10</f>
        <v>36960</v>
      </c>
      <c r="BX158" s="80" t="s">
        <v>1718</v>
      </c>
      <c r="BY158" s="165">
        <v>336</v>
      </c>
      <c r="BZ158" s="37">
        <f t="shared" si="194"/>
        <v>13440</v>
      </c>
      <c r="CA158" s="189">
        <v>7.1500000000000012</v>
      </c>
      <c r="CB158" s="80">
        <f>+BY158*'PRECIOS SEGUN ADJ (RURAL)'!$B$11*'PRECIOS SEGUN ADJ (RURAL)'!$C$11</f>
        <v>96096</v>
      </c>
      <c r="CC158" s="80" t="s">
        <v>1187</v>
      </c>
      <c r="CD158" s="165">
        <v>336</v>
      </c>
      <c r="CE158" s="37">
        <f t="shared" si="195"/>
        <v>13440</v>
      </c>
      <c r="CF158" s="189">
        <v>6.84</v>
      </c>
      <c r="CG158" s="80">
        <f>+CD158*'PRECIOS SEGUN ADJ (RURAL)'!$B$12*'PRECIOS SEGUN ADJ (RURAL)'!$C$12</f>
        <v>91929.599999999991</v>
      </c>
      <c r="CH158" s="80" t="s">
        <v>1719</v>
      </c>
      <c r="CI158" s="37">
        <v>0</v>
      </c>
      <c r="CJ158" s="37">
        <f t="shared" si="163"/>
        <v>0</v>
      </c>
      <c r="CK158" s="189">
        <v>60</v>
      </c>
      <c r="CL158" s="80">
        <f>+CI158*'PRECIOS SEGUN ADJ. (FRONTERIZO)'!$B$16*'PRECIOS SEGUN ADJ. (FRONTERIZO)'!$C$16</f>
        <v>0</v>
      </c>
      <c r="CM158" s="80" t="s">
        <v>134</v>
      </c>
      <c r="CN158" s="80">
        <f t="shared" si="172"/>
        <v>0</v>
      </c>
      <c r="CO158" s="37">
        <v>0</v>
      </c>
      <c r="CP158" s="37">
        <f t="shared" si="164"/>
        <v>0</v>
      </c>
      <c r="CQ158" s="189">
        <v>55.649999999999991</v>
      </c>
      <c r="CR158" s="80">
        <f>+CO158*'PRECIOS SEGUN ADJ. (FRONTERIZO)'!$B$17*'PRECIOS SEGUN ADJ. (FRONTERIZO)'!$C$17</f>
        <v>0</v>
      </c>
      <c r="CS158" s="80" t="s">
        <v>134</v>
      </c>
      <c r="CT158" s="80">
        <f t="shared" si="173"/>
        <v>0</v>
      </c>
      <c r="CU158" s="165">
        <v>336</v>
      </c>
      <c r="CV158" s="37">
        <f t="shared" si="196"/>
        <v>13440</v>
      </c>
      <c r="CW158" s="189">
        <v>6.5999999999999988</v>
      </c>
      <c r="CX158" s="80">
        <f>+CU158*'PRECIOS SEGUN ADJ (RURAL)'!$B$14*'PRECIOS SEGUN ADJ (RURAL)'!$C$14</f>
        <v>88704</v>
      </c>
      <c r="CY158" s="80" t="s">
        <v>1720</v>
      </c>
      <c r="CZ158" s="37">
        <v>0</v>
      </c>
      <c r="DA158" s="37">
        <f t="shared" si="165"/>
        <v>0</v>
      </c>
      <c r="DB158" s="189">
        <v>65.75</v>
      </c>
      <c r="DC158" s="80">
        <f>+CZ158*'PRECIOS SEGUN ADJ. (FRONTERIZO)'!$B$19*'PRECIOS SEGUN ADJ. (FRONTERIZO)'!$C$19</f>
        <v>0</v>
      </c>
      <c r="DD158" s="80" t="s">
        <v>134</v>
      </c>
      <c r="DE158" s="80">
        <f t="shared" si="174"/>
        <v>0</v>
      </c>
      <c r="DF158" s="165">
        <v>15</v>
      </c>
      <c r="DG158" s="37">
        <f t="shared" si="197"/>
        <v>600</v>
      </c>
      <c r="DH158" s="189">
        <v>82.59999999999998</v>
      </c>
      <c r="DI158" s="80">
        <f>+DF158*'PRECIOS SEGUN ADJ (RURAL)'!$B$15*'PRECIOS SEGUN ADJ (RURAL)'!$C$15</f>
        <v>49560</v>
      </c>
      <c r="DJ158" s="80" t="s">
        <v>1655</v>
      </c>
      <c r="DK158" s="80">
        <f t="shared" si="198"/>
        <v>8920.7999999999993</v>
      </c>
      <c r="DL158" s="165">
        <v>336</v>
      </c>
      <c r="DM158" s="37">
        <f t="shared" si="199"/>
        <v>13440</v>
      </c>
      <c r="DN158" s="189">
        <v>23.059999999999995</v>
      </c>
      <c r="DO158" s="80">
        <f>+DL158*'PRECIOS SEGUN ADJ (RURAL)'!$B$17*'PRECIOS SEGUN ADJ (RURAL)'!$C$17</f>
        <v>309926.40000000002</v>
      </c>
      <c r="DP158" s="80" t="s">
        <v>1721</v>
      </c>
      <c r="DQ158" s="192">
        <v>0</v>
      </c>
      <c r="DR158" s="192">
        <f t="shared" si="166"/>
        <v>0</v>
      </c>
      <c r="DS158" s="189">
        <v>80.849999999999994</v>
      </c>
      <c r="DT158" s="80">
        <f>+DQ158*'PRECIOS SEGUN ADJ. (FRONTERIZO)'!$B$22*'PRECIOS SEGUN ADJ. (FRONTERIZO)'!$C$22</f>
        <v>0</v>
      </c>
      <c r="DU158" s="80" t="s">
        <v>134</v>
      </c>
      <c r="DV158" s="165">
        <v>18</v>
      </c>
      <c r="DW158" s="37">
        <f t="shared" si="200"/>
        <v>720</v>
      </c>
      <c r="DX158" s="189">
        <v>21.83</v>
      </c>
      <c r="DY158" s="80">
        <f>+DV158*'PRECIOS SEGUN ADJ (RURAL)'!$B$19*'PRECIOS SEGUN ADJ (RURAL)'!$C$19</f>
        <v>15717.599999999999</v>
      </c>
      <c r="DZ158" s="80" t="s">
        <v>415</v>
      </c>
      <c r="EA158" s="80">
        <f t="shared" si="201"/>
        <v>2829.17</v>
      </c>
      <c r="EB158" s="165">
        <v>52</v>
      </c>
      <c r="EC158" s="37">
        <f t="shared" si="202"/>
        <v>2080</v>
      </c>
      <c r="ED158" s="189">
        <v>33</v>
      </c>
      <c r="EE158" s="80">
        <f>+EB158*'PRECIOS SEGUN ADJ (RURAL)'!$B$20*'PRECIOS SEGUN ADJ (RURAL)'!$C$20</f>
        <v>68640</v>
      </c>
      <c r="EF158" s="80" t="s">
        <v>3139</v>
      </c>
      <c r="EG158" s="37">
        <v>0</v>
      </c>
      <c r="EH158" s="37">
        <f t="shared" si="167"/>
        <v>0</v>
      </c>
      <c r="EI158" s="189">
        <v>15.789999999999997</v>
      </c>
      <c r="EJ158" s="80">
        <f>+EG158*'PRECIOS SEGUN ADJ. (FRONTERIZO)'!$B$25*'PRECIOS SEGUN ADJ. (FRONTERIZO)'!$C$25</f>
        <v>0</v>
      </c>
      <c r="EK158" s="80" t="s">
        <v>134</v>
      </c>
      <c r="EL158" s="37">
        <v>0</v>
      </c>
      <c r="EM158" s="37">
        <f t="shared" si="168"/>
        <v>0</v>
      </c>
      <c r="EN158" s="189">
        <v>31.5</v>
      </c>
      <c r="EO158" s="80">
        <f>+EL158*'PRECIOS SEGUN ADJ. (FRONTERIZO)'!$B$26*'PRECIOS SEGUN ADJ. (FRONTERIZO)'!$C$26</f>
        <v>0</v>
      </c>
      <c r="EP158" s="80" t="s">
        <v>134</v>
      </c>
      <c r="EQ158" s="193">
        <v>47</v>
      </c>
      <c r="ER158" s="194">
        <f t="shared" si="169"/>
        <v>1880</v>
      </c>
      <c r="ES158" s="195">
        <v>21.68</v>
      </c>
      <c r="ET158" s="196">
        <f>+EQ158*'PRECIOS SEGUN ADJ (RURAL)'!$B$13*'PRECIOS SEGUN ADJ (RURAL)'!$C$13</f>
        <v>40758.400000000001</v>
      </c>
      <c r="EU158" s="196" t="s">
        <v>2763</v>
      </c>
      <c r="EV158" s="197">
        <v>336</v>
      </c>
      <c r="EW158" s="198">
        <f t="shared" si="203"/>
        <v>6720</v>
      </c>
      <c r="EX158" s="199">
        <v>5.5</v>
      </c>
      <c r="EY158" s="200">
        <f>+EV158*'PRECIOS SEGUN ADJ (RURAL)'!$B$16*'PRECIOS SEGUN ADJ (RURAL)'!$C$16</f>
        <v>36960</v>
      </c>
      <c r="EZ158" s="200" t="s">
        <v>1718</v>
      </c>
      <c r="FA158" s="201">
        <v>22</v>
      </c>
      <c r="FB158" s="202">
        <f t="shared" si="170"/>
        <v>880</v>
      </c>
      <c r="FC158" s="203">
        <v>220</v>
      </c>
      <c r="FD158" s="204">
        <f>+FA158*'PRECIOS SEGUN ADJ (RURAL)'!$B$18*'PRECIOS SEGUN ADJ (RURAL)'!$C$18</f>
        <v>193600</v>
      </c>
      <c r="FE158" s="204" t="s">
        <v>3170</v>
      </c>
      <c r="FF158" s="204">
        <f t="shared" si="204"/>
        <v>34848</v>
      </c>
      <c r="FG158" s="80">
        <f t="shared" si="175"/>
        <v>1822134.7999999998</v>
      </c>
      <c r="FH158" s="80" t="s">
        <v>3766</v>
      </c>
      <c r="FI158" s="80">
        <f t="shared" si="171"/>
        <v>150789.97000000003</v>
      </c>
      <c r="FJ158" s="80" t="s">
        <v>3767</v>
      </c>
      <c r="FK158" s="80">
        <f t="shared" si="176"/>
        <v>1671344.8299999998</v>
      </c>
      <c r="FL158" s="80" t="s">
        <v>3768</v>
      </c>
      <c r="FM158" s="80">
        <f t="shared" si="177"/>
        <v>364426.96</v>
      </c>
      <c r="FN158" s="80" t="s">
        <v>3769</v>
      </c>
      <c r="FO158" s="80">
        <f t="shared" si="178"/>
        <v>18221.349999999999</v>
      </c>
      <c r="FP158" s="80" t="s">
        <v>3770</v>
      </c>
      <c r="FQ158" s="80"/>
      <c r="FR158" s="80">
        <f t="shared" si="179"/>
        <v>1457707.8399999999</v>
      </c>
      <c r="FS158" s="80" t="s">
        <v>3771</v>
      </c>
      <c r="FT158" s="37" t="str">
        <f>+VLOOKUP(D158,'RURAL XENIA'!F:G,2,0)</f>
        <v>R-31</v>
      </c>
    </row>
    <row r="159" spans="1:176">
      <c r="A159" s="37">
        <v>158</v>
      </c>
      <c r="B159" s="176" t="s">
        <v>1826</v>
      </c>
      <c r="C159" s="26" t="s">
        <v>3772</v>
      </c>
      <c r="D159" s="37">
        <v>132059761</v>
      </c>
      <c r="E159" s="37">
        <f>+VLOOKUP(D159,'INFORMACION DE PROVEEDORES'!C:I,2,0)</f>
        <v>132059761</v>
      </c>
      <c r="F159" s="26" t="str">
        <f>+VLOOKUP(D159,'INFORMACION DE PROVEEDORES'!C:J,4,0)</f>
        <v xml:space="preserve">JESUS NATANAEL SABINO PAULINO </v>
      </c>
      <c r="G159" s="37" t="str">
        <f>+VLOOKUP(D159,'INFORMACION DE PROVEEDORES'!C:K,5,0)</f>
        <v>008-0020811-8</v>
      </c>
      <c r="H159" s="26" t="str">
        <f>+VLOOKUP(D159,'INFORMACION DE PROVEEDORES'!C:L,7,0)</f>
        <v xml:space="preserve">CALLE ALTAGRACIA NO. 57, PUEBLO CENTRO, MONTE PLATA </v>
      </c>
      <c r="I159" s="37" t="str">
        <f>+VLOOKUP(D159,'INFORMACION DE PROVEEDORES'!C:M,3,0)</f>
        <v xml:space="preserve"> JURÍDICA</v>
      </c>
      <c r="J159" s="37">
        <v>3</v>
      </c>
      <c r="K159" s="37">
        <v>324</v>
      </c>
      <c r="L159" s="37">
        <v>23</v>
      </c>
      <c r="M159" s="37">
        <f t="shared" si="180"/>
        <v>920</v>
      </c>
      <c r="N159" s="189">
        <v>60.180000000000007</v>
      </c>
      <c r="O159" s="80">
        <f>+L159*'PRECIOS SEGUN ADJ (RURAL)'!$B$2*'PRECIOS SEGUN ADJ (RURAL)'!$C$2</f>
        <v>55365.600000000006</v>
      </c>
      <c r="P159" s="80" t="s">
        <v>1114</v>
      </c>
      <c r="Q159" s="80">
        <f t="shared" si="181"/>
        <v>8858.5</v>
      </c>
      <c r="R159" s="165">
        <v>5</v>
      </c>
      <c r="S159" s="37">
        <f t="shared" si="182"/>
        <v>200</v>
      </c>
      <c r="T159" s="189">
        <v>33</v>
      </c>
      <c r="U159" s="80">
        <f>+R159*'PRECIOS SEGUN ADJ (RURAL)'!$B$3*'PRECIOS SEGUN ADJ (RURAL)'!$C$3</f>
        <v>6600</v>
      </c>
      <c r="V159" s="80" t="s">
        <v>1181</v>
      </c>
      <c r="W159" s="192">
        <v>0</v>
      </c>
      <c r="X159" s="37">
        <f t="shared" ref="X159:X172" si="205">+W159*20</f>
        <v>0</v>
      </c>
      <c r="Y159" s="189">
        <v>25.2</v>
      </c>
      <c r="Z159" s="80">
        <f>+W159*'PRECIOS SEGUN ADJ. (FRONTERIZO)'!$B$4*'PRECIOS SEGUN ADJ. (FRONTERIZO)'!$C$4</f>
        <v>0</v>
      </c>
      <c r="AA159" s="80" t="s">
        <v>134</v>
      </c>
      <c r="AB159" s="165">
        <v>50</v>
      </c>
      <c r="AC159" s="37">
        <f t="shared" si="183"/>
        <v>2000</v>
      </c>
      <c r="AD159" s="189">
        <v>87.91</v>
      </c>
      <c r="AE159" s="80">
        <f>+AB159*'PRECIOS SEGUN ADJ (RURAL)'!$B$4*'PRECIOS SEGUN ADJ (RURAL)'!$C$4</f>
        <v>175820</v>
      </c>
      <c r="AF159" s="80" t="s">
        <v>703</v>
      </c>
      <c r="AG159" s="80">
        <f t="shared" si="184"/>
        <v>31647.599999999999</v>
      </c>
      <c r="AH159" s="165">
        <v>62</v>
      </c>
      <c r="AI159" s="37">
        <f t="shared" si="185"/>
        <v>2480</v>
      </c>
      <c r="AJ159" s="189">
        <v>53.95</v>
      </c>
      <c r="AK159" s="80">
        <f>+AH159*'PRECIOS SEGUN ADJ (RURAL)'!$B$5*'PRECIOS SEGUN ADJ (RURAL)'!$C$5</f>
        <v>133796</v>
      </c>
      <c r="AL159" s="80" t="s">
        <v>1716</v>
      </c>
      <c r="AM159" s="165">
        <v>9</v>
      </c>
      <c r="AN159" s="37">
        <f t="shared" si="186"/>
        <v>360</v>
      </c>
      <c r="AO159" s="189">
        <v>29.05</v>
      </c>
      <c r="AP159" s="80">
        <f>+AM159*'PRECIOS SEGUN ADJ (RURAL)'!$B$6*'PRECIOS SEGUN ADJ (RURAL)'!$C$6</f>
        <v>10458</v>
      </c>
      <c r="AQ159" s="80" t="s">
        <v>1182</v>
      </c>
      <c r="AR159" s="80">
        <f t="shared" si="187"/>
        <v>1673.28</v>
      </c>
      <c r="AS159" s="165">
        <v>19</v>
      </c>
      <c r="AT159" s="37">
        <f t="shared" si="188"/>
        <v>760</v>
      </c>
      <c r="AU159" s="189">
        <v>304.44</v>
      </c>
      <c r="AV159" s="80">
        <f>+AS159*'PRECIOS SEGUN ADJ (RURAL)'!$B$7*'PRECIOS SEGUN ADJ (RURAL)'!$C$7</f>
        <v>231374.4</v>
      </c>
      <c r="AW159" s="80" t="s">
        <v>1545</v>
      </c>
      <c r="AX159" s="80">
        <f t="shared" si="189"/>
        <v>41647.39</v>
      </c>
      <c r="AY159" s="37">
        <v>0</v>
      </c>
      <c r="AZ159" s="37">
        <f t="shared" ref="AZ159:AZ172" si="206">+AY159*20</f>
        <v>0</v>
      </c>
      <c r="BA159" s="189">
        <v>18.899999999999999</v>
      </c>
      <c r="BB159" s="80">
        <f>+AY159*'PRECIOS SEGUN ADJ. (FRONTERIZO)'!$B$9*'PRECIOS SEGUN ADJ. (FRONTERIZO)'!$C$9</f>
        <v>0</v>
      </c>
      <c r="BC159" s="80" t="s">
        <v>134</v>
      </c>
      <c r="BD159" s="165">
        <v>5</v>
      </c>
      <c r="BE159" s="37">
        <f t="shared" si="190"/>
        <v>200</v>
      </c>
      <c r="BF159" s="189">
        <v>140.38999999999999</v>
      </c>
      <c r="BG159" s="80">
        <f>+BD159*'PRECIOS SEGUN ADJ (RURAL)'!$B$8*'PRECIOS SEGUN ADJ (RURAL)'!$C$8</f>
        <v>28077.999999999996</v>
      </c>
      <c r="BH159" s="80" t="s">
        <v>1183</v>
      </c>
      <c r="BI159" s="80">
        <f t="shared" si="191"/>
        <v>5054.04</v>
      </c>
      <c r="BJ159" s="37">
        <v>0</v>
      </c>
      <c r="BK159" s="37">
        <f t="shared" ref="BK159:BK172" si="207">+BJ159*20</f>
        <v>0</v>
      </c>
      <c r="BL159" s="189">
        <v>31.459999999999997</v>
      </c>
      <c r="BM159" s="80">
        <f>+BJ159*'PRECIOS SEGUN ADJ. (FRONTERIZO)'!$B$11*'PRECIOS SEGUN ADJ. (FRONTERIZO)'!$C$11</f>
        <v>0</v>
      </c>
      <c r="BN159" s="80" t="s">
        <v>134</v>
      </c>
      <c r="BO159" s="165">
        <v>16</v>
      </c>
      <c r="BP159" s="37">
        <f t="shared" si="192"/>
        <v>640</v>
      </c>
      <c r="BQ159" s="189">
        <v>68.099999999999994</v>
      </c>
      <c r="BR159" s="80">
        <f>+BO159*'PRECIOS SEGUN ADJ (RURAL)'!$B$9*'PRECIOS SEGUN ADJ (RURAL)'!$C$9</f>
        <v>43584</v>
      </c>
      <c r="BS159" s="80" t="s">
        <v>1259</v>
      </c>
      <c r="BT159" s="165">
        <v>324</v>
      </c>
      <c r="BU159" s="37">
        <f t="shared" si="193"/>
        <v>6480</v>
      </c>
      <c r="BV159" s="189">
        <v>5.5</v>
      </c>
      <c r="BW159" s="80">
        <f>+BT159*'PRECIOS SEGUN ADJ (RURAL)'!$B$10*'PRECIOS SEGUN ADJ (RURAL)'!$C$10</f>
        <v>35640</v>
      </c>
      <c r="BX159" s="80" t="s">
        <v>1207</v>
      </c>
      <c r="BY159" s="165">
        <v>324</v>
      </c>
      <c r="BZ159" s="37">
        <f t="shared" si="194"/>
        <v>12960</v>
      </c>
      <c r="CA159" s="189">
        <v>7.1500000000000012</v>
      </c>
      <c r="CB159" s="80">
        <f>+BY159*'PRECIOS SEGUN ADJ (RURAL)'!$B$11*'PRECIOS SEGUN ADJ (RURAL)'!$C$11</f>
        <v>92664</v>
      </c>
      <c r="CC159" s="80" t="s">
        <v>2551</v>
      </c>
      <c r="CD159" s="165">
        <v>324</v>
      </c>
      <c r="CE159" s="37">
        <f t="shared" si="195"/>
        <v>12960</v>
      </c>
      <c r="CF159" s="189">
        <v>6.84</v>
      </c>
      <c r="CG159" s="80">
        <f>+CD159*'PRECIOS SEGUN ADJ (RURAL)'!$B$12*'PRECIOS SEGUN ADJ (RURAL)'!$C$12</f>
        <v>88646.399999999994</v>
      </c>
      <c r="CH159" s="80" t="s">
        <v>3773</v>
      </c>
      <c r="CI159" s="37">
        <v>0</v>
      </c>
      <c r="CJ159" s="37">
        <f t="shared" ref="CJ159:CJ172" si="208">+CI159*20</f>
        <v>0</v>
      </c>
      <c r="CK159" s="189">
        <v>60</v>
      </c>
      <c r="CL159" s="80">
        <f>+CI159*'PRECIOS SEGUN ADJ. (FRONTERIZO)'!$B$16*'PRECIOS SEGUN ADJ. (FRONTERIZO)'!$C$16</f>
        <v>0</v>
      </c>
      <c r="CM159" s="80" t="s">
        <v>134</v>
      </c>
      <c r="CN159" s="80">
        <f t="shared" si="172"/>
        <v>0</v>
      </c>
      <c r="CO159" s="37">
        <v>0</v>
      </c>
      <c r="CP159" s="37">
        <f t="shared" ref="CP159:CP172" si="209">+CO159*20</f>
        <v>0</v>
      </c>
      <c r="CQ159" s="189">
        <v>55.649999999999991</v>
      </c>
      <c r="CR159" s="80">
        <f>+CO159*'PRECIOS SEGUN ADJ. (FRONTERIZO)'!$B$17*'PRECIOS SEGUN ADJ. (FRONTERIZO)'!$C$17</f>
        <v>0</v>
      </c>
      <c r="CS159" s="80" t="s">
        <v>134</v>
      </c>
      <c r="CT159" s="80">
        <f t="shared" si="173"/>
        <v>0</v>
      </c>
      <c r="CU159" s="165">
        <v>324</v>
      </c>
      <c r="CV159" s="37">
        <f t="shared" si="196"/>
        <v>12960</v>
      </c>
      <c r="CW159" s="189">
        <v>6.5999999999999988</v>
      </c>
      <c r="CX159" s="80">
        <f>+CU159*'PRECIOS SEGUN ADJ (RURAL)'!$B$14*'PRECIOS SEGUN ADJ (RURAL)'!$C$14</f>
        <v>85536</v>
      </c>
      <c r="CY159" s="80" t="s">
        <v>2230</v>
      </c>
      <c r="CZ159" s="37">
        <v>0</v>
      </c>
      <c r="DA159" s="37">
        <f t="shared" ref="DA159:DA172" si="210">+CZ159*20</f>
        <v>0</v>
      </c>
      <c r="DB159" s="189">
        <v>65.75</v>
      </c>
      <c r="DC159" s="80">
        <f>+CZ159*'PRECIOS SEGUN ADJ. (FRONTERIZO)'!$B$19*'PRECIOS SEGUN ADJ. (FRONTERIZO)'!$C$19</f>
        <v>0</v>
      </c>
      <c r="DD159" s="80" t="s">
        <v>134</v>
      </c>
      <c r="DE159" s="80">
        <f t="shared" si="174"/>
        <v>0</v>
      </c>
      <c r="DF159" s="165">
        <v>12</v>
      </c>
      <c r="DG159" s="37">
        <f t="shared" si="197"/>
        <v>480</v>
      </c>
      <c r="DH159" s="189">
        <v>82.59999999999998</v>
      </c>
      <c r="DI159" s="80">
        <f>+DF159*'PRECIOS SEGUN ADJ (RURAL)'!$B$15*'PRECIOS SEGUN ADJ (RURAL)'!$C$15</f>
        <v>39648</v>
      </c>
      <c r="DJ159" s="80" t="s">
        <v>1516</v>
      </c>
      <c r="DK159" s="80">
        <f t="shared" si="198"/>
        <v>7136.64</v>
      </c>
      <c r="DL159" s="165">
        <v>324</v>
      </c>
      <c r="DM159" s="37">
        <f t="shared" si="199"/>
        <v>12960</v>
      </c>
      <c r="DN159" s="189">
        <v>23.059999999999995</v>
      </c>
      <c r="DO159" s="80">
        <f>+DL159*'PRECIOS SEGUN ADJ (RURAL)'!$B$17*'PRECIOS SEGUN ADJ (RURAL)'!$C$17</f>
        <v>298857.59999999998</v>
      </c>
      <c r="DP159" s="80" t="s">
        <v>3774</v>
      </c>
      <c r="DQ159" s="192">
        <v>0</v>
      </c>
      <c r="DR159" s="192">
        <f t="shared" ref="DR159:DR172" si="211">+DQ159*20</f>
        <v>0</v>
      </c>
      <c r="DS159" s="189">
        <v>80.849999999999994</v>
      </c>
      <c r="DT159" s="80">
        <f>+DQ159*'PRECIOS SEGUN ADJ. (FRONTERIZO)'!$B$22*'PRECIOS SEGUN ADJ. (FRONTERIZO)'!$C$22</f>
        <v>0</v>
      </c>
      <c r="DU159" s="80" t="s">
        <v>134</v>
      </c>
      <c r="DV159" s="165">
        <v>14</v>
      </c>
      <c r="DW159" s="37">
        <f t="shared" si="200"/>
        <v>560</v>
      </c>
      <c r="DX159" s="189">
        <v>21.83</v>
      </c>
      <c r="DY159" s="80">
        <f>+DV159*'PRECIOS SEGUN ADJ (RURAL)'!$B$19*'PRECIOS SEGUN ADJ (RURAL)'!$C$19</f>
        <v>12224.8</v>
      </c>
      <c r="DZ159" s="80" t="s">
        <v>147</v>
      </c>
      <c r="EA159" s="80">
        <f t="shared" si="201"/>
        <v>2200.46</v>
      </c>
      <c r="EB159" s="165">
        <v>48</v>
      </c>
      <c r="EC159" s="37">
        <f t="shared" si="202"/>
        <v>1920</v>
      </c>
      <c r="ED159" s="189">
        <v>33</v>
      </c>
      <c r="EE159" s="80">
        <f>+EB159*'PRECIOS SEGUN ADJ (RURAL)'!$B$20*'PRECIOS SEGUN ADJ (RURAL)'!$C$20</f>
        <v>63360</v>
      </c>
      <c r="EF159" s="80" t="s">
        <v>226</v>
      </c>
      <c r="EG159" s="37">
        <v>0</v>
      </c>
      <c r="EH159" s="37">
        <f t="shared" ref="EH159:EH172" si="212">+EG159*20</f>
        <v>0</v>
      </c>
      <c r="EI159" s="189">
        <v>15.789999999999997</v>
      </c>
      <c r="EJ159" s="80">
        <f>+EG159*'PRECIOS SEGUN ADJ. (FRONTERIZO)'!$B$25*'PRECIOS SEGUN ADJ. (FRONTERIZO)'!$C$25</f>
        <v>0</v>
      </c>
      <c r="EK159" s="80" t="s">
        <v>134</v>
      </c>
      <c r="EL159" s="37">
        <v>0</v>
      </c>
      <c r="EM159" s="37">
        <f t="shared" ref="EM159:EM172" si="213">+EL159*20</f>
        <v>0</v>
      </c>
      <c r="EN159" s="189">
        <v>31.5</v>
      </c>
      <c r="EO159" s="80">
        <f>+EL159*'PRECIOS SEGUN ADJ. (FRONTERIZO)'!$B$26*'PRECIOS SEGUN ADJ. (FRONTERIZO)'!$C$26</f>
        <v>0</v>
      </c>
      <c r="EP159" s="80" t="s">
        <v>134</v>
      </c>
      <c r="EQ159" s="193">
        <v>42</v>
      </c>
      <c r="ER159" s="194">
        <f t="shared" ref="ER159:ER172" si="214">+EQ159*40</f>
        <v>1680</v>
      </c>
      <c r="ES159" s="195">
        <v>21.68</v>
      </c>
      <c r="ET159" s="196">
        <f>+EQ159*'PRECIOS SEGUN ADJ (RURAL)'!$B$13*'PRECIOS SEGUN ADJ (RURAL)'!$C$13</f>
        <v>36422.399999999994</v>
      </c>
      <c r="EU159" s="196" t="s">
        <v>1550</v>
      </c>
      <c r="EV159" s="197">
        <v>324</v>
      </c>
      <c r="EW159" s="198">
        <f t="shared" si="203"/>
        <v>6480</v>
      </c>
      <c r="EX159" s="199">
        <v>5.5</v>
      </c>
      <c r="EY159" s="200">
        <f>+EV159*'PRECIOS SEGUN ADJ (RURAL)'!$B$16*'PRECIOS SEGUN ADJ (RURAL)'!$C$16</f>
        <v>35640</v>
      </c>
      <c r="EZ159" s="200" t="s">
        <v>1207</v>
      </c>
      <c r="FA159" s="201">
        <v>19</v>
      </c>
      <c r="FB159" s="202">
        <f t="shared" ref="FB159:FB172" si="215">+FA159*40</f>
        <v>760</v>
      </c>
      <c r="FC159" s="203">
        <v>220</v>
      </c>
      <c r="FD159" s="204">
        <f>+FA159*'PRECIOS SEGUN ADJ (RURAL)'!$B$18*'PRECIOS SEGUN ADJ (RURAL)'!$C$18</f>
        <v>167200</v>
      </c>
      <c r="FE159" s="204" t="s">
        <v>1551</v>
      </c>
      <c r="FF159" s="204">
        <f t="shared" si="204"/>
        <v>30096</v>
      </c>
      <c r="FG159" s="80">
        <f t="shared" si="175"/>
        <v>1640915.2</v>
      </c>
      <c r="FH159" s="80" t="s">
        <v>3775</v>
      </c>
      <c r="FI159" s="80">
        <f t="shared" ref="FI159:FI172" si="216">+Q159+AG159+AR159+AX159+BI159+CN159+CT159+DE159+DK159+EA159+FF159</f>
        <v>128313.90999999999</v>
      </c>
      <c r="FJ159" s="80" t="s">
        <v>3776</v>
      </c>
      <c r="FK159" s="80">
        <f t="shared" si="176"/>
        <v>1512601.29</v>
      </c>
      <c r="FL159" s="80" t="s">
        <v>3777</v>
      </c>
      <c r="FM159" s="80">
        <f t="shared" si="177"/>
        <v>328183.03999999998</v>
      </c>
      <c r="FN159" s="80" t="s">
        <v>3778</v>
      </c>
      <c r="FO159" s="80">
        <f t="shared" si="178"/>
        <v>16409.150000000001</v>
      </c>
      <c r="FP159" s="80" t="s">
        <v>3779</v>
      </c>
      <c r="FQ159" s="80"/>
      <c r="FR159" s="80">
        <f t="shared" si="179"/>
        <v>1312732.1599999999</v>
      </c>
      <c r="FS159" s="80" t="s">
        <v>3780</v>
      </c>
      <c r="FT159" s="37" t="str">
        <f>+VLOOKUP(D159,'RURAL XENIA'!F:G,2,0)</f>
        <v>R-39</v>
      </c>
    </row>
    <row r="160" spans="1:176">
      <c r="A160" s="37">
        <v>159</v>
      </c>
      <c r="B160" s="176" t="s">
        <v>1826</v>
      </c>
      <c r="C160" s="26" t="s">
        <v>3781</v>
      </c>
      <c r="D160" s="37">
        <v>132169247</v>
      </c>
      <c r="E160" s="37">
        <f>+VLOOKUP(D160,'INFORMACION DE PROVEEDORES'!C:I,2,0)</f>
        <v>132169247</v>
      </c>
      <c r="F160" s="26" t="str">
        <f>+VLOOKUP(D160,'INFORMACION DE PROVEEDORES'!C:J,4,0)</f>
        <v>DANILO QUEZADA MUÑOZ</v>
      </c>
      <c r="G160" s="37" t="str">
        <f>+VLOOKUP(D160,'INFORMACION DE PROVEEDORES'!C:K,5,0)</f>
        <v>047-0125524-4</v>
      </c>
      <c r="H160" s="26" t="str">
        <f>+VLOOKUP(D160,'INFORMACION DE PROVEEDORES'!C:L,7,0)</f>
        <v>AUTOPISTA RAMON CACERES NO.56, KIL.7 LAS GUAZUMAS, MOCA</v>
      </c>
      <c r="I160" s="37" t="str">
        <f>+VLOOKUP(D160,'INFORMACION DE PROVEEDORES'!C:M,3,0)</f>
        <v xml:space="preserve"> JURÍDICA</v>
      </c>
      <c r="J160" s="37">
        <v>11</v>
      </c>
      <c r="K160" s="37">
        <v>307</v>
      </c>
      <c r="L160" s="37">
        <v>26</v>
      </c>
      <c r="M160" s="37">
        <f t="shared" si="180"/>
        <v>1040</v>
      </c>
      <c r="N160" s="189">
        <v>60.180000000000007</v>
      </c>
      <c r="O160" s="80">
        <f>+L160*'PRECIOS SEGUN ADJ (RURAL)'!$B$2*'PRECIOS SEGUN ADJ (RURAL)'!$C$2</f>
        <v>62587.200000000004</v>
      </c>
      <c r="P160" s="80" t="s">
        <v>1275</v>
      </c>
      <c r="Q160" s="80">
        <f t="shared" si="181"/>
        <v>10013.950000000001</v>
      </c>
      <c r="R160" s="165">
        <v>11</v>
      </c>
      <c r="S160" s="37">
        <f t="shared" si="182"/>
        <v>440</v>
      </c>
      <c r="T160" s="189">
        <v>33</v>
      </c>
      <c r="U160" s="80">
        <f>+R160*'PRECIOS SEGUN ADJ (RURAL)'!$B$3*'PRECIOS SEGUN ADJ (RURAL)'!$C$3</f>
        <v>14520</v>
      </c>
      <c r="V160" s="80" t="s">
        <v>3000</v>
      </c>
      <c r="W160" s="192">
        <v>0</v>
      </c>
      <c r="X160" s="37">
        <f t="shared" si="205"/>
        <v>0</v>
      </c>
      <c r="Y160" s="189">
        <v>25.2</v>
      </c>
      <c r="Z160" s="80">
        <f>+W160*'PRECIOS SEGUN ADJ. (FRONTERIZO)'!$B$4*'PRECIOS SEGUN ADJ. (FRONTERIZO)'!$C$4</f>
        <v>0</v>
      </c>
      <c r="AA160" s="80" t="s">
        <v>134</v>
      </c>
      <c r="AB160" s="165">
        <v>52</v>
      </c>
      <c r="AC160" s="37">
        <f t="shared" si="183"/>
        <v>2080</v>
      </c>
      <c r="AD160" s="189">
        <v>87.91</v>
      </c>
      <c r="AE160" s="80">
        <f>+AB160*'PRECIOS SEGUN ADJ (RURAL)'!$B$4*'PRECIOS SEGUN ADJ (RURAL)'!$C$4</f>
        <v>182852.8</v>
      </c>
      <c r="AF160" s="80" t="s">
        <v>3343</v>
      </c>
      <c r="AG160" s="80">
        <f t="shared" si="184"/>
        <v>32913.5</v>
      </c>
      <c r="AH160" s="165">
        <v>60</v>
      </c>
      <c r="AI160" s="37">
        <f t="shared" si="185"/>
        <v>2400</v>
      </c>
      <c r="AJ160" s="189">
        <v>53.95</v>
      </c>
      <c r="AK160" s="80">
        <f>+AH160*'PRECIOS SEGUN ADJ (RURAL)'!$B$5*'PRECIOS SEGUN ADJ (RURAL)'!$C$5</f>
        <v>129480</v>
      </c>
      <c r="AL160" s="80" t="s">
        <v>1312</v>
      </c>
      <c r="AM160" s="165">
        <v>12</v>
      </c>
      <c r="AN160" s="37">
        <f t="shared" si="186"/>
        <v>480</v>
      </c>
      <c r="AO160" s="189">
        <v>29.05</v>
      </c>
      <c r="AP160" s="80">
        <f>+AM160*'PRECIOS SEGUN ADJ (RURAL)'!$B$6*'PRECIOS SEGUN ADJ (RURAL)'!$C$6</f>
        <v>13944</v>
      </c>
      <c r="AQ160" s="80" t="s">
        <v>3109</v>
      </c>
      <c r="AR160" s="80">
        <f t="shared" si="187"/>
        <v>2231.04</v>
      </c>
      <c r="AS160" s="165">
        <v>23</v>
      </c>
      <c r="AT160" s="37">
        <f t="shared" si="188"/>
        <v>920</v>
      </c>
      <c r="AU160" s="189">
        <v>304.44</v>
      </c>
      <c r="AV160" s="80">
        <f>+AS160*'PRECIOS SEGUN ADJ (RURAL)'!$B$7*'PRECIOS SEGUN ADJ (RURAL)'!$C$7</f>
        <v>280084.8</v>
      </c>
      <c r="AW160" s="80" t="s">
        <v>2757</v>
      </c>
      <c r="AX160" s="80">
        <f t="shared" si="189"/>
        <v>50415.26</v>
      </c>
      <c r="AY160" s="37">
        <v>0</v>
      </c>
      <c r="AZ160" s="37">
        <f t="shared" si="206"/>
        <v>0</v>
      </c>
      <c r="BA160" s="189">
        <v>18.899999999999999</v>
      </c>
      <c r="BB160" s="80">
        <f>+AY160*'PRECIOS SEGUN ADJ. (FRONTERIZO)'!$B$9*'PRECIOS SEGUN ADJ. (FRONTERIZO)'!$C$9</f>
        <v>0</v>
      </c>
      <c r="BC160" s="80" t="s">
        <v>134</v>
      </c>
      <c r="BD160" s="165">
        <v>11</v>
      </c>
      <c r="BE160" s="37">
        <f t="shared" si="190"/>
        <v>440</v>
      </c>
      <c r="BF160" s="189">
        <v>140.38999999999999</v>
      </c>
      <c r="BG160" s="80">
        <f>+BD160*'PRECIOS SEGUN ADJ (RURAL)'!$B$8*'PRECIOS SEGUN ADJ (RURAL)'!$C$8</f>
        <v>61771.6</v>
      </c>
      <c r="BH160" s="80" t="s">
        <v>3003</v>
      </c>
      <c r="BI160" s="80">
        <f t="shared" si="191"/>
        <v>11118.89</v>
      </c>
      <c r="BJ160" s="37">
        <v>0</v>
      </c>
      <c r="BK160" s="37">
        <f t="shared" si="207"/>
        <v>0</v>
      </c>
      <c r="BL160" s="189">
        <v>31.459999999999997</v>
      </c>
      <c r="BM160" s="80">
        <f>+BJ160*'PRECIOS SEGUN ADJ. (FRONTERIZO)'!$B$11*'PRECIOS SEGUN ADJ. (FRONTERIZO)'!$C$11</f>
        <v>0</v>
      </c>
      <c r="BN160" s="80" t="s">
        <v>134</v>
      </c>
      <c r="BO160" s="165">
        <v>19</v>
      </c>
      <c r="BP160" s="37">
        <f t="shared" si="192"/>
        <v>760</v>
      </c>
      <c r="BQ160" s="189">
        <v>68.099999999999994</v>
      </c>
      <c r="BR160" s="80">
        <f>+BO160*'PRECIOS SEGUN ADJ (RURAL)'!$B$9*'PRECIOS SEGUN ADJ (RURAL)'!$C$9</f>
        <v>51755.999999999993</v>
      </c>
      <c r="BS160" s="80" t="s">
        <v>1121</v>
      </c>
      <c r="BT160" s="165">
        <v>307</v>
      </c>
      <c r="BU160" s="37">
        <f t="shared" si="193"/>
        <v>6140</v>
      </c>
      <c r="BV160" s="189">
        <v>5.5</v>
      </c>
      <c r="BW160" s="80">
        <f>+BT160*'PRECIOS SEGUN ADJ (RURAL)'!$B$10*'PRECIOS SEGUN ADJ (RURAL)'!$C$10</f>
        <v>33770</v>
      </c>
      <c r="BX160" s="80" t="s">
        <v>3782</v>
      </c>
      <c r="BY160" s="165">
        <v>307</v>
      </c>
      <c r="BZ160" s="37">
        <f t="shared" si="194"/>
        <v>12280</v>
      </c>
      <c r="CA160" s="189">
        <v>7.1500000000000012</v>
      </c>
      <c r="CB160" s="80">
        <f>+BY160*'PRECIOS SEGUN ADJ (RURAL)'!$B$11*'PRECIOS SEGUN ADJ (RURAL)'!$C$11</f>
        <v>87802</v>
      </c>
      <c r="CC160" s="80" t="s">
        <v>1976</v>
      </c>
      <c r="CD160" s="165">
        <v>307</v>
      </c>
      <c r="CE160" s="37">
        <f t="shared" si="195"/>
        <v>12280</v>
      </c>
      <c r="CF160" s="189">
        <v>6.84</v>
      </c>
      <c r="CG160" s="80">
        <f>+CD160*'PRECIOS SEGUN ADJ (RURAL)'!$B$12*'PRECIOS SEGUN ADJ (RURAL)'!$C$12</f>
        <v>83995.200000000012</v>
      </c>
      <c r="CH160" s="80" t="s">
        <v>3783</v>
      </c>
      <c r="CI160" s="37">
        <v>0</v>
      </c>
      <c r="CJ160" s="37">
        <f t="shared" si="208"/>
        <v>0</v>
      </c>
      <c r="CK160" s="189">
        <v>60</v>
      </c>
      <c r="CL160" s="80">
        <f>+CI160*'PRECIOS SEGUN ADJ. (FRONTERIZO)'!$B$16*'PRECIOS SEGUN ADJ. (FRONTERIZO)'!$C$16</f>
        <v>0</v>
      </c>
      <c r="CM160" s="80" t="s">
        <v>134</v>
      </c>
      <c r="CN160" s="80">
        <f t="shared" ref="CN160:CN172" si="217">+ROUND(CL160*0.18,2)</f>
        <v>0</v>
      </c>
      <c r="CO160" s="37">
        <v>0</v>
      </c>
      <c r="CP160" s="37">
        <f t="shared" si="209"/>
        <v>0</v>
      </c>
      <c r="CQ160" s="189">
        <v>55.649999999999991</v>
      </c>
      <c r="CR160" s="80">
        <f>+CO160*'PRECIOS SEGUN ADJ. (FRONTERIZO)'!$B$17*'PRECIOS SEGUN ADJ. (FRONTERIZO)'!$C$17</f>
        <v>0</v>
      </c>
      <c r="CS160" s="80" t="s">
        <v>134</v>
      </c>
      <c r="CT160" s="80">
        <f t="shared" ref="CT160:CT172" si="218">+ROUND(CR160*0.18,2)</f>
        <v>0</v>
      </c>
      <c r="CU160" s="165">
        <v>307</v>
      </c>
      <c r="CV160" s="37">
        <f t="shared" si="196"/>
        <v>12280</v>
      </c>
      <c r="CW160" s="189">
        <v>6.5999999999999988</v>
      </c>
      <c r="CX160" s="80">
        <f>+CU160*'PRECIOS SEGUN ADJ (RURAL)'!$B$14*'PRECIOS SEGUN ADJ (RURAL)'!$C$14</f>
        <v>81048</v>
      </c>
      <c r="CY160" s="80" t="s">
        <v>1978</v>
      </c>
      <c r="CZ160" s="37">
        <v>0</v>
      </c>
      <c r="DA160" s="37">
        <f t="shared" si="210"/>
        <v>0</v>
      </c>
      <c r="DB160" s="189">
        <v>65.75</v>
      </c>
      <c r="DC160" s="80">
        <f>+CZ160*'PRECIOS SEGUN ADJ. (FRONTERIZO)'!$B$19*'PRECIOS SEGUN ADJ. (FRONTERIZO)'!$C$19</f>
        <v>0</v>
      </c>
      <c r="DD160" s="80" t="s">
        <v>134</v>
      </c>
      <c r="DE160" s="80">
        <f t="shared" ref="DE160:DE172" si="219">+ROUND(DC160*0.18,2)</f>
        <v>0</v>
      </c>
      <c r="DF160" s="165">
        <v>15</v>
      </c>
      <c r="DG160" s="37">
        <f t="shared" si="197"/>
        <v>600</v>
      </c>
      <c r="DH160" s="189">
        <v>82.59999999999998</v>
      </c>
      <c r="DI160" s="80">
        <f>+DF160*'PRECIOS SEGUN ADJ (RURAL)'!$B$15*'PRECIOS SEGUN ADJ (RURAL)'!$C$15</f>
        <v>49560</v>
      </c>
      <c r="DJ160" s="80" t="s">
        <v>1655</v>
      </c>
      <c r="DK160" s="80">
        <f t="shared" si="198"/>
        <v>8920.7999999999993</v>
      </c>
      <c r="DL160" s="165">
        <v>307</v>
      </c>
      <c r="DM160" s="37">
        <f t="shared" si="199"/>
        <v>12280</v>
      </c>
      <c r="DN160" s="189">
        <v>23.059999999999995</v>
      </c>
      <c r="DO160" s="80">
        <f>+DL160*'PRECIOS SEGUN ADJ (RURAL)'!$B$17*'PRECIOS SEGUN ADJ (RURAL)'!$C$17</f>
        <v>283176.8</v>
      </c>
      <c r="DP160" s="80" t="s">
        <v>3784</v>
      </c>
      <c r="DQ160" s="192">
        <v>0</v>
      </c>
      <c r="DR160" s="192">
        <f t="shared" si="211"/>
        <v>0</v>
      </c>
      <c r="DS160" s="189">
        <v>80.849999999999994</v>
      </c>
      <c r="DT160" s="80">
        <f>+DQ160*'PRECIOS SEGUN ADJ. (FRONTERIZO)'!$B$22*'PRECIOS SEGUN ADJ. (FRONTERIZO)'!$C$22</f>
        <v>0</v>
      </c>
      <c r="DU160" s="80" t="s">
        <v>134</v>
      </c>
      <c r="DV160" s="165">
        <v>17</v>
      </c>
      <c r="DW160" s="37">
        <f t="shared" si="200"/>
        <v>680</v>
      </c>
      <c r="DX160" s="189">
        <v>21.83</v>
      </c>
      <c r="DY160" s="80">
        <f>+DV160*'PRECIOS SEGUN ADJ (RURAL)'!$B$19*'PRECIOS SEGUN ADJ (RURAL)'!$C$19</f>
        <v>14844.399999999998</v>
      </c>
      <c r="DZ160" s="80" t="s">
        <v>863</v>
      </c>
      <c r="EA160" s="80">
        <f t="shared" si="201"/>
        <v>2671.99</v>
      </c>
      <c r="EB160" s="165">
        <v>51</v>
      </c>
      <c r="EC160" s="37">
        <f t="shared" si="202"/>
        <v>2040</v>
      </c>
      <c r="ED160" s="189">
        <v>33</v>
      </c>
      <c r="EE160" s="80">
        <f>+EB160*'PRECIOS SEGUN ADJ (RURAL)'!$B$20*'PRECIOS SEGUN ADJ (RURAL)'!$C$20</f>
        <v>67320</v>
      </c>
      <c r="EF160" s="80" t="s">
        <v>1265</v>
      </c>
      <c r="EG160" s="37">
        <v>0</v>
      </c>
      <c r="EH160" s="37">
        <f t="shared" si="212"/>
        <v>0</v>
      </c>
      <c r="EI160" s="189">
        <v>15.789999999999997</v>
      </c>
      <c r="EJ160" s="80">
        <f>+EG160*'PRECIOS SEGUN ADJ. (FRONTERIZO)'!$B$25*'PRECIOS SEGUN ADJ. (FRONTERIZO)'!$C$25</f>
        <v>0</v>
      </c>
      <c r="EK160" s="80" t="s">
        <v>134</v>
      </c>
      <c r="EL160" s="37">
        <v>0</v>
      </c>
      <c r="EM160" s="37">
        <f t="shared" si="213"/>
        <v>0</v>
      </c>
      <c r="EN160" s="189">
        <v>31.5</v>
      </c>
      <c r="EO160" s="80">
        <f>+EL160*'PRECIOS SEGUN ADJ. (FRONTERIZO)'!$B$26*'PRECIOS SEGUN ADJ. (FRONTERIZO)'!$C$26</f>
        <v>0</v>
      </c>
      <c r="EP160" s="80" t="s">
        <v>134</v>
      </c>
      <c r="EQ160" s="193">
        <v>44</v>
      </c>
      <c r="ER160" s="194">
        <f t="shared" si="214"/>
        <v>1760</v>
      </c>
      <c r="ES160" s="195">
        <v>21.68</v>
      </c>
      <c r="ET160" s="196">
        <f>+EQ160*'PRECIOS SEGUN ADJ (RURAL)'!$B$13*'PRECIOS SEGUN ADJ (RURAL)'!$C$13</f>
        <v>38156.799999999996</v>
      </c>
      <c r="EU160" s="196" t="s">
        <v>1657</v>
      </c>
      <c r="EV160" s="197">
        <v>307</v>
      </c>
      <c r="EW160" s="198">
        <f t="shared" si="203"/>
        <v>6140</v>
      </c>
      <c r="EX160" s="199">
        <v>5.5</v>
      </c>
      <c r="EY160" s="200">
        <f>+EV160*'PRECIOS SEGUN ADJ (RURAL)'!$B$16*'PRECIOS SEGUN ADJ (RURAL)'!$C$16</f>
        <v>33770</v>
      </c>
      <c r="EZ160" s="200" t="s">
        <v>3782</v>
      </c>
      <c r="FA160" s="201">
        <v>23</v>
      </c>
      <c r="FB160" s="202">
        <f t="shared" si="215"/>
        <v>920</v>
      </c>
      <c r="FC160" s="203">
        <v>220</v>
      </c>
      <c r="FD160" s="204">
        <f>+FA160*'PRECIOS SEGUN ADJ (RURAL)'!$B$18*'PRECIOS SEGUN ADJ (RURAL)'!$C$18</f>
        <v>202400</v>
      </c>
      <c r="FE160" s="204" t="s">
        <v>2764</v>
      </c>
      <c r="FF160" s="204">
        <f t="shared" si="204"/>
        <v>36432</v>
      </c>
      <c r="FG160" s="80">
        <f t="shared" ref="FG160:FG172" si="220">+O160+U160+Z160+AE160+AK160+AP160+AV160+BB160+BG160+BM160+BR160+BW160+CB160+CG160+CL160+CR160+CX160+DC160+DI160+DO160+DT160+DY160+EE160+EJ160+EO160+ET160+EY160+FD160</f>
        <v>1772839.6</v>
      </c>
      <c r="FH160" s="80" t="s">
        <v>3785</v>
      </c>
      <c r="FI160" s="80">
        <f t="shared" si="216"/>
        <v>154717.43</v>
      </c>
      <c r="FJ160" s="80" t="s">
        <v>3786</v>
      </c>
      <c r="FK160" s="80">
        <f t="shared" ref="FK160:FK172" si="221">+FG160-FI160</f>
        <v>1618122.1700000002</v>
      </c>
      <c r="FL160" s="80" t="s">
        <v>3787</v>
      </c>
      <c r="FM160" s="80">
        <f t="shared" ref="FM160:FM172" si="222">+ROUND(FG160*0.2,2)</f>
        <v>354567.92</v>
      </c>
      <c r="FN160" s="80" t="s">
        <v>3788</v>
      </c>
      <c r="FO160" s="80">
        <f t="shared" ref="FO160:FO172" si="223">+ROUND(FG160*0.01,2)</f>
        <v>17728.400000000001</v>
      </c>
      <c r="FP160" s="80" t="s">
        <v>3789</v>
      </c>
      <c r="FQ160" s="80"/>
      <c r="FR160" s="80">
        <f t="shared" ref="FR160:FR172" si="224">+FG160-FM160</f>
        <v>1418271.6800000002</v>
      </c>
      <c r="FS160" s="80" t="s">
        <v>3790</v>
      </c>
      <c r="FT160" s="37" t="str">
        <f>+VLOOKUP(D160,'RURAL XENIA'!F:G,2,0)</f>
        <v>R-21</v>
      </c>
    </row>
    <row r="161" spans="1:176">
      <c r="A161" s="37">
        <v>160</v>
      </c>
      <c r="B161" s="176" t="s">
        <v>1826</v>
      </c>
      <c r="C161" s="26" t="s">
        <v>3791</v>
      </c>
      <c r="D161" s="37">
        <v>131894887</v>
      </c>
      <c r="E161" s="37">
        <f>+VLOOKUP(D161,'INFORMACION DE PROVEEDORES'!C:I,2,0)</f>
        <v>131894887</v>
      </c>
      <c r="F161" s="26" t="str">
        <f>+VLOOKUP(D161,'INFORMACION DE PROVEEDORES'!C:J,4,0)</f>
        <v>SANTO SANCHEZ FULCAR</v>
      </c>
      <c r="G161" s="37" t="str">
        <f>+VLOOKUP(D161,'INFORMACION DE PROVEEDORES'!C:K,5,0)</f>
        <v>001-1164502-4</v>
      </c>
      <c r="H161" s="26" t="str">
        <f>+VLOOKUP(D161,'INFORMACION DE PROVEEDORES'!C:L,7,0)</f>
        <v>CALLE 28 NO.20 BUENA VISTA 3, SANTO DOMINGO NORTE</v>
      </c>
      <c r="I161" s="37" t="str">
        <f>+VLOOKUP(D161,'INFORMACION DE PROVEEDORES'!C:M,3,0)</f>
        <v xml:space="preserve"> JURÍDICA</v>
      </c>
      <c r="J161" s="37">
        <v>2</v>
      </c>
      <c r="K161" s="37">
        <v>212</v>
      </c>
      <c r="L161" s="37">
        <v>15</v>
      </c>
      <c r="M161" s="37">
        <f t="shared" si="180"/>
        <v>600</v>
      </c>
      <c r="N161" s="189">
        <v>60.180000000000007</v>
      </c>
      <c r="O161" s="80">
        <f>+L161*'PRECIOS SEGUN ADJ (RURAL)'!$B$2*'PRECIOS SEGUN ADJ (RURAL)'!$C$2</f>
        <v>36108</v>
      </c>
      <c r="P161" s="80" t="s">
        <v>1580</v>
      </c>
      <c r="Q161" s="80">
        <f t="shared" si="181"/>
        <v>5777.28</v>
      </c>
      <c r="R161" s="165">
        <v>4</v>
      </c>
      <c r="S161" s="37">
        <f t="shared" si="182"/>
        <v>160</v>
      </c>
      <c r="T161" s="189">
        <v>33</v>
      </c>
      <c r="U161" s="80">
        <f>+R161*'PRECIOS SEGUN ADJ (RURAL)'!$B$3*'PRECIOS SEGUN ADJ (RURAL)'!$C$3</f>
        <v>5280</v>
      </c>
      <c r="V161" s="80" t="s">
        <v>1138</v>
      </c>
      <c r="W161" s="192">
        <v>0</v>
      </c>
      <c r="X161" s="37">
        <f t="shared" si="205"/>
        <v>0</v>
      </c>
      <c r="Y161" s="189">
        <v>25.2</v>
      </c>
      <c r="Z161" s="80">
        <f>+W161*'PRECIOS SEGUN ADJ. (FRONTERIZO)'!$B$4*'PRECIOS SEGUN ADJ. (FRONTERIZO)'!$C$4</f>
        <v>0</v>
      </c>
      <c r="AA161" s="80" t="s">
        <v>134</v>
      </c>
      <c r="AB161" s="165">
        <v>33</v>
      </c>
      <c r="AC161" s="37">
        <f t="shared" si="183"/>
        <v>1320</v>
      </c>
      <c r="AD161" s="189">
        <v>87.91</v>
      </c>
      <c r="AE161" s="80">
        <f>+AB161*'PRECIOS SEGUN ADJ (RURAL)'!$B$4*'PRECIOS SEGUN ADJ (RURAL)'!$C$4</f>
        <v>116041.19999999998</v>
      </c>
      <c r="AF161" s="80" t="s">
        <v>252</v>
      </c>
      <c r="AG161" s="80">
        <f t="shared" si="184"/>
        <v>20887.419999999998</v>
      </c>
      <c r="AH161" s="165">
        <v>39</v>
      </c>
      <c r="AI161" s="37">
        <f t="shared" si="185"/>
        <v>1560</v>
      </c>
      <c r="AJ161" s="189">
        <v>53.95</v>
      </c>
      <c r="AK161" s="80">
        <f>+AH161*'PRECIOS SEGUN ADJ (RURAL)'!$B$5*'PRECIOS SEGUN ADJ (RURAL)'!$C$5</f>
        <v>84162</v>
      </c>
      <c r="AL161" s="80" t="s">
        <v>1478</v>
      </c>
      <c r="AM161" s="165">
        <v>6</v>
      </c>
      <c r="AN161" s="37">
        <f t="shared" si="186"/>
        <v>240</v>
      </c>
      <c r="AO161" s="189">
        <v>29.05</v>
      </c>
      <c r="AP161" s="80">
        <f>+AM161*'PRECIOS SEGUN ADJ (RURAL)'!$B$6*'PRECIOS SEGUN ADJ (RURAL)'!$C$6</f>
        <v>6972</v>
      </c>
      <c r="AQ161" s="80" t="s">
        <v>1162</v>
      </c>
      <c r="AR161" s="80">
        <f t="shared" si="187"/>
        <v>1115.52</v>
      </c>
      <c r="AS161" s="165">
        <v>13</v>
      </c>
      <c r="AT161" s="37">
        <f t="shared" si="188"/>
        <v>520</v>
      </c>
      <c r="AU161" s="189">
        <v>304.44</v>
      </c>
      <c r="AV161" s="80">
        <f>+AS161*'PRECIOS SEGUN ADJ (RURAL)'!$B$7*'PRECIOS SEGUN ADJ (RURAL)'!$C$7</f>
        <v>158308.79999999999</v>
      </c>
      <c r="AW161" s="80" t="s">
        <v>1582</v>
      </c>
      <c r="AX161" s="80">
        <f t="shared" si="189"/>
        <v>28495.58</v>
      </c>
      <c r="AY161" s="37">
        <v>0</v>
      </c>
      <c r="AZ161" s="37">
        <f t="shared" si="206"/>
        <v>0</v>
      </c>
      <c r="BA161" s="189">
        <v>18.899999999999999</v>
      </c>
      <c r="BB161" s="80">
        <f>+AY161*'PRECIOS SEGUN ADJ. (FRONTERIZO)'!$B$9*'PRECIOS SEGUN ADJ. (FRONTERIZO)'!$C$9</f>
        <v>0</v>
      </c>
      <c r="BC161" s="80" t="s">
        <v>134</v>
      </c>
      <c r="BD161" s="165">
        <v>4</v>
      </c>
      <c r="BE161" s="37">
        <f t="shared" si="190"/>
        <v>160</v>
      </c>
      <c r="BF161" s="189">
        <v>140.38999999999999</v>
      </c>
      <c r="BG161" s="80">
        <f>+BD161*'PRECIOS SEGUN ADJ (RURAL)'!$B$8*'PRECIOS SEGUN ADJ (RURAL)'!$C$8</f>
        <v>22462.399999999998</v>
      </c>
      <c r="BH161" s="80" t="s">
        <v>1143</v>
      </c>
      <c r="BI161" s="80">
        <f t="shared" si="191"/>
        <v>4043.23</v>
      </c>
      <c r="BJ161" s="37">
        <v>0</v>
      </c>
      <c r="BK161" s="37">
        <f t="shared" si="207"/>
        <v>0</v>
      </c>
      <c r="BL161" s="189">
        <v>31.459999999999997</v>
      </c>
      <c r="BM161" s="80">
        <f>+BJ161*'PRECIOS SEGUN ADJ. (FRONTERIZO)'!$B$11*'PRECIOS SEGUN ADJ. (FRONTERIZO)'!$C$11</f>
        <v>0</v>
      </c>
      <c r="BN161" s="80" t="s">
        <v>134</v>
      </c>
      <c r="BO161" s="165">
        <v>10</v>
      </c>
      <c r="BP161" s="37">
        <f t="shared" si="192"/>
        <v>400</v>
      </c>
      <c r="BQ161" s="189">
        <v>68.099999999999994</v>
      </c>
      <c r="BR161" s="80">
        <f>+BO161*'PRECIOS SEGUN ADJ (RURAL)'!$B$9*'PRECIOS SEGUN ADJ (RURAL)'!$C$9</f>
        <v>27240</v>
      </c>
      <c r="BS161" s="80" t="s">
        <v>1480</v>
      </c>
      <c r="BT161" s="165">
        <v>212</v>
      </c>
      <c r="BU161" s="37">
        <f t="shared" si="193"/>
        <v>4240</v>
      </c>
      <c r="BV161" s="189">
        <v>5.5</v>
      </c>
      <c r="BW161" s="80">
        <f>+BT161*'PRECIOS SEGUN ADJ (RURAL)'!$B$10*'PRECIOS SEGUN ADJ (RURAL)'!$C$10</f>
        <v>23320</v>
      </c>
      <c r="BX161" s="80" t="s">
        <v>1684</v>
      </c>
      <c r="BY161" s="165">
        <v>212</v>
      </c>
      <c r="BZ161" s="37">
        <f t="shared" si="194"/>
        <v>8480</v>
      </c>
      <c r="CA161" s="189">
        <v>7.1500000000000012</v>
      </c>
      <c r="CB161" s="80">
        <f>+BY161*'PRECIOS SEGUN ADJ (RURAL)'!$B$11*'PRECIOS SEGUN ADJ (RURAL)'!$C$11</f>
        <v>60632.000000000007</v>
      </c>
      <c r="CC161" s="80" t="s">
        <v>1685</v>
      </c>
      <c r="CD161" s="165">
        <v>212</v>
      </c>
      <c r="CE161" s="37">
        <f t="shared" si="195"/>
        <v>8480</v>
      </c>
      <c r="CF161" s="189">
        <v>6.84</v>
      </c>
      <c r="CG161" s="80">
        <f>+CD161*'PRECIOS SEGUN ADJ (RURAL)'!$B$12*'PRECIOS SEGUN ADJ (RURAL)'!$C$12</f>
        <v>58003.199999999997</v>
      </c>
      <c r="CH161" s="80" t="s">
        <v>1686</v>
      </c>
      <c r="CI161" s="37">
        <v>0</v>
      </c>
      <c r="CJ161" s="37">
        <f t="shared" si="208"/>
        <v>0</v>
      </c>
      <c r="CK161" s="189">
        <v>60</v>
      </c>
      <c r="CL161" s="80">
        <f>+CI161*'PRECIOS SEGUN ADJ. (FRONTERIZO)'!$B$16*'PRECIOS SEGUN ADJ. (FRONTERIZO)'!$C$16</f>
        <v>0</v>
      </c>
      <c r="CM161" s="80" t="s">
        <v>134</v>
      </c>
      <c r="CN161" s="80">
        <f t="shared" si="217"/>
        <v>0</v>
      </c>
      <c r="CO161" s="37">
        <v>0</v>
      </c>
      <c r="CP161" s="37">
        <f t="shared" si="209"/>
        <v>0</v>
      </c>
      <c r="CQ161" s="189">
        <v>55.649999999999991</v>
      </c>
      <c r="CR161" s="80">
        <f>+CO161*'PRECIOS SEGUN ADJ. (FRONTERIZO)'!$B$17*'PRECIOS SEGUN ADJ. (FRONTERIZO)'!$C$17</f>
        <v>0</v>
      </c>
      <c r="CS161" s="80" t="s">
        <v>134</v>
      </c>
      <c r="CT161" s="80">
        <f t="shared" si="218"/>
        <v>0</v>
      </c>
      <c r="CU161" s="165">
        <v>212</v>
      </c>
      <c r="CV161" s="37">
        <f t="shared" si="196"/>
        <v>8480</v>
      </c>
      <c r="CW161" s="189">
        <v>6.5999999999999988</v>
      </c>
      <c r="CX161" s="80">
        <f>+CU161*'PRECIOS SEGUN ADJ (RURAL)'!$B$14*'PRECIOS SEGUN ADJ (RURAL)'!$C$14</f>
        <v>55967.999999999993</v>
      </c>
      <c r="CY161" s="80" t="s">
        <v>1687</v>
      </c>
      <c r="CZ161" s="37">
        <v>0</v>
      </c>
      <c r="DA161" s="37">
        <f t="shared" si="210"/>
        <v>0</v>
      </c>
      <c r="DB161" s="189">
        <v>65.75</v>
      </c>
      <c r="DC161" s="80">
        <f>+CZ161*'PRECIOS SEGUN ADJ. (FRONTERIZO)'!$B$19*'PRECIOS SEGUN ADJ. (FRONTERIZO)'!$C$19</f>
        <v>0</v>
      </c>
      <c r="DD161" s="80" t="s">
        <v>134</v>
      </c>
      <c r="DE161" s="80">
        <f t="shared" si="219"/>
        <v>0</v>
      </c>
      <c r="DF161" s="165">
        <v>8</v>
      </c>
      <c r="DG161" s="37">
        <f t="shared" si="197"/>
        <v>320</v>
      </c>
      <c r="DH161" s="189">
        <v>82.59999999999998</v>
      </c>
      <c r="DI161" s="80">
        <f>+DF161*'PRECIOS SEGUN ADJ (RURAL)'!$B$15*'PRECIOS SEGUN ADJ (RURAL)'!$C$15</f>
        <v>26432</v>
      </c>
      <c r="DJ161" s="80" t="s">
        <v>174</v>
      </c>
      <c r="DK161" s="80">
        <f t="shared" si="198"/>
        <v>4757.76</v>
      </c>
      <c r="DL161" s="165">
        <v>212</v>
      </c>
      <c r="DM161" s="37">
        <f t="shared" si="199"/>
        <v>8480</v>
      </c>
      <c r="DN161" s="189">
        <v>23.059999999999995</v>
      </c>
      <c r="DO161" s="80">
        <f>+DL161*'PRECIOS SEGUN ADJ (RURAL)'!$B$17*'PRECIOS SEGUN ADJ (RURAL)'!$C$17</f>
        <v>195548.79999999999</v>
      </c>
      <c r="DP161" s="80" t="s">
        <v>1688</v>
      </c>
      <c r="DQ161" s="192">
        <v>0</v>
      </c>
      <c r="DR161" s="192">
        <f t="shared" si="211"/>
        <v>0</v>
      </c>
      <c r="DS161" s="189">
        <v>80.849999999999994</v>
      </c>
      <c r="DT161" s="80">
        <f>+DQ161*'PRECIOS SEGUN ADJ. (FRONTERIZO)'!$B$22*'PRECIOS SEGUN ADJ. (FRONTERIZO)'!$C$22</f>
        <v>0</v>
      </c>
      <c r="DU161" s="80" t="s">
        <v>134</v>
      </c>
      <c r="DV161" s="165">
        <v>10</v>
      </c>
      <c r="DW161" s="37">
        <f t="shared" si="200"/>
        <v>400</v>
      </c>
      <c r="DX161" s="189">
        <v>21.83</v>
      </c>
      <c r="DY161" s="80">
        <f>+DV161*'PRECIOS SEGUN ADJ (RURAL)'!$B$19*'PRECIOS SEGUN ADJ (RURAL)'!$C$19</f>
        <v>8732</v>
      </c>
      <c r="DZ161" s="80" t="s">
        <v>202</v>
      </c>
      <c r="EA161" s="80">
        <f t="shared" si="201"/>
        <v>1571.76</v>
      </c>
      <c r="EB161" s="165">
        <v>31</v>
      </c>
      <c r="EC161" s="37">
        <f t="shared" si="202"/>
        <v>1240</v>
      </c>
      <c r="ED161" s="189">
        <v>33</v>
      </c>
      <c r="EE161" s="80">
        <f>+EB161*'PRECIOS SEGUN ADJ (RURAL)'!$B$20*'PRECIOS SEGUN ADJ (RURAL)'!$C$20</f>
        <v>40920</v>
      </c>
      <c r="EF161" s="80" t="s">
        <v>1484</v>
      </c>
      <c r="EG161" s="37">
        <v>0</v>
      </c>
      <c r="EH161" s="37">
        <f t="shared" si="212"/>
        <v>0</v>
      </c>
      <c r="EI161" s="189">
        <v>15.789999999999997</v>
      </c>
      <c r="EJ161" s="80">
        <f>+EG161*'PRECIOS SEGUN ADJ. (FRONTERIZO)'!$B$25*'PRECIOS SEGUN ADJ. (FRONTERIZO)'!$C$25</f>
        <v>0</v>
      </c>
      <c r="EK161" s="80" t="s">
        <v>134</v>
      </c>
      <c r="EL161" s="37">
        <v>0</v>
      </c>
      <c r="EM161" s="37">
        <f t="shared" si="213"/>
        <v>0</v>
      </c>
      <c r="EN161" s="189">
        <v>31.5</v>
      </c>
      <c r="EO161" s="80">
        <f>+EL161*'PRECIOS SEGUN ADJ. (FRONTERIZO)'!$B$26*'PRECIOS SEGUN ADJ. (FRONTERIZO)'!$C$26</f>
        <v>0</v>
      </c>
      <c r="EP161" s="80" t="s">
        <v>134</v>
      </c>
      <c r="EQ161" s="193">
        <v>27</v>
      </c>
      <c r="ER161" s="194">
        <f t="shared" si="214"/>
        <v>1080</v>
      </c>
      <c r="ES161" s="195">
        <v>21.68</v>
      </c>
      <c r="ET161" s="196">
        <f>+EQ161*'PRECIOS SEGUN ADJ (RURAL)'!$B$13*'PRECIOS SEGUN ADJ (RURAL)'!$C$13</f>
        <v>23414.400000000001</v>
      </c>
      <c r="EU161" s="196" t="s">
        <v>1485</v>
      </c>
      <c r="EV161" s="197">
        <v>212</v>
      </c>
      <c r="EW161" s="198">
        <f t="shared" si="203"/>
        <v>4240</v>
      </c>
      <c r="EX161" s="199">
        <v>5.5</v>
      </c>
      <c r="EY161" s="200">
        <f>+EV161*'PRECIOS SEGUN ADJ (RURAL)'!$B$16*'PRECIOS SEGUN ADJ (RURAL)'!$C$16</f>
        <v>23320</v>
      </c>
      <c r="EZ161" s="200" t="s">
        <v>1684</v>
      </c>
      <c r="FA161" s="201">
        <v>13</v>
      </c>
      <c r="FB161" s="202">
        <f t="shared" si="215"/>
        <v>520</v>
      </c>
      <c r="FC161" s="203">
        <v>220</v>
      </c>
      <c r="FD161" s="204">
        <f>+FA161*'PRECIOS SEGUN ADJ (RURAL)'!$B$18*'PRECIOS SEGUN ADJ (RURAL)'!$C$18</f>
        <v>114400</v>
      </c>
      <c r="FE161" s="204" t="s">
        <v>1396</v>
      </c>
      <c r="FF161" s="204">
        <f t="shared" si="204"/>
        <v>20592</v>
      </c>
      <c r="FG161" s="80">
        <f t="shared" si="220"/>
        <v>1087264.7999999998</v>
      </c>
      <c r="FH161" s="80" t="s">
        <v>3792</v>
      </c>
      <c r="FI161" s="80">
        <f t="shared" si="216"/>
        <v>87240.55</v>
      </c>
      <c r="FJ161" s="80" t="s">
        <v>3793</v>
      </c>
      <c r="FK161" s="80">
        <f t="shared" si="221"/>
        <v>1000024.2499999998</v>
      </c>
      <c r="FL161" s="80" t="s">
        <v>3794</v>
      </c>
      <c r="FM161" s="80">
        <f t="shared" si="222"/>
        <v>217452.96</v>
      </c>
      <c r="FN161" s="80" t="s">
        <v>3795</v>
      </c>
      <c r="FO161" s="80">
        <f t="shared" si="223"/>
        <v>10872.65</v>
      </c>
      <c r="FP161" s="80" t="s">
        <v>3796</v>
      </c>
      <c r="FQ161" s="80"/>
      <c r="FR161" s="80">
        <f t="shared" si="224"/>
        <v>869811.83999999985</v>
      </c>
      <c r="FS161" s="80" t="s">
        <v>3797</v>
      </c>
      <c r="FT161" s="37" t="str">
        <f>+VLOOKUP(D161,'RURAL XENIA'!F:G,2,0)</f>
        <v>R-31</v>
      </c>
    </row>
    <row r="162" spans="1:176">
      <c r="A162" s="37">
        <v>161</v>
      </c>
      <c r="B162" s="176" t="s">
        <v>1826</v>
      </c>
      <c r="C162" s="26" t="s">
        <v>3798</v>
      </c>
      <c r="D162" s="37">
        <v>101733942</v>
      </c>
      <c r="E162" s="37">
        <f>+VLOOKUP(D162,'INFORMACION DE PROVEEDORES'!C:I,2,0)</f>
        <v>101733942</v>
      </c>
      <c r="F162" s="26" t="str">
        <f>+VLOOKUP(D162,'INFORMACION DE PROVEEDORES'!C:J,4,0)</f>
        <v>NERY CLARIBEL ALTAGRACIA READ NOLASCO</v>
      </c>
      <c r="G162" s="37" t="str">
        <f>+VLOOKUP(D162,'INFORMACION DE PROVEEDORES'!C:K,5,0)</f>
        <v>001-0289258-5</v>
      </c>
      <c r="H162" s="26" t="str">
        <f>+VLOOKUP(D162,'INFORMACION DE PROVEEDORES'!C:L,7,0)</f>
        <v>CALLE SANCHEZ NO. 03, ENTRADA PIEDRA BLANCA, MONSEÑOR NOUEL</v>
      </c>
      <c r="I162" s="37" t="str">
        <f>+VLOOKUP(D162,'INFORMACION DE PROVEEDORES'!C:M,3,0)</f>
        <v xml:space="preserve"> JURÍDICA</v>
      </c>
      <c r="J162" s="37">
        <v>3</v>
      </c>
      <c r="K162" s="37">
        <v>442</v>
      </c>
      <c r="L162" s="37">
        <v>31</v>
      </c>
      <c r="M162" s="37">
        <f t="shared" si="180"/>
        <v>1240</v>
      </c>
      <c r="N162" s="189">
        <v>60.180000000000007</v>
      </c>
      <c r="O162" s="80">
        <f>+L162*'PRECIOS SEGUN ADJ (RURAL)'!$B$2*'PRECIOS SEGUN ADJ (RURAL)'!$C$2</f>
        <v>74623.199999999997</v>
      </c>
      <c r="P162" s="80" t="s">
        <v>3799</v>
      </c>
      <c r="Q162" s="80">
        <f t="shared" si="181"/>
        <v>11939.71</v>
      </c>
      <c r="R162" s="165">
        <v>6</v>
      </c>
      <c r="S162" s="37">
        <f t="shared" si="182"/>
        <v>240</v>
      </c>
      <c r="T162" s="189">
        <v>33</v>
      </c>
      <c r="U162" s="80">
        <f>+R162*'PRECIOS SEGUN ADJ (RURAL)'!$B$3*'PRECIOS SEGUN ADJ (RURAL)'!$C$3</f>
        <v>7920</v>
      </c>
      <c r="V162" s="80" t="s">
        <v>1509</v>
      </c>
      <c r="W162" s="192">
        <v>0</v>
      </c>
      <c r="X162" s="37">
        <f t="shared" si="205"/>
        <v>0</v>
      </c>
      <c r="Y162" s="189">
        <v>25.2</v>
      </c>
      <c r="Z162" s="80">
        <f>+W162*'PRECIOS SEGUN ADJ. (FRONTERIZO)'!$B$4*'PRECIOS SEGUN ADJ. (FRONTERIZO)'!$C$4</f>
        <v>0</v>
      </c>
      <c r="AA162" s="80" t="s">
        <v>134</v>
      </c>
      <c r="AB162" s="165">
        <v>69</v>
      </c>
      <c r="AC162" s="37">
        <f t="shared" si="183"/>
        <v>2760</v>
      </c>
      <c r="AD162" s="189">
        <v>87.91</v>
      </c>
      <c r="AE162" s="80">
        <f>+AB162*'PRECIOS SEGUN ADJ (RURAL)'!$B$4*'PRECIOS SEGUN ADJ (RURAL)'!$C$4</f>
        <v>242631.6</v>
      </c>
      <c r="AF162" s="80" t="s">
        <v>3800</v>
      </c>
      <c r="AG162" s="80">
        <f t="shared" si="184"/>
        <v>43673.69</v>
      </c>
      <c r="AH162" s="165">
        <v>83</v>
      </c>
      <c r="AI162" s="37">
        <f t="shared" si="185"/>
        <v>3320</v>
      </c>
      <c r="AJ162" s="189">
        <v>53.95</v>
      </c>
      <c r="AK162" s="80">
        <f>+AH162*'PRECIOS SEGUN ADJ (RURAL)'!$B$5*'PRECIOS SEGUN ADJ (RURAL)'!$C$5</f>
        <v>179114</v>
      </c>
      <c r="AL162" s="80" t="s">
        <v>3801</v>
      </c>
      <c r="AM162" s="165">
        <v>11</v>
      </c>
      <c r="AN162" s="37">
        <f t="shared" si="186"/>
        <v>440</v>
      </c>
      <c r="AO162" s="189">
        <v>29.05</v>
      </c>
      <c r="AP162" s="80">
        <f>+AM162*'PRECIOS SEGUN ADJ (RURAL)'!$B$6*'PRECIOS SEGUN ADJ (RURAL)'!$C$6</f>
        <v>12782</v>
      </c>
      <c r="AQ162" s="80" t="s">
        <v>1653</v>
      </c>
      <c r="AR162" s="80">
        <f t="shared" si="187"/>
        <v>2045.12</v>
      </c>
      <c r="AS162" s="165">
        <v>25</v>
      </c>
      <c r="AT162" s="37">
        <f t="shared" si="188"/>
        <v>1000</v>
      </c>
      <c r="AU162" s="189">
        <v>304.44</v>
      </c>
      <c r="AV162" s="80">
        <f>+AS162*'PRECIOS SEGUN ADJ (RURAL)'!$B$7*'PRECIOS SEGUN ADJ (RURAL)'!$C$7</f>
        <v>304440</v>
      </c>
      <c r="AW162" s="80" t="s">
        <v>3061</v>
      </c>
      <c r="AX162" s="80">
        <f t="shared" si="189"/>
        <v>54799.199999999997</v>
      </c>
      <c r="AY162" s="37">
        <v>0</v>
      </c>
      <c r="AZ162" s="37">
        <f t="shared" si="206"/>
        <v>0</v>
      </c>
      <c r="BA162" s="189">
        <v>18.899999999999999</v>
      </c>
      <c r="BB162" s="80">
        <f>+AY162*'PRECIOS SEGUN ADJ. (FRONTERIZO)'!$B$9*'PRECIOS SEGUN ADJ. (FRONTERIZO)'!$C$9</f>
        <v>0</v>
      </c>
      <c r="BC162" s="80" t="s">
        <v>134</v>
      </c>
      <c r="BD162" s="165">
        <v>6</v>
      </c>
      <c r="BE162" s="37">
        <f t="shared" si="190"/>
        <v>240</v>
      </c>
      <c r="BF162" s="189">
        <v>140.38999999999999</v>
      </c>
      <c r="BG162" s="80">
        <f>+BD162*'PRECIOS SEGUN ADJ (RURAL)'!$B$8*'PRECIOS SEGUN ADJ (RURAL)'!$C$8</f>
        <v>33693.599999999999</v>
      </c>
      <c r="BH162" s="80" t="s">
        <v>1512</v>
      </c>
      <c r="BI162" s="80">
        <f t="shared" si="191"/>
        <v>6064.85</v>
      </c>
      <c r="BJ162" s="37">
        <v>0</v>
      </c>
      <c r="BK162" s="37">
        <f t="shared" si="207"/>
        <v>0</v>
      </c>
      <c r="BL162" s="189">
        <v>31.459999999999997</v>
      </c>
      <c r="BM162" s="80">
        <f>+BJ162*'PRECIOS SEGUN ADJ. (FRONTERIZO)'!$B$11*'PRECIOS SEGUN ADJ. (FRONTERIZO)'!$C$11</f>
        <v>0</v>
      </c>
      <c r="BN162" s="80" t="s">
        <v>134</v>
      </c>
      <c r="BO162" s="165">
        <v>21</v>
      </c>
      <c r="BP162" s="37">
        <f t="shared" si="192"/>
        <v>840</v>
      </c>
      <c r="BQ162" s="189">
        <v>68.099999999999994</v>
      </c>
      <c r="BR162" s="80">
        <f>+BO162*'PRECIOS SEGUN ADJ (RURAL)'!$B$9*'PRECIOS SEGUN ADJ (RURAL)'!$C$9</f>
        <v>57204</v>
      </c>
      <c r="BS162" s="80" t="s">
        <v>3004</v>
      </c>
      <c r="BT162" s="165">
        <v>442</v>
      </c>
      <c r="BU162" s="37">
        <f t="shared" si="193"/>
        <v>8840</v>
      </c>
      <c r="BV162" s="189">
        <v>5.5</v>
      </c>
      <c r="BW162" s="80">
        <f>+BT162*'PRECIOS SEGUN ADJ (RURAL)'!$B$10*'PRECIOS SEGUN ADJ (RURAL)'!$C$10</f>
        <v>48620</v>
      </c>
      <c r="BX162" s="80" t="s">
        <v>3086</v>
      </c>
      <c r="BY162" s="165">
        <v>442</v>
      </c>
      <c r="BZ162" s="37">
        <f t="shared" si="194"/>
        <v>17680</v>
      </c>
      <c r="CA162" s="189">
        <v>7.1500000000000012</v>
      </c>
      <c r="CB162" s="80">
        <f>+BY162*'PRECIOS SEGUN ADJ (RURAL)'!$B$11*'PRECIOS SEGUN ADJ (RURAL)'!$C$11</f>
        <v>126412</v>
      </c>
      <c r="CC162" s="80" t="s">
        <v>819</v>
      </c>
      <c r="CD162" s="165">
        <v>442</v>
      </c>
      <c r="CE162" s="37">
        <f t="shared" si="195"/>
        <v>17680</v>
      </c>
      <c r="CF162" s="189">
        <v>6.84</v>
      </c>
      <c r="CG162" s="80">
        <f>+CD162*'PRECIOS SEGUN ADJ (RURAL)'!$B$12*'PRECIOS SEGUN ADJ (RURAL)'!$C$12</f>
        <v>120931.19999999998</v>
      </c>
      <c r="CH162" s="80" t="s">
        <v>273</v>
      </c>
      <c r="CI162" s="37">
        <v>0</v>
      </c>
      <c r="CJ162" s="37">
        <f t="shared" si="208"/>
        <v>0</v>
      </c>
      <c r="CK162" s="189">
        <v>60</v>
      </c>
      <c r="CL162" s="80">
        <f>+CI162*'PRECIOS SEGUN ADJ. (FRONTERIZO)'!$B$16*'PRECIOS SEGUN ADJ. (FRONTERIZO)'!$C$16</f>
        <v>0</v>
      </c>
      <c r="CM162" s="80" t="s">
        <v>134</v>
      </c>
      <c r="CN162" s="80">
        <f t="shared" si="217"/>
        <v>0</v>
      </c>
      <c r="CO162" s="37">
        <v>0</v>
      </c>
      <c r="CP162" s="37">
        <f t="shared" si="209"/>
        <v>0</v>
      </c>
      <c r="CQ162" s="189">
        <v>55.649999999999991</v>
      </c>
      <c r="CR162" s="80">
        <f>+CO162*'PRECIOS SEGUN ADJ. (FRONTERIZO)'!$B$17*'PRECIOS SEGUN ADJ. (FRONTERIZO)'!$C$17</f>
        <v>0</v>
      </c>
      <c r="CS162" s="80" t="s">
        <v>134</v>
      </c>
      <c r="CT162" s="80">
        <f t="shared" si="218"/>
        <v>0</v>
      </c>
      <c r="CU162" s="165">
        <v>442</v>
      </c>
      <c r="CV162" s="37">
        <f t="shared" si="196"/>
        <v>17680</v>
      </c>
      <c r="CW162" s="189">
        <v>6.5999999999999988</v>
      </c>
      <c r="CX162" s="80">
        <f>+CU162*'PRECIOS SEGUN ADJ (RURAL)'!$B$14*'PRECIOS SEGUN ADJ (RURAL)'!$C$14</f>
        <v>116688</v>
      </c>
      <c r="CY162" s="80" t="s">
        <v>821</v>
      </c>
      <c r="CZ162" s="37">
        <v>0</v>
      </c>
      <c r="DA162" s="37">
        <f t="shared" si="210"/>
        <v>0</v>
      </c>
      <c r="DB162" s="189">
        <v>65.75</v>
      </c>
      <c r="DC162" s="80">
        <f>+CZ162*'PRECIOS SEGUN ADJ. (FRONTERIZO)'!$B$19*'PRECIOS SEGUN ADJ. (FRONTERIZO)'!$C$19</f>
        <v>0</v>
      </c>
      <c r="DD162" s="80" t="s">
        <v>134</v>
      </c>
      <c r="DE162" s="80">
        <f t="shared" si="219"/>
        <v>0</v>
      </c>
      <c r="DF162" s="165">
        <v>17</v>
      </c>
      <c r="DG162" s="37">
        <f t="shared" si="197"/>
        <v>680</v>
      </c>
      <c r="DH162" s="189">
        <v>82.59999999999998</v>
      </c>
      <c r="DI162" s="80">
        <f>+DF162*'PRECIOS SEGUN ADJ (RURAL)'!$B$15*'PRECIOS SEGUN ADJ (RURAL)'!$C$15</f>
        <v>56167.999999999993</v>
      </c>
      <c r="DJ162" s="80" t="s">
        <v>3802</v>
      </c>
      <c r="DK162" s="80">
        <f t="shared" si="198"/>
        <v>10110.24</v>
      </c>
      <c r="DL162" s="165">
        <v>442</v>
      </c>
      <c r="DM162" s="37">
        <f t="shared" si="199"/>
        <v>17680</v>
      </c>
      <c r="DN162" s="189">
        <v>23.059999999999995</v>
      </c>
      <c r="DO162" s="80">
        <f>+DL162*'PRECIOS SEGUN ADJ (RURAL)'!$B$17*'PRECIOS SEGUN ADJ (RURAL)'!$C$17</f>
        <v>407700.79999999993</v>
      </c>
      <c r="DP162" s="80" t="s">
        <v>3803</v>
      </c>
      <c r="DQ162" s="192">
        <v>0</v>
      </c>
      <c r="DR162" s="192">
        <f t="shared" si="211"/>
        <v>0</v>
      </c>
      <c r="DS162" s="189">
        <v>80.849999999999994</v>
      </c>
      <c r="DT162" s="80">
        <f>+DQ162*'PRECIOS SEGUN ADJ. (FRONTERIZO)'!$B$22*'PRECIOS SEGUN ADJ. (FRONTERIZO)'!$C$22</f>
        <v>0</v>
      </c>
      <c r="DU162" s="80" t="s">
        <v>134</v>
      </c>
      <c r="DV162" s="165">
        <v>19</v>
      </c>
      <c r="DW162" s="37">
        <f t="shared" si="200"/>
        <v>760</v>
      </c>
      <c r="DX162" s="189">
        <v>21.83</v>
      </c>
      <c r="DY162" s="80">
        <f>+DV162*'PRECIOS SEGUN ADJ (RURAL)'!$B$19*'PRECIOS SEGUN ADJ (RURAL)'!$C$19</f>
        <v>16590.8</v>
      </c>
      <c r="DZ162" s="80" t="s">
        <v>341</v>
      </c>
      <c r="EA162" s="80">
        <f t="shared" si="201"/>
        <v>2986.34</v>
      </c>
      <c r="EB162" s="165">
        <v>66</v>
      </c>
      <c r="EC162" s="37">
        <f t="shared" si="202"/>
        <v>2640</v>
      </c>
      <c r="ED162" s="189">
        <v>33</v>
      </c>
      <c r="EE162" s="80">
        <f>+EB162*'PRECIOS SEGUN ADJ (RURAL)'!$B$20*'PRECIOS SEGUN ADJ (RURAL)'!$C$20</f>
        <v>87120</v>
      </c>
      <c r="EF162" s="80" t="s">
        <v>1402</v>
      </c>
      <c r="EG162" s="37">
        <v>0</v>
      </c>
      <c r="EH162" s="37">
        <f t="shared" si="212"/>
        <v>0</v>
      </c>
      <c r="EI162" s="189">
        <v>15.789999999999997</v>
      </c>
      <c r="EJ162" s="80">
        <f>+EG162*'PRECIOS SEGUN ADJ. (FRONTERIZO)'!$B$25*'PRECIOS SEGUN ADJ. (FRONTERIZO)'!$C$25</f>
        <v>0</v>
      </c>
      <c r="EK162" s="80" t="s">
        <v>134</v>
      </c>
      <c r="EL162" s="37">
        <v>0</v>
      </c>
      <c r="EM162" s="37">
        <f t="shared" si="213"/>
        <v>0</v>
      </c>
      <c r="EN162" s="189">
        <v>31.5</v>
      </c>
      <c r="EO162" s="80">
        <f>+EL162*'PRECIOS SEGUN ADJ. (FRONTERIZO)'!$B$26*'PRECIOS SEGUN ADJ. (FRONTERIZO)'!$C$26</f>
        <v>0</v>
      </c>
      <c r="EP162" s="80" t="s">
        <v>134</v>
      </c>
      <c r="EQ162" s="193">
        <v>57</v>
      </c>
      <c r="ER162" s="194">
        <f t="shared" si="214"/>
        <v>2280</v>
      </c>
      <c r="ES162" s="195">
        <v>21.68</v>
      </c>
      <c r="ET162" s="196">
        <f>+EQ162*'PRECIOS SEGUN ADJ (RURAL)'!$B$13*'PRECIOS SEGUN ADJ (RURAL)'!$C$13</f>
        <v>49430.400000000001</v>
      </c>
      <c r="EU162" s="196" t="s">
        <v>3011</v>
      </c>
      <c r="EV162" s="197">
        <v>442</v>
      </c>
      <c r="EW162" s="198">
        <f t="shared" si="203"/>
        <v>8840</v>
      </c>
      <c r="EX162" s="199">
        <v>5.5</v>
      </c>
      <c r="EY162" s="200">
        <f>+EV162*'PRECIOS SEGUN ADJ (RURAL)'!$B$16*'PRECIOS SEGUN ADJ (RURAL)'!$C$16</f>
        <v>48620</v>
      </c>
      <c r="EZ162" s="200" t="s">
        <v>3086</v>
      </c>
      <c r="FA162" s="201">
        <v>25</v>
      </c>
      <c r="FB162" s="202">
        <f t="shared" si="215"/>
        <v>1000</v>
      </c>
      <c r="FC162" s="203">
        <v>220</v>
      </c>
      <c r="FD162" s="204">
        <f>+FA162*'PRECIOS SEGUN ADJ (RURAL)'!$B$18*'PRECIOS SEGUN ADJ (RURAL)'!$C$18</f>
        <v>220000</v>
      </c>
      <c r="FE162" s="204" t="s">
        <v>3069</v>
      </c>
      <c r="FF162" s="204">
        <f t="shared" si="204"/>
        <v>39600</v>
      </c>
      <c r="FG162" s="80">
        <f t="shared" si="220"/>
        <v>2210689.5999999996</v>
      </c>
      <c r="FH162" s="80" t="s">
        <v>3804</v>
      </c>
      <c r="FI162" s="80">
        <f t="shared" si="216"/>
        <v>171219.15000000002</v>
      </c>
      <c r="FJ162" s="80" t="s">
        <v>3805</v>
      </c>
      <c r="FK162" s="80">
        <f t="shared" si="221"/>
        <v>2039470.4499999997</v>
      </c>
      <c r="FL162" s="80" t="s">
        <v>3806</v>
      </c>
      <c r="FM162" s="80">
        <f t="shared" si="222"/>
        <v>442137.92</v>
      </c>
      <c r="FN162" s="80" t="s">
        <v>3807</v>
      </c>
      <c r="FO162" s="80">
        <f t="shared" si="223"/>
        <v>22106.9</v>
      </c>
      <c r="FP162" s="80" t="s">
        <v>3808</v>
      </c>
      <c r="FQ162" s="80"/>
      <c r="FR162" s="80">
        <f t="shared" si="224"/>
        <v>1768551.6799999997</v>
      </c>
      <c r="FS162" s="80" t="s">
        <v>3809</v>
      </c>
      <c r="FT162" s="37" t="str">
        <f>+VLOOKUP(D162,'RURAL XENIA'!F:G,2,0)</f>
        <v>R-27</v>
      </c>
    </row>
    <row r="163" spans="1:176">
      <c r="A163" s="37">
        <v>162</v>
      </c>
      <c r="B163" s="176" t="s">
        <v>1826</v>
      </c>
      <c r="C163" s="26" t="s">
        <v>3810</v>
      </c>
      <c r="D163" s="37">
        <v>131745431</v>
      </c>
      <c r="E163" s="37">
        <f>+VLOOKUP(D163,'INFORMACION DE PROVEEDORES'!C:I,2,0)</f>
        <v>131745431</v>
      </c>
      <c r="F163" s="26" t="str">
        <f>+VLOOKUP(D163,'INFORMACION DE PROVEEDORES'!C:J,4,0)</f>
        <v>FRANCISCA FIGUEREO GONZALEZ DE MARTE</v>
      </c>
      <c r="G163" s="37" t="str">
        <f>+VLOOKUP(D163,'INFORMACION DE PROVEEDORES'!C:K,5,0)</f>
        <v>010-0040176-8</v>
      </c>
      <c r="H163" s="26" t="str">
        <f>+VLOOKUP(D163,'INFORMACION DE PROVEEDORES'!C:L,7,0)</f>
        <v>SANTOME ESQ. SANCHEZ, CUBICULO 2, PLAZA COMAS PEREIRA, BARRIO NUEVO</v>
      </c>
      <c r="I163" s="37" t="str">
        <f>+VLOOKUP(D163,'INFORMACION DE PROVEEDORES'!C:M,3,0)</f>
        <v xml:space="preserve"> JURÍDICA</v>
      </c>
      <c r="J163" s="37">
        <v>1</v>
      </c>
      <c r="K163" s="37">
        <v>670</v>
      </c>
      <c r="L163" s="37">
        <v>45</v>
      </c>
      <c r="M163" s="37">
        <f t="shared" si="180"/>
        <v>1800</v>
      </c>
      <c r="N163" s="189">
        <v>60.180000000000007</v>
      </c>
      <c r="O163" s="80">
        <f>+L163*'PRECIOS SEGUN ADJ (RURAL)'!$B$2*'PRECIOS SEGUN ADJ (RURAL)'!$C$2</f>
        <v>108324</v>
      </c>
      <c r="P163" s="80" t="s">
        <v>3811</v>
      </c>
      <c r="Q163" s="80">
        <f t="shared" si="181"/>
        <v>17331.84</v>
      </c>
      <c r="R163" s="165">
        <v>8</v>
      </c>
      <c r="S163" s="37">
        <f t="shared" si="182"/>
        <v>320</v>
      </c>
      <c r="T163" s="189">
        <v>33</v>
      </c>
      <c r="U163" s="80">
        <f>+R163*'PRECIOS SEGUN ADJ (RURAL)'!$B$3*'PRECIOS SEGUN ADJ (RURAL)'!$C$3</f>
        <v>10560</v>
      </c>
      <c r="V163" s="80" t="s">
        <v>2870</v>
      </c>
      <c r="W163" s="192">
        <v>0</v>
      </c>
      <c r="X163" s="37">
        <f t="shared" si="205"/>
        <v>0</v>
      </c>
      <c r="Y163" s="189">
        <v>25.2</v>
      </c>
      <c r="Z163" s="80">
        <f>+W163*'PRECIOS SEGUN ADJ. (FRONTERIZO)'!$B$4*'PRECIOS SEGUN ADJ. (FRONTERIZO)'!$C$4</f>
        <v>0</v>
      </c>
      <c r="AA163" s="80" t="s">
        <v>134</v>
      </c>
      <c r="AB163" s="165">
        <v>102</v>
      </c>
      <c r="AC163" s="37">
        <f t="shared" si="183"/>
        <v>4080</v>
      </c>
      <c r="AD163" s="189">
        <v>87.91</v>
      </c>
      <c r="AE163" s="80">
        <f>+AB163*'PRECIOS SEGUN ADJ (RURAL)'!$B$4*'PRECIOS SEGUN ADJ (RURAL)'!$C$4</f>
        <v>358672.8</v>
      </c>
      <c r="AF163" s="80" t="s">
        <v>2359</v>
      </c>
      <c r="AG163" s="80">
        <f t="shared" si="184"/>
        <v>64561.1</v>
      </c>
      <c r="AH163" s="165">
        <v>123</v>
      </c>
      <c r="AI163" s="37">
        <f t="shared" si="185"/>
        <v>4920</v>
      </c>
      <c r="AJ163" s="189">
        <v>53.95</v>
      </c>
      <c r="AK163" s="80">
        <f>+AH163*'PRECIOS SEGUN ADJ (RURAL)'!$B$5*'PRECIOS SEGUN ADJ (RURAL)'!$C$5</f>
        <v>265434</v>
      </c>
      <c r="AL163" s="80" t="s">
        <v>3812</v>
      </c>
      <c r="AM163" s="165">
        <v>15</v>
      </c>
      <c r="AN163" s="37">
        <f t="shared" si="186"/>
        <v>600</v>
      </c>
      <c r="AO163" s="189">
        <v>29.05</v>
      </c>
      <c r="AP163" s="80">
        <f>+AM163*'PRECIOS SEGUN ADJ (RURAL)'!$B$6*'PRECIOS SEGUN ADJ (RURAL)'!$C$6</f>
        <v>17430</v>
      </c>
      <c r="AQ163" s="80" t="s">
        <v>2873</v>
      </c>
      <c r="AR163" s="80">
        <f t="shared" si="187"/>
        <v>2788.8</v>
      </c>
      <c r="AS163" s="165">
        <v>37</v>
      </c>
      <c r="AT163" s="37">
        <f t="shared" si="188"/>
        <v>1480</v>
      </c>
      <c r="AU163" s="189">
        <v>304.44</v>
      </c>
      <c r="AV163" s="80">
        <f>+AS163*'PRECIOS SEGUN ADJ (RURAL)'!$B$7*'PRECIOS SEGUN ADJ (RURAL)'!$C$7</f>
        <v>450571.2</v>
      </c>
      <c r="AW163" s="80" t="s">
        <v>3813</v>
      </c>
      <c r="AX163" s="80">
        <f t="shared" si="189"/>
        <v>81102.820000000007</v>
      </c>
      <c r="AY163" s="37">
        <v>0</v>
      </c>
      <c r="AZ163" s="37">
        <f t="shared" si="206"/>
        <v>0</v>
      </c>
      <c r="BA163" s="189">
        <v>18.899999999999999</v>
      </c>
      <c r="BB163" s="80">
        <f>+AY163*'PRECIOS SEGUN ADJ. (FRONTERIZO)'!$B$9*'PRECIOS SEGUN ADJ. (FRONTERIZO)'!$C$9</f>
        <v>0</v>
      </c>
      <c r="BC163" s="80" t="s">
        <v>134</v>
      </c>
      <c r="BD163" s="165">
        <v>8</v>
      </c>
      <c r="BE163" s="37">
        <f t="shared" si="190"/>
        <v>320</v>
      </c>
      <c r="BF163" s="189">
        <v>140.38999999999999</v>
      </c>
      <c r="BG163" s="80">
        <f>+BD163*'PRECIOS SEGUN ADJ (RURAL)'!$B$8*'PRECIOS SEGUN ADJ (RURAL)'!$C$8</f>
        <v>44924.799999999996</v>
      </c>
      <c r="BH163" s="80" t="s">
        <v>2874</v>
      </c>
      <c r="BI163" s="80">
        <f t="shared" si="191"/>
        <v>8086.46</v>
      </c>
      <c r="BJ163" s="37">
        <v>0</v>
      </c>
      <c r="BK163" s="37">
        <f t="shared" si="207"/>
        <v>0</v>
      </c>
      <c r="BL163" s="189">
        <v>31.459999999999997</v>
      </c>
      <c r="BM163" s="80">
        <f>+BJ163*'PRECIOS SEGUN ADJ. (FRONTERIZO)'!$B$11*'PRECIOS SEGUN ADJ. (FRONTERIZO)'!$C$11</f>
        <v>0</v>
      </c>
      <c r="BN163" s="80" t="s">
        <v>134</v>
      </c>
      <c r="BO163" s="165">
        <v>30</v>
      </c>
      <c r="BP163" s="37">
        <f t="shared" si="192"/>
        <v>1200</v>
      </c>
      <c r="BQ163" s="189">
        <v>68.099999999999994</v>
      </c>
      <c r="BR163" s="80">
        <f>+BO163*'PRECIOS SEGUN ADJ (RURAL)'!$B$9*'PRECIOS SEGUN ADJ (RURAL)'!$C$9</f>
        <v>81719.999999999985</v>
      </c>
      <c r="BS163" s="80" t="s">
        <v>3814</v>
      </c>
      <c r="BT163" s="165">
        <v>670</v>
      </c>
      <c r="BU163" s="37">
        <f t="shared" si="193"/>
        <v>13400</v>
      </c>
      <c r="BV163" s="189">
        <v>5.5</v>
      </c>
      <c r="BW163" s="80">
        <f>+BT163*'PRECIOS SEGUN ADJ (RURAL)'!$B$10*'PRECIOS SEGUN ADJ (RURAL)'!$C$10</f>
        <v>73700</v>
      </c>
      <c r="BX163" s="80" t="s">
        <v>3815</v>
      </c>
      <c r="BY163" s="165">
        <v>670</v>
      </c>
      <c r="BZ163" s="37">
        <f t="shared" si="194"/>
        <v>26800</v>
      </c>
      <c r="CA163" s="189">
        <v>7.1500000000000012</v>
      </c>
      <c r="CB163" s="80">
        <f>+BY163*'PRECIOS SEGUN ADJ (RURAL)'!$B$11*'PRECIOS SEGUN ADJ (RURAL)'!$C$11</f>
        <v>191620</v>
      </c>
      <c r="CC163" s="80" t="s">
        <v>3816</v>
      </c>
      <c r="CD163" s="165">
        <v>670</v>
      </c>
      <c r="CE163" s="37">
        <f t="shared" si="195"/>
        <v>26800</v>
      </c>
      <c r="CF163" s="189">
        <v>6.84</v>
      </c>
      <c r="CG163" s="80">
        <f>+CD163*'PRECIOS SEGUN ADJ (RURAL)'!$B$12*'PRECIOS SEGUN ADJ (RURAL)'!$C$12</f>
        <v>183312</v>
      </c>
      <c r="CH163" s="80" t="s">
        <v>3817</v>
      </c>
      <c r="CI163" s="37">
        <v>0</v>
      </c>
      <c r="CJ163" s="37">
        <f t="shared" si="208"/>
        <v>0</v>
      </c>
      <c r="CK163" s="189">
        <v>60</v>
      </c>
      <c r="CL163" s="80">
        <f>+CI163*'PRECIOS SEGUN ADJ. (FRONTERIZO)'!$B$16*'PRECIOS SEGUN ADJ. (FRONTERIZO)'!$C$16</f>
        <v>0</v>
      </c>
      <c r="CM163" s="80" t="s">
        <v>134</v>
      </c>
      <c r="CN163" s="80">
        <f t="shared" si="217"/>
        <v>0</v>
      </c>
      <c r="CO163" s="37">
        <v>0</v>
      </c>
      <c r="CP163" s="37">
        <f t="shared" si="209"/>
        <v>0</v>
      </c>
      <c r="CQ163" s="189">
        <v>55.649999999999991</v>
      </c>
      <c r="CR163" s="80">
        <f>+CO163*'PRECIOS SEGUN ADJ. (FRONTERIZO)'!$B$17*'PRECIOS SEGUN ADJ. (FRONTERIZO)'!$C$17</f>
        <v>0</v>
      </c>
      <c r="CS163" s="80" t="s">
        <v>134</v>
      </c>
      <c r="CT163" s="80">
        <f t="shared" si="218"/>
        <v>0</v>
      </c>
      <c r="CU163" s="165">
        <v>670</v>
      </c>
      <c r="CV163" s="37">
        <f t="shared" si="196"/>
        <v>26800</v>
      </c>
      <c r="CW163" s="189">
        <v>6.5999999999999988</v>
      </c>
      <c r="CX163" s="80">
        <f>+CU163*'PRECIOS SEGUN ADJ (RURAL)'!$B$14*'PRECIOS SEGUN ADJ (RURAL)'!$C$14</f>
        <v>176880</v>
      </c>
      <c r="CY163" s="80" t="s">
        <v>3818</v>
      </c>
      <c r="CZ163" s="37">
        <v>0</v>
      </c>
      <c r="DA163" s="37">
        <f t="shared" si="210"/>
        <v>0</v>
      </c>
      <c r="DB163" s="189">
        <v>65.75</v>
      </c>
      <c r="DC163" s="80">
        <f>+CZ163*'PRECIOS SEGUN ADJ. (FRONTERIZO)'!$B$19*'PRECIOS SEGUN ADJ. (FRONTERIZO)'!$C$19</f>
        <v>0</v>
      </c>
      <c r="DD163" s="80" t="s">
        <v>134</v>
      </c>
      <c r="DE163" s="80">
        <f t="shared" si="219"/>
        <v>0</v>
      </c>
      <c r="DF163" s="165">
        <v>23</v>
      </c>
      <c r="DG163" s="37">
        <f t="shared" si="197"/>
        <v>920</v>
      </c>
      <c r="DH163" s="189">
        <v>82.59999999999998</v>
      </c>
      <c r="DI163" s="80">
        <f>+DF163*'PRECIOS SEGUN ADJ (RURAL)'!$B$15*'PRECIOS SEGUN ADJ (RURAL)'!$C$15</f>
        <v>75992</v>
      </c>
      <c r="DJ163" s="80" t="s">
        <v>3819</v>
      </c>
      <c r="DK163" s="80">
        <f t="shared" si="198"/>
        <v>13678.56</v>
      </c>
      <c r="DL163" s="165">
        <v>670</v>
      </c>
      <c r="DM163" s="37">
        <f t="shared" si="199"/>
        <v>26800</v>
      </c>
      <c r="DN163" s="189">
        <v>23.059999999999995</v>
      </c>
      <c r="DO163" s="80">
        <f>+DL163*'PRECIOS SEGUN ADJ (RURAL)'!$B$17*'PRECIOS SEGUN ADJ (RURAL)'!$C$17</f>
        <v>618008</v>
      </c>
      <c r="DP163" s="80" t="s">
        <v>3820</v>
      </c>
      <c r="DQ163" s="192">
        <v>0</v>
      </c>
      <c r="DR163" s="192">
        <f t="shared" si="211"/>
        <v>0</v>
      </c>
      <c r="DS163" s="189">
        <v>80.849999999999994</v>
      </c>
      <c r="DT163" s="80">
        <f>+DQ163*'PRECIOS SEGUN ADJ. (FRONTERIZO)'!$B$22*'PRECIOS SEGUN ADJ. (FRONTERIZO)'!$C$22</f>
        <v>0</v>
      </c>
      <c r="DU163" s="80" t="s">
        <v>134</v>
      </c>
      <c r="DV163" s="165">
        <v>27</v>
      </c>
      <c r="DW163" s="37">
        <f t="shared" si="200"/>
        <v>1080</v>
      </c>
      <c r="DX163" s="189">
        <v>21.83</v>
      </c>
      <c r="DY163" s="80">
        <f>+DV163*'PRECIOS SEGUN ADJ (RURAL)'!$B$19*'PRECIOS SEGUN ADJ (RURAL)'!$C$19</f>
        <v>23576.399999999998</v>
      </c>
      <c r="DZ163" s="80" t="s">
        <v>738</v>
      </c>
      <c r="EA163" s="80">
        <f t="shared" si="201"/>
        <v>4243.75</v>
      </c>
      <c r="EB163" s="165">
        <v>97</v>
      </c>
      <c r="EC163" s="37">
        <f t="shared" si="202"/>
        <v>3880</v>
      </c>
      <c r="ED163" s="189">
        <v>33</v>
      </c>
      <c r="EE163" s="80">
        <f>+EB163*'PRECIOS SEGUN ADJ (RURAL)'!$B$20*'PRECIOS SEGUN ADJ (RURAL)'!$C$20</f>
        <v>128040</v>
      </c>
      <c r="EF163" s="80" t="s">
        <v>3821</v>
      </c>
      <c r="EG163" s="37">
        <v>0</v>
      </c>
      <c r="EH163" s="37">
        <f t="shared" si="212"/>
        <v>0</v>
      </c>
      <c r="EI163" s="189">
        <v>15.789999999999997</v>
      </c>
      <c r="EJ163" s="80">
        <f>+EG163*'PRECIOS SEGUN ADJ. (FRONTERIZO)'!$B$25*'PRECIOS SEGUN ADJ. (FRONTERIZO)'!$C$25</f>
        <v>0</v>
      </c>
      <c r="EK163" s="80" t="s">
        <v>134</v>
      </c>
      <c r="EL163" s="37">
        <v>0</v>
      </c>
      <c r="EM163" s="37">
        <f t="shared" si="213"/>
        <v>0</v>
      </c>
      <c r="EN163" s="189">
        <v>31.5</v>
      </c>
      <c r="EO163" s="80">
        <f>+EL163*'PRECIOS SEGUN ADJ. (FRONTERIZO)'!$B$26*'PRECIOS SEGUN ADJ. (FRONTERIZO)'!$C$26</f>
        <v>0</v>
      </c>
      <c r="EP163" s="80" t="s">
        <v>134</v>
      </c>
      <c r="EQ163" s="193">
        <v>85</v>
      </c>
      <c r="ER163" s="194">
        <f t="shared" si="214"/>
        <v>3400</v>
      </c>
      <c r="ES163" s="195">
        <v>21.68</v>
      </c>
      <c r="ET163" s="196">
        <f>+EQ163*'PRECIOS SEGUN ADJ (RURAL)'!$B$13*'PRECIOS SEGUN ADJ (RURAL)'!$C$13</f>
        <v>73712</v>
      </c>
      <c r="EU163" s="196" t="s">
        <v>3822</v>
      </c>
      <c r="EV163" s="197">
        <v>670</v>
      </c>
      <c r="EW163" s="198">
        <f t="shared" si="203"/>
        <v>13400</v>
      </c>
      <c r="EX163" s="199">
        <v>5.5</v>
      </c>
      <c r="EY163" s="200">
        <f>+EV163*'PRECIOS SEGUN ADJ (RURAL)'!$B$16*'PRECIOS SEGUN ADJ (RURAL)'!$C$16</f>
        <v>73700</v>
      </c>
      <c r="EZ163" s="200" t="s">
        <v>3815</v>
      </c>
      <c r="FA163" s="201">
        <v>37</v>
      </c>
      <c r="FB163" s="202">
        <f t="shared" si="215"/>
        <v>1480</v>
      </c>
      <c r="FC163" s="203">
        <v>220</v>
      </c>
      <c r="FD163" s="204">
        <f>+FA163*'PRECIOS SEGUN ADJ (RURAL)'!$B$18*'PRECIOS SEGUN ADJ (RURAL)'!$C$18</f>
        <v>325600</v>
      </c>
      <c r="FE163" s="204" t="s">
        <v>3823</v>
      </c>
      <c r="FF163" s="204">
        <f t="shared" si="204"/>
        <v>58608</v>
      </c>
      <c r="FG163" s="80">
        <f t="shared" si="220"/>
        <v>3281777.1999999997</v>
      </c>
      <c r="FH163" s="80" t="s">
        <v>3824</v>
      </c>
      <c r="FI163" s="80">
        <f t="shared" si="216"/>
        <v>250401.33</v>
      </c>
      <c r="FJ163" s="80" t="s">
        <v>3825</v>
      </c>
      <c r="FK163" s="80">
        <f t="shared" si="221"/>
        <v>3031375.8699999996</v>
      </c>
      <c r="FL163" s="80" t="s">
        <v>3826</v>
      </c>
      <c r="FM163" s="80">
        <f t="shared" si="222"/>
        <v>656355.43999999994</v>
      </c>
      <c r="FN163" s="80" t="s">
        <v>3827</v>
      </c>
      <c r="FO163" s="80">
        <f t="shared" si="223"/>
        <v>32817.769999999997</v>
      </c>
      <c r="FP163" s="80" t="s">
        <v>3828</v>
      </c>
      <c r="FQ163" s="80"/>
      <c r="FR163" s="80">
        <f t="shared" si="224"/>
        <v>2625421.7599999998</v>
      </c>
      <c r="FS163" s="80" t="s">
        <v>3829</v>
      </c>
      <c r="FT163" s="37" t="str">
        <f>+VLOOKUP(D163,'RURAL XENIA'!F:G,2,0)</f>
        <v>R-03</v>
      </c>
    </row>
    <row r="164" spans="1:176">
      <c r="A164" s="37">
        <v>163</v>
      </c>
      <c r="B164" s="176" t="s">
        <v>1826</v>
      </c>
      <c r="C164" s="26" t="s">
        <v>3830</v>
      </c>
      <c r="D164" s="37">
        <v>132273052</v>
      </c>
      <c r="E164" s="37">
        <f>+VLOOKUP(D164,'INFORMACION DE PROVEEDORES'!C:I,2,0)</f>
        <v>132273052</v>
      </c>
      <c r="F164" s="26" t="str">
        <f>+VLOOKUP(D164,'INFORMACION DE PROVEEDORES'!C:J,4,0)</f>
        <v>SARAH ALEXANDRA HERNANDEZ SUERO</v>
      </c>
      <c r="G164" s="37" t="str">
        <f>+VLOOKUP(D164,'INFORMACION DE PROVEEDORES'!C:K,5,0)</f>
        <v>001-0734016-8</v>
      </c>
      <c r="H164" s="26" t="str">
        <f>+VLOOKUP(D164,'INFORMACION DE PROVEEDORES'!C:L,7,0)</f>
        <v>CALLE EL DESVIO NO.20, LA CAÑISTA (CERCA DE BASILICA)</v>
      </c>
      <c r="I164" s="37" t="str">
        <f>+VLOOKUP(D164,'INFORMACION DE PROVEEDORES'!C:M,3,0)</f>
        <v xml:space="preserve"> JURÍDICA</v>
      </c>
      <c r="J164" s="37">
        <v>1</v>
      </c>
      <c r="K164" s="37">
        <v>310</v>
      </c>
      <c r="L164" s="37">
        <v>21</v>
      </c>
      <c r="M164" s="37">
        <f t="shared" si="180"/>
        <v>840</v>
      </c>
      <c r="N164" s="189">
        <v>60.180000000000007</v>
      </c>
      <c r="O164" s="80">
        <f>+L164*'PRECIOS SEGUN ADJ (RURAL)'!$B$2*'PRECIOS SEGUN ADJ (RURAL)'!$C$2</f>
        <v>50551.199999999997</v>
      </c>
      <c r="P164" s="80" t="s">
        <v>2963</v>
      </c>
      <c r="Q164" s="80">
        <f t="shared" si="181"/>
        <v>8088.19</v>
      </c>
      <c r="R164" s="165">
        <v>4</v>
      </c>
      <c r="S164" s="37">
        <f t="shared" si="182"/>
        <v>160</v>
      </c>
      <c r="T164" s="189">
        <v>33</v>
      </c>
      <c r="U164" s="80">
        <f>+R164*'PRECIOS SEGUN ADJ (RURAL)'!$B$3*'PRECIOS SEGUN ADJ (RURAL)'!$C$3</f>
        <v>5280</v>
      </c>
      <c r="V164" s="80" t="s">
        <v>1138</v>
      </c>
      <c r="W164" s="192">
        <v>0</v>
      </c>
      <c r="X164" s="37">
        <f t="shared" si="205"/>
        <v>0</v>
      </c>
      <c r="Y164" s="189">
        <v>25.2</v>
      </c>
      <c r="Z164" s="80">
        <f>+W164*'PRECIOS SEGUN ADJ. (FRONTERIZO)'!$B$4*'PRECIOS SEGUN ADJ. (FRONTERIZO)'!$C$4</f>
        <v>0</v>
      </c>
      <c r="AA164" s="80" t="s">
        <v>134</v>
      </c>
      <c r="AB164" s="165">
        <v>47</v>
      </c>
      <c r="AC164" s="37">
        <f t="shared" si="183"/>
        <v>1880</v>
      </c>
      <c r="AD164" s="189">
        <v>87.91</v>
      </c>
      <c r="AE164" s="80">
        <f>+AB164*'PRECIOS SEGUN ADJ (RURAL)'!$B$4*'PRECIOS SEGUN ADJ (RURAL)'!$C$4</f>
        <v>165270.79999999999</v>
      </c>
      <c r="AF164" s="80" t="s">
        <v>1510</v>
      </c>
      <c r="AG164" s="80">
        <f t="shared" si="184"/>
        <v>29748.74</v>
      </c>
      <c r="AH164" s="165">
        <v>57</v>
      </c>
      <c r="AI164" s="37">
        <f t="shared" si="185"/>
        <v>2280</v>
      </c>
      <c r="AJ164" s="189">
        <v>53.95</v>
      </c>
      <c r="AK164" s="80">
        <f>+AH164*'PRECIOS SEGUN ADJ (RURAL)'!$B$5*'PRECIOS SEGUN ADJ (RURAL)'!$C$5</f>
        <v>123006</v>
      </c>
      <c r="AL164" s="80" t="s">
        <v>1117</v>
      </c>
      <c r="AM164" s="165">
        <v>7</v>
      </c>
      <c r="AN164" s="37">
        <f t="shared" si="186"/>
        <v>280</v>
      </c>
      <c r="AO164" s="189">
        <v>29.05</v>
      </c>
      <c r="AP164" s="80">
        <f>+AM164*'PRECIOS SEGUN ADJ (RURAL)'!$B$6*'PRECIOS SEGUN ADJ (RURAL)'!$C$6</f>
        <v>8134</v>
      </c>
      <c r="AQ164" s="80" t="s">
        <v>1141</v>
      </c>
      <c r="AR164" s="80">
        <f t="shared" si="187"/>
        <v>1301.44</v>
      </c>
      <c r="AS164" s="165">
        <v>18</v>
      </c>
      <c r="AT164" s="37">
        <f t="shared" si="188"/>
        <v>720</v>
      </c>
      <c r="AU164" s="189">
        <v>304.44</v>
      </c>
      <c r="AV164" s="80">
        <f>+AS164*'PRECIOS SEGUN ADJ (RURAL)'!$B$7*'PRECIOS SEGUN ADJ (RURAL)'!$C$7</f>
        <v>219196.79999999999</v>
      </c>
      <c r="AW164" s="80" t="s">
        <v>1314</v>
      </c>
      <c r="AX164" s="80">
        <f t="shared" si="189"/>
        <v>39455.42</v>
      </c>
      <c r="AY164" s="37">
        <v>0</v>
      </c>
      <c r="AZ164" s="37">
        <f t="shared" si="206"/>
        <v>0</v>
      </c>
      <c r="BA164" s="189">
        <v>18.899999999999999</v>
      </c>
      <c r="BB164" s="80">
        <f>+AY164*'PRECIOS SEGUN ADJ. (FRONTERIZO)'!$B$9*'PRECIOS SEGUN ADJ. (FRONTERIZO)'!$C$9</f>
        <v>0</v>
      </c>
      <c r="BC164" s="80" t="s">
        <v>134</v>
      </c>
      <c r="BD164" s="165">
        <v>4</v>
      </c>
      <c r="BE164" s="37">
        <f t="shared" si="190"/>
        <v>160</v>
      </c>
      <c r="BF164" s="189">
        <v>140.38999999999999</v>
      </c>
      <c r="BG164" s="80">
        <f>+BD164*'PRECIOS SEGUN ADJ (RURAL)'!$B$8*'PRECIOS SEGUN ADJ (RURAL)'!$C$8</f>
        <v>22462.399999999998</v>
      </c>
      <c r="BH164" s="80" t="s">
        <v>1143</v>
      </c>
      <c r="BI164" s="80">
        <f t="shared" si="191"/>
        <v>4043.23</v>
      </c>
      <c r="BJ164" s="37">
        <v>0</v>
      </c>
      <c r="BK164" s="37">
        <f t="shared" si="207"/>
        <v>0</v>
      </c>
      <c r="BL164" s="189">
        <v>31.459999999999997</v>
      </c>
      <c r="BM164" s="80">
        <f>+BJ164*'PRECIOS SEGUN ADJ. (FRONTERIZO)'!$B$11*'PRECIOS SEGUN ADJ. (FRONTERIZO)'!$C$11</f>
        <v>0</v>
      </c>
      <c r="BN164" s="80" t="s">
        <v>134</v>
      </c>
      <c r="BO164" s="165">
        <v>14</v>
      </c>
      <c r="BP164" s="37">
        <f t="shared" si="192"/>
        <v>560</v>
      </c>
      <c r="BQ164" s="189">
        <v>68.099999999999994</v>
      </c>
      <c r="BR164" s="80">
        <f>+BO164*'PRECIOS SEGUN ADJ (RURAL)'!$B$9*'PRECIOS SEGUN ADJ (RURAL)'!$C$9</f>
        <v>38135.999999999993</v>
      </c>
      <c r="BS164" s="80" t="s">
        <v>1144</v>
      </c>
      <c r="BT164" s="165">
        <v>310</v>
      </c>
      <c r="BU164" s="37">
        <f t="shared" si="193"/>
        <v>6200</v>
      </c>
      <c r="BV164" s="189">
        <v>5.5</v>
      </c>
      <c r="BW164" s="80">
        <f>+BT164*'PRECIOS SEGUN ADJ (RURAL)'!$B$10*'PRECIOS SEGUN ADJ (RURAL)'!$C$10</f>
        <v>34100</v>
      </c>
      <c r="BX164" s="80" t="s">
        <v>729</v>
      </c>
      <c r="BY164" s="165">
        <v>310</v>
      </c>
      <c r="BZ164" s="37">
        <f t="shared" si="194"/>
        <v>12400</v>
      </c>
      <c r="CA164" s="189">
        <v>7.1500000000000012</v>
      </c>
      <c r="CB164" s="80">
        <f>+BY164*'PRECIOS SEGUN ADJ (RURAL)'!$B$11*'PRECIOS SEGUN ADJ (RURAL)'!$C$11</f>
        <v>88660</v>
      </c>
      <c r="CC164" s="80" t="s">
        <v>3027</v>
      </c>
      <c r="CD164" s="165">
        <v>310</v>
      </c>
      <c r="CE164" s="37">
        <f t="shared" si="195"/>
        <v>12400</v>
      </c>
      <c r="CF164" s="189">
        <v>6.84</v>
      </c>
      <c r="CG164" s="80">
        <f>+CD164*'PRECIOS SEGUN ADJ (RURAL)'!$B$12*'PRECIOS SEGUN ADJ (RURAL)'!$C$12</f>
        <v>84816</v>
      </c>
      <c r="CH164" s="80" t="s">
        <v>3028</v>
      </c>
      <c r="CI164" s="37">
        <v>0</v>
      </c>
      <c r="CJ164" s="37">
        <f t="shared" si="208"/>
        <v>0</v>
      </c>
      <c r="CK164" s="189">
        <v>60</v>
      </c>
      <c r="CL164" s="80">
        <f>+CI164*'PRECIOS SEGUN ADJ. (FRONTERIZO)'!$B$16*'PRECIOS SEGUN ADJ. (FRONTERIZO)'!$C$16</f>
        <v>0</v>
      </c>
      <c r="CM164" s="80" t="s">
        <v>134</v>
      </c>
      <c r="CN164" s="80">
        <f t="shared" si="217"/>
        <v>0</v>
      </c>
      <c r="CO164" s="37">
        <v>0</v>
      </c>
      <c r="CP164" s="37">
        <f t="shared" si="209"/>
        <v>0</v>
      </c>
      <c r="CQ164" s="189">
        <v>55.649999999999991</v>
      </c>
      <c r="CR164" s="80">
        <f>+CO164*'PRECIOS SEGUN ADJ. (FRONTERIZO)'!$B$17*'PRECIOS SEGUN ADJ. (FRONTERIZO)'!$C$17</f>
        <v>0</v>
      </c>
      <c r="CS164" s="80" t="s">
        <v>134</v>
      </c>
      <c r="CT164" s="80">
        <f t="shared" si="218"/>
        <v>0</v>
      </c>
      <c r="CU164" s="165">
        <v>310</v>
      </c>
      <c r="CV164" s="37">
        <f t="shared" si="196"/>
        <v>12400</v>
      </c>
      <c r="CW164" s="189">
        <v>6.5999999999999988</v>
      </c>
      <c r="CX164" s="80">
        <f>+CU164*'PRECIOS SEGUN ADJ (RURAL)'!$B$14*'PRECIOS SEGUN ADJ (RURAL)'!$C$14</f>
        <v>81840</v>
      </c>
      <c r="CY164" s="80" t="s">
        <v>3029</v>
      </c>
      <c r="CZ164" s="37">
        <v>0</v>
      </c>
      <c r="DA164" s="37">
        <f t="shared" si="210"/>
        <v>0</v>
      </c>
      <c r="DB164" s="189">
        <v>65.75</v>
      </c>
      <c r="DC164" s="80">
        <f>+CZ164*'PRECIOS SEGUN ADJ. (FRONTERIZO)'!$B$19*'PRECIOS SEGUN ADJ. (FRONTERIZO)'!$C$19</f>
        <v>0</v>
      </c>
      <c r="DD164" s="80" t="s">
        <v>134</v>
      </c>
      <c r="DE164" s="80">
        <f t="shared" si="219"/>
        <v>0</v>
      </c>
      <c r="DF164" s="165">
        <v>11</v>
      </c>
      <c r="DG164" s="37">
        <f t="shared" si="197"/>
        <v>440</v>
      </c>
      <c r="DH164" s="189">
        <v>82.59999999999998</v>
      </c>
      <c r="DI164" s="80">
        <f>+DF164*'PRECIOS SEGUN ADJ (RURAL)'!$B$15*'PRECIOS SEGUN ADJ (RURAL)'!$C$15</f>
        <v>36344</v>
      </c>
      <c r="DJ164" s="80" t="s">
        <v>1320</v>
      </c>
      <c r="DK164" s="80">
        <f t="shared" si="198"/>
        <v>6541.92</v>
      </c>
      <c r="DL164" s="165">
        <v>310</v>
      </c>
      <c r="DM164" s="37">
        <f t="shared" si="199"/>
        <v>12400</v>
      </c>
      <c r="DN164" s="189">
        <v>23.059999999999995</v>
      </c>
      <c r="DO164" s="80">
        <f>+DL164*'PRECIOS SEGUN ADJ (RURAL)'!$B$17*'PRECIOS SEGUN ADJ (RURAL)'!$C$17</f>
        <v>285944</v>
      </c>
      <c r="DP164" s="80" t="s">
        <v>3030</v>
      </c>
      <c r="DQ164" s="192">
        <v>0</v>
      </c>
      <c r="DR164" s="192">
        <f t="shared" si="211"/>
        <v>0</v>
      </c>
      <c r="DS164" s="189">
        <v>80.849999999999994</v>
      </c>
      <c r="DT164" s="80">
        <f>+DQ164*'PRECIOS SEGUN ADJ. (FRONTERIZO)'!$B$22*'PRECIOS SEGUN ADJ. (FRONTERIZO)'!$C$22</f>
        <v>0</v>
      </c>
      <c r="DU164" s="80" t="s">
        <v>134</v>
      </c>
      <c r="DV164" s="165">
        <v>13</v>
      </c>
      <c r="DW164" s="37">
        <f t="shared" si="200"/>
        <v>520</v>
      </c>
      <c r="DX164" s="189">
        <v>21.83</v>
      </c>
      <c r="DY164" s="80">
        <f>+DV164*'PRECIOS SEGUN ADJ (RURAL)'!$B$19*'PRECIOS SEGUN ADJ (RURAL)'!$C$19</f>
        <v>11351.599999999999</v>
      </c>
      <c r="DZ164" s="80" t="s">
        <v>1322</v>
      </c>
      <c r="EA164" s="80">
        <f t="shared" si="201"/>
        <v>2043.29</v>
      </c>
      <c r="EB164" s="165">
        <v>45</v>
      </c>
      <c r="EC164" s="37">
        <f t="shared" si="202"/>
        <v>1800</v>
      </c>
      <c r="ED164" s="189">
        <v>33</v>
      </c>
      <c r="EE164" s="80">
        <f>+EB164*'PRECIOS SEGUN ADJ (RURAL)'!$B$20*'PRECIOS SEGUN ADJ (RURAL)'!$C$20</f>
        <v>59400</v>
      </c>
      <c r="EF164" s="80" t="s">
        <v>296</v>
      </c>
      <c r="EG164" s="37">
        <v>0</v>
      </c>
      <c r="EH164" s="37">
        <f t="shared" si="212"/>
        <v>0</v>
      </c>
      <c r="EI164" s="189">
        <v>15.789999999999997</v>
      </c>
      <c r="EJ164" s="80">
        <f>+EG164*'PRECIOS SEGUN ADJ. (FRONTERIZO)'!$B$25*'PRECIOS SEGUN ADJ. (FRONTERIZO)'!$C$25</f>
        <v>0</v>
      </c>
      <c r="EK164" s="80" t="s">
        <v>134</v>
      </c>
      <c r="EL164" s="37">
        <v>0</v>
      </c>
      <c r="EM164" s="37">
        <f t="shared" si="213"/>
        <v>0</v>
      </c>
      <c r="EN164" s="189">
        <v>31.5</v>
      </c>
      <c r="EO164" s="80">
        <f>+EL164*'PRECIOS SEGUN ADJ. (FRONTERIZO)'!$B$26*'PRECIOS SEGUN ADJ. (FRONTERIZO)'!$C$26</f>
        <v>0</v>
      </c>
      <c r="EP164" s="80" t="s">
        <v>134</v>
      </c>
      <c r="EQ164" s="193">
        <v>39</v>
      </c>
      <c r="ER164" s="194">
        <f t="shared" si="214"/>
        <v>1560</v>
      </c>
      <c r="ES164" s="195">
        <v>21.68</v>
      </c>
      <c r="ET164" s="196">
        <f>+EQ164*'PRECIOS SEGUN ADJ (RURAL)'!$B$13*'PRECIOS SEGUN ADJ (RURAL)'!$C$13</f>
        <v>33820.800000000003</v>
      </c>
      <c r="EU164" s="196" t="s">
        <v>1518</v>
      </c>
      <c r="EV164" s="197">
        <v>310</v>
      </c>
      <c r="EW164" s="198">
        <f t="shared" si="203"/>
        <v>6200</v>
      </c>
      <c r="EX164" s="199">
        <v>5.5</v>
      </c>
      <c r="EY164" s="200">
        <f>+EV164*'PRECIOS SEGUN ADJ (RURAL)'!$B$16*'PRECIOS SEGUN ADJ (RURAL)'!$C$16</f>
        <v>34100</v>
      </c>
      <c r="EZ164" s="200" t="s">
        <v>729</v>
      </c>
      <c r="FA164" s="201">
        <v>18</v>
      </c>
      <c r="FB164" s="202">
        <f t="shared" si="215"/>
        <v>720</v>
      </c>
      <c r="FC164" s="203">
        <v>220</v>
      </c>
      <c r="FD164" s="204">
        <f>+FA164*'PRECIOS SEGUN ADJ (RURAL)'!$B$18*'PRECIOS SEGUN ADJ (RURAL)'!$C$18</f>
        <v>158400</v>
      </c>
      <c r="FE164" s="204" t="s">
        <v>1324</v>
      </c>
      <c r="FF164" s="204">
        <f t="shared" si="204"/>
        <v>28512</v>
      </c>
      <c r="FG164" s="80">
        <f t="shared" si="220"/>
        <v>1540813.6000000003</v>
      </c>
      <c r="FH164" s="80" t="s">
        <v>3831</v>
      </c>
      <c r="FI164" s="80">
        <f t="shared" si="216"/>
        <v>119734.23</v>
      </c>
      <c r="FJ164" s="80" t="s">
        <v>3832</v>
      </c>
      <c r="FK164" s="80">
        <f t="shared" si="221"/>
        <v>1421079.3700000003</v>
      </c>
      <c r="FL164" s="80" t="s">
        <v>3833</v>
      </c>
      <c r="FM164" s="80">
        <f t="shared" si="222"/>
        <v>308162.71999999997</v>
      </c>
      <c r="FN164" s="80" t="s">
        <v>3834</v>
      </c>
      <c r="FO164" s="80">
        <f t="shared" si="223"/>
        <v>15408.14</v>
      </c>
      <c r="FP164" s="80" t="s">
        <v>3835</v>
      </c>
      <c r="FQ164" s="80"/>
      <c r="FR164" s="80">
        <f t="shared" si="224"/>
        <v>1232650.8800000004</v>
      </c>
      <c r="FS164" s="80" t="s">
        <v>3836</v>
      </c>
      <c r="FT164" s="37" t="str">
        <f>+VLOOKUP(D164,'RURAL XENIA'!F:G,2,0)</f>
        <v>R-43</v>
      </c>
    </row>
    <row r="165" spans="1:176">
      <c r="A165" s="37">
        <v>164</v>
      </c>
      <c r="B165" s="176" t="s">
        <v>1826</v>
      </c>
      <c r="C165" s="26" t="s">
        <v>3837</v>
      </c>
      <c r="D165" s="37">
        <v>101860782</v>
      </c>
      <c r="E165" s="37">
        <f>+VLOOKUP(D165,'INFORMACION DE PROVEEDORES'!C:I,2,0)</f>
        <v>101860782</v>
      </c>
      <c r="F165" s="26" t="e">
        <f>+VLOOKUP(D165,'INFORMACION DE PROVEEDORES'!C:J,4,0)</f>
        <v>#N/A</v>
      </c>
      <c r="G165" s="37" t="e">
        <f>+VLOOKUP(D165,'INFORMACION DE PROVEEDORES'!C:K,5,0)</f>
        <v>#N/A</v>
      </c>
      <c r="H165" s="26" t="e">
        <f>+VLOOKUP(D165,'INFORMACION DE PROVEEDORES'!C:L,7,0)</f>
        <v>#N/A</v>
      </c>
      <c r="I165" s="37" t="str">
        <f>+VLOOKUP(D165,'INFORMACION DE PROVEEDORES'!C:M,3,0)</f>
        <v xml:space="preserve"> JURÍDICA</v>
      </c>
      <c r="J165" s="37">
        <v>1</v>
      </c>
      <c r="K165" s="37">
        <v>676</v>
      </c>
      <c r="L165" s="37">
        <v>45</v>
      </c>
      <c r="M165" s="37">
        <f t="shared" si="180"/>
        <v>1800</v>
      </c>
      <c r="N165" s="189">
        <v>60.180000000000007</v>
      </c>
      <c r="O165" s="80">
        <f>+L165*'PRECIOS SEGUN ADJ (RURAL)'!$B$2*'PRECIOS SEGUN ADJ (RURAL)'!$C$2</f>
        <v>108324</v>
      </c>
      <c r="P165" s="80" t="s">
        <v>3811</v>
      </c>
      <c r="Q165" s="80">
        <f t="shared" si="181"/>
        <v>17331.84</v>
      </c>
      <c r="R165" s="165">
        <v>8</v>
      </c>
      <c r="S165" s="37">
        <f t="shared" si="182"/>
        <v>320</v>
      </c>
      <c r="T165" s="189">
        <v>33</v>
      </c>
      <c r="U165" s="80">
        <f>+R165*'PRECIOS SEGUN ADJ (RURAL)'!$B$3*'PRECIOS SEGUN ADJ (RURAL)'!$C$3</f>
        <v>10560</v>
      </c>
      <c r="V165" s="80" t="s">
        <v>2870</v>
      </c>
      <c r="W165" s="192">
        <v>0</v>
      </c>
      <c r="X165" s="37">
        <f t="shared" si="205"/>
        <v>0</v>
      </c>
      <c r="Y165" s="189">
        <v>25.2</v>
      </c>
      <c r="Z165" s="80">
        <f>+W165*'PRECIOS SEGUN ADJ. (FRONTERIZO)'!$B$4*'PRECIOS SEGUN ADJ. (FRONTERIZO)'!$C$4</f>
        <v>0</v>
      </c>
      <c r="AA165" s="80" t="s">
        <v>134</v>
      </c>
      <c r="AB165" s="165">
        <v>103</v>
      </c>
      <c r="AC165" s="37">
        <f t="shared" si="183"/>
        <v>4120</v>
      </c>
      <c r="AD165" s="189">
        <v>87.91</v>
      </c>
      <c r="AE165" s="80">
        <f>+AB165*'PRECIOS SEGUN ADJ (RURAL)'!$B$4*'PRECIOS SEGUN ADJ (RURAL)'!$C$4</f>
        <v>362189.19999999995</v>
      </c>
      <c r="AF165" s="80" t="s">
        <v>2013</v>
      </c>
      <c r="AG165" s="80">
        <f t="shared" si="184"/>
        <v>65194.06</v>
      </c>
      <c r="AH165" s="165">
        <v>124</v>
      </c>
      <c r="AI165" s="37">
        <f t="shared" si="185"/>
        <v>4960</v>
      </c>
      <c r="AJ165" s="189">
        <v>53.95</v>
      </c>
      <c r="AK165" s="80">
        <f>+AH165*'PRECIOS SEGUN ADJ (RURAL)'!$B$5*'PRECIOS SEGUN ADJ (RURAL)'!$C$5</f>
        <v>267592</v>
      </c>
      <c r="AL165" s="80" t="s">
        <v>3838</v>
      </c>
      <c r="AM165" s="165">
        <v>15</v>
      </c>
      <c r="AN165" s="37">
        <f t="shared" si="186"/>
        <v>600</v>
      </c>
      <c r="AO165" s="189">
        <v>29.05</v>
      </c>
      <c r="AP165" s="80">
        <f>+AM165*'PRECIOS SEGUN ADJ (RURAL)'!$B$6*'PRECIOS SEGUN ADJ (RURAL)'!$C$6</f>
        <v>17430</v>
      </c>
      <c r="AQ165" s="80" t="s">
        <v>2873</v>
      </c>
      <c r="AR165" s="80">
        <f t="shared" si="187"/>
        <v>2788.8</v>
      </c>
      <c r="AS165" s="165">
        <v>38</v>
      </c>
      <c r="AT165" s="37">
        <f t="shared" si="188"/>
        <v>1520</v>
      </c>
      <c r="AU165" s="189">
        <v>304.44</v>
      </c>
      <c r="AV165" s="80">
        <f>+AS165*'PRECIOS SEGUN ADJ (RURAL)'!$B$7*'PRECIOS SEGUN ADJ (RURAL)'!$C$7</f>
        <v>462748.8</v>
      </c>
      <c r="AW165" s="80" t="s">
        <v>3839</v>
      </c>
      <c r="AX165" s="80">
        <f t="shared" si="189"/>
        <v>83294.78</v>
      </c>
      <c r="AY165" s="37">
        <v>0</v>
      </c>
      <c r="AZ165" s="37">
        <f t="shared" si="206"/>
        <v>0</v>
      </c>
      <c r="BA165" s="189">
        <v>18.899999999999999</v>
      </c>
      <c r="BB165" s="80">
        <f>+AY165*'PRECIOS SEGUN ADJ. (FRONTERIZO)'!$B$9*'PRECIOS SEGUN ADJ. (FRONTERIZO)'!$C$9</f>
        <v>0</v>
      </c>
      <c r="BC165" s="80" t="s">
        <v>134</v>
      </c>
      <c r="BD165" s="165">
        <v>8</v>
      </c>
      <c r="BE165" s="37">
        <f t="shared" si="190"/>
        <v>320</v>
      </c>
      <c r="BF165" s="189">
        <v>140.38999999999999</v>
      </c>
      <c r="BG165" s="80">
        <f>+BD165*'PRECIOS SEGUN ADJ (RURAL)'!$B$8*'PRECIOS SEGUN ADJ (RURAL)'!$C$8</f>
        <v>44924.799999999996</v>
      </c>
      <c r="BH165" s="80" t="s">
        <v>2874</v>
      </c>
      <c r="BI165" s="80">
        <f t="shared" si="191"/>
        <v>8086.46</v>
      </c>
      <c r="BJ165" s="37">
        <v>0</v>
      </c>
      <c r="BK165" s="37">
        <f t="shared" si="207"/>
        <v>0</v>
      </c>
      <c r="BL165" s="189">
        <v>31.459999999999997</v>
      </c>
      <c r="BM165" s="80">
        <f>+BJ165*'PRECIOS SEGUN ADJ. (FRONTERIZO)'!$B$11*'PRECIOS SEGUN ADJ. (FRONTERIZO)'!$C$11</f>
        <v>0</v>
      </c>
      <c r="BN165" s="80" t="s">
        <v>134</v>
      </c>
      <c r="BO165" s="165">
        <v>30</v>
      </c>
      <c r="BP165" s="37">
        <f t="shared" si="192"/>
        <v>1200</v>
      </c>
      <c r="BQ165" s="189">
        <v>68.099999999999994</v>
      </c>
      <c r="BR165" s="80">
        <f>+BO165*'PRECIOS SEGUN ADJ (RURAL)'!$B$9*'PRECIOS SEGUN ADJ (RURAL)'!$C$9</f>
        <v>81719.999999999985</v>
      </c>
      <c r="BS165" s="80" t="s">
        <v>3814</v>
      </c>
      <c r="BT165" s="165">
        <v>676</v>
      </c>
      <c r="BU165" s="37">
        <f t="shared" si="193"/>
        <v>13520</v>
      </c>
      <c r="BV165" s="189">
        <v>5.5</v>
      </c>
      <c r="BW165" s="80">
        <f>+BT165*'PRECIOS SEGUN ADJ (RURAL)'!$B$10*'PRECIOS SEGUN ADJ (RURAL)'!$C$10</f>
        <v>74360</v>
      </c>
      <c r="BX165" s="80" t="s">
        <v>3137</v>
      </c>
      <c r="BY165" s="165">
        <v>676</v>
      </c>
      <c r="BZ165" s="37">
        <f t="shared" si="194"/>
        <v>27040</v>
      </c>
      <c r="CA165" s="189">
        <v>7.1500000000000012</v>
      </c>
      <c r="CB165" s="80">
        <f>+BY165*'PRECIOS SEGUN ADJ (RURAL)'!$B$11*'PRECIOS SEGUN ADJ (RURAL)'!$C$11</f>
        <v>193336.00000000003</v>
      </c>
      <c r="CC165" s="80" t="s">
        <v>3840</v>
      </c>
      <c r="CD165" s="165">
        <v>676</v>
      </c>
      <c r="CE165" s="37">
        <f t="shared" si="195"/>
        <v>27040</v>
      </c>
      <c r="CF165" s="189">
        <v>6.84</v>
      </c>
      <c r="CG165" s="80">
        <f>+CD165*'PRECIOS SEGUN ADJ (RURAL)'!$B$12*'PRECIOS SEGUN ADJ (RURAL)'!$C$12</f>
        <v>184953.60000000001</v>
      </c>
      <c r="CH165" s="80" t="s">
        <v>3841</v>
      </c>
      <c r="CI165" s="37">
        <v>0</v>
      </c>
      <c r="CJ165" s="37">
        <f t="shared" si="208"/>
        <v>0</v>
      </c>
      <c r="CK165" s="189">
        <v>60</v>
      </c>
      <c r="CL165" s="80">
        <f>+CI165*'PRECIOS SEGUN ADJ. (FRONTERIZO)'!$B$16*'PRECIOS SEGUN ADJ. (FRONTERIZO)'!$C$16</f>
        <v>0</v>
      </c>
      <c r="CM165" s="80" t="s">
        <v>134</v>
      </c>
      <c r="CN165" s="80">
        <f t="shared" si="217"/>
        <v>0</v>
      </c>
      <c r="CO165" s="37">
        <v>0</v>
      </c>
      <c r="CP165" s="37">
        <f t="shared" si="209"/>
        <v>0</v>
      </c>
      <c r="CQ165" s="189">
        <v>55.649999999999991</v>
      </c>
      <c r="CR165" s="80">
        <f>+CO165*'PRECIOS SEGUN ADJ. (FRONTERIZO)'!$B$17*'PRECIOS SEGUN ADJ. (FRONTERIZO)'!$C$17</f>
        <v>0</v>
      </c>
      <c r="CS165" s="80" t="s">
        <v>134</v>
      </c>
      <c r="CT165" s="80">
        <f t="shared" si="218"/>
        <v>0</v>
      </c>
      <c r="CU165" s="165">
        <v>676</v>
      </c>
      <c r="CV165" s="37">
        <f t="shared" si="196"/>
        <v>27040</v>
      </c>
      <c r="CW165" s="189">
        <v>6.5999999999999988</v>
      </c>
      <c r="CX165" s="80">
        <f>+CU165*'PRECIOS SEGUN ADJ (RURAL)'!$B$14*'PRECIOS SEGUN ADJ (RURAL)'!$C$14</f>
        <v>178463.99999999997</v>
      </c>
      <c r="CY165" s="80" t="s">
        <v>967</v>
      </c>
      <c r="CZ165" s="37">
        <v>0</v>
      </c>
      <c r="DA165" s="37">
        <f t="shared" si="210"/>
        <v>0</v>
      </c>
      <c r="DB165" s="189">
        <v>65.75</v>
      </c>
      <c r="DC165" s="80">
        <f>+CZ165*'PRECIOS SEGUN ADJ. (FRONTERIZO)'!$B$19*'PRECIOS SEGUN ADJ. (FRONTERIZO)'!$C$19</f>
        <v>0</v>
      </c>
      <c r="DD165" s="80" t="s">
        <v>134</v>
      </c>
      <c r="DE165" s="80">
        <f t="shared" si="219"/>
        <v>0</v>
      </c>
      <c r="DF165" s="165">
        <v>23</v>
      </c>
      <c r="DG165" s="37">
        <f t="shared" si="197"/>
        <v>920</v>
      </c>
      <c r="DH165" s="189">
        <v>82.59999999999998</v>
      </c>
      <c r="DI165" s="80">
        <f>+DF165*'PRECIOS SEGUN ADJ (RURAL)'!$B$15*'PRECIOS SEGUN ADJ (RURAL)'!$C$15</f>
        <v>75992</v>
      </c>
      <c r="DJ165" s="80" t="s">
        <v>3819</v>
      </c>
      <c r="DK165" s="80">
        <f t="shared" si="198"/>
        <v>13678.56</v>
      </c>
      <c r="DL165" s="165">
        <v>676</v>
      </c>
      <c r="DM165" s="37">
        <f t="shared" si="199"/>
        <v>27040</v>
      </c>
      <c r="DN165" s="189">
        <v>23.059999999999995</v>
      </c>
      <c r="DO165" s="80">
        <f>+DL165*'PRECIOS SEGUN ADJ (RURAL)'!$B$17*'PRECIOS SEGUN ADJ (RURAL)'!$C$17</f>
        <v>623542.4</v>
      </c>
      <c r="DP165" s="80" t="s">
        <v>3842</v>
      </c>
      <c r="DQ165" s="192">
        <v>0</v>
      </c>
      <c r="DR165" s="192">
        <f t="shared" si="211"/>
        <v>0</v>
      </c>
      <c r="DS165" s="189">
        <v>80.849999999999994</v>
      </c>
      <c r="DT165" s="80">
        <f>+DQ165*'PRECIOS SEGUN ADJ. (FRONTERIZO)'!$B$22*'PRECIOS SEGUN ADJ. (FRONTERIZO)'!$C$22</f>
        <v>0</v>
      </c>
      <c r="DU165" s="80" t="s">
        <v>134</v>
      </c>
      <c r="DV165" s="165">
        <v>27</v>
      </c>
      <c r="DW165" s="37">
        <f t="shared" si="200"/>
        <v>1080</v>
      </c>
      <c r="DX165" s="189">
        <v>21.83</v>
      </c>
      <c r="DY165" s="80">
        <f>+DV165*'PRECIOS SEGUN ADJ (RURAL)'!$B$19*'PRECIOS SEGUN ADJ (RURAL)'!$C$19</f>
        <v>23576.399999999998</v>
      </c>
      <c r="DZ165" s="80" t="s">
        <v>738</v>
      </c>
      <c r="EA165" s="80">
        <f t="shared" si="201"/>
        <v>4243.75</v>
      </c>
      <c r="EB165" s="165">
        <v>97</v>
      </c>
      <c r="EC165" s="37">
        <f t="shared" si="202"/>
        <v>3880</v>
      </c>
      <c r="ED165" s="189">
        <v>33</v>
      </c>
      <c r="EE165" s="80">
        <f>+EB165*'PRECIOS SEGUN ADJ (RURAL)'!$B$20*'PRECIOS SEGUN ADJ (RURAL)'!$C$20</f>
        <v>128040</v>
      </c>
      <c r="EF165" s="80" t="s">
        <v>3821</v>
      </c>
      <c r="EG165" s="37">
        <v>0</v>
      </c>
      <c r="EH165" s="37">
        <f t="shared" si="212"/>
        <v>0</v>
      </c>
      <c r="EI165" s="189">
        <v>15.789999999999997</v>
      </c>
      <c r="EJ165" s="80">
        <f>+EG165*'PRECIOS SEGUN ADJ. (FRONTERIZO)'!$B$25*'PRECIOS SEGUN ADJ. (FRONTERIZO)'!$C$25</f>
        <v>0</v>
      </c>
      <c r="EK165" s="80" t="s">
        <v>134</v>
      </c>
      <c r="EL165" s="37">
        <v>0</v>
      </c>
      <c r="EM165" s="37">
        <f t="shared" si="213"/>
        <v>0</v>
      </c>
      <c r="EN165" s="189">
        <v>31.5</v>
      </c>
      <c r="EO165" s="80">
        <f>+EL165*'PRECIOS SEGUN ADJ. (FRONTERIZO)'!$B$26*'PRECIOS SEGUN ADJ. (FRONTERIZO)'!$C$26</f>
        <v>0</v>
      </c>
      <c r="EP165" s="80" t="s">
        <v>134</v>
      </c>
      <c r="EQ165" s="193">
        <v>85</v>
      </c>
      <c r="ER165" s="194">
        <f t="shared" si="214"/>
        <v>3400</v>
      </c>
      <c r="ES165" s="195">
        <v>21.68</v>
      </c>
      <c r="ET165" s="196">
        <f>+EQ165*'PRECIOS SEGUN ADJ (RURAL)'!$B$13*'PRECIOS SEGUN ADJ (RURAL)'!$C$13</f>
        <v>73712</v>
      </c>
      <c r="EU165" s="196" t="s">
        <v>3822</v>
      </c>
      <c r="EV165" s="197">
        <v>676</v>
      </c>
      <c r="EW165" s="198">
        <f t="shared" si="203"/>
        <v>13520</v>
      </c>
      <c r="EX165" s="199">
        <v>5.5</v>
      </c>
      <c r="EY165" s="200">
        <f>+EV165*'PRECIOS SEGUN ADJ (RURAL)'!$B$16*'PRECIOS SEGUN ADJ (RURAL)'!$C$16</f>
        <v>74360</v>
      </c>
      <c r="EZ165" s="200" t="s">
        <v>3137</v>
      </c>
      <c r="FA165" s="201">
        <v>38</v>
      </c>
      <c r="FB165" s="202">
        <f t="shared" si="215"/>
        <v>1520</v>
      </c>
      <c r="FC165" s="203">
        <v>220</v>
      </c>
      <c r="FD165" s="204">
        <f>+FA165*'PRECIOS SEGUN ADJ (RURAL)'!$B$18*'PRECIOS SEGUN ADJ (RURAL)'!$C$18</f>
        <v>334400</v>
      </c>
      <c r="FE165" s="204" t="s">
        <v>3843</v>
      </c>
      <c r="FF165" s="204">
        <f t="shared" si="204"/>
        <v>60192</v>
      </c>
      <c r="FG165" s="80">
        <f t="shared" si="220"/>
        <v>3320225.2</v>
      </c>
      <c r="FH165" s="80" t="s">
        <v>3844</v>
      </c>
      <c r="FI165" s="80">
        <f t="shared" si="216"/>
        <v>254810.24999999997</v>
      </c>
      <c r="FJ165" s="80" t="s">
        <v>3845</v>
      </c>
      <c r="FK165" s="80">
        <f t="shared" si="221"/>
        <v>3065414.95</v>
      </c>
      <c r="FL165" s="80" t="s">
        <v>3846</v>
      </c>
      <c r="FM165" s="80">
        <f t="shared" si="222"/>
        <v>664045.04</v>
      </c>
      <c r="FN165" s="80" t="s">
        <v>3847</v>
      </c>
      <c r="FO165" s="80">
        <f t="shared" si="223"/>
        <v>33202.25</v>
      </c>
      <c r="FP165" s="80" t="s">
        <v>3848</v>
      </c>
      <c r="FQ165" s="80"/>
      <c r="FR165" s="80">
        <f t="shared" si="224"/>
        <v>2656180.16</v>
      </c>
      <c r="FS165" s="80" t="s">
        <v>3849</v>
      </c>
      <c r="FT165" s="37" t="str">
        <f>+VLOOKUP(D165,'RURAL XENIA'!F:G,2,0)</f>
        <v>R-07</v>
      </c>
    </row>
    <row r="166" spans="1:176">
      <c r="A166" s="37">
        <v>165</v>
      </c>
      <c r="B166" s="176" t="s">
        <v>1826</v>
      </c>
      <c r="C166" s="26" t="s">
        <v>3850</v>
      </c>
      <c r="D166" s="37">
        <v>131119301</v>
      </c>
      <c r="E166" s="37">
        <f>+VLOOKUP(D166,'INFORMACION DE PROVEEDORES'!C:I,2,0)</f>
        <v>131119301</v>
      </c>
      <c r="F166" s="26" t="str">
        <f>+VLOOKUP(D166,'INFORMACION DE PROVEEDORES'!C:J,4,0)</f>
        <v>CELESTE DEYAMIRA OVIEDO VALDEZ</v>
      </c>
      <c r="G166" s="37" t="str">
        <f>+VLOOKUP(D166,'INFORMACION DE PROVEEDORES'!C:K,5,0)</f>
        <v>017-0009848-4</v>
      </c>
      <c r="H166" s="26" t="str">
        <f>+VLOOKUP(D166,'INFORMACION DE PROVEEDORES'!C:L,7,0)</f>
        <v>CALLE DUVERGE, NO. 2, PADRE LAS CASAS</v>
      </c>
      <c r="I166" s="37" t="str">
        <f>+VLOOKUP(D166,'INFORMACION DE PROVEEDORES'!C:M,3,0)</f>
        <v xml:space="preserve"> JURÍDICA</v>
      </c>
      <c r="J166" s="37">
        <v>4</v>
      </c>
      <c r="K166" s="37">
        <v>263</v>
      </c>
      <c r="L166" s="37">
        <v>20</v>
      </c>
      <c r="M166" s="37">
        <f t="shared" si="180"/>
        <v>800</v>
      </c>
      <c r="N166" s="189">
        <v>60.180000000000007</v>
      </c>
      <c r="O166" s="80">
        <f>+L166*'PRECIOS SEGUN ADJ (RURAL)'!$B$2*'PRECIOS SEGUN ADJ (RURAL)'!$C$2</f>
        <v>48144</v>
      </c>
      <c r="P166" s="80" t="s">
        <v>1137</v>
      </c>
      <c r="Q166" s="80">
        <f t="shared" si="181"/>
        <v>7703.04</v>
      </c>
      <c r="R166" s="165">
        <v>6</v>
      </c>
      <c r="S166" s="37">
        <f t="shared" si="182"/>
        <v>240</v>
      </c>
      <c r="T166" s="189">
        <v>33</v>
      </c>
      <c r="U166" s="80">
        <f>+R166*'PRECIOS SEGUN ADJ (RURAL)'!$B$3*'PRECIOS SEGUN ADJ (RURAL)'!$C$3</f>
        <v>7920</v>
      </c>
      <c r="V166" s="80" t="s">
        <v>1509</v>
      </c>
      <c r="W166" s="192">
        <v>0</v>
      </c>
      <c r="X166" s="37">
        <f t="shared" si="205"/>
        <v>0</v>
      </c>
      <c r="Y166" s="189">
        <v>25.2</v>
      </c>
      <c r="Z166" s="80">
        <f>+W166*'PRECIOS SEGUN ADJ. (FRONTERIZO)'!$B$4*'PRECIOS SEGUN ADJ. (FRONTERIZO)'!$C$4</f>
        <v>0</v>
      </c>
      <c r="AA166" s="80" t="s">
        <v>134</v>
      </c>
      <c r="AB166" s="165">
        <v>41</v>
      </c>
      <c r="AC166" s="37">
        <f t="shared" si="183"/>
        <v>1640</v>
      </c>
      <c r="AD166" s="189">
        <v>87.91</v>
      </c>
      <c r="AE166" s="80">
        <f>+AB166*'PRECIOS SEGUN ADJ (RURAL)'!$B$4*'PRECIOS SEGUN ADJ (RURAL)'!$C$4</f>
        <v>144172.4</v>
      </c>
      <c r="AF166" s="80" t="s">
        <v>646</v>
      </c>
      <c r="AG166" s="80">
        <f t="shared" si="184"/>
        <v>25951.03</v>
      </c>
      <c r="AH166" s="165">
        <v>49</v>
      </c>
      <c r="AI166" s="37">
        <f t="shared" si="185"/>
        <v>1960</v>
      </c>
      <c r="AJ166" s="189">
        <v>53.95</v>
      </c>
      <c r="AK166" s="80">
        <f>+AH166*'PRECIOS SEGUN ADJ (RURAL)'!$B$5*'PRECIOS SEGUN ADJ (RURAL)'!$C$5</f>
        <v>105742</v>
      </c>
      <c r="AL166" s="80" t="s">
        <v>1074</v>
      </c>
      <c r="AM166" s="165">
        <v>8</v>
      </c>
      <c r="AN166" s="37">
        <f t="shared" si="186"/>
        <v>320</v>
      </c>
      <c r="AO166" s="189">
        <v>29.05</v>
      </c>
      <c r="AP166" s="80">
        <f>+AM166*'PRECIOS SEGUN ADJ (RURAL)'!$B$6*'PRECIOS SEGUN ADJ (RURAL)'!$C$6</f>
        <v>9296</v>
      </c>
      <c r="AQ166" s="80" t="s">
        <v>1313</v>
      </c>
      <c r="AR166" s="80">
        <f t="shared" si="187"/>
        <v>1487.36</v>
      </c>
      <c r="AS166" s="165">
        <v>16</v>
      </c>
      <c r="AT166" s="37">
        <f t="shared" si="188"/>
        <v>640</v>
      </c>
      <c r="AU166" s="189">
        <v>304.44</v>
      </c>
      <c r="AV166" s="80">
        <f>+AS166*'PRECIOS SEGUN ADJ (RURAL)'!$B$7*'PRECIOS SEGUN ADJ (RURAL)'!$C$7</f>
        <v>194841.60000000001</v>
      </c>
      <c r="AW166" s="80" t="s">
        <v>1335</v>
      </c>
      <c r="AX166" s="80">
        <f t="shared" si="189"/>
        <v>35071.49</v>
      </c>
      <c r="AY166" s="37">
        <v>0</v>
      </c>
      <c r="AZ166" s="37">
        <f t="shared" si="206"/>
        <v>0</v>
      </c>
      <c r="BA166" s="189">
        <v>18.899999999999999</v>
      </c>
      <c r="BB166" s="80">
        <f>+AY166*'PRECIOS SEGUN ADJ. (FRONTERIZO)'!$B$9*'PRECIOS SEGUN ADJ. (FRONTERIZO)'!$C$9</f>
        <v>0</v>
      </c>
      <c r="BC166" s="80" t="s">
        <v>134</v>
      </c>
      <c r="BD166" s="165">
        <v>6</v>
      </c>
      <c r="BE166" s="37">
        <f t="shared" si="190"/>
        <v>240</v>
      </c>
      <c r="BF166" s="189">
        <v>140.38999999999999</v>
      </c>
      <c r="BG166" s="80">
        <f>+BD166*'PRECIOS SEGUN ADJ (RURAL)'!$B$8*'PRECIOS SEGUN ADJ (RURAL)'!$C$8</f>
        <v>33693.599999999999</v>
      </c>
      <c r="BH166" s="80" t="s">
        <v>1512</v>
      </c>
      <c r="BI166" s="80">
        <f t="shared" si="191"/>
        <v>6064.85</v>
      </c>
      <c r="BJ166" s="37">
        <v>0</v>
      </c>
      <c r="BK166" s="37">
        <f t="shared" si="207"/>
        <v>0</v>
      </c>
      <c r="BL166" s="189">
        <v>31.459999999999997</v>
      </c>
      <c r="BM166" s="80">
        <f>+BJ166*'PRECIOS SEGUN ADJ. (FRONTERIZO)'!$B$11*'PRECIOS SEGUN ADJ. (FRONTERIZO)'!$C$11</f>
        <v>0</v>
      </c>
      <c r="BN166" s="80" t="s">
        <v>134</v>
      </c>
      <c r="BO166" s="165">
        <v>14</v>
      </c>
      <c r="BP166" s="37">
        <f t="shared" si="192"/>
        <v>560</v>
      </c>
      <c r="BQ166" s="189">
        <v>68.099999999999994</v>
      </c>
      <c r="BR166" s="80">
        <f>+BO166*'PRECIOS SEGUN ADJ (RURAL)'!$B$9*'PRECIOS SEGUN ADJ (RURAL)'!$C$9</f>
        <v>38135.999999999993</v>
      </c>
      <c r="BS166" s="80" t="s">
        <v>1144</v>
      </c>
      <c r="BT166" s="165">
        <v>263</v>
      </c>
      <c r="BU166" s="37">
        <f t="shared" si="193"/>
        <v>5260</v>
      </c>
      <c r="BV166" s="189">
        <v>5.5</v>
      </c>
      <c r="BW166" s="80">
        <f>+BT166*'PRECIOS SEGUN ADJ (RURAL)'!$B$10*'PRECIOS SEGUN ADJ (RURAL)'!$C$10</f>
        <v>28930</v>
      </c>
      <c r="BX166" s="80" t="s">
        <v>1363</v>
      </c>
      <c r="BY166" s="165">
        <v>263</v>
      </c>
      <c r="BZ166" s="37">
        <f t="shared" si="194"/>
        <v>10520</v>
      </c>
      <c r="CA166" s="189">
        <v>7.1500000000000012</v>
      </c>
      <c r="CB166" s="80">
        <f>+BY166*'PRECIOS SEGUN ADJ (RURAL)'!$B$11*'PRECIOS SEGUN ADJ (RURAL)'!$C$11</f>
        <v>75218</v>
      </c>
      <c r="CC166" s="80" t="s">
        <v>1364</v>
      </c>
      <c r="CD166" s="165">
        <v>263</v>
      </c>
      <c r="CE166" s="37">
        <f t="shared" si="195"/>
        <v>10520</v>
      </c>
      <c r="CF166" s="189">
        <v>6.84</v>
      </c>
      <c r="CG166" s="80">
        <f>+CD166*'PRECIOS SEGUN ADJ (RURAL)'!$B$12*'PRECIOS SEGUN ADJ (RURAL)'!$C$12</f>
        <v>71956.800000000003</v>
      </c>
      <c r="CH166" s="80" t="s">
        <v>1365</v>
      </c>
      <c r="CI166" s="37">
        <v>0</v>
      </c>
      <c r="CJ166" s="37">
        <f t="shared" si="208"/>
        <v>0</v>
      </c>
      <c r="CK166" s="189">
        <v>60</v>
      </c>
      <c r="CL166" s="80">
        <f>+CI166*'PRECIOS SEGUN ADJ. (FRONTERIZO)'!$B$16*'PRECIOS SEGUN ADJ. (FRONTERIZO)'!$C$16</f>
        <v>0</v>
      </c>
      <c r="CM166" s="80" t="s">
        <v>134</v>
      </c>
      <c r="CN166" s="80">
        <f t="shared" si="217"/>
        <v>0</v>
      </c>
      <c r="CO166" s="37">
        <v>0</v>
      </c>
      <c r="CP166" s="37">
        <f t="shared" si="209"/>
        <v>0</v>
      </c>
      <c r="CQ166" s="189">
        <v>55.649999999999991</v>
      </c>
      <c r="CR166" s="80">
        <f>+CO166*'PRECIOS SEGUN ADJ. (FRONTERIZO)'!$B$17*'PRECIOS SEGUN ADJ. (FRONTERIZO)'!$C$17</f>
        <v>0</v>
      </c>
      <c r="CS166" s="80" t="s">
        <v>134</v>
      </c>
      <c r="CT166" s="80">
        <f t="shared" si="218"/>
        <v>0</v>
      </c>
      <c r="CU166" s="165">
        <v>263</v>
      </c>
      <c r="CV166" s="37">
        <f t="shared" si="196"/>
        <v>10520</v>
      </c>
      <c r="CW166" s="189">
        <v>6.5999999999999988</v>
      </c>
      <c r="CX166" s="80">
        <f>+CU166*'PRECIOS SEGUN ADJ (RURAL)'!$B$14*'PRECIOS SEGUN ADJ (RURAL)'!$C$14</f>
        <v>69432</v>
      </c>
      <c r="CY166" s="80" t="s">
        <v>1366</v>
      </c>
      <c r="CZ166" s="37">
        <v>0</v>
      </c>
      <c r="DA166" s="37">
        <f t="shared" si="210"/>
        <v>0</v>
      </c>
      <c r="DB166" s="189">
        <v>65.75</v>
      </c>
      <c r="DC166" s="80">
        <f>+CZ166*'PRECIOS SEGUN ADJ. (FRONTERIZO)'!$B$19*'PRECIOS SEGUN ADJ. (FRONTERIZO)'!$C$19</f>
        <v>0</v>
      </c>
      <c r="DD166" s="80" t="s">
        <v>134</v>
      </c>
      <c r="DE166" s="80">
        <f t="shared" si="219"/>
        <v>0</v>
      </c>
      <c r="DF166" s="165">
        <v>12</v>
      </c>
      <c r="DG166" s="37">
        <f t="shared" si="197"/>
        <v>480</v>
      </c>
      <c r="DH166" s="189">
        <v>82.59999999999998</v>
      </c>
      <c r="DI166" s="80">
        <f>+DF166*'PRECIOS SEGUN ADJ (RURAL)'!$B$15*'PRECIOS SEGUN ADJ (RURAL)'!$C$15</f>
        <v>39648</v>
      </c>
      <c r="DJ166" s="80" t="s">
        <v>1516</v>
      </c>
      <c r="DK166" s="80">
        <f t="shared" si="198"/>
        <v>7136.64</v>
      </c>
      <c r="DL166" s="165">
        <v>263</v>
      </c>
      <c r="DM166" s="37">
        <f t="shared" si="199"/>
        <v>10520</v>
      </c>
      <c r="DN166" s="189">
        <v>23.059999999999995</v>
      </c>
      <c r="DO166" s="80">
        <f>+DL166*'PRECIOS SEGUN ADJ (RURAL)'!$B$17*'PRECIOS SEGUN ADJ (RURAL)'!$C$17</f>
        <v>242591.19999999998</v>
      </c>
      <c r="DP166" s="80" t="s">
        <v>1367</v>
      </c>
      <c r="DQ166" s="192">
        <v>0</v>
      </c>
      <c r="DR166" s="192">
        <f t="shared" si="211"/>
        <v>0</v>
      </c>
      <c r="DS166" s="189">
        <v>80.849999999999994</v>
      </c>
      <c r="DT166" s="80">
        <f>+DQ166*'PRECIOS SEGUN ADJ. (FRONTERIZO)'!$B$22*'PRECIOS SEGUN ADJ. (FRONTERIZO)'!$C$22</f>
        <v>0</v>
      </c>
      <c r="DU166" s="80" t="s">
        <v>134</v>
      </c>
      <c r="DV166" s="165">
        <v>12</v>
      </c>
      <c r="DW166" s="37">
        <f t="shared" si="200"/>
        <v>480</v>
      </c>
      <c r="DX166" s="189">
        <v>21.83</v>
      </c>
      <c r="DY166" s="80">
        <f>+DV166*'PRECIOS SEGUN ADJ (RURAL)'!$B$19*'PRECIOS SEGUN ADJ (RURAL)'!$C$19</f>
        <v>10478.4</v>
      </c>
      <c r="DZ166" s="80" t="s">
        <v>1150</v>
      </c>
      <c r="EA166" s="80">
        <f t="shared" si="201"/>
        <v>1886.11</v>
      </c>
      <c r="EB166" s="165">
        <v>40</v>
      </c>
      <c r="EC166" s="37">
        <f t="shared" si="202"/>
        <v>1600</v>
      </c>
      <c r="ED166" s="189">
        <v>33</v>
      </c>
      <c r="EE166" s="80">
        <f>+EB166*'PRECIOS SEGUN ADJ (RURAL)'!$B$20*'PRECIOS SEGUN ADJ (RURAL)'!$C$20</f>
        <v>52800</v>
      </c>
      <c r="EF166" s="80" t="s">
        <v>1759</v>
      </c>
      <c r="EG166" s="37">
        <v>0</v>
      </c>
      <c r="EH166" s="37">
        <f t="shared" si="212"/>
        <v>0</v>
      </c>
      <c r="EI166" s="189">
        <v>15.789999999999997</v>
      </c>
      <c r="EJ166" s="80">
        <f>+EG166*'PRECIOS SEGUN ADJ. (FRONTERIZO)'!$B$25*'PRECIOS SEGUN ADJ. (FRONTERIZO)'!$C$25</f>
        <v>0</v>
      </c>
      <c r="EK166" s="80" t="s">
        <v>134</v>
      </c>
      <c r="EL166" s="37">
        <v>0</v>
      </c>
      <c r="EM166" s="37">
        <f t="shared" si="213"/>
        <v>0</v>
      </c>
      <c r="EN166" s="189">
        <v>31.5</v>
      </c>
      <c r="EO166" s="80">
        <f>+EL166*'PRECIOS SEGUN ADJ. (FRONTERIZO)'!$B$26*'PRECIOS SEGUN ADJ. (FRONTERIZO)'!$C$26</f>
        <v>0</v>
      </c>
      <c r="EP166" s="80" t="s">
        <v>134</v>
      </c>
      <c r="EQ166" s="193">
        <v>35</v>
      </c>
      <c r="ER166" s="194">
        <f t="shared" si="214"/>
        <v>1400</v>
      </c>
      <c r="ES166" s="195">
        <v>21.68</v>
      </c>
      <c r="ET166" s="196">
        <f>+EQ166*'PRECIOS SEGUN ADJ (RURAL)'!$B$13*'PRECIOS SEGUN ADJ (RURAL)'!$C$13</f>
        <v>30352</v>
      </c>
      <c r="EU166" s="196" t="s">
        <v>1355</v>
      </c>
      <c r="EV166" s="197">
        <v>263</v>
      </c>
      <c r="EW166" s="198">
        <f t="shared" si="203"/>
        <v>5260</v>
      </c>
      <c r="EX166" s="199">
        <v>5.5</v>
      </c>
      <c r="EY166" s="200">
        <f>+EV166*'PRECIOS SEGUN ADJ (RURAL)'!$B$16*'PRECIOS SEGUN ADJ (RURAL)'!$C$16</f>
        <v>28930</v>
      </c>
      <c r="EZ166" s="200" t="s">
        <v>1363</v>
      </c>
      <c r="FA166" s="201">
        <v>16</v>
      </c>
      <c r="FB166" s="202">
        <f t="shared" si="215"/>
        <v>640</v>
      </c>
      <c r="FC166" s="203">
        <v>220</v>
      </c>
      <c r="FD166" s="204">
        <f>+FA166*'PRECIOS SEGUN ADJ (RURAL)'!$B$18*'PRECIOS SEGUN ADJ (RURAL)'!$C$18</f>
        <v>140800</v>
      </c>
      <c r="FE166" s="204" t="s">
        <v>1341</v>
      </c>
      <c r="FF166" s="204">
        <f t="shared" si="204"/>
        <v>25344</v>
      </c>
      <c r="FG166" s="80">
        <f t="shared" si="220"/>
        <v>1373082</v>
      </c>
      <c r="FH166" s="80" t="s">
        <v>3851</v>
      </c>
      <c r="FI166" s="80">
        <f t="shared" si="216"/>
        <v>110644.52</v>
      </c>
      <c r="FJ166" s="80" t="s">
        <v>3852</v>
      </c>
      <c r="FK166" s="80">
        <f t="shared" si="221"/>
        <v>1262437.48</v>
      </c>
      <c r="FL166" s="80" t="s">
        <v>3853</v>
      </c>
      <c r="FM166" s="80">
        <f t="shared" si="222"/>
        <v>274616.40000000002</v>
      </c>
      <c r="FN166" s="80" t="s">
        <v>3854</v>
      </c>
      <c r="FO166" s="80">
        <f t="shared" si="223"/>
        <v>13730.82</v>
      </c>
      <c r="FP166" s="80" t="s">
        <v>3855</v>
      </c>
      <c r="FQ166" s="80"/>
      <c r="FR166" s="80">
        <f t="shared" si="224"/>
        <v>1098465.6000000001</v>
      </c>
      <c r="FS166" s="80" t="s">
        <v>3856</v>
      </c>
      <c r="FT166" s="37" t="str">
        <f>+VLOOKUP(D166,'RURAL XENIA'!F:G,2,0)</f>
        <v>R-08</v>
      </c>
    </row>
    <row r="167" spans="1:176">
      <c r="A167" s="37">
        <v>166</v>
      </c>
      <c r="B167" s="176" t="s">
        <v>1826</v>
      </c>
      <c r="C167" s="26" t="s">
        <v>3857</v>
      </c>
      <c r="D167" s="37">
        <v>132171802</v>
      </c>
      <c r="E167" s="37">
        <f>+VLOOKUP(D167,'INFORMACION DE PROVEEDORES'!C:I,2,0)</f>
        <v>132171802</v>
      </c>
      <c r="F167" s="26" t="str">
        <f>+VLOOKUP(D167,'INFORMACION DE PROVEEDORES'!C:J,4,0)</f>
        <v>DAURY ALEXANDER NOVA MUÑOZ</v>
      </c>
      <c r="G167" s="37" t="str">
        <f>+VLOOKUP(D167,'INFORMACION DE PROVEEDORES'!C:K,5,0)</f>
        <v>001-1402761-8</v>
      </c>
      <c r="H167" s="26" t="str">
        <f>+VLOOKUP(D167,'INFORMACION DE PROVEEDORES'!C:L,7,0)</f>
        <v>PLAZA DELGADA NO.06, PRIMER NIVEL, RES. VILLA ELENA, SANTIAGO</v>
      </c>
      <c r="I167" s="37" t="str">
        <f>+VLOOKUP(D167,'INFORMACION DE PROVEEDORES'!C:M,3,0)</f>
        <v xml:space="preserve"> JURÍDICA</v>
      </c>
      <c r="J167" s="37">
        <v>2</v>
      </c>
      <c r="K167" s="37">
        <v>282</v>
      </c>
      <c r="L167" s="37">
        <v>19</v>
      </c>
      <c r="M167" s="37">
        <f t="shared" si="180"/>
        <v>760</v>
      </c>
      <c r="N167" s="189">
        <v>60.180000000000007</v>
      </c>
      <c r="O167" s="80">
        <f>+L167*'PRECIOS SEGUN ADJ (RURAL)'!$B$2*'PRECIOS SEGUN ADJ (RURAL)'!$C$2</f>
        <v>45736.800000000003</v>
      </c>
      <c r="P167" s="80" t="s">
        <v>1332</v>
      </c>
      <c r="Q167" s="80">
        <f t="shared" si="181"/>
        <v>7317.89</v>
      </c>
      <c r="R167" s="165">
        <v>4</v>
      </c>
      <c r="S167" s="37">
        <f t="shared" si="182"/>
        <v>160</v>
      </c>
      <c r="T167" s="189">
        <v>33</v>
      </c>
      <c r="U167" s="80">
        <f>+R167*'PRECIOS SEGUN ADJ (RURAL)'!$B$3*'PRECIOS SEGUN ADJ (RURAL)'!$C$3</f>
        <v>5280</v>
      </c>
      <c r="V167" s="80" t="s">
        <v>1138</v>
      </c>
      <c r="W167" s="192">
        <v>0</v>
      </c>
      <c r="X167" s="37">
        <f t="shared" si="205"/>
        <v>0</v>
      </c>
      <c r="Y167" s="189">
        <v>25.2</v>
      </c>
      <c r="Z167" s="80">
        <f>+W167*'PRECIOS SEGUN ADJ. (FRONTERIZO)'!$B$4*'PRECIOS SEGUN ADJ. (FRONTERIZO)'!$C$4</f>
        <v>0</v>
      </c>
      <c r="AA167" s="80" t="s">
        <v>134</v>
      </c>
      <c r="AB167" s="165">
        <v>43</v>
      </c>
      <c r="AC167" s="37">
        <f t="shared" si="183"/>
        <v>1720</v>
      </c>
      <c r="AD167" s="189">
        <v>87.91</v>
      </c>
      <c r="AE167" s="80">
        <f>+AB167*'PRECIOS SEGUN ADJ (RURAL)'!$B$4*'PRECIOS SEGUN ADJ (RURAL)'!$C$4</f>
        <v>151205.19999999998</v>
      </c>
      <c r="AF167" s="80" t="s">
        <v>1909</v>
      </c>
      <c r="AG167" s="80">
        <f t="shared" si="184"/>
        <v>27216.94</v>
      </c>
      <c r="AH167" s="165">
        <v>53</v>
      </c>
      <c r="AI167" s="37">
        <f t="shared" si="185"/>
        <v>2120</v>
      </c>
      <c r="AJ167" s="189">
        <v>53.95</v>
      </c>
      <c r="AK167" s="80">
        <f>+AH167*'PRECIOS SEGUN ADJ (RURAL)'!$B$5*'PRECIOS SEGUN ADJ (RURAL)'!$C$5</f>
        <v>114374.00000000001</v>
      </c>
      <c r="AL167" s="80" t="s">
        <v>2668</v>
      </c>
      <c r="AM167" s="165">
        <v>7</v>
      </c>
      <c r="AN167" s="37">
        <f t="shared" si="186"/>
        <v>280</v>
      </c>
      <c r="AO167" s="189">
        <v>29.05</v>
      </c>
      <c r="AP167" s="80">
        <f>+AM167*'PRECIOS SEGUN ADJ (RURAL)'!$B$6*'PRECIOS SEGUN ADJ (RURAL)'!$C$6</f>
        <v>8134</v>
      </c>
      <c r="AQ167" s="80" t="s">
        <v>1141</v>
      </c>
      <c r="AR167" s="80">
        <f t="shared" si="187"/>
        <v>1301.44</v>
      </c>
      <c r="AS167" s="165">
        <v>17</v>
      </c>
      <c r="AT167" s="37">
        <f t="shared" si="188"/>
        <v>680</v>
      </c>
      <c r="AU167" s="189">
        <v>304.44</v>
      </c>
      <c r="AV167" s="80">
        <f>+AS167*'PRECIOS SEGUN ADJ (RURAL)'!$B$7*'PRECIOS SEGUN ADJ (RURAL)'!$C$7</f>
        <v>207019.19999999998</v>
      </c>
      <c r="AW167" s="80" t="s">
        <v>1142</v>
      </c>
      <c r="AX167" s="80">
        <f t="shared" si="189"/>
        <v>37263.46</v>
      </c>
      <c r="AY167" s="37">
        <v>0</v>
      </c>
      <c r="AZ167" s="37">
        <f t="shared" si="206"/>
        <v>0</v>
      </c>
      <c r="BA167" s="189">
        <v>18.899999999999999</v>
      </c>
      <c r="BB167" s="80">
        <f>+AY167*'PRECIOS SEGUN ADJ. (FRONTERIZO)'!$B$9*'PRECIOS SEGUN ADJ. (FRONTERIZO)'!$C$9</f>
        <v>0</v>
      </c>
      <c r="BC167" s="80" t="s">
        <v>134</v>
      </c>
      <c r="BD167" s="165">
        <v>4</v>
      </c>
      <c r="BE167" s="37">
        <f t="shared" si="190"/>
        <v>160</v>
      </c>
      <c r="BF167" s="189">
        <v>140.38999999999999</v>
      </c>
      <c r="BG167" s="80">
        <f>+BD167*'PRECIOS SEGUN ADJ (RURAL)'!$B$8*'PRECIOS SEGUN ADJ (RURAL)'!$C$8</f>
        <v>22462.399999999998</v>
      </c>
      <c r="BH167" s="80" t="s">
        <v>1143</v>
      </c>
      <c r="BI167" s="80">
        <f t="shared" si="191"/>
        <v>4043.23</v>
      </c>
      <c r="BJ167" s="37">
        <v>0</v>
      </c>
      <c r="BK167" s="37">
        <f t="shared" si="207"/>
        <v>0</v>
      </c>
      <c r="BL167" s="189">
        <v>31.459999999999997</v>
      </c>
      <c r="BM167" s="80">
        <f>+BJ167*'PRECIOS SEGUN ADJ. (FRONTERIZO)'!$B$11*'PRECIOS SEGUN ADJ. (FRONTERIZO)'!$C$11</f>
        <v>0</v>
      </c>
      <c r="BN167" s="80" t="s">
        <v>134</v>
      </c>
      <c r="BO167" s="165">
        <v>14</v>
      </c>
      <c r="BP167" s="37">
        <f t="shared" si="192"/>
        <v>560</v>
      </c>
      <c r="BQ167" s="189">
        <v>68.099999999999994</v>
      </c>
      <c r="BR167" s="80">
        <f>+BO167*'PRECIOS SEGUN ADJ (RURAL)'!$B$9*'PRECIOS SEGUN ADJ (RURAL)'!$C$9</f>
        <v>38135.999999999993</v>
      </c>
      <c r="BS167" s="80" t="s">
        <v>1144</v>
      </c>
      <c r="BT167" s="165">
        <v>282</v>
      </c>
      <c r="BU167" s="37">
        <f t="shared" si="193"/>
        <v>5640</v>
      </c>
      <c r="BV167" s="189">
        <v>5.5</v>
      </c>
      <c r="BW167" s="80">
        <f>+BT167*'PRECIOS SEGUN ADJ (RURAL)'!$B$10*'PRECIOS SEGUN ADJ (RURAL)'!$C$10</f>
        <v>31020</v>
      </c>
      <c r="BX167" s="80" t="s">
        <v>3189</v>
      </c>
      <c r="BY167" s="165">
        <v>282</v>
      </c>
      <c r="BZ167" s="37">
        <f t="shared" si="194"/>
        <v>11280</v>
      </c>
      <c r="CA167" s="189">
        <v>7.1500000000000012</v>
      </c>
      <c r="CB167" s="80">
        <f>+BY167*'PRECIOS SEGUN ADJ (RURAL)'!$B$11*'PRECIOS SEGUN ADJ (RURAL)'!$C$11</f>
        <v>80652</v>
      </c>
      <c r="CC167" s="80" t="s">
        <v>3190</v>
      </c>
      <c r="CD167" s="165">
        <v>282</v>
      </c>
      <c r="CE167" s="37">
        <f t="shared" si="195"/>
        <v>11280</v>
      </c>
      <c r="CF167" s="189">
        <v>6.84</v>
      </c>
      <c r="CG167" s="80">
        <f>+CD167*'PRECIOS SEGUN ADJ (RURAL)'!$B$12*'PRECIOS SEGUN ADJ (RURAL)'!$C$12</f>
        <v>77155.199999999997</v>
      </c>
      <c r="CH167" s="80" t="s">
        <v>3191</v>
      </c>
      <c r="CI167" s="37">
        <v>0</v>
      </c>
      <c r="CJ167" s="37">
        <f t="shared" si="208"/>
        <v>0</v>
      </c>
      <c r="CK167" s="189">
        <v>60</v>
      </c>
      <c r="CL167" s="80">
        <f>+CI167*'PRECIOS SEGUN ADJ. (FRONTERIZO)'!$B$16*'PRECIOS SEGUN ADJ. (FRONTERIZO)'!$C$16</f>
        <v>0</v>
      </c>
      <c r="CM167" s="80" t="s">
        <v>134</v>
      </c>
      <c r="CN167" s="80">
        <f t="shared" si="217"/>
        <v>0</v>
      </c>
      <c r="CO167" s="37">
        <v>0</v>
      </c>
      <c r="CP167" s="37">
        <f t="shared" si="209"/>
        <v>0</v>
      </c>
      <c r="CQ167" s="189">
        <v>55.649999999999991</v>
      </c>
      <c r="CR167" s="80">
        <f>+CO167*'PRECIOS SEGUN ADJ. (FRONTERIZO)'!$B$17*'PRECIOS SEGUN ADJ. (FRONTERIZO)'!$C$17</f>
        <v>0</v>
      </c>
      <c r="CS167" s="80" t="s">
        <v>134</v>
      </c>
      <c r="CT167" s="80">
        <f t="shared" si="218"/>
        <v>0</v>
      </c>
      <c r="CU167" s="165">
        <v>282</v>
      </c>
      <c r="CV167" s="37">
        <f t="shared" si="196"/>
        <v>11280</v>
      </c>
      <c r="CW167" s="189">
        <v>6.5999999999999988</v>
      </c>
      <c r="CX167" s="80">
        <f>+CU167*'PRECIOS SEGUN ADJ (RURAL)'!$B$14*'PRECIOS SEGUN ADJ (RURAL)'!$C$14</f>
        <v>74448</v>
      </c>
      <c r="CY167" s="80" t="s">
        <v>1915</v>
      </c>
      <c r="CZ167" s="37">
        <v>0</v>
      </c>
      <c r="DA167" s="37">
        <f t="shared" si="210"/>
        <v>0</v>
      </c>
      <c r="DB167" s="189">
        <v>65.75</v>
      </c>
      <c r="DC167" s="80">
        <f>+CZ167*'PRECIOS SEGUN ADJ. (FRONTERIZO)'!$B$19*'PRECIOS SEGUN ADJ. (FRONTERIZO)'!$C$19</f>
        <v>0</v>
      </c>
      <c r="DD167" s="80" t="s">
        <v>134</v>
      </c>
      <c r="DE167" s="80">
        <f t="shared" si="219"/>
        <v>0</v>
      </c>
      <c r="DF167" s="165">
        <v>10</v>
      </c>
      <c r="DG167" s="37">
        <f t="shared" si="197"/>
        <v>400</v>
      </c>
      <c r="DH167" s="189">
        <v>82.59999999999998</v>
      </c>
      <c r="DI167" s="80">
        <f>+DF167*'PRECIOS SEGUN ADJ (RURAL)'!$B$15*'PRECIOS SEGUN ADJ (RURAL)'!$C$15</f>
        <v>33040</v>
      </c>
      <c r="DJ167" s="80" t="s">
        <v>822</v>
      </c>
      <c r="DK167" s="80">
        <f t="shared" si="198"/>
        <v>5947.2</v>
      </c>
      <c r="DL167" s="165">
        <v>282</v>
      </c>
      <c r="DM167" s="37">
        <f t="shared" si="199"/>
        <v>11280</v>
      </c>
      <c r="DN167" s="189">
        <v>23.059999999999995</v>
      </c>
      <c r="DO167" s="80">
        <f>+DL167*'PRECIOS SEGUN ADJ (RURAL)'!$B$17*'PRECIOS SEGUN ADJ (RURAL)'!$C$17</f>
        <v>260116.8</v>
      </c>
      <c r="DP167" s="80" t="s">
        <v>3192</v>
      </c>
      <c r="DQ167" s="192">
        <v>0</v>
      </c>
      <c r="DR167" s="192">
        <f t="shared" si="211"/>
        <v>0</v>
      </c>
      <c r="DS167" s="189">
        <v>80.849999999999994</v>
      </c>
      <c r="DT167" s="80">
        <f>+DQ167*'PRECIOS SEGUN ADJ. (FRONTERIZO)'!$B$22*'PRECIOS SEGUN ADJ. (FRONTERIZO)'!$C$22</f>
        <v>0</v>
      </c>
      <c r="DU167" s="80" t="s">
        <v>134</v>
      </c>
      <c r="DV167" s="165">
        <v>12</v>
      </c>
      <c r="DW167" s="37">
        <f t="shared" si="200"/>
        <v>480</v>
      </c>
      <c r="DX167" s="189">
        <v>21.83</v>
      </c>
      <c r="DY167" s="80">
        <f>+DV167*'PRECIOS SEGUN ADJ (RURAL)'!$B$19*'PRECIOS SEGUN ADJ (RURAL)'!$C$19</f>
        <v>10478.4</v>
      </c>
      <c r="DZ167" s="80" t="s">
        <v>1150</v>
      </c>
      <c r="EA167" s="80">
        <f t="shared" si="201"/>
        <v>1886.11</v>
      </c>
      <c r="EB167" s="165">
        <v>41</v>
      </c>
      <c r="EC167" s="37">
        <f t="shared" si="202"/>
        <v>1640</v>
      </c>
      <c r="ED167" s="189">
        <v>33</v>
      </c>
      <c r="EE167" s="80">
        <f>+EB167*'PRECIOS SEGUN ADJ (RURAL)'!$B$20*'PRECIOS SEGUN ADJ (RURAL)'!$C$20</f>
        <v>54120</v>
      </c>
      <c r="EF167" s="80" t="s">
        <v>148</v>
      </c>
      <c r="EG167" s="37">
        <v>0</v>
      </c>
      <c r="EH167" s="37">
        <f t="shared" si="212"/>
        <v>0</v>
      </c>
      <c r="EI167" s="189">
        <v>15.789999999999997</v>
      </c>
      <c r="EJ167" s="80">
        <f>+EG167*'PRECIOS SEGUN ADJ. (FRONTERIZO)'!$B$25*'PRECIOS SEGUN ADJ. (FRONTERIZO)'!$C$25</f>
        <v>0</v>
      </c>
      <c r="EK167" s="80" t="s">
        <v>134</v>
      </c>
      <c r="EL167" s="37">
        <v>0</v>
      </c>
      <c r="EM167" s="37">
        <f t="shared" si="213"/>
        <v>0</v>
      </c>
      <c r="EN167" s="189">
        <v>31.5</v>
      </c>
      <c r="EO167" s="80">
        <f>+EL167*'PRECIOS SEGUN ADJ. (FRONTERIZO)'!$B$26*'PRECIOS SEGUN ADJ. (FRONTERIZO)'!$C$26</f>
        <v>0</v>
      </c>
      <c r="EP167" s="80" t="s">
        <v>134</v>
      </c>
      <c r="EQ167" s="193">
        <v>36</v>
      </c>
      <c r="ER167" s="194">
        <f t="shared" si="214"/>
        <v>1440</v>
      </c>
      <c r="ES167" s="195">
        <v>21.68</v>
      </c>
      <c r="ET167" s="196">
        <f>+EQ167*'PRECIOS SEGUN ADJ (RURAL)'!$B$13*'PRECIOS SEGUN ADJ (RURAL)'!$C$13</f>
        <v>31219.200000000001</v>
      </c>
      <c r="EU167" s="196" t="s">
        <v>1340</v>
      </c>
      <c r="EV167" s="197">
        <v>282</v>
      </c>
      <c r="EW167" s="198">
        <f t="shared" si="203"/>
        <v>5640</v>
      </c>
      <c r="EX167" s="199">
        <v>5.5</v>
      </c>
      <c r="EY167" s="200">
        <f>+EV167*'PRECIOS SEGUN ADJ (RURAL)'!$B$16*'PRECIOS SEGUN ADJ (RURAL)'!$C$16</f>
        <v>31020</v>
      </c>
      <c r="EZ167" s="200" t="s">
        <v>3189</v>
      </c>
      <c r="FA167" s="201">
        <v>17</v>
      </c>
      <c r="FB167" s="202">
        <f t="shared" si="215"/>
        <v>680</v>
      </c>
      <c r="FC167" s="203">
        <v>220</v>
      </c>
      <c r="FD167" s="204">
        <f>+FA167*'PRECIOS SEGUN ADJ (RURAL)'!$B$18*'PRECIOS SEGUN ADJ (RURAL)'!$C$18</f>
        <v>149600</v>
      </c>
      <c r="FE167" s="204" t="s">
        <v>1152</v>
      </c>
      <c r="FF167" s="204">
        <f t="shared" si="204"/>
        <v>26928</v>
      </c>
      <c r="FG167" s="80">
        <f t="shared" si="220"/>
        <v>1425217.1999999997</v>
      </c>
      <c r="FH167" s="80" t="s">
        <v>3858</v>
      </c>
      <c r="FI167" s="80">
        <f t="shared" si="216"/>
        <v>111904.27</v>
      </c>
      <c r="FJ167" s="80" t="s">
        <v>3859</v>
      </c>
      <c r="FK167" s="80">
        <f t="shared" si="221"/>
        <v>1313312.9299999997</v>
      </c>
      <c r="FL167" s="80" t="s">
        <v>3860</v>
      </c>
      <c r="FM167" s="80">
        <f t="shared" si="222"/>
        <v>285043.44</v>
      </c>
      <c r="FN167" s="80" t="s">
        <v>3861</v>
      </c>
      <c r="FO167" s="80">
        <f t="shared" si="223"/>
        <v>14252.17</v>
      </c>
      <c r="FP167" s="80" t="s">
        <v>3862</v>
      </c>
      <c r="FQ167" s="80"/>
      <c r="FR167" s="80">
        <f t="shared" si="224"/>
        <v>1140173.7599999998</v>
      </c>
      <c r="FS167" s="80" t="s">
        <v>3863</v>
      </c>
      <c r="FT167" s="37" t="str">
        <f>+VLOOKUP(D167,'RURAL XENIA'!F:G,2,0)</f>
        <v>R-25</v>
      </c>
    </row>
    <row r="168" spans="1:176">
      <c r="A168" s="37">
        <v>167</v>
      </c>
      <c r="B168" s="176" t="s">
        <v>1826</v>
      </c>
      <c r="C168" s="26" t="s">
        <v>3864</v>
      </c>
      <c r="D168" s="37">
        <v>131666388</v>
      </c>
      <c r="E168" s="37">
        <f>+VLOOKUP(D168,'INFORMACION DE PROVEEDORES'!C:I,2,0)</f>
        <v>131666388</v>
      </c>
      <c r="F168" s="26" t="e">
        <f>+VLOOKUP(D168,'INFORMACION DE PROVEEDORES'!C:J,4,0)</f>
        <v>#N/A</v>
      </c>
      <c r="G168" s="37" t="e">
        <f>+VLOOKUP(D168,'INFORMACION DE PROVEEDORES'!C:K,5,0)</f>
        <v>#N/A</v>
      </c>
      <c r="H168" s="26" t="e">
        <f>+VLOOKUP(D168,'INFORMACION DE PROVEEDORES'!C:L,7,0)</f>
        <v>#N/A</v>
      </c>
      <c r="I168" s="37" t="str">
        <f>+VLOOKUP(D168,'INFORMACION DE PROVEEDORES'!C:M,3,0)</f>
        <v xml:space="preserve"> JURÍDICA</v>
      </c>
      <c r="J168" s="37">
        <v>2</v>
      </c>
      <c r="K168" s="37">
        <v>230</v>
      </c>
      <c r="L168" s="37">
        <v>17</v>
      </c>
      <c r="M168" s="37">
        <f t="shared" si="180"/>
        <v>680</v>
      </c>
      <c r="N168" s="189">
        <v>60.180000000000007</v>
      </c>
      <c r="O168" s="80">
        <f>+L168*'PRECIOS SEGUN ADJ (RURAL)'!$B$2*'PRECIOS SEGUN ADJ (RURAL)'!$C$2</f>
        <v>40922.399999999994</v>
      </c>
      <c r="P168" s="80" t="s">
        <v>1412</v>
      </c>
      <c r="Q168" s="80">
        <f t="shared" si="181"/>
        <v>6547.58</v>
      </c>
      <c r="R168" s="165">
        <v>4</v>
      </c>
      <c r="S168" s="37">
        <f t="shared" si="182"/>
        <v>160</v>
      </c>
      <c r="T168" s="189">
        <v>33</v>
      </c>
      <c r="U168" s="80">
        <f>+R168*'PRECIOS SEGUN ADJ (RURAL)'!$B$3*'PRECIOS SEGUN ADJ (RURAL)'!$C$3</f>
        <v>5280</v>
      </c>
      <c r="V168" s="80" t="s">
        <v>1138</v>
      </c>
      <c r="W168" s="192">
        <v>0</v>
      </c>
      <c r="X168" s="37">
        <f t="shared" si="205"/>
        <v>0</v>
      </c>
      <c r="Y168" s="189">
        <v>25.2</v>
      </c>
      <c r="Z168" s="80">
        <f>+W168*'PRECIOS SEGUN ADJ. (FRONTERIZO)'!$B$4*'PRECIOS SEGUN ADJ. (FRONTERIZO)'!$C$4</f>
        <v>0</v>
      </c>
      <c r="AA168" s="80" t="s">
        <v>134</v>
      </c>
      <c r="AB168" s="165">
        <v>35</v>
      </c>
      <c r="AC168" s="37">
        <f t="shared" si="183"/>
        <v>1400</v>
      </c>
      <c r="AD168" s="189">
        <v>87.91</v>
      </c>
      <c r="AE168" s="80">
        <f>+AB168*'PRECIOS SEGUN ADJ (RURAL)'!$B$4*'PRECIOS SEGUN ADJ (RURAL)'!$C$4</f>
        <v>123074</v>
      </c>
      <c r="AF168" s="80" t="s">
        <v>1803</v>
      </c>
      <c r="AG168" s="80">
        <f t="shared" si="184"/>
        <v>22153.32</v>
      </c>
      <c r="AH168" s="165">
        <v>43</v>
      </c>
      <c r="AI168" s="37">
        <f t="shared" si="185"/>
        <v>1720</v>
      </c>
      <c r="AJ168" s="189">
        <v>53.95</v>
      </c>
      <c r="AK168" s="80">
        <f>+AH168*'PRECIOS SEGUN ADJ (RURAL)'!$B$5*'PRECIOS SEGUN ADJ (RURAL)'!$C$5</f>
        <v>92794</v>
      </c>
      <c r="AL168" s="80" t="s">
        <v>503</v>
      </c>
      <c r="AM168" s="165">
        <v>7</v>
      </c>
      <c r="AN168" s="37">
        <f t="shared" si="186"/>
        <v>280</v>
      </c>
      <c r="AO168" s="189">
        <v>29.05</v>
      </c>
      <c r="AP168" s="80">
        <f>+AM168*'PRECIOS SEGUN ADJ (RURAL)'!$B$6*'PRECIOS SEGUN ADJ (RURAL)'!$C$6</f>
        <v>8134</v>
      </c>
      <c r="AQ168" s="80" t="s">
        <v>1141</v>
      </c>
      <c r="AR168" s="80">
        <f t="shared" si="187"/>
        <v>1301.44</v>
      </c>
      <c r="AS168" s="165">
        <v>14</v>
      </c>
      <c r="AT168" s="37">
        <f t="shared" si="188"/>
        <v>560</v>
      </c>
      <c r="AU168" s="189">
        <v>304.44</v>
      </c>
      <c r="AV168" s="80">
        <f>+AS168*'PRECIOS SEGUN ADJ (RURAL)'!$B$7*'PRECIOS SEGUN ADJ (RURAL)'!$C$7</f>
        <v>170486.39999999999</v>
      </c>
      <c r="AW168" s="80" t="s">
        <v>1220</v>
      </c>
      <c r="AX168" s="80">
        <f t="shared" si="189"/>
        <v>30687.55</v>
      </c>
      <c r="AY168" s="37">
        <v>0</v>
      </c>
      <c r="AZ168" s="37">
        <f t="shared" si="206"/>
        <v>0</v>
      </c>
      <c r="BA168" s="189">
        <v>18.899999999999999</v>
      </c>
      <c r="BB168" s="80">
        <f>+AY168*'PRECIOS SEGUN ADJ. (FRONTERIZO)'!$B$9*'PRECIOS SEGUN ADJ. (FRONTERIZO)'!$C$9</f>
        <v>0</v>
      </c>
      <c r="BC168" s="80" t="s">
        <v>134</v>
      </c>
      <c r="BD168" s="165">
        <v>4</v>
      </c>
      <c r="BE168" s="37">
        <f t="shared" si="190"/>
        <v>160</v>
      </c>
      <c r="BF168" s="189">
        <v>140.38999999999999</v>
      </c>
      <c r="BG168" s="80">
        <f>+BD168*'PRECIOS SEGUN ADJ (RURAL)'!$B$8*'PRECIOS SEGUN ADJ (RURAL)'!$C$8</f>
        <v>22462.399999999998</v>
      </c>
      <c r="BH168" s="80" t="s">
        <v>1143</v>
      </c>
      <c r="BI168" s="80">
        <f t="shared" si="191"/>
        <v>4043.23</v>
      </c>
      <c r="BJ168" s="37">
        <v>0</v>
      </c>
      <c r="BK168" s="37">
        <f t="shared" si="207"/>
        <v>0</v>
      </c>
      <c r="BL168" s="189">
        <v>31.459999999999997</v>
      </c>
      <c r="BM168" s="80">
        <f>+BJ168*'PRECIOS SEGUN ADJ. (FRONTERIZO)'!$B$11*'PRECIOS SEGUN ADJ. (FRONTERIZO)'!$C$11</f>
        <v>0</v>
      </c>
      <c r="BN168" s="80" t="s">
        <v>134</v>
      </c>
      <c r="BO168" s="165">
        <v>12</v>
      </c>
      <c r="BP168" s="37">
        <f t="shared" si="192"/>
        <v>480</v>
      </c>
      <c r="BQ168" s="189">
        <v>68.099999999999994</v>
      </c>
      <c r="BR168" s="80">
        <f>+BO168*'PRECIOS SEGUN ADJ (RURAL)'!$B$9*'PRECIOS SEGUN ADJ (RURAL)'!$C$9</f>
        <v>32687.999999999996</v>
      </c>
      <c r="BS168" s="80" t="s">
        <v>1165</v>
      </c>
      <c r="BT168" s="165">
        <v>230</v>
      </c>
      <c r="BU168" s="37">
        <f t="shared" si="193"/>
        <v>4600</v>
      </c>
      <c r="BV168" s="189">
        <v>5.5</v>
      </c>
      <c r="BW168" s="80">
        <f>+BT168*'PRECIOS SEGUN ADJ (RURAL)'!$B$10*'PRECIOS SEGUN ADJ (RURAL)'!$C$10</f>
        <v>25300</v>
      </c>
      <c r="BX168" s="80" t="s">
        <v>1602</v>
      </c>
      <c r="BY168" s="165">
        <v>230</v>
      </c>
      <c r="BZ168" s="37">
        <f t="shared" si="194"/>
        <v>9200</v>
      </c>
      <c r="CA168" s="189">
        <v>7.1500000000000012</v>
      </c>
      <c r="CB168" s="80">
        <f>+BY168*'PRECIOS SEGUN ADJ (RURAL)'!$B$11*'PRECIOS SEGUN ADJ (RURAL)'!$C$11</f>
        <v>65780</v>
      </c>
      <c r="CC168" s="80" t="s">
        <v>1603</v>
      </c>
      <c r="CD168" s="165">
        <v>230</v>
      </c>
      <c r="CE168" s="37">
        <f t="shared" si="195"/>
        <v>9200</v>
      </c>
      <c r="CF168" s="189">
        <v>6.84</v>
      </c>
      <c r="CG168" s="80">
        <f>+CD168*'PRECIOS SEGUN ADJ (RURAL)'!$B$12*'PRECIOS SEGUN ADJ (RURAL)'!$C$12</f>
        <v>62928</v>
      </c>
      <c r="CH168" s="80" t="s">
        <v>1604</v>
      </c>
      <c r="CI168" s="37">
        <v>0</v>
      </c>
      <c r="CJ168" s="37">
        <f t="shared" si="208"/>
        <v>0</v>
      </c>
      <c r="CK168" s="189">
        <v>60</v>
      </c>
      <c r="CL168" s="80">
        <f>+CI168*'PRECIOS SEGUN ADJ. (FRONTERIZO)'!$B$16*'PRECIOS SEGUN ADJ. (FRONTERIZO)'!$C$16</f>
        <v>0</v>
      </c>
      <c r="CM168" s="80" t="s">
        <v>134</v>
      </c>
      <c r="CN168" s="80">
        <f t="shared" si="217"/>
        <v>0</v>
      </c>
      <c r="CO168" s="37">
        <v>0</v>
      </c>
      <c r="CP168" s="37">
        <f t="shared" si="209"/>
        <v>0</v>
      </c>
      <c r="CQ168" s="189">
        <v>55.649999999999991</v>
      </c>
      <c r="CR168" s="80">
        <f>+CO168*'PRECIOS SEGUN ADJ. (FRONTERIZO)'!$B$17*'PRECIOS SEGUN ADJ. (FRONTERIZO)'!$C$17</f>
        <v>0</v>
      </c>
      <c r="CS168" s="80" t="s">
        <v>134</v>
      </c>
      <c r="CT168" s="80">
        <f t="shared" si="218"/>
        <v>0</v>
      </c>
      <c r="CU168" s="165">
        <v>230</v>
      </c>
      <c r="CV168" s="37">
        <f t="shared" si="196"/>
        <v>9200</v>
      </c>
      <c r="CW168" s="189">
        <v>6.5999999999999988</v>
      </c>
      <c r="CX168" s="80">
        <f>+CU168*'PRECIOS SEGUN ADJ (RURAL)'!$B$14*'PRECIOS SEGUN ADJ (RURAL)'!$C$14</f>
        <v>60720</v>
      </c>
      <c r="CY168" s="80" t="s">
        <v>1605</v>
      </c>
      <c r="CZ168" s="37">
        <v>0</v>
      </c>
      <c r="DA168" s="37">
        <f t="shared" si="210"/>
        <v>0</v>
      </c>
      <c r="DB168" s="189">
        <v>65.75</v>
      </c>
      <c r="DC168" s="80">
        <f>+CZ168*'PRECIOS SEGUN ADJ. (FRONTERIZO)'!$B$19*'PRECIOS SEGUN ADJ. (FRONTERIZO)'!$C$19</f>
        <v>0</v>
      </c>
      <c r="DD168" s="80" t="s">
        <v>134</v>
      </c>
      <c r="DE168" s="80">
        <f t="shared" si="219"/>
        <v>0</v>
      </c>
      <c r="DF168" s="165">
        <v>9</v>
      </c>
      <c r="DG168" s="37">
        <f t="shared" si="197"/>
        <v>360</v>
      </c>
      <c r="DH168" s="189">
        <v>82.59999999999998</v>
      </c>
      <c r="DI168" s="80">
        <f>+DF168*'PRECIOS SEGUN ADJ (RURAL)'!$B$15*'PRECIOS SEGUN ADJ (RURAL)'!$C$15</f>
        <v>29736</v>
      </c>
      <c r="DJ168" s="80" t="s">
        <v>553</v>
      </c>
      <c r="DK168" s="80">
        <f t="shared" si="198"/>
        <v>5352.48</v>
      </c>
      <c r="DL168" s="165">
        <v>230</v>
      </c>
      <c r="DM168" s="37">
        <f t="shared" si="199"/>
        <v>9200</v>
      </c>
      <c r="DN168" s="189">
        <v>23.059999999999995</v>
      </c>
      <c r="DO168" s="80">
        <f>+DL168*'PRECIOS SEGUN ADJ (RURAL)'!$B$17*'PRECIOS SEGUN ADJ (RURAL)'!$C$17</f>
        <v>212151.99999999997</v>
      </c>
      <c r="DP168" s="80" t="s">
        <v>1606</v>
      </c>
      <c r="DQ168" s="192">
        <v>0</v>
      </c>
      <c r="DR168" s="192">
        <f t="shared" si="211"/>
        <v>0</v>
      </c>
      <c r="DS168" s="189">
        <v>80.849999999999994</v>
      </c>
      <c r="DT168" s="80">
        <f>+DQ168*'PRECIOS SEGUN ADJ. (FRONTERIZO)'!$B$22*'PRECIOS SEGUN ADJ. (FRONTERIZO)'!$C$22</f>
        <v>0</v>
      </c>
      <c r="DU168" s="80" t="s">
        <v>134</v>
      </c>
      <c r="DV168" s="165">
        <v>10</v>
      </c>
      <c r="DW168" s="37">
        <f t="shared" si="200"/>
        <v>400</v>
      </c>
      <c r="DX168" s="189">
        <v>21.83</v>
      </c>
      <c r="DY168" s="80">
        <f>+DV168*'PRECIOS SEGUN ADJ (RURAL)'!$B$19*'PRECIOS SEGUN ADJ (RURAL)'!$C$19</f>
        <v>8732</v>
      </c>
      <c r="DZ168" s="80" t="s">
        <v>202</v>
      </c>
      <c r="EA168" s="80">
        <f t="shared" si="201"/>
        <v>1571.76</v>
      </c>
      <c r="EB168" s="165">
        <v>34</v>
      </c>
      <c r="EC168" s="37">
        <f t="shared" si="202"/>
        <v>1360</v>
      </c>
      <c r="ED168" s="189">
        <v>33</v>
      </c>
      <c r="EE168" s="80">
        <f>+EB168*'PRECIOS SEGUN ADJ (RURAL)'!$B$20*'PRECIOS SEGUN ADJ (RURAL)'!$C$20</f>
        <v>44880</v>
      </c>
      <c r="EF168" s="80" t="s">
        <v>262</v>
      </c>
      <c r="EG168" s="37">
        <v>0</v>
      </c>
      <c r="EH168" s="37">
        <f t="shared" si="212"/>
        <v>0</v>
      </c>
      <c r="EI168" s="189">
        <v>15.789999999999997</v>
      </c>
      <c r="EJ168" s="80">
        <f>+EG168*'PRECIOS SEGUN ADJ. (FRONTERIZO)'!$B$25*'PRECIOS SEGUN ADJ. (FRONTERIZO)'!$C$25</f>
        <v>0</v>
      </c>
      <c r="EK168" s="80" t="s">
        <v>134</v>
      </c>
      <c r="EL168" s="37">
        <v>0</v>
      </c>
      <c r="EM168" s="37">
        <f t="shared" si="213"/>
        <v>0</v>
      </c>
      <c r="EN168" s="189">
        <v>31.5</v>
      </c>
      <c r="EO168" s="80">
        <f>+EL168*'PRECIOS SEGUN ADJ. (FRONTERIZO)'!$B$26*'PRECIOS SEGUN ADJ. (FRONTERIZO)'!$C$26</f>
        <v>0</v>
      </c>
      <c r="EP168" s="80" t="s">
        <v>134</v>
      </c>
      <c r="EQ168" s="193">
        <v>30</v>
      </c>
      <c r="ER168" s="194">
        <f t="shared" si="214"/>
        <v>1200</v>
      </c>
      <c r="ES168" s="195">
        <v>21.68</v>
      </c>
      <c r="ET168" s="196">
        <f>+EQ168*'PRECIOS SEGUN ADJ (RURAL)'!$B$13*'PRECIOS SEGUN ADJ (RURAL)'!$C$13</f>
        <v>26016</v>
      </c>
      <c r="EU168" s="196" t="s">
        <v>1607</v>
      </c>
      <c r="EV168" s="197">
        <v>230</v>
      </c>
      <c r="EW168" s="198">
        <f t="shared" si="203"/>
        <v>4600</v>
      </c>
      <c r="EX168" s="199">
        <v>5.5</v>
      </c>
      <c r="EY168" s="200">
        <f>+EV168*'PRECIOS SEGUN ADJ (RURAL)'!$B$16*'PRECIOS SEGUN ADJ (RURAL)'!$C$16</f>
        <v>25300</v>
      </c>
      <c r="EZ168" s="200" t="s">
        <v>1602</v>
      </c>
      <c r="FA168" s="201">
        <v>14</v>
      </c>
      <c r="FB168" s="202">
        <f t="shared" si="215"/>
        <v>560</v>
      </c>
      <c r="FC168" s="203">
        <v>220</v>
      </c>
      <c r="FD168" s="204">
        <f>+FA168*'PRECIOS SEGUN ADJ (RURAL)'!$B$18*'PRECIOS SEGUN ADJ (RURAL)'!$C$18</f>
        <v>123200</v>
      </c>
      <c r="FE168" s="204" t="s">
        <v>1226</v>
      </c>
      <c r="FF168" s="204">
        <f t="shared" si="204"/>
        <v>22176</v>
      </c>
      <c r="FG168" s="80">
        <f t="shared" si="220"/>
        <v>1180585.2000000002</v>
      </c>
      <c r="FH168" s="80" t="s">
        <v>3865</v>
      </c>
      <c r="FI168" s="80">
        <f t="shared" si="216"/>
        <v>93833.36</v>
      </c>
      <c r="FJ168" s="80" t="s">
        <v>3866</v>
      </c>
      <c r="FK168" s="80">
        <f t="shared" si="221"/>
        <v>1086751.8400000001</v>
      </c>
      <c r="FL168" s="80" t="s">
        <v>3867</v>
      </c>
      <c r="FM168" s="80">
        <f t="shared" si="222"/>
        <v>236117.04</v>
      </c>
      <c r="FN168" s="80" t="s">
        <v>3868</v>
      </c>
      <c r="FO168" s="80">
        <f t="shared" si="223"/>
        <v>11805.85</v>
      </c>
      <c r="FP168" s="80" t="s">
        <v>3869</v>
      </c>
      <c r="FQ168" s="80"/>
      <c r="FR168" s="80">
        <f t="shared" si="224"/>
        <v>944468.16000000015</v>
      </c>
      <c r="FS168" s="80" t="s">
        <v>3870</v>
      </c>
      <c r="FT168" s="37" t="str">
        <f>+VLOOKUP(D168,'RURAL XENIA'!F:G,2,0)</f>
        <v>R-43</v>
      </c>
    </row>
    <row r="169" spans="1:176">
      <c r="A169" s="37">
        <v>168</v>
      </c>
      <c r="B169" s="176" t="s">
        <v>1826</v>
      </c>
      <c r="C169" s="26" t="s">
        <v>3871</v>
      </c>
      <c r="D169" s="37">
        <v>131090648</v>
      </c>
      <c r="E169" s="37">
        <f>+VLOOKUP(D169,'INFORMACION DE PROVEEDORES'!C:I,2,0)</f>
        <v>131090648</v>
      </c>
      <c r="F169" s="26" t="str">
        <f>+VLOOKUP(D169,'INFORMACION DE PROVEEDORES'!C:J,4,0)</f>
        <v xml:space="preserve">FREIMAN LEONEL CORDERO FELIZ </v>
      </c>
      <c r="G169" s="37" t="str">
        <f>+VLOOKUP(D169,'INFORMACION DE PROVEEDORES'!C:K,5,0)</f>
        <v>017-0003101-4</v>
      </c>
      <c r="H169" s="26" t="str">
        <f>+VLOOKUP(D169,'INFORMACION DE PROVEEDORES'!C:L,7,0)</f>
        <v>CALLE 27 DE FEBRERO NO. 28, PADRE LAS CASA, AZUA</v>
      </c>
      <c r="I169" s="37" t="str">
        <f>+VLOOKUP(D169,'INFORMACION DE PROVEEDORES'!C:M,3,0)</f>
        <v xml:space="preserve"> JURÍDICA</v>
      </c>
      <c r="J169" s="37">
        <v>1</v>
      </c>
      <c r="K169" s="37">
        <v>253</v>
      </c>
      <c r="L169" s="37">
        <v>17</v>
      </c>
      <c r="M169" s="37">
        <f t="shared" si="180"/>
        <v>680</v>
      </c>
      <c r="N169" s="189">
        <v>60.180000000000007</v>
      </c>
      <c r="O169" s="80">
        <f>+L169*'PRECIOS SEGUN ADJ (RURAL)'!$B$2*'PRECIOS SEGUN ADJ (RURAL)'!$C$2</f>
        <v>40922.399999999994</v>
      </c>
      <c r="P169" s="80" t="s">
        <v>1412</v>
      </c>
      <c r="Q169" s="80">
        <f t="shared" si="181"/>
        <v>6547.58</v>
      </c>
      <c r="R169" s="165">
        <v>3</v>
      </c>
      <c r="S169" s="37">
        <f t="shared" si="182"/>
        <v>120</v>
      </c>
      <c r="T169" s="189">
        <v>33</v>
      </c>
      <c r="U169" s="80">
        <f>+R169*'PRECIOS SEGUN ADJ (RURAL)'!$B$3*'PRECIOS SEGUN ADJ (RURAL)'!$C$3</f>
        <v>3960</v>
      </c>
      <c r="V169" s="80" t="s">
        <v>1161</v>
      </c>
      <c r="W169" s="192">
        <v>0</v>
      </c>
      <c r="X169" s="37">
        <f t="shared" si="205"/>
        <v>0</v>
      </c>
      <c r="Y169" s="189">
        <v>25.2</v>
      </c>
      <c r="Z169" s="80">
        <f>+W169*'PRECIOS SEGUN ADJ. (FRONTERIZO)'!$B$4*'PRECIOS SEGUN ADJ. (FRONTERIZO)'!$C$4</f>
        <v>0</v>
      </c>
      <c r="AA169" s="80" t="s">
        <v>134</v>
      </c>
      <c r="AB169" s="165">
        <v>39</v>
      </c>
      <c r="AC169" s="37">
        <f t="shared" si="183"/>
        <v>1560</v>
      </c>
      <c r="AD169" s="189">
        <v>87.91</v>
      </c>
      <c r="AE169" s="80">
        <f>+AB169*'PRECIOS SEGUN ADJ (RURAL)'!$B$4*'PRECIOS SEGUN ADJ (RURAL)'!$C$4</f>
        <v>137139.59999999998</v>
      </c>
      <c r="AF169" s="80" t="s">
        <v>1413</v>
      </c>
      <c r="AG169" s="80">
        <f t="shared" si="184"/>
        <v>24685.13</v>
      </c>
      <c r="AH169" s="165">
        <v>47</v>
      </c>
      <c r="AI169" s="37">
        <f t="shared" si="185"/>
        <v>1880</v>
      </c>
      <c r="AJ169" s="189">
        <v>53.95</v>
      </c>
      <c r="AK169" s="80">
        <f>+AH169*'PRECIOS SEGUN ADJ (RURAL)'!$B$5*'PRECIOS SEGUN ADJ (RURAL)'!$C$5</f>
        <v>101426</v>
      </c>
      <c r="AL169" s="80" t="s">
        <v>802</v>
      </c>
      <c r="AM169" s="165">
        <v>6</v>
      </c>
      <c r="AN169" s="37">
        <f t="shared" si="186"/>
        <v>240</v>
      </c>
      <c r="AO169" s="189">
        <v>29.05</v>
      </c>
      <c r="AP169" s="80">
        <f>+AM169*'PRECIOS SEGUN ADJ (RURAL)'!$B$6*'PRECIOS SEGUN ADJ (RURAL)'!$C$6</f>
        <v>6972</v>
      </c>
      <c r="AQ169" s="80" t="s">
        <v>1162</v>
      </c>
      <c r="AR169" s="80">
        <f t="shared" si="187"/>
        <v>1115.52</v>
      </c>
      <c r="AS169" s="165">
        <v>14</v>
      </c>
      <c r="AT169" s="37">
        <f t="shared" si="188"/>
        <v>560</v>
      </c>
      <c r="AU169" s="189">
        <v>304.44</v>
      </c>
      <c r="AV169" s="80">
        <f>+AS169*'PRECIOS SEGUN ADJ (RURAL)'!$B$7*'PRECIOS SEGUN ADJ (RURAL)'!$C$7</f>
        <v>170486.39999999999</v>
      </c>
      <c r="AW169" s="80" t="s">
        <v>1220</v>
      </c>
      <c r="AX169" s="80">
        <f t="shared" si="189"/>
        <v>30687.55</v>
      </c>
      <c r="AY169" s="37">
        <v>0</v>
      </c>
      <c r="AZ169" s="37">
        <f t="shared" si="206"/>
        <v>0</v>
      </c>
      <c r="BA169" s="189">
        <v>18.899999999999999</v>
      </c>
      <c r="BB169" s="80">
        <f>+AY169*'PRECIOS SEGUN ADJ. (FRONTERIZO)'!$B$9*'PRECIOS SEGUN ADJ. (FRONTERIZO)'!$C$9</f>
        <v>0</v>
      </c>
      <c r="BC169" s="80" t="s">
        <v>134</v>
      </c>
      <c r="BD169" s="165">
        <v>3</v>
      </c>
      <c r="BE169" s="37">
        <f t="shared" si="190"/>
        <v>120</v>
      </c>
      <c r="BF169" s="189">
        <v>140.38999999999999</v>
      </c>
      <c r="BG169" s="80">
        <f>+BD169*'PRECIOS SEGUN ADJ (RURAL)'!$B$8*'PRECIOS SEGUN ADJ (RURAL)'!$C$8</f>
        <v>16846.8</v>
      </c>
      <c r="BH169" s="80" t="s">
        <v>1164</v>
      </c>
      <c r="BI169" s="80">
        <f t="shared" si="191"/>
        <v>3032.42</v>
      </c>
      <c r="BJ169" s="37">
        <v>0</v>
      </c>
      <c r="BK169" s="37">
        <f t="shared" si="207"/>
        <v>0</v>
      </c>
      <c r="BL169" s="189">
        <v>31.459999999999997</v>
      </c>
      <c r="BM169" s="80">
        <f>+BJ169*'PRECIOS SEGUN ADJ. (FRONTERIZO)'!$B$11*'PRECIOS SEGUN ADJ. (FRONTERIZO)'!$C$11</f>
        <v>0</v>
      </c>
      <c r="BN169" s="80" t="s">
        <v>134</v>
      </c>
      <c r="BO169" s="165">
        <v>12</v>
      </c>
      <c r="BP169" s="37">
        <f t="shared" si="192"/>
        <v>480</v>
      </c>
      <c r="BQ169" s="189">
        <v>68.099999999999994</v>
      </c>
      <c r="BR169" s="80">
        <f>+BO169*'PRECIOS SEGUN ADJ (RURAL)'!$B$9*'PRECIOS SEGUN ADJ (RURAL)'!$C$9</f>
        <v>32687.999999999996</v>
      </c>
      <c r="BS169" s="80" t="s">
        <v>1165</v>
      </c>
      <c r="BT169" s="165">
        <v>253</v>
      </c>
      <c r="BU169" s="37">
        <f t="shared" si="193"/>
        <v>5060</v>
      </c>
      <c r="BV169" s="189">
        <v>5.5</v>
      </c>
      <c r="BW169" s="80">
        <f>+BT169*'PRECIOS SEGUN ADJ (RURAL)'!$B$10*'PRECIOS SEGUN ADJ (RURAL)'!$C$10</f>
        <v>27830</v>
      </c>
      <c r="BX169" s="80" t="s">
        <v>3872</v>
      </c>
      <c r="BY169" s="165">
        <v>253</v>
      </c>
      <c r="BZ169" s="37">
        <f t="shared" si="194"/>
        <v>10120</v>
      </c>
      <c r="CA169" s="189">
        <v>7.1500000000000012</v>
      </c>
      <c r="CB169" s="80">
        <f>+BY169*'PRECIOS SEGUN ADJ (RURAL)'!$B$11*'PRECIOS SEGUN ADJ (RURAL)'!$C$11</f>
        <v>72358</v>
      </c>
      <c r="CC169" s="80" t="s">
        <v>3873</v>
      </c>
      <c r="CD169" s="165">
        <v>253</v>
      </c>
      <c r="CE169" s="37">
        <f t="shared" si="195"/>
        <v>10120</v>
      </c>
      <c r="CF169" s="189">
        <v>6.84</v>
      </c>
      <c r="CG169" s="80">
        <f>+CD169*'PRECIOS SEGUN ADJ (RURAL)'!$B$12*'PRECIOS SEGUN ADJ (RURAL)'!$C$12</f>
        <v>69220.800000000003</v>
      </c>
      <c r="CH169" s="80" t="s">
        <v>3874</v>
      </c>
      <c r="CI169" s="37">
        <v>0</v>
      </c>
      <c r="CJ169" s="37">
        <f t="shared" si="208"/>
        <v>0</v>
      </c>
      <c r="CK169" s="189">
        <v>60</v>
      </c>
      <c r="CL169" s="80">
        <f>+CI169*'PRECIOS SEGUN ADJ. (FRONTERIZO)'!$B$16*'PRECIOS SEGUN ADJ. (FRONTERIZO)'!$C$16</f>
        <v>0</v>
      </c>
      <c r="CM169" s="80" t="s">
        <v>134</v>
      </c>
      <c r="CN169" s="80">
        <f t="shared" si="217"/>
        <v>0</v>
      </c>
      <c r="CO169" s="37">
        <v>0</v>
      </c>
      <c r="CP169" s="37">
        <f t="shared" si="209"/>
        <v>0</v>
      </c>
      <c r="CQ169" s="189">
        <v>55.649999999999991</v>
      </c>
      <c r="CR169" s="80">
        <f>+CO169*'PRECIOS SEGUN ADJ. (FRONTERIZO)'!$B$17*'PRECIOS SEGUN ADJ. (FRONTERIZO)'!$C$17</f>
        <v>0</v>
      </c>
      <c r="CS169" s="80" t="s">
        <v>134</v>
      </c>
      <c r="CT169" s="80">
        <f t="shared" si="218"/>
        <v>0</v>
      </c>
      <c r="CU169" s="165">
        <v>253</v>
      </c>
      <c r="CV169" s="37">
        <f t="shared" si="196"/>
        <v>10120</v>
      </c>
      <c r="CW169" s="189">
        <v>6.5999999999999988</v>
      </c>
      <c r="CX169" s="80">
        <f>+CU169*'PRECIOS SEGUN ADJ (RURAL)'!$B$14*'PRECIOS SEGUN ADJ (RURAL)'!$C$14</f>
        <v>66792</v>
      </c>
      <c r="CY169" s="80" t="s">
        <v>3875</v>
      </c>
      <c r="CZ169" s="37">
        <v>0</v>
      </c>
      <c r="DA169" s="37">
        <f t="shared" si="210"/>
        <v>0</v>
      </c>
      <c r="DB169" s="189">
        <v>65.75</v>
      </c>
      <c r="DC169" s="80">
        <f>+CZ169*'PRECIOS SEGUN ADJ. (FRONTERIZO)'!$B$19*'PRECIOS SEGUN ADJ. (FRONTERIZO)'!$C$19</f>
        <v>0</v>
      </c>
      <c r="DD169" s="80" t="s">
        <v>134</v>
      </c>
      <c r="DE169" s="80">
        <f t="shared" si="219"/>
        <v>0</v>
      </c>
      <c r="DF169" s="165">
        <v>9</v>
      </c>
      <c r="DG169" s="37">
        <f t="shared" si="197"/>
        <v>360</v>
      </c>
      <c r="DH169" s="189">
        <v>82.59999999999998</v>
      </c>
      <c r="DI169" s="80">
        <f>+DF169*'PRECIOS SEGUN ADJ (RURAL)'!$B$15*'PRECIOS SEGUN ADJ (RURAL)'!$C$15</f>
        <v>29736</v>
      </c>
      <c r="DJ169" s="80" t="s">
        <v>553</v>
      </c>
      <c r="DK169" s="80">
        <f t="shared" si="198"/>
        <v>5352.48</v>
      </c>
      <c r="DL169" s="165">
        <v>253</v>
      </c>
      <c r="DM169" s="37">
        <f t="shared" si="199"/>
        <v>10120</v>
      </c>
      <c r="DN169" s="189">
        <v>23.059999999999995</v>
      </c>
      <c r="DO169" s="80">
        <f>+DL169*'PRECIOS SEGUN ADJ (RURAL)'!$B$17*'PRECIOS SEGUN ADJ (RURAL)'!$C$17</f>
        <v>233367.19999999998</v>
      </c>
      <c r="DP169" s="80" t="s">
        <v>3876</v>
      </c>
      <c r="DQ169" s="192">
        <v>0</v>
      </c>
      <c r="DR169" s="192">
        <f t="shared" si="211"/>
        <v>0</v>
      </c>
      <c r="DS169" s="189">
        <v>80.849999999999994</v>
      </c>
      <c r="DT169" s="80">
        <f>+DQ169*'PRECIOS SEGUN ADJ. (FRONTERIZO)'!$B$22*'PRECIOS SEGUN ADJ. (FRONTERIZO)'!$C$22</f>
        <v>0</v>
      </c>
      <c r="DU169" s="80" t="s">
        <v>134</v>
      </c>
      <c r="DV169" s="165">
        <v>10</v>
      </c>
      <c r="DW169" s="37">
        <f t="shared" si="200"/>
        <v>400</v>
      </c>
      <c r="DX169" s="189">
        <v>21.83</v>
      </c>
      <c r="DY169" s="80">
        <f>+DV169*'PRECIOS SEGUN ADJ (RURAL)'!$B$19*'PRECIOS SEGUN ADJ (RURAL)'!$C$19</f>
        <v>8732</v>
      </c>
      <c r="DZ169" s="80" t="s">
        <v>202</v>
      </c>
      <c r="EA169" s="80">
        <f t="shared" si="201"/>
        <v>1571.76</v>
      </c>
      <c r="EB169" s="165">
        <v>37</v>
      </c>
      <c r="EC169" s="37">
        <f t="shared" si="202"/>
        <v>1480</v>
      </c>
      <c r="ED169" s="189">
        <v>33</v>
      </c>
      <c r="EE169" s="80">
        <f>+EB169*'PRECIOS SEGUN ADJ (RURAL)'!$B$20*'PRECIOS SEGUN ADJ (RURAL)'!$C$20</f>
        <v>48840</v>
      </c>
      <c r="EF169" s="80" t="s">
        <v>1417</v>
      </c>
      <c r="EG169" s="37">
        <v>0</v>
      </c>
      <c r="EH169" s="37">
        <f t="shared" si="212"/>
        <v>0</v>
      </c>
      <c r="EI169" s="189">
        <v>15.789999999999997</v>
      </c>
      <c r="EJ169" s="80">
        <f>+EG169*'PRECIOS SEGUN ADJ. (FRONTERIZO)'!$B$25*'PRECIOS SEGUN ADJ. (FRONTERIZO)'!$C$25</f>
        <v>0</v>
      </c>
      <c r="EK169" s="80" t="s">
        <v>134</v>
      </c>
      <c r="EL169" s="37">
        <v>0</v>
      </c>
      <c r="EM169" s="37">
        <f t="shared" si="213"/>
        <v>0</v>
      </c>
      <c r="EN169" s="189">
        <v>31.5</v>
      </c>
      <c r="EO169" s="80">
        <f>+EL169*'PRECIOS SEGUN ADJ. (FRONTERIZO)'!$B$26*'PRECIOS SEGUN ADJ. (FRONTERIZO)'!$C$26</f>
        <v>0</v>
      </c>
      <c r="EP169" s="80" t="s">
        <v>134</v>
      </c>
      <c r="EQ169" s="193">
        <v>32</v>
      </c>
      <c r="ER169" s="194">
        <f t="shared" si="214"/>
        <v>1280</v>
      </c>
      <c r="ES169" s="195">
        <v>21.68</v>
      </c>
      <c r="ET169" s="196">
        <f>+EQ169*'PRECIOS SEGUN ADJ (RURAL)'!$B$13*'PRECIOS SEGUN ADJ (RURAL)'!$C$13</f>
        <v>27750.400000000001</v>
      </c>
      <c r="EU169" s="196" t="s">
        <v>1418</v>
      </c>
      <c r="EV169" s="197">
        <v>253</v>
      </c>
      <c r="EW169" s="198">
        <f t="shared" si="203"/>
        <v>5060</v>
      </c>
      <c r="EX169" s="199">
        <v>5.5</v>
      </c>
      <c r="EY169" s="200">
        <f>+EV169*'PRECIOS SEGUN ADJ (RURAL)'!$B$16*'PRECIOS SEGUN ADJ (RURAL)'!$C$16</f>
        <v>27830</v>
      </c>
      <c r="EZ169" s="200" t="s">
        <v>3872</v>
      </c>
      <c r="FA169" s="201">
        <v>14</v>
      </c>
      <c r="FB169" s="202">
        <f t="shared" si="215"/>
        <v>560</v>
      </c>
      <c r="FC169" s="203">
        <v>220</v>
      </c>
      <c r="FD169" s="204">
        <f>+FA169*'PRECIOS SEGUN ADJ (RURAL)'!$B$18*'PRECIOS SEGUN ADJ (RURAL)'!$C$18</f>
        <v>123200</v>
      </c>
      <c r="FE169" s="204" t="s">
        <v>1226</v>
      </c>
      <c r="FF169" s="204">
        <f t="shared" si="204"/>
        <v>22176</v>
      </c>
      <c r="FG169" s="80">
        <f t="shared" si="220"/>
        <v>1246097.5999999999</v>
      </c>
      <c r="FH169" s="80" t="s">
        <v>3877</v>
      </c>
      <c r="FI169" s="80">
        <f t="shared" si="216"/>
        <v>95168.439999999988</v>
      </c>
      <c r="FJ169" s="80" t="s">
        <v>1420</v>
      </c>
      <c r="FK169" s="80">
        <f t="shared" si="221"/>
        <v>1150929.1599999999</v>
      </c>
      <c r="FL169" s="80" t="s">
        <v>3878</v>
      </c>
      <c r="FM169" s="80">
        <f t="shared" si="222"/>
        <v>249219.52</v>
      </c>
      <c r="FN169" s="80" t="s">
        <v>3879</v>
      </c>
      <c r="FO169" s="80">
        <f t="shared" si="223"/>
        <v>12460.98</v>
      </c>
      <c r="FP169" s="80" t="s">
        <v>3880</v>
      </c>
      <c r="FQ169" s="80"/>
      <c r="FR169" s="80">
        <f t="shared" si="224"/>
        <v>996878.07999999984</v>
      </c>
      <c r="FS169" s="80" t="s">
        <v>3881</v>
      </c>
      <c r="FT169" s="37" t="str">
        <f>+VLOOKUP(D169,'RURAL XENIA'!F:G,2,0)</f>
        <v>R-05</v>
      </c>
    </row>
    <row r="170" spans="1:176">
      <c r="A170" s="37">
        <v>169</v>
      </c>
      <c r="B170" s="176" t="s">
        <v>1826</v>
      </c>
      <c r="C170" s="26" t="s">
        <v>3882</v>
      </c>
      <c r="D170" s="37">
        <v>131286722</v>
      </c>
      <c r="E170" s="37">
        <f>+VLOOKUP(D170,'INFORMACION DE PROVEEDORES'!C:I,2,0)</f>
        <v>131286722</v>
      </c>
      <c r="F170" s="26" t="str">
        <f>+VLOOKUP(D170,'INFORMACION DE PROVEEDORES'!C:J,4,0)</f>
        <v>DILCIA YNDIRA RUIZ JIMENEZ</v>
      </c>
      <c r="G170" s="37" t="str">
        <f>+VLOOKUP(D170,'INFORMACION DE PROVEEDORES'!C:K,5,0)</f>
        <v>010-0047804-8</v>
      </c>
      <c r="H170" s="26" t="str">
        <f>+VLOOKUP(D170,'INFORMACION DE PROVEEDORES'!C:L,7,0)</f>
        <v xml:space="preserve">DUVERGE, NO. 24, ESQUINA MANUEL A. GARRIDO, AZUA </v>
      </c>
      <c r="I170" s="37" t="str">
        <f>+VLOOKUP(D170,'INFORMACION DE PROVEEDORES'!C:M,3,0)</f>
        <v xml:space="preserve"> JURÍDICA</v>
      </c>
      <c r="J170" s="37">
        <v>1</v>
      </c>
      <c r="K170" s="37">
        <v>143</v>
      </c>
      <c r="L170" s="37">
        <v>10</v>
      </c>
      <c r="M170" s="37">
        <f t="shared" si="180"/>
        <v>400</v>
      </c>
      <c r="N170" s="189">
        <v>60.180000000000007</v>
      </c>
      <c r="O170" s="80">
        <f>+L170*'PRECIOS SEGUN ADJ (RURAL)'!$B$2*'PRECIOS SEGUN ADJ (RURAL)'!$C$2</f>
        <v>24072</v>
      </c>
      <c r="P170" s="80" t="s">
        <v>1426</v>
      </c>
      <c r="Q170" s="80">
        <f t="shared" si="181"/>
        <v>3851.52</v>
      </c>
      <c r="R170" s="165">
        <v>2</v>
      </c>
      <c r="S170" s="37">
        <f t="shared" si="182"/>
        <v>80</v>
      </c>
      <c r="T170" s="189">
        <v>33</v>
      </c>
      <c r="U170" s="80">
        <f>+R170*'PRECIOS SEGUN ADJ (RURAL)'!$B$3*'PRECIOS SEGUN ADJ (RURAL)'!$C$3</f>
        <v>2640</v>
      </c>
      <c r="V170" s="80" t="s">
        <v>1292</v>
      </c>
      <c r="W170" s="192">
        <v>0</v>
      </c>
      <c r="X170" s="37">
        <f t="shared" si="205"/>
        <v>0</v>
      </c>
      <c r="Y170" s="189">
        <v>25.2</v>
      </c>
      <c r="Z170" s="80">
        <f>+W170*'PRECIOS SEGUN ADJ. (FRONTERIZO)'!$B$4*'PRECIOS SEGUN ADJ. (FRONTERIZO)'!$C$4</f>
        <v>0</v>
      </c>
      <c r="AA170" s="80" t="s">
        <v>134</v>
      </c>
      <c r="AB170" s="165">
        <v>22</v>
      </c>
      <c r="AC170" s="37">
        <f t="shared" si="183"/>
        <v>880</v>
      </c>
      <c r="AD170" s="189">
        <v>87.91</v>
      </c>
      <c r="AE170" s="80">
        <f>+AB170*'PRECIOS SEGUN ADJ (RURAL)'!$B$4*'PRECIOS SEGUN ADJ (RURAL)'!$C$4</f>
        <v>77360.800000000003</v>
      </c>
      <c r="AF170" s="80" t="s">
        <v>1526</v>
      </c>
      <c r="AG170" s="80">
        <f t="shared" si="184"/>
        <v>13924.94</v>
      </c>
      <c r="AH170" s="165">
        <v>27</v>
      </c>
      <c r="AI170" s="37">
        <f t="shared" si="185"/>
        <v>1080</v>
      </c>
      <c r="AJ170" s="189">
        <v>53.95</v>
      </c>
      <c r="AK170" s="80">
        <f>+AH170*'PRECIOS SEGUN ADJ (RURAL)'!$B$5*'PRECIOS SEGUN ADJ (RURAL)'!$C$5</f>
        <v>58266</v>
      </c>
      <c r="AL170" s="80" t="s">
        <v>1428</v>
      </c>
      <c r="AM170" s="165">
        <v>4</v>
      </c>
      <c r="AN170" s="37">
        <f t="shared" si="186"/>
        <v>160</v>
      </c>
      <c r="AO170" s="189">
        <v>29.05</v>
      </c>
      <c r="AP170" s="80">
        <f>+AM170*'PRECIOS SEGUN ADJ (RURAL)'!$B$6*'PRECIOS SEGUN ADJ (RURAL)'!$C$6</f>
        <v>4648</v>
      </c>
      <c r="AQ170" s="80" t="s">
        <v>1294</v>
      </c>
      <c r="AR170" s="80">
        <f t="shared" si="187"/>
        <v>743.68</v>
      </c>
      <c r="AS170" s="165">
        <v>1</v>
      </c>
      <c r="AT170" s="37">
        <f t="shared" si="188"/>
        <v>40</v>
      </c>
      <c r="AU170" s="189">
        <v>304.44</v>
      </c>
      <c r="AV170" s="80">
        <f>+AS170*'PRECIOS SEGUN ADJ (RURAL)'!$B$7*'PRECIOS SEGUN ADJ (RURAL)'!$C$7</f>
        <v>12177.6</v>
      </c>
      <c r="AW170" s="80" t="s">
        <v>3883</v>
      </c>
      <c r="AX170" s="80">
        <f t="shared" si="189"/>
        <v>2191.9699999999998</v>
      </c>
      <c r="AY170" s="37">
        <v>0</v>
      </c>
      <c r="AZ170" s="37">
        <f t="shared" si="206"/>
        <v>0</v>
      </c>
      <c r="BA170" s="189">
        <v>18.899999999999999</v>
      </c>
      <c r="BB170" s="80">
        <f>+AY170*'PRECIOS SEGUN ADJ. (FRONTERIZO)'!$B$9*'PRECIOS SEGUN ADJ. (FRONTERIZO)'!$C$9</f>
        <v>0</v>
      </c>
      <c r="BC170" s="80" t="s">
        <v>134</v>
      </c>
      <c r="BD170" s="165">
        <v>2</v>
      </c>
      <c r="BE170" s="37">
        <f t="shared" si="190"/>
        <v>80</v>
      </c>
      <c r="BF170" s="189">
        <v>140.38999999999999</v>
      </c>
      <c r="BG170" s="80">
        <f>+BD170*'PRECIOS SEGUN ADJ (RURAL)'!$B$8*'PRECIOS SEGUN ADJ (RURAL)'!$C$8</f>
        <v>11231.199999999999</v>
      </c>
      <c r="BH170" s="80" t="s">
        <v>1295</v>
      </c>
      <c r="BI170" s="80">
        <f t="shared" si="191"/>
        <v>2021.62</v>
      </c>
      <c r="BJ170" s="37">
        <v>0</v>
      </c>
      <c r="BK170" s="37">
        <f t="shared" si="207"/>
        <v>0</v>
      </c>
      <c r="BL170" s="189">
        <v>31.459999999999997</v>
      </c>
      <c r="BM170" s="80">
        <f>+BJ170*'PRECIOS SEGUN ADJ. (FRONTERIZO)'!$B$11*'PRECIOS SEGUN ADJ. (FRONTERIZO)'!$C$11</f>
        <v>0</v>
      </c>
      <c r="BN170" s="80" t="s">
        <v>134</v>
      </c>
      <c r="BO170" s="165">
        <v>7</v>
      </c>
      <c r="BP170" s="37">
        <f t="shared" si="192"/>
        <v>280</v>
      </c>
      <c r="BQ170" s="189">
        <v>68.099999999999994</v>
      </c>
      <c r="BR170" s="80">
        <f>+BO170*'PRECIOS SEGUN ADJ (RURAL)'!$B$9*'PRECIOS SEGUN ADJ (RURAL)'!$C$9</f>
        <v>19067.999999999996</v>
      </c>
      <c r="BS170" s="80" t="s">
        <v>1296</v>
      </c>
      <c r="BT170" s="165">
        <v>143</v>
      </c>
      <c r="BU170" s="37">
        <f t="shared" si="193"/>
        <v>2860</v>
      </c>
      <c r="BV170" s="189">
        <v>5.5</v>
      </c>
      <c r="BW170" s="80">
        <f>+BT170*'PRECIOS SEGUN ADJ (RURAL)'!$B$10*'PRECIOS SEGUN ADJ (RURAL)'!$C$10</f>
        <v>15730</v>
      </c>
      <c r="BX170" s="80" t="s">
        <v>3884</v>
      </c>
      <c r="BY170" s="165">
        <v>143</v>
      </c>
      <c r="BZ170" s="37">
        <f t="shared" si="194"/>
        <v>5720</v>
      </c>
      <c r="CA170" s="189">
        <v>7.1500000000000012</v>
      </c>
      <c r="CB170" s="80">
        <f>+BY170*'PRECIOS SEGUN ADJ (RURAL)'!$B$11*'PRECIOS SEGUN ADJ (RURAL)'!$C$11</f>
        <v>40898</v>
      </c>
      <c r="CC170" s="80" t="s">
        <v>983</v>
      </c>
      <c r="CD170" s="165">
        <v>143</v>
      </c>
      <c r="CE170" s="37">
        <f t="shared" si="195"/>
        <v>5720</v>
      </c>
      <c r="CF170" s="189">
        <v>6.84</v>
      </c>
      <c r="CG170" s="80">
        <f>+CD170*'PRECIOS SEGUN ADJ (RURAL)'!$B$12*'PRECIOS SEGUN ADJ (RURAL)'!$C$12</f>
        <v>39124.800000000003</v>
      </c>
      <c r="CH170" s="80" t="s">
        <v>3885</v>
      </c>
      <c r="CI170" s="37">
        <v>0</v>
      </c>
      <c r="CJ170" s="37">
        <f t="shared" si="208"/>
        <v>0</v>
      </c>
      <c r="CK170" s="189">
        <v>60</v>
      </c>
      <c r="CL170" s="80">
        <f>+CI170*'PRECIOS SEGUN ADJ. (FRONTERIZO)'!$B$16*'PRECIOS SEGUN ADJ. (FRONTERIZO)'!$C$16</f>
        <v>0</v>
      </c>
      <c r="CM170" s="80" t="s">
        <v>134</v>
      </c>
      <c r="CN170" s="80">
        <f t="shared" si="217"/>
        <v>0</v>
      </c>
      <c r="CO170" s="37">
        <v>0</v>
      </c>
      <c r="CP170" s="37">
        <f t="shared" si="209"/>
        <v>0</v>
      </c>
      <c r="CQ170" s="189">
        <v>55.649999999999991</v>
      </c>
      <c r="CR170" s="80">
        <f>+CO170*'PRECIOS SEGUN ADJ. (FRONTERIZO)'!$B$17*'PRECIOS SEGUN ADJ. (FRONTERIZO)'!$C$17</f>
        <v>0</v>
      </c>
      <c r="CS170" s="80" t="s">
        <v>134</v>
      </c>
      <c r="CT170" s="80">
        <f t="shared" si="218"/>
        <v>0</v>
      </c>
      <c r="CU170" s="165">
        <v>143</v>
      </c>
      <c r="CV170" s="37">
        <f t="shared" si="196"/>
        <v>5720</v>
      </c>
      <c r="CW170" s="189">
        <v>6.5999999999999988</v>
      </c>
      <c r="CX170" s="80">
        <f>+CU170*'PRECIOS SEGUN ADJ (RURAL)'!$B$14*'PRECIOS SEGUN ADJ (RURAL)'!$C$14</f>
        <v>37752</v>
      </c>
      <c r="CY170" s="80" t="s">
        <v>2138</v>
      </c>
      <c r="CZ170" s="37">
        <v>0</v>
      </c>
      <c r="DA170" s="37">
        <f t="shared" si="210"/>
        <v>0</v>
      </c>
      <c r="DB170" s="189">
        <v>65.75</v>
      </c>
      <c r="DC170" s="80">
        <f>+CZ170*'PRECIOS SEGUN ADJ. (FRONTERIZO)'!$B$19*'PRECIOS SEGUN ADJ. (FRONTERIZO)'!$C$19</f>
        <v>0</v>
      </c>
      <c r="DD170" s="80" t="s">
        <v>134</v>
      </c>
      <c r="DE170" s="80">
        <f t="shared" si="219"/>
        <v>0</v>
      </c>
      <c r="DF170" s="165">
        <v>5</v>
      </c>
      <c r="DG170" s="37">
        <f t="shared" si="197"/>
        <v>200</v>
      </c>
      <c r="DH170" s="189">
        <v>82.59999999999998</v>
      </c>
      <c r="DI170" s="80">
        <f>+DF170*'PRECIOS SEGUN ADJ (RURAL)'!$B$15*'PRECIOS SEGUN ADJ (RURAL)'!$C$15</f>
        <v>16520</v>
      </c>
      <c r="DJ170" s="80" t="s">
        <v>199</v>
      </c>
      <c r="DK170" s="80">
        <f t="shared" si="198"/>
        <v>2973.6</v>
      </c>
      <c r="DL170" s="165">
        <v>143</v>
      </c>
      <c r="DM170" s="37">
        <f t="shared" si="199"/>
        <v>5720</v>
      </c>
      <c r="DN170" s="189">
        <v>23.059999999999995</v>
      </c>
      <c r="DO170" s="80">
        <f>+DL170*'PRECIOS SEGUN ADJ (RURAL)'!$B$17*'PRECIOS SEGUN ADJ (RURAL)'!$C$17</f>
        <v>131903.20000000001</v>
      </c>
      <c r="DP170" s="80" t="s">
        <v>3886</v>
      </c>
      <c r="DQ170" s="192">
        <v>0</v>
      </c>
      <c r="DR170" s="192">
        <f t="shared" si="211"/>
        <v>0</v>
      </c>
      <c r="DS170" s="189">
        <v>80.849999999999994</v>
      </c>
      <c r="DT170" s="80">
        <f>+DQ170*'PRECIOS SEGUN ADJ. (FRONTERIZO)'!$B$22*'PRECIOS SEGUN ADJ. (FRONTERIZO)'!$C$22</f>
        <v>0</v>
      </c>
      <c r="DU170" s="80" t="s">
        <v>134</v>
      </c>
      <c r="DV170" s="165">
        <v>6</v>
      </c>
      <c r="DW170" s="37">
        <f t="shared" si="200"/>
        <v>240</v>
      </c>
      <c r="DX170" s="189">
        <v>21.83</v>
      </c>
      <c r="DY170" s="80">
        <f>+DV170*'PRECIOS SEGUN ADJ (RURAL)'!$B$19*'PRECIOS SEGUN ADJ (RURAL)'!$C$19</f>
        <v>5239.2</v>
      </c>
      <c r="DZ170" s="80" t="s">
        <v>1434</v>
      </c>
      <c r="EA170" s="80">
        <f t="shared" si="201"/>
        <v>943.06</v>
      </c>
      <c r="EB170" s="165">
        <v>21</v>
      </c>
      <c r="EC170" s="37">
        <f t="shared" si="202"/>
        <v>840</v>
      </c>
      <c r="ED170" s="189">
        <v>33</v>
      </c>
      <c r="EE170" s="80">
        <f>+EB170*'PRECIOS SEGUN ADJ (RURAL)'!$B$20*'PRECIOS SEGUN ADJ (RURAL)'!$C$20</f>
        <v>27720</v>
      </c>
      <c r="EF170" s="80" t="s">
        <v>1414</v>
      </c>
      <c r="EG170" s="37">
        <v>0</v>
      </c>
      <c r="EH170" s="37">
        <f t="shared" si="212"/>
        <v>0</v>
      </c>
      <c r="EI170" s="189">
        <v>15.789999999999997</v>
      </c>
      <c r="EJ170" s="80">
        <f>+EG170*'PRECIOS SEGUN ADJ. (FRONTERIZO)'!$B$25*'PRECIOS SEGUN ADJ. (FRONTERIZO)'!$C$25</f>
        <v>0</v>
      </c>
      <c r="EK170" s="80" t="s">
        <v>134</v>
      </c>
      <c r="EL170" s="37">
        <v>0</v>
      </c>
      <c r="EM170" s="37">
        <f t="shared" si="213"/>
        <v>0</v>
      </c>
      <c r="EN170" s="189">
        <v>31.5</v>
      </c>
      <c r="EO170" s="80">
        <f>+EL170*'PRECIOS SEGUN ADJ. (FRONTERIZO)'!$B$26*'PRECIOS SEGUN ADJ. (FRONTERIZO)'!$C$26</f>
        <v>0</v>
      </c>
      <c r="EP170" s="80" t="s">
        <v>134</v>
      </c>
      <c r="EQ170" s="193">
        <v>18</v>
      </c>
      <c r="ER170" s="194">
        <f t="shared" si="214"/>
        <v>720</v>
      </c>
      <c r="ES170" s="195">
        <v>21.68</v>
      </c>
      <c r="ET170" s="196">
        <f>+EQ170*'PRECIOS SEGUN ADJ (RURAL)'!$B$13*'PRECIOS SEGUN ADJ (RURAL)'!$C$13</f>
        <v>15609.6</v>
      </c>
      <c r="EU170" s="196" t="s">
        <v>1534</v>
      </c>
      <c r="EV170" s="197">
        <v>143</v>
      </c>
      <c r="EW170" s="198">
        <f t="shared" si="203"/>
        <v>2860</v>
      </c>
      <c r="EX170" s="199">
        <v>5.5</v>
      </c>
      <c r="EY170" s="200">
        <f>+EV170*'PRECIOS SEGUN ADJ (RURAL)'!$B$16*'PRECIOS SEGUN ADJ (RURAL)'!$C$16</f>
        <v>15730</v>
      </c>
      <c r="EZ170" s="200" t="s">
        <v>3884</v>
      </c>
      <c r="FA170" s="201">
        <v>8</v>
      </c>
      <c r="FB170" s="202">
        <f t="shared" si="215"/>
        <v>320</v>
      </c>
      <c r="FC170" s="203">
        <v>220</v>
      </c>
      <c r="FD170" s="204">
        <f>+FA170*'PRECIOS SEGUN ADJ (RURAL)'!$B$18*'PRECIOS SEGUN ADJ (RURAL)'!$C$18</f>
        <v>70400</v>
      </c>
      <c r="FE170" s="204" t="s">
        <v>1535</v>
      </c>
      <c r="FF170" s="204">
        <f t="shared" si="204"/>
        <v>12672</v>
      </c>
      <c r="FG170" s="80">
        <f t="shared" si="220"/>
        <v>626090.4</v>
      </c>
      <c r="FH170" s="80" t="s">
        <v>3887</v>
      </c>
      <c r="FI170" s="80">
        <f t="shared" si="216"/>
        <v>39322.39</v>
      </c>
      <c r="FJ170" s="80" t="s">
        <v>3888</v>
      </c>
      <c r="FK170" s="80">
        <f t="shared" si="221"/>
        <v>586768.01</v>
      </c>
      <c r="FL170" s="80" t="s">
        <v>3889</v>
      </c>
      <c r="FM170" s="80">
        <f t="shared" si="222"/>
        <v>125218.08</v>
      </c>
      <c r="FN170" s="80" t="s">
        <v>3890</v>
      </c>
      <c r="FO170" s="80">
        <f t="shared" si="223"/>
        <v>6260.9</v>
      </c>
      <c r="FP170" s="80" t="s">
        <v>3891</v>
      </c>
      <c r="FQ170" s="80"/>
      <c r="FR170" s="80">
        <f t="shared" si="224"/>
        <v>500872.32</v>
      </c>
      <c r="FS170" s="80" t="s">
        <v>3892</v>
      </c>
      <c r="FT170" s="37" t="str">
        <f>+VLOOKUP(D170,'RURAL XENIA'!F:G,2,0)</f>
        <v>R-48</v>
      </c>
    </row>
    <row r="171" spans="1:176">
      <c r="A171" s="37">
        <v>170</v>
      </c>
      <c r="B171" s="176" t="s">
        <v>1826</v>
      </c>
      <c r="C171" s="26" t="s">
        <v>3893</v>
      </c>
      <c r="D171" s="37">
        <v>132226552</v>
      </c>
      <c r="E171" s="37">
        <f>+VLOOKUP(D171,'INFORMACION DE PROVEEDORES'!C:I,2,0)</f>
        <v>132226552</v>
      </c>
      <c r="F171" s="26" t="str">
        <f>+VLOOKUP(D171,'INFORMACION DE PROVEEDORES'!C:J,4,0)</f>
        <v xml:space="preserve">ANA CECILIA MERCEDES VALENZUELA </v>
      </c>
      <c r="G171" s="37" t="str">
        <f>+VLOOKUP(D171,'INFORMACION DE PROVEEDORES'!C:K,5,0)</f>
        <v>010-0064624-8</v>
      </c>
      <c r="H171" s="26" t="str">
        <f>+VLOOKUP(D171,'INFORMACION DE PROVEEDORES'!C:L,7,0)</f>
        <v>CALLE RESPALDO COLON, CALLE 5TA, NO. 8</v>
      </c>
      <c r="I171" s="37" t="str">
        <f>+VLOOKUP(D171,'INFORMACION DE PROVEEDORES'!C:M,3,0)</f>
        <v xml:space="preserve"> JURÍDICA</v>
      </c>
      <c r="J171" s="37">
        <v>1</v>
      </c>
      <c r="K171" s="37">
        <v>208</v>
      </c>
      <c r="L171" s="37">
        <v>14</v>
      </c>
      <c r="M171" s="37">
        <f t="shared" si="180"/>
        <v>560</v>
      </c>
      <c r="N171" s="189">
        <v>60.180000000000007</v>
      </c>
      <c r="O171" s="80">
        <f>+L171*'PRECIOS SEGUN ADJ (RURAL)'!$B$2*'PRECIOS SEGUN ADJ (RURAL)'!$C$2</f>
        <v>33700.800000000003</v>
      </c>
      <c r="P171" s="80" t="s">
        <v>1476</v>
      </c>
      <c r="Q171" s="80">
        <f t="shared" si="181"/>
        <v>5392.13</v>
      </c>
      <c r="R171" s="165">
        <v>3</v>
      </c>
      <c r="S171" s="37">
        <f t="shared" si="182"/>
        <v>120</v>
      </c>
      <c r="T171" s="189">
        <v>33</v>
      </c>
      <c r="U171" s="80">
        <f>+R171*'PRECIOS SEGUN ADJ (RURAL)'!$B$3*'PRECIOS SEGUN ADJ (RURAL)'!$C$3</f>
        <v>3960</v>
      </c>
      <c r="V171" s="80" t="s">
        <v>1161</v>
      </c>
      <c r="W171" s="192">
        <v>0</v>
      </c>
      <c r="X171" s="37">
        <f t="shared" si="205"/>
        <v>0</v>
      </c>
      <c r="Y171" s="189">
        <v>25.2</v>
      </c>
      <c r="Z171" s="80">
        <f>+W171*'PRECIOS SEGUN ADJ. (FRONTERIZO)'!$B$4*'PRECIOS SEGUN ADJ. (FRONTERIZO)'!$C$4</f>
        <v>0</v>
      </c>
      <c r="AA171" s="80" t="s">
        <v>134</v>
      </c>
      <c r="AB171" s="165">
        <v>32</v>
      </c>
      <c r="AC171" s="37">
        <f t="shared" si="183"/>
        <v>1280</v>
      </c>
      <c r="AD171" s="189">
        <v>87.91</v>
      </c>
      <c r="AE171" s="80">
        <f>+AB171*'PRECIOS SEGUN ADJ (RURAL)'!$B$4*'PRECIOS SEGUN ADJ (RURAL)'!$C$4</f>
        <v>112524.79999999999</v>
      </c>
      <c r="AF171" s="80" t="s">
        <v>1477</v>
      </c>
      <c r="AG171" s="80">
        <f t="shared" si="184"/>
        <v>20254.46</v>
      </c>
      <c r="AH171" s="165">
        <v>39</v>
      </c>
      <c r="AI171" s="37">
        <f t="shared" si="185"/>
        <v>1560</v>
      </c>
      <c r="AJ171" s="189">
        <v>53.95</v>
      </c>
      <c r="AK171" s="80">
        <f>+AH171*'PRECIOS SEGUN ADJ (RURAL)'!$B$5*'PRECIOS SEGUN ADJ (RURAL)'!$C$5</f>
        <v>84162</v>
      </c>
      <c r="AL171" s="80" t="s">
        <v>1478</v>
      </c>
      <c r="AM171" s="165">
        <v>5</v>
      </c>
      <c r="AN171" s="37">
        <f t="shared" si="186"/>
        <v>200</v>
      </c>
      <c r="AO171" s="189">
        <v>29.05</v>
      </c>
      <c r="AP171" s="80">
        <f>+AM171*'PRECIOS SEGUN ADJ (RURAL)'!$B$6*'PRECIOS SEGUN ADJ (RURAL)'!$C$6</f>
        <v>5810</v>
      </c>
      <c r="AQ171" s="80" t="s">
        <v>1201</v>
      </c>
      <c r="AR171" s="80">
        <f t="shared" si="187"/>
        <v>929.6</v>
      </c>
      <c r="AS171" s="165">
        <v>12</v>
      </c>
      <c r="AT171" s="37">
        <f t="shared" si="188"/>
        <v>480</v>
      </c>
      <c r="AU171" s="189">
        <v>304.44</v>
      </c>
      <c r="AV171" s="80">
        <f>+AS171*'PRECIOS SEGUN ADJ (RURAL)'!$B$7*'PRECIOS SEGUN ADJ (RURAL)'!$C$7</f>
        <v>146131.19999999998</v>
      </c>
      <c r="AW171" s="80" t="s">
        <v>1479</v>
      </c>
      <c r="AX171" s="80">
        <f t="shared" si="189"/>
        <v>26303.62</v>
      </c>
      <c r="AY171" s="37">
        <v>0</v>
      </c>
      <c r="AZ171" s="37">
        <f t="shared" si="206"/>
        <v>0</v>
      </c>
      <c r="BA171" s="189">
        <v>18.899999999999999</v>
      </c>
      <c r="BB171" s="80">
        <f>+AY171*'PRECIOS SEGUN ADJ. (FRONTERIZO)'!$B$9*'PRECIOS SEGUN ADJ. (FRONTERIZO)'!$C$9</f>
        <v>0</v>
      </c>
      <c r="BC171" s="80" t="s">
        <v>134</v>
      </c>
      <c r="BD171" s="165">
        <v>3</v>
      </c>
      <c r="BE171" s="37">
        <f t="shared" si="190"/>
        <v>120</v>
      </c>
      <c r="BF171" s="189">
        <v>140.38999999999999</v>
      </c>
      <c r="BG171" s="80">
        <f>+BD171*'PRECIOS SEGUN ADJ (RURAL)'!$B$8*'PRECIOS SEGUN ADJ (RURAL)'!$C$8</f>
        <v>16846.8</v>
      </c>
      <c r="BH171" s="80" t="s">
        <v>1164</v>
      </c>
      <c r="BI171" s="80">
        <f t="shared" si="191"/>
        <v>3032.42</v>
      </c>
      <c r="BJ171" s="37">
        <v>0</v>
      </c>
      <c r="BK171" s="37">
        <f t="shared" si="207"/>
        <v>0</v>
      </c>
      <c r="BL171" s="189">
        <v>31.459999999999997</v>
      </c>
      <c r="BM171" s="80">
        <f>+BJ171*'PRECIOS SEGUN ADJ. (FRONTERIZO)'!$B$11*'PRECIOS SEGUN ADJ. (FRONTERIZO)'!$C$11</f>
        <v>0</v>
      </c>
      <c r="BN171" s="80" t="s">
        <v>134</v>
      </c>
      <c r="BO171" s="165">
        <v>10</v>
      </c>
      <c r="BP171" s="37">
        <f t="shared" si="192"/>
        <v>400</v>
      </c>
      <c r="BQ171" s="189">
        <v>68.099999999999994</v>
      </c>
      <c r="BR171" s="80">
        <f>+BO171*'PRECIOS SEGUN ADJ (RURAL)'!$B$9*'PRECIOS SEGUN ADJ (RURAL)'!$C$9</f>
        <v>27240</v>
      </c>
      <c r="BS171" s="80" t="s">
        <v>1480</v>
      </c>
      <c r="BT171" s="165">
        <v>208</v>
      </c>
      <c r="BU171" s="37">
        <f t="shared" si="193"/>
        <v>4160</v>
      </c>
      <c r="BV171" s="189">
        <v>5.5</v>
      </c>
      <c r="BW171" s="80">
        <f>+BT171*'PRECIOS SEGUN ADJ (RURAL)'!$B$10*'PRECIOS SEGUN ADJ (RURAL)'!$C$10</f>
        <v>22880</v>
      </c>
      <c r="BX171" s="80" t="s">
        <v>2859</v>
      </c>
      <c r="BY171" s="165">
        <v>208</v>
      </c>
      <c r="BZ171" s="37">
        <f t="shared" si="194"/>
        <v>8320</v>
      </c>
      <c r="CA171" s="189">
        <v>7.1500000000000012</v>
      </c>
      <c r="CB171" s="80">
        <f>+BY171*'PRECIOS SEGUN ADJ (RURAL)'!$B$11*'PRECIOS SEGUN ADJ (RURAL)'!$C$11</f>
        <v>59488</v>
      </c>
      <c r="CC171" s="80" t="s">
        <v>237</v>
      </c>
      <c r="CD171" s="165">
        <v>208</v>
      </c>
      <c r="CE171" s="37">
        <f t="shared" si="195"/>
        <v>8320</v>
      </c>
      <c r="CF171" s="189">
        <v>6.84</v>
      </c>
      <c r="CG171" s="80">
        <f>+CD171*'PRECIOS SEGUN ADJ (RURAL)'!$B$12*'PRECIOS SEGUN ADJ (RURAL)'!$C$12</f>
        <v>56908.800000000003</v>
      </c>
      <c r="CH171" s="80" t="s">
        <v>2860</v>
      </c>
      <c r="CI171" s="37">
        <v>0</v>
      </c>
      <c r="CJ171" s="37">
        <f t="shared" si="208"/>
        <v>0</v>
      </c>
      <c r="CK171" s="189">
        <v>60</v>
      </c>
      <c r="CL171" s="80">
        <f>+CI171*'PRECIOS SEGUN ADJ. (FRONTERIZO)'!$B$16*'PRECIOS SEGUN ADJ. (FRONTERIZO)'!$C$16</f>
        <v>0</v>
      </c>
      <c r="CM171" s="80" t="s">
        <v>134</v>
      </c>
      <c r="CN171" s="80">
        <f t="shared" si="217"/>
        <v>0</v>
      </c>
      <c r="CO171" s="37">
        <v>0</v>
      </c>
      <c r="CP171" s="37">
        <f t="shared" si="209"/>
        <v>0</v>
      </c>
      <c r="CQ171" s="189">
        <v>55.649999999999991</v>
      </c>
      <c r="CR171" s="80">
        <f>+CO171*'PRECIOS SEGUN ADJ. (FRONTERIZO)'!$B$17*'PRECIOS SEGUN ADJ. (FRONTERIZO)'!$C$17</f>
        <v>0</v>
      </c>
      <c r="CS171" s="80" t="s">
        <v>134</v>
      </c>
      <c r="CT171" s="80">
        <f t="shared" si="218"/>
        <v>0</v>
      </c>
      <c r="CU171" s="165">
        <v>208</v>
      </c>
      <c r="CV171" s="37">
        <f t="shared" si="196"/>
        <v>8320</v>
      </c>
      <c r="CW171" s="189">
        <v>6.5999999999999988</v>
      </c>
      <c r="CX171" s="80">
        <f>+CU171*'PRECIOS SEGUN ADJ (RURAL)'!$B$14*'PRECIOS SEGUN ADJ (RURAL)'!$C$14</f>
        <v>54912</v>
      </c>
      <c r="CY171" s="80" t="s">
        <v>239</v>
      </c>
      <c r="CZ171" s="37">
        <v>0</v>
      </c>
      <c r="DA171" s="37">
        <f t="shared" si="210"/>
        <v>0</v>
      </c>
      <c r="DB171" s="189">
        <v>65.75</v>
      </c>
      <c r="DC171" s="80">
        <f>+CZ171*'PRECIOS SEGUN ADJ. (FRONTERIZO)'!$B$19*'PRECIOS SEGUN ADJ. (FRONTERIZO)'!$C$19</f>
        <v>0</v>
      </c>
      <c r="DD171" s="80" t="s">
        <v>134</v>
      </c>
      <c r="DE171" s="80">
        <f t="shared" si="219"/>
        <v>0</v>
      </c>
      <c r="DF171" s="165">
        <v>7</v>
      </c>
      <c r="DG171" s="37">
        <f t="shared" si="197"/>
        <v>280</v>
      </c>
      <c r="DH171" s="189">
        <v>82.59999999999998</v>
      </c>
      <c r="DI171" s="80">
        <f>+DF171*'PRECIOS SEGUN ADJ (RURAL)'!$B$15*'PRECIOS SEGUN ADJ (RURAL)'!$C$15</f>
        <v>23127.999999999996</v>
      </c>
      <c r="DJ171" s="80" t="s">
        <v>144</v>
      </c>
      <c r="DK171" s="80">
        <f t="shared" si="198"/>
        <v>4163.04</v>
      </c>
      <c r="DL171" s="165">
        <v>208</v>
      </c>
      <c r="DM171" s="37">
        <f t="shared" si="199"/>
        <v>8320</v>
      </c>
      <c r="DN171" s="189">
        <v>23.059999999999995</v>
      </c>
      <c r="DO171" s="80">
        <f>+DL171*'PRECIOS SEGUN ADJ (RURAL)'!$B$17*'PRECIOS SEGUN ADJ (RURAL)'!$C$17</f>
        <v>191859.19999999998</v>
      </c>
      <c r="DP171" s="80" t="s">
        <v>2861</v>
      </c>
      <c r="DQ171" s="192">
        <v>0</v>
      </c>
      <c r="DR171" s="192">
        <f t="shared" si="211"/>
        <v>0</v>
      </c>
      <c r="DS171" s="189">
        <v>80.849999999999994</v>
      </c>
      <c r="DT171" s="80">
        <f>+DQ171*'PRECIOS SEGUN ADJ. (FRONTERIZO)'!$B$22*'PRECIOS SEGUN ADJ. (FRONTERIZO)'!$C$22</f>
        <v>0</v>
      </c>
      <c r="DU171" s="80" t="s">
        <v>134</v>
      </c>
      <c r="DV171" s="165">
        <v>9</v>
      </c>
      <c r="DW171" s="37">
        <f t="shared" si="200"/>
        <v>360</v>
      </c>
      <c r="DX171" s="189">
        <v>21.83</v>
      </c>
      <c r="DY171" s="80">
        <f>+DV171*'PRECIOS SEGUN ADJ (RURAL)'!$B$19*'PRECIOS SEGUN ADJ (RURAL)'!$C$19</f>
        <v>7858.7999999999993</v>
      </c>
      <c r="DZ171" s="80" t="s">
        <v>1483</v>
      </c>
      <c r="EA171" s="80">
        <f t="shared" si="201"/>
        <v>1414.58</v>
      </c>
      <c r="EB171" s="165">
        <v>30</v>
      </c>
      <c r="EC171" s="37">
        <f t="shared" si="202"/>
        <v>1200</v>
      </c>
      <c r="ED171" s="189">
        <v>33</v>
      </c>
      <c r="EE171" s="80">
        <f>+EB171*'PRECIOS SEGUN ADJ (RURAL)'!$B$20*'PRECIOS SEGUN ADJ (RURAL)'!$C$20</f>
        <v>39600</v>
      </c>
      <c r="EF171" s="80" t="s">
        <v>587</v>
      </c>
      <c r="EG171" s="37">
        <v>0</v>
      </c>
      <c r="EH171" s="37">
        <f t="shared" si="212"/>
        <v>0</v>
      </c>
      <c r="EI171" s="189">
        <v>15.789999999999997</v>
      </c>
      <c r="EJ171" s="80">
        <f>+EG171*'PRECIOS SEGUN ADJ. (FRONTERIZO)'!$B$25*'PRECIOS SEGUN ADJ. (FRONTERIZO)'!$C$25</f>
        <v>0</v>
      </c>
      <c r="EK171" s="80" t="s">
        <v>134</v>
      </c>
      <c r="EL171" s="37">
        <v>0</v>
      </c>
      <c r="EM171" s="37">
        <f t="shared" si="213"/>
        <v>0</v>
      </c>
      <c r="EN171" s="189">
        <v>31.5</v>
      </c>
      <c r="EO171" s="80">
        <f>+EL171*'PRECIOS SEGUN ADJ. (FRONTERIZO)'!$B$26*'PRECIOS SEGUN ADJ. (FRONTERIZO)'!$C$26</f>
        <v>0</v>
      </c>
      <c r="EP171" s="80" t="s">
        <v>134</v>
      </c>
      <c r="EQ171" s="193">
        <v>27</v>
      </c>
      <c r="ER171" s="194">
        <f t="shared" si="214"/>
        <v>1080</v>
      </c>
      <c r="ES171" s="195">
        <v>21.68</v>
      </c>
      <c r="ET171" s="196">
        <f>+EQ171*'PRECIOS SEGUN ADJ (RURAL)'!$B$13*'PRECIOS SEGUN ADJ (RURAL)'!$C$13</f>
        <v>23414.400000000001</v>
      </c>
      <c r="EU171" s="196" t="s">
        <v>1485</v>
      </c>
      <c r="EV171" s="197">
        <v>208</v>
      </c>
      <c r="EW171" s="198">
        <f t="shared" si="203"/>
        <v>4160</v>
      </c>
      <c r="EX171" s="199">
        <v>5.5</v>
      </c>
      <c r="EY171" s="200">
        <f>+EV171*'PRECIOS SEGUN ADJ (RURAL)'!$B$16*'PRECIOS SEGUN ADJ (RURAL)'!$C$16</f>
        <v>22880</v>
      </c>
      <c r="EZ171" s="200" t="s">
        <v>2859</v>
      </c>
      <c r="FA171" s="201">
        <v>12</v>
      </c>
      <c r="FB171" s="202">
        <f t="shared" si="215"/>
        <v>480</v>
      </c>
      <c r="FC171" s="203">
        <v>220</v>
      </c>
      <c r="FD171" s="204">
        <f>+FA171*'PRECIOS SEGUN ADJ (RURAL)'!$B$18*'PRECIOS SEGUN ADJ (RURAL)'!$C$18</f>
        <v>105600</v>
      </c>
      <c r="FE171" s="204" t="s">
        <v>1398</v>
      </c>
      <c r="FF171" s="204">
        <f t="shared" si="204"/>
        <v>19008</v>
      </c>
      <c r="FG171" s="80">
        <f t="shared" si="220"/>
        <v>1038904.7999999999</v>
      </c>
      <c r="FH171" s="80" t="s">
        <v>3894</v>
      </c>
      <c r="FI171" s="80">
        <f t="shared" si="216"/>
        <v>80497.850000000006</v>
      </c>
      <c r="FJ171" s="80" t="s">
        <v>1487</v>
      </c>
      <c r="FK171" s="80">
        <f t="shared" si="221"/>
        <v>958406.95</v>
      </c>
      <c r="FL171" s="80" t="s">
        <v>3895</v>
      </c>
      <c r="FM171" s="80">
        <f t="shared" si="222"/>
        <v>207780.96</v>
      </c>
      <c r="FN171" s="80" t="s">
        <v>3896</v>
      </c>
      <c r="FO171" s="80">
        <f t="shared" si="223"/>
        <v>10389.049999999999</v>
      </c>
      <c r="FP171" s="80" t="s">
        <v>3897</v>
      </c>
      <c r="FQ171" s="80"/>
      <c r="FR171" s="80">
        <f t="shared" si="224"/>
        <v>831123.84</v>
      </c>
      <c r="FS171" s="80" t="s">
        <v>3898</v>
      </c>
      <c r="FT171" s="37" t="str">
        <f>+VLOOKUP(D171,'RURAL XENIA'!F:G,2,0)</f>
        <v>R-06</v>
      </c>
    </row>
    <row r="172" spans="1:176">
      <c r="A172" s="37">
        <v>171</v>
      </c>
      <c r="B172" s="176" t="s">
        <v>1826</v>
      </c>
      <c r="C172" s="26" t="s">
        <v>3899</v>
      </c>
      <c r="D172" s="37">
        <v>131169791</v>
      </c>
      <c r="E172" s="37">
        <f>+VLOOKUP(D172,'INFORMACION DE PROVEEDORES'!C:I,2,0)</f>
        <v>131169791</v>
      </c>
      <c r="F172" s="26" t="str">
        <f>+VLOOKUP(D172,'INFORMACION DE PROVEEDORES'!C:J,4,0)</f>
        <v>ANDERSON ALBURQUERQUE BALBUENA</v>
      </c>
      <c r="G172" s="37" t="str">
        <f>+VLOOKUP(D172,'INFORMACION DE PROVEEDORES'!C:K,5,0)</f>
        <v>226-0010910-6</v>
      </c>
      <c r="H172" s="26" t="str">
        <f>+VLOOKUP(D172,'INFORMACION DE PROVEEDORES'!C:L,7,0)</f>
        <v xml:space="preserve">CALLE RODEO NO.98, KENNEDY 1RO, </v>
      </c>
      <c r="I172" s="37" t="str">
        <f>+VLOOKUP(D172,'INFORMACION DE PROVEEDORES'!C:M,3,0)</f>
        <v xml:space="preserve"> JURÍDICA</v>
      </c>
      <c r="J172" s="37">
        <v>4</v>
      </c>
      <c r="K172" s="37">
        <v>281</v>
      </c>
      <c r="L172" s="37">
        <v>20</v>
      </c>
      <c r="M172" s="37">
        <f t="shared" si="180"/>
        <v>800</v>
      </c>
      <c r="N172" s="189">
        <v>60.180000000000007</v>
      </c>
      <c r="O172" s="80">
        <f>+L172*'PRECIOS SEGUN ADJ (RURAL)'!$B$2*'PRECIOS SEGUN ADJ (RURAL)'!$C$2</f>
        <v>48144</v>
      </c>
      <c r="P172" s="80" t="s">
        <v>1137</v>
      </c>
      <c r="Q172" s="80">
        <f t="shared" si="181"/>
        <v>7703.04</v>
      </c>
      <c r="R172" s="165">
        <v>6</v>
      </c>
      <c r="S172" s="37">
        <f t="shared" si="182"/>
        <v>240</v>
      </c>
      <c r="T172" s="189">
        <v>33</v>
      </c>
      <c r="U172" s="80">
        <f>+R172*'PRECIOS SEGUN ADJ (RURAL)'!$B$3*'PRECIOS SEGUN ADJ (RURAL)'!$C$3</f>
        <v>7920</v>
      </c>
      <c r="V172" s="80" t="s">
        <v>1509</v>
      </c>
      <c r="W172" s="192">
        <v>0</v>
      </c>
      <c r="X172" s="37">
        <f t="shared" si="205"/>
        <v>0</v>
      </c>
      <c r="Y172" s="189">
        <v>25.2</v>
      </c>
      <c r="Z172" s="80">
        <f>+W172*'PRECIOS SEGUN ADJ. (FRONTERIZO)'!$B$4*'PRECIOS SEGUN ADJ. (FRONTERIZO)'!$C$4</f>
        <v>0</v>
      </c>
      <c r="AA172" s="80" t="s">
        <v>134</v>
      </c>
      <c r="AB172" s="165">
        <v>44</v>
      </c>
      <c r="AC172" s="37">
        <f t="shared" si="183"/>
        <v>1760</v>
      </c>
      <c r="AD172" s="189">
        <v>87.91</v>
      </c>
      <c r="AE172" s="80">
        <f>+AB172*'PRECIOS SEGUN ADJ (RURAL)'!$B$4*'PRECIOS SEGUN ADJ (RURAL)'!$C$4</f>
        <v>154721.60000000001</v>
      </c>
      <c r="AF172" s="80" t="s">
        <v>286</v>
      </c>
      <c r="AG172" s="80">
        <f t="shared" si="184"/>
        <v>27849.89</v>
      </c>
      <c r="AH172" s="165">
        <v>53</v>
      </c>
      <c r="AI172" s="37">
        <f t="shared" si="185"/>
        <v>2120</v>
      </c>
      <c r="AJ172" s="189">
        <v>53.95</v>
      </c>
      <c r="AK172" s="80">
        <f>+AH172*'PRECIOS SEGUN ADJ (RURAL)'!$B$5*'PRECIOS SEGUN ADJ (RURAL)'!$C$5</f>
        <v>114374.00000000001</v>
      </c>
      <c r="AL172" s="80" t="s">
        <v>2668</v>
      </c>
      <c r="AM172" s="165">
        <v>8</v>
      </c>
      <c r="AN172" s="37">
        <f t="shared" si="186"/>
        <v>320</v>
      </c>
      <c r="AO172" s="189">
        <v>29.05</v>
      </c>
      <c r="AP172" s="80">
        <f>+AM172*'PRECIOS SEGUN ADJ (RURAL)'!$B$6*'PRECIOS SEGUN ADJ (RURAL)'!$C$6</f>
        <v>9296</v>
      </c>
      <c r="AQ172" s="80" t="s">
        <v>1313</v>
      </c>
      <c r="AR172" s="80">
        <f t="shared" si="187"/>
        <v>1487.36</v>
      </c>
      <c r="AS172" s="165">
        <v>18</v>
      </c>
      <c r="AT172" s="37">
        <f t="shared" si="188"/>
        <v>720</v>
      </c>
      <c r="AU172" s="189">
        <v>304.44</v>
      </c>
      <c r="AV172" s="80">
        <f>+AS172*'PRECIOS SEGUN ADJ (RURAL)'!$B$7*'PRECIOS SEGUN ADJ (RURAL)'!$C$7</f>
        <v>219196.79999999999</v>
      </c>
      <c r="AW172" s="80" t="s">
        <v>1314</v>
      </c>
      <c r="AX172" s="80">
        <f t="shared" si="189"/>
        <v>39455.42</v>
      </c>
      <c r="AY172" s="37">
        <v>0</v>
      </c>
      <c r="AZ172" s="37">
        <f t="shared" si="206"/>
        <v>0</v>
      </c>
      <c r="BA172" s="189">
        <v>18.899999999999999</v>
      </c>
      <c r="BB172" s="80">
        <f>+AY172*'PRECIOS SEGUN ADJ. (FRONTERIZO)'!$B$9*'PRECIOS SEGUN ADJ. (FRONTERIZO)'!$C$9</f>
        <v>0</v>
      </c>
      <c r="BC172" s="80" t="s">
        <v>134</v>
      </c>
      <c r="BD172" s="165">
        <v>6</v>
      </c>
      <c r="BE172" s="37">
        <f t="shared" si="190"/>
        <v>240</v>
      </c>
      <c r="BF172" s="189">
        <v>140.38999999999999</v>
      </c>
      <c r="BG172" s="80">
        <f>+BD172*'PRECIOS SEGUN ADJ (RURAL)'!$B$8*'PRECIOS SEGUN ADJ (RURAL)'!$C$8</f>
        <v>33693.599999999999</v>
      </c>
      <c r="BH172" s="80" t="s">
        <v>1512</v>
      </c>
      <c r="BI172" s="80">
        <f t="shared" si="191"/>
        <v>6064.85</v>
      </c>
      <c r="BJ172" s="37">
        <v>0</v>
      </c>
      <c r="BK172" s="37">
        <f t="shared" si="207"/>
        <v>0</v>
      </c>
      <c r="BL172" s="189">
        <v>31.459999999999997</v>
      </c>
      <c r="BM172" s="80">
        <f>+BJ172*'PRECIOS SEGUN ADJ. (FRONTERIZO)'!$B$11*'PRECIOS SEGUN ADJ. (FRONTERIZO)'!$C$11</f>
        <v>0</v>
      </c>
      <c r="BN172" s="80" t="s">
        <v>134</v>
      </c>
      <c r="BO172" s="165">
        <v>14</v>
      </c>
      <c r="BP172" s="37">
        <f t="shared" si="192"/>
        <v>560</v>
      </c>
      <c r="BQ172" s="189">
        <v>68.099999999999994</v>
      </c>
      <c r="BR172" s="80">
        <f>+BO172*'PRECIOS SEGUN ADJ (RURAL)'!$B$9*'PRECIOS SEGUN ADJ (RURAL)'!$C$9</f>
        <v>38135.999999999993</v>
      </c>
      <c r="BS172" s="80" t="s">
        <v>1144</v>
      </c>
      <c r="BT172" s="165">
        <v>281</v>
      </c>
      <c r="BU172" s="37">
        <f t="shared" si="193"/>
        <v>5620</v>
      </c>
      <c r="BV172" s="189">
        <v>5.5</v>
      </c>
      <c r="BW172" s="80">
        <f>+BT172*'PRECIOS SEGUN ADJ (RURAL)'!$B$10*'PRECIOS SEGUN ADJ (RURAL)'!$C$10</f>
        <v>30910</v>
      </c>
      <c r="BX172" s="80" t="s">
        <v>3900</v>
      </c>
      <c r="BY172" s="165">
        <v>281</v>
      </c>
      <c r="BZ172" s="37">
        <f t="shared" si="194"/>
        <v>11240</v>
      </c>
      <c r="CA172" s="189">
        <v>7.1500000000000012</v>
      </c>
      <c r="CB172" s="80">
        <f>+BY172*'PRECIOS SEGUN ADJ (RURAL)'!$B$11*'PRECIOS SEGUN ADJ (RURAL)'!$C$11</f>
        <v>80366</v>
      </c>
      <c r="CC172" s="80" t="s">
        <v>3901</v>
      </c>
      <c r="CD172" s="165">
        <v>281</v>
      </c>
      <c r="CE172" s="37">
        <f t="shared" si="195"/>
        <v>11240</v>
      </c>
      <c r="CF172" s="189">
        <v>6.84</v>
      </c>
      <c r="CG172" s="80">
        <f>+CD172*'PRECIOS SEGUN ADJ (RURAL)'!$B$12*'PRECIOS SEGUN ADJ (RURAL)'!$C$12</f>
        <v>76881.600000000006</v>
      </c>
      <c r="CH172" s="80" t="s">
        <v>3902</v>
      </c>
      <c r="CI172" s="37">
        <v>0</v>
      </c>
      <c r="CJ172" s="37">
        <f t="shared" si="208"/>
        <v>0</v>
      </c>
      <c r="CK172" s="189">
        <v>60</v>
      </c>
      <c r="CL172" s="80">
        <f>+CI172*'PRECIOS SEGUN ADJ. (FRONTERIZO)'!$B$16*'PRECIOS SEGUN ADJ. (FRONTERIZO)'!$C$16</f>
        <v>0</v>
      </c>
      <c r="CM172" s="80" t="s">
        <v>134</v>
      </c>
      <c r="CN172" s="80">
        <f t="shared" si="217"/>
        <v>0</v>
      </c>
      <c r="CO172" s="37">
        <v>0</v>
      </c>
      <c r="CP172" s="37">
        <f t="shared" si="209"/>
        <v>0</v>
      </c>
      <c r="CQ172" s="189">
        <v>55.649999999999991</v>
      </c>
      <c r="CR172" s="80">
        <f>+CO172*'PRECIOS SEGUN ADJ. (FRONTERIZO)'!$B$17*'PRECIOS SEGUN ADJ. (FRONTERIZO)'!$C$17</f>
        <v>0</v>
      </c>
      <c r="CS172" s="80" t="s">
        <v>134</v>
      </c>
      <c r="CT172" s="80">
        <f t="shared" si="218"/>
        <v>0</v>
      </c>
      <c r="CU172" s="165">
        <v>281</v>
      </c>
      <c r="CV172" s="37">
        <f t="shared" si="196"/>
        <v>11240</v>
      </c>
      <c r="CW172" s="189">
        <v>6.5999999999999988</v>
      </c>
      <c r="CX172" s="80">
        <f>+CU172*'PRECIOS SEGUN ADJ (RURAL)'!$B$14*'PRECIOS SEGUN ADJ (RURAL)'!$C$14</f>
        <v>74184</v>
      </c>
      <c r="CY172" s="80" t="s">
        <v>3903</v>
      </c>
      <c r="CZ172" s="37">
        <v>0</v>
      </c>
      <c r="DA172" s="37">
        <f t="shared" si="210"/>
        <v>0</v>
      </c>
      <c r="DB172" s="189">
        <v>65.75</v>
      </c>
      <c r="DC172" s="80">
        <f>+CZ172*'PRECIOS SEGUN ADJ. (FRONTERIZO)'!$B$19*'PRECIOS SEGUN ADJ. (FRONTERIZO)'!$C$19</f>
        <v>0</v>
      </c>
      <c r="DD172" s="80" t="s">
        <v>134</v>
      </c>
      <c r="DE172" s="80">
        <f t="shared" si="219"/>
        <v>0</v>
      </c>
      <c r="DF172" s="165">
        <v>12</v>
      </c>
      <c r="DG172" s="37">
        <f t="shared" si="197"/>
        <v>480</v>
      </c>
      <c r="DH172" s="189">
        <v>82.59999999999998</v>
      </c>
      <c r="DI172" s="80">
        <f>+DF172*'PRECIOS SEGUN ADJ (RURAL)'!$B$15*'PRECIOS SEGUN ADJ (RURAL)'!$C$15</f>
        <v>39648</v>
      </c>
      <c r="DJ172" s="80" t="s">
        <v>1516</v>
      </c>
      <c r="DK172" s="80">
        <f t="shared" si="198"/>
        <v>7136.64</v>
      </c>
      <c r="DL172" s="165">
        <v>281</v>
      </c>
      <c r="DM172" s="37">
        <f t="shared" si="199"/>
        <v>11240</v>
      </c>
      <c r="DN172" s="189">
        <v>23.059999999999995</v>
      </c>
      <c r="DO172" s="80">
        <f>+DL172*'PRECIOS SEGUN ADJ (RURAL)'!$B$17*'PRECIOS SEGUN ADJ (RURAL)'!$C$17</f>
        <v>259194.4</v>
      </c>
      <c r="DP172" s="80" t="s">
        <v>3904</v>
      </c>
      <c r="DQ172" s="192">
        <v>0</v>
      </c>
      <c r="DR172" s="192">
        <f t="shared" si="211"/>
        <v>0</v>
      </c>
      <c r="DS172" s="189">
        <v>80.849999999999994</v>
      </c>
      <c r="DT172" s="80">
        <f>+DQ172*'PRECIOS SEGUN ADJ. (FRONTERIZO)'!$B$22*'PRECIOS SEGUN ADJ. (FRONTERIZO)'!$C$22</f>
        <v>0</v>
      </c>
      <c r="DU172" s="80" t="s">
        <v>134</v>
      </c>
      <c r="DV172" s="165">
        <v>14</v>
      </c>
      <c r="DW172" s="37">
        <f t="shared" si="200"/>
        <v>560</v>
      </c>
      <c r="DX172" s="189">
        <v>21.83</v>
      </c>
      <c r="DY172" s="80">
        <f>+DV172*'PRECIOS SEGUN ADJ (RURAL)'!$B$19*'PRECIOS SEGUN ADJ (RURAL)'!$C$19</f>
        <v>12224.8</v>
      </c>
      <c r="DZ172" s="80" t="s">
        <v>147</v>
      </c>
      <c r="EA172" s="80">
        <f t="shared" si="201"/>
        <v>2200.46</v>
      </c>
      <c r="EB172" s="165">
        <v>42</v>
      </c>
      <c r="EC172" s="37">
        <f t="shared" si="202"/>
        <v>1680</v>
      </c>
      <c r="ED172" s="189">
        <v>33</v>
      </c>
      <c r="EE172" s="80">
        <f>+EB172*'PRECIOS SEGUN ADJ (RURAL)'!$B$20*'PRECIOS SEGUN ADJ (RURAL)'!$C$20</f>
        <v>55440</v>
      </c>
      <c r="EF172" s="80" t="s">
        <v>654</v>
      </c>
      <c r="EG172" s="37">
        <v>0</v>
      </c>
      <c r="EH172" s="37">
        <f t="shared" si="212"/>
        <v>0</v>
      </c>
      <c r="EI172" s="189">
        <v>15.789999999999997</v>
      </c>
      <c r="EJ172" s="80">
        <f>+EG172*'PRECIOS SEGUN ADJ. (FRONTERIZO)'!$B$25*'PRECIOS SEGUN ADJ. (FRONTERIZO)'!$C$25</f>
        <v>0</v>
      </c>
      <c r="EK172" s="80" t="s">
        <v>134</v>
      </c>
      <c r="EL172" s="37">
        <v>0</v>
      </c>
      <c r="EM172" s="37">
        <f t="shared" si="213"/>
        <v>0</v>
      </c>
      <c r="EN172" s="189">
        <v>31.5</v>
      </c>
      <c r="EO172" s="80">
        <f>+EL172*'PRECIOS SEGUN ADJ. (FRONTERIZO)'!$B$26*'PRECIOS SEGUN ADJ. (FRONTERIZO)'!$C$26</f>
        <v>0</v>
      </c>
      <c r="EP172" s="80" t="s">
        <v>134</v>
      </c>
      <c r="EQ172" s="193">
        <v>37</v>
      </c>
      <c r="ER172" s="194">
        <f t="shared" si="214"/>
        <v>1480</v>
      </c>
      <c r="ES172" s="195">
        <v>21.68</v>
      </c>
      <c r="ET172" s="196">
        <f>+EQ172*'PRECIOS SEGUN ADJ (RURAL)'!$B$13*'PRECIOS SEGUN ADJ (RURAL)'!$C$13</f>
        <v>32086.399999999998</v>
      </c>
      <c r="EU172" s="196" t="s">
        <v>1632</v>
      </c>
      <c r="EV172" s="197">
        <v>281</v>
      </c>
      <c r="EW172" s="198">
        <f t="shared" si="203"/>
        <v>5620</v>
      </c>
      <c r="EX172" s="199">
        <v>5.5</v>
      </c>
      <c r="EY172" s="200">
        <f>+EV172*'PRECIOS SEGUN ADJ (RURAL)'!$B$16*'PRECIOS SEGUN ADJ (RURAL)'!$C$16</f>
        <v>30910</v>
      </c>
      <c r="EZ172" s="200" t="s">
        <v>3900</v>
      </c>
      <c r="FA172" s="201">
        <v>18</v>
      </c>
      <c r="FB172" s="202">
        <f t="shared" si="215"/>
        <v>720</v>
      </c>
      <c r="FC172" s="203">
        <v>220</v>
      </c>
      <c r="FD172" s="204">
        <f>+FA172*'PRECIOS SEGUN ADJ (RURAL)'!$B$18*'PRECIOS SEGUN ADJ (RURAL)'!$C$18</f>
        <v>158400</v>
      </c>
      <c r="FE172" s="204" t="s">
        <v>1324</v>
      </c>
      <c r="FF172" s="204">
        <f t="shared" si="204"/>
        <v>28512</v>
      </c>
      <c r="FG172" s="80">
        <f t="shared" si="220"/>
        <v>1475727.2</v>
      </c>
      <c r="FH172" s="80" t="s">
        <v>3905</v>
      </c>
      <c r="FI172" s="80">
        <f t="shared" si="216"/>
        <v>120409.66</v>
      </c>
      <c r="FJ172" s="80" t="s">
        <v>3906</v>
      </c>
      <c r="FK172" s="80">
        <f t="shared" si="221"/>
        <v>1355317.54</v>
      </c>
      <c r="FL172" s="80" t="s">
        <v>3907</v>
      </c>
      <c r="FM172" s="80">
        <f t="shared" si="222"/>
        <v>295145.44</v>
      </c>
      <c r="FN172" s="80" t="s">
        <v>3908</v>
      </c>
      <c r="FO172" s="80">
        <f t="shared" si="223"/>
        <v>14757.27</v>
      </c>
      <c r="FP172" s="80" t="s">
        <v>3909</v>
      </c>
      <c r="FQ172" s="80"/>
      <c r="FR172" s="80">
        <f t="shared" si="224"/>
        <v>1180581.76</v>
      </c>
      <c r="FS172" s="80" t="s">
        <v>3910</v>
      </c>
      <c r="FT172" s="37" t="str">
        <f>+VLOOKUP(D172,'RURAL XENIA'!F:G,2,0)</f>
        <v>R-05</v>
      </c>
    </row>
    <row r="180" spans="165:165">
      <c r="FI180" s="80"/>
    </row>
  </sheetData>
  <autoFilter ref="A1:FT172" xr:uid="{00000000-0009-0000-0000-00000200000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T7"/>
  <sheetViews>
    <sheetView workbookViewId="0">
      <selection activeCell="A6" sqref="A6"/>
    </sheetView>
  </sheetViews>
  <sheetFormatPr defaultRowHeight="15"/>
  <cols>
    <col min="1" max="1" width="9.42578125" bestFit="1" customWidth="1"/>
    <col min="2" max="2" width="19.42578125" bestFit="1" customWidth="1"/>
    <col min="3" max="3" width="69.28515625" bestFit="1" customWidth="1"/>
    <col min="4" max="4" width="12.28515625" bestFit="1" customWidth="1"/>
    <col min="5" max="5" width="14.28515625" bestFit="1" customWidth="1"/>
    <col min="6" max="6" width="53.85546875" bestFit="1" customWidth="1"/>
    <col min="7" max="7" width="22.42578125" bestFit="1" customWidth="1"/>
    <col min="8" max="8" width="97" bestFit="1" customWidth="1"/>
    <col min="9" max="9" width="21.28515625" bestFit="1" customWidth="1"/>
    <col min="10" max="10" width="25.7109375" bestFit="1" customWidth="1"/>
    <col min="11" max="11" width="21.140625" bestFit="1" customWidth="1"/>
    <col min="12" max="12" width="20.42578125" bestFit="1" customWidth="1"/>
    <col min="13" max="13" width="38.85546875" bestFit="1" customWidth="1"/>
    <col min="14" max="14" width="28.140625" bestFit="1" customWidth="1"/>
    <col min="15" max="15" width="48.140625" bestFit="1" customWidth="1"/>
    <col min="16" max="16" width="108.42578125" bestFit="1" customWidth="1"/>
    <col min="17" max="17" width="27.42578125" bestFit="1" customWidth="1"/>
    <col min="18" max="18" width="20.7109375" bestFit="1" customWidth="1"/>
    <col min="19" max="19" width="39.140625" bestFit="1" customWidth="1"/>
    <col min="20" max="20" width="28.42578125" bestFit="1" customWidth="1"/>
    <col min="21" max="21" width="48.42578125" bestFit="1" customWidth="1"/>
    <col min="22" max="22" width="83.7109375" bestFit="1" customWidth="1"/>
    <col min="23" max="23" width="12.42578125" bestFit="1" customWidth="1"/>
    <col min="24" max="24" width="30.85546875" bestFit="1" customWidth="1"/>
    <col min="25" max="25" width="19.85546875" bestFit="1" customWidth="1"/>
    <col min="26" max="26" width="40.140625" bestFit="1" customWidth="1"/>
    <col min="27" max="27" width="110.5703125" bestFit="1" customWidth="1"/>
    <col min="28" max="28" width="37.5703125" bestFit="1" customWidth="1"/>
    <col min="29" max="29" width="56.42578125" bestFit="1" customWidth="1"/>
    <col min="30" max="30" width="45.28515625" bestFit="1" customWidth="1"/>
    <col min="31" max="31" width="65.7109375" bestFit="1" customWidth="1"/>
    <col min="32" max="32" width="112.7109375" bestFit="1" customWidth="1"/>
    <col min="33" max="33" width="44.5703125" bestFit="1" customWidth="1"/>
    <col min="34" max="34" width="12.42578125" bestFit="1" customWidth="1"/>
    <col min="35" max="35" width="30.5703125" bestFit="1" customWidth="1"/>
    <col min="36" max="36" width="19.85546875" bestFit="1" customWidth="1"/>
    <col min="37" max="37" width="39.85546875" bestFit="1" customWidth="1"/>
    <col min="38" max="38" width="108" bestFit="1" customWidth="1"/>
    <col min="39" max="39" width="20.140625" bestFit="1" customWidth="1"/>
    <col min="40" max="40" width="39.140625" bestFit="1" customWidth="1"/>
    <col min="41" max="41" width="27.7109375" bestFit="1" customWidth="1"/>
    <col min="42" max="42" width="48.42578125" bestFit="1" customWidth="1"/>
    <col min="43" max="43" width="78.85546875" bestFit="1" customWidth="1"/>
    <col min="44" max="44" width="27.5703125" bestFit="1" customWidth="1"/>
    <col min="45" max="45" width="22.7109375" bestFit="1" customWidth="1"/>
    <col min="46" max="46" width="41.140625" bestFit="1" customWidth="1"/>
    <col min="47" max="47" width="30.42578125" bestFit="1" customWidth="1"/>
    <col min="48" max="48" width="50.42578125" bestFit="1" customWidth="1"/>
    <col min="49" max="49" width="115.140625" bestFit="1" customWidth="1"/>
    <col min="50" max="50" width="29.5703125" bestFit="1" customWidth="1"/>
    <col min="51" max="51" width="24.7109375" bestFit="1" customWidth="1"/>
    <col min="52" max="52" width="42.85546875" bestFit="1" customWidth="1"/>
    <col min="53" max="53" width="32.28515625" bestFit="1" customWidth="1"/>
    <col min="54" max="54" width="52.140625" bestFit="1" customWidth="1"/>
    <col min="55" max="55" width="80.5703125" bestFit="1" customWidth="1"/>
    <col min="56" max="56" width="13.140625" bestFit="1" customWidth="1"/>
    <col min="57" max="57" width="31.28515625" bestFit="1" customWidth="1"/>
    <col min="58" max="58" width="20.42578125" bestFit="1" customWidth="1"/>
    <col min="59" max="59" width="40.5703125" bestFit="1" customWidth="1"/>
    <col min="60" max="60" width="93.85546875" bestFit="1" customWidth="1"/>
    <col min="61" max="61" width="19.85546875" bestFit="1" customWidth="1"/>
    <col min="62" max="62" width="13.140625" bestFit="1" customWidth="1"/>
    <col min="63" max="63" width="31.140625" bestFit="1" customWidth="1"/>
    <col min="64" max="64" width="20.7109375" bestFit="1" customWidth="1"/>
    <col min="65" max="65" width="40.42578125" bestFit="1" customWidth="1"/>
    <col min="66" max="66" width="95.28515625" bestFit="1" customWidth="1"/>
    <col min="67" max="67" width="19" bestFit="1" customWidth="1"/>
    <col min="68" max="68" width="37.140625" bestFit="1" customWidth="1"/>
    <col min="69" max="69" width="26.42578125" bestFit="1" customWidth="1"/>
    <col min="70" max="70" width="46.42578125" bestFit="1" customWidth="1"/>
    <col min="71" max="71" width="80.5703125" bestFit="1" customWidth="1"/>
    <col min="72" max="72" width="21.28515625" bestFit="1" customWidth="1"/>
    <col min="73" max="73" width="39.7109375" bestFit="1" customWidth="1"/>
    <col min="74" max="74" width="28.85546875" bestFit="1" customWidth="1"/>
    <col min="75" max="75" width="49" bestFit="1" customWidth="1"/>
    <col min="76" max="76" width="92.85546875" bestFit="1" customWidth="1"/>
    <col min="77" max="77" width="22.140625" bestFit="1" customWidth="1"/>
    <col min="78" max="78" width="40.7109375" bestFit="1" customWidth="1"/>
    <col min="79" max="79" width="29.85546875" bestFit="1" customWidth="1"/>
    <col min="80" max="80" width="50" bestFit="1" customWidth="1"/>
    <col min="81" max="81" width="98.85546875" bestFit="1" customWidth="1"/>
    <col min="82" max="82" width="21.85546875" bestFit="1" customWidth="1"/>
    <col min="83" max="83" width="40.7109375" bestFit="1" customWidth="1"/>
    <col min="84" max="84" width="29.5703125" bestFit="1" customWidth="1"/>
    <col min="85" max="85" width="49.7109375" bestFit="1" customWidth="1"/>
    <col min="86" max="86" width="106.7109375" bestFit="1" customWidth="1"/>
    <col min="87" max="87" width="36.42578125" bestFit="1" customWidth="1"/>
    <col min="88" max="88" width="54.7109375" bestFit="1" customWidth="1"/>
    <col min="89" max="89" width="44" bestFit="1" customWidth="1"/>
    <col min="90" max="90" width="64.140625" bestFit="1" customWidth="1"/>
    <col min="91" max="91" width="82.28515625" bestFit="1" customWidth="1"/>
    <col min="92" max="92" width="43.140625" bestFit="1" customWidth="1"/>
    <col min="93" max="93" width="10.85546875" bestFit="1" customWidth="1"/>
    <col min="94" max="94" width="29.42578125" bestFit="1" customWidth="1"/>
    <col min="95" max="95" width="18.28515625" bestFit="1" customWidth="1"/>
    <col min="96" max="96" width="38.7109375" bestFit="1" customWidth="1"/>
    <col min="97" max="97" width="96.28515625" bestFit="1" customWidth="1"/>
    <col min="98" max="98" width="18" bestFit="1" customWidth="1"/>
    <col min="99" max="99" width="12.7109375" bestFit="1" customWidth="1"/>
    <col min="100" max="100" width="30.7109375" bestFit="1" customWidth="1"/>
    <col min="101" max="101" width="20.140625" bestFit="1" customWidth="1"/>
    <col min="102" max="102" width="40" bestFit="1" customWidth="1"/>
    <col min="103" max="103" width="106.28515625" bestFit="1" customWidth="1"/>
    <col min="104" max="104" width="35" bestFit="1" customWidth="1"/>
    <col min="105" max="105" width="53.5703125" bestFit="1" customWidth="1"/>
    <col min="106" max="106" width="42.7109375" bestFit="1" customWidth="1"/>
    <col min="107" max="107" width="62.85546875" bestFit="1" customWidth="1"/>
    <col min="108" max="108" width="96" bestFit="1" customWidth="1"/>
    <col min="109" max="109" width="41.85546875" bestFit="1" customWidth="1"/>
    <col min="110" max="110" width="19" bestFit="1" customWidth="1"/>
    <col min="111" max="111" width="37.42578125" bestFit="1" customWidth="1"/>
    <col min="112" max="112" width="26.5703125" bestFit="1" customWidth="1"/>
    <col min="113" max="113" width="46.85546875" bestFit="1" customWidth="1"/>
    <col min="114" max="114" width="94.7109375" bestFit="1" customWidth="1"/>
    <col min="115" max="115" width="25.7109375" bestFit="1" customWidth="1"/>
    <col min="116" max="116" width="43.7109375" bestFit="1" customWidth="1"/>
    <col min="117" max="117" width="62.7109375" bestFit="1" customWidth="1"/>
    <col min="118" max="118" width="51.28515625" bestFit="1" customWidth="1"/>
    <col min="119" max="119" width="72.140625" bestFit="1" customWidth="1"/>
    <col min="120" max="120" width="111.5703125" bestFit="1" customWidth="1"/>
    <col min="121" max="121" width="14.28515625" bestFit="1" customWidth="1"/>
    <col min="122" max="122" width="32.42578125" bestFit="1" customWidth="1"/>
    <col min="123" max="123" width="21.85546875" bestFit="1" customWidth="1"/>
    <col min="124" max="124" width="41.5703125" bestFit="1" customWidth="1"/>
    <col min="125" max="125" width="108" bestFit="1" customWidth="1"/>
    <col min="126" max="126" width="17.42578125" bestFit="1" customWidth="1"/>
    <col min="127" max="127" width="35.7109375" bestFit="1" customWidth="1"/>
    <col min="128" max="128" width="25" bestFit="1" customWidth="1"/>
    <col min="129" max="129" width="45" bestFit="1" customWidth="1"/>
    <col min="130" max="130" width="89.85546875" bestFit="1" customWidth="1"/>
    <col min="131" max="131" width="24.28515625" bestFit="1" customWidth="1"/>
    <col min="132" max="132" width="13.7109375" bestFit="1" customWidth="1"/>
    <col min="133" max="133" width="31.85546875" bestFit="1" customWidth="1"/>
    <col min="134" max="134" width="21.140625" bestFit="1" customWidth="1"/>
    <col min="135" max="135" width="41.140625" bestFit="1" customWidth="1"/>
    <col min="136" max="136" width="94.28515625" bestFit="1" customWidth="1"/>
    <col min="137" max="137" width="13.28515625" bestFit="1" customWidth="1"/>
    <col min="138" max="138" width="31.42578125" bestFit="1" customWidth="1"/>
    <col min="139" max="139" width="20.7109375" bestFit="1" customWidth="1"/>
    <col min="140" max="140" width="40.7109375" bestFit="1" customWidth="1"/>
    <col min="141" max="141" width="84.42578125" bestFit="1" customWidth="1"/>
    <col min="142" max="142" width="16.7109375" bestFit="1" customWidth="1"/>
    <col min="143" max="143" width="35.5703125" bestFit="1" customWidth="1"/>
    <col min="144" max="144" width="24.5703125" bestFit="1" customWidth="1"/>
    <col min="145" max="145" width="44.85546875" bestFit="1" customWidth="1"/>
    <col min="146" max="146" width="80.5703125" bestFit="1" customWidth="1"/>
    <col min="147" max="162" width="17.42578125" customWidth="1"/>
    <col min="163" max="163" width="40.28515625" bestFit="1" customWidth="1"/>
    <col min="164" max="164" width="123.28515625" bestFit="1" customWidth="1"/>
    <col min="165" max="165" width="17.85546875" bestFit="1" customWidth="1"/>
    <col min="166" max="166" width="112.28515625" bestFit="1" customWidth="1"/>
    <col min="167" max="167" width="22.42578125" bestFit="1" customWidth="1"/>
    <col min="168" max="168" width="126.7109375" bestFit="1" customWidth="1"/>
    <col min="169" max="169" width="25.140625" bestFit="1" customWidth="1"/>
    <col min="170" max="170" width="110.85546875" bestFit="1" customWidth="1"/>
    <col min="171" max="171" width="44.140625" bestFit="1" customWidth="1"/>
    <col min="172" max="172" width="92.85546875" bestFit="1" customWidth="1"/>
    <col min="173" max="173" width="48.85546875" bestFit="1" customWidth="1"/>
    <col min="174" max="174" width="24.5703125" bestFit="1" customWidth="1"/>
    <col min="175" max="175" width="125.7109375" bestFit="1" customWidth="1"/>
    <col min="176" max="176" width="23.28515625" bestFit="1" customWidth="1"/>
  </cols>
  <sheetData>
    <row r="1" spans="1:176" ht="45">
      <c r="A1" s="161" t="s">
        <v>10</v>
      </c>
      <c r="B1" s="161" t="s">
        <v>11</v>
      </c>
      <c r="C1" s="161" t="s">
        <v>12</v>
      </c>
      <c r="D1" s="161" t="s">
        <v>13</v>
      </c>
      <c r="E1" s="161" t="s">
        <v>14</v>
      </c>
      <c r="F1" s="161" t="s">
        <v>15</v>
      </c>
      <c r="G1" s="161" t="s">
        <v>16</v>
      </c>
      <c r="H1" s="161" t="s">
        <v>17</v>
      </c>
      <c r="I1" s="161" t="s">
        <v>18</v>
      </c>
      <c r="J1" s="161" t="s">
        <v>19</v>
      </c>
      <c r="K1" s="161" t="s">
        <v>20</v>
      </c>
      <c r="L1" s="161" t="s">
        <v>21</v>
      </c>
      <c r="M1" s="178" t="str">
        <f>+CONCATENATE("RACIONES ",L1," ANUALES")</f>
        <v>RACIONES ACEITE VEGETAL ANUALES</v>
      </c>
      <c r="N1" s="188" t="str">
        <f>+CONCATENATE("PRECIO ",L1)</f>
        <v>PRECIO ACEITE VEGETAL</v>
      </c>
      <c r="O1" s="162" t="s">
        <v>22</v>
      </c>
      <c r="P1" s="162" t="s">
        <v>23</v>
      </c>
      <c r="Q1" s="163" t="s">
        <v>24</v>
      </c>
      <c r="R1" s="161" t="s">
        <v>25</v>
      </c>
      <c r="S1" s="178" t="str">
        <f>+CONCATENATE("RACIONES ",R1," ANUALES")</f>
        <v>RACIONES AJÍES CUBANELA ANUALES</v>
      </c>
      <c r="T1" s="188" t="str">
        <f>+CONCATENATE("PRECIO ",R1)</f>
        <v>PRECIO AJÍES CUBANELA</v>
      </c>
      <c r="U1" s="162" t="s">
        <v>26</v>
      </c>
      <c r="V1" s="162" t="s">
        <v>27</v>
      </c>
      <c r="W1" s="161" t="s">
        <v>28</v>
      </c>
      <c r="X1" s="178" t="str">
        <f>+CONCATENATE("RACIONES ",W1," ANUALES")</f>
        <v>RACIONES ARROZ  ANUALES</v>
      </c>
      <c r="Y1" s="188" t="str">
        <f>+CONCATENATE("PRECIO ",W1)</f>
        <v xml:space="preserve">PRECIO ARROZ </v>
      </c>
      <c r="Z1" s="162" t="s">
        <v>29</v>
      </c>
      <c r="AA1" s="162" t="s">
        <v>30</v>
      </c>
      <c r="AB1" s="161" t="s">
        <v>31</v>
      </c>
      <c r="AC1" s="178" t="str">
        <f>+CONCATENATE("RACIONES ",AB1," ANUALES")</f>
        <v>RACIONES ATÚN ENLATADO (ACEITE VEGETAL) ANUALES</v>
      </c>
      <c r="AD1" s="188" t="str">
        <f>+CONCATENATE("PRECIO ",AB1)</f>
        <v>PRECIO ATÚN ENLATADO (ACEITE VEGETAL)</v>
      </c>
      <c r="AE1" s="162" t="s">
        <v>32</v>
      </c>
      <c r="AF1" s="162" t="s">
        <v>33</v>
      </c>
      <c r="AG1" s="163" t="s">
        <v>34</v>
      </c>
      <c r="AH1" s="161" t="s">
        <v>35</v>
      </c>
      <c r="AI1" s="178" t="str">
        <f>+CONCATENATE("RACIONES ",AH1," ANUALES")</f>
        <v>RACIONES AVENA ANUALES</v>
      </c>
      <c r="AJ1" s="188" t="str">
        <f>+CONCATENATE("PRECIO ",AH1)</f>
        <v>PRECIO AVENA</v>
      </c>
      <c r="AK1" s="162" t="s">
        <v>36</v>
      </c>
      <c r="AL1" s="162" t="s">
        <v>37</v>
      </c>
      <c r="AM1" s="161" t="s">
        <v>38</v>
      </c>
      <c r="AN1" s="178" t="str">
        <f>+CONCATENATE("RACIONES ",AM1," ANUALES")</f>
        <v>RACIONES AZÚCAR CREMA  ANUALES</v>
      </c>
      <c r="AO1" s="188" t="str">
        <f>+CONCATENATE("PRECIO ",AM1)</f>
        <v xml:space="preserve">PRECIO AZÚCAR CREMA </v>
      </c>
      <c r="AP1" s="162" t="s">
        <v>39</v>
      </c>
      <c r="AQ1" s="162" t="s">
        <v>40</v>
      </c>
      <c r="AR1" s="163" t="s">
        <v>41</v>
      </c>
      <c r="AS1" s="161" t="s">
        <v>42</v>
      </c>
      <c r="AT1" s="178" t="str">
        <f>+CONCATENATE("RACIONES ",AS1," ANUALES")</f>
        <v>RACIONES BACALAO (FILLETE) ANUALES</v>
      </c>
      <c r="AU1" s="188" t="str">
        <f>+CONCATENATE("PRECIO ",AS1)</f>
        <v>PRECIO BACALAO (FILLETE)</v>
      </c>
      <c r="AV1" s="162" t="s">
        <v>43</v>
      </c>
      <c r="AW1" s="162" t="s">
        <v>44</v>
      </c>
      <c r="AX1" s="163" t="s">
        <v>45</v>
      </c>
      <c r="AY1" s="161" t="s">
        <v>46</v>
      </c>
      <c r="AZ1" s="178" t="str">
        <f>+CONCATENATE("RACIONES ",AY1," ANUALES")</f>
        <v>RACIONES BERENJENA GRANDE ANUALES</v>
      </c>
      <c r="BA1" s="188" t="str">
        <f>+CONCATENATE("PRECIO ",AY1)</f>
        <v>PRECIO BERENJENA GRANDE</v>
      </c>
      <c r="BB1" s="162" t="s">
        <v>47</v>
      </c>
      <c r="BC1" s="162" t="s">
        <v>48</v>
      </c>
      <c r="BD1" s="161" t="s">
        <v>49</v>
      </c>
      <c r="BE1" s="178" t="str">
        <f>+CONCATENATE("RACIONES ",BD1," ANUALES")</f>
        <v>RACIONES CANELA ANUALES</v>
      </c>
      <c r="BF1" s="188" t="str">
        <f>+CONCATENATE("PRECIO ",BD1)</f>
        <v>PRECIO CANELA</v>
      </c>
      <c r="BG1" s="162" t="s">
        <v>50</v>
      </c>
      <c r="BH1" s="162" t="s">
        <v>51</v>
      </c>
      <c r="BI1" s="163" t="s">
        <v>52</v>
      </c>
      <c r="BJ1" s="161" t="s">
        <v>53</v>
      </c>
      <c r="BK1" s="178" t="str">
        <f>+CONCATENATE("RACIONES ",BJ1," ANUALES")</f>
        <v>RACIONES CODITO ANUALES</v>
      </c>
      <c r="BL1" s="188" t="str">
        <f>+CONCATENATE("PRECIO ",BJ1)</f>
        <v>PRECIO CODITO</v>
      </c>
      <c r="BM1" s="162" t="s">
        <v>54</v>
      </c>
      <c r="BN1" s="162" t="s">
        <v>55</v>
      </c>
      <c r="BO1" s="161" t="s">
        <v>56</v>
      </c>
      <c r="BP1" s="178" t="str">
        <f>+CONCATENATE("RACIONES ",BO1," ANUALES")</f>
        <v>RACIONES CEBOLLA ROJA ANUALES</v>
      </c>
      <c r="BQ1" s="188" t="str">
        <f>+CONCATENATE("PRECIO ",BO1)</f>
        <v>PRECIO CEBOLLA ROJA</v>
      </c>
      <c r="BR1" s="162" t="s">
        <v>57</v>
      </c>
      <c r="BS1" s="162" t="s">
        <v>58</v>
      </c>
      <c r="BT1" s="161" t="s">
        <v>59</v>
      </c>
      <c r="BU1" s="178" t="str">
        <f>+CONCATENATE("RACIONES ",BT1," ANUALES")</f>
        <v>RACIONES GALLETA SALADA ANUALES</v>
      </c>
      <c r="BV1" s="188" t="str">
        <f>+CONCATENATE("PRECIO ",BT1)</f>
        <v>PRECIO GALLETA SALADA</v>
      </c>
      <c r="BW1" s="162" t="s">
        <v>60</v>
      </c>
      <c r="BX1" s="162" t="s">
        <v>61</v>
      </c>
      <c r="BY1" s="161" t="s">
        <v>62</v>
      </c>
      <c r="BZ1" s="178" t="str">
        <f>+CONCATENATE("RACIONES ",BY1," ANUALES")</f>
        <v>RACIONES GUINEO MADURO ANUALES</v>
      </c>
      <c r="CA1" s="188" t="str">
        <f>+CONCATENATE("PRECIO ",BY1)</f>
        <v>PRECIO GUINEO MADURO</v>
      </c>
      <c r="CB1" s="162" t="s">
        <v>63</v>
      </c>
      <c r="CC1" s="162" t="s">
        <v>64</v>
      </c>
      <c r="CD1" s="161" t="s">
        <v>65</v>
      </c>
      <c r="CE1" s="178" t="str">
        <f>+CONCATENATE("RACIONES ",CD1," ANUALES")</f>
        <v>RACIONES GUINEOS VERDES  ANUALES</v>
      </c>
      <c r="CF1" s="188" t="str">
        <f>+CONCATENATE("PRECIO ",CD1)</f>
        <v xml:space="preserve">PRECIO GUINEOS VERDES </v>
      </c>
      <c r="CG1" s="162" t="s">
        <v>66</v>
      </c>
      <c r="CH1" s="162" t="s">
        <v>67</v>
      </c>
      <c r="CI1" s="161" t="s">
        <v>68</v>
      </c>
      <c r="CJ1" s="178" t="str">
        <f>+CONCATENATE("RACIONES ",CI1," ANUALES")</f>
        <v>RACIONES GUANDÚLES VERDES (ENLATADO) ANUALES</v>
      </c>
      <c r="CK1" s="188" t="str">
        <f>+CONCATENATE("PRECIO ",CI1)</f>
        <v>PRECIO GUANDÚLES VERDES (ENLATADO)</v>
      </c>
      <c r="CL1" s="162" t="s">
        <v>69</v>
      </c>
      <c r="CM1" s="162" t="s">
        <v>70</v>
      </c>
      <c r="CN1" s="163" t="s">
        <v>71</v>
      </c>
      <c r="CO1" s="161" t="s">
        <v>72</v>
      </c>
      <c r="CP1" s="178" t="str">
        <f>+CONCATENATE("RACIONES ",CO1," ANUALES")</f>
        <v>RACIONES MAÍZ  ANUALES</v>
      </c>
      <c r="CQ1" s="188" t="str">
        <f>+CONCATENATE("PRECIO ",CO1)</f>
        <v xml:space="preserve">PRECIO MAÍZ </v>
      </c>
      <c r="CR1" s="162" t="s">
        <v>73</v>
      </c>
      <c r="CS1" s="162" t="s">
        <v>74</v>
      </c>
      <c r="CT1" s="163" t="s">
        <v>75</v>
      </c>
      <c r="CU1" s="161" t="s">
        <v>76</v>
      </c>
      <c r="CV1" s="178" t="str">
        <f>+CONCATENATE("RACIONES ",CU1," ANUALES")</f>
        <v>RACIONES HUEVO ANUALES</v>
      </c>
      <c r="CW1" s="188" t="str">
        <f>+CONCATENATE("PRECIO ",CU1)</f>
        <v>PRECIO HUEVO</v>
      </c>
      <c r="CX1" s="162" t="s">
        <v>77</v>
      </c>
      <c r="CY1" s="162" t="s">
        <v>78</v>
      </c>
      <c r="CZ1" s="161" t="s">
        <v>79</v>
      </c>
      <c r="DA1" s="178" t="str">
        <f>+CONCATENATE("RACIONES ",CZ1," ANUALES")</f>
        <v>RACIONES HABICHUELA ROJAS (ENLATADA) ANUALES</v>
      </c>
      <c r="DB1" s="188" t="str">
        <f>+CONCATENATE("PRECIO ",CZ1)</f>
        <v>PRECIO HABICHUELA ROJAS (ENLATADA)</v>
      </c>
      <c r="DC1" s="162" t="s">
        <v>80</v>
      </c>
      <c r="DD1" s="162" t="s">
        <v>81</v>
      </c>
      <c r="DE1" s="163" t="s">
        <v>82</v>
      </c>
      <c r="DF1" s="161" t="s">
        <v>83</v>
      </c>
      <c r="DG1" s="178" t="str">
        <f>+CONCATENATE("RACIONES ",DF1," ANUALES")</f>
        <v>RACIONES MANTEQUILLA ANUALES</v>
      </c>
      <c r="DH1" s="188" t="str">
        <f>+CONCATENATE("PRECIO ",DF1)</f>
        <v>PRECIO MANTEQUILLA</v>
      </c>
      <c r="DI1" s="162" t="s">
        <v>84</v>
      </c>
      <c r="DJ1" s="162" t="s">
        <v>85</v>
      </c>
      <c r="DK1" s="163" t="s">
        <v>86</v>
      </c>
      <c r="DL1" s="161" t="s">
        <v>87</v>
      </c>
      <c r="DM1" s="178" t="str">
        <f>+CONCATENATE("RACIONES ",DL1," ANUALES")</f>
        <v>RACIONES PLÁTANO VERDE (GRANDE BARAHONERO)  ANUALES</v>
      </c>
      <c r="DN1" s="188" t="str">
        <f>+CONCATENATE("PRECIO ",DL1)</f>
        <v xml:space="preserve">PRECIO PLÁTANO VERDE (GRANDE BARAHONERO) </v>
      </c>
      <c r="DO1" s="162" t="s">
        <v>88</v>
      </c>
      <c r="DP1" s="162" t="s">
        <v>89</v>
      </c>
      <c r="DQ1" s="161" t="s">
        <v>90</v>
      </c>
      <c r="DR1" s="178" t="str">
        <f>+CONCATENATE("RACIONES ",DQ1," ANUALES")</f>
        <v>RACIONES SARDINA ANUALES</v>
      </c>
      <c r="DS1" s="188" t="str">
        <f>+CONCATENATE("PRECIO ",DQ1)</f>
        <v>PRECIO SARDINA</v>
      </c>
      <c r="DT1" s="162" t="s">
        <v>91</v>
      </c>
      <c r="DU1" s="162" t="s">
        <v>92</v>
      </c>
      <c r="DV1" s="161" t="s">
        <v>93</v>
      </c>
      <c r="DW1" s="178" t="str">
        <f>+CONCATENATE("RACIONES ",DV1," ANUALES")</f>
        <v>RACIONES SAL YODADA ANUALES</v>
      </c>
      <c r="DX1" s="188" t="str">
        <f>+CONCATENATE("PRECIO ",DV1)</f>
        <v>PRECIO SAL YODADA</v>
      </c>
      <c r="DY1" s="162" t="s">
        <v>94</v>
      </c>
      <c r="DZ1" s="162" t="s">
        <v>95</v>
      </c>
      <c r="EA1" s="163" t="s">
        <v>96</v>
      </c>
      <c r="EB1" s="161" t="s">
        <v>97</v>
      </c>
      <c r="EC1" s="178" t="str">
        <f>+CONCATENATE("RACIONES ",EB1," ANUALES")</f>
        <v>RACIONES TOMATE ANUALES</v>
      </c>
      <c r="ED1" s="188" t="str">
        <f>+CONCATENATE("PRECIO ",EB1)</f>
        <v>PRECIO TOMATE</v>
      </c>
      <c r="EE1" s="162" t="s">
        <v>98</v>
      </c>
      <c r="EF1" s="162" t="s">
        <v>99</v>
      </c>
      <c r="EG1" s="161" t="s">
        <v>100</v>
      </c>
      <c r="EH1" s="178" t="str">
        <f>+CONCATENATE("RACIONES ",EG1," ANUALES")</f>
        <v>RACIONES TAYOTA ANUALES</v>
      </c>
      <c r="EI1" s="188" t="str">
        <f>+CONCATENATE("PRECIO ",EG1)</f>
        <v>PRECIO TAYOTA</v>
      </c>
      <c r="EJ1" s="162" t="s">
        <v>101</v>
      </c>
      <c r="EK1" s="162" t="s">
        <v>102</v>
      </c>
      <c r="EL1" s="161" t="s">
        <v>103</v>
      </c>
      <c r="EM1" s="178" t="str">
        <f>+CONCATENATE("RACIONES ",EL1," ANUALES")</f>
        <v>RACIONES ZANAHORIA  ANUALES</v>
      </c>
      <c r="EN1" s="188" t="str">
        <f>+CONCATENATE("PRECIO ",EL1)</f>
        <v xml:space="preserve">PRECIO ZANAHORIA </v>
      </c>
      <c r="EO1" s="162" t="s">
        <v>104</v>
      </c>
      <c r="EP1" s="162" t="s">
        <v>105</v>
      </c>
      <c r="EQ1" s="164" t="s">
        <v>106</v>
      </c>
      <c r="ER1" s="178" t="str">
        <f>+CONCATENATE("RACIONES ",EQ1," ANUALES")</f>
        <v>RACIONES HARINA DE MAÍZ  ANUALES</v>
      </c>
      <c r="ES1" s="188" t="str">
        <f>+CONCATENATE("PRECIO ",EQ1)</f>
        <v xml:space="preserve">PRECIO HARINA DE MAÍZ </v>
      </c>
      <c r="ET1" s="162" t="s">
        <v>107</v>
      </c>
      <c r="EU1" s="162" t="s">
        <v>108</v>
      </c>
      <c r="EV1" s="164" t="s">
        <v>109</v>
      </c>
      <c r="EW1" s="178" t="str">
        <f>+CONCATENATE("RACIONES ",EV1," ANUALES")</f>
        <v>RACIONES PAN ANUALES</v>
      </c>
      <c r="EX1" s="188" t="str">
        <f>+CONCATENATE("PRECIO ",EV1)</f>
        <v>PRECIO PAN</v>
      </c>
      <c r="EY1" s="162" t="s">
        <v>110</v>
      </c>
      <c r="EZ1" s="162" t="s">
        <v>111</v>
      </c>
      <c r="FA1" s="164" t="s">
        <v>112</v>
      </c>
      <c r="FB1" s="178" t="str">
        <f>+CONCATENATE("RACIONES ",FA1," ANUALES")</f>
        <v>RACIONES QUESO CHEDDAR ANUALES</v>
      </c>
      <c r="FC1" s="188" t="str">
        <f>+CONCATENATE("PRECIO ",FA1)</f>
        <v>PRECIO QUESO CHEDDAR</v>
      </c>
      <c r="FD1" s="162" t="s">
        <v>113</v>
      </c>
      <c r="FE1" s="162" t="s">
        <v>114</v>
      </c>
      <c r="FF1" s="163" t="s">
        <v>115</v>
      </c>
      <c r="FG1" s="104" t="s">
        <v>116</v>
      </c>
      <c r="FH1" s="162" t="s">
        <v>117</v>
      </c>
      <c r="FI1" s="104" t="s">
        <v>118</v>
      </c>
      <c r="FJ1" s="162" t="s">
        <v>119</v>
      </c>
      <c r="FK1" s="104" t="s">
        <v>120</v>
      </c>
      <c r="FL1" s="162" t="s">
        <v>121</v>
      </c>
      <c r="FM1" s="104" t="s">
        <v>122</v>
      </c>
      <c r="FN1" s="162" t="s">
        <v>123</v>
      </c>
      <c r="FO1" s="104" t="s">
        <v>124</v>
      </c>
      <c r="FP1" s="162" t="s">
        <v>125</v>
      </c>
      <c r="FQ1" s="104" t="s">
        <v>126</v>
      </c>
      <c r="FR1" s="180" t="s">
        <v>127</v>
      </c>
      <c r="FS1" s="180" t="s">
        <v>128</v>
      </c>
      <c r="FT1" s="179" t="s">
        <v>129</v>
      </c>
    </row>
    <row r="2" spans="1:176">
      <c r="A2" s="37">
        <v>12</v>
      </c>
      <c r="B2" s="37">
        <v>12</v>
      </c>
      <c r="C2" s="167" t="s">
        <v>3911</v>
      </c>
      <c r="D2" s="37">
        <v>132227859</v>
      </c>
      <c r="E2" s="37">
        <f>+VLOOKUP(D2,'INFORMACION DE PROVEEDORES'!C:I,2,0)</f>
        <v>132227859</v>
      </c>
      <c r="F2" s="26" t="str">
        <f>+VLOOKUP(D2,'INFORMACION DE PROVEEDORES'!C:J,4,0)</f>
        <v>RAMON JHOVANNY ULLOA MORA</v>
      </c>
      <c r="G2" s="37" t="str">
        <f>+VLOOKUP(D2,'INFORMACION DE PROVEEDORES'!C:K,5,0)</f>
        <v>031-0517809-3</v>
      </c>
      <c r="H2" s="26" t="str">
        <f>+VLOOKUP(D2,'INFORMACION DE PROVEEDORES'!C:L,7,0)</f>
        <v>CALLE PONCE PLAZA PONCE, MODULO A-A</v>
      </c>
      <c r="I2" s="37" t="str">
        <f>+VLOOKUP(D2,'INFORMACION DE PROVEEDORES'!C:M,3,0)</f>
        <v xml:space="preserve"> JURÍDICA</v>
      </c>
      <c r="J2" s="37">
        <v>5</v>
      </c>
      <c r="K2" s="37">
        <v>834</v>
      </c>
      <c r="L2" s="37">
        <v>186</v>
      </c>
      <c r="M2" s="37">
        <f>+L2*20</f>
        <v>3720</v>
      </c>
      <c r="N2" s="189">
        <v>69.81</v>
      </c>
      <c r="O2" s="80">
        <f>+L2*'PRECIOS SEGUN ADJ. (FRONTERIZO)'!$B$2*'PRECIOS SEGUN ADJ. (FRONTERIZO)'!$C$2</f>
        <v>259693.2</v>
      </c>
      <c r="P2" s="80" t="e" vm="1">
        <f>+[4]!NumLetras(O2,"PESO","PESOS DOMINICANOS","$EE $m CON #d/100 CENTAVOS")</f>
        <v>#VALUE!</v>
      </c>
      <c r="Q2" s="80">
        <f t="shared" ref="Q2:Q7" si="0">+ROUND(O2*0.16,2)</f>
        <v>41550.910000000003</v>
      </c>
      <c r="R2" s="37">
        <v>51</v>
      </c>
      <c r="S2" s="37">
        <f>+R2*20</f>
        <v>1020</v>
      </c>
      <c r="T2" s="189">
        <v>31.5</v>
      </c>
      <c r="U2" s="80">
        <f>+R2*'PRECIOS SEGUN ADJ. (FRONTERIZO)'!$B$3*'PRECIOS SEGUN ADJ. (FRONTERIZO)'!$C$3</f>
        <v>32130</v>
      </c>
      <c r="V2" s="80" t="e" vm="1">
        <f>+[4]!NumLetras(U2,"PESO","PESOS DOMINICANOS","$EE $m CON #d/100 CENTAVOS")</f>
        <v>#VALUE!</v>
      </c>
      <c r="W2" s="37">
        <v>177</v>
      </c>
      <c r="X2" s="37">
        <f t="shared" ref="X2:X7" si="1">+W2*20</f>
        <v>3540</v>
      </c>
      <c r="Y2" s="189">
        <v>25.2</v>
      </c>
      <c r="Z2" s="80">
        <f>+W2*'PRECIOS SEGUN ADJ. (FRONTERIZO)'!$B$4*'PRECIOS SEGUN ADJ. (FRONTERIZO)'!$C$4</f>
        <v>89208</v>
      </c>
      <c r="AA2" s="80" t="e" vm="1">
        <f>+[4]!NumLetras(Z2,"PESO","PESOS DOMINICANOS","$EE $m CON #d/100 CENTAVOS")</f>
        <v>#VALUE!</v>
      </c>
      <c r="AB2" s="37">
        <v>288</v>
      </c>
      <c r="AC2" s="37">
        <f>+AB2*20</f>
        <v>5760</v>
      </c>
      <c r="AD2" s="189">
        <v>87.91</v>
      </c>
      <c r="AE2" s="80">
        <f>+AB2*'PRECIOS SEGUN ADJ. (FRONTERIZO)'!$B$5*'PRECIOS SEGUN ADJ. (FRONTERIZO)'!$C$5</f>
        <v>506361.59999999998</v>
      </c>
      <c r="AF2" s="80" t="e" vm="1">
        <f>+[4]!NumLetras(AE2,"PESO","PESOS DOMINICANOS","$EE $m CON #d/100 CENTAVOS")</f>
        <v>#VALUE!</v>
      </c>
      <c r="AG2" s="80">
        <f t="shared" ref="AG2:AG7" si="2">+ROUND(AE2*0.18,2)</f>
        <v>91145.09</v>
      </c>
      <c r="AH2" s="37">
        <v>246</v>
      </c>
      <c r="AI2" s="37">
        <f>+AH2*20</f>
        <v>4920</v>
      </c>
      <c r="AJ2" s="189">
        <v>53.95000000000001</v>
      </c>
      <c r="AK2" s="80">
        <f>+AH2*'PRECIOS SEGUN ADJ. (FRONTERIZO)'!$B$6*'PRECIOS SEGUN ADJ. (FRONTERIZO)'!$C$6</f>
        <v>265434</v>
      </c>
      <c r="AL2" s="80" t="e" vm="1">
        <f>+[4]!NumLetras(AK2,"PESO","PESOS DOMINICANOS","$EE $m CON #d/100 CENTAVOS")</f>
        <v>#VALUE!</v>
      </c>
      <c r="AM2" s="37">
        <v>32</v>
      </c>
      <c r="AN2" s="37">
        <f>+AM2*20</f>
        <v>640</v>
      </c>
      <c r="AO2" s="189">
        <v>25.04</v>
      </c>
      <c r="AP2" s="80">
        <f>+AM2*'PRECIOS SEGUN ADJ. (FRONTERIZO)'!$B$7*'PRECIOS SEGUN ADJ. (FRONTERIZO)'!$C$7</f>
        <v>16025.599999999999</v>
      </c>
      <c r="AQ2" s="80" t="e" vm="1">
        <f>+[4]!NumLetras(AP2,"PESO","PESOS DOMINICANOS","$EE $m CON #d/100 CENTAVOS")</f>
        <v>#VALUE!</v>
      </c>
      <c r="AR2" s="80">
        <f t="shared" ref="AR2:AR7" si="3">+ROUND(AP2*0.16,2)</f>
        <v>2564.1</v>
      </c>
      <c r="AS2" s="37">
        <v>98</v>
      </c>
      <c r="AT2" s="37">
        <f>+AS2*20</f>
        <v>1960</v>
      </c>
      <c r="AU2" s="189">
        <v>290.85000000000002</v>
      </c>
      <c r="AV2" s="80">
        <f>+AS2*'PRECIOS SEGUN ADJ. (FRONTERIZO)'!$B$8*'PRECIOS SEGUN ADJ. (FRONTERIZO)'!$C$8</f>
        <v>570066</v>
      </c>
      <c r="AW2" s="80" t="e" vm="1">
        <f>+[4]!NumLetras(AV2,"PESO","PESOS DOMINICANOS","$EE $m CON #d/100 CENTAVOS")</f>
        <v>#VALUE!</v>
      </c>
      <c r="AX2" s="80">
        <f t="shared" ref="AX2:AX7" si="4">+ROUND(AV2*0.18,2)</f>
        <v>102611.88</v>
      </c>
      <c r="AY2" s="37">
        <v>11</v>
      </c>
      <c r="AZ2" s="37">
        <f t="shared" ref="AZ2:AZ7" si="5">+AY2*20</f>
        <v>220</v>
      </c>
      <c r="BA2" s="189">
        <v>18.899999999999999</v>
      </c>
      <c r="BB2" s="80">
        <f>+AY2*'PRECIOS SEGUN ADJ. (FRONTERIZO)'!$B$9*'PRECIOS SEGUN ADJ. (FRONTERIZO)'!$C$9</f>
        <v>4158</v>
      </c>
      <c r="BC2" s="80" t="e" vm="1">
        <f>+[4]!NumLetras(BB2,"PESO","PESOS DOMINICANOS","$EE $m CON #d/100 CENTAVOS")</f>
        <v>#VALUE!</v>
      </c>
      <c r="BD2" s="37">
        <v>17</v>
      </c>
      <c r="BE2" s="37">
        <f>+BD2*20</f>
        <v>340</v>
      </c>
      <c r="BF2" s="189">
        <v>140.38</v>
      </c>
      <c r="BG2" s="80">
        <f>+BD2*'PRECIOS SEGUN ADJ. (FRONTERIZO)'!$B$10*'PRECIOS SEGUN ADJ. (FRONTERIZO)'!$C$10</f>
        <v>47729.2</v>
      </c>
      <c r="BH2" s="80" t="e" vm="1">
        <f>+[4]!NumLetras(BG2,"PESO","PESOS DOMINICANOS","$EE $m CON #d/100 CENTAVOS")</f>
        <v>#VALUE!</v>
      </c>
      <c r="BI2" s="80">
        <f t="shared" ref="BI2:BI7" si="6">+ROUND(BG2*0.18,2)</f>
        <v>8591.26</v>
      </c>
      <c r="BJ2" s="37">
        <v>59</v>
      </c>
      <c r="BK2" s="37">
        <f t="shared" ref="BK2:BK7" si="7">+BJ2*20</f>
        <v>1180</v>
      </c>
      <c r="BL2" s="189">
        <v>31.459999999999997</v>
      </c>
      <c r="BM2" s="80">
        <f>+BJ2*'PRECIOS SEGUN ADJ. (FRONTERIZO)'!$B$11*'PRECIOS SEGUN ADJ. (FRONTERIZO)'!$C$11</f>
        <v>37122.800000000003</v>
      </c>
      <c r="BN2" s="80" t="e" vm="1">
        <f>+[4]!NumLetras(BM2,"PESO","PESOS DOMINICANOS","$EE $m CON #d/100 CENTAVOS")</f>
        <v>#VALUE!</v>
      </c>
      <c r="BO2" s="37">
        <v>80</v>
      </c>
      <c r="BP2" s="37">
        <f>+BO2*20</f>
        <v>1600</v>
      </c>
      <c r="BQ2" s="189">
        <v>65</v>
      </c>
      <c r="BR2" s="80">
        <f>+BO2*'PRECIOS SEGUN ADJ. (FRONTERIZO)'!$B$12*'PRECIOS SEGUN ADJ. (FRONTERIZO)'!$C$12</f>
        <v>104000</v>
      </c>
      <c r="BS2" s="80" t="e" vm="1">
        <f>+[4]!NumLetras(BR2,"PESO","PESOS DOMINICANOS","$EE $m CON #d/100 CENTAVOS")</f>
        <v>#VALUE!</v>
      </c>
      <c r="BT2" s="37">
        <v>1670</v>
      </c>
      <c r="BU2" s="37">
        <f t="shared" ref="BU2:BU7" si="8">+BT2*20</f>
        <v>33400</v>
      </c>
      <c r="BV2" s="189">
        <v>5.5</v>
      </c>
      <c r="BW2" s="80">
        <f>+BT2*'PRECIOS SEGUN ADJ. (FRONTERIZO)'!$B$13*'PRECIOS SEGUN ADJ. (FRONTERIZO)'!$C$13</f>
        <v>183700</v>
      </c>
      <c r="BX2" s="80" t="e" vm="1">
        <f>+[4]!NumLetras(BW2,"PESO","PESOS DOMINICANOS","$EE $m CON #d/100 CENTAVOS")</f>
        <v>#VALUE!</v>
      </c>
      <c r="BY2" s="37">
        <v>1334</v>
      </c>
      <c r="BZ2" s="37">
        <f>+BY2*20</f>
        <v>26680</v>
      </c>
      <c r="CA2" s="189">
        <v>7.15</v>
      </c>
      <c r="CB2" s="80">
        <f>+BY2*'PRECIOS SEGUN ADJ. (FRONTERIZO)'!$B$14*'PRECIOS SEGUN ADJ. (FRONTERIZO)'!$C$14</f>
        <v>190762</v>
      </c>
      <c r="CC2" s="80" t="e" vm="1">
        <f>+[4]!NumLetras(CB2,"PESO","PESOS DOMINICANOS","$EE $m CON #d/100 CENTAVOS")</f>
        <v>#VALUE!</v>
      </c>
      <c r="CD2" s="37">
        <v>2668</v>
      </c>
      <c r="CE2" s="37">
        <f>+CD2*20</f>
        <v>53360</v>
      </c>
      <c r="CF2" s="189">
        <v>6.8400000000000007</v>
      </c>
      <c r="CG2" s="80">
        <f>+CD2*'PRECIOS SEGUN ADJ. (FRONTERIZO)'!$B$15*'PRECIOS SEGUN ADJ. (FRONTERIZO)'!$C$15</f>
        <v>364982.39999999997</v>
      </c>
      <c r="CH2" s="80" t="e" vm="1">
        <f>+[4]!NumLetras(CG2,"PESO","PESOS DOMINICANOS","$EE $m CON #d/100 CENTAVOS")</f>
        <v>#VALUE!</v>
      </c>
      <c r="CI2" s="37">
        <v>74</v>
      </c>
      <c r="CJ2" s="37">
        <f t="shared" ref="CJ2:CJ7" si="9">+CI2*20</f>
        <v>1480</v>
      </c>
      <c r="CK2" s="189">
        <v>60</v>
      </c>
      <c r="CL2" s="80">
        <f>+CI2*'PRECIOS SEGUN ADJ. (FRONTERIZO)'!$B$16*'PRECIOS SEGUN ADJ. (FRONTERIZO)'!$C$16</f>
        <v>88800</v>
      </c>
      <c r="CM2" s="80" t="e" vm="1">
        <f>+[4]!NumLetras(CL2,"PESO","PESOS DOMINICANOS","$EE $m CON #d/100 CENTAVOS")</f>
        <v>#VALUE!</v>
      </c>
      <c r="CN2" s="80">
        <f t="shared" ref="CN2:CN7" si="10">+ROUND(CL2*0.18,2)</f>
        <v>15984</v>
      </c>
      <c r="CO2" s="37">
        <v>34</v>
      </c>
      <c r="CP2" s="37">
        <f t="shared" ref="CP2:CP7" si="11">+CO2*20</f>
        <v>680</v>
      </c>
      <c r="CQ2" s="189">
        <v>55.649999999999991</v>
      </c>
      <c r="CR2" s="80">
        <f>+CO2*'PRECIOS SEGUN ADJ. (FRONTERIZO)'!$B$17*'PRECIOS SEGUN ADJ. (FRONTERIZO)'!$C$17</f>
        <v>37842</v>
      </c>
      <c r="CS2" s="80" t="e" vm="1">
        <f>+[4]!NumLetras(CR2,"PESO","PESOS DOMINICANOS","$EE $m CON #d/100 CENTAVOS")</f>
        <v>#VALUE!</v>
      </c>
      <c r="CT2" s="80">
        <f t="shared" ref="CT2:CT7" si="12">+ROUND(CR2*0.18,2)</f>
        <v>6811.56</v>
      </c>
      <c r="CU2" s="37">
        <v>2002</v>
      </c>
      <c r="CV2" s="37">
        <f>+CU2*20</f>
        <v>40040</v>
      </c>
      <c r="CW2" s="189">
        <v>6.6</v>
      </c>
      <c r="CX2" s="80">
        <f>+CU2*'PRECIOS SEGUN ADJ. (FRONTERIZO)'!$B$18*'PRECIOS SEGUN ADJ. (FRONTERIZO)'!$C$18</f>
        <v>264264</v>
      </c>
      <c r="CY2" s="80" t="e" vm="1">
        <f>+[4]!NumLetras(CX2,"PESO","PESOS DOMINICANOS","$EE $m CON #d/100 CENTAVOS")</f>
        <v>#VALUE!</v>
      </c>
      <c r="CZ2" s="37">
        <v>37</v>
      </c>
      <c r="DA2" s="37">
        <f t="shared" ref="DA2:DA7" si="13">+CZ2*20</f>
        <v>740</v>
      </c>
      <c r="DB2" s="189">
        <v>65.75</v>
      </c>
      <c r="DC2" s="80">
        <f>+CZ2*'PRECIOS SEGUN ADJ. (FRONTERIZO)'!$B$19*'PRECIOS SEGUN ADJ. (FRONTERIZO)'!$C$19</f>
        <v>48655</v>
      </c>
      <c r="DD2" s="80" t="e" vm="1">
        <f>+[4]!NumLetras(DC2,"PESO","PESOS DOMINICANOS","$EE $m CON #d/100 CENTAVOS")</f>
        <v>#VALUE!</v>
      </c>
      <c r="DE2" s="80">
        <f t="shared" ref="DE2:DE7" si="14">+ROUND(DC2*0.18,2)</f>
        <v>8757.9</v>
      </c>
      <c r="DF2" s="37">
        <v>32</v>
      </c>
      <c r="DG2" s="37">
        <f>+DF2*20</f>
        <v>640</v>
      </c>
      <c r="DH2" s="189">
        <v>82.59999999999998</v>
      </c>
      <c r="DI2" s="80">
        <f>+DF2*'PRECIOS SEGUN ADJ. (FRONTERIZO)'!$B$20*'PRECIOS SEGUN ADJ. (FRONTERIZO)'!$C$20</f>
        <v>52864</v>
      </c>
      <c r="DJ2" s="80" t="e" vm="1">
        <f>+[4]!NumLetras(DI2,"PESO","PESOS DOMINICANOS","$EE $m CON #d/100 CENTAVOS")</f>
        <v>#VALUE!</v>
      </c>
      <c r="DK2" s="80">
        <f t="shared" ref="DK2:DK7" si="15">+ROUND(DI2*0.18,2)</f>
        <v>9515.52</v>
      </c>
      <c r="DL2" s="37">
        <v>2668</v>
      </c>
      <c r="DM2" s="37">
        <f>+DL2*20</f>
        <v>53360</v>
      </c>
      <c r="DN2" s="189">
        <v>22</v>
      </c>
      <c r="DO2" s="80">
        <f>+DL2*'PRECIOS SEGUN ADJ. (FRONTERIZO)'!$B$21*'PRECIOS SEGUN ADJ. (FRONTERIZO)'!$C$21</f>
        <v>1173920</v>
      </c>
      <c r="DP2" s="80" t="e" vm="1">
        <f>+[4]!NumLetras(DO2,"PESO","PESOS DOMINICANOS","$EE $m CON #d/100 CENTAVOS")</f>
        <v>#VALUE!</v>
      </c>
      <c r="DQ2" s="37">
        <v>186</v>
      </c>
      <c r="DR2" s="37">
        <f t="shared" ref="DR2:DR7" si="16">+DQ2*20</f>
        <v>3720</v>
      </c>
      <c r="DS2" s="189">
        <v>80.849999999999994</v>
      </c>
      <c r="DT2" s="80">
        <f>+DQ2*'PRECIOS SEGUN ADJ. (FRONTERIZO)'!$B$22*'PRECIOS SEGUN ADJ. (FRONTERIZO)'!$C$22</f>
        <v>300762</v>
      </c>
      <c r="DU2" s="80" t="e" vm="1">
        <f>+[4]!NumLetras(DT2,"PESO","PESOS DOMINICANOS","$EE $m CON #d/100 CENTAVOS")</f>
        <v>#VALUE!</v>
      </c>
      <c r="DV2" s="37">
        <v>85</v>
      </c>
      <c r="DW2" s="37">
        <f>+DV2*20</f>
        <v>1700</v>
      </c>
      <c r="DX2" s="189">
        <v>21.83</v>
      </c>
      <c r="DY2" s="80">
        <f>+DV2*'PRECIOS SEGUN ADJ. (FRONTERIZO)'!$B$23*'PRECIOS SEGUN ADJ. (FRONTERIZO)'!$C$23</f>
        <v>37111</v>
      </c>
      <c r="DZ2" s="80" t="e" vm="1">
        <f>+[4]!NumLetras(DY2,"PESO","PESOS DOMINICANOS","$EE $m CON #d/100 CENTAVOS")</f>
        <v>#VALUE!</v>
      </c>
      <c r="EA2" s="80">
        <f t="shared" ref="EA2:EA7" si="17">+ROUND(DY2*0.18,2)</f>
        <v>6679.98</v>
      </c>
      <c r="EB2" s="37">
        <v>227</v>
      </c>
      <c r="EC2" s="37">
        <f>+EB2*20</f>
        <v>4540</v>
      </c>
      <c r="ED2" s="189">
        <v>33</v>
      </c>
      <c r="EE2" s="80">
        <f>+EB2*'PRECIOS SEGUN ADJ. (FRONTERIZO)'!$B$24*'PRECIOS SEGUN ADJ. (FRONTERIZO)'!$C$24</f>
        <v>149820</v>
      </c>
      <c r="EF2" s="80" t="e" vm="1">
        <f>+[4]!NumLetras(EE2,"PESO","PESOS DOMINICANOS","$EE $m CON #d/100 CENTAVOS")</f>
        <v>#VALUE!</v>
      </c>
      <c r="EG2" s="37">
        <v>12</v>
      </c>
      <c r="EH2" s="37">
        <f t="shared" ref="EH2:EH7" si="18">+EG2*20</f>
        <v>240</v>
      </c>
      <c r="EI2" s="189">
        <v>15.789999999999997</v>
      </c>
      <c r="EJ2" s="80">
        <f>+EG2*'PRECIOS SEGUN ADJ. (FRONTERIZO)'!$B$25*'PRECIOS SEGUN ADJ. (FRONTERIZO)'!$C$25</f>
        <v>3789.6</v>
      </c>
      <c r="EK2" s="80" t="e" vm="1">
        <f>+[4]!NumLetras(EJ2,"PESO","PESOS DOMINICANOS","$EE $m CON #d/100 CENTAVOS")</f>
        <v>#VALUE!</v>
      </c>
      <c r="EL2" s="37">
        <v>12</v>
      </c>
      <c r="EM2" s="37">
        <f t="shared" ref="EM2:EM7" si="19">+EL2*20</f>
        <v>240</v>
      </c>
      <c r="EN2" s="189">
        <v>31.5</v>
      </c>
      <c r="EO2" s="80">
        <f>+EL2*'PRECIOS SEGUN ADJ. (FRONTERIZO)'!$B$26*'PRECIOS SEGUN ADJ. (FRONTERIZO)'!$C$26</f>
        <v>7560</v>
      </c>
      <c r="EP2" s="80" t="e" vm="1">
        <f>+[4]!NumLetras(EO2,"PESO","PESOS DOMINICANOS","$EE $m CON #d/100 CENTAVOS")</f>
        <v>#VALUE!</v>
      </c>
      <c r="EQ2" s="80">
        <v>0</v>
      </c>
      <c r="ER2" s="194">
        <f t="shared" ref="ER2:ER7" si="20">+EQ2*40</f>
        <v>0</v>
      </c>
      <c r="ES2" s="195">
        <v>21.68</v>
      </c>
      <c r="ET2" s="196">
        <f>+EQ2*'PRECIOS SEGUN ADJ (RURAL)'!$B$13*'PRECIOS SEGUN ADJ (RURAL)'!$C$13</f>
        <v>0</v>
      </c>
      <c r="EU2" s="196" t="e" vm="1">
        <f>+[4]!NumLetras(ET2,"PESO","PESOS DOMINICANOS","$EE $m CON #d/100 CENTAVOS")</f>
        <v>#VALUE!</v>
      </c>
      <c r="EV2" s="80">
        <v>0</v>
      </c>
      <c r="EW2" s="198">
        <f t="shared" ref="EW2:EW7" si="21">+EV2*20</f>
        <v>0</v>
      </c>
      <c r="EX2" s="199">
        <v>5.5</v>
      </c>
      <c r="EY2" s="200">
        <f>+EV2*'PRECIOS SEGUN ADJ (RURAL)'!$B$16*'PRECIOS SEGUN ADJ (RURAL)'!$C$16</f>
        <v>0</v>
      </c>
      <c r="EZ2" s="200" t="e" vm="1">
        <f>+[4]!NumLetras(EY2,"PESO","PESOS DOMINICANOS","$EE $m CON #d/100 CENTAVOS")</f>
        <v>#VALUE!</v>
      </c>
      <c r="FA2" s="80">
        <v>0</v>
      </c>
      <c r="FB2" s="202">
        <f t="shared" ref="FB2:FB7" si="22">+FA2*40</f>
        <v>0</v>
      </c>
      <c r="FC2" s="203">
        <v>220</v>
      </c>
      <c r="FD2" s="204">
        <f>+FA2*'PRECIOS SEGUN ADJ (RURAL)'!$B$18*'PRECIOS SEGUN ADJ (RURAL)'!$C$18</f>
        <v>0</v>
      </c>
      <c r="FE2" s="204" t="e" vm="1">
        <f>+[4]!NumLetras(FD2,"PESO","PESOS DOMINICANOS","$EE $m CON #d/100 CENTAVOS")</f>
        <v>#VALUE!</v>
      </c>
      <c r="FF2" s="204">
        <f t="shared" ref="FF2:FF7" si="23">+ROUND(FD2*0.18,2)</f>
        <v>0</v>
      </c>
      <c r="FG2" s="80">
        <f t="shared" ref="FG2:FG7" si="24">+O2+U2+Z2+AE2+AK2+AP2+AV2+BB2+BG2+BM2+BR2+BW2+CB2+CG2+CL2+CR2+CX2+DC2+DI2+DO2+DT2+DY2+EE2+EJ2+EO2+ET2+EY2+FD2</f>
        <v>4836760.4000000004</v>
      </c>
      <c r="FH2" s="80" t="e" vm="1">
        <f>+[4]!NumLetras(FG2,"PESO","PESOS DOMINICANOS","$EE $m CON #d/100 CENTAVOS")</f>
        <v>#VALUE!</v>
      </c>
      <c r="FI2" s="80">
        <f t="shared" ref="FI2:FI7" si="25">+Q2+AG2+AR2+AX2+BI2+CN2+CT2+DE2+DK2+EA2+FF2</f>
        <v>294212.2</v>
      </c>
      <c r="FJ2" s="80" t="e" vm="1">
        <f>+[4]!NumLetras(FI2,"PESO","PESOS DOMINICANOS","$EE $m CON #d/100 CENTAVOS")</f>
        <v>#VALUE!</v>
      </c>
      <c r="FK2" s="80">
        <f t="shared" ref="FK2:FK7" si="26">+FG2-FI2</f>
        <v>4542548.2</v>
      </c>
      <c r="FL2" s="80" t="e" vm="1">
        <f>+[4]!NumLetras(FK2,"PESO","PESOS DOMINICANOS","$EE $m CON #d/100 CENTAVOS")</f>
        <v>#VALUE!</v>
      </c>
      <c r="FM2" s="80">
        <f t="shared" ref="FM2:FM7" si="27">+ROUND(FG2*0.2,2)</f>
        <v>967352.08</v>
      </c>
      <c r="FN2" s="80" t="e" vm="1">
        <f>+[4]!NumLetras(FM2,"PESO","PESOS DOMINICANOS","$EE $m CON #d/100 CENTAVOS")</f>
        <v>#VALUE!</v>
      </c>
      <c r="FO2" s="80">
        <f t="shared" ref="FO2:FO7" si="28">+ROUND(FG2*0.01,2)</f>
        <v>48367.6</v>
      </c>
      <c r="FP2" s="80" t="e" vm="1">
        <f>+[4]!NumLetras(FO2,"PESO","PESOS DOMINICANOS","$EE $m CON #d/100 CENTAVOS")</f>
        <v>#VALUE!</v>
      </c>
      <c r="FQ2" s="80"/>
      <c r="FR2" s="80">
        <f t="shared" ref="FR2:FR7" si="29">+FG2-FM2</f>
        <v>3869408.3200000003</v>
      </c>
      <c r="FS2" s="80" t="e" vm="1">
        <f>+[4]!NumLetras(FR2,"PESO","PESOS DOMINICANOS","$EE $m CON #d/100 CENTAVOS")</f>
        <v>#VALUE!</v>
      </c>
      <c r="FT2" s="37" t="str">
        <f>+VLOOKUP(D2,'FRONTERIZO XENIA'!F:G,2,0)</f>
        <v>F-24</v>
      </c>
    </row>
    <row r="3" spans="1:176">
      <c r="A3" s="37">
        <v>16</v>
      </c>
      <c r="B3" s="37">
        <v>16</v>
      </c>
      <c r="C3" s="167" t="s">
        <v>3911</v>
      </c>
      <c r="D3" s="37">
        <v>132227859</v>
      </c>
      <c r="E3" s="37">
        <f>+VLOOKUP(D3,'INFORMACION DE PROVEEDORES'!C:I,2,0)</f>
        <v>132227859</v>
      </c>
      <c r="F3" s="26" t="str">
        <f>+VLOOKUP(D3,'INFORMACION DE PROVEEDORES'!C:J,4,0)</f>
        <v>RAMON JHOVANNY ULLOA MORA</v>
      </c>
      <c r="G3" s="37" t="str">
        <f>+VLOOKUP(D3,'INFORMACION DE PROVEEDORES'!C:K,5,0)</f>
        <v>031-0517809-3</v>
      </c>
      <c r="H3" s="26" t="str">
        <f>+VLOOKUP(D3,'INFORMACION DE PROVEEDORES'!C:L,7,0)</f>
        <v>CALLE PONCE PLAZA PONCE, MODULO A-A</v>
      </c>
      <c r="I3" s="37" t="str">
        <f>+VLOOKUP(D3,'INFORMACION DE PROVEEDORES'!C:M,3,0)</f>
        <v xml:space="preserve"> JURÍDICA</v>
      </c>
      <c r="J3" s="37">
        <v>4</v>
      </c>
      <c r="K3" s="37">
        <v>428</v>
      </c>
      <c r="L3" s="37">
        <v>30</v>
      </c>
      <c r="M3" s="37">
        <f>+L3*40</f>
        <v>1200</v>
      </c>
      <c r="N3" s="189">
        <v>60.180000000000007</v>
      </c>
      <c r="O3" s="80">
        <f>+L3*'PRECIOS SEGUN ADJ (RURAL)'!$B$2*'PRECIOS SEGUN ADJ (RURAL)'!$C$2</f>
        <v>72216</v>
      </c>
      <c r="P3" s="80" t="e" vm="1">
        <f>+[4]!NumLetras(O3,"PESO","PESOS DOMINICANOS","$EE $m CON #d/100 CENTAVOS")</f>
        <v>#VALUE!</v>
      </c>
      <c r="Q3" s="80">
        <f t="shared" si="0"/>
        <v>11554.56</v>
      </c>
      <c r="R3" s="165">
        <v>6</v>
      </c>
      <c r="S3" s="37">
        <f>+R3*40</f>
        <v>240</v>
      </c>
      <c r="T3" s="189">
        <v>33</v>
      </c>
      <c r="U3" s="80">
        <f>+R3*'PRECIOS SEGUN ADJ (RURAL)'!$B$3*'PRECIOS SEGUN ADJ (RURAL)'!$C$3</f>
        <v>7920</v>
      </c>
      <c r="V3" s="80" t="e" vm="1">
        <f>+[4]!NumLetras(U3,"PESO","PESOS DOMINICANOS","$EE $m CON #d/100 CENTAVOS")</f>
        <v>#VALUE!</v>
      </c>
      <c r="W3" s="37">
        <v>0</v>
      </c>
      <c r="X3" s="37">
        <f t="shared" si="1"/>
        <v>0</v>
      </c>
      <c r="Y3" s="189">
        <v>25.2</v>
      </c>
      <c r="Z3" s="80">
        <f>+W3*'PRECIOS SEGUN ADJ. (FRONTERIZO)'!$B$4*'PRECIOS SEGUN ADJ. (FRONTERIZO)'!$C$4</f>
        <v>0</v>
      </c>
      <c r="AA3" s="80" t="e" vm="1">
        <f>+[4]!NumLetras(Z3,"PESO","PESOS DOMINICANOS","$EE $m CON #d/100 CENTAVOS")</f>
        <v>#VALUE!</v>
      </c>
      <c r="AB3" s="165">
        <v>67</v>
      </c>
      <c r="AC3" s="37">
        <f>+AB3*40</f>
        <v>2680</v>
      </c>
      <c r="AD3" s="189">
        <v>87.91</v>
      </c>
      <c r="AE3" s="80">
        <f>+AB3*'PRECIOS SEGUN ADJ (RURAL)'!$B$4*'PRECIOS SEGUN ADJ (RURAL)'!$C$4</f>
        <v>235598.8</v>
      </c>
      <c r="AF3" s="80" t="e" vm="1">
        <f>+[4]!NumLetras(AE3,"PESO","PESOS DOMINICANOS","$EE $m CON #d/100 CENTAVOS")</f>
        <v>#VALUE!</v>
      </c>
      <c r="AG3" s="80">
        <f t="shared" si="2"/>
        <v>42407.78</v>
      </c>
      <c r="AH3" s="165">
        <v>81</v>
      </c>
      <c r="AI3" s="37">
        <f>+AH3*40</f>
        <v>3240</v>
      </c>
      <c r="AJ3" s="189">
        <v>53.95</v>
      </c>
      <c r="AK3" s="80">
        <f>+AH3*'PRECIOS SEGUN ADJ (RURAL)'!$B$5*'PRECIOS SEGUN ADJ (RURAL)'!$C$5</f>
        <v>174798</v>
      </c>
      <c r="AL3" s="80" t="e" vm="1">
        <f>+[4]!NumLetras(AK3,"PESO","PESOS DOMINICANOS","$EE $m CON #d/100 CENTAVOS")</f>
        <v>#VALUE!</v>
      </c>
      <c r="AM3" s="165">
        <v>10</v>
      </c>
      <c r="AN3" s="37">
        <f>+AM3*40</f>
        <v>400</v>
      </c>
      <c r="AO3" s="189">
        <v>29.05</v>
      </c>
      <c r="AP3" s="80">
        <f>+AM3*'PRECIOS SEGUN ADJ (RURAL)'!$B$6*'PRECIOS SEGUN ADJ (RURAL)'!$C$6</f>
        <v>11620</v>
      </c>
      <c r="AQ3" s="80" t="e" vm="1">
        <f>+[4]!NumLetras(AP3,"PESO","PESOS DOMINICANOS","$EE $m CON #d/100 CENTAVOS")</f>
        <v>#VALUE!</v>
      </c>
      <c r="AR3" s="80">
        <f t="shared" si="3"/>
        <v>1859.2</v>
      </c>
      <c r="AS3" s="165">
        <v>25</v>
      </c>
      <c r="AT3" s="37">
        <f>+AS3*40</f>
        <v>1000</v>
      </c>
      <c r="AU3" s="189">
        <v>304.44</v>
      </c>
      <c r="AV3" s="80">
        <f>+AS3*'PRECIOS SEGUN ADJ (RURAL)'!$B$7*'PRECIOS SEGUN ADJ (RURAL)'!$C$7</f>
        <v>304440</v>
      </c>
      <c r="AW3" s="80" t="e" vm="1">
        <f>+[4]!NumLetras(AV3,"PESO","PESOS DOMINICANOS","$EE $m CON #d/100 CENTAVOS")</f>
        <v>#VALUE!</v>
      </c>
      <c r="AX3" s="80">
        <f t="shared" si="4"/>
        <v>54799.199999999997</v>
      </c>
      <c r="AY3" s="37">
        <v>0</v>
      </c>
      <c r="AZ3" s="37">
        <f t="shared" si="5"/>
        <v>0</v>
      </c>
      <c r="BA3" s="189">
        <v>18.899999999999999</v>
      </c>
      <c r="BB3" s="80">
        <f>+AY3*'PRECIOS SEGUN ADJ. (FRONTERIZO)'!$B$9*'PRECIOS SEGUN ADJ. (FRONTERIZO)'!$C$9</f>
        <v>0</v>
      </c>
      <c r="BC3" s="80" t="e" vm="1">
        <f>+[4]!NumLetras(BB3,"PESO","PESOS DOMINICANOS","$EE $m CON #d/100 CENTAVOS")</f>
        <v>#VALUE!</v>
      </c>
      <c r="BD3" s="165">
        <v>6</v>
      </c>
      <c r="BE3" s="37">
        <f>+BD3*40</f>
        <v>240</v>
      </c>
      <c r="BF3" s="189">
        <v>140.38999999999999</v>
      </c>
      <c r="BG3" s="80">
        <f>+BD3*'PRECIOS SEGUN ADJ (RURAL)'!$B$8*'PRECIOS SEGUN ADJ (RURAL)'!$C$8</f>
        <v>33693.599999999999</v>
      </c>
      <c r="BH3" s="80" t="e" vm="1">
        <f>+[4]!NumLetras(BG3,"PESO","PESOS DOMINICANOS","$EE $m CON #d/100 CENTAVOS")</f>
        <v>#VALUE!</v>
      </c>
      <c r="BI3" s="80">
        <f t="shared" si="6"/>
        <v>6064.85</v>
      </c>
      <c r="BJ3" s="37">
        <v>0</v>
      </c>
      <c r="BK3" s="37">
        <f t="shared" si="7"/>
        <v>0</v>
      </c>
      <c r="BL3" s="189">
        <v>31.459999999999997</v>
      </c>
      <c r="BM3" s="80">
        <f>+BJ3*'PRECIOS SEGUN ADJ. (FRONTERIZO)'!$B$11*'PRECIOS SEGUN ADJ. (FRONTERIZO)'!$C$11</f>
        <v>0</v>
      </c>
      <c r="BN3" s="80" t="e" vm="1">
        <f>+[4]!NumLetras(BM3,"PESO","PESOS DOMINICANOS","$EE $m CON #d/100 CENTAVOS")</f>
        <v>#VALUE!</v>
      </c>
      <c r="BO3" s="165">
        <v>20</v>
      </c>
      <c r="BP3" s="37">
        <f>+BO3*40</f>
        <v>800</v>
      </c>
      <c r="BQ3" s="189">
        <v>68.099999999999994</v>
      </c>
      <c r="BR3" s="80">
        <f>+BO3*'PRECIOS SEGUN ADJ (RURAL)'!$B$9*'PRECIOS SEGUN ADJ (RURAL)'!$C$9</f>
        <v>54480</v>
      </c>
      <c r="BS3" s="80" t="e" vm="1">
        <f>+[4]!NumLetras(BR3,"PESO","PESOS DOMINICANOS","$EE $m CON #d/100 CENTAVOS")</f>
        <v>#VALUE!</v>
      </c>
      <c r="BT3" s="165">
        <v>428</v>
      </c>
      <c r="BU3" s="37">
        <f t="shared" si="8"/>
        <v>8560</v>
      </c>
      <c r="BV3" s="189">
        <v>5.5</v>
      </c>
      <c r="BW3" s="80">
        <f>+BT3*'PRECIOS SEGUN ADJ (RURAL)'!$B$10*'PRECIOS SEGUN ADJ (RURAL)'!$C$10</f>
        <v>47080</v>
      </c>
      <c r="BX3" s="80" t="e" vm="1">
        <f>+[4]!NumLetras(BW3,"PESO","PESOS DOMINICANOS","$EE $m CON #d/100 CENTAVOS")</f>
        <v>#VALUE!</v>
      </c>
      <c r="BY3" s="165">
        <v>428</v>
      </c>
      <c r="BZ3" s="37">
        <f>+BY3*40</f>
        <v>17120</v>
      </c>
      <c r="CA3" s="189">
        <v>7.1500000000000012</v>
      </c>
      <c r="CB3" s="80">
        <f>+BY3*'PRECIOS SEGUN ADJ (RURAL)'!$B$11*'PRECIOS SEGUN ADJ (RURAL)'!$C$11</f>
        <v>122408.00000000001</v>
      </c>
      <c r="CC3" s="80" t="e" vm="1">
        <f>+[4]!NumLetras(CB3,"PESO","PESOS DOMINICANOS","$EE $m CON #d/100 CENTAVOS")</f>
        <v>#VALUE!</v>
      </c>
      <c r="CD3" s="165">
        <v>428</v>
      </c>
      <c r="CE3" s="37">
        <f>+CD3*40</f>
        <v>17120</v>
      </c>
      <c r="CF3" s="189">
        <v>6.84</v>
      </c>
      <c r="CG3" s="80">
        <f>+CD3*'PRECIOS SEGUN ADJ (RURAL)'!$B$12*'PRECIOS SEGUN ADJ (RURAL)'!$C$12</f>
        <v>117100.8</v>
      </c>
      <c r="CH3" s="80" t="e" vm="1">
        <f>+[4]!NumLetras(CG3,"PESO","PESOS DOMINICANOS","$EE $m CON #d/100 CENTAVOS")</f>
        <v>#VALUE!</v>
      </c>
      <c r="CI3" s="37">
        <v>0</v>
      </c>
      <c r="CJ3" s="37">
        <f t="shared" si="9"/>
        <v>0</v>
      </c>
      <c r="CK3" s="189">
        <v>60</v>
      </c>
      <c r="CL3" s="80">
        <f>+CI3*'PRECIOS SEGUN ADJ. (FRONTERIZO)'!$B$16*'PRECIOS SEGUN ADJ. (FRONTERIZO)'!$C$16</f>
        <v>0</v>
      </c>
      <c r="CM3" s="80" t="e" vm="1">
        <f>+[4]!NumLetras(CL3,"PESO","PESOS DOMINICANOS","$EE $m CON #d/100 CENTAVOS")</f>
        <v>#VALUE!</v>
      </c>
      <c r="CN3" s="80">
        <f t="shared" si="10"/>
        <v>0</v>
      </c>
      <c r="CO3" s="37">
        <v>0</v>
      </c>
      <c r="CP3" s="37">
        <f t="shared" si="11"/>
        <v>0</v>
      </c>
      <c r="CQ3" s="189">
        <v>55.649999999999991</v>
      </c>
      <c r="CR3" s="80">
        <f>+CO3*'PRECIOS SEGUN ADJ. (FRONTERIZO)'!$B$17*'PRECIOS SEGUN ADJ. (FRONTERIZO)'!$C$17</f>
        <v>0</v>
      </c>
      <c r="CS3" s="80" t="e" vm="1">
        <f>+[4]!NumLetras(CR3,"PESO","PESOS DOMINICANOS","$EE $m CON #d/100 CENTAVOS")</f>
        <v>#VALUE!</v>
      </c>
      <c r="CT3" s="80">
        <f t="shared" si="12"/>
        <v>0</v>
      </c>
      <c r="CU3" s="165">
        <v>428</v>
      </c>
      <c r="CV3" s="37">
        <f>+CU3*40</f>
        <v>17120</v>
      </c>
      <c r="CW3" s="189">
        <v>6.5999999999999988</v>
      </c>
      <c r="CX3" s="80">
        <f>+CU3*'PRECIOS SEGUN ADJ (RURAL)'!$B$14*'PRECIOS SEGUN ADJ (RURAL)'!$C$14</f>
        <v>112991.99999999999</v>
      </c>
      <c r="CY3" s="80" t="e" vm="1">
        <f>+[4]!NumLetras(CX3,"PESO","PESOS DOMINICANOS","$EE $m CON #d/100 CENTAVOS")</f>
        <v>#VALUE!</v>
      </c>
      <c r="CZ3" s="37">
        <v>0</v>
      </c>
      <c r="DA3" s="37">
        <f t="shared" si="13"/>
        <v>0</v>
      </c>
      <c r="DB3" s="189">
        <v>65.75</v>
      </c>
      <c r="DC3" s="80">
        <f>+CZ3*'PRECIOS SEGUN ADJ. (FRONTERIZO)'!$B$19*'PRECIOS SEGUN ADJ. (FRONTERIZO)'!$C$19</f>
        <v>0</v>
      </c>
      <c r="DD3" s="80" t="e" vm="1">
        <f>+[4]!NumLetras(DC3,"PESO","PESOS DOMINICANOS","$EE $m CON #d/100 CENTAVOS")</f>
        <v>#VALUE!</v>
      </c>
      <c r="DE3" s="80">
        <f t="shared" si="14"/>
        <v>0</v>
      </c>
      <c r="DF3" s="165">
        <v>16</v>
      </c>
      <c r="DG3" s="37">
        <f>+DF3*40</f>
        <v>640</v>
      </c>
      <c r="DH3" s="189">
        <v>82.59999999999998</v>
      </c>
      <c r="DI3" s="80">
        <f>+DF3*'PRECIOS SEGUN ADJ (RURAL)'!$B$15*'PRECIOS SEGUN ADJ (RURAL)'!$C$15</f>
        <v>52864</v>
      </c>
      <c r="DJ3" s="80" t="e" vm="1">
        <f>+[4]!NumLetras(DI3,"PESO","PESOS DOMINICANOS","$EE $m CON #d/100 CENTAVOS")</f>
        <v>#VALUE!</v>
      </c>
      <c r="DK3" s="80">
        <f t="shared" si="15"/>
        <v>9515.52</v>
      </c>
      <c r="DL3" s="165">
        <v>428</v>
      </c>
      <c r="DM3" s="37">
        <f>+DL3*40</f>
        <v>17120</v>
      </c>
      <c r="DN3" s="189">
        <v>23.059999999999995</v>
      </c>
      <c r="DO3" s="80">
        <f>+DL3*'PRECIOS SEGUN ADJ (RURAL)'!$B$17*'PRECIOS SEGUN ADJ (RURAL)'!$C$17</f>
        <v>394787.2</v>
      </c>
      <c r="DP3" s="80" t="e" vm="1">
        <f>+[4]!NumLetras(DO3,"PESO","PESOS DOMINICANOS","$EE $m CON #d/100 CENTAVOS")</f>
        <v>#VALUE!</v>
      </c>
      <c r="DQ3" s="37">
        <v>0</v>
      </c>
      <c r="DR3" s="37">
        <f t="shared" si="16"/>
        <v>0</v>
      </c>
      <c r="DS3" s="189">
        <v>80.849999999999994</v>
      </c>
      <c r="DT3" s="80">
        <f>+DQ3*'PRECIOS SEGUN ADJ. (FRONTERIZO)'!$B$22*'PRECIOS SEGUN ADJ. (FRONTERIZO)'!$C$22</f>
        <v>0</v>
      </c>
      <c r="DU3" s="80" t="e" vm="1">
        <f>+[4]!NumLetras(DT3,"PESO","PESOS DOMINICANOS","$EE $m CON #d/100 CENTAVOS")</f>
        <v>#VALUE!</v>
      </c>
      <c r="DV3" s="165">
        <v>19</v>
      </c>
      <c r="DW3" s="37">
        <f>+DV3*40</f>
        <v>760</v>
      </c>
      <c r="DX3" s="189">
        <v>21.83</v>
      </c>
      <c r="DY3" s="80">
        <f>+DV3*'PRECIOS SEGUN ADJ (RURAL)'!$B$19*'PRECIOS SEGUN ADJ (RURAL)'!$C$19</f>
        <v>16590.8</v>
      </c>
      <c r="DZ3" s="80" t="e" vm="1">
        <f>+[4]!NumLetras(DY3,"PESO","PESOS DOMINICANOS","$EE $m CON #d/100 CENTAVOS")</f>
        <v>#VALUE!</v>
      </c>
      <c r="EA3" s="80">
        <f t="shared" si="17"/>
        <v>2986.34</v>
      </c>
      <c r="EB3" s="165">
        <v>64</v>
      </c>
      <c r="EC3" s="37">
        <f>+EB3*40</f>
        <v>2560</v>
      </c>
      <c r="ED3" s="189">
        <v>33</v>
      </c>
      <c r="EE3" s="80">
        <f>+EB3*'PRECIOS SEGUN ADJ (RURAL)'!$B$20*'PRECIOS SEGUN ADJ (RURAL)'!$C$20</f>
        <v>84480</v>
      </c>
      <c r="EF3" s="80" t="e" vm="1">
        <f>+[4]!NumLetras(EE3,"PESO","PESOS DOMINICANOS","$EE $m CON #d/100 CENTAVOS")</f>
        <v>#VALUE!</v>
      </c>
      <c r="EG3" s="37">
        <v>0</v>
      </c>
      <c r="EH3" s="37">
        <f t="shared" si="18"/>
        <v>0</v>
      </c>
      <c r="EI3" s="189">
        <v>15.789999999999997</v>
      </c>
      <c r="EJ3" s="80">
        <f>+EG3*'PRECIOS SEGUN ADJ. (FRONTERIZO)'!$B$25*'PRECIOS SEGUN ADJ. (FRONTERIZO)'!$C$25</f>
        <v>0</v>
      </c>
      <c r="EK3" s="80" t="e" vm="1">
        <f>+[4]!NumLetras(EJ3,"PESO","PESOS DOMINICANOS","$EE $m CON #d/100 CENTAVOS")</f>
        <v>#VALUE!</v>
      </c>
      <c r="EL3" s="37">
        <v>0</v>
      </c>
      <c r="EM3" s="37">
        <f t="shared" si="19"/>
        <v>0</v>
      </c>
      <c r="EN3" s="189">
        <v>31.5</v>
      </c>
      <c r="EO3" s="80">
        <f>+EL3*'PRECIOS SEGUN ADJ. (FRONTERIZO)'!$B$26*'PRECIOS SEGUN ADJ. (FRONTERIZO)'!$C$26</f>
        <v>0</v>
      </c>
      <c r="EP3" s="80" t="e" vm="1">
        <f>+[4]!NumLetras(EO3,"PESO","PESOS DOMINICANOS","$EE $m CON #d/100 CENTAVOS")</f>
        <v>#VALUE!</v>
      </c>
      <c r="EQ3" s="193">
        <v>56</v>
      </c>
      <c r="ER3" s="194">
        <f t="shared" si="20"/>
        <v>2240</v>
      </c>
      <c r="ES3" s="195">
        <v>21.68</v>
      </c>
      <c r="ET3" s="196">
        <f>+EQ3*'PRECIOS SEGUN ADJ (RURAL)'!$B$13*'PRECIOS SEGUN ADJ (RURAL)'!$C$13</f>
        <v>48563.199999999997</v>
      </c>
      <c r="EU3" s="196" t="e" vm="1">
        <f>+[4]!NumLetras(ET3,"PESO","PESOS DOMINICANOS","$EE $m CON #d/100 CENTAVOS")</f>
        <v>#VALUE!</v>
      </c>
      <c r="EV3" s="197">
        <v>428</v>
      </c>
      <c r="EW3" s="198">
        <f t="shared" si="21"/>
        <v>8560</v>
      </c>
      <c r="EX3" s="199">
        <v>5.5</v>
      </c>
      <c r="EY3" s="200">
        <f>+EV3*'PRECIOS SEGUN ADJ (RURAL)'!$B$16*'PRECIOS SEGUN ADJ (RURAL)'!$C$16</f>
        <v>47080</v>
      </c>
      <c r="EZ3" s="200" t="e" vm="1">
        <f>+[4]!NumLetras(EY3,"PESO","PESOS DOMINICANOS","$EE $m CON #d/100 CENTAVOS")</f>
        <v>#VALUE!</v>
      </c>
      <c r="FA3" s="201">
        <v>25</v>
      </c>
      <c r="FB3" s="202">
        <f t="shared" si="22"/>
        <v>1000</v>
      </c>
      <c r="FC3" s="203">
        <v>220</v>
      </c>
      <c r="FD3" s="204">
        <f>+FA3*'PRECIOS SEGUN ADJ (RURAL)'!$B$18*'PRECIOS SEGUN ADJ (RURAL)'!$C$18</f>
        <v>220000</v>
      </c>
      <c r="FE3" s="204" t="e" vm="1">
        <f>+[4]!NumLetras(FD3,"PESO","PESOS DOMINICANOS","$EE $m CON #d/100 CENTAVOS")</f>
        <v>#VALUE!</v>
      </c>
      <c r="FF3" s="204">
        <f t="shared" si="23"/>
        <v>39600</v>
      </c>
      <c r="FG3" s="80">
        <f t="shared" si="24"/>
        <v>2158712.4000000004</v>
      </c>
      <c r="FH3" s="80" t="e" vm="1">
        <f>+[4]!NumLetras(FG3,"PESO","PESOS DOMINICANOS","$EE $m CON #d/100 CENTAVOS")</f>
        <v>#VALUE!</v>
      </c>
      <c r="FI3" s="80">
        <f t="shared" si="25"/>
        <v>168787.45</v>
      </c>
      <c r="FJ3" s="80" t="e" vm="1">
        <f>+[4]!NumLetras(FI3,"PESO","PESOS DOMINICANOS","$EE $m CON #d/100 CENTAVOS")</f>
        <v>#VALUE!</v>
      </c>
      <c r="FK3" s="80">
        <f t="shared" si="26"/>
        <v>1989924.9500000004</v>
      </c>
      <c r="FL3" s="80" t="e" vm="1">
        <f>+[4]!NumLetras(FK3,"PESO","PESOS DOMINICANOS","$EE $m CON #d/100 CENTAVOS")</f>
        <v>#VALUE!</v>
      </c>
      <c r="FM3" s="80">
        <f t="shared" si="27"/>
        <v>431742.48</v>
      </c>
      <c r="FN3" s="80" t="e" vm="1">
        <f>+[4]!NumLetras(FM3,"PESO","PESOS DOMINICANOS","$EE $m CON #d/100 CENTAVOS")</f>
        <v>#VALUE!</v>
      </c>
      <c r="FO3" s="80">
        <f t="shared" si="28"/>
        <v>21587.119999999999</v>
      </c>
      <c r="FP3" s="80" t="e" vm="1">
        <f>+[4]!NumLetras(FO3,"PESO","PESOS DOMINICANOS","$EE $m CON #d/100 CENTAVOS")</f>
        <v>#VALUE!</v>
      </c>
      <c r="FQ3" s="80"/>
      <c r="FR3" s="80">
        <f t="shared" si="29"/>
        <v>1726969.9200000004</v>
      </c>
      <c r="FS3" s="80" t="e" vm="1">
        <f>+[4]!NumLetras(FR3,"PESO","PESOS DOMINICANOS","$EE $m CON #d/100 CENTAVOS")</f>
        <v>#VALUE!</v>
      </c>
      <c r="FT3" s="37" t="str">
        <f>+VLOOKUP(D3,'RURAL XENIA'!F:G,2,0)</f>
        <v>R-20</v>
      </c>
    </row>
    <row r="4" spans="1:176">
      <c r="A4" s="37">
        <v>37</v>
      </c>
      <c r="B4" s="37">
        <v>37</v>
      </c>
      <c r="C4" s="167" t="s">
        <v>3912</v>
      </c>
      <c r="D4" s="37">
        <v>22500245984</v>
      </c>
      <c r="E4" s="37" t="str">
        <f>+VLOOKUP(D4,'INFORMACION DE PROVEEDORES'!C:I,2,0)</f>
        <v>225-0024598-4</v>
      </c>
      <c r="F4" s="26" t="str">
        <f>+VLOOKUP(D4,'INFORMACION DE PROVEEDORES'!C:J,4,0)</f>
        <v>ELIEZER GERMAN GUERRERO</v>
      </c>
      <c r="G4" s="37" t="str">
        <f>+VLOOKUP(D4,'INFORMACION DE PROVEEDORES'!C:K,5,0)</f>
        <v>225-0024598-4</v>
      </c>
      <c r="H4" s="26" t="str">
        <f>+VLOOKUP(D4,'INFORMACION DE PROVEEDORES'!C:L,7,0)</f>
        <v>MONTE PLATA</v>
      </c>
      <c r="I4" s="37" t="str">
        <f>+VLOOKUP(D4,'INFORMACION DE PROVEEDORES'!C:M,3,0)</f>
        <v xml:space="preserve"> FÍSICA</v>
      </c>
      <c r="J4" s="37">
        <v>1</v>
      </c>
      <c r="K4" s="37">
        <v>165</v>
      </c>
      <c r="L4" s="37">
        <v>30</v>
      </c>
      <c r="M4" s="37">
        <f>+L4*20</f>
        <v>600</v>
      </c>
      <c r="N4" s="189">
        <v>69.81</v>
      </c>
      <c r="O4" s="80">
        <f>+L4*'PRECIOS SEGUN ADJ. (FRONTERIZO)'!$B$2*'PRECIOS SEGUN ADJ. (FRONTERIZO)'!$C$2</f>
        <v>41886</v>
      </c>
      <c r="P4" s="80" t="e" vm="1">
        <f>+[4]!NumLetras(O4,"PESO","PESOS DOMINICANOS","$EE $m CON #d/100 CENTAVOS")</f>
        <v>#VALUE!</v>
      </c>
      <c r="Q4" s="80">
        <f t="shared" si="0"/>
        <v>6701.76</v>
      </c>
      <c r="R4" s="37">
        <v>8</v>
      </c>
      <c r="S4" s="37">
        <f>+R4*20</f>
        <v>160</v>
      </c>
      <c r="T4" s="189">
        <v>31.5</v>
      </c>
      <c r="U4" s="80">
        <f>+R4*'PRECIOS SEGUN ADJ. (FRONTERIZO)'!$B$3*'PRECIOS SEGUN ADJ. (FRONTERIZO)'!$C$3</f>
        <v>5040</v>
      </c>
      <c r="V4" s="80" t="e" vm="1">
        <f>+[4]!NumLetras(U4,"PESO","PESOS DOMINICANOS","$EE $m CON #d/100 CENTAVOS")</f>
        <v>#VALUE!</v>
      </c>
      <c r="W4" s="37">
        <v>0</v>
      </c>
      <c r="X4" s="37">
        <f t="shared" si="1"/>
        <v>0</v>
      </c>
      <c r="Y4" s="189">
        <v>25.2</v>
      </c>
      <c r="Z4" s="80">
        <f>+W4*'PRECIOS SEGUN ADJ. (FRONTERIZO)'!$B$4*'PRECIOS SEGUN ADJ. (FRONTERIZO)'!$C$4</f>
        <v>0</v>
      </c>
      <c r="AA4" s="80" t="e" vm="1">
        <f>+[4]!NumLetras(Z4,"PESO","PESOS DOMINICANOS","$EE $m CON #d/100 CENTAVOS")</f>
        <v>#VALUE!</v>
      </c>
      <c r="AB4" s="37">
        <v>50</v>
      </c>
      <c r="AC4" s="37">
        <f>+AB4*20</f>
        <v>1000</v>
      </c>
      <c r="AD4" s="189">
        <v>87.91</v>
      </c>
      <c r="AE4" s="80">
        <f>+AB4*'PRECIOS SEGUN ADJ. (FRONTERIZO)'!$B$5*'PRECIOS SEGUN ADJ. (FRONTERIZO)'!$C$5</f>
        <v>87910</v>
      </c>
      <c r="AF4" s="80" t="e" vm="1">
        <f>+[4]!NumLetras(AE4,"PESO","PESOS DOMINICANOS","$EE $m CON #d/100 CENTAVOS")</f>
        <v>#VALUE!</v>
      </c>
      <c r="AG4" s="80">
        <f t="shared" si="2"/>
        <v>15823.8</v>
      </c>
      <c r="AH4" s="37">
        <v>61</v>
      </c>
      <c r="AI4" s="37">
        <f>+AH4*20</f>
        <v>1220</v>
      </c>
      <c r="AJ4" s="189">
        <v>53.95000000000001</v>
      </c>
      <c r="AK4" s="80">
        <f>+AH4*'PRECIOS SEGUN ADJ. (FRONTERIZO)'!$B$6*'PRECIOS SEGUN ADJ. (FRONTERIZO)'!$C$6</f>
        <v>65819</v>
      </c>
      <c r="AL4" s="80" t="e" vm="1">
        <f>+[4]!NumLetras(AK4,"PESO","PESOS DOMINICANOS","$EE $m CON #d/100 CENTAVOS")</f>
        <v>#VALUE!</v>
      </c>
      <c r="AM4" s="37">
        <v>8</v>
      </c>
      <c r="AN4" s="37">
        <f>+AM4*20</f>
        <v>160</v>
      </c>
      <c r="AO4" s="189">
        <v>25.04</v>
      </c>
      <c r="AP4" s="80">
        <f>+AM4*'PRECIOS SEGUN ADJ. (FRONTERIZO)'!$B$7*'PRECIOS SEGUN ADJ. (FRONTERIZO)'!$C$7</f>
        <v>4006.3999999999996</v>
      </c>
      <c r="AQ4" s="80" t="e" vm="1">
        <f>+[4]!NumLetras(AP4,"PESO","PESOS DOMINICANOS","$EE $m CON #d/100 CENTAVOS")</f>
        <v>#VALUE!</v>
      </c>
      <c r="AR4" s="80">
        <f t="shared" si="3"/>
        <v>641.02</v>
      </c>
      <c r="AS4" s="37">
        <v>19</v>
      </c>
      <c r="AT4" s="37">
        <f>+AS4*20</f>
        <v>380</v>
      </c>
      <c r="AU4" s="189">
        <v>290.85000000000002</v>
      </c>
      <c r="AV4" s="80">
        <f>+AS4*'PRECIOS SEGUN ADJ. (FRONTERIZO)'!$B$8*'PRECIOS SEGUN ADJ. (FRONTERIZO)'!$C$8</f>
        <v>110523.00000000001</v>
      </c>
      <c r="AW4" s="80" t="e" vm="1">
        <f>+[4]!NumLetras(AV4,"PESO","PESOS DOMINICANOS","$EE $m CON #d/100 CENTAVOS")</f>
        <v>#VALUE!</v>
      </c>
      <c r="AX4" s="80">
        <f t="shared" si="4"/>
        <v>19894.14</v>
      </c>
      <c r="AY4" s="37">
        <v>0</v>
      </c>
      <c r="AZ4" s="37">
        <f t="shared" si="5"/>
        <v>0</v>
      </c>
      <c r="BA4" s="189">
        <v>18.899999999999999</v>
      </c>
      <c r="BB4" s="80">
        <f>+AY4*'PRECIOS SEGUN ADJ. (FRONTERIZO)'!$B$9*'PRECIOS SEGUN ADJ. (FRONTERIZO)'!$C$9</f>
        <v>0</v>
      </c>
      <c r="BC4" s="80" t="e" vm="1">
        <f>+[4]!NumLetras(BB4,"PESO","PESOS DOMINICANOS","$EE $m CON #d/100 CENTAVOS")</f>
        <v>#VALUE!</v>
      </c>
      <c r="BD4" s="37">
        <v>4</v>
      </c>
      <c r="BE4" s="37">
        <f>+BD4*20</f>
        <v>80</v>
      </c>
      <c r="BF4" s="189">
        <v>140.38</v>
      </c>
      <c r="BG4" s="80">
        <f>+BD4*'PRECIOS SEGUN ADJ. (FRONTERIZO)'!$B$10*'PRECIOS SEGUN ADJ. (FRONTERIZO)'!$C$10</f>
        <v>11230.4</v>
      </c>
      <c r="BH4" s="80" t="e" vm="1">
        <f>+[4]!NumLetras(BG4,"PESO","PESOS DOMINICANOS","$EE $m CON #d/100 CENTAVOS")</f>
        <v>#VALUE!</v>
      </c>
      <c r="BI4" s="80">
        <f t="shared" si="6"/>
        <v>2021.47</v>
      </c>
      <c r="BJ4" s="37">
        <v>0</v>
      </c>
      <c r="BK4" s="37">
        <f t="shared" si="7"/>
        <v>0</v>
      </c>
      <c r="BL4" s="189">
        <v>31.459999999999997</v>
      </c>
      <c r="BM4" s="80">
        <f>+BJ4*'PRECIOS SEGUN ADJ. (FRONTERIZO)'!$B$11*'PRECIOS SEGUN ADJ. (FRONTERIZO)'!$C$11</f>
        <v>0</v>
      </c>
      <c r="BN4" s="80" t="e" vm="1">
        <f>+[4]!NumLetras(BM4,"PESO","PESOS DOMINICANOS","$EE $m CON #d/100 CENTAVOS")</f>
        <v>#VALUE!</v>
      </c>
      <c r="BO4" s="37">
        <v>15</v>
      </c>
      <c r="BP4" s="37">
        <f>+BO4*20</f>
        <v>300</v>
      </c>
      <c r="BQ4" s="189">
        <v>65</v>
      </c>
      <c r="BR4" s="80">
        <f>+BO4*'PRECIOS SEGUN ADJ. (FRONTERIZO)'!$B$12*'PRECIOS SEGUN ADJ. (FRONTERIZO)'!$C$12</f>
        <v>19500</v>
      </c>
      <c r="BS4" s="80" t="e" vm="1">
        <f>+[4]!NumLetras(BR4,"PESO","PESOS DOMINICANOS","$EE $m CON #d/100 CENTAVOS")</f>
        <v>#VALUE!</v>
      </c>
      <c r="BT4" s="37">
        <v>0</v>
      </c>
      <c r="BU4" s="37">
        <f t="shared" si="8"/>
        <v>0</v>
      </c>
      <c r="BV4" s="189">
        <v>5.5</v>
      </c>
      <c r="BW4" s="80">
        <f>+BT4*'PRECIOS SEGUN ADJ. (FRONTERIZO)'!$B$13*'PRECIOS SEGUN ADJ. (FRONTERIZO)'!$C$13</f>
        <v>0</v>
      </c>
      <c r="BX4" s="80" t="e" vm="1">
        <f>+[4]!NumLetras(BW4,"PESO","PESOS DOMINICANOS","$EE $m CON #d/100 CENTAVOS")</f>
        <v>#VALUE!</v>
      </c>
      <c r="BY4" s="37">
        <v>330</v>
      </c>
      <c r="BZ4" s="37">
        <f>+BY4*20</f>
        <v>6600</v>
      </c>
      <c r="CA4" s="189">
        <v>7.15</v>
      </c>
      <c r="CB4" s="80">
        <f>+BY4*'PRECIOS SEGUN ADJ. (FRONTERIZO)'!$B$14*'PRECIOS SEGUN ADJ. (FRONTERIZO)'!$C$14</f>
        <v>47190</v>
      </c>
      <c r="CC4" s="80" t="e" vm="1">
        <f>+[4]!NumLetras(CB4,"PESO","PESOS DOMINICANOS","$EE $m CON #d/100 CENTAVOS")</f>
        <v>#VALUE!</v>
      </c>
      <c r="CD4" s="37">
        <v>660</v>
      </c>
      <c r="CE4" s="37">
        <f>+CD4*20</f>
        <v>13200</v>
      </c>
      <c r="CF4" s="189">
        <v>6.8400000000000007</v>
      </c>
      <c r="CG4" s="80">
        <f>+CD4*'PRECIOS SEGUN ADJ. (FRONTERIZO)'!$B$15*'PRECIOS SEGUN ADJ. (FRONTERIZO)'!$C$15</f>
        <v>90288</v>
      </c>
      <c r="CH4" s="80" t="e" vm="1">
        <f>+[4]!NumLetras(CG4,"PESO","PESOS DOMINICANOS","$EE $m CON #d/100 CENTAVOS")</f>
        <v>#VALUE!</v>
      </c>
      <c r="CI4" s="37">
        <v>0</v>
      </c>
      <c r="CJ4" s="37">
        <f t="shared" si="9"/>
        <v>0</v>
      </c>
      <c r="CK4" s="189">
        <v>60</v>
      </c>
      <c r="CL4" s="80">
        <f>+CI4*'PRECIOS SEGUN ADJ. (FRONTERIZO)'!$B$16*'PRECIOS SEGUN ADJ. (FRONTERIZO)'!$C$16</f>
        <v>0</v>
      </c>
      <c r="CM4" s="80" t="e" vm="1">
        <f>+[4]!NumLetras(CL4,"PESO","PESOS DOMINICANOS","$EE $m CON #d/100 CENTAVOS")</f>
        <v>#VALUE!</v>
      </c>
      <c r="CN4" s="80">
        <f t="shared" si="10"/>
        <v>0</v>
      </c>
      <c r="CO4" s="37">
        <v>0</v>
      </c>
      <c r="CP4" s="37">
        <f t="shared" si="11"/>
        <v>0</v>
      </c>
      <c r="CQ4" s="189">
        <v>55.649999999999991</v>
      </c>
      <c r="CR4" s="80">
        <f>+CO4*'PRECIOS SEGUN ADJ. (FRONTERIZO)'!$B$17*'PRECIOS SEGUN ADJ. (FRONTERIZO)'!$C$17</f>
        <v>0</v>
      </c>
      <c r="CS4" s="80" t="e" vm="1">
        <f>+[4]!NumLetras(CR4,"PESO","PESOS DOMINICANOS","$EE $m CON #d/100 CENTAVOS")</f>
        <v>#VALUE!</v>
      </c>
      <c r="CT4" s="80">
        <f t="shared" si="12"/>
        <v>0</v>
      </c>
      <c r="CU4" s="37">
        <v>330</v>
      </c>
      <c r="CV4" s="37">
        <f>+CU4*20</f>
        <v>6600</v>
      </c>
      <c r="CW4" s="189">
        <v>6.6</v>
      </c>
      <c r="CX4" s="80">
        <f>+CU4*'PRECIOS SEGUN ADJ. (FRONTERIZO)'!$B$18*'PRECIOS SEGUN ADJ. (FRONTERIZO)'!$C$18</f>
        <v>43560</v>
      </c>
      <c r="CY4" s="80" t="e" vm="1">
        <f>+[4]!NumLetras(CX4,"PESO","PESOS DOMINICANOS","$EE $m CON #d/100 CENTAVOS")</f>
        <v>#VALUE!</v>
      </c>
      <c r="CZ4" s="37">
        <v>0</v>
      </c>
      <c r="DA4" s="37">
        <f t="shared" si="13"/>
        <v>0</v>
      </c>
      <c r="DB4" s="189">
        <v>65.75</v>
      </c>
      <c r="DC4" s="80">
        <f>+CZ4*'PRECIOS SEGUN ADJ. (FRONTERIZO)'!$B$19*'PRECIOS SEGUN ADJ. (FRONTERIZO)'!$C$19</f>
        <v>0</v>
      </c>
      <c r="DD4" s="80" t="e" vm="1">
        <f>+[4]!NumLetras(DC4,"PESO","PESOS DOMINICANOS","$EE $m CON #d/100 CENTAVOS")</f>
        <v>#VALUE!</v>
      </c>
      <c r="DE4" s="80">
        <f t="shared" si="14"/>
        <v>0</v>
      </c>
      <c r="DF4" s="37">
        <v>8</v>
      </c>
      <c r="DG4" s="37">
        <f>+DF4*20</f>
        <v>160</v>
      </c>
      <c r="DH4" s="189">
        <v>82.59999999999998</v>
      </c>
      <c r="DI4" s="80">
        <f>+DF4*'PRECIOS SEGUN ADJ. (FRONTERIZO)'!$B$20*'PRECIOS SEGUN ADJ. (FRONTERIZO)'!$C$20</f>
        <v>13216</v>
      </c>
      <c r="DJ4" s="80" t="e" vm="1">
        <f>+[4]!NumLetras(DI4,"PESO","PESOS DOMINICANOS","$EE $m CON #d/100 CENTAVOS")</f>
        <v>#VALUE!</v>
      </c>
      <c r="DK4" s="80">
        <f t="shared" si="15"/>
        <v>2378.88</v>
      </c>
      <c r="DL4" s="37">
        <v>660</v>
      </c>
      <c r="DM4" s="37">
        <f>+DL4*20</f>
        <v>13200</v>
      </c>
      <c r="DN4" s="189">
        <v>22</v>
      </c>
      <c r="DO4" s="80">
        <f>+DL4*'PRECIOS SEGUN ADJ. (FRONTERIZO)'!$B$21*'PRECIOS SEGUN ADJ. (FRONTERIZO)'!$C$21</f>
        <v>290400</v>
      </c>
      <c r="DP4" s="80" t="e" vm="1">
        <f>+[4]!NumLetras(DO4,"PESO","PESOS DOMINICANOS","$EE $m CON #d/100 CENTAVOS")</f>
        <v>#VALUE!</v>
      </c>
      <c r="DQ4" s="37">
        <v>37</v>
      </c>
      <c r="DR4" s="37">
        <f t="shared" si="16"/>
        <v>740</v>
      </c>
      <c r="DS4" s="189">
        <v>80.849999999999994</v>
      </c>
      <c r="DT4" s="80">
        <f>+DQ4*'PRECIOS SEGUN ADJ. (FRONTERIZO)'!$B$22*'PRECIOS SEGUN ADJ. (FRONTERIZO)'!$C$22</f>
        <v>59829</v>
      </c>
      <c r="DU4" s="80" t="e" vm="1">
        <f>+[4]!NumLetras(DT4,"PESO","PESOS DOMINICANOS","$EE $m CON #d/100 CENTAVOS")</f>
        <v>#VALUE!</v>
      </c>
      <c r="DV4" s="37">
        <v>17</v>
      </c>
      <c r="DW4" s="37">
        <f>+DV4*20</f>
        <v>340</v>
      </c>
      <c r="DX4" s="189">
        <v>21.83</v>
      </c>
      <c r="DY4" s="80">
        <f>+DV4*'PRECIOS SEGUN ADJ. (FRONTERIZO)'!$B$23*'PRECIOS SEGUN ADJ. (FRONTERIZO)'!$C$23</f>
        <v>7422.1999999999989</v>
      </c>
      <c r="DZ4" s="80" t="e" vm="1">
        <f>+[4]!NumLetras(DY4,"PESO","PESOS DOMINICANOS","$EE $m CON #d/100 CENTAVOS")</f>
        <v>#VALUE!</v>
      </c>
      <c r="EA4" s="80">
        <f t="shared" si="17"/>
        <v>1336</v>
      </c>
      <c r="EB4" s="37">
        <v>51</v>
      </c>
      <c r="EC4" s="37">
        <f>+EB4*20</f>
        <v>1020</v>
      </c>
      <c r="ED4" s="189">
        <v>33</v>
      </c>
      <c r="EE4" s="80">
        <f>+EB4*'PRECIOS SEGUN ADJ. (FRONTERIZO)'!$B$24*'PRECIOS SEGUN ADJ. (FRONTERIZO)'!$C$24</f>
        <v>33660</v>
      </c>
      <c r="EF4" s="80" t="e" vm="1">
        <f>+[4]!NumLetras(EE4,"PESO","PESOS DOMINICANOS","$EE $m CON #d/100 CENTAVOS")</f>
        <v>#VALUE!</v>
      </c>
      <c r="EG4" s="37">
        <v>0</v>
      </c>
      <c r="EH4" s="37">
        <f t="shared" si="18"/>
        <v>0</v>
      </c>
      <c r="EI4" s="189">
        <v>15.789999999999997</v>
      </c>
      <c r="EJ4" s="80">
        <f>+EG4*'PRECIOS SEGUN ADJ. (FRONTERIZO)'!$B$25*'PRECIOS SEGUN ADJ. (FRONTERIZO)'!$C$25</f>
        <v>0</v>
      </c>
      <c r="EK4" s="80" t="e" vm="1">
        <f>+[4]!NumLetras(EJ4,"PESO","PESOS DOMINICANOS","$EE $m CON #d/100 CENTAVOS")</f>
        <v>#VALUE!</v>
      </c>
      <c r="EL4" s="37">
        <v>0</v>
      </c>
      <c r="EM4" s="37">
        <f t="shared" si="19"/>
        <v>0</v>
      </c>
      <c r="EN4" s="189">
        <v>31.5</v>
      </c>
      <c r="EO4" s="80">
        <f>+EL4*'PRECIOS SEGUN ADJ. (FRONTERIZO)'!$B$26*'PRECIOS SEGUN ADJ. (FRONTERIZO)'!$C$26</f>
        <v>0</v>
      </c>
      <c r="EP4" s="80" t="e" vm="1">
        <f>+[4]!NumLetras(EO4,"PESO","PESOS DOMINICANOS","$EE $m CON #d/100 CENTAVOS")</f>
        <v>#VALUE!</v>
      </c>
      <c r="EQ4" s="80">
        <v>0</v>
      </c>
      <c r="ER4" s="194">
        <f t="shared" si="20"/>
        <v>0</v>
      </c>
      <c r="ES4" s="195">
        <v>21.68</v>
      </c>
      <c r="ET4" s="196">
        <f>+EQ4*'PRECIOS SEGUN ADJ (RURAL)'!$B$13*'PRECIOS SEGUN ADJ (RURAL)'!$C$13</f>
        <v>0</v>
      </c>
      <c r="EU4" s="196" t="e" vm="1">
        <f>+[4]!NumLetras(ET4,"PESO","PESOS DOMINICANOS","$EE $m CON #d/100 CENTAVOS")</f>
        <v>#VALUE!</v>
      </c>
      <c r="EV4" s="80">
        <v>0</v>
      </c>
      <c r="EW4" s="198">
        <f t="shared" si="21"/>
        <v>0</v>
      </c>
      <c r="EX4" s="199">
        <v>5.5</v>
      </c>
      <c r="EY4" s="200">
        <f>+EV4*'PRECIOS SEGUN ADJ (RURAL)'!$B$16*'PRECIOS SEGUN ADJ (RURAL)'!$C$16</f>
        <v>0</v>
      </c>
      <c r="EZ4" s="200" t="e" vm="1">
        <f>+[4]!NumLetras(EY4,"PESO","PESOS DOMINICANOS","$EE $m CON #d/100 CENTAVOS")</f>
        <v>#VALUE!</v>
      </c>
      <c r="FA4" s="80">
        <v>0</v>
      </c>
      <c r="FB4" s="202">
        <f t="shared" si="22"/>
        <v>0</v>
      </c>
      <c r="FC4" s="203">
        <v>220</v>
      </c>
      <c r="FD4" s="204">
        <f>+FA4*'PRECIOS SEGUN ADJ (RURAL)'!$B$18*'PRECIOS SEGUN ADJ (RURAL)'!$C$18</f>
        <v>0</v>
      </c>
      <c r="FE4" s="204" t="e" vm="1">
        <f>+[4]!NumLetras(FD4,"PESO","PESOS DOMINICANOS","$EE $m CON #d/100 CENTAVOS")</f>
        <v>#VALUE!</v>
      </c>
      <c r="FF4" s="204">
        <f t="shared" si="23"/>
        <v>0</v>
      </c>
      <c r="FG4" s="80">
        <f t="shared" si="24"/>
        <v>931480</v>
      </c>
      <c r="FH4" s="80" t="e" vm="1">
        <f>+[4]!NumLetras(FG4,"PESO","PESOS DOMINICANOS","$EE $m CON #d/100 CENTAVOS")</f>
        <v>#VALUE!</v>
      </c>
      <c r="FI4" s="80">
        <f t="shared" si="25"/>
        <v>48797.07</v>
      </c>
      <c r="FJ4" s="80" t="e" vm="1">
        <f>+[4]!NumLetras(FI4,"PESO","PESOS DOMINICANOS","$EE $m CON #d/100 CENTAVOS")</f>
        <v>#VALUE!</v>
      </c>
      <c r="FK4" s="80">
        <f t="shared" si="26"/>
        <v>882682.93</v>
      </c>
      <c r="FL4" s="80" t="e" vm="1">
        <f>+[4]!NumLetras(FK4,"PESO","PESOS DOMINICANOS","$EE $m CON #d/100 CENTAVOS")</f>
        <v>#VALUE!</v>
      </c>
      <c r="FM4" s="80">
        <f t="shared" si="27"/>
        <v>186296</v>
      </c>
      <c r="FN4" s="80" t="e" vm="1">
        <f>+[4]!NumLetras(FM4,"PESO","PESOS DOMINICANOS","$EE $m CON #d/100 CENTAVOS")</f>
        <v>#VALUE!</v>
      </c>
      <c r="FO4" s="80">
        <f t="shared" si="28"/>
        <v>9314.7999999999993</v>
      </c>
      <c r="FP4" s="80" t="e" vm="1">
        <f>+[4]!NumLetras(FO4,"PESO","PESOS DOMINICANOS","$EE $m CON #d/100 CENTAVOS")</f>
        <v>#VALUE!</v>
      </c>
      <c r="FQ4" s="80"/>
      <c r="FR4" s="80">
        <f t="shared" si="29"/>
        <v>745184</v>
      </c>
      <c r="FS4" s="80" t="e" vm="1">
        <f>+[4]!NumLetras(FR4,"PESO","PESOS DOMINICANOS","$EE $m CON #d/100 CENTAVOS")</f>
        <v>#VALUE!</v>
      </c>
      <c r="FT4" s="37" t="str">
        <f>+VLOOKUP(D4,'FRONTERIZO XENIA'!F:G,2,0)</f>
        <v>F-02</v>
      </c>
    </row>
    <row r="5" spans="1:176">
      <c r="A5" s="37">
        <v>47</v>
      </c>
      <c r="B5" s="37">
        <v>47</v>
      </c>
      <c r="C5" s="167" t="s">
        <v>3912</v>
      </c>
      <c r="D5" s="37">
        <v>22500245984</v>
      </c>
      <c r="E5" s="37" t="str">
        <f>+VLOOKUP(D5,'INFORMACION DE PROVEEDORES'!C:I,2,0)</f>
        <v>225-0024598-4</v>
      </c>
      <c r="F5" s="26" t="str">
        <f>+VLOOKUP(D5,'INFORMACION DE PROVEEDORES'!C:J,4,0)</f>
        <v>ELIEZER GERMAN GUERRERO</v>
      </c>
      <c r="G5" s="37" t="str">
        <f>+VLOOKUP(D5,'INFORMACION DE PROVEEDORES'!C:K,5,0)</f>
        <v>225-0024598-4</v>
      </c>
      <c r="H5" s="26" t="str">
        <f>+VLOOKUP(D5,'INFORMACION DE PROVEEDORES'!C:L,7,0)</f>
        <v>MONTE PLATA</v>
      </c>
      <c r="I5" s="37" t="str">
        <f>+VLOOKUP(D5,'INFORMACION DE PROVEEDORES'!C:M,3,0)</f>
        <v xml:space="preserve"> FÍSICA</v>
      </c>
      <c r="J5" s="37">
        <v>2</v>
      </c>
      <c r="K5" s="37">
        <v>441</v>
      </c>
      <c r="L5" s="37">
        <v>30</v>
      </c>
      <c r="M5" s="37">
        <f>+L5*40</f>
        <v>1200</v>
      </c>
      <c r="N5" s="189">
        <v>60.180000000000007</v>
      </c>
      <c r="O5" s="80">
        <f>+L5*'PRECIOS SEGUN ADJ (RURAL)'!$B$2*'PRECIOS SEGUN ADJ (RURAL)'!$C$2</f>
        <v>72216</v>
      </c>
      <c r="P5" s="80" t="e" vm="1">
        <f>+[4]!NumLetras(O5,"PESO","PESOS DOMINICANOS","$EE $m CON #d/100 CENTAVOS")</f>
        <v>#VALUE!</v>
      </c>
      <c r="Q5" s="80">
        <f t="shared" si="0"/>
        <v>11554.56</v>
      </c>
      <c r="R5" s="165">
        <v>6</v>
      </c>
      <c r="S5" s="37">
        <f>+R5*40</f>
        <v>240</v>
      </c>
      <c r="T5" s="189">
        <v>33</v>
      </c>
      <c r="U5" s="80">
        <f>+R5*'PRECIOS SEGUN ADJ (RURAL)'!$B$3*'PRECIOS SEGUN ADJ (RURAL)'!$C$3</f>
        <v>7920</v>
      </c>
      <c r="V5" s="80" t="e" vm="1">
        <f>+[4]!NumLetras(U5,"PESO","PESOS DOMINICANOS","$EE $m CON #d/100 CENTAVOS")</f>
        <v>#VALUE!</v>
      </c>
      <c r="W5" s="192">
        <v>0</v>
      </c>
      <c r="X5" s="37">
        <f t="shared" si="1"/>
        <v>0</v>
      </c>
      <c r="Y5" s="189">
        <v>25.2</v>
      </c>
      <c r="Z5" s="80">
        <f>+W5*'PRECIOS SEGUN ADJ. (FRONTERIZO)'!$B$4*'PRECIOS SEGUN ADJ. (FRONTERIZO)'!$C$4</f>
        <v>0</v>
      </c>
      <c r="AA5" s="80" t="e" vm="1">
        <f>+[4]!NumLetras(Z5,"PESO","PESOS DOMINICANOS","$EE $m CON #d/100 CENTAVOS")</f>
        <v>#VALUE!</v>
      </c>
      <c r="AB5" s="165">
        <v>67</v>
      </c>
      <c r="AC5" s="37">
        <f>+AB5*40</f>
        <v>2680</v>
      </c>
      <c r="AD5" s="189">
        <v>87.91</v>
      </c>
      <c r="AE5" s="80">
        <f>+AB5*'PRECIOS SEGUN ADJ (RURAL)'!$B$4*'PRECIOS SEGUN ADJ (RURAL)'!$C$4</f>
        <v>235598.8</v>
      </c>
      <c r="AF5" s="80" t="e" vm="1">
        <f>+[4]!NumLetras(AE5,"PESO","PESOS DOMINICANOS","$EE $m CON #d/100 CENTAVOS")</f>
        <v>#VALUE!</v>
      </c>
      <c r="AG5" s="80">
        <f t="shared" si="2"/>
        <v>42407.78</v>
      </c>
      <c r="AH5" s="165">
        <v>82</v>
      </c>
      <c r="AI5" s="37">
        <f>+AH5*40</f>
        <v>3280</v>
      </c>
      <c r="AJ5" s="189">
        <v>53.95</v>
      </c>
      <c r="AK5" s="80">
        <f>+AH5*'PRECIOS SEGUN ADJ (RURAL)'!$B$5*'PRECIOS SEGUN ADJ (RURAL)'!$C$5</f>
        <v>176956.00000000003</v>
      </c>
      <c r="AL5" s="80" t="e" vm="1">
        <f>+[4]!NumLetras(AK5,"PESO","PESOS DOMINICANOS","$EE $m CON #d/100 CENTAVOS")</f>
        <v>#VALUE!</v>
      </c>
      <c r="AM5" s="165">
        <v>10</v>
      </c>
      <c r="AN5" s="37">
        <f>+AM5*40</f>
        <v>400</v>
      </c>
      <c r="AO5" s="189">
        <v>29.05</v>
      </c>
      <c r="AP5" s="80">
        <f>+AM5*'PRECIOS SEGUN ADJ (RURAL)'!$B$6*'PRECIOS SEGUN ADJ (RURAL)'!$C$6</f>
        <v>11620</v>
      </c>
      <c r="AQ5" s="80" t="e" vm="1">
        <f>+[4]!NumLetras(AP5,"PESO","PESOS DOMINICANOS","$EE $m CON #d/100 CENTAVOS")</f>
        <v>#VALUE!</v>
      </c>
      <c r="AR5" s="80">
        <f t="shared" si="3"/>
        <v>1859.2</v>
      </c>
      <c r="AS5" s="165">
        <v>25</v>
      </c>
      <c r="AT5" s="37">
        <f>+AS5*40</f>
        <v>1000</v>
      </c>
      <c r="AU5" s="189">
        <v>304.44</v>
      </c>
      <c r="AV5" s="80">
        <f>+AS5*'PRECIOS SEGUN ADJ (RURAL)'!$B$7*'PRECIOS SEGUN ADJ (RURAL)'!$C$7</f>
        <v>304440</v>
      </c>
      <c r="AW5" s="80" t="e" vm="1">
        <f>+[4]!NumLetras(AV5,"PESO","PESOS DOMINICANOS","$EE $m CON #d/100 CENTAVOS")</f>
        <v>#VALUE!</v>
      </c>
      <c r="AX5" s="80">
        <f t="shared" si="4"/>
        <v>54799.199999999997</v>
      </c>
      <c r="AY5" s="37">
        <v>0</v>
      </c>
      <c r="AZ5" s="37">
        <f t="shared" si="5"/>
        <v>0</v>
      </c>
      <c r="BA5" s="189">
        <v>18.899999999999999</v>
      </c>
      <c r="BB5" s="80">
        <f>+AY5*'PRECIOS SEGUN ADJ. (FRONTERIZO)'!$B$9*'PRECIOS SEGUN ADJ. (FRONTERIZO)'!$C$9</f>
        <v>0</v>
      </c>
      <c r="BC5" s="80" t="e" vm="1">
        <f>+[4]!NumLetras(BB5,"PESO","PESOS DOMINICANOS","$EE $m CON #d/100 CENTAVOS")</f>
        <v>#VALUE!</v>
      </c>
      <c r="BD5" s="165">
        <v>6</v>
      </c>
      <c r="BE5" s="37">
        <f>+BD5*40</f>
        <v>240</v>
      </c>
      <c r="BF5" s="189">
        <v>140.38999999999999</v>
      </c>
      <c r="BG5" s="80">
        <f>+BD5*'PRECIOS SEGUN ADJ (RURAL)'!$B$8*'PRECIOS SEGUN ADJ (RURAL)'!$C$8</f>
        <v>33693.599999999999</v>
      </c>
      <c r="BH5" s="80" t="e" vm="1">
        <f>+[4]!NumLetras(BG5,"PESO","PESOS DOMINICANOS","$EE $m CON #d/100 CENTAVOS")</f>
        <v>#VALUE!</v>
      </c>
      <c r="BI5" s="80">
        <f t="shared" si="6"/>
        <v>6064.85</v>
      </c>
      <c r="BJ5" s="37">
        <v>0</v>
      </c>
      <c r="BK5" s="37">
        <f t="shared" si="7"/>
        <v>0</v>
      </c>
      <c r="BL5" s="189">
        <v>31.459999999999997</v>
      </c>
      <c r="BM5" s="80">
        <f>+BJ5*'PRECIOS SEGUN ADJ. (FRONTERIZO)'!$B$11*'PRECIOS SEGUN ADJ. (FRONTERIZO)'!$C$11</f>
        <v>0</v>
      </c>
      <c r="BN5" s="80" t="e" vm="1">
        <f>+[4]!NumLetras(BM5,"PESO","PESOS DOMINICANOS","$EE $m CON #d/100 CENTAVOS")</f>
        <v>#VALUE!</v>
      </c>
      <c r="BO5" s="165">
        <v>20</v>
      </c>
      <c r="BP5" s="37">
        <f>+BO5*40</f>
        <v>800</v>
      </c>
      <c r="BQ5" s="189">
        <v>68.099999999999994</v>
      </c>
      <c r="BR5" s="80">
        <f>+BO5*'PRECIOS SEGUN ADJ (RURAL)'!$B$9*'PRECIOS SEGUN ADJ (RURAL)'!$C$9</f>
        <v>54480</v>
      </c>
      <c r="BS5" s="80" t="e" vm="1">
        <f>+[4]!NumLetras(BR5,"PESO","PESOS DOMINICANOS","$EE $m CON #d/100 CENTAVOS")</f>
        <v>#VALUE!</v>
      </c>
      <c r="BT5" s="165">
        <v>441</v>
      </c>
      <c r="BU5" s="37">
        <f t="shared" si="8"/>
        <v>8820</v>
      </c>
      <c r="BV5" s="189">
        <v>5.5</v>
      </c>
      <c r="BW5" s="80">
        <f>+BT5*'PRECIOS SEGUN ADJ (RURAL)'!$B$10*'PRECIOS SEGUN ADJ (RURAL)'!$C$10</f>
        <v>48510</v>
      </c>
      <c r="BX5" s="80" t="e" vm="1">
        <f>+[4]!NumLetras(BW5,"PESO","PESOS DOMINICANOS","$EE $m CON #d/100 CENTAVOS")</f>
        <v>#VALUE!</v>
      </c>
      <c r="BY5" s="165">
        <v>441</v>
      </c>
      <c r="BZ5" s="37">
        <f>+BY5*40</f>
        <v>17640</v>
      </c>
      <c r="CA5" s="189">
        <v>7.1500000000000012</v>
      </c>
      <c r="CB5" s="80">
        <f>+BY5*'PRECIOS SEGUN ADJ (RURAL)'!$B$11*'PRECIOS SEGUN ADJ (RURAL)'!$C$11</f>
        <v>126126</v>
      </c>
      <c r="CC5" s="80" t="e" vm="1">
        <f>+[4]!NumLetras(CB5,"PESO","PESOS DOMINICANOS","$EE $m CON #d/100 CENTAVOS")</f>
        <v>#VALUE!</v>
      </c>
      <c r="CD5" s="165">
        <v>441</v>
      </c>
      <c r="CE5" s="37">
        <f>+CD5*40</f>
        <v>17640</v>
      </c>
      <c r="CF5" s="189">
        <v>6.84</v>
      </c>
      <c r="CG5" s="80">
        <f>+CD5*'PRECIOS SEGUN ADJ (RURAL)'!$B$12*'PRECIOS SEGUN ADJ (RURAL)'!$C$12</f>
        <v>120657.60000000001</v>
      </c>
      <c r="CH5" s="80" t="e" vm="1">
        <f>+[4]!NumLetras(CG5,"PESO","PESOS DOMINICANOS","$EE $m CON #d/100 CENTAVOS")</f>
        <v>#VALUE!</v>
      </c>
      <c r="CI5" s="37">
        <v>0</v>
      </c>
      <c r="CJ5" s="37">
        <f t="shared" si="9"/>
        <v>0</v>
      </c>
      <c r="CK5" s="189">
        <v>60</v>
      </c>
      <c r="CL5" s="80">
        <f>+CI5*'PRECIOS SEGUN ADJ. (FRONTERIZO)'!$B$16*'PRECIOS SEGUN ADJ. (FRONTERIZO)'!$C$16</f>
        <v>0</v>
      </c>
      <c r="CM5" s="80" t="e" vm="1">
        <f>+[4]!NumLetras(CL5,"PESO","PESOS DOMINICANOS","$EE $m CON #d/100 CENTAVOS")</f>
        <v>#VALUE!</v>
      </c>
      <c r="CN5" s="80">
        <f t="shared" si="10"/>
        <v>0</v>
      </c>
      <c r="CO5" s="37">
        <v>0</v>
      </c>
      <c r="CP5" s="37">
        <f t="shared" si="11"/>
        <v>0</v>
      </c>
      <c r="CQ5" s="189">
        <v>55.649999999999991</v>
      </c>
      <c r="CR5" s="80">
        <f>+CO5*'PRECIOS SEGUN ADJ. (FRONTERIZO)'!$B$17*'PRECIOS SEGUN ADJ. (FRONTERIZO)'!$C$17</f>
        <v>0</v>
      </c>
      <c r="CS5" s="80" t="e" vm="1">
        <f>+[4]!NumLetras(CR5,"PESO","PESOS DOMINICANOS","$EE $m CON #d/100 CENTAVOS")</f>
        <v>#VALUE!</v>
      </c>
      <c r="CT5" s="80">
        <f t="shared" si="12"/>
        <v>0</v>
      </c>
      <c r="CU5" s="165">
        <v>441</v>
      </c>
      <c r="CV5" s="37">
        <f>+CU5*40</f>
        <v>17640</v>
      </c>
      <c r="CW5" s="189">
        <v>6.5999999999999988</v>
      </c>
      <c r="CX5" s="80">
        <f>+CU5*'PRECIOS SEGUN ADJ (RURAL)'!$B$14*'PRECIOS SEGUN ADJ (RURAL)'!$C$14</f>
        <v>116424</v>
      </c>
      <c r="CY5" s="80" t="e" vm="1">
        <f>+[4]!NumLetras(CX5,"PESO","PESOS DOMINICANOS","$EE $m CON #d/100 CENTAVOS")</f>
        <v>#VALUE!</v>
      </c>
      <c r="CZ5" s="37">
        <v>0</v>
      </c>
      <c r="DA5" s="37">
        <f t="shared" si="13"/>
        <v>0</v>
      </c>
      <c r="DB5" s="189">
        <v>65.75</v>
      </c>
      <c r="DC5" s="80">
        <f>+CZ5*'PRECIOS SEGUN ADJ. (FRONTERIZO)'!$B$19*'PRECIOS SEGUN ADJ. (FRONTERIZO)'!$C$19</f>
        <v>0</v>
      </c>
      <c r="DD5" s="80" t="e" vm="1">
        <f>+[4]!NumLetras(DC5,"PESO","PESOS DOMINICANOS","$EE $m CON #d/100 CENTAVOS")</f>
        <v>#VALUE!</v>
      </c>
      <c r="DE5" s="80">
        <f t="shared" si="14"/>
        <v>0</v>
      </c>
      <c r="DF5" s="165">
        <v>16</v>
      </c>
      <c r="DG5" s="37">
        <f>+DF5*40</f>
        <v>640</v>
      </c>
      <c r="DH5" s="189">
        <v>82.59999999999998</v>
      </c>
      <c r="DI5" s="80">
        <f>+DF5*'PRECIOS SEGUN ADJ (RURAL)'!$B$15*'PRECIOS SEGUN ADJ (RURAL)'!$C$15</f>
        <v>52864</v>
      </c>
      <c r="DJ5" s="80" t="e" vm="1">
        <f>+[4]!NumLetras(DI5,"PESO","PESOS DOMINICANOS","$EE $m CON #d/100 CENTAVOS")</f>
        <v>#VALUE!</v>
      </c>
      <c r="DK5" s="80">
        <f t="shared" si="15"/>
        <v>9515.52</v>
      </c>
      <c r="DL5" s="165">
        <v>441</v>
      </c>
      <c r="DM5" s="37">
        <f>+DL5*40</f>
        <v>17640</v>
      </c>
      <c r="DN5" s="189">
        <v>23.059999999999995</v>
      </c>
      <c r="DO5" s="80">
        <f>+DL5*'PRECIOS SEGUN ADJ (RURAL)'!$B$17*'PRECIOS SEGUN ADJ (RURAL)'!$C$17</f>
        <v>406778.39999999997</v>
      </c>
      <c r="DP5" s="80" t="e" vm="1">
        <f>+[4]!NumLetras(DO5,"PESO","PESOS DOMINICANOS","$EE $m CON #d/100 CENTAVOS")</f>
        <v>#VALUE!</v>
      </c>
      <c r="DQ5" s="192">
        <v>0</v>
      </c>
      <c r="DR5" s="192">
        <f t="shared" si="16"/>
        <v>0</v>
      </c>
      <c r="DS5" s="189">
        <v>80.849999999999994</v>
      </c>
      <c r="DT5" s="80">
        <f>+DQ5*'PRECIOS SEGUN ADJ. (FRONTERIZO)'!$B$22*'PRECIOS SEGUN ADJ. (FRONTERIZO)'!$C$22</f>
        <v>0</v>
      </c>
      <c r="DU5" s="80" t="e" vm="1">
        <f>+[4]!NumLetras(DT5,"PESO","PESOS DOMINICANOS","$EE $m CON #d/100 CENTAVOS")</f>
        <v>#VALUE!</v>
      </c>
      <c r="DV5" s="165">
        <v>18</v>
      </c>
      <c r="DW5" s="37">
        <f>+DV5*40</f>
        <v>720</v>
      </c>
      <c r="DX5" s="189">
        <v>21.83</v>
      </c>
      <c r="DY5" s="80">
        <f>+DV5*'PRECIOS SEGUN ADJ (RURAL)'!$B$19*'PRECIOS SEGUN ADJ (RURAL)'!$C$19</f>
        <v>15717.599999999999</v>
      </c>
      <c r="DZ5" s="80" t="e" vm="1">
        <f>+[4]!NumLetras(DY5,"PESO","PESOS DOMINICANOS","$EE $m CON #d/100 CENTAVOS")</f>
        <v>#VALUE!</v>
      </c>
      <c r="EA5" s="80">
        <f t="shared" si="17"/>
        <v>2829.17</v>
      </c>
      <c r="EB5" s="165">
        <v>65</v>
      </c>
      <c r="EC5" s="37">
        <f>+EB5*40</f>
        <v>2600</v>
      </c>
      <c r="ED5" s="189">
        <v>33</v>
      </c>
      <c r="EE5" s="80">
        <f>+EB5*'PRECIOS SEGUN ADJ (RURAL)'!$B$20*'PRECIOS SEGUN ADJ (RURAL)'!$C$20</f>
        <v>85800</v>
      </c>
      <c r="EF5" s="80" t="e" vm="1">
        <f>+[4]!NumLetras(EE5,"PESO","PESOS DOMINICANOS","$EE $m CON #d/100 CENTAVOS")</f>
        <v>#VALUE!</v>
      </c>
      <c r="EG5" s="37">
        <v>0</v>
      </c>
      <c r="EH5" s="37">
        <f t="shared" si="18"/>
        <v>0</v>
      </c>
      <c r="EI5" s="189">
        <v>15.789999999999997</v>
      </c>
      <c r="EJ5" s="80">
        <f>+EG5*'PRECIOS SEGUN ADJ. (FRONTERIZO)'!$B$25*'PRECIOS SEGUN ADJ. (FRONTERIZO)'!$C$25</f>
        <v>0</v>
      </c>
      <c r="EK5" s="80" t="e" vm="1">
        <f>+[4]!NumLetras(EJ5,"PESO","PESOS DOMINICANOS","$EE $m CON #d/100 CENTAVOS")</f>
        <v>#VALUE!</v>
      </c>
      <c r="EL5" s="37">
        <v>0</v>
      </c>
      <c r="EM5" s="37">
        <f t="shared" si="19"/>
        <v>0</v>
      </c>
      <c r="EN5" s="189">
        <v>31.5</v>
      </c>
      <c r="EO5" s="80">
        <f>+EL5*'PRECIOS SEGUN ADJ. (FRONTERIZO)'!$B$26*'PRECIOS SEGUN ADJ. (FRONTERIZO)'!$C$26</f>
        <v>0</v>
      </c>
      <c r="EP5" s="80" t="e" vm="1">
        <f>+[4]!NumLetras(EO5,"PESO","PESOS DOMINICANOS","$EE $m CON #d/100 CENTAVOS")</f>
        <v>#VALUE!</v>
      </c>
      <c r="EQ5" s="193">
        <v>57</v>
      </c>
      <c r="ER5" s="194">
        <f t="shared" si="20"/>
        <v>2280</v>
      </c>
      <c r="ES5" s="195">
        <v>21.68</v>
      </c>
      <c r="ET5" s="196">
        <f>+EQ5*'PRECIOS SEGUN ADJ (RURAL)'!$B$13*'PRECIOS SEGUN ADJ (RURAL)'!$C$13</f>
        <v>49430.400000000001</v>
      </c>
      <c r="EU5" s="196" t="e" vm="1">
        <f>+[4]!NumLetras(ET5,"PESO","PESOS DOMINICANOS","$EE $m CON #d/100 CENTAVOS")</f>
        <v>#VALUE!</v>
      </c>
      <c r="EV5" s="197">
        <v>441</v>
      </c>
      <c r="EW5" s="198">
        <f t="shared" si="21"/>
        <v>8820</v>
      </c>
      <c r="EX5" s="199">
        <v>5.5</v>
      </c>
      <c r="EY5" s="200">
        <f>+EV5*'PRECIOS SEGUN ADJ (RURAL)'!$B$16*'PRECIOS SEGUN ADJ (RURAL)'!$C$16</f>
        <v>48510</v>
      </c>
      <c r="EZ5" s="200" t="e" vm="1">
        <f>+[4]!NumLetras(EY5,"PESO","PESOS DOMINICANOS","$EE $m CON #d/100 CENTAVOS")</f>
        <v>#VALUE!</v>
      </c>
      <c r="FA5" s="201">
        <v>25</v>
      </c>
      <c r="FB5" s="202">
        <f t="shared" si="22"/>
        <v>1000</v>
      </c>
      <c r="FC5" s="203">
        <v>220</v>
      </c>
      <c r="FD5" s="204">
        <f>+FA5*'PRECIOS SEGUN ADJ (RURAL)'!$B$18*'PRECIOS SEGUN ADJ (RURAL)'!$C$18</f>
        <v>220000</v>
      </c>
      <c r="FE5" s="204" t="e" vm="1">
        <f>+[4]!NumLetras(FD5,"PESO","PESOS DOMINICANOS","$EE $m CON #d/100 CENTAVOS")</f>
        <v>#VALUE!</v>
      </c>
      <c r="FF5" s="204">
        <f t="shared" si="23"/>
        <v>39600</v>
      </c>
      <c r="FG5" s="80">
        <f t="shared" si="24"/>
        <v>2187742.4</v>
      </c>
      <c r="FH5" s="80" t="e" vm="1">
        <f>+[4]!NumLetras(FG5,"PESO","PESOS DOMINICANOS","$EE $m CON #d/100 CENTAVOS")</f>
        <v>#VALUE!</v>
      </c>
      <c r="FI5" s="80">
        <f t="shared" si="25"/>
        <v>168630.28</v>
      </c>
      <c r="FJ5" s="80" t="e" vm="1">
        <f>+[4]!NumLetras(FI5,"PESO","PESOS DOMINICANOS","$EE $m CON #d/100 CENTAVOS")</f>
        <v>#VALUE!</v>
      </c>
      <c r="FK5" s="80">
        <f t="shared" si="26"/>
        <v>2019112.1199999999</v>
      </c>
      <c r="FL5" s="80" t="e" vm="1">
        <f>+[4]!NumLetras(FK5,"PESO","PESOS DOMINICANOS","$EE $m CON #d/100 CENTAVOS")</f>
        <v>#VALUE!</v>
      </c>
      <c r="FM5" s="80">
        <f t="shared" si="27"/>
        <v>437548.48</v>
      </c>
      <c r="FN5" s="80" t="e" vm="1">
        <f>+[4]!NumLetras(FM5,"PESO","PESOS DOMINICANOS","$EE $m CON #d/100 CENTAVOS")</f>
        <v>#VALUE!</v>
      </c>
      <c r="FO5" s="80">
        <f t="shared" si="28"/>
        <v>21877.42</v>
      </c>
      <c r="FP5" s="80" t="e" vm="1">
        <f>+[4]!NumLetras(FO5,"PESO","PESOS DOMINICANOS","$EE $m CON #d/100 CENTAVOS")</f>
        <v>#VALUE!</v>
      </c>
      <c r="FQ5" s="80"/>
      <c r="FR5" s="80">
        <f t="shared" si="29"/>
        <v>1750193.92</v>
      </c>
      <c r="FS5" s="80" t="e" vm="1">
        <f>+[4]!NumLetras(FR5,"PESO","PESOS DOMINICANOS","$EE $m CON #d/100 CENTAVOS")</f>
        <v>#VALUE!</v>
      </c>
      <c r="FT5" s="37" t="str">
        <f>+VLOOKUP(D5,'RURAL XENIA'!F:G,2,0)</f>
        <v>R-40</v>
      </c>
    </row>
    <row r="6" spans="1:176">
      <c r="A6" s="37">
        <v>97</v>
      </c>
      <c r="B6" s="37">
        <v>97</v>
      </c>
      <c r="C6" s="167" t="s">
        <v>3913</v>
      </c>
      <c r="D6" s="37">
        <v>132258525</v>
      </c>
      <c r="E6" s="37">
        <f>+VLOOKUP(D6,'INFORMACION DE PROVEEDORES'!C:I,2,0)</f>
        <v>132258525</v>
      </c>
      <c r="F6" s="26" t="str">
        <f>+VLOOKUP(D6,'INFORMACION DE PROVEEDORES'!C:J,4,0)</f>
        <v>JUAN FRANCISCO GUZMAN MARTINEZ</v>
      </c>
      <c r="G6" s="37" t="str">
        <f>+VLOOKUP(D6,'INFORMACION DE PROVEEDORES'!C:K,5,0)</f>
        <v>402-2149684-3</v>
      </c>
      <c r="H6" s="26" t="str">
        <f>+VLOOKUP(D6,'INFORMACION DE PROVEEDORES'!C:L,7,0)</f>
        <v>CALLE SANCHEZ ANCHA, NO.55 SECTOR VILLA ESTELA</v>
      </c>
      <c r="I6" s="37" t="str">
        <f>+VLOOKUP(D6,'INFORMACION DE PROVEEDORES'!C:M,3,0)</f>
        <v xml:space="preserve"> JURÍDICA</v>
      </c>
      <c r="J6" s="37">
        <v>1</v>
      </c>
      <c r="K6" s="37">
        <v>269</v>
      </c>
      <c r="L6" s="37">
        <v>48</v>
      </c>
      <c r="M6" s="37">
        <f>+L6*20</f>
        <v>960</v>
      </c>
      <c r="N6" s="189">
        <v>69.81</v>
      </c>
      <c r="O6" s="80">
        <f>+L6*'PRECIOS SEGUN ADJ. (FRONTERIZO)'!$B$2*'PRECIOS SEGUN ADJ. (FRONTERIZO)'!$C$2</f>
        <v>67017.600000000006</v>
      </c>
      <c r="P6" s="80" t="e" vm="1">
        <f>+[4]!NumLetras(O6,"PESO","PESOS DOMINICANOS","$EE $m CON #d/100 CENTAVOS")</f>
        <v>#VALUE!</v>
      </c>
      <c r="Q6" s="80">
        <f t="shared" si="0"/>
        <v>10722.82</v>
      </c>
      <c r="R6" s="37">
        <v>12</v>
      </c>
      <c r="S6" s="37">
        <f>+R6*20</f>
        <v>240</v>
      </c>
      <c r="T6" s="189">
        <v>31.5</v>
      </c>
      <c r="U6" s="80">
        <f>+R6*'PRECIOS SEGUN ADJ. (FRONTERIZO)'!$B$3*'PRECIOS SEGUN ADJ. (FRONTERIZO)'!$C$3</f>
        <v>7560</v>
      </c>
      <c r="V6" s="80" t="e" vm="1">
        <f>+[4]!NumLetras(U6,"PESO","PESOS DOMINICANOS","$EE $m CON #d/100 CENTAVOS")</f>
        <v>#VALUE!</v>
      </c>
      <c r="W6" s="192">
        <v>0</v>
      </c>
      <c r="X6" s="37">
        <f t="shared" si="1"/>
        <v>0</v>
      </c>
      <c r="Y6" s="189">
        <v>25.2</v>
      </c>
      <c r="Z6" s="80">
        <f>+W6*'PRECIOS SEGUN ADJ. (FRONTERIZO)'!$B$4*'PRECIOS SEGUN ADJ. (FRONTERIZO)'!$C$4</f>
        <v>0</v>
      </c>
      <c r="AA6" s="80" t="e" vm="1">
        <f>+[4]!NumLetras(Z6,"PESO","PESOS DOMINICANOS","$EE $m CON #d/100 CENTAVOS")</f>
        <v>#VALUE!</v>
      </c>
      <c r="AB6" s="37">
        <v>82</v>
      </c>
      <c r="AC6" s="37">
        <f>+AB6*20</f>
        <v>1640</v>
      </c>
      <c r="AD6" s="189">
        <v>87.91</v>
      </c>
      <c r="AE6" s="80">
        <f>+AB6*'PRECIOS SEGUN ADJ. (FRONTERIZO)'!$B$5*'PRECIOS SEGUN ADJ. (FRONTERIZO)'!$C$5</f>
        <v>144172.4</v>
      </c>
      <c r="AF6" s="80" t="e" vm="1">
        <f>+[4]!NumLetras(AE6,"PESO","PESOS DOMINICANOS","$EE $m CON #d/100 CENTAVOS")</f>
        <v>#VALUE!</v>
      </c>
      <c r="AG6" s="80">
        <f t="shared" si="2"/>
        <v>25951.03</v>
      </c>
      <c r="AH6" s="37">
        <v>99</v>
      </c>
      <c r="AI6" s="37">
        <f>+AH6*20</f>
        <v>1980</v>
      </c>
      <c r="AJ6" s="189">
        <v>53.95000000000001</v>
      </c>
      <c r="AK6" s="80">
        <f>+AH6*'PRECIOS SEGUN ADJ. (FRONTERIZO)'!$B$6*'PRECIOS SEGUN ADJ. (FRONTERIZO)'!$C$6</f>
        <v>106821</v>
      </c>
      <c r="AL6" s="80" t="e" vm="1">
        <f>+[4]!NumLetras(AK6,"PESO","PESOS DOMINICANOS","$EE $m CON #d/100 CENTAVOS")</f>
        <v>#VALUE!</v>
      </c>
      <c r="AM6" s="37">
        <v>12</v>
      </c>
      <c r="AN6" s="37">
        <f>+AM6*20</f>
        <v>240</v>
      </c>
      <c r="AO6" s="189">
        <v>25.04</v>
      </c>
      <c r="AP6" s="80">
        <f>+AM6*'PRECIOS SEGUN ADJ. (FRONTERIZO)'!$B$7*'PRECIOS SEGUN ADJ. (FRONTERIZO)'!$C$7</f>
        <v>6009.6</v>
      </c>
      <c r="AQ6" s="80" t="e" vm="1">
        <f>+[4]!NumLetras(AP6,"PESO","PESOS DOMINICANOS","$EE $m CON #d/100 CENTAVOS")</f>
        <v>#VALUE!</v>
      </c>
      <c r="AR6" s="80">
        <f t="shared" si="3"/>
        <v>961.54</v>
      </c>
      <c r="AS6" s="37">
        <v>30</v>
      </c>
      <c r="AT6" s="37">
        <f>+AS6*20</f>
        <v>600</v>
      </c>
      <c r="AU6" s="189">
        <v>290.85000000000002</v>
      </c>
      <c r="AV6" s="80">
        <f>+AS6*'PRECIOS SEGUN ADJ. (FRONTERIZO)'!$B$8*'PRECIOS SEGUN ADJ. (FRONTERIZO)'!$C$8</f>
        <v>174510</v>
      </c>
      <c r="AW6" s="80" t="e" vm="1">
        <f>+[4]!NumLetras(AV6,"PESO","PESOS DOMINICANOS","$EE $m CON #d/100 CENTAVOS")</f>
        <v>#VALUE!</v>
      </c>
      <c r="AX6" s="80">
        <f t="shared" si="4"/>
        <v>31411.8</v>
      </c>
      <c r="AY6" s="37">
        <v>0</v>
      </c>
      <c r="AZ6" s="37">
        <f t="shared" si="5"/>
        <v>0</v>
      </c>
      <c r="BA6" s="189">
        <v>18.899999999999999</v>
      </c>
      <c r="BB6" s="80">
        <f>+AY6*'PRECIOS SEGUN ADJ. (FRONTERIZO)'!$B$9*'PRECIOS SEGUN ADJ. (FRONTERIZO)'!$C$9</f>
        <v>0</v>
      </c>
      <c r="BC6" s="80" t="e" vm="1">
        <f>+[4]!NumLetras(BB6,"PESO","PESOS DOMINICANOS","$EE $m CON #d/100 CENTAVOS")</f>
        <v>#VALUE!</v>
      </c>
      <c r="BD6" s="37">
        <v>6</v>
      </c>
      <c r="BE6" s="37">
        <f>+BD6*20</f>
        <v>120</v>
      </c>
      <c r="BF6" s="189">
        <v>140.38</v>
      </c>
      <c r="BG6" s="80">
        <f>+BD6*'PRECIOS SEGUN ADJ. (FRONTERIZO)'!$B$10*'PRECIOS SEGUN ADJ. (FRONTERIZO)'!$C$10</f>
        <v>16845.599999999999</v>
      </c>
      <c r="BH6" s="80" t="e" vm="1">
        <f>+[4]!NumLetras(BG6,"PESO","PESOS DOMINICANOS","$EE $m CON #d/100 CENTAVOS")</f>
        <v>#VALUE!</v>
      </c>
      <c r="BI6" s="80">
        <f t="shared" si="6"/>
        <v>3032.21</v>
      </c>
      <c r="BJ6" s="37">
        <v>0</v>
      </c>
      <c r="BK6" s="37">
        <f t="shared" si="7"/>
        <v>0</v>
      </c>
      <c r="BL6" s="189">
        <v>31.459999999999997</v>
      </c>
      <c r="BM6" s="80">
        <f>+BJ6*'PRECIOS SEGUN ADJ. (FRONTERIZO)'!$B$11*'PRECIOS SEGUN ADJ. (FRONTERIZO)'!$C$11</f>
        <v>0</v>
      </c>
      <c r="BN6" s="80" t="e" vm="1">
        <f>+[4]!NumLetras(BM6,"PESO","PESOS DOMINICANOS","$EE $m CON #d/100 CENTAVOS")</f>
        <v>#VALUE!</v>
      </c>
      <c r="BO6" s="37">
        <v>24</v>
      </c>
      <c r="BP6" s="37">
        <f>+BO6*20</f>
        <v>480</v>
      </c>
      <c r="BQ6" s="189">
        <v>65</v>
      </c>
      <c r="BR6" s="80">
        <f>+BO6*'PRECIOS SEGUN ADJ. (FRONTERIZO)'!$B$12*'PRECIOS SEGUN ADJ. (FRONTERIZO)'!$C$12</f>
        <v>31200</v>
      </c>
      <c r="BS6" s="80" t="e" vm="1">
        <f>+[4]!NumLetras(BR6,"PESO","PESOS DOMINICANOS","$EE $m CON #d/100 CENTAVOS")</f>
        <v>#VALUE!</v>
      </c>
      <c r="BT6" s="37">
        <v>0</v>
      </c>
      <c r="BU6" s="37">
        <f t="shared" si="8"/>
        <v>0</v>
      </c>
      <c r="BV6" s="189">
        <v>5.5</v>
      </c>
      <c r="BW6" s="80">
        <f>+BT6*'PRECIOS SEGUN ADJ. (FRONTERIZO)'!$B$13*'PRECIOS SEGUN ADJ. (FRONTERIZO)'!$C$13</f>
        <v>0</v>
      </c>
      <c r="BX6" s="80" t="e" vm="1">
        <f>+[4]!NumLetras(BW6,"PESO","PESOS DOMINICANOS","$EE $m CON #d/100 CENTAVOS")</f>
        <v>#VALUE!</v>
      </c>
      <c r="BY6" s="37">
        <v>538</v>
      </c>
      <c r="BZ6" s="37">
        <f>+BY6*20</f>
        <v>10760</v>
      </c>
      <c r="CA6" s="189">
        <v>7.15</v>
      </c>
      <c r="CB6" s="80">
        <f>+BY6*'PRECIOS SEGUN ADJ. (FRONTERIZO)'!$B$14*'PRECIOS SEGUN ADJ. (FRONTERIZO)'!$C$14</f>
        <v>76934</v>
      </c>
      <c r="CC6" s="80" t="e" vm="1">
        <f>+[4]!NumLetras(CB6,"PESO","PESOS DOMINICANOS","$EE $m CON #d/100 CENTAVOS")</f>
        <v>#VALUE!</v>
      </c>
      <c r="CD6" s="37">
        <v>1076</v>
      </c>
      <c r="CE6" s="37">
        <f>+CD6*20</f>
        <v>21520</v>
      </c>
      <c r="CF6" s="189">
        <v>6.8400000000000007</v>
      </c>
      <c r="CG6" s="80">
        <f>+CD6*'PRECIOS SEGUN ADJ. (FRONTERIZO)'!$B$15*'PRECIOS SEGUN ADJ. (FRONTERIZO)'!$C$15</f>
        <v>147196.79999999999</v>
      </c>
      <c r="CH6" s="80" t="e" vm="1">
        <f>+[4]!NumLetras(CG6,"PESO","PESOS DOMINICANOS","$EE $m CON #d/100 CENTAVOS")</f>
        <v>#VALUE!</v>
      </c>
      <c r="CI6" s="37">
        <v>0</v>
      </c>
      <c r="CJ6" s="37">
        <f t="shared" si="9"/>
        <v>0</v>
      </c>
      <c r="CK6" s="189">
        <v>60</v>
      </c>
      <c r="CL6" s="80">
        <f>+CI6*'PRECIOS SEGUN ADJ. (FRONTERIZO)'!$B$16*'PRECIOS SEGUN ADJ. (FRONTERIZO)'!$C$16</f>
        <v>0</v>
      </c>
      <c r="CM6" s="80" t="e" vm="1">
        <f>+[4]!NumLetras(CL6,"PESO","PESOS DOMINICANOS","$EE $m CON #d/100 CENTAVOS")</f>
        <v>#VALUE!</v>
      </c>
      <c r="CN6" s="80">
        <f t="shared" si="10"/>
        <v>0</v>
      </c>
      <c r="CO6" s="37">
        <v>0</v>
      </c>
      <c r="CP6" s="37">
        <f t="shared" si="11"/>
        <v>0</v>
      </c>
      <c r="CQ6" s="189">
        <v>55.649999999999991</v>
      </c>
      <c r="CR6" s="80">
        <f>+CO6*'PRECIOS SEGUN ADJ. (FRONTERIZO)'!$B$17*'PRECIOS SEGUN ADJ. (FRONTERIZO)'!$C$17</f>
        <v>0</v>
      </c>
      <c r="CS6" s="80" t="e" vm="1">
        <f>+[4]!NumLetras(CR6,"PESO","PESOS DOMINICANOS","$EE $m CON #d/100 CENTAVOS")</f>
        <v>#VALUE!</v>
      </c>
      <c r="CT6" s="80">
        <f t="shared" si="12"/>
        <v>0</v>
      </c>
      <c r="CU6" s="37">
        <v>538</v>
      </c>
      <c r="CV6" s="37">
        <f>+CU6*20</f>
        <v>10760</v>
      </c>
      <c r="CW6" s="189">
        <v>6.6</v>
      </c>
      <c r="CX6" s="80">
        <f>+CU6*'PRECIOS SEGUN ADJ. (FRONTERIZO)'!$B$18*'PRECIOS SEGUN ADJ. (FRONTERIZO)'!$C$18</f>
        <v>71016</v>
      </c>
      <c r="CY6" s="80" t="e" vm="1">
        <f>+[4]!NumLetras(CX6,"PESO","PESOS DOMINICANOS","$EE $m CON #d/100 CENTAVOS")</f>
        <v>#VALUE!</v>
      </c>
      <c r="CZ6" s="37">
        <v>0</v>
      </c>
      <c r="DA6" s="37">
        <f t="shared" si="13"/>
        <v>0</v>
      </c>
      <c r="DB6" s="189">
        <v>65.75</v>
      </c>
      <c r="DC6" s="80">
        <f>+CZ6*'PRECIOS SEGUN ADJ. (FRONTERIZO)'!$B$19*'PRECIOS SEGUN ADJ. (FRONTERIZO)'!$C$19</f>
        <v>0</v>
      </c>
      <c r="DD6" s="80" t="e" vm="1">
        <f>+[4]!NumLetras(DC6,"PESO","PESOS DOMINICANOS","$EE $m CON #d/100 CENTAVOS")</f>
        <v>#VALUE!</v>
      </c>
      <c r="DE6" s="80">
        <f t="shared" si="14"/>
        <v>0</v>
      </c>
      <c r="DF6" s="37">
        <v>12</v>
      </c>
      <c r="DG6" s="37">
        <f>+DF6*20</f>
        <v>240</v>
      </c>
      <c r="DH6" s="189">
        <v>82.59999999999998</v>
      </c>
      <c r="DI6" s="80">
        <f>+DF6*'PRECIOS SEGUN ADJ. (FRONTERIZO)'!$B$20*'PRECIOS SEGUN ADJ. (FRONTERIZO)'!$C$20</f>
        <v>19824</v>
      </c>
      <c r="DJ6" s="80" t="e" vm="1">
        <f>+[4]!NumLetras(DI6,"PESO","PESOS DOMINICANOS","$EE $m CON #d/100 CENTAVOS")</f>
        <v>#VALUE!</v>
      </c>
      <c r="DK6" s="80">
        <f t="shared" si="15"/>
        <v>3568.32</v>
      </c>
      <c r="DL6" s="37">
        <v>1076</v>
      </c>
      <c r="DM6" s="37">
        <f>+DL6*20</f>
        <v>21520</v>
      </c>
      <c r="DN6" s="189">
        <v>22</v>
      </c>
      <c r="DO6" s="80">
        <f>+DL6*'PRECIOS SEGUN ADJ. (FRONTERIZO)'!$B$21*'PRECIOS SEGUN ADJ. (FRONTERIZO)'!$C$21</f>
        <v>473440</v>
      </c>
      <c r="DP6" s="80" t="e" vm="1">
        <f>+[4]!NumLetras(DO6,"PESO","PESOS DOMINICANOS","$EE $m CON #d/100 CENTAVOS")</f>
        <v>#VALUE!</v>
      </c>
      <c r="DQ6" s="192">
        <v>60</v>
      </c>
      <c r="DR6" s="192">
        <f t="shared" si="16"/>
        <v>1200</v>
      </c>
      <c r="DS6" s="189">
        <v>80.849999999999994</v>
      </c>
      <c r="DT6" s="80">
        <f>+DQ6*'PRECIOS SEGUN ADJ. (FRONTERIZO)'!$B$22*'PRECIOS SEGUN ADJ. (FRONTERIZO)'!$C$22</f>
        <v>97020</v>
      </c>
      <c r="DU6" s="80" t="e" vm="1">
        <f>+[4]!NumLetras(DT6,"PESO","PESOS DOMINICANOS","$EE $m CON #d/100 CENTAVOS")</f>
        <v>#VALUE!</v>
      </c>
      <c r="DV6" s="37">
        <v>27</v>
      </c>
      <c r="DW6" s="37">
        <f>+DV6*20</f>
        <v>540</v>
      </c>
      <c r="DX6" s="189">
        <v>21.83</v>
      </c>
      <c r="DY6" s="80">
        <f>+DV6*'PRECIOS SEGUN ADJ. (FRONTERIZO)'!$B$23*'PRECIOS SEGUN ADJ. (FRONTERIZO)'!$C$23</f>
        <v>11788.199999999999</v>
      </c>
      <c r="DZ6" s="80" t="e" vm="1">
        <f>+[4]!NumLetras(DY6,"PESO","PESOS DOMINICANOS","$EE $m CON #d/100 CENTAVOS")</f>
        <v>#VALUE!</v>
      </c>
      <c r="EA6" s="80">
        <f t="shared" si="17"/>
        <v>2121.88</v>
      </c>
      <c r="EB6" s="37">
        <v>84</v>
      </c>
      <c r="EC6" s="37">
        <f>+EB6*20</f>
        <v>1680</v>
      </c>
      <c r="ED6" s="189">
        <v>33</v>
      </c>
      <c r="EE6" s="80">
        <f>+EB6*'PRECIOS SEGUN ADJ. (FRONTERIZO)'!$B$24*'PRECIOS SEGUN ADJ. (FRONTERIZO)'!$C$24</f>
        <v>55440</v>
      </c>
      <c r="EF6" s="80" t="e" vm="1">
        <f>+[4]!NumLetras(EE6,"PESO","PESOS DOMINICANOS","$EE $m CON #d/100 CENTAVOS")</f>
        <v>#VALUE!</v>
      </c>
      <c r="EG6" s="37">
        <v>0</v>
      </c>
      <c r="EH6" s="37">
        <f t="shared" si="18"/>
        <v>0</v>
      </c>
      <c r="EI6" s="189">
        <v>15.789999999999997</v>
      </c>
      <c r="EJ6" s="80">
        <f>+EG6*'PRECIOS SEGUN ADJ. (FRONTERIZO)'!$B$25*'PRECIOS SEGUN ADJ. (FRONTERIZO)'!$C$25</f>
        <v>0</v>
      </c>
      <c r="EK6" s="80" t="e" vm="1">
        <f>+[4]!NumLetras(EJ6,"PESO","PESOS DOMINICANOS","$EE $m CON #d/100 CENTAVOS")</f>
        <v>#VALUE!</v>
      </c>
      <c r="EL6" s="37">
        <v>0</v>
      </c>
      <c r="EM6" s="37">
        <f t="shared" si="19"/>
        <v>0</v>
      </c>
      <c r="EN6" s="189">
        <v>31.5</v>
      </c>
      <c r="EO6" s="80">
        <f>+EL6*'PRECIOS SEGUN ADJ. (FRONTERIZO)'!$B$26*'PRECIOS SEGUN ADJ. (FRONTERIZO)'!$C$26</f>
        <v>0</v>
      </c>
      <c r="EP6" s="80" t="e" vm="1">
        <f>+[4]!NumLetras(EO6,"PESO","PESOS DOMINICANOS","$EE $m CON #d/100 CENTAVOS")</f>
        <v>#VALUE!</v>
      </c>
      <c r="EQ6" s="80">
        <v>0</v>
      </c>
      <c r="ER6" s="194">
        <f t="shared" si="20"/>
        <v>0</v>
      </c>
      <c r="ES6" s="195">
        <v>21.68</v>
      </c>
      <c r="ET6" s="196">
        <f>+EQ6*'PRECIOS SEGUN ADJ (RURAL)'!$B$13*'PRECIOS SEGUN ADJ (RURAL)'!$C$13</f>
        <v>0</v>
      </c>
      <c r="EU6" s="196" t="e" vm="1">
        <f>+[4]!NumLetras(ET6,"PESO","PESOS DOMINICANOS","$EE $m CON #d/100 CENTAVOS")</f>
        <v>#VALUE!</v>
      </c>
      <c r="EV6" s="80">
        <v>0</v>
      </c>
      <c r="EW6" s="198">
        <f t="shared" si="21"/>
        <v>0</v>
      </c>
      <c r="EX6" s="199">
        <v>5.5</v>
      </c>
      <c r="EY6" s="200">
        <f>+EV6*'PRECIOS SEGUN ADJ (RURAL)'!$B$16*'PRECIOS SEGUN ADJ (RURAL)'!$C$16</f>
        <v>0</v>
      </c>
      <c r="EZ6" s="200" t="e" vm="1">
        <f>+[4]!NumLetras(EY6,"PESO","PESOS DOMINICANOS","$EE $m CON #d/100 CENTAVOS")</f>
        <v>#VALUE!</v>
      </c>
      <c r="FA6" s="80">
        <v>0</v>
      </c>
      <c r="FB6" s="202">
        <f t="shared" si="22"/>
        <v>0</v>
      </c>
      <c r="FC6" s="203">
        <v>220</v>
      </c>
      <c r="FD6" s="204">
        <f>+FA6*'PRECIOS SEGUN ADJ (RURAL)'!$B$18*'PRECIOS SEGUN ADJ (RURAL)'!$C$18</f>
        <v>0</v>
      </c>
      <c r="FE6" s="204" t="e" vm="1">
        <f>+[4]!NumLetras(FD6,"PESO","PESOS DOMINICANOS","$EE $m CON #d/100 CENTAVOS")</f>
        <v>#VALUE!</v>
      </c>
      <c r="FF6" s="204">
        <f t="shared" si="23"/>
        <v>0</v>
      </c>
      <c r="FG6" s="80">
        <f t="shared" si="24"/>
        <v>1506795.2</v>
      </c>
      <c r="FH6" s="80" t="e" vm="1">
        <f>+[4]!NumLetras(FG6,"PESO","PESOS DOMINICANOS","$EE $m CON #d/100 CENTAVOS")</f>
        <v>#VALUE!</v>
      </c>
      <c r="FI6" s="80">
        <f t="shared" si="25"/>
        <v>77769.60000000002</v>
      </c>
      <c r="FJ6" s="80" t="e" vm="1">
        <f>+[4]!NumLetras(FI6,"PESO","PESOS DOMINICANOS","$EE $m CON #d/100 CENTAVOS")</f>
        <v>#VALUE!</v>
      </c>
      <c r="FK6" s="80">
        <f t="shared" si="26"/>
        <v>1429025.5999999999</v>
      </c>
      <c r="FL6" s="80" t="e" vm="1">
        <f>+[4]!NumLetras(FK6,"PESO","PESOS DOMINICANOS","$EE $m CON #d/100 CENTAVOS")</f>
        <v>#VALUE!</v>
      </c>
      <c r="FM6" s="80">
        <f t="shared" si="27"/>
        <v>301359.03999999998</v>
      </c>
      <c r="FN6" s="80" t="e" vm="1">
        <f>+[4]!NumLetras(FM6,"PESO","PESOS DOMINICANOS","$EE $m CON #d/100 CENTAVOS")</f>
        <v>#VALUE!</v>
      </c>
      <c r="FO6" s="80">
        <f t="shared" si="28"/>
        <v>15067.95</v>
      </c>
      <c r="FP6" s="80" t="e" vm="1">
        <f>+[4]!NumLetras(FO6,"PESO","PESOS DOMINICANOS","$EE $m CON #d/100 CENTAVOS")</f>
        <v>#VALUE!</v>
      </c>
      <c r="FQ6" s="80"/>
      <c r="FR6" s="80">
        <f t="shared" si="29"/>
        <v>1205436.1599999999</v>
      </c>
      <c r="FS6" s="80" t="e" vm="1">
        <f>+[4]!NumLetras(FR6,"PESO","PESOS DOMINICANOS","$EE $m CON #d/100 CENTAVOS")</f>
        <v>#VALUE!</v>
      </c>
      <c r="FT6" s="37" t="str">
        <f>+VLOOKUP(D6,'FRONTERIZO XENIA'!F:G,2,0)</f>
        <v>F-05</v>
      </c>
    </row>
    <row r="7" spans="1:176">
      <c r="A7" s="37">
        <v>146</v>
      </c>
      <c r="B7" s="37">
        <v>146</v>
      </c>
      <c r="C7" s="167" t="s">
        <v>3913</v>
      </c>
      <c r="D7" s="37">
        <v>132258525</v>
      </c>
      <c r="E7" s="37">
        <f>+VLOOKUP(D7,'INFORMACION DE PROVEEDORES'!C:I,2,0)</f>
        <v>132258525</v>
      </c>
      <c r="F7" s="26" t="str">
        <f>+VLOOKUP(D7,'INFORMACION DE PROVEEDORES'!C:J,4,0)</f>
        <v>JUAN FRANCISCO GUZMAN MARTINEZ</v>
      </c>
      <c r="G7" s="37" t="str">
        <f>+VLOOKUP(D7,'INFORMACION DE PROVEEDORES'!C:K,5,0)</f>
        <v>402-2149684-3</v>
      </c>
      <c r="H7" s="26" t="str">
        <f>+VLOOKUP(D7,'INFORMACION DE PROVEEDORES'!C:L,7,0)</f>
        <v>CALLE SANCHEZ ANCHA, NO.55 SECTOR VILLA ESTELA</v>
      </c>
      <c r="I7" s="37" t="str">
        <f>+VLOOKUP(D7,'INFORMACION DE PROVEEDORES'!C:M,3,0)</f>
        <v xml:space="preserve"> JURÍDICA</v>
      </c>
      <c r="J7" s="37">
        <v>1</v>
      </c>
      <c r="K7" s="37">
        <v>140</v>
      </c>
      <c r="L7" s="37">
        <v>10</v>
      </c>
      <c r="M7" s="37">
        <f>+L7*40</f>
        <v>400</v>
      </c>
      <c r="N7" s="189">
        <v>60.180000000000007</v>
      </c>
      <c r="O7" s="80">
        <f>+L7*'PRECIOS SEGUN ADJ (RURAL)'!$B$2*'PRECIOS SEGUN ADJ (RURAL)'!$C$2</f>
        <v>24072</v>
      </c>
      <c r="P7" s="80" t="e" vm="1">
        <f>+[4]!NumLetras(O7,"PESO","PESOS DOMINICANOS","$EE $m CON #d/100 CENTAVOS")</f>
        <v>#VALUE!</v>
      </c>
      <c r="Q7" s="80">
        <f t="shared" si="0"/>
        <v>3851.52</v>
      </c>
      <c r="R7" s="165">
        <v>2</v>
      </c>
      <c r="S7" s="37">
        <f>+R7*40</f>
        <v>80</v>
      </c>
      <c r="T7" s="189">
        <v>33</v>
      </c>
      <c r="U7" s="80">
        <f>+R7*'PRECIOS SEGUN ADJ (RURAL)'!$B$3*'PRECIOS SEGUN ADJ (RURAL)'!$C$3</f>
        <v>2640</v>
      </c>
      <c r="V7" s="80" t="e" vm="1">
        <f>+[4]!NumLetras(U7,"PESO","PESOS DOMINICANOS","$EE $m CON #d/100 CENTAVOS")</f>
        <v>#VALUE!</v>
      </c>
      <c r="W7" s="192">
        <v>0</v>
      </c>
      <c r="X7" s="37">
        <f t="shared" si="1"/>
        <v>0</v>
      </c>
      <c r="Y7" s="189">
        <v>25.2</v>
      </c>
      <c r="Z7" s="80">
        <f>+W7*'PRECIOS SEGUN ADJ. (FRONTERIZO)'!$B$4*'PRECIOS SEGUN ADJ. (FRONTERIZO)'!$C$4</f>
        <v>0</v>
      </c>
      <c r="AA7" s="80" t="e" vm="1">
        <f>+[4]!NumLetras(Z7,"PESO","PESOS DOMINICANOS","$EE $m CON #d/100 CENTAVOS")</f>
        <v>#VALUE!</v>
      </c>
      <c r="AB7" s="165">
        <v>22</v>
      </c>
      <c r="AC7" s="37">
        <f>+AB7*40</f>
        <v>880</v>
      </c>
      <c r="AD7" s="189">
        <v>87.91</v>
      </c>
      <c r="AE7" s="80">
        <f>+AB7*'PRECIOS SEGUN ADJ (RURAL)'!$B$4*'PRECIOS SEGUN ADJ (RURAL)'!$C$4</f>
        <v>77360.800000000003</v>
      </c>
      <c r="AF7" s="80" t="e" vm="1">
        <f>+[4]!NumLetras(AE7,"PESO","PESOS DOMINICANOS","$EE $m CON #d/100 CENTAVOS")</f>
        <v>#VALUE!</v>
      </c>
      <c r="AG7" s="80">
        <f t="shared" si="2"/>
        <v>13924.94</v>
      </c>
      <c r="AH7" s="165">
        <v>26</v>
      </c>
      <c r="AI7" s="37">
        <f>+AH7*40</f>
        <v>1040</v>
      </c>
      <c r="AJ7" s="189">
        <v>53.95</v>
      </c>
      <c r="AK7" s="80">
        <f>+AH7*'PRECIOS SEGUN ADJ (RURAL)'!$B$5*'PRECIOS SEGUN ADJ (RURAL)'!$C$5</f>
        <v>56108</v>
      </c>
      <c r="AL7" s="80" t="e" vm="1">
        <f>+[4]!NumLetras(AK7,"PESO","PESOS DOMINICANOS","$EE $m CON #d/100 CENTAVOS")</f>
        <v>#VALUE!</v>
      </c>
      <c r="AM7" s="165">
        <v>4</v>
      </c>
      <c r="AN7" s="37">
        <f>+AM7*40</f>
        <v>160</v>
      </c>
      <c r="AO7" s="189">
        <v>29.05</v>
      </c>
      <c r="AP7" s="80">
        <f>+AM7*'PRECIOS SEGUN ADJ (RURAL)'!$B$6*'PRECIOS SEGUN ADJ (RURAL)'!$C$6</f>
        <v>4648</v>
      </c>
      <c r="AQ7" s="80" t="e" vm="1">
        <f>+[4]!NumLetras(AP7,"PESO","PESOS DOMINICANOS","$EE $m CON #d/100 CENTAVOS")</f>
        <v>#VALUE!</v>
      </c>
      <c r="AR7" s="80">
        <f t="shared" si="3"/>
        <v>743.68</v>
      </c>
      <c r="AS7" s="165">
        <v>8</v>
      </c>
      <c r="AT7" s="37">
        <f>+AS7*40</f>
        <v>320</v>
      </c>
      <c r="AU7" s="189">
        <v>304.44</v>
      </c>
      <c r="AV7" s="80">
        <f>+AS7*'PRECIOS SEGUN ADJ (RURAL)'!$B$7*'PRECIOS SEGUN ADJ (RURAL)'!$C$7</f>
        <v>97420.800000000003</v>
      </c>
      <c r="AW7" s="80" t="e" vm="1">
        <f>+[4]!NumLetras(AV7,"PESO","PESOS DOMINICANOS","$EE $m CON #d/100 CENTAVOS")</f>
        <v>#VALUE!</v>
      </c>
      <c r="AX7" s="80">
        <f t="shared" si="4"/>
        <v>17535.740000000002</v>
      </c>
      <c r="AY7" s="37">
        <v>0</v>
      </c>
      <c r="AZ7" s="37">
        <f t="shared" si="5"/>
        <v>0</v>
      </c>
      <c r="BA7" s="189">
        <v>18.899999999999999</v>
      </c>
      <c r="BB7" s="80">
        <f>+AY7*'PRECIOS SEGUN ADJ. (FRONTERIZO)'!$B$9*'PRECIOS SEGUN ADJ. (FRONTERIZO)'!$C$9</f>
        <v>0</v>
      </c>
      <c r="BC7" s="80" t="e" vm="1">
        <f>+[4]!NumLetras(BB7,"PESO","PESOS DOMINICANOS","$EE $m CON #d/100 CENTAVOS")</f>
        <v>#VALUE!</v>
      </c>
      <c r="BD7" s="165">
        <v>2</v>
      </c>
      <c r="BE7" s="37">
        <f>+BD7*40</f>
        <v>80</v>
      </c>
      <c r="BF7" s="189">
        <v>140.38999999999999</v>
      </c>
      <c r="BG7" s="80">
        <f>+BD7*'PRECIOS SEGUN ADJ (RURAL)'!$B$8*'PRECIOS SEGUN ADJ (RURAL)'!$C$8</f>
        <v>11231.199999999999</v>
      </c>
      <c r="BH7" s="80" t="e" vm="1">
        <f>+[4]!NumLetras(BG7,"PESO","PESOS DOMINICANOS","$EE $m CON #d/100 CENTAVOS")</f>
        <v>#VALUE!</v>
      </c>
      <c r="BI7" s="80">
        <f t="shared" si="6"/>
        <v>2021.62</v>
      </c>
      <c r="BJ7" s="37">
        <v>0</v>
      </c>
      <c r="BK7" s="37">
        <f t="shared" si="7"/>
        <v>0</v>
      </c>
      <c r="BL7" s="189">
        <v>31.459999999999997</v>
      </c>
      <c r="BM7" s="80">
        <f>+BJ7*'PRECIOS SEGUN ADJ. (FRONTERIZO)'!$B$11*'PRECIOS SEGUN ADJ. (FRONTERIZO)'!$C$11</f>
        <v>0</v>
      </c>
      <c r="BN7" s="80" t="e" vm="1">
        <f>+[4]!NumLetras(BM7,"PESO","PESOS DOMINICANOS","$EE $m CON #d/100 CENTAVOS")</f>
        <v>#VALUE!</v>
      </c>
      <c r="BO7" s="165">
        <v>7</v>
      </c>
      <c r="BP7" s="37">
        <f>+BO7*40</f>
        <v>280</v>
      </c>
      <c r="BQ7" s="189">
        <v>68.099999999999994</v>
      </c>
      <c r="BR7" s="80">
        <f>+BO7*'PRECIOS SEGUN ADJ (RURAL)'!$B$9*'PRECIOS SEGUN ADJ (RURAL)'!$C$9</f>
        <v>19067.999999999996</v>
      </c>
      <c r="BS7" s="80" t="e" vm="1">
        <f>+[4]!NumLetras(BR7,"PESO","PESOS DOMINICANOS","$EE $m CON #d/100 CENTAVOS")</f>
        <v>#VALUE!</v>
      </c>
      <c r="BT7" s="165">
        <v>140</v>
      </c>
      <c r="BU7" s="37">
        <f t="shared" si="8"/>
        <v>2800</v>
      </c>
      <c r="BV7" s="189">
        <v>5.5</v>
      </c>
      <c r="BW7" s="80">
        <f>+BT7*'PRECIOS SEGUN ADJ (RURAL)'!$B$10*'PRECIOS SEGUN ADJ (RURAL)'!$C$10</f>
        <v>15400</v>
      </c>
      <c r="BX7" s="80" t="e" vm="1">
        <f>+[4]!NumLetras(BW7,"PESO","PESOS DOMINICANOS","$EE $m CON #d/100 CENTAVOS")</f>
        <v>#VALUE!</v>
      </c>
      <c r="BY7" s="165">
        <v>140</v>
      </c>
      <c r="BZ7" s="37">
        <f>+BY7*40</f>
        <v>5600</v>
      </c>
      <c r="CA7" s="189">
        <v>7.1500000000000012</v>
      </c>
      <c r="CB7" s="80">
        <f>+BY7*'PRECIOS SEGUN ADJ (RURAL)'!$B$11*'PRECIOS SEGUN ADJ (RURAL)'!$C$11</f>
        <v>40040</v>
      </c>
      <c r="CC7" s="80" t="e" vm="1">
        <f>+[4]!NumLetras(CB7,"PESO","PESOS DOMINICANOS","$EE $m CON #d/100 CENTAVOS")</f>
        <v>#VALUE!</v>
      </c>
      <c r="CD7" s="165">
        <v>140</v>
      </c>
      <c r="CE7" s="37">
        <f>+CD7*40</f>
        <v>5600</v>
      </c>
      <c r="CF7" s="189">
        <v>6.84</v>
      </c>
      <c r="CG7" s="80">
        <f>+CD7*'PRECIOS SEGUN ADJ (RURAL)'!$B$12*'PRECIOS SEGUN ADJ (RURAL)'!$C$12</f>
        <v>38304</v>
      </c>
      <c r="CH7" s="80" t="e" vm="1">
        <f>+[4]!NumLetras(CG7,"PESO","PESOS DOMINICANOS","$EE $m CON #d/100 CENTAVOS")</f>
        <v>#VALUE!</v>
      </c>
      <c r="CI7" s="37">
        <v>0</v>
      </c>
      <c r="CJ7" s="37">
        <f t="shared" si="9"/>
        <v>0</v>
      </c>
      <c r="CK7" s="189">
        <v>60</v>
      </c>
      <c r="CL7" s="80">
        <f>+CI7*'PRECIOS SEGUN ADJ. (FRONTERIZO)'!$B$16*'PRECIOS SEGUN ADJ. (FRONTERIZO)'!$C$16</f>
        <v>0</v>
      </c>
      <c r="CM7" s="80" t="e" vm="1">
        <f>+[4]!NumLetras(CL7,"PESO","PESOS DOMINICANOS","$EE $m CON #d/100 CENTAVOS")</f>
        <v>#VALUE!</v>
      </c>
      <c r="CN7" s="80">
        <f t="shared" si="10"/>
        <v>0</v>
      </c>
      <c r="CO7" s="37">
        <v>0</v>
      </c>
      <c r="CP7" s="37">
        <f t="shared" si="11"/>
        <v>0</v>
      </c>
      <c r="CQ7" s="189">
        <v>55.649999999999991</v>
      </c>
      <c r="CR7" s="80">
        <f>+CO7*'PRECIOS SEGUN ADJ. (FRONTERIZO)'!$B$17*'PRECIOS SEGUN ADJ. (FRONTERIZO)'!$C$17</f>
        <v>0</v>
      </c>
      <c r="CS7" s="80" t="e" vm="1">
        <f>+[4]!NumLetras(CR7,"PESO","PESOS DOMINICANOS","$EE $m CON #d/100 CENTAVOS")</f>
        <v>#VALUE!</v>
      </c>
      <c r="CT7" s="80">
        <f t="shared" si="12"/>
        <v>0</v>
      </c>
      <c r="CU7" s="165">
        <v>140</v>
      </c>
      <c r="CV7" s="37">
        <f>+CU7*40</f>
        <v>5600</v>
      </c>
      <c r="CW7" s="189">
        <v>6.5999999999999988</v>
      </c>
      <c r="CX7" s="80">
        <f>+CU7*'PRECIOS SEGUN ADJ (RURAL)'!$B$14*'PRECIOS SEGUN ADJ (RURAL)'!$C$14</f>
        <v>36960</v>
      </c>
      <c r="CY7" s="80" t="e" vm="1">
        <f>+[4]!NumLetras(CX7,"PESO","PESOS DOMINICANOS","$EE $m CON #d/100 CENTAVOS")</f>
        <v>#VALUE!</v>
      </c>
      <c r="CZ7" s="37">
        <v>0</v>
      </c>
      <c r="DA7" s="37">
        <f t="shared" si="13"/>
        <v>0</v>
      </c>
      <c r="DB7" s="189">
        <v>65.75</v>
      </c>
      <c r="DC7" s="80">
        <f>+CZ7*'PRECIOS SEGUN ADJ. (FRONTERIZO)'!$B$19*'PRECIOS SEGUN ADJ. (FRONTERIZO)'!$C$19</f>
        <v>0</v>
      </c>
      <c r="DD7" s="80" t="e" vm="1">
        <f>+[4]!NumLetras(DC7,"PESO","PESOS DOMINICANOS","$EE $m CON #d/100 CENTAVOS")</f>
        <v>#VALUE!</v>
      </c>
      <c r="DE7" s="80">
        <f t="shared" si="14"/>
        <v>0</v>
      </c>
      <c r="DF7" s="165">
        <v>5</v>
      </c>
      <c r="DG7" s="37">
        <f>+DF7*40</f>
        <v>200</v>
      </c>
      <c r="DH7" s="189">
        <v>82.59999999999998</v>
      </c>
      <c r="DI7" s="80">
        <f>+DF7*'PRECIOS SEGUN ADJ (RURAL)'!$B$15*'PRECIOS SEGUN ADJ (RURAL)'!$C$15</f>
        <v>16520</v>
      </c>
      <c r="DJ7" s="80" t="e" vm="1">
        <f>+[4]!NumLetras(DI7,"PESO","PESOS DOMINICANOS","$EE $m CON #d/100 CENTAVOS")</f>
        <v>#VALUE!</v>
      </c>
      <c r="DK7" s="80">
        <f t="shared" si="15"/>
        <v>2973.6</v>
      </c>
      <c r="DL7" s="165">
        <v>140</v>
      </c>
      <c r="DM7" s="37">
        <f>+DL7*40</f>
        <v>5600</v>
      </c>
      <c r="DN7" s="189">
        <v>23.059999999999995</v>
      </c>
      <c r="DO7" s="80">
        <f>+DL7*'PRECIOS SEGUN ADJ (RURAL)'!$B$17*'PRECIOS SEGUN ADJ (RURAL)'!$C$17</f>
        <v>129135.99999999999</v>
      </c>
      <c r="DP7" s="80" t="e" vm="1">
        <f>+[4]!NumLetras(DO7,"PESO","PESOS DOMINICANOS","$EE $m CON #d/100 CENTAVOS")</f>
        <v>#VALUE!</v>
      </c>
      <c r="DQ7" s="192">
        <v>0</v>
      </c>
      <c r="DR7" s="192">
        <f t="shared" si="16"/>
        <v>0</v>
      </c>
      <c r="DS7" s="189">
        <v>80.849999999999994</v>
      </c>
      <c r="DT7" s="80">
        <f>+DQ7*'PRECIOS SEGUN ADJ. (FRONTERIZO)'!$B$22*'PRECIOS SEGUN ADJ. (FRONTERIZO)'!$C$22</f>
        <v>0</v>
      </c>
      <c r="DU7" s="80" t="e" vm="1">
        <f>+[4]!NumLetras(DT7,"PESO","PESOS DOMINICANOS","$EE $m CON #d/100 CENTAVOS")</f>
        <v>#VALUE!</v>
      </c>
      <c r="DV7" s="165">
        <v>6</v>
      </c>
      <c r="DW7" s="37">
        <f>+DV7*40</f>
        <v>240</v>
      </c>
      <c r="DX7" s="189">
        <v>21.83</v>
      </c>
      <c r="DY7" s="80">
        <f>+DV7*'PRECIOS SEGUN ADJ (RURAL)'!$B$19*'PRECIOS SEGUN ADJ (RURAL)'!$C$19</f>
        <v>5239.2</v>
      </c>
      <c r="DZ7" s="80" t="e" vm="1">
        <f>+[4]!NumLetras(DY7,"PESO","PESOS DOMINICANOS","$EE $m CON #d/100 CENTAVOS")</f>
        <v>#VALUE!</v>
      </c>
      <c r="EA7" s="80">
        <f t="shared" si="17"/>
        <v>943.06</v>
      </c>
      <c r="EB7" s="165">
        <v>21</v>
      </c>
      <c r="EC7" s="37">
        <f>+EB7*40</f>
        <v>840</v>
      </c>
      <c r="ED7" s="189">
        <v>33</v>
      </c>
      <c r="EE7" s="80">
        <f>+EB7*'PRECIOS SEGUN ADJ (RURAL)'!$B$20*'PRECIOS SEGUN ADJ (RURAL)'!$C$20</f>
        <v>27720</v>
      </c>
      <c r="EF7" s="80" t="e" vm="1">
        <f>+[4]!NumLetras(EE7,"PESO","PESOS DOMINICANOS","$EE $m CON #d/100 CENTAVOS")</f>
        <v>#VALUE!</v>
      </c>
      <c r="EG7" s="37">
        <v>0</v>
      </c>
      <c r="EH7" s="37">
        <f t="shared" si="18"/>
        <v>0</v>
      </c>
      <c r="EI7" s="189">
        <v>15.789999999999997</v>
      </c>
      <c r="EJ7" s="80">
        <f>+EG7*'PRECIOS SEGUN ADJ. (FRONTERIZO)'!$B$25*'PRECIOS SEGUN ADJ. (FRONTERIZO)'!$C$25</f>
        <v>0</v>
      </c>
      <c r="EK7" s="80" t="e" vm="1">
        <f>+[4]!NumLetras(EJ7,"PESO","PESOS DOMINICANOS","$EE $m CON #d/100 CENTAVOS")</f>
        <v>#VALUE!</v>
      </c>
      <c r="EL7" s="37">
        <v>0</v>
      </c>
      <c r="EM7" s="37">
        <f t="shared" si="19"/>
        <v>0</v>
      </c>
      <c r="EN7" s="189">
        <v>31.5</v>
      </c>
      <c r="EO7" s="80">
        <f>+EL7*'PRECIOS SEGUN ADJ. (FRONTERIZO)'!$B$26*'PRECIOS SEGUN ADJ. (FRONTERIZO)'!$C$26</f>
        <v>0</v>
      </c>
      <c r="EP7" s="80" t="e" vm="1">
        <f>+[4]!NumLetras(EO7,"PESO","PESOS DOMINICANOS","$EE $m CON #d/100 CENTAVOS")</f>
        <v>#VALUE!</v>
      </c>
      <c r="EQ7" s="193">
        <v>18</v>
      </c>
      <c r="ER7" s="194">
        <f t="shared" si="20"/>
        <v>720</v>
      </c>
      <c r="ES7" s="195">
        <v>21.68</v>
      </c>
      <c r="ET7" s="196">
        <f>+EQ7*'PRECIOS SEGUN ADJ (RURAL)'!$B$13*'PRECIOS SEGUN ADJ (RURAL)'!$C$13</f>
        <v>15609.6</v>
      </c>
      <c r="EU7" s="196" t="e" vm="1">
        <f>+[4]!NumLetras(ET7,"PESO","PESOS DOMINICANOS","$EE $m CON #d/100 CENTAVOS")</f>
        <v>#VALUE!</v>
      </c>
      <c r="EV7" s="197">
        <v>140</v>
      </c>
      <c r="EW7" s="198">
        <f t="shared" si="21"/>
        <v>2800</v>
      </c>
      <c r="EX7" s="199">
        <v>5.5</v>
      </c>
      <c r="EY7" s="200">
        <f>+EV7*'PRECIOS SEGUN ADJ (RURAL)'!$B$16*'PRECIOS SEGUN ADJ (RURAL)'!$C$16</f>
        <v>15400</v>
      </c>
      <c r="EZ7" s="200" t="e" vm="1">
        <f>+[4]!NumLetras(EY7,"PESO","PESOS DOMINICANOS","$EE $m CON #d/100 CENTAVOS")</f>
        <v>#VALUE!</v>
      </c>
      <c r="FA7" s="201">
        <v>8</v>
      </c>
      <c r="FB7" s="202">
        <f t="shared" si="22"/>
        <v>320</v>
      </c>
      <c r="FC7" s="203">
        <v>220</v>
      </c>
      <c r="FD7" s="204">
        <f>+FA7*'PRECIOS SEGUN ADJ (RURAL)'!$B$18*'PRECIOS SEGUN ADJ (RURAL)'!$C$18</f>
        <v>70400</v>
      </c>
      <c r="FE7" s="204" t="e" vm="1">
        <f>+[4]!NumLetras(FD7,"PESO","PESOS DOMINICANOS","$EE $m CON #d/100 CENTAVOS")</f>
        <v>#VALUE!</v>
      </c>
      <c r="FF7" s="204">
        <f t="shared" si="23"/>
        <v>12672</v>
      </c>
      <c r="FG7" s="80">
        <f t="shared" si="24"/>
        <v>703277.59999999986</v>
      </c>
      <c r="FH7" s="80" t="e" vm="1">
        <f>+[4]!NumLetras(FG7,"PESO","PESOS DOMINICANOS","$EE $m CON #d/100 CENTAVOS")</f>
        <v>#VALUE!</v>
      </c>
      <c r="FI7" s="80">
        <f t="shared" si="25"/>
        <v>54666.16</v>
      </c>
      <c r="FJ7" s="80" t="e" vm="1">
        <f>+[4]!NumLetras(FI7,"PESO","PESOS DOMINICANOS","$EE $m CON #d/100 CENTAVOS")</f>
        <v>#VALUE!</v>
      </c>
      <c r="FK7" s="80">
        <f t="shared" si="26"/>
        <v>648611.43999999983</v>
      </c>
      <c r="FL7" s="80" t="e" vm="1">
        <f>+[4]!NumLetras(FK7,"PESO","PESOS DOMINICANOS","$EE $m CON #d/100 CENTAVOS")</f>
        <v>#VALUE!</v>
      </c>
      <c r="FM7" s="80">
        <f t="shared" si="27"/>
        <v>140655.51999999999</v>
      </c>
      <c r="FN7" s="80" t="e" vm="1">
        <f>+[4]!NumLetras(FM7,"PESO","PESOS DOMINICANOS","$EE $m CON #d/100 CENTAVOS")</f>
        <v>#VALUE!</v>
      </c>
      <c r="FO7" s="80">
        <f t="shared" si="28"/>
        <v>7032.78</v>
      </c>
      <c r="FP7" s="80" t="e" vm="1">
        <f>+[4]!NumLetras(FO7,"PESO","PESOS DOMINICANOS","$EE $m CON #d/100 CENTAVOS")</f>
        <v>#VALUE!</v>
      </c>
      <c r="FQ7" s="80"/>
      <c r="FR7" s="80">
        <f t="shared" si="29"/>
        <v>562622.07999999984</v>
      </c>
      <c r="FS7" s="80" t="e" vm="1">
        <f>+[4]!NumLetras(FR7,"PESO","PESOS DOMINICANOS","$EE $m CON #d/100 CENTAVOS")</f>
        <v>#VALUE!</v>
      </c>
      <c r="FT7" s="37" t="str">
        <f>+VLOOKUP(D7,'RURAL XENIA'!F:G,2,0)</f>
        <v>R-06</v>
      </c>
    </row>
  </sheetData>
  <sortState xmlns:xlrd2="http://schemas.microsoft.com/office/spreadsheetml/2017/richdata2" ref="A2:FT7">
    <sortCondition ref="C2"/>
  </sortState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filterMode="1"/>
  <dimension ref="A1:DU166"/>
  <sheetViews>
    <sheetView zoomScale="55" zoomScaleNormal="55" workbookViewId="0">
      <pane xSplit="3" ySplit="1" topLeftCell="DC72" activePane="bottomRight" state="frozen"/>
      <selection pane="bottomRight" activeCell="DQ177" sqref="DQ177"/>
      <selection pane="bottomLeft" activeCell="A2" sqref="A2"/>
      <selection pane="topRight" activeCell="B1" sqref="B1"/>
    </sheetView>
  </sheetViews>
  <sheetFormatPr defaultColWidth="19" defaultRowHeight="15"/>
  <cols>
    <col min="1" max="1" width="5.7109375" bestFit="1" customWidth="1"/>
    <col min="3" max="3" width="79.140625" style="39" bestFit="1" customWidth="1"/>
    <col min="4" max="4" width="18.7109375" style="40" bestFit="1" customWidth="1"/>
    <col min="5" max="5" width="18.7109375" style="40" customWidth="1"/>
    <col min="6" max="6" width="37.85546875" style="40" bestFit="1" customWidth="1"/>
    <col min="7" max="9" width="18.7109375" style="40" customWidth="1"/>
    <col min="10" max="13" width="19" style="40"/>
    <col min="14" max="14" width="19" style="190"/>
    <col min="15" max="15" width="19" style="78"/>
    <col min="16" max="16" width="93.140625" style="78" bestFit="1" customWidth="1"/>
    <col min="17" max="17" width="19" style="78"/>
    <col min="18" max="19" width="19" style="166"/>
    <col min="20" max="20" width="19" style="190"/>
    <col min="21" max="22" width="19" style="78"/>
    <col min="23" max="24" width="19" style="166"/>
    <col min="25" max="25" width="19" style="190"/>
    <col min="26" max="28" width="19" style="78"/>
    <col min="29" max="30" width="19" style="166"/>
    <col min="31" max="31" width="19" style="190"/>
    <col min="32" max="33" width="19" style="78"/>
    <col min="34" max="35" width="19" style="166"/>
    <col min="36" max="36" width="19" style="190"/>
    <col min="37" max="39" width="19" style="78"/>
    <col min="40" max="41" width="19" style="166"/>
    <col min="42" max="42" width="19" style="190"/>
    <col min="43" max="45" width="19" style="78"/>
    <col min="46" max="47" width="19" style="166"/>
    <col min="48" max="48" width="19" style="190"/>
    <col min="49" max="51" width="19" style="78"/>
    <col min="52" max="53" width="19" style="166"/>
    <col min="54" max="54" width="19" style="190"/>
    <col min="55" max="56" width="19" style="78"/>
    <col min="57" max="58" width="19" style="166"/>
    <col min="59" max="59" width="19" style="190"/>
    <col min="60" max="61" width="19" style="78"/>
    <col min="62" max="63" width="19" style="166"/>
    <col min="64" max="64" width="19" style="190"/>
    <col min="65" max="66" width="19" style="78"/>
    <col min="67" max="68" width="19" style="166"/>
    <col min="69" max="69" width="19" style="190"/>
    <col min="70" max="71" width="19" style="78"/>
    <col min="72" max="73" width="19" style="166"/>
    <col min="74" max="74" width="19" style="190"/>
    <col min="75" max="76" width="19" style="78"/>
    <col min="77" max="78" width="19" style="166"/>
    <col min="79" max="79" width="19" style="190"/>
    <col min="80" max="81" width="19" style="78"/>
    <col min="82" max="83" width="19" style="166"/>
    <col min="84" max="84" width="19" style="190"/>
    <col min="85" max="86" width="21.28515625" style="78" customWidth="1"/>
    <col min="87" max="87" width="19.85546875" style="78" customWidth="1"/>
    <col min="88" max="89" width="19" style="166"/>
    <col min="90" max="90" width="19" style="190"/>
    <col min="91" max="92" width="19" style="78"/>
    <col min="93" max="94" width="19" style="166"/>
    <col min="95" max="95" width="19" style="190"/>
    <col min="96" max="97" width="19" style="78"/>
    <col min="98" max="99" width="19" style="166"/>
    <col min="100" max="100" width="19" style="190"/>
    <col min="101" max="103" width="19" style="78"/>
    <col min="104" max="105" width="19" style="166"/>
    <col min="106" max="106" width="19" style="190"/>
    <col min="107" max="109" width="19" style="78"/>
    <col min="110" max="111" width="19" style="166"/>
    <col min="112" max="112" width="19" style="190"/>
    <col min="113" max="120" width="19" style="78"/>
    <col min="122" max="122" width="19" style="78"/>
  </cols>
  <sheetData>
    <row r="1" spans="1:125" ht="75">
      <c r="A1" s="161" t="s">
        <v>10</v>
      </c>
      <c r="B1" s="161" t="s">
        <v>11</v>
      </c>
      <c r="C1" s="161" t="s">
        <v>12</v>
      </c>
      <c r="D1" s="161" t="s">
        <v>3914</v>
      </c>
      <c r="E1" s="161" t="s">
        <v>13</v>
      </c>
      <c r="F1" s="161" t="s">
        <v>14</v>
      </c>
      <c r="G1" s="161" t="s">
        <v>15</v>
      </c>
      <c r="H1" s="161" t="s">
        <v>16</v>
      </c>
      <c r="I1" s="161" t="s">
        <v>17</v>
      </c>
      <c r="J1" s="161" t="s">
        <v>3915</v>
      </c>
      <c r="K1" s="161" t="s">
        <v>20</v>
      </c>
      <c r="L1" s="161" t="s">
        <v>21</v>
      </c>
      <c r="M1" s="178" t="str">
        <f>+CONCATENATE("RACIONES ",L1," ANUALES")</f>
        <v>RACIONES ACEITE VEGETAL ANUALES</v>
      </c>
      <c r="N1" s="188" t="str">
        <f>+CONCATENATE("PRECIO ",L1)</f>
        <v>PRECIO ACEITE VEGETAL</v>
      </c>
      <c r="O1" s="162" t="s">
        <v>3916</v>
      </c>
      <c r="P1" s="162" t="s">
        <v>3917</v>
      </c>
      <c r="Q1" s="163" t="s">
        <v>24</v>
      </c>
      <c r="R1" s="164" t="s">
        <v>3918</v>
      </c>
      <c r="S1" s="178" t="str">
        <f>+CONCATENATE("RACIONES ",R1," ANUALES")</f>
        <v>RACIONES AJÍES ANUALES</v>
      </c>
      <c r="T1" s="188" t="str">
        <f>+CONCATENATE("PRECIO ",R1)</f>
        <v>PRECIO AJÍES</v>
      </c>
      <c r="U1" s="162" t="s">
        <v>3919</v>
      </c>
      <c r="V1" s="162" t="s">
        <v>3920</v>
      </c>
      <c r="W1" s="164" t="s">
        <v>3921</v>
      </c>
      <c r="X1" s="178" t="str">
        <f>+CONCATENATE("RACIONES ",W1," ANUALES")</f>
        <v>RACIONES ATÚN ENLATADO EN ACEITE VEGETAL ANUALES</v>
      </c>
      <c r="Y1" s="188" t="str">
        <f>+CONCATENATE("PRECIO ",W1)</f>
        <v>PRECIO ATÚN ENLATADO EN ACEITE VEGETAL</v>
      </c>
      <c r="Z1" s="162" t="s">
        <v>3922</v>
      </c>
      <c r="AA1" s="162" t="s">
        <v>3923</v>
      </c>
      <c r="AB1" s="163" t="s">
        <v>3924</v>
      </c>
      <c r="AC1" s="164" t="s">
        <v>35</v>
      </c>
      <c r="AD1" s="178" t="str">
        <f>+CONCATENATE("RACIONES ",AC1," ANUALES")</f>
        <v>RACIONES AVENA ANUALES</v>
      </c>
      <c r="AE1" s="188" t="str">
        <f>+CONCATENATE("PRECIO ",AC1)</f>
        <v>PRECIO AVENA</v>
      </c>
      <c r="AF1" s="162" t="s">
        <v>3925</v>
      </c>
      <c r="AG1" s="162" t="s">
        <v>3926</v>
      </c>
      <c r="AH1" s="164" t="s">
        <v>38</v>
      </c>
      <c r="AI1" s="178" t="str">
        <f>+CONCATENATE("RACIONES ",AH1," ANUALES")</f>
        <v>RACIONES AZÚCAR CREMA  ANUALES</v>
      </c>
      <c r="AJ1" s="188" t="str">
        <f>+CONCATENATE("PRECIO ",AH1)</f>
        <v xml:space="preserve">PRECIO AZÚCAR CREMA </v>
      </c>
      <c r="AK1" s="162" t="s">
        <v>3927</v>
      </c>
      <c r="AL1" s="162" t="s">
        <v>3928</v>
      </c>
      <c r="AM1" s="163" t="s">
        <v>41</v>
      </c>
      <c r="AN1" s="164" t="s">
        <v>3929</v>
      </c>
      <c r="AO1" s="178" t="str">
        <f>+CONCATENATE("RACIONES ",AN1," ANUALES")</f>
        <v>RACIONES BACALAO ANUALES</v>
      </c>
      <c r="AP1" s="188" t="str">
        <f>+CONCATENATE("PRECIO ",AN1)</f>
        <v>PRECIO BACALAO</v>
      </c>
      <c r="AQ1" s="162" t="s">
        <v>3930</v>
      </c>
      <c r="AR1" s="162" t="s">
        <v>3931</v>
      </c>
      <c r="AS1" s="163" t="s">
        <v>3932</v>
      </c>
      <c r="AT1" s="164" t="s">
        <v>49</v>
      </c>
      <c r="AU1" s="178" t="str">
        <f>+CONCATENATE("RACIONES ",AT1," ANUALES")</f>
        <v>RACIONES CANELA ANUALES</v>
      </c>
      <c r="AV1" s="188" t="str">
        <f>+CONCATENATE("PRECIO ",AT1)</f>
        <v>PRECIO CANELA</v>
      </c>
      <c r="AW1" s="162" t="s">
        <v>3933</v>
      </c>
      <c r="AX1" s="162" t="s">
        <v>3934</v>
      </c>
      <c r="AY1" s="163" t="s">
        <v>52</v>
      </c>
      <c r="AZ1" s="164" t="s">
        <v>3935</v>
      </c>
      <c r="BA1" s="178" t="str">
        <f>+CONCATENATE("RACIONES ",AZ1," ANUALES")</f>
        <v>RACIONES CEBOLLA  ANUALES</v>
      </c>
      <c r="BB1" s="188" t="str">
        <f>+CONCATENATE("PRECIO ",AZ1)</f>
        <v xml:space="preserve">PRECIO CEBOLLA </v>
      </c>
      <c r="BC1" s="162" t="s">
        <v>3936</v>
      </c>
      <c r="BD1" s="162" t="s">
        <v>3937</v>
      </c>
      <c r="BE1" s="164" t="s">
        <v>59</v>
      </c>
      <c r="BF1" s="178" t="str">
        <f>+CONCATENATE("RACIONES ",BE1," ANUALES")</f>
        <v>RACIONES GALLETA SALADA ANUALES</v>
      </c>
      <c r="BG1" s="188" t="str">
        <f>+CONCATENATE("PRECIO ",BE1)</f>
        <v>PRECIO GALLETA SALADA</v>
      </c>
      <c r="BH1" s="162" t="s">
        <v>3938</v>
      </c>
      <c r="BI1" s="162" t="s">
        <v>3939</v>
      </c>
      <c r="BJ1" s="164" t="s">
        <v>62</v>
      </c>
      <c r="BK1" s="178" t="str">
        <f>+CONCATENATE("RACIONES ",BJ1," ANUALES")</f>
        <v>RACIONES GUINEO MADURO ANUALES</v>
      </c>
      <c r="BL1" s="188" t="str">
        <f>+CONCATENATE("PRECIO ",BJ1)</f>
        <v>PRECIO GUINEO MADURO</v>
      </c>
      <c r="BM1" s="162" t="s">
        <v>3940</v>
      </c>
      <c r="BN1" s="162" t="s">
        <v>3941</v>
      </c>
      <c r="BO1" s="164" t="s">
        <v>65</v>
      </c>
      <c r="BP1" s="178" t="str">
        <f>+CONCATENATE("RACIONES ",BO1," ANUALES")</f>
        <v>RACIONES GUINEOS VERDES  ANUALES</v>
      </c>
      <c r="BQ1" s="188" t="str">
        <f>+CONCATENATE("PRECIO ",BO1)</f>
        <v xml:space="preserve">PRECIO GUINEOS VERDES </v>
      </c>
      <c r="BR1" s="162" t="s">
        <v>3942</v>
      </c>
      <c r="BS1" s="162" t="s">
        <v>3943</v>
      </c>
      <c r="BT1" s="164" t="s">
        <v>106</v>
      </c>
      <c r="BU1" s="178" t="str">
        <f>+CONCATENATE("RACIONES ",BT1," ANUALES")</f>
        <v>RACIONES HARINA DE MAÍZ  ANUALES</v>
      </c>
      <c r="BV1" s="188" t="str">
        <f>+CONCATENATE("PRECIO ",BT1)</f>
        <v xml:space="preserve">PRECIO HARINA DE MAÍZ </v>
      </c>
      <c r="BW1" s="162" t="s">
        <v>107</v>
      </c>
      <c r="BX1" s="162" t="s">
        <v>108</v>
      </c>
      <c r="BY1" s="164" t="s">
        <v>76</v>
      </c>
      <c r="BZ1" s="178" t="str">
        <f>+CONCATENATE("RACIONES ",BY1," ANUALES")</f>
        <v>RACIONES HUEVO ANUALES</v>
      </c>
      <c r="CA1" s="188" t="str">
        <f>+CONCATENATE("PRECIO ",BY1)</f>
        <v>PRECIO HUEVO</v>
      </c>
      <c r="CB1" s="162" t="s">
        <v>3944</v>
      </c>
      <c r="CC1" s="162" t="s">
        <v>3945</v>
      </c>
      <c r="CD1" s="164" t="s">
        <v>83</v>
      </c>
      <c r="CE1" s="178" t="str">
        <f>+CONCATENATE("RACIONES ",CD1," ANUALES")</f>
        <v>RACIONES MANTEQUILLA ANUALES</v>
      </c>
      <c r="CF1" s="188" t="str">
        <f>+CONCATENATE("PRECIO ",CD1)</f>
        <v>PRECIO MANTEQUILLA</v>
      </c>
      <c r="CG1" s="162" t="s">
        <v>3946</v>
      </c>
      <c r="CH1" s="162" t="s">
        <v>3947</v>
      </c>
      <c r="CI1" s="163" t="s">
        <v>86</v>
      </c>
      <c r="CJ1" s="164" t="s">
        <v>109</v>
      </c>
      <c r="CK1" s="178" t="str">
        <f>+CONCATENATE("RACIONES ",CJ1," ANUALES")</f>
        <v>RACIONES PAN ANUALES</v>
      </c>
      <c r="CL1" s="188" t="str">
        <f>+CONCATENATE("PRECIO ",CJ1)</f>
        <v>PRECIO PAN</v>
      </c>
      <c r="CM1" s="162" t="s">
        <v>110</v>
      </c>
      <c r="CN1" s="162" t="s">
        <v>111</v>
      </c>
      <c r="CO1" s="164" t="s">
        <v>3948</v>
      </c>
      <c r="CP1" s="178" t="str">
        <f>+CONCATENATE("RACIONES ",CO1," ANUALES")</f>
        <v>RACIONES PLÁTANO VERDE ANUALES</v>
      </c>
      <c r="CQ1" s="188" t="str">
        <f>+CONCATENATE("PRECIO ",CO1)</f>
        <v>PRECIO PLÁTANO VERDE</v>
      </c>
      <c r="CR1" s="162" t="s">
        <v>3949</v>
      </c>
      <c r="CS1" s="162" t="s">
        <v>3950</v>
      </c>
      <c r="CT1" s="164" t="s">
        <v>112</v>
      </c>
      <c r="CU1" s="178" t="str">
        <f>+CONCATENATE("RACIONES ",CT1," ANUALES")</f>
        <v>RACIONES QUESO CHEDDAR ANUALES</v>
      </c>
      <c r="CV1" s="188" t="str">
        <f>+CONCATENATE("PRECIO ",CT1)</f>
        <v>PRECIO QUESO CHEDDAR</v>
      </c>
      <c r="CW1" s="162" t="s">
        <v>113</v>
      </c>
      <c r="CX1" s="162" t="s">
        <v>114</v>
      </c>
      <c r="CY1" s="163" t="s">
        <v>115</v>
      </c>
      <c r="CZ1" s="164" t="s">
        <v>3951</v>
      </c>
      <c r="DA1" s="178" t="str">
        <f>+CONCATENATE("RACIONES ",CZ1," ANUALES")</f>
        <v>RACIONES SAL YODADA  ANUALES</v>
      </c>
      <c r="DB1" s="188" t="str">
        <f>+CONCATENATE("PRECIO ",CZ1)</f>
        <v xml:space="preserve">PRECIO SAL YODADA </v>
      </c>
      <c r="DC1" s="162" t="s">
        <v>3952</v>
      </c>
      <c r="DD1" s="162" t="s">
        <v>3953</v>
      </c>
      <c r="DE1" s="163" t="s">
        <v>96</v>
      </c>
      <c r="DF1" s="164" t="s">
        <v>97</v>
      </c>
      <c r="DG1" s="178" t="str">
        <f>+CONCATENATE("RACIONES ",DF1," ANUALES")</f>
        <v>RACIONES TOMATE ANUALES</v>
      </c>
      <c r="DH1" s="188" t="str">
        <f>+CONCATENATE("PRECIO ",DF1)</f>
        <v>PRECIO TOMATE</v>
      </c>
      <c r="DI1" s="162" t="s">
        <v>3954</v>
      </c>
      <c r="DJ1" s="162" t="s">
        <v>3955</v>
      </c>
      <c r="DK1" s="104" t="s">
        <v>120</v>
      </c>
      <c r="DL1" s="104" t="s">
        <v>3956</v>
      </c>
      <c r="DM1" s="104" t="s">
        <v>116</v>
      </c>
      <c r="DN1" s="104" t="s">
        <v>3957</v>
      </c>
      <c r="DO1" s="104" t="s">
        <v>118</v>
      </c>
      <c r="DP1" s="104" t="s">
        <v>3958</v>
      </c>
      <c r="DQ1" s="104" t="s">
        <v>122</v>
      </c>
      <c r="DR1" s="104" t="s">
        <v>3959</v>
      </c>
      <c r="DS1" s="104" t="s">
        <v>124</v>
      </c>
      <c r="DT1" s="104" t="s">
        <v>126</v>
      </c>
      <c r="DU1" s="104" t="s">
        <v>3960</v>
      </c>
    </row>
    <row r="2" spans="1:125" hidden="1">
      <c r="A2" s="37">
        <v>1</v>
      </c>
      <c r="B2" s="37">
        <v>1</v>
      </c>
      <c r="C2" s="26" t="s">
        <v>2753</v>
      </c>
      <c r="D2" s="37">
        <v>131454941</v>
      </c>
      <c r="E2" s="37">
        <f>+VLOOKUP(D2,'INFORMACION DE PROVEEDORES'!C:I,2,0)</f>
        <v>131454941</v>
      </c>
      <c r="F2" s="26" t="str">
        <f>+VLOOKUP(D2,'INFORMACION DE PROVEEDORES'!C:J,4,0)</f>
        <v>DEYANIRA ESMERALDA FERNANDEZ DE ACOSTA</v>
      </c>
      <c r="G2" s="37" t="str">
        <f>+VLOOKUP(D2,'INFORMACION DE PROVEEDORES'!C:K,5,0)</f>
        <v>081-0000682-7</v>
      </c>
      <c r="H2" s="26" t="str">
        <f>+VLOOKUP(D2,'INFORMACION DE PROVEEDORES'!C:L,7,0)</f>
        <v>CALLE GLORIA BIDO, S/N, SECTOR NUEVA YORK CHIQUITO, RIO SAN JUAN</v>
      </c>
      <c r="I2" s="37" t="str">
        <f>+VLOOKUP(D2,'INFORMACION DE PROVEEDORES'!C:M,3,0)</f>
        <v xml:space="preserve"> JURÍDICA</v>
      </c>
      <c r="J2" s="37">
        <v>6</v>
      </c>
      <c r="K2" s="37">
        <v>353</v>
      </c>
      <c r="L2" s="37">
        <v>26</v>
      </c>
      <c r="M2" s="37">
        <f>+L2*40</f>
        <v>1040</v>
      </c>
      <c r="N2" s="189">
        <v>60.180000000000007</v>
      </c>
      <c r="O2" s="80">
        <f>+L2*'PRECIOS SEGUN ADJ (RURAL)'!$B$2*'PRECIOS SEGUN ADJ (RURAL)'!$C$2</f>
        <v>62587.200000000004</v>
      </c>
      <c r="P2" s="80" t="e" vm="1">
        <f>+[4]!NumLetras(O2,"PESO","PESOS DOMINICANOS","$EE $m CON #d/100 CENTAVOS")</f>
        <v>#VALUE!</v>
      </c>
      <c r="Q2" s="80">
        <f>+ROUND(O2*0.16,2)</f>
        <v>10013.950000000001</v>
      </c>
      <c r="R2" s="165">
        <v>7</v>
      </c>
      <c r="S2" s="37">
        <f t="shared" ref="S2:S65" si="0">+R2*40</f>
        <v>280</v>
      </c>
      <c r="T2" s="189">
        <v>33</v>
      </c>
      <c r="U2" s="80">
        <f>+R2*'PRECIOS SEGUN ADJ (RURAL)'!$B$3*'PRECIOS SEGUN ADJ (RURAL)'!$C$3</f>
        <v>9240</v>
      </c>
      <c r="V2" s="80" t="e" vm="1">
        <f>+[4]!NumLetras(U2,"PESO","PESOS DOMINICANOS","$EE $m CON #d/100 CENTAVOS")</f>
        <v>#VALUE!</v>
      </c>
      <c r="W2" s="165">
        <v>56</v>
      </c>
      <c r="X2" s="37">
        <f t="shared" ref="X2:X65" si="1">+W2*40</f>
        <v>2240</v>
      </c>
      <c r="Y2" s="189">
        <v>87.91</v>
      </c>
      <c r="Z2" s="80">
        <f>+W2*'PRECIOS SEGUN ADJ (RURAL)'!$B$4*'PRECIOS SEGUN ADJ (RURAL)'!$C$4</f>
        <v>196918.39999999999</v>
      </c>
      <c r="AA2" s="80" t="e" vm="1">
        <f>+[4]!NumLetras(Z2,"PESO","PESOS DOMINICANOS","$EE $m CON #d/100 CENTAVOS")</f>
        <v>#VALUE!</v>
      </c>
      <c r="AB2" s="80">
        <f>+ROUND(Z2*0.18,2)</f>
        <v>35445.31</v>
      </c>
      <c r="AC2" s="165">
        <v>68</v>
      </c>
      <c r="AD2" s="37">
        <f t="shared" ref="AD2:AD65" si="2">+AC2*40</f>
        <v>2720</v>
      </c>
      <c r="AE2" s="189">
        <v>53.95</v>
      </c>
      <c r="AF2" s="80">
        <f>+AC2*'PRECIOS SEGUN ADJ (RURAL)'!$B$5*'PRECIOS SEGUN ADJ (RURAL)'!$C$5</f>
        <v>146744</v>
      </c>
      <c r="AG2" s="80" t="e" vm="1">
        <f>+[4]!NumLetras(AF2,"PESO","PESOS DOMINICANOS","$EE $m CON #d/100 CENTAVOS")</f>
        <v>#VALUE!</v>
      </c>
      <c r="AH2" s="165">
        <v>10</v>
      </c>
      <c r="AI2" s="37">
        <f t="shared" ref="AI2:AI65" si="3">+AH2*40</f>
        <v>400</v>
      </c>
      <c r="AJ2" s="189">
        <v>29.05</v>
      </c>
      <c r="AK2" s="80">
        <f>+AH2*'PRECIOS SEGUN ADJ (RURAL)'!$B$6*'PRECIOS SEGUN ADJ (RURAL)'!$C$6</f>
        <v>11620</v>
      </c>
      <c r="AL2" s="80" t="e" vm="1">
        <f>+[4]!NumLetras(AK2,"PESO","PESOS DOMINICANOS","$EE $m CON #d/100 CENTAVOS")</f>
        <v>#VALUE!</v>
      </c>
      <c r="AM2" s="80">
        <f>+ROUND(AK2*0.16,2)</f>
        <v>1859.2</v>
      </c>
      <c r="AN2" s="165">
        <v>23</v>
      </c>
      <c r="AO2" s="37">
        <f t="shared" ref="AO2:AO65" si="4">+AN2*40</f>
        <v>920</v>
      </c>
      <c r="AP2" s="189">
        <v>304.44</v>
      </c>
      <c r="AQ2" s="80">
        <f>+AN2*'PRECIOS SEGUN ADJ (RURAL)'!$B$7*'PRECIOS SEGUN ADJ (RURAL)'!$C$7</f>
        <v>280084.8</v>
      </c>
      <c r="AR2" s="80" t="e" vm="1">
        <f>+[4]!NumLetras(AQ2,"PESO","PESOS DOMINICANOS","$EE $m CON #d/100 CENTAVOS")</f>
        <v>#VALUE!</v>
      </c>
      <c r="AS2" s="80">
        <f>+ROUND(AQ2*0.18,2)</f>
        <v>50415.26</v>
      </c>
      <c r="AT2" s="165">
        <v>7</v>
      </c>
      <c r="AU2" s="37">
        <f t="shared" ref="AU2:AU65" si="5">+AT2*40</f>
        <v>280</v>
      </c>
      <c r="AV2" s="189">
        <v>140.38999999999999</v>
      </c>
      <c r="AW2" s="80">
        <f>+AT2*'PRECIOS SEGUN ADJ (RURAL)'!$B$8*'PRECIOS SEGUN ADJ (RURAL)'!$C$8</f>
        <v>39309.199999999997</v>
      </c>
      <c r="AX2" s="80" t="e" vm="1">
        <f>+[4]!NumLetras(AW2,"PESO","PESOS DOMINICANOS","$EE $m CON #d/100 CENTAVOS")</f>
        <v>#VALUE!</v>
      </c>
      <c r="AY2" s="80">
        <f>+ROUND(AW2*0.18,2)</f>
        <v>7075.66</v>
      </c>
      <c r="AZ2" s="165">
        <v>19</v>
      </c>
      <c r="BA2" s="37">
        <f t="shared" ref="BA2:BA65" si="6">+AZ2*40</f>
        <v>760</v>
      </c>
      <c r="BB2" s="189">
        <v>68.099999999999994</v>
      </c>
      <c r="BC2" s="80">
        <f>+AZ2*'PRECIOS SEGUN ADJ (RURAL)'!$B$9*'PRECIOS SEGUN ADJ (RURAL)'!$C$9</f>
        <v>51755.999999999993</v>
      </c>
      <c r="BD2" s="80" t="e" vm="1">
        <f>+[4]!NumLetras(BC2,"PESO","PESOS DOMINICANOS","$EE $m CON #d/100 CENTAVOS")</f>
        <v>#VALUE!</v>
      </c>
      <c r="BE2" s="165">
        <v>353</v>
      </c>
      <c r="BF2" s="37">
        <f>+BE2*20</f>
        <v>7060</v>
      </c>
      <c r="BG2" s="189">
        <v>5.5</v>
      </c>
      <c r="BH2" s="80">
        <f>+BE2*'PRECIOS SEGUN ADJ (RURAL)'!$B$10*'PRECIOS SEGUN ADJ (RURAL)'!$C$10</f>
        <v>38830</v>
      </c>
      <c r="BI2" s="80" t="e" vm="1">
        <f>+[4]!NumLetras(BH2,"PESO","PESOS DOMINICANOS","$EE $m CON #d/100 CENTAVOS")</f>
        <v>#VALUE!</v>
      </c>
      <c r="BJ2" s="165">
        <v>353</v>
      </c>
      <c r="BK2" s="37">
        <f t="shared" ref="BK2:BK65" si="7">+BJ2*40</f>
        <v>14120</v>
      </c>
      <c r="BL2" s="189">
        <v>7.1500000000000012</v>
      </c>
      <c r="BM2" s="80">
        <f>+BJ2*'PRECIOS SEGUN ADJ (RURAL)'!$B$11*'PRECIOS SEGUN ADJ (RURAL)'!$C$11</f>
        <v>100958.00000000001</v>
      </c>
      <c r="BN2" s="80" t="e" vm="1">
        <f>+[4]!NumLetras(BM2,"PESO","PESOS DOMINICANOS","$EE $m CON #d/100 CENTAVOS")</f>
        <v>#VALUE!</v>
      </c>
      <c r="BO2" s="165">
        <v>353</v>
      </c>
      <c r="BP2" s="37">
        <f t="shared" ref="BP2:BP65" si="8">+BO2*40</f>
        <v>14120</v>
      </c>
      <c r="BQ2" s="189">
        <v>6.84</v>
      </c>
      <c r="BR2" s="80">
        <f>+BO2*'PRECIOS SEGUN ADJ (RURAL)'!$B$12*'PRECIOS SEGUN ADJ (RURAL)'!$C$12</f>
        <v>96580.800000000003</v>
      </c>
      <c r="BS2" s="80" t="e" vm="1">
        <f>+[4]!NumLetras(BR2,"PESO","PESOS DOMINICANOS","$EE $m CON #d/100 CENTAVOS")</f>
        <v>#VALUE!</v>
      </c>
      <c r="BT2" s="193">
        <v>47</v>
      </c>
      <c r="BU2" s="194">
        <f t="shared" ref="BU2:BU65" si="9">+BT2*40</f>
        <v>1880</v>
      </c>
      <c r="BV2" s="195">
        <v>21.68</v>
      </c>
      <c r="BW2" s="196">
        <f>+BT2*'PRECIOS SEGUN ADJ (RURAL)'!$B$13*'PRECIOS SEGUN ADJ (RURAL)'!$C$13</f>
        <v>40758.400000000001</v>
      </c>
      <c r="BX2" s="196" t="e" vm="1">
        <f>+[4]!NumLetras(BW2,"PESO","PESOS DOMINICANOS","$EE $m CON #d/100 CENTAVOS")</f>
        <v>#VALUE!</v>
      </c>
      <c r="BY2" s="165">
        <v>353</v>
      </c>
      <c r="BZ2" s="37">
        <f t="shared" ref="BZ2:BZ65" si="10">+BY2*40</f>
        <v>14120</v>
      </c>
      <c r="CA2" s="189">
        <v>6.5999999999999988</v>
      </c>
      <c r="CB2" s="80">
        <f>+BY2*'PRECIOS SEGUN ADJ (RURAL)'!$B$14*'PRECIOS SEGUN ADJ (RURAL)'!$C$14</f>
        <v>93191.999999999985</v>
      </c>
      <c r="CC2" s="80" t="e" vm="1">
        <f>+[4]!NumLetras(CB2,"PESO","PESOS DOMINICANOS","$EE $m CON #d/100 CENTAVOS")</f>
        <v>#VALUE!</v>
      </c>
      <c r="CD2" s="165">
        <v>14</v>
      </c>
      <c r="CE2" s="37">
        <f t="shared" ref="CE2:CE65" si="11">+CD2*40</f>
        <v>560</v>
      </c>
      <c r="CF2" s="189">
        <v>82.59999999999998</v>
      </c>
      <c r="CG2" s="80">
        <f>+CD2*'PRECIOS SEGUN ADJ (RURAL)'!$B$15*'PRECIOS SEGUN ADJ (RURAL)'!$C$15</f>
        <v>46255.999999999993</v>
      </c>
      <c r="CH2" s="80" t="e" vm="1">
        <f>+[4]!NumLetras(CG2,"PESO","PESOS DOMINICANOS","$EE $m CON #d/100 CENTAVOS")</f>
        <v>#VALUE!</v>
      </c>
      <c r="CI2" s="80">
        <f>+ROUND(CG2*0.18,2)</f>
        <v>8326.08</v>
      </c>
      <c r="CJ2" s="197">
        <v>353</v>
      </c>
      <c r="CK2" s="198">
        <f>+CJ2*20</f>
        <v>7060</v>
      </c>
      <c r="CL2" s="199">
        <v>5.5</v>
      </c>
      <c r="CM2" s="200">
        <f>+CJ2*'PRECIOS SEGUN ADJ (RURAL)'!$B$16*'PRECIOS SEGUN ADJ (RURAL)'!$C$16</f>
        <v>38830</v>
      </c>
      <c r="CN2" s="200" t="e" vm="1">
        <f>+[4]!NumLetras(CM2,"PESO","PESOS DOMINICANOS","$EE $m CON #d/100 CENTAVOS")</f>
        <v>#VALUE!</v>
      </c>
      <c r="CO2" s="165">
        <v>353</v>
      </c>
      <c r="CP2" s="37">
        <f t="shared" ref="CP2:CP65" si="12">+CO2*40</f>
        <v>14120</v>
      </c>
      <c r="CQ2" s="189">
        <v>23.059999999999995</v>
      </c>
      <c r="CR2" s="80">
        <f>+CO2*'PRECIOS SEGUN ADJ (RURAL)'!$B$17*'PRECIOS SEGUN ADJ (RURAL)'!$C$17</f>
        <v>325607.19999999995</v>
      </c>
      <c r="CS2" s="80" t="e" vm="1">
        <f>+[4]!NumLetras(CR2,"PESO","PESOS DOMINICANOS","$EE $m CON #d/100 CENTAVOS")</f>
        <v>#VALUE!</v>
      </c>
      <c r="CT2" s="201">
        <v>23</v>
      </c>
      <c r="CU2" s="202">
        <f t="shared" ref="CU2:CU65" si="13">+CT2*40</f>
        <v>920</v>
      </c>
      <c r="CV2" s="203">
        <v>220</v>
      </c>
      <c r="CW2" s="204">
        <f>+CT2*'PRECIOS SEGUN ADJ (RURAL)'!$B$18*'PRECIOS SEGUN ADJ (RURAL)'!$C$18</f>
        <v>202400</v>
      </c>
      <c r="CX2" s="204" t="e" vm="1">
        <f>+[4]!NumLetras(CW2,"PESO","PESOS DOMINICANOS","$EE $m CON #d/100 CENTAVOS")</f>
        <v>#VALUE!</v>
      </c>
      <c r="CY2" s="204">
        <f>+ROUND(CW2*0.18,2)</f>
        <v>36432</v>
      </c>
      <c r="CZ2" s="165">
        <v>18</v>
      </c>
      <c r="DA2" s="37">
        <f t="shared" ref="DA2:DA65" si="14">+CZ2*40</f>
        <v>720</v>
      </c>
      <c r="DB2" s="189">
        <v>21.83</v>
      </c>
      <c r="DC2" s="80">
        <f>+CZ2*'PRECIOS SEGUN ADJ (RURAL)'!$B$19*'PRECIOS SEGUN ADJ (RURAL)'!$C$19</f>
        <v>15717.599999999999</v>
      </c>
      <c r="DD2" s="80" t="e" vm="1">
        <f>+[4]!NumLetras(DC2,"PESO","PESOS DOMINICANOS","$EE $m CON #d/100 CENTAVOS")</f>
        <v>#VALUE!</v>
      </c>
      <c r="DE2" s="80">
        <f>+ROUND(DC2*0.18,2)</f>
        <v>2829.17</v>
      </c>
      <c r="DF2" s="165">
        <v>55</v>
      </c>
      <c r="DG2" s="37">
        <f t="shared" ref="DG2:DG65" si="15">+DF2*40</f>
        <v>2200</v>
      </c>
      <c r="DH2" s="189">
        <v>33</v>
      </c>
      <c r="DI2" s="80">
        <f>+DF2*'PRECIOS SEGUN ADJ (RURAL)'!$B$20*'PRECIOS SEGUN ADJ (RURAL)'!$C$20</f>
        <v>72600</v>
      </c>
      <c r="DJ2" s="80" t="e" vm="1">
        <f>+[4]!NumLetras(DI2,"PESO","PESOS DOMINICANOS","$EE $m CON #d/100 CENTAVOS")</f>
        <v>#VALUE!</v>
      </c>
      <c r="DK2" s="80">
        <f>+DM2-DO2</f>
        <v>1717592.9699999997</v>
      </c>
      <c r="DL2" s="80" t="e" vm="1">
        <f>+[4]!NumLetras(DK2,"PESO","PESOS DOMINICANOS","$EE $m CON #d/100 CENTAVOS")</f>
        <v>#VALUE!</v>
      </c>
      <c r="DM2" s="80">
        <f t="shared" ref="DM2:DM33" si="16">+O2+U2+Z2+AF2+AK2+BM2+AQ2+BR2+BW2+CB2+CG2+CM2+CR2+CW2+DC2+DI2+AW2+BC2+BH2</f>
        <v>1869989.5999999999</v>
      </c>
      <c r="DN2" s="80" t="e" vm="1">
        <f>+[4]!NumLetras(DM2,"PESO","PESOS DOMINICANOS","$EE $m CON #d/100 CENTAVOS")</f>
        <v>#VALUE!</v>
      </c>
      <c r="DO2" s="80">
        <f t="shared" ref="DO2:DO33" si="17">+Q2+AB2+AM2+AS2+AY2+CI2+CY2+DE2</f>
        <v>152396.63000000003</v>
      </c>
      <c r="DP2" s="80" t="e" vm="1">
        <f>+[4]!NumLetras(DO2,"PESO","PESOS DOMINICANOS","$EE $m CON #d/100 CENTAVOS")</f>
        <v>#VALUE!</v>
      </c>
      <c r="DQ2" s="80">
        <f>+ROUND(DM2*0.2,2)</f>
        <v>373997.92</v>
      </c>
      <c r="DR2" s="80" t="e" vm="1">
        <f>+[4]!NumLetras(DQ2,"PESO","PESOS DOMINICANOS","$EE $m CON #d/100 CENTAVOS")</f>
        <v>#VALUE!</v>
      </c>
      <c r="DS2" s="80">
        <f>+ROUND(DM2*0.01,2)</f>
        <v>18699.900000000001</v>
      </c>
      <c r="DT2" s="80"/>
      <c r="DU2" s="37" t="str">
        <f>+VLOOKUP(D2,'RURAL XENIA'!F:H,2,0)</f>
        <v>R-32</v>
      </c>
    </row>
    <row r="3" spans="1:125" hidden="1">
      <c r="A3" s="37">
        <v>2</v>
      </c>
      <c r="B3" s="37">
        <v>2</v>
      </c>
      <c r="C3" s="26" t="s">
        <v>2771</v>
      </c>
      <c r="D3" s="37">
        <v>131939181</v>
      </c>
      <c r="E3" s="37">
        <f>+VLOOKUP(D3,'INFORMACION DE PROVEEDORES'!C:I,2,0)</f>
        <v>131939181</v>
      </c>
      <c r="F3" s="26" t="str">
        <f>+VLOOKUP(D3,'INFORMACION DE PROVEEDORES'!C:J,4,0)</f>
        <v>ALFREDO E. FABIAN RODRIGUEZ</v>
      </c>
      <c r="G3" s="37" t="str">
        <f>+VLOOKUP(D3,'INFORMACION DE PROVEEDORES'!C:K,5,0)</f>
        <v>122-0007771-2</v>
      </c>
      <c r="H3" s="26" t="str">
        <f>+VLOOKUP(D3,'INFORMACION DE PROVEEDORES'!C:L,7,0)</f>
        <v>C/FRANCISCO DEL ROSARIO SANCHEZ NO.42,SALIDA AZUA</v>
      </c>
      <c r="I3" s="37" t="str">
        <f>+VLOOKUP(D3,'INFORMACION DE PROVEEDORES'!C:M,3,0)</f>
        <v xml:space="preserve"> JURÍDICA</v>
      </c>
      <c r="J3" s="37">
        <v>1</v>
      </c>
      <c r="K3" s="37">
        <v>615</v>
      </c>
      <c r="L3" s="37">
        <v>41</v>
      </c>
      <c r="M3" s="37">
        <f t="shared" ref="M3:M66" si="18">+L3*40</f>
        <v>1640</v>
      </c>
      <c r="N3" s="189">
        <v>60.180000000000007</v>
      </c>
      <c r="O3" s="80">
        <f>+L3*'PRECIOS SEGUN ADJ (RURAL)'!$B$2*'PRECIOS SEGUN ADJ (RURAL)'!$C$2</f>
        <v>98695.200000000012</v>
      </c>
      <c r="P3" s="80" t="e" vm="1">
        <f>+[4]!NumLetras(O3,"PESO","PESOS DOMINICANOS","$EE $m CON #d/100 CENTAVOS")</f>
        <v>#VALUE!</v>
      </c>
      <c r="Q3" s="80">
        <f t="shared" ref="Q3:Q66" si="19">+ROUND(O3*0.16,2)</f>
        <v>15791.23</v>
      </c>
      <c r="R3" s="165">
        <v>7</v>
      </c>
      <c r="S3" s="37">
        <f t="shared" si="0"/>
        <v>280</v>
      </c>
      <c r="T3" s="189">
        <v>33</v>
      </c>
      <c r="U3" s="80">
        <f>+R3*'PRECIOS SEGUN ADJ (RURAL)'!$B$3*'PRECIOS SEGUN ADJ (RURAL)'!$C$3</f>
        <v>9240</v>
      </c>
      <c r="V3" s="80" t="e" vm="1">
        <f>+[4]!NumLetras(U3,"PESO","PESOS DOMINICANOS","$EE $m CON #d/100 CENTAVOS")</f>
        <v>#VALUE!</v>
      </c>
      <c r="W3" s="165">
        <v>93</v>
      </c>
      <c r="X3" s="37">
        <f t="shared" si="1"/>
        <v>3720</v>
      </c>
      <c r="Y3" s="189">
        <v>87.91</v>
      </c>
      <c r="Z3" s="80">
        <f>+W3*'PRECIOS SEGUN ADJ (RURAL)'!$B$4*'PRECIOS SEGUN ADJ (RURAL)'!$C$4</f>
        <v>327025.2</v>
      </c>
      <c r="AA3" s="80" t="e" vm="1">
        <f>+[4]!NumLetras(Z3,"PESO","PESOS DOMINICANOS","$EE $m CON #d/100 CENTAVOS")</f>
        <v>#VALUE!</v>
      </c>
      <c r="AB3" s="80">
        <f t="shared" ref="AB3:AB66" si="20">+ROUND(Z3*0.18,2)</f>
        <v>58864.54</v>
      </c>
      <c r="AC3" s="165">
        <v>113</v>
      </c>
      <c r="AD3" s="37">
        <f t="shared" si="2"/>
        <v>4520</v>
      </c>
      <c r="AE3" s="189">
        <v>53.95</v>
      </c>
      <c r="AF3" s="80">
        <f>+AC3*'PRECIOS SEGUN ADJ (RURAL)'!$B$5*'PRECIOS SEGUN ADJ (RURAL)'!$C$5</f>
        <v>243854</v>
      </c>
      <c r="AG3" s="80" t="e" vm="1">
        <f>+[4]!NumLetras(AF3,"PESO","PESOS DOMINICANOS","$EE $m CON #d/100 CENTAVOS")</f>
        <v>#VALUE!</v>
      </c>
      <c r="AH3" s="165">
        <v>14</v>
      </c>
      <c r="AI3" s="37">
        <f t="shared" si="3"/>
        <v>560</v>
      </c>
      <c r="AJ3" s="189">
        <v>29.05</v>
      </c>
      <c r="AK3" s="80">
        <f>+AH3*'PRECIOS SEGUN ADJ (RURAL)'!$B$6*'PRECIOS SEGUN ADJ (RURAL)'!$C$6</f>
        <v>16268</v>
      </c>
      <c r="AL3" s="80" t="e" vm="1">
        <f>+[4]!NumLetras(AK3,"PESO","PESOS DOMINICANOS","$EE $m CON #d/100 CENTAVOS")</f>
        <v>#VALUE!</v>
      </c>
      <c r="AM3" s="80">
        <f t="shared" ref="AM3:AM66" si="21">+ROUND(AK3*0.16,2)</f>
        <v>2602.88</v>
      </c>
      <c r="AN3" s="165">
        <v>34</v>
      </c>
      <c r="AO3" s="37">
        <f t="shared" si="4"/>
        <v>1360</v>
      </c>
      <c r="AP3" s="189">
        <v>304.44</v>
      </c>
      <c r="AQ3" s="80">
        <f>+AN3*'PRECIOS SEGUN ADJ (RURAL)'!$B$7*'PRECIOS SEGUN ADJ (RURAL)'!$C$7</f>
        <v>414038.39999999997</v>
      </c>
      <c r="AR3" s="80" t="e" vm="1">
        <f>+[4]!NumLetras(AQ3,"PESO","PESOS DOMINICANOS","$EE $m CON #d/100 CENTAVOS")</f>
        <v>#VALUE!</v>
      </c>
      <c r="AS3" s="80">
        <f t="shared" ref="AS3:AS66" si="22">+ROUND(AQ3*0.18,2)</f>
        <v>74526.91</v>
      </c>
      <c r="AT3" s="165">
        <v>7</v>
      </c>
      <c r="AU3" s="37">
        <f t="shared" si="5"/>
        <v>280</v>
      </c>
      <c r="AV3" s="189">
        <v>140.38999999999999</v>
      </c>
      <c r="AW3" s="80">
        <f>+AT3*'PRECIOS SEGUN ADJ (RURAL)'!$B$8*'PRECIOS SEGUN ADJ (RURAL)'!$C$8</f>
        <v>39309.199999999997</v>
      </c>
      <c r="AX3" s="80" t="e" vm="1">
        <f>+[4]!NumLetras(AW3,"PESO","PESOS DOMINICANOS","$EE $m CON #d/100 CENTAVOS")</f>
        <v>#VALUE!</v>
      </c>
      <c r="AY3" s="80">
        <f t="shared" ref="AY3:AY66" si="23">+ROUND(AW3*0.18,2)</f>
        <v>7075.66</v>
      </c>
      <c r="AZ3" s="165">
        <v>28</v>
      </c>
      <c r="BA3" s="37">
        <f t="shared" si="6"/>
        <v>1120</v>
      </c>
      <c r="BB3" s="189">
        <v>68.099999999999994</v>
      </c>
      <c r="BC3" s="80">
        <f>+AZ3*'PRECIOS SEGUN ADJ (RURAL)'!$B$9*'PRECIOS SEGUN ADJ (RURAL)'!$C$9</f>
        <v>76271.999999999985</v>
      </c>
      <c r="BD3" s="80" t="e" vm="1">
        <f>+[4]!NumLetras(BC3,"PESO","PESOS DOMINICANOS","$EE $m CON #d/100 CENTAVOS")</f>
        <v>#VALUE!</v>
      </c>
      <c r="BE3" s="165">
        <v>615</v>
      </c>
      <c r="BF3" s="37">
        <f t="shared" ref="BF3:BF66" si="24">+BE3*20</f>
        <v>12300</v>
      </c>
      <c r="BG3" s="189">
        <v>5.5</v>
      </c>
      <c r="BH3" s="80">
        <f>+BE3*'PRECIOS SEGUN ADJ (RURAL)'!$B$10*'PRECIOS SEGUN ADJ (RURAL)'!$C$10</f>
        <v>67650</v>
      </c>
      <c r="BI3" s="80" t="e" vm="1">
        <f>+[4]!NumLetras(BH3,"PESO","PESOS DOMINICANOS","$EE $m CON #d/100 CENTAVOS")</f>
        <v>#VALUE!</v>
      </c>
      <c r="BJ3" s="165">
        <v>615</v>
      </c>
      <c r="BK3" s="37">
        <f t="shared" si="7"/>
        <v>24600</v>
      </c>
      <c r="BL3" s="189">
        <v>7.1500000000000012</v>
      </c>
      <c r="BM3" s="80">
        <f>+BJ3*'PRECIOS SEGUN ADJ (RURAL)'!$B$11*'PRECIOS SEGUN ADJ (RURAL)'!$C$11</f>
        <v>175890</v>
      </c>
      <c r="BN3" s="80" t="e" vm="1">
        <f>+[4]!NumLetras(BM3,"PESO","PESOS DOMINICANOS","$EE $m CON #d/100 CENTAVOS")</f>
        <v>#VALUE!</v>
      </c>
      <c r="BO3" s="165">
        <v>615</v>
      </c>
      <c r="BP3" s="37">
        <f t="shared" si="8"/>
        <v>24600</v>
      </c>
      <c r="BQ3" s="189">
        <v>6.84</v>
      </c>
      <c r="BR3" s="80">
        <f>+BO3*'PRECIOS SEGUN ADJ (RURAL)'!$B$12*'PRECIOS SEGUN ADJ (RURAL)'!$C$12</f>
        <v>168264</v>
      </c>
      <c r="BS3" s="80" t="e" vm="1">
        <f>+[4]!NumLetras(BR3,"PESO","PESOS DOMINICANOS","$EE $m CON #d/100 CENTAVOS")</f>
        <v>#VALUE!</v>
      </c>
      <c r="BT3" s="193">
        <v>78</v>
      </c>
      <c r="BU3" s="194">
        <f t="shared" si="9"/>
        <v>3120</v>
      </c>
      <c r="BV3" s="195">
        <v>21.68</v>
      </c>
      <c r="BW3" s="196">
        <f>+BT3*'PRECIOS SEGUN ADJ (RURAL)'!$B$13*'PRECIOS SEGUN ADJ (RURAL)'!$C$13</f>
        <v>67641.600000000006</v>
      </c>
      <c r="BX3" s="196" t="e" vm="1">
        <f>+[4]!NumLetras(BW3,"PESO","PESOS DOMINICANOS","$EE $m CON #d/100 CENTAVOS")</f>
        <v>#VALUE!</v>
      </c>
      <c r="BY3" s="165">
        <v>615</v>
      </c>
      <c r="BZ3" s="37">
        <f t="shared" si="10"/>
        <v>24600</v>
      </c>
      <c r="CA3" s="189">
        <v>6.5999999999999988</v>
      </c>
      <c r="CB3" s="80">
        <f>+BY3*'PRECIOS SEGUN ADJ (RURAL)'!$B$14*'PRECIOS SEGUN ADJ (RURAL)'!$C$14</f>
        <v>162360</v>
      </c>
      <c r="CC3" s="80" t="e" vm="1">
        <f>+[4]!NumLetras(CB3,"PESO","PESOS DOMINICANOS","$EE $m CON #d/100 CENTAVOS")</f>
        <v>#VALUE!</v>
      </c>
      <c r="CD3" s="165">
        <v>21</v>
      </c>
      <c r="CE3" s="37">
        <f t="shared" si="11"/>
        <v>840</v>
      </c>
      <c r="CF3" s="189">
        <v>82.59999999999998</v>
      </c>
      <c r="CG3" s="80">
        <f>+CD3*'PRECIOS SEGUN ADJ (RURAL)'!$B$15*'PRECIOS SEGUN ADJ (RURAL)'!$C$15</f>
        <v>69384</v>
      </c>
      <c r="CH3" s="80" t="e" vm="1">
        <f>+[4]!NumLetras(CG3,"PESO","PESOS DOMINICANOS","$EE $m CON #d/100 CENTAVOS")</f>
        <v>#VALUE!</v>
      </c>
      <c r="CI3" s="80">
        <f t="shared" ref="CI3:CI66" si="25">+ROUND(CG3*0.18,2)</f>
        <v>12489.12</v>
      </c>
      <c r="CJ3" s="197">
        <v>615</v>
      </c>
      <c r="CK3" s="198">
        <f t="shared" ref="CK3:CK66" si="26">+CJ3*20</f>
        <v>12300</v>
      </c>
      <c r="CL3" s="199">
        <v>5.5</v>
      </c>
      <c r="CM3" s="200">
        <f>+CJ3*'PRECIOS SEGUN ADJ (RURAL)'!$B$16*'PRECIOS SEGUN ADJ (RURAL)'!$C$16</f>
        <v>67650</v>
      </c>
      <c r="CN3" s="200" t="e" vm="1">
        <f>+[4]!NumLetras(CM3,"PESO","PESOS DOMINICANOS","$EE $m CON #d/100 CENTAVOS")</f>
        <v>#VALUE!</v>
      </c>
      <c r="CO3" s="165">
        <v>615</v>
      </c>
      <c r="CP3" s="37">
        <f t="shared" si="12"/>
        <v>24600</v>
      </c>
      <c r="CQ3" s="189">
        <v>23.059999999999995</v>
      </c>
      <c r="CR3" s="80">
        <f>+CO3*'PRECIOS SEGUN ADJ (RURAL)'!$B$17*'PRECIOS SEGUN ADJ (RURAL)'!$C$17</f>
        <v>567276</v>
      </c>
      <c r="CS3" s="80" t="e" vm="1">
        <f>+[4]!NumLetras(CR3,"PESO","PESOS DOMINICANOS","$EE $m CON #d/100 CENTAVOS")</f>
        <v>#VALUE!</v>
      </c>
      <c r="CT3" s="201">
        <v>34</v>
      </c>
      <c r="CU3" s="202">
        <f t="shared" si="13"/>
        <v>1360</v>
      </c>
      <c r="CV3" s="203">
        <v>220</v>
      </c>
      <c r="CW3" s="204">
        <f>+CT3*'PRECIOS SEGUN ADJ (RURAL)'!$B$18*'PRECIOS SEGUN ADJ (RURAL)'!$C$18</f>
        <v>299200</v>
      </c>
      <c r="CX3" s="204" t="e" vm="1">
        <f>+[4]!NumLetras(CW3,"PESO","PESOS DOMINICANOS","$EE $m CON #d/100 CENTAVOS")</f>
        <v>#VALUE!</v>
      </c>
      <c r="CY3" s="204">
        <f t="shared" ref="CY3:CY66" si="27">+ROUND(CW3*0.18,2)</f>
        <v>53856</v>
      </c>
      <c r="CZ3" s="165">
        <v>25</v>
      </c>
      <c r="DA3" s="37">
        <f t="shared" si="14"/>
        <v>1000</v>
      </c>
      <c r="DB3" s="189">
        <v>21.83</v>
      </c>
      <c r="DC3" s="80">
        <f>+CZ3*'PRECIOS SEGUN ADJ (RURAL)'!$B$19*'PRECIOS SEGUN ADJ (RURAL)'!$C$19</f>
        <v>21830</v>
      </c>
      <c r="DD3" s="80" t="e" vm="1">
        <f>+[4]!NumLetras(DC3,"PESO","PESOS DOMINICANOS","$EE $m CON #d/100 CENTAVOS")</f>
        <v>#VALUE!</v>
      </c>
      <c r="DE3" s="80">
        <f t="shared" ref="DE3:DE66" si="28">+ROUND(DC3*0.18,2)</f>
        <v>3929.4</v>
      </c>
      <c r="DF3" s="165">
        <v>89</v>
      </c>
      <c r="DG3" s="37">
        <f t="shared" si="15"/>
        <v>3560</v>
      </c>
      <c r="DH3" s="189">
        <v>33</v>
      </c>
      <c r="DI3" s="80">
        <f>+DF3*'PRECIOS SEGUN ADJ (RURAL)'!$B$20*'PRECIOS SEGUN ADJ (RURAL)'!$C$20</f>
        <v>117480</v>
      </c>
      <c r="DJ3" s="80" t="e" vm="1">
        <f>+[4]!NumLetras(DI3,"PESO","PESOS DOMINICANOS","$EE $m CON #d/100 CENTAVOS")</f>
        <v>#VALUE!</v>
      </c>
      <c r="DK3" s="80">
        <f t="shared" ref="DK3:DK66" si="29">+DM3-DO3</f>
        <v>2780191.8600000003</v>
      </c>
      <c r="DL3" s="80" t="e" vm="1">
        <f>+[4]!NumLetras(DK3,"PESO","PESOS DOMINICANOS","$EE $m CON #d/100 CENTAVOS")</f>
        <v>#VALUE!</v>
      </c>
      <c r="DM3" s="80">
        <f t="shared" si="16"/>
        <v>3009327.6000000006</v>
      </c>
      <c r="DN3" s="80" t="e" vm="1">
        <f>+[4]!NumLetras(DM3,"PESO","PESOS DOMINICANOS","$EE $m CON #d/100 CENTAVOS")</f>
        <v>#VALUE!</v>
      </c>
      <c r="DO3" s="80">
        <f t="shared" si="17"/>
        <v>229135.74</v>
      </c>
      <c r="DP3" s="80" t="e" vm="1">
        <f>+[4]!NumLetras(DO3,"PESO","PESOS DOMINICANOS","$EE $m CON #d/100 CENTAVOS")</f>
        <v>#VALUE!</v>
      </c>
      <c r="DQ3" s="80">
        <f t="shared" ref="DQ3:DQ66" si="30">+ROUND(DM3*0.2,2)</f>
        <v>601865.52</v>
      </c>
      <c r="DR3" s="80" t="e" vm="1">
        <f>+[4]!NumLetras(DQ3,"PESO","PESOS DOMINICANOS","$EE $m CON #d/100 CENTAVOS")</f>
        <v>#VALUE!</v>
      </c>
      <c r="DS3" s="80">
        <f t="shared" ref="DS3:DS66" si="31">+ROUND(DM3*0.01,2)</f>
        <v>30093.279999999999</v>
      </c>
      <c r="DT3" s="80"/>
      <c r="DU3" s="37" t="str">
        <f>+VLOOKUP(D3,'RURAL XENIA'!F:H,2,0)</f>
        <v>R-02</v>
      </c>
    </row>
    <row r="4" spans="1:125" hidden="1">
      <c r="A4" s="37">
        <v>3</v>
      </c>
      <c r="B4" s="37">
        <v>3</v>
      </c>
      <c r="C4" s="26" t="s">
        <v>2792</v>
      </c>
      <c r="D4" s="37">
        <v>132234634</v>
      </c>
      <c r="E4" s="37">
        <f>+VLOOKUP(D4,'INFORMACION DE PROVEEDORES'!C:I,2,0)</f>
        <v>132234634</v>
      </c>
      <c r="F4" s="26" t="e">
        <f>+VLOOKUP(D4,'INFORMACION DE PROVEEDORES'!C:J,4,0)</f>
        <v>#N/A</v>
      </c>
      <c r="G4" s="37" t="e">
        <f>+VLOOKUP(D4,'INFORMACION DE PROVEEDORES'!C:K,5,0)</f>
        <v>#N/A</v>
      </c>
      <c r="H4" s="26" t="e">
        <f>+VLOOKUP(D4,'INFORMACION DE PROVEEDORES'!C:L,7,0)</f>
        <v>#N/A</v>
      </c>
      <c r="I4" s="37" t="str">
        <f>+VLOOKUP(D4,'INFORMACION DE PROVEEDORES'!C:M,3,0)</f>
        <v xml:space="preserve"> JURÍDICA</v>
      </c>
      <c r="J4" s="37">
        <v>1</v>
      </c>
      <c r="K4" s="37">
        <v>287</v>
      </c>
      <c r="L4" s="37">
        <v>19</v>
      </c>
      <c r="M4" s="37">
        <f t="shared" si="18"/>
        <v>760</v>
      </c>
      <c r="N4" s="189">
        <v>60.180000000000007</v>
      </c>
      <c r="O4" s="80">
        <f>+L4*'PRECIOS SEGUN ADJ (RURAL)'!$B$2*'PRECIOS SEGUN ADJ (RURAL)'!$C$2</f>
        <v>45736.800000000003</v>
      </c>
      <c r="P4" s="80" t="e" vm="1">
        <f>+[4]!NumLetras(O4,"PESO","PESOS DOMINICANOS","$EE $m CON #d/100 CENTAVOS")</f>
        <v>#VALUE!</v>
      </c>
      <c r="Q4" s="80">
        <f t="shared" si="19"/>
        <v>7317.89</v>
      </c>
      <c r="R4" s="165">
        <v>4</v>
      </c>
      <c r="S4" s="37">
        <f t="shared" si="0"/>
        <v>160</v>
      </c>
      <c r="T4" s="189">
        <v>33</v>
      </c>
      <c r="U4" s="80">
        <f>+R4*'PRECIOS SEGUN ADJ (RURAL)'!$B$3*'PRECIOS SEGUN ADJ (RURAL)'!$C$3</f>
        <v>5280</v>
      </c>
      <c r="V4" s="80" t="e" vm="1">
        <f>+[4]!NumLetras(U4,"PESO","PESOS DOMINICANOS","$EE $m CON #d/100 CENTAVOS")</f>
        <v>#VALUE!</v>
      </c>
      <c r="W4" s="165">
        <v>44</v>
      </c>
      <c r="X4" s="37">
        <f t="shared" si="1"/>
        <v>1760</v>
      </c>
      <c r="Y4" s="189">
        <v>87.91</v>
      </c>
      <c r="Z4" s="80">
        <f>+W4*'PRECIOS SEGUN ADJ (RURAL)'!$B$4*'PRECIOS SEGUN ADJ (RURAL)'!$C$4</f>
        <v>154721.60000000001</v>
      </c>
      <c r="AA4" s="80" t="e" vm="1">
        <f>+[4]!NumLetras(Z4,"PESO","PESOS DOMINICANOS","$EE $m CON #d/100 CENTAVOS")</f>
        <v>#VALUE!</v>
      </c>
      <c r="AB4" s="80">
        <f t="shared" si="20"/>
        <v>27849.89</v>
      </c>
      <c r="AC4" s="165">
        <v>53</v>
      </c>
      <c r="AD4" s="37">
        <f t="shared" si="2"/>
        <v>2120</v>
      </c>
      <c r="AE4" s="189">
        <v>53.95</v>
      </c>
      <c r="AF4" s="80">
        <f>+AC4*'PRECIOS SEGUN ADJ (RURAL)'!$B$5*'PRECIOS SEGUN ADJ (RURAL)'!$C$5</f>
        <v>114374.00000000001</v>
      </c>
      <c r="AG4" s="80" t="e" vm="1">
        <f>+[4]!NumLetras(AF4,"PESO","PESOS DOMINICANOS","$EE $m CON #d/100 CENTAVOS")</f>
        <v>#VALUE!</v>
      </c>
      <c r="AH4" s="165">
        <v>7</v>
      </c>
      <c r="AI4" s="37">
        <f t="shared" si="3"/>
        <v>280</v>
      </c>
      <c r="AJ4" s="189">
        <v>29.05</v>
      </c>
      <c r="AK4" s="80">
        <f>+AH4*'PRECIOS SEGUN ADJ (RURAL)'!$B$6*'PRECIOS SEGUN ADJ (RURAL)'!$C$6</f>
        <v>8134</v>
      </c>
      <c r="AL4" s="80" t="e" vm="1">
        <f>+[4]!NumLetras(AK4,"PESO","PESOS DOMINICANOS","$EE $m CON #d/100 CENTAVOS")</f>
        <v>#VALUE!</v>
      </c>
      <c r="AM4" s="80">
        <f t="shared" si="21"/>
        <v>1301.44</v>
      </c>
      <c r="AN4" s="165">
        <v>16</v>
      </c>
      <c r="AO4" s="37">
        <f t="shared" si="4"/>
        <v>640</v>
      </c>
      <c r="AP4" s="189">
        <v>304.44</v>
      </c>
      <c r="AQ4" s="80">
        <f>+AN4*'PRECIOS SEGUN ADJ (RURAL)'!$B$7*'PRECIOS SEGUN ADJ (RURAL)'!$C$7</f>
        <v>194841.60000000001</v>
      </c>
      <c r="AR4" s="80" t="e" vm="1">
        <f>+[4]!NumLetras(AQ4,"PESO","PESOS DOMINICANOS","$EE $m CON #d/100 CENTAVOS")</f>
        <v>#VALUE!</v>
      </c>
      <c r="AS4" s="80">
        <f t="shared" si="22"/>
        <v>35071.49</v>
      </c>
      <c r="AT4" s="165">
        <v>4</v>
      </c>
      <c r="AU4" s="37">
        <f t="shared" si="5"/>
        <v>160</v>
      </c>
      <c r="AV4" s="189">
        <v>140.38999999999999</v>
      </c>
      <c r="AW4" s="80">
        <f>+AT4*'PRECIOS SEGUN ADJ (RURAL)'!$B$8*'PRECIOS SEGUN ADJ (RURAL)'!$C$8</f>
        <v>22462.399999999998</v>
      </c>
      <c r="AX4" s="80" t="e" vm="1">
        <f>+[4]!NumLetras(AW4,"PESO","PESOS DOMINICANOS","$EE $m CON #d/100 CENTAVOS")</f>
        <v>#VALUE!</v>
      </c>
      <c r="AY4" s="80">
        <f t="shared" si="23"/>
        <v>4043.23</v>
      </c>
      <c r="AZ4" s="165">
        <v>13</v>
      </c>
      <c r="BA4" s="37">
        <f t="shared" si="6"/>
        <v>520</v>
      </c>
      <c r="BB4" s="189">
        <v>68.099999999999994</v>
      </c>
      <c r="BC4" s="80">
        <f>+AZ4*'PRECIOS SEGUN ADJ (RURAL)'!$B$9*'PRECIOS SEGUN ADJ (RURAL)'!$C$9</f>
        <v>35412</v>
      </c>
      <c r="BD4" s="80" t="e" vm="1">
        <f>+[4]!NumLetras(BC4,"PESO","PESOS DOMINICANOS","$EE $m CON #d/100 CENTAVOS")</f>
        <v>#VALUE!</v>
      </c>
      <c r="BE4" s="165">
        <v>287</v>
      </c>
      <c r="BF4" s="37">
        <f t="shared" si="24"/>
        <v>5740</v>
      </c>
      <c r="BG4" s="189">
        <v>5.5</v>
      </c>
      <c r="BH4" s="80">
        <f>+BE4*'PRECIOS SEGUN ADJ (RURAL)'!$B$10*'PRECIOS SEGUN ADJ (RURAL)'!$C$10</f>
        <v>31570</v>
      </c>
      <c r="BI4" s="80" t="e" vm="1">
        <f>+[4]!NumLetras(BH4,"PESO","PESOS DOMINICANOS","$EE $m CON #d/100 CENTAVOS")</f>
        <v>#VALUE!</v>
      </c>
      <c r="BJ4" s="165">
        <v>287</v>
      </c>
      <c r="BK4" s="37">
        <f t="shared" si="7"/>
        <v>11480</v>
      </c>
      <c r="BL4" s="189">
        <v>7.1500000000000012</v>
      </c>
      <c r="BM4" s="80">
        <f>+BJ4*'PRECIOS SEGUN ADJ (RURAL)'!$B$11*'PRECIOS SEGUN ADJ (RURAL)'!$C$11</f>
        <v>82082</v>
      </c>
      <c r="BN4" s="80" t="e" vm="1">
        <f>+[4]!NumLetras(BM4,"PESO","PESOS DOMINICANOS","$EE $m CON #d/100 CENTAVOS")</f>
        <v>#VALUE!</v>
      </c>
      <c r="BO4" s="165">
        <v>287</v>
      </c>
      <c r="BP4" s="37">
        <f t="shared" si="8"/>
        <v>11480</v>
      </c>
      <c r="BQ4" s="189">
        <v>6.84</v>
      </c>
      <c r="BR4" s="80">
        <f>+BO4*'PRECIOS SEGUN ADJ (RURAL)'!$B$12*'PRECIOS SEGUN ADJ (RURAL)'!$C$12</f>
        <v>78523.199999999997</v>
      </c>
      <c r="BS4" s="80" t="e" vm="1">
        <f>+[4]!NumLetras(BR4,"PESO","PESOS DOMINICANOS","$EE $m CON #d/100 CENTAVOS")</f>
        <v>#VALUE!</v>
      </c>
      <c r="BT4" s="193">
        <v>37</v>
      </c>
      <c r="BU4" s="194">
        <f t="shared" si="9"/>
        <v>1480</v>
      </c>
      <c r="BV4" s="195">
        <v>21.68</v>
      </c>
      <c r="BW4" s="196">
        <f>+BT4*'PRECIOS SEGUN ADJ (RURAL)'!$B$13*'PRECIOS SEGUN ADJ (RURAL)'!$C$13</f>
        <v>32086.399999999998</v>
      </c>
      <c r="BX4" s="196" t="e" vm="1">
        <f>+[4]!NumLetras(BW4,"PESO","PESOS DOMINICANOS","$EE $m CON #d/100 CENTAVOS")</f>
        <v>#VALUE!</v>
      </c>
      <c r="BY4" s="165">
        <v>287</v>
      </c>
      <c r="BZ4" s="37">
        <f t="shared" si="10"/>
        <v>11480</v>
      </c>
      <c r="CA4" s="189">
        <v>6.5999999999999988</v>
      </c>
      <c r="CB4" s="80">
        <f>+BY4*'PRECIOS SEGUN ADJ (RURAL)'!$B$14*'PRECIOS SEGUN ADJ (RURAL)'!$C$14</f>
        <v>75768</v>
      </c>
      <c r="CC4" s="80" t="e" vm="1">
        <f>+[4]!NumLetras(CB4,"PESO","PESOS DOMINICANOS","$EE $m CON #d/100 CENTAVOS")</f>
        <v>#VALUE!</v>
      </c>
      <c r="CD4" s="165">
        <v>10</v>
      </c>
      <c r="CE4" s="37">
        <f t="shared" si="11"/>
        <v>400</v>
      </c>
      <c r="CF4" s="189">
        <v>82.59999999999998</v>
      </c>
      <c r="CG4" s="80">
        <f>+CD4*'PRECIOS SEGUN ADJ (RURAL)'!$B$15*'PRECIOS SEGUN ADJ (RURAL)'!$C$15</f>
        <v>33040</v>
      </c>
      <c r="CH4" s="80" t="e" vm="1">
        <f>+[4]!NumLetras(CG4,"PESO","PESOS DOMINICANOS","$EE $m CON #d/100 CENTAVOS")</f>
        <v>#VALUE!</v>
      </c>
      <c r="CI4" s="80">
        <f t="shared" si="25"/>
        <v>5947.2</v>
      </c>
      <c r="CJ4" s="197">
        <v>287</v>
      </c>
      <c r="CK4" s="198">
        <f t="shared" si="26"/>
        <v>5740</v>
      </c>
      <c r="CL4" s="199">
        <v>5.5</v>
      </c>
      <c r="CM4" s="200">
        <f>+CJ4*'PRECIOS SEGUN ADJ (RURAL)'!$B$16*'PRECIOS SEGUN ADJ (RURAL)'!$C$16</f>
        <v>31570</v>
      </c>
      <c r="CN4" s="200" t="e" vm="1">
        <f>+[4]!NumLetras(CM4,"PESO","PESOS DOMINICANOS","$EE $m CON #d/100 CENTAVOS")</f>
        <v>#VALUE!</v>
      </c>
      <c r="CO4" s="165">
        <v>287</v>
      </c>
      <c r="CP4" s="37">
        <f t="shared" si="12"/>
        <v>11480</v>
      </c>
      <c r="CQ4" s="189">
        <v>23.059999999999995</v>
      </c>
      <c r="CR4" s="80">
        <f>+CO4*'PRECIOS SEGUN ADJ (RURAL)'!$B$17*'PRECIOS SEGUN ADJ (RURAL)'!$C$17</f>
        <v>264728.8</v>
      </c>
      <c r="CS4" s="80" t="e" vm="1">
        <f>+[4]!NumLetras(CR4,"PESO","PESOS DOMINICANOS","$EE $m CON #d/100 CENTAVOS")</f>
        <v>#VALUE!</v>
      </c>
      <c r="CT4" s="201">
        <v>16</v>
      </c>
      <c r="CU4" s="202">
        <f t="shared" si="13"/>
        <v>640</v>
      </c>
      <c r="CV4" s="203">
        <v>220</v>
      </c>
      <c r="CW4" s="204">
        <f>+CT4*'PRECIOS SEGUN ADJ (RURAL)'!$B$18*'PRECIOS SEGUN ADJ (RURAL)'!$C$18</f>
        <v>140800</v>
      </c>
      <c r="CX4" s="204" t="e" vm="1">
        <f>+[4]!NumLetras(CW4,"PESO","PESOS DOMINICANOS","$EE $m CON #d/100 CENTAVOS")</f>
        <v>#VALUE!</v>
      </c>
      <c r="CY4" s="204">
        <f t="shared" si="27"/>
        <v>25344</v>
      </c>
      <c r="CZ4" s="165">
        <v>12</v>
      </c>
      <c r="DA4" s="37">
        <f t="shared" si="14"/>
        <v>480</v>
      </c>
      <c r="DB4" s="189">
        <v>21.83</v>
      </c>
      <c r="DC4" s="80">
        <f>+CZ4*'PRECIOS SEGUN ADJ (RURAL)'!$B$19*'PRECIOS SEGUN ADJ (RURAL)'!$C$19</f>
        <v>10478.4</v>
      </c>
      <c r="DD4" s="80" t="e" vm="1">
        <f>+[4]!NumLetras(DC4,"PESO","PESOS DOMINICANOS","$EE $m CON #d/100 CENTAVOS")</f>
        <v>#VALUE!</v>
      </c>
      <c r="DE4" s="80">
        <f t="shared" si="28"/>
        <v>1886.11</v>
      </c>
      <c r="DF4" s="165">
        <v>42</v>
      </c>
      <c r="DG4" s="37">
        <f t="shared" si="15"/>
        <v>1680</v>
      </c>
      <c r="DH4" s="189">
        <v>33</v>
      </c>
      <c r="DI4" s="80">
        <f>+DF4*'PRECIOS SEGUN ADJ (RURAL)'!$B$20*'PRECIOS SEGUN ADJ (RURAL)'!$C$20</f>
        <v>55440</v>
      </c>
      <c r="DJ4" s="80" t="e" vm="1">
        <f>+[4]!NumLetras(DI4,"PESO","PESOS DOMINICANOS","$EE $m CON #d/100 CENTAVOS")</f>
        <v>#VALUE!</v>
      </c>
      <c r="DK4" s="80">
        <f t="shared" si="29"/>
        <v>1308287.9499999997</v>
      </c>
      <c r="DL4" s="80" t="e" vm="1">
        <f>+[4]!NumLetras(DK4,"PESO","PESOS DOMINICANOS","$EE $m CON #d/100 CENTAVOS")</f>
        <v>#VALUE!</v>
      </c>
      <c r="DM4" s="80">
        <f t="shared" si="16"/>
        <v>1417049.1999999997</v>
      </c>
      <c r="DN4" s="80" t="e" vm="1">
        <f>+[4]!NumLetras(DM4,"PESO","PESOS DOMINICANOS","$EE $m CON #d/100 CENTAVOS")</f>
        <v>#VALUE!</v>
      </c>
      <c r="DO4" s="80">
        <f t="shared" si="17"/>
        <v>108761.24999999999</v>
      </c>
      <c r="DP4" s="80" t="e" vm="1">
        <f>+[4]!NumLetras(DO4,"PESO","PESOS DOMINICANOS","$EE $m CON #d/100 CENTAVOS")</f>
        <v>#VALUE!</v>
      </c>
      <c r="DQ4" s="80">
        <f t="shared" si="30"/>
        <v>283409.84000000003</v>
      </c>
      <c r="DR4" s="80" t="e" vm="1">
        <f>+[4]!NumLetras(DQ4,"PESO","PESOS DOMINICANOS","$EE $m CON #d/100 CENTAVOS")</f>
        <v>#VALUE!</v>
      </c>
      <c r="DS4" s="80">
        <f t="shared" si="31"/>
        <v>14170.49</v>
      </c>
      <c r="DT4" s="80"/>
      <c r="DU4" s="37" t="str">
        <f>+VLOOKUP(D4,'RURAL XENIA'!F:H,2,0)</f>
        <v>R-04</v>
      </c>
    </row>
    <row r="5" spans="1:125" hidden="1">
      <c r="A5" s="37">
        <v>4</v>
      </c>
      <c r="B5" s="37">
        <v>4</v>
      </c>
      <c r="C5" s="26" t="s">
        <v>2802</v>
      </c>
      <c r="D5" s="37">
        <v>130705623</v>
      </c>
      <c r="E5" s="37">
        <f>+VLOOKUP(D5,'INFORMACION DE PROVEEDORES'!C:I,2,0)</f>
        <v>130705623</v>
      </c>
      <c r="F5" s="26" t="str">
        <f>+VLOOKUP(D5,'INFORMACION DE PROVEEDORES'!C:J,4,0)</f>
        <v>JUAN MARIA GARCIA THEN</v>
      </c>
      <c r="G5" s="37" t="str">
        <f>+VLOOKUP(D5,'INFORMACION DE PROVEEDORES'!C:K,5,0)</f>
        <v>056-0006509-7</v>
      </c>
      <c r="H5" s="26" t="str">
        <f>+VLOOKUP(D5,'INFORMACION DE PROVEEDORES'!C:L,7,0)</f>
        <v>CALLE DUARTE ESQUINA COLON, NO. 10, SAN FRANCISCO DE MACORIS</v>
      </c>
      <c r="I5" s="37" t="str">
        <f>+VLOOKUP(D5,'INFORMACION DE PROVEEDORES'!C:M,3,0)</f>
        <v xml:space="preserve"> JURÍDICA</v>
      </c>
      <c r="J5" s="37">
        <v>1</v>
      </c>
      <c r="K5" s="37">
        <v>225</v>
      </c>
      <c r="L5" s="37">
        <v>15</v>
      </c>
      <c r="M5" s="37">
        <f t="shared" si="18"/>
        <v>600</v>
      </c>
      <c r="N5" s="189">
        <v>60.180000000000007</v>
      </c>
      <c r="O5" s="80">
        <f>+L5*'PRECIOS SEGUN ADJ (RURAL)'!$B$2*'PRECIOS SEGUN ADJ (RURAL)'!$C$2</f>
        <v>36108</v>
      </c>
      <c r="P5" s="80" t="e" vm="1">
        <f>+[4]!NumLetras(O5,"PESO","PESOS DOMINICANOS","$EE $m CON #d/100 CENTAVOS")</f>
        <v>#VALUE!</v>
      </c>
      <c r="Q5" s="80">
        <f t="shared" si="19"/>
        <v>5777.28</v>
      </c>
      <c r="R5" s="165">
        <v>3</v>
      </c>
      <c r="S5" s="37">
        <f t="shared" si="0"/>
        <v>120</v>
      </c>
      <c r="T5" s="189">
        <v>33</v>
      </c>
      <c r="U5" s="80">
        <f>+R5*'PRECIOS SEGUN ADJ (RURAL)'!$B$3*'PRECIOS SEGUN ADJ (RURAL)'!$C$3</f>
        <v>3960</v>
      </c>
      <c r="V5" s="80" t="e" vm="1">
        <f>+[4]!NumLetras(U5,"PESO","PESOS DOMINICANOS","$EE $m CON #d/100 CENTAVOS")</f>
        <v>#VALUE!</v>
      </c>
      <c r="W5" s="165">
        <v>35</v>
      </c>
      <c r="X5" s="37">
        <f t="shared" si="1"/>
        <v>1400</v>
      </c>
      <c r="Y5" s="189">
        <v>87.91</v>
      </c>
      <c r="Z5" s="80">
        <f>+W5*'PRECIOS SEGUN ADJ (RURAL)'!$B$4*'PRECIOS SEGUN ADJ (RURAL)'!$C$4</f>
        <v>123074</v>
      </c>
      <c r="AA5" s="80" t="e" vm="1">
        <f>+[4]!NumLetras(Z5,"PESO","PESOS DOMINICANOS","$EE $m CON #d/100 CENTAVOS")</f>
        <v>#VALUE!</v>
      </c>
      <c r="AB5" s="80">
        <f t="shared" si="20"/>
        <v>22153.32</v>
      </c>
      <c r="AC5" s="165">
        <v>42</v>
      </c>
      <c r="AD5" s="37">
        <f t="shared" si="2"/>
        <v>1680</v>
      </c>
      <c r="AE5" s="189">
        <v>53.95</v>
      </c>
      <c r="AF5" s="80">
        <f>+AC5*'PRECIOS SEGUN ADJ (RURAL)'!$B$5*'PRECIOS SEGUN ADJ (RURAL)'!$C$5</f>
        <v>90636</v>
      </c>
      <c r="AG5" s="80" t="e" vm="1">
        <f>+[4]!NumLetras(AF5,"PESO","PESOS DOMINICANOS","$EE $m CON #d/100 CENTAVOS")</f>
        <v>#VALUE!</v>
      </c>
      <c r="AH5" s="165">
        <v>5</v>
      </c>
      <c r="AI5" s="37">
        <f t="shared" si="3"/>
        <v>200</v>
      </c>
      <c r="AJ5" s="189">
        <v>29.05</v>
      </c>
      <c r="AK5" s="80">
        <f>+AH5*'PRECIOS SEGUN ADJ (RURAL)'!$B$6*'PRECIOS SEGUN ADJ (RURAL)'!$C$6</f>
        <v>5810</v>
      </c>
      <c r="AL5" s="80" t="e" vm="1">
        <f>+[4]!NumLetras(AK5,"PESO","PESOS DOMINICANOS","$EE $m CON #d/100 CENTAVOS")</f>
        <v>#VALUE!</v>
      </c>
      <c r="AM5" s="80">
        <f t="shared" si="21"/>
        <v>929.6</v>
      </c>
      <c r="AN5" s="165">
        <v>13</v>
      </c>
      <c r="AO5" s="37">
        <f t="shared" si="4"/>
        <v>520</v>
      </c>
      <c r="AP5" s="189">
        <v>304.44</v>
      </c>
      <c r="AQ5" s="80">
        <f>+AN5*'PRECIOS SEGUN ADJ (RURAL)'!$B$7*'PRECIOS SEGUN ADJ (RURAL)'!$C$7</f>
        <v>158308.79999999999</v>
      </c>
      <c r="AR5" s="80" t="e" vm="1">
        <f>+[4]!NumLetras(AQ5,"PESO","PESOS DOMINICANOS","$EE $m CON #d/100 CENTAVOS")</f>
        <v>#VALUE!</v>
      </c>
      <c r="AS5" s="80">
        <f t="shared" si="22"/>
        <v>28495.58</v>
      </c>
      <c r="AT5" s="165">
        <v>3</v>
      </c>
      <c r="AU5" s="37">
        <f t="shared" si="5"/>
        <v>120</v>
      </c>
      <c r="AV5" s="189">
        <v>140.38999999999999</v>
      </c>
      <c r="AW5" s="80">
        <f>+AT5*'PRECIOS SEGUN ADJ (RURAL)'!$B$8*'PRECIOS SEGUN ADJ (RURAL)'!$C$8</f>
        <v>16846.8</v>
      </c>
      <c r="AX5" s="80" t="e" vm="1">
        <f>+[4]!NumLetras(AW5,"PESO","PESOS DOMINICANOS","$EE $m CON #d/100 CENTAVOS")</f>
        <v>#VALUE!</v>
      </c>
      <c r="AY5" s="80">
        <f t="shared" si="23"/>
        <v>3032.42</v>
      </c>
      <c r="AZ5" s="165">
        <v>10</v>
      </c>
      <c r="BA5" s="37">
        <f t="shared" si="6"/>
        <v>400</v>
      </c>
      <c r="BB5" s="189">
        <v>68.099999999999994</v>
      </c>
      <c r="BC5" s="80">
        <f>+AZ5*'PRECIOS SEGUN ADJ (RURAL)'!$B$9*'PRECIOS SEGUN ADJ (RURAL)'!$C$9</f>
        <v>27240</v>
      </c>
      <c r="BD5" s="80" t="e" vm="1">
        <f>+[4]!NumLetras(BC5,"PESO","PESOS DOMINICANOS","$EE $m CON #d/100 CENTAVOS")</f>
        <v>#VALUE!</v>
      </c>
      <c r="BE5" s="165">
        <v>225</v>
      </c>
      <c r="BF5" s="37">
        <f t="shared" si="24"/>
        <v>4500</v>
      </c>
      <c r="BG5" s="189">
        <v>5.5</v>
      </c>
      <c r="BH5" s="80">
        <f>+BE5*'PRECIOS SEGUN ADJ (RURAL)'!$B$10*'PRECIOS SEGUN ADJ (RURAL)'!$C$10</f>
        <v>24750</v>
      </c>
      <c r="BI5" s="80" t="e" vm="1">
        <f>+[4]!NumLetras(BH5,"PESO","PESOS DOMINICANOS","$EE $m CON #d/100 CENTAVOS")</f>
        <v>#VALUE!</v>
      </c>
      <c r="BJ5" s="165">
        <v>225</v>
      </c>
      <c r="BK5" s="37">
        <f t="shared" si="7"/>
        <v>9000</v>
      </c>
      <c r="BL5" s="189">
        <v>7.1500000000000012</v>
      </c>
      <c r="BM5" s="80">
        <f>+BJ5*'PRECIOS SEGUN ADJ (RURAL)'!$B$11*'PRECIOS SEGUN ADJ (RURAL)'!$C$11</f>
        <v>64350</v>
      </c>
      <c r="BN5" s="80" t="e" vm="1">
        <f>+[4]!NumLetras(BM5,"PESO","PESOS DOMINICANOS","$EE $m CON #d/100 CENTAVOS")</f>
        <v>#VALUE!</v>
      </c>
      <c r="BO5" s="165">
        <v>225</v>
      </c>
      <c r="BP5" s="37">
        <f t="shared" si="8"/>
        <v>9000</v>
      </c>
      <c r="BQ5" s="189">
        <v>6.84</v>
      </c>
      <c r="BR5" s="80">
        <f>+BO5*'PRECIOS SEGUN ADJ (RURAL)'!$B$12*'PRECIOS SEGUN ADJ (RURAL)'!$C$12</f>
        <v>61560</v>
      </c>
      <c r="BS5" s="80" t="e" vm="1">
        <f>+[4]!NumLetras(BR5,"PESO","PESOS DOMINICANOS","$EE $m CON #d/100 CENTAVOS")</f>
        <v>#VALUE!</v>
      </c>
      <c r="BT5" s="193">
        <v>29</v>
      </c>
      <c r="BU5" s="194">
        <f t="shared" si="9"/>
        <v>1160</v>
      </c>
      <c r="BV5" s="195">
        <v>21.68</v>
      </c>
      <c r="BW5" s="196">
        <f>+BT5*'PRECIOS SEGUN ADJ (RURAL)'!$B$13*'PRECIOS SEGUN ADJ (RURAL)'!$C$13</f>
        <v>25148.800000000003</v>
      </c>
      <c r="BX5" s="196" t="e" vm="1">
        <f>+[4]!NumLetras(BW5,"PESO","PESOS DOMINICANOS","$EE $m CON #d/100 CENTAVOS")</f>
        <v>#VALUE!</v>
      </c>
      <c r="BY5" s="165">
        <v>225</v>
      </c>
      <c r="BZ5" s="37">
        <f t="shared" si="10"/>
        <v>9000</v>
      </c>
      <c r="CA5" s="189">
        <v>6.5999999999999988</v>
      </c>
      <c r="CB5" s="80">
        <f>+BY5*'PRECIOS SEGUN ADJ (RURAL)'!$B$14*'PRECIOS SEGUN ADJ (RURAL)'!$C$14</f>
        <v>59400</v>
      </c>
      <c r="CC5" s="80" t="e" vm="1">
        <f>+[4]!NumLetras(CB5,"PESO","PESOS DOMINICANOS","$EE $m CON #d/100 CENTAVOS")</f>
        <v>#VALUE!</v>
      </c>
      <c r="CD5" s="165">
        <v>8</v>
      </c>
      <c r="CE5" s="37">
        <f t="shared" si="11"/>
        <v>320</v>
      </c>
      <c r="CF5" s="189">
        <v>82.59999999999998</v>
      </c>
      <c r="CG5" s="80">
        <f>+CD5*'PRECIOS SEGUN ADJ (RURAL)'!$B$15*'PRECIOS SEGUN ADJ (RURAL)'!$C$15</f>
        <v>26432</v>
      </c>
      <c r="CH5" s="80" t="e" vm="1">
        <f>+[4]!NumLetras(CG5,"PESO","PESOS DOMINICANOS","$EE $m CON #d/100 CENTAVOS")</f>
        <v>#VALUE!</v>
      </c>
      <c r="CI5" s="80">
        <f t="shared" si="25"/>
        <v>4757.76</v>
      </c>
      <c r="CJ5" s="197">
        <v>225</v>
      </c>
      <c r="CK5" s="198">
        <f t="shared" si="26"/>
        <v>4500</v>
      </c>
      <c r="CL5" s="199">
        <v>5.5</v>
      </c>
      <c r="CM5" s="200">
        <f>+CJ5*'PRECIOS SEGUN ADJ (RURAL)'!$B$16*'PRECIOS SEGUN ADJ (RURAL)'!$C$16</f>
        <v>24750</v>
      </c>
      <c r="CN5" s="200" t="e" vm="1">
        <f>+[4]!NumLetras(CM5,"PESO","PESOS DOMINICANOS","$EE $m CON #d/100 CENTAVOS")</f>
        <v>#VALUE!</v>
      </c>
      <c r="CO5" s="165">
        <v>225</v>
      </c>
      <c r="CP5" s="37">
        <f t="shared" si="12"/>
        <v>9000</v>
      </c>
      <c r="CQ5" s="189">
        <v>23.059999999999995</v>
      </c>
      <c r="CR5" s="80">
        <f>+CO5*'PRECIOS SEGUN ADJ (RURAL)'!$B$17*'PRECIOS SEGUN ADJ (RURAL)'!$C$17</f>
        <v>207540</v>
      </c>
      <c r="CS5" s="80" t="e" vm="1">
        <f>+[4]!NumLetras(CR5,"PESO","PESOS DOMINICANOS","$EE $m CON #d/100 CENTAVOS")</f>
        <v>#VALUE!</v>
      </c>
      <c r="CT5" s="201">
        <v>13</v>
      </c>
      <c r="CU5" s="202">
        <f t="shared" si="13"/>
        <v>520</v>
      </c>
      <c r="CV5" s="203">
        <v>220</v>
      </c>
      <c r="CW5" s="204">
        <f>+CT5*'PRECIOS SEGUN ADJ (RURAL)'!$B$18*'PRECIOS SEGUN ADJ (RURAL)'!$C$18</f>
        <v>114400</v>
      </c>
      <c r="CX5" s="204" t="e" vm="1">
        <f>+[4]!NumLetras(CW5,"PESO","PESOS DOMINICANOS","$EE $m CON #d/100 CENTAVOS")</f>
        <v>#VALUE!</v>
      </c>
      <c r="CY5" s="204">
        <f t="shared" si="27"/>
        <v>20592</v>
      </c>
      <c r="CZ5" s="165">
        <v>9</v>
      </c>
      <c r="DA5" s="37">
        <f t="shared" si="14"/>
        <v>360</v>
      </c>
      <c r="DB5" s="189">
        <v>21.83</v>
      </c>
      <c r="DC5" s="80">
        <f>+CZ5*'PRECIOS SEGUN ADJ (RURAL)'!$B$19*'PRECIOS SEGUN ADJ (RURAL)'!$C$19</f>
        <v>7858.7999999999993</v>
      </c>
      <c r="DD5" s="80" t="e" vm="1">
        <f>+[4]!NumLetras(DC5,"PESO","PESOS DOMINICANOS","$EE $m CON #d/100 CENTAVOS")</f>
        <v>#VALUE!</v>
      </c>
      <c r="DE5" s="80">
        <f t="shared" si="28"/>
        <v>1414.58</v>
      </c>
      <c r="DF5" s="165">
        <v>33</v>
      </c>
      <c r="DG5" s="37">
        <f t="shared" si="15"/>
        <v>1320</v>
      </c>
      <c r="DH5" s="189">
        <v>33</v>
      </c>
      <c r="DI5" s="80">
        <f>+DF5*'PRECIOS SEGUN ADJ (RURAL)'!$B$20*'PRECIOS SEGUN ADJ (RURAL)'!$C$20</f>
        <v>43560</v>
      </c>
      <c r="DJ5" s="80" t="e" vm="1">
        <f>+[4]!NumLetras(DI5,"PESO","PESOS DOMINICANOS","$EE $m CON #d/100 CENTAVOS")</f>
        <v>#VALUE!</v>
      </c>
      <c r="DK5" s="80">
        <f t="shared" si="29"/>
        <v>1034580.6600000001</v>
      </c>
      <c r="DL5" s="80" t="e" vm="1">
        <f>+[4]!NumLetras(DK5,"PESO","PESOS DOMINICANOS","$EE $m CON #d/100 CENTAVOS")</f>
        <v>#VALUE!</v>
      </c>
      <c r="DM5" s="80">
        <f t="shared" si="16"/>
        <v>1121733.2000000002</v>
      </c>
      <c r="DN5" s="80" t="e" vm="1">
        <f>+[4]!NumLetras(DM5,"PESO","PESOS DOMINICANOS","$EE $m CON #d/100 CENTAVOS")</f>
        <v>#VALUE!</v>
      </c>
      <c r="DO5" s="80">
        <f t="shared" si="17"/>
        <v>87152.54</v>
      </c>
      <c r="DP5" s="80" t="e" vm="1">
        <f>+[4]!NumLetras(DO5,"PESO","PESOS DOMINICANOS","$EE $m CON #d/100 CENTAVOS")</f>
        <v>#VALUE!</v>
      </c>
      <c r="DQ5" s="80">
        <f t="shared" si="30"/>
        <v>224346.64</v>
      </c>
      <c r="DR5" s="80" t="e" vm="1">
        <f>+[4]!NumLetras(DQ5,"PESO","PESOS DOMINICANOS","$EE $m CON #d/100 CENTAVOS")</f>
        <v>#VALUE!</v>
      </c>
      <c r="DS5" s="80">
        <f t="shared" si="31"/>
        <v>11217.33</v>
      </c>
      <c r="DT5" s="80"/>
      <c r="DU5" s="37" t="str">
        <f>+VLOOKUP(D5,'RURAL XENIA'!F:H,2,0)</f>
        <v>R-22</v>
      </c>
    </row>
    <row r="6" spans="1:125" hidden="1">
      <c r="A6" s="37">
        <v>5</v>
      </c>
      <c r="B6" s="37">
        <v>5</v>
      </c>
      <c r="C6" s="26" t="s">
        <v>2813</v>
      </c>
      <c r="D6" s="37">
        <v>131653146</v>
      </c>
      <c r="E6" s="37">
        <f>+VLOOKUP(D6,'INFORMACION DE PROVEEDORES'!C:I,2,0)</f>
        <v>131653146</v>
      </c>
      <c r="F6" s="26" t="str">
        <f>+VLOOKUP(D6,'INFORMACION DE PROVEEDORES'!C:J,4,0)</f>
        <v xml:space="preserve">ONASIS EUSEBIA GENAO CABREJA </v>
      </c>
      <c r="G6" s="37" t="str">
        <f>+VLOOKUP(D6,'INFORMACION DE PROVEEDORES'!C:K,5,0)</f>
        <v>101-0009926-5</v>
      </c>
      <c r="H6" s="26" t="str">
        <f>+VLOOKUP(D6,'INFORMACION DE PROVEEDORES'!C:L,7,0)</f>
        <v>AVENIDA ESTRELLA SADHALA, ESQUINA REPUBLICA DE ARGENTINA, PRIMER NIVEL, PARTAMENTO 0-A, RESIDENCIAL GRULLLON, SECTOR RINCON LARGO, SANTIAGO</v>
      </c>
      <c r="I6" s="37" t="str">
        <f>+VLOOKUP(D6,'INFORMACION DE PROVEEDORES'!C:M,3,0)</f>
        <v xml:space="preserve"> JURÍDICA</v>
      </c>
      <c r="J6" s="37">
        <v>4</v>
      </c>
      <c r="K6" s="37">
        <v>203</v>
      </c>
      <c r="L6" s="37">
        <v>15</v>
      </c>
      <c r="M6" s="37">
        <f t="shared" si="18"/>
        <v>600</v>
      </c>
      <c r="N6" s="189">
        <v>60.180000000000007</v>
      </c>
      <c r="O6" s="80">
        <f>+L6*'PRECIOS SEGUN ADJ (RURAL)'!$B$2*'PRECIOS SEGUN ADJ (RURAL)'!$C$2</f>
        <v>36108</v>
      </c>
      <c r="P6" s="80" t="e" vm="1">
        <f>+[4]!NumLetras(O6,"PESO","PESOS DOMINICANOS","$EE $m CON #d/100 CENTAVOS")</f>
        <v>#VALUE!</v>
      </c>
      <c r="Q6" s="80">
        <f t="shared" si="19"/>
        <v>5777.28</v>
      </c>
      <c r="R6" s="165">
        <v>5</v>
      </c>
      <c r="S6" s="37">
        <f t="shared" si="0"/>
        <v>200</v>
      </c>
      <c r="T6" s="189">
        <v>33</v>
      </c>
      <c r="U6" s="80">
        <f>+R6*'PRECIOS SEGUN ADJ (RURAL)'!$B$3*'PRECIOS SEGUN ADJ (RURAL)'!$C$3</f>
        <v>6600</v>
      </c>
      <c r="V6" s="80" t="e" vm="1">
        <f>+[4]!NumLetras(U6,"PESO","PESOS DOMINICANOS","$EE $m CON #d/100 CENTAVOS")</f>
        <v>#VALUE!</v>
      </c>
      <c r="W6" s="165">
        <v>33</v>
      </c>
      <c r="X6" s="37">
        <f t="shared" si="1"/>
        <v>1320</v>
      </c>
      <c r="Y6" s="189">
        <v>87.91</v>
      </c>
      <c r="Z6" s="80">
        <f>+W6*'PRECIOS SEGUN ADJ (RURAL)'!$B$4*'PRECIOS SEGUN ADJ (RURAL)'!$C$4</f>
        <v>116041.19999999998</v>
      </c>
      <c r="AA6" s="80" t="e" vm="1">
        <f>+[4]!NumLetras(Z6,"PESO","PESOS DOMINICANOS","$EE $m CON #d/100 CENTAVOS")</f>
        <v>#VALUE!</v>
      </c>
      <c r="AB6" s="80">
        <f t="shared" si="20"/>
        <v>20887.419999999998</v>
      </c>
      <c r="AC6" s="165">
        <v>39</v>
      </c>
      <c r="AD6" s="37">
        <f t="shared" si="2"/>
        <v>1560</v>
      </c>
      <c r="AE6" s="189">
        <v>53.95</v>
      </c>
      <c r="AF6" s="80">
        <f>+AC6*'PRECIOS SEGUN ADJ (RURAL)'!$B$5*'PRECIOS SEGUN ADJ (RURAL)'!$C$5</f>
        <v>84162</v>
      </c>
      <c r="AG6" s="80" t="e" vm="1">
        <f>+[4]!NumLetras(AF6,"PESO","PESOS DOMINICANOS","$EE $m CON #d/100 CENTAVOS")</f>
        <v>#VALUE!</v>
      </c>
      <c r="AH6" s="165">
        <v>6</v>
      </c>
      <c r="AI6" s="37">
        <f t="shared" si="3"/>
        <v>240</v>
      </c>
      <c r="AJ6" s="189">
        <v>29.05</v>
      </c>
      <c r="AK6" s="80">
        <f>+AH6*'PRECIOS SEGUN ADJ (RURAL)'!$B$6*'PRECIOS SEGUN ADJ (RURAL)'!$C$6</f>
        <v>6972</v>
      </c>
      <c r="AL6" s="80" t="e" vm="1">
        <f>+[4]!NumLetras(AK6,"PESO","PESOS DOMINICANOS","$EE $m CON #d/100 CENTAVOS")</f>
        <v>#VALUE!</v>
      </c>
      <c r="AM6" s="80">
        <f t="shared" si="21"/>
        <v>1115.52</v>
      </c>
      <c r="AN6" s="165">
        <v>13</v>
      </c>
      <c r="AO6" s="37">
        <f t="shared" si="4"/>
        <v>520</v>
      </c>
      <c r="AP6" s="189">
        <v>304.44</v>
      </c>
      <c r="AQ6" s="80">
        <f>+AN6*'PRECIOS SEGUN ADJ (RURAL)'!$B$7*'PRECIOS SEGUN ADJ (RURAL)'!$C$7</f>
        <v>158308.79999999999</v>
      </c>
      <c r="AR6" s="80" t="e" vm="1">
        <f>+[4]!NumLetras(AQ6,"PESO","PESOS DOMINICANOS","$EE $m CON #d/100 CENTAVOS")</f>
        <v>#VALUE!</v>
      </c>
      <c r="AS6" s="80">
        <f t="shared" si="22"/>
        <v>28495.58</v>
      </c>
      <c r="AT6" s="165">
        <v>5</v>
      </c>
      <c r="AU6" s="37">
        <f t="shared" si="5"/>
        <v>200</v>
      </c>
      <c r="AV6" s="189">
        <v>140.38999999999999</v>
      </c>
      <c r="AW6" s="80">
        <f>+AT6*'PRECIOS SEGUN ADJ (RURAL)'!$B$8*'PRECIOS SEGUN ADJ (RURAL)'!$C$8</f>
        <v>28077.999999999996</v>
      </c>
      <c r="AX6" s="80" t="e" vm="1">
        <f>+[4]!NumLetras(AW6,"PESO","PESOS DOMINICANOS","$EE $m CON #d/100 CENTAVOS")</f>
        <v>#VALUE!</v>
      </c>
      <c r="AY6" s="80">
        <f t="shared" si="23"/>
        <v>5054.04</v>
      </c>
      <c r="AZ6" s="165">
        <v>11</v>
      </c>
      <c r="BA6" s="37">
        <f t="shared" si="6"/>
        <v>440</v>
      </c>
      <c r="BB6" s="189">
        <v>68.099999999999994</v>
      </c>
      <c r="BC6" s="80">
        <f>+AZ6*'PRECIOS SEGUN ADJ (RURAL)'!$B$9*'PRECIOS SEGUN ADJ (RURAL)'!$C$9</f>
        <v>29963.999999999996</v>
      </c>
      <c r="BD6" s="80" t="e" vm="1">
        <f>+[4]!NumLetras(BC6,"PESO","PESOS DOMINICANOS","$EE $m CON #d/100 CENTAVOS")</f>
        <v>#VALUE!</v>
      </c>
      <c r="BE6" s="165">
        <v>203</v>
      </c>
      <c r="BF6" s="37">
        <f t="shared" si="24"/>
        <v>4060</v>
      </c>
      <c r="BG6" s="189">
        <v>5.5</v>
      </c>
      <c r="BH6" s="80">
        <f>+BE6*'PRECIOS SEGUN ADJ (RURAL)'!$B$10*'PRECIOS SEGUN ADJ (RURAL)'!$C$10</f>
        <v>22330</v>
      </c>
      <c r="BI6" s="80" t="e" vm="1">
        <f>+[4]!NumLetras(BH6,"PESO","PESOS DOMINICANOS","$EE $m CON #d/100 CENTAVOS")</f>
        <v>#VALUE!</v>
      </c>
      <c r="BJ6" s="165">
        <v>203</v>
      </c>
      <c r="BK6" s="37">
        <f t="shared" si="7"/>
        <v>8120</v>
      </c>
      <c r="BL6" s="189">
        <v>7.1500000000000012</v>
      </c>
      <c r="BM6" s="80">
        <f>+BJ6*'PRECIOS SEGUN ADJ (RURAL)'!$B$11*'PRECIOS SEGUN ADJ (RURAL)'!$C$11</f>
        <v>58058</v>
      </c>
      <c r="BN6" s="80" t="e" vm="1">
        <f>+[4]!NumLetras(BM6,"PESO","PESOS DOMINICANOS","$EE $m CON #d/100 CENTAVOS")</f>
        <v>#VALUE!</v>
      </c>
      <c r="BO6" s="165">
        <v>203</v>
      </c>
      <c r="BP6" s="37">
        <f t="shared" si="8"/>
        <v>8120</v>
      </c>
      <c r="BQ6" s="189">
        <v>6.84</v>
      </c>
      <c r="BR6" s="80">
        <f>+BO6*'PRECIOS SEGUN ADJ (RURAL)'!$B$12*'PRECIOS SEGUN ADJ (RURAL)'!$C$12</f>
        <v>55540.800000000003</v>
      </c>
      <c r="BS6" s="80" t="e" vm="1">
        <f>+[4]!NumLetras(BR6,"PESO","PESOS DOMINICANOS","$EE $m CON #d/100 CENTAVOS")</f>
        <v>#VALUE!</v>
      </c>
      <c r="BT6" s="193">
        <v>28</v>
      </c>
      <c r="BU6" s="194">
        <f t="shared" si="9"/>
        <v>1120</v>
      </c>
      <c r="BV6" s="195">
        <v>21.68</v>
      </c>
      <c r="BW6" s="196">
        <f>+BT6*'PRECIOS SEGUN ADJ (RURAL)'!$B$13*'PRECIOS SEGUN ADJ (RURAL)'!$C$13</f>
        <v>24281.599999999999</v>
      </c>
      <c r="BX6" s="196" t="e" vm="1">
        <f>+[4]!NumLetras(BW6,"PESO","PESOS DOMINICANOS","$EE $m CON #d/100 CENTAVOS")</f>
        <v>#VALUE!</v>
      </c>
      <c r="BY6" s="165">
        <v>203</v>
      </c>
      <c r="BZ6" s="37">
        <f t="shared" si="10"/>
        <v>8120</v>
      </c>
      <c r="CA6" s="189">
        <v>6.5999999999999988</v>
      </c>
      <c r="CB6" s="80">
        <f>+BY6*'PRECIOS SEGUN ADJ (RURAL)'!$B$14*'PRECIOS SEGUN ADJ (RURAL)'!$C$14</f>
        <v>53592</v>
      </c>
      <c r="CC6" s="80" t="e" vm="1">
        <f>+[4]!NumLetras(CB6,"PESO","PESOS DOMINICANOS","$EE $m CON #d/100 CENTAVOS")</f>
        <v>#VALUE!</v>
      </c>
      <c r="CD6" s="165">
        <v>9</v>
      </c>
      <c r="CE6" s="37">
        <f t="shared" si="11"/>
        <v>360</v>
      </c>
      <c r="CF6" s="189">
        <v>82.59999999999998</v>
      </c>
      <c r="CG6" s="80">
        <f>+CD6*'PRECIOS SEGUN ADJ (RURAL)'!$B$15*'PRECIOS SEGUN ADJ (RURAL)'!$C$15</f>
        <v>29736</v>
      </c>
      <c r="CH6" s="80" t="e" vm="1">
        <f>+[4]!NumLetras(CG6,"PESO","PESOS DOMINICANOS","$EE $m CON #d/100 CENTAVOS")</f>
        <v>#VALUE!</v>
      </c>
      <c r="CI6" s="80">
        <f t="shared" si="25"/>
        <v>5352.48</v>
      </c>
      <c r="CJ6" s="197">
        <v>203</v>
      </c>
      <c r="CK6" s="198">
        <f t="shared" si="26"/>
        <v>4060</v>
      </c>
      <c r="CL6" s="199">
        <v>5.5</v>
      </c>
      <c r="CM6" s="200">
        <f>+CJ6*'PRECIOS SEGUN ADJ (RURAL)'!$B$16*'PRECIOS SEGUN ADJ (RURAL)'!$C$16</f>
        <v>22330</v>
      </c>
      <c r="CN6" s="200" t="e" vm="1">
        <f>+[4]!NumLetras(CM6,"PESO","PESOS DOMINICANOS","$EE $m CON #d/100 CENTAVOS")</f>
        <v>#VALUE!</v>
      </c>
      <c r="CO6" s="165">
        <v>203</v>
      </c>
      <c r="CP6" s="37">
        <f t="shared" si="12"/>
        <v>8120</v>
      </c>
      <c r="CQ6" s="189">
        <v>23.059999999999995</v>
      </c>
      <c r="CR6" s="80">
        <f>+CO6*'PRECIOS SEGUN ADJ (RURAL)'!$B$17*'PRECIOS SEGUN ADJ (RURAL)'!$C$17</f>
        <v>187247.19999999998</v>
      </c>
      <c r="CS6" s="80" t="e" vm="1">
        <f>+[4]!NumLetras(CR6,"PESO","PESOS DOMINICANOS","$EE $m CON #d/100 CENTAVOS")</f>
        <v>#VALUE!</v>
      </c>
      <c r="CT6" s="201">
        <v>13</v>
      </c>
      <c r="CU6" s="202">
        <f t="shared" si="13"/>
        <v>520</v>
      </c>
      <c r="CV6" s="203">
        <v>220</v>
      </c>
      <c r="CW6" s="204">
        <f>+CT6*'PRECIOS SEGUN ADJ (RURAL)'!$B$18*'PRECIOS SEGUN ADJ (RURAL)'!$C$18</f>
        <v>114400</v>
      </c>
      <c r="CX6" s="204" t="e" vm="1">
        <f>+[4]!NumLetras(CW6,"PESO","PESOS DOMINICANOS","$EE $m CON #d/100 CENTAVOS")</f>
        <v>#VALUE!</v>
      </c>
      <c r="CY6" s="204">
        <f t="shared" si="27"/>
        <v>20592</v>
      </c>
      <c r="CZ6" s="165">
        <v>11</v>
      </c>
      <c r="DA6" s="37">
        <f t="shared" si="14"/>
        <v>440</v>
      </c>
      <c r="DB6" s="189">
        <v>21.83</v>
      </c>
      <c r="DC6" s="80">
        <f>+CZ6*'PRECIOS SEGUN ADJ (RURAL)'!$B$19*'PRECIOS SEGUN ADJ (RURAL)'!$C$19</f>
        <v>9605.2000000000007</v>
      </c>
      <c r="DD6" s="80" t="e" vm="1">
        <f>+[4]!NumLetras(DC6,"PESO","PESOS DOMINICANOS","$EE $m CON #d/100 CENTAVOS")</f>
        <v>#VALUE!</v>
      </c>
      <c r="DE6" s="80">
        <f t="shared" si="28"/>
        <v>1728.94</v>
      </c>
      <c r="DF6" s="165">
        <v>30</v>
      </c>
      <c r="DG6" s="37">
        <f t="shared" si="15"/>
        <v>1200</v>
      </c>
      <c r="DH6" s="189">
        <v>33</v>
      </c>
      <c r="DI6" s="80">
        <f>+DF6*'PRECIOS SEGUN ADJ (RURAL)'!$B$20*'PRECIOS SEGUN ADJ (RURAL)'!$C$20</f>
        <v>39600</v>
      </c>
      <c r="DJ6" s="80" t="e" vm="1">
        <f>+[4]!NumLetras(DI6,"PESO","PESOS DOMINICANOS","$EE $m CON #d/100 CENTAVOS")</f>
        <v>#VALUE!</v>
      </c>
      <c r="DK6" s="80">
        <f t="shared" si="29"/>
        <v>993951.5399999998</v>
      </c>
      <c r="DL6" s="80" t="e" vm="1">
        <f>+[4]!NumLetras(DK6,"PESO","PESOS DOMINICANOS","$EE $m CON #d/100 CENTAVOS")</f>
        <v>#VALUE!</v>
      </c>
      <c r="DM6" s="80">
        <f t="shared" si="16"/>
        <v>1082954.7999999998</v>
      </c>
      <c r="DN6" s="80" t="e" vm="1">
        <f>+[4]!NumLetras(DM6,"PESO","PESOS DOMINICANOS","$EE $m CON #d/100 CENTAVOS")</f>
        <v>#VALUE!</v>
      </c>
      <c r="DO6" s="80">
        <f t="shared" si="17"/>
        <v>89003.260000000009</v>
      </c>
      <c r="DP6" s="80" t="e" vm="1">
        <f>+[4]!NumLetras(DO6,"PESO","PESOS DOMINICANOS","$EE $m CON #d/100 CENTAVOS")</f>
        <v>#VALUE!</v>
      </c>
      <c r="DQ6" s="80">
        <f t="shared" si="30"/>
        <v>216590.96</v>
      </c>
      <c r="DR6" s="80" t="e" vm="1">
        <f>+[4]!NumLetras(DQ6,"PESO","PESOS DOMINICANOS","$EE $m CON #d/100 CENTAVOS")</f>
        <v>#VALUE!</v>
      </c>
      <c r="DS6" s="80">
        <f t="shared" si="31"/>
        <v>10829.55</v>
      </c>
      <c r="DT6" s="80"/>
      <c r="DU6" s="37" t="str">
        <f>+VLOOKUP(D6,'RURAL XENIA'!F:H,2,0)</f>
        <v>R-28</v>
      </c>
    </row>
    <row r="7" spans="1:125" hidden="1">
      <c r="A7" s="37">
        <v>6</v>
      </c>
      <c r="B7" s="37">
        <v>6</v>
      </c>
      <c r="C7" s="26" t="s">
        <v>1113</v>
      </c>
      <c r="D7" s="37">
        <v>1300362561</v>
      </c>
      <c r="E7" s="37" t="str">
        <f>+VLOOKUP(D7,'INFORMACION DE PROVEEDORES'!C:I,2,0)</f>
        <v>013-0036256-1</v>
      </c>
      <c r="F7" s="26" t="str">
        <f>+VLOOKUP(D7,'INFORMACION DE PROVEEDORES'!C:J,4,0)</f>
        <v>AMPARO MARGARITA ROSSIS SANCHEZ</v>
      </c>
      <c r="G7" s="37" t="str">
        <f>+VLOOKUP(D7,'INFORMACION DE PROVEEDORES'!C:K,5,0)</f>
        <v>013-0036256-1</v>
      </c>
      <c r="H7" s="26" t="str">
        <f>+VLOOKUP(D7,'INFORMACION DE PROVEEDORES'!C:L,7,0)</f>
        <v>CALLE MAXIMO GOMEZ, NO. 8, LA VIGIA, SAN JOSE DE OCOA</v>
      </c>
      <c r="I7" s="37" t="str">
        <f>+VLOOKUP(D7,'INFORMACION DE PROVEEDORES'!C:M,3,0)</f>
        <v xml:space="preserve"> FÍSICA</v>
      </c>
      <c r="J7" s="37">
        <v>11</v>
      </c>
      <c r="K7" s="37">
        <v>274</v>
      </c>
      <c r="L7" s="37">
        <v>23</v>
      </c>
      <c r="M7" s="37">
        <f t="shared" si="18"/>
        <v>920</v>
      </c>
      <c r="N7" s="189">
        <v>60.180000000000007</v>
      </c>
      <c r="O7" s="80">
        <f>+L7*'PRECIOS SEGUN ADJ (RURAL)'!$B$2*'PRECIOS SEGUN ADJ (RURAL)'!$C$2</f>
        <v>55365.600000000006</v>
      </c>
      <c r="P7" s="80" t="e" vm="1">
        <f>+[4]!NumLetras(O7,"PESO","PESOS DOMINICANOS","$EE $m CON #d/100 CENTAVOS")</f>
        <v>#VALUE!</v>
      </c>
      <c r="Q7" s="80">
        <f t="shared" si="19"/>
        <v>8858.5</v>
      </c>
      <c r="R7" s="165">
        <v>12</v>
      </c>
      <c r="S7" s="37">
        <f t="shared" si="0"/>
        <v>480</v>
      </c>
      <c r="T7" s="189">
        <v>33</v>
      </c>
      <c r="U7" s="80">
        <f>+R7*'PRECIOS SEGUN ADJ (RURAL)'!$B$3*'PRECIOS SEGUN ADJ (RURAL)'!$C$3</f>
        <v>15840</v>
      </c>
      <c r="V7" s="80" t="e" vm="1">
        <f>+[4]!NumLetras(U7,"PESO","PESOS DOMINICANOS","$EE $m CON #d/100 CENTAVOS")</f>
        <v>#VALUE!</v>
      </c>
      <c r="W7" s="165">
        <v>46</v>
      </c>
      <c r="X7" s="37">
        <f t="shared" si="1"/>
        <v>1840</v>
      </c>
      <c r="Y7" s="189">
        <v>87.91</v>
      </c>
      <c r="Z7" s="80">
        <f>+W7*'PRECIOS SEGUN ADJ (RURAL)'!$B$4*'PRECIOS SEGUN ADJ (RURAL)'!$C$4</f>
        <v>161754.4</v>
      </c>
      <c r="AA7" s="80" t="e" vm="1">
        <f>+[4]!NumLetras(Z7,"PESO","PESOS DOMINICANOS","$EE $m CON #d/100 CENTAVOS")</f>
        <v>#VALUE!</v>
      </c>
      <c r="AB7" s="80">
        <f t="shared" si="20"/>
        <v>29115.79</v>
      </c>
      <c r="AC7" s="165">
        <v>57</v>
      </c>
      <c r="AD7" s="37">
        <f t="shared" si="2"/>
        <v>2280</v>
      </c>
      <c r="AE7" s="189">
        <v>53.95</v>
      </c>
      <c r="AF7" s="80">
        <f>+AC7*'PRECIOS SEGUN ADJ (RURAL)'!$B$5*'PRECIOS SEGUN ADJ (RURAL)'!$C$5</f>
        <v>123006</v>
      </c>
      <c r="AG7" s="80" t="e" vm="1">
        <f>+[4]!NumLetras(AF7,"PESO","PESOS DOMINICANOS","$EE $m CON #d/100 CENTAVOS")</f>
        <v>#VALUE!</v>
      </c>
      <c r="AH7" s="165">
        <v>13</v>
      </c>
      <c r="AI7" s="37">
        <f t="shared" si="3"/>
        <v>520</v>
      </c>
      <c r="AJ7" s="189">
        <v>29.05</v>
      </c>
      <c r="AK7" s="80">
        <f>+AH7*'PRECIOS SEGUN ADJ (RURAL)'!$B$6*'PRECIOS SEGUN ADJ (RURAL)'!$C$6</f>
        <v>15106.000000000002</v>
      </c>
      <c r="AL7" s="80" t="e" vm="1">
        <f>+[4]!NumLetras(AK7,"PESO","PESOS DOMINICANOS","$EE $m CON #d/100 CENTAVOS")</f>
        <v>#VALUE!</v>
      </c>
      <c r="AM7" s="80">
        <f t="shared" si="21"/>
        <v>2416.96</v>
      </c>
      <c r="AN7" s="165">
        <v>21</v>
      </c>
      <c r="AO7" s="37">
        <f t="shared" si="4"/>
        <v>840</v>
      </c>
      <c r="AP7" s="189">
        <v>304.44</v>
      </c>
      <c r="AQ7" s="80">
        <f>+AN7*'PRECIOS SEGUN ADJ (RURAL)'!$B$7*'PRECIOS SEGUN ADJ (RURAL)'!$C$7</f>
        <v>255729.59999999998</v>
      </c>
      <c r="AR7" s="80" t="e" vm="1">
        <f>+[4]!NumLetras(AQ7,"PESO","PESOS DOMINICANOS","$EE $m CON #d/100 CENTAVOS")</f>
        <v>#VALUE!</v>
      </c>
      <c r="AS7" s="80">
        <f t="shared" si="22"/>
        <v>46031.33</v>
      </c>
      <c r="AT7" s="165">
        <v>12</v>
      </c>
      <c r="AU7" s="37">
        <f t="shared" si="5"/>
        <v>480</v>
      </c>
      <c r="AV7" s="189">
        <v>140.38999999999999</v>
      </c>
      <c r="AW7" s="80">
        <f>+AT7*'PRECIOS SEGUN ADJ (RURAL)'!$B$8*'PRECIOS SEGUN ADJ (RURAL)'!$C$8</f>
        <v>67387.199999999997</v>
      </c>
      <c r="AX7" s="80" t="e" vm="1">
        <f>+[4]!NumLetras(AW7,"PESO","PESOS DOMINICANOS","$EE $m CON #d/100 CENTAVOS")</f>
        <v>#VALUE!</v>
      </c>
      <c r="AY7" s="80">
        <f t="shared" si="23"/>
        <v>12129.7</v>
      </c>
      <c r="AZ7" s="165">
        <v>19</v>
      </c>
      <c r="BA7" s="37">
        <f t="shared" si="6"/>
        <v>760</v>
      </c>
      <c r="BB7" s="189">
        <v>68.099999999999994</v>
      </c>
      <c r="BC7" s="80">
        <f>+AZ7*'PRECIOS SEGUN ADJ (RURAL)'!$B$9*'PRECIOS SEGUN ADJ (RURAL)'!$C$9</f>
        <v>51755.999999999993</v>
      </c>
      <c r="BD7" s="80" t="e" vm="1">
        <f>+[4]!NumLetras(BC7,"PESO","PESOS DOMINICANOS","$EE $m CON #d/100 CENTAVOS")</f>
        <v>#VALUE!</v>
      </c>
      <c r="BE7" s="165">
        <v>274</v>
      </c>
      <c r="BF7" s="37">
        <f t="shared" si="24"/>
        <v>5480</v>
      </c>
      <c r="BG7" s="189">
        <v>5.5</v>
      </c>
      <c r="BH7" s="80">
        <f>+BE7*'PRECIOS SEGUN ADJ (RURAL)'!$B$10*'PRECIOS SEGUN ADJ (RURAL)'!$C$10</f>
        <v>30140</v>
      </c>
      <c r="BI7" s="80" t="e" vm="1">
        <f>+[4]!NumLetras(BH7,"PESO","PESOS DOMINICANOS","$EE $m CON #d/100 CENTAVOS")</f>
        <v>#VALUE!</v>
      </c>
      <c r="BJ7" s="165">
        <v>274</v>
      </c>
      <c r="BK7" s="37">
        <f t="shared" si="7"/>
        <v>10960</v>
      </c>
      <c r="BL7" s="189">
        <v>7.1500000000000012</v>
      </c>
      <c r="BM7" s="80">
        <f>+BJ7*'PRECIOS SEGUN ADJ (RURAL)'!$B$11*'PRECIOS SEGUN ADJ (RURAL)'!$C$11</f>
        <v>78364</v>
      </c>
      <c r="BN7" s="80" t="e" vm="1">
        <f>+[4]!NumLetras(BM7,"PESO","PESOS DOMINICANOS","$EE $m CON #d/100 CENTAVOS")</f>
        <v>#VALUE!</v>
      </c>
      <c r="BO7" s="165">
        <v>274</v>
      </c>
      <c r="BP7" s="37">
        <f t="shared" si="8"/>
        <v>10960</v>
      </c>
      <c r="BQ7" s="189">
        <v>6.84</v>
      </c>
      <c r="BR7" s="80">
        <f>+BO7*'PRECIOS SEGUN ADJ (RURAL)'!$B$12*'PRECIOS SEGUN ADJ (RURAL)'!$C$12</f>
        <v>74966.399999999994</v>
      </c>
      <c r="BS7" s="80" t="e" vm="1">
        <f>+[4]!NumLetras(BR7,"PESO","PESOS DOMINICANOS","$EE $m CON #d/100 CENTAVOS")</f>
        <v>#VALUE!</v>
      </c>
      <c r="BT7" s="193">
        <v>41</v>
      </c>
      <c r="BU7" s="194">
        <f t="shared" si="9"/>
        <v>1640</v>
      </c>
      <c r="BV7" s="195">
        <v>21.68</v>
      </c>
      <c r="BW7" s="196">
        <f>+BT7*'PRECIOS SEGUN ADJ (RURAL)'!$B$13*'PRECIOS SEGUN ADJ (RURAL)'!$C$13</f>
        <v>35555.199999999997</v>
      </c>
      <c r="BX7" s="196" t="e" vm="1">
        <f>+[4]!NumLetras(BW7,"PESO","PESOS DOMINICANOS","$EE $m CON #d/100 CENTAVOS")</f>
        <v>#VALUE!</v>
      </c>
      <c r="BY7" s="165">
        <v>274</v>
      </c>
      <c r="BZ7" s="37">
        <f t="shared" si="10"/>
        <v>10960</v>
      </c>
      <c r="CA7" s="189">
        <v>6.5999999999999988</v>
      </c>
      <c r="CB7" s="80">
        <f>+BY7*'PRECIOS SEGUN ADJ (RURAL)'!$B$14*'PRECIOS SEGUN ADJ (RURAL)'!$C$14</f>
        <v>72336</v>
      </c>
      <c r="CC7" s="80" t="e" vm="1">
        <f>+[4]!NumLetras(CB7,"PESO","PESOS DOMINICANOS","$EE $m CON #d/100 CENTAVOS")</f>
        <v>#VALUE!</v>
      </c>
      <c r="CD7" s="165">
        <v>16</v>
      </c>
      <c r="CE7" s="37">
        <f t="shared" si="11"/>
        <v>640</v>
      </c>
      <c r="CF7" s="189">
        <v>82.59999999999998</v>
      </c>
      <c r="CG7" s="80">
        <f>+CD7*'PRECIOS SEGUN ADJ (RURAL)'!$B$15*'PRECIOS SEGUN ADJ (RURAL)'!$C$15</f>
        <v>52864</v>
      </c>
      <c r="CH7" s="80" t="e" vm="1">
        <f>+[4]!NumLetras(CG7,"PESO","PESOS DOMINICANOS","$EE $m CON #d/100 CENTAVOS")</f>
        <v>#VALUE!</v>
      </c>
      <c r="CI7" s="80">
        <f t="shared" si="25"/>
        <v>9515.52</v>
      </c>
      <c r="CJ7" s="197">
        <v>274</v>
      </c>
      <c r="CK7" s="198">
        <f t="shared" si="26"/>
        <v>5480</v>
      </c>
      <c r="CL7" s="199">
        <v>5.5</v>
      </c>
      <c r="CM7" s="200">
        <f>+CJ7*'PRECIOS SEGUN ADJ (RURAL)'!$B$16*'PRECIOS SEGUN ADJ (RURAL)'!$C$16</f>
        <v>30140</v>
      </c>
      <c r="CN7" s="200" t="e" vm="1">
        <f>+[4]!NumLetras(CM7,"PESO","PESOS DOMINICANOS","$EE $m CON #d/100 CENTAVOS")</f>
        <v>#VALUE!</v>
      </c>
      <c r="CO7" s="165">
        <v>274</v>
      </c>
      <c r="CP7" s="37">
        <f t="shared" si="12"/>
        <v>10960</v>
      </c>
      <c r="CQ7" s="189">
        <v>23.059999999999995</v>
      </c>
      <c r="CR7" s="80">
        <f>+CO7*'PRECIOS SEGUN ADJ (RURAL)'!$B$17*'PRECIOS SEGUN ADJ (RURAL)'!$C$17</f>
        <v>252737.59999999998</v>
      </c>
      <c r="CS7" s="80" t="e" vm="1">
        <f>+[4]!NumLetras(CR7,"PESO","PESOS DOMINICANOS","$EE $m CON #d/100 CENTAVOS")</f>
        <v>#VALUE!</v>
      </c>
      <c r="CT7" s="201">
        <v>21</v>
      </c>
      <c r="CU7" s="202">
        <f t="shared" si="13"/>
        <v>840</v>
      </c>
      <c r="CV7" s="203">
        <v>220</v>
      </c>
      <c r="CW7" s="204">
        <f>+CT7*'PRECIOS SEGUN ADJ (RURAL)'!$B$18*'PRECIOS SEGUN ADJ (RURAL)'!$C$18</f>
        <v>184800</v>
      </c>
      <c r="CX7" s="204" t="e" vm="1">
        <f>+[4]!NumLetras(CW7,"PESO","PESOS DOMINICANOS","$EE $m CON #d/100 CENTAVOS")</f>
        <v>#VALUE!</v>
      </c>
      <c r="CY7" s="204">
        <f t="shared" si="27"/>
        <v>33264</v>
      </c>
      <c r="CZ7" s="165">
        <v>17</v>
      </c>
      <c r="DA7" s="37">
        <f t="shared" si="14"/>
        <v>680</v>
      </c>
      <c r="DB7" s="189">
        <v>21.83</v>
      </c>
      <c r="DC7" s="80">
        <f>+CZ7*'PRECIOS SEGUN ADJ (RURAL)'!$B$19*'PRECIOS SEGUN ADJ (RURAL)'!$C$19</f>
        <v>14844.399999999998</v>
      </c>
      <c r="DD7" s="80" t="e" vm="1">
        <f>+[4]!NumLetras(DC7,"PESO","PESOS DOMINICANOS","$EE $m CON #d/100 CENTAVOS")</f>
        <v>#VALUE!</v>
      </c>
      <c r="DE7" s="80">
        <f t="shared" si="28"/>
        <v>2671.99</v>
      </c>
      <c r="DF7" s="165">
        <v>45</v>
      </c>
      <c r="DG7" s="37">
        <f t="shared" si="15"/>
        <v>1800</v>
      </c>
      <c r="DH7" s="189">
        <v>33</v>
      </c>
      <c r="DI7" s="80">
        <f>+DF7*'PRECIOS SEGUN ADJ (RURAL)'!$B$20*'PRECIOS SEGUN ADJ (RURAL)'!$C$20</f>
        <v>59400</v>
      </c>
      <c r="DJ7" s="80" t="e" vm="1">
        <f>+[4]!NumLetras(DI7,"PESO","PESOS DOMINICANOS","$EE $m CON #d/100 CENTAVOS")</f>
        <v>#VALUE!</v>
      </c>
      <c r="DK7" s="80">
        <f t="shared" si="29"/>
        <v>1488088.6099999996</v>
      </c>
      <c r="DL7" s="80" t="e" vm="1">
        <f>+[4]!NumLetras(DK7,"PESO","PESOS DOMINICANOS","$EE $m CON #d/100 CENTAVOS")</f>
        <v>#VALUE!</v>
      </c>
      <c r="DM7" s="80">
        <f t="shared" si="16"/>
        <v>1632092.3999999997</v>
      </c>
      <c r="DN7" s="80" t="e" vm="1">
        <f>+[4]!NumLetras(DM7,"PESO","PESOS DOMINICANOS","$EE $m CON #d/100 CENTAVOS")</f>
        <v>#VALUE!</v>
      </c>
      <c r="DO7" s="80">
        <f t="shared" si="17"/>
        <v>144003.78999999998</v>
      </c>
      <c r="DP7" s="80" t="e" vm="1">
        <f>+[4]!NumLetras(DO7,"PESO","PESOS DOMINICANOS","$EE $m CON #d/100 CENTAVOS")</f>
        <v>#VALUE!</v>
      </c>
      <c r="DQ7" s="80">
        <f t="shared" si="30"/>
        <v>326418.48</v>
      </c>
      <c r="DR7" s="80" t="e" vm="1">
        <f>+[4]!NumLetras(DQ7,"PESO","PESOS DOMINICANOS","$EE $m CON #d/100 CENTAVOS")</f>
        <v>#VALUE!</v>
      </c>
      <c r="DS7" s="80">
        <f t="shared" si="31"/>
        <v>16320.92</v>
      </c>
      <c r="DT7" s="80"/>
      <c r="DU7" s="37" t="str">
        <f>+VLOOKUP(D7,'RURAL XENIA'!F:H,2,0)</f>
        <v>R-10</v>
      </c>
    </row>
    <row r="8" spans="1:125" hidden="1">
      <c r="A8" s="37">
        <v>7</v>
      </c>
      <c r="B8" s="37">
        <v>7</v>
      </c>
      <c r="C8" s="26" t="s">
        <v>2825</v>
      </c>
      <c r="D8" s="37">
        <v>132072952</v>
      </c>
      <c r="E8" s="37">
        <f>+VLOOKUP(D8,'INFORMACION DE PROVEEDORES'!C:I,2,0)</f>
        <v>132072952</v>
      </c>
      <c r="F8" s="26" t="str">
        <f>+VLOOKUP(D8,'INFORMACION DE PROVEEDORES'!C:J,4,0)</f>
        <v xml:space="preserve">MANUEL AURELIO CUEVAS FELIZ </v>
      </c>
      <c r="G8" s="37" t="str">
        <f>+VLOOKUP(D8,'INFORMACION DE PROVEEDORES'!C:K,5,0)</f>
        <v>076-0021818-9</v>
      </c>
      <c r="H8" s="26" t="str">
        <f>+VLOOKUP(D8,'INFORMACION DE PROVEEDORES'!C:L,7,0)</f>
        <v>AVENIDA JACOBO MAJLUTA, RESIDENCIAL COLONIAS DEL ARROYO II, LOTE 1, APTO 301, COLINAS DEL ARROYO II, SANTO DOMINGO NORTE</v>
      </c>
      <c r="I8" s="37" t="str">
        <f>+VLOOKUP(D8,'INFORMACION DE PROVEEDORES'!C:M,3,0)</f>
        <v xml:space="preserve"> JURÍDICA</v>
      </c>
      <c r="J8" s="37">
        <v>3</v>
      </c>
      <c r="K8" s="37">
        <v>150</v>
      </c>
      <c r="L8" s="37">
        <v>11</v>
      </c>
      <c r="M8" s="37">
        <f t="shared" si="18"/>
        <v>440</v>
      </c>
      <c r="N8" s="189">
        <v>60.180000000000007</v>
      </c>
      <c r="O8" s="80">
        <f>+L8*'PRECIOS SEGUN ADJ (RURAL)'!$B$2*'PRECIOS SEGUN ADJ (RURAL)'!$C$2</f>
        <v>26479.200000000001</v>
      </c>
      <c r="P8" s="80" t="e" vm="1">
        <f>+[4]!NumLetras(O8,"PESO","PESOS DOMINICANOS","$EE $m CON #d/100 CENTAVOS")</f>
        <v>#VALUE!</v>
      </c>
      <c r="Q8" s="80">
        <f t="shared" si="19"/>
        <v>4236.67</v>
      </c>
      <c r="R8" s="165">
        <v>4</v>
      </c>
      <c r="S8" s="37">
        <f t="shared" si="0"/>
        <v>160</v>
      </c>
      <c r="T8" s="189">
        <v>33</v>
      </c>
      <c r="U8" s="80">
        <f>+R8*'PRECIOS SEGUN ADJ (RURAL)'!$B$3*'PRECIOS SEGUN ADJ (RURAL)'!$C$3</f>
        <v>5280</v>
      </c>
      <c r="V8" s="80" t="e" vm="1">
        <f>+[4]!NumLetras(U8,"PESO","PESOS DOMINICANOS","$EE $m CON #d/100 CENTAVOS")</f>
        <v>#VALUE!</v>
      </c>
      <c r="W8" s="165">
        <v>25</v>
      </c>
      <c r="X8" s="37">
        <f t="shared" si="1"/>
        <v>1000</v>
      </c>
      <c r="Y8" s="189">
        <v>87.91</v>
      </c>
      <c r="Z8" s="80">
        <f>+W8*'PRECIOS SEGUN ADJ (RURAL)'!$B$4*'PRECIOS SEGUN ADJ (RURAL)'!$C$4</f>
        <v>87910</v>
      </c>
      <c r="AA8" s="80" t="e" vm="1">
        <f>+[4]!NumLetras(Z8,"PESO","PESOS DOMINICANOS","$EE $m CON #d/100 CENTAVOS")</f>
        <v>#VALUE!</v>
      </c>
      <c r="AB8" s="80">
        <f t="shared" si="20"/>
        <v>15823.8</v>
      </c>
      <c r="AC8" s="165">
        <v>29</v>
      </c>
      <c r="AD8" s="37">
        <f t="shared" si="2"/>
        <v>1160</v>
      </c>
      <c r="AE8" s="189">
        <v>53.95</v>
      </c>
      <c r="AF8" s="80">
        <f>+AC8*'PRECIOS SEGUN ADJ (RURAL)'!$B$5*'PRECIOS SEGUN ADJ (RURAL)'!$C$5</f>
        <v>62582.000000000007</v>
      </c>
      <c r="AG8" s="80" t="e" vm="1">
        <f>+[4]!NumLetras(AF8,"PESO","PESOS DOMINICANOS","$EE $m CON #d/100 CENTAVOS")</f>
        <v>#VALUE!</v>
      </c>
      <c r="AH8" s="165">
        <v>5</v>
      </c>
      <c r="AI8" s="37">
        <f t="shared" si="3"/>
        <v>200</v>
      </c>
      <c r="AJ8" s="189">
        <v>29.05</v>
      </c>
      <c r="AK8" s="80">
        <f>+AH8*'PRECIOS SEGUN ADJ (RURAL)'!$B$6*'PRECIOS SEGUN ADJ (RURAL)'!$C$6</f>
        <v>5810</v>
      </c>
      <c r="AL8" s="80" t="e" vm="1">
        <f>+[4]!NumLetras(AK8,"PESO","PESOS DOMINICANOS","$EE $m CON #d/100 CENTAVOS")</f>
        <v>#VALUE!</v>
      </c>
      <c r="AM8" s="80">
        <f t="shared" si="21"/>
        <v>929.6</v>
      </c>
      <c r="AN8" s="165">
        <v>9</v>
      </c>
      <c r="AO8" s="37">
        <f t="shared" si="4"/>
        <v>360</v>
      </c>
      <c r="AP8" s="189">
        <v>304.44</v>
      </c>
      <c r="AQ8" s="80">
        <f>+AN8*'PRECIOS SEGUN ADJ (RURAL)'!$B$7*'PRECIOS SEGUN ADJ (RURAL)'!$C$7</f>
        <v>109598.39999999999</v>
      </c>
      <c r="AR8" s="80" t="e" vm="1">
        <f>+[4]!NumLetras(AQ8,"PESO","PESOS DOMINICANOS","$EE $m CON #d/100 CENTAVOS")</f>
        <v>#VALUE!</v>
      </c>
      <c r="AS8" s="80">
        <f t="shared" si="22"/>
        <v>19727.71</v>
      </c>
      <c r="AT8" s="165">
        <v>4</v>
      </c>
      <c r="AU8" s="37">
        <f t="shared" si="5"/>
        <v>160</v>
      </c>
      <c r="AV8" s="189">
        <v>140.38999999999999</v>
      </c>
      <c r="AW8" s="80">
        <f>+AT8*'PRECIOS SEGUN ADJ (RURAL)'!$B$8*'PRECIOS SEGUN ADJ (RURAL)'!$C$8</f>
        <v>22462.399999999998</v>
      </c>
      <c r="AX8" s="80" t="e" vm="1">
        <f>+[4]!NumLetras(AW8,"PESO","PESOS DOMINICANOS","$EE $m CON #d/100 CENTAVOS")</f>
        <v>#VALUE!</v>
      </c>
      <c r="AY8" s="80">
        <f t="shared" si="23"/>
        <v>4043.23</v>
      </c>
      <c r="AZ8" s="165">
        <v>8</v>
      </c>
      <c r="BA8" s="37">
        <f t="shared" si="6"/>
        <v>320</v>
      </c>
      <c r="BB8" s="189">
        <v>68.099999999999994</v>
      </c>
      <c r="BC8" s="80">
        <f>+AZ8*'PRECIOS SEGUN ADJ (RURAL)'!$B$9*'PRECIOS SEGUN ADJ (RURAL)'!$C$9</f>
        <v>21792</v>
      </c>
      <c r="BD8" s="80" t="e" vm="1">
        <f>+[4]!NumLetras(BC8,"PESO","PESOS DOMINICANOS","$EE $m CON #d/100 CENTAVOS")</f>
        <v>#VALUE!</v>
      </c>
      <c r="BE8" s="165">
        <v>150</v>
      </c>
      <c r="BF8" s="37">
        <f t="shared" si="24"/>
        <v>3000</v>
      </c>
      <c r="BG8" s="189">
        <v>5.5</v>
      </c>
      <c r="BH8" s="80">
        <f>+BE8*'PRECIOS SEGUN ADJ (RURAL)'!$B$10*'PRECIOS SEGUN ADJ (RURAL)'!$C$10</f>
        <v>16500</v>
      </c>
      <c r="BI8" s="80" t="e" vm="1">
        <f>+[4]!NumLetras(BH8,"PESO","PESOS DOMINICANOS","$EE $m CON #d/100 CENTAVOS")</f>
        <v>#VALUE!</v>
      </c>
      <c r="BJ8" s="165">
        <v>150</v>
      </c>
      <c r="BK8" s="37">
        <f t="shared" si="7"/>
        <v>6000</v>
      </c>
      <c r="BL8" s="189">
        <v>7.1500000000000012</v>
      </c>
      <c r="BM8" s="80">
        <f>+BJ8*'PRECIOS SEGUN ADJ (RURAL)'!$B$11*'PRECIOS SEGUN ADJ (RURAL)'!$C$11</f>
        <v>42900</v>
      </c>
      <c r="BN8" s="80" t="e" vm="1">
        <f>+[4]!NumLetras(BM8,"PESO","PESOS DOMINICANOS","$EE $m CON #d/100 CENTAVOS")</f>
        <v>#VALUE!</v>
      </c>
      <c r="BO8" s="165">
        <v>150</v>
      </c>
      <c r="BP8" s="37">
        <f t="shared" si="8"/>
        <v>6000</v>
      </c>
      <c r="BQ8" s="189">
        <v>6.84</v>
      </c>
      <c r="BR8" s="80">
        <f>+BO8*'PRECIOS SEGUN ADJ (RURAL)'!$B$12*'PRECIOS SEGUN ADJ (RURAL)'!$C$12</f>
        <v>41040</v>
      </c>
      <c r="BS8" s="80" t="e" vm="1">
        <f>+[4]!NumLetras(BR8,"PESO","PESOS DOMINICANOS","$EE $m CON #d/100 CENTAVOS")</f>
        <v>#VALUE!</v>
      </c>
      <c r="BT8" s="193">
        <v>20</v>
      </c>
      <c r="BU8" s="194">
        <f t="shared" si="9"/>
        <v>800</v>
      </c>
      <c r="BV8" s="195">
        <v>21.68</v>
      </c>
      <c r="BW8" s="196">
        <f>+BT8*'PRECIOS SEGUN ADJ (RURAL)'!$B$13*'PRECIOS SEGUN ADJ (RURAL)'!$C$13</f>
        <v>17344</v>
      </c>
      <c r="BX8" s="196" t="e" vm="1">
        <f>+[4]!NumLetras(BW8,"PESO","PESOS DOMINICANOS","$EE $m CON #d/100 CENTAVOS")</f>
        <v>#VALUE!</v>
      </c>
      <c r="BY8" s="165">
        <v>150</v>
      </c>
      <c r="BZ8" s="37">
        <f t="shared" si="10"/>
        <v>6000</v>
      </c>
      <c r="CA8" s="189">
        <v>6.5999999999999988</v>
      </c>
      <c r="CB8" s="80">
        <f>+BY8*'PRECIOS SEGUN ADJ (RURAL)'!$B$14*'PRECIOS SEGUN ADJ (RURAL)'!$C$14</f>
        <v>39600</v>
      </c>
      <c r="CC8" s="80" t="e" vm="1">
        <f>+[4]!NumLetras(CB8,"PESO","PESOS DOMINICANOS","$EE $m CON #d/100 CENTAVOS")</f>
        <v>#VALUE!</v>
      </c>
      <c r="CD8" s="165">
        <v>7</v>
      </c>
      <c r="CE8" s="37">
        <f t="shared" si="11"/>
        <v>280</v>
      </c>
      <c r="CF8" s="189">
        <v>82.59999999999998</v>
      </c>
      <c r="CG8" s="80">
        <f>+CD8*'PRECIOS SEGUN ADJ (RURAL)'!$B$15*'PRECIOS SEGUN ADJ (RURAL)'!$C$15</f>
        <v>23127.999999999996</v>
      </c>
      <c r="CH8" s="80" t="e" vm="1">
        <f>+[4]!NumLetras(CG8,"PESO","PESOS DOMINICANOS","$EE $m CON #d/100 CENTAVOS")</f>
        <v>#VALUE!</v>
      </c>
      <c r="CI8" s="80">
        <f t="shared" si="25"/>
        <v>4163.04</v>
      </c>
      <c r="CJ8" s="197">
        <v>150</v>
      </c>
      <c r="CK8" s="198">
        <f t="shared" si="26"/>
        <v>3000</v>
      </c>
      <c r="CL8" s="199">
        <v>5.5</v>
      </c>
      <c r="CM8" s="200">
        <f>+CJ8*'PRECIOS SEGUN ADJ (RURAL)'!$B$16*'PRECIOS SEGUN ADJ (RURAL)'!$C$16</f>
        <v>16500</v>
      </c>
      <c r="CN8" s="200" t="e" vm="1">
        <f>+[4]!NumLetras(CM8,"PESO","PESOS DOMINICANOS","$EE $m CON #d/100 CENTAVOS")</f>
        <v>#VALUE!</v>
      </c>
      <c r="CO8" s="165">
        <v>150</v>
      </c>
      <c r="CP8" s="37">
        <f t="shared" si="12"/>
        <v>6000</v>
      </c>
      <c r="CQ8" s="189">
        <v>23.059999999999995</v>
      </c>
      <c r="CR8" s="80">
        <f>+CO8*'PRECIOS SEGUN ADJ (RURAL)'!$B$17*'PRECIOS SEGUN ADJ (RURAL)'!$C$17</f>
        <v>138360</v>
      </c>
      <c r="CS8" s="80" t="e" vm="1">
        <f>+[4]!NumLetras(CR8,"PESO","PESOS DOMINICANOS","$EE $m CON #d/100 CENTAVOS")</f>
        <v>#VALUE!</v>
      </c>
      <c r="CT8" s="201">
        <v>9</v>
      </c>
      <c r="CU8" s="202">
        <f t="shared" si="13"/>
        <v>360</v>
      </c>
      <c r="CV8" s="203">
        <v>220</v>
      </c>
      <c r="CW8" s="204">
        <f>+CT8*'PRECIOS SEGUN ADJ (RURAL)'!$B$18*'PRECIOS SEGUN ADJ (RURAL)'!$C$18</f>
        <v>79200</v>
      </c>
      <c r="CX8" s="204" t="e" vm="1">
        <f>+[4]!NumLetras(CW8,"PESO","PESOS DOMINICANOS","$EE $m CON #d/100 CENTAVOS")</f>
        <v>#VALUE!</v>
      </c>
      <c r="CY8" s="204">
        <f t="shared" si="27"/>
        <v>14256</v>
      </c>
      <c r="CZ8" s="165">
        <v>7</v>
      </c>
      <c r="DA8" s="37">
        <f t="shared" si="14"/>
        <v>280</v>
      </c>
      <c r="DB8" s="189">
        <v>21.83</v>
      </c>
      <c r="DC8" s="80">
        <f>+CZ8*'PRECIOS SEGUN ADJ (RURAL)'!$B$19*'PRECIOS SEGUN ADJ (RURAL)'!$C$19</f>
        <v>6112.4</v>
      </c>
      <c r="DD8" s="80" t="e" vm="1">
        <f>+[4]!NumLetras(DC8,"PESO","PESOS DOMINICANOS","$EE $m CON #d/100 CENTAVOS")</f>
        <v>#VALUE!</v>
      </c>
      <c r="DE8" s="80">
        <f t="shared" si="28"/>
        <v>1100.23</v>
      </c>
      <c r="DF8" s="165">
        <v>24</v>
      </c>
      <c r="DG8" s="37">
        <f t="shared" si="15"/>
        <v>960</v>
      </c>
      <c r="DH8" s="189">
        <v>33</v>
      </c>
      <c r="DI8" s="80">
        <f>+DF8*'PRECIOS SEGUN ADJ (RURAL)'!$B$20*'PRECIOS SEGUN ADJ (RURAL)'!$C$20</f>
        <v>31680</v>
      </c>
      <c r="DJ8" s="80" t="e" vm="1">
        <f>+[4]!NumLetras(DI8,"PESO","PESOS DOMINICANOS","$EE $m CON #d/100 CENTAVOS")</f>
        <v>#VALUE!</v>
      </c>
      <c r="DK8" s="80">
        <f t="shared" si="29"/>
        <v>729998.12</v>
      </c>
      <c r="DL8" s="80" t="e" vm="1">
        <f>+[4]!NumLetras(DK8,"PESO","PESOS DOMINICANOS","$EE $m CON #d/100 CENTAVOS")</f>
        <v>#VALUE!</v>
      </c>
      <c r="DM8" s="80">
        <f t="shared" si="16"/>
        <v>794278.40000000002</v>
      </c>
      <c r="DN8" s="80" t="e" vm="1">
        <f>+[4]!NumLetras(DM8,"PESO","PESOS DOMINICANOS","$EE $m CON #d/100 CENTAVOS")</f>
        <v>#VALUE!</v>
      </c>
      <c r="DO8" s="80">
        <f t="shared" si="17"/>
        <v>64280.280000000006</v>
      </c>
      <c r="DP8" s="80" t="e" vm="1">
        <f>+[4]!NumLetras(DO8,"PESO","PESOS DOMINICANOS","$EE $m CON #d/100 CENTAVOS")</f>
        <v>#VALUE!</v>
      </c>
      <c r="DQ8" s="80">
        <f t="shared" si="30"/>
        <v>158855.67999999999</v>
      </c>
      <c r="DR8" s="80" t="e" vm="1">
        <f>+[4]!NumLetras(DQ8,"PESO","PESOS DOMINICANOS","$EE $m CON #d/100 CENTAVOS")</f>
        <v>#VALUE!</v>
      </c>
      <c r="DS8" s="80">
        <f t="shared" si="31"/>
        <v>7942.78</v>
      </c>
      <c r="DT8" s="80"/>
      <c r="DU8" s="37" t="str">
        <f>+VLOOKUP(D8,'RURAL XENIA'!F:H,2,0)</f>
        <v>R-09</v>
      </c>
    </row>
    <row r="9" spans="1:125" hidden="1">
      <c r="A9" s="37">
        <v>8</v>
      </c>
      <c r="B9" s="37">
        <v>8</v>
      </c>
      <c r="C9" s="26" t="s">
        <v>1136</v>
      </c>
      <c r="D9" s="37">
        <v>1000853323</v>
      </c>
      <c r="E9" s="37" t="str">
        <f>+VLOOKUP(D9,'INFORMACION DE PROVEEDORES'!C:I,2,0)</f>
        <v>010-0085332-3</v>
      </c>
      <c r="F9" s="26" t="str">
        <f>+VLOOKUP(D9,'INFORMACION DE PROVEEDORES'!C:J,4,0)</f>
        <v>ANGEL OSMAL RAMIREZ NABARROZ</v>
      </c>
      <c r="G9" s="37" t="str">
        <f>+VLOOKUP(D9,'INFORMACION DE PROVEEDORES'!C:K,5,0)</f>
        <v>010-0085332-3</v>
      </c>
      <c r="H9" s="26" t="str">
        <f>+VLOOKUP(D9,'INFORMACION DE PROVEEDORES'!C:L,7,0)</f>
        <v>CALLE PRINCIPAL NO. 50, BARRIO SAN MIGUEL, LA BOMBITA, AZUA</v>
      </c>
      <c r="I9" s="37" t="str">
        <f>+VLOOKUP(D9,'INFORMACION DE PROVEEDORES'!C:M,3,0)</f>
        <v xml:space="preserve"> FÍSICA</v>
      </c>
      <c r="J9" s="37">
        <v>1</v>
      </c>
      <c r="K9" s="37">
        <v>297</v>
      </c>
      <c r="L9" s="37">
        <v>20</v>
      </c>
      <c r="M9" s="37">
        <f t="shared" si="18"/>
        <v>800</v>
      </c>
      <c r="N9" s="189">
        <v>60.180000000000007</v>
      </c>
      <c r="O9" s="80">
        <f>+L9*'PRECIOS SEGUN ADJ (RURAL)'!$B$2*'PRECIOS SEGUN ADJ (RURAL)'!$C$2</f>
        <v>48144</v>
      </c>
      <c r="P9" s="80" t="e" vm="1">
        <f>+[4]!NumLetras(O9,"PESO","PESOS DOMINICANOS","$EE $m CON #d/100 CENTAVOS")</f>
        <v>#VALUE!</v>
      </c>
      <c r="Q9" s="80">
        <f t="shared" si="19"/>
        <v>7703.04</v>
      </c>
      <c r="R9" s="165">
        <v>4</v>
      </c>
      <c r="S9" s="37">
        <f t="shared" si="0"/>
        <v>160</v>
      </c>
      <c r="T9" s="189">
        <v>33</v>
      </c>
      <c r="U9" s="80">
        <f>+R9*'PRECIOS SEGUN ADJ (RURAL)'!$B$3*'PRECIOS SEGUN ADJ (RURAL)'!$C$3</f>
        <v>5280</v>
      </c>
      <c r="V9" s="80" t="e" vm="1">
        <f>+[4]!NumLetras(U9,"PESO","PESOS DOMINICANOS","$EE $m CON #d/100 CENTAVOS")</f>
        <v>#VALUE!</v>
      </c>
      <c r="W9" s="165">
        <v>45</v>
      </c>
      <c r="X9" s="37">
        <f t="shared" si="1"/>
        <v>1800</v>
      </c>
      <c r="Y9" s="189">
        <v>87.91</v>
      </c>
      <c r="Z9" s="80">
        <f>+W9*'PRECIOS SEGUN ADJ (RURAL)'!$B$4*'PRECIOS SEGUN ADJ (RURAL)'!$C$4</f>
        <v>158238</v>
      </c>
      <c r="AA9" s="80" t="e" vm="1">
        <f>+[4]!NumLetras(Z9,"PESO","PESOS DOMINICANOS","$EE $m CON #d/100 CENTAVOS")</f>
        <v>#VALUE!</v>
      </c>
      <c r="AB9" s="80">
        <f t="shared" si="20"/>
        <v>28482.84</v>
      </c>
      <c r="AC9" s="165">
        <v>55</v>
      </c>
      <c r="AD9" s="37">
        <f t="shared" si="2"/>
        <v>2200</v>
      </c>
      <c r="AE9" s="189">
        <v>53.95</v>
      </c>
      <c r="AF9" s="80">
        <f>+AC9*'PRECIOS SEGUN ADJ (RURAL)'!$B$5*'PRECIOS SEGUN ADJ (RURAL)'!$C$5</f>
        <v>118690</v>
      </c>
      <c r="AG9" s="80" t="e" vm="1">
        <f>+[4]!NumLetras(AF9,"PESO","PESOS DOMINICANOS","$EE $m CON #d/100 CENTAVOS")</f>
        <v>#VALUE!</v>
      </c>
      <c r="AH9" s="165">
        <v>7</v>
      </c>
      <c r="AI9" s="37">
        <f t="shared" si="3"/>
        <v>280</v>
      </c>
      <c r="AJ9" s="189">
        <v>29.05</v>
      </c>
      <c r="AK9" s="80">
        <f>+AH9*'PRECIOS SEGUN ADJ (RURAL)'!$B$6*'PRECIOS SEGUN ADJ (RURAL)'!$C$6</f>
        <v>8134</v>
      </c>
      <c r="AL9" s="80" t="e" vm="1">
        <f>+[4]!NumLetras(AK9,"PESO","PESOS DOMINICANOS","$EE $m CON #d/100 CENTAVOS")</f>
        <v>#VALUE!</v>
      </c>
      <c r="AM9" s="80">
        <f t="shared" si="21"/>
        <v>1301.44</v>
      </c>
      <c r="AN9" s="165">
        <v>17</v>
      </c>
      <c r="AO9" s="37">
        <f t="shared" si="4"/>
        <v>680</v>
      </c>
      <c r="AP9" s="189">
        <v>304.44</v>
      </c>
      <c r="AQ9" s="80">
        <f>+AN9*'PRECIOS SEGUN ADJ (RURAL)'!$B$7*'PRECIOS SEGUN ADJ (RURAL)'!$C$7</f>
        <v>207019.19999999998</v>
      </c>
      <c r="AR9" s="80" t="e" vm="1">
        <f>+[4]!NumLetras(AQ9,"PESO","PESOS DOMINICANOS","$EE $m CON #d/100 CENTAVOS")</f>
        <v>#VALUE!</v>
      </c>
      <c r="AS9" s="80">
        <f t="shared" si="22"/>
        <v>37263.46</v>
      </c>
      <c r="AT9" s="165">
        <v>4</v>
      </c>
      <c r="AU9" s="37">
        <f t="shared" si="5"/>
        <v>160</v>
      </c>
      <c r="AV9" s="189">
        <v>140.38999999999999</v>
      </c>
      <c r="AW9" s="80">
        <f>+AT9*'PRECIOS SEGUN ADJ (RURAL)'!$B$8*'PRECIOS SEGUN ADJ (RURAL)'!$C$8</f>
        <v>22462.399999999998</v>
      </c>
      <c r="AX9" s="80" t="e" vm="1">
        <f>+[4]!NumLetras(AW9,"PESO","PESOS DOMINICANOS","$EE $m CON #d/100 CENTAVOS")</f>
        <v>#VALUE!</v>
      </c>
      <c r="AY9" s="80">
        <f t="shared" si="23"/>
        <v>4043.23</v>
      </c>
      <c r="AZ9" s="165">
        <v>14</v>
      </c>
      <c r="BA9" s="37">
        <f t="shared" si="6"/>
        <v>560</v>
      </c>
      <c r="BB9" s="189">
        <v>68.099999999999994</v>
      </c>
      <c r="BC9" s="80">
        <f>+AZ9*'PRECIOS SEGUN ADJ (RURAL)'!$B$9*'PRECIOS SEGUN ADJ (RURAL)'!$C$9</f>
        <v>38135.999999999993</v>
      </c>
      <c r="BD9" s="80" t="e" vm="1">
        <f>+[4]!NumLetras(BC9,"PESO","PESOS DOMINICANOS","$EE $m CON #d/100 CENTAVOS")</f>
        <v>#VALUE!</v>
      </c>
      <c r="BE9" s="165">
        <v>297</v>
      </c>
      <c r="BF9" s="37">
        <f t="shared" si="24"/>
        <v>5940</v>
      </c>
      <c r="BG9" s="189">
        <v>5.5</v>
      </c>
      <c r="BH9" s="80">
        <f>+BE9*'PRECIOS SEGUN ADJ (RURAL)'!$B$10*'PRECIOS SEGUN ADJ (RURAL)'!$C$10</f>
        <v>32670</v>
      </c>
      <c r="BI9" s="80" t="e" vm="1">
        <f>+[4]!NumLetras(BH9,"PESO","PESOS DOMINICANOS","$EE $m CON #d/100 CENTAVOS")</f>
        <v>#VALUE!</v>
      </c>
      <c r="BJ9" s="165">
        <v>297</v>
      </c>
      <c r="BK9" s="37">
        <f t="shared" si="7"/>
        <v>11880</v>
      </c>
      <c r="BL9" s="189">
        <v>7.1500000000000012</v>
      </c>
      <c r="BM9" s="80">
        <f>+BJ9*'PRECIOS SEGUN ADJ (RURAL)'!$B$11*'PRECIOS SEGUN ADJ (RURAL)'!$C$11</f>
        <v>84942</v>
      </c>
      <c r="BN9" s="80" t="e" vm="1">
        <f>+[4]!NumLetras(BM9,"PESO","PESOS DOMINICANOS","$EE $m CON #d/100 CENTAVOS")</f>
        <v>#VALUE!</v>
      </c>
      <c r="BO9" s="165">
        <v>297</v>
      </c>
      <c r="BP9" s="37">
        <f t="shared" si="8"/>
        <v>11880</v>
      </c>
      <c r="BQ9" s="189">
        <v>6.84</v>
      </c>
      <c r="BR9" s="80">
        <f>+BO9*'PRECIOS SEGUN ADJ (RURAL)'!$B$12*'PRECIOS SEGUN ADJ (RURAL)'!$C$12</f>
        <v>81259.199999999997</v>
      </c>
      <c r="BS9" s="80" t="e" vm="1">
        <f>+[4]!NumLetras(BR9,"PESO","PESOS DOMINICANOS","$EE $m CON #d/100 CENTAVOS")</f>
        <v>#VALUE!</v>
      </c>
      <c r="BT9" s="193">
        <v>38</v>
      </c>
      <c r="BU9" s="194">
        <f t="shared" si="9"/>
        <v>1520</v>
      </c>
      <c r="BV9" s="195">
        <v>21.68</v>
      </c>
      <c r="BW9" s="196">
        <f>+BT9*'PRECIOS SEGUN ADJ (RURAL)'!$B$13*'PRECIOS SEGUN ADJ (RURAL)'!$C$13</f>
        <v>32953.599999999999</v>
      </c>
      <c r="BX9" s="196" t="e" vm="1">
        <f>+[4]!NumLetras(BW9,"PESO","PESOS DOMINICANOS","$EE $m CON #d/100 CENTAVOS")</f>
        <v>#VALUE!</v>
      </c>
      <c r="BY9" s="165">
        <v>297</v>
      </c>
      <c r="BZ9" s="37">
        <f t="shared" si="10"/>
        <v>11880</v>
      </c>
      <c r="CA9" s="189">
        <v>6.5999999999999988</v>
      </c>
      <c r="CB9" s="80">
        <f>+BY9*'PRECIOS SEGUN ADJ (RURAL)'!$B$14*'PRECIOS SEGUN ADJ (RURAL)'!$C$14</f>
        <v>78408</v>
      </c>
      <c r="CC9" s="80" t="e" vm="1">
        <f>+[4]!NumLetras(CB9,"PESO","PESOS DOMINICANOS","$EE $m CON #d/100 CENTAVOS")</f>
        <v>#VALUE!</v>
      </c>
      <c r="CD9" s="165">
        <v>10</v>
      </c>
      <c r="CE9" s="37">
        <f t="shared" si="11"/>
        <v>400</v>
      </c>
      <c r="CF9" s="189">
        <v>82.59999999999998</v>
      </c>
      <c r="CG9" s="80">
        <f>+CD9*'PRECIOS SEGUN ADJ (RURAL)'!$B$15*'PRECIOS SEGUN ADJ (RURAL)'!$C$15</f>
        <v>33040</v>
      </c>
      <c r="CH9" s="80" t="e" vm="1">
        <f>+[4]!NumLetras(CG9,"PESO","PESOS DOMINICANOS","$EE $m CON #d/100 CENTAVOS")</f>
        <v>#VALUE!</v>
      </c>
      <c r="CI9" s="80">
        <f t="shared" si="25"/>
        <v>5947.2</v>
      </c>
      <c r="CJ9" s="197">
        <v>297</v>
      </c>
      <c r="CK9" s="198">
        <f t="shared" si="26"/>
        <v>5940</v>
      </c>
      <c r="CL9" s="199">
        <v>5.5</v>
      </c>
      <c r="CM9" s="200">
        <f>+CJ9*'PRECIOS SEGUN ADJ (RURAL)'!$B$16*'PRECIOS SEGUN ADJ (RURAL)'!$C$16</f>
        <v>32670</v>
      </c>
      <c r="CN9" s="200" t="e" vm="1">
        <f>+[4]!NumLetras(CM9,"PESO","PESOS DOMINICANOS","$EE $m CON #d/100 CENTAVOS")</f>
        <v>#VALUE!</v>
      </c>
      <c r="CO9" s="165">
        <v>297</v>
      </c>
      <c r="CP9" s="37">
        <f t="shared" si="12"/>
        <v>11880</v>
      </c>
      <c r="CQ9" s="189">
        <v>23.059999999999995</v>
      </c>
      <c r="CR9" s="80">
        <f>+CO9*'PRECIOS SEGUN ADJ (RURAL)'!$B$17*'PRECIOS SEGUN ADJ (RURAL)'!$C$17</f>
        <v>273952.8</v>
      </c>
      <c r="CS9" s="80" t="e" vm="1">
        <f>+[4]!NumLetras(CR9,"PESO","PESOS DOMINICANOS","$EE $m CON #d/100 CENTAVOS")</f>
        <v>#VALUE!</v>
      </c>
      <c r="CT9" s="201">
        <v>17</v>
      </c>
      <c r="CU9" s="202">
        <f t="shared" si="13"/>
        <v>680</v>
      </c>
      <c r="CV9" s="203">
        <v>220</v>
      </c>
      <c r="CW9" s="204">
        <f>+CT9*'PRECIOS SEGUN ADJ (RURAL)'!$B$18*'PRECIOS SEGUN ADJ (RURAL)'!$C$18</f>
        <v>149600</v>
      </c>
      <c r="CX9" s="204" t="e" vm="1">
        <f>+[4]!NumLetras(CW9,"PESO","PESOS DOMINICANOS","$EE $m CON #d/100 CENTAVOS")</f>
        <v>#VALUE!</v>
      </c>
      <c r="CY9" s="204">
        <f t="shared" si="27"/>
        <v>26928</v>
      </c>
      <c r="CZ9" s="165">
        <v>12</v>
      </c>
      <c r="DA9" s="37">
        <f t="shared" si="14"/>
        <v>480</v>
      </c>
      <c r="DB9" s="189">
        <v>21.83</v>
      </c>
      <c r="DC9" s="80">
        <f>+CZ9*'PRECIOS SEGUN ADJ (RURAL)'!$B$19*'PRECIOS SEGUN ADJ (RURAL)'!$C$19</f>
        <v>10478.4</v>
      </c>
      <c r="DD9" s="80" t="e" vm="1">
        <f>+[4]!NumLetras(DC9,"PESO","PESOS DOMINICANOS","$EE $m CON #d/100 CENTAVOS")</f>
        <v>#VALUE!</v>
      </c>
      <c r="DE9" s="80">
        <f t="shared" si="28"/>
        <v>1886.11</v>
      </c>
      <c r="DF9" s="165">
        <v>43</v>
      </c>
      <c r="DG9" s="37">
        <f t="shared" si="15"/>
        <v>1720</v>
      </c>
      <c r="DH9" s="189">
        <v>33</v>
      </c>
      <c r="DI9" s="80">
        <f>+DF9*'PRECIOS SEGUN ADJ (RURAL)'!$B$20*'PRECIOS SEGUN ADJ (RURAL)'!$C$20</f>
        <v>56760</v>
      </c>
      <c r="DJ9" s="80" t="e" vm="1">
        <f>+[4]!NumLetras(DI9,"PESO","PESOS DOMINICANOS","$EE $m CON #d/100 CENTAVOS")</f>
        <v>#VALUE!</v>
      </c>
      <c r="DK9" s="80">
        <f t="shared" si="29"/>
        <v>1359282.2799999996</v>
      </c>
      <c r="DL9" s="80" t="e" vm="1">
        <f>+[4]!NumLetras(DK9,"PESO","PESOS DOMINICANOS","$EE $m CON #d/100 CENTAVOS")</f>
        <v>#VALUE!</v>
      </c>
      <c r="DM9" s="80">
        <f t="shared" si="16"/>
        <v>1472837.5999999996</v>
      </c>
      <c r="DN9" s="80" t="e" vm="1">
        <f>+[4]!NumLetras(DM9,"PESO","PESOS DOMINICANOS","$EE $m CON #d/100 CENTAVOS")</f>
        <v>#VALUE!</v>
      </c>
      <c r="DO9" s="80">
        <f t="shared" si="17"/>
        <v>113555.31999999999</v>
      </c>
      <c r="DP9" s="80" t="e" vm="1">
        <f>+[4]!NumLetras(DO9,"PESO","PESOS DOMINICANOS","$EE $m CON #d/100 CENTAVOS")</f>
        <v>#VALUE!</v>
      </c>
      <c r="DQ9" s="80">
        <f t="shared" si="30"/>
        <v>294567.52</v>
      </c>
      <c r="DR9" s="80" t="e" vm="1">
        <f>+[4]!NumLetras(DQ9,"PESO","PESOS DOMINICANOS","$EE $m CON #d/100 CENTAVOS")</f>
        <v>#VALUE!</v>
      </c>
      <c r="DS9" s="80">
        <f t="shared" si="31"/>
        <v>14728.38</v>
      </c>
      <c r="DT9" s="80"/>
      <c r="DU9" s="37" t="str">
        <f>+VLOOKUP(D9,'RURAL XENIA'!F:H,2,0)</f>
        <v>R-07</v>
      </c>
    </row>
    <row r="10" spans="1:125" hidden="1">
      <c r="A10" s="37">
        <v>9</v>
      </c>
      <c r="B10" s="37">
        <v>9</v>
      </c>
      <c r="C10" s="26" t="s">
        <v>2834</v>
      </c>
      <c r="D10" s="37">
        <v>131747477</v>
      </c>
      <c r="E10" s="37">
        <f>+VLOOKUP(D10,'INFORMACION DE PROVEEDORES'!C:I,2,0)</f>
        <v>131747477</v>
      </c>
      <c r="F10" s="26" t="str">
        <f>+VLOOKUP(D10,'INFORMACION DE PROVEEDORES'!C:J,4,0)</f>
        <v>ANGEL ESTELIN PEÑA PUJOLS</v>
      </c>
      <c r="G10" s="37" t="str">
        <f>+VLOOKUP(D10,'INFORMACION DE PROVEEDORES'!C:K,5,0)</f>
        <v>010-0092036-1</v>
      </c>
      <c r="H10" s="26" t="str">
        <f>+VLOOKUP(D10,'INFORMACION DE PROVEEDORES'!C:L,7,0)</f>
        <v>CALLE PADRE BILLINI NO. 3, LAS FLORES SAN JOSE DE OCOA</v>
      </c>
      <c r="I10" s="37" t="str">
        <f>+VLOOKUP(D10,'INFORMACION DE PROVEEDORES'!C:M,3,0)</f>
        <v xml:space="preserve"> JURÍDICA</v>
      </c>
      <c r="J10" s="37">
        <v>9</v>
      </c>
      <c r="K10" s="37">
        <v>222</v>
      </c>
      <c r="L10" s="37">
        <v>18</v>
      </c>
      <c r="M10" s="37">
        <f t="shared" si="18"/>
        <v>720</v>
      </c>
      <c r="N10" s="189">
        <v>60.180000000000007</v>
      </c>
      <c r="O10" s="80">
        <f>+L10*'PRECIOS SEGUN ADJ (RURAL)'!$B$2*'PRECIOS SEGUN ADJ (RURAL)'!$C$2</f>
        <v>43329.599999999999</v>
      </c>
      <c r="P10" s="80" t="e" vm="1">
        <f>+[4]!NumLetras(O10,"PESO","PESOS DOMINICANOS","$EE $m CON #d/100 CENTAVOS")</f>
        <v>#VALUE!</v>
      </c>
      <c r="Q10" s="80">
        <f t="shared" si="19"/>
        <v>6932.74</v>
      </c>
      <c r="R10" s="165">
        <v>10</v>
      </c>
      <c r="S10" s="37">
        <f t="shared" si="0"/>
        <v>400</v>
      </c>
      <c r="T10" s="189">
        <v>33</v>
      </c>
      <c r="U10" s="80">
        <f>+R10*'PRECIOS SEGUN ADJ (RURAL)'!$B$3*'PRECIOS SEGUN ADJ (RURAL)'!$C$3</f>
        <v>13200</v>
      </c>
      <c r="V10" s="80" t="e" vm="1">
        <f>+[4]!NumLetras(U10,"PESO","PESOS DOMINICANOS","$EE $m CON #d/100 CENTAVOS")</f>
        <v>#VALUE!</v>
      </c>
      <c r="W10" s="165">
        <v>38</v>
      </c>
      <c r="X10" s="37">
        <f t="shared" si="1"/>
        <v>1520</v>
      </c>
      <c r="Y10" s="189">
        <v>87.91</v>
      </c>
      <c r="Z10" s="80">
        <f>+W10*'PRECIOS SEGUN ADJ (RURAL)'!$B$4*'PRECIOS SEGUN ADJ (RURAL)'!$C$4</f>
        <v>133623.20000000001</v>
      </c>
      <c r="AA10" s="80" t="e" vm="1">
        <f>+[4]!NumLetras(Z10,"PESO","PESOS DOMINICANOS","$EE $m CON #d/100 CENTAVOS")</f>
        <v>#VALUE!</v>
      </c>
      <c r="AB10" s="80">
        <f t="shared" si="20"/>
        <v>24052.18</v>
      </c>
      <c r="AC10" s="165">
        <v>44</v>
      </c>
      <c r="AD10" s="37">
        <f t="shared" si="2"/>
        <v>1760</v>
      </c>
      <c r="AE10" s="189">
        <v>53.95</v>
      </c>
      <c r="AF10" s="80">
        <f>+AC10*'PRECIOS SEGUN ADJ (RURAL)'!$B$5*'PRECIOS SEGUN ADJ (RURAL)'!$C$5</f>
        <v>94952</v>
      </c>
      <c r="AG10" s="80" t="e" vm="1">
        <f>+[4]!NumLetras(AF10,"PESO","PESOS DOMINICANOS","$EE $m CON #d/100 CENTAVOS")</f>
        <v>#VALUE!</v>
      </c>
      <c r="AH10" s="165">
        <v>11</v>
      </c>
      <c r="AI10" s="37">
        <f t="shared" si="3"/>
        <v>440</v>
      </c>
      <c r="AJ10" s="189">
        <v>29.05</v>
      </c>
      <c r="AK10" s="80">
        <f>+AH10*'PRECIOS SEGUN ADJ (RURAL)'!$B$6*'PRECIOS SEGUN ADJ (RURAL)'!$C$6</f>
        <v>12782</v>
      </c>
      <c r="AL10" s="80" t="e" vm="1">
        <f>+[4]!NumLetras(AK10,"PESO","PESOS DOMINICANOS","$EE $m CON #d/100 CENTAVOS")</f>
        <v>#VALUE!</v>
      </c>
      <c r="AM10" s="80">
        <f t="shared" si="21"/>
        <v>2045.12</v>
      </c>
      <c r="AN10" s="165">
        <v>16</v>
      </c>
      <c r="AO10" s="37">
        <f t="shared" si="4"/>
        <v>640</v>
      </c>
      <c r="AP10" s="189">
        <v>304.44</v>
      </c>
      <c r="AQ10" s="80">
        <f>+AN10*'PRECIOS SEGUN ADJ (RURAL)'!$B$7*'PRECIOS SEGUN ADJ (RURAL)'!$C$7</f>
        <v>194841.60000000001</v>
      </c>
      <c r="AR10" s="80" t="e" vm="1">
        <f>+[4]!NumLetras(AQ10,"PESO","PESOS DOMINICANOS","$EE $m CON #d/100 CENTAVOS")</f>
        <v>#VALUE!</v>
      </c>
      <c r="AS10" s="80">
        <f t="shared" si="22"/>
        <v>35071.49</v>
      </c>
      <c r="AT10" s="165">
        <v>10</v>
      </c>
      <c r="AU10" s="37">
        <f t="shared" si="5"/>
        <v>400</v>
      </c>
      <c r="AV10" s="189">
        <v>140.38999999999999</v>
      </c>
      <c r="AW10" s="80">
        <f>+AT10*'PRECIOS SEGUN ADJ (RURAL)'!$B$8*'PRECIOS SEGUN ADJ (RURAL)'!$C$8</f>
        <v>56155.999999999993</v>
      </c>
      <c r="AX10" s="80" t="e" vm="1">
        <f>+[4]!NumLetras(AW10,"PESO","PESOS DOMINICANOS","$EE $m CON #d/100 CENTAVOS")</f>
        <v>#VALUE!</v>
      </c>
      <c r="AY10" s="80">
        <f t="shared" si="23"/>
        <v>10108.08</v>
      </c>
      <c r="AZ10" s="165">
        <v>14</v>
      </c>
      <c r="BA10" s="37">
        <f t="shared" si="6"/>
        <v>560</v>
      </c>
      <c r="BB10" s="189">
        <v>68.099999999999994</v>
      </c>
      <c r="BC10" s="80">
        <f>+AZ10*'PRECIOS SEGUN ADJ (RURAL)'!$B$9*'PRECIOS SEGUN ADJ (RURAL)'!$C$9</f>
        <v>38135.999999999993</v>
      </c>
      <c r="BD10" s="80" t="e" vm="1">
        <f>+[4]!NumLetras(BC10,"PESO","PESOS DOMINICANOS","$EE $m CON #d/100 CENTAVOS")</f>
        <v>#VALUE!</v>
      </c>
      <c r="BE10" s="165">
        <v>222</v>
      </c>
      <c r="BF10" s="37">
        <f t="shared" si="24"/>
        <v>4440</v>
      </c>
      <c r="BG10" s="189">
        <v>5.5</v>
      </c>
      <c r="BH10" s="80">
        <f>+BE10*'PRECIOS SEGUN ADJ (RURAL)'!$B$10*'PRECIOS SEGUN ADJ (RURAL)'!$C$10</f>
        <v>24420</v>
      </c>
      <c r="BI10" s="80" t="e" vm="1">
        <f>+[4]!NumLetras(BH10,"PESO","PESOS DOMINICANOS","$EE $m CON #d/100 CENTAVOS")</f>
        <v>#VALUE!</v>
      </c>
      <c r="BJ10" s="165">
        <v>222</v>
      </c>
      <c r="BK10" s="37">
        <f t="shared" si="7"/>
        <v>8880</v>
      </c>
      <c r="BL10" s="189">
        <v>7.1500000000000012</v>
      </c>
      <c r="BM10" s="80">
        <f>+BJ10*'PRECIOS SEGUN ADJ (RURAL)'!$B$11*'PRECIOS SEGUN ADJ (RURAL)'!$C$11</f>
        <v>63492.000000000007</v>
      </c>
      <c r="BN10" s="80" t="e" vm="1">
        <f>+[4]!NumLetras(BM10,"PESO","PESOS DOMINICANOS","$EE $m CON #d/100 CENTAVOS")</f>
        <v>#VALUE!</v>
      </c>
      <c r="BO10" s="165">
        <v>222</v>
      </c>
      <c r="BP10" s="37">
        <f t="shared" si="8"/>
        <v>8880</v>
      </c>
      <c r="BQ10" s="189">
        <v>6.84</v>
      </c>
      <c r="BR10" s="80">
        <f>+BO10*'PRECIOS SEGUN ADJ (RURAL)'!$B$12*'PRECIOS SEGUN ADJ (RURAL)'!$C$12</f>
        <v>60739.199999999997</v>
      </c>
      <c r="BS10" s="80" t="e" vm="1">
        <f>+[4]!NumLetras(BR10,"PESO","PESOS DOMINICANOS","$EE $m CON #d/100 CENTAVOS")</f>
        <v>#VALUE!</v>
      </c>
      <c r="BT10" s="193">
        <v>33</v>
      </c>
      <c r="BU10" s="194">
        <f t="shared" si="9"/>
        <v>1320</v>
      </c>
      <c r="BV10" s="195">
        <v>21.68</v>
      </c>
      <c r="BW10" s="196">
        <f>+BT10*'PRECIOS SEGUN ADJ (RURAL)'!$B$13*'PRECIOS SEGUN ADJ (RURAL)'!$C$13</f>
        <v>28617.599999999999</v>
      </c>
      <c r="BX10" s="196" t="e" vm="1">
        <f>+[4]!NumLetras(BW10,"PESO","PESOS DOMINICANOS","$EE $m CON #d/100 CENTAVOS")</f>
        <v>#VALUE!</v>
      </c>
      <c r="BY10" s="165">
        <v>222</v>
      </c>
      <c r="BZ10" s="37">
        <f t="shared" si="10"/>
        <v>8880</v>
      </c>
      <c r="CA10" s="189">
        <v>6.5999999999999988</v>
      </c>
      <c r="CB10" s="80">
        <f>+BY10*'PRECIOS SEGUN ADJ (RURAL)'!$B$14*'PRECIOS SEGUN ADJ (RURAL)'!$C$14</f>
        <v>58607.999999999993</v>
      </c>
      <c r="CC10" s="80" t="e" vm="1">
        <f>+[4]!NumLetras(CB10,"PESO","PESOS DOMINICANOS","$EE $m CON #d/100 CENTAVOS")</f>
        <v>#VALUE!</v>
      </c>
      <c r="CD10" s="165">
        <v>13</v>
      </c>
      <c r="CE10" s="37">
        <f t="shared" si="11"/>
        <v>520</v>
      </c>
      <c r="CF10" s="189">
        <v>82.59999999999998</v>
      </c>
      <c r="CG10" s="80">
        <f>+CD10*'PRECIOS SEGUN ADJ (RURAL)'!$B$15*'PRECIOS SEGUN ADJ (RURAL)'!$C$15</f>
        <v>42952</v>
      </c>
      <c r="CH10" s="80" t="e" vm="1">
        <f>+[4]!NumLetras(CG10,"PESO","PESOS DOMINICANOS","$EE $m CON #d/100 CENTAVOS")</f>
        <v>#VALUE!</v>
      </c>
      <c r="CI10" s="80">
        <f t="shared" si="25"/>
        <v>7731.36</v>
      </c>
      <c r="CJ10" s="197">
        <v>222</v>
      </c>
      <c r="CK10" s="198">
        <f t="shared" si="26"/>
        <v>4440</v>
      </c>
      <c r="CL10" s="199">
        <v>5.5</v>
      </c>
      <c r="CM10" s="200">
        <f>+CJ10*'PRECIOS SEGUN ADJ (RURAL)'!$B$16*'PRECIOS SEGUN ADJ (RURAL)'!$C$16</f>
        <v>24420</v>
      </c>
      <c r="CN10" s="200" t="e" vm="1">
        <f>+[4]!NumLetras(CM10,"PESO","PESOS DOMINICANOS","$EE $m CON #d/100 CENTAVOS")</f>
        <v>#VALUE!</v>
      </c>
      <c r="CO10" s="165">
        <v>222</v>
      </c>
      <c r="CP10" s="37">
        <f t="shared" si="12"/>
        <v>8880</v>
      </c>
      <c r="CQ10" s="189">
        <v>23.059999999999995</v>
      </c>
      <c r="CR10" s="80">
        <f>+CO10*'PRECIOS SEGUN ADJ (RURAL)'!$B$17*'PRECIOS SEGUN ADJ (RURAL)'!$C$17</f>
        <v>204772.8</v>
      </c>
      <c r="CS10" s="80" t="e" vm="1">
        <f>+[4]!NumLetras(CR10,"PESO","PESOS DOMINICANOS","$EE $m CON #d/100 CENTAVOS")</f>
        <v>#VALUE!</v>
      </c>
      <c r="CT10" s="201">
        <v>16</v>
      </c>
      <c r="CU10" s="202">
        <f t="shared" si="13"/>
        <v>640</v>
      </c>
      <c r="CV10" s="203">
        <v>220</v>
      </c>
      <c r="CW10" s="204">
        <f>+CT10*'PRECIOS SEGUN ADJ (RURAL)'!$B$18*'PRECIOS SEGUN ADJ (RURAL)'!$C$18</f>
        <v>140800</v>
      </c>
      <c r="CX10" s="204" t="e" vm="1">
        <f>+[4]!NumLetras(CW10,"PESO","PESOS DOMINICANOS","$EE $m CON #d/100 CENTAVOS")</f>
        <v>#VALUE!</v>
      </c>
      <c r="CY10" s="204">
        <f t="shared" si="27"/>
        <v>25344</v>
      </c>
      <c r="CZ10" s="165">
        <v>14</v>
      </c>
      <c r="DA10" s="37">
        <f t="shared" si="14"/>
        <v>560</v>
      </c>
      <c r="DB10" s="189">
        <v>21.83</v>
      </c>
      <c r="DC10" s="80">
        <f>+CZ10*'PRECIOS SEGUN ADJ (RURAL)'!$B$19*'PRECIOS SEGUN ADJ (RURAL)'!$C$19</f>
        <v>12224.8</v>
      </c>
      <c r="DD10" s="80" t="e" vm="1">
        <f>+[4]!NumLetras(DC10,"PESO","PESOS DOMINICANOS","$EE $m CON #d/100 CENTAVOS")</f>
        <v>#VALUE!</v>
      </c>
      <c r="DE10" s="80">
        <f t="shared" si="28"/>
        <v>2200.46</v>
      </c>
      <c r="DF10" s="165">
        <v>37</v>
      </c>
      <c r="DG10" s="37">
        <f t="shared" si="15"/>
        <v>1480</v>
      </c>
      <c r="DH10" s="189">
        <v>33</v>
      </c>
      <c r="DI10" s="80">
        <f>+DF10*'PRECIOS SEGUN ADJ (RURAL)'!$B$20*'PRECIOS SEGUN ADJ (RURAL)'!$C$20</f>
        <v>48840</v>
      </c>
      <c r="DJ10" s="80" t="e" vm="1">
        <f>+[4]!NumLetras(DI10,"PESO","PESOS DOMINICANOS","$EE $m CON #d/100 CENTAVOS")</f>
        <v>#VALUE!</v>
      </c>
      <c r="DK10" s="80">
        <f t="shared" si="29"/>
        <v>1183421.3700000001</v>
      </c>
      <c r="DL10" s="80" t="e" vm="1">
        <f>+[4]!NumLetras(DK10,"PESO","PESOS DOMINICANOS","$EE $m CON #d/100 CENTAVOS")</f>
        <v>#VALUE!</v>
      </c>
      <c r="DM10" s="80">
        <f t="shared" si="16"/>
        <v>1296906.8</v>
      </c>
      <c r="DN10" s="80" t="e" vm="1">
        <f>+[4]!NumLetras(DM10,"PESO","PESOS DOMINICANOS","$EE $m CON #d/100 CENTAVOS")</f>
        <v>#VALUE!</v>
      </c>
      <c r="DO10" s="80">
        <f t="shared" si="17"/>
        <v>113485.43000000001</v>
      </c>
      <c r="DP10" s="80" t="e" vm="1">
        <f>+[4]!NumLetras(DO10,"PESO","PESOS DOMINICANOS","$EE $m CON #d/100 CENTAVOS")</f>
        <v>#VALUE!</v>
      </c>
      <c r="DQ10" s="80">
        <f t="shared" si="30"/>
        <v>259381.36</v>
      </c>
      <c r="DR10" s="80" t="e" vm="1">
        <f>+[4]!NumLetras(DQ10,"PESO","PESOS DOMINICANOS","$EE $m CON #d/100 CENTAVOS")</f>
        <v>#VALUE!</v>
      </c>
      <c r="DS10" s="80">
        <f t="shared" si="31"/>
        <v>12969.07</v>
      </c>
      <c r="DT10" s="80"/>
      <c r="DU10" s="37" t="str">
        <f>+VLOOKUP(D10,'RURAL XENIA'!F:H,2,0)</f>
        <v>R-11</v>
      </c>
    </row>
    <row r="11" spans="1:125" hidden="1">
      <c r="A11" s="37">
        <v>10</v>
      </c>
      <c r="B11" s="37">
        <v>10</v>
      </c>
      <c r="C11" s="26" t="s">
        <v>1159</v>
      </c>
      <c r="D11" s="37">
        <v>22500644731</v>
      </c>
      <c r="E11" s="37" t="str">
        <f>+VLOOKUP(D11,'INFORMACION DE PROVEEDORES'!C:I,2,0)</f>
        <v>225-0064473-1</v>
      </c>
      <c r="F11" s="26" t="str">
        <f>+VLOOKUP(D11,'INFORMACION DE PROVEEDORES'!C:J,4,0)</f>
        <v>ARIEL ANGEL  PEÑA PICHARDO</v>
      </c>
      <c r="G11" s="37" t="str">
        <f>+VLOOKUP(D11,'INFORMACION DE PROVEEDORES'!C:K,5,0)</f>
        <v>225-0064473-1</v>
      </c>
      <c r="H11" s="26" t="str">
        <f>+VLOOKUP(D11,'INFORMACION DE PROVEEDORES'!C:L,7,0)</f>
        <v>CALLE RESPALDO 10 NO.44, 27 DE FEBRERO, SANTO DOMINGO</v>
      </c>
      <c r="I11" s="37" t="str">
        <f>+VLOOKUP(D11,'INFORMACION DE PROVEEDORES'!C:M,3,0)</f>
        <v xml:space="preserve"> FÍSICA</v>
      </c>
      <c r="J11" s="37">
        <v>1</v>
      </c>
      <c r="K11" s="37">
        <v>267</v>
      </c>
      <c r="L11" s="37">
        <v>18</v>
      </c>
      <c r="M11" s="37">
        <f t="shared" si="18"/>
        <v>720</v>
      </c>
      <c r="N11" s="189">
        <v>60.180000000000007</v>
      </c>
      <c r="O11" s="80">
        <f>+L11*'PRECIOS SEGUN ADJ (RURAL)'!$B$2*'PRECIOS SEGUN ADJ (RURAL)'!$C$2</f>
        <v>43329.599999999999</v>
      </c>
      <c r="P11" s="80" t="e" vm="1">
        <f>+[4]!NumLetras(O11,"PESO","PESOS DOMINICANOS","$EE $m CON #d/100 CENTAVOS")</f>
        <v>#VALUE!</v>
      </c>
      <c r="Q11" s="80">
        <f t="shared" si="19"/>
        <v>6932.74</v>
      </c>
      <c r="R11" s="165">
        <v>3</v>
      </c>
      <c r="S11" s="37">
        <f t="shared" si="0"/>
        <v>120</v>
      </c>
      <c r="T11" s="189">
        <v>33</v>
      </c>
      <c r="U11" s="80">
        <f>+R11*'PRECIOS SEGUN ADJ (RURAL)'!$B$3*'PRECIOS SEGUN ADJ (RURAL)'!$C$3</f>
        <v>3960</v>
      </c>
      <c r="V11" s="80" t="e" vm="1">
        <f>+[4]!NumLetras(U11,"PESO","PESOS DOMINICANOS","$EE $m CON #d/100 CENTAVOS")</f>
        <v>#VALUE!</v>
      </c>
      <c r="W11" s="165">
        <v>41</v>
      </c>
      <c r="X11" s="37">
        <f t="shared" si="1"/>
        <v>1640</v>
      </c>
      <c r="Y11" s="189">
        <v>87.91</v>
      </c>
      <c r="Z11" s="80">
        <f>+W11*'PRECIOS SEGUN ADJ (RURAL)'!$B$4*'PRECIOS SEGUN ADJ (RURAL)'!$C$4</f>
        <v>144172.4</v>
      </c>
      <c r="AA11" s="80" t="e" vm="1">
        <f>+[4]!NumLetras(Z11,"PESO","PESOS DOMINICANOS","$EE $m CON #d/100 CENTAVOS")</f>
        <v>#VALUE!</v>
      </c>
      <c r="AB11" s="80">
        <f t="shared" si="20"/>
        <v>25951.03</v>
      </c>
      <c r="AC11" s="165">
        <v>49</v>
      </c>
      <c r="AD11" s="37">
        <f t="shared" si="2"/>
        <v>1960</v>
      </c>
      <c r="AE11" s="189">
        <v>53.95</v>
      </c>
      <c r="AF11" s="80">
        <f>+AC11*'PRECIOS SEGUN ADJ (RURAL)'!$B$5*'PRECIOS SEGUN ADJ (RURAL)'!$C$5</f>
        <v>105742</v>
      </c>
      <c r="AG11" s="80" t="e" vm="1">
        <f>+[4]!NumLetras(AF11,"PESO","PESOS DOMINICANOS","$EE $m CON #d/100 CENTAVOS")</f>
        <v>#VALUE!</v>
      </c>
      <c r="AH11" s="165">
        <v>6</v>
      </c>
      <c r="AI11" s="37">
        <f t="shared" si="3"/>
        <v>240</v>
      </c>
      <c r="AJ11" s="189">
        <v>29.05</v>
      </c>
      <c r="AK11" s="80">
        <f>+AH11*'PRECIOS SEGUN ADJ (RURAL)'!$B$6*'PRECIOS SEGUN ADJ (RURAL)'!$C$6</f>
        <v>6972</v>
      </c>
      <c r="AL11" s="80" t="e" vm="1">
        <f>+[4]!NumLetras(AK11,"PESO","PESOS DOMINICANOS","$EE $m CON #d/100 CENTAVOS")</f>
        <v>#VALUE!</v>
      </c>
      <c r="AM11" s="80">
        <f t="shared" si="21"/>
        <v>1115.52</v>
      </c>
      <c r="AN11" s="165">
        <v>15</v>
      </c>
      <c r="AO11" s="37">
        <f t="shared" si="4"/>
        <v>600</v>
      </c>
      <c r="AP11" s="189">
        <v>304.44</v>
      </c>
      <c r="AQ11" s="80">
        <f>+AN11*'PRECIOS SEGUN ADJ (RURAL)'!$B$7*'PRECIOS SEGUN ADJ (RURAL)'!$C$7</f>
        <v>182664</v>
      </c>
      <c r="AR11" s="80" t="e" vm="1">
        <f>+[4]!NumLetras(AQ11,"PESO","PESOS DOMINICANOS","$EE $m CON #d/100 CENTAVOS")</f>
        <v>#VALUE!</v>
      </c>
      <c r="AS11" s="80">
        <f t="shared" si="22"/>
        <v>32879.519999999997</v>
      </c>
      <c r="AT11" s="165">
        <v>3</v>
      </c>
      <c r="AU11" s="37">
        <f t="shared" si="5"/>
        <v>120</v>
      </c>
      <c r="AV11" s="189">
        <v>140.38999999999999</v>
      </c>
      <c r="AW11" s="80">
        <f>+AT11*'PRECIOS SEGUN ADJ (RURAL)'!$B$8*'PRECIOS SEGUN ADJ (RURAL)'!$C$8</f>
        <v>16846.8</v>
      </c>
      <c r="AX11" s="80" t="e" vm="1">
        <f>+[4]!NumLetras(AW11,"PESO","PESOS DOMINICANOS","$EE $m CON #d/100 CENTAVOS")</f>
        <v>#VALUE!</v>
      </c>
      <c r="AY11" s="80">
        <f t="shared" si="23"/>
        <v>3032.42</v>
      </c>
      <c r="AZ11" s="165">
        <v>12</v>
      </c>
      <c r="BA11" s="37">
        <f t="shared" si="6"/>
        <v>480</v>
      </c>
      <c r="BB11" s="189">
        <v>68.099999999999994</v>
      </c>
      <c r="BC11" s="80">
        <f>+AZ11*'PRECIOS SEGUN ADJ (RURAL)'!$B$9*'PRECIOS SEGUN ADJ (RURAL)'!$C$9</f>
        <v>32687.999999999996</v>
      </c>
      <c r="BD11" s="80" t="e" vm="1">
        <f>+[4]!NumLetras(BC11,"PESO","PESOS DOMINICANOS","$EE $m CON #d/100 CENTAVOS")</f>
        <v>#VALUE!</v>
      </c>
      <c r="BE11" s="165">
        <v>267</v>
      </c>
      <c r="BF11" s="37">
        <f t="shared" si="24"/>
        <v>5340</v>
      </c>
      <c r="BG11" s="189">
        <v>5.5</v>
      </c>
      <c r="BH11" s="80">
        <f>+BE11*'PRECIOS SEGUN ADJ (RURAL)'!$B$10*'PRECIOS SEGUN ADJ (RURAL)'!$C$10</f>
        <v>29370</v>
      </c>
      <c r="BI11" s="80" t="e" vm="1">
        <f>+[4]!NumLetras(BH11,"PESO","PESOS DOMINICANOS","$EE $m CON #d/100 CENTAVOS")</f>
        <v>#VALUE!</v>
      </c>
      <c r="BJ11" s="165">
        <v>267</v>
      </c>
      <c r="BK11" s="37">
        <f t="shared" si="7"/>
        <v>10680</v>
      </c>
      <c r="BL11" s="189">
        <v>7.1500000000000012</v>
      </c>
      <c r="BM11" s="80">
        <f>+BJ11*'PRECIOS SEGUN ADJ (RURAL)'!$B$11*'PRECIOS SEGUN ADJ (RURAL)'!$C$11</f>
        <v>76362</v>
      </c>
      <c r="BN11" s="80" t="e" vm="1">
        <f>+[4]!NumLetras(BM11,"PESO","PESOS DOMINICANOS","$EE $m CON #d/100 CENTAVOS")</f>
        <v>#VALUE!</v>
      </c>
      <c r="BO11" s="165">
        <v>267</v>
      </c>
      <c r="BP11" s="37">
        <f t="shared" si="8"/>
        <v>10680</v>
      </c>
      <c r="BQ11" s="189">
        <v>6.84</v>
      </c>
      <c r="BR11" s="80">
        <f>+BO11*'PRECIOS SEGUN ADJ (RURAL)'!$B$12*'PRECIOS SEGUN ADJ (RURAL)'!$C$12</f>
        <v>73051.199999999997</v>
      </c>
      <c r="BS11" s="80" t="e" vm="1">
        <f>+[4]!NumLetras(BR11,"PESO","PESOS DOMINICANOS","$EE $m CON #d/100 CENTAVOS")</f>
        <v>#VALUE!</v>
      </c>
      <c r="BT11" s="193">
        <v>34</v>
      </c>
      <c r="BU11" s="194">
        <f t="shared" si="9"/>
        <v>1360</v>
      </c>
      <c r="BV11" s="195">
        <v>21.68</v>
      </c>
      <c r="BW11" s="196">
        <f>+BT11*'PRECIOS SEGUN ADJ (RURAL)'!$B$13*'PRECIOS SEGUN ADJ (RURAL)'!$C$13</f>
        <v>29484.799999999999</v>
      </c>
      <c r="BX11" s="196" t="e" vm="1">
        <f>+[4]!NumLetras(BW11,"PESO","PESOS DOMINICANOS","$EE $m CON #d/100 CENTAVOS")</f>
        <v>#VALUE!</v>
      </c>
      <c r="BY11" s="165">
        <v>267</v>
      </c>
      <c r="BZ11" s="37">
        <f t="shared" si="10"/>
        <v>10680</v>
      </c>
      <c r="CA11" s="189">
        <v>6.5999999999999988</v>
      </c>
      <c r="CB11" s="80">
        <f>+BY11*'PRECIOS SEGUN ADJ (RURAL)'!$B$14*'PRECIOS SEGUN ADJ (RURAL)'!$C$14</f>
        <v>70488</v>
      </c>
      <c r="CC11" s="80" t="e" vm="1">
        <f>+[4]!NumLetras(CB11,"PESO","PESOS DOMINICANOS","$EE $m CON #d/100 CENTAVOS")</f>
        <v>#VALUE!</v>
      </c>
      <c r="CD11" s="165">
        <v>9</v>
      </c>
      <c r="CE11" s="37">
        <f t="shared" si="11"/>
        <v>360</v>
      </c>
      <c r="CF11" s="189">
        <v>82.59999999999998</v>
      </c>
      <c r="CG11" s="80">
        <f>+CD11*'PRECIOS SEGUN ADJ (RURAL)'!$B$15*'PRECIOS SEGUN ADJ (RURAL)'!$C$15</f>
        <v>29736</v>
      </c>
      <c r="CH11" s="80" t="e" vm="1">
        <f>+[4]!NumLetras(CG11,"PESO","PESOS DOMINICANOS","$EE $m CON #d/100 CENTAVOS")</f>
        <v>#VALUE!</v>
      </c>
      <c r="CI11" s="80">
        <f t="shared" si="25"/>
        <v>5352.48</v>
      </c>
      <c r="CJ11" s="197">
        <v>267</v>
      </c>
      <c r="CK11" s="198">
        <f t="shared" si="26"/>
        <v>5340</v>
      </c>
      <c r="CL11" s="199">
        <v>5.5</v>
      </c>
      <c r="CM11" s="200">
        <f>+CJ11*'PRECIOS SEGUN ADJ (RURAL)'!$B$16*'PRECIOS SEGUN ADJ (RURAL)'!$C$16</f>
        <v>29370</v>
      </c>
      <c r="CN11" s="200" t="e" vm="1">
        <f>+[4]!NumLetras(CM11,"PESO","PESOS DOMINICANOS","$EE $m CON #d/100 CENTAVOS")</f>
        <v>#VALUE!</v>
      </c>
      <c r="CO11" s="165">
        <v>267</v>
      </c>
      <c r="CP11" s="37">
        <f t="shared" si="12"/>
        <v>10680</v>
      </c>
      <c r="CQ11" s="189">
        <v>23.059999999999995</v>
      </c>
      <c r="CR11" s="80">
        <f>+CO11*'PRECIOS SEGUN ADJ (RURAL)'!$B$17*'PRECIOS SEGUN ADJ (RURAL)'!$C$17</f>
        <v>246280.8</v>
      </c>
      <c r="CS11" s="80" t="e" vm="1">
        <f>+[4]!NumLetras(CR11,"PESO","PESOS DOMINICANOS","$EE $m CON #d/100 CENTAVOS")</f>
        <v>#VALUE!</v>
      </c>
      <c r="CT11" s="201">
        <v>15</v>
      </c>
      <c r="CU11" s="202">
        <f t="shared" si="13"/>
        <v>600</v>
      </c>
      <c r="CV11" s="203">
        <v>220</v>
      </c>
      <c r="CW11" s="204">
        <f>+CT11*'PRECIOS SEGUN ADJ (RURAL)'!$B$18*'PRECIOS SEGUN ADJ (RURAL)'!$C$18</f>
        <v>132000</v>
      </c>
      <c r="CX11" s="204" t="e" vm="1">
        <f>+[4]!NumLetras(CW11,"PESO","PESOS DOMINICANOS","$EE $m CON #d/100 CENTAVOS")</f>
        <v>#VALUE!</v>
      </c>
      <c r="CY11" s="204">
        <f t="shared" si="27"/>
        <v>23760</v>
      </c>
      <c r="CZ11" s="165">
        <v>11</v>
      </c>
      <c r="DA11" s="37">
        <f t="shared" si="14"/>
        <v>440</v>
      </c>
      <c r="DB11" s="189">
        <v>21.83</v>
      </c>
      <c r="DC11" s="80">
        <f>+CZ11*'PRECIOS SEGUN ADJ (RURAL)'!$B$19*'PRECIOS SEGUN ADJ (RURAL)'!$C$19</f>
        <v>9605.2000000000007</v>
      </c>
      <c r="DD11" s="80" t="e" vm="1">
        <f>+[4]!NumLetras(DC11,"PESO","PESOS DOMINICANOS","$EE $m CON #d/100 CENTAVOS")</f>
        <v>#VALUE!</v>
      </c>
      <c r="DE11" s="80">
        <f t="shared" si="28"/>
        <v>1728.94</v>
      </c>
      <c r="DF11" s="165">
        <v>39</v>
      </c>
      <c r="DG11" s="37">
        <f t="shared" si="15"/>
        <v>1560</v>
      </c>
      <c r="DH11" s="189">
        <v>33</v>
      </c>
      <c r="DI11" s="80">
        <f>+DF11*'PRECIOS SEGUN ADJ (RURAL)'!$B$20*'PRECIOS SEGUN ADJ (RURAL)'!$C$20</f>
        <v>51480</v>
      </c>
      <c r="DJ11" s="80" t="e" vm="1">
        <f>+[4]!NumLetras(DI11,"PESO","PESOS DOMINICANOS","$EE $m CON #d/100 CENTAVOS")</f>
        <v>#VALUE!</v>
      </c>
      <c r="DK11" s="80">
        <f t="shared" si="29"/>
        <v>1212850.1500000001</v>
      </c>
      <c r="DL11" s="80" t="e" vm="1">
        <f>+[4]!NumLetras(DK11,"PESO","PESOS DOMINICANOS","$EE $m CON #d/100 CENTAVOS")</f>
        <v>#VALUE!</v>
      </c>
      <c r="DM11" s="80">
        <f t="shared" si="16"/>
        <v>1313602.8</v>
      </c>
      <c r="DN11" s="80" t="e" vm="1">
        <f>+[4]!NumLetras(DM11,"PESO","PESOS DOMINICANOS","$EE $m CON #d/100 CENTAVOS")</f>
        <v>#VALUE!</v>
      </c>
      <c r="DO11" s="80">
        <f t="shared" si="17"/>
        <v>100752.65</v>
      </c>
      <c r="DP11" s="80" t="e" vm="1">
        <f>+[4]!NumLetras(DO11,"PESO","PESOS DOMINICANOS","$EE $m CON #d/100 CENTAVOS")</f>
        <v>#VALUE!</v>
      </c>
      <c r="DQ11" s="80">
        <f t="shared" si="30"/>
        <v>262720.56</v>
      </c>
      <c r="DR11" s="80" t="e" vm="1">
        <f>+[4]!NumLetras(DQ11,"PESO","PESOS DOMINICANOS","$EE $m CON #d/100 CENTAVOS")</f>
        <v>#VALUE!</v>
      </c>
      <c r="DS11" s="80">
        <f t="shared" si="31"/>
        <v>13136.03</v>
      </c>
      <c r="DT11" s="80"/>
      <c r="DU11" s="37" t="str">
        <f>+VLOOKUP(D11,'RURAL XENIA'!F:H,2,0)</f>
        <v>R-44</v>
      </c>
    </row>
    <row r="12" spans="1:125" hidden="1">
      <c r="A12" s="37">
        <v>11</v>
      </c>
      <c r="B12" s="37">
        <v>11</v>
      </c>
      <c r="C12" s="26" t="s">
        <v>2843</v>
      </c>
      <c r="D12" s="37">
        <v>131968597</v>
      </c>
      <c r="E12" s="37">
        <f>+VLOOKUP(D12,'INFORMACION DE PROVEEDORES'!C:I,2,0)</f>
        <v>131968597</v>
      </c>
      <c r="F12" s="26" t="str">
        <f>+VLOOKUP(D12,'INFORMACION DE PROVEEDORES'!C:J,4,0)</f>
        <v>FRANCISCO ALBERTO ROMERO MEDINA</v>
      </c>
      <c r="G12" s="37" t="str">
        <f>+VLOOKUP(D12,'INFORMACION DE PROVEEDORES'!C:K,5,0)</f>
        <v>001-0316760-7</v>
      </c>
      <c r="H12" s="26" t="str">
        <f>+VLOOKUP(D12,'INFORMACION DE PROVEEDORES'!C:L,7,0)</f>
        <v>C/TUNTI CACERES ESQ. MANUEL UBALDO GOMEZ EDIF. 120 VILLA CONSUELO</v>
      </c>
      <c r="I12" s="37" t="str">
        <f>+VLOOKUP(D12,'INFORMACION DE PROVEEDORES'!C:M,3,0)</f>
        <v xml:space="preserve"> JURÍDICA</v>
      </c>
      <c r="J12" s="37">
        <v>1</v>
      </c>
      <c r="K12" s="37">
        <v>172</v>
      </c>
      <c r="L12" s="37">
        <v>12</v>
      </c>
      <c r="M12" s="37">
        <f t="shared" si="18"/>
        <v>480</v>
      </c>
      <c r="N12" s="189">
        <v>60.180000000000007</v>
      </c>
      <c r="O12" s="80">
        <f>+L12*'PRECIOS SEGUN ADJ (RURAL)'!$B$2*'PRECIOS SEGUN ADJ (RURAL)'!$C$2</f>
        <v>28886.399999999998</v>
      </c>
      <c r="P12" s="80" t="e" vm="1">
        <f>+[4]!NumLetras(O12,"PESO","PESOS DOMINICANOS","$EE $m CON #d/100 CENTAVOS")</f>
        <v>#VALUE!</v>
      </c>
      <c r="Q12" s="80">
        <f t="shared" si="19"/>
        <v>4621.82</v>
      </c>
      <c r="R12" s="165">
        <v>2</v>
      </c>
      <c r="S12" s="37">
        <f t="shared" si="0"/>
        <v>80</v>
      </c>
      <c r="T12" s="189">
        <v>33</v>
      </c>
      <c r="U12" s="80">
        <f>+R12*'PRECIOS SEGUN ADJ (RURAL)'!$B$3*'PRECIOS SEGUN ADJ (RURAL)'!$C$3</f>
        <v>2640</v>
      </c>
      <c r="V12" s="80" t="e" vm="1">
        <f>+[4]!NumLetras(U12,"PESO","PESOS DOMINICANOS","$EE $m CON #d/100 CENTAVOS")</f>
        <v>#VALUE!</v>
      </c>
      <c r="W12" s="165">
        <v>27</v>
      </c>
      <c r="X12" s="37">
        <f t="shared" si="1"/>
        <v>1080</v>
      </c>
      <c r="Y12" s="189">
        <v>87.91</v>
      </c>
      <c r="Z12" s="80">
        <f>+W12*'PRECIOS SEGUN ADJ (RURAL)'!$B$4*'PRECIOS SEGUN ADJ (RURAL)'!$C$4</f>
        <v>94942.799999999988</v>
      </c>
      <c r="AA12" s="80" t="e" vm="1">
        <f>+[4]!NumLetras(Z12,"PESO","PESOS DOMINICANOS","$EE $m CON #d/100 CENTAVOS")</f>
        <v>#VALUE!</v>
      </c>
      <c r="AB12" s="80">
        <f t="shared" si="20"/>
        <v>17089.7</v>
      </c>
      <c r="AC12" s="165">
        <v>32</v>
      </c>
      <c r="AD12" s="37">
        <f t="shared" si="2"/>
        <v>1280</v>
      </c>
      <c r="AE12" s="189">
        <v>53.95</v>
      </c>
      <c r="AF12" s="80">
        <f>+AC12*'PRECIOS SEGUN ADJ (RURAL)'!$B$5*'PRECIOS SEGUN ADJ (RURAL)'!$C$5</f>
        <v>69056</v>
      </c>
      <c r="AG12" s="80" t="e" vm="1">
        <f>+[4]!NumLetras(AF12,"PESO","PESOS DOMINICANOS","$EE $m CON #d/100 CENTAVOS")</f>
        <v>#VALUE!</v>
      </c>
      <c r="AH12" s="165">
        <v>4</v>
      </c>
      <c r="AI12" s="37">
        <f t="shared" si="3"/>
        <v>160</v>
      </c>
      <c r="AJ12" s="189">
        <v>29.05</v>
      </c>
      <c r="AK12" s="80">
        <f>+AH12*'PRECIOS SEGUN ADJ (RURAL)'!$B$6*'PRECIOS SEGUN ADJ (RURAL)'!$C$6</f>
        <v>4648</v>
      </c>
      <c r="AL12" s="80" t="e" vm="1">
        <f>+[4]!NumLetras(AK12,"PESO","PESOS DOMINICANOS","$EE $m CON #d/100 CENTAVOS")</f>
        <v>#VALUE!</v>
      </c>
      <c r="AM12" s="80">
        <f t="shared" si="21"/>
        <v>743.68</v>
      </c>
      <c r="AN12" s="165">
        <v>10</v>
      </c>
      <c r="AO12" s="37">
        <f t="shared" si="4"/>
        <v>400</v>
      </c>
      <c r="AP12" s="189">
        <v>304.44</v>
      </c>
      <c r="AQ12" s="80">
        <f>+AN12*'PRECIOS SEGUN ADJ (RURAL)'!$B$7*'PRECIOS SEGUN ADJ (RURAL)'!$C$7</f>
        <v>121776</v>
      </c>
      <c r="AR12" s="80" t="e" vm="1">
        <f>+[4]!NumLetras(AQ12,"PESO","PESOS DOMINICANOS","$EE $m CON #d/100 CENTAVOS")</f>
        <v>#VALUE!</v>
      </c>
      <c r="AS12" s="80">
        <f t="shared" si="22"/>
        <v>21919.68</v>
      </c>
      <c r="AT12" s="165">
        <v>2</v>
      </c>
      <c r="AU12" s="37">
        <f t="shared" si="5"/>
        <v>80</v>
      </c>
      <c r="AV12" s="189">
        <v>140.38999999999999</v>
      </c>
      <c r="AW12" s="80">
        <f>+AT12*'PRECIOS SEGUN ADJ (RURAL)'!$B$8*'PRECIOS SEGUN ADJ (RURAL)'!$C$8</f>
        <v>11231.199999999999</v>
      </c>
      <c r="AX12" s="80" t="e" vm="1">
        <f>+[4]!NumLetras(AW12,"PESO","PESOS DOMINICANOS","$EE $m CON #d/100 CENTAVOS")</f>
        <v>#VALUE!</v>
      </c>
      <c r="AY12" s="80">
        <f t="shared" si="23"/>
        <v>2021.62</v>
      </c>
      <c r="AZ12" s="165">
        <v>8</v>
      </c>
      <c r="BA12" s="37">
        <f t="shared" si="6"/>
        <v>320</v>
      </c>
      <c r="BB12" s="189">
        <v>68.099999999999994</v>
      </c>
      <c r="BC12" s="80">
        <f>+AZ12*'PRECIOS SEGUN ADJ (RURAL)'!$B$9*'PRECIOS SEGUN ADJ (RURAL)'!$C$9</f>
        <v>21792</v>
      </c>
      <c r="BD12" s="80" t="e" vm="1">
        <f>+[4]!NumLetras(BC12,"PESO","PESOS DOMINICANOS","$EE $m CON #d/100 CENTAVOS")</f>
        <v>#VALUE!</v>
      </c>
      <c r="BE12" s="165">
        <v>172</v>
      </c>
      <c r="BF12" s="37">
        <f t="shared" si="24"/>
        <v>3440</v>
      </c>
      <c r="BG12" s="189">
        <v>5.5</v>
      </c>
      <c r="BH12" s="80">
        <f>+BE12*'PRECIOS SEGUN ADJ (RURAL)'!$B$10*'PRECIOS SEGUN ADJ (RURAL)'!$C$10</f>
        <v>18920</v>
      </c>
      <c r="BI12" s="80" t="e" vm="1">
        <f>+[4]!NumLetras(BH12,"PESO","PESOS DOMINICANOS","$EE $m CON #d/100 CENTAVOS")</f>
        <v>#VALUE!</v>
      </c>
      <c r="BJ12" s="165">
        <v>172</v>
      </c>
      <c r="BK12" s="37">
        <f t="shared" si="7"/>
        <v>6880</v>
      </c>
      <c r="BL12" s="189">
        <v>7.1500000000000012</v>
      </c>
      <c r="BM12" s="80">
        <f>+BJ12*'PRECIOS SEGUN ADJ (RURAL)'!$B$11*'PRECIOS SEGUN ADJ (RURAL)'!$C$11</f>
        <v>49192</v>
      </c>
      <c r="BN12" s="80" t="e" vm="1">
        <f>+[4]!NumLetras(BM12,"PESO","PESOS DOMINICANOS","$EE $m CON #d/100 CENTAVOS")</f>
        <v>#VALUE!</v>
      </c>
      <c r="BO12" s="165">
        <v>172</v>
      </c>
      <c r="BP12" s="37">
        <f t="shared" si="8"/>
        <v>6880</v>
      </c>
      <c r="BQ12" s="189">
        <v>6.84</v>
      </c>
      <c r="BR12" s="80">
        <f>+BO12*'PRECIOS SEGUN ADJ (RURAL)'!$B$12*'PRECIOS SEGUN ADJ (RURAL)'!$C$12</f>
        <v>47059.199999999997</v>
      </c>
      <c r="BS12" s="80" t="e" vm="1">
        <f>+[4]!NumLetras(BR12,"PESO","PESOS DOMINICANOS","$EE $m CON #d/100 CENTAVOS")</f>
        <v>#VALUE!</v>
      </c>
      <c r="BT12" s="193">
        <v>22</v>
      </c>
      <c r="BU12" s="194">
        <f t="shared" si="9"/>
        <v>880</v>
      </c>
      <c r="BV12" s="195">
        <v>21.68</v>
      </c>
      <c r="BW12" s="196">
        <f>+BT12*'PRECIOS SEGUN ADJ (RURAL)'!$B$13*'PRECIOS SEGUN ADJ (RURAL)'!$C$13</f>
        <v>19078.399999999998</v>
      </c>
      <c r="BX12" s="196" t="e" vm="1">
        <f>+[4]!NumLetras(BW12,"PESO","PESOS DOMINICANOS","$EE $m CON #d/100 CENTAVOS")</f>
        <v>#VALUE!</v>
      </c>
      <c r="BY12" s="165">
        <v>172</v>
      </c>
      <c r="BZ12" s="37">
        <f t="shared" si="10"/>
        <v>6880</v>
      </c>
      <c r="CA12" s="189">
        <v>6.5999999999999988</v>
      </c>
      <c r="CB12" s="80">
        <f>+BY12*'PRECIOS SEGUN ADJ (RURAL)'!$B$14*'PRECIOS SEGUN ADJ (RURAL)'!$C$14</f>
        <v>45408</v>
      </c>
      <c r="CC12" s="80" t="e" vm="1">
        <f>+[4]!NumLetras(CB12,"PESO","PESOS DOMINICANOS","$EE $m CON #d/100 CENTAVOS")</f>
        <v>#VALUE!</v>
      </c>
      <c r="CD12" s="165">
        <v>6</v>
      </c>
      <c r="CE12" s="37">
        <f t="shared" si="11"/>
        <v>240</v>
      </c>
      <c r="CF12" s="189">
        <v>82.59999999999998</v>
      </c>
      <c r="CG12" s="80">
        <f>+CD12*'PRECIOS SEGUN ADJ (RURAL)'!$B$15*'PRECIOS SEGUN ADJ (RURAL)'!$C$15</f>
        <v>19824</v>
      </c>
      <c r="CH12" s="80" t="e" vm="1">
        <f>+[4]!NumLetras(CG12,"PESO","PESOS DOMINICANOS","$EE $m CON #d/100 CENTAVOS")</f>
        <v>#VALUE!</v>
      </c>
      <c r="CI12" s="80">
        <f t="shared" si="25"/>
        <v>3568.32</v>
      </c>
      <c r="CJ12" s="197">
        <v>172</v>
      </c>
      <c r="CK12" s="198">
        <f t="shared" si="26"/>
        <v>3440</v>
      </c>
      <c r="CL12" s="199">
        <v>5.5</v>
      </c>
      <c r="CM12" s="200">
        <f>+CJ12*'PRECIOS SEGUN ADJ (RURAL)'!$B$16*'PRECIOS SEGUN ADJ (RURAL)'!$C$16</f>
        <v>18920</v>
      </c>
      <c r="CN12" s="200" t="e" vm="1">
        <f>+[4]!NumLetras(CM12,"PESO","PESOS DOMINICANOS","$EE $m CON #d/100 CENTAVOS")</f>
        <v>#VALUE!</v>
      </c>
      <c r="CO12" s="165">
        <v>172</v>
      </c>
      <c r="CP12" s="37">
        <f t="shared" si="12"/>
        <v>6880</v>
      </c>
      <c r="CQ12" s="189">
        <v>23.059999999999995</v>
      </c>
      <c r="CR12" s="80">
        <f>+CO12*'PRECIOS SEGUN ADJ (RURAL)'!$B$17*'PRECIOS SEGUN ADJ (RURAL)'!$C$17</f>
        <v>158652.79999999999</v>
      </c>
      <c r="CS12" s="80" t="e" vm="1">
        <f>+[4]!NumLetras(CR12,"PESO","PESOS DOMINICANOS","$EE $m CON #d/100 CENTAVOS")</f>
        <v>#VALUE!</v>
      </c>
      <c r="CT12" s="201">
        <v>10</v>
      </c>
      <c r="CU12" s="202">
        <f t="shared" si="13"/>
        <v>400</v>
      </c>
      <c r="CV12" s="203">
        <v>220</v>
      </c>
      <c r="CW12" s="204">
        <f>+CT12*'PRECIOS SEGUN ADJ (RURAL)'!$B$18*'PRECIOS SEGUN ADJ (RURAL)'!$C$18</f>
        <v>88000</v>
      </c>
      <c r="CX12" s="204" t="e" vm="1">
        <f>+[4]!NumLetras(CW12,"PESO","PESOS DOMINICANOS","$EE $m CON #d/100 CENTAVOS")</f>
        <v>#VALUE!</v>
      </c>
      <c r="CY12" s="204">
        <f t="shared" si="27"/>
        <v>15840</v>
      </c>
      <c r="CZ12" s="165">
        <v>7</v>
      </c>
      <c r="DA12" s="37">
        <f t="shared" si="14"/>
        <v>280</v>
      </c>
      <c r="DB12" s="189">
        <v>21.83</v>
      </c>
      <c r="DC12" s="80">
        <f>+CZ12*'PRECIOS SEGUN ADJ (RURAL)'!$B$19*'PRECIOS SEGUN ADJ (RURAL)'!$C$19</f>
        <v>6112.4</v>
      </c>
      <c r="DD12" s="80" t="e" vm="1">
        <f>+[4]!NumLetras(DC12,"PESO","PESOS DOMINICANOS","$EE $m CON #d/100 CENTAVOS")</f>
        <v>#VALUE!</v>
      </c>
      <c r="DE12" s="80">
        <f t="shared" si="28"/>
        <v>1100.23</v>
      </c>
      <c r="DF12" s="165">
        <v>25</v>
      </c>
      <c r="DG12" s="37">
        <f t="shared" si="15"/>
        <v>1000</v>
      </c>
      <c r="DH12" s="189">
        <v>33</v>
      </c>
      <c r="DI12" s="80">
        <f>+DF12*'PRECIOS SEGUN ADJ (RURAL)'!$B$20*'PRECIOS SEGUN ADJ (RURAL)'!$C$20</f>
        <v>33000</v>
      </c>
      <c r="DJ12" s="80" t="e" vm="1">
        <f>+[4]!NumLetras(DI12,"PESO","PESOS DOMINICANOS","$EE $m CON #d/100 CENTAVOS")</f>
        <v>#VALUE!</v>
      </c>
      <c r="DK12" s="80">
        <f t="shared" si="29"/>
        <v>792234.14999999991</v>
      </c>
      <c r="DL12" s="80" t="e" vm="1">
        <f>+[4]!NumLetras(DK12,"PESO","PESOS DOMINICANOS","$EE $m CON #d/100 CENTAVOS")</f>
        <v>#VALUE!</v>
      </c>
      <c r="DM12" s="80">
        <f t="shared" si="16"/>
        <v>859139.2</v>
      </c>
      <c r="DN12" s="80" t="e" vm="1">
        <f>+[4]!NumLetras(DM12,"PESO","PESOS DOMINICANOS","$EE $m CON #d/100 CENTAVOS")</f>
        <v>#VALUE!</v>
      </c>
      <c r="DO12" s="80">
        <f t="shared" si="17"/>
        <v>66905.05</v>
      </c>
      <c r="DP12" s="80" t="e" vm="1">
        <f>+[4]!NumLetras(DO12,"PESO","PESOS DOMINICANOS","$EE $m CON #d/100 CENTAVOS")</f>
        <v>#VALUE!</v>
      </c>
      <c r="DQ12" s="80">
        <f t="shared" si="30"/>
        <v>171827.84</v>
      </c>
      <c r="DR12" s="80" t="e" vm="1">
        <f>+[4]!NumLetras(DQ12,"PESO","PESOS DOMINICANOS","$EE $m CON #d/100 CENTAVOS")</f>
        <v>#VALUE!</v>
      </c>
      <c r="DS12" s="80">
        <f t="shared" si="31"/>
        <v>8591.39</v>
      </c>
      <c r="DT12" s="80"/>
      <c r="DU12" s="37" t="str">
        <f>+VLOOKUP(D12,'RURAL XENIA'!F:H,2,0)</f>
        <v>R-19</v>
      </c>
    </row>
    <row r="13" spans="1:125" hidden="1">
      <c r="A13" s="37">
        <v>12</v>
      </c>
      <c r="B13" s="37">
        <v>12</v>
      </c>
      <c r="C13" s="26" t="s">
        <v>2858</v>
      </c>
      <c r="D13" s="37">
        <v>131476742</v>
      </c>
      <c r="E13" s="37">
        <f>+VLOOKUP(D13,'INFORMACION DE PROVEEDORES'!C:I,2,0)</f>
        <v>131476742</v>
      </c>
      <c r="F13" s="26" t="str">
        <f>+VLOOKUP(D13,'INFORMACION DE PROVEEDORES'!C:J,4,0)</f>
        <v>CARMEN MARIA FLETE OVALLES</v>
      </c>
      <c r="G13" s="37" t="str">
        <f>+VLOOKUP(D13,'INFORMACION DE PROVEEDORES'!C:K,5,0)</f>
        <v>097-0009422-1</v>
      </c>
      <c r="H13" s="26" t="str">
        <f>+VLOOKUP(D13,'INFORMACION DE PROVEEDORES'!C:L,7,0)</f>
        <v>CALLE 1, NO. 1 RESIDENCIAL UNIVERSITARIO LA VEGA</v>
      </c>
      <c r="I13" s="37" t="str">
        <f>+VLOOKUP(D13,'INFORMACION DE PROVEEDORES'!C:M,3,0)</f>
        <v xml:space="preserve"> JURÍDICA</v>
      </c>
      <c r="J13" s="37">
        <v>2</v>
      </c>
      <c r="K13" s="37">
        <v>208</v>
      </c>
      <c r="L13" s="37">
        <v>15</v>
      </c>
      <c r="M13" s="37">
        <f t="shared" si="18"/>
        <v>600</v>
      </c>
      <c r="N13" s="189">
        <v>60.180000000000007</v>
      </c>
      <c r="O13" s="80">
        <f>+L13*'PRECIOS SEGUN ADJ (RURAL)'!$B$2*'PRECIOS SEGUN ADJ (RURAL)'!$C$2</f>
        <v>36108</v>
      </c>
      <c r="P13" s="80" t="e" vm="1">
        <f>+[4]!NumLetras(O13,"PESO","PESOS DOMINICANOS","$EE $m CON #d/100 CENTAVOS")</f>
        <v>#VALUE!</v>
      </c>
      <c r="Q13" s="80">
        <f t="shared" si="19"/>
        <v>5777.28</v>
      </c>
      <c r="R13" s="165">
        <v>3</v>
      </c>
      <c r="S13" s="37">
        <f t="shared" si="0"/>
        <v>120</v>
      </c>
      <c r="T13" s="189">
        <v>33</v>
      </c>
      <c r="U13" s="80">
        <f>+R13*'PRECIOS SEGUN ADJ (RURAL)'!$B$3*'PRECIOS SEGUN ADJ (RURAL)'!$C$3</f>
        <v>3960</v>
      </c>
      <c r="V13" s="80" t="e" vm="1">
        <f>+[4]!NumLetras(U13,"PESO","PESOS DOMINICANOS","$EE $m CON #d/100 CENTAVOS")</f>
        <v>#VALUE!</v>
      </c>
      <c r="W13" s="165">
        <v>32</v>
      </c>
      <c r="X13" s="37">
        <f t="shared" si="1"/>
        <v>1280</v>
      </c>
      <c r="Y13" s="189">
        <v>87.91</v>
      </c>
      <c r="Z13" s="80">
        <f>+W13*'PRECIOS SEGUN ADJ (RURAL)'!$B$4*'PRECIOS SEGUN ADJ (RURAL)'!$C$4</f>
        <v>112524.79999999999</v>
      </c>
      <c r="AA13" s="80" t="e" vm="1">
        <f>+[4]!NumLetras(Z13,"PESO","PESOS DOMINICANOS","$EE $m CON #d/100 CENTAVOS")</f>
        <v>#VALUE!</v>
      </c>
      <c r="AB13" s="80">
        <f t="shared" si="20"/>
        <v>20254.46</v>
      </c>
      <c r="AC13" s="165">
        <v>40</v>
      </c>
      <c r="AD13" s="37">
        <f t="shared" si="2"/>
        <v>1600</v>
      </c>
      <c r="AE13" s="189">
        <v>53.95</v>
      </c>
      <c r="AF13" s="80">
        <f>+AC13*'PRECIOS SEGUN ADJ (RURAL)'!$B$5*'PRECIOS SEGUN ADJ (RURAL)'!$C$5</f>
        <v>86320</v>
      </c>
      <c r="AG13" s="80" t="e" vm="1">
        <f>+[4]!NumLetras(AF13,"PESO","PESOS DOMINICANOS","$EE $m CON #d/100 CENTAVOS")</f>
        <v>#VALUE!</v>
      </c>
      <c r="AH13" s="165">
        <v>5</v>
      </c>
      <c r="AI13" s="37">
        <f t="shared" si="3"/>
        <v>200</v>
      </c>
      <c r="AJ13" s="189">
        <v>29.05</v>
      </c>
      <c r="AK13" s="80">
        <f>+AH13*'PRECIOS SEGUN ADJ (RURAL)'!$B$6*'PRECIOS SEGUN ADJ (RURAL)'!$C$6</f>
        <v>5810</v>
      </c>
      <c r="AL13" s="80" t="e" vm="1">
        <f>+[4]!NumLetras(AK13,"PESO","PESOS DOMINICANOS","$EE $m CON #d/100 CENTAVOS")</f>
        <v>#VALUE!</v>
      </c>
      <c r="AM13" s="80">
        <f t="shared" si="21"/>
        <v>929.6</v>
      </c>
      <c r="AN13" s="165">
        <v>12</v>
      </c>
      <c r="AO13" s="37">
        <f t="shared" si="4"/>
        <v>480</v>
      </c>
      <c r="AP13" s="189">
        <v>304.44</v>
      </c>
      <c r="AQ13" s="80">
        <f>+AN13*'PRECIOS SEGUN ADJ (RURAL)'!$B$7*'PRECIOS SEGUN ADJ (RURAL)'!$C$7</f>
        <v>146131.19999999998</v>
      </c>
      <c r="AR13" s="80" t="e" vm="1">
        <f>+[4]!NumLetras(AQ13,"PESO","PESOS DOMINICANOS","$EE $m CON #d/100 CENTAVOS")</f>
        <v>#VALUE!</v>
      </c>
      <c r="AS13" s="80">
        <f t="shared" si="22"/>
        <v>26303.62</v>
      </c>
      <c r="AT13" s="165">
        <v>3</v>
      </c>
      <c r="AU13" s="37">
        <f t="shared" si="5"/>
        <v>120</v>
      </c>
      <c r="AV13" s="189">
        <v>140.38999999999999</v>
      </c>
      <c r="AW13" s="80">
        <f>+AT13*'PRECIOS SEGUN ADJ (RURAL)'!$B$8*'PRECIOS SEGUN ADJ (RURAL)'!$C$8</f>
        <v>16846.8</v>
      </c>
      <c r="AX13" s="80" t="e" vm="1">
        <f>+[4]!NumLetras(AW13,"PESO","PESOS DOMINICANOS","$EE $m CON #d/100 CENTAVOS")</f>
        <v>#VALUE!</v>
      </c>
      <c r="AY13" s="80">
        <f t="shared" si="23"/>
        <v>3032.42</v>
      </c>
      <c r="AZ13" s="165">
        <v>10</v>
      </c>
      <c r="BA13" s="37">
        <f t="shared" si="6"/>
        <v>400</v>
      </c>
      <c r="BB13" s="189">
        <v>68.099999999999994</v>
      </c>
      <c r="BC13" s="80">
        <f>+AZ13*'PRECIOS SEGUN ADJ (RURAL)'!$B$9*'PRECIOS SEGUN ADJ (RURAL)'!$C$9</f>
        <v>27240</v>
      </c>
      <c r="BD13" s="80" t="e" vm="1">
        <f>+[4]!NumLetras(BC13,"PESO","PESOS DOMINICANOS","$EE $m CON #d/100 CENTAVOS")</f>
        <v>#VALUE!</v>
      </c>
      <c r="BE13" s="165">
        <v>208</v>
      </c>
      <c r="BF13" s="37">
        <f t="shared" si="24"/>
        <v>4160</v>
      </c>
      <c r="BG13" s="189">
        <v>5.5</v>
      </c>
      <c r="BH13" s="80">
        <f>+BE13*'PRECIOS SEGUN ADJ (RURAL)'!$B$10*'PRECIOS SEGUN ADJ (RURAL)'!$C$10</f>
        <v>22880</v>
      </c>
      <c r="BI13" s="80" t="e" vm="1">
        <f>+[4]!NumLetras(BH13,"PESO","PESOS DOMINICANOS","$EE $m CON #d/100 CENTAVOS")</f>
        <v>#VALUE!</v>
      </c>
      <c r="BJ13" s="165">
        <v>208</v>
      </c>
      <c r="BK13" s="37">
        <f t="shared" si="7"/>
        <v>8320</v>
      </c>
      <c r="BL13" s="189">
        <v>7.1500000000000012</v>
      </c>
      <c r="BM13" s="80">
        <f>+BJ13*'PRECIOS SEGUN ADJ (RURAL)'!$B$11*'PRECIOS SEGUN ADJ (RURAL)'!$C$11</f>
        <v>59488</v>
      </c>
      <c r="BN13" s="80" t="e" vm="1">
        <f>+[4]!NumLetras(BM13,"PESO","PESOS DOMINICANOS","$EE $m CON #d/100 CENTAVOS")</f>
        <v>#VALUE!</v>
      </c>
      <c r="BO13" s="165">
        <v>208</v>
      </c>
      <c r="BP13" s="37">
        <f t="shared" si="8"/>
        <v>8320</v>
      </c>
      <c r="BQ13" s="189">
        <v>6.84</v>
      </c>
      <c r="BR13" s="80">
        <f>+BO13*'PRECIOS SEGUN ADJ (RURAL)'!$B$12*'PRECIOS SEGUN ADJ (RURAL)'!$C$12</f>
        <v>56908.800000000003</v>
      </c>
      <c r="BS13" s="80" t="e" vm="1">
        <f>+[4]!NumLetras(BR13,"PESO","PESOS DOMINICANOS","$EE $m CON #d/100 CENTAVOS")</f>
        <v>#VALUE!</v>
      </c>
      <c r="BT13" s="193">
        <v>27</v>
      </c>
      <c r="BU13" s="194">
        <f t="shared" si="9"/>
        <v>1080</v>
      </c>
      <c r="BV13" s="195">
        <v>21.68</v>
      </c>
      <c r="BW13" s="196">
        <f>+BT13*'PRECIOS SEGUN ADJ (RURAL)'!$B$13*'PRECIOS SEGUN ADJ (RURAL)'!$C$13</f>
        <v>23414.400000000001</v>
      </c>
      <c r="BX13" s="196" t="e" vm="1">
        <f>+[4]!NumLetras(BW13,"PESO","PESOS DOMINICANOS","$EE $m CON #d/100 CENTAVOS")</f>
        <v>#VALUE!</v>
      </c>
      <c r="BY13" s="165">
        <v>208</v>
      </c>
      <c r="BZ13" s="37">
        <f t="shared" si="10"/>
        <v>8320</v>
      </c>
      <c r="CA13" s="189">
        <v>6.5999999999999988</v>
      </c>
      <c r="CB13" s="80">
        <f>+BY13*'PRECIOS SEGUN ADJ (RURAL)'!$B$14*'PRECIOS SEGUN ADJ (RURAL)'!$C$14</f>
        <v>54912</v>
      </c>
      <c r="CC13" s="80" t="e" vm="1">
        <f>+[4]!NumLetras(CB13,"PESO","PESOS DOMINICANOS","$EE $m CON #d/100 CENTAVOS")</f>
        <v>#VALUE!</v>
      </c>
      <c r="CD13" s="165">
        <v>8</v>
      </c>
      <c r="CE13" s="37">
        <f t="shared" si="11"/>
        <v>320</v>
      </c>
      <c r="CF13" s="189">
        <v>82.59999999999998</v>
      </c>
      <c r="CG13" s="80">
        <f>+CD13*'PRECIOS SEGUN ADJ (RURAL)'!$B$15*'PRECIOS SEGUN ADJ (RURAL)'!$C$15</f>
        <v>26432</v>
      </c>
      <c r="CH13" s="80" t="e" vm="1">
        <f>+[4]!NumLetras(CG13,"PESO","PESOS DOMINICANOS","$EE $m CON #d/100 CENTAVOS")</f>
        <v>#VALUE!</v>
      </c>
      <c r="CI13" s="80">
        <f t="shared" si="25"/>
        <v>4757.76</v>
      </c>
      <c r="CJ13" s="197">
        <v>208</v>
      </c>
      <c r="CK13" s="198">
        <f t="shared" si="26"/>
        <v>4160</v>
      </c>
      <c r="CL13" s="199">
        <v>5.5</v>
      </c>
      <c r="CM13" s="200">
        <f>+CJ13*'PRECIOS SEGUN ADJ (RURAL)'!$B$16*'PRECIOS SEGUN ADJ (RURAL)'!$C$16</f>
        <v>22880</v>
      </c>
      <c r="CN13" s="200" t="e" vm="1">
        <f>+[4]!NumLetras(CM13,"PESO","PESOS DOMINICANOS","$EE $m CON #d/100 CENTAVOS")</f>
        <v>#VALUE!</v>
      </c>
      <c r="CO13" s="165">
        <v>208</v>
      </c>
      <c r="CP13" s="37">
        <f t="shared" si="12"/>
        <v>8320</v>
      </c>
      <c r="CQ13" s="189">
        <v>23.059999999999995</v>
      </c>
      <c r="CR13" s="80">
        <f>+CO13*'PRECIOS SEGUN ADJ (RURAL)'!$B$17*'PRECIOS SEGUN ADJ (RURAL)'!$C$17</f>
        <v>191859.19999999998</v>
      </c>
      <c r="CS13" s="80" t="e" vm="1">
        <f>+[4]!NumLetras(CR13,"PESO","PESOS DOMINICANOS","$EE $m CON #d/100 CENTAVOS")</f>
        <v>#VALUE!</v>
      </c>
      <c r="CT13" s="201">
        <v>12</v>
      </c>
      <c r="CU13" s="202">
        <f t="shared" si="13"/>
        <v>480</v>
      </c>
      <c r="CV13" s="203">
        <v>220</v>
      </c>
      <c r="CW13" s="204">
        <f>+CT13*'PRECIOS SEGUN ADJ (RURAL)'!$B$18*'PRECIOS SEGUN ADJ (RURAL)'!$C$18</f>
        <v>105600</v>
      </c>
      <c r="CX13" s="204" t="e" vm="1">
        <f>+[4]!NumLetras(CW13,"PESO","PESOS DOMINICANOS","$EE $m CON #d/100 CENTAVOS")</f>
        <v>#VALUE!</v>
      </c>
      <c r="CY13" s="204">
        <f t="shared" si="27"/>
        <v>19008</v>
      </c>
      <c r="CZ13" s="165">
        <v>9</v>
      </c>
      <c r="DA13" s="37">
        <f t="shared" si="14"/>
        <v>360</v>
      </c>
      <c r="DB13" s="189">
        <v>21.83</v>
      </c>
      <c r="DC13" s="80">
        <f>+CZ13*'PRECIOS SEGUN ADJ (RURAL)'!$B$19*'PRECIOS SEGUN ADJ (RURAL)'!$C$19</f>
        <v>7858.7999999999993</v>
      </c>
      <c r="DD13" s="80" t="e" vm="1">
        <f>+[4]!NumLetras(DC13,"PESO","PESOS DOMINICANOS","$EE $m CON #d/100 CENTAVOS")</f>
        <v>#VALUE!</v>
      </c>
      <c r="DE13" s="80">
        <f t="shared" si="28"/>
        <v>1414.58</v>
      </c>
      <c r="DF13" s="165">
        <v>31</v>
      </c>
      <c r="DG13" s="37">
        <f t="shared" si="15"/>
        <v>1240</v>
      </c>
      <c r="DH13" s="189">
        <v>33</v>
      </c>
      <c r="DI13" s="80">
        <f>+DF13*'PRECIOS SEGUN ADJ (RURAL)'!$B$20*'PRECIOS SEGUN ADJ (RURAL)'!$C$20</f>
        <v>40920</v>
      </c>
      <c r="DJ13" s="80" t="e" vm="1">
        <f>+[4]!NumLetras(DI13,"PESO","PESOS DOMINICANOS","$EE $m CON #d/100 CENTAVOS")</f>
        <v>#VALUE!</v>
      </c>
      <c r="DK13" s="80">
        <f t="shared" si="29"/>
        <v>966616.28</v>
      </c>
      <c r="DL13" s="80" t="e" vm="1">
        <f>+[4]!NumLetras(DK13,"PESO","PESOS DOMINICANOS","$EE $m CON #d/100 CENTAVOS")</f>
        <v>#VALUE!</v>
      </c>
      <c r="DM13" s="80">
        <f t="shared" si="16"/>
        <v>1048094</v>
      </c>
      <c r="DN13" s="80" t="e" vm="1">
        <f>+[4]!NumLetras(DM13,"PESO","PESOS DOMINICANOS","$EE $m CON #d/100 CENTAVOS")</f>
        <v>#VALUE!</v>
      </c>
      <c r="DO13" s="80">
        <f t="shared" si="17"/>
        <v>81477.719999999987</v>
      </c>
      <c r="DP13" s="80" t="e" vm="1">
        <f>+[4]!NumLetras(DO13,"PESO","PESOS DOMINICANOS","$EE $m CON #d/100 CENTAVOS")</f>
        <v>#VALUE!</v>
      </c>
      <c r="DQ13" s="80">
        <f t="shared" si="30"/>
        <v>209618.8</v>
      </c>
      <c r="DR13" s="80" t="e" vm="1">
        <f>+[4]!NumLetras(DQ13,"PESO","PESOS DOMINICANOS","$EE $m CON #d/100 CENTAVOS")</f>
        <v>#VALUE!</v>
      </c>
      <c r="DS13" s="80">
        <f t="shared" si="31"/>
        <v>10480.94</v>
      </c>
      <c r="DT13" s="80"/>
      <c r="DU13" s="37" t="str">
        <f>+VLOOKUP(D13,'RURAL XENIA'!F:H,2,0)</f>
        <v>R-36</v>
      </c>
    </row>
    <row r="14" spans="1:125" hidden="1">
      <c r="A14" s="37">
        <v>13</v>
      </c>
      <c r="B14" s="37">
        <v>13</v>
      </c>
      <c r="C14" s="26" t="s">
        <v>2868</v>
      </c>
      <c r="D14" s="37">
        <v>131816185</v>
      </c>
      <c r="E14" s="37">
        <f>+VLOOKUP(D14,'INFORMACION DE PROVEEDORES'!C:I,2,0)</f>
        <v>131816185</v>
      </c>
      <c r="F14" s="26" t="str">
        <f>+VLOOKUP(D14,'INFORMACION DE PROVEEDORES'!C:J,4,0)</f>
        <v xml:space="preserve">PASTORA DEL CARMEN GOMEZ ESPINAL </v>
      </c>
      <c r="G14" s="37" t="str">
        <f>+VLOOKUP(D14,'INFORMACION DE PROVEEDORES'!C:K,5,0)</f>
        <v>031-0294164-2</v>
      </c>
      <c r="H14" s="26" t="str">
        <f>+VLOOKUP(D14,'INFORMACION DE PROVEEDORES'!C:L,7,0)</f>
        <v xml:space="preserve">SECTOR VICENTE DE LOS SANTOS, LOS ALCARRIZOS, SANTO DOMINGO </v>
      </c>
      <c r="I14" s="37" t="str">
        <f>+VLOOKUP(D14,'INFORMACION DE PROVEEDORES'!C:M,3,0)</f>
        <v xml:space="preserve"> JURÍDICA</v>
      </c>
      <c r="J14" s="37">
        <v>4</v>
      </c>
      <c r="K14" s="37">
        <v>572</v>
      </c>
      <c r="L14" s="37">
        <v>39</v>
      </c>
      <c r="M14" s="37">
        <f t="shared" si="18"/>
        <v>1560</v>
      </c>
      <c r="N14" s="189">
        <v>60.180000000000007</v>
      </c>
      <c r="O14" s="80">
        <f>+L14*'PRECIOS SEGUN ADJ (RURAL)'!$B$2*'PRECIOS SEGUN ADJ (RURAL)'!$C$2</f>
        <v>93880.8</v>
      </c>
      <c r="P14" s="80" t="e" vm="1">
        <f>+[4]!NumLetras(O14,"PESO","PESOS DOMINICANOS","$EE $m CON #d/100 CENTAVOS")</f>
        <v>#VALUE!</v>
      </c>
      <c r="Q14" s="80">
        <f t="shared" si="19"/>
        <v>15020.93</v>
      </c>
      <c r="R14" s="165">
        <v>8</v>
      </c>
      <c r="S14" s="37">
        <f t="shared" si="0"/>
        <v>320</v>
      </c>
      <c r="T14" s="189">
        <v>33</v>
      </c>
      <c r="U14" s="80">
        <f>+R14*'PRECIOS SEGUN ADJ (RURAL)'!$B$3*'PRECIOS SEGUN ADJ (RURAL)'!$C$3</f>
        <v>10560</v>
      </c>
      <c r="V14" s="80" t="e" vm="1">
        <f>+[4]!NumLetras(U14,"PESO","PESOS DOMINICANOS","$EE $m CON #d/100 CENTAVOS")</f>
        <v>#VALUE!</v>
      </c>
      <c r="W14" s="165">
        <v>89</v>
      </c>
      <c r="X14" s="37">
        <f t="shared" si="1"/>
        <v>3560</v>
      </c>
      <c r="Y14" s="189">
        <v>87.91</v>
      </c>
      <c r="Z14" s="80">
        <f>+W14*'PRECIOS SEGUN ADJ (RURAL)'!$B$4*'PRECIOS SEGUN ADJ (RURAL)'!$C$4</f>
        <v>312959.59999999998</v>
      </c>
      <c r="AA14" s="80" t="e" vm="1">
        <f>+[4]!NumLetras(Z14,"PESO","PESOS DOMINICANOS","$EE $m CON #d/100 CENTAVOS")</f>
        <v>#VALUE!</v>
      </c>
      <c r="AB14" s="80">
        <f t="shared" si="20"/>
        <v>56332.73</v>
      </c>
      <c r="AC14" s="165">
        <v>106</v>
      </c>
      <c r="AD14" s="37">
        <f t="shared" si="2"/>
        <v>4240</v>
      </c>
      <c r="AE14" s="189">
        <v>53.95</v>
      </c>
      <c r="AF14" s="80">
        <f>+AC14*'PRECIOS SEGUN ADJ (RURAL)'!$B$5*'PRECIOS SEGUN ADJ (RURAL)'!$C$5</f>
        <v>228748.00000000003</v>
      </c>
      <c r="AG14" s="80" t="e" vm="1">
        <f>+[4]!NumLetras(AF14,"PESO","PESOS DOMINICANOS","$EE $m CON #d/100 CENTAVOS")</f>
        <v>#VALUE!</v>
      </c>
      <c r="AH14" s="165">
        <v>15</v>
      </c>
      <c r="AI14" s="37">
        <f t="shared" si="3"/>
        <v>600</v>
      </c>
      <c r="AJ14" s="189">
        <v>29.05</v>
      </c>
      <c r="AK14" s="80">
        <f>+AH14*'PRECIOS SEGUN ADJ (RURAL)'!$B$6*'PRECIOS SEGUN ADJ (RURAL)'!$C$6</f>
        <v>17430</v>
      </c>
      <c r="AL14" s="80" t="e" vm="1">
        <f>+[4]!NumLetras(AK14,"PESO","PESOS DOMINICANOS","$EE $m CON #d/100 CENTAVOS")</f>
        <v>#VALUE!</v>
      </c>
      <c r="AM14" s="80">
        <f t="shared" si="21"/>
        <v>2788.8</v>
      </c>
      <c r="AN14" s="165">
        <v>34</v>
      </c>
      <c r="AO14" s="37">
        <f t="shared" si="4"/>
        <v>1360</v>
      </c>
      <c r="AP14" s="189">
        <v>304.44</v>
      </c>
      <c r="AQ14" s="80">
        <f>+AN14*'PRECIOS SEGUN ADJ (RURAL)'!$B$7*'PRECIOS SEGUN ADJ (RURAL)'!$C$7</f>
        <v>414038.39999999997</v>
      </c>
      <c r="AR14" s="80" t="e" vm="1">
        <f>+[4]!NumLetras(AQ14,"PESO","PESOS DOMINICANOS","$EE $m CON #d/100 CENTAVOS")</f>
        <v>#VALUE!</v>
      </c>
      <c r="AS14" s="80">
        <f t="shared" si="22"/>
        <v>74526.91</v>
      </c>
      <c r="AT14" s="165">
        <v>8</v>
      </c>
      <c r="AU14" s="37">
        <f t="shared" si="5"/>
        <v>320</v>
      </c>
      <c r="AV14" s="189">
        <v>140.38999999999999</v>
      </c>
      <c r="AW14" s="80">
        <f>+AT14*'PRECIOS SEGUN ADJ (RURAL)'!$B$8*'PRECIOS SEGUN ADJ (RURAL)'!$C$8</f>
        <v>44924.799999999996</v>
      </c>
      <c r="AX14" s="80" t="e" vm="1">
        <f>+[4]!NumLetras(AW14,"PESO","PESOS DOMINICANOS","$EE $m CON #d/100 CENTAVOS")</f>
        <v>#VALUE!</v>
      </c>
      <c r="AY14" s="80">
        <f t="shared" si="23"/>
        <v>8086.46</v>
      </c>
      <c r="AZ14" s="165">
        <v>27</v>
      </c>
      <c r="BA14" s="37">
        <f t="shared" si="6"/>
        <v>1080</v>
      </c>
      <c r="BB14" s="189">
        <v>68.099999999999994</v>
      </c>
      <c r="BC14" s="80">
        <f>+AZ14*'PRECIOS SEGUN ADJ (RURAL)'!$B$9*'PRECIOS SEGUN ADJ (RURAL)'!$C$9</f>
        <v>73548</v>
      </c>
      <c r="BD14" s="80" t="e" vm="1">
        <f>+[4]!NumLetras(BC14,"PESO","PESOS DOMINICANOS","$EE $m CON #d/100 CENTAVOS")</f>
        <v>#VALUE!</v>
      </c>
      <c r="BE14" s="165">
        <v>572</v>
      </c>
      <c r="BF14" s="37">
        <f t="shared" si="24"/>
        <v>11440</v>
      </c>
      <c r="BG14" s="189">
        <v>5.5</v>
      </c>
      <c r="BH14" s="80">
        <f>+BE14*'PRECIOS SEGUN ADJ (RURAL)'!$B$10*'PRECIOS SEGUN ADJ (RURAL)'!$C$10</f>
        <v>62920</v>
      </c>
      <c r="BI14" s="80" t="e" vm="1">
        <f>+[4]!NumLetras(BH14,"PESO","PESOS DOMINICANOS","$EE $m CON #d/100 CENTAVOS")</f>
        <v>#VALUE!</v>
      </c>
      <c r="BJ14" s="165">
        <v>572</v>
      </c>
      <c r="BK14" s="37">
        <f t="shared" si="7"/>
        <v>22880</v>
      </c>
      <c r="BL14" s="189">
        <v>7.1500000000000012</v>
      </c>
      <c r="BM14" s="80">
        <f>+BJ14*'PRECIOS SEGUN ADJ (RURAL)'!$B$11*'PRECIOS SEGUN ADJ (RURAL)'!$C$11</f>
        <v>163592</v>
      </c>
      <c r="BN14" s="80" t="e" vm="1">
        <f>+[4]!NumLetras(BM14,"PESO","PESOS DOMINICANOS","$EE $m CON #d/100 CENTAVOS")</f>
        <v>#VALUE!</v>
      </c>
      <c r="BO14" s="165">
        <v>572</v>
      </c>
      <c r="BP14" s="37">
        <f t="shared" si="8"/>
        <v>22880</v>
      </c>
      <c r="BQ14" s="189">
        <v>6.84</v>
      </c>
      <c r="BR14" s="80">
        <f>+BO14*'PRECIOS SEGUN ADJ (RURAL)'!$B$12*'PRECIOS SEGUN ADJ (RURAL)'!$C$12</f>
        <v>156499.20000000001</v>
      </c>
      <c r="BS14" s="80" t="e" vm="1">
        <f>+[4]!NumLetras(BR14,"PESO","PESOS DOMINICANOS","$EE $m CON #d/100 CENTAVOS")</f>
        <v>#VALUE!</v>
      </c>
      <c r="BT14" s="193">
        <v>73</v>
      </c>
      <c r="BU14" s="194">
        <f t="shared" si="9"/>
        <v>2920</v>
      </c>
      <c r="BV14" s="195">
        <v>21.68</v>
      </c>
      <c r="BW14" s="196">
        <f>+BT14*'PRECIOS SEGUN ADJ (RURAL)'!$B$13*'PRECIOS SEGUN ADJ (RURAL)'!$C$13</f>
        <v>63305.599999999991</v>
      </c>
      <c r="BX14" s="196" t="e" vm="1">
        <f>+[4]!NumLetras(BW14,"PESO","PESOS DOMINICANOS","$EE $m CON #d/100 CENTAVOS")</f>
        <v>#VALUE!</v>
      </c>
      <c r="BY14" s="165">
        <v>572</v>
      </c>
      <c r="BZ14" s="37">
        <f t="shared" si="10"/>
        <v>22880</v>
      </c>
      <c r="CA14" s="189">
        <v>6.5999999999999988</v>
      </c>
      <c r="CB14" s="80">
        <f>+BY14*'PRECIOS SEGUN ADJ (RURAL)'!$B$14*'PRECIOS SEGUN ADJ (RURAL)'!$C$14</f>
        <v>151008</v>
      </c>
      <c r="CC14" s="80" t="e" vm="1">
        <f>+[4]!NumLetras(CB14,"PESO","PESOS DOMINICANOS","$EE $m CON #d/100 CENTAVOS")</f>
        <v>#VALUE!</v>
      </c>
      <c r="CD14" s="165">
        <v>20</v>
      </c>
      <c r="CE14" s="37">
        <f t="shared" si="11"/>
        <v>800</v>
      </c>
      <c r="CF14" s="189">
        <v>82.59999999999998</v>
      </c>
      <c r="CG14" s="80">
        <f>+CD14*'PRECIOS SEGUN ADJ (RURAL)'!$B$15*'PRECIOS SEGUN ADJ (RURAL)'!$C$15</f>
        <v>66080</v>
      </c>
      <c r="CH14" s="80" t="e" vm="1">
        <f>+[4]!NumLetras(CG14,"PESO","PESOS DOMINICANOS","$EE $m CON #d/100 CENTAVOS")</f>
        <v>#VALUE!</v>
      </c>
      <c r="CI14" s="80">
        <f t="shared" si="25"/>
        <v>11894.4</v>
      </c>
      <c r="CJ14" s="197">
        <v>572</v>
      </c>
      <c r="CK14" s="198">
        <f t="shared" si="26"/>
        <v>11440</v>
      </c>
      <c r="CL14" s="199">
        <v>5.5</v>
      </c>
      <c r="CM14" s="200">
        <f>+CJ14*'PRECIOS SEGUN ADJ (RURAL)'!$B$16*'PRECIOS SEGUN ADJ (RURAL)'!$C$16</f>
        <v>62920</v>
      </c>
      <c r="CN14" s="200" t="e" vm="1">
        <f>+[4]!NumLetras(CM14,"PESO","PESOS DOMINICANOS","$EE $m CON #d/100 CENTAVOS")</f>
        <v>#VALUE!</v>
      </c>
      <c r="CO14" s="165">
        <v>572</v>
      </c>
      <c r="CP14" s="37">
        <f t="shared" si="12"/>
        <v>22880</v>
      </c>
      <c r="CQ14" s="189">
        <v>23.059999999999995</v>
      </c>
      <c r="CR14" s="80">
        <f>+CO14*'PRECIOS SEGUN ADJ (RURAL)'!$B$17*'PRECIOS SEGUN ADJ (RURAL)'!$C$17</f>
        <v>527612.80000000005</v>
      </c>
      <c r="CS14" s="80" t="e" vm="1">
        <f>+[4]!NumLetras(CR14,"PESO","PESOS DOMINICANOS","$EE $m CON #d/100 CENTAVOS")</f>
        <v>#VALUE!</v>
      </c>
      <c r="CT14" s="201">
        <v>34</v>
      </c>
      <c r="CU14" s="202">
        <f t="shared" si="13"/>
        <v>1360</v>
      </c>
      <c r="CV14" s="203">
        <v>220</v>
      </c>
      <c r="CW14" s="204">
        <f>+CT14*'PRECIOS SEGUN ADJ (RURAL)'!$B$18*'PRECIOS SEGUN ADJ (RURAL)'!$C$18</f>
        <v>299200</v>
      </c>
      <c r="CX14" s="204" t="e" vm="1">
        <f>+[4]!NumLetras(CW14,"PESO","PESOS DOMINICANOS","$EE $m CON #d/100 CENTAVOS")</f>
        <v>#VALUE!</v>
      </c>
      <c r="CY14" s="204">
        <f t="shared" si="27"/>
        <v>53856</v>
      </c>
      <c r="CZ14" s="165">
        <v>23</v>
      </c>
      <c r="DA14" s="37">
        <f t="shared" si="14"/>
        <v>920</v>
      </c>
      <c r="DB14" s="189">
        <v>21.83</v>
      </c>
      <c r="DC14" s="80">
        <f>+CZ14*'PRECIOS SEGUN ADJ (RURAL)'!$B$19*'PRECIOS SEGUN ADJ (RURAL)'!$C$19</f>
        <v>20083.599999999999</v>
      </c>
      <c r="DD14" s="80" t="e" vm="1">
        <f>+[4]!NumLetras(DC14,"PESO","PESOS DOMINICANOS","$EE $m CON #d/100 CENTAVOS")</f>
        <v>#VALUE!</v>
      </c>
      <c r="DE14" s="80">
        <f t="shared" si="28"/>
        <v>3615.05</v>
      </c>
      <c r="DF14" s="165">
        <v>84</v>
      </c>
      <c r="DG14" s="37">
        <f t="shared" si="15"/>
        <v>3360</v>
      </c>
      <c r="DH14" s="189">
        <v>33</v>
      </c>
      <c r="DI14" s="80">
        <f>+DF14*'PRECIOS SEGUN ADJ (RURAL)'!$B$20*'PRECIOS SEGUN ADJ (RURAL)'!$C$20</f>
        <v>110880</v>
      </c>
      <c r="DJ14" s="80" t="e" vm="1">
        <f>+[4]!NumLetras(DI14,"PESO","PESOS DOMINICANOS","$EE $m CON #d/100 CENTAVOS")</f>
        <v>#VALUE!</v>
      </c>
      <c r="DK14" s="80">
        <f t="shared" si="29"/>
        <v>2654069.5200000005</v>
      </c>
      <c r="DL14" s="80" t="e" vm="1">
        <f>+[4]!NumLetras(DK14,"PESO","PESOS DOMINICANOS","$EE $m CON #d/100 CENTAVOS")</f>
        <v>#VALUE!</v>
      </c>
      <c r="DM14" s="80">
        <f t="shared" si="16"/>
        <v>2880190.8000000003</v>
      </c>
      <c r="DN14" s="80" t="e" vm="1">
        <f>+[4]!NumLetras(DM14,"PESO","PESOS DOMINICANOS","$EE $m CON #d/100 CENTAVOS")</f>
        <v>#VALUE!</v>
      </c>
      <c r="DO14" s="80">
        <f t="shared" si="17"/>
        <v>226121.27999999997</v>
      </c>
      <c r="DP14" s="80" t="e" vm="1">
        <f>+[4]!NumLetras(DO14,"PESO","PESOS DOMINICANOS","$EE $m CON #d/100 CENTAVOS")</f>
        <v>#VALUE!</v>
      </c>
      <c r="DQ14" s="80">
        <f t="shared" si="30"/>
        <v>576038.16</v>
      </c>
      <c r="DR14" s="80" t="e" vm="1">
        <f>+[4]!NumLetras(DQ14,"PESO","PESOS DOMINICANOS","$EE $m CON #d/100 CENTAVOS")</f>
        <v>#VALUE!</v>
      </c>
      <c r="DS14" s="80">
        <f t="shared" si="31"/>
        <v>28801.91</v>
      </c>
      <c r="DT14" s="80"/>
      <c r="DU14" s="37" t="str">
        <f>+VLOOKUP(D14,'RURAL XENIA'!F:H,2,0)</f>
        <v>R-40</v>
      </c>
    </row>
    <row r="15" spans="1:125" hidden="1">
      <c r="A15" s="37">
        <v>14</v>
      </c>
      <c r="B15" s="37">
        <v>14</v>
      </c>
      <c r="C15" s="26" t="s">
        <v>1179</v>
      </c>
      <c r="D15" s="37">
        <v>40233534383</v>
      </c>
      <c r="E15" s="37" t="str">
        <f>+VLOOKUP(D15,'INFORMACION DE PROVEEDORES'!C:I,2,0)</f>
        <v>402-3353348-3</v>
      </c>
      <c r="F15" s="26" t="str">
        <f>+VLOOKUP(D15,'INFORMACION DE PROVEEDORES'!C:J,4,0)</f>
        <v>AXEL OSVALDO SANCHEZ BELTRE</v>
      </c>
      <c r="G15" s="37" t="str">
        <f>+VLOOKUP(D15,'INFORMACION DE PROVEEDORES'!C:K,5,0)</f>
        <v>402-3353348-3</v>
      </c>
      <c r="H15" s="26" t="str">
        <f>+VLOOKUP(D15,'INFORMACION DE PROVEEDORES'!C:L,7,0)</f>
        <v>CALLE 16 DE AGOSTO NO. 166, SECTOR SIMON STRIDDELS, AZUA</v>
      </c>
      <c r="I15" s="37" t="str">
        <f>+VLOOKUP(D15,'INFORMACION DE PROVEEDORES'!C:M,3,0)</f>
        <v xml:space="preserve"> FÍSICA</v>
      </c>
      <c r="J15" s="37">
        <v>1</v>
      </c>
      <c r="K15" s="37">
        <v>364</v>
      </c>
      <c r="L15" s="37">
        <v>25</v>
      </c>
      <c r="M15" s="37">
        <f t="shared" si="18"/>
        <v>1000</v>
      </c>
      <c r="N15" s="189">
        <v>60.180000000000007</v>
      </c>
      <c r="O15" s="80">
        <f>+L15*'PRECIOS SEGUN ADJ (RURAL)'!$B$2*'PRECIOS SEGUN ADJ (RURAL)'!$C$2</f>
        <v>60180</v>
      </c>
      <c r="P15" s="80" t="e" vm="1">
        <f>+[4]!NumLetras(O15,"PESO","PESOS DOMINICANOS","$EE $m CON #d/100 CENTAVOS")</f>
        <v>#VALUE!</v>
      </c>
      <c r="Q15" s="80">
        <f t="shared" si="19"/>
        <v>9628.7999999999993</v>
      </c>
      <c r="R15" s="165">
        <v>5</v>
      </c>
      <c r="S15" s="37">
        <f t="shared" si="0"/>
        <v>200</v>
      </c>
      <c r="T15" s="189">
        <v>33</v>
      </c>
      <c r="U15" s="80">
        <f>+R15*'PRECIOS SEGUN ADJ (RURAL)'!$B$3*'PRECIOS SEGUN ADJ (RURAL)'!$C$3</f>
        <v>6600</v>
      </c>
      <c r="V15" s="80" t="e" vm="1">
        <f>+[4]!NumLetras(U15,"PESO","PESOS DOMINICANOS","$EE $m CON #d/100 CENTAVOS")</f>
        <v>#VALUE!</v>
      </c>
      <c r="W15" s="165">
        <v>56</v>
      </c>
      <c r="X15" s="37">
        <f t="shared" si="1"/>
        <v>2240</v>
      </c>
      <c r="Y15" s="189">
        <v>87.91</v>
      </c>
      <c r="Z15" s="80">
        <f>+W15*'PRECIOS SEGUN ADJ (RURAL)'!$B$4*'PRECIOS SEGUN ADJ (RURAL)'!$C$4</f>
        <v>196918.39999999999</v>
      </c>
      <c r="AA15" s="80" t="e" vm="1">
        <f>+[4]!NumLetras(Z15,"PESO","PESOS DOMINICANOS","$EE $m CON #d/100 CENTAVOS")</f>
        <v>#VALUE!</v>
      </c>
      <c r="AB15" s="80">
        <f t="shared" si="20"/>
        <v>35445.31</v>
      </c>
      <c r="AC15" s="165">
        <v>67</v>
      </c>
      <c r="AD15" s="37">
        <f t="shared" si="2"/>
        <v>2680</v>
      </c>
      <c r="AE15" s="189">
        <v>53.95</v>
      </c>
      <c r="AF15" s="80">
        <f>+AC15*'PRECIOS SEGUN ADJ (RURAL)'!$B$5*'PRECIOS SEGUN ADJ (RURAL)'!$C$5</f>
        <v>144586</v>
      </c>
      <c r="AG15" s="80" t="e" vm="1">
        <f>+[4]!NumLetras(AF15,"PESO","PESOS DOMINICANOS","$EE $m CON #d/100 CENTAVOS")</f>
        <v>#VALUE!</v>
      </c>
      <c r="AH15" s="165">
        <v>9</v>
      </c>
      <c r="AI15" s="37">
        <f t="shared" si="3"/>
        <v>360</v>
      </c>
      <c r="AJ15" s="189">
        <v>29.05</v>
      </c>
      <c r="AK15" s="80">
        <f>+AH15*'PRECIOS SEGUN ADJ (RURAL)'!$B$6*'PRECIOS SEGUN ADJ (RURAL)'!$C$6</f>
        <v>10458</v>
      </c>
      <c r="AL15" s="80" t="e" vm="1">
        <f>+[4]!NumLetras(AK15,"PESO","PESOS DOMINICANOS","$EE $m CON #d/100 CENTAVOS")</f>
        <v>#VALUE!</v>
      </c>
      <c r="AM15" s="80">
        <f t="shared" si="21"/>
        <v>1673.28</v>
      </c>
      <c r="AN15" s="165">
        <v>21</v>
      </c>
      <c r="AO15" s="37">
        <f t="shared" si="4"/>
        <v>840</v>
      </c>
      <c r="AP15" s="189">
        <v>304.44</v>
      </c>
      <c r="AQ15" s="80">
        <f>+AN15*'PRECIOS SEGUN ADJ (RURAL)'!$B$7*'PRECIOS SEGUN ADJ (RURAL)'!$C$7</f>
        <v>255729.59999999998</v>
      </c>
      <c r="AR15" s="80" t="e" vm="1">
        <f>+[4]!NumLetras(AQ15,"PESO","PESOS DOMINICANOS","$EE $m CON #d/100 CENTAVOS")</f>
        <v>#VALUE!</v>
      </c>
      <c r="AS15" s="80">
        <f t="shared" si="22"/>
        <v>46031.33</v>
      </c>
      <c r="AT15" s="165">
        <v>5</v>
      </c>
      <c r="AU15" s="37">
        <f t="shared" si="5"/>
        <v>200</v>
      </c>
      <c r="AV15" s="189">
        <v>140.38999999999999</v>
      </c>
      <c r="AW15" s="80">
        <f>+AT15*'PRECIOS SEGUN ADJ (RURAL)'!$B$8*'PRECIOS SEGUN ADJ (RURAL)'!$C$8</f>
        <v>28077.999999999996</v>
      </c>
      <c r="AX15" s="80" t="e" vm="1">
        <f>+[4]!NumLetras(AW15,"PESO","PESOS DOMINICANOS","$EE $m CON #d/100 CENTAVOS")</f>
        <v>#VALUE!</v>
      </c>
      <c r="AY15" s="80">
        <f t="shared" si="23"/>
        <v>5054.04</v>
      </c>
      <c r="AZ15" s="165">
        <v>17</v>
      </c>
      <c r="BA15" s="37">
        <f t="shared" si="6"/>
        <v>680</v>
      </c>
      <c r="BB15" s="189">
        <v>68.099999999999994</v>
      </c>
      <c r="BC15" s="80">
        <f>+AZ15*'PRECIOS SEGUN ADJ (RURAL)'!$B$9*'PRECIOS SEGUN ADJ (RURAL)'!$C$9</f>
        <v>46307.999999999993</v>
      </c>
      <c r="BD15" s="80" t="e" vm="1">
        <f>+[4]!NumLetras(BC15,"PESO","PESOS DOMINICANOS","$EE $m CON #d/100 CENTAVOS")</f>
        <v>#VALUE!</v>
      </c>
      <c r="BE15" s="165">
        <v>364</v>
      </c>
      <c r="BF15" s="37">
        <f t="shared" si="24"/>
        <v>7280</v>
      </c>
      <c r="BG15" s="189">
        <v>5.5</v>
      </c>
      <c r="BH15" s="80">
        <f>+BE15*'PRECIOS SEGUN ADJ (RURAL)'!$B$10*'PRECIOS SEGUN ADJ (RURAL)'!$C$10</f>
        <v>40040</v>
      </c>
      <c r="BI15" s="80" t="e" vm="1">
        <f>+[4]!NumLetras(BH15,"PESO","PESOS DOMINICANOS","$EE $m CON #d/100 CENTAVOS")</f>
        <v>#VALUE!</v>
      </c>
      <c r="BJ15" s="165">
        <v>364</v>
      </c>
      <c r="BK15" s="37">
        <f t="shared" si="7"/>
        <v>14560</v>
      </c>
      <c r="BL15" s="189">
        <v>7.1500000000000012</v>
      </c>
      <c r="BM15" s="80">
        <f>+BJ15*'PRECIOS SEGUN ADJ (RURAL)'!$B$11*'PRECIOS SEGUN ADJ (RURAL)'!$C$11</f>
        <v>104104</v>
      </c>
      <c r="BN15" s="80" t="e" vm="1">
        <f>+[4]!NumLetras(BM15,"PESO","PESOS DOMINICANOS","$EE $m CON #d/100 CENTAVOS")</f>
        <v>#VALUE!</v>
      </c>
      <c r="BO15" s="165">
        <v>364</v>
      </c>
      <c r="BP15" s="37">
        <f t="shared" si="8"/>
        <v>14560</v>
      </c>
      <c r="BQ15" s="189">
        <v>6.84</v>
      </c>
      <c r="BR15" s="80">
        <f>+BO15*'PRECIOS SEGUN ADJ (RURAL)'!$B$12*'PRECIOS SEGUN ADJ (RURAL)'!$C$12</f>
        <v>99590.399999999994</v>
      </c>
      <c r="BS15" s="80" t="e" vm="1">
        <f>+[4]!NumLetras(BR15,"PESO","PESOS DOMINICANOS","$EE $m CON #d/100 CENTAVOS")</f>
        <v>#VALUE!</v>
      </c>
      <c r="BT15" s="193">
        <v>46</v>
      </c>
      <c r="BU15" s="194">
        <f t="shared" si="9"/>
        <v>1840</v>
      </c>
      <c r="BV15" s="195">
        <v>21.68</v>
      </c>
      <c r="BW15" s="196">
        <f>+BT15*'PRECIOS SEGUN ADJ (RURAL)'!$B$13*'PRECIOS SEGUN ADJ (RURAL)'!$C$13</f>
        <v>39891.199999999997</v>
      </c>
      <c r="BX15" s="196" t="e" vm="1">
        <f>+[4]!NumLetras(BW15,"PESO","PESOS DOMINICANOS","$EE $m CON #d/100 CENTAVOS")</f>
        <v>#VALUE!</v>
      </c>
      <c r="BY15" s="165">
        <v>364</v>
      </c>
      <c r="BZ15" s="37">
        <f t="shared" si="10"/>
        <v>14560</v>
      </c>
      <c r="CA15" s="189">
        <v>6.5999999999999988</v>
      </c>
      <c r="CB15" s="80">
        <f>+BY15*'PRECIOS SEGUN ADJ (RURAL)'!$B$14*'PRECIOS SEGUN ADJ (RURAL)'!$C$14</f>
        <v>96096</v>
      </c>
      <c r="CC15" s="80" t="e" vm="1">
        <f>+[4]!NumLetras(CB15,"PESO","PESOS DOMINICANOS","$EE $m CON #d/100 CENTAVOS")</f>
        <v>#VALUE!</v>
      </c>
      <c r="CD15" s="165">
        <v>13</v>
      </c>
      <c r="CE15" s="37">
        <f t="shared" si="11"/>
        <v>520</v>
      </c>
      <c r="CF15" s="189">
        <v>82.59999999999998</v>
      </c>
      <c r="CG15" s="80">
        <f>+CD15*'PRECIOS SEGUN ADJ (RURAL)'!$B$15*'PRECIOS SEGUN ADJ (RURAL)'!$C$15</f>
        <v>42952</v>
      </c>
      <c r="CH15" s="80" t="e" vm="1">
        <f>+[4]!NumLetras(CG15,"PESO","PESOS DOMINICANOS","$EE $m CON #d/100 CENTAVOS")</f>
        <v>#VALUE!</v>
      </c>
      <c r="CI15" s="80">
        <f t="shared" si="25"/>
        <v>7731.36</v>
      </c>
      <c r="CJ15" s="197">
        <v>364</v>
      </c>
      <c r="CK15" s="198">
        <f t="shared" si="26"/>
        <v>7280</v>
      </c>
      <c r="CL15" s="199">
        <v>5.5</v>
      </c>
      <c r="CM15" s="200">
        <f>+CJ15*'PRECIOS SEGUN ADJ (RURAL)'!$B$16*'PRECIOS SEGUN ADJ (RURAL)'!$C$16</f>
        <v>40040</v>
      </c>
      <c r="CN15" s="200" t="e" vm="1">
        <f>+[4]!NumLetras(CM15,"PESO","PESOS DOMINICANOS","$EE $m CON #d/100 CENTAVOS")</f>
        <v>#VALUE!</v>
      </c>
      <c r="CO15" s="165">
        <v>364</v>
      </c>
      <c r="CP15" s="37">
        <f t="shared" si="12"/>
        <v>14560</v>
      </c>
      <c r="CQ15" s="189">
        <v>23.059999999999995</v>
      </c>
      <c r="CR15" s="80">
        <f>+CO15*'PRECIOS SEGUN ADJ (RURAL)'!$B$17*'PRECIOS SEGUN ADJ (RURAL)'!$C$17</f>
        <v>335753.6</v>
      </c>
      <c r="CS15" s="80" t="e" vm="1">
        <f>+[4]!NumLetras(CR15,"PESO","PESOS DOMINICANOS","$EE $m CON #d/100 CENTAVOS")</f>
        <v>#VALUE!</v>
      </c>
      <c r="CT15" s="201">
        <v>21</v>
      </c>
      <c r="CU15" s="202">
        <f t="shared" si="13"/>
        <v>840</v>
      </c>
      <c r="CV15" s="203">
        <v>220</v>
      </c>
      <c r="CW15" s="204">
        <f>+CT15*'PRECIOS SEGUN ADJ (RURAL)'!$B$18*'PRECIOS SEGUN ADJ (RURAL)'!$C$18</f>
        <v>184800</v>
      </c>
      <c r="CX15" s="204" t="e" vm="1">
        <f>+[4]!NumLetras(CW15,"PESO","PESOS DOMINICANOS","$EE $m CON #d/100 CENTAVOS")</f>
        <v>#VALUE!</v>
      </c>
      <c r="CY15" s="204">
        <f t="shared" si="27"/>
        <v>33264</v>
      </c>
      <c r="CZ15" s="165">
        <v>15</v>
      </c>
      <c r="DA15" s="37">
        <f t="shared" si="14"/>
        <v>600</v>
      </c>
      <c r="DB15" s="189">
        <v>21.83</v>
      </c>
      <c r="DC15" s="80">
        <f>+CZ15*'PRECIOS SEGUN ADJ (RURAL)'!$B$19*'PRECIOS SEGUN ADJ (RURAL)'!$C$19</f>
        <v>13098</v>
      </c>
      <c r="DD15" s="80" t="e" vm="1">
        <f>+[4]!NumLetras(DC15,"PESO","PESOS DOMINICANOS","$EE $m CON #d/100 CENTAVOS")</f>
        <v>#VALUE!</v>
      </c>
      <c r="DE15" s="80">
        <f t="shared" si="28"/>
        <v>2357.64</v>
      </c>
      <c r="DF15" s="165">
        <v>53</v>
      </c>
      <c r="DG15" s="37">
        <f t="shared" si="15"/>
        <v>2120</v>
      </c>
      <c r="DH15" s="189">
        <v>33</v>
      </c>
      <c r="DI15" s="80">
        <f>+DF15*'PRECIOS SEGUN ADJ (RURAL)'!$B$20*'PRECIOS SEGUN ADJ (RURAL)'!$C$20</f>
        <v>69960</v>
      </c>
      <c r="DJ15" s="80" t="e" vm="1">
        <f>+[4]!NumLetras(DI15,"PESO","PESOS DOMINICANOS","$EE $m CON #d/100 CENTAVOS")</f>
        <v>#VALUE!</v>
      </c>
      <c r="DK15" s="80">
        <f t="shared" si="29"/>
        <v>1673997.4400000002</v>
      </c>
      <c r="DL15" s="80" t="e" vm="1">
        <f>+[4]!NumLetras(DK15,"PESO","PESOS DOMINICANOS","$EE $m CON #d/100 CENTAVOS")</f>
        <v>#VALUE!</v>
      </c>
      <c r="DM15" s="80">
        <f t="shared" si="16"/>
        <v>1815183.2000000002</v>
      </c>
      <c r="DN15" s="80" t="e" vm="1">
        <f>+[4]!NumLetras(DM15,"PESO","PESOS DOMINICANOS","$EE $m CON #d/100 CENTAVOS")</f>
        <v>#VALUE!</v>
      </c>
      <c r="DO15" s="80">
        <f t="shared" si="17"/>
        <v>141185.76</v>
      </c>
      <c r="DP15" s="80" t="e" vm="1">
        <f>+[4]!NumLetras(DO15,"PESO","PESOS DOMINICANOS","$EE $m CON #d/100 CENTAVOS")</f>
        <v>#VALUE!</v>
      </c>
      <c r="DQ15" s="80">
        <f t="shared" si="30"/>
        <v>363036.64</v>
      </c>
      <c r="DR15" s="80" t="e" vm="1">
        <f>+[4]!NumLetras(DQ15,"PESO","PESOS DOMINICANOS","$EE $m CON #d/100 CENTAVOS")</f>
        <v>#VALUE!</v>
      </c>
      <c r="DS15" s="80">
        <f t="shared" si="31"/>
        <v>18151.830000000002</v>
      </c>
      <c r="DT15" s="80"/>
      <c r="DU15" s="37" t="str">
        <f>+VLOOKUP(D15,'RURAL XENIA'!F:H,2,0)</f>
        <v>R-05</v>
      </c>
    </row>
    <row r="16" spans="1:125" hidden="1">
      <c r="A16" s="37">
        <v>15</v>
      </c>
      <c r="B16" s="37">
        <v>15</v>
      </c>
      <c r="C16" s="26" t="s">
        <v>2887</v>
      </c>
      <c r="D16" s="37">
        <v>132297492</v>
      </c>
      <c r="E16" s="37">
        <f>+VLOOKUP(D16,'INFORMACION DE PROVEEDORES'!C:I,2,0)</f>
        <v>132297492</v>
      </c>
      <c r="F16" s="26" t="str">
        <f>+VLOOKUP(D16,'INFORMACION DE PROVEEDORES'!C:J,4,0)</f>
        <v>TANIA ARGENTINA HERRERA</v>
      </c>
      <c r="G16" s="37" t="str">
        <f>+VLOOKUP(D16,'INFORMACION DE PROVEEDORES'!C:K,5,0)</f>
        <v>010-0118865-3</v>
      </c>
      <c r="H16" s="26" t="str">
        <f>+VLOOKUP(D16,'INFORMACION DE PROVEEDORES'!C:L,7,0)</f>
        <v xml:space="preserve">CALLE SAN ANTONIO, CASI ESQUINA JUAN MEJIA, NO. 4, MONTE PLATA </v>
      </c>
      <c r="I16" s="37" t="str">
        <f>+VLOOKUP(D16,'INFORMACION DE PROVEEDORES'!C:M,3,0)</f>
        <v xml:space="preserve"> JURÍDICA</v>
      </c>
      <c r="J16" s="37">
        <v>4</v>
      </c>
      <c r="K16" s="37">
        <v>207</v>
      </c>
      <c r="L16" s="37">
        <v>16</v>
      </c>
      <c r="M16" s="37">
        <f t="shared" si="18"/>
        <v>640</v>
      </c>
      <c r="N16" s="189">
        <v>60.180000000000007</v>
      </c>
      <c r="O16" s="80">
        <f>+L16*'PRECIOS SEGUN ADJ (RURAL)'!$B$2*'PRECIOS SEGUN ADJ (RURAL)'!$C$2</f>
        <v>38515.199999999997</v>
      </c>
      <c r="P16" s="80" t="e" vm="1">
        <f>+[4]!NumLetras(O16,"PESO","PESOS DOMINICANOS","$EE $m CON #d/100 CENTAVOS")</f>
        <v>#VALUE!</v>
      </c>
      <c r="Q16" s="80">
        <f t="shared" si="19"/>
        <v>6162.43</v>
      </c>
      <c r="R16" s="165">
        <v>5</v>
      </c>
      <c r="S16" s="37">
        <f t="shared" si="0"/>
        <v>200</v>
      </c>
      <c r="T16" s="189">
        <v>33</v>
      </c>
      <c r="U16" s="80">
        <f>+R16*'PRECIOS SEGUN ADJ (RURAL)'!$B$3*'PRECIOS SEGUN ADJ (RURAL)'!$C$3</f>
        <v>6600</v>
      </c>
      <c r="V16" s="80" t="e" vm="1">
        <f>+[4]!NumLetras(U16,"PESO","PESOS DOMINICANOS","$EE $m CON #d/100 CENTAVOS")</f>
        <v>#VALUE!</v>
      </c>
      <c r="W16" s="165">
        <v>34</v>
      </c>
      <c r="X16" s="37">
        <f t="shared" si="1"/>
        <v>1360</v>
      </c>
      <c r="Y16" s="189">
        <v>87.91</v>
      </c>
      <c r="Z16" s="80">
        <f>+W16*'PRECIOS SEGUN ADJ (RURAL)'!$B$4*'PRECIOS SEGUN ADJ (RURAL)'!$C$4</f>
        <v>119557.6</v>
      </c>
      <c r="AA16" s="80" t="e" vm="1">
        <f>+[4]!NumLetras(Z16,"PESO","PESOS DOMINICANOS","$EE $m CON #d/100 CENTAVOS")</f>
        <v>#VALUE!</v>
      </c>
      <c r="AB16" s="80">
        <f t="shared" si="20"/>
        <v>21520.37</v>
      </c>
      <c r="AC16" s="165">
        <v>40</v>
      </c>
      <c r="AD16" s="37">
        <f t="shared" si="2"/>
        <v>1600</v>
      </c>
      <c r="AE16" s="189">
        <v>53.95</v>
      </c>
      <c r="AF16" s="80">
        <f>+AC16*'PRECIOS SEGUN ADJ (RURAL)'!$B$5*'PRECIOS SEGUN ADJ (RURAL)'!$C$5</f>
        <v>86320</v>
      </c>
      <c r="AG16" s="80" t="e" vm="1">
        <f>+[4]!NumLetras(AF16,"PESO","PESOS DOMINICANOS","$EE $m CON #d/100 CENTAVOS")</f>
        <v>#VALUE!</v>
      </c>
      <c r="AH16" s="165">
        <v>7</v>
      </c>
      <c r="AI16" s="37">
        <f t="shared" si="3"/>
        <v>280</v>
      </c>
      <c r="AJ16" s="189">
        <v>29.05</v>
      </c>
      <c r="AK16" s="80">
        <f>+AH16*'PRECIOS SEGUN ADJ (RURAL)'!$B$6*'PRECIOS SEGUN ADJ (RURAL)'!$C$6</f>
        <v>8134</v>
      </c>
      <c r="AL16" s="80" t="e" vm="1">
        <f>+[4]!NumLetras(AK16,"PESO","PESOS DOMINICANOS","$EE $m CON #d/100 CENTAVOS")</f>
        <v>#VALUE!</v>
      </c>
      <c r="AM16" s="80">
        <f t="shared" si="21"/>
        <v>1301.44</v>
      </c>
      <c r="AN16" s="165">
        <v>14</v>
      </c>
      <c r="AO16" s="37">
        <f t="shared" si="4"/>
        <v>560</v>
      </c>
      <c r="AP16" s="189">
        <v>304.44</v>
      </c>
      <c r="AQ16" s="80">
        <f>+AN16*'PRECIOS SEGUN ADJ (RURAL)'!$B$7*'PRECIOS SEGUN ADJ (RURAL)'!$C$7</f>
        <v>170486.39999999999</v>
      </c>
      <c r="AR16" s="80" t="e" vm="1">
        <f>+[4]!NumLetras(AQ16,"PESO","PESOS DOMINICANOS","$EE $m CON #d/100 CENTAVOS")</f>
        <v>#VALUE!</v>
      </c>
      <c r="AS16" s="80">
        <f t="shared" si="22"/>
        <v>30687.55</v>
      </c>
      <c r="AT16" s="165">
        <v>5</v>
      </c>
      <c r="AU16" s="37">
        <f t="shared" si="5"/>
        <v>200</v>
      </c>
      <c r="AV16" s="189">
        <v>140.38999999999999</v>
      </c>
      <c r="AW16" s="80">
        <f>+AT16*'PRECIOS SEGUN ADJ (RURAL)'!$B$8*'PRECIOS SEGUN ADJ (RURAL)'!$C$8</f>
        <v>28077.999999999996</v>
      </c>
      <c r="AX16" s="80" t="e" vm="1">
        <f>+[4]!NumLetras(AW16,"PESO","PESOS DOMINICANOS","$EE $m CON #d/100 CENTAVOS")</f>
        <v>#VALUE!</v>
      </c>
      <c r="AY16" s="80">
        <f t="shared" si="23"/>
        <v>5054.04</v>
      </c>
      <c r="AZ16" s="165">
        <v>11</v>
      </c>
      <c r="BA16" s="37">
        <f t="shared" si="6"/>
        <v>440</v>
      </c>
      <c r="BB16" s="189">
        <v>68.099999999999994</v>
      </c>
      <c r="BC16" s="80">
        <f>+AZ16*'PRECIOS SEGUN ADJ (RURAL)'!$B$9*'PRECIOS SEGUN ADJ (RURAL)'!$C$9</f>
        <v>29963.999999999996</v>
      </c>
      <c r="BD16" s="80" t="e" vm="1">
        <f>+[4]!NumLetras(BC16,"PESO","PESOS DOMINICANOS","$EE $m CON #d/100 CENTAVOS")</f>
        <v>#VALUE!</v>
      </c>
      <c r="BE16" s="165">
        <v>207</v>
      </c>
      <c r="BF16" s="37">
        <f t="shared" si="24"/>
        <v>4140</v>
      </c>
      <c r="BG16" s="189">
        <v>5.5</v>
      </c>
      <c r="BH16" s="80">
        <f>+BE16*'PRECIOS SEGUN ADJ (RURAL)'!$B$10*'PRECIOS SEGUN ADJ (RURAL)'!$C$10</f>
        <v>22770</v>
      </c>
      <c r="BI16" s="80" t="e" vm="1">
        <f>+[4]!NumLetras(BH16,"PESO","PESOS DOMINICANOS","$EE $m CON #d/100 CENTAVOS")</f>
        <v>#VALUE!</v>
      </c>
      <c r="BJ16" s="165">
        <v>207</v>
      </c>
      <c r="BK16" s="37">
        <f t="shared" si="7"/>
        <v>8280</v>
      </c>
      <c r="BL16" s="189">
        <v>7.1500000000000012</v>
      </c>
      <c r="BM16" s="80">
        <f>+BJ16*'PRECIOS SEGUN ADJ (RURAL)'!$B$11*'PRECIOS SEGUN ADJ (RURAL)'!$C$11</f>
        <v>59202.000000000007</v>
      </c>
      <c r="BN16" s="80" t="e" vm="1">
        <f>+[4]!NumLetras(BM16,"PESO","PESOS DOMINICANOS","$EE $m CON #d/100 CENTAVOS")</f>
        <v>#VALUE!</v>
      </c>
      <c r="BO16" s="165">
        <v>207</v>
      </c>
      <c r="BP16" s="37">
        <f t="shared" si="8"/>
        <v>8280</v>
      </c>
      <c r="BQ16" s="189">
        <v>6.84</v>
      </c>
      <c r="BR16" s="80">
        <f>+BO16*'PRECIOS SEGUN ADJ (RURAL)'!$B$12*'PRECIOS SEGUN ADJ (RURAL)'!$C$12</f>
        <v>56635.199999999997</v>
      </c>
      <c r="BS16" s="80" t="e" vm="1">
        <f>+[4]!NumLetras(BR16,"PESO","PESOS DOMINICANOS","$EE $m CON #d/100 CENTAVOS")</f>
        <v>#VALUE!</v>
      </c>
      <c r="BT16" s="193">
        <v>29</v>
      </c>
      <c r="BU16" s="194">
        <f t="shared" si="9"/>
        <v>1160</v>
      </c>
      <c r="BV16" s="195">
        <v>21.68</v>
      </c>
      <c r="BW16" s="196">
        <f>+BT16*'PRECIOS SEGUN ADJ (RURAL)'!$B$13*'PRECIOS SEGUN ADJ (RURAL)'!$C$13</f>
        <v>25148.800000000003</v>
      </c>
      <c r="BX16" s="196" t="e" vm="1">
        <f>+[4]!NumLetras(BW16,"PESO","PESOS DOMINICANOS","$EE $m CON #d/100 CENTAVOS")</f>
        <v>#VALUE!</v>
      </c>
      <c r="BY16" s="165">
        <v>207</v>
      </c>
      <c r="BZ16" s="37">
        <f t="shared" si="10"/>
        <v>8280</v>
      </c>
      <c r="CA16" s="189">
        <v>6.5999999999999988</v>
      </c>
      <c r="CB16" s="80">
        <f>+BY16*'PRECIOS SEGUN ADJ (RURAL)'!$B$14*'PRECIOS SEGUN ADJ (RURAL)'!$C$14</f>
        <v>54647.999999999993</v>
      </c>
      <c r="CC16" s="80" t="e" vm="1">
        <f>+[4]!NumLetras(CB16,"PESO","PESOS DOMINICANOS","$EE $m CON #d/100 CENTAVOS")</f>
        <v>#VALUE!</v>
      </c>
      <c r="CD16" s="165">
        <v>9</v>
      </c>
      <c r="CE16" s="37">
        <f t="shared" si="11"/>
        <v>360</v>
      </c>
      <c r="CF16" s="189">
        <v>82.59999999999998</v>
      </c>
      <c r="CG16" s="80">
        <f>+CD16*'PRECIOS SEGUN ADJ (RURAL)'!$B$15*'PRECIOS SEGUN ADJ (RURAL)'!$C$15</f>
        <v>29736</v>
      </c>
      <c r="CH16" s="80" t="e" vm="1">
        <f>+[4]!NumLetras(CG16,"PESO","PESOS DOMINICANOS","$EE $m CON #d/100 CENTAVOS")</f>
        <v>#VALUE!</v>
      </c>
      <c r="CI16" s="80">
        <f t="shared" si="25"/>
        <v>5352.48</v>
      </c>
      <c r="CJ16" s="197">
        <v>207</v>
      </c>
      <c r="CK16" s="198">
        <f t="shared" si="26"/>
        <v>4140</v>
      </c>
      <c r="CL16" s="199">
        <v>5.5</v>
      </c>
      <c r="CM16" s="200">
        <f>+CJ16*'PRECIOS SEGUN ADJ (RURAL)'!$B$16*'PRECIOS SEGUN ADJ (RURAL)'!$C$16</f>
        <v>22770</v>
      </c>
      <c r="CN16" s="200" t="e" vm="1">
        <f>+[4]!NumLetras(CM16,"PESO","PESOS DOMINICANOS","$EE $m CON #d/100 CENTAVOS")</f>
        <v>#VALUE!</v>
      </c>
      <c r="CO16" s="165">
        <v>207</v>
      </c>
      <c r="CP16" s="37">
        <f t="shared" si="12"/>
        <v>8280</v>
      </c>
      <c r="CQ16" s="189">
        <v>23.059999999999995</v>
      </c>
      <c r="CR16" s="80">
        <f>+CO16*'PRECIOS SEGUN ADJ (RURAL)'!$B$17*'PRECIOS SEGUN ADJ (RURAL)'!$C$17</f>
        <v>190936.8</v>
      </c>
      <c r="CS16" s="80" t="e" vm="1">
        <f>+[4]!NumLetras(CR16,"PESO","PESOS DOMINICANOS","$EE $m CON #d/100 CENTAVOS")</f>
        <v>#VALUE!</v>
      </c>
      <c r="CT16" s="201">
        <v>14</v>
      </c>
      <c r="CU16" s="202">
        <f t="shared" si="13"/>
        <v>560</v>
      </c>
      <c r="CV16" s="203">
        <v>220</v>
      </c>
      <c r="CW16" s="204">
        <f>+CT16*'PRECIOS SEGUN ADJ (RURAL)'!$B$18*'PRECIOS SEGUN ADJ (RURAL)'!$C$18</f>
        <v>123200</v>
      </c>
      <c r="CX16" s="204" t="e" vm="1">
        <f>+[4]!NumLetras(CW16,"PESO","PESOS DOMINICANOS","$EE $m CON #d/100 CENTAVOS")</f>
        <v>#VALUE!</v>
      </c>
      <c r="CY16" s="204">
        <f t="shared" si="27"/>
        <v>22176</v>
      </c>
      <c r="CZ16" s="165">
        <v>10</v>
      </c>
      <c r="DA16" s="37">
        <f t="shared" si="14"/>
        <v>400</v>
      </c>
      <c r="DB16" s="189">
        <v>21.83</v>
      </c>
      <c r="DC16" s="80">
        <f>+CZ16*'PRECIOS SEGUN ADJ (RURAL)'!$B$19*'PRECIOS SEGUN ADJ (RURAL)'!$C$19</f>
        <v>8732</v>
      </c>
      <c r="DD16" s="80" t="e" vm="1">
        <f>+[4]!NumLetras(DC16,"PESO","PESOS DOMINICANOS","$EE $m CON #d/100 CENTAVOS")</f>
        <v>#VALUE!</v>
      </c>
      <c r="DE16" s="80">
        <f t="shared" si="28"/>
        <v>1571.76</v>
      </c>
      <c r="DF16" s="165">
        <v>32</v>
      </c>
      <c r="DG16" s="37">
        <f t="shared" si="15"/>
        <v>1280</v>
      </c>
      <c r="DH16" s="189">
        <v>33</v>
      </c>
      <c r="DI16" s="80">
        <f>+DF16*'PRECIOS SEGUN ADJ (RURAL)'!$B$20*'PRECIOS SEGUN ADJ (RURAL)'!$C$20</f>
        <v>42240</v>
      </c>
      <c r="DJ16" s="80" t="e" vm="1">
        <f>+[4]!NumLetras(DI16,"PESO","PESOS DOMINICANOS","$EE $m CON #d/100 CENTAVOS")</f>
        <v>#VALUE!</v>
      </c>
      <c r="DK16" s="80">
        <f t="shared" si="29"/>
        <v>1029847.93</v>
      </c>
      <c r="DL16" s="80" t="e" vm="1">
        <f>+[4]!NumLetras(DK16,"PESO","PESOS DOMINICANOS","$EE $m CON #d/100 CENTAVOS")</f>
        <v>#VALUE!</v>
      </c>
      <c r="DM16" s="80">
        <f t="shared" si="16"/>
        <v>1123674</v>
      </c>
      <c r="DN16" s="80" t="e" vm="1">
        <f>+[4]!NumLetras(DM16,"PESO","PESOS DOMINICANOS","$EE $m CON #d/100 CENTAVOS")</f>
        <v>#VALUE!</v>
      </c>
      <c r="DO16" s="80">
        <f t="shared" si="17"/>
        <v>93826.069999999992</v>
      </c>
      <c r="DP16" s="80" t="e" vm="1">
        <f>+[4]!NumLetras(DO16,"PESO","PESOS DOMINICANOS","$EE $m CON #d/100 CENTAVOS")</f>
        <v>#VALUE!</v>
      </c>
      <c r="DQ16" s="80">
        <f t="shared" si="30"/>
        <v>224734.8</v>
      </c>
      <c r="DR16" s="80" t="e" vm="1">
        <f>+[4]!NumLetras(DQ16,"PESO","PESOS DOMINICANOS","$EE $m CON #d/100 CENTAVOS")</f>
        <v>#VALUE!</v>
      </c>
      <c r="DS16" s="80">
        <f t="shared" si="31"/>
        <v>11236.74</v>
      </c>
      <c r="DT16" s="80"/>
      <c r="DU16" s="37" t="str">
        <f>+VLOOKUP(D16,'RURAL XENIA'!F:H,2,0)</f>
        <v>R-44</v>
      </c>
    </row>
    <row r="17" spans="1:125" hidden="1">
      <c r="A17" s="37">
        <v>16</v>
      </c>
      <c r="B17" s="37">
        <v>16</v>
      </c>
      <c r="C17" s="167" t="s">
        <v>3911</v>
      </c>
      <c r="D17" s="37">
        <v>132227859</v>
      </c>
      <c r="E17" s="37">
        <f>+VLOOKUP(D17,'INFORMACION DE PROVEEDORES'!C:I,2,0)</f>
        <v>132227859</v>
      </c>
      <c r="F17" s="26" t="str">
        <f>+VLOOKUP(D17,'INFORMACION DE PROVEEDORES'!C:J,4,0)</f>
        <v>RAMON JHOVANNY ULLOA MORA</v>
      </c>
      <c r="G17" s="37" t="str">
        <f>+VLOOKUP(D17,'INFORMACION DE PROVEEDORES'!C:K,5,0)</f>
        <v>031-0517809-3</v>
      </c>
      <c r="H17" s="26" t="str">
        <f>+VLOOKUP(D17,'INFORMACION DE PROVEEDORES'!C:L,7,0)</f>
        <v>CALLE PONCE PLAZA PONCE, MODULO A-A</v>
      </c>
      <c r="I17" s="37" t="str">
        <f>+VLOOKUP(D17,'INFORMACION DE PROVEEDORES'!C:M,3,0)</f>
        <v xml:space="preserve"> JURÍDICA</v>
      </c>
      <c r="J17" s="37">
        <v>4</v>
      </c>
      <c r="K17" s="37">
        <v>428</v>
      </c>
      <c r="L17" s="37">
        <v>30</v>
      </c>
      <c r="M17" s="37">
        <f t="shared" si="18"/>
        <v>1200</v>
      </c>
      <c r="N17" s="189">
        <v>60.180000000000007</v>
      </c>
      <c r="O17" s="80">
        <f>+L17*'PRECIOS SEGUN ADJ (RURAL)'!$B$2*'PRECIOS SEGUN ADJ (RURAL)'!$C$2</f>
        <v>72216</v>
      </c>
      <c r="P17" s="80" t="e" vm="1">
        <f>+[4]!NumLetras(O17,"PESO","PESOS DOMINICANOS","$EE $m CON #d/100 CENTAVOS")</f>
        <v>#VALUE!</v>
      </c>
      <c r="Q17" s="80">
        <f t="shared" si="19"/>
        <v>11554.56</v>
      </c>
      <c r="R17" s="165">
        <v>6</v>
      </c>
      <c r="S17" s="37">
        <f t="shared" si="0"/>
        <v>240</v>
      </c>
      <c r="T17" s="189">
        <v>33</v>
      </c>
      <c r="U17" s="80">
        <f>+R17*'PRECIOS SEGUN ADJ (RURAL)'!$B$3*'PRECIOS SEGUN ADJ (RURAL)'!$C$3</f>
        <v>7920</v>
      </c>
      <c r="V17" s="80" t="e" vm="1">
        <f>+[4]!NumLetras(U17,"PESO","PESOS DOMINICANOS","$EE $m CON #d/100 CENTAVOS")</f>
        <v>#VALUE!</v>
      </c>
      <c r="W17" s="165">
        <v>67</v>
      </c>
      <c r="X17" s="37">
        <f t="shared" si="1"/>
        <v>2680</v>
      </c>
      <c r="Y17" s="189">
        <v>87.91</v>
      </c>
      <c r="Z17" s="80">
        <f>+W17*'PRECIOS SEGUN ADJ (RURAL)'!$B$4*'PRECIOS SEGUN ADJ (RURAL)'!$C$4</f>
        <v>235598.8</v>
      </c>
      <c r="AA17" s="80" t="e" vm="1">
        <f>+[4]!NumLetras(Z17,"PESO","PESOS DOMINICANOS","$EE $m CON #d/100 CENTAVOS")</f>
        <v>#VALUE!</v>
      </c>
      <c r="AB17" s="80">
        <f t="shared" si="20"/>
        <v>42407.78</v>
      </c>
      <c r="AC17" s="165">
        <v>81</v>
      </c>
      <c r="AD17" s="37">
        <f t="shared" si="2"/>
        <v>3240</v>
      </c>
      <c r="AE17" s="189">
        <v>53.95</v>
      </c>
      <c r="AF17" s="80">
        <f>+AC17*'PRECIOS SEGUN ADJ (RURAL)'!$B$5*'PRECIOS SEGUN ADJ (RURAL)'!$C$5</f>
        <v>174798</v>
      </c>
      <c r="AG17" s="80" t="e" vm="1">
        <f>+[4]!NumLetras(AF17,"PESO","PESOS DOMINICANOS","$EE $m CON #d/100 CENTAVOS")</f>
        <v>#VALUE!</v>
      </c>
      <c r="AH17" s="165">
        <v>10</v>
      </c>
      <c r="AI17" s="37">
        <f t="shared" si="3"/>
        <v>400</v>
      </c>
      <c r="AJ17" s="189">
        <v>29.05</v>
      </c>
      <c r="AK17" s="80">
        <f>+AH17*'PRECIOS SEGUN ADJ (RURAL)'!$B$6*'PRECIOS SEGUN ADJ (RURAL)'!$C$6</f>
        <v>11620</v>
      </c>
      <c r="AL17" s="80" t="e" vm="1">
        <f>+[4]!NumLetras(AK17,"PESO","PESOS DOMINICANOS","$EE $m CON #d/100 CENTAVOS")</f>
        <v>#VALUE!</v>
      </c>
      <c r="AM17" s="80">
        <f t="shared" si="21"/>
        <v>1859.2</v>
      </c>
      <c r="AN17" s="165">
        <v>25</v>
      </c>
      <c r="AO17" s="37">
        <f t="shared" si="4"/>
        <v>1000</v>
      </c>
      <c r="AP17" s="189">
        <v>304.44</v>
      </c>
      <c r="AQ17" s="80">
        <f>+AN17*'PRECIOS SEGUN ADJ (RURAL)'!$B$7*'PRECIOS SEGUN ADJ (RURAL)'!$C$7</f>
        <v>304440</v>
      </c>
      <c r="AR17" s="80" t="e" vm="1">
        <f>+[4]!NumLetras(AQ17,"PESO","PESOS DOMINICANOS","$EE $m CON #d/100 CENTAVOS")</f>
        <v>#VALUE!</v>
      </c>
      <c r="AS17" s="80">
        <f t="shared" si="22"/>
        <v>54799.199999999997</v>
      </c>
      <c r="AT17" s="165">
        <v>6</v>
      </c>
      <c r="AU17" s="37">
        <f t="shared" si="5"/>
        <v>240</v>
      </c>
      <c r="AV17" s="189">
        <v>140.38999999999999</v>
      </c>
      <c r="AW17" s="80">
        <f>+AT17*'PRECIOS SEGUN ADJ (RURAL)'!$B$8*'PRECIOS SEGUN ADJ (RURAL)'!$C$8</f>
        <v>33693.599999999999</v>
      </c>
      <c r="AX17" s="80" t="e" vm="1">
        <f>+[4]!NumLetras(AW17,"PESO","PESOS DOMINICANOS","$EE $m CON #d/100 CENTAVOS")</f>
        <v>#VALUE!</v>
      </c>
      <c r="AY17" s="80">
        <f t="shared" si="23"/>
        <v>6064.85</v>
      </c>
      <c r="AZ17" s="165">
        <v>20</v>
      </c>
      <c r="BA17" s="37">
        <f t="shared" si="6"/>
        <v>800</v>
      </c>
      <c r="BB17" s="189">
        <v>68.099999999999994</v>
      </c>
      <c r="BC17" s="80">
        <f>+AZ17*'PRECIOS SEGUN ADJ (RURAL)'!$B$9*'PRECIOS SEGUN ADJ (RURAL)'!$C$9</f>
        <v>54480</v>
      </c>
      <c r="BD17" s="80" t="e" vm="1">
        <f>+[4]!NumLetras(BC17,"PESO","PESOS DOMINICANOS","$EE $m CON #d/100 CENTAVOS")</f>
        <v>#VALUE!</v>
      </c>
      <c r="BE17" s="165">
        <v>428</v>
      </c>
      <c r="BF17" s="37">
        <f t="shared" si="24"/>
        <v>8560</v>
      </c>
      <c r="BG17" s="189">
        <v>5.5</v>
      </c>
      <c r="BH17" s="80">
        <f>+BE17*'PRECIOS SEGUN ADJ (RURAL)'!$B$10*'PRECIOS SEGUN ADJ (RURAL)'!$C$10</f>
        <v>47080</v>
      </c>
      <c r="BI17" s="80" t="e" vm="1">
        <f>+[4]!NumLetras(BH17,"PESO","PESOS DOMINICANOS","$EE $m CON #d/100 CENTAVOS")</f>
        <v>#VALUE!</v>
      </c>
      <c r="BJ17" s="165">
        <v>428</v>
      </c>
      <c r="BK17" s="37">
        <f t="shared" si="7"/>
        <v>17120</v>
      </c>
      <c r="BL17" s="189">
        <v>7.1500000000000012</v>
      </c>
      <c r="BM17" s="80">
        <f>+BJ17*'PRECIOS SEGUN ADJ (RURAL)'!$B$11*'PRECIOS SEGUN ADJ (RURAL)'!$C$11</f>
        <v>122408.00000000001</v>
      </c>
      <c r="BN17" s="80" t="e" vm="1">
        <f>+[4]!NumLetras(BM17,"PESO","PESOS DOMINICANOS","$EE $m CON #d/100 CENTAVOS")</f>
        <v>#VALUE!</v>
      </c>
      <c r="BO17" s="165">
        <v>428</v>
      </c>
      <c r="BP17" s="37">
        <f t="shared" si="8"/>
        <v>17120</v>
      </c>
      <c r="BQ17" s="189">
        <v>6.84</v>
      </c>
      <c r="BR17" s="80">
        <f>+BO17*'PRECIOS SEGUN ADJ (RURAL)'!$B$12*'PRECIOS SEGUN ADJ (RURAL)'!$C$12</f>
        <v>117100.8</v>
      </c>
      <c r="BS17" s="80" t="e" vm="1">
        <f>+[4]!NumLetras(BR17,"PESO","PESOS DOMINICANOS","$EE $m CON #d/100 CENTAVOS")</f>
        <v>#VALUE!</v>
      </c>
      <c r="BT17" s="193">
        <v>56</v>
      </c>
      <c r="BU17" s="194">
        <f t="shared" si="9"/>
        <v>2240</v>
      </c>
      <c r="BV17" s="195">
        <v>21.68</v>
      </c>
      <c r="BW17" s="196">
        <f>+BT17*'PRECIOS SEGUN ADJ (RURAL)'!$B$13*'PRECIOS SEGUN ADJ (RURAL)'!$C$13</f>
        <v>48563.199999999997</v>
      </c>
      <c r="BX17" s="196" t="e" vm="1">
        <f>+[4]!NumLetras(BW17,"PESO","PESOS DOMINICANOS","$EE $m CON #d/100 CENTAVOS")</f>
        <v>#VALUE!</v>
      </c>
      <c r="BY17" s="165">
        <v>428</v>
      </c>
      <c r="BZ17" s="37">
        <f t="shared" si="10"/>
        <v>17120</v>
      </c>
      <c r="CA17" s="189">
        <v>6.5999999999999988</v>
      </c>
      <c r="CB17" s="80">
        <f>+BY17*'PRECIOS SEGUN ADJ (RURAL)'!$B$14*'PRECIOS SEGUN ADJ (RURAL)'!$C$14</f>
        <v>112991.99999999999</v>
      </c>
      <c r="CC17" s="80" t="e" vm="1">
        <f>+[4]!NumLetras(CB17,"PESO","PESOS DOMINICANOS","$EE $m CON #d/100 CENTAVOS")</f>
        <v>#VALUE!</v>
      </c>
      <c r="CD17" s="165">
        <v>16</v>
      </c>
      <c r="CE17" s="37">
        <f t="shared" si="11"/>
        <v>640</v>
      </c>
      <c r="CF17" s="189">
        <v>82.59999999999998</v>
      </c>
      <c r="CG17" s="80">
        <f>+CD17*'PRECIOS SEGUN ADJ (RURAL)'!$B$15*'PRECIOS SEGUN ADJ (RURAL)'!$C$15</f>
        <v>52864</v>
      </c>
      <c r="CH17" s="80" t="e" vm="1">
        <f>+[4]!NumLetras(CG17,"PESO","PESOS DOMINICANOS","$EE $m CON #d/100 CENTAVOS")</f>
        <v>#VALUE!</v>
      </c>
      <c r="CI17" s="80">
        <f t="shared" si="25"/>
        <v>9515.52</v>
      </c>
      <c r="CJ17" s="197">
        <v>428</v>
      </c>
      <c r="CK17" s="198">
        <f t="shared" si="26"/>
        <v>8560</v>
      </c>
      <c r="CL17" s="199">
        <v>5.5</v>
      </c>
      <c r="CM17" s="200">
        <f>+CJ17*'PRECIOS SEGUN ADJ (RURAL)'!$B$16*'PRECIOS SEGUN ADJ (RURAL)'!$C$16</f>
        <v>47080</v>
      </c>
      <c r="CN17" s="200" t="e" vm="1">
        <f>+[4]!NumLetras(CM17,"PESO","PESOS DOMINICANOS","$EE $m CON #d/100 CENTAVOS")</f>
        <v>#VALUE!</v>
      </c>
      <c r="CO17" s="165">
        <v>428</v>
      </c>
      <c r="CP17" s="37">
        <f t="shared" si="12"/>
        <v>17120</v>
      </c>
      <c r="CQ17" s="189">
        <v>23.059999999999995</v>
      </c>
      <c r="CR17" s="80">
        <f>+CO17*'PRECIOS SEGUN ADJ (RURAL)'!$B$17*'PRECIOS SEGUN ADJ (RURAL)'!$C$17</f>
        <v>394787.2</v>
      </c>
      <c r="CS17" s="80" t="e" vm="1">
        <f>+[4]!NumLetras(CR17,"PESO","PESOS DOMINICANOS","$EE $m CON #d/100 CENTAVOS")</f>
        <v>#VALUE!</v>
      </c>
      <c r="CT17" s="201">
        <v>25</v>
      </c>
      <c r="CU17" s="202">
        <f t="shared" si="13"/>
        <v>1000</v>
      </c>
      <c r="CV17" s="203">
        <v>220</v>
      </c>
      <c r="CW17" s="204">
        <f>+CT17*'PRECIOS SEGUN ADJ (RURAL)'!$B$18*'PRECIOS SEGUN ADJ (RURAL)'!$C$18</f>
        <v>220000</v>
      </c>
      <c r="CX17" s="204" t="e" vm="1">
        <f>+[4]!NumLetras(CW17,"PESO","PESOS DOMINICANOS","$EE $m CON #d/100 CENTAVOS")</f>
        <v>#VALUE!</v>
      </c>
      <c r="CY17" s="204">
        <f t="shared" si="27"/>
        <v>39600</v>
      </c>
      <c r="CZ17" s="165">
        <v>19</v>
      </c>
      <c r="DA17" s="37">
        <f t="shared" si="14"/>
        <v>760</v>
      </c>
      <c r="DB17" s="189">
        <v>21.83</v>
      </c>
      <c r="DC17" s="80">
        <f>+CZ17*'PRECIOS SEGUN ADJ (RURAL)'!$B$19*'PRECIOS SEGUN ADJ (RURAL)'!$C$19</f>
        <v>16590.8</v>
      </c>
      <c r="DD17" s="80" t="e" vm="1">
        <f>+[4]!NumLetras(DC17,"PESO","PESOS DOMINICANOS","$EE $m CON #d/100 CENTAVOS")</f>
        <v>#VALUE!</v>
      </c>
      <c r="DE17" s="80">
        <f t="shared" si="28"/>
        <v>2986.34</v>
      </c>
      <c r="DF17" s="165">
        <v>64</v>
      </c>
      <c r="DG17" s="37">
        <f t="shared" si="15"/>
        <v>2560</v>
      </c>
      <c r="DH17" s="189">
        <v>33</v>
      </c>
      <c r="DI17" s="80">
        <f>+DF17*'PRECIOS SEGUN ADJ (RURAL)'!$B$20*'PRECIOS SEGUN ADJ (RURAL)'!$C$20</f>
        <v>84480</v>
      </c>
      <c r="DJ17" s="80" t="e" vm="1">
        <f>+[4]!NumLetras(DI17,"PESO","PESOS DOMINICANOS","$EE $m CON #d/100 CENTAVOS")</f>
        <v>#VALUE!</v>
      </c>
      <c r="DK17" s="80">
        <f t="shared" si="29"/>
        <v>1989924.9500000004</v>
      </c>
      <c r="DL17" s="80" t="e" vm="1">
        <f>+[4]!NumLetras(DK17,"PESO","PESOS DOMINICANOS","$EE $m CON #d/100 CENTAVOS")</f>
        <v>#VALUE!</v>
      </c>
      <c r="DM17" s="80">
        <f t="shared" si="16"/>
        <v>2158712.4000000004</v>
      </c>
      <c r="DN17" s="80" t="e" vm="1">
        <f>+[4]!NumLetras(DM17,"PESO","PESOS DOMINICANOS","$EE $m CON #d/100 CENTAVOS")</f>
        <v>#VALUE!</v>
      </c>
      <c r="DO17" s="80">
        <f t="shared" si="17"/>
        <v>168787.44999999998</v>
      </c>
      <c r="DP17" s="80" t="e" vm="1">
        <f>+[4]!NumLetras(DO17,"PESO","PESOS DOMINICANOS","$EE $m CON #d/100 CENTAVOS")</f>
        <v>#VALUE!</v>
      </c>
      <c r="DQ17" s="80">
        <f t="shared" si="30"/>
        <v>431742.48</v>
      </c>
      <c r="DR17" s="80" t="e" vm="1">
        <f>+[4]!NumLetras(DQ17,"PESO","PESOS DOMINICANOS","$EE $m CON #d/100 CENTAVOS")</f>
        <v>#VALUE!</v>
      </c>
      <c r="DS17" s="80">
        <f t="shared" si="31"/>
        <v>21587.119999999999</v>
      </c>
      <c r="DT17" s="80"/>
      <c r="DU17" s="37" t="str">
        <f>+VLOOKUP(D17,'RURAL XENIA'!F:H,2,0)</f>
        <v>R-20</v>
      </c>
    </row>
    <row r="18" spans="1:125" hidden="1">
      <c r="A18" s="37">
        <v>17</v>
      </c>
      <c r="B18" s="37">
        <v>17</v>
      </c>
      <c r="C18" s="26" t="s">
        <v>2899</v>
      </c>
      <c r="D18" s="37">
        <v>132262311</v>
      </c>
      <c r="E18" s="37">
        <f>+VLOOKUP(D18,'INFORMACION DE PROVEEDORES'!C:I,2,0)</f>
        <v>132262311</v>
      </c>
      <c r="F18" s="26" t="e">
        <f>+VLOOKUP(D18,'INFORMACION DE PROVEEDORES'!C:J,4,0)</f>
        <v>#N/A</v>
      </c>
      <c r="G18" s="37" t="e">
        <f>+VLOOKUP(D18,'INFORMACION DE PROVEEDORES'!C:K,5,0)</f>
        <v>#N/A</v>
      </c>
      <c r="H18" s="26" t="e">
        <f>+VLOOKUP(D18,'INFORMACION DE PROVEEDORES'!C:L,7,0)</f>
        <v>#N/A</v>
      </c>
      <c r="I18" s="37" t="str">
        <f>+VLOOKUP(D18,'INFORMACION DE PROVEEDORES'!C:M,3,0)</f>
        <v xml:space="preserve"> JURÍDICA</v>
      </c>
      <c r="J18" s="37">
        <v>2</v>
      </c>
      <c r="K18" s="37">
        <v>236</v>
      </c>
      <c r="L18" s="37">
        <v>16</v>
      </c>
      <c r="M18" s="37">
        <f t="shared" si="18"/>
        <v>640</v>
      </c>
      <c r="N18" s="189">
        <v>60.180000000000007</v>
      </c>
      <c r="O18" s="80">
        <f>+L18*'PRECIOS SEGUN ADJ (RURAL)'!$B$2*'PRECIOS SEGUN ADJ (RURAL)'!$C$2</f>
        <v>38515.199999999997</v>
      </c>
      <c r="P18" s="80" t="e" vm="1">
        <f>+[4]!NumLetras(O18,"PESO","PESOS DOMINICANOS","$EE $m CON #d/100 CENTAVOS")</f>
        <v>#VALUE!</v>
      </c>
      <c r="Q18" s="80">
        <f t="shared" si="19"/>
        <v>6162.43</v>
      </c>
      <c r="R18" s="165">
        <v>4</v>
      </c>
      <c r="S18" s="37">
        <f t="shared" si="0"/>
        <v>160</v>
      </c>
      <c r="T18" s="189">
        <v>33</v>
      </c>
      <c r="U18" s="80">
        <f>+R18*'PRECIOS SEGUN ADJ (RURAL)'!$B$3*'PRECIOS SEGUN ADJ (RURAL)'!$C$3</f>
        <v>5280</v>
      </c>
      <c r="V18" s="80" t="e" vm="1">
        <f>+[4]!NumLetras(U18,"PESO","PESOS DOMINICANOS","$EE $m CON #d/100 CENTAVOS")</f>
        <v>#VALUE!</v>
      </c>
      <c r="W18" s="165">
        <v>37</v>
      </c>
      <c r="X18" s="37">
        <f t="shared" si="1"/>
        <v>1480</v>
      </c>
      <c r="Y18" s="189">
        <v>87.91</v>
      </c>
      <c r="Z18" s="80">
        <f>+W18*'PRECIOS SEGUN ADJ (RURAL)'!$B$4*'PRECIOS SEGUN ADJ (RURAL)'!$C$4</f>
        <v>130106.8</v>
      </c>
      <c r="AA18" s="80" t="e" vm="1">
        <f>+[4]!NumLetras(Z18,"PESO","PESOS DOMINICANOS","$EE $m CON #d/100 CENTAVOS")</f>
        <v>#VALUE!</v>
      </c>
      <c r="AB18" s="80">
        <f t="shared" si="20"/>
        <v>23419.22</v>
      </c>
      <c r="AC18" s="165">
        <v>44</v>
      </c>
      <c r="AD18" s="37">
        <f t="shared" si="2"/>
        <v>1760</v>
      </c>
      <c r="AE18" s="189">
        <v>53.95</v>
      </c>
      <c r="AF18" s="80">
        <f>+AC18*'PRECIOS SEGUN ADJ (RURAL)'!$B$5*'PRECIOS SEGUN ADJ (RURAL)'!$C$5</f>
        <v>94952</v>
      </c>
      <c r="AG18" s="80" t="e" vm="1">
        <f>+[4]!NumLetras(AF18,"PESO","PESOS DOMINICANOS","$EE $m CON #d/100 CENTAVOS")</f>
        <v>#VALUE!</v>
      </c>
      <c r="AH18" s="165">
        <v>6</v>
      </c>
      <c r="AI18" s="37">
        <f t="shared" si="3"/>
        <v>240</v>
      </c>
      <c r="AJ18" s="189">
        <v>29.05</v>
      </c>
      <c r="AK18" s="80">
        <f>+AH18*'PRECIOS SEGUN ADJ (RURAL)'!$B$6*'PRECIOS SEGUN ADJ (RURAL)'!$C$6</f>
        <v>6972</v>
      </c>
      <c r="AL18" s="80" t="e" vm="1">
        <f>+[4]!NumLetras(AK18,"PESO","PESOS DOMINICANOS","$EE $m CON #d/100 CENTAVOS")</f>
        <v>#VALUE!</v>
      </c>
      <c r="AM18" s="80">
        <f t="shared" si="21"/>
        <v>1115.52</v>
      </c>
      <c r="AN18" s="165">
        <v>14</v>
      </c>
      <c r="AO18" s="37">
        <f t="shared" si="4"/>
        <v>560</v>
      </c>
      <c r="AP18" s="189">
        <v>304.44</v>
      </c>
      <c r="AQ18" s="80">
        <f>+AN18*'PRECIOS SEGUN ADJ (RURAL)'!$B$7*'PRECIOS SEGUN ADJ (RURAL)'!$C$7</f>
        <v>170486.39999999999</v>
      </c>
      <c r="AR18" s="80" t="e" vm="1">
        <f>+[4]!NumLetras(AQ18,"PESO","PESOS DOMINICANOS","$EE $m CON #d/100 CENTAVOS")</f>
        <v>#VALUE!</v>
      </c>
      <c r="AS18" s="80">
        <f t="shared" si="22"/>
        <v>30687.55</v>
      </c>
      <c r="AT18" s="165">
        <v>4</v>
      </c>
      <c r="AU18" s="37">
        <f t="shared" si="5"/>
        <v>160</v>
      </c>
      <c r="AV18" s="189">
        <v>140.38999999999999</v>
      </c>
      <c r="AW18" s="80">
        <f>+AT18*'PRECIOS SEGUN ADJ (RURAL)'!$B$8*'PRECIOS SEGUN ADJ (RURAL)'!$C$8</f>
        <v>22462.399999999998</v>
      </c>
      <c r="AX18" s="80" t="e" vm="1">
        <f>+[4]!NumLetras(AW18,"PESO","PESOS DOMINICANOS","$EE $m CON #d/100 CENTAVOS")</f>
        <v>#VALUE!</v>
      </c>
      <c r="AY18" s="80">
        <f t="shared" si="23"/>
        <v>4043.23</v>
      </c>
      <c r="AZ18" s="165">
        <v>11</v>
      </c>
      <c r="BA18" s="37">
        <f t="shared" si="6"/>
        <v>440</v>
      </c>
      <c r="BB18" s="189">
        <v>68.099999999999994</v>
      </c>
      <c r="BC18" s="80">
        <f>+AZ18*'PRECIOS SEGUN ADJ (RURAL)'!$B$9*'PRECIOS SEGUN ADJ (RURAL)'!$C$9</f>
        <v>29963.999999999996</v>
      </c>
      <c r="BD18" s="80" t="e" vm="1">
        <f>+[4]!NumLetras(BC18,"PESO","PESOS DOMINICANOS","$EE $m CON #d/100 CENTAVOS")</f>
        <v>#VALUE!</v>
      </c>
      <c r="BE18" s="165">
        <v>236</v>
      </c>
      <c r="BF18" s="37">
        <f t="shared" si="24"/>
        <v>4720</v>
      </c>
      <c r="BG18" s="189">
        <v>5.5</v>
      </c>
      <c r="BH18" s="80">
        <f>+BE18*'PRECIOS SEGUN ADJ (RURAL)'!$B$10*'PRECIOS SEGUN ADJ (RURAL)'!$C$10</f>
        <v>25960</v>
      </c>
      <c r="BI18" s="80" t="e" vm="1">
        <f>+[4]!NumLetras(BH18,"PESO","PESOS DOMINICANOS","$EE $m CON #d/100 CENTAVOS")</f>
        <v>#VALUE!</v>
      </c>
      <c r="BJ18" s="165">
        <v>236</v>
      </c>
      <c r="BK18" s="37">
        <f t="shared" si="7"/>
        <v>9440</v>
      </c>
      <c r="BL18" s="189">
        <v>7.1500000000000012</v>
      </c>
      <c r="BM18" s="80">
        <f>+BJ18*'PRECIOS SEGUN ADJ (RURAL)'!$B$11*'PRECIOS SEGUN ADJ (RURAL)'!$C$11</f>
        <v>67496</v>
      </c>
      <c r="BN18" s="80" t="e" vm="1">
        <f>+[4]!NumLetras(BM18,"PESO","PESOS DOMINICANOS","$EE $m CON #d/100 CENTAVOS")</f>
        <v>#VALUE!</v>
      </c>
      <c r="BO18" s="165">
        <v>236</v>
      </c>
      <c r="BP18" s="37">
        <f t="shared" si="8"/>
        <v>9440</v>
      </c>
      <c r="BQ18" s="189">
        <v>6.84</v>
      </c>
      <c r="BR18" s="80">
        <f>+BO18*'PRECIOS SEGUN ADJ (RURAL)'!$B$12*'PRECIOS SEGUN ADJ (RURAL)'!$C$12</f>
        <v>64569.599999999999</v>
      </c>
      <c r="BS18" s="80" t="e" vm="1">
        <f>+[4]!NumLetras(BR18,"PESO","PESOS DOMINICANOS","$EE $m CON #d/100 CENTAVOS")</f>
        <v>#VALUE!</v>
      </c>
      <c r="BT18" s="193">
        <v>31</v>
      </c>
      <c r="BU18" s="194">
        <f t="shared" si="9"/>
        <v>1240</v>
      </c>
      <c r="BV18" s="195">
        <v>21.68</v>
      </c>
      <c r="BW18" s="196">
        <f>+BT18*'PRECIOS SEGUN ADJ (RURAL)'!$B$13*'PRECIOS SEGUN ADJ (RURAL)'!$C$13</f>
        <v>26883.200000000001</v>
      </c>
      <c r="BX18" s="196" t="e" vm="1">
        <f>+[4]!NumLetras(BW18,"PESO","PESOS DOMINICANOS","$EE $m CON #d/100 CENTAVOS")</f>
        <v>#VALUE!</v>
      </c>
      <c r="BY18" s="165">
        <v>236</v>
      </c>
      <c r="BZ18" s="37">
        <f t="shared" si="10"/>
        <v>9440</v>
      </c>
      <c r="CA18" s="189">
        <v>6.5999999999999988</v>
      </c>
      <c r="CB18" s="80">
        <f>+BY18*'PRECIOS SEGUN ADJ (RURAL)'!$B$14*'PRECIOS SEGUN ADJ (RURAL)'!$C$14</f>
        <v>62304</v>
      </c>
      <c r="CC18" s="80" t="e" vm="1">
        <f>+[4]!NumLetras(CB18,"PESO","PESOS DOMINICANOS","$EE $m CON #d/100 CENTAVOS")</f>
        <v>#VALUE!</v>
      </c>
      <c r="CD18" s="165">
        <v>9</v>
      </c>
      <c r="CE18" s="37">
        <f t="shared" si="11"/>
        <v>360</v>
      </c>
      <c r="CF18" s="189">
        <v>82.59999999999998</v>
      </c>
      <c r="CG18" s="80">
        <f>+CD18*'PRECIOS SEGUN ADJ (RURAL)'!$B$15*'PRECIOS SEGUN ADJ (RURAL)'!$C$15</f>
        <v>29736</v>
      </c>
      <c r="CH18" s="80" t="e" vm="1">
        <f>+[4]!NumLetras(CG18,"PESO","PESOS DOMINICANOS","$EE $m CON #d/100 CENTAVOS")</f>
        <v>#VALUE!</v>
      </c>
      <c r="CI18" s="80">
        <f t="shared" si="25"/>
        <v>5352.48</v>
      </c>
      <c r="CJ18" s="197">
        <v>236</v>
      </c>
      <c r="CK18" s="198">
        <f t="shared" si="26"/>
        <v>4720</v>
      </c>
      <c r="CL18" s="199">
        <v>5.5</v>
      </c>
      <c r="CM18" s="200">
        <f>+CJ18*'PRECIOS SEGUN ADJ (RURAL)'!$B$16*'PRECIOS SEGUN ADJ (RURAL)'!$C$16</f>
        <v>25960</v>
      </c>
      <c r="CN18" s="200" t="e" vm="1">
        <f>+[4]!NumLetras(CM18,"PESO","PESOS DOMINICANOS","$EE $m CON #d/100 CENTAVOS")</f>
        <v>#VALUE!</v>
      </c>
      <c r="CO18" s="165">
        <v>236</v>
      </c>
      <c r="CP18" s="37">
        <f t="shared" si="12"/>
        <v>9440</v>
      </c>
      <c r="CQ18" s="189">
        <v>23.059999999999995</v>
      </c>
      <c r="CR18" s="80">
        <f>+CO18*'PRECIOS SEGUN ADJ (RURAL)'!$B$17*'PRECIOS SEGUN ADJ (RURAL)'!$C$17</f>
        <v>217686.39999999999</v>
      </c>
      <c r="CS18" s="80" t="e" vm="1">
        <f>+[4]!NumLetras(CR18,"PESO","PESOS DOMINICANOS","$EE $m CON #d/100 CENTAVOS")</f>
        <v>#VALUE!</v>
      </c>
      <c r="CT18" s="201">
        <v>14</v>
      </c>
      <c r="CU18" s="202">
        <f t="shared" si="13"/>
        <v>560</v>
      </c>
      <c r="CV18" s="203">
        <v>220</v>
      </c>
      <c r="CW18" s="204">
        <f>+CT18*'PRECIOS SEGUN ADJ (RURAL)'!$B$18*'PRECIOS SEGUN ADJ (RURAL)'!$C$18</f>
        <v>123200</v>
      </c>
      <c r="CX18" s="204" t="e" vm="1">
        <f>+[4]!NumLetras(CW18,"PESO","PESOS DOMINICANOS","$EE $m CON #d/100 CENTAVOS")</f>
        <v>#VALUE!</v>
      </c>
      <c r="CY18" s="204">
        <f t="shared" si="27"/>
        <v>22176</v>
      </c>
      <c r="CZ18" s="165">
        <v>10</v>
      </c>
      <c r="DA18" s="37">
        <f t="shared" si="14"/>
        <v>400</v>
      </c>
      <c r="DB18" s="189">
        <v>21.83</v>
      </c>
      <c r="DC18" s="80">
        <f>+CZ18*'PRECIOS SEGUN ADJ (RURAL)'!$B$19*'PRECIOS SEGUN ADJ (RURAL)'!$C$19</f>
        <v>8732</v>
      </c>
      <c r="DD18" s="80" t="e" vm="1">
        <f>+[4]!NumLetras(DC18,"PESO","PESOS DOMINICANOS","$EE $m CON #d/100 CENTAVOS")</f>
        <v>#VALUE!</v>
      </c>
      <c r="DE18" s="80">
        <f t="shared" si="28"/>
        <v>1571.76</v>
      </c>
      <c r="DF18" s="165">
        <v>35</v>
      </c>
      <c r="DG18" s="37">
        <f t="shared" si="15"/>
        <v>1400</v>
      </c>
      <c r="DH18" s="189">
        <v>33</v>
      </c>
      <c r="DI18" s="80">
        <f>+DF18*'PRECIOS SEGUN ADJ (RURAL)'!$B$20*'PRECIOS SEGUN ADJ (RURAL)'!$C$20</f>
        <v>46200</v>
      </c>
      <c r="DJ18" s="80" t="e" vm="1">
        <f>+[4]!NumLetras(DI18,"PESO","PESOS DOMINICANOS","$EE $m CON #d/100 CENTAVOS")</f>
        <v>#VALUE!</v>
      </c>
      <c r="DK18" s="80">
        <f t="shared" si="29"/>
        <v>1102937.81</v>
      </c>
      <c r="DL18" s="80" t="e" vm="1">
        <f>+[4]!NumLetras(DK18,"PESO","PESOS DOMINICANOS","$EE $m CON #d/100 CENTAVOS")</f>
        <v>#VALUE!</v>
      </c>
      <c r="DM18" s="80">
        <f t="shared" si="16"/>
        <v>1197466</v>
      </c>
      <c r="DN18" s="80" t="e" vm="1">
        <f>+[4]!NumLetras(DM18,"PESO","PESOS DOMINICANOS","$EE $m CON #d/100 CENTAVOS")</f>
        <v>#VALUE!</v>
      </c>
      <c r="DO18" s="80">
        <f t="shared" si="17"/>
        <v>94528.19</v>
      </c>
      <c r="DP18" s="80" t="e" vm="1">
        <f>+[4]!NumLetras(DO18,"PESO","PESOS DOMINICANOS","$EE $m CON #d/100 CENTAVOS")</f>
        <v>#VALUE!</v>
      </c>
      <c r="DQ18" s="80">
        <f t="shared" si="30"/>
        <v>239493.2</v>
      </c>
      <c r="DR18" s="80" t="e" vm="1">
        <f>+[4]!NumLetras(DQ18,"PESO","PESOS DOMINICANOS","$EE $m CON #d/100 CENTAVOS")</f>
        <v>#VALUE!</v>
      </c>
      <c r="DS18" s="80">
        <f t="shared" si="31"/>
        <v>11974.66</v>
      </c>
      <c r="DT18" s="80"/>
      <c r="DU18" s="37" t="str">
        <f>+VLOOKUP(D18,'RURAL XENIA'!F:H,2,0)</f>
        <v>R-26</v>
      </c>
    </row>
    <row r="19" spans="1:125" hidden="1">
      <c r="A19" s="37">
        <v>18</v>
      </c>
      <c r="B19" s="37">
        <v>18</v>
      </c>
      <c r="C19" s="26" t="s">
        <v>2909</v>
      </c>
      <c r="D19" s="37">
        <v>131480901</v>
      </c>
      <c r="E19" s="37">
        <f>+VLOOKUP(D19,'INFORMACION DE PROVEEDORES'!C:I,2,0)</f>
        <v>131480901</v>
      </c>
      <c r="F19" s="26">
        <f>+VLOOKUP(D19,'INFORMACION DE PROVEEDORES'!C:J,4,0)</f>
        <v>0</v>
      </c>
      <c r="G19" s="37">
        <f>+VLOOKUP(D19,'INFORMACION DE PROVEEDORES'!C:K,5,0)</f>
        <v>0</v>
      </c>
      <c r="H19" s="26">
        <f>+VLOOKUP(D19,'INFORMACION DE PROVEEDORES'!C:L,7,0)</f>
        <v>0</v>
      </c>
      <c r="I19" s="37" t="str">
        <f>+VLOOKUP(D19,'INFORMACION DE PROVEEDORES'!C:M,3,0)</f>
        <v xml:space="preserve"> JURÍDICA</v>
      </c>
      <c r="J19" s="37">
        <v>1</v>
      </c>
      <c r="K19" s="37">
        <v>354</v>
      </c>
      <c r="L19" s="37">
        <v>24</v>
      </c>
      <c r="M19" s="37">
        <f t="shared" si="18"/>
        <v>960</v>
      </c>
      <c r="N19" s="189">
        <v>60.180000000000007</v>
      </c>
      <c r="O19" s="80">
        <f>+L19*'PRECIOS SEGUN ADJ (RURAL)'!$B$2*'PRECIOS SEGUN ADJ (RURAL)'!$C$2</f>
        <v>57772.799999999996</v>
      </c>
      <c r="P19" s="80" t="e" vm="1">
        <f>+[4]!NumLetras(O19,"PESO","PESOS DOMINICANOS","$EE $m CON #d/100 CENTAVOS")</f>
        <v>#VALUE!</v>
      </c>
      <c r="Q19" s="80">
        <f t="shared" si="19"/>
        <v>9243.65</v>
      </c>
      <c r="R19" s="165">
        <v>4</v>
      </c>
      <c r="S19" s="37">
        <f t="shared" si="0"/>
        <v>160</v>
      </c>
      <c r="T19" s="189">
        <v>33</v>
      </c>
      <c r="U19" s="80">
        <f>+R19*'PRECIOS SEGUN ADJ (RURAL)'!$B$3*'PRECIOS SEGUN ADJ (RURAL)'!$C$3</f>
        <v>5280</v>
      </c>
      <c r="V19" s="80" t="e" vm="1">
        <f>+[4]!NumLetras(U19,"PESO","PESOS DOMINICANOS","$EE $m CON #d/100 CENTAVOS")</f>
        <v>#VALUE!</v>
      </c>
      <c r="W19" s="165">
        <v>54</v>
      </c>
      <c r="X19" s="37">
        <f t="shared" si="1"/>
        <v>2160</v>
      </c>
      <c r="Y19" s="189">
        <v>87.91</v>
      </c>
      <c r="Z19" s="80">
        <f>+W19*'PRECIOS SEGUN ADJ (RURAL)'!$B$4*'PRECIOS SEGUN ADJ (RURAL)'!$C$4</f>
        <v>189885.59999999998</v>
      </c>
      <c r="AA19" s="80" t="e" vm="1">
        <f>+[4]!NumLetras(Z19,"PESO","PESOS DOMINICANOS","$EE $m CON #d/100 CENTAVOS")</f>
        <v>#VALUE!</v>
      </c>
      <c r="AB19" s="80">
        <f t="shared" si="20"/>
        <v>34179.410000000003</v>
      </c>
      <c r="AC19" s="165">
        <v>65</v>
      </c>
      <c r="AD19" s="37">
        <f t="shared" si="2"/>
        <v>2600</v>
      </c>
      <c r="AE19" s="189">
        <v>53.95</v>
      </c>
      <c r="AF19" s="80">
        <f>+AC19*'PRECIOS SEGUN ADJ (RURAL)'!$B$5*'PRECIOS SEGUN ADJ (RURAL)'!$C$5</f>
        <v>140270</v>
      </c>
      <c r="AG19" s="80" t="e" vm="1">
        <f>+[4]!NumLetras(AF19,"PESO","PESOS DOMINICANOS","$EE $m CON #d/100 CENTAVOS")</f>
        <v>#VALUE!</v>
      </c>
      <c r="AH19" s="165">
        <v>8</v>
      </c>
      <c r="AI19" s="37">
        <f t="shared" si="3"/>
        <v>320</v>
      </c>
      <c r="AJ19" s="189">
        <v>29.05</v>
      </c>
      <c r="AK19" s="80">
        <f>+AH19*'PRECIOS SEGUN ADJ (RURAL)'!$B$6*'PRECIOS SEGUN ADJ (RURAL)'!$C$6</f>
        <v>9296</v>
      </c>
      <c r="AL19" s="80" t="e" vm="1">
        <f>+[4]!NumLetras(AK19,"PESO","PESOS DOMINICANOS","$EE $m CON #d/100 CENTAVOS")</f>
        <v>#VALUE!</v>
      </c>
      <c r="AM19" s="80">
        <f t="shared" si="21"/>
        <v>1487.36</v>
      </c>
      <c r="AN19" s="165">
        <v>20</v>
      </c>
      <c r="AO19" s="37">
        <f t="shared" si="4"/>
        <v>800</v>
      </c>
      <c r="AP19" s="189">
        <v>304.44</v>
      </c>
      <c r="AQ19" s="80">
        <f>+AN19*'PRECIOS SEGUN ADJ (RURAL)'!$B$7*'PRECIOS SEGUN ADJ (RURAL)'!$C$7</f>
        <v>243552</v>
      </c>
      <c r="AR19" s="80" t="e" vm="1">
        <f>+[4]!NumLetras(AQ19,"PESO","PESOS DOMINICANOS","$EE $m CON #d/100 CENTAVOS")</f>
        <v>#VALUE!</v>
      </c>
      <c r="AS19" s="80">
        <f t="shared" si="22"/>
        <v>43839.360000000001</v>
      </c>
      <c r="AT19" s="165">
        <v>4</v>
      </c>
      <c r="AU19" s="37">
        <f t="shared" si="5"/>
        <v>160</v>
      </c>
      <c r="AV19" s="189">
        <v>140.38999999999999</v>
      </c>
      <c r="AW19" s="80">
        <f>+AT19*'PRECIOS SEGUN ADJ (RURAL)'!$B$8*'PRECIOS SEGUN ADJ (RURAL)'!$C$8</f>
        <v>22462.399999999998</v>
      </c>
      <c r="AX19" s="80" t="e" vm="1">
        <f>+[4]!NumLetras(AW19,"PESO","PESOS DOMINICANOS","$EE $m CON #d/100 CENTAVOS")</f>
        <v>#VALUE!</v>
      </c>
      <c r="AY19" s="80">
        <f t="shared" si="23"/>
        <v>4043.23</v>
      </c>
      <c r="AZ19" s="165">
        <v>16</v>
      </c>
      <c r="BA19" s="37">
        <f t="shared" si="6"/>
        <v>640</v>
      </c>
      <c r="BB19" s="189">
        <v>68.099999999999994</v>
      </c>
      <c r="BC19" s="80">
        <f>+AZ19*'PRECIOS SEGUN ADJ (RURAL)'!$B$9*'PRECIOS SEGUN ADJ (RURAL)'!$C$9</f>
        <v>43584</v>
      </c>
      <c r="BD19" s="80" t="e" vm="1">
        <f>+[4]!NumLetras(BC19,"PESO","PESOS DOMINICANOS","$EE $m CON #d/100 CENTAVOS")</f>
        <v>#VALUE!</v>
      </c>
      <c r="BE19" s="165">
        <v>354</v>
      </c>
      <c r="BF19" s="37">
        <f t="shared" si="24"/>
        <v>7080</v>
      </c>
      <c r="BG19" s="189">
        <v>5.5</v>
      </c>
      <c r="BH19" s="80">
        <f>+BE19*'PRECIOS SEGUN ADJ (RURAL)'!$B$10*'PRECIOS SEGUN ADJ (RURAL)'!$C$10</f>
        <v>38940</v>
      </c>
      <c r="BI19" s="80" t="e" vm="1">
        <f>+[4]!NumLetras(BH19,"PESO","PESOS DOMINICANOS","$EE $m CON #d/100 CENTAVOS")</f>
        <v>#VALUE!</v>
      </c>
      <c r="BJ19" s="165">
        <v>354</v>
      </c>
      <c r="BK19" s="37">
        <f t="shared" si="7"/>
        <v>14160</v>
      </c>
      <c r="BL19" s="189">
        <v>7.1500000000000012</v>
      </c>
      <c r="BM19" s="80">
        <f>+BJ19*'PRECIOS SEGUN ADJ (RURAL)'!$B$11*'PRECIOS SEGUN ADJ (RURAL)'!$C$11</f>
        <v>101244</v>
      </c>
      <c r="BN19" s="80" t="e" vm="1">
        <f>+[4]!NumLetras(BM19,"PESO","PESOS DOMINICANOS","$EE $m CON #d/100 CENTAVOS")</f>
        <v>#VALUE!</v>
      </c>
      <c r="BO19" s="165">
        <v>354</v>
      </c>
      <c r="BP19" s="37">
        <f t="shared" si="8"/>
        <v>14160</v>
      </c>
      <c r="BQ19" s="189">
        <v>6.84</v>
      </c>
      <c r="BR19" s="80">
        <f>+BO19*'PRECIOS SEGUN ADJ (RURAL)'!$B$12*'PRECIOS SEGUN ADJ (RURAL)'!$C$12</f>
        <v>96854.400000000009</v>
      </c>
      <c r="BS19" s="80" t="e" vm="1">
        <f>+[4]!NumLetras(BR19,"PESO","PESOS DOMINICANOS","$EE $m CON #d/100 CENTAVOS")</f>
        <v>#VALUE!</v>
      </c>
      <c r="BT19" s="193">
        <v>45</v>
      </c>
      <c r="BU19" s="194">
        <f t="shared" si="9"/>
        <v>1800</v>
      </c>
      <c r="BV19" s="195">
        <v>21.68</v>
      </c>
      <c r="BW19" s="196">
        <f>+BT19*'PRECIOS SEGUN ADJ (RURAL)'!$B$13*'PRECIOS SEGUN ADJ (RURAL)'!$C$13</f>
        <v>39024</v>
      </c>
      <c r="BX19" s="196" t="e" vm="1">
        <f>+[4]!NumLetras(BW19,"PESO","PESOS DOMINICANOS","$EE $m CON #d/100 CENTAVOS")</f>
        <v>#VALUE!</v>
      </c>
      <c r="BY19" s="165">
        <v>354</v>
      </c>
      <c r="BZ19" s="37">
        <f t="shared" si="10"/>
        <v>14160</v>
      </c>
      <c r="CA19" s="189">
        <v>6.5999999999999988</v>
      </c>
      <c r="CB19" s="80">
        <f>+BY19*'PRECIOS SEGUN ADJ (RURAL)'!$B$14*'PRECIOS SEGUN ADJ (RURAL)'!$C$14</f>
        <v>93456</v>
      </c>
      <c r="CC19" s="80" t="e" vm="1">
        <f>+[4]!NumLetras(CB19,"PESO","PESOS DOMINICANOS","$EE $m CON #d/100 CENTAVOS")</f>
        <v>#VALUE!</v>
      </c>
      <c r="CD19" s="165">
        <v>12</v>
      </c>
      <c r="CE19" s="37">
        <f t="shared" si="11"/>
        <v>480</v>
      </c>
      <c r="CF19" s="189">
        <v>82.59999999999998</v>
      </c>
      <c r="CG19" s="80">
        <f>+CD19*'PRECIOS SEGUN ADJ (RURAL)'!$B$15*'PRECIOS SEGUN ADJ (RURAL)'!$C$15</f>
        <v>39648</v>
      </c>
      <c r="CH19" s="80" t="e" vm="1">
        <f>+[4]!NumLetras(CG19,"PESO","PESOS DOMINICANOS","$EE $m CON #d/100 CENTAVOS")</f>
        <v>#VALUE!</v>
      </c>
      <c r="CI19" s="80">
        <f t="shared" si="25"/>
        <v>7136.64</v>
      </c>
      <c r="CJ19" s="197">
        <v>354</v>
      </c>
      <c r="CK19" s="198">
        <f t="shared" si="26"/>
        <v>7080</v>
      </c>
      <c r="CL19" s="199">
        <v>5.5</v>
      </c>
      <c r="CM19" s="200">
        <f>+CJ19*'PRECIOS SEGUN ADJ (RURAL)'!$B$16*'PRECIOS SEGUN ADJ (RURAL)'!$C$16</f>
        <v>38940</v>
      </c>
      <c r="CN19" s="200" t="e" vm="1">
        <f>+[4]!NumLetras(CM19,"PESO","PESOS DOMINICANOS","$EE $m CON #d/100 CENTAVOS")</f>
        <v>#VALUE!</v>
      </c>
      <c r="CO19" s="165">
        <v>354</v>
      </c>
      <c r="CP19" s="37">
        <f t="shared" si="12"/>
        <v>14160</v>
      </c>
      <c r="CQ19" s="189">
        <v>23.059999999999995</v>
      </c>
      <c r="CR19" s="80">
        <f>+CO19*'PRECIOS SEGUN ADJ (RURAL)'!$B$17*'PRECIOS SEGUN ADJ (RURAL)'!$C$17</f>
        <v>326529.59999999998</v>
      </c>
      <c r="CS19" s="80" t="e" vm="1">
        <f>+[4]!NumLetras(CR19,"PESO","PESOS DOMINICANOS","$EE $m CON #d/100 CENTAVOS")</f>
        <v>#VALUE!</v>
      </c>
      <c r="CT19" s="201">
        <v>20</v>
      </c>
      <c r="CU19" s="202">
        <f t="shared" si="13"/>
        <v>800</v>
      </c>
      <c r="CV19" s="203">
        <v>220</v>
      </c>
      <c r="CW19" s="204">
        <f>+CT19*'PRECIOS SEGUN ADJ (RURAL)'!$B$18*'PRECIOS SEGUN ADJ (RURAL)'!$C$18</f>
        <v>176000</v>
      </c>
      <c r="CX19" s="204" t="e" vm="1">
        <f>+[4]!NumLetras(CW19,"PESO","PESOS DOMINICANOS","$EE $m CON #d/100 CENTAVOS")</f>
        <v>#VALUE!</v>
      </c>
      <c r="CY19" s="204">
        <f t="shared" si="27"/>
        <v>31680</v>
      </c>
      <c r="CZ19" s="165">
        <v>14</v>
      </c>
      <c r="DA19" s="37">
        <f t="shared" si="14"/>
        <v>560</v>
      </c>
      <c r="DB19" s="189">
        <v>21.83</v>
      </c>
      <c r="DC19" s="80">
        <f>+CZ19*'PRECIOS SEGUN ADJ (RURAL)'!$B$19*'PRECIOS SEGUN ADJ (RURAL)'!$C$19</f>
        <v>12224.8</v>
      </c>
      <c r="DD19" s="80" t="e" vm="1">
        <f>+[4]!NumLetras(DC19,"PESO","PESOS DOMINICANOS","$EE $m CON #d/100 CENTAVOS")</f>
        <v>#VALUE!</v>
      </c>
      <c r="DE19" s="80">
        <f t="shared" si="28"/>
        <v>2200.46</v>
      </c>
      <c r="DF19" s="165">
        <v>51</v>
      </c>
      <c r="DG19" s="37">
        <f t="shared" si="15"/>
        <v>2040</v>
      </c>
      <c r="DH19" s="189">
        <v>33</v>
      </c>
      <c r="DI19" s="80">
        <f>+DF19*'PRECIOS SEGUN ADJ (RURAL)'!$B$20*'PRECIOS SEGUN ADJ (RURAL)'!$C$20</f>
        <v>67320</v>
      </c>
      <c r="DJ19" s="80" t="e" vm="1">
        <f>+[4]!NumLetras(DI19,"PESO","PESOS DOMINICANOS","$EE $m CON #d/100 CENTAVOS")</f>
        <v>#VALUE!</v>
      </c>
      <c r="DK19" s="80">
        <f t="shared" si="29"/>
        <v>1608473.4899999998</v>
      </c>
      <c r="DL19" s="80" t="e" vm="1">
        <f>+[4]!NumLetras(DK19,"PESO","PESOS DOMINICANOS","$EE $m CON #d/100 CENTAVOS")</f>
        <v>#VALUE!</v>
      </c>
      <c r="DM19" s="80">
        <f t="shared" si="16"/>
        <v>1742283.5999999999</v>
      </c>
      <c r="DN19" s="80" t="e" vm="1">
        <f>+[4]!NumLetras(DM19,"PESO","PESOS DOMINICANOS","$EE $m CON #d/100 CENTAVOS")</f>
        <v>#VALUE!</v>
      </c>
      <c r="DO19" s="80">
        <f t="shared" si="17"/>
        <v>133810.10999999999</v>
      </c>
      <c r="DP19" s="80" t="e" vm="1">
        <f>+[4]!NumLetras(DO19,"PESO","PESOS DOMINICANOS","$EE $m CON #d/100 CENTAVOS")</f>
        <v>#VALUE!</v>
      </c>
      <c r="DQ19" s="80">
        <f t="shared" si="30"/>
        <v>348456.72</v>
      </c>
      <c r="DR19" s="80" t="e" vm="1">
        <f>+[4]!NumLetras(DQ19,"PESO","PESOS DOMINICANOS","$EE $m CON #d/100 CENTAVOS")</f>
        <v>#VALUE!</v>
      </c>
      <c r="DS19" s="80">
        <f t="shared" si="31"/>
        <v>17422.84</v>
      </c>
      <c r="DT19" s="80"/>
      <c r="DU19" s="37" t="str">
        <f>+VLOOKUP(D19,'RURAL XENIA'!F:H,2,0)</f>
        <v>R-20</v>
      </c>
    </row>
    <row r="20" spans="1:125" hidden="1">
      <c r="A20" s="37">
        <v>19</v>
      </c>
      <c r="B20" s="37">
        <v>19</v>
      </c>
      <c r="C20" s="26" t="s">
        <v>2918</v>
      </c>
      <c r="D20" s="37">
        <v>131184588</v>
      </c>
      <c r="E20" s="37">
        <f>+VLOOKUP(D20,'INFORMACION DE PROVEEDORES'!C:I,2,0)</f>
        <v>131184588</v>
      </c>
      <c r="F20" s="26" t="str">
        <f>+VLOOKUP(D20,'INFORMACION DE PROVEEDORES'!C:J,4,0)</f>
        <v>JOHNNY DE LA CRUZ ANICO</v>
      </c>
      <c r="G20" s="37" t="str">
        <f>+VLOOKUP(D20,'INFORMACION DE PROVEEDORES'!C:K,5,0)</f>
        <v>001-1135330-6</v>
      </c>
      <c r="H20" s="26" t="str">
        <f>+VLOOKUP(D20,'INFORMACION DE PROVEEDORES'!C:L,7,0)</f>
        <v xml:space="preserve">CALLE PROLONGACION PADRE DE LAS CASA, EDIFICIO GENESIS NO. 58, URBANIZACION </v>
      </c>
      <c r="I20" s="37" t="str">
        <f>+VLOOKUP(D20,'INFORMACION DE PROVEEDORES'!C:M,3,0)</f>
        <v xml:space="preserve"> JURÍDICA</v>
      </c>
      <c r="J20" s="37">
        <v>5</v>
      </c>
      <c r="K20" s="37">
        <v>193</v>
      </c>
      <c r="L20" s="37">
        <v>15</v>
      </c>
      <c r="M20" s="37">
        <f t="shared" si="18"/>
        <v>600</v>
      </c>
      <c r="N20" s="189">
        <v>60.180000000000007</v>
      </c>
      <c r="O20" s="80">
        <f>+L20*'PRECIOS SEGUN ADJ (RURAL)'!$B$2*'PRECIOS SEGUN ADJ (RURAL)'!$C$2</f>
        <v>36108</v>
      </c>
      <c r="P20" s="80" t="e" vm="1">
        <f>+[4]!NumLetras(O20,"PESO","PESOS DOMINICANOS","$EE $m CON #d/100 CENTAVOS")</f>
        <v>#VALUE!</v>
      </c>
      <c r="Q20" s="80">
        <f t="shared" si="19"/>
        <v>5777.28</v>
      </c>
      <c r="R20" s="165">
        <v>5</v>
      </c>
      <c r="S20" s="37">
        <f t="shared" si="0"/>
        <v>200</v>
      </c>
      <c r="T20" s="189">
        <v>33</v>
      </c>
      <c r="U20" s="80">
        <f>+R20*'PRECIOS SEGUN ADJ (RURAL)'!$B$3*'PRECIOS SEGUN ADJ (RURAL)'!$C$3</f>
        <v>6600</v>
      </c>
      <c r="V20" s="80" t="e" vm="1">
        <f>+[4]!NumLetras(U20,"PESO","PESOS DOMINICANOS","$EE $m CON #d/100 CENTAVOS")</f>
        <v>#VALUE!</v>
      </c>
      <c r="W20" s="165">
        <v>31</v>
      </c>
      <c r="X20" s="37">
        <f t="shared" si="1"/>
        <v>1240</v>
      </c>
      <c r="Y20" s="189">
        <v>87.91</v>
      </c>
      <c r="Z20" s="80">
        <f>+W20*'PRECIOS SEGUN ADJ (RURAL)'!$B$4*'PRECIOS SEGUN ADJ (RURAL)'!$C$4</f>
        <v>109008.4</v>
      </c>
      <c r="AA20" s="80" t="e" vm="1">
        <f>+[4]!NumLetras(Z20,"PESO","PESOS DOMINICANOS","$EE $m CON #d/100 CENTAVOS")</f>
        <v>#VALUE!</v>
      </c>
      <c r="AB20" s="80">
        <f t="shared" si="20"/>
        <v>19621.509999999998</v>
      </c>
      <c r="AC20" s="165">
        <v>38</v>
      </c>
      <c r="AD20" s="37">
        <f t="shared" si="2"/>
        <v>1520</v>
      </c>
      <c r="AE20" s="189">
        <v>53.95</v>
      </c>
      <c r="AF20" s="80">
        <f>+AC20*'PRECIOS SEGUN ADJ (RURAL)'!$B$5*'PRECIOS SEGUN ADJ (RURAL)'!$C$5</f>
        <v>82004</v>
      </c>
      <c r="AG20" s="80" t="e" vm="1">
        <f>+[4]!NumLetras(AF20,"PESO","PESOS DOMINICANOS","$EE $m CON #d/100 CENTAVOS")</f>
        <v>#VALUE!</v>
      </c>
      <c r="AH20" s="165">
        <v>7</v>
      </c>
      <c r="AI20" s="37">
        <f t="shared" si="3"/>
        <v>280</v>
      </c>
      <c r="AJ20" s="189">
        <v>29.05</v>
      </c>
      <c r="AK20" s="80">
        <f>+AH20*'PRECIOS SEGUN ADJ (RURAL)'!$B$6*'PRECIOS SEGUN ADJ (RURAL)'!$C$6</f>
        <v>8134</v>
      </c>
      <c r="AL20" s="80" t="e" vm="1">
        <f>+[4]!NumLetras(AK20,"PESO","PESOS DOMINICANOS","$EE $m CON #d/100 CENTAVOS")</f>
        <v>#VALUE!</v>
      </c>
      <c r="AM20" s="80">
        <f t="shared" si="21"/>
        <v>1301.44</v>
      </c>
      <c r="AN20" s="165">
        <v>12</v>
      </c>
      <c r="AO20" s="37">
        <f t="shared" si="4"/>
        <v>480</v>
      </c>
      <c r="AP20" s="189">
        <v>304.44</v>
      </c>
      <c r="AQ20" s="80">
        <f>+AN20*'PRECIOS SEGUN ADJ (RURAL)'!$B$7*'PRECIOS SEGUN ADJ (RURAL)'!$C$7</f>
        <v>146131.19999999998</v>
      </c>
      <c r="AR20" s="80" t="e" vm="1">
        <f>+[4]!NumLetras(AQ20,"PESO","PESOS DOMINICANOS","$EE $m CON #d/100 CENTAVOS")</f>
        <v>#VALUE!</v>
      </c>
      <c r="AS20" s="80">
        <f t="shared" si="22"/>
        <v>26303.62</v>
      </c>
      <c r="AT20" s="165">
        <v>5</v>
      </c>
      <c r="AU20" s="37">
        <f t="shared" si="5"/>
        <v>200</v>
      </c>
      <c r="AV20" s="189">
        <v>140.38999999999999</v>
      </c>
      <c r="AW20" s="80">
        <f>+AT20*'PRECIOS SEGUN ADJ (RURAL)'!$B$8*'PRECIOS SEGUN ADJ (RURAL)'!$C$8</f>
        <v>28077.999999999996</v>
      </c>
      <c r="AX20" s="80" t="e" vm="1">
        <f>+[4]!NumLetras(AW20,"PESO","PESOS DOMINICANOS","$EE $m CON #d/100 CENTAVOS")</f>
        <v>#VALUE!</v>
      </c>
      <c r="AY20" s="80">
        <f t="shared" si="23"/>
        <v>5054.04</v>
      </c>
      <c r="AZ20" s="165">
        <v>11</v>
      </c>
      <c r="BA20" s="37">
        <f t="shared" si="6"/>
        <v>440</v>
      </c>
      <c r="BB20" s="189">
        <v>68.099999999999994</v>
      </c>
      <c r="BC20" s="80">
        <f>+AZ20*'PRECIOS SEGUN ADJ (RURAL)'!$B$9*'PRECIOS SEGUN ADJ (RURAL)'!$C$9</f>
        <v>29963.999999999996</v>
      </c>
      <c r="BD20" s="80" t="e" vm="1">
        <f>+[4]!NumLetras(BC20,"PESO","PESOS DOMINICANOS","$EE $m CON #d/100 CENTAVOS")</f>
        <v>#VALUE!</v>
      </c>
      <c r="BE20" s="165">
        <v>193</v>
      </c>
      <c r="BF20" s="37">
        <f t="shared" si="24"/>
        <v>3860</v>
      </c>
      <c r="BG20" s="189">
        <v>5.5</v>
      </c>
      <c r="BH20" s="80">
        <f>+BE20*'PRECIOS SEGUN ADJ (RURAL)'!$B$10*'PRECIOS SEGUN ADJ (RURAL)'!$C$10</f>
        <v>21230</v>
      </c>
      <c r="BI20" s="80" t="e" vm="1">
        <f>+[4]!NumLetras(BH20,"PESO","PESOS DOMINICANOS","$EE $m CON #d/100 CENTAVOS")</f>
        <v>#VALUE!</v>
      </c>
      <c r="BJ20" s="165">
        <v>193</v>
      </c>
      <c r="BK20" s="37">
        <f t="shared" si="7"/>
        <v>7720</v>
      </c>
      <c r="BL20" s="189">
        <v>7.1500000000000012</v>
      </c>
      <c r="BM20" s="80">
        <f>+BJ20*'PRECIOS SEGUN ADJ (RURAL)'!$B$11*'PRECIOS SEGUN ADJ (RURAL)'!$C$11</f>
        <v>55198</v>
      </c>
      <c r="BN20" s="80" t="e" vm="1">
        <f>+[4]!NumLetras(BM20,"PESO","PESOS DOMINICANOS","$EE $m CON #d/100 CENTAVOS")</f>
        <v>#VALUE!</v>
      </c>
      <c r="BO20" s="165">
        <v>193</v>
      </c>
      <c r="BP20" s="37">
        <f t="shared" si="8"/>
        <v>7720</v>
      </c>
      <c r="BQ20" s="189">
        <v>6.84</v>
      </c>
      <c r="BR20" s="80">
        <f>+BO20*'PRECIOS SEGUN ADJ (RURAL)'!$B$12*'PRECIOS SEGUN ADJ (RURAL)'!$C$12</f>
        <v>52804.799999999996</v>
      </c>
      <c r="BS20" s="80" t="e" vm="1">
        <f>+[4]!NumLetras(BR20,"PESO","PESOS DOMINICANOS","$EE $m CON #d/100 CENTAVOS")</f>
        <v>#VALUE!</v>
      </c>
      <c r="BT20" s="193">
        <v>27</v>
      </c>
      <c r="BU20" s="194">
        <f t="shared" si="9"/>
        <v>1080</v>
      </c>
      <c r="BV20" s="195">
        <v>21.68</v>
      </c>
      <c r="BW20" s="196">
        <f>+BT20*'PRECIOS SEGUN ADJ (RURAL)'!$B$13*'PRECIOS SEGUN ADJ (RURAL)'!$C$13</f>
        <v>23414.400000000001</v>
      </c>
      <c r="BX20" s="196" t="e" vm="1">
        <f>+[4]!NumLetras(BW20,"PESO","PESOS DOMINICANOS","$EE $m CON #d/100 CENTAVOS")</f>
        <v>#VALUE!</v>
      </c>
      <c r="BY20" s="165">
        <v>193</v>
      </c>
      <c r="BZ20" s="37">
        <f t="shared" si="10"/>
        <v>7720</v>
      </c>
      <c r="CA20" s="189">
        <v>6.5999999999999988</v>
      </c>
      <c r="CB20" s="80">
        <f>+BY20*'PRECIOS SEGUN ADJ (RURAL)'!$B$14*'PRECIOS SEGUN ADJ (RURAL)'!$C$14</f>
        <v>50952</v>
      </c>
      <c r="CC20" s="80" t="e" vm="1">
        <f>+[4]!NumLetras(CB20,"PESO","PESOS DOMINICANOS","$EE $m CON #d/100 CENTAVOS")</f>
        <v>#VALUE!</v>
      </c>
      <c r="CD20" s="165">
        <v>9</v>
      </c>
      <c r="CE20" s="37">
        <f t="shared" si="11"/>
        <v>360</v>
      </c>
      <c r="CF20" s="189">
        <v>82.59999999999998</v>
      </c>
      <c r="CG20" s="80">
        <f>+CD20*'PRECIOS SEGUN ADJ (RURAL)'!$B$15*'PRECIOS SEGUN ADJ (RURAL)'!$C$15</f>
        <v>29736</v>
      </c>
      <c r="CH20" s="80" t="e" vm="1">
        <f>+[4]!NumLetras(CG20,"PESO","PESOS DOMINICANOS","$EE $m CON #d/100 CENTAVOS")</f>
        <v>#VALUE!</v>
      </c>
      <c r="CI20" s="80">
        <f t="shared" si="25"/>
        <v>5352.48</v>
      </c>
      <c r="CJ20" s="197">
        <v>193</v>
      </c>
      <c r="CK20" s="198">
        <f t="shared" si="26"/>
        <v>3860</v>
      </c>
      <c r="CL20" s="199">
        <v>5.5</v>
      </c>
      <c r="CM20" s="200">
        <f>+CJ20*'PRECIOS SEGUN ADJ (RURAL)'!$B$16*'PRECIOS SEGUN ADJ (RURAL)'!$C$16</f>
        <v>21230</v>
      </c>
      <c r="CN20" s="200" t="e" vm="1">
        <f>+[4]!NumLetras(CM20,"PESO","PESOS DOMINICANOS","$EE $m CON #d/100 CENTAVOS")</f>
        <v>#VALUE!</v>
      </c>
      <c r="CO20" s="165">
        <v>193</v>
      </c>
      <c r="CP20" s="37">
        <f t="shared" si="12"/>
        <v>7720</v>
      </c>
      <c r="CQ20" s="189">
        <v>23.059999999999995</v>
      </c>
      <c r="CR20" s="80">
        <f>+CO20*'PRECIOS SEGUN ADJ (RURAL)'!$B$17*'PRECIOS SEGUN ADJ (RURAL)'!$C$17</f>
        <v>178023.2</v>
      </c>
      <c r="CS20" s="80" t="e" vm="1">
        <f>+[4]!NumLetras(CR20,"PESO","PESOS DOMINICANOS","$EE $m CON #d/100 CENTAVOS")</f>
        <v>#VALUE!</v>
      </c>
      <c r="CT20" s="201">
        <v>12</v>
      </c>
      <c r="CU20" s="202">
        <f t="shared" si="13"/>
        <v>480</v>
      </c>
      <c r="CV20" s="203">
        <v>220</v>
      </c>
      <c r="CW20" s="204">
        <f>+CT20*'PRECIOS SEGUN ADJ (RURAL)'!$B$18*'PRECIOS SEGUN ADJ (RURAL)'!$C$18</f>
        <v>105600</v>
      </c>
      <c r="CX20" s="204" t="e" vm="1">
        <f>+[4]!NumLetras(CW20,"PESO","PESOS DOMINICANOS","$EE $m CON #d/100 CENTAVOS")</f>
        <v>#VALUE!</v>
      </c>
      <c r="CY20" s="204">
        <f t="shared" si="27"/>
        <v>19008</v>
      </c>
      <c r="CZ20" s="165">
        <v>11</v>
      </c>
      <c r="DA20" s="37">
        <f t="shared" si="14"/>
        <v>440</v>
      </c>
      <c r="DB20" s="189">
        <v>21.83</v>
      </c>
      <c r="DC20" s="80">
        <f>+CZ20*'PRECIOS SEGUN ADJ (RURAL)'!$B$19*'PRECIOS SEGUN ADJ (RURAL)'!$C$19</f>
        <v>9605.2000000000007</v>
      </c>
      <c r="DD20" s="80" t="e" vm="1">
        <f>+[4]!NumLetras(DC20,"PESO","PESOS DOMINICANOS","$EE $m CON #d/100 CENTAVOS")</f>
        <v>#VALUE!</v>
      </c>
      <c r="DE20" s="80">
        <f t="shared" si="28"/>
        <v>1728.94</v>
      </c>
      <c r="DF20" s="165">
        <v>30</v>
      </c>
      <c r="DG20" s="37">
        <f t="shared" si="15"/>
        <v>1200</v>
      </c>
      <c r="DH20" s="189">
        <v>33</v>
      </c>
      <c r="DI20" s="80">
        <f>+DF20*'PRECIOS SEGUN ADJ (RURAL)'!$B$20*'PRECIOS SEGUN ADJ (RURAL)'!$C$20</f>
        <v>39600</v>
      </c>
      <c r="DJ20" s="80" t="e" vm="1">
        <f>+[4]!NumLetras(DI20,"PESO","PESOS DOMINICANOS","$EE $m CON #d/100 CENTAVOS")</f>
        <v>#VALUE!</v>
      </c>
      <c r="DK20" s="80">
        <f t="shared" si="29"/>
        <v>949273.8899999999</v>
      </c>
      <c r="DL20" s="80" t="e" vm="1">
        <f>+[4]!NumLetras(DK20,"PESO","PESOS DOMINICANOS","$EE $m CON #d/100 CENTAVOS")</f>
        <v>#VALUE!</v>
      </c>
      <c r="DM20" s="80">
        <f t="shared" si="16"/>
        <v>1033421.2</v>
      </c>
      <c r="DN20" s="80" t="e" vm="1">
        <f>+[4]!NumLetras(DM20,"PESO","PESOS DOMINICANOS","$EE $m CON #d/100 CENTAVOS")</f>
        <v>#VALUE!</v>
      </c>
      <c r="DO20" s="80">
        <f t="shared" si="17"/>
        <v>84147.31</v>
      </c>
      <c r="DP20" s="80" t="e" vm="1">
        <f>+[4]!NumLetras(DO20,"PESO","PESOS DOMINICANOS","$EE $m CON #d/100 CENTAVOS")</f>
        <v>#VALUE!</v>
      </c>
      <c r="DQ20" s="80">
        <f t="shared" si="30"/>
        <v>206684.24</v>
      </c>
      <c r="DR20" s="80" t="e" vm="1">
        <f>+[4]!NumLetras(DQ20,"PESO","PESOS DOMINICANOS","$EE $m CON #d/100 CENTAVOS")</f>
        <v>#VALUE!</v>
      </c>
      <c r="DS20" s="80">
        <f t="shared" si="31"/>
        <v>10334.209999999999</v>
      </c>
      <c r="DT20" s="80"/>
      <c r="DU20" s="37" t="str">
        <f>+VLOOKUP(D20,'RURAL XENIA'!F:H,2,0)</f>
        <v>R-24</v>
      </c>
    </row>
    <row r="21" spans="1:125" hidden="1">
      <c r="A21" s="37">
        <v>20</v>
      </c>
      <c r="B21" s="37">
        <v>20</v>
      </c>
      <c r="C21" s="26" t="s">
        <v>1197</v>
      </c>
      <c r="D21" s="37">
        <v>40220786707</v>
      </c>
      <c r="E21" s="37" t="str">
        <f>+VLOOKUP(D21,'INFORMACION DE PROVEEDORES'!C:I,2,0)</f>
        <v>402-2078670-7</v>
      </c>
      <c r="F21" s="26" t="str">
        <f>+VLOOKUP(D21,'INFORMACION DE PROVEEDORES'!C:J,4,0)</f>
        <v>CARLOS SANCHEZ PEGUERO</v>
      </c>
      <c r="G21" s="37" t="str">
        <f>+VLOOKUP(D21,'INFORMACION DE PROVEEDORES'!C:K,5,0)</f>
        <v>402-2078670-7</v>
      </c>
      <c r="H21" s="26" t="str">
        <f>+VLOOKUP(D21,'INFORMACION DE PROVEEDORES'!C:L,7,0)</f>
        <v>CALLE NICOLAS MAÑON NO.02 ESTEBANIA, AZUA</v>
      </c>
      <c r="I21" s="37" t="str">
        <f>+VLOOKUP(D21,'INFORMACION DE PROVEEDORES'!C:M,3,0)</f>
        <v xml:space="preserve"> FÍSICA</v>
      </c>
      <c r="J21" s="37">
        <v>2</v>
      </c>
      <c r="K21" s="37">
        <v>180</v>
      </c>
      <c r="L21" s="37">
        <v>13</v>
      </c>
      <c r="M21" s="37">
        <f t="shared" si="18"/>
        <v>520</v>
      </c>
      <c r="N21" s="189">
        <v>60.180000000000007</v>
      </c>
      <c r="O21" s="80">
        <f>+L21*'PRECIOS SEGUN ADJ (RURAL)'!$B$2*'PRECIOS SEGUN ADJ (RURAL)'!$C$2</f>
        <v>31293.600000000002</v>
      </c>
      <c r="P21" s="80" t="e" vm="1">
        <f>+[4]!NumLetras(O21,"PESO","PESOS DOMINICANOS","$EE $m CON #d/100 CENTAVOS")</f>
        <v>#VALUE!</v>
      </c>
      <c r="Q21" s="80">
        <f t="shared" si="19"/>
        <v>5006.9799999999996</v>
      </c>
      <c r="R21" s="165">
        <v>3</v>
      </c>
      <c r="S21" s="37">
        <f t="shared" si="0"/>
        <v>120</v>
      </c>
      <c r="T21" s="189">
        <v>33</v>
      </c>
      <c r="U21" s="80">
        <f>+R21*'PRECIOS SEGUN ADJ (RURAL)'!$B$3*'PRECIOS SEGUN ADJ (RURAL)'!$C$3</f>
        <v>3960</v>
      </c>
      <c r="V21" s="80" t="e" vm="1">
        <f>+[4]!NumLetras(U21,"PESO","PESOS DOMINICANOS","$EE $m CON #d/100 CENTAVOS")</f>
        <v>#VALUE!</v>
      </c>
      <c r="W21" s="165">
        <v>29</v>
      </c>
      <c r="X21" s="37">
        <f t="shared" si="1"/>
        <v>1160</v>
      </c>
      <c r="Y21" s="189">
        <v>87.91</v>
      </c>
      <c r="Z21" s="80">
        <f>+W21*'PRECIOS SEGUN ADJ (RURAL)'!$B$4*'PRECIOS SEGUN ADJ (RURAL)'!$C$4</f>
        <v>101975.59999999999</v>
      </c>
      <c r="AA21" s="80" t="e" vm="1">
        <f>+[4]!NumLetras(Z21,"PESO","PESOS DOMINICANOS","$EE $m CON #d/100 CENTAVOS")</f>
        <v>#VALUE!</v>
      </c>
      <c r="AB21" s="80">
        <f t="shared" si="20"/>
        <v>18355.61</v>
      </c>
      <c r="AC21" s="165">
        <v>34</v>
      </c>
      <c r="AD21" s="37">
        <f t="shared" si="2"/>
        <v>1360</v>
      </c>
      <c r="AE21" s="189">
        <v>53.95</v>
      </c>
      <c r="AF21" s="80">
        <f>+AC21*'PRECIOS SEGUN ADJ (RURAL)'!$B$5*'PRECIOS SEGUN ADJ (RURAL)'!$C$5</f>
        <v>73372</v>
      </c>
      <c r="AG21" s="80" t="e" vm="1">
        <f>+[4]!NumLetras(AF21,"PESO","PESOS DOMINICANOS","$EE $m CON #d/100 CENTAVOS")</f>
        <v>#VALUE!</v>
      </c>
      <c r="AH21" s="165">
        <v>5</v>
      </c>
      <c r="AI21" s="37">
        <f t="shared" si="3"/>
        <v>200</v>
      </c>
      <c r="AJ21" s="189">
        <v>29.05</v>
      </c>
      <c r="AK21" s="80">
        <f>+AH21*'PRECIOS SEGUN ADJ (RURAL)'!$B$6*'PRECIOS SEGUN ADJ (RURAL)'!$C$6</f>
        <v>5810</v>
      </c>
      <c r="AL21" s="80" t="e" vm="1">
        <f>+[4]!NumLetras(AK21,"PESO","PESOS DOMINICANOS","$EE $m CON #d/100 CENTAVOS")</f>
        <v>#VALUE!</v>
      </c>
      <c r="AM21" s="80">
        <f t="shared" si="21"/>
        <v>929.6</v>
      </c>
      <c r="AN21" s="165">
        <v>11</v>
      </c>
      <c r="AO21" s="37">
        <f t="shared" si="4"/>
        <v>440</v>
      </c>
      <c r="AP21" s="189">
        <v>304.44</v>
      </c>
      <c r="AQ21" s="80">
        <f>+AN21*'PRECIOS SEGUN ADJ (RURAL)'!$B$7*'PRECIOS SEGUN ADJ (RURAL)'!$C$7</f>
        <v>133953.60000000001</v>
      </c>
      <c r="AR21" s="80" t="e" vm="1">
        <f>+[4]!NumLetras(AQ21,"PESO","PESOS DOMINICANOS","$EE $m CON #d/100 CENTAVOS")</f>
        <v>#VALUE!</v>
      </c>
      <c r="AS21" s="80">
        <f t="shared" si="22"/>
        <v>24111.65</v>
      </c>
      <c r="AT21" s="165">
        <v>3</v>
      </c>
      <c r="AU21" s="37">
        <f t="shared" si="5"/>
        <v>120</v>
      </c>
      <c r="AV21" s="189">
        <v>140.38999999999999</v>
      </c>
      <c r="AW21" s="80">
        <f>+AT21*'PRECIOS SEGUN ADJ (RURAL)'!$B$8*'PRECIOS SEGUN ADJ (RURAL)'!$C$8</f>
        <v>16846.8</v>
      </c>
      <c r="AX21" s="80" t="e" vm="1">
        <f>+[4]!NumLetras(AW21,"PESO","PESOS DOMINICANOS","$EE $m CON #d/100 CENTAVOS")</f>
        <v>#VALUE!</v>
      </c>
      <c r="AY21" s="80">
        <f t="shared" si="23"/>
        <v>3032.42</v>
      </c>
      <c r="AZ21" s="165">
        <v>9</v>
      </c>
      <c r="BA21" s="37">
        <f t="shared" si="6"/>
        <v>360</v>
      </c>
      <c r="BB21" s="189">
        <v>68.099999999999994</v>
      </c>
      <c r="BC21" s="80">
        <f>+AZ21*'PRECIOS SEGUN ADJ (RURAL)'!$B$9*'PRECIOS SEGUN ADJ (RURAL)'!$C$9</f>
        <v>24516</v>
      </c>
      <c r="BD21" s="80" t="e" vm="1">
        <f>+[4]!NumLetras(BC21,"PESO","PESOS DOMINICANOS","$EE $m CON #d/100 CENTAVOS")</f>
        <v>#VALUE!</v>
      </c>
      <c r="BE21" s="165">
        <v>180</v>
      </c>
      <c r="BF21" s="37">
        <f t="shared" si="24"/>
        <v>3600</v>
      </c>
      <c r="BG21" s="189">
        <v>5.5</v>
      </c>
      <c r="BH21" s="80">
        <f>+BE21*'PRECIOS SEGUN ADJ (RURAL)'!$B$10*'PRECIOS SEGUN ADJ (RURAL)'!$C$10</f>
        <v>19800</v>
      </c>
      <c r="BI21" s="80" t="e" vm="1">
        <f>+[4]!NumLetras(BH21,"PESO","PESOS DOMINICANOS","$EE $m CON #d/100 CENTAVOS")</f>
        <v>#VALUE!</v>
      </c>
      <c r="BJ21" s="165">
        <v>180</v>
      </c>
      <c r="BK21" s="37">
        <f t="shared" si="7"/>
        <v>7200</v>
      </c>
      <c r="BL21" s="189">
        <v>7.1500000000000012</v>
      </c>
      <c r="BM21" s="80">
        <f>+BJ21*'PRECIOS SEGUN ADJ (RURAL)'!$B$11*'PRECIOS SEGUN ADJ (RURAL)'!$C$11</f>
        <v>51480</v>
      </c>
      <c r="BN21" s="80" t="e" vm="1">
        <f>+[4]!NumLetras(BM21,"PESO","PESOS DOMINICANOS","$EE $m CON #d/100 CENTAVOS")</f>
        <v>#VALUE!</v>
      </c>
      <c r="BO21" s="165">
        <v>180</v>
      </c>
      <c r="BP21" s="37">
        <f t="shared" si="8"/>
        <v>7200</v>
      </c>
      <c r="BQ21" s="189">
        <v>6.84</v>
      </c>
      <c r="BR21" s="80">
        <f>+BO21*'PRECIOS SEGUN ADJ (RURAL)'!$B$12*'PRECIOS SEGUN ADJ (RURAL)'!$C$12</f>
        <v>49248</v>
      </c>
      <c r="BS21" s="80" t="e" vm="1">
        <f>+[4]!NumLetras(BR21,"PESO","PESOS DOMINICANOS","$EE $m CON #d/100 CENTAVOS")</f>
        <v>#VALUE!</v>
      </c>
      <c r="BT21" s="193">
        <v>24</v>
      </c>
      <c r="BU21" s="194">
        <f t="shared" si="9"/>
        <v>960</v>
      </c>
      <c r="BV21" s="195">
        <v>21.68</v>
      </c>
      <c r="BW21" s="196">
        <f>+BT21*'PRECIOS SEGUN ADJ (RURAL)'!$B$13*'PRECIOS SEGUN ADJ (RURAL)'!$C$13</f>
        <v>20812.799999999996</v>
      </c>
      <c r="BX21" s="196" t="e" vm="1">
        <f>+[4]!NumLetras(BW21,"PESO","PESOS DOMINICANOS","$EE $m CON #d/100 CENTAVOS")</f>
        <v>#VALUE!</v>
      </c>
      <c r="BY21" s="165">
        <v>180</v>
      </c>
      <c r="BZ21" s="37">
        <f t="shared" si="10"/>
        <v>7200</v>
      </c>
      <c r="CA21" s="189">
        <v>6.5999999999999988</v>
      </c>
      <c r="CB21" s="80">
        <f>+BY21*'PRECIOS SEGUN ADJ (RURAL)'!$B$14*'PRECIOS SEGUN ADJ (RURAL)'!$C$14</f>
        <v>47520</v>
      </c>
      <c r="CC21" s="80" t="e" vm="1">
        <f>+[4]!NumLetras(CB21,"PESO","PESOS DOMINICANOS","$EE $m CON #d/100 CENTAVOS")</f>
        <v>#VALUE!</v>
      </c>
      <c r="CD21" s="165">
        <v>7</v>
      </c>
      <c r="CE21" s="37">
        <f t="shared" si="11"/>
        <v>280</v>
      </c>
      <c r="CF21" s="189">
        <v>82.59999999999998</v>
      </c>
      <c r="CG21" s="80">
        <f>+CD21*'PRECIOS SEGUN ADJ (RURAL)'!$B$15*'PRECIOS SEGUN ADJ (RURAL)'!$C$15</f>
        <v>23127.999999999996</v>
      </c>
      <c r="CH21" s="80" t="e" vm="1">
        <f>+[4]!NumLetras(CG21,"PESO","PESOS DOMINICANOS","$EE $m CON #d/100 CENTAVOS")</f>
        <v>#VALUE!</v>
      </c>
      <c r="CI21" s="80">
        <f t="shared" si="25"/>
        <v>4163.04</v>
      </c>
      <c r="CJ21" s="197">
        <v>180</v>
      </c>
      <c r="CK21" s="198">
        <f t="shared" si="26"/>
        <v>3600</v>
      </c>
      <c r="CL21" s="199">
        <v>5.5</v>
      </c>
      <c r="CM21" s="200">
        <f>+CJ21*'PRECIOS SEGUN ADJ (RURAL)'!$B$16*'PRECIOS SEGUN ADJ (RURAL)'!$C$16</f>
        <v>19800</v>
      </c>
      <c r="CN21" s="200" t="e" vm="1">
        <f>+[4]!NumLetras(CM21,"PESO","PESOS DOMINICANOS","$EE $m CON #d/100 CENTAVOS")</f>
        <v>#VALUE!</v>
      </c>
      <c r="CO21" s="165">
        <v>180</v>
      </c>
      <c r="CP21" s="37">
        <f t="shared" si="12"/>
        <v>7200</v>
      </c>
      <c r="CQ21" s="189">
        <v>23.059999999999995</v>
      </c>
      <c r="CR21" s="80">
        <f>+CO21*'PRECIOS SEGUN ADJ (RURAL)'!$B$17*'PRECIOS SEGUN ADJ (RURAL)'!$C$17</f>
        <v>166032</v>
      </c>
      <c r="CS21" s="80" t="e" vm="1">
        <f>+[4]!NumLetras(CR21,"PESO","PESOS DOMINICANOS","$EE $m CON #d/100 CENTAVOS")</f>
        <v>#VALUE!</v>
      </c>
      <c r="CT21" s="201">
        <v>11</v>
      </c>
      <c r="CU21" s="202">
        <f t="shared" si="13"/>
        <v>440</v>
      </c>
      <c r="CV21" s="203">
        <v>220</v>
      </c>
      <c r="CW21" s="204">
        <f>+CT21*'PRECIOS SEGUN ADJ (RURAL)'!$B$18*'PRECIOS SEGUN ADJ (RURAL)'!$C$18</f>
        <v>96800</v>
      </c>
      <c r="CX21" s="204" t="e" vm="1">
        <f>+[4]!NumLetras(CW21,"PESO","PESOS DOMINICANOS","$EE $m CON #d/100 CENTAVOS")</f>
        <v>#VALUE!</v>
      </c>
      <c r="CY21" s="204">
        <f t="shared" si="27"/>
        <v>17424</v>
      </c>
      <c r="CZ21" s="165">
        <v>8</v>
      </c>
      <c r="DA21" s="37">
        <f t="shared" si="14"/>
        <v>320</v>
      </c>
      <c r="DB21" s="189">
        <v>21.83</v>
      </c>
      <c r="DC21" s="80">
        <f>+CZ21*'PRECIOS SEGUN ADJ (RURAL)'!$B$19*'PRECIOS SEGUN ADJ (RURAL)'!$C$19</f>
        <v>6985.5999999999995</v>
      </c>
      <c r="DD21" s="80" t="e" vm="1">
        <f>+[4]!NumLetras(DC21,"PESO","PESOS DOMINICANOS","$EE $m CON #d/100 CENTAVOS")</f>
        <v>#VALUE!</v>
      </c>
      <c r="DE21" s="80">
        <f t="shared" si="28"/>
        <v>1257.4100000000001</v>
      </c>
      <c r="DF21" s="165">
        <v>27</v>
      </c>
      <c r="DG21" s="37">
        <f t="shared" si="15"/>
        <v>1080</v>
      </c>
      <c r="DH21" s="189">
        <v>33</v>
      </c>
      <c r="DI21" s="80">
        <f>+DF21*'PRECIOS SEGUN ADJ (RURAL)'!$B$20*'PRECIOS SEGUN ADJ (RURAL)'!$C$20</f>
        <v>35640</v>
      </c>
      <c r="DJ21" s="80" t="e" vm="1">
        <f>+[4]!NumLetras(DI21,"PESO","PESOS DOMINICANOS","$EE $m CON #d/100 CENTAVOS")</f>
        <v>#VALUE!</v>
      </c>
      <c r="DK21" s="80">
        <f t="shared" si="29"/>
        <v>854693.29</v>
      </c>
      <c r="DL21" s="80" t="e" vm="1">
        <f>+[4]!NumLetras(DK21,"PESO","PESOS DOMINICANOS","$EE $m CON #d/100 CENTAVOS")</f>
        <v>#VALUE!</v>
      </c>
      <c r="DM21" s="80">
        <f t="shared" si="16"/>
        <v>928974</v>
      </c>
      <c r="DN21" s="80" t="e" vm="1">
        <f>+[4]!NumLetras(DM21,"PESO","PESOS DOMINICANOS","$EE $m CON #d/100 CENTAVOS")</f>
        <v>#VALUE!</v>
      </c>
      <c r="DO21" s="80">
        <f t="shared" si="17"/>
        <v>74280.709999999992</v>
      </c>
      <c r="DP21" s="80" t="e" vm="1">
        <f>+[4]!NumLetras(DO21,"PESO","PESOS DOMINICANOS","$EE $m CON #d/100 CENTAVOS")</f>
        <v>#VALUE!</v>
      </c>
      <c r="DQ21" s="80">
        <f t="shared" si="30"/>
        <v>185794.8</v>
      </c>
      <c r="DR21" s="80" t="e" vm="1">
        <f>+[4]!NumLetras(DQ21,"PESO","PESOS DOMINICANOS","$EE $m CON #d/100 CENTAVOS")</f>
        <v>#VALUE!</v>
      </c>
      <c r="DS21" s="80">
        <f t="shared" si="31"/>
        <v>9289.74</v>
      </c>
      <c r="DT21" s="80"/>
      <c r="DU21" s="37" t="str">
        <f>+VLOOKUP(D21,'RURAL XENIA'!F:H,2,0)</f>
        <v>R-02</v>
      </c>
    </row>
    <row r="22" spans="1:125" hidden="1">
      <c r="A22" s="37">
        <v>21</v>
      </c>
      <c r="B22" s="37">
        <v>21</v>
      </c>
      <c r="C22" s="26" t="s">
        <v>1216</v>
      </c>
      <c r="D22" s="37">
        <v>5601491052</v>
      </c>
      <c r="E22" s="37" t="str">
        <f>+VLOOKUP(D22,'INFORMACION DE PROVEEDORES'!C:I,2,0)</f>
        <v>056-0149105-2</v>
      </c>
      <c r="F22" s="26" t="str">
        <f>+VLOOKUP(D22,'INFORMACION DE PROVEEDORES'!C:J,4,0)</f>
        <v>CAROLYN VIRGINIA PERALTA ESTRELLA</v>
      </c>
      <c r="G22" s="37" t="str">
        <f>+VLOOKUP(D22,'INFORMACION DE PROVEEDORES'!C:K,5,0)</f>
        <v>056-0149105-2</v>
      </c>
      <c r="H22" s="26" t="str">
        <f>+VLOOKUP(D22,'INFORMACION DE PROVEEDORES'!C:L,7,0)</f>
        <v>CALLE NIÑO RIZEK, NO. 3-A, SAN FRANCISCO DE MACORIS</v>
      </c>
      <c r="I22" s="37" t="str">
        <f>+VLOOKUP(D22,'INFORMACION DE PROVEEDORES'!C:M,3,0)</f>
        <v xml:space="preserve"> FÍSICA</v>
      </c>
      <c r="J22" s="37">
        <v>2</v>
      </c>
      <c r="K22" s="37">
        <v>232</v>
      </c>
      <c r="L22" s="37">
        <v>16</v>
      </c>
      <c r="M22" s="37">
        <f t="shared" si="18"/>
        <v>640</v>
      </c>
      <c r="N22" s="189">
        <v>60.180000000000007</v>
      </c>
      <c r="O22" s="80">
        <f>+L22*'PRECIOS SEGUN ADJ (RURAL)'!$B$2*'PRECIOS SEGUN ADJ (RURAL)'!$C$2</f>
        <v>38515.199999999997</v>
      </c>
      <c r="P22" s="80" t="e" vm="1">
        <f>+[4]!NumLetras(O22,"PESO","PESOS DOMINICANOS","$EE $m CON #d/100 CENTAVOS")</f>
        <v>#VALUE!</v>
      </c>
      <c r="Q22" s="80">
        <f t="shared" si="19"/>
        <v>6162.43</v>
      </c>
      <c r="R22" s="165">
        <v>4</v>
      </c>
      <c r="S22" s="37">
        <f t="shared" si="0"/>
        <v>160</v>
      </c>
      <c r="T22" s="189">
        <v>33</v>
      </c>
      <c r="U22" s="80">
        <f>+R22*'PRECIOS SEGUN ADJ (RURAL)'!$B$3*'PRECIOS SEGUN ADJ (RURAL)'!$C$3</f>
        <v>5280</v>
      </c>
      <c r="V22" s="80" t="e" vm="1">
        <f>+[4]!NumLetras(U22,"PESO","PESOS DOMINICANOS","$EE $m CON #d/100 CENTAVOS")</f>
        <v>#VALUE!</v>
      </c>
      <c r="W22" s="165">
        <v>36</v>
      </c>
      <c r="X22" s="37">
        <f t="shared" si="1"/>
        <v>1440</v>
      </c>
      <c r="Y22" s="189">
        <v>87.91</v>
      </c>
      <c r="Z22" s="80">
        <f>+W22*'PRECIOS SEGUN ADJ (RURAL)'!$B$4*'PRECIOS SEGUN ADJ (RURAL)'!$C$4</f>
        <v>126590.39999999999</v>
      </c>
      <c r="AA22" s="80" t="e" vm="1">
        <f>+[4]!NumLetras(Z22,"PESO","PESOS DOMINICANOS","$EE $m CON #d/100 CENTAVOS")</f>
        <v>#VALUE!</v>
      </c>
      <c r="AB22" s="80">
        <f t="shared" si="20"/>
        <v>22786.27</v>
      </c>
      <c r="AC22" s="165">
        <v>44</v>
      </c>
      <c r="AD22" s="37">
        <f t="shared" si="2"/>
        <v>1760</v>
      </c>
      <c r="AE22" s="189">
        <v>53.95</v>
      </c>
      <c r="AF22" s="80">
        <f>+AC22*'PRECIOS SEGUN ADJ (RURAL)'!$B$5*'PRECIOS SEGUN ADJ (RURAL)'!$C$5</f>
        <v>94952</v>
      </c>
      <c r="AG22" s="80" t="e" vm="1">
        <f>+[4]!NumLetras(AF22,"PESO","PESOS DOMINICANOS","$EE $m CON #d/100 CENTAVOS")</f>
        <v>#VALUE!</v>
      </c>
      <c r="AH22" s="165">
        <v>6</v>
      </c>
      <c r="AI22" s="37">
        <f t="shared" si="3"/>
        <v>240</v>
      </c>
      <c r="AJ22" s="189">
        <v>29.05</v>
      </c>
      <c r="AK22" s="80">
        <f>+AH22*'PRECIOS SEGUN ADJ (RURAL)'!$B$6*'PRECIOS SEGUN ADJ (RURAL)'!$C$6</f>
        <v>6972</v>
      </c>
      <c r="AL22" s="80" t="e" vm="1">
        <f>+[4]!NumLetras(AK22,"PESO","PESOS DOMINICANOS","$EE $m CON #d/100 CENTAVOS")</f>
        <v>#VALUE!</v>
      </c>
      <c r="AM22" s="80">
        <f t="shared" si="21"/>
        <v>1115.52</v>
      </c>
      <c r="AN22" s="165">
        <v>14</v>
      </c>
      <c r="AO22" s="37">
        <f t="shared" si="4"/>
        <v>560</v>
      </c>
      <c r="AP22" s="189">
        <v>304.44</v>
      </c>
      <c r="AQ22" s="80">
        <f>+AN22*'PRECIOS SEGUN ADJ (RURAL)'!$B$7*'PRECIOS SEGUN ADJ (RURAL)'!$C$7</f>
        <v>170486.39999999999</v>
      </c>
      <c r="AR22" s="80" t="e" vm="1">
        <f>+[4]!NumLetras(AQ22,"PESO","PESOS DOMINICANOS","$EE $m CON #d/100 CENTAVOS")</f>
        <v>#VALUE!</v>
      </c>
      <c r="AS22" s="80">
        <f t="shared" si="22"/>
        <v>30687.55</v>
      </c>
      <c r="AT22" s="165">
        <v>4</v>
      </c>
      <c r="AU22" s="37">
        <f t="shared" si="5"/>
        <v>160</v>
      </c>
      <c r="AV22" s="189">
        <v>140.38999999999999</v>
      </c>
      <c r="AW22" s="80">
        <f>+AT22*'PRECIOS SEGUN ADJ (RURAL)'!$B$8*'PRECIOS SEGUN ADJ (RURAL)'!$C$8</f>
        <v>22462.399999999998</v>
      </c>
      <c r="AX22" s="80" t="e" vm="1">
        <f>+[4]!NumLetras(AW22,"PESO","PESOS DOMINICANOS","$EE $m CON #d/100 CENTAVOS")</f>
        <v>#VALUE!</v>
      </c>
      <c r="AY22" s="80">
        <f t="shared" si="23"/>
        <v>4043.23</v>
      </c>
      <c r="AZ22" s="165">
        <v>11</v>
      </c>
      <c r="BA22" s="37">
        <f t="shared" si="6"/>
        <v>440</v>
      </c>
      <c r="BB22" s="189">
        <v>68.099999999999994</v>
      </c>
      <c r="BC22" s="80">
        <f>+AZ22*'PRECIOS SEGUN ADJ (RURAL)'!$B$9*'PRECIOS SEGUN ADJ (RURAL)'!$C$9</f>
        <v>29963.999999999996</v>
      </c>
      <c r="BD22" s="80" t="e" vm="1">
        <f>+[4]!NumLetras(BC22,"PESO","PESOS DOMINICANOS","$EE $m CON #d/100 CENTAVOS")</f>
        <v>#VALUE!</v>
      </c>
      <c r="BE22" s="165">
        <v>232</v>
      </c>
      <c r="BF22" s="37">
        <f t="shared" si="24"/>
        <v>4640</v>
      </c>
      <c r="BG22" s="189">
        <v>5.5</v>
      </c>
      <c r="BH22" s="80">
        <f>+BE22*'PRECIOS SEGUN ADJ (RURAL)'!$B$10*'PRECIOS SEGUN ADJ (RURAL)'!$C$10</f>
        <v>25520</v>
      </c>
      <c r="BI22" s="80" t="e" vm="1">
        <f>+[4]!NumLetras(BH22,"PESO","PESOS DOMINICANOS","$EE $m CON #d/100 CENTAVOS")</f>
        <v>#VALUE!</v>
      </c>
      <c r="BJ22" s="165">
        <v>232</v>
      </c>
      <c r="BK22" s="37">
        <f t="shared" si="7"/>
        <v>9280</v>
      </c>
      <c r="BL22" s="189">
        <v>7.1500000000000012</v>
      </c>
      <c r="BM22" s="80">
        <f>+BJ22*'PRECIOS SEGUN ADJ (RURAL)'!$B$11*'PRECIOS SEGUN ADJ (RURAL)'!$C$11</f>
        <v>66352</v>
      </c>
      <c r="BN22" s="80" t="e" vm="1">
        <f>+[4]!NumLetras(BM22,"PESO","PESOS DOMINICANOS","$EE $m CON #d/100 CENTAVOS")</f>
        <v>#VALUE!</v>
      </c>
      <c r="BO22" s="165">
        <v>232</v>
      </c>
      <c r="BP22" s="37">
        <f t="shared" si="8"/>
        <v>9280</v>
      </c>
      <c r="BQ22" s="189">
        <v>6.84</v>
      </c>
      <c r="BR22" s="80">
        <f>+BO22*'PRECIOS SEGUN ADJ (RURAL)'!$B$12*'PRECIOS SEGUN ADJ (RURAL)'!$C$12</f>
        <v>63475.199999999997</v>
      </c>
      <c r="BS22" s="80" t="e" vm="1">
        <f>+[4]!NumLetras(BR22,"PESO","PESOS DOMINICANOS","$EE $m CON #d/100 CENTAVOS")</f>
        <v>#VALUE!</v>
      </c>
      <c r="BT22" s="193">
        <v>31</v>
      </c>
      <c r="BU22" s="194">
        <f t="shared" si="9"/>
        <v>1240</v>
      </c>
      <c r="BV22" s="195">
        <v>21.68</v>
      </c>
      <c r="BW22" s="196">
        <f>+BT22*'PRECIOS SEGUN ADJ (RURAL)'!$B$13*'PRECIOS SEGUN ADJ (RURAL)'!$C$13</f>
        <v>26883.200000000001</v>
      </c>
      <c r="BX22" s="196" t="e" vm="1">
        <f>+[4]!NumLetras(BW22,"PESO","PESOS DOMINICANOS","$EE $m CON #d/100 CENTAVOS")</f>
        <v>#VALUE!</v>
      </c>
      <c r="BY22" s="165">
        <v>232</v>
      </c>
      <c r="BZ22" s="37">
        <f t="shared" si="10"/>
        <v>9280</v>
      </c>
      <c r="CA22" s="189">
        <v>6.5999999999999988</v>
      </c>
      <c r="CB22" s="80">
        <f>+BY22*'PRECIOS SEGUN ADJ (RURAL)'!$B$14*'PRECIOS SEGUN ADJ (RURAL)'!$C$14</f>
        <v>61247.999999999993</v>
      </c>
      <c r="CC22" s="80" t="e" vm="1">
        <f>+[4]!NumLetras(CB22,"PESO","PESOS DOMINICANOS","$EE $m CON #d/100 CENTAVOS")</f>
        <v>#VALUE!</v>
      </c>
      <c r="CD22" s="165">
        <v>9</v>
      </c>
      <c r="CE22" s="37">
        <f t="shared" si="11"/>
        <v>360</v>
      </c>
      <c r="CF22" s="189">
        <v>82.59999999999998</v>
      </c>
      <c r="CG22" s="80">
        <f>+CD22*'PRECIOS SEGUN ADJ (RURAL)'!$B$15*'PRECIOS SEGUN ADJ (RURAL)'!$C$15</f>
        <v>29736</v>
      </c>
      <c r="CH22" s="80" t="e" vm="1">
        <f>+[4]!NumLetras(CG22,"PESO","PESOS DOMINICANOS","$EE $m CON #d/100 CENTAVOS")</f>
        <v>#VALUE!</v>
      </c>
      <c r="CI22" s="80">
        <f t="shared" si="25"/>
        <v>5352.48</v>
      </c>
      <c r="CJ22" s="197">
        <v>232</v>
      </c>
      <c r="CK22" s="198">
        <f t="shared" si="26"/>
        <v>4640</v>
      </c>
      <c r="CL22" s="199">
        <v>5.5</v>
      </c>
      <c r="CM22" s="200">
        <f>+CJ22*'PRECIOS SEGUN ADJ (RURAL)'!$B$16*'PRECIOS SEGUN ADJ (RURAL)'!$C$16</f>
        <v>25520</v>
      </c>
      <c r="CN22" s="200" t="e" vm="1">
        <f>+[4]!NumLetras(CM22,"PESO","PESOS DOMINICANOS","$EE $m CON #d/100 CENTAVOS")</f>
        <v>#VALUE!</v>
      </c>
      <c r="CO22" s="165">
        <v>232</v>
      </c>
      <c r="CP22" s="37">
        <f t="shared" si="12"/>
        <v>9280</v>
      </c>
      <c r="CQ22" s="189">
        <v>23.059999999999995</v>
      </c>
      <c r="CR22" s="80">
        <f>+CO22*'PRECIOS SEGUN ADJ (RURAL)'!$B$17*'PRECIOS SEGUN ADJ (RURAL)'!$C$17</f>
        <v>213996.79999999999</v>
      </c>
      <c r="CS22" s="80" t="e" vm="1">
        <f>+[4]!NumLetras(CR22,"PESO","PESOS DOMINICANOS","$EE $m CON #d/100 CENTAVOS")</f>
        <v>#VALUE!</v>
      </c>
      <c r="CT22" s="201">
        <v>14</v>
      </c>
      <c r="CU22" s="202">
        <f t="shared" si="13"/>
        <v>560</v>
      </c>
      <c r="CV22" s="203">
        <v>220</v>
      </c>
      <c r="CW22" s="204">
        <f>+CT22*'PRECIOS SEGUN ADJ (RURAL)'!$B$18*'PRECIOS SEGUN ADJ (RURAL)'!$C$18</f>
        <v>123200</v>
      </c>
      <c r="CX22" s="204" t="e" vm="1">
        <f>+[4]!NumLetras(CW22,"PESO","PESOS DOMINICANOS","$EE $m CON #d/100 CENTAVOS")</f>
        <v>#VALUE!</v>
      </c>
      <c r="CY22" s="204">
        <f t="shared" si="27"/>
        <v>22176</v>
      </c>
      <c r="CZ22" s="165">
        <v>10</v>
      </c>
      <c r="DA22" s="37">
        <f t="shared" si="14"/>
        <v>400</v>
      </c>
      <c r="DB22" s="189">
        <v>21.83</v>
      </c>
      <c r="DC22" s="80">
        <f>+CZ22*'PRECIOS SEGUN ADJ (RURAL)'!$B$19*'PRECIOS SEGUN ADJ (RURAL)'!$C$19</f>
        <v>8732</v>
      </c>
      <c r="DD22" s="80" t="e" vm="1">
        <f>+[4]!NumLetras(DC22,"PESO","PESOS DOMINICANOS","$EE $m CON #d/100 CENTAVOS")</f>
        <v>#VALUE!</v>
      </c>
      <c r="DE22" s="80">
        <f t="shared" si="28"/>
        <v>1571.76</v>
      </c>
      <c r="DF22" s="165">
        <v>34</v>
      </c>
      <c r="DG22" s="37">
        <f t="shared" si="15"/>
        <v>1360</v>
      </c>
      <c r="DH22" s="189">
        <v>33</v>
      </c>
      <c r="DI22" s="80">
        <f>+DF22*'PRECIOS SEGUN ADJ (RURAL)'!$B$20*'PRECIOS SEGUN ADJ (RURAL)'!$C$20</f>
        <v>44880</v>
      </c>
      <c r="DJ22" s="80" t="e" vm="1">
        <f>+[4]!NumLetras(DI22,"PESO","PESOS DOMINICANOS","$EE $m CON #d/100 CENTAVOS")</f>
        <v>#VALUE!</v>
      </c>
      <c r="DK22" s="80">
        <f t="shared" si="29"/>
        <v>1090870.3599999999</v>
      </c>
      <c r="DL22" s="80" t="e" vm="1">
        <f>+[4]!NumLetras(DK22,"PESO","PESOS DOMINICANOS","$EE $m CON #d/100 CENTAVOS")</f>
        <v>#VALUE!</v>
      </c>
      <c r="DM22" s="80">
        <f t="shared" si="16"/>
        <v>1184765.5999999999</v>
      </c>
      <c r="DN22" s="80" t="e" vm="1">
        <f>+[4]!NumLetras(DM22,"PESO","PESOS DOMINICANOS","$EE $m CON #d/100 CENTAVOS")</f>
        <v>#VALUE!</v>
      </c>
      <c r="DO22" s="80">
        <f t="shared" si="17"/>
        <v>93895.24</v>
      </c>
      <c r="DP22" s="80" t="e" vm="1">
        <f>+[4]!NumLetras(DO22,"PESO","PESOS DOMINICANOS","$EE $m CON #d/100 CENTAVOS")</f>
        <v>#VALUE!</v>
      </c>
      <c r="DQ22" s="80">
        <f t="shared" si="30"/>
        <v>236953.12</v>
      </c>
      <c r="DR22" s="80" t="e" vm="1">
        <f>+[4]!NumLetras(DQ22,"PESO","PESOS DOMINICANOS","$EE $m CON #d/100 CENTAVOS")</f>
        <v>#VALUE!</v>
      </c>
      <c r="DS22" s="80">
        <f t="shared" si="31"/>
        <v>11847.66</v>
      </c>
      <c r="DT22" s="80"/>
      <c r="DU22" s="37" t="str">
        <f>+VLOOKUP(D22,'RURAL XENIA'!F:H,2,0)</f>
        <v>R-21</v>
      </c>
    </row>
    <row r="23" spans="1:125" hidden="1">
      <c r="A23" s="37">
        <v>22</v>
      </c>
      <c r="B23" s="37">
        <v>22</v>
      </c>
      <c r="C23" s="26" t="s">
        <v>2929</v>
      </c>
      <c r="D23" s="37">
        <v>131742122</v>
      </c>
      <c r="E23" s="37">
        <f>+VLOOKUP(D23,'INFORMACION DE PROVEEDORES'!C:I,2,0)</f>
        <v>131742122</v>
      </c>
      <c r="F23" s="26" t="str">
        <f>+VLOOKUP(D23,'INFORMACION DE PROVEEDORES'!C:J,4,0)</f>
        <v>RAFIEL ALMANZAR MARTE</v>
      </c>
      <c r="G23" s="37" t="str">
        <f>+VLOOKUP(D23,'INFORMACION DE PROVEEDORES'!C:K,5,0)</f>
        <v>055-0037818-6</v>
      </c>
      <c r="H23" s="26" t="str">
        <f>+VLOOKUP(D23,'INFORMACION DE PROVEEDORES'!C:L,7,0)</f>
        <v xml:space="preserve">CALLE SANCHEZ ABAJO, TENARES, PROVINCIA HERMANAS MIRABAL </v>
      </c>
      <c r="I23" s="37" t="str">
        <f>+VLOOKUP(D23,'INFORMACION DE PROVEEDORES'!C:M,3,0)</f>
        <v xml:space="preserve"> JURÍDICA</v>
      </c>
      <c r="J23" s="37">
        <v>1</v>
      </c>
      <c r="K23" s="37">
        <v>215</v>
      </c>
      <c r="L23" s="37">
        <v>15</v>
      </c>
      <c r="M23" s="37">
        <f t="shared" si="18"/>
        <v>600</v>
      </c>
      <c r="N23" s="189">
        <v>60.180000000000007</v>
      </c>
      <c r="O23" s="80">
        <f>+L23*'PRECIOS SEGUN ADJ (RURAL)'!$B$2*'PRECIOS SEGUN ADJ (RURAL)'!$C$2</f>
        <v>36108</v>
      </c>
      <c r="P23" s="80" t="e" vm="1">
        <f>+[4]!NumLetras(O23,"PESO","PESOS DOMINICANOS","$EE $m CON #d/100 CENTAVOS")</f>
        <v>#VALUE!</v>
      </c>
      <c r="Q23" s="80">
        <f t="shared" si="19"/>
        <v>5777.28</v>
      </c>
      <c r="R23" s="165">
        <v>3</v>
      </c>
      <c r="S23" s="37">
        <f t="shared" si="0"/>
        <v>120</v>
      </c>
      <c r="T23" s="189">
        <v>33</v>
      </c>
      <c r="U23" s="80">
        <f>+R23*'PRECIOS SEGUN ADJ (RURAL)'!$B$3*'PRECIOS SEGUN ADJ (RURAL)'!$C$3</f>
        <v>3960</v>
      </c>
      <c r="V23" s="80" t="e" vm="1">
        <f>+[4]!NumLetras(U23,"PESO","PESOS DOMINICANOS","$EE $m CON #d/100 CENTAVOS")</f>
        <v>#VALUE!</v>
      </c>
      <c r="W23" s="165">
        <v>33</v>
      </c>
      <c r="X23" s="37">
        <f t="shared" si="1"/>
        <v>1320</v>
      </c>
      <c r="Y23" s="189">
        <v>87.91</v>
      </c>
      <c r="Z23" s="80">
        <f>+W23*'PRECIOS SEGUN ADJ (RURAL)'!$B$4*'PRECIOS SEGUN ADJ (RURAL)'!$C$4</f>
        <v>116041.19999999998</v>
      </c>
      <c r="AA23" s="80" t="e" vm="1">
        <f>+[4]!NumLetras(Z23,"PESO","PESOS DOMINICANOS","$EE $m CON #d/100 CENTAVOS")</f>
        <v>#VALUE!</v>
      </c>
      <c r="AB23" s="80">
        <f t="shared" si="20"/>
        <v>20887.419999999998</v>
      </c>
      <c r="AC23" s="165">
        <v>40</v>
      </c>
      <c r="AD23" s="37">
        <f t="shared" si="2"/>
        <v>1600</v>
      </c>
      <c r="AE23" s="189">
        <v>53.95</v>
      </c>
      <c r="AF23" s="80">
        <f>+AC23*'PRECIOS SEGUN ADJ (RURAL)'!$B$5*'PRECIOS SEGUN ADJ (RURAL)'!$C$5</f>
        <v>86320</v>
      </c>
      <c r="AG23" s="80" t="e" vm="1">
        <f>+[4]!NumLetras(AF23,"PESO","PESOS DOMINICANOS","$EE $m CON #d/100 CENTAVOS")</f>
        <v>#VALUE!</v>
      </c>
      <c r="AH23" s="165">
        <v>5</v>
      </c>
      <c r="AI23" s="37">
        <f t="shared" si="3"/>
        <v>200</v>
      </c>
      <c r="AJ23" s="189">
        <v>29.05</v>
      </c>
      <c r="AK23" s="80">
        <f>+AH23*'PRECIOS SEGUN ADJ (RURAL)'!$B$6*'PRECIOS SEGUN ADJ (RURAL)'!$C$6</f>
        <v>5810</v>
      </c>
      <c r="AL23" s="80" t="e" vm="1">
        <f>+[4]!NumLetras(AK23,"PESO","PESOS DOMINICANOS","$EE $m CON #d/100 CENTAVOS")</f>
        <v>#VALUE!</v>
      </c>
      <c r="AM23" s="80">
        <f t="shared" si="21"/>
        <v>929.6</v>
      </c>
      <c r="AN23" s="165">
        <v>12</v>
      </c>
      <c r="AO23" s="37">
        <f t="shared" si="4"/>
        <v>480</v>
      </c>
      <c r="AP23" s="189">
        <v>304.44</v>
      </c>
      <c r="AQ23" s="80">
        <f>+AN23*'PRECIOS SEGUN ADJ (RURAL)'!$B$7*'PRECIOS SEGUN ADJ (RURAL)'!$C$7</f>
        <v>146131.19999999998</v>
      </c>
      <c r="AR23" s="80" t="e" vm="1">
        <f>+[4]!NumLetras(AQ23,"PESO","PESOS DOMINICANOS","$EE $m CON #d/100 CENTAVOS")</f>
        <v>#VALUE!</v>
      </c>
      <c r="AS23" s="80">
        <f t="shared" si="22"/>
        <v>26303.62</v>
      </c>
      <c r="AT23" s="165">
        <v>3</v>
      </c>
      <c r="AU23" s="37">
        <f t="shared" si="5"/>
        <v>120</v>
      </c>
      <c r="AV23" s="189">
        <v>140.38999999999999</v>
      </c>
      <c r="AW23" s="80">
        <f>+AT23*'PRECIOS SEGUN ADJ (RURAL)'!$B$8*'PRECIOS SEGUN ADJ (RURAL)'!$C$8</f>
        <v>16846.8</v>
      </c>
      <c r="AX23" s="80" t="e" vm="1">
        <f>+[4]!NumLetras(AW23,"PESO","PESOS DOMINICANOS","$EE $m CON #d/100 CENTAVOS")</f>
        <v>#VALUE!</v>
      </c>
      <c r="AY23" s="80">
        <f t="shared" si="23"/>
        <v>3032.42</v>
      </c>
      <c r="AZ23" s="165">
        <v>10</v>
      </c>
      <c r="BA23" s="37">
        <f t="shared" si="6"/>
        <v>400</v>
      </c>
      <c r="BB23" s="189">
        <v>68.099999999999994</v>
      </c>
      <c r="BC23" s="80">
        <f>+AZ23*'PRECIOS SEGUN ADJ (RURAL)'!$B$9*'PRECIOS SEGUN ADJ (RURAL)'!$C$9</f>
        <v>27240</v>
      </c>
      <c r="BD23" s="80" t="e" vm="1">
        <f>+[4]!NumLetras(BC23,"PESO","PESOS DOMINICANOS","$EE $m CON #d/100 CENTAVOS")</f>
        <v>#VALUE!</v>
      </c>
      <c r="BE23" s="165">
        <v>215</v>
      </c>
      <c r="BF23" s="37">
        <f t="shared" si="24"/>
        <v>4300</v>
      </c>
      <c r="BG23" s="189">
        <v>5.5</v>
      </c>
      <c r="BH23" s="80">
        <f>+BE23*'PRECIOS SEGUN ADJ (RURAL)'!$B$10*'PRECIOS SEGUN ADJ (RURAL)'!$C$10</f>
        <v>23650</v>
      </c>
      <c r="BI23" s="80" t="e" vm="1">
        <f>+[4]!NumLetras(BH23,"PESO","PESOS DOMINICANOS","$EE $m CON #d/100 CENTAVOS")</f>
        <v>#VALUE!</v>
      </c>
      <c r="BJ23" s="165">
        <v>215</v>
      </c>
      <c r="BK23" s="37">
        <f t="shared" si="7"/>
        <v>8600</v>
      </c>
      <c r="BL23" s="189">
        <v>7.1500000000000012</v>
      </c>
      <c r="BM23" s="80">
        <f>+BJ23*'PRECIOS SEGUN ADJ (RURAL)'!$B$11*'PRECIOS SEGUN ADJ (RURAL)'!$C$11</f>
        <v>61490</v>
      </c>
      <c r="BN23" s="80" t="e" vm="1">
        <f>+[4]!NumLetras(BM23,"PESO","PESOS DOMINICANOS","$EE $m CON #d/100 CENTAVOS")</f>
        <v>#VALUE!</v>
      </c>
      <c r="BO23" s="165">
        <v>215</v>
      </c>
      <c r="BP23" s="37">
        <f t="shared" si="8"/>
        <v>8600</v>
      </c>
      <c r="BQ23" s="189">
        <v>6.84</v>
      </c>
      <c r="BR23" s="80">
        <f>+BO23*'PRECIOS SEGUN ADJ (RURAL)'!$B$12*'PRECIOS SEGUN ADJ (RURAL)'!$C$12</f>
        <v>58824</v>
      </c>
      <c r="BS23" s="80" t="e" vm="1">
        <f>+[4]!NumLetras(BR23,"PESO","PESOS DOMINICANOS","$EE $m CON #d/100 CENTAVOS")</f>
        <v>#VALUE!</v>
      </c>
      <c r="BT23" s="193">
        <v>28</v>
      </c>
      <c r="BU23" s="194">
        <f t="shared" si="9"/>
        <v>1120</v>
      </c>
      <c r="BV23" s="195">
        <v>21.68</v>
      </c>
      <c r="BW23" s="196">
        <f>+BT23*'PRECIOS SEGUN ADJ (RURAL)'!$B$13*'PRECIOS SEGUN ADJ (RURAL)'!$C$13</f>
        <v>24281.599999999999</v>
      </c>
      <c r="BX23" s="196" t="e" vm="1">
        <f>+[4]!NumLetras(BW23,"PESO","PESOS DOMINICANOS","$EE $m CON #d/100 CENTAVOS")</f>
        <v>#VALUE!</v>
      </c>
      <c r="BY23" s="165">
        <v>215</v>
      </c>
      <c r="BZ23" s="37">
        <f t="shared" si="10"/>
        <v>8600</v>
      </c>
      <c r="CA23" s="189">
        <v>6.5999999999999988</v>
      </c>
      <c r="CB23" s="80">
        <f>+BY23*'PRECIOS SEGUN ADJ (RURAL)'!$B$14*'PRECIOS SEGUN ADJ (RURAL)'!$C$14</f>
        <v>56760</v>
      </c>
      <c r="CC23" s="80" t="e" vm="1">
        <f>+[4]!NumLetras(CB23,"PESO","PESOS DOMINICANOS","$EE $m CON #d/100 CENTAVOS")</f>
        <v>#VALUE!</v>
      </c>
      <c r="CD23" s="165">
        <v>8</v>
      </c>
      <c r="CE23" s="37">
        <f t="shared" si="11"/>
        <v>320</v>
      </c>
      <c r="CF23" s="189">
        <v>82.59999999999998</v>
      </c>
      <c r="CG23" s="80">
        <f>+CD23*'PRECIOS SEGUN ADJ (RURAL)'!$B$15*'PRECIOS SEGUN ADJ (RURAL)'!$C$15</f>
        <v>26432</v>
      </c>
      <c r="CH23" s="80" t="e" vm="1">
        <f>+[4]!NumLetras(CG23,"PESO","PESOS DOMINICANOS","$EE $m CON #d/100 CENTAVOS")</f>
        <v>#VALUE!</v>
      </c>
      <c r="CI23" s="80">
        <f t="shared" si="25"/>
        <v>4757.76</v>
      </c>
      <c r="CJ23" s="197">
        <v>215</v>
      </c>
      <c r="CK23" s="198">
        <f t="shared" si="26"/>
        <v>4300</v>
      </c>
      <c r="CL23" s="199">
        <v>5.5</v>
      </c>
      <c r="CM23" s="200">
        <f>+CJ23*'PRECIOS SEGUN ADJ (RURAL)'!$B$16*'PRECIOS SEGUN ADJ (RURAL)'!$C$16</f>
        <v>23650</v>
      </c>
      <c r="CN23" s="200" t="e" vm="1">
        <f>+[4]!NumLetras(CM23,"PESO","PESOS DOMINICANOS","$EE $m CON #d/100 CENTAVOS")</f>
        <v>#VALUE!</v>
      </c>
      <c r="CO23" s="165">
        <v>215</v>
      </c>
      <c r="CP23" s="37">
        <f t="shared" si="12"/>
        <v>8600</v>
      </c>
      <c r="CQ23" s="189">
        <v>23.059999999999995</v>
      </c>
      <c r="CR23" s="80">
        <f>+CO23*'PRECIOS SEGUN ADJ (RURAL)'!$B$17*'PRECIOS SEGUN ADJ (RURAL)'!$C$17</f>
        <v>198316</v>
      </c>
      <c r="CS23" s="80" t="e" vm="1">
        <f>+[4]!NumLetras(CR23,"PESO","PESOS DOMINICANOS","$EE $m CON #d/100 CENTAVOS")</f>
        <v>#VALUE!</v>
      </c>
      <c r="CT23" s="201">
        <v>12</v>
      </c>
      <c r="CU23" s="202">
        <f t="shared" si="13"/>
        <v>480</v>
      </c>
      <c r="CV23" s="203">
        <v>220</v>
      </c>
      <c r="CW23" s="204">
        <f>+CT23*'PRECIOS SEGUN ADJ (RURAL)'!$B$18*'PRECIOS SEGUN ADJ (RURAL)'!$C$18</f>
        <v>105600</v>
      </c>
      <c r="CX23" s="204" t="e" vm="1">
        <f>+[4]!NumLetras(CW23,"PESO","PESOS DOMINICANOS","$EE $m CON #d/100 CENTAVOS")</f>
        <v>#VALUE!</v>
      </c>
      <c r="CY23" s="204">
        <f t="shared" si="27"/>
        <v>19008</v>
      </c>
      <c r="CZ23" s="165">
        <v>9</v>
      </c>
      <c r="DA23" s="37">
        <f t="shared" si="14"/>
        <v>360</v>
      </c>
      <c r="DB23" s="189">
        <v>21.83</v>
      </c>
      <c r="DC23" s="80">
        <f>+CZ23*'PRECIOS SEGUN ADJ (RURAL)'!$B$19*'PRECIOS SEGUN ADJ (RURAL)'!$C$19</f>
        <v>7858.7999999999993</v>
      </c>
      <c r="DD23" s="80" t="e" vm="1">
        <f>+[4]!NumLetras(DC23,"PESO","PESOS DOMINICANOS","$EE $m CON #d/100 CENTAVOS")</f>
        <v>#VALUE!</v>
      </c>
      <c r="DE23" s="80">
        <f t="shared" si="28"/>
        <v>1414.58</v>
      </c>
      <c r="DF23" s="165">
        <v>31</v>
      </c>
      <c r="DG23" s="37">
        <f t="shared" si="15"/>
        <v>1240</v>
      </c>
      <c r="DH23" s="189">
        <v>33</v>
      </c>
      <c r="DI23" s="80">
        <f>+DF23*'PRECIOS SEGUN ADJ (RURAL)'!$B$20*'PRECIOS SEGUN ADJ (RURAL)'!$C$20</f>
        <v>40920</v>
      </c>
      <c r="DJ23" s="80" t="e" vm="1">
        <f>+[4]!NumLetras(DI23,"PESO","PESOS DOMINICANOS","$EE $m CON #d/100 CENTAVOS")</f>
        <v>#VALUE!</v>
      </c>
      <c r="DK23" s="80">
        <f t="shared" si="29"/>
        <v>984128.92</v>
      </c>
      <c r="DL23" s="80" t="e" vm="1">
        <f>+[4]!NumLetras(DK23,"PESO","PESOS DOMINICANOS","$EE $m CON #d/100 CENTAVOS")</f>
        <v>#VALUE!</v>
      </c>
      <c r="DM23" s="80">
        <f t="shared" si="16"/>
        <v>1066239.6000000001</v>
      </c>
      <c r="DN23" s="80" t="e" vm="1">
        <f>+[4]!NumLetras(DM23,"PESO","PESOS DOMINICANOS","$EE $m CON #d/100 CENTAVOS")</f>
        <v>#VALUE!</v>
      </c>
      <c r="DO23" s="80">
        <f t="shared" si="17"/>
        <v>82110.680000000008</v>
      </c>
      <c r="DP23" s="80" t="e" vm="1">
        <f>+[4]!NumLetras(DO23,"PESO","PESOS DOMINICANOS","$EE $m CON #d/100 CENTAVOS")</f>
        <v>#VALUE!</v>
      </c>
      <c r="DQ23" s="80">
        <f t="shared" si="30"/>
        <v>213247.92</v>
      </c>
      <c r="DR23" s="80" t="e" vm="1">
        <f>+[4]!NumLetras(DQ23,"PESO","PESOS DOMINICANOS","$EE $m CON #d/100 CENTAVOS")</f>
        <v>#VALUE!</v>
      </c>
      <c r="DS23" s="80">
        <f t="shared" si="31"/>
        <v>10662.4</v>
      </c>
      <c r="DT23" s="80"/>
      <c r="DU23" s="37" t="str">
        <f>+VLOOKUP(D23,'RURAL XENIA'!F:H,2,0)</f>
        <v>R-23</v>
      </c>
    </row>
    <row r="24" spans="1:125" hidden="1">
      <c r="A24" s="37">
        <v>23</v>
      </c>
      <c r="B24" s="37">
        <v>23</v>
      </c>
      <c r="C24" s="26" t="s">
        <v>2938</v>
      </c>
      <c r="D24" s="37">
        <v>130732035</v>
      </c>
      <c r="E24" s="37">
        <f>+VLOOKUP(D24,'INFORMACION DE PROVEEDORES'!C:I,2,0)</f>
        <v>130732035</v>
      </c>
      <c r="F24" s="26" t="str">
        <f>+VLOOKUP(D24,'INFORMACION DE PROVEEDORES'!C:J,4,0)</f>
        <v>CESAR ANTONIO TIO SANABIA</v>
      </c>
      <c r="G24" s="37" t="str">
        <f>+VLOOKUP(D24,'INFORMACION DE PROVEEDORES'!C:K,5,0)</f>
        <v>034-0015547-3</v>
      </c>
      <c r="H24" s="26" t="str">
        <f>+VLOOKUP(D24,'INFORMACION DE PROVEEDORES'!C:L,7,0)</f>
        <v>AVENIDA ESTANISLAO REYES NO.46, CENTRO CIUDAD, MAO</v>
      </c>
      <c r="I24" s="37" t="str">
        <f>+VLOOKUP(D24,'INFORMACION DE PROVEEDORES'!C:M,3,0)</f>
        <v xml:space="preserve"> JURÍDICA</v>
      </c>
      <c r="J24" s="37">
        <v>1</v>
      </c>
      <c r="K24" s="37">
        <v>271</v>
      </c>
      <c r="L24" s="37">
        <v>18</v>
      </c>
      <c r="M24" s="37">
        <f t="shared" si="18"/>
        <v>720</v>
      </c>
      <c r="N24" s="189">
        <v>60.180000000000007</v>
      </c>
      <c r="O24" s="80">
        <f>+L24*'PRECIOS SEGUN ADJ (RURAL)'!$B$2*'PRECIOS SEGUN ADJ (RURAL)'!$C$2</f>
        <v>43329.599999999999</v>
      </c>
      <c r="P24" s="80" t="e" vm="1">
        <f>+[4]!NumLetras(O24,"PESO","PESOS DOMINICANOS","$EE $m CON #d/100 CENTAVOS")</f>
        <v>#VALUE!</v>
      </c>
      <c r="Q24" s="80">
        <f t="shared" si="19"/>
        <v>6932.74</v>
      </c>
      <c r="R24" s="165">
        <v>3</v>
      </c>
      <c r="S24" s="37">
        <f t="shared" si="0"/>
        <v>120</v>
      </c>
      <c r="T24" s="189">
        <v>33</v>
      </c>
      <c r="U24" s="80">
        <f>+R24*'PRECIOS SEGUN ADJ (RURAL)'!$B$3*'PRECIOS SEGUN ADJ (RURAL)'!$C$3</f>
        <v>3960</v>
      </c>
      <c r="V24" s="80" t="e" vm="1">
        <f>+[4]!NumLetras(U24,"PESO","PESOS DOMINICANOS","$EE $m CON #d/100 CENTAVOS")</f>
        <v>#VALUE!</v>
      </c>
      <c r="W24" s="165">
        <v>41</v>
      </c>
      <c r="X24" s="37">
        <f t="shared" si="1"/>
        <v>1640</v>
      </c>
      <c r="Y24" s="189">
        <v>87.91</v>
      </c>
      <c r="Z24" s="80">
        <f>+W24*'PRECIOS SEGUN ADJ (RURAL)'!$B$4*'PRECIOS SEGUN ADJ (RURAL)'!$C$4</f>
        <v>144172.4</v>
      </c>
      <c r="AA24" s="80" t="e" vm="1">
        <f>+[4]!NumLetras(Z24,"PESO","PESOS DOMINICANOS","$EE $m CON #d/100 CENTAVOS")</f>
        <v>#VALUE!</v>
      </c>
      <c r="AB24" s="80">
        <f t="shared" si="20"/>
        <v>25951.03</v>
      </c>
      <c r="AC24" s="165">
        <v>50</v>
      </c>
      <c r="AD24" s="37">
        <f t="shared" si="2"/>
        <v>2000</v>
      </c>
      <c r="AE24" s="189">
        <v>53.95</v>
      </c>
      <c r="AF24" s="80">
        <f>+AC24*'PRECIOS SEGUN ADJ (RURAL)'!$B$5*'PRECIOS SEGUN ADJ (RURAL)'!$C$5</f>
        <v>107900</v>
      </c>
      <c r="AG24" s="80" t="e" vm="1">
        <f>+[4]!NumLetras(AF24,"PESO","PESOS DOMINICANOS","$EE $m CON #d/100 CENTAVOS")</f>
        <v>#VALUE!</v>
      </c>
      <c r="AH24" s="165">
        <v>6</v>
      </c>
      <c r="AI24" s="37">
        <f t="shared" si="3"/>
        <v>240</v>
      </c>
      <c r="AJ24" s="189">
        <v>29.05</v>
      </c>
      <c r="AK24" s="80">
        <f>+AH24*'PRECIOS SEGUN ADJ (RURAL)'!$B$6*'PRECIOS SEGUN ADJ (RURAL)'!$C$6</f>
        <v>6972</v>
      </c>
      <c r="AL24" s="80" t="e" vm="1">
        <f>+[4]!NumLetras(AK24,"PESO","PESOS DOMINICANOS","$EE $m CON #d/100 CENTAVOS")</f>
        <v>#VALUE!</v>
      </c>
      <c r="AM24" s="80">
        <f t="shared" si="21"/>
        <v>1115.52</v>
      </c>
      <c r="AN24" s="165">
        <v>15</v>
      </c>
      <c r="AO24" s="37">
        <f t="shared" si="4"/>
        <v>600</v>
      </c>
      <c r="AP24" s="189">
        <v>304.44</v>
      </c>
      <c r="AQ24" s="80">
        <f>+AN24*'PRECIOS SEGUN ADJ (RURAL)'!$B$7*'PRECIOS SEGUN ADJ (RURAL)'!$C$7</f>
        <v>182664</v>
      </c>
      <c r="AR24" s="80" t="e" vm="1">
        <f>+[4]!NumLetras(AQ24,"PESO","PESOS DOMINICANOS","$EE $m CON #d/100 CENTAVOS")</f>
        <v>#VALUE!</v>
      </c>
      <c r="AS24" s="80">
        <f t="shared" si="22"/>
        <v>32879.519999999997</v>
      </c>
      <c r="AT24" s="165">
        <v>3</v>
      </c>
      <c r="AU24" s="37">
        <f t="shared" si="5"/>
        <v>120</v>
      </c>
      <c r="AV24" s="189">
        <v>140.38999999999999</v>
      </c>
      <c r="AW24" s="80">
        <f>+AT24*'PRECIOS SEGUN ADJ (RURAL)'!$B$8*'PRECIOS SEGUN ADJ (RURAL)'!$C$8</f>
        <v>16846.8</v>
      </c>
      <c r="AX24" s="80" t="e" vm="1">
        <f>+[4]!NumLetras(AW24,"PESO","PESOS DOMINICANOS","$EE $m CON #d/100 CENTAVOS")</f>
        <v>#VALUE!</v>
      </c>
      <c r="AY24" s="80">
        <f t="shared" si="23"/>
        <v>3032.42</v>
      </c>
      <c r="AZ24" s="165">
        <v>12</v>
      </c>
      <c r="BA24" s="37">
        <f t="shared" si="6"/>
        <v>480</v>
      </c>
      <c r="BB24" s="189">
        <v>68.099999999999994</v>
      </c>
      <c r="BC24" s="80">
        <f>+AZ24*'PRECIOS SEGUN ADJ (RURAL)'!$B$9*'PRECIOS SEGUN ADJ (RURAL)'!$C$9</f>
        <v>32687.999999999996</v>
      </c>
      <c r="BD24" s="80" t="e" vm="1">
        <f>+[4]!NumLetras(BC24,"PESO","PESOS DOMINICANOS","$EE $m CON #d/100 CENTAVOS")</f>
        <v>#VALUE!</v>
      </c>
      <c r="BE24" s="165">
        <v>271</v>
      </c>
      <c r="BF24" s="37">
        <f t="shared" si="24"/>
        <v>5420</v>
      </c>
      <c r="BG24" s="189">
        <v>5.5</v>
      </c>
      <c r="BH24" s="80">
        <f>+BE24*'PRECIOS SEGUN ADJ (RURAL)'!$B$10*'PRECIOS SEGUN ADJ (RURAL)'!$C$10</f>
        <v>29810</v>
      </c>
      <c r="BI24" s="80" t="e" vm="1">
        <f>+[4]!NumLetras(BH24,"PESO","PESOS DOMINICANOS","$EE $m CON #d/100 CENTAVOS")</f>
        <v>#VALUE!</v>
      </c>
      <c r="BJ24" s="165">
        <v>271</v>
      </c>
      <c r="BK24" s="37">
        <f t="shared" si="7"/>
        <v>10840</v>
      </c>
      <c r="BL24" s="189">
        <v>7.1500000000000012</v>
      </c>
      <c r="BM24" s="80">
        <f>+BJ24*'PRECIOS SEGUN ADJ (RURAL)'!$B$11*'PRECIOS SEGUN ADJ (RURAL)'!$C$11</f>
        <v>77506</v>
      </c>
      <c r="BN24" s="80" t="e" vm="1">
        <f>+[4]!NumLetras(BM24,"PESO","PESOS DOMINICANOS","$EE $m CON #d/100 CENTAVOS")</f>
        <v>#VALUE!</v>
      </c>
      <c r="BO24" s="165">
        <v>271</v>
      </c>
      <c r="BP24" s="37">
        <f t="shared" si="8"/>
        <v>10840</v>
      </c>
      <c r="BQ24" s="189">
        <v>6.84</v>
      </c>
      <c r="BR24" s="80">
        <f>+BO24*'PRECIOS SEGUN ADJ (RURAL)'!$B$12*'PRECIOS SEGUN ADJ (RURAL)'!$C$12</f>
        <v>74145.599999999991</v>
      </c>
      <c r="BS24" s="80" t="e" vm="1">
        <f>+[4]!NumLetras(BR24,"PESO","PESOS DOMINICANOS","$EE $m CON #d/100 CENTAVOS")</f>
        <v>#VALUE!</v>
      </c>
      <c r="BT24" s="193">
        <v>35</v>
      </c>
      <c r="BU24" s="194">
        <f t="shared" si="9"/>
        <v>1400</v>
      </c>
      <c r="BV24" s="195">
        <v>21.68</v>
      </c>
      <c r="BW24" s="196">
        <f>+BT24*'PRECIOS SEGUN ADJ (RURAL)'!$B$13*'PRECIOS SEGUN ADJ (RURAL)'!$C$13</f>
        <v>30352</v>
      </c>
      <c r="BX24" s="196" t="e" vm="1">
        <f>+[4]!NumLetras(BW24,"PESO","PESOS DOMINICANOS","$EE $m CON #d/100 CENTAVOS")</f>
        <v>#VALUE!</v>
      </c>
      <c r="BY24" s="165">
        <v>271</v>
      </c>
      <c r="BZ24" s="37">
        <f t="shared" si="10"/>
        <v>10840</v>
      </c>
      <c r="CA24" s="189">
        <v>6.5999999999999988</v>
      </c>
      <c r="CB24" s="80">
        <f>+BY24*'PRECIOS SEGUN ADJ (RURAL)'!$B$14*'PRECIOS SEGUN ADJ (RURAL)'!$C$14</f>
        <v>71544</v>
      </c>
      <c r="CC24" s="80" t="e" vm="1">
        <f>+[4]!NumLetras(CB24,"PESO","PESOS DOMINICANOS","$EE $m CON #d/100 CENTAVOS")</f>
        <v>#VALUE!</v>
      </c>
      <c r="CD24" s="165">
        <v>9</v>
      </c>
      <c r="CE24" s="37">
        <f t="shared" si="11"/>
        <v>360</v>
      </c>
      <c r="CF24" s="189">
        <v>82.59999999999998</v>
      </c>
      <c r="CG24" s="80">
        <f>+CD24*'PRECIOS SEGUN ADJ (RURAL)'!$B$15*'PRECIOS SEGUN ADJ (RURAL)'!$C$15</f>
        <v>29736</v>
      </c>
      <c r="CH24" s="80" t="e" vm="1">
        <f>+[4]!NumLetras(CG24,"PESO","PESOS DOMINICANOS","$EE $m CON #d/100 CENTAVOS")</f>
        <v>#VALUE!</v>
      </c>
      <c r="CI24" s="80">
        <f t="shared" si="25"/>
        <v>5352.48</v>
      </c>
      <c r="CJ24" s="197">
        <v>271</v>
      </c>
      <c r="CK24" s="198">
        <f t="shared" si="26"/>
        <v>5420</v>
      </c>
      <c r="CL24" s="199">
        <v>5.5</v>
      </c>
      <c r="CM24" s="200">
        <f>+CJ24*'PRECIOS SEGUN ADJ (RURAL)'!$B$16*'PRECIOS SEGUN ADJ (RURAL)'!$C$16</f>
        <v>29810</v>
      </c>
      <c r="CN24" s="200" t="e" vm="1">
        <f>+[4]!NumLetras(CM24,"PESO","PESOS DOMINICANOS","$EE $m CON #d/100 CENTAVOS")</f>
        <v>#VALUE!</v>
      </c>
      <c r="CO24" s="165">
        <v>271</v>
      </c>
      <c r="CP24" s="37">
        <f t="shared" si="12"/>
        <v>10840</v>
      </c>
      <c r="CQ24" s="189">
        <v>23.059999999999995</v>
      </c>
      <c r="CR24" s="80">
        <f>+CO24*'PRECIOS SEGUN ADJ (RURAL)'!$B$17*'PRECIOS SEGUN ADJ (RURAL)'!$C$17</f>
        <v>249970.39999999997</v>
      </c>
      <c r="CS24" s="80" t="e" vm="1">
        <f>+[4]!NumLetras(CR24,"PESO","PESOS DOMINICANOS","$EE $m CON #d/100 CENTAVOS")</f>
        <v>#VALUE!</v>
      </c>
      <c r="CT24" s="201">
        <v>15</v>
      </c>
      <c r="CU24" s="202">
        <f t="shared" si="13"/>
        <v>600</v>
      </c>
      <c r="CV24" s="203">
        <v>220</v>
      </c>
      <c r="CW24" s="204">
        <f>+CT24*'PRECIOS SEGUN ADJ (RURAL)'!$B$18*'PRECIOS SEGUN ADJ (RURAL)'!$C$18</f>
        <v>132000</v>
      </c>
      <c r="CX24" s="204" t="e" vm="1">
        <f>+[4]!NumLetras(CW24,"PESO","PESOS DOMINICANOS","$EE $m CON #d/100 CENTAVOS")</f>
        <v>#VALUE!</v>
      </c>
      <c r="CY24" s="204">
        <f t="shared" si="27"/>
        <v>23760</v>
      </c>
      <c r="CZ24" s="165">
        <v>11</v>
      </c>
      <c r="DA24" s="37">
        <f t="shared" si="14"/>
        <v>440</v>
      </c>
      <c r="DB24" s="189">
        <v>21.83</v>
      </c>
      <c r="DC24" s="80">
        <f>+CZ24*'PRECIOS SEGUN ADJ (RURAL)'!$B$19*'PRECIOS SEGUN ADJ (RURAL)'!$C$19</f>
        <v>9605.2000000000007</v>
      </c>
      <c r="DD24" s="80" t="e" vm="1">
        <f>+[4]!NumLetras(DC24,"PESO","PESOS DOMINICANOS","$EE $m CON #d/100 CENTAVOS")</f>
        <v>#VALUE!</v>
      </c>
      <c r="DE24" s="80">
        <f t="shared" si="28"/>
        <v>1728.94</v>
      </c>
      <c r="DF24" s="165">
        <v>39</v>
      </c>
      <c r="DG24" s="37">
        <f t="shared" si="15"/>
        <v>1560</v>
      </c>
      <c r="DH24" s="189">
        <v>33</v>
      </c>
      <c r="DI24" s="80">
        <f>+DF24*'PRECIOS SEGUN ADJ (RURAL)'!$B$20*'PRECIOS SEGUN ADJ (RURAL)'!$C$20</f>
        <v>51480</v>
      </c>
      <c r="DJ24" s="80" t="e" vm="1">
        <f>+[4]!NumLetras(DI24,"PESO","PESOS DOMINICANOS","$EE $m CON #d/100 CENTAVOS")</f>
        <v>#VALUE!</v>
      </c>
      <c r="DK24" s="80">
        <f t="shared" si="29"/>
        <v>1223739.3500000001</v>
      </c>
      <c r="DL24" s="80" t="e" vm="1">
        <f>+[4]!NumLetras(DK24,"PESO","PESOS DOMINICANOS","$EE $m CON #d/100 CENTAVOS")</f>
        <v>#VALUE!</v>
      </c>
      <c r="DM24" s="80">
        <f t="shared" si="16"/>
        <v>1324492</v>
      </c>
      <c r="DN24" s="80" t="e" vm="1">
        <f>+[4]!NumLetras(DM24,"PESO","PESOS DOMINICANOS","$EE $m CON #d/100 CENTAVOS")</f>
        <v>#VALUE!</v>
      </c>
      <c r="DO24" s="80">
        <f t="shared" si="17"/>
        <v>100752.65</v>
      </c>
      <c r="DP24" s="80" t="e" vm="1">
        <f>+[4]!NumLetras(DO24,"PESO","PESOS DOMINICANOS","$EE $m CON #d/100 CENTAVOS")</f>
        <v>#VALUE!</v>
      </c>
      <c r="DQ24" s="80">
        <f t="shared" si="30"/>
        <v>264898.40000000002</v>
      </c>
      <c r="DR24" s="80" t="e" vm="1">
        <f>+[4]!NumLetras(DQ24,"PESO","PESOS DOMINICANOS","$EE $m CON #d/100 CENTAVOS")</f>
        <v>#VALUE!</v>
      </c>
      <c r="DS24" s="80">
        <f t="shared" si="31"/>
        <v>13244.92</v>
      </c>
      <c r="DT24" s="80"/>
      <c r="DU24" s="37" t="str">
        <f>+VLOOKUP(D24,'RURAL XENIA'!F:H,2,0)</f>
        <v>R-37</v>
      </c>
    </row>
    <row r="25" spans="1:125" hidden="1">
      <c r="A25" s="37">
        <v>24</v>
      </c>
      <c r="B25" s="37">
        <v>24</v>
      </c>
      <c r="C25" s="26" t="s">
        <v>2949</v>
      </c>
      <c r="D25" s="37">
        <v>131084281</v>
      </c>
      <c r="E25" s="37">
        <f>+VLOOKUP(D25,'INFORMACION DE PROVEEDORES'!C:I,2,0)</f>
        <v>131084281</v>
      </c>
      <c r="F25" s="26" t="str">
        <f>+VLOOKUP(D25,'INFORMACION DE PROVEEDORES'!C:J,4,0)</f>
        <v>PEDRO CASTILLO</v>
      </c>
      <c r="G25" s="37" t="str">
        <f>+VLOOKUP(D25,'INFORMACION DE PROVEEDORES'!C:K,5,0)</f>
        <v>002-0090648-5</v>
      </c>
      <c r="H25" s="26" t="str">
        <f>+VLOOKUP(D25,'INFORMACION DE PROVEEDORES'!C:L,7,0)</f>
        <v xml:space="preserve">CALLE PONCE DE LEON NO. 104, COSTA CARIBE </v>
      </c>
      <c r="I25" s="37" t="str">
        <f>+VLOOKUP(D25,'INFORMACION DE PROVEEDORES'!C:M,3,0)</f>
        <v xml:space="preserve"> JURÍDICA</v>
      </c>
      <c r="J25" s="37">
        <v>1</v>
      </c>
      <c r="K25" s="37">
        <v>215</v>
      </c>
      <c r="L25" s="37">
        <v>15</v>
      </c>
      <c r="M25" s="37">
        <f t="shared" si="18"/>
        <v>600</v>
      </c>
      <c r="N25" s="189">
        <v>60.180000000000007</v>
      </c>
      <c r="O25" s="80">
        <f>+L25*'PRECIOS SEGUN ADJ (RURAL)'!$B$2*'PRECIOS SEGUN ADJ (RURAL)'!$C$2</f>
        <v>36108</v>
      </c>
      <c r="P25" s="80" t="e" vm="1">
        <f>+[4]!NumLetras(O25,"PESO","PESOS DOMINICANOS","$EE $m CON #d/100 CENTAVOS")</f>
        <v>#VALUE!</v>
      </c>
      <c r="Q25" s="80">
        <f t="shared" si="19"/>
        <v>5777.28</v>
      </c>
      <c r="R25" s="165">
        <v>3</v>
      </c>
      <c r="S25" s="37">
        <f t="shared" si="0"/>
        <v>120</v>
      </c>
      <c r="T25" s="189">
        <v>33</v>
      </c>
      <c r="U25" s="80">
        <f>+R25*'PRECIOS SEGUN ADJ (RURAL)'!$B$3*'PRECIOS SEGUN ADJ (RURAL)'!$C$3</f>
        <v>3960</v>
      </c>
      <c r="V25" s="80" t="e" vm="1">
        <f>+[4]!NumLetras(U25,"PESO","PESOS DOMINICANOS","$EE $m CON #d/100 CENTAVOS")</f>
        <v>#VALUE!</v>
      </c>
      <c r="W25" s="165">
        <v>33</v>
      </c>
      <c r="X25" s="37">
        <f t="shared" si="1"/>
        <v>1320</v>
      </c>
      <c r="Y25" s="189">
        <v>87.91</v>
      </c>
      <c r="Z25" s="80">
        <f>+W25*'PRECIOS SEGUN ADJ (RURAL)'!$B$4*'PRECIOS SEGUN ADJ (RURAL)'!$C$4</f>
        <v>116041.19999999998</v>
      </c>
      <c r="AA25" s="80" t="e" vm="1">
        <f>+[4]!NumLetras(Z25,"PESO","PESOS DOMINICANOS","$EE $m CON #d/100 CENTAVOS")</f>
        <v>#VALUE!</v>
      </c>
      <c r="AB25" s="80">
        <f t="shared" si="20"/>
        <v>20887.419999999998</v>
      </c>
      <c r="AC25" s="165">
        <v>40</v>
      </c>
      <c r="AD25" s="37">
        <f t="shared" si="2"/>
        <v>1600</v>
      </c>
      <c r="AE25" s="189">
        <v>53.95</v>
      </c>
      <c r="AF25" s="80">
        <f>+AC25*'PRECIOS SEGUN ADJ (RURAL)'!$B$5*'PRECIOS SEGUN ADJ (RURAL)'!$C$5</f>
        <v>86320</v>
      </c>
      <c r="AG25" s="80" t="e" vm="1">
        <f>+[4]!NumLetras(AF25,"PESO","PESOS DOMINICANOS","$EE $m CON #d/100 CENTAVOS")</f>
        <v>#VALUE!</v>
      </c>
      <c r="AH25" s="165">
        <v>5</v>
      </c>
      <c r="AI25" s="37">
        <f t="shared" si="3"/>
        <v>200</v>
      </c>
      <c r="AJ25" s="189">
        <v>29.05</v>
      </c>
      <c r="AK25" s="80">
        <f>+AH25*'PRECIOS SEGUN ADJ (RURAL)'!$B$6*'PRECIOS SEGUN ADJ (RURAL)'!$C$6</f>
        <v>5810</v>
      </c>
      <c r="AL25" s="80" t="e" vm="1">
        <f>+[4]!NumLetras(AK25,"PESO","PESOS DOMINICANOS","$EE $m CON #d/100 CENTAVOS")</f>
        <v>#VALUE!</v>
      </c>
      <c r="AM25" s="80">
        <f t="shared" si="21"/>
        <v>929.6</v>
      </c>
      <c r="AN25" s="165">
        <v>12</v>
      </c>
      <c r="AO25" s="37">
        <f t="shared" si="4"/>
        <v>480</v>
      </c>
      <c r="AP25" s="189">
        <v>304.44</v>
      </c>
      <c r="AQ25" s="80">
        <f>+AN25*'PRECIOS SEGUN ADJ (RURAL)'!$B$7*'PRECIOS SEGUN ADJ (RURAL)'!$C$7</f>
        <v>146131.19999999998</v>
      </c>
      <c r="AR25" s="80" t="e" vm="1">
        <f>+[4]!NumLetras(AQ25,"PESO","PESOS DOMINICANOS","$EE $m CON #d/100 CENTAVOS")</f>
        <v>#VALUE!</v>
      </c>
      <c r="AS25" s="80">
        <f t="shared" si="22"/>
        <v>26303.62</v>
      </c>
      <c r="AT25" s="165">
        <v>3</v>
      </c>
      <c r="AU25" s="37">
        <f t="shared" si="5"/>
        <v>120</v>
      </c>
      <c r="AV25" s="189">
        <v>140.38999999999999</v>
      </c>
      <c r="AW25" s="80">
        <f>+AT25*'PRECIOS SEGUN ADJ (RURAL)'!$B$8*'PRECIOS SEGUN ADJ (RURAL)'!$C$8</f>
        <v>16846.8</v>
      </c>
      <c r="AX25" s="80" t="e" vm="1">
        <f>+[4]!NumLetras(AW25,"PESO","PESOS DOMINICANOS","$EE $m CON #d/100 CENTAVOS")</f>
        <v>#VALUE!</v>
      </c>
      <c r="AY25" s="80">
        <f t="shared" si="23"/>
        <v>3032.42</v>
      </c>
      <c r="AZ25" s="165">
        <v>10</v>
      </c>
      <c r="BA25" s="37">
        <f t="shared" si="6"/>
        <v>400</v>
      </c>
      <c r="BB25" s="189">
        <v>68.099999999999994</v>
      </c>
      <c r="BC25" s="80">
        <f>+AZ25*'PRECIOS SEGUN ADJ (RURAL)'!$B$9*'PRECIOS SEGUN ADJ (RURAL)'!$C$9</f>
        <v>27240</v>
      </c>
      <c r="BD25" s="80" t="e" vm="1">
        <f>+[4]!NumLetras(BC25,"PESO","PESOS DOMINICANOS","$EE $m CON #d/100 CENTAVOS")</f>
        <v>#VALUE!</v>
      </c>
      <c r="BE25" s="165">
        <v>215</v>
      </c>
      <c r="BF25" s="37">
        <f t="shared" si="24"/>
        <v>4300</v>
      </c>
      <c r="BG25" s="189">
        <v>5.5</v>
      </c>
      <c r="BH25" s="80">
        <f>+BE25*'PRECIOS SEGUN ADJ (RURAL)'!$B$10*'PRECIOS SEGUN ADJ (RURAL)'!$C$10</f>
        <v>23650</v>
      </c>
      <c r="BI25" s="80" t="e" vm="1">
        <f>+[4]!NumLetras(BH25,"PESO","PESOS DOMINICANOS","$EE $m CON #d/100 CENTAVOS")</f>
        <v>#VALUE!</v>
      </c>
      <c r="BJ25" s="165">
        <v>215</v>
      </c>
      <c r="BK25" s="37">
        <f t="shared" si="7"/>
        <v>8600</v>
      </c>
      <c r="BL25" s="189">
        <v>7.1500000000000012</v>
      </c>
      <c r="BM25" s="80">
        <f>+BJ25*'PRECIOS SEGUN ADJ (RURAL)'!$B$11*'PRECIOS SEGUN ADJ (RURAL)'!$C$11</f>
        <v>61490</v>
      </c>
      <c r="BN25" s="80" t="e" vm="1">
        <f>+[4]!NumLetras(BM25,"PESO","PESOS DOMINICANOS","$EE $m CON #d/100 CENTAVOS")</f>
        <v>#VALUE!</v>
      </c>
      <c r="BO25" s="165">
        <v>215</v>
      </c>
      <c r="BP25" s="37">
        <f t="shared" si="8"/>
        <v>8600</v>
      </c>
      <c r="BQ25" s="189">
        <v>6.84</v>
      </c>
      <c r="BR25" s="80">
        <f>+BO25*'PRECIOS SEGUN ADJ (RURAL)'!$B$12*'PRECIOS SEGUN ADJ (RURAL)'!$C$12</f>
        <v>58824</v>
      </c>
      <c r="BS25" s="80" t="e" vm="1">
        <f>+[4]!NumLetras(BR25,"PESO","PESOS DOMINICANOS","$EE $m CON #d/100 CENTAVOS")</f>
        <v>#VALUE!</v>
      </c>
      <c r="BT25" s="193">
        <v>28</v>
      </c>
      <c r="BU25" s="194">
        <f t="shared" si="9"/>
        <v>1120</v>
      </c>
      <c r="BV25" s="195">
        <v>21.68</v>
      </c>
      <c r="BW25" s="196">
        <f>+BT25*'PRECIOS SEGUN ADJ (RURAL)'!$B$13*'PRECIOS SEGUN ADJ (RURAL)'!$C$13</f>
        <v>24281.599999999999</v>
      </c>
      <c r="BX25" s="196" t="e" vm="1">
        <f>+[4]!NumLetras(BW25,"PESO","PESOS DOMINICANOS","$EE $m CON #d/100 CENTAVOS")</f>
        <v>#VALUE!</v>
      </c>
      <c r="BY25" s="165">
        <v>215</v>
      </c>
      <c r="BZ25" s="37">
        <f t="shared" si="10"/>
        <v>8600</v>
      </c>
      <c r="CA25" s="189">
        <v>6.5999999999999988</v>
      </c>
      <c r="CB25" s="80">
        <f>+BY25*'PRECIOS SEGUN ADJ (RURAL)'!$B$14*'PRECIOS SEGUN ADJ (RURAL)'!$C$14</f>
        <v>56760</v>
      </c>
      <c r="CC25" s="80" t="e" vm="1">
        <f>+[4]!NumLetras(CB25,"PESO","PESOS DOMINICANOS","$EE $m CON #d/100 CENTAVOS")</f>
        <v>#VALUE!</v>
      </c>
      <c r="CD25" s="165">
        <v>8</v>
      </c>
      <c r="CE25" s="37">
        <f t="shared" si="11"/>
        <v>320</v>
      </c>
      <c r="CF25" s="189">
        <v>82.59999999999998</v>
      </c>
      <c r="CG25" s="80">
        <f>+CD25*'PRECIOS SEGUN ADJ (RURAL)'!$B$15*'PRECIOS SEGUN ADJ (RURAL)'!$C$15</f>
        <v>26432</v>
      </c>
      <c r="CH25" s="80" t="e" vm="1">
        <f>+[4]!NumLetras(CG25,"PESO","PESOS DOMINICANOS","$EE $m CON #d/100 CENTAVOS")</f>
        <v>#VALUE!</v>
      </c>
      <c r="CI25" s="80">
        <f t="shared" si="25"/>
        <v>4757.76</v>
      </c>
      <c r="CJ25" s="197">
        <v>215</v>
      </c>
      <c r="CK25" s="198">
        <f t="shared" si="26"/>
        <v>4300</v>
      </c>
      <c r="CL25" s="199">
        <v>5.5</v>
      </c>
      <c r="CM25" s="200">
        <f>+CJ25*'PRECIOS SEGUN ADJ (RURAL)'!$B$16*'PRECIOS SEGUN ADJ (RURAL)'!$C$16</f>
        <v>23650</v>
      </c>
      <c r="CN25" s="200" t="e" vm="1">
        <f>+[4]!NumLetras(CM25,"PESO","PESOS DOMINICANOS","$EE $m CON #d/100 CENTAVOS")</f>
        <v>#VALUE!</v>
      </c>
      <c r="CO25" s="165">
        <v>215</v>
      </c>
      <c r="CP25" s="37">
        <f t="shared" si="12"/>
        <v>8600</v>
      </c>
      <c r="CQ25" s="189">
        <v>23.059999999999995</v>
      </c>
      <c r="CR25" s="80">
        <f>+CO25*'PRECIOS SEGUN ADJ (RURAL)'!$B$17*'PRECIOS SEGUN ADJ (RURAL)'!$C$17</f>
        <v>198316</v>
      </c>
      <c r="CS25" s="80" t="e" vm="1">
        <f>+[4]!NumLetras(CR25,"PESO","PESOS DOMINICANOS","$EE $m CON #d/100 CENTAVOS")</f>
        <v>#VALUE!</v>
      </c>
      <c r="CT25" s="201">
        <v>12</v>
      </c>
      <c r="CU25" s="202">
        <f t="shared" si="13"/>
        <v>480</v>
      </c>
      <c r="CV25" s="203">
        <v>220</v>
      </c>
      <c r="CW25" s="204">
        <f>+CT25*'PRECIOS SEGUN ADJ (RURAL)'!$B$18*'PRECIOS SEGUN ADJ (RURAL)'!$C$18</f>
        <v>105600</v>
      </c>
      <c r="CX25" s="204" t="e" vm="1">
        <f>+[4]!NumLetras(CW25,"PESO","PESOS DOMINICANOS","$EE $m CON #d/100 CENTAVOS")</f>
        <v>#VALUE!</v>
      </c>
      <c r="CY25" s="204">
        <f t="shared" si="27"/>
        <v>19008</v>
      </c>
      <c r="CZ25" s="165">
        <v>9</v>
      </c>
      <c r="DA25" s="37">
        <f t="shared" si="14"/>
        <v>360</v>
      </c>
      <c r="DB25" s="189">
        <v>21.83</v>
      </c>
      <c r="DC25" s="80">
        <f>+CZ25*'PRECIOS SEGUN ADJ (RURAL)'!$B$19*'PRECIOS SEGUN ADJ (RURAL)'!$C$19</f>
        <v>7858.7999999999993</v>
      </c>
      <c r="DD25" s="80" t="e" vm="1">
        <f>+[4]!NumLetras(DC25,"PESO","PESOS DOMINICANOS","$EE $m CON #d/100 CENTAVOS")</f>
        <v>#VALUE!</v>
      </c>
      <c r="DE25" s="80">
        <f t="shared" si="28"/>
        <v>1414.58</v>
      </c>
      <c r="DF25" s="165">
        <v>31</v>
      </c>
      <c r="DG25" s="37">
        <f t="shared" si="15"/>
        <v>1240</v>
      </c>
      <c r="DH25" s="189">
        <v>33</v>
      </c>
      <c r="DI25" s="80">
        <f>+DF25*'PRECIOS SEGUN ADJ (RURAL)'!$B$20*'PRECIOS SEGUN ADJ (RURAL)'!$C$20</f>
        <v>40920</v>
      </c>
      <c r="DJ25" s="80" t="e" vm="1">
        <f>+[4]!NumLetras(DI25,"PESO","PESOS DOMINICANOS","$EE $m CON #d/100 CENTAVOS")</f>
        <v>#VALUE!</v>
      </c>
      <c r="DK25" s="80">
        <f t="shared" si="29"/>
        <v>984128.92</v>
      </c>
      <c r="DL25" s="80" t="e" vm="1">
        <f>+[4]!NumLetras(DK25,"PESO","PESOS DOMINICANOS","$EE $m CON #d/100 CENTAVOS")</f>
        <v>#VALUE!</v>
      </c>
      <c r="DM25" s="80">
        <f t="shared" si="16"/>
        <v>1066239.6000000001</v>
      </c>
      <c r="DN25" s="80" t="e" vm="1">
        <f>+[4]!NumLetras(DM25,"PESO","PESOS DOMINICANOS","$EE $m CON #d/100 CENTAVOS")</f>
        <v>#VALUE!</v>
      </c>
      <c r="DO25" s="80">
        <f t="shared" si="17"/>
        <v>82110.680000000008</v>
      </c>
      <c r="DP25" s="80" t="e" vm="1">
        <f>+[4]!NumLetras(DO25,"PESO","PESOS DOMINICANOS","$EE $m CON #d/100 CENTAVOS")</f>
        <v>#VALUE!</v>
      </c>
      <c r="DQ25" s="80">
        <f t="shared" si="30"/>
        <v>213247.92</v>
      </c>
      <c r="DR25" s="80" t="e" vm="1">
        <f>+[4]!NumLetras(DQ25,"PESO","PESOS DOMINICANOS","$EE $m CON #d/100 CENTAVOS")</f>
        <v>#VALUE!</v>
      </c>
      <c r="DS25" s="80">
        <f t="shared" si="31"/>
        <v>10662.4</v>
      </c>
      <c r="DT25" s="80"/>
      <c r="DU25" s="37" t="str">
        <f>+VLOOKUP(D25,'RURAL XENIA'!F:H,2,0)</f>
        <v>R-14</v>
      </c>
    </row>
    <row r="26" spans="1:125" hidden="1">
      <c r="A26" s="37">
        <v>25</v>
      </c>
      <c r="B26" s="37">
        <v>25</v>
      </c>
      <c r="C26" s="26" t="s">
        <v>2950</v>
      </c>
      <c r="D26" s="37">
        <v>130631931</v>
      </c>
      <c r="E26" s="37">
        <f>+VLOOKUP(D26,'INFORMACION DE PROVEEDORES'!C:I,2,0)</f>
        <v>130631931</v>
      </c>
      <c r="F26" s="26" t="str">
        <f>+VLOOKUP(D26,'INFORMACION DE PROVEEDORES'!C:J,4,0)</f>
        <v>JOSE ALBERTO RAMIREZ HERNANDEZ</v>
      </c>
      <c r="G26" s="37" t="str">
        <f>+VLOOKUP(D26,'INFORMACION DE PROVEEDORES'!C:K,5,0)</f>
        <v>025-0002041-3</v>
      </c>
      <c r="H26" s="26" t="str">
        <f>+VLOOKUP(D26,'INFORMACION DE PROVEEDORES'!C:L,7,0)</f>
        <v xml:space="preserve">CALLE SANCHEZ NO. 55, EL HOYITO, EL SEIBO </v>
      </c>
      <c r="I26" s="37" t="str">
        <f>+VLOOKUP(D26,'INFORMACION DE PROVEEDORES'!C:M,3,0)</f>
        <v xml:space="preserve"> JURÍDICA</v>
      </c>
      <c r="J26" s="37">
        <v>4</v>
      </c>
      <c r="K26" s="37">
        <v>315</v>
      </c>
      <c r="L26" s="37">
        <v>23</v>
      </c>
      <c r="M26" s="37">
        <f t="shared" si="18"/>
        <v>920</v>
      </c>
      <c r="N26" s="189">
        <v>60.180000000000007</v>
      </c>
      <c r="O26" s="80">
        <f>+L26*'PRECIOS SEGUN ADJ (RURAL)'!$B$2*'PRECIOS SEGUN ADJ (RURAL)'!$C$2</f>
        <v>55365.600000000006</v>
      </c>
      <c r="P26" s="80" t="e" vm="1">
        <f>+[4]!NumLetras(O26,"PESO","PESOS DOMINICANOS","$EE $m CON #d/100 CENTAVOS")</f>
        <v>#VALUE!</v>
      </c>
      <c r="Q26" s="80">
        <f t="shared" si="19"/>
        <v>8858.5</v>
      </c>
      <c r="R26" s="165">
        <v>6</v>
      </c>
      <c r="S26" s="37">
        <f t="shared" si="0"/>
        <v>240</v>
      </c>
      <c r="T26" s="189">
        <v>33</v>
      </c>
      <c r="U26" s="80">
        <f>+R26*'PRECIOS SEGUN ADJ (RURAL)'!$B$3*'PRECIOS SEGUN ADJ (RURAL)'!$C$3</f>
        <v>7920</v>
      </c>
      <c r="V26" s="80" t="e" vm="1">
        <f>+[4]!NumLetras(U26,"PESO","PESOS DOMINICANOS","$EE $m CON #d/100 CENTAVOS")</f>
        <v>#VALUE!</v>
      </c>
      <c r="W26" s="165">
        <v>49</v>
      </c>
      <c r="X26" s="37">
        <f t="shared" si="1"/>
        <v>1960</v>
      </c>
      <c r="Y26" s="189">
        <v>87.91</v>
      </c>
      <c r="Z26" s="80">
        <f>+W26*'PRECIOS SEGUN ADJ (RURAL)'!$B$4*'PRECIOS SEGUN ADJ (RURAL)'!$C$4</f>
        <v>172303.6</v>
      </c>
      <c r="AA26" s="80" t="e" vm="1">
        <f>+[4]!NumLetras(Z26,"PESO","PESOS DOMINICANOS","$EE $m CON #d/100 CENTAVOS")</f>
        <v>#VALUE!</v>
      </c>
      <c r="AB26" s="80">
        <f t="shared" si="20"/>
        <v>31014.65</v>
      </c>
      <c r="AC26" s="165">
        <v>60</v>
      </c>
      <c r="AD26" s="37">
        <f t="shared" si="2"/>
        <v>2400</v>
      </c>
      <c r="AE26" s="189">
        <v>53.95</v>
      </c>
      <c r="AF26" s="80">
        <f>+AC26*'PRECIOS SEGUN ADJ (RURAL)'!$B$5*'PRECIOS SEGUN ADJ (RURAL)'!$C$5</f>
        <v>129480</v>
      </c>
      <c r="AG26" s="80" t="e" vm="1">
        <f>+[4]!NumLetras(AF26,"PESO","PESOS DOMINICANOS","$EE $m CON #d/100 CENTAVOS")</f>
        <v>#VALUE!</v>
      </c>
      <c r="AH26" s="165">
        <v>9</v>
      </c>
      <c r="AI26" s="37">
        <f t="shared" si="3"/>
        <v>360</v>
      </c>
      <c r="AJ26" s="189">
        <v>29.05</v>
      </c>
      <c r="AK26" s="80">
        <f>+AH26*'PRECIOS SEGUN ADJ (RURAL)'!$B$6*'PRECIOS SEGUN ADJ (RURAL)'!$C$6</f>
        <v>10458</v>
      </c>
      <c r="AL26" s="80" t="e" vm="1">
        <f>+[4]!NumLetras(AK26,"PESO","PESOS DOMINICANOS","$EE $m CON #d/100 CENTAVOS")</f>
        <v>#VALUE!</v>
      </c>
      <c r="AM26" s="80">
        <f t="shared" si="21"/>
        <v>1673.28</v>
      </c>
      <c r="AN26" s="165">
        <v>19</v>
      </c>
      <c r="AO26" s="37">
        <f t="shared" si="4"/>
        <v>760</v>
      </c>
      <c r="AP26" s="189">
        <v>304.44</v>
      </c>
      <c r="AQ26" s="80">
        <f>+AN26*'PRECIOS SEGUN ADJ (RURAL)'!$B$7*'PRECIOS SEGUN ADJ (RURAL)'!$C$7</f>
        <v>231374.4</v>
      </c>
      <c r="AR26" s="80" t="e" vm="1">
        <f>+[4]!NumLetras(AQ26,"PESO","PESOS DOMINICANOS","$EE $m CON #d/100 CENTAVOS")</f>
        <v>#VALUE!</v>
      </c>
      <c r="AS26" s="80">
        <f t="shared" si="22"/>
        <v>41647.39</v>
      </c>
      <c r="AT26" s="165">
        <v>6</v>
      </c>
      <c r="AU26" s="37">
        <f t="shared" si="5"/>
        <v>240</v>
      </c>
      <c r="AV26" s="189">
        <v>140.38999999999999</v>
      </c>
      <c r="AW26" s="80">
        <f>+AT26*'PRECIOS SEGUN ADJ (RURAL)'!$B$8*'PRECIOS SEGUN ADJ (RURAL)'!$C$8</f>
        <v>33693.599999999999</v>
      </c>
      <c r="AX26" s="80" t="e" vm="1">
        <f>+[4]!NumLetras(AW26,"PESO","PESOS DOMINICANOS","$EE $m CON #d/100 CENTAVOS")</f>
        <v>#VALUE!</v>
      </c>
      <c r="AY26" s="80">
        <f t="shared" si="23"/>
        <v>6064.85</v>
      </c>
      <c r="AZ26" s="165">
        <v>16</v>
      </c>
      <c r="BA26" s="37">
        <f t="shared" si="6"/>
        <v>640</v>
      </c>
      <c r="BB26" s="189">
        <v>68.099999999999994</v>
      </c>
      <c r="BC26" s="80">
        <f>+AZ26*'PRECIOS SEGUN ADJ (RURAL)'!$B$9*'PRECIOS SEGUN ADJ (RURAL)'!$C$9</f>
        <v>43584</v>
      </c>
      <c r="BD26" s="80" t="e" vm="1">
        <f>+[4]!NumLetras(BC26,"PESO","PESOS DOMINICANOS","$EE $m CON #d/100 CENTAVOS")</f>
        <v>#VALUE!</v>
      </c>
      <c r="BE26" s="165">
        <v>315</v>
      </c>
      <c r="BF26" s="37">
        <f t="shared" si="24"/>
        <v>6300</v>
      </c>
      <c r="BG26" s="189">
        <v>5.5</v>
      </c>
      <c r="BH26" s="80">
        <f>+BE26*'PRECIOS SEGUN ADJ (RURAL)'!$B$10*'PRECIOS SEGUN ADJ (RURAL)'!$C$10</f>
        <v>34650</v>
      </c>
      <c r="BI26" s="80" t="e" vm="1">
        <f>+[4]!NumLetras(BH26,"PESO","PESOS DOMINICANOS","$EE $m CON #d/100 CENTAVOS")</f>
        <v>#VALUE!</v>
      </c>
      <c r="BJ26" s="165">
        <v>315</v>
      </c>
      <c r="BK26" s="37">
        <f t="shared" si="7"/>
        <v>12600</v>
      </c>
      <c r="BL26" s="189">
        <v>7.1500000000000012</v>
      </c>
      <c r="BM26" s="80">
        <f>+BJ26*'PRECIOS SEGUN ADJ (RURAL)'!$B$11*'PRECIOS SEGUN ADJ (RURAL)'!$C$11</f>
        <v>90090</v>
      </c>
      <c r="BN26" s="80" t="e" vm="1">
        <f>+[4]!NumLetras(BM26,"PESO","PESOS DOMINICANOS","$EE $m CON #d/100 CENTAVOS")</f>
        <v>#VALUE!</v>
      </c>
      <c r="BO26" s="165">
        <v>315</v>
      </c>
      <c r="BP26" s="37">
        <f t="shared" si="8"/>
        <v>12600</v>
      </c>
      <c r="BQ26" s="189">
        <v>6.84</v>
      </c>
      <c r="BR26" s="80">
        <f>+BO26*'PRECIOS SEGUN ADJ (RURAL)'!$B$12*'PRECIOS SEGUN ADJ (RURAL)'!$C$12</f>
        <v>86184</v>
      </c>
      <c r="BS26" s="80" t="e" vm="1">
        <f>+[4]!NumLetras(BR26,"PESO","PESOS DOMINICANOS","$EE $m CON #d/100 CENTAVOS")</f>
        <v>#VALUE!</v>
      </c>
      <c r="BT26" s="193">
        <v>41</v>
      </c>
      <c r="BU26" s="194">
        <f t="shared" si="9"/>
        <v>1640</v>
      </c>
      <c r="BV26" s="195">
        <v>21.68</v>
      </c>
      <c r="BW26" s="196">
        <f>+BT26*'PRECIOS SEGUN ADJ (RURAL)'!$B$13*'PRECIOS SEGUN ADJ (RURAL)'!$C$13</f>
        <v>35555.199999999997</v>
      </c>
      <c r="BX26" s="196" t="e" vm="1">
        <f>+[4]!NumLetras(BW26,"PESO","PESOS DOMINICANOS","$EE $m CON #d/100 CENTAVOS")</f>
        <v>#VALUE!</v>
      </c>
      <c r="BY26" s="165">
        <v>315</v>
      </c>
      <c r="BZ26" s="37">
        <f t="shared" si="10"/>
        <v>12600</v>
      </c>
      <c r="CA26" s="189">
        <v>6.5999999999999988</v>
      </c>
      <c r="CB26" s="80">
        <f>+BY26*'PRECIOS SEGUN ADJ (RURAL)'!$B$14*'PRECIOS SEGUN ADJ (RURAL)'!$C$14</f>
        <v>83160</v>
      </c>
      <c r="CC26" s="80" t="e" vm="1">
        <f>+[4]!NumLetras(CB26,"PESO","PESOS DOMINICANOS","$EE $m CON #d/100 CENTAVOS")</f>
        <v>#VALUE!</v>
      </c>
      <c r="CD26" s="165">
        <v>12</v>
      </c>
      <c r="CE26" s="37">
        <f t="shared" si="11"/>
        <v>480</v>
      </c>
      <c r="CF26" s="189">
        <v>82.59999999999998</v>
      </c>
      <c r="CG26" s="80">
        <f>+CD26*'PRECIOS SEGUN ADJ (RURAL)'!$B$15*'PRECIOS SEGUN ADJ (RURAL)'!$C$15</f>
        <v>39648</v>
      </c>
      <c r="CH26" s="80" t="e" vm="1">
        <f>+[4]!NumLetras(CG26,"PESO","PESOS DOMINICANOS","$EE $m CON #d/100 CENTAVOS")</f>
        <v>#VALUE!</v>
      </c>
      <c r="CI26" s="80">
        <f t="shared" si="25"/>
        <v>7136.64</v>
      </c>
      <c r="CJ26" s="197">
        <v>315</v>
      </c>
      <c r="CK26" s="198">
        <f t="shared" si="26"/>
        <v>6300</v>
      </c>
      <c r="CL26" s="199">
        <v>5.5</v>
      </c>
      <c r="CM26" s="200">
        <f>+CJ26*'PRECIOS SEGUN ADJ (RURAL)'!$B$16*'PRECIOS SEGUN ADJ (RURAL)'!$C$16</f>
        <v>34650</v>
      </c>
      <c r="CN26" s="200" t="e" vm="1">
        <f>+[4]!NumLetras(CM26,"PESO","PESOS DOMINICANOS","$EE $m CON #d/100 CENTAVOS")</f>
        <v>#VALUE!</v>
      </c>
      <c r="CO26" s="165">
        <v>315</v>
      </c>
      <c r="CP26" s="37">
        <f t="shared" si="12"/>
        <v>12600</v>
      </c>
      <c r="CQ26" s="189">
        <v>23.059999999999995</v>
      </c>
      <c r="CR26" s="80">
        <f>+CO26*'PRECIOS SEGUN ADJ (RURAL)'!$B$17*'PRECIOS SEGUN ADJ (RURAL)'!$C$17</f>
        <v>290556</v>
      </c>
      <c r="CS26" s="80" t="e" vm="1">
        <f>+[4]!NumLetras(CR26,"PESO","PESOS DOMINICANOS","$EE $m CON #d/100 CENTAVOS")</f>
        <v>#VALUE!</v>
      </c>
      <c r="CT26" s="201">
        <v>19</v>
      </c>
      <c r="CU26" s="202">
        <f t="shared" si="13"/>
        <v>760</v>
      </c>
      <c r="CV26" s="203">
        <v>220</v>
      </c>
      <c r="CW26" s="204">
        <f>+CT26*'PRECIOS SEGUN ADJ (RURAL)'!$B$18*'PRECIOS SEGUN ADJ (RURAL)'!$C$18</f>
        <v>167200</v>
      </c>
      <c r="CX26" s="204" t="e" vm="1">
        <f>+[4]!NumLetras(CW26,"PESO","PESOS DOMINICANOS","$EE $m CON #d/100 CENTAVOS")</f>
        <v>#VALUE!</v>
      </c>
      <c r="CY26" s="204">
        <f t="shared" si="27"/>
        <v>30096</v>
      </c>
      <c r="CZ26" s="165">
        <v>13</v>
      </c>
      <c r="DA26" s="37">
        <f t="shared" si="14"/>
        <v>520</v>
      </c>
      <c r="DB26" s="189">
        <v>21.83</v>
      </c>
      <c r="DC26" s="80">
        <f>+CZ26*'PRECIOS SEGUN ADJ (RURAL)'!$B$19*'PRECIOS SEGUN ADJ (RURAL)'!$C$19</f>
        <v>11351.599999999999</v>
      </c>
      <c r="DD26" s="80" t="e" vm="1">
        <f>+[4]!NumLetras(DC26,"PESO","PESOS DOMINICANOS","$EE $m CON #d/100 CENTAVOS")</f>
        <v>#VALUE!</v>
      </c>
      <c r="DE26" s="80">
        <f t="shared" si="28"/>
        <v>2043.29</v>
      </c>
      <c r="DF26" s="165">
        <v>48</v>
      </c>
      <c r="DG26" s="37">
        <f t="shared" si="15"/>
        <v>1920</v>
      </c>
      <c r="DH26" s="189">
        <v>33</v>
      </c>
      <c r="DI26" s="80">
        <f>+DF26*'PRECIOS SEGUN ADJ (RURAL)'!$B$20*'PRECIOS SEGUN ADJ (RURAL)'!$C$20</f>
        <v>63360</v>
      </c>
      <c r="DJ26" s="80" t="e" vm="1">
        <f>+[4]!NumLetras(DI26,"PESO","PESOS DOMINICANOS","$EE $m CON #d/100 CENTAVOS")</f>
        <v>#VALUE!</v>
      </c>
      <c r="DK26" s="80">
        <f t="shared" si="29"/>
        <v>1492049.4</v>
      </c>
      <c r="DL26" s="80" t="e" vm="1">
        <f>+[4]!NumLetras(DK26,"PESO","PESOS DOMINICANOS","$EE $m CON #d/100 CENTAVOS")</f>
        <v>#VALUE!</v>
      </c>
      <c r="DM26" s="80">
        <f t="shared" si="16"/>
        <v>1620584</v>
      </c>
      <c r="DN26" s="80" t="e" vm="1">
        <f>+[4]!NumLetras(DM26,"PESO","PESOS DOMINICANOS","$EE $m CON #d/100 CENTAVOS")</f>
        <v>#VALUE!</v>
      </c>
      <c r="DO26" s="80">
        <f t="shared" si="17"/>
        <v>128534.6</v>
      </c>
      <c r="DP26" s="80" t="e" vm="1">
        <f>+[4]!NumLetras(DO26,"PESO","PESOS DOMINICANOS","$EE $m CON #d/100 CENTAVOS")</f>
        <v>#VALUE!</v>
      </c>
      <c r="DQ26" s="80">
        <f t="shared" si="30"/>
        <v>324116.8</v>
      </c>
      <c r="DR26" s="80" t="e" vm="1">
        <f>+[4]!NumLetras(DQ26,"PESO","PESOS DOMINICANOS","$EE $m CON #d/100 CENTAVOS")</f>
        <v>#VALUE!</v>
      </c>
      <c r="DS26" s="80">
        <f t="shared" si="31"/>
        <v>16205.84</v>
      </c>
      <c r="DT26" s="80"/>
      <c r="DU26" s="37" t="str">
        <f>+VLOOKUP(D26,'RURAL XENIA'!F:H,2,0)</f>
        <v>R-29</v>
      </c>
    </row>
    <row r="27" spans="1:125" hidden="1">
      <c r="A27" s="37">
        <v>26</v>
      </c>
      <c r="B27" s="37">
        <v>26</v>
      </c>
      <c r="C27" s="26" t="s">
        <v>2962</v>
      </c>
      <c r="D27" s="37">
        <v>132285484</v>
      </c>
      <c r="E27" s="37">
        <f>+VLOOKUP(D27,'INFORMACION DE PROVEEDORES'!C:I,2,0)</f>
        <v>132285484</v>
      </c>
      <c r="F27" s="26" t="str">
        <f>+VLOOKUP(D27,'INFORMACION DE PROVEEDORES'!C:J,4,0)</f>
        <v>KATHERINE LUCIA RAMOS RAMIEZ</v>
      </c>
      <c r="G27" s="37" t="str">
        <f>+VLOOKUP(D27,'INFORMACION DE PROVEEDORES'!C:K,5,0)</f>
        <v>402-0967291-0</v>
      </c>
      <c r="H27" s="26" t="str">
        <f>+VLOOKUP(D27,'INFORMACION DE PROVEEDORES'!C:L,7,0)</f>
        <v xml:space="preserve">CALLE PROYECTO NO. 12 LA MANICERA, EL SEIBO </v>
      </c>
      <c r="I27" s="37" t="str">
        <f>+VLOOKUP(D27,'INFORMACION DE PROVEEDORES'!C:M,3,0)</f>
        <v xml:space="preserve"> JURÍDICA</v>
      </c>
      <c r="J27" s="37">
        <v>8</v>
      </c>
      <c r="K27" s="37">
        <v>249</v>
      </c>
      <c r="L27" s="37">
        <v>21</v>
      </c>
      <c r="M27" s="37">
        <f t="shared" si="18"/>
        <v>840</v>
      </c>
      <c r="N27" s="189">
        <v>60.180000000000007</v>
      </c>
      <c r="O27" s="80">
        <f>+L27*'PRECIOS SEGUN ADJ (RURAL)'!$B$2*'PRECIOS SEGUN ADJ (RURAL)'!$C$2</f>
        <v>50551.199999999997</v>
      </c>
      <c r="P27" s="80" t="e" vm="1">
        <f>+[4]!NumLetras(O27,"PESO","PESOS DOMINICANOS","$EE $m CON #d/100 CENTAVOS")</f>
        <v>#VALUE!</v>
      </c>
      <c r="Q27" s="80">
        <f t="shared" si="19"/>
        <v>8088.19</v>
      </c>
      <c r="R27" s="165">
        <v>8</v>
      </c>
      <c r="S27" s="37">
        <f t="shared" si="0"/>
        <v>320</v>
      </c>
      <c r="T27" s="189">
        <v>33</v>
      </c>
      <c r="U27" s="80">
        <f>+R27*'PRECIOS SEGUN ADJ (RURAL)'!$B$3*'PRECIOS SEGUN ADJ (RURAL)'!$C$3</f>
        <v>10560</v>
      </c>
      <c r="V27" s="80" t="e" vm="1">
        <f>+[4]!NumLetras(U27,"PESO","PESOS DOMINICANOS","$EE $m CON #d/100 CENTAVOS")</f>
        <v>#VALUE!</v>
      </c>
      <c r="W27" s="165">
        <v>43</v>
      </c>
      <c r="X27" s="37">
        <f t="shared" si="1"/>
        <v>1720</v>
      </c>
      <c r="Y27" s="189">
        <v>87.91</v>
      </c>
      <c r="Z27" s="80">
        <f>+W27*'PRECIOS SEGUN ADJ (RURAL)'!$B$4*'PRECIOS SEGUN ADJ (RURAL)'!$C$4</f>
        <v>151205.19999999998</v>
      </c>
      <c r="AA27" s="80" t="e" vm="1">
        <f>+[4]!NumLetras(Z27,"PESO","PESOS DOMINICANOS","$EE $m CON #d/100 CENTAVOS")</f>
        <v>#VALUE!</v>
      </c>
      <c r="AB27" s="80">
        <f t="shared" si="20"/>
        <v>27216.94</v>
      </c>
      <c r="AC27" s="165">
        <v>48</v>
      </c>
      <c r="AD27" s="37">
        <f t="shared" si="2"/>
        <v>1920</v>
      </c>
      <c r="AE27" s="189">
        <v>53.95</v>
      </c>
      <c r="AF27" s="80">
        <f>+AC27*'PRECIOS SEGUN ADJ (RURAL)'!$B$5*'PRECIOS SEGUN ADJ (RURAL)'!$C$5</f>
        <v>103584.00000000001</v>
      </c>
      <c r="AG27" s="80" t="e" vm="1">
        <f>+[4]!NumLetras(AF27,"PESO","PESOS DOMINICANOS","$EE $m CON #d/100 CENTAVOS")</f>
        <v>#VALUE!</v>
      </c>
      <c r="AH27" s="165">
        <v>10</v>
      </c>
      <c r="AI27" s="37">
        <f t="shared" si="3"/>
        <v>400</v>
      </c>
      <c r="AJ27" s="189">
        <v>29.05</v>
      </c>
      <c r="AK27" s="80">
        <f>+AH27*'PRECIOS SEGUN ADJ (RURAL)'!$B$6*'PRECIOS SEGUN ADJ (RURAL)'!$C$6</f>
        <v>11620</v>
      </c>
      <c r="AL27" s="80" t="e" vm="1">
        <f>+[4]!NumLetras(AK27,"PESO","PESOS DOMINICANOS","$EE $m CON #d/100 CENTAVOS")</f>
        <v>#VALUE!</v>
      </c>
      <c r="AM27" s="80">
        <f t="shared" si="21"/>
        <v>1859.2</v>
      </c>
      <c r="AN27" s="165">
        <v>17</v>
      </c>
      <c r="AO27" s="37">
        <f t="shared" si="4"/>
        <v>680</v>
      </c>
      <c r="AP27" s="189">
        <v>304.44</v>
      </c>
      <c r="AQ27" s="80">
        <f>+AN27*'PRECIOS SEGUN ADJ (RURAL)'!$B$7*'PRECIOS SEGUN ADJ (RURAL)'!$C$7</f>
        <v>207019.19999999998</v>
      </c>
      <c r="AR27" s="80" t="e" vm="1">
        <f>+[4]!NumLetras(AQ27,"PESO","PESOS DOMINICANOS","$EE $m CON #d/100 CENTAVOS")</f>
        <v>#VALUE!</v>
      </c>
      <c r="AS27" s="80">
        <f t="shared" si="22"/>
        <v>37263.46</v>
      </c>
      <c r="AT27" s="165">
        <v>8</v>
      </c>
      <c r="AU27" s="37">
        <f t="shared" si="5"/>
        <v>320</v>
      </c>
      <c r="AV27" s="189">
        <v>140.38999999999999</v>
      </c>
      <c r="AW27" s="80">
        <f>+AT27*'PRECIOS SEGUN ADJ (RURAL)'!$B$8*'PRECIOS SEGUN ADJ (RURAL)'!$C$8</f>
        <v>44924.799999999996</v>
      </c>
      <c r="AX27" s="80" t="e" vm="1">
        <f>+[4]!NumLetras(AW27,"PESO","PESOS DOMINICANOS","$EE $m CON #d/100 CENTAVOS")</f>
        <v>#VALUE!</v>
      </c>
      <c r="AY27" s="80">
        <f t="shared" si="23"/>
        <v>8086.46</v>
      </c>
      <c r="AZ27" s="165">
        <v>13</v>
      </c>
      <c r="BA27" s="37">
        <f t="shared" si="6"/>
        <v>520</v>
      </c>
      <c r="BB27" s="189">
        <v>68.099999999999994</v>
      </c>
      <c r="BC27" s="80">
        <f>+AZ27*'PRECIOS SEGUN ADJ (RURAL)'!$B$9*'PRECIOS SEGUN ADJ (RURAL)'!$C$9</f>
        <v>35412</v>
      </c>
      <c r="BD27" s="80" t="e" vm="1">
        <f>+[4]!NumLetras(BC27,"PESO","PESOS DOMINICANOS","$EE $m CON #d/100 CENTAVOS")</f>
        <v>#VALUE!</v>
      </c>
      <c r="BE27" s="165">
        <v>249</v>
      </c>
      <c r="BF27" s="37">
        <f t="shared" si="24"/>
        <v>4980</v>
      </c>
      <c r="BG27" s="189">
        <v>5.5</v>
      </c>
      <c r="BH27" s="80">
        <f>+BE27*'PRECIOS SEGUN ADJ (RURAL)'!$B$10*'PRECIOS SEGUN ADJ (RURAL)'!$C$10</f>
        <v>27390</v>
      </c>
      <c r="BI27" s="80" t="e" vm="1">
        <f>+[4]!NumLetras(BH27,"PESO","PESOS DOMINICANOS","$EE $m CON #d/100 CENTAVOS")</f>
        <v>#VALUE!</v>
      </c>
      <c r="BJ27" s="165">
        <v>249</v>
      </c>
      <c r="BK27" s="37">
        <f t="shared" si="7"/>
        <v>9960</v>
      </c>
      <c r="BL27" s="189">
        <v>7.1500000000000012</v>
      </c>
      <c r="BM27" s="80">
        <f>+BJ27*'PRECIOS SEGUN ADJ (RURAL)'!$B$11*'PRECIOS SEGUN ADJ (RURAL)'!$C$11</f>
        <v>71214</v>
      </c>
      <c r="BN27" s="80" t="e" vm="1">
        <f>+[4]!NumLetras(BM27,"PESO","PESOS DOMINICANOS","$EE $m CON #d/100 CENTAVOS")</f>
        <v>#VALUE!</v>
      </c>
      <c r="BO27" s="165">
        <v>249</v>
      </c>
      <c r="BP27" s="37">
        <f t="shared" si="8"/>
        <v>9960</v>
      </c>
      <c r="BQ27" s="189">
        <v>6.84</v>
      </c>
      <c r="BR27" s="80">
        <f>+BO27*'PRECIOS SEGUN ADJ (RURAL)'!$B$12*'PRECIOS SEGUN ADJ (RURAL)'!$C$12</f>
        <v>68126.399999999994</v>
      </c>
      <c r="BS27" s="80" t="e" vm="1">
        <f>+[4]!NumLetras(BR27,"PESO","PESOS DOMINICANOS","$EE $m CON #d/100 CENTAVOS")</f>
        <v>#VALUE!</v>
      </c>
      <c r="BT27" s="193">
        <v>36</v>
      </c>
      <c r="BU27" s="194">
        <f t="shared" si="9"/>
        <v>1440</v>
      </c>
      <c r="BV27" s="195">
        <v>21.68</v>
      </c>
      <c r="BW27" s="196">
        <f>+BT27*'PRECIOS SEGUN ADJ (RURAL)'!$B$13*'PRECIOS SEGUN ADJ (RURAL)'!$C$13</f>
        <v>31219.200000000001</v>
      </c>
      <c r="BX27" s="196" t="e" vm="1">
        <f>+[4]!NumLetras(BW27,"PESO","PESOS DOMINICANOS","$EE $m CON #d/100 CENTAVOS")</f>
        <v>#VALUE!</v>
      </c>
      <c r="BY27" s="165">
        <v>249</v>
      </c>
      <c r="BZ27" s="37">
        <f t="shared" si="10"/>
        <v>9960</v>
      </c>
      <c r="CA27" s="189">
        <v>6.5999999999999988</v>
      </c>
      <c r="CB27" s="80">
        <f>+BY27*'PRECIOS SEGUN ADJ (RURAL)'!$B$14*'PRECIOS SEGUN ADJ (RURAL)'!$C$14</f>
        <v>65736</v>
      </c>
      <c r="CC27" s="80" t="e" vm="1">
        <f>+[4]!NumLetras(CB27,"PESO","PESOS DOMINICANOS","$EE $m CON #d/100 CENTAVOS")</f>
        <v>#VALUE!</v>
      </c>
      <c r="CD27" s="165">
        <v>12</v>
      </c>
      <c r="CE27" s="37">
        <f t="shared" si="11"/>
        <v>480</v>
      </c>
      <c r="CF27" s="189">
        <v>82.59999999999998</v>
      </c>
      <c r="CG27" s="80">
        <f>+CD27*'PRECIOS SEGUN ADJ (RURAL)'!$B$15*'PRECIOS SEGUN ADJ (RURAL)'!$C$15</f>
        <v>39648</v>
      </c>
      <c r="CH27" s="80" t="e" vm="1">
        <f>+[4]!NumLetras(CG27,"PESO","PESOS DOMINICANOS","$EE $m CON #d/100 CENTAVOS")</f>
        <v>#VALUE!</v>
      </c>
      <c r="CI27" s="80">
        <f t="shared" si="25"/>
        <v>7136.64</v>
      </c>
      <c r="CJ27" s="197">
        <v>249</v>
      </c>
      <c r="CK27" s="198">
        <f t="shared" si="26"/>
        <v>4980</v>
      </c>
      <c r="CL27" s="199">
        <v>5.5</v>
      </c>
      <c r="CM27" s="200">
        <f>+CJ27*'PRECIOS SEGUN ADJ (RURAL)'!$B$16*'PRECIOS SEGUN ADJ (RURAL)'!$C$16</f>
        <v>27390</v>
      </c>
      <c r="CN27" s="200" t="e" vm="1">
        <f>+[4]!NumLetras(CM27,"PESO","PESOS DOMINICANOS","$EE $m CON #d/100 CENTAVOS")</f>
        <v>#VALUE!</v>
      </c>
      <c r="CO27" s="165">
        <v>249</v>
      </c>
      <c r="CP27" s="37">
        <f t="shared" si="12"/>
        <v>9960</v>
      </c>
      <c r="CQ27" s="189">
        <v>23.059999999999995</v>
      </c>
      <c r="CR27" s="80">
        <f>+CO27*'PRECIOS SEGUN ADJ (RURAL)'!$B$17*'PRECIOS SEGUN ADJ (RURAL)'!$C$17</f>
        <v>229677.59999999998</v>
      </c>
      <c r="CS27" s="80" t="e" vm="1">
        <f>+[4]!NumLetras(CR27,"PESO","PESOS DOMINICANOS","$EE $m CON #d/100 CENTAVOS")</f>
        <v>#VALUE!</v>
      </c>
      <c r="CT27" s="201">
        <v>17</v>
      </c>
      <c r="CU27" s="202">
        <f t="shared" si="13"/>
        <v>680</v>
      </c>
      <c r="CV27" s="203">
        <v>220</v>
      </c>
      <c r="CW27" s="204">
        <f>+CT27*'PRECIOS SEGUN ADJ (RURAL)'!$B$18*'PRECIOS SEGUN ADJ (RURAL)'!$C$18</f>
        <v>149600</v>
      </c>
      <c r="CX27" s="204" t="e" vm="1">
        <f>+[4]!NumLetras(CW27,"PESO","PESOS DOMINICANOS","$EE $m CON #d/100 CENTAVOS")</f>
        <v>#VALUE!</v>
      </c>
      <c r="CY27" s="204">
        <f t="shared" si="27"/>
        <v>26928</v>
      </c>
      <c r="CZ27" s="165">
        <v>13</v>
      </c>
      <c r="DA27" s="37">
        <f t="shared" si="14"/>
        <v>520</v>
      </c>
      <c r="DB27" s="189">
        <v>21.83</v>
      </c>
      <c r="DC27" s="80">
        <f>+CZ27*'PRECIOS SEGUN ADJ (RURAL)'!$B$19*'PRECIOS SEGUN ADJ (RURAL)'!$C$19</f>
        <v>11351.599999999999</v>
      </c>
      <c r="DD27" s="80" t="e" vm="1">
        <f>+[4]!NumLetras(DC27,"PESO","PESOS DOMINICANOS","$EE $m CON #d/100 CENTAVOS")</f>
        <v>#VALUE!</v>
      </c>
      <c r="DE27" s="80">
        <f t="shared" si="28"/>
        <v>2043.29</v>
      </c>
      <c r="DF27" s="165">
        <v>42</v>
      </c>
      <c r="DG27" s="37">
        <f t="shared" si="15"/>
        <v>1680</v>
      </c>
      <c r="DH27" s="189">
        <v>33</v>
      </c>
      <c r="DI27" s="80">
        <f>+DF27*'PRECIOS SEGUN ADJ (RURAL)'!$B$20*'PRECIOS SEGUN ADJ (RURAL)'!$C$20</f>
        <v>55440</v>
      </c>
      <c r="DJ27" s="80" t="e" vm="1">
        <f>+[4]!NumLetras(DI27,"PESO","PESOS DOMINICANOS","$EE $m CON #d/100 CENTAVOS")</f>
        <v>#VALUE!</v>
      </c>
      <c r="DK27" s="80">
        <f t="shared" si="29"/>
        <v>1273047.02</v>
      </c>
      <c r="DL27" s="80" t="e" vm="1">
        <f>+[4]!NumLetras(DK27,"PESO","PESOS DOMINICANOS","$EE $m CON #d/100 CENTAVOS")</f>
        <v>#VALUE!</v>
      </c>
      <c r="DM27" s="80">
        <f t="shared" si="16"/>
        <v>1391669.2</v>
      </c>
      <c r="DN27" s="80" t="e" vm="1">
        <f>+[4]!NumLetras(DM27,"PESO","PESOS DOMINICANOS","$EE $m CON #d/100 CENTAVOS")</f>
        <v>#VALUE!</v>
      </c>
      <c r="DO27" s="80">
        <f t="shared" si="17"/>
        <v>118622.18</v>
      </c>
      <c r="DP27" s="80" t="e" vm="1">
        <f>+[4]!NumLetras(DO27,"PESO","PESOS DOMINICANOS","$EE $m CON #d/100 CENTAVOS")</f>
        <v>#VALUE!</v>
      </c>
      <c r="DQ27" s="80">
        <f t="shared" si="30"/>
        <v>278333.84000000003</v>
      </c>
      <c r="DR27" s="80" t="e" vm="1">
        <f>+[4]!NumLetras(DQ27,"PESO","PESOS DOMINICANOS","$EE $m CON #d/100 CENTAVOS")</f>
        <v>#VALUE!</v>
      </c>
      <c r="DS27" s="80">
        <f t="shared" si="31"/>
        <v>13916.69</v>
      </c>
      <c r="DT27" s="80"/>
      <c r="DU27" s="37" t="str">
        <f>+VLOOKUP(D27,'RURAL XENIA'!F:H,2,0)</f>
        <v>R-29</v>
      </c>
    </row>
    <row r="28" spans="1:125" hidden="1">
      <c r="A28" s="37">
        <v>27</v>
      </c>
      <c r="B28" s="37">
        <v>27</v>
      </c>
      <c r="C28" s="26" t="s">
        <v>2974</v>
      </c>
      <c r="D28" s="37">
        <v>130648672</v>
      </c>
      <c r="E28" s="37">
        <f>+VLOOKUP(D28,'INFORMACION DE PROVEEDORES'!C:I,2,0)</f>
        <v>130648672</v>
      </c>
      <c r="F28" s="26" t="str">
        <f>+VLOOKUP(D28,'INFORMACION DE PROVEEDORES'!C:J,4,0)</f>
        <v>ANDREA MELANIA FRANCISCO FLORES</v>
      </c>
      <c r="G28" s="37" t="str">
        <f>+VLOOKUP(D28,'INFORMACION DE PROVEEDORES'!C:K,5,0)</f>
        <v>001-0481389-4</v>
      </c>
      <c r="H28" s="26" t="str">
        <f>+VLOOKUP(D28,'INFORMACION DE PROVEEDORES'!C:L,7,0)</f>
        <v>CALLE JOSE FRANCISCO PEÑA GOMEZ, NO.29, MONTE PLATA</v>
      </c>
      <c r="I28" s="37" t="str">
        <f>+VLOOKUP(D28,'INFORMACION DE PROVEEDORES'!C:M,3,0)</f>
        <v xml:space="preserve"> JURÍDICA</v>
      </c>
      <c r="J28" s="37">
        <v>4</v>
      </c>
      <c r="K28" s="37">
        <v>229</v>
      </c>
      <c r="L28" s="37">
        <v>17</v>
      </c>
      <c r="M28" s="37">
        <f t="shared" si="18"/>
        <v>680</v>
      </c>
      <c r="N28" s="189">
        <v>60.180000000000007</v>
      </c>
      <c r="O28" s="80">
        <f>+L28*'PRECIOS SEGUN ADJ (RURAL)'!$B$2*'PRECIOS SEGUN ADJ (RURAL)'!$C$2</f>
        <v>40922.399999999994</v>
      </c>
      <c r="P28" s="80" t="e" vm="1">
        <f>+[4]!NumLetras(O28,"PESO","PESOS DOMINICANOS","$EE $m CON #d/100 CENTAVOS")</f>
        <v>#VALUE!</v>
      </c>
      <c r="Q28" s="80">
        <f t="shared" si="19"/>
        <v>6547.58</v>
      </c>
      <c r="R28" s="165">
        <v>4</v>
      </c>
      <c r="S28" s="37">
        <f t="shared" si="0"/>
        <v>160</v>
      </c>
      <c r="T28" s="189">
        <v>33</v>
      </c>
      <c r="U28" s="80">
        <f>+R28*'PRECIOS SEGUN ADJ (RURAL)'!$B$3*'PRECIOS SEGUN ADJ (RURAL)'!$C$3</f>
        <v>5280</v>
      </c>
      <c r="V28" s="80" t="e" vm="1">
        <f>+[4]!NumLetras(U28,"PESO","PESOS DOMINICANOS","$EE $m CON #d/100 CENTAVOS")</f>
        <v>#VALUE!</v>
      </c>
      <c r="W28" s="165">
        <v>37</v>
      </c>
      <c r="X28" s="37">
        <f t="shared" si="1"/>
        <v>1480</v>
      </c>
      <c r="Y28" s="189">
        <v>87.91</v>
      </c>
      <c r="Z28" s="80">
        <f>+W28*'PRECIOS SEGUN ADJ (RURAL)'!$B$4*'PRECIOS SEGUN ADJ (RURAL)'!$C$4</f>
        <v>130106.8</v>
      </c>
      <c r="AA28" s="80" t="e" vm="1">
        <f>+[4]!NumLetras(Z28,"PESO","PESOS DOMINICANOS","$EE $m CON #d/100 CENTAVOS")</f>
        <v>#VALUE!</v>
      </c>
      <c r="AB28" s="80">
        <f t="shared" si="20"/>
        <v>23419.22</v>
      </c>
      <c r="AC28" s="165">
        <v>44</v>
      </c>
      <c r="AD28" s="37">
        <f t="shared" si="2"/>
        <v>1760</v>
      </c>
      <c r="AE28" s="189">
        <v>53.95</v>
      </c>
      <c r="AF28" s="80">
        <f>+AC28*'PRECIOS SEGUN ADJ (RURAL)'!$B$5*'PRECIOS SEGUN ADJ (RURAL)'!$C$5</f>
        <v>94952</v>
      </c>
      <c r="AG28" s="80" t="e" vm="1">
        <f>+[4]!NumLetras(AF28,"PESO","PESOS DOMINICANOS","$EE $m CON #d/100 CENTAVOS")</f>
        <v>#VALUE!</v>
      </c>
      <c r="AH28" s="165">
        <v>8</v>
      </c>
      <c r="AI28" s="37">
        <f t="shared" si="3"/>
        <v>320</v>
      </c>
      <c r="AJ28" s="189">
        <v>29.05</v>
      </c>
      <c r="AK28" s="80">
        <f>+AH28*'PRECIOS SEGUN ADJ (RURAL)'!$B$6*'PRECIOS SEGUN ADJ (RURAL)'!$C$6</f>
        <v>9296</v>
      </c>
      <c r="AL28" s="80" t="e" vm="1">
        <f>+[4]!NumLetras(AK28,"PESO","PESOS DOMINICANOS","$EE $m CON #d/100 CENTAVOS")</f>
        <v>#VALUE!</v>
      </c>
      <c r="AM28" s="80">
        <f t="shared" si="21"/>
        <v>1487.36</v>
      </c>
      <c r="AN28" s="165">
        <v>14</v>
      </c>
      <c r="AO28" s="37">
        <f t="shared" si="4"/>
        <v>560</v>
      </c>
      <c r="AP28" s="189">
        <v>304.44</v>
      </c>
      <c r="AQ28" s="80">
        <f>+AN28*'PRECIOS SEGUN ADJ (RURAL)'!$B$7*'PRECIOS SEGUN ADJ (RURAL)'!$C$7</f>
        <v>170486.39999999999</v>
      </c>
      <c r="AR28" s="80" t="e" vm="1">
        <f>+[4]!NumLetras(AQ28,"PESO","PESOS DOMINICANOS","$EE $m CON #d/100 CENTAVOS")</f>
        <v>#VALUE!</v>
      </c>
      <c r="AS28" s="80">
        <f t="shared" si="22"/>
        <v>30687.55</v>
      </c>
      <c r="AT28" s="165">
        <v>4</v>
      </c>
      <c r="AU28" s="37">
        <f t="shared" si="5"/>
        <v>160</v>
      </c>
      <c r="AV28" s="189">
        <v>140.38999999999999</v>
      </c>
      <c r="AW28" s="80">
        <f>+AT28*'PRECIOS SEGUN ADJ (RURAL)'!$B$8*'PRECIOS SEGUN ADJ (RURAL)'!$C$8</f>
        <v>22462.399999999998</v>
      </c>
      <c r="AX28" s="80" t="e" vm="1">
        <f>+[4]!NumLetras(AW28,"PESO","PESOS DOMINICANOS","$EE $m CON #d/100 CENTAVOS")</f>
        <v>#VALUE!</v>
      </c>
      <c r="AY28" s="80">
        <f t="shared" si="23"/>
        <v>4043.23</v>
      </c>
      <c r="AZ28" s="165">
        <v>12</v>
      </c>
      <c r="BA28" s="37">
        <f t="shared" si="6"/>
        <v>480</v>
      </c>
      <c r="BB28" s="189">
        <v>68.099999999999994</v>
      </c>
      <c r="BC28" s="80">
        <f>+AZ28*'PRECIOS SEGUN ADJ (RURAL)'!$B$9*'PRECIOS SEGUN ADJ (RURAL)'!$C$9</f>
        <v>32687.999999999996</v>
      </c>
      <c r="BD28" s="80" t="e" vm="1">
        <f>+[4]!NumLetras(BC28,"PESO","PESOS DOMINICANOS","$EE $m CON #d/100 CENTAVOS")</f>
        <v>#VALUE!</v>
      </c>
      <c r="BE28" s="165">
        <v>229</v>
      </c>
      <c r="BF28" s="37">
        <f t="shared" si="24"/>
        <v>4580</v>
      </c>
      <c r="BG28" s="189">
        <v>5.5</v>
      </c>
      <c r="BH28" s="80">
        <f>+BE28*'PRECIOS SEGUN ADJ (RURAL)'!$B$10*'PRECIOS SEGUN ADJ (RURAL)'!$C$10</f>
        <v>25190</v>
      </c>
      <c r="BI28" s="80" t="e" vm="1">
        <f>+[4]!NumLetras(BH28,"PESO","PESOS DOMINICANOS","$EE $m CON #d/100 CENTAVOS")</f>
        <v>#VALUE!</v>
      </c>
      <c r="BJ28" s="165">
        <v>229</v>
      </c>
      <c r="BK28" s="37">
        <f t="shared" si="7"/>
        <v>9160</v>
      </c>
      <c r="BL28" s="189">
        <v>7.1500000000000012</v>
      </c>
      <c r="BM28" s="80">
        <f>+BJ28*'PRECIOS SEGUN ADJ (RURAL)'!$B$11*'PRECIOS SEGUN ADJ (RURAL)'!$C$11</f>
        <v>65494.000000000007</v>
      </c>
      <c r="BN28" s="80" t="e" vm="1">
        <f>+[4]!NumLetras(BM28,"PESO","PESOS DOMINICANOS","$EE $m CON #d/100 CENTAVOS")</f>
        <v>#VALUE!</v>
      </c>
      <c r="BO28" s="165">
        <v>229</v>
      </c>
      <c r="BP28" s="37">
        <f t="shared" si="8"/>
        <v>9160</v>
      </c>
      <c r="BQ28" s="189">
        <v>6.84</v>
      </c>
      <c r="BR28" s="80">
        <f>+BO28*'PRECIOS SEGUN ADJ (RURAL)'!$B$12*'PRECIOS SEGUN ADJ (RURAL)'!$C$12</f>
        <v>62654.399999999994</v>
      </c>
      <c r="BS28" s="80" t="e" vm="1">
        <f>+[4]!NumLetras(BR28,"PESO","PESOS DOMINICANOS","$EE $m CON #d/100 CENTAVOS")</f>
        <v>#VALUE!</v>
      </c>
      <c r="BT28" s="193">
        <v>31</v>
      </c>
      <c r="BU28" s="194">
        <f t="shared" si="9"/>
        <v>1240</v>
      </c>
      <c r="BV28" s="195">
        <v>21.68</v>
      </c>
      <c r="BW28" s="196">
        <f>+BT28*'PRECIOS SEGUN ADJ (RURAL)'!$B$13*'PRECIOS SEGUN ADJ (RURAL)'!$C$13</f>
        <v>26883.200000000001</v>
      </c>
      <c r="BX28" s="196" t="e" vm="1">
        <f>+[4]!NumLetras(BW28,"PESO","PESOS DOMINICANOS","$EE $m CON #d/100 CENTAVOS")</f>
        <v>#VALUE!</v>
      </c>
      <c r="BY28" s="165">
        <v>229</v>
      </c>
      <c r="BZ28" s="37">
        <f t="shared" si="10"/>
        <v>9160</v>
      </c>
      <c r="CA28" s="189">
        <v>6.5999999999999988</v>
      </c>
      <c r="CB28" s="80">
        <f>+BY28*'PRECIOS SEGUN ADJ (RURAL)'!$B$14*'PRECIOS SEGUN ADJ (RURAL)'!$C$14</f>
        <v>60455.999999999993</v>
      </c>
      <c r="CC28" s="80" t="e" vm="1">
        <f>+[4]!NumLetras(CB28,"PESO","PESOS DOMINICANOS","$EE $m CON #d/100 CENTAVOS")</f>
        <v>#VALUE!</v>
      </c>
      <c r="CD28" s="165">
        <v>9</v>
      </c>
      <c r="CE28" s="37">
        <f t="shared" si="11"/>
        <v>360</v>
      </c>
      <c r="CF28" s="189">
        <v>82.59999999999998</v>
      </c>
      <c r="CG28" s="80">
        <f>+CD28*'PRECIOS SEGUN ADJ (RURAL)'!$B$15*'PRECIOS SEGUN ADJ (RURAL)'!$C$15</f>
        <v>29736</v>
      </c>
      <c r="CH28" s="80" t="e" vm="1">
        <f>+[4]!NumLetras(CG28,"PESO","PESOS DOMINICANOS","$EE $m CON #d/100 CENTAVOS")</f>
        <v>#VALUE!</v>
      </c>
      <c r="CI28" s="80">
        <f t="shared" si="25"/>
        <v>5352.48</v>
      </c>
      <c r="CJ28" s="197">
        <v>229</v>
      </c>
      <c r="CK28" s="198">
        <f t="shared" si="26"/>
        <v>4580</v>
      </c>
      <c r="CL28" s="199">
        <v>5.5</v>
      </c>
      <c r="CM28" s="200">
        <f>+CJ28*'PRECIOS SEGUN ADJ (RURAL)'!$B$16*'PRECIOS SEGUN ADJ (RURAL)'!$C$16</f>
        <v>25190</v>
      </c>
      <c r="CN28" s="200" t="e" vm="1">
        <f>+[4]!NumLetras(CM28,"PESO","PESOS DOMINICANOS","$EE $m CON #d/100 CENTAVOS")</f>
        <v>#VALUE!</v>
      </c>
      <c r="CO28" s="165">
        <v>229</v>
      </c>
      <c r="CP28" s="37">
        <f t="shared" si="12"/>
        <v>9160</v>
      </c>
      <c r="CQ28" s="189">
        <v>23.059999999999995</v>
      </c>
      <c r="CR28" s="80">
        <f>+CO28*'PRECIOS SEGUN ADJ (RURAL)'!$B$17*'PRECIOS SEGUN ADJ (RURAL)'!$C$17</f>
        <v>211229.59999999998</v>
      </c>
      <c r="CS28" s="80" t="e" vm="1">
        <f>+[4]!NumLetras(CR28,"PESO","PESOS DOMINICANOS","$EE $m CON #d/100 CENTAVOS")</f>
        <v>#VALUE!</v>
      </c>
      <c r="CT28" s="201">
        <v>14</v>
      </c>
      <c r="CU28" s="202">
        <f t="shared" si="13"/>
        <v>560</v>
      </c>
      <c r="CV28" s="203">
        <v>220</v>
      </c>
      <c r="CW28" s="204">
        <f>+CT28*'PRECIOS SEGUN ADJ (RURAL)'!$B$18*'PRECIOS SEGUN ADJ (RURAL)'!$C$18</f>
        <v>123200</v>
      </c>
      <c r="CX28" s="204" t="e" vm="1">
        <f>+[4]!NumLetras(CW28,"PESO","PESOS DOMINICANOS","$EE $m CON #d/100 CENTAVOS")</f>
        <v>#VALUE!</v>
      </c>
      <c r="CY28" s="204">
        <f t="shared" si="27"/>
        <v>22176</v>
      </c>
      <c r="CZ28" s="165">
        <v>11</v>
      </c>
      <c r="DA28" s="37">
        <f t="shared" si="14"/>
        <v>440</v>
      </c>
      <c r="DB28" s="189">
        <v>21.83</v>
      </c>
      <c r="DC28" s="80">
        <f>+CZ28*'PRECIOS SEGUN ADJ (RURAL)'!$B$19*'PRECIOS SEGUN ADJ (RURAL)'!$C$19</f>
        <v>9605.2000000000007</v>
      </c>
      <c r="DD28" s="80" t="e" vm="1">
        <f>+[4]!NumLetras(DC28,"PESO","PESOS DOMINICANOS","$EE $m CON #d/100 CENTAVOS")</f>
        <v>#VALUE!</v>
      </c>
      <c r="DE28" s="80">
        <f t="shared" si="28"/>
        <v>1728.94</v>
      </c>
      <c r="DF28" s="165">
        <v>35</v>
      </c>
      <c r="DG28" s="37">
        <f t="shared" si="15"/>
        <v>1400</v>
      </c>
      <c r="DH28" s="189">
        <v>33</v>
      </c>
      <c r="DI28" s="80">
        <f>+DF28*'PRECIOS SEGUN ADJ (RURAL)'!$B$20*'PRECIOS SEGUN ADJ (RURAL)'!$C$20</f>
        <v>46200</v>
      </c>
      <c r="DJ28" s="80" t="e" vm="1">
        <f>+[4]!NumLetras(DI28,"PESO","PESOS DOMINICANOS","$EE $m CON #d/100 CENTAVOS")</f>
        <v>#VALUE!</v>
      </c>
      <c r="DK28" s="80">
        <f t="shared" si="29"/>
        <v>1096590.0399999996</v>
      </c>
      <c r="DL28" s="80" t="e" vm="1">
        <f>+[4]!NumLetras(DK28,"PESO","PESOS DOMINICANOS","$EE $m CON #d/100 CENTAVOS")</f>
        <v>#VALUE!</v>
      </c>
      <c r="DM28" s="80">
        <f t="shared" si="16"/>
        <v>1192032.3999999997</v>
      </c>
      <c r="DN28" s="80" t="e" vm="1">
        <f>+[4]!NumLetras(DM28,"PESO","PESOS DOMINICANOS","$EE $m CON #d/100 CENTAVOS")</f>
        <v>#VALUE!</v>
      </c>
      <c r="DO28" s="80">
        <f t="shared" si="17"/>
        <v>95442.36</v>
      </c>
      <c r="DP28" s="80" t="e" vm="1">
        <f>+[4]!NumLetras(DO28,"PESO","PESOS DOMINICANOS","$EE $m CON #d/100 CENTAVOS")</f>
        <v>#VALUE!</v>
      </c>
      <c r="DQ28" s="80">
        <f t="shared" si="30"/>
        <v>238406.48</v>
      </c>
      <c r="DR28" s="80" t="e" vm="1">
        <f>+[4]!NumLetras(DQ28,"PESO","PESOS DOMINICANOS","$EE $m CON #d/100 CENTAVOS")</f>
        <v>#VALUE!</v>
      </c>
      <c r="DS28" s="80">
        <f t="shared" si="31"/>
        <v>11920.32</v>
      </c>
      <c r="DT28" s="80"/>
      <c r="DU28" s="37" t="str">
        <f>+VLOOKUP(D28,'RURAL XENIA'!F:H,2,0)</f>
        <v>R-44</v>
      </c>
    </row>
    <row r="29" spans="1:125" hidden="1">
      <c r="A29" s="37">
        <v>28</v>
      </c>
      <c r="B29" s="37">
        <v>28</v>
      </c>
      <c r="C29" s="26" t="s">
        <v>2986</v>
      </c>
      <c r="D29" s="37">
        <v>131554492</v>
      </c>
      <c r="E29" s="37">
        <f>+VLOOKUP(D29,'INFORMACION DE PROVEEDORES'!C:I,2,0)</f>
        <v>131554492</v>
      </c>
      <c r="F29" s="26" t="str">
        <f>+VLOOKUP(D29,'INFORMACION DE PROVEEDORES'!C:J,4,0)</f>
        <v>ANONIO RAMIREZ NAVARRO</v>
      </c>
      <c r="G29" s="37" t="str">
        <f>+VLOOKUP(D29,'INFORMACION DE PROVEEDORES'!C:K,5,0)</f>
        <v>010-0005076-3</v>
      </c>
      <c r="H29" s="26" t="str">
        <f>+VLOOKUP(D29,'INFORMACION DE PROVEEDORES'!C:L,7,0)</f>
        <v>AVENIDA JACOBO MAJLUTA NO. 13, SECOTR EL DORADO, VILLA MELLA, SANTO DOMINGO NORTE</v>
      </c>
      <c r="I29" s="37" t="str">
        <f>+VLOOKUP(D29,'INFORMACION DE PROVEEDORES'!C:M,3,0)</f>
        <v xml:space="preserve"> JURÍDICA</v>
      </c>
      <c r="J29" s="37">
        <v>4</v>
      </c>
      <c r="K29" s="37">
        <v>238</v>
      </c>
      <c r="L29" s="37">
        <v>18</v>
      </c>
      <c r="M29" s="37">
        <f t="shared" si="18"/>
        <v>720</v>
      </c>
      <c r="N29" s="189">
        <v>60.180000000000007</v>
      </c>
      <c r="O29" s="80">
        <f>+L29*'PRECIOS SEGUN ADJ (RURAL)'!$B$2*'PRECIOS SEGUN ADJ (RURAL)'!$C$2</f>
        <v>43329.599999999999</v>
      </c>
      <c r="P29" s="80" t="e" vm="1">
        <f>+[4]!NumLetras(O29,"PESO","PESOS DOMINICANOS","$EE $m CON #d/100 CENTAVOS")</f>
        <v>#VALUE!</v>
      </c>
      <c r="Q29" s="80">
        <f t="shared" si="19"/>
        <v>6932.74</v>
      </c>
      <c r="R29" s="165">
        <v>6</v>
      </c>
      <c r="S29" s="37">
        <f t="shared" si="0"/>
        <v>240</v>
      </c>
      <c r="T29" s="189">
        <v>33</v>
      </c>
      <c r="U29" s="80">
        <f>+R29*'PRECIOS SEGUN ADJ (RURAL)'!$B$3*'PRECIOS SEGUN ADJ (RURAL)'!$C$3</f>
        <v>7920</v>
      </c>
      <c r="V29" s="80" t="e" vm="1">
        <f>+[4]!NumLetras(U29,"PESO","PESOS DOMINICANOS","$EE $m CON #d/100 CENTAVOS")</f>
        <v>#VALUE!</v>
      </c>
      <c r="W29" s="165">
        <v>37</v>
      </c>
      <c r="X29" s="37">
        <f t="shared" si="1"/>
        <v>1480</v>
      </c>
      <c r="Y29" s="189">
        <v>87.91</v>
      </c>
      <c r="Z29" s="80">
        <f>+W29*'PRECIOS SEGUN ADJ (RURAL)'!$B$4*'PRECIOS SEGUN ADJ (RURAL)'!$C$4</f>
        <v>130106.8</v>
      </c>
      <c r="AA29" s="80" t="e" vm="1">
        <f>+[4]!NumLetras(Z29,"PESO","PESOS DOMINICANOS","$EE $m CON #d/100 CENTAVOS")</f>
        <v>#VALUE!</v>
      </c>
      <c r="AB29" s="80">
        <f t="shared" si="20"/>
        <v>23419.22</v>
      </c>
      <c r="AC29" s="165">
        <v>45</v>
      </c>
      <c r="AD29" s="37">
        <f t="shared" si="2"/>
        <v>1800</v>
      </c>
      <c r="AE29" s="189">
        <v>53.95</v>
      </c>
      <c r="AF29" s="80">
        <f>+AC29*'PRECIOS SEGUN ADJ (RURAL)'!$B$5*'PRECIOS SEGUN ADJ (RURAL)'!$C$5</f>
        <v>97110</v>
      </c>
      <c r="AG29" s="80" t="e" vm="1">
        <f>+[4]!NumLetras(AF29,"PESO","PESOS DOMINICANOS","$EE $m CON #d/100 CENTAVOS")</f>
        <v>#VALUE!</v>
      </c>
      <c r="AH29" s="165">
        <v>8</v>
      </c>
      <c r="AI29" s="37">
        <f t="shared" si="3"/>
        <v>320</v>
      </c>
      <c r="AJ29" s="189">
        <v>29.05</v>
      </c>
      <c r="AK29" s="80">
        <f>+AH29*'PRECIOS SEGUN ADJ (RURAL)'!$B$6*'PRECIOS SEGUN ADJ (RURAL)'!$C$6</f>
        <v>9296</v>
      </c>
      <c r="AL29" s="80" t="e" vm="1">
        <f>+[4]!NumLetras(AK29,"PESO","PESOS DOMINICANOS","$EE $m CON #d/100 CENTAVOS")</f>
        <v>#VALUE!</v>
      </c>
      <c r="AM29" s="80">
        <f t="shared" si="21"/>
        <v>1487.36</v>
      </c>
      <c r="AN29" s="165">
        <v>15</v>
      </c>
      <c r="AO29" s="37">
        <f t="shared" si="4"/>
        <v>600</v>
      </c>
      <c r="AP29" s="189">
        <v>304.44</v>
      </c>
      <c r="AQ29" s="80">
        <f>+AN29*'PRECIOS SEGUN ADJ (RURAL)'!$B$7*'PRECIOS SEGUN ADJ (RURAL)'!$C$7</f>
        <v>182664</v>
      </c>
      <c r="AR29" s="80" t="e" vm="1">
        <f>+[4]!NumLetras(AQ29,"PESO","PESOS DOMINICANOS","$EE $m CON #d/100 CENTAVOS")</f>
        <v>#VALUE!</v>
      </c>
      <c r="AS29" s="80">
        <f t="shared" si="22"/>
        <v>32879.519999999997</v>
      </c>
      <c r="AT29" s="165">
        <v>6</v>
      </c>
      <c r="AU29" s="37">
        <f t="shared" si="5"/>
        <v>240</v>
      </c>
      <c r="AV29" s="189">
        <v>140.38999999999999</v>
      </c>
      <c r="AW29" s="80">
        <f>+AT29*'PRECIOS SEGUN ADJ (RURAL)'!$B$8*'PRECIOS SEGUN ADJ (RURAL)'!$C$8</f>
        <v>33693.599999999999</v>
      </c>
      <c r="AX29" s="80" t="e" vm="1">
        <f>+[4]!NumLetras(AW29,"PESO","PESOS DOMINICANOS","$EE $m CON #d/100 CENTAVOS")</f>
        <v>#VALUE!</v>
      </c>
      <c r="AY29" s="80">
        <f t="shared" si="23"/>
        <v>6064.85</v>
      </c>
      <c r="AZ29" s="165">
        <v>13</v>
      </c>
      <c r="BA29" s="37">
        <f t="shared" si="6"/>
        <v>520</v>
      </c>
      <c r="BB29" s="189">
        <v>68.099999999999994</v>
      </c>
      <c r="BC29" s="80">
        <f>+AZ29*'PRECIOS SEGUN ADJ (RURAL)'!$B$9*'PRECIOS SEGUN ADJ (RURAL)'!$C$9</f>
        <v>35412</v>
      </c>
      <c r="BD29" s="80" t="e" vm="1">
        <f>+[4]!NumLetras(BC29,"PESO","PESOS DOMINICANOS","$EE $m CON #d/100 CENTAVOS")</f>
        <v>#VALUE!</v>
      </c>
      <c r="BE29" s="165">
        <v>238</v>
      </c>
      <c r="BF29" s="37">
        <f t="shared" si="24"/>
        <v>4760</v>
      </c>
      <c r="BG29" s="189">
        <v>5.5</v>
      </c>
      <c r="BH29" s="80">
        <f>+BE29*'PRECIOS SEGUN ADJ (RURAL)'!$B$10*'PRECIOS SEGUN ADJ (RURAL)'!$C$10</f>
        <v>26180</v>
      </c>
      <c r="BI29" s="80" t="e" vm="1">
        <f>+[4]!NumLetras(BH29,"PESO","PESOS DOMINICANOS","$EE $m CON #d/100 CENTAVOS")</f>
        <v>#VALUE!</v>
      </c>
      <c r="BJ29" s="165">
        <v>238</v>
      </c>
      <c r="BK29" s="37">
        <f t="shared" si="7"/>
        <v>9520</v>
      </c>
      <c r="BL29" s="189">
        <v>7.1500000000000012</v>
      </c>
      <c r="BM29" s="80">
        <f>+BJ29*'PRECIOS SEGUN ADJ (RURAL)'!$B$11*'PRECIOS SEGUN ADJ (RURAL)'!$C$11</f>
        <v>68068</v>
      </c>
      <c r="BN29" s="80" t="e" vm="1">
        <f>+[4]!NumLetras(BM29,"PESO","PESOS DOMINICANOS","$EE $m CON #d/100 CENTAVOS")</f>
        <v>#VALUE!</v>
      </c>
      <c r="BO29" s="165">
        <v>238</v>
      </c>
      <c r="BP29" s="37">
        <f t="shared" si="8"/>
        <v>9520</v>
      </c>
      <c r="BQ29" s="189">
        <v>6.84</v>
      </c>
      <c r="BR29" s="80">
        <f>+BO29*'PRECIOS SEGUN ADJ (RURAL)'!$B$12*'PRECIOS SEGUN ADJ (RURAL)'!$C$12</f>
        <v>65116.800000000003</v>
      </c>
      <c r="BS29" s="80" t="e" vm="1">
        <f>+[4]!NumLetras(BR29,"PESO","PESOS DOMINICANOS","$EE $m CON #d/100 CENTAVOS")</f>
        <v>#VALUE!</v>
      </c>
      <c r="BT29" s="193">
        <v>32</v>
      </c>
      <c r="BU29" s="194">
        <f t="shared" si="9"/>
        <v>1280</v>
      </c>
      <c r="BV29" s="195">
        <v>21.68</v>
      </c>
      <c r="BW29" s="196">
        <f>+BT29*'PRECIOS SEGUN ADJ (RURAL)'!$B$13*'PRECIOS SEGUN ADJ (RURAL)'!$C$13</f>
        <v>27750.400000000001</v>
      </c>
      <c r="BX29" s="196" t="e" vm="1">
        <f>+[4]!NumLetras(BW29,"PESO","PESOS DOMINICANOS","$EE $m CON #d/100 CENTAVOS")</f>
        <v>#VALUE!</v>
      </c>
      <c r="BY29" s="165">
        <v>238</v>
      </c>
      <c r="BZ29" s="37">
        <f t="shared" si="10"/>
        <v>9520</v>
      </c>
      <c r="CA29" s="189">
        <v>6.5999999999999988</v>
      </c>
      <c r="CB29" s="80">
        <f>+BY29*'PRECIOS SEGUN ADJ (RURAL)'!$B$14*'PRECIOS SEGUN ADJ (RURAL)'!$C$14</f>
        <v>62832</v>
      </c>
      <c r="CC29" s="80" t="e" vm="1">
        <f>+[4]!NumLetras(CB29,"PESO","PESOS DOMINICANOS","$EE $m CON #d/100 CENTAVOS")</f>
        <v>#VALUE!</v>
      </c>
      <c r="CD29" s="165">
        <v>10</v>
      </c>
      <c r="CE29" s="37">
        <f t="shared" si="11"/>
        <v>400</v>
      </c>
      <c r="CF29" s="189">
        <v>82.59999999999998</v>
      </c>
      <c r="CG29" s="80">
        <f>+CD29*'PRECIOS SEGUN ADJ (RURAL)'!$B$15*'PRECIOS SEGUN ADJ (RURAL)'!$C$15</f>
        <v>33040</v>
      </c>
      <c r="CH29" s="80" t="e" vm="1">
        <f>+[4]!NumLetras(CG29,"PESO","PESOS DOMINICANOS","$EE $m CON #d/100 CENTAVOS")</f>
        <v>#VALUE!</v>
      </c>
      <c r="CI29" s="80">
        <f t="shared" si="25"/>
        <v>5947.2</v>
      </c>
      <c r="CJ29" s="197">
        <v>238</v>
      </c>
      <c r="CK29" s="198">
        <f t="shared" si="26"/>
        <v>4760</v>
      </c>
      <c r="CL29" s="199">
        <v>5.5</v>
      </c>
      <c r="CM29" s="200">
        <f>+CJ29*'PRECIOS SEGUN ADJ (RURAL)'!$B$16*'PRECIOS SEGUN ADJ (RURAL)'!$C$16</f>
        <v>26180</v>
      </c>
      <c r="CN29" s="200" t="e" vm="1">
        <f>+[4]!NumLetras(CM29,"PESO","PESOS DOMINICANOS","$EE $m CON #d/100 CENTAVOS")</f>
        <v>#VALUE!</v>
      </c>
      <c r="CO29" s="165">
        <v>238</v>
      </c>
      <c r="CP29" s="37">
        <f t="shared" si="12"/>
        <v>9520</v>
      </c>
      <c r="CQ29" s="189">
        <v>23.059999999999995</v>
      </c>
      <c r="CR29" s="80">
        <f>+CO29*'PRECIOS SEGUN ADJ (RURAL)'!$B$17*'PRECIOS SEGUN ADJ (RURAL)'!$C$17</f>
        <v>219531.19999999998</v>
      </c>
      <c r="CS29" s="80" t="e" vm="1">
        <f>+[4]!NumLetras(CR29,"PESO","PESOS DOMINICANOS","$EE $m CON #d/100 CENTAVOS")</f>
        <v>#VALUE!</v>
      </c>
      <c r="CT29" s="201">
        <v>15</v>
      </c>
      <c r="CU29" s="202">
        <f t="shared" si="13"/>
        <v>600</v>
      </c>
      <c r="CV29" s="203">
        <v>220</v>
      </c>
      <c r="CW29" s="204">
        <f>+CT29*'PRECIOS SEGUN ADJ (RURAL)'!$B$18*'PRECIOS SEGUN ADJ (RURAL)'!$C$18</f>
        <v>132000</v>
      </c>
      <c r="CX29" s="204" t="e" vm="1">
        <f>+[4]!NumLetras(CW29,"PESO","PESOS DOMINICANOS","$EE $m CON #d/100 CENTAVOS")</f>
        <v>#VALUE!</v>
      </c>
      <c r="CY29" s="204">
        <f t="shared" si="27"/>
        <v>23760</v>
      </c>
      <c r="CZ29" s="165">
        <v>12</v>
      </c>
      <c r="DA29" s="37">
        <f t="shared" si="14"/>
        <v>480</v>
      </c>
      <c r="DB29" s="189">
        <v>21.83</v>
      </c>
      <c r="DC29" s="80">
        <f>+CZ29*'PRECIOS SEGUN ADJ (RURAL)'!$B$19*'PRECIOS SEGUN ADJ (RURAL)'!$C$19</f>
        <v>10478.4</v>
      </c>
      <c r="DD29" s="80" t="e" vm="1">
        <f>+[4]!NumLetras(DC29,"PESO","PESOS DOMINICANOS","$EE $m CON #d/100 CENTAVOS")</f>
        <v>#VALUE!</v>
      </c>
      <c r="DE29" s="80">
        <f t="shared" si="28"/>
        <v>1886.11</v>
      </c>
      <c r="DF29" s="165">
        <v>36</v>
      </c>
      <c r="DG29" s="37">
        <f t="shared" si="15"/>
        <v>1440</v>
      </c>
      <c r="DH29" s="189">
        <v>33</v>
      </c>
      <c r="DI29" s="80">
        <f>+DF29*'PRECIOS SEGUN ADJ (RURAL)'!$B$20*'PRECIOS SEGUN ADJ (RURAL)'!$C$20</f>
        <v>47520</v>
      </c>
      <c r="DJ29" s="80" t="e" vm="1">
        <f>+[4]!NumLetras(DI29,"PESO","PESOS DOMINICANOS","$EE $m CON #d/100 CENTAVOS")</f>
        <v>#VALUE!</v>
      </c>
      <c r="DK29" s="80">
        <f t="shared" si="29"/>
        <v>1155851.8</v>
      </c>
      <c r="DL29" s="80" t="e" vm="1">
        <f>+[4]!NumLetras(DK29,"PESO","PESOS DOMINICANOS","$EE $m CON #d/100 CENTAVOS")</f>
        <v>#VALUE!</v>
      </c>
      <c r="DM29" s="80">
        <f t="shared" si="16"/>
        <v>1258228.8</v>
      </c>
      <c r="DN29" s="80" t="e" vm="1">
        <f>+[4]!NumLetras(DM29,"PESO","PESOS DOMINICANOS","$EE $m CON #d/100 CENTAVOS")</f>
        <v>#VALUE!</v>
      </c>
      <c r="DO29" s="80">
        <f t="shared" si="17"/>
        <v>102377</v>
      </c>
      <c r="DP29" s="80" t="e" vm="1">
        <f>+[4]!NumLetras(DO29,"PESO","PESOS DOMINICANOS","$EE $m CON #d/100 CENTAVOS")</f>
        <v>#VALUE!</v>
      </c>
      <c r="DQ29" s="80">
        <f t="shared" si="30"/>
        <v>251645.76</v>
      </c>
      <c r="DR29" s="80" t="e" vm="1">
        <f>+[4]!NumLetras(DQ29,"PESO","PESOS DOMINICANOS","$EE $m CON #d/100 CENTAVOS")</f>
        <v>#VALUE!</v>
      </c>
      <c r="DS29" s="80">
        <f t="shared" si="31"/>
        <v>12582.29</v>
      </c>
      <c r="DT29" s="80"/>
      <c r="DU29" s="37" t="str">
        <f>+VLOOKUP(D29,'RURAL XENIA'!F:H,2,0)</f>
        <v>R-42</v>
      </c>
    </row>
    <row r="30" spans="1:125" hidden="1">
      <c r="A30" s="37">
        <v>29</v>
      </c>
      <c r="B30" s="37">
        <v>29</v>
      </c>
      <c r="C30" s="26" t="s">
        <v>2998</v>
      </c>
      <c r="D30" s="37">
        <v>131702341</v>
      </c>
      <c r="E30" s="37">
        <f>+VLOOKUP(D30,'INFORMACION DE PROVEEDORES'!C:I,2,0)</f>
        <v>131702341</v>
      </c>
      <c r="F30" s="26" t="str">
        <f>+VLOOKUP(D30,'INFORMACION DE PROVEEDORES'!C:J,4,0)</f>
        <v>YONERCA JOSEFINA GUTIERREZ ALCALA</v>
      </c>
      <c r="G30" s="37" t="str">
        <f>+VLOOKUP(D30,'INFORMACION DE PROVEEDORES'!C:K,5,0)</f>
        <v>001-0450763-7</v>
      </c>
      <c r="H30" s="26" t="str">
        <f>+VLOOKUP(D30,'INFORMACION DE PROVEEDORES'!C:L,7,0)</f>
        <v>AVENIDA LOS RESTAURADORES, NO. 21, SABANA PERDIDA, SANTO DOMINGO NORTE</v>
      </c>
      <c r="I30" s="37" t="str">
        <f>+VLOOKUP(D30,'INFORMACION DE PROVEEDORES'!C:M,3,0)</f>
        <v xml:space="preserve"> JURÍDICA</v>
      </c>
      <c r="J30" s="37">
        <v>9</v>
      </c>
      <c r="K30" s="37">
        <v>416</v>
      </c>
      <c r="L30" s="37">
        <v>32</v>
      </c>
      <c r="M30" s="37">
        <f t="shared" si="18"/>
        <v>1280</v>
      </c>
      <c r="N30" s="189">
        <v>60.180000000000007</v>
      </c>
      <c r="O30" s="80">
        <f>+L30*'PRECIOS SEGUN ADJ (RURAL)'!$B$2*'PRECIOS SEGUN ADJ (RURAL)'!$C$2</f>
        <v>77030.399999999994</v>
      </c>
      <c r="P30" s="80" t="e" vm="1">
        <f>+[4]!NumLetras(O30,"PESO","PESOS DOMINICANOS","$EE $m CON #d/100 CENTAVOS")</f>
        <v>#VALUE!</v>
      </c>
      <c r="Q30" s="80">
        <f t="shared" si="19"/>
        <v>12324.86</v>
      </c>
      <c r="R30" s="165">
        <v>11</v>
      </c>
      <c r="S30" s="37">
        <f t="shared" si="0"/>
        <v>440</v>
      </c>
      <c r="T30" s="189">
        <v>33</v>
      </c>
      <c r="U30" s="80">
        <f>+R30*'PRECIOS SEGUN ADJ (RURAL)'!$B$3*'PRECIOS SEGUN ADJ (RURAL)'!$C$3</f>
        <v>14520</v>
      </c>
      <c r="V30" s="80" t="e" vm="1">
        <f>+[4]!NumLetras(U30,"PESO","PESOS DOMINICANOS","$EE $m CON #d/100 CENTAVOS")</f>
        <v>#VALUE!</v>
      </c>
      <c r="W30" s="165">
        <v>67</v>
      </c>
      <c r="X30" s="37">
        <f t="shared" si="1"/>
        <v>2680</v>
      </c>
      <c r="Y30" s="189">
        <v>87.91</v>
      </c>
      <c r="Z30" s="80">
        <f>+W30*'PRECIOS SEGUN ADJ (RURAL)'!$B$4*'PRECIOS SEGUN ADJ (RURAL)'!$C$4</f>
        <v>235598.8</v>
      </c>
      <c r="AA30" s="80" t="e" vm="1">
        <f>+[4]!NumLetras(Z30,"PESO","PESOS DOMINICANOS","$EE $m CON #d/100 CENTAVOS")</f>
        <v>#VALUE!</v>
      </c>
      <c r="AB30" s="80">
        <f t="shared" si="20"/>
        <v>42407.78</v>
      </c>
      <c r="AC30" s="165">
        <v>79</v>
      </c>
      <c r="AD30" s="37">
        <f t="shared" si="2"/>
        <v>3160</v>
      </c>
      <c r="AE30" s="189">
        <v>53.95</v>
      </c>
      <c r="AF30" s="80">
        <f>+AC30*'PRECIOS SEGUN ADJ (RURAL)'!$B$5*'PRECIOS SEGUN ADJ (RURAL)'!$C$5</f>
        <v>170482</v>
      </c>
      <c r="AG30" s="80" t="e" vm="1">
        <f>+[4]!NumLetras(AF30,"PESO","PESOS DOMINICANOS","$EE $m CON #d/100 CENTAVOS")</f>
        <v>#VALUE!</v>
      </c>
      <c r="AH30" s="165">
        <v>13</v>
      </c>
      <c r="AI30" s="37">
        <f t="shared" si="3"/>
        <v>520</v>
      </c>
      <c r="AJ30" s="189">
        <v>29.05</v>
      </c>
      <c r="AK30" s="80">
        <f>+AH30*'PRECIOS SEGUN ADJ (RURAL)'!$B$6*'PRECIOS SEGUN ADJ (RURAL)'!$C$6</f>
        <v>15106.000000000002</v>
      </c>
      <c r="AL30" s="80" t="e" vm="1">
        <f>+[4]!NumLetras(AK30,"PESO","PESOS DOMINICANOS","$EE $m CON #d/100 CENTAVOS")</f>
        <v>#VALUE!</v>
      </c>
      <c r="AM30" s="80">
        <f t="shared" si="21"/>
        <v>2416.96</v>
      </c>
      <c r="AN30" s="165">
        <v>29</v>
      </c>
      <c r="AO30" s="37">
        <f t="shared" si="4"/>
        <v>1160</v>
      </c>
      <c r="AP30" s="189">
        <v>304.44</v>
      </c>
      <c r="AQ30" s="80">
        <f>+AN30*'PRECIOS SEGUN ADJ (RURAL)'!$B$7*'PRECIOS SEGUN ADJ (RURAL)'!$C$7</f>
        <v>353150.4</v>
      </c>
      <c r="AR30" s="80" t="e" vm="1">
        <f>+[4]!NumLetras(AQ30,"PESO","PESOS DOMINICANOS","$EE $m CON #d/100 CENTAVOS")</f>
        <v>#VALUE!</v>
      </c>
      <c r="AS30" s="80">
        <f t="shared" si="22"/>
        <v>63567.07</v>
      </c>
      <c r="AT30" s="165">
        <v>11</v>
      </c>
      <c r="AU30" s="37">
        <f t="shared" si="5"/>
        <v>440</v>
      </c>
      <c r="AV30" s="189">
        <v>140.38999999999999</v>
      </c>
      <c r="AW30" s="80">
        <f>+AT30*'PRECIOS SEGUN ADJ (RURAL)'!$B$8*'PRECIOS SEGUN ADJ (RURAL)'!$C$8</f>
        <v>61771.6</v>
      </c>
      <c r="AX30" s="80" t="e" vm="1">
        <f>+[4]!NumLetras(AW30,"PESO","PESOS DOMINICANOS","$EE $m CON #d/100 CENTAVOS")</f>
        <v>#VALUE!</v>
      </c>
      <c r="AY30" s="80">
        <f t="shared" si="23"/>
        <v>11118.89</v>
      </c>
      <c r="AZ30" s="165">
        <v>21</v>
      </c>
      <c r="BA30" s="37">
        <f t="shared" si="6"/>
        <v>840</v>
      </c>
      <c r="BB30" s="189">
        <v>68.099999999999994</v>
      </c>
      <c r="BC30" s="80">
        <f>+AZ30*'PRECIOS SEGUN ADJ (RURAL)'!$B$9*'PRECIOS SEGUN ADJ (RURAL)'!$C$9</f>
        <v>57204</v>
      </c>
      <c r="BD30" s="80" t="e" vm="1">
        <f>+[4]!NumLetras(BC30,"PESO","PESOS DOMINICANOS","$EE $m CON #d/100 CENTAVOS")</f>
        <v>#VALUE!</v>
      </c>
      <c r="BE30" s="165">
        <v>416</v>
      </c>
      <c r="BF30" s="37">
        <f t="shared" si="24"/>
        <v>8320</v>
      </c>
      <c r="BG30" s="189">
        <v>5.5</v>
      </c>
      <c r="BH30" s="80">
        <f>+BE30*'PRECIOS SEGUN ADJ (RURAL)'!$B$10*'PRECIOS SEGUN ADJ (RURAL)'!$C$10</f>
        <v>45760</v>
      </c>
      <c r="BI30" s="80" t="e" vm="1">
        <f>+[4]!NumLetras(BH30,"PESO","PESOS DOMINICANOS","$EE $m CON #d/100 CENTAVOS")</f>
        <v>#VALUE!</v>
      </c>
      <c r="BJ30" s="165">
        <v>416</v>
      </c>
      <c r="BK30" s="37">
        <f t="shared" si="7"/>
        <v>16640</v>
      </c>
      <c r="BL30" s="189">
        <v>7.1500000000000012</v>
      </c>
      <c r="BM30" s="80">
        <f>+BJ30*'PRECIOS SEGUN ADJ (RURAL)'!$B$11*'PRECIOS SEGUN ADJ (RURAL)'!$C$11</f>
        <v>118976</v>
      </c>
      <c r="BN30" s="80" t="e" vm="1">
        <f>+[4]!NumLetras(BM30,"PESO","PESOS DOMINICANOS","$EE $m CON #d/100 CENTAVOS")</f>
        <v>#VALUE!</v>
      </c>
      <c r="BO30" s="165">
        <v>416</v>
      </c>
      <c r="BP30" s="37">
        <f t="shared" si="8"/>
        <v>16640</v>
      </c>
      <c r="BQ30" s="189">
        <v>6.84</v>
      </c>
      <c r="BR30" s="80">
        <f>+BO30*'PRECIOS SEGUN ADJ (RURAL)'!$B$12*'PRECIOS SEGUN ADJ (RURAL)'!$C$12</f>
        <v>113817.60000000001</v>
      </c>
      <c r="BS30" s="80" t="e" vm="1">
        <f>+[4]!NumLetras(BR30,"PESO","PESOS DOMINICANOS","$EE $m CON #d/100 CENTAVOS")</f>
        <v>#VALUE!</v>
      </c>
      <c r="BT30" s="193">
        <v>57</v>
      </c>
      <c r="BU30" s="194">
        <f t="shared" si="9"/>
        <v>2280</v>
      </c>
      <c r="BV30" s="195">
        <v>21.68</v>
      </c>
      <c r="BW30" s="196">
        <f>+BT30*'PRECIOS SEGUN ADJ (RURAL)'!$B$13*'PRECIOS SEGUN ADJ (RURAL)'!$C$13</f>
        <v>49430.400000000001</v>
      </c>
      <c r="BX30" s="196" t="e" vm="1">
        <f>+[4]!NumLetras(BW30,"PESO","PESOS DOMINICANOS","$EE $m CON #d/100 CENTAVOS")</f>
        <v>#VALUE!</v>
      </c>
      <c r="BY30" s="165">
        <v>416</v>
      </c>
      <c r="BZ30" s="37">
        <f t="shared" si="10"/>
        <v>16640</v>
      </c>
      <c r="CA30" s="189">
        <v>6.5999999999999988</v>
      </c>
      <c r="CB30" s="80">
        <f>+BY30*'PRECIOS SEGUN ADJ (RURAL)'!$B$14*'PRECIOS SEGUN ADJ (RURAL)'!$C$14</f>
        <v>109824</v>
      </c>
      <c r="CC30" s="80" t="e" vm="1">
        <f>+[4]!NumLetras(CB30,"PESO","PESOS DOMINICANOS","$EE $m CON #d/100 CENTAVOS")</f>
        <v>#VALUE!</v>
      </c>
      <c r="CD30" s="165">
        <v>19</v>
      </c>
      <c r="CE30" s="37">
        <f t="shared" si="11"/>
        <v>760</v>
      </c>
      <c r="CF30" s="189">
        <v>82.59999999999998</v>
      </c>
      <c r="CG30" s="80">
        <f>+CD30*'PRECIOS SEGUN ADJ (RURAL)'!$B$15*'PRECIOS SEGUN ADJ (RURAL)'!$C$15</f>
        <v>62775.999999999993</v>
      </c>
      <c r="CH30" s="80" t="e" vm="1">
        <f>+[4]!NumLetras(CG30,"PESO","PESOS DOMINICANOS","$EE $m CON #d/100 CENTAVOS")</f>
        <v>#VALUE!</v>
      </c>
      <c r="CI30" s="80">
        <f t="shared" si="25"/>
        <v>11299.68</v>
      </c>
      <c r="CJ30" s="197">
        <v>416</v>
      </c>
      <c r="CK30" s="198">
        <f t="shared" si="26"/>
        <v>8320</v>
      </c>
      <c r="CL30" s="199">
        <v>5.5</v>
      </c>
      <c r="CM30" s="200">
        <f>+CJ30*'PRECIOS SEGUN ADJ (RURAL)'!$B$16*'PRECIOS SEGUN ADJ (RURAL)'!$C$16</f>
        <v>45760</v>
      </c>
      <c r="CN30" s="200" t="e" vm="1">
        <f>+[4]!NumLetras(CM30,"PESO","PESOS DOMINICANOS","$EE $m CON #d/100 CENTAVOS")</f>
        <v>#VALUE!</v>
      </c>
      <c r="CO30" s="165">
        <v>416</v>
      </c>
      <c r="CP30" s="37">
        <f t="shared" si="12"/>
        <v>16640</v>
      </c>
      <c r="CQ30" s="189">
        <v>23.059999999999995</v>
      </c>
      <c r="CR30" s="80">
        <f>+CO30*'PRECIOS SEGUN ADJ (RURAL)'!$B$17*'PRECIOS SEGUN ADJ (RURAL)'!$C$17</f>
        <v>383718.39999999997</v>
      </c>
      <c r="CS30" s="80" t="e" vm="1">
        <f>+[4]!NumLetras(CR30,"PESO","PESOS DOMINICANOS","$EE $m CON #d/100 CENTAVOS")</f>
        <v>#VALUE!</v>
      </c>
      <c r="CT30" s="201">
        <v>29</v>
      </c>
      <c r="CU30" s="202">
        <f t="shared" si="13"/>
        <v>1160</v>
      </c>
      <c r="CV30" s="203">
        <v>220</v>
      </c>
      <c r="CW30" s="204">
        <f>+CT30*'PRECIOS SEGUN ADJ (RURAL)'!$B$18*'PRECIOS SEGUN ADJ (RURAL)'!$C$18</f>
        <v>255200</v>
      </c>
      <c r="CX30" s="204" t="e" vm="1">
        <f>+[4]!NumLetras(CW30,"PESO","PESOS DOMINICANOS","$EE $m CON #d/100 CENTAVOS")</f>
        <v>#VALUE!</v>
      </c>
      <c r="CY30" s="204">
        <f t="shared" si="27"/>
        <v>45936</v>
      </c>
      <c r="CZ30" s="165">
        <v>20</v>
      </c>
      <c r="DA30" s="37">
        <f t="shared" si="14"/>
        <v>800</v>
      </c>
      <c r="DB30" s="189">
        <v>21.83</v>
      </c>
      <c r="DC30" s="80">
        <f>+CZ30*'PRECIOS SEGUN ADJ (RURAL)'!$B$19*'PRECIOS SEGUN ADJ (RURAL)'!$C$19</f>
        <v>17464</v>
      </c>
      <c r="DD30" s="80" t="e" vm="1">
        <f>+[4]!NumLetras(DC30,"PESO","PESOS DOMINICANOS","$EE $m CON #d/100 CENTAVOS")</f>
        <v>#VALUE!</v>
      </c>
      <c r="DE30" s="80">
        <f t="shared" si="28"/>
        <v>3143.52</v>
      </c>
      <c r="DF30" s="165">
        <v>64</v>
      </c>
      <c r="DG30" s="37">
        <f t="shared" si="15"/>
        <v>2560</v>
      </c>
      <c r="DH30" s="189">
        <v>33</v>
      </c>
      <c r="DI30" s="80">
        <f>+DF30*'PRECIOS SEGUN ADJ (RURAL)'!$B$20*'PRECIOS SEGUN ADJ (RURAL)'!$C$20</f>
        <v>84480</v>
      </c>
      <c r="DJ30" s="80" t="e" vm="1">
        <f>+[4]!NumLetras(DI30,"PESO","PESOS DOMINICANOS","$EE $m CON #d/100 CENTAVOS")</f>
        <v>#VALUE!</v>
      </c>
      <c r="DK30" s="80">
        <f t="shared" si="29"/>
        <v>2079854.84</v>
      </c>
      <c r="DL30" s="80" t="e" vm="1">
        <f>+[4]!NumLetras(DK30,"PESO","PESOS DOMINICANOS","$EE $m CON #d/100 CENTAVOS")</f>
        <v>#VALUE!</v>
      </c>
      <c r="DM30" s="80">
        <f t="shared" si="16"/>
        <v>2272069.6</v>
      </c>
      <c r="DN30" s="80" t="e" vm="1">
        <f>+[4]!NumLetras(DM30,"PESO","PESOS DOMINICANOS","$EE $m CON #d/100 CENTAVOS")</f>
        <v>#VALUE!</v>
      </c>
      <c r="DO30" s="80">
        <f t="shared" si="17"/>
        <v>192214.75999999998</v>
      </c>
      <c r="DP30" s="80" t="e" vm="1">
        <f>+[4]!NumLetras(DO30,"PESO","PESOS DOMINICANOS","$EE $m CON #d/100 CENTAVOS")</f>
        <v>#VALUE!</v>
      </c>
      <c r="DQ30" s="80">
        <f t="shared" si="30"/>
        <v>454413.92</v>
      </c>
      <c r="DR30" s="80" t="e" vm="1">
        <f>+[4]!NumLetras(DQ30,"PESO","PESOS DOMINICANOS","$EE $m CON #d/100 CENTAVOS")</f>
        <v>#VALUE!</v>
      </c>
      <c r="DS30" s="80">
        <f t="shared" si="31"/>
        <v>22720.7</v>
      </c>
      <c r="DT30" s="80"/>
      <c r="DU30" s="37" t="str">
        <f>+VLOOKUP(D30,'RURAL XENIA'!F:H,2,0)</f>
        <v>R-47</v>
      </c>
    </row>
    <row r="31" spans="1:125" hidden="1">
      <c r="A31" s="37">
        <v>30</v>
      </c>
      <c r="B31" s="37">
        <v>30</v>
      </c>
      <c r="C31" s="26" t="s">
        <v>3018</v>
      </c>
      <c r="D31" s="37">
        <v>131760155</v>
      </c>
      <c r="E31" s="37">
        <f>+VLOOKUP(D31,'INFORMACION DE PROVEEDORES'!C:I,2,0)</f>
        <v>131760155</v>
      </c>
      <c r="F31" s="26" t="str">
        <f>+VLOOKUP(D31,'INFORMACION DE PROVEEDORES'!C:J,4,0)</f>
        <v>HECTOR MONTILLA DURAN</v>
      </c>
      <c r="G31" s="37" t="str">
        <f>+VLOOKUP(D31,'INFORMACION DE PROVEEDORES'!C:K,5,0)</f>
        <v>093-0027871-1</v>
      </c>
      <c r="H31" s="26" t="str">
        <f>+VLOOKUP(D31,'INFORMACION DE PROVEEDORES'!C:L,7,0)</f>
        <v>JOSE GRABIER GARCIA NO.14 ESQ. CARRETERA SANCHEZ BAJOS DE HAINA</v>
      </c>
      <c r="I31" s="37" t="str">
        <f>+VLOOKUP(D31,'INFORMACION DE PROVEEDORES'!C:M,3,0)</f>
        <v xml:space="preserve"> JURÍDICA</v>
      </c>
      <c r="J31" s="37">
        <v>4</v>
      </c>
      <c r="K31" s="37">
        <v>258</v>
      </c>
      <c r="L31" s="37">
        <v>19</v>
      </c>
      <c r="M31" s="37">
        <f t="shared" si="18"/>
        <v>760</v>
      </c>
      <c r="N31" s="189">
        <v>60.180000000000007</v>
      </c>
      <c r="O31" s="80">
        <f>+L31*'PRECIOS SEGUN ADJ (RURAL)'!$B$2*'PRECIOS SEGUN ADJ (RURAL)'!$C$2</f>
        <v>45736.800000000003</v>
      </c>
      <c r="P31" s="80" t="e" vm="1">
        <f>+[4]!NumLetras(O31,"PESO","PESOS DOMINICANOS","$EE $m CON #d/100 CENTAVOS")</f>
        <v>#VALUE!</v>
      </c>
      <c r="Q31" s="80">
        <f t="shared" si="19"/>
        <v>7317.89</v>
      </c>
      <c r="R31" s="165">
        <v>5</v>
      </c>
      <c r="S31" s="37">
        <f t="shared" si="0"/>
        <v>200</v>
      </c>
      <c r="T31" s="189">
        <v>33</v>
      </c>
      <c r="U31" s="80">
        <f>+R31*'PRECIOS SEGUN ADJ (RURAL)'!$B$3*'PRECIOS SEGUN ADJ (RURAL)'!$C$3</f>
        <v>6600</v>
      </c>
      <c r="V31" s="80" t="e" vm="1">
        <f>+[4]!NumLetras(U31,"PESO","PESOS DOMINICANOS","$EE $m CON #d/100 CENTAVOS")</f>
        <v>#VALUE!</v>
      </c>
      <c r="W31" s="165">
        <v>41</v>
      </c>
      <c r="X31" s="37">
        <f t="shared" si="1"/>
        <v>1640</v>
      </c>
      <c r="Y31" s="189">
        <v>87.91</v>
      </c>
      <c r="Z31" s="80">
        <f>+W31*'PRECIOS SEGUN ADJ (RURAL)'!$B$4*'PRECIOS SEGUN ADJ (RURAL)'!$C$4</f>
        <v>144172.4</v>
      </c>
      <c r="AA31" s="80" t="e" vm="1">
        <f>+[4]!NumLetras(Z31,"PESO","PESOS DOMINICANOS","$EE $m CON #d/100 CENTAVOS")</f>
        <v>#VALUE!</v>
      </c>
      <c r="AB31" s="80">
        <f t="shared" si="20"/>
        <v>25951.03</v>
      </c>
      <c r="AC31" s="165">
        <v>49</v>
      </c>
      <c r="AD31" s="37">
        <f t="shared" si="2"/>
        <v>1960</v>
      </c>
      <c r="AE31" s="189">
        <v>53.95</v>
      </c>
      <c r="AF31" s="80">
        <f>+AC31*'PRECIOS SEGUN ADJ (RURAL)'!$B$5*'PRECIOS SEGUN ADJ (RURAL)'!$C$5</f>
        <v>105742</v>
      </c>
      <c r="AG31" s="80" t="e" vm="1">
        <f>+[4]!NumLetras(AF31,"PESO","PESOS DOMINICANOS","$EE $m CON #d/100 CENTAVOS")</f>
        <v>#VALUE!</v>
      </c>
      <c r="AH31" s="165">
        <v>8</v>
      </c>
      <c r="AI31" s="37">
        <f t="shared" si="3"/>
        <v>320</v>
      </c>
      <c r="AJ31" s="189">
        <v>29.05</v>
      </c>
      <c r="AK31" s="80">
        <f>+AH31*'PRECIOS SEGUN ADJ (RURAL)'!$B$6*'PRECIOS SEGUN ADJ (RURAL)'!$C$6</f>
        <v>9296</v>
      </c>
      <c r="AL31" s="80" t="e" vm="1">
        <f>+[4]!NumLetras(AK31,"PESO","PESOS DOMINICANOS","$EE $m CON #d/100 CENTAVOS")</f>
        <v>#VALUE!</v>
      </c>
      <c r="AM31" s="80">
        <f t="shared" si="21"/>
        <v>1487.36</v>
      </c>
      <c r="AN31" s="165">
        <v>16</v>
      </c>
      <c r="AO31" s="37">
        <f t="shared" si="4"/>
        <v>640</v>
      </c>
      <c r="AP31" s="189">
        <v>304.44</v>
      </c>
      <c r="AQ31" s="80">
        <f>+AN31*'PRECIOS SEGUN ADJ (RURAL)'!$B$7*'PRECIOS SEGUN ADJ (RURAL)'!$C$7</f>
        <v>194841.60000000001</v>
      </c>
      <c r="AR31" s="80" t="e" vm="1">
        <f>+[4]!NumLetras(AQ31,"PESO","PESOS DOMINICANOS","$EE $m CON #d/100 CENTAVOS")</f>
        <v>#VALUE!</v>
      </c>
      <c r="AS31" s="80">
        <f t="shared" si="22"/>
        <v>35071.49</v>
      </c>
      <c r="AT31" s="165">
        <v>5</v>
      </c>
      <c r="AU31" s="37">
        <f t="shared" si="5"/>
        <v>200</v>
      </c>
      <c r="AV31" s="189">
        <v>140.38999999999999</v>
      </c>
      <c r="AW31" s="80">
        <f>+AT31*'PRECIOS SEGUN ADJ (RURAL)'!$B$8*'PRECIOS SEGUN ADJ (RURAL)'!$C$8</f>
        <v>28077.999999999996</v>
      </c>
      <c r="AX31" s="80" t="e" vm="1">
        <f>+[4]!NumLetras(AW31,"PESO","PESOS DOMINICANOS","$EE $m CON #d/100 CENTAVOS")</f>
        <v>#VALUE!</v>
      </c>
      <c r="AY31" s="80">
        <f t="shared" si="23"/>
        <v>5054.04</v>
      </c>
      <c r="AZ31" s="165">
        <v>13</v>
      </c>
      <c r="BA31" s="37">
        <f t="shared" si="6"/>
        <v>520</v>
      </c>
      <c r="BB31" s="189">
        <v>68.099999999999994</v>
      </c>
      <c r="BC31" s="80">
        <f>+AZ31*'PRECIOS SEGUN ADJ (RURAL)'!$B$9*'PRECIOS SEGUN ADJ (RURAL)'!$C$9</f>
        <v>35412</v>
      </c>
      <c r="BD31" s="80" t="e" vm="1">
        <f>+[4]!NumLetras(BC31,"PESO","PESOS DOMINICANOS","$EE $m CON #d/100 CENTAVOS")</f>
        <v>#VALUE!</v>
      </c>
      <c r="BE31" s="165">
        <v>258</v>
      </c>
      <c r="BF31" s="37">
        <f t="shared" si="24"/>
        <v>5160</v>
      </c>
      <c r="BG31" s="189">
        <v>5.5</v>
      </c>
      <c r="BH31" s="80">
        <f>+BE31*'PRECIOS SEGUN ADJ (RURAL)'!$B$10*'PRECIOS SEGUN ADJ (RURAL)'!$C$10</f>
        <v>28380</v>
      </c>
      <c r="BI31" s="80" t="e" vm="1">
        <f>+[4]!NumLetras(BH31,"PESO","PESOS DOMINICANOS","$EE $m CON #d/100 CENTAVOS")</f>
        <v>#VALUE!</v>
      </c>
      <c r="BJ31" s="165">
        <v>258</v>
      </c>
      <c r="BK31" s="37">
        <f t="shared" si="7"/>
        <v>10320</v>
      </c>
      <c r="BL31" s="189">
        <v>7.1500000000000012</v>
      </c>
      <c r="BM31" s="80">
        <f>+BJ31*'PRECIOS SEGUN ADJ (RURAL)'!$B$11*'PRECIOS SEGUN ADJ (RURAL)'!$C$11</f>
        <v>73788</v>
      </c>
      <c r="BN31" s="80" t="e" vm="1">
        <f>+[4]!NumLetras(BM31,"PESO","PESOS DOMINICANOS","$EE $m CON #d/100 CENTAVOS")</f>
        <v>#VALUE!</v>
      </c>
      <c r="BO31" s="165">
        <v>258</v>
      </c>
      <c r="BP31" s="37">
        <f t="shared" si="8"/>
        <v>10320</v>
      </c>
      <c r="BQ31" s="189">
        <v>6.84</v>
      </c>
      <c r="BR31" s="80">
        <f>+BO31*'PRECIOS SEGUN ADJ (RURAL)'!$B$12*'PRECIOS SEGUN ADJ (RURAL)'!$C$12</f>
        <v>70588.800000000003</v>
      </c>
      <c r="BS31" s="80" t="e" vm="1">
        <f>+[4]!NumLetras(BR31,"PESO","PESOS DOMINICANOS","$EE $m CON #d/100 CENTAVOS")</f>
        <v>#VALUE!</v>
      </c>
      <c r="BT31" s="193">
        <v>34</v>
      </c>
      <c r="BU31" s="194">
        <f t="shared" si="9"/>
        <v>1360</v>
      </c>
      <c r="BV31" s="195">
        <v>21.68</v>
      </c>
      <c r="BW31" s="196">
        <f>+BT31*'PRECIOS SEGUN ADJ (RURAL)'!$B$13*'PRECIOS SEGUN ADJ (RURAL)'!$C$13</f>
        <v>29484.799999999999</v>
      </c>
      <c r="BX31" s="196" t="e" vm="1">
        <f>+[4]!NumLetras(BW31,"PESO","PESOS DOMINICANOS","$EE $m CON #d/100 CENTAVOS")</f>
        <v>#VALUE!</v>
      </c>
      <c r="BY31" s="165">
        <v>258</v>
      </c>
      <c r="BZ31" s="37">
        <f t="shared" si="10"/>
        <v>10320</v>
      </c>
      <c r="CA31" s="189">
        <v>6.5999999999999988</v>
      </c>
      <c r="CB31" s="80">
        <f>+BY31*'PRECIOS SEGUN ADJ (RURAL)'!$B$14*'PRECIOS SEGUN ADJ (RURAL)'!$C$14</f>
        <v>68112</v>
      </c>
      <c r="CC31" s="80" t="e" vm="1">
        <f>+[4]!NumLetras(CB31,"PESO","PESOS DOMINICANOS","$EE $m CON #d/100 CENTAVOS")</f>
        <v>#VALUE!</v>
      </c>
      <c r="CD31" s="165">
        <v>11</v>
      </c>
      <c r="CE31" s="37">
        <f t="shared" si="11"/>
        <v>440</v>
      </c>
      <c r="CF31" s="189">
        <v>82.59999999999998</v>
      </c>
      <c r="CG31" s="80">
        <f>+CD31*'PRECIOS SEGUN ADJ (RURAL)'!$B$15*'PRECIOS SEGUN ADJ (RURAL)'!$C$15</f>
        <v>36344</v>
      </c>
      <c r="CH31" s="80" t="e" vm="1">
        <f>+[4]!NumLetras(CG31,"PESO","PESOS DOMINICANOS","$EE $m CON #d/100 CENTAVOS")</f>
        <v>#VALUE!</v>
      </c>
      <c r="CI31" s="80">
        <f t="shared" si="25"/>
        <v>6541.92</v>
      </c>
      <c r="CJ31" s="197">
        <v>258</v>
      </c>
      <c r="CK31" s="198">
        <f t="shared" si="26"/>
        <v>5160</v>
      </c>
      <c r="CL31" s="199">
        <v>5.5</v>
      </c>
      <c r="CM31" s="200">
        <f>+CJ31*'PRECIOS SEGUN ADJ (RURAL)'!$B$16*'PRECIOS SEGUN ADJ (RURAL)'!$C$16</f>
        <v>28380</v>
      </c>
      <c r="CN31" s="200" t="e" vm="1">
        <f>+[4]!NumLetras(CM31,"PESO","PESOS DOMINICANOS","$EE $m CON #d/100 CENTAVOS")</f>
        <v>#VALUE!</v>
      </c>
      <c r="CO31" s="165">
        <v>258</v>
      </c>
      <c r="CP31" s="37">
        <f t="shared" si="12"/>
        <v>10320</v>
      </c>
      <c r="CQ31" s="189">
        <v>23.059999999999995</v>
      </c>
      <c r="CR31" s="80">
        <f>+CO31*'PRECIOS SEGUN ADJ (RURAL)'!$B$17*'PRECIOS SEGUN ADJ (RURAL)'!$C$17</f>
        <v>237979.19999999998</v>
      </c>
      <c r="CS31" s="80" t="e" vm="1">
        <f>+[4]!NumLetras(CR31,"PESO","PESOS DOMINICANOS","$EE $m CON #d/100 CENTAVOS")</f>
        <v>#VALUE!</v>
      </c>
      <c r="CT31" s="201">
        <v>16</v>
      </c>
      <c r="CU31" s="202">
        <f t="shared" si="13"/>
        <v>640</v>
      </c>
      <c r="CV31" s="203">
        <v>220</v>
      </c>
      <c r="CW31" s="204">
        <f>+CT31*'PRECIOS SEGUN ADJ (RURAL)'!$B$18*'PRECIOS SEGUN ADJ (RURAL)'!$C$18</f>
        <v>140800</v>
      </c>
      <c r="CX31" s="204" t="e" vm="1">
        <f>+[4]!NumLetras(CW31,"PESO","PESOS DOMINICANOS","$EE $m CON #d/100 CENTAVOS")</f>
        <v>#VALUE!</v>
      </c>
      <c r="CY31" s="204">
        <f t="shared" si="27"/>
        <v>25344</v>
      </c>
      <c r="CZ31" s="165">
        <v>12</v>
      </c>
      <c r="DA31" s="37">
        <f t="shared" si="14"/>
        <v>480</v>
      </c>
      <c r="DB31" s="189">
        <v>21.83</v>
      </c>
      <c r="DC31" s="80">
        <f>+CZ31*'PRECIOS SEGUN ADJ (RURAL)'!$B$19*'PRECIOS SEGUN ADJ (RURAL)'!$C$19</f>
        <v>10478.4</v>
      </c>
      <c r="DD31" s="80" t="e" vm="1">
        <f>+[4]!NumLetras(DC31,"PESO","PESOS DOMINICANOS","$EE $m CON #d/100 CENTAVOS")</f>
        <v>#VALUE!</v>
      </c>
      <c r="DE31" s="80">
        <f t="shared" si="28"/>
        <v>1886.11</v>
      </c>
      <c r="DF31" s="165">
        <v>39</v>
      </c>
      <c r="DG31" s="37">
        <f t="shared" si="15"/>
        <v>1560</v>
      </c>
      <c r="DH31" s="189">
        <v>33</v>
      </c>
      <c r="DI31" s="80">
        <f>+DF31*'PRECIOS SEGUN ADJ (RURAL)'!$B$20*'PRECIOS SEGUN ADJ (RURAL)'!$C$20</f>
        <v>51480</v>
      </c>
      <c r="DJ31" s="80" t="e" vm="1">
        <f>+[4]!NumLetras(DI31,"PESO","PESOS DOMINICANOS","$EE $m CON #d/100 CENTAVOS")</f>
        <v>#VALUE!</v>
      </c>
      <c r="DK31" s="80">
        <f t="shared" si="29"/>
        <v>1237040.1599999999</v>
      </c>
      <c r="DL31" s="80" t="e" vm="1">
        <f>+[4]!NumLetras(DK31,"PESO","PESOS DOMINICANOS","$EE $m CON #d/100 CENTAVOS")</f>
        <v>#VALUE!</v>
      </c>
      <c r="DM31" s="80">
        <f t="shared" si="16"/>
        <v>1345694</v>
      </c>
      <c r="DN31" s="80" t="e" vm="1">
        <f>+[4]!NumLetras(DM31,"PESO","PESOS DOMINICANOS","$EE $m CON #d/100 CENTAVOS")</f>
        <v>#VALUE!</v>
      </c>
      <c r="DO31" s="80">
        <f t="shared" si="17"/>
        <v>108653.83999999998</v>
      </c>
      <c r="DP31" s="80" t="e" vm="1">
        <f>+[4]!NumLetras(DO31,"PESO","PESOS DOMINICANOS","$EE $m CON #d/100 CENTAVOS")</f>
        <v>#VALUE!</v>
      </c>
      <c r="DQ31" s="80">
        <f t="shared" si="30"/>
        <v>269138.8</v>
      </c>
      <c r="DR31" s="80" t="e" vm="1">
        <f>+[4]!NumLetras(DQ31,"PESO","PESOS DOMINICANOS","$EE $m CON #d/100 CENTAVOS")</f>
        <v>#VALUE!</v>
      </c>
      <c r="DS31" s="80">
        <f t="shared" si="31"/>
        <v>13456.94</v>
      </c>
      <c r="DT31" s="80"/>
      <c r="DU31" s="37" t="str">
        <f>+VLOOKUP(D31,'RURAL XENIA'!F:H,2,0)</f>
        <v>R-46</v>
      </c>
    </row>
    <row r="32" spans="1:125" hidden="1">
      <c r="A32" s="37">
        <v>31</v>
      </c>
      <c r="B32" s="37">
        <v>31</v>
      </c>
      <c r="C32" s="26" t="s">
        <v>3025</v>
      </c>
      <c r="D32" s="37">
        <v>132245522</v>
      </c>
      <c r="E32" s="37">
        <f>+VLOOKUP(D32,'INFORMACION DE PROVEEDORES'!C:I,2,0)</f>
        <v>132245522</v>
      </c>
      <c r="F32" s="26" t="str">
        <f>+VLOOKUP(D32,'INFORMACION DE PROVEEDORES'!C:J,4,0)</f>
        <v>DARIO QUEZADA MUÑOZ</v>
      </c>
      <c r="G32" s="37" t="str">
        <f>+VLOOKUP(D32,'INFORMACION DE PROVEEDORES'!C:K,5,0)</f>
        <v>047-0125525-1</v>
      </c>
      <c r="H32" s="26" t="str">
        <f>+VLOOKUP(D32,'INFORMACION DE PROVEEDORES'!C:L,7,0)</f>
        <v>CALLE JOSE MARIA BENEDICTO NO.03, CENTRO DE LA CIUDAD</v>
      </c>
      <c r="I32" s="37" t="str">
        <f>+VLOOKUP(D32,'INFORMACION DE PROVEEDORES'!C:M,3,0)</f>
        <v xml:space="preserve"> JURÍDICA</v>
      </c>
      <c r="J32" s="37">
        <v>5</v>
      </c>
      <c r="K32" s="37">
        <v>310</v>
      </c>
      <c r="L32" s="37">
        <v>23</v>
      </c>
      <c r="M32" s="37">
        <f t="shared" si="18"/>
        <v>920</v>
      </c>
      <c r="N32" s="189">
        <v>60.180000000000007</v>
      </c>
      <c r="O32" s="80">
        <f>+L32*'PRECIOS SEGUN ADJ (RURAL)'!$B$2*'PRECIOS SEGUN ADJ (RURAL)'!$C$2</f>
        <v>55365.600000000006</v>
      </c>
      <c r="P32" s="80" t="e" vm="1">
        <f>+[4]!NumLetras(O32,"PESO","PESOS DOMINICANOS","$EE $m CON #d/100 CENTAVOS")</f>
        <v>#VALUE!</v>
      </c>
      <c r="Q32" s="80">
        <f t="shared" si="19"/>
        <v>8858.5</v>
      </c>
      <c r="R32" s="165">
        <v>5</v>
      </c>
      <c r="S32" s="37">
        <f t="shared" si="0"/>
        <v>200</v>
      </c>
      <c r="T32" s="189">
        <v>33</v>
      </c>
      <c r="U32" s="80">
        <f>+R32*'PRECIOS SEGUN ADJ (RURAL)'!$B$3*'PRECIOS SEGUN ADJ (RURAL)'!$C$3</f>
        <v>6600</v>
      </c>
      <c r="V32" s="80" t="e" vm="1">
        <f>+[4]!NumLetras(U32,"PESO","PESOS DOMINICANOS","$EE $m CON #d/100 CENTAVOS")</f>
        <v>#VALUE!</v>
      </c>
      <c r="W32" s="165">
        <v>50</v>
      </c>
      <c r="X32" s="37">
        <f t="shared" si="1"/>
        <v>2000</v>
      </c>
      <c r="Y32" s="189">
        <v>87.91</v>
      </c>
      <c r="Z32" s="80">
        <f>+W32*'PRECIOS SEGUN ADJ (RURAL)'!$B$4*'PRECIOS SEGUN ADJ (RURAL)'!$C$4</f>
        <v>175820</v>
      </c>
      <c r="AA32" s="80" t="e" vm="1">
        <f>+[4]!NumLetras(Z32,"PESO","PESOS DOMINICANOS","$EE $m CON #d/100 CENTAVOS")</f>
        <v>#VALUE!</v>
      </c>
      <c r="AB32" s="80">
        <f t="shared" si="20"/>
        <v>31647.599999999999</v>
      </c>
      <c r="AC32" s="165">
        <v>59</v>
      </c>
      <c r="AD32" s="37">
        <f t="shared" si="2"/>
        <v>2360</v>
      </c>
      <c r="AE32" s="189">
        <v>53.95</v>
      </c>
      <c r="AF32" s="80">
        <f>+AC32*'PRECIOS SEGUN ADJ (RURAL)'!$B$5*'PRECIOS SEGUN ADJ (RURAL)'!$C$5</f>
        <v>127322</v>
      </c>
      <c r="AG32" s="80" t="e" vm="1">
        <f>+[4]!NumLetras(AF32,"PESO","PESOS DOMINICANOS","$EE $m CON #d/100 CENTAVOS")</f>
        <v>#VALUE!</v>
      </c>
      <c r="AH32" s="165">
        <v>9</v>
      </c>
      <c r="AI32" s="37">
        <f t="shared" si="3"/>
        <v>360</v>
      </c>
      <c r="AJ32" s="189">
        <v>29.05</v>
      </c>
      <c r="AK32" s="80">
        <f>+AH32*'PRECIOS SEGUN ADJ (RURAL)'!$B$6*'PRECIOS SEGUN ADJ (RURAL)'!$C$6</f>
        <v>10458</v>
      </c>
      <c r="AL32" s="80" t="e" vm="1">
        <f>+[4]!NumLetras(AK32,"PESO","PESOS DOMINICANOS","$EE $m CON #d/100 CENTAVOS")</f>
        <v>#VALUE!</v>
      </c>
      <c r="AM32" s="80">
        <f t="shared" si="21"/>
        <v>1673.28</v>
      </c>
      <c r="AN32" s="165">
        <v>19</v>
      </c>
      <c r="AO32" s="37">
        <f t="shared" si="4"/>
        <v>760</v>
      </c>
      <c r="AP32" s="189">
        <v>304.44</v>
      </c>
      <c r="AQ32" s="80">
        <f>+AN32*'PRECIOS SEGUN ADJ (RURAL)'!$B$7*'PRECIOS SEGUN ADJ (RURAL)'!$C$7</f>
        <v>231374.4</v>
      </c>
      <c r="AR32" s="80" t="e" vm="1">
        <f>+[4]!NumLetras(AQ32,"PESO","PESOS DOMINICANOS","$EE $m CON #d/100 CENTAVOS")</f>
        <v>#VALUE!</v>
      </c>
      <c r="AS32" s="80">
        <f t="shared" si="22"/>
        <v>41647.39</v>
      </c>
      <c r="AT32" s="165">
        <v>5</v>
      </c>
      <c r="AU32" s="37">
        <f t="shared" si="5"/>
        <v>200</v>
      </c>
      <c r="AV32" s="189">
        <v>140.38999999999999</v>
      </c>
      <c r="AW32" s="80">
        <f>+AT32*'PRECIOS SEGUN ADJ (RURAL)'!$B$8*'PRECIOS SEGUN ADJ (RURAL)'!$C$8</f>
        <v>28077.999999999996</v>
      </c>
      <c r="AX32" s="80" t="e" vm="1">
        <f>+[4]!NumLetras(AW32,"PESO","PESOS DOMINICANOS","$EE $m CON #d/100 CENTAVOS")</f>
        <v>#VALUE!</v>
      </c>
      <c r="AY32" s="80">
        <f t="shared" si="23"/>
        <v>5054.04</v>
      </c>
      <c r="AZ32" s="165">
        <v>15</v>
      </c>
      <c r="BA32" s="37">
        <f t="shared" si="6"/>
        <v>600</v>
      </c>
      <c r="BB32" s="189">
        <v>68.099999999999994</v>
      </c>
      <c r="BC32" s="80">
        <f>+AZ32*'PRECIOS SEGUN ADJ (RURAL)'!$B$9*'PRECIOS SEGUN ADJ (RURAL)'!$C$9</f>
        <v>40859.999999999993</v>
      </c>
      <c r="BD32" s="80" t="e" vm="1">
        <f>+[4]!NumLetras(BC32,"PESO","PESOS DOMINICANOS","$EE $m CON #d/100 CENTAVOS")</f>
        <v>#VALUE!</v>
      </c>
      <c r="BE32" s="165">
        <v>310</v>
      </c>
      <c r="BF32" s="37">
        <f t="shared" si="24"/>
        <v>6200</v>
      </c>
      <c r="BG32" s="189">
        <v>5.5</v>
      </c>
      <c r="BH32" s="80">
        <f>+BE32*'PRECIOS SEGUN ADJ (RURAL)'!$B$10*'PRECIOS SEGUN ADJ (RURAL)'!$C$10</f>
        <v>34100</v>
      </c>
      <c r="BI32" s="80" t="e" vm="1">
        <f>+[4]!NumLetras(BH32,"PESO","PESOS DOMINICANOS","$EE $m CON #d/100 CENTAVOS")</f>
        <v>#VALUE!</v>
      </c>
      <c r="BJ32" s="165">
        <v>310</v>
      </c>
      <c r="BK32" s="37">
        <f t="shared" si="7"/>
        <v>12400</v>
      </c>
      <c r="BL32" s="189">
        <v>7.1500000000000012</v>
      </c>
      <c r="BM32" s="80">
        <f>+BJ32*'PRECIOS SEGUN ADJ (RURAL)'!$B$11*'PRECIOS SEGUN ADJ (RURAL)'!$C$11</f>
        <v>88660</v>
      </c>
      <c r="BN32" s="80" t="e" vm="1">
        <f>+[4]!NumLetras(BM32,"PESO","PESOS DOMINICANOS","$EE $m CON #d/100 CENTAVOS")</f>
        <v>#VALUE!</v>
      </c>
      <c r="BO32" s="165">
        <v>310</v>
      </c>
      <c r="BP32" s="37">
        <f t="shared" si="8"/>
        <v>12400</v>
      </c>
      <c r="BQ32" s="189">
        <v>6.84</v>
      </c>
      <c r="BR32" s="80">
        <f>+BO32*'PRECIOS SEGUN ADJ (RURAL)'!$B$12*'PRECIOS SEGUN ADJ (RURAL)'!$C$12</f>
        <v>84816</v>
      </c>
      <c r="BS32" s="80" t="e" vm="1">
        <f>+[4]!NumLetras(BR32,"PESO","PESOS DOMINICANOS","$EE $m CON #d/100 CENTAVOS")</f>
        <v>#VALUE!</v>
      </c>
      <c r="BT32" s="193">
        <v>42</v>
      </c>
      <c r="BU32" s="194">
        <f t="shared" si="9"/>
        <v>1680</v>
      </c>
      <c r="BV32" s="195">
        <v>21.68</v>
      </c>
      <c r="BW32" s="196">
        <f>+BT32*'PRECIOS SEGUN ADJ (RURAL)'!$B$13*'PRECIOS SEGUN ADJ (RURAL)'!$C$13</f>
        <v>36422.399999999994</v>
      </c>
      <c r="BX32" s="196" t="e" vm="1">
        <f>+[4]!NumLetras(BW32,"PESO","PESOS DOMINICANOS","$EE $m CON #d/100 CENTAVOS")</f>
        <v>#VALUE!</v>
      </c>
      <c r="BY32" s="165">
        <v>310</v>
      </c>
      <c r="BZ32" s="37">
        <f t="shared" si="10"/>
        <v>12400</v>
      </c>
      <c r="CA32" s="189">
        <v>6.5999999999999988</v>
      </c>
      <c r="CB32" s="80">
        <f>+BY32*'PRECIOS SEGUN ADJ (RURAL)'!$B$14*'PRECIOS SEGUN ADJ (RURAL)'!$C$14</f>
        <v>81840</v>
      </c>
      <c r="CC32" s="80" t="e" vm="1">
        <f>+[4]!NumLetras(CB32,"PESO","PESOS DOMINICANOS","$EE $m CON #d/100 CENTAVOS")</f>
        <v>#VALUE!</v>
      </c>
      <c r="CD32" s="165">
        <v>13</v>
      </c>
      <c r="CE32" s="37">
        <f t="shared" si="11"/>
        <v>520</v>
      </c>
      <c r="CF32" s="189">
        <v>82.59999999999998</v>
      </c>
      <c r="CG32" s="80">
        <f>+CD32*'PRECIOS SEGUN ADJ (RURAL)'!$B$15*'PRECIOS SEGUN ADJ (RURAL)'!$C$15</f>
        <v>42952</v>
      </c>
      <c r="CH32" s="80" t="e" vm="1">
        <f>+[4]!NumLetras(CG32,"PESO","PESOS DOMINICANOS","$EE $m CON #d/100 CENTAVOS")</f>
        <v>#VALUE!</v>
      </c>
      <c r="CI32" s="80">
        <f t="shared" si="25"/>
        <v>7731.36</v>
      </c>
      <c r="CJ32" s="197">
        <v>310</v>
      </c>
      <c r="CK32" s="198">
        <f t="shared" si="26"/>
        <v>6200</v>
      </c>
      <c r="CL32" s="199">
        <v>5.5</v>
      </c>
      <c r="CM32" s="200">
        <f>+CJ32*'PRECIOS SEGUN ADJ (RURAL)'!$B$16*'PRECIOS SEGUN ADJ (RURAL)'!$C$16</f>
        <v>34100</v>
      </c>
      <c r="CN32" s="200" t="e" vm="1">
        <f>+[4]!NumLetras(CM32,"PESO","PESOS DOMINICANOS","$EE $m CON #d/100 CENTAVOS")</f>
        <v>#VALUE!</v>
      </c>
      <c r="CO32" s="165">
        <v>310</v>
      </c>
      <c r="CP32" s="37">
        <f t="shared" si="12"/>
        <v>12400</v>
      </c>
      <c r="CQ32" s="189">
        <v>23.059999999999995</v>
      </c>
      <c r="CR32" s="80">
        <f>+CO32*'PRECIOS SEGUN ADJ (RURAL)'!$B$17*'PRECIOS SEGUN ADJ (RURAL)'!$C$17</f>
        <v>285944</v>
      </c>
      <c r="CS32" s="80" t="e" vm="1">
        <f>+[4]!NumLetras(CR32,"PESO","PESOS DOMINICANOS","$EE $m CON #d/100 CENTAVOS")</f>
        <v>#VALUE!</v>
      </c>
      <c r="CT32" s="201">
        <v>19</v>
      </c>
      <c r="CU32" s="202">
        <f t="shared" si="13"/>
        <v>760</v>
      </c>
      <c r="CV32" s="203">
        <v>220</v>
      </c>
      <c r="CW32" s="204">
        <f>+CT32*'PRECIOS SEGUN ADJ (RURAL)'!$B$18*'PRECIOS SEGUN ADJ (RURAL)'!$C$18</f>
        <v>167200</v>
      </c>
      <c r="CX32" s="204" t="e" vm="1">
        <f>+[4]!NumLetras(CW32,"PESO","PESOS DOMINICANOS","$EE $m CON #d/100 CENTAVOS")</f>
        <v>#VALUE!</v>
      </c>
      <c r="CY32" s="204">
        <f t="shared" si="27"/>
        <v>30096</v>
      </c>
      <c r="CZ32" s="165">
        <v>15</v>
      </c>
      <c r="DA32" s="37">
        <f t="shared" si="14"/>
        <v>600</v>
      </c>
      <c r="DB32" s="189">
        <v>21.83</v>
      </c>
      <c r="DC32" s="80">
        <f>+CZ32*'PRECIOS SEGUN ADJ (RURAL)'!$B$19*'PRECIOS SEGUN ADJ (RURAL)'!$C$19</f>
        <v>13098</v>
      </c>
      <c r="DD32" s="80" t="e" vm="1">
        <f>+[4]!NumLetras(DC32,"PESO","PESOS DOMINICANOS","$EE $m CON #d/100 CENTAVOS")</f>
        <v>#VALUE!</v>
      </c>
      <c r="DE32" s="80">
        <f t="shared" si="28"/>
        <v>2357.64</v>
      </c>
      <c r="DF32" s="165">
        <v>47</v>
      </c>
      <c r="DG32" s="37">
        <f t="shared" si="15"/>
        <v>1880</v>
      </c>
      <c r="DH32" s="189">
        <v>33</v>
      </c>
      <c r="DI32" s="80">
        <f>+DF32*'PRECIOS SEGUN ADJ (RURAL)'!$B$20*'PRECIOS SEGUN ADJ (RURAL)'!$C$20</f>
        <v>62040</v>
      </c>
      <c r="DJ32" s="80" t="e" vm="1">
        <f>+[4]!NumLetras(DI32,"PESO","PESOS DOMINICANOS","$EE $m CON #d/100 CENTAVOS")</f>
        <v>#VALUE!</v>
      </c>
      <c r="DK32" s="80">
        <f t="shared" si="29"/>
        <v>1477984.5899999999</v>
      </c>
      <c r="DL32" s="80" t="e" vm="1">
        <f>+[4]!NumLetras(DK32,"PESO","PESOS DOMINICANOS","$EE $m CON #d/100 CENTAVOS")</f>
        <v>#VALUE!</v>
      </c>
      <c r="DM32" s="80">
        <f t="shared" si="16"/>
        <v>1607050.4</v>
      </c>
      <c r="DN32" s="80" t="e" vm="1">
        <f>+[4]!NumLetras(DM32,"PESO","PESOS DOMINICANOS","$EE $m CON #d/100 CENTAVOS")</f>
        <v>#VALUE!</v>
      </c>
      <c r="DO32" s="80">
        <f t="shared" si="17"/>
        <v>129065.80999999998</v>
      </c>
      <c r="DP32" s="80" t="e" vm="1">
        <f>+[4]!NumLetras(DO32,"PESO","PESOS DOMINICANOS","$EE $m CON #d/100 CENTAVOS")</f>
        <v>#VALUE!</v>
      </c>
      <c r="DQ32" s="80">
        <f t="shared" si="30"/>
        <v>321410.08</v>
      </c>
      <c r="DR32" s="80" t="e" vm="1">
        <f>+[4]!NumLetras(DQ32,"PESO","PESOS DOMINICANOS","$EE $m CON #d/100 CENTAVOS")</f>
        <v>#VALUE!</v>
      </c>
      <c r="DS32" s="80">
        <f t="shared" si="31"/>
        <v>16070.5</v>
      </c>
      <c r="DT32" s="80"/>
      <c r="DU32" s="37" t="str">
        <f>+VLOOKUP(D32,'RURAL XENIA'!F:H,2,0)</f>
        <v>R-26</v>
      </c>
    </row>
    <row r="33" spans="1:125" hidden="1">
      <c r="A33" s="37">
        <v>32</v>
      </c>
      <c r="B33" s="37">
        <v>32</v>
      </c>
      <c r="C33" s="26" t="s">
        <v>3037</v>
      </c>
      <c r="D33" s="37">
        <v>132293479</v>
      </c>
      <c r="E33" s="37">
        <f>+VLOOKUP(D33,'INFORMACION DE PROVEEDORES'!C:I,2,0)</f>
        <v>132293479</v>
      </c>
      <c r="F33" s="26" t="str">
        <f>+VLOOKUP(D33,'INFORMACION DE PROVEEDORES'!C:J,4,0)</f>
        <v>SANTA MARIBEL MONTERO LIMA DE SAMBOY</v>
      </c>
      <c r="G33" s="37" t="str">
        <f>+VLOOKUP(D33,'INFORMACION DE PROVEEDORES'!C:K,5,0)</f>
        <v>001-1030681-8</v>
      </c>
      <c r="H33" s="26" t="str">
        <f>+VLOOKUP(D33,'INFORMACION DE PROVEEDORES'!C:L,7,0)</f>
        <v>CALLE PROGRESO ESQ. CALLE PROYECTO 11, SECTOR BRISA DEL ESTE</v>
      </c>
      <c r="I33" s="37" t="str">
        <f>+VLOOKUP(D33,'INFORMACION DE PROVEEDORES'!C:M,3,0)</f>
        <v xml:space="preserve"> JURÍDICA</v>
      </c>
      <c r="J33" s="37">
        <v>2</v>
      </c>
      <c r="K33" s="37">
        <v>168</v>
      </c>
      <c r="L33" s="37">
        <v>12</v>
      </c>
      <c r="M33" s="37">
        <f t="shared" si="18"/>
        <v>480</v>
      </c>
      <c r="N33" s="189">
        <v>60.180000000000007</v>
      </c>
      <c r="O33" s="80">
        <f>+L33*'PRECIOS SEGUN ADJ (RURAL)'!$B$2*'PRECIOS SEGUN ADJ (RURAL)'!$C$2</f>
        <v>28886.399999999998</v>
      </c>
      <c r="P33" s="80" t="e" vm="1">
        <f>+[4]!NumLetras(O33,"PESO","PESOS DOMINICANOS","$EE $m CON #d/100 CENTAVOS")</f>
        <v>#VALUE!</v>
      </c>
      <c r="Q33" s="80">
        <f t="shared" si="19"/>
        <v>4621.82</v>
      </c>
      <c r="R33" s="165">
        <v>3</v>
      </c>
      <c r="S33" s="37">
        <f t="shared" si="0"/>
        <v>120</v>
      </c>
      <c r="T33" s="189">
        <v>33</v>
      </c>
      <c r="U33" s="80">
        <f>+R33*'PRECIOS SEGUN ADJ (RURAL)'!$B$3*'PRECIOS SEGUN ADJ (RURAL)'!$C$3</f>
        <v>3960</v>
      </c>
      <c r="V33" s="80" t="e" vm="1">
        <f>+[4]!NumLetras(U33,"PESO","PESOS DOMINICANOS","$EE $m CON #d/100 CENTAVOS")</f>
        <v>#VALUE!</v>
      </c>
      <c r="W33" s="165">
        <v>27</v>
      </c>
      <c r="X33" s="37">
        <f t="shared" si="1"/>
        <v>1080</v>
      </c>
      <c r="Y33" s="189">
        <v>87.91</v>
      </c>
      <c r="Z33" s="80">
        <f>+W33*'PRECIOS SEGUN ADJ (RURAL)'!$B$4*'PRECIOS SEGUN ADJ (RURAL)'!$C$4</f>
        <v>94942.799999999988</v>
      </c>
      <c r="AA33" s="80" t="e" vm="1">
        <f>+[4]!NumLetras(Z33,"PESO","PESOS DOMINICANOS","$EE $m CON #d/100 CENTAVOS")</f>
        <v>#VALUE!</v>
      </c>
      <c r="AB33" s="80">
        <f t="shared" si="20"/>
        <v>17089.7</v>
      </c>
      <c r="AC33" s="165">
        <v>31</v>
      </c>
      <c r="AD33" s="37">
        <f t="shared" si="2"/>
        <v>1240</v>
      </c>
      <c r="AE33" s="189">
        <v>53.95</v>
      </c>
      <c r="AF33" s="80">
        <f>+AC33*'PRECIOS SEGUN ADJ (RURAL)'!$B$5*'PRECIOS SEGUN ADJ (RURAL)'!$C$5</f>
        <v>66898</v>
      </c>
      <c r="AG33" s="80" t="e" vm="1">
        <f>+[4]!NumLetras(AF33,"PESO","PESOS DOMINICANOS","$EE $m CON #d/100 CENTAVOS")</f>
        <v>#VALUE!</v>
      </c>
      <c r="AH33" s="165">
        <v>5</v>
      </c>
      <c r="AI33" s="37">
        <f t="shared" si="3"/>
        <v>200</v>
      </c>
      <c r="AJ33" s="189">
        <v>29.05</v>
      </c>
      <c r="AK33" s="80">
        <f>+AH33*'PRECIOS SEGUN ADJ (RURAL)'!$B$6*'PRECIOS SEGUN ADJ (RURAL)'!$C$6</f>
        <v>5810</v>
      </c>
      <c r="AL33" s="80" t="e" vm="1">
        <f>+[4]!NumLetras(AK33,"PESO","PESOS DOMINICANOS","$EE $m CON #d/100 CENTAVOS")</f>
        <v>#VALUE!</v>
      </c>
      <c r="AM33" s="80">
        <f t="shared" si="21"/>
        <v>929.6</v>
      </c>
      <c r="AN33" s="165">
        <v>10</v>
      </c>
      <c r="AO33" s="37">
        <f t="shared" si="4"/>
        <v>400</v>
      </c>
      <c r="AP33" s="189">
        <v>304.44</v>
      </c>
      <c r="AQ33" s="80">
        <f>+AN33*'PRECIOS SEGUN ADJ (RURAL)'!$B$7*'PRECIOS SEGUN ADJ (RURAL)'!$C$7</f>
        <v>121776</v>
      </c>
      <c r="AR33" s="80" t="e" vm="1">
        <f>+[4]!NumLetras(AQ33,"PESO","PESOS DOMINICANOS","$EE $m CON #d/100 CENTAVOS")</f>
        <v>#VALUE!</v>
      </c>
      <c r="AS33" s="80">
        <f t="shared" si="22"/>
        <v>21919.68</v>
      </c>
      <c r="AT33" s="165">
        <v>3</v>
      </c>
      <c r="AU33" s="37">
        <f t="shared" si="5"/>
        <v>120</v>
      </c>
      <c r="AV33" s="189">
        <v>140.38999999999999</v>
      </c>
      <c r="AW33" s="80">
        <f>+AT33*'PRECIOS SEGUN ADJ (RURAL)'!$B$8*'PRECIOS SEGUN ADJ (RURAL)'!$C$8</f>
        <v>16846.8</v>
      </c>
      <c r="AX33" s="80" t="e" vm="1">
        <f>+[4]!NumLetras(AW33,"PESO","PESOS DOMINICANOS","$EE $m CON #d/100 CENTAVOS")</f>
        <v>#VALUE!</v>
      </c>
      <c r="AY33" s="80">
        <f t="shared" si="23"/>
        <v>3032.42</v>
      </c>
      <c r="AZ33" s="165">
        <v>8</v>
      </c>
      <c r="BA33" s="37">
        <f t="shared" si="6"/>
        <v>320</v>
      </c>
      <c r="BB33" s="189">
        <v>68.099999999999994</v>
      </c>
      <c r="BC33" s="80">
        <f>+AZ33*'PRECIOS SEGUN ADJ (RURAL)'!$B$9*'PRECIOS SEGUN ADJ (RURAL)'!$C$9</f>
        <v>21792</v>
      </c>
      <c r="BD33" s="80" t="e" vm="1">
        <f>+[4]!NumLetras(BC33,"PESO","PESOS DOMINICANOS","$EE $m CON #d/100 CENTAVOS")</f>
        <v>#VALUE!</v>
      </c>
      <c r="BE33" s="165">
        <v>168</v>
      </c>
      <c r="BF33" s="37">
        <f t="shared" si="24"/>
        <v>3360</v>
      </c>
      <c r="BG33" s="189">
        <v>5.5</v>
      </c>
      <c r="BH33" s="80">
        <f>+BE33*'PRECIOS SEGUN ADJ (RURAL)'!$B$10*'PRECIOS SEGUN ADJ (RURAL)'!$C$10</f>
        <v>18480</v>
      </c>
      <c r="BI33" s="80" t="e" vm="1">
        <f>+[4]!NumLetras(BH33,"PESO","PESOS DOMINICANOS","$EE $m CON #d/100 CENTAVOS")</f>
        <v>#VALUE!</v>
      </c>
      <c r="BJ33" s="165">
        <v>168</v>
      </c>
      <c r="BK33" s="37">
        <f t="shared" si="7"/>
        <v>6720</v>
      </c>
      <c r="BL33" s="189">
        <v>7.1500000000000012</v>
      </c>
      <c r="BM33" s="80">
        <f>+BJ33*'PRECIOS SEGUN ADJ (RURAL)'!$B$11*'PRECIOS SEGUN ADJ (RURAL)'!$C$11</f>
        <v>48048</v>
      </c>
      <c r="BN33" s="80" t="e" vm="1">
        <f>+[4]!NumLetras(BM33,"PESO","PESOS DOMINICANOS","$EE $m CON #d/100 CENTAVOS")</f>
        <v>#VALUE!</v>
      </c>
      <c r="BO33" s="165">
        <v>168</v>
      </c>
      <c r="BP33" s="37">
        <f t="shared" si="8"/>
        <v>6720</v>
      </c>
      <c r="BQ33" s="189">
        <v>6.84</v>
      </c>
      <c r="BR33" s="80">
        <f>+BO33*'PRECIOS SEGUN ADJ (RURAL)'!$B$12*'PRECIOS SEGUN ADJ (RURAL)'!$C$12</f>
        <v>45964.799999999996</v>
      </c>
      <c r="BS33" s="80" t="e" vm="1">
        <f>+[4]!NumLetras(BR33,"PESO","PESOS DOMINICANOS","$EE $m CON #d/100 CENTAVOS")</f>
        <v>#VALUE!</v>
      </c>
      <c r="BT33" s="193">
        <v>22</v>
      </c>
      <c r="BU33" s="194">
        <f t="shared" si="9"/>
        <v>880</v>
      </c>
      <c r="BV33" s="195">
        <v>21.68</v>
      </c>
      <c r="BW33" s="196">
        <f>+BT33*'PRECIOS SEGUN ADJ (RURAL)'!$B$13*'PRECIOS SEGUN ADJ (RURAL)'!$C$13</f>
        <v>19078.399999999998</v>
      </c>
      <c r="BX33" s="196" t="e" vm="1">
        <f>+[4]!NumLetras(BW33,"PESO","PESOS DOMINICANOS","$EE $m CON #d/100 CENTAVOS")</f>
        <v>#VALUE!</v>
      </c>
      <c r="BY33" s="165">
        <v>168</v>
      </c>
      <c r="BZ33" s="37">
        <f t="shared" si="10"/>
        <v>6720</v>
      </c>
      <c r="CA33" s="189">
        <v>6.5999999999999988</v>
      </c>
      <c r="CB33" s="80">
        <f>+BY33*'PRECIOS SEGUN ADJ (RURAL)'!$B$14*'PRECIOS SEGUN ADJ (RURAL)'!$C$14</f>
        <v>44352</v>
      </c>
      <c r="CC33" s="80" t="e" vm="1">
        <f>+[4]!NumLetras(CB33,"PESO","PESOS DOMINICANOS","$EE $m CON #d/100 CENTAVOS")</f>
        <v>#VALUE!</v>
      </c>
      <c r="CD33" s="165">
        <v>6</v>
      </c>
      <c r="CE33" s="37">
        <f t="shared" si="11"/>
        <v>240</v>
      </c>
      <c r="CF33" s="189">
        <v>82.59999999999998</v>
      </c>
      <c r="CG33" s="80">
        <f>+CD33*'PRECIOS SEGUN ADJ (RURAL)'!$B$15*'PRECIOS SEGUN ADJ (RURAL)'!$C$15</f>
        <v>19824</v>
      </c>
      <c r="CH33" s="80" t="e" vm="1">
        <f>+[4]!NumLetras(CG33,"PESO","PESOS DOMINICANOS","$EE $m CON #d/100 CENTAVOS")</f>
        <v>#VALUE!</v>
      </c>
      <c r="CI33" s="80">
        <f t="shared" si="25"/>
        <v>3568.32</v>
      </c>
      <c r="CJ33" s="197">
        <v>168</v>
      </c>
      <c r="CK33" s="198">
        <f t="shared" si="26"/>
        <v>3360</v>
      </c>
      <c r="CL33" s="199">
        <v>5.5</v>
      </c>
      <c r="CM33" s="200">
        <f>+CJ33*'PRECIOS SEGUN ADJ (RURAL)'!$B$16*'PRECIOS SEGUN ADJ (RURAL)'!$C$16</f>
        <v>18480</v>
      </c>
      <c r="CN33" s="200" t="e" vm="1">
        <f>+[4]!NumLetras(CM33,"PESO","PESOS DOMINICANOS","$EE $m CON #d/100 CENTAVOS")</f>
        <v>#VALUE!</v>
      </c>
      <c r="CO33" s="165">
        <v>168</v>
      </c>
      <c r="CP33" s="37">
        <f t="shared" si="12"/>
        <v>6720</v>
      </c>
      <c r="CQ33" s="189">
        <v>23.059999999999995</v>
      </c>
      <c r="CR33" s="80">
        <f>+CO33*'PRECIOS SEGUN ADJ (RURAL)'!$B$17*'PRECIOS SEGUN ADJ (RURAL)'!$C$17</f>
        <v>154963.20000000001</v>
      </c>
      <c r="CS33" s="80" t="e" vm="1">
        <f>+[4]!NumLetras(CR33,"PESO","PESOS DOMINICANOS","$EE $m CON #d/100 CENTAVOS")</f>
        <v>#VALUE!</v>
      </c>
      <c r="CT33" s="201">
        <v>10</v>
      </c>
      <c r="CU33" s="202">
        <f t="shared" si="13"/>
        <v>400</v>
      </c>
      <c r="CV33" s="203">
        <v>220</v>
      </c>
      <c r="CW33" s="204">
        <f>+CT33*'PRECIOS SEGUN ADJ (RURAL)'!$B$18*'PRECIOS SEGUN ADJ (RURAL)'!$C$18</f>
        <v>88000</v>
      </c>
      <c r="CX33" s="204" t="e" vm="1">
        <f>+[4]!NumLetras(CW33,"PESO","PESOS DOMINICANOS","$EE $m CON #d/100 CENTAVOS")</f>
        <v>#VALUE!</v>
      </c>
      <c r="CY33" s="204">
        <f t="shared" si="27"/>
        <v>15840</v>
      </c>
      <c r="CZ33" s="165">
        <v>8</v>
      </c>
      <c r="DA33" s="37">
        <f t="shared" si="14"/>
        <v>320</v>
      </c>
      <c r="DB33" s="189">
        <v>21.83</v>
      </c>
      <c r="DC33" s="80">
        <f>+CZ33*'PRECIOS SEGUN ADJ (RURAL)'!$B$19*'PRECIOS SEGUN ADJ (RURAL)'!$C$19</f>
        <v>6985.5999999999995</v>
      </c>
      <c r="DD33" s="80" t="e" vm="1">
        <f>+[4]!NumLetras(DC33,"PESO","PESOS DOMINICANOS","$EE $m CON #d/100 CENTAVOS")</f>
        <v>#VALUE!</v>
      </c>
      <c r="DE33" s="80">
        <f t="shared" si="28"/>
        <v>1257.4100000000001</v>
      </c>
      <c r="DF33" s="165">
        <v>25</v>
      </c>
      <c r="DG33" s="37">
        <f t="shared" si="15"/>
        <v>1000</v>
      </c>
      <c r="DH33" s="189">
        <v>33</v>
      </c>
      <c r="DI33" s="80">
        <f>+DF33*'PRECIOS SEGUN ADJ (RURAL)'!$B$20*'PRECIOS SEGUN ADJ (RURAL)'!$C$20</f>
        <v>33000</v>
      </c>
      <c r="DJ33" s="80" t="e" vm="1">
        <f>+[4]!NumLetras(DI33,"PESO","PESOS DOMINICANOS","$EE $m CON #d/100 CENTAVOS")</f>
        <v>#VALUE!</v>
      </c>
      <c r="DK33" s="80">
        <f t="shared" si="29"/>
        <v>789829.05</v>
      </c>
      <c r="DL33" s="80" t="e" vm="1">
        <f>+[4]!NumLetras(DK33,"PESO","PESOS DOMINICANOS","$EE $m CON #d/100 CENTAVOS")</f>
        <v>#VALUE!</v>
      </c>
      <c r="DM33" s="80">
        <f t="shared" si="16"/>
        <v>858088</v>
      </c>
      <c r="DN33" s="80" t="e" vm="1">
        <f>+[4]!NumLetras(DM33,"PESO","PESOS DOMINICANOS","$EE $m CON #d/100 CENTAVOS")</f>
        <v>#VALUE!</v>
      </c>
      <c r="DO33" s="80">
        <f t="shared" si="17"/>
        <v>68258.950000000012</v>
      </c>
      <c r="DP33" s="80" t="e" vm="1">
        <f>+[4]!NumLetras(DO33,"PESO","PESOS DOMINICANOS","$EE $m CON #d/100 CENTAVOS")</f>
        <v>#VALUE!</v>
      </c>
      <c r="DQ33" s="80">
        <f t="shared" si="30"/>
        <v>171617.6</v>
      </c>
      <c r="DR33" s="80" t="e" vm="1">
        <f>+[4]!NumLetras(DQ33,"PESO","PESOS DOMINICANOS","$EE $m CON #d/100 CENTAVOS")</f>
        <v>#VALUE!</v>
      </c>
      <c r="DS33" s="80">
        <f t="shared" si="31"/>
        <v>8580.8799999999992</v>
      </c>
      <c r="DT33" s="80"/>
      <c r="DU33" s="37" t="str">
        <f>+VLOOKUP(D33,'RURAL XENIA'!F:H,2,0)</f>
        <v>R-13</v>
      </c>
    </row>
    <row r="34" spans="1:125" hidden="1">
      <c r="A34" s="37">
        <v>33</v>
      </c>
      <c r="B34" s="37">
        <v>33</v>
      </c>
      <c r="C34" s="26" t="s">
        <v>3047</v>
      </c>
      <c r="D34" s="37">
        <v>132287975</v>
      </c>
      <c r="E34" s="37">
        <f>+VLOOKUP(D34,'INFORMACION DE PROVEEDORES'!C:I,2,0)</f>
        <v>132287975</v>
      </c>
      <c r="F34" s="26" t="str">
        <f>+VLOOKUP(D34,'INFORMACION DE PROVEEDORES'!C:J,4,0)</f>
        <v>ALBERT FRANCISCO GRULLAR SILVA</v>
      </c>
      <c r="G34" s="37" t="str">
        <f>+VLOOKUP(D34,'INFORMACION DE PROVEEDORES'!C:K,5,0)</f>
        <v>402-1863382-0</v>
      </c>
      <c r="H34" s="26" t="str">
        <f>+VLOOKUP(D34,'INFORMACION DE PROVEEDORES'!C:L,7,0)</f>
        <v xml:space="preserve">TRINITARIA NO. 6, CANASTICA, SAN CRISTOBAL </v>
      </c>
      <c r="I34" s="37" t="str">
        <f>+VLOOKUP(D34,'INFORMACION DE PROVEEDORES'!C:M,3,0)</f>
        <v xml:space="preserve"> JURÍDICA</v>
      </c>
      <c r="J34" s="37">
        <v>1</v>
      </c>
      <c r="K34" s="37">
        <v>331</v>
      </c>
      <c r="L34" s="37">
        <v>22</v>
      </c>
      <c r="M34" s="37">
        <f t="shared" si="18"/>
        <v>880</v>
      </c>
      <c r="N34" s="189">
        <v>60.180000000000007</v>
      </c>
      <c r="O34" s="80">
        <f>+L34*'PRECIOS SEGUN ADJ (RURAL)'!$B$2*'PRECIOS SEGUN ADJ (RURAL)'!$C$2</f>
        <v>52958.400000000001</v>
      </c>
      <c r="P34" s="80" t="e" vm="1">
        <f>+[4]!NumLetras(O34,"PESO","PESOS DOMINICANOS","$EE $m CON #d/100 CENTAVOS")</f>
        <v>#VALUE!</v>
      </c>
      <c r="Q34" s="80">
        <f t="shared" si="19"/>
        <v>8473.34</v>
      </c>
      <c r="R34" s="165">
        <v>4</v>
      </c>
      <c r="S34" s="37">
        <f t="shared" si="0"/>
        <v>160</v>
      </c>
      <c r="T34" s="189">
        <v>33</v>
      </c>
      <c r="U34" s="80">
        <f>+R34*'PRECIOS SEGUN ADJ (RURAL)'!$B$3*'PRECIOS SEGUN ADJ (RURAL)'!$C$3</f>
        <v>5280</v>
      </c>
      <c r="V34" s="80" t="e" vm="1">
        <f>+[4]!NumLetras(U34,"PESO","PESOS DOMINICANOS","$EE $m CON #d/100 CENTAVOS")</f>
        <v>#VALUE!</v>
      </c>
      <c r="W34" s="165">
        <v>51</v>
      </c>
      <c r="X34" s="37">
        <f t="shared" si="1"/>
        <v>2040</v>
      </c>
      <c r="Y34" s="189">
        <v>87.91</v>
      </c>
      <c r="Z34" s="80">
        <f>+W34*'PRECIOS SEGUN ADJ (RURAL)'!$B$4*'PRECIOS SEGUN ADJ (RURAL)'!$C$4</f>
        <v>179336.4</v>
      </c>
      <c r="AA34" s="80" t="e" vm="1">
        <f>+[4]!NumLetras(Z34,"PESO","PESOS DOMINICANOS","$EE $m CON #d/100 CENTAVOS")</f>
        <v>#VALUE!</v>
      </c>
      <c r="AB34" s="80">
        <f t="shared" si="20"/>
        <v>32280.55</v>
      </c>
      <c r="AC34" s="165">
        <v>61</v>
      </c>
      <c r="AD34" s="37">
        <f t="shared" si="2"/>
        <v>2440</v>
      </c>
      <c r="AE34" s="189">
        <v>53.95</v>
      </c>
      <c r="AF34" s="80">
        <f>+AC34*'PRECIOS SEGUN ADJ (RURAL)'!$B$5*'PRECIOS SEGUN ADJ (RURAL)'!$C$5</f>
        <v>131638</v>
      </c>
      <c r="AG34" s="80" t="e" vm="1">
        <f>+[4]!NumLetras(AF34,"PESO","PESOS DOMINICANOS","$EE $m CON #d/100 CENTAVOS")</f>
        <v>#VALUE!</v>
      </c>
      <c r="AH34" s="165">
        <v>8</v>
      </c>
      <c r="AI34" s="37">
        <f t="shared" si="3"/>
        <v>320</v>
      </c>
      <c r="AJ34" s="189">
        <v>29.05</v>
      </c>
      <c r="AK34" s="80">
        <f>+AH34*'PRECIOS SEGUN ADJ (RURAL)'!$B$6*'PRECIOS SEGUN ADJ (RURAL)'!$C$6</f>
        <v>9296</v>
      </c>
      <c r="AL34" s="80" t="e" vm="1">
        <f>+[4]!NumLetras(AK34,"PESO","PESOS DOMINICANOS","$EE $m CON #d/100 CENTAVOS")</f>
        <v>#VALUE!</v>
      </c>
      <c r="AM34" s="80">
        <f t="shared" si="21"/>
        <v>1487.36</v>
      </c>
      <c r="AN34" s="165">
        <v>19</v>
      </c>
      <c r="AO34" s="37">
        <f t="shared" si="4"/>
        <v>760</v>
      </c>
      <c r="AP34" s="189">
        <v>304.44</v>
      </c>
      <c r="AQ34" s="80">
        <f>+AN34*'PRECIOS SEGUN ADJ (RURAL)'!$B$7*'PRECIOS SEGUN ADJ (RURAL)'!$C$7</f>
        <v>231374.4</v>
      </c>
      <c r="AR34" s="80" t="e" vm="1">
        <f>+[4]!NumLetras(AQ34,"PESO","PESOS DOMINICANOS","$EE $m CON #d/100 CENTAVOS")</f>
        <v>#VALUE!</v>
      </c>
      <c r="AS34" s="80">
        <f t="shared" si="22"/>
        <v>41647.39</v>
      </c>
      <c r="AT34" s="165">
        <v>4</v>
      </c>
      <c r="AU34" s="37">
        <f t="shared" si="5"/>
        <v>160</v>
      </c>
      <c r="AV34" s="189">
        <v>140.38999999999999</v>
      </c>
      <c r="AW34" s="80">
        <f>+AT34*'PRECIOS SEGUN ADJ (RURAL)'!$B$8*'PRECIOS SEGUN ADJ (RURAL)'!$C$8</f>
        <v>22462.399999999998</v>
      </c>
      <c r="AX34" s="80" t="e" vm="1">
        <f>+[4]!NumLetras(AW34,"PESO","PESOS DOMINICANOS","$EE $m CON #d/100 CENTAVOS")</f>
        <v>#VALUE!</v>
      </c>
      <c r="AY34" s="80">
        <f t="shared" si="23"/>
        <v>4043.23</v>
      </c>
      <c r="AZ34" s="165">
        <v>15</v>
      </c>
      <c r="BA34" s="37">
        <f t="shared" si="6"/>
        <v>600</v>
      </c>
      <c r="BB34" s="189">
        <v>68.099999999999994</v>
      </c>
      <c r="BC34" s="80">
        <f>+AZ34*'PRECIOS SEGUN ADJ (RURAL)'!$B$9*'PRECIOS SEGUN ADJ (RURAL)'!$C$9</f>
        <v>40859.999999999993</v>
      </c>
      <c r="BD34" s="80" t="e" vm="1">
        <f>+[4]!NumLetras(BC34,"PESO","PESOS DOMINICANOS","$EE $m CON #d/100 CENTAVOS")</f>
        <v>#VALUE!</v>
      </c>
      <c r="BE34" s="165">
        <v>331</v>
      </c>
      <c r="BF34" s="37">
        <f t="shared" si="24"/>
        <v>6620</v>
      </c>
      <c r="BG34" s="189">
        <v>5.5</v>
      </c>
      <c r="BH34" s="80">
        <f>+BE34*'PRECIOS SEGUN ADJ (RURAL)'!$B$10*'PRECIOS SEGUN ADJ (RURAL)'!$C$10</f>
        <v>36410</v>
      </c>
      <c r="BI34" s="80" t="e" vm="1">
        <f>+[4]!NumLetras(BH34,"PESO","PESOS DOMINICANOS","$EE $m CON #d/100 CENTAVOS")</f>
        <v>#VALUE!</v>
      </c>
      <c r="BJ34" s="165">
        <v>331</v>
      </c>
      <c r="BK34" s="37">
        <f t="shared" si="7"/>
        <v>13240</v>
      </c>
      <c r="BL34" s="189">
        <v>7.1500000000000012</v>
      </c>
      <c r="BM34" s="80">
        <f>+BJ34*'PRECIOS SEGUN ADJ (RURAL)'!$B$11*'PRECIOS SEGUN ADJ (RURAL)'!$C$11</f>
        <v>94666</v>
      </c>
      <c r="BN34" s="80" t="e" vm="1">
        <f>+[4]!NumLetras(BM34,"PESO","PESOS DOMINICANOS","$EE $m CON #d/100 CENTAVOS")</f>
        <v>#VALUE!</v>
      </c>
      <c r="BO34" s="165">
        <v>331</v>
      </c>
      <c r="BP34" s="37">
        <f t="shared" si="8"/>
        <v>13240</v>
      </c>
      <c r="BQ34" s="189">
        <v>6.84</v>
      </c>
      <c r="BR34" s="80">
        <f>+BO34*'PRECIOS SEGUN ADJ (RURAL)'!$B$12*'PRECIOS SEGUN ADJ (RURAL)'!$C$12</f>
        <v>90561.600000000006</v>
      </c>
      <c r="BS34" s="80" t="e" vm="1">
        <f>+[4]!NumLetras(BR34,"PESO","PESOS DOMINICANOS","$EE $m CON #d/100 CENTAVOS")</f>
        <v>#VALUE!</v>
      </c>
      <c r="BT34" s="193">
        <v>42</v>
      </c>
      <c r="BU34" s="194">
        <f t="shared" si="9"/>
        <v>1680</v>
      </c>
      <c r="BV34" s="195">
        <v>21.68</v>
      </c>
      <c r="BW34" s="196">
        <f>+BT34*'PRECIOS SEGUN ADJ (RURAL)'!$B$13*'PRECIOS SEGUN ADJ (RURAL)'!$C$13</f>
        <v>36422.399999999994</v>
      </c>
      <c r="BX34" s="196" t="e" vm="1">
        <f>+[4]!NumLetras(BW34,"PESO","PESOS DOMINICANOS","$EE $m CON #d/100 CENTAVOS")</f>
        <v>#VALUE!</v>
      </c>
      <c r="BY34" s="165">
        <v>331</v>
      </c>
      <c r="BZ34" s="37">
        <f t="shared" si="10"/>
        <v>13240</v>
      </c>
      <c r="CA34" s="189">
        <v>6.5999999999999988</v>
      </c>
      <c r="CB34" s="80">
        <f>+BY34*'PRECIOS SEGUN ADJ (RURAL)'!$B$14*'PRECIOS SEGUN ADJ (RURAL)'!$C$14</f>
        <v>87384</v>
      </c>
      <c r="CC34" s="80" t="e" vm="1">
        <f>+[4]!NumLetras(CB34,"PESO","PESOS DOMINICANOS","$EE $m CON #d/100 CENTAVOS")</f>
        <v>#VALUE!</v>
      </c>
      <c r="CD34" s="165">
        <v>11</v>
      </c>
      <c r="CE34" s="37">
        <f t="shared" si="11"/>
        <v>440</v>
      </c>
      <c r="CF34" s="189">
        <v>82.59999999999998</v>
      </c>
      <c r="CG34" s="80">
        <f>+CD34*'PRECIOS SEGUN ADJ (RURAL)'!$B$15*'PRECIOS SEGUN ADJ (RURAL)'!$C$15</f>
        <v>36344</v>
      </c>
      <c r="CH34" s="80" t="e" vm="1">
        <f>+[4]!NumLetras(CG34,"PESO","PESOS DOMINICANOS","$EE $m CON #d/100 CENTAVOS")</f>
        <v>#VALUE!</v>
      </c>
      <c r="CI34" s="80">
        <f t="shared" si="25"/>
        <v>6541.92</v>
      </c>
      <c r="CJ34" s="197">
        <v>331</v>
      </c>
      <c r="CK34" s="198">
        <f t="shared" si="26"/>
        <v>6620</v>
      </c>
      <c r="CL34" s="199">
        <v>5.5</v>
      </c>
      <c r="CM34" s="200">
        <f>+CJ34*'PRECIOS SEGUN ADJ (RURAL)'!$B$16*'PRECIOS SEGUN ADJ (RURAL)'!$C$16</f>
        <v>36410</v>
      </c>
      <c r="CN34" s="200" t="e" vm="1">
        <f>+[4]!NumLetras(CM34,"PESO","PESOS DOMINICANOS","$EE $m CON #d/100 CENTAVOS")</f>
        <v>#VALUE!</v>
      </c>
      <c r="CO34" s="165">
        <v>331</v>
      </c>
      <c r="CP34" s="37">
        <f t="shared" si="12"/>
        <v>13240</v>
      </c>
      <c r="CQ34" s="189">
        <v>23.059999999999995</v>
      </c>
      <c r="CR34" s="80">
        <f>+CO34*'PRECIOS SEGUN ADJ (RURAL)'!$B$17*'PRECIOS SEGUN ADJ (RURAL)'!$C$17</f>
        <v>305314.39999999997</v>
      </c>
      <c r="CS34" s="80" t="e" vm="1">
        <f>+[4]!NumLetras(CR34,"PESO","PESOS DOMINICANOS","$EE $m CON #d/100 CENTAVOS")</f>
        <v>#VALUE!</v>
      </c>
      <c r="CT34" s="201">
        <v>19</v>
      </c>
      <c r="CU34" s="202">
        <f t="shared" si="13"/>
        <v>760</v>
      </c>
      <c r="CV34" s="203">
        <v>220</v>
      </c>
      <c r="CW34" s="204">
        <f>+CT34*'PRECIOS SEGUN ADJ (RURAL)'!$B$18*'PRECIOS SEGUN ADJ (RURAL)'!$C$18</f>
        <v>167200</v>
      </c>
      <c r="CX34" s="204" t="e" vm="1">
        <f>+[4]!NumLetras(CW34,"PESO","PESOS DOMINICANOS","$EE $m CON #d/100 CENTAVOS")</f>
        <v>#VALUE!</v>
      </c>
      <c r="CY34" s="204">
        <f t="shared" si="27"/>
        <v>30096</v>
      </c>
      <c r="CZ34" s="165">
        <v>13</v>
      </c>
      <c r="DA34" s="37">
        <f t="shared" si="14"/>
        <v>520</v>
      </c>
      <c r="DB34" s="189">
        <v>21.83</v>
      </c>
      <c r="DC34" s="80">
        <f>+CZ34*'PRECIOS SEGUN ADJ (RURAL)'!$B$19*'PRECIOS SEGUN ADJ (RURAL)'!$C$19</f>
        <v>11351.599999999999</v>
      </c>
      <c r="DD34" s="80" t="e" vm="1">
        <f>+[4]!NumLetras(DC34,"PESO","PESOS DOMINICANOS","$EE $m CON #d/100 CENTAVOS")</f>
        <v>#VALUE!</v>
      </c>
      <c r="DE34" s="80">
        <f t="shared" si="28"/>
        <v>2043.29</v>
      </c>
      <c r="DF34" s="165">
        <v>48</v>
      </c>
      <c r="DG34" s="37">
        <f t="shared" si="15"/>
        <v>1920</v>
      </c>
      <c r="DH34" s="189">
        <v>33</v>
      </c>
      <c r="DI34" s="80">
        <f>+DF34*'PRECIOS SEGUN ADJ (RURAL)'!$B$20*'PRECIOS SEGUN ADJ (RURAL)'!$C$20</f>
        <v>63360</v>
      </c>
      <c r="DJ34" s="80" t="e" vm="1">
        <f>+[4]!NumLetras(DI34,"PESO","PESOS DOMINICANOS","$EE $m CON #d/100 CENTAVOS")</f>
        <v>#VALUE!</v>
      </c>
      <c r="DK34" s="80">
        <f t="shared" si="29"/>
        <v>1512016.5199999998</v>
      </c>
      <c r="DL34" s="80" t="e" vm="1">
        <f>+[4]!NumLetras(DK34,"PESO","PESOS DOMINICANOS","$EE $m CON #d/100 CENTAVOS")</f>
        <v>#VALUE!</v>
      </c>
      <c r="DM34" s="80">
        <f t="shared" ref="DM34:DM65" si="32">+O34+U34+Z34+AF34+AK34+BM34+AQ34+BR34+BW34+CB34+CG34+CM34+CR34+CW34+DC34+DI34+AW34+BC34+BH34</f>
        <v>1638629.5999999999</v>
      </c>
      <c r="DN34" s="80" t="e" vm="1">
        <f>+[4]!NumLetras(DM34,"PESO","PESOS DOMINICANOS","$EE $m CON #d/100 CENTAVOS")</f>
        <v>#VALUE!</v>
      </c>
      <c r="DO34" s="80">
        <f t="shared" ref="DO34:DO65" si="33">+Q34+AB34+AM34+AS34+AY34+CI34+CY34+DE34</f>
        <v>126613.07999999999</v>
      </c>
      <c r="DP34" s="80" t="e" vm="1">
        <f>+[4]!NumLetras(DO34,"PESO","PESOS DOMINICANOS","$EE $m CON #d/100 CENTAVOS")</f>
        <v>#VALUE!</v>
      </c>
      <c r="DQ34" s="80">
        <f t="shared" si="30"/>
        <v>327725.92</v>
      </c>
      <c r="DR34" s="80" t="e" vm="1">
        <f>+[4]!NumLetras(DQ34,"PESO","PESOS DOMINICANOS","$EE $m CON #d/100 CENTAVOS")</f>
        <v>#VALUE!</v>
      </c>
      <c r="DS34" s="80">
        <f t="shared" si="31"/>
        <v>16386.3</v>
      </c>
      <c r="DT34" s="80"/>
      <c r="DU34" s="37" t="str">
        <f>+VLOOKUP(D34,'RURAL XENIA'!F:H,2,0)</f>
        <v>R-47</v>
      </c>
    </row>
    <row r="35" spans="1:125" hidden="1">
      <c r="A35" s="37">
        <v>34</v>
      </c>
      <c r="B35" s="37">
        <v>34</v>
      </c>
      <c r="C35" s="26" t="s">
        <v>3048</v>
      </c>
      <c r="D35" s="37">
        <v>131919715</v>
      </c>
      <c r="E35" s="37">
        <f>+VLOOKUP(D35,'INFORMACION DE PROVEEDORES'!C:I,2,0)</f>
        <v>131919715</v>
      </c>
      <c r="F35" s="26" t="str">
        <f>+VLOOKUP(D35,'INFORMACION DE PROVEEDORES'!C:J,4,0)</f>
        <v>BARTOLO FERREYRA JIMENEZ</v>
      </c>
      <c r="G35" s="37" t="str">
        <f>+VLOOKUP(D35,'INFORMACION DE PROVEEDORES'!C:K,5,0)</f>
        <v>090-0011905-8</v>
      </c>
      <c r="H35" s="26" t="str">
        <f>+VLOOKUP(D35,'INFORMACION DE PROVEEDORES'!C:L,7,0)</f>
        <v>CALLE 21, NO. 3, SABANA GRANDE DE BOYA, MONTE PLATA</v>
      </c>
      <c r="I35" s="37" t="str">
        <f>+VLOOKUP(D35,'INFORMACION DE PROVEEDORES'!C:M,3,0)</f>
        <v xml:space="preserve"> JURÍDICA</v>
      </c>
      <c r="J35" s="37">
        <v>1</v>
      </c>
      <c r="K35" s="37">
        <v>155</v>
      </c>
      <c r="L35" s="37">
        <v>11</v>
      </c>
      <c r="M35" s="37">
        <f t="shared" si="18"/>
        <v>440</v>
      </c>
      <c r="N35" s="189">
        <v>60.180000000000007</v>
      </c>
      <c r="O35" s="80">
        <f>+L35*'PRECIOS SEGUN ADJ (RURAL)'!$B$2*'PRECIOS SEGUN ADJ (RURAL)'!$C$2</f>
        <v>26479.200000000001</v>
      </c>
      <c r="P35" s="80" t="e" vm="1">
        <f>+[4]!NumLetras(O35,"PESO","PESOS DOMINICANOS","$EE $m CON #d/100 CENTAVOS")</f>
        <v>#VALUE!</v>
      </c>
      <c r="Q35" s="80">
        <f t="shared" si="19"/>
        <v>4236.67</v>
      </c>
      <c r="R35" s="165">
        <v>2</v>
      </c>
      <c r="S35" s="37">
        <f t="shared" si="0"/>
        <v>80</v>
      </c>
      <c r="T35" s="189">
        <v>33</v>
      </c>
      <c r="U35" s="80">
        <f>+R35*'PRECIOS SEGUN ADJ (RURAL)'!$B$3*'PRECIOS SEGUN ADJ (RURAL)'!$C$3</f>
        <v>2640</v>
      </c>
      <c r="V35" s="80" t="e" vm="1">
        <f>+[4]!NumLetras(U35,"PESO","PESOS DOMINICANOS","$EE $m CON #d/100 CENTAVOS")</f>
        <v>#VALUE!</v>
      </c>
      <c r="W35" s="165">
        <v>24</v>
      </c>
      <c r="X35" s="37">
        <f t="shared" si="1"/>
        <v>960</v>
      </c>
      <c r="Y35" s="189">
        <v>87.91</v>
      </c>
      <c r="Z35" s="80">
        <f>+W35*'PRECIOS SEGUN ADJ (RURAL)'!$B$4*'PRECIOS SEGUN ADJ (RURAL)'!$C$4</f>
        <v>84393.600000000006</v>
      </c>
      <c r="AA35" s="80" t="e" vm="1">
        <f>+[4]!NumLetras(Z35,"PESO","PESOS DOMINICANOS","$EE $m CON #d/100 CENTAVOS")</f>
        <v>#VALUE!</v>
      </c>
      <c r="AB35" s="80">
        <f t="shared" si="20"/>
        <v>15190.85</v>
      </c>
      <c r="AC35" s="165">
        <v>29</v>
      </c>
      <c r="AD35" s="37">
        <f t="shared" si="2"/>
        <v>1160</v>
      </c>
      <c r="AE35" s="189">
        <v>53.95</v>
      </c>
      <c r="AF35" s="80">
        <f>+AC35*'PRECIOS SEGUN ADJ (RURAL)'!$B$5*'PRECIOS SEGUN ADJ (RURAL)'!$C$5</f>
        <v>62582.000000000007</v>
      </c>
      <c r="AG35" s="80" t="e" vm="1">
        <f>+[4]!NumLetras(AF35,"PESO","PESOS DOMINICANOS","$EE $m CON #d/100 CENTAVOS")</f>
        <v>#VALUE!</v>
      </c>
      <c r="AH35" s="165">
        <v>4</v>
      </c>
      <c r="AI35" s="37">
        <f t="shared" si="3"/>
        <v>160</v>
      </c>
      <c r="AJ35" s="189">
        <v>29.05</v>
      </c>
      <c r="AK35" s="80">
        <f>+AH35*'PRECIOS SEGUN ADJ (RURAL)'!$B$6*'PRECIOS SEGUN ADJ (RURAL)'!$C$6</f>
        <v>4648</v>
      </c>
      <c r="AL35" s="80" t="e" vm="1">
        <f>+[4]!NumLetras(AK35,"PESO","PESOS DOMINICANOS","$EE $m CON #d/100 CENTAVOS")</f>
        <v>#VALUE!</v>
      </c>
      <c r="AM35" s="80">
        <f t="shared" si="21"/>
        <v>743.68</v>
      </c>
      <c r="AN35" s="165">
        <v>9</v>
      </c>
      <c r="AO35" s="37">
        <f t="shared" si="4"/>
        <v>360</v>
      </c>
      <c r="AP35" s="189">
        <v>304.44</v>
      </c>
      <c r="AQ35" s="80">
        <f>+AN35*'PRECIOS SEGUN ADJ (RURAL)'!$B$7*'PRECIOS SEGUN ADJ (RURAL)'!$C$7</f>
        <v>109598.39999999999</v>
      </c>
      <c r="AR35" s="80" t="e" vm="1">
        <f>+[4]!NumLetras(AQ35,"PESO","PESOS DOMINICANOS","$EE $m CON #d/100 CENTAVOS")</f>
        <v>#VALUE!</v>
      </c>
      <c r="AS35" s="80">
        <f t="shared" si="22"/>
        <v>19727.71</v>
      </c>
      <c r="AT35" s="165">
        <v>2</v>
      </c>
      <c r="AU35" s="37">
        <f t="shared" si="5"/>
        <v>80</v>
      </c>
      <c r="AV35" s="189">
        <v>140.38999999999999</v>
      </c>
      <c r="AW35" s="80">
        <f>+AT35*'PRECIOS SEGUN ADJ (RURAL)'!$B$8*'PRECIOS SEGUN ADJ (RURAL)'!$C$8</f>
        <v>11231.199999999999</v>
      </c>
      <c r="AX35" s="80" t="e" vm="1">
        <f>+[4]!NumLetras(AW35,"PESO","PESOS DOMINICANOS","$EE $m CON #d/100 CENTAVOS")</f>
        <v>#VALUE!</v>
      </c>
      <c r="AY35" s="80">
        <f t="shared" si="23"/>
        <v>2021.62</v>
      </c>
      <c r="AZ35" s="165">
        <v>7</v>
      </c>
      <c r="BA35" s="37">
        <f t="shared" si="6"/>
        <v>280</v>
      </c>
      <c r="BB35" s="189">
        <v>68.099999999999994</v>
      </c>
      <c r="BC35" s="80">
        <f>+AZ35*'PRECIOS SEGUN ADJ (RURAL)'!$B$9*'PRECIOS SEGUN ADJ (RURAL)'!$C$9</f>
        <v>19067.999999999996</v>
      </c>
      <c r="BD35" s="80" t="e" vm="1">
        <f>+[4]!NumLetras(BC35,"PESO","PESOS DOMINICANOS","$EE $m CON #d/100 CENTAVOS")</f>
        <v>#VALUE!</v>
      </c>
      <c r="BE35" s="165">
        <v>155</v>
      </c>
      <c r="BF35" s="37">
        <f t="shared" si="24"/>
        <v>3100</v>
      </c>
      <c r="BG35" s="189">
        <v>5.5</v>
      </c>
      <c r="BH35" s="80">
        <f>+BE35*'PRECIOS SEGUN ADJ (RURAL)'!$B$10*'PRECIOS SEGUN ADJ (RURAL)'!$C$10</f>
        <v>17050</v>
      </c>
      <c r="BI35" s="80" t="e" vm="1">
        <f>+[4]!NumLetras(BH35,"PESO","PESOS DOMINICANOS","$EE $m CON #d/100 CENTAVOS")</f>
        <v>#VALUE!</v>
      </c>
      <c r="BJ35" s="165">
        <v>155</v>
      </c>
      <c r="BK35" s="37">
        <f t="shared" si="7"/>
        <v>6200</v>
      </c>
      <c r="BL35" s="189">
        <v>7.1500000000000012</v>
      </c>
      <c r="BM35" s="80">
        <f>+BJ35*'PRECIOS SEGUN ADJ (RURAL)'!$B$11*'PRECIOS SEGUN ADJ (RURAL)'!$C$11</f>
        <v>44330</v>
      </c>
      <c r="BN35" s="80" t="e" vm="1">
        <f>+[4]!NumLetras(BM35,"PESO","PESOS DOMINICANOS","$EE $m CON #d/100 CENTAVOS")</f>
        <v>#VALUE!</v>
      </c>
      <c r="BO35" s="165">
        <v>155</v>
      </c>
      <c r="BP35" s="37">
        <f t="shared" si="8"/>
        <v>6200</v>
      </c>
      <c r="BQ35" s="189">
        <v>6.84</v>
      </c>
      <c r="BR35" s="80">
        <f>+BO35*'PRECIOS SEGUN ADJ (RURAL)'!$B$12*'PRECIOS SEGUN ADJ (RURAL)'!$C$12</f>
        <v>42408</v>
      </c>
      <c r="BS35" s="80" t="e" vm="1">
        <f>+[4]!NumLetras(BR35,"PESO","PESOS DOMINICANOS","$EE $m CON #d/100 CENTAVOS")</f>
        <v>#VALUE!</v>
      </c>
      <c r="BT35" s="193">
        <v>20</v>
      </c>
      <c r="BU35" s="194">
        <f t="shared" si="9"/>
        <v>800</v>
      </c>
      <c r="BV35" s="195">
        <v>21.68</v>
      </c>
      <c r="BW35" s="196">
        <f>+BT35*'PRECIOS SEGUN ADJ (RURAL)'!$B$13*'PRECIOS SEGUN ADJ (RURAL)'!$C$13</f>
        <v>17344</v>
      </c>
      <c r="BX35" s="196" t="e" vm="1">
        <f>+[4]!NumLetras(BW35,"PESO","PESOS DOMINICANOS","$EE $m CON #d/100 CENTAVOS")</f>
        <v>#VALUE!</v>
      </c>
      <c r="BY35" s="165">
        <v>155</v>
      </c>
      <c r="BZ35" s="37">
        <f t="shared" si="10"/>
        <v>6200</v>
      </c>
      <c r="CA35" s="189">
        <v>6.5999999999999988</v>
      </c>
      <c r="CB35" s="80">
        <f>+BY35*'PRECIOS SEGUN ADJ (RURAL)'!$B$14*'PRECIOS SEGUN ADJ (RURAL)'!$C$14</f>
        <v>40920</v>
      </c>
      <c r="CC35" s="80" t="e" vm="1">
        <f>+[4]!NumLetras(CB35,"PESO","PESOS DOMINICANOS","$EE $m CON #d/100 CENTAVOS")</f>
        <v>#VALUE!</v>
      </c>
      <c r="CD35" s="165">
        <v>6</v>
      </c>
      <c r="CE35" s="37">
        <f t="shared" si="11"/>
        <v>240</v>
      </c>
      <c r="CF35" s="189">
        <v>82.59999999999998</v>
      </c>
      <c r="CG35" s="80">
        <f>+CD35*'PRECIOS SEGUN ADJ (RURAL)'!$B$15*'PRECIOS SEGUN ADJ (RURAL)'!$C$15</f>
        <v>19824</v>
      </c>
      <c r="CH35" s="80" t="e" vm="1">
        <f>+[4]!NumLetras(CG35,"PESO","PESOS DOMINICANOS","$EE $m CON #d/100 CENTAVOS")</f>
        <v>#VALUE!</v>
      </c>
      <c r="CI35" s="80">
        <f t="shared" si="25"/>
        <v>3568.32</v>
      </c>
      <c r="CJ35" s="197">
        <v>155</v>
      </c>
      <c r="CK35" s="198">
        <f t="shared" si="26"/>
        <v>3100</v>
      </c>
      <c r="CL35" s="199">
        <v>5.5</v>
      </c>
      <c r="CM35" s="200">
        <f>+CJ35*'PRECIOS SEGUN ADJ (RURAL)'!$B$16*'PRECIOS SEGUN ADJ (RURAL)'!$C$16</f>
        <v>17050</v>
      </c>
      <c r="CN35" s="200" t="e" vm="1">
        <f>+[4]!NumLetras(CM35,"PESO","PESOS DOMINICANOS","$EE $m CON #d/100 CENTAVOS")</f>
        <v>#VALUE!</v>
      </c>
      <c r="CO35" s="165">
        <v>155</v>
      </c>
      <c r="CP35" s="37">
        <f t="shared" si="12"/>
        <v>6200</v>
      </c>
      <c r="CQ35" s="189">
        <v>23.059999999999995</v>
      </c>
      <c r="CR35" s="80">
        <f>+CO35*'PRECIOS SEGUN ADJ (RURAL)'!$B$17*'PRECIOS SEGUN ADJ (RURAL)'!$C$17</f>
        <v>142972</v>
      </c>
      <c r="CS35" s="80" t="e" vm="1">
        <f>+[4]!NumLetras(CR35,"PESO","PESOS DOMINICANOS","$EE $m CON #d/100 CENTAVOS")</f>
        <v>#VALUE!</v>
      </c>
      <c r="CT35" s="201">
        <v>9</v>
      </c>
      <c r="CU35" s="202">
        <f t="shared" si="13"/>
        <v>360</v>
      </c>
      <c r="CV35" s="203">
        <v>220</v>
      </c>
      <c r="CW35" s="204">
        <f>+CT35*'PRECIOS SEGUN ADJ (RURAL)'!$B$18*'PRECIOS SEGUN ADJ (RURAL)'!$C$18</f>
        <v>79200</v>
      </c>
      <c r="CX35" s="204" t="e" vm="1">
        <f>+[4]!NumLetras(CW35,"PESO","PESOS DOMINICANOS","$EE $m CON #d/100 CENTAVOS")</f>
        <v>#VALUE!</v>
      </c>
      <c r="CY35" s="204">
        <f t="shared" si="27"/>
        <v>14256</v>
      </c>
      <c r="CZ35" s="165">
        <v>7</v>
      </c>
      <c r="DA35" s="37">
        <f t="shared" si="14"/>
        <v>280</v>
      </c>
      <c r="DB35" s="189">
        <v>21.83</v>
      </c>
      <c r="DC35" s="80">
        <f>+CZ35*'PRECIOS SEGUN ADJ (RURAL)'!$B$19*'PRECIOS SEGUN ADJ (RURAL)'!$C$19</f>
        <v>6112.4</v>
      </c>
      <c r="DD35" s="80" t="e" vm="1">
        <f>+[4]!NumLetras(DC35,"PESO","PESOS DOMINICANOS","$EE $m CON #d/100 CENTAVOS")</f>
        <v>#VALUE!</v>
      </c>
      <c r="DE35" s="80">
        <f t="shared" si="28"/>
        <v>1100.23</v>
      </c>
      <c r="DF35" s="165">
        <v>23</v>
      </c>
      <c r="DG35" s="37">
        <f t="shared" si="15"/>
        <v>920</v>
      </c>
      <c r="DH35" s="189">
        <v>33</v>
      </c>
      <c r="DI35" s="80">
        <f>+DF35*'PRECIOS SEGUN ADJ (RURAL)'!$B$20*'PRECIOS SEGUN ADJ (RURAL)'!$C$20</f>
        <v>30360</v>
      </c>
      <c r="DJ35" s="80" t="e" vm="1">
        <f>+[4]!NumLetras(DI35,"PESO","PESOS DOMINICANOS","$EE $m CON #d/100 CENTAVOS")</f>
        <v>#VALUE!</v>
      </c>
      <c r="DK35" s="80">
        <f t="shared" si="29"/>
        <v>717365.72</v>
      </c>
      <c r="DL35" s="80" t="e" vm="1">
        <f>+[4]!NumLetras(DK35,"PESO","PESOS DOMINICANOS","$EE $m CON #d/100 CENTAVOS")</f>
        <v>#VALUE!</v>
      </c>
      <c r="DM35" s="80">
        <f t="shared" si="32"/>
        <v>778210.79999999993</v>
      </c>
      <c r="DN35" s="80" t="e" vm="1">
        <f>+[4]!NumLetras(DM35,"PESO","PESOS DOMINICANOS","$EE $m CON #d/100 CENTAVOS")</f>
        <v>#VALUE!</v>
      </c>
      <c r="DO35" s="80">
        <f t="shared" si="33"/>
        <v>60845.080000000009</v>
      </c>
      <c r="DP35" s="80" t="e" vm="1">
        <f>+[4]!NumLetras(DO35,"PESO","PESOS DOMINICANOS","$EE $m CON #d/100 CENTAVOS")</f>
        <v>#VALUE!</v>
      </c>
      <c r="DQ35" s="80">
        <f t="shared" si="30"/>
        <v>155642.16</v>
      </c>
      <c r="DR35" s="80" t="e" vm="1">
        <f>+[4]!NumLetras(DQ35,"PESO","PESOS DOMINICANOS","$EE $m CON #d/100 CENTAVOS")</f>
        <v>#VALUE!</v>
      </c>
      <c r="DS35" s="80">
        <f t="shared" si="31"/>
        <v>7782.11</v>
      </c>
      <c r="DT35" s="80"/>
      <c r="DU35" s="37" t="str">
        <f>+VLOOKUP(D35,'RURAL XENIA'!F:H,2,0)</f>
        <v>R-24</v>
      </c>
    </row>
    <row r="36" spans="1:125" hidden="1">
      <c r="A36" s="37">
        <v>35</v>
      </c>
      <c r="B36" s="37">
        <v>35</v>
      </c>
      <c r="C36" s="26" t="s">
        <v>3058</v>
      </c>
      <c r="D36" s="37">
        <v>132170598</v>
      </c>
      <c r="E36" s="37">
        <f>+VLOOKUP(D36,'INFORMACION DE PROVEEDORES'!C:I,2,0)</f>
        <v>132170598</v>
      </c>
      <c r="F36" s="26" t="str">
        <f>+VLOOKUP(D36,'INFORMACION DE PROVEEDORES'!C:J,4,0)</f>
        <v>DAVID A. MONTAS BRITO</v>
      </c>
      <c r="G36" s="37" t="str">
        <f>+VLOOKUP(D36,'INFORMACION DE PROVEEDORES'!C:K,5,0)</f>
        <v>223-00112141-8</v>
      </c>
      <c r="H36" s="26" t="str">
        <f>+VLOOKUP(D36,'INFORMACION DE PROVEEDORES'!C:L,7,0)</f>
        <v>C//3RA NO.8 RES. PRADO ORIENTAL AUT. SAN ISIDRO</v>
      </c>
      <c r="I36" s="37" t="str">
        <f>+VLOOKUP(D36,'INFORMACION DE PROVEEDORES'!C:M,3,0)</f>
        <v xml:space="preserve"> JURÍDICA</v>
      </c>
      <c r="J36" s="37">
        <v>2</v>
      </c>
      <c r="K36" s="37">
        <v>437</v>
      </c>
      <c r="L36" s="37">
        <v>30</v>
      </c>
      <c r="M36" s="37">
        <f t="shared" si="18"/>
        <v>1200</v>
      </c>
      <c r="N36" s="189">
        <v>60.180000000000007</v>
      </c>
      <c r="O36" s="80">
        <f>+L36*'PRECIOS SEGUN ADJ (RURAL)'!$B$2*'PRECIOS SEGUN ADJ (RURAL)'!$C$2</f>
        <v>72216</v>
      </c>
      <c r="P36" s="80" t="e" vm="1">
        <f>+[4]!NumLetras(O36,"PESO","PESOS DOMINICANOS","$EE $m CON #d/100 CENTAVOS")</f>
        <v>#VALUE!</v>
      </c>
      <c r="Q36" s="80">
        <f t="shared" si="19"/>
        <v>11554.56</v>
      </c>
      <c r="R36" s="165">
        <v>6</v>
      </c>
      <c r="S36" s="37">
        <f t="shared" si="0"/>
        <v>240</v>
      </c>
      <c r="T36" s="189">
        <v>33</v>
      </c>
      <c r="U36" s="80">
        <f>+R36*'PRECIOS SEGUN ADJ (RURAL)'!$B$3*'PRECIOS SEGUN ADJ (RURAL)'!$C$3</f>
        <v>7920</v>
      </c>
      <c r="V36" s="80" t="e" vm="1">
        <f>+[4]!NumLetras(U36,"PESO","PESOS DOMINICANOS","$EE $m CON #d/100 CENTAVOS")</f>
        <v>#VALUE!</v>
      </c>
      <c r="W36" s="165">
        <v>67</v>
      </c>
      <c r="X36" s="37">
        <f t="shared" si="1"/>
        <v>2680</v>
      </c>
      <c r="Y36" s="189">
        <v>87.91</v>
      </c>
      <c r="Z36" s="80">
        <f>+W36*'PRECIOS SEGUN ADJ (RURAL)'!$B$4*'PRECIOS SEGUN ADJ (RURAL)'!$C$4</f>
        <v>235598.8</v>
      </c>
      <c r="AA36" s="80" t="e" vm="1">
        <f>+[4]!NumLetras(Z36,"PESO","PESOS DOMINICANOS","$EE $m CON #d/100 CENTAVOS")</f>
        <v>#VALUE!</v>
      </c>
      <c r="AB36" s="80">
        <f t="shared" si="20"/>
        <v>42407.78</v>
      </c>
      <c r="AC36" s="165">
        <v>82</v>
      </c>
      <c r="AD36" s="37">
        <f t="shared" si="2"/>
        <v>3280</v>
      </c>
      <c r="AE36" s="189">
        <v>53.95</v>
      </c>
      <c r="AF36" s="80">
        <f>+AC36*'PRECIOS SEGUN ADJ (RURAL)'!$B$5*'PRECIOS SEGUN ADJ (RURAL)'!$C$5</f>
        <v>176956.00000000003</v>
      </c>
      <c r="AG36" s="80" t="e" vm="1">
        <f>+[4]!NumLetras(AF36,"PESO","PESOS DOMINICANOS","$EE $m CON #d/100 CENTAVOS")</f>
        <v>#VALUE!</v>
      </c>
      <c r="AH36" s="165">
        <v>11</v>
      </c>
      <c r="AI36" s="37">
        <f t="shared" si="3"/>
        <v>440</v>
      </c>
      <c r="AJ36" s="189">
        <v>29.05</v>
      </c>
      <c r="AK36" s="80">
        <f>+AH36*'PRECIOS SEGUN ADJ (RURAL)'!$B$6*'PRECIOS SEGUN ADJ (RURAL)'!$C$6</f>
        <v>12782</v>
      </c>
      <c r="AL36" s="80" t="e" vm="1">
        <f>+[4]!NumLetras(AK36,"PESO","PESOS DOMINICANOS","$EE $m CON #d/100 CENTAVOS")</f>
        <v>#VALUE!</v>
      </c>
      <c r="AM36" s="80">
        <f t="shared" si="21"/>
        <v>2045.12</v>
      </c>
      <c r="AN36" s="165">
        <v>25</v>
      </c>
      <c r="AO36" s="37">
        <f t="shared" si="4"/>
        <v>1000</v>
      </c>
      <c r="AP36" s="189">
        <v>304.44</v>
      </c>
      <c r="AQ36" s="80">
        <f>+AN36*'PRECIOS SEGUN ADJ (RURAL)'!$B$7*'PRECIOS SEGUN ADJ (RURAL)'!$C$7</f>
        <v>304440</v>
      </c>
      <c r="AR36" s="80" t="e" vm="1">
        <f>+[4]!NumLetras(AQ36,"PESO","PESOS DOMINICANOS","$EE $m CON #d/100 CENTAVOS")</f>
        <v>#VALUE!</v>
      </c>
      <c r="AS36" s="80">
        <f t="shared" si="22"/>
        <v>54799.199999999997</v>
      </c>
      <c r="AT36" s="165">
        <v>6</v>
      </c>
      <c r="AU36" s="37">
        <f t="shared" si="5"/>
        <v>240</v>
      </c>
      <c r="AV36" s="189">
        <v>140.38999999999999</v>
      </c>
      <c r="AW36" s="80">
        <f>+AT36*'PRECIOS SEGUN ADJ (RURAL)'!$B$8*'PRECIOS SEGUN ADJ (RURAL)'!$C$8</f>
        <v>33693.599999999999</v>
      </c>
      <c r="AX36" s="80" t="e" vm="1">
        <f>+[4]!NumLetras(AW36,"PESO","PESOS DOMINICANOS","$EE $m CON #d/100 CENTAVOS")</f>
        <v>#VALUE!</v>
      </c>
      <c r="AY36" s="80">
        <f t="shared" si="23"/>
        <v>6064.85</v>
      </c>
      <c r="AZ36" s="165">
        <v>20</v>
      </c>
      <c r="BA36" s="37">
        <f t="shared" si="6"/>
        <v>800</v>
      </c>
      <c r="BB36" s="189">
        <v>68.099999999999994</v>
      </c>
      <c r="BC36" s="80">
        <f>+AZ36*'PRECIOS SEGUN ADJ (RURAL)'!$B$9*'PRECIOS SEGUN ADJ (RURAL)'!$C$9</f>
        <v>54480</v>
      </c>
      <c r="BD36" s="80" t="e" vm="1">
        <f>+[4]!NumLetras(BC36,"PESO","PESOS DOMINICANOS","$EE $m CON #d/100 CENTAVOS")</f>
        <v>#VALUE!</v>
      </c>
      <c r="BE36" s="165">
        <v>437</v>
      </c>
      <c r="BF36" s="37">
        <f t="shared" si="24"/>
        <v>8740</v>
      </c>
      <c r="BG36" s="189">
        <v>5.5</v>
      </c>
      <c r="BH36" s="80">
        <f>+BE36*'PRECIOS SEGUN ADJ (RURAL)'!$B$10*'PRECIOS SEGUN ADJ (RURAL)'!$C$10</f>
        <v>48070</v>
      </c>
      <c r="BI36" s="80" t="e" vm="1">
        <f>+[4]!NumLetras(BH36,"PESO","PESOS DOMINICANOS","$EE $m CON #d/100 CENTAVOS")</f>
        <v>#VALUE!</v>
      </c>
      <c r="BJ36" s="165">
        <v>437</v>
      </c>
      <c r="BK36" s="37">
        <f t="shared" si="7"/>
        <v>17480</v>
      </c>
      <c r="BL36" s="189">
        <v>7.1500000000000012</v>
      </c>
      <c r="BM36" s="80">
        <f>+BJ36*'PRECIOS SEGUN ADJ (RURAL)'!$B$11*'PRECIOS SEGUN ADJ (RURAL)'!$C$11</f>
        <v>124982</v>
      </c>
      <c r="BN36" s="80" t="e" vm="1">
        <f>+[4]!NumLetras(BM36,"PESO","PESOS DOMINICANOS","$EE $m CON #d/100 CENTAVOS")</f>
        <v>#VALUE!</v>
      </c>
      <c r="BO36" s="165">
        <v>437</v>
      </c>
      <c r="BP36" s="37">
        <f t="shared" si="8"/>
        <v>17480</v>
      </c>
      <c r="BQ36" s="189">
        <v>6.84</v>
      </c>
      <c r="BR36" s="80">
        <f>+BO36*'PRECIOS SEGUN ADJ (RURAL)'!$B$12*'PRECIOS SEGUN ADJ (RURAL)'!$C$12</f>
        <v>119563.2</v>
      </c>
      <c r="BS36" s="80" t="e" vm="1">
        <f>+[4]!NumLetras(BR36,"PESO","PESOS DOMINICANOS","$EE $m CON #d/100 CENTAVOS")</f>
        <v>#VALUE!</v>
      </c>
      <c r="BT36" s="193">
        <v>56</v>
      </c>
      <c r="BU36" s="194">
        <f t="shared" si="9"/>
        <v>2240</v>
      </c>
      <c r="BV36" s="195">
        <v>21.68</v>
      </c>
      <c r="BW36" s="196">
        <f>+BT36*'PRECIOS SEGUN ADJ (RURAL)'!$B$13*'PRECIOS SEGUN ADJ (RURAL)'!$C$13</f>
        <v>48563.199999999997</v>
      </c>
      <c r="BX36" s="196" t="e" vm="1">
        <f>+[4]!NumLetras(BW36,"PESO","PESOS DOMINICANOS","$EE $m CON #d/100 CENTAVOS")</f>
        <v>#VALUE!</v>
      </c>
      <c r="BY36" s="165">
        <v>437</v>
      </c>
      <c r="BZ36" s="37">
        <f t="shared" si="10"/>
        <v>17480</v>
      </c>
      <c r="CA36" s="189">
        <v>6.5999999999999988</v>
      </c>
      <c r="CB36" s="80">
        <f>+BY36*'PRECIOS SEGUN ADJ (RURAL)'!$B$14*'PRECIOS SEGUN ADJ (RURAL)'!$C$14</f>
        <v>115368</v>
      </c>
      <c r="CC36" s="80" t="e" vm="1">
        <f>+[4]!NumLetras(CB36,"PESO","PESOS DOMINICANOS","$EE $m CON #d/100 CENTAVOS")</f>
        <v>#VALUE!</v>
      </c>
      <c r="CD36" s="165">
        <v>15</v>
      </c>
      <c r="CE36" s="37">
        <f t="shared" si="11"/>
        <v>600</v>
      </c>
      <c r="CF36" s="189">
        <v>82.59999999999998</v>
      </c>
      <c r="CG36" s="80">
        <f>+CD36*'PRECIOS SEGUN ADJ (RURAL)'!$B$15*'PRECIOS SEGUN ADJ (RURAL)'!$C$15</f>
        <v>49560</v>
      </c>
      <c r="CH36" s="80" t="e" vm="1">
        <f>+[4]!NumLetras(CG36,"PESO","PESOS DOMINICANOS","$EE $m CON #d/100 CENTAVOS")</f>
        <v>#VALUE!</v>
      </c>
      <c r="CI36" s="80">
        <f t="shared" si="25"/>
        <v>8920.7999999999993</v>
      </c>
      <c r="CJ36" s="197">
        <v>437</v>
      </c>
      <c r="CK36" s="198">
        <f t="shared" si="26"/>
        <v>8740</v>
      </c>
      <c r="CL36" s="199">
        <v>5.5</v>
      </c>
      <c r="CM36" s="200">
        <f>+CJ36*'PRECIOS SEGUN ADJ (RURAL)'!$B$16*'PRECIOS SEGUN ADJ (RURAL)'!$C$16</f>
        <v>48070</v>
      </c>
      <c r="CN36" s="200" t="e" vm="1">
        <f>+[4]!NumLetras(CM36,"PESO","PESOS DOMINICANOS","$EE $m CON #d/100 CENTAVOS")</f>
        <v>#VALUE!</v>
      </c>
      <c r="CO36" s="165">
        <v>437</v>
      </c>
      <c r="CP36" s="37">
        <f t="shared" si="12"/>
        <v>17480</v>
      </c>
      <c r="CQ36" s="189">
        <v>23.059999999999995</v>
      </c>
      <c r="CR36" s="80">
        <f>+CO36*'PRECIOS SEGUN ADJ (RURAL)'!$B$17*'PRECIOS SEGUN ADJ (RURAL)'!$C$17</f>
        <v>403088.8</v>
      </c>
      <c r="CS36" s="80" t="e" vm="1">
        <f>+[4]!NumLetras(CR36,"PESO","PESOS DOMINICANOS","$EE $m CON #d/100 CENTAVOS")</f>
        <v>#VALUE!</v>
      </c>
      <c r="CT36" s="201">
        <v>25</v>
      </c>
      <c r="CU36" s="202">
        <f t="shared" si="13"/>
        <v>1000</v>
      </c>
      <c r="CV36" s="203">
        <v>220</v>
      </c>
      <c r="CW36" s="204">
        <f>+CT36*'PRECIOS SEGUN ADJ (RURAL)'!$B$18*'PRECIOS SEGUN ADJ (RURAL)'!$C$18</f>
        <v>220000</v>
      </c>
      <c r="CX36" s="204" t="e" vm="1">
        <f>+[4]!NumLetras(CW36,"PESO","PESOS DOMINICANOS","$EE $m CON #d/100 CENTAVOS")</f>
        <v>#VALUE!</v>
      </c>
      <c r="CY36" s="204">
        <f t="shared" si="27"/>
        <v>39600</v>
      </c>
      <c r="CZ36" s="165">
        <v>18</v>
      </c>
      <c r="DA36" s="37">
        <f t="shared" si="14"/>
        <v>720</v>
      </c>
      <c r="DB36" s="189">
        <v>21.83</v>
      </c>
      <c r="DC36" s="80">
        <f>+CZ36*'PRECIOS SEGUN ADJ (RURAL)'!$B$19*'PRECIOS SEGUN ADJ (RURAL)'!$C$19</f>
        <v>15717.599999999999</v>
      </c>
      <c r="DD36" s="80" t="e" vm="1">
        <f>+[4]!NumLetras(DC36,"PESO","PESOS DOMINICANOS","$EE $m CON #d/100 CENTAVOS")</f>
        <v>#VALUE!</v>
      </c>
      <c r="DE36" s="80">
        <f t="shared" si="28"/>
        <v>2829.17</v>
      </c>
      <c r="DF36" s="165">
        <v>63</v>
      </c>
      <c r="DG36" s="37">
        <f t="shared" si="15"/>
        <v>2520</v>
      </c>
      <c r="DH36" s="189">
        <v>33</v>
      </c>
      <c r="DI36" s="80">
        <f>+DF36*'PRECIOS SEGUN ADJ (RURAL)'!$B$20*'PRECIOS SEGUN ADJ (RURAL)'!$C$20</f>
        <v>83160</v>
      </c>
      <c r="DJ36" s="80" t="e" vm="1">
        <f>+[4]!NumLetras(DI36,"PESO","PESOS DOMINICANOS","$EE $m CON #d/100 CENTAVOS")</f>
        <v>#VALUE!</v>
      </c>
      <c r="DK36" s="80">
        <f t="shared" si="29"/>
        <v>2006007.7200000002</v>
      </c>
      <c r="DL36" s="80" t="e" vm="1">
        <f>+[4]!NumLetras(DK36,"PESO","PESOS DOMINICANOS","$EE $m CON #d/100 CENTAVOS")</f>
        <v>#VALUE!</v>
      </c>
      <c r="DM36" s="80">
        <f t="shared" si="32"/>
        <v>2174229.2000000002</v>
      </c>
      <c r="DN36" s="80" t="e" vm="1">
        <f>+[4]!NumLetras(DM36,"PESO","PESOS DOMINICANOS","$EE $m CON #d/100 CENTAVOS")</f>
        <v>#VALUE!</v>
      </c>
      <c r="DO36" s="80">
        <f t="shared" si="33"/>
        <v>168221.48</v>
      </c>
      <c r="DP36" s="80" t="e" vm="1">
        <f>+[4]!NumLetras(DO36,"PESO","PESOS DOMINICANOS","$EE $m CON #d/100 CENTAVOS")</f>
        <v>#VALUE!</v>
      </c>
      <c r="DQ36" s="80">
        <f t="shared" si="30"/>
        <v>434845.84</v>
      </c>
      <c r="DR36" s="80" t="e" vm="1">
        <f>+[4]!NumLetras(DQ36,"PESO","PESOS DOMINICANOS","$EE $m CON #d/100 CENTAVOS")</f>
        <v>#VALUE!</v>
      </c>
      <c r="DS36" s="80">
        <f t="shared" si="31"/>
        <v>21742.29</v>
      </c>
      <c r="DT36" s="80"/>
      <c r="DU36" s="37" t="str">
        <f>+VLOOKUP(D36,'RURAL XENIA'!F:H,2,0)</f>
        <v>R-41</v>
      </c>
    </row>
    <row r="37" spans="1:125" hidden="1">
      <c r="A37" s="37">
        <v>36</v>
      </c>
      <c r="B37" s="37">
        <v>36</v>
      </c>
      <c r="C37" s="26" t="s">
        <v>1233</v>
      </c>
      <c r="D37" s="37">
        <v>3700620911</v>
      </c>
      <c r="E37" s="37" t="str">
        <f>+VLOOKUP(D37,'INFORMACION DE PROVEEDORES'!C:I,2,0)</f>
        <v>037-0062091-1</v>
      </c>
      <c r="F37" s="26" t="str">
        <f>+VLOOKUP(D37,'INFORMACION DE PROVEEDORES'!C:J,4,0)</f>
        <v>DANIEL PLASENCIA RODRIGUEZ</v>
      </c>
      <c r="G37" s="37" t="str">
        <f>+VLOOKUP(D37,'INFORMACION DE PROVEEDORES'!C:K,5,0)</f>
        <v>037-0062091-1</v>
      </c>
      <c r="H37" s="26" t="str">
        <f>+VLOOKUP(D37,'INFORMACION DE PROVEEDORES'!C:L,7,0)</f>
        <v>CALLE PEDRO  CISANTE NO. 8-B, SAN FELIPE, PUERTO PLATA</v>
      </c>
      <c r="I37" s="37" t="str">
        <f>+VLOOKUP(D37,'INFORMACION DE PROVEEDORES'!C:M,3,0)</f>
        <v xml:space="preserve"> FÍSICA</v>
      </c>
      <c r="J37" s="37">
        <v>2</v>
      </c>
      <c r="K37" s="37">
        <v>147</v>
      </c>
      <c r="L37" s="37">
        <v>11</v>
      </c>
      <c r="M37" s="37">
        <f t="shared" si="18"/>
        <v>440</v>
      </c>
      <c r="N37" s="189">
        <v>60.180000000000007</v>
      </c>
      <c r="O37" s="80">
        <f>+L37*'PRECIOS SEGUN ADJ (RURAL)'!$B$2*'PRECIOS SEGUN ADJ (RURAL)'!$C$2</f>
        <v>26479.200000000001</v>
      </c>
      <c r="P37" s="80" t="e" vm="1">
        <f>+[4]!NumLetras(O37,"PESO","PESOS DOMINICANOS","$EE $m CON #d/100 CENTAVOS")</f>
        <v>#VALUE!</v>
      </c>
      <c r="Q37" s="80">
        <f t="shared" si="19"/>
        <v>4236.67</v>
      </c>
      <c r="R37" s="165">
        <v>3</v>
      </c>
      <c r="S37" s="37">
        <f t="shared" si="0"/>
        <v>120</v>
      </c>
      <c r="T37" s="189">
        <v>33</v>
      </c>
      <c r="U37" s="80">
        <f>+R37*'PRECIOS SEGUN ADJ (RURAL)'!$B$3*'PRECIOS SEGUN ADJ (RURAL)'!$C$3</f>
        <v>3960</v>
      </c>
      <c r="V37" s="80" t="e" vm="1">
        <f>+[4]!NumLetras(U37,"PESO","PESOS DOMINICANOS","$EE $m CON #d/100 CENTAVOS")</f>
        <v>#VALUE!</v>
      </c>
      <c r="W37" s="165">
        <v>24</v>
      </c>
      <c r="X37" s="37">
        <f t="shared" si="1"/>
        <v>960</v>
      </c>
      <c r="Y37" s="189">
        <v>87.91</v>
      </c>
      <c r="Z37" s="80">
        <f>+W37*'PRECIOS SEGUN ADJ (RURAL)'!$B$4*'PRECIOS SEGUN ADJ (RURAL)'!$C$4</f>
        <v>84393.600000000006</v>
      </c>
      <c r="AA37" s="80" t="e" vm="1">
        <f>+[4]!NumLetras(Z37,"PESO","PESOS DOMINICANOS","$EE $m CON #d/100 CENTAVOS")</f>
        <v>#VALUE!</v>
      </c>
      <c r="AB37" s="80">
        <f t="shared" si="20"/>
        <v>15190.85</v>
      </c>
      <c r="AC37" s="165">
        <v>28</v>
      </c>
      <c r="AD37" s="37">
        <f t="shared" si="2"/>
        <v>1120</v>
      </c>
      <c r="AE37" s="189">
        <v>53.95</v>
      </c>
      <c r="AF37" s="80">
        <f>+AC37*'PRECIOS SEGUN ADJ (RURAL)'!$B$5*'PRECIOS SEGUN ADJ (RURAL)'!$C$5</f>
        <v>60424.000000000007</v>
      </c>
      <c r="AG37" s="80" t="e" vm="1">
        <f>+[4]!NumLetras(AF37,"PESO","PESOS DOMINICANOS","$EE $m CON #d/100 CENTAVOS")</f>
        <v>#VALUE!</v>
      </c>
      <c r="AH37" s="165">
        <v>5</v>
      </c>
      <c r="AI37" s="37">
        <f t="shared" si="3"/>
        <v>200</v>
      </c>
      <c r="AJ37" s="189">
        <v>29.05</v>
      </c>
      <c r="AK37" s="80">
        <f>+AH37*'PRECIOS SEGUN ADJ (RURAL)'!$B$6*'PRECIOS SEGUN ADJ (RURAL)'!$C$6</f>
        <v>5810</v>
      </c>
      <c r="AL37" s="80" t="e" vm="1">
        <f>+[4]!NumLetras(AK37,"PESO","PESOS DOMINICANOS","$EE $m CON #d/100 CENTAVOS")</f>
        <v>#VALUE!</v>
      </c>
      <c r="AM37" s="80">
        <f t="shared" si="21"/>
        <v>929.6</v>
      </c>
      <c r="AN37" s="165">
        <v>9</v>
      </c>
      <c r="AO37" s="37">
        <f t="shared" si="4"/>
        <v>360</v>
      </c>
      <c r="AP37" s="189">
        <v>304.44</v>
      </c>
      <c r="AQ37" s="80">
        <f>+AN37*'PRECIOS SEGUN ADJ (RURAL)'!$B$7*'PRECIOS SEGUN ADJ (RURAL)'!$C$7</f>
        <v>109598.39999999999</v>
      </c>
      <c r="AR37" s="80" t="e" vm="1">
        <f>+[4]!NumLetras(AQ37,"PESO","PESOS DOMINICANOS","$EE $m CON #d/100 CENTAVOS")</f>
        <v>#VALUE!</v>
      </c>
      <c r="AS37" s="80">
        <f t="shared" si="22"/>
        <v>19727.71</v>
      </c>
      <c r="AT37" s="165">
        <v>3</v>
      </c>
      <c r="AU37" s="37">
        <f t="shared" si="5"/>
        <v>120</v>
      </c>
      <c r="AV37" s="189">
        <v>140.38999999999999</v>
      </c>
      <c r="AW37" s="80">
        <f>+AT37*'PRECIOS SEGUN ADJ (RURAL)'!$B$8*'PRECIOS SEGUN ADJ (RURAL)'!$C$8</f>
        <v>16846.8</v>
      </c>
      <c r="AX37" s="80" t="e" vm="1">
        <f>+[4]!NumLetras(AW37,"PESO","PESOS DOMINICANOS","$EE $m CON #d/100 CENTAVOS")</f>
        <v>#VALUE!</v>
      </c>
      <c r="AY37" s="80">
        <f t="shared" si="23"/>
        <v>3032.42</v>
      </c>
      <c r="AZ37" s="165">
        <v>8</v>
      </c>
      <c r="BA37" s="37">
        <f t="shared" si="6"/>
        <v>320</v>
      </c>
      <c r="BB37" s="189">
        <v>68.099999999999994</v>
      </c>
      <c r="BC37" s="80">
        <f>+AZ37*'PRECIOS SEGUN ADJ (RURAL)'!$B$9*'PRECIOS SEGUN ADJ (RURAL)'!$C$9</f>
        <v>21792</v>
      </c>
      <c r="BD37" s="80" t="e" vm="1">
        <f>+[4]!NumLetras(BC37,"PESO","PESOS DOMINICANOS","$EE $m CON #d/100 CENTAVOS")</f>
        <v>#VALUE!</v>
      </c>
      <c r="BE37" s="165">
        <v>147</v>
      </c>
      <c r="BF37" s="37">
        <f t="shared" si="24"/>
        <v>2940</v>
      </c>
      <c r="BG37" s="189">
        <v>5.5</v>
      </c>
      <c r="BH37" s="80">
        <f>+BE37*'PRECIOS SEGUN ADJ (RURAL)'!$B$10*'PRECIOS SEGUN ADJ (RURAL)'!$C$10</f>
        <v>16170</v>
      </c>
      <c r="BI37" s="80" t="e" vm="1">
        <f>+[4]!NumLetras(BH37,"PESO","PESOS DOMINICANOS","$EE $m CON #d/100 CENTAVOS")</f>
        <v>#VALUE!</v>
      </c>
      <c r="BJ37" s="165">
        <v>147</v>
      </c>
      <c r="BK37" s="37">
        <f t="shared" si="7"/>
        <v>5880</v>
      </c>
      <c r="BL37" s="189">
        <v>7.1500000000000012</v>
      </c>
      <c r="BM37" s="80">
        <f>+BJ37*'PRECIOS SEGUN ADJ (RURAL)'!$B$11*'PRECIOS SEGUN ADJ (RURAL)'!$C$11</f>
        <v>42042</v>
      </c>
      <c r="BN37" s="80" t="e" vm="1">
        <f>+[4]!NumLetras(BM37,"PESO","PESOS DOMINICANOS","$EE $m CON #d/100 CENTAVOS")</f>
        <v>#VALUE!</v>
      </c>
      <c r="BO37" s="165">
        <v>147</v>
      </c>
      <c r="BP37" s="37">
        <f t="shared" si="8"/>
        <v>5880</v>
      </c>
      <c r="BQ37" s="189">
        <v>6.84</v>
      </c>
      <c r="BR37" s="80">
        <f>+BO37*'PRECIOS SEGUN ADJ (RURAL)'!$B$12*'PRECIOS SEGUN ADJ (RURAL)'!$C$12</f>
        <v>40219.199999999997</v>
      </c>
      <c r="BS37" s="80" t="e" vm="1">
        <f>+[4]!NumLetras(BR37,"PESO","PESOS DOMINICANOS","$EE $m CON #d/100 CENTAVOS")</f>
        <v>#VALUE!</v>
      </c>
      <c r="BT37" s="193">
        <v>19</v>
      </c>
      <c r="BU37" s="194">
        <f t="shared" si="9"/>
        <v>760</v>
      </c>
      <c r="BV37" s="195">
        <v>21.68</v>
      </c>
      <c r="BW37" s="196">
        <f>+BT37*'PRECIOS SEGUN ADJ (RURAL)'!$B$13*'PRECIOS SEGUN ADJ (RURAL)'!$C$13</f>
        <v>16476.8</v>
      </c>
      <c r="BX37" s="196" t="e" vm="1">
        <f>+[4]!NumLetras(BW37,"PESO","PESOS DOMINICANOS","$EE $m CON #d/100 CENTAVOS")</f>
        <v>#VALUE!</v>
      </c>
      <c r="BY37" s="165">
        <v>147</v>
      </c>
      <c r="BZ37" s="37">
        <f t="shared" si="10"/>
        <v>5880</v>
      </c>
      <c r="CA37" s="189">
        <v>6.5999999999999988</v>
      </c>
      <c r="CB37" s="80">
        <f>+BY37*'PRECIOS SEGUN ADJ (RURAL)'!$B$14*'PRECIOS SEGUN ADJ (RURAL)'!$C$14</f>
        <v>38808</v>
      </c>
      <c r="CC37" s="80" t="e" vm="1">
        <f>+[4]!NumLetras(CB37,"PESO","PESOS DOMINICANOS","$EE $m CON #d/100 CENTAVOS")</f>
        <v>#VALUE!</v>
      </c>
      <c r="CD37" s="165">
        <v>6</v>
      </c>
      <c r="CE37" s="37">
        <f t="shared" si="11"/>
        <v>240</v>
      </c>
      <c r="CF37" s="189">
        <v>82.59999999999998</v>
      </c>
      <c r="CG37" s="80">
        <f>+CD37*'PRECIOS SEGUN ADJ (RURAL)'!$B$15*'PRECIOS SEGUN ADJ (RURAL)'!$C$15</f>
        <v>19824</v>
      </c>
      <c r="CH37" s="80" t="e" vm="1">
        <f>+[4]!NumLetras(CG37,"PESO","PESOS DOMINICANOS","$EE $m CON #d/100 CENTAVOS")</f>
        <v>#VALUE!</v>
      </c>
      <c r="CI37" s="80">
        <f t="shared" si="25"/>
        <v>3568.32</v>
      </c>
      <c r="CJ37" s="197">
        <v>147</v>
      </c>
      <c r="CK37" s="198">
        <f t="shared" si="26"/>
        <v>2940</v>
      </c>
      <c r="CL37" s="199">
        <v>5.5</v>
      </c>
      <c r="CM37" s="200">
        <f>+CJ37*'PRECIOS SEGUN ADJ (RURAL)'!$B$16*'PRECIOS SEGUN ADJ (RURAL)'!$C$16</f>
        <v>16170</v>
      </c>
      <c r="CN37" s="200" t="e" vm="1">
        <f>+[4]!NumLetras(CM37,"PESO","PESOS DOMINICANOS","$EE $m CON #d/100 CENTAVOS")</f>
        <v>#VALUE!</v>
      </c>
      <c r="CO37" s="165">
        <v>147</v>
      </c>
      <c r="CP37" s="37">
        <f t="shared" si="12"/>
        <v>5880</v>
      </c>
      <c r="CQ37" s="189">
        <v>23.059999999999995</v>
      </c>
      <c r="CR37" s="80">
        <f>+CO37*'PRECIOS SEGUN ADJ (RURAL)'!$B$17*'PRECIOS SEGUN ADJ (RURAL)'!$C$17</f>
        <v>135592.79999999999</v>
      </c>
      <c r="CS37" s="80" t="e" vm="1">
        <f>+[4]!NumLetras(CR37,"PESO","PESOS DOMINICANOS","$EE $m CON #d/100 CENTAVOS")</f>
        <v>#VALUE!</v>
      </c>
      <c r="CT37" s="201">
        <v>9</v>
      </c>
      <c r="CU37" s="202">
        <f t="shared" si="13"/>
        <v>360</v>
      </c>
      <c r="CV37" s="203">
        <v>220</v>
      </c>
      <c r="CW37" s="204">
        <f>+CT37*'PRECIOS SEGUN ADJ (RURAL)'!$B$18*'PRECIOS SEGUN ADJ (RURAL)'!$C$18</f>
        <v>79200</v>
      </c>
      <c r="CX37" s="204" t="e" vm="1">
        <f>+[4]!NumLetras(CW37,"PESO","PESOS DOMINICANOS","$EE $m CON #d/100 CENTAVOS")</f>
        <v>#VALUE!</v>
      </c>
      <c r="CY37" s="204">
        <f t="shared" si="27"/>
        <v>14256</v>
      </c>
      <c r="CZ37" s="165">
        <v>7</v>
      </c>
      <c r="DA37" s="37">
        <f t="shared" si="14"/>
        <v>280</v>
      </c>
      <c r="DB37" s="189">
        <v>21.83</v>
      </c>
      <c r="DC37" s="80">
        <f>+CZ37*'PRECIOS SEGUN ADJ (RURAL)'!$B$19*'PRECIOS SEGUN ADJ (RURAL)'!$C$19</f>
        <v>6112.4</v>
      </c>
      <c r="DD37" s="80" t="e" vm="1">
        <f>+[4]!NumLetras(DC37,"PESO","PESOS DOMINICANOS","$EE $m CON #d/100 CENTAVOS")</f>
        <v>#VALUE!</v>
      </c>
      <c r="DE37" s="80">
        <f t="shared" si="28"/>
        <v>1100.23</v>
      </c>
      <c r="DF37" s="165">
        <v>23</v>
      </c>
      <c r="DG37" s="37">
        <f t="shared" si="15"/>
        <v>920</v>
      </c>
      <c r="DH37" s="189">
        <v>33</v>
      </c>
      <c r="DI37" s="80">
        <f>+DF37*'PRECIOS SEGUN ADJ (RURAL)'!$B$20*'PRECIOS SEGUN ADJ (RURAL)'!$C$20</f>
        <v>30360</v>
      </c>
      <c r="DJ37" s="80" t="e" vm="1">
        <f>+[4]!NumLetras(DI37,"PESO","PESOS DOMINICANOS","$EE $m CON #d/100 CENTAVOS")</f>
        <v>#VALUE!</v>
      </c>
      <c r="DK37" s="80">
        <f t="shared" si="29"/>
        <v>708237.4</v>
      </c>
      <c r="DL37" s="80" t="e" vm="1">
        <f>+[4]!NumLetras(DK37,"PESO","PESOS DOMINICANOS","$EE $m CON #d/100 CENTAVOS")</f>
        <v>#VALUE!</v>
      </c>
      <c r="DM37" s="80">
        <f t="shared" si="32"/>
        <v>770279.20000000007</v>
      </c>
      <c r="DN37" s="80" t="e" vm="1">
        <f>+[4]!NumLetras(DM37,"PESO","PESOS DOMINICANOS","$EE $m CON #d/100 CENTAVOS")</f>
        <v>#VALUE!</v>
      </c>
      <c r="DO37" s="80">
        <f t="shared" si="33"/>
        <v>62041.8</v>
      </c>
      <c r="DP37" s="80" t="e" vm="1">
        <f>+[4]!NumLetras(DO37,"PESO","PESOS DOMINICANOS","$EE $m CON #d/100 CENTAVOS")</f>
        <v>#VALUE!</v>
      </c>
      <c r="DQ37" s="80">
        <f t="shared" si="30"/>
        <v>154055.84</v>
      </c>
      <c r="DR37" s="80" t="e" vm="1">
        <f>+[4]!NumLetras(DQ37,"PESO","PESOS DOMINICANOS","$EE $m CON #d/100 CENTAVOS")</f>
        <v>#VALUE!</v>
      </c>
      <c r="DS37" s="80">
        <f t="shared" si="31"/>
        <v>7702.79</v>
      </c>
      <c r="DT37" s="80"/>
      <c r="DU37" s="37" t="str">
        <f>+VLOOKUP(D37,'RURAL XENIA'!F:H,2,0)</f>
        <v>R-24</v>
      </c>
    </row>
    <row r="38" spans="1:125" hidden="1">
      <c r="A38" s="37">
        <v>37</v>
      </c>
      <c r="B38" s="37">
        <v>37</v>
      </c>
      <c r="C38" s="26" t="s">
        <v>1254</v>
      </c>
      <c r="D38" s="37">
        <v>5601491151</v>
      </c>
      <c r="E38" s="37" t="str">
        <f>+VLOOKUP(D38,'INFORMACION DE PROVEEDORES'!C:I,2,0)</f>
        <v>056-0149115-1</v>
      </c>
      <c r="F38" s="26" t="str">
        <f>+VLOOKUP(D38,'INFORMACION DE PROVEEDORES'!C:J,4,0)</f>
        <v>DAVID ROSARIO HOLGUIN</v>
      </c>
      <c r="G38" s="37" t="str">
        <f>+VLOOKUP(D38,'INFORMACION DE PROVEEDORES'!C:K,5,0)</f>
        <v>056-0149115-1</v>
      </c>
      <c r="H38" s="26" t="str">
        <f>+VLOOKUP(D38,'INFORMACION DE PROVEEDORES'!C:L,7,0)</f>
        <v xml:space="preserve">CALLE ENRIQUILLO NO. 3, ENSANCHE EL AGUILA, DUARTE, SAN FRANCISCO DE MACORIS </v>
      </c>
      <c r="I38" s="37" t="str">
        <f>+VLOOKUP(D38,'INFORMACION DE PROVEEDORES'!C:M,3,0)</f>
        <v xml:space="preserve"> FÍSICA</v>
      </c>
      <c r="J38" s="37">
        <v>2</v>
      </c>
      <c r="K38" s="37">
        <v>347</v>
      </c>
      <c r="L38" s="37">
        <v>24</v>
      </c>
      <c r="M38" s="37">
        <f t="shared" si="18"/>
        <v>960</v>
      </c>
      <c r="N38" s="189">
        <v>60.180000000000007</v>
      </c>
      <c r="O38" s="80">
        <f>+L38*'PRECIOS SEGUN ADJ (RURAL)'!$B$2*'PRECIOS SEGUN ADJ (RURAL)'!$C$2</f>
        <v>57772.799999999996</v>
      </c>
      <c r="P38" s="80" t="e" vm="1">
        <f>+[4]!NumLetras(O38,"PESO","PESOS DOMINICANOS","$EE $m CON #d/100 CENTAVOS")</f>
        <v>#VALUE!</v>
      </c>
      <c r="Q38" s="80">
        <f t="shared" si="19"/>
        <v>9243.65</v>
      </c>
      <c r="R38" s="165">
        <v>5</v>
      </c>
      <c r="S38" s="37">
        <f t="shared" si="0"/>
        <v>200</v>
      </c>
      <c r="T38" s="189">
        <v>33</v>
      </c>
      <c r="U38" s="80">
        <f>+R38*'PRECIOS SEGUN ADJ (RURAL)'!$B$3*'PRECIOS SEGUN ADJ (RURAL)'!$C$3</f>
        <v>6600</v>
      </c>
      <c r="V38" s="80" t="e" vm="1">
        <f>+[4]!NumLetras(U38,"PESO","PESOS DOMINICANOS","$EE $m CON #d/100 CENTAVOS")</f>
        <v>#VALUE!</v>
      </c>
      <c r="W38" s="165">
        <v>54</v>
      </c>
      <c r="X38" s="37">
        <f t="shared" si="1"/>
        <v>2160</v>
      </c>
      <c r="Y38" s="189">
        <v>87.91</v>
      </c>
      <c r="Z38" s="80">
        <f>+W38*'PRECIOS SEGUN ADJ (RURAL)'!$B$4*'PRECIOS SEGUN ADJ (RURAL)'!$C$4</f>
        <v>189885.59999999998</v>
      </c>
      <c r="AA38" s="80" t="e" vm="1">
        <f>+[4]!NumLetras(Z38,"PESO","PESOS DOMINICANOS","$EE $m CON #d/100 CENTAVOS")</f>
        <v>#VALUE!</v>
      </c>
      <c r="AB38" s="80">
        <f t="shared" si="20"/>
        <v>34179.410000000003</v>
      </c>
      <c r="AC38" s="165">
        <v>65</v>
      </c>
      <c r="AD38" s="37">
        <f t="shared" si="2"/>
        <v>2600</v>
      </c>
      <c r="AE38" s="189">
        <v>53.95</v>
      </c>
      <c r="AF38" s="80">
        <f>+AC38*'PRECIOS SEGUN ADJ (RURAL)'!$B$5*'PRECIOS SEGUN ADJ (RURAL)'!$C$5</f>
        <v>140270</v>
      </c>
      <c r="AG38" s="80" t="e" vm="1">
        <f>+[4]!NumLetras(AF38,"PESO","PESOS DOMINICANOS","$EE $m CON #d/100 CENTAVOS")</f>
        <v>#VALUE!</v>
      </c>
      <c r="AH38" s="165">
        <v>9</v>
      </c>
      <c r="AI38" s="37">
        <f t="shared" si="3"/>
        <v>360</v>
      </c>
      <c r="AJ38" s="189">
        <v>29.05</v>
      </c>
      <c r="AK38" s="80">
        <f>+AH38*'PRECIOS SEGUN ADJ (RURAL)'!$B$6*'PRECIOS SEGUN ADJ (RURAL)'!$C$6</f>
        <v>10458</v>
      </c>
      <c r="AL38" s="80" t="e" vm="1">
        <f>+[4]!NumLetras(AK38,"PESO","PESOS DOMINICANOS","$EE $m CON #d/100 CENTAVOS")</f>
        <v>#VALUE!</v>
      </c>
      <c r="AM38" s="80">
        <f t="shared" si="21"/>
        <v>1673.28</v>
      </c>
      <c r="AN38" s="165">
        <v>20</v>
      </c>
      <c r="AO38" s="37">
        <f t="shared" si="4"/>
        <v>800</v>
      </c>
      <c r="AP38" s="189">
        <v>304.44</v>
      </c>
      <c r="AQ38" s="80">
        <f>+AN38*'PRECIOS SEGUN ADJ (RURAL)'!$B$7*'PRECIOS SEGUN ADJ (RURAL)'!$C$7</f>
        <v>243552</v>
      </c>
      <c r="AR38" s="80" t="e" vm="1">
        <f>+[4]!NumLetras(AQ38,"PESO","PESOS DOMINICANOS","$EE $m CON #d/100 CENTAVOS")</f>
        <v>#VALUE!</v>
      </c>
      <c r="AS38" s="80">
        <f t="shared" si="22"/>
        <v>43839.360000000001</v>
      </c>
      <c r="AT38" s="165">
        <v>5</v>
      </c>
      <c r="AU38" s="37">
        <f t="shared" si="5"/>
        <v>200</v>
      </c>
      <c r="AV38" s="189">
        <v>140.38999999999999</v>
      </c>
      <c r="AW38" s="80">
        <f>+AT38*'PRECIOS SEGUN ADJ (RURAL)'!$B$8*'PRECIOS SEGUN ADJ (RURAL)'!$C$8</f>
        <v>28077.999999999996</v>
      </c>
      <c r="AX38" s="80" t="e" vm="1">
        <f>+[4]!NumLetras(AW38,"PESO","PESOS DOMINICANOS","$EE $m CON #d/100 CENTAVOS")</f>
        <v>#VALUE!</v>
      </c>
      <c r="AY38" s="80">
        <f t="shared" si="23"/>
        <v>5054.04</v>
      </c>
      <c r="AZ38" s="165">
        <v>16</v>
      </c>
      <c r="BA38" s="37">
        <f t="shared" si="6"/>
        <v>640</v>
      </c>
      <c r="BB38" s="189">
        <v>68.099999999999994</v>
      </c>
      <c r="BC38" s="80">
        <f>+AZ38*'PRECIOS SEGUN ADJ (RURAL)'!$B$9*'PRECIOS SEGUN ADJ (RURAL)'!$C$9</f>
        <v>43584</v>
      </c>
      <c r="BD38" s="80" t="e" vm="1">
        <f>+[4]!NumLetras(BC38,"PESO","PESOS DOMINICANOS","$EE $m CON #d/100 CENTAVOS")</f>
        <v>#VALUE!</v>
      </c>
      <c r="BE38" s="165">
        <v>347</v>
      </c>
      <c r="BF38" s="37">
        <f t="shared" si="24"/>
        <v>6940</v>
      </c>
      <c r="BG38" s="189">
        <v>5.5</v>
      </c>
      <c r="BH38" s="80">
        <f>+BE38*'PRECIOS SEGUN ADJ (RURAL)'!$B$10*'PRECIOS SEGUN ADJ (RURAL)'!$C$10</f>
        <v>38170</v>
      </c>
      <c r="BI38" s="80" t="e" vm="1">
        <f>+[4]!NumLetras(BH38,"PESO","PESOS DOMINICANOS","$EE $m CON #d/100 CENTAVOS")</f>
        <v>#VALUE!</v>
      </c>
      <c r="BJ38" s="165">
        <v>347</v>
      </c>
      <c r="BK38" s="37">
        <f t="shared" si="7"/>
        <v>13880</v>
      </c>
      <c r="BL38" s="189">
        <v>7.1500000000000012</v>
      </c>
      <c r="BM38" s="80">
        <f>+BJ38*'PRECIOS SEGUN ADJ (RURAL)'!$B$11*'PRECIOS SEGUN ADJ (RURAL)'!$C$11</f>
        <v>99242</v>
      </c>
      <c r="BN38" s="80" t="e" vm="1">
        <f>+[4]!NumLetras(BM38,"PESO","PESOS DOMINICANOS","$EE $m CON #d/100 CENTAVOS")</f>
        <v>#VALUE!</v>
      </c>
      <c r="BO38" s="165">
        <v>347</v>
      </c>
      <c r="BP38" s="37">
        <f t="shared" si="8"/>
        <v>13880</v>
      </c>
      <c r="BQ38" s="189">
        <v>6.84</v>
      </c>
      <c r="BR38" s="80">
        <f>+BO38*'PRECIOS SEGUN ADJ (RURAL)'!$B$12*'PRECIOS SEGUN ADJ (RURAL)'!$C$12</f>
        <v>94939.199999999997</v>
      </c>
      <c r="BS38" s="80" t="e" vm="1">
        <f>+[4]!NumLetras(BR38,"PESO","PESOS DOMINICANOS","$EE $m CON #d/100 CENTAVOS")</f>
        <v>#VALUE!</v>
      </c>
      <c r="BT38" s="193">
        <v>45</v>
      </c>
      <c r="BU38" s="194">
        <f t="shared" si="9"/>
        <v>1800</v>
      </c>
      <c r="BV38" s="195">
        <v>21.68</v>
      </c>
      <c r="BW38" s="196">
        <f>+BT38*'PRECIOS SEGUN ADJ (RURAL)'!$B$13*'PRECIOS SEGUN ADJ (RURAL)'!$C$13</f>
        <v>39024</v>
      </c>
      <c r="BX38" s="196" t="e" vm="1">
        <f>+[4]!NumLetras(BW38,"PESO","PESOS DOMINICANOS","$EE $m CON #d/100 CENTAVOS")</f>
        <v>#VALUE!</v>
      </c>
      <c r="BY38" s="165">
        <v>347</v>
      </c>
      <c r="BZ38" s="37">
        <f t="shared" si="10"/>
        <v>13880</v>
      </c>
      <c r="CA38" s="189">
        <v>6.5999999999999988</v>
      </c>
      <c r="CB38" s="80">
        <f>+BY38*'PRECIOS SEGUN ADJ (RURAL)'!$B$14*'PRECIOS SEGUN ADJ (RURAL)'!$C$14</f>
        <v>91608</v>
      </c>
      <c r="CC38" s="80" t="e" vm="1">
        <f>+[4]!NumLetras(CB38,"PESO","PESOS DOMINICANOS","$EE $m CON #d/100 CENTAVOS")</f>
        <v>#VALUE!</v>
      </c>
      <c r="CD38" s="165">
        <v>13</v>
      </c>
      <c r="CE38" s="37">
        <f t="shared" si="11"/>
        <v>520</v>
      </c>
      <c r="CF38" s="189">
        <v>82.59999999999998</v>
      </c>
      <c r="CG38" s="80">
        <f>+CD38*'PRECIOS SEGUN ADJ (RURAL)'!$B$15*'PRECIOS SEGUN ADJ (RURAL)'!$C$15</f>
        <v>42952</v>
      </c>
      <c r="CH38" s="80" t="e" vm="1">
        <f>+[4]!NumLetras(CG38,"PESO","PESOS DOMINICANOS","$EE $m CON #d/100 CENTAVOS")</f>
        <v>#VALUE!</v>
      </c>
      <c r="CI38" s="80">
        <f t="shared" si="25"/>
        <v>7731.36</v>
      </c>
      <c r="CJ38" s="197">
        <v>347</v>
      </c>
      <c r="CK38" s="198">
        <f t="shared" si="26"/>
        <v>6940</v>
      </c>
      <c r="CL38" s="199">
        <v>5.5</v>
      </c>
      <c r="CM38" s="200">
        <f>+CJ38*'PRECIOS SEGUN ADJ (RURAL)'!$B$16*'PRECIOS SEGUN ADJ (RURAL)'!$C$16</f>
        <v>38170</v>
      </c>
      <c r="CN38" s="200" t="e" vm="1">
        <f>+[4]!NumLetras(CM38,"PESO","PESOS DOMINICANOS","$EE $m CON #d/100 CENTAVOS")</f>
        <v>#VALUE!</v>
      </c>
      <c r="CO38" s="165">
        <v>347</v>
      </c>
      <c r="CP38" s="37">
        <f t="shared" si="12"/>
        <v>13880</v>
      </c>
      <c r="CQ38" s="189">
        <v>23.059999999999995</v>
      </c>
      <c r="CR38" s="80">
        <f>+CO38*'PRECIOS SEGUN ADJ (RURAL)'!$B$17*'PRECIOS SEGUN ADJ (RURAL)'!$C$17</f>
        <v>320072.8</v>
      </c>
      <c r="CS38" s="80" t="e" vm="1">
        <f>+[4]!NumLetras(CR38,"PESO","PESOS DOMINICANOS","$EE $m CON #d/100 CENTAVOS")</f>
        <v>#VALUE!</v>
      </c>
      <c r="CT38" s="201">
        <v>20</v>
      </c>
      <c r="CU38" s="202">
        <f t="shared" si="13"/>
        <v>800</v>
      </c>
      <c r="CV38" s="203">
        <v>220</v>
      </c>
      <c r="CW38" s="204">
        <f>+CT38*'PRECIOS SEGUN ADJ (RURAL)'!$B$18*'PRECIOS SEGUN ADJ (RURAL)'!$C$18</f>
        <v>176000</v>
      </c>
      <c r="CX38" s="204" t="e" vm="1">
        <f>+[4]!NumLetras(CW38,"PESO","PESOS DOMINICANOS","$EE $m CON #d/100 CENTAVOS")</f>
        <v>#VALUE!</v>
      </c>
      <c r="CY38" s="204">
        <f t="shared" si="27"/>
        <v>31680</v>
      </c>
      <c r="CZ38" s="165">
        <v>15</v>
      </c>
      <c r="DA38" s="37">
        <f t="shared" si="14"/>
        <v>600</v>
      </c>
      <c r="DB38" s="189">
        <v>21.83</v>
      </c>
      <c r="DC38" s="80">
        <f>+CZ38*'PRECIOS SEGUN ADJ (RURAL)'!$B$19*'PRECIOS SEGUN ADJ (RURAL)'!$C$19</f>
        <v>13098</v>
      </c>
      <c r="DD38" s="80" t="e" vm="1">
        <f>+[4]!NumLetras(DC38,"PESO","PESOS DOMINICANOS","$EE $m CON #d/100 CENTAVOS")</f>
        <v>#VALUE!</v>
      </c>
      <c r="DE38" s="80">
        <f t="shared" si="28"/>
        <v>2357.64</v>
      </c>
      <c r="DF38" s="165">
        <v>51</v>
      </c>
      <c r="DG38" s="37">
        <f t="shared" si="15"/>
        <v>2040</v>
      </c>
      <c r="DH38" s="189">
        <v>33</v>
      </c>
      <c r="DI38" s="80">
        <f>+DF38*'PRECIOS SEGUN ADJ (RURAL)'!$B$20*'PRECIOS SEGUN ADJ (RURAL)'!$C$20</f>
        <v>67320</v>
      </c>
      <c r="DJ38" s="80" t="e" vm="1">
        <f>+[4]!NumLetras(DI38,"PESO","PESOS DOMINICANOS","$EE $m CON #d/100 CENTAVOS")</f>
        <v>#VALUE!</v>
      </c>
      <c r="DK38" s="80">
        <f t="shared" si="29"/>
        <v>1605037.66</v>
      </c>
      <c r="DL38" s="80" t="e" vm="1">
        <f>+[4]!NumLetras(DK38,"PESO","PESOS DOMINICANOS","$EE $m CON #d/100 CENTAVOS")</f>
        <v>#VALUE!</v>
      </c>
      <c r="DM38" s="80">
        <f t="shared" si="32"/>
        <v>1740796.4</v>
      </c>
      <c r="DN38" s="80" t="e" vm="1">
        <f>+[4]!NumLetras(DM38,"PESO","PESOS DOMINICANOS","$EE $m CON #d/100 CENTAVOS")</f>
        <v>#VALUE!</v>
      </c>
      <c r="DO38" s="80">
        <f t="shared" si="33"/>
        <v>135758.74000000002</v>
      </c>
      <c r="DP38" s="80" t="e" vm="1">
        <f>+[4]!NumLetras(DO38,"PESO","PESOS DOMINICANOS","$EE $m CON #d/100 CENTAVOS")</f>
        <v>#VALUE!</v>
      </c>
      <c r="DQ38" s="80">
        <f t="shared" si="30"/>
        <v>348159.28</v>
      </c>
      <c r="DR38" s="80" t="e" vm="1">
        <f>+[4]!NumLetras(DQ38,"PESO","PESOS DOMINICANOS","$EE $m CON #d/100 CENTAVOS")</f>
        <v>#VALUE!</v>
      </c>
      <c r="DS38" s="80">
        <f t="shared" si="31"/>
        <v>17407.96</v>
      </c>
      <c r="DT38" s="80"/>
      <c r="DU38" s="37" t="str">
        <f>+VLOOKUP(D38,'RURAL XENIA'!F:H,2,0)</f>
        <v>R-26</v>
      </c>
    </row>
    <row r="39" spans="1:125" hidden="1">
      <c r="A39" s="37">
        <v>38</v>
      </c>
      <c r="B39" s="37">
        <v>38</v>
      </c>
      <c r="C39" s="26" t="s">
        <v>3076</v>
      </c>
      <c r="D39" s="37">
        <v>131696562</v>
      </c>
      <c r="E39" s="37">
        <f>+VLOOKUP(D39,'INFORMACION DE PROVEEDORES'!C:I,2,0)</f>
        <v>131696562</v>
      </c>
      <c r="F39" s="26" t="str">
        <f>+VLOOKUP(D39,'INFORMACION DE PROVEEDORES'!C:J,4,0)</f>
        <v>LILIAN MARGARITA ORTIZ CALDERON</v>
      </c>
      <c r="G39" s="37">
        <f>+VLOOKUP(D39,'INFORMACION DE PROVEEDORES'!C:K,5,0)</f>
        <v>0</v>
      </c>
      <c r="H39" s="26" t="str">
        <f>+VLOOKUP(D39,'INFORMACION DE PROVEEDORES'!C:L,7,0)</f>
        <v>CALLE SAN FELIPE, ESQUINA 14, 07, ENSANCHE ISABELITA</v>
      </c>
      <c r="I39" s="37" t="str">
        <f>+VLOOKUP(D39,'INFORMACION DE PROVEEDORES'!C:M,3,0)</f>
        <v xml:space="preserve"> JURÍDICA</v>
      </c>
      <c r="J39" s="37">
        <v>2</v>
      </c>
      <c r="K39" s="37">
        <v>182</v>
      </c>
      <c r="L39" s="37">
        <v>13</v>
      </c>
      <c r="M39" s="37">
        <f t="shared" si="18"/>
        <v>520</v>
      </c>
      <c r="N39" s="189">
        <v>60.180000000000007</v>
      </c>
      <c r="O39" s="80">
        <f>+L39*'PRECIOS SEGUN ADJ (RURAL)'!$B$2*'PRECIOS SEGUN ADJ (RURAL)'!$C$2</f>
        <v>31293.600000000002</v>
      </c>
      <c r="P39" s="80" t="e" vm="1">
        <f>+[4]!NumLetras(O39,"PESO","PESOS DOMINICANOS","$EE $m CON #d/100 CENTAVOS")</f>
        <v>#VALUE!</v>
      </c>
      <c r="Q39" s="80">
        <f t="shared" si="19"/>
        <v>5006.9799999999996</v>
      </c>
      <c r="R39" s="165">
        <v>3</v>
      </c>
      <c r="S39" s="37">
        <f t="shared" si="0"/>
        <v>120</v>
      </c>
      <c r="T39" s="189">
        <v>33</v>
      </c>
      <c r="U39" s="80">
        <f>+R39*'PRECIOS SEGUN ADJ (RURAL)'!$B$3*'PRECIOS SEGUN ADJ (RURAL)'!$C$3</f>
        <v>3960</v>
      </c>
      <c r="V39" s="80" t="e" vm="1">
        <f>+[4]!NumLetras(U39,"PESO","PESOS DOMINICANOS","$EE $m CON #d/100 CENTAVOS")</f>
        <v>#VALUE!</v>
      </c>
      <c r="W39" s="165">
        <v>28</v>
      </c>
      <c r="X39" s="37">
        <f t="shared" si="1"/>
        <v>1120</v>
      </c>
      <c r="Y39" s="189">
        <v>87.91</v>
      </c>
      <c r="Z39" s="80">
        <f>+W39*'PRECIOS SEGUN ADJ (RURAL)'!$B$4*'PRECIOS SEGUN ADJ (RURAL)'!$C$4</f>
        <v>98459.199999999997</v>
      </c>
      <c r="AA39" s="80" t="e" vm="1">
        <f>+[4]!NumLetras(Z39,"PESO","PESOS DOMINICANOS","$EE $m CON #d/100 CENTAVOS")</f>
        <v>#VALUE!</v>
      </c>
      <c r="AB39" s="80">
        <f t="shared" si="20"/>
        <v>17722.66</v>
      </c>
      <c r="AC39" s="165">
        <v>35</v>
      </c>
      <c r="AD39" s="37">
        <f t="shared" si="2"/>
        <v>1400</v>
      </c>
      <c r="AE39" s="189">
        <v>53.95</v>
      </c>
      <c r="AF39" s="80">
        <f>+AC39*'PRECIOS SEGUN ADJ (RURAL)'!$B$5*'PRECIOS SEGUN ADJ (RURAL)'!$C$5</f>
        <v>75530</v>
      </c>
      <c r="AG39" s="80" t="e" vm="1">
        <f>+[4]!NumLetras(AF39,"PESO","PESOS DOMINICANOS","$EE $m CON #d/100 CENTAVOS")</f>
        <v>#VALUE!</v>
      </c>
      <c r="AH39" s="165">
        <v>5</v>
      </c>
      <c r="AI39" s="37">
        <f t="shared" si="3"/>
        <v>200</v>
      </c>
      <c r="AJ39" s="189">
        <v>29.05</v>
      </c>
      <c r="AK39" s="80">
        <f>+AH39*'PRECIOS SEGUN ADJ (RURAL)'!$B$6*'PRECIOS SEGUN ADJ (RURAL)'!$C$6</f>
        <v>5810</v>
      </c>
      <c r="AL39" s="80" t="e" vm="1">
        <f>+[4]!NumLetras(AK39,"PESO","PESOS DOMINICANOS","$EE $m CON #d/100 CENTAVOS")</f>
        <v>#VALUE!</v>
      </c>
      <c r="AM39" s="80">
        <f t="shared" si="21"/>
        <v>929.6</v>
      </c>
      <c r="AN39" s="165">
        <v>11</v>
      </c>
      <c r="AO39" s="37">
        <f t="shared" si="4"/>
        <v>440</v>
      </c>
      <c r="AP39" s="189">
        <v>304.44</v>
      </c>
      <c r="AQ39" s="80">
        <f>+AN39*'PRECIOS SEGUN ADJ (RURAL)'!$B$7*'PRECIOS SEGUN ADJ (RURAL)'!$C$7</f>
        <v>133953.60000000001</v>
      </c>
      <c r="AR39" s="80" t="e" vm="1">
        <f>+[4]!NumLetras(AQ39,"PESO","PESOS DOMINICANOS","$EE $m CON #d/100 CENTAVOS")</f>
        <v>#VALUE!</v>
      </c>
      <c r="AS39" s="80">
        <f t="shared" si="22"/>
        <v>24111.65</v>
      </c>
      <c r="AT39" s="165">
        <v>3</v>
      </c>
      <c r="AU39" s="37">
        <f t="shared" si="5"/>
        <v>120</v>
      </c>
      <c r="AV39" s="189">
        <v>140.38999999999999</v>
      </c>
      <c r="AW39" s="80">
        <f>+AT39*'PRECIOS SEGUN ADJ (RURAL)'!$B$8*'PRECIOS SEGUN ADJ (RURAL)'!$C$8</f>
        <v>16846.8</v>
      </c>
      <c r="AX39" s="80" t="e" vm="1">
        <f>+[4]!NumLetras(AW39,"PESO","PESOS DOMINICANOS","$EE $m CON #d/100 CENTAVOS")</f>
        <v>#VALUE!</v>
      </c>
      <c r="AY39" s="80">
        <f t="shared" si="23"/>
        <v>3032.42</v>
      </c>
      <c r="AZ39" s="165">
        <v>9</v>
      </c>
      <c r="BA39" s="37">
        <f t="shared" si="6"/>
        <v>360</v>
      </c>
      <c r="BB39" s="189">
        <v>68.099999999999994</v>
      </c>
      <c r="BC39" s="80">
        <f>+AZ39*'PRECIOS SEGUN ADJ (RURAL)'!$B$9*'PRECIOS SEGUN ADJ (RURAL)'!$C$9</f>
        <v>24516</v>
      </c>
      <c r="BD39" s="80" t="e" vm="1">
        <f>+[4]!NumLetras(BC39,"PESO","PESOS DOMINICANOS","$EE $m CON #d/100 CENTAVOS")</f>
        <v>#VALUE!</v>
      </c>
      <c r="BE39" s="165">
        <v>182</v>
      </c>
      <c r="BF39" s="37">
        <f t="shared" si="24"/>
        <v>3640</v>
      </c>
      <c r="BG39" s="189">
        <v>5.5</v>
      </c>
      <c r="BH39" s="80">
        <f>+BE39*'PRECIOS SEGUN ADJ (RURAL)'!$B$10*'PRECIOS SEGUN ADJ (RURAL)'!$C$10</f>
        <v>20020</v>
      </c>
      <c r="BI39" s="80" t="e" vm="1">
        <f>+[4]!NumLetras(BH39,"PESO","PESOS DOMINICANOS","$EE $m CON #d/100 CENTAVOS")</f>
        <v>#VALUE!</v>
      </c>
      <c r="BJ39" s="165">
        <v>182</v>
      </c>
      <c r="BK39" s="37">
        <f t="shared" si="7"/>
        <v>7280</v>
      </c>
      <c r="BL39" s="189">
        <v>7.1500000000000012</v>
      </c>
      <c r="BM39" s="80">
        <f>+BJ39*'PRECIOS SEGUN ADJ (RURAL)'!$B$11*'PRECIOS SEGUN ADJ (RURAL)'!$C$11</f>
        <v>52052</v>
      </c>
      <c r="BN39" s="80" t="e" vm="1">
        <f>+[4]!NumLetras(BM39,"PESO","PESOS DOMINICANOS","$EE $m CON #d/100 CENTAVOS")</f>
        <v>#VALUE!</v>
      </c>
      <c r="BO39" s="165">
        <v>182</v>
      </c>
      <c r="BP39" s="37">
        <f t="shared" si="8"/>
        <v>7280</v>
      </c>
      <c r="BQ39" s="189">
        <v>6.84</v>
      </c>
      <c r="BR39" s="80">
        <f>+BO39*'PRECIOS SEGUN ADJ (RURAL)'!$B$12*'PRECIOS SEGUN ADJ (RURAL)'!$C$12</f>
        <v>49795.199999999997</v>
      </c>
      <c r="BS39" s="80" t="e" vm="1">
        <f>+[4]!NumLetras(BR39,"PESO","PESOS DOMINICANOS","$EE $m CON #d/100 CENTAVOS")</f>
        <v>#VALUE!</v>
      </c>
      <c r="BT39" s="193">
        <v>24</v>
      </c>
      <c r="BU39" s="194">
        <f t="shared" si="9"/>
        <v>960</v>
      </c>
      <c r="BV39" s="195">
        <v>21.68</v>
      </c>
      <c r="BW39" s="196">
        <f>+BT39*'PRECIOS SEGUN ADJ (RURAL)'!$B$13*'PRECIOS SEGUN ADJ (RURAL)'!$C$13</f>
        <v>20812.799999999996</v>
      </c>
      <c r="BX39" s="196" t="e" vm="1">
        <f>+[4]!NumLetras(BW39,"PESO","PESOS DOMINICANOS","$EE $m CON #d/100 CENTAVOS")</f>
        <v>#VALUE!</v>
      </c>
      <c r="BY39" s="165">
        <v>182</v>
      </c>
      <c r="BZ39" s="37">
        <f t="shared" si="10"/>
        <v>7280</v>
      </c>
      <c r="CA39" s="189">
        <v>6.5999999999999988</v>
      </c>
      <c r="CB39" s="80">
        <f>+BY39*'PRECIOS SEGUN ADJ (RURAL)'!$B$14*'PRECIOS SEGUN ADJ (RURAL)'!$C$14</f>
        <v>48048</v>
      </c>
      <c r="CC39" s="80" t="e" vm="1">
        <f>+[4]!NumLetras(CB39,"PESO","PESOS DOMINICANOS","$EE $m CON #d/100 CENTAVOS")</f>
        <v>#VALUE!</v>
      </c>
      <c r="CD39" s="165">
        <v>7</v>
      </c>
      <c r="CE39" s="37">
        <f t="shared" si="11"/>
        <v>280</v>
      </c>
      <c r="CF39" s="189">
        <v>82.59999999999998</v>
      </c>
      <c r="CG39" s="80">
        <f>+CD39*'PRECIOS SEGUN ADJ (RURAL)'!$B$15*'PRECIOS SEGUN ADJ (RURAL)'!$C$15</f>
        <v>23127.999999999996</v>
      </c>
      <c r="CH39" s="80" t="e" vm="1">
        <f>+[4]!NumLetras(CG39,"PESO","PESOS DOMINICANOS","$EE $m CON #d/100 CENTAVOS")</f>
        <v>#VALUE!</v>
      </c>
      <c r="CI39" s="80">
        <f t="shared" si="25"/>
        <v>4163.04</v>
      </c>
      <c r="CJ39" s="197">
        <v>182</v>
      </c>
      <c r="CK39" s="198">
        <f t="shared" si="26"/>
        <v>3640</v>
      </c>
      <c r="CL39" s="199">
        <v>5.5</v>
      </c>
      <c r="CM39" s="200">
        <f>+CJ39*'PRECIOS SEGUN ADJ (RURAL)'!$B$16*'PRECIOS SEGUN ADJ (RURAL)'!$C$16</f>
        <v>20020</v>
      </c>
      <c r="CN39" s="200" t="e" vm="1">
        <f>+[4]!NumLetras(CM39,"PESO","PESOS DOMINICANOS","$EE $m CON #d/100 CENTAVOS")</f>
        <v>#VALUE!</v>
      </c>
      <c r="CO39" s="165">
        <v>182</v>
      </c>
      <c r="CP39" s="37">
        <f t="shared" si="12"/>
        <v>7280</v>
      </c>
      <c r="CQ39" s="189">
        <v>23.059999999999995</v>
      </c>
      <c r="CR39" s="80">
        <f>+CO39*'PRECIOS SEGUN ADJ (RURAL)'!$B$17*'PRECIOS SEGUN ADJ (RURAL)'!$C$17</f>
        <v>167876.8</v>
      </c>
      <c r="CS39" s="80" t="e" vm="1">
        <f>+[4]!NumLetras(CR39,"PESO","PESOS DOMINICANOS","$EE $m CON #d/100 CENTAVOS")</f>
        <v>#VALUE!</v>
      </c>
      <c r="CT39" s="201">
        <v>11</v>
      </c>
      <c r="CU39" s="202">
        <f t="shared" si="13"/>
        <v>440</v>
      </c>
      <c r="CV39" s="203">
        <v>220</v>
      </c>
      <c r="CW39" s="204">
        <f>+CT39*'PRECIOS SEGUN ADJ (RURAL)'!$B$18*'PRECIOS SEGUN ADJ (RURAL)'!$C$18</f>
        <v>96800</v>
      </c>
      <c r="CX39" s="204" t="e" vm="1">
        <f>+[4]!NumLetras(CW39,"PESO","PESOS DOMINICANOS","$EE $m CON #d/100 CENTAVOS")</f>
        <v>#VALUE!</v>
      </c>
      <c r="CY39" s="204">
        <f t="shared" si="27"/>
        <v>17424</v>
      </c>
      <c r="CZ39" s="165">
        <v>8</v>
      </c>
      <c r="DA39" s="37">
        <f t="shared" si="14"/>
        <v>320</v>
      </c>
      <c r="DB39" s="189">
        <v>21.83</v>
      </c>
      <c r="DC39" s="80">
        <f>+CZ39*'PRECIOS SEGUN ADJ (RURAL)'!$B$19*'PRECIOS SEGUN ADJ (RURAL)'!$C$19</f>
        <v>6985.5999999999995</v>
      </c>
      <c r="DD39" s="80" t="e" vm="1">
        <f>+[4]!NumLetras(DC39,"PESO","PESOS DOMINICANOS","$EE $m CON #d/100 CENTAVOS")</f>
        <v>#VALUE!</v>
      </c>
      <c r="DE39" s="80">
        <f t="shared" si="28"/>
        <v>1257.4100000000001</v>
      </c>
      <c r="DF39" s="165">
        <v>27</v>
      </c>
      <c r="DG39" s="37">
        <f t="shared" si="15"/>
        <v>1080</v>
      </c>
      <c r="DH39" s="189">
        <v>33</v>
      </c>
      <c r="DI39" s="80">
        <f>+DF39*'PRECIOS SEGUN ADJ (RURAL)'!$B$20*'PRECIOS SEGUN ADJ (RURAL)'!$C$20</f>
        <v>35640</v>
      </c>
      <c r="DJ39" s="80" t="e" vm="1">
        <f>+[4]!NumLetras(DI39,"PESO","PESOS DOMINICANOS","$EE $m CON #d/100 CENTAVOS")</f>
        <v>#VALUE!</v>
      </c>
      <c r="DK39" s="80">
        <f t="shared" si="29"/>
        <v>857899.84</v>
      </c>
      <c r="DL39" s="80" t="e" vm="1">
        <f>+[4]!NumLetras(DK39,"PESO","PESOS DOMINICANOS","$EE $m CON #d/100 CENTAVOS")</f>
        <v>#VALUE!</v>
      </c>
      <c r="DM39" s="80">
        <f t="shared" si="32"/>
        <v>931547.6</v>
      </c>
      <c r="DN39" s="80" t="e" vm="1">
        <f>+[4]!NumLetras(DM39,"PESO","PESOS DOMINICANOS","$EE $m CON #d/100 CENTAVOS")</f>
        <v>#VALUE!</v>
      </c>
      <c r="DO39" s="80">
        <f t="shared" si="33"/>
        <v>73647.760000000009</v>
      </c>
      <c r="DP39" s="80" t="e" vm="1">
        <f>+[4]!NumLetras(DO39,"PESO","PESOS DOMINICANOS","$EE $m CON #d/100 CENTAVOS")</f>
        <v>#VALUE!</v>
      </c>
      <c r="DQ39" s="80">
        <f t="shared" si="30"/>
        <v>186309.52</v>
      </c>
      <c r="DR39" s="80" t="e" vm="1">
        <f>+[4]!NumLetras(DQ39,"PESO","PESOS DOMINICANOS","$EE $m CON #d/100 CENTAVOS")</f>
        <v>#VALUE!</v>
      </c>
      <c r="DS39" s="80">
        <f t="shared" si="31"/>
        <v>9315.48</v>
      </c>
      <c r="DT39" s="80"/>
      <c r="DU39" s="37" t="str">
        <f>+VLOOKUP(D39,'RURAL XENIA'!F:H,2,0)</f>
        <v>R-29</v>
      </c>
    </row>
    <row r="40" spans="1:125" hidden="1">
      <c r="A40" s="37">
        <v>39</v>
      </c>
      <c r="B40" s="37">
        <v>39</v>
      </c>
      <c r="C40" s="26" t="s">
        <v>3085</v>
      </c>
      <c r="D40" s="37">
        <v>131753787</v>
      </c>
      <c r="E40" s="37">
        <f>+VLOOKUP(D40,'INFORMACION DE PROVEEDORES'!C:I,2,0)</f>
        <v>131753787</v>
      </c>
      <c r="F40" s="26" t="str">
        <f>+VLOOKUP(D40,'INFORMACION DE PROVEEDORES'!C:J,4,0)</f>
        <v>OMAR ENRIQUE MONTES DE OCA MONTOLIO</v>
      </c>
      <c r="G40" s="37" t="str">
        <f>+VLOOKUP(D40,'INFORMACION DE PROVEEDORES'!C:K,5,0)</f>
        <v>008-0022797-7</v>
      </c>
      <c r="H40" s="26" t="str">
        <f>+VLOOKUP(D40,'INFORMACION DE PROVEEDORES'!C:L,7,0)</f>
        <v>AV. MONSEÑOR MERIÑO NO.28, CENTRO DE LA CIUDAD</v>
      </c>
      <c r="I40" s="37" t="str">
        <f>+VLOOKUP(D40,'INFORMACION DE PROVEEDORES'!C:M,3,0)</f>
        <v xml:space="preserve"> JURÍDICA</v>
      </c>
      <c r="J40" s="37">
        <v>1</v>
      </c>
      <c r="K40" s="37">
        <v>170</v>
      </c>
      <c r="L40" s="37">
        <v>12</v>
      </c>
      <c r="M40" s="37">
        <f t="shared" si="18"/>
        <v>480</v>
      </c>
      <c r="N40" s="189">
        <v>60.180000000000007</v>
      </c>
      <c r="O40" s="80">
        <f>+L40*'PRECIOS SEGUN ADJ (RURAL)'!$B$2*'PRECIOS SEGUN ADJ (RURAL)'!$C$2</f>
        <v>28886.399999999998</v>
      </c>
      <c r="P40" s="80" t="e" vm="1">
        <f>+[4]!NumLetras(O40,"PESO","PESOS DOMINICANOS","$EE $m CON #d/100 CENTAVOS")</f>
        <v>#VALUE!</v>
      </c>
      <c r="Q40" s="80">
        <f t="shared" si="19"/>
        <v>4621.82</v>
      </c>
      <c r="R40" s="165">
        <v>2</v>
      </c>
      <c r="S40" s="37">
        <f t="shared" si="0"/>
        <v>80</v>
      </c>
      <c r="T40" s="189">
        <v>33</v>
      </c>
      <c r="U40" s="80">
        <f>+R40*'PRECIOS SEGUN ADJ (RURAL)'!$B$3*'PRECIOS SEGUN ADJ (RURAL)'!$C$3</f>
        <v>2640</v>
      </c>
      <c r="V40" s="80" t="e" vm="1">
        <f>+[4]!NumLetras(U40,"PESO","PESOS DOMINICANOS","$EE $m CON #d/100 CENTAVOS")</f>
        <v>#VALUE!</v>
      </c>
      <c r="W40" s="165">
        <v>26</v>
      </c>
      <c r="X40" s="37">
        <f t="shared" si="1"/>
        <v>1040</v>
      </c>
      <c r="Y40" s="189">
        <v>87.91</v>
      </c>
      <c r="Z40" s="80">
        <f>+W40*'PRECIOS SEGUN ADJ (RURAL)'!$B$4*'PRECIOS SEGUN ADJ (RURAL)'!$C$4</f>
        <v>91426.4</v>
      </c>
      <c r="AA40" s="80" t="e" vm="1">
        <f>+[4]!NumLetras(Z40,"PESO","PESOS DOMINICANOS","$EE $m CON #d/100 CENTAVOS")</f>
        <v>#VALUE!</v>
      </c>
      <c r="AB40" s="80">
        <f t="shared" si="20"/>
        <v>16456.75</v>
      </c>
      <c r="AC40" s="165">
        <v>32</v>
      </c>
      <c r="AD40" s="37">
        <f t="shared" si="2"/>
        <v>1280</v>
      </c>
      <c r="AE40" s="189">
        <v>53.95</v>
      </c>
      <c r="AF40" s="80">
        <f>+AC40*'PRECIOS SEGUN ADJ (RURAL)'!$B$5*'PRECIOS SEGUN ADJ (RURAL)'!$C$5</f>
        <v>69056</v>
      </c>
      <c r="AG40" s="80" t="e" vm="1">
        <f>+[4]!NumLetras(AF40,"PESO","PESOS DOMINICANOS","$EE $m CON #d/100 CENTAVOS")</f>
        <v>#VALUE!</v>
      </c>
      <c r="AH40" s="165">
        <v>4</v>
      </c>
      <c r="AI40" s="37">
        <f t="shared" si="3"/>
        <v>160</v>
      </c>
      <c r="AJ40" s="189">
        <v>29.05</v>
      </c>
      <c r="AK40" s="80">
        <f>+AH40*'PRECIOS SEGUN ADJ (RURAL)'!$B$6*'PRECIOS SEGUN ADJ (RURAL)'!$C$6</f>
        <v>4648</v>
      </c>
      <c r="AL40" s="80" t="e" vm="1">
        <f>+[4]!NumLetras(AK40,"PESO","PESOS DOMINICANOS","$EE $m CON #d/100 CENTAVOS")</f>
        <v>#VALUE!</v>
      </c>
      <c r="AM40" s="80">
        <f t="shared" si="21"/>
        <v>743.68</v>
      </c>
      <c r="AN40" s="165">
        <v>10</v>
      </c>
      <c r="AO40" s="37">
        <f t="shared" si="4"/>
        <v>400</v>
      </c>
      <c r="AP40" s="189">
        <v>304.44</v>
      </c>
      <c r="AQ40" s="80">
        <f>+AN40*'PRECIOS SEGUN ADJ (RURAL)'!$B$7*'PRECIOS SEGUN ADJ (RURAL)'!$C$7</f>
        <v>121776</v>
      </c>
      <c r="AR40" s="80" t="e" vm="1">
        <f>+[4]!NumLetras(AQ40,"PESO","PESOS DOMINICANOS","$EE $m CON #d/100 CENTAVOS")</f>
        <v>#VALUE!</v>
      </c>
      <c r="AS40" s="80">
        <f t="shared" si="22"/>
        <v>21919.68</v>
      </c>
      <c r="AT40" s="165">
        <v>2</v>
      </c>
      <c r="AU40" s="37">
        <f t="shared" si="5"/>
        <v>80</v>
      </c>
      <c r="AV40" s="189">
        <v>140.38999999999999</v>
      </c>
      <c r="AW40" s="80">
        <f>+AT40*'PRECIOS SEGUN ADJ (RURAL)'!$B$8*'PRECIOS SEGUN ADJ (RURAL)'!$C$8</f>
        <v>11231.199999999999</v>
      </c>
      <c r="AX40" s="80" t="e" vm="1">
        <f>+[4]!NumLetras(AW40,"PESO","PESOS DOMINICANOS","$EE $m CON #d/100 CENTAVOS")</f>
        <v>#VALUE!</v>
      </c>
      <c r="AY40" s="80">
        <f t="shared" si="23"/>
        <v>2021.62</v>
      </c>
      <c r="AZ40" s="165">
        <v>8</v>
      </c>
      <c r="BA40" s="37">
        <f t="shared" si="6"/>
        <v>320</v>
      </c>
      <c r="BB40" s="189">
        <v>68.099999999999994</v>
      </c>
      <c r="BC40" s="80">
        <f>+AZ40*'PRECIOS SEGUN ADJ (RURAL)'!$B$9*'PRECIOS SEGUN ADJ (RURAL)'!$C$9</f>
        <v>21792</v>
      </c>
      <c r="BD40" s="80" t="e" vm="1">
        <f>+[4]!NumLetras(BC40,"PESO","PESOS DOMINICANOS","$EE $m CON #d/100 CENTAVOS")</f>
        <v>#VALUE!</v>
      </c>
      <c r="BE40" s="165">
        <v>170</v>
      </c>
      <c r="BF40" s="37">
        <f t="shared" si="24"/>
        <v>3400</v>
      </c>
      <c r="BG40" s="189">
        <v>5.5</v>
      </c>
      <c r="BH40" s="80">
        <f>+BE40*'PRECIOS SEGUN ADJ (RURAL)'!$B$10*'PRECIOS SEGUN ADJ (RURAL)'!$C$10</f>
        <v>18700</v>
      </c>
      <c r="BI40" s="80" t="e" vm="1">
        <f>+[4]!NumLetras(BH40,"PESO","PESOS DOMINICANOS","$EE $m CON #d/100 CENTAVOS")</f>
        <v>#VALUE!</v>
      </c>
      <c r="BJ40" s="165">
        <v>170</v>
      </c>
      <c r="BK40" s="37">
        <f t="shared" si="7"/>
        <v>6800</v>
      </c>
      <c r="BL40" s="189">
        <v>7.1500000000000012</v>
      </c>
      <c r="BM40" s="80">
        <f>+BJ40*'PRECIOS SEGUN ADJ (RURAL)'!$B$11*'PRECIOS SEGUN ADJ (RURAL)'!$C$11</f>
        <v>48620</v>
      </c>
      <c r="BN40" s="80" t="e" vm="1">
        <f>+[4]!NumLetras(BM40,"PESO","PESOS DOMINICANOS","$EE $m CON #d/100 CENTAVOS")</f>
        <v>#VALUE!</v>
      </c>
      <c r="BO40" s="165">
        <v>170</v>
      </c>
      <c r="BP40" s="37">
        <f t="shared" si="8"/>
        <v>6800</v>
      </c>
      <c r="BQ40" s="189">
        <v>6.84</v>
      </c>
      <c r="BR40" s="80">
        <f>+BO40*'PRECIOS SEGUN ADJ (RURAL)'!$B$12*'PRECIOS SEGUN ADJ (RURAL)'!$C$12</f>
        <v>46512</v>
      </c>
      <c r="BS40" s="80" t="e" vm="1">
        <f>+[4]!NumLetras(BR40,"PESO","PESOS DOMINICANOS","$EE $m CON #d/100 CENTAVOS")</f>
        <v>#VALUE!</v>
      </c>
      <c r="BT40" s="193">
        <v>22</v>
      </c>
      <c r="BU40" s="194">
        <f t="shared" si="9"/>
        <v>880</v>
      </c>
      <c r="BV40" s="195">
        <v>21.68</v>
      </c>
      <c r="BW40" s="196">
        <f>+BT40*'PRECIOS SEGUN ADJ (RURAL)'!$B$13*'PRECIOS SEGUN ADJ (RURAL)'!$C$13</f>
        <v>19078.399999999998</v>
      </c>
      <c r="BX40" s="196" t="e" vm="1">
        <f>+[4]!NumLetras(BW40,"PESO","PESOS DOMINICANOS","$EE $m CON #d/100 CENTAVOS")</f>
        <v>#VALUE!</v>
      </c>
      <c r="BY40" s="165">
        <v>170</v>
      </c>
      <c r="BZ40" s="37">
        <f t="shared" si="10"/>
        <v>6800</v>
      </c>
      <c r="CA40" s="189">
        <v>6.5999999999999988</v>
      </c>
      <c r="CB40" s="80">
        <f>+BY40*'PRECIOS SEGUN ADJ (RURAL)'!$B$14*'PRECIOS SEGUN ADJ (RURAL)'!$C$14</f>
        <v>44880</v>
      </c>
      <c r="CC40" s="80" t="e" vm="1">
        <f>+[4]!NumLetras(CB40,"PESO","PESOS DOMINICANOS","$EE $m CON #d/100 CENTAVOS")</f>
        <v>#VALUE!</v>
      </c>
      <c r="CD40" s="165">
        <v>6</v>
      </c>
      <c r="CE40" s="37">
        <f t="shared" si="11"/>
        <v>240</v>
      </c>
      <c r="CF40" s="189">
        <v>82.59999999999998</v>
      </c>
      <c r="CG40" s="80">
        <f>+CD40*'PRECIOS SEGUN ADJ (RURAL)'!$B$15*'PRECIOS SEGUN ADJ (RURAL)'!$C$15</f>
        <v>19824</v>
      </c>
      <c r="CH40" s="80" t="e" vm="1">
        <f>+[4]!NumLetras(CG40,"PESO","PESOS DOMINICANOS","$EE $m CON #d/100 CENTAVOS")</f>
        <v>#VALUE!</v>
      </c>
      <c r="CI40" s="80">
        <f t="shared" si="25"/>
        <v>3568.32</v>
      </c>
      <c r="CJ40" s="197">
        <v>170</v>
      </c>
      <c r="CK40" s="198">
        <f t="shared" si="26"/>
        <v>3400</v>
      </c>
      <c r="CL40" s="199">
        <v>5.5</v>
      </c>
      <c r="CM40" s="200">
        <f>+CJ40*'PRECIOS SEGUN ADJ (RURAL)'!$B$16*'PRECIOS SEGUN ADJ (RURAL)'!$C$16</f>
        <v>18700</v>
      </c>
      <c r="CN40" s="200" t="e" vm="1">
        <f>+[4]!NumLetras(CM40,"PESO","PESOS DOMINICANOS","$EE $m CON #d/100 CENTAVOS")</f>
        <v>#VALUE!</v>
      </c>
      <c r="CO40" s="165">
        <v>170</v>
      </c>
      <c r="CP40" s="37">
        <f t="shared" si="12"/>
        <v>6800</v>
      </c>
      <c r="CQ40" s="189">
        <v>23.059999999999995</v>
      </c>
      <c r="CR40" s="80">
        <f>+CO40*'PRECIOS SEGUN ADJ (RURAL)'!$B$17*'PRECIOS SEGUN ADJ (RURAL)'!$C$17</f>
        <v>156808</v>
      </c>
      <c r="CS40" s="80" t="e" vm="1">
        <f>+[4]!NumLetras(CR40,"PESO","PESOS DOMINICANOS","$EE $m CON #d/100 CENTAVOS")</f>
        <v>#VALUE!</v>
      </c>
      <c r="CT40" s="201">
        <v>10</v>
      </c>
      <c r="CU40" s="202">
        <f t="shared" si="13"/>
        <v>400</v>
      </c>
      <c r="CV40" s="203">
        <v>220</v>
      </c>
      <c r="CW40" s="204">
        <f>+CT40*'PRECIOS SEGUN ADJ (RURAL)'!$B$18*'PRECIOS SEGUN ADJ (RURAL)'!$C$18</f>
        <v>88000</v>
      </c>
      <c r="CX40" s="204" t="e" vm="1">
        <f>+[4]!NumLetras(CW40,"PESO","PESOS DOMINICANOS","$EE $m CON #d/100 CENTAVOS")</f>
        <v>#VALUE!</v>
      </c>
      <c r="CY40" s="204">
        <f t="shared" si="27"/>
        <v>15840</v>
      </c>
      <c r="CZ40" s="165">
        <v>7</v>
      </c>
      <c r="DA40" s="37">
        <f t="shared" si="14"/>
        <v>280</v>
      </c>
      <c r="DB40" s="189">
        <v>21.83</v>
      </c>
      <c r="DC40" s="80">
        <f>+CZ40*'PRECIOS SEGUN ADJ (RURAL)'!$B$19*'PRECIOS SEGUN ADJ (RURAL)'!$C$19</f>
        <v>6112.4</v>
      </c>
      <c r="DD40" s="80" t="e" vm="1">
        <f>+[4]!NumLetras(DC40,"PESO","PESOS DOMINICANOS","$EE $m CON #d/100 CENTAVOS")</f>
        <v>#VALUE!</v>
      </c>
      <c r="DE40" s="80">
        <f t="shared" si="28"/>
        <v>1100.23</v>
      </c>
      <c r="DF40" s="165">
        <v>25</v>
      </c>
      <c r="DG40" s="37">
        <f t="shared" si="15"/>
        <v>1000</v>
      </c>
      <c r="DH40" s="189">
        <v>33</v>
      </c>
      <c r="DI40" s="80">
        <f>+DF40*'PRECIOS SEGUN ADJ (RURAL)'!$B$20*'PRECIOS SEGUN ADJ (RURAL)'!$C$20</f>
        <v>33000</v>
      </c>
      <c r="DJ40" s="80" t="e" vm="1">
        <f>+[4]!NumLetras(DI40,"PESO","PESOS DOMINICANOS","$EE $m CON #d/100 CENTAVOS")</f>
        <v>#VALUE!</v>
      </c>
      <c r="DK40" s="80">
        <f t="shared" si="29"/>
        <v>785418.7</v>
      </c>
      <c r="DL40" s="80" t="e" vm="1">
        <f>+[4]!NumLetras(DK40,"PESO","PESOS DOMINICANOS","$EE $m CON #d/100 CENTAVOS")</f>
        <v>#VALUE!</v>
      </c>
      <c r="DM40" s="80">
        <f t="shared" si="32"/>
        <v>851690.79999999993</v>
      </c>
      <c r="DN40" s="80" t="e" vm="1">
        <f>+[4]!NumLetras(DM40,"PESO","PESOS DOMINICANOS","$EE $m CON #d/100 CENTAVOS")</f>
        <v>#VALUE!</v>
      </c>
      <c r="DO40" s="80">
        <f t="shared" si="33"/>
        <v>66272.100000000006</v>
      </c>
      <c r="DP40" s="80" t="e" vm="1">
        <f>+[4]!NumLetras(DO40,"PESO","PESOS DOMINICANOS","$EE $m CON #d/100 CENTAVOS")</f>
        <v>#VALUE!</v>
      </c>
      <c r="DQ40" s="80">
        <f t="shared" si="30"/>
        <v>170338.16</v>
      </c>
      <c r="DR40" s="80" t="e" vm="1">
        <f>+[4]!NumLetras(DQ40,"PESO","PESOS DOMINICANOS","$EE $m CON #d/100 CENTAVOS")</f>
        <v>#VALUE!</v>
      </c>
      <c r="DS40" s="80">
        <f t="shared" si="31"/>
        <v>8516.91</v>
      </c>
      <c r="DT40" s="80"/>
      <c r="DU40" s="37" t="str">
        <f>+VLOOKUP(D40,'RURAL XENIA'!F:H,2,0)</f>
        <v>R-42</v>
      </c>
    </row>
    <row r="41" spans="1:125" hidden="1">
      <c r="A41" s="37">
        <v>40</v>
      </c>
      <c r="B41" s="37">
        <v>40</v>
      </c>
      <c r="C41" s="26" t="s">
        <v>1274</v>
      </c>
      <c r="D41" s="37">
        <v>1001054632</v>
      </c>
      <c r="E41" s="37" t="str">
        <f>+VLOOKUP(D41,'INFORMACION DE PROVEEDORES'!C:I,2,0)</f>
        <v>010-0105463-2</v>
      </c>
      <c r="F41" s="26" t="str">
        <f>+VLOOKUP(D41,'INFORMACION DE PROVEEDORES'!C:J,4,0)</f>
        <v>DIRINA ALTAGRACIA RAMIREZ MARTINEZ</v>
      </c>
      <c r="G41" s="37" t="str">
        <f>+VLOOKUP(D41,'INFORMACION DE PROVEEDORES'!C:K,5,0)</f>
        <v>010-0105463-2</v>
      </c>
      <c r="H41" s="26" t="str">
        <f>+VLOOKUP(D41,'INFORMACION DE PROVEEDORES'!C:L,7,0)</f>
        <v>CALLE HERMANAS NANITA, NO. 74, SIMON ESTRIDER, AZUA</v>
      </c>
      <c r="I41" s="37" t="str">
        <f>+VLOOKUP(D41,'INFORMACION DE PROVEEDORES'!C:M,3,0)</f>
        <v xml:space="preserve"> FÍSICA</v>
      </c>
      <c r="J41" s="37">
        <v>1</v>
      </c>
      <c r="K41" s="37">
        <v>379</v>
      </c>
      <c r="L41" s="37">
        <v>26</v>
      </c>
      <c r="M41" s="37">
        <f t="shared" si="18"/>
        <v>1040</v>
      </c>
      <c r="N41" s="189">
        <v>60.180000000000007</v>
      </c>
      <c r="O41" s="80">
        <f>+L41*'PRECIOS SEGUN ADJ (RURAL)'!$B$2*'PRECIOS SEGUN ADJ (RURAL)'!$C$2</f>
        <v>62587.200000000004</v>
      </c>
      <c r="P41" s="80" t="e" vm="1">
        <f>+[4]!NumLetras(O41,"PESO","PESOS DOMINICANOS","$EE $m CON #d/100 CENTAVOS")</f>
        <v>#VALUE!</v>
      </c>
      <c r="Q41" s="80">
        <f t="shared" si="19"/>
        <v>10013.950000000001</v>
      </c>
      <c r="R41" s="165">
        <v>5</v>
      </c>
      <c r="S41" s="37">
        <f t="shared" si="0"/>
        <v>200</v>
      </c>
      <c r="T41" s="189">
        <v>33</v>
      </c>
      <c r="U41" s="80">
        <f>+R41*'PRECIOS SEGUN ADJ (RURAL)'!$B$3*'PRECIOS SEGUN ADJ (RURAL)'!$C$3</f>
        <v>6600</v>
      </c>
      <c r="V41" s="80" t="e" vm="1">
        <f>+[4]!NumLetras(U41,"PESO","PESOS DOMINICANOS","$EE $m CON #d/100 CENTAVOS")</f>
        <v>#VALUE!</v>
      </c>
      <c r="W41" s="165">
        <v>58</v>
      </c>
      <c r="X41" s="37">
        <f t="shared" si="1"/>
        <v>2320</v>
      </c>
      <c r="Y41" s="189">
        <v>87.91</v>
      </c>
      <c r="Z41" s="80">
        <f>+W41*'PRECIOS SEGUN ADJ (RURAL)'!$B$4*'PRECIOS SEGUN ADJ (RURAL)'!$C$4</f>
        <v>203951.19999999998</v>
      </c>
      <c r="AA41" s="80" t="e" vm="1">
        <f>+[4]!NumLetras(Z41,"PESO","PESOS DOMINICANOS","$EE $m CON #d/100 CENTAVOS")</f>
        <v>#VALUE!</v>
      </c>
      <c r="AB41" s="80">
        <f t="shared" si="20"/>
        <v>36711.22</v>
      </c>
      <c r="AC41" s="165">
        <v>70</v>
      </c>
      <c r="AD41" s="37">
        <f t="shared" si="2"/>
        <v>2800</v>
      </c>
      <c r="AE41" s="189">
        <v>53.95</v>
      </c>
      <c r="AF41" s="80">
        <f>+AC41*'PRECIOS SEGUN ADJ (RURAL)'!$B$5*'PRECIOS SEGUN ADJ (RURAL)'!$C$5</f>
        <v>151060</v>
      </c>
      <c r="AG41" s="80" t="e" vm="1">
        <f>+[4]!NumLetras(AF41,"PESO","PESOS DOMINICANOS","$EE $m CON #d/100 CENTAVOS")</f>
        <v>#VALUE!</v>
      </c>
      <c r="AH41" s="165">
        <v>9</v>
      </c>
      <c r="AI41" s="37">
        <f t="shared" si="3"/>
        <v>360</v>
      </c>
      <c r="AJ41" s="189">
        <v>29.05</v>
      </c>
      <c r="AK41" s="80">
        <f>+AH41*'PRECIOS SEGUN ADJ (RURAL)'!$B$6*'PRECIOS SEGUN ADJ (RURAL)'!$C$6</f>
        <v>10458</v>
      </c>
      <c r="AL41" s="80" t="e" vm="1">
        <f>+[4]!NumLetras(AK41,"PESO","PESOS DOMINICANOS","$EE $m CON #d/100 CENTAVOS")</f>
        <v>#VALUE!</v>
      </c>
      <c r="AM41" s="80">
        <f t="shared" si="21"/>
        <v>1673.28</v>
      </c>
      <c r="AN41" s="165">
        <v>21</v>
      </c>
      <c r="AO41" s="37">
        <f t="shared" si="4"/>
        <v>840</v>
      </c>
      <c r="AP41" s="189">
        <v>304.44</v>
      </c>
      <c r="AQ41" s="80">
        <f>+AN41*'PRECIOS SEGUN ADJ (RURAL)'!$B$7*'PRECIOS SEGUN ADJ (RURAL)'!$C$7</f>
        <v>255729.59999999998</v>
      </c>
      <c r="AR41" s="80" t="e" vm="1">
        <f>+[4]!NumLetras(AQ41,"PESO","PESOS DOMINICANOS","$EE $m CON #d/100 CENTAVOS")</f>
        <v>#VALUE!</v>
      </c>
      <c r="AS41" s="80">
        <f t="shared" si="22"/>
        <v>46031.33</v>
      </c>
      <c r="AT41" s="165">
        <v>5</v>
      </c>
      <c r="AU41" s="37">
        <f t="shared" si="5"/>
        <v>200</v>
      </c>
      <c r="AV41" s="189">
        <v>140.38999999999999</v>
      </c>
      <c r="AW41" s="80">
        <f>+AT41*'PRECIOS SEGUN ADJ (RURAL)'!$B$8*'PRECIOS SEGUN ADJ (RURAL)'!$C$8</f>
        <v>28077.999999999996</v>
      </c>
      <c r="AX41" s="80" t="e" vm="1">
        <f>+[4]!NumLetras(AW41,"PESO","PESOS DOMINICANOS","$EE $m CON #d/100 CENTAVOS")</f>
        <v>#VALUE!</v>
      </c>
      <c r="AY41" s="80">
        <f t="shared" si="23"/>
        <v>5054.04</v>
      </c>
      <c r="AZ41" s="165">
        <v>17</v>
      </c>
      <c r="BA41" s="37">
        <f t="shared" si="6"/>
        <v>680</v>
      </c>
      <c r="BB41" s="189">
        <v>68.099999999999994</v>
      </c>
      <c r="BC41" s="80">
        <f>+AZ41*'PRECIOS SEGUN ADJ (RURAL)'!$B$9*'PRECIOS SEGUN ADJ (RURAL)'!$C$9</f>
        <v>46307.999999999993</v>
      </c>
      <c r="BD41" s="80" t="e" vm="1">
        <f>+[4]!NumLetras(BC41,"PESO","PESOS DOMINICANOS","$EE $m CON #d/100 CENTAVOS")</f>
        <v>#VALUE!</v>
      </c>
      <c r="BE41" s="165">
        <v>379</v>
      </c>
      <c r="BF41" s="37">
        <f t="shared" si="24"/>
        <v>7580</v>
      </c>
      <c r="BG41" s="189">
        <v>5.5</v>
      </c>
      <c r="BH41" s="80">
        <f>+BE41*'PRECIOS SEGUN ADJ (RURAL)'!$B$10*'PRECIOS SEGUN ADJ (RURAL)'!$C$10</f>
        <v>41690</v>
      </c>
      <c r="BI41" s="80" t="e" vm="1">
        <f>+[4]!NumLetras(BH41,"PESO","PESOS DOMINICANOS","$EE $m CON #d/100 CENTAVOS")</f>
        <v>#VALUE!</v>
      </c>
      <c r="BJ41" s="165">
        <v>379</v>
      </c>
      <c r="BK41" s="37">
        <f t="shared" si="7"/>
        <v>15160</v>
      </c>
      <c r="BL41" s="189">
        <v>7.1500000000000012</v>
      </c>
      <c r="BM41" s="80">
        <f>+BJ41*'PRECIOS SEGUN ADJ (RURAL)'!$B$11*'PRECIOS SEGUN ADJ (RURAL)'!$C$11</f>
        <v>108394</v>
      </c>
      <c r="BN41" s="80" t="e" vm="1">
        <f>+[4]!NumLetras(BM41,"PESO","PESOS DOMINICANOS","$EE $m CON #d/100 CENTAVOS")</f>
        <v>#VALUE!</v>
      </c>
      <c r="BO41" s="165">
        <v>379</v>
      </c>
      <c r="BP41" s="37">
        <f t="shared" si="8"/>
        <v>15160</v>
      </c>
      <c r="BQ41" s="189">
        <v>6.84</v>
      </c>
      <c r="BR41" s="80">
        <f>+BO41*'PRECIOS SEGUN ADJ (RURAL)'!$B$12*'PRECIOS SEGUN ADJ (RURAL)'!$C$12</f>
        <v>103694.40000000001</v>
      </c>
      <c r="BS41" s="80" t="e" vm="1">
        <f>+[4]!NumLetras(BR41,"PESO","PESOS DOMINICANOS","$EE $m CON #d/100 CENTAVOS")</f>
        <v>#VALUE!</v>
      </c>
      <c r="BT41" s="193">
        <v>48</v>
      </c>
      <c r="BU41" s="194">
        <f t="shared" si="9"/>
        <v>1920</v>
      </c>
      <c r="BV41" s="195">
        <v>21.68</v>
      </c>
      <c r="BW41" s="196">
        <f>+BT41*'PRECIOS SEGUN ADJ (RURAL)'!$B$13*'PRECIOS SEGUN ADJ (RURAL)'!$C$13</f>
        <v>41625.599999999991</v>
      </c>
      <c r="BX41" s="196" t="e" vm="1">
        <f>+[4]!NumLetras(BW41,"PESO","PESOS DOMINICANOS","$EE $m CON #d/100 CENTAVOS")</f>
        <v>#VALUE!</v>
      </c>
      <c r="BY41" s="165">
        <v>379</v>
      </c>
      <c r="BZ41" s="37">
        <f t="shared" si="10"/>
        <v>15160</v>
      </c>
      <c r="CA41" s="189">
        <v>6.5999999999999988</v>
      </c>
      <c r="CB41" s="80">
        <f>+BY41*'PRECIOS SEGUN ADJ (RURAL)'!$B$14*'PRECIOS SEGUN ADJ (RURAL)'!$C$14</f>
        <v>100056</v>
      </c>
      <c r="CC41" s="80" t="e" vm="1">
        <f>+[4]!NumLetras(CB41,"PESO","PESOS DOMINICANOS","$EE $m CON #d/100 CENTAVOS")</f>
        <v>#VALUE!</v>
      </c>
      <c r="CD41" s="165">
        <v>13</v>
      </c>
      <c r="CE41" s="37">
        <f t="shared" si="11"/>
        <v>520</v>
      </c>
      <c r="CF41" s="189">
        <v>82.59999999999998</v>
      </c>
      <c r="CG41" s="80">
        <f>+CD41*'PRECIOS SEGUN ADJ (RURAL)'!$B$15*'PRECIOS SEGUN ADJ (RURAL)'!$C$15</f>
        <v>42952</v>
      </c>
      <c r="CH41" s="80" t="e" vm="1">
        <f>+[4]!NumLetras(CG41,"PESO","PESOS DOMINICANOS","$EE $m CON #d/100 CENTAVOS")</f>
        <v>#VALUE!</v>
      </c>
      <c r="CI41" s="80">
        <f t="shared" si="25"/>
        <v>7731.36</v>
      </c>
      <c r="CJ41" s="197">
        <v>379</v>
      </c>
      <c r="CK41" s="198">
        <f t="shared" si="26"/>
        <v>7580</v>
      </c>
      <c r="CL41" s="199">
        <v>5.5</v>
      </c>
      <c r="CM41" s="200">
        <f>+CJ41*'PRECIOS SEGUN ADJ (RURAL)'!$B$16*'PRECIOS SEGUN ADJ (RURAL)'!$C$16</f>
        <v>41690</v>
      </c>
      <c r="CN41" s="200" t="e" vm="1">
        <f>+[4]!NumLetras(CM41,"PESO","PESOS DOMINICANOS","$EE $m CON #d/100 CENTAVOS")</f>
        <v>#VALUE!</v>
      </c>
      <c r="CO41" s="165">
        <v>379</v>
      </c>
      <c r="CP41" s="37">
        <f t="shared" si="12"/>
        <v>15160</v>
      </c>
      <c r="CQ41" s="189">
        <v>23.059999999999995</v>
      </c>
      <c r="CR41" s="80">
        <f>+CO41*'PRECIOS SEGUN ADJ (RURAL)'!$B$17*'PRECIOS SEGUN ADJ (RURAL)'!$C$17</f>
        <v>349589.6</v>
      </c>
      <c r="CS41" s="80" t="e" vm="1">
        <f>+[4]!NumLetras(CR41,"PESO","PESOS DOMINICANOS","$EE $m CON #d/100 CENTAVOS")</f>
        <v>#VALUE!</v>
      </c>
      <c r="CT41" s="201">
        <v>21</v>
      </c>
      <c r="CU41" s="202">
        <f t="shared" si="13"/>
        <v>840</v>
      </c>
      <c r="CV41" s="203">
        <v>220</v>
      </c>
      <c r="CW41" s="204">
        <f>+CT41*'PRECIOS SEGUN ADJ (RURAL)'!$B$18*'PRECIOS SEGUN ADJ (RURAL)'!$C$18</f>
        <v>184800</v>
      </c>
      <c r="CX41" s="204" t="e" vm="1">
        <f>+[4]!NumLetras(CW41,"PESO","PESOS DOMINICANOS","$EE $m CON #d/100 CENTAVOS")</f>
        <v>#VALUE!</v>
      </c>
      <c r="CY41" s="204">
        <f t="shared" si="27"/>
        <v>33264</v>
      </c>
      <c r="CZ41" s="165">
        <v>15</v>
      </c>
      <c r="DA41" s="37">
        <f t="shared" si="14"/>
        <v>600</v>
      </c>
      <c r="DB41" s="189">
        <v>21.83</v>
      </c>
      <c r="DC41" s="80">
        <f>+CZ41*'PRECIOS SEGUN ADJ (RURAL)'!$B$19*'PRECIOS SEGUN ADJ (RURAL)'!$C$19</f>
        <v>13098</v>
      </c>
      <c r="DD41" s="80" t="e" vm="1">
        <f>+[4]!NumLetras(DC41,"PESO","PESOS DOMINICANOS","$EE $m CON #d/100 CENTAVOS")</f>
        <v>#VALUE!</v>
      </c>
      <c r="DE41" s="80">
        <f t="shared" si="28"/>
        <v>2357.64</v>
      </c>
      <c r="DF41" s="165">
        <v>55</v>
      </c>
      <c r="DG41" s="37">
        <f t="shared" si="15"/>
        <v>2200</v>
      </c>
      <c r="DH41" s="189">
        <v>33</v>
      </c>
      <c r="DI41" s="80">
        <f>+DF41*'PRECIOS SEGUN ADJ (RURAL)'!$B$20*'PRECIOS SEGUN ADJ (RURAL)'!$C$20</f>
        <v>72600</v>
      </c>
      <c r="DJ41" s="80" t="e" vm="1">
        <f>+[4]!NumLetras(DI41,"PESO","PESOS DOMINICANOS","$EE $m CON #d/100 CENTAVOS")</f>
        <v>#VALUE!</v>
      </c>
      <c r="DK41" s="80">
        <f t="shared" si="29"/>
        <v>1722124.78</v>
      </c>
      <c r="DL41" s="80" t="e" vm="1">
        <f>+[4]!NumLetras(DK41,"PESO","PESOS DOMINICANOS","$EE $m CON #d/100 CENTAVOS")</f>
        <v>#VALUE!</v>
      </c>
      <c r="DM41" s="80">
        <f t="shared" si="32"/>
        <v>1864961.6</v>
      </c>
      <c r="DN41" s="80" t="e" vm="1">
        <f>+[4]!NumLetras(DM41,"PESO","PESOS DOMINICANOS","$EE $m CON #d/100 CENTAVOS")</f>
        <v>#VALUE!</v>
      </c>
      <c r="DO41" s="80">
        <f t="shared" si="33"/>
        <v>142836.82</v>
      </c>
      <c r="DP41" s="80" t="e" vm="1">
        <f>+[4]!NumLetras(DO41,"PESO","PESOS DOMINICANOS","$EE $m CON #d/100 CENTAVOS")</f>
        <v>#VALUE!</v>
      </c>
      <c r="DQ41" s="80">
        <f t="shared" si="30"/>
        <v>372992.32</v>
      </c>
      <c r="DR41" s="80" t="e" vm="1">
        <f>+[4]!NumLetras(DQ41,"PESO","PESOS DOMINICANOS","$EE $m CON #d/100 CENTAVOS")</f>
        <v>#VALUE!</v>
      </c>
      <c r="DS41" s="80">
        <f t="shared" si="31"/>
        <v>18649.62</v>
      </c>
      <c r="DT41" s="80"/>
      <c r="DU41" s="37" t="str">
        <f>+VLOOKUP(D41,'RURAL XENIA'!F:H,2,0)</f>
        <v>R-01</v>
      </c>
    </row>
    <row r="42" spans="1:125" hidden="1">
      <c r="A42" s="37">
        <v>41</v>
      </c>
      <c r="B42" s="37">
        <v>41</v>
      </c>
      <c r="C42" s="26" t="s">
        <v>3095</v>
      </c>
      <c r="D42" s="37">
        <v>130707529</v>
      </c>
      <c r="E42" s="37">
        <f>+VLOOKUP(D42,'INFORMACION DE PROVEEDORES'!C:I,2,0)</f>
        <v>130707529</v>
      </c>
      <c r="F42" s="26" t="str">
        <f>+VLOOKUP(D42,'INFORMACION DE PROVEEDORES'!C:J,4,0)</f>
        <v>ALBERTO SANCHEZ MARTE</v>
      </c>
      <c r="G42" s="37" t="str">
        <f>+VLOOKUP(D42,'INFORMACION DE PROVEEDORES'!C:K,5,0)</f>
        <v>056-0027544-9</v>
      </c>
      <c r="H42" s="26" t="str">
        <f>+VLOOKUP(D42,'INFORMACION DE PROVEEDORES'!C:L,7,0)</f>
        <v xml:space="preserve">CALLE CRUCE DE MIRABEL, NO.81, CENTRO CIUDAD, </v>
      </c>
      <c r="I42" s="37" t="str">
        <f>+VLOOKUP(D42,'INFORMACION DE PROVEEDORES'!C:M,3,0)</f>
        <v xml:space="preserve"> JURÍDICA</v>
      </c>
      <c r="J42" s="37">
        <v>1</v>
      </c>
      <c r="K42" s="37">
        <v>290</v>
      </c>
      <c r="L42" s="37">
        <v>20</v>
      </c>
      <c r="M42" s="37">
        <f t="shared" si="18"/>
        <v>800</v>
      </c>
      <c r="N42" s="189">
        <v>60.180000000000007</v>
      </c>
      <c r="O42" s="80">
        <f>+L42*'PRECIOS SEGUN ADJ (RURAL)'!$B$2*'PRECIOS SEGUN ADJ (RURAL)'!$C$2</f>
        <v>48144</v>
      </c>
      <c r="P42" s="80" t="e" vm="1">
        <f>+[4]!NumLetras(O42,"PESO","PESOS DOMINICANOS","$EE $m CON #d/100 CENTAVOS")</f>
        <v>#VALUE!</v>
      </c>
      <c r="Q42" s="80">
        <f t="shared" si="19"/>
        <v>7703.04</v>
      </c>
      <c r="R42" s="165">
        <v>4</v>
      </c>
      <c r="S42" s="37">
        <f t="shared" si="0"/>
        <v>160</v>
      </c>
      <c r="T42" s="189">
        <v>33</v>
      </c>
      <c r="U42" s="80">
        <f>+R42*'PRECIOS SEGUN ADJ (RURAL)'!$B$3*'PRECIOS SEGUN ADJ (RURAL)'!$C$3</f>
        <v>5280</v>
      </c>
      <c r="V42" s="80" t="e" vm="1">
        <f>+[4]!NumLetras(U42,"PESO","PESOS DOMINICANOS","$EE $m CON #d/100 CENTAVOS")</f>
        <v>#VALUE!</v>
      </c>
      <c r="W42" s="165">
        <v>44</v>
      </c>
      <c r="X42" s="37">
        <f t="shared" si="1"/>
        <v>1760</v>
      </c>
      <c r="Y42" s="189">
        <v>87.91</v>
      </c>
      <c r="Z42" s="80">
        <f>+W42*'PRECIOS SEGUN ADJ (RURAL)'!$B$4*'PRECIOS SEGUN ADJ (RURAL)'!$C$4</f>
        <v>154721.60000000001</v>
      </c>
      <c r="AA42" s="80" t="e" vm="1">
        <f>+[4]!NumLetras(Z42,"PESO","PESOS DOMINICANOS","$EE $m CON #d/100 CENTAVOS")</f>
        <v>#VALUE!</v>
      </c>
      <c r="AB42" s="80">
        <f t="shared" si="20"/>
        <v>27849.89</v>
      </c>
      <c r="AC42" s="165">
        <v>54</v>
      </c>
      <c r="AD42" s="37">
        <f t="shared" si="2"/>
        <v>2160</v>
      </c>
      <c r="AE42" s="189">
        <v>53.95</v>
      </c>
      <c r="AF42" s="80">
        <f>+AC42*'PRECIOS SEGUN ADJ (RURAL)'!$B$5*'PRECIOS SEGUN ADJ (RURAL)'!$C$5</f>
        <v>116532</v>
      </c>
      <c r="AG42" s="80" t="e" vm="1">
        <f>+[4]!NumLetras(AF42,"PESO","PESOS DOMINICANOS","$EE $m CON #d/100 CENTAVOS")</f>
        <v>#VALUE!</v>
      </c>
      <c r="AH42" s="165">
        <v>7</v>
      </c>
      <c r="AI42" s="37">
        <f t="shared" si="3"/>
        <v>280</v>
      </c>
      <c r="AJ42" s="189">
        <v>29.05</v>
      </c>
      <c r="AK42" s="80">
        <f>+AH42*'PRECIOS SEGUN ADJ (RURAL)'!$B$6*'PRECIOS SEGUN ADJ (RURAL)'!$C$6</f>
        <v>8134</v>
      </c>
      <c r="AL42" s="80" t="e" vm="1">
        <f>+[4]!NumLetras(AK42,"PESO","PESOS DOMINICANOS","$EE $m CON #d/100 CENTAVOS")</f>
        <v>#VALUE!</v>
      </c>
      <c r="AM42" s="80">
        <f t="shared" si="21"/>
        <v>1301.44</v>
      </c>
      <c r="AN42" s="165">
        <v>16</v>
      </c>
      <c r="AO42" s="37">
        <f t="shared" si="4"/>
        <v>640</v>
      </c>
      <c r="AP42" s="189">
        <v>304.44</v>
      </c>
      <c r="AQ42" s="80">
        <f>+AN42*'PRECIOS SEGUN ADJ (RURAL)'!$B$7*'PRECIOS SEGUN ADJ (RURAL)'!$C$7</f>
        <v>194841.60000000001</v>
      </c>
      <c r="AR42" s="80" t="e" vm="1">
        <f>+[4]!NumLetras(AQ42,"PESO","PESOS DOMINICANOS","$EE $m CON #d/100 CENTAVOS")</f>
        <v>#VALUE!</v>
      </c>
      <c r="AS42" s="80">
        <f t="shared" si="22"/>
        <v>35071.49</v>
      </c>
      <c r="AT42" s="165">
        <v>4</v>
      </c>
      <c r="AU42" s="37">
        <f t="shared" si="5"/>
        <v>160</v>
      </c>
      <c r="AV42" s="189">
        <v>140.38999999999999</v>
      </c>
      <c r="AW42" s="80">
        <f>+AT42*'PRECIOS SEGUN ADJ (RURAL)'!$B$8*'PRECIOS SEGUN ADJ (RURAL)'!$C$8</f>
        <v>22462.399999999998</v>
      </c>
      <c r="AX42" s="80" t="e" vm="1">
        <f>+[4]!NumLetras(AW42,"PESO","PESOS DOMINICANOS","$EE $m CON #d/100 CENTAVOS")</f>
        <v>#VALUE!</v>
      </c>
      <c r="AY42" s="80">
        <f t="shared" si="23"/>
        <v>4043.23</v>
      </c>
      <c r="AZ42" s="165">
        <v>13</v>
      </c>
      <c r="BA42" s="37">
        <f t="shared" si="6"/>
        <v>520</v>
      </c>
      <c r="BB42" s="189">
        <v>68.099999999999994</v>
      </c>
      <c r="BC42" s="80">
        <f>+AZ42*'PRECIOS SEGUN ADJ (RURAL)'!$B$9*'PRECIOS SEGUN ADJ (RURAL)'!$C$9</f>
        <v>35412</v>
      </c>
      <c r="BD42" s="80" t="e" vm="1">
        <f>+[4]!NumLetras(BC42,"PESO","PESOS DOMINICANOS","$EE $m CON #d/100 CENTAVOS")</f>
        <v>#VALUE!</v>
      </c>
      <c r="BE42" s="165">
        <v>290</v>
      </c>
      <c r="BF42" s="37">
        <f t="shared" si="24"/>
        <v>5800</v>
      </c>
      <c r="BG42" s="189">
        <v>5.5</v>
      </c>
      <c r="BH42" s="80">
        <f>+BE42*'PRECIOS SEGUN ADJ (RURAL)'!$B$10*'PRECIOS SEGUN ADJ (RURAL)'!$C$10</f>
        <v>31900</v>
      </c>
      <c r="BI42" s="80" t="e" vm="1">
        <f>+[4]!NumLetras(BH42,"PESO","PESOS DOMINICANOS","$EE $m CON #d/100 CENTAVOS")</f>
        <v>#VALUE!</v>
      </c>
      <c r="BJ42" s="165">
        <v>290</v>
      </c>
      <c r="BK42" s="37">
        <f t="shared" si="7"/>
        <v>11600</v>
      </c>
      <c r="BL42" s="189">
        <v>7.1500000000000012</v>
      </c>
      <c r="BM42" s="80">
        <f>+BJ42*'PRECIOS SEGUN ADJ (RURAL)'!$B$11*'PRECIOS SEGUN ADJ (RURAL)'!$C$11</f>
        <v>82940</v>
      </c>
      <c r="BN42" s="80" t="e" vm="1">
        <f>+[4]!NumLetras(BM42,"PESO","PESOS DOMINICANOS","$EE $m CON #d/100 CENTAVOS")</f>
        <v>#VALUE!</v>
      </c>
      <c r="BO42" s="165">
        <v>290</v>
      </c>
      <c r="BP42" s="37">
        <f t="shared" si="8"/>
        <v>11600</v>
      </c>
      <c r="BQ42" s="189">
        <v>6.84</v>
      </c>
      <c r="BR42" s="80">
        <f>+BO42*'PRECIOS SEGUN ADJ (RURAL)'!$B$12*'PRECIOS SEGUN ADJ (RURAL)'!$C$12</f>
        <v>79344</v>
      </c>
      <c r="BS42" s="80" t="e" vm="1">
        <f>+[4]!NumLetras(BR42,"PESO","PESOS DOMINICANOS","$EE $m CON #d/100 CENTAVOS")</f>
        <v>#VALUE!</v>
      </c>
      <c r="BT42" s="193">
        <v>37</v>
      </c>
      <c r="BU42" s="194">
        <f t="shared" si="9"/>
        <v>1480</v>
      </c>
      <c r="BV42" s="195">
        <v>21.68</v>
      </c>
      <c r="BW42" s="196">
        <f>+BT42*'PRECIOS SEGUN ADJ (RURAL)'!$B$13*'PRECIOS SEGUN ADJ (RURAL)'!$C$13</f>
        <v>32086.399999999998</v>
      </c>
      <c r="BX42" s="196" t="e" vm="1">
        <f>+[4]!NumLetras(BW42,"PESO","PESOS DOMINICANOS","$EE $m CON #d/100 CENTAVOS")</f>
        <v>#VALUE!</v>
      </c>
      <c r="BY42" s="165">
        <v>290</v>
      </c>
      <c r="BZ42" s="37">
        <f t="shared" si="10"/>
        <v>11600</v>
      </c>
      <c r="CA42" s="189">
        <v>6.5999999999999988</v>
      </c>
      <c r="CB42" s="80">
        <f>+BY42*'PRECIOS SEGUN ADJ (RURAL)'!$B$14*'PRECIOS SEGUN ADJ (RURAL)'!$C$14</f>
        <v>76560</v>
      </c>
      <c r="CC42" s="80" t="e" vm="1">
        <f>+[4]!NumLetras(CB42,"PESO","PESOS DOMINICANOS","$EE $m CON #d/100 CENTAVOS")</f>
        <v>#VALUE!</v>
      </c>
      <c r="CD42" s="165">
        <v>10</v>
      </c>
      <c r="CE42" s="37">
        <f t="shared" si="11"/>
        <v>400</v>
      </c>
      <c r="CF42" s="189">
        <v>82.59999999999998</v>
      </c>
      <c r="CG42" s="80">
        <f>+CD42*'PRECIOS SEGUN ADJ (RURAL)'!$B$15*'PRECIOS SEGUN ADJ (RURAL)'!$C$15</f>
        <v>33040</v>
      </c>
      <c r="CH42" s="80" t="e" vm="1">
        <f>+[4]!NumLetras(CG42,"PESO","PESOS DOMINICANOS","$EE $m CON #d/100 CENTAVOS")</f>
        <v>#VALUE!</v>
      </c>
      <c r="CI42" s="80">
        <f t="shared" si="25"/>
        <v>5947.2</v>
      </c>
      <c r="CJ42" s="197">
        <v>290</v>
      </c>
      <c r="CK42" s="198">
        <f t="shared" si="26"/>
        <v>5800</v>
      </c>
      <c r="CL42" s="199">
        <v>5.5</v>
      </c>
      <c r="CM42" s="200">
        <f>+CJ42*'PRECIOS SEGUN ADJ (RURAL)'!$B$16*'PRECIOS SEGUN ADJ (RURAL)'!$C$16</f>
        <v>31900</v>
      </c>
      <c r="CN42" s="200" t="e" vm="1">
        <f>+[4]!NumLetras(CM42,"PESO","PESOS DOMINICANOS","$EE $m CON #d/100 CENTAVOS")</f>
        <v>#VALUE!</v>
      </c>
      <c r="CO42" s="165">
        <v>290</v>
      </c>
      <c r="CP42" s="37">
        <f t="shared" si="12"/>
        <v>11600</v>
      </c>
      <c r="CQ42" s="189">
        <v>23.059999999999995</v>
      </c>
      <c r="CR42" s="80">
        <f>+CO42*'PRECIOS SEGUN ADJ (RURAL)'!$B$17*'PRECIOS SEGUN ADJ (RURAL)'!$C$17</f>
        <v>267496</v>
      </c>
      <c r="CS42" s="80" t="e" vm="1">
        <f>+[4]!NumLetras(CR42,"PESO","PESOS DOMINICANOS","$EE $m CON #d/100 CENTAVOS")</f>
        <v>#VALUE!</v>
      </c>
      <c r="CT42" s="201">
        <v>16</v>
      </c>
      <c r="CU42" s="202">
        <f t="shared" si="13"/>
        <v>640</v>
      </c>
      <c r="CV42" s="203">
        <v>220</v>
      </c>
      <c r="CW42" s="204">
        <f>+CT42*'PRECIOS SEGUN ADJ (RURAL)'!$B$18*'PRECIOS SEGUN ADJ (RURAL)'!$C$18</f>
        <v>140800</v>
      </c>
      <c r="CX42" s="204" t="e" vm="1">
        <f>+[4]!NumLetras(CW42,"PESO","PESOS DOMINICANOS","$EE $m CON #d/100 CENTAVOS")</f>
        <v>#VALUE!</v>
      </c>
      <c r="CY42" s="204">
        <f t="shared" si="27"/>
        <v>25344</v>
      </c>
      <c r="CZ42" s="165">
        <v>12</v>
      </c>
      <c r="DA42" s="37">
        <f t="shared" si="14"/>
        <v>480</v>
      </c>
      <c r="DB42" s="189">
        <v>21.83</v>
      </c>
      <c r="DC42" s="80">
        <f>+CZ42*'PRECIOS SEGUN ADJ (RURAL)'!$B$19*'PRECIOS SEGUN ADJ (RURAL)'!$C$19</f>
        <v>10478.4</v>
      </c>
      <c r="DD42" s="80" t="e" vm="1">
        <f>+[4]!NumLetras(DC42,"PESO","PESOS DOMINICANOS","$EE $m CON #d/100 CENTAVOS")</f>
        <v>#VALUE!</v>
      </c>
      <c r="DE42" s="80">
        <f t="shared" si="28"/>
        <v>1886.11</v>
      </c>
      <c r="DF42" s="165">
        <v>42</v>
      </c>
      <c r="DG42" s="37">
        <f t="shared" si="15"/>
        <v>1680</v>
      </c>
      <c r="DH42" s="189">
        <v>33</v>
      </c>
      <c r="DI42" s="80">
        <f>+DF42*'PRECIOS SEGUN ADJ (RURAL)'!$B$20*'PRECIOS SEGUN ADJ (RURAL)'!$C$20</f>
        <v>55440</v>
      </c>
      <c r="DJ42" s="80" t="e" vm="1">
        <f>+[4]!NumLetras(DI42,"PESO","PESOS DOMINICANOS","$EE $m CON #d/100 CENTAVOS")</f>
        <v>#VALUE!</v>
      </c>
      <c r="DK42" s="80">
        <f t="shared" si="29"/>
        <v>1318366</v>
      </c>
      <c r="DL42" s="80" t="e" vm="1">
        <f>+[4]!NumLetras(DK42,"PESO","PESOS DOMINICANOS","$EE $m CON #d/100 CENTAVOS")</f>
        <v>#VALUE!</v>
      </c>
      <c r="DM42" s="80">
        <f t="shared" si="32"/>
        <v>1427512.4</v>
      </c>
      <c r="DN42" s="80" t="e" vm="1">
        <f>+[4]!NumLetras(DM42,"PESO","PESOS DOMINICANOS","$EE $m CON #d/100 CENTAVOS")</f>
        <v>#VALUE!</v>
      </c>
      <c r="DO42" s="80">
        <f t="shared" si="33"/>
        <v>109146.4</v>
      </c>
      <c r="DP42" s="80" t="e" vm="1">
        <f>+[4]!NumLetras(DO42,"PESO","PESOS DOMINICANOS","$EE $m CON #d/100 CENTAVOS")</f>
        <v>#VALUE!</v>
      </c>
      <c r="DQ42" s="80">
        <f t="shared" si="30"/>
        <v>285502.48</v>
      </c>
      <c r="DR42" s="80" t="e" vm="1">
        <f>+[4]!NumLetras(DQ42,"PESO","PESOS DOMINICANOS","$EE $m CON #d/100 CENTAVOS")</f>
        <v>#VALUE!</v>
      </c>
      <c r="DS42" s="80">
        <f t="shared" si="31"/>
        <v>14275.12</v>
      </c>
      <c r="DT42" s="80"/>
      <c r="DU42" s="37" t="str">
        <f>+VLOOKUP(D42,'RURAL XENIA'!F:H,2,0)</f>
        <v>R-35</v>
      </c>
    </row>
    <row r="43" spans="1:125" hidden="1">
      <c r="A43" s="37">
        <v>42</v>
      </c>
      <c r="B43" s="37">
        <v>42</v>
      </c>
      <c r="C43" s="26" t="s">
        <v>3106</v>
      </c>
      <c r="D43" s="37">
        <v>131828132</v>
      </c>
      <c r="E43" s="37">
        <f>+VLOOKUP(D43,'INFORMACION DE PROVEEDORES'!C:I,2,0)</f>
        <v>131828132</v>
      </c>
      <c r="F43" s="26" t="e">
        <f>+VLOOKUP(D43,'INFORMACION DE PROVEEDORES'!C:J,4,0)</f>
        <v>#N/A</v>
      </c>
      <c r="G43" s="37" t="e">
        <f>+VLOOKUP(D43,'INFORMACION DE PROVEEDORES'!C:K,5,0)</f>
        <v>#N/A</v>
      </c>
      <c r="H43" s="26" t="e">
        <f>+VLOOKUP(D43,'INFORMACION DE PROVEEDORES'!C:L,7,0)</f>
        <v>#N/A</v>
      </c>
      <c r="I43" s="37" t="str">
        <f>+VLOOKUP(D43,'INFORMACION DE PROVEEDORES'!C:M,3,0)</f>
        <v xml:space="preserve"> JURÍDICA</v>
      </c>
      <c r="J43" s="37">
        <v>1</v>
      </c>
      <c r="K43" s="37">
        <v>524</v>
      </c>
      <c r="L43" s="37">
        <v>35</v>
      </c>
      <c r="M43" s="37">
        <f t="shared" si="18"/>
        <v>1400</v>
      </c>
      <c r="N43" s="189">
        <v>60.180000000000007</v>
      </c>
      <c r="O43" s="80">
        <f>+L43*'PRECIOS SEGUN ADJ (RURAL)'!$B$2*'PRECIOS SEGUN ADJ (RURAL)'!$C$2</f>
        <v>84252</v>
      </c>
      <c r="P43" s="80" t="e" vm="1">
        <f>+[4]!NumLetras(O43,"PESO","PESOS DOMINICANOS","$EE $m CON #d/100 CENTAVOS")</f>
        <v>#VALUE!</v>
      </c>
      <c r="Q43" s="80">
        <f t="shared" si="19"/>
        <v>13480.32</v>
      </c>
      <c r="R43" s="165">
        <v>6</v>
      </c>
      <c r="S43" s="37">
        <f t="shared" si="0"/>
        <v>240</v>
      </c>
      <c r="T43" s="189">
        <v>33</v>
      </c>
      <c r="U43" s="80">
        <f>+R43*'PRECIOS SEGUN ADJ (RURAL)'!$B$3*'PRECIOS SEGUN ADJ (RURAL)'!$C$3</f>
        <v>7920</v>
      </c>
      <c r="V43" s="80" t="e" vm="1">
        <f>+[4]!NumLetras(U43,"PESO","PESOS DOMINICANOS","$EE $m CON #d/100 CENTAVOS")</f>
        <v>#VALUE!</v>
      </c>
      <c r="W43" s="165">
        <v>80</v>
      </c>
      <c r="X43" s="37">
        <f t="shared" si="1"/>
        <v>3200</v>
      </c>
      <c r="Y43" s="189">
        <v>87.91</v>
      </c>
      <c r="Z43" s="80">
        <f>+W43*'PRECIOS SEGUN ADJ (RURAL)'!$B$4*'PRECIOS SEGUN ADJ (RURAL)'!$C$4</f>
        <v>281312</v>
      </c>
      <c r="AA43" s="80" t="e" vm="1">
        <f>+[4]!NumLetras(Z43,"PESO","PESOS DOMINICANOS","$EE $m CON #d/100 CENTAVOS")</f>
        <v>#VALUE!</v>
      </c>
      <c r="AB43" s="80">
        <f t="shared" si="20"/>
        <v>50636.160000000003</v>
      </c>
      <c r="AC43" s="165">
        <v>97</v>
      </c>
      <c r="AD43" s="37">
        <f t="shared" si="2"/>
        <v>3880</v>
      </c>
      <c r="AE43" s="189">
        <v>53.95</v>
      </c>
      <c r="AF43" s="80">
        <f>+AC43*'PRECIOS SEGUN ADJ (RURAL)'!$B$5*'PRECIOS SEGUN ADJ (RURAL)'!$C$5</f>
        <v>209326.00000000003</v>
      </c>
      <c r="AG43" s="80" t="e" vm="1">
        <f>+[4]!NumLetras(AF43,"PESO","PESOS DOMINICANOS","$EE $m CON #d/100 CENTAVOS")</f>
        <v>#VALUE!</v>
      </c>
      <c r="AH43" s="165">
        <v>12</v>
      </c>
      <c r="AI43" s="37">
        <f t="shared" si="3"/>
        <v>480</v>
      </c>
      <c r="AJ43" s="189">
        <v>29.05</v>
      </c>
      <c r="AK43" s="80">
        <f>+AH43*'PRECIOS SEGUN ADJ (RURAL)'!$B$6*'PRECIOS SEGUN ADJ (RURAL)'!$C$6</f>
        <v>13944</v>
      </c>
      <c r="AL43" s="80" t="e" vm="1">
        <f>+[4]!NumLetras(AK43,"PESO","PESOS DOMINICANOS","$EE $m CON #d/100 CENTAVOS")</f>
        <v>#VALUE!</v>
      </c>
      <c r="AM43" s="80">
        <f t="shared" si="21"/>
        <v>2231.04</v>
      </c>
      <c r="AN43" s="165">
        <v>29</v>
      </c>
      <c r="AO43" s="37">
        <f t="shared" si="4"/>
        <v>1160</v>
      </c>
      <c r="AP43" s="189">
        <v>304.44</v>
      </c>
      <c r="AQ43" s="80">
        <f>+AN43*'PRECIOS SEGUN ADJ (RURAL)'!$B$7*'PRECIOS SEGUN ADJ (RURAL)'!$C$7</f>
        <v>353150.4</v>
      </c>
      <c r="AR43" s="80" t="e" vm="1">
        <f>+[4]!NumLetras(AQ43,"PESO","PESOS DOMINICANOS","$EE $m CON #d/100 CENTAVOS")</f>
        <v>#VALUE!</v>
      </c>
      <c r="AS43" s="80">
        <f t="shared" si="22"/>
        <v>63567.07</v>
      </c>
      <c r="AT43" s="165">
        <v>6</v>
      </c>
      <c r="AU43" s="37">
        <f t="shared" si="5"/>
        <v>240</v>
      </c>
      <c r="AV43" s="189">
        <v>140.38999999999999</v>
      </c>
      <c r="AW43" s="80">
        <f>+AT43*'PRECIOS SEGUN ADJ (RURAL)'!$B$8*'PRECIOS SEGUN ADJ (RURAL)'!$C$8</f>
        <v>33693.599999999999</v>
      </c>
      <c r="AX43" s="80" t="e" vm="1">
        <f>+[4]!NumLetras(AW43,"PESO","PESOS DOMINICANOS","$EE $m CON #d/100 CENTAVOS")</f>
        <v>#VALUE!</v>
      </c>
      <c r="AY43" s="80">
        <f t="shared" si="23"/>
        <v>6064.85</v>
      </c>
      <c r="AZ43" s="165">
        <v>24</v>
      </c>
      <c r="BA43" s="37">
        <f t="shared" si="6"/>
        <v>960</v>
      </c>
      <c r="BB43" s="189">
        <v>68.099999999999994</v>
      </c>
      <c r="BC43" s="80">
        <f>+AZ43*'PRECIOS SEGUN ADJ (RURAL)'!$B$9*'PRECIOS SEGUN ADJ (RURAL)'!$C$9</f>
        <v>65375.999999999993</v>
      </c>
      <c r="BD43" s="80" t="e" vm="1">
        <f>+[4]!NumLetras(BC43,"PESO","PESOS DOMINICANOS","$EE $m CON #d/100 CENTAVOS")</f>
        <v>#VALUE!</v>
      </c>
      <c r="BE43" s="165">
        <v>524</v>
      </c>
      <c r="BF43" s="37">
        <f t="shared" si="24"/>
        <v>10480</v>
      </c>
      <c r="BG43" s="189">
        <v>5.5</v>
      </c>
      <c r="BH43" s="80">
        <f>+BE43*'PRECIOS SEGUN ADJ (RURAL)'!$B$10*'PRECIOS SEGUN ADJ (RURAL)'!$C$10</f>
        <v>57640</v>
      </c>
      <c r="BI43" s="80" t="e" vm="1">
        <f>+[4]!NumLetras(BH43,"PESO","PESOS DOMINICANOS","$EE $m CON #d/100 CENTAVOS")</f>
        <v>#VALUE!</v>
      </c>
      <c r="BJ43" s="165">
        <v>524</v>
      </c>
      <c r="BK43" s="37">
        <f t="shared" si="7"/>
        <v>20960</v>
      </c>
      <c r="BL43" s="189">
        <v>7.1500000000000012</v>
      </c>
      <c r="BM43" s="80">
        <f>+BJ43*'PRECIOS SEGUN ADJ (RURAL)'!$B$11*'PRECIOS SEGUN ADJ (RURAL)'!$C$11</f>
        <v>149864</v>
      </c>
      <c r="BN43" s="80" t="e" vm="1">
        <f>+[4]!NumLetras(BM43,"PESO","PESOS DOMINICANOS","$EE $m CON #d/100 CENTAVOS")</f>
        <v>#VALUE!</v>
      </c>
      <c r="BO43" s="165">
        <v>524</v>
      </c>
      <c r="BP43" s="37">
        <f t="shared" si="8"/>
        <v>20960</v>
      </c>
      <c r="BQ43" s="189">
        <v>6.84</v>
      </c>
      <c r="BR43" s="80">
        <f>+BO43*'PRECIOS SEGUN ADJ (RURAL)'!$B$12*'PRECIOS SEGUN ADJ (RURAL)'!$C$12</f>
        <v>143366.39999999999</v>
      </c>
      <c r="BS43" s="80" t="e" vm="1">
        <f>+[4]!NumLetras(BR43,"PESO","PESOS DOMINICANOS","$EE $m CON #d/100 CENTAVOS")</f>
        <v>#VALUE!</v>
      </c>
      <c r="BT43" s="193">
        <v>66</v>
      </c>
      <c r="BU43" s="194">
        <f t="shared" si="9"/>
        <v>2640</v>
      </c>
      <c r="BV43" s="195">
        <v>21.68</v>
      </c>
      <c r="BW43" s="196">
        <f>+BT43*'PRECIOS SEGUN ADJ (RURAL)'!$B$13*'PRECIOS SEGUN ADJ (RURAL)'!$C$13</f>
        <v>57235.199999999997</v>
      </c>
      <c r="BX43" s="196" t="e" vm="1">
        <f>+[4]!NumLetras(BW43,"PESO","PESOS DOMINICANOS","$EE $m CON #d/100 CENTAVOS")</f>
        <v>#VALUE!</v>
      </c>
      <c r="BY43" s="165">
        <v>524</v>
      </c>
      <c r="BZ43" s="37">
        <f t="shared" si="10"/>
        <v>20960</v>
      </c>
      <c r="CA43" s="189">
        <v>6.5999999999999988</v>
      </c>
      <c r="CB43" s="80">
        <f>+BY43*'PRECIOS SEGUN ADJ (RURAL)'!$B$14*'PRECIOS SEGUN ADJ (RURAL)'!$C$14</f>
        <v>138336</v>
      </c>
      <c r="CC43" s="80" t="e" vm="1">
        <f>+[4]!NumLetras(CB43,"PESO","PESOS DOMINICANOS","$EE $m CON #d/100 CENTAVOS")</f>
        <v>#VALUE!</v>
      </c>
      <c r="CD43" s="165">
        <v>18</v>
      </c>
      <c r="CE43" s="37">
        <f t="shared" si="11"/>
        <v>720</v>
      </c>
      <c r="CF43" s="189">
        <v>82.59999999999998</v>
      </c>
      <c r="CG43" s="80">
        <f>+CD43*'PRECIOS SEGUN ADJ (RURAL)'!$B$15*'PRECIOS SEGUN ADJ (RURAL)'!$C$15</f>
        <v>59472</v>
      </c>
      <c r="CH43" s="80" t="e" vm="1">
        <f>+[4]!NumLetras(CG43,"PESO","PESOS DOMINICANOS","$EE $m CON #d/100 CENTAVOS")</f>
        <v>#VALUE!</v>
      </c>
      <c r="CI43" s="80">
        <f t="shared" si="25"/>
        <v>10704.96</v>
      </c>
      <c r="CJ43" s="197">
        <v>524</v>
      </c>
      <c r="CK43" s="198">
        <f t="shared" si="26"/>
        <v>10480</v>
      </c>
      <c r="CL43" s="199">
        <v>5.5</v>
      </c>
      <c r="CM43" s="200">
        <f>+CJ43*'PRECIOS SEGUN ADJ (RURAL)'!$B$16*'PRECIOS SEGUN ADJ (RURAL)'!$C$16</f>
        <v>57640</v>
      </c>
      <c r="CN43" s="200" t="e" vm="1">
        <f>+[4]!NumLetras(CM43,"PESO","PESOS DOMINICANOS","$EE $m CON #d/100 CENTAVOS")</f>
        <v>#VALUE!</v>
      </c>
      <c r="CO43" s="165">
        <v>524</v>
      </c>
      <c r="CP43" s="37">
        <f t="shared" si="12"/>
        <v>20960</v>
      </c>
      <c r="CQ43" s="189">
        <v>23.059999999999995</v>
      </c>
      <c r="CR43" s="80">
        <f>+CO43*'PRECIOS SEGUN ADJ (RURAL)'!$B$17*'PRECIOS SEGUN ADJ (RURAL)'!$C$17</f>
        <v>483337.6</v>
      </c>
      <c r="CS43" s="80" t="e" vm="1">
        <f>+[4]!NumLetras(CR43,"PESO","PESOS DOMINICANOS","$EE $m CON #d/100 CENTAVOS")</f>
        <v>#VALUE!</v>
      </c>
      <c r="CT43" s="201">
        <v>29</v>
      </c>
      <c r="CU43" s="202">
        <f t="shared" si="13"/>
        <v>1160</v>
      </c>
      <c r="CV43" s="203">
        <v>220</v>
      </c>
      <c r="CW43" s="204">
        <f>+CT43*'PRECIOS SEGUN ADJ (RURAL)'!$B$18*'PRECIOS SEGUN ADJ (RURAL)'!$C$18</f>
        <v>255200</v>
      </c>
      <c r="CX43" s="204" t="e" vm="1">
        <f>+[4]!NumLetras(CW43,"PESO","PESOS DOMINICANOS","$EE $m CON #d/100 CENTAVOS")</f>
        <v>#VALUE!</v>
      </c>
      <c r="CY43" s="204">
        <f t="shared" si="27"/>
        <v>45936</v>
      </c>
      <c r="CZ43" s="165">
        <v>21</v>
      </c>
      <c r="DA43" s="37">
        <f t="shared" si="14"/>
        <v>840</v>
      </c>
      <c r="DB43" s="189">
        <v>21.83</v>
      </c>
      <c r="DC43" s="80">
        <f>+CZ43*'PRECIOS SEGUN ADJ (RURAL)'!$B$19*'PRECIOS SEGUN ADJ (RURAL)'!$C$19</f>
        <v>18337.199999999997</v>
      </c>
      <c r="DD43" s="80" t="e" vm="1">
        <f>+[4]!NumLetras(DC43,"PESO","PESOS DOMINICANOS","$EE $m CON #d/100 CENTAVOS")</f>
        <v>#VALUE!</v>
      </c>
      <c r="DE43" s="80">
        <f t="shared" si="28"/>
        <v>3300.7</v>
      </c>
      <c r="DF43" s="165">
        <v>76</v>
      </c>
      <c r="DG43" s="37">
        <f t="shared" si="15"/>
        <v>3040</v>
      </c>
      <c r="DH43" s="189">
        <v>33</v>
      </c>
      <c r="DI43" s="80">
        <f>+DF43*'PRECIOS SEGUN ADJ (RURAL)'!$B$20*'PRECIOS SEGUN ADJ (RURAL)'!$C$20</f>
        <v>100320</v>
      </c>
      <c r="DJ43" s="80" t="e" vm="1">
        <f>+[4]!NumLetras(DI43,"PESO","PESOS DOMINICANOS","$EE $m CON #d/100 CENTAVOS")</f>
        <v>#VALUE!</v>
      </c>
      <c r="DK43" s="80">
        <f t="shared" si="29"/>
        <v>2373801.2999999998</v>
      </c>
      <c r="DL43" s="80" t="e" vm="1">
        <f>+[4]!NumLetras(DK43,"PESO","PESOS DOMINICANOS","$EE $m CON #d/100 CENTAVOS")</f>
        <v>#VALUE!</v>
      </c>
      <c r="DM43" s="80">
        <f t="shared" si="32"/>
        <v>2569722.4</v>
      </c>
      <c r="DN43" s="80" t="e" vm="1">
        <f>+[4]!NumLetras(DM43,"PESO","PESOS DOMINICANOS","$EE $m CON #d/100 CENTAVOS")</f>
        <v>#VALUE!</v>
      </c>
      <c r="DO43" s="80">
        <f t="shared" si="33"/>
        <v>195921.1</v>
      </c>
      <c r="DP43" s="80" t="e" vm="1">
        <f>+[4]!NumLetras(DO43,"PESO","PESOS DOMINICANOS","$EE $m CON #d/100 CENTAVOS")</f>
        <v>#VALUE!</v>
      </c>
      <c r="DQ43" s="80">
        <f t="shared" si="30"/>
        <v>513944.48</v>
      </c>
      <c r="DR43" s="80" t="e" vm="1">
        <f>+[4]!NumLetras(DQ43,"PESO","PESOS DOMINICANOS","$EE $m CON #d/100 CENTAVOS")</f>
        <v>#VALUE!</v>
      </c>
      <c r="DS43" s="80">
        <f t="shared" si="31"/>
        <v>25697.22</v>
      </c>
      <c r="DT43" s="80"/>
      <c r="DU43" s="37" t="str">
        <f>+VLOOKUP(D43,'RURAL XENIA'!F:H,2,0)</f>
        <v>R-38</v>
      </c>
    </row>
    <row r="44" spans="1:125" hidden="1">
      <c r="A44" s="37">
        <v>43</v>
      </c>
      <c r="B44" s="37">
        <v>43</v>
      </c>
      <c r="C44" s="26" t="s">
        <v>3124</v>
      </c>
      <c r="D44" s="37">
        <v>132234545</v>
      </c>
      <c r="E44" s="37">
        <f>+VLOOKUP(D44,'INFORMACION DE PROVEEDORES'!C:I,2,0)</f>
        <v>132234545</v>
      </c>
      <c r="F44" s="26" t="str">
        <f>+VLOOKUP(D44,'INFORMACION DE PROVEEDORES'!C:J,4,0)</f>
        <v>YUDELKA PEREZ GARCIA</v>
      </c>
      <c r="G44" s="37" t="str">
        <f>+VLOOKUP(D44,'INFORMACION DE PROVEEDORES'!C:K,5,0)</f>
        <v>038-0016285-5</v>
      </c>
      <c r="H44" s="26" t="str">
        <f>+VLOOKUP(D44,'INFORMACION DE PROVEEDORES'!C:L,7,0)</f>
        <v>CALLE MELLA NO. 11, IMBERT, PUERTO PLATA</v>
      </c>
      <c r="I44" s="37" t="str">
        <f>+VLOOKUP(D44,'INFORMACION DE PROVEEDORES'!C:M,3,0)</f>
        <v xml:space="preserve"> JURÍDICA</v>
      </c>
      <c r="J44" s="37">
        <v>7</v>
      </c>
      <c r="K44" s="37">
        <v>242</v>
      </c>
      <c r="L44" s="37">
        <v>19</v>
      </c>
      <c r="M44" s="37">
        <f t="shared" si="18"/>
        <v>760</v>
      </c>
      <c r="N44" s="189">
        <v>60.180000000000007</v>
      </c>
      <c r="O44" s="80">
        <f>+L44*'PRECIOS SEGUN ADJ (RURAL)'!$B$2*'PRECIOS SEGUN ADJ (RURAL)'!$C$2</f>
        <v>45736.800000000003</v>
      </c>
      <c r="P44" s="80" t="e" vm="1">
        <f>+[4]!NumLetras(O44,"PESO","PESOS DOMINICANOS","$EE $m CON #d/100 CENTAVOS")</f>
        <v>#VALUE!</v>
      </c>
      <c r="Q44" s="80">
        <f t="shared" si="19"/>
        <v>7317.89</v>
      </c>
      <c r="R44" s="165">
        <v>7</v>
      </c>
      <c r="S44" s="37">
        <f t="shared" si="0"/>
        <v>280</v>
      </c>
      <c r="T44" s="189">
        <v>33</v>
      </c>
      <c r="U44" s="80">
        <f>+R44*'PRECIOS SEGUN ADJ (RURAL)'!$B$3*'PRECIOS SEGUN ADJ (RURAL)'!$C$3</f>
        <v>9240</v>
      </c>
      <c r="V44" s="80" t="e" vm="1">
        <f>+[4]!NumLetras(U44,"PESO","PESOS DOMINICANOS","$EE $m CON #d/100 CENTAVOS")</f>
        <v>#VALUE!</v>
      </c>
      <c r="W44" s="165">
        <v>41</v>
      </c>
      <c r="X44" s="37">
        <f t="shared" si="1"/>
        <v>1640</v>
      </c>
      <c r="Y44" s="189">
        <v>87.91</v>
      </c>
      <c r="Z44" s="80">
        <f>+W44*'PRECIOS SEGUN ADJ (RURAL)'!$B$4*'PRECIOS SEGUN ADJ (RURAL)'!$C$4</f>
        <v>144172.4</v>
      </c>
      <c r="AA44" s="80" t="e" vm="1">
        <f>+[4]!NumLetras(Z44,"PESO","PESOS DOMINICANOS","$EE $m CON #d/100 CENTAVOS")</f>
        <v>#VALUE!</v>
      </c>
      <c r="AB44" s="80">
        <f t="shared" si="20"/>
        <v>25951.03</v>
      </c>
      <c r="AC44" s="165">
        <v>49</v>
      </c>
      <c r="AD44" s="37">
        <f t="shared" si="2"/>
        <v>1960</v>
      </c>
      <c r="AE44" s="189">
        <v>53.95</v>
      </c>
      <c r="AF44" s="80">
        <f>+AC44*'PRECIOS SEGUN ADJ (RURAL)'!$B$5*'PRECIOS SEGUN ADJ (RURAL)'!$C$5</f>
        <v>105742</v>
      </c>
      <c r="AG44" s="80" t="e" vm="1">
        <f>+[4]!NumLetras(AF44,"PESO","PESOS DOMINICANOS","$EE $m CON #d/100 CENTAVOS")</f>
        <v>#VALUE!</v>
      </c>
      <c r="AH44" s="165">
        <v>9</v>
      </c>
      <c r="AI44" s="37">
        <f t="shared" si="3"/>
        <v>360</v>
      </c>
      <c r="AJ44" s="189">
        <v>29.05</v>
      </c>
      <c r="AK44" s="80">
        <f>+AH44*'PRECIOS SEGUN ADJ (RURAL)'!$B$6*'PRECIOS SEGUN ADJ (RURAL)'!$C$6</f>
        <v>10458</v>
      </c>
      <c r="AL44" s="80" t="e" vm="1">
        <f>+[4]!NumLetras(AK44,"PESO","PESOS DOMINICANOS","$EE $m CON #d/100 CENTAVOS")</f>
        <v>#VALUE!</v>
      </c>
      <c r="AM44" s="80">
        <f t="shared" si="21"/>
        <v>1673.28</v>
      </c>
      <c r="AN44" s="165">
        <v>18</v>
      </c>
      <c r="AO44" s="37">
        <f t="shared" si="4"/>
        <v>720</v>
      </c>
      <c r="AP44" s="189">
        <v>304.44</v>
      </c>
      <c r="AQ44" s="80">
        <f>+AN44*'PRECIOS SEGUN ADJ (RURAL)'!$B$7*'PRECIOS SEGUN ADJ (RURAL)'!$C$7</f>
        <v>219196.79999999999</v>
      </c>
      <c r="AR44" s="80" t="e" vm="1">
        <f>+[4]!NumLetras(AQ44,"PESO","PESOS DOMINICANOS","$EE $m CON #d/100 CENTAVOS")</f>
        <v>#VALUE!</v>
      </c>
      <c r="AS44" s="80">
        <f t="shared" si="22"/>
        <v>39455.42</v>
      </c>
      <c r="AT44" s="165">
        <v>7</v>
      </c>
      <c r="AU44" s="37">
        <f t="shared" si="5"/>
        <v>280</v>
      </c>
      <c r="AV44" s="189">
        <v>140.38999999999999</v>
      </c>
      <c r="AW44" s="80">
        <f>+AT44*'PRECIOS SEGUN ADJ (RURAL)'!$B$8*'PRECIOS SEGUN ADJ (RURAL)'!$C$8</f>
        <v>39309.199999999997</v>
      </c>
      <c r="AX44" s="80" t="e" vm="1">
        <f>+[4]!NumLetras(AW44,"PESO","PESOS DOMINICANOS","$EE $m CON #d/100 CENTAVOS")</f>
        <v>#VALUE!</v>
      </c>
      <c r="AY44" s="80">
        <f t="shared" si="23"/>
        <v>7075.66</v>
      </c>
      <c r="AZ44" s="165">
        <v>14</v>
      </c>
      <c r="BA44" s="37">
        <f t="shared" si="6"/>
        <v>560</v>
      </c>
      <c r="BB44" s="189">
        <v>68.099999999999994</v>
      </c>
      <c r="BC44" s="80">
        <f>+AZ44*'PRECIOS SEGUN ADJ (RURAL)'!$B$9*'PRECIOS SEGUN ADJ (RURAL)'!$C$9</f>
        <v>38135.999999999993</v>
      </c>
      <c r="BD44" s="80" t="e" vm="1">
        <f>+[4]!NumLetras(BC44,"PESO","PESOS DOMINICANOS","$EE $m CON #d/100 CENTAVOS")</f>
        <v>#VALUE!</v>
      </c>
      <c r="BE44" s="165">
        <v>242</v>
      </c>
      <c r="BF44" s="37">
        <f t="shared" si="24"/>
        <v>4840</v>
      </c>
      <c r="BG44" s="189">
        <v>5.5</v>
      </c>
      <c r="BH44" s="80">
        <f>+BE44*'PRECIOS SEGUN ADJ (RURAL)'!$B$10*'PRECIOS SEGUN ADJ (RURAL)'!$C$10</f>
        <v>26620</v>
      </c>
      <c r="BI44" s="80" t="e" vm="1">
        <f>+[4]!NumLetras(BH44,"PESO","PESOS DOMINICANOS","$EE $m CON #d/100 CENTAVOS")</f>
        <v>#VALUE!</v>
      </c>
      <c r="BJ44" s="165">
        <v>242</v>
      </c>
      <c r="BK44" s="37">
        <f t="shared" si="7"/>
        <v>9680</v>
      </c>
      <c r="BL44" s="189">
        <v>7.1500000000000012</v>
      </c>
      <c r="BM44" s="80">
        <f>+BJ44*'PRECIOS SEGUN ADJ (RURAL)'!$B$11*'PRECIOS SEGUN ADJ (RURAL)'!$C$11</f>
        <v>69212</v>
      </c>
      <c r="BN44" s="80" t="e" vm="1">
        <f>+[4]!NumLetras(BM44,"PESO","PESOS DOMINICANOS","$EE $m CON #d/100 CENTAVOS")</f>
        <v>#VALUE!</v>
      </c>
      <c r="BO44" s="165">
        <v>242</v>
      </c>
      <c r="BP44" s="37">
        <f t="shared" si="8"/>
        <v>9680</v>
      </c>
      <c r="BQ44" s="189">
        <v>6.84</v>
      </c>
      <c r="BR44" s="80">
        <f>+BO44*'PRECIOS SEGUN ADJ (RURAL)'!$B$12*'PRECIOS SEGUN ADJ (RURAL)'!$C$12</f>
        <v>66211.199999999997</v>
      </c>
      <c r="BS44" s="80" t="e" vm="1">
        <f>+[4]!NumLetras(BR44,"PESO","PESOS DOMINICANOS","$EE $m CON #d/100 CENTAVOS")</f>
        <v>#VALUE!</v>
      </c>
      <c r="BT44" s="193">
        <v>33</v>
      </c>
      <c r="BU44" s="194">
        <f t="shared" si="9"/>
        <v>1320</v>
      </c>
      <c r="BV44" s="195">
        <v>21.68</v>
      </c>
      <c r="BW44" s="196">
        <f>+BT44*'PRECIOS SEGUN ADJ (RURAL)'!$B$13*'PRECIOS SEGUN ADJ (RURAL)'!$C$13</f>
        <v>28617.599999999999</v>
      </c>
      <c r="BX44" s="196" t="e" vm="1">
        <f>+[4]!NumLetras(BW44,"PESO","PESOS DOMINICANOS","$EE $m CON #d/100 CENTAVOS")</f>
        <v>#VALUE!</v>
      </c>
      <c r="BY44" s="165">
        <v>242</v>
      </c>
      <c r="BZ44" s="37">
        <f t="shared" si="10"/>
        <v>9680</v>
      </c>
      <c r="CA44" s="189">
        <v>6.5999999999999988</v>
      </c>
      <c r="CB44" s="80">
        <f>+BY44*'PRECIOS SEGUN ADJ (RURAL)'!$B$14*'PRECIOS SEGUN ADJ (RURAL)'!$C$14</f>
        <v>63887.999999999993</v>
      </c>
      <c r="CC44" s="80" t="e" vm="1">
        <f>+[4]!NumLetras(CB44,"PESO","PESOS DOMINICANOS","$EE $m CON #d/100 CENTAVOS")</f>
        <v>#VALUE!</v>
      </c>
      <c r="CD44" s="165">
        <v>11</v>
      </c>
      <c r="CE44" s="37">
        <f t="shared" si="11"/>
        <v>440</v>
      </c>
      <c r="CF44" s="189">
        <v>82.59999999999998</v>
      </c>
      <c r="CG44" s="80">
        <f>+CD44*'PRECIOS SEGUN ADJ (RURAL)'!$B$15*'PRECIOS SEGUN ADJ (RURAL)'!$C$15</f>
        <v>36344</v>
      </c>
      <c r="CH44" s="80" t="e" vm="1">
        <f>+[4]!NumLetras(CG44,"PESO","PESOS DOMINICANOS","$EE $m CON #d/100 CENTAVOS")</f>
        <v>#VALUE!</v>
      </c>
      <c r="CI44" s="80">
        <f t="shared" si="25"/>
        <v>6541.92</v>
      </c>
      <c r="CJ44" s="197">
        <v>242</v>
      </c>
      <c r="CK44" s="198">
        <f t="shared" si="26"/>
        <v>4840</v>
      </c>
      <c r="CL44" s="199">
        <v>5.5</v>
      </c>
      <c r="CM44" s="200">
        <f>+CJ44*'PRECIOS SEGUN ADJ (RURAL)'!$B$16*'PRECIOS SEGUN ADJ (RURAL)'!$C$16</f>
        <v>26620</v>
      </c>
      <c r="CN44" s="200" t="e" vm="1">
        <f>+[4]!NumLetras(CM44,"PESO","PESOS DOMINICANOS","$EE $m CON #d/100 CENTAVOS")</f>
        <v>#VALUE!</v>
      </c>
      <c r="CO44" s="165">
        <v>242</v>
      </c>
      <c r="CP44" s="37">
        <f t="shared" si="12"/>
        <v>9680</v>
      </c>
      <c r="CQ44" s="189">
        <v>23.059999999999995</v>
      </c>
      <c r="CR44" s="80">
        <f>+CO44*'PRECIOS SEGUN ADJ (RURAL)'!$B$17*'PRECIOS SEGUN ADJ (RURAL)'!$C$17</f>
        <v>223220.8</v>
      </c>
      <c r="CS44" s="80" t="e" vm="1">
        <f>+[4]!NumLetras(CR44,"PESO","PESOS DOMINICANOS","$EE $m CON #d/100 CENTAVOS")</f>
        <v>#VALUE!</v>
      </c>
      <c r="CT44" s="201">
        <v>18</v>
      </c>
      <c r="CU44" s="202">
        <f t="shared" si="13"/>
        <v>720</v>
      </c>
      <c r="CV44" s="203">
        <v>220</v>
      </c>
      <c r="CW44" s="204">
        <f>+CT44*'PRECIOS SEGUN ADJ (RURAL)'!$B$18*'PRECIOS SEGUN ADJ (RURAL)'!$C$18</f>
        <v>158400</v>
      </c>
      <c r="CX44" s="204" t="e" vm="1">
        <f>+[4]!NumLetras(CW44,"PESO","PESOS DOMINICANOS","$EE $m CON #d/100 CENTAVOS")</f>
        <v>#VALUE!</v>
      </c>
      <c r="CY44" s="204">
        <f t="shared" si="27"/>
        <v>28512</v>
      </c>
      <c r="CZ44" s="165">
        <v>13</v>
      </c>
      <c r="DA44" s="37">
        <f t="shared" si="14"/>
        <v>520</v>
      </c>
      <c r="DB44" s="189">
        <v>21.83</v>
      </c>
      <c r="DC44" s="80">
        <f>+CZ44*'PRECIOS SEGUN ADJ (RURAL)'!$B$19*'PRECIOS SEGUN ADJ (RURAL)'!$C$19</f>
        <v>11351.599999999999</v>
      </c>
      <c r="DD44" s="80" t="e" vm="1">
        <f>+[4]!NumLetras(DC44,"PESO","PESOS DOMINICANOS","$EE $m CON #d/100 CENTAVOS")</f>
        <v>#VALUE!</v>
      </c>
      <c r="DE44" s="80">
        <f t="shared" si="28"/>
        <v>2043.29</v>
      </c>
      <c r="DF44" s="165">
        <v>39</v>
      </c>
      <c r="DG44" s="37">
        <f t="shared" si="15"/>
        <v>1560</v>
      </c>
      <c r="DH44" s="189">
        <v>33</v>
      </c>
      <c r="DI44" s="80">
        <f>+DF44*'PRECIOS SEGUN ADJ (RURAL)'!$B$20*'PRECIOS SEGUN ADJ (RURAL)'!$C$20</f>
        <v>51480</v>
      </c>
      <c r="DJ44" s="80" t="e" vm="1">
        <f>+[4]!NumLetras(DI44,"PESO","PESOS DOMINICANOS","$EE $m CON #d/100 CENTAVOS")</f>
        <v>#VALUE!</v>
      </c>
      <c r="DK44" s="80">
        <f t="shared" si="29"/>
        <v>1255385.9099999999</v>
      </c>
      <c r="DL44" s="80" t="e" vm="1">
        <f>+[4]!NumLetras(DK44,"PESO","PESOS DOMINICANOS","$EE $m CON #d/100 CENTAVOS")</f>
        <v>#VALUE!</v>
      </c>
      <c r="DM44" s="80">
        <f t="shared" si="32"/>
        <v>1373956.4</v>
      </c>
      <c r="DN44" s="80" t="e" vm="1">
        <f>+[4]!NumLetras(DM44,"PESO","PESOS DOMINICANOS","$EE $m CON #d/100 CENTAVOS")</f>
        <v>#VALUE!</v>
      </c>
      <c r="DO44" s="80">
        <f t="shared" si="33"/>
        <v>118570.48999999999</v>
      </c>
      <c r="DP44" s="80" t="e" vm="1">
        <f>+[4]!NumLetras(DO44,"PESO","PESOS DOMINICANOS","$EE $m CON #d/100 CENTAVOS")</f>
        <v>#VALUE!</v>
      </c>
      <c r="DQ44" s="80">
        <f t="shared" si="30"/>
        <v>274791.28000000003</v>
      </c>
      <c r="DR44" s="80" t="e" vm="1">
        <f>+[4]!NumLetras(DQ44,"PESO","PESOS DOMINICANOS","$EE $m CON #d/100 CENTAVOS")</f>
        <v>#VALUE!</v>
      </c>
      <c r="DS44" s="80">
        <f t="shared" si="31"/>
        <v>13739.56</v>
      </c>
      <c r="DT44" s="80"/>
      <c r="DU44" s="37" t="str">
        <f>+VLOOKUP(D44,'RURAL XENIA'!F:H,2,0)</f>
        <v>R-20</v>
      </c>
    </row>
    <row r="45" spans="1:125" hidden="1">
      <c r="A45" s="37">
        <v>44</v>
      </c>
      <c r="B45" s="37">
        <v>44</v>
      </c>
      <c r="C45" s="26" t="s">
        <v>1291</v>
      </c>
      <c r="D45" s="37">
        <v>2300341290</v>
      </c>
      <c r="E45" s="37" t="str">
        <f>+VLOOKUP(D45,'INFORMACION DE PROVEEDORES'!C:I,2,0)</f>
        <v>023-0034129-0</v>
      </c>
      <c r="F45" s="26" t="str">
        <f>+VLOOKUP(D45,'INFORMACION DE PROVEEDORES'!C:J,4,0)</f>
        <v>EDITH ANTONIO BASTARDO RAMIREZ</v>
      </c>
      <c r="G45" s="37" t="str">
        <f>+VLOOKUP(D45,'INFORMACION DE PROVEEDORES'!C:K,5,0)</f>
        <v>023-0034129-0</v>
      </c>
      <c r="H45" s="26" t="str">
        <f>+VLOOKUP(D45,'INFORMACION DE PROVEEDORES'!C:L,7,0)</f>
        <v>CALLE PADRE PEÑA, NO.38, EL CENTRO</v>
      </c>
      <c r="I45" s="37" t="str">
        <f>+VLOOKUP(D45,'INFORMACION DE PROVEEDORES'!C:M,3,0)</f>
        <v xml:space="preserve"> FÍSICA</v>
      </c>
      <c r="J45" s="37">
        <v>1</v>
      </c>
      <c r="K45" s="37">
        <v>158</v>
      </c>
      <c r="L45" s="37">
        <v>11</v>
      </c>
      <c r="M45" s="37">
        <f t="shared" si="18"/>
        <v>440</v>
      </c>
      <c r="N45" s="189">
        <v>60.180000000000007</v>
      </c>
      <c r="O45" s="80">
        <f>+L45*'PRECIOS SEGUN ADJ (RURAL)'!$B$2*'PRECIOS SEGUN ADJ (RURAL)'!$C$2</f>
        <v>26479.200000000001</v>
      </c>
      <c r="P45" s="80" t="e" vm="1">
        <f>+[4]!NumLetras(O45,"PESO","PESOS DOMINICANOS","$EE $m CON #d/100 CENTAVOS")</f>
        <v>#VALUE!</v>
      </c>
      <c r="Q45" s="80">
        <f t="shared" si="19"/>
        <v>4236.67</v>
      </c>
      <c r="R45" s="165">
        <v>2</v>
      </c>
      <c r="S45" s="37">
        <f t="shared" si="0"/>
        <v>80</v>
      </c>
      <c r="T45" s="189">
        <v>33</v>
      </c>
      <c r="U45" s="80">
        <f>+R45*'PRECIOS SEGUN ADJ (RURAL)'!$B$3*'PRECIOS SEGUN ADJ (RURAL)'!$C$3</f>
        <v>2640</v>
      </c>
      <c r="V45" s="80" t="e" vm="1">
        <f>+[4]!NumLetras(U45,"PESO","PESOS DOMINICANOS","$EE $m CON #d/100 CENTAVOS")</f>
        <v>#VALUE!</v>
      </c>
      <c r="W45" s="165">
        <v>24</v>
      </c>
      <c r="X45" s="37">
        <f t="shared" si="1"/>
        <v>960</v>
      </c>
      <c r="Y45" s="189">
        <v>87.91</v>
      </c>
      <c r="Z45" s="80">
        <f>+W45*'PRECIOS SEGUN ADJ (RURAL)'!$B$4*'PRECIOS SEGUN ADJ (RURAL)'!$C$4</f>
        <v>84393.600000000006</v>
      </c>
      <c r="AA45" s="80" t="e" vm="1">
        <f>+[4]!NumLetras(Z45,"PESO","PESOS DOMINICANOS","$EE $m CON #d/100 CENTAVOS")</f>
        <v>#VALUE!</v>
      </c>
      <c r="AB45" s="80">
        <f t="shared" si="20"/>
        <v>15190.85</v>
      </c>
      <c r="AC45" s="165">
        <v>29</v>
      </c>
      <c r="AD45" s="37">
        <f t="shared" si="2"/>
        <v>1160</v>
      </c>
      <c r="AE45" s="189">
        <v>53.95</v>
      </c>
      <c r="AF45" s="80">
        <f>+AC45*'PRECIOS SEGUN ADJ (RURAL)'!$B$5*'PRECIOS SEGUN ADJ (RURAL)'!$C$5</f>
        <v>62582.000000000007</v>
      </c>
      <c r="AG45" s="80" t="e" vm="1">
        <f>+[4]!NumLetras(AF45,"PESO","PESOS DOMINICANOS","$EE $m CON #d/100 CENTAVOS")</f>
        <v>#VALUE!</v>
      </c>
      <c r="AH45" s="165">
        <v>4</v>
      </c>
      <c r="AI45" s="37">
        <f t="shared" si="3"/>
        <v>160</v>
      </c>
      <c r="AJ45" s="189">
        <v>29.05</v>
      </c>
      <c r="AK45" s="80">
        <f>+AH45*'PRECIOS SEGUN ADJ (RURAL)'!$B$6*'PRECIOS SEGUN ADJ (RURAL)'!$C$6</f>
        <v>4648</v>
      </c>
      <c r="AL45" s="80" t="e" vm="1">
        <f>+[4]!NumLetras(AK45,"PESO","PESOS DOMINICANOS","$EE $m CON #d/100 CENTAVOS")</f>
        <v>#VALUE!</v>
      </c>
      <c r="AM45" s="80">
        <f t="shared" si="21"/>
        <v>743.68</v>
      </c>
      <c r="AN45" s="165">
        <v>9</v>
      </c>
      <c r="AO45" s="37">
        <f t="shared" si="4"/>
        <v>360</v>
      </c>
      <c r="AP45" s="189">
        <v>304.44</v>
      </c>
      <c r="AQ45" s="80">
        <f>+AN45*'PRECIOS SEGUN ADJ (RURAL)'!$B$7*'PRECIOS SEGUN ADJ (RURAL)'!$C$7</f>
        <v>109598.39999999999</v>
      </c>
      <c r="AR45" s="80" t="e" vm="1">
        <f>+[4]!NumLetras(AQ45,"PESO","PESOS DOMINICANOS","$EE $m CON #d/100 CENTAVOS")</f>
        <v>#VALUE!</v>
      </c>
      <c r="AS45" s="80">
        <f t="shared" si="22"/>
        <v>19727.71</v>
      </c>
      <c r="AT45" s="165">
        <v>2</v>
      </c>
      <c r="AU45" s="37">
        <f t="shared" si="5"/>
        <v>80</v>
      </c>
      <c r="AV45" s="189">
        <v>140.38999999999999</v>
      </c>
      <c r="AW45" s="80">
        <f>+AT45*'PRECIOS SEGUN ADJ (RURAL)'!$B$8*'PRECIOS SEGUN ADJ (RURAL)'!$C$8</f>
        <v>11231.199999999999</v>
      </c>
      <c r="AX45" s="80" t="e" vm="1">
        <f>+[4]!NumLetras(AW45,"PESO","PESOS DOMINICANOS","$EE $m CON #d/100 CENTAVOS")</f>
        <v>#VALUE!</v>
      </c>
      <c r="AY45" s="80">
        <f t="shared" si="23"/>
        <v>2021.62</v>
      </c>
      <c r="AZ45" s="165">
        <v>7</v>
      </c>
      <c r="BA45" s="37">
        <f t="shared" si="6"/>
        <v>280</v>
      </c>
      <c r="BB45" s="189">
        <v>68.099999999999994</v>
      </c>
      <c r="BC45" s="80">
        <f>+AZ45*'PRECIOS SEGUN ADJ (RURAL)'!$B$9*'PRECIOS SEGUN ADJ (RURAL)'!$C$9</f>
        <v>19067.999999999996</v>
      </c>
      <c r="BD45" s="80" t="e" vm="1">
        <f>+[4]!NumLetras(BC45,"PESO","PESOS DOMINICANOS","$EE $m CON #d/100 CENTAVOS")</f>
        <v>#VALUE!</v>
      </c>
      <c r="BE45" s="165">
        <v>158</v>
      </c>
      <c r="BF45" s="37">
        <f t="shared" si="24"/>
        <v>3160</v>
      </c>
      <c r="BG45" s="189">
        <v>5.5</v>
      </c>
      <c r="BH45" s="80">
        <f>+BE45*'PRECIOS SEGUN ADJ (RURAL)'!$B$10*'PRECIOS SEGUN ADJ (RURAL)'!$C$10</f>
        <v>17380</v>
      </c>
      <c r="BI45" s="80" t="e" vm="1">
        <f>+[4]!NumLetras(BH45,"PESO","PESOS DOMINICANOS","$EE $m CON #d/100 CENTAVOS")</f>
        <v>#VALUE!</v>
      </c>
      <c r="BJ45" s="165">
        <v>158</v>
      </c>
      <c r="BK45" s="37">
        <f t="shared" si="7"/>
        <v>6320</v>
      </c>
      <c r="BL45" s="189">
        <v>7.1500000000000012</v>
      </c>
      <c r="BM45" s="80">
        <f>+BJ45*'PRECIOS SEGUN ADJ (RURAL)'!$B$11*'PRECIOS SEGUN ADJ (RURAL)'!$C$11</f>
        <v>45188</v>
      </c>
      <c r="BN45" s="80" t="e" vm="1">
        <f>+[4]!NumLetras(BM45,"PESO","PESOS DOMINICANOS","$EE $m CON #d/100 CENTAVOS")</f>
        <v>#VALUE!</v>
      </c>
      <c r="BO45" s="165">
        <v>158</v>
      </c>
      <c r="BP45" s="37">
        <f t="shared" si="8"/>
        <v>6320</v>
      </c>
      <c r="BQ45" s="189">
        <v>6.84</v>
      </c>
      <c r="BR45" s="80">
        <f>+BO45*'PRECIOS SEGUN ADJ (RURAL)'!$B$12*'PRECIOS SEGUN ADJ (RURAL)'!$C$12</f>
        <v>43228.800000000003</v>
      </c>
      <c r="BS45" s="80" t="e" vm="1">
        <f>+[4]!NumLetras(BR45,"PESO","PESOS DOMINICANOS","$EE $m CON #d/100 CENTAVOS")</f>
        <v>#VALUE!</v>
      </c>
      <c r="BT45" s="193">
        <v>20</v>
      </c>
      <c r="BU45" s="194">
        <f t="shared" si="9"/>
        <v>800</v>
      </c>
      <c r="BV45" s="195">
        <v>21.68</v>
      </c>
      <c r="BW45" s="196">
        <f>+BT45*'PRECIOS SEGUN ADJ (RURAL)'!$B$13*'PRECIOS SEGUN ADJ (RURAL)'!$C$13</f>
        <v>17344</v>
      </c>
      <c r="BX45" s="196" t="e" vm="1">
        <f>+[4]!NumLetras(BW45,"PESO","PESOS DOMINICANOS","$EE $m CON #d/100 CENTAVOS")</f>
        <v>#VALUE!</v>
      </c>
      <c r="BY45" s="165">
        <v>158</v>
      </c>
      <c r="BZ45" s="37">
        <f t="shared" si="10"/>
        <v>6320</v>
      </c>
      <c r="CA45" s="189">
        <v>6.5999999999999988</v>
      </c>
      <c r="CB45" s="80">
        <f>+BY45*'PRECIOS SEGUN ADJ (RURAL)'!$B$14*'PRECIOS SEGUN ADJ (RURAL)'!$C$14</f>
        <v>41712</v>
      </c>
      <c r="CC45" s="80" t="e" vm="1">
        <f>+[4]!NumLetras(CB45,"PESO","PESOS DOMINICANOS","$EE $m CON #d/100 CENTAVOS")</f>
        <v>#VALUE!</v>
      </c>
      <c r="CD45" s="165">
        <v>6</v>
      </c>
      <c r="CE45" s="37">
        <f t="shared" si="11"/>
        <v>240</v>
      </c>
      <c r="CF45" s="189">
        <v>82.59999999999998</v>
      </c>
      <c r="CG45" s="80">
        <f>+CD45*'PRECIOS SEGUN ADJ (RURAL)'!$B$15*'PRECIOS SEGUN ADJ (RURAL)'!$C$15</f>
        <v>19824</v>
      </c>
      <c r="CH45" s="80" t="e" vm="1">
        <f>+[4]!NumLetras(CG45,"PESO","PESOS DOMINICANOS","$EE $m CON #d/100 CENTAVOS")</f>
        <v>#VALUE!</v>
      </c>
      <c r="CI45" s="80">
        <f t="shared" si="25"/>
        <v>3568.32</v>
      </c>
      <c r="CJ45" s="197">
        <v>158</v>
      </c>
      <c r="CK45" s="198">
        <f t="shared" si="26"/>
        <v>3160</v>
      </c>
      <c r="CL45" s="199">
        <v>5.5</v>
      </c>
      <c r="CM45" s="200">
        <f>+CJ45*'PRECIOS SEGUN ADJ (RURAL)'!$B$16*'PRECIOS SEGUN ADJ (RURAL)'!$C$16</f>
        <v>17380</v>
      </c>
      <c r="CN45" s="200" t="e" vm="1">
        <f>+[4]!NumLetras(CM45,"PESO","PESOS DOMINICANOS","$EE $m CON #d/100 CENTAVOS")</f>
        <v>#VALUE!</v>
      </c>
      <c r="CO45" s="165">
        <v>158</v>
      </c>
      <c r="CP45" s="37">
        <f t="shared" si="12"/>
        <v>6320</v>
      </c>
      <c r="CQ45" s="189">
        <v>23.059999999999995</v>
      </c>
      <c r="CR45" s="80">
        <f>+CO45*'PRECIOS SEGUN ADJ (RURAL)'!$B$17*'PRECIOS SEGUN ADJ (RURAL)'!$C$17</f>
        <v>145739.20000000001</v>
      </c>
      <c r="CS45" s="80" t="e" vm="1">
        <f>+[4]!NumLetras(CR45,"PESO","PESOS DOMINICANOS","$EE $m CON #d/100 CENTAVOS")</f>
        <v>#VALUE!</v>
      </c>
      <c r="CT45" s="201">
        <v>9</v>
      </c>
      <c r="CU45" s="202">
        <f t="shared" si="13"/>
        <v>360</v>
      </c>
      <c r="CV45" s="203">
        <v>220</v>
      </c>
      <c r="CW45" s="204">
        <f>+CT45*'PRECIOS SEGUN ADJ (RURAL)'!$B$18*'PRECIOS SEGUN ADJ (RURAL)'!$C$18</f>
        <v>79200</v>
      </c>
      <c r="CX45" s="204" t="e" vm="1">
        <f>+[4]!NumLetras(CW45,"PESO","PESOS DOMINICANOS","$EE $m CON #d/100 CENTAVOS")</f>
        <v>#VALUE!</v>
      </c>
      <c r="CY45" s="204">
        <f t="shared" si="27"/>
        <v>14256</v>
      </c>
      <c r="CZ45" s="165">
        <v>7</v>
      </c>
      <c r="DA45" s="37">
        <f t="shared" si="14"/>
        <v>280</v>
      </c>
      <c r="DB45" s="189">
        <v>21.83</v>
      </c>
      <c r="DC45" s="80">
        <f>+CZ45*'PRECIOS SEGUN ADJ (RURAL)'!$B$19*'PRECIOS SEGUN ADJ (RURAL)'!$C$19</f>
        <v>6112.4</v>
      </c>
      <c r="DD45" s="80" t="e" vm="1">
        <f>+[4]!NumLetras(DC45,"PESO","PESOS DOMINICANOS","$EE $m CON #d/100 CENTAVOS")</f>
        <v>#VALUE!</v>
      </c>
      <c r="DE45" s="80">
        <f t="shared" si="28"/>
        <v>1100.23</v>
      </c>
      <c r="DF45" s="165">
        <v>23</v>
      </c>
      <c r="DG45" s="37">
        <f t="shared" si="15"/>
        <v>920</v>
      </c>
      <c r="DH45" s="189">
        <v>33</v>
      </c>
      <c r="DI45" s="80">
        <f>+DF45*'PRECIOS SEGUN ADJ (RURAL)'!$B$20*'PRECIOS SEGUN ADJ (RURAL)'!$C$20</f>
        <v>30360</v>
      </c>
      <c r="DJ45" s="80" t="e" vm="1">
        <f>+[4]!NumLetras(DI45,"PESO","PESOS DOMINICANOS","$EE $m CON #d/100 CENTAVOS")</f>
        <v>#VALUE!</v>
      </c>
      <c r="DK45" s="80">
        <f t="shared" si="29"/>
        <v>723263.72</v>
      </c>
      <c r="DL45" s="80" t="e" vm="1">
        <f>+[4]!NumLetras(DK45,"PESO","PESOS DOMINICANOS","$EE $m CON #d/100 CENTAVOS")</f>
        <v>#VALUE!</v>
      </c>
      <c r="DM45" s="80">
        <f t="shared" si="32"/>
        <v>784108.79999999993</v>
      </c>
      <c r="DN45" s="80" t="e" vm="1">
        <f>+[4]!NumLetras(DM45,"PESO","PESOS DOMINICANOS","$EE $m CON #d/100 CENTAVOS")</f>
        <v>#VALUE!</v>
      </c>
      <c r="DO45" s="80">
        <f t="shared" si="33"/>
        <v>60845.080000000009</v>
      </c>
      <c r="DP45" s="80" t="e" vm="1">
        <f>+[4]!NumLetras(DO45,"PESO","PESOS DOMINICANOS","$EE $m CON #d/100 CENTAVOS")</f>
        <v>#VALUE!</v>
      </c>
      <c r="DQ45" s="80">
        <f t="shared" si="30"/>
        <v>156821.76000000001</v>
      </c>
      <c r="DR45" s="80" t="e" vm="1">
        <f>+[4]!NumLetras(DQ45,"PESO","PESOS DOMINICANOS","$EE $m CON #d/100 CENTAVOS")</f>
        <v>#VALUE!</v>
      </c>
      <c r="DS45" s="80">
        <f t="shared" si="31"/>
        <v>7841.09</v>
      </c>
      <c r="DT45" s="80"/>
      <c r="DU45" s="37" t="str">
        <f>+VLOOKUP(D45,'RURAL XENIA'!F:H,2,0)</f>
        <v>R-19</v>
      </c>
    </row>
    <row r="46" spans="1:125" hidden="1">
      <c r="A46" s="37">
        <v>45</v>
      </c>
      <c r="B46" s="37">
        <v>45</v>
      </c>
      <c r="C46" s="26" t="s">
        <v>3136</v>
      </c>
      <c r="D46" s="37">
        <v>132097947</v>
      </c>
      <c r="E46" s="37">
        <f>+VLOOKUP(D46,'INFORMACION DE PROVEEDORES'!C:I,2,0)</f>
        <v>132097947</v>
      </c>
      <c r="F46" s="26" t="str">
        <f>+VLOOKUP(D46,'INFORMACION DE PROVEEDORES'!C:J,4,0)</f>
        <v>ANGELICA MARIA SANCHEZ CONCEPCION</v>
      </c>
      <c r="G46" s="37" t="str">
        <f>+VLOOKUP(D46,'INFORMACION DE PROVEEDORES'!C:K,5,0)</f>
        <v>001-1653018-9</v>
      </c>
      <c r="H46" s="26" t="str">
        <f>+VLOOKUP(D46,'INFORMACION DE PROVEEDORES'!C:L,7,0)</f>
        <v>PLAZA TRES Y UNO, PRIMER NIVEL, CALLE GREGORIO LUPERON, CERCADILLO, YAMASA, MONTE PLATA</v>
      </c>
      <c r="I46" s="37" t="str">
        <f>+VLOOKUP(D46,'INFORMACION DE PROVEEDORES'!C:M,3,0)</f>
        <v xml:space="preserve"> JURÍDICA</v>
      </c>
      <c r="J46" s="37">
        <v>5</v>
      </c>
      <c r="K46" s="37">
        <v>260</v>
      </c>
      <c r="L46" s="37">
        <v>20</v>
      </c>
      <c r="M46" s="37">
        <f t="shared" si="18"/>
        <v>800</v>
      </c>
      <c r="N46" s="189">
        <v>60.180000000000007</v>
      </c>
      <c r="O46" s="80">
        <f>+L46*'PRECIOS SEGUN ADJ (RURAL)'!$B$2*'PRECIOS SEGUN ADJ (RURAL)'!$C$2</f>
        <v>48144</v>
      </c>
      <c r="P46" s="80" t="e" vm="1">
        <f>+[4]!NumLetras(O46,"PESO","PESOS DOMINICANOS","$EE $m CON #d/100 CENTAVOS")</f>
        <v>#VALUE!</v>
      </c>
      <c r="Q46" s="80">
        <f t="shared" si="19"/>
        <v>7703.04</v>
      </c>
      <c r="R46" s="165">
        <v>6</v>
      </c>
      <c r="S46" s="37">
        <f t="shared" si="0"/>
        <v>240</v>
      </c>
      <c r="T46" s="189">
        <v>33</v>
      </c>
      <c r="U46" s="80">
        <f>+R46*'PRECIOS SEGUN ADJ (RURAL)'!$B$3*'PRECIOS SEGUN ADJ (RURAL)'!$C$3</f>
        <v>7920</v>
      </c>
      <c r="V46" s="80" t="e" vm="1">
        <f>+[4]!NumLetras(U46,"PESO","PESOS DOMINICANOS","$EE $m CON #d/100 CENTAVOS")</f>
        <v>#VALUE!</v>
      </c>
      <c r="W46" s="165">
        <v>43</v>
      </c>
      <c r="X46" s="37">
        <f t="shared" si="1"/>
        <v>1720</v>
      </c>
      <c r="Y46" s="189">
        <v>87.91</v>
      </c>
      <c r="Z46" s="80">
        <f>+W46*'PRECIOS SEGUN ADJ (RURAL)'!$B$4*'PRECIOS SEGUN ADJ (RURAL)'!$C$4</f>
        <v>151205.19999999998</v>
      </c>
      <c r="AA46" s="80" t="e" vm="1">
        <f>+[4]!NumLetras(Z46,"PESO","PESOS DOMINICANOS","$EE $m CON #d/100 CENTAVOS")</f>
        <v>#VALUE!</v>
      </c>
      <c r="AB46" s="80">
        <f t="shared" si="20"/>
        <v>27216.94</v>
      </c>
      <c r="AC46" s="165">
        <v>50</v>
      </c>
      <c r="AD46" s="37">
        <f t="shared" si="2"/>
        <v>2000</v>
      </c>
      <c r="AE46" s="189">
        <v>53.95</v>
      </c>
      <c r="AF46" s="80">
        <f>+AC46*'PRECIOS SEGUN ADJ (RURAL)'!$B$5*'PRECIOS SEGUN ADJ (RURAL)'!$C$5</f>
        <v>107900</v>
      </c>
      <c r="AG46" s="80" t="e" vm="1">
        <f>+[4]!NumLetras(AF46,"PESO","PESOS DOMINICANOS","$EE $m CON #d/100 CENTAVOS")</f>
        <v>#VALUE!</v>
      </c>
      <c r="AH46" s="165">
        <v>9</v>
      </c>
      <c r="AI46" s="37">
        <f t="shared" si="3"/>
        <v>360</v>
      </c>
      <c r="AJ46" s="189">
        <v>29.05</v>
      </c>
      <c r="AK46" s="80">
        <f>+AH46*'PRECIOS SEGUN ADJ (RURAL)'!$B$6*'PRECIOS SEGUN ADJ (RURAL)'!$C$6</f>
        <v>10458</v>
      </c>
      <c r="AL46" s="80" t="e" vm="1">
        <f>+[4]!NumLetras(AK46,"PESO","PESOS DOMINICANOS","$EE $m CON #d/100 CENTAVOS")</f>
        <v>#VALUE!</v>
      </c>
      <c r="AM46" s="80">
        <f t="shared" si="21"/>
        <v>1673.28</v>
      </c>
      <c r="AN46" s="165">
        <v>16</v>
      </c>
      <c r="AO46" s="37">
        <f t="shared" si="4"/>
        <v>640</v>
      </c>
      <c r="AP46" s="189">
        <v>304.44</v>
      </c>
      <c r="AQ46" s="80">
        <f>+AN46*'PRECIOS SEGUN ADJ (RURAL)'!$B$7*'PRECIOS SEGUN ADJ (RURAL)'!$C$7</f>
        <v>194841.60000000001</v>
      </c>
      <c r="AR46" s="80" t="e" vm="1">
        <f>+[4]!NumLetras(AQ46,"PESO","PESOS DOMINICANOS","$EE $m CON #d/100 CENTAVOS")</f>
        <v>#VALUE!</v>
      </c>
      <c r="AS46" s="80">
        <f t="shared" si="22"/>
        <v>35071.49</v>
      </c>
      <c r="AT46" s="165">
        <v>6</v>
      </c>
      <c r="AU46" s="37">
        <f t="shared" si="5"/>
        <v>240</v>
      </c>
      <c r="AV46" s="189">
        <v>140.38999999999999</v>
      </c>
      <c r="AW46" s="80">
        <f>+AT46*'PRECIOS SEGUN ADJ (RURAL)'!$B$8*'PRECIOS SEGUN ADJ (RURAL)'!$C$8</f>
        <v>33693.599999999999</v>
      </c>
      <c r="AX46" s="80" t="e" vm="1">
        <f>+[4]!NumLetras(AW46,"PESO","PESOS DOMINICANOS","$EE $m CON #d/100 CENTAVOS")</f>
        <v>#VALUE!</v>
      </c>
      <c r="AY46" s="80">
        <f t="shared" si="23"/>
        <v>6064.85</v>
      </c>
      <c r="AZ46" s="165">
        <v>14</v>
      </c>
      <c r="BA46" s="37">
        <f t="shared" si="6"/>
        <v>560</v>
      </c>
      <c r="BB46" s="189">
        <v>68.099999999999994</v>
      </c>
      <c r="BC46" s="80">
        <f>+AZ46*'PRECIOS SEGUN ADJ (RURAL)'!$B$9*'PRECIOS SEGUN ADJ (RURAL)'!$C$9</f>
        <v>38135.999999999993</v>
      </c>
      <c r="BD46" s="80" t="e" vm="1">
        <f>+[4]!NumLetras(BC46,"PESO","PESOS DOMINICANOS","$EE $m CON #d/100 CENTAVOS")</f>
        <v>#VALUE!</v>
      </c>
      <c r="BE46" s="165">
        <v>260</v>
      </c>
      <c r="BF46" s="37">
        <f t="shared" si="24"/>
        <v>5200</v>
      </c>
      <c r="BG46" s="189">
        <v>5.5</v>
      </c>
      <c r="BH46" s="80">
        <f>+BE46*'PRECIOS SEGUN ADJ (RURAL)'!$B$10*'PRECIOS SEGUN ADJ (RURAL)'!$C$10</f>
        <v>28600</v>
      </c>
      <c r="BI46" s="80" t="e" vm="1">
        <f>+[4]!NumLetras(BH46,"PESO","PESOS DOMINICANOS","$EE $m CON #d/100 CENTAVOS")</f>
        <v>#VALUE!</v>
      </c>
      <c r="BJ46" s="165">
        <v>260</v>
      </c>
      <c r="BK46" s="37">
        <f t="shared" si="7"/>
        <v>10400</v>
      </c>
      <c r="BL46" s="189">
        <v>7.1500000000000012</v>
      </c>
      <c r="BM46" s="80">
        <f>+BJ46*'PRECIOS SEGUN ADJ (RURAL)'!$B$11*'PRECIOS SEGUN ADJ (RURAL)'!$C$11</f>
        <v>74360</v>
      </c>
      <c r="BN46" s="80" t="e" vm="1">
        <f>+[4]!NumLetras(BM46,"PESO","PESOS DOMINICANOS","$EE $m CON #d/100 CENTAVOS")</f>
        <v>#VALUE!</v>
      </c>
      <c r="BO46" s="165">
        <v>260</v>
      </c>
      <c r="BP46" s="37">
        <f t="shared" si="8"/>
        <v>10400</v>
      </c>
      <c r="BQ46" s="189">
        <v>6.84</v>
      </c>
      <c r="BR46" s="80">
        <f>+BO46*'PRECIOS SEGUN ADJ (RURAL)'!$B$12*'PRECIOS SEGUN ADJ (RURAL)'!$C$12</f>
        <v>71136</v>
      </c>
      <c r="BS46" s="80" t="e" vm="1">
        <f>+[4]!NumLetras(BR46,"PESO","PESOS DOMINICANOS","$EE $m CON #d/100 CENTAVOS")</f>
        <v>#VALUE!</v>
      </c>
      <c r="BT46" s="193">
        <v>35</v>
      </c>
      <c r="BU46" s="194">
        <f t="shared" si="9"/>
        <v>1400</v>
      </c>
      <c r="BV46" s="195">
        <v>21.68</v>
      </c>
      <c r="BW46" s="196">
        <f>+BT46*'PRECIOS SEGUN ADJ (RURAL)'!$B$13*'PRECIOS SEGUN ADJ (RURAL)'!$C$13</f>
        <v>30352</v>
      </c>
      <c r="BX46" s="196" t="e" vm="1">
        <f>+[4]!NumLetras(BW46,"PESO","PESOS DOMINICANOS","$EE $m CON #d/100 CENTAVOS")</f>
        <v>#VALUE!</v>
      </c>
      <c r="BY46" s="165">
        <v>260</v>
      </c>
      <c r="BZ46" s="37">
        <f t="shared" si="10"/>
        <v>10400</v>
      </c>
      <c r="CA46" s="189">
        <v>6.5999999999999988</v>
      </c>
      <c r="CB46" s="80">
        <f>+BY46*'PRECIOS SEGUN ADJ (RURAL)'!$B$14*'PRECIOS SEGUN ADJ (RURAL)'!$C$14</f>
        <v>68640</v>
      </c>
      <c r="CC46" s="80" t="e" vm="1">
        <f>+[4]!NumLetras(CB46,"PESO","PESOS DOMINICANOS","$EE $m CON #d/100 CENTAVOS")</f>
        <v>#VALUE!</v>
      </c>
      <c r="CD46" s="165">
        <v>12</v>
      </c>
      <c r="CE46" s="37">
        <f t="shared" si="11"/>
        <v>480</v>
      </c>
      <c r="CF46" s="189">
        <v>82.59999999999998</v>
      </c>
      <c r="CG46" s="80">
        <f>+CD46*'PRECIOS SEGUN ADJ (RURAL)'!$B$15*'PRECIOS SEGUN ADJ (RURAL)'!$C$15</f>
        <v>39648</v>
      </c>
      <c r="CH46" s="80" t="e" vm="1">
        <f>+[4]!NumLetras(CG46,"PESO","PESOS DOMINICANOS","$EE $m CON #d/100 CENTAVOS")</f>
        <v>#VALUE!</v>
      </c>
      <c r="CI46" s="80">
        <f t="shared" si="25"/>
        <v>7136.64</v>
      </c>
      <c r="CJ46" s="197">
        <v>260</v>
      </c>
      <c r="CK46" s="198">
        <f t="shared" si="26"/>
        <v>5200</v>
      </c>
      <c r="CL46" s="199">
        <v>5.5</v>
      </c>
      <c r="CM46" s="200">
        <f>+CJ46*'PRECIOS SEGUN ADJ (RURAL)'!$B$16*'PRECIOS SEGUN ADJ (RURAL)'!$C$16</f>
        <v>28600</v>
      </c>
      <c r="CN46" s="200" t="e" vm="1">
        <f>+[4]!NumLetras(CM46,"PESO","PESOS DOMINICANOS","$EE $m CON #d/100 CENTAVOS")</f>
        <v>#VALUE!</v>
      </c>
      <c r="CO46" s="165">
        <v>260</v>
      </c>
      <c r="CP46" s="37">
        <f t="shared" si="12"/>
        <v>10400</v>
      </c>
      <c r="CQ46" s="189">
        <v>23.059999999999995</v>
      </c>
      <c r="CR46" s="80">
        <f>+CO46*'PRECIOS SEGUN ADJ (RURAL)'!$B$17*'PRECIOS SEGUN ADJ (RURAL)'!$C$17</f>
        <v>239823.99999999997</v>
      </c>
      <c r="CS46" s="80" t="e" vm="1">
        <f>+[4]!NumLetras(CR46,"PESO","PESOS DOMINICANOS","$EE $m CON #d/100 CENTAVOS")</f>
        <v>#VALUE!</v>
      </c>
      <c r="CT46" s="201">
        <v>16</v>
      </c>
      <c r="CU46" s="202">
        <f t="shared" si="13"/>
        <v>640</v>
      </c>
      <c r="CV46" s="203">
        <v>220</v>
      </c>
      <c r="CW46" s="204">
        <f>+CT46*'PRECIOS SEGUN ADJ (RURAL)'!$B$18*'PRECIOS SEGUN ADJ (RURAL)'!$C$18</f>
        <v>140800</v>
      </c>
      <c r="CX46" s="204" t="e" vm="1">
        <f>+[4]!NumLetras(CW46,"PESO","PESOS DOMINICANOS","$EE $m CON #d/100 CENTAVOS")</f>
        <v>#VALUE!</v>
      </c>
      <c r="CY46" s="204">
        <f t="shared" si="27"/>
        <v>25344</v>
      </c>
      <c r="CZ46" s="165">
        <v>12</v>
      </c>
      <c r="DA46" s="37">
        <f t="shared" si="14"/>
        <v>480</v>
      </c>
      <c r="DB46" s="189">
        <v>21.83</v>
      </c>
      <c r="DC46" s="80">
        <f>+CZ46*'PRECIOS SEGUN ADJ (RURAL)'!$B$19*'PRECIOS SEGUN ADJ (RURAL)'!$C$19</f>
        <v>10478.4</v>
      </c>
      <c r="DD46" s="80" t="e" vm="1">
        <f>+[4]!NumLetras(DC46,"PESO","PESOS DOMINICANOS","$EE $m CON #d/100 CENTAVOS")</f>
        <v>#VALUE!</v>
      </c>
      <c r="DE46" s="80">
        <f t="shared" si="28"/>
        <v>1886.11</v>
      </c>
      <c r="DF46" s="165">
        <v>40</v>
      </c>
      <c r="DG46" s="37">
        <f t="shared" si="15"/>
        <v>1600</v>
      </c>
      <c r="DH46" s="189">
        <v>33</v>
      </c>
      <c r="DI46" s="80">
        <f>+DF46*'PRECIOS SEGUN ADJ (RURAL)'!$B$20*'PRECIOS SEGUN ADJ (RURAL)'!$C$20</f>
        <v>52800</v>
      </c>
      <c r="DJ46" s="80" t="e" vm="1">
        <f>+[4]!NumLetras(DI46,"PESO","PESOS DOMINICANOS","$EE $m CON #d/100 CENTAVOS")</f>
        <v>#VALUE!</v>
      </c>
      <c r="DK46" s="80">
        <f t="shared" si="29"/>
        <v>1265440.4499999997</v>
      </c>
      <c r="DL46" s="80" t="e" vm="1">
        <f>+[4]!NumLetras(DK46,"PESO","PESOS DOMINICANOS","$EE $m CON #d/100 CENTAVOS")</f>
        <v>#VALUE!</v>
      </c>
      <c r="DM46" s="80">
        <f t="shared" si="32"/>
        <v>1377536.7999999998</v>
      </c>
      <c r="DN46" s="80" t="e" vm="1">
        <f>+[4]!NumLetras(DM46,"PESO","PESOS DOMINICANOS","$EE $m CON #d/100 CENTAVOS")</f>
        <v>#VALUE!</v>
      </c>
      <c r="DO46" s="80">
        <f t="shared" si="33"/>
        <v>112096.35</v>
      </c>
      <c r="DP46" s="80" t="e" vm="1">
        <f>+[4]!NumLetras(DO46,"PESO","PESOS DOMINICANOS","$EE $m CON #d/100 CENTAVOS")</f>
        <v>#VALUE!</v>
      </c>
      <c r="DQ46" s="80">
        <f t="shared" si="30"/>
        <v>275507.36</v>
      </c>
      <c r="DR46" s="80" t="e" vm="1">
        <f>+[4]!NumLetras(DQ46,"PESO","PESOS DOMINICANOS","$EE $m CON #d/100 CENTAVOS")</f>
        <v>#VALUE!</v>
      </c>
      <c r="DS46" s="80">
        <f t="shared" si="31"/>
        <v>13775.37</v>
      </c>
      <c r="DT46" s="80"/>
      <c r="DU46" s="37" t="str">
        <f>+VLOOKUP(D46,'RURAL XENIA'!F:H,2,0)</f>
        <v>R-45</v>
      </c>
    </row>
    <row r="47" spans="1:125" hidden="1">
      <c r="A47" s="37">
        <v>46</v>
      </c>
      <c r="B47" s="37">
        <v>46</v>
      </c>
      <c r="C47" s="26" t="s">
        <v>3147</v>
      </c>
      <c r="D47" s="37">
        <v>132267656</v>
      </c>
      <c r="E47" s="37">
        <f>+VLOOKUP(D47,'INFORMACION DE PROVEEDORES'!C:I,2,0)</f>
        <v>132267656</v>
      </c>
      <c r="F47" s="26" t="str">
        <f>+VLOOKUP(D47,'INFORMACION DE PROVEEDORES'!C:J,4,0)</f>
        <v>JUAN PABLO GARCIA RAMIREZ</v>
      </c>
      <c r="G47" s="37" t="str">
        <f>+VLOOKUP(D47,'INFORMACION DE PROVEEDORES'!C:K,5,0)</f>
        <v>001-1282370-3</v>
      </c>
      <c r="H47" s="26" t="str">
        <f>+VLOOKUP(D47,'INFORMACION DE PROVEEDORES'!C:L,7,0)</f>
        <v xml:space="preserve">CALLE JOSE DOLORES CERON, NO. 10, ENSANCHE LUPERON, SANTO DOMINGO, DISTRITO NACIONAL </v>
      </c>
      <c r="I47" s="37" t="str">
        <f>+VLOOKUP(D47,'INFORMACION DE PROVEEDORES'!C:M,3,0)</f>
        <v xml:space="preserve"> JURÍDICA</v>
      </c>
      <c r="J47" s="37">
        <v>1</v>
      </c>
      <c r="K47" s="37">
        <v>176</v>
      </c>
      <c r="L47" s="37">
        <v>12</v>
      </c>
      <c r="M47" s="37">
        <f t="shared" si="18"/>
        <v>480</v>
      </c>
      <c r="N47" s="189">
        <v>60.180000000000007</v>
      </c>
      <c r="O47" s="80">
        <f>+L47*'PRECIOS SEGUN ADJ (RURAL)'!$B$2*'PRECIOS SEGUN ADJ (RURAL)'!$C$2</f>
        <v>28886.399999999998</v>
      </c>
      <c r="P47" s="80" t="e" vm="1">
        <f>+[4]!NumLetras(O47,"PESO","PESOS DOMINICANOS","$EE $m CON #d/100 CENTAVOS")</f>
        <v>#VALUE!</v>
      </c>
      <c r="Q47" s="80">
        <f t="shared" si="19"/>
        <v>4621.82</v>
      </c>
      <c r="R47" s="165">
        <v>2</v>
      </c>
      <c r="S47" s="37">
        <f t="shared" si="0"/>
        <v>80</v>
      </c>
      <c r="T47" s="189">
        <v>33</v>
      </c>
      <c r="U47" s="80">
        <f>+R47*'PRECIOS SEGUN ADJ (RURAL)'!$B$3*'PRECIOS SEGUN ADJ (RURAL)'!$C$3</f>
        <v>2640</v>
      </c>
      <c r="V47" s="80" t="e" vm="1">
        <f>+[4]!NumLetras(U47,"PESO","PESOS DOMINICANOS","$EE $m CON #d/100 CENTAVOS")</f>
        <v>#VALUE!</v>
      </c>
      <c r="W47" s="165">
        <v>27</v>
      </c>
      <c r="X47" s="37">
        <f t="shared" si="1"/>
        <v>1080</v>
      </c>
      <c r="Y47" s="189">
        <v>87.91</v>
      </c>
      <c r="Z47" s="80">
        <f>+W47*'PRECIOS SEGUN ADJ (RURAL)'!$B$4*'PRECIOS SEGUN ADJ (RURAL)'!$C$4</f>
        <v>94942.799999999988</v>
      </c>
      <c r="AA47" s="80" t="e" vm="1">
        <f>+[4]!NumLetras(Z47,"PESO","PESOS DOMINICANOS","$EE $m CON #d/100 CENTAVOS")</f>
        <v>#VALUE!</v>
      </c>
      <c r="AB47" s="80">
        <f t="shared" si="20"/>
        <v>17089.7</v>
      </c>
      <c r="AC47" s="165">
        <v>33</v>
      </c>
      <c r="AD47" s="37">
        <f t="shared" si="2"/>
        <v>1320</v>
      </c>
      <c r="AE47" s="189">
        <v>53.95</v>
      </c>
      <c r="AF47" s="80">
        <f>+AC47*'PRECIOS SEGUN ADJ (RURAL)'!$B$5*'PRECIOS SEGUN ADJ (RURAL)'!$C$5</f>
        <v>71214</v>
      </c>
      <c r="AG47" s="80" t="e" vm="1">
        <f>+[4]!NumLetras(AF47,"PESO","PESOS DOMINICANOS","$EE $m CON #d/100 CENTAVOS")</f>
        <v>#VALUE!</v>
      </c>
      <c r="AH47" s="165">
        <v>4</v>
      </c>
      <c r="AI47" s="37">
        <f t="shared" si="3"/>
        <v>160</v>
      </c>
      <c r="AJ47" s="189">
        <v>29.05</v>
      </c>
      <c r="AK47" s="80">
        <f>+AH47*'PRECIOS SEGUN ADJ (RURAL)'!$B$6*'PRECIOS SEGUN ADJ (RURAL)'!$C$6</f>
        <v>4648</v>
      </c>
      <c r="AL47" s="80" t="e" vm="1">
        <f>+[4]!NumLetras(AK47,"PESO","PESOS DOMINICANOS","$EE $m CON #d/100 CENTAVOS")</f>
        <v>#VALUE!</v>
      </c>
      <c r="AM47" s="80">
        <f t="shared" si="21"/>
        <v>743.68</v>
      </c>
      <c r="AN47" s="165">
        <v>10</v>
      </c>
      <c r="AO47" s="37">
        <f t="shared" si="4"/>
        <v>400</v>
      </c>
      <c r="AP47" s="189">
        <v>304.44</v>
      </c>
      <c r="AQ47" s="80">
        <f>+AN47*'PRECIOS SEGUN ADJ (RURAL)'!$B$7*'PRECIOS SEGUN ADJ (RURAL)'!$C$7</f>
        <v>121776</v>
      </c>
      <c r="AR47" s="80" t="e" vm="1">
        <f>+[4]!NumLetras(AQ47,"PESO","PESOS DOMINICANOS","$EE $m CON #d/100 CENTAVOS")</f>
        <v>#VALUE!</v>
      </c>
      <c r="AS47" s="80">
        <f t="shared" si="22"/>
        <v>21919.68</v>
      </c>
      <c r="AT47" s="165">
        <v>2</v>
      </c>
      <c r="AU47" s="37">
        <f t="shared" si="5"/>
        <v>80</v>
      </c>
      <c r="AV47" s="189">
        <v>140.38999999999999</v>
      </c>
      <c r="AW47" s="80">
        <f>+AT47*'PRECIOS SEGUN ADJ (RURAL)'!$B$8*'PRECIOS SEGUN ADJ (RURAL)'!$C$8</f>
        <v>11231.199999999999</v>
      </c>
      <c r="AX47" s="80" t="e" vm="1">
        <f>+[4]!NumLetras(AW47,"PESO","PESOS DOMINICANOS","$EE $m CON #d/100 CENTAVOS")</f>
        <v>#VALUE!</v>
      </c>
      <c r="AY47" s="80">
        <f t="shared" si="23"/>
        <v>2021.62</v>
      </c>
      <c r="AZ47" s="165">
        <v>8</v>
      </c>
      <c r="BA47" s="37">
        <f t="shared" si="6"/>
        <v>320</v>
      </c>
      <c r="BB47" s="189">
        <v>68.099999999999994</v>
      </c>
      <c r="BC47" s="80">
        <f>+AZ47*'PRECIOS SEGUN ADJ (RURAL)'!$B$9*'PRECIOS SEGUN ADJ (RURAL)'!$C$9</f>
        <v>21792</v>
      </c>
      <c r="BD47" s="80" t="e" vm="1">
        <f>+[4]!NumLetras(BC47,"PESO","PESOS DOMINICANOS","$EE $m CON #d/100 CENTAVOS")</f>
        <v>#VALUE!</v>
      </c>
      <c r="BE47" s="165">
        <v>176</v>
      </c>
      <c r="BF47" s="37">
        <f t="shared" si="24"/>
        <v>3520</v>
      </c>
      <c r="BG47" s="189">
        <v>5.5</v>
      </c>
      <c r="BH47" s="80">
        <f>+BE47*'PRECIOS SEGUN ADJ (RURAL)'!$B$10*'PRECIOS SEGUN ADJ (RURAL)'!$C$10</f>
        <v>19360</v>
      </c>
      <c r="BI47" s="80" t="e" vm="1">
        <f>+[4]!NumLetras(BH47,"PESO","PESOS DOMINICANOS","$EE $m CON #d/100 CENTAVOS")</f>
        <v>#VALUE!</v>
      </c>
      <c r="BJ47" s="165">
        <v>176</v>
      </c>
      <c r="BK47" s="37">
        <f t="shared" si="7"/>
        <v>7040</v>
      </c>
      <c r="BL47" s="189">
        <v>7.1500000000000012</v>
      </c>
      <c r="BM47" s="80">
        <f>+BJ47*'PRECIOS SEGUN ADJ (RURAL)'!$B$11*'PRECIOS SEGUN ADJ (RURAL)'!$C$11</f>
        <v>50336</v>
      </c>
      <c r="BN47" s="80" t="e" vm="1">
        <f>+[4]!NumLetras(BM47,"PESO","PESOS DOMINICANOS","$EE $m CON #d/100 CENTAVOS")</f>
        <v>#VALUE!</v>
      </c>
      <c r="BO47" s="165">
        <v>176</v>
      </c>
      <c r="BP47" s="37">
        <f t="shared" si="8"/>
        <v>7040</v>
      </c>
      <c r="BQ47" s="189">
        <v>6.84</v>
      </c>
      <c r="BR47" s="80">
        <f>+BO47*'PRECIOS SEGUN ADJ (RURAL)'!$B$12*'PRECIOS SEGUN ADJ (RURAL)'!$C$12</f>
        <v>48153.599999999999</v>
      </c>
      <c r="BS47" s="80" t="e" vm="1">
        <f>+[4]!NumLetras(BR47,"PESO","PESOS DOMINICANOS","$EE $m CON #d/100 CENTAVOS")</f>
        <v>#VALUE!</v>
      </c>
      <c r="BT47" s="193">
        <v>23</v>
      </c>
      <c r="BU47" s="194">
        <f t="shared" si="9"/>
        <v>920</v>
      </c>
      <c r="BV47" s="195">
        <v>21.68</v>
      </c>
      <c r="BW47" s="196">
        <f>+BT47*'PRECIOS SEGUN ADJ (RURAL)'!$B$13*'PRECIOS SEGUN ADJ (RURAL)'!$C$13</f>
        <v>19945.599999999999</v>
      </c>
      <c r="BX47" s="196" t="e" vm="1">
        <f>+[4]!NumLetras(BW47,"PESO","PESOS DOMINICANOS","$EE $m CON #d/100 CENTAVOS")</f>
        <v>#VALUE!</v>
      </c>
      <c r="BY47" s="165">
        <v>176</v>
      </c>
      <c r="BZ47" s="37">
        <f t="shared" si="10"/>
        <v>7040</v>
      </c>
      <c r="CA47" s="189">
        <v>6.5999999999999988</v>
      </c>
      <c r="CB47" s="80">
        <f>+BY47*'PRECIOS SEGUN ADJ (RURAL)'!$B$14*'PRECIOS SEGUN ADJ (RURAL)'!$C$14</f>
        <v>46464</v>
      </c>
      <c r="CC47" s="80" t="e" vm="1">
        <f>+[4]!NumLetras(CB47,"PESO","PESOS DOMINICANOS","$EE $m CON #d/100 CENTAVOS")</f>
        <v>#VALUE!</v>
      </c>
      <c r="CD47" s="165">
        <v>6</v>
      </c>
      <c r="CE47" s="37">
        <f t="shared" si="11"/>
        <v>240</v>
      </c>
      <c r="CF47" s="189">
        <v>82.59999999999998</v>
      </c>
      <c r="CG47" s="80">
        <f>+CD47*'PRECIOS SEGUN ADJ (RURAL)'!$B$15*'PRECIOS SEGUN ADJ (RURAL)'!$C$15</f>
        <v>19824</v>
      </c>
      <c r="CH47" s="80" t="e" vm="1">
        <f>+[4]!NumLetras(CG47,"PESO","PESOS DOMINICANOS","$EE $m CON #d/100 CENTAVOS")</f>
        <v>#VALUE!</v>
      </c>
      <c r="CI47" s="80">
        <f t="shared" si="25"/>
        <v>3568.32</v>
      </c>
      <c r="CJ47" s="197">
        <v>176</v>
      </c>
      <c r="CK47" s="198">
        <f t="shared" si="26"/>
        <v>3520</v>
      </c>
      <c r="CL47" s="199">
        <v>5.5</v>
      </c>
      <c r="CM47" s="200">
        <f>+CJ47*'PRECIOS SEGUN ADJ (RURAL)'!$B$16*'PRECIOS SEGUN ADJ (RURAL)'!$C$16</f>
        <v>19360</v>
      </c>
      <c r="CN47" s="200" t="e" vm="1">
        <f>+[4]!NumLetras(CM47,"PESO","PESOS DOMINICANOS","$EE $m CON #d/100 CENTAVOS")</f>
        <v>#VALUE!</v>
      </c>
      <c r="CO47" s="165">
        <v>176</v>
      </c>
      <c r="CP47" s="37">
        <f t="shared" si="12"/>
        <v>7040</v>
      </c>
      <c r="CQ47" s="189">
        <v>23.059999999999995</v>
      </c>
      <c r="CR47" s="80">
        <f>+CO47*'PRECIOS SEGUN ADJ (RURAL)'!$B$17*'PRECIOS SEGUN ADJ (RURAL)'!$C$17</f>
        <v>162342.39999999999</v>
      </c>
      <c r="CS47" s="80" t="e" vm="1">
        <f>+[4]!NumLetras(CR47,"PESO","PESOS DOMINICANOS","$EE $m CON #d/100 CENTAVOS")</f>
        <v>#VALUE!</v>
      </c>
      <c r="CT47" s="201">
        <v>10</v>
      </c>
      <c r="CU47" s="202">
        <f t="shared" si="13"/>
        <v>400</v>
      </c>
      <c r="CV47" s="203">
        <v>220</v>
      </c>
      <c r="CW47" s="204">
        <f>+CT47*'PRECIOS SEGUN ADJ (RURAL)'!$B$18*'PRECIOS SEGUN ADJ (RURAL)'!$C$18</f>
        <v>88000</v>
      </c>
      <c r="CX47" s="204" t="e" vm="1">
        <f>+[4]!NumLetras(CW47,"PESO","PESOS DOMINICANOS","$EE $m CON #d/100 CENTAVOS")</f>
        <v>#VALUE!</v>
      </c>
      <c r="CY47" s="204">
        <f t="shared" si="27"/>
        <v>15840</v>
      </c>
      <c r="CZ47" s="165">
        <v>7</v>
      </c>
      <c r="DA47" s="37">
        <f t="shared" si="14"/>
        <v>280</v>
      </c>
      <c r="DB47" s="189">
        <v>21.83</v>
      </c>
      <c r="DC47" s="80">
        <f>+CZ47*'PRECIOS SEGUN ADJ (RURAL)'!$B$19*'PRECIOS SEGUN ADJ (RURAL)'!$C$19</f>
        <v>6112.4</v>
      </c>
      <c r="DD47" s="80" t="e" vm="1">
        <f>+[4]!NumLetras(DC47,"PESO","PESOS DOMINICANOS","$EE $m CON #d/100 CENTAVOS")</f>
        <v>#VALUE!</v>
      </c>
      <c r="DE47" s="80">
        <f t="shared" si="28"/>
        <v>1100.23</v>
      </c>
      <c r="DF47" s="165">
        <v>26</v>
      </c>
      <c r="DG47" s="37">
        <f t="shared" si="15"/>
        <v>1040</v>
      </c>
      <c r="DH47" s="189">
        <v>33</v>
      </c>
      <c r="DI47" s="80">
        <f>+DF47*'PRECIOS SEGUN ADJ (RURAL)'!$B$20*'PRECIOS SEGUN ADJ (RURAL)'!$C$20</f>
        <v>34320</v>
      </c>
      <c r="DJ47" s="80" t="e" vm="1">
        <f>+[4]!NumLetras(DI47,"PESO","PESOS DOMINICANOS","$EE $m CON #d/100 CENTAVOS")</f>
        <v>#VALUE!</v>
      </c>
      <c r="DK47" s="80">
        <f t="shared" si="29"/>
        <v>804443.34999999986</v>
      </c>
      <c r="DL47" s="80" t="e" vm="1">
        <f>+[4]!NumLetras(DK47,"PESO","PESOS DOMINICANOS","$EE $m CON #d/100 CENTAVOS")</f>
        <v>#VALUE!</v>
      </c>
      <c r="DM47" s="80">
        <f t="shared" si="32"/>
        <v>871348.39999999991</v>
      </c>
      <c r="DN47" s="80" t="e" vm="1">
        <f>+[4]!NumLetras(DM47,"PESO","PESOS DOMINICANOS","$EE $m CON #d/100 CENTAVOS")</f>
        <v>#VALUE!</v>
      </c>
      <c r="DO47" s="80">
        <f t="shared" si="33"/>
        <v>66905.05</v>
      </c>
      <c r="DP47" s="80" t="e" vm="1">
        <f>+[4]!NumLetras(DO47,"PESO","PESOS DOMINICANOS","$EE $m CON #d/100 CENTAVOS")</f>
        <v>#VALUE!</v>
      </c>
      <c r="DQ47" s="80">
        <f t="shared" si="30"/>
        <v>174269.68</v>
      </c>
      <c r="DR47" s="80" t="e" vm="1">
        <f>+[4]!NumLetras(DQ47,"PESO","PESOS DOMINICANOS","$EE $m CON #d/100 CENTAVOS")</f>
        <v>#VALUE!</v>
      </c>
      <c r="DS47" s="80">
        <f t="shared" si="31"/>
        <v>8713.48</v>
      </c>
      <c r="DT47" s="80"/>
      <c r="DU47" s="37" t="str">
        <f>+VLOOKUP(D47,'RURAL XENIA'!F:H,2,0)</f>
        <v>R-17</v>
      </c>
    </row>
    <row r="48" spans="1:125" hidden="1">
      <c r="A48" s="37">
        <v>47</v>
      </c>
      <c r="B48" s="37">
        <v>47</v>
      </c>
      <c r="C48" s="167" t="s">
        <v>3912</v>
      </c>
      <c r="D48" s="37">
        <v>22500245984</v>
      </c>
      <c r="E48" s="37" t="str">
        <f>+VLOOKUP(D48,'INFORMACION DE PROVEEDORES'!C:I,2,0)</f>
        <v>225-0024598-4</v>
      </c>
      <c r="F48" s="26" t="str">
        <f>+VLOOKUP(D48,'INFORMACION DE PROVEEDORES'!C:J,4,0)</f>
        <v>ELIEZER GERMAN GUERRERO</v>
      </c>
      <c r="G48" s="37" t="str">
        <f>+VLOOKUP(D48,'INFORMACION DE PROVEEDORES'!C:K,5,0)</f>
        <v>225-0024598-4</v>
      </c>
      <c r="H48" s="26" t="str">
        <f>+VLOOKUP(D48,'INFORMACION DE PROVEEDORES'!C:L,7,0)</f>
        <v>MONTE PLATA</v>
      </c>
      <c r="I48" s="37" t="str">
        <f>+VLOOKUP(D48,'INFORMACION DE PROVEEDORES'!C:M,3,0)</f>
        <v xml:space="preserve"> FÍSICA</v>
      </c>
      <c r="J48" s="37">
        <v>2</v>
      </c>
      <c r="K48" s="37">
        <v>441</v>
      </c>
      <c r="L48" s="37">
        <v>30</v>
      </c>
      <c r="M48" s="37">
        <f t="shared" si="18"/>
        <v>1200</v>
      </c>
      <c r="N48" s="189">
        <v>60.180000000000007</v>
      </c>
      <c r="O48" s="80">
        <f>+L48*'PRECIOS SEGUN ADJ (RURAL)'!$B$2*'PRECIOS SEGUN ADJ (RURAL)'!$C$2</f>
        <v>72216</v>
      </c>
      <c r="P48" s="80" t="e" vm="1">
        <f>+[4]!NumLetras(O48,"PESO","PESOS DOMINICANOS","$EE $m CON #d/100 CENTAVOS")</f>
        <v>#VALUE!</v>
      </c>
      <c r="Q48" s="80">
        <f t="shared" si="19"/>
        <v>11554.56</v>
      </c>
      <c r="R48" s="165">
        <v>6</v>
      </c>
      <c r="S48" s="37">
        <f t="shared" si="0"/>
        <v>240</v>
      </c>
      <c r="T48" s="189">
        <v>33</v>
      </c>
      <c r="U48" s="80">
        <f>+R48*'PRECIOS SEGUN ADJ (RURAL)'!$B$3*'PRECIOS SEGUN ADJ (RURAL)'!$C$3</f>
        <v>7920</v>
      </c>
      <c r="V48" s="80" t="e" vm="1">
        <f>+[4]!NumLetras(U48,"PESO","PESOS DOMINICANOS","$EE $m CON #d/100 CENTAVOS")</f>
        <v>#VALUE!</v>
      </c>
      <c r="W48" s="165">
        <v>67</v>
      </c>
      <c r="X48" s="37">
        <f t="shared" si="1"/>
        <v>2680</v>
      </c>
      <c r="Y48" s="189">
        <v>87.91</v>
      </c>
      <c r="Z48" s="80">
        <f>+W48*'PRECIOS SEGUN ADJ (RURAL)'!$B$4*'PRECIOS SEGUN ADJ (RURAL)'!$C$4</f>
        <v>235598.8</v>
      </c>
      <c r="AA48" s="80" t="e" vm="1">
        <f>+[4]!NumLetras(Z48,"PESO","PESOS DOMINICANOS","$EE $m CON #d/100 CENTAVOS")</f>
        <v>#VALUE!</v>
      </c>
      <c r="AB48" s="80">
        <f t="shared" si="20"/>
        <v>42407.78</v>
      </c>
      <c r="AC48" s="165">
        <v>82</v>
      </c>
      <c r="AD48" s="37">
        <f t="shared" si="2"/>
        <v>3280</v>
      </c>
      <c r="AE48" s="189">
        <v>53.95</v>
      </c>
      <c r="AF48" s="80">
        <f>+AC48*'PRECIOS SEGUN ADJ (RURAL)'!$B$5*'PRECIOS SEGUN ADJ (RURAL)'!$C$5</f>
        <v>176956.00000000003</v>
      </c>
      <c r="AG48" s="80" t="e" vm="1">
        <f>+[4]!NumLetras(AF48,"PESO","PESOS DOMINICANOS","$EE $m CON #d/100 CENTAVOS")</f>
        <v>#VALUE!</v>
      </c>
      <c r="AH48" s="165">
        <v>10</v>
      </c>
      <c r="AI48" s="37">
        <f t="shared" si="3"/>
        <v>400</v>
      </c>
      <c r="AJ48" s="189">
        <v>29.05</v>
      </c>
      <c r="AK48" s="80">
        <f>+AH48*'PRECIOS SEGUN ADJ (RURAL)'!$B$6*'PRECIOS SEGUN ADJ (RURAL)'!$C$6</f>
        <v>11620</v>
      </c>
      <c r="AL48" s="80" t="e" vm="1">
        <f>+[4]!NumLetras(AK48,"PESO","PESOS DOMINICANOS","$EE $m CON #d/100 CENTAVOS")</f>
        <v>#VALUE!</v>
      </c>
      <c r="AM48" s="80">
        <f t="shared" si="21"/>
        <v>1859.2</v>
      </c>
      <c r="AN48" s="165">
        <v>25</v>
      </c>
      <c r="AO48" s="37">
        <f t="shared" si="4"/>
        <v>1000</v>
      </c>
      <c r="AP48" s="189">
        <v>304.44</v>
      </c>
      <c r="AQ48" s="80">
        <f>+AN48*'PRECIOS SEGUN ADJ (RURAL)'!$B$7*'PRECIOS SEGUN ADJ (RURAL)'!$C$7</f>
        <v>304440</v>
      </c>
      <c r="AR48" s="80" t="e" vm="1">
        <f>+[4]!NumLetras(AQ48,"PESO","PESOS DOMINICANOS","$EE $m CON #d/100 CENTAVOS")</f>
        <v>#VALUE!</v>
      </c>
      <c r="AS48" s="80">
        <f t="shared" si="22"/>
        <v>54799.199999999997</v>
      </c>
      <c r="AT48" s="165">
        <v>6</v>
      </c>
      <c r="AU48" s="37">
        <f t="shared" si="5"/>
        <v>240</v>
      </c>
      <c r="AV48" s="189">
        <v>140.38999999999999</v>
      </c>
      <c r="AW48" s="80">
        <f>+AT48*'PRECIOS SEGUN ADJ (RURAL)'!$B$8*'PRECIOS SEGUN ADJ (RURAL)'!$C$8</f>
        <v>33693.599999999999</v>
      </c>
      <c r="AX48" s="80" t="e" vm="1">
        <f>+[4]!NumLetras(AW48,"PESO","PESOS DOMINICANOS","$EE $m CON #d/100 CENTAVOS")</f>
        <v>#VALUE!</v>
      </c>
      <c r="AY48" s="80">
        <f t="shared" si="23"/>
        <v>6064.85</v>
      </c>
      <c r="AZ48" s="165">
        <v>20</v>
      </c>
      <c r="BA48" s="37">
        <f t="shared" si="6"/>
        <v>800</v>
      </c>
      <c r="BB48" s="189">
        <v>68.099999999999994</v>
      </c>
      <c r="BC48" s="80">
        <f>+AZ48*'PRECIOS SEGUN ADJ (RURAL)'!$B$9*'PRECIOS SEGUN ADJ (RURAL)'!$C$9</f>
        <v>54480</v>
      </c>
      <c r="BD48" s="80" t="e" vm="1">
        <f>+[4]!NumLetras(BC48,"PESO","PESOS DOMINICANOS","$EE $m CON #d/100 CENTAVOS")</f>
        <v>#VALUE!</v>
      </c>
      <c r="BE48" s="165">
        <v>441</v>
      </c>
      <c r="BF48" s="37">
        <f t="shared" si="24"/>
        <v>8820</v>
      </c>
      <c r="BG48" s="189">
        <v>5.5</v>
      </c>
      <c r="BH48" s="80">
        <f>+BE48*'PRECIOS SEGUN ADJ (RURAL)'!$B$10*'PRECIOS SEGUN ADJ (RURAL)'!$C$10</f>
        <v>48510</v>
      </c>
      <c r="BI48" s="80" t="e" vm="1">
        <f>+[4]!NumLetras(BH48,"PESO","PESOS DOMINICANOS","$EE $m CON #d/100 CENTAVOS")</f>
        <v>#VALUE!</v>
      </c>
      <c r="BJ48" s="165">
        <v>441</v>
      </c>
      <c r="BK48" s="37">
        <f t="shared" si="7"/>
        <v>17640</v>
      </c>
      <c r="BL48" s="189">
        <v>7.1500000000000012</v>
      </c>
      <c r="BM48" s="80">
        <f>+BJ48*'PRECIOS SEGUN ADJ (RURAL)'!$B$11*'PRECIOS SEGUN ADJ (RURAL)'!$C$11</f>
        <v>126126</v>
      </c>
      <c r="BN48" s="80" t="e" vm="1">
        <f>+[4]!NumLetras(BM48,"PESO","PESOS DOMINICANOS","$EE $m CON #d/100 CENTAVOS")</f>
        <v>#VALUE!</v>
      </c>
      <c r="BO48" s="165">
        <v>441</v>
      </c>
      <c r="BP48" s="37">
        <f t="shared" si="8"/>
        <v>17640</v>
      </c>
      <c r="BQ48" s="189">
        <v>6.84</v>
      </c>
      <c r="BR48" s="80">
        <f>+BO48*'PRECIOS SEGUN ADJ (RURAL)'!$B$12*'PRECIOS SEGUN ADJ (RURAL)'!$C$12</f>
        <v>120657.60000000001</v>
      </c>
      <c r="BS48" s="80" t="e" vm="1">
        <f>+[4]!NumLetras(BR48,"PESO","PESOS DOMINICANOS","$EE $m CON #d/100 CENTAVOS")</f>
        <v>#VALUE!</v>
      </c>
      <c r="BT48" s="193">
        <v>57</v>
      </c>
      <c r="BU48" s="194">
        <f t="shared" si="9"/>
        <v>2280</v>
      </c>
      <c r="BV48" s="195">
        <v>21.68</v>
      </c>
      <c r="BW48" s="196">
        <f>+BT48*'PRECIOS SEGUN ADJ (RURAL)'!$B$13*'PRECIOS SEGUN ADJ (RURAL)'!$C$13</f>
        <v>49430.400000000001</v>
      </c>
      <c r="BX48" s="196" t="e" vm="1">
        <f>+[4]!NumLetras(BW48,"PESO","PESOS DOMINICANOS","$EE $m CON #d/100 CENTAVOS")</f>
        <v>#VALUE!</v>
      </c>
      <c r="BY48" s="165">
        <v>441</v>
      </c>
      <c r="BZ48" s="37">
        <f t="shared" si="10"/>
        <v>17640</v>
      </c>
      <c r="CA48" s="189">
        <v>6.5999999999999988</v>
      </c>
      <c r="CB48" s="80">
        <f>+BY48*'PRECIOS SEGUN ADJ (RURAL)'!$B$14*'PRECIOS SEGUN ADJ (RURAL)'!$C$14</f>
        <v>116424</v>
      </c>
      <c r="CC48" s="80" t="e" vm="1">
        <f>+[4]!NumLetras(CB48,"PESO","PESOS DOMINICANOS","$EE $m CON #d/100 CENTAVOS")</f>
        <v>#VALUE!</v>
      </c>
      <c r="CD48" s="165">
        <v>16</v>
      </c>
      <c r="CE48" s="37">
        <f t="shared" si="11"/>
        <v>640</v>
      </c>
      <c r="CF48" s="189">
        <v>82.59999999999998</v>
      </c>
      <c r="CG48" s="80">
        <f>+CD48*'PRECIOS SEGUN ADJ (RURAL)'!$B$15*'PRECIOS SEGUN ADJ (RURAL)'!$C$15</f>
        <v>52864</v>
      </c>
      <c r="CH48" s="80" t="e" vm="1">
        <f>+[4]!NumLetras(CG48,"PESO","PESOS DOMINICANOS","$EE $m CON #d/100 CENTAVOS")</f>
        <v>#VALUE!</v>
      </c>
      <c r="CI48" s="80">
        <f t="shared" si="25"/>
        <v>9515.52</v>
      </c>
      <c r="CJ48" s="197">
        <v>441</v>
      </c>
      <c r="CK48" s="198">
        <f t="shared" si="26"/>
        <v>8820</v>
      </c>
      <c r="CL48" s="199">
        <v>5.5</v>
      </c>
      <c r="CM48" s="200">
        <f>+CJ48*'PRECIOS SEGUN ADJ (RURAL)'!$B$16*'PRECIOS SEGUN ADJ (RURAL)'!$C$16</f>
        <v>48510</v>
      </c>
      <c r="CN48" s="200" t="e" vm="1">
        <f>+[4]!NumLetras(CM48,"PESO","PESOS DOMINICANOS","$EE $m CON #d/100 CENTAVOS")</f>
        <v>#VALUE!</v>
      </c>
      <c r="CO48" s="165">
        <v>441</v>
      </c>
      <c r="CP48" s="37">
        <f t="shared" si="12"/>
        <v>17640</v>
      </c>
      <c r="CQ48" s="189">
        <v>23.059999999999995</v>
      </c>
      <c r="CR48" s="80">
        <f>+CO48*'PRECIOS SEGUN ADJ (RURAL)'!$B$17*'PRECIOS SEGUN ADJ (RURAL)'!$C$17</f>
        <v>406778.39999999997</v>
      </c>
      <c r="CS48" s="80" t="e" vm="1">
        <f>+[4]!NumLetras(CR48,"PESO","PESOS DOMINICANOS","$EE $m CON #d/100 CENTAVOS")</f>
        <v>#VALUE!</v>
      </c>
      <c r="CT48" s="201">
        <v>25</v>
      </c>
      <c r="CU48" s="202">
        <f t="shared" si="13"/>
        <v>1000</v>
      </c>
      <c r="CV48" s="203">
        <v>220</v>
      </c>
      <c r="CW48" s="204">
        <f>+CT48*'PRECIOS SEGUN ADJ (RURAL)'!$B$18*'PRECIOS SEGUN ADJ (RURAL)'!$C$18</f>
        <v>220000</v>
      </c>
      <c r="CX48" s="204" t="e" vm="1">
        <f>+[4]!NumLetras(CW48,"PESO","PESOS DOMINICANOS","$EE $m CON #d/100 CENTAVOS")</f>
        <v>#VALUE!</v>
      </c>
      <c r="CY48" s="204">
        <f t="shared" si="27"/>
        <v>39600</v>
      </c>
      <c r="CZ48" s="165">
        <v>18</v>
      </c>
      <c r="DA48" s="37">
        <f t="shared" si="14"/>
        <v>720</v>
      </c>
      <c r="DB48" s="189">
        <v>21.83</v>
      </c>
      <c r="DC48" s="80">
        <f>+CZ48*'PRECIOS SEGUN ADJ (RURAL)'!$B$19*'PRECIOS SEGUN ADJ (RURAL)'!$C$19</f>
        <v>15717.599999999999</v>
      </c>
      <c r="DD48" s="80" t="e" vm="1">
        <f>+[4]!NumLetras(DC48,"PESO","PESOS DOMINICANOS","$EE $m CON #d/100 CENTAVOS")</f>
        <v>#VALUE!</v>
      </c>
      <c r="DE48" s="80">
        <f t="shared" si="28"/>
        <v>2829.17</v>
      </c>
      <c r="DF48" s="165">
        <v>65</v>
      </c>
      <c r="DG48" s="37">
        <f t="shared" si="15"/>
        <v>2600</v>
      </c>
      <c r="DH48" s="189">
        <v>33</v>
      </c>
      <c r="DI48" s="80">
        <f>+DF48*'PRECIOS SEGUN ADJ (RURAL)'!$B$20*'PRECIOS SEGUN ADJ (RURAL)'!$C$20</f>
        <v>85800</v>
      </c>
      <c r="DJ48" s="80" t="e" vm="1">
        <f>+[4]!NumLetras(DI48,"PESO","PESOS DOMINICANOS","$EE $m CON #d/100 CENTAVOS")</f>
        <v>#VALUE!</v>
      </c>
      <c r="DK48" s="80">
        <f t="shared" si="29"/>
        <v>2019112.1200000003</v>
      </c>
      <c r="DL48" s="80" t="e" vm="1">
        <f>+[4]!NumLetras(DK48,"PESO","PESOS DOMINICANOS","$EE $m CON #d/100 CENTAVOS")</f>
        <v>#VALUE!</v>
      </c>
      <c r="DM48" s="80">
        <f t="shared" si="32"/>
        <v>2187742.4000000004</v>
      </c>
      <c r="DN48" s="80" t="e" vm="1">
        <f>+[4]!NumLetras(DM48,"PESO","PESOS DOMINICANOS","$EE $m CON #d/100 CENTAVOS")</f>
        <v>#VALUE!</v>
      </c>
      <c r="DO48" s="80">
        <f t="shared" si="33"/>
        <v>168630.28</v>
      </c>
      <c r="DP48" s="80" t="e" vm="1">
        <f>+[4]!NumLetras(DO48,"PESO","PESOS DOMINICANOS","$EE $m CON #d/100 CENTAVOS")</f>
        <v>#VALUE!</v>
      </c>
      <c r="DQ48" s="80">
        <f t="shared" si="30"/>
        <v>437548.48</v>
      </c>
      <c r="DR48" s="80" t="e" vm="1">
        <f>+[4]!NumLetras(DQ48,"PESO","PESOS DOMINICANOS","$EE $m CON #d/100 CENTAVOS")</f>
        <v>#VALUE!</v>
      </c>
      <c r="DS48" s="80">
        <f t="shared" si="31"/>
        <v>21877.42</v>
      </c>
      <c r="DT48" s="80"/>
      <c r="DU48" s="37" t="str">
        <f>+VLOOKUP(D48,'RURAL XENIA'!F:H,2,0)</f>
        <v>R-40</v>
      </c>
    </row>
    <row r="49" spans="1:125" hidden="1">
      <c r="A49" s="37">
        <v>48</v>
      </c>
      <c r="B49" s="37">
        <v>48</v>
      </c>
      <c r="C49" s="26" t="s">
        <v>1309</v>
      </c>
      <c r="D49" s="37">
        <v>1000119725</v>
      </c>
      <c r="E49" s="37" t="str">
        <f>+VLOOKUP(D49,'INFORMACION DE PROVEEDORES'!C:I,2,0)</f>
        <v>010-0011972-5</v>
      </c>
      <c r="F49" s="26" t="str">
        <f>+VLOOKUP(D49,'INFORMACION DE PROVEEDORES'!C:J,4,0)</f>
        <v>ELIGIA CATALINA SORIANO JIMENEZ</v>
      </c>
      <c r="G49" s="37" t="str">
        <f>+VLOOKUP(D49,'INFORMACION DE PROVEEDORES'!C:K,5,0)</f>
        <v>010-0011972-5</v>
      </c>
      <c r="H49" s="26" t="str">
        <f>+VLOOKUP(D49,'INFORMACION DE PROVEEDORES'!C:L,7,0)</f>
        <v xml:space="preserve">BARTOLOME O PEREZ NO. 178, ESQUINA 1RA SAVICA, AZUA </v>
      </c>
      <c r="I49" s="37" t="str">
        <f>+VLOOKUP(D49,'INFORMACION DE PROVEEDORES'!C:M,3,0)</f>
        <v xml:space="preserve"> FÍSICA</v>
      </c>
      <c r="J49" s="37">
        <v>1</v>
      </c>
      <c r="K49" s="37">
        <v>323</v>
      </c>
      <c r="L49" s="37">
        <v>22</v>
      </c>
      <c r="M49" s="37">
        <f t="shared" si="18"/>
        <v>880</v>
      </c>
      <c r="N49" s="189">
        <v>60.180000000000007</v>
      </c>
      <c r="O49" s="80">
        <f>+L49*'PRECIOS SEGUN ADJ (RURAL)'!$B$2*'PRECIOS SEGUN ADJ (RURAL)'!$C$2</f>
        <v>52958.400000000001</v>
      </c>
      <c r="P49" s="80" t="e" vm="1">
        <f>+[4]!NumLetras(O49,"PESO","PESOS DOMINICANOS","$EE $m CON #d/100 CENTAVOS")</f>
        <v>#VALUE!</v>
      </c>
      <c r="Q49" s="80">
        <f t="shared" si="19"/>
        <v>8473.34</v>
      </c>
      <c r="R49" s="165">
        <v>4</v>
      </c>
      <c r="S49" s="37">
        <f t="shared" si="0"/>
        <v>160</v>
      </c>
      <c r="T49" s="189">
        <v>33</v>
      </c>
      <c r="U49" s="80">
        <f>+R49*'PRECIOS SEGUN ADJ (RURAL)'!$B$3*'PRECIOS SEGUN ADJ (RURAL)'!$C$3</f>
        <v>5280</v>
      </c>
      <c r="V49" s="80" t="e" vm="1">
        <f>+[4]!NumLetras(U49,"PESO","PESOS DOMINICANOS","$EE $m CON #d/100 CENTAVOS")</f>
        <v>#VALUE!</v>
      </c>
      <c r="W49" s="165">
        <v>49</v>
      </c>
      <c r="X49" s="37">
        <f t="shared" si="1"/>
        <v>1960</v>
      </c>
      <c r="Y49" s="189">
        <v>87.91</v>
      </c>
      <c r="Z49" s="80">
        <f>+W49*'PRECIOS SEGUN ADJ (RURAL)'!$B$4*'PRECIOS SEGUN ADJ (RURAL)'!$C$4</f>
        <v>172303.6</v>
      </c>
      <c r="AA49" s="80" t="e" vm="1">
        <f>+[4]!NumLetras(Z49,"PESO","PESOS DOMINICANOS","$EE $m CON #d/100 CENTAVOS")</f>
        <v>#VALUE!</v>
      </c>
      <c r="AB49" s="80">
        <f t="shared" si="20"/>
        <v>31014.65</v>
      </c>
      <c r="AC49" s="165">
        <v>60</v>
      </c>
      <c r="AD49" s="37">
        <f t="shared" si="2"/>
        <v>2400</v>
      </c>
      <c r="AE49" s="189">
        <v>53.95</v>
      </c>
      <c r="AF49" s="80">
        <f>+AC49*'PRECIOS SEGUN ADJ (RURAL)'!$B$5*'PRECIOS SEGUN ADJ (RURAL)'!$C$5</f>
        <v>129480</v>
      </c>
      <c r="AG49" s="80" t="e" vm="1">
        <f>+[4]!NumLetras(AF49,"PESO","PESOS DOMINICANOS","$EE $m CON #d/100 CENTAVOS")</f>
        <v>#VALUE!</v>
      </c>
      <c r="AH49" s="165">
        <v>8</v>
      </c>
      <c r="AI49" s="37">
        <f t="shared" si="3"/>
        <v>320</v>
      </c>
      <c r="AJ49" s="189">
        <v>29.05</v>
      </c>
      <c r="AK49" s="80">
        <f>+AH49*'PRECIOS SEGUN ADJ (RURAL)'!$B$6*'PRECIOS SEGUN ADJ (RURAL)'!$C$6</f>
        <v>9296</v>
      </c>
      <c r="AL49" s="80" t="e" vm="1">
        <f>+[4]!NumLetras(AK49,"PESO","PESOS DOMINICANOS","$EE $m CON #d/100 CENTAVOS")</f>
        <v>#VALUE!</v>
      </c>
      <c r="AM49" s="80">
        <f t="shared" si="21"/>
        <v>1487.36</v>
      </c>
      <c r="AN49" s="165">
        <v>18</v>
      </c>
      <c r="AO49" s="37">
        <f t="shared" si="4"/>
        <v>720</v>
      </c>
      <c r="AP49" s="189">
        <v>304.44</v>
      </c>
      <c r="AQ49" s="80">
        <f>+AN49*'PRECIOS SEGUN ADJ (RURAL)'!$B$7*'PRECIOS SEGUN ADJ (RURAL)'!$C$7</f>
        <v>219196.79999999999</v>
      </c>
      <c r="AR49" s="80" t="e" vm="1">
        <f>+[4]!NumLetras(AQ49,"PESO","PESOS DOMINICANOS","$EE $m CON #d/100 CENTAVOS")</f>
        <v>#VALUE!</v>
      </c>
      <c r="AS49" s="80">
        <f t="shared" si="22"/>
        <v>39455.42</v>
      </c>
      <c r="AT49" s="165">
        <v>4</v>
      </c>
      <c r="AU49" s="37">
        <f t="shared" si="5"/>
        <v>160</v>
      </c>
      <c r="AV49" s="189">
        <v>140.38999999999999</v>
      </c>
      <c r="AW49" s="80">
        <f>+AT49*'PRECIOS SEGUN ADJ (RURAL)'!$B$8*'PRECIOS SEGUN ADJ (RURAL)'!$C$8</f>
        <v>22462.399999999998</v>
      </c>
      <c r="AX49" s="80" t="e" vm="1">
        <f>+[4]!NumLetras(AW49,"PESO","PESOS DOMINICANOS","$EE $m CON #d/100 CENTAVOS")</f>
        <v>#VALUE!</v>
      </c>
      <c r="AY49" s="80">
        <f t="shared" si="23"/>
        <v>4043.23</v>
      </c>
      <c r="AZ49" s="165">
        <v>15</v>
      </c>
      <c r="BA49" s="37">
        <f t="shared" si="6"/>
        <v>600</v>
      </c>
      <c r="BB49" s="189">
        <v>68.099999999999994</v>
      </c>
      <c r="BC49" s="80">
        <f>+AZ49*'PRECIOS SEGUN ADJ (RURAL)'!$B$9*'PRECIOS SEGUN ADJ (RURAL)'!$C$9</f>
        <v>40859.999999999993</v>
      </c>
      <c r="BD49" s="80" t="e" vm="1">
        <f>+[4]!NumLetras(BC49,"PESO","PESOS DOMINICANOS","$EE $m CON #d/100 CENTAVOS")</f>
        <v>#VALUE!</v>
      </c>
      <c r="BE49" s="165">
        <v>323</v>
      </c>
      <c r="BF49" s="37">
        <f t="shared" si="24"/>
        <v>6460</v>
      </c>
      <c r="BG49" s="189">
        <v>5.5</v>
      </c>
      <c r="BH49" s="80">
        <f>+BE49*'PRECIOS SEGUN ADJ (RURAL)'!$B$10*'PRECIOS SEGUN ADJ (RURAL)'!$C$10</f>
        <v>35530</v>
      </c>
      <c r="BI49" s="80" t="e" vm="1">
        <f>+[4]!NumLetras(BH49,"PESO","PESOS DOMINICANOS","$EE $m CON #d/100 CENTAVOS")</f>
        <v>#VALUE!</v>
      </c>
      <c r="BJ49" s="165">
        <v>323</v>
      </c>
      <c r="BK49" s="37">
        <f t="shared" si="7"/>
        <v>12920</v>
      </c>
      <c r="BL49" s="189">
        <v>7.1500000000000012</v>
      </c>
      <c r="BM49" s="80">
        <f>+BJ49*'PRECIOS SEGUN ADJ (RURAL)'!$B$11*'PRECIOS SEGUN ADJ (RURAL)'!$C$11</f>
        <v>92378.000000000015</v>
      </c>
      <c r="BN49" s="80" t="e" vm="1">
        <f>+[4]!NumLetras(BM49,"PESO","PESOS DOMINICANOS","$EE $m CON #d/100 CENTAVOS")</f>
        <v>#VALUE!</v>
      </c>
      <c r="BO49" s="165">
        <v>323</v>
      </c>
      <c r="BP49" s="37">
        <f t="shared" si="8"/>
        <v>12920</v>
      </c>
      <c r="BQ49" s="189">
        <v>6.84</v>
      </c>
      <c r="BR49" s="80">
        <f>+BO49*'PRECIOS SEGUN ADJ (RURAL)'!$B$12*'PRECIOS SEGUN ADJ (RURAL)'!$C$12</f>
        <v>88372.800000000003</v>
      </c>
      <c r="BS49" s="80" t="e" vm="1">
        <f>+[4]!NumLetras(BR49,"PESO","PESOS DOMINICANOS","$EE $m CON #d/100 CENTAVOS")</f>
        <v>#VALUE!</v>
      </c>
      <c r="BT49" s="193">
        <v>41</v>
      </c>
      <c r="BU49" s="194">
        <f t="shared" si="9"/>
        <v>1640</v>
      </c>
      <c r="BV49" s="195">
        <v>21.68</v>
      </c>
      <c r="BW49" s="196">
        <f>+BT49*'PRECIOS SEGUN ADJ (RURAL)'!$B$13*'PRECIOS SEGUN ADJ (RURAL)'!$C$13</f>
        <v>35555.199999999997</v>
      </c>
      <c r="BX49" s="196" t="e" vm="1">
        <f>+[4]!NumLetras(BW49,"PESO","PESOS DOMINICANOS","$EE $m CON #d/100 CENTAVOS")</f>
        <v>#VALUE!</v>
      </c>
      <c r="BY49" s="165">
        <v>323</v>
      </c>
      <c r="BZ49" s="37">
        <f t="shared" si="10"/>
        <v>12920</v>
      </c>
      <c r="CA49" s="189">
        <v>6.5999999999999988</v>
      </c>
      <c r="CB49" s="80">
        <f>+BY49*'PRECIOS SEGUN ADJ (RURAL)'!$B$14*'PRECIOS SEGUN ADJ (RURAL)'!$C$14</f>
        <v>85271.999999999985</v>
      </c>
      <c r="CC49" s="80" t="e" vm="1">
        <f>+[4]!NumLetras(CB49,"PESO","PESOS DOMINICANOS","$EE $m CON #d/100 CENTAVOS")</f>
        <v>#VALUE!</v>
      </c>
      <c r="CD49" s="165">
        <v>11</v>
      </c>
      <c r="CE49" s="37">
        <f t="shared" si="11"/>
        <v>440</v>
      </c>
      <c r="CF49" s="189">
        <v>82.59999999999998</v>
      </c>
      <c r="CG49" s="80">
        <f>+CD49*'PRECIOS SEGUN ADJ (RURAL)'!$B$15*'PRECIOS SEGUN ADJ (RURAL)'!$C$15</f>
        <v>36344</v>
      </c>
      <c r="CH49" s="80" t="e" vm="1">
        <f>+[4]!NumLetras(CG49,"PESO","PESOS DOMINICANOS","$EE $m CON #d/100 CENTAVOS")</f>
        <v>#VALUE!</v>
      </c>
      <c r="CI49" s="80">
        <f t="shared" si="25"/>
        <v>6541.92</v>
      </c>
      <c r="CJ49" s="197">
        <v>323</v>
      </c>
      <c r="CK49" s="198">
        <f t="shared" si="26"/>
        <v>6460</v>
      </c>
      <c r="CL49" s="199">
        <v>5.5</v>
      </c>
      <c r="CM49" s="200">
        <f>+CJ49*'PRECIOS SEGUN ADJ (RURAL)'!$B$16*'PRECIOS SEGUN ADJ (RURAL)'!$C$16</f>
        <v>35530</v>
      </c>
      <c r="CN49" s="200" t="e" vm="1">
        <f>+[4]!NumLetras(CM49,"PESO","PESOS DOMINICANOS","$EE $m CON #d/100 CENTAVOS")</f>
        <v>#VALUE!</v>
      </c>
      <c r="CO49" s="165">
        <v>323</v>
      </c>
      <c r="CP49" s="37">
        <f t="shared" si="12"/>
        <v>12920</v>
      </c>
      <c r="CQ49" s="189">
        <v>23.059999999999995</v>
      </c>
      <c r="CR49" s="80">
        <f>+CO49*'PRECIOS SEGUN ADJ (RURAL)'!$B$17*'PRECIOS SEGUN ADJ (RURAL)'!$C$17</f>
        <v>297935.19999999995</v>
      </c>
      <c r="CS49" s="80" t="e" vm="1">
        <f>+[4]!NumLetras(CR49,"PESO","PESOS DOMINICANOS","$EE $m CON #d/100 CENTAVOS")</f>
        <v>#VALUE!</v>
      </c>
      <c r="CT49" s="201">
        <v>18</v>
      </c>
      <c r="CU49" s="202">
        <f t="shared" si="13"/>
        <v>720</v>
      </c>
      <c r="CV49" s="203">
        <v>220</v>
      </c>
      <c r="CW49" s="204">
        <f>+CT49*'PRECIOS SEGUN ADJ (RURAL)'!$B$18*'PRECIOS SEGUN ADJ (RURAL)'!$C$18</f>
        <v>158400</v>
      </c>
      <c r="CX49" s="204" t="e" vm="1">
        <f>+[4]!NumLetras(CW49,"PESO","PESOS DOMINICANOS","$EE $m CON #d/100 CENTAVOS")</f>
        <v>#VALUE!</v>
      </c>
      <c r="CY49" s="204">
        <f t="shared" si="27"/>
        <v>28512</v>
      </c>
      <c r="CZ49" s="165">
        <v>13</v>
      </c>
      <c r="DA49" s="37">
        <f t="shared" si="14"/>
        <v>520</v>
      </c>
      <c r="DB49" s="189">
        <v>21.83</v>
      </c>
      <c r="DC49" s="80">
        <f>+CZ49*'PRECIOS SEGUN ADJ (RURAL)'!$B$19*'PRECIOS SEGUN ADJ (RURAL)'!$C$19</f>
        <v>11351.599999999999</v>
      </c>
      <c r="DD49" s="80" t="e" vm="1">
        <f>+[4]!NumLetras(DC49,"PESO","PESOS DOMINICANOS","$EE $m CON #d/100 CENTAVOS")</f>
        <v>#VALUE!</v>
      </c>
      <c r="DE49" s="80">
        <f t="shared" si="28"/>
        <v>2043.29</v>
      </c>
      <c r="DF49" s="165">
        <v>47</v>
      </c>
      <c r="DG49" s="37">
        <f t="shared" si="15"/>
        <v>1880</v>
      </c>
      <c r="DH49" s="189">
        <v>33</v>
      </c>
      <c r="DI49" s="80">
        <f>+DF49*'PRECIOS SEGUN ADJ (RURAL)'!$B$20*'PRECIOS SEGUN ADJ (RURAL)'!$C$20</f>
        <v>62040</v>
      </c>
      <c r="DJ49" s="80" t="e" vm="1">
        <f>+[4]!NumLetras(DI49,"PESO","PESOS DOMINICANOS","$EE $m CON #d/100 CENTAVOS")</f>
        <v>#VALUE!</v>
      </c>
      <c r="DK49" s="80">
        <f t="shared" si="29"/>
        <v>1468974.79</v>
      </c>
      <c r="DL49" s="80" t="e" vm="1">
        <f>+[4]!NumLetras(DK49,"PESO","PESOS DOMINICANOS","$EE $m CON #d/100 CENTAVOS")</f>
        <v>#VALUE!</v>
      </c>
      <c r="DM49" s="80">
        <f t="shared" si="32"/>
        <v>1590546</v>
      </c>
      <c r="DN49" s="80" t="e" vm="1">
        <f>+[4]!NumLetras(DM49,"PESO","PESOS DOMINICANOS","$EE $m CON #d/100 CENTAVOS")</f>
        <v>#VALUE!</v>
      </c>
      <c r="DO49" s="80">
        <f t="shared" si="33"/>
        <v>121571.20999999999</v>
      </c>
      <c r="DP49" s="80" t="e" vm="1">
        <f>+[4]!NumLetras(DO49,"PESO","PESOS DOMINICANOS","$EE $m CON #d/100 CENTAVOS")</f>
        <v>#VALUE!</v>
      </c>
      <c r="DQ49" s="80">
        <f t="shared" si="30"/>
        <v>318109.2</v>
      </c>
      <c r="DR49" s="80" t="e" vm="1">
        <f>+[4]!NumLetras(DQ49,"PESO","PESOS DOMINICANOS","$EE $m CON #d/100 CENTAVOS")</f>
        <v>#VALUE!</v>
      </c>
      <c r="DS49" s="80">
        <f t="shared" si="31"/>
        <v>15905.46</v>
      </c>
      <c r="DT49" s="80"/>
      <c r="DU49" s="37" t="str">
        <f>+VLOOKUP(D49,'RURAL XENIA'!F:H,2,0)</f>
        <v>R-06</v>
      </c>
    </row>
    <row r="50" spans="1:125" hidden="1">
      <c r="A50" s="37">
        <v>49</v>
      </c>
      <c r="B50" s="37">
        <v>49</v>
      </c>
      <c r="C50" s="26" t="s">
        <v>1331</v>
      </c>
      <c r="D50" s="37">
        <v>5600023427</v>
      </c>
      <c r="E50" s="37" t="str">
        <f>+VLOOKUP(D50,'INFORMACION DE PROVEEDORES'!C:I,2,0)</f>
        <v>056-0002342-7</v>
      </c>
      <c r="F50" s="26" t="str">
        <f>+VLOOKUP(D50,'INFORMACION DE PROVEEDORES'!C:J,4,0)</f>
        <v>EMMA ARELIS DEL CARMEN HOLGUIN KHOURY</v>
      </c>
      <c r="G50" s="37" t="str">
        <f>+VLOOKUP(D50,'INFORMACION DE PROVEEDORES'!C:K,5,0)</f>
        <v>056-0002342-7</v>
      </c>
      <c r="H50" s="26" t="str">
        <f>+VLOOKUP(D50,'INFORMACION DE PROVEEDORES'!C:L,7,0)</f>
        <v xml:space="preserve">CALLE SALOME UREÑA, NO. 4, SAN FRANCISCO DE MACORIS </v>
      </c>
      <c r="I50" s="37" t="str">
        <f>+VLOOKUP(D50,'INFORMACION DE PROVEEDORES'!C:M,3,0)</f>
        <v xml:space="preserve"> FÍSICA</v>
      </c>
      <c r="J50" s="37">
        <v>2</v>
      </c>
      <c r="K50" s="37">
        <v>275</v>
      </c>
      <c r="L50" s="37">
        <v>19</v>
      </c>
      <c r="M50" s="37">
        <f t="shared" si="18"/>
        <v>760</v>
      </c>
      <c r="N50" s="189">
        <v>60.180000000000007</v>
      </c>
      <c r="O50" s="80">
        <f>+L50*'PRECIOS SEGUN ADJ (RURAL)'!$B$2*'PRECIOS SEGUN ADJ (RURAL)'!$C$2</f>
        <v>45736.800000000003</v>
      </c>
      <c r="P50" s="80" t="e" vm="1">
        <f>+[4]!NumLetras(O50,"PESO","PESOS DOMINICANOS","$EE $m CON #d/100 CENTAVOS")</f>
        <v>#VALUE!</v>
      </c>
      <c r="Q50" s="80">
        <f t="shared" si="19"/>
        <v>7317.89</v>
      </c>
      <c r="R50" s="165">
        <v>4</v>
      </c>
      <c r="S50" s="37">
        <f t="shared" si="0"/>
        <v>160</v>
      </c>
      <c r="T50" s="189">
        <v>33</v>
      </c>
      <c r="U50" s="80">
        <f>+R50*'PRECIOS SEGUN ADJ (RURAL)'!$B$3*'PRECIOS SEGUN ADJ (RURAL)'!$C$3</f>
        <v>5280</v>
      </c>
      <c r="V50" s="80" t="e" vm="1">
        <f>+[4]!NumLetras(U50,"PESO","PESOS DOMINICANOS","$EE $m CON #d/100 CENTAVOS")</f>
        <v>#VALUE!</v>
      </c>
      <c r="W50" s="165">
        <v>42</v>
      </c>
      <c r="X50" s="37">
        <f t="shared" si="1"/>
        <v>1680</v>
      </c>
      <c r="Y50" s="189">
        <v>87.91</v>
      </c>
      <c r="Z50" s="80">
        <f>+W50*'PRECIOS SEGUN ADJ (RURAL)'!$B$4*'PRECIOS SEGUN ADJ (RURAL)'!$C$4</f>
        <v>147688.79999999999</v>
      </c>
      <c r="AA50" s="80" t="e" vm="1">
        <f>+[4]!NumLetras(Z50,"PESO","PESOS DOMINICANOS","$EE $m CON #d/100 CENTAVOS")</f>
        <v>#VALUE!</v>
      </c>
      <c r="AB50" s="80">
        <f t="shared" si="20"/>
        <v>26583.98</v>
      </c>
      <c r="AC50" s="165">
        <v>51</v>
      </c>
      <c r="AD50" s="37">
        <f t="shared" si="2"/>
        <v>2040</v>
      </c>
      <c r="AE50" s="189">
        <v>53.95</v>
      </c>
      <c r="AF50" s="80">
        <f>+AC50*'PRECIOS SEGUN ADJ (RURAL)'!$B$5*'PRECIOS SEGUN ADJ (RURAL)'!$C$5</f>
        <v>110058.00000000001</v>
      </c>
      <c r="AG50" s="80" t="e" vm="1">
        <f>+[4]!NumLetras(AF50,"PESO","PESOS DOMINICANOS","$EE $m CON #d/100 CENTAVOS")</f>
        <v>#VALUE!</v>
      </c>
      <c r="AH50" s="165">
        <v>7</v>
      </c>
      <c r="AI50" s="37">
        <f t="shared" si="3"/>
        <v>280</v>
      </c>
      <c r="AJ50" s="189">
        <v>29.05</v>
      </c>
      <c r="AK50" s="80">
        <f>+AH50*'PRECIOS SEGUN ADJ (RURAL)'!$B$6*'PRECIOS SEGUN ADJ (RURAL)'!$C$6</f>
        <v>8134</v>
      </c>
      <c r="AL50" s="80" t="e" vm="1">
        <f>+[4]!NumLetras(AK50,"PESO","PESOS DOMINICANOS","$EE $m CON #d/100 CENTAVOS")</f>
        <v>#VALUE!</v>
      </c>
      <c r="AM50" s="80">
        <f t="shared" si="21"/>
        <v>1301.44</v>
      </c>
      <c r="AN50" s="165">
        <v>16</v>
      </c>
      <c r="AO50" s="37">
        <f t="shared" si="4"/>
        <v>640</v>
      </c>
      <c r="AP50" s="189">
        <v>304.44</v>
      </c>
      <c r="AQ50" s="80">
        <f>+AN50*'PRECIOS SEGUN ADJ (RURAL)'!$B$7*'PRECIOS SEGUN ADJ (RURAL)'!$C$7</f>
        <v>194841.60000000001</v>
      </c>
      <c r="AR50" s="80" t="e" vm="1">
        <f>+[4]!NumLetras(AQ50,"PESO","PESOS DOMINICANOS","$EE $m CON #d/100 CENTAVOS")</f>
        <v>#VALUE!</v>
      </c>
      <c r="AS50" s="80">
        <f t="shared" si="22"/>
        <v>35071.49</v>
      </c>
      <c r="AT50" s="165">
        <v>4</v>
      </c>
      <c r="AU50" s="37">
        <f t="shared" si="5"/>
        <v>160</v>
      </c>
      <c r="AV50" s="189">
        <v>140.38999999999999</v>
      </c>
      <c r="AW50" s="80">
        <f>+AT50*'PRECIOS SEGUN ADJ (RURAL)'!$B$8*'PRECIOS SEGUN ADJ (RURAL)'!$C$8</f>
        <v>22462.399999999998</v>
      </c>
      <c r="AX50" s="80" t="e" vm="1">
        <f>+[4]!NumLetras(AW50,"PESO","PESOS DOMINICANOS","$EE $m CON #d/100 CENTAVOS")</f>
        <v>#VALUE!</v>
      </c>
      <c r="AY50" s="80">
        <f t="shared" si="23"/>
        <v>4043.23</v>
      </c>
      <c r="AZ50" s="165">
        <v>13</v>
      </c>
      <c r="BA50" s="37">
        <f t="shared" si="6"/>
        <v>520</v>
      </c>
      <c r="BB50" s="189">
        <v>68.099999999999994</v>
      </c>
      <c r="BC50" s="80">
        <f>+AZ50*'PRECIOS SEGUN ADJ (RURAL)'!$B$9*'PRECIOS SEGUN ADJ (RURAL)'!$C$9</f>
        <v>35412</v>
      </c>
      <c r="BD50" s="80" t="e" vm="1">
        <f>+[4]!NumLetras(BC50,"PESO","PESOS DOMINICANOS","$EE $m CON #d/100 CENTAVOS")</f>
        <v>#VALUE!</v>
      </c>
      <c r="BE50" s="165">
        <v>275</v>
      </c>
      <c r="BF50" s="37">
        <f t="shared" si="24"/>
        <v>5500</v>
      </c>
      <c r="BG50" s="189">
        <v>5.5</v>
      </c>
      <c r="BH50" s="80">
        <f>+BE50*'PRECIOS SEGUN ADJ (RURAL)'!$B$10*'PRECIOS SEGUN ADJ (RURAL)'!$C$10</f>
        <v>30250</v>
      </c>
      <c r="BI50" s="80" t="e" vm="1">
        <f>+[4]!NumLetras(BH50,"PESO","PESOS DOMINICANOS","$EE $m CON #d/100 CENTAVOS")</f>
        <v>#VALUE!</v>
      </c>
      <c r="BJ50" s="165">
        <v>275</v>
      </c>
      <c r="BK50" s="37">
        <f t="shared" si="7"/>
        <v>11000</v>
      </c>
      <c r="BL50" s="189">
        <v>7.1500000000000012</v>
      </c>
      <c r="BM50" s="80">
        <f>+BJ50*'PRECIOS SEGUN ADJ (RURAL)'!$B$11*'PRECIOS SEGUN ADJ (RURAL)'!$C$11</f>
        <v>78650</v>
      </c>
      <c r="BN50" s="80" t="e" vm="1">
        <f>+[4]!NumLetras(BM50,"PESO","PESOS DOMINICANOS","$EE $m CON #d/100 CENTAVOS")</f>
        <v>#VALUE!</v>
      </c>
      <c r="BO50" s="165">
        <v>275</v>
      </c>
      <c r="BP50" s="37">
        <f t="shared" si="8"/>
        <v>11000</v>
      </c>
      <c r="BQ50" s="189">
        <v>6.84</v>
      </c>
      <c r="BR50" s="80">
        <f>+BO50*'PRECIOS SEGUN ADJ (RURAL)'!$B$12*'PRECIOS SEGUN ADJ (RURAL)'!$C$12</f>
        <v>75240</v>
      </c>
      <c r="BS50" s="80" t="e" vm="1">
        <f>+[4]!NumLetras(BR50,"PESO","PESOS DOMINICANOS","$EE $m CON #d/100 CENTAVOS")</f>
        <v>#VALUE!</v>
      </c>
      <c r="BT50" s="193">
        <v>36</v>
      </c>
      <c r="BU50" s="194">
        <f t="shared" si="9"/>
        <v>1440</v>
      </c>
      <c r="BV50" s="195">
        <v>21.68</v>
      </c>
      <c r="BW50" s="196">
        <f>+BT50*'PRECIOS SEGUN ADJ (RURAL)'!$B$13*'PRECIOS SEGUN ADJ (RURAL)'!$C$13</f>
        <v>31219.200000000001</v>
      </c>
      <c r="BX50" s="196" t="e" vm="1">
        <f>+[4]!NumLetras(BW50,"PESO","PESOS DOMINICANOS","$EE $m CON #d/100 CENTAVOS")</f>
        <v>#VALUE!</v>
      </c>
      <c r="BY50" s="165">
        <v>275</v>
      </c>
      <c r="BZ50" s="37">
        <f t="shared" si="10"/>
        <v>11000</v>
      </c>
      <c r="CA50" s="189">
        <v>6.5999999999999988</v>
      </c>
      <c r="CB50" s="80">
        <f>+BY50*'PRECIOS SEGUN ADJ (RURAL)'!$B$14*'PRECIOS SEGUN ADJ (RURAL)'!$C$14</f>
        <v>72600</v>
      </c>
      <c r="CC50" s="80" t="e" vm="1">
        <f>+[4]!NumLetras(CB50,"PESO","PESOS DOMINICANOS","$EE $m CON #d/100 CENTAVOS")</f>
        <v>#VALUE!</v>
      </c>
      <c r="CD50" s="165">
        <v>10</v>
      </c>
      <c r="CE50" s="37">
        <f t="shared" si="11"/>
        <v>400</v>
      </c>
      <c r="CF50" s="189">
        <v>82.59999999999998</v>
      </c>
      <c r="CG50" s="80">
        <f>+CD50*'PRECIOS SEGUN ADJ (RURAL)'!$B$15*'PRECIOS SEGUN ADJ (RURAL)'!$C$15</f>
        <v>33040</v>
      </c>
      <c r="CH50" s="80" t="e" vm="1">
        <f>+[4]!NumLetras(CG50,"PESO","PESOS DOMINICANOS","$EE $m CON #d/100 CENTAVOS")</f>
        <v>#VALUE!</v>
      </c>
      <c r="CI50" s="80">
        <f t="shared" si="25"/>
        <v>5947.2</v>
      </c>
      <c r="CJ50" s="197">
        <v>275</v>
      </c>
      <c r="CK50" s="198">
        <f t="shared" si="26"/>
        <v>5500</v>
      </c>
      <c r="CL50" s="199">
        <v>5.5</v>
      </c>
      <c r="CM50" s="200">
        <f>+CJ50*'PRECIOS SEGUN ADJ (RURAL)'!$B$16*'PRECIOS SEGUN ADJ (RURAL)'!$C$16</f>
        <v>30250</v>
      </c>
      <c r="CN50" s="200" t="e" vm="1">
        <f>+[4]!NumLetras(CM50,"PESO","PESOS DOMINICANOS","$EE $m CON #d/100 CENTAVOS")</f>
        <v>#VALUE!</v>
      </c>
      <c r="CO50" s="165">
        <v>275</v>
      </c>
      <c r="CP50" s="37">
        <f t="shared" si="12"/>
        <v>11000</v>
      </c>
      <c r="CQ50" s="189">
        <v>23.059999999999995</v>
      </c>
      <c r="CR50" s="80">
        <f>+CO50*'PRECIOS SEGUN ADJ (RURAL)'!$B$17*'PRECIOS SEGUN ADJ (RURAL)'!$C$17</f>
        <v>253660</v>
      </c>
      <c r="CS50" s="80" t="e" vm="1">
        <f>+[4]!NumLetras(CR50,"PESO","PESOS DOMINICANOS","$EE $m CON #d/100 CENTAVOS")</f>
        <v>#VALUE!</v>
      </c>
      <c r="CT50" s="201">
        <v>16</v>
      </c>
      <c r="CU50" s="202">
        <f t="shared" si="13"/>
        <v>640</v>
      </c>
      <c r="CV50" s="203">
        <v>220</v>
      </c>
      <c r="CW50" s="204">
        <f>+CT50*'PRECIOS SEGUN ADJ (RURAL)'!$B$18*'PRECIOS SEGUN ADJ (RURAL)'!$C$18</f>
        <v>140800</v>
      </c>
      <c r="CX50" s="204" t="e" vm="1">
        <f>+[4]!NumLetras(CW50,"PESO","PESOS DOMINICANOS","$EE $m CON #d/100 CENTAVOS")</f>
        <v>#VALUE!</v>
      </c>
      <c r="CY50" s="204">
        <f t="shared" si="27"/>
        <v>25344</v>
      </c>
      <c r="CZ50" s="165">
        <v>12</v>
      </c>
      <c r="DA50" s="37">
        <f t="shared" si="14"/>
        <v>480</v>
      </c>
      <c r="DB50" s="189">
        <v>21.83</v>
      </c>
      <c r="DC50" s="80">
        <f>+CZ50*'PRECIOS SEGUN ADJ (RURAL)'!$B$19*'PRECIOS SEGUN ADJ (RURAL)'!$C$19</f>
        <v>10478.4</v>
      </c>
      <c r="DD50" s="80" t="e" vm="1">
        <f>+[4]!NumLetras(DC50,"PESO","PESOS DOMINICANOS","$EE $m CON #d/100 CENTAVOS")</f>
        <v>#VALUE!</v>
      </c>
      <c r="DE50" s="80">
        <f t="shared" si="28"/>
        <v>1886.11</v>
      </c>
      <c r="DF50" s="165">
        <v>41</v>
      </c>
      <c r="DG50" s="37">
        <f t="shared" si="15"/>
        <v>1640</v>
      </c>
      <c r="DH50" s="189">
        <v>33</v>
      </c>
      <c r="DI50" s="80">
        <f>+DF50*'PRECIOS SEGUN ADJ (RURAL)'!$B$20*'PRECIOS SEGUN ADJ (RURAL)'!$C$20</f>
        <v>54120</v>
      </c>
      <c r="DJ50" s="80" t="e" vm="1">
        <f>+[4]!NumLetras(DI50,"PESO","PESOS DOMINICANOS","$EE $m CON #d/100 CENTAVOS")</f>
        <v>#VALUE!</v>
      </c>
      <c r="DK50" s="80">
        <f t="shared" si="29"/>
        <v>1272425.8599999996</v>
      </c>
      <c r="DL50" s="80" t="e" vm="1">
        <f>+[4]!NumLetras(DK50,"PESO","PESOS DOMINICANOS","$EE $m CON #d/100 CENTAVOS")</f>
        <v>#VALUE!</v>
      </c>
      <c r="DM50" s="80">
        <f t="shared" si="32"/>
        <v>1379921.1999999997</v>
      </c>
      <c r="DN50" s="80" t="e" vm="1">
        <f>+[4]!NumLetras(DM50,"PESO","PESOS DOMINICANOS","$EE $m CON #d/100 CENTAVOS")</f>
        <v>#VALUE!</v>
      </c>
      <c r="DO50" s="80">
        <f t="shared" si="33"/>
        <v>107495.34</v>
      </c>
      <c r="DP50" s="80" t="e" vm="1">
        <f>+[4]!NumLetras(DO50,"PESO","PESOS DOMINICANOS","$EE $m CON #d/100 CENTAVOS")</f>
        <v>#VALUE!</v>
      </c>
      <c r="DQ50" s="80">
        <f t="shared" si="30"/>
        <v>275984.24</v>
      </c>
      <c r="DR50" s="80" t="e" vm="1">
        <f>+[4]!NumLetras(DQ50,"PESO","PESOS DOMINICANOS","$EE $m CON #d/100 CENTAVOS")</f>
        <v>#VALUE!</v>
      </c>
      <c r="DS50" s="80">
        <f t="shared" si="31"/>
        <v>13799.21</v>
      </c>
      <c r="DT50" s="80"/>
      <c r="DU50" s="37" t="str">
        <f>+VLOOKUP(D50,'RURAL XENIA'!F:H,2,0)</f>
        <v>R-22</v>
      </c>
    </row>
    <row r="51" spans="1:125" hidden="1">
      <c r="A51" s="37">
        <v>50</v>
      </c>
      <c r="B51" s="37">
        <v>50</v>
      </c>
      <c r="C51" s="26" t="s">
        <v>3158</v>
      </c>
      <c r="D51" s="37">
        <v>130462275</v>
      </c>
      <c r="E51" s="37">
        <f>+VLOOKUP(D51,'INFORMACION DE PROVEEDORES'!C:I,2,0)</f>
        <v>130462275</v>
      </c>
      <c r="F51" s="26" t="str">
        <f>+VLOOKUP(D51,'INFORMACION DE PROVEEDORES'!C:J,4,0)</f>
        <v>YUDELKA ALVAREZ</v>
      </c>
      <c r="G51" s="37" t="str">
        <f>+VLOOKUP(D51,'INFORMACION DE PROVEEDORES'!C:K,5,0)</f>
        <v>001-1020025-0</v>
      </c>
      <c r="H51" s="26" t="str">
        <f>+VLOOKUP(D51,'INFORMACION DE PROVEEDORES'!C:L,7,0)</f>
        <v>CALLE JOSE SANCHEZ SAMBRANO NO. 11, VILLA HERMOSA, VILLA MELLA, SANTO DOMINGO NORTE</v>
      </c>
      <c r="I51" s="37" t="str">
        <f>+VLOOKUP(D51,'INFORMACION DE PROVEEDORES'!C:M,3,0)</f>
        <v xml:space="preserve"> JURÍDICA</v>
      </c>
      <c r="J51" s="37">
        <v>3</v>
      </c>
      <c r="K51" s="37">
        <v>387</v>
      </c>
      <c r="L51" s="37">
        <v>27</v>
      </c>
      <c r="M51" s="37">
        <f t="shared" si="18"/>
        <v>1080</v>
      </c>
      <c r="N51" s="189">
        <v>60.180000000000007</v>
      </c>
      <c r="O51" s="80">
        <f>+L51*'PRECIOS SEGUN ADJ (RURAL)'!$B$2*'PRECIOS SEGUN ADJ (RURAL)'!$C$2</f>
        <v>64994.399999999994</v>
      </c>
      <c r="P51" s="80" t="e" vm="1">
        <f>+[4]!NumLetras(O51,"PESO","PESOS DOMINICANOS","$EE $m CON #d/100 CENTAVOS")</f>
        <v>#VALUE!</v>
      </c>
      <c r="Q51" s="80">
        <f t="shared" si="19"/>
        <v>10399.1</v>
      </c>
      <c r="R51" s="165">
        <v>6</v>
      </c>
      <c r="S51" s="37">
        <f t="shared" si="0"/>
        <v>240</v>
      </c>
      <c r="T51" s="189">
        <v>33</v>
      </c>
      <c r="U51" s="80">
        <f>+R51*'PRECIOS SEGUN ADJ (RURAL)'!$B$3*'PRECIOS SEGUN ADJ (RURAL)'!$C$3</f>
        <v>7920</v>
      </c>
      <c r="V51" s="80" t="e" vm="1">
        <f>+[4]!NumLetras(U51,"PESO","PESOS DOMINICANOS","$EE $m CON #d/100 CENTAVOS")</f>
        <v>#VALUE!</v>
      </c>
      <c r="W51" s="165">
        <v>60</v>
      </c>
      <c r="X51" s="37">
        <f t="shared" si="1"/>
        <v>2400</v>
      </c>
      <c r="Y51" s="189">
        <v>87.91</v>
      </c>
      <c r="Z51" s="80">
        <f>+W51*'PRECIOS SEGUN ADJ (RURAL)'!$B$4*'PRECIOS SEGUN ADJ (RURAL)'!$C$4</f>
        <v>210983.99999999997</v>
      </c>
      <c r="AA51" s="80" t="e" vm="1">
        <f>+[4]!NumLetras(Z51,"PESO","PESOS DOMINICANOS","$EE $m CON #d/100 CENTAVOS")</f>
        <v>#VALUE!</v>
      </c>
      <c r="AB51" s="80">
        <f t="shared" si="20"/>
        <v>37977.120000000003</v>
      </c>
      <c r="AC51" s="165">
        <v>73</v>
      </c>
      <c r="AD51" s="37">
        <f t="shared" si="2"/>
        <v>2920</v>
      </c>
      <c r="AE51" s="189">
        <v>53.95</v>
      </c>
      <c r="AF51" s="80">
        <f>+AC51*'PRECIOS SEGUN ADJ (RURAL)'!$B$5*'PRECIOS SEGUN ADJ (RURAL)'!$C$5</f>
        <v>157534</v>
      </c>
      <c r="AG51" s="80" t="e" vm="1">
        <f>+[4]!NumLetras(AF51,"PESO","PESOS DOMINICANOS","$EE $m CON #d/100 CENTAVOS")</f>
        <v>#VALUE!</v>
      </c>
      <c r="AH51" s="165">
        <v>10</v>
      </c>
      <c r="AI51" s="37">
        <f t="shared" si="3"/>
        <v>400</v>
      </c>
      <c r="AJ51" s="189">
        <v>29.05</v>
      </c>
      <c r="AK51" s="80">
        <f>+AH51*'PRECIOS SEGUN ADJ (RURAL)'!$B$6*'PRECIOS SEGUN ADJ (RURAL)'!$C$6</f>
        <v>11620</v>
      </c>
      <c r="AL51" s="80" t="e" vm="1">
        <f>+[4]!NumLetras(AK51,"PESO","PESOS DOMINICANOS","$EE $m CON #d/100 CENTAVOS")</f>
        <v>#VALUE!</v>
      </c>
      <c r="AM51" s="80">
        <f t="shared" si="21"/>
        <v>1859.2</v>
      </c>
      <c r="AN51" s="165">
        <v>22</v>
      </c>
      <c r="AO51" s="37">
        <f t="shared" si="4"/>
        <v>880</v>
      </c>
      <c r="AP51" s="189">
        <v>304.44</v>
      </c>
      <c r="AQ51" s="80">
        <f>+AN51*'PRECIOS SEGUN ADJ (RURAL)'!$B$7*'PRECIOS SEGUN ADJ (RURAL)'!$C$7</f>
        <v>267907.20000000001</v>
      </c>
      <c r="AR51" s="80" t="e" vm="1">
        <f>+[4]!NumLetras(AQ51,"PESO","PESOS DOMINICANOS","$EE $m CON #d/100 CENTAVOS")</f>
        <v>#VALUE!</v>
      </c>
      <c r="AS51" s="80">
        <f t="shared" si="22"/>
        <v>48223.3</v>
      </c>
      <c r="AT51" s="165">
        <v>6</v>
      </c>
      <c r="AU51" s="37">
        <f t="shared" si="5"/>
        <v>240</v>
      </c>
      <c r="AV51" s="189">
        <v>140.38999999999999</v>
      </c>
      <c r="AW51" s="80">
        <f>+AT51*'PRECIOS SEGUN ADJ (RURAL)'!$B$8*'PRECIOS SEGUN ADJ (RURAL)'!$C$8</f>
        <v>33693.599999999999</v>
      </c>
      <c r="AX51" s="80" t="e" vm="1">
        <f>+[4]!NumLetras(AW51,"PESO","PESOS DOMINICANOS","$EE $m CON #d/100 CENTAVOS")</f>
        <v>#VALUE!</v>
      </c>
      <c r="AY51" s="80">
        <f t="shared" si="23"/>
        <v>6064.85</v>
      </c>
      <c r="AZ51" s="165">
        <v>18</v>
      </c>
      <c r="BA51" s="37">
        <f t="shared" si="6"/>
        <v>720</v>
      </c>
      <c r="BB51" s="189">
        <v>68.099999999999994</v>
      </c>
      <c r="BC51" s="80">
        <f>+AZ51*'PRECIOS SEGUN ADJ (RURAL)'!$B$9*'PRECIOS SEGUN ADJ (RURAL)'!$C$9</f>
        <v>49032</v>
      </c>
      <c r="BD51" s="80" t="e" vm="1">
        <f>+[4]!NumLetras(BC51,"PESO","PESOS DOMINICANOS","$EE $m CON #d/100 CENTAVOS")</f>
        <v>#VALUE!</v>
      </c>
      <c r="BE51" s="165">
        <v>387</v>
      </c>
      <c r="BF51" s="37">
        <f t="shared" si="24"/>
        <v>7740</v>
      </c>
      <c r="BG51" s="189">
        <v>5.5</v>
      </c>
      <c r="BH51" s="80">
        <f>+BE51*'PRECIOS SEGUN ADJ (RURAL)'!$B$10*'PRECIOS SEGUN ADJ (RURAL)'!$C$10</f>
        <v>42570</v>
      </c>
      <c r="BI51" s="80" t="e" vm="1">
        <f>+[4]!NumLetras(BH51,"PESO","PESOS DOMINICANOS","$EE $m CON #d/100 CENTAVOS")</f>
        <v>#VALUE!</v>
      </c>
      <c r="BJ51" s="165">
        <v>387</v>
      </c>
      <c r="BK51" s="37">
        <f t="shared" si="7"/>
        <v>15480</v>
      </c>
      <c r="BL51" s="189">
        <v>7.1500000000000012</v>
      </c>
      <c r="BM51" s="80">
        <f>+BJ51*'PRECIOS SEGUN ADJ (RURAL)'!$B$11*'PRECIOS SEGUN ADJ (RURAL)'!$C$11</f>
        <v>110682</v>
      </c>
      <c r="BN51" s="80" t="e" vm="1">
        <f>+[4]!NumLetras(BM51,"PESO","PESOS DOMINICANOS","$EE $m CON #d/100 CENTAVOS")</f>
        <v>#VALUE!</v>
      </c>
      <c r="BO51" s="165">
        <v>387</v>
      </c>
      <c r="BP51" s="37">
        <f t="shared" si="8"/>
        <v>15480</v>
      </c>
      <c r="BQ51" s="189">
        <v>6.84</v>
      </c>
      <c r="BR51" s="80">
        <f>+BO51*'PRECIOS SEGUN ADJ (RURAL)'!$B$12*'PRECIOS SEGUN ADJ (RURAL)'!$C$12</f>
        <v>105883.2</v>
      </c>
      <c r="BS51" s="80" t="e" vm="1">
        <f>+[4]!NumLetras(BR51,"PESO","PESOS DOMINICANOS","$EE $m CON #d/100 CENTAVOS")</f>
        <v>#VALUE!</v>
      </c>
      <c r="BT51" s="193">
        <v>51</v>
      </c>
      <c r="BU51" s="194">
        <f t="shared" si="9"/>
        <v>2040</v>
      </c>
      <c r="BV51" s="195">
        <v>21.68</v>
      </c>
      <c r="BW51" s="196">
        <f>+BT51*'PRECIOS SEGUN ADJ (RURAL)'!$B$13*'PRECIOS SEGUN ADJ (RURAL)'!$C$13</f>
        <v>44227.200000000004</v>
      </c>
      <c r="BX51" s="196" t="e" vm="1">
        <f>+[4]!NumLetras(BW51,"PESO","PESOS DOMINICANOS","$EE $m CON #d/100 CENTAVOS")</f>
        <v>#VALUE!</v>
      </c>
      <c r="BY51" s="165">
        <v>387</v>
      </c>
      <c r="BZ51" s="37">
        <f t="shared" si="10"/>
        <v>15480</v>
      </c>
      <c r="CA51" s="189">
        <v>6.5999999999999988</v>
      </c>
      <c r="CB51" s="80">
        <f>+BY51*'PRECIOS SEGUN ADJ (RURAL)'!$B$14*'PRECIOS SEGUN ADJ (RURAL)'!$C$14</f>
        <v>102168</v>
      </c>
      <c r="CC51" s="80" t="e" vm="1">
        <f>+[4]!NumLetras(CB51,"PESO","PESOS DOMINICANOS","$EE $m CON #d/100 CENTAVOS")</f>
        <v>#VALUE!</v>
      </c>
      <c r="CD51" s="165">
        <v>14</v>
      </c>
      <c r="CE51" s="37">
        <f t="shared" si="11"/>
        <v>560</v>
      </c>
      <c r="CF51" s="189">
        <v>82.59999999999998</v>
      </c>
      <c r="CG51" s="80">
        <f>+CD51*'PRECIOS SEGUN ADJ (RURAL)'!$B$15*'PRECIOS SEGUN ADJ (RURAL)'!$C$15</f>
        <v>46255.999999999993</v>
      </c>
      <c r="CH51" s="80" t="e" vm="1">
        <f>+[4]!NumLetras(CG51,"PESO","PESOS DOMINICANOS","$EE $m CON #d/100 CENTAVOS")</f>
        <v>#VALUE!</v>
      </c>
      <c r="CI51" s="80">
        <f t="shared" si="25"/>
        <v>8326.08</v>
      </c>
      <c r="CJ51" s="197">
        <v>387</v>
      </c>
      <c r="CK51" s="198">
        <f t="shared" si="26"/>
        <v>7740</v>
      </c>
      <c r="CL51" s="199">
        <v>5.5</v>
      </c>
      <c r="CM51" s="200">
        <f>+CJ51*'PRECIOS SEGUN ADJ (RURAL)'!$B$16*'PRECIOS SEGUN ADJ (RURAL)'!$C$16</f>
        <v>42570</v>
      </c>
      <c r="CN51" s="200" t="e" vm="1">
        <f>+[4]!NumLetras(CM51,"PESO","PESOS DOMINICANOS","$EE $m CON #d/100 CENTAVOS")</f>
        <v>#VALUE!</v>
      </c>
      <c r="CO51" s="165">
        <v>387</v>
      </c>
      <c r="CP51" s="37">
        <f t="shared" si="12"/>
        <v>15480</v>
      </c>
      <c r="CQ51" s="189">
        <v>23.059999999999995</v>
      </c>
      <c r="CR51" s="80">
        <f>+CO51*'PRECIOS SEGUN ADJ (RURAL)'!$B$17*'PRECIOS SEGUN ADJ (RURAL)'!$C$17</f>
        <v>356968.8</v>
      </c>
      <c r="CS51" s="80" t="e" vm="1">
        <f>+[4]!NumLetras(CR51,"PESO","PESOS DOMINICANOS","$EE $m CON #d/100 CENTAVOS")</f>
        <v>#VALUE!</v>
      </c>
      <c r="CT51" s="201">
        <v>22</v>
      </c>
      <c r="CU51" s="202">
        <f t="shared" si="13"/>
        <v>880</v>
      </c>
      <c r="CV51" s="203">
        <v>220</v>
      </c>
      <c r="CW51" s="204">
        <f>+CT51*'PRECIOS SEGUN ADJ (RURAL)'!$B$18*'PRECIOS SEGUN ADJ (RURAL)'!$C$18</f>
        <v>193600</v>
      </c>
      <c r="CX51" s="204" t="e" vm="1">
        <f>+[4]!NumLetras(CW51,"PESO","PESOS DOMINICANOS","$EE $m CON #d/100 CENTAVOS")</f>
        <v>#VALUE!</v>
      </c>
      <c r="CY51" s="204">
        <f t="shared" si="27"/>
        <v>34848</v>
      </c>
      <c r="CZ51" s="165">
        <v>16</v>
      </c>
      <c r="DA51" s="37">
        <f t="shared" si="14"/>
        <v>640</v>
      </c>
      <c r="DB51" s="189">
        <v>21.83</v>
      </c>
      <c r="DC51" s="80">
        <f>+CZ51*'PRECIOS SEGUN ADJ (RURAL)'!$B$19*'PRECIOS SEGUN ADJ (RURAL)'!$C$19</f>
        <v>13971.199999999999</v>
      </c>
      <c r="DD51" s="80" t="e" vm="1">
        <f>+[4]!NumLetras(DC51,"PESO","PESOS DOMINICANOS","$EE $m CON #d/100 CENTAVOS")</f>
        <v>#VALUE!</v>
      </c>
      <c r="DE51" s="80">
        <f t="shared" si="28"/>
        <v>2514.8200000000002</v>
      </c>
      <c r="DF51" s="165">
        <v>57</v>
      </c>
      <c r="DG51" s="37">
        <f t="shared" si="15"/>
        <v>2280</v>
      </c>
      <c r="DH51" s="189">
        <v>33</v>
      </c>
      <c r="DI51" s="80">
        <f>+DF51*'PRECIOS SEGUN ADJ (RURAL)'!$B$20*'PRECIOS SEGUN ADJ (RURAL)'!$C$20</f>
        <v>75240</v>
      </c>
      <c r="DJ51" s="80" t="e" vm="1">
        <f>+[4]!NumLetras(DI51,"PESO","PESOS DOMINICANOS","$EE $m CON #d/100 CENTAVOS")</f>
        <v>#VALUE!</v>
      </c>
      <c r="DK51" s="80">
        <f t="shared" si="29"/>
        <v>1787609.13</v>
      </c>
      <c r="DL51" s="80" t="e" vm="1">
        <f>+[4]!NumLetras(DK51,"PESO","PESOS DOMINICANOS","$EE $m CON #d/100 CENTAVOS")</f>
        <v>#VALUE!</v>
      </c>
      <c r="DM51" s="80">
        <f t="shared" si="32"/>
        <v>1937821.5999999999</v>
      </c>
      <c r="DN51" s="80" t="e" vm="1">
        <f>+[4]!NumLetras(DM51,"PESO","PESOS DOMINICANOS","$EE $m CON #d/100 CENTAVOS")</f>
        <v>#VALUE!</v>
      </c>
      <c r="DO51" s="80">
        <f t="shared" si="33"/>
        <v>150212.47000000003</v>
      </c>
      <c r="DP51" s="80" t="e" vm="1">
        <f>+[4]!NumLetras(DO51,"PESO","PESOS DOMINICANOS","$EE $m CON #d/100 CENTAVOS")</f>
        <v>#VALUE!</v>
      </c>
      <c r="DQ51" s="80">
        <f t="shared" si="30"/>
        <v>387564.32</v>
      </c>
      <c r="DR51" s="80" t="e" vm="1">
        <f>+[4]!NumLetras(DQ51,"PESO","PESOS DOMINICANOS","$EE $m CON #d/100 CENTAVOS")</f>
        <v>#VALUE!</v>
      </c>
      <c r="DS51" s="80">
        <f t="shared" si="31"/>
        <v>19378.22</v>
      </c>
      <c r="DT51" s="80"/>
      <c r="DU51" s="37" t="str">
        <f>+VLOOKUP(D51,'RURAL XENIA'!F:H,2,0)</f>
        <v>R-39</v>
      </c>
    </row>
    <row r="52" spans="1:125" hidden="1">
      <c r="A52" s="37">
        <v>51</v>
      </c>
      <c r="B52" s="37">
        <v>51</v>
      </c>
      <c r="C52" s="26" t="s">
        <v>3177</v>
      </c>
      <c r="D52" s="37">
        <v>131895982</v>
      </c>
      <c r="E52" s="37">
        <f>+VLOOKUP(D52,'INFORMACION DE PROVEEDORES'!C:I,2,0)</f>
        <v>131895982</v>
      </c>
      <c r="F52" s="26" t="str">
        <f>+VLOOKUP(D52,'INFORMACION DE PROVEEDORES'!C:J,4,0)</f>
        <v>EURY RAFAEL ALMANZAR MARTE</v>
      </c>
      <c r="G52" s="37" t="str">
        <f>+VLOOKUP(D52,'INFORMACION DE PROVEEDORES'!C:K,5,0)</f>
        <v>055-0041312-4</v>
      </c>
      <c r="H52" s="26" t="str">
        <f>+VLOOKUP(D52,'INFORMACION DE PROVEEDORES'!C:L,7,0)</f>
        <v xml:space="preserve">CALLE ALEXIS BRACHE NO. 14, SALCEDO, HERMANAS MIRABAL </v>
      </c>
      <c r="I52" s="37" t="str">
        <f>+VLOOKUP(D52,'INFORMACION DE PROVEEDORES'!C:M,3,0)</f>
        <v xml:space="preserve"> JURÍDICA</v>
      </c>
      <c r="J52" s="37">
        <v>2</v>
      </c>
      <c r="K52" s="37">
        <v>265</v>
      </c>
      <c r="L52" s="37">
        <v>18</v>
      </c>
      <c r="M52" s="37">
        <f t="shared" si="18"/>
        <v>720</v>
      </c>
      <c r="N52" s="189">
        <v>60.180000000000007</v>
      </c>
      <c r="O52" s="80">
        <f>+L52*'PRECIOS SEGUN ADJ (RURAL)'!$B$2*'PRECIOS SEGUN ADJ (RURAL)'!$C$2</f>
        <v>43329.599999999999</v>
      </c>
      <c r="P52" s="80" t="e" vm="1">
        <f>+[4]!NumLetras(O52,"PESO","PESOS DOMINICANOS","$EE $m CON #d/100 CENTAVOS")</f>
        <v>#VALUE!</v>
      </c>
      <c r="Q52" s="80">
        <f t="shared" si="19"/>
        <v>6932.74</v>
      </c>
      <c r="R52" s="165">
        <v>4</v>
      </c>
      <c r="S52" s="37">
        <f t="shared" si="0"/>
        <v>160</v>
      </c>
      <c r="T52" s="189">
        <v>33</v>
      </c>
      <c r="U52" s="80">
        <f>+R52*'PRECIOS SEGUN ADJ (RURAL)'!$B$3*'PRECIOS SEGUN ADJ (RURAL)'!$C$3</f>
        <v>5280</v>
      </c>
      <c r="V52" s="80" t="e" vm="1">
        <f>+[4]!NumLetras(U52,"PESO","PESOS DOMINICANOS","$EE $m CON #d/100 CENTAVOS")</f>
        <v>#VALUE!</v>
      </c>
      <c r="W52" s="165">
        <v>41</v>
      </c>
      <c r="X52" s="37">
        <f t="shared" si="1"/>
        <v>1640</v>
      </c>
      <c r="Y52" s="189">
        <v>87.91</v>
      </c>
      <c r="Z52" s="80">
        <f>+W52*'PRECIOS SEGUN ADJ (RURAL)'!$B$4*'PRECIOS SEGUN ADJ (RURAL)'!$C$4</f>
        <v>144172.4</v>
      </c>
      <c r="AA52" s="80" t="e" vm="1">
        <f>+[4]!NumLetras(Z52,"PESO","PESOS DOMINICANOS","$EE $m CON #d/100 CENTAVOS")</f>
        <v>#VALUE!</v>
      </c>
      <c r="AB52" s="80">
        <f t="shared" si="20"/>
        <v>25951.03</v>
      </c>
      <c r="AC52" s="165">
        <v>49</v>
      </c>
      <c r="AD52" s="37">
        <f t="shared" si="2"/>
        <v>1960</v>
      </c>
      <c r="AE52" s="189">
        <v>53.95</v>
      </c>
      <c r="AF52" s="80">
        <f>+AC52*'PRECIOS SEGUN ADJ (RURAL)'!$B$5*'PRECIOS SEGUN ADJ (RURAL)'!$C$5</f>
        <v>105742</v>
      </c>
      <c r="AG52" s="80" t="e" vm="1">
        <f>+[4]!NumLetras(AF52,"PESO","PESOS DOMINICANOS","$EE $m CON #d/100 CENTAVOS")</f>
        <v>#VALUE!</v>
      </c>
      <c r="AH52" s="165">
        <v>6</v>
      </c>
      <c r="AI52" s="37">
        <f t="shared" si="3"/>
        <v>240</v>
      </c>
      <c r="AJ52" s="189">
        <v>29.05</v>
      </c>
      <c r="AK52" s="80">
        <f>+AH52*'PRECIOS SEGUN ADJ (RURAL)'!$B$6*'PRECIOS SEGUN ADJ (RURAL)'!$C$6</f>
        <v>6972</v>
      </c>
      <c r="AL52" s="80" t="e" vm="1">
        <f>+[4]!NumLetras(AK52,"PESO","PESOS DOMINICANOS","$EE $m CON #d/100 CENTAVOS")</f>
        <v>#VALUE!</v>
      </c>
      <c r="AM52" s="80">
        <f t="shared" si="21"/>
        <v>1115.52</v>
      </c>
      <c r="AN52" s="165">
        <v>16</v>
      </c>
      <c r="AO52" s="37">
        <f t="shared" si="4"/>
        <v>640</v>
      </c>
      <c r="AP52" s="189">
        <v>304.44</v>
      </c>
      <c r="AQ52" s="80">
        <f>+AN52*'PRECIOS SEGUN ADJ (RURAL)'!$B$7*'PRECIOS SEGUN ADJ (RURAL)'!$C$7</f>
        <v>194841.60000000001</v>
      </c>
      <c r="AR52" s="80" t="e" vm="1">
        <f>+[4]!NumLetras(AQ52,"PESO","PESOS DOMINICANOS","$EE $m CON #d/100 CENTAVOS")</f>
        <v>#VALUE!</v>
      </c>
      <c r="AS52" s="80">
        <f t="shared" si="22"/>
        <v>35071.49</v>
      </c>
      <c r="AT52" s="165">
        <v>4</v>
      </c>
      <c r="AU52" s="37">
        <f t="shared" si="5"/>
        <v>160</v>
      </c>
      <c r="AV52" s="189">
        <v>140.38999999999999</v>
      </c>
      <c r="AW52" s="80">
        <f>+AT52*'PRECIOS SEGUN ADJ (RURAL)'!$B$8*'PRECIOS SEGUN ADJ (RURAL)'!$C$8</f>
        <v>22462.399999999998</v>
      </c>
      <c r="AX52" s="80" t="e" vm="1">
        <f>+[4]!NumLetras(AW52,"PESO","PESOS DOMINICANOS","$EE $m CON #d/100 CENTAVOS")</f>
        <v>#VALUE!</v>
      </c>
      <c r="AY52" s="80">
        <f t="shared" si="23"/>
        <v>4043.23</v>
      </c>
      <c r="AZ52" s="165">
        <v>12</v>
      </c>
      <c r="BA52" s="37">
        <f t="shared" si="6"/>
        <v>480</v>
      </c>
      <c r="BB52" s="189">
        <v>68.099999999999994</v>
      </c>
      <c r="BC52" s="80">
        <f>+AZ52*'PRECIOS SEGUN ADJ (RURAL)'!$B$9*'PRECIOS SEGUN ADJ (RURAL)'!$C$9</f>
        <v>32687.999999999996</v>
      </c>
      <c r="BD52" s="80" t="e" vm="1">
        <f>+[4]!NumLetras(BC52,"PESO","PESOS DOMINICANOS","$EE $m CON #d/100 CENTAVOS")</f>
        <v>#VALUE!</v>
      </c>
      <c r="BE52" s="165">
        <v>265</v>
      </c>
      <c r="BF52" s="37">
        <f t="shared" si="24"/>
        <v>5300</v>
      </c>
      <c r="BG52" s="189">
        <v>5.5</v>
      </c>
      <c r="BH52" s="80">
        <f>+BE52*'PRECIOS SEGUN ADJ (RURAL)'!$B$10*'PRECIOS SEGUN ADJ (RURAL)'!$C$10</f>
        <v>29150</v>
      </c>
      <c r="BI52" s="80" t="e" vm="1">
        <f>+[4]!NumLetras(BH52,"PESO","PESOS DOMINICANOS","$EE $m CON #d/100 CENTAVOS")</f>
        <v>#VALUE!</v>
      </c>
      <c r="BJ52" s="165">
        <v>265</v>
      </c>
      <c r="BK52" s="37">
        <f t="shared" si="7"/>
        <v>10600</v>
      </c>
      <c r="BL52" s="189">
        <v>7.1500000000000012</v>
      </c>
      <c r="BM52" s="80">
        <f>+BJ52*'PRECIOS SEGUN ADJ (RURAL)'!$B$11*'PRECIOS SEGUN ADJ (RURAL)'!$C$11</f>
        <v>75790</v>
      </c>
      <c r="BN52" s="80" t="e" vm="1">
        <f>+[4]!NumLetras(BM52,"PESO","PESOS DOMINICANOS","$EE $m CON #d/100 CENTAVOS")</f>
        <v>#VALUE!</v>
      </c>
      <c r="BO52" s="165">
        <v>265</v>
      </c>
      <c r="BP52" s="37">
        <f t="shared" si="8"/>
        <v>10600</v>
      </c>
      <c r="BQ52" s="189">
        <v>6.84</v>
      </c>
      <c r="BR52" s="80">
        <f>+BO52*'PRECIOS SEGUN ADJ (RURAL)'!$B$12*'PRECIOS SEGUN ADJ (RURAL)'!$C$12</f>
        <v>72504</v>
      </c>
      <c r="BS52" s="80" t="e" vm="1">
        <f>+[4]!NumLetras(BR52,"PESO","PESOS DOMINICANOS","$EE $m CON #d/100 CENTAVOS")</f>
        <v>#VALUE!</v>
      </c>
      <c r="BT52" s="193">
        <v>34</v>
      </c>
      <c r="BU52" s="194">
        <f t="shared" si="9"/>
        <v>1360</v>
      </c>
      <c r="BV52" s="195">
        <v>21.68</v>
      </c>
      <c r="BW52" s="196">
        <f>+BT52*'PRECIOS SEGUN ADJ (RURAL)'!$B$13*'PRECIOS SEGUN ADJ (RURAL)'!$C$13</f>
        <v>29484.799999999999</v>
      </c>
      <c r="BX52" s="196" t="e" vm="1">
        <f>+[4]!NumLetras(BW52,"PESO","PESOS DOMINICANOS","$EE $m CON #d/100 CENTAVOS")</f>
        <v>#VALUE!</v>
      </c>
      <c r="BY52" s="165">
        <v>265</v>
      </c>
      <c r="BZ52" s="37">
        <f t="shared" si="10"/>
        <v>10600</v>
      </c>
      <c r="CA52" s="189">
        <v>6.5999999999999988</v>
      </c>
      <c r="CB52" s="80">
        <f>+BY52*'PRECIOS SEGUN ADJ (RURAL)'!$B$14*'PRECIOS SEGUN ADJ (RURAL)'!$C$14</f>
        <v>69960</v>
      </c>
      <c r="CC52" s="80" t="e" vm="1">
        <f>+[4]!NumLetras(CB52,"PESO","PESOS DOMINICANOS","$EE $m CON #d/100 CENTAVOS")</f>
        <v>#VALUE!</v>
      </c>
      <c r="CD52" s="165">
        <v>10</v>
      </c>
      <c r="CE52" s="37">
        <f t="shared" si="11"/>
        <v>400</v>
      </c>
      <c r="CF52" s="189">
        <v>82.59999999999998</v>
      </c>
      <c r="CG52" s="80">
        <f>+CD52*'PRECIOS SEGUN ADJ (RURAL)'!$B$15*'PRECIOS SEGUN ADJ (RURAL)'!$C$15</f>
        <v>33040</v>
      </c>
      <c r="CH52" s="80" t="e" vm="1">
        <f>+[4]!NumLetras(CG52,"PESO","PESOS DOMINICANOS","$EE $m CON #d/100 CENTAVOS")</f>
        <v>#VALUE!</v>
      </c>
      <c r="CI52" s="80">
        <f t="shared" si="25"/>
        <v>5947.2</v>
      </c>
      <c r="CJ52" s="197">
        <v>265</v>
      </c>
      <c r="CK52" s="198">
        <f t="shared" si="26"/>
        <v>5300</v>
      </c>
      <c r="CL52" s="199">
        <v>5.5</v>
      </c>
      <c r="CM52" s="200">
        <f>+CJ52*'PRECIOS SEGUN ADJ (RURAL)'!$B$16*'PRECIOS SEGUN ADJ (RURAL)'!$C$16</f>
        <v>29150</v>
      </c>
      <c r="CN52" s="200" t="e" vm="1">
        <f>+[4]!NumLetras(CM52,"PESO","PESOS DOMINICANOS","$EE $m CON #d/100 CENTAVOS")</f>
        <v>#VALUE!</v>
      </c>
      <c r="CO52" s="165">
        <v>265</v>
      </c>
      <c r="CP52" s="37">
        <f t="shared" si="12"/>
        <v>10600</v>
      </c>
      <c r="CQ52" s="189">
        <v>23.059999999999995</v>
      </c>
      <c r="CR52" s="80">
        <f>+CO52*'PRECIOS SEGUN ADJ (RURAL)'!$B$17*'PRECIOS SEGUN ADJ (RURAL)'!$C$17</f>
        <v>244436</v>
      </c>
      <c r="CS52" s="80" t="e" vm="1">
        <f>+[4]!NumLetras(CR52,"PESO","PESOS DOMINICANOS","$EE $m CON #d/100 CENTAVOS")</f>
        <v>#VALUE!</v>
      </c>
      <c r="CT52" s="201">
        <v>16</v>
      </c>
      <c r="CU52" s="202">
        <f t="shared" si="13"/>
        <v>640</v>
      </c>
      <c r="CV52" s="203">
        <v>220</v>
      </c>
      <c r="CW52" s="204">
        <f>+CT52*'PRECIOS SEGUN ADJ (RURAL)'!$B$18*'PRECIOS SEGUN ADJ (RURAL)'!$C$18</f>
        <v>140800</v>
      </c>
      <c r="CX52" s="204" t="e" vm="1">
        <f>+[4]!NumLetras(CW52,"PESO","PESOS DOMINICANOS","$EE $m CON #d/100 CENTAVOS")</f>
        <v>#VALUE!</v>
      </c>
      <c r="CY52" s="204">
        <f t="shared" si="27"/>
        <v>25344</v>
      </c>
      <c r="CZ52" s="165">
        <v>12</v>
      </c>
      <c r="DA52" s="37">
        <f t="shared" si="14"/>
        <v>480</v>
      </c>
      <c r="DB52" s="189">
        <v>21.83</v>
      </c>
      <c r="DC52" s="80">
        <f>+CZ52*'PRECIOS SEGUN ADJ (RURAL)'!$B$19*'PRECIOS SEGUN ADJ (RURAL)'!$C$19</f>
        <v>10478.4</v>
      </c>
      <c r="DD52" s="80" t="e" vm="1">
        <f>+[4]!NumLetras(DC52,"PESO","PESOS DOMINICANOS","$EE $m CON #d/100 CENTAVOS")</f>
        <v>#VALUE!</v>
      </c>
      <c r="DE52" s="80">
        <f t="shared" si="28"/>
        <v>1886.11</v>
      </c>
      <c r="DF52" s="165">
        <v>39</v>
      </c>
      <c r="DG52" s="37">
        <f t="shared" si="15"/>
        <v>1560</v>
      </c>
      <c r="DH52" s="189">
        <v>33</v>
      </c>
      <c r="DI52" s="80">
        <f>+DF52*'PRECIOS SEGUN ADJ (RURAL)'!$B$20*'PRECIOS SEGUN ADJ (RURAL)'!$C$20</f>
        <v>51480</v>
      </c>
      <c r="DJ52" s="80" t="e" vm="1">
        <f>+[4]!NumLetras(DI52,"PESO","PESOS DOMINICANOS","$EE $m CON #d/100 CENTAVOS")</f>
        <v>#VALUE!</v>
      </c>
      <c r="DK52" s="80">
        <f t="shared" si="29"/>
        <v>1235469.8799999997</v>
      </c>
      <c r="DL52" s="80" t="e" vm="1">
        <f>+[4]!NumLetras(DK52,"PESO","PESOS DOMINICANOS","$EE $m CON #d/100 CENTAVOS")</f>
        <v>#VALUE!</v>
      </c>
      <c r="DM52" s="80">
        <f t="shared" si="32"/>
        <v>1341761.1999999997</v>
      </c>
      <c r="DN52" s="80" t="e" vm="1">
        <f>+[4]!NumLetras(DM52,"PESO","PESOS DOMINICANOS","$EE $m CON #d/100 CENTAVOS")</f>
        <v>#VALUE!</v>
      </c>
      <c r="DO52" s="80">
        <f t="shared" si="33"/>
        <v>106291.31999999999</v>
      </c>
      <c r="DP52" s="80" t="e" vm="1">
        <f>+[4]!NumLetras(DO52,"PESO","PESOS DOMINICANOS","$EE $m CON #d/100 CENTAVOS")</f>
        <v>#VALUE!</v>
      </c>
      <c r="DQ52" s="80">
        <f t="shared" si="30"/>
        <v>268352.24</v>
      </c>
      <c r="DR52" s="80" t="e" vm="1">
        <f>+[4]!NumLetras(DQ52,"PESO","PESOS DOMINICANOS","$EE $m CON #d/100 CENTAVOS")</f>
        <v>#VALUE!</v>
      </c>
      <c r="DS52" s="80">
        <f t="shared" si="31"/>
        <v>13417.61</v>
      </c>
      <c r="DT52" s="80"/>
      <c r="DU52" s="37" t="str">
        <f>+VLOOKUP(D52,'RURAL XENIA'!F:H,2,0)</f>
        <v>R-23</v>
      </c>
    </row>
    <row r="53" spans="1:125" hidden="1">
      <c r="A53" s="37">
        <v>52</v>
      </c>
      <c r="B53" s="37">
        <v>52</v>
      </c>
      <c r="C53" s="26" t="s">
        <v>1348</v>
      </c>
      <c r="D53" s="37">
        <v>1000091940</v>
      </c>
      <c r="E53" s="37" t="str">
        <f>+VLOOKUP(D53,'INFORMACION DE PROVEEDORES'!C:I,2,0)</f>
        <v>010-0009191-0</v>
      </c>
      <c r="F53" s="26" t="str">
        <f>+VLOOKUP(D53,'INFORMACION DE PROVEEDORES'!C:J,4,0)</f>
        <v>EVANNY AMARILYS LEBRON ALCANTARA</v>
      </c>
      <c r="G53" s="37" t="str">
        <f>+VLOOKUP(D53,'INFORMACION DE PROVEEDORES'!C:K,5,0)</f>
        <v>010-0009191-0</v>
      </c>
      <c r="H53" s="26" t="str">
        <f>+VLOOKUP(D53,'INFORMACION DE PROVEEDORES'!C:L,7,0)</f>
        <v>CALLE 19 DE MARZO NO. 149, PUEBLO ABAJO, AZUA</v>
      </c>
      <c r="I53" s="37" t="str">
        <f>+VLOOKUP(D53,'INFORMACION DE PROVEEDORES'!C:M,3,0)</f>
        <v xml:space="preserve"> FÍSICA</v>
      </c>
      <c r="J53" s="37">
        <v>3</v>
      </c>
      <c r="K53" s="37">
        <v>268</v>
      </c>
      <c r="L53" s="37">
        <v>20</v>
      </c>
      <c r="M53" s="37">
        <f t="shared" si="18"/>
        <v>800</v>
      </c>
      <c r="N53" s="189">
        <v>60.180000000000007</v>
      </c>
      <c r="O53" s="80">
        <f>+L53*'PRECIOS SEGUN ADJ (RURAL)'!$B$2*'PRECIOS SEGUN ADJ (RURAL)'!$C$2</f>
        <v>48144</v>
      </c>
      <c r="P53" s="80" t="e" vm="1">
        <f>+[4]!NumLetras(O53,"PESO","PESOS DOMINICANOS","$EE $m CON #d/100 CENTAVOS")</f>
        <v>#VALUE!</v>
      </c>
      <c r="Q53" s="80">
        <f t="shared" si="19"/>
        <v>7703.04</v>
      </c>
      <c r="R53" s="165">
        <v>5</v>
      </c>
      <c r="S53" s="37">
        <f t="shared" si="0"/>
        <v>200</v>
      </c>
      <c r="T53" s="189">
        <v>33</v>
      </c>
      <c r="U53" s="80">
        <f>+R53*'PRECIOS SEGUN ADJ (RURAL)'!$B$3*'PRECIOS SEGUN ADJ (RURAL)'!$C$3</f>
        <v>6600</v>
      </c>
      <c r="V53" s="80" t="e" vm="1">
        <f>+[4]!NumLetras(U53,"PESO","PESOS DOMINICANOS","$EE $m CON #d/100 CENTAVOS")</f>
        <v>#VALUE!</v>
      </c>
      <c r="W53" s="165">
        <v>42</v>
      </c>
      <c r="X53" s="37">
        <f t="shared" si="1"/>
        <v>1680</v>
      </c>
      <c r="Y53" s="189">
        <v>87.91</v>
      </c>
      <c r="Z53" s="80">
        <f>+W53*'PRECIOS SEGUN ADJ (RURAL)'!$B$4*'PRECIOS SEGUN ADJ (RURAL)'!$C$4</f>
        <v>147688.79999999999</v>
      </c>
      <c r="AA53" s="80" t="e" vm="1">
        <f>+[4]!NumLetras(Z53,"PESO","PESOS DOMINICANOS","$EE $m CON #d/100 CENTAVOS")</f>
        <v>#VALUE!</v>
      </c>
      <c r="AB53" s="80">
        <f t="shared" si="20"/>
        <v>26583.98</v>
      </c>
      <c r="AC53" s="165">
        <v>50</v>
      </c>
      <c r="AD53" s="37">
        <f t="shared" si="2"/>
        <v>2000</v>
      </c>
      <c r="AE53" s="189">
        <v>53.95</v>
      </c>
      <c r="AF53" s="80">
        <f>+AC53*'PRECIOS SEGUN ADJ (RURAL)'!$B$5*'PRECIOS SEGUN ADJ (RURAL)'!$C$5</f>
        <v>107900</v>
      </c>
      <c r="AG53" s="80" t="e" vm="1">
        <f>+[4]!NumLetras(AF53,"PESO","PESOS DOMINICANOS","$EE $m CON #d/100 CENTAVOS")</f>
        <v>#VALUE!</v>
      </c>
      <c r="AH53" s="165">
        <v>8</v>
      </c>
      <c r="AI53" s="37">
        <f t="shared" si="3"/>
        <v>320</v>
      </c>
      <c r="AJ53" s="189">
        <v>29.05</v>
      </c>
      <c r="AK53" s="80">
        <f>+AH53*'PRECIOS SEGUN ADJ (RURAL)'!$B$6*'PRECIOS SEGUN ADJ (RURAL)'!$C$6</f>
        <v>9296</v>
      </c>
      <c r="AL53" s="80" t="e" vm="1">
        <f>+[4]!NumLetras(AK53,"PESO","PESOS DOMINICANOS","$EE $m CON #d/100 CENTAVOS")</f>
        <v>#VALUE!</v>
      </c>
      <c r="AM53" s="80">
        <f t="shared" si="21"/>
        <v>1487.36</v>
      </c>
      <c r="AN53" s="165">
        <v>16</v>
      </c>
      <c r="AO53" s="37">
        <f t="shared" si="4"/>
        <v>640</v>
      </c>
      <c r="AP53" s="189">
        <v>304.44</v>
      </c>
      <c r="AQ53" s="80">
        <f>+AN53*'PRECIOS SEGUN ADJ (RURAL)'!$B$7*'PRECIOS SEGUN ADJ (RURAL)'!$C$7</f>
        <v>194841.60000000001</v>
      </c>
      <c r="AR53" s="80" t="e" vm="1">
        <f>+[4]!NumLetras(AQ53,"PESO","PESOS DOMINICANOS","$EE $m CON #d/100 CENTAVOS")</f>
        <v>#VALUE!</v>
      </c>
      <c r="AS53" s="80">
        <f t="shared" si="22"/>
        <v>35071.49</v>
      </c>
      <c r="AT53" s="165">
        <v>5</v>
      </c>
      <c r="AU53" s="37">
        <f t="shared" si="5"/>
        <v>200</v>
      </c>
      <c r="AV53" s="189">
        <v>140.38999999999999</v>
      </c>
      <c r="AW53" s="80">
        <f>+AT53*'PRECIOS SEGUN ADJ (RURAL)'!$B$8*'PRECIOS SEGUN ADJ (RURAL)'!$C$8</f>
        <v>28077.999999999996</v>
      </c>
      <c r="AX53" s="80" t="e" vm="1">
        <f>+[4]!NumLetras(AW53,"PESO","PESOS DOMINICANOS","$EE $m CON #d/100 CENTAVOS")</f>
        <v>#VALUE!</v>
      </c>
      <c r="AY53" s="80">
        <f t="shared" si="23"/>
        <v>5054.04</v>
      </c>
      <c r="AZ53" s="165">
        <v>13</v>
      </c>
      <c r="BA53" s="37">
        <f t="shared" si="6"/>
        <v>520</v>
      </c>
      <c r="BB53" s="189">
        <v>68.099999999999994</v>
      </c>
      <c r="BC53" s="80">
        <f>+AZ53*'PRECIOS SEGUN ADJ (RURAL)'!$B$9*'PRECIOS SEGUN ADJ (RURAL)'!$C$9</f>
        <v>35412</v>
      </c>
      <c r="BD53" s="80" t="e" vm="1">
        <f>+[4]!NumLetras(BC53,"PESO","PESOS DOMINICANOS","$EE $m CON #d/100 CENTAVOS")</f>
        <v>#VALUE!</v>
      </c>
      <c r="BE53" s="165">
        <v>268</v>
      </c>
      <c r="BF53" s="37">
        <f t="shared" si="24"/>
        <v>5360</v>
      </c>
      <c r="BG53" s="189">
        <v>5.5</v>
      </c>
      <c r="BH53" s="80">
        <f>+BE53*'PRECIOS SEGUN ADJ (RURAL)'!$B$10*'PRECIOS SEGUN ADJ (RURAL)'!$C$10</f>
        <v>29480</v>
      </c>
      <c r="BI53" s="80" t="e" vm="1">
        <f>+[4]!NumLetras(BH53,"PESO","PESOS DOMINICANOS","$EE $m CON #d/100 CENTAVOS")</f>
        <v>#VALUE!</v>
      </c>
      <c r="BJ53" s="165">
        <v>268</v>
      </c>
      <c r="BK53" s="37">
        <f t="shared" si="7"/>
        <v>10720</v>
      </c>
      <c r="BL53" s="189">
        <v>7.1500000000000012</v>
      </c>
      <c r="BM53" s="80">
        <f>+BJ53*'PRECIOS SEGUN ADJ (RURAL)'!$B$11*'PRECIOS SEGUN ADJ (RURAL)'!$C$11</f>
        <v>76648</v>
      </c>
      <c r="BN53" s="80" t="e" vm="1">
        <f>+[4]!NumLetras(BM53,"PESO","PESOS DOMINICANOS","$EE $m CON #d/100 CENTAVOS")</f>
        <v>#VALUE!</v>
      </c>
      <c r="BO53" s="165">
        <v>268</v>
      </c>
      <c r="BP53" s="37">
        <f t="shared" si="8"/>
        <v>10720</v>
      </c>
      <c r="BQ53" s="189">
        <v>6.84</v>
      </c>
      <c r="BR53" s="80">
        <f>+BO53*'PRECIOS SEGUN ADJ (RURAL)'!$B$12*'PRECIOS SEGUN ADJ (RURAL)'!$C$12</f>
        <v>73324.799999999988</v>
      </c>
      <c r="BS53" s="80" t="e" vm="1">
        <f>+[4]!NumLetras(BR53,"PESO","PESOS DOMINICANOS","$EE $m CON #d/100 CENTAVOS")</f>
        <v>#VALUE!</v>
      </c>
      <c r="BT53" s="193">
        <v>35</v>
      </c>
      <c r="BU53" s="194">
        <f t="shared" si="9"/>
        <v>1400</v>
      </c>
      <c r="BV53" s="195">
        <v>21.68</v>
      </c>
      <c r="BW53" s="196">
        <f>+BT53*'PRECIOS SEGUN ADJ (RURAL)'!$B$13*'PRECIOS SEGUN ADJ (RURAL)'!$C$13</f>
        <v>30352</v>
      </c>
      <c r="BX53" s="196" t="e" vm="1">
        <f>+[4]!NumLetras(BW53,"PESO","PESOS DOMINICANOS","$EE $m CON #d/100 CENTAVOS")</f>
        <v>#VALUE!</v>
      </c>
      <c r="BY53" s="165">
        <v>268</v>
      </c>
      <c r="BZ53" s="37">
        <f t="shared" si="10"/>
        <v>10720</v>
      </c>
      <c r="CA53" s="189">
        <v>6.5999999999999988</v>
      </c>
      <c r="CB53" s="80">
        <f>+BY53*'PRECIOS SEGUN ADJ (RURAL)'!$B$14*'PRECIOS SEGUN ADJ (RURAL)'!$C$14</f>
        <v>70752</v>
      </c>
      <c r="CC53" s="80" t="e" vm="1">
        <f>+[4]!NumLetras(CB53,"PESO","PESOS DOMINICANOS","$EE $m CON #d/100 CENTAVOS")</f>
        <v>#VALUE!</v>
      </c>
      <c r="CD53" s="165">
        <v>11</v>
      </c>
      <c r="CE53" s="37">
        <f t="shared" si="11"/>
        <v>440</v>
      </c>
      <c r="CF53" s="189">
        <v>82.59999999999998</v>
      </c>
      <c r="CG53" s="80">
        <f>+CD53*'PRECIOS SEGUN ADJ (RURAL)'!$B$15*'PRECIOS SEGUN ADJ (RURAL)'!$C$15</f>
        <v>36344</v>
      </c>
      <c r="CH53" s="80" t="e" vm="1">
        <f>+[4]!NumLetras(CG53,"PESO","PESOS DOMINICANOS","$EE $m CON #d/100 CENTAVOS")</f>
        <v>#VALUE!</v>
      </c>
      <c r="CI53" s="80">
        <f t="shared" si="25"/>
        <v>6541.92</v>
      </c>
      <c r="CJ53" s="197">
        <v>268</v>
      </c>
      <c r="CK53" s="198">
        <f t="shared" si="26"/>
        <v>5360</v>
      </c>
      <c r="CL53" s="199">
        <v>5.5</v>
      </c>
      <c r="CM53" s="200">
        <f>+CJ53*'PRECIOS SEGUN ADJ (RURAL)'!$B$16*'PRECIOS SEGUN ADJ (RURAL)'!$C$16</f>
        <v>29480</v>
      </c>
      <c r="CN53" s="200" t="e" vm="1">
        <f>+[4]!NumLetras(CM53,"PESO","PESOS DOMINICANOS","$EE $m CON #d/100 CENTAVOS")</f>
        <v>#VALUE!</v>
      </c>
      <c r="CO53" s="165">
        <v>268</v>
      </c>
      <c r="CP53" s="37">
        <f t="shared" si="12"/>
        <v>10720</v>
      </c>
      <c r="CQ53" s="189">
        <v>23.059999999999995</v>
      </c>
      <c r="CR53" s="80">
        <f>+CO53*'PRECIOS SEGUN ADJ (RURAL)'!$B$17*'PRECIOS SEGUN ADJ (RURAL)'!$C$17</f>
        <v>247203.20000000001</v>
      </c>
      <c r="CS53" s="80" t="e" vm="1">
        <f>+[4]!NumLetras(CR53,"PESO","PESOS DOMINICANOS","$EE $m CON #d/100 CENTAVOS")</f>
        <v>#VALUE!</v>
      </c>
      <c r="CT53" s="201">
        <v>16</v>
      </c>
      <c r="CU53" s="202">
        <f t="shared" si="13"/>
        <v>640</v>
      </c>
      <c r="CV53" s="203">
        <v>220</v>
      </c>
      <c r="CW53" s="204">
        <f>+CT53*'PRECIOS SEGUN ADJ (RURAL)'!$B$18*'PRECIOS SEGUN ADJ (RURAL)'!$C$18</f>
        <v>140800</v>
      </c>
      <c r="CX53" s="204" t="e" vm="1">
        <f>+[4]!NumLetras(CW53,"PESO","PESOS DOMINICANOS","$EE $m CON #d/100 CENTAVOS")</f>
        <v>#VALUE!</v>
      </c>
      <c r="CY53" s="204">
        <f t="shared" si="27"/>
        <v>25344</v>
      </c>
      <c r="CZ53" s="165">
        <v>12</v>
      </c>
      <c r="DA53" s="37">
        <f t="shared" si="14"/>
        <v>480</v>
      </c>
      <c r="DB53" s="189">
        <v>21.83</v>
      </c>
      <c r="DC53" s="80">
        <f>+CZ53*'PRECIOS SEGUN ADJ (RURAL)'!$B$19*'PRECIOS SEGUN ADJ (RURAL)'!$C$19</f>
        <v>10478.4</v>
      </c>
      <c r="DD53" s="80" t="e" vm="1">
        <f>+[4]!NumLetras(DC53,"PESO","PESOS DOMINICANOS","$EE $m CON #d/100 CENTAVOS")</f>
        <v>#VALUE!</v>
      </c>
      <c r="DE53" s="80">
        <f t="shared" si="28"/>
        <v>1886.11</v>
      </c>
      <c r="DF53" s="165">
        <v>41</v>
      </c>
      <c r="DG53" s="37">
        <f t="shared" si="15"/>
        <v>1640</v>
      </c>
      <c r="DH53" s="189">
        <v>33</v>
      </c>
      <c r="DI53" s="80">
        <f>+DF53*'PRECIOS SEGUN ADJ (RURAL)'!$B$20*'PRECIOS SEGUN ADJ (RURAL)'!$C$20</f>
        <v>54120</v>
      </c>
      <c r="DJ53" s="80" t="e" vm="1">
        <f>+[4]!NumLetras(DI53,"PESO","PESOS DOMINICANOS","$EE $m CON #d/100 CENTAVOS")</f>
        <v>#VALUE!</v>
      </c>
      <c r="DK53" s="80">
        <f t="shared" si="29"/>
        <v>1267270.8599999999</v>
      </c>
      <c r="DL53" s="80" t="e" vm="1">
        <f>+[4]!NumLetras(DK53,"PESO","PESOS DOMINICANOS","$EE $m CON #d/100 CENTAVOS")</f>
        <v>#VALUE!</v>
      </c>
      <c r="DM53" s="80">
        <f t="shared" si="32"/>
        <v>1376942.7999999998</v>
      </c>
      <c r="DN53" s="80" t="e" vm="1">
        <f>+[4]!NumLetras(DM53,"PESO","PESOS DOMINICANOS","$EE $m CON #d/100 CENTAVOS")</f>
        <v>#VALUE!</v>
      </c>
      <c r="DO53" s="80">
        <f t="shared" si="33"/>
        <v>109671.93999999999</v>
      </c>
      <c r="DP53" s="80" t="e" vm="1">
        <f>+[4]!NumLetras(DO53,"PESO","PESOS DOMINICANOS","$EE $m CON #d/100 CENTAVOS")</f>
        <v>#VALUE!</v>
      </c>
      <c r="DQ53" s="80">
        <f t="shared" si="30"/>
        <v>275388.56</v>
      </c>
      <c r="DR53" s="80" t="e" vm="1">
        <f>+[4]!NumLetras(DQ53,"PESO","PESOS DOMINICANOS","$EE $m CON #d/100 CENTAVOS")</f>
        <v>#VALUE!</v>
      </c>
      <c r="DS53" s="80">
        <f t="shared" si="31"/>
        <v>13769.43</v>
      </c>
      <c r="DT53" s="80"/>
      <c r="DU53" s="37" t="str">
        <f>+VLOOKUP(D53,'RURAL XENIA'!F:H,2,0)</f>
        <v>R-05</v>
      </c>
    </row>
    <row r="54" spans="1:125" hidden="1">
      <c r="A54" s="37">
        <v>53</v>
      </c>
      <c r="B54" s="37">
        <v>53</v>
      </c>
      <c r="C54" s="26" t="s">
        <v>3188</v>
      </c>
      <c r="D54" s="37">
        <v>130793859</v>
      </c>
      <c r="E54" s="37">
        <f>+VLOOKUP(D54,'INFORMACION DE PROVEEDORES'!C:I,2,0)</f>
        <v>130793859</v>
      </c>
      <c r="F54" s="26" t="str">
        <f>+VLOOKUP(D54,'INFORMACION DE PROVEEDORES'!C:J,4,0)</f>
        <v xml:space="preserve">LAURA MELO </v>
      </c>
      <c r="G54" s="37" t="str">
        <f>+VLOOKUP(D54,'INFORMACION DE PROVEEDORES'!C:K,5,0)</f>
        <v>402-4071170-1</v>
      </c>
      <c r="H54" s="26" t="str">
        <f>+VLOOKUP(D54,'INFORMACION DE PROVEEDORES'!C:L,7,0)</f>
        <v xml:space="preserve">CALLE K, LOCAL 3B, ZONA INDUSTRIAL DE HAINA, SAN  CRISTOBAL </v>
      </c>
      <c r="I54" s="37" t="str">
        <f>+VLOOKUP(D54,'INFORMACION DE PROVEEDORES'!C:M,3,0)</f>
        <v xml:space="preserve"> JURÍDICA</v>
      </c>
      <c r="J54" s="37">
        <v>4</v>
      </c>
      <c r="K54" s="37">
        <v>282</v>
      </c>
      <c r="L54" s="37">
        <v>21</v>
      </c>
      <c r="M54" s="37">
        <f t="shared" si="18"/>
        <v>840</v>
      </c>
      <c r="N54" s="189">
        <v>60.180000000000007</v>
      </c>
      <c r="O54" s="80">
        <f>+L54*'PRECIOS SEGUN ADJ (RURAL)'!$B$2*'PRECIOS SEGUN ADJ (RURAL)'!$C$2</f>
        <v>50551.199999999997</v>
      </c>
      <c r="P54" s="80" t="e" vm="1">
        <f>+[4]!NumLetras(O54,"PESO","PESOS DOMINICANOS","$EE $m CON #d/100 CENTAVOS")</f>
        <v>#VALUE!</v>
      </c>
      <c r="Q54" s="80">
        <f t="shared" si="19"/>
        <v>8088.19</v>
      </c>
      <c r="R54" s="165">
        <v>6</v>
      </c>
      <c r="S54" s="37">
        <f t="shared" si="0"/>
        <v>240</v>
      </c>
      <c r="T54" s="189">
        <v>33</v>
      </c>
      <c r="U54" s="80">
        <f>+R54*'PRECIOS SEGUN ADJ (RURAL)'!$B$3*'PRECIOS SEGUN ADJ (RURAL)'!$C$3</f>
        <v>7920</v>
      </c>
      <c r="V54" s="80" t="e" vm="1">
        <f>+[4]!NumLetras(U54,"PESO","PESOS DOMINICANOS","$EE $m CON #d/100 CENTAVOS")</f>
        <v>#VALUE!</v>
      </c>
      <c r="W54" s="165">
        <v>44</v>
      </c>
      <c r="X54" s="37">
        <f t="shared" si="1"/>
        <v>1760</v>
      </c>
      <c r="Y54" s="189">
        <v>87.91</v>
      </c>
      <c r="Z54" s="80">
        <f>+W54*'PRECIOS SEGUN ADJ (RURAL)'!$B$4*'PRECIOS SEGUN ADJ (RURAL)'!$C$4</f>
        <v>154721.60000000001</v>
      </c>
      <c r="AA54" s="80" t="e" vm="1">
        <f>+[4]!NumLetras(Z54,"PESO","PESOS DOMINICANOS","$EE $m CON #d/100 CENTAVOS")</f>
        <v>#VALUE!</v>
      </c>
      <c r="AB54" s="80">
        <f t="shared" si="20"/>
        <v>27849.89</v>
      </c>
      <c r="AC54" s="165">
        <v>54</v>
      </c>
      <c r="AD54" s="37">
        <f t="shared" si="2"/>
        <v>2160</v>
      </c>
      <c r="AE54" s="189">
        <v>53.95</v>
      </c>
      <c r="AF54" s="80">
        <f>+AC54*'PRECIOS SEGUN ADJ (RURAL)'!$B$5*'PRECIOS SEGUN ADJ (RURAL)'!$C$5</f>
        <v>116532</v>
      </c>
      <c r="AG54" s="80" t="e" vm="1">
        <f>+[4]!NumLetras(AF54,"PESO","PESOS DOMINICANOS","$EE $m CON #d/100 CENTAVOS")</f>
        <v>#VALUE!</v>
      </c>
      <c r="AH54" s="165">
        <v>9</v>
      </c>
      <c r="AI54" s="37">
        <f t="shared" si="3"/>
        <v>360</v>
      </c>
      <c r="AJ54" s="189">
        <v>29.05</v>
      </c>
      <c r="AK54" s="80">
        <f>+AH54*'PRECIOS SEGUN ADJ (RURAL)'!$B$6*'PRECIOS SEGUN ADJ (RURAL)'!$C$6</f>
        <v>10458</v>
      </c>
      <c r="AL54" s="80" t="e" vm="1">
        <f>+[4]!NumLetras(AK54,"PESO","PESOS DOMINICANOS","$EE $m CON #d/100 CENTAVOS")</f>
        <v>#VALUE!</v>
      </c>
      <c r="AM54" s="80">
        <f t="shared" si="21"/>
        <v>1673.28</v>
      </c>
      <c r="AN54" s="165">
        <v>17</v>
      </c>
      <c r="AO54" s="37">
        <f t="shared" si="4"/>
        <v>680</v>
      </c>
      <c r="AP54" s="189">
        <v>304.44</v>
      </c>
      <c r="AQ54" s="80">
        <f>+AN54*'PRECIOS SEGUN ADJ (RURAL)'!$B$7*'PRECIOS SEGUN ADJ (RURAL)'!$C$7</f>
        <v>207019.19999999998</v>
      </c>
      <c r="AR54" s="80" t="e" vm="1">
        <f>+[4]!NumLetras(AQ54,"PESO","PESOS DOMINICANOS","$EE $m CON #d/100 CENTAVOS")</f>
        <v>#VALUE!</v>
      </c>
      <c r="AS54" s="80">
        <f t="shared" si="22"/>
        <v>37263.46</v>
      </c>
      <c r="AT54" s="165">
        <v>6</v>
      </c>
      <c r="AU54" s="37">
        <f t="shared" si="5"/>
        <v>240</v>
      </c>
      <c r="AV54" s="189">
        <v>140.38999999999999</v>
      </c>
      <c r="AW54" s="80">
        <f>+AT54*'PRECIOS SEGUN ADJ (RURAL)'!$B$8*'PRECIOS SEGUN ADJ (RURAL)'!$C$8</f>
        <v>33693.599999999999</v>
      </c>
      <c r="AX54" s="80" t="e" vm="1">
        <f>+[4]!NumLetras(AW54,"PESO","PESOS DOMINICANOS","$EE $m CON #d/100 CENTAVOS")</f>
        <v>#VALUE!</v>
      </c>
      <c r="AY54" s="80">
        <f t="shared" si="23"/>
        <v>6064.85</v>
      </c>
      <c r="AZ54" s="165">
        <v>14</v>
      </c>
      <c r="BA54" s="37">
        <f t="shared" si="6"/>
        <v>560</v>
      </c>
      <c r="BB54" s="189">
        <v>68.099999999999994</v>
      </c>
      <c r="BC54" s="80">
        <f>+AZ54*'PRECIOS SEGUN ADJ (RURAL)'!$B$9*'PRECIOS SEGUN ADJ (RURAL)'!$C$9</f>
        <v>38135.999999999993</v>
      </c>
      <c r="BD54" s="80" t="e" vm="1">
        <f>+[4]!NumLetras(BC54,"PESO","PESOS DOMINICANOS","$EE $m CON #d/100 CENTAVOS")</f>
        <v>#VALUE!</v>
      </c>
      <c r="BE54" s="165">
        <v>282</v>
      </c>
      <c r="BF54" s="37">
        <f t="shared" si="24"/>
        <v>5640</v>
      </c>
      <c r="BG54" s="189">
        <v>5.5</v>
      </c>
      <c r="BH54" s="80">
        <f>+BE54*'PRECIOS SEGUN ADJ (RURAL)'!$B$10*'PRECIOS SEGUN ADJ (RURAL)'!$C$10</f>
        <v>31020</v>
      </c>
      <c r="BI54" s="80" t="e" vm="1">
        <f>+[4]!NumLetras(BH54,"PESO","PESOS DOMINICANOS","$EE $m CON #d/100 CENTAVOS")</f>
        <v>#VALUE!</v>
      </c>
      <c r="BJ54" s="165">
        <v>282</v>
      </c>
      <c r="BK54" s="37">
        <f t="shared" si="7"/>
        <v>11280</v>
      </c>
      <c r="BL54" s="189">
        <v>7.1500000000000012</v>
      </c>
      <c r="BM54" s="80">
        <f>+BJ54*'PRECIOS SEGUN ADJ (RURAL)'!$B$11*'PRECIOS SEGUN ADJ (RURAL)'!$C$11</f>
        <v>80652</v>
      </c>
      <c r="BN54" s="80" t="e" vm="1">
        <f>+[4]!NumLetras(BM54,"PESO","PESOS DOMINICANOS","$EE $m CON #d/100 CENTAVOS")</f>
        <v>#VALUE!</v>
      </c>
      <c r="BO54" s="165">
        <v>282</v>
      </c>
      <c r="BP54" s="37">
        <f t="shared" si="8"/>
        <v>11280</v>
      </c>
      <c r="BQ54" s="189">
        <v>6.84</v>
      </c>
      <c r="BR54" s="80">
        <f>+BO54*'PRECIOS SEGUN ADJ (RURAL)'!$B$12*'PRECIOS SEGUN ADJ (RURAL)'!$C$12</f>
        <v>77155.199999999997</v>
      </c>
      <c r="BS54" s="80" t="e" vm="1">
        <f>+[4]!NumLetras(BR54,"PESO","PESOS DOMINICANOS","$EE $m CON #d/100 CENTAVOS")</f>
        <v>#VALUE!</v>
      </c>
      <c r="BT54" s="193">
        <v>38</v>
      </c>
      <c r="BU54" s="194">
        <f t="shared" si="9"/>
        <v>1520</v>
      </c>
      <c r="BV54" s="195">
        <v>21.68</v>
      </c>
      <c r="BW54" s="196">
        <f>+BT54*'PRECIOS SEGUN ADJ (RURAL)'!$B$13*'PRECIOS SEGUN ADJ (RURAL)'!$C$13</f>
        <v>32953.599999999999</v>
      </c>
      <c r="BX54" s="196" t="e" vm="1">
        <f>+[4]!NumLetras(BW54,"PESO","PESOS DOMINICANOS","$EE $m CON #d/100 CENTAVOS")</f>
        <v>#VALUE!</v>
      </c>
      <c r="BY54" s="165">
        <v>282</v>
      </c>
      <c r="BZ54" s="37">
        <f t="shared" si="10"/>
        <v>11280</v>
      </c>
      <c r="CA54" s="189">
        <v>6.5999999999999988</v>
      </c>
      <c r="CB54" s="80">
        <f>+BY54*'PRECIOS SEGUN ADJ (RURAL)'!$B$14*'PRECIOS SEGUN ADJ (RURAL)'!$C$14</f>
        <v>74448</v>
      </c>
      <c r="CC54" s="80" t="e" vm="1">
        <f>+[4]!NumLetras(CB54,"PESO","PESOS DOMINICANOS","$EE $m CON #d/100 CENTAVOS")</f>
        <v>#VALUE!</v>
      </c>
      <c r="CD54" s="165">
        <v>11</v>
      </c>
      <c r="CE54" s="37">
        <f t="shared" si="11"/>
        <v>440</v>
      </c>
      <c r="CF54" s="189">
        <v>82.59999999999998</v>
      </c>
      <c r="CG54" s="80">
        <f>+CD54*'PRECIOS SEGUN ADJ (RURAL)'!$B$15*'PRECIOS SEGUN ADJ (RURAL)'!$C$15</f>
        <v>36344</v>
      </c>
      <c r="CH54" s="80" t="e" vm="1">
        <f>+[4]!NumLetras(CG54,"PESO","PESOS DOMINICANOS","$EE $m CON #d/100 CENTAVOS")</f>
        <v>#VALUE!</v>
      </c>
      <c r="CI54" s="80">
        <f t="shared" si="25"/>
        <v>6541.92</v>
      </c>
      <c r="CJ54" s="197">
        <v>282</v>
      </c>
      <c r="CK54" s="198">
        <f t="shared" si="26"/>
        <v>5640</v>
      </c>
      <c r="CL54" s="199">
        <v>5.5</v>
      </c>
      <c r="CM54" s="200">
        <f>+CJ54*'PRECIOS SEGUN ADJ (RURAL)'!$B$16*'PRECIOS SEGUN ADJ (RURAL)'!$C$16</f>
        <v>31020</v>
      </c>
      <c r="CN54" s="200" t="e" vm="1">
        <f>+[4]!NumLetras(CM54,"PESO","PESOS DOMINICANOS","$EE $m CON #d/100 CENTAVOS")</f>
        <v>#VALUE!</v>
      </c>
      <c r="CO54" s="165">
        <v>282</v>
      </c>
      <c r="CP54" s="37">
        <f t="shared" si="12"/>
        <v>11280</v>
      </c>
      <c r="CQ54" s="189">
        <v>23.059999999999995</v>
      </c>
      <c r="CR54" s="80">
        <f>+CO54*'PRECIOS SEGUN ADJ (RURAL)'!$B$17*'PRECIOS SEGUN ADJ (RURAL)'!$C$17</f>
        <v>260116.8</v>
      </c>
      <c r="CS54" s="80" t="e" vm="1">
        <f>+[4]!NumLetras(CR54,"PESO","PESOS DOMINICANOS","$EE $m CON #d/100 CENTAVOS")</f>
        <v>#VALUE!</v>
      </c>
      <c r="CT54" s="201">
        <v>17</v>
      </c>
      <c r="CU54" s="202">
        <f t="shared" si="13"/>
        <v>680</v>
      </c>
      <c r="CV54" s="203">
        <v>220</v>
      </c>
      <c r="CW54" s="204">
        <f>+CT54*'PRECIOS SEGUN ADJ (RURAL)'!$B$18*'PRECIOS SEGUN ADJ (RURAL)'!$C$18</f>
        <v>149600</v>
      </c>
      <c r="CX54" s="204" t="e" vm="1">
        <f>+[4]!NumLetras(CW54,"PESO","PESOS DOMINICANOS","$EE $m CON #d/100 CENTAVOS")</f>
        <v>#VALUE!</v>
      </c>
      <c r="CY54" s="204">
        <f t="shared" si="27"/>
        <v>26928</v>
      </c>
      <c r="CZ54" s="165">
        <v>13</v>
      </c>
      <c r="DA54" s="37">
        <f t="shared" si="14"/>
        <v>520</v>
      </c>
      <c r="DB54" s="189">
        <v>21.83</v>
      </c>
      <c r="DC54" s="80">
        <f>+CZ54*'PRECIOS SEGUN ADJ (RURAL)'!$B$19*'PRECIOS SEGUN ADJ (RURAL)'!$C$19</f>
        <v>11351.599999999999</v>
      </c>
      <c r="DD54" s="80" t="e" vm="1">
        <f>+[4]!NumLetras(DC54,"PESO","PESOS DOMINICANOS","$EE $m CON #d/100 CENTAVOS")</f>
        <v>#VALUE!</v>
      </c>
      <c r="DE54" s="80">
        <f t="shared" si="28"/>
        <v>2043.29</v>
      </c>
      <c r="DF54" s="165">
        <v>42</v>
      </c>
      <c r="DG54" s="37">
        <f t="shared" si="15"/>
        <v>1680</v>
      </c>
      <c r="DH54" s="189">
        <v>33</v>
      </c>
      <c r="DI54" s="80">
        <f>+DF54*'PRECIOS SEGUN ADJ (RURAL)'!$B$20*'PRECIOS SEGUN ADJ (RURAL)'!$C$20</f>
        <v>55440</v>
      </c>
      <c r="DJ54" s="80" t="e" vm="1">
        <f>+[4]!NumLetras(DI54,"PESO","PESOS DOMINICANOS","$EE $m CON #d/100 CENTAVOS")</f>
        <v>#VALUE!</v>
      </c>
      <c r="DK54" s="80">
        <f t="shared" si="29"/>
        <v>1342679.92</v>
      </c>
      <c r="DL54" s="80" t="e" vm="1">
        <f>+[4]!NumLetras(DK54,"PESO","PESOS DOMINICANOS","$EE $m CON #d/100 CENTAVOS")</f>
        <v>#VALUE!</v>
      </c>
      <c r="DM54" s="80">
        <f t="shared" si="32"/>
        <v>1459132.8</v>
      </c>
      <c r="DN54" s="80" t="e" vm="1">
        <f>+[4]!NumLetras(DM54,"PESO","PESOS DOMINICANOS","$EE $m CON #d/100 CENTAVOS")</f>
        <v>#VALUE!</v>
      </c>
      <c r="DO54" s="80">
        <f t="shared" si="33"/>
        <v>116452.88</v>
      </c>
      <c r="DP54" s="80" t="e" vm="1">
        <f>+[4]!NumLetras(DO54,"PESO","PESOS DOMINICANOS","$EE $m CON #d/100 CENTAVOS")</f>
        <v>#VALUE!</v>
      </c>
      <c r="DQ54" s="80">
        <f t="shared" si="30"/>
        <v>291826.56</v>
      </c>
      <c r="DR54" s="80" t="e" vm="1">
        <f>+[4]!NumLetras(DQ54,"PESO","PESOS DOMINICANOS","$EE $m CON #d/100 CENTAVOS")</f>
        <v>#VALUE!</v>
      </c>
      <c r="DS54" s="80">
        <f t="shared" si="31"/>
        <v>14591.33</v>
      </c>
      <c r="DT54" s="80"/>
      <c r="DU54" s="37" t="str">
        <f>+VLOOKUP(D54,'RURAL XENIA'!F:H,2,0)</f>
        <v>R-45</v>
      </c>
    </row>
    <row r="55" spans="1:125" hidden="1">
      <c r="A55" s="37">
        <v>54</v>
      </c>
      <c r="B55" s="37">
        <v>54</v>
      </c>
      <c r="C55" s="26" t="s">
        <v>3199</v>
      </c>
      <c r="D55" s="37">
        <v>132266102</v>
      </c>
      <c r="E55" s="37">
        <f>+VLOOKUP(D55,'INFORMACION DE PROVEEDORES'!C:I,2,0)</f>
        <v>132266102</v>
      </c>
      <c r="F55" s="26" t="str">
        <f>+VLOOKUP(D55,'INFORMACION DE PROVEEDORES'!C:J,4,0)</f>
        <v>YASIRIS JACKSON DE FRIAS</v>
      </c>
      <c r="G55" s="37" t="str">
        <f>+VLOOKUP(D55,'INFORMACION DE PROVEEDORES'!C:K,5,0)</f>
        <v>001-1282370-3</v>
      </c>
      <c r="H55" s="26" t="str">
        <f>+VLOOKUP(D55,'INFORMACION DE PROVEEDORES'!C:L,7,0)</f>
        <v>CALLE RAMON JAVIER BATISTA, NO.05 LOS TRABAJADORES.</v>
      </c>
      <c r="I55" s="37" t="str">
        <f>+VLOOKUP(D55,'INFORMACION DE PROVEEDORES'!C:M,3,0)</f>
        <v xml:space="preserve"> JURÍDICA</v>
      </c>
      <c r="J55" s="37">
        <v>5</v>
      </c>
      <c r="K55" s="37">
        <v>371</v>
      </c>
      <c r="L55" s="37">
        <v>26</v>
      </c>
      <c r="M55" s="37">
        <f t="shared" si="18"/>
        <v>1040</v>
      </c>
      <c r="N55" s="189">
        <v>60.180000000000007</v>
      </c>
      <c r="O55" s="80">
        <f>+L55*'PRECIOS SEGUN ADJ (RURAL)'!$B$2*'PRECIOS SEGUN ADJ (RURAL)'!$C$2</f>
        <v>62587.200000000004</v>
      </c>
      <c r="P55" s="80" t="e" vm="1">
        <f>+[4]!NumLetras(O55,"PESO","PESOS DOMINICANOS","$EE $m CON #d/100 CENTAVOS")</f>
        <v>#VALUE!</v>
      </c>
      <c r="Q55" s="80">
        <f t="shared" si="19"/>
        <v>10013.950000000001</v>
      </c>
      <c r="R55" s="165">
        <v>6</v>
      </c>
      <c r="S55" s="37">
        <f t="shared" si="0"/>
        <v>240</v>
      </c>
      <c r="T55" s="189">
        <v>33</v>
      </c>
      <c r="U55" s="80">
        <f>+R55*'PRECIOS SEGUN ADJ (RURAL)'!$B$3*'PRECIOS SEGUN ADJ (RURAL)'!$C$3</f>
        <v>7920</v>
      </c>
      <c r="V55" s="80" t="e" vm="1">
        <f>+[4]!NumLetras(U55,"PESO","PESOS DOMINICANOS","$EE $m CON #d/100 CENTAVOS")</f>
        <v>#VALUE!</v>
      </c>
      <c r="W55" s="165">
        <v>59</v>
      </c>
      <c r="X55" s="37">
        <f t="shared" si="1"/>
        <v>2360</v>
      </c>
      <c r="Y55" s="189">
        <v>87.91</v>
      </c>
      <c r="Z55" s="80">
        <f>+W55*'PRECIOS SEGUN ADJ (RURAL)'!$B$4*'PRECIOS SEGUN ADJ (RURAL)'!$C$4</f>
        <v>207467.59999999998</v>
      </c>
      <c r="AA55" s="80" t="e" vm="1">
        <f>+[4]!NumLetras(Z55,"PESO","PESOS DOMINICANOS","$EE $m CON #d/100 CENTAVOS")</f>
        <v>#VALUE!</v>
      </c>
      <c r="AB55" s="80">
        <f t="shared" si="20"/>
        <v>37344.17</v>
      </c>
      <c r="AC55" s="165">
        <v>70</v>
      </c>
      <c r="AD55" s="37">
        <f t="shared" si="2"/>
        <v>2800</v>
      </c>
      <c r="AE55" s="189">
        <v>53.95</v>
      </c>
      <c r="AF55" s="80">
        <f>+AC55*'PRECIOS SEGUN ADJ (RURAL)'!$B$5*'PRECIOS SEGUN ADJ (RURAL)'!$C$5</f>
        <v>151060</v>
      </c>
      <c r="AG55" s="80" t="e" vm="1">
        <f>+[4]!NumLetras(AF55,"PESO","PESOS DOMINICANOS","$EE $m CON #d/100 CENTAVOS")</f>
        <v>#VALUE!</v>
      </c>
      <c r="AH55" s="165">
        <v>10</v>
      </c>
      <c r="AI55" s="37">
        <f t="shared" si="3"/>
        <v>400</v>
      </c>
      <c r="AJ55" s="189">
        <v>29.05</v>
      </c>
      <c r="AK55" s="80">
        <f>+AH55*'PRECIOS SEGUN ADJ (RURAL)'!$B$6*'PRECIOS SEGUN ADJ (RURAL)'!$C$6</f>
        <v>11620</v>
      </c>
      <c r="AL55" s="80" t="e" vm="1">
        <f>+[4]!NumLetras(AK55,"PESO","PESOS DOMINICANOS","$EE $m CON #d/100 CENTAVOS")</f>
        <v>#VALUE!</v>
      </c>
      <c r="AM55" s="80">
        <f t="shared" si="21"/>
        <v>1859.2</v>
      </c>
      <c r="AN55" s="165">
        <v>24</v>
      </c>
      <c r="AO55" s="37">
        <f t="shared" si="4"/>
        <v>960</v>
      </c>
      <c r="AP55" s="189">
        <v>304.44</v>
      </c>
      <c r="AQ55" s="80">
        <f>+AN55*'PRECIOS SEGUN ADJ (RURAL)'!$B$7*'PRECIOS SEGUN ADJ (RURAL)'!$C$7</f>
        <v>292262.39999999997</v>
      </c>
      <c r="AR55" s="80" t="e" vm="1">
        <f>+[4]!NumLetras(AQ55,"PESO","PESOS DOMINICANOS","$EE $m CON #d/100 CENTAVOS")</f>
        <v>#VALUE!</v>
      </c>
      <c r="AS55" s="80">
        <f t="shared" si="22"/>
        <v>52607.23</v>
      </c>
      <c r="AT55" s="165">
        <v>6</v>
      </c>
      <c r="AU55" s="37">
        <f t="shared" si="5"/>
        <v>240</v>
      </c>
      <c r="AV55" s="189">
        <v>140.38999999999999</v>
      </c>
      <c r="AW55" s="80">
        <f>+AT55*'PRECIOS SEGUN ADJ (RURAL)'!$B$8*'PRECIOS SEGUN ADJ (RURAL)'!$C$8</f>
        <v>33693.599999999999</v>
      </c>
      <c r="AX55" s="80" t="e" vm="1">
        <f>+[4]!NumLetras(AW55,"PESO","PESOS DOMINICANOS","$EE $m CON #d/100 CENTAVOS")</f>
        <v>#VALUE!</v>
      </c>
      <c r="AY55" s="80">
        <f t="shared" si="23"/>
        <v>6064.85</v>
      </c>
      <c r="AZ55" s="165">
        <v>20</v>
      </c>
      <c r="BA55" s="37">
        <f t="shared" si="6"/>
        <v>800</v>
      </c>
      <c r="BB55" s="189">
        <v>68.099999999999994</v>
      </c>
      <c r="BC55" s="80">
        <f>+AZ55*'PRECIOS SEGUN ADJ (RURAL)'!$B$9*'PRECIOS SEGUN ADJ (RURAL)'!$C$9</f>
        <v>54480</v>
      </c>
      <c r="BD55" s="80" t="e" vm="1">
        <f>+[4]!NumLetras(BC55,"PESO","PESOS DOMINICANOS","$EE $m CON #d/100 CENTAVOS")</f>
        <v>#VALUE!</v>
      </c>
      <c r="BE55" s="165">
        <v>371</v>
      </c>
      <c r="BF55" s="37">
        <f t="shared" si="24"/>
        <v>7420</v>
      </c>
      <c r="BG55" s="189">
        <v>5.5</v>
      </c>
      <c r="BH55" s="80">
        <f>+BE55*'PRECIOS SEGUN ADJ (RURAL)'!$B$10*'PRECIOS SEGUN ADJ (RURAL)'!$C$10</f>
        <v>40810</v>
      </c>
      <c r="BI55" s="80" t="e" vm="1">
        <f>+[4]!NumLetras(BH55,"PESO","PESOS DOMINICANOS","$EE $m CON #d/100 CENTAVOS")</f>
        <v>#VALUE!</v>
      </c>
      <c r="BJ55" s="165">
        <v>371</v>
      </c>
      <c r="BK55" s="37">
        <f t="shared" si="7"/>
        <v>14840</v>
      </c>
      <c r="BL55" s="189">
        <v>7.1500000000000012</v>
      </c>
      <c r="BM55" s="80">
        <f>+BJ55*'PRECIOS SEGUN ADJ (RURAL)'!$B$11*'PRECIOS SEGUN ADJ (RURAL)'!$C$11</f>
        <v>106106</v>
      </c>
      <c r="BN55" s="80" t="e" vm="1">
        <f>+[4]!NumLetras(BM55,"PESO","PESOS DOMINICANOS","$EE $m CON #d/100 CENTAVOS")</f>
        <v>#VALUE!</v>
      </c>
      <c r="BO55" s="165">
        <v>371</v>
      </c>
      <c r="BP55" s="37">
        <f t="shared" si="8"/>
        <v>14840</v>
      </c>
      <c r="BQ55" s="189">
        <v>6.84</v>
      </c>
      <c r="BR55" s="80">
        <f>+BO55*'PRECIOS SEGUN ADJ (RURAL)'!$B$12*'PRECIOS SEGUN ADJ (RURAL)'!$C$12</f>
        <v>101505.59999999999</v>
      </c>
      <c r="BS55" s="80" t="e" vm="1">
        <f>+[4]!NumLetras(BR55,"PESO","PESOS DOMINICANOS","$EE $m CON #d/100 CENTAVOS")</f>
        <v>#VALUE!</v>
      </c>
      <c r="BT55" s="193">
        <v>50</v>
      </c>
      <c r="BU55" s="194">
        <f t="shared" si="9"/>
        <v>2000</v>
      </c>
      <c r="BV55" s="195">
        <v>21.68</v>
      </c>
      <c r="BW55" s="196">
        <f>+BT55*'PRECIOS SEGUN ADJ (RURAL)'!$B$13*'PRECIOS SEGUN ADJ (RURAL)'!$C$13</f>
        <v>43360</v>
      </c>
      <c r="BX55" s="196" t="e" vm="1">
        <f>+[4]!NumLetras(BW55,"PESO","PESOS DOMINICANOS","$EE $m CON #d/100 CENTAVOS")</f>
        <v>#VALUE!</v>
      </c>
      <c r="BY55" s="165">
        <v>371</v>
      </c>
      <c r="BZ55" s="37">
        <f t="shared" si="10"/>
        <v>14840</v>
      </c>
      <c r="CA55" s="189">
        <v>6.5999999999999988</v>
      </c>
      <c r="CB55" s="80">
        <f>+BY55*'PRECIOS SEGUN ADJ (RURAL)'!$B$14*'PRECIOS SEGUN ADJ (RURAL)'!$C$14</f>
        <v>97944</v>
      </c>
      <c r="CC55" s="80" t="e" vm="1">
        <f>+[4]!NumLetras(CB55,"PESO","PESOS DOMINICANOS","$EE $m CON #d/100 CENTAVOS")</f>
        <v>#VALUE!</v>
      </c>
      <c r="CD55" s="165">
        <v>15</v>
      </c>
      <c r="CE55" s="37">
        <f t="shared" si="11"/>
        <v>600</v>
      </c>
      <c r="CF55" s="189">
        <v>82.59999999999998</v>
      </c>
      <c r="CG55" s="80">
        <f>+CD55*'PRECIOS SEGUN ADJ (RURAL)'!$B$15*'PRECIOS SEGUN ADJ (RURAL)'!$C$15</f>
        <v>49560</v>
      </c>
      <c r="CH55" s="80" t="e" vm="1">
        <f>+[4]!NumLetras(CG55,"PESO","PESOS DOMINICANOS","$EE $m CON #d/100 CENTAVOS")</f>
        <v>#VALUE!</v>
      </c>
      <c r="CI55" s="80">
        <f t="shared" si="25"/>
        <v>8920.7999999999993</v>
      </c>
      <c r="CJ55" s="197">
        <v>371</v>
      </c>
      <c r="CK55" s="198">
        <f t="shared" si="26"/>
        <v>7420</v>
      </c>
      <c r="CL55" s="199">
        <v>5.5</v>
      </c>
      <c r="CM55" s="200">
        <f>+CJ55*'PRECIOS SEGUN ADJ (RURAL)'!$B$16*'PRECIOS SEGUN ADJ (RURAL)'!$C$16</f>
        <v>40810</v>
      </c>
      <c r="CN55" s="200" t="e" vm="1">
        <f>+[4]!NumLetras(CM55,"PESO","PESOS DOMINICANOS","$EE $m CON #d/100 CENTAVOS")</f>
        <v>#VALUE!</v>
      </c>
      <c r="CO55" s="165">
        <v>371</v>
      </c>
      <c r="CP55" s="37">
        <f t="shared" si="12"/>
        <v>14840</v>
      </c>
      <c r="CQ55" s="189">
        <v>23.059999999999995</v>
      </c>
      <c r="CR55" s="80">
        <f>+CO55*'PRECIOS SEGUN ADJ (RURAL)'!$B$17*'PRECIOS SEGUN ADJ (RURAL)'!$C$17</f>
        <v>342210.4</v>
      </c>
      <c r="CS55" s="80" t="e" vm="1">
        <f>+[4]!NumLetras(CR55,"PESO","PESOS DOMINICANOS","$EE $m CON #d/100 CENTAVOS")</f>
        <v>#VALUE!</v>
      </c>
      <c r="CT55" s="201">
        <v>24</v>
      </c>
      <c r="CU55" s="202">
        <f t="shared" si="13"/>
        <v>960</v>
      </c>
      <c r="CV55" s="203">
        <v>220</v>
      </c>
      <c r="CW55" s="204">
        <f>+CT55*'PRECIOS SEGUN ADJ (RURAL)'!$B$18*'PRECIOS SEGUN ADJ (RURAL)'!$C$18</f>
        <v>211200</v>
      </c>
      <c r="CX55" s="204" t="e" vm="1">
        <f>+[4]!NumLetras(CW55,"PESO","PESOS DOMINICANOS","$EE $m CON #d/100 CENTAVOS")</f>
        <v>#VALUE!</v>
      </c>
      <c r="CY55" s="204">
        <f t="shared" si="27"/>
        <v>38016</v>
      </c>
      <c r="CZ55" s="165">
        <v>16</v>
      </c>
      <c r="DA55" s="37">
        <f t="shared" si="14"/>
        <v>640</v>
      </c>
      <c r="DB55" s="189">
        <v>21.83</v>
      </c>
      <c r="DC55" s="80">
        <f>+CZ55*'PRECIOS SEGUN ADJ (RURAL)'!$B$19*'PRECIOS SEGUN ADJ (RURAL)'!$C$19</f>
        <v>13971.199999999999</v>
      </c>
      <c r="DD55" s="80" t="e" vm="1">
        <f>+[4]!NumLetras(DC55,"PESO","PESOS DOMINICANOS","$EE $m CON #d/100 CENTAVOS")</f>
        <v>#VALUE!</v>
      </c>
      <c r="DE55" s="80">
        <f t="shared" si="28"/>
        <v>2514.8200000000002</v>
      </c>
      <c r="DF55" s="165">
        <v>55</v>
      </c>
      <c r="DG55" s="37">
        <f t="shared" si="15"/>
        <v>2200</v>
      </c>
      <c r="DH55" s="189">
        <v>33</v>
      </c>
      <c r="DI55" s="80">
        <f>+DF55*'PRECIOS SEGUN ADJ (RURAL)'!$B$20*'PRECIOS SEGUN ADJ (RURAL)'!$C$20</f>
        <v>72600</v>
      </c>
      <c r="DJ55" s="80" t="e" vm="1">
        <f>+[4]!NumLetras(DI55,"PESO","PESOS DOMINICANOS","$EE $m CON #d/100 CENTAVOS")</f>
        <v>#VALUE!</v>
      </c>
      <c r="DK55" s="80">
        <f t="shared" si="29"/>
        <v>1783826.9799999997</v>
      </c>
      <c r="DL55" s="80" t="e" vm="1">
        <f>+[4]!NumLetras(DK55,"PESO","PESOS DOMINICANOS","$EE $m CON #d/100 CENTAVOS")</f>
        <v>#VALUE!</v>
      </c>
      <c r="DM55" s="80">
        <f t="shared" si="32"/>
        <v>1941167.9999999998</v>
      </c>
      <c r="DN55" s="80" t="e" vm="1">
        <f>+[4]!NumLetras(DM55,"PESO","PESOS DOMINICANOS","$EE $m CON #d/100 CENTAVOS")</f>
        <v>#VALUE!</v>
      </c>
      <c r="DO55" s="80">
        <f t="shared" si="33"/>
        <v>157341.02000000002</v>
      </c>
      <c r="DP55" s="80" t="e" vm="1">
        <f>+[4]!NumLetras(DO55,"PESO","PESOS DOMINICANOS","$EE $m CON #d/100 CENTAVOS")</f>
        <v>#VALUE!</v>
      </c>
      <c r="DQ55" s="80">
        <f t="shared" si="30"/>
        <v>388233.6</v>
      </c>
      <c r="DR55" s="80" t="e" vm="1">
        <f>+[4]!NumLetras(DQ55,"PESO","PESOS DOMINICANOS","$EE $m CON #d/100 CENTAVOS")</f>
        <v>#VALUE!</v>
      </c>
      <c r="DS55" s="80">
        <f t="shared" si="31"/>
        <v>19411.68</v>
      </c>
      <c r="DT55" s="80"/>
      <c r="DU55" s="37" t="str">
        <f>+VLOOKUP(D55,'RURAL XENIA'!F:H,2,0)</f>
        <v>R-39</v>
      </c>
    </row>
    <row r="56" spans="1:125" hidden="1">
      <c r="A56" s="37">
        <v>55</v>
      </c>
      <c r="B56" s="37">
        <v>55</v>
      </c>
      <c r="C56" s="26" t="s">
        <v>3213</v>
      </c>
      <c r="D56" s="37">
        <v>131206255</v>
      </c>
      <c r="E56" s="37">
        <f>+VLOOKUP(D56,'INFORMACION DE PROVEEDORES'!C:I,2,0)</f>
        <v>131206255</v>
      </c>
      <c r="F56" s="26" t="str">
        <f>+VLOOKUP(D56,'INFORMACION DE PROVEEDORES'!C:J,4,0)</f>
        <v>CARLOS MARCIAL FELIZ PEREZ</v>
      </c>
      <c r="G56" s="37" t="str">
        <f>+VLOOKUP(D56,'INFORMACION DE PROVEEDORES'!C:K,5,0)</f>
        <v>010-0014926-8</v>
      </c>
      <c r="H56" s="26" t="str">
        <f>+VLOOKUP(D56,'INFORMACION DE PROVEEDORES'!C:L,7,0)</f>
        <v>CALLE PADRE BILLINI, NO. 2, LAS FLORES, SAN JOSE DE OCOA</v>
      </c>
      <c r="I56" s="37" t="str">
        <f>+VLOOKUP(D56,'INFORMACION DE PROVEEDORES'!C:M,3,0)</f>
        <v xml:space="preserve"> JURÍDICA</v>
      </c>
      <c r="J56" s="37">
        <v>1</v>
      </c>
      <c r="K56" s="37">
        <v>296</v>
      </c>
      <c r="L56" s="37">
        <v>20</v>
      </c>
      <c r="M56" s="37">
        <f t="shared" si="18"/>
        <v>800</v>
      </c>
      <c r="N56" s="189">
        <v>60.180000000000007</v>
      </c>
      <c r="O56" s="80">
        <f>+L56*'PRECIOS SEGUN ADJ (RURAL)'!$B$2*'PRECIOS SEGUN ADJ (RURAL)'!$C$2</f>
        <v>48144</v>
      </c>
      <c r="P56" s="80" t="e" vm="1">
        <f>+[4]!NumLetras(O56,"PESO","PESOS DOMINICANOS","$EE $m CON #d/100 CENTAVOS")</f>
        <v>#VALUE!</v>
      </c>
      <c r="Q56" s="80">
        <f t="shared" si="19"/>
        <v>7703.04</v>
      </c>
      <c r="R56" s="165">
        <v>4</v>
      </c>
      <c r="S56" s="37">
        <f t="shared" si="0"/>
        <v>160</v>
      </c>
      <c r="T56" s="189">
        <v>33</v>
      </c>
      <c r="U56" s="80">
        <f>+R56*'PRECIOS SEGUN ADJ (RURAL)'!$B$3*'PRECIOS SEGUN ADJ (RURAL)'!$C$3</f>
        <v>5280</v>
      </c>
      <c r="V56" s="80" t="e" vm="1">
        <f>+[4]!NumLetras(U56,"PESO","PESOS DOMINICANOS","$EE $m CON #d/100 CENTAVOS")</f>
        <v>#VALUE!</v>
      </c>
      <c r="W56" s="165">
        <v>45</v>
      </c>
      <c r="X56" s="37">
        <f t="shared" si="1"/>
        <v>1800</v>
      </c>
      <c r="Y56" s="189">
        <v>87.91</v>
      </c>
      <c r="Z56" s="80">
        <f>+W56*'PRECIOS SEGUN ADJ (RURAL)'!$B$4*'PRECIOS SEGUN ADJ (RURAL)'!$C$4</f>
        <v>158238</v>
      </c>
      <c r="AA56" s="80" t="e" vm="1">
        <f>+[4]!NumLetras(Z56,"PESO","PESOS DOMINICANOS","$EE $m CON #d/100 CENTAVOS")</f>
        <v>#VALUE!</v>
      </c>
      <c r="AB56" s="80">
        <f t="shared" si="20"/>
        <v>28482.84</v>
      </c>
      <c r="AC56" s="165">
        <v>55</v>
      </c>
      <c r="AD56" s="37">
        <f t="shared" si="2"/>
        <v>2200</v>
      </c>
      <c r="AE56" s="189">
        <v>53.95</v>
      </c>
      <c r="AF56" s="80">
        <f>+AC56*'PRECIOS SEGUN ADJ (RURAL)'!$B$5*'PRECIOS SEGUN ADJ (RURAL)'!$C$5</f>
        <v>118690</v>
      </c>
      <c r="AG56" s="80" t="e" vm="1">
        <f>+[4]!NumLetras(AF56,"PESO","PESOS DOMINICANOS","$EE $m CON #d/100 CENTAVOS")</f>
        <v>#VALUE!</v>
      </c>
      <c r="AH56" s="165">
        <v>7</v>
      </c>
      <c r="AI56" s="37">
        <f t="shared" si="3"/>
        <v>280</v>
      </c>
      <c r="AJ56" s="189">
        <v>29.05</v>
      </c>
      <c r="AK56" s="80">
        <f>+AH56*'PRECIOS SEGUN ADJ (RURAL)'!$B$6*'PRECIOS SEGUN ADJ (RURAL)'!$C$6</f>
        <v>8134</v>
      </c>
      <c r="AL56" s="80" t="e" vm="1">
        <f>+[4]!NumLetras(AK56,"PESO","PESOS DOMINICANOS","$EE $m CON #d/100 CENTAVOS")</f>
        <v>#VALUE!</v>
      </c>
      <c r="AM56" s="80">
        <f t="shared" si="21"/>
        <v>1301.44</v>
      </c>
      <c r="AN56" s="165">
        <v>17</v>
      </c>
      <c r="AO56" s="37">
        <f t="shared" si="4"/>
        <v>680</v>
      </c>
      <c r="AP56" s="189">
        <v>304.44</v>
      </c>
      <c r="AQ56" s="80">
        <f>+AN56*'PRECIOS SEGUN ADJ (RURAL)'!$B$7*'PRECIOS SEGUN ADJ (RURAL)'!$C$7</f>
        <v>207019.19999999998</v>
      </c>
      <c r="AR56" s="80" t="e" vm="1">
        <f>+[4]!NumLetras(AQ56,"PESO","PESOS DOMINICANOS","$EE $m CON #d/100 CENTAVOS")</f>
        <v>#VALUE!</v>
      </c>
      <c r="AS56" s="80">
        <f t="shared" si="22"/>
        <v>37263.46</v>
      </c>
      <c r="AT56" s="165">
        <v>4</v>
      </c>
      <c r="AU56" s="37">
        <f t="shared" si="5"/>
        <v>160</v>
      </c>
      <c r="AV56" s="189">
        <v>140.38999999999999</v>
      </c>
      <c r="AW56" s="80">
        <f>+AT56*'PRECIOS SEGUN ADJ (RURAL)'!$B$8*'PRECIOS SEGUN ADJ (RURAL)'!$C$8</f>
        <v>22462.399999999998</v>
      </c>
      <c r="AX56" s="80" t="e" vm="1">
        <f>+[4]!NumLetras(AW56,"PESO","PESOS DOMINICANOS","$EE $m CON #d/100 CENTAVOS")</f>
        <v>#VALUE!</v>
      </c>
      <c r="AY56" s="80">
        <f t="shared" si="23"/>
        <v>4043.23</v>
      </c>
      <c r="AZ56" s="165">
        <v>14</v>
      </c>
      <c r="BA56" s="37">
        <f t="shared" si="6"/>
        <v>560</v>
      </c>
      <c r="BB56" s="189">
        <v>68.099999999999994</v>
      </c>
      <c r="BC56" s="80">
        <f>+AZ56*'PRECIOS SEGUN ADJ (RURAL)'!$B$9*'PRECIOS SEGUN ADJ (RURAL)'!$C$9</f>
        <v>38135.999999999993</v>
      </c>
      <c r="BD56" s="80" t="e" vm="1">
        <f>+[4]!NumLetras(BC56,"PESO","PESOS DOMINICANOS","$EE $m CON #d/100 CENTAVOS")</f>
        <v>#VALUE!</v>
      </c>
      <c r="BE56" s="165">
        <v>296</v>
      </c>
      <c r="BF56" s="37">
        <f t="shared" si="24"/>
        <v>5920</v>
      </c>
      <c r="BG56" s="189">
        <v>5.5</v>
      </c>
      <c r="BH56" s="80">
        <f>+BE56*'PRECIOS SEGUN ADJ (RURAL)'!$B$10*'PRECIOS SEGUN ADJ (RURAL)'!$C$10</f>
        <v>32560</v>
      </c>
      <c r="BI56" s="80" t="e" vm="1">
        <f>+[4]!NumLetras(BH56,"PESO","PESOS DOMINICANOS","$EE $m CON #d/100 CENTAVOS")</f>
        <v>#VALUE!</v>
      </c>
      <c r="BJ56" s="165">
        <v>296</v>
      </c>
      <c r="BK56" s="37">
        <f t="shared" si="7"/>
        <v>11840</v>
      </c>
      <c r="BL56" s="189">
        <v>7.1500000000000012</v>
      </c>
      <c r="BM56" s="80">
        <f>+BJ56*'PRECIOS SEGUN ADJ (RURAL)'!$B$11*'PRECIOS SEGUN ADJ (RURAL)'!$C$11</f>
        <v>84656</v>
      </c>
      <c r="BN56" s="80" t="e" vm="1">
        <f>+[4]!NumLetras(BM56,"PESO","PESOS DOMINICANOS","$EE $m CON #d/100 CENTAVOS")</f>
        <v>#VALUE!</v>
      </c>
      <c r="BO56" s="165">
        <v>296</v>
      </c>
      <c r="BP56" s="37">
        <f t="shared" si="8"/>
        <v>11840</v>
      </c>
      <c r="BQ56" s="189">
        <v>6.84</v>
      </c>
      <c r="BR56" s="80">
        <f>+BO56*'PRECIOS SEGUN ADJ (RURAL)'!$B$12*'PRECIOS SEGUN ADJ (RURAL)'!$C$12</f>
        <v>80985.599999999991</v>
      </c>
      <c r="BS56" s="80" t="e" vm="1">
        <f>+[4]!NumLetras(BR56,"PESO","PESOS DOMINICANOS","$EE $m CON #d/100 CENTAVOS")</f>
        <v>#VALUE!</v>
      </c>
      <c r="BT56" s="193">
        <v>38</v>
      </c>
      <c r="BU56" s="194">
        <f t="shared" si="9"/>
        <v>1520</v>
      </c>
      <c r="BV56" s="195">
        <v>21.68</v>
      </c>
      <c r="BW56" s="196">
        <f>+BT56*'PRECIOS SEGUN ADJ (RURAL)'!$B$13*'PRECIOS SEGUN ADJ (RURAL)'!$C$13</f>
        <v>32953.599999999999</v>
      </c>
      <c r="BX56" s="196" t="e" vm="1">
        <f>+[4]!NumLetras(BW56,"PESO","PESOS DOMINICANOS","$EE $m CON #d/100 CENTAVOS")</f>
        <v>#VALUE!</v>
      </c>
      <c r="BY56" s="165">
        <v>296</v>
      </c>
      <c r="BZ56" s="37">
        <f t="shared" si="10"/>
        <v>11840</v>
      </c>
      <c r="CA56" s="189">
        <v>6.5999999999999988</v>
      </c>
      <c r="CB56" s="80">
        <f>+BY56*'PRECIOS SEGUN ADJ (RURAL)'!$B$14*'PRECIOS SEGUN ADJ (RURAL)'!$C$14</f>
        <v>78144</v>
      </c>
      <c r="CC56" s="80" t="e" vm="1">
        <f>+[4]!NumLetras(CB56,"PESO","PESOS DOMINICANOS","$EE $m CON #d/100 CENTAVOS")</f>
        <v>#VALUE!</v>
      </c>
      <c r="CD56" s="165">
        <v>10</v>
      </c>
      <c r="CE56" s="37">
        <f t="shared" si="11"/>
        <v>400</v>
      </c>
      <c r="CF56" s="189">
        <v>82.59999999999998</v>
      </c>
      <c r="CG56" s="80">
        <f>+CD56*'PRECIOS SEGUN ADJ (RURAL)'!$B$15*'PRECIOS SEGUN ADJ (RURAL)'!$C$15</f>
        <v>33040</v>
      </c>
      <c r="CH56" s="80" t="e" vm="1">
        <f>+[4]!NumLetras(CG56,"PESO","PESOS DOMINICANOS","$EE $m CON #d/100 CENTAVOS")</f>
        <v>#VALUE!</v>
      </c>
      <c r="CI56" s="80">
        <f t="shared" si="25"/>
        <v>5947.2</v>
      </c>
      <c r="CJ56" s="197">
        <v>296</v>
      </c>
      <c r="CK56" s="198">
        <f t="shared" si="26"/>
        <v>5920</v>
      </c>
      <c r="CL56" s="199">
        <v>5.5</v>
      </c>
      <c r="CM56" s="200">
        <f>+CJ56*'PRECIOS SEGUN ADJ (RURAL)'!$B$16*'PRECIOS SEGUN ADJ (RURAL)'!$C$16</f>
        <v>32560</v>
      </c>
      <c r="CN56" s="200" t="e" vm="1">
        <f>+[4]!NumLetras(CM56,"PESO","PESOS DOMINICANOS","$EE $m CON #d/100 CENTAVOS")</f>
        <v>#VALUE!</v>
      </c>
      <c r="CO56" s="165">
        <v>296</v>
      </c>
      <c r="CP56" s="37">
        <f t="shared" si="12"/>
        <v>11840</v>
      </c>
      <c r="CQ56" s="189">
        <v>23.059999999999995</v>
      </c>
      <c r="CR56" s="80">
        <f>+CO56*'PRECIOS SEGUN ADJ (RURAL)'!$B$17*'PRECIOS SEGUN ADJ (RURAL)'!$C$17</f>
        <v>273030.39999999997</v>
      </c>
      <c r="CS56" s="80" t="e" vm="1">
        <f>+[4]!NumLetras(CR56,"PESO","PESOS DOMINICANOS","$EE $m CON #d/100 CENTAVOS")</f>
        <v>#VALUE!</v>
      </c>
      <c r="CT56" s="201">
        <v>17</v>
      </c>
      <c r="CU56" s="202">
        <f t="shared" si="13"/>
        <v>680</v>
      </c>
      <c r="CV56" s="203">
        <v>220</v>
      </c>
      <c r="CW56" s="204">
        <f>+CT56*'PRECIOS SEGUN ADJ (RURAL)'!$B$18*'PRECIOS SEGUN ADJ (RURAL)'!$C$18</f>
        <v>149600</v>
      </c>
      <c r="CX56" s="204" t="e" vm="1">
        <f>+[4]!NumLetras(CW56,"PESO","PESOS DOMINICANOS","$EE $m CON #d/100 CENTAVOS")</f>
        <v>#VALUE!</v>
      </c>
      <c r="CY56" s="204">
        <f t="shared" si="27"/>
        <v>26928</v>
      </c>
      <c r="CZ56" s="165">
        <v>12</v>
      </c>
      <c r="DA56" s="37">
        <f t="shared" si="14"/>
        <v>480</v>
      </c>
      <c r="DB56" s="189">
        <v>21.83</v>
      </c>
      <c r="DC56" s="80">
        <f>+CZ56*'PRECIOS SEGUN ADJ (RURAL)'!$B$19*'PRECIOS SEGUN ADJ (RURAL)'!$C$19</f>
        <v>10478.4</v>
      </c>
      <c r="DD56" s="80" t="e" vm="1">
        <f>+[4]!NumLetras(DC56,"PESO","PESOS DOMINICANOS","$EE $m CON #d/100 CENTAVOS")</f>
        <v>#VALUE!</v>
      </c>
      <c r="DE56" s="80">
        <f t="shared" si="28"/>
        <v>1886.11</v>
      </c>
      <c r="DF56" s="165">
        <v>43</v>
      </c>
      <c r="DG56" s="37">
        <f t="shared" si="15"/>
        <v>1720</v>
      </c>
      <c r="DH56" s="189">
        <v>33</v>
      </c>
      <c r="DI56" s="80">
        <f>+DF56*'PRECIOS SEGUN ADJ (RURAL)'!$B$20*'PRECIOS SEGUN ADJ (RURAL)'!$C$20</f>
        <v>56760</v>
      </c>
      <c r="DJ56" s="80" t="e" vm="1">
        <f>+[4]!NumLetras(DI56,"PESO","PESOS DOMINICANOS","$EE $m CON #d/100 CENTAVOS")</f>
        <v>#VALUE!</v>
      </c>
      <c r="DK56" s="80">
        <f t="shared" si="29"/>
        <v>1357316.2799999996</v>
      </c>
      <c r="DL56" s="80" t="e" vm="1">
        <f>+[4]!NumLetras(DK56,"PESO","PESOS DOMINICANOS","$EE $m CON #d/100 CENTAVOS")</f>
        <v>#VALUE!</v>
      </c>
      <c r="DM56" s="80">
        <f t="shared" si="32"/>
        <v>1470871.5999999996</v>
      </c>
      <c r="DN56" s="80" t="e" vm="1">
        <f>+[4]!NumLetras(DM56,"PESO","PESOS DOMINICANOS","$EE $m CON #d/100 CENTAVOS")</f>
        <v>#VALUE!</v>
      </c>
      <c r="DO56" s="80">
        <f t="shared" si="33"/>
        <v>113555.31999999999</v>
      </c>
      <c r="DP56" s="80" t="e" vm="1">
        <f>+[4]!NumLetras(DO56,"PESO","PESOS DOMINICANOS","$EE $m CON #d/100 CENTAVOS")</f>
        <v>#VALUE!</v>
      </c>
      <c r="DQ56" s="80">
        <f t="shared" si="30"/>
        <v>294174.32</v>
      </c>
      <c r="DR56" s="80" t="e" vm="1">
        <f>+[4]!NumLetras(DQ56,"PESO","PESOS DOMINICANOS","$EE $m CON #d/100 CENTAVOS")</f>
        <v>#VALUE!</v>
      </c>
      <c r="DS56" s="80">
        <f t="shared" si="31"/>
        <v>14708.72</v>
      </c>
      <c r="DT56" s="80"/>
      <c r="DU56" s="37" t="str">
        <f>+VLOOKUP(D56,'RURAL XENIA'!F:H,2,0)</f>
        <v>R-10</v>
      </c>
    </row>
    <row r="57" spans="1:125" hidden="1">
      <c r="A57" s="37">
        <v>56</v>
      </c>
      <c r="B57" s="37">
        <v>56</v>
      </c>
      <c r="C57" s="26" t="s">
        <v>3223</v>
      </c>
      <c r="D57" s="37">
        <v>131320971</v>
      </c>
      <c r="E57" s="37">
        <f>+VLOOKUP(D57,'INFORMACION DE PROVEEDORES'!C:I,2,0)</f>
        <v>131320971</v>
      </c>
      <c r="F57" s="26" t="str">
        <f>+VLOOKUP(D57,'INFORMACION DE PROVEEDORES'!C:J,4,0)</f>
        <v>ELIANNE PLACENCIA ROMERO</v>
      </c>
      <c r="G57" s="37" t="str">
        <f>+VLOOKUP(D57,'INFORMACION DE PROVEEDORES'!C:K,5,0)</f>
        <v>402-1238913-0</v>
      </c>
      <c r="H57" s="26" t="str">
        <f>+VLOOKUP(D57,'INFORMACION DE PROVEEDORES'!C:L,7,0)</f>
        <v>CALLE SANCHEZ NO.10 SABANA GRANDE DE BOYA</v>
      </c>
      <c r="I57" s="37" t="str">
        <f>+VLOOKUP(D57,'INFORMACION DE PROVEEDORES'!C:M,3,0)</f>
        <v xml:space="preserve"> JURÍDICA</v>
      </c>
      <c r="J57" s="37">
        <v>1</v>
      </c>
      <c r="K57" s="37">
        <v>136</v>
      </c>
      <c r="L57" s="37">
        <v>9</v>
      </c>
      <c r="M57" s="37">
        <f t="shared" si="18"/>
        <v>360</v>
      </c>
      <c r="N57" s="189">
        <v>60.180000000000007</v>
      </c>
      <c r="O57" s="80">
        <f>+L57*'PRECIOS SEGUN ADJ (RURAL)'!$B$2*'PRECIOS SEGUN ADJ (RURAL)'!$C$2</f>
        <v>21664.799999999999</v>
      </c>
      <c r="P57" s="80" t="e" vm="1">
        <f>+[4]!NumLetras(O57,"PESO","PESOS DOMINICANOS","$EE $m CON #d/100 CENTAVOS")</f>
        <v>#VALUE!</v>
      </c>
      <c r="Q57" s="80">
        <f t="shared" si="19"/>
        <v>3466.37</v>
      </c>
      <c r="R57" s="165">
        <v>2</v>
      </c>
      <c r="S57" s="37">
        <f t="shared" si="0"/>
        <v>80</v>
      </c>
      <c r="T57" s="189">
        <v>33</v>
      </c>
      <c r="U57" s="80">
        <f>+R57*'PRECIOS SEGUN ADJ (RURAL)'!$B$3*'PRECIOS SEGUN ADJ (RURAL)'!$C$3</f>
        <v>2640</v>
      </c>
      <c r="V57" s="80" t="e" vm="1">
        <f>+[4]!NumLetras(U57,"PESO","PESOS DOMINICANOS","$EE $m CON #d/100 CENTAVOS")</f>
        <v>#VALUE!</v>
      </c>
      <c r="W57" s="165">
        <v>21</v>
      </c>
      <c r="X57" s="37">
        <f t="shared" si="1"/>
        <v>840</v>
      </c>
      <c r="Y57" s="189">
        <v>87.91</v>
      </c>
      <c r="Z57" s="80">
        <f>+W57*'PRECIOS SEGUN ADJ (RURAL)'!$B$4*'PRECIOS SEGUN ADJ (RURAL)'!$C$4</f>
        <v>73844.399999999994</v>
      </c>
      <c r="AA57" s="80" t="e" vm="1">
        <f>+[4]!NumLetras(Z57,"PESO","PESOS DOMINICANOS","$EE $m CON #d/100 CENTAVOS")</f>
        <v>#VALUE!</v>
      </c>
      <c r="AB57" s="80">
        <f t="shared" si="20"/>
        <v>13291.99</v>
      </c>
      <c r="AC57" s="165">
        <v>25</v>
      </c>
      <c r="AD57" s="37">
        <f t="shared" si="2"/>
        <v>1000</v>
      </c>
      <c r="AE57" s="189">
        <v>53.95</v>
      </c>
      <c r="AF57" s="80">
        <f>+AC57*'PRECIOS SEGUN ADJ (RURAL)'!$B$5*'PRECIOS SEGUN ADJ (RURAL)'!$C$5</f>
        <v>53950</v>
      </c>
      <c r="AG57" s="80" t="e" vm="1">
        <f>+[4]!NumLetras(AF57,"PESO","PESOS DOMINICANOS","$EE $m CON #d/100 CENTAVOS")</f>
        <v>#VALUE!</v>
      </c>
      <c r="AH57" s="165">
        <v>3</v>
      </c>
      <c r="AI57" s="37">
        <f t="shared" si="3"/>
        <v>120</v>
      </c>
      <c r="AJ57" s="189">
        <v>29.05</v>
      </c>
      <c r="AK57" s="80">
        <f>+AH57*'PRECIOS SEGUN ADJ (RURAL)'!$B$6*'PRECIOS SEGUN ADJ (RURAL)'!$C$6</f>
        <v>3486</v>
      </c>
      <c r="AL57" s="80" t="e" vm="1">
        <f>+[4]!NumLetras(AK57,"PESO","PESOS DOMINICANOS","$EE $m CON #d/100 CENTAVOS")</f>
        <v>#VALUE!</v>
      </c>
      <c r="AM57" s="80">
        <f t="shared" si="21"/>
        <v>557.76</v>
      </c>
      <c r="AN57" s="165">
        <v>8</v>
      </c>
      <c r="AO57" s="37">
        <f t="shared" si="4"/>
        <v>320</v>
      </c>
      <c r="AP57" s="189">
        <v>304.44</v>
      </c>
      <c r="AQ57" s="80">
        <f>+AN57*'PRECIOS SEGUN ADJ (RURAL)'!$B$7*'PRECIOS SEGUN ADJ (RURAL)'!$C$7</f>
        <v>97420.800000000003</v>
      </c>
      <c r="AR57" s="80" t="e" vm="1">
        <f>+[4]!NumLetras(AQ57,"PESO","PESOS DOMINICANOS","$EE $m CON #d/100 CENTAVOS")</f>
        <v>#VALUE!</v>
      </c>
      <c r="AS57" s="80">
        <f t="shared" si="22"/>
        <v>17535.740000000002</v>
      </c>
      <c r="AT57" s="165">
        <v>2</v>
      </c>
      <c r="AU57" s="37">
        <f t="shared" si="5"/>
        <v>80</v>
      </c>
      <c r="AV57" s="189">
        <v>140.38999999999999</v>
      </c>
      <c r="AW57" s="80">
        <f>+AT57*'PRECIOS SEGUN ADJ (RURAL)'!$B$8*'PRECIOS SEGUN ADJ (RURAL)'!$C$8</f>
        <v>11231.199999999999</v>
      </c>
      <c r="AX57" s="80" t="e" vm="1">
        <f>+[4]!NumLetras(AW57,"PESO","PESOS DOMINICANOS","$EE $m CON #d/100 CENTAVOS")</f>
        <v>#VALUE!</v>
      </c>
      <c r="AY57" s="80">
        <f t="shared" si="23"/>
        <v>2021.62</v>
      </c>
      <c r="AZ57" s="165">
        <v>6</v>
      </c>
      <c r="BA57" s="37">
        <f t="shared" si="6"/>
        <v>240</v>
      </c>
      <c r="BB57" s="189">
        <v>68.099999999999994</v>
      </c>
      <c r="BC57" s="80">
        <f>+AZ57*'PRECIOS SEGUN ADJ (RURAL)'!$B$9*'PRECIOS SEGUN ADJ (RURAL)'!$C$9</f>
        <v>16343.999999999998</v>
      </c>
      <c r="BD57" s="80" t="e" vm="1">
        <f>+[4]!NumLetras(BC57,"PESO","PESOS DOMINICANOS","$EE $m CON #d/100 CENTAVOS")</f>
        <v>#VALUE!</v>
      </c>
      <c r="BE57" s="165">
        <v>136</v>
      </c>
      <c r="BF57" s="37">
        <f t="shared" si="24"/>
        <v>2720</v>
      </c>
      <c r="BG57" s="189">
        <v>5.5</v>
      </c>
      <c r="BH57" s="80">
        <f>+BE57*'PRECIOS SEGUN ADJ (RURAL)'!$B$10*'PRECIOS SEGUN ADJ (RURAL)'!$C$10</f>
        <v>14960</v>
      </c>
      <c r="BI57" s="80" t="e" vm="1">
        <f>+[4]!NumLetras(BH57,"PESO","PESOS DOMINICANOS","$EE $m CON #d/100 CENTAVOS")</f>
        <v>#VALUE!</v>
      </c>
      <c r="BJ57" s="165">
        <v>136</v>
      </c>
      <c r="BK57" s="37">
        <f t="shared" si="7"/>
        <v>5440</v>
      </c>
      <c r="BL57" s="189">
        <v>7.1500000000000012</v>
      </c>
      <c r="BM57" s="80">
        <f>+BJ57*'PRECIOS SEGUN ADJ (RURAL)'!$B$11*'PRECIOS SEGUN ADJ (RURAL)'!$C$11</f>
        <v>38896</v>
      </c>
      <c r="BN57" s="80" t="e" vm="1">
        <f>+[4]!NumLetras(BM57,"PESO","PESOS DOMINICANOS","$EE $m CON #d/100 CENTAVOS")</f>
        <v>#VALUE!</v>
      </c>
      <c r="BO57" s="165">
        <v>136</v>
      </c>
      <c r="BP57" s="37">
        <f t="shared" si="8"/>
        <v>5440</v>
      </c>
      <c r="BQ57" s="189">
        <v>6.84</v>
      </c>
      <c r="BR57" s="80">
        <f>+BO57*'PRECIOS SEGUN ADJ (RURAL)'!$B$12*'PRECIOS SEGUN ADJ (RURAL)'!$C$12</f>
        <v>37209.599999999999</v>
      </c>
      <c r="BS57" s="80" t="e" vm="1">
        <f>+[4]!NumLetras(BR57,"PESO","PESOS DOMINICANOS","$EE $m CON #d/100 CENTAVOS")</f>
        <v>#VALUE!</v>
      </c>
      <c r="BT57" s="193">
        <v>18</v>
      </c>
      <c r="BU57" s="194">
        <f t="shared" si="9"/>
        <v>720</v>
      </c>
      <c r="BV57" s="195">
        <v>21.68</v>
      </c>
      <c r="BW57" s="196">
        <f>+BT57*'PRECIOS SEGUN ADJ (RURAL)'!$B$13*'PRECIOS SEGUN ADJ (RURAL)'!$C$13</f>
        <v>15609.6</v>
      </c>
      <c r="BX57" s="196" t="e" vm="1">
        <f>+[4]!NumLetras(BW57,"PESO","PESOS DOMINICANOS","$EE $m CON #d/100 CENTAVOS")</f>
        <v>#VALUE!</v>
      </c>
      <c r="BY57" s="165">
        <v>136</v>
      </c>
      <c r="BZ57" s="37">
        <f t="shared" si="10"/>
        <v>5440</v>
      </c>
      <c r="CA57" s="189">
        <v>6.5999999999999988</v>
      </c>
      <c r="CB57" s="80">
        <f>+BY57*'PRECIOS SEGUN ADJ (RURAL)'!$B$14*'PRECIOS SEGUN ADJ (RURAL)'!$C$14</f>
        <v>35904</v>
      </c>
      <c r="CC57" s="80" t="e" vm="1">
        <f>+[4]!NumLetras(CB57,"PESO","PESOS DOMINICANOS","$EE $m CON #d/100 CENTAVOS")</f>
        <v>#VALUE!</v>
      </c>
      <c r="CD57" s="165">
        <v>5</v>
      </c>
      <c r="CE57" s="37">
        <f t="shared" si="11"/>
        <v>200</v>
      </c>
      <c r="CF57" s="189">
        <v>82.59999999999998</v>
      </c>
      <c r="CG57" s="80">
        <f>+CD57*'PRECIOS SEGUN ADJ (RURAL)'!$B$15*'PRECIOS SEGUN ADJ (RURAL)'!$C$15</f>
        <v>16520</v>
      </c>
      <c r="CH57" s="80" t="e" vm="1">
        <f>+[4]!NumLetras(CG57,"PESO","PESOS DOMINICANOS","$EE $m CON #d/100 CENTAVOS")</f>
        <v>#VALUE!</v>
      </c>
      <c r="CI57" s="80">
        <f t="shared" si="25"/>
        <v>2973.6</v>
      </c>
      <c r="CJ57" s="197">
        <v>136</v>
      </c>
      <c r="CK57" s="198">
        <f t="shared" si="26"/>
        <v>2720</v>
      </c>
      <c r="CL57" s="199">
        <v>5.5</v>
      </c>
      <c r="CM57" s="200">
        <f>+CJ57*'PRECIOS SEGUN ADJ (RURAL)'!$B$16*'PRECIOS SEGUN ADJ (RURAL)'!$C$16</f>
        <v>14960</v>
      </c>
      <c r="CN57" s="200" t="e" vm="1">
        <f>+[4]!NumLetras(CM57,"PESO","PESOS DOMINICANOS","$EE $m CON #d/100 CENTAVOS")</f>
        <v>#VALUE!</v>
      </c>
      <c r="CO57" s="165">
        <v>136</v>
      </c>
      <c r="CP57" s="37">
        <f t="shared" si="12"/>
        <v>5440</v>
      </c>
      <c r="CQ57" s="189">
        <v>23.059999999999995</v>
      </c>
      <c r="CR57" s="80">
        <f>+CO57*'PRECIOS SEGUN ADJ (RURAL)'!$B$17*'PRECIOS SEGUN ADJ (RURAL)'!$C$17</f>
        <v>125446.39999999999</v>
      </c>
      <c r="CS57" s="80" t="e" vm="1">
        <f>+[4]!NumLetras(CR57,"PESO","PESOS DOMINICANOS","$EE $m CON #d/100 CENTAVOS")</f>
        <v>#VALUE!</v>
      </c>
      <c r="CT57" s="201">
        <v>8</v>
      </c>
      <c r="CU57" s="202">
        <f t="shared" si="13"/>
        <v>320</v>
      </c>
      <c r="CV57" s="203">
        <v>220</v>
      </c>
      <c r="CW57" s="204">
        <f>+CT57*'PRECIOS SEGUN ADJ (RURAL)'!$B$18*'PRECIOS SEGUN ADJ (RURAL)'!$C$18</f>
        <v>70400</v>
      </c>
      <c r="CX57" s="204" t="e" vm="1">
        <f>+[4]!NumLetras(CW57,"PESO","PESOS DOMINICANOS","$EE $m CON #d/100 CENTAVOS")</f>
        <v>#VALUE!</v>
      </c>
      <c r="CY57" s="204">
        <f t="shared" si="27"/>
        <v>12672</v>
      </c>
      <c r="CZ57" s="165">
        <v>6</v>
      </c>
      <c r="DA57" s="37">
        <f t="shared" si="14"/>
        <v>240</v>
      </c>
      <c r="DB57" s="189">
        <v>21.83</v>
      </c>
      <c r="DC57" s="80">
        <f>+CZ57*'PRECIOS SEGUN ADJ (RURAL)'!$B$19*'PRECIOS SEGUN ADJ (RURAL)'!$C$19</f>
        <v>5239.2</v>
      </c>
      <c r="DD57" s="80" t="e" vm="1">
        <f>+[4]!NumLetras(DC57,"PESO","PESOS DOMINICANOS","$EE $m CON #d/100 CENTAVOS")</f>
        <v>#VALUE!</v>
      </c>
      <c r="DE57" s="80">
        <f t="shared" si="28"/>
        <v>943.06</v>
      </c>
      <c r="DF57" s="165">
        <v>20</v>
      </c>
      <c r="DG57" s="37">
        <f t="shared" si="15"/>
        <v>800</v>
      </c>
      <c r="DH57" s="189">
        <v>33</v>
      </c>
      <c r="DI57" s="80">
        <f>+DF57*'PRECIOS SEGUN ADJ (RURAL)'!$B$20*'PRECIOS SEGUN ADJ (RURAL)'!$C$20</f>
        <v>26400</v>
      </c>
      <c r="DJ57" s="80" t="e" vm="1">
        <f>+[4]!NumLetras(DI57,"PESO","PESOS DOMINICANOS","$EE $m CON #d/100 CENTAVOS")</f>
        <v>#VALUE!</v>
      </c>
      <c r="DK57" s="80">
        <f t="shared" si="29"/>
        <v>628663.85999999987</v>
      </c>
      <c r="DL57" s="80" t="e" vm="1">
        <f>+[4]!NumLetras(DK57,"PESO","PESOS DOMINICANOS","$EE $m CON #d/100 CENTAVOS")</f>
        <v>#VALUE!</v>
      </c>
      <c r="DM57" s="80">
        <f t="shared" si="32"/>
        <v>682125.99999999988</v>
      </c>
      <c r="DN57" s="80" t="e" vm="1">
        <f>+[4]!NumLetras(DM57,"PESO","PESOS DOMINICANOS","$EE $m CON #d/100 CENTAVOS")</f>
        <v>#VALUE!</v>
      </c>
      <c r="DO57" s="80">
        <f t="shared" si="33"/>
        <v>53462.14</v>
      </c>
      <c r="DP57" s="80" t="e" vm="1">
        <f>+[4]!NumLetras(DO57,"PESO","PESOS DOMINICANOS","$EE $m CON #d/100 CENTAVOS")</f>
        <v>#VALUE!</v>
      </c>
      <c r="DQ57" s="80">
        <f t="shared" si="30"/>
        <v>136425.20000000001</v>
      </c>
      <c r="DR57" s="80" t="e" vm="1">
        <f>+[4]!NumLetras(DQ57,"PESO","PESOS DOMINICANOS","$EE $m CON #d/100 CENTAVOS")</f>
        <v>#VALUE!</v>
      </c>
      <c r="DS57" s="80">
        <f t="shared" si="31"/>
        <v>6821.26</v>
      </c>
      <c r="DT57" s="80"/>
      <c r="DU57" s="37" t="str">
        <f>+VLOOKUP(D57,'RURAL XENIA'!F:H,2,0)</f>
        <v>R-43</v>
      </c>
    </row>
    <row r="58" spans="1:125" hidden="1">
      <c r="A58" s="37">
        <v>57</v>
      </c>
      <c r="B58" s="37">
        <v>57</v>
      </c>
      <c r="C58" s="26" t="s">
        <v>3238</v>
      </c>
      <c r="D58" s="37">
        <v>132291842</v>
      </c>
      <c r="E58" s="37">
        <f>+VLOOKUP(D58,'INFORMACION DE PROVEEDORES'!C:I,2,0)</f>
        <v>132291842</v>
      </c>
      <c r="F58" s="26" t="str">
        <f>+VLOOKUP(D58,'INFORMACION DE PROVEEDORES'!C:J,4,0)</f>
        <v>PURA ELIZABETH GOMEZ</v>
      </c>
      <c r="G58" s="37" t="str">
        <f>+VLOOKUP(D58,'INFORMACION DE PROVEEDORES'!C:K,5,0)</f>
        <v>008-0031285-2</v>
      </c>
      <c r="H58" s="26" t="str">
        <f>+VLOOKUP(D58,'INFORMACION DE PROVEEDORES'!C:L,7,0)</f>
        <v>CALLE LUPERON ESQUINA MELLA, NO. 27, BAYAGUANA, MONTE PLATA</v>
      </c>
      <c r="I58" s="37" t="str">
        <f>+VLOOKUP(D58,'INFORMACION DE PROVEEDORES'!C:M,3,0)</f>
        <v xml:space="preserve"> JURÍDICA</v>
      </c>
      <c r="J58" s="37">
        <v>3</v>
      </c>
      <c r="K58" s="37">
        <v>175</v>
      </c>
      <c r="L58" s="37">
        <v>14</v>
      </c>
      <c r="M58" s="37">
        <f t="shared" si="18"/>
        <v>560</v>
      </c>
      <c r="N58" s="189">
        <v>60.180000000000007</v>
      </c>
      <c r="O58" s="80">
        <f>+L58*'PRECIOS SEGUN ADJ (RURAL)'!$B$2*'PRECIOS SEGUN ADJ (RURAL)'!$C$2</f>
        <v>33700.800000000003</v>
      </c>
      <c r="P58" s="80" t="e" vm="1">
        <f>+[4]!NumLetras(O58,"PESO","PESOS DOMINICANOS","$EE $m CON #d/100 CENTAVOS")</f>
        <v>#VALUE!</v>
      </c>
      <c r="Q58" s="80">
        <f t="shared" si="19"/>
        <v>5392.13</v>
      </c>
      <c r="R58" s="165">
        <v>4</v>
      </c>
      <c r="S58" s="37">
        <f t="shared" si="0"/>
        <v>160</v>
      </c>
      <c r="T58" s="189">
        <v>33</v>
      </c>
      <c r="U58" s="80">
        <f>+R58*'PRECIOS SEGUN ADJ (RURAL)'!$B$3*'PRECIOS SEGUN ADJ (RURAL)'!$C$3</f>
        <v>5280</v>
      </c>
      <c r="V58" s="80" t="e" vm="1">
        <f>+[4]!NumLetras(U58,"PESO","PESOS DOMINICANOS","$EE $m CON #d/100 CENTAVOS")</f>
        <v>#VALUE!</v>
      </c>
      <c r="W58" s="165">
        <v>28</v>
      </c>
      <c r="X58" s="37">
        <f t="shared" si="1"/>
        <v>1120</v>
      </c>
      <c r="Y58" s="189">
        <v>87.91</v>
      </c>
      <c r="Z58" s="80">
        <f>+W58*'PRECIOS SEGUN ADJ (RURAL)'!$B$4*'PRECIOS SEGUN ADJ (RURAL)'!$C$4</f>
        <v>98459.199999999997</v>
      </c>
      <c r="AA58" s="80" t="e" vm="1">
        <f>+[4]!NumLetras(Z58,"PESO","PESOS DOMINICANOS","$EE $m CON #d/100 CENTAVOS")</f>
        <v>#VALUE!</v>
      </c>
      <c r="AB58" s="80">
        <f t="shared" si="20"/>
        <v>17722.66</v>
      </c>
      <c r="AC58" s="165">
        <v>34</v>
      </c>
      <c r="AD58" s="37">
        <f t="shared" si="2"/>
        <v>1360</v>
      </c>
      <c r="AE58" s="189">
        <v>53.95</v>
      </c>
      <c r="AF58" s="80">
        <f>+AC58*'PRECIOS SEGUN ADJ (RURAL)'!$B$5*'PRECIOS SEGUN ADJ (RURAL)'!$C$5</f>
        <v>73372</v>
      </c>
      <c r="AG58" s="80" t="e" vm="1">
        <f>+[4]!NumLetras(AF58,"PESO","PESOS DOMINICANOS","$EE $m CON #d/100 CENTAVOS")</f>
        <v>#VALUE!</v>
      </c>
      <c r="AH58" s="165">
        <v>5</v>
      </c>
      <c r="AI58" s="37">
        <f t="shared" si="3"/>
        <v>200</v>
      </c>
      <c r="AJ58" s="189">
        <v>29.05</v>
      </c>
      <c r="AK58" s="80">
        <f>+AH58*'PRECIOS SEGUN ADJ (RURAL)'!$B$6*'PRECIOS SEGUN ADJ (RURAL)'!$C$6</f>
        <v>5810</v>
      </c>
      <c r="AL58" s="80" t="e" vm="1">
        <f>+[4]!NumLetras(AK58,"PESO","PESOS DOMINICANOS","$EE $m CON #d/100 CENTAVOS")</f>
        <v>#VALUE!</v>
      </c>
      <c r="AM58" s="80">
        <f t="shared" si="21"/>
        <v>929.6</v>
      </c>
      <c r="AN58" s="165">
        <v>10</v>
      </c>
      <c r="AO58" s="37">
        <f t="shared" si="4"/>
        <v>400</v>
      </c>
      <c r="AP58" s="189">
        <v>304.44</v>
      </c>
      <c r="AQ58" s="80">
        <f>+AN58*'PRECIOS SEGUN ADJ (RURAL)'!$B$7*'PRECIOS SEGUN ADJ (RURAL)'!$C$7</f>
        <v>121776</v>
      </c>
      <c r="AR58" s="80" t="e" vm="1">
        <f>+[4]!NumLetras(AQ58,"PESO","PESOS DOMINICANOS","$EE $m CON #d/100 CENTAVOS")</f>
        <v>#VALUE!</v>
      </c>
      <c r="AS58" s="80">
        <f t="shared" si="22"/>
        <v>21919.68</v>
      </c>
      <c r="AT58" s="165">
        <v>4</v>
      </c>
      <c r="AU58" s="37">
        <f t="shared" si="5"/>
        <v>160</v>
      </c>
      <c r="AV58" s="189">
        <v>140.38999999999999</v>
      </c>
      <c r="AW58" s="80">
        <f>+AT58*'PRECIOS SEGUN ADJ (RURAL)'!$B$8*'PRECIOS SEGUN ADJ (RURAL)'!$C$8</f>
        <v>22462.399999999998</v>
      </c>
      <c r="AX58" s="80" t="e" vm="1">
        <f>+[4]!NumLetras(AW58,"PESO","PESOS DOMINICANOS","$EE $m CON #d/100 CENTAVOS")</f>
        <v>#VALUE!</v>
      </c>
      <c r="AY58" s="80">
        <f t="shared" si="23"/>
        <v>4043.23</v>
      </c>
      <c r="AZ58" s="165">
        <v>9</v>
      </c>
      <c r="BA58" s="37">
        <f t="shared" si="6"/>
        <v>360</v>
      </c>
      <c r="BB58" s="189">
        <v>68.099999999999994</v>
      </c>
      <c r="BC58" s="80">
        <f>+AZ58*'PRECIOS SEGUN ADJ (RURAL)'!$B$9*'PRECIOS SEGUN ADJ (RURAL)'!$C$9</f>
        <v>24516</v>
      </c>
      <c r="BD58" s="80" t="e" vm="1">
        <f>+[4]!NumLetras(BC58,"PESO","PESOS DOMINICANOS","$EE $m CON #d/100 CENTAVOS")</f>
        <v>#VALUE!</v>
      </c>
      <c r="BE58" s="165">
        <v>175</v>
      </c>
      <c r="BF58" s="37">
        <f t="shared" si="24"/>
        <v>3500</v>
      </c>
      <c r="BG58" s="189">
        <v>5.5</v>
      </c>
      <c r="BH58" s="80">
        <f>+BE58*'PRECIOS SEGUN ADJ (RURAL)'!$B$10*'PRECIOS SEGUN ADJ (RURAL)'!$C$10</f>
        <v>19250</v>
      </c>
      <c r="BI58" s="80" t="e" vm="1">
        <f>+[4]!NumLetras(BH58,"PESO","PESOS DOMINICANOS","$EE $m CON #d/100 CENTAVOS")</f>
        <v>#VALUE!</v>
      </c>
      <c r="BJ58" s="165">
        <v>175</v>
      </c>
      <c r="BK58" s="37">
        <f t="shared" si="7"/>
        <v>7000</v>
      </c>
      <c r="BL58" s="189">
        <v>7.1500000000000012</v>
      </c>
      <c r="BM58" s="80">
        <f>+BJ58*'PRECIOS SEGUN ADJ (RURAL)'!$B$11*'PRECIOS SEGUN ADJ (RURAL)'!$C$11</f>
        <v>50050</v>
      </c>
      <c r="BN58" s="80" t="e" vm="1">
        <f>+[4]!NumLetras(BM58,"PESO","PESOS DOMINICANOS","$EE $m CON #d/100 CENTAVOS")</f>
        <v>#VALUE!</v>
      </c>
      <c r="BO58" s="165">
        <v>175</v>
      </c>
      <c r="BP58" s="37">
        <f t="shared" si="8"/>
        <v>7000</v>
      </c>
      <c r="BQ58" s="189">
        <v>6.84</v>
      </c>
      <c r="BR58" s="80">
        <f>+BO58*'PRECIOS SEGUN ADJ (RURAL)'!$B$12*'PRECIOS SEGUN ADJ (RURAL)'!$C$12</f>
        <v>47880</v>
      </c>
      <c r="BS58" s="80" t="e" vm="1">
        <f>+[4]!NumLetras(BR58,"PESO","PESOS DOMINICANOS","$EE $m CON #d/100 CENTAVOS")</f>
        <v>#VALUE!</v>
      </c>
      <c r="BT58" s="193">
        <v>24</v>
      </c>
      <c r="BU58" s="194">
        <f t="shared" si="9"/>
        <v>960</v>
      </c>
      <c r="BV58" s="195">
        <v>21.68</v>
      </c>
      <c r="BW58" s="196">
        <f>+BT58*'PRECIOS SEGUN ADJ (RURAL)'!$B$13*'PRECIOS SEGUN ADJ (RURAL)'!$C$13</f>
        <v>20812.799999999996</v>
      </c>
      <c r="BX58" s="196" t="e" vm="1">
        <f>+[4]!NumLetras(BW58,"PESO","PESOS DOMINICANOS","$EE $m CON #d/100 CENTAVOS")</f>
        <v>#VALUE!</v>
      </c>
      <c r="BY58" s="165">
        <v>175</v>
      </c>
      <c r="BZ58" s="37">
        <f t="shared" si="10"/>
        <v>7000</v>
      </c>
      <c r="CA58" s="189">
        <v>6.5999999999999988</v>
      </c>
      <c r="CB58" s="80">
        <f>+BY58*'PRECIOS SEGUN ADJ (RURAL)'!$B$14*'PRECIOS SEGUN ADJ (RURAL)'!$C$14</f>
        <v>46200</v>
      </c>
      <c r="CC58" s="80" t="e" vm="1">
        <f>+[4]!NumLetras(CB58,"PESO","PESOS DOMINICANOS","$EE $m CON #d/100 CENTAVOS")</f>
        <v>#VALUE!</v>
      </c>
      <c r="CD58" s="165">
        <v>8</v>
      </c>
      <c r="CE58" s="37">
        <f t="shared" si="11"/>
        <v>320</v>
      </c>
      <c r="CF58" s="189">
        <v>82.59999999999998</v>
      </c>
      <c r="CG58" s="80">
        <f>+CD58*'PRECIOS SEGUN ADJ (RURAL)'!$B$15*'PRECIOS SEGUN ADJ (RURAL)'!$C$15</f>
        <v>26432</v>
      </c>
      <c r="CH58" s="80" t="e" vm="1">
        <f>+[4]!NumLetras(CG58,"PESO","PESOS DOMINICANOS","$EE $m CON #d/100 CENTAVOS")</f>
        <v>#VALUE!</v>
      </c>
      <c r="CI58" s="80">
        <f t="shared" si="25"/>
        <v>4757.76</v>
      </c>
      <c r="CJ58" s="197">
        <v>175</v>
      </c>
      <c r="CK58" s="198">
        <f t="shared" si="26"/>
        <v>3500</v>
      </c>
      <c r="CL58" s="199">
        <v>5.5</v>
      </c>
      <c r="CM58" s="200">
        <f>+CJ58*'PRECIOS SEGUN ADJ (RURAL)'!$B$16*'PRECIOS SEGUN ADJ (RURAL)'!$C$16</f>
        <v>19250</v>
      </c>
      <c r="CN58" s="200" t="e" vm="1">
        <f>+[4]!NumLetras(CM58,"PESO","PESOS DOMINICANOS","$EE $m CON #d/100 CENTAVOS")</f>
        <v>#VALUE!</v>
      </c>
      <c r="CO58" s="165">
        <v>175</v>
      </c>
      <c r="CP58" s="37">
        <f t="shared" si="12"/>
        <v>7000</v>
      </c>
      <c r="CQ58" s="189">
        <v>23.059999999999995</v>
      </c>
      <c r="CR58" s="80">
        <f>+CO58*'PRECIOS SEGUN ADJ (RURAL)'!$B$17*'PRECIOS SEGUN ADJ (RURAL)'!$C$17</f>
        <v>161420</v>
      </c>
      <c r="CS58" s="80" t="e" vm="1">
        <f>+[4]!NumLetras(CR58,"PESO","PESOS DOMINICANOS","$EE $m CON #d/100 CENTAVOS")</f>
        <v>#VALUE!</v>
      </c>
      <c r="CT58" s="201">
        <v>10</v>
      </c>
      <c r="CU58" s="202">
        <f t="shared" si="13"/>
        <v>400</v>
      </c>
      <c r="CV58" s="203">
        <v>220</v>
      </c>
      <c r="CW58" s="204">
        <f>+CT58*'PRECIOS SEGUN ADJ (RURAL)'!$B$18*'PRECIOS SEGUN ADJ (RURAL)'!$C$18</f>
        <v>88000</v>
      </c>
      <c r="CX58" s="204" t="e" vm="1">
        <f>+[4]!NumLetras(CW58,"PESO","PESOS DOMINICANOS","$EE $m CON #d/100 CENTAVOS")</f>
        <v>#VALUE!</v>
      </c>
      <c r="CY58" s="204">
        <f t="shared" si="27"/>
        <v>15840</v>
      </c>
      <c r="CZ58" s="165">
        <v>9</v>
      </c>
      <c r="DA58" s="37">
        <f t="shared" si="14"/>
        <v>360</v>
      </c>
      <c r="DB58" s="189">
        <v>21.83</v>
      </c>
      <c r="DC58" s="80">
        <f>+CZ58*'PRECIOS SEGUN ADJ (RURAL)'!$B$19*'PRECIOS SEGUN ADJ (RURAL)'!$C$19</f>
        <v>7858.7999999999993</v>
      </c>
      <c r="DD58" s="80" t="e" vm="1">
        <f>+[4]!NumLetras(DC58,"PESO","PESOS DOMINICANOS","$EE $m CON #d/100 CENTAVOS")</f>
        <v>#VALUE!</v>
      </c>
      <c r="DE58" s="80">
        <f t="shared" si="28"/>
        <v>1414.58</v>
      </c>
      <c r="DF58" s="165">
        <v>26</v>
      </c>
      <c r="DG58" s="37">
        <f t="shared" si="15"/>
        <v>1040</v>
      </c>
      <c r="DH58" s="189">
        <v>33</v>
      </c>
      <c r="DI58" s="80">
        <f>+DF58*'PRECIOS SEGUN ADJ (RURAL)'!$B$20*'PRECIOS SEGUN ADJ (RURAL)'!$C$20</f>
        <v>34320</v>
      </c>
      <c r="DJ58" s="80" t="e" vm="1">
        <f>+[4]!NumLetras(DI58,"PESO","PESOS DOMINICANOS","$EE $m CON #d/100 CENTAVOS")</f>
        <v>#VALUE!</v>
      </c>
      <c r="DK58" s="80">
        <f t="shared" si="29"/>
        <v>834830.3600000001</v>
      </c>
      <c r="DL58" s="80" t="e" vm="1">
        <f>+[4]!NumLetras(DK58,"PESO","PESOS DOMINICANOS","$EE $m CON #d/100 CENTAVOS")</f>
        <v>#VALUE!</v>
      </c>
      <c r="DM58" s="80">
        <f t="shared" si="32"/>
        <v>906850.00000000012</v>
      </c>
      <c r="DN58" s="80" t="e" vm="1">
        <f>+[4]!NumLetras(DM58,"PESO","PESOS DOMINICANOS","$EE $m CON #d/100 CENTAVOS")</f>
        <v>#VALUE!</v>
      </c>
      <c r="DO58" s="80">
        <f t="shared" si="33"/>
        <v>72019.64</v>
      </c>
      <c r="DP58" s="80" t="e" vm="1">
        <f>+[4]!NumLetras(DO58,"PESO","PESOS DOMINICANOS","$EE $m CON #d/100 CENTAVOS")</f>
        <v>#VALUE!</v>
      </c>
      <c r="DQ58" s="80">
        <f t="shared" si="30"/>
        <v>181370</v>
      </c>
      <c r="DR58" s="80" t="e" vm="1">
        <f>+[4]!NumLetras(DQ58,"PESO","PESOS DOMINICANOS","$EE $m CON #d/100 CENTAVOS")</f>
        <v>#VALUE!</v>
      </c>
      <c r="DS58" s="80">
        <f t="shared" si="31"/>
        <v>9068.5</v>
      </c>
      <c r="DT58" s="80"/>
      <c r="DU58" s="37" t="str">
        <f>+VLOOKUP(D58,'RURAL XENIA'!F:H,2,0)</f>
        <v>R-20</v>
      </c>
    </row>
    <row r="59" spans="1:125" hidden="1">
      <c r="A59" s="37">
        <v>58</v>
      </c>
      <c r="B59" s="37">
        <v>58</v>
      </c>
      <c r="C59" s="26" t="s">
        <v>3249</v>
      </c>
      <c r="D59" s="37">
        <v>131537172</v>
      </c>
      <c r="E59" s="37">
        <f>+VLOOKUP(D59,'INFORMACION DE PROVEEDORES'!C:I,2,0)</f>
        <v>131537172</v>
      </c>
      <c r="F59" s="26" t="str">
        <f>+VLOOKUP(D59,'INFORMACION DE PROVEEDORES'!C:J,4,0)</f>
        <v>MANLIO GARIBALDI GARCIA QUEZADA</v>
      </c>
      <c r="G59" s="37" t="str">
        <f>+VLOOKUP(D59,'INFORMACION DE PROVEEDORES'!C:K,5,0)</f>
        <v>051-0006924-3</v>
      </c>
      <c r="H59" s="26" t="str">
        <f>+VLOOKUP(D59,'INFORMACION DE PROVEEDORES'!C:L,7,0)</f>
        <v xml:space="preserve">CALLE CORDILLERA CENTRA, NO- 23 A, PRIMER NIVELRESIDENCIAL LOMISA, SANTO DOMINGO ESTE </v>
      </c>
      <c r="I59" s="37" t="str">
        <f>+VLOOKUP(D59,'INFORMACION DE PROVEEDORES'!C:M,3,0)</f>
        <v xml:space="preserve"> JURÍDICA</v>
      </c>
      <c r="J59" s="37">
        <v>4</v>
      </c>
      <c r="K59" s="37">
        <v>240</v>
      </c>
      <c r="L59" s="37">
        <v>18</v>
      </c>
      <c r="M59" s="37">
        <f t="shared" si="18"/>
        <v>720</v>
      </c>
      <c r="N59" s="189">
        <v>60.180000000000007</v>
      </c>
      <c r="O59" s="80">
        <f>+L59*'PRECIOS SEGUN ADJ (RURAL)'!$B$2*'PRECIOS SEGUN ADJ (RURAL)'!$C$2</f>
        <v>43329.599999999999</v>
      </c>
      <c r="P59" s="80" t="e" vm="1">
        <f>+[4]!NumLetras(O59,"PESO","PESOS DOMINICANOS","$EE $m CON #d/100 CENTAVOS")</f>
        <v>#VALUE!</v>
      </c>
      <c r="Q59" s="80">
        <f t="shared" si="19"/>
        <v>6932.74</v>
      </c>
      <c r="R59" s="165">
        <v>5</v>
      </c>
      <c r="S59" s="37">
        <f t="shared" si="0"/>
        <v>200</v>
      </c>
      <c r="T59" s="189">
        <v>33</v>
      </c>
      <c r="U59" s="80">
        <f>+R59*'PRECIOS SEGUN ADJ (RURAL)'!$B$3*'PRECIOS SEGUN ADJ (RURAL)'!$C$3</f>
        <v>6600</v>
      </c>
      <c r="V59" s="80" t="e" vm="1">
        <f>+[4]!NumLetras(U59,"PESO","PESOS DOMINICANOS","$EE $m CON #d/100 CENTAVOS")</f>
        <v>#VALUE!</v>
      </c>
      <c r="W59" s="165">
        <v>38</v>
      </c>
      <c r="X59" s="37">
        <f t="shared" si="1"/>
        <v>1520</v>
      </c>
      <c r="Y59" s="189">
        <v>87.91</v>
      </c>
      <c r="Z59" s="80">
        <f>+W59*'PRECIOS SEGUN ADJ (RURAL)'!$B$4*'PRECIOS SEGUN ADJ (RURAL)'!$C$4</f>
        <v>133623.20000000001</v>
      </c>
      <c r="AA59" s="80" t="e" vm="1">
        <f>+[4]!NumLetras(Z59,"PESO","PESOS DOMINICANOS","$EE $m CON #d/100 CENTAVOS")</f>
        <v>#VALUE!</v>
      </c>
      <c r="AB59" s="80">
        <f t="shared" si="20"/>
        <v>24052.18</v>
      </c>
      <c r="AC59" s="165">
        <v>46</v>
      </c>
      <c r="AD59" s="37">
        <f t="shared" si="2"/>
        <v>1840</v>
      </c>
      <c r="AE59" s="189">
        <v>53.95</v>
      </c>
      <c r="AF59" s="80">
        <f>+AC59*'PRECIOS SEGUN ADJ (RURAL)'!$B$5*'PRECIOS SEGUN ADJ (RURAL)'!$C$5</f>
        <v>99268.000000000015</v>
      </c>
      <c r="AG59" s="80" t="e" vm="1">
        <f>+[4]!NumLetras(AF59,"PESO","PESOS DOMINICANOS","$EE $m CON #d/100 CENTAVOS")</f>
        <v>#VALUE!</v>
      </c>
      <c r="AH59" s="165">
        <v>7</v>
      </c>
      <c r="AI59" s="37">
        <f t="shared" si="3"/>
        <v>280</v>
      </c>
      <c r="AJ59" s="189">
        <v>29.05</v>
      </c>
      <c r="AK59" s="80">
        <f>+AH59*'PRECIOS SEGUN ADJ (RURAL)'!$B$6*'PRECIOS SEGUN ADJ (RURAL)'!$C$6</f>
        <v>8134</v>
      </c>
      <c r="AL59" s="80" t="e" vm="1">
        <f>+[4]!NumLetras(AK59,"PESO","PESOS DOMINICANOS","$EE $m CON #d/100 CENTAVOS")</f>
        <v>#VALUE!</v>
      </c>
      <c r="AM59" s="80">
        <f t="shared" si="21"/>
        <v>1301.44</v>
      </c>
      <c r="AN59" s="165">
        <v>15</v>
      </c>
      <c r="AO59" s="37">
        <f t="shared" si="4"/>
        <v>600</v>
      </c>
      <c r="AP59" s="189">
        <v>304.44</v>
      </c>
      <c r="AQ59" s="80">
        <f>+AN59*'PRECIOS SEGUN ADJ (RURAL)'!$B$7*'PRECIOS SEGUN ADJ (RURAL)'!$C$7</f>
        <v>182664</v>
      </c>
      <c r="AR59" s="80" t="e" vm="1">
        <f>+[4]!NumLetras(AQ59,"PESO","PESOS DOMINICANOS","$EE $m CON #d/100 CENTAVOS")</f>
        <v>#VALUE!</v>
      </c>
      <c r="AS59" s="80">
        <f t="shared" si="22"/>
        <v>32879.519999999997</v>
      </c>
      <c r="AT59" s="165">
        <v>5</v>
      </c>
      <c r="AU59" s="37">
        <f t="shared" si="5"/>
        <v>200</v>
      </c>
      <c r="AV59" s="189">
        <v>140.38999999999999</v>
      </c>
      <c r="AW59" s="80">
        <f>+AT59*'PRECIOS SEGUN ADJ (RURAL)'!$B$8*'PRECIOS SEGUN ADJ (RURAL)'!$C$8</f>
        <v>28077.999999999996</v>
      </c>
      <c r="AX59" s="80" t="e" vm="1">
        <f>+[4]!NumLetras(AW59,"PESO","PESOS DOMINICANOS","$EE $m CON #d/100 CENTAVOS")</f>
        <v>#VALUE!</v>
      </c>
      <c r="AY59" s="80">
        <f t="shared" si="23"/>
        <v>5054.04</v>
      </c>
      <c r="AZ59" s="165">
        <v>12</v>
      </c>
      <c r="BA59" s="37">
        <f t="shared" si="6"/>
        <v>480</v>
      </c>
      <c r="BB59" s="189">
        <v>68.099999999999994</v>
      </c>
      <c r="BC59" s="80">
        <f>+AZ59*'PRECIOS SEGUN ADJ (RURAL)'!$B$9*'PRECIOS SEGUN ADJ (RURAL)'!$C$9</f>
        <v>32687.999999999996</v>
      </c>
      <c r="BD59" s="80" t="e" vm="1">
        <f>+[4]!NumLetras(BC59,"PESO","PESOS DOMINICANOS","$EE $m CON #d/100 CENTAVOS")</f>
        <v>#VALUE!</v>
      </c>
      <c r="BE59" s="165">
        <v>240</v>
      </c>
      <c r="BF59" s="37">
        <f t="shared" si="24"/>
        <v>4800</v>
      </c>
      <c r="BG59" s="189">
        <v>5.5</v>
      </c>
      <c r="BH59" s="80">
        <f>+BE59*'PRECIOS SEGUN ADJ (RURAL)'!$B$10*'PRECIOS SEGUN ADJ (RURAL)'!$C$10</f>
        <v>26400</v>
      </c>
      <c r="BI59" s="80" t="e" vm="1">
        <f>+[4]!NumLetras(BH59,"PESO","PESOS DOMINICANOS","$EE $m CON #d/100 CENTAVOS")</f>
        <v>#VALUE!</v>
      </c>
      <c r="BJ59" s="165">
        <v>240</v>
      </c>
      <c r="BK59" s="37">
        <f t="shared" si="7"/>
        <v>9600</v>
      </c>
      <c r="BL59" s="189">
        <v>7.1500000000000012</v>
      </c>
      <c r="BM59" s="80">
        <f>+BJ59*'PRECIOS SEGUN ADJ (RURAL)'!$B$11*'PRECIOS SEGUN ADJ (RURAL)'!$C$11</f>
        <v>68640</v>
      </c>
      <c r="BN59" s="80" t="e" vm="1">
        <f>+[4]!NumLetras(BM59,"PESO","PESOS DOMINICANOS","$EE $m CON #d/100 CENTAVOS")</f>
        <v>#VALUE!</v>
      </c>
      <c r="BO59" s="165">
        <v>240</v>
      </c>
      <c r="BP59" s="37">
        <f t="shared" si="8"/>
        <v>9600</v>
      </c>
      <c r="BQ59" s="189">
        <v>6.84</v>
      </c>
      <c r="BR59" s="80">
        <f>+BO59*'PRECIOS SEGUN ADJ (RURAL)'!$B$12*'PRECIOS SEGUN ADJ (RURAL)'!$C$12</f>
        <v>65664</v>
      </c>
      <c r="BS59" s="80" t="e" vm="1">
        <f>+[4]!NumLetras(BR59,"PESO","PESOS DOMINICANOS","$EE $m CON #d/100 CENTAVOS")</f>
        <v>#VALUE!</v>
      </c>
      <c r="BT59" s="193">
        <v>32</v>
      </c>
      <c r="BU59" s="194">
        <f t="shared" si="9"/>
        <v>1280</v>
      </c>
      <c r="BV59" s="195">
        <v>21.68</v>
      </c>
      <c r="BW59" s="196">
        <f>+BT59*'PRECIOS SEGUN ADJ (RURAL)'!$B$13*'PRECIOS SEGUN ADJ (RURAL)'!$C$13</f>
        <v>27750.400000000001</v>
      </c>
      <c r="BX59" s="196" t="e" vm="1">
        <f>+[4]!NumLetras(BW59,"PESO","PESOS DOMINICANOS","$EE $m CON #d/100 CENTAVOS")</f>
        <v>#VALUE!</v>
      </c>
      <c r="BY59" s="165">
        <v>240</v>
      </c>
      <c r="BZ59" s="37">
        <f t="shared" si="10"/>
        <v>9600</v>
      </c>
      <c r="CA59" s="189">
        <v>6.5999999999999988</v>
      </c>
      <c r="CB59" s="80">
        <f>+BY59*'PRECIOS SEGUN ADJ (RURAL)'!$B$14*'PRECIOS SEGUN ADJ (RURAL)'!$C$14</f>
        <v>63360</v>
      </c>
      <c r="CC59" s="80" t="e" vm="1">
        <f>+[4]!NumLetras(CB59,"PESO","PESOS DOMINICANOS","$EE $m CON #d/100 CENTAVOS")</f>
        <v>#VALUE!</v>
      </c>
      <c r="CD59" s="165">
        <v>9</v>
      </c>
      <c r="CE59" s="37">
        <f t="shared" si="11"/>
        <v>360</v>
      </c>
      <c r="CF59" s="189">
        <v>82.59999999999998</v>
      </c>
      <c r="CG59" s="80">
        <f>+CD59*'PRECIOS SEGUN ADJ (RURAL)'!$B$15*'PRECIOS SEGUN ADJ (RURAL)'!$C$15</f>
        <v>29736</v>
      </c>
      <c r="CH59" s="80" t="e" vm="1">
        <f>+[4]!NumLetras(CG59,"PESO","PESOS DOMINICANOS","$EE $m CON #d/100 CENTAVOS")</f>
        <v>#VALUE!</v>
      </c>
      <c r="CI59" s="80">
        <f t="shared" si="25"/>
        <v>5352.48</v>
      </c>
      <c r="CJ59" s="197">
        <v>240</v>
      </c>
      <c r="CK59" s="198">
        <f t="shared" si="26"/>
        <v>4800</v>
      </c>
      <c r="CL59" s="199">
        <v>5.5</v>
      </c>
      <c r="CM59" s="200">
        <f>+CJ59*'PRECIOS SEGUN ADJ (RURAL)'!$B$16*'PRECIOS SEGUN ADJ (RURAL)'!$C$16</f>
        <v>26400</v>
      </c>
      <c r="CN59" s="200" t="e" vm="1">
        <f>+[4]!NumLetras(CM59,"PESO","PESOS DOMINICANOS","$EE $m CON #d/100 CENTAVOS")</f>
        <v>#VALUE!</v>
      </c>
      <c r="CO59" s="165">
        <v>240</v>
      </c>
      <c r="CP59" s="37">
        <f t="shared" si="12"/>
        <v>9600</v>
      </c>
      <c r="CQ59" s="189">
        <v>23.059999999999995</v>
      </c>
      <c r="CR59" s="80">
        <f>+CO59*'PRECIOS SEGUN ADJ (RURAL)'!$B$17*'PRECIOS SEGUN ADJ (RURAL)'!$C$17</f>
        <v>221376</v>
      </c>
      <c r="CS59" s="80" t="e" vm="1">
        <f>+[4]!NumLetras(CR59,"PESO","PESOS DOMINICANOS","$EE $m CON #d/100 CENTAVOS")</f>
        <v>#VALUE!</v>
      </c>
      <c r="CT59" s="201">
        <v>15</v>
      </c>
      <c r="CU59" s="202">
        <f t="shared" si="13"/>
        <v>600</v>
      </c>
      <c r="CV59" s="203">
        <v>220</v>
      </c>
      <c r="CW59" s="204">
        <f>+CT59*'PRECIOS SEGUN ADJ (RURAL)'!$B$18*'PRECIOS SEGUN ADJ (RURAL)'!$C$18</f>
        <v>132000</v>
      </c>
      <c r="CX59" s="204" t="e" vm="1">
        <f>+[4]!NumLetras(CW59,"PESO","PESOS DOMINICANOS","$EE $m CON #d/100 CENTAVOS")</f>
        <v>#VALUE!</v>
      </c>
      <c r="CY59" s="204">
        <f t="shared" si="27"/>
        <v>23760</v>
      </c>
      <c r="CZ59" s="165">
        <v>11</v>
      </c>
      <c r="DA59" s="37">
        <f t="shared" si="14"/>
        <v>440</v>
      </c>
      <c r="DB59" s="189">
        <v>21.83</v>
      </c>
      <c r="DC59" s="80">
        <f>+CZ59*'PRECIOS SEGUN ADJ (RURAL)'!$B$19*'PRECIOS SEGUN ADJ (RURAL)'!$C$19</f>
        <v>9605.2000000000007</v>
      </c>
      <c r="DD59" s="80" t="e" vm="1">
        <f>+[4]!NumLetras(DC59,"PESO","PESOS DOMINICANOS","$EE $m CON #d/100 CENTAVOS")</f>
        <v>#VALUE!</v>
      </c>
      <c r="DE59" s="80">
        <f t="shared" si="28"/>
        <v>1728.94</v>
      </c>
      <c r="DF59" s="165">
        <v>37</v>
      </c>
      <c r="DG59" s="37">
        <f t="shared" si="15"/>
        <v>1480</v>
      </c>
      <c r="DH59" s="189">
        <v>33</v>
      </c>
      <c r="DI59" s="80">
        <f>+DF59*'PRECIOS SEGUN ADJ (RURAL)'!$B$20*'PRECIOS SEGUN ADJ (RURAL)'!$C$20</f>
        <v>48840</v>
      </c>
      <c r="DJ59" s="80" t="e" vm="1">
        <f>+[4]!NumLetras(DI59,"PESO","PESOS DOMINICANOS","$EE $m CON #d/100 CENTAVOS")</f>
        <v>#VALUE!</v>
      </c>
      <c r="DK59" s="80">
        <f t="shared" si="29"/>
        <v>1153095.06</v>
      </c>
      <c r="DL59" s="80" t="e" vm="1">
        <f>+[4]!NumLetras(DK59,"PESO","PESOS DOMINICANOS","$EE $m CON #d/100 CENTAVOS")</f>
        <v>#VALUE!</v>
      </c>
      <c r="DM59" s="80">
        <f t="shared" si="32"/>
        <v>1254156.4000000001</v>
      </c>
      <c r="DN59" s="80" t="e" vm="1">
        <f>+[4]!NumLetras(DM59,"PESO","PESOS DOMINICANOS","$EE $m CON #d/100 CENTAVOS")</f>
        <v>#VALUE!</v>
      </c>
      <c r="DO59" s="80">
        <f t="shared" si="33"/>
        <v>101061.33999999998</v>
      </c>
      <c r="DP59" s="80" t="e" vm="1">
        <f>+[4]!NumLetras(DO59,"PESO","PESOS DOMINICANOS","$EE $m CON #d/100 CENTAVOS")</f>
        <v>#VALUE!</v>
      </c>
      <c r="DQ59" s="80">
        <f t="shared" si="30"/>
        <v>250831.28</v>
      </c>
      <c r="DR59" s="80" t="e" vm="1">
        <f>+[4]!NumLetras(DQ59,"PESO","PESOS DOMINICANOS","$EE $m CON #d/100 CENTAVOS")</f>
        <v>#VALUE!</v>
      </c>
      <c r="DS59" s="80">
        <f t="shared" si="31"/>
        <v>12541.56</v>
      </c>
      <c r="DT59" s="80"/>
      <c r="DU59" s="37" t="str">
        <f>+VLOOKUP(D59,'RURAL XENIA'!F:H,2,0)</f>
        <v>R-22</v>
      </c>
    </row>
    <row r="60" spans="1:125" hidden="1">
      <c r="A60" s="37">
        <v>59</v>
      </c>
      <c r="B60" s="37">
        <v>59</v>
      </c>
      <c r="C60" s="26" t="s">
        <v>3258</v>
      </c>
      <c r="D60" s="37">
        <v>132222261</v>
      </c>
      <c r="E60" s="37">
        <f>+VLOOKUP(D60,'INFORMACION DE PROVEEDORES'!C:I,2,0)</f>
        <v>132222261</v>
      </c>
      <c r="F60" s="26" t="str">
        <f>+VLOOKUP(D60,'INFORMACION DE PROVEEDORES'!C:J,4,0)</f>
        <v xml:space="preserve">CARLOS MANUEL FLORENTINO ENCARNACION </v>
      </c>
      <c r="G60" s="37" t="str">
        <f>+VLOOKUP(D60,'INFORMACION DE PROVEEDORES'!C:K,5,0)</f>
        <v>001-002369-7</v>
      </c>
      <c r="H60" s="26" t="str">
        <f>+VLOOKUP(D60,'INFORMACION DE PROVEEDORES'!C:L,7,0)</f>
        <v>CALLE MAXIMO GOMEZ NO. 18, LOS FRAILES, SANTO DOMINGO ESTE</v>
      </c>
      <c r="I60" s="37" t="str">
        <f>+VLOOKUP(D60,'INFORMACION DE PROVEEDORES'!C:M,3,0)</f>
        <v xml:space="preserve"> JURÍDICA</v>
      </c>
      <c r="J60" s="37">
        <v>1</v>
      </c>
      <c r="K60" s="37">
        <v>226</v>
      </c>
      <c r="L60" s="37">
        <v>15</v>
      </c>
      <c r="M60" s="37">
        <f t="shared" si="18"/>
        <v>600</v>
      </c>
      <c r="N60" s="189">
        <v>60.180000000000007</v>
      </c>
      <c r="O60" s="80">
        <f>+L60*'PRECIOS SEGUN ADJ (RURAL)'!$B$2*'PRECIOS SEGUN ADJ (RURAL)'!$C$2</f>
        <v>36108</v>
      </c>
      <c r="P60" s="80" t="e" vm="1">
        <f>+[4]!NumLetras(O60,"PESO","PESOS DOMINICANOS","$EE $m CON #d/100 CENTAVOS")</f>
        <v>#VALUE!</v>
      </c>
      <c r="Q60" s="80">
        <f t="shared" si="19"/>
        <v>5777.28</v>
      </c>
      <c r="R60" s="165">
        <v>3</v>
      </c>
      <c r="S60" s="37">
        <f t="shared" si="0"/>
        <v>120</v>
      </c>
      <c r="T60" s="189">
        <v>33</v>
      </c>
      <c r="U60" s="80">
        <f>+R60*'PRECIOS SEGUN ADJ (RURAL)'!$B$3*'PRECIOS SEGUN ADJ (RURAL)'!$C$3</f>
        <v>3960</v>
      </c>
      <c r="V60" s="80" t="e" vm="1">
        <f>+[4]!NumLetras(U60,"PESO","PESOS DOMINICANOS","$EE $m CON #d/100 CENTAVOS")</f>
        <v>#VALUE!</v>
      </c>
      <c r="W60" s="165">
        <v>35</v>
      </c>
      <c r="X60" s="37">
        <f t="shared" si="1"/>
        <v>1400</v>
      </c>
      <c r="Y60" s="189">
        <v>87.91</v>
      </c>
      <c r="Z60" s="80">
        <f>+W60*'PRECIOS SEGUN ADJ (RURAL)'!$B$4*'PRECIOS SEGUN ADJ (RURAL)'!$C$4</f>
        <v>123074</v>
      </c>
      <c r="AA60" s="80" t="e" vm="1">
        <f>+[4]!NumLetras(Z60,"PESO","PESOS DOMINICANOS","$EE $m CON #d/100 CENTAVOS")</f>
        <v>#VALUE!</v>
      </c>
      <c r="AB60" s="80">
        <f t="shared" si="20"/>
        <v>22153.32</v>
      </c>
      <c r="AC60" s="165">
        <v>42</v>
      </c>
      <c r="AD60" s="37">
        <f t="shared" si="2"/>
        <v>1680</v>
      </c>
      <c r="AE60" s="189">
        <v>53.95</v>
      </c>
      <c r="AF60" s="80">
        <f>+AC60*'PRECIOS SEGUN ADJ (RURAL)'!$B$5*'PRECIOS SEGUN ADJ (RURAL)'!$C$5</f>
        <v>90636</v>
      </c>
      <c r="AG60" s="80" t="e" vm="1">
        <f>+[4]!NumLetras(AF60,"PESO","PESOS DOMINICANOS","$EE $m CON #d/100 CENTAVOS")</f>
        <v>#VALUE!</v>
      </c>
      <c r="AH60" s="165">
        <v>5</v>
      </c>
      <c r="AI60" s="37">
        <f t="shared" si="3"/>
        <v>200</v>
      </c>
      <c r="AJ60" s="189">
        <v>29.05</v>
      </c>
      <c r="AK60" s="80">
        <f>+AH60*'PRECIOS SEGUN ADJ (RURAL)'!$B$6*'PRECIOS SEGUN ADJ (RURAL)'!$C$6</f>
        <v>5810</v>
      </c>
      <c r="AL60" s="80" t="e" vm="1">
        <f>+[4]!NumLetras(AK60,"PESO","PESOS DOMINICANOS","$EE $m CON #d/100 CENTAVOS")</f>
        <v>#VALUE!</v>
      </c>
      <c r="AM60" s="80">
        <f t="shared" si="21"/>
        <v>929.6</v>
      </c>
      <c r="AN60" s="165">
        <v>13</v>
      </c>
      <c r="AO60" s="37">
        <f t="shared" si="4"/>
        <v>520</v>
      </c>
      <c r="AP60" s="189">
        <v>304.44</v>
      </c>
      <c r="AQ60" s="80">
        <f>+AN60*'PRECIOS SEGUN ADJ (RURAL)'!$B$7*'PRECIOS SEGUN ADJ (RURAL)'!$C$7</f>
        <v>158308.79999999999</v>
      </c>
      <c r="AR60" s="80" t="e" vm="1">
        <f>+[4]!NumLetras(AQ60,"PESO","PESOS DOMINICANOS","$EE $m CON #d/100 CENTAVOS")</f>
        <v>#VALUE!</v>
      </c>
      <c r="AS60" s="80">
        <f t="shared" si="22"/>
        <v>28495.58</v>
      </c>
      <c r="AT60" s="165">
        <v>3</v>
      </c>
      <c r="AU60" s="37">
        <f t="shared" si="5"/>
        <v>120</v>
      </c>
      <c r="AV60" s="189">
        <v>140.38999999999999</v>
      </c>
      <c r="AW60" s="80">
        <f>+AT60*'PRECIOS SEGUN ADJ (RURAL)'!$B$8*'PRECIOS SEGUN ADJ (RURAL)'!$C$8</f>
        <v>16846.8</v>
      </c>
      <c r="AX60" s="80" t="e" vm="1">
        <f>+[4]!NumLetras(AW60,"PESO","PESOS DOMINICANOS","$EE $m CON #d/100 CENTAVOS")</f>
        <v>#VALUE!</v>
      </c>
      <c r="AY60" s="80">
        <f t="shared" si="23"/>
        <v>3032.42</v>
      </c>
      <c r="AZ60" s="165">
        <v>10</v>
      </c>
      <c r="BA60" s="37">
        <f t="shared" si="6"/>
        <v>400</v>
      </c>
      <c r="BB60" s="189">
        <v>68.099999999999994</v>
      </c>
      <c r="BC60" s="80">
        <f>+AZ60*'PRECIOS SEGUN ADJ (RURAL)'!$B$9*'PRECIOS SEGUN ADJ (RURAL)'!$C$9</f>
        <v>27240</v>
      </c>
      <c r="BD60" s="80" t="e" vm="1">
        <f>+[4]!NumLetras(BC60,"PESO","PESOS DOMINICANOS","$EE $m CON #d/100 CENTAVOS")</f>
        <v>#VALUE!</v>
      </c>
      <c r="BE60" s="165">
        <v>226</v>
      </c>
      <c r="BF60" s="37">
        <f t="shared" si="24"/>
        <v>4520</v>
      </c>
      <c r="BG60" s="189">
        <v>5.5</v>
      </c>
      <c r="BH60" s="80">
        <f>+BE60*'PRECIOS SEGUN ADJ (RURAL)'!$B$10*'PRECIOS SEGUN ADJ (RURAL)'!$C$10</f>
        <v>24860</v>
      </c>
      <c r="BI60" s="80" t="e" vm="1">
        <f>+[4]!NumLetras(BH60,"PESO","PESOS DOMINICANOS","$EE $m CON #d/100 CENTAVOS")</f>
        <v>#VALUE!</v>
      </c>
      <c r="BJ60" s="165">
        <v>226</v>
      </c>
      <c r="BK60" s="37">
        <f t="shared" si="7"/>
        <v>9040</v>
      </c>
      <c r="BL60" s="189">
        <v>7.1500000000000012</v>
      </c>
      <c r="BM60" s="80">
        <f>+BJ60*'PRECIOS SEGUN ADJ (RURAL)'!$B$11*'PRECIOS SEGUN ADJ (RURAL)'!$C$11</f>
        <v>64636</v>
      </c>
      <c r="BN60" s="80" t="e" vm="1">
        <f>+[4]!NumLetras(BM60,"PESO","PESOS DOMINICANOS","$EE $m CON #d/100 CENTAVOS")</f>
        <v>#VALUE!</v>
      </c>
      <c r="BO60" s="165">
        <v>226</v>
      </c>
      <c r="BP60" s="37">
        <f t="shared" si="8"/>
        <v>9040</v>
      </c>
      <c r="BQ60" s="189">
        <v>6.84</v>
      </c>
      <c r="BR60" s="80">
        <f>+BO60*'PRECIOS SEGUN ADJ (RURAL)'!$B$12*'PRECIOS SEGUN ADJ (RURAL)'!$C$12</f>
        <v>61833.599999999999</v>
      </c>
      <c r="BS60" s="80" t="e" vm="1">
        <f>+[4]!NumLetras(BR60,"PESO","PESOS DOMINICANOS","$EE $m CON #d/100 CENTAVOS")</f>
        <v>#VALUE!</v>
      </c>
      <c r="BT60" s="193">
        <v>29</v>
      </c>
      <c r="BU60" s="194">
        <f t="shared" si="9"/>
        <v>1160</v>
      </c>
      <c r="BV60" s="195">
        <v>21.68</v>
      </c>
      <c r="BW60" s="196">
        <f>+BT60*'PRECIOS SEGUN ADJ (RURAL)'!$B$13*'PRECIOS SEGUN ADJ (RURAL)'!$C$13</f>
        <v>25148.800000000003</v>
      </c>
      <c r="BX60" s="196" t="e" vm="1">
        <f>+[4]!NumLetras(BW60,"PESO","PESOS DOMINICANOS","$EE $m CON #d/100 CENTAVOS")</f>
        <v>#VALUE!</v>
      </c>
      <c r="BY60" s="165">
        <v>226</v>
      </c>
      <c r="BZ60" s="37">
        <f t="shared" si="10"/>
        <v>9040</v>
      </c>
      <c r="CA60" s="189">
        <v>6.5999999999999988</v>
      </c>
      <c r="CB60" s="80">
        <f>+BY60*'PRECIOS SEGUN ADJ (RURAL)'!$B$14*'PRECIOS SEGUN ADJ (RURAL)'!$C$14</f>
        <v>59664</v>
      </c>
      <c r="CC60" s="80" t="e" vm="1">
        <f>+[4]!NumLetras(CB60,"PESO","PESOS DOMINICANOS","$EE $m CON #d/100 CENTAVOS")</f>
        <v>#VALUE!</v>
      </c>
      <c r="CD60" s="165">
        <v>8</v>
      </c>
      <c r="CE60" s="37">
        <f t="shared" si="11"/>
        <v>320</v>
      </c>
      <c r="CF60" s="189">
        <v>82.59999999999998</v>
      </c>
      <c r="CG60" s="80">
        <f>+CD60*'PRECIOS SEGUN ADJ (RURAL)'!$B$15*'PRECIOS SEGUN ADJ (RURAL)'!$C$15</f>
        <v>26432</v>
      </c>
      <c r="CH60" s="80" t="e" vm="1">
        <f>+[4]!NumLetras(CG60,"PESO","PESOS DOMINICANOS","$EE $m CON #d/100 CENTAVOS")</f>
        <v>#VALUE!</v>
      </c>
      <c r="CI60" s="80">
        <f t="shared" si="25"/>
        <v>4757.76</v>
      </c>
      <c r="CJ60" s="197">
        <v>226</v>
      </c>
      <c r="CK60" s="198">
        <f t="shared" si="26"/>
        <v>4520</v>
      </c>
      <c r="CL60" s="199">
        <v>5.5</v>
      </c>
      <c r="CM60" s="200">
        <f>+CJ60*'PRECIOS SEGUN ADJ (RURAL)'!$B$16*'PRECIOS SEGUN ADJ (RURAL)'!$C$16</f>
        <v>24860</v>
      </c>
      <c r="CN60" s="200" t="e" vm="1">
        <f>+[4]!NumLetras(CM60,"PESO","PESOS DOMINICANOS","$EE $m CON #d/100 CENTAVOS")</f>
        <v>#VALUE!</v>
      </c>
      <c r="CO60" s="165">
        <v>226</v>
      </c>
      <c r="CP60" s="37">
        <f t="shared" si="12"/>
        <v>9040</v>
      </c>
      <c r="CQ60" s="189">
        <v>23.059999999999995</v>
      </c>
      <c r="CR60" s="80">
        <f>+CO60*'PRECIOS SEGUN ADJ (RURAL)'!$B$17*'PRECIOS SEGUN ADJ (RURAL)'!$C$17</f>
        <v>208462.39999999997</v>
      </c>
      <c r="CS60" s="80" t="e" vm="1">
        <f>+[4]!NumLetras(CR60,"PESO","PESOS DOMINICANOS","$EE $m CON #d/100 CENTAVOS")</f>
        <v>#VALUE!</v>
      </c>
      <c r="CT60" s="201">
        <v>13</v>
      </c>
      <c r="CU60" s="202">
        <f t="shared" si="13"/>
        <v>520</v>
      </c>
      <c r="CV60" s="203">
        <v>220</v>
      </c>
      <c r="CW60" s="204">
        <f>+CT60*'PRECIOS SEGUN ADJ (RURAL)'!$B$18*'PRECIOS SEGUN ADJ (RURAL)'!$C$18</f>
        <v>114400</v>
      </c>
      <c r="CX60" s="204" t="e" vm="1">
        <f>+[4]!NumLetras(CW60,"PESO","PESOS DOMINICANOS","$EE $m CON #d/100 CENTAVOS")</f>
        <v>#VALUE!</v>
      </c>
      <c r="CY60" s="204">
        <f t="shared" si="27"/>
        <v>20592</v>
      </c>
      <c r="CZ60" s="165">
        <v>9</v>
      </c>
      <c r="DA60" s="37">
        <f t="shared" si="14"/>
        <v>360</v>
      </c>
      <c r="DB60" s="189">
        <v>21.83</v>
      </c>
      <c r="DC60" s="80">
        <f>+CZ60*'PRECIOS SEGUN ADJ (RURAL)'!$B$19*'PRECIOS SEGUN ADJ (RURAL)'!$C$19</f>
        <v>7858.7999999999993</v>
      </c>
      <c r="DD60" s="80" t="e" vm="1">
        <f>+[4]!NumLetras(DC60,"PESO","PESOS DOMINICANOS","$EE $m CON #d/100 CENTAVOS")</f>
        <v>#VALUE!</v>
      </c>
      <c r="DE60" s="80">
        <f t="shared" si="28"/>
        <v>1414.58</v>
      </c>
      <c r="DF60" s="165">
        <v>33</v>
      </c>
      <c r="DG60" s="37">
        <f t="shared" si="15"/>
        <v>1320</v>
      </c>
      <c r="DH60" s="189">
        <v>33</v>
      </c>
      <c r="DI60" s="80">
        <f>+DF60*'PRECIOS SEGUN ADJ (RURAL)'!$B$20*'PRECIOS SEGUN ADJ (RURAL)'!$C$20</f>
        <v>43560</v>
      </c>
      <c r="DJ60" s="80" t="e" vm="1">
        <f>+[4]!NumLetras(DI60,"PESO","PESOS DOMINICANOS","$EE $m CON #d/100 CENTAVOS")</f>
        <v>#VALUE!</v>
      </c>
      <c r="DK60" s="80">
        <f t="shared" si="29"/>
        <v>1036546.6600000001</v>
      </c>
      <c r="DL60" s="80" t="e" vm="1">
        <f>+[4]!NumLetras(DK60,"PESO","PESOS DOMINICANOS","$EE $m CON #d/100 CENTAVOS")</f>
        <v>#VALUE!</v>
      </c>
      <c r="DM60" s="80">
        <f t="shared" si="32"/>
        <v>1123699.2000000002</v>
      </c>
      <c r="DN60" s="80" t="e" vm="1">
        <f>+[4]!NumLetras(DM60,"PESO","PESOS DOMINICANOS","$EE $m CON #d/100 CENTAVOS")</f>
        <v>#VALUE!</v>
      </c>
      <c r="DO60" s="80">
        <f t="shared" si="33"/>
        <v>87152.54</v>
      </c>
      <c r="DP60" s="80" t="e" vm="1">
        <f>+[4]!NumLetras(DO60,"PESO","PESOS DOMINICANOS","$EE $m CON #d/100 CENTAVOS")</f>
        <v>#VALUE!</v>
      </c>
      <c r="DQ60" s="80">
        <f t="shared" si="30"/>
        <v>224739.84</v>
      </c>
      <c r="DR60" s="80" t="e" vm="1">
        <f>+[4]!NumLetras(DQ60,"PESO","PESOS DOMINICANOS","$EE $m CON #d/100 CENTAVOS")</f>
        <v>#VALUE!</v>
      </c>
      <c r="DS60" s="80">
        <f t="shared" si="31"/>
        <v>11236.99</v>
      </c>
      <c r="DT60" s="80"/>
      <c r="DU60" s="37" t="str">
        <f>+VLOOKUP(D60,'RURAL XENIA'!F:H,2,0)</f>
        <v>R-18</v>
      </c>
    </row>
    <row r="61" spans="1:125" hidden="1">
      <c r="A61" s="37">
        <v>60</v>
      </c>
      <c r="B61" s="37">
        <v>60</v>
      </c>
      <c r="C61" s="26" t="s">
        <v>1362</v>
      </c>
      <c r="D61" s="37">
        <v>5500255855</v>
      </c>
      <c r="E61" s="37" t="str">
        <f>+VLOOKUP(D61,'INFORMACION DE PROVEEDORES'!C:I,2,0)</f>
        <v>055-0025585-5</v>
      </c>
      <c r="F61" s="26" t="str">
        <f>+VLOOKUP(D61,'INFORMACION DE PROVEEDORES'!C:J,4,0)</f>
        <v>FRANCIA KARINA GONZALEZ HERNANDEZ</v>
      </c>
      <c r="G61" s="37" t="str">
        <f>+VLOOKUP(D61,'INFORMACION DE PROVEEDORES'!C:K,5,0)</f>
        <v>055-0025585-5</v>
      </c>
      <c r="H61" s="26" t="str">
        <f>+VLOOKUP(D61,'INFORMACION DE PROVEEDORES'!C:L,7,0)</f>
        <v xml:space="preserve">LAS JAVILLAS, SALCEDO, HERMANAS MIRABAL </v>
      </c>
      <c r="I61" s="37" t="str">
        <f>+VLOOKUP(D61,'INFORMACION DE PROVEEDORES'!C:M,3,0)</f>
        <v xml:space="preserve"> FÍSICA</v>
      </c>
      <c r="J61" s="37">
        <v>1</v>
      </c>
      <c r="K61" s="37">
        <v>263</v>
      </c>
      <c r="L61" s="37">
        <v>18</v>
      </c>
      <c r="M61" s="37">
        <f t="shared" si="18"/>
        <v>720</v>
      </c>
      <c r="N61" s="189">
        <v>60.180000000000007</v>
      </c>
      <c r="O61" s="80">
        <f>+L61*'PRECIOS SEGUN ADJ (RURAL)'!$B$2*'PRECIOS SEGUN ADJ (RURAL)'!$C$2</f>
        <v>43329.599999999999</v>
      </c>
      <c r="P61" s="80" t="e" vm="1">
        <f>+[4]!NumLetras(O61,"PESO","PESOS DOMINICANOS","$EE $m CON #d/100 CENTAVOS")</f>
        <v>#VALUE!</v>
      </c>
      <c r="Q61" s="80">
        <f t="shared" si="19"/>
        <v>6932.74</v>
      </c>
      <c r="R61" s="165">
        <v>3</v>
      </c>
      <c r="S61" s="37">
        <f t="shared" si="0"/>
        <v>120</v>
      </c>
      <c r="T61" s="189">
        <v>33</v>
      </c>
      <c r="U61" s="80">
        <f>+R61*'PRECIOS SEGUN ADJ (RURAL)'!$B$3*'PRECIOS SEGUN ADJ (RURAL)'!$C$3</f>
        <v>3960</v>
      </c>
      <c r="V61" s="80" t="e" vm="1">
        <f>+[4]!NumLetras(U61,"PESO","PESOS DOMINICANOS","$EE $m CON #d/100 CENTAVOS")</f>
        <v>#VALUE!</v>
      </c>
      <c r="W61" s="165">
        <v>40</v>
      </c>
      <c r="X61" s="37">
        <f t="shared" si="1"/>
        <v>1600</v>
      </c>
      <c r="Y61" s="189">
        <v>87.91</v>
      </c>
      <c r="Z61" s="80">
        <f>+W61*'PRECIOS SEGUN ADJ (RURAL)'!$B$4*'PRECIOS SEGUN ADJ (RURAL)'!$C$4</f>
        <v>140656</v>
      </c>
      <c r="AA61" s="80" t="e" vm="1">
        <f>+[4]!NumLetras(Z61,"PESO","PESOS DOMINICANOS","$EE $m CON #d/100 CENTAVOS")</f>
        <v>#VALUE!</v>
      </c>
      <c r="AB61" s="80">
        <f t="shared" si="20"/>
        <v>25318.080000000002</v>
      </c>
      <c r="AC61" s="165">
        <v>49</v>
      </c>
      <c r="AD61" s="37">
        <f t="shared" si="2"/>
        <v>1960</v>
      </c>
      <c r="AE61" s="189">
        <v>53.95</v>
      </c>
      <c r="AF61" s="80">
        <f>+AC61*'PRECIOS SEGUN ADJ (RURAL)'!$B$5*'PRECIOS SEGUN ADJ (RURAL)'!$C$5</f>
        <v>105742</v>
      </c>
      <c r="AG61" s="80" t="e" vm="1">
        <f>+[4]!NumLetras(AF61,"PESO","PESOS DOMINICANOS","$EE $m CON #d/100 CENTAVOS")</f>
        <v>#VALUE!</v>
      </c>
      <c r="AH61" s="165">
        <v>6</v>
      </c>
      <c r="AI61" s="37">
        <f t="shared" si="3"/>
        <v>240</v>
      </c>
      <c r="AJ61" s="189">
        <v>29.05</v>
      </c>
      <c r="AK61" s="80">
        <f>+AH61*'PRECIOS SEGUN ADJ (RURAL)'!$B$6*'PRECIOS SEGUN ADJ (RURAL)'!$C$6</f>
        <v>6972</v>
      </c>
      <c r="AL61" s="80" t="e" vm="1">
        <f>+[4]!NumLetras(AK61,"PESO","PESOS DOMINICANOS","$EE $m CON #d/100 CENTAVOS")</f>
        <v>#VALUE!</v>
      </c>
      <c r="AM61" s="80">
        <f t="shared" si="21"/>
        <v>1115.52</v>
      </c>
      <c r="AN61" s="165">
        <v>15</v>
      </c>
      <c r="AO61" s="37">
        <f t="shared" si="4"/>
        <v>600</v>
      </c>
      <c r="AP61" s="189">
        <v>304.44</v>
      </c>
      <c r="AQ61" s="80">
        <f>+AN61*'PRECIOS SEGUN ADJ (RURAL)'!$B$7*'PRECIOS SEGUN ADJ (RURAL)'!$C$7</f>
        <v>182664</v>
      </c>
      <c r="AR61" s="80" t="e" vm="1">
        <f>+[4]!NumLetras(AQ61,"PESO","PESOS DOMINICANOS","$EE $m CON #d/100 CENTAVOS")</f>
        <v>#VALUE!</v>
      </c>
      <c r="AS61" s="80">
        <f t="shared" si="22"/>
        <v>32879.519999999997</v>
      </c>
      <c r="AT61" s="165">
        <v>3</v>
      </c>
      <c r="AU61" s="37">
        <f t="shared" si="5"/>
        <v>120</v>
      </c>
      <c r="AV61" s="189">
        <v>140.38999999999999</v>
      </c>
      <c r="AW61" s="80">
        <f>+AT61*'PRECIOS SEGUN ADJ (RURAL)'!$B$8*'PRECIOS SEGUN ADJ (RURAL)'!$C$8</f>
        <v>16846.8</v>
      </c>
      <c r="AX61" s="80" t="e" vm="1">
        <f>+[4]!NumLetras(AW61,"PESO","PESOS DOMINICANOS","$EE $m CON #d/100 CENTAVOS")</f>
        <v>#VALUE!</v>
      </c>
      <c r="AY61" s="80">
        <f t="shared" si="23"/>
        <v>3032.42</v>
      </c>
      <c r="AZ61" s="165">
        <v>12</v>
      </c>
      <c r="BA61" s="37">
        <f t="shared" si="6"/>
        <v>480</v>
      </c>
      <c r="BB61" s="189">
        <v>68.099999999999994</v>
      </c>
      <c r="BC61" s="80">
        <f>+AZ61*'PRECIOS SEGUN ADJ (RURAL)'!$B$9*'PRECIOS SEGUN ADJ (RURAL)'!$C$9</f>
        <v>32687.999999999996</v>
      </c>
      <c r="BD61" s="80" t="e" vm="1">
        <f>+[4]!NumLetras(BC61,"PESO","PESOS DOMINICANOS","$EE $m CON #d/100 CENTAVOS")</f>
        <v>#VALUE!</v>
      </c>
      <c r="BE61" s="165">
        <v>263</v>
      </c>
      <c r="BF61" s="37">
        <f t="shared" si="24"/>
        <v>5260</v>
      </c>
      <c r="BG61" s="189">
        <v>5.5</v>
      </c>
      <c r="BH61" s="80">
        <f>+BE61*'PRECIOS SEGUN ADJ (RURAL)'!$B$10*'PRECIOS SEGUN ADJ (RURAL)'!$C$10</f>
        <v>28930</v>
      </c>
      <c r="BI61" s="80" t="e" vm="1">
        <f>+[4]!NumLetras(BH61,"PESO","PESOS DOMINICANOS","$EE $m CON #d/100 CENTAVOS")</f>
        <v>#VALUE!</v>
      </c>
      <c r="BJ61" s="165">
        <v>263</v>
      </c>
      <c r="BK61" s="37">
        <f t="shared" si="7"/>
        <v>10520</v>
      </c>
      <c r="BL61" s="189">
        <v>7.1500000000000012</v>
      </c>
      <c r="BM61" s="80">
        <f>+BJ61*'PRECIOS SEGUN ADJ (RURAL)'!$B$11*'PRECIOS SEGUN ADJ (RURAL)'!$C$11</f>
        <v>75218</v>
      </c>
      <c r="BN61" s="80" t="e" vm="1">
        <f>+[4]!NumLetras(BM61,"PESO","PESOS DOMINICANOS","$EE $m CON #d/100 CENTAVOS")</f>
        <v>#VALUE!</v>
      </c>
      <c r="BO61" s="165">
        <v>263</v>
      </c>
      <c r="BP61" s="37">
        <f t="shared" si="8"/>
        <v>10520</v>
      </c>
      <c r="BQ61" s="189">
        <v>6.84</v>
      </c>
      <c r="BR61" s="80">
        <f>+BO61*'PRECIOS SEGUN ADJ (RURAL)'!$B$12*'PRECIOS SEGUN ADJ (RURAL)'!$C$12</f>
        <v>71956.800000000003</v>
      </c>
      <c r="BS61" s="80" t="e" vm="1">
        <f>+[4]!NumLetras(BR61,"PESO","PESOS DOMINICANOS","$EE $m CON #d/100 CENTAVOS")</f>
        <v>#VALUE!</v>
      </c>
      <c r="BT61" s="193">
        <v>34</v>
      </c>
      <c r="BU61" s="194">
        <f t="shared" si="9"/>
        <v>1360</v>
      </c>
      <c r="BV61" s="195">
        <v>21.68</v>
      </c>
      <c r="BW61" s="196">
        <f>+BT61*'PRECIOS SEGUN ADJ (RURAL)'!$B$13*'PRECIOS SEGUN ADJ (RURAL)'!$C$13</f>
        <v>29484.799999999999</v>
      </c>
      <c r="BX61" s="196" t="e" vm="1">
        <f>+[4]!NumLetras(BW61,"PESO","PESOS DOMINICANOS","$EE $m CON #d/100 CENTAVOS")</f>
        <v>#VALUE!</v>
      </c>
      <c r="BY61" s="165">
        <v>263</v>
      </c>
      <c r="BZ61" s="37">
        <f t="shared" si="10"/>
        <v>10520</v>
      </c>
      <c r="CA61" s="189">
        <v>6.5999999999999988</v>
      </c>
      <c r="CB61" s="80">
        <f>+BY61*'PRECIOS SEGUN ADJ (RURAL)'!$B$14*'PRECIOS SEGUN ADJ (RURAL)'!$C$14</f>
        <v>69432</v>
      </c>
      <c r="CC61" s="80" t="e" vm="1">
        <f>+[4]!NumLetras(CB61,"PESO","PESOS DOMINICANOS","$EE $m CON #d/100 CENTAVOS")</f>
        <v>#VALUE!</v>
      </c>
      <c r="CD61" s="165">
        <v>9</v>
      </c>
      <c r="CE61" s="37">
        <f t="shared" si="11"/>
        <v>360</v>
      </c>
      <c r="CF61" s="189">
        <v>82.59999999999998</v>
      </c>
      <c r="CG61" s="80">
        <f>+CD61*'PRECIOS SEGUN ADJ (RURAL)'!$B$15*'PRECIOS SEGUN ADJ (RURAL)'!$C$15</f>
        <v>29736</v>
      </c>
      <c r="CH61" s="80" t="e" vm="1">
        <f>+[4]!NumLetras(CG61,"PESO","PESOS DOMINICANOS","$EE $m CON #d/100 CENTAVOS")</f>
        <v>#VALUE!</v>
      </c>
      <c r="CI61" s="80">
        <f t="shared" si="25"/>
        <v>5352.48</v>
      </c>
      <c r="CJ61" s="197">
        <v>263</v>
      </c>
      <c r="CK61" s="198">
        <f t="shared" si="26"/>
        <v>5260</v>
      </c>
      <c r="CL61" s="199">
        <v>5.5</v>
      </c>
      <c r="CM61" s="200">
        <f>+CJ61*'PRECIOS SEGUN ADJ (RURAL)'!$B$16*'PRECIOS SEGUN ADJ (RURAL)'!$C$16</f>
        <v>28930</v>
      </c>
      <c r="CN61" s="200" t="e" vm="1">
        <f>+[4]!NumLetras(CM61,"PESO","PESOS DOMINICANOS","$EE $m CON #d/100 CENTAVOS")</f>
        <v>#VALUE!</v>
      </c>
      <c r="CO61" s="165">
        <v>263</v>
      </c>
      <c r="CP61" s="37">
        <f t="shared" si="12"/>
        <v>10520</v>
      </c>
      <c r="CQ61" s="189">
        <v>23.059999999999995</v>
      </c>
      <c r="CR61" s="80">
        <f>+CO61*'PRECIOS SEGUN ADJ (RURAL)'!$B$17*'PRECIOS SEGUN ADJ (RURAL)'!$C$17</f>
        <v>242591.19999999998</v>
      </c>
      <c r="CS61" s="80" t="e" vm="1">
        <f>+[4]!NumLetras(CR61,"PESO","PESOS DOMINICANOS","$EE $m CON #d/100 CENTAVOS")</f>
        <v>#VALUE!</v>
      </c>
      <c r="CT61" s="201">
        <v>15</v>
      </c>
      <c r="CU61" s="202">
        <f t="shared" si="13"/>
        <v>600</v>
      </c>
      <c r="CV61" s="203">
        <v>220</v>
      </c>
      <c r="CW61" s="204">
        <f>+CT61*'PRECIOS SEGUN ADJ (RURAL)'!$B$18*'PRECIOS SEGUN ADJ (RURAL)'!$C$18</f>
        <v>132000</v>
      </c>
      <c r="CX61" s="204" t="e" vm="1">
        <f>+[4]!NumLetras(CW61,"PESO","PESOS DOMINICANOS","$EE $m CON #d/100 CENTAVOS")</f>
        <v>#VALUE!</v>
      </c>
      <c r="CY61" s="204">
        <f t="shared" si="27"/>
        <v>23760</v>
      </c>
      <c r="CZ61" s="165">
        <v>11</v>
      </c>
      <c r="DA61" s="37">
        <f t="shared" si="14"/>
        <v>440</v>
      </c>
      <c r="DB61" s="189">
        <v>21.83</v>
      </c>
      <c r="DC61" s="80">
        <f>+CZ61*'PRECIOS SEGUN ADJ (RURAL)'!$B$19*'PRECIOS SEGUN ADJ (RURAL)'!$C$19</f>
        <v>9605.2000000000007</v>
      </c>
      <c r="DD61" s="80" t="e" vm="1">
        <f>+[4]!NumLetras(DC61,"PESO","PESOS DOMINICANOS","$EE $m CON #d/100 CENTAVOS")</f>
        <v>#VALUE!</v>
      </c>
      <c r="DE61" s="80">
        <f t="shared" si="28"/>
        <v>1728.94</v>
      </c>
      <c r="DF61" s="165">
        <v>38</v>
      </c>
      <c r="DG61" s="37">
        <f t="shared" si="15"/>
        <v>1520</v>
      </c>
      <c r="DH61" s="189">
        <v>33</v>
      </c>
      <c r="DI61" s="80">
        <f>+DF61*'PRECIOS SEGUN ADJ (RURAL)'!$B$20*'PRECIOS SEGUN ADJ (RURAL)'!$C$20</f>
        <v>50160</v>
      </c>
      <c r="DJ61" s="80" t="e" vm="1">
        <f>+[4]!NumLetras(DI61,"PESO","PESOS DOMINICANOS","$EE $m CON #d/100 CENTAVOS")</f>
        <v>#VALUE!</v>
      </c>
      <c r="DK61" s="80">
        <f t="shared" si="29"/>
        <v>1200782.7</v>
      </c>
      <c r="DL61" s="80" t="e" vm="1">
        <f>+[4]!NumLetras(DK61,"PESO","PESOS DOMINICANOS","$EE $m CON #d/100 CENTAVOS")</f>
        <v>#VALUE!</v>
      </c>
      <c r="DM61" s="80">
        <f t="shared" si="32"/>
        <v>1300902.3999999999</v>
      </c>
      <c r="DN61" s="80" t="e" vm="1">
        <f>+[4]!NumLetras(DM61,"PESO","PESOS DOMINICANOS","$EE $m CON #d/100 CENTAVOS")</f>
        <v>#VALUE!</v>
      </c>
      <c r="DO61" s="80">
        <f t="shared" si="33"/>
        <v>100119.69999999998</v>
      </c>
      <c r="DP61" s="80" t="e" vm="1">
        <f>+[4]!NumLetras(DO61,"PESO","PESOS DOMINICANOS","$EE $m CON #d/100 CENTAVOS")</f>
        <v>#VALUE!</v>
      </c>
      <c r="DQ61" s="80">
        <f t="shared" si="30"/>
        <v>260180.48000000001</v>
      </c>
      <c r="DR61" s="80" t="e" vm="1">
        <f>+[4]!NumLetras(DQ61,"PESO","PESOS DOMINICANOS","$EE $m CON #d/100 CENTAVOS")</f>
        <v>#VALUE!</v>
      </c>
      <c r="DS61" s="80">
        <f t="shared" si="31"/>
        <v>13009.02</v>
      </c>
      <c r="DT61" s="80"/>
      <c r="DU61" s="37" t="str">
        <f>+VLOOKUP(D61,'RURAL XENIA'!F:H,2,0)</f>
        <v>R-35</v>
      </c>
    </row>
    <row r="62" spans="1:125" hidden="1">
      <c r="A62" s="37">
        <v>61</v>
      </c>
      <c r="B62" s="37">
        <v>61</v>
      </c>
      <c r="C62" s="26" t="s">
        <v>1375</v>
      </c>
      <c r="D62" s="37">
        <v>110089075</v>
      </c>
      <c r="E62" s="37" t="str">
        <f>+VLOOKUP(D62,'INFORMACION DE PROVEEDORES'!C:I,2,0)</f>
        <v>001-1008907-5</v>
      </c>
      <c r="F62" s="26" t="str">
        <f>+VLOOKUP(D62,'INFORMACION DE PROVEEDORES'!C:J,4,0)</f>
        <v>FRANCISCA CEDANO GARCIA</v>
      </c>
      <c r="G62" s="37" t="str">
        <f>+VLOOKUP(D62,'INFORMACION DE PROVEEDORES'!C:K,5,0)</f>
        <v>001-1008907-5</v>
      </c>
      <c r="H62" s="26" t="str">
        <f>+VLOOKUP(D62,'INFORMACION DE PROVEEDORES'!C:L,7,0)</f>
        <v>CALLE PALO HINCADO, NO. 34, PARAJE NO. 34, BUENOS AIRES, SANTA CRUZ, EL SEIBO</v>
      </c>
      <c r="I62" s="37" t="str">
        <f>+VLOOKUP(D62,'INFORMACION DE PROVEEDORES'!C:M,3,0)</f>
        <v xml:space="preserve"> FÍSICA</v>
      </c>
      <c r="J62" s="37">
        <v>2</v>
      </c>
      <c r="K62" s="37">
        <v>258</v>
      </c>
      <c r="L62" s="37">
        <v>19</v>
      </c>
      <c r="M62" s="37">
        <f t="shared" si="18"/>
        <v>760</v>
      </c>
      <c r="N62" s="189">
        <v>60.180000000000007</v>
      </c>
      <c r="O62" s="80">
        <f>+L62*'PRECIOS SEGUN ADJ (RURAL)'!$B$2*'PRECIOS SEGUN ADJ (RURAL)'!$C$2</f>
        <v>45736.800000000003</v>
      </c>
      <c r="P62" s="80" t="e" vm="1">
        <f>+[4]!NumLetras(O62,"PESO","PESOS DOMINICANOS","$EE $m CON #d/100 CENTAVOS")</f>
        <v>#VALUE!</v>
      </c>
      <c r="Q62" s="80">
        <f t="shared" si="19"/>
        <v>7317.89</v>
      </c>
      <c r="R62" s="165">
        <v>4</v>
      </c>
      <c r="S62" s="37">
        <f t="shared" si="0"/>
        <v>160</v>
      </c>
      <c r="T62" s="189">
        <v>33</v>
      </c>
      <c r="U62" s="80">
        <f>+R62*'PRECIOS SEGUN ADJ (RURAL)'!$B$3*'PRECIOS SEGUN ADJ (RURAL)'!$C$3</f>
        <v>5280</v>
      </c>
      <c r="V62" s="80" t="e" vm="1">
        <f>+[4]!NumLetras(U62,"PESO","PESOS DOMINICANOS","$EE $m CON #d/100 CENTAVOS")</f>
        <v>#VALUE!</v>
      </c>
      <c r="W62" s="165">
        <v>40</v>
      </c>
      <c r="X62" s="37">
        <f t="shared" si="1"/>
        <v>1600</v>
      </c>
      <c r="Y62" s="189">
        <v>87.91</v>
      </c>
      <c r="Z62" s="80">
        <f>+W62*'PRECIOS SEGUN ADJ (RURAL)'!$B$4*'PRECIOS SEGUN ADJ (RURAL)'!$C$4</f>
        <v>140656</v>
      </c>
      <c r="AA62" s="80" t="e" vm="1">
        <f>+[4]!NumLetras(Z62,"PESO","PESOS DOMINICANOS","$EE $m CON #d/100 CENTAVOS")</f>
        <v>#VALUE!</v>
      </c>
      <c r="AB62" s="80">
        <f t="shared" si="20"/>
        <v>25318.080000000002</v>
      </c>
      <c r="AC62" s="165">
        <v>48</v>
      </c>
      <c r="AD62" s="37">
        <f t="shared" si="2"/>
        <v>1920</v>
      </c>
      <c r="AE62" s="189">
        <v>53.95</v>
      </c>
      <c r="AF62" s="80">
        <f>+AC62*'PRECIOS SEGUN ADJ (RURAL)'!$B$5*'PRECIOS SEGUN ADJ (RURAL)'!$C$5</f>
        <v>103584.00000000001</v>
      </c>
      <c r="AG62" s="80" t="e" vm="1">
        <f>+[4]!NumLetras(AF62,"PESO","PESOS DOMINICANOS","$EE $m CON #d/100 CENTAVOS")</f>
        <v>#VALUE!</v>
      </c>
      <c r="AH62" s="165">
        <v>7</v>
      </c>
      <c r="AI62" s="37">
        <f t="shared" si="3"/>
        <v>280</v>
      </c>
      <c r="AJ62" s="189">
        <v>29.05</v>
      </c>
      <c r="AK62" s="80">
        <f>+AH62*'PRECIOS SEGUN ADJ (RURAL)'!$B$6*'PRECIOS SEGUN ADJ (RURAL)'!$C$6</f>
        <v>8134</v>
      </c>
      <c r="AL62" s="80" t="e" vm="1">
        <f>+[4]!NumLetras(AK62,"PESO","PESOS DOMINICANOS","$EE $m CON #d/100 CENTAVOS")</f>
        <v>#VALUE!</v>
      </c>
      <c r="AM62" s="80">
        <f t="shared" si="21"/>
        <v>1301.44</v>
      </c>
      <c r="AN62" s="165">
        <v>16</v>
      </c>
      <c r="AO62" s="37">
        <f t="shared" si="4"/>
        <v>640</v>
      </c>
      <c r="AP62" s="189">
        <v>304.44</v>
      </c>
      <c r="AQ62" s="80">
        <f>+AN62*'PRECIOS SEGUN ADJ (RURAL)'!$B$7*'PRECIOS SEGUN ADJ (RURAL)'!$C$7</f>
        <v>194841.60000000001</v>
      </c>
      <c r="AR62" s="80" t="e" vm="1">
        <f>+[4]!NumLetras(AQ62,"PESO","PESOS DOMINICANOS","$EE $m CON #d/100 CENTAVOS")</f>
        <v>#VALUE!</v>
      </c>
      <c r="AS62" s="80">
        <f t="shared" si="22"/>
        <v>35071.49</v>
      </c>
      <c r="AT62" s="165">
        <v>4</v>
      </c>
      <c r="AU62" s="37">
        <f t="shared" si="5"/>
        <v>160</v>
      </c>
      <c r="AV62" s="189">
        <v>140.38999999999999</v>
      </c>
      <c r="AW62" s="80">
        <f>+AT62*'PRECIOS SEGUN ADJ (RURAL)'!$B$8*'PRECIOS SEGUN ADJ (RURAL)'!$C$8</f>
        <v>22462.399999999998</v>
      </c>
      <c r="AX62" s="80" t="e" vm="1">
        <f>+[4]!NumLetras(AW62,"PESO","PESOS DOMINICANOS","$EE $m CON #d/100 CENTAVOS")</f>
        <v>#VALUE!</v>
      </c>
      <c r="AY62" s="80">
        <f t="shared" si="23"/>
        <v>4043.23</v>
      </c>
      <c r="AZ62" s="165">
        <v>13</v>
      </c>
      <c r="BA62" s="37">
        <f t="shared" si="6"/>
        <v>520</v>
      </c>
      <c r="BB62" s="189">
        <v>68.099999999999994</v>
      </c>
      <c r="BC62" s="80">
        <f>+AZ62*'PRECIOS SEGUN ADJ (RURAL)'!$B$9*'PRECIOS SEGUN ADJ (RURAL)'!$C$9</f>
        <v>35412</v>
      </c>
      <c r="BD62" s="80" t="e" vm="1">
        <f>+[4]!NumLetras(BC62,"PESO","PESOS DOMINICANOS","$EE $m CON #d/100 CENTAVOS")</f>
        <v>#VALUE!</v>
      </c>
      <c r="BE62" s="165">
        <v>258</v>
      </c>
      <c r="BF62" s="37">
        <f t="shared" si="24"/>
        <v>5160</v>
      </c>
      <c r="BG62" s="189">
        <v>5.5</v>
      </c>
      <c r="BH62" s="80">
        <f>+BE62*'PRECIOS SEGUN ADJ (RURAL)'!$B$10*'PRECIOS SEGUN ADJ (RURAL)'!$C$10</f>
        <v>28380</v>
      </c>
      <c r="BI62" s="80" t="e" vm="1">
        <f>+[4]!NumLetras(BH62,"PESO","PESOS DOMINICANOS","$EE $m CON #d/100 CENTAVOS")</f>
        <v>#VALUE!</v>
      </c>
      <c r="BJ62" s="165">
        <v>258</v>
      </c>
      <c r="BK62" s="37">
        <f t="shared" si="7"/>
        <v>10320</v>
      </c>
      <c r="BL62" s="189">
        <v>7.1500000000000012</v>
      </c>
      <c r="BM62" s="80">
        <f>+BJ62*'PRECIOS SEGUN ADJ (RURAL)'!$B$11*'PRECIOS SEGUN ADJ (RURAL)'!$C$11</f>
        <v>73788</v>
      </c>
      <c r="BN62" s="80" t="e" vm="1">
        <f>+[4]!NumLetras(BM62,"PESO","PESOS DOMINICANOS","$EE $m CON #d/100 CENTAVOS")</f>
        <v>#VALUE!</v>
      </c>
      <c r="BO62" s="165">
        <v>258</v>
      </c>
      <c r="BP62" s="37">
        <f t="shared" si="8"/>
        <v>10320</v>
      </c>
      <c r="BQ62" s="189">
        <v>6.84</v>
      </c>
      <c r="BR62" s="80">
        <f>+BO62*'PRECIOS SEGUN ADJ (RURAL)'!$B$12*'PRECIOS SEGUN ADJ (RURAL)'!$C$12</f>
        <v>70588.800000000003</v>
      </c>
      <c r="BS62" s="80" t="e" vm="1">
        <f>+[4]!NumLetras(BR62,"PESO","PESOS DOMINICANOS","$EE $m CON #d/100 CENTAVOS")</f>
        <v>#VALUE!</v>
      </c>
      <c r="BT62" s="193">
        <v>33</v>
      </c>
      <c r="BU62" s="194">
        <f t="shared" si="9"/>
        <v>1320</v>
      </c>
      <c r="BV62" s="195">
        <v>21.68</v>
      </c>
      <c r="BW62" s="196">
        <f>+BT62*'PRECIOS SEGUN ADJ (RURAL)'!$B$13*'PRECIOS SEGUN ADJ (RURAL)'!$C$13</f>
        <v>28617.599999999999</v>
      </c>
      <c r="BX62" s="196" t="e" vm="1">
        <f>+[4]!NumLetras(BW62,"PESO","PESOS DOMINICANOS","$EE $m CON #d/100 CENTAVOS")</f>
        <v>#VALUE!</v>
      </c>
      <c r="BY62" s="165">
        <v>258</v>
      </c>
      <c r="BZ62" s="37">
        <f t="shared" si="10"/>
        <v>10320</v>
      </c>
      <c r="CA62" s="189">
        <v>6.5999999999999988</v>
      </c>
      <c r="CB62" s="80">
        <f>+BY62*'PRECIOS SEGUN ADJ (RURAL)'!$B$14*'PRECIOS SEGUN ADJ (RURAL)'!$C$14</f>
        <v>68112</v>
      </c>
      <c r="CC62" s="80" t="e" vm="1">
        <f>+[4]!NumLetras(CB62,"PESO","PESOS DOMINICANOS","$EE $m CON #d/100 CENTAVOS")</f>
        <v>#VALUE!</v>
      </c>
      <c r="CD62" s="165">
        <v>10</v>
      </c>
      <c r="CE62" s="37">
        <f t="shared" si="11"/>
        <v>400</v>
      </c>
      <c r="CF62" s="189">
        <v>82.59999999999998</v>
      </c>
      <c r="CG62" s="80">
        <f>+CD62*'PRECIOS SEGUN ADJ (RURAL)'!$B$15*'PRECIOS SEGUN ADJ (RURAL)'!$C$15</f>
        <v>33040</v>
      </c>
      <c r="CH62" s="80" t="e" vm="1">
        <f>+[4]!NumLetras(CG62,"PESO","PESOS DOMINICANOS","$EE $m CON #d/100 CENTAVOS")</f>
        <v>#VALUE!</v>
      </c>
      <c r="CI62" s="80">
        <f t="shared" si="25"/>
        <v>5947.2</v>
      </c>
      <c r="CJ62" s="197">
        <v>258</v>
      </c>
      <c r="CK62" s="198">
        <f t="shared" si="26"/>
        <v>5160</v>
      </c>
      <c r="CL62" s="199">
        <v>5.5</v>
      </c>
      <c r="CM62" s="200">
        <f>+CJ62*'PRECIOS SEGUN ADJ (RURAL)'!$B$16*'PRECIOS SEGUN ADJ (RURAL)'!$C$16</f>
        <v>28380</v>
      </c>
      <c r="CN62" s="200" t="e" vm="1">
        <f>+[4]!NumLetras(CM62,"PESO","PESOS DOMINICANOS","$EE $m CON #d/100 CENTAVOS")</f>
        <v>#VALUE!</v>
      </c>
      <c r="CO62" s="165">
        <v>258</v>
      </c>
      <c r="CP62" s="37">
        <f t="shared" si="12"/>
        <v>10320</v>
      </c>
      <c r="CQ62" s="189">
        <v>23.059999999999995</v>
      </c>
      <c r="CR62" s="80">
        <f>+CO62*'PRECIOS SEGUN ADJ (RURAL)'!$B$17*'PRECIOS SEGUN ADJ (RURAL)'!$C$17</f>
        <v>237979.19999999998</v>
      </c>
      <c r="CS62" s="80" t="e" vm="1">
        <f>+[4]!NumLetras(CR62,"PESO","PESOS DOMINICANOS","$EE $m CON #d/100 CENTAVOS")</f>
        <v>#VALUE!</v>
      </c>
      <c r="CT62" s="201">
        <v>16</v>
      </c>
      <c r="CU62" s="202">
        <f t="shared" si="13"/>
        <v>640</v>
      </c>
      <c r="CV62" s="203">
        <v>220</v>
      </c>
      <c r="CW62" s="204">
        <f>+CT62*'PRECIOS SEGUN ADJ (RURAL)'!$B$18*'PRECIOS SEGUN ADJ (RURAL)'!$C$18</f>
        <v>140800</v>
      </c>
      <c r="CX62" s="204" t="e" vm="1">
        <f>+[4]!NumLetras(CW62,"PESO","PESOS DOMINICANOS","$EE $m CON #d/100 CENTAVOS")</f>
        <v>#VALUE!</v>
      </c>
      <c r="CY62" s="204">
        <f t="shared" si="27"/>
        <v>25344</v>
      </c>
      <c r="CZ62" s="165">
        <v>11</v>
      </c>
      <c r="DA62" s="37">
        <f t="shared" si="14"/>
        <v>440</v>
      </c>
      <c r="DB62" s="189">
        <v>21.83</v>
      </c>
      <c r="DC62" s="80">
        <f>+CZ62*'PRECIOS SEGUN ADJ (RURAL)'!$B$19*'PRECIOS SEGUN ADJ (RURAL)'!$C$19</f>
        <v>9605.2000000000007</v>
      </c>
      <c r="DD62" s="80" t="e" vm="1">
        <f>+[4]!NumLetras(DC62,"PESO","PESOS DOMINICANOS","$EE $m CON #d/100 CENTAVOS")</f>
        <v>#VALUE!</v>
      </c>
      <c r="DE62" s="80">
        <f t="shared" si="28"/>
        <v>1728.94</v>
      </c>
      <c r="DF62" s="165">
        <v>38</v>
      </c>
      <c r="DG62" s="37">
        <f t="shared" si="15"/>
        <v>1520</v>
      </c>
      <c r="DH62" s="189">
        <v>33</v>
      </c>
      <c r="DI62" s="80">
        <f>+DF62*'PRECIOS SEGUN ADJ (RURAL)'!$B$20*'PRECIOS SEGUN ADJ (RURAL)'!$C$20</f>
        <v>50160</v>
      </c>
      <c r="DJ62" s="80" t="e" vm="1">
        <f>+[4]!NumLetras(DI62,"PESO","PESOS DOMINICANOS","$EE $m CON #d/100 CENTAVOS")</f>
        <v>#VALUE!</v>
      </c>
      <c r="DK62" s="80">
        <f t="shared" si="29"/>
        <v>1219485.3299999998</v>
      </c>
      <c r="DL62" s="80" t="e" vm="1">
        <f>+[4]!NumLetras(DK62,"PESO","PESOS DOMINICANOS","$EE $m CON #d/100 CENTAVOS")</f>
        <v>#VALUE!</v>
      </c>
      <c r="DM62" s="80">
        <f t="shared" si="32"/>
        <v>1325557.5999999999</v>
      </c>
      <c r="DN62" s="80" t="e" vm="1">
        <f>+[4]!NumLetras(DM62,"PESO","PESOS DOMINICANOS","$EE $m CON #d/100 CENTAVOS")</f>
        <v>#VALUE!</v>
      </c>
      <c r="DO62" s="80">
        <f t="shared" si="33"/>
        <v>106072.26999999999</v>
      </c>
      <c r="DP62" s="80" t="e" vm="1">
        <f>+[4]!NumLetras(DO62,"PESO","PESOS DOMINICANOS","$EE $m CON #d/100 CENTAVOS")</f>
        <v>#VALUE!</v>
      </c>
      <c r="DQ62" s="80">
        <f t="shared" si="30"/>
        <v>265111.52</v>
      </c>
      <c r="DR62" s="80" t="e" vm="1">
        <f>+[4]!NumLetras(DQ62,"PESO","PESOS DOMINICANOS","$EE $m CON #d/100 CENTAVOS")</f>
        <v>#VALUE!</v>
      </c>
      <c r="DS62" s="80">
        <f t="shared" si="31"/>
        <v>13255.58</v>
      </c>
      <c r="DT62" s="80"/>
      <c r="DU62" s="37" t="str">
        <f>+VLOOKUP(D62,'RURAL XENIA'!F:H,2,0)</f>
        <v>R-18</v>
      </c>
    </row>
    <row r="63" spans="1:125" hidden="1">
      <c r="A63" s="37">
        <v>62</v>
      </c>
      <c r="B63" s="37">
        <v>62</v>
      </c>
      <c r="C63" s="26" t="s">
        <v>3267</v>
      </c>
      <c r="D63" s="37">
        <v>131398944</v>
      </c>
      <c r="E63" s="37">
        <f>+VLOOKUP(D63,'INFORMACION DE PROVEEDORES'!C:I,2,0)</f>
        <v>131398944</v>
      </c>
      <c r="F63" s="26" t="str">
        <f>+VLOOKUP(D63,'INFORMACION DE PROVEEDORES'!C:J,4,0)</f>
        <v>MERY PAULINO MORA</v>
      </c>
      <c r="G63" s="37" t="str">
        <f>+VLOOKUP(D63,'INFORMACION DE PROVEEDORES'!C:K,5,0)</f>
        <v>093-0059394-5</v>
      </c>
      <c r="H63" s="26" t="str">
        <f>+VLOOKUP(D63,'INFORMACION DE PROVEEDORES'!C:L,7,0)</f>
        <v>CALLE JUAN PABLO DUARTE NO.82, NIZAO,PERAVIA</v>
      </c>
      <c r="I63" s="37" t="str">
        <f>+VLOOKUP(D63,'INFORMACION DE PROVEEDORES'!C:M,3,0)</f>
        <v xml:space="preserve"> JURÍDICA</v>
      </c>
      <c r="J63" s="37">
        <v>9</v>
      </c>
      <c r="K63" s="37">
        <v>260</v>
      </c>
      <c r="L63" s="37">
        <v>21</v>
      </c>
      <c r="M63" s="37">
        <f t="shared" si="18"/>
        <v>840</v>
      </c>
      <c r="N63" s="189">
        <v>60.180000000000007</v>
      </c>
      <c r="O63" s="80">
        <f>+L63*'PRECIOS SEGUN ADJ (RURAL)'!$B$2*'PRECIOS SEGUN ADJ (RURAL)'!$C$2</f>
        <v>50551.199999999997</v>
      </c>
      <c r="P63" s="80" t="e" vm="1">
        <f>+[4]!NumLetras(O63,"PESO","PESOS DOMINICANOS","$EE $m CON #d/100 CENTAVOS")</f>
        <v>#VALUE!</v>
      </c>
      <c r="Q63" s="80">
        <f t="shared" si="19"/>
        <v>8088.19</v>
      </c>
      <c r="R63" s="165">
        <v>9</v>
      </c>
      <c r="S63" s="37">
        <f t="shared" si="0"/>
        <v>360</v>
      </c>
      <c r="T63" s="189">
        <v>33</v>
      </c>
      <c r="U63" s="80">
        <f>+R63*'PRECIOS SEGUN ADJ (RURAL)'!$B$3*'PRECIOS SEGUN ADJ (RURAL)'!$C$3</f>
        <v>11880</v>
      </c>
      <c r="V63" s="80" t="e" vm="1">
        <f>+[4]!NumLetras(U63,"PESO","PESOS DOMINICANOS","$EE $m CON #d/100 CENTAVOS")</f>
        <v>#VALUE!</v>
      </c>
      <c r="W63" s="165">
        <v>44</v>
      </c>
      <c r="X63" s="37">
        <f t="shared" si="1"/>
        <v>1760</v>
      </c>
      <c r="Y63" s="189">
        <v>87.91</v>
      </c>
      <c r="Z63" s="80">
        <f>+W63*'PRECIOS SEGUN ADJ (RURAL)'!$B$4*'PRECIOS SEGUN ADJ (RURAL)'!$C$4</f>
        <v>154721.60000000001</v>
      </c>
      <c r="AA63" s="80" t="e" vm="1">
        <f>+[4]!NumLetras(Z63,"PESO","PESOS DOMINICANOS","$EE $m CON #d/100 CENTAVOS")</f>
        <v>#VALUE!</v>
      </c>
      <c r="AB63" s="80">
        <f t="shared" si="20"/>
        <v>27849.89</v>
      </c>
      <c r="AC63" s="165">
        <v>53</v>
      </c>
      <c r="AD63" s="37">
        <f t="shared" si="2"/>
        <v>2120</v>
      </c>
      <c r="AE63" s="189">
        <v>53.95</v>
      </c>
      <c r="AF63" s="80">
        <f>+AC63*'PRECIOS SEGUN ADJ (RURAL)'!$B$5*'PRECIOS SEGUN ADJ (RURAL)'!$C$5</f>
        <v>114374.00000000001</v>
      </c>
      <c r="AG63" s="80" t="e" vm="1">
        <f>+[4]!NumLetras(AF63,"PESO","PESOS DOMINICANOS","$EE $m CON #d/100 CENTAVOS")</f>
        <v>#VALUE!</v>
      </c>
      <c r="AH63" s="165">
        <v>10</v>
      </c>
      <c r="AI63" s="37">
        <f t="shared" si="3"/>
        <v>400</v>
      </c>
      <c r="AJ63" s="189">
        <v>29.05</v>
      </c>
      <c r="AK63" s="80">
        <f>+AH63*'PRECIOS SEGUN ADJ (RURAL)'!$B$6*'PRECIOS SEGUN ADJ (RURAL)'!$C$6</f>
        <v>11620</v>
      </c>
      <c r="AL63" s="80" t="e" vm="1">
        <f>+[4]!NumLetras(AK63,"PESO","PESOS DOMINICANOS","$EE $m CON #d/100 CENTAVOS")</f>
        <v>#VALUE!</v>
      </c>
      <c r="AM63" s="80">
        <f t="shared" si="21"/>
        <v>1859.2</v>
      </c>
      <c r="AN63" s="165">
        <v>18</v>
      </c>
      <c r="AO63" s="37">
        <f t="shared" si="4"/>
        <v>720</v>
      </c>
      <c r="AP63" s="189">
        <v>304.44</v>
      </c>
      <c r="AQ63" s="80">
        <f>+AN63*'PRECIOS SEGUN ADJ (RURAL)'!$B$7*'PRECIOS SEGUN ADJ (RURAL)'!$C$7</f>
        <v>219196.79999999999</v>
      </c>
      <c r="AR63" s="80" t="e" vm="1">
        <f>+[4]!NumLetras(AQ63,"PESO","PESOS DOMINICANOS","$EE $m CON #d/100 CENTAVOS")</f>
        <v>#VALUE!</v>
      </c>
      <c r="AS63" s="80">
        <f t="shared" si="22"/>
        <v>39455.42</v>
      </c>
      <c r="AT63" s="165">
        <v>9</v>
      </c>
      <c r="AU63" s="37">
        <f t="shared" si="5"/>
        <v>360</v>
      </c>
      <c r="AV63" s="189">
        <v>140.38999999999999</v>
      </c>
      <c r="AW63" s="80">
        <f>+AT63*'PRECIOS SEGUN ADJ (RURAL)'!$B$8*'PRECIOS SEGUN ADJ (RURAL)'!$C$8</f>
        <v>50540.399999999994</v>
      </c>
      <c r="AX63" s="80" t="e" vm="1">
        <f>+[4]!NumLetras(AW63,"PESO","PESOS DOMINICANOS","$EE $m CON #d/100 CENTAVOS")</f>
        <v>#VALUE!</v>
      </c>
      <c r="AY63" s="80">
        <f t="shared" si="23"/>
        <v>9097.27</v>
      </c>
      <c r="AZ63" s="165">
        <v>15</v>
      </c>
      <c r="BA63" s="37">
        <f t="shared" si="6"/>
        <v>600</v>
      </c>
      <c r="BB63" s="189">
        <v>68.099999999999994</v>
      </c>
      <c r="BC63" s="80">
        <f>+AZ63*'PRECIOS SEGUN ADJ (RURAL)'!$B$9*'PRECIOS SEGUN ADJ (RURAL)'!$C$9</f>
        <v>40859.999999999993</v>
      </c>
      <c r="BD63" s="80" t="e" vm="1">
        <f>+[4]!NumLetras(BC63,"PESO","PESOS DOMINICANOS","$EE $m CON #d/100 CENTAVOS")</f>
        <v>#VALUE!</v>
      </c>
      <c r="BE63" s="165">
        <v>260</v>
      </c>
      <c r="BF63" s="37">
        <f t="shared" si="24"/>
        <v>5200</v>
      </c>
      <c r="BG63" s="189">
        <v>5.5</v>
      </c>
      <c r="BH63" s="80">
        <f>+BE63*'PRECIOS SEGUN ADJ (RURAL)'!$B$10*'PRECIOS SEGUN ADJ (RURAL)'!$C$10</f>
        <v>28600</v>
      </c>
      <c r="BI63" s="80" t="e" vm="1">
        <f>+[4]!NumLetras(BH63,"PESO","PESOS DOMINICANOS","$EE $m CON #d/100 CENTAVOS")</f>
        <v>#VALUE!</v>
      </c>
      <c r="BJ63" s="165">
        <v>260</v>
      </c>
      <c r="BK63" s="37">
        <f t="shared" si="7"/>
        <v>10400</v>
      </c>
      <c r="BL63" s="189">
        <v>7.1500000000000012</v>
      </c>
      <c r="BM63" s="80">
        <f>+BJ63*'PRECIOS SEGUN ADJ (RURAL)'!$B$11*'PRECIOS SEGUN ADJ (RURAL)'!$C$11</f>
        <v>74360</v>
      </c>
      <c r="BN63" s="80" t="e" vm="1">
        <f>+[4]!NumLetras(BM63,"PESO","PESOS DOMINICANOS","$EE $m CON #d/100 CENTAVOS")</f>
        <v>#VALUE!</v>
      </c>
      <c r="BO63" s="165">
        <v>260</v>
      </c>
      <c r="BP63" s="37">
        <f t="shared" si="8"/>
        <v>10400</v>
      </c>
      <c r="BQ63" s="189">
        <v>6.84</v>
      </c>
      <c r="BR63" s="80">
        <f>+BO63*'PRECIOS SEGUN ADJ (RURAL)'!$B$12*'PRECIOS SEGUN ADJ (RURAL)'!$C$12</f>
        <v>71136</v>
      </c>
      <c r="BS63" s="80" t="e" vm="1">
        <f>+[4]!NumLetras(BR63,"PESO","PESOS DOMINICANOS","$EE $m CON #d/100 CENTAVOS")</f>
        <v>#VALUE!</v>
      </c>
      <c r="BT63" s="193">
        <v>36</v>
      </c>
      <c r="BU63" s="194">
        <f t="shared" si="9"/>
        <v>1440</v>
      </c>
      <c r="BV63" s="195">
        <v>21.68</v>
      </c>
      <c r="BW63" s="196">
        <f>+BT63*'PRECIOS SEGUN ADJ (RURAL)'!$B$13*'PRECIOS SEGUN ADJ (RURAL)'!$C$13</f>
        <v>31219.200000000001</v>
      </c>
      <c r="BX63" s="196" t="e" vm="1">
        <f>+[4]!NumLetras(BW63,"PESO","PESOS DOMINICANOS","$EE $m CON #d/100 CENTAVOS")</f>
        <v>#VALUE!</v>
      </c>
      <c r="BY63" s="165">
        <v>260</v>
      </c>
      <c r="BZ63" s="37">
        <f t="shared" si="10"/>
        <v>10400</v>
      </c>
      <c r="CA63" s="189">
        <v>6.5999999999999988</v>
      </c>
      <c r="CB63" s="80">
        <f>+BY63*'PRECIOS SEGUN ADJ (RURAL)'!$B$14*'PRECIOS SEGUN ADJ (RURAL)'!$C$14</f>
        <v>68640</v>
      </c>
      <c r="CC63" s="80" t="e" vm="1">
        <f>+[4]!NumLetras(CB63,"PESO","PESOS DOMINICANOS","$EE $m CON #d/100 CENTAVOS")</f>
        <v>#VALUE!</v>
      </c>
      <c r="CD63" s="165">
        <v>13</v>
      </c>
      <c r="CE63" s="37">
        <f t="shared" si="11"/>
        <v>520</v>
      </c>
      <c r="CF63" s="189">
        <v>82.59999999999998</v>
      </c>
      <c r="CG63" s="80">
        <f>+CD63*'PRECIOS SEGUN ADJ (RURAL)'!$B$15*'PRECIOS SEGUN ADJ (RURAL)'!$C$15</f>
        <v>42952</v>
      </c>
      <c r="CH63" s="80" t="e" vm="1">
        <f>+[4]!NumLetras(CG63,"PESO","PESOS DOMINICANOS","$EE $m CON #d/100 CENTAVOS")</f>
        <v>#VALUE!</v>
      </c>
      <c r="CI63" s="80">
        <f t="shared" si="25"/>
        <v>7731.36</v>
      </c>
      <c r="CJ63" s="197">
        <v>260</v>
      </c>
      <c r="CK63" s="198">
        <f t="shared" si="26"/>
        <v>5200</v>
      </c>
      <c r="CL63" s="199">
        <v>5.5</v>
      </c>
      <c r="CM63" s="200">
        <f>+CJ63*'PRECIOS SEGUN ADJ (RURAL)'!$B$16*'PRECIOS SEGUN ADJ (RURAL)'!$C$16</f>
        <v>28600</v>
      </c>
      <c r="CN63" s="200" t="e" vm="1">
        <f>+[4]!NumLetras(CM63,"PESO","PESOS DOMINICANOS","$EE $m CON #d/100 CENTAVOS")</f>
        <v>#VALUE!</v>
      </c>
      <c r="CO63" s="165">
        <v>260</v>
      </c>
      <c r="CP63" s="37">
        <f t="shared" si="12"/>
        <v>10400</v>
      </c>
      <c r="CQ63" s="189">
        <v>23.059999999999995</v>
      </c>
      <c r="CR63" s="80">
        <f>+CO63*'PRECIOS SEGUN ADJ (RURAL)'!$B$17*'PRECIOS SEGUN ADJ (RURAL)'!$C$17</f>
        <v>239823.99999999997</v>
      </c>
      <c r="CS63" s="80" t="e" vm="1">
        <f>+[4]!NumLetras(CR63,"PESO","PESOS DOMINICANOS","$EE $m CON #d/100 CENTAVOS")</f>
        <v>#VALUE!</v>
      </c>
      <c r="CT63" s="201">
        <v>18</v>
      </c>
      <c r="CU63" s="202">
        <f t="shared" si="13"/>
        <v>720</v>
      </c>
      <c r="CV63" s="203">
        <v>220</v>
      </c>
      <c r="CW63" s="204">
        <f>+CT63*'PRECIOS SEGUN ADJ (RURAL)'!$B$18*'PRECIOS SEGUN ADJ (RURAL)'!$C$18</f>
        <v>158400</v>
      </c>
      <c r="CX63" s="204" t="e" vm="1">
        <f>+[4]!NumLetras(CW63,"PESO","PESOS DOMINICANOS","$EE $m CON #d/100 CENTAVOS")</f>
        <v>#VALUE!</v>
      </c>
      <c r="CY63" s="204">
        <f t="shared" si="27"/>
        <v>28512</v>
      </c>
      <c r="CZ63" s="165">
        <v>14</v>
      </c>
      <c r="DA63" s="37">
        <f t="shared" si="14"/>
        <v>560</v>
      </c>
      <c r="DB63" s="189">
        <v>21.83</v>
      </c>
      <c r="DC63" s="80">
        <f>+CZ63*'PRECIOS SEGUN ADJ (RURAL)'!$B$19*'PRECIOS SEGUN ADJ (RURAL)'!$C$19</f>
        <v>12224.8</v>
      </c>
      <c r="DD63" s="80" t="e" vm="1">
        <f>+[4]!NumLetras(DC63,"PESO","PESOS DOMINICANOS","$EE $m CON #d/100 CENTAVOS")</f>
        <v>#VALUE!</v>
      </c>
      <c r="DE63" s="80">
        <f t="shared" si="28"/>
        <v>2200.46</v>
      </c>
      <c r="DF63" s="165">
        <v>44</v>
      </c>
      <c r="DG63" s="37">
        <f t="shared" si="15"/>
        <v>1760</v>
      </c>
      <c r="DH63" s="189">
        <v>33</v>
      </c>
      <c r="DI63" s="80">
        <f>+DF63*'PRECIOS SEGUN ADJ (RURAL)'!$B$20*'PRECIOS SEGUN ADJ (RURAL)'!$C$20</f>
        <v>58080</v>
      </c>
      <c r="DJ63" s="80" t="e" vm="1">
        <f>+[4]!NumLetras(DI63,"PESO","PESOS DOMINICANOS","$EE $m CON #d/100 CENTAVOS")</f>
        <v>#VALUE!</v>
      </c>
      <c r="DK63" s="80">
        <f t="shared" si="29"/>
        <v>1342986.2099999997</v>
      </c>
      <c r="DL63" s="80" t="e" vm="1">
        <f>+[4]!NumLetras(DK63,"PESO","PESOS DOMINICANOS","$EE $m CON #d/100 CENTAVOS")</f>
        <v>#VALUE!</v>
      </c>
      <c r="DM63" s="80">
        <f t="shared" si="32"/>
        <v>1467779.9999999998</v>
      </c>
      <c r="DN63" s="80" t="e" vm="1">
        <f>+[4]!NumLetras(DM63,"PESO","PESOS DOMINICANOS","$EE $m CON #d/100 CENTAVOS")</f>
        <v>#VALUE!</v>
      </c>
      <c r="DO63" s="80">
        <f t="shared" si="33"/>
        <v>124793.79000000001</v>
      </c>
      <c r="DP63" s="80" t="e" vm="1">
        <f>+[4]!NumLetras(DO63,"PESO","PESOS DOMINICANOS","$EE $m CON #d/100 CENTAVOS")</f>
        <v>#VALUE!</v>
      </c>
      <c r="DQ63" s="80">
        <f t="shared" si="30"/>
        <v>293556</v>
      </c>
      <c r="DR63" s="80" t="e" vm="1">
        <f>+[4]!NumLetras(DQ63,"PESO","PESOS DOMINICANOS","$EE $m CON #d/100 CENTAVOS")</f>
        <v>#VALUE!</v>
      </c>
      <c r="DS63" s="80">
        <f t="shared" si="31"/>
        <v>14677.8</v>
      </c>
      <c r="DT63" s="80"/>
      <c r="DU63" s="37" t="str">
        <f>+VLOOKUP(D63,'RURAL XENIA'!F:H,2,0)</f>
        <v>R-13</v>
      </c>
    </row>
    <row r="64" spans="1:125" hidden="1">
      <c r="A64" s="37">
        <v>63</v>
      </c>
      <c r="B64" s="37">
        <v>63</v>
      </c>
      <c r="C64" s="26" t="s">
        <v>3275</v>
      </c>
      <c r="D64" s="37">
        <v>131537138</v>
      </c>
      <c r="E64" s="37">
        <f>+VLOOKUP(D64,'INFORMACION DE PROVEEDORES'!C:I,2,0)</f>
        <v>131537138</v>
      </c>
      <c r="F64" s="26" t="str">
        <f>+VLOOKUP(D64,'INFORMACION DE PROVEEDORES'!C:J,4,0)</f>
        <v xml:space="preserve">SARAH LINETTE VOLQUEZ SORIANO </v>
      </c>
      <c r="G64" s="37" t="str">
        <f>+VLOOKUP(D64,'INFORMACION DE PROVEEDORES'!C:K,5,0)</f>
        <v>223-0103685-5</v>
      </c>
      <c r="H64" s="26" t="str">
        <f>+VLOOKUP(D64,'INFORMACION DE PROVEEDORES'!C:L,7,0)</f>
        <v xml:space="preserve">CALLE CORDILLERA CENTRAL. NO. 23-B, RESIDENCIAL LOMISA, SANTO DOMINGO ESTE </v>
      </c>
      <c r="I64" s="37" t="str">
        <f>+VLOOKUP(D64,'INFORMACION DE PROVEEDORES'!C:M,3,0)</f>
        <v xml:space="preserve"> JURÍDICA</v>
      </c>
      <c r="J64" s="37">
        <v>2</v>
      </c>
      <c r="K64" s="37">
        <v>214</v>
      </c>
      <c r="L64" s="37">
        <v>16</v>
      </c>
      <c r="M64" s="37">
        <f t="shared" si="18"/>
        <v>640</v>
      </c>
      <c r="N64" s="189">
        <v>60.180000000000007</v>
      </c>
      <c r="O64" s="80">
        <f>+L64*'PRECIOS SEGUN ADJ (RURAL)'!$B$2*'PRECIOS SEGUN ADJ (RURAL)'!$C$2</f>
        <v>38515.199999999997</v>
      </c>
      <c r="P64" s="80" t="e" vm="1">
        <f>+[4]!NumLetras(O64,"PESO","PESOS DOMINICANOS","$EE $m CON #d/100 CENTAVOS")</f>
        <v>#VALUE!</v>
      </c>
      <c r="Q64" s="80">
        <f t="shared" si="19"/>
        <v>6162.43</v>
      </c>
      <c r="R64" s="165">
        <v>4</v>
      </c>
      <c r="S64" s="37">
        <f t="shared" si="0"/>
        <v>160</v>
      </c>
      <c r="T64" s="189">
        <v>33</v>
      </c>
      <c r="U64" s="80">
        <f>+R64*'PRECIOS SEGUN ADJ (RURAL)'!$B$3*'PRECIOS SEGUN ADJ (RURAL)'!$C$3</f>
        <v>5280</v>
      </c>
      <c r="V64" s="80" t="e" vm="1">
        <f>+[4]!NumLetras(U64,"PESO","PESOS DOMINICANOS","$EE $m CON #d/100 CENTAVOS")</f>
        <v>#VALUE!</v>
      </c>
      <c r="W64" s="165">
        <v>33</v>
      </c>
      <c r="X64" s="37">
        <f t="shared" si="1"/>
        <v>1320</v>
      </c>
      <c r="Y64" s="189">
        <v>87.91</v>
      </c>
      <c r="Z64" s="80">
        <f>+W64*'PRECIOS SEGUN ADJ (RURAL)'!$B$4*'PRECIOS SEGUN ADJ (RURAL)'!$C$4</f>
        <v>116041.19999999998</v>
      </c>
      <c r="AA64" s="80" t="e" vm="1">
        <f>+[4]!NumLetras(Z64,"PESO","PESOS DOMINICANOS","$EE $m CON #d/100 CENTAVOS")</f>
        <v>#VALUE!</v>
      </c>
      <c r="AB64" s="80">
        <f t="shared" si="20"/>
        <v>20887.419999999998</v>
      </c>
      <c r="AC64" s="165">
        <v>40</v>
      </c>
      <c r="AD64" s="37">
        <f t="shared" si="2"/>
        <v>1600</v>
      </c>
      <c r="AE64" s="189">
        <v>53.95</v>
      </c>
      <c r="AF64" s="80">
        <f>+AC64*'PRECIOS SEGUN ADJ (RURAL)'!$B$5*'PRECIOS SEGUN ADJ (RURAL)'!$C$5</f>
        <v>86320</v>
      </c>
      <c r="AG64" s="80" t="e" vm="1">
        <f>+[4]!NumLetras(AF64,"PESO","PESOS DOMINICANOS","$EE $m CON #d/100 CENTAVOS")</f>
        <v>#VALUE!</v>
      </c>
      <c r="AH64" s="165">
        <v>6</v>
      </c>
      <c r="AI64" s="37">
        <f t="shared" si="3"/>
        <v>240</v>
      </c>
      <c r="AJ64" s="189">
        <v>29.05</v>
      </c>
      <c r="AK64" s="80">
        <f>+AH64*'PRECIOS SEGUN ADJ (RURAL)'!$B$6*'PRECIOS SEGUN ADJ (RURAL)'!$C$6</f>
        <v>6972</v>
      </c>
      <c r="AL64" s="80" t="e" vm="1">
        <f>+[4]!NumLetras(AK64,"PESO","PESOS DOMINICANOS","$EE $m CON #d/100 CENTAVOS")</f>
        <v>#VALUE!</v>
      </c>
      <c r="AM64" s="80">
        <f t="shared" si="21"/>
        <v>1115.52</v>
      </c>
      <c r="AN64" s="165">
        <v>13</v>
      </c>
      <c r="AO64" s="37">
        <f t="shared" si="4"/>
        <v>520</v>
      </c>
      <c r="AP64" s="189">
        <v>304.44</v>
      </c>
      <c r="AQ64" s="80">
        <f>+AN64*'PRECIOS SEGUN ADJ (RURAL)'!$B$7*'PRECIOS SEGUN ADJ (RURAL)'!$C$7</f>
        <v>158308.79999999999</v>
      </c>
      <c r="AR64" s="80" t="e" vm="1">
        <f>+[4]!NumLetras(AQ64,"PESO","PESOS DOMINICANOS","$EE $m CON #d/100 CENTAVOS")</f>
        <v>#VALUE!</v>
      </c>
      <c r="AS64" s="80">
        <f t="shared" si="22"/>
        <v>28495.58</v>
      </c>
      <c r="AT64" s="165">
        <v>4</v>
      </c>
      <c r="AU64" s="37">
        <f t="shared" si="5"/>
        <v>160</v>
      </c>
      <c r="AV64" s="189">
        <v>140.38999999999999</v>
      </c>
      <c r="AW64" s="80">
        <f>+AT64*'PRECIOS SEGUN ADJ (RURAL)'!$B$8*'PRECIOS SEGUN ADJ (RURAL)'!$C$8</f>
        <v>22462.399999999998</v>
      </c>
      <c r="AX64" s="80" t="e" vm="1">
        <f>+[4]!NumLetras(AW64,"PESO","PESOS DOMINICANOS","$EE $m CON #d/100 CENTAVOS")</f>
        <v>#VALUE!</v>
      </c>
      <c r="AY64" s="80">
        <f t="shared" si="23"/>
        <v>4043.23</v>
      </c>
      <c r="AZ64" s="165">
        <v>11</v>
      </c>
      <c r="BA64" s="37">
        <f t="shared" si="6"/>
        <v>440</v>
      </c>
      <c r="BB64" s="189">
        <v>68.099999999999994</v>
      </c>
      <c r="BC64" s="80">
        <f>+AZ64*'PRECIOS SEGUN ADJ (RURAL)'!$B$9*'PRECIOS SEGUN ADJ (RURAL)'!$C$9</f>
        <v>29963.999999999996</v>
      </c>
      <c r="BD64" s="80" t="e" vm="1">
        <f>+[4]!NumLetras(BC64,"PESO","PESOS DOMINICANOS","$EE $m CON #d/100 CENTAVOS")</f>
        <v>#VALUE!</v>
      </c>
      <c r="BE64" s="165">
        <v>214</v>
      </c>
      <c r="BF64" s="37">
        <f t="shared" si="24"/>
        <v>4280</v>
      </c>
      <c r="BG64" s="189">
        <v>5.5</v>
      </c>
      <c r="BH64" s="80">
        <f>+BE64*'PRECIOS SEGUN ADJ (RURAL)'!$B$10*'PRECIOS SEGUN ADJ (RURAL)'!$C$10</f>
        <v>23540</v>
      </c>
      <c r="BI64" s="80" t="e" vm="1">
        <f>+[4]!NumLetras(BH64,"PESO","PESOS DOMINICANOS","$EE $m CON #d/100 CENTAVOS")</f>
        <v>#VALUE!</v>
      </c>
      <c r="BJ64" s="165">
        <v>214</v>
      </c>
      <c r="BK64" s="37">
        <f t="shared" si="7"/>
        <v>8560</v>
      </c>
      <c r="BL64" s="189">
        <v>7.1500000000000012</v>
      </c>
      <c r="BM64" s="80">
        <f>+BJ64*'PRECIOS SEGUN ADJ (RURAL)'!$B$11*'PRECIOS SEGUN ADJ (RURAL)'!$C$11</f>
        <v>61204.000000000007</v>
      </c>
      <c r="BN64" s="80" t="e" vm="1">
        <f>+[4]!NumLetras(BM64,"PESO","PESOS DOMINICANOS","$EE $m CON #d/100 CENTAVOS")</f>
        <v>#VALUE!</v>
      </c>
      <c r="BO64" s="165">
        <v>214</v>
      </c>
      <c r="BP64" s="37">
        <f t="shared" si="8"/>
        <v>8560</v>
      </c>
      <c r="BQ64" s="189">
        <v>6.84</v>
      </c>
      <c r="BR64" s="80">
        <f>+BO64*'PRECIOS SEGUN ADJ (RURAL)'!$B$12*'PRECIOS SEGUN ADJ (RURAL)'!$C$12</f>
        <v>58550.400000000001</v>
      </c>
      <c r="BS64" s="80" t="e" vm="1">
        <f>+[4]!NumLetras(BR64,"PESO","PESOS DOMINICANOS","$EE $m CON #d/100 CENTAVOS")</f>
        <v>#VALUE!</v>
      </c>
      <c r="BT64" s="193">
        <v>28</v>
      </c>
      <c r="BU64" s="194">
        <f t="shared" si="9"/>
        <v>1120</v>
      </c>
      <c r="BV64" s="195">
        <v>21.68</v>
      </c>
      <c r="BW64" s="196">
        <f>+BT64*'PRECIOS SEGUN ADJ (RURAL)'!$B$13*'PRECIOS SEGUN ADJ (RURAL)'!$C$13</f>
        <v>24281.599999999999</v>
      </c>
      <c r="BX64" s="196" t="e" vm="1">
        <f>+[4]!NumLetras(BW64,"PESO","PESOS DOMINICANOS","$EE $m CON #d/100 CENTAVOS")</f>
        <v>#VALUE!</v>
      </c>
      <c r="BY64" s="165">
        <v>214</v>
      </c>
      <c r="BZ64" s="37">
        <f t="shared" si="10"/>
        <v>8560</v>
      </c>
      <c r="CA64" s="189">
        <v>6.5999999999999988</v>
      </c>
      <c r="CB64" s="80">
        <f>+BY64*'PRECIOS SEGUN ADJ (RURAL)'!$B$14*'PRECIOS SEGUN ADJ (RURAL)'!$C$14</f>
        <v>56495.999999999993</v>
      </c>
      <c r="CC64" s="80" t="e" vm="1">
        <f>+[4]!NumLetras(CB64,"PESO","PESOS DOMINICANOS","$EE $m CON #d/100 CENTAVOS")</f>
        <v>#VALUE!</v>
      </c>
      <c r="CD64" s="165">
        <v>9</v>
      </c>
      <c r="CE64" s="37">
        <f t="shared" si="11"/>
        <v>360</v>
      </c>
      <c r="CF64" s="189">
        <v>82.59999999999998</v>
      </c>
      <c r="CG64" s="80">
        <f>+CD64*'PRECIOS SEGUN ADJ (RURAL)'!$B$15*'PRECIOS SEGUN ADJ (RURAL)'!$C$15</f>
        <v>29736</v>
      </c>
      <c r="CH64" s="80" t="e" vm="1">
        <f>+[4]!NumLetras(CG64,"PESO","PESOS DOMINICANOS","$EE $m CON #d/100 CENTAVOS")</f>
        <v>#VALUE!</v>
      </c>
      <c r="CI64" s="80">
        <f t="shared" si="25"/>
        <v>5352.48</v>
      </c>
      <c r="CJ64" s="197">
        <v>214</v>
      </c>
      <c r="CK64" s="198">
        <f t="shared" si="26"/>
        <v>4280</v>
      </c>
      <c r="CL64" s="199">
        <v>5.5</v>
      </c>
      <c r="CM64" s="200">
        <f>+CJ64*'PRECIOS SEGUN ADJ (RURAL)'!$B$16*'PRECIOS SEGUN ADJ (RURAL)'!$C$16</f>
        <v>23540</v>
      </c>
      <c r="CN64" s="200" t="e" vm="1">
        <f>+[4]!NumLetras(CM64,"PESO","PESOS DOMINICANOS","$EE $m CON #d/100 CENTAVOS")</f>
        <v>#VALUE!</v>
      </c>
      <c r="CO64" s="165">
        <v>214</v>
      </c>
      <c r="CP64" s="37">
        <f t="shared" si="12"/>
        <v>8560</v>
      </c>
      <c r="CQ64" s="189">
        <v>23.059999999999995</v>
      </c>
      <c r="CR64" s="80">
        <f>+CO64*'PRECIOS SEGUN ADJ (RURAL)'!$B$17*'PRECIOS SEGUN ADJ (RURAL)'!$C$17</f>
        <v>197393.6</v>
      </c>
      <c r="CS64" s="80" t="e" vm="1">
        <f>+[4]!NumLetras(CR64,"PESO","PESOS DOMINICANOS","$EE $m CON #d/100 CENTAVOS")</f>
        <v>#VALUE!</v>
      </c>
      <c r="CT64" s="201">
        <v>13</v>
      </c>
      <c r="CU64" s="202">
        <f t="shared" si="13"/>
        <v>520</v>
      </c>
      <c r="CV64" s="203">
        <v>220</v>
      </c>
      <c r="CW64" s="204">
        <f>+CT64*'PRECIOS SEGUN ADJ (RURAL)'!$B$18*'PRECIOS SEGUN ADJ (RURAL)'!$C$18</f>
        <v>114400</v>
      </c>
      <c r="CX64" s="204" t="e" vm="1">
        <f>+[4]!NumLetras(CW64,"PESO","PESOS DOMINICANOS","$EE $m CON #d/100 CENTAVOS")</f>
        <v>#VALUE!</v>
      </c>
      <c r="CY64" s="204">
        <f t="shared" si="27"/>
        <v>20592</v>
      </c>
      <c r="CZ64" s="165">
        <v>9</v>
      </c>
      <c r="DA64" s="37">
        <f t="shared" si="14"/>
        <v>360</v>
      </c>
      <c r="DB64" s="189">
        <v>21.83</v>
      </c>
      <c r="DC64" s="80">
        <f>+CZ64*'PRECIOS SEGUN ADJ (RURAL)'!$B$19*'PRECIOS SEGUN ADJ (RURAL)'!$C$19</f>
        <v>7858.7999999999993</v>
      </c>
      <c r="DD64" s="80" t="e" vm="1">
        <f>+[4]!NumLetras(DC64,"PESO","PESOS DOMINICANOS","$EE $m CON #d/100 CENTAVOS")</f>
        <v>#VALUE!</v>
      </c>
      <c r="DE64" s="80">
        <f t="shared" si="28"/>
        <v>1414.58</v>
      </c>
      <c r="DF64" s="165">
        <v>32</v>
      </c>
      <c r="DG64" s="37">
        <f t="shared" si="15"/>
        <v>1280</v>
      </c>
      <c r="DH64" s="189">
        <v>33</v>
      </c>
      <c r="DI64" s="80">
        <f>+DF64*'PRECIOS SEGUN ADJ (RURAL)'!$B$20*'PRECIOS SEGUN ADJ (RURAL)'!$C$20</f>
        <v>42240</v>
      </c>
      <c r="DJ64" s="80" t="e" vm="1">
        <f>+[4]!NumLetras(DI64,"PESO","PESOS DOMINICANOS","$EE $m CON #d/100 CENTAVOS")</f>
        <v>#VALUE!</v>
      </c>
      <c r="DK64" s="80">
        <f t="shared" si="29"/>
        <v>1015040.76</v>
      </c>
      <c r="DL64" s="80" t="e" vm="1">
        <f>+[4]!NumLetras(DK64,"PESO","PESOS DOMINICANOS","$EE $m CON #d/100 CENTAVOS")</f>
        <v>#VALUE!</v>
      </c>
      <c r="DM64" s="80">
        <f t="shared" si="32"/>
        <v>1103104</v>
      </c>
      <c r="DN64" s="80" t="e" vm="1">
        <f>+[4]!NumLetras(DM64,"PESO","PESOS DOMINICANOS","$EE $m CON #d/100 CENTAVOS")</f>
        <v>#VALUE!</v>
      </c>
      <c r="DO64" s="80">
        <f t="shared" si="33"/>
        <v>88063.24</v>
      </c>
      <c r="DP64" s="80" t="e" vm="1">
        <f>+[4]!NumLetras(DO64,"PESO","PESOS DOMINICANOS","$EE $m CON #d/100 CENTAVOS")</f>
        <v>#VALUE!</v>
      </c>
      <c r="DQ64" s="80">
        <f t="shared" si="30"/>
        <v>220620.79999999999</v>
      </c>
      <c r="DR64" s="80" t="e" vm="1">
        <f>+[4]!NumLetras(DQ64,"PESO","PESOS DOMINICANOS","$EE $m CON #d/100 CENTAVOS")</f>
        <v>#VALUE!</v>
      </c>
      <c r="DS64" s="80">
        <f t="shared" si="31"/>
        <v>11031.04</v>
      </c>
      <c r="DT64" s="80"/>
      <c r="DU64" s="37" t="str">
        <f>+VLOOKUP(D64,'RURAL XENIA'!F:H,2,0)</f>
        <v>R-42</v>
      </c>
    </row>
    <row r="65" spans="1:125" hidden="1">
      <c r="A65" s="37">
        <v>64</v>
      </c>
      <c r="B65" s="37">
        <v>64</v>
      </c>
      <c r="C65" s="26" t="s">
        <v>1387</v>
      </c>
      <c r="D65" s="37">
        <v>1300021787</v>
      </c>
      <c r="E65" s="37" t="str">
        <f>+VLOOKUP(D65,'INFORMACION DE PROVEEDORES'!C:I,2,0)</f>
        <v>013-0002178-7</v>
      </c>
      <c r="F65" s="26" t="str">
        <f>+VLOOKUP(D65,'INFORMACION DE PROVEEDORES'!C:J,4,0)</f>
        <v>GLADYS MARGARITA PLACENCIA MEJIA</v>
      </c>
      <c r="G65" s="37" t="str">
        <f>+VLOOKUP(D65,'INFORMACION DE PROVEEDORES'!C:K,5,0)</f>
        <v>013-0002178-7</v>
      </c>
      <c r="H65" s="26" t="str">
        <f>+VLOOKUP(D65,'INFORMACION DE PROVEEDORES'!C:L,7,0)</f>
        <v>CALLE PADRE BILLINI NO. 11, SAN JOSE DE OCOA</v>
      </c>
      <c r="I65" s="37" t="str">
        <f>+VLOOKUP(D65,'INFORMACION DE PROVEEDORES'!C:M,3,0)</f>
        <v xml:space="preserve"> FÍSICA</v>
      </c>
      <c r="J65" s="37">
        <v>13</v>
      </c>
      <c r="K65" s="37">
        <v>400</v>
      </c>
      <c r="L65" s="37">
        <v>33</v>
      </c>
      <c r="M65" s="37">
        <f t="shared" si="18"/>
        <v>1320</v>
      </c>
      <c r="N65" s="189">
        <v>60.180000000000007</v>
      </c>
      <c r="O65" s="80">
        <f>+L65*'PRECIOS SEGUN ADJ (RURAL)'!$B$2*'PRECIOS SEGUN ADJ (RURAL)'!$C$2</f>
        <v>79437.600000000006</v>
      </c>
      <c r="P65" s="80" t="e" vm="1">
        <f>+[4]!NumLetras(O65,"PESO","PESOS DOMINICANOS","$EE $m CON #d/100 CENTAVOS")</f>
        <v>#VALUE!</v>
      </c>
      <c r="Q65" s="80">
        <f t="shared" si="19"/>
        <v>12710.02</v>
      </c>
      <c r="R65" s="165">
        <v>14</v>
      </c>
      <c r="S65" s="37">
        <f t="shared" si="0"/>
        <v>560</v>
      </c>
      <c r="T65" s="189">
        <v>33</v>
      </c>
      <c r="U65" s="80">
        <f>+R65*'PRECIOS SEGUN ADJ (RURAL)'!$B$3*'PRECIOS SEGUN ADJ (RURAL)'!$C$3</f>
        <v>18480</v>
      </c>
      <c r="V65" s="80" t="e" vm="1">
        <f>+[4]!NumLetras(U65,"PESO","PESOS DOMINICANOS","$EE $m CON #d/100 CENTAVOS")</f>
        <v>#VALUE!</v>
      </c>
      <c r="W65" s="165">
        <v>67</v>
      </c>
      <c r="X65" s="37">
        <f t="shared" si="1"/>
        <v>2680</v>
      </c>
      <c r="Y65" s="189">
        <v>87.91</v>
      </c>
      <c r="Z65" s="80">
        <f>+W65*'PRECIOS SEGUN ADJ (RURAL)'!$B$4*'PRECIOS SEGUN ADJ (RURAL)'!$C$4</f>
        <v>235598.8</v>
      </c>
      <c r="AA65" s="80" t="e" vm="1">
        <f>+[4]!NumLetras(Z65,"PESO","PESOS DOMINICANOS","$EE $m CON #d/100 CENTAVOS")</f>
        <v>#VALUE!</v>
      </c>
      <c r="AB65" s="80">
        <f t="shared" si="20"/>
        <v>42407.78</v>
      </c>
      <c r="AC65" s="165">
        <v>81</v>
      </c>
      <c r="AD65" s="37">
        <f t="shared" si="2"/>
        <v>3240</v>
      </c>
      <c r="AE65" s="189">
        <v>53.95</v>
      </c>
      <c r="AF65" s="80">
        <f>+AC65*'PRECIOS SEGUN ADJ (RURAL)'!$B$5*'PRECIOS SEGUN ADJ (RURAL)'!$C$5</f>
        <v>174798</v>
      </c>
      <c r="AG65" s="80" t="e" vm="1">
        <f>+[4]!NumLetras(AF65,"PESO","PESOS DOMINICANOS","$EE $m CON #d/100 CENTAVOS")</f>
        <v>#VALUE!</v>
      </c>
      <c r="AH65" s="165">
        <v>17</v>
      </c>
      <c r="AI65" s="37">
        <f t="shared" si="3"/>
        <v>680</v>
      </c>
      <c r="AJ65" s="189">
        <v>29.05</v>
      </c>
      <c r="AK65" s="80">
        <f>+AH65*'PRECIOS SEGUN ADJ (RURAL)'!$B$6*'PRECIOS SEGUN ADJ (RURAL)'!$C$6</f>
        <v>19754</v>
      </c>
      <c r="AL65" s="80" t="e" vm="1">
        <f>+[4]!NumLetras(AK65,"PESO","PESOS DOMINICANOS","$EE $m CON #d/100 CENTAVOS")</f>
        <v>#VALUE!</v>
      </c>
      <c r="AM65" s="80">
        <f t="shared" si="21"/>
        <v>3160.64</v>
      </c>
      <c r="AN65" s="165">
        <v>28</v>
      </c>
      <c r="AO65" s="37">
        <f t="shared" si="4"/>
        <v>1120</v>
      </c>
      <c r="AP65" s="189">
        <v>304.44</v>
      </c>
      <c r="AQ65" s="80">
        <f>+AN65*'PRECIOS SEGUN ADJ (RURAL)'!$B$7*'PRECIOS SEGUN ADJ (RURAL)'!$C$7</f>
        <v>340972.79999999999</v>
      </c>
      <c r="AR65" s="80" t="e" vm="1">
        <f>+[4]!NumLetras(AQ65,"PESO","PESOS DOMINICANOS","$EE $m CON #d/100 CENTAVOS")</f>
        <v>#VALUE!</v>
      </c>
      <c r="AS65" s="80">
        <f t="shared" si="22"/>
        <v>61375.1</v>
      </c>
      <c r="AT65" s="165">
        <v>14</v>
      </c>
      <c r="AU65" s="37">
        <f t="shared" si="5"/>
        <v>560</v>
      </c>
      <c r="AV65" s="189">
        <v>140.38999999999999</v>
      </c>
      <c r="AW65" s="80">
        <f>+AT65*'PRECIOS SEGUN ADJ (RURAL)'!$B$8*'PRECIOS SEGUN ADJ (RURAL)'!$C$8</f>
        <v>78618.399999999994</v>
      </c>
      <c r="AX65" s="80" t="e" vm="1">
        <f>+[4]!NumLetras(AW65,"PESO","PESOS DOMINICANOS","$EE $m CON #d/100 CENTAVOS")</f>
        <v>#VALUE!</v>
      </c>
      <c r="AY65" s="80">
        <f t="shared" si="23"/>
        <v>14151.31</v>
      </c>
      <c r="AZ65" s="165">
        <v>25</v>
      </c>
      <c r="BA65" s="37">
        <f t="shared" si="6"/>
        <v>1000</v>
      </c>
      <c r="BB65" s="189">
        <v>68.099999999999994</v>
      </c>
      <c r="BC65" s="80">
        <f>+AZ65*'PRECIOS SEGUN ADJ (RURAL)'!$B$9*'PRECIOS SEGUN ADJ (RURAL)'!$C$9</f>
        <v>68099.999999999985</v>
      </c>
      <c r="BD65" s="80" t="e" vm="1">
        <f>+[4]!NumLetras(BC65,"PESO","PESOS DOMINICANOS","$EE $m CON #d/100 CENTAVOS")</f>
        <v>#VALUE!</v>
      </c>
      <c r="BE65" s="165">
        <v>400</v>
      </c>
      <c r="BF65" s="37">
        <f t="shared" si="24"/>
        <v>8000</v>
      </c>
      <c r="BG65" s="189">
        <v>5.5</v>
      </c>
      <c r="BH65" s="80">
        <f>+BE65*'PRECIOS SEGUN ADJ (RURAL)'!$B$10*'PRECIOS SEGUN ADJ (RURAL)'!$C$10</f>
        <v>44000</v>
      </c>
      <c r="BI65" s="80" t="e" vm="1">
        <f>+[4]!NumLetras(BH65,"PESO","PESOS DOMINICANOS","$EE $m CON #d/100 CENTAVOS")</f>
        <v>#VALUE!</v>
      </c>
      <c r="BJ65" s="165">
        <v>400</v>
      </c>
      <c r="BK65" s="37">
        <f t="shared" si="7"/>
        <v>16000</v>
      </c>
      <c r="BL65" s="189">
        <v>7.1500000000000012</v>
      </c>
      <c r="BM65" s="80">
        <f>+BJ65*'PRECIOS SEGUN ADJ (RURAL)'!$B$11*'PRECIOS SEGUN ADJ (RURAL)'!$C$11</f>
        <v>114400</v>
      </c>
      <c r="BN65" s="80" t="e" vm="1">
        <f>+[4]!NumLetras(BM65,"PESO","PESOS DOMINICANOS","$EE $m CON #d/100 CENTAVOS")</f>
        <v>#VALUE!</v>
      </c>
      <c r="BO65" s="165">
        <v>400</v>
      </c>
      <c r="BP65" s="37">
        <f t="shared" si="8"/>
        <v>16000</v>
      </c>
      <c r="BQ65" s="189">
        <v>6.84</v>
      </c>
      <c r="BR65" s="80">
        <f>+BO65*'PRECIOS SEGUN ADJ (RURAL)'!$B$12*'PRECIOS SEGUN ADJ (RURAL)'!$C$12</f>
        <v>109440</v>
      </c>
      <c r="BS65" s="80" t="e" vm="1">
        <f>+[4]!NumLetras(BR65,"PESO","PESOS DOMINICANOS","$EE $m CON #d/100 CENTAVOS")</f>
        <v>#VALUE!</v>
      </c>
      <c r="BT65" s="193">
        <v>58</v>
      </c>
      <c r="BU65" s="194">
        <f t="shared" si="9"/>
        <v>2320</v>
      </c>
      <c r="BV65" s="195">
        <v>21.68</v>
      </c>
      <c r="BW65" s="196">
        <f>+BT65*'PRECIOS SEGUN ADJ (RURAL)'!$B$13*'PRECIOS SEGUN ADJ (RURAL)'!$C$13</f>
        <v>50297.600000000006</v>
      </c>
      <c r="BX65" s="196" t="e" vm="1">
        <f>+[4]!NumLetras(BW65,"PESO","PESOS DOMINICANOS","$EE $m CON #d/100 CENTAVOS")</f>
        <v>#VALUE!</v>
      </c>
      <c r="BY65" s="165">
        <v>400</v>
      </c>
      <c r="BZ65" s="37">
        <f t="shared" si="10"/>
        <v>16000</v>
      </c>
      <c r="CA65" s="189">
        <v>6.5999999999999988</v>
      </c>
      <c r="CB65" s="80">
        <f>+BY65*'PRECIOS SEGUN ADJ (RURAL)'!$B$14*'PRECIOS SEGUN ADJ (RURAL)'!$C$14</f>
        <v>105600</v>
      </c>
      <c r="CC65" s="80" t="e" vm="1">
        <f>+[4]!NumLetras(CB65,"PESO","PESOS DOMINICANOS","$EE $m CON #d/100 CENTAVOS")</f>
        <v>#VALUE!</v>
      </c>
      <c r="CD65" s="165">
        <v>21</v>
      </c>
      <c r="CE65" s="37">
        <f t="shared" si="11"/>
        <v>840</v>
      </c>
      <c r="CF65" s="189">
        <v>82.59999999999998</v>
      </c>
      <c r="CG65" s="80">
        <f>+CD65*'PRECIOS SEGUN ADJ (RURAL)'!$B$15*'PRECIOS SEGUN ADJ (RURAL)'!$C$15</f>
        <v>69384</v>
      </c>
      <c r="CH65" s="80" t="e" vm="1">
        <f>+[4]!NumLetras(CG65,"PESO","PESOS DOMINICANOS","$EE $m CON #d/100 CENTAVOS")</f>
        <v>#VALUE!</v>
      </c>
      <c r="CI65" s="80">
        <f t="shared" si="25"/>
        <v>12489.12</v>
      </c>
      <c r="CJ65" s="197">
        <v>400</v>
      </c>
      <c r="CK65" s="198">
        <f t="shared" si="26"/>
        <v>8000</v>
      </c>
      <c r="CL65" s="199">
        <v>5.5</v>
      </c>
      <c r="CM65" s="200">
        <f>+CJ65*'PRECIOS SEGUN ADJ (RURAL)'!$B$16*'PRECIOS SEGUN ADJ (RURAL)'!$C$16</f>
        <v>44000</v>
      </c>
      <c r="CN65" s="200" t="e" vm="1">
        <f>+[4]!NumLetras(CM65,"PESO","PESOS DOMINICANOS","$EE $m CON #d/100 CENTAVOS")</f>
        <v>#VALUE!</v>
      </c>
      <c r="CO65" s="165">
        <v>400</v>
      </c>
      <c r="CP65" s="37">
        <f t="shared" si="12"/>
        <v>16000</v>
      </c>
      <c r="CQ65" s="189">
        <v>23.059999999999995</v>
      </c>
      <c r="CR65" s="80">
        <f>+CO65*'PRECIOS SEGUN ADJ (RURAL)'!$B$17*'PRECIOS SEGUN ADJ (RURAL)'!$C$17</f>
        <v>368960</v>
      </c>
      <c r="CS65" s="80" t="e" vm="1">
        <f>+[4]!NumLetras(CR65,"PESO","PESOS DOMINICANOS","$EE $m CON #d/100 CENTAVOS")</f>
        <v>#VALUE!</v>
      </c>
      <c r="CT65" s="201">
        <v>28</v>
      </c>
      <c r="CU65" s="202">
        <f t="shared" si="13"/>
        <v>1120</v>
      </c>
      <c r="CV65" s="203">
        <v>220</v>
      </c>
      <c r="CW65" s="204">
        <f>+CT65*'PRECIOS SEGUN ADJ (RURAL)'!$B$18*'PRECIOS SEGUN ADJ (RURAL)'!$C$18</f>
        <v>246400</v>
      </c>
      <c r="CX65" s="204" t="e" vm="1">
        <f>+[4]!NumLetras(CW65,"PESO","PESOS DOMINICANOS","$EE $m CON #d/100 CENTAVOS")</f>
        <v>#VALUE!</v>
      </c>
      <c r="CY65" s="204">
        <f t="shared" si="27"/>
        <v>44352</v>
      </c>
      <c r="CZ65" s="165">
        <v>23</v>
      </c>
      <c r="DA65" s="37">
        <f t="shared" si="14"/>
        <v>920</v>
      </c>
      <c r="DB65" s="189">
        <v>21.83</v>
      </c>
      <c r="DC65" s="80">
        <f>+CZ65*'PRECIOS SEGUN ADJ (RURAL)'!$B$19*'PRECIOS SEGUN ADJ (RURAL)'!$C$19</f>
        <v>20083.599999999999</v>
      </c>
      <c r="DD65" s="80" t="e" vm="1">
        <f>+[4]!NumLetras(DC65,"PESO","PESOS DOMINICANOS","$EE $m CON #d/100 CENTAVOS")</f>
        <v>#VALUE!</v>
      </c>
      <c r="DE65" s="80">
        <f t="shared" si="28"/>
        <v>3615.05</v>
      </c>
      <c r="DF65" s="165">
        <v>66</v>
      </c>
      <c r="DG65" s="37">
        <f t="shared" si="15"/>
        <v>2640</v>
      </c>
      <c r="DH65" s="189">
        <v>33</v>
      </c>
      <c r="DI65" s="80">
        <f>+DF65*'PRECIOS SEGUN ADJ (RURAL)'!$B$20*'PRECIOS SEGUN ADJ (RURAL)'!$C$20</f>
        <v>87120</v>
      </c>
      <c r="DJ65" s="80" t="e" vm="1">
        <f>+[4]!NumLetras(DI65,"PESO","PESOS DOMINICANOS","$EE $m CON #d/100 CENTAVOS")</f>
        <v>#VALUE!</v>
      </c>
      <c r="DK65" s="80">
        <f t="shared" si="29"/>
        <v>2081183.7800000003</v>
      </c>
      <c r="DL65" s="80" t="e" vm="1">
        <f>+[4]!NumLetras(DK65,"PESO","PESOS DOMINICANOS","$EE $m CON #d/100 CENTAVOS")</f>
        <v>#VALUE!</v>
      </c>
      <c r="DM65" s="80">
        <f t="shared" si="32"/>
        <v>2275444.8000000003</v>
      </c>
      <c r="DN65" s="80" t="e" vm="1">
        <f>+[4]!NumLetras(DM65,"PESO","PESOS DOMINICANOS","$EE $m CON #d/100 CENTAVOS")</f>
        <v>#VALUE!</v>
      </c>
      <c r="DO65" s="80">
        <f t="shared" si="33"/>
        <v>194261.02</v>
      </c>
      <c r="DP65" s="80" t="e" vm="1">
        <f>+[4]!NumLetras(DO65,"PESO","PESOS DOMINICANOS","$EE $m CON #d/100 CENTAVOS")</f>
        <v>#VALUE!</v>
      </c>
      <c r="DQ65" s="80">
        <f t="shared" si="30"/>
        <v>455088.96</v>
      </c>
      <c r="DR65" s="80" t="e" vm="1">
        <f>+[4]!NumLetras(DQ65,"PESO","PESOS DOMINICANOS","$EE $m CON #d/100 CENTAVOS")</f>
        <v>#VALUE!</v>
      </c>
      <c r="DS65" s="80">
        <f t="shared" si="31"/>
        <v>22754.45</v>
      </c>
      <c r="DT65" s="80"/>
      <c r="DU65" s="37" t="str">
        <f>+VLOOKUP(D65,'RURAL XENIA'!F:H,2,0)</f>
        <v>R-12</v>
      </c>
    </row>
    <row r="66" spans="1:125" hidden="1">
      <c r="A66" s="37">
        <v>65</v>
      </c>
      <c r="B66" s="37">
        <v>65</v>
      </c>
      <c r="C66" s="26" t="s">
        <v>1411</v>
      </c>
      <c r="D66" s="37">
        <v>4700010715</v>
      </c>
      <c r="E66" s="37" t="str">
        <f>+VLOOKUP(D66,'INFORMACION DE PROVEEDORES'!C:I,2,0)</f>
        <v>047-0001071-5</v>
      </c>
      <c r="F66" s="26" t="str">
        <f>+VLOOKUP(D66,'INFORMACION DE PROVEEDORES'!C:J,4,0)</f>
        <v>GLENY DEL CARMEN VASQUEZ PEREZ</v>
      </c>
      <c r="G66" s="37" t="str">
        <f>+VLOOKUP(D66,'INFORMACION DE PROVEEDORES'!C:K,5,0)</f>
        <v>047-0001071-5</v>
      </c>
      <c r="H66" s="26" t="str">
        <f>+VLOOKUP(D66,'INFORMACION DE PROVEEDORES'!C:L,7,0)</f>
        <v>AVENIDA PEDRO A  RIVERA, ANTIGUO LOCAL BARCELO, LA VEGA</v>
      </c>
      <c r="I66" s="37" t="str">
        <f>+VLOOKUP(D66,'INFORMACION DE PROVEEDORES'!C:M,3,0)</f>
        <v xml:space="preserve"> FÍSICA</v>
      </c>
      <c r="J66" s="37">
        <v>1</v>
      </c>
      <c r="K66" s="37">
        <v>252</v>
      </c>
      <c r="L66" s="37">
        <v>17</v>
      </c>
      <c r="M66" s="37">
        <f t="shared" si="18"/>
        <v>680</v>
      </c>
      <c r="N66" s="189">
        <v>60.180000000000007</v>
      </c>
      <c r="O66" s="80">
        <f>+L66*'PRECIOS SEGUN ADJ (RURAL)'!$B$2*'PRECIOS SEGUN ADJ (RURAL)'!$C$2</f>
        <v>40922.399999999994</v>
      </c>
      <c r="P66" s="80" t="e" vm="1">
        <f>+[4]!NumLetras(O66,"PESO","PESOS DOMINICANOS","$EE $m CON #d/100 CENTAVOS")</f>
        <v>#VALUE!</v>
      </c>
      <c r="Q66" s="80">
        <f t="shared" si="19"/>
        <v>6547.58</v>
      </c>
      <c r="R66" s="165">
        <v>3</v>
      </c>
      <c r="S66" s="37">
        <f t="shared" ref="S66:S129" si="34">+R66*40</f>
        <v>120</v>
      </c>
      <c r="T66" s="189">
        <v>33</v>
      </c>
      <c r="U66" s="80">
        <f>+R66*'PRECIOS SEGUN ADJ (RURAL)'!$B$3*'PRECIOS SEGUN ADJ (RURAL)'!$C$3</f>
        <v>3960</v>
      </c>
      <c r="V66" s="80" t="e" vm="1">
        <f>+[4]!NumLetras(U66,"PESO","PESOS DOMINICANOS","$EE $m CON #d/100 CENTAVOS")</f>
        <v>#VALUE!</v>
      </c>
      <c r="W66" s="165">
        <v>39</v>
      </c>
      <c r="X66" s="37">
        <f t="shared" ref="X66:X129" si="35">+W66*40</f>
        <v>1560</v>
      </c>
      <c r="Y66" s="189">
        <v>87.91</v>
      </c>
      <c r="Z66" s="80">
        <f>+W66*'PRECIOS SEGUN ADJ (RURAL)'!$B$4*'PRECIOS SEGUN ADJ (RURAL)'!$C$4</f>
        <v>137139.59999999998</v>
      </c>
      <c r="AA66" s="80" t="e" vm="1">
        <f>+[4]!NumLetras(Z66,"PESO","PESOS DOMINICANOS","$EE $m CON #d/100 CENTAVOS")</f>
        <v>#VALUE!</v>
      </c>
      <c r="AB66" s="80">
        <f t="shared" si="20"/>
        <v>24685.13</v>
      </c>
      <c r="AC66" s="165">
        <v>47</v>
      </c>
      <c r="AD66" s="37">
        <f t="shared" ref="AD66:AD129" si="36">+AC66*40</f>
        <v>1880</v>
      </c>
      <c r="AE66" s="189">
        <v>53.95</v>
      </c>
      <c r="AF66" s="80">
        <f>+AC66*'PRECIOS SEGUN ADJ (RURAL)'!$B$5*'PRECIOS SEGUN ADJ (RURAL)'!$C$5</f>
        <v>101426</v>
      </c>
      <c r="AG66" s="80" t="e" vm="1">
        <f>+[4]!NumLetras(AF66,"PESO","PESOS DOMINICANOS","$EE $m CON #d/100 CENTAVOS")</f>
        <v>#VALUE!</v>
      </c>
      <c r="AH66" s="165">
        <v>6</v>
      </c>
      <c r="AI66" s="37">
        <f t="shared" ref="AI66:AI129" si="37">+AH66*40</f>
        <v>240</v>
      </c>
      <c r="AJ66" s="189">
        <v>29.05</v>
      </c>
      <c r="AK66" s="80">
        <f>+AH66*'PRECIOS SEGUN ADJ (RURAL)'!$B$6*'PRECIOS SEGUN ADJ (RURAL)'!$C$6</f>
        <v>6972</v>
      </c>
      <c r="AL66" s="80" t="e" vm="1">
        <f>+[4]!NumLetras(AK66,"PESO","PESOS DOMINICANOS","$EE $m CON #d/100 CENTAVOS")</f>
        <v>#VALUE!</v>
      </c>
      <c r="AM66" s="80">
        <f t="shared" si="21"/>
        <v>1115.52</v>
      </c>
      <c r="AN66" s="165">
        <v>14</v>
      </c>
      <c r="AO66" s="37">
        <f t="shared" ref="AO66:AO129" si="38">+AN66*40</f>
        <v>560</v>
      </c>
      <c r="AP66" s="189">
        <v>304.44</v>
      </c>
      <c r="AQ66" s="80">
        <f>+AN66*'PRECIOS SEGUN ADJ (RURAL)'!$B$7*'PRECIOS SEGUN ADJ (RURAL)'!$C$7</f>
        <v>170486.39999999999</v>
      </c>
      <c r="AR66" s="80" t="e" vm="1">
        <f>+[4]!NumLetras(AQ66,"PESO","PESOS DOMINICANOS","$EE $m CON #d/100 CENTAVOS")</f>
        <v>#VALUE!</v>
      </c>
      <c r="AS66" s="80">
        <f t="shared" si="22"/>
        <v>30687.55</v>
      </c>
      <c r="AT66" s="165">
        <v>3</v>
      </c>
      <c r="AU66" s="37">
        <f t="shared" ref="AU66:AU129" si="39">+AT66*40</f>
        <v>120</v>
      </c>
      <c r="AV66" s="189">
        <v>140.38999999999999</v>
      </c>
      <c r="AW66" s="80">
        <f>+AT66*'PRECIOS SEGUN ADJ (RURAL)'!$B$8*'PRECIOS SEGUN ADJ (RURAL)'!$C$8</f>
        <v>16846.8</v>
      </c>
      <c r="AX66" s="80" t="e" vm="1">
        <f>+[4]!NumLetras(AW66,"PESO","PESOS DOMINICANOS","$EE $m CON #d/100 CENTAVOS")</f>
        <v>#VALUE!</v>
      </c>
      <c r="AY66" s="80">
        <f t="shared" si="23"/>
        <v>3032.42</v>
      </c>
      <c r="AZ66" s="165">
        <v>12</v>
      </c>
      <c r="BA66" s="37">
        <f t="shared" ref="BA66:BA129" si="40">+AZ66*40</f>
        <v>480</v>
      </c>
      <c r="BB66" s="189">
        <v>68.099999999999994</v>
      </c>
      <c r="BC66" s="80">
        <f>+AZ66*'PRECIOS SEGUN ADJ (RURAL)'!$B$9*'PRECIOS SEGUN ADJ (RURAL)'!$C$9</f>
        <v>32687.999999999996</v>
      </c>
      <c r="BD66" s="80" t="e" vm="1">
        <f>+[4]!NumLetras(BC66,"PESO","PESOS DOMINICANOS","$EE $m CON #d/100 CENTAVOS")</f>
        <v>#VALUE!</v>
      </c>
      <c r="BE66" s="165">
        <v>252</v>
      </c>
      <c r="BF66" s="37">
        <f t="shared" si="24"/>
        <v>5040</v>
      </c>
      <c r="BG66" s="189">
        <v>5.5</v>
      </c>
      <c r="BH66" s="80">
        <f>+BE66*'PRECIOS SEGUN ADJ (RURAL)'!$B$10*'PRECIOS SEGUN ADJ (RURAL)'!$C$10</f>
        <v>27720</v>
      </c>
      <c r="BI66" s="80" t="e" vm="1">
        <f>+[4]!NumLetras(BH66,"PESO","PESOS DOMINICANOS","$EE $m CON #d/100 CENTAVOS")</f>
        <v>#VALUE!</v>
      </c>
      <c r="BJ66" s="165">
        <v>252</v>
      </c>
      <c r="BK66" s="37">
        <f t="shared" ref="BK66:BK129" si="41">+BJ66*40</f>
        <v>10080</v>
      </c>
      <c r="BL66" s="189">
        <v>7.1500000000000012</v>
      </c>
      <c r="BM66" s="80">
        <f>+BJ66*'PRECIOS SEGUN ADJ (RURAL)'!$B$11*'PRECIOS SEGUN ADJ (RURAL)'!$C$11</f>
        <v>72072</v>
      </c>
      <c r="BN66" s="80" t="e" vm="1">
        <f>+[4]!NumLetras(BM66,"PESO","PESOS DOMINICANOS","$EE $m CON #d/100 CENTAVOS")</f>
        <v>#VALUE!</v>
      </c>
      <c r="BO66" s="165">
        <v>252</v>
      </c>
      <c r="BP66" s="37">
        <f t="shared" ref="BP66:BP129" si="42">+BO66*40</f>
        <v>10080</v>
      </c>
      <c r="BQ66" s="189">
        <v>6.84</v>
      </c>
      <c r="BR66" s="80">
        <f>+BO66*'PRECIOS SEGUN ADJ (RURAL)'!$B$12*'PRECIOS SEGUN ADJ (RURAL)'!$C$12</f>
        <v>68947.199999999997</v>
      </c>
      <c r="BS66" s="80" t="e" vm="1">
        <f>+[4]!NumLetras(BR66,"PESO","PESOS DOMINICANOS","$EE $m CON #d/100 CENTAVOS")</f>
        <v>#VALUE!</v>
      </c>
      <c r="BT66" s="193">
        <v>32</v>
      </c>
      <c r="BU66" s="194">
        <f t="shared" ref="BU66:BU129" si="43">+BT66*40</f>
        <v>1280</v>
      </c>
      <c r="BV66" s="195">
        <v>21.68</v>
      </c>
      <c r="BW66" s="196">
        <f>+BT66*'PRECIOS SEGUN ADJ (RURAL)'!$B$13*'PRECIOS SEGUN ADJ (RURAL)'!$C$13</f>
        <v>27750.400000000001</v>
      </c>
      <c r="BX66" s="196" t="e" vm="1">
        <f>+[4]!NumLetras(BW66,"PESO","PESOS DOMINICANOS","$EE $m CON #d/100 CENTAVOS")</f>
        <v>#VALUE!</v>
      </c>
      <c r="BY66" s="165">
        <v>252</v>
      </c>
      <c r="BZ66" s="37">
        <f t="shared" ref="BZ66:BZ129" si="44">+BY66*40</f>
        <v>10080</v>
      </c>
      <c r="CA66" s="189">
        <v>6.5999999999999988</v>
      </c>
      <c r="CB66" s="80">
        <f>+BY66*'PRECIOS SEGUN ADJ (RURAL)'!$B$14*'PRECIOS SEGUN ADJ (RURAL)'!$C$14</f>
        <v>66528</v>
      </c>
      <c r="CC66" s="80" t="e" vm="1">
        <f>+[4]!NumLetras(CB66,"PESO","PESOS DOMINICANOS","$EE $m CON #d/100 CENTAVOS")</f>
        <v>#VALUE!</v>
      </c>
      <c r="CD66" s="165">
        <v>9</v>
      </c>
      <c r="CE66" s="37">
        <f t="shared" ref="CE66:CE129" si="45">+CD66*40</f>
        <v>360</v>
      </c>
      <c r="CF66" s="189">
        <v>82.59999999999998</v>
      </c>
      <c r="CG66" s="80">
        <f>+CD66*'PRECIOS SEGUN ADJ (RURAL)'!$B$15*'PRECIOS SEGUN ADJ (RURAL)'!$C$15</f>
        <v>29736</v>
      </c>
      <c r="CH66" s="80" t="e" vm="1">
        <f>+[4]!NumLetras(CG66,"PESO","PESOS DOMINICANOS","$EE $m CON #d/100 CENTAVOS")</f>
        <v>#VALUE!</v>
      </c>
      <c r="CI66" s="80">
        <f t="shared" si="25"/>
        <v>5352.48</v>
      </c>
      <c r="CJ66" s="197">
        <v>252</v>
      </c>
      <c r="CK66" s="198">
        <f t="shared" si="26"/>
        <v>5040</v>
      </c>
      <c r="CL66" s="199">
        <v>5.5</v>
      </c>
      <c r="CM66" s="200">
        <f>+CJ66*'PRECIOS SEGUN ADJ (RURAL)'!$B$16*'PRECIOS SEGUN ADJ (RURAL)'!$C$16</f>
        <v>27720</v>
      </c>
      <c r="CN66" s="200" t="e" vm="1">
        <f>+[4]!NumLetras(CM66,"PESO","PESOS DOMINICANOS","$EE $m CON #d/100 CENTAVOS")</f>
        <v>#VALUE!</v>
      </c>
      <c r="CO66" s="165">
        <v>252</v>
      </c>
      <c r="CP66" s="37">
        <f t="shared" ref="CP66:CP129" si="46">+CO66*40</f>
        <v>10080</v>
      </c>
      <c r="CQ66" s="189">
        <v>23.059999999999995</v>
      </c>
      <c r="CR66" s="80">
        <f>+CO66*'PRECIOS SEGUN ADJ (RURAL)'!$B$17*'PRECIOS SEGUN ADJ (RURAL)'!$C$17</f>
        <v>232444.79999999999</v>
      </c>
      <c r="CS66" s="80" t="e" vm="1">
        <f>+[4]!NumLetras(CR66,"PESO","PESOS DOMINICANOS","$EE $m CON #d/100 CENTAVOS")</f>
        <v>#VALUE!</v>
      </c>
      <c r="CT66" s="201">
        <v>14</v>
      </c>
      <c r="CU66" s="202">
        <f t="shared" ref="CU66:CU129" si="47">+CT66*40</f>
        <v>560</v>
      </c>
      <c r="CV66" s="203">
        <v>220</v>
      </c>
      <c r="CW66" s="204">
        <f>+CT66*'PRECIOS SEGUN ADJ (RURAL)'!$B$18*'PRECIOS SEGUN ADJ (RURAL)'!$C$18</f>
        <v>123200</v>
      </c>
      <c r="CX66" s="204" t="e" vm="1">
        <f>+[4]!NumLetras(CW66,"PESO","PESOS DOMINICANOS","$EE $m CON #d/100 CENTAVOS")</f>
        <v>#VALUE!</v>
      </c>
      <c r="CY66" s="204">
        <f t="shared" si="27"/>
        <v>22176</v>
      </c>
      <c r="CZ66" s="165">
        <v>10</v>
      </c>
      <c r="DA66" s="37">
        <f t="shared" ref="DA66:DA129" si="48">+CZ66*40</f>
        <v>400</v>
      </c>
      <c r="DB66" s="189">
        <v>21.83</v>
      </c>
      <c r="DC66" s="80">
        <f>+CZ66*'PRECIOS SEGUN ADJ (RURAL)'!$B$19*'PRECIOS SEGUN ADJ (RURAL)'!$C$19</f>
        <v>8732</v>
      </c>
      <c r="DD66" s="80" t="e" vm="1">
        <f>+[4]!NumLetras(DC66,"PESO","PESOS DOMINICANOS","$EE $m CON #d/100 CENTAVOS")</f>
        <v>#VALUE!</v>
      </c>
      <c r="DE66" s="80">
        <f t="shared" si="28"/>
        <v>1571.76</v>
      </c>
      <c r="DF66" s="165">
        <v>37</v>
      </c>
      <c r="DG66" s="37">
        <f t="shared" ref="DG66:DG129" si="49">+DF66*40</f>
        <v>1480</v>
      </c>
      <c r="DH66" s="189">
        <v>33</v>
      </c>
      <c r="DI66" s="80">
        <f>+DF66*'PRECIOS SEGUN ADJ (RURAL)'!$B$20*'PRECIOS SEGUN ADJ (RURAL)'!$C$20</f>
        <v>48840</v>
      </c>
      <c r="DJ66" s="80" t="e" vm="1">
        <f>+[4]!NumLetras(DI66,"PESO","PESOS DOMINICANOS","$EE $m CON #d/100 CENTAVOS")</f>
        <v>#VALUE!</v>
      </c>
      <c r="DK66" s="80">
        <f t="shared" si="29"/>
        <v>1148963.1600000001</v>
      </c>
      <c r="DL66" s="80" t="e" vm="1">
        <f>+[4]!NumLetras(DK66,"PESO","PESOS DOMINICANOS","$EE $m CON #d/100 CENTAVOS")</f>
        <v>#VALUE!</v>
      </c>
      <c r="DM66" s="80">
        <f t="shared" ref="DM66:DM97" si="50">+O66+U66+Z66+AF66+AK66+BM66+AQ66+BR66+BW66+CB66+CG66+CM66+CR66+CW66+DC66+DI66+AW66+BC66+BH66</f>
        <v>1244131.6000000001</v>
      </c>
      <c r="DN66" s="80" t="e" vm="1">
        <f>+[4]!NumLetras(DM66,"PESO","PESOS DOMINICANOS","$EE $m CON #d/100 CENTAVOS")</f>
        <v>#VALUE!</v>
      </c>
      <c r="DO66" s="80">
        <f t="shared" ref="DO66:DO97" si="51">+Q66+AB66+AM66+AS66+AY66+CI66+CY66+DE66</f>
        <v>95168.439999999988</v>
      </c>
      <c r="DP66" s="80" t="e" vm="1">
        <f>+[4]!NumLetras(DO66,"PESO","PESOS DOMINICANOS","$EE $m CON #d/100 CENTAVOS")</f>
        <v>#VALUE!</v>
      </c>
      <c r="DQ66" s="80">
        <f t="shared" si="30"/>
        <v>248826.32</v>
      </c>
      <c r="DR66" s="80" t="e" vm="1">
        <f>+[4]!NumLetras(DQ66,"PESO","PESOS DOMINICANOS","$EE $m CON #d/100 CENTAVOS")</f>
        <v>#VALUE!</v>
      </c>
      <c r="DS66" s="80">
        <f t="shared" si="31"/>
        <v>12441.32</v>
      </c>
      <c r="DT66" s="80"/>
      <c r="DU66" s="37" t="str">
        <f>+VLOOKUP(D66,'RURAL XENIA'!F:H,2,0)</f>
        <v>R-23</v>
      </c>
    </row>
    <row r="67" spans="1:125" hidden="1">
      <c r="A67" s="37">
        <v>66</v>
      </c>
      <c r="B67" s="37">
        <v>66</v>
      </c>
      <c r="C67" s="26" t="s">
        <v>3286</v>
      </c>
      <c r="D67" s="37">
        <v>102339538</v>
      </c>
      <c r="E67" s="37">
        <f>+VLOOKUP(D67,'INFORMACION DE PROVEEDORES'!C:I,2,0)</f>
        <v>102339538</v>
      </c>
      <c r="F67" s="26" t="str">
        <f>+VLOOKUP(D67,'INFORMACION DE PROVEEDORES'!C:J,4,0)</f>
        <v>WILFREDO DE JESUS CABRERA</v>
      </c>
      <c r="G67" s="37" t="str">
        <f>+VLOOKUP(D67,'INFORMACION DE PROVEEDORES'!C:K,5,0)</f>
        <v>031-0284715-3</v>
      </c>
      <c r="H67" s="26" t="str">
        <f>+VLOOKUP(D67,'INFORMACION DE PROVEEDORES'!C:L,7,0)</f>
        <v xml:space="preserve">CARRETERA DE PALMA, SANTO CERRO, LA VEGA </v>
      </c>
      <c r="I67" s="37" t="str">
        <f>+VLOOKUP(D67,'INFORMACION DE PROVEEDORES'!C:M,3,0)</f>
        <v xml:space="preserve"> JURÍDICA</v>
      </c>
      <c r="J67" s="37">
        <v>1</v>
      </c>
      <c r="K67" s="37">
        <v>256</v>
      </c>
      <c r="L67" s="37">
        <v>17</v>
      </c>
      <c r="M67" s="37">
        <f t="shared" ref="M67:M130" si="52">+L67*40</f>
        <v>680</v>
      </c>
      <c r="N67" s="189">
        <v>60.180000000000007</v>
      </c>
      <c r="O67" s="80">
        <f>+L67*'PRECIOS SEGUN ADJ (RURAL)'!$B$2*'PRECIOS SEGUN ADJ (RURAL)'!$C$2</f>
        <v>40922.399999999994</v>
      </c>
      <c r="P67" s="80" t="e" vm="1">
        <f>+[4]!NumLetras(O67,"PESO","PESOS DOMINICANOS","$EE $m CON #d/100 CENTAVOS")</f>
        <v>#VALUE!</v>
      </c>
      <c r="Q67" s="80">
        <f t="shared" ref="Q67:Q130" si="53">+ROUND(O67*0.16,2)</f>
        <v>6547.58</v>
      </c>
      <c r="R67" s="165">
        <v>3</v>
      </c>
      <c r="S67" s="37">
        <f t="shared" si="34"/>
        <v>120</v>
      </c>
      <c r="T67" s="189">
        <v>33</v>
      </c>
      <c r="U67" s="80">
        <f>+R67*'PRECIOS SEGUN ADJ (RURAL)'!$B$3*'PRECIOS SEGUN ADJ (RURAL)'!$C$3</f>
        <v>3960</v>
      </c>
      <c r="V67" s="80" t="e" vm="1">
        <f>+[4]!NumLetras(U67,"PESO","PESOS DOMINICANOS","$EE $m CON #d/100 CENTAVOS")</f>
        <v>#VALUE!</v>
      </c>
      <c r="W67" s="165">
        <v>39</v>
      </c>
      <c r="X67" s="37">
        <f t="shared" si="35"/>
        <v>1560</v>
      </c>
      <c r="Y67" s="189">
        <v>87.91</v>
      </c>
      <c r="Z67" s="80">
        <f>+W67*'PRECIOS SEGUN ADJ (RURAL)'!$B$4*'PRECIOS SEGUN ADJ (RURAL)'!$C$4</f>
        <v>137139.59999999998</v>
      </c>
      <c r="AA67" s="80" t="e" vm="1">
        <f>+[4]!NumLetras(Z67,"PESO","PESOS DOMINICANOS","$EE $m CON #d/100 CENTAVOS")</f>
        <v>#VALUE!</v>
      </c>
      <c r="AB67" s="80">
        <f t="shared" ref="AB67:AB130" si="54">+ROUND(Z67*0.18,2)</f>
        <v>24685.13</v>
      </c>
      <c r="AC67" s="165">
        <v>47</v>
      </c>
      <c r="AD67" s="37">
        <f t="shared" si="36"/>
        <v>1880</v>
      </c>
      <c r="AE67" s="189">
        <v>53.95</v>
      </c>
      <c r="AF67" s="80">
        <f>+AC67*'PRECIOS SEGUN ADJ (RURAL)'!$B$5*'PRECIOS SEGUN ADJ (RURAL)'!$C$5</f>
        <v>101426</v>
      </c>
      <c r="AG67" s="80" t="e" vm="1">
        <f>+[4]!NumLetras(AF67,"PESO","PESOS DOMINICANOS","$EE $m CON #d/100 CENTAVOS")</f>
        <v>#VALUE!</v>
      </c>
      <c r="AH67" s="165">
        <v>6</v>
      </c>
      <c r="AI67" s="37">
        <f t="shared" si="37"/>
        <v>240</v>
      </c>
      <c r="AJ67" s="189">
        <v>29.05</v>
      </c>
      <c r="AK67" s="80">
        <f>+AH67*'PRECIOS SEGUN ADJ (RURAL)'!$B$6*'PRECIOS SEGUN ADJ (RURAL)'!$C$6</f>
        <v>6972</v>
      </c>
      <c r="AL67" s="80" t="e" vm="1">
        <f>+[4]!NumLetras(AK67,"PESO","PESOS DOMINICANOS","$EE $m CON #d/100 CENTAVOS")</f>
        <v>#VALUE!</v>
      </c>
      <c r="AM67" s="80">
        <f t="shared" ref="AM67:AM130" si="55">+ROUND(AK67*0.16,2)</f>
        <v>1115.52</v>
      </c>
      <c r="AN67" s="165">
        <v>15</v>
      </c>
      <c r="AO67" s="37">
        <f t="shared" si="38"/>
        <v>600</v>
      </c>
      <c r="AP67" s="189">
        <v>304.44</v>
      </c>
      <c r="AQ67" s="80">
        <f>+AN67*'PRECIOS SEGUN ADJ (RURAL)'!$B$7*'PRECIOS SEGUN ADJ (RURAL)'!$C$7</f>
        <v>182664</v>
      </c>
      <c r="AR67" s="80" t="e" vm="1">
        <f>+[4]!NumLetras(AQ67,"PESO","PESOS DOMINICANOS","$EE $m CON #d/100 CENTAVOS")</f>
        <v>#VALUE!</v>
      </c>
      <c r="AS67" s="80">
        <f t="shared" ref="AS67:AS130" si="56">+ROUND(AQ67*0.18,2)</f>
        <v>32879.519999999997</v>
      </c>
      <c r="AT67" s="165">
        <v>3</v>
      </c>
      <c r="AU67" s="37">
        <f t="shared" si="39"/>
        <v>120</v>
      </c>
      <c r="AV67" s="189">
        <v>140.38999999999999</v>
      </c>
      <c r="AW67" s="80">
        <f>+AT67*'PRECIOS SEGUN ADJ (RURAL)'!$B$8*'PRECIOS SEGUN ADJ (RURAL)'!$C$8</f>
        <v>16846.8</v>
      </c>
      <c r="AX67" s="80" t="e" vm="1">
        <f>+[4]!NumLetras(AW67,"PESO","PESOS DOMINICANOS","$EE $m CON #d/100 CENTAVOS")</f>
        <v>#VALUE!</v>
      </c>
      <c r="AY67" s="80">
        <f t="shared" ref="AY67:AY130" si="57">+ROUND(AW67*0.18,2)</f>
        <v>3032.42</v>
      </c>
      <c r="AZ67" s="165">
        <v>12</v>
      </c>
      <c r="BA67" s="37">
        <f t="shared" si="40"/>
        <v>480</v>
      </c>
      <c r="BB67" s="189">
        <v>68.099999999999994</v>
      </c>
      <c r="BC67" s="80">
        <f>+AZ67*'PRECIOS SEGUN ADJ (RURAL)'!$B$9*'PRECIOS SEGUN ADJ (RURAL)'!$C$9</f>
        <v>32687.999999999996</v>
      </c>
      <c r="BD67" s="80" t="e" vm="1">
        <f>+[4]!NumLetras(BC67,"PESO","PESOS DOMINICANOS","$EE $m CON #d/100 CENTAVOS")</f>
        <v>#VALUE!</v>
      </c>
      <c r="BE67" s="165">
        <v>256</v>
      </c>
      <c r="BF67" s="37">
        <f t="shared" ref="BF67:BF130" si="58">+BE67*20</f>
        <v>5120</v>
      </c>
      <c r="BG67" s="189">
        <v>5.5</v>
      </c>
      <c r="BH67" s="80">
        <f>+BE67*'PRECIOS SEGUN ADJ (RURAL)'!$B$10*'PRECIOS SEGUN ADJ (RURAL)'!$C$10</f>
        <v>28160</v>
      </c>
      <c r="BI67" s="80" t="e" vm="1">
        <f>+[4]!NumLetras(BH67,"PESO","PESOS DOMINICANOS","$EE $m CON #d/100 CENTAVOS")</f>
        <v>#VALUE!</v>
      </c>
      <c r="BJ67" s="165">
        <v>256</v>
      </c>
      <c r="BK67" s="37">
        <f t="shared" si="41"/>
        <v>10240</v>
      </c>
      <c r="BL67" s="189">
        <v>7.1500000000000012</v>
      </c>
      <c r="BM67" s="80">
        <f>+BJ67*'PRECIOS SEGUN ADJ (RURAL)'!$B$11*'PRECIOS SEGUN ADJ (RURAL)'!$C$11</f>
        <v>73216</v>
      </c>
      <c r="BN67" s="80" t="e" vm="1">
        <f>+[4]!NumLetras(BM67,"PESO","PESOS DOMINICANOS","$EE $m CON #d/100 CENTAVOS")</f>
        <v>#VALUE!</v>
      </c>
      <c r="BO67" s="165">
        <v>256</v>
      </c>
      <c r="BP67" s="37">
        <f t="shared" si="42"/>
        <v>10240</v>
      </c>
      <c r="BQ67" s="189">
        <v>6.84</v>
      </c>
      <c r="BR67" s="80">
        <f>+BO67*'PRECIOS SEGUN ADJ (RURAL)'!$B$12*'PRECIOS SEGUN ADJ (RURAL)'!$C$12</f>
        <v>70041.600000000006</v>
      </c>
      <c r="BS67" s="80" t="e" vm="1">
        <f>+[4]!NumLetras(BR67,"PESO","PESOS DOMINICANOS","$EE $m CON #d/100 CENTAVOS")</f>
        <v>#VALUE!</v>
      </c>
      <c r="BT67" s="193">
        <v>33</v>
      </c>
      <c r="BU67" s="194">
        <f t="shared" si="43"/>
        <v>1320</v>
      </c>
      <c r="BV67" s="195">
        <v>21.68</v>
      </c>
      <c r="BW67" s="196">
        <f>+BT67*'PRECIOS SEGUN ADJ (RURAL)'!$B$13*'PRECIOS SEGUN ADJ (RURAL)'!$C$13</f>
        <v>28617.599999999999</v>
      </c>
      <c r="BX67" s="196" t="e" vm="1">
        <f>+[4]!NumLetras(BW67,"PESO","PESOS DOMINICANOS","$EE $m CON #d/100 CENTAVOS")</f>
        <v>#VALUE!</v>
      </c>
      <c r="BY67" s="165">
        <v>256</v>
      </c>
      <c r="BZ67" s="37">
        <f t="shared" si="44"/>
        <v>10240</v>
      </c>
      <c r="CA67" s="189">
        <v>6.5999999999999988</v>
      </c>
      <c r="CB67" s="80">
        <f>+BY67*'PRECIOS SEGUN ADJ (RURAL)'!$B$14*'PRECIOS SEGUN ADJ (RURAL)'!$C$14</f>
        <v>67584</v>
      </c>
      <c r="CC67" s="80" t="e" vm="1">
        <f>+[4]!NumLetras(CB67,"PESO","PESOS DOMINICANOS","$EE $m CON #d/100 CENTAVOS")</f>
        <v>#VALUE!</v>
      </c>
      <c r="CD67" s="165">
        <v>9</v>
      </c>
      <c r="CE67" s="37">
        <f t="shared" si="45"/>
        <v>360</v>
      </c>
      <c r="CF67" s="189">
        <v>82.59999999999998</v>
      </c>
      <c r="CG67" s="80">
        <f>+CD67*'PRECIOS SEGUN ADJ (RURAL)'!$B$15*'PRECIOS SEGUN ADJ (RURAL)'!$C$15</f>
        <v>29736</v>
      </c>
      <c r="CH67" s="80" t="e" vm="1">
        <f>+[4]!NumLetras(CG67,"PESO","PESOS DOMINICANOS","$EE $m CON #d/100 CENTAVOS")</f>
        <v>#VALUE!</v>
      </c>
      <c r="CI67" s="80">
        <f t="shared" ref="CI67:CI130" si="59">+ROUND(CG67*0.18,2)</f>
        <v>5352.48</v>
      </c>
      <c r="CJ67" s="197">
        <v>256</v>
      </c>
      <c r="CK67" s="198">
        <f t="shared" ref="CK67:CK130" si="60">+CJ67*20</f>
        <v>5120</v>
      </c>
      <c r="CL67" s="199">
        <v>5.5</v>
      </c>
      <c r="CM67" s="200">
        <f>+CJ67*'PRECIOS SEGUN ADJ (RURAL)'!$B$16*'PRECIOS SEGUN ADJ (RURAL)'!$C$16</f>
        <v>28160</v>
      </c>
      <c r="CN67" s="200" t="e" vm="1">
        <f>+[4]!NumLetras(CM67,"PESO","PESOS DOMINICANOS","$EE $m CON #d/100 CENTAVOS")</f>
        <v>#VALUE!</v>
      </c>
      <c r="CO67" s="165">
        <v>256</v>
      </c>
      <c r="CP67" s="37">
        <f t="shared" si="46"/>
        <v>10240</v>
      </c>
      <c r="CQ67" s="189">
        <v>23.059999999999995</v>
      </c>
      <c r="CR67" s="80">
        <f>+CO67*'PRECIOS SEGUN ADJ (RURAL)'!$B$17*'PRECIOS SEGUN ADJ (RURAL)'!$C$17</f>
        <v>236134.39999999999</v>
      </c>
      <c r="CS67" s="80" t="e" vm="1">
        <f>+[4]!NumLetras(CR67,"PESO","PESOS DOMINICANOS","$EE $m CON #d/100 CENTAVOS")</f>
        <v>#VALUE!</v>
      </c>
      <c r="CT67" s="201">
        <v>15</v>
      </c>
      <c r="CU67" s="202">
        <f t="shared" si="47"/>
        <v>600</v>
      </c>
      <c r="CV67" s="203">
        <v>220</v>
      </c>
      <c r="CW67" s="204">
        <f>+CT67*'PRECIOS SEGUN ADJ (RURAL)'!$B$18*'PRECIOS SEGUN ADJ (RURAL)'!$C$18</f>
        <v>132000</v>
      </c>
      <c r="CX67" s="204" t="e" vm="1">
        <f>+[4]!NumLetras(CW67,"PESO","PESOS DOMINICANOS","$EE $m CON #d/100 CENTAVOS")</f>
        <v>#VALUE!</v>
      </c>
      <c r="CY67" s="204">
        <f t="shared" ref="CY67:CY130" si="61">+ROUND(CW67*0.18,2)</f>
        <v>23760</v>
      </c>
      <c r="CZ67" s="165">
        <v>11</v>
      </c>
      <c r="DA67" s="37">
        <f t="shared" si="48"/>
        <v>440</v>
      </c>
      <c r="DB67" s="189">
        <v>21.83</v>
      </c>
      <c r="DC67" s="80">
        <f>+CZ67*'PRECIOS SEGUN ADJ (RURAL)'!$B$19*'PRECIOS SEGUN ADJ (RURAL)'!$C$19</f>
        <v>9605.2000000000007</v>
      </c>
      <c r="DD67" s="80" t="e" vm="1">
        <f>+[4]!NumLetras(DC67,"PESO","PESOS DOMINICANOS","$EE $m CON #d/100 CENTAVOS")</f>
        <v>#VALUE!</v>
      </c>
      <c r="DE67" s="80">
        <f t="shared" ref="DE67:DE130" si="62">+ROUND(DC67*0.18,2)</f>
        <v>1728.94</v>
      </c>
      <c r="DF67" s="165">
        <v>37</v>
      </c>
      <c r="DG67" s="37">
        <f t="shared" si="49"/>
        <v>1480</v>
      </c>
      <c r="DH67" s="189">
        <v>33</v>
      </c>
      <c r="DI67" s="80">
        <f>+DF67*'PRECIOS SEGUN ADJ (RURAL)'!$B$20*'PRECIOS SEGUN ADJ (RURAL)'!$C$20</f>
        <v>48840</v>
      </c>
      <c r="DJ67" s="80" t="e" vm="1">
        <f>+[4]!NumLetras(DI67,"PESO","PESOS DOMINICANOS","$EE $m CON #d/100 CENTAVOS")</f>
        <v>#VALUE!</v>
      </c>
      <c r="DK67" s="80">
        <f t="shared" ref="DK67:DK130" si="63">+DM67-DO67</f>
        <v>1175612.01</v>
      </c>
      <c r="DL67" s="80" t="e" vm="1">
        <f>+[4]!NumLetras(DK67,"PESO","PESOS DOMINICANOS","$EE $m CON #d/100 CENTAVOS")</f>
        <v>#VALUE!</v>
      </c>
      <c r="DM67" s="80">
        <f t="shared" si="50"/>
        <v>1274713.6000000001</v>
      </c>
      <c r="DN67" s="80" t="e" vm="1">
        <f>+[4]!NumLetras(DM67,"PESO","PESOS DOMINICANOS","$EE $m CON #d/100 CENTAVOS")</f>
        <v>#VALUE!</v>
      </c>
      <c r="DO67" s="80">
        <f t="shared" si="51"/>
        <v>99101.59</v>
      </c>
      <c r="DP67" s="80" t="e" vm="1">
        <f>+[4]!NumLetras(DO67,"PESO","PESOS DOMINICANOS","$EE $m CON #d/100 CENTAVOS")</f>
        <v>#VALUE!</v>
      </c>
      <c r="DQ67" s="80">
        <f t="shared" ref="DQ67:DQ130" si="64">+ROUND(DM67*0.2,2)</f>
        <v>254942.72</v>
      </c>
      <c r="DR67" s="80" t="e" vm="1">
        <f>+[4]!NumLetras(DQ67,"PESO","PESOS DOMINICANOS","$EE $m CON #d/100 CENTAVOS")</f>
        <v>#VALUE!</v>
      </c>
      <c r="DS67" s="80">
        <f t="shared" ref="DS67:DS130" si="65">+ROUND(DM67*0.01,2)</f>
        <v>12747.14</v>
      </c>
      <c r="DT67" s="80"/>
      <c r="DU67" s="37" t="str">
        <f>+VLOOKUP(D67,'RURAL XENIA'!F:H,2,0)</f>
        <v>R-28</v>
      </c>
    </row>
    <row r="68" spans="1:125" hidden="1">
      <c r="A68" s="37">
        <v>67</v>
      </c>
      <c r="B68" s="37">
        <v>67</v>
      </c>
      <c r="C68" s="26" t="s">
        <v>3296</v>
      </c>
      <c r="D68" s="37">
        <v>131516726</v>
      </c>
      <c r="E68" s="37">
        <f>+VLOOKUP(D68,'INFORMACION DE PROVEEDORES'!C:I,2,0)</f>
        <v>131516726</v>
      </c>
      <c r="F68" s="26" t="str">
        <f>+VLOOKUP(D68,'INFORMACION DE PROVEEDORES'!C:J,4,0)</f>
        <v xml:space="preserve">CARLOS FIDEL GUZMAN GALAN </v>
      </c>
      <c r="G68" s="37" t="str">
        <f>+VLOOKUP(D68,'INFORMACION DE PROVEEDORES'!C:K,5,0)</f>
        <v>001-1763085-5</v>
      </c>
      <c r="H68" s="26" t="str">
        <f>+VLOOKUP(D68,'INFORMACION DE PROVEEDORES'!C:L,7,0)</f>
        <v xml:space="preserve">CALLE ELIPSE CASI ESQUINA LAVANDIER, WILSTON CHURCHIIL, NO. 1059M DISTRITO NACIONAL </v>
      </c>
      <c r="I68" s="37" t="str">
        <f>+VLOOKUP(D68,'INFORMACION DE PROVEEDORES'!C:M,3,0)</f>
        <v xml:space="preserve"> JURÍDICA</v>
      </c>
      <c r="J68" s="37">
        <v>7</v>
      </c>
      <c r="K68" s="37">
        <v>181</v>
      </c>
      <c r="L68" s="37">
        <v>15</v>
      </c>
      <c r="M68" s="37">
        <f t="shared" si="52"/>
        <v>600</v>
      </c>
      <c r="N68" s="189">
        <v>60.180000000000007</v>
      </c>
      <c r="O68" s="80">
        <f>+L68*'PRECIOS SEGUN ADJ (RURAL)'!$B$2*'PRECIOS SEGUN ADJ (RURAL)'!$C$2</f>
        <v>36108</v>
      </c>
      <c r="P68" s="80" t="e" vm="1">
        <f>+[4]!NumLetras(O68,"PESO","PESOS DOMINICANOS","$EE $m CON #d/100 CENTAVOS")</f>
        <v>#VALUE!</v>
      </c>
      <c r="Q68" s="80">
        <f t="shared" si="53"/>
        <v>5777.28</v>
      </c>
      <c r="R68" s="165">
        <v>7</v>
      </c>
      <c r="S68" s="37">
        <f t="shared" si="34"/>
        <v>280</v>
      </c>
      <c r="T68" s="189">
        <v>33</v>
      </c>
      <c r="U68" s="80">
        <f>+R68*'PRECIOS SEGUN ADJ (RURAL)'!$B$3*'PRECIOS SEGUN ADJ (RURAL)'!$C$3</f>
        <v>9240</v>
      </c>
      <c r="V68" s="80" t="e" vm="1">
        <f>+[4]!NumLetras(U68,"PESO","PESOS DOMINICANOS","$EE $m CON #d/100 CENTAVOS")</f>
        <v>#VALUE!</v>
      </c>
      <c r="W68" s="165">
        <v>31</v>
      </c>
      <c r="X68" s="37">
        <f t="shared" si="35"/>
        <v>1240</v>
      </c>
      <c r="Y68" s="189">
        <v>87.91</v>
      </c>
      <c r="Z68" s="80">
        <f>+W68*'PRECIOS SEGUN ADJ (RURAL)'!$B$4*'PRECIOS SEGUN ADJ (RURAL)'!$C$4</f>
        <v>109008.4</v>
      </c>
      <c r="AA68" s="80" t="e" vm="1">
        <f>+[4]!NumLetras(Z68,"PESO","PESOS DOMINICANOS","$EE $m CON #d/100 CENTAVOS")</f>
        <v>#VALUE!</v>
      </c>
      <c r="AB68" s="80">
        <f t="shared" si="54"/>
        <v>19621.509999999998</v>
      </c>
      <c r="AC68" s="165">
        <v>37</v>
      </c>
      <c r="AD68" s="37">
        <f t="shared" si="36"/>
        <v>1480</v>
      </c>
      <c r="AE68" s="189">
        <v>53.95</v>
      </c>
      <c r="AF68" s="80">
        <f>+AC68*'PRECIOS SEGUN ADJ (RURAL)'!$B$5*'PRECIOS SEGUN ADJ (RURAL)'!$C$5</f>
        <v>79846</v>
      </c>
      <c r="AG68" s="80" t="e" vm="1">
        <f>+[4]!NumLetras(AF68,"PESO","PESOS DOMINICANOS","$EE $m CON #d/100 CENTAVOS")</f>
        <v>#VALUE!</v>
      </c>
      <c r="AH68" s="165">
        <v>8</v>
      </c>
      <c r="AI68" s="37">
        <f t="shared" si="37"/>
        <v>320</v>
      </c>
      <c r="AJ68" s="189">
        <v>29.05</v>
      </c>
      <c r="AK68" s="80">
        <f>+AH68*'PRECIOS SEGUN ADJ (RURAL)'!$B$6*'PRECIOS SEGUN ADJ (RURAL)'!$C$6</f>
        <v>9296</v>
      </c>
      <c r="AL68" s="80" t="e" vm="1">
        <f>+[4]!NumLetras(AK68,"PESO","PESOS DOMINICANOS","$EE $m CON #d/100 CENTAVOS")</f>
        <v>#VALUE!</v>
      </c>
      <c r="AM68" s="80">
        <f t="shared" si="55"/>
        <v>1487.36</v>
      </c>
      <c r="AN68" s="165">
        <v>13</v>
      </c>
      <c r="AO68" s="37">
        <f t="shared" si="38"/>
        <v>520</v>
      </c>
      <c r="AP68" s="189">
        <v>304.44</v>
      </c>
      <c r="AQ68" s="80">
        <f>+AN68*'PRECIOS SEGUN ADJ (RURAL)'!$B$7*'PRECIOS SEGUN ADJ (RURAL)'!$C$7</f>
        <v>158308.79999999999</v>
      </c>
      <c r="AR68" s="80" t="e" vm="1">
        <f>+[4]!NumLetras(AQ68,"PESO","PESOS DOMINICANOS","$EE $m CON #d/100 CENTAVOS")</f>
        <v>#VALUE!</v>
      </c>
      <c r="AS68" s="80">
        <f t="shared" si="56"/>
        <v>28495.58</v>
      </c>
      <c r="AT68" s="165">
        <v>7</v>
      </c>
      <c r="AU68" s="37">
        <f t="shared" si="39"/>
        <v>280</v>
      </c>
      <c r="AV68" s="189">
        <v>140.38999999999999</v>
      </c>
      <c r="AW68" s="80">
        <f>+AT68*'PRECIOS SEGUN ADJ (RURAL)'!$B$8*'PRECIOS SEGUN ADJ (RURAL)'!$C$8</f>
        <v>39309.199999999997</v>
      </c>
      <c r="AX68" s="80" t="e" vm="1">
        <f>+[4]!NumLetras(AW68,"PESO","PESOS DOMINICANOS","$EE $m CON #d/100 CENTAVOS")</f>
        <v>#VALUE!</v>
      </c>
      <c r="AY68" s="80">
        <f t="shared" si="57"/>
        <v>7075.66</v>
      </c>
      <c r="AZ68" s="165">
        <v>10</v>
      </c>
      <c r="BA68" s="37">
        <f t="shared" si="40"/>
        <v>400</v>
      </c>
      <c r="BB68" s="189">
        <v>68.099999999999994</v>
      </c>
      <c r="BC68" s="80">
        <f>+AZ68*'PRECIOS SEGUN ADJ (RURAL)'!$B$9*'PRECIOS SEGUN ADJ (RURAL)'!$C$9</f>
        <v>27240</v>
      </c>
      <c r="BD68" s="80" t="e" vm="1">
        <f>+[4]!NumLetras(BC68,"PESO","PESOS DOMINICANOS","$EE $m CON #d/100 CENTAVOS")</f>
        <v>#VALUE!</v>
      </c>
      <c r="BE68" s="165">
        <v>181</v>
      </c>
      <c r="BF68" s="37">
        <f t="shared" si="58"/>
        <v>3620</v>
      </c>
      <c r="BG68" s="189">
        <v>5.5</v>
      </c>
      <c r="BH68" s="80">
        <f>+BE68*'PRECIOS SEGUN ADJ (RURAL)'!$B$10*'PRECIOS SEGUN ADJ (RURAL)'!$C$10</f>
        <v>19910</v>
      </c>
      <c r="BI68" s="80" t="e" vm="1">
        <f>+[4]!NumLetras(BH68,"PESO","PESOS DOMINICANOS","$EE $m CON #d/100 CENTAVOS")</f>
        <v>#VALUE!</v>
      </c>
      <c r="BJ68" s="165">
        <v>181</v>
      </c>
      <c r="BK68" s="37">
        <f t="shared" si="41"/>
        <v>7240</v>
      </c>
      <c r="BL68" s="189">
        <v>7.1500000000000012</v>
      </c>
      <c r="BM68" s="80">
        <f>+BJ68*'PRECIOS SEGUN ADJ (RURAL)'!$B$11*'PRECIOS SEGUN ADJ (RURAL)'!$C$11</f>
        <v>51766</v>
      </c>
      <c r="BN68" s="80" t="e" vm="1">
        <f>+[4]!NumLetras(BM68,"PESO","PESOS DOMINICANOS","$EE $m CON #d/100 CENTAVOS")</f>
        <v>#VALUE!</v>
      </c>
      <c r="BO68" s="165">
        <v>181</v>
      </c>
      <c r="BP68" s="37">
        <f t="shared" si="42"/>
        <v>7240</v>
      </c>
      <c r="BQ68" s="189">
        <v>6.84</v>
      </c>
      <c r="BR68" s="80">
        <f>+BO68*'PRECIOS SEGUN ADJ (RURAL)'!$B$12*'PRECIOS SEGUN ADJ (RURAL)'!$C$12</f>
        <v>49521.599999999999</v>
      </c>
      <c r="BS68" s="80" t="e" vm="1">
        <f>+[4]!NumLetras(BR68,"PESO","PESOS DOMINICANOS","$EE $m CON #d/100 CENTAVOS")</f>
        <v>#VALUE!</v>
      </c>
      <c r="BT68" s="193">
        <v>27</v>
      </c>
      <c r="BU68" s="194">
        <f t="shared" si="43"/>
        <v>1080</v>
      </c>
      <c r="BV68" s="195">
        <v>21.68</v>
      </c>
      <c r="BW68" s="196">
        <f>+BT68*'PRECIOS SEGUN ADJ (RURAL)'!$B$13*'PRECIOS SEGUN ADJ (RURAL)'!$C$13</f>
        <v>23414.400000000001</v>
      </c>
      <c r="BX68" s="196" t="e" vm="1">
        <f>+[4]!NumLetras(BW68,"PESO","PESOS DOMINICANOS","$EE $m CON #d/100 CENTAVOS")</f>
        <v>#VALUE!</v>
      </c>
      <c r="BY68" s="165">
        <v>181</v>
      </c>
      <c r="BZ68" s="37">
        <f t="shared" si="44"/>
        <v>7240</v>
      </c>
      <c r="CA68" s="189">
        <v>6.5999999999999988</v>
      </c>
      <c r="CB68" s="80">
        <f>+BY68*'PRECIOS SEGUN ADJ (RURAL)'!$B$14*'PRECIOS SEGUN ADJ (RURAL)'!$C$14</f>
        <v>47784</v>
      </c>
      <c r="CC68" s="80" t="e" vm="1">
        <f>+[4]!NumLetras(CB68,"PESO","PESOS DOMINICANOS","$EE $m CON #d/100 CENTAVOS")</f>
        <v>#VALUE!</v>
      </c>
      <c r="CD68" s="165">
        <v>9</v>
      </c>
      <c r="CE68" s="37">
        <f t="shared" si="45"/>
        <v>360</v>
      </c>
      <c r="CF68" s="189">
        <v>82.59999999999998</v>
      </c>
      <c r="CG68" s="80">
        <f>+CD68*'PRECIOS SEGUN ADJ (RURAL)'!$B$15*'PRECIOS SEGUN ADJ (RURAL)'!$C$15</f>
        <v>29736</v>
      </c>
      <c r="CH68" s="80" t="e" vm="1">
        <f>+[4]!NumLetras(CG68,"PESO","PESOS DOMINICANOS","$EE $m CON #d/100 CENTAVOS")</f>
        <v>#VALUE!</v>
      </c>
      <c r="CI68" s="80">
        <f t="shared" si="59"/>
        <v>5352.48</v>
      </c>
      <c r="CJ68" s="197">
        <v>181</v>
      </c>
      <c r="CK68" s="198">
        <f t="shared" si="60"/>
        <v>3620</v>
      </c>
      <c r="CL68" s="199">
        <v>5.5</v>
      </c>
      <c r="CM68" s="200">
        <f>+CJ68*'PRECIOS SEGUN ADJ (RURAL)'!$B$16*'PRECIOS SEGUN ADJ (RURAL)'!$C$16</f>
        <v>19910</v>
      </c>
      <c r="CN68" s="200" t="e" vm="1">
        <f>+[4]!NumLetras(CM68,"PESO","PESOS DOMINICANOS","$EE $m CON #d/100 CENTAVOS")</f>
        <v>#VALUE!</v>
      </c>
      <c r="CO68" s="165">
        <v>181</v>
      </c>
      <c r="CP68" s="37">
        <f t="shared" si="46"/>
        <v>7240</v>
      </c>
      <c r="CQ68" s="189">
        <v>23.059999999999995</v>
      </c>
      <c r="CR68" s="80">
        <f>+CO68*'PRECIOS SEGUN ADJ (RURAL)'!$B$17*'PRECIOS SEGUN ADJ (RURAL)'!$C$17</f>
        <v>166954.4</v>
      </c>
      <c r="CS68" s="80" t="e" vm="1">
        <f>+[4]!NumLetras(CR68,"PESO","PESOS DOMINICANOS","$EE $m CON #d/100 CENTAVOS")</f>
        <v>#VALUE!</v>
      </c>
      <c r="CT68" s="201">
        <v>13</v>
      </c>
      <c r="CU68" s="202">
        <f t="shared" si="47"/>
        <v>520</v>
      </c>
      <c r="CV68" s="203">
        <v>220</v>
      </c>
      <c r="CW68" s="204">
        <f>+CT68*'PRECIOS SEGUN ADJ (RURAL)'!$B$18*'PRECIOS SEGUN ADJ (RURAL)'!$C$18</f>
        <v>114400</v>
      </c>
      <c r="CX68" s="204" t="e" vm="1">
        <f>+[4]!NumLetras(CW68,"PESO","PESOS DOMINICANOS","$EE $m CON #d/100 CENTAVOS")</f>
        <v>#VALUE!</v>
      </c>
      <c r="CY68" s="204">
        <f t="shared" si="61"/>
        <v>20592</v>
      </c>
      <c r="CZ68" s="165">
        <v>10</v>
      </c>
      <c r="DA68" s="37">
        <f t="shared" si="48"/>
        <v>400</v>
      </c>
      <c r="DB68" s="189">
        <v>21.83</v>
      </c>
      <c r="DC68" s="80">
        <f>+CZ68*'PRECIOS SEGUN ADJ (RURAL)'!$B$19*'PRECIOS SEGUN ADJ (RURAL)'!$C$19</f>
        <v>8732</v>
      </c>
      <c r="DD68" s="80" t="e" vm="1">
        <f>+[4]!NumLetras(DC68,"PESO","PESOS DOMINICANOS","$EE $m CON #d/100 CENTAVOS")</f>
        <v>#VALUE!</v>
      </c>
      <c r="DE68" s="80">
        <f t="shared" si="62"/>
        <v>1571.76</v>
      </c>
      <c r="DF68" s="165">
        <v>31</v>
      </c>
      <c r="DG68" s="37">
        <f t="shared" si="49"/>
        <v>1240</v>
      </c>
      <c r="DH68" s="189">
        <v>33</v>
      </c>
      <c r="DI68" s="80">
        <f>+DF68*'PRECIOS SEGUN ADJ (RURAL)'!$B$20*'PRECIOS SEGUN ADJ (RURAL)'!$C$20</f>
        <v>40920</v>
      </c>
      <c r="DJ68" s="80" t="e" vm="1">
        <f>+[4]!NumLetras(DI68,"PESO","PESOS DOMINICANOS","$EE $m CON #d/100 CENTAVOS")</f>
        <v>#VALUE!</v>
      </c>
      <c r="DK68" s="80">
        <f t="shared" si="63"/>
        <v>951431.16999999993</v>
      </c>
      <c r="DL68" s="80" t="e" vm="1">
        <f>+[4]!NumLetras(DK68,"PESO","PESOS DOMINICANOS","$EE $m CON #d/100 CENTAVOS")</f>
        <v>#VALUE!</v>
      </c>
      <c r="DM68" s="80">
        <f t="shared" si="50"/>
        <v>1041404.7999999999</v>
      </c>
      <c r="DN68" s="80" t="e" vm="1">
        <f>+[4]!NumLetras(DM68,"PESO","PESOS DOMINICANOS","$EE $m CON #d/100 CENTAVOS")</f>
        <v>#VALUE!</v>
      </c>
      <c r="DO68" s="80">
        <f t="shared" si="51"/>
        <v>89973.62999999999</v>
      </c>
      <c r="DP68" s="80" t="e" vm="1">
        <f>+[4]!NumLetras(DO68,"PESO","PESOS DOMINICANOS","$EE $m CON #d/100 CENTAVOS")</f>
        <v>#VALUE!</v>
      </c>
      <c r="DQ68" s="80">
        <f t="shared" si="64"/>
        <v>208280.95999999999</v>
      </c>
      <c r="DR68" s="80" t="e" vm="1">
        <f>+[4]!NumLetras(DQ68,"PESO","PESOS DOMINICANOS","$EE $m CON #d/100 CENTAVOS")</f>
        <v>#VALUE!</v>
      </c>
      <c r="DS68" s="80">
        <f t="shared" si="65"/>
        <v>10414.049999999999</v>
      </c>
      <c r="DT68" s="80"/>
      <c r="DU68" s="37" t="str">
        <f>+VLOOKUP(D68,'RURAL XENIA'!F:H,2,0)</f>
        <v>R-18</v>
      </c>
    </row>
    <row r="69" spans="1:125" hidden="1">
      <c r="A69" s="37">
        <v>68</v>
      </c>
      <c r="B69" s="37">
        <v>68</v>
      </c>
      <c r="C69" s="26" t="s">
        <v>3308</v>
      </c>
      <c r="D69" s="37">
        <v>131769952</v>
      </c>
      <c r="E69" s="37">
        <f>+VLOOKUP(D69,'INFORMACION DE PROVEEDORES'!C:I,2,0)</f>
        <v>131769952</v>
      </c>
      <c r="F69" s="26" t="str">
        <f>+VLOOKUP(D69,'INFORMACION DE PROVEEDORES'!C:J,4,0)</f>
        <v xml:space="preserve">MAGALYS MERCEDES CASTILLO DE ORTIZ </v>
      </c>
      <c r="G69" s="37" t="str">
        <f>+VLOOKUP(D69,'INFORMACION DE PROVEEDORES'!C:K,5,0)</f>
        <v>001-0395570-4</v>
      </c>
      <c r="H69" s="26" t="str">
        <f>+VLOOKUP(D69,'INFORMACION DE PROVEEDORES'!C:L,7,0)</f>
        <v xml:space="preserve">CALLE SANCHEZ ESQUINA JUAN FRANCISCO NO. 83, LAS MALVINAS, BAYAGUANA, MONTE PLATA </v>
      </c>
      <c r="I69" s="37" t="str">
        <f>+VLOOKUP(D69,'INFORMACION DE PROVEEDORES'!C:M,3,0)</f>
        <v xml:space="preserve"> JURÍDICA</v>
      </c>
      <c r="J69" s="37">
        <v>1</v>
      </c>
      <c r="K69" s="37">
        <v>375</v>
      </c>
      <c r="L69" s="37">
        <v>25</v>
      </c>
      <c r="M69" s="37">
        <f t="shared" si="52"/>
        <v>1000</v>
      </c>
      <c r="N69" s="189">
        <v>60.180000000000007</v>
      </c>
      <c r="O69" s="80">
        <f>+L69*'PRECIOS SEGUN ADJ (RURAL)'!$B$2*'PRECIOS SEGUN ADJ (RURAL)'!$C$2</f>
        <v>60180</v>
      </c>
      <c r="P69" s="80" t="e" vm="1">
        <f>+[4]!NumLetras(O69,"PESO","PESOS DOMINICANOS","$EE $m CON #d/100 CENTAVOS")</f>
        <v>#VALUE!</v>
      </c>
      <c r="Q69" s="80">
        <f t="shared" si="53"/>
        <v>9628.7999999999993</v>
      </c>
      <c r="R69" s="165">
        <v>5</v>
      </c>
      <c r="S69" s="37">
        <f t="shared" si="34"/>
        <v>200</v>
      </c>
      <c r="T69" s="189">
        <v>33</v>
      </c>
      <c r="U69" s="80">
        <f>+R69*'PRECIOS SEGUN ADJ (RURAL)'!$B$3*'PRECIOS SEGUN ADJ (RURAL)'!$C$3</f>
        <v>6600</v>
      </c>
      <c r="V69" s="80" t="e" vm="1">
        <f>+[4]!NumLetras(U69,"PESO","PESOS DOMINICANOS","$EE $m CON #d/100 CENTAVOS")</f>
        <v>#VALUE!</v>
      </c>
      <c r="W69" s="165">
        <v>57</v>
      </c>
      <c r="X69" s="37">
        <f t="shared" si="35"/>
        <v>2280</v>
      </c>
      <c r="Y69" s="189">
        <v>87.91</v>
      </c>
      <c r="Z69" s="80">
        <f>+W69*'PRECIOS SEGUN ADJ (RURAL)'!$B$4*'PRECIOS SEGUN ADJ (RURAL)'!$C$4</f>
        <v>200434.8</v>
      </c>
      <c r="AA69" s="80" t="e" vm="1">
        <f>+[4]!NumLetras(Z69,"PESO","PESOS DOMINICANOS","$EE $m CON #d/100 CENTAVOS")</f>
        <v>#VALUE!</v>
      </c>
      <c r="AB69" s="80">
        <f t="shared" si="54"/>
        <v>36078.26</v>
      </c>
      <c r="AC69" s="165">
        <v>69</v>
      </c>
      <c r="AD69" s="37">
        <f t="shared" si="36"/>
        <v>2760</v>
      </c>
      <c r="AE69" s="189">
        <v>53.95</v>
      </c>
      <c r="AF69" s="80">
        <f>+AC69*'PRECIOS SEGUN ADJ (RURAL)'!$B$5*'PRECIOS SEGUN ADJ (RURAL)'!$C$5</f>
        <v>148902</v>
      </c>
      <c r="AG69" s="80" t="e" vm="1">
        <f>+[4]!NumLetras(AF69,"PESO","PESOS DOMINICANOS","$EE $m CON #d/100 CENTAVOS")</f>
        <v>#VALUE!</v>
      </c>
      <c r="AH69" s="165">
        <v>9</v>
      </c>
      <c r="AI69" s="37">
        <f t="shared" si="37"/>
        <v>360</v>
      </c>
      <c r="AJ69" s="189">
        <v>29.05</v>
      </c>
      <c r="AK69" s="80">
        <f>+AH69*'PRECIOS SEGUN ADJ (RURAL)'!$B$6*'PRECIOS SEGUN ADJ (RURAL)'!$C$6</f>
        <v>10458</v>
      </c>
      <c r="AL69" s="80" t="e" vm="1">
        <f>+[4]!NumLetras(AK69,"PESO","PESOS DOMINICANOS","$EE $m CON #d/100 CENTAVOS")</f>
        <v>#VALUE!</v>
      </c>
      <c r="AM69" s="80">
        <f t="shared" si="55"/>
        <v>1673.28</v>
      </c>
      <c r="AN69" s="165">
        <v>21</v>
      </c>
      <c r="AO69" s="37">
        <f t="shared" si="38"/>
        <v>840</v>
      </c>
      <c r="AP69" s="189">
        <v>304.44</v>
      </c>
      <c r="AQ69" s="80">
        <f>+AN69*'PRECIOS SEGUN ADJ (RURAL)'!$B$7*'PRECIOS SEGUN ADJ (RURAL)'!$C$7</f>
        <v>255729.59999999998</v>
      </c>
      <c r="AR69" s="80" t="e" vm="1">
        <f>+[4]!NumLetras(AQ69,"PESO","PESOS DOMINICANOS","$EE $m CON #d/100 CENTAVOS")</f>
        <v>#VALUE!</v>
      </c>
      <c r="AS69" s="80">
        <f t="shared" si="56"/>
        <v>46031.33</v>
      </c>
      <c r="AT69" s="165">
        <v>5</v>
      </c>
      <c r="AU69" s="37">
        <f t="shared" si="39"/>
        <v>200</v>
      </c>
      <c r="AV69" s="189">
        <v>140.38999999999999</v>
      </c>
      <c r="AW69" s="80">
        <f>+AT69*'PRECIOS SEGUN ADJ (RURAL)'!$B$8*'PRECIOS SEGUN ADJ (RURAL)'!$C$8</f>
        <v>28077.999999999996</v>
      </c>
      <c r="AX69" s="80" t="e" vm="1">
        <f>+[4]!NumLetras(AW69,"PESO","PESOS DOMINICANOS","$EE $m CON #d/100 CENTAVOS")</f>
        <v>#VALUE!</v>
      </c>
      <c r="AY69" s="80">
        <f t="shared" si="57"/>
        <v>5054.04</v>
      </c>
      <c r="AZ69" s="165">
        <v>17</v>
      </c>
      <c r="BA69" s="37">
        <f t="shared" si="40"/>
        <v>680</v>
      </c>
      <c r="BB69" s="189">
        <v>68.099999999999994</v>
      </c>
      <c r="BC69" s="80">
        <f>+AZ69*'PRECIOS SEGUN ADJ (RURAL)'!$B$9*'PRECIOS SEGUN ADJ (RURAL)'!$C$9</f>
        <v>46307.999999999993</v>
      </c>
      <c r="BD69" s="80" t="e" vm="1">
        <f>+[4]!NumLetras(BC69,"PESO","PESOS DOMINICANOS","$EE $m CON #d/100 CENTAVOS")</f>
        <v>#VALUE!</v>
      </c>
      <c r="BE69" s="165">
        <v>375</v>
      </c>
      <c r="BF69" s="37">
        <f t="shared" si="58"/>
        <v>7500</v>
      </c>
      <c r="BG69" s="189">
        <v>5.5</v>
      </c>
      <c r="BH69" s="80">
        <f>+BE69*'PRECIOS SEGUN ADJ (RURAL)'!$B$10*'PRECIOS SEGUN ADJ (RURAL)'!$C$10</f>
        <v>41250</v>
      </c>
      <c r="BI69" s="80" t="e" vm="1">
        <f>+[4]!NumLetras(BH69,"PESO","PESOS DOMINICANOS","$EE $m CON #d/100 CENTAVOS")</f>
        <v>#VALUE!</v>
      </c>
      <c r="BJ69" s="165">
        <v>375</v>
      </c>
      <c r="BK69" s="37">
        <f t="shared" si="41"/>
        <v>15000</v>
      </c>
      <c r="BL69" s="189">
        <v>7.1500000000000012</v>
      </c>
      <c r="BM69" s="80">
        <f>+BJ69*'PRECIOS SEGUN ADJ (RURAL)'!$B$11*'PRECIOS SEGUN ADJ (RURAL)'!$C$11</f>
        <v>107250</v>
      </c>
      <c r="BN69" s="80" t="e" vm="1">
        <f>+[4]!NumLetras(BM69,"PESO","PESOS DOMINICANOS","$EE $m CON #d/100 CENTAVOS")</f>
        <v>#VALUE!</v>
      </c>
      <c r="BO69" s="165">
        <v>375</v>
      </c>
      <c r="BP69" s="37">
        <f t="shared" si="42"/>
        <v>15000</v>
      </c>
      <c r="BQ69" s="189">
        <v>6.84</v>
      </c>
      <c r="BR69" s="80">
        <f>+BO69*'PRECIOS SEGUN ADJ (RURAL)'!$B$12*'PRECIOS SEGUN ADJ (RURAL)'!$C$12</f>
        <v>102600</v>
      </c>
      <c r="BS69" s="80" t="e" vm="1">
        <f>+[4]!NumLetras(BR69,"PESO","PESOS DOMINICANOS","$EE $m CON #d/100 CENTAVOS")</f>
        <v>#VALUE!</v>
      </c>
      <c r="BT69" s="193">
        <v>48</v>
      </c>
      <c r="BU69" s="194">
        <f t="shared" si="43"/>
        <v>1920</v>
      </c>
      <c r="BV69" s="195">
        <v>21.68</v>
      </c>
      <c r="BW69" s="196">
        <f>+BT69*'PRECIOS SEGUN ADJ (RURAL)'!$B$13*'PRECIOS SEGUN ADJ (RURAL)'!$C$13</f>
        <v>41625.599999999991</v>
      </c>
      <c r="BX69" s="196" t="e" vm="1">
        <f>+[4]!NumLetras(BW69,"PESO","PESOS DOMINICANOS","$EE $m CON #d/100 CENTAVOS")</f>
        <v>#VALUE!</v>
      </c>
      <c r="BY69" s="165">
        <v>375</v>
      </c>
      <c r="BZ69" s="37">
        <f t="shared" si="44"/>
        <v>15000</v>
      </c>
      <c r="CA69" s="189">
        <v>6.5999999999999988</v>
      </c>
      <c r="CB69" s="80">
        <f>+BY69*'PRECIOS SEGUN ADJ (RURAL)'!$B$14*'PRECIOS SEGUN ADJ (RURAL)'!$C$14</f>
        <v>99000</v>
      </c>
      <c r="CC69" s="80" t="e" vm="1">
        <f>+[4]!NumLetras(CB69,"PESO","PESOS DOMINICANOS","$EE $m CON #d/100 CENTAVOS")</f>
        <v>#VALUE!</v>
      </c>
      <c r="CD69" s="165">
        <v>13</v>
      </c>
      <c r="CE69" s="37">
        <f t="shared" si="45"/>
        <v>520</v>
      </c>
      <c r="CF69" s="189">
        <v>82.59999999999998</v>
      </c>
      <c r="CG69" s="80">
        <f>+CD69*'PRECIOS SEGUN ADJ (RURAL)'!$B$15*'PRECIOS SEGUN ADJ (RURAL)'!$C$15</f>
        <v>42952</v>
      </c>
      <c r="CH69" s="80" t="e" vm="1">
        <f>+[4]!NumLetras(CG69,"PESO","PESOS DOMINICANOS","$EE $m CON #d/100 CENTAVOS")</f>
        <v>#VALUE!</v>
      </c>
      <c r="CI69" s="80">
        <f t="shared" si="59"/>
        <v>7731.36</v>
      </c>
      <c r="CJ69" s="197">
        <v>375</v>
      </c>
      <c r="CK69" s="198">
        <f t="shared" si="60"/>
        <v>7500</v>
      </c>
      <c r="CL69" s="199">
        <v>5.5</v>
      </c>
      <c r="CM69" s="200">
        <f>+CJ69*'PRECIOS SEGUN ADJ (RURAL)'!$B$16*'PRECIOS SEGUN ADJ (RURAL)'!$C$16</f>
        <v>41250</v>
      </c>
      <c r="CN69" s="200" t="e" vm="1">
        <f>+[4]!NumLetras(CM69,"PESO","PESOS DOMINICANOS","$EE $m CON #d/100 CENTAVOS")</f>
        <v>#VALUE!</v>
      </c>
      <c r="CO69" s="165">
        <v>375</v>
      </c>
      <c r="CP69" s="37">
        <f t="shared" si="46"/>
        <v>15000</v>
      </c>
      <c r="CQ69" s="189">
        <v>23.059999999999995</v>
      </c>
      <c r="CR69" s="80">
        <f>+CO69*'PRECIOS SEGUN ADJ (RURAL)'!$B$17*'PRECIOS SEGUN ADJ (RURAL)'!$C$17</f>
        <v>345900</v>
      </c>
      <c r="CS69" s="80" t="e" vm="1">
        <f>+[4]!NumLetras(CR69,"PESO","PESOS DOMINICANOS","$EE $m CON #d/100 CENTAVOS")</f>
        <v>#VALUE!</v>
      </c>
      <c r="CT69" s="201">
        <v>21</v>
      </c>
      <c r="CU69" s="202">
        <f t="shared" si="47"/>
        <v>840</v>
      </c>
      <c r="CV69" s="203">
        <v>220</v>
      </c>
      <c r="CW69" s="204">
        <f>+CT69*'PRECIOS SEGUN ADJ (RURAL)'!$B$18*'PRECIOS SEGUN ADJ (RURAL)'!$C$18</f>
        <v>184800</v>
      </c>
      <c r="CX69" s="204" t="e" vm="1">
        <f>+[4]!NumLetras(CW69,"PESO","PESOS DOMINICANOS","$EE $m CON #d/100 CENTAVOS")</f>
        <v>#VALUE!</v>
      </c>
      <c r="CY69" s="204">
        <f t="shared" si="61"/>
        <v>33264</v>
      </c>
      <c r="CZ69" s="165">
        <v>15</v>
      </c>
      <c r="DA69" s="37">
        <f t="shared" si="48"/>
        <v>600</v>
      </c>
      <c r="DB69" s="189">
        <v>21.83</v>
      </c>
      <c r="DC69" s="80">
        <f>+CZ69*'PRECIOS SEGUN ADJ (RURAL)'!$B$19*'PRECIOS SEGUN ADJ (RURAL)'!$C$19</f>
        <v>13098</v>
      </c>
      <c r="DD69" s="80" t="e" vm="1">
        <f>+[4]!NumLetras(DC69,"PESO","PESOS DOMINICANOS","$EE $m CON #d/100 CENTAVOS")</f>
        <v>#VALUE!</v>
      </c>
      <c r="DE69" s="80">
        <f t="shared" si="62"/>
        <v>2357.64</v>
      </c>
      <c r="DF69" s="165">
        <v>54</v>
      </c>
      <c r="DG69" s="37">
        <f t="shared" si="49"/>
        <v>2160</v>
      </c>
      <c r="DH69" s="189">
        <v>33</v>
      </c>
      <c r="DI69" s="80">
        <f>+DF69*'PRECIOS SEGUN ADJ (RURAL)'!$B$20*'PRECIOS SEGUN ADJ (RURAL)'!$C$20</f>
        <v>71280</v>
      </c>
      <c r="DJ69" s="80" t="e" vm="1">
        <f>+[4]!NumLetras(DI69,"PESO","PESOS DOMINICANOS","$EE $m CON #d/100 CENTAVOS")</f>
        <v>#VALUE!</v>
      </c>
      <c r="DK69" s="80">
        <f t="shared" si="63"/>
        <v>1705877.29</v>
      </c>
      <c r="DL69" s="80" t="e" vm="1">
        <f>+[4]!NumLetras(DK69,"PESO","PESOS DOMINICANOS","$EE $m CON #d/100 CENTAVOS")</f>
        <v>#VALUE!</v>
      </c>
      <c r="DM69" s="80">
        <f t="shared" si="50"/>
        <v>1847696</v>
      </c>
      <c r="DN69" s="80" t="e" vm="1">
        <f>+[4]!NumLetras(DM69,"PESO","PESOS DOMINICANOS","$EE $m CON #d/100 CENTAVOS")</f>
        <v>#VALUE!</v>
      </c>
      <c r="DO69" s="80">
        <f t="shared" si="51"/>
        <v>141818.71000000002</v>
      </c>
      <c r="DP69" s="80" t="e" vm="1">
        <f>+[4]!NumLetras(DO69,"PESO","PESOS DOMINICANOS","$EE $m CON #d/100 CENTAVOS")</f>
        <v>#VALUE!</v>
      </c>
      <c r="DQ69" s="80">
        <f t="shared" si="64"/>
        <v>369539.2</v>
      </c>
      <c r="DR69" s="80" t="e" vm="1">
        <f>+[4]!NumLetras(DQ69,"PESO","PESOS DOMINICANOS","$EE $m CON #d/100 CENTAVOS")</f>
        <v>#VALUE!</v>
      </c>
      <c r="DS69" s="80">
        <f t="shared" si="65"/>
        <v>18476.96</v>
      </c>
      <c r="DT69" s="80"/>
      <c r="DU69" s="37" t="str">
        <f>+VLOOKUP(D69,'RURAL XENIA'!F:H,2,0)</f>
        <v>R-45</v>
      </c>
    </row>
    <row r="70" spans="1:125" hidden="1">
      <c r="A70" s="37">
        <v>69</v>
      </c>
      <c r="B70" s="37">
        <v>69</v>
      </c>
      <c r="C70" s="26" t="s">
        <v>3318</v>
      </c>
      <c r="D70" s="37">
        <v>132087909</v>
      </c>
      <c r="E70" s="37">
        <f>+VLOOKUP(D70,'INFORMACION DE PROVEEDORES'!C:I,2,0)</f>
        <v>132087909</v>
      </c>
      <c r="F70" s="26" t="str">
        <f>+VLOOKUP(D70,'INFORMACION DE PROVEEDORES'!C:J,4,0)</f>
        <v>DIEGO GIRON PAREDES</v>
      </c>
      <c r="G70" s="37" t="str">
        <f>+VLOOKUP(D70,'INFORMACION DE PROVEEDORES'!C:K,5,0)</f>
        <v>223-0037262-4</v>
      </c>
      <c r="H70" s="26" t="str">
        <f>+VLOOKUP(D70,'INFORMACION DE PROVEEDORES'!C:L,7,0)</f>
        <v>CALLE MARIA TRINIDAD SANCHEZ, 100 BELLA VISTA</v>
      </c>
      <c r="I70" s="37" t="str">
        <f>+VLOOKUP(D70,'INFORMACION DE PROVEEDORES'!C:M,3,0)</f>
        <v xml:space="preserve"> JURÍDICA</v>
      </c>
      <c r="J70" s="37">
        <v>1</v>
      </c>
      <c r="K70" s="37">
        <v>111</v>
      </c>
      <c r="L70" s="37">
        <v>8</v>
      </c>
      <c r="M70" s="37">
        <f t="shared" si="52"/>
        <v>320</v>
      </c>
      <c r="N70" s="189">
        <v>60.180000000000007</v>
      </c>
      <c r="O70" s="80">
        <f>+L70*'PRECIOS SEGUN ADJ (RURAL)'!$B$2*'PRECIOS SEGUN ADJ (RURAL)'!$C$2</f>
        <v>19257.599999999999</v>
      </c>
      <c r="P70" s="80" t="e" vm="1">
        <f>+[4]!NumLetras(O70,"PESO","PESOS DOMINICANOS","$EE $m CON #d/100 CENTAVOS")</f>
        <v>#VALUE!</v>
      </c>
      <c r="Q70" s="80">
        <f t="shared" si="53"/>
        <v>3081.22</v>
      </c>
      <c r="R70" s="165">
        <v>2</v>
      </c>
      <c r="S70" s="37">
        <f t="shared" si="34"/>
        <v>80</v>
      </c>
      <c r="T70" s="189">
        <v>33</v>
      </c>
      <c r="U70" s="80">
        <f>+R70*'PRECIOS SEGUN ADJ (RURAL)'!$B$3*'PRECIOS SEGUN ADJ (RURAL)'!$C$3</f>
        <v>2640</v>
      </c>
      <c r="V70" s="80" t="e" vm="1">
        <f>+[4]!NumLetras(U70,"PESO","PESOS DOMINICANOS","$EE $m CON #d/100 CENTAVOS")</f>
        <v>#VALUE!</v>
      </c>
      <c r="W70" s="165">
        <v>17</v>
      </c>
      <c r="X70" s="37">
        <f t="shared" si="35"/>
        <v>680</v>
      </c>
      <c r="Y70" s="189">
        <v>87.91</v>
      </c>
      <c r="Z70" s="80">
        <f>+W70*'PRECIOS SEGUN ADJ (RURAL)'!$B$4*'PRECIOS SEGUN ADJ (RURAL)'!$C$4</f>
        <v>59778.8</v>
      </c>
      <c r="AA70" s="80" t="e" vm="1">
        <f>+[4]!NumLetras(Z70,"PESO","PESOS DOMINICANOS","$EE $m CON #d/100 CENTAVOS")</f>
        <v>#VALUE!</v>
      </c>
      <c r="AB70" s="80">
        <f t="shared" si="54"/>
        <v>10760.18</v>
      </c>
      <c r="AC70" s="165">
        <v>21</v>
      </c>
      <c r="AD70" s="37">
        <f t="shared" si="36"/>
        <v>840</v>
      </c>
      <c r="AE70" s="189">
        <v>53.95</v>
      </c>
      <c r="AF70" s="80">
        <f>+AC70*'PRECIOS SEGUN ADJ (RURAL)'!$B$5*'PRECIOS SEGUN ADJ (RURAL)'!$C$5</f>
        <v>45318</v>
      </c>
      <c r="AG70" s="80" t="e" vm="1">
        <f>+[4]!NumLetras(AF70,"PESO","PESOS DOMINICANOS","$EE $m CON #d/100 CENTAVOS")</f>
        <v>#VALUE!</v>
      </c>
      <c r="AH70" s="165">
        <v>3</v>
      </c>
      <c r="AI70" s="37">
        <f t="shared" si="37"/>
        <v>120</v>
      </c>
      <c r="AJ70" s="189">
        <v>29.05</v>
      </c>
      <c r="AK70" s="80">
        <f>+AH70*'PRECIOS SEGUN ADJ (RURAL)'!$B$6*'PRECIOS SEGUN ADJ (RURAL)'!$C$6</f>
        <v>3486</v>
      </c>
      <c r="AL70" s="80" t="e" vm="1">
        <f>+[4]!NumLetras(AK70,"PESO","PESOS DOMINICANOS","$EE $m CON #d/100 CENTAVOS")</f>
        <v>#VALUE!</v>
      </c>
      <c r="AM70" s="80">
        <f t="shared" si="55"/>
        <v>557.76</v>
      </c>
      <c r="AN70" s="165">
        <v>7</v>
      </c>
      <c r="AO70" s="37">
        <f t="shared" si="38"/>
        <v>280</v>
      </c>
      <c r="AP70" s="189">
        <v>304.44</v>
      </c>
      <c r="AQ70" s="80">
        <f>+AN70*'PRECIOS SEGUN ADJ (RURAL)'!$B$7*'PRECIOS SEGUN ADJ (RURAL)'!$C$7</f>
        <v>85243.199999999997</v>
      </c>
      <c r="AR70" s="80" t="e" vm="1">
        <f>+[4]!NumLetras(AQ70,"PESO","PESOS DOMINICANOS","$EE $m CON #d/100 CENTAVOS")</f>
        <v>#VALUE!</v>
      </c>
      <c r="AS70" s="80">
        <f t="shared" si="56"/>
        <v>15343.78</v>
      </c>
      <c r="AT70" s="165">
        <v>2</v>
      </c>
      <c r="AU70" s="37">
        <f t="shared" si="39"/>
        <v>80</v>
      </c>
      <c r="AV70" s="189">
        <v>140.38999999999999</v>
      </c>
      <c r="AW70" s="80">
        <f>+AT70*'PRECIOS SEGUN ADJ (RURAL)'!$B$8*'PRECIOS SEGUN ADJ (RURAL)'!$C$8</f>
        <v>11231.199999999999</v>
      </c>
      <c r="AX70" s="80" t="e" vm="1">
        <f>+[4]!NumLetras(AW70,"PESO","PESOS DOMINICANOS","$EE $m CON #d/100 CENTAVOS")</f>
        <v>#VALUE!</v>
      </c>
      <c r="AY70" s="80">
        <f t="shared" si="57"/>
        <v>2021.62</v>
      </c>
      <c r="AZ70" s="165">
        <v>5</v>
      </c>
      <c r="BA70" s="37">
        <f t="shared" si="40"/>
        <v>200</v>
      </c>
      <c r="BB70" s="189">
        <v>68.099999999999994</v>
      </c>
      <c r="BC70" s="80">
        <f>+AZ70*'PRECIOS SEGUN ADJ (RURAL)'!$B$9*'PRECIOS SEGUN ADJ (RURAL)'!$C$9</f>
        <v>13620</v>
      </c>
      <c r="BD70" s="80" t="e" vm="1">
        <f>+[4]!NumLetras(BC70,"PESO","PESOS DOMINICANOS","$EE $m CON #d/100 CENTAVOS")</f>
        <v>#VALUE!</v>
      </c>
      <c r="BE70" s="165">
        <v>111</v>
      </c>
      <c r="BF70" s="37">
        <f t="shared" si="58"/>
        <v>2220</v>
      </c>
      <c r="BG70" s="189">
        <v>5.5</v>
      </c>
      <c r="BH70" s="80">
        <f>+BE70*'PRECIOS SEGUN ADJ (RURAL)'!$B$10*'PRECIOS SEGUN ADJ (RURAL)'!$C$10</f>
        <v>12210</v>
      </c>
      <c r="BI70" s="80" t="e" vm="1">
        <f>+[4]!NumLetras(BH70,"PESO","PESOS DOMINICANOS","$EE $m CON #d/100 CENTAVOS")</f>
        <v>#VALUE!</v>
      </c>
      <c r="BJ70" s="165">
        <v>111</v>
      </c>
      <c r="BK70" s="37">
        <f t="shared" si="41"/>
        <v>4440</v>
      </c>
      <c r="BL70" s="189">
        <v>7.1500000000000012</v>
      </c>
      <c r="BM70" s="80">
        <f>+BJ70*'PRECIOS SEGUN ADJ (RURAL)'!$B$11*'PRECIOS SEGUN ADJ (RURAL)'!$C$11</f>
        <v>31746.000000000004</v>
      </c>
      <c r="BN70" s="80" t="e" vm="1">
        <f>+[4]!NumLetras(BM70,"PESO","PESOS DOMINICANOS","$EE $m CON #d/100 CENTAVOS")</f>
        <v>#VALUE!</v>
      </c>
      <c r="BO70" s="165">
        <v>111</v>
      </c>
      <c r="BP70" s="37">
        <f t="shared" si="42"/>
        <v>4440</v>
      </c>
      <c r="BQ70" s="189">
        <v>6.84</v>
      </c>
      <c r="BR70" s="80">
        <f>+BO70*'PRECIOS SEGUN ADJ (RURAL)'!$B$12*'PRECIOS SEGUN ADJ (RURAL)'!$C$12</f>
        <v>30369.599999999999</v>
      </c>
      <c r="BS70" s="80" t="e" vm="1">
        <f>+[4]!NumLetras(BR70,"PESO","PESOS DOMINICANOS","$EE $m CON #d/100 CENTAVOS")</f>
        <v>#VALUE!</v>
      </c>
      <c r="BT70" s="193">
        <v>14</v>
      </c>
      <c r="BU70" s="194">
        <f t="shared" si="43"/>
        <v>560</v>
      </c>
      <c r="BV70" s="195">
        <v>21.68</v>
      </c>
      <c r="BW70" s="196">
        <f>+BT70*'PRECIOS SEGUN ADJ (RURAL)'!$B$13*'PRECIOS SEGUN ADJ (RURAL)'!$C$13</f>
        <v>12140.8</v>
      </c>
      <c r="BX70" s="196" t="e" vm="1">
        <f>+[4]!NumLetras(BW70,"PESO","PESOS DOMINICANOS","$EE $m CON #d/100 CENTAVOS")</f>
        <v>#VALUE!</v>
      </c>
      <c r="BY70" s="165">
        <v>111</v>
      </c>
      <c r="BZ70" s="37">
        <f t="shared" si="44"/>
        <v>4440</v>
      </c>
      <c r="CA70" s="189">
        <v>6.5999999999999988</v>
      </c>
      <c r="CB70" s="80">
        <f>+BY70*'PRECIOS SEGUN ADJ (RURAL)'!$B$14*'PRECIOS SEGUN ADJ (RURAL)'!$C$14</f>
        <v>29303.999999999996</v>
      </c>
      <c r="CC70" s="80" t="e" vm="1">
        <f>+[4]!NumLetras(CB70,"PESO","PESOS DOMINICANOS","$EE $m CON #d/100 CENTAVOS")</f>
        <v>#VALUE!</v>
      </c>
      <c r="CD70" s="165">
        <v>4</v>
      </c>
      <c r="CE70" s="37">
        <f t="shared" si="45"/>
        <v>160</v>
      </c>
      <c r="CF70" s="189">
        <v>82.59999999999998</v>
      </c>
      <c r="CG70" s="80">
        <f>+CD70*'PRECIOS SEGUN ADJ (RURAL)'!$B$15*'PRECIOS SEGUN ADJ (RURAL)'!$C$15</f>
        <v>13216</v>
      </c>
      <c r="CH70" s="80" t="e" vm="1">
        <f>+[4]!NumLetras(CG70,"PESO","PESOS DOMINICANOS","$EE $m CON #d/100 CENTAVOS")</f>
        <v>#VALUE!</v>
      </c>
      <c r="CI70" s="80">
        <f t="shared" si="59"/>
        <v>2378.88</v>
      </c>
      <c r="CJ70" s="197">
        <v>111</v>
      </c>
      <c r="CK70" s="198">
        <f t="shared" si="60"/>
        <v>2220</v>
      </c>
      <c r="CL70" s="199">
        <v>5.5</v>
      </c>
      <c r="CM70" s="200">
        <f>+CJ70*'PRECIOS SEGUN ADJ (RURAL)'!$B$16*'PRECIOS SEGUN ADJ (RURAL)'!$C$16</f>
        <v>12210</v>
      </c>
      <c r="CN70" s="200" t="e" vm="1">
        <f>+[4]!NumLetras(CM70,"PESO","PESOS DOMINICANOS","$EE $m CON #d/100 CENTAVOS")</f>
        <v>#VALUE!</v>
      </c>
      <c r="CO70" s="165">
        <v>111</v>
      </c>
      <c r="CP70" s="37">
        <f t="shared" si="46"/>
        <v>4440</v>
      </c>
      <c r="CQ70" s="189">
        <v>23.059999999999995</v>
      </c>
      <c r="CR70" s="80">
        <f>+CO70*'PRECIOS SEGUN ADJ (RURAL)'!$B$17*'PRECIOS SEGUN ADJ (RURAL)'!$C$17</f>
        <v>102386.4</v>
      </c>
      <c r="CS70" s="80" t="e" vm="1">
        <f>+[4]!NumLetras(CR70,"PESO","PESOS DOMINICANOS","$EE $m CON #d/100 CENTAVOS")</f>
        <v>#VALUE!</v>
      </c>
      <c r="CT70" s="201">
        <v>7</v>
      </c>
      <c r="CU70" s="202">
        <f t="shared" si="47"/>
        <v>280</v>
      </c>
      <c r="CV70" s="203">
        <v>220</v>
      </c>
      <c r="CW70" s="204">
        <f>+CT70*'PRECIOS SEGUN ADJ (RURAL)'!$B$18*'PRECIOS SEGUN ADJ (RURAL)'!$C$18</f>
        <v>61600</v>
      </c>
      <c r="CX70" s="204" t="e" vm="1">
        <f>+[4]!NumLetras(CW70,"PESO","PESOS DOMINICANOS","$EE $m CON #d/100 CENTAVOS")</f>
        <v>#VALUE!</v>
      </c>
      <c r="CY70" s="204">
        <f t="shared" si="61"/>
        <v>11088</v>
      </c>
      <c r="CZ70" s="165">
        <v>5</v>
      </c>
      <c r="DA70" s="37">
        <f t="shared" si="48"/>
        <v>200</v>
      </c>
      <c r="DB70" s="189">
        <v>21.83</v>
      </c>
      <c r="DC70" s="80">
        <f>+CZ70*'PRECIOS SEGUN ADJ (RURAL)'!$B$19*'PRECIOS SEGUN ADJ (RURAL)'!$C$19</f>
        <v>4366</v>
      </c>
      <c r="DD70" s="80" t="e" vm="1">
        <f>+[4]!NumLetras(DC70,"PESO","PESOS DOMINICANOS","$EE $m CON #d/100 CENTAVOS")</f>
        <v>#VALUE!</v>
      </c>
      <c r="DE70" s="80">
        <f t="shared" si="62"/>
        <v>785.88</v>
      </c>
      <c r="DF70" s="165">
        <v>16</v>
      </c>
      <c r="DG70" s="37">
        <f t="shared" si="49"/>
        <v>640</v>
      </c>
      <c r="DH70" s="189">
        <v>33</v>
      </c>
      <c r="DI70" s="80">
        <f>+DF70*'PRECIOS SEGUN ADJ (RURAL)'!$B$20*'PRECIOS SEGUN ADJ (RURAL)'!$C$20</f>
        <v>21120</v>
      </c>
      <c r="DJ70" s="80" t="e" vm="1">
        <f>+[4]!NumLetras(DI70,"PESO","PESOS DOMINICANOS","$EE $m CON #d/100 CENTAVOS")</f>
        <v>#VALUE!</v>
      </c>
      <c r="DK70" s="80">
        <f t="shared" si="63"/>
        <v>525226.27999999991</v>
      </c>
      <c r="DL70" s="80" t="e" vm="1">
        <f>+[4]!NumLetras(DK70,"PESO","PESOS DOMINICANOS","$EE $m CON #d/100 CENTAVOS")</f>
        <v>#VALUE!</v>
      </c>
      <c r="DM70" s="80">
        <f t="shared" si="50"/>
        <v>571243.59999999986</v>
      </c>
      <c r="DN70" s="80" t="e" vm="1">
        <f>+[4]!NumLetras(DM70,"PESO","PESOS DOMINICANOS","$EE $m CON #d/100 CENTAVOS")</f>
        <v>#VALUE!</v>
      </c>
      <c r="DO70" s="80">
        <f t="shared" si="51"/>
        <v>46017.32</v>
      </c>
      <c r="DP70" s="80" t="e" vm="1">
        <f>+[4]!NumLetras(DO70,"PESO","PESOS DOMINICANOS","$EE $m CON #d/100 CENTAVOS")</f>
        <v>#VALUE!</v>
      </c>
      <c r="DQ70" s="80">
        <f t="shared" si="64"/>
        <v>114248.72</v>
      </c>
      <c r="DR70" s="80" t="e" vm="1">
        <f>+[4]!NumLetras(DQ70,"PESO","PESOS DOMINICANOS","$EE $m CON #d/100 CENTAVOS")</f>
        <v>#VALUE!</v>
      </c>
      <c r="DS70" s="80">
        <f t="shared" si="65"/>
        <v>5712.44</v>
      </c>
      <c r="DT70" s="80"/>
      <c r="DU70" s="37" t="str">
        <f>+VLOOKUP(D70,'RURAL XENIA'!F:H,2,0)</f>
        <v>R-41</v>
      </c>
    </row>
    <row r="71" spans="1:125" hidden="1">
      <c r="A71" s="37">
        <v>70</v>
      </c>
      <c r="B71" s="37">
        <v>70</v>
      </c>
      <c r="C71" s="26" t="s">
        <v>3334</v>
      </c>
      <c r="D71" s="37">
        <v>132140052</v>
      </c>
      <c r="E71" s="37">
        <f>+VLOOKUP(D71,'INFORMACION DE PROVEEDORES'!C:I,2,0)</f>
        <v>132140052</v>
      </c>
      <c r="F71" s="26" t="str">
        <f>+VLOOKUP(D71,'INFORMACION DE PROVEEDORES'!C:J,4,0)</f>
        <v>SILVIA VIÑALS FONRSECA</v>
      </c>
      <c r="G71" s="37" t="str">
        <f>+VLOOKUP(D71,'INFORMACION DE PROVEEDORES'!C:K,5,0)</f>
        <v>224-0013325-6</v>
      </c>
      <c r="H71" s="26" t="str">
        <f>+VLOOKUP(D71,'INFORMACION DE PROVEEDORES'!C:L,7,0)</f>
        <v xml:space="preserve">CALLE PRINCIPAL 58, PALAVE, SANTO DOMINGO OESTE </v>
      </c>
      <c r="I71" s="37" t="str">
        <f>+VLOOKUP(D71,'INFORMACION DE PROVEEDORES'!C:M,3,0)</f>
        <v xml:space="preserve"> JURÍDICA</v>
      </c>
      <c r="J71" s="37">
        <v>1</v>
      </c>
      <c r="K71" s="37">
        <v>232</v>
      </c>
      <c r="L71" s="37">
        <v>16</v>
      </c>
      <c r="M71" s="37">
        <f t="shared" si="52"/>
        <v>640</v>
      </c>
      <c r="N71" s="189">
        <v>60.180000000000007</v>
      </c>
      <c r="O71" s="80">
        <f>+L71*'PRECIOS SEGUN ADJ (RURAL)'!$B$2*'PRECIOS SEGUN ADJ (RURAL)'!$C$2</f>
        <v>38515.199999999997</v>
      </c>
      <c r="P71" s="80" t="e" vm="1">
        <f>+[4]!NumLetras(O71,"PESO","PESOS DOMINICANOS","$EE $m CON #d/100 CENTAVOS")</f>
        <v>#VALUE!</v>
      </c>
      <c r="Q71" s="80">
        <f t="shared" si="53"/>
        <v>6162.43</v>
      </c>
      <c r="R71" s="165">
        <v>3</v>
      </c>
      <c r="S71" s="37">
        <f t="shared" si="34"/>
        <v>120</v>
      </c>
      <c r="T71" s="189">
        <v>33</v>
      </c>
      <c r="U71" s="80">
        <f>+R71*'PRECIOS SEGUN ADJ (RURAL)'!$B$3*'PRECIOS SEGUN ADJ (RURAL)'!$C$3</f>
        <v>3960</v>
      </c>
      <c r="V71" s="80" t="e" vm="1">
        <f>+[4]!NumLetras(U71,"PESO","PESOS DOMINICANOS","$EE $m CON #d/100 CENTAVOS")</f>
        <v>#VALUE!</v>
      </c>
      <c r="W71" s="165">
        <v>36</v>
      </c>
      <c r="X71" s="37">
        <f t="shared" si="35"/>
        <v>1440</v>
      </c>
      <c r="Y71" s="189">
        <v>87.91</v>
      </c>
      <c r="Z71" s="80">
        <f>+W71*'PRECIOS SEGUN ADJ (RURAL)'!$B$4*'PRECIOS SEGUN ADJ (RURAL)'!$C$4</f>
        <v>126590.39999999999</v>
      </c>
      <c r="AA71" s="80" t="e" vm="1">
        <f>+[4]!NumLetras(Z71,"PESO","PESOS DOMINICANOS","$EE $m CON #d/100 CENTAVOS")</f>
        <v>#VALUE!</v>
      </c>
      <c r="AB71" s="80">
        <f t="shared" si="54"/>
        <v>22786.27</v>
      </c>
      <c r="AC71" s="165">
        <v>43</v>
      </c>
      <c r="AD71" s="37">
        <f t="shared" si="36"/>
        <v>1720</v>
      </c>
      <c r="AE71" s="189">
        <v>53.95</v>
      </c>
      <c r="AF71" s="80">
        <f>+AC71*'PRECIOS SEGUN ADJ (RURAL)'!$B$5*'PRECIOS SEGUN ADJ (RURAL)'!$C$5</f>
        <v>92794</v>
      </c>
      <c r="AG71" s="80" t="e" vm="1">
        <f>+[4]!NumLetras(AF71,"PESO","PESOS DOMINICANOS","$EE $m CON #d/100 CENTAVOS")</f>
        <v>#VALUE!</v>
      </c>
      <c r="AH71" s="165">
        <v>6</v>
      </c>
      <c r="AI71" s="37">
        <f t="shared" si="37"/>
        <v>240</v>
      </c>
      <c r="AJ71" s="189">
        <v>29.05</v>
      </c>
      <c r="AK71" s="80">
        <f>+AH71*'PRECIOS SEGUN ADJ (RURAL)'!$B$6*'PRECIOS SEGUN ADJ (RURAL)'!$C$6</f>
        <v>6972</v>
      </c>
      <c r="AL71" s="80" t="e" vm="1">
        <f>+[4]!NumLetras(AK71,"PESO","PESOS DOMINICANOS","$EE $m CON #d/100 CENTAVOS")</f>
        <v>#VALUE!</v>
      </c>
      <c r="AM71" s="80">
        <f t="shared" si="55"/>
        <v>1115.52</v>
      </c>
      <c r="AN71" s="165">
        <v>13</v>
      </c>
      <c r="AO71" s="37">
        <f t="shared" si="38"/>
        <v>520</v>
      </c>
      <c r="AP71" s="189">
        <v>304.44</v>
      </c>
      <c r="AQ71" s="80">
        <f>+AN71*'PRECIOS SEGUN ADJ (RURAL)'!$B$7*'PRECIOS SEGUN ADJ (RURAL)'!$C$7</f>
        <v>158308.79999999999</v>
      </c>
      <c r="AR71" s="80" t="e" vm="1">
        <f>+[4]!NumLetras(AQ71,"PESO","PESOS DOMINICANOS","$EE $m CON #d/100 CENTAVOS")</f>
        <v>#VALUE!</v>
      </c>
      <c r="AS71" s="80">
        <f t="shared" si="56"/>
        <v>28495.58</v>
      </c>
      <c r="AT71" s="165">
        <v>3</v>
      </c>
      <c r="AU71" s="37">
        <f t="shared" si="39"/>
        <v>120</v>
      </c>
      <c r="AV71" s="189">
        <v>140.38999999999999</v>
      </c>
      <c r="AW71" s="80">
        <f>+AT71*'PRECIOS SEGUN ADJ (RURAL)'!$B$8*'PRECIOS SEGUN ADJ (RURAL)'!$C$8</f>
        <v>16846.8</v>
      </c>
      <c r="AX71" s="80" t="e" vm="1">
        <f>+[4]!NumLetras(AW71,"PESO","PESOS DOMINICANOS","$EE $m CON #d/100 CENTAVOS")</f>
        <v>#VALUE!</v>
      </c>
      <c r="AY71" s="80">
        <f t="shared" si="57"/>
        <v>3032.42</v>
      </c>
      <c r="AZ71" s="165">
        <v>11</v>
      </c>
      <c r="BA71" s="37">
        <f t="shared" si="40"/>
        <v>440</v>
      </c>
      <c r="BB71" s="189">
        <v>68.099999999999994</v>
      </c>
      <c r="BC71" s="80">
        <f>+AZ71*'PRECIOS SEGUN ADJ (RURAL)'!$B$9*'PRECIOS SEGUN ADJ (RURAL)'!$C$9</f>
        <v>29963.999999999996</v>
      </c>
      <c r="BD71" s="80" t="e" vm="1">
        <f>+[4]!NumLetras(BC71,"PESO","PESOS DOMINICANOS","$EE $m CON #d/100 CENTAVOS")</f>
        <v>#VALUE!</v>
      </c>
      <c r="BE71" s="165">
        <v>232</v>
      </c>
      <c r="BF71" s="37">
        <f t="shared" si="58"/>
        <v>4640</v>
      </c>
      <c r="BG71" s="189">
        <v>5.5</v>
      </c>
      <c r="BH71" s="80">
        <f>+BE71*'PRECIOS SEGUN ADJ (RURAL)'!$B$10*'PRECIOS SEGUN ADJ (RURAL)'!$C$10</f>
        <v>25520</v>
      </c>
      <c r="BI71" s="80" t="e" vm="1">
        <f>+[4]!NumLetras(BH71,"PESO","PESOS DOMINICANOS","$EE $m CON #d/100 CENTAVOS")</f>
        <v>#VALUE!</v>
      </c>
      <c r="BJ71" s="165">
        <v>232</v>
      </c>
      <c r="BK71" s="37">
        <f t="shared" si="41"/>
        <v>9280</v>
      </c>
      <c r="BL71" s="189">
        <v>7.1500000000000012</v>
      </c>
      <c r="BM71" s="80">
        <f>+BJ71*'PRECIOS SEGUN ADJ (RURAL)'!$B$11*'PRECIOS SEGUN ADJ (RURAL)'!$C$11</f>
        <v>66352</v>
      </c>
      <c r="BN71" s="80" t="e" vm="1">
        <f>+[4]!NumLetras(BM71,"PESO","PESOS DOMINICANOS","$EE $m CON #d/100 CENTAVOS")</f>
        <v>#VALUE!</v>
      </c>
      <c r="BO71" s="165">
        <v>232</v>
      </c>
      <c r="BP71" s="37">
        <f t="shared" si="42"/>
        <v>9280</v>
      </c>
      <c r="BQ71" s="189">
        <v>6.84</v>
      </c>
      <c r="BR71" s="80">
        <f>+BO71*'PRECIOS SEGUN ADJ (RURAL)'!$B$12*'PRECIOS SEGUN ADJ (RURAL)'!$C$12</f>
        <v>63475.199999999997</v>
      </c>
      <c r="BS71" s="80" t="e" vm="1">
        <f>+[4]!NumLetras(BR71,"PESO","PESOS DOMINICANOS","$EE $m CON #d/100 CENTAVOS")</f>
        <v>#VALUE!</v>
      </c>
      <c r="BT71" s="193">
        <v>30</v>
      </c>
      <c r="BU71" s="194">
        <f t="shared" si="43"/>
        <v>1200</v>
      </c>
      <c r="BV71" s="195">
        <v>21.68</v>
      </c>
      <c r="BW71" s="196">
        <f>+BT71*'PRECIOS SEGUN ADJ (RURAL)'!$B$13*'PRECIOS SEGUN ADJ (RURAL)'!$C$13</f>
        <v>26016</v>
      </c>
      <c r="BX71" s="196" t="e" vm="1">
        <f>+[4]!NumLetras(BW71,"PESO","PESOS DOMINICANOS","$EE $m CON #d/100 CENTAVOS")</f>
        <v>#VALUE!</v>
      </c>
      <c r="BY71" s="165">
        <v>232</v>
      </c>
      <c r="BZ71" s="37">
        <f t="shared" si="44"/>
        <v>9280</v>
      </c>
      <c r="CA71" s="189">
        <v>6.5999999999999988</v>
      </c>
      <c r="CB71" s="80">
        <f>+BY71*'PRECIOS SEGUN ADJ (RURAL)'!$B$14*'PRECIOS SEGUN ADJ (RURAL)'!$C$14</f>
        <v>61247.999999999993</v>
      </c>
      <c r="CC71" s="80" t="e" vm="1">
        <f>+[4]!NumLetras(CB71,"PESO","PESOS DOMINICANOS","$EE $m CON #d/100 CENTAVOS")</f>
        <v>#VALUE!</v>
      </c>
      <c r="CD71" s="165">
        <v>8</v>
      </c>
      <c r="CE71" s="37">
        <f t="shared" si="45"/>
        <v>320</v>
      </c>
      <c r="CF71" s="189">
        <v>82.59999999999998</v>
      </c>
      <c r="CG71" s="80">
        <f>+CD71*'PRECIOS SEGUN ADJ (RURAL)'!$B$15*'PRECIOS SEGUN ADJ (RURAL)'!$C$15</f>
        <v>26432</v>
      </c>
      <c r="CH71" s="80" t="e" vm="1">
        <f>+[4]!NumLetras(CG71,"PESO","PESOS DOMINICANOS","$EE $m CON #d/100 CENTAVOS")</f>
        <v>#VALUE!</v>
      </c>
      <c r="CI71" s="80">
        <f t="shared" si="59"/>
        <v>4757.76</v>
      </c>
      <c r="CJ71" s="197">
        <v>232</v>
      </c>
      <c r="CK71" s="198">
        <f t="shared" si="60"/>
        <v>4640</v>
      </c>
      <c r="CL71" s="199">
        <v>5.5</v>
      </c>
      <c r="CM71" s="200">
        <f>+CJ71*'PRECIOS SEGUN ADJ (RURAL)'!$B$16*'PRECIOS SEGUN ADJ (RURAL)'!$C$16</f>
        <v>25520</v>
      </c>
      <c r="CN71" s="200" t="e" vm="1">
        <f>+[4]!NumLetras(CM71,"PESO","PESOS DOMINICANOS","$EE $m CON #d/100 CENTAVOS")</f>
        <v>#VALUE!</v>
      </c>
      <c r="CO71" s="165">
        <v>232</v>
      </c>
      <c r="CP71" s="37">
        <f t="shared" si="46"/>
        <v>9280</v>
      </c>
      <c r="CQ71" s="189">
        <v>23.059999999999995</v>
      </c>
      <c r="CR71" s="80">
        <f>+CO71*'PRECIOS SEGUN ADJ (RURAL)'!$B$17*'PRECIOS SEGUN ADJ (RURAL)'!$C$17</f>
        <v>213996.79999999999</v>
      </c>
      <c r="CS71" s="80" t="e" vm="1">
        <f>+[4]!NumLetras(CR71,"PESO","PESOS DOMINICANOS","$EE $m CON #d/100 CENTAVOS")</f>
        <v>#VALUE!</v>
      </c>
      <c r="CT71" s="201">
        <v>13</v>
      </c>
      <c r="CU71" s="202">
        <f t="shared" si="47"/>
        <v>520</v>
      </c>
      <c r="CV71" s="203">
        <v>220</v>
      </c>
      <c r="CW71" s="204">
        <f>+CT71*'PRECIOS SEGUN ADJ (RURAL)'!$B$18*'PRECIOS SEGUN ADJ (RURAL)'!$C$18</f>
        <v>114400</v>
      </c>
      <c r="CX71" s="204" t="e" vm="1">
        <f>+[4]!NumLetras(CW71,"PESO","PESOS DOMINICANOS","$EE $m CON #d/100 CENTAVOS")</f>
        <v>#VALUE!</v>
      </c>
      <c r="CY71" s="204">
        <f t="shared" si="61"/>
        <v>20592</v>
      </c>
      <c r="CZ71" s="165">
        <v>10</v>
      </c>
      <c r="DA71" s="37">
        <f t="shared" si="48"/>
        <v>400</v>
      </c>
      <c r="DB71" s="189">
        <v>21.83</v>
      </c>
      <c r="DC71" s="80">
        <f>+CZ71*'PRECIOS SEGUN ADJ (RURAL)'!$B$19*'PRECIOS SEGUN ADJ (RURAL)'!$C$19</f>
        <v>8732</v>
      </c>
      <c r="DD71" s="80" t="e" vm="1">
        <f>+[4]!NumLetras(DC71,"PESO","PESOS DOMINICANOS","$EE $m CON #d/100 CENTAVOS")</f>
        <v>#VALUE!</v>
      </c>
      <c r="DE71" s="80">
        <f t="shared" si="62"/>
        <v>1571.76</v>
      </c>
      <c r="DF71" s="165">
        <v>34</v>
      </c>
      <c r="DG71" s="37">
        <f t="shared" si="49"/>
        <v>1360</v>
      </c>
      <c r="DH71" s="189">
        <v>33</v>
      </c>
      <c r="DI71" s="80">
        <f>+DF71*'PRECIOS SEGUN ADJ (RURAL)'!$B$20*'PRECIOS SEGUN ADJ (RURAL)'!$C$20</f>
        <v>44880</v>
      </c>
      <c r="DJ71" s="80" t="e" vm="1">
        <f>+[4]!NumLetras(DI71,"PESO","PESOS DOMINICANOS","$EE $m CON #d/100 CENTAVOS")</f>
        <v>#VALUE!</v>
      </c>
      <c r="DK71" s="80">
        <f t="shared" si="63"/>
        <v>1062009.46</v>
      </c>
      <c r="DL71" s="80" t="e" vm="1">
        <f>+[4]!NumLetras(DK71,"PESO","PESOS DOMINICANOS","$EE $m CON #d/100 CENTAVOS")</f>
        <v>#VALUE!</v>
      </c>
      <c r="DM71" s="80">
        <f t="shared" si="50"/>
        <v>1150523.2</v>
      </c>
      <c r="DN71" s="80" t="e" vm="1">
        <f>+[4]!NumLetras(DM71,"PESO","PESOS DOMINICANOS","$EE $m CON #d/100 CENTAVOS")</f>
        <v>#VALUE!</v>
      </c>
      <c r="DO71" s="80">
        <f t="shared" si="51"/>
        <v>88513.739999999991</v>
      </c>
      <c r="DP71" s="80" t="e" vm="1">
        <f>+[4]!NumLetras(DO71,"PESO","PESOS DOMINICANOS","$EE $m CON #d/100 CENTAVOS")</f>
        <v>#VALUE!</v>
      </c>
      <c r="DQ71" s="80">
        <f t="shared" si="64"/>
        <v>230104.64</v>
      </c>
      <c r="DR71" s="80" t="e" vm="1">
        <f>+[4]!NumLetras(DQ71,"PESO","PESOS DOMINICANOS","$EE $m CON #d/100 CENTAVOS")</f>
        <v>#VALUE!</v>
      </c>
      <c r="DS71" s="80">
        <f t="shared" si="65"/>
        <v>11505.23</v>
      </c>
      <c r="DT71" s="80"/>
      <c r="DU71" s="37" t="str">
        <f>+VLOOKUP(D71,'RURAL XENIA'!F:H,2,0)</f>
        <v>R-10</v>
      </c>
    </row>
    <row r="72" spans="1:125">
      <c r="A72" s="37">
        <v>71</v>
      </c>
      <c r="B72" s="37">
        <v>71</v>
      </c>
      <c r="C72" s="26" t="s">
        <v>1425</v>
      </c>
      <c r="D72" s="37">
        <v>201036902</v>
      </c>
      <c r="E72" s="37" t="str">
        <f>+VLOOKUP(D72,'INFORMACION DE PROVEEDORES'!C:I,2,0)</f>
        <v>002-0010360-2</v>
      </c>
      <c r="F72" s="26" t="str">
        <f>+VLOOKUP(D72,'INFORMACION DE PROVEEDORES'!C:J,4,0)</f>
        <v>HECTOR BIENVENIDO HERRERA ROMERO</v>
      </c>
      <c r="G72" s="37" t="str">
        <f>+VLOOKUP(D72,'INFORMACION DE PROVEEDORES'!C:K,5,0)</f>
        <v>002-0010360-2</v>
      </c>
      <c r="H72" s="26" t="str">
        <f>+VLOOKUP(D72,'INFORMACION DE PROVEEDORES'!C:L,7,0)</f>
        <v>CAKKE MELLA, ESQUINA CAPOTILLO NO. 34, LOS TIBURONES, BANI, PROVINCIA PERAVIA</v>
      </c>
      <c r="I72" s="37" t="str">
        <f>+VLOOKUP(D72,'INFORMACION DE PROVEEDORES'!C:M,3,0)</f>
        <v xml:space="preserve"> FÍSICA</v>
      </c>
      <c r="J72" s="37">
        <v>1</v>
      </c>
      <c r="K72" s="37">
        <v>146</v>
      </c>
      <c r="L72" s="37">
        <v>10</v>
      </c>
      <c r="M72" s="37">
        <f t="shared" si="52"/>
        <v>400</v>
      </c>
      <c r="N72" s="189">
        <v>60.180000000000007</v>
      </c>
      <c r="O72" s="80">
        <f>+L72*'PRECIOS SEGUN ADJ (RURAL)'!$B$2*'PRECIOS SEGUN ADJ (RURAL)'!$C$2</f>
        <v>24072</v>
      </c>
      <c r="P72" s="80" t="e" vm="1">
        <f>+[4]!NumLetras(O72,"PESO","PESOS DOMINICANOS","$EE $m CON #d/100 CENTAVOS")</f>
        <v>#VALUE!</v>
      </c>
      <c r="Q72" s="80">
        <f t="shared" si="53"/>
        <v>3851.52</v>
      </c>
      <c r="R72" s="165">
        <v>2</v>
      </c>
      <c r="S72" s="37">
        <f t="shared" si="34"/>
        <v>80</v>
      </c>
      <c r="T72" s="189">
        <v>33</v>
      </c>
      <c r="U72" s="80">
        <f>+R72*'PRECIOS SEGUN ADJ (RURAL)'!$B$3*'PRECIOS SEGUN ADJ (RURAL)'!$C$3</f>
        <v>2640</v>
      </c>
      <c r="V72" s="80" t="e" vm="1">
        <f>+[4]!NumLetras(U72,"PESO","PESOS DOMINICANOS","$EE $m CON #d/100 CENTAVOS")</f>
        <v>#VALUE!</v>
      </c>
      <c r="W72" s="165">
        <v>23</v>
      </c>
      <c r="X72" s="37">
        <f t="shared" si="35"/>
        <v>920</v>
      </c>
      <c r="Y72" s="189">
        <v>87.91</v>
      </c>
      <c r="Z72" s="80">
        <f>+W72*'PRECIOS SEGUN ADJ (RURAL)'!$B$4*'PRECIOS SEGUN ADJ (RURAL)'!$C$4</f>
        <v>80877.2</v>
      </c>
      <c r="AA72" s="80" t="e" vm="1">
        <f>+[4]!NumLetras(Z72,"PESO","PESOS DOMINICANOS","$EE $m CON #d/100 CENTAVOS")</f>
        <v>#VALUE!</v>
      </c>
      <c r="AB72" s="80">
        <f t="shared" si="54"/>
        <v>14557.9</v>
      </c>
      <c r="AC72" s="165">
        <v>27</v>
      </c>
      <c r="AD72" s="37">
        <f t="shared" si="36"/>
        <v>1080</v>
      </c>
      <c r="AE72" s="189">
        <v>53.95</v>
      </c>
      <c r="AF72" s="80">
        <f>+AC72*'PRECIOS SEGUN ADJ (RURAL)'!$B$5*'PRECIOS SEGUN ADJ (RURAL)'!$C$5</f>
        <v>58266</v>
      </c>
      <c r="AG72" s="80" t="e" vm="1">
        <f>+[4]!NumLetras(AF72,"PESO","PESOS DOMINICANOS","$EE $m CON #d/100 CENTAVOS")</f>
        <v>#VALUE!</v>
      </c>
      <c r="AH72" s="165">
        <v>4</v>
      </c>
      <c r="AI72" s="37">
        <f t="shared" si="37"/>
        <v>160</v>
      </c>
      <c r="AJ72" s="189">
        <v>29.05</v>
      </c>
      <c r="AK72" s="80">
        <f>+AH72*'PRECIOS SEGUN ADJ (RURAL)'!$B$6*'PRECIOS SEGUN ADJ (RURAL)'!$C$6</f>
        <v>4648</v>
      </c>
      <c r="AL72" s="80" t="e" vm="1">
        <f>+[4]!NumLetras(AK72,"PESO","PESOS DOMINICANOS","$EE $m CON #d/100 CENTAVOS")</f>
        <v>#VALUE!</v>
      </c>
      <c r="AM72" s="80">
        <f t="shared" si="55"/>
        <v>743.68</v>
      </c>
      <c r="AN72" s="165">
        <v>9</v>
      </c>
      <c r="AO72" s="37">
        <f t="shared" si="38"/>
        <v>360</v>
      </c>
      <c r="AP72" s="189">
        <v>304.44</v>
      </c>
      <c r="AQ72" s="80">
        <f>+AN72*'PRECIOS SEGUN ADJ (RURAL)'!$B$7*'PRECIOS SEGUN ADJ (RURAL)'!$C$7</f>
        <v>109598.39999999999</v>
      </c>
      <c r="AR72" s="80" t="e" vm="1">
        <f>+[4]!NumLetras(AQ72,"PESO","PESOS DOMINICANOS","$EE $m CON #d/100 CENTAVOS")</f>
        <v>#VALUE!</v>
      </c>
      <c r="AS72" s="80">
        <f t="shared" si="56"/>
        <v>19727.71</v>
      </c>
      <c r="AT72" s="165">
        <v>2</v>
      </c>
      <c r="AU72" s="37">
        <f t="shared" si="39"/>
        <v>80</v>
      </c>
      <c r="AV72" s="189">
        <v>140.38999999999999</v>
      </c>
      <c r="AW72" s="80">
        <f>+AT72*'PRECIOS SEGUN ADJ (RURAL)'!$B$8*'PRECIOS SEGUN ADJ (RURAL)'!$C$8</f>
        <v>11231.199999999999</v>
      </c>
      <c r="AX72" s="80" t="e" vm="1">
        <f>+[4]!NumLetras(AW72,"PESO","PESOS DOMINICANOS","$EE $m CON #d/100 CENTAVOS")</f>
        <v>#VALUE!</v>
      </c>
      <c r="AY72" s="80">
        <f t="shared" si="57"/>
        <v>2021.62</v>
      </c>
      <c r="AZ72" s="165">
        <v>7</v>
      </c>
      <c r="BA72" s="37">
        <f t="shared" si="40"/>
        <v>280</v>
      </c>
      <c r="BB72" s="189">
        <v>68.099999999999994</v>
      </c>
      <c r="BC72" s="80">
        <f>+AZ72*'PRECIOS SEGUN ADJ (RURAL)'!$B$9*'PRECIOS SEGUN ADJ (RURAL)'!$C$9</f>
        <v>19067.999999999996</v>
      </c>
      <c r="BD72" s="80" t="e" vm="1">
        <f>+[4]!NumLetras(BC72,"PESO","PESOS DOMINICANOS","$EE $m CON #d/100 CENTAVOS")</f>
        <v>#VALUE!</v>
      </c>
      <c r="BE72" s="165">
        <v>146</v>
      </c>
      <c r="BF72" s="37">
        <f t="shared" si="58"/>
        <v>2920</v>
      </c>
      <c r="BG72" s="189">
        <v>5.5</v>
      </c>
      <c r="BH72" s="80">
        <f>+BE72*'PRECIOS SEGUN ADJ (RURAL)'!$B$10*'PRECIOS SEGUN ADJ (RURAL)'!$C$10</f>
        <v>16060</v>
      </c>
      <c r="BI72" s="80" t="e" vm="1">
        <f>+[4]!NumLetras(BH72,"PESO","PESOS DOMINICANOS","$EE $m CON #d/100 CENTAVOS")</f>
        <v>#VALUE!</v>
      </c>
      <c r="BJ72" s="165">
        <v>146</v>
      </c>
      <c r="BK72" s="37">
        <f t="shared" si="41"/>
        <v>5840</v>
      </c>
      <c r="BL72" s="189">
        <v>7.1500000000000012</v>
      </c>
      <c r="BM72" s="80">
        <f>+BJ72*'PRECIOS SEGUN ADJ (RURAL)'!$B$11*'PRECIOS SEGUN ADJ (RURAL)'!$C$11</f>
        <v>41756</v>
      </c>
      <c r="BN72" s="80" t="e" vm="1">
        <f>+[4]!NumLetras(BM72,"PESO","PESOS DOMINICANOS","$EE $m CON #d/100 CENTAVOS")</f>
        <v>#VALUE!</v>
      </c>
      <c r="BO72" s="165">
        <v>146</v>
      </c>
      <c r="BP72" s="37">
        <f t="shared" si="42"/>
        <v>5840</v>
      </c>
      <c r="BQ72" s="189">
        <v>6.84</v>
      </c>
      <c r="BR72" s="80">
        <f>+BO72*'PRECIOS SEGUN ADJ (RURAL)'!$B$12*'PRECIOS SEGUN ADJ (RURAL)'!$C$12</f>
        <v>39945.599999999999</v>
      </c>
      <c r="BS72" s="80" t="e" vm="1">
        <f>+[4]!NumLetras(BR72,"PESO","PESOS DOMINICANOS","$EE $m CON #d/100 CENTAVOS")</f>
        <v>#VALUE!</v>
      </c>
      <c r="BT72" s="193">
        <v>19</v>
      </c>
      <c r="BU72" s="194">
        <f t="shared" si="43"/>
        <v>760</v>
      </c>
      <c r="BV72" s="195">
        <v>21.68</v>
      </c>
      <c r="BW72" s="196">
        <f>+BT72*'PRECIOS SEGUN ADJ (RURAL)'!$B$13*'PRECIOS SEGUN ADJ (RURAL)'!$C$13</f>
        <v>16476.8</v>
      </c>
      <c r="BX72" s="196" t="e" vm="1">
        <f>+[4]!NumLetras(BW72,"PESO","PESOS DOMINICANOS","$EE $m CON #d/100 CENTAVOS")</f>
        <v>#VALUE!</v>
      </c>
      <c r="BY72" s="165">
        <v>146</v>
      </c>
      <c r="BZ72" s="37">
        <f t="shared" si="44"/>
        <v>5840</v>
      </c>
      <c r="CA72" s="189">
        <v>6.5999999999999988</v>
      </c>
      <c r="CB72" s="80">
        <f>+BY72*'PRECIOS SEGUN ADJ (RURAL)'!$B$14*'PRECIOS SEGUN ADJ (RURAL)'!$C$14</f>
        <v>38544</v>
      </c>
      <c r="CC72" s="80" t="e" vm="1">
        <f>+[4]!NumLetras(CB72,"PESO","PESOS DOMINICANOS","$EE $m CON #d/100 CENTAVOS")</f>
        <v>#VALUE!</v>
      </c>
      <c r="CD72" s="165">
        <v>5</v>
      </c>
      <c r="CE72" s="37">
        <f t="shared" si="45"/>
        <v>200</v>
      </c>
      <c r="CF72" s="189">
        <v>82.59999999999998</v>
      </c>
      <c r="CG72" s="80">
        <f>+CD72*'PRECIOS SEGUN ADJ (RURAL)'!$B$15*'PRECIOS SEGUN ADJ (RURAL)'!$C$15</f>
        <v>16520</v>
      </c>
      <c r="CH72" s="80" t="e" vm="1">
        <f>+[4]!NumLetras(CG72,"PESO","PESOS DOMINICANOS","$EE $m CON #d/100 CENTAVOS")</f>
        <v>#VALUE!</v>
      </c>
      <c r="CI72" s="80">
        <f t="shared" si="59"/>
        <v>2973.6</v>
      </c>
      <c r="CJ72" s="197">
        <v>146</v>
      </c>
      <c r="CK72" s="198">
        <f t="shared" si="60"/>
        <v>2920</v>
      </c>
      <c r="CL72" s="199">
        <v>5.5</v>
      </c>
      <c r="CM72" s="200">
        <f>+CJ72*'PRECIOS SEGUN ADJ (RURAL)'!$B$16*'PRECIOS SEGUN ADJ (RURAL)'!$C$16</f>
        <v>16060</v>
      </c>
      <c r="CN72" s="200" t="e" vm="1">
        <f>+[4]!NumLetras(CM72,"PESO","PESOS DOMINICANOS","$EE $m CON #d/100 CENTAVOS")</f>
        <v>#VALUE!</v>
      </c>
      <c r="CO72" s="165">
        <v>146</v>
      </c>
      <c r="CP72" s="37">
        <f t="shared" si="46"/>
        <v>5840</v>
      </c>
      <c r="CQ72" s="189">
        <v>23.059999999999995</v>
      </c>
      <c r="CR72" s="80">
        <f>+CO72*'PRECIOS SEGUN ADJ (RURAL)'!$B$17*'PRECIOS SEGUN ADJ (RURAL)'!$C$17</f>
        <v>134670.39999999999</v>
      </c>
      <c r="CS72" s="80" t="e" vm="1">
        <f>+[4]!NumLetras(CR72,"PESO","PESOS DOMINICANOS","$EE $m CON #d/100 CENTAVOS")</f>
        <v>#VALUE!</v>
      </c>
      <c r="CT72" s="201">
        <v>9</v>
      </c>
      <c r="CU72" s="202">
        <f t="shared" si="47"/>
        <v>360</v>
      </c>
      <c r="CV72" s="203">
        <v>220</v>
      </c>
      <c r="CW72" s="204">
        <f>+CT72*'PRECIOS SEGUN ADJ (RURAL)'!$B$18*'PRECIOS SEGUN ADJ (RURAL)'!$C$18</f>
        <v>79200</v>
      </c>
      <c r="CX72" s="204" t="e" vm="1">
        <f>+[4]!NumLetras(CW72,"PESO","PESOS DOMINICANOS","$EE $m CON #d/100 CENTAVOS")</f>
        <v>#VALUE!</v>
      </c>
      <c r="CY72" s="204">
        <f t="shared" si="61"/>
        <v>14256</v>
      </c>
      <c r="CZ72" s="165">
        <v>6</v>
      </c>
      <c r="DA72" s="37">
        <f t="shared" si="48"/>
        <v>240</v>
      </c>
      <c r="DB72" s="189">
        <v>21.83</v>
      </c>
      <c r="DC72" s="80">
        <f>+CZ72*'PRECIOS SEGUN ADJ (RURAL)'!$B$19*'PRECIOS SEGUN ADJ (RURAL)'!$C$19</f>
        <v>5239.2</v>
      </c>
      <c r="DD72" s="80" t="e" vm="1">
        <f>+[4]!NumLetras(DC72,"PESO","PESOS DOMINICANOS","$EE $m CON #d/100 CENTAVOS")</f>
        <v>#VALUE!</v>
      </c>
      <c r="DE72" s="80">
        <f t="shared" si="62"/>
        <v>943.06</v>
      </c>
      <c r="DF72" s="165">
        <v>21</v>
      </c>
      <c r="DG72" s="37">
        <f t="shared" si="49"/>
        <v>840</v>
      </c>
      <c r="DH72" s="189">
        <v>33</v>
      </c>
      <c r="DI72" s="80">
        <f>+DF72*'PRECIOS SEGUN ADJ (RURAL)'!$B$20*'PRECIOS SEGUN ADJ (RURAL)'!$C$20</f>
        <v>27720</v>
      </c>
      <c r="DJ72" s="80" t="e" vm="1">
        <f>+[4]!NumLetras(DI72,"PESO","PESOS DOMINICANOS","$EE $m CON #d/100 CENTAVOS")</f>
        <v>#VALUE!</v>
      </c>
      <c r="DK72" s="80">
        <f t="shared" si="63"/>
        <v>683517.70999999985</v>
      </c>
      <c r="DL72" s="80" t="e" vm="1">
        <f>+[4]!NumLetras(DK72,"PESO","PESOS DOMINICANOS","$EE $m CON #d/100 CENTAVOS")</f>
        <v>#VALUE!</v>
      </c>
      <c r="DM72" s="80">
        <f t="shared" si="50"/>
        <v>742592.79999999981</v>
      </c>
      <c r="DN72" s="80" t="e" vm="1">
        <f>+[4]!NumLetras(DM72,"PESO","PESOS DOMINICANOS","$EE $m CON #d/100 CENTAVOS")</f>
        <v>#VALUE!</v>
      </c>
      <c r="DO72" s="80">
        <f t="shared" si="51"/>
        <v>59075.09</v>
      </c>
      <c r="DP72" s="80" t="e" vm="1">
        <f>+[4]!NumLetras(DO72,"PESO","PESOS DOMINICANOS","$EE $m CON #d/100 CENTAVOS")</f>
        <v>#VALUE!</v>
      </c>
      <c r="DQ72" s="80">
        <f t="shared" si="64"/>
        <v>148518.56</v>
      </c>
      <c r="DR72" s="80" t="e" vm="1">
        <f>+[4]!NumLetras(DQ72,"PESO","PESOS DOMINICANOS","$EE $m CON #d/100 CENTAVOS")</f>
        <v>#VALUE!</v>
      </c>
      <c r="DS72" s="80">
        <f t="shared" si="65"/>
        <v>7425.93</v>
      </c>
      <c r="DT72" s="80"/>
      <c r="DU72" s="37" t="str">
        <f>+VLOOKUP(D72,'RURAL XENIA'!F:H,2,0)</f>
        <v>R-15</v>
      </c>
    </row>
    <row r="73" spans="1:125" hidden="1">
      <c r="A73" s="37">
        <v>72</v>
      </c>
      <c r="B73" s="37">
        <v>72</v>
      </c>
      <c r="C73" s="26" t="s">
        <v>1441</v>
      </c>
      <c r="D73" s="37">
        <v>40223656899</v>
      </c>
      <c r="E73" s="37" t="str">
        <f>+VLOOKUP(D73,'INFORMACION DE PROVEEDORES'!C:I,2,0)</f>
        <v>402-2365689-9</v>
      </c>
      <c r="F73" s="26" t="str">
        <f>+VLOOKUP(D73,'INFORMACION DE PROVEEDORES'!C:J,4,0)</f>
        <v>HEIDI MILAGROS BAUTISTA FELIX</v>
      </c>
      <c r="G73" s="37" t="str">
        <f>+VLOOKUP(D73,'INFORMACION DE PROVEEDORES'!C:K,5,0)</f>
        <v>402-2365689-9</v>
      </c>
      <c r="H73" s="26" t="str">
        <f>+VLOOKUP(D73,'INFORMACION DE PROVEEDORES'!C:L,7,0)</f>
        <v xml:space="preserve">CALLE HATUEY NO. 11, ENSANCHE AGUILA, DUARTE, SAN FRANCISCO DE MACORIS </v>
      </c>
      <c r="I73" s="37" t="str">
        <f>+VLOOKUP(D73,'INFORMACION DE PROVEEDORES'!C:M,3,0)</f>
        <v xml:space="preserve"> FÍSICA</v>
      </c>
      <c r="J73" s="37">
        <v>3</v>
      </c>
      <c r="K73" s="37">
        <v>272</v>
      </c>
      <c r="L73" s="37">
        <v>19</v>
      </c>
      <c r="M73" s="37">
        <f t="shared" si="52"/>
        <v>760</v>
      </c>
      <c r="N73" s="189">
        <v>60.180000000000007</v>
      </c>
      <c r="O73" s="80">
        <f>+L73*'PRECIOS SEGUN ADJ (RURAL)'!$B$2*'PRECIOS SEGUN ADJ (RURAL)'!$C$2</f>
        <v>45736.800000000003</v>
      </c>
      <c r="P73" s="80" t="e" vm="1">
        <f>+[4]!NumLetras(O73,"PESO","PESOS DOMINICANOS","$EE $m CON #d/100 CENTAVOS")</f>
        <v>#VALUE!</v>
      </c>
      <c r="Q73" s="80">
        <f t="shared" si="53"/>
        <v>7317.89</v>
      </c>
      <c r="R73" s="165">
        <v>5</v>
      </c>
      <c r="S73" s="37">
        <f t="shared" si="34"/>
        <v>200</v>
      </c>
      <c r="T73" s="189">
        <v>33</v>
      </c>
      <c r="U73" s="80">
        <f>+R73*'PRECIOS SEGUN ADJ (RURAL)'!$B$3*'PRECIOS SEGUN ADJ (RURAL)'!$C$3</f>
        <v>6600</v>
      </c>
      <c r="V73" s="80" t="e" vm="1">
        <f>+[4]!NumLetras(U73,"PESO","PESOS DOMINICANOS","$EE $m CON #d/100 CENTAVOS")</f>
        <v>#VALUE!</v>
      </c>
      <c r="W73" s="165">
        <v>42</v>
      </c>
      <c r="X73" s="37">
        <f t="shared" si="35"/>
        <v>1680</v>
      </c>
      <c r="Y73" s="189">
        <v>87.91</v>
      </c>
      <c r="Z73" s="80">
        <f>+W73*'PRECIOS SEGUN ADJ (RURAL)'!$B$4*'PRECIOS SEGUN ADJ (RURAL)'!$C$4</f>
        <v>147688.79999999999</v>
      </c>
      <c r="AA73" s="80" t="e" vm="1">
        <f>+[4]!NumLetras(Z73,"PESO","PESOS DOMINICANOS","$EE $m CON #d/100 CENTAVOS")</f>
        <v>#VALUE!</v>
      </c>
      <c r="AB73" s="80">
        <f t="shared" si="54"/>
        <v>26583.98</v>
      </c>
      <c r="AC73" s="165">
        <v>51</v>
      </c>
      <c r="AD73" s="37">
        <f t="shared" si="36"/>
        <v>2040</v>
      </c>
      <c r="AE73" s="189">
        <v>53.95</v>
      </c>
      <c r="AF73" s="80">
        <f>+AC73*'PRECIOS SEGUN ADJ (RURAL)'!$B$5*'PRECIOS SEGUN ADJ (RURAL)'!$C$5</f>
        <v>110058.00000000001</v>
      </c>
      <c r="AG73" s="80" t="e" vm="1">
        <f>+[4]!NumLetras(AF73,"PESO","PESOS DOMINICANOS","$EE $m CON #d/100 CENTAVOS")</f>
        <v>#VALUE!</v>
      </c>
      <c r="AH73" s="165">
        <v>7</v>
      </c>
      <c r="AI73" s="37">
        <f t="shared" si="37"/>
        <v>280</v>
      </c>
      <c r="AJ73" s="189">
        <v>29.05</v>
      </c>
      <c r="AK73" s="80">
        <f>+AH73*'PRECIOS SEGUN ADJ (RURAL)'!$B$6*'PRECIOS SEGUN ADJ (RURAL)'!$C$6</f>
        <v>8134</v>
      </c>
      <c r="AL73" s="80" t="e" vm="1">
        <f>+[4]!NumLetras(AK73,"PESO","PESOS DOMINICANOS","$EE $m CON #d/100 CENTAVOS")</f>
        <v>#VALUE!</v>
      </c>
      <c r="AM73" s="80">
        <f t="shared" si="55"/>
        <v>1301.44</v>
      </c>
      <c r="AN73" s="165">
        <v>16</v>
      </c>
      <c r="AO73" s="37">
        <f t="shared" si="38"/>
        <v>640</v>
      </c>
      <c r="AP73" s="189">
        <v>304.44</v>
      </c>
      <c r="AQ73" s="80">
        <f>+AN73*'PRECIOS SEGUN ADJ (RURAL)'!$B$7*'PRECIOS SEGUN ADJ (RURAL)'!$C$7</f>
        <v>194841.60000000001</v>
      </c>
      <c r="AR73" s="80" t="e" vm="1">
        <f>+[4]!NumLetras(AQ73,"PESO","PESOS DOMINICANOS","$EE $m CON #d/100 CENTAVOS")</f>
        <v>#VALUE!</v>
      </c>
      <c r="AS73" s="80">
        <f t="shared" si="56"/>
        <v>35071.49</v>
      </c>
      <c r="AT73" s="165">
        <v>5</v>
      </c>
      <c r="AU73" s="37">
        <f t="shared" si="39"/>
        <v>200</v>
      </c>
      <c r="AV73" s="189">
        <v>140.38999999999999</v>
      </c>
      <c r="AW73" s="80">
        <f>+AT73*'PRECIOS SEGUN ADJ (RURAL)'!$B$8*'PRECIOS SEGUN ADJ (RURAL)'!$C$8</f>
        <v>28077.999999999996</v>
      </c>
      <c r="AX73" s="80" t="e" vm="1">
        <f>+[4]!NumLetras(AW73,"PESO","PESOS DOMINICANOS","$EE $m CON #d/100 CENTAVOS")</f>
        <v>#VALUE!</v>
      </c>
      <c r="AY73" s="80">
        <f t="shared" si="57"/>
        <v>5054.04</v>
      </c>
      <c r="AZ73" s="165">
        <v>13</v>
      </c>
      <c r="BA73" s="37">
        <f t="shared" si="40"/>
        <v>520</v>
      </c>
      <c r="BB73" s="189">
        <v>68.099999999999994</v>
      </c>
      <c r="BC73" s="80">
        <f>+AZ73*'PRECIOS SEGUN ADJ (RURAL)'!$B$9*'PRECIOS SEGUN ADJ (RURAL)'!$C$9</f>
        <v>35412</v>
      </c>
      <c r="BD73" s="80" t="e" vm="1">
        <f>+[4]!NumLetras(BC73,"PESO","PESOS DOMINICANOS","$EE $m CON #d/100 CENTAVOS")</f>
        <v>#VALUE!</v>
      </c>
      <c r="BE73" s="165">
        <v>272</v>
      </c>
      <c r="BF73" s="37">
        <f t="shared" si="58"/>
        <v>5440</v>
      </c>
      <c r="BG73" s="189">
        <v>5.5</v>
      </c>
      <c r="BH73" s="80">
        <f>+BE73*'PRECIOS SEGUN ADJ (RURAL)'!$B$10*'PRECIOS SEGUN ADJ (RURAL)'!$C$10</f>
        <v>29920</v>
      </c>
      <c r="BI73" s="80" t="e" vm="1">
        <f>+[4]!NumLetras(BH73,"PESO","PESOS DOMINICANOS","$EE $m CON #d/100 CENTAVOS")</f>
        <v>#VALUE!</v>
      </c>
      <c r="BJ73" s="165">
        <v>272</v>
      </c>
      <c r="BK73" s="37">
        <f t="shared" si="41"/>
        <v>10880</v>
      </c>
      <c r="BL73" s="189">
        <v>7.1500000000000012</v>
      </c>
      <c r="BM73" s="80">
        <f>+BJ73*'PRECIOS SEGUN ADJ (RURAL)'!$B$11*'PRECIOS SEGUN ADJ (RURAL)'!$C$11</f>
        <v>77792</v>
      </c>
      <c r="BN73" s="80" t="e" vm="1">
        <f>+[4]!NumLetras(BM73,"PESO","PESOS DOMINICANOS","$EE $m CON #d/100 CENTAVOS")</f>
        <v>#VALUE!</v>
      </c>
      <c r="BO73" s="165">
        <v>272</v>
      </c>
      <c r="BP73" s="37">
        <f t="shared" si="42"/>
        <v>10880</v>
      </c>
      <c r="BQ73" s="189">
        <v>6.84</v>
      </c>
      <c r="BR73" s="80">
        <f>+BO73*'PRECIOS SEGUN ADJ (RURAL)'!$B$12*'PRECIOS SEGUN ADJ (RURAL)'!$C$12</f>
        <v>74419.199999999997</v>
      </c>
      <c r="BS73" s="80" t="e" vm="1">
        <f>+[4]!NumLetras(BR73,"PESO","PESOS DOMINICANOS","$EE $m CON #d/100 CENTAVOS")</f>
        <v>#VALUE!</v>
      </c>
      <c r="BT73" s="193">
        <v>36</v>
      </c>
      <c r="BU73" s="194">
        <f t="shared" si="43"/>
        <v>1440</v>
      </c>
      <c r="BV73" s="195">
        <v>21.68</v>
      </c>
      <c r="BW73" s="196">
        <f>+BT73*'PRECIOS SEGUN ADJ (RURAL)'!$B$13*'PRECIOS SEGUN ADJ (RURAL)'!$C$13</f>
        <v>31219.200000000001</v>
      </c>
      <c r="BX73" s="196" t="e" vm="1">
        <f>+[4]!NumLetras(BW73,"PESO","PESOS DOMINICANOS","$EE $m CON #d/100 CENTAVOS")</f>
        <v>#VALUE!</v>
      </c>
      <c r="BY73" s="165">
        <v>272</v>
      </c>
      <c r="BZ73" s="37">
        <f t="shared" si="44"/>
        <v>10880</v>
      </c>
      <c r="CA73" s="189">
        <v>6.5999999999999988</v>
      </c>
      <c r="CB73" s="80">
        <f>+BY73*'PRECIOS SEGUN ADJ (RURAL)'!$B$14*'PRECIOS SEGUN ADJ (RURAL)'!$C$14</f>
        <v>71808</v>
      </c>
      <c r="CC73" s="80" t="e" vm="1">
        <f>+[4]!NumLetras(CB73,"PESO","PESOS DOMINICANOS","$EE $m CON #d/100 CENTAVOS")</f>
        <v>#VALUE!</v>
      </c>
      <c r="CD73" s="165">
        <v>11</v>
      </c>
      <c r="CE73" s="37">
        <f t="shared" si="45"/>
        <v>440</v>
      </c>
      <c r="CF73" s="189">
        <v>82.59999999999998</v>
      </c>
      <c r="CG73" s="80">
        <f>+CD73*'PRECIOS SEGUN ADJ (RURAL)'!$B$15*'PRECIOS SEGUN ADJ (RURAL)'!$C$15</f>
        <v>36344</v>
      </c>
      <c r="CH73" s="80" t="e" vm="1">
        <f>+[4]!NumLetras(CG73,"PESO","PESOS DOMINICANOS","$EE $m CON #d/100 CENTAVOS")</f>
        <v>#VALUE!</v>
      </c>
      <c r="CI73" s="80">
        <f t="shared" si="59"/>
        <v>6541.92</v>
      </c>
      <c r="CJ73" s="197">
        <v>272</v>
      </c>
      <c r="CK73" s="198">
        <f t="shared" si="60"/>
        <v>5440</v>
      </c>
      <c r="CL73" s="199">
        <v>5.5</v>
      </c>
      <c r="CM73" s="200">
        <f>+CJ73*'PRECIOS SEGUN ADJ (RURAL)'!$B$16*'PRECIOS SEGUN ADJ (RURAL)'!$C$16</f>
        <v>29920</v>
      </c>
      <c r="CN73" s="200" t="e" vm="1">
        <f>+[4]!NumLetras(CM73,"PESO","PESOS DOMINICANOS","$EE $m CON #d/100 CENTAVOS")</f>
        <v>#VALUE!</v>
      </c>
      <c r="CO73" s="165">
        <v>272</v>
      </c>
      <c r="CP73" s="37">
        <f t="shared" si="46"/>
        <v>10880</v>
      </c>
      <c r="CQ73" s="189">
        <v>23.059999999999995</v>
      </c>
      <c r="CR73" s="80">
        <f>+CO73*'PRECIOS SEGUN ADJ (RURAL)'!$B$17*'PRECIOS SEGUN ADJ (RURAL)'!$C$17</f>
        <v>250892.79999999999</v>
      </c>
      <c r="CS73" s="80" t="e" vm="1">
        <f>+[4]!NumLetras(CR73,"PESO","PESOS DOMINICANOS","$EE $m CON #d/100 CENTAVOS")</f>
        <v>#VALUE!</v>
      </c>
      <c r="CT73" s="201">
        <v>16</v>
      </c>
      <c r="CU73" s="202">
        <f t="shared" si="47"/>
        <v>640</v>
      </c>
      <c r="CV73" s="203">
        <v>220</v>
      </c>
      <c r="CW73" s="204">
        <f>+CT73*'PRECIOS SEGUN ADJ (RURAL)'!$B$18*'PRECIOS SEGUN ADJ (RURAL)'!$C$18</f>
        <v>140800</v>
      </c>
      <c r="CX73" s="204" t="e" vm="1">
        <f>+[4]!NumLetras(CW73,"PESO","PESOS DOMINICANOS","$EE $m CON #d/100 CENTAVOS")</f>
        <v>#VALUE!</v>
      </c>
      <c r="CY73" s="204">
        <f t="shared" si="61"/>
        <v>25344</v>
      </c>
      <c r="CZ73" s="165">
        <v>12</v>
      </c>
      <c r="DA73" s="37">
        <f t="shared" si="48"/>
        <v>480</v>
      </c>
      <c r="DB73" s="189">
        <v>21.83</v>
      </c>
      <c r="DC73" s="80">
        <f>+CZ73*'PRECIOS SEGUN ADJ (RURAL)'!$B$19*'PRECIOS SEGUN ADJ (RURAL)'!$C$19</f>
        <v>10478.4</v>
      </c>
      <c r="DD73" s="80" t="e" vm="1">
        <f>+[4]!NumLetras(DC73,"PESO","PESOS DOMINICANOS","$EE $m CON #d/100 CENTAVOS")</f>
        <v>#VALUE!</v>
      </c>
      <c r="DE73" s="80">
        <f t="shared" si="62"/>
        <v>1886.11</v>
      </c>
      <c r="DF73" s="165">
        <v>41</v>
      </c>
      <c r="DG73" s="37">
        <f t="shared" si="49"/>
        <v>1640</v>
      </c>
      <c r="DH73" s="189">
        <v>33</v>
      </c>
      <c r="DI73" s="80">
        <f>+DF73*'PRECIOS SEGUN ADJ (RURAL)'!$B$20*'PRECIOS SEGUN ADJ (RURAL)'!$C$20</f>
        <v>54120</v>
      </c>
      <c r="DJ73" s="80" t="e" vm="1">
        <f>+[4]!NumLetras(DI73,"PESO","PESOS DOMINICANOS","$EE $m CON #d/100 CENTAVOS")</f>
        <v>#VALUE!</v>
      </c>
      <c r="DK73" s="80">
        <f t="shared" si="63"/>
        <v>1275161.9299999997</v>
      </c>
      <c r="DL73" s="80" t="e" vm="1">
        <f>+[4]!NumLetras(DK73,"PESO","PESOS DOMINICANOS","$EE $m CON #d/100 CENTAVOS")</f>
        <v>#VALUE!</v>
      </c>
      <c r="DM73" s="80">
        <f t="shared" si="50"/>
        <v>1384262.7999999998</v>
      </c>
      <c r="DN73" s="80" t="e" vm="1">
        <f>+[4]!NumLetras(DM73,"PESO","PESOS DOMINICANOS","$EE $m CON #d/100 CENTAVOS")</f>
        <v>#VALUE!</v>
      </c>
      <c r="DO73" s="80">
        <f t="shared" si="51"/>
        <v>109100.87</v>
      </c>
      <c r="DP73" s="80" t="e" vm="1">
        <f>+[4]!NumLetras(DO73,"PESO","PESOS DOMINICANOS","$EE $m CON #d/100 CENTAVOS")</f>
        <v>#VALUE!</v>
      </c>
      <c r="DQ73" s="80">
        <f t="shared" si="64"/>
        <v>276852.56</v>
      </c>
      <c r="DR73" s="80" t="e" vm="1">
        <f>+[4]!NumLetras(DQ73,"PESO","PESOS DOMINICANOS","$EE $m CON #d/100 CENTAVOS")</f>
        <v>#VALUE!</v>
      </c>
      <c r="DS73" s="80">
        <f t="shared" si="65"/>
        <v>13842.63</v>
      </c>
      <c r="DT73" s="80"/>
      <c r="DU73" s="37" t="str">
        <f>+VLOOKUP(D73,'RURAL XENIA'!F:H,2,0)</f>
        <v>R-27</v>
      </c>
    </row>
    <row r="74" spans="1:125" hidden="1">
      <c r="A74" s="37">
        <v>73</v>
      </c>
      <c r="B74" s="37">
        <v>73</v>
      </c>
      <c r="C74" s="26" t="s">
        <v>3341</v>
      </c>
      <c r="D74" s="37">
        <v>130431991</v>
      </c>
      <c r="E74" s="37">
        <f>+VLOOKUP(D74,'INFORMACION DE PROVEEDORES'!C:I,2,0)</f>
        <v>130431991</v>
      </c>
      <c r="F74" s="26" t="str">
        <f>+VLOOKUP(D74,'INFORMACION DE PROVEEDORES'!C:J,4,0)</f>
        <v>MIGUEL ROIG</v>
      </c>
      <c r="G74" s="37" t="str">
        <f>+VLOOKUP(D74,'INFORMACION DE PROVEEDORES'!C:K,5,0)</f>
        <v>001-1378855-8</v>
      </c>
      <c r="H74" s="26" t="str">
        <f>+VLOOKUP(D74,'INFORMACION DE PROVEEDORES'!C:L,7,0)</f>
        <v>AVENIDA JOHN F. KENNEDY, PLAZA HACHE, LOCAL 2-16, NACO</v>
      </c>
      <c r="I74" s="37" t="str">
        <f>+VLOOKUP(D74,'INFORMACION DE PROVEEDORES'!C:M,3,0)</f>
        <v xml:space="preserve"> JURÍDICA</v>
      </c>
      <c r="J74" s="37">
        <v>1</v>
      </c>
      <c r="K74" s="37">
        <v>170</v>
      </c>
      <c r="L74" s="37">
        <v>12</v>
      </c>
      <c r="M74" s="37">
        <f t="shared" si="52"/>
        <v>480</v>
      </c>
      <c r="N74" s="189">
        <v>60.180000000000007</v>
      </c>
      <c r="O74" s="80">
        <f>+L74*'PRECIOS SEGUN ADJ (RURAL)'!$B$2*'PRECIOS SEGUN ADJ (RURAL)'!$C$2</f>
        <v>28886.399999999998</v>
      </c>
      <c r="P74" s="80" t="e" vm="1">
        <f>+[4]!NumLetras(O74,"PESO","PESOS DOMINICANOS","$EE $m CON #d/100 CENTAVOS")</f>
        <v>#VALUE!</v>
      </c>
      <c r="Q74" s="80">
        <f t="shared" si="53"/>
        <v>4621.82</v>
      </c>
      <c r="R74" s="165">
        <v>2</v>
      </c>
      <c r="S74" s="37">
        <f t="shared" si="34"/>
        <v>80</v>
      </c>
      <c r="T74" s="189">
        <v>33</v>
      </c>
      <c r="U74" s="80">
        <f>+R74*'PRECIOS SEGUN ADJ (RURAL)'!$B$3*'PRECIOS SEGUN ADJ (RURAL)'!$C$3</f>
        <v>2640</v>
      </c>
      <c r="V74" s="80" t="e" vm="1">
        <f>+[4]!NumLetras(U74,"PESO","PESOS DOMINICANOS","$EE $m CON #d/100 CENTAVOS")</f>
        <v>#VALUE!</v>
      </c>
      <c r="W74" s="165">
        <v>26</v>
      </c>
      <c r="X74" s="37">
        <f t="shared" si="35"/>
        <v>1040</v>
      </c>
      <c r="Y74" s="189">
        <v>87.91</v>
      </c>
      <c r="Z74" s="80">
        <f>+W74*'PRECIOS SEGUN ADJ (RURAL)'!$B$4*'PRECIOS SEGUN ADJ (RURAL)'!$C$4</f>
        <v>91426.4</v>
      </c>
      <c r="AA74" s="80" t="e" vm="1">
        <f>+[4]!NumLetras(Z74,"PESO","PESOS DOMINICANOS","$EE $m CON #d/100 CENTAVOS")</f>
        <v>#VALUE!</v>
      </c>
      <c r="AB74" s="80">
        <f t="shared" si="54"/>
        <v>16456.75</v>
      </c>
      <c r="AC74" s="165">
        <v>32</v>
      </c>
      <c r="AD74" s="37">
        <f t="shared" si="36"/>
        <v>1280</v>
      </c>
      <c r="AE74" s="189">
        <v>53.95</v>
      </c>
      <c r="AF74" s="80">
        <f>+AC74*'PRECIOS SEGUN ADJ (RURAL)'!$B$5*'PRECIOS SEGUN ADJ (RURAL)'!$C$5</f>
        <v>69056</v>
      </c>
      <c r="AG74" s="80" t="e" vm="1">
        <f>+[4]!NumLetras(AF74,"PESO","PESOS DOMINICANOS","$EE $m CON #d/100 CENTAVOS")</f>
        <v>#VALUE!</v>
      </c>
      <c r="AH74" s="165">
        <v>4</v>
      </c>
      <c r="AI74" s="37">
        <f t="shared" si="37"/>
        <v>160</v>
      </c>
      <c r="AJ74" s="189">
        <v>29.05</v>
      </c>
      <c r="AK74" s="80">
        <f>+AH74*'PRECIOS SEGUN ADJ (RURAL)'!$B$6*'PRECIOS SEGUN ADJ (RURAL)'!$C$6</f>
        <v>4648</v>
      </c>
      <c r="AL74" s="80" t="e" vm="1">
        <f>+[4]!NumLetras(AK74,"PESO","PESOS DOMINICANOS","$EE $m CON #d/100 CENTAVOS")</f>
        <v>#VALUE!</v>
      </c>
      <c r="AM74" s="80">
        <f t="shared" si="55"/>
        <v>743.68</v>
      </c>
      <c r="AN74" s="165">
        <v>10</v>
      </c>
      <c r="AO74" s="37">
        <f t="shared" si="38"/>
        <v>400</v>
      </c>
      <c r="AP74" s="189">
        <v>304.44</v>
      </c>
      <c r="AQ74" s="80">
        <f>+AN74*'PRECIOS SEGUN ADJ (RURAL)'!$B$7*'PRECIOS SEGUN ADJ (RURAL)'!$C$7</f>
        <v>121776</v>
      </c>
      <c r="AR74" s="80" t="e" vm="1">
        <f>+[4]!NumLetras(AQ74,"PESO","PESOS DOMINICANOS","$EE $m CON #d/100 CENTAVOS")</f>
        <v>#VALUE!</v>
      </c>
      <c r="AS74" s="80">
        <f t="shared" si="56"/>
        <v>21919.68</v>
      </c>
      <c r="AT74" s="165">
        <v>2</v>
      </c>
      <c r="AU74" s="37">
        <f t="shared" si="39"/>
        <v>80</v>
      </c>
      <c r="AV74" s="189">
        <v>140.38999999999999</v>
      </c>
      <c r="AW74" s="80">
        <f>+AT74*'PRECIOS SEGUN ADJ (RURAL)'!$B$8*'PRECIOS SEGUN ADJ (RURAL)'!$C$8</f>
        <v>11231.199999999999</v>
      </c>
      <c r="AX74" s="80" t="e" vm="1">
        <f>+[4]!NumLetras(AW74,"PESO","PESOS DOMINICANOS","$EE $m CON #d/100 CENTAVOS")</f>
        <v>#VALUE!</v>
      </c>
      <c r="AY74" s="80">
        <f t="shared" si="57"/>
        <v>2021.62</v>
      </c>
      <c r="AZ74" s="165">
        <v>8</v>
      </c>
      <c r="BA74" s="37">
        <f t="shared" si="40"/>
        <v>320</v>
      </c>
      <c r="BB74" s="189">
        <v>68.099999999999994</v>
      </c>
      <c r="BC74" s="80">
        <f>+AZ74*'PRECIOS SEGUN ADJ (RURAL)'!$B$9*'PRECIOS SEGUN ADJ (RURAL)'!$C$9</f>
        <v>21792</v>
      </c>
      <c r="BD74" s="80" t="e" vm="1">
        <f>+[4]!NumLetras(BC74,"PESO","PESOS DOMINICANOS","$EE $m CON #d/100 CENTAVOS")</f>
        <v>#VALUE!</v>
      </c>
      <c r="BE74" s="165">
        <v>170</v>
      </c>
      <c r="BF74" s="37">
        <f t="shared" si="58"/>
        <v>3400</v>
      </c>
      <c r="BG74" s="189">
        <v>5.5</v>
      </c>
      <c r="BH74" s="80">
        <f>+BE74*'PRECIOS SEGUN ADJ (RURAL)'!$B$10*'PRECIOS SEGUN ADJ (RURAL)'!$C$10</f>
        <v>18700</v>
      </c>
      <c r="BI74" s="80" t="e" vm="1">
        <f>+[4]!NumLetras(BH74,"PESO","PESOS DOMINICANOS","$EE $m CON #d/100 CENTAVOS")</f>
        <v>#VALUE!</v>
      </c>
      <c r="BJ74" s="165">
        <v>170</v>
      </c>
      <c r="BK74" s="37">
        <f t="shared" si="41"/>
        <v>6800</v>
      </c>
      <c r="BL74" s="189">
        <v>7.1500000000000012</v>
      </c>
      <c r="BM74" s="80">
        <f>+BJ74*'PRECIOS SEGUN ADJ (RURAL)'!$B$11*'PRECIOS SEGUN ADJ (RURAL)'!$C$11</f>
        <v>48620</v>
      </c>
      <c r="BN74" s="80" t="e" vm="1">
        <f>+[4]!NumLetras(BM74,"PESO","PESOS DOMINICANOS","$EE $m CON #d/100 CENTAVOS")</f>
        <v>#VALUE!</v>
      </c>
      <c r="BO74" s="165">
        <v>170</v>
      </c>
      <c r="BP74" s="37">
        <f t="shared" si="42"/>
        <v>6800</v>
      </c>
      <c r="BQ74" s="189">
        <v>6.84</v>
      </c>
      <c r="BR74" s="80">
        <f>+BO74*'PRECIOS SEGUN ADJ (RURAL)'!$B$12*'PRECIOS SEGUN ADJ (RURAL)'!$C$12</f>
        <v>46512</v>
      </c>
      <c r="BS74" s="80" t="e" vm="1">
        <f>+[4]!NumLetras(BR74,"PESO","PESOS DOMINICANOS","$EE $m CON #d/100 CENTAVOS")</f>
        <v>#VALUE!</v>
      </c>
      <c r="BT74" s="193">
        <v>22</v>
      </c>
      <c r="BU74" s="194">
        <f t="shared" si="43"/>
        <v>880</v>
      </c>
      <c r="BV74" s="195">
        <v>21.68</v>
      </c>
      <c r="BW74" s="196">
        <f>+BT74*'PRECIOS SEGUN ADJ (RURAL)'!$B$13*'PRECIOS SEGUN ADJ (RURAL)'!$C$13</f>
        <v>19078.399999999998</v>
      </c>
      <c r="BX74" s="196" t="e" vm="1">
        <f>+[4]!NumLetras(BW74,"PESO","PESOS DOMINICANOS","$EE $m CON #d/100 CENTAVOS")</f>
        <v>#VALUE!</v>
      </c>
      <c r="BY74" s="165">
        <v>170</v>
      </c>
      <c r="BZ74" s="37">
        <f t="shared" si="44"/>
        <v>6800</v>
      </c>
      <c r="CA74" s="189">
        <v>6.5999999999999988</v>
      </c>
      <c r="CB74" s="80">
        <f>+BY74*'PRECIOS SEGUN ADJ (RURAL)'!$B$14*'PRECIOS SEGUN ADJ (RURAL)'!$C$14</f>
        <v>44880</v>
      </c>
      <c r="CC74" s="80" t="e" vm="1">
        <f>+[4]!NumLetras(CB74,"PESO","PESOS DOMINICANOS","$EE $m CON #d/100 CENTAVOS")</f>
        <v>#VALUE!</v>
      </c>
      <c r="CD74" s="165">
        <v>6</v>
      </c>
      <c r="CE74" s="37">
        <f t="shared" si="45"/>
        <v>240</v>
      </c>
      <c r="CF74" s="189">
        <v>82.59999999999998</v>
      </c>
      <c r="CG74" s="80">
        <f>+CD74*'PRECIOS SEGUN ADJ (RURAL)'!$B$15*'PRECIOS SEGUN ADJ (RURAL)'!$C$15</f>
        <v>19824</v>
      </c>
      <c r="CH74" s="80" t="e" vm="1">
        <f>+[4]!NumLetras(CG74,"PESO","PESOS DOMINICANOS","$EE $m CON #d/100 CENTAVOS")</f>
        <v>#VALUE!</v>
      </c>
      <c r="CI74" s="80">
        <f t="shared" si="59"/>
        <v>3568.32</v>
      </c>
      <c r="CJ74" s="197">
        <v>170</v>
      </c>
      <c r="CK74" s="198">
        <f t="shared" si="60"/>
        <v>3400</v>
      </c>
      <c r="CL74" s="199">
        <v>5.5</v>
      </c>
      <c r="CM74" s="200">
        <f>+CJ74*'PRECIOS SEGUN ADJ (RURAL)'!$B$16*'PRECIOS SEGUN ADJ (RURAL)'!$C$16</f>
        <v>18700</v>
      </c>
      <c r="CN74" s="200" t="e" vm="1">
        <f>+[4]!NumLetras(CM74,"PESO","PESOS DOMINICANOS","$EE $m CON #d/100 CENTAVOS")</f>
        <v>#VALUE!</v>
      </c>
      <c r="CO74" s="165">
        <v>170</v>
      </c>
      <c r="CP74" s="37">
        <f t="shared" si="46"/>
        <v>6800</v>
      </c>
      <c r="CQ74" s="189">
        <v>23.059999999999995</v>
      </c>
      <c r="CR74" s="80">
        <f>+CO74*'PRECIOS SEGUN ADJ (RURAL)'!$B$17*'PRECIOS SEGUN ADJ (RURAL)'!$C$17</f>
        <v>156808</v>
      </c>
      <c r="CS74" s="80" t="e" vm="1">
        <f>+[4]!NumLetras(CR74,"PESO","PESOS DOMINICANOS","$EE $m CON #d/100 CENTAVOS")</f>
        <v>#VALUE!</v>
      </c>
      <c r="CT74" s="201">
        <v>10</v>
      </c>
      <c r="CU74" s="202">
        <f t="shared" si="47"/>
        <v>400</v>
      </c>
      <c r="CV74" s="203">
        <v>220</v>
      </c>
      <c r="CW74" s="204">
        <f>+CT74*'PRECIOS SEGUN ADJ (RURAL)'!$B$18*'PRECIOS SEGUN ADJ (RURAL)'!$C$18</f>
        <v>88000</v>
      </c>
      <c r="CX74" s="204" t="e" vm="1">
        <f>+[4]!NumLetras(CW74,"PESO","PESOS DOMINICANOS","$EE $m CON #d/100 CENTAVOS")</f>
        <v>#VALUE!</v>
      </c>
      <c r="CY74" s="204">
        <f t="shared" si="61"/>
        <v>15840</v>
      </c>
      <c r="CZ74" s="165">
        <v>7</v>
      </c>
      <c r="DA74" s="37">
        <f t="shared" si="48"/>
        <v>280</v>
      </c>
      <c r="DB74" s="189">
        <v>21.83</v>
      </c>
      <c r="DC74" s="80">
        <f>+CZ74*'PRECIOS SEGUN ADJ (RURAL)'!$B$19*'PRECIOS SEGUN ADJ (RURAL)'!$C$19</f>
        <v>6112.4</v>
      </c>
      <c r="DD74" s="80" t="e" vm="1">
        <f>+[4]!NumLetras(DC74,"PESO","PESOS DOMINICANOS","$EE $m CON #d/100 CENTAVOS")</f>
        <v>#VALUE!</v>
      </c>
      <c r="DE74" s="80">
        <f t="shared" si="62"/>
        <v>1100.23</v>
      </c>
      <c r="DF74" s="165">
        <v>25</v>
      </c>
      <c r="DG74" s="37">
        <f t="shared" si="49"/>
        <v>1000</v>
      </c>
      <c r="DH74" s="189">
        <v>33</v>
      </c>
      <c r="DI74" s="80">
        <f>+DF74*'PRECIOS SEGUN ADJ (RURAL)'!$B$20*'PRECIOS SEGUN ADJ (RURAL)'!$C$20</f>
        <v>33000</v>
      </c>
      <c r="DJ74" s="80" t="e" vm="1">
        <f>+[4]!NumLetras(DI74,"PESO","PESOS DOMINICANOS","$EE $m CON #d/100 CENTAVOS")</f>
        <v>#VALUE!</v>
      </c>
      <c r="DK74" s="80">
        <f t="shared" si="63"/>
        <v>785418.7</v>
      </c>
      <c r="DL74" s="80" t="e" vm="1">
        <f>+[4]!NumLetras(DK74,"PESO","PESOS DOMINICANOS","$EE $m CON #d/100 CENTAVOS")</f>
        <v>#VALUE!</v>
      </c>
      <c r="DM74" s="80">
        <f t="shared" si="50"/>
        <v>851690.79999999993</v>
      </c>
      <c r="DN74" s="80" t="e" vm="1">
        <f>+[4]!NumLetras(DM74,"PESO","PESOS DOMINICANOS","$EE $m CON #d/100 CENTAVOS")</f>
        <v>#VALUE!</v>
      </c>
      <c r="DO74" s="80">
        <f t="shared" si="51"/>
        <v>66272.100000000006</v>
      </c>
      <c r="DP74" s="80" t="e" vm="1">
        <f>+[4]!NumLetras(DO74,"PESO","PESOS DOMINICANOS","$EE $m CON #d/100 CENTAVOS")</f>
        <v>#VALUE!</v>
      </c>
      <c r="DQ74" s="80">
        <f t="shared" si="64"/>
        <v>170338.16</v>
      </c>
      <c r="DR74" s="80" t="e" vm="1">
        <f>+[4]!NumLetras(DQ74,"PESO","PESOS DOMINICANOS","$EE $m CON #d/100 CENTAVOS")</f>
        <v>#VALUE!</v>
      </c>
      <c r="DS74" s="80">
        <f t="shared" si="65"/>
        <v>8516.91</v>
      </c>
      <c r="DT74" s="80"/>
      <c r="DU74" s="37" t="str">
        <f>+VLOOKUP(D74,'RURAL XENIA'!F:H,2,0)</f>
        <v>R-19</v>
      </c>
    </row>
    <row r="75" spans="1:125" hidden="1">
      <c r="A75" s="37">
        <v>74</v>
      </c>
      <c r="B75" s="37">
        <v>74</v>
      </c>
      <c r="C75" s="26" t="s">
        <v>1453</v>
      </c>
      <c r="D75" s="37">
        <v>40225450580</v>
      </c>
      <c r="E75" s="37" t="str">
        <f>+VLOOKUP(D75,'INFORMACION DE PROVEEDORES'!C:I,2,0)</f>
        <v>402-2554058-0</v>
      </c>
      <c r="F75" s="26" t="str">
        <f>+VLOOKUP(D75,'INFORMACION DE PROVEEDORES'!C:J,4,0)</f>
        <v>ILONDRY LISSELOTTE SANCHEZ BELTRE</v>
      </c>
      <c r="G75" s="37" t="str">
        <f>+VLOOKUP(D75,'INFORMACION DE PROVEEDORES'!C:K,5,0)</f>
        <v>402-2554058-0</v>
      </c>
      <c r="H75" s="26" t="str">
        <f>+VLOOKUP(D75,'INFORMACION DE PROVEEDORES'!C:L,7,0)</f>
        <v>VILLARPANDO, AZUA DETRÁS DEL LICEO CAMILO MUÑOZ</v>
      </c>
      <c r="I75" s="37" t="str">
        <f>+VLOOKUP(D75,'INFORMACION DE PROVEEDORES'!C:M,3,0)</f>
        <v xml:space="preserve"> FÍSICA</v>
      </c>
      <c r="J75" s="37">
        <v>1</v>
      </c>
      <c r="K75" s="37">
        <v>118</v>
      </c>
      <c r="L75" s="37">
        <v>8</v>
      </c>
      <c r="M75" s="37">
        <f t="shared" si="52"/>
        <v>320</v>
      </c>
      <c r="N75" s="189">
        <v>60.180000000000007</v>
      </c>
      <c r="O75" s="80">
        <f>+L75*'PRECIOS SEGUN ADJ (RURAL)'!$B$2*'PRECIOS SEGUN ADJ (RURAL)'!$C$2</f>
        <v>19257.599999999999</v>
      </c>
      <c r="P75" s="80" t="e" vm="1">
        <f>+[4]!NumLetras(O75,"PESO","PESOS DOMINICANOS","$EE $m CON #d/100 CENTAVOS")</f>
        <v>#VALUE!</v>
      </c>
      <c r="Q75" s="80">
        <f t="shared" si="53"/>
        <v>3081.22</v>
      </c>
      <c r="R75" s="165">
        <v>2</v>
      </c>
      <c r="S75" s="37">
        <f t="shared" si="34"/>
        <v>80</v>
      </c>
      <c r="T75" s="189">
        <v>33</v>
      </c>
      <c r="U75" s="80">
        <f>+R75*'PRECIOS SEGUN ADJ (RURAL)'!$B$3*'PRECIOS SEGUN ADJ (RURAL)'!$C$3</f>
        <v>2640</v>
      </c>
      <c r="V75" s="80" t="e" vm="1">
        <f>+[4]!NumLetras(U75,"PESO","PESOS DOMINICANOS","$EE $m CON #d/100 CENTAVOS")</f>
        <v>#VALUE!</v>
      </c>
      <c r="W75" s="165">
        <v>18</v>
      </c>
      <c r="X75" s="37">
        <f t="shared" si="35"/>
        <v>720</v>
      </c>
      <c r="Y75" s="189">
        <v>87.91</v>
      </c>
      <c r="Z75" s="80">
        <f>+W75*'PRECIOS SEGUN ADJ (RURAL)'!$B$4*'PRECIOS SEGUN ADJ (RURAL)'!$C$4</f>
        <v>63295.199999999997</v>
      </c>
      <c r="AA75" s="80" t="e" vm="1">
        <f>+[4]!NumLetras(Z75,"PESO","PESOS DOMINICANOS","$EE $m CON #d/100 CENTAVOS")</f>
        <v>#VALUE!</v>
      </c>
      <c r="AB75" s="80">
        <f t="shared" si="54"/>
        <v>11393.14</v>
      </c>
      <c r="AC75" s="165">
        <v>22</v>
      </c>
      <c r="AD75" s="37">
        <f t="shared" si="36"/>
        <v>880</v>
      </c>
      <c r="AE75" s="189">
        <v>53.95</v>
      </c>
      <c r="AF75" s="80">
        <f>+AC75*'PRECIOS SEGUN ADJ (RURAL)'!$B$5*'PRECIOS SEGUN ADJ (RURAL)'!$C$5</f>
        <v>47476</v>
      </c>
      <c r="AG75" s="80" t="e" vm="1">
        <f>+[4]!NumLetras(AF75,"PESO","PESOS DOMINICANOS","$EE $m CON #d/100 CENTAVOS")</f>
        <v>#VALUE!</v>
      </c>
      <c r="AH75" s="165">
        <v>3</v>
      </c>
      <c r="AI75" s="37">
        <f t="shared" si="37"/>
        <v>120</v>
      </c>
      <c r="AJ75" s="189">
        <v>29.05</v>
      </c>
      <c r="AK75" s="80">
        <f>+AH75*'PRECIOS SEGUN ADJ (RURAL)'!$B$6*'PRECIOS SEGUN ADJ (RURAL)'!$C$6</f>
        <v>3486</v>
      </c>
      <c r="AL75" s="80" t="e" vm="1">
        <f>+[4]!NumLetras(AK75,"PESO","PESOS DOMINICANOS","$EE $m CON #d/100 CENTAVOS")</f>
        <v>#VALUE!</v>
      </c>
      <c r="AM75" s="80">
        <f t="shared" si="55"/>
        <v>557.76</v>
      </c>
      <c r="AN75" s="165">
        <v>7</v>
      </c>
      <c r="AO75" s="37">
        <f t="shared" si="38"/>
        <v>280</v>
      </c>
      <c r="AP75" s="189">
        <v>304.44</v>
      </c>
      <c r="AQ75" s="80">
        <f>+AN75*'PRECIOS SEGUN ADJ (RURAL)'!$B$7*'PRECIOS SEGUN ADJ (RURAL)'!$C$7</f>
        <v>85243.199999999997</v>
      </c>
      <c r="AR75" s="80" t="e" vm="1">
        <f>+[4]!NumLetras(AQ75,"PESO","PESOS DOMINICANOS","$EE $m CON #d/100 CENTAVOS")</f>
        <v>#VALUE!</v>
      </c>
      <c r="AS75" s="80">
        <f t="shared" si="56"/>
        <v>15343.78</v>
      </c>
      <c r="AT75" s="165">
        <v>2</v>
      </c>
      <c r="AU75" s="37">
        <f t="shared" si="39"/>
        <v>80</v>
      </c>
      <c r="AV75" s="189">
        <v>140.38999999999999</v>
      </c>
      <c r="AW75" s="80">
        <f>+AT75*'PRECIOS SEGUN ADJ (RURAL)'!$B$8*'PRECIOS SEGUN ADJ (RURAL)'!$C$8</f>
        <v>11231.199999999999</v>
      </c>
      <c r="AX75" s="80" t="e" vm="1">
        <f>+[4]!NumLetras(AW75,"PESO","PESOS DOMINICANOS","$EE $m CON #d/100 CENTAVOS")</f>
        <v>#VALUE!</v>
      </c>
      <c r="AY75" s="80">
        <f t="shared" si="57"/>
        <v>2021.62</v>
      </c>
      <c r="AZ75" s="165">
        <v>6</v>
      </c>
      <c r="BA75" s="37">
        <f t="shared" si="40"/>
        <v>240</v>
      </c>
      <c r="BB75" s="189">
        <v>68.099999999999994</v>
      </c>
      <c r="BC75" s="80">
        <f>+AZ75*'PRECIOS SEGUN ADJ (RURAL)'!$B$9*'PRECIOS SEGUN ADJ (RURAL)'!$C$9</f>
        <v>16343.999999999998</v>
      </c>
      <c r="BD75" s="80" t="e" vm="1">
        <f>+[4]!NumLetras(BC75,"PESO","PESOS DOMINICANOS","$EE $m CON #d/100 CENTAVOS")</f>
        <v>#VALUE!</v>
      </c>
      <c r="BE75" s="165">
        <v>118</v>
      </c>
      <c r="BF75" s="37">
        <f t="shared" si="58"/>
        <v>2360</v>
      </c>
      <c r="BG75" s="189">
        <v>5.5</v>
      </c>
      <c r="BH75" s="80">
        <f>+BE75*'PRECIOS SEGUN ADJ (RURAL)'!$B$10*'PRECIOS SEGUN ADJ (RURAL)'!$C$10</f>
        <v>12980</v>
      </c>
      <c r="BI75" s="80" t="e" vm="1">
        <f>+[4]!NumLetras(BH75,"PESO","PESOS DOMINICANOS","$EE $m CON #d/100 CENTAVOS")</f>
        <v>#VALUE!</v>
      </c>
      <c r="BJ75" s="165">
        <v>118</v>
      </c>
      <c r="BK75" s="37">
        <f t="shared" si="41"/>
        <v>4720</v>
      </c>
      <c r="BL75" s="189">
        <v>7.1500000000000012</v>
      </c>
      <c r="BM75" s="80">
        <f>+BJ75*'PRECIOS SEGUN ADJ (RURAL)'!$B$11*'PRECIOS SEGUN ADJ (RURAL)'!$C$11</f>
        <v>33748</v>
      </c>
      <c r="BN75" s="80" t="e" vm="1">
        <f>+[4]!NumLetras(BM75,"PESO","PESOS DOMINICANOS","$EE $m CON #d/100 CENTAVOS")</f>
        <v>#VALUE!</v>
      </c>
      <c r="BO75" s="165">
        <v>118</v>
      </c>
      <c r="BP75" s="37">
        <f t="shared" si="42"/>
        <v>4720</v>
      </c>
      <c r="BQ75" s="189">
        <v>6.84</v>
      </c>
      <c r="BR75" s="80">
        <f>+BO75*'PRECIOS SEGUN ADJ (RURAL)'!$B$12*'PRECIOS SEGUN ADJ (RURAL)'!$C$12</f>
        <v>32284.799999999999</v>
      </c>
      <c r="BS75" s="80" t="e" vm="1">
        <f>+[4]!NumLetras(BR75,"PESO","PESOS DOMINICANOS","$EE $m CON #d/100 CENTAVOS")</f>
        <v>#VALUE!</v>
      </c>
      <c r="BT75" s="193">
        <v>15</v>
      </c>
      <c r="BU75" s="194">
        <f t="shared" si="43"/>
        <v>600</v>
      </c>
      <c r="BV75" s="195">
        <v>21.68</v>
      </c>
      <c r="BW75" s="196">
        <f>+BT75*'PRECIOS SEGUN ADJ (RURAL)'!$B$13*'PRECIOS SEGUN ADJ (RURAL)'!$C$13</f>
        <v>13008</v>
      </c>
      <c r="BX75" s="196" t="e" vm="1">
        <f>+[4]!NumLetras(BW75,"PESO","PESOS DOMINICANOS","$EE $m CON #d/100 CENTAVOS")</f>
        <v>#VALUE!</v>
      </c>
      <c r="BY75" s="165">
        <v>118</v>
      </c>
      <c r="BZ75" s="37">
        <f t="shared" si="44"/>
        <v>4720</v>
      </c>
      <c r="CA75" s="189">
        <v>6.5999999999999988</v>
      </c>
      <c r="CB75" s="80">
        <f>+BY75*'PRECIOS SEGUN ADJ (RURAL)'!$B$14*'PRECIOS SEGUN ADJ (RURAL)'!$C$14</f>
        <v>31152</v>
      </c>
      <c r="CC75" s="80" t="e" vm="1">
        <f>+[4]!NumLetras(CB75,"PESO","PESOS DOMINICANOS","$EE $m CON #d/100 CENTAVOS")</f>
        <v>#VALUE!</v>
      </c>
      <c r="CD75" s="165">
        <v>4</v>
      </c>
      <c r="CE75" s="37">
        <f t="shared" si="45"/>
        <v>160</v>
      </c>
      <c r="CF75" s="189">
        <v>82.59999999999998</v>
      </c>
      <c r="CG75" s="80">
        <f>+CD75*'PRECIOS SEGUN ADJ (RURAL)'!$B$15*'PRECIOS SEGUN ADJ (RURAL)'!$C$15</f>
        <v>13216</v>
      </c>
      <c r="CH75" s="80" t="e" vm="1">
        <f>+[4]!NumLetras(CG75,"PESO","PESOS DOMINICANOS","$EE $m CON #d/100 CENTAVOS")</f>
        <v>#VALUE!</v>
      </c>
      <c r="CI75" s="80">
        <f t="shared" si="59"/>
        <v>2378.88</v>
      </c>
      <c r="CJ75" s="197">
        <v>118</v>
      </c>
      <c r="CK75" s="198">
        <f t="shared" si="60"/>
        <v>2360</v>
      </c>
      <c r="CL75" s="199">
        <v>5.5</v>
      </c>
      <c r="CM75" s="200">
        <f>+CJ75*'PRECIOS SEGUN ADJ (RURAL)'!$B$16*'PRECIOS SEGUN ADJ (RURAL)'!$C$16</f>
        <v>12980</v>
      </c>
      <c r="CN75" s="200" t="e" vm="1">
        <f>+[4]!NumLetras(CM75,"PESO","PESOS DOMINICANOS","$EE $m CON #d/100 CENTAVOS")</f>
        <v>#VALUE!</v>
      </c>
      <c r="CO75" s="165">
        <v>118</v>
      </c>
      <c r="CP75" s="37">
        <f t="shared" si="46"/>
        <v>4720</v>
      </c>
      <c r="CQ75" s="189">
        <v>23.059999999999995</v>
      </c>
      <c r="CR75" s="80">
        <f>+CO75*'PRECIOS SEGUN ADJ (RURAL)'!$B$17*'PRECIOS SEGUN ADJ (RURAL)'!$C$17</f>
        <v>108843.2</v>
      </c>
      <c r="CS75" s="80" t="e" vm="1">
        <f>+[4]!NumLetras(CR75,"PESO","PESOS DOMINICANOS","$EE $m CON #d/100 CENTAVOS")</f>
        <v>#VALUE!</v>
      </c>
      <c r="CT75" s="201">
        <v>7</v>
      </c>
      <c r="CU75" s="202">
        <f t="shared" si="47"/>
        <v>280</v>
      </c>
      <c r="CV75" s="203">
        <v>220</v>
      </c>
      <c r="CW75" s="204">
        <f>+CT75*'PRECIOS SEGUN ADJ (RURAL)'!$B$18*'PRECIOS SEGUN ADJ (RURAL)'!$C$18</f>
        <v>61600</v>
      </c>
      <c r="CX75" s="204" t="e" vm="1">
        <f>+[4]!NumLetras(CW75,"PESO","PESOS DOMINICANOS","$EE $m CON #d/100 CENTAVOS")</f>
        <v>#VALUE!</v>
      </c>
      <c r="CY75" s="204">
        <f t="shared" si="61"/>
        <v>11088</v>
      </c>
      <c r="CZ75" s="165">
        <v>5</v>
      </c>
      <c r="DA75" s="37">
        <f t="shared" si="48"/>
        <v>200</v>
      </c>
      <c r="DB75" s="189">
        <v>21.83</v>
      </c>
      <c r="DC75" s="80">
        <f>+CZ75*'PRECIOS SEGUN ADJ (RURAL)'!$B$19*'PRECIOS SEGUN ADJ (RURAL)'!$C$19</f>
        <v>4366</v>
      </c>
      <c r="DD75" s="80" t="e" vm="1">
        <f>+[4]!NumLetras(DC75,"PESO","PESOS DOMINICANOS","$EE $m CON #d/100 CENTAVOS")</f>
        <v>#VALUE!</v>
      </c>
      <c r="DE75" s="80">
        <f t="shared" si="62"/>
        <v>785.88</v>
      </c>
      <c r="DF75" s="165">
        <v>17</v>
      </c>
      <c r="DG75" s="37">
        <f t="shared" si="49"/>
        <v>680</v>
      </c>
      <c r="DH75" s="189">
        <v>33</v>
      </c>
      <c r="DI75" s="80">
        <f>+DF75*'PRECIOS SEGUN ADJ (RURAL)'!$B$20*'PRECIOS SEGUN ADJ (RURAL)'!$C$20</f>
        <v>22440</v>
      </c>
      <c r="DJ75" s="80" t="e" vm="1">
        <f>+[4]!NumLetras(DI75,"PESO","PESOS DOMINICANOS","$EE $m CON #d/100 CENTAVOS")</f>
        <v>#VALUE!</v>
      </c>
      <c r="DK75" s="80">
        <f t="shared" si="63"/>
        <v>548940.91999999993</v>
      </c>
      <c r="DL75" s="80" t="e" vm="1">
        <f>+[4]!NumLetras(DK75,"PESO","PESOS DOMINICANOS","$EE $m CON #d/100 CENTAVOS")</f>
        <v>#VALUE!</v>
      </c>
      <c r="DM75" s="80">
        <f t="shared" si="50"/>
        <v>595591.19999999995</v>
      </c>
      <c r="DN75" s="80" t="e" vm="1">
        <f>+[4]!NumLetras(DM75,"PESO","PESOS DOMINICANOS","$EE $m CON #d/100 CENTAVOS")</f>
        <v>#VALUE!</v>
      </c>
      <c r="DO75" s="80">
        <f t="shared" si="51"/>
        <v>46650.28</v>
      </c>
      <c r="DP75" s="80" t="e" vm="1">
        <f>+[4]!NumLetras(DO75,"PESO","PESOS DOMINICANOS","$EE $m CON #d/100 CENTAVOS")</f>
        <v>#VALUE!</v>
      </c>
      <c r="DQ75" s="80">
        <f t="shared" si="64"/>
        <v>119118.24</v>
      </c>
      <c r="DR75" s="80" t="e" vm="1">
        <f>+[4]!NumLetras(DQ75,"PESO","PESOS DOMINICANOS","$EE $m CON #d/100 CENTAVOS")</f>
        <v>#VALUE!</v>
      </c>
      <c r="DS75" s="80">
        <f t="shared" si="65"/>
        <v>5955.91</v>
      </c>
      <c r="DT75" s="80"/>
      <c r="DU75" s="37" t="str">
        <f>+VLOOKUP(D75,'RURAL XENIA'!F:H,2,0)</f>
        <v>R-06</v>
      </c>
    </row>
    <row r="76" spans="1:125" hidden="1">
      <c r="A76" s="37">
        <v>75</v>
      </c>
      <c r="B76" s="37">
        <v>75</v>
      </c>
      <c r="C76" s="26" t="s">
        <v>3342</v>
      </c>
      <c r="D76" s="37">
        <v>130222649</v>
      </c>
      <c r="E76" s="37">
        <f>+VLOOKUP(D76,'INFORMACION DE PROVEEDORES'!C:I,2,0)</f>
        <v>130222649</v>
      </c>
      <c r="F76" s="26" t="str">
        <f>+VLOOKUP(D76,'INFORMACION DE PROVEEDORES'!C:J,4,0)</f>
        <v>JASON ARIEL BAEZ GRULLON</v>
      </c>
      <c r="G76" s="37" t="str">
        <f>+VLOOKUP(D76,'INFORMACION DE PROVEEDORES'!C:K,5,0)</f>
        <v>001-0313217-1</v>
      </c>
      <c r="H76" s="26" t="str">
        <f>+VLOOKUP(D76,'INFORMACION DE PROVEEDORES'!C:L,7,0)</f>
        <v>AUTOPISTA 6 DE NOVIEMBRE, KM. 4 ESQUINA CAMINO VECINAL NO. 6</v>
      </c>
      <c r="I76" s="37" t="str">
        <f>+VLOOKUP(D76,'INFORMACION DE PROVEEDORES'!C:M,3,0)</f>
        <v xml:space="preserve"> JURÍDICA</v>
      </c>
      <c r="J76" s="37">
        <v>6</v>
      </c>
      <c r="K76" s="37">
        <v>323</v>
      </c>
      <c r="L76" s="37">
        <v>24</v>
      </c>
      <c r="M76" s="37">
        <f t="shared" si="52"/>
        <v>960</v>
      </c>
      <c r="N76" s="189">
        <v>60.180000000000007</v>
      </c>
      <c r="O76" s="80">
        <f>+L76*'PRECIOS SEGUN ADJ (RURAL)'!$B$2*'PRECIOS SEGUN ADJ (RURAL)'!$C$2</f>
        <v>57772.799999999996</v>
      </c>
      <c r="P76" s="80" t="e" vm="1">
        <f>+[4]!NumLetras(O76,"PESO","PESOS DOMINICANOS","$EE $m CON #d/100 CENTAVOS")</f>
        <v>#VALUE!</v>
      </c>
      <c r="Q76" s="80">
        <f t="shared" si="53"/>
        <v>9243.65</v>
      </c>
      <c r="R76" s="165">
        <v>7</v>
      </c>
      <c r="S76" s="37">
        <f t="shared" si="34"/>
        <v>280</v>
      </c>
      <c r="T76" s="189">
        <v>33</v>
      </c>
      <c r="U76" s="80">
        <f>+R76*'PRECIOS SEGUN ADJ (RURAL)'!$B$3*'PRECIOS SEGUN ADJ (RURAL)'!$C$3</f>
        <v>9240</v>
      </c>
      <c r="V76" s="80" t="e" vm="1">
        <f>+[4]!NumLetras(U76,"PESO","PESOS DOMINICANOS","$EE $m CON #d/100 CENTAVOS")</f>
        <v>#VALUE!</v>
      </c>
      <c r="W76" s="165">
        <v>52</v>
      </c>
      <c r="X76" s="37">
        <f t="shared" si="35"/>
        <v>2080</v>
      </c>
      <c r="Y76" s="189">
        <v>87.91</v>
      </c>
      <c r="Z76" s="80">
        <f>+W76*'PRECIOS SEGUN ADJ (RURAL)'!$B$4*'PRECIOS SEGUN ADJ (RURAL)'!$C$4</f>
        <v>182852.8</v>
      </c>
      <c r="AA76" s="80" t="e" vm="1">
        <f>+[4]!NumLetras(Z76,"PESO","PESOS DOMINICANOS","$EE $m CON #d/100 CENTAVOS")</f>
        <v>#VALUE!</v>
      </c>
      <c r="AB76" s="80">
        <f t="shared" si="54"/>
        <v>32913.5</v>
      </c>
      <c r="AC76" s="165">
        <v>62</v>
      </c>
      <c r="AD76" s="37">
        <f t="shared" si="36"/>
        <v>2480</v>
      </c>
      <c r="AE76" s="189">
        <v>53.95</v>
      </c>
      <c r="AF76" s="80">
        <f>+AC76*'PRECIOS SEGUN ADJ (RURAL)'!$B$5*'PRECIOS SEGUN ADJ (RURAL)'!$C$5</f>
        <v>133796</v>
      </c>
      <c r="AG76" s="80" t="e" vm="1">
        <f>+[4]!NumLetras(AF76,"PESO","PESOS DOMINICANOS","$EE $m CON #d/100 CENTAVOS")</f>
        <v>#VALUE!</v>
      </c>
      <c r="AH76" s="165">
        <v>10</v>
      </c>
      <c r="AI76" s="37">
        <f t="shared" si="37"/>
        <v>400</v>
      </c>
      <c r="AJ76" s="189">
        <v>29.05</v>
      </c>
      <c r="AK76" s="80">
        <f>+AH76*'PRECIOS SEGUN ADJ (RURAL)'!$B$6*'PRECIOS SEGUN ADJ (RURAL)'!$C$6</f>
        <v>11620</v>
      </c>
      <c r="AL76" s="80" t="e" vm="1">
        <f>+[4]!NumLetras(AK76,"PESO","PESOS DOMINICANOS","$EE $m CON #d/100 CENTAVOS")</f>
        <v>#VALUE!</v>
      </c>
      <c r="AM76" s="80">
        <f t="shared" si="55"/>
        <v>1859.2</v>
      </c>
      <c r="AN76" s="165">
        <v>21</v>
      </c>
      <c r="AO76" s="37">
        <f t="shared" si="38"/>
        <v>840</v>
      </c>
      <c r="AP76" s="189">
        <v>304.44</v>
      </c>
      <c r="AQ76" s="80">
        <f>+AN76*'PRECIOS SEGUN ADJ (RURAL)'!$B$7*'PRECIOS SEGUN ADJ (RURAL)'!$C$7</f>
        <v>255729.59999999998</v>
      </c>
      <c r="AR76" s="80" t="e" vm="1">
        <f>+[4]!NumLetras(AQ76,"PESO","PESOS DOMINICANOS","$EE $m CON #d/100 CENTAVOS")</f>
        <v>#VALUE!</v>
      </c>
      <c r="AS76" s="80">
        <f t="shared" si="56"/>
        <v>46031.33</v>
      </c>
      <c r="AT76" s="165">
        <v>7</v>
      </c>
      <c r="AU76" s="37">
        <f t="shared" si="39"/>
        <v>280</v>
      </c>
      <c r="AV76" s="189">
        <v>140.38999999999999</v>
      </c>
      <c r="AW76" s="80">
        <f>+AT76*'PRECIOS SEGUN ADJ (RURAL)'!$B$8*'PRECIOS SEGUN ADJ (RURAL)'!$C$8</f>
        <v>39309.199999999997</v>
      </c>
      <c r="AX76" s="80" t="e" vm="1">
        <f>+[4]!NumLetras(AW76,"PESO","PESOS DOMINICANOS","$EE $m CON #d/100 CENTAVOS")</f>
        <v>#VALUE!</v>
      </c>
      <c r="AY76" s="80">
        <f t="shared" si="57"/>
        <v>7075.66</v>
      </c>
      <c r="AZ76" s="165">
        <v>17</v>
      </c>
      <c r="BA76" s="37">
        <f t="shared" si="40"/>
        <v>680</v>
      </c>
      <c r="BB76" s="189">
        <v>68.099999999999994</v>
      </c>
      <c r="BC76" s="80">
        <f>+AZ76*'PRECIOS SEGUN ADJ (RURAL)'!$B$9*'PRECIOS SEGUN ADJ (RURAL)'!$C$9</f>
        <v>46307.999999999993</v>
      </c>
      <c r="BD76" s="80" t="e" vm="1">
        <f>+[4]!NumLetras(BC76,"PESO","PESOS DOMINICANOS","$EE $m CON #d/100 CENTAVOS")</f>
        <v>#VALUE!</v>
      </c>
      <c r="BE76" s="165">
        <v>323</v>
      </c>
      <c r="BF76" s="37">
        <f t="shared" si="58"/>
        <v>6460</v>
      </c>
      <c r="BG76" s="189">
        <v>5.5</v>
      </c>
      <c r="BH76" s="80">
        <f>+BE76*'PRECIOS SEGUN ADJ (RURAL)'!$B$10*'PRECIOS SEGUN ADJ (RURAL)'!$C$10</f>
        <v>35530</v>
      </c>
      <c r="BI76" s="80" t="e" vm="1">
        <f>+[4]!NumLetras(BH76,"PESO","PESOS DOMINICANOS","$EE $m CON #d/100 CENTAVOS")</f>
        <v>#VALUE!</v>
      </c>
      <c r="BJ76" s="165">
        <v>323</v>
      </c>
      <c r="BK76" s="37">
        <f t="shared" si="41"/>
        <v>12920</v>
      </c>
      <c r="BL76" s="189">
        <v>7.1500000000000012</v>
      </c>
      <c r="BM76" s="80">
        <f>+BJ76*'PRECIOS SEGUN ADJ (RURAL)'!$B$11*'PRECIOS SEGUN ADJ (RURAL)'!$C$11</f>
        <v>92378.000000000015</v>
      </c>
      <c r="BN76" s="80" t="e" vm="1">
        <f>+[4]!NumLetras(BM76,"PESO","PESOS DOMINICANOS","$EE $m CON #d/100 CENTAVOS")</f>
        <v>#VALUE!</v>
      </c>
      <c r="BO76" s="165">
        <v>323</v>
      </c>
      <c r="BP76" s="37">
        <f t="shared" si="42"/>
        <v>12920</v>
      </c>
      <c r="BQ76" s="189">
        <v>6.84</v>
      </c>
      <c r="BR76" s="80">
        <f>+BO76*'PRECIOS SEGUN ADJ (RURAL)'!$B$12*'PRECIOS SEGUN ADJ (RURAL)'!$C$12</f>
        <v>88372.800000000003</v>
      </c>
      <c r="BS76" s="80" t="e" vm="1">
        <f>+[4]!NumLetras(BR76,"PESO","PESOS DOMINICANOS","$EE $m CON #d/100 CENTAVOS")</f>
        <v>#VALUE!</v>
      </c>
      <c r="BT76" s="193">
        <v>44</v>
      </c>
      <c r="BU76" s="194">
        <f t="shared" si="43"/>
        <v>1760</v>
      </c>
      <c r="BV76" s="195">
        <v>21.68</v>
      </c>
      <c r="BW76" s="196">
        <f>+BT76*'PRECIOS SEGUN ADJ (RURAL)'!$B$13*'PRECIOS SEGUN ADJ (RURAL)'!$C$13</f>
        <v>38156.799999999996</v>
      </c>
      <c r="BX76" s="196" t="e" vm="1">
        <f>+[4]!NumLetras(BW76,"PESO","PESOS DOMINICANOS","$EE $m CON #d/100 CENTAVOS")</f>
        <v>#VALUE!</v>
      </c>
      <c r="BY76" s="165">
        <v>323</v>
      </c>
      <c r="BZ76" s="37">
        <f t="shared" si="44"/>
        <v>12920</v>
      </c>
      <c r="CA76" s="189">
        <v>6.5999999999999988</v>
      </c>
      <c r="CB76" s="80">
        <f>+BY76*'PRECIOS SEGUN ADJ (RURAL)'!$B$14*'PRECIOS SEGUN ADJ (RURAL)'!$C$14</f>
        <v>85271.999999999985</v>
      </c>
      <c r="CC76" s="80" t="e" vm="1">
        <f>+[4]!NumLetras(CB76,"PESO","PESOS DOMINICANOS","$EE $m CON #d/100 CENTAVOS")</f>
        <v>#VALUE!</v>
      </c>
      <c r="CD76" s="165">
        <v>13</v>
      </c>
      <c r="CE76" s="37">
        <f t="shared" si="45"/>
        <v>520</v>
      </c>
      <c r="CF76" s="189">
        <v>82.59999999999998</v>
      </c>
      <c r="CG76" s="80">
        <f>+CD76*'PRECIOS SEGUN ADJ (RURAL)'!$B$15*'PRECIOS SEGUN ADJ (RURAL)'!$C$15</f>
        <v>42952</v>
      </c>
      <c r="CH76" s="80" t="e" vm="1">
        <f>+[4]!NumLetras(CG76,"PESO","PESOS DOMINICANOS","$EE $m CON #d/100 CENTAVOS")</f>
        <v>#VALUE!</v>
      </c>
      <c r="CI76" s="80">
        <f t="shared" si="59"/>
        <v>7731.36</v>
      </c>
      <c r="CJ76" s="197">
        <v>323</v>
      </c>
      <c r="CK76" s="198">
        <f t="shared" si="60"/>
        <v>6460</v>
      </c>
      <c r="CL76" s="199">
        <v>5.5</v>
      </c>
      <c r="CM76" s="200">
        <f>+CJ76*'PRECIOS SEGUN ADJ (RURAL)'!$B$16*'PRECIOS SEGUN ADJ (RURAL)'!$C$16</f>
        <v>35530</v>
      </c>
      <c r="CN76" s="200" t="e" vm="1">
        <f>+[4]!NumLetras(CM76,"PESO","PESOS DOMINICANOS","$EE $m CON #d/100 CENTAVOS")</f>
        <v>#VALUE!</v>
      </c>
      <c r="CO76" s="165">
        <v>323</v>
      </c>
      <c r="CP76" s="37">
        <f t="shared" si="46"/>
        <v>12920</v>
      </c>
      <c r="CQ76" s="189">
        <v>23.059999999999995</v>
      </c>
      <c r="CR76" s="80">
        <f>+CO76*'PRECIOS SEGUN ADJ (RURAL)'!$B$17*'PRECIOS SEGUN ADJ (RURAL)'!$C$17</f>
        <v>297935.19999999995</v>
      </c>
      <c r="CS76" s="80" t="e" vm="1">
        <f>+[4]!NumLetras(CR76,"PESO","PESOS DOMINICANOS","$EE $m CON #d/100 CENTAVOS")</f>
        <v>#VALUE!</v>
      </c>
      <c r="CT76" s="201">
        <v>21</v>
      </c>
      <c r="CU76" s="202">
        <f t="shared" si="47"/>
        <v>840</v>
      </c>
      <c r="CV76" s="203">
        <v>220</v>
      </c>
      <c r="CW76" s="204">
        <f>+CT76*'PRECIOS SEGUN ADJ (RURAL)'!$B$18*'PRECIOS SEGUN ADJ (RURAL)'!$C$18</f>
        <v>184800</v>
      </c>
      <c r="CX76" s="204" t="e" vm="1">
        <f>+[4]!NumLetras(CW76,"PESO","PESOS DOMINICANOS","$EE $m CON #d/100 CENTAVOS")</f>
        <v>#VALUE!</v>
      </c>
      <c r="CY76" s="204">
        <f t="shared" si="61"/>
        <v>33264</v>
      </c>
      <c r="CZ76" s="165">
        <v>15</v>
      </c>
      <c r="DA76" s="37">
        <f t="shared" si="48"/>
        <v>600</v>
      </c>
      <c r="DB76" s="189">
        <v>21.83</v>
      </c>
      <c r="DC76" s="80">
        <f>+CZ76*'PRECIOS SEGUN ADJ (RURAL)'!$B$19*'PRECIOS SEGUN ADJ (RURAL)'!$C$19</f>
        <v>13098</v>
      </c>
      <c r="DD76" s="80" t="e" vm="1">
        <f>+[4]!NumLetras(DC76,"PESO","PESOS DOMINICANOS","$EE $m CON #d/100 CENTAVOS")</f>
        <v>#VALUE!</v>
      </c>
      <c r="DE76" s="80">
        <f t="shared" si="62"/>
        <v>2357.64</v>
      </c>
      <c r="DF76" s="165">
        <v>50</v>
      </c>
      <c r="DG76" s="37">
        <f t="shared" si="49"/>
        <v>2000</v>
      </c>
      <c r="DH76" s="189">
        <v>33</v>
      </c>
      <c r="DI76" s="80">
        <f>+DF76*'PRECIOS SEGUN ADJ (RURAL)'!$B$20*'PRECIOS SEGUN ADJ (RURAL)'!$C$20</f>
        <v>66000</v>
      </c>
      <c r="DJ76" s="80" t="e" vm="1">
        <f>+[4]!NumLetras(DI76,"PESO","PESOS DOMINICANOS","$EE $m CON #d/100 CENTAVOS")</f>
        <v>#VALUE!</v>
      </c>
      <c r="DK76" s="80">
        <f t="shared" si="63"/>
        <v>1576176.8599999999</v>
      </c>
      <c r="DL76" s="80" t="e" vm="1">
        <f>+[4]!NumLetras(DK76,"PESO","PESOS DOMINICANOS","$EE $m CON #d/100 CENTAVOS")</f>
        <v>#VALUE!</v>
      </c>
      <c r="DM76" s="80">
        <f t="shared" si="50"/>
        <v>1716653.2</v>
      </c>
      <c r="DN76" s="80" t="e" vm="1">
        <f>+[4]!NumLetras(DM76,"PESO","PESOS DOMINICANOS","$EE $m CON #d/100 CENTAVOS")</f>
        <v>#VALUE!</v>
      </c>
      <c r="DO76" s="80">
        <f t="shared" si="51"/>
        <v>140476.34000000003</v>
      </c>
      <c r="DP76" s="80" t="e" vm="1">
        <f>+[4]!NumLetras(DO76,"PESO","PESOS DOMINICANOS","$EE $m CON #d/100 CENTAVOS")</f>
        <v>#VALUE!</v>
      </c>
      <c r="DQ76" s="80">
        <f t="shared" si="64"/>
        <v>343330.64</v>
      </c>
      <c r="DR76" s="80" t="e" vm="1">
        <f>+[4]!NumLetras(DQ76,"PESO","PESOS DOMINICANOS","$EE $m CON #d/100 CENTAVOS")</f>
        <v>#VALUE!</v>
      </c>
      <c r="DS76" s="80">
        <f t="shared" si="65"/>
        <v>17166.53</v>
      </c>
      <c r="DT76" s="80"/>
      <c r="DU76" s="37" t="str">
        <f>+VLOOKUP(D76,'RURAL XENIA'!F:H,2,0)</f>
        <v>R-14</v>
      </c>
    </row>
    <row r="77" spans="1:125" hidden="1">
      <c r="A77" s="37">
        <v>76</v>
      </c>
      <c r="B77" s="37">
        <v>76</v>
      </c>
      <c r="C77" s="26" t="s">
        <v>3350</v>
      </c>
      <c r="D77" s="37">
        <v>131215025</v>
      </c>
      <c r="E77" s="37">
        <f>+VLOOKUP(D77,'INFORMACION DE PROVEEDORES'!C:I,2,0)</f>
        <v>131215025</v>
      </c>
      <c r="F77" s="26" t="str">
        <f>+VLOOKUP(D77,'INFORMACION DE PROVEEDORES'!C:J,4,0)</f>
        <v xml:space="preserve">CINTHIA CAMARA ROSELLO </v>
      </c>
      <c r="G77" s="37" t="str">
        <f>+VLOOKUP(D77,'INFORMACION DE PROVEEDORES'!C:K,5,0)</f>
        <v>053-0036062-4</v>
      </c>
      <c r="H77" s="26" t="str">
        <f>+VLOOKUP(D77,'INFORMACION DE PROVEEDORES'!C:L,7,0)</f>
        <v xml:space="preserve">LORENZO DESPRADEL NO.02, LOS PRADOS, </v>
      </c>
      <c r="I77" s="37" t="str">
        <f>+VLOOKUP(D77,'INFORMACION DE PROVEEDORES'!C:M,3,0)</f>
        <v xml:space="preserve"> JURÍDICA</v>
      </c>
      <c r="J77" s="37">
        <v>5</v>
      </c>
      <c r="K77" s="37">
        <v>174</v>
      </c>
      <c r="L77" s="37">
        <v>14</v>
      </c>
      <c r="M77" s="37">
        <f t="shared" si="52"/>
        <v>560</v>
      </c>
      <c r="N77" s="189">
        <v>60.180000000000007</v>
      </c>
      <c r="O77" s="80">
        <f>+L77*'PRECIOS SEGUN ADJ (RURAL)'!$B$2*'PRECIOS SEGUN ADJ (RURAL)'!$C$2</f>
        <v>33700.800000000003</v>
      </c>
      <c r="P77" s="80" t="e" vm="1">
        <f>+[4]!NumLetras(O77,"PESO","PESOS DOMINICANOS","$EE $m CON #d/100 CENTAVOS")</f>
        <v>#VALUE!</v>
      </c>
      <c r="Q77" s="80">
        <f t="shared" si="53"/>
        <v>5392.13</v>
      </c>
      <c r="R77" s="165">
        <v>5</v>
      </c>
      <c r="S77" s="37">
        <f t="shared" si="34"/>
        <v>200</v>
      </c>
      <c r="T77" s="189">
        <v>33</v>
      </c>
      <c r="U77" s="80">
        <f>+R77*'PRECIOS SEGUN ADJ (RURAL)'!$B$3*'PRECIOS SEGUN ADJ (RURAL)'!$C$3</f>
        <v>6600</v>
      </c>
      <c r="V77" s="80" t="e" vm="1">
        <f>+[4]!NumLetras(U77,"PESO","PESOS DOMINICANOS","$EE $m CON #d/100 CENTAVOS")</f>
        <v>#VALUE!</v>
      </c>
      <c r="W77" s="165">
        <v>29</v>
      </c>
      <c r="X77" s="37">
        <f t="shared" si="35"/>
        <v>1160</v>
      </c>
      <c r="Y77" s="189">
        <v>87.91</v>
      </c>
      <c r="Z77" s="80">
        <f>+W77*'PRECIOS SEGUN ADJ (RURAL)'!$B$4*'PRECIOS SEGUN ADJ (RURAL)'!$C$4</f>
        <v>101975.59999999999</v>
      </c>
      <c r="AA77" s="80" t="e" vm="1">
        <f>+[4]!NumLetras(Z77,"PESO","PESOS DOMINICANOS","$EE $m CON #d/100 CENTAVOS")</f>
        <v>#VALUE!</v>
      </c>
      <c r="AB77" s="80">
        <f t="shared" si="54"/>
        <v>18355.61</v>
      </c>
      <c r="AC77" s="165">
        <v>33</v>
      </c>
      <c r="AD77" s="37">
        <f t="shared" si="36"/>
        <v>1320</v>
      </c>
      <c r="AE77" s="189">
        <v>53.95</v>
      </c>
      <c r="AF77" s="80">
        <f>+AC77*'PRECIOS SEGUN ADJ (RURAL)'!$B$5*'PRECIOS SEGUN ADJ (RURAL)'!$C$5</f>
        <v>71214</v>
      </c>
      <c r="AG77" s="80" t="e" vm="1">
        <f>+[4]!NumLetras(AF77,"PESO","PESOS DOMINICANOS","$EE $m CON #d/100 CENTAVOS")</f>
        <v>#VALUE!</v>
      </c>
      <c r="AH77" s="165">
        <v>6</v>
      </c>
      <c r="AI77" s="37">
        <f t="shared" si="37"/>
        <v>240</v>
      </c>
      <c r="AJ77" s="189">
        <v>29.05</v>
      </c>
      <c r="AK77" s="80">
        <f>+AH77*'PRECIOS SEGUN ADJ (RURAL)'!$B$6*'PRECIOS SEGUN ADJ (RURAL)'!$C$6</f>
        <v>6972</v>
      </c>
      <c r="AL77" s="80" t="e" vm="1">
        <f>+[4]!NumLetras(AK77,"PESO","PESOS DOMINICANOS","$EE $m CON #d/100 CENTAVOS")</f>
        <v>#VALUE!</v>
      </c>
      <c r="AM77" s="80">
        <f t="shared" si="55"/>
        <v>1115.52</v>
      </c>
      <c r="AN77" s="165">
        <v>12</v>
      </c>
      <c r="AO77" s="37">
        <f t="shared" si="38"/>
        <v>480</v>
      </c>
      <c r="AP77" s="189">
        <v>304.44</v>
      </c>
      <c r="AQ77" s="80">
        <f>+AN77*'PRECIOS SEGUN ADJ (RURAL)'!$B$7*'PRECIOS SEGUN ADJ (RURAL)'!$C$7</f>
        <v>146131.19999999998</v>
      </c>
      <c r="AR77" s="80" t="e" vm="1">
        <f>+[4]!NumLetras(AQ77,"PESO","PESOS DOMINICANOS","$EE $m CON #d/100 CENTAVOS")</f>
        <v>#VALUE!</v>
      </c>
      <c r="AS77" s="80">
        <f t="shared" si="56"/>
        <v>26303.62</v>
      </c>
      <c r="AT77" s="165">
        <v>5</v>
      </c>
      <c r="AU77" s="37">
        <f t="shared" si="39"/>
        <v>200</v>
      </c>
      <c r="AV77" s="189">
        <v>140.38999999999999</v>
      </c>
      <c r="AW77" s="80">
        <f>+AT77*'PRECIOS SEGUN ADJ (RURAL)'!$B$8*'PRECIOS SEGUN ADJ (RURAL)'!$C$8</f>
        <v>28077.999999999996</v>
      </c>
      <c r="AX77" s="80" t="e" vm="1">
        <f>+[4]!NumLetras(AW77,"PESO","PESOS DOMINICANOS","$EE $m CON #d/100 CENTAVOS")</f>
        <v>#VALUE!</v>
      </c>
      <c r="AY77" s="80">
        <f t="shared" si="57"/>
        <v>5054.04</v>
      </c>
      <c r="AZ77" s="165">
        <v>10</v>
      </c>
      <c r="BA77" s="37">
        <f t="shared" si="40"/>
        <v>400</v>
      </c>
      <c r="BB77" s="189">
        <v>68.099999999999994</v>
      </c>
      <c r="BC77" s="80">
        <f>+AZ77*'PRECIOS SEGUN ADJ (RURAL)'!$B$9*'PRECIOS SEGUN ADJ (RURAL)'!$C$9</f>
        <v>27240</v>
      </c>
      <c r="BD77" s="80" t="e" vm="1">
        <f>+[4]!NumLetras(BC77,"PESO","PESOS DOMINICANOS","$EE $m CON #d/100 CENTAVOS")</f>
        <v>#VALUE!</v>
      </c>
      <c r="BE77" s="165">
        <v>174</v>
      </c>
      <c r="BF77" s="37">
        <f t="shared" si="58"/>
        <v>3480</v>
      </c>
      <c r="BG77" s="189">
        <v>5.5</v>
      </c>
      <c r="BH77" s="80">
        <f>+BE77*'PRECIOS SEGUN ADJ (RURAL)'!$B$10*'PRECIOS SEGUN ADJ (RURAL)'!$C$10</f>
        <v>19140</v>
      </c>
      <c r="BI77" s="80" t="e" vm="1">
        <f>+[4]!NumLetras(BH77,"PESO","PESOS DOMINICANOS","$EE $m CON #d/100 CENTAVOS")</f>
        <v>#VALUE!</v>
      </c>
      <c r="BJ77" s="165">
        <v>174</v>
      </c>
      <c r="BK77" s="37">
        <f t="shared" si="41"/>
        <v>6960</v>
      </c>
      <c r="BL77" s="189">
        <v>7.1500000000000012</v>
      </c>
      <c r="BM77" s="80">
        <f>+BJ77*'PRECIOS SEGUN ADJ (RURAL)'!$B$11*'PRECIOS SEGUN ADJ (RURAL)'!$C$11</f>
        <v>49764.000000000007</v>
      </c>
      <c r="BN77" s="80" t="e" vm="1">
        <f>+[4]!NumLetras(BM77,"PESO","PESOS DOMINICANOS","$EE $m CON #d/100 CENTAVOS")</f>
        <v>#VALUE!</v>
      </c>
      <c r="BO77" s="165">
        <v>174</v>
      </c>
      <c r="BP77" s="37">
        <f t="shared" si="42"/>
        <v>6960</v>
      </c>
      <c r="BQ77" s="189">
        <v>6.84</v>
      </c>
      <c r="BR77" s="80">
        <f>+BO77*'PRECIOS SEGUN ADJ (RURAL)'!$B$12*'PRECIOS SEGUN ADJ (RURAL)'!$C$12</f>
        <v>47606.400000000001</v>
      </c>
      <c r="BS77" s="80" t="e" vm="1">
        <f>+[4]!NumLetras(BR77,"PESO","PESOS DOMINICANOS","$EE $m CON #d/100 CENTAVOS")</f>
        <v>#VALUE!</v>
      </c>
      <c r="BT77" s="193">
        <v>24</v>
      </c>
      <c r="BU77" s="194">
        <f t="shared" si="43"/>
        <v>960</v>
      </c>
      <c r="BV77" s="195">
        <v>21.68</v>
      </c>
      <c r="BW77" s="196">
        <f>+BT77*'PRECIOS SEGUN ADJ (RURAL)'!$B$13*'PRECIOS SEGUN ADJ (RURAL)'!$C$13</f>
        <v>20812.799999999996</v>
      </c>
      <c r="BX77" s="196" t="e" vm="1">
        <f>+[4]!NumLetras(BW77,"PESO","PESOS DOMINICANOS","$EE $m CON #d/100 CENTAVOS")</f>
        <v>#VALUE!</v>
      </c>
      <c r="BY77" s="165">
        <v>174</v>
      </c>
      <c r="BZ77" s="37">
        <f t="shared" si="44"/>
        <v>6960</v>
      </c>
      <c r="CA77" s="189">
        <v>6.5999999999999988</v>
      </c>
      <c r="CB77" s="80">
        <f>+BY77*'PRECIOS SEGUN ADJ (RURAL)'!$B$14*'PRECIOS SEGUN ADJ (RURAL)'!$C$14</f>
        <v>45935.999999999993</v>
      </c>
      <c r="CC77" s="80" t="e" vm="1">
        <f>+[4]!NumLetras(CB77,"PESO","PESOS DOMINICANOS","$EE $m CON #d/100 CENTAVOS")</f>
        <v>#VALUE!</v>
      </c>
      <c r="CD77" s="165">
        <v>9</v>
      </c>
      <c r="CE77" s="37">
        <f t="shared" si="45"/>
        <v>360</v>
      </c>
      <c r="CF77" s="189">
        <v>82.59999999999998</v>
      </c>
      <c r="CG77" s="80">
        <f>+CD77*'PRECIOS SEGUN ADJ (RURAL)'!$B$15*'PRECIOS SEGUN ADJ (RURAL)'!$C$15</f>
        <v>29736</v>
      </c>
      <c r="CH77" s="80" t="e" vm="1">
        <f>+[4]!NumLetras(CG77,"PESO","PESOS DOMINICANOS","$EE $m CON #d/100 CENTAVOS")</f>
        <v>#VALUE!</v>
      </c>
      <c r="CI77" s="80">
        <f t="shared" si="59"/>
        <v>5352.48</v>
      </c>
      <c r="CJ77" s="197">
        <v>174</v>
      </c>
      <c r="CK77" s="198">
        <f t="shared" si="60"/>
        <v>3480</v>
      </c>
      <c r="CL77" s="199">
        <v>5.5</v>
      </c>
      <c r="CM77" s="200">
        <f>+CJ77*'PRECIOS SEGUN ADJ (RURAL)'!$B$16*'PRECIOS SEGUN ADJ (RURAL)'!$C$16</f>
        <v>19140</v>
      </c>
      <c r="CN77" s="200" t="e" vm="1">
        <f>+[4]!NumLetras(CM77,"PESO","PESOS DOMINICANOS","$EE $m CON #d/100 CENTAVOS")</f>
        <v>#VALUE!</v>
      </c>
      <c r="CO77" s="165">
        <v>174</v>
      </c>
      <c r="CP77" s="37">
        <f t="shared" si="46"/>
        <v>6960</v>
      </c>
      <c r="CQ77" s="189">
        <v>23.059999999999995</v>
      </c>
      <c r="CR77" s="80">
        <f>+CO77*'PRECIOS SEGUN ADJ (RURAL)'!$B$17*'PRECIOS SEGUN ADJ (RURAL)'!$C$17</f>
        <v>160497.59999999998</v>
      </c>
      <c r="CS77" s="80" t="e" vm="1">
        <f>+[4]!NumLetras(CR77,"PESO","PESOS DOMINICANOS","$EE $m CON #d/100 CENTAVOS")</f>
        <v>#VALUE!</v>
      </c>
      <c r="CT77" s="201">
        <v>12</v>
      </c>
      <c r="CU77" s="202">
        <f t="shared" si="47"/>
        <v>480</v>
      </c>
      <c r="CV77" s="203">
        <v>220</v>
      </c>
      <c r="CW77" s="204">
        <f>+CT77*'PRECIOS SEGUN ADJ (RURAL)'!$B$18*'PRECIOS SEGUN ADJ (RURAL)'!$C$18</f>
        <v>105600</v>
      </c>
      <c r="CX77" s="204" t="e" vm="1">
        <f>+[4]!NumLetras(CW77,"PESO","PESOS DOMINICANOS","$EE $m CON #d/100 CENTAVOS")</f>
        <v>#VALUE!</v>
      </c>
      <c r="CY77" s="204">
        <f t="shared" si="61"/>
        <v>19008</v>
      </c>
      <c r="CZ77" s="165">
        <v>9</v>
      </c>
      <c r="DA77" s="37">
        <f t="shared" si="48"/>
        <v>360</v>
      </c>
      <c r="DB77" s="189">
        <v>21.83</v>
      </c>
      <c r="DC77" s="80">
        <f>+CZ77*'PRECIOS SEGUN ADJ (RURAL)'!$B$19*'PRECIOS SEGUN ADJ (RURAL)'!$C$19</f>
        <v>7858.7999999999993</v>
      </c>
      <c r="DD77" s="80" t="e" vm="1">
        <f>+[4]!NumLetras(DC77,"PESO","PESOS DOMINICANOS","$EE $m CON #d/100 CENTAVOS")</f>
        <v>#VALUE!</v>
      </c>
      <c r="DE77" s="80">
        <f t="shared" si="62"/>
        <v>1414.58</v>
      </c>
      <c r="DF77" s="165">
        <v>28</v>
      </c>
      <c r="DG77" s="37">
        <f t="shared" si="49"/>
        <v>1120</v>
      </c>
      <c r="DH77" s="189">
        <v>33</v>
      </c>
      <c r="DI77" s="80">
        <f>+DF77*'PRECIOS SEGUN ADJ (RURAL)'!$B$20*'PRECIOS SEGUN ADJ (RURAL)'!$C$20</f>
        <v>36960</v>
      </c>
      <c r="DJ77" s="80" t="e" vm="1">
        <f>+[4]!NumLetras(DI77,"PESO","PESOS DOMINICANOS","$EE $m CON #d/100 CENTAVOS")</f>
        <v>#VALUE!</v>
      </c>
      <c r="DK77" s="80">
        <f t="shared" si="63"/>
        <v>882967.22</v>
      </c>
      <c r="DL77" s="80" t="e" vm="1">
        <f>+[4]!NumLetras(DK77,"PESO","PESOS DOMINICANOS","$EE $m CON #d/100 CENTAVOS")</f>
        <v>#VALUE!</v>
      </c>
      <c r="DM77" s="80">
        <f t="shared" si="50"/>
        <v>964963.2</v>
      </c>
      <c r="DN77" s="80" t="e" vm="1">
        <f>+[4]!NumLetras(DM77,"PESO","PESOS DOMINICANOS","$EE $m CON #d/100 CENTAVOS")</f>
        <v>#VALUE!</v>
      </c>
      <c r="DO77" s="80">
        <f t="shared" si="51"/>
        <v>81995.98000000001</v>
      </c>
      <c r="DP77" s="80" t="e" vm="1">
        <f>+[4]!NumLetras(DO77,"PESO","PESOS DOMINICANOS","$EE $m CON #d/100 CENTAVOS")</f>
        <v>#VALUE!</v>
      </c>
      <c r="DQ77" s="80">
        <f t="shared" si="64"/>
        <v>192992.64000000001</v>
      </c>
      <c r="DR77" s="80" t="e" vm="1">
        <f>+[4]!NumLetras(DQ77,"PESO","PESOS DOMINICANOS","$EE $m CON #d/100 CENTAVOS")</f>
        <v>#VALUE!</v>
      </c>
      <c r="DS77" s="80">
        <f t="shared" si="65"/>
        <v>9649.6299999999992</v>
      </c>
      <c r="DT77" s="80"/>
      <c r="DU77" s="37" t="str">
        <f>+VLOOKUP(D77,'RURAL XENIA'!F:H,2,0)</f>
        <v>R-17</v>
      </c>
    </row>
    <row r="78" spans="1:125" hidden="1">
      <c r="A78" s="37">
        <v>77</v>
      </c>
      <c r="B78" s="37">
        <v>77</v>
      </c>
      <c r="C78" s="26" t="s">
        <v>3362</v>
      </c>
      <c r="D78" s="37">
        <v>131099531</v>
      </c>
      <c r="E78" s="37">
        <f>+VLOOKUP(D78,'INFORMACION DE PROVEEDORES'!C:I,2,0)</f>
        <v>131099531</v>
      </c>
      <c r="F78" s="26" t="str">
        <f>+VLOOKUP(D78,'INFORMACION DE PROVEEDORES'!C:J,4,0)</f>
        <v>STERLING DE LA ROSA</v>
      </c>
      <c r="G78" s="37" t="str">
        <f>+VLOOKUP(D78,'INFORMACION DE PROVEEDORES'!C:K,5,0)</f>
        <v>001-1850901-7</v>
      </c>
      <c r="H78" s="26" t="str">
        <f>+VLOOKUP(D78,'INFORMACION DE PROVEEDORES'!C:L,7,0)</f>
        <v xml:space="preserve">CALLE LAS CAÑADAS NO. 82, COLINAS DE LOS RIOS </v>
      </c>
      <c r="I78" s="37" t="str">
        <f>+VLOOKUP(D78,'INFORMACION DE PROVEEDORES'!C:M,3,0)</f>
        <v xml:space="preserve"> JURÍDICA</v>
      </c>
      <c r="J78" s="37">
        <v>9</v>
      </c>
      <c r="K78" s="37">
        <v>272</v>
      </c>
      <c r="L78" s="37">
        <v>23</v>
      </c>
      <c r="M78" s="37">
        <f t="shared" si="52"/>
        <v>920</v>
      </c>
      <c r="N78" s="189">
        <v>60.180000000000007</v>
      </c>
      <c r="O78" s="80">
        <f>+L78*'PRECIOS SEGUN ADJ (RURAL)'!$B$2*'PRECIOS SEGUN ADJ (RURAL)'!$C$2</f>
        <v>55365.600000000006</v>
      </c>
      <c r="P78" s="80" t="e" vm="1">
        <f>+[4]!NumLetras(O78,"PESO","PESOS DOMINICANOS","$EE $m CON #d/100 CENTAVOS")</f>
        <v>#VALUE!</v>
      </c>
      <c r="Q78" s="80">
        <f t="shared" si="53"/>
        <v>8858.5</v>
      </c>
      <c r="R78" s="165">
        <v>9</v>
      </c>
      <c r="S78" s="37">
        <f t="shared" si="34"/>
        <v>360</v>
      </c>
      <c r="T78" s="189">
        <v>33</v>
      </c>
      <c r="U78" s="80">
        <f>+R78*'PRECIOS SEGUN ADJ (RURAL)'!$B$3*'PRECIOS SEGUN ADJ (RURAL)'!$C$3</f>
        <v>11880</v>
      </c>
      <c r="V78" s="80" t="e" vm="1">
        <f>+[4]!NumLetras(U78,"PESO","PESOS DOMINICANOS","$EE $m CON #d/100 CENTAVOS")</f>
        <v>#VALUE!</v>
      </c>
      <c r="W78" s="165">
        <v>46</v>
      </c>
      <c r="X78" s="37">
        <f t="shared" si="35"/>
        <v>1840</v>
      </c>
      <c r="Y78" s="189">
        <v>87.91</v>
      </c>
      <c r="Z78" s="80">
        <f>+W78*'PRECIOS SEGUN ADJ (RURAL)'!$B$4*'PRECIOS SEGUN ADJ (RURAL)'!$C$4</f>
        <v>161754.4</v>
      </c>
      <c r="AA78" s="80" t="e" vm="1">
        <f>+[4]!NumLetras(Z78,"PESO","PESOS DOMINICANOS","$EE $m CON #d/100 CENTAVOS")</f>
        <v>#VALUE!</v>
      </c>
      <c r="AB78" s="80">
        <f t="shared" si="54"/>
        <v>29115.79</v>
      </c>
      <c r="AC78" s="165">
        <v>55</v>
      </c>
      <c r="AD78" s="37">
        <f t="shared" si="36"/>
        <v>2200</v>
      </c>
      <c r="AE78" s="189">
        <v>53.95</v>
      </c>
      <c r="AF78" s="80">
        <f>+AC78*'PRECIOS SEGUN ADJ (RURAL)'!$B$5*'PRECIOS SEGUN ADJ (RURAL)'!$C$5</f>
        <v>118690</v>
      </c>
      <c r="AG78" s="80" t="e" vm="1">
        <f>+[4]!NumLetras(AF78,"PESO","PESOS DOMINICANOS","$EE $m CON #d/100 CENTAVOS")</f>
        <v>#VALUE!</v>
      </c>
      <c r="AH78" s="165">
        <v>10</v>
      </c>
      <c r="AI78" s="37">
        <f t="shared" si="37"/>
        <v>400</v>
      </c>
      <c r="AJ78" s="189">
        <v>29.05</v>
      </c>
      <c r="AK78" s="80">
        <f>+AH78*'PRECIOS SEGUN ADJ (RURAL)'!$B$6*'PRECIOS SEGUN ADJ (RURAL)'!$C$6</f>
        <v>11620</v>
      </c>
      <c r="AL78" s="80" t="e" vm="1">
        <f>+[4]!NumLetras(AK78,"PESO","PESOS DOMINICANOS","$EE $m CON #d/100 CENTAVOS")</f>
        <v>#VALUE!</v>
      </c>
      <c r="AM78" s="80">
        <f t="shared" si="55"/>
        <v>1859.2</v>
      </c>
      <c r="AN78" s="165">
        <v>19</v>
      </c>
      <c r="AO78" s="37">
        <f t="shared" si="38"/>
        <v>760</v>
      </c>
      <c r="AP78" s="189">
        <v>304.44</v>
      </c>
      <c r="AQ78" s="80">
        <f>+AN78*'PRECIOS SEGUN ADJ (RURAL)'!$B$7*'PRECIOS SEGUN ADJ (RURAL)'!$C$7</f>
        <v>231374.4</v>
      </c>
      <c r="AR78" s="80" t="e" vm="1">
        <f>+[4]!NumLetras(AQ78,"PESO","PESOS DOMINICANOS","$EE $m CON #d/100 CENTAVOS")</f>
        <v>#VALUE!</v>
      </c>
      <c r="AS78" s="80">
        <f t="shared" si="56"/>
        <v>41647.39</v>
      </c>
      <c r="AT78" s="165">
        <v>9</v>
      </c>
      <c r="AU78" s="37">
        <f t="shared" si="39"/>
        <v>360</v>
      </c>
      <c r="AV78" s="189">
        <v>140.38999999999999</v>
      </c>
      <c r="AW78" s="80">
        <f>+AT78*'PRECIOS SEGUN ADJ (RURAL)'!$B$8*'PRECIOS SEGUN ADJ (RURAL)'!$C$8</f>
        <v>50540.399999999994</v>
      </c>
      <c r="AX78" s="80" t="e" vm="1">
        <f>+[4]!NumLetras(AW78,"PESO","PESOS DOMINICANOS","$EE $m CON #d/100 CENTAVOS")</f>
        <v>#VALUE!</v>
      </c>
      <c r="AY78" s="80">
        <f t="shared" si="57"/>
        <v>9097.27</v>
      </c>
      <c r="AZ78" s="165">
        <v>17</v>
      </c>
      <c r="BA78" s="37">
        <f t="shared" si="40"/>
        <v>680</v>
      </c>
      <c r="BB78" s="189">
        <v>68.099999999999994</v>
      </c>
      <c r="BC78" s="80">
        <f>+AZ78*'PRECIOS SEGUN ADJ (RURAL)'!$B$9*'PRECIOS SEGUN ADJ (RURAL)'!$C$9</f>
        <v>46307.999999999993</v>
      </c>
      <c r="BD78" s="80" t="e" vm="1">
        <f>+[4]!NumLetras(BC78,"PESO","PESOS DOMINICANOS","$EE $m CON #d/100 CENTAVOS")</f>
        <v>#VALUE!</v>
      </c>
      <c r="BE78" s="165">
        <v>272</v>
      </c>
      <c r="BF78" s="37">
        <f t="shared" si="58"/>
        <v>5440</v>
      </c>
      <c r="BG78" s="189">
        <v>5.5</v>
      </c>
      <c r="BH78" s="80">
        <f>+BE78*'PRECIOS SEGUN ADJ (RURAL)'!$B$10*'PRECIOS SEGUN ADJ (RURAL)'!$C$10</f>
        <v>29920</v>
      </c>
      <c r="BI78" s="80" t="e" vm="1">
        <f>+[4]!NumLetras(BH78,"PESO","PESOS DOMINICANOS","$EE $m CON #d/100 CENTAVOS")</f>
        <v>#VALUE!</v>
      </c>
      <c r="BJ78" s="165">
        <v>272</v>
      </c>
      <c r="BK78" s="37">
        <f t="shared" si="41"/>
        <v>10880</v>
      </c>
      <c r="BL78" s="189">
        <v>7.1500000000000012</v>
      </c>
      <c r="BM78" s="80">
        <f>+BJ78*'PRECIOS SEGUN ADJ (RURAL)'!$B$11*'PRECIOS SEGUN ADJ (RURAL)'!$C$11</f>
        <v>77792</v>
      </c>
      <c r="BN78" s="80" t="e" vm="1">
        <f>+[4]!NumLetras(BM78,"PESO","PESOS DOMINICANOS","$EE $m CON #d/100 CENTAVOS")</f>
        <v>#VALUE!</v>
      </c>
      <c r="BO78" s="165">
        <v>272</v>
      </c>
      <c r="BP78" s="37">
        <f t="shared" si="42"/>
        <v>10880</v>
      </c>
      <c r="BQ78" s="189">
        <v>6.84</v>
      </c>
      <c r="BR78" s="80">
        <f>+BO78*'PRECIOS SEGUN ADJ (RURAL)'!$B$12*'PRECIOS SEGUN ADJ (RURAL)'!$C$12</f>
        <v>74419.199999999997</v>
      </c>
      <c r="BS78" s="80" t="e" vm="1">
        <f>+[4]!NumLetras(BR78,"PESO","PESOS DOMINICANOS","$EE $m CON #d/100 CENTAVOS")</f>
        <v>#VALUE!</v>
      </c>
      <c r="BT78" s="193">
        <v>39</v>
      </c>
      <c r="BU78" s="194">
        <f t="shared" si="43"/>
        <v>1560</v>
      </c>
      <c r="BV78" s="195">
        <v>21.68</v>
      </c>
      <c r="BW78" s="196">
        <f>+BT78*'PRECIOS SEGUN ADJ (RURAL)'!$B$13*'PRECIOS SEGUN ADJ (RURAL)'!$C$13</f>
        <v>33820.800000000003</v>
      </c>
      <c r="BX78" s="196" t="e" vm="1">
        <f>+[4]!NumLetras(BW78,"PESO","PESOS DOMINICANOS","$EE $m CON #d/100 CENTAVOS")</f>
        <v>#VALUE!</v>
      </c>
      <c r="BY78" s="165">
        <v>272</v>
      </c>
      <c r="BZ78" s="37">
        <f t="shared" si="44"/>
        <v>10880</v>
      </c>
      <c r="CA78" s="189">
        <v>6.5999999999999988</v>
      </c>
      <c r="CB78" s="80">
        <f>+BY78*'PRECIOS SEGUN ADJ (RURAL)'!$B$14*'PRECIOS SEGUN ADJ (RURAL)'!$C$14</f>
        <v>71808</v>
      </c>
      <c r="CC78" s="80" t="e" vm="1">
        <f>+[4]!NumLetras(CB78,"PESO","PESOS DOMINICANOS","$EE $m CON #d/100 CENTAVOS")</f>
        <v>#VALUE!</v>
      </c>
      <c r="CD78" s="165">
        <v>13</v>
      </c>
      <c r="CE78" s="37">
        <f t="shared" si="45"/>
        <v>520</v>
      </c>
      <c r="CF78" s="189">
        <v>82.59999999999998</v>
      </c>
      <c r="CG78" s="80">
        <f>+CD78*'PRECIOS SEGUN ADJ (RURAL)'!$B$15*'PRECIOS SEGUN ADJ (RURAL)'!$C$15</f>
        <v>42952</v>
      </c>
      <c r="CH78" s="80" t="e" vm="1">
        <f>+[4]!NumLetras(CG78,"PESO","PESOS DOMINICANOS","$EE $m CON #d/100 CENTAVOS")</f>
        <v>#VALUE!</v>
      </c>
      <c r="CI78" s="80">
        <f t="shared" si="59"/>
        <v>7731.36</v>
      </c>
      <c r="CJ78" s="197">
        <v>272</v>
      </c>
      <c r="CK78" s="198">
        <f t="shared" si="60"/>
        <v>5440</v>
      </c>
      <c r="CL78" s="199">
        <v>5.5</v>
      </c>
      <c r="CM78" s="200">
        <f>+CJ78*'PRECIOS SEGUN ADJ (RURAL)'!$B$16*'PRECIOS SEGUN ADJ (RURAL)'!$C$16</f>
        <v>29920</v>
      </c>
      <c r="CN78" s="200" t="e" vm="1">
        <f>+[4]!NumLetras(CM78,"PESO","PESOS DOMINICANOS","$EE $m CON #d/100 CENTAVOS")</f>
        <v>#VALUE!</v>
      </c>
      <c r="CO78" s="165">
        <v>272</v>
      </c>
      <c r="CP78" s="37">
        <f t="shared" si="46"/>
        <v>10880</v>
      </c>
      <c r="CQ78" s="189">
        <v>23.059999999999995</v>
      </c>
      <c r="CR78" s="80">
        <f>+CO78*'PRECIOS SEGUN ADJ (RURAL)'!$B$17*'PRECIOS SEGUN ADJ (RURAL)'!$C$17</f>
        <v>250892.79999999999</v>
      </c>
      <c r="CS78" s="80" t="e" vm="1">
        <f>+[4]!NumLetras(CR78,"PESO","PESOS DOMINICANOS","$EE $m CON #d/100 CENTAVOS")</f>
        <v>#VALUE!</v>
      </c>
      <c r="CT78" s="201">
        <v>19</v>
      </c>
      <c r="CU78" s="202">
        <f t="shared" si="47"/>
        <v>760</v>
      </c>
      <c r="CV78" s="203">
        <v>220</v>
      </c>
      <c r="CW78" s="204">
        <f>+CT78*'PRECIOS SEGUN ADJ (RURAL)'!$B$18*'PRECIOS SEGUN ADJ (RURAL)'!$C$18</f>
        <v>167200</v>
      </c>
      <c r="CX78" s="204" t="e" vm="1">
        <f>+[4]!NumLetras(CW78,"PESO","PESOS DOMINICANOS","$EE $m CON #d/100 CENTAVOS")</f>
        <v>#VALUE!</v>
      </c>
      <c r="CY78" s="204">
        <f t="shared" si="61"/>
        <v>30096</v>
      </c>
      <c r="CZ78" s="165">
        <v>15</v>
      </c>
      <c r="DA78" s="37">
        <f t="shared" si="48"/>
        <v>600</v>
      </c>
      <c r="DB78" s="189">
        <v>21.83</v>
      </c>
      <c r="DC78" s="80">
        <f>+CZ78*'PRECIOS SEGUN ADJ (RURAL)'!$B$19*'PRECIOS SEGUN ADJ (RURAL)'!$C$19</f>
        <v>13098</v>
      </c>
      <c r="DD78" s="80" t="e" vm="1">
        <f>+[4]!NumLetras(DC78,"PESO","PESOS DOMINICANOS","$EE $m CON #d/100 CENTAVOS")</f>
        <v>#VALUE!</v>
      </c>
      <c r="DE78" s="80">
        <f t="shared" si="62"/>
        <v>2357.64</v>
      </c>
      <c r="DF78" s="165">
        <v>43</v>
      </c>
      <c r="DG78" s="37">
        <f t="shared" si="49"/>
        <v>1720</v>
      </c>
      <c r="DH78" s="189">
        <v>33</v>
      </c>
      <c r="DI78" s="80">
        <f>+DF78*'PRECIOS SEGUN ADJ (RURAL)'!$B$20*'PRECIOS SEGUN ADJ (RURAL)'!$C$20</f>
        <v>56760</v>
      </c>
      <c r="DJ78" s="80" t="e" vm="1">
        <f>+[4]!NumLetras(DI78,"PESO","PESOS DOMINICANOS","$EE $m CON #d/100 CENTAVOS")</f>
        <v>#VALUE!</v>
      </c>
      <c r="DK78" s="80">
        <f t="shared" si="63"/>
        <v>1405352.45</v>
      </c>
      <c r="DL78" s="80" t="e" vm="1">
        <f>+[4]!NumLetras(DK78,"PESO","PESOS DOMINICANOS","$EE $m CON #d/100 CENTAVOS")</f>
        <v>#VALUE!</v>
      </c>
      <c r="DM78" s="80">
        <f t="shared" si="50"/>
        <v>1536115.5999999999</v>
      </c>
      <c r="DN78" s="80" t="e" vm="1">
        <f>+[4]!NumLetras(DM78,"PESO","PESOS DOMINICANOS","$EE $m CON #d/100 CENTAVOS")</f>
        <v>#VALUE!</v>
      </c>
      <c r="DO78" s="80">
        <f t="shared" si="51"/>
        <v>130763.15000000001</v>
      </c>
      <c r="DP78" s="80" t="e" vm="1">
        <f>+[4]!NumLetras(DO78,"PESO","PESOS DOMINICANOS","$EE $m CON #d/100 CENTAVOS")</f>
        <v>#VALUE!</v>
      </c>
      <c r="DQ78" s="80">
        <f t="shared" si="64"/>
        <v>307223.12</v>
      </c>
      <c r="DR78" s="80" t="e" vm="1">
        <f>+[4]!NumLetras(DQ78,"PESO","PESOS DOMINICANOS","$EE $m CON #d/100 CENTAVOS")</f>
        <v>#VALUE!</v>
      </c>
      <c r="DS78" s="80">
        <f t="shared" si="65"/>
        <v>15361.16</v>
      </c>
      <c r="DT78" s="80"/>
      <c r="DU78" s="37" t="str">
        <f>+VLOOKUP(D78,'RURAL XENIA'!F:H,2,0)</f>
        <v>R-38</v>
      </c>
    </row>
    <row r="79" spans="1:125" hidden="1">
      <c r="A79" s="37">
        <v>78</v>
      </c>
      <c r="B79" s="37">
        <v>78</v>
      </c>
      <c r="C79" s="26" t="s">
        <v>3369</v>
      </c>
      <c r="D79" s="37">
        <v>132148126</v>
      </c>
      <c r="E79" s="37">
        <f>+VLOOKUP(D79,'INFORMACION DE PROVEEDORES'!C:I,2,0)</f>
        <v>132148126</v>
      </c>
      <c r="F79" s="26" t="str">
        <f>+VLOOKUP(D79,'INFORMACION DE PROVEEDORES'!C:J,4,0)</f>
        <v xml:space="preserve">RAFAEL AMBIORIX JORGE ABREU </v>
      </c>
      <c r="G79" s="37" t="str">
        <f>+VLOOKUP(D79,'INFORMACION DE PROVEEDORES'!C:K,5,0)</f>
        <v>001-1733544-8</v>
      </c>
      <c r="H79" s="26" t="str">
        <f>+VLOOKUP(D79,'INFORMACION DE PROVEEDORES'!C:L,7,0)</f>
        <v>CARRETERA LA VICTORIA VILLA MELLA, NO.31,  SECTOR LA VIRGEN</v>
      </c>
      <c r="I79" s="37" t="str">
        <f>+VLOOKUP(D79,'INFORMACION DE PROVEEDORES'!C:M,3,0)</f>
        <v xml:space="preserve"> JURÍDICA</v>
      </c>
      <c r="J79" s="37">
        <v>2</v>
      </c>
      <c r="K79" s="37">
        <v>231</v>
      </c>
      <c r="L79" s="37">
        <v>16</v>
      </c>
      <c r="M79" s="37">
        <f t="shared" si="52"/>
        <v>640</v>
      </c>
      <c r="N79" s="189">
        <v>60.180000000000007</v>
      </c>
      <c r="O79" s="80">
        <f>+L79*'PRECIOS SEGUN ADJ (RURAL)'!$B$2*'PRECIOS SEGUN ADJ (RURAL)'!$C$2</f>
        <v>38515.199999999997</v>
      </c>
      <c r="P79" s="80" t="e" vm="1">
        <f>+[4]!NumLetras(O79,"PESO","PESOS DOMINICANOS","$EE $m CON #d/100 CENTAVOS")</f>
        <v>#VALUE!</v>
      </c>
      <c r="Q79" s="80">
        <f t="shared" si="53"/>
        <v>6162.43</v>
      </c>
      <c r="R79" s="165">
        <v>4</v>
      </c>
      <c r="S79" s="37">
        <f t="shared" si="34"/>
        <v>160</v>
      </c>
      <c r="T79" s="189">
        <v>33</v>
      </c>
      <c r="U79" s="80">
        <f>+R79*'PRECIOS SEGUN ADJ (RURAL)'!$B$3*'PRECIOS SEGUN ADJ (RURAL)'!$C$3</f>
        <v>5280</v>
      </c>
      <c r="V79" s="80" t="e" vm="1">
        <f>+[4]!NumLetras(U79,"PESO","PESOS DOMINICANOS","$EE $m CON #d/100 CENTAVOS")</f>
        <v>#VALUE!</v>
      </c>
      <c r="W79" s="165">
        <v>35</v>
      </c>
      <c r="X79" s="37">
        <f t="shared" si="35"/>
        <v>1400</v>
      </c>
      <c r="Y79" s="189">
        <v>87.91</v>
      </c>
      <c r="Z79" s="80">
        <f>+W79*'PRECIOS SEGUN ADJ (RURAL)'!$B$4*'PRECIOS SEGUN ADJ (RURAL)'!$C$4</f>
        <v>123074</v>
      </c>
      <c r="AA79" s="80" t="e" vm="1">
        <f>+[4]!NumLetras(Z79,"PESO","PESOS DOMINICANOS","$EE $m CON #d/100 CENTAVOS")</f>
        <v>#VALUE!</v>
      </c>
      <c r="AB79" s="80">
        <f t="shared" si="54"/>
        <v>22153.32</v>
      </c>
      <c r="AC79" s="165">
        <v>44</v>
      </c>
      <c r="AD79" s="37">
        <f t="shared" si="36"/>
        <v>1760</v>
      </c>
      <c r="AE79" s="189">
        <v>53.95</v>
      </c>
      <c r="AF79" s="80">
        <f>+AC79*'PRECIOS SEGUN ADJ (RURAL)'!$B$5*'PRECIOS SEGUN ADJ (RURAL)'!$C$5</f>
        <v>94952</v>
      </c>
      <c r="AG79" s="80" t="e" vm="1">
        <f>+[4]!NumLetras(AF79,"PESO","PESOS DOMINICANOS","$EE $m CON #d/100 CENTAVOS")</f>
        <v>#VALUE!</v>
      </c>
      <c r="AH79" s="165">
        <v>6</v>
      </c>
      <c r="AI79" s="37">
        <f t="shared" si="37"/>
        <v>240</v>
      </c>
      <c r="AJ79" s="189">
        <v>29.05</v>
      </c>
      <c r="AK79" s="80">
        <f>+AH79*'PRECIOS SEGUN ADJ (RURAL)'!$B$6*'PRECIOS SEGUN ADJ (RURAL)'!$C$6</f>
        <v>6972</v>
      </c>
      <c r="AL79" s="80" t="e" vm="1">
        <f>+[4]!NumLetras(AK79,"PESO","PESOS DOMINICANOS","$EE $m CON #d/100 CENTAVOS")</f>
        <v>#VALUE!</v>
      </c>
      <c r="AM79" s="80">
        <f t="shared" si="55"/>
        <v>1115.52</v>
      </c>
      <c r="AN79" s="165">
        <v>14</v>
      </c>
      <c r="AO79" s="37">
        <f t="shared" si="38"/>
        <v>560</v>
      </c>
      <c r="AP79" s="189">
        <v>304.44</v>
      </c>
      <c r="AQ79" s="80">
        <f>+AN79*'PRECIOS SEGUN ADJ (RURAL)'!$B$7*'PRECIOS SEGUN ADJ (RURAL)'!$C$7</f>
        <v>170486.39999999999</v>
      </c>
      <c r="AR79" s="80" t="e" vm="1">
        <f>+[4]!NumLetras(AQ79,"PESO","PESOS DOMINICANOS","$EE $m CON #d/100 CENTAVOS")</f>
        <v>#VALUE!</v>
      </c>
      <c r="AS79" s="80">
        <f t="shared" si="56"/>
        <v>30687.55</v>
      </c>
      <c r="AT79" s="165">
        <v>4</v>
      </c>
      <c r="AU79" s="37">
        <f t="shared" si="39"/>
        <v>160</v>
      </c>
      <c r="AV79" s="189">
        <v>140.38999999999999</v>
      </c>
      <c r="AW79" s="80">
        <f>+AT79*'PRECIOS SEGUN ADJ (RURAL)'!$B$8*'PRECIOS SEGUN ADJ (RURAL)'!$C$8</f>
        <v>22462.399999999998</v>
      </c>
      <c r="AX79" s="80" t="e" vm="1">
        <f>+[4]!NumLetras(AW79,"PESO","PESOS DOMINICANOS","$EE $m CON #d/100 CENTAVOS")</f>
        <v>#VALUE!</v>
      </c>
      <c r="AY79" s="80">
        <f t="shared" si="57"/>
        <v>4043.23</v>
      </c>
      <c r="AZ79" s="165">
        <v>11</v>
      </c>
      <c r="BA79" s="37">
        <f t="shared" si="40"/>
        <v>440</v>
      </c>
      <c r="BB79" s="189">
        <v>68.099999999999994</v>
      </c>
      <c r="BC79" s="80">
        <f>+AZ79*'PRECIOS SEGUN ADJ (RURAL)'!$B$9*'PRECIOS SEGUN ADJ (RURAL)'!$C$9</f>
        <v>29963.999999999996</v>
      </c>
      <c r="BD79" s="80" t="e" vm="1">
        <f>+[4]!NumLetras(BC79,"PESO","PESOS DOMINICANOS","$EE $m CON #d/100 CENTAVOS")</f>
        <v>#VALUE!</v>
      </c>
      <c r="BE79" s="165">
        <v>231</v>
      </c>
      <c r="BF79" s="37">
        <f t="shared" si="58"/>
        <v>4620</v>
      </c>
      <c r="BG79" s="189">
        <v>5.5</v>
      </c>
      <c r="BH79" s="80">
        <f>+BE79*'PRECIOS SEGUN ADJ (RURAL)'!$B$10*'PRECIOS SEGUN ADJ (RURAL)'!$C$10</f>
        <v>25410</v>
      </c>
      <c r="BI79" s="80" t="e" vm="1">
        <f>+[4]!NumLetras(BH79,"PESO","PESOS DOMINICANOS","$EE $m CON #d/100 CENTAVOS")</f>
        <v>#VALUE!</v>
      </c>
      <c r="BJ79" s="165">
        <v>231</v>
      </c>
      <c r="BK79" s="37">
        <f t="shared" si="41"/>
        <v>9240</v>
      </c>
      <c r="BL79" s="189">
        <v>7.1500000000000012</v>
      </c>
      <c r="BM79" s="80">
        <f>+BJ79*'PRECIOS SEGUN ADJ (RURAL)'!$B$11*'PRECIOS SEGUN ADJ (RURAL)'!$C$11</f>
        <v>66066</v>
      </c>
      <c r="BN79" s="80" t="e" vm="1">
        <f>+[4]!NumLetras(BM79,"PESO","PESOS DOMINICANOS","$EE $m CON #d/100 CENTAVOS")</f>
        <v>#VALUE!</v>
      </c>
      <c r="BO79" s="165">
        <v>231</v>
      </c>
      <c r="BP79" s="37">
        <f t="shared" si="42"/>
        <v>9240</v>
      </c>
      <c r="BQ79" s="189">
        <v>6.84</v>
      </c>
      <c r="BR79" s="80">
        <f>+BO79*'PRECIOS SEGUN ADJ (RURAL)'!$B$12*'PRECIOS SEGUN ADJ (RURAL)'!$C$12</f>
        <v>63201.599999999999</v>
      </c>
      <c r="BS79" s="80" t="e" vm="1">
        <f>+[4]!NumLetras(BR79,"PESO","PESOS DOMINICANOS","$EE $m CON #d/100 CENTAVOS")</f>
        <v>#VALUE!</v>
      </c>
      <c r="BT79" s="193">
        <v>30</v>
      </c>
      <c r="BU79" s="194">
        <f t="shared" si="43"/>
        <v>1200</v>
      </c>
      <c r="BV79" s="195">
        <v>21.68</v>
      </c>
      <c r="BW79" s="196">
        <f>+BT79*'PRECIOS SEGUN ADJ (RURAL)'!$B$13*'PRECIOS SEGUN ADJ (RURAL)'!$C$13</f>
        <v>26016</v>
      </c>
      <c r="BX79" s="196" t="e" vm="1">
        <f>+[4]!NumLetras(BW79,"PESO","PESOS DOMINICANOS","$EE $m CON #d/100 CENTAVOS")</f>
        <v>#VALUE!</v>
      </c>
      <c r="BY79" s="165">
        <v>231</v>
      </c>
      <c r="BZ79" s="37">
        <f t="shared" si="44"/>
        <v>9240</v>
      </c>
      <c r="CA79" s="189">
        <v>6.5999999999999988</v>
      </c>
      <c r="CB79" s="80">
        <f>+BY79*'PRECIOS SEGUN ADJ (RURAL)'!$B$14*'PRECIOS SEGUN ADJ (RURAL)'!$C$14</f>
        <v>60984</v>
      </c>
      <c r="CC79" s="80" t="e" vm="1">
        <f>+[4]!NumLetras(CB79,"PESO","PESOS DOMINICANOS","$EE $m CON #d/100 CENTAVOS")</f>
        <v>#VALUE!</v>
      </c>
      <c r="CD79" s="165">
        <v>9</v>
      </c>
      <c r="CE79" s="37">
        <f t="shared" si="45"/>
        <v>360</v>
      </c>
      <c r="CF79" s="189">
        <v>82.59999999999998</v>
      </c>
      <c r="CG79" s="80">
        <f>+CD79*'PRECIOS SEGUN ADJ (RURAL)'!$B$15*'PRECIOS SEGUN ADJ (RURAL)'!$C$15</f>
        <v>29736</v>
      </c>
      <c r="CH79" s="80" t="e" vm="1">
        <f>+[4]!NumLetras(CG79,"PESO","PESOS DOMINICANOS","$EE $m CON #d/100 CENTAVOS")</f>
        <v>#VALUE!</v>
      </c>
      <c r="CI79" s="80">
        <f t="shared" si="59"/>
        <v>5352.48</v>
      </c>
      <c r="CJ79" s="197">
        <v>231</v>
      </c>
      <c r="CK79" s="198">
        <f t="shared" si="60"/>
        <v>4620</v>
      </c>
      <c r="CL79" s="199">
        <v>5.5</v>
      </c>
      <c r="CM79" s="200">
        <f>+CJ79*'PRECIOS SEGUN ADJ (RURAL)'!$B$16*'PRECIOS SEGUN ADJ (RURAL)'!$C$16</f>
        <v>25410</v>
      </c>
      <c r="CN79" s="200" t="e" vm="1">
        <f>+[4]!NumLetras(CM79,"PESO","PESOS DOMINICANOS","$EE $m CON #d/100 CENTAVOS")</f>
        <v>#VALUE!</v>
      </c>
      <c r="CO79" s="165">
        <v>231</v>
      </c>
      <c r="CP79" s="37">
        <f t="shared" si="46"/>
        <v>9240</v>
      </c>
      <c r="CQ79" s="189">
        <v>23.059999999999995</v>
      </c>
      <c r="CR79" s="80">
        <f>+CO79*'PRECIOS SEGUN ADJ (RURAL)'!$B$17*'PRECIOS SEGUN ADJ (RURAL)'!$C$17</f>
        <v>213074.4</v>
      </c>
      <c r="CS79" s="80" t="e" vm="1">
        <f>+[4]!NumLetras(CR79,"PESO","PESOS DOMINICANOS","$EE $m CON #d/100 CENTAVOS")</f>
        <v>#VALUE!</v>
      </c>
      <c r="CT79" s="201">
        <v>14</v>
      </c>
      <c r="CU79" s="202">
        <f t="shared" si="47"/>
        <v>560</v>
      </c>
      <c r="CV79" s="203">
        <v>220</v>
      </c>
      <c r="CW79" s="204">
        <f>+CT79*'PRECIOS SEGUN ADJ (RURAL)'!$B$18*'PRECIOS SEGUN ADJ (RURAL)'!$C$18</f>
        <v>123200</v>
      </c>
      <c r="CX79" s="204" t="e" vm="1">
        <f>+[4]!NumLetras(CW79,"PESO","PESOS DOMINICANOS","$EE $m CON #d/100 CENTAVOS")</f>
        <v>#VALUE!</v>
      </c>
      <c r="CY79" s="204">
        <f t="shared" si="61"/>
        <v>22176</v>
      </c>
      <c r="CZ79" s="165">
        <v>10</v>
      </c>
      <c r="DA79" s="37">
        <f t="shared" si="48"/>
        <v>400</v>
      </c>
      <c r="DB79" s="189">
        <v>21.83</v>
      </c>
      <c r="DC79" s="80">
        <f>+CZ79*'PRECIOS SEGUN ADJ (RURAL)'!$B$19*'PRECIOS SEGUN ADJ (RURAL)'!$C$19</f>
        <v>8732</v>
      </c>
      <c r="DD79" s="80" t="e" vm="1">
        <f>+[4]!NumLetras(DC79,"PESO","PESOS DOMINICANOS","$EE $m CON #d/100 CENTAVOS")</f>
        <v>#VALUE!</v>
      </c>
      <c r="DE79" s="80">
        <f t="shared" si="62"/>
        <v>1571.76</v>
      </c>
      <c r="DF79" s="165">
        <v>34</v>
      </c>
      <c r="DG79" s="37">
        <f t="shared" si="49"/>
        <v>1360</v>
      </c>
      <c r="DH79" s="189">
        <v>33</v>
      </c>
      <c r="DI79" s="80">
        <f>+DF79*'PRECIOS SEGUN ADJ (RURAL)'!$B$20*'PRECIOS SEGUN ADJ (RURAL)'!$C$20</f>
        <v>44880</v>
      </c>
      <c r="DJ79" s="80" t="e" vm="1">
        <f>+[4]!NumLetras(DI79,"PESO","PESOS DOMINICANOS","$EE $m CON #d/100 CENTAVOS")</f>
        <v>#VALUE!</v>
      </c>
      <c r="DK79" s="80">
        <f t="shared" si="63"/>
        <v>1085153.71</v>
      </c>
      <c r="DL79" s="80" t="e" vm="1">
        <f>+[4]!NumLetras(DK79,"PESO","PESOS DOMINICANOS","$EE $m CON #d/100 CENTAVOS")</f>
        <v>#VALUE!</v>
      </c>
      <c r="DM79" s="80">
        <f t="shared" si="50"/>
        <v>1178416</v>
      </c>
      <c r="DN79" s="80" t="e" vm="1">
        <f>+[4]!NumLetras(DM79,"PESO","PESOS DOMINICANOS","$EE $m CON #d/100 CENTAVOS")</f>
        <v>#VALUE!</v>
      </c>
      <c r="DO79" s="80">
        <f t="shared" si="51"/>
        <v>93262.29</v>
      </c>
      <c r="DP79" s="80" t="e" vm="1">
        <f>+[4]!NumLetras(DO79,"PESO","PESOS DOMINICANOS","$EE $m CON #d/100 CENTAVOS")</f>
        <v>#VALUE!</v>
      </c>
      <c r="DQ79" s="80">
        <f t="shared" si="64"/>
        <v>235683.20000000001</v>
      </c>
      <c r="DR79" s="80" t="e" vm="1">
        <f>+[4]!NumLetras(DQ79,"PESO","PESOS DOMINICANOS","$EE $m CON #d/100 CENTAVOS")</f>
        <v>#VALUE!</v>
      </c>
      <c r="DS79" s="80">
        <f t="shared" si="65"/>
        <v>11784.16</v>
      </c>
      <c r="DT79" s="80"/>
      <c r="DU79" s="37" t="str">
        <f>+VLOOKUP(D79,'RURAL XENIA'!F:H,2,0)</f>
        <v>R-42</v>
      </c>
    </row>
    <row r="80" spans="1:125" hidden="1">
      <c r="A80" s="37">
        <v>79</v>
      </c>
      <c r="B80" s="37">
        <v>79</v>
      </c>
      <c r="C80" s="26" t="s">
        <v>3381</v>
      </c>
      <c r="D80" s="37">
        <v>132237919</v>
      </c>
      <c r="E80" s="37">
        <f>+VLOOKUP(D80,'INFORMACION DE PROVEEDORES'!C:I,2,0)</f>
        <v>132237919</v>
      </c>
      <c r="F80" s="26" t="str">
        <f>+VLOOKUP(D80,'INFORMACION DE PROVEEDORES'!C:J,4,0)</f>
        <v>ROGELIO DEL CARMEN PICHARDO TAVAREZ</v>
      </c>
      <c r="G80" s="37" t="str">
        <f>+VLOOKUP(D80,'INFORMACION DE PROVEEDORES'!C:K,5,0)</f>
        <v>031-0297989-9</v>
      </c>
      <c r="H80" s="26" t="str">
        <f>+VLOOKUP(D80,'INFORMACION DE PROVEEDORES'!C:L,7,0)</f>
        <v xml:space="preserve">CALLE 21, NO. 4, KILOMETRO 7 1/2, URBANIZACION </v>
      </c>
      <c r="I80" s="37" t="str">
        <f>+VLOOKUP(D80,'INFORMACION DE PROVEEDORES'!C:M,3,0)</f>
        <v xml:space="preserve"> JURÍDICA</v>
      </c>
      <c r="J80" s="37">
        <v>1</v>
      </c>
      <c r="K80" s="37">
        <v>284</v>
      </c>
      <c r="L80" s="37">
        <v>19</v>
      </c>
      <c r="M80" s="37">
        <f t="shared" si="52"/>
        <v>760</v>
      </c>
      <c r="N80" s="189">
        <v>60.180000000000007</v>
      </c>
      <c r="O80" s="80">
        <f>+L80*'PRECIOS SEGUN ADJ (RURAL)'!$B$2*'PRECIOS SEGUN ADJ (RURAL)'!$C$2</f>
        <v>45736.800000000003</v>
      </c>
      <c r="P80" s="80" t="e" vm="1">
        <f>+[4]!NumLetras(O80,"PESO","PESOS DOMINICANOS","$EE $m CON #d/100 CENTAVOS")</f>
        <v>#VALUE!</v>
      </c>
      <c r="Q80" s="80">
        <f t="shared" si="53"/>
        <v>7317.89</v>
      </c>
      <c r="R80" s="165">
        <v>4</v>
      </c>
      <c r="S80" s="37">
        <f t="shared" si="34"/>
        <v>160</v>
      </c>
      <c r="T80" s="189">
        <v>33</v>
      </c>
      <c r="U80" s="80">
        <f>+R80*'PRECIOS SEGUN ADJ (RURAL)'!$B$3*'PRECIOS SEGUN ADJ (RURAL)'!$C$3</f>
        <v>5280</v>
      </c>
      <c r="V80" s="80" t="e" vm="1">
        <f>+[4]!NumLetras(U80,"PESO","PESOS DOMINICANOS","$EE $m CON #d/100 CENTAVOS")</f>
        <v>#VALUE!</v>
      </c>
      <c r="W80" s="165">
        <v>43</v>
      </c>
      <c r="X80" s="37">
        <f t="shared" si="35"/>
        <v>1720</v>
      </c>
      <c r="Y80" s="189">
        <v>87.91</v>
      </c>
      <c r="Z80" s="80">
        <f>+W80*'PRECIOS SEGUN ADJ (RURAL)'!$B$4*'PRECIOS SEGUN ADJ (RURAL)'!$C$4</f>
        <v>151205.19999999998</v>
      </c>
      <c r="AA80" s="80" t="e" vm="1">
        <f>+[4]!NumLetras(Z80,"PESO","PESOS DOMINICANOS","$EE $m CON #d/100 CENTAVOS")</f>
        <v>#VALUE!</v>
      </c>
      <c r="AB80" s="80">
        <f t="shared" si="54"/>
        <v>27216.94</v>
      </c>
      <c r="AC80" s="165">
        <v>53</v>
      </c>
      <c r="AD80" s="37">
        <f t="shared" si="36"/>
        <v>2120</v>
      </c>
      <c r="AE80" s="189">
        <v>53.95</v>
      </c>
      <c r="AF80" s="80">
        <f>+AC80*'PRECIOS SEGUN ADJ (RURAL)'!$B$5*'PRECIOS SEGUN ADJ (RURAL)'!$C$5</f>
        <v>114374.00000000001</v>
      </c>
      <c r="AG80" s="80" t="e" vm="1">
        <f>+[4]!NumLetras(AF80,"PESO","PESOS DOMINICANOS","$EE $m CON #d/100 CENTAVOS")</f>
        <v>#VALUE!</v>
      </c>
      <c r="AH80" s="165">
        <v>7</v>
      </c>
      <c r="AI80" s="37">
        <f t="shared" si="37"/>
        <v>280</v>
      </c>
      <c r="AJ80" s="189">
        <v>29.05</v>
      </c>
      <c r="AK80" s="80">
        <f>+AH80*'PRECIOS SEGUN ADJ (RURAL)'!$B$6*'PRECIOS SEGUN ADJ (RURAL)'!$C$6</f>
        <v>8134</v>
      </c>
      <c r="AL80" s="80" t="e" vm="1">
        <f>+[4]!NumLetras(AK80,"PESO","PESOS DOMINICANOS","$EE $m CON #d/100 CENTAVOS")</f>
        <v>#VALUE!</v>
      </c>
      <c r="AM80" s="80">
        <f t="shared" si="55"/>
        <v>1301.44</v>
      </c>
      <c r="AN80" s="165">
        <v>16</v>
      </c>
      <c r="AO80" s="37">
        <f t="shared" si="38"/>
        <v>640</v>
      </c>
      <c r="AP80" s="189">
        <v>304.44</v>
      </c>
      <c r="AQ80" s="80">
        <f>+AN80*'PRECIOS SEGUN ADJ (RURAL)'!$B$7*'PRECIOS SEGUN ADJ (RURAL)'!$C$7</f>
        <v>194841.60000000001</v>
      </c>
      <c r="AR80" s="80" t="e" vm="1">
        <f>+[4]!NumLetras(AQ80,"PESO","PESOS DOMINICANOS","$EE $m CON #d/100 CENTAVOS")</f>
        <v>#VALUE!</v>
      </c>
      <c r="AS80" s="80">
        <f t="shared" si="56"/>
        <v>35071.49</v>
      </c>
      <c r="AT80" s="165">
        <v>4</v>
      </c>
      <c r="AU80" s="37">
        <f t="shared" si="39"/>
        <v>160</v>
      </c>
      <c r="AV80" s="189">
        <v>140.38999999999999</v>
      </c>
      <c r="AW80" s="80">
        <f>+AT80*'PRECIOS SEGUN ADJ (RURAL)'!$B$8*'PRECIOS SEGUN ADJ (RURAL)'!$C$8</f>
        <v>22462.399999999998</v>
      </c>
      <c r="AX80" s="80" t="e" vm="1">
        <f>+[4]!NumLetras(AW80,"PESO","PESOS DOMINICANOS","$EE $m CON #d/100 CENTAVOS")</f>
        <v>#VALUE!</v>
      </c>
      <c r="AY80" s="80">
        <f t="shared" si="57"/>
        <v>4043.23</v>
      </c>
      <c r="AZ80" s="165">
        <v>13</v>
      </c>
      <c r="BA80" s="37">
        <f t="shared" si="40"/>
        <v>520</v>
      </c>
      <c r="BB80" s="189">
        <v>68.099999999999994</v>
      </c>
      <c r="BC80" s="80">
        <f>+AZ80*'PRECIOS SEGUN ADJ (RURAL)'!$B$9*'PRECIOS SEGUN ADJ (RURAL)'!$C$9</f>
        <v>35412</v>
      </c>
      <c r="BD80" s="80" t="e" vm="1">
        <f>+[4]!NumLetras(BC80,"PESO","PESOS DOMINICANOS","$EE $m CON #d/100 CENTAVOS")</f>
        <v>#VALUE!</v>
      </c>
      <c r="BE80" s="165">
        <v>284</v>
      </c>
      <c r="BF80" s="37">
        <f t="shared" si="58"/>
        <v>5680</v>
      </c>
      <c r="BG80" s="189">
        <v>5.5</v>
      </c>
      <c r="BH80" s="80">
        <f>+BE80*'PRECIOS SEGUN ADJ (RURAL)'!$B$10*'PRECIOS SEGUN ADJ (RURAL)'!$C$10</f>
        <v>31240</v>
      </c>
      <c r="BI80" s="80" t="e" vm="1">
        <f>+[4]!NumLetras(BH80,"PESO","PESOS DOMINICANOS","$EE $m CON #d/100 CENTAVOS")</f>
        <v>#VALUE!</v>
      </c>
      <c r="BJ80" s="165">
        <v>284</v>
      </c>
      <c r="BK80" s="37">
        <f t="shared" si="41"/>
        <v>11360</v>
      </c>
      <c r="BL80" s="189">
        <v>7.1500000000000012</v>
      </c>
      <c r="BM80" s="80">
        <f>+BJ80*'PRECIOS SEGUN ADJ (RURAL)'!$B$11*'PRECIOS SEGUN ADJ (RURAL)'!$C$11</f>
        <v>81224</v>
      </c>
      <c r="BN80" s="80" t="e" vm="1">
        <f>+[4]!NumLetras(BM80,"PESO","PESOS DOMINICANOS","$EE $m CON #d/100 CENTAVOS")</f>
        <v>#VALUE!</v>
      </c>
      <c r="BO80" s="165">
        <v>284</v>
      </c>
      <c r="BP80" s="37">
        <f t="shared" si="42"/>
        <v>11360</v>
      </c>
      <c r="BQ80" s="189">
        <v>6.84</v>
      </c>
      <c r="BR80" s="80">
        <f>+BO80*'PRECIOS SEGUN ADJ (RURAL)'!$B$12*'PRECIOS SEGUN ADJ (RURAL)'!$C$12</f>
        <v>77702.399999999994</v>
      </c>
      <c r="BS80" s="80" t="e" vm="1">
        <f>+[4]!NumLetras(BR80,"PESO","PESOS DOMINICANOS","$EE $m CON #d/100 CENTAVOS")</f>
        <v>#VALUE!</v>
      </c>
      <c r="BT80" s="193">
        <v>36</v>
      </c>
      <c r="BU80" s="194">
        <f t="shared" si="43"/>
        <v>1440</v>
      </c>
      <c r="BV80" s="195">
        <v>21.68</v>
      </c>
      <c r="BW80" s="196">
        <f>+BT80*'PRECIOS SEGUN ADJ (RURAL)'!$B$13*'PRECIOS SEGUN ADJ (RURAL)'!$C$13</f>
        <v>31219.200000000001</v>
      </c>
      <c r="BX80" s="196" t="e" vm="1">
        <f>+[4]!NumLetras(BW80,"PESO","PESOS DOMINICANOS","$EE $m CON #d/100 CENTAVOS")</f>
        <v>#VALUE!</v>
      </c>
      <c r="BY80" s="165">
        <v>284</v>
      </c>
      <c r="BZ80" s="37">
        <f t="shared" si="44"/>
        <v>11360</v>
      </c>
      <c r="CA80" s="189">
        <v>6.5999999999999988</v>
      </c>
      <c r="CB80" s="80">
        <f>+BY80*'PRECIOS SEGUN ADJ (RURAL)'!$B$14*'PRECIOS SEGUN ADJ (RURAL)'!$C$14</f>
        <v>74976</v>
      </c>
      <c r="CC80" s="80" t="e" vm="1">
        <f>+[4]!NumLetras(CB80,"PESO","PESOS DOMINICANOS","$EE $m CON #d/100 CENTAVOS")</f>
        <v>#VALUE!</v>
      </c>
      <c r="CD80" s="165">
        <v>10</v>
      </c>
      <c r="CE80" s="37">
        <f t="shared" si="45"/>
        <v>400</v>
      </c>
      <c r="CF80" s="189">
        <v>82.59999999999998</v>
      </c>
      <c r="CG80" s="80">
        <f>+CD80*'PRECIOS SEGUN ADJ (RURAL)'!$B$15*'PRECIOS SEGUN ADJ (RURAL)'!$C$15</f>
        <v>33040</v>
      </c>
      <c r="CH80" s="80" t="e" vm="1">
        <f>+[4]!NumLetras(CG80,"PESO","PESOS DOMINICANOS","$EE $m CON #d/100 CENTAVOS")</f>
        <v>#VALUE!</v>
      </c>
      <c r="CI80" s="80">
        <f t="shared" si="59"/>
        <v>5947.2</v>
      </c>
      <c r="CJ80" s="197">
        <v>284</v>
      </c>
      <c r="CK80" s="198">
        <f t="shared" si="60"/>
        <v>5680</v>
      </c>
      <c r="CL80" s="199">
        <v>5.5</v>
      </c>
      <c r="CM80" s="200">
        <f>+CJ80*'PRECIOS SEGUN ADJ (RURAL)'!$B$16*'PRECIOS SEGUN ADJ (RURAL)'!$C$16</f>
        <v>31240</v>
      </c>
      <c r="CN80" s="200" t="e" vm="1">
        <f>+[4]!NumLetras(CM80,"PESO","PESOS DOMINICANOS","$EE $m CON #d/100 CENTAVOS")</f>
        <v>#VALUE!</v>
      </c>
      <c r="CO80" s="165">
        <v>284</v>
      </c>
      <c r="CP80" s="37">
        <f t="shared" si="46"/>
        <v>11360</v>
      </c>
      <c r="CQ80" s="189">
        <v>23.059999999999995</v>
      </c>
      <c r="CR80" s="80">
        <f>+CO80*'PRECIOS SEGUN ADJ (RURAL)'!$B$17*'PRECIOS SEGUN ADJ (RURAL)'!$C$17</f>
        <v>261961.60000000001</v>
      </c>
      <c r="CS80" s="80" t="e" vm="1">
        <f>+[4]!NumLetras(CR80,"PESO","PESOS DOMINICANOS","$EE $m CON #d/100 CENTAVOS")</f>
        <v>#VALUE!</v>
      </c>
      <c r="CT80" s="201">
        <v>16</v>
      </c>
      <c r="CU80" s="202">
        <f t="shared" si="47"/>
        <v>640</v>
      </c>
      <c r="CV80" s="203">
        <v>220</v>
      </c>
      <c r="CW80" s="204">
        <f>+CT80*'PRECIOS SEGUN ADJ (RURAL)'!$B$18*'PRECIOS SEGUN ADJ (RURAL)'!$C$18</f>
        <v>140800</v>
      </c>
      <c r="CX80" s="204" t="e" vm="1">
        <f>+[4]!NumLetras(CW80,"PESO","PESOS DOMINICANOS","$EE $m CON #d/100 CENTAVOS")</f>
        <v>#VALUE!</v>
      </c>
      <c r="CY80" s="204">
        <f t="shared" si="61"/>
        <v>25344</v>
      </c>
      <c r="CZ80" s="165">
        <v>12</v>
      </c>
      <c r="DA80" s="37">
        <f t="shared" si="48"/>
        <v>480</v>
      </c>
      <c r="DB80" s="189">
        <v>21.83</v>
      </c>
      <c r="DC80" s="80">
        <f>+CZ80*'PRECIOS SEGUN ADJ (RURAL)'!$B$19*'PRECIOS SEGUN ADJ (RURAL)'!$C$19</f>
        <v>10478.4</v>
      </c>
      <c r="DD80" s="80" t="e" vm="1">
        <f>+[4]!NumLetras(DC80,"PESO","PESOS DOMINICANOS","$EE $m CON #d/100 CENTAVOS")</f>
        <v>#VALUE!</v>
      </c>
      <c r="DE80" s="80">
        <f t="shared" si="62"/>
        <v>1886.11</v>
      </c>
      <c r="DF80" s="165">
        <v>41</v>
      </c>
      <c r="DG80" s="37">
        <f t="shared" si="49"/>
        <v>1640</v>
      </c>
      <c r="DH80" s="189">
        <v>33</v>
      </c>
      <c r="DI80" s="80">
        <f>+DF80*'PRECIOS SEGUN ADJ (RURAL)'!$B$20*'PRECIOS SEGUN ADJ (RURAL)'!$C$20</f>
        <v>54120</v>
      </c>
      <c r="DJ80" s="80" t="e" vm="1">
        <f>+[4]!NumLetras(DI80,"PESO","PESOS DOMINICANOS","$EE $m CON #d/100 CENTAVOS")</f>
        <v>#VALUE!</v>
      </c>
      <c r="DK80" s="80">
        <f t="shared" si="63"/>
        <v>1297319.2999999998</v>
      </c>
      <c r="DL80" s="80" t="e" vm="1">
        <f>+[4]!NumLetras(DK80,"PESO","PESOS DOMINICANOS","$EE $m CON #d/100 CENTAVOS")</f>
        <v>#VALUE!</v>
      </c>
      <c r="DM80" s="80">
        <f t="shared" si="50"/>
        <v>1405447.5999999999</v>
      </c>
      <c r="DN80" s="80" t="e" vm="1">
        <f>+[4]!NumLetras(DM80,"PESO","PESOS DOMINICANOS","$EE $m CON #d/100 CENTAVOS")</f>
        <v>#VALUE!</v>
      </c>
      <c r="DO80" s="80">
        <f t="shared" si="51"/>
        <v>108128.3</v>
      </c>
      <c r="DP80" s="80" t="e" vm="1">
        <f>+[4]!NumLetras(DO80,"PESO","PESOS DOMINICANOS","$EE $m CON #d/100 CENTAVOS")</f>
        <v>#VALUE!</v>
      </c>
      <c r="DQ80" s="80">
        <f t="shared" si="64"/>
        <v>281089.52</v>
      </c>
      <c r="DR80" s="80" t="e" vm="1">
        <f>+[4]!NumLetras(DQ80,"PESO","PESOS DOMINICANOS","$EE $m CON #d/100 CENTAVOS")</f>
        <v>#VALUE!</v>
      </c>
      <c r="DS80" s="80">
        <f t="shared" si="65"/>
        <v>14054.48</v>
      </c>
      <c r="DT80" s="80"/>
      <c r="DU80" s="37" t="str">
        <f>+VLOOKUP(D80,'RURAL XENIA'!F:H,2,0)</f>
        <v>R-21</v>
      </c>
    </row>
    <row r="81" spans="1:125" hidden="1">
      <c r="A81" s="37">
        <v>80</v>
      </c>
      <c r="B81" s="37">
        <v>80</v>
      </c>
      <c r="C81" s="26" t="s">
        <v>3393</v>
      </c>
      <c r="D81" s="37">
        <v>131880381</v>
      </c>
      <c r="E81" s="37">
        <f>+VLOOKUP(D81,'INFORMACION DE PROVEEDORES'!C:I,2,0)</f>
        <v>131880381</v>
      </c>
      <c r="F81" s="26" t="str">
        <f>+VLOOKUP(D81,'INFORMACION DE PROVEEDORES'!C:J,4,0)</f>
        <v xml:space="preserve">LUIS ALBERTO SANTOS </v>
      </c>
      <c r="G81" s="37" t="str">
        <f>+VLOOKUP(D81,'INFORMACION DE PROVEEDORES'!C:K,5,0)</f>
        <v>047-0154500-8</v>
      </c>
      <c r="H81" s="26" t="str">
        <f>+VLOOKUP(D81,'INFORMACION DE PROVEEDORES'!C:L,7,0)</f>
        <v>CALLE DUARTE NO. 3387, RINCON JIMA ABAJO</v>
      </c>
      <c r="I81" s="37" t="str">
        <f>+VLOOKUP(D81,'INFORMACION DE PROVEEDORES'!C:M,3,0)</f>
        <v xml:space="preserve"> JURÍDICA</v>
      </c>
      <c r="J81" s="37">
        <v>9</v>
      </c>
      <c r="K81" s="37">
        <v>306</v>
      </c>
      <c r="L81" s="37">
        <v>25</v>
      </c>
      <c r="M81" s="37">
        <f t="shared" si="52"/>
        <v>1000</v>
      </c>
      <c r="N81" s="189">
        <v>60.180000000000007</v>
      </c>
      <c r="O81" s="80">
        <f>+L81*'PRECIOS SEGUN ADJ (RURAL)'!$B$2*'PRECIOS SEGUN ADJ (RURAL)'!$C$2</f>
        <v>60180</v>
      </c>
      <c r="P81" s="80" t="e" vm="1">
        <f>+[4]!NumLetras(O81,"PESO","PESOS DOMINICANOS","$EE $m CON #d/100 CENTAVOS")</f>
        <v>#VALUE!</v>
      </c>
      <c r="Q81" s="80">
        <f t="shared" si="53"/>
        <v>9628.7999999999993</v>
      </c>
      <c r="R81" s="165">
        <v>9</v>
      </c>
      <c r="S81" s="37">
        <f t="shared" si="34"/>
        <v>360</v>
      </c>
      <c r="T81" s="189">
        <v>33</v>
      </c>
      <c r="U81" s="80">
        <f>+R81*'PRECIOS SEGUN ADJ (RURAL)'!$B$3*'PRECIOS SEGUN ADJ (RURAL)'!$C$3</f>
        <v>11880</v>
      </c>
      <c r="V81" s="80" t="e" vm="1">
        <f>+[4]!NumLetras(U81,"PESO","PESOS DOMINICANOS","$EE $m CON #d/100 CENTAVOS")</f>
        <v>#VALUE!</v>
      </c>
      <c r="W81" s="165">
        <v>51</v>
      </c>
      <c r="X81" s="37">
        <f t="shared" si="35"/>
        <v>2040</v>
      </c>
      <c r="Y81" s="189">
        <v>87.91</v>
      </c>
      <c r="Z81" s="80">
        <f>+W81*'PRECIOS SEGUN ADJ (RURAL)'!$B$4*'PRECIOS SEGUN ADJ (RURAL)'!$C$4</f>
        <v>179336.4</v>
      </c>
      <c r="AA81" s="80" t="e" vm="1">
        <f>+[4]!NumLetras(Z81,"PESO","PESOS DOMINICANOS","$EE $m CON #d/100 CENTAVOS")</f>
        <v>#VALUE!</v>
      </c>
      <c r="AB81" s="80">
        <f t="shared" si="54"/>
        <v>32280.55</v>
      </c>
      <c r="AC81" s="165">
        <v>60</v>
      </c>
      <c r="AD81" s="37">
        <f t="shared" si="36"/>
        <v>2400</v>
      </c>
      <c r="AE81" s="189">
        <v>53.95</v>
      </c>
      <c r="AF81" s="80">
        <f>+AC81*'PRECIOS SEGUN ADJ (RURAL)'!$B$5*'PRECIOS SEGUN ADJ (RURAL)'!$C$5</f>
        <v>129480</v>
      </c>
      <c r="AG81" s="80" t="e" vm="1">
        <f>+[4]!NumLetras(AF81,"PESO","PESOS DOMINICANOS","$EE $m CON #d/100 CENTAVOS")</f>
        <v>#VALUE!</v>
      </c>
      <c r="AH81" s="165">
        <v>12</v>
      </c>
      <c r="AI81" s="37">
        <f t="shared" si="37"/>
        <v>480</v>
      </c>
      <c r="AJ81" s="189">
        <v>29.05</v>
      </c>
      <c r="AK81" s="80">
        <f>+AH81*'PRECIOS SEGUN ADJ (RURAL)'!$B$6*'PRECIOS SEGUN ADJ (RURAL)'!$C$6</f>
        <v>13944</v>
      </c>
      <c r="AL81" s="80" t="e" vm="1">
        <f>+[4]!NumLetras(AK81,"PESO","PESOS DOMINICANOS","$EE $m CON #d/100 CENTAVOS")</f>
        <v>#VALUE!</v>
      </c>
      <c r="AM81" s="80">
        <f t="shared" si="55"/>
        <v>2231.04</v>
      </c>
      <c r="AN81" s="165">
        <v>21</v>
      </c>
      <c r="AO81" s="37">
        <f t="shared" si="38"/>
        <v>840</v>
      </c>
      <c r="AP81" s="189">
        <v>304.44</v>
      </c>
      <c r="AQ81" s="80">
        <f>+AN81*'PRECIOS SEGUN ADJ (RURAL)'!$B$7*'PRECIOS SEGUN ADJ (RURAL)'!$C$7</f>
        <v>255729.59999999998</v>
      </c>
      <c r="AR81" s="80" t="e" vm="1">
        <f>+[4]!NumLetras(AQ81,"PESO","PESOS DOMINICANOS","$EE $m CON #d/100 CENTAVOS")</f>
        <v>#VALUE!</v>
      </c>
      <c r="AS81" s="80">
        <f t="shared" si="56"/>
        <v>46031.33</v>
      </c>
      <c r="AT81" s="165">
        <v>9</v>
      </c>
      <c r="AU81" s="37">
        <f t="shared" si="39"/>
        <v>360</v>
      </c>
      <c r="AV81" s="189">
        <v>140.38999999999999</v>
      </c>
      <c r="AW81" s="80">
        <f>+AT81*'PRECIOS SEGUN ADJ (RURAL)'!$B$8*'PRECIOS SEGUN ADJ (RURAL)'!$C$8</f>
        <v>50540.399999999994</v>
      </c>
      <c r="AX81" s="80" t="e" vm="1">
        <f>+[4]!NumLetras(AW81,"PESO","PESOS DOMINICANOS","$EE $m CON #d/100 CENTAVOS")</f>
        <v>#VALUE!</v>
      </c>
      <c r="AY81" s="80">
        <f t="shared" si="57"/>
        <v>9097.27</v>
      </c>
      <c r="AZ81" s="165">
        <v>18</v>
      </c>
      <c r="BA81" s="37">
        <f t="shared" si="40"/>
        <v>720</v>
      </c>
      <c r="BB81" s="189">
        <v>68.099999999999994</v>
      </c>
      <c r="BC81" s="80">
        <f>+AZ81*'PRECIOS SEGUN ADJ (RURAL)'!$B$9*'PRECIOS SEGUN ADJ (RURAL)'!$C$9</f>
        <v>49032</v>
      </c>
      <c r="BD81" s="80" t="e" vm="1">
        <f>+[4]!NumLetras(BC81,"PESO","PESOS DOMINICANOS","$EE $m CON #d/100 CENTAVOS")</f>
        <v>#VALUE!</v>
      </c>
      <c r="BE81" s="165">
        <v>306</v>
      </c>
      <c r="BF81" s="37">
        <f t="shared" si="58"/>
        <v>6120</v>
      </c>
      <c r="BG81" s="189">
        <v>5.5</v>
      </c>
      <c r="BH81" s="80">
        <f>+BE81*'PRECIOS SEGUN ADJ (RURAL)'!$B$10*'PRECIOS SEGUN ADJ (RURAL)'!$C$10</f>
        <v>33660</v>
      </c>
      <c r="BI81" s="80" t="e" vm="1">
        <f>+[4]!NumLetras(BH81,"PESO","PESOS DOMINICANOS","$EE $m CON #d/100 CENTAVOS")</f>
        <v>#VALUE!</v>
      </c>
      <c r="BJ81" s="165">
        <v>306</v>
      </c>
      <c r="BK81" s="37">
        <f t="shared" si="41"/>
        <v>12240</v>
      </c>
      <c r="BL81" s="189">
        <v>7.1500000000000012</v>
      </c>
      <c r="BM81" s="80">
        <f>+BJ81*'PRECIOS SEGUN ADJ (RURAL)'!$B$11*'PRECIOS SEGUN ADJ (RURAL)'!$C$11</f>
        <v>87516</v>
      </c>
      <c r="BN81" s="80" t="e" vm="1">
        <f>+[4]!NumLetras(BM81,"PESO","PESOS DOMINICANOS","$EE $m CON #d/100 CENTAVOS")</f>
        <v>#VALUE!</v>
      </c>
      <c r="BO81" s="165">
        <v>306</v>
      </c>
      <c r="BP81" s="37">
        <f t="shared" si="42"/>
        <v>12240</v>
      </c>
      <c r="BQ81" s="189">
        <v>6.84</v>
      </c>
      <c r="BR81" s="80">
        <f>+BO81*'PRECIOS SEGUN ADJ (RURAL)'!$B$12*'PRECIOS SEGUN ADJ (RURAL)'!$C$12</f>
        <v>83721.600000000006</v>
      </c>
      <c r="BS81" s="80" t="e" vm="1">
        <f>+[4]!NumLetras(BR81,"PESO","PESOS DOMINICANOS","$EE $m CON #d/100 CENTAVOS")</f>
        <v>#VALUE!</v>
      </c>
      <c r="BT81" s="193">
        <v>44</v>
      </c>
      <c r="BU81" s="194">
        <f t="shared" si="43"/>
        <v>1760</v>
      </c>
      <c r="BV81" s="195">
        <v>21.68</v>
      </c>
      <c r="BW81" s="196">
        <f>+BT81*'PRECIOS SEGUN ADJ (RURAL)'!$B$13*'PRECIOS SEGUN ADJ (RURAL)'!$C$13</f>
        <v>38156.799999999996</v>
      </c>
      <c r="BX81" s="196" t="e" vm="1">
        <f>+[4]!NumLetras(BW81,"PESO","PESOS DOMINICANOS","$EE $m CON #d/100 CENTAVOS")</f>
        <v>#VALUE!</v>
      </c>
      <c r="BY81" s="165">
        <v>306</v>
      </c>
      <c r="BZ81" s="37">
        <f t="shared" si="44"/>
        <v>12240</v>
      </c>
      <c r="CA81" s="189">
        <v>6.5999999999999988</v>
      </c>
      <c r="CB81" s="80">
        <f>+BY81*'PRECIOS SEGUN ADJ (RURAL)'!$B$14*'PRECIOS SEGUN ADJ (RURAL)'!$C$14</f>
        <v>80784</v>
      </c>
      <c r="CC81" s="80" t="e" vm="1">
        <f>+[4]!NumLetras(CB81,"PESO","PESOS DOMINICANOS","$EE $m CON #d/100 CENTAVOS")</f>
        <v>#VALUE!</v>
      </c>
      <c r="CD81" s="165">
        <v>14</v>
      </c>
      <c r="CE81" s="37">
        <f t="shared" si="45"/>
        <v>560</v>
      </c>
      <c r="CF81" s="189">
        <v>82.59999999999998</v>
      </c>
      <c r="CG81" s="80">
        <f>+CD81*'PRECIOS SEGUN ADJ (RURAL)'!$B$15*'PRECIOS SEGUN ADJ (RURAL)'!$C$15</f>
        <v>46255.999999999993</v>
      </c>
      <c r="CH81" s="80" t="e" vm="1">
        <f>+[4]!NumLetras(CG81,"PESO","PESOS DOMINICANOS","$EE $m CON #d/100 CENTAVOS")</f>
        <v>#VALUE!</v>
      </c>
      <c r="CI81" s="80">
        <f t="shared" si="59"/>
        <v>8326.08</v>
      </c>
      <c r="CJ81" s="197">
        <v>306</v>
      </c>
      <c r="CK81" s="198">
        <f t="shared" si="60"/>
        <v>6120</v>
      </c>
      <c r="CL81" s="199">
        <v>5.5</v>
      </c>
      <c r="CM81" s="200">
        <f>+CJ81*'PRECIOS SEGUN ADJ (RURAL)'!$B$16*'PRECIOS SEGUN ADJ (RURAL)'!$C$16</f>
        <v>33660</v>
      </c>
      <c r="CN81" s="200" t="e" vm="1">
        <f>+[4]!NumLetras(CM81,"PESO","PESOS DOMINICANOS","$EE $m CON #d/100 CENTAVOS")</f>
        <v>#VALUE!</v>
      </c>
      <c r="CO81" s="165">
        <v>306</v>
      </c>
      <c r="CP81" s="37">
        <f t="shared" si="46"/>
        <v>12240</v>
      </c>
      <c r="CQ81" s="189">
        <v>23.059999999999995</v>
      </c>
      <c r="CR81" s="80">
        <f>+CO81*'PRECIOS SEGUN ADJ (RURAL)'!$B$17*'PRECIOS SEGUN ADJ (RURAL)'!$C$17</f>
        <v>282254.39999999997</v>
      </c>
      <c r="CS81" s="80" t="e" vm="1">
        <f>+[4]!NumLetras(CR81,"PESO","PESOS DOMINICANOS","$EE $m CON #d/100 CENTAVOS")</f>
        <v>#VALUE!</v>
      </c>
      <c r="CT81" s="201">
        <v>21</v>
      </c>
      <c r="CU81" s="202">
        <f t="shared" si="47"/>
        <v>840</v>
      </c>
      <c r="CV81" s="203">
        <v>220</v>
      </c>
      <c r="CW81" s="204">
        <f>+CT81*'PRECIOS SEGUN ADJ (RURAL)'!$B$18*'PRECIOS SEGUN ADJ (RURAL)'!$C$18</f>
        <v>184800</v>
      </c>
      <c r="CX81" s="204" t="e" vm="1">
        <f>+[4]!NumLetras(CW81,"PESO","PESOS DOMINICANOS","$EE $m CON #d/100 CENTAVOS")</f>
        <v>#VALUE!</v>
      </c>
      <c r="CY81" s="204">
        <f t="shared" si="61"/>
        <v>33264</v>
      </c>
      <c r="CZ81" s="165">
        <v>16</v>
      </c>
      <c r="DA81" s="37">
        <f t="shared" si="48"/>
        <v>640</v>
      </c>
      <c r="DB81" s="189">
        <v>21.83</v>
      </c>
      <c r="DC81" s="80">
        <f>+CZ81*'PRECIOS SEGUN ADJ (RURAL)'!$B$19*'PRECIOS SEGUN ADJ (RURAL)'!$C$19</f>
        <v>13971.199999999999</v>
      </c>
      <c r="DD81" s="80" t="e" vm="1">
        <f>+[4]!NumLetras(DC81,"PESO","PESOS DOMINICANOS","$EE $m CON #d/100 CENTAVOS")</f>
        <v>#VALUE!</v>
      </c>
      <c r="DE81" s="80">
        <f t="shared" si="62"/>
        <v>2514.8200000000002</v>
      </c>
      <c r="DF81" s="165">
        <v>49</v>
      </c>
      <c r="DG81" s="37">
        <f t="shared" si="49"/>
        <v>1960</v>
      </c>
      <c r="DH81" s="189">
        <v>33</v>
      </c>
      <c r="DI81" s="80">
        <f>+DF81*'PRECIOS SEGUN ADJ (RURAL)'!$B$20*'PRECIOS SEGUN ADJ (RURAL)'!$C$20</f>
        <v>64680</v>
      </c>
      <c r="DJ81" s="80" t="e" vm="1">
        <f>+[4]!NumLetras(DI81,"PESO","PESOS DOMINICANOS","$EE $m CON #d/100 CENTAVOS")</f>
        <v>#VALUE!</v>
      </c>
      <c r="DK81" s="80">
        <f t="shared" si="63"/>
        <v>1556208.5099999998</v>
      </c>
      <c r="DL81" s="80" t="e" vm="1">
        <f>+[4]!NumLetras(DK81,"PESO","PESOS DOMINICANOS","$EE $m CON #d/100 CENTAVOS")</f>
        <v>#VALUE!</v>
      </c>
      <c r="DM81" s="80">
        <f t="shared" si="50"/>
        <v>1699582.4</v>
      </c>
      <c r="DN81" s="80" t="e" vm="1">
        <f>+[4]!NumLetras(DM81,"PESO","PESOS DOMINICANOS","$EE $m CON #d/100 CENTAVOS")</f>
        <v>#VALUE!</v>
      </c>
      <c r="DO81" s="80">
        <f t="shared" si="51"/>
        <v>143373.89000000001</v>
      </c>
      <c r="DP81" s="80" t="e" vm="1">
        <f>+[4]!NumLetras(DO81,"PESO","PESOS DOMINICANOS","$EE $m CON #d/100 CENTAVOS")</f>
        <v>#VALUE!</v>
      </c>
      <c r="DQ81" s="80">
        <f t="shared" si="64"/>
        <v>339916.48</v>
      </c>
      <c r="DR81" s="80" t="e" vm="1">
        <f>+[4]!NumLetras(DQ81,"PESO","PESOS DOMINICANOS","$EE $m CON #d/100 CENTAVOS")</f>
        <v>#VALUE!</v>
      </c>
      <c r="DS81" s="80">
        <f t="shared" si="65"/>
        <v>16995.82</v>
      </c>
      <c r="DT81" s="80"/>
      <c r="DU81" s="37" t="str">
        <f>+VLOOKUP(D81,'RURAL XENIA'!F:H,2,0)</f>
        <v>R-37</v>
      </c>
    </row>
    <row r="82" spans="1:125" hidden="1">
      <c r="A82" s="37">
        <v>81</v>
      </c>
      <c r="B82" s="37">
        <v>81</v>
      </c>
      <c r="C82" s="26" t="s">
        <v>3405</v>
      </c>
      <c r="D82" s="37">
        <v>130395845</v>
      </c>
      <c r="E82" s="37">
        <f>+VLOOKUP(D82,'INFORMACION DE PROVEEDORES'!C:I,2,0)</f>
        <v>130395845</v>
      </c>
      <c r="F82" s="26" t="str">
        <f>+VLOOKUP(D82,'INFORMACION DE PROVEEDORES'!C:J,4,0)</f>
        <v>LEONARDO SANCHEZ MERCEDES</v>
      </c>
      <c r="G82" s="37" t="str">
        <f>+VLOOKUP(D82,'INFORMACION DE PROVEEDORES'!C:K,5,0)</f>
        <v>023-0040271-2</v>
      </c>
      <c r="H82" s="26" t="str">
        <f>+VLOOKUP(D82,'INFORMACION DE PROVEEDORES'!C:L,7,0)</f>
        <v>CALLE T NO. 9, BO. LA HABANA, MUNICIPIO CONSUELO, SAN PEDRO DE MACORIS</v>
      </c>
      <c r="I82" s="37" t="str">
        <f>+VLOOKUP(D82,'INFORMACION DE PROVEEDORES'!C:M,3,0)</f>
        <v xml:space="preserve"> JURÍDICA</v>
      </c>
      <c r="J82" s="37">
        <v>3</v>
      </c>
      <c r="K82" s="37">
        <v>230</v>
      </c>
      <c r="L82" s="37">
        <v>17</v>
      </c>
      <c r="M82" s="37">
        <f t="shared" si="52"/>
        <v>680</v>
      </c>
      <c r="N82" s="189">
        <v>60.180000000000007</v>
      </c>
      <c r="O82" s="80">
        <f>+L82*'PRECIOS SEGUN ADJ (RURAL)'!$B$2*'PRECIOS SEGUN ADJ (RURAL)'!$C$2</f>
        <v>40922.399999999994</v>
      </c>
      <c r="P82" s="80" t="e" vm="1">
        <f>+[4]!NumLetras(O82,"PESO","PESOS DOMINICANOS","$EE $m CON #d/100 CENTAVOS")</f>
        <v>#VALUE!</v>
      </c>
      <c r="Q82" s="80">
        <f t="shared" si="53"/>
        <v>6547.58</v>
      </c>
      <c r="R82" s="165">
        <v>4</v>
      </c>
      <c r="S82" s="37">
        <f t="shared" si="34"/>
        <v>160</v>
      </c>
      <c r="T82" s="189">
        <v>33</v>
      </c>
      <c r="U82" s="80">
        <f>+R82*'PRECIOS SEGUN ADJ (RURAL)'!$B$3*'PRECIOS SEGUN ADJ (RURAL)'!$C$3</f>
        <v>5280</v>
      </c>
      <c r="V82" s="80" t="e" vm="1">
        <f>+[4]!NumLetras(U82,"PESO","PESOS DOMINICANOS","$EE $m CON #d/100 CENTAVOS")</f>
        <v>#VALUE!</v>
      </c>
      <c r="W82" s="165">
        <v>37</v>
      </c>
      <c r="X82" s="37">
        <f t="shared" si="35"/>
        <v>1480</v>
      </c>
      <c r="Y82" s="189">
        <v>87.91</v>
      </c>
      <c r="Z82" s="80">
        <f>+W82*'PRECIOS SEGUN ADJ (RURAL)'!$B$4*'PRECIOS SEGUN ADJ (RURAL)'!$C$4</f>
        <v>130106.8</v>
      </c>
      <c r="AA82" s="80" t="e" vm="1">
        <f>+[4]!NumLetras(Z82,"PESO","PESOS DOMINICANOS","$EE $m CON #d/100 CENTAVOS")</f>
        <v>#VALUE!</v>
      </c>
      <c r="AB82" s="80">
        <f t="shared" si="54"/>
        <v>23419.22</v>
      </c>
      <c r="AC82" s="165">
        <v>43</v>
      </c>
      <c r="AD82" s="37">
        <f t="shared" si="36"/>
        <v>1720</v>
      </c>
      <c r="AE82" s="189">
        <v>53.95</v>
      </c>
      <c r="AF82" s="80">
        <f>+AC82*'PRECIOS SEGUN ADJ (RURAL)'!$B$5*'PRECIOS SEGUN ADJ (RURAL)'!$C$5</f>
        <v>92794</v>
      </c>
      <c r="AG82" s="80" t="e" vm="1">
        <f>+[4]!NumLetras(AF82,"PESO","PESOS DOMINICANOS","$EE $m CON #d/100 CENTAVOS")</f>
        <v>#VALUE!</v>
      </c>
      <c r="AH82" s="165">
        <v>7</v>
      </c>
      <c r="AI82" s="37">
        <f t="shared" si="37"/>
        <v>280</v>
      </c>
      <c r="AJ82" s="189">
        <v>29.05</v>
      </c>
      <c r="AK82" s="80">
        <f>+AH82*'PRECIOS SEGUN ADJ (RURAL)'!$B$6*'PRECIOS SEGUN ADJ (RURAL)'!$C$6</f>
        <v>8134</v>
      </c>
      <c r="AL82" s="80" t="e" vm="1">
        <f>+[4]!NumLetras(AK82,"PESO","PESOS DOMINICANOS","$EE $m CON #d/100 CENTAVOS")</f>
        <v>#VALUE!</v>
      </c>
      <c r="AM82" s="80">
        <f t="shared" si="55"/>
        <v>1301.44</v>
      </c>
      <c r="AN82" s="165">
        <v>14</v>
      </c>
      <c r="AO82" s="37">
        <f t="shared" si="38"/>
        <v>560</v>
      </c>
      <c r="AP82" s="189">
        <v>304.44</v>
      </c>
      <c r="AQ82" s="80">
        <f>+AN82*'PRECIOS SEGUN ADJ (RURAL)'!$B$7*'PRECIOS SEGUN ADJ (RURAL)'!$C$7</f>
        <v>170486.39999999999</v>
      </c>
      <c r="AR82" s="80" t="e" vm="1">
        <f>+[4]!NumLetras(AQ82,"PESO","PESOS DOMINICANOS","$EE $m CON #d/100 CENTAVOS")</f>
        <v>#VALUE!</v>
      </c>
      <c r="AS82" s="80">
        <f t="shared" si="56"/>
        <v>30687.55</v>
      </c>
      <c r="AT82" s="165">
        <v>4</v>
      </c>
      <c r="AU82" s="37">
        <f t="shared" si="39"/>
        <v>160</v>
      </c>
      <c r="AV82" s="189">
        <v>140.38999999999999</v>
      </c>
      <c r="AW82" s="80">
        <f>+AT82*'PRECIOS SEGUN ADJ (RURAL)'!$B$8*'PRECIOS SEGUN ADJ (RURAL)'!$C$8</f>
        <v>22462.399999999998</v>
      </c>
      <c r="AX82" s="80" t="e" vm="1">
        <f>+[4]!NumLetras(AW82,"PESO","PESOS DOMINICANOS","$EE $m CON #d/100 CENTAVOS")</f>
        <v>#VALUE!</v>
      </c>
      <c r="AY82" s="80">
        <f t="shared" si="57"/>
        <v>4043.23</v>
      </c>
      <c r="AZ82" s="165">
        <v>12</v>
      </c>
      <c r="BA82" s="37">
        <f t="shared" si="40"/>
        <v>480</v>
      </c>
      <c r="BB82" s="189">
        <v>68.099999999999994</v>
      </c>
      <c r="BC82" s="80">
        <f>+AZ82*'PRECIOS SEGUN ADJ (RURAL)'!$B$9*'PRECIOS SEGUN ADJ (RURAL)'!$C$9</f>
        <v>32687.999999999996</v>
      </c>
      <c r="BD82" s="80" t="e" vm="1">
        <f>+[4]!NumLetras(BC82,"PESO","PESOS DOMINICANOS","$EE $m CON #d/100 CENTAVOS")</f>
        <v>#VALUE!</v>
      </c>
      <c r="BE82" s="165">
        <v>230</v>
      </c>
      <c r="BF82" s="37">
        <f t="shared" si="58"/>
        <v>4600</v>
      </c>
      <c r="BG82" s="189">
        <v>5.5</v>
      </c>
      <c r="BH82" s="80">
        <f>+BE82*'PRECIOS SEGUN ADJ (RURAL)'!$B$10*'PRECIOS SEGUN ADJ (RURAL)'!$C$10</f>
        <v>25300</v>
      </c>
      <c r="BI82" s="80" t="e" vm="1">
        <f>+[4]!NumLetras(BH82,"PESO","PESOS DOMINICANOS","$EE $m CON #d/100 CENTAVOS")</f>
        <v>#VALUE!</v>
      </c>
      <c r="BJ82" s="165">
        <v>230</v>
      </c>
      <c r="BK82" s="37">
        <f t="shared" si="41"/>
        <v>9200</v>
      </c>
      <c r="BL82" s="189">
        <v>7.1500000000000012</v>
      </c>
      <c r="BM82" s="80">
        <f>+BJ82*'PRECIOS SEGUN ADJ (RURAL)'!$B$11*'PRECIOS SEGUN ADJ (RURAL)'!$C$11</f>
        <v>65780</v>
      </c>
      <c r="BN82" s="80" t="e" vm="1">
        <f>+[4]!NumLetras(BM82,"PESO","PESOS DOMINICANOS","$EE $m CON #d/100 CENTAVOS")</f>
        <v>#VALUE!</v>
      </c>
      <c r="BO82" s="165">
        <v>230</v>
      </c>
      <c r="BP82" s="37">
        <f t="shared" si="42"/>
        <v>9200</v>
      </c>
      <c r="BQ82" s="189">
        <v>6.84</v>
      </c>
      <c r="BR82" s="80">
        <f>+BO82*'PRECIOS SEGUN ADJ (RURAL)'!$B$12*'PRECIOS SEGUN ADJ (RURAL)'!$C$12</f>
        <v>62928</v>
      </c>
      <c r="BS82" s="80" t="e" vm="1">
        <f>+[4]!NumLetras(BR82,"PESO","PESOS DOMINICANOS","$EE $m CON #d/100 CENTAVOS")</f>
        <v>#VALUE!</v>
      </c>
      <c r="BT82" s="193">
        <v>31</v>
      </c>
      <c r="BU82" s="194">
        <f t="shared" si="43"/>
        <v>1240</v>
      </c>
      <c r="BV82" s="195">
        <v>21.68</v>
      </c>
      <c r="BW82" s="196">
        <f>+BT82*'PRECIOS SEGUN ADJ (RURAL)'!$B$13*'PRECIOS SEGUN ADJ (RURAL)'!$C$13</f>
        <v>26883.200000000001</v>
      </c>
      <c r="BX82" s="196" t="e" vm="1">
        <f>+[4]!NumLetras(BW82,"PESO","PESOS DOMINICANOS","$EE $m CON #d/100 CENTAVOS")</f>
        <v>#VALUE!</v>
      </c>
      <c r="BY82" s="165">
        <v>230</v>
      </c>
      <c r="BZ82" s="37">
        <f t="shared" si="44"/>
        <v>9200</v>
      </c>
      <c r="CA82" s="189">
        <v>6.5999999999999988</v>
      </c>
      <c r="CB82" s="80">
        <f>+BY82*'PRECIOS SEGUN ADJ (RURAL)'!$B$14*'PRECIOS SEGUN ADJ (RURAL)'!$C$14</f>
        <v>60720</v>
      </c>
      <c r="CC82" s="80" t="e" vm="1">
        <f>+[4]!NumLetras(CB82,"PESO","PESOS DOMINICANOS","$EE $m CON #d/100 CENTAVOS")</f>
        <v>#VALUE!</v>
      </c>
      <c r="CD82" s="165">
        <v>9</v>
      </c>
      <c r="CE82" s="37">
        <f t="shared" si="45"/>
        <v>360</v>
      </c>
      <c r="CF82" s="189">
        <v>82.59999999999998</v>
      </c>
      <c r="CG82" s="80">
        <f>+CD82*'PRECIOS SEGUN ADJ (RURAL)'!$B$15*'PRECIOS SEGUN ADJ (RURAL)'!$C$15</f>
        <v>29736</v>
      </c>
      <c r="CH82" s="80" t="e" vm="1">
        <f>+[4]!NumLetras(CG82,"PESO","PESOS DOMINICANOS","$EE $m CON #d/100 CENTAVOS")</f>
        <v>#VALUE!</v>
      </c>
      <c r="CI82" s="80">
        <f t="shared" si="59"/>
        <v>5352.48</v>
      </c>
      <c r="CJ82" s="197">
        <v>230</v>
      </c>
      <c r="CK82" s="198">
        <f t="shared" si="60"/>
        <v>4600</v>
      </c>
      <c r="CL82" s="199">
        <v>5.5</v>
      </c>
      <c r="CM82" s="200">
        <f>+CJ82*'PRECIOS SEGUN ADJ (RURAL)'!$B$16*'PRECIOS SEGUN ADJ (RURAL)'!$C$16</f>
        <v>25300</v>
      </c>
      <c r="CN82" s="200" t="e" vm="1">
        <f>+[4]!NumLetras(CM82,"PESO","PESOS DOMINICANOS","$EE $m CON #d/100 CENTAVOS")</f>
        <v>#VALUE!</v>
      </c>
      <c r="CO82" s="165">
        <v>230</v>
      </c>
      <c r="CP82" s="37">
        <f t="shared" si="46"/>
        <v>9200</v>
      </c>
      <c r="CQ82" s="189">
        <v>23.059999999999995</v>
      </c>
      <c r="CR82" s="80">
        <f>+CO82*'PRECIOS SEGUN ADJ (RURAL)'!$B$17*'PRECIOS SEGUN ADJ (RURAL)'!$C$17</f>
        <v>212151.99999999997</v>
      </c>
      <c r="CS82" s="80" t="e" vm="1">
        <f>+[4]!NumLetras(CR82,"PESO","PESOS DOMINICANOS","$EE $m CON #d/100 CENTAVOS")</f>
        <v>#VALUE!</v>
      </c>
      <c r="CT82" s="201">
        <v>14</v>
      </c>
      <c r="CU82" s="202">
        <f t="shared" si="47"/>
        <v>560</v>
      </c>
      <c r="CV82" s="203">
        <v>220</v>
      </c>
      <c r="CW82" s="204">
        <f>+CT82*'PRECIOS SEGUN ADJ (RURAL)'!$B$18*'PRECIOS SEGUN ADJ (RURAL)'!$C$18</f>
        <v>123200</v>
      </c>
      <c r="CX82" s="204" t="e" vm="1">
        <f>+[4]!NumLetras(CW82,"PESO","PESOS DOMINICANOS","$EE $m CON #d/100 CENTAVOS")</f>
        <v>#VALUE!</v>
      </c>
      <c r="CY82" s="204">
        <f t="shared" si="61"/>
        <v>22176</v>
      </c>
      <c r="CZ82" s="165">
        <v>10</v>
      </c>
      <c r="DA82" s="37">
        <f t="shared" si="48"/>
        <v>400</v>
      </c>
      <c r="DB82" s="189">
        <v>21.83</v>
      </c>
      <c r="DC82" s="80">
        <f>+CZ82*'PRECIOS SEGUN ADJ (RURAL)'!$B$19*'PRECIOS SEGUN ADJ (RURAL)'!$C$19</f>
        <v>8732</v>
      </c>
      <c r="DD82" s="80" t="e" vm="1">
        <f>+[4]!NumLetras(DC82,"PESO","PESOS DOMINICANOS","$EE $m CON #d/100 CENTAVOS")</f>
        <v>#VALUE!</v>
      </c>
      <c r="DE82" s="80">
        <f t="shared" si="62"/>
        <v>1571.76</v>
      </c>
      <c r="DF82" s="165">
        <v>35</v>
      </c>
      <c r="DG82" s="37">
        <f t="shared" si="49"/>
        <v>1400</v>
      </c>
      <c r="DH82" s="189">
        <v>33</v>
      </c>
      <c r="DI82" s="80">
        <f>+DF82*'PRECIOS SEGUN ADJ (RURAL)'!$B$20*'PRECIOS SEGUN ADJ (RURAL)'!$C$20</f>
        <v>46200</v>
      </c>
      <c r="DJ82" s="80" t="e" vm="1">
        <f>+[4]!NumLetras(DI82,"PESO","PESOS DOMINICANOS","$EE $m CON #d/100 CENTAVOS")</f>
        <v>#VALUE!</v>
      </c>
      <c r="DK82" s="80">
        <f>+DM82-DO82</f>
        <v>1094705.9399999997</v>
      </c>
      <c r="DL82" s="80" t="e" vm="1">
        <f>+[4]!NumLetras(DK82,"PESO","PESOS DOMINICANOS","$EE $m CON #d/100 CENTAVOS")</f>
        <v>#VALUE!</v>
      </c>
      <c r="DM82" s="80">
        <f t="shared" si="50"/>
        <v>1189805.1999999997</v>
      </c>
      <c r="DN82" s="80" t="e" vm="1">
        <f>+[4]!NumLetras(DM82,"PESO","PESOS DOMINICANOS","$EE $m CON #d/100 CENTAVOS")</f>
        <v>#VALUE!</v>
      </c>
      <c r="DO82" s="80">
        <f t="shared" si="51"/>
        <v>95099.26</v>
      </c>
      <c r="DP82" s="80" t="e" vm="1">
        <f>+[4]!NumLetras(DO82,"PESO","PESOS DOMINICANOS","$EE $m CON #d/100 CENTAVOS")</f>
        <v>#VALUE!</v>
      </c>
      <c r="DQ82" s="80">
        <f t="shared" si="64"/>
        <v>237961.04</v>
      </c>
      <c r="DR82" s="80" t="e" vm="1">
        <f>+[4]!NumLetras(DQ82,"PESO","PESOS DOMINICANOS","$EE $m CON #d/100 CENTAVOS")</f>
        <v>#VALUE!</v>
      </c>
      <c r="DS82" s="80">
        <f t="shared" si="65"/>
        <v>11898.05</v>
      </c>
      <c r="DT82" s="80"/>
      <c r="DU82" s="37" t="str">
        <f>+VLOOKUP(D82,'RURAL XENIA'!F:H,2,0)</f>
        <v>R-16</v>
      </c>
    </row>
    <row r="83" spans="1:125" hidden="1">
      <c r="A83" s="37">
        <v>82</v>
      </c>
      <c r="B83" s="37">
        <v>82</v>
      </c>
      <c r="C83" s="26" t="s">
        <v>3412</v>
      </c>
      <c r="D83" s="37">
        <v>132308387</v>
      </c>
      <c r="E83" s="37">
        <f>+VLOOKUP(D83,'INFORMACION DE PROVEEDORES'!C:I,2,0)</f>
        <v>132308387</v>
      </c>
      <c r="F83" s="26" t="str">
        <f>+VLOOKUP(D83,'INFORMACION DE PROVEEDORES'!C:J,4,0)</f>
        <v>RAMON ANTONIO LORA</v>
      </c>
      <c r="G83" s="37" t="str">
        <f>+VLOOKUP(D83,'INFORMACION DE PROVEEDORES'!C:K,5,0)</f>
        <v>001-0764063-3</v>
      </c>
      <c r="H83" s="26" t="str">
        <f>+VLOOKUP(D83,'INFORMACION DE PROVEEDORES'!C:L,7,0)</f>
        <v>CALLE ROSAURA MESA NO.01 URB. LOS CANELOS, SECTOR SABANA TORO</v>
      </c>
      <c r="I83" s="37" t="str">
        <f>+VLOOKUP(D83,'INFORMACION DE PROVEEDORES'!C:M,3,0)</f>
        <v xml:space="preserve"> JURÍDICA</v>
      </c>
      <c r="J83" s="37">
        <v>1</v>
      </c>
      <c r="K83" s="37">
        <v>363</v>
      </c>
      <c r="L83" s="37">
        <v>25</v>
      </c>
      <c r="M83" s="37">
        <f t="shared" si="52"/>
        <v>1000</v>
      </c>
      <c r="N83" s="189">
        <v>60.180000000000007</v>
      </c>
      <c r="O83" s="80">
        <f>+L83*'PRECIOS SEGUN ADJ (RURAL)'!$B$2*'PRECIOS SEGUN ADJ (RURAL)'!$C$2</f>
        <v>60180</v>
      </c>
      <c r="P83" s="80" t="e" vm="1">
        <f>+[4]!NumLetras(O83,"PESO","PESOS DOMINICANOS","$EE $m CON #d/100 CENTAVOS")</f>
        <v>#VALUE!</v>
      </c>
      <c r="Q83" s="80">
        <f t="shared" si="53"/>
        <v>9628.7999999999993</v>
      </c>
      <c r="R83" s="165">
        <v>5</v>
      </c>
      <c r="S83" s="37">
        <f t="shared" si="34"/>
        <v>200</v>
      </c>
      <c r="T83" s="189">
        <v>33</v>
      </c>
      <c r="U83" s="80">
        <f>+R83*'PRECIOS SEGUN ADJ (RURAL)'!$B$3*'PRECIOS SEGUN ADJ (RURAL)'!$C$3</f>
        <v>6600</v>
      </c>
      <c r="V83" s="80" t="e" vm="1">
        <f>+[4]!NumLetras(U83,"PESO","PESOS DOMINICANOS","$EE $m CON #d/100 CENTAVOS")</f>
        <v>#VALUE!</v>
      </c>
      <c r="W83" s="165">
        <v>55</v>
      </c>
      <c r="X83" s="37">
        <f t="shared" si="35"/>
        <v>2200</v>
      </c>
      <c r="Y83" s="189">
        <v>87.91</v>
      </c>
      <c r="Z83" s="80">
        <f>+W83*'PRECIOS SEGUN ADJ (RURAL)'!$B$4*'PRECIOS SEGUN ADJ (RURAL)'!$C$4</f>
        <v>193402</v>
      </c>
      <c r="AA83" s="80" t="e" vm="1">
        <f>+[4]!NumLetras(Z83,"PESO","PESOS DOMINICANOS","$EE $m CON #d/100 CENTAVOS")</f>
        <v>#VALUE!</v>
      </c>
      <c r="AB83" s="80">
        <f t="shared" si="54"/>
        <v>34812.36</v>
      </c>
      <c r="AC83" s="165">
        <v>67</v>
      </c>
      <c r="AD83" s="37">
        <f t="shared" si="36"/>
        <v>2680</v>
      </c>
      <c r="AE83" s="189">
        <v>53.95</v>
      </c>
      <c r="AF83" s="80">
        <f>+AC83*'PRECIOS SEGUN ADJ (RURAL)'!$B$5*'PRECIOS SEGUN ADJ (RURAL)'!$C$5</f>
        <v>144586</v>
      </c>
      <c r="AG83" s="80" t="e" vm="1">
        <f>+[4]!NumLetras(AF83,"PESO","PESOS DOMINICANOS","$EE $m CON #d/100 CENTAVOS")</f>
        <v>#VALUE!</v>
      </c>
      <c r="AH83" s="165">
        <v>9</v>
      </c>
      <c r="AI83" s="37">
        <f t="shared" si="37"/>
        <v>360</v>
      </c>
      <c r="AJ83" s="189">
        <v>29.05</v>
      </c>
      <c r="AK83" s="80">
        <f>+AH83*'PRECIOS SEGUN ADJ (RURAL)'!$B$6*'PRECIOS SEGUN ADJ (RURAL)'!$C$6</f>
        <v>10458</v>
      </c>
      <c r="AL83" s="80" t="e" vm="1">
        <f>+[4]!NumLetras(AK83,"PESO","PESOS DOMINICANOS","$EE $m CON #d/100 CENTAVOS")</f>
        <v>#VALUE!</v>
      </c>
      <c r="AM83" s="80">
        <f t="shared" si="55"/>
        <v>1673.28</v>
      </c>
      <c r="AN83" s="165">
        <v>21</v>
      </c>
      <c r="AO83" s="37">
        <f t="shared" si="38"/>
        <v>840</v>
      </c>
      <c r="AP83" s="189">
        <v>304.44</v>
      </c>
      <c r="AQ83" s="80">
        <f>+AN83*'PRECIOS SEGUN ADJ (RURAL)'!$B$7*'PRECIOS SEGUN ADJ (RURAL)'!$C$7</f>
        <v>255729.59999999998</v>
      </c>
      <c r="AR83" s="80" t="e" vm="1">
        <f>+[4]!NumLetras(AQ83,"PESO","PESOS DOMINICANOS","$EE $m CON #d/100 CENTAVOS")</f>
        <v>#VALUE!</v>
      </c>
      <c r="AS83" s="80">
        <f t="shared" si="56"/>
        <v>46031.33</v>
      </c>
      <c r="AT83" s="165">
        <v>5</v>
      </c>
      <c r="AU83" s="37">
        <f t="shared" si="39"/>
        <v>200</v>
      </c>
      <c r="AV83" s="189">
        <v>140.38999999999999</v>
      </c>
      <c r="AW83" s="80">
        <f>+AT83*'PRECIOS SEGUN ADJ (RURAL)'!$B$8*'PRECIOS SEGUN ADJ (RURAL)'!$C$8</f>
        <v>28077.999999999996</v>
      </c>
      <c r="AX83" s="80" t="e" vm="1">
        <f>+[4]!NumLetras(AW83,"PESO","PESOS DOMINICANOS","$EE $m CON #d/100 CENTAVOS")</f>
        <v>#VALUE!</v>
      </c>
      <c r="AY83" s="80">
        <f t="shared" si="57"/>
        <v>5054.04</v>
      </c>
      <c r="AZ83" s="165">
        <v>17</v>
      </c>
      <c r="BA83" s="37">
        <f t="shared" si="40"/>
        <v>680</v>
      </c>
      <c r="BB83" s="189">
        <v>68.099999999999994</v>
      </c>
      <c r="BC83" s="80">
        <f>+AZ83*'PRECIOS SEGUN ADJ (RURAL)'!$B$9*'PRECIOS SEGUN ADJ (RURAL)'!$C$9</f>
        <v>46307.999999999993</v>
      </c>
      <c r="BD83" s="80" t="e" vm="1">
        <f>+[4]!NumLetras(BC83,"PESO","PESOS DOMINICANOS","$EE $m CON #d/100 CENTAVOS")</f>
        <v>#VALUE!</v>
      </c>
      <c r="BE83" s="165">
        <v>363</v>
      </c>
      <c r="BF83" s="37">
        <f t="shared" si="58"/>
        <v>7260</v>
      </c>
      <c r="BG83" s="189">
        <v>5.5</v>
      </c>
      <c r="BH83" s="80">
        <f>+BE83*'PRECIOS SEGUN ADJ (RURAL)'!$B$10*'PRECIOS SEGUN ADJ (RURAL)'!$C$10</f>
        <v>39930</v>
      </c>
      <c r="BI83" s="80" t="e" vm="1">
        <f>+[4]!NumLetras(BH83,"PESO","PESOS DOMINICANOS","$EE $m CON #d/100 CENTAVOS")</f>
        <v>#VALUE!</v>
      </c>
      <c r="BJ83" s="165">
        <v>363</v>
      </c>
      <c r="BK83" s="37">
        <f t="shared" si="41"/>
        <v>14520</v>
      </c>
      <c r="BL83" s="189">
        <v>7.1500000000000012</v>
      </c>
      <c r="BM83" s="80">
        <f>+BJ83*'PRECIOS SEGUN ADJ (RURAL)'!$B$11*'PRECIOS SEGUN ADJ (RURAL)'!$C$11</f>
        <v>103818.00000000001</v>
      </c>
      <c r="BN83" s="80" t="e" vm="1">
        <f>+[4]!NumLetras(BM83,"PESO","PESOS DOMINICANOS","$EE $m CON #d/100 CENTAVOS")</f>
        <v>#VALUE!</v>
      </c>
      <c r="BO83" s="165">
        <v>363</v>
      </c>
      <c r="BP83" s="37">
        <f t="shared" si="42"/>
        <v>14520</v>
      </c>
      <c r="BQ83" s="189">
        <v>6.84</v>
      </c>
      <c r="BR83" s="80">
        <f>+BO83*'PRECIOS SEGUN ADJ (RURAL)'!$B$12*'PRECIOS SEGUN ADJ (RURAL)'!$C$12</f>
        <v>99316.800000000003</v>
      </c>
      <c r="BS83" s="80" t="e" vm="1">
        <f>+[4]!NumLetras(BR83,"PESO","PESOS DOMINICANOS","$EE $m CON #d/100 CENTAVOS")</f>
        <v>#VALUE!</v>
      </c>
      <c r="BT83" s="193">
        <v>46</v>
      </c>
      <c r="BU83" s="194">
        <f t="shared" si="43"/>
        <v>1840</v>
      </c>
      <c r="BV83" s="195">
        <v>21.68</v>
      </c>
      <c r="BW83" s="196">
        <f>+BT83*'PRECIOS SEGUN ADJ (RURAL)'!$B$13*'PRECIOS SEGUN ADJ (RURAL)'!$C$13</f>
        <v>39891.199999999997</v>
      </c>
      <c r="BX83" s="196" t="e" vm="1">
        <f>+[4]!NumLetras(BW83,"PESO","PESOS DOMINICANOS","$EE $m CON #d/100 CENTAVOS")</f>
        <v>#VALUE!</v>
      </c>
      <c r="BY83" s="165">
        <v>363</v>
      </c>
      <c r="BZ83" s="37">
        <f t="shared" si="44"/>
        <v>14520</v>
      </c>
      <c r="CA83" s="189">
        <v>6.5999999999999988</v>
      </c>
      <c r="CB83" s="80">
        <f>+BY83*'PRECIOS SEGUN ADJ (RURAL)'!$B$14*'PRECIOS SEGUN ADJ (RURAL)'!$C$14</f>
        <v>95831.999999999985</v>
      </c>
      <c r="CC83" s="80" t="e" vm="1">
        <f>+[4]!NumLetras(CB83,"PESO","PESOS DOMINICANOS","$EE $m CON #d/100 CENTAVOS")</f>
        <v>#VALUE!</v>
      </c>
      <c r="CD83" s="165">
        <v>13</v>
      </c>
      <c r="CE83" s="37">
        <f t="shared" si="45"/>
        <v>520</v>
      </c>
      <c r="CF83" s="189">
        <v>82.59999999999998</v>
      </c>
      <c r="CG83" s="80">
        <f>+CD83*'PRECIOS SEGUN ADJ (RURAL)'!$B$15*'PRECIOS SEGUN ADJ (RURAL)'!$C$15</f>
        <v>42952</v>
      </c>
      <c r="CH83" s="80" t="e" vm="1">
        <f>+[4]!NumLetras(CG83,"PESO","PESOS DOMINICANOS","$EE $m CON #d/100 CENTAVOS")</f>
        <v>#VALUE!</v>
      </c>
      <c r="CI83" s="80">
        <f t="shared" si="59"/>
        <v>7731.36</v>
      </c>
      <c r="CJ83" s="197">
        <v>363</v>
      </c>
      <c r="CK83" s="198">
        <f t="shared" si="60"/>
        <v>7260</v>
      </c>
      <c r="CL83" s="199">
        <v>5.5</v>
      </c>
      <c r="CM83" s="200">
        <f>+CJ83*'PRECIOS SEGUN ADJ (RURAL)'!$B$16*'PRECIOS SEGUN ADJ (RURAL)'!$C$16</f>
        <v>39930</v>
      </c>
      <c r="CN83" s="200" t="e" vm="1">
        <f>+[4]!NumLetras(CM83,"PESO","PESOS DOMINICANOS","$EE $m CON #d/100 CENTAVOS")</f>
        <v>#VALUE!</v>
      </c>
      <c r="CO83" s="165">
        <v>363</v>
      </c>
      <c r="CP83" s="37">
        <f t="shared" si="46"/>
        <v>14520</v>
      </c>
      <c r="CQ83" s="189">
        <v>23.059999999999995</v>
      </c>
      <c r="CR83" s="80">
        <f>+CO83*'PRECIOS SEGUN ADJ (RURAL)'!$B$17*'PRECIOS SEGUN ADJ (RURAL)'!$C$17</f>
        <v>334831.19999999995</v>
      </c>
      <c r="CS83" s="80" t="e" vm="1">
        <f>+[4]!NumLetras(CR83,"PESO","PESOS DOMINICANOS","$EE $m CON #d/100 CENTAVOS")</f>
        <v>#VALUE!</v>
      </c>
      <c r="CT83" s="201">
        <v>21</v>
      </c>
      <c r="CU83" s="202">
        <f t="shared" si="47"/>
        <v>840</v>
      </c>
      <c r="CV83" s="203">
        <v>220</v>
      </c>
      <c r="CW83" s="204">
        <f>+CT83*'PRECIOS SEGUN ADJ (RURAL)'!$B$18*'PRECIOS SEGUN ADJ (RURAL)'!$C$18</f>
        <v>184800</v>
      </c>
      <c r="CX83" s="204" t="e" vm="1">
        <f>+[4]!NumLetras(CW83,"PESO","PESOS DOMINICANOS","$EE $m CON #d/100 CENTAVOS")</f>
        <v>#VALUE!</v>
      </c>
      <c r="CY83" s="204">
        <f t="shared" si="61"/>
        <v>33264</v>
      </c>
      <c r="CZ83" s="165">
        <v>15</v>
      </c>
      <c r="DA83" s="37">
        <f t="shared" si="48"/>
        <v>600</v>
      </c>
      <c r="DB83" s="189">
        <v>21.83</v>
      </c>
      <c r="DC83" s="80">
        <f>+CZ83*'PRECIOS SEGUN ADJ (RURAL)'!$B$19*'PRECIOS SEGUN ADJ (RURAL)'!$C$19</f>
        <v>13098</v>
      </c>
      <c r="DD83" s="80" t="e" vm="1">
        <f>+[4]!NumLetras(DC83,"PESO","PESOS DOMINICANOS","$EE $m CON #d/100 CENTAVOS")</f>
        <v>#VALUE!</v>
      </c>
      <c r="DE83" s="80">
        <f t="shared" si="62"/>
        <v>2357.64</v>
      </c>
      <c r="DF83" s="165">
        <v>53</v>
      </c>
      <c r="DG83" s="37">
        <f t="shared" si="49"/>
        <v>2120</v>
      </c>
      <c r="DH83" s="189">
        <v>33</v>
      </c>
      <c r="DI83" s="80">
        <f>+DF83*'PRECIOS SEGUN ADJ (RURAL)'!$B$20*'PRECIOS SEGUN ADJ (RURAL)'!$C$20</f>
        <v>69960</v>
      </c>
      <c r="DJ83" s="80" t="e" vm="1">
        <f>+[4]!NumLetras(DI83,"PESO","PESOS DOMINICANOS","$EE $m CON #d/100 CENTAVOS")</f>
        <v>#VALUE!</v>
      </c>
      <c r="DK83" s="80">
        <f t="shared" si="63"/>
        <v>1669147.99</v>
      </c>
      <c r="DL83" s="80" t="e" vm="1">
        <f>+[4]!NumLetras(DK83,"PESO","PESOS DOMINICANOS","$EE $m CON #d/100 CENTAVOS")</f>
        <v>#VALUE!</v>
      </c>
      <c r="DM83" s="80">
        <f t="shared" si="50"/>
        <v>1809700.8</v>
      </c>
      <c r="DN83" s="80" t="e" vm="1">
        <f>+[4]!NumLetras(DM83,"PESO","PESOS DOMINICANOS","$EE $m CON #d/100 CENTAVOS")</f>
        <v>#VALUE!</v>
      </c>
      <c r="DO83" s="80">
        <f t="shared" si="51"/>
        <v>140552.81</v>
      </c>
      <c r="DP83" s="80" t="e" vm="1">
        <f>+[4]!NumLetras(DO83,"PESO","PESOS DOMINICANOS","$EE $m CON #d/100 CENTAVOS")</f>
        <v>#VALUE!</v>
      </c>
      <c r="DQ83" s="80">
        <f t="shared" si="64"/>
        <v>361940.16</v>
      </c>
      <c r="DR83" s="80" t="e" vm="1">
        <f>+[4]!NumLetras(DQ83,"PESO","PESOS DOMINICANOS","$EE $m CON #d/100 CENTAVOS")</f>
        <v>#VALUE!</v>
      </c>
      <c r="DS83" s="80">
        <f t="shared" si="65"/>
        <v>18097.009999999998</v>
      </c>
      <c r="DT83" s="80"/>
      <c r="DU83" s="37" t="str">
        <f>+VLOOKUP(D83,'RURAL XENIA'!F:H,2,0)</f>
        <v>R-15</v>
      </c>
    </row>
    <row r="84" spans="1:125" hidden="1">
      <c r="A84" s="37">
        <v>83</v>
      </c>
      <c r="B84" s="37">
        <v>83</v>
      </c>
      <c r="C84" s="26" t="s">
        <v>3424</v>
      </c>
      <c r="D84" s="37">
        <v>131063063</v>
      </c>
      <c r="E84" s="37">
        <f>+VLOOKUP(D84,'INFORMACION DE PROVEEDORES'!C:I,2,0)</f>
        <v>131063063</v>
      </c>
      <c r="F84" s="26" t="str">
        <f>+VLOOKUP(D84,'INFORMACION DE PROVEEDORES'!C:J,4,0)</f>
        <v>YODELKA SANCHEZ</v>
      </c>
      <c r="G84" s="37" t="str">
        <f>+VLOOKUP(D84,'INFORMACION DE PROVEEDORES'!C:K,5,0)</f>
        <v>001-1489739-0</v>
      </c>
      <c r="H84" s="26" t="str">
        <f>+VLOOKUP(D84,'INFORMACION DE PROVEEDORES'!C:L,7,0)</f>
        <v>CALLE CANDELARIO, NO 51, LOCAL A, SABANA GRANDE DE BOYA, MONTE PLATA</v>
      </c>
      <c r="I84" s="37" t="str">
        <f>+VLOOKUP(D84,'INFORMACION DE PROVEEDORES'!C:M,3,0)</f>
        <v xml:space="preserve"> JURÍDICA</v>
      </c>
      <c r="J84" s="37">
        <v>3</v>
      </c>
      <c r="K84" s="37">
        <v>251</v>
      </c>
      <c r="L84" s="37">
        <v>18</v>
      </c>
      <c r="M84" s="37">
        <f t="shared" si="52"/>
        <v>720</v>
      </c>
      <c r="N84" s="189">
        <v>60.180000000000007</v>
      </c>
      <c r="O84" s="80">
        <f>+L84*'PRECIOS SEGUN ADJ (RURAL)'!$B$2*'PRECIOS SEGUN ADJ (RURAL)'!$C$2</f>
        <v>43329.599999999999</v>
      </c>
      <c r="P84" s="80" t="e" vm="1">
        <f>+[4]!NumLetras(O84,"PESO","PESOS DOMINICANOS","$EE $m CON #d/100 CENTAVOS")</f>
        <v>#VALUE!</v>
      </c>
      <c r="Q84" s="80">
        <f t="shared" si="53"/>
        <v>6932.74</v>
      </c>
      <c r="R84" s="165">
        <v>4</v>
      </c>
      <c r="S84" s="37">
        <f t="shared" si="34"/>
        <v>160</v>
      </c>
      <c r="T84" s="189">
        <v>33</v>
      </c>
      <c r="U84" s="80">
        <f>+R84*'PRECIOS SEGUN ADJ (RURAL)'!$B$3*'PRECIOS SEGUN ADJ (RURAL)'!$C$3</f>
        <v>5280</v>
      </c>
      <c r="V84" s="80" t="e" vm="1">
        <f>+[4]!NumLetras(U84,"PESO","PESOS DOMINICANOS","$EE $m CON #d/100 CENTAVOS")</f>
        <v>#VALUE!</v>
      </c>
      <c r="W84" s="165">
        <v>39</v>
      </c>
      <c r="X84" s="37">
        <f t="shared" si="35"/>
        <v>1560</v>
      </c>
      <c r="Y84" s="189">
        <v>87.91</v>
      </c>
      <c r="Z84" s="80">
        <f>+W84*'PRECIOS SEGUN ADJ (RURAL)'!$B$4*'PRECIOS SEGUN ADJ (RURAL)'!$C$4</f>
        <v>137139.59999999998</v>
      </c>
      <c r="AA84" s="80" t="e" vm="1">
        <f>+[4]!NumLetras(Z84,"PESO","PESOS DOMINICANOS","$EE $m CON #d/100 CENTAVOS")</f>
        <v>#VALUE!</v>
      </c>
      <c r="AB84" s="80">
        <f t="shared" si="54"/>
        <v>24685.13</v>
      </c>
      <c r="AC84" s="165">
        <v>48</v>
      </c>
      <c r="AD84" s="37">
        <f t="shared" si="36"/>
        <v>1920</v>
      </c>
      <c r="AE84" s="189">
        <v>53.95</v>
      </c>
      <c r="AF84" s="80">
        <f>+AC84*'PRECIOS SEGUN ADJ (RURAL)'!$B$5*'PRECIOS SEGUN ADJ (RURAL)'!$C$5</f>
        <v>103584.00000000001</v>
      </c>
      <c r="AG84" s="80" t="e" vm="1">
        <f>+[4]!NumLetras(AF84,"PESO","PESOS DOMINICANOS","$EE $m CON #d/100 CENTAVOS")</f>
        <v>#VALUE!</v>
      </c>
      <c r="AH84" s="165">
        <v>7</v>
      </c>
      <c r="AI84" s="37">
        <f t="shared" si="37"/>
        <v>280</v>
      </c>
      <c r="AJ84" s="189">
        <v>29.05</v>
      </c>
      <c r="AK84" s="80">
        <f>+AH84*'PRECIOS SEGUN ADJ (RURAL)'!$B$6*'PRECIOS SEGUN ADJ (RURAL)'!$C$6</f>
        <v>8134</v>
      </c>
      <c r="AL84" s="80" t="e" vm="1">
        <f>+[4]!NumLetras(AK84,"PESO","PESOS DOMINICANOS","$EE $m CON #d/100 CENTAVOS")</f>
        <v>#VALUE!</v>
      </c>
      <c r="AM84" s="80">
        <f t="shared" si="55"/>
        <v>1301.44</v>
      </c>
      <c r="AN84" s="165">
        <v>15</v>
      </c>
      <c r="AO84" s="37">
        <f t="shared" si="38"/>
        <v>600</v>
      </c>
      <c r="AP84" s="189">
        <v>304.44</v>
      </c>
      <c r="AQ84" s="80">
        <f>+AN84*'PRECIOS SEGUN ADJ (RURAL)'!$B$7*'PRECIOS SEGUN ADJ (RURAL)'!$C$7</f>
        <v>182664</v>
      </c>
      <c r="AR84" s="80" t="e" vm="1">
        <f>+[4]!NumLetras(AQ84,"PESO","PESOS DOMINICANOS","$EE $m CON #d/100 CENTAVOS")</f>
        <v>#VALUE!</v>
      </c>
      <c r="AS84" s="80">
        <f t="shared" si="56"/>
        <v>32879.519999999997</v>
      </c>
      <c r="AT84" s="165">
        <v>4</v>
      </c>
      <c r="AU84" s="37">
        <f t="shared" si="39"/>
        <v>160</v>
      </c>
      <c r="AV84" s="189">
        <v>140.38999999999999</v>
      </c>
      <c r="AW84" s="80">
        <f>+AT84*'PRECIOS SEGUN ADJ (RURAL)'!$B$8*'PRECIOS SEGUN ADJ (RURAL)'!$C$8</f>
        <v>22462.399999999998</v>
      </c>
      <c r="AX84" s="80" t="e" vm="1">
        <f>+[4]!NumLetras(AW84,"PESO","PESOS DOMINICANOS","$EE $m CON #d/100 CENTAVOS")</f>
        <v>#VALUE!</v>
      </c>
      <c r="AY84" s="80">
        <f t="shared" si="57"/>
        <v>4043.23</v>
      </c>
      <c r="AZ84" s="165">
        <v>12</v>
      </c>
      <c r="BA84" s="37">
        <f t="shared" si="40"/>
        <v>480</v>
      </c>
      <c r="BB84" s="189">
        <v>68.099999999999994</v>
      </c>
      <c r="BC84" s="80">
        <f>+AZ84*'PRECIOS SEGUN ADJ (RURAL)'!$B$9*'PRECIOS SEGUN ADJ (RURAL)'!$C$9</f>
        <v>32687.999999999996</v>
      </c>
      <c r="BD84" s="80" t="e" vm="1">
        <f>+[4]!NumLetras(BC84,"PESO","PESOS DOMINICANOS","$EE $m CON #d/100 CENTAVOS")</f>
        <v>#VALUE!</v>
      </c>
      <c r="BE84" s="165">
        <v>251</v>
      </c>
      <c r="BF84" s="37">
        <f t="shared" si="58"/>
        <v>5020</v>
      </c>
      <c r="BG84" s="189">
        <v>5.5</v>
      </c>
      <c r="BH84" s="80">
        <f>+BE84*'PRECIOS SEGUN ADJ (RURAL)'!$B$10*'PRECIOS SEGUN ADJ (RURAL)'!$C$10</f>
        <v>27610</v>
      </c>
      <c r="BI84" s="80" t="e" vm="1">
        <f>+[4]!NumLetras(BH84,"PESO","PESOS DOMINICANOS","$EE $m CON #d/100 CENTAVOS")</f>
        <v>#VALUE!</v>
      </c>
      <c r="BJ84" s="165">
        <v>251</v>
      </c>
      <c r="BK84" s="37">
        <f t="shared" si="41"/>
        <v>10040</v>
      </c>
      <c r="BL84" s="189">
        <v>7.1500000000000012</v>
      </c>
      <c r="BM84" s="80">
        <f>+BJ84*'PRECIOS SEGUN ADJ (RURAL)'!$B$11*'PRECIOS SEGUN ADJ (RURAL)'!$C$11</f>
        <v>71786</v>
      </c>
      <c r="BN84" s="80" t="e" vm="1">
        <f>+[4]!NumLetras(BM84,"PESO","PESOS DOMINICANOS","$EE $m CON #d/100 CENTAVOS")</f>
        <v>#VALUE!</v>
      </c>
      <c r="BO84" s="165">
        <v>251</v>
      </c>
      <c r="BP84" s="37">
        <f t="shared" si="42"/>
        <v>10040</v>
      </c>
      <c r="BQ84" s="189">
        <v>6.84</v>
      </c>
      <c r="BR84" s="80">
        <f>+BO84*'PRECIOS SEGUN ADJ (RURAL)'!$B$12*'PRECIOS SEGUN ADJ (RURAL)'!$C$12</f>
        <v>68673.599999999991</v>
      </c>
      <c r="BS84" s="80" t="e" vm="1">
        <f>+[4]!NumLetras(BR84,"PESO","PESOS DOMINICANOS","$EE $m CON #d/100 CENTAVOS")</f>
        <v>#VALUE!</v>
      </c>
      <c r="BT84" s="193">
        <v>33</v>
      </c>
      <c r="BU84" s="194">
        <f t="shared" si="43"/>
        <v>1320</v>
      </c>
      <c r="BV84" s="195">
        <v>21.68</v>
      </c>
      <c r="BW84" s="196">
        <f>+BT84*'PRECIOS SEGUN ADJ (RURAL)'!$B$13*'PRECIOS SEGUN ADJ (RURAL)'!$C$13</f>
        <v>28617.599999999999</v>
      </c>
      <c r="BX84" s="196" t="e" vm="1">
        <f>+[4]!NumLetras(BW84,"PESO","PESOS DOMINICANOS","$EE $m CON #d/100 CENTAVOS")</f>
        <v>#VALUE!</v>
      </c>
      <c r="BY84" s="165">
        <v>251</v>
      </c>
      <c r="BZ84" s="37">
        <f t="shared" si="44"/>
        <v>10040</v>
      </c>
      <c r="CA84" s="189">
        <v>6.5999999999999988</v>
      </c>
      <c r="CB84" s="80">
        <f>+BY84*'PRECIOS SEGUN ADJ (RURAL)'!$B$14*'PRECIOS SEGUN ADJ (RURAL)'!$C$14</f>
        <v>66264</v>
      </c>
      <c r="CC84" s="80" t="e" vm="1">
        <f>+[4]!NumLetras(CB84,"PESO","PESOS DOMINICANOS","$EE $m CON #d/100 CENTAVOS")</f>
        <v>#VALUE!</v>
      </c>
      <c r="CD84" s="165">
        <v>10</v>
      </c>
      <c r="CE84" s="37">
        <f t="shared" si="45"/>
        <v>400</v>
      </c>
      <c r="CF84" s="189">
        <v>82.59999999999998</v>
      </c>
      <c r="CG84" s="80">
        <f>+CD84*'PRECIOS SEGUN ADJ (RURAL)'!$B$15*'PRECIOS SEGUN ADJ (RURAL)'!$C$15</f>
        <v>33040</v>
      </c>
      <c r="CH84" s="80" t="e" vm="1">
        <f>+[4]!NumLetras(CG84,"PESO","PESOS DOMINICANOS","$EE $m CON #d/100 CENTAVOS")</f>
        <v>#VALUE!</v>
      </c>
      <c r="CI84" s="80">
        <f t="shared" si="59"/>
        <v>5947.2</v>
      </c>
      <c r="CJ84" s="197">
        <v>251</v>
      </c>
      <c r="CK84" s="198">
        <f t="shared" si="60"/>
        <v>5020</v>
      </c>
      <c r="CL84" s="199">
        <v>5.5</v>
      </c>
      <c r="CM84" s="200">
        <f>+CJ84*'PRECIOS SEGUN ADJ (RURAL)'!$B$16*'PRECIOS SEGUN ADJ (RURAL)'!$C$16</f>
        <v>27610</v>
      </c>
      <c r="CN84" s="200" t="e" vm="1">
        <f>+[4]!NumLetras(CM84,"PESO","PESOS DOMINICANOS","$EE $m CON #d/100 CENTAVOS")</f>
        <v>#VALUE!</v>
      </c>
      <c r="CO84" s="165">
        <v>251</v>
      </c>
      <c r="CP84" s="37">
        <f t="shared" si="46"/>
        <v>10040</v>
      </c>
      <c r="CQ84" s="189">
        <v>23.059999999999995</v>
      </c>
      <c r="CR84" s="80">
        <f>+CO84*'PRECIOS SEGUN ADJ (RURAL)'!$B$17*'PRECIOS SEGUN ADJ (RURAL)'!$C$17</f>
        <v>231522.39999999997</v>
      </c>
      <c r="CS84" s="80" t="e" vm="1">
        <f>+[4]!NumLetras(CR84,"PESO","PESOS DOMINICANOS","$EE $m CON #d/100 CENTAVOS")</f>
        <v>#VALUE!</v>
      </c>
      <c r="CT84" s="201">
        <v>15</v>
      </c>
      <c r="CU84" s="202">
        <f t="shared" si="47"/>
        <v>600</v>
      </c>
      <c r="CV84" s="203">
        <v>220</v>
      </c>
      <c r="CW84" s="204">
        <f>+CT84*'PRECIOS SEGUN ADJ (RURAL)'!$B$18*'PRECIOS SEGUN ADJ (RURAL)'!$C$18</f>
        <v>132000</v>
      </c>
      <c r="CX84" s="204" t="e" vm="1">
        <f>+[4]!NumLetras(CW84,"PESO","PESOS DOMINICANOS","$EE $m CON #d/100 CENTAVOS")</f>
        <v>#VALUE!</v>
      </c>
      <c r="CY84" s="204">
        <f t="shared" si="61"/>
        <v>23760</v>
      </c>
      <c r="CZ84" s="165">
        <v>11</v>
      </c>
      <c r="DA84" s="37">
        <f t="shared" si="48"/>
        <v>440</v>
      </c>
      <c r="DB84" s="189">
        <v>21.83</v>
      </c>
      <c r="DC84" s="80">
        <f>+CZ84*'PRECIOS SEGUN ADJ (RURAL)'!$B$19*'PRECIOS SEGUN ADJ (RURAL)'!$C$19</f>
        <v>9605.2000000000007</v>
      </c>
      <c r="DD84" s="80" t="e" vm="1">
        <f>+[4]!NumLetras(DC84,"PESO","PESOS DOMINICANOS","$EE $m CON #d/100 CENTAVOS")</f>
        <v>#VALUE!</v>
      </c>
      <c r="DE84" s="80">
        <f t="shared" si="62"/>
        <v>1728.94</v>
      </c>
      <c r="DF84" s="165">
        <v>37</v>
      </c>
      <c r="DG84" s="37">
        <f t="shared" si="49"/>
        <v>1480</v>
      </c>
      <c r="DH84" s="189">
        <v>33</v>
      </c>
      <c r="DI84" s="80">
        <f>+DF84*'PRECIOS SEGUN ADJ (RURAL)'!$B$20*'PRECIOS SEGUN ADJ (RURAL)'!$C$20</f>
        <v>48840</v>
      </c>
      <c r="DJ84" s="80" t="e" vm="1">
        <f>+[4]!NumLetras(DI84,"PESO","PESOS DOMINICANOS","$EE $m CON #d/100 CENTAVOS")</f>
        <v>#VALUE!</v>
      </c>
      <c r="DK84" s="80">
        <f t="shared" si="63"/>
        <v>1179572.1999999997</v>
      </c>
      <c r="DL84" s="80" t="e" vm="1">
        <f>+[4]!NumLetras(DK84,"PESO","PESOS DOMINICANOS","$EE $m CON #d/100 CENTAVOS")</f>
        <v>#VALUE!</v>
      </c>
      <c r="DM84" s="80">
        <f t="shared" si="50"/>
        <v>1280850.3999999997</v>
      </c>
      <c r="DN84" s="80" t="e" vm="1">
        <f>+[4]!NumLetras(DM84,"PESO","PESOS DOMINICANOS","$EE $m CON #d/100 CENTAVOS")</f>
        <v>#VALUE!</v>
      </c>
      <c r="DO84" s="80">
        <f t="shared" si="51"/>
        <v>101278.2</v>
      </c>
      <c r="DP84" s="80" t="e" vm="1">
        <f>+[4]!NumLetras(DO84,"PESO","PESOS DOMINICANOS","$EE $m CON #d/100 CENTAVOS")</f>
        <v>#VALUE!</v>
      </c>
      <c r="DQ84" s="80">
        <f t="shared" si="64"/>
        <v>256170.08</v>
      </c>
      <c r="DR84" s="80" t="e" vm="1">
        <f>+[4]!NumLetras(DQ84,"PESO","PESOS DOMINICANOS","$EE $m CON #d/100 CENTAVOS")</f>
        <v>#VALUE!</v>
      </c>
      <c r="DS84" s="80">
        <f t="shared" si="65"/>
        <v>12808.5</v>
      </c>
      <c r="DT84" s="80"/>
      <c r="DU84" s="37" t="str">
        <f>+VLOOKUP(D84,'RURAL XENIA'!F:H,2,0)</f>
        <v>R-42</v>
      </c>
    </row>
    <row r="85" spans="1:125" hidden="1">
      <c r="A85" s="37">
        <v>84</v>
      </c>
      <c r="B85" s="37">
        <v>84</v>
      </c>
      <c r="C85" s="26" t="s">
        <v>3436</v>
      </c>
      <c r="D85" s="37">
        <v>132314018</v>
      </c>
      <c r="E85" s="37">
        <f>+VLOOKUP(D85,'INFORMACION DE PROVEEDORES'!C:I,2,0)</f>
        <v>132314018</v>
      </c>
      <c r="F85" s="26" t="str">
        <f>+VLOOKUP(D85,'INFORMACION DE PROVEEDORES'!C:J,4,0)</f>
        <v xml:space="preserve">JORGE LUIS PEREZ E JESUS </v>
      </c>
      <c r="G85" s="37" t="str">
        <f>+VLOOKUP(D85,'INFORMACION DE PROVEEDORES'!C:K,5,0)</f>
        <v>001-1295869-9</v>
      </c>
      <c r="H85" s="26" t="str">
        <f>+VLOOKUP(D85,'INFORMACION DE PROVEEDORES'!C:L,7,0)</f>
        <v xml:space="preserve">CALLE FAUSTO CRUZ, NO. 37, BRISAS DEL NORTE, BOCA CHICA, SANTO DOMINGO </v>
      </c>
      <c r="I85" s="37" t="str">
        <f>+VLOOKUP(D85,'INFORMACION DE PROVEEDORES'!C:M,3,0)</f>
        <v xml:space="preserve"> JURÍDICA</v>
      </c>
      <c r="J85" s="37">
        <v>10</v>
      </c>
      <c r="K85" s="37">
        <v>176</v>
      </c>
      <c r="L85" s="37">
        <v>17</v>
      </c>
      <c r="M85" s="37">
        <f t="shared" si="52"/>
        <v>680</v>
      </c>
      <c r="N85" s="189">
        <v>60.180000000000007</v>
      </c>
      <c r="O85" s="80">
        <f>+L85*'PRECIOS SEGUN ADJ (RURAL)'!$B$2*'PRECIOS SEGUN ADJ (RURAL)'!$C$2</f>
        <v>40922.399999999994</v>
      </c>
      <c r="P85" s="80" t="e" vm="1">
        <f>+[4]!NumLetras(O85,"PESO","PESOS DOMINICANOS","$EE $m CON #d/100 CENTAVOS")</f>
        <v>#VALUE!</v>
      </c>
      <c r="Q85" s="80">
        <f t="shared" si="53"/>
        <v>6547.58</v>
      </c>
      <c r="R85" s="165">
        <v>10</v>
      </c>
      <c r="S85" s="37">
        <f t="shared" si="34"/>
        <v>400</v>
      </c>
      <c r="T85" s="189">
        <v>33</v>
      </c>
      <c r="U85" s="80">
        <f>+R85*'PRECIOS SEGUN ADJ (RURAL)'!$B$3*'PRECIOS SEGUN ADJ (RURAL)'!$C$3</f>
        <v>13200</v>
      </c>
      <c r="V85" s="80" t="e" vm="1">
        <f>+[4]!NumLetras(U85,"PESO","PESOS DOMINICANOS","$EE $m CON #d/100 CENTAVOS")</f>
        <v>#VALUE!</v>
      </c>
      <c r="W85" s="165">
        <v>30</v>
      </c>
      <c r="X85" s="37">
        <f t="shared" si="35"/>
        <v>1200</v>
      </c>
      <c r="Y85" s="189">
        <v>87.91</v>
      </c>
      <c r="Z85" s="80">
        <f>+W85*'PRECIOS SEGUN ADJ (RURAL)'!$B$4*'PRECIOS SEGUN ADJ (RURAL)'!$C$4</f>
        <v>105491.99999999999</v>
      </c>
      <c r="AA85" s="80" t="e" vm="1">
        <f>+[4]!NumLetras(Z85,"PESO","PESOS DOMINICANOS","$EE $m CON #d/100 CENTAVOS")</f>
        <v>#VALUE!</v>
      </c>
      <c r="AB85" s="80">
        <f t="shared" si="54"/>
        <v>18988.560000000001</v>
      </c>
      <c r="AC85" s="165">
        <v>38</v>
      </c>
      <c r="AD85" s="37">
        <f t="shared" si="36"/>
        <v>1520</v>
      </c>
      <c r="AE85" s="189">
        <v>53.95</v>
      </c>
      <c r="AF85" s="80">
        <f>+AC85*'PRECIOS SEGUN ADJ (RURAL)'!$B$5*'PRECIOS SEGUN ADJ (RURAL)'!$C$5</f>
        <v>82004</v>
      </c>
      <c r="AG85" s="80" t="e" vm="1">
        <f>+[4]!NumLetras(AF85,"PESO","PESOS DOMINICANOS","$EE $m CON #d/100 CENTAVOS")</f>
        <v>#VALUE!</v>
      </c>
      <c r="AH85" s="165">
        <v>11</v>
      </c>
      <c r="AI85" s="37">
        <f t="shared" si="37"/>
        <v>440</v>
      </c>
      <c r="AJ85" s="189">
        <v>29.05</v>
      </c>
      <c r="AK85" s="80">
        <f>+AH85*'PRECIOS SEGUN ADJ (RURAL)'!$B$6*'PRECIOS SEGUN ADJ (RURAL)'!$C$6</f>
        <v>12782</v>
      </c>
      <c r="AL85" s="80" t="e" vm="1">
        <f>+[4]!NumLetras(AK85,"PESO","PESOS DOMINICANOS","$EE $m CON #d/100 CENTAVOS")</f>
        <v>#VALUE!</v>
      </c>
      <c r="AM85" s="80">
        <f t="shared" si="55"/>
        <v>2045.12</v>
      </c>
      <c r="AN85" s="165">
        <v>14</v>
      </c>
      <c r="AO85" s="37">
        <f t="shared" si="38"/>
        <v>560</v>
      </c>
      <c r="AP85" s="189">
        <v>304.44</v>
      </c>
      <c r="AQ85" s="80">
        <f>+AN85*'PRECIOS SEGUN ADJ (RURAL)'!$B$7*'PRECIOS SEGUN ADJ (RURAL)'!$C$7</f>
        <v>170486.39999999999</v>
      </c>
      <c r="AR85" s="80" t="e" vm="1">
        <f>+[4]!NumLetras(AQ85,"PESO","PESOS DOMINICANOS","$EE $m CON #d/100 CENTAVOS")</f>
        <v>#VALUE!</v>
      </c>
      <c r="AS85" s="80">
        <f t="shared" si="56"/>
        <v>30687.55</v>
      </c>
      <c r="AT85" s="165">
        <v>10</v>
      </c>
      <c r="AU85" s="37">
        <f t="shared" si="39"/>
        <v>400</v>
      </c>
      <c r="AV85" s="189">
        <v>140.38999999999999</v>
      </c>
      <c r="AW85" s="80">
        <f>+AT85*'PRECIOS SEGUN ADJ (RURAL)'!$B$8*'PRECIOS SEGUN ADJ (RURAL)'!$C$8</f>
        <v>56155.999999999993</v>
      </c>
      <c r="AX85" s="80" t="e" vm="1">
        <f>+[4]!NumLetras(AW85,"PESO","PESOS DOMINICANOS","$EE $m CON #d/100 CENTAVOS")</f>
        <v>#VALUE!</v>
      </c>
      <c r="AY85" s="80">
        <f t="shared" si="57"/>
        <v>10108.08</v>
      </c>
      <c r="AZ85" s="165">
        <v>14</v>
      </c>
      <c r="BA85" s="37">
        <f t="shared" si="40"/>
        <v>560</v>
      </c>
      <c r="BB85" s="189">
        <v>68.099999999999994</v>
      </c>
      <c r="BC85" s="80">
        <f>+AZ85*'PRECIOS SEGUN ADJ (RURAL)'!$B$9*'PRECIOS SEGUN ADJ (RURAL)'!$C$9</f>
        <v>38135.999999999993</v>
      </c>
      <c r="BD85" s="80" t="e" vm="1">
        <f>+[4]!NumLetras(BC85,"PESO","PESOS DOMINICANOS","$EE $m CON #d/100 CENTAVOS")</f>
        <v>#VALUE!</v>
      </c>
      <c r="BE85" s="165">
        <v>176</v>
      </c>
      <c r="BF85" s="37">
        <f t="shared" si="58"/>
        <v>3520</v>
      </c>
      <c r="BG85" s="189">
        <v>5.5</v>
      </c>
      <c r="BH85" s="80">
        <f>+BE85*'PRECIOS SEGUN ADJ (RURAL)'!$B$10*'PRECIOS SEGUN ADJ (RURAL)'!$C$10</f>
        <v>19360</v>
      </c>
      <c r="BI85" s="80" t="e" vm="1">
        <f>+[4]!NumLetras(BH85,"PESO","PESOS DOMINICANOS","$EE $m CON #d/100 CENTAVOS")</f>
        <v>#VALUE!</v>
      </c>
      <c r="BJ85" s="165">
        <v>176</v>
      </c>
      <c r="BK85" s="37">
        <f t="shared" si="41"/>
        <v>7040</v>
      </c>
      <c r="BL85" s="189">
        <v>7.1500000000000012</v>
      </c>
      <c r="BM85" s="80">
        <f>+BJ85*'PRECIOS SEGUN ADJ (RURAL)'!$B$11*'PRECIOS SEGUN ADJ (RURAL)'!$C$11</f>
        <v>50336</v>
      </c>
      <c r="BN85" s="80" t="e" vm="1">
        <f>+[4]!NumLetras(BM85,"PESO","PESOS DOMINICANOS","$EE $m CON #d/100 CENTAVOS")</f>
        <v>#VALUE!</v>
      </c>
      <c r="BO85" s="165">
        <v>176</v>
      </c>
      <c r="BP85" s="37">
        <f t="shared" si="42"/>
        <v>7040</v>
      </c>
      <c r="BQ85" s="189">
        <v>6.84</v>
      </c>
      <c r="BR85" s="80">
        <f>+BO85*'PRECIOS SEGUN ADJ (RURAL)'!$B$12*'PRECIOS SEGUN ADJ (RURAL)'!$C$12</f>
        <v>48153.599999999999</v>
      </c>
      <c r="BS85" s="80" t="e" vm="1">
        <f>+[4]!NumLetras(BR85,"PESO","PESOS DOMINICANOS","$EE $m CON #d/100 CENTAVOS")</f>
        <v>#VALUE!</v>
      </c>
      <c r="BT85" s="193">
        <v>29</v>
      </c>
      <c r="BU85" s="194">
        <f t="shared" si="43"/>
        <v>1160</v>
      </c>
      <c r="BV85" s="195">
        <v>21.68</v>
      </c>
      <c r="BW85" s="196">
        <f>+BT85*'PRECIOS SEGUN ADJ (RURAL)'!$B$13*'PRECIOS SEGUN ADJ (RURAL)'!$C$13</f>
        <v>25148.800000000003</v>
      </c>
      <c r="BX85" s="196" t="e" vm="1">
        <f>+[4]!NumLetras(BW85,"PESO","PESOS DOMINICANOS","$EE $m CON #d/100 CENTAVOS")</f>
        <v>#VALUE!</v>
      </c>
      <c r="BY85" s="165">
        <v>176</v>
      </c>
      <c r="BZ85" s="37">
        <f t="shared" si="44"/>
        <v>7040</v>
      </c>
      <c r="CA85" s="189">
        <v>6.5999999999999988</v>
      </c>
      <c r="CB85" s="80">
        <f>+BY85*'PRECIOS SEGUN ADJ (RURAL)'!$B$14*'PRECIOS SEGUN ADJ (RURAL)'!$C$14</f>
        <v>46464</v>
      </c>
      <c r="CC85" s="80" t="e" vm="1">
        <f>+[4]!NumLetras(CB85,"PESO","PESOS DOMINICANOS","$EE $m CON #d/100 CENTAVOS")</f>
        <v>#VALUE!</v>
      </c>
      <c r="CD85" s="165">
        <v>11</v>
      </c>
      <c r="CE85" s="37">
        <f t="shared" si="45"/>
        <v>440</v>
      </c>
      <c r="CF85" s="189">
        <v>82.59999999999998</v>
      </c>
      <c r="CG85" s="80">
        <f>+CD85*'PRECIOS SEGUN ADJ (RURAL)'!$B$15*'PRECIOS SEGUN ADJ (RURAL)'!$C$15</f>
        <v>36344</v>
      </c>
      <c r="CH85" s="80" t="e" vm="1">
        <f>+[4]!NumLetras(CG85,"PESO","PESOS DOMINICANOS","$EE $m CON #d/100 CENTAVOS")</f>
        <v>#VALUE!</v>
      </c>
      <c r="CI85" s="80">
        <f t="shared" si="59"/>
        <v>6541.92</v>
      </c>
      <c r="CJ85" s="197">
        <v>176</v>
      </c>
      <c r="CK85" s="198">
        <f t="shared" si="60"/>
        <v>3520</v>
      </c>
      <c r="CL85" s="199">
        <v>5.5</v>
      </c>
      <c r="CM85" s="200">
        <f>+CJ85*'PRECIOS SEGUN ADJ (RURAL)'!$B$16*'PRECIOS SEGUN ADJ (RURAL)'!$C$16</f>
        <v>19360</v>
      </c>
      <c r="CN85" s="200" t="e" vm="1">
        <f>+[4]!NumLetras(CM85,"PESO","PESOS DOMINICANOS","$EE $m CON #d/100 CENTAVOS")</f>
        <v>#VALUE!</v>
      </c>
      <c r="CO85" s="165">
        <v>176</v>
      </c>
      <c r="CP85" s="37">
        <f t="shared" si="46"/>
        <v>7040</v>
      </c>
      <c r="CQ85" s="189">
        <v>23.059999999999995</v>
      </c>
      <c r="CR85" s="80">
        <f>+CO85*'PRECIOS SEGUN ADJ (RURAL)'!$B$17*'PRECIOS SEGUN ADJ (RURAL)'!$C$17</f>
        <v>162342.39999999999</v>
      </c>
      <c r="CS85" s="80" t="e" vm="1">
        <f>+[4]!NumLetras(CR85,"PESO","PESOS DOMINICANOS","$EE $m CON #d/100 CENTAVOS")</f>
        <v>#VALUE!</v>
      </c>
      <c r="CT85" s="201">
        <v>14</v>
      </c>
      <c r="CU85" s="202">
        <f t="shared" si="47"/>
        <v>560</v>
      </c>
      <c r="CV85" s="203">
        <v>220</v>
      </c>
      <c r="CW85" s="204">
        <f>+CT85*'PRECIOS SEGUN ADJ (RURAL)'!$B$18*'PRECIOS SEGUN ADJ (RURAL)'!$C$18</f>
        <v>123200</v>
      </c>
      <c r="CX85" s="204" t="e" vm="1">
        <f>+[4]!NumLetras(CW85,"PESO","PESOS DOMINICANOS","$EE $m CON #d/100 CENTAVOS")</f>
        <v>#VALUE!</v>
      </c>
      <c r="CY85" s="204">
        <f t="shared" si="61"/>
        <v>22176</v>
      </c>
      <c r="CZ85" s="165">
        <v>11</v>
      </c>
      <c r="DA85" s="37">
        <f t="shared" si="48"/>
        <v>440</v>
      </c>
      <c r="DB85" s="189">
        <v>21.83</v>
      </c>
      <c r="DC85" s="80">
        <f>+CZ85*'PRECIOS SEGUN ADJ (RURAL)'!$B$19*'PRECIOS SEGUN ADJ (RURAL)'!$C$19</f>
        <v>9605.2000000000007</v>
      </c>
      <c r="DD85" s="80" t="e" vm="1">
        <f>+[4]!NumLetras(DC85,"PESO","PESOS DOMINICANOS","$EE $m CON #d/100 CENTAVOS")</f>
        <v>#VALUE!</v>
      </c>
      <c r="DE85" s="80">
        <f t="shared" si="62"/>
        <v>1728.94</v>
      </c>
      <c r="DF85" s="165">
        <v>30</v>
      </c>
      <c r="DG85" s="37">
        <f t="shared" si="49"/>
        <v>1200</v>
      </c>
      <c r="DH85" s="189">
        <v>33</v>
      </c>
      <c r="DI85" s="80">
        <f>+DF85*'PRECIOS SEGUN ADJ (RURAL)'!$B$20*'PRECIOS SEGUN ADJ (RURAL)'!$C$20</f>
        <v>39600</v>
      </c>
      <c r="DJ85" s="80" t="e" vm="1">
        <f>+[4]!NumLetras(DI85,"PESO","PESOS DOMINICANOS","$EE $m CON #d/100 CENTAVOS")</f>
        <v>#VALUE!</v>
      </c>
      <c r="DK85" s="80">
        <f t="shared" si="63"/>
        <v>1000269.0499999998</v>
      </c>
      <c r="DL85" s="80" t="e" vm="1">
        <f>+[4]!NumLetras(DK85,"PESO","PESOS DOMINICANOS","$EE $m CON #d/100 CENTAVOS")</f>
        <v>#VALUE!</v>
      </c>
      <c r="DM85" s="80">
        <f t="shared" si="50"/>
        <v>1099092.7999999998</v>
      </c>
      <c r="DN85" s="80" t="e" vm="1">
        <f>+[4]!NumLetras(DM85,"PESO","PESOS DOMINICANOS","$EE $m CON #d/100 CENTAVOS")</f>
        <v>#VALUE!</v>
      </c>
      <c r="DO85" s="80">
        <f t="shared" si="51"/>
        <v>98823.75</v>
      </c>
      <c r="DP85" s="80" t="e" vm="1">
        <f>+[4]!NumLetras(DO85,"PESO","PESOS DOMINICANOS","$EE $m CON #d/100 CENTAVOS")</f>
        <v>#VALUE!</v>
      </c>
      <c r="DQ85" s="80">
        <f t="shared" si="64"/>
        <v>219818.56</v>
      </c>
      <c r="DR85" s="80" t="e" vm="1">
        <f>+[4]!NumLetras(DQ85,"PESO","PESOS DOMINICANOS","$EE $m CON #d/100 CENTAVOS")</f>
        <v>#VALUE!</v>
      </c>
      <c r="DS85" s="80">
        <f t="shared" si="65"/>
        <v>10990.93</v>
      </c>
      <c r="DT85" s="80"/>
      <c r="DU85" s="37" t="str">
        <f>+VLOOKUP(D85,'RURAL XENIA'!F:H,2,0)</f>
        <v>R-19</v>
      </c>
    </row>
    <row r="86" spans="1:125" hidden="1">
      <c r="A86" s="37">
        <v>85</v>
      </c>
      <c r="B86" s="37">
        <v>85</v>
      </c>
      <c r="C86" s="26" t="s">
        <v>3444</v>
      </c>
      <c r="D86" s="37">
        <v>130539138</v>
      </c>
      <c r="E86" s="37">
        <f>+VLOOKUP(D86,'INFORMACION DE PROVEEDORES'!C:I,2,0)</f>
        <v>130539138</v>
      </c>
      <c r="F86" s="26" t="str">
        <f>+VLOOKUP(D86,'INFORMACION DE PROVEEDORES'!C:J,4,0)</f>
        <v>SANTA IGNACIA PEREZ BELLO</v>
      </c>
      <c r="G86" s="37" t="str">
        <f>+VLOOKUP(D86,'INFORMACION DE PROVEEDORES'!C:K,5,0)</f>
        <v>225-0038773-7</v>
      </c>
      <c r="H86" s="26" t="str">
        <f>+VLOOKUP(D86,'INFORMACION DE PROVEEDORES'!C:L,7,0)</f>
        <v>C/ SAN JUAN DE LA MAGUANA, NO.228 CRISTO REY</v>
      </c>
      <c r="I86" s="37" t="str">
        <f>+VLOOKUP(D86,'INFORMACION DE PROVEEDORES'!C:M,3,0)</f>
        <v xml:space="preserve"> JURÍDICA</v>
      </c>
      <c r="J86" s="37">
        <v>5</v>
      </c>
      <c r="K86" s="37">
        <v>383</v>
      </c>
      <c r="L86" s="37">
        <v>28</v>
      </c>
      <c r="M86" s="37">
        <f t="shared" si="52"/>
        <v>1120</v>
      </c>
      <c r="N86" s="189">
        <v>60.180000000000007</v>
      </c>
      <c r="O86" s="80">
        <f>+L86*'PRECIOS SEGUN ADJ (RURAL)'!$B$2*'PRECIOS SEGUN ADJ (RURAL)'!$C$2</f>
        <v>67401.600000000006</v>
      </c>
      <c r="P86" s="80" t="e" vm="1">
        <f>+[4]!NumLetras(O86,"PESO","PESOS DOMINICANOS","$EE $m CON #d/100 CENTAVOS")</f>
        <v>#VALUE!</v>
      </c>
      <c r="Q86" s="80">
        <f t="shared" si="53"/>
        <v>10784.26</v>
      </c>
      <c r="R86" s="165">
        <v>7</v>
      </c>
      <c r="S86" s="37">
        <f t="shared" si="34"/>
        <v>280</v>
      </c>
      <c r="T86" s="189">
        <v>33</v>
      </c>
      <c r="U86" s="80">
        <f>+R86*'PRECIOS SEGUN ADJ (RURAL)'!$B$3*'PRECIOS SEGUN ADJ (RURAL)'!$C$3</f>
        <v>9240</v>
      </c>
      <c r="V86" s="80" t="e" vm="1">
        <f>+[4]!NumLetras(U86,"PESO","PESOS DOMINICANOS","$EE $m CON #d/100 CENTAVOS")</f>
        <v>#VALUE!</v>
      </c>
      <c r="W86" s="165">
        <v>61</v>
      </c>
      <c r="X86" s="37">
        <f t="shared" si="35"/>
        <v>2440</v>
      </c>
      <c r="Y86" s="189">
        <v>87.91</v>
      </c>
      <c r="Z86" s="80">
        <f>+W86*'PRECIOS SEGUN ADJ (RURAL)'!$B$4*'PRECIOS SEGUN ADJ (RURAL)'!$C$4</f>
        <v>214500.40000000002</v>
      </c>
      <c r="AA86" s="80" t="e" vm="1">
        <f>+[4]!NumLetras(Z86,"PESO","PESOS DOMINICANOS","$EE $m CON #d/100 CENTAVOS")</f>
        <v>#VALUE!</v>
      </c>
      <c r="AB86" s="80">
        <f t="shared" si="54"/>
        <v>38610.07</v>
      </c>
      <c r="AC86" s="165">
        <v>72</v>
      </c>
      <c r="AD86" s="37">
        <f t="shared" si="36"/>
        <v>2880</v>
      </c>
      <c r="AE86" s="189">
        <v>53.95</v>
      </c>
      <c r="AF86" s="80">
        <f>+AC86*'PRECIOS SEGUN ADJ (RURAL)'!$B$5*'PRECIOS SEGUN ADJ (RURAL)'!$C$5</f>
        <v>155376</v>
      </c>
      <c r="AG86" s="80" t="e" vm="1">
        <f>+[4]!NumLetras(AF86,"PESO","PESOS DOMINICANOS","$EE $m CON #d/100 CENTAVOS")</f>
        <v>#VALUE!</v>
      </c>
      <c r="AH86" s="165">
        <v>12</v>
      </c>
      <c r="AI86" s="37">
        <f t="shared" si="37"/>
        <v>480</v>
      </c>
      <c r="AJ86" s="189">
        <v>29.05</v>
      </c>
      <c r="AK86" s="80">
        <f>+AH86*'PRECIOS SEGUN ADJ (RURAL)'!$B$6*'PRECIOS SEGUN ADJ (RURAL)'!$C$6</f>
        <v>13944</v>
      </c>
      <c r="AL86" s="80" t="e" vm="1">
        <f>+[4]!NumLetras(AK86,"PESO","PESOS DOMINICANOS","$EE $m CON #d/100 CENTAVOS")</f>
        <v>#VALUE!</v>
      </c>
      <c r="AM86" s="80">
        <f t="shared" si="55"/>
        <v>2231.04</v>
      </c>
      <c r="AN86" s="165">
        <v>23</v>
      </c>
      <c r="AO86" s="37">
        <f t="shared" si="38"/>
        <v>920</v>
      </c>
      <c r="AP86" s="189">
        <v>304.44</v>
      </c>
      <c r="AQ86" s="80">
        <f>+AN86*'PRECIOS SEGUN ADJ (RURAL)'!$B$7*'PRECIOS SEGUN ADJ (RURAL)'!$C$7</f>
        <v>280084.8</v>
      </c>
      <c r="AR86" s="80" t="e" vm="1">
        <f>+[4]!NumLetras(AQ86,"PESO","PESOS DOMINICANOS","$EE $m CON #d/100 CENTAVOS")</f>
        <v>#VALUE!</v>
      </c>
      <c r="AS86" s="80">
        <f t="shared" si="56"/>
        <v>50415.26</v>
      </c>
      <c r="AT86" s="165">
        <v>7</v>
      </c>
      <c r="AU86" s="37">
        <f t="shared" si="39"/>
        <v>280</v>
      </c>
      <c r="AV86" s="189">
        <v>140.38999999999999</v>
      </c>
      <c r="AW86" s="80">
        <f>+AT86*'PRECIOS SEGUN ADJ (RURAL)'!$B$8*'PRECIOS SEGUN ADJ (RURAL)'!$C$8</f>
        <v>39309.199999999997</v>
      </c>
      <c r="AX86" s="80" t="e" vm="1">
        <f>+[4]!NumLetras(AW86,"PESO","PESOS DOMINICANOS","$EE $m CON #d/100 CENTAVOS")</f>
        <v>#VALUE!</v>
      </c>
      <c r="AY86" s="80">
        <f t="shared" si="57"/>
        <v>7075.66</v>
      </c>
      <c r="AZ86" s="165">
        <v>19</v>
      </c>
      <c r="BA86" s="37">
        <f t="shared" si="40"/>
        <v>760</v>
      </c>
      <c r="BB86" s="189">
        <v>68.099999999999994</v>
      </c>
      <c r="BC86" s="80">
        <f>+AZ86*'PRECIOS SEGUN ADJ (RURAL)'!$B$9*'PRECIOS SEGUN ADJ (RURAL)'!$C$9</f>
        <v>51755.999999999993</v>
      </c>
      <c r="BD86" s="80" t="e" vm="1">
        <f>+[4]!NumLetras(BC86,"PESO","PESOS DOMINICANOS","$EE $m CON #d/100 CENTAVOS")</f>
        <v>#VALUE!</v>
      </c>
      <c r="BE86" s="165">
        <v>383</v>
      </c>
      <c r="BF86" s="37">
        <f t="shared" si="58"/>
        <v>7660</v>
      </c>
      <c r="BG86" s="189">
        <v>5.5</v>
      </c>
      <c r="BH86" s="80">
        <f>+BE86*'PRECIOS SEGUN ADJ (RURAL)'!$B$10*'PRECIOS SEGUN ADJ (RURAL)'!$C$10</f>
        <v>42130</v>
      </c>
      <c r="BI86" s="80" t="e" vm="1">
        <f>+[4]!NumLetras(BH86,"PESO","PESOS DOMINICANOS","$EE $m CON #d/100 CENTAVOS")</f>
        <v>#VALUE!</v>
      </c>
      <c r="BJ86" s="165">
        <v>383</v>
      </c>
      <c r="BK86" s="37">
        <f t="shared" si="41"/>
        <v>15320</v>
      </c>
      <c r="BL86" s="189">
        <v>7.1500000000000012</v>
      </c>
      <c r="BM86" s="80">
        <f>+BJ86*'PRECIOS SEGUN ADJ (RURAL)'!$B$11*'PRECIOS SEGUN ADJ (RURAL)'!$C$11</f>
        <v>109538.00000000001</v>
      </c>
      <c r="BN86" s="80" t="e" vm="1">
        <f>+[4]!NumLetras(BM86,"PESO","PESOS DOMINICANOS","$EE $m CON #d/100 CENTAVOS")</f>
        <v>#VALUE!</v>
      </c>
      <c r="BO86" s="165">
        <v>383</v>
      </c>
      <c r="BP86" s="37">
        <f t="shared" si="42"/>
        <v>15320</v>
      </c>
      <c r="BQ86" s="189">
        <v>6.84</v>
      </c>
      <c r="BR86" s="80">
        <f>+BO86*'PRECIOS SEGUN ADJ (RURAL)'!$B$12*'PRECIOS SEGUN ADJ (RURAL)'!$C$12</f>
        <v>104788.79999999999</v>
      </c>
      <c r="BS86" s="80" t="e" vm="1">
        <f>+[4]!NumLetras(BR86,"PESO","PESOS DOMINICANOS","$EE $m CON #d/100 CENTAVOS")</f>
        <v>#VALUE!</v>
      </c>
      <c r="BT86" s="193">
        <v>52</v>
      </c>
      <c r="BU86" s="194">
        <f t="shared" si="43"/>
        <v>2080</v>
      </c>
      <c r="BV86" s="195">
        <v>21.68</v>
      </c>
      <c r="BW86" s="196">
        <f>+BT86*'PRECIOS SEGUN ADJ (RURAL)'!$B$13*'PRECIOS SEGUN ADJ (RURAL)'!$C$13</f>
        <v>45094.399999999994</v>
      </c>
      <c r="BX86" s="196" t="e" vm="1">
        <f>+[4]!NumLetras(BW86,"PESO","PESOS DOMINICANOS","$EE $m CON #d/100 CENTAVOS")</f>
        <v>#VALUE!</v>
      </c>
      <c r="BY86" s="165">
        <v>383</v>
      </c>
      <c r="BZ86" s="37">
        <f t="shared" si="44"/>
        <v>15320</v>
      </c>
      <c r="CA86" s="189">
        <v>6.5999999999999988</v>
      </c>
      <c r="CB86" s="80">
        <f>+BY86*'PRECIOS SEGUN ADJ (RURAL)'!$B$14*'PRECIOS SEGUN ADJ (RURAL)'!$C$14</f>
        <v>101111.99999999999</v>
      </c>
      <c r="CC86" s="80" t="e" vm="1">
        <f>+[4]!NumLetras(CB86,"PESO","PESOS DOMINICANOS","$EE $m CON #d/100 CENTAVOS")</f>
        <v>#VALUE!</v>
      </c>
      <c r="CD86" s="165">
        <v>16</v>
      </c>
      <c r="CE86" s="37">
        <f t="shared" si="45"/>
        <v>640</v>
      </c>
      <c r="CF86" s="189">
        <v>82.59999999999998</v>
      </c>
      <c r="CG86" s="80">
        <f>+CD86*'PRECIOS SEGUN ADJ (RURAL)'!$B$15*'PRECIOS SEGUN ADJ (RURAL)'!$C$15</f>
        <v>52864</v>
      </c>
      <c r="CH86" s="80" t="e" vm="1">
        <f>+[4]!NumLetras(CG86,"PESO","PESOS DOMINICANOS","$EE $m CON #d/100 CENTAVOS")</f>
        <v>#VALUE!</v>
      </c>
      <c r="CI86" s="80">
        <f t="shared" si="59"/>
        <v>9515.52</v>
      </c>
      <c r="CJ86" s="197">
        <v>383</v>
      </c>
      <c r="CK86" s="198">
        <f t="shared" si="60"/>
        <v>7660</v>
      </c>
      <c r="CL86" s="199">
        <v>5.5</v>
      </c>
      <c r="CM86" s="200">
        <f>+CJ86*'PRECIOS SEGUN ADJ (RURAL)'!$B$16*'PRECIOS SEGUN ADJ (RURAL)'!$C$16</f>
        <v>42130</v>
      </c>
      <c r="CN86" s="200" t="e" vm="1">
        <f>+[4]!NumLetras(CM86,"PESO","PESOS DOMINICANOS","$EE $m CON #d/100 CENTAVOS")</f>
        <v>#VALUE!</v>
      </c>
      <c r="CO86" s="165">
        <v>383</v>
      </c>
      <c r="CP86" s="37">
        <f t="shared" si="46"/>
        <v>15320</v>
      </c>
      <c r="CQ86" s="189">
        <v>23.059999999999995</v>
      </c>
      <c r="CR86" s="80">
        <f>+CO86*'PRECIOS SEGUN ADJ (RURAL)'!$B$17*'PRECIOS SEGUN ADJ (RURAL)'!$C$17</f>
        <v>353279.19999999995</v>
      </c>
      <c r="CS86" s="80" t="e" vm="1">
        <f>+[4]!NumLetras(CR86,"PESO","PESOS DOMINICANOS","$EE $m CON #d/100 CENTAVOS")</f>
        <v>#VALUE!</v>
      </c>
      <c r="CT86" s="201">
        <v>23</v>
      </c>
      <c r="CU86" s="202">
        <f t="shared" si="47"/>
        <v>920</v>
      </c>
      <c r="CV86" s="203">
        <v>220</v>
      </c>
      <c r="CW86" s="204">
        <f>+CT86*'PRECIOS SEGUN ADJ (RURAL)'!$B$18*'PRECIOS SEGUN ADJ (RURAL)'!$C$18</f>
        <v>202400</v>
      </c>
      <c r="CX86" s="204" t="e" vm="1">
        <f>+[4]!NumLetras(CW86,"PESO","PESOS DOMINICANOS","$EE $m CON #d/100 CENTAVOS")</f>
        <v>#VALUE!</v>
      </c>
      <c r="CY86" s="204">
        <f t="shared" si="61"/>
        <v>36432</v>
      </c>
      <c r="CZ86" s="165">
        <v>18</v>
      </c>
      <c r="DA86" s="37">
        <f t="shared" si="48"/>
        <v>720</v>
      </c>
      <c r="DB86" s="189">
        <v>21.83</v>
      </c>
      <c r="DC86" s="80">
        <f>+CZ86*'PRECIOS SEGUN ADJ (RURAL)'!$B$19*'PRECIOS SEGUN ADJ (RURAL)'!$C$19</f>
        <v>15717.599999999999</v>
      </c>
      <c r="DD86" s="80" t="e" vm="1">
        <f>+[4]!NumLetras(DC86,"PESO","PESOS DOMINICANOS","$EE $m CON #d/100 CENTAVOS")</f>
        <v>#VALUE!</v>
      </c>
      <c r="DE86" s="80">
        <f t="shared" si="62"/>
        <v>2829.17</v>
      </c>
      <c r="DF86" s="165">
        <v>58</v>
      </c>
      <c r="DG86" s="37">
        <f t="shared" si="49"/>
        <v>2320</v>
      </c>
      <c r="DH86" s="189">
        <v>33</v>
      </c>
      <c r="DI86" s="80">
        <f>+DF86*'PRECIOS SEGUN ADJ (RURAL)'!$B$20*'PRECIOS SEGUN ADJ (RURAL)'!$C$20</f>
        <v>76560</v>
      </c>
      <c r="DJ86" s="80" t="e" vm="1">
        <f>+[4]!NumLetras(DI86,"PESO","PESOS DOMINICANOS","$EE $m CON #d/100 CENTAVOS")</f>
        <v>#VALUE!</v>
      </c>
      <c r="DK86" s="80">
        <f t="shared" si="63"/>
        <v>1819333.02</v>
      </c>
      <c r="DL86" s="80" t="e" vm="1">
        <f>+[4]!NumLetras(DK86,"PESO","PESOS DOMINICANOS","$EE $m CON #d/100 CENTAVOS")</f>
        <v>#VALUE!</v>
      </c>
      <c r="DM86" s="80">
        <f t="shared" si="50"/>
        <v>1977226</v>
      </c>
      <c r="DN86" s="80" t="e" vm="1">
        <f>+[4]!NumLetras(DM86,"PESO","PESOS DOMINICANOS","$EE $m CON #d/100 CENTAVOS")</f>
        <v>#VALUE!</v>
      </c>
      <c r="DO86" s="80">
        <f t="shared" si="51"/>
        <v>157892.98000000001</v>
      </c>
      <c r="DP86" s="80" t="e" vm="1">
        <f>+[4]!NumLetras(DO86,"PESO","PESOS DOMINICANOS","$EE $m CON #d/100 CENTAVOS")</f>
        <v>#VALUE!</v>
      </c>
      <c r="DQ86" s="80">
        <f t="shared" si="64"/>
        <v>395445.2</v>
      </c>
      <c r="DR86" s="80" t="e" vm="1">
        <f>+[4]!NumLetras(DQ86,"PESO","PESOS DOMINICANOS","$EE $m CON #d/100 CENTAVOS")</f>
        <v>#VALUE!</v>
      </c>
      <c r="DS86" s="80">
        <f t="shared" si="65"/>
        <v>19772.259999999998</v>
      </c>
      <c r="DT86" s="80"/>
      <c r="DU86" s="37" t="str">
        <f>+VLOOKUP(D86,'RURAL XENIA'!F:H,2,0)</f>
        <v>R-09</v>
      </c>
    </row>
    <row r="87" spans="1:125" hidden="1">
      <c r="A87" s="37">
        <v>86</v>
      </c>
      <c r="B87" s="37">
        <v>86</v>
      </c>
      <c r="C87" s="26" t="s">
        <v>1475</v>
      </c>
      <c r="D87" s="37">
        <v>40211988718</v>
      </c>
      <c r="E87" s="37" t="str">
        <f>+VLOOKUP(D87,'INFORMACION DE PROVEEDORES'!C:I,2,0)</f>
        <v>402-1198871-8</v>
      </c>
      <c r="F87" s="26" t="str">
        <f>+VLOOKUP(D87,'INFORMACION DE PROVEEDORES'!C:J,4,0)</f>
        <v>JERSON LUIS MORON BELTRE</v>
      </c>
      <c r="G87" s="37" t="str">
        <f>+VLOOKUP(D87,'INFORMACION DE PROVEEDORES'!C:K,5,0)</f>
        <v>402-1198871-8</v>
      </c>
      <c r="H87" s="26" t="str">
        <f>+VLOOKUP(D87,'INFORMACION DE PROVEEDORES'!C:L,7,0)</f>
        <v>CALLE EUGENIO COHEN NO. 80, LA BOMBITA, AZUA</v>
      </c>
      <c r="I87" s="37" t="str">
        <f>+VLOOKUP(D87,'INFORMACION DE PROVEEDORES'!C:M,3,0)</f>
        <v xml:space="preserve"> FÍSICA</v>
      </c>
      <c r="J87" s="37">
        <v>1</v>
      </c>
      <c r="K87" s="37">
        <v>210</v>
      </c>
      <c r="L87" s="37">
        <v>14</v>
      </c>
      <c r="M87" s="37">
        <f t="shared" si="52"/>
        <v>560</v>
      </c>
      <c r="N87" s="189">
        <v>60.180000000000007</v>
      </c>
      <c r="O87" s="80">
        <f>+L87*'PRECIOS SEGUN ADJ (RURAL)'!$B$2*'PRECIOS SEGUN ADJ (RURAL)'!$C$2</f>
        <v>33700.800000000003</v>
      </c>
      <c r="P87" s="80" t="e" vm="1">
        <f>+[4]!NumLetras(O87,"PESO","PESOS DOMINICANOS","$EE $m CON #d/100 CENTAVOS")</f>
        <v>#VALUE!</v>
      </c>
      <c r="Q87" s="80">
        <f t="shared" si="53"/>
        <v>5392.13</v>
      </c>
      <c r="R87" s="165">
        <v>3</v>
      </c>
      <c r="S87" s="37">
        <f t="shared" si="34"/>
        <v>120</v>
      </c>
      <c r="T87" s="189">
        <v>33</v>
      </c>
      <c r="U87" s="80">
        <f>+R87*'PRECIOS SEGUN ADJ (RURAL)'!$B$3*'PRECIOS SEGUN ADJ (RURAL)'!$C$3</f>
        <v>3960</v>
      </c>
      <c r="V87" s="80" t="e" vm="1">
        <f>+[4]!NumLetras(U87,"PESO","PESOS DOMINICANOS","$EE $m CON #d/100 CENTAVOS")</f>
        <v>#VALUE!</v>
      </c>
      <c r="W87" s="165">
        <v>32</v>
      </c>
      <c r="X87" s="37">
        <f t="shared" si="35"/>
        <v>1280</v>
      </c>
      <c r="Y87" s="189">
        <v>87.91</v>
      </c>
      <c r="Z87" s="80">
        <f>+W87*'PRECIOS SEGUN ADJ (RURAL)'!$B$4*'PRECIOS SEGUN ADJ (RURAL)'!$C$4</f>
        <v>112524.79999999999</v>
      </c>
      <c r="AA87" s="80" t="e" vm="1">
        <f>+[4]!NumLetras(Z87,"PESO","PESOS DOMINICANOS","$EE $m CON #d/100 CENTAVOS")</f>
        <v>#VALUE!</v>
      </c>
      <c r="AB87" s="80">
        <f t="shared" si="54"/>
        <v>20254.46</v>
      </c>
      <c r="AC87" s="165">
        <v>39</v>
      </c>
      <c r="AD87" s="37">
        <f t="shared" si="36"/>
        <v>1560</v>
      </c>
      <c r="AE87" s="189">
        <v>53.95</v>
      </c>
      <c r="AF87" s="80">
        <f>+AC87*'PRECIOS SEGUN ADJ (RURAL)'!$B$5*'PRECIOS SEGUN ADJ (RURAL)'!$C$5</f>
        <v>84162</v>
      </c>
      <c r="AG87" s="80" t="e" vm="1">
        <f>+[4]!NumLetras(AF87,"PESO","PESOS DOMINICANOS","$EE $m CON #d/100 CENTAVOS")</f>
        <v>#VALUE!</v>
      </c>
      <c r="AH87" s="165">
        <v>5</v>
      </c>
      <c r="AI87" s="37">
        <f t="shared" si="37"/>
        <v>200</v>
      </c>
      <c r="AJ87" s="189">
        <v>29.05</v>
      </c>
      <c r="AK87" s="80">
        <f>+AH87*'PRECIOS SEGUN ADJ (RURAL)'!$B$6*'PRECIOS SEGUN ADJ (RURAL)'!$C$6</f>
        <v>5810</v>
      </c>
      <c r="AL87" s="80" t="e" vm="1">
        <f>+[4]!NumLetras(AK87,"PESO","PESOS DOMINICANOS","$EE $m CON #d/100 CENTAVOS")</f>
        <v>#VALUE!</v>
      </c>
      <c r="AM87" s="80">
        <f t="shared" si="55"/>
        <v>929.6</v>
      </c>
      <c r="AN87" s="165">
        <v>12</v>
      </c>
      <c r="AO87" s="37">
        <f t="shared" si="38"/>
        <v>480</v>
      </c>
      <c r="AP87" s="189">
        <v>304.44</v>
      </c>
      <c r="AQ87" s="80">
        <f>+AN87*'PRECIOS SEGUN ADJ (RURAL)'!$B$7*'PRECIOS SEGUN ADJ (RURAL)'!$C$7</f>
        <v>146131.19999999998</v>
      </c>
      <c r="AR87" s="80" t="e" vm="1">
        <f>+[4]!NumLetras(AQ87,"PESO","PESOS DOMINICANOS","$EE $m CON #d/100 CENTAVOS")</f>
        <v>#VALUE!</v>
      </c>
      <c r="AS87" s="80">
        <f t="shared" si="56"/>
        <v>26303.62</v>
      </c>
      <c r="AT87" s="165">
        <v>3</v>
      </c>
      <c r="AU87" s="37">
        <f t="shared" si="39"/>
        <v>120</v>
      </c>
      <c r="AV87" s="189">
        <v>140.38999999999999</v>
      </c>
      <c r="AW87" s="80">
        <f>+AT87*'PRECIOS SEGUN ADJ (RURAL)'!$B$8*'PRECIOS SEGUN ADJ (RURAL)'!$C$8</f>
        <v>16846.8</v>
      </c>
      <c r="AX87" s="80" t="e" vm="1">
        <f>+[4]!NumLetras(AW87,"PESO","PESOS DOMINICANOS","$EE $m CON #d/100 CENTAVOS")</f>
        <v>#VALUE!</v>
      </c>
      <c r="AY87" s="80">
        <f t="shared" si="57"/>
        <v>3032.42</v>
      </c>
      <c r="AZ87" s="165">
        <v>10</v>
      </c>
      <c r="BA87" s="37">
        <f t="shared" si="40"/>
        <v>400</v>
      </c>
      <c r="BB87" s="189">
        <v>68.099999999999994</v>
      </c>
      <c r="BC87" s="80">
        <f>+AZ87*'PRECIOS SEGUN ADJ (RURAL)'!$B$9*'PRECIOS SEGUN ADJ (RURAL)'!$C$9</f>
        <v>27240</v>
      </c>
      <c r="BD87" s="80" t="e" vm="1">
        <f>+[4]!NumLetras(BC87,"PESO","PESOS DOMINICANOS","$EE $m CON #d/100 CENTAVOS")</f>
        <v>#VALUE!</v>
      </c>
      <c r="BE87" s="165">
        <v>210</v>
      </c>
      <c r="BF87" s="37">
        <f t="shared" si="58"/>
        <v>4200</v>
      </c>
      <c r="BG87" s="189">
        <v>5.5</v>
      </c>
      <c r="BH87" s="80">
        <f>+BE87*'PRECIOS SEGUN ADJ (RURAL)'!$B$10*'PRECIOS SEGUN ADJ (RURAL)'!$C$10</f>
        <v>23100</v>
      </c>
      <c r="BI87" s="80" t="e" vm="1">
        <f>+[4]!NumLetras(BH87,"PESO","PESOS DOMINICANOS","$EE $m CON #d/100 CENTAVOS")</f>
        <v>#VALUE!</v>
      </c>
      <c r="BJ87" s="165">
        <v>210</v>
      </c>
      <c r="BK87" s="37">
        <f t="shared" si="41"/>
        <v>8400</v>
      </c>
      <c r="BL87" s="189">
        <v>7.1500000000000012</v>
      </c>
      <c r="BM87" s="80">
        <f>+BJ87*'PRECIOS SEGUN ADJ (RURAL)'!$B$11*'PRECIOS SEGUN ADJ (RURAL)'!$C$11</f>
        <v>60060</v>
      </c>
      <c r="BN87" s="80" t="e" vm="1">
        <f>+[4]!NumLetras(BM87,"PESO","PESOS DOMINICANOS","$EE $m CON #d/100 CENTAVOS")</f>
        <v>#VALUE!</v>
      </c>
      <c r="BO87" s="165">
        <v>210</v>
      </c>
      <c r="BP87" s="37">
        <f t="shared" si="42"/>
        <v>8400</v>
      </c>
      <c r="BQ87" s="189">
        <v>6.84</v>
      </c>
      <c r="BR87" s="80">
        <f>+BO87*'PRECIOS SEGUN ADJ (RURAL)'!$B$12*'PRECIOS SEGUN ADJ (RURAL)'!$C$12</f>
        <v>57455.999999999993</v>
      </c>
      <c r="BS87" s="80" t="e" vm="1">
        <f>+[4]!NumLetras(BR87,"PESO","PESOS DOMINICANOS","$EE $m CON #d/100 CENTAVOS")</f>
        <v>#VALUE!</v>
      </c>
      <c r="BT87" s="193">
        <v>27</v>
      </c>
      <c r="BU87" s="194">
        <f t="shared" si="43"/>
        <v>1080</v>
      </c>
      <c r="BV87" s="195">
        <v>21.68</v>
      </c>
      <c r="BW87" s="196">
        <f>+BT87*'PRECIOS SEGUN ADJ (RURAL)'!$B$13*'PRECIOS SEGUN ADJ (RURAL)'!$C$13</f>
        <v>23414.400000000001</v>
      </c>
      <c r="BX87" s="196" t="e" vm="1">
        <f>+[4]!NumLetras(BW87,"PESO","PESOS DOMINICANOS","$EE $m CON #d/100 CENTAVOS")</f>
        <v>#VALUE!</v>
      </c>
      <c r="BY87" s="165">
        <v>210</v>
      </c>
      <c r="BZ87" s="37">
        <f t="shared" si="44"/>
        <v>8400</v>
      </c>
      <c r="CA87" s="189">
        <v>6.5999999999999988</v>
      </c>
      <c r="CB87" s="80">
        <f>+BY87*'PRECIOS SEGUN ADJ (RURAL)'!$B$14*'PRECIOS SEGUN ADJ (RURAL)'!$C$14</f>
        <v>55440</v>
      </c>
      <c r="CC87" s="80" t="e" vm="1">
        <f>+[4]!NumLetras(CB87,"PESO","PESOS DOMINICANOS","$EE $m CON #d/100 CENTAVOS")</f>
        <v>#VALUE!</v>
      </c>
      <c r="CD87" s="165">
        <v>7</v>
      </c>
      <c r="CE87" s="37">
        <f t="shared" si="45"/>
        <v>280</v>
      </c>
      <c r="CF87" s="189">
        <v>82.59999999999998</v>
      </c>
      <c r="CG87" s="80">
        <f>+CD87*'PRECIOS SEGUN ADJ (RURAL)'!$B$15*'PRECIOS SEGUN ADJ (RURAL)'!$C$15</f>
        <v>23127.999999999996</v>
      </c>
      <c r="CH87" s="80" t="e" vm="1">
        <f>+[4]!NumLetras(CG87,"PESO","PESOS DOMINICANOS","$EE $m CON #d/100 CENTAVOS")</f>
        <v>#VALUE!</v>
      </c>
      <c r="CI87" s="80">
        <f t="shared" si="59"/>
        <v>4163.04</v>
      </c>
      <c r="CJ87" s="197">
        <v>210</v>
      </c>
      <c r="CK87" s="198">
        <f t="shared" si="60"/>
        <v>4200</v>
      </c>
      <c r="CL87" s="199">
        <v>5.5</v>
      </c>
      <c r="CM87" s="200">
        <f>+CJ87*'PRECIOS SEGUN ADJ (RURAL)'!$B$16*'PRECIOS SEGUN ADJ (RURAL)'!$C$16</f>
        <v>23100</v>
      </c>
      <c r="CN87" s="200" t="e" vm="1">
        <f>+[4]!NumLetras(CM87,"PESO","PESOS DOMINICANOS","$EE $m CON #d/100 CENTAVOS")</f>
        <v>#VALUE!</v>
      </c>
      <c r="CO87" s="165">
        <v>210</v>
      </c>
      <c r="CP87" s="37">
        <f t="shared" si="46"/>
        <v>8400</v>
      </c>
      <c r="CQ87" s="189">
        <v>23.059999999999995</v>
      </c>
      <c r="CR87" s="80">
        <f>+CO87*'PRECIOS SEGUN ADJ (RURAL)'!$B$17*'PRECIOS SEGUN ADJ (RURAL)'!$C$17</f>
        <v>193703.99999999997</v>
      </c>
      <c r="CS87" s="80" t="e" vm="1">
        <f>+[4]!NumLetras(CR87,"PESO","PESOS DOMINICANOS","$EE $m CON #d/100 CENTAVOS")</f>
        <v>#VALUE!</v>
      </c>
      <c r="CT87" s="201">
        <v>12</v>
      </c>
      <c r="CU87" s="202">
        <f t="shared" si="47"/>
        <v>480</v>
      </c>
      <c r="CV87" s="203">
        <v>220</v>
      </c>
      <c r="CW87" s="204">
        <f>+CT87*'PRECIOS SEGUN ADJ (RURAL)'!$B$18*'PRECIOS SEGUN ADJ (RURAL)'!$C$18</f>
        <v>105600</v>
      </c>
      <c r="CX87" s="204" t="e" vm="1">
        <f>+[4]!NumLetras(CW87,"PESO","PESOS DOMINICANOS","$EE $m CON #d/100 CENTAVOS")</f>
        <v>#VALUE!</v>
      </c>
      <c r="CY87" s="204">
        <f t="shared" si="61"/>
        <v>19008</v>
      </c>
      <c r="CZ87" s="165">
        <v>9</v>
      </c>
      <c r="DA87" s="37">
        <f t="shared" si="48"/>
        <v>360</v>
      </c>
      <c r="DB87" s="189">
        <v>21.83</v>
      </c>
      <c r="DC87" s="80">
        <f>+CZ87*'PRECIOS SEGUN ADJ (RURAL)'!$B$19*'PRECIOS SEGUN ADJ (RURAL)'!$C$19</f>
        <v>7858.7999999999993</v>
      </c>
      <c r="DD87" s="80" t="e" vm="1">
        <f>+[4]!NumLetras(DC87,"PESO","PESOS DOMINICANOS","$EE $m CON #d/100 CENTAVOS")</f>
        <v>#VALUE!</v>
      </c>
      <c r="DE87" s="80">
        <f t="shared" si="62"/>
        <v>1414.58</v>
      </c>
      <c r="DF87" s="165">
        <v>31</v>
      </c>
      <c r="DG87" s="37">
        <f t="shared" si="49"/>
        <v>1240</v>
      </c>
      <c r="DH87" s="189">
        <v>33</v>
      </c>
      <c r="DI87" s="80">
        <f>+DF87*'PRECIOS SEGUN ADJ (RURAL)'!$B$20*'PRECIOS SEGUN ADJ (RURAL)'!$C$20</f>
        <v>40920</v>
      </c>
      <c r="DJ87" s="80" t="e" vm="1">
        <f>+[4]!NumLetras(DI87,"PESO","PESOS DOMINICANOS","$EE $m CON #d/100 CENTAVOS")</f>
        <v>#VALUE!</v>
      </c>
      <c r="DK87" s="80">
        <f t="shared" si="63"/>
        <v>963658.95000000007</v>
      </c>
      <c r="DL87" s="80" t="e" vm="1">
        <f>+[4]!NumLetras(DK87,"PESO","PESOS DOMINICANOS","$EE $m CON #d/100 CENTAVOS")</f>
        <v>#VALUE!</v>
      </c>
      <c r="DM87" s="80">
        <f t="shared" si="50"/>
        <v>1044156.8</v>
      </c>
      <c r="DN87" s="80" t="e" vm="1">
        <f>+[4]!NumLetras(DM87,"PESO","PESOS DOMINICANOS","$EE $m CON #d/100 CENTAVOS")</f>
        <v>#VALUE!</v>
      </c>
      <c r="DO87" s="80">
        <f t="shared" si="51"/>
        <v>80497.849999999991</v>
      </c>
      <c r="DP87" s="80" t="e" vm="1">
        <f>+[4]!NumLetras(DO87,"PESO","PESOS DOMINICANOS","$EE $m CON #d/100 CENTAVOS")</f>
        <v>#VALUE!</v>
      </c>
      <c r="DQ87" s="80">
        <f t="shared" si="64"/>
        <v>208831.35999999999</v>
      </c>
      <c r="DR87" s="80" t="e" vm="1">
        <f>+[4]!NumLetras(DQ87,"PESO","PESOS DOMINICANOS","$EE $m CON #d/100 CENTAVOS")</f>
        <v>#VALUE!</v>
      </c>
      <c r="DS87" s="80">
        <f t="shared" si="65"/>
        <v>10441.57</v>
      </c>
      <c r="DT87" s="80"/>
      <c r="DU87" s="37" t="str">
        <f>+VLOOKUP(D87,'RURAL XENIA'!F:H,2,0)</f>
        <v>R-02</v>
      </c>
    </row>
    <row r="88" spans="1:125" hidden="1">
      <c r="A88" s="37">
        <v>87</v>
      </c>
      <c r="B88" s="37">
        <v>87</v>
      </c>
      <c r="C88" s="26" t="s">
        <v>1492</v>
      </c>
      <c r="D88" s="37">
        <v>40220429779</v>
      </c>
      <c r="E88" s="37" t="str">
        <f>+VLOOKUP(D88,'INFORMACION DE PROVEEDORES'!C:I,2,0)</f>
        <v>402-2042977-9</v>
      </c>
      <c r="F88" s="26" t="str">
        <f>+VLOOKUP(D88,'INFORMACION DE PROVEEDORES'!C:J,4,0)</f>
        <v>JOSE ANTONIO KEOPS GONZALEZ MORA</v>
      </c>
      <c r="G88" s="37" t="str">
        <f>+VLOOKUP(D88,'INFORMACION DE PROVEEDORES'!C:K,5,0)</f>
        <v>402-2042977-9</v>
      </c>
      <c r="H88" s="26" t="str">
        <f>+VLOOKUP(D88,'INFORMACION DE PROVEEDORES'!C:L,7,0)</f>
        <v>CALLE EUGENIO MARIA DE HOSTOS NO. 163 BONAO</v>
      </c>
      <c r="I88" s="37" t="str">
        <f>+VLOOKUP(D88,'INFORMACION DE PROVEEDORES'!C:M,3,0)</f>
        <v xml:space="preserve"> FÍSICA</v>
      </c>
      <c r="J88" s="37">
        <v>1</v>
      </c>
      <c r="K88" s="37">
        <v>179</v>
      </c>
      <c r="L88" s="37">
        <v>12</v>
      </c>
      <c r="M88" s="37">
        <f t="shared" si="52"/>
        <v>480</v>
      </c>
      <c r="N88" s="189">
        <v>60.180000000000007</v>
      </c>
      <c r="O88" s="80">
        <f>+L88*'PRECIOS SEGUN ADJ (RURAL)'!$B$2*'PRECIOS SEGUN ADJ (RURAL)'!$C$2</f>
        <v>28886.399999999998</v>
      </c>
      <c r="P88" s="80" t="e" vm="1">
        <f>+[4]!NumLetras(O88,"PESO","PESOS DOMINICANOS","$EE $m CON #d/100 CENTAVOS")</f>
        <v>#VALUE!</v>
      </c>
      <c r="Q88" s="80">
        <f t="shared" si="53"/>
        <v>4621.82</v>
      </c>
      <c r="R88" s="165">
        <v>2</v>
      </c>
      <c r="S88" s="37">
        <f t="shared" si="34"/>
        <v>80</v>
      </c>
      <c r="T88" s="189">
        <v>33</v>
      </c>
      <c r="U88" s="80">
        <f>+R88*'PRECIOS SEGUN ADJ (RURAL)'!$B$3*'PRECIOS SEGUN ADJ (RURAL)'!$C$3</f>
        <v>2640</v>
      </c>
      <c r="V88" s="80" t="e" vm="1">
        <f>+[4]!NumLetras(U88,"PESO","PESOS DOMINICANOS","$EE $m CON #d/100 CENTAVOS")</f>
        <v>#VALUE!</v>
      </c>
      <c r="W88" s="165">
        <v>28</v>
      </c>
      <c r="X88" s="37">
        <f t="shared" si="35"/>
        <v>1120</v>
      </c>
      <c r="Y88" s="189">
        <v>87.91</v>
      </c>
      <c r="Z88" s="80">
        <f>+W88*'PRECIOS SEGUN ADJ (RURAL)'!$B$4*'PRECIOS SEGUN ADJ (RURAL)'!$C$4</f>
        <v>98459.199999999997</v>
      </c>
      <c r="AA88" s="80" t="e" vm="1">
        <f>+[4]!NumLetras(Z88,"PESO","PESOS DOMINICANOS","$EE $m CON #d/100 CENTAVOS")</f>
        <v>#VALUE!</v>
      </c>
      <c r="AB88" s="80">
        <f t="shared" si="54"/>
        <v>17722.66</v>
      </c>
      <c r="AC88" s="165">
        <v>33</v>
      </c>
      <c r="AD88" s="37">
        <f t="shared" si="36"/>
        <v>1320</v>
      </c>
      <c r="AE88" s="189">
        <v>53.95</v>
      </c>
      <c r="AF88" s="80">
        <f>+AC88*'PRECIOS SEGUN ADJ (RURAL)'!$B$5*'PRECIOS SEGUN ADJ (RURAL)'!$C$5</f>
        <v>71214</v>
      </c>
      <c r="AG88" s="80" t="e" vm="1">
        <f>+[4]!NumLetras(AF88,"PESO","PESOS DOMINICANOS","$EE $m CON #d/100 CENTAVOS")</f>
        <v>#VALUE!</v>
      </c>
      <c r="AH88" s="165">
        <v>4</v>
      </c>
      <c r="AI88" s="37">
        <f t="shared" si="37"/>
        <v>160</v>
      </c>
      <c r="AJ88" s="189">
        <v>29.05</v>
      </c>
      <c r="AK88" s="80">
        <f>+AH88*'PRECIOS SEGUN ADJ (RURAL)'!$B$6*'PRECIOS SEGUN ADJ (RURAL)'!$C$6</f>
        <v>4648</v>
      </c>
      <c r="AL88" s="80" t="e" vm="1">
        <f>+[4]!NumLetras(AK88,"PESO","PESOS DOMINICANOS","$EE $m CON #d/100 CENTAVOS")</f>
        <v>#VALUE!</v>
      </c>
      <c r="AM88" s="80">
        <f t="shared" si="55"/>
        <v>743.68</v>
      </c>
      <c r="AN88" s="165">
        <v>10</v>
      </c>
      <c r="AO88" s="37">
        <f t="shared" si="38"/>
        <v>400</v>
      </c>
      <c r="AP88" s="189">
        <v>304.44</v>
      </c>
      <c r="AQ88" s="80">
        <f>+AN88*'PRECIOS SEGUN ADJ (RURAL)'!$B$7*'PRECIOS SEGUN ADJ (RURAL)'!$C$7</f>
        <v>121776</v>
      </c>
      <c r="AR88" s="80" t="e" vm="1">
        <f>+[4]!NumLetras(AQ88,"PESO","PESOS DOMINICANOS","$EE $m CON #d/100 CENTAVOS")</f>
        <v>#VALUE!</v>
      </c>
      <c r="AS88" s="80">
        <f t="shared" si="56"/>
        <v>21919.68</v>
      </c>
      <c r="AT88" s="165">
        <v>2</v>
      </c>
      <c r="AU88" s="37">
        <f t="shared" si="39"/>
        <v>80</v>
      </c>
      <c r="AV88" s="189">
        <v>140.38999999999999</v>
      </c>
      <c r="AW88" s="80">
        <f>+AT88*'PRECIOS SEGUN ADJ (RURAL)'!$B$8*'PRECIOS SEGUN ADJ (RURAL)'!$C$8</f>
        <v>11231.199999999999</v>
      </c>
      <c r="AX88" s="80" t="e" vm="1">
        <f>+[4]!NumLetras(AW88,"PESO","PESOS DOMINICANOS","$EE $m CON #d/100 CENTAVOS")</f>
        <v>#VALUE!</v>
      </c>
      <c r="AY88" s="80">
        <f t="shared" si="57"/>
        <v>2021.62</v>
      </c>
      <c r="AZ88" s="165">
        <v>8</v>
      </c>
      <c r="BA88" s="37">
        <f t="shared" si="40"/>
        <v>320</v>
      </c>
      <c r="BB88" s="189">
        <v>68.099999999999994</v>
      </c>
      <c r="BC88" s="80">
        <f>+AZ88*'PRECIOS SEGUN ADJ (RURAL)'!$B$9*'PRECIOS SEGUN ADJ (RURAL)'!$C$9</f>
        <v>21792</v>
      </c>
      <c r="BD88" s="80" t="e" vm="1">
        <f>+[4]!NumLetras(BC88,"PESO","PESOS DOMINICANOS","$EE $m CON #d/100 CENTAVOS")</f>
        <v>#VALUE!</v>
      </c>
      <c r="BE88" s="165">
        <v>179</v>
      </c>
      <c r="BF88" s="37">
        <f t="shared" si="58"/>
        <v>3580</v>
      </c>
      <c r="BG88" s="189">
        <v>5.5</v>
      </c>
      <c r="BH88" s="80">
        <f>+BE88*'PRECIOS SEGUN ADJ (RURAL)'!$B$10*'PRECIOS SEGUN ADJ (RURAL)'!$C$10</f>
        <v>19690</v>
      </c>
      <c r="BI88" s="80" t="e" vm="1">
        <f>+[4]!NumLetras(BH88,"PESO","PESOS DOMINICANOS","$EE $m CON #d/100 CENTAVOS")</f>
        <v>#VALUE!</v>
      </c>
      <c r="BJ88" s="165">
        <v>179</v>
      </c>
      <c r="BK88" s="37">
        <f t="shared" si="41"/>
        <v>7160</v>
      </c>
      <c r="BL88" s="189">
        <v>7.1500000000000012</v>
      </c>
      <c r="BM88" s="80">
        <f>+BJ88*'PRECIOS SEGUN ADJ (RURAL)'!$B$11*'PRECIOS SEGUN ADJ (RURAL)'!$C$11</f>
        <v>51194.000000000007</v>
      </c>
      <c r="BN88" s="80" t="e" vm="1">
        <f>+[4]!NumLetras(BM88,"PESO","PESOS DOMINICANOS","$EE $m CON #d/100 CENTAVOS")</f>
        <v>#VALUE!</v>
      </c>
      <c r="BO88" s="165">
        <v>179</v>
      </c>
      <c r="BP88" s="37">
        <f t="shared" si="42"/>
        <v>7160</v>
      </c>
      <c r="BQ88" s="189">
        <v>6.84</v>
      </c>
      <c r="BR88" s="80">
        <f>+BO88*'PRECIOS SEGUN ADJ (RURAL)'!$B$12*'PRECIOS SEGUN ADJ (RURAL)'!$C$12</f>
        <v>48974.399999999994</v>
      </c>
      <c r="BS88" s="80" t="e" vm="1">
        <f>+[4]!NumLetras(BR88,"PESO","PESOS DOMINICANOS","$EE $m CON #d/100 CENTAVOS")</f>
        <v>#VALUE!</v>
      </c>
      <c r="BT88" s="193">
        <v>23</v>
      </c>
      <c r="BU88" s="194">
        <f t="shared" si="43"/>
        <v>920</v>
      </c>
      <c r="BV88" s="195">
        <v>21.68</v>
      </c>
      <c r="BW88" s="196">
        <f>+BT88*'PRECIOS SEGUN ADJ (RURAL)'!$B$13*'PRECIOS SEGUN ADJ (RURAL)'!$C$13</f>
        <v>19945.599999999999</v>
      </c>
      <c r="BX88" s="196" t="e" vm="1">
        <f>+[4]!NumLetras(BW88,"PESO","PESOS DOMINICANOS","$EE $m CON #d/100 CENTAVOS")</f>
        <v>#VALUE!</v>
      </c>
      <c r="BY88" s="165">
        <v>179</v>
      </c>
      <c r="BZ88" s="37">
        <f t="shared" si="44"/>
        <v>7160</v>
      </c>
      <c r="CA88" s="189">
        <v>6.5999999999999988</v>
      </c>
      <c r="CB88" s="80">
        <f>+BY88*'PRECIOS SEGUN ADJ (RURAL)'!$B$14*'PRECIOS SEGUN ADJ (RURAL)'!$C$14</f>
        <v>47255.999999999993</v>
      </c>
      <c r="CC88" s="80" t="e" vm="1">
        <f>+[4]!NumLetras(CB88,"PESO","PESOS DOMINICANOS","$EE $m CON #d/100 CENTAVOS")</f>
        <v>#VALUE!</v>
      </c>
      <c r="CD88" s="165">
        <v>6</v>
      </c>
      <c r="CE88" s="37">
        <f t="shared" si="45"/>
        <v>240</v>
      </c>
      <c r="CF88" s="189">
        <v>82.59999999999998</v>
      </c>
      <c r="CG88" s="80">
        <f>+CD88*'PRECIOS SEGUN ADJ (RURAL)'!$B$15*'PRECIOS SEGUN ADJ (RURAL)'!$C$15</f>
        <v>19824</v>
      </c>
      <c r="CH88" s="80" t="e" vm="1">
        <f>+[4]!NumLetras(CG88,"PESO","PESOS DOMINICANOS","$EE $m CON #d/100 CENTAVOS")</f>
        <v>#VALUE!</v>
      </c>
      <c r="CI88" s="80">
        <f t="shared" si="59"/>
        <v>3568.32</v>
      </c>
      <c r="CJ88" s="197">
        <v>179</v>
      </c>
      <c r="CK88" s="198">
        <f t="shared" si="60"/>
        <v>3580</v>
      </c>
      <c r="CL88" s="199">
        <v>5.5</v>
      </c>
      <c r="CM88" s="200">
        <f>+CJ88*'PRECIOS SEGUN ADJ (RURAL)'!$B$16*'PRECIOS SEGUN ADJ (RURAL)'!$C$16</f>
        <v>19690</v>
      </c>
      <c r="CN88" s="200" t="e" vm="1">
        <f>+[4]!NumLetras(CM88,"PESO","PESOS DOMINICANOS","$EE $m CON #d/100 CENTAVOS")</f>
        <v>#VALUE!</v>
      </c>
      <c r="CO88" s="165">
        <v>179</v>
      </c>
      <c r="CP88" s="37">
        <f t="shared" si="46"/>
        <v>7160</v>
      </c>
      <c r="CQ88" s="189">
        <v>23.059999999999995</v>
      </c>
      <c r="CR88" s="80">
        <f>+CO88*'PRECIOS SEGUN ADJ (RURAL)'!$B$17*'PRECIOS SEGUN ADJ (RURAL)'!$C$17</f>
        <v>165109.59999999998</v>
      </c>
      <c r="CS88" s="80" t="e" vm="1">
        <f>+[4]!NumLetras(CR88,"PESO","PESOS DOMINICANOS","$EE $m CON #d/100 CENTAVOS")</f>
        <v>#VALUE!</v>
      </c>
      <c r="CT88" s="201">
        <v>10</v>
      </c>
      <c r="CU88" s="202">
        <f t="shared" si="47"/>
        <v>400</v>
      </c>
      <c r="CV88" s="203">
        <v>220</v>
      </c>
      <c r="CW88" s="204">
        <f>+CT88*'PRECIOS SEGUN ADJ (RURAL)'!$B$18*'PRECIOS SEGUN ADJ (RURAL)'!$C$18</f>
        <v>88000</v>
      </c>
      <c r="CX88" s="204" t="e" vm="1">
        <f>+[4]!NumLetras(CW88,"PESO","PESOS DOMINICANOS","$EE $m CON #d/100 CENTAVOS")</f>
        <v>#VALUE!</v>
      </c>
      <c r="CY88" s="204">
        <f t="shared" si="61"/>
        <v>15840</v>
      </c>
      <c r="CZ88" s="165">
        <v>8</v>
      </c>
      <c r="DA88" s="37">
        <f t="shared" si="48"/>
        <v>320</v>
      </c>
      <c r="DB88" s="189">
        <v>21.83</v>
      </c>
      <c r="DC88" s="80">
        <f>+CZ88*'PRECIOS SEGUN ADJ (RURAL)'!$B$19*'PRECIOS SEGUN ADJ (RURAL)'!$C$19</f>
        <v>6985.5999999999995</v>
      </c>
      <c r="DD88" s="80" t="e" vm="1">
        <f>+[4]!NumLetras(DC88,"PESO","PESOS DOMINICANOS","$EE $m CON #d/100 CENTAVOS")</f>
        <v>#VALUE!</v>
      </c>
      <c r="DE88" s="80">
        <f t="shared" si="62"/>
        <v>1257.4100000000001</v>
      </c>
      <c r="DF88" s="165">
        <v>26</v>
      </c>
      <c r="DG88" s="37">
        <f t="shared" si="49"/>
        <v>1040</v>
      </c>
      <c r="DH88" s="189">
        <v>33</v>
      </c>
      <c r="DI88" s="80">
        <f>+DF88*'PRECIOS SEGUN ADJ (RURAL)'!$B$20*'PRECIOS SEGUN ADJ (RURAL)'!$C$20</f>
        <v>34320</v>
      </c>
      <c r="DJ88" s="80" t="e" vm="1">
        <f>+[4]!NumLetras(DI88,"PESO","PESOS DOMINICANOS","$EE $m CON #d/100 CENTAVOS")</f>
        <v>#VALUE!</v>
      </c>
      <c r="DK88" s="80">
        <f t="shared" si="63"/>
        <v>813940.80999999982</v>
      </c>
      <c r="DL88" s="80" t="e" vm="1">
        <f>+[4]!NumLetras(DK88,"PESO","PESOS DOMINICANOS","$EE $m CON #d/100 CENTAVOS")</f>
        <v>#VALUE!</v>
      </c>
      <c r="DM88" s="80">
        <f t="shared" si="50"/>
        <v>881635.99999999988</v>
      </c>
      <c r="DN88" s="80" t="e" vm="1">
        <f>+[4]!NumLetras(DM88,"PESO","PESOS DOMINICANOS","$EE $m CON #d/100 CENTAVOS")</f>
        <v>#VALUE!</v>
      </c>
      <c r="DO88" s="80">
        <f t="shared" si="51"/>
        <v>67695.19</v>
      </c>
      <c r="DP88" s="80" t="e" vm="1">
        <f>+[4]!NumLetras(DO88,"PESO","PESOS DOMINICANOS","$EE $m CON #d/100 CENTAVOS")</f>
        <v>#VALUE!</v>
      </c>
      <c r="DQ88" s="80">
        <f t="shared" si="64"/>
        <v>176327.2</v>
      </c>
      <c r="DR88" s="80" t="e" vm="1">
        <f>+[4]!NumLetras(DQ88,"PESO","PESOS DOMINICANOS","$EE $m CON #d/100 CENTAVOS")</f>
        <v>#VALUE!</v>
      </c>
      <c r="DS88" s="80">
        <f t="shared" si="65"/>
        <v>8816.36</v>
      </c>
      <c r="DT88" s="80"/>
      <c r="DU88" s="37" t="str">
        <f>+VLOOKUP(D88,'RURAL XENIA'!F:H,2,0)</f>
        <v>R-06</v>
      </c>
    </row>
    <row r="89" spans="1:125" hidden="1">
      <c r="A89" s="37">
        <v>88</v>
      </c>
      <c r="B89" s="37">
        <v>88</v>
      </c>
      <c r="C89" s="26" t="s">
        <v>1508</v>
      </c>
      <c r="D89" s="37">
        <v>22500629062</v>
      </c>
      <c r="E89" s="37" t="str">
        <f>+VLOOKUP(D89,'INFORMACION DE PROVEEDORES'!C:I,2,0)</f>
        <v>225-0062906-2</v>
      </c>
      <c r="F89" s="26" t="str">
        <f>+VLOOKUP(D89,'INFORMACION DE PROVEEDORES'!C:J,4,0)</f>
        <v>JOSE ARGENIS ZORRILLA CASTILLO</v>
      </c>
      <c r="G89" s="37" t="str">
        <f>+VLOOKUP(D89,'INFORMACION DE PROVEEDORES'!C:K,5,0)</f>
        <v>225-0062906-2</v>
      </c>
      <c r="H89" s="26" t="str">
        <f>+VLOOKUP(D89,'INFORMACION DE PROVEEDORES'!C:L,7,0)</f>
        <v xml:space="preserve">CALLE ANGULO URIDIS NO.37 BARRIO MEXICO </v>
      </c>
      <c r="I89" s="37" t="str">
        <f>+VLOOKUP(D89,'INFORMACION DE PROVEEDORES'!C:M,3,0)</f>
        <v xml:space="preserve"> FÍSICA</v>
      </c>
      <c r="J89" s="37">
        <v>4</v>
      </c>
      <c r="K89" s="37">
        <v>295</v>
      </c>
      <c r="L89" s="37">
        <v>22</v>
      </c>
      <c r="M89" s="37">
        <f t="shared" si="52"/>
        <v>880</v>
      </c>
      <c r="N89" s="189">
        <v>60.180000000000007</v>
      </c>
      <c r="O89" s="80">
        <f>+L89*'PRECIOS SEGUN ADJ (RURAL)'!$B$2*'PRECIOS SEGUN ADJ (RURAL)'!$C$2</f>
        <v>52958.400000000001</v>
      </c>
      <c r="P89" s="80" t="e" vm="1">
        <f>+[4]!NumLetras(O89,"PESO","PESOS DOMINICANOS","$EE $m CON #d/100 CENTAVOS")</f>
        <v>#VALUE!</v>
      </c>
      <c r="Q89" s="80">
        <f t="shared" si="53"/>
        <v>8473.34</v>
      </c>
      <c r="R89" s="165">
        <v>6</v>
      </c>
      <c r="S89" s="37">
        <f t="shared" si="34"/>
        <v>240</v>
      </c>
      <c r="T89" s="189">
        <v>33</v>
      </c>
      <c r="U89" s="80">
        <f>+R89*'PRECIOS SEGUN ADJ (RURAL)'!$B$3*'PRECIOS SEGUN ADJ (RURAL)'!$C$3</f>
        <v>7920</v>
      </c>
      <c r="V89" s="80" t="e" vm="1">
        <f>+[4]!NumLetras(U89,"PESO","PESOS DOMINICANOS","$EE $m CON #d/100 CENTAVOS")</f>
        <v>#VALUE!</v>
      </c>
      <c r="W89" s="165">
        <v>47</v>
      </c>
      <c r="X89" s="37">
        <f t="shared" si="35"/>
        <v>1880</v>
      </c>
      <c r="Y89" s="189">
        <v>87.91</v>
      </c>
      <c r="Z89" s="80">
        <f>+W89*'PRECIOS SEGUN ADJ (RURAL)'!$B$4*'PRECIOS SEGUN ADJ (RURAL)'!$C$4</f>
        <v>165270.79999999999</v>
      </c>
      <c r="AA89" s="80" t="e" vm="1">
        <f>+[4]!NumLetras(Z89,"PESO","PESOS DOMINICANOS","$EE $m CON #d/100 CENTAVOS")</f>
        <v>#VALUE!</v>
      </c>
      <c r="AB89" s="80">
        <f t="shared" si="54"/>
        <v>29748.74</v>
      </c>
      <c r="AC89" s="165">
        <v>56</v>
      </c>
      <c r="AD89" s="37">
        <f t="shared" si="36"/>
        <v>2240</v>
      </c>
      <c r="AE89" s="189">
        <v>53.95</v>
      </c>
      <c r="AF89" s="80">
        <f>+AC89*'PRECIOS SEGUN ADJ (RURAL)'!$B$5*'PRECIOS SEGUN ADJ (RURAL)'!$C$5</f>
        <v>120848.00000000001</v>
      </c>
      <c r="AG89" s="80" t="e" vm="1">
        <f>+[4]!NumLetras(AF89,"PESO","PESOS DOMINICANOS","$EE $m CON #d/100 CENTAVOS")</f>
        <v>#VALUE!</v>
      </c>
      <c r="AH89" s="165">
        <v>9</v>
      </c>
      <c r="AI89" s="37">
        <f t="shared" si="37"/>
        <v>360</v>
      </c>
      <c r="AJ89" s="189">
        <v>29.05</v>
      </c>
      <c r="AK89" s="80">
        <f>+AH89*'PRECIOS SEGUN ADJ (RURAL)'!$B$6*'PRECIOS SEGUN ADJ (RURAL)'!$C$6</f>
        <v>10458</v>
      </c>
      <c r="AL89" s="80" t="e" vm="1">
        <f>+[4]!NumLetras(AK89,"PESO","PESOS DOMINICANOS","$EE $m CON #d/100 CENTAVOS")</f>
        <v>#VALUE!</v>
      </c>
      <c r="AM89" s="80">
        <f t="shared" si="55"/>
        <v>1673.28</v>
      </c>
      <c r="AN89" s="165">
        <v>18</v>
      </c>
      <c r="AO89" s="37">
        <f t="shared" si="38"/>
        <v>720</v>
      </c>
      <c r="AP89" s="189">
        <v>304.44</v>
      </c>
      <c r="AQ89" s="80">
        <f>+AN89*'PRECIOS SEGUN ADJ (RURAL)'!$B$7*'PRECIOS SEGUN ADJ (RURAL)'!$C$7</f>
        <v>219196.79999999999</v>
      </c>
      <c r="AR89" s="80" t="e" vm="1">
        <f>+[4]!NumLetras(AQ89,"PESO","PESOS DOMINICANOS","$EE $m CON #d/100 CENTAVOS")</f>
        <v>#VALUE!</v>
      </c>
      <c r="AS89" s="80">
        <f t="shared" si="56"/>
        <v>39455.42</v>
      </c>
      <c r="AT89" s="165">
        <v>6</v>
      </c>
      <c r="AU89" s="37">
        <f t="shared" si="39"/>
        <v>240</v>
      </c>
      <c r="AV89" s="189">
        <v>140.38999999999999</v>
      </c>
      <c r="AW89" s="80">
        <f>+AT89*'PRECIOS SEGUN ADJ (RURAL)'!$B$8*'PRECIOS SEGUN ADJ (RURAL)'!$C$8</f>
        <v>33693.599999999999</v>
      </c>
      <c r="AX89" s="80" t="e" vm="1">
        <f>+[4]!NumLetras(AW89,"PESO","PESOS DOMINICANOS","$EE $m CON #d/100 CENTAVOS")</f>
        <v>#VALUE!</v>
      </c>
      <c r="AY89" s="80">
        <f t="shared" si="57"/>
        <v>6064.85</v>
      </c>
      <c r="AZ89" s="165">
        <v>15</v>
      </c>
      <c r="BA89" s="37">
        <f t="shared" si="40"/>
        <v>600</v>
      </c>
      <c r="BB89" s="189">
        <v>68.099999999999994</v>
      </c>
      <c r="BC89" s="80">
        <f>+AZ89*'PRECIOS SEGUN ADJ (RURAL)'!$B$9*'PRECIOS SEGUN ADJ (RURAL)'!$C$9</f>
        <v>40859.999999999993</v>
      </c>
      <c r="BD89" s="80" t="e" vm="1">
        <f>+[4]!NumLetras(BC89,"PESO","PESOS DOMINICANOS","$EE $m CON #d/100 CENTAVOS")</f>
        <v>#VALUE!</v>
      </c>
      <c r="BE89" s="165">
        <v>295</v>
      </c>
      <c r="BF89" s="37">
        <f t="shared" si="58"/>
        <v>5900</v>
      </c>
      <c r="BG89" s="189">
        <v>5.5</v>
      </c>
      <c r="BH89" s="80">
        <f>+BE89*'PRECIOS SEGUN ADJ (RURAL)'!$B$10*'PRECIOS SEGUN ADJ (RURAL)'!$C$10</f>
        <v>32450</v>
      </c>
      <c r="BI89" s="80" t="e" vm="1">
        <f>+[4]!NumLetras(BH89,"PESO","PESOS DOMINICANOS","$EE $m CON #d/100 CENTAVOS")</f>
        <v>#VALUE!</v>
      </c>
      <c r="BJ89" s="165">
        <v>295</v>
      </c>
      <c r="BK89" s="37">
        <f t="shared" si="41"/>
        <v>11800</v>
      </c>
      <c r="BL89" s="189">
        <v>7.1500000000000012</v>
      </c>
      <c r="BM89" s="80">
        <f>+BJ89*'PRECIOS SEGUN ADJ (RURAL)'!$B$11*'PRECIOS SEGUN ADJ (RURAL)'!$C$11</f>
        <v>84370</v>
      </c>
      <c r="BN89" s="80" t="e" vm="1">
        <f>+[4]!NumLetras(BM89,"PESO","PESOS DOMINICANOS","$EE $m CON #d/100 CENTAVOS")</f>
        <v>#VALUE!</v>
      </c>
      <c r="BO89" s="165">
        <v>295</v>
      </c>
      <c r="BP89" s="37">
        <f t="shared" si="42"/>
        <v>11800</v>
      </c>
      <c r="BQ89" s="189">
        <v>6.84</v>
      </c>
      <c r="BR89" s="80">
        <f>+BO89*'PRECIOS SEGUN ADJ (RURAL)'!$B$12*'PRECIOS SEGUN ADJ (RURAL)'!$C$12</f>
        <v>80712</v>
      </c>
      <c r="BS89" s="80" t="e" vm="1">
        <f>+[4]!NumLetras(BR89,"PESO","PESOS DOMINICANOS","$EE $m CON #d/100 CENTAVOS")</f>
        <v>#VALUE!</v>
      </c>
      <c r="BT89" s="193">
        <v>39</v>
      </c>
      <c r="BU89" s="194">
        <f t="shared" si="43"/>
        <v>1560</v>
      </c>
      <c r="BV89" s="195">
        <v>21.68</v>
      </c>
      <c r="BW89" s="196">
        <f>+BT89*'PRECIOS SEGUN ADJ (RURAL)'!$B$13*'PRECIOS SEGUN ADJ (RURAL)'!$C$13</f>
        <v>33820.800000000003</v>
      </c>
      <c r="BX89" s="196" t="e" vm="1">
        <f>+[4]!NumLetras(BW89,"PESO","PESOS DOMINICANOS","$EE $m CON #d/100 CENTAVOS")</f>
        <v>#VALUE!</v>
      </c>
      <c r="BY89" s="165">
        <v>295</v>
      </c>
      <c r="BZ89" s="37">
        <f t="shared" si="44"/>
        <v>11800</v>
      </c>
      <c r="CA89" s="189">
        <v>6.5999999999999988</v>
      </c>
      <c r="CB89" s="80">
        <f>+BY89*'PRECIOS SEGUN ADJ (RURAL)'!$B$14*'PRECIOS SEGUN ADJ (RURAL)'!$C$14</f>
        <v>77880</v>
      </c>
      <c r="CC89" s="80" t="e" vm="1">
        <f>+[4]!NumLetras(CB89,"PESO","PESOS DOMINICANOS","$EE $m CON #d/100 CENTAVOS")</f>
        <v>#VALUE!</v>
      </c>
      <c r="CD89" s="165">
        <v>12</v>
      </c>
      <c r="CE89" s="37">
        <f t="shared" si="45"/>
        <v>480</v>
      </c>
      <c r="CF89" s="189">
        <v>82.59999999999998</v>
      </c>
      <c r="CG89" s="80">
        <f>+CD89*'PRECIOS SEGUN ADJ (RURAL)'!$B$15*'PRECIOS SEGUN ADJ (RURAL)'!$C$15</f>
        <v>39648</v>
      </c>
      <c r="CH89" s="80" t="e" vm="1">
        <f>+[4]!NumLetras(CG89,"PESO","PESOS DOMINICANOS","$EE $m CON #d/100 CENTAVOS")</f>
        <v>#VALUE!</v>
      </c>
      <c r="CI89" s="80">
        <f t="shared" si="59"/>
        <v>7136.64</v>
      </c>
      <c r="CJ89" s="197">
        <v>295</v>
      </c>
      <c r="CK89" s="198">
        <f t="shared" si="60"/>
        <v>5900</v>
      </c>
      <c r="CL89" s="199">
        <v>5.5</v>
      </c>
      <c r="CM89" s="200">
        <f>+CJ89*'PRECIOS SEGUN ADJ (RURAL)'!$B$16*'PRECIOS SEGUN ADJ (RURAL)'!$C$16</f>
        <v>32450</v>
      </c>
      <c r="CN89" s="200" t="e" vm="1">
        <f>+[4]!NumLetras(CM89,"PESO","PESOS DOMINICANOS","$EE $m CON #d/100 CENTAVOS")</f>
        <v>#VALUE!</v>
      </c>
      <c r="CO89" s="165">
        <v>295</v>
      </c>
      <c r="CP89" s="37">
        <f t="shared" si="46"/>
        <v>11800</v>
      </c>
      <c r="CQ89" s="189">
        <v>23.059999999999995</v>
      </c>
      <c r="CR89" s="80">
        <f>+CO89*'PRECIOS SEGUN ADJ (RURAL)'!$B$17*'PRECIOS SEGUN ADJ (RURAL)'!$C$17</f>
        <v>272108</v>
      </c>
      <c r="CS89" s="80" t="e" vm="1">
        <f>+[4]!NumLetras(CR89,"PESO","PESOS DOMINICANOS","$EE $m CON #d/100 CENTAVOS")</f>
        <v>#VALUE!</v>
      </c>
      <c r="CT89" s="201">
        <v>18</v>
      </c>
      <c r="CU89" s="202">
        <f t="shared" si="47"/>
        <v>720</v>
      </c>
      <c r="CV89" s="203">
        <v>220</v>
      </c>
      <c r="CW89" s="204">
        <f>+CT89*'PRECIOS SEGUN ADJ (RURAL)'!$B$18*'PRECIOS SEGUN ADJ (RURAL)'!$C$18</f>
        <v>158400</v>
      </c>
      <c r="CX89" s="204" t="e" vm="1">
        <f>+[4]!NumLetras(CW89,"PESO","PESOS DOMINICANOS","$EE $m CON #d/100 CENTAVOS")</f>
        <v>#VALUE!</v>
      </c>
      <c r="CY89" s="204">
        <f t="shared" si="61"/>
        <v>28512</v>
      </c>
      <c r="CZ89" s="165">
        <v>13</v>
      </c>
      <c r="DA89" s="37">
        <f t="shared" si="48"/>
        <v>520</v>
      </c>
      <c r="DB89" s="189">
        <v>21.83</v>
      </c>
      <c r="DC89" s="80">
        <f>+CZ89*'PRECIOS SEGUN ADJ (RURAL)'!$B$19*'PRECIOS SEGUN ADJ (RURAL)'!$C$19</f>
        <v>11351.599999999999</v>
      </c>
      <c r="DD89" s="80" t="e" vm="1">
        <f>+[4]!NumLetras(DC89,"PESO","PESOS DOMINICANOS","$EE $m CON #d/100 CENTAVOS")</f>
        <v>#VALUE!</v>
      </c>
      <c r="DE89" s="80">
        <f t="shared" si="62"/>
        <v>2043.29</v>
      </c>
      <c r="DF89" s="165">
        <v>45</v>
      </c>
      <c r="DG89" s="37">
        <f t="shared" si="49"/>
        <v>1800</v>
      </c>
      <c r="DH89" s="189">
        <v>33</v>
      </c>
      <c r="DI89" s="80">
        <f>+DF89*'PRECIOS SEGUN ADJ (RURAL)'!$B$20*'PRECIOS SEGUN ADJ (RURAL)'!$C$20</f>
        <v>59400</v>
      </c>
      <c r="DJ89" s="80" t="e" vm="1">
        <f>+[4]!NumLetras(DI89,"PESO","PESOS DOMINICANOS","$EE $m CON #d/100 CENTAVOS")</f>
        <v>#VALUE!</v>
      </c>
      <c r="DK89" s="80">
        <f t="shared" si="63"/>
        <v>1410688.4400000002</v>
      </c>
      <c r="DL89" s="80" t="e" vm="1">
        <f>+[4]!NumLetras(DK89,"PESO","PESOS DOMINICANOS","$EE $m CON #d/100 CENTAVOS")</f>
        <v>#VALUE!</v>
      </c>
      <c r="DM89" s="80">
        <f t="shared" si="50"/>
        <v>1533796.0000000002</v>
      </c>
      <c r="DN89" s="80" t="e" vm="1">
        <f>+[4]!NumLetras(DM89,"PESO","PESOS DOMINICANOS","$EE $m CON #d/100 CENTAVOS")</f>
        <v>#VALUE!</v>
      </c>
      <c r="DO89" s="80">
        <f t="shared" si="51"/>
        <v>123107.56</v>
      </c>
      <c r="DP89" s="80" t="e" vm="1">
        <f>+[4]!NumLetras(DO89,"PESO","PESOS DOMINICANOS","$EE $m CON #d/100 CENTAVOS")</f>
        <v>#VALUE!</v>
      </c>
      <c r="DQ89" s="80">
        <f t="shared" si="64"/>
        <v>306759.2</v>
      </c>
      <c r="DR89" s="80" t="e" vm="1">
        <f>+[4]!NumLetras(DQ89,"PESO","PESOS DOMINICANOS","$EE $m CON #d/100 CENTAVOS")</f>
        <v>#VALUE!</v>
      </c>
      <c r="DS89" s="80">
        <f t="shared" si="65"/>
        <v>15337.96</v>
      </c>
      <c r="DT89" s="80"/>
      <c r="DU89" s="37" t="str">
        <f>+VLOOKUP(D89,'RURAL XENIA'!F:H,2,0)</f>
        <v>R-29</v>
      </c>
    </row>
    <row r="90" spans="1:125" hidden="1">
      <c r="A90" s="37">
        <v>89</v>
      </c>
      <c r="B90" s="37">
        <v>89</v>
      </c>
      <c r="C90" s="26" t="s">
        <v>1525</v>
      </c>
      <c r="D90" s="37">
        <v>5100011096</v>
      </c>
      <c r="E90" s="37" t="str">
        <f>+VLOOKUP(D90,'INFORMACION DE PROVEEDORES'!C:I,2,0)</f>
        <v>051-0001109-6</v>
      </c>
      <c r="F90" s="26" t="str">
        <f>+VLOOKUP(D90,'INFORMACION DE PROVEEDORES'!C:J,4,0)</f>
        <v>JOSE FRANCISCO FERNANDEZ TEJADA</v>
      </c>
      <c r="G90" s="37" t="str">
        <f>+VLOOKUP(D90,'INFORMACION DE PROVEEDORES'!C:K,5,0)</f>
        <v>051-0001109-6</v>
      </c>
      <c r="H90" s="26" t="str">
        <f>+VLOOKUP(D90,'INFORMACION DE PROVEEDORES'!C:L,7,0)</f>
        <v xml:space="preserve">CALLE JUANA SALTITOPA NO. 25, VILLA TAPIA, HERMANAS MIRABAL </v>
      </c>
      <c r="I90" s="37" t="str">
        <f>+VLOOKUP(D90,'INFORMACION DE PROVEEDORES'!C:M,3,0)</f>
        <v xml:space="preserve"> FÍSICA</v>
      </c>
      <c r="J90" s="37">
        <v>1</v>
      </c>
      <c r="K90" s="37">
        <v>141</v>
      </c>
      <c r="L90" s="37">
        <v>10</v>
      </c>
      <c r="M90" s="37">
        <f t="shared" si="52"/>
        <v>400</v>
      </c>
      <c r="N90" s="189">
        <v>60.180000000000007</v>
      </c>
      <c r="O90" s="80">
        <f>+L90*'PRECIOS SEGUN ADJ (RURAL)'!$B$2*'PRECIOS SEGUN ADJ (RURAL)'!$C$2</f>
        <v>24072</v>
      </c>
      <c r="P90" s="80" t="e" vm="1">
        <f>+[4]!NumLetras(O90,"PESO","PESOS DOMINICANOS","$EE $m CON #d/100 CENTAVOS")</f>
        <v>#VALUE!</v>
      </c>
      <c r="Q90" s="80">
        <f t="shared" si="53"/>
        <v>3851.52</v>
      </c>
      <c r="R90" s="165">
        <v>2</v>
      </c>
      <c r="S90" s="37">
        <f t="shared" si="34"/>
        <v>80</v>
      </c>
      <c r="T90" s="189">
        <v>33</v>
      </c>
      <c r="U90" s="80">
        <f>+R90*'PRECIOS SEGUN ADJ (RURAL)'!$B$3*'PRECIOS SEGUN ADJ (RURAL)'!$C$3</f>
        <v>2640</v>
      </c>
      <c r="V90" s="80" t="e" vm="1">
        <f>+[4]!NumLetras(U90,"PESO","PESOS DOMINICANOS","$EE $m CON #d/100 CENTAVOS")</f>
        <v>#VALUE!</v>
      </c>
      <c r="W90" s="165">
        <v>22</v>
      </c>
      <c r="X90" s="37">
        <f t="shared" si="35"/>
        <v>880</v>
      </c>
      <c r="Y90" s="189">
        <v>87.91</v>
      </c>
      <c r="Z90" s="80">
        <f>+W90*'PRECIOS SEGUN ADJ (RURAL)'!$B$4*'PRECIOS SEGUN ADJ (RURAL)'!$C$4</f>
        <v>77360.800000000003</v>
      </c>
      <c r="AA90" s="80" t="e" vm="1">
        <f>+[4]!NumLetras(Z90,"PESO","PESOS DOMINICANOS","$EE $m CON #d/100 CENTAVOS")</f>
        <v>#VALUE!</v>
      </c>
      <c r="AB90" s="80">
        <f t="shared" si="54"/>
        <v>13924.94</v>
      </c>
      <c r="AC90" s="165">
        <v>26</v>
      </c>
      <c r="AD90" s="37">
        <f t="shared" si="36"/>
        <v>1040</v>
      </c>
      <c r="AE90" s="189">
        <v>53.95</v>
      </c>
      <c r="AF90" s="80">
        <f>+AC90*'PRECIOS SEGUN ADJ (RURAL)'!$B$5*'PRECIOS SEGUN ADJ (RURAL)'!$C$5</f>
        <v>56108</v>
      </c>
      <c r="AG90" s="80" t="e" vm="1">
        <f>+[4]!NumLetras(AF90,"PESO","PESOS DOMINICANOS","$EE $m CON #d/100 CENTAVOS")</f>
        <v>#VALUE!</v>
      </c>
      <c r="AH90" s="165">
        <v>4</v>
      </c>
      <c r="AI90" s="37">
        <f t="shared" si="37"/>
        <v>160</v>
      </c>
      <c r="AJ90" s="189">
        <v>29.05</v>
      </c>
      <c r="AK90" s="80">
        <f>+AH90*'PRECIOS SEGUN ADJ (RURAL)'!$B$6*'PRECIOS SEGUN ADJ (RURAL)'!$C$6</f>
        <v>4648</v>
      </c>
      <c r="AL90" s="80" t="e" vm="1">
        <f>+[4]!NumLetras(AK90,"PESO","PESOS DOMINICANOS","$EE $m CON #d/100 CENTAVOS")</f>
        <v>#VALUE!</v>
      </c>
      <c r="AM90" s="80">
        <f t="shared" si="55"/>
        <v>743.68</v>
      </c>
      <c r="AN90" s="165">
        <v>8</v>
      </c>
      <c r="AO90" s="37">
        <f t="shared" si="38"/>
        <v>320</v>
      </c>
      <c r="AP90" s="189">
        <v>304.44</v>
      </c>
      <c r="AQ90" s="80">
        <f>+AN90*'PRECIOS SEGUN ADJ (RURAL)'!$B$7*'PRECIOS SEGUN ADJ (RURAL)'!$C$7</f>
        <v>97420.800000000003</v>
      </c>
      <c r="AR90" s="80" t="e" vm="1">
        <f>+[4]!NumLetras(AQ90,"PESO","PESOS DOMINICANOS","$EE $m CON #d/100 CENTAVOS")</f>
        <v>#VALUE!</v>
      </c>
      <c r="AS90" s="80">
        <f t="shared" si="56"/>
        <v>17535.740000000002</v>
      </c>
      <c r="AT90" s="165">
        <v>2</v>
      </c>
      <c r="AU90" s="37">
        <f t="shared" si="39"/>
        <v>80</v>
      </c>
      <c r="AV90" s="189">
        <v>140.38999999999999</v>
      </c>
      <c r="AW90" s="80">
        <f>+AT90*'PRECIOS SEGUN ADJ (RURAL)'!$B$8*'PRECIOS SEGUN ADJ (RURAL)'!$C$8</f>
        <v>11231.199999999999</v>
      </c>
      <c r="AX90" s="80" t="e" vm="1">
        <f>+[4]!NumLetras(AW90,"PESO","PESOS DOMINICANOS","$EE $m CON #d/100 CENTAVOS")</f>
        <v>#VALUE!</v>
      </c>
      <c r="AY90" s="80">
        <f t="shared" si="57"/>
        <v>2021.62</v>
      </c>
      <c r="AZ90" s="165">
        <v>7</v>
      </c>
      <c r="BA90" s="37">
        <f t="shared" si="40"/>
        <v>280</v>
      </c>
      <c r="BB90" s="189">
        <v>68.099999999999994</v>
      </c>
      <c r="BC90" s="80">
        <f>+AZ90*'PRECIOS SEGUN ADJ (RURAL)'!$B$9*'PRECIOS SEGUN ADJ (RURAL)'!$C$9</f>
        <v>19067.999999999996</v>
      </c>
      <c r="BD90" s="80" t="e" vm="1">
        <f>+[4]!NumLetras(BC90,"PESO","PESOS DOMINICANOS","$EE $m CON #d/100 CENTAVOS")</f>
        <v>#VALUE!</v>
      </c>
      <c r="BE90" s="165">
        <v>141</v>
      </c>
      <c r="BF90" s="37">
        <f t="shared" si="58"/>
        <v>2820</v>
      </c>
      <c r="BG90" s="189">
        <v>5.5</v>
      </c>
      <c r="BH90" s="80">
        <f>+BE90*'PRECIOS SEGUN ADJ (RURAL)'!$B$10*'PRECIOS SEGUN ADJ (RURAL)'!$C$10</f>
        <v>15510</v>
      </c>
      <c r="BI90" s="80" t="e" vm="1">
        <f>+[4]!NumLetras(BH90,"PESO","PESOS DOMINICANOS","$EE $m CON #d/100 CENTAVOS")</f>
        <v>#VALUE!</v>
      </c>
      <c r="BJ90" s="165">
        <v>141</v>
      </c>
      <c r="BK90" s="37">
        <f t="shared" si="41"/>
        <v>5640</v>
      </c>
      <c r="BL90" s="189">
        <v>7.1500000000000012</v>
      </c>
      <c r="BM90" s="80">
        <f>+BJ90*'PRECIOS SEGUN ADJ (RURAL)'!$B$11*'PRECIOS SEGUN ADJ (RURAL)'!$C$11</f>
        <v>40326</v>
      </c>
      <c r="BN90" s="80" t="e" vm="1">
        <f>+[4]!NumLetras(BM90,"PESO","PESOS DOMINICANOS","$EE $m CON #d/100 CENTAVOS")</f>
        <v>#VALUE!</v>
      </c>
      <c r="BO90" s="165">
        <v>141</v>
      </c>
      <c r="BP90" s="37">
        <f t="shared" si="42"/>
        <v>5640</v>
      </c>
      <c r="BQ90" s="189">
        <v>6.84</v>
      </c>
      <c r="BR90" s="80">
        <f>+BO90*'PRECIOS SEGUN ADJ (RURAL)'!$B$12*'PRECIOS SEGUN ADJ (RURAL)'!$C$12</f>
        <v>38577.599999999999</v>
      </c>
      <c r="BS90" s="80" t="e" vm="1">
        <f>+[4]!NumLetras(BR90,"PESO","PESOS DOMINICANOS","$EE $m CON #d/100 CENTAVOS")</f>
        <v>#VALUE!</v>
      </c>
      <c r="BT90" s="193">
        <v>18</v>
      </c>
      <c r="BU90" s="194">
        <f t="shared" si="43"/>
        <v>720</v>
      </c>
      <c r="BV90" s="195">
        <v>21.68</v>
      </c>
      <c r="BW90" s="196">
        <f>+BT90*'PRECIOS SEGUN ADJ (RURAL)'!$B$13*'PRECIOS SEGUN ADJ (RURAL)'!$C$13</f>
        <v>15609.6</v>
      </c>
      <c r="BX90" s="196" t="e" vm="1">
        <f>+[4]!NumLetras(BW90,"PESO","PESOS DOMINICANOS","$EE $m CON #d/100 CENTAVOS")</f>
        <v>#VALUE!</v>
      </c>
      <c r="BY90" s="165">
        <v>141</v>
      </c>
      <c r="BZ90" s="37">
        <f t="shared" si="44"/>
        <v>5640</v>
      </c>
      <c r="CA90" s="189">
        <v>6.5999999999999988</v>
      </c>
      <c r="CB90" s="80">
        <f>+BY90*'PRECIOS SEGUN ADJ (RURAL)'!$B$14*'PRECIOS SEGUN ADJ (RURAL)'!$C$14</f>
        <v>37224</v>
      </c>
      <c r="CC90" s="80" t="e" vm="1">
        <f>+[4]!NumLetras(CB90,"PESO","PESOS DOMINICANOS","$EE $m CON #d/100 CENTAVOS")</f>
        <v>#VALUE!</v>
      </c>
      <c r="CD90" s="165">
        <v>5</v>
      </c>
      <c r="CE90" s="37">
        <f t="shared" si="45"/>
        <v>200</v>
      </c>
      <c r="CF90" s="189">
        <v>82.59999999999998</v>
      </c>
      <c r="CG90" s="80">
        <f>+CD90*'PRECIOS SEGUN ADJ (RURAL)'!$B$15*'PRECIOS SEGUN ADJ (RURAL)'!$C$15</f>
        <v>16520</v>
      </c>
      <c r="CH90" s="80" t="e" vm="1">
        <f>+[4]!NumLetras(CG90,"PESO","PESOS DOMINICANOS","$EE $m CON #d/100 CENTAVOS")</f>
        <v>#VALUE!</v>
      </c>
      <c r="CI90" s="80">
        <f t="shared" si="59"/>
        <v>2973.6</v>
      </c>
      <c r="CJ90" s="197">
        <v>141</v>
      </c>
      <c r="CK90" s="198">
        <f t="shared" si="60"/>
        <v>2820</v>
      </c>
      <c r="CL90" s="199">
        <v>5.5</v>
      </c>
      <c r="CM90" s="200">
        <f>+CJ90*'PRECIOS SEGUN ADJ (RURAL)'!$B$16*'PRECIOS SEGUN ADJ (RURAL)'!$C$16</f>
        <v>15510</v>
      </c>
      <c r="CN90" s="200" t="e" vm="1">
        <f>+[4]!NumLetras(CM90,"PESO","PESOS DOMINICANOS","$EE $m CON #d/100 CENTAVOS")</f>
        <v>#VALUE!</v>
      </c>
      <c r="CO90" s="165">
        <v>141</v>
      </c>
      <c r="CP90" s="37">
        <f t="shared" si="46"/>
        <v>5640</v>
      </c>
      <c r="CQ90" s="189">
        <v>23.059999999999995</v>
      </c>
      <c r="CR90" s="80">
        <f>+CO90*'PRECIOS SEGUN ADJ (RURAL)'!$B$17*'PRECIOS SEGUN ADJ (RURAL)'!$C$17</f>
        <v>130058.4</v>
      </c>
      <c r="CS90" s="80" t="e" vm="1">
        <f>+[4]!NumLetras(CR90,"PESO","PESOS DOMINICANOS","$EE $m CON #d/100 CENTAVOS")</f>
        <v>#VALUE!</v>
      </c>
      <c r="CT90" s="201">
        <v>8</v>
      </c>
      <c r="CU90" s="202">
        <f t="shared" si="47"/>
        <v>320</v>
      </c>
      <c r="CV90" s="203">
        <v>220</v>
      </c>
      <c r="CW90" s="204">
        <f>+CT90*'PRECIOS SEGUN ADJ (RURAL)'!$B$18*'PRECIOS SEGUN ADJ (RURAL)'!$C$18</f>
        <v>70400</v>
      </c>
      <c r="CX90" s="204" t="e" vm="1">
        <f>+[4]!NumLetras(CW90,"PESO","PESOS DOMINICANOS","$EE $m CON #d/100 CENTAVOS")</f>
        <v>#VALUE!</v>
      </c>
      <c r="CY90" s="204">
        <f t="shared" si="61"/>
        <v>12672</v>
      </c>
      <c r="CZ90" s="165">
        <v>6</v>
      </c>
      <c r="DA90" s="37">
        <f t="shared" si="48"/>
        <v>240</v>
      </c>
      <c r="DB90" s="189">
        <v>21.83</v>
      </c>
      <c r="DC90" s="80">
        <f>+CZ90*'PRECIOS SEGUN ADJ (RURAL)'!$B$19*'PRECIOS SEGUN ADJ (RURAL)'!$C$19</f>
        <v>5239.2</v>
      </c>
      <c r="DD90" s="80" t="e" vm="1">
        <f>+[4]!NumLetras(DC90,"PESO","PESOS DOMINICANOS","$EE $m CON #d/100 CENTAVOS")</f>
        <v>#VALUE!</v>
      </c>
      <c r="DE90" s="80">
        <f t="shared" si="62"/>
        <v>943.06</v>
      </c>
      <c r="DF90" s="165">
        <v>21</v>
      </c>
      <c r="DG90" s="37">
        <f t="shared" si="49"/>
        <v>840</v>
      </c>
      <c r="DH90" s="189">
        <v>33</v>
      </c>
      <c r="DI90" s="80">
        <f>+DF90*'PRECIOS SEGUN ADJ (RURAL)'!$B$20*'PRECIOS SEGUN ADJ (RURAL)'!$C$20</f>
        <v>27720</v>
      </c>
      <c r="DJ90" s="80" t="e" vm="1">
        <f>+[4]!NumLetras(DI90,"PESO","PESOS DOMINICANOS","$EE $m CON #d/100 CENTAVOS")</f>
        <v>#VALUE!</v>
      </c>
      <c r="DK90" s="80">
        <f t="shared" si="63"/>
        <v>650577.43999999983</v>
      </c>
      <c r="DL90" s="80" t="e" vm="1">
        <f>+[4]!NumLetras(DK90,"PESO","PESOS DOMINICANOS","$EE $m CON #d/100 CENTAVOS")</f>
        <v>#VALUE!</v>
      </c>
      <c r="DM90" s="80">
        <f t="shared" si="50"/>
        <v>705243.59999999986</v>
      </c>
      <c r="DN90" s="80" t="e" vm="1">
        <f>+[4]!NumLetras(DM90,"PESO","PESOS DOMINICANOS","$EE $m CON #d/100 CENTAVOS")</f>
        <v>#VALUE!</v>
      </c>
      <c r="DO90" s="80">
        <f t="shared" si="51"/>
        <v>54666.16</v>
      </c>
      <c r="DP90" s="80" t="e" vm="1">
        <f>+[4]!NumLetras(DO90,"PESO","PESOS DOMINICANOS","$EE $m CON #d/100 CENTAVOS")</f>
        <v>#VALUE!</v>
      </c>
      <c r="DQ90" s="80">
        <f t="shared" si="64"/>
        <v>141048.72</v>
      </c>
      <c r="DR90" s="80" t="e" vm="1">
        <f>+[4]!NumLetras(DQ90,"PESO","PESOS DOMINICANOS","$EE $m CON #d/100 CENTAVOS")</f>
        <v>#VALUE!</v>
      </c>
      <c r="DS90" s="80">
        <f t="shared" si="65"/>
        <v>7052.44</v>
      </c>
      <c r="DT90" s="80"/>
      <c r="DU90" s="37" t="str">
        <f>+VLOOKUP(D90,'RURAL XENIA'!F:H,2,0)</f>
        <v>R-23</v>
      </c>
    </row>
    <row r="91" spans="1:125" hidden="1">
      <c r="A91" s="37">
        <v>90</v>
      </c>
      <c r="B91" s="37">
        <v>90</v>
      </c>
      <c r="C91" s="26" t="s">
        <v>1542</v>
      </c>
      <c r="D91" s="37">
        <v>109398073</v>
      </c>
      <c r="E91" s="37" t="str">
        <f>+VLOOKUP(D91,'INFORMACION DE PROVEEDORES'!C:I,2,0)</f>
        <v>001-0939807-3</v>
      </c>
      <c r="F91" s="26" t="str">
        <f>+VLOOKUP(D91,'INFORMACION DE PROVEEDORES'!C:J,4,0)</f>
        <v>JOSELYN TORRES GUZMAN</v>
      </c>
      <c r="G91" s="37" t="str">
        <f>+VLOOKUP(D91,'INFORMACION DE PROVEEDORES'!C:K,5,0)</f>
        <v>001-0939807-3</v>
      </c>
      <c r="H91" s="26" t="str">
        <f>+VLOOKUP(D91,'INFORMACION DE PROVEEDORES'!C:L,7,0)</f>
        <v>C/PENETRACION NO.21 A, BUENA VISTA I, VILLA MELLA</v>
      </c>
      <c r="I91" s="37" t="str">
        <f>+VLOOKUP(D91,'INFORMACION DE PROVEEDORES'!C:M,3,0)</f>
        <v xml:space="preserve"> FÍSICA</v>
      </c>
      <c r="J91" s="37">
        <v>1</v>
      </c>
      <c r="K91" s="37">
        <v>331</v>
      </c>
      <c r="L91" s="37">
        <v>22</v>
      </c>
      <c r="M91" s="37">
        <f t="shared" si="52"/>
        <v>880</v>
      </c>
      <c r="N91" s="189">
        <v>60.180000000000007</v>
      </c>
      <c r="O91" s="80">
        <f>+L91*'PRECIOS SEGUN ADJ (RURAL)'!$B$2*'PRECIOS SEGUN ADJ (RURAL)'!$C$2</f>
        <v>52958.400000000001</v>
      </c>
      <c r="P91" s="80" t="e" vm="1">
        <f>+[4]!NumLetras(O91,"PESO","PESOS DOMINICANOS","$EE $m CON #d/100 CENTAVOS")</f>
        <v>#VALUE!</v>
      </c>
      <c r="Q91" s="80">
        <f t="shared" si="53"/>
        <v>8473.34</v>
      </c>
      <c r="R91" s="165">
        <v>4</v>
      </c>
      <c r="S91" s="37">
        <f t="shared" si="34"/>
        <v>160</v>
      </c>
      <c r="T91" s="189">
        <v>33</v>
      </c>
      <c r="U91" s="80">
        <f>+R91*'PRECIOS SEGUN ADJ (RURAL)'!$B$3*'PRECIOS SEGUN ADJ (RURAL)'!$C$3</f>
        <v>5280</v>
      </c>
      <c r="V91" s="80" t="e" vm="1">
        <f>+[4]!NumLetras(U91,"PESO","PESOS DOMINICANOS","$EE $m CON #d/100 CENTAVOS")</f>
        <v>#VALUE!</v>
      </c>
      <c r="W91" s="165">
        <v>51</v>
      </c>
      <c r="X91" s="37">
        <f t="shared" si="35"/>
        <v>2040</v>
      </c>
      <c r="Y91" s="189">
        <v>87.91</v>
      </c>
      <c r="Z91" s="80">
        <f>+W91*'PRECIOS SEGUN ADJ (RURAL)'!$B$4*'PRECIOS SEGUN ADJ (RURAL)'!$C$4</f>
        <v>179336.4</v>
      </c>
      <c r="AA91" s="80" t="e" vm="1">
        <f>+[4]!NumLetras(Z91,"PESO","PESOS DOMINICANOS","$EE $m CON #d/100 CENTAVOS")</f>
        <v>#VALUE!</v>
      </c>
      <c r="AB91" s="80">
        <f t="shared" si="54"/>
        <v>32280.55</v>
      </c>
      <c r="AC91" s="165">
        <v>61</v>
      </c>
      <c r="AD91" s="37">
        <f t="shared" si="36"/>
        <v>2440</v>
      </c>
      <c r="AE91" s="189">
        <v>53.95</v>
      </c>
      <c r="AF91" s="80">
        <f>+AC91*'PRECIOS SEGUN ADJ (RURAL)'!$B$5*'PRECIOS SEGUN ADJ (RURAL)'!$C$5</f>
        <v>131638</v>
      </c>
      <c r="AG91" s="80" t="e" vm="1">
        <f>+[4]!NumLetras(AF91,"PESO","PESOS DOMINICANOS","$EE $m CON #d/100 CENTAVOS")</f>
        <v>#VALUE!</v>
      </c>
      <c r="AH91" s="165">
        <v>8</v>
      </c>
      <c r="AI91" s="37">
        <f t="shared" si="37"/>
        <v>320</v>
      </c>
      <c r="AJ91" s="189">
        <v>29.05</v>
      </c>
      <c r="AK91" s="80">
        <f>+AH91*'PRECIOS SEGUN ADJ (RURAL)'!$B$6*'PRECIOS SEGUN ADJ (RURAL)'!$C$6</f>
        <v>9296</v>
      </c>
      <c r="AL91" s="80" t="e" vm="1">
        <f>+[4]!NumLetras(AK91,"PESO","PESOS DOMINICANOS","$EE $m CON #d/100 CENTAVOS")</f>
        <v>#VALUE!</v>
      </c>
      <c r="AM91" s="80">
        <f t="shared" si="55"/>
        <v>1487.36</v>
      </c>
      <c r="AN91" s="165">
        <v>19</v>
      </c>
      <c r="AO91" s="37">
        <f t="shared" si="38"/>
        <v>760</v>
      </c>
      <c r="AP91" s="189">
        <v>304.44</v>
      </c>
      <c r="AQ91" s="80">
        <f>+AN91*'PRECIOS SEGUN ADJ (RURAL)'!$B$7*'PRECIOS SEGUN ADJ (RURAL)'!$C$7</f>
        <v>231374.4</v>
      </c>
      <c r="AR91" s="80" t="e" vm="1">
        <f>+[4]!NumLetras(AQ91,"PESO","PESOS DOMINICANOS","$EE $m CON #d/100 CENTAVOS")</f>
        <v>#VALUE!</v>
      </c>
      <c r="AS91" s="80">
        <f t="shared" si="56"/>
        <v>41647.39</v>
      </c>
      <c r="AT91" s="165">
        <v>4</v>
      </c>
      <c r="AU91" s="37">
        <f t="shared" si="39"/>
        <v>160</v>
      </c>
      <c r="AV91" s="189">
        <v>140.38999999999999</v>
      </c>
      <c r="AW91" s="80">
        <f>+AT91*'PRECIOS SEGUN ADJ (RURAL)'!$B$8*'PRECIOS SEGUN ADJ (RURAL)'!$C$8</f>
        <v>22462.399999999998</v>
      </c>
      <c r="AX91" s="80" t="e" vm="1">
        <f>+[4]!NumLetras(AW91,"PESO","PESOS DOMINICANOS","$EE $m CON #d/100 CENTAVOS")</f>
        <v>#VALUE!</v>
      </c>
      <c r="AY91" s="80">
        <f t="shared" si="57"/>
        <v>4043.23</v>
      </c>
      <c r="AZ91" s="165">
        <v>15</v>
      </c>
      <c r="BA91" s="37">
        <f t="shared" si="40"/>
        <v>600</v>
      </c>
      <c r="BB91" s="189">
        <v>68.099999999999994</v>
      </c>
      <c r="BC91" s="80">
        <f>+AZ91*'PRECIOS SEGUN ADJ (RURAL)'!$B$9*'PRECIOS SEGUN ADJ (RURAL)'!$C$9</f>
        <v>40859.999999999993</v>
      </c>
      <c r="BD91" s="80" t="e" vm="1">
        <f>+[4]!NumLetras(BC91,"PESO","PESOS DOMINICANOS","$EE $m CON #d/100 CENTAVOS")</f>
        <v>#VALUE!</v>
      </c>
      <c r="BE91" s="165">
        <v>331</v>
      </c>
      <c r="BF91" s="37">
        <f t="shared" si="58"/>
        <v>6620</v>
      </c>
      <c r="BG91" s="189">
        <v>5.5</v>
      </c>
      <c r="BH91" s="80">
        <f>+BE91*'PRECIOS SEGUN ADJ (RURAL)'!$B$10*'PRECIOS SEGUN ADJ (RURAL)'!$C$10</f>
        <v>36410</v>
      </c>
      <c r="BI91" s="80" t="e" vm="1">
        <f>+[4]!NumLetras(BH91,"PESO","PESOS DOMINICANOS","$EE $m CON #d/100 CENTAVOS")</f>
        <v>#VALUE!</v>
      </c>
      <c r="BJ91" s="165">
        <v>331</v>
      </c>
      <c r="BK91" s="37">
        <f t="shared" si="41"/>
        <v>13240</v>
      </c>
      <c r="BL91" s="189">
        <v>7.1500000000000012</v>
      </c>
      <c r="BM91" s="80">
        <f>+BJ91*'PRECIOS SEGUN ADJ (RURAL)'!$B$11*'PRECIOS SEGUN ADJ (RURAL)'!$C$11</f>
        <v>94666</v>
      </c>
      <c r="BN91" s="80" t="e" vm="1">
        <f>+[4]!NumLetras(BM91,"PESO","PESOS DOMINICANOS","$EE $m CON #d/100 CENTAVOS")</f>
        <v>#VALUE!</v>
      </c>
      <c r="BO91" s="165">
        <v>331</v>
      </c>
      <c r="BP91" s="37">
        <f t="shared" si="42"/>
        <v>13240</v>
      </c>
      <c r="BQ91" s="189">
        <v>6.84</v>
      </c>
      <c r="BR91" s="80">
        <f>+BO91*'PRECIOS SEGUN ADJ (RURAL)'!$B$12*'PRECIOS SEGUN ADJ (RURAL)'!$C$12</f>
        <v>90561.600000000006</v>
      </c>
      <c r="BS91" s="80" t="e" vm="1">
        <f>+[4]!NumLetras(BR91,"PESO","PESOS DOMINICANOS","$EE $m CON #d/100 CENTAVOS")</f>
        <v>#VALUE!</v>
      </c>
      <c r="BT91" s="193">
        <v>42</v>
      </c>
      <c r="BU91" s="194">
        <f t="shared" si="43"/>
        <v>1680</v>
      </c>
      <c r="BV91" s="195">
        <v>21.68</v>
      </c>
      <c r="BW91" s="196">
        <f>+BT91*'PRECIOS SEGUN ADJ (RURAL)'!$B$13*'PRECIOS SEGUN ADJ (RURAL)'!$C$13</f>
        <v>36422.399999999994</v>
      </c>
      <c r="BX91" s="196" t="e" vm="1">
        <f>+[4]!NumLetras(BW91,"PESO","PESOS DOMINICANOS","$EE $m CON #d/100 CENTAVOS")</f>
        <v>#VALUE!</v>
      </c>
      <c r="BY91" s="165">
        <v>331</v>
      </c>
      <c r="BZ91" s="37">
        <f t="shared" si="44"/>
        <v>13240</v>
      </c>
      <c r="CA91" s="189">
        <v>6.5999999999999988</v>
      </c>
      <c r="CB91" s="80">
        <f>+BY91*'PRECIOS SEGUN ADJ (RURAL)'!$B$14*'PRECIOS SEGUN ADJ (RURAL)'!$C$14</f>
        <v>87384</v>
      </c>
      <c r="CC91" s="80" t="e" vm="1">
        <f>+[4]!NumLetras(CB91,"PESO","PESOS DOMINICANOS","$EE $m CON #d/100 CENTAVOS")</f>
        <v>#VALUE!</v>
      </c>
      <c r="CD91" s="165">
        <v>11</v>
      </c>
      <c r="CE91" s="37">
        <f t="shared" si="45"/>
        <v>440</v>
      </c>
      <c r="CF91" s="189">
        <v>82.59999999999998</v>
      </c>
      <c r="CG91" s="80">
        <f>+CD91*'PRECIOS SEGUN ADJ (RURAL)'!$B$15*'PRECIOS SEGUN ADJ (RURAL)'!$C$15</f>
        <v>36344</v>
      </c>
      <c r="CH91" s="80" t="e" vm="1">
        <f>+[4]!NumLetras(CG91,"PESO","PESOS DOMINICANOS","$EE $m CON #d/100 CENTAVOS")</f>
        <v>#VALUE!</v>
      </c>
      <c r="CI91" s="80">
        <f t="shared" si="59"/>
        <v>6541.92</v>
      </c>
      <c r="CJ91" s="197">
        <v>331</v>
      </c>
      <c r="CK91" s="198">
        <f t="shared" si="60"/>
        <v>6620</v>
      </c>
      <c r="CL91" s="199">
        <v>5.5</v>
      </c>
      <c r="CM91" s="200">
        <f>+CJ91*'PRECIOS SEGUN ADJ (RURAL)'!$B$16*'PRECIOS SEGUN ADJ (RURAL)'!$C$16</f>
        <v>36410</v>
      </c>
      <c r="CN91" s="200" t="e" vm="1">
        <f>+[4]!NumLetras(CM91,"PESO","PESOS DOMINICANOS","$EE $m CON #d/100 CENTAVOS")</f>
        <v>#VALUE!</v>
      </c>
      <c r="CO91" s="165">
        <v>331</v>
      </c>
      <c r="CP91" s="37">
        <f t="shared" si="46"/>
        <v>13240</v>
      </c>
      <c r="CQ91" s="189">
        <v>23.059999999999995</v>
      </c>
      <c r="CR91" s="80">
        <f>+CO91*'PRECIOS SEGUN ADJ (RURAL)'!$B$17*'PRECIOS SEGUN ADJ (RURAL)'!$C$17</f>
        <v>305314.39999999997</v>
      </c>
      <c r="CS91" s="80" t="e" vm="1">
        <f>+[4]!NumLetras(CR91,"PESO","PESOS DOMINICANOS","$EE $m CON #d/100 CENTAVOS")</f>
        <v>#VALUE!</v>
      </c>
      <c r="CT91" s="201">
        <v>19</v>
      </c>
      <c r="CU91" s="202">
        <f t="shared" si="47"/>
        <v>760</v>
      </c>
      <c r="CV91" s="203">
        <v>220</v>
      </c>
      <c r="CW91" s="204">
        <f>+CT91*'PRECIOS SEGUN ADJ (RURAL)'!$B$18*'PRECIOS SEGUN ADJ (RURAL)'!$C$18</f>
        <v>167200</v>
      </c>
      <c r="CX91" s="204" t="e" vm="1">
        <f>+[4]!NumLetras(CW91,"PESO","PESOS DOMINICANOS","$EE $m CON #d/100 CENTAVOS")</f>
        <v>#VALUE!</v>
      </c>
      <c r="CY91" s="204">
        <f t="shared" si="61"/>
        <v>30096</v>
      </c>
      <c r="CZ91" s="165">
        <v>13</v>
      </c>
      <c r="DA91" s="37">
        <f t="shared" si="48"/>
        <v>520</v>
      </c>
      <c r="DB91" s="189">
        <v>21.83</v>
      </c>
      <c r="DC91" s="80">
        <f>+CZ91*'PRECIOS SEGUN ADJ (RURAL)'!$B$19*'PRECIOS SEGUN ADJ (RURAL)'!$C$19</f>
        <v>11351.599999999999</v>
      </c>
      <c r="DD91" s="80" t="e" vm="1">
        <f>+[4]!NumLetras(DC91,"PESO","PESOS DOMINICANOS","$EE $m CON #d/100 CENTAVOS")</f>
        <v>#VALUE!</v>
      </c>
      <c r="DE91" s="80">
        <f t="shared" si="62"/>
        <v>2043.29</v>
      </c>
      <c r="DF91" s="165">
        <v>48</v>
      </c>
      <c r="DG91" s="37">
        <f t="shared" si="49"/>
        <v>1920</v>
      </c>
      <c r="DH91" s="189">
        <v>33</v>
      </c>
      <c r="DI91" s="80">
        <f>+DF91*'PRECIOS SEGUN ADJ (RURAL)'!$B$20*'PRECIOS SEGUN ADJ (RURAL)'!$C$20</f>
        <v>63360</v>
      </c>
      <c r="DJ91" s="80" t="e" vm="1">
        <f>+[4]!NumLetras(DI91,"PESO","PESOS DOMINICANOS","$EE $m CON #d/100 CENTAVOS")</f>
        <v>#VALUE!</v>
      </c>
      <c r="DK91" s="80">
        <f t="shared" si="63"/>
        <v>1512016.5199999998</v>
      </c>
      <c r="DL91" s="80" t="e" vm="1">
        <f>+[4]!NumLetras(DK91,"PESO","PESOS DOMINICANOS","$EE $m CON #d/100 CENTAVOS")</f>
        <v>#VALUE!</v>
      </c>
      <c r="DM91" s="80">
        <f t="shared" si="50"/>
        <v>1638629.5999999999</v>
      </c>
      <c r="DN91" s="80" t="e" vm="1">
        <f>+[4]!NumLetras(DM91,"PESO","PESOS DOMINICANOS","$EE $m CON #d/100 CENTAVOS")</f>
        <v>#VALUE!</v>
      </c>
      <c r="DO91" s="80">
        <f t="shared" si="51"/>
        <v>126613.07999999999</v>
      </c>
      <c r="DP91" s="80" t="e" vm="1">
        <f>+[4]!NumLetras(DO91,"PESO","PESOS DOMINICANOS","$EE $m CON #d/100 CENTAVOS")</f>
        <v>#VALUE!</v>
      </c>
      <c r="DQ91" s="80">
        <f t="shared" si="64"/>
        <v>327725.92</v>
      </c>
      <c r="DR91" s="80" t="e" vm="1">
        <f>+[4]!NumLetras(DQ91,"PESO","PESOS DOMINICANOS","$EE $m CON #d/100 CENTAVOS")</f>
        <v>#VALUE!</v>
      </c>
      <c r="DS91" s="80">
        <f t="shared" si="65"/>
        <v>16386.3</v>
      </c>
      <c r="DT91" s="80"/>
      <c r="DU91" s="37" t="str">
        <f>+VLOOKUP(D91,'RURAL XENIA'!F:H,2,0)</f>
        <v>R-16</v>
      </c>
    </row>
    <row r="92" spans="1:125" hidden="1">
      <c r="A92" s="37">
        <v>91</v>
      </c>
      <c r="B92" s="37">
        <v>91</v>
      </c>
      <c r="C92" s="26" t="s">
        <v>1558</v>
      </c>
      <c r="D92" s="37">
        <v>1001066495</v>
      </c>
      <c r="E92" s="37" t="str">
        <f>+VLOOKUP(D92,'INFORMACION DE PROVEEDORES'!C:I,2,0)</f>
        <v>010-0106649-5</v>
      </c>
      <c r="F92" s="26" t="str">
        <f>+VLOOKUP(D92,'INFORMACION DE PROVEEDORES'!C:J,4,0)</f>
        <v>JUAN FIDEL MARTE VARGAS</v>
      </c>
      <c r="G92" s="37" t="str">
        <f>+VLOOKUP(D92,'INFORMACION DE PROVEEDORES'!C:K,5,0)</f>
        <v>010-0106649-5</v>
      </c>
      <c r="H92" s="26" t="str">
        <f>+VLOOKUP(D92,'INFORMACION DE PROVEEDORES'!C:L,7,0)</f>
        <v>BARTOLOME OLEGARIO PEREZ NO.81 B LA PLACETA</v>
      </c>
      <c r="I92" s="37" t="str">
        <f>+VLOOKUP(D92,'INFORMACION DE PROVEEDORES'!C:M,3,0)</f>
        <v xml:space="preserve"> FÍSICA</v>
      </c>
      <c r="J92" s="37">
        <v>1</v>
      </c>
      <c r="K92" s="37">
        <v>117</v>
      </c>
      <c r="L92" s="37">
        <v>8</v>
      </c>
      <c r="M92" s="37">
        <f t="shared" si="52"/>
        <v>320</v>
      </c>
      <c r="N92" s="189">
        <v>60.180000000000007</v>
      </c>
      <c r="O92" s="80">
        <f>+L92*'PRECIOS SEGUN ADJ (RURAL)'!$B$2*'PRECIOS SEGUN ADJ (RURAL)'!$C$2</f>
        <v>19257.599999999999</v>
      </c>
      <c r="P92" s="80" t="e" vm="1">
        <f>+[4]!NumLetras(O92,"PESO","PESOS DOMINICANOS","$EE $m CON #d/100 CENTAVOS")</f>
        <v>#VALUE!</v>
      </c>
      <c r="Q92" s="80">
        <f t="shared" si="53"/>
        <v>3081.22</v>
      </c>
      <c r="R92" s="165">
        <v>2</v>
      </c>
      <c r="S92" s="37">
        <f t="shared" si="34"/>
        <v>80</v>
      </c>
      <c r="T92" s="189">
        <v>33</v>
      </c>
      <c r="U92" s="80">
        <f>+R92*'PRECIOS SEGUN ADJ (RURAL)'!$B$3*'PRECIOS SEGUN ADJ (RURAL)'!$C$3</f>
        <v>2640</v>
      </c>
      <c r="V92" s="80" t="e" vm="1">
        <f>+[4]!NumLetras(U92,"PESO","PESOS DOMINICANOS","$EE $m CON #d/100 CENTAVOS")</f>
        <v>#VALUE!</v>
      </c>
      <c r="W92" s="165">
        <v>18</v>
      </c>
      <c r="X92" s="37">
        <f t="shared" si="35"/>
        <v>720</v>
      </c>
      <c r="Y92" s="189">
        <v>87.91</v>
      </c>
      <c r="Z92" s="80">
        <f>+W92*'PRECIOS SEGUN ADJ (RURAL)'!$B$4*'PRECIOS SEGUN ADJ (RURAL)'!$C$4</f>
        <v>63295.199999999997</v>
      </c>
      <c r="AA92" s="80" t="e" vm="1">
        <f>+[4]!NumLetras(Z92,"PESO","PESOS DOMINICANOS","$EE $m CON #d/100 CENTAVOS")</f>
        <v>#VALUE!</v>
      </c>
      <c r="AB92" s="80">
        <f t="shared" si="54"/>
        <v>11393.14</v>
      </c>
      <c r="AC92" s="165">
        <v>22</v>
      </c>
      <c r="AD92" s="37">
        <f t="shared" si="36"/>
        <v>880</v>
      </c>
      <c r="AE92" s="189">
        <v>53.95</v>
      </c>
      <c r="AF92" s="80">
        <f>+AC92*'PRECIOS SEGUN ADJ (RURAL)'!$B$5*'PRECIOS SEGUN ADJ (RURAL)'!$C$5</f>
        <v>47476</v>
      </c>
      <c r="AG92" s="80" t="e" vm="1">
        <f>+[4]!NumLetras(AF92,"PESO","PESOS DOMINICANOS","$EE $m CON #d/100 CENTAVOS")</f>
        <v>#VALUE!</v>
      </c>
      <c r="AH92" s="165">
        <v>3</v>
      </c>
      <c r="AI92" s="37">
        <f t="shared" si="37"/>
        <v>120</v>
      </c>
      <c r="AJ92" s="189">
        <v>29.05</v>
      </c>
      <c r="AK92" s="80">
        <f>+AH92*'PRECIOS SEGUN ADJ (RURAL)'!$B$6*'PRECIOS SEGUN ADJ (RURAL)'!$C$6</f>
        <v>3486</v>
      </c>
      <c r="AL92" s="80" t="e" vm="1">
        <f>+[4]!NumLetras(AK92,"PESO","PESOS DOMINICANOS","$EE $m CON #d/100 CENTAVOS")</f>
        <v>#VALUE!</v>
      </c>
      <c r="AM92" s="80">
        <f t="shared" si="55"/>
        <v>557.76</v>
      </c>
      <c r="AN92" s="165">
        <v>7</v>
      </c>
      <c r="AO92" s="37">
        <f t="shared" si="38"/>
        <v>280</v>
      </c>
      <c r="AP92" s="189">
        <v>304.44</v>
      </c>
      <c r="AQ92" s="80">
        <f>+AN92*'PRECIOS SEGUN ADJ (RURAL)'!$B$7*'PRECIOS SEGUN ADJ (RURAL)'!$C$7</f>
        <v>85243.199999999997</v>
      </c>
      <c r="AR92" s="80" t="e" vm="1">
        <f>+[4]!NumLetras(AQ92,"PESO","PESOS DOMINICANOS","$EE $m CON #d/100 CENTAVOS")</f>
        <v>#VALUE!</v>
      </c>
      <c r="AS92" s="80">
        <f t="shared" si="56"/>
        <v>15343.78</v>
      </c>
      <c r="AT92" s="165">
        <v>2</v>
      </c>
      <c r="AU92" s="37">
        <f t="shared" si="39"/>
        <v>80</v>
      </c>
      <c r="AV92" s="189">
        <v>140.38999999999999</v>
      </c>
      <c r="AW92" s="80">
        <f>+AT92*'PRECIOS SEGUN ADJ (RURAL)'!$B$8*'PRECIOS SEGUN ADJ (RURAL)'!$C$8</f>
        <v>11231.199999999999</v>
      </c>
      <c r="AX92" s="80" t="e" vm="1">
        <f>+[4]!NumLetras(AW92,"PESO","PESOS DOMINICANOS","$EE $m CON #d/100 CENTAVOS")</f>
        <v>#VALUE!</v>
      </c>
      <c r="AY92" s="80">
        <f t="shared" si="57"/>
        <v>2021.62</v>
      </c>
      <c r="AZ92" s="165">
        <v>6</v>
      </c>
      <c r="BA92" s="37">
        <f t="shared" si="40"/>
        <v>240</v>
      </c>
      <c r="BB92" s="189">
        <v>68.099999999999994</v>
      </c>
      <c r="BC92" s="80">
        <f>+AZ92*'PRECIOS SEGUN ADJ (RURAL)'!$B$9*'PRECIOS SEGUN ADJ (RURAL)'!$C$9</f>
        <v>16343.999999999998</v>
      </c>
      <c r="BD92" s="80" t="e" vm="1">
        <f>+[4]!NumLetras(BC92,"PESO","PESOS DOMINICANOS","$EE $m CON #d/100 CENTAVOS")</f>
        <v>#VALUE!</v>
      </c>
      <c r="BE92" s="165">
        <v>117</v>
      </c>
      <c r="BF92" s="37">
        <f t="shared" si="58"/>
        <v>2340</v>
      </c>
      <c r="BG92" s="189">
        <v>5.5</v>
      </c>
      <c r="BH92" s="80">
        <f>+BE92*'PRECIOS SEGUN ADJ (RURAL)'!$B$10*'PRECIOS SEGUN ADJ (RURAL)'!$C$10</f>
        <v>12870</v>
      </c>
      <c r="BI92" s="80" t="e" vm="1">
        <f>+[4]!NumLetras(BH92,"PESO","PESOS DOMINICANOS","$EE $m CON #d/100 CENTAVOS")</f>
        <v>#VALUE!</v>
      </c>
      <c r="BJ92" s="165">
        <v>117</v>
      </c>
      <c r="BK92" s="37">
        <f t="shared" si="41"/>
        <v>4680</v>
      </c>
      <c r="BL92" s="189">
        <v>7.1500000000000012</v>
      </c>
      <c r="BM92" s="80">
        <f>+BJ92*'PRECIOS SEGUN ADJ (RURAL)'!$B$11*'PRECIOS SEGUN ADJ (RURAL)'!$C$11</f>
        <v>33462</v>
      </c>
      <c r="BN92" s="80" t="e" vm="1">
        <f>+[4]!NumLetras(BM92,"PESO","PESOS DOMINICANOS","$EE $m CON #d/100 CENTAVOS")</f>
        <v>#VALUE!</v>
      </c>
      <c r="BO92" s="165">
        <v>117</v>
      </c>
      <c r="BP92" s="37">
        <f t="shared" si="42"/>
        <v>4680</v>
      </c>
      <c r="BQ92" s="189">
        <v>6.84</v>
      </c>
      <c r="BR92" s="80">
        <f>+BO92*'PRECIOS SEGUN ADJ (RURAL)'!$B$12*'PRECIOS SEGUN ADJ (RURAL)'!$C$12</f>
        <v>32011.199999999997</v>
      </c>
      <c r="BS92" s="80" t="e" vm="1">
        <f>+[4]!NumLetras(BR92,"PESO","PESOS DOMINICANOS","$EE $m CON #d/100 CENTAVOS")</f>
        <v>#VALUE!</v>
      </c>
      <c r="BT92" s="193">
        <v>15</v>
      </c>
      <c r="BU92" s="194">
        <f t="shared" si="43"/>
        <v>600</v>
      </c>
      <c r="BV92" s="195">
        <v>21.68</v>
      </c>
      <c r="BW92" s="196">
        <f>+BT92*'PRECIOS SEGUN ADJ (RURAL)'!$B$13*'PRECIOS SEGUN ADJ (RURAL)'!$C$13</f>
        <v>13008</v>
      </c>
      <c r="BX92" s="196" t="e" vm="1">
        <f>+[4]!NumLetras(BW92,"PESO","PESOS DOMINICANOS","$EE $m CON #d/100 CENTAVOS")</f>
        <v>#VALUE!</v>
      </c>
      <c r="BY92" s="165">
        <v>117</v>
      </c>
      <c r="BZ92" s="37">
        <f t="shared" si="44"/>
        <v>4680</v>
      </c>
      <c r="CA92" s="189">
        <v>6.5999999999999988</v>
      </c>
      <c r="CB92" s="80">
        <f>+BY92*'PRECIOS SEGUN ADJ (RURAL)'!$B$14*'PRECIOS SEGUN ADJ (RURAL)'!$C$14</f>
        <v>30887.999999999996</v>
      </c>
      <c r="CC92" s="80" t="e" vm="1">
        <f>+[4]!NumLetras(CB92,"PESO","PESOS DOMINICANOS","$EE $m CON #d/100 CENTAVOS")</f>
        <v>#VALUE!</v>
      </c>
      <c r="CD92" s="165">
        <v>4</v>
      </c>
      <c r="CE92" s="37">
        <f t="shared" si="45"/>
        <v>160</v>
      </c>
      <c r="CF92" s="189">
        <v>82.59999999999998</v>
      </c>
      <c r="CG92" s="80">
        <f>+CD92*'PRECIOS SEGUN ADJ (RURAL)'!$B$15*'PRECIOS SEGUN ADJ (RURAL)'!$C$15</f>
        <v>13216</v>
      </c>
      <c r="CH92" s="80" t="e" vm="1">
        <f>+[4]!NumLetras(CG92,"PESO","PESOS DOMINICANOS","$EE $m CON #d/100 CENTAVOS")</f>
        <v>#VALUE!</v>
      </c>
      <c r="CI92" s="80">
        <f t="shared" si="59"/>
        <v>2378.88</v>
      </c>
      <c r="CJ92" s="197">
        <v>117</v>
      </c>
      <c r="CK92" s="198">
        <f t="shared" si="60"/>
        <v>2340</v>
      </c>
      <c r="CL92" s="199">
        <v>5.5</v>
      </c>
      <c r="CM92" s="200">
        <f>+CJ92*'PRECIOS SEGUN ADJ (RURAL)'!$B$16*'PRECIOS SEGUN ADJ (RURAL)'!$C$16</f>
        <v>12870</v>
      </c>
      <c r="CN92" s="200" t="e" vm="1">
        <f>+[4]!NumLetras(CM92,"PESO","PESOS DOMINICANOS","$EE $m CON #d/100 CENTAVOS")</f>
        <v>#VALUE!</v>
      </c>
      <c r="CO92" s="165">
        <v>117</v>
      </c>
      <c r="CP92" s="37">
        <f t="shared" si="46"/>
        <v>4680</v>
      </c>
      <c r="CQ92" s="189">
        <v>23.059999999999995</v>
      </c>
      <c r="CR92" s="80">
        <f>+CO92*'PRECIOS SEGUN ADJ (RURAL)'!$B$17*'PRECIOS SEGUN ADJ (RURAL)'!$C$17</f>
        <v>107920.8</v>
      </c>
      <c r="CS92" s="80" t="e" vm="1">
        <f>+[4]!NumLetras(CR92,"PESO","PESOS DOMINICANOS","$EE $m CON #d/100 CENTAVOS")</f>
        <v>#VALUE!</v>
      </c>
      <c r="CT92" s="201">
        <v>7</v>
      </c>
      <c r="CU92" s="202">
        <f t="shared" si="47"/>
        <v>280</v>
      </c>
      <c r="CV92" s="203">
        <v>220</v>
      </c>
      <c r="CW92" s="204">
        <f>+CT92*'PRECIOS SEGUN ADJ (RURAL)'!$B$18*'PRECIOS SEGUN ADJ (RURAL)'!$C$18</f>
        <v>61600</v>
      </c>
      <c r="CX92" s="204" t="e" vm="1">
        <f>+[4]!NumLetras(CW92,"PESO","PESOS DOMINICANOS","$EE $m CON #d/100 CENTAVOS")</f>
        <v>#VALUE!</v>
      </c>
      <c r="CY92" s="204">
        <f t="shared" si="61"/>
        <v>11088</v>
      </c>
      <c r="CZ92" s="165">
        <v>5</v>
      </c>
      <c r="DA92" s="37">
        <f t="shared" si="48"/>
        <v>200</v>
      </c>
      <c r="DB92" s="189">
        <v>21.83</v>
      </c>
      <c r="DC92" s="80">
        <f>+CZ92*'PRECIOS SEGUN ADJ (RURAL)'!$B$19*'PRECIOS SEGUN ADJ (RURAL)'!$C$19</f>
        <v>4366</v>
      </c>
      <c r="DD92" s="80" t="e" vm="1">
        <f>+[4]!NumLetras(DC92,"PESO","PESOS DOMINICANOS","$EE $m CON #d/100 CENTAVOS")</f>
        <v>#VALUE!</v>
      </c>
      <c r="DE92" s="80">
        <f t="shared" si="62"/>
        <v>785.88</v>
      </c>
      <c r="DF92" s="165">
        <v>17</v>
      </c>
      <c r="DG92" s="37">
        <f t="shared" si="49"/>
        <v>680</v>
      </c>
      <c r="DH92" s="189">
        <v>33</v>
      </c>
      <c r="DI92" s="80">
        <f>+DF92*'PRECIOS SEGUN ADJ (RURAL)'!$B$20*'PRECIOS SEGUN ADJ (RURAL)'!$C$20</f>
        <v>22440</v>
      </c>
      <c r="DJ92" s="80" t="e" vm="1">
        <f>+[4]!NumLetras(DI92,"PESO","PESOS DOMINICANOS","$EE $m CON #d/100 CENTAVOS")</f>
        <v>#VALUE!</v>
      </c>
      <c r="DK92" s="80">
        <f t="shared" si="63"/>
        <v>546974.91999999993</v>
      </c>
      <c r="DL92" s="80" t="e" vm="1">
        <f>+[4]!NumLetras(DK92,"PESO","PESOS DOMINICANOS","$EE $m CON #d/100 CENTAVOS")</f>
        <v>#VALUE!</v>
      </c>
      <c r="DM92" s="80">
        <f t="shared" si="50"/>
        <v>593625.19999999995</v>
      </c>
      <c r="DN92" s="80" t="e" vm="1">
        <f>+[4]!NumLetras(DM92,"PESO","PESOS DOMINICANOS","$EE $m CON #d/100 CENTAVOS")</f>
        <v>#VALUE!</v>
      </c>
      <c r="DO92" s="80">
        <f t="shared" si="51"/>
        <v>46650.28</v>
      </c>
      <c r="DP92" s="80" t="e" vm="1">
        <f>+[4]!NumLetras(DO92,"PESO","PESOS DOMINICANOS","$EE $m CON #d/100 CENTAVOS")</f>
        <v>#VALUE!</v>
      </c>
      <c r="DQ92" s="80">
        <f t="shared" si="64"/>
        <v>118725.04</v>
      </c>
      <c r="DR92" s="80" t="e" vm="1">
        <f>+[4]!NumLetras(DQ92,"PESO","PESOS DOMINICANOS","$EE $m CON #d/100 CENTAVOS")</f>
        <v>#VALUE!</v>
      </c>
      <c r="DS92" s="80">
        <f t="shared" si="65"/>
        <v>5936.25</v>
      </c>
      <c r="DT92" s="80"/>
      <c r="DU92" s="37" t="str">
        <f>+VLOOKUP(D92,'RURAL XENIA'!F:H,2,0)</f>
        <v>R-04</v>
      </c>
    </row>
    <row r="93" spans="1:125" hidden="1">
      <c r="A93" s="37">
        <v>92</v>
      </c>
      <c r="B93" s="37">
        <v>92</v>
      </c>
      <c r="C93" s="26" t="s">
        <v>1569</v>
      </c>
      <c r="D93" s="37">
        <v>300645959</v>
      </c>
      <c r="E93" s="37" t="str">
        <f>+VLOOKUP(D93,'INFORMACION DE PROVEEDORES'!C:I,2,0)</f>
        <v>003-0064595-9</v>
      </c>
      <c r="F93" s="26" t="str">
        <f>+VLOOKUP(D93,'INFORMACION DE PROVEEDORES'!C:J,4,0)</f>
        <v>JUAN PABLO BERNABE ROMERO</v>
      </c>
      <c r="G93" s="37" t="str">
        <f>+VLOOKUP(D93,'INFORMACION DE PROVEEDORES'!C:K,5,0)</f>
        <v>003-0064595-9</v>
      </c>
      <c r="H93" s="26" t="str">
        <f>+VLOOKUP(D93,'INFORMACION DE PROVEEDORES'!C:L,7,0)</f>
        <v xml:space="preserve">FRANCISCO ALBERTO CAAMAÑO, NO. 41, BOCA CANASTA, BANI </v>
      </c>
      <c r="I93" s="37" t="str">
        <f>+VLOOKUP(D93,'INFORMACION DE PROVEEDORES'!C:M,3,0)</f>
        <v xml:space="preserve"> FÍSICA</v>
      </c>
      <c r="J93" s="37">
        <v>2</v>
      </c>
      <c r="K93" s="37">
        <v>204</v>
      </c>
      <c r="L93" s="37">
        <v>14</v>
      </c>
      <c r="M93" s="37">
        <f t="shared" si="52"/>
        <v>560</v>
      </c>
      <c r="N93" s="189">
        <v>60.180000000000007</v>
      </c>
      <c r="O93" s="80">
        <f>+L93*'PRECIOS SEGUN ADJ (RURAL)'!$B$2*'PRECIOS SEGUN ADJ (RURAL)'!$C$2</f>
        <v>33700.800000000003</v>
      </c>
      <c r="P93" s="80" t="e" vm="1">
        <f>+[4]!NumLetras(O93,"PESO","PESOS DOMINICANOS","$EE $m CON #d/100 CENTAVOS")</f>
        <v>#VALUE!</v>
      </c>
      <c r="Q93" s="80">
        <f t="shared" si="53"/>
        <v>5392.13</v>
      </c>
      <c r="R93" s="165">
        <v>4</v>
      </c>
      <c r="S93" s="37">
        <f t="shared" si="34"/>
        <v>160</v>
      </c>
      <c r="T93" s="189">
        <v>33</v>
      </c>
      <c r="U93" s="80">
        <f>+R93*'PRECIOS SEGUN ADJ (RURAL)'!$B$3*'PRECIOS SEGUN ADJ (RURAL)'!$C$3</f>
        <v>5280</v>
      </c>
      <c r="V93" s="80" t="e" vm="1">
        <f>+[4]!NumLetras(U93,"PESO","PESOS DOMINICANOS","$EE $m CON #d/100 CENTAVOS")</f>
        <v>#VALUE!</v>
      </c>
      <c r="W93" s="165">
        <v>32</v>
      </c>
      <c r="X93" s="37">
        <f t="shared" si="35"/>
        <v>1280</v>
      </c>
      <c r="Y93" s="189">
        <v>87.91</v>
      </c>
      <c r="Z93" s="80">
        <f>+W93*'PRECIOS SEGUN ADJ (RURAL)'!$B$4*'PRECIOS SEGUN ADJ (RURAL)'!$C$4</f>
        <v>112524.79999999999</v>
      </c>
      <c r="AA93" s="80" t="e" vm="1">
        <f>+[4]!NumLetras(Z93,"PESO","PESOS DOMINICANOS","$EE $m CON #d/100 CENTAVOS")</f>
        <v>#VALUE!</v>
      </c>
      <c r="AB93" s="80">
        <f t="shared" si="54"/>
        <v>20254.46</v>
      </c>
      <c r="AC93" s="165">
        <v>39</v>
      </c>
      <c r="AD93" s="37">
        <f t="shared" si="36"/>
        <v>1560</v>
      </c>
      <c r="AE93" s="189">
        <v>53.95</v>
      </c>
      <c r="AF93" s="80">
        <f>+AC93*'PRECIOS SEGUN ADJ (RURAL)'!$B$5*'PRECIOS SEGUN ADJ (RURAL)'!$C$5</f>
        <v>84162</v>
      </c>
      <c r="AG93" s="80" t="e" vm="1">
        <f>+[4]!NumLetras(AF93,"PESO","PESOS DOMINICANOS","$EE $m CON #d/100 CENTAVOS")</f>
        <v>#VALUE!</v>
      </c>
      <c r="AH93" s="165">
        <v>6</v>
      </c>
      <c r="AI93" s="37">
        <f t="shared" si="37"/>
        <v>240</v>
      </c>
      <c r="AJ93" s="189">
        <v>29.05</v>
      </c>
      <c r="AK93" s="80">
        <f>+AH93*'PRECIOS SEGUN ADJ (RURAL)'!$B$6*'PRECIOS SEGUN ADJ (RURAL)'!$C$6</f>
        <v>6972</v>
      </c>
      <c r="AL93" s="80" t="e" vm="1">
        <f>+[4]!NumLetras(AK93,"PESO","PESOS DOMINICANOS","$EE $m CON #d/100 CENTAVOS")</f>
        <v>#VALUE!</v>
      </c>
      <c r="AM93" s="80">
        <f t="shared" si="55"/>
        <v>1115.52</v>
      </c>
      <c r="AN93" s="165">
        <v>12</v>
      </c>
      <c r="AO93" s="37">
        <f t="shared" si="38"/>
        <v>480</v>
      </c>
      <c r="AP93" s="189">
        <v>304.44</v>
      </c>
      <c r="AQ93" s="80">
        <f>+AN93*'PRECIOS SEGUN ADJ (RURAL)'!$B$7*'PRECIOS SEGUN ADJ (RURAL)'!$C$7</f>
        <v>146131.19999999998</v>
      </c>
      <c r="AR93" s="80" t="e" vm="1">
        <f>+[4]!NumLetras(AQ93,"PESO","PESOS DOMINICANOS","$EE $m CON #d/100 CENTAVOS")</f>
        <v>#VALUE!</v>
      </c>
      <c r="AS93" s="80">
        <f t="shared" si="56"/>
        <v>26303.62</v>
      </c>
      <c r="AT93" s="165">
        <v>4</v>
      </c>
      <c r="AU93" s="37">
        <f t="shared" si="39"/>
        <v>160</v>
      </c>
      <c r="AV93" s="189">
        <v>140.38999999999999</v>
      </c>
      <c r="AW93" s="80">
        <f>+AT93*'PRECIOS SEGUN ADJ (RURAL)'!$B$8*'PRECIOS SEGUN ADJ (RURAL)'!$C$8</f>
        <v>22462.399999999998</v>
      </c>
      <c r="AX93" s="80" t="e" vm="1">
        <f>+[4]!NumLetras(AW93,"PESO","PESOS DOMINICANOS","$EE $m CON #d/100 CENTAVOS")</f>
        <v>#VALUE!</v>
      </c>
      <c r="AY93" s="80">
        <f t="shared" si="57"/>
        <v>4043.23</v>
      </c>
      <c r="AZ93" s="165">
        <v>10</v>
      </c>
      <c r="BA93" s="37">
        <f t="shared" si="40"/>
        <v>400</v>
      </c>
      <c r="BB93" s="189">
        <v>68.099999999999994</v>
      </c>
      <c r="BC93" s="80">
        <f>+AZ93*'PRECIOS SEGUN ADJ (RURAL)'!$B$9*'PRECIOS SEGUN ADJ (RURAL)'!$C$9</f>
        <v>27240</v>
      </c>
      <c r="BD93" s="80" t="e" vm="1">
        <f>+[4]!NumLetras(BC93,"PESO","PESOS DOMINICANOS","$EE $m CON #d/100 CENTAVOS")</f>
        <v>#VALUE!</v>
      </c>
      <c r="BE93" s="165">
        <v>204</v>
      </c>
      <c r="BF93" s="37">
        <f t="shared" si="58"/>
        <v>4080</v>
      </c>
      <c r="BG93" s="189">
        <v>5.5</v>
      </c>
      <c r="BH93" s="80">
        <f>+BE93*'PRECIOS SEGUN ADJ (RURAL)'!$B$10*'PRECIOS SEGUN ADJ (RURAL)'!$C$10</f>
        <v>22440</v>
      </c>
      <c r="BI93" s="80" t="e" vm="1">
        <f>+[4]!NumLetras(BH93,"PESO","PESOS DOMINICANOS","$EE $m CON #d/100 CENTAVOS")</f>
        <v>#VALUE!</v>
      </c>
      <c r="BJ93" s="165">
        <v>204</v>
      </c>
      <c r="BK93" s="37">
        <f t="shared" si="41"/>
        <v>8160</v>
      </c>
      <c r="BL93" s="189">
        <v>7.1500000000000012</v>
      </c>
      <c r="BM93" s="80">
        <f>+BJ93*'PRECIOS SEGUN ADJ (RURAL)'!$B$11*'PRECIOS SEGUN ADJ (RURAL)'!$C$11</f>
        <v>58344.000000000007</v>
      </c>
      <c r="BN93" s="80" t="e" vm="1">
        <f>+[4]!NumLetras(BM93,"PESO","PESOS DOMINICANOS","$EE $m CON #d/100 CENTAVOS")</f>
        <v>#VALUE!</v>
      </c>
      <c r="BO93" s="165">
        <v>204</v>
      </c>
      <c r="BP93" s="37">
        <f t="shared" si="42"/>
        <v>8160</v>
      </c>
      <c r="BQ93" s="189">
        <v>6.84</v>
      </c>
      <c r="BR93" s="80">
        <f>+BO93*'PRECIOS SEGUN ADJ (RURAL)'!$B$12*'PRECIOS SEGUN ADJ (RURAL)'!$C$12</f>
        <v>55814.399999999994</v>
      </c>
      <c r="BS93" s="80" t="e" vm="1">
        <f>+[4]!NumLetras(BR93,"PESO","PESOS DOMINICANOS","$EE $m CON #d/100 CENTAVOS")</f>
        <v>#VALUE!</v>
      </c>
      <c r="BT93" s="193">
        <v>27</v>
      </c>
      <c r="BU93" s="194">
        <f t="shared" si="43"/>
        <v>1080</v>
      </c>
      <c r="BV93" s="195">
        <v>21.68</v>
      </c>
      <c r="BW93" s="196">
        <f>+BT93*'PRECIOS SEGUN ADJ (RURAL)'!$B$13*'PRECIOS SEGUN ADJ (RURAL)'!$C$13</f>
        <v>23414.400000000001</v>
      </c>
      <c r="BX93" s="196" t="e" vm="1">
        <f>+[4]!NumLetras(BW93,"PESO","PESOS DOMINICANOS","$EE $m CON #d/100 CENTAVOS")</f>
        <v>#VALUE!</v>
      </c>
      <c r="BY93" s="165">
        <v>204</v>
      </c>
      <c r="BZ93" s="37">
        <f t="shared" si="44"/>
        <v>8160</v>
      </c>
      <c r="CA93" s="189">
        <v>6.5999999999999988</v>
      </c>
      <c r="CB93" s="80">
        <f>+BY93*'PRECIOS SEGUN ADJ (RURAL)'!$B$14*'PRECIOS SEGUN ADJ (RURAL)'!$C$14</f>
        <v>53855.999999999993</v>
      </c>
      <c r="CC93" s="80" t="e" vm="1">
        <f>+[4]!NumLetras(CB93,"PESO","PESOS DOMINICANOS","$EE $m CON #d/100 CENTAVOS")</f>
        <v>#VALUE!</v>
      </c>
      <c r="CD93" s="165">
        <v>8</v>
      </c>
      <c r="CE93" s="37">
        <f t="shared" si="45"/>
        <v>320</v>
      </c>
      <c r="CF93" s="189">
        <v>82.59999999999998</v>
      </c>
      <c r="CG93" s="80">
        <f>+CD93*'PRECIOS SEGUN ADJ (RURAL)'!$B$15*'PRECIOS SEGUN ADJ (RURAL)'!$C$15</f>
        <v>26432</v>
      </c>
      <c r="CH93" s="80" t="e" vm="1">
        <f>+[4]!NumLetras(CG93,"PESO","PESOS DOMINICANOS","$EE $m CON #d/100 CENTAVOS")</f>
        <v>#VALUE!</v>
      </c>
      <c r="CI93" s="80">
        <f t="shared" si="59"/>
        <v>4757.76</v>
      </c>
      <c r="CJ93" s="197">
        <v>204</v>
      </c>
      <c r="CK93" s="198">
        <f t="shared" si="60"/>
        <v>4080</v>
      </c>
      <c r="CL93" s="199">
        <v>5.5</v>
      </c>
      <c r="CM93" s="200">
        <f>+CJ93*'PRECIOS SEGUN ADJ (RURAL)'!$B$16*'PRECIOS SEGUN ADJ (RURAL)'!$C$16</f>
        <v>22440</v>
      </c>
      <c r="CN93" s="200" t="e" vm="1">
        <f>+[4]!NumLetras(CM93,"PESO","PESOS DOMINICANOS","$EE $m CON #d/100 CENTAVOS")</f>
        <v>#VALUE!</v>
      </c>
      <c r="CO93" s="165">
        <v>204</v>
      </c>
      <c r="CP93" s="37">
        <f t="shared" si="46"/>
        <v>8160</v>
      </c>
      <c r="CQ93" s="189">
        <v>23.059999999999995</v>
      </c>
      <c r="CR93" s="80">
        <f>+CO93*'PRECIOS SEGUN ADJ (RURAL)'!$B$17*'PRECIOS SEGUN ADJ (RURAL)'!$C$17</f>
        <v>188169.59999999998</v>
      </c>
      <c r="CS93" s="80" t="e" vm="1">
        <f>+[4]!NumLetras(CR93,"PESO","PESOS DOMINICANOS","$EE $m CON #d/100 CENTAVOS")</f>
        <v>#VALUE!</v>
      </c>
      <c r="CT93" s="201">
        <v>12</v>
      </c>
      <c r="CU93" s="202">
        <f t="shared" si="47"/>
        <v>480</v>
      </c>
      <c r="CV93" s="203">
        <v>220</v>
      </c>
      <c r="CW93" s="204">
        <f>+CT93*'PRECIOS SEGUN ADJ (RURAL)'!$B$18*'PRECIOS SEGUN ADJ (RURAL)'!$C$18</f>
        <v>105600</v>
      </c>
      <c r="CX93" s="204" t="e" vm="1">
        <f>+[4]!NumLetras(CW93,"PESO","PESOS DOMINICANOS","$EE $m CON #d/100 CENTAVOS")</f>
        <v>#VALUE!</v>
      </c>
      <c r="CY93" s="204">
        <f t="shared" si="61"/>
        <v>19008</v>
      </c>
      <c r="CZ93" s="165">
        <v>9</v>
      </c>
      <c r="DA93" s="37">
        <f t="shared" si="48"/>
        <v>360</v>
      </c>
      <c r="DB93" s="189">
        <v>21.83</v>
      </c>
      <c r="DC93" s="80">
        <f>+CZ93*'PRECIOS SEGUN ADJ (RURAL)'!$B$19*'PRECIOS SEGUN ADJ (RURAL)'!$C$19</f>
        <v>7858.7999999999993</v>
      </c>
      <c r="DD93" s="80" t="e" vm="1">
        <f>+[4]!NumLetras(DC93,"PESO","PESOS DOMINICANOS","$EE $m CON #d/100 CENTAVOS")</f>
        <v>#VALUE!</v>
      </c>
      <c r="DE93" s="80">
        <f t="shared" si="62"/>
        <v>1414.58</v>
      </c>
      <c r="DF93" s="165">
        <v>30</v>
      </c>
      <c r="DG93" s="37">
        <f t="shared" si="49"/>
        <v>1200</v>
      </c>
      <c r="DH93" s="189">
        <v>33</v>
      </c>
      <c r="DI93" s="80">
        <f>+DF93*'PRECIOS SEGUN ADJ (RURAL)'!$B$20*'PRECIOS SEGUN ADJ (RURAL)'!$C$20</f>
        <v>39600</v>
      </c>
      <c r="DJ93" s="80" t="e" vm="1">
        <f>+[4]!NumLetras(DI93,"PESO","PESOS DOMINICANOS","$EE $m CON #d/100 CENTAVOS")</f>
        <v>#VALUE!</v>
      </c>
      <c r="DK93" s="80">
        <f t="shared" si="63"/>
        <v>960153.1</v>
      </c>
      <c r="DL93" s="80" t="e" vm="1">
        <f>+[4]!NumLetras(DK93,"PESO","PESOS DOMINICANOS","$EE $m CON #d/100 CENTAVOS")</f>
        <v>#VALUE!</v>
      </c>
      <c r="DM93" s="80">
        <f t="shared" si="50"/>
        <v>1042442.4</v>
      </c>
      <c r="DN93" s="80" t="e" vm="1">
        <f>+[4]!NumLetras(DM93,"PESO","PESOS DOMINICANOS","$EE $m CON #d/100 CENTAVOS")</f>
        <v>#VALUE!</v>
      </c>
      <c r="DO93" s="80">
        <f t="shared" si="51"/>
        <v>82289.3</v>
      </c>
      <c r="DP93" s="80" t="e" vm="1">
        <f>+[4]!NumLetras(DO93,"PESO","PESOS DOMINICANOS","$EE $m CON #d/100 CENTAVOS")</f>
        <v>#VALUE!</v>
      </c>
      <c r="DQ93" s="80">
        <f t="shared" si="64"/>
        <v>208488.48</v>
      </c>
      <c r="DR93" s="80" t="e" vm="1">
        <f>+[4]!NumLetras(DQ93,"PESO","PESOS DOMINICANOS","$EE $m CON #d/100 CENTAVOS")</f>
        <v>#VALUE!</v>
      </c>
      <c r="DS93" s="80">
        <f t="shared" si="65"/>
        <v>10424.42</v>
      </c>
      <c r="DT93" s="80"/>
      <c r="DU93" s="37" t="str">
        <f>+VLOOKUP(D93,'RURAL XENIA'!F:H,2,0)</f>
        <v>R-14</v>
      </c>
    </row>
    <row r="94" spans="1:125" hidden="1">
      <c r="A94" s="37">
        <v>93</v>
      </c>
      <c r="B94" s="37">
        <v>93</v>
      </c>
      <c r="C94" s="26" t="s">
        <v>3459</v>
      </c>
      <c r="D94" s="37">
        <v>132226771</v>
      </c>
      <c r="E94" s="37">
        <f>+VLOOKUP(D94,'INFORMACION DE PROVEEDORES'!C:I,2,0)</f>
        <v>132226771</v>
      </c>
      <c r="F94" s="26" t="str">
        <f>+VLOOKUP(D94,'INFORMACION DE PROVEEDORES'!C:J,4,0)</f>
        <v>CECILIA DE PAULA BURET</v>
      </c>
      <c r="G94" s="37" t="str">
        <f>+VLOOKUP(D94,'INFORMACION DE PROVEEDORES'!C:K,5,0)</f>
        <v>001-0619150-5</v>
      </c>
      <c r="H94" s="26" t="str">
        <f>+VLOOKUP(D94,'INFORMACION DE PROVEEDORES'!C:L,7,0)</f>
        <v>CARRETERA HATO NUEVO MANGO FRESCO, NO. 51, CABALLONA</v>
      </c>
      <c r="I94" s="37" t="str">
        <f>+VLOOKUP(D94,'INFORMACION DE PROVEEDORES'!C:M,3,0)</f>
        <v xml:space="preserve"> JURÍDICA</v>
      </c>
      <c r="J94" s="37">
        <v>5</v>
      </c>
      <c r="K94" s="37">
        <v>269</v>
      </c>
      <c r="L94" s="37">
        <v>19</v>
      </c>
      <c r="M94" s="37">
        <f t="shared" si="52"/>
        <v>760</v>
      </c>
      <c r="N94" s="189">
        <v>60.180000000000007</v>
      </c>
      <c r="O94" s="80">
        <f>+L94*'PRECIOS SEGUN ADJ (RURAL)'!$B$2*'PRECIOS SEGUN ADJ (RURAL)'!$C$2</f>
        <v>45736.800000000003</v>
      </c>
      <c r="P94" s="80" t="e" vm="1">
        <f>+[4]!NumLetras(O94,"PESO","PESOS DOMINICANOS","$EE $m CON #d/100 CENTAVOS")</f>
        <v>#VALUE!</v>
      </c>
      <c r="Q94" s="80">
        <f t="shared" si="53"/>
        <v>7317.89</v>
      </c>
      <c r="R94" s="165">
        <v>6</v>
      </c>
      <c r="S94" s="37">
        <f t="shared" si="34"/>
        <v>240</v>
      </c>
      <c r="T94" s="189">
        <v>33</v>
      </c>
      <c r="U94" s="80">
        <f>+R94*'PRECIOS SEGUN ADJ (RURAL)'!$B$3*'PRECIOS SEGUN ADJ (RURAL)'!$C$3</f>
        <v>7920</v>
      </c>
      <c r="V94" s="80" t="e" vm="1">
        <f>+[4]!NumLetras(U94,"PESO","PESOS DOMINICANOS","$EE $m CON #d/100 CENTAVOS")</f>
        <v>#VALUE!</v>
      </c>
      <c r="W94" s="165">
        <v>43</v>
      </c>
      <c r="X94" s="37">
        <f t="shared" si="35"/>
        <v>1720</v>
      </c>
      <c r="Y94" s="189">
        <v>87.91</v>
      </c>
      <c r="Z94" s="80">
        <f>+W94*'PRECIOS SEGUN ADJ (RURAL)'!$B$4*'PRECIOS SEGUN ADJ (RURAL)'!$C$4</f>
        <v>151205.19999999998</v>
      </c>
      <c r="AA94" s="80" t="e" vm="1">
        <f>+[4]!NumLetras(Z94,"PESO","PESOS DOMINICANOS","$EE $m CON #d/100 CENTAVOS")</f>
        <v>#VALUE!</v>
      </c>
      <c r="AB94" s="80">
        <f t="shared" si="54"/>
        <v>27216.94</v>
      </c>
      <c r="AC94" s="165">
        <v>52</v>
      </c>
      <c r="AD94" s="37">
        <f t="shared" si="36"/>
        <v>2080</v>
      </c>
      <c r="AE94" s="189">
        <v>53.95</v>
      </c>
      <c r="AF94" s="80">
        <f>+AC94*'PRECIOS SEGUN ADJ (RURAL)'!$B$5*'PRECIOS SEGUN ADJ (RURAL)'!$C$5</f>
        <v>112216</v>
      </c>
      <c r="AG94" s="80" t="e" vm="1">
        <f>+[4]!NumLetras(AF94,"PESO","PESOS DOMINICANOS","$EE $m CON #d/100 CENTAVOS")</f>
        <v>#VALUE!</v>
      </c>
      <c r="AH94" s="165">
        <v>9</v>
      </c>
      <c r="AI94" s="37">
        <f t="shared" si="37"/>
        <v>360</v>
      </c>
      <c r="AJ94" s="189">
        <v>29.05</v>
      </c>
      <c r="AK94" s="80">
        <f>+AH94*'PRECIOS SEGUN ADJ (RURAL)'!$B$6*'PRECIOS SEGUN ADJ (RURAL)'!$C$6</f>
        <v>10458</v>
      </c>
      <c r="AL94" s="80" t="e" vm="1">
        <f>+[4]!NumLetras(AK94,"PESO","PESOS DOMINICANOS","$EE $m CON #d/100 CENTAVOS")</f>
        <v>#VALUE!</v>
      </c>
      <c r="AM94" s="80">
        <f t="shared" si="55"/>
        <v>1673.28</v>
      </c>
      <c r="AN94" s="165">
        <v>17</v>
      </c>
      <c r="AO94" s="37">
        <f t="shared" si="38"/>
        <v>680</v>
      </c>
      <c r="AP94" s="189">
        <v>304.44</v>
      </c>
      <c r="AQ94" s="80">
        <f>+AN94*'PRECIOS SEGUN ADJ (RURAL)'!$B$7*'PRECIOS SEGUN ADJ (RURAL)'!$C$7</f>
        <v>207019.19999999998</v>
      </c>
      <c r="AR94" s="80" t="e" vm="1">
        <f>+[4]!NumLetras(AQ94,"PESO","PESOS DOMINICANOS","$EE $m CON #d/100 CENTAVOS")</f>
        <v>#VALUE!</v>
      </c>
      <c r="AS94" s="80">
        <f t="shared" si="56"/>
        <v>37263.46</v>
      </c>
      <c r="AT94" s="165">
        <v>6</v>
      </c>
      <c r="AU94" s="37">
        <f t="shared" si="39"/>
        <v>240</v>
      </c>
      <c r="AV94" s="189">
        <v>140.38999999999999</v>
      </c>
      <c r="AW94" s="80">
        <f>+AT94*'PRECIOS SEGUN ADJ (RURAL)'!$B$8*'PRECIOS SEGUN ADJ (RURAL)'!$C$8</f>
        <v>33693.599999999999</v>
      </c>
      <c r="AX94" s="80" t="e" vm="1">
        <f>+[4]!NumLetras(AW94,"PESO","PESOS DOMINICANOS","$EE $m CON #d/100 CENTAVOS")</f>
        <v>#VALUE!</v>
      </c>
      <c r="AY94" s="80">
        <f t="shared" si="57"/>
        <v>6064.85</v>
      </c>
      <c r="AZ94" s="165">
        <v>14</v>
      </c>
      <c r="BA94" s="37">
        <f t="shared" si="40"/>
        <v>560</v>
      </c>
      <c r="BB94" s="189">
        <v>68.099999999999994</v>
      </c>
      <c r="BC94" s="80">
        <f>+AZ94*'PRECIOS SEGUN ADJ (RURAL)'!$B$9*'PRECIOS SEGUN ADJ (RURAL)'!$C$9</f>
        <v>38135.999999999993</v>
      </c>
      <c r="BD94" s="80" t="e" vm="1">
        <f>+[4]!NumLetras(BC94,"PESO","PESOS DOMINICANOS","$EE $m CON #d/100 CENTAVOS")</f>
        <v>#VALUE!</v>
      </c>
      <c r="BE94" s="165">
        <v>269</v>
      </c>
      <c r="BF94" s="37">
        <f t="shared" si="58"/>
        <v>5380</v>
      </c>
      <c r="BG94" s="189">
        <v>5.5</v>
      </c>
      <c r="BH94" s="80">
        <f>+BE94*'PRECIOS SEGUN ADJ (RURAL)'!$B$10*'PRECIOS SEGUN ADJ (RURAL)'!$C$10</f>
        <v>29590</v>
      </c>
      <c r="BI94" s="80" t="e" vm="1">
        <f>+[4]!NumLetras(BH94,"PESO","PESOS DOMINICANOS","$EE $m CON #d/100 CENTAVOS")</f>
        <v>#VALUE!</v>
      </c>
      <c r="BJ94" s="165">
        <v>269</v>
      </c>
      <c r="BK94" s="37">
        <f t="shared" si="41"/>
        <v>10760</v>
      </c>
      <c r="BL94" s="189">
        <v>7.1500000000000012</v>
      </c>
      <c r="BM94" s="80">
        <f>+BJ94*'PRECIOS SEGUN ADJ (RURAL)'!$B$11*'PRECIOS SEGUN ADJ (RURAL)'!$C$11</f>
        <v>76934</v>
      </c>
      <c r="BN94" s="80" t="e" vm="1">
        <f>+[4]!NumLetras(BM94,"PESO","PESOS DOMINICANOS","$EE $m CON #d/100 CENTAVOS")</f>
        <v>#VALUE!</v>
      </c>
      <c r="BO94" s="165">
        <v>269</v>
      </c>
      <c r="BP94" s="37">
        <f t="shared" si="42"/>
        <v>10760</v>
      </c>
      <c r="BQ94" s="189">
        <v>6.84</v>
      </c>
      <c r="BR94" s="80">
        <f>+BO94*'PRECIOS SEGUN ADJ (RURAL)'!$B$12*'PRECIOS SEGUN ADJ (RURAL)'!$C$12</f>
        <v>73598.399999999994</v>
      </c>
      <c r="BS94" s="80" t="e" vm="1">
        <f>+[4]!NumLetras(BR94,"PESO","PESOS DOMINICANOS","$EE $m CON #d/100 CENTAVOS")</f>
        <v>#VALUE!</v>
      </c>
      <c r="BT94" s="193">
        <v>36</v>
      </c>
      <c r="BU94" s="194">
        <f t="shared" si="43"/>
        <v>1440</v>
      </c>
      <c r="BV94" s="195">
        <v>21.68</v>
      </c>
      <c r="BW94" s="196">
        <f>+BT94*'PRECIOS SEGUN ADJ (RURAL)'!$B$13*'PRECIOS SEGUN ADJ (RURAL)'!$C$13</f>
        <v>31219.200000000001</v>
      </c>
      <c r="BX94" s="196" t="e" vm="1">
        <f>+[4]!NumLetras(BW94,"PESO","PESOS DOMINICANOS","$EE $m CON #d/100 CENTAVOS")</f>
        <v>#VALUE!</v>
      </c>
      <c r="BY94" s="165">
        <v>269</v>
      </c>
      <c r="BZ94" s="37">
        <f t="shared" si="44"/>
        <v>10760</v>
      </c>
      <c r="CA94" s="189">
        <v>6.5999999999999988</v>
      </c>
      <c r="CB94" s="80">
        <f>+BY94*'PRECIOS SEGUN ADJ (RURAL)'!$B$14*'PRECIOS SEGUN ADJ (RURAL)'!$C$14</f>
        <v>71016</v>
      </c>
      <c r="CC94" s="80" t="e" vm="1">
        <f>+[4]!NumLetras(CB94,"PESO","PESOS DOMINICANOS","$EE $m CON #d/100 CENTAVOS")</f>
        <v>#VALUE!</v>
      </c>
      <c r="CD94" s="165">
        <v>11</v>
      </c>
      <c r="CE94" s="37">
        <f t="shared" si="45"/>
        <v>440</v>
      </c>
      <c r="CF94" s="189">
        <v>82.59999999999998</v>
      </c>
      <c r="CG94" s="80">
        <f>+CD94*'PRECIOS SEGUN ADJ (RURAL)'!$B$15*'PRECIOS SEGUN ADJ (RURAL)'!$C$15</f>
        <v>36344</v>
      </c>
      <c r="CH94" s="80" t="e" vm="1">
        <f>+[4]!NumLetras(CG94,"PESO","PESOS DOMINICANOS","$EE $m CON #d/100 CENTAVOS")</f>
        <v>#VALUE!</v>
      </c>
      <c r="CI94" s="80">
        <f t="shared" si="59"/>
        <v>6541.92</v>
      </c>
      <c r="CJ94" s="197">
        <v>269</v>
      </c>
      <c r="CK94" s="198">
        <f t="shared" si="60"/>
        <v>5380</v>
      </c>
      <c r="CL94" s="199">
        <v>5.5</v>
      </c>
      <c r="CM94" s="200">
        <f>+CJ94*'PRECIOS SEGUN ADJ (RURAL)'!$B$16*'PRECIOS SEGUN ADJ (RURAL)'!$C$16</f>
        <v>29590</v>
      </c>
      <c r="CN94" s="200" t="e" vm="1">
        <f>+[4]!NumLetras(CM94,"PESO","PESOS DOMINICANOS","$EE $m CON #d/100 CENTAVOS")</f>
        <v>#VALUE!</v>
      </c>
      <c r="CO94" s="165">
        <v>269</v>
      </c>
      <c r="CP94" s="37">
        <f t="shared" si="46"/>
        <v>10760</v>
      </c>
      <c r="CQ94" s="189">
        <v>23.059999999999995</v>
      </c>
      <c r="CR94" s="80">
        <f>+CO94*'PRECIOS SEGUN ADJ (RURAL)'!$B$17*'PRECIOS SEGUN ADJ (RURAL)'!$C$17</f>
        <v>248125.59999999998</v>
      </c>
      <c r="CS94" s="80" t="e" vm="1">
        <f>+[4]!NumLetras(CR94,"PESO","PESOS DOMINICANOS","$EE $m CON #d/100 CENTAVOS")</f>
        <v>#VALUE!</v>
      </c>
      <c r="CT94" s="201">
        <v>17</v>
      </c>
      <c r="CU94" s="202">
        <f t="shared" si="47"/>
        <v>680</v>
      </c>
      <c r="CV94" s="203">
        <v>220</v>
      </c>
      <c r="CW94" s="204">
        <f>+CT94*'PRECIOS SEGUN ADJ (RURAL)'!$B$18*'PRECIOS SEGUN ADJ (RURAL)'!$C$18</f>
        <v>149600</v>
      </c>
      <c r="CX94" s="204" t="e" vm="1">
        <f>+[4]!NumLetras(CW94,"PESO","PESOS DOMINICANOS","$EE $m CON #d/100 CENTAVOS")</f>
        <v>#VALUE!</v>
      </c>
      <c r="CY94" s="204">
        <f t="shared" si="61"/>
        <v>26928</v>
      </c>
      <c r="CZ94" s="165">
        <v>13</v>
      </c>
      <c r="DA94" s="37">
        <f t="shared" si="48"/>
        <v>520</v>
      </c>
      <c r="DB94" s="189">
        <v>21.83</v>
      </c>
      <c r="DC94" s="80">
        <f>+CZ94*'PRECIOS SEGUN ADJ (RURAL)'!$B$19*'PRECIOS SEGUN ADJ (RURAL)'!$C$19</f>
        <v>11351.599999999999</v>
      </c>
      <c r="DD94" s="80" t="e" vm="1">
        <f>+[4]!NumLetras(DC94,"PESO","PESOS DOMINICANOS","$EE $m CON #d/100 CENTAVOS")</f>
        <v>#VALUE!</v>
      </c>
      <c r="DE94" s="80">
        <f t="shared" si="62"/>
        <v>2043.29</v>
      </c>
      <c r="DF94" s="165">
        <v>42</v>
      </c>
      <c r="DG94" s="37">
        <f t="shared" si="49"/>
        <v>1680</v>
      </c>
      <c r="DH94" s="189">
        <v>33</v>
      </c>
      <c r="DI94" s="80">
        <f>+DF94*'PRECIOS SEGUN ADJ (RURAL)'!$B$20*'PRECIOS SEGUN ADJ (RURAL)'!$C$20</f>
        <v>55440</v>
      </c>
      <c r="DJ94" s="80" t="e" vm="1">
        <f>+[4]!NumLetras(DI94,"PESO","PESOS DOMINICANOS","$EE $m CON #d/100 CENTAVOS")</f>
        <v>#VALUE!</v>
      </c>
      <c r="DK94" s="80">
        <f t="shared" si="63"/>
        <v>1304143.9700000002</v>
      </c>
      <c r="DL94" s="80" t="e" vm="1">
        <f>+[4]!NumLetras(DK94,"PESO","PESOS DOMINICANOS","$EE $m CON #d/100 CENTAVOS")</f>
        <v>#VALUE!</v>
      </c>
      <c r="DM94" s="80">
        <f t="shared" si="50"/>
        <v>1419193.6</v>
      </c>
      <c r="DN94" s="80" t="e" vm="1">
        <f>+[4]!NumLetras(DM94,"PESO","PESOS DOMINICANOS","$EE $m CON #d/100 CENTAVOS")</f>
        <v>#VALUE!</v>
      </c>
      <c r="DO94" s="80">
        <f t="shared" si="51"/>
        <v>115049.63</v>
      </c>
      <c r="DP94" s="80" t="e" vm="1">
        <f>+[4]!NumLetras(DO94,"PESO","PESOS DOMINICANOS","$EE $m CON #d/100 CENTAVOS")</f>
        <v>#VALUE!</v>
      </c>
      <c r="DQ94" s="80">
        <f t="shared" si="64"/>
        <v>283838.71999999997</v>
      </c>
      <c r="DR94" s="80" t="e" vm="1">
        <f>+[4]!NumLetras(DQ94,"PESO","PESOS DOMINICANOS","$EE $m CON #d/100 CENTAVOS")</f>
        <v>#VALUE!</v>
      </c>
      <c r="DS94" s="80">
        <f t="shared" si="65"/>
        <v>14191.94</v>
      </c>
      <c r="DT94" s="80"/>
      <c r="DU94" s="37" t="str">
        <f>+VLOOKUP(D94,'RURAL XENIA'!F:H,2,0)</f>
        <v>R-15</v>
      </c>
    </row>
    <row r="95" spans="1:125" hidden="1">
      <c r="A95" s="37">
        <v>94</v>
      </c>
      <c r="B95" s="37">
        <v>94</v>
      </c>
      <c r="C95" s="26" t="s">
        <v>3472</v>
      </c>
      <c r="D95" s="37">
        <v>131722261</v>
      </c>
      <c r="E95" s="37">
        <f>+VLOOKUP(D95,'INFORMACION DE PROVEEDORES'!C:I,2,0)</f>
        <v>131722261</v>
      </c>
      <c r="F95" s="26" t="str">
        <f>+VLOOKUP(D95,'INFORMACION DE PROVEEDORES'!C:J,4,0)</f>
        <v>JULISSA ELIZABETHAMPARO DOLORES</v>
      </c>
      <c r="G95" s="37" t="str">
        <f>+VLOOKUP(D95,'INFORMACION DE PROVEEDORES'!C:K,5,0)</f>
        <v>002-0111838-7</v>
      </c>
      <c r="H95" s="26" t="str">
        <f>+VLOOKUP(D95,'INFORMACION DE PROVEEDORES'!C:L,7,0)</f>
        <v xml:space="preserve">CALLE LUIS ALVBAREZ, ESQUINA ENRIQUILLO NO. 40, LOS CAJUILITOS, BANI </v>
      </c>
      <c r="I95" s="37" t="str">
        <f>+VLOOKUP(D95,'INFORMACION DE PROVEEDORES'!C:M,3,0)</f>
        <v xml:space="preserve"> JURÍDICA</v>
      </c>
      <c r="J95" s="37">
        <v>4</v>
      </c>
      <c r="K95" s="37">
        <v>287</v>
      </c>
      <c r="L95" s="37">
        <v>22</v>
      </c>
      <c r="M95" s="37">
        <f t="shared" si="52"/>
        <v>880</v>
      </c>
      <c r="N95" s="189">
        <v>60.180000000000007</v>
      </c>
      <c r="O95" s="80">
        <f>+L95*'PRECIOS SEGUN ADJ (RURAL)'!$B$2*'PRECIOS SEGUN ADJ (RURAL)'!$C$2</f>
        <v>52958.400000000001</v>
      </c>
      <c r="P95" s="80" t="e" vm="1">
        <f>+[4]!NumLetras(O95,"PESO","PESOS DOMINICANOS","$EE $m CON #d/100 CENTAVOS")</f>
        <v>#VALUE!</v>
      </c>
      <c r="Q95" s="80">
        <f t="shared" si="53"/>
        <v>8473.34</v>
      </c>
      <c r="R95" s="165">
        <v>6</v>
      </c>
      <c r="S95" s="37">
        <f t="shared" si="34"/>
        <v>240</v>
      </c>
      <c r="T95" s="189">
        <v>33</v>
      </c>
      <c r="U95" s="80">
        <f>+R95*'PRECIOS SEGUN ADJ (RURAL)'!$B$3*'PRECIOS SEGUN ADJ (RURAL)'!$C$3</f>
        <v>7920</v>
      </c>
      <c r="V95" s="80" t="e" vm="1">
        <f>+[4]!NumLetras(U95,"PESO","PESOS DOMINICANOS","$EE $m CON #d/100 CENTAVOS")</f>
        <v>#VALUE!</v>
      </c>
      <c r="W95" s="165">
        <v>46</v>
      </c>
      <c r="X95" s="37">
        <f t="shared" si="35"/>
        <v>1840</v>
      </c>
      <c r="Y95" s="189">
        <v>87.91</v>
      </c>
      <c r="Z95" s="80">
        <f>+W95*'PRECIOS SEGUN ADJ (RURAL)'!$B$4*'PRECIOS SEGUN ADJ (RURAL)'!$C$4</f>
        <v>161754.4</v>
      </c>
      <c r="AA95" s="80" t="e" vm="1">
        <f>+[4]!NumLetras(Z95,"PESO","PESOS DOMINICANOS","$EE $m CON #d/100 CENTAVOS")</f>
        <v>#VALUE!</v>
      </c>
      <c r="AB95" s="80">
        <f t="shared" si="54"/>
        <v>29115.79</v>
      </c>
      <c r="AC95" s="165">
        <v>54</v>
      </c>
      <c r="AD95" s="37">
        <f t="shared" si="36"/>
        <v>2160</v>
      </c>
      <c r="AE95" s="189">
        <v>53.95</v>
      </c>
      <c r="AF95" s="80">
        <f>+AC95*'PRECIOS SEGUN ADJ (RURAL)'!$B$5*'PRECIOS SEGUN ADJ (RURAL)'!$C$5</f>
        <v>116532</v>
      </c>
      <c r="AG95" s="80" t="e" vm="1">
        <f>+[4]!NumLetras(AF95,"PESO","PESOS DOMINICANOS","$EE $m CON #d/100 CENTAVOS")</f>
        <v>#VALUE!</v>
      </c>
      <c r="AH95" s="165">
        <v>9</v>
      </c>
      <c r="AI95" s="37">
        <f t="shared" si="37"/>
        <v>360</v>
      </c>
      <c r="AJ95" s="189">
        <v>29.05</v>
      </c>
      <c r="AK95" s="80">
        <f>+AH95*'PRECIOS SEGUN ADJ (RURAL)'!$B$6*'PRECIOS SEGUN ADJ (RURAL)'!$C$6</f>
        <v>10458</v>
      </c>
      <c r="AL95" s="80" t="e" vm="1">
        <f>+[4]!NumLetras(AK95,"PESO","PESOS DOMINICANOS","$EE $m CON #d/100 CENTAVOS")</f>
        <v>#VALUE!</v>
      </c>
      <c r="AM95" s="80">
        <f t="shared" si="55"/>
        <v>1673.28</v>
      </c>
      <c r="AN95" s="165">
        <v>17</v>
      </c>
      <c r="AO95" s="37">
        <f t="shared" si="38"/>
        <v>680</v>
      </c>
      <c r="AP95" s="189">
        <v>304.44</v>
      </c>
      <c r="AQ95" s="80">
        <f>+AN95*'PRECIOS SEGUN ADJ (RURAL)'!$B$7*'PRECIOS SEGUN ADJ (RURAL)'!$C$7</f>
        <v>207019.19999999998</v>
      </c>
      <c r="AR95" s="80" t="e" vm="1">
        <f>+[4]!NumLetras(AQ95,"PESO","PESOS DOMINICANOS","$EE $m CON #d/100 CENTAVOS")</f>
        <v>#VALUE!</v>
      </c>
      <c r="AS95" s="80">
        <f t="shared" si="56"/>
        <v>37263.46</v>
      </c>
      <c r="AT95" s="165">
        <v>6</v>
      </c>
      <c r="AU95" s="37">
        <f t="shared" si="39"/>
        <v>240</v>
      </c>
      <c r="AV95" s="189">
        <v>140.38999999999999</v>
      </c>
      <c r="AW95" s="80">
        <f>+AT95*'PRECIOS SEGUN ADJ (RURAL)'!$B$8*'PRECIOS SEGUN ADJ (RURAL)'!$C$8</f>
        <v>33693.599999999999</v>
      </c>
      <c r="AX95" s="80" t="e" vm="1">
        <f>+[4]!NumLetras(AW95,"PESO","PESOS DOMINICANOS","$EE $m CON #d/100 CENTAVOS")</f>
        <v>#VALUE!</v>
      </c>
      <c r="AY95" s="80">
        <f t="shared" si="57"/>
        <v>6064.85</v>
      </c>
      <c r="AZ95" s="165">
        <v>15</v>
      </c>
      <c r="BA95" s="37">
        <f t="shared" si="40"/>
        <v>600</v>
      </c>
      <c r="BB95" s="189">
        <v>68.099999999999994</v>
      </c>
      <c r="BC95" s="80">
        <f>+AZ95*'PRECIOS SEGUN ADJ (RURAL)'!$B$9*'PRECIOS SEGUN ADJ (RURAL)'!$C$9</f>
        <v>40859.999999999993</v>
      </c>
      <c r="BD95" s="80" t="e" vm="1">
        <f>+[4]!NumLetras(BC95,"PESO","PESOS DOMINICANOS","$EE $m CON #d/100 CENTAVOS")</f>
        <v>#VALUE!</v>
      </c>
      <c r="BE95" s="165">
        <v>287</v>
      </c>
      <c r="BF95" s="37">
        <f t="shared" si="58"/>
        <v>5740</v>
      </c>
      <c r="BG95" s="189">
        <v>5.5</v>
      </c>
      <c r="BH95" s="80">
        <f>+BE95*'PRECIOS SEGUN ADJ (RURAL)'!$B$10*'PRECIOS SEGUN ADJ (RURAL)'!$C$10</f>
        <v>31570</v>
      </c>
      <c r="BI95" s="80" t="e" vm="1">
        <f>+[4]!NumLetras(BH95,"PESO","PESOS DOMINICANOS","$EE $m CON #d/100 CENTAVOS")</f>
        <v>#VALUE!</v>
      </c>
      <c r="BJ95" s="165">
        <v>287</v>
      </c>
      <c r="BK95" s="37">
        <f t="shared" si="41"/>
        <v>11480</v>
      </c>
      <c r="BL95" s="189">
        <v>7.1500000000000012</v>
      </c>
      <c r="BM95" s="80">
        <f>+BJ95*'PRECIOS SEGUN ADJ (RURAL)'!$B$11*'PRECIOS SEGUN ADJ (RURAL)'!$C$11</f>
        <v>82082</v>
      </c>
      <c r="BN95" s="80" t="e" vm="1">
        <f>+[4]!NumLetras(BM95,"PESO","PESOS DOMINICANOS","$EE $m CON #d/100 CENTAVOS")</f>
        <v>#VALUE!</v>
      </c>
      <c r="BO95" s="165">
        <v>287</v>
      </c>
      <c r="BP95" s="37">
        <f t="shared" si="42"/>
        <v>11480</v>
      </c>
      <c r="BQ95" s="189">
        <v>6.84</v>
      </c>
      <c r="BR95" s="80">
        <f>+BO95*'PRECIOS SEGUN ADJ (RURAL)'!$B$12*'PRECIOS SEGUN ADJ (RURAL)'!$C$12</f>
        <v>78523.199999999997</v>
      </c>
      <c r="BS95" s="80" t="e" vm="1">
        <f>+[4]!NumLetras(BR95,"PESO","PESOS DOMINICANOS","$EE $m CON #d/100 CENTAVOS")</f>
        <v>#VALUE!</v>
      </c>
      <c r="BT95" s="193">
        <v>39</v>
      </c>
      <c r="BU95" s="194">
        <f t="shared" si="43"/>
        <v>1560</v>
      </c>
      <c r="BV95" s="195">
        <v>21.68</v>
      </c>
      <c r="BW95" s="196">
        <f>+BT95*'PRECIOS SEGUN ADJ (RURAL)'!$B$13*'PRECIOS SEGUN ADJ (RURAL)'!$C$13</f>
        <v>33820.800000000003</v>
      </c>
      <c r="BX95" s="196" t="e" vm="1">
        <f>+[4]!NumLetras(BW95,"PESO","PESOS DOMINICANOS","$EE $m CON #d/100 CENTAVOS")</f>
        <v>#VALUE!</v>
      </c>
      <c r="BY95" s="165">
        <v>287</v>
      </c>
      <c r="BZ95" s="37">
        <f t="shared" si="44"/>
        <v>11480</v>
      </c>
      <c r="CA95" s="189">
        <v>6.5999999999999988</v>
      </c>
      <c r="CB95" s="80">
        <f>+BY95*'PRECIOS SEGUN ADJ (RURAL)'!$B$14*'PRECIOS SEGUN ADJ (RURAL)'!$C$14</f>
        <v>75768</v>
      </c>
      <c r="CC95" s="80" t="e" vm="1">
        <f>+[4]!NumLetras(CB95,"PESO","PESOS DOMINICANOS","$EE $m CON #d/100 CENTAVOS")</f>
        <v>#VALUE!</v>
      </c>
      <c r="CD95" s="165">
        <v>12</v>
      </c>
      <c r="CE95" s="37">
        <f t="shared" si="45"/>
        <v>480</v>
      </c>
      <c r="CF95" s="189">
        <v>82.59999999999998</v>
      </c>
      <c r="CG95" s="80">
        <f>+CD95*'PRECIOS SEGUN ADJ (RURAL)'!$B$15*'PRECIOS SEGUN ADJ (RURAL)'!$C$15</f>
        <v>39648</v>
      </c>
      <c r="CH95" s="80" t="e" vm="1">
        <f>+[4]!NumLetras(CG95,"PESO","PESOS DOMINICANOS","$EE $m CON #d/100 CENTAVOS")</f>
        <v>#VALUE!</v>
      </c>
      <c r="CI95" s="80">
        <f t="shared" si="59"/>
        <v>7136.64</v>
      </c>
      <c r="CJ95" s="197">
        <v>287</v>
      </c>
      <c r="CK95" s="198">
        <f t="shared" si="60"/>
        <v>5740</v>
      </c>
      <c r="CL95" s="199">
        <v>5.5</v>
      </c>
      <c r="CM95" s="200">
        <f>+CJ95*'PRECIOS SEGUN ADJ (RURAL)'!$B$16*'PRECIOS SEGUN ADJ (RURAL)'!$C$16</f>
        <v>31570</v>
      </c>
      <c r="CN95" s="200" t="e" vm="1">
        <f>+[4]!NumLetras(CM95,"PESO","PESOS DOMINICANOS","$EE $m CON #d/100 CENTAVOS")</f>
        <v>#VALUE!</v>
      </c>
      <c r="CO95" s="165">
        <v>287</v>
      </c>
      <c r="CP95" s="37">
        <f t="shared" si="46"/>
        <v>11480</v>
      </c>
      <c r="CQ95" s="189">
        <v>23.059999999999995</v>
      </c>
      <c r="CR95" s="80">
        <f>+CO95*'PRECIOS SEGUN ADJ (RURAL)'!$B$17*'PRECIOS SEGUN ADJ (RURAL)'!$C$17</f>
        <v>264728.8</v>
      </c>
      <c r="CS95" s="80" t="e" vm="1">
        <f>+[4]!NumLetras(CR95,"PESO","PESOS DOMINICANOS","$EE $m CON #d/100 CENTAVOS")</f>
        <v>#VALUE!</v>
      </c>
      <c r="CT95" s="201">
        <v>17</v>
      </c>
      <c r="CU95" s="202">
        <f t="shared" si="47"/>
        <v>680</v>
      </c>
      <c r="CV95" s="203">
        <v>220</v>
      </c>
      <c r="CW95" s="204">
        <f>+CT95*'PRECIOS SEGUN ADJ (RURAL)'!$B$18*'PRECIOS SEGUN ADJ (RURAL)'!$C$18</f>
        <v>149600</v>
      </c>
      <c r="CX95" s="204" t="e" vm="1">
        <f>+[4]!NumLetras(CW95,"PESO","PESOS DOMINICANOS","$EE $m CON #d/100 CENTAVOS")</f>
        <v>#VALUE!</v>
      </c>
      <c r="CY95" s="204">
        <f t="shared" si="61"/>
        <v>26928</v>
      </c>
      <c r="CZ95" s="165">
        <v>13</v>
      </c>
      <c r="DA95" s="37">
        <f t="shared" si="48"/>
        <v>520</v>
      </c>
      <c r="DB95" s="189">
        <v>21.83</v>
      </c>
      <c r="DC95" s="80">
        <f>+CZ95*'PRECIOS SEGUN ADJ (RURAL)'!$B$19*'PRECIOS SEGUN ADJ (RURAL)'!$C$19</f>
        <v>11351.599999999999</v>
      </c>
      <c r="DD95" s="80" t="e" vm="1">
        <f>+[4]!NumLetras(DC95,"PESO","PESOS DOMINICANOS","$EE $m CON #d/100 CENTAVOS")</f>
        <v>#VALUE!</v>
      </c>
      <c r="DE95" s="80">
        <f t="shared" si="62"/>
        <v>2043.29</v>
      </c>
      <c r="DF95" s="165">
        <v>43</v>
      </c>
      <c r="DG95" s="37">
        <f t="shared" si="49"/>
        <v>1720</v>
      </c>
      <c r="DH95" s="189">
        <v>33</v>
      </c>
      <c r="DI95" s="80">
        <f>+DF95*'PRECIOS SEGUN ADJ (RURAL)'!$B$20*'PRECIOS SEGUN ADJ (RURAL)'!$C$20</f>
        <v>56760</v>
      </c>
      <c r="DJ95" s="80" t="e" vm="1">
        <f>+[4]!NumLetras(DI95,"PESO","PESOS DOMINICANOS","$EE $m CON #d/100 CENTAVOS")</f>
        <v>#VALUE!</v>
      </c>
      <c r="DK95" s="80">
        <f t="shared" si="63"/>
        <v>1367919.3500000003</v>
      </c>
      <c r="DL95" s="80" t="e" vm="1">
        <f>+[4]!NumLetras(DK95,"PESO","PESOS DOMINICANOS","$EE $m CON #d/100 CENTAVOS")</f>
        <v>#VALUE!</v>
      </c>
      <c r="DM95" s="80">
        <f t="shared" si="50"/>
        <v>1486618.0000000002</v>
      </c>
      <c r="DN95" s="80" t="e" vm="1">
        <f>+[4]!NumLetras(DM95,"PESO","PESOS DOMINICANOS","$EE $m CON #d/100 CENTAVOS")</f>
        <v>#VALUE!</v>
      </c>
      <c r="DO95" s="80">
        <f t="shared" si="51"/>
        <v>118698.65</v>
      </c>
      <c r="DP95" s="80" t="e" vm="1">
        <f>+[4]!NumLetras(DO95,"PESO","PESOS DOMINICANOS","$EE $m CON #d/100 CENTAVOS")</f>
        <v>#VALUE!</v>
      </c>
      <c r="DQ95" s="80">
        <f t="shared" si="64"/>
        <v>297323.59999999998</v>
      </c>
      <c r="DR95" s="80" t="e" vm="1">
        <f>+[4]!NumLetras(DQ95,"PESO","PESOS DOMINICANOS","$EE $m CON #d/100 CENTAVOS")</f>
        <v>#VALUE!</v>
      </c>
      <c r="DS95" s="80">
        <f t="shared" si="65"/>
        <v>14866.18</v>
      </c>
      <c r="DT95" s="80"/>
      <c r="DU95" s="37" t="str">
        <f>+VLOOKUP(D95,'RURAL XENIA'!F:H,2,0)</f>
        <v>R-12</v>
      </c>
    </row>
    <row r="96" spans="1:125" hidden="1">
      <c r="A96" s="37">
        <v>95</v>
      </c>
      <c r="B96" s="37">
        <v>95</v>
      </c>
      <c r="C96" s="26" t="s">
        <v>3479</v>
      </c>
      <c r="D96" s="37">
        <v>131409725</v>
      </c>
      <c r="E96" s="37">
        <f>+VLOOKUP(D96,'INFORMACION DE PROVEEDORES'!C:I,2,0)</f>
        <v>131409725</v>
      </c>
      <c r="F96" s="26" t="str">
        <f>+VLOOKUP(D96,'INFORMACION DE PROVEEDORES'!C:J,4,0)</f>
        <v>JUNILSA FILPO SOTO</v>
      </c>
      <c r="G96" s="37" t="str">
        <f>+VLOOKUP(D96,'INFORMACION DE PROVEEDORES'!C:K,5,0)</f>
        <v>010-0108743-4</v>
      </c>
      <c r="H96" s="26" t="str">
        <f>+VLOOKUP(D96,'INFORMACION DE PROVEEDORES'!C:L,7,0)</f>
        <v>LA MILAGROSA, ESQUINA TORUTUGUERO, LAS CHARCAS, AZUA</v>
      </c>
      <c r="I96" s="37" t="str">
        <f>+VLOOKUP(D96,'INFORMACION DE PROVEEDORES'!C:M,3,0)</f>
        <v xml:space="preserve"> JURÍDICA</v>
      </c>
      <c r="J96" s="37">
        <v>1</v>
      </c>
      <c r="K96" s="37">
        <v>285</v>
      </c>
      <c r="L96" s="37">
        <v>19</v>
      </c>
      <c r="M96" s="37">
        <f t="shared" si="52"/>
        <v>760</v>
      </c>
      <c r="N96" s="189">
        <v>60.180000000000007</v>
      </c>
      <c r="O96" s="80">
        <f>+L96*'PRECIOS SEGUN ADJ (RURAL)'!$B$2*'PRECIOS SEGUN ADJ (RURAL)'!$C$2</f>
        <v>45736.800000000003</v>
      </c>
      <c r="P96" s="80" t="e" vm="1">
        <f>+[4]!NumLetras(O96,"PESO","PESOS DOMINICANOS","$EE $m CON #d/100 CENTAVOS")</f>
        <v>#VALUE!</v>
      </c>
      <c r="Q96" s="80">
        <f t="shared" si="53"/>
        <v>7317.89</v>
      </c>
      <c r="R96" s="165">
        <v>4</v>
      </c>
      <c r="S96" s="37">
        <f t="shared" si="34"/>
        <v>160</v>
      </c>
      <c r="T96" s="189">
        <v>33</v>
      </c>
      <c r="U96" s="80">
        <f>+R96*'PRECIOS SEGUN ADJ (RURAL)'!$B$3*'PRECIOS SEGUN ADJ (RURAL)'!$C$3</f>
        <v>5280</v>
      </c>
      <c r="V96" s="80" t="e" vm="1">
        <f>+[4]!NumLetras(U96,"PESO","PESOS DOMINICANOS","$EE $m CON #d/100 CENTAVOS")</f>
        <v>#VALUE!</v>
      </c>
      <c r="W96" s="165">
        <v>44</v>
      </c>
      <c r="X96" s="37">
        <f t="shared" si="35"/>
        <v>1760</v>
      </c>
      <c r="Y96" s="189">
        <v>87.91</v>
      </c>
      <c r="Z96" s="80">
        <f>+W96*'PRECIOS SEGUN ADJ (RURAL)'!$B$4*'PRECIOS SEGUN ADJ (RURAL)'!$C$4</f>
        <v>154721.60000000001</v>
      </c>
      <c r="AA96" s="80" t="e" vm="1">
        <f>+[4]!NumLetras(Z96,"PESO","PESOS DOMINICANOS","$EE $m CON #d/100 CENTAVOS")</f>
        <v>#VALUE!</v>
      </c>
      <c r="AB96" s="80">
        <f t="shared" si="54"/>
        <v>27849.89</v>
      </c>
      <c r="AC96" s="165">
        <v>53</v>
      </c>
      <c r="AD96" s="37">
        <f t="shared" si="36"/>
        <v>2120</v>
      </c>
      <c r="AE96" s="189">
        <v>53.95</v>
      </c>
      <c r="AF96" s="80">
        <f>+AC96*'PRECIOS SEGUN ADJ (RURAL)'!$B$5*'PRECIOS SEGUN ADJ (RURAL)'!$C$5</f>
        <v>114374.00000000001</v>
      </c>
      <c r="AG96" s="80" t="e" vm="1">
        <f>+[4]!NumLetras(AF96,"PESO","PESOS DOMINICANOS","$EE $m CON #d/100 CENTAVOS")</f>
        <v>#VALUE!</v>
      </c>
      <c r="AH96" s="165">
        <v>7</v>
      </c>
      <c r="AI96" s="37">
        <f t="shared" si="37"/>
        <v>280</v>
      </c>
      <c r="AJ96" s="189">
        <v>29.05</v>
      </c>
      <c r="AK96" s="80">
        <f>+AH96*'PRECIOS SEGUN ADJ (RURAL)'!$B$6*'PRECIOS SEGUN ADJ (RURAL)'!$C$6</f>
        <v>8134</v>
      </c>
      <c r="AL96" s="80" t="e" vm="1">
        <f>+[4]!NumLetras(AK96,"PESO","PESOS DOMINICANOS","$EE $m CON #d/100 CENTAVOS")</f>
        <v>#VALUE!</v>
      </c>
      <c r="AM96" s="80">
        <f t="shared" si="55"/>
        <v>1301.44</v>
      </c>
      <c r="AN96" s="165">
        <v>16</v>
      </c>
      <c r="AO96" s="37">
        <f t="shared" si="38"/>
        <v>640</v>
      </c>
      <c r="AP96" s="189">
        <v>304.44</v>
      </c>
      <c r="AQ96" s="80">
        <f>+AN96*'PRECIOS SEGUN ADJ (RURAL)'!$B$7*'PRECIOS SEGUN ADJ (RURAL)'!$C$7</f>
        <v>194841.60000000001</v>
      </c>
      <c r="AR96" s="80" t="e" vm="1">
        <f>+[4]!NumLetras(AQ96,"PESO","PESOS DOMINICANOS","$EE $m CON #d/100 CENTAVOS")</f>
        <v>#VALUE!</v>
      </c>
      <c r="AS96" s="80">
        <f t="shared" si="56"/>
        <v>35071.49</v>
      </c>
      <c r="AT96" s="165">
        <v>4</v>
      </c>
      <c r="AU96" s="37">
        <f t="shared" si="39"/>
        <v>160</v>
      </c>
      <c r="AV96" s="189">
        <v>140.38999999999999</v>
      </c>
      <c r="AW96" s="80">
        <f>+AT96*'PRECIOS SEGUN ADJ (RURAL)'!$B$8*'PRECIOS SEGUN ADJ (RURAL)'!$C$8</f>
        <v>22462.399999999998</v>
      </c>
      <c r="AX96" s="80" t="e" vm="1">
        <f>+[4]!NumLetras(AW96,"PESO","PESOS DOMINICANOS","$EE $m CON #d/100 CENTAVOS")</f>
        <v>#VALUE!</v>
      </c>
      <c r="AY96" s="80">
        <f t="shared" si="57"/>
        <v>4043.23</v>
      </c>
      <c r="AZ96" s="165">
        <v>13</v>
      </c>
      <c r="BA96" s="37">
        <f t="shared" si="40"/>
        <v>520</v>
      </c>
      <c r="BB96" s="189">
        <v>68.099999999999994</v>
      </c>
      <c r="BC96" s="80">
        <f>+AZ96*'PRECIOS SEGUN ADJ (RURAL)'!$B$9*'PRECIOS SEGUN ADJ (RURAL)'!$C$9</f>
        <v>35412</v>
      </c>
      <c r="BD96" s="80" t="e" vm="1">
        <f>+[4]!NumLetras(BC96,"PESO","PESOS DOMINICANOS","$EE $m CON #d/100 CENTAVOS")</f>
        <v>#VALUE!</v>
      </c>
      <c r="BE96" s="165">
        <v>285</v>
      </c>
      <c r="BF96" s="37">
        <f t="shared" si="58"/>
        <v>5700</v>
      </c>
      <c r="BG96" s="189">
        <v>5.5</v>
      </c>
      <c r="BH96" s="80">
        <f>+BE96*'PRECIOS SEGUN ADJ (RURAL)'!$B$10*'PRECIOS SEGUN ADJ (RURAL)'!$C$10</f>
        <v>31350</v>
      </c>
      <c r="BI96" s="80" t="e" vm="1">
        <f>+[4]!NumLetras(BH96,"PESO","PESOS DOMINICANOS","$EE $m CON #d/100 CENTAVOS")</f>
        <v>#VALUE!</v>
      </c>
      <c r="BJ96" s="165">
        <v>285</v>
      </c>
      <c r="BK96" s="37">
        <f t="shared" si="41"/>
        <v>11400</v>
      </c>
      <c r="BL96" s="189">
        <v>7.1500000000000012</v>
      </c>
      <c r="BM96" s="80">
        <f>+BJ96*'PRECIOS SEGUN ADJ (RURAL)'!$B$11*'PRECIOS SEGUN ADJ (RURAL)'!$C$11</f>
        <v>81510</v>
      </c>
      <c r="BN96" s="80" t="e" vm="1">
        <f>+[4]!NumLetras(BM96,"PESO","PESOS DOMINICANOS","$EE $m CON #d/100 CENTAVOS")</f>
        <v>#VALUE!</v>
      </c>
      <c r="BO96" s="165">
        <v>285</v>
      </c>
      <c r="BP96" s="37">
        <f t="shared" si="42"/>
        <v>11400</v>
      </c>
      <c r="BQ96" s="189">
        <v>6.84</v>
      </c>
      <c r="BR96" s="80">
        <f>+BO96*'PRECIOS SEGUN ADJ (RURAL)'!$B$12*'PRECIOS SEGUN ADJ (RURAL)'!$C$12</f>
        <v>77976</v>
      </c>
      <c r="BS96" s="80" t="e" vm="1">
        <f>+[4]!NumLetras(BR96,"PESO","PESOS DOMINICANOS","$EE $m CON #d/100 CENTAVOS")</f>
        <v>#VALUE!</v>
      </c>
      <c r="BT96" s="193">
        <v>36</v>
      </c>
      <c r="BU96" s="194">
        <f t="shared" si="43"/>
        <v>1440</v>
      </c>
      <c r="BV96" s="195">
        <v>21.68</v>
      </c>
      <c r="BW96" s="196">
        <f>+BT96*'PRECIOS SEGUN ADJ (RURAL)'!$B$13*'PRECIOS SEGUN ADJ (RURAL)'!$C$13</f>
        <v>31219.200000000001</v>
      </c>
      <c r="BX96" s="196" t="e" vm="1">
        <f>+[4]!NumLetras(BW96,"PESO","PESOS DOMINICANOS","$EE $m CON #d/100 CENTAVOS")</f>
        <v>#VALUE!</v>
      </c>
      <c r="BY96" s="165">
        <v>285</v>
      </c>
      <c r="BZ96" s="37">
        <f t="shared" si="44"/>
        <v>11400</v>
      </c>
      <c r="CA96" s="189">
        <v>6.5999999999999988</v>
      </c>
      <c r="CB96" s="80">
        <f>+BY96*'PRECIOS SEGUN ADJ (RURAL)'!$B$14*'PRECIOS SEGUN ADJ (RURAL)'!$C$14</f>
        <v>75240</v>
      </c>
      <c r="CC96" s="80" t="e" vm="1">
        <f>+[4]!NumLetras(CB96,"PESO","PESOS DOMINICANOS","$EE $m CON #d/100 CENTAVOS")</f>
        <v>#VALUE!</v>
      </c>
      <c r="CD96" s="165">
        <v>10</v>
      </c>
      <c r="CE96" s="37">
        <f t="shared" si="45"/>
        <v>400</v>
      </c>
      <c r="CF96" s="189">
        <v>82.59999999999998</v>
      </c>
      <c r="CG96" s="80">
        <f>+CD96*'PRECIOS SEGUN ADJ (RURAL)'!$B$15*'PRECIOS SEGUN ADJ (RURAL)'!$C$15</f>
        <v>33040</v>
      </c>
      <c r="CH96" s="80" t="e" vm="1">
        <f>+[4]!NumLetras(CG96,"PESO","PESOS DOMINICANOS","$EE $m CON #d/100 CENTAVOS")</f>
        <v>#VALUE!</v>
      </c>
      <c r="CI96" s="80">
        <f t="shared" si="59"/>
        <v>5947.2</v>
      </c>
      <c r="CJ96" s="197">
        <v>285</v>
      </c>
      <c r="CK96" s="198">
        <f t="shared" si="60"/>
        <v>5700</v>
      </c>
      <c r="CL96" s="199">
        <v>5.5</v>
      </c>
      <c r="CM96" s="200">
        <f>+CJ96*'PRECIOS SEGUN ADJ (RURAL)'!$B$16*'PRECIOS SEGUN ADJ (RURAL)'!$C$16</f>
        <v>31350</v>
      </c>
      <c r="CN96" s="200" t="e" vm="1">
        <f>+[4]!NumLetras(CM96,"PESO","PESOS DOMINICANOS","$EE $m CON #d/100 CENTAVOS")</f>
        <v>#VALUE!</v>
      </c>
      <c r="CO96" s="165">
        <v>285</v>
      </c>
      <c r="CP96" s="37">
        <f t="shared" si="46"/>
        <v>11400</v>
      </c>
      <c r="CQ96" s="189">
        <v>23.059999999999995</v>
      </c>
      <c r="CR96" s="80">
        <f>+CO96*'PRECIOS SEGUN ADJ (RURAL)'!$B$17*'PRECIOS SEGUN ADJ (RURAL)'!$C$17</f>
        <v>262884</v>
      </c>
      <c r="CS96" s="80" t="e" vm="1">
        <f>+[4]!NumLetras(CR96,"PESO","PESOS DOMINICANOS","$EE $m CON #d/100 CENTAVOS")</f>
        <v>#VALUE!</v>
      </c>
      <c r="CT96" s="201">
        <v>16</v>
      </c>
      <c r="CU96" s="202">
        <f t="shared" si="47"/>
        <v>640</v>
      </c>
      <c r="CV96" s="203">
        <v>220</v>
      </c>
      <c r="CW96" s="204">
        <f>+CT96*'PRECIOS SEGUN ADJ (RURAL)'!$B$18*'PRECIOS SEGUN ADJ (RURAL)'!$C$18</f>
        <v>140800</v>
      </c>
      <c r="CX96" s="204" t="e" vm="1">
        <f>+[4]!NumLetras(CW96,"PESO","PESOS DOMINICANOS","$EE $m CON #d/100 CENTAVOS")</f>
        <v>#VALUE!</v>
      </c>
      <c r="CY96" s="204">
        <f t="shared" si="61"/>
        <v>25344</v>
      </c>
      <c r="CZ96" s="165">
        <v>12</v>
      </c>
      <c r="DA96" s="37">
        <f t="shared" si="48"/>
        <v>480</v>
      </c>
      <c r="DB96" s="189">
        <v>21.83</v>
      </c>
      <c r="DC96" s="80">
        <f>+CZ96*'PRECIOS SEGUN ADJ (RURAL)'!$B$19*'PRECIOS SEGUN ADJ (RURAL)'!$C$19</f>
        <v>10478.4</v>
      </c>
      <c r="DD96" s="80" t="e" vm="1">
        <f>+[4]!NumLetras(DC96,"PESO","PESOS DOMINICANOS","$EE $m CON #d/100 CENTAVOS")</f>
        <v>#VALUE!</v>
      </c>
      <c r="DE96" s="80">
        <f t="shared" si="62"/>
        <v>1886.11</v>
      </c>
      <c r="DF96" s="165">
        <v>41</v>
      </c>
      <c r="DG96" s="37">
        <f t="shared" si="49"/>
        <v>1640</v>
      </c>
      <c r="DH96" s="189">
        <v>33</v>
      </c>
      <c r="DI96" s="80">
        <f>+DF96*'PRECIOS SEGUN ADJ (RURAL)'!$B$20*'PRECIOS SEGUN ADJ (RURAL)'!$C$20</f>
        <v>54120</v>
      </c>
      <c r="DJ96" s="80" t="e" vm="1">
        <f>+[4]!NumLetras(DI96,"PESO","PESOS DOMINICANOS","$EE $m CON #d/100 CENTAVOS")</f>
        <v>#VALUE!</v>
      </c>
      <c r="DK96" s="80">
        <f t="shared" si="63"/>
        <v>1302168.7499999998</v>
      </c>
      <c r="DL96" s="80" t="e" vm="1">
        <f>+[4]!NumLetras(DK96,"PESO","PESOS DOMINICANOS","$EE $m CON #d/100 CENTAVOS")</f>
        <v>#VALUE!</v>
      </c>
      <c r="DM96" s="80">
        <f t="shared" si="50"/>
        <v>1410929.9999999998</v>
      </c>
      <c r="DN96" s="80" t="e" vm="1">
        <f>+[4]!NumLetras(DM96,"PESO","PESOS DOMINICANOS","$EE $m CON #d/100 CENTAVOS")</f>
        <v>#VALUE!</v>
      </c>
      <c r="DO96" s="80">
        <f t="shared" si="51"/>
        <v>108761.24999999999</v>
      </c>
      <c r="DP96" s="80" t="e" vm="1">
        <f>+[4]!NumLetras(DO96,"PESO","PESOS DOMINICANOS","$EE $m CON #d/100 CENTAVOS")</f>
        <v>#VALUE!</v>
      </c>
      <c r="DQ96" s="80">
        <f t="shared" si="64"/>
        <v>282186</v>
      </c>
      <c r="DR96" s="80" t="e" vm="1">
        <f>+[4]!NumLetras(DQ96,"PESO","PESOS DOMINICANOS","$EE $m CON #d/100 CENTAVOS")</f>
        <v>#VALUE!</v>
      </c>
      <c r="DS96" s="80">
        <f t="shared" si="65"/>
        <v>14109.3</v>
      </c>
      <c r="DT96" s="80"/>
      <c r="DU96" s="37" t="str">
        <f>+VLOOKUP(D96,'RURAL XENIA'!F:H,2,0)</f>
        <v>R-03</v>
      </c>
    </row>
    <row r="97" spans="1:125" hidden="1">
      <c r="A97" s="37">
        <v>96</v>
      </c>
      <c r="B97" s="37">
        <v>96</v>
      </c>
      <c r="C97" s="26" t="s">
        <v>3489</v>
      </c>
      <c r="D97" s="37">
        <v>131889052</v>
      </c>
      <c r="E97" s="37">
        <f>+VLOOKUP(D97,'INFORMACION DE PROVEEDORES'!C:I,2,0)</f>
        <v>131889052</v>
      </c>
      <c r="F97" s="26" t="str">
        <f>+VLOOKUP(D97,'INFORMACION DE PROVEEDORES'!C:J,4,0)</f>
        <v>KATHERINE A. MONTAS BRITO</v>
      </c>
      <c r="G97" s="37" t="str">
        <f>+VLOOKUP(D97,'INFORMACION DE PROVEEDORES'!C:K,5,0)</f>
        <v>402-2259486-9</v>
      </c>
      <c r="H97" s="26" t="str">
        <f>+VLOOKUP(D97,'INFORMACION DE PROVEEDORES'!C:L,7,0)</f>
        <v xml:space="preserve">C/MANOLO TAVARES JUSTO, 1RA PLANTA, </v>
      </c>
      <c r="I97" s="37" t="str">
        <f>+VLOOKUP(D97,'INFORMACION DE PROVEEDORES'!C:M,3,0)</f>
        <v xml:space="preserve"> JURÍDICA</v>
      </c>
      <c r="J97" s="37">
        <v>2</v>
      </c>
      <c r="K97" s="37">
        <v>243</v>
      </c>
      <c r="L97" s="37">
        <v>17</v>
      </c>
      <c r="M97" s="37">
        <f t="shared" si="52"/>
        <v>680</v>
      </c>
      <c r="N97" s="189">
        <v>60.180000000000007</v>
      </c>
      <c r="O97" s="80">
        <f>+L97*'PRECIOS SEGUN ADJ (RURAL)'!$B$2*'PRECIOS SEGUN ADJ (RURAL)'!$C$2</f>
        <v>40922.399999999994</v>
      </c>
      <c r="P97" s="80" t="e" vm="1">
        <f>+[4]!NumLetras(O97,"PESO","PESOS DOMINICANOS","$EE $m CON #d/100 CENTAVOS")</f>
        <v>#VALUE!</v>
      </c>
      <c r="Q97" s="80">
        <f t="shared" si="53"/>
        <v>6547.58</v>
      </c>
      <c r="R97" s="165">
        <v>3</v>
      </c>
      <c r="S97" s="37">
        <f t="shared" si="34"/>
        <v>120</v>
      </c>
      <c r="T97" s="189">
        <v>33</v>
      </c>
      <c r="U97" s="80">
        <f>+R97*'PRECIOS SEGUN ADJ (RURAL)'!$B$3*'PRECIOS SEGUN ADJ (RURAL)'!$C$3</f>
        <v>3960</v>
      </c>
      <c r="V97" s="80" t="e" vm="1">
        <f>+[4]!NumLetras(U97,"PESO","PESOS DOMINICANOS","$EE $m CON #d/100 CENTAVOS")</f>
        <v>#VALUE!</v>
      </c>
      <c r="W97" s="165">
        <v>38</v>
      </c>
      <c r="X97" s="37">
        <f t="shared" si="35"/>
        <v>1520</v>
      </c>
      <c r="Y97" s="189">
        <v>87.91</v>
      </c>
      <c r="Z97" s="80">
        <f>+W97*'PRECIOS SEGUN ADJ (RURAL)'!$B$4*'PRECIOS SEGUN ADJ (RURAL)'!$C$4</f>
        <v>133623.20000000001</v>
      </c>
      <c r="AA97" s="80" t="e" vm="1">
        <f>+[4]!NumLetras(Z97,"PESO","PESOS DOMINICANOS","$EE $m CON #d/100 CENTAVOS")</f>
        <v>#VALUE!</v>
      </c>
      <c r="AB97" s="80">
        <f t="shared" si="54"/>
        <v>24052.18</v>
      </c>
      <c r="AC97" s="165">
        <v>46</v>
      </c>
      <c r="AD97" s="37">
        <f t="shared" si="36"/>
        <v>1840</v>
      </c>
      <c r="AE97" s="189">
        <v>53.95</v>
      </c>
      <c r="AF97" s="80">
        <f>+AC97*'PRECIOS SEGUN ADJ (RURAL)'!$B$5*'PRECIOS SEGUN ADJ (RURAL)'!$C$5</f>
        <v>99268.000000000015</v>
      </c>
      <c r="AG97" s="80" t="e" vm="1">
        <f>+[4]!NumLetras(AF97,"PESO","PESOS DOMINICANOS","$EE $m CON #d/100 CENTAVOS")</f>
        <v>#VALUE!</v>
      </c>
      <c r="AH97" s="165">
        <v>6</v>
      </c>
      <c r="AI97" s="37">
        <f t="shared" si="37"/>
        <v>240</v>
      </c>
      <c r="AJ97" s="189">
        <v>29.05</v>
      </c>
      <c r="AK97" s="80">
        <f>+AH97*'PRECIOS SEGUN ADJ (RURAL)'!$B$6*'PRECIOS SEGUN ADJ (RURAL)'!$C$6</f>
        <v>6972</v>
      </c>
      <c r="AL97" s="80" t="e" vm="1">
        <f>+[4]!NumLetras(AK97,"PESO","PESOS DOMINICANOS","$EE $m CON #d/100 CENTAVOS")</f>
        <v>#VALUE!</v>
      </c>
      <c r="AM97" s="80">
        <f t="shared" si="55"/>
        <v>1115.52</v>
      </c>
      <c r="AN97" s="165">
        <v>14</v>
      </c>
      <c r="AO97" s="37">
        <f t="shared" si="38"/>
        <v>560</v>
      </c>
      <c r="AP97" s="189">
        <v>304.44</v>
      </c>
      <c r="AQ97" s="80">
        <f>+AN97*'PRECIOS SEGUN ADJ (RURAL)'!$B$7*'PRECIOS SEGUN ADJ (RURAL)'!$C$7</f>
        <v>170486.39999999999</v>
      </c>
      <c r="AR97" s="80" t="e" vm="1">
        <f>+[4]!NumLetras(AQ97,"PESO","PESOS DOMINICANOS","$EE $m CON #d/100 CENTAVOS")</f>
        <v>#VALUE!</v>
      </c>
      <c r="AS97" s="80">
        <f t="shared" si="56"/>
        <v>30687.55</v>
      </c>
      <c r="AT97" s="165">
        <v>3</v>
      </c>
      <c r="AU97" s="37">
        <f t="shared" si="39"/>
        <v>120</v>
      </c>
      <c r="AV97" s="189">
        <v>140.38999999999999</v>
      </c>
      <c r="AW97" s="80">
        <f>+AT97*'PRECIOS SEGUN ADJ (RURAL)'!$B$8*'PRECIOS SEGUN ADJ (RURAL)'!$C$8</f>
        <v>16846.8</v>
      </c>
      <c r="AX97" s="80" t="e" vm="1">
        <f>+[4]!NumLetras(AW97,"PESO","PESOS DOMINICANOS","$EE $m CON #d/100 CENTAVOS")</f>
        <v>#VALUE!</v>
      </c>
      <c r="AY97" s="80">
        <f t="shared" si="57"/>
        <v>3032.42</v>
      </c>
      <c r="AZ97" s="165">
        <v>12</v>
      </c>
      <c r="BA97" s="37">
        <f t="shared" si="40"/>
        <v>480</v>
      </c>
      <c r="BB97" s="189">
        <v>68.099999999999994</v>
      </c>
      <c r="BC97" s="80">
        <f>+AZ97*'PRECIOS SEGUN ADJ (RURAL)'!$B$9*'PRECIOS SEGUN ADJ (RURAL)'!$C$9</f>
        <v>32687.999999999996</v>
      </c>
      <c r="BD97" s="80" t="e" vm="1">
        <f>+[4]!NumLetras(BC97,"PESO","PESOS DOMINICANOS","$EE $m CON #d/100 CENTAVOS")</f>
        <v>#VALUE!</v>
      </c>
      <c r="BE97" s="165">
        <v>243</v>
      </c>
      <c r="BF97" s="37">
        <f t="shared" si="58"/>
        <v>4860</v>
      </c>
      <c r="BG97" s="189">
        <v>5.5</v>
      </c>
      <c r="BH97" s="80">
        <f>+BE97*'PRECIOS SEGUN ADJ (RURAL)'!$B$10*'PRECIOS SEGUN ADJ (RURAL)'!$C$10</f>
        <v>26730</v>
      </c>
      <c r="BI97" s="80" t="e" vm="1">
        <f>+[4]!NumLetras(BH97,"PESO","PESOS DOMINICANOS","$EE $m CON #d/100 CENTAVOS")</f>
        <v>#VALUE!</v>
      </c>
      <c r="BJ97" s="165">
        <v>243</v>
      </c>
      <c r="BK97" s="37">
        <f t="shared" si="41"/>
        <v>9720</v>
      </c>
      <c r="BL97" s="189">
        <v>7.1500000000000012</v>
      </c>
      <c r="BM97" s="80">
        <f>+BJ97*'PRECIOS SEGUN ADJ (RURAL)'!$B$11*'PRECIOS SEGUN ADJ (RURAL)'!$C$11</f>
        <v>69498</v>
      </c>
      <c r="BN97" s="80" t="e" vm="1">
        <f>+[4]!NumLetras(BM97,"PESO","PESOS DOMINICANOS","$EE $m CON #d/100 CENTAVOS")</f>
        <v>#VALUE!</v>
      </c>
      <c r="BO97" s="165">
        <v>243</v>
      </c>
      <c r="BP97" s="37">
        <f t="shared" si="42"/>
        <v>9720</v>
      </c>
      <c r="BQ97" s="189">
        <v>6.84</v>
      </c>
      <c r="BR97" s="80">
        <f>+BO97*'PRECIOS SEGUN ADJ (RURAL)'!$B$12*'PRECIOS SEGUN ADJ (RURAL)'!$C$12</f>
        <v>66484.799999999988</v>
      </c>
      <c r="BS97" s="80" t="e" vm="1">
        <f>+[4]!NumLetras(BR97,"PESO","PESOS DOMINICANOS","$EE $m CON #d/100 CENTAVOS")</f>
        <v>#VALUE!</v>
      </c>
      <c r="BT97" s="193">
        <v>32</v>
      </c>
      <c r="BU97" s="194">
        <f t="shared" si="43"/>
        <v>1280</v>
      </c>
      <c r="BV97" s="195">
        <v>21.68</v>
      </c>
      <c r="BW97" s="196">
        <f>+BT97*'PRECIOS SEGUN ADJ (RURAL)'!$B$13*'PRECIOS SEGUN ADJ (RURAL)'!$C$13</f>
        <v>27750.400000000001</v>
      </c>
      <c r="BX97" s="196" t="e" vm="1">
        <f>+[4]!NumLetras(BW97,"PESO","PESOS DOMINICANOS","$EE $m CON #d/100 CENTAVOS")</f>
        <v>#VALUE!</v>
      </c>
      <c r="BY97" s="165">
        <v>243</v>
      </c>
      <c r="BZ97" s="37">
        <f t="shared" si="44"/>
        <v>9720</v>
      </c>
      <c r="CA97" s="189">
        <v>6.5999999999999988</v>
      </c>
      <c r="CB97" s="80">
        <f>+BY97*'PRECIOS SEGUN ADJ (RURAL)'!$B$14*'PRECIOS SEGUN ADJ (RURAL)'!$C$14</f>
        <v>64152</v>
      </c>
      <c r="CC97" s="80" t="e" vm="1">
        <f>+[4]!NumLetras(CB97,"PESO","PESOS DOMINICANOS","$EE $m CON #d/100 CENTAVOS")</f>
        <v>#VALUE!</v>
      </c>
      <c r="CD97" s="165">
        <v>9</v>
      </c>
      <c r="CE97" s="37">
        <f t="shared" si="45"/>
        <v>360</v>
      </c>
      <c r="CF97" s="189">
        <v>82.59999999999998</v>
      </c>
      <c r="CG97" s="80">
        <f>+CD97*'PRECIOS SEGUN ADJ (RURAL)'!$B$15*'PRECIOS SEGUN ADJ (RURAL)'!$C$15</f>
        <v>29736</v>
      </c>
      <c r="CH97" s="80" t="e" vm="1">
        <f>+[4]!NumLetras(CG97,"PESO","PESOS DOMINICANOS","$EE $m CON #d/100 CENTAVOS")</f>
        <v>#VALUE!</v>
      </c>
      <c r="CI97" s="80">
        <f t="shared" si="59"/>
        <v>5352.48</v>
      </c>
      <c r="CJ97" s="197">
        <v>243</v>
      </c>
      <c r="CK97" s="198">
        <f t="shared" si="60"/>
        <v>4860</v>
      </c>
      <c r="CL97" s="199">
        <v>5.5</v>
      </c>
      <c r="CM97" s="200">
        <f>+CJ97*'PRECIOS SEGUN ADJ (RURAL)'!$B$16*'PRECIOS SEGUN ADJ (RURAL)'!$C$16</f>
        <v>26730</v>
      </c>
      <c r="CN97" s="200" t="e" vm="1">
        <f>+[4]!NumLetras(CM97,"PESO","PESOS DOMINICANOS","$EE $m CON #d/100 CENTAVOS")</f>
        <v>#VALUE!</v>
      </c>
      <c r="CO97" s="165">
        <v>243</v>
      </c>
      <c r="CP97" s="37">
        <f t="shared" si="46"/>
        <v>9720</v>
      </c>
      <c r="CQ97" s="189">
        <v>23.059999999999995</v>
      </c>
      <c r="CR97" s="80">
        <f>+CO97*'PRECIOS SEGUN ADJ (RURAL)'!$B$17*'PRECIOS SEGUN ADJ (RURAL)'!$C$17</f>
        <v>224143.2</v>
      </c>
      <c r="CS97" s="80" t="e" vm="1">
        <f>+[4]!NumLetras(CR97,"PESO","PESOS DOMINICANOS","$EE $m CON #d/100 CENTAVOS")</f>
        <v>#VALUE!</v>
      </c>
      <c r="CT97" s="201">
        <v>14</v>
      </c>
      <c r="CU97" s="202">
        <f t="shared" si="47"/>
        <v>560</v>
      </c>
      <c r="CV97" s="203">
        <v>220</v>
      </c>
      <c r="CW97" s="204">
        <f>+CT97*'PRECIOS SEGUN ADJ (RURAL)'!$B$18*'PRECIOS SEGUN ADJ (RURAL)'!$C$18</f>
        <v>123200</v>
      </c>
      <c r="CX97" s="204" t="e" vm="1">
        <f>+[4]!NumLetras(CW97,"PESO","PESOS DOMINICANOS","$EE $m CON #d/100 CENTAVOS")</f>
        <v>#VALUE!</v>
      </c>
      <c r="CY97" s="204">
        <f t="shared" si="61"/>
        <v>22176</v>
      </c>
      <c r="CZ97" s="165">
        <v>11</v>
      </c>
      <c r="DA97" s="37">
        <f t="shared" si="48"/>
        <v>440</v>
      </c>
      <c r="DB97" s="189">
        <v>21.83</v>
      </c>
      <c r="DC97" s="80">
        <f>+CZ97*'PRECIOS SEGUN ADJ (RURAL)'!$B$19*'PRECIOS SEGUN ADJ (RURAL)'!$C$19</f>
        <v>9605.2000000000007</v>
      </c>
      <c r="DD97" s="80" t="e" vm="1">
        <f>+[4]!NumLetras(DC97,"PESO","PESOS DOMINICANOS","$EE $m CON #d/100 CENTAVOS")</f>
        <v>#VALUE!</v>
      </c>
      <c r="DE97" s="80">
        <f t="shared" si="62"/>
        <v>1728.94</v>
      </c>
      <c r="DF97" s="165">
        <v>36</v>
      </c>
      <c r="DG97" s="37">
        <f t="shared" si="49"/>
        <v>1440</v>
      </c>
      <c r="DH97" s="189">
        <v>33</v>
      </c>
      <c r="DI97" s="80">
        <f>+DF97*'PRECIOS SEGUN ADJ (RURAL)'!$B$20*'PRECIOS SEGUN ADJ (RURAL)'!$C$20</f>
        <v>47520</v>
      </c>
      <c r="DJ97" s="80" t="e" vm="1">
        <f>+[4]!NumLetras(DI97,"PESO","PESOS DOMINICANOS","$EE $m CON #d/100 CENTAVOS")</f>
        <v>#VALUE!</v>
      </c>
      <c r="DK97" s="80">
        <f t="shared" si="63"/>
        <v>1125623.7300000002</v>
      </c>
      <c r="DL97" s="80" t="e" vm="1">
        <f>+[4]!NumLetras(DK97,"PESO","PESOS DOMINICANOS","$EE $m CON #d/100 CENTAVOS")</f>
        <v>#VALUE!</v>
      </c>
      <c r="DM97" s="80">
        <f t="shared" si="50"/>
        <v>1220316.4000000001</v>
      </c>
      <c r="DN97" s="80" t="e" vm="1">
        <f>+[4]!NumLetras(DM97,"PESO","PESOS DOMINICANOS","$EE $m CON #d/100 CENTAVOS")</f>
        <v>#VALUE!</v>
      </c>
      <c r="DO97" s="80">
        <f t="shared" si="51"/>
        <v>94692.67</v>
      </c>
      <c r="DP97" s="80" t="e" vm="1">
        <f>+[4]!NumLetras(DO97,"PESO","PESOS DOMINICANOS","$EE $m CON #d/100 CENTAVOS")</f>
        <v>#VALUE!</v>
      </c>
      <c r="DQ97" s="80">
        <f t="shared" si="64"/>
        <v>244063.28</v>
      </c>
      <c r="DR97" s="80" t="e" vm="1">
        <f>+[4]!NumLetras(DQ97,"PESO","PESOS DOMINICANOS","$EE $m CON #d/100 CENTAVOS")</f>
        <v>#VALUE!</v>
      </c>
      <c r="DS97" s="80">
        <f t="shared" si="65"/>
        <v>12203.16</v>
      </c>
      <c r="DT97" s="80"/>
      <c r="DU97" s="37" t="str">
        <f>+VLOOKUP(D97,'RURAL XENIA'!F:H,2,0)</f>
        <v>R-25</v>
      </c>
    </row>
    <row r="98" spans="1:125" hidden="1">
      <c r="A98" s="37">
        <v>97</v>
      </c>
      <c r="B98" s="37">
        <v>97</v>
      </c>
      <c r="C98" s="26" t="s">
        <v>3500</v>
      </c>
      <c r="D98" s="37">
        <v>132143787</v>
      </c>
      <c r="E98" s="37">
        <f>+VLOOKUP(D98,'INFORMACION DE PROVEEDORES'!C:I,2,0)</f>
        <v>132143787</v>
      </c>
      <c r="F98" s="26" t="str">
        <f>+VLOOKUP(D98,'INFORMACION DE PROVEEDORES'!C:J,4,0)</f>
        <v xml:space="preserve">ROGER LAUREANO </v>
      </c>
      <c r="G98" s="37" t="str">
        <f>+VLOOKUP(D98,'INFORMACION DE PROVEEDORES'!C:K,5,0)</f>
        <v>001-1479657-6</v>
      </c>
      <c r="H98" s="26" t="str">
        <f>+VLOOKUP(D98,'INFORMACION DE PROVEEDORES'!C:L,7,0)</f>
        <v>CALLE PEDRO TERRENO, NO. 20, EL ALMIRANTE, SANTO ODMINGO ESTE, SANTO DOMINGO</v>
      </c>
      <c r="I98" s="37" t="str">
        <f>+VLOOKUP(D98,'INFORMACION DE PROVEEDORES'!C:M,3,0)</f>
        <v xml:space="preserve"> JURÍDICA</v>
      </c>
      <c r="J98" s="37">
        <v>1</v>
      </c>
      <c r="K98" s="37">
        <v>397</v>
      </c>
      <c r="L98" s="37">
        <v>27</v>
      </c>
      <c r="M98" s="37">
        <f t="shared" si="52"/>
        <v>1080</v>
      </c>
      <c r="N98" s="189">
        <v>60.180000000000007</v>
      </c>
      <c r="O98" s="80">
        <f>+L98*'PRECIOS SEGUN ADJ (RURAL)'!$B$2*'PRECIOS SEGUN ADJ (RURAL)'!$C$2</f>
        <v>64994.399999999994</v>
      </c>
      <c r="P98" s="80" t="e" vm="1">
        <f>+[4]!NumLetras(O98,"PESO","PESOS DOMINICANOS","$EE $m CON #d/100 CENTAVOS")</f>
        <v>#VALUE!</v>
      </c>
      <c r="Q98" s="80">
        <f t="shared" si="53"/>
        <v>10399.1</v>
      </c>
      <c r="R98" s="165">
        <v>5</v>
      </c>
      <c r="S98" s="37">
        <f t="shared" si="34"/>
        <v>200</v>
      </c>
      <c r="T98" s="189">
        <v>33</v>
      </c>
      <c r="U98" s="80">
        <f>+R98*'PRECIOS SEGUN ADJ (RURAL)'!$B$3*'PRECIOS SEGUN ADJ (RURAL)'!$C$3</f>
        <v>6600</v>
      </c>
      <c r="V98" s="80" t="e" vm="1">
        <f>+[4]!NumLetras(U98,"PESO","PESOS DOMINICANOS","$EE $m CON #d/100 CENTAVOS")</f>
        <v>#VALUE!</v>
      </c>
      <c r="W98" s="165">
        <v>61</v>
      </c>
      <c r="X98" s="37">
        <f t="shared" si="35"/>
        <v>2440</v>
      </c>
      <c r="Y98" s="189">
        <v>87.91</v>
      </c>
      <c r="Z98" s="80">
        <f>+W98*'PRECIOS SEGUN ADJ (RURAL)'!$B$4*'PRECIOS SEGUN ADJ (RURAL)'!$C$4</f>
        <v>214500.40000000002</v>
      </c>
      <c r="AA98" s="80" t="e" vm="1">
        <f>+[4]!NumLetras(Z98,"PESO","PESOS DOMINICANOS","$EE $m CON #d/100 CENTAVOS")</f>
        <v>#VALUE!</v>
      </c>
      <c r="AB98" s="80">
        <f t="shared" si="54"/>
        <v>38610.07</v>
      </c>
      <c r="AC98" s="165">
        <v>73</v>
      </c>
      <c r="AD98" s="37">
        <f t="shared" si="36"/>
        <v>2920</v>
      </c>
      <c r="AE98" s="189">
        <v>53.95</v>
      </c>
      <c r="AF98" s="80">
        <f>+AC98*'PRECIOS SEGUN ADJ (RURAL)'!$B$5*'PRECIOS SEGUN ADJ (RURAL)'!$C$5</f>
        <v>157534</v>
      </c>
      <c r="AG98" s="80" t="e" vm="1">
        <f>+[4]!NumLetras(AF98,"PESO","PESOS DOMINICANOS","$EE $m CON #d/100 CENTAVOS")</f>
        <v>#VALUE!</v>
      </c>
      <c r="AH98" s="165">
        <v>9</v>
      </c>
      <c r="AI98" s="37">
        <f t="shared" si="37"/>
        <v>360</v>
      </c>
      <c r="AJ98" s="189">
        <v>29.05</v>
      </c>
      <c r="AK98" s="80">
        <f>+AH98*'PRECIOS SEGUN ADJ (RURAL)'!$B$6*'PRECIOS SEGUN ADJ (RURAL)'!$C$6</f>
        <v>10458</v>
      </c>
      <c r="AL98" s="80" t="e" vm="1">
        <f>+[4]!NumLetras(AK98,"PESO","PESOS DOMINICANOS","$EE $m CON #d/100 CENTAVOS")</f>
        <v>#VALUE!</v>
      </c>
      <c r="AM98" s="80">
        <f t="shared" si="55"/>
        <v>1673.28</v>
      </c>
      <c r="AN98" s="165">
        <v>22</v>
      </c>
      <c r="AO98" s="37">
        <f t="shared" si="38"/>
        <v>880</v>
      </c>
      <c r="AP98" s="189">
        <v>304.44</v>
      </c>
      <c r="AQ98" s="80">
        <f>+AN98*'PRECIOS SEGUN ADJ (RURAL)'!$B$7*'PRECIOS SEGUN ADJ (RURAL)'!$C$7</f>
        <v>267907.20000000001</v>
      </c>
      <c r="AR98" s="80" t="e" vm="1">
        <f>+[4]!NumLetras(AQ98,"PESO","PESOS DOMINICANOS","$EE $m CON #d/100 CENTAVOS")</f>
        <v>#VALUE!</v>
      </c>
      <c r="AS98" s="80">
        <f t="shared" si="56"/>
        <v>48223.3</v>
      </c>
      <c r="AT98" s="165">
        <v>5</v>
      </c>
      <c r="AU98" s="37">
        <f t="shared" si="39"/>
        <v>200</v>
      </c>
      <c r="AV98" s="189">
        <v>140.38999999999999</v>
      </c>
      <c r="AW98" s="80">
        <f>+AT98*'PRECIOS SEGUN ADJ (RURAL)'!$B$8*'PRECIOS SEGUN ADJ (RURAL)'!$C$8</f>
        <v>28077.999999999996</v>
      </c>
      <c r="AX98" s="80" t="e" vm="1">
        <f>+[4]!NumLetras(AW98,"PESO","PESOS DOMINICANOS","$EE $m CON #d/100 CENTAVOS")</f>
        <v>#VALUE!</v>
      </c>
      <c r="AY98" s="80">
        <f t="shared" si="57"/>
        <v>5054.04</v>
      </c>
      <c r="AZ98" s="165">
        <v>18</v>
      </c>
      <c r="BA98" s="37">
        <f t="shared" si="40"/>
        <v>720</v>
      </c>
      <c r="BB98" s="189">
        <v>68.099999999999994</v>
      </c>
      <c r="BC98" s="80">
        <f>+AZ98*'PRECIOS SEGUN ADJ (RURAL)'!$B$9*'PRECIOS SEGUN ADJ (RURAL)'!$C$9</f>
        <v>49032</v>
      </c>
      <c r="BD98" s="80" t="e" vm="1">
        <f>+[4]!NumLetras(BC98,"PESO","PESOS DOMINICANOS","$EE $m CON #d/100 CENTAVOS")</f>
        <v>#VALUE!</v>
      </c>
      <c r="BE98" s="165">
        <v>397</v>
      </c>
      <c r="BF98" s="37">
        <f t="shared" si="58"/>
        <v>7940</v>
      </c>
      <c r="BG98" s="189">
        <v>5.5</v>
      </c>
      <c r="BH98" s="80">
        <f>+BE98*'PRECIOS SEGUN ADJ (RURAL)'!$B$10*'PRECIOS SEGUN ADJ (RURAL)'!$C$10</f>
        <v>43670</v>
      </c>
      <c r="BI98" s="80" t="e" vm="1">
        <f>+[4]!NumLetras(BH98,"PESO","PESOS DOMINICANOS","$EE $m CON #d/100 CENTAVOS")</f>
        <v>#VALUE!</v>
      </c>
      <c r="BJ98" s="165">
        <v>397</v>
      </c>
      <c r="BK98" s="37">
        <f t="shared" si="41"/>
        <v>15880</v>
      </c>
      <c r="BL98" s="189">
        <v>7.1500000000000012</v>
      </c>
      <c r="BM98" s="80">
        <f>+BJ98*'PRECIOS SEGUN ADJ (RURAL)'!$B$11*'PRECIOS SEGUN ADJ (RURAL)'!$C$11</f>
        <v>113542</v>
      </c>
      <c r="BN98" s="80" t="e" vm="1">
        <f>+[4]!NumLetras(BM98,"PESO","PESOS DOMINICANOS","$EE $m CON #d/100 CENTAVOS")</f>
        <v>#VALUE!</v>
      </c>
      <c r="BO98" s="165">
        <v>397</v>
      </c>
      <c r="BP98" s="37">
        <f t="shared" si="42"/>
        <v>15880</v>
      </c>
      <c r="BQ98" s="189">
        <v>6.84</v>
      </c>
      <c r="BR98" s="80">
        <f>+BO98*'PRECIOS SEGUN ADJ (RURAL)'!$B$12*'PRECIOS SEGUN ADJ (RURAL)'!$C$12</f>
        <v>108619.2</v>
      </c>
      <c r="BS98" s="80" t="e" vm="1">
        <f>+[4]!NumLetras(BR98,"PESO","PESOS DOMINICANOS","$EE $m CON #d/100 CENTAVOS")</f>
        <v>#VALUE!</v>
      </c>
      <c r="BT98" s="193">
        <v>50</v>
      </c>
      <c r="BU98" s="194">
        <f t="shared" si="43"/>
        <v>2000</v>
      </c>
      <c r="BV98" s="195">
        <v>21.68</v>
      </c>
      <c r="BW98" s="196">
        <f>+BT98*'PRECIOS SEGUN ADJ (RURAL)'!$B$13*'PRECIOS SEGUN ADJ (RURAL)'!$C$13</f>
        <v>43360</v>
      </c>
      <c r="BX98" s="196" t="e" vm="1">
        <f>+[4]!NumLetras(BW98,"PESO","PESOS DOMINICANOS","$EE $m CON #d/100 CENTAVOS")</f>
        <v>#VALUE!</v>
      </c>
      <c r="BY98" s="165">
        <v>397</v>
      </c>
      <c r="BZ98" s="37">
        <f t="shared" si="44"/>
        <v>15880</v>
      </c>
      <c r="CA98" s="189">
        <v>6.5999999999999988</v>
      </c>
      <c r="CB98" s="80">
        <f>+BY98*'PRECIOS SEGUN ADJ (RURAL)'!$B$14*'PRECIOS SEGUN ADJ (RURAL)'!$C$14</f>
        <v>104808</v>
      </c>
      <c r="CC98" s="80" t="e" vm="1">
        <f>+[4]!NumLetras(CB98,"PESO","PESOS DOMINICANOS","$EE $m CON #d/100 CENTAVOS")</f>
        <v>#VALUE!</v>
      </c>
      <c r="CD98" s="165">
        <v>14</v>
      </c>
      <c r="CE98" s="37">
        <f t="shared" si="45"/>
        <v>560</v>
      </c>
      <c r="CF98" s="189">
        <v>82.59999999999998</v>
      </c>
      <c r="CG98" s="80">
        <f>+CD98*'PRECIOS SEGUN ADJ (RURAL)'!$B$15*'PRECIOS SEGUN ADJ (RURAL)'!$C$15</f>
        <v>46255.999999999993</v>
      </c>
      <c r="CH98" s="80" t="e" vm="1">
        <f>+[4]!NumLetras(CG98,"PESO","PESOS DOMINICANOS","$EE $m CON #d/100 CENTAVOS")</f>
        <v>#VALUE!</v>
      </c>
      <c r="CI98" s="80">
        <f t="shared" si="59"/>
        <v>8326.08</v>
      </c>
      <c r="CJ98" s="197">
        <v>397</v>
      </c>
      <c r="CK98" s="198">
        <f t="shared" si="60"/>
        <v>7940</v>
      </c>
      <c r="CL98" s="199">
        <v>5.5</v>
      </c>
      <c r="CM98" s="200">
        <f>+CJ98*'PRECIOS SEGUN ADJ (RURAL)'!$B$16*'PRECIOS SEGUN ADJ (RURAL)'!$C$16</f>
        <v>43670</v>
      </c>
      <c r="CN98" s="200" t="e" vm="1">
        <f>+[4]!NumLetras(CM98,"PESO","PESOS DOMINICANOS","$EE $m CON #d/100 CENTAVOS")</f>
        <v>#VALUE!</v>
      </c>
      <c r="CO98" s="165">
        <v>397</v>
      </c>
      <c r="CP98" s="37">
        <f t="shared" si="46"/>
        <v>15880</v>
      </c>
      <c r="CQ98" s="189">
        <v>23.059999999999995</v>
      </c>
      <c r="CR98" s="80">
        <f>+CO98*'PRECIOS SEGUN ADJ (RURAL)'!$B$17*'PRECIOS SEGUN ADJ (RURAL)'!$C$17</f>
        <v>366192.8</v>
      </c>
      <c r="CS98" s="80" t="e" vm="1">
        <f>+[4]!NumLetras(CR98,"PESO","PESOS DOMINICANOS","$EE $m CON #d/100 CENTAVOS")</f>
        <v>#VALUE!</v>
      </c>
      <c r="CT98" s="201">
        <v>22</v>
      </c>
      <c r="CU98" s="202">
        <f t="shared" si="47"/>
        <v>880</v>
      </c>
      <c r="CV98" s="203">
        <v>220</v>
      </c>
      <c r="CW98" s="204">
        <f>+CT98*'PRECIOS SEGUN ADJ (RURAL)'!$B$18*'PRECIOS SEGUN ADJ (RURAL)'!$C$18</f>
        <v>193600</v>
      </c>
      <c r="CX98" s="204" t="e" vm="1">
        <f>+[4]!NumLetras(CW98,"PESO","PESOS DOMINICANOS","$EE $m CON #d/100 CENTAVOS")</f>
        <v>#VALUE!</v>
      </c>
      <c r="CY98" s="204">
        <f t="shared" si="61"/>
        <v>34848</v>
      </c>
      <c r="CZ98" s="165">
        <v>16</v>
      </c>
      <c r="DA98" s="37">
        <f t="shared" si="48"/>
        <v>640</v>
      </c>
      <c r="DB98" s="189">
        <v>21.83</v>
      </c>
      <c r="DC98" s="80">
        <f>+CZ98*'PRECIOS SEGUN ADJ (RURAL)'!$B$19*'PRECIOS SEGUN ADJ (RURAL)'!$C$19</f>
        <v>13971.199999999999</v>
      </c>
      <c r="DD98" s="80" t="e" vm="1">
        <f>+[4]!NumLetras(DC98,"PESO","PESOS DOMINICANOS","$EE $m CON #d/100 CENTAVOS")</f>
        <v>#VALUE!</v>
      </c>
      <c r="DE98" s="80">
        <f t="shared" si="62"/>
        <v>2514.8200000000002</v>
      </c>
      <c r="DF98" s="165">
        <v>57</v>
      </c>
      <c r="DG98" s="37">
        <f t="shared" si="49"/>
        <v>2280</v>
      </c>
      <c r="DH98" s="189">
        <v>33</v>
      </c>
      <c r="DI98" s="80">
        <f>+DF98*'PRECIOS SEGUN ADJ (RURAL)'!$B$20*'PRECIOS SEGUN ADJ (RURAL)'!$C$20</f>
        <v>75240</v>
      </c>
      <c r="DJ98" s="80" t="e" vm="1">
        <f>+[4]!NumLetras(DI98,"PESO","PESOS DOMINICANOS","$EE $m CON #d/100 CENTAVOS")</f>
        <v>#VALUE!</v>
      </c>
      <c r="DK98" s="80">
        <f t="shared" si="63"/>
        <v>1802384.51</v>
      </c>
      <c r="DL98" s="80" t="e" vm="1">
        <f>+[4]!NumLetras(DK98,"PESO","PESOS DOMINICANOS","$EE $m CON #d/100 CENTAVOS")</f>
        <v>#VALUE!</v>
      </c>
      <c r="DM98" s="80">
        <f t="shared" ref="DM98:DM129" si="66">+O98+U98+Z98+AF98+AK98+BM98+AQ98+BR98+BW98+CB98+CG98+CM98+CR98+CW98+DC98+DI98+AW98+BC98+BH98</f>
        <v>1952033.2</v>
      </c>
      <c r="DN98" s="80" t="e" vm="1">
        <f>+[4]!NumLetras(DM98,"PESO","PESOS DOMINICANOS","$EE $m CON #d/100 CENTAVOS")</f>
        <v>#VALUE!</v>
      </c>
      <c r="DO98" s="80">
        <f t="shared" ref="DO98:DO129" si="67">+Q98+AB98+AM98+AS98+AY98+CI98+CY98+DE98</f>
        <v>149648.69</v>
      </c>
      <c r="DP98" s="80" t="e" vm="1">
        <f>+[4]!NumLetras(DO98,"PESO","PESOS DOMINICANOS","$EE $m CON #d/100 CENTAVOS")</f>
        <v>#VALUE!</v>
      </c>
      <c r="DQ98" s="80">
        <f t="shared" si="64"/>
        <v>390406.64</v>
      </c>
      <c r="DR98" s="80" t="e" vm="1">
        <f>+[4]!NumLetras(DQ98,"PESO","PESOS DOMINICANOS","$EE $m CON #d/100 CENTAVOS")</f>
        <v>#VALUE!</v>
      </c>
      <c r="DS98" s="80">
        <f t="shared" si="65"/>
        <v>19520.330000000002</v>
      </c>
      <c r="DT98" s="80"/>
      <c r="DU98" s="37" t="str">
        <f>+VLOOKUP(D98,'RURAL XENIA'!F:H,2,0)</f>
        <v>R-45</v>
      </c>
    </row>
    <row r="99" spans="1:125" hidden="1">
      <c r="A99" s="37">
        <v>98</v>
      </c>
      <c r="B99" s="37">
        <v>98</v>
      </c>
      <c r="C99" s="26" t="s">
        <v>3512</v>
      </c>
      <c r="D99" s="37">
        <v>132296303</v>
      </c>
      <c r="E99" s="37">
        <f>+VLOOKUP(D99,'INFORMACION DE PROVEEDORES'!C:I,2,0)</f>
        <v>132296303</v>
      </c>
      <c r="F99" s="26" t="str">
        <f>+VLOOKUP(D99,'INFORMACION DE PROVEEDORES'!C:J,4,0)</f>
        <v>LANI JELENNE DE LEON PERDOMO</v>
      </c>
      <c r="G99" s="37" t="str">
        <f>+VLOOKUP(D99,'INFORMACION DE PROVEEDORES'!C:K,5,0)</f>
        <v>001-1915735-2</v>
      </c>
      <c r="H99" s="26" t="str">
        <f>+VLOOKUP(D99,'INFORMACION DE PROVEEDORES'!C:L,7,0)</f>
        <v>CALLE ASONANTE, ESQ. DUVERGE NO.25, SECTOR LOS HOYITOS, EL SEIBO</v>
      </c>
      <c r="I99" s="37" t="str">
        <f>+VLOOKUP(D99,'INFORMACION DE PROVEEDORES'!C:M,3,0)</f>
        <v xml:space="preserve"> JURÍDICA</v>
      </c>
      <c r="J99" s="37">
        <v>1</v>
      </c>
      <c r="K99" s="37">
        <v>193</v>
      </c>
      <c r="L99" s="37">
        <v>13</v>
      </c>
      <c r="M99" s="37">
        <f t="shared" si="52"/>
        <v>520</v>
      </c>
      <c r="N99" s="189">
        <v>60.180000000000007</v>
      </c>
      <c r="O99" s="80">
        <f>+L99*'PRECIOS SEGUN ADJ (RURAL)'!$B$2*'PRECIOS SEGUN ADJ (RURAL)'!$C$2</f>
        <v>31293.600000000002</v>
      </c>
      <c r="P99" s="80" t="e" vm="1">
        <f>+[4]!NumLetras(O99,"PESO","PESOS DOMINICANOS","$EE $m CON #d/100 CENTAVOS")</f>
        <v>#VALUE!</v>
      </c>
      <c r="Q99" s="80">
        <f t="shared" si="53"/>
        <v>5006.9799999999996</v>
      </c>
      <c r="R99" s="165">
        <v>3</v>
      </c>
      <c r="S99" s="37">
        <f t="shared" si="34"/>
        <v>120</v>
      </c>
      <c r="T99" s="189">
        <v>33</v>
      </c>
      <c r="U99" s="80">
        <f>+R99*'PRECIOS SEGUN ADJ (RURAL)'!$B$3*'PRECIOS SEGUN ADJ (RURAL)'!$C$3</f>
        <v>3960</v>
      </c>
      <c r="V99" s="80" t="e" vm="1">
        <f>+[4]!NumLetras(U99,"PESO","PESOS DOMINICANOS","$EE $m CON #d/100 CENTAVOS")</f>
        <v>#VALUE!</v>
      </c>
      <c r="W99" s="165">
        <v>30</v>
      </c>
      <c r="X99" s="37">
        <f t="shared" si="35"/>
        <v>1200</v>
      </c>
      <c r="Y99" s="189">
        <v>87.91</v>
      </c>
      <c r="Z99" s="80">
        <f>+W99*'PRECIOS SEGUN ADJ (RURAL)'!$B$4*'PRECIOS SEGUN ADJ (RURAL)'!$C$4</f>
        <v>105491.99999999999</v>
      </c>
      <c r="AA99" s="80" t="e" vm="1">
        <f>+[4]!NumLetras(Z99,"PESO","PESOS DOMINICANOS","$EE $m CON #d/100 CENTAVOS")</f>
        <v>#VALUE!</v>
      </c>
      <c r="AB99" s="80">
        <f t="shared" si="54"/>
        <v>18988.560000000001</v>
      </c>
      <c r="AC99" s="165">
        <v>36</v>
      </c>
      <c r="AD99" s="37">
        <f t="shared" si="36"/>
        <v>1440</v>
      </c>
      <c r="AE99" s="189">
        <v>53.95</v>
      </c>
      <c r="AF99" s="80">
        <f>+AC99*'PRECIOS SEGUN ADJ (RURAL)'!$B$5*'PRECIOS SEGUN ADJ (RURAL)'!$C$5</f>
        <v>77688</v>
      </c>
      <c r="AG99" s="80" t="e" vm="1">
        <f>+[4]!NumLetras(AF99,"PESO","PESOS DOMINICANOS","$EE $m CON #d/100 CENTAVOS")</f>
        <v>#VALUE!</v>
      </c>
      <c r="AH99" s="165">
        <v>5</v>
      </c>
      <c r="AI99" s="37">
        <f t="shared" si="37"/>
        <v>200</v>
      </c>
      <c r="AJ99" s="189">
        <v>29.05</v>
      </c>
      <c r="AK99" s="80">
        <f>+AH99*'PRECIOS SEGUN ADJ (RURAL)'!$B$6*'PRECIOS SEGUN ADJ (RURAL)'!$C$6</f>
        <v>5810</v>
      </c>
      <c r="AL99" s="80" t="e" vm="1">
        <f>+[4]!NumLetras(AK99,"PESO","PESOS DOMINICANOS","$EE $m CON #d/100 CENTAVOS")</f>
        <v>#VALUE!</v>
      </c>
      <c r="AM99" s="80">
        <f t="shared" si="55"/>
        <v>929.6</v>
      </c>
      <c r="AN99" s="165">
        <v>11</v>
      </c>
      <c r="AO99" s="37">
        <f t="shared" si="38"/>
        <v>440</v>
      </c>
      <c r="AP99" s="189">
        <v>304.44</v>
      </c>
      <c r="AQ99" s="80">
        <f>+AN99*'PRECIOS SEGUN ADJ (RURAL)'!$B$7*'PRECIOS SEGUN ADJ (RURAL)'!$C$7</f>
        <v>133953.60000000001</v>
      </c>
      <c r="AR99" s="80" t="e" vm="1">
        <f>+[4]!NumLetras(AQ99,"PESO","PESOS DOMINICANOS","$EE $m CON #d/100 CENTAVOS")</f>
        <v>#VALUE!</v>
      </c>
      <c r="AS99" s="80">
        <f t="shared" si="56"/>
        <v>24111.65</v>
      </c>
      <c r="AT99" s="165">
        <v>3</v>
      </c>
      <c r="AU99" s="37">
        <f t="shared" si="39"/>
        <v>120</v>
      </c>
      <c r="AV99" s="189">
        <v>140.38999999999999</v>
      </c>
      <c r="AW99" s="80">
        <f>+AT99*'PRECIOS SEGUN ADJ (RURAL)'!$B$8*'PRECIOS SEGUN ADJ (RURAL)'!$C$8</f>
        <v>16846.8</v>
      </c>
      <c r="AX99" s="80" t="e" vm="1">
        <f>+[4]!NumLetras(AW99,"PESO","PESOS DOMINICANOS","$EE $m CON #d/100 CENTAVOS")</f>
        <v>#VALUE!</v>
      </c>
      <c r="AY99" s="80">
        <f t="shared" si="57"/>
        <v>3032.42</v>
      </c>
      <c r="AZ99" s="165">
        <v>9</v>
      </c>
      <c r="BA99" s="37">
        <f t="shared" si="40"/>
        <v>360</v>
      </c>
      <c r="BB99" s="189">
        <v>68.099999999999994</v>
      </c>
      <c r="BC99" s="80">
        <f>+AZ99*'PRECIOS SEGUN ADJ (RURAL)'!$B$9*'PRECIOS SEGUN ADJ (RURAL)'!$C$9</f>
        <v>24516</v>
      </c>
      <c r="BD99" s="80" t="e" vm="1">
        <f>+[4]!NumLetras(BC99,"PESO","PESOS DOMINICANOS","$EE $m CON #d/100 CENTAVOS")</f>
        <v>#VALUE!</v>
      </c>
      <c r="BE99" s="165">
        <v>193</v>
      </c>
      <c r="BF99" s="37">
        <f t="shared" si="58"/>
        <v>3860</v>
      </c>
      <c r="BG99" s="189">
        <v>5.5</v>
      </c>
      <c r="BH99" s="80">
        <f>+BE99*'PRECIOS SEGUN ADJ (RURAL)'!$B$10*'PRECIOS SEGUN ADJ (RURAL)'!$C$10</f>
        <v>21230</v>
      </c>
      <c r="BI99" s="80" t="e" vm="1">
        <f>+[4]!NumLetras(BH99,"PESO","PESOS DOMINICANOS","$EE $m CON #d/100 CENTAVOS")</f>
        <v>#VALUE!</v>
      </c>
      <c r="BJ99" s="165">
        <v>193</v>
      </c>
      <c r="BK99" s="37">
        <f t="shared" si="41"/>
        <v>7720</v>
      </c>
      <c r="BL99" s="189">
        <v>7.1500000000000012</v>
      </c>
      <c r="BM99" s="80">
        <f>+BJ99*'PRECIOS SEGUN ADJ (RURAL)'!$B$11*'PRECIOS SEGUN ADJ (RURAL)'!$C$11</f>
        <v>55198</v>
      </c>
      <c r="BN99" s="80" t="e" vm="1">
        <f>+[4]!NumLetras(BM99,"PESO","PESOS DOMINICANOS","$EE $m CON #d/100 CENTAVOS")</f>
        <v>#VALUE!</v>
      </c>
      <c r="BO99" s="165">
        <v>193</v>
      </c>
      <c r="BP99" s="37">
        <f t="shared" si="42"/>
        <v>7720</v>
      </c>
      <c r="BQ99" s="189">
        <v>6.84</v>
      </c>
      <c r="BR99" s="80">
        <f>+BO99*'PRECIOS SEGUN ADJ (RURAL)'!$B$12*'PRECIOS SEGUN ADJ (RURAL)'!$C$12</f>
        <v>52804.799999999996</v>
      </c>
      <c r="BS99" s="80" t="e" vm="1">
        <f>+[4]!NumLetras(BR99,"PESO","PESOS DOMINICANOS","$EE $m CON #d/100 CENTAVOS")</f>
        <v>#VALUE!</v>
      </c>
      <c r="BT99" s="193">
        <v>25</v>
      </c>
      <c r="BU99" s="194">
        <f t="shared" si="43"/>
        <v>1000</v>
      </c>
      <c r="BV99" s="195">
        <v>21.68</v>
      </c>
      <c r="BW99" s="196">
        <f>+BT99*'PRECIOS SEGUN ADJ (RURAL)'!$B$13*'PRECIOS SEGUN ADJ (RURAL)'!$C$13</f>
        <v>21680</v>
      </c>
      <c r="BX99" s="196" t="e" vm="1">
        <f>+[4]!NumLetras(BW99,"PESO","PESOS DOMINICANOS","$EE $m CON #d/100 CENTAVOS")</f>
        <v>#VALUE!</v>
      </c>
      <c r="BY99" s="165">
        <v>193</v>
      </c>
      <c r="BZ99" s="37">
        <f t="shared" si="44"/>
        <v>7720</v>
      </c>
      <c r="CA99" s="189">
        <v>6.5999999999999988</v>
      </c>
      <c r="CB99" s="80">
        <f>+BY99*'PRECIOS SEGUN ADJ (RURAL)'!$B$14*'PRECIOS SEGUN ADJ (RURAL)'!$C$14</f>
        <v>50952</v>
      </c>
      <c r="CC99" s="80" t="e" vm="1">
        <f>+[4]!NumLetras(CB99,"PESO","PESOS DOMINICANOS","$EE $m CON #d/100 CENTAVOS")</f>
        <v>#VALUE!</v>
      </c>
      <c r="CD99" s="165">
        <v>7</v>
      </c>
      <c r="CE99" s="37">
        <f t="shared" si="45"/>
        <v>280</v>
      </c>
      <c r="CF99" s="189">
        <v>82.59999999999998</v>
      </c>
      <c r="CG99" s="80">
        <f>+CD99*'PRECIOS SEGUN ADJ (RURAL)'!$B$15*'PRECIOS SEGUN ADJ (RURAL)'!$C$15</f>
        <v>23127.999999999996</v>
      </c>
      <c r="CH99" s="80" t="e" vm="1">
        <f>+[4]!NumLetras(CG99,"PESO","PESOS DOMINICANOS","$EE $m CON #d/100 CENTAVOS")</f>
        <v>#VALUE!</v>
      </c>
      <c r="CI99" s="80">
        <f t="shared" si="59"/>
        <v>4163.04</v>
      </c>
      <c r="CJ99" s="197">
        <v>193</v>
      </c>
      <c r="CK99" s="198">
        <f t="shared" si="60"/>
        <v>3860</v>
      </c>
      <c r="CL99" s="199">
        <v>5.5</v>
      </c>
      <c r="CM99" s="200">
        <f>+CJ99*'PRECIOS SEGUN ADJ (RURAL)'!$B$16*'PRECIOS SEGUN ADJ (RURAL)'!$C$16</f>
        <v>21230</v>
      </c>
      <c r="CN99" s="200" t="e" vm="1">
        <f>+[4]!NumLetras(CM99,"PESO","PESOS DOMINICANOS","$EE $m CON #d/100 CENTAVOS")</f>
        <v>#VALUE!</v>
      </c>
      <c r="CO99" s="165">
        <v>193</v>
      </c>
      <c r="CP99" s="37">
        <f t="shared" si="46"/>
        <v>7720</v>
      </c>
      <c r="CQ99" s="189">
        <v>23.059999999999995</v>
      </c>
      <c r="CR99" s="80">
        <f>+CO99*'PRECIOS SEGUN ADJ (RURAL)'!$B$17*'PRECIOS SEGUN ADJ (RURAL)'!$C$17</f>
        <v>178023.2</v>
      </c>
      <c r="CS99" s="80" t="e" vm="1">
        <f>+[4]!NumLetras(CR99,"PESO","PESOS DOMINICANOS","$EE $m CON #d/100 CENTAVOS")</f>
        <v>#VALUE!</v>
      </c>
      <c r="CT99" s="201">
        <v>11</v>
      </c>
      <c r="CU99" s="202">
        <f t="shared" si="47"/>
        <v>440</v>
      </c>
      <c r="CV99" s="203">
        <v>220</v>
      </c>
      <c r="CW99" s="204">
        <f>+CT99*'PRECIOS SEGUN ADJ (RURAL)'!$B$18*'PRECIOS SEGUN ADJ (RURAL)'!$C$18</f>
        <v>96800</v>
      </c>
      <c r="CX99" s="204" t="e" vm="1">
        <f>+[4]!NumLetras(CW99,"PESO","PESOS DOMINICANOS","$EE $m CON #d/100 CENTAVOS")</f>
        <v>#VALUE!</v>
      </c>
      <c r="CY99" s="204">
        <f t="shared" si="61"/>
        <v>17424</v>
      </c>
      <c r="CZ99" s="165">
        <v>8</v>
      </c>
      <c r="DA99" s="37">
        <f t="shared" si="48"/>
        <v>320</v>
      </c>
      <c r="DB99" s="189">
        <v>21.83</v>
      </c>
      <c r="DC99" s="80">
        <f>+CZ99*'PRECIOS SEGUN ADJ (RURAL)'!$B$19*'PRECIOS SEGUN ADJ (RURAL)'!$C$19</f>
        <v>6985.5999999999995</v>
      </c>
      <c r="DD99" s="80" t="e" vm="1">
        <f>+[4]!NumLetras(DC99,"PESO","PESOS DOMINICANOS","$EE $m CON #d/100 CENTAVOS")</f>
        <v>#VALUE!</v>
      </c>
      <c r="DE99" s="80">
        <f t="shared" si="62"/>
        <v>1257.4100000000001</v>
      </c>
      <c r="DF99" s="165">
        <v>28</v>
      </c>
      <c r="DG99" s="37">
        <f t="shared" si="49"/>
        <v>1120</v>
      </c>
      <c r="DH99" s="189">
        <v>33</v>
      </c>
      <c r="DI99" s="80">
        <f>+DF99*'PRECIOS SEGUN ADJ (RURAL)'!$B$20*'PRECIOS SEGUN ADJ (RURAL)'!$C$20</f>
        <v>36960</v>
      </c>
      <c r="DJ99" s="80" t="e" vm="1">
        <f>+[4]!NumLetras(DI99,"PESO","PESOS DOMINICANOS","$EE $m CON #d/100 CENTAVOS")</f>
        <v>#VALUE!</v>
      </c>
      <c r="DK99" s="80">
        <f t="shared" si="63"/>
        <v>889637.94</v>
      </c>
      <c r="DL99" s="80" t="e" vm="1">
        <f>+[4]!NumLetras(DK99,"PESO","PESOS DOMINICANOS","$EE $m CON #d/100 CENTAVOS")</f>
        <v>#VALUE!</v>
      </c>
      <c r="DM99" s="80">
        <f t="shared" si="66"/>
        <v>964551.6</v>
      </c>
      <c r="DN99" s="80" t="e" vm="1">
        <f>+[4]!NumLetras(DM99,"PESO","PESOS DOMINICANOS","$EE $m CON #d/100 CENTAVOS")</f>
        <v>#VALUE!</v>
      </c>
      <c r="DO99" s="80">
        <f t="shared" si="67"/>
        <v>74913.66</v>
      </c>
      <c r="DP99" s="80" t="e" vm="1">
        <f>+[4]!NumLetras(DO99,"PESO","PESOS DOMINICANOS","$EE $m CON #d/100 CENTAVOS")</f>
        <v>#VALUE!</v>
      </c>
      <c r="DQ99" s="80">
        <f t="shared" si="64"/>
        <v>192910.32</v>
      </c>
      <c r="DR99" s="80" t="e" vm="1">
        <f>+[4]!NumLetras(DQ99,"PESO","PESOS DOMINICANOS","$EE $m CON #d/100 CENTAVOS")</f>
        <v>#VALUE!</v>
      </c>
      <c r="DS99" s="80">
        <f t="shared" si="65"/>
        <v>9645.52</v>
      </c>
      <c r="DT99" s="80"/>
      <c r="DU99" s="37" t="str">
        <f>+VLOOKUP(D99,'RURAL XENIA'!F:H,2,0)</f>
        <v>R-18</v>
      </c>
    </row>
    <row r="100" spans="1:125" hidden="1">
      <c r="A100" s="37">
        <v>99</v>
      </c>
      <c r="B100" s="37">
        <v>99</v>
      </c>
      <c r="C100" s="26" t="s">
        <v>1578</v>
      </c>
      <c r="D100" s="37">
        <v>10700011751</v>
      </c>
      <c r="E100" s="37" t="str">
        <f>+VLOOKUP(D100,'INFORMACION DE PROVEEDORES'!C:I,2,0)</f>
        <v>107-0001175-1</v>
      </c>
      <c r="F100" s="26" t="str">
        <f>+VLOOKUP(D100,'INFORMACION DE PROVEEDORES'!C:J,4,0)</f>
        <v>LEANNY ABREU MATOS</v>
      </c>
      <c r="G100" s="37" t="str">
        <f>+VLOOKUP(D100,'INFORMACION DE PROVEEDORES'!C:K,5,0)</f>
        <v>107-0001175-1</v>
      </c>
      <c r="H100" s="26" t="str">
        <f>+VLOOKUP(D100,'INFORMACION DE PROVEEDORES'!C:L,7,0)</f>
        <v>CALLE EL SAMAN, NO. 7, RESIDENCIAL JARDINES DE MADRE VIEJA, MADRE VIEJA NORTE</v>
      </c>
      <c r="I100" s="37" t="str">
        <f>+VLOOKUP(D100,'INFORMACION DE PROVEEDORES'!C:M,3,0)</f>
        <v xml:space="preserve"> FÍSICA</v>
      </c>
      <c r="J100" s="37">
        <v>1</v>
      </c>
      <c r="K100" s="37">
        <v>267</v>
      </c>
      <c r="L100" s="37">
        <v>18</v>
      </c>
      <c r="M100" s="37">
        <f t="shared" si="52"/>
        <v>720</v>
      </c>
      <c r="N100" s="189">
        <v>60.180000000000007</v>
      </c>
      <c r="O100" s="80">
        <f>+L100*'PRECIOS SEGUN ADJ (RURAL)'!$B$2*'PRECIOS SEGUN ADJ (RURAL)'!$C$2</f>
        <v>43329.599999999999</v>
      </c>
      <c r="P100" s="80" t="e" vm="1">
        <f>+[4]!NumLetras(O100,"PESO","PESOS DOMINICANOS","$EE $m CON #d/100 CENTAVOS")</f>
        <v>#VALUE!</v>
      </c>
      <c r="Q100" s="80">
        <f t="shared" si="53"/>
        <v>6932.74</v>
      </c>
      <c r="R100" s="165">
        <v>3</v>
      </c>
      <c r="S100" s="37">
        <f t="shared" si="34"/>
        <v>120</v>
      </c>
      <c r="T100" s="189">
        <v>33</v>
      </c>
      <c r="U100" s="80">
        <f>+R100*'PRECIOS SEGUN ADJ (RURAL)'!$B$3*'PRECIOS SEGUN ADJ (RURAL)'!$C$3</f>
        <v>3960</v>
      </c>
      <c r="V100" s="80" t="e" vm="1">
        <f>+[4]!NumLetras(U100,"PESO","PESOS DOMINICANOS","$EE $m CON #d/100 CENTAVOS")</f>
        <v>#VALUE!</v>
      </c>
      <c r="W100" s="165">
        <v>41</v>
      </c>
      <c r="X100" s="37">
        <f t="shared" si="35"/>
        <v>1640</v>
      </c>
      <c r="Y100" s="189">
        <v>87.91</v>
      </c>
      <c r="Z100" s="80">
        <f>+W100*'PRECIOS SEGUN ADJ (RURAL)'!$B$4*'PRECIOS SEGUN ADJ (RURAL)'!$C$4</f>
        <v>144172.4</v>
      </c>
      <c r="AA100" s="80" t="e" vm="1">
        <f>+[4]!NumLetras(Z100,"PESO","PESOS DOMINICANOS","$EE $m CON #d/100 CENTAVOS")</f>
        <v>#VALUE!</v>
      </c>
      <c r="AB100" s="80">
        <f t="shared" si="54"/>
        <v>25951.03</v>
      </c>
      <c r="AC100" s="165">
        <v>49</v>
      </c>
      <c r="AD100" s="37">
        <f t="shared" si="36"/>
        <v>1960</v>
      </c>
      <c r="AE100" s="189">
        <v>53.95</v>
      </c>
      <c r="AF100" s="80">
        <f>+AC100*'PRECIOS SEGUN ADJ (RURAL)'!$B$5*'PRECIOS SEGUN ADJ (RURAL)'!$C$5</f>
        <v>105742</v>
      </c>
      <c r="AG100" s="80" t="e" vm="1">
        <f>+[4]!NumLetras(AF100,"PESO","PESOS DOMINICANOS","$EE $m CON #d/100 CENTAVOS")</f>
        <v>#VALUE!</v>
      </c>
      <c r="AH100" s="165">
        <v>6</v>
      </c>
      <c r="AI100" s="37">
        <f t="shared" si="37"/>
        <v>240</v>
      </c>
      <c r="AJ100" s="189">
        <v>29.05</v>
      </c>
      <c r="AK100" s="80">
        <f>+AH100*'PRECIOS SEGUN ADJ (RURAL)'!$B$6*'PRECIOS SEGUN ADJ (RURAL)'!$C$6</f>
        <v>6972</v>
      </c>
      <c r="AL100" s="80" t="e" vm="1">
        <f>+[4]!NumLetras(AK100,"PESO","PESOS DOMINICANOS","$EE $m CON #d/100 CENTAVOS")</f>
        <v>#VALUE!</v>
      </c>
      <c r="AM100" s="80">
        <f t="shared" si="55"/>
        <v>1115.52</v>
      </c>
      <c r="AN100" s="165">
        <v>15</v>
      </c>
      <c r="AO100" s="37">
        <f t="shared" si="38"/>
        <v>600</v>
      </c>
      <c r="AP100" s="189">
        <v>304.44</v>
      </c>
      <c r="AQ100" s="80">
        <f>+AN100*'PRECIOS SEGUN ADJ (RURAL)'!$B$7*'PRECIOS SEGUN ADJ (RURAL)'!$C$7</f>
        <v>182664</v>
      </c>
      <c r="AR100" s="80" t="e" vm="1">
        <f>+[4]!NumLetras(AQ100,"PESO","PESOS DOMINICANOS","$EE $m CON #d/100 CENTAVOS")</f>
        <v>#VALUE!</v>
      </c>
      <c r="AS100" s="80">
        <f t="shared" si="56"/>
        <v>32879.519999999997</v>
      </c>
      <c r="AT100" s="165">
        <v>3</v>
      </c>
      <c r="AU100" s="37">
        <f t="shared" si="39"/>
        <v>120</v>
      </c>
      <c r="AV100" s="189">
        <v>140.38999999999999</v>
      </c>
      <c r="AW100" s="80">
        <f>+AT100*'PRECIOS SEGUN ADJ (RURAL)'!$B$8*'PRECIOS SEGUN ADJ (RURAL)'!$C$8</f>
        <v>16846.8</v>
      </c>
      <c r="AX100" s="80" t="e" vm="1">
        <f>+[4]!NumLetras(AW100,"PESO","PESOS DOMINICANOS","$EE $m CON #d/100 CENTAVOS")</f>
        <v>#VALUE!</v>
      </c>
      <c r="AY100" s="80">
        <f t="shared" si="57"/>
        <v>3032.42</v>
      </c>
      <c r="AZ100" s="165">
        <v>12</v>
      </c>
      <c r="BA100" s="37">
        <f t="shared" si="40"/>
        <v>480</v>
      </c>
      <c r="BB100" s="189">
        <v>68.099999999999994</v>
      </c>
      <c r="BC100" s="80">
        <f>+AZ100*'PRECIOS SEGUN ADJ (RURAL)'!$B$9*'PRECIOS SEGUN ADJ (RURAL)'!$C$9</f>
        <v>32687.999999999996</v>
      </c>
      <c r="BD100" s="80" t="e" vm="1">
        <f>+[4]!NumLetras(BC100,"PESO","PESOS DOMINICANOS","$EE $m CON #d/100 CENTAVOS")</f>
        <v>#VALUE!</v>
      </c>
      <c r="BE100" s="165">
        <v>267</v>
      </c>
      <c r="BF100" s="37">
        <f t="shared" si="58"/>
        <v>5340</v>
      </c>
      <c r="BG100" s="189">
        <v>5.5</v>
      </c>
      <c r="BH100" s="80">
        <f>+BE100*'PRECIOS SEGUN ADJ (RURAL)'!$B$10*'PRECIOS SEGUN ADJ (RURAL)'!$C$10</f>
        <v>29370</v>
      </c>
      <c r="BI100" s="80" t="e" vm="1">
        <f>+[4]!NumLetras(BH100,"PESO","PESOS DOMINICANOS","$EE $m CON #d/100 CENTAVOS")</f>
        <v>#VALUE!</v>
      </c>
      <c r="BJ100" s="165">
        <v>267</v>
      </c>
      <c r="BK100" s="37">
        <f t="shared" si="41"/>
        <v>10680</v>
      </c>
      <c r="BL100" s="189">
        <v>7.1500000000000012</v>
      </c>
      <c r="BM100" s="80">
        <f>+BJ100*'PRECIOS SEGUN ADJ (RURAL)'!$B$11*'PRECIOS SEGUN ADJ (RURAL)'!$C$11</f>
        <v>76362</v>
      </c>
      <c r="BN100" s="80" t="e" vm="1">
        <f>+[4]!NumLetras(BM100,"PESO","PESOS DOMINICANOS","$EE $m CON #d/100 CENTAVOS")</f>
        <v>#VALUE!</v>
      </c>
      <c r="BO100" s="165">
        <v>267</v>
      </c>
      <c r="BP100" s="37">
        <f t="shared" si="42"/>
        <v>10680</v>
      </c>
      <c r="BQ100" s="189">
        <v>6.84</v>
      </c>
      <c r="BR100" s="80">
        <f>+BO100*'PRECIOS SEGUN ADJ (RURAL)'!$B$12*'PRECIOS SEGUN ADJ (RURAL)'!$C$12</f>
        <v>73051.199999999997</v>
      </c>
      <c r="BS100" s="80" t="e" vm="1">
        <f>+[4]!NumLetras(BR100,"PESO","PESOS DOMINICANOS","$EE $m CON #d/100 CENTAVOS")</f>
        <v>#VALUE!</v>
      </c>
      <c r="BT100" s="193">
        <v>34</v>
      </c>
      <c r="BU100" s="194">
        <f t="shared" si="43"/>
        <v>1360</v>
      </c>
      <c r="BV100" s="195">
        <v>21.68</v>
      </c>
      <c r="BW100" s="196">
        <f>+BT100*'PRECIOS SEGUN ADJ (RURAL)'!$B$13*'PRECIOS SEGUN ADJ (RURAL)'!$C$13</f>
        <v>29484.799999999999</v>
      </c>
      <c r="BX100" s="196" t="e" vm="1">
        <f>+[4]!NumLetras(BW100,"PESO","PESOS DOMINICANOS","$EE $m CON #d/100 CENTAVOS")</f>
        <v>#VALUE!</v>
      </c>
      <c r="BY100" s="165">
        <v>267</v>
      </c>
      <c r="BZ100" s="37">
        <f t="shared" si="44"/>
        <v>10680</v>
      </c>
      <c r="CA100" s="189">
        <v>6.5999999999999988</v>
      </c>
      <c r="CB100" s="80">
        <f>+BY100*'PRECIOS SEGUN ADJ (RURAL)'!$B$14*'PRECIOS SEGUN ADJ (RURAL)'!$C$14</f>
        <v>70488</v>
      </c>
      <c r="CC100" s="80" t="e" vm="1">
        <f>+[4]!NumLetras(CB100,"PESO","PESOS DOMINICANOS","$EE $m CON #d/100 CENTAVOS")</f>
        <v>#VALUE!</v>
      </c>
      <c r="CD100" s="165">
        <v>9</v>
      </c>
      <c r="CE100" s="37">
        <f t="shared" si="45"/>
        <v>360</v>
      </c>
      <c r="CF100" s="189">
        <v>82.59999999999998</v>
      </c>
      <c r="CG100" s="80">
        <f>+CD100*'PRECIOS SEGUN ADJ (RURAL)'!$B$15*'PRECIOS SEGUN ADJ (RURAL)'!$C$15</f>
        <v>29736</v>
      </c>
      <c r="CH100" s="80" t="e" vm="1">
        <f>+[4]!NumLetras(CG100,"PESO","PESOS DOMINICANOS","$EE $m CON #d/100 CENTAVOS")</f>
        <v>#VALUE!</v>
      </c>
      <c r="CI100" s="80">
        <f t="shared" si="59"/>
        <v>5352.48</v>
      </c>
      <c r="CJ100" s="197">
        <v>267</v>
      </c>
      <c r="CK100" s="198">
        <f t="shared" si="60"/>
        <v>5340</v>
      </c>
      <c r="CL100" s="199">
        <v>5.5</v>
      </c>
      <c r="CM100" s="200">
        <f>+CJ100*'PRECIOS SEGUN ADJ (RURAL)'!$B$16*'PRECIOS SEGUN ADJ (RURAL)'!$C$16</f>
        <v>29370</v>
      </c>
      <c r="CN100" s="200" t="e" vm="1">
        <f>+[4]!NumLetras(CM100,"PESO","PESOS DOMINICANOS","$EE $m CON #d/100 CENTAVOS")</f>
        <v>#VALUE!</v>
      </c>
      <c r="CO100" s="165">
        <v>267</v>
      </c>
      <c r="CP100" s="37">
        <f t="shared" si="46"/>
        <v>10680</v>
      </c>
      <c r="CQ100" s="189">
        <v>23.059999999999995</v>
      </c>
      <c r="CR100" s="80">
        <f>+CO100*'PRECIOS SEGUN ADJ (RURAL)'!$B$17*'PRECIOS SEGUN ADJ (RURAL)'!$C$17</f>
        <v>246280.8</v>
      </c>
      <c r="CS100" s="80" t="e" vm="1">
        <f>+[4]!NumLetras(CR100,"PESO","PESOS DOMINICANOS","$EE $m CON #d/100 CENTAVOS")</f>
        <v>#VALUE!</v>
      </c>
      <c r="CT100" s="201">
        <v>15</v>
      </c>
      <c r="CU100" s="202">
        <f t="shared" si="47"/>
        <v>600</v>
      </c>
      <c r="CV100" s="203">
        <v>220</v>
      </c>
      <c r="CW100" s="204">
        <f>+CT100*'PRECIOS SEGUN ADJ (RURAL)'!$B$18*'PRECIOS SEGUN ADJ (RURAL)'!$C$18</f>
        <v>132000</v>
      </c>
      <c r="CX100" s="204" t="e" vm="1">
        <f>+[4]!NumLetras(CW100,"PESO","PESOS DOMINICANOS","$EE $m CON #d/100 CENTAVOS")</f>
        <v>#VALUE!</v>
      </c>
      <c r="CY100" s="204">
        <f t="shared" si="61"/>
        <v>23760</v>
      </c>
      <c r="CZ100" s="165">
        <v>11</v>
      </c>
      <c r="DA100" s="37">
        <f t="shared" si="48"/>
        <v>440</v>
      </c>
      <c r="DB100" s="189">
        <v>21.83</v>
      </c>
      <c r="DC100" s="80">
        <f>+CZ100*'PRECIOS SEGUN ADJ (RURAL)'!$B$19*'PRECIOS SEGUN ADJ (RURAL)'!$C$19</f>
        <v>9605.2000000000007</v>
      </c>
      <c r="DD100" s="80" t="e" vm="1">
        <f>+[4]!NumLetras(DC100,"PESO","PESOS DOMINICANOS","$EE $m CON #d/100 CENTAVOS")</f>
        <v>#VALUE!</v>
      </c>
      <c r="DE100" s="80">
        <f t="shared" si="62"/>
        <v>1728.94</v>
      </c>
      <c r="DF100" s="165">
        <v>39</v>
      </c>
      <c r="DG100" s="37">
        <f t="shared" si="49"/>
        <v>1560</v>
      </c>
      <c r="DH100" s="189">
        <v>33</v>
      </c>
      <c r="DI100" s="80">
        <f>+DF100*'PRECIOS SEGUN ADJ (RURAL)'!$B$20*'PRECIOS SEGUN ADJ (RURAL)'!$C$20</f>
        <v>51480</v>
      </c>
      <c r="DJ100" s="80" t="e" vm="1">
        <f>+[4]!NumLetras(DI100,"PESO","PESOS DOMINICANOS","$EE $m CON #d/100 CENTAVOS")</f>
        <v>#VALUE!</v>
      </c>
      <c r="DK100" s="80">
        <f t="shared" si="63"/>
        <v>1212850.1500000001</v>
      </c>
      <c r="DL100" s="80" t="e" vm="1">
        <f>+[4]!NumLetras(DK100,"PESO","PESOS DOMINICANOS","$EE $m CON #d/100 CENTAVOS")</f>
        <v>#VALUE!</v>
      </c>
      <c r="DM100" s="80">
        <f t="shared" si="66"/>
        <v>1313602.8</v>
      </c>
      <c r="DN100" s="80" t="e" vm="1">
        <f>+[4]!NumLetras(DM100,"PESO","PESOS DOMINICANOS","$EE $m CON #d/100 CENTAVOS")</f>
        <v>#VALUE!</v>
      </c>
      <c r="DO100" s="80">
        <f t="shared" si="67"/>
        <v>100752.65</v>
      </c>
      <c r="DP100" s="80" t="e" vm="1">
        <f>+[4]!NumLetras(DO100,"PESO","PESOS DOMINICANOS","$EE $m CON #d/100 CENTAVOS")</f>
        <v>#VALUE!</v>
      </c>
      <c r="DQ100" s="80">
        <f t="shared" si="64"/>
        <v>262720.56</v>
      </c>
      <c r="DR100" s="80" t="e" vm="1">
        <f>+[4]!NumLetras(DQ100,"PESO","PESOS DOMINICANOS","$EE $m CON #d/100 CENTAVOS")</f>
        <v>#VALUE!</v>
      </c>
      <c r="DS100" s="80">
        <f t="shared" si="65"/>
        <v>13136.03</v>
      </c>
      <c r="DT100" s="80"/>
      <c r="DU100" s="37" t="str">
        <f>+VLOOKUP(D100,'RURAL XENIA'!F:H,2,0)</f>
        <v>R-15</v>
      </c>
    </row>
    <row r="101" spans="1:125" hidden="1">
      <c r="A101" s="37">
        <v>100</v>
      </c>
      <c r="B101" s="37">
        <v>100</v>
      </c>
      <c r="C101" s="26" t="s">
        <v>1579</v>
      </c>
      <c r="D101" s="37">
        <v>13600054467</v>
      </c>
      <c r="E101" s="37" t="str">
        <f>+VLOOKUP(D101,'INFORMACION DE PROVEEDORES'!C:I,2,0)</f>
        <v>136-0005446-7</v>
      </c>
      <c r="F101" s="26" t="str">
        <f>+VLOOKUP(D101,'INFORMACION DE PROVEEDORES'!C:J,4,0)</f>
        <v>LEONARDO ROJAS ROSARIO</v>
      </c>
      <c r="G101" s="37" t="str">
        <f>+VLOOKUP(D101,'INFORMACION DE PROVEEDORES'!C:K,5,0)</f>
        <v>136-0005446-7</v>
      </c>
      <c r="H101" s="26" t="str">
        <f>+VLOOKUP(D101,'INFORMACION DE PROVEEDORES'!C:L,7,0)</f>
        <v>CALLE PRINCIPAL, NO.12 CENTRO DE LA CIUDAD, EL POZO</v>
      </c>
      <c r="I101" s="37" t="str">
        <f>+VLOOKUP(D101,'INFORMACION DE PROVEEDORES'!C:M,3,0)</f>
        <v xml:space="preserve"> FÍSICA</v>
      </c>
      <c r="J101" s="37">
        <v>6</v>
      </c>
      <c r="K101" s="37">
        <v>199</v>
      </c>
      <c r="L101" s="37">
        <v>15</v>
      </c>
      <c r="M101" s="37">
        <f t="shared" si="52"/>
        <v>600</v>
      </c>
      <c r="N101" s="189">
        <v>60.180000000000007</v>
      </c>
      <c r="O101" s="80">
        <f>+L101*'PRECIOS SEGUN ADJ (RURAL)'!$B$2*'PRECIOS SEGUN ADJ (RURAL)'!$C$2</f>
        <v>36108</v>
      </c>
      <c r="P101" s="80" t="e" vm="1">
        <f>+[4]!NumLetras(O101,"PESO","PESOS DOMINICANOS","$EE $m CON #d/100 CENTAVOS")</f>
        <v>#VALUE!</v>
      </c>
      <c r="Q101" s="80">
        <f t="shared" si="53"/>
        <v>5777.28</v>
      </c>
      <c r="R101" s="165">
        <v>6</v>
      </c>
      <c r="S101" s="37">
        <f t="shared" si="34"/>
        <v>240</v>
      </c>
      <c r="T101" s="189">
        <v>33</v>
      </c>
      <c r="U101" s="80">
        <f>+R101*'PRECIOS SEGUN ADJ (RURAL)'!$B$3*'PRECIOS SEGUN ADJ (RURAL)'!$C$3</f>
        <v>7920</v>
      </c>
      <c r="V101" s="80" t="e" vm="1">
        <f>+[4]!NumLetras(U101,"PESO","PESOS DOMINICANOS","$EE $m CON #d/100 CENTAVOS")</f>
        <v>#VALUE!</v>
      </c>
      <c r="W101" s="165">
        <v>34</v>
      </c>
      <c r="X101" s="37">
        <f t="shared" si="35"/>
        <v>1360</v>
      </c>
      <c r="Y101" s="189">
        <v>87.91</v>
      </c>
      <c r="Z101" s="80">
        <f>+W101*'PRECIOS SEGUN ADJ (RURAL)'!$B$4*'PRECIOS SEGUN ADJ (RURAL)'!$C$4</f>
        <v>119557.6</v>
      </c>
      <c r="AA101" s="80" t="e" vm="1">
        <f>+[4]!NumLetras(Z101,"PESO","PESOS DOMINICANOS","$EE $m CON #d/100 CENTAVOS")</f>
        <v>#VALUE!</v>
      </c>
      <c r="AB101" s="80">
        <f t="shared" si="54"/>
        <v>21520.37</v>
      </c>
      <c r="AC101" s="165">
        <v>39</v>
      </c>
      <c r="AD101" s="37">
        <f t="shared" si="36"/>
        <v>1560</v>
      </c>
      <c r="AE101" s="189">
        <v>53.95</v>
      </c>
      <c r="AF101" s="80">
        <f>+AC101*'PRECIOS SEGUN ADJ (RURAL)'!$B$5*'PRECIOS SEGUN ADJ (RURAL)'!$C$5</f>
        <v>84162</v>
      </c>
      <c r="AG101" s="80" t="e" vm="1">
        <f>+[4]!NumLetras(AF101,"PESO","PESOS DOMINICANOS","$EE $m CON #d/100 CENTAVOS")</f>
        <v>#VALUE!</v>
      </c>
      <c r="AH101" s="165">
        <v>8</v>
      </c>
      <c r="AI101" s="37">
        <f t="shared" si="37"/>
        <v>320</v>
      </c>
      <c r="AJ101" s="189">
        <v>29.05</v>
      </c>
      <c r="AK101" s="80">
        <f>+AH101*'PRECIOS SEGUN ADJ (RURAL)'!$B$6*'PRECIOS SEGUN ADJ (RURAL)'!$C$6</f>
        <v>9296</v>
      </c>
      <c r="AL101" s="80" t="e" vm="1">
        <f>+[4]!NumLetras(AK101,"PESO","PESOS DOMINICANOS","$EE $m CON #d/100 CENTAVOS")</f>
        <v>#VALUE!</v>
      </c>
      <c r="AM101" s="80">
        <f t="shared" si="55"/>
        <v>1487.36</v>
      </c>
      <c r="AN101" s="165">
        <v>13</v>
      </c>
      <c r="AO101" s="37">
        <f t="shared" si="38"/>
        <v>520</v>
      </c>
      <c r="AP101" s="189">
        <v>304.44</v>
      </c>
      <c r="AQ101" s="80">
        <f>+AN101*'PRECIOS SEGUN ADJ (RURAL)'!$B$7*'PRECIOS SEGUN ADJ (RURAL)'!$C$7</f>
        <v>158308.79999999999</v>
      </c>
      <c r="AR101" s="80" t="e" vm="1">
        <f>+[4]!NumLetras(AQ101,"PESO","PESOS DOMINICANOS","$EE $m CON #d/100 CENTAVOS")</f>
        <v>#VALUE!</v>
      </c>
      <c r="AS101" s="80">
        <f t="shared" si="56"/>
        <v>28495.58</v>
      </c>
      <c r="AT101" s="165">
        <v>6</v>
      </c>
      <c r="AU101" s="37">
        <f t="shared" si="39"/>
        <v>240</v>
      </c>
      <c r="AV101" s="189">
        <v>140.38999999999999</v>
      </c>
      <c r="AW101" s="80">
        <f>+AT101*'PRECIOS SEGUN ADJ (RURAL)'!$B$8*'PRECIOS SEGUN ADJ (RURAL)'!$C$8</f>
        <v>33693.599999999999</v>
      </c>
      <c r="AX101" s="80" t="e" vm="1">
        <f>+[4]!NumLetras(AW101,"PESO","PESOS DOMINICANOS","$EE $m CON #d/100 CENTAVOS")</f>
        <v>#VALUE!</v>
      </c>
      <c r="AY101" s="80">
        <f t="shared" si="57"/>
        <v>6064.85</v>
      </c>
      <c r="AZ101" s="165">
        <v>13</v>
      </c>
      <c r="BA101" s="37">
        <f t="shared" si="40"/>
        <v>520</v>
      </c>
      <c r="BB101" s="189">
        <v>68.099999999999994</v>
      </c>
      <c r="BC101" s="80">
        <f>+AZ101*'PRECIOS SEGUN ADJ (RURAL)'!$B$9*'PRECIOS SEGUN ADJ (RURAL)'!$C$9</f>
        <v>35412</v>
      </c>
      <c r="BD101" s="80" t="e" vm="1">
        <f>+[4]!NumLetras(BC101,"PESO","PESOS DOMINICANOS","$EE $m CON #d/100 CENTAVOS")</f>
        <v>#VALUE!</v>
      </c>
      <c r="BE101" s="165">
        <v>199</v>
      </c>
      <c r="BF101" s="37">
        <f t="shared" si="58"/>
        <v>3980</v>
      </c>
      <c r="BG101" s="189">
        <v>5.5</v>
      </c>
      <c r="BH101" s="80">
        <f>+BE101*'PRECIOS SEGUN ADJ (RURAL)'!$B$10*'PRECIOS SEGUN ADJ (RURAL)'!$C$10</f>
        <v>21890</v>
      </c>
      <c r="BI101" s="80" t="e" vm="1">
        <f>+[4]!NumLetras(BH101,"PESO","PESOS DOMINICANOS","$EE $m CON #d/100 CENTAVOS")</f>
        <v>#VALUE!</v>
      </c>
      <c r="BJ101" s="165">
        <v>199</v>
      </c>
      <c r="BK101" s="37">
        <f t="shared" si="41"/>
        <v>7960</v>
      </c>
      <c r="BL101" s="189">
        <v>7.1500000000000012</v>
      </c>
      <c r="BM101" s="80">
        <f>+BJ101*'PRECIOS SEGUN ADJ (RURAL)'!$B$11*'PRECIOS SEGUN ADJ (RURAL)'!$C$11</f>
        <v>56914.000000000007</v>
      </c>
      <c r="BN101" s="80" t="e" vm="1">
        <f>+[4]!NumLetras(BM101,"PESO","PESOS DOMINICANOS","$EE $m CON #d/100 CENTAVOS")</f>
        <v>#VALUE!</v>
      </c>
      <c r="BO101" s="165">
        <v>199</v>
      </c>
      <c r="BP101" s="37">
        <f t="shared" si="42"/>
        <v>7960</v>
      </c>
      <c r="BQ101" s="189">
        <v>6.84</v>
      </c>
      <c r="BR101" s="80">
        <f>+BO101*'PRECIOS SEGUN ADJ (RURAL)'!$B$12*'PRECIOS SEGUN ADJ (RURAL)'!$C$12</f>
        <v>54446.400000000001</v>
      </c>
      <c r="BS101" s="80" t="e" vm="1">
        <f>+[4]!NumLetras(BR101,"PESO","PESOS DOMINICANOS","$EE $m CON #d/100 CENTAVOS")</f>
        <v>#VALUE!</v>
      </c>
      <c r="BT101" s="193">
        <v>27</v>
      </c>
      <c r="BU101" s="194">
        <f t="shared" si="43"/>
        <v>1080</v>
      </c>
      <c r="BV101" s="195">
        <v>21.68</v>
      </c>
      <c r="BW101" s="196">
        <f>+BT101*'PRECIOS SEGUN ADJ (RURAL)'!$B$13*'PRECIOS SEGUN ADJ (RURAL)'!$C$13</f>
        <v>23414.400000000001</v>
      </c>
      <c r="BX101" s="196" t="e" vm="1">
        <f>+[4]!NumLetras(BW101,"PESO","PESOS DOMINICANOS","$EE $m CON #d/100 CENTAVOS")</f>
        <v>#VALUE!</v>
      </c>
      <c r="BY101" s="165">
        <v>199</v>
      </c>
      <c r="BZ101" s="37">
        <f t="shared" si="44"/>
        <v>7960</v>
      </c>
      <c r="CA101" s="189">
        <v>6.5999999999999988</v>
      </c>
      <c r="CB101" s="80">
        <f>+BY101*'PRECIOS SEGUN ADJ (RURAL)'!$B$14*'PRECIOS SEGUN ADJ (RURAL)'!$C$14</f>
        <v>52535.999999999993</v>
      </c>
      <c r="CC101" s="80" t="e" vm="1">
        <f>+[4]!NumLetras(CB101,"PESO","PESOS DOMINICANOS","$EE $m CON #d/100 CENTAVOS")</f>
        <v>#VALUE!</v>
      </c>
      <c r="CD101" s="165">
        <v>9</v>
      </c>
      <c r="CE101" s="37">
        <f t="shared" si="45"/>
        <v>360</v>
      </c>
      <c r="CF101" s="189">
        <v>82.59999999999998</v>
      </c>
      <c r="CG101" s="80">
        <f>+CD101*'PRECIOS SEGUN ADJ (RURAL)'!$B$15*'PRECIOS SEGUN ADJ (RURAL)'!$C$15</f>
        <v>29736</v>
      </c>
      <c r="CH101" s="80" t="e" vm="1">
        <f>+[4]!NumLetras(CG101,"PESO","PESOS DOMINICANOS","$EE $m CON #d/100 CENTAVOS")</f>
        <v>#VALUE!</v>
      </c>
      <c r="CI101" s="80">
        <f t="shared" si="59"/>
        <v>5352.48</v>
      </c>
      <c r="CJ101" s="197">
        <v>199</v>
      </c>
      <c r="CK101" s="198">
        <f t="shared" si="60"/>
        <v>3980</v>
      </c>
      <c r="CL101" s="199">
        <v>5.5</v>
      </c>
      <c r="CM101" s="200">
        <f>+CJ101*'PRECIOS SEGUN ADJ (RURAL)'!$B$16*'PRECIOS SEGUN ADJ (RURAL)'!$C$16</f>
        <v>21890</v>
      </c>
      <c r="CN101" s="200" t="e" vm="1">
        <f>+[4]!NumLetras(CM101,"PESO","PESOS DOMINICANOS","$EE $m CON #d/100 CENTAVOS")</f>
        <v>#VALUE!</v>
      </c>
      <c r="CO101" s="165">
        <v>199</v>
      </c>
      <c r="CP101" s="37">
        <f t="shared" si="46"/>
        <v>7960</v>
      </c>
      <c r="CQ101" s="189">
        <v>23.059999999999995</v>
      </c>
      <c r="CR101" s="80">
        <f>+CO101*'PRECIOS SEGUN ADJ (RURAL)'!$B$17*'PRECIOS SEGUN ADJ (RURAL)'!$C$17</f>
        <v>183557.59999999998</v>
      </c>
      <c r="CS101" s="80" t="e" vm="1">
        <f>+[4]!NumLetras(CR101,"PESO","PESOS DOMINICANOS","$EE $m CON #d/100 CENTAVOS")</f>
        <v>#VALUE!</v>
      </c>
      <c r="CT101" s="201">
        <v>13</v>
      </c>
      <c r="CU101" s="202">
        <f t="shared" si="47"/>
        <v>520</v>
      </c>
      <c r="CV101" s="203">
        <v>220</v>
      </c>
      <c r="CW101" s="204">
        <f>+CT101*'PRECIOS SEGUN ADJ (RURAL)'!$B$18*'PRECIOS SEGUN ADJ (RURAL)'!$C$18</f>
        <v>114400</v>
      </c>
      <c r="CX101" s="204" t="e" vm="1">
        <f>+[4]!NumLetras(CW101,"PESO","PESOS DOMINICANOS","$EE $m CON #d/100 CENTAVOS")</f>
        <v>#VALUE!</v>
      </c>
      <c r="CY101" s="204">
        <f t="shared" si="61"/>
        <v>20592</v>
      </c>
      <c r="CZ101" s="165">
        <v>10</v>
      </c>
      <c r="DA101" s="37">
        <f t="shared" si="48"/>
        <v>400</v>
      </c>
      <c r="DB101" s="189">
        <v>21.83</v>
      </c>
      <c r="DC101" s="80">
        <f>+CZ101*'PRECIOS SEGUN ADJ (RURAL)'!$B$19*'PRECIOS SEGUN ADJ (RURAL)'!$C$19</f>
        <v>8732</v>
      </c>
      <c r="DD101" s="80" t="e" vm="1">
        <f>+[4]!NumLetras(DC101,"PESO","PESOS DOMINICANOS","$EE $m CON #d/100 CENTAVOS")</f>
        <v>#VALUE!</v>
      </c>
      <c r="DE101" s="80">
        <f t="shared" si="62"/>
        <v>1571.76</v>
      </c>
      <c r="DF101" s="165">
        <v>32</v>
      </c>
      <c r="DG101" s="37">
        <f t="shared" si="49"/>
        <v>1280</v>
      </c>
      <c r="DH101" s="189">
        <v>33</v>
      </c>
      <c r="DI101" s="80">
        <f>+DF101*'PRECIOS SEGUN ADJ (RURAL)'!$B$20*'PRECIOS SEGUN ADJ (RURAL)'!$C$20</f>
        <v>42240</v>
      </c>
      <c r="DJ101" s="80" t="e" vm="1">
        <f>+[4]!NumLetras(DI101,"PESO","PESOS DOMINICANOS","$EE $m CON #d/100 CENTAVOS")</f>
        <v>#VALUE!</v>
      </c>
      <c r="DK101" s="80">
        <f t="shared" si="63"/>
        <v>1003352.72</v>
      </c>
      <c r="DL101" s="80" t="e" vm="1">
        <f>+[4]!NumLetras(DK101,"PESO","PESOS DOMINICANOS","$EE $m CON #d/100 CENTAVOS")</f>
        <v>#VALUE!</v>
      </c>
      <c r="DM101" s="80">
        <f t="shared" si="66"/>
        <v>1094214.3999999999</v>
      </c>
      <c r="DN101" s="80" t="e" vm="1">
        <f>+[4]!NumLetras(DM101,"PESO","PESOS DOMINICANOS","$EE $m CON #d/100 CENTAVOS")</f>
        <v>#VALUE!</v>
      </c>
      <c r="DO101" s="80">
        <f t="shared" si="67"/>
        <v>90861.68</v>
      </c>
      <c r="DP101" s="80" t="e" vm="1">
        <f>+[4]!NumLetras(DO101,"PESO","PESOS DOMINICANOS","$EE $m CON #d/100 CENTAVOS")</f>
        <v>#VALUE!</v>
      </c>
      <c r="DQ101" s="80">
        <f t="shared" si="64"/>
        <v>218842.88</v>
      </c>
      <c r="DR101" s="80" t="e" vm="1">
        <f>+[4]!NumLetras(DQ101,"PESO","PESOS DOMINICANOS","$EE $m CON #d/100 CENTAVOS")</f>
        <v>#VALUE!</v>
      </c>
      <c r="DS101" s="80">
        <f t="shared" si="65"/>
        <v>10942.14</v>
      </c>
      <c r="DT101" s="80"/>
      <c r="DU101" s="37" t="str">
        <f>+VLOOKUP(D101,'RURAL XENIA'!F:H,2,0)</f>
        <v>R-32</v>
      </c>
    </row>
    <row r="102" spans="1:125" hidden="1">
      <c r="A102" s="37">
        <v>101</v>
      </c>
      <c r="B102" s="37">
        <v>101</v>
      </c>
      <c r="C102" s="26" t="s">
        <v>1594</v>
      </c>
      <c r="D102" s="37">
        <v>4900074610</v>
      </c>
      <c r="E102" s="37" t="str">
        <f>+VLOOKUP(D102,'INFORMACION DE PROVEEDORES'!C:I,2,0)</f>
        <v>049-0007461-0</v>
      </c>
      <c r="F102" s="26" t="str">
        <f>+VLOOKUP(D102,'INFORMACION DE PROVEEDORES'!C:J,4,0)</f>
        <v>LIDIA ALTAGRACIA JIMENEZ PEGUERO</v>
      </c>
      <c r="G102" s="37" t="str">
        <f>+VLOOKUP(D102,'INFORMACION DE PROVEEDORES'!C:K,5,0)</f>
        <v>049-0007461-0</v>
      </c>
      <c r="H102" s="26">
        <f>+VLOOKUP(D102,'INFORMACION DE PROVEEDORES'!C:L,7,0)</f>
        <v>0</v>
      </c>
      <c r="I102" s="37" t="str">
        <f>+VLOOKUP(D102,'INFORMACION DE PROVEEDORES'!C:M,3,0)</f>
        <v xml:space="preserve"> FÍSICA</v>
      </c>
      <c r="J102" s="37">
        <v>2</v>
      </c>
      <c r="K102" s="37">
        <v>179</v>
      </c>
      <c r="L102" s="37">
        <v>13</v>
      </c>
      <c r="M102" s="37">
        <f t="shared" si="52"/>
        <v>520</v>
      </c>
      <c r="N102" s="189">
        <v>60.180000000000007</v>
      </c>
      <c r="O102" s="80">
        <f>+L102*'PRECIOS SEGUN ADJ (RURAL)'!$B$2*'PRECIOS SEGUN ADJ (RURAL)'!$C$2</f>
        <v>31293.600000000002</v>
      </c>
      <c r="P102" s="80" t="e" vm="1">
        <f>+[4]!NumLetras(O102,"PESO","PESOS DOMINICANOS","$EE $m CON #d/100 CENTAVOS")</f>
        <v>#VALUE!</v>
      </c>
      <c r="Q102" s="80">
        <f t="shared" si="53"/>
        <v>5006.9799999999996</v>
      </c>
      <c r="R102" s="165">
        <v>3</v>
      </c>
      <c r="S102" s="37">
        <f t="shared" si="34"/>
        <v>120</v>
      </c>
      <c r="T102" s="189">
        <v>33</v>
      </c>
      <c r="U102" s="80">
        <f>+R102*'PRECIOS SEGUN ADJ (RURAL)'!$B$3*'PRECIOS SEGUN ADJ (RURAL)'!$C$3</f>
        <v>3960</v>
      </c>
      <c r="V102" s="80" t="e" vm="1">
        <f>+[4]!NumLetras(U102,"PESO","PESOS DOMINICANOS","$EE $m CON #d/100 CENTAVOS")</f>
        <v>#VALUE!</v>
      </c>
      <c r="W102" s="165">
        <v>28</v>
      </c>
      <c r="X102" s="37">
        <f t="shared" si="35"/>
        <v>1120</v>
      </c>
      <c r="Y102" s="189">
        <v>87.91</v>
      </c>
      <c r="Z102" s="80">
        <f>+W102*'PRECIOS SEGUN ADJ (RURAL)'!$B$4*'PRECIOS SEGUN ADJ (RURAL)'!$C$4</f>
        <v>98459.199999999997</v>
      </c>
      <c r="AA102" s="80" t="e" vm="1">
        <f>+[4]!NumLetras(Z102,"PESO","PESOS DOMINICANOS","$EE $m CON #d/100 CENTAVOS")</f>
        <v>#VALUE!</v>
      </c>
      <c r="AB102" s="80">
        <f t="shared" si="54"/>
        <v>17722.66</v>
      </c>
      <c r="AC102" s="165">
        <v>34</v>
      </c>
      <c r="AD102" s="37">
        <f t="shared" si="36"/>
        <v>1360</v>
      </c>
      <c r="AE102" s="189">
        <v>53.95</v>
      </c>
      <c r="AF102" s="80">
        <f>+AC102*'PRECIOS SEGUN ADJ (RURAL)'!$B$5*'PRECIOS SEGUN ADJ (RURAL)'!$C$5</f>
        <v>73372</v>
      </c>
      <c r="AG102" s="80" t="e" vm="1">
        <f>+[4]!NumLetras(AF102,"PESO","PESOS DOMINICANOS","$EE $m CON #d/100 CENTAVOS")</f>
        <v>#VALUE!</v>
      </c>
      <c r="AH102" s="165">
        <v>5</v>
      </c>
      <c r="AI102" s="37">
        <f t="shared" si="37"/>
        <v>200</v>
      </c>
      <c r="AJ102" s="189">
        <v>29.05</v>
      </c>
      <c r="AK102" s="80">
        <f>+AH102*'PRECIOS SEGUN ADJ (RURAL)'!$B$6*'PRECIOS SEGUN ADJ (RURAL)'!$C$6</f>
        <v>5810</v>
      </c>
      <c r="AL102" s="80" t="e" vm="1">
        <f>+[4]!NumLetras(AK102,"PESO","PESOS DOMINICANOS","$EE $m CON #d/100 CENTAVOS")</f>
        <v>#VALUE!</v>
      </c>
      <c r="AM102" s="80">
        <f t="shared" si="55"/>
        <v>929.6</v>
      </c>
      <c r="AN102" s="165">
        <v>11</v>
      </c>
      <c r="AO102" s="37">
        <f t="shared" si="38"/>
        <v>440</v>
      </c>
      <c r="AP102" s="189">
        <v>304.44</v>
      </c>
      <c r="AQ102" s="80">
        <f>+AN102*'PRECIOS SEGUN ADJ (RURAL)'!$B$7*'PRECIOS SEGUN ADJ (RURAL)'!$C$7</f>
        <v>133953.60000000001</v>
      </c>
      <c r="AR102" s="80" t="e" vm="1">
        <f>+[4]!NumLetras(AQ102,"PESO","PESOS DOMINICANOS","$EE $m CON #d/100 CENTAVOS")</f>
        <v>#VALUE!</v>
      </c>
      <c r="AS102" s="80">
        <f t="shared" si="56"/>
        <v>24111.65</v>
      </c>
      <c r="AT102" s="165">
        <v>3</v>
      </c>
      <c r="AU102" s="37">
        <f t="shared" si="39"/>
        <v>120</v>
      </c>
      <c r="AV102" s="189">
        <v>140.38999999999999</v>
      </c>
      <c r="AW102" s="80">
        <f>+AT102*'PRECIOS SEGUN ADJ (RURAL)'!$B$8*'PRECIOS SEGUN ADJ (RURAL)'!$C$8</f>
        <v>16846.8</v>
      </c>
      <c r="AX102" s="80" t="e" vm="1">
        <f>+[4]!NumLetras(AW102,"PESO","PESOS DOMINICANOS","$EE $m CON #d/100 CENTAVOS")</f>
        <v>#VALUE!</v>
      </c>
      <c r="AY102" s="80">
        <f t="shared" si="57"/>
        <v>3032.42</v>
      </c>
      <c r="AZ102" s="165">
        <v>9</v>
      </c>
      <c r="BA102" s="37">
        <f t="shared" si="40"/>
        <v>360</v>
      </c>
      <c r="BB102" s="189">
        <v>68.099999999999994</v>
      </c>
      <c r="BC102" s="80">
        <f>+AZ102*'PRECIOS SEGUN ADJ (RURAL)'!$B$9*'PRECIOS SEGUN ADJ (RURAL)'!$C$9</f>
        <v>24516</v>
      </c>
      <c r="BD102" s="80" t="e" vm="1">
        <f>+[4]!NumLetras(BC102,"PESO","PESOS DOMINICANOS","$EE $m CON #d/100 CENTAVOS")</f>
        <v>#VALUE!</v>
      </c>
      <c r="BE102" s="165">
        <v>179</v>
      </c>
      <c r="BF102" s="37">
        <f t="shared" si="58"/>
        <v>3580</v>
      </c>
      <c r="BG102" s="189">
        <v>5.5</v>
      </c>
      <c r="BH102" s="80">
        <f>+BE102*'PRECIOS SEGUN ADJ (RURAL)'!$B$10*'PRECIOS SEGUN ADJ (RURAL)'!$C$10</f>
        <v>19690</v>
      </c>
      <c r="BI102" s="80" t="e" vm="1">
        <f>+[4]!NumLetras(BH102,"PESO","PESOS DOMINICANOS","$EE $m CON #d/100 CENTAVOS")</f>
        <v>#VALUE!</v>
      </c>
      <c r="BJ102" s="165">
        <v>179</v>
      </c>
      <c r="BK102" s="37">
        <f t="shared" si="41"/>
        <v>7160</v>
      </c>
      <c r="BL102" s="189">
        <v>7.1500000000000012</v>
      </c>
      <c r="BM102" s="80">
        <f>+BJ102*'PRECIOS SEGUN ADJ (RURAL)'!$B$11*'PRECIOS SEGUN ADJ (RURAL)'!$C$11</f>
        <v>51194.000000000007</v>
      </c>
      <c r="BN102" s="80" t="e" vm="1">
        <f>+[4]!NumLetras(BM102,"PESO","PESOS DOMINICANOS","$EE $m CON #d/100 CENTAVOS")</f>
        <v>#VALUE!</v>
      </c>
      <c r="BO102" s="165">
        <v>179</v>
      </c>
      <c r="BP102" s="37">
        <f t="shared" si="42"/>
        <v>7160</v>
      </c>
      <c r="BQ102" s="189">
        <v>6.84</v>
      </c>
      <c r="BR102" s="80">
        <f>+BO102*'PRECIOS SEGUN ADJ (RURAL)'!$B$12*'PRECIOS SEGUN ADJ (RURAL)'!$C$12</f>
        <v>48974.399999999994</v>
      </c>
      <c r="BS102" s="80" t="e" vm="1">
        <f>+[4]!NumLetras(BR102,"PESO","PESOS DOMINICANOS","$EE $m CON #d/100 CENTAVOS")</f>
        <v>#VALUE!</v>
      </c>
      <c r="BT102" s="193">
        <v>24</v>
      </c>
      <c r="BU102" s="194">
        <f t="shared" si="43"/>
        <v>960</v>
      </c>
      <c r="BV102" s="195">
        <v>21.68</v>
      </c>
      <c r="BW102" s="196">
        <f>+BT102*'PRECIOS SEGUN ADJ (RURAL)'!$B$13*'PRECIOS SEGUN ADJ (RURAL)'!$C$13</f>
        <v>20812.799999999996</v>
      </c>
      <c r="BX102" s="196" t="e" vm="1">
        <f>+[4]!NumLetras(BW102,"PESO","PESOS DOMINICANOS","$EE $m CON #d/100 CENTAVOS")</f>
        <v>#VALUE!</v>
      </c>
      <c r="BY102" s="165">
        <v>179</v>
      </c>
      <c r="BZ102" s="37">
        <f t="shared" si="44"/>
        <v>7160</v>
      </c>
      <c r="CA102" s="189">
        <v>6.5999999999999988</v>
      </c>
      <c r="CB102" s="80">
        <f>+BY102*'PRECIOS SEGUN ADJ (RURAL)'!$B$14*'PRECIOS SEGUN ADJ (RURAL)'!$C$14</f>
        <v>47255.999999999993</v>
      </c>
      <c r="CC102" s="80" t="e" vm="1">
        <f>+[4]!NumLetras(CB102,"PESO","PESOS DOMINICANOS","$EE $m CON #d/100 CENTAVOS")</f>
        <v>#VALUE!</v>
      </c>
      <c r="CD102" s="165">
        <v>7</v>
      </c>
      <c r="CE102" s="37">
        <f t="shared" si="45"/>
        <v>280</v>
      </c>
      <c r="CF102" s="189">
        <v>82.59999999999998</v>
      </c>
      <c r="CG102" s="80">
        <f>+CD102*'PRECIOS SEGUN ADJ (RURAL)'!$B$15*'PRECIOS SEGUN ADJ (RURAL)'!$C$15</f>
        <v>23127.999999999996</v>
      </c>
      <c r="CH102" s="80" t="e" vm="1">
        <f>+[4]!NumLetras(CG102,"PESO","PESOS DOMINICANOS","$EE $m CON #d/100 CENTAVOS")</f>
        <v>#VALUE!</v>
      </c>
      <c r="CI102" s="80">
        <f t="shared" si="59"/>
        <v>4163.04</v>
      </c>
      <c r="CJ102" s="197">
        <v>179</v>
      </c>
      <c r="CK102" s="198">
        <f t="shared" si="60"/>
        <v>3580</v>
      </c>
      <c r="CL102" s="199">
        <v>5.5</v>
      </c>
      <c r="CM102" s="200">
        <f>+CJ102*'PRECIOS SEGUN ADJ (RURAL)'!$B$16*'PRECIOS SEGUN ADJ (RURAL)'!$C$16</f>
        <v>19690</v>
      </c>
      <c r="CN102" s="200" t="e" vm="1">
        <f>+[4]!NumLetras(CM102,"PESO","PESOS DOMINICANOS","$EE $m CON #d/100 CENTAVOS")</f>
        <v>#VALUE!</v>
      </c>
      <c r="CO102" s="165">
        <v>179</v>
      </c>
      <c r="CP102" s="37">
        <f t="shared" si="46"/>
        <v>7160</v>
      </c>
      <c r="CQ102" s="189">
        <v>23.059999999999995</v>
      </c>
      <c r="CR102" s="80">
        <f>+CO102*'PRECIOS SEGUN ADJ (RURAL)'!$B$17*'PRECIOS SEGUN ADJ (RURAL)'!$C$17</f>
        <v>165109.59999999998</v>
      </c>
      <c r="CS102" s="80" t="e" vm="1">
        <f>+[4]!NumLetras(CR102,"PESO","PESOS DOMINICANOS","$EE $m CON #d/100 CENTAVOS")</f>
        <v>#VALUE!</v>
      </c>
      <c r="CT102" s="201">
        <v>11</v>
      </c>
      <c r="CU102" s="202">
        <f t="shared" si="47"/>
        <v>440</v>
      </c>
      <c r="CV102" s="203">
        <v>220</v>
      </c>
      <c r="CW102" s="204">
        <f>+CT102*'PRECIOS SEGUN ADJ (RURAL)'!$B$18*'PRECIOS SEGUN ADJ (RURAL)'!$C$18</f>
        <v>96800</v>
      </c>
      <c r="CX102" s="204" t="e" vm="1">
        <f>+[4]!NumLetras(CW102,"PESO","PESOS DOMINICANOS","$EE $m CON #d/100 CENTAVOS")</f>
        <v>#VALUE!</v>
      </c>
      <c r="CY102" s="204">
        <f t="shared" si="61"/>
        <v>17424</v>
      </c>
      <c r="CZ102" s="165">
        <v>8</v>
      </c>
      <c r="DA102" s="37">
        <f t="shared" si="48"/>
        <v>320</v>
      </c>
      <c r="DB102" s="189">
        <v>21.83</v>
      </c>
      <c r="DC102" s="80">
        <f>+CZ102*'PRECIOS SEGUN ADJ (RURAL)'!$B$19*'PRECIOS SEGUN ADJ (RURAL)'!$C$19</f>
        <v>6985.5999999999995</v>
      </c>
      <c r="DD102" s="80" t="e" vm="1">
        <f>+[4]!NumLetras(DC102,"PESO","PESOS DOMINICANOS","$EE $m CON #d/100 CENTAVOS")</f>
        <v>#VALUE!</v>
      </c>
      <c r="DE102" s="80">
        <f t="shared" si="62"/>
        <v>1257.4100000000001</v>
      </c>
      <c r="DF102" s="165">
        <v>26</v>
      </c>
      <c r="DG102" s="37">
        <f t="shared" si="49"/>
        <v>1040</v>
      </c>
      <c r="DH102" s="189">
        <v>33</v>
      </c>
      <c r="DI102" s="80">
        <f>+DF102*'PRECIOS SEGUN ADJ (RURAL)'!$B$20*'PRECIOS SEGUN ADJ (RURAL)'!$C$20</f>
        <v>34320</v>
      </c>
      <c r="DJ102" s="80" t="e" vm="1">
        <f>+[4]!NumLetras(DI102,"PESO","PESOS DOMINICANOS","$EE $m CON #d/100 CENTAVOS")</f>
        <v>#VALUE!</v>
      </c>
      <c r="DK102" s="80">
        <f t="shared" si="63"/>
        <v>848523.84</v>
      </c>
      <c r="DL102" s="80" t="e" vm="1">
        <f>+[4]!NumLetras(DK102,"PESO","PESOS DOMINICANOS","$EE $m CON #d/100 CENTAVOS")</f>
        <v>#VALUE!</v>
      </c>
      <c r="DM102" s="80">
        <f t="shared" si="66"/>
        <v>922171.6</v>
      </c>
      <c r="DN102" s="80" t="e" vm="1">
        <f>+[4]!NumLetras(DM102,"PESO","PESOS DOMINICANOS","$EE $m CON #d/100 CENTAVOS")</f>
        <v>#VALUE!</v>
      </c>
      <c r="DO102" s="80">
        <f t="shared" si="67"/>
        <v>73647.760000000009</v>
      </c>
      <c r="DP102" s="80" t="e" vm="1">
        <f>+[4]!NumLetras(DO102,"PESO","PESOS DOMINICANOS","$EE $m CON #d/100 CENTAVOS")</f>
        <v>#VALUE!</v>
      </c>
      <c r="DQ102" s="80">
        <f t="shared" si="64"/>
        <v>184434.32</v>
      </c>
      <c r="DR102" s="80" t="e" vm="1">
        <f>+[4]!NumLetras(DQ102,"PESO","PESOS DOMINICANOS","$EE $m CON #d/100 CENTAVOS")</f>
        <v>#VALUE!</v>
      </c>
      <c r="DS102" s="80">
        <f t="shared" si="65"/>
        <v>9221.7199999999993</v>
      </c>
      <c r="DT102" s="80"/>
      <c r="DU102" s="37" t="str">
        <f>+VLOOKUP(D102,'RURAL XENIA'!F:H,2,0)</f>
        <v>R-14</v>
      </c>
    </row>
    <row r="103" spans="1:125" hidden="1">
      <c r="A103" s="37">
        <v>102</v>
      </c>
      <c r="B103" s="37">
        <v>102</v>
      </c>
      <c r="C103" s="26" t="s">
        <v>1601</v>
      </c>
      <c r="D103" s="37">
        <v>5100148740</v>
      </c>
      <c r="E103" s="37" t="str">
        <f>+VLOOKUP(D103,'INFORMACION DE PROVEEDORES'!C:I,2,0)</f>
        <v>051-0014874-0</v>
      </c>
      <c r="F103" s="26" t="str">
        <f>+VLOOKUP(D103,'INFORMACION DE PROVEEDORES'!C:J,4,0)</f>
        <v>LISSETTE DEL CARMEN ESTRELLA NUÑEZ</v>
      </c>
      <c r="G103" s="37" t="str">
        <f>+VLOOKUP(D103,'INFORMACION DE PROVEEDORES'!C:K,5,0)</f>
        <v>051-0014874-0</v>
      </c>
      <c r="H103" s="26" t="str">
        <f>+VLOOKUP(D103,'INFORMACION DE PROVEEDORES'!C:L,7,0)</f>
        <v xml:space="preserve">CALLE PRINCIPAL, 14 DISTRITO MUNICIPAL LA CUESTA </v>
      </c>
      <c r="I103" s="37" t="str">
        <f>+VLOOKUP(D103,'INFORMACION DE PROVEEDORES'!C:M,3,0)</f>
        <v xml:space="preserve"> FÍSICA</v>
      </c>
      <c r="J103" s="37">
        <v>2</v>
      </c>
      <c r="K103" s="37">
        <v>230</v>
      </c>
      <c r="L103" s="37">
        <v>16</v>
      </c>
      <c r="M103" s="37">
        <f t="shared" si="52"/>
        <v>640</v>
      </c>
      <c r="N103" s="189">
        <v>60.180000000000007</v>
      </c>
      <c r="O103" s="80">
        <f>+L103*'PRECIOS SEGUN ADJ (RURAL)'!$B$2*'PRECIOS SEGUN ADJ (RURAL)'!$C$2</f>
        <v>38515.199999999997</v>
      </c>
      <c r="P103" s="80" t="e" vm="1">
        <f>+[4]!NumLetras(O103,"PESO","PESOS DOMINICANOS","$EE $m CON #d/100 CENTAVOS")</f>
        <v>#VALUE!</v>
      </c>
      <c r="Q103" s="80">
        <f t="shared" si="53"/>
        <v>6162.43</v>
      </c>
      <c r="R103" s="165">
        <v>3</v>
      </c>
      <c r="S103" s="37">
        <f t="shared" si="34"/>
        <v>120</v>
      </c>
      <c r="T103" s="189">
        <v>33</v>
      </c>
      <c r="U103" s="80">
        <f>+R103*'PRECIOS SEGUN ADJ (RURAL)'!$B$3*'PRECIOS SEGUN ADJ (RURAL)'!$C$3</f>
        <v>3960</v>
      </c>
      <c r="V103" s="80" t="e" vm="1">
        <f>+[4]!NumLetras(U103,"PESO","PESOS DOMINICANOS","$EE $m CON #d/100 CENTAVOS")</f>
        <v>#VALUE!</v>
      </c>
      <c r="W103" s="165">
        <v>36</v>
      </c>
      <c r="X103" s="37">
        <f t="shared" si="35"/>
        <v>1440</v>
      </c>
      <c r="Y103" s="189">
        <v>87.91</v>
      </c>
      <c r="Z103" s="80">
        <f>+W103*'PRECIOS SEGUN ADJ (RURAL)'!$B$4*'PRECIOS SEGUN ADJ (RURAL)'!$C$4</f>
        <v>126590.39999999999</v>
      </c>
      <c r="AA103" s="80" t="e" vm="1">
        <f>+[4]!NumLetras(Z103,"PESO","PESOS DOMINICANOS","$EE $m CON #d/100 CENTAVOS")</f>
        <v>#VALUE!</v>
      </c>
      <c r="AB103" s="80">
        <f t="shared" si="54"/>
        <v>22786.27</v>
      </c>
      <c r="AC103" s="165">
        <v>43</v>
      </c>
      <c r="AD103" s="37">
        <f t="shared" si="36"/>
        <v>1720</v>
      </c>
      <c r="AE103" s="189">
        <v>53.95</v>
      </c>
      <c r="AF103" s="80">
        <f>+AC103*'PRECIOS SEGUN ADJ (RURAL)'!$B$5*'PRECIOS SEGUN ADJ (RURAL)'!$C$5</f>
        <v>92794</v>
      </c>
      <c r="AG103" s="80" t="e" vm="1">
        <f>+[4]!NumLetras(AF103,"PESO","PESOS DOMINICANOS","$EE $m CON #d/100 CENTAVOS")</f>
        <v>#VALUE!</v>
      </c>
      <c r="AH103" s="165">
        <v>6</v>
      </c>
      <c r="AI103" s="37">
        <f t="shared" si="37"/>
        <v>240</v>
      </c>
      <c r="AJ103" s="189">
        <v>29.05</v>
      </c>
      <c r="AK103" s="80">
        <f>+AH103*'PRECIOS SEGUN ADJ (RURAL)'!$B$6*'PRECIOS SEGUN ADJ (RURAL)'!$C$6</f>
        <v>6972</v>
      </c>
      <c r="AL103" s="80" t="e" vm="1">
        <f>+[4]!NumLetras(AK103,"PESO","PESOS DOMINICANOS","$EE $m CON #d/100 CENTAVOS")</f>
        <v>#VALUE!</v>
      </c>
      <c r="AM103" s="80">
        <f t="shared" si="55"/>
        <v>1115.52</v>
      </c>
      <c r="AN103" s="165">
        <v>14</v>
      </c>
      <c r="AO103" s="37">
        <f t="shared" si="38"/>
        <v>560</v>
      </c>
      <c r="AP103" s="189">
        <v>304.44</v>
      </c>
      <c r="AQ103" s="80">
        <f>+AN103*'PRECIOS SEGUN ADJ (RURAL)'!$B$7*'PRECIOS SEGUN ADJ (RURAL)'!$C$7</f>
        <v>170486.39999999999</v>
      </c>
      <c r="AR103" s="80" t="e" vm="1">
        <f>+[4]!NumLetras(AQ103,"PESO","PESOS DOMINICANOS","$EE $m CON #d/100 CENTAVOS")</f>
        <v>#VALUE!</v>
      </c>
      <c r="AS103" s="80">
        <f t="shared" si="56"/>
        <v>30687.55</v>
      </c>
      <c r="AT103" s="165">
        <v>3</v>
      </c>
      <c r="AU103" s="37">
        <f t="shared" si="39"/>
        <v>120</v>
      </c>
      <c r="AV103" s="189">
        <v>140.38999999999999</v>
      </c>
      <c r="AW103" s="80">
        <f>+AT103*'PRECIOS SEGUN ADJ (RURAL)'!$B$8*'PRECIOS SEGUN ADJ (RURAL)'!$C$8</f>
        <v>16846.8</v>
      </c>
      <c r="AX103" s="80" t="e" vm="1">
        <f>+[4]!NumLetras(AW103,"PESO","PESOS DOMINICANOS","$EE $m CON #d/100 CENTAVOS")</f>
        <v>#VALUE!</v>
      </c>
      <c r="AY103" s="80">
        <f t="shared" si="57"/>
        <v>3032.42</v>
      </c>
      <c r="AZ103" s="165">
        <v>11</v>
      </c>
      <c r="BA103" s="37">
        <f t="shared" si="40"/>
        <v>440</v>
      </c>
      <c r="BB103" s="189">
        <v>68.099999999999994</v>
      </c>
      <c r="BC103" s="80">
        <f>+AZ103*'PRECIOS SEGUN ADJ (RURAL)'!$B$9*'PRECIOS SEGUN ADJ (RURAL)'!$C$9</f>
        <v>29963.999999999996</v>
      </c>
      <c r="BD103" s="80" t="e" vm="1">
        <f>+[4]!NumLetras(BC103,"PESO","PESOS DOMINICANOS","$EE $m CON #d/100 CENTAVOS")</f>
        <v>#VALUE!</v>
      </c>
      <c r="BE103" s="165">
        <v>230</v>
      </c>
      <c r="BF103" s="37">
        <f t="shared" si="58"/>
        <v>4600</v>
      </c>
      <c r="BG103" s="189">
        <v>5.5</v>
      </c>
      <c r="BH103" s="80">
        <f>+BE103*'PRECIOS SEGUN ADJ (RURAL)'!$B$10*'PRECIOS SEGUN ADJ (RURAL)'!$C$10</f>
        <v>25300</v>
      </c>
      <c r="BI103" s="80" t="e" vm="1">
        <f>+[4]!NumLetras(BH103,"PESO","PESOS DOMINICANOS","$EE $m CON #d/100 CENTAVOS")</f>
        <v>#VALUE!</v>
      </c>
      <c r="BJ103" s="165">
        <v>230</v>
      </c>
      <c r="BK103" s="37">
        <f t="shared" si="41"/>
        <v>9200</v>
      </c>
      <c r="BL103" s="189">
        <v>7.1500000000000012</v>
      </c>
      <c r="BM103" s="80">
        <f>+BJ103*'PRECIOS SEGUN ADJ (RURAL)'!$B$11*'PRECIOS SEGUN ADJ (RURAL)'!$C$11</f>
        <v>65780</v>
      </c>
      <c r="BN103" s="80" t="e" vm="1">
        <f>+[4]!NumLetras(BM103,"PESO","PESOS DOMINICANOS","$EE $m CON #d/100 CENTAVOS")</f>
        <v>#VALUE!</v>
      </c>
      <c r="BO103" s="165">
        <v>230</v>
      </c>
      <c r="BP103" s="37">
        <f t="shared" si="42"/>
        <v>9200</v>
      </c>
      <c r="BQ103" s="189">
        <v>6.84</v>
      </c>
      <c r="BR103" s="80">
        <f>+BO103*'PRECIOS SEGUN ADJ (RURAL)'!$B$12*'PRECIOS SEGUN ADJ (RURAL)'!$C$12</f>
        <v>62928</v>
      </c>
      <c r="BS103" s="80" t="e" vm="1">
        <f>+[4]!NumLetras(BR103,"PESO","PESOS DOMINICANOS","$EE $m CON #d/100 CENTAVOS")</f>
        <v>#VALUE!</v>
      </c>
      <c r="BT103" s="193">
        <v>30</v>
      </c>
      <c r="BU103" s="194">
        <f t="shared" si="43"/>
        <v>1200</v>
      </c>
      <c r="BV103" s="195">
        <v>21.68</v>
      </c>
      <c r="BW103" s="196">
        <f>+BT103*'PRECIOS SEGUN ADJ (RURAL)'!$B$13*'PRECIOS SEGUN ADJ (RURAL)'!$C$13</f>
        <v>26016</v>
      </c>
      <c r="BX103" s="196" t="e" vm="1">
        <f>+[4]!NumLetras(BW103,"PESO","PESOS DOMINICANOS","$EE $m CON #d/100 CENTAVOS")</f>
        <v>#VALUE!</v>
      </c>
      <c r="BY103" s="165">
        <v>230</v>
      </c>
      <c r="BZ103" s="37">
        <f t="shared" si="44"/>
        <v>9200</v>
      </c>
      <c r="CA103" s="189">
        <v>6.5999999999999988</v>
      </c>
      <c r="CB103" s="80">
        <f>+BY103*'PRECIOS SEGUN ADJ (RURAL)'!$B$14*'PRECIOS SEGUN ADJ (RURAL)'!$C$14</f>
        <v>60720</v>
      </c>
      <c r="CC103" s="80" t="e" vm="1">
        <f>+[4]!NumLetras(CB103,"PESO","PESOS DOMINICANOS","$EE $m CON #d/100 CENTAVOS")</f>
        <v>#VALUE!</v>
      </c>
      <c r="CD103" s="165">
        <v>9</v>
      </c>
      <c r="CE103" s="37">
        <f t="shared" si="45"/>
        <v>360</v>
      </c>
      <c r="CF103" s="189">
        <v>82.59999999999998</v>
      </c>
      <c r="CG103" s="80">
        <f>+CD103*'PRECIOS SEGUN ADJ (RURAL)'!$B$15*'PRECIOS SEGUN ADJ (RURAL)'!$C$15</f>
        <v>29736</v>
      </c>
      <c r="CH103" s="80" t="e" vm="1">
        <f>+[4]!NumLetras(CG103,"PESO","PESOS DOMINICANOS","$EE $m CON #d/100 CENTAVOS")</f>
        <v>#VALUE!</v>
      </c>
      <c r="CI103" s="80">
        <f t="shared" si="59"/>
        <v>5352.48</v>
      </c>
      <c r="CJ103" s="197">
        <v>230</v>
      </c>
      <c r="CK103" s="198">
        <f t="shared" si="60"/>
        <v>4600</v>
      </c>
      <c r="CL103" s="199">
        <v>5.5</v>
      </c>
      <c r="CM103" s="200">
        <f>+CJ103*'PRECIOS SEGUN ADJ (RURAL)'!$B$16*'PRECIOS SEGUN ADJ (RURAL)'!$C$16</f>
        <v>25300</v>
      </c>
      <c r="CN103" s="200" t="e" vm="1">
        <f>+[4]!NumLetras(CM103,"PESO","PESOS DOMINICANOS","$EE $m CON #d/100 CENTAVOS")</f>
        <v>#VALUE!</v>
      </c>
      <c r="CO103" s="165">
        <v>230</v>
      </c>
      <c r="CP103" s="37">
        <f t="shared" si="46"/>
        <v>9200</v>
      </c>
      <c r="CQ103" s="189">
        <v>23.059999999999995</v>
      </c>
      <c r="CR103" s="80">
        <f>+CO103*'PRECIOS SEGUN ADJ (RURAL)'!$B$17*'PRECIOS SEGUN ADJ (RURAL)'!$C$17</f>
        <v>212151.99999999997</v>
      </c>
      <c r="CS103" s="80" t="e" vm="1">
        <f>+[4]!NumLetras(CR103,"PESO","PESOS DOMINICANOS","$EE $m CON #d/100 CENTAVOS")</f>
        <v>#VALUE!</v>
      </c>
      <c r="CT103" s="201">
        <v>14</v>
      </c>
      <c r="CU103" s="202">
        <f t="shared" si="47"/>
        <v>560</v>
      </c>
      <c r="CV103" s="203">
        <v>220</v>
      </c>
      <c r="CW103" s="204">
        <f>+CT103*'PRECIOS SEGUN ADJ (RURAL)'!$B$18*'PRECIOS SEGUN ADJ (RURAL)'!$C$18</f>
        <v>123200</v>
      </c>
      <c r="CX103" s="204" t="e" vm="1">
        <f>+[4]!NumLetras(CW103,"PESO","PESOS DOMINICANOS","$EE $m CON #d/100 CENTAVOS")</f>
        <v>#VALUE!</v>
      </c>
      <c r="CY103" s="204">
        <f t="shared" si="61"/>
        <v>22176</v>
      </c>
      <c r="CZ103" s="165">
        <v>10</v>
      </c>
      <c r="DA103" s="37">
        <f t="shared" si="48"/>
        <v>400</v>
      </c>
      <c r="DB103" s="189">
        <v>21.83</v>
      </c>
      <c r="DC103" s="80">
        <f>+CZ103*'PRECIOS SEGUN ADJ (RURAL)'!$B$19*'PRECIOS SEGUN ADJ (RURAL)'!$C$19</f>
        <v>8732</v>
      </c>
      <c r="DD103" s="80" t="e" vm="1">
        <f>+[4]!NumLetras(DC103,"PESO","PESOS DOMINICANOS","$EE $m CON #d/100 CENTAVOS")</f>
        <v>#VALUE!</v>
      </c>
      <c r="DE103" s="80">
        <f t="shared" si="62"/>
        <v>1571.76</v>
      </c>
      <c r="DF103" s="165">
        <v>34</v>
      </c>
      <c r="DG103" s="37">
        <f t="shared" si="49"/>
        <v>1360</v>
      </c>
      <c r="DH103" s="189">
        <v>33</v>
      </c>
      <c r="DI103" s="80">
        <f>+DF103*'PRECIOS SEGUN ADJ (RURAL)'!$B$20*'PRECIOS SEGUN ADJ (RURAL)'!$C$20</f>
        <v>44880</v>
      </c>
      <c r="DJ103" s="80" t="e" vm="1">
        <f>+[4]!NumLetras(DI103,"PESO","PESOS DOMINICANOS","$EE $m CON #d/100 CENTAVOS")</f>
        <v>#VALUE!</v>
      </c>
      <c r="DK103" s="80">
        <f t="shared" si="63"/>
        <v>1077988.3700000001</v>
      </c>
      <c r="DL103" s="80" t="e" vm="1">
        <f>+[4]!NumLetras(DK103,"PESO","PESOS DOMINICANOS","$EE $m CON #d/100 CENTAVOS")</f>
        <v>#VALUE!</v>
      </c>
      <c r="DM103" s="80">
        <f t="shared" si="66"/>
        <v>1170872.8</v>
      </c>
      <c r="DN103" s="80" t="e" vm="1">
        <f>+[4]!NumLetras(DM103,"PESO","PESOS DOMINICANOS","$EE $m CON #d/100 CENTAVOS")</f>
        <v>#VALUE!</v>
      </c>
      <c r="DO103" s="80">
        <f t="shared" si="67"/>
        <v>92884.43</v>
      </c>
      <c r="DP103" s="80" t="e" vm="1">
        <f>+[4]!NumLetras(DO103,"PESO","PESOS DOMINICANOS","$EE $m CON #d/100 CENTAVOS")</f>
        <v>#VALUE!</v>
      </c>
      <c r="DQ103" s="80">
        <f t="shared" si="64"/>
        <v>234174.56</v>
      </c>
      <c r="DR103" s="80" t="e" vm="1">
        <f>+[4]!NumLetras(DQ103,"PESO","PESOS DOMINICANOS","$EE $m CON #d/100 CENTAVOS")</f>
        <v>#VALUE!</v>
      </c>
      <c r="DS103" s="80">
        <f t="shared" si="65"/>
        <v>11708.73</v>
      </c>
      <c r="DT103" s="80"/>
      <c r="DU103" s="37" t="str">
        <f>+VLOOKUP(D103,'RURAL XENIA'!F:H,2,0)</f>
        <v>R-25</v>
      </c>
    </row>
    <row r="104" spans="1:125" hidden="1">
      <c r="A104" s="37">
        <v>103</v>
      </c>
      <c r="B104" s="37">
        <v>103</v>
      </c>
      <c r="C104" s="26" t="s">
        <v>1614</v>
      </c>
      <c r="D104" s="37">
        <v>103810743</v>
      </c>
      <c r="E104" s="37" t="str">
        <f>+VLOOKUP(D104,'INFORMACION DE PROVEEDORES'!C:I,2,0)</f>
        <v>001-0381074-3</v>
      </c>
      <c r="F104" s="26" t="str">
        <f>+VLOOKUP(D104,'INFORMACION DE PROVEEDORES'!C:J,4,0)</f>
        <v>LUCINIO DILON GARCIA</v>
      </c>
      <c r="G104" s="37" t="str">
        <f>+VLOOKUP(D104,'INFORMACION DE PROVEEDORES'!C:K,5,0)</f>
        <v>001-0381074-3</v>
      </c>
      <c r="H104" s="26" t="str">
        <f>+VLOOKUP(D104,'INFORMACION DE PROVEEDORES'!C:L,7,0)</f>
        <v>CALLE CARRTERA LA VICTORIA, 18, SAN FELIPE, SANTO DOMINGO NORTE</v>
      </c>
      <c r="I104" s="37" t="str">
        <f>+VLOOKUP(D104,'INFORMACION DE PROVEEDORES'!C:M,3,0)</f>
        <v xml:space="preserve"> FÍSICA</v>
      </c>
      <c r="J104" s="37">
        <v>2</v>
      </c>
      <c r="K104" s="37">
        <v>186</v>
      </c>
      <c r="L104" s="37">
        <v>14</v>
      </c>
      <c r="M104" s="37">
        <f t="shared" si="52"/>
        <v>560</v>
      </c>
      <c r="N104" s="189">
        <v>60.180000000000007</v>
      </c>
      <c r="O104" s="80">
        <f>+L104*'PRECIOS SEGUN ADJ (RURAL)'!$B$2*'PRECIOS SEGUN ADJ (RURAL)'!$C$2</f>
        <v>33700.800000000003</v>
      </c>
      <c r="P104" s="80" t="e" vm="1">
        <f>+[4]!NumLetras(O104,"PESO","PESOS DOMINICANOS","$EE $m CON #d/100 CENTAVOS")</f>
        <v>#VALUE!</v>
      </c>
      <c r="Q104" s="80">
        <f t="shared" si="53"/>
        <v>5392.13</v>
      </c>
      <c r="R104" s="165">
        <v>3</v>
      </c>
      <c r="S104" s="37">
        <f t="shared" si="34"/>
        <v>120</v>
      </c>
      <c r="T104" s="189">
        <v>33</v>
      </c>
      <c r="U104" s="80">
        <f>+R104*'PRECIOS SEGUN ADJ (RURAL)'!$B$3*'PRECIOS SEGUN ADJ (RURAL)'!$C$3</f>
        <v>3960</v>
      </c>
      <c r="V104" s="80" t="e" vm="1">
        <f>+[4]!NumLetras(U104,"PESO","PESOS DOMINICANOS","$EE $m CON #d/100 CENTAVOS")</f>
        <v>#VALUE!</v>
      </c>
      <c r="W104" s="165">
        <v>29</v>
      </c>
      <c r="X104" s="37">
        <f t="shared" si="35"/>
        <v>1160</v>
      </c>
      <c r="Y104" s="189">
        <v>87.91</v>
      </c>
      <c r="Z104" s="80">
        <f>+W104*'PRECIOS SEGUN ADJ (RURAL)'!$B$4*'PRECIOS SEGUN ADJ (RURAL)'!$C$4</f>
        <v>101975.59999999999</v>
      </c>
      <c r="AA104" s="80" t="e" vm="1">
        <f>+[4]!NumLetras(Z104,"PESO","PESOS DOMINICANOS","$EE $m CON #d/100 CENTAVOS")</f>
        <v>#VALUE!</v>
      </c>
      <c r="AB104" s="80">
        <f t="shared" si="54"/>
        <v>18355.61</v>
      </c>
      <c r="AC104" s="165">
        <v>35</v>
      </c>
      <c r="AD104" s="37">
        <f t="shared" si="36"/>
        <v>1400</v>
      </c>
      <c r="AE104" s="189">
        <v>53.95</v>
      </c>
      <c r="AF104" s="80">
        <f>+AC104*'PRECIOS SEGUN ADJ (RURAL)'!$B$5*'PRECIOS SEGUN ADJ (RURAL)'!$C$5</f>
        <v>75530</v>
      </c>
      <c r="AG104" s="80" t="e" vm="1">
        <f>+[4]!NumLetras(AF104,"PESO","PESOS DOMINICANOS","$EE $m CON #d/100 CENTAVOS")</f>
        <v>#VALUE!</v>
      </c>
      <c r="AH104" s="165">
        <v>5</v>
      </c>
      <c r="AI104" s="37">
        <f t="shared" si="37"/>
        <v>200</v>
      </c>
      <c r="AJ104" s="189">
        <v>29.05</v>
      </c>
      <c r="AK104" s="80">
        <f>+AH104*'PRECIOS SEGUN ADJ (RURAL)'!$B$6*'PRECIOS SEGUN ADJ (RURAL)'!$C$6</f>
        <v>5810</v>
      </c>
      <c r="AL104" s="80" t="e" vm="1">
        <f>+[4]!NumLetras(AK104,"PESO","PESOS DOMINICANOS","$EE $m CON #d/100 CENTAVOS")</f>
        <v>#VALUE!</v>
      </c>
      <c r="AM104" s="80">
        <f t="shared" si="55"/>
        <v>929.6</v>
      </c>
      <c r="AN104" s="165">
        <v>11</v>
      </c>
      <c r="AO104" s="37">
        <f t="shared" si="38"/>
        <v>440</v>
      </c>
      <c r="AP104" s="189">
        <v>304.44</v>
      </c>
      <c r="AQ104" s="80">
        <f>+AN104*'PRECIOS SEGUN ADJ (RURAL)'!$B$7*'PRECIOS SEGUN ADJ (RURAL)'!$C$7</f>
        <v>133953.60000000001</v>
      </c>
      <c r="AR104" s="80" t="e" vm="1">
        <f>+[4]!NumLetras(AQ104,"PESO","PESOS DOMINICANOS","$EE $m CON #d/100 CENTAVOS")</f>
        <v>#VALUE!</v>
      </c>
      <c r="AS104" s="80">
        <f t="shared" si="56"/>
        <v>24111.65</v>
      </c>
      <c r="AT104" s="165">
        <v>3</v>
      </c>
      <c r="AU104" s="37">
        <f t="shared" si="39"/>
        <v>120</v>
      </c>
      <c r="AV104" s="189">
        <v>140.38999999999999</v>
      </c>
      <c r="AW104" s="80">
        <f>+AT104*'PRECIOS SEGUN ADJ (RURAL)'!$B$8*'PRECIOS SEGUN ADJ (RURAL)'!$C$8</f>
        <v>16846.8</v>
      </c>
      <c r="AX104" s="80" t="e" vm="1">
        <f>+[4]!NumLetras(AW104,"PESO","PESOS DOMINICANOS","$EE $m CON #d/100 CENTAVOS")</f>
        <v>#VALUE!</v>
      </c>
      <c r="AY104" s="80">
        <f t="shared" si="57"/>
        <v>3032.42</v>
      </c>
      <c r="AZ104" s="165">
        <v>9</v>
      </c>
      <c r="BA104" s="37">
        <f t="shared" si="40"/>
        <v>360</v>
      </c>
      <c r="BB104" s="189">
        <v>68.099999999999994</v>
      </c>
      <c r="BC104" s="80">
        <f>+AZ104*'PRECIOS SEGUN ADJ (RURAL)'!$B$9*'PRECIOS SEGUN ADJ (RURAL)'!$C$9</f>
        <v>24516</v>
      </c>
      <c r="BD104" s="80" t="e" vm="1">
        <f>+[4]!NumLetras(BC104,"PESO","PESOS DOMINICANOS","$EE $m CON #d/100 CENTAVOS")</f>
        <v>#VALUE!</v>
      </c>
      <c r="BE104" s="165">
        <v>186</v>
      </c>
      <c r="BF104" s="37">
        <f t="shared" si="58"/>
        <v>3720</v>
      </c>
      <c r="BG104" s="189">
        <v>5.5</v>
      </c>
      <c r="BH104" s="80">
        <f>+BE104*'PRECIOS SEGUN ADJ (RURAL)'!$B$10*'PRECIOS SEGUN ADJ (RURAL)'!$C$10</f>
        <v>20460</v>
      </c>
      <c r="BI104" s="80" t="e" vm="1">
        <f>+[4]!NumLetras(BH104,"PESO","PESOS DOMINICANOS","$EE $m CON #d/100 CENTAVOS")</f>
        <v>#VALUE!</v>
      </c>
      <c r="BJ104" s="165">
        <v>186</v>
      </c>
      <c r="BK104" s="37">
        <f t="shared" si="41"/>
        <v>7440</v>
      </c>
      <c r="BL104" s="189">
        <v>7.1500000000000012</v>
      </c>
      <c r="BM104" s="80">
        <f>+BJ104*'PRECIOS SEGUN ADJ (RURAL)'!$B$11*'PRECIOS SEGUN ADJ (RURAL)'!$C$11</f>
        <v>53196</v>
      </c>
      <c r="BN104" s="80" t="e" vm="1">
        <f>+[4]!NumLetras(BM104,"PESO","PESOS DOMINICANOS","$EE $m CON #d/100 CENTAVOS")</f>
        <v>#VALUE!</v>
      </c>
      <c r="BO104" s="165">
        <v>186</v>
      </c>
      <c r="BP104" s="37">
        <f t="shared" si="42"/>
        <v>7440</v>
      </c>
      <c r="BQ104" s="189">
        <v>6.84</v>
      </c>
      <c r="BR104" s="80">
        <f>+BO104*'PRECIOS SEGUN ADJ (RURAL)'!$B$12*'PRECIOS SEGUN ADJ (RURAL)'!$C$12</f>
        <v>50889.599999999999</v>
      </c>
      <c r="BS104" s="80" t="e" vm="1">
        <f>+[4]!NumLetras(BR104,"PESO","PESOS DOMINICANOS","$EE $m CON #d/100 CENTAVOS")</f>
        <v>#VALUE!</v>
      </c>
      <c r="BT104" s="193">
        <v>24</v>
      </c>
      <c r="BU104" s="194">
        <f t="shared" si="43"/>
        <v>960</v>
      </c>
      <c r="BV104" s="195">
        <v>21.68</v>
      </c>
      <c r="BW104" s="196">
        <f>+BT104*'PRECIOS SEGUN ADJ (RURAL)'!$B$13*'PRECIOS SEGUN ADJ (RURAL)'!$C$13</f>
        <v>20812.799999999996</v>
      </c>
      <c r="BX104" s="196" t="e" vm="1">
        <f>+[4]!NumLetras(BW104,"PESO","PESOS DOMINICANOS","$EE $m CON #d/100 CENTAVOS")</f>
        <v>#VALUE!</v>
      </c>
      <c r="BY104" s="165">
        <v>186</v>
      </c>
      <c r="BZ104" s="37">
        <f t="shared" si="44"/>
        <v>7440</v>
      </c>
      <c r="CA104" s="189">
        <v>6.5999999999999988</v>
      </c>
      <c r="CB104" s="80">
        <f>+BY104*'PRECIOS SEGUN ADJ (RURAL)'!$B$14*'PRECIOS SEGUN ADJ (RURAL)'!$C$14</f>
        <v>49104</v>
      </c>
      <c r="CC104" s="80" t="e" vm="1">
        <f>+[4]!NumLetras(CB104,"PESO","PESOS DOMINICANOS","$EE $m CON #d/100 CENTAVOS")</f>
        <v>#VALUE!</v>
      </c>
      <c r="CD104" s="165">
        <v>8</v>
      </c>
      <c r="CE104" s="37">
        <f t="shared" si="45"/>
        <v>320</v>
      </c>
      <c r="CF104" s="189">
        <v>82.59999999999998</v>
      </c>
      <c r="CG104" s="80">
        <f>+CD104*'PRECIOS SEGUN ADJ (RURAL)'!$B$15*'PRECIOS SEGUN ADJ (RURAL)'!$C$15</f>
        <v>26432</v>
      </c>
      <c r="CH104" s="80" t="e" vm="1">
        <f>+[4]!NumLetras(CG104,"PESO","PESOS DOMINICANOS","$EE $m CON #d/100 CENTAVOS")</f>
        <v>#VALUE!</v>
      </c>
      <c r="CI104" s="80">
        <f t="shared" si="59"/>
        <v>4757.76</v>
      </c>
      <c r="CJ104" s="197">
        <v>186</v>
      </c>
      <c r="CK104" s="198">
        <f t="shared" si="60"/>
        <v>3720</v>
      </c>
      <c r="CL104" s="199">
        <v>5.5</v>
      </c>
      <c r="CM104" s="200">
        <f>+CJ104*'PRECIOS SEGUN ADJ (RURAL)'!$B$16*'PRECIOS SEGUN ADJ (RURAL)'!$C$16</f>
        <v>20460</v>
      </c>
      <c r="CN104" s="200" t="e" vm="1">
        <f>+[4]!NumLetras(CM104,"PESO","PESOS DOMINICANOS","$EE $m CON #d/100 CENTAVOS")</f>
        <v>#VALUE!</v>
      </c>
      <c r="CO104" s="165">
        <v>186</v>
      </c>
      <c r="CP104" s="37">
        <f t="shared" si="46"/>
        <v>7440</v>
      </c>
      <c r="CQ104" s="189">
        <v>23.059999999999995</v>
      </c>
      <c r="CR104" s="80">
        <f>+CO104*'PRECIOS SEGUN ADJ (RURAL)'!$B$17*'PRECIOS SEGUN ADJ (RURAL)'!$C$17</f>
        <v>171566.4</v>
      </c>
      <c r="CS104" s="80" t="e" vm="1">
        <f>+[4]!NumLetras(CR104,"PESO","PESOS DOMINICANOS","$EE $m CON #d/100 CENTAVOS")</f>
        <v>#VALUE!</v>
      </c>
      <c r="CT104" s="201">
        <v>11</v>
      </c>
      <c r="CU104" s="202">
        <f t="shared" si="47"/>
        <v>440</v>
      </c>
      <c r="CV104" s="203">
        <v>220</v>
      </c>
      <c r="CW104" s="204">
        <f>+CT104*'PRECIOS SEGUN ADJ (RURAL)'!$B$18*'PRECIOS SEGUN ADJ (RURAL)'!$C$18</f>
        <v>96800</v>
      </c>
      <c r="CX104" s="204" t="e" vm="1">
        <f>+[4]!NumLetras(CW104,"PESO","PESOS DOMINICANOS","$EE $m CON #d/100 CENTAVOS")</f>
        <v>#VALUE!</v>
      </c>
      <c r="CY104" s="204">
        <f t="shared" si="61"/>
        <v>17424</v>
      </c>
      <c r="CZ104" s="165">
        <v>8</v>
      </c>
      <c r="DA104" s="37">
        <f t="shared" si="48"/>
        <v>320</v>
      </c>
      <c r="DB104" s="189">
        <v>21.83</v>
      </c>
      <c r="DC104" s="80">
        <f>+CZ104*'PRECIOS SEGUN ADJ (RURAL)'!$B$19*'PRECIOS SEGUN ADJ (RURAL)'!$C$19</f>
        <v>6985.5999999999995</v>
      </c>
      <c r="DD104" s="80" t="e" vm="1">
        <f>+[4]!NumLetras(DC104,"PESO","PESOS DOMINICANOS","$EE $m CON #d/100 CENTAVOS")</f>
        <v>#VALUE!</v>
      </c>
      <c r="DE104" s="80">
        <f t="shared" si="62"/>
        <v>1257.4100000000001</v>
      </c>
      <c r="DF104" s="165">
        <v>27</v>
      </c>
      <c r="DG104" s="37">
        <f t="shared" si="49"/>
        <v>1080</v>
      </c>
      <c r="DH104" s="189">
        <v>33</v>
      </c>
      <c r="DI104" s="80">
        <f>+DF104*'PRECIOS SEGUN ADJ (RURAL)'!$B$20*'PRECIOS SEGUN ADJ (RURAL)'!$C$20</f>
        <v>35640</v>
      </c>
      <c r="DJ104" s="80" t="e" vm="1">
        <f>+[4]!NumLetras(DI104,"PESO","PESOS DOMINICANOS","$EE $m CON #d/100 CENTAVOS")</f>
        <v>#VALUE!</v>
      </c>
      <c r="DK104" s="80">
        <f t="shared" si="63"/>
        <v>873378.61999999988</v>
      </c>
      <c r="DL104" s="80" t="e" vm="1">
        <f>+[4]!NumLetras(DK104,"PESO","PESOS DOMINICANOS","$EE $m CON #d/100 CENTAVOS")</f>
        <v>#VALUE!</v>
      </c>
      <c r="DM104" s="80">
        <f t="shared" si="66"/>
        <v>948639.2</v>
      </c>
      <c r="DN104" s="80" t="e" vm="1">
        <f>+[4]!NumLetras(DM104,"PESO","PESOS DOMINICANOS","$EE $m CON #d/100 CENTAVOS")</f>
        <v>#VALUE!</v>
      </c>
      <c r="DO104" s="80">
        <f t="shared" si="67"/>
        <v>75260.580000000016</v>
      </c>
      <c r="DP104" s="80" t="e" vm="1">
        <f>+[4]!NumLetras(DO104,"PESO","PESOS DOMINICANOS","$EE $m CON #d/100 CENTAVOS")</f>
        <v>#VALUE!</v>
      </c>
      <c r="DQ104" s="80">
        <f t="shared" si="64"/>
        <v>189727.84</v>
      </c>
      <c r="DR104" s="80" t="e" vm="1">
        <f>+[4]!NumLetras(DQ104,"PESO","PESOS DOMINICANOS","$EE $m CON #d/100 CENTAVOS")</f>
        <v>#VALUE!</v>
      </c>
      <c r="DS104" s="80">
        <f t="shared" si="65"/>
        <v>9486.39</v>
      </c>
      <c r="DT104" s="80"/>
      <c r="DU104" s="37" t="str">
        <f>+VLOOKUP(D104,'RURAL XENIA'!F:H,2,0)</f>
        <v>R-20</v>
      </c>
    </row>
    <row r="105" spans="1:125" hidden="1">
      <c r="A105" s="37">
        <v>104</v>
      </c>
      <c r="B105" s="37">
        <v>104</v>
      </c>
      <c r="C105" s="26" t="s">
        <v>3521</v>
      </c>
      <c r="D105" s="37">
        <v>132079434</v>
      </c>
      <c r="E105" s="37">
        <f>+VLOOKUP(D105,'INFORMACION DE PROVEEDORES'!C:I,2,0)</f>
        <v>132079434</v>
      </c>
      <c r="F105" s="26" t="str">
        <f>+VLOOKUP(D105,'INFORMACION DE PROVEEDORES'!C:J,4,0)</f>
        <v>EDWARD RAFAEL NAVARRO GOMEZ</v>
      </c>
      <c r="G105" s="37" t="str">
        <f>+VLOOKUP(D105,'INFORMACION DE PROVEEDORES'!C:K,5,0)</f>
        <v>402-2285952-8</v>
      </c>
      <c r="H105" s="26" t="str">
        <f>+VLOOKUP(D105,'INFORMACION DE PROVEEDORES'!C:L,7,0)</f>
        <v>CALLE EL MEMISO RESPALDO MANUEL MORA NO. 47, AZUA</v>
      </c>
      <c r="I105" s="37" t="str">
        <f>+VLOOKUP(D105,'INFORMACION DE PROVEEDORES'!C:M,3,0)</f>
        <v xml:space="preserve"> JURÍDICA</v>
      </c>
      <c r="J105" s="37">
        <v>1</v>
      </c>
      <c r="K105" s="37">
        <v>256</v>
      </c>
      <c r="L105" s="37">
        <v>17</v>
      </c>
      <c r="M105" s="37">
        <f t="shared" si="52"/>
        <v>680</v>
      </c>
      <c r="N105" s="189">
        <v>60.180000000000007</v>
      </c>
      <c r="O105" s="80">
        <f>+L105*'PRECIOS SEGUN ADJ (RURAL)'!$B$2*'PRECIOS SEGUN ADJ (RURAL)'!$C$2</f>
        <v>40922.399999999994</v>
      </c>
      <c r="P105" s="80" t="e" vm="1">
        <f>+[4]!NumLetras(O105,"PESO","PESOS DOMINICANOS","$EE $m CON #d/100 CENTAVOS")</f>
        <v>#VALUE!</v>
      </c>
      <c r="Q105" s="80">
        <f t="shared" si="53"/>
        <v>6547.58</v>
      </c>
      <c r="R105" s="165">
        <v>3</v>
      </c>
      <c r="S105" s="37">
        <f t="shared" si="34"/>
        <v>120</v>
      </c>
      <c r="T105" s="189">
        <v>33</v>
      </c>
      <c r="U105" s="80">
        <f>+R105*'PRECIOS SEGUN ADJ (RURAL)'!$B$3*'PRECIOS SEGUN ADJ (RURAL)'!$C$3</f>
        <v>3960</v>
      </c>
      <c r="V105" s="80" t="e" vm="1">
        <f>+[4]!NumLetras(U105,"PESO","PESOS DOMINICANOS","$EE $m CON #d/100 CENTAVOS")</f>
        <v>#VALUE!</v>
      </c>
      <c r="W105" s="165">
        <v>39</v>
      </c>
      <c r="X105" s="37">
        <f t="shared" si="35"/>
        <v>1560</v>
      </c>
      <c r="Y105" s="189">
        <v>87.91</v>
      </c>
      <c r="Z105" s="80">
        <f>+W105*'PRECIOS SEGUN ADJ (RURAL)'!$B$4*'PRECIOS SEGUN ADJ (RURAL)'!$C$4</f>
        <v>137139.59999999998</v>
      </c>
      <c r="AA105" s="80" t="e" vm="1">
        <f>+[4]!NumLetras(Z105,"PESO","PESOS DOMINICANOS","$EE $m CON #d/100 CENTAVOS")</f>
        <v>#VALUE!</v>
      </c>
      <c r="AB105" s="80">
        <f t="shared" si="54"/>
        <v>24685.13</v>
      </c>
      <c r="AC105" s="165">
        <v>47</v>
      </c>
      <c r="AD105" s="37">
        <f t="shared" si="36"/>
        <v>1880</v>
      </c>
      <c r="AE105" s="189">
        <v>53.95</v>
      </c>
      <c r="AF105" s="80">
        <f>+AC105*'PRECIOS SEGUN ADJ (RURAL)'!$B$5*'PRECIOS SEGUN ADJ (RURAL)'!$C$5</f>
        <v>101426</v>
      </c>
      <c r="AG105" s="80" t="e" vm="1">
        <f>+[4]!NumLetras(AF105,"PESO","PESOS DOMINICANOS","$EE $m CON #d/100 CENTAVOS")</f>
        <v>#VALUE!</v>
      </c>
      <c r="AH105" s="165">
        <v>6</v>
      </c>
      <c r="AI105" s="37">
        <f t="shared" si="37"/>
        <v>240</v>
      </c>
      <c r="AJ105" s="189">
        <v>29.05</v>
      </c>
      <c r="AK105" s="80">
        <f>+AH105*'PRECIOS SEGUN ADJ (RURAL)'!$B$6*'PRECIOS SEGUN ADJ (RURAL)'!$C$6</f>
        <v>6972</v>
      </c>
      <c r="AL105" s="80" t="e" vm="1">
        <f>+[4]!NumLetras(AK105,"PESO","PESOS DOMINICANOS","$EE $m CON #d/100 CENTAVOS")</f>
        <v>#VALUE!</v>
      </c>
      <c r="AM105" s="80">
        <f t="shared" si="55"/>
        <v>1115.52</v>
      </c>
      <c r="AN105" s="165">
        <v>15</v>
      </c>
      <c r="AO105" s="37">
        <f t="shared" si="38"/>
        <v>600</v>
      </c>
      <c r="AP105" s="189">
        <v>304.44</v>
      </c>
      <c r="AQ105" s="80">
        <f>+AN105*'PRECIOS SEGUN ADJ (RURAL)'!$B$7*'PRECIOS SEGUN ADJ (RURAL)'!$C$7</f>
        <v>182664</v>
      </c>
      <c r="AR105" s="80" t="e" vm="1">
        <f>+[4]!NumLetras(AQ105,"PESO","PESOS DOMINICANOS","$EE $m CON #d/100 CENTAVOS")</f>
        <v>#VALUE!</v>
      </c>
      <c r="AS105" s="80">
        <f t="shared" si="56"/>
        <v>32879.519999999997</v>
      </c>
      <c r="AT105" s="165">
        <v>3</v>
      </c>
      <c r="AU105" s="37">
        <f t="shared" si="39"/>
        <v>120</v>
      </c>
      <c r="AV105" s="189">
        <v>140.38999999999999</v>
      </c>
      <c r="AW105" s="80">
        <f>+AT105*'PRECIOS SEGUN ADJ (RURAL)'!$B$8*'PRECIOS SEGUN ADJ (RURAL)'!$C$8</f>
        <v>16846.8</v>
      </c>
      <c r="AX105" s="80" t="e" vm="1">
        <f>+[4]!NumLetras(AW105,"PESO","PESOS DOMINICANOS","$EE $m CON #d/100 CENTAVOS")</f>
        <v>#VALUE!</v>
      </c>
      <c r="AY105" s="80">
        <f t="shared" si="57"/>
        <v>3032.42</v>
      </c>
      <c r="AZ105" s="165">
        <v>12</v>
      </c>
      <c r="BA105" s="37">
        <f t="shared" si="40"/>
        <v>480</v>
      </c>
      <c r="BB105" s="189">
        <v>68.099999999999994</v>
      </c>
      <c r="BC105" s="80">
        <f>+AZ105*'PRECIOS SEGUN ADJ (RURAL)'!$B$9*'PRECIOS SEGUN ADJ (RURAL)'!$C$9</f>
        <v>32687.999999999996</v>
      </c>
      <c r="BD105" s="80" t="e" vm="1">
        <f>+[4]!NumLetras(BC105,"PESO","PESOS DOMINICANOS","$EE $m CON #d/100 CENTAVOS")</f>
        <v>#VALUE!</v>
      </c>
      <c r="BE105" s="165">
        <v>256</v>
      </c>
      <c r="BF105" s="37">
        <f t="shared" si="58"/>
        <v>5120</v>
      </c>
      <c r="BG105" s="189">
        <v>5.5</v>
      </c>
      <c r="BH105" s="80">
        <f>+BE105*'PRECIOS SEGUN ADJ (RURAL)'!$B$10*'PRECIOS SEGUN ADJ (RURAL)'!$C$10</f>
        <v>28160</v>
      </c>
      <c r="BI105" s="80" t="e" vm="1">
        <f>+[4]!NumLetras(BH105,"PESO","PESOS DOMINICANOS","$EE $m CON #d/100 CENTAVOS")</f>
        <v>#VALUE!</v>
      </c>
      <c r="BJ105" s="165">
        <v>256</v>
      </c>
      <c r="BK105" s="37">
        <f t="shared" si="41"/>
        <v>10240</v>
      </c>
      <c r="BL105" s="189">
        <v>7.1500000000000012</v>
      </c>
      <c r="BM105" s="80">
        <f>+BJ105*'PRECIOS SEGUN ADJ (RURAL)'!$B$11*'PRECIOS SEGUN ADJ (RURAL)'!$C$11</f>
        <v>73216</v>
      </c>
      <c r="BN105" s="80" t="e" vm="1">
        <f>+[4]!NumLetras(BM105,"PESO","PESOS DOMINICANOS","$EE $m CON #d/100 CENTAVOS")</f>
        <v>#VALUE!</v>
      </c>
      <c r="BO105" s="165">
        <v>256</v>
      </c>
      <c r="BP105" s="37">
        <f t="shared" si="42"/>
        <v>10240</v>
      </c>
      <c r="BQ105" s="189">
        <v>6.84</v>
      </c>
      <c r="BR105" s="80">
        <f>+BO105*'PRECIOS SEGUN ADJ (RURAL)'!$B$12*'PRECIOS SEGUN ADJ (RURAL)'!$C$12</f>
        <v>70041.600000000006</v>
      </c>
      <c r="BS105" s="80" t="e" vm="1">
        <f>+[4]!NumLetras(BR105,"PESO","PESOS DOMINICANOS","$EE $m CON #d/100 CENTAVOS")</f>
        <v>#VALUE!</v>
      </c>
      <c r="BT105" s="193">
        <v>33</v>
      </c>
      <c r="BU105" s="194">
        <f t="shared" si="43"/>
        <v>1320</v>
      </c>
      <c r="BV105" s="195">
        <v>21.68</v>
      </c>
      <c r="BW105" s="196">
        <f>+BT105*'PRECIOS SEGUN ADJ (RURAL)'!$B$13*'PRECIOS SEGUN ADJ (RURAL)'!$C$13</f>
        <v>28617.599999999999</v>
      </c>
      <c r="BX105" s="196" t="e" vm="1">
        <f>+[4]!NumLetras(BW105,"PESO","PESOS DOMINICANOS","$EE $m CON #d/100 CENTAVOS")</f>
        <v>#VALUE!</v>
      </c>
      <c r="BY105" s="165">
        <v>256</v>
      </c>
      <c r="BZ105" s="37">
        <f t="shared" si="44"/>
        <v>10240</v>
      </c>
      <c r="CA105" s="189">
        <v>6.5999999999999988</v>
      </c>
      <c r="CB105" s="80">
        <f>+BY105*'PRECIOS SEGUN ADJ (RURAL)'!$B$14*'PRECIOS SEGUN ADJ (RURAL)'!$C$14</f>
        <v>67584</v>
      </c>
      <c r="CC105" s="80" t="e" vm="1">
        <f>+[4]!NumLetras(CB105,"PESO","PESOS DOMINICANOS","$EE $m CON #d/100 CENTAVOS")</f>
        <v>#VALUE!</v>
      </c>
      <c r="CD105" s="165">
        <v>9</v>
      </c>
      <c r="CE105" s="37">
        <f t="shared" si="45"/>
        <v>360</v>
      </c>
      <c r="CF105" s="189">
        <v>82.59999999999998</v>
      </c>
      <c r="CG105" s="80">
        <f>+CD105*'PRECIOS SEGUN ADJ (RURAL)'!$B$15*'PRECIOS SEGUN ADJ (RURAL)'!$C$15</f>
        <v>29736</v>
      </c>
      <c r="CH105" s="80" t="e" vm="1">
        <f>+[4]!NumLetras(CG105,"PESO","PESOS DOMINICANOS","$EE $m CON #d/100 CENTAVOS")</f>
        <v>#VALUE!</v>
      </c>
      <c r="CI105" s="80">
        <f t="shared" si="59"/>
        <v>5352.48</v>
      </c>
      <c r="CJ105" s="197">
        <v>256</v>
      </c>
      <c r="CK105" s="198">
        <f t="shared" si="60"/>
        <v>5120</v>
      </c>
      <c r="CL105" s="199">
        <v>5.5</v>
      </c>
      <c r="CM105" s="200">
        <f>+CJ105*'PRECIOS SEGUN ADJ (RURAL)'!$B$16*'PRECIOS SEGUN ADJ (RURAL)'!$C$16</f>
        <v>28160</v>
      </c>
      <c r="CN105" s="200" t="e" vm="1">
        <f>+[4]!NumLetras(CM105,"PESO","PESOS DOMINICANOS","$EE $m CON #d/100 CENTAVOS")</f>
        <v>#VALUE!</v>
      </c>
      <c r="CO105" s="165">
        <v>256</v>
      </c>
      <c r="CP105" s="37">
        <f t="shared" si="46"/>
        <v>10240</v>
      </c>
      <c r="CQ105" s="189">
        <v>23.059999999999995</v>
      </c>
      <c r="CR105" s="80">
        <f>+CO105*'PRECIOS SEGUN ADJ (RURAL)'!$B$17*'PRECIOS SEGUN ADJ (RURAL)'!$C$17</f>
        <v>236134.39999999999</v>
      </c>
      <c r="CS105" s="80" t="e" vm="1">
        <f>+[4]!NumLetras(CR105,"PESO","PESOS DOMINICANOS","$EE $m CON #d/100 CENTAVOS")</f>
        <v>#VALUE!</v>
      </c>
      <c r="CT105" s="201">
        <v>15</v>
      </c>
      <c r="CU105" s="202">
        <f t="shared" si="47"/>
        <v>600</v>
      </c>
      <c r="CV105" s="203">
        <v>220</v>
      </c>
      <c r="CW105" s="204">
        <f>+CT105*'PRECIOS SEGUN ADJ (RURAL)'!$B$18*'PRECIOS SEGUN ADJ (RURAL)'!$C$18</f>
        <v>132000</v>
      </c>
      <c r="CX105" s="204" t="e" vm="1">
        <f>+[4]!NumLetras(CW105,"PESO","PESOS DOMINICANOS","$EE $m CON #d/100 CENTAVOS")</f>
        <v>#VALUE!</v>
      </c>
      <c r="CY105" s="204">
        <f t="shared" si="61"/>
        <v>23760</v>
      </c>
      <c r="CZ105" s="165">
        <v>11</v>
      </c>
      <c r="DA105" s="37">
        <f t="shared" si="48"/>
        <v>440</v>
      </c>
      <c r="DB105" s="189">
        <v>21.83</v>
      </c>
      <c r="DC105" s="80">
        <f>+CZ105*'PRECIOS SEGUN ADJ (RURAL)'!$B$19*'PRECIOS SEGUN ADJ (RURAL)'!$C$19</f>
        <v>9605.2000000000007</v>
      </c>
      <c r="DD105" s="80" t="e" vm="1">
        <f>+[4]!NumLetras(DC105,"PESO","PESOS DOMINICANOS","$EE $m CON #d/100 CENTAVOS")</f>
        <v>#VALUE!</v>
      </c>
      <c r="DE105" s="80">
        <f t="shared" si="62"/>
        <v>1728.94</v>
      </c>
      <c r="DF105" s="165">
        <v>37</v>
      </c>
      <c r="DG105" s="37">
        <f t="shared" si="49"/>
        <v>1480</v>
      </c>
      <c r="DH105" s="189">
        <v>33</v>
      </c>
      <c r="DI105" s="80">
        <f>+DF105*'PRECIOS SEGUN ADJ (RURAL)'!$B$20*'PRECIOS SEGUN ADJ (RURAL)'!$C$20</f>
        <v>48840</v>
      </c>
      <c r="DJ105" s="80" t="e" vm="1">
        <f>+[4]!NumLetras(DI105,"PESO","PESOS DOMINICANOS","$EE $m CON #d/100 CENTAVOS")</f>
        <v>#VALUE!</v>
      </c>
      <c r="DK105" s="80">
        <f t="shared" si="63"/>
        <v>1175612.01</v>
      </c>
      <c r="DL105" s="80" t="e" vm="1">
        <f>+[4]!NumLetras(DK105,"PESO","PESOS DOMINICANOS","$EE $m CON #d/100 CENTAVOS")</f>
        <v>#VALUE!</v>
      </c>
      <c r="DM105" s="80">
        <f t="shared" si="66"/>
        <v>1274713.6000000001</v>
      </c>
      <c r="DN105" s="80" t="e" vm="1">
        <f>+[4]!NumLetras(DM105,"PESO","PESOS DOMINICANOS","$EE $m CON #d/100 CENTAVOS")</f>
        <v>#VALUE!</v>
      </c>
      <c r="DO105" s="80">
        <f t="shared" si="67"/>
        <v>99101.59</v>
      </c>
      <c r="DP105" s="80" t="e" vm="1">
        <f>+[4]!NumLetras(DO105,"PESO","PESOS DOMINICANOS","$EE $m CON #d/100 CENTAVOS")</f>
        <v>#VALUE!</v>
      </c>
      <c r="DQ105" s="80">
        <f t="shared" si="64"/>
        <v>254942.72</v>
      </c>
      <c r="DR105" s="80" t="e" vm="1">
        <f>+[4]!NumLetras(DQ105,"PESO","PESOS DOMINICANOS","$EE $m CON #d/100 CENTAVOS")</f>
        <v>#VALUE!</v>
      </c>
      <c r="DS105" s="80">
        <f t="shared" si="65"/>
        <v>12747.14</v>
      </c>
      <c r="DT105" s="80"/>
      <c r="DU105" s="37" t="str">
        <f>+VLOOKUP(D105,'RURAL XENIA'!F:H,2,0)</f>
        <v>R-03</v>
      </c>
    </row>
    <row r="106" spans="1:125" hidden="1">
      <c r="A106" s="37">
        <v>105</v>
      </c>
      <c r="B106" s="37">
        <v>105</v>
      </c>
      <c r="C106" s="26" t="s">
        <v>3522</v>
      </c>
      <c r="D106" s="37">
        <v>132262336</v>
      </c>
      <c r="E106" s="37">
        <f>+VLOOKUP(D106,'INFORMACION DE PROVEEDORES'!C:I,2,0)</f>
        <v>132262336</v>
      </c>
      <c r="F106" s="26">
        <f>+VLOOKUP(D106,'INFORMACION DE PROVEEDORES'!C:J,4,0)</f>
        <v>0</v>
      </c>
      <c r="G106" s="37">
        <f>+VLOOKUP(D106,'INFORMACION DE PROVEEDORES'!C:K,5,0)</f>
        <v>0</v>
      </c>
      <c r="H106" s="26" t="str">
        <f>+VLOOKUP(D106,'INFORMACION DE PROVEEDORES'!C:L,7,0)</f>
        <v xml:space="preserve">PROLONGACION COLON, CALLE SANTIAGO NO.8, </v>
      </c>
      <c r="I106" s="37" t="str">
        <f>+VLOOKUP(D106,'INFORMACION DE PROVEEDORES'!C:M,3,0)</f>
        <v xml:space="preserve"> JURÍDICA</v>
      </c>
      <c r="J106" s="37">
        <v>1</v>
      </c>
      <c r="K106" s="37">
        <v>252</v>
      </c>
      <c r="L106" s="37">
        <v>17</v>
      </c>
      <c r="M106" s="37">
        <f t="shared" si="52"/>
        <v>680</v>
      </c>
      <c r="N106" s="189">
        <v>60.180000000000007</v>
      </c>
      <c r="O106" s="80">
        <f>+L106*'PRECIOS SEGUN ADJ (RURAL)'!$B$2*'PRECIOS SEGUN ADJ (RURAL)'!$C$2</f>
        <v>40922.399999999994</v>
      </c>
      <c r="P106" s="80" t="e" vm="1">
        <f>+[4]!NumLetras(O106,"PESO","PESOS DOMINICANOS","$EE $m CON #d/100 CENTAVOS")</f>
        <v>#VALUE!</v>
      </c>
      <c r="Q106" s="80">
        <f t="shared" si="53"/>
        <v>6547.58</v>
      </c>
      <c r="R106" s="165">
        <v>3</v>
      </c>
      <c r="S106" s="37">
        <f t="shared" si="34"/>
        <v>120</v>
      </c>
      <c r="T106" s="189">
        <v>33</v>
      </c>
      <c r="U106" s="80">
        <f>+R106*'PRECIOS SEGUN ADJ (RURAL)'!$B$3*'PRECIOS SEGUN ADJ (RURAL)'!$C$3</f>
        <v>3960</v>
      </c>
      <c r="V106" s="80" t="e" vm="1">
        <f>+[4]!NumLetras(U106,"PESO","PESOS DOMINICANOS","$EE $m CON #d/100 CENTAVOS")</f>
        <v>#VALUE!</v>
      </c>
      <c r="W106" s="165">
        <v>39</v>
      </c>
      <c r="X106" s="37">
        <f t="shared" si="35"/>
        <v>1560</v>
      </c>
      <c r="Y106" s="189">
        <v>87.91</v>
      </c>
      <c r="Z106" s="80">
        <f>+W106*'PRECIOS SEGUN ADJ (RURAL)'!$B$4*'PRECIOS SEGUN ADJ (RURAL)'!$C$4</f>
        <v>137139.59999999998</v>
      </c>
      <c r="AA106" s="80" t="e" vm="1">
        <f>+[4]!NumLetras(Z106,"PESO","PESOS DOMINICANOS","$EE $m CON #d/100 CENTAVOS")</f>
        <v>#VALUE!</v>
      </c>
      <c r="AB106" s="80">
        <f t="shared" si="54"/>
        <v>24685.13</v>
      </c>
      <c r="AC106" s="165">
        <v>47</v>
      </c>
      <c r="AD106" s="37">
        <f t="shared" si="36"/>
        <v>1880</v>
      </c>
      <c r="AE106" s="189">
        <v>53.95</v>
      </c>
      <c r="AF106" s="80">
        <f>+AC106*'PRECIOS SEGUN ADJ (RURAL)'!$B$5*'PRECIOS SEGUN ADJ (RURAL)'!$C$5</f>
        <v>101426</v>
      </c>
      <c r="AG106" s="80" t="e" vm="1">
        <f>+[4]!NumLetras(AF106,"PESO","PESOS DOMINICANOS","$EE $m CON #d/100 CENTAVOS")</f>
        <v>#VALUE!</v>
      </c>
      <c r="AH106" s="165">
        <v>6</v>
      </c>
      <c r="AI106" s="37">
        <f t="shared" si="37"/>
        <v>240</v>
      </c>
      <c r="AJ106" s="189">
        <v>29.05</v>
      </c>
      <c r="AK106" s="80">
        <f>+AH106*'PRECIOS SEGUN ADJ (RURAL)'!$B$6*'PRECIOS SEGUN ADJ (RURAL)'!$C$6</f>
        <v>6972</v>
      </c>
      <c r="AL106" s="80" t="e" vm="1">
        <f>+[4]!NumLetras(AK106,"PESO","PESOS DOMINICANOS","$EE $m CON #d/100 CENTAVOS")</f>
        <v>#VALUE!</v>
      </c>
      <c r="AM106" s="80">
        <f t="shared" si="55"/>
        <v>1115.52</v>
      </c>
      <c r="AN106" s="165">
        <v>14</v>
      </c>
      <c r="AO106" s="37">
        <f t="shared" si="38"/>
        <v>560</v>
      </c>
      <c r="AP106" s="189">
        <v>304.44</v>
      </c>
      <c r="AQ106" s="80">
        <f>+AN106*'PRECIOS SEGUN ADJ (RURAL)'!$B$7*'PRECIOS SEGUN ADJ (RURAL)'!$C$7</f>
        <v>170486.39999999999</v>
      </c>
      <c r="AR106" s="80" t="e" vm="1">
        <f>+[4]!NumLetras(AQ106,"PESO","PESOS DOMINICANOS","$EE $m CON #d/100 CENTAVOS")</f>
        <v>#VALUE!</v>
      </c>
      <c r="AS106" s="80">
        <f t="shared" si="56"/>
        <v>30687.55</v>
      </c>
      <c r="AT106" s="165">
        <v>3</v>
      </c>
      <c r="AU106" s="37">
        <f t="shared" si="39"/>
        <v>120</v>
      </c>
      <c r="AV106" s="189">
        <v>140.38999999999999</v>
      </c>
      <c r="AW106" s="80">
        <f>+AT106*'PRECIOS SEGUN ADJ (RURAL)'!$B$8*'PRECIOS SEGUN ADJ (RURAL)'!$C$8</f>
        <v>16846.8</v>
      </c>
      <c r="AX106" s="80" t="e" vm="1">
        <f>+[4]!NumLetras(AW106,"PESO","PESOS DOMINICANOS","$EE $m CON #d/100 CENTAVOS")</f>
        <v>#VALUE!</v>
      </c>
      <c r="AY106" s="80">
        <f t="shared" si="57"/>
        <v>3032.42</v>
      </c>
      <c r="AZ106" s="165">
        <v>12</v>
      </c>
      <c r="BA106" s="37">
        <f t="shared" si="40"/>
        <v>480</v>
      </c>
      <c r="BB106" s="189">
        <v>68.099999999999994</v>
      </c>
      <c r="BC106" s="80">
        <f>+AZ106*'PRECIOS SEGUN ADJ (RURAL)'!$B$9*'PRECIOS SEGUN ADJ (RURAL)'!$C$9</f>
        <v>32687.999999999996</v>
      </c>
      <c r="BD106" s="80" t="e" vm="1">
        <f>+[4]!NumLetras(BC106,"PESO","PESOS DOMINICANOS","$EE $m CON #d/100 CENTAVOS")</f>
        <v>#VALUE!</v>
      </c>
      <c r="BE106" s="165">
        <v>252</v>
      </c>
      <c r="BF106" s="37">
        <f t="shared" si="58"/>
        <v>5040</v>
      </c>
      <c r="BG106" s="189">
        <v>5.5</v>
      </c>
      <c r="BH106" s="80">
        <f>+BE106*'PRECIOS SEGUN ADJ (RURAL)'!$B$10*'PRECIOS SEGUN ADJ (RURAL)'!$C$10</f>
        <v>27720</v>
      </c>
      <c r="BI106" s="80" t="e" vm="1">
        <f>+[4]!NumLetras(BH106,"PESO","PESOS DOMINICANOS","$EE $m CON #d/100 CENTAVOS")</f>
        <v>#VALUE!</v>
      </c>
      <c r="BJ106" s="165">
        <v>252</v>
      </c>
      <c r="BK106" s="37">
        <f t="shared" si="41"/>
        <v>10080</v>
      </c>
      <c r="BL106" s="189">
        <v>7.1500000000000012</v>
      </c>
      <c r="BM106" s="80">
        <f>+BJ106*'PRECIOS SEGUN ADJ (RURAL)'!$B$11*'PRECIOS SEGUN ADJ (RURAL)'!$C$11</f>
        <v>72072</v>
      </c>
      <c r="BN106" s="80" t="e" vm="1">
        <f>+[4]!NumLetras(BM106,"PESO","PESOS DOMINICANOS","$EE $m CON #d/100 CENTAVOS")</f>
        <v>#VALUE!</v>
      </c>
      <c r="BO106" s="165">
        <v>252</v>
      </c>
      <c r="BP106" s="37">
        <f t="shared" si="42"/>
        <v>10080</v>
      </c>
      <c r="BQ106" s="189">
        <v>6.84</v>
      </c>
      <c r="BR106" s="80">
        <f>+BO106*'PRECIOS SEGUN ADJ (RURAL)'!$B$12*'PRECIOS SEGUN ADJ (RURAL)'!$C$12</f>
        <v>68947.199999999997</v>
      </c>
      <c r="BS106" s="80" t="e" vm="1">
        <f>+[4]!NumLetras(BR106,"PESO","PESOS DOMINICANOS","$EE $m CON #d/100 CENTAVOS")</f>
        <v>#VALUE!</v>
      </c>
      <c r="BT106" s="193">
        <v>32</v>
      </c>
      <c r="BU106" s="194">
        <f t="shared" si="43"/>
        <v>1280</v>
      </c>
      <c r="BV106" s="195">
        <v>21.68</v>
      </c>
      <c r="BW106" s="196">
        <f>+BT106*'PRECIOS SEGUN ADJ (RURAL)'!$B$13*'PRECIOS SEGUN ADJ (RURAL)'!$C$13</f>
        <v>27750.400000000001</v>
      </c>
      <c r="BX106" s="196" t="e" vm="1">
        <f>+[4]!NumLetras(BW106,"PESO","PESOS DOMINICANOS","$EE $m CON #d/100 CENTAVOS")</f>
        <v>#VALUE!</v>
      </c>
      <c r="BY106" s="165">
        <v>252</v>
      </c>
      <c r="BZ106" s="37">
        <f t="shared" si="44"/>
        <v>10080</v>
      </c>
      <c r="CA106" s="189">
        <v>6.5999999999999988</v>
      </c>
      <c r="CB106" s="80">
        <f>+BY106*'PRECIOS SEGUN ADJ (RURAL)'!$B$14*'PRECIOS SEGUN ADJ (RURAL)'!$C$14</f>
        <v>66528</v>
      </c>
      <c r="CC106" s="80" t="e" vm="1">
        <f>+[4]!NumLetras(CB106,"PESO","PESOS DOMINICANOS","$EE $m CON #d/100 CENTAVOS")</f>
        <v>#VALUE!</v>
      </c>
      <c r="CD106" s="165">
        <v>9</v>
      </c>
      <c r="CE106" s="37">
        <f t="shared" si="45"/>
        <v>360</v>
      </c>
      <c r="CF106" s="189">
        <v>82.59999999999998</v>
      </c>
      <c r="CG106" s="80">
        <f>+CD106*'PRECIOS SEGUN ADJ (RURAL)'!$B$15*'PRECIOS SEGUN ADJ (RURAL)'!$C$15</f>
        <v>29736</v>
      </c>
      <c r="CH106" s="80" t="e" vm="1">
        <f>+[4]!NumLetras(CG106,"PESO","PESOS DOMINICANOS","$EE $m CON #d/100 CENTAVOS")</f>
        <v>#VALUE!</v>
      </c>
      <c r="CI106" s="80">
        <f t="shared" si="59"/>
        <v>5352.48</v>
      </c>
      <c r="CJ106" s="197">
        <v>252</v>
      </c>
      <c r="CK106" s="198">
        <f t="shared" si="60"/>
        <v>5040</v>
      </c>
      <c r="CL106" s="199">
        <v>5.5</v>
      </c>
      <c r="CM106" s="200">
        <f>+CJ106*'PRECIOS SEGUN ADJ (RURAL)'!$B$16*'PRECIOS SEGUN ADJ (RURAL)'!$C$16</f>
        <v>27720</v>
      </c>
      <c r="CN106" s="200" t="e" vm="1">
        <f>+[4]!NumLetras(CM106,"PESO","PESOS DOMINICANOS","$EE $m CON #d/100 CENTAVOS")</f>
        <v>#VALUE!</v>
      </c>
      <c r="CO106" s="165">
        <v>252</v>
      </c>
      <c r="CP106" s="37">
        <f t="shared" si="46"/>
        <v>10080</v>
      </c>
      <c r="CQ106" s="189">
        <v>23.059999999999995</v>
      </c>
      <c r="CR106" s="80">
        <f>+CO106*'PRECIOS SEGUN ADJ (RURAL)'!$B$17*'PRECIOS SEGUN ADJ (RURAL)'!$C$17</f>
        <v>232444.79999999999</v>
      </c>
      <c r="CS106" s="80" t="e" vm="1">
        <f>+[4]!NumLetras(CR106,"PESO","PESOS DOMINICANOS","$EE $m CON #d/100 CENTAVOS")</f>
        <v>#VALUE!</v>
      </c>
      <c r="CT106" s="201">
        <v>14</v>
      </c>
      <c r="CU106" s="202">
        <f t="shared" si="47"/>
        <v>560</v>
      </c>
      <c r="CV106" s="203">
        <v>220</v>
      </c>
      <c r="CW106" s="204">
        <f>+CT106*'PRECIOS SEGUN ADJ (RURAL)'!$B$18*'PRECIOS SEGUN ADJ (RURAL)'!$C$18</f>
        <v>123200</v>
      </c>
      <c r="CX106" s="204" t="e" vm="1">
        <f>+[4]!NumLetras(CW106,"PESO","PESOS DOMINICANOS","$EE $m CON #d/100 CENTAVOS")</f>
        <v>#VALUE!</v>
      </c>
      <c r="CY106" s="204">
        <f t="shared" si="61"/>
        <v>22176</v>
      </c>
      <c r="CZ106" s="165">
        <v>10</v>
      </c>
      <c r="DA106" s="37">
        <f t="shared" si="48"/>
        <v>400</v>
      </c>
      <c r="DB106" s="189">
        <v>21.83</v>
      </c>
      <c r="DC106" s="80">
        <f>+CZ106*'PRECIOS SEGUN ADJ (RURAL)'!$B$19*'PRECIOS SEGUN ADJ (RURAL)'!$C$19</f>
        <v>8732</v>
      </c>
      <c r="DD106" s="80" t="e" vm="1">
        <f>+[4]!NumLetras(DC106,"PESO","PESOS DOMINICANOS","$EE $m CON #d/100 CENTAVOS")</f>
        <v>#VALUE!</v>
      </c>
      <c r="DE106" s="80">
        <f t="shared" si="62"/>
        <v>1571.76</v>
      </c>
      <c r="DF106" s="165">
        <v>37</v>
      </c>
      <c r="DG106" s="37">
        <f t="shared" si="49"/>
        <v>1480</v>
      </c>
      <c r="DH106" s="189">
        <v>33</v>
      </c>
      <c r="DI106" s="80">
        <f>+DF106*'PRECIOS SEGUN ADJ (RURAL)'!$B$20*'PRECIOS SEGUN ADJ (RURAL)'!$C$20</f>
        <v>48840</v>
      </c>
      <c r="DJ106" s="80" t="e" vm="1">
        <f>+[4]!NumLetras(DI106,"PESO","PESOS DOMINICANOS","$EE $m CON #d/100 CENTAVOS")</f>
        <v>#VALUE!</v>
      </c>
      <c r="DK106" s="80">
        <f t="shared" si="63"/>
        <v>1148963.1600000001</v>
      </c>
      <c r="DL106" s="80" t="e" vm="1">
        <f>+[4]!NumLetras(DK106,"PESO","PESOS DOMINICANOS","$EE $m CON #d/100 CENTAVOS")</f>
        <v>#VALUE!</v>
      </c>
      <c r="DM106" s="80">
        <f t="shared" si="66"/>
        <v>1244131.6000000001</v>
      </c>
      <c r="DN106" s="80" t="e" vm="1">
        <f>+[4]!NumLetras(DM106,"PESO","PESOS DOMINICANOS","$EE $m CON #d/100 CENTAVOS")</f>
        <v>#VALUE!</v>
      </c>
      <c r="DO106" s="80">
        <f t="shared" si="67"/>
        <v>95168.439999999988</v>
      </c>
      <c r="DP106" s="80" t="e" vm="1">
        <f>+[4]!NumLetras(DO106,"PESO","PESOS DOMINICANOS","$EE $m CON #d/100 CENTAVOS")</f>
        <v>#VALUE!</v>
      </c>
      <c r="DQ106" s="80">
        <f t="shared" si="64"/>
        <v>248826.32</v>
      </c>
      <c r="DR106" s="80" t="e" vm="1">
        <f>+[4]!NumLetras(DQ106,"PESO","PESOS DOMINICANOS","$EE $m CON #d/100 CENTAVOS")</f>
        <v>#VALUE!</v>
      </c>
      <c r="DS106" s="80">
        <f t="shared" si="65"/>
        <v>12441.32</v>
      </c>
      <c r="DT106" s="80"/>
      <c r="DU106" s="37" t="str">
        <f>+VLOOKUP(D106,'RURAL XENIA'!F:H,2,0)</f>
        <v>R-08</v>
      </c>
    </row>
    <row r="107" spans="1:125" hidden="1">
      <c r="A107" s="37">
        <v>106</v>
      </c>
      <c r="B107" s="37">
        <v>106</v>
      </c>
      <c r="C107" s="26" t="s">
        <v>1627</v>
      </c>
      <c r="D107" s="37">
        <v>10600057086</v>
      </c>
      <c r="E107" s="37" t="str">
        <f>+VLOOKUP(D107,'INFORMACION DE PROVEEDORES'!C:I,2,0)</f>
        <v>106-0005708-6</v>
      </c>
      <c r="F107" s="26" t="str">
        <f>+VLOOKUP(D107,'INFORMACION DE PROVEEDORES'!C:J,4,0)</f>
        <v>MANUEL EMILIO SANCHEZ AGRAMONTE</v>
      </c>
      <c r="G107" s="37" t="str">
        <f>+VLOOKUP(D107,'INFORMACION DE PROVEEDORES'!C:K,5,0)</f>
        <v>106-0005708-6</v>
      </c>
      <c r="H107" s="26" t="str">
        <f>+VLOOKUP(D107,'INFORMACION DE PROVEEDORES'!C:L,7,0)</f>
        <v>HERMANAS NAITA, NO, 45, SIMON STRIDDEL, AZUA</v>
      </c>
      <c r="I107" s="37" t="str">
        <f>+VLOOKUP(D107,'INFORMACION DE PROVEEDORES'!C:M,3,0)</f>
        <v xml:space="preserve"> FÍSICA</v>
      </c>
      <c r="J107" s="37">
        <v>3</v>
      </c>
      <c r="K107" s="37">
        <v>289</v>
      </c>
      <c r="L107" s="37">
        <v>20</v>
      </c>
      <c r="M107" s="37">
        <f t="shared" si="52"/>
        <v>800</v>
      </c>
      <c r="N107" s="189">
        <v>60.180000000000007</v>
      </c>
      <c r="O107" s="80">
        <f>+L107*'PRECIOS SEGUN ADJ (RURAL)'!$B$2*'PRECIOS SEGUN ADJ (RURAL)'!$C$2</f>
        <v>48144</v>
      </c>
      <c r="P107" s="80" t="e" vm="1">
        <f>+[4]!NumLetras(O107,"PESO","PESOS DOMINICANOS","$EE $m CON #d/100 CENTAVOS")</f>
        <v>#VALUE!</v>
      </c>
      <c r="Q107" s="80">
        <f t="shared" si="53"/>
        <v>7703.04</v>
      </c>
      <c r="R107" s="165">
        <v>4</v>
      </c>
      <c r="S107" s="37">
        <f t="shared" si="34"/>
        <v>160</v>
      </c>
      <c r="T107" s="189">
        <v>33</v>
      </c>
      <c r="U107" s="80">
        <f>+R107*'PRECIOS SEGUN ADJ (RURAL)'!$B$3*'PRECIOS SEGUN ADJ (RURAL)'!$C$3</f>
        <v>5280</v>
      </c>
      <c r="V107" s="80" t="e" vm="1">
        <f>+[4]!NumLetras(U107,"PESO","PESOS DOMINICANOS","$EE $m CON #d/100 CENTAVOS")</f>
        <v>#VALUE!</v>
      </c>
      <c r="W107" s="165">
        <v>45</v>
      </c>
      <c r="X107" s="37">
        <f t="shared" si="35"/>
        <v>1800</v>
      </c>
      <c r="Y107" s="189">
        <v>87.91</v>
      </c>
      <c r="Z107" s="80">
        <f>+W107*'PRECIOS SEGUN ADJ (RURAL)'!$B$4*'PRECIOS SEGUN ADJ (RURAL)'!$C$4</f>
        <v>158238</v>
      </c>
      <c r="AA107" s="80" t="e" vm="1">
        <f>+[4]!NumLetras(Z107,"PESO","PESOS DOMINICANOS","$EE $m CON #d/100 CENTAVOS")</f>
        <v>#VALUE!</v>
      </c>
      <c r="AB107" s="80">
        <f t="shared" si="54"/>
        <v>28482.84</v>
      </c>
      <c r="AC107" s="165">
        <v>54</v>
      </c>
      <c r="AD107" s="37">
        <f t="shared" si="36"/>
        <v>2160</v>
      </c>
      <c r="AE107" s="189">
        <v>53.95</v>
      </c>
      <c r="AF107" s="80">
        <f>+AC107*'PRECIOS SEGUN ADJ (RURAL)'!$B$5*'PRECIOS SEGUN ADJ (RURAL)'!$C$5</f>
        <v>116532</v>
      </c>
      <c r="AG107" s="80" t="e" vm="1">
        <f>+[4]!NumLetras(AF107,"PESO","PESOS DOMINICANOS","$EE $m CON #d/100 CENTAVOS")</f>
        <v>#VALUE!</v>
      </c>
      <c r="AH107" s="165">
        <v>7</v>
      </c>
      <c r="AI107" s="37">
        <f t="shared" si="37"/>
        <v>280</v>
      </c>
      <c r="AJ107" s="189">
        <v>29.05</v>
      </c>
      <c r="AK107" s="80">
        <f>+AH107*'PRECIOS SEGUN ADJ (RURAL)'!$B$6*'PRECIOS SEGUN ADJ (RURAL)'!$C$6</f>
        <v>8134</v>
      </c>
      <c r="AL107" s="80" t="e" vm="1">
        <f>+[4]!NumLetras(AK107,"PESO","PESOS DOMINICANOS","$EE $m CON #d/100 CENTAVOS")</f>
        <v>#VALUE!</v>
      </c>
      <c r="AM107" s="80">
        <f t="shared" si="55"/>
        <v>1301.44</v>
      </c>
      <c r="AN107" s="165">
        <v>18</v>
      </c>
      <c r="AO107" s="37">
        <f t="shared" si="38"/>
        <v>720</v>
      </c>
      <c r="AP107" s="189">
        <v>304.44</v>
      </c>
      <c r="AQ107" s="80">
        <f>+AN107*'PRECIOS SEGUN ADJ (RURAL)'!$B$7*'PRECIOS SEGUN ADJ (RURAL)'!$C$7</f>
        <v>219196.79999999999</v>
      </c>
      <c r="AR107" s="80" t="e" vm="1">
        <f>+[4]!NumLetras(AQ107,"PESO","PESOS DOMINICANOS","$EE $m CON #d/100 CENTAVOS")</f>
        <v>#VALUE!</v>
      </c>
      <c r="AS107" s="80">
        <f t="shared" si="56"/>
        <v>39455.42</v>
      </c>
      <c r="AT107" s="165">
        <v>4</v>
      </c>
      <c r="AU107" s="37">
        <f t="shared" si="39"/>
        <v>160</v>
      </c>
      <c r="AV107" s="189">
        <v>140.38999999999999</v>
      </c>
      <c r="AW107" s="80">
        <f>+AT107*'PRECIOS SEGUN ADJ (RURAL)'!$B$8*'PRECIOS SEGUN ADJ (RURAL)'!$C$8</f>
        <v>22462.399999999998</v>
      </c>
      <c r="AX107" s="80" t="e" vm="1">
        <f>+[4]!NumLetras(AW107,"PESO","PESOS DOMINICANOS","$EE $m CON #d/100 CENTAVOS")</f>
        <v>#VALUE!</v>
      </c>
      <c r="AY107" s="80">
        <f t="shared" si="57"/>
        <v>4043.23</v>
      </c>
      <c r="AZ107" s="165">
        <v>14</v>
      </c>
      <c r="BA107" s="37">
        <f t="shared" si="40"/>
        <v>560</v>
      </c>
      <c r="BB107" s="189">
        <v>68.099999999999994</v>
      </c>
      <c r="BC107" s="80">
        <f>+AZ107*'PRECIOS SEGUN ADJ (RURAL)'!$B$9*'PRECIOS SEGUN ADJ (RURAL)'!$C$9</f>
        <v>38135.999999999993</v>
      </c>
      <c r="BD107" s="80" t="e" vm="1">
        <f>+[4]!NumLetras(BC107,"PESO","PESOS DOMINICANOS","$EE $m CON #d/100 CENTAVOS")</f>
        <v>#VALUE!</v>
      </c>
      <c r="BE107" s="165">
        <v>289</v>
      </c>
      <c r="BF107" s="37">
        <f t="shared" si="58"/>
        <v>5780</v>
      </c>
      <c r="BG107" s="189">
        <v>5.5</v>
      </c>
      <c r="BH107" s="80">
        <f>+BE107*'PRECIOS SEGUN ADJ (RURAL)'!$B$10*'PRECIOS SEGUN ADJ (RURAL)'!$C$10</f>
        <v>31790</v>
      </c>
      <c r="BI107" s="80" t="e" vm="1">
        <f>+[4]!NumLetras(BH107,"PESO","PESOS DOMINICANOS","$EE $m CON #d/100 CENTAVOS")</f>
        <v>#VALUE!</v>
      </c>
      <c r="BJ107" s="165">
        <v>289</v>
      </c>
      <c r="BK107" s="37">
        <f t="shared" si="41"/>
        <v>11560</v>
      </c>
      <c r="BL107" s="189">
        <v>7.1500000000000012</v>
      </c>
      <c r="BM107" s="80">
        <f>+BJ107*'PRECIOS SEGUN ADJ (RURAL)'!$B$11*'PRECIOS SEGUN ADJ (RURAL)'!$C$11</f>
        <v>82654</v>
      </c>
      <c r="BN107" s="80" t="e" vm="1">
        <f>+[4]!NumLetras(BM107,"PESO","PESOS DOMINICANOS","$EE $m CON #d/100 CENTAVOS")</f>
        <v>#VALUE!</v>
      </c>
      <c r="BO107" s="165">
        <v>289</v>
      </c>
      <c r="BP107" s="37">
        <f t="shared" si="42"/>
        <v>11560</v>
      </c>
      <c r="BQ107" s="189">
        <v>6.84</v>
      </c>
      <c r="BR107" s="80">
        <f>+BO107*'PRECIOS SEGUN ADJ (RURAL)'!$B$12*'PRECIOS SEGUN ADJ (RURAL)'!$C$12</f>
        <v>79070.399999999994</v>
      </c>
      <c r="BS107" s="80" t="e" vm="1">
        <f>+[4]!NumLetras(BR107,"PESO","PESOS DOMINICANOS","$EE $m CON #d/100 CENTAVOS")</f>
        <v>#VALUE!</v>
      </c>
      <c r="BT107" s="193">
        <v>37</v>
      </c>
      <c r="BU107" s="194">
        <f t="shared" si="43"/>
        <v>1480</v>
      </c>
      <c r="BV107" s="195">
        <v>21.68</v>
      </c>
      <c r="BW107" s="196">
        <f>+BT107*'PRECIOS SEGUN ADJ (RURAL)'!$B$13*'PRECIOS SEGUN ADJ (RURAL)'!$C$13</f>
        <v>32086.399999999998</v>
      </c>
      <c r="BX107" s="196" t="e" vm="1">
        <f>+[4]!NumLetras(BW107,"PESO","PESOS DOMINICANOS","$EE $m CON #d/100 CENTAVOS")</f>
        <v>#VALUE!</v>
      </c>
      <c r="BY107" s="165">
        <v>289</v>
      </c>
      <c r="BZ107" s="37">
        <f t="shared" si="44"/>
        <v>11560</v>
      </c>
      <c r="CA107" s="189">
        <v>6.5999999999999988</v>
      </c>
      <c r="CB107" s="80">
        <f>+BY107*'PRECIOS SEGUN ADJ (RURAL)'!$B$14*'PRECIOS SEGUN ADJ (RURAL)'!$C$14</f>
        <v>76296</v>
      </c>
      <c r="CC107" s="80" t="e" vm="1">
        <f>+[4]!NumLetras(CB107,"PESO","PESOS DOMINICANOS","$EE $m CON #d/100 CENTAVOS")</f>
        <v>#VALUE!</v>
      </c>
      <c r="CD107" s="165">
        <v>11</v>
      </c>
      <c r="CE107" s="37">
        <f t="shared" si="45"/>
        <v>440</v>
      </c>
      <c r="CF107" s="189">
        <v>82.59999999999998</v>
      </c>
      <c r="CG107" s="80">
        <f>+CD107*'PRECIOS SEGUN ADJ (RURAL)'!$B$15*'PRECIOS SEGUN ADJ (RURAL)'!$C$15</f>
        <v>36344</v>
      </c>
      <c r="CH107" s="80" t="e" vm="1">
        <f>+[4]!NumLetras(CG107,"PESO","PESOS DOMINICANOS","$EE $m CON #d/100 CENTAVOS")</f>
        <v>#VALUE!</v>
      </c>
      <c r="CI107" s="80">
        <f t="shared" si="59"/>
        <v>6541.92</v>
      </c>
      <c r="CJ107" s="197">
        <v>289</v>
      </c>
      <c r="CK107" s="198">
        <f t="shared" si="60"/>
        <v>5780</v>
      </c>
      <c r="CL107" s="199">
        <v>5.5</v>
      </c>
      <c r="CM107" s="200">
        <f>+CJ107*'PRECIOS SEGUN ADJ (RURAL)'!$B$16*'PRECIOS SEGUN ADJ (RURAL)'!$C$16</f>
        <v>31790</v>
      </c>
      <c r="CN107" s="200" t="e" vm="1">
        <f>+[4]!NumLetras(CM107,"PESO","PESOS DOMINICANOS","$EE $m CON #d/100 CENTAVOS")</f>
        <v>#VALUE!</v>
      </c>
      <c r="CO107" s="165">
        <v>289</v>
      </c>
      <c r="CP107" s="37">
        <f t="shared" si="46"/>
        <v>11560</v>
      </c>
      <c r="CQ107" s="189">
        <v>23.059999999999995</v>
      </c>
      <c r="CR107" s="80">
        <f>+CO107*'PRECIOS SEGUN ADJ (RURAL)'!$B$17*'PRECIOS SEGUN ADJ (RURAL)'!$C$17</f>
        <v>266573.59999999998</v>
      </c>
      <c r="CS107" s="80" t="e" vm="1">
        <f>+[4]!NumLetras(CR107,"PESO","PESOS DOMINICANOS","$EE $m CON #d/100 CENTAVOS")</f>
        <v>#VALUE!</v>
      </c>
      <c r="CT107" s="201">
        <v>18</v>
      </c>
      <c r="CU107" s="202">
        <f t="shared" si="47"/>
        <v>720</v>
      </c>
      <c r="CV107" s="203">
        <v>220</v>
      </c>
      <c r="CW107" s="204">
        <f>+CT107*'PRECIOS SEGUN ADJ (RURAL)'!$B$18*'PRECIOS SEGUN ADJ (RURAL)'!$C$18</f>
        <v>158400</v>
      </c>
      <c r="CX107" s="204" t="e" vm="1">
        <f>+[4]!NumLetras(CW107,"PESO","PESOS DOMINICANOS","$EE $m CON #d/100 CENTAVOS")</f>
        <v>#VALUE!</v>
      </c>
      <c r="CY107" s="204">
        <f t="shared" si="61"/>
        <v>28512</v>
      </c>
      <c r="CZ107" s="165">
        <v>13</v>
      </c>
      <c r="DA107" s="37">
        <f t="shared" si="48"/>
        <v>520</v>
      </c>
      <c r="DB107" s="189">
        <v>21.83</v>
      </c>
      <c r="DC107" s="80">
        <f>+CZ107*'PRECIOS SEGUN ADJ (RURAL)'!$B$19*'PRECIOS SEGUN ADJ (RURAL)'!$C$19</f>
        <v>11351.599999999999</v>
      </c>
      <c r="DD107" s="80" t="e" vm="1">
        <f>+[4]!NumLetras(DC107,"PESO","PESOS DOMINICANOS","$EE $m CON #d/100 CENTAVOS")</f>
        <v>#VALUE!</v>
      </c>
      <c r="DE107" s="80">
        <f t="shared" si="62"/>
        <v>2043.29</v>
      </c>
      <c r="DF107" s="165">
        <v>43</v>
      </c>
      <c r="DG107" s="37">
        <f t="shared" si="49"/>
        <v>1720</v>
      </c>
      <c r="DH107" s="189">
        <v>33</v>
      </c>
      <c r="DI107" s="80">
        <f>+DF107*'PRECIOS SEGUN ADJ (RURAL)'!$B$20*'PRECIOS SEGUN ADJ (RURAL)'!$C$20</f>
        <v>56760</v>
      </c>
      <c r="DJ107" s="80" t="e" vm="1">
        <f>+[4]!NumLetras(DI107,"PESO","PESOS DOMINICANOS","$EE $m CON #d/100 CENTAVOS")</f>
        <v>#VALUE!</v>
      </c>
      <c r="DK107" s="80">
        <f t="shared" si="63"/>
        <v>1361156.0200000003</v>
      </c>
      <c r="DL107" s="80" t="e" vm="1">
        <f>+[4]!NumLetras(DK107,"PESO","PESOS DOMINICANOS","$EE $m CON #d/100 CENTAVOS")</f>
        <v>#VALUE!</v>
      </c>
      <c r="DM107" s="80">
        <f t="shared" si="66"/>
        <v>1479239.2000000002</v>
      </c>
      <c r="DN107" s="80" t="e" vm="1">
        <f>+[4]!NumLetras(DM107,"PESO","PESOS DOMINICANOS","$EE $m CON #d/100 CENTAVOS")</f>
        <v>#VALUE!</v>
      </c>
      <c r="DO107" s="80">
        <f t="shared" si="67"/>
        <v>118083.17999999998</v>
      </c>
      <c r="DP107" s="80" t="e" vm="1">
        <f>+[4]!NumLetras(DO107,"PESO","PESOS DOMINICANOS","$EE $m CON #d/100 CENTAVOS")</f>
        <v>#VALUE!</v>
      </c>
      <c r="DQ107" s="80">
        <f t="shared" si="64"/>
        <v>295847.84000000003</v>
      </c>
      <c r="DR107" s="80" t="e" vm="1">
        <f>+[4]!NumLetras(DQ107,"PESO","PESOS DOMINICANOS","$EE $m CON #d/100 CENTAVOS")</f>
        <v>#VALUE!</v>
      </c>
      <c r="DS107" s="80">
        <f t="shared" si="65"/>
        <v>14792.39</v>
      </c>
      <c r="DT107" s="80"/>
      <c r="DU107" s="37" t="str">
        <f>+VLOOKUP(D107,'RURAL XENIA'!F:H,2,0)</f>
        <v>R-46</v>
      </c>
    </row>
    <row r="108" spans="1:125" hidden="1">
      <c r="A108" s="37">
        <v>107</v>
      </c>
      <c r="B108" s="37">
        <v>107</v>
      </c>
      <c r="C108" s="26" t="s">
        <v>1639</v>
      </c>
      <c r="D108" s="37">
        <v>13800059068</v>
      </c>
      <c r="E108" s="37" t="str">
        <f>+VLOOKUP(D108,'INFORMACION DE PROVEEDORES'!C:I,2,0)</f>
        <v>138-0005906-8</v>
      </c>
      <c r="F108" s="26" t="str">
        <f>+VLOOKUP(D108,'INFORMACION DE PROVEEDORES'!C:J,4,0)</f>
        <v>MARTINA COLOME TAVERA</v>
      </c>
      <c r="G108" s="37" t="str">
        <f>+VLOOKUP(D108,'INFORMACION DE PROVEEDORES'!C:K,5,0)</f>
        <v>138-0005906-8</v>
      </c>
      <c r="H108" s="26" t="str">
        <f>+VLOOKUP(D108,'INFORMACION DE PROVEEDORES'!C:L,7,0)</f>
        <v>CALLE MAURICIO BAEZ, NO. 13, LA GALLERA, SABANA GRANDE DE BOYA, MONTE PLATA</v>
      </c>
      <c r="I108" s="37" t="str">
        <f>+VLOOKUP(D108,'INFORMACION DE PROVEEDORES'!C:M,3,0)</f>
        <v xml:space="preserve"> FÍSICA</v>
      </c>
      <c r="J108" s="37">
        <v>1</v>
      </c>
      <c r="K108" s="37">
        <v>292</v>
      </c>
      <c r="L108" s="37">
        <v>20</v>
      </c>
      <c r="M108" s="37">
        <f t="shared" si="52"/>
        <v>800</v>
      </c>
      <c r="N108" s="189">
        <v>60.180000000000007</v>
      </c>
      <c r="O108" s="80">
        <f>+L108*'PRECIOS SEGUN ADJ (RURAL)'!$B$2*'PRECIOS SEGUN ADJ (RURAL)'!$C$2</f>
        <v>48144</v>
      </c>
      <c r="P108" s="80" t="e" vm="1">
        <f>+[4]!NumLetras(O108,"PESO","PESOS DOMINICANOS","$EE $m CON #d/100 CENTAVOS")</f>
        <v>#VALUE!</v>
      </c>
      <c r="Q108" s="80">
        <f t="shared" si="53"/>
        <v>7703.04</v>
      </c>
      <c r="R108" s="165">
        <v>4</v>
      </c>
      <c r="S108" s="37">
        <f t="shared" si="34"/>
        <v>160</v>
      </c>
      <c r="T108" s="189">
        <v>33</v>
      </c>
      <c r="U108" s="80">
        <f>+R108*'PRECIOS SEGUN ADJ (RURAL)'!$B$3*'PRECIOS SEGUN ADJ (RURAL)'!$C$3</f>
        <v>5280</v>
      </c>
      <c r="V108" s="80" t="e" vm="1">
        <f>+[4]!NumLetras(U108,"PESO","PESOS DOMINICANOS","$EE $m CON #d/100 CENTAVOS")</f>
        <v>#VALUE!</v>
      </c>
      <c r="W108" s="165">
        <v>45</v>
      </c>
      <c r="X108" s="37">
        <f t="shared" si="35"/>
        <v>1800</v>
      </c>
      <c r="Y108" s="189">
        <v>87.91</v>
      </c>
      <c r="Z108" s="80">
        <f>+W108*'PRECIOS SEGUN ADJ (RURAL)'!$B$4*'PRECIOS SEGUN ADJ (RURAL)'!$C$4</f>
        <v>158238</v>
      </c>
      <c r="AA108" s="80" t="e" vm="1">
        <f>+[4]!NumLetras(Z108,"PESO","PESOS DOMINICANOS","$EE $m CON #d/100 CENTAVOS")</f>
        <v>#VALUE!</v>
      </c>
      <c r="AB108" s="80">
        <f t="shared" si="54"/>
        <v>28482.84</v>
      </c>
      <c r="AC108" s="165">
        <v>54</v>
      </c>
      <c r="AD108" s="37">
        <f t="shared" si="36"/>
        <v>2160</v>
      </c>
      <c r="AE108" s="189">
        <v>53.95</v>
      </c>
      <c r="AF108" s="80">
        <f>+AC108*'PRECIOS SEGUN ADJ (RURAL)'!$B$5*'PRECIOS SEGUN ADJ (RURAL)'!$C$5</f>
        <v>116532</v>
      </c>
      <c r="AG108" s="80" t="e" vm="1">
        <f>+[4]!NumLetras(AF108,"PESO","PESOS DOMINICANOS","$EE $m CON #d/100 CENTAVOS")</f>
        <v>#VALUE!</v>
      </c>
      <c r="AH108" s="165">
        <v>7</v>
      </c>
      <c r="AI108" s="37">
        <f t="shared" si="37"/>
        <v>280</v>
      </c>
      <c r="AJ108" s="189">
        <v>29.05</v>
      </c>
      <c r="AK108" s="80">
        <f>+AH108*'PRECIOS SEGUN ADJ (RURAL)'!$B$6*'PRECIOS SEGUN ADJ (RURAL)'!$C$6</f>
        <v>8134</v>
      </c>
      <c r="AL108" s="80" t="e" vm="1">
        <f>+[4]!NumLetras(AK108,"PESO","PESOS DOMINICANOS","$EE $m CON #d/100 CENTAVOS")</f>
        <v>#VALUE!</v>
      </c>
      <c r="AM108" s="80">
        <f t="shared" si="55"/>
        <v>1301.44</v>
      </c>
      <c r="AN108" s="165">
        <v>17</v>
      </c>
      <c r="AO108" s="37">
        <f t="shared" si="38"/>
        <v>680</v>
      </c>
      <c r="AP108" s="189">
        <v>304.44</v>
      </c>
      <c r="AQ108" s="80">
        <f>+AN108*'PRECIOS SEGUN ADJ (RURAL)'!$B$7*'PRECIOS SEGUN ADJ (RURAL)'!$C$7</f>
        <v>207019.19999999998</v>
      </c>
      <c r="AR108" s="80" t="e" vm="1">
        <f>+[4]!NumLetras(AQ108,"PESO","PESOS DOMINICANOS","$EE $m CON #d/100 CENTAVOS")</f>
        <v>#VALUE!</v>
      </c>
      <c r="AS108" s="80">
        <f t="shared" si="56"/>
        <v>37263.46</v>
      </c>
      <c r="AT108" s="165">
        <v>4</v>
      </c>
      <c r="AU108" s="37">
        <f t="shared" si="39"/>
        <v>160</v>
      </c>
      <c r="AV108" s="189">
        <v>140.38999999999999</v>
      </c>
      <c r="AW108" s="80">
        <f>+AT108*'PRECIOS SEGUN ADJ (RURAL)'!$B$8*'PRECIOS SEGUN ADJ (RURAL)'!$C$8</f>
        <v>22462.399999999998</v>
      </c>
      <c r="AX108" s="80" t="e" vm="1">
        <f>+[4]!NumLetras(AW108,"PESO","PESOS DOMINICANOS","$EE $m CON #d/100 CENTAVOS")</f>
        <v>#VALUE!</v>
      </c>
      <c r="AY108" s="80">
        <f t="shared" si="57"/>
        <v>4043.23</v>
      </c>
      <c r="AZ108" s="165">
        <v>13</v>
      </c>
      <c r="BA108" s="37">
        <f t="shared" si="40"/>
        <v>520</v>
      </c>
      <c r="BB108" s="189">
        <v>68.099999999999994</v>
      </c>
      <c r="BC108" s="80">
        <f>+AZ108*'PRECIOS SEGUN ADJ (RURAL)'!$B$9*'PRECIOS SEGUN ADJ (RURAL)'!$C$9</f>
        <v>35412</v>
      </c>
      <c r="BD108" s="80" t="e" vm="1">
        <f>+[4]!NumLetras(BC108,"PESO","PESOS DOMINICANOS","$EE $m CON #d/100 CENTAVOS")</f>
        <v>#VALUE!</v>
      </c>
      <c r="BE108" s="165">
        <v>292</v>
      </c>
      <c r="BF108" s="37">
        <f t="shared" si="58"/>
        <v>5840</v>
      </c>
      <c r="BG108" s="189">
        <v>5.5</v>
      </c>
      <c r="BH108" s="80">
        <f>+BE108*'PRECIOS SEGUN ADJ (RURAL)'!$B$10*'PRECIOS SEGUN ADJ (RURAL)'!$C$10</f>
        <v>32120</v>
      </c>
      <c r="BI108" s="80" t="e" vm="1">
        <f>+[4]!NumLetras(BH108,"PESO","PESOS DOMINICANOS","$EE $m CON #d/100 CENTAVOS")</f>
        <v>#VALUE!</v>
      </c>
      <c r="BJ108" s="165">
        <v>292</v>
      </c>
      <c r="BK108" s="37">
        <f t="shared" si="41"/>
        <v>11680</v>
      </c>
      <c r="BL108" s="189">
        <v>7.1500000000000012</v>
      </c>
      <c r="BM108" s="80">
        <f>+BJ108*'PRECIOS SEGUN ADJ (RURAL)'!$B$11*'PRECIOS SEGUN ADJ (RURAL)'!$C$11</f>
        <v>83512</v>
      </c>
      <c r="BN108" s="80" t="e" vm="1">
        <f>+[4]!NumLetras(BM108,"PESO","PESOS DOMINICANOS","$EE $m CON #d/100 CENTAVOS")</f>
        <v>#VALUE!</v>
      </c>
      <c r="BO108" s="165">
        <v>292</v>
      </c>
      <c r="BP108" s="37">
        <f t="shared" si="42"/>
        <v>11680</v>
      </c>
      <c r="BQ108" s="189">
        <v>6.84</v>
      </c>
      <c r="BR108" s="80">
        <f>+BO108*'PRECIOS SEGUN ADJ (RURAL)'!$B$12*'PRECIOS SEGUN ADJ (RURAL)'!$C$12</f>
        <v>79891.199999999997</v>
      </c>
      <c r="BS108" s="80" t="e" vm="1">
        <f>+[4]!NumLetras(BR108,"PESO","PESOS DOMINICANOS","$EE $m CON #d/100 CENTAVOS")</f>
        <v>#VALUE!</v>
      </c>
      <c r="BT108" s="193">
        <v>37</v>
      </c>
      <c r="BU108" s="194">
        <f t="shared" si="43"/>
        <v>1480</v>
      </c>
      <c r="BV108" s="195">
        <v>21.68</v>
      </c>
      <c r="BW108" s="196">
        <f>+BT108*'PRECIOS SEGUN ADJ (RURAL)'!$B$13*'PRECIOS SEGUN ADJ (RURAL)'!$C$13</f>
        <v>32086.399999999998</v>
      </c>
      <c r="BX108" s="196" t="e" vm="1">
        <f>+[4]!NumLetras(BW108,"PESO","PESOS DOMINICANOS","$EE $m CON #d/100 CENTAVOS")</f>
        <v>#VALUE!</v>
      </c>
      <c r="BY108" s="165">
        <v>292</v>
      </c>
      <c r="BZ108" s="37">
        <f t="shared" si="44"/>
        <v>11680</v>
      </c>
      <c r="CA108" s="189">
        <v>6.5999999999999988</v>
      </c>
      <c r="CB108" s="80">
        <f>+BY108*'PRECIOS SEGUN ADJ (RURAL)'!$B$14*'PRECIOS SEGUN ADJ (RURAL)'!$C$14</f>
        <v>77088</v>
      </c>
      <c r="CC108" s="80" t="e" vm="1">
        <f>+[4]!NumLetras(CB108,"PESO","PESOS DOMINICANOS","$EE $m CON #d/100 CENTAVOS")</f>
        <v>#VALUE!</v>
      </c>
      <c r="CD108" s="165">
        <v>10</v>
      </c>
      <c r="CE108" s="37">
        <f t="shared" si="45"/>
        <v>400</v>
      </c>
      <c r="CF108" s="189">
        <v>82.59999999999998</v>
      </c>
      <c r="CG108" s="80">
        <f>+CD108*'PRECIOS SEGUN ADJ (RURAL)'!$B$15*'PRECIOS SEGUN ADJ (RURAL)'!$C$15</f>
        <v>33040</v>
      </c>
      <c r="CH108" s="80" t="e" vm="1">
        <f>+[4]!NumLetras(CG108,"PESO","PESOS DOMINICANOS","$EE $m CON #d/100 CENTAVOS")</f>
        <v>#VALUE!</v>
      </c>
      <c r="CI108" s="80">
        <f t="shared" si="59"/>
        <v>5947.2</v>
      </c>
      <c r="CJ108" s="197">
        <v>292</v>
      </c>
      <c r="CK108" s="198">
        <f t="shared" si="60"/>
        <v>5840</v>
      </c>
      <c r="CL108" s="199">
        <v>5.5</v>
      </c>
      <c r="CM108" s="200">
        <f>+CJ108*'PRECIOS SEGUN ADJ (RURAL)'!$B$16*'PRECIOS SEGUN ADJ (RURAL)'!$C$16</f>
        <v>32120</v>
      </c>
      <c r="CN108" s="200" t="e" vm="1">
        <f>+[4]!NumLetras(CM108,"PESO","PESOS DOMINICANOS","$EE $m CON #d/100 CENTAVOS")</f>
        <v>#VALUE!</v>
      </c>
      <c r="CO108" s="165">
        <v>292</v>
      </c>
      <c r="CP108" s="37">
        <f t="shared" si="46"/>
        <v>11680</v>
      </c>
      <c r="CQ108" s="189">
        <v>23.059999999999995</v>
      </c>
      <c r="CR108" s="80">
        <f>+CO108*'PRECIOS SEGUN ADJ (RURAL)'!$B$17*'PRECIOS SEGUN ADJ (RURAL)'!$C$17</f>
        <v>269340.79999999999</v>
      </c>
      <c r="CS108" s="80" t="e" vm="1">
        <f>+[4]!NumLetras(CR108,"PESO","PESOS DOMINICANOS","$EE $m CON #d/100 CENTAVOS")</f>
        <v>#VALUE!</v>
      </c>
      <c r="CT108" s="201">
        <v>17</v>
      </c>
      <c r="CU108" s="202">
        <f t="shared" si="47"/>
        <v>680</v>
      </c>
      <c r="CV108" s="203">
        <v>220</v>
      </c>
      <c r="CW108" s="204">
        <f>+CT108*'PRECIOS SEGUN ADJ (RURAL)'!$B$18*'PRECIOS SEGUN ADJ (RURAL)'!$C$18</f>
        <v>149600</v>
      </c>
      <c r="CX108" s="204" t="e" vm="1">
        <f>+[4]!NumLetras(CW108,"PESO","PESOS DOMINICANOS","$EE $m CON #d/100 CENTAVOS")</f>
        <v>#VALUE!</v>
      </c>
      <c r="CY108" s="204">
        <f t="shared" si="61"/>
        <v>26928</v>
      </c>
      <c r="CZ108" s="165">
        <v>12</v>
      </c>
      <c r="DA108" s="37">
        <f t="shared" si="48"/>
        <v>480</v>
      </c>
      <c r="DB108" s="189">
        <v>21.83</v>
      </c>
      <c r="DC108" s="80">
        <f>+CZ108*'PRECIOS SEGUN ADJ (RURAL)'!$B$19*'PRECIOS SEGUN ADJ (RURAL)'!$C$19</f>
        <v>10478.4</v>
      </c>
      <c r="DD108" s="80" t="e" vm="1">
        <f>+[4]!NumLetras(DC108,"PESO","PESOS DOMINICANOS","$EE $m CON #d/100 CENTAVOS")</f>
        <v>#VALUE!</v>
      </c>
      <c r="DE108" s="80">
        <f t="shared" si="62"/>
        <v>1886.11</v>
      </c>
      <c r="DF108" s="165">
        <v>42</v>
      </c>
      <c r="DG108" s="37">
        <f t="shared" si="49"/>
        <v>1680</v>
      </c>
      <c r="DH108" s="189">
        <v>33</v>
      </c>
      <c r="DI108" s="80">
        <f>+DF108*'PRECIOS SEGUN ADJ (RURAL)'!$B$20*'PRECIOS SEGUN ADJ (RURAL)'!$C$20</f>
        <v>55440</v>
      </c>
      <c r="DJ108" s="80" t="e" vm="1">
        <f>+[4]!NumLetras(DI108,"PESO","PESOS DOMINICANOS","$EE $m CON #d/100 CENTAVOS")</f>
        <v>#VALUE!</v>
      </c>
      <c r="DK108" s="80">
        <f t="shared" si="63"/>
        <v>1342383.0799999996</v>
      </c>
      <c r="DL108" s="80" t="e" vm="1">
        <f>+[4]!NumLetras(DK108,"PESO","PESOS DOMINICANOS","$EE $m CON #d/100 CENTAVOS")</f>
        <v>#VALUE!</v>
      </c>
      <c r="DM108" s="80">
        <f t="shared" si="66"/>
        <v>1455938.3999999997</v>
      </c>
      <c r="DN108" s="80" t="e" vm="1">
        <f>+[4]!NumLetras(DM108,"PESO","PESOS DOMINICANOS","$EE $m CON #d/100 CENTAVOS")</f>
        <v>#VALUE!</v>
      </c>
      <c r="DO108" s="80">
        <f t="shared" si="67"/>
        <v>113555.31999999999</v>
      </c>
      <c r="DP108" s="80" t="e" vm="1">
        <f>+[4]!NumLetras(DO108,"PESO","PESOS DOMINICANOS","$EE $m CON #d/100 CENTAVOS")</f>
        <v>#VALUE!</v>
      </c>
      <c r="DQ108" s="80">
        <f t="shared" si="64"/>
        <v>291187.68</v>
      </c>
      <c r="DR108" s="80" t="e" vm="1">
        <f>+[4]!NumLetras(DQ108,"PESO","PESOS DOMINICANOS","$EE $m CON #d/100 CENTAVOS")</f>
        <v>#VALUE!</v>
      </c>
      <c r="DS108" s="80">
        <f t="shared" si="65"/>
        <v>14559.38</v>
      </c>
      <c r="DT108" s="80"/>
      <c r="DU108" s="37" t="str">
        <f>+VLOOKUP(D108,'RURAL XENIA'!F:H,2,0)</f>
        <v>R-40</v>
      </c>
    </row>
    <row r="109" spans="1:125" hidden="1">
      <c r="A109" s="37">
        <v>108</v>
      </c>
      <c r="B109" s="37">
        <v>108</v>
      </c>
      <c r="C109" s="26" t="s">
        <v>3523</v>
      </c>
      <c r="D109" s="37">
        <v>131702432</v>
      </c>
      <c r="E109" s="37">
        <f>+VLOOKUP(D109,'INFORMACION DE PROVEEDORES'!C:I,2,0)</f>
        <v>131702432</v>
      </c>
      <c r="F109" s="26" t="str">
        <f>+VLOOKUP(D109,'INFORMACION DE PROVEEDORES'!C:J,4,0)</f>
        <v>MAYRA SOTO DIAZ</v>
      </c>
      <c r="G109" s="37" t="str">
        <f>+VLOOKUP(D109,'INFORMACION DE PROVEEDORES'!C:K,5,0)</f>
        <v>010-0004434-5</v>
      </c>
      <c r="H109" s="26" t="str">
        <f>+VLOOKUP(D109,'INFORMACION DE PROVEEDORES'!C:L,7,0)</f>
        <v>CALLE JOAQUIN REYES, ESQUINA ROCCO CUPANO, NO. 185, CENTRO CUIDAD, AZUA</v>
      </c>
      <c r="I109" s="37" t="str">
        <f>+VLOOKUP(D109,'INFORMACION DE PROVEEDORES'!C:M,3,0)</f>
        <v xml:space="preserve"> JURÍDICA</v>
      </c>
      <c r="J109" s="37">
        <v>1</v>
      </c>
      <c r="K109" s="37">
        <v>318</v>
      </c>
      <c r="L109" s="37">
        <v>22</v>
      </c>
      <c r="M109" s="37">
        <f t="shared" si="52"/>
        <v>880</v>
      </c>
      <c r="N109" s="189">
        <v>60.180000000000007</v>
      </c>
      <c r="O109" s="80">
        <f>+L109*'PRECIOS SEGUN ADJ (RURAL)'!$B$2*'PRECIOS SEGUN ADJ (RURAL)'!$C$2</f>
        <v>52958.400000000001</v>
      </c>
      <c r="P109" s="80" t="e" vm="1">
        <f>+[4]!NumLetras(O109,"PESO","PESOS DOMINICANOS","$EE $m CON #d/100 CENTAVOS")</f>
        <v>#VALUE!</v>
      </c>
      <c r="Q109" s="80">
        <f t="shared" si="53"/>
        <v>8473.34</v>
      </c>
      <c r="R109" s="165">
        <v>4</v>
      </c>
      <c r="S109" s="37">
        <f t="shared" si="34"/>
        <v>160</v>
      </c>
      <c r="T109" s="189">
        <v>33</v>
      </c>
      <c r="U109" s="80">
        <f>+R109*'PRECIOS SEGUN ADJ (RURAL)'!$B$3*'PRECIOS SEGUN ADJ (RURAL)'!$C$3</f>
        <v>5280</v>
      </c>
      <c r="V109" s="80" t="e" vm="1">
        <f>+[4]!NumLetras(U109,"PESO","PESOS DOMINICANOS","$EE $m CON #d/100 CENTAVOS")</f>
        <v>#VALUE!</v>
      </c>
      <c r="W109" s="165">
        <v>49</v>
      </c>
      <c r="X109" s="37">
        <f t="shared" si="35"/>
        <v>1960</v>
      </c>
      <c r="Y109" s="189">
        <v>87.91</v>
      </c>
      <c r="Z109" s="80">
        <f>+W109*'PRECIOS SEGUN ADJ (RURAL)'!$B$4*'PRECIOS SEGUN ADJ (RURAL)'!$C$4</f>
        <v>172303.6</v>
      </c>
      <c r="AA109" s="80" t="e" vm="1">
        <f>+[4]!NumLetras(Z109,"PESO","PESOS DOMINICANOS","$EE $m CON #d/100 CENTAVOS")</f>
        <v>#VALUE!</v>
      </c>
      <c r="AB109" s="80">
        <f t="shared" si="54"/>
        <v>31014.65</v>
      </c>
      <c r="AC109" s="165">
        <v>59</v>
      </c>
      <c r="AD109" s="37">
        <f t="shared" si="36"/>
        <v>2360</v>
      </c>
      <c r="AE109" s="189">
        <v>53.95</v>
      </c>
      <c r="AF109" s="80">
        <f>+AC109*'PRECIOS SEGUN ADJ (RURAL)'!$B$5*'PRECIOS SEGUN ADJ (RURAL)'!$C$5</f>
        <v>127322</v>
      </c>
      <c r="AG109" s="80" t="e" vm="1">
        <f>+[4]!NumLetras(AF109,"PESO","PESOS DOMINICANOS","$EE $m CON #d/100 CENTAVOS")</f>
        <v>#VALUE!</v>
      </c>
      <c r="AH109" s="165">
        <v>8</v>
      </c>
      <c r="AI109" s="37">
        <f t="shared" si="37"/>
        <v>320</v>
      </c>
      <c r="AJ109" s="189">
        <v>29.05</v>
      </c>
      <c r="AK109" s="80">
        <f>+AH109*'PRECIOS SEGUN ADJ (RURAL)'!$B$6*'PRECIOS SEGUN ADJ (RURAL)'!$C$6</f>
        <v>9296</v>
      </c>
      <c r="AL109" s="80" t="e" vm="1">
        <f>+[4]!NumLetras(AK109,"PESO","PESOS DOMINICANOS","$EE $m CON #d/100 CENTAVOS")</f>
        <v>#VALUE!</v>
      </c>
      <c r="AM109" s="80">
        <f t="shared" si="55"/>
        <v>1487.36</v>
      </c>
      <c r="AN109" s="165">
        <v>18</v>
      </c>
      <c r="AO109" s="37">
        <f t="shared" si="38"/>
        <v>720</v>
      </c>
      <c r="AP109" s="189">
        <v>304.44</v>
      </c>
      <c r="AQ109" s="80">
        <f>+AN109*'PRECIOS SEGUN ADJ (RURAL)'!$B$7*'PRECIOS SEGUN ADJ (RURAL)'!$C$7</f>
        <v>219196.79999999999</v>
      </c>
      <c r="AR109" s="80" t="e" vm="1">
        <f>+[4]!NumLetras(AQ109,"PESO","PESOS DOMINICANOS","$EE $m CON #d/100 CENTAVOS")</f>
        <v>#VALUE!</v>
      </c>
      <c r="AS109" s="80">
        <f t="shared" si="56"/>
        <v>39455.42</v>
      </c>
      <c r="AT109" s="165">
        <v>4</v>
      </c>
      <c r="AU109" s="37">
        <f t="shared" si="39"/>
        <v>160</v>
      </c>
      <c r="AV109" s="189">
        <v>140.38999999999999</v>
      </c>
      <c r="AW109" s="80">
        <f>+AT109*'PRECIOS SEGUN ADJ (RURAL)'!$B$8*'PRECIOS SEGUN ADJ (RURAL)'!$C$8</f>
        <v>22462.399999999998</v>
      </c>
      <c r="AX109" s="80" t="e" vm="1">
        <f>+[4]!NumLetras(AW109,"PESO","PESOS DOMINICANOS","$EE $m CON #d/100 CENTAVOS")</f>
        <v>#VALUE!</v>
      </c>
      <c r="AY109" s="80">
        <f t="shared" si="57"/>
        <v>4043.23</v>
      </c>
      <c r="AZ109" s="165">
        <v>15</v>
      </c>
      <c r="BA109" s="37">
        <f t="shared" si="40"/>
        <v>600</v>
      </c>
      <c r="BB109" s="189">
        <v>68.099999999999994</v>
      </c>
      <c r="BC109" s="80">
        <f>+AZ109*'PRECIOS SEGUN ADJ (RURAL)'!$B$9*'PRECIOS SEGUN ADJ (RURAL)'!$C$9</f>
        <v>40859.999999999993</v>
      </c>
      <c r="BD109" s="80" t="e" vm="1">
        <f>+[4]!NumLetras(BC109,"PESO","PESOS DOMINICANOS","$EE $m CON #d/100 CENTAVOS")</f>
        <v>#VALUE!</v>
      </c>
      <c r="BE109" s="165">
        <v>318</v>
      </c>
      <c r="BF109" s="37">
        <f t="shared" si="58"/>
        <v>6360</v>
      </c>
      <c r="BG109" s="189">
        <v>5.5</v>
      </c>
      <c r="BH109" s="80">
        <f>+BE109*'PRECIOS SEGUN ADJ (RURAL)'!$B$10*'PRECIOS SEGUN ADJ (RURAL)'!$C$10</f>
        <v>34980</v>
      </c>
      <c r="BI109" s="80" t="e" vm="1">
        <f>+[4]!NumLetras(BH109,"PESO","PESOS DOMINICANOS","$EE $m CON #d/100 CENTAVOS")</f>
        <v>#VALUE!</v>
      </c>
      <c r="BJ109" s="165">
        <v>318</v>
      </c>
      <c r="BK109" s="37">
        <f t="shared" si="41"/>
        <v>12720</v>
      </c>
      <c r="BL109" s="189">
        <v>7.1500000000000012</v>
      </c>
      <c r="BM109" s="80">
        <f>+BJ109*'PRECIOS SEGUN ADJ (RURAL)'!$B$11*'PRECIOS SEGUN ADJ (RURAL)'!$C$11</f>
        <v>90948.000000000015</v>
      </c>
      <c r="BN109" s="80" t="e" vm="1">
        <f>+[4]!NumLetras(BM109,"PESO","PESOS DOMINICANOS","$EE $m CON #d/100 CENTAVOS")</f>
        <v>#VALUE!</v>
      </c>
      <c r="BO109" s="165">
        <v>318</v>
      </c>
      <c r="BP109" s="37">
        <f t="shared" si="42"/>
        <v>12720</v>
      </c>
      <c r="BQ109" s="189">
        <v>6.84</v>
      </c>
      <c r="BR109" s="80">
        <f>+BO109*'PRECIOS SEGUN ADJ (RURAL)'!$B$12*'PRECIOS SEGUN ADJ (RURAL)'!$C$12</f>
        <v>87004.799999999988</v>
      </c>
      <c r="BS109" s="80" t="e" vm="1">
        <f>+[4]!NumLetras(BR109,"PESO","PESOS DOMINICANOS","$EE $m CON #d/100 CENTAVOS")</f>
        <v>#VALUE!</v>
      </c>
      <c r="BT109" s="193">
        <v>40</v>
      </c>
      <c r="BU109" s="194">
        <f t="shared" si="43"/>
        <v>1600</v>
      </c>
      <c r="BV109" s="195">
        <v>21.68</v>
      </c>
      <c r="BW109" s="196">
        <f>+BT109*'PRECIOS SEGUN ADJ (RURAL)'!$B$13*'PRECIOS SEGUN ADJ (RURAL)'!$C$13</f>
        <v>34688</v>
      </c>
      <c r="BX109" s="196" t="e" vm="1">
        <f>+[4]!NumLetras(BW109,"PESO","PESOS DOMINICANOS","$EE $m CON #d/100 CENTAVOS")</f>
        <v>#VALUE!</v>
      </c>
      <c r="BY109" s="165">
        <v>318</v>
      </c>
      <c r="BZ109" s="37">
        <f t="shared" si="44"/>
        <v>12720</v>
      </c>
      <c r="CA109" s="189">
        <v>6.5999999999999988</v>
      </c>
      <c r="CB109" s="80">
        <f>+BY109*'PRECIOS SEGUN ADJ (RURAL)'!$B$14*'PRECIOS SEGUN ADJ (RURAL)'!$C$14</f>
        <v>83951.999999999985</v>
      </c>
      <c r="CC109" s="80" t="e" vm="1">
        <f>+[4]!NumLetras(CB109,"PESO","PESOS DOMINICANOS","$EE $m CON #d/100 CENTAVOS")</f>
        <v>#VALUE!</v>
      </c>
      <c r="CD109" s="165">
        <v>11</v>
      </c>
      <c r="CE109" s="37">
        <f t="shared" si="45"/>
        <v>440</v>
      </c>
      <c r="CF109" s="189">
        <v>82.59999999999998</v>
      </c>
      <c r="CG109" s="80">
        <f>+CD109*'PRECIOS SEGUN ADJ (RURAL)'!$B$15*'PRECIOS SEGUN ADJ (RURAL)'!$C$15</f>
        <v>36344</v>
      </c>
      <c r="CH109" s="80" t="e" vm="1">
        <f>+[4]!NumLetras(CG109,"PESO","PESOS DOMINICANOS","$EE $m CON #d/100 CENTAVOS")</f>
        <v>#VALUE!</v>
      </c>
      <c r="CI109" s="80">
        <f t="shared" si="59"/>
        <v>6541.92</v>
      </c>
      <c r="CJ109" s="197">
        <v>318</v>
      </c>
      <c r="CK109" s="198">
        <f t="shared" si="60"/>
        <v>6360</v>
      </c>
      <c r="CL109" s="199">
        <v>5.5</v>
      </c>
      <c r="CM109" s="200">
        <f>+CJ109*'PRECIOS SEGUN ADJ (RURAL)'!$B$16*'PRECIOS SEGUN ADJ (RURAL)'!$C$16</f>
        <v>34980</v>
      </c>
      <c r="CN109" s="200" t="e" vm="1">
        <f>+[4]!NumLetras(CM109,"PESO","PESOS DOMINICANOS","$EE $m CON #d/100 CENTAVOS")</f>
        <v>#VALUE!</v>
      </c>
      <c r="CO109" s="165">
        <v>318</v>
      </c>
      <c r="CP109" s="37">
        <f t="shared" si="46"/>
        <v>12720</v>
      </c>
      <c r="CQ109" s="189">
        <v>23.059999999999995</v>
      </c>
      <c r="CR109" s="80">
        <f>+CO109*'PRECIOS SEGUN ADJ (RURAL)'!$B$17*'PRECIOS SEGUN ADJ (RURAL)'!$C$17</f>
        <v>293323.2</v>
      </c>
      <c r="CS109" s="80" t="e" vm="1">
        <f>+[4]!NumLetras(CR109,"PESO","PESOS DOMINICANOS","$EE $m CON #d/100 CENTAVOS")</f>
        <v>#VALUE!</v>
      </c>
      <c r="CT109" s="201">
        <v>18</v>
      </c>
      <c r="CU109" s="202">
        <f t="shared" si="47"/>
        <v>720</v>
      </c>
      <c r="CV109" s="203">
        <v>220</v>
      </c>
      <c r="CW109" s="204">
        <f>+CT109*'PRECIOS SEGUN ADJ (RURAL)'!$B$18*'PRECIOS SEGUN ADJ (RURAL)'!$C$18</f>
        <v>158400</v>
      </c>
      <c r="CX109" s="204" t="e" vm="1">
        <f>+[4]!NumLetras(CW109,"PESO","PESOS DOMINICANOS","$EE $m CON #d/100 CENTAVOS")</f>
        <v>#VALUE!</v>
      </c>
      <c r="CY109" s="204">
        <f t="shared" si="61"/>
        <v>28512</v>
      </c>
      <c r="CZ109" s="165">
        <v>13</v>
      </c>
      <c r="DA109" s="37">
        <f t="shared" si="48"/>
        <v>520</v>
      </c>
      <c r="DB109" s="189">
        <v>21.83</v>
      </c>
      <c r="DC109" s="80">
        <f>+CZ109*'PRECIOS SEGUN ADJ (RURAL)'!$B$19*'PRECIOS SEGUN ADJ (RURAL)'!$C$19</f>
        <v>11351.599999999999</v>
      </c>
      <c r="DD109" s="80" t="e" vm="1">
        <f>+[4]!NumLetras(DC109,"PESO","PESOS DOMINICANOS","$EE $m CON #d/100 CENTAVOS")</f>
        <v>#VALUE!</v>
      </c>
      <c r="DE109" s="80">
        <f t="shared" si="62"/>
        <v>2043.29</v>
      </c>
      <c r="DF109" s="165">
        <v>46</v>
      </c>
      <c r="DG109" s="37">
        <f t="shared" si="49"/>
        <v>1840</v>
      </c>
      <c r="DH109" s="189">
        <v>33</v>
      </c>
      <c r="DI109" s="80">
        <f>+DF109*'PRECIOS SEGUN ADJ (RURAL)'!$B$20*'PRECIOS SEGUN ADJ (RURAL)'!$C$20</f>
        <v>60720</v>
      </c>
      <c r="DJ109" s="80" t="e" vm="1">
        <f>+[4]!NumLetras(DI109,"PESO","PESOS DOMINICANOS","$EE $m CON #d/100 CENTAVOS")</f>
        <v>#VALUE!</v>
      </c>
      <c r="DK109" s="80">
        <f t="shared" si="63"/>
        <v>1454799.59</v>
      </c>
      <c r="DL109" s="80" t="e" vm="1">
        <f>+[4]!NumLetras(DK109,"PESO","PESOS DOMINICANOS","$EE $m CON #d/100 CENTAVOS")</f>
        <v>#VALUE!</v>
      </c>
      <c r="DM109" s="80">
        <f t="shared" si="66"/>
        <v>1576370.8</v>
      </c>
      <c r="DN109" s="80" t="e" vm="1">
        <f>+[4]!NumLetras(DM109,"PESO","PESOS DOMINICANOS","$EE $m CON #d/100 CENTAVOS")</f>
        <v>#VALUE!</v>
      </c>
      <c r="DO109" s="80">
        <f t="shared" si="67"/>
        <v>121571.20999999999</v>
      </c>
      <c r="DP109" s="80" t="e" vm="1">
        <f>+[4]!NumLetras(DO109,"PESO","PESOS DOMINICANOS","$EE $m CON #d/100 CENTAVOS")</f>
        <v>#VALUE!</v>
      </c>
      <c r="DQ109" s="80">
        <f t="shared" si="64"/>
        <v>315274.15999999997</v>
      </c>
      <c r="DR109" s="80" t="e" vm="1">
        <f>+[4]!NumLetras(DQ109,"PESO","PESOS DOMINICANOS","$EE $m CON #d/100 CENTAVOS")</f>
        <v>#VALUE!</v>
      </c>
      <c r="DS109" s="80">
        <f t="shared" si="65"/>
        <v>15763.71</v>
      </c>
      <c r="DT109" s="80"/>
      <c r="DU109" s="37" t="str">
        <f>+VLOOKUP(D109,'RURAL XENIA'!F:H,2,0)</f>
        <v>R-01</v>
      </c>
    </row>
    <row r="110" spans="1:125" hidden="1">
      <c r="A110" s="37">
        <v>109</v>
      </c>
      <c r="B110" s="37">
        <v>109</v>
      </c>
      <c r="C110" s="26" t="s">
        <v>3534</v>
      </c>
      <c r="D110" s="37">
        <v>132221397</v>
      </c>
      <c r="E110" s="37">
        <f>+VLOOKUP(D110,'INFORMACION DE PROVEEDORES'!C:I,2,0)</f>
        <v>132221397</v>
      </c>
      <c r="F110" s="26" t="str">
        <f>+VLOOKUP(D110,'INFORMACION DE PROVEEDORES'!C:J,4,0)</f>
        <v>JULIAN ANTONIO GUZMAN PANIAGUA</v>
      </c>
      <c r="G110" s="37" t="str">
        <f>+VLOOKUP(D110,'INFORMACION DE PROVEEDORES'!C:K,5,0)</f>
        <v>001-1762976-6</v>
      </c>
      <c r="H110" s="26" t="str">
        <f>+VLOOKUP(D110,'INFORMACION DE PROVEEDORES'!C:L,7,0)</f>
        <v>CALLE ARZOBISPO VALERA, 66 VILLA CONSUELO</v>
      </c>
      <c r="I110" s="37" t="str">
        <f>+VLOOKUP(D110,'INFORMACION DE PROVEEDORES'!C:M,3,0)</f>
        <v xml:space="preserve"> JURÍDICA</v>
      </c>
      <c r="J110" s="37">
        <v>3</v>
      </c>
      <c r="K110" s="37">
        <v>268</v>
      </c>
      <c r="L110" s="37">
        <v>19</v>
      </c>
      <c r="M110" s="37">
        <f t="shared" si="52"/>
        <v>760</v>
      </c>
      <c r="N110" s="189">
        <v>60.180000000000007</v>
      </c>
      <c r="O110" s="80">
        <f>+L110*'PRECIOS SEGUN ADJ (RURAL)'!$B$2*'PRECIOS SEGUN ADJ (RURAL)'!$C$2</f>
        <v>45736.800000000003</v>
      </c>
      <c r="P110" s="80" t="e" vm="1">
        <f>+[4]!NumLetras(O110,"PESO","PESOS DOMINICANOS","$EE $m CON #d/100 CENTAVOS")</f>
        <v>#VALUE!</v>
      </c>
      <c r="Q110" s="80">
        <f t="shared" si="53"/>
        <v>7317.89</v>
      </c>
      <c r="R110" s="165">
        <v>5</v>
      </c>
      <c r="S110" s="37">
        <f t="shared" si="34"/>
        <v>200</v>
      </c>
      <c r="T110" s="189">
        <v>33</v>
      </c>
      <c r="U110" s="80">
        <f>+R110*'PRECIOS SEGUN ADJ (RURAL)'!$B$3*'PRECIOS SEGUN ADJ (RURAL)'!$C$3</f>
        <v>6600</v>
      </c>
      <c r="V110" s="80" t="e" vm="1">
        <f>+[4]!NumLetras(U110,"PESO","PESOS DOMINICANOS","$EE $m CON #d/100 CENTAVOS")</f>
        <v>#VALUE!</v>
      </c>
      <c r="W110" s="165">
        <v>42</v>
      </c>
      <c r="X110" s="37">
        <f t="shared" si="35"/>
        <v>1680</v>
      </c>
      <c r="Y110" s="189">
        <v>87.91</v>
      </c>
      <c r="Z110" s="80">
        <f>+W110*'PRECIOS SEGUN ADJ (RURAL)'!$B$4*'PRECIOS SEGUN ADJ (RURAL)'!$C$4</f>
        <v>147688.79999999999</v>
      </c>
      <c r="AA110" s="80" t="e" vm="1">
        <f>+[4]!NumLetras(Z110,"PESO","PESOS DOMINICANOS","$EE $m CON #d/100 CENTAVOS")</f>
        <v>#VALUE!</v>
      </c>
      <c r="AB110" s="80">
        <f t="shared" si="54"/>
        <v>26583.98</v>
      </c>
      <c r="AC110" s="165">
        <v>50</v>
      </c>
      <c r="AD110" s="37">
        <f t="shared" si="36"/>
        <v>2000</v>
      </c>
      <c r="AE110" s="189">
        <v>53.95</v>
      </c>
      <c r="AF110" s="80">
        <f>+AC110*'PRECIOS SEGUN ADJ (RURAL)'!$B$5*'PRECIOS SEGUN ADJ (RURAL)'!$C$5</f>
        <v>107900</v>
      </c>
      <c r="AG110" s="80" t="e" vm="1">
        <f>+[4]!NumLetras(AF110,"PESO","PESOS DOMINICANOS","$EE $m CON #d/100 CENTAVOS")</f>
        <v>#VALUE!</v>
      </c>
      <c r="AH110" s="165">
        <v>7</v>
      </c>
      <c r="AI110" s="37">
        <f t="shared" si="37"/>
        <v>280</v>
      </c>
      <c r="AJ110" s="189">
        <v>29.05</v>
      </c>
      <c r="AK110" s="80">
        <f>+AH110*'PRECIOS SEGUN ADJ (RURAL)'!$B$6*'PRECIOS SEGUN ADJ (RURAL)'!$C$6</f>
        <v>8134</v>
      </c>
      <c r="AL110" s="80" t="e" vm="1">
        <f>+[4]!NumLetras(AK110,"PESO","PESOS DOMINICANOS","$EE $m CON #d/100 CENTAVOS")</f>
        <v>#VALUE!</v>
      </c>
      <c r="AM110" s="80">
        <f t="shared" si="55"/>
        <v>1301.44</v>
      </c>
      <c r="AN110" s="165">
        <v>17</v>
      </c>
      <c r="AO110" s="37">
        <f t="shared" si="38"/>
        <v>680</v>
      </c>
      <c r="AP110" s="189">
        <v>304.44</v>
      </c>
      <c r="AQ110" s="80">
        <f>+AN110*'PRECIOS SEGUN ADJ (RURAL)'!$B$7*'PRECIOS SEGUN ADJ (RURAL)'!$C$7</f>
        <v>207019.19999999998</v>
      </c>
      <c r="AR110" s="80" t="e" vm="1">
        <f>+[4]!NumLetras(AQ110,"PESO","PESOS DOMINICANOS","$EE $m CON #d/100 CENTAVOS")</f>
        <v>#VALUE!</v>
      </c>
      <c r="AS110" s="80">
        <f t="shared" si="56"/>
        <v>37263.46</v>
      </c>
      <c r="AT110" s="165">
        <v>5</v>
      </c>
      <c r="AU110" s="37">
        <f t="shared" si="39"/>
        <v>200</v>
      </c>
      <c r="AV110" s="189">
        <v>140.38999999999999</v>
      </c>
      <c r="AW110" s="80">
        <f>+AT110*'PRECIOS SEGUN ADJ (RURAL)'!$B$8*'PRECIOS SEGUN ADJ (RURAL)'!$C$8</f>
        <v>28077.999999999996</v>
      </c>
      <c r="AX110" s="80" t="e" vm="1">
        <f>+[4]!NumLetras(AW110,"PESO","PESOS DOMINICANOS","$EE $m CON #d/100 CENTAVOS")</f>
        <v>#VALUE!</v>
      </c>
      <c r="AY110" s="80">
        <f t="shared" si="57"/>
        <v>5054.04</v>
      </c>
      <c r="AZ110" s="165">
        <v>13</v>
      </c>
      <c r="BA110" s="37">
        <f t="shared" si="40"/>
        <v>520</v>
      </c>
      <c r="BB110" s="189">
        <v>68.099999999999994</v>
      </c>
      <c r="BC110" s="80">
        <f>+AZ110*'PRECIOS SEGUN ADJ (RURAL)'!$B$9*'PRECIOS SEGUN ADJ (RURAL)'!$C$9</f>
        <v>35412</v>
      </c>
      <c r="BD110" s="80" t="e" vm="1">
        <f>+[4]!NumLetras(BC110,"PESO","PESOS DOMINICANOS","$EE $m CON #d/100 CENTAVOS")</f>
        <v>#VALUE!</v>
      </c>
      <c r="BE110" s="165">
        <v>268</v>
      </c>
      <c r="BF110" s="37">
        <f t="shared" si="58"/>
        <v>5360</v>
      </c>
      <c r="BG110" s="189">
        <v>5.5</v>
      </c>
      <c r="BH110" s="80">
        <f>+BE110*'PRECIOS SEGUN ADJ (RURAL)'!$B$10*'PRECIOS SEGUN ADJ (RURAL)'!$C$10</f>
        <v>29480</v>
      </c>
      <c r="BI110" s="80" t="e" vm="1">
        <f>+[4]!NumLetras(BH110,"PESO","PESOS DOMINICANOS","$EE $m CON #d/100 CENTAVOS")</f>
        <v>#VALUE!</v>
      </c>
      <c r="BJ110" s="165">
        <v>268</v>
      </c>
      <c r="BK110" s="37">
        <f t="shared" si="41"/>
        <v>10720</v>
      </c>
      <c r="BL110" s="189">
        <v>7.1500000000000012</v>
      </c>
      <c r="BM110" s="80">
        <f>+BJ110*'PRECIOS SEGUN ADJ (RURAL)'!$B$11*'PRECIOS SEGUN ADJ (RURAL)'!$C$11</f>
        <v>76648</v>
      </c>
      <c r="BN110" s="80" t="e" vm="1">
        <f>+[4]!NumLetras(BM110,"PESO","PESOS DOMINICANOS","$EE $m CON #d/100 CENTAVOS")</f>
        <v>#VALUE!</v>
      </c>
      <c r="BO110" s="165">
        <v>268</v>
      </c>
      <c r="BP110" s="37">
        <f t="shared" si="42"/>
        <v>10720</v>
      </c>
      <c r="BQ110" s="189">
        <v>6.84</v>
      </c>
      <c r="BR110" s="80">
        <f>+BO110*'PRECIOS SEGUN ADJ (RURAL)'!$B$12*'PRECIOS SEGUN ADJ (RURAL)'!$C$12</f>
        <v>73324.799999999988</v>
      </c>
      <c r="BS110" s="80" t="e" vm="1">
        <f>+[4]!NumLetras(BR110,"PESO","PESOS DOMINICANOS","$EE $m CON #d/100 CENTAVOS")</f>
        <v>#VALUE!</v>
      </c>
      <c r="BT110" s="193">
        <v>35</v>
      </c>
      <c r="BU110" s="194">
        <f t="shared" si="43"/>
        <v>1400</v>
      </c>
      <c r="BV110" s="195">
        <v>21.68</v>
      </c>
      <c r="BW110" s="196">
        <f>+BT110*'PRECIOS SEGUN ADJ (RURAL)'!$B$13*'PRECIOS SEGUN ADJ (RURAL)'!$C$13</f>
        <v>30352</v>
      </c>
      <c r="BX110" s="196" t="e" vm="1">
        <f>+[4]!NumLetras(BW110,"PESO","PESOS DOMINICANOS","$EE $m CON #d/100 CENTAVOS")</f>
        <v>#VALUE!</v>
      </c>
      <c r="BY110" s="165">
        <v>268</v>
      </c>
      <c r="BZ110" s="37">
        <f t="shared" si="44"/>
        <v>10720</v>
      </c>
      <c r="CA110" s="189">
        <v>6.5999999999999988</v>
      </c>
      <c r="CB110" s="80">
        <f>+BY110*'PRECIOS SEGUN ADJ (RURAL)'!$B$14*'PRECIOS SEGUN ADJ (RURAL)'!$C$14</f>
        <v>70752</v>
      </c>
      <c r="CC110" s="80" t="e" vm="1">
        <f>+[4]!NumLetras(CB110,"PESO","PESOS DOMINICANOS","$EE $m CON #d/100 CENTAVOS")</f>
        <v>#VALUE!</v>
      </c>
      <c r="CD110" s="165">
        <v>10</v>
      </c>
      <c r="CE110" s="37">
        <f t="shared" si="45"/>
        <v>400</v>
      </c>
      <c r="CF110" s="189">
        <v>82.59999999999998</v>
      </c>
      <c r="CG110" s="80">
        <f>+CD110*'PRECIOS SEGUN ADJ (RURAL)'!$B$15*'PRECIOS SEGUN ADJ (RURAL)'!$C$15</f>
        <v>33040</v>
      </c>
      <c r="CH110" s="80" t="e" vm="1">
        <f>+[4]!NumLetras(CG110,"PESO","PESOS DOMINICANOS","$EE $m CON #d/100 CENTAVOS")</f>
        <v>#VALUE!</v>
      </c>
      <c r="CI110" s="80">
        <f t="shared" si="59"/>
        <v>5947.2</v>
      </c>
      <c r="CJ110" s="197">
        <v>268</v>
      </c>
      <c r="CK110" s="198">
        <f t="shared" si="60"/>
        <v>5360</v>
      </c>
      <c r="CL110" s="199">
        <v>5.5</v>
      </c>
      <c r="CM110" s="200">
        <f>+CJ110*'PRECIOS SEGUN ADJ (RURAL)'!$B$16*'PRECIOS SEGUN ADJ (RURAL)'!$C$16</f>
        <v>29480</v>
      </c>
      <c r="CN110" s="200" t="e" vm="1">
        <f>+[4]!NumLetras(CM110,"PESO","PESOS DOMINICANOS","$EE $m CON #d/100 CENTAVOS")</f>
        <v>#VALUE!</v>
      </c>
      <c r="CO110" s="165">
        <v>268</v>
      </c>
      <c r="CP110" s="37">
        <f t="shared" si="46"/>
        <v>10720</v>
      </c>
      <c r="CQ110" s="189">
        <v>23.059999999999995</v>
      </c>
      <c r="CR110" s="80">
        <f>+CO110*'PRECIOS SEGUN ADJ (RURAL)'!$B$17*'PRECIOS SEGUN ADJ (RURAL)'!$C$17</f>
        <v>247203.20000000001</v>
      </c>
      <c r="CS110" s="80" t="e" vm="1">
        <f>+[4]!NumLetras(CR110,"PESO","PESOS DOMINICANOS","$EE $m CON #d/100 CENTAVOS")</f>
        <v>#VALUE!</v>
      </c>
      <c r="CT110" s="201">
        <v>17</v>
      </c>
      <c r="CU110" s="202">
        <f t="shared" si="47"/>
        <v>680</v>
      </c>
      <c r="CV110" s="203">
        <v>220</v>
      </c>
      <c r="CW110" s="204">
        <f>+CT110*'PRECIOS SEGUN ADJ (RURAL)'!$B$18*'PRECIOS SEGUN ADJ (RURAL)'!$C$18</f>
        <v>149600</v>
      </c>
      <c r="CX110" s="204" t="e" vm="1">
        <f>+[4]!NumLetras(CW110,"PESO","PESOS DOMINICANOS","$EE $m CON #d/100 CENTAVOS")</f>
        <v>#VALUE!</v>
      </c>
      <c r="CY110" s="204">
        <f t="shared" si="61"/>
        <v>26928</v>
      </c>
      <c r="CZ110" s="165">
        <v>12</v>
      </c>
      <c r="DA110" s="37">
        <f t="shared" si="48"/>
        <v>480</v>
      </c>
      <c r="DB110" s="189">
        <v>21.83</v>
      </c>
      <c r="DC110" s="80">
        <f>+CZ110*'PRECIOS SEGUN ADJ (RURAL)'!$B$19*'PRECIOS SEGUN ADJ (RURAL)'!$C$19</f>
        <v>10478.4</v>
      </c>
      <c r="DD110" s="80" t="e" vm="1">
        <f>+[4]!NumLetras(DC110,"PESO","PESOS DOMINICANOS","$EE $m CON #d/100 CENTAVOS")</f>
        <v>#VALUE!</v>
      </c>
      <c r="DE110" s="80">
        <f t="shared" si="62"/>
        <v>1886.11</v>
      </c>
      <c r="DF110" s="165">
        <v>40</v>
      </c>
      <c r="DG110" s="37">
        <f t="shared" si="49"/>
        <v>1600</v>
      </c>
      <c r="DH110" s="189">
        <v>33</v>
      </c>
      <c r="DI110" s="80">
        <f>+DF110*'PRECIOS SEGUN ADJ (RURAL)'!$B$20*'PRECIOS SEGUN ADJ (RURAL)'!$C$20</f>
        <v>52800</v>
      </c>
      <c r="DJ110" s="80" t="e" vm="1">
        <f>+[4]!NumLetras(DI110,"PESO","PESOS DOMINICANOS","$EE $m CON #d/100 CENTAVOS")</f>
        <v>#VALUE!</v>
      </c>
      <c r="DK110" s="80">
        <f t="shared" si="63"/>
        <v>1277445.0799999996</v>
      </c>
      <c r="DL110" s="80" t="e" vm="1">
        <f>+[4]!NumLetras(DK110,"PESO","PESOS DOMINICANOS","$EE $m CON #d/100 CENTAVOS")</f>
        <v>#VALUE!</v>
      </c>
      <c r="DM110" s="80">
        <f t="shared" si="66"/>
        <v>1389727.1999999997</v>
      </c>
      <c r="DN110" s="80" t="e" vm="1">
        <f>+[4]!NumLetras(DM110,"PESO","PESOS DOMINICANOS","$EE $m CON #d/100 CENTAVOS")</f>
        <v>#VALUE!</v>
      </c>
      <c r="DO110" s="80">
        <f t="shared" si="67"/>
        <v>112282.12</v>
      </c>
      <c r="DP110" s="80" t="e" vm="1">
        <f>+[4]!NumLetras(DO110,"PESO","PESOS DOMINICANOS","$EE $m CON #d/100 CENTAVOS")</f>
        <v>#VALUE!</v>
      </c>
      <c r="DQ110" s="80">
        <f t="shared" si="64"/>
        <v>277945.44</v>
      </c>
      <c r="DR110" s="80" t="e" vm="1">
        <f>+[4]!NumLetras(DQ110,"PESO","PESOS DOMINICANOS","$EE $m CON #d/100 CENTAVOS")</f>
        <v>#VALUE!</v>
      </c>
      <c r="DS110" s="80">
        <f t="shared" si="65"/>
        <v>13897.27</v>
      </c>
      <c r="DT110" s="80"/>
      <c r="DU110" s="37" t="str">
        <f>+VLOOKUP(D110,'RURAL XENIA'!F:H,2,0)</f>
        <v>R-43</v>
      </c>
    </row>
    <row r="111" spans="1:125" hidden="1">
      <c r="A111" s="37">
        <v>110</v>
      </c>
      <c r="B111" s="37">
        <v>110</v>
      </c>
      <c r="C111" s="26" t="s">
        <v>1650</v>
      </c>
      <c r="D111" s="37">
        <v>106912009</v>
      </c>
      <c r="E111" s="37" t="str">
        <f>+VLOOKUP(D111,'INFORMACION DE PROVEEDORES'!C:I,2,0)</f>
        <v>001-0691200-9</v>
      </c>
      <c r="F111" s="26" t="str">
        <f>+VLOOKUP(D111,'INFORMACION DE PROVEEDORES'!C:J,4,0)</f>
        <v>MERCEDES FERMIN ALMONTE</v>
      </c>
      <c r="G111" s="37" t="str">
        <f>+VLOOKUP(D111,'INFORMACION DE PROVEEDORES'!C:K,5,0)</f>
        <v>001-0691200-9</v>
      </c>
      <c r="H111" s="26" t="str">
        <f>+VLOOKUP(D111,'INFORMACION DE PROVEEDORES'!C:L,7,0)</f>
        <v>CARRETERA SANCHEZ,NO.14 ARROYO BARRIL, SAMANA</v>
      </c>
      <c r="I111" s="37" t="str">
        <f>+VLOOKUP(D111,'INFORMACION DE PROVEEDORES'!C:M,3,0)</f>
        <v xml:space="preserve"> FÍSICA</v>
      </c>
      <c r="J111" s="37">
        <v>7</v>
      </c>
      <c r="K111" s="37">
        <v>323</v>
      </c>
      <c r="L111" s="37">
        <v>25</v>
      </c>
      <c r="M111" s="37">
        <f t="shared" si="52"/>
        <v>1000</v>
      </c>
      <c r="N111" s="189">
        <v>60.180000000000007</v>
      </c>
      <c r="O111" s="80">
        <f>+L111*'PRECIOS SEGUN ADJ (RURAL)'!$B$2*'PRECIOS SEGUN ADJ (RURAL)'!$C$2</f>
        <v>60180</v>
      </c>
      <c r="P111" s="80" t="e" vm="1">
        <f>+[4]!NumLetras(O111,"PESO","PESOS DOMINICANOS","$EE $m CON #d/100 CENTAVOS")</f>
        <v>#VALUE!</v>
      </c>
      <c r="Q111" s="80">
        <f t="shared" si="53"/>
        <v>9628.7999999999993</v>
      </c>
      <c r="R111" s="165">
        <v>9</v>
      </c>
      <c r="S111" s="37">
        <f t="shared" si="34"/>
        <v>360</v>
      </c>
      <c r="T111" s="189">
        <v>33</v>
      </c>
      <c r="U111" s="80">
        <f>+R111*'PRECIOS SEGUN ADJ (RURAL)'!$B$3*'PRECIOS SEGUN ADJ (RURAL)'!$C$3</f>
        <v>11880</v>
      </c>
      <c r="V111" s="80" t="e" vm="1">
        <f>+[4]!NumLetras(U111,"PESO","PESOS DOMINICANOS","$EE $m CON #d/100 CENTAVOS")</f>
        <v>#VALUE!</v>
      </c>
      <c r="W111" s="165">
        <v>53</v>
      </c>
      <c r="X111" s="37">
        <f t="shared" si="35"/>
        <v>2120</v>
      </c>
      <c r="Y111" s="189">
        <v>87.91</v>
      </c>
      <c r="Z111" s="80">
        <f>+W111*'PRECIOS SEGUN ADJ (RURAL)'!$B$4*'PRECIOS SEGUN ADJ (RURAL)'!$C$4</f>
        <v>186369.19999999998</v>
      </c>
      <c r="AA111" s="80" t="e" vm="1">
        <f>+[4]!NumLetras(Z111,"PESO","PESOS DOMINICANOS","$EE $m CON #d/100 CENTAVOS")</f>
        <v>#VALUE!</v>
      </c>
      <c r="AB111" s="80">
        <f t="shared" si="54"/>
        <v>33546.46</v>
      </c>
      <c r="AC111" s="165">
        <v>63</v>
      </c>
      <c r="AD111" s="37">
        <f t="shared" si="36"/>
        <v>2520</v>
      </c>
      <c r="AE111" s="189">
        <v>53.95</v>
      </c>
      <c r="AF111" s="80">
        <f>+AC111*'PRECIOS SEGUN ADJ (RURAL)'!$B$5*'PRECIOS SEGUN ADJ (RURAL)'!$C$5</f>
        <v>135954</v>
      </c>
      <c r="AG111" s="80" t="e" vm="1">
        <f>+[4]!NumLetras(AF111,"PESO","PESOS DOMINICANOS","$EE $m CON #d/100 CENTAVOS")</f>
        <v>#VALUE!</v>
      </c>
      <c r="AH111" s="165">
        <v>11</v>
      </c>
      <c r="AI111" s="37">
        <f t="shared" si="37"/>
        <v>440</v>
      </c>
      <c r="AJ111" s="189">
        <v>29.05</v>
      </c>
      <c r="AK111" s="80">
        <f>+AH111*'PRECIOS SEGUN ADJ (RURAL)'!$B$6*'PRECIOS SEGUN ADJ (RURAL)'!$C$6</f>
        <v>12782</v>
      </c>
      <c r="AL111" s="80" t="e" vm="1">
        <f>+[4]!NumLetras(AK111,"PESO","PESOS DOMINICANOS","$EE $m CON #d/100 CENTAVOS")</f>
        <v>#VALUE!</v>
      </c>
      <c r="AM111" s="80">
        <f t="shared" si="55"/>
        <v>2045.12</v>
      </c>
      <c r="AN111" s="165">
        <v>21</v>
      </c>
      <c r="AO111" s="37">
        <f t="shared" si="38"/>
        <v>840</v>
      </c>
      <c r="AP111" s="189">
        <v>304.44</v>
      </c>
      <c r="AQ111" s="80">
        <f>+AN111*'PRECIOS SEGUN ADJ (RURAL)'!$B$7*'PRECIOS SEGUN ADJ (RURAL)'!$C$7</f>
        <v>255729.59999999998</v>
      </c>
      <c r="AR111" s="80" t="e" vm="1">
        <f>+[4]!NumLetras(AQ111,"PESO","PESOS DOMINICANOS","$EE $m CON #d/100 CENTAVOS")</f>
        <v>#VALUE!</v>
      </c>
      <c r="AS111" s="80">
        <f t="shared" si="56"/>
        <v>46031.33</v>
      </c>
      <c r="AT111" s="165">
        <v>9</v>
      </c>
      <c r="AU111" s="37">
        <f t="shared" si="39"/>
        <v>360</v>
      </c>
      <c r="AV111" s="189">
        <v>140.38999999999999</v>
      </c>
      <c r="AW111" s="80">
        <f>+AT111*'PRECIOS SEGUN ADJ (RURAL)'!$B$8*'PRECIOS SEGUN ADJ (RURAL)'!$C$8</f>
        <v>50540.399999999994</v>
      </c>
      <c r="AX111" s="80" t="e" vm="1">
        <f>+[4]!NumLetras(AW111,"PESO","PESOS DOMINICANOS","$EE $m CON #d/100 CENTAVOS")</f>
        <v>#VALUE!</v>
      </c>
      <c r="AY111" s="80">
        <f t="shared" si="57"/>
        <v>9097.27</v>
      </c>
      <c r="AZ111" s="165">
        <v>17</v>
      </c>
      <c r="BA111" s="37">
        <f t="shared" si="40"/>
        <v>680</v>
      </c>
      <c r="BB111" s="189">
        <v>68.099999999999994</v>
      </c>
      <c r="BC111" s="80">
        <f>+AZ111*'PRECIOS SEGUN ADJ (RURAL)'!$B$9*'PRECIOS SEGUN ADJ (RURAL)'!$C$9</f>
        <v>46307.999999999993</v>
      </c>
      <c r="BD111" s="80" t="e" vm="1">
        <f>+[4]!NumLetras(BC111,"PESO","PESOS DOMINICANOS","$EE $m CON #d/100 CENTAVOS")</f>
        <v>#VALUE!</v>
      </c>
      <c r="BE111" s="165">
        <v>323</v>
      </c>
      <c r="BF111" s="37">
        <f t="shared" si="58"/>
        <v>6460</v>
      </c>
      <c r="BG111" s="189">
        <v>5.5</v>
      </c>
      <c r="BH111" s="80">
        <f>+BE111*'PRECIOS SEGUN ADJ (RURAL)'!$B$10*'PRECIOS SEGUN ADJ (RURAL)'!$C$10</f>
        <v>35530</v>
      </c>
      <c r="BI111" s="80" t="e" vm="1">
        <f>+[4]!NumLetras(BH111,"PESO","PESOS DOMINICANOS","$EE $m CON #d/100 CENTAVOS")</f>
        <v>#VALUE!</v>
      </c>
      <c r="BJ111" s="165">
        <v>323</v>
      </c>
      <c r="BK111" s="37">
        <f t="shared" si="41"/>
        <v>12920</v>
      </c>
      <c r="BL111" s="189">
        <v>7.1500000000000012</v>
      </c>
      <c r="BM111" s="80">
        <f>+BJ111*'PRECIOS SEGUN ADJ (RURAL)'!$B$11*'PRECIOS SEGUN ADJ (RURAL)'!$C$11</f>
        <v>92378.000000000015</v>
      </c>
      <c r="BN111" s="80" t="e" vm="1">
        <f>+[4]!NumLetras(BM111,"PESO","PESOS DOMINICANOS","$EE $m CON #d/100 CENTAVOS")</f>
        <v>#VALUE!</v>
      </c>
      <c r="BO111" s="165">
        <v>323</v>
      </c>
      <c r="BP111" s="37">
        <f t="shared" si="42"/>
        <v>12920</v>
      </c>
      <c r="BQ111" s="189">
        <v>6.84</v>
      </c>
      <c r="BR111" s="80">
        <f>+BO111*'PRECIOS SEGUN ADJ (RURAL)'!$B$12*'PRECIOS SEGUN ADJ (RURAL)'!$C$12</f>
        <v>88372.800000000003</v>
      </c>
      <c r="BS111" s="80" t="e" vm="1">
        <f>+[4]!NumLetras(BR111,"PESO","PESOS DOMINICANOS","$EE $m CON #d/100 CENTAVOS")</f>
        <v>#VALUE!</v>
      </c>
      <c r="BT111" s="193">
        <v>44</v>
      </c>
      <c r="BU111" s="194">
        <f t="shared" si="43"/>
        <v>1760</v>
      </c>
      <c r="BV111" s="195">
        <v>21.68</v>
      </c>
      <c r="BW111" s="196">
        <f>+BT111*'PRECIOS SEGUN ADJ (RURAL)'!$B$13*'PRECIOS SEGUN ADJ (RURAL)'!$C$13</f>
        <v>38156.799999999996</v>
      </c>
      <c r="BX111" s="196" t="e" vm="1">
        <f>+[4]!NumLetras(BW111,"PESO","PESOS DOMINICANOS","$EE $m CON #d/100 CENTAVOS")</f>
        <v>#VALUE!</v>
      </c>
      <c r="BY111" s="165">
        <v>323</v>
      </c>
      <c r="BZ111" s="37">
        <f t="shared" si="44"/>
        <v>12920</v>
      </c>
      <c r="CA111" s="189">
        <v>6.5999999999999988</v>
      </c>
      <c r="CB111" s="80">
        <f>+BY111*'PRECIOS SEGUN ADJ (RURAL)'!$B$14*'PRECIOS SEGUN ADJ (RURAL)'!$C$14</f>
        <v>85271.999999999985</v>
      </c>
      <c r="CC111" s="80" t="e" vm="1">
        <f>+[4]!NumLetras(CB111,"PESO","PESOS DOMINICANOS","$EE $m CON #d/100 CENTAVOS")</f>
        <v>#VALUE!</v>
      </c>
      <c r="CD111" s="165">
        <v>15</v>
      </c>
      <c r="CE111" s="37">
        <f t="shared" si="45"/>
        <v>600</v>
      </c>
      <c r="CF111" s="189">
        <v>82.59999999999998</v>
      </c>
      <c r="CG111" s="80">
        <f>+CD111*'PRECIOS SEGUN ADJ (RURAL)'!$B$15*'PRECIOS SEGUN ADJ (RURAL)'!$C$15</f>
        <v>49560</v>
      </c>
      <c r="CH111" s="80" t="e" vm="1">
        <f>+[4]!NumLetras(CG111,"PESO","PESOS DOMINICANOS","$EE $m CON #d/100 CENTAVOS")</f>
        <v>#VALUE!</v>
      </c>
      <c r="CI111" s="80">
        <f t="shared" si="59"/>
        <v>8920.7999999999993</v>
      </c>
      <c r="CJ111" s="197">
        <v>323</v>
      </c>
      <c r="CK111" s="198">
        <f t="shared" si="60"/>
        <v>6460</v>
      </c>
      <c r="CL111" s="199">
        <v>5.5</v>
      </c>
      <c r="CM111" s="200">
        <f>+CJ111*'PRECIOS SEGUN ADJ (RURAL)'!$B$16*'PRECIOS SEGUN ADJ (RURAL)'!$C$16</f>
        <v>35530</v>
      </c>
      <c r="CN111" s="200" t="e" vm="1">
        <f>+[4]!NumLetras(CM111,"PESO","PESOS DOMINICANOS","$EE $m CON #d/100 CENTAVOS")</f>
        <v>#VALUE!</v>
      </c>
      <c r="CO111" s="165">
        <v>323</v>
      </c>
      <c r="CP111" s="37">
        <f t="shared" si="46"/>
        <v>12920</v>
      </c>
      <c r="CQ111" s="189">
        <v>23.059999999999995</v>
      </c>
      <c r="CR111" s="80">
        <f>+CO111*'PRECIOS SEGUN ADJ (RURAL)'!$B$17*'PRECIOS SEGUN ADJ (RURAL)'!$C$17</f>
        <v>297935.19999999995</v>
      </c>
      <c r="CS111" s="80" t="e" vm="1">
        <f>+[4]!NumLetras(CR111,"PESO","PESOS DOMINICANOS","$EE $m CON #d/100 CENTAVOS")</f>
        <v>#VALUE!</v>
      </c>
      <c r="CT111" s="201">
        <v>21</v>
      </c>
      <c r="CU111" s="202">
        <f t="shared" si="47"/>
        <v>840</v>
      </c>
      <c r="CV111" s="203">
        <v>220</v>
      </c>
      <c r="CW111" s="204">
        <f>+CT111*'PRECIOS SEGUN ADJ (RURAL)'!$B$18*'PRECIOS SEGUN ADJ (RURAL)'!$C$18</f>
        <v>184800</v>
      </c>
      <c r="CX111" s="204" t="e" vm="1">
        <f>+[4]!NumLetras(CW111,"PESO","PESOS DOMINICANOS","$EE $m CON #d/100 CENTAVOS")</f>
        <v>#VALUE!</v>
      </c>
      <c r="CY111" s="204">
        <f t="shared" si="61"/>
        <v>33264</v>
      </c>
      <c r="CZ111" s="165">
        <v>15</v>
      </c>
      <c r="DA111" s="37">
        <f t="shared" si="48"/>
        <v>600</v>
      </c>
      <c r="DB111" s="189">
        <v>21.83</v>
      </c>
      <c r="DC111" s="80">
        <f>+CZ111*'PRECIOS SEGUN ADJ (RURAL)'!$B$19*'PRECIOS SEGUN ADJ (RURAL)'!$C$19</f>
        <v>13098</v>
      </c>
      <c r="DD111" s="80" t="e" vm="1">
        <f>+[4]!NumLetras(DC111,"PESO","PESOS DOMINICANOS","$EE $m CON #d/100 CENTAVOS")</f>
        <v>#VALUE!</v>
      </c>
      <c r="DE111" s="80">
        <f t="shared" si="62"/>
        <v>2357.64</v>
      </c>
      <c r="DF111" s="165">
        <v>50</v>
      </c>
      <c r="DG111" s="37">
        <f t="shared" si="49"/>
        <v>2000</v>
      </c>
      <c r="DH111" s="189">
        <v>33</v>
      </c>
      <c r="DI111" s="80">
        <f>+DF111*'PRECIOS SEGUN ADJ (RURAL)'!$B$20*'PRECIOS SEGUN ADJ (RURAL)'!$C$20</f>
        <v>66000</v>
      </c>
      <c r="DJ111" s="80" t="e" vm="1">
        <f>+[4]!NumLetras(DI111,"PESO","PESOS DOMINICANOS","$EE $m CON #d/100 CENTAVOS")</f>
        <v>#VALUE!</v>
      </c>
      <c r="DK111" s="80">
        <f t="shared" si="63"/>
        <v>1601484.5799999998</v>
      </c>
      <c r="DL111" s="80" t="e" vm="1">
        <f>+[4]!NumLetras(DK111,"PESO","PESOS DOMINICANOS","$EE $m CON #d/100 CENTAVOS")</f>
        <v>#VALUE!</v>
      </c>
      <c r="DM111" s="80">
        <f t="shared" si="66"/>
        <v>1746375.9999999998</v>
      </c>
      <c r="DN111" s="80" t="e" vm="1">
        <f>+[4]!NumLetras(DM111,"PESO","PESOS DOMINICANOS","$EE $m CON #d/100 CENTAVOS")</f>
        <v>#VALUE!</v>
      </c>
      <c r="DO111" s="80">
        <f t="shared" si="67"/>
        <v>144891.42000000001</v>
      </c>
      <c r="DP111" s="80" t="e" vm="1">
        <f>+[4]!NumLetras(DO111,"PESO","PESOS DOMINICANOS","$EE $m CON #d/100 CENTAVOS")</f>
        <v>#VALUE!</v>
      </c>
      <c r="DQ111" s="80">
        <f t="shared" si="64"/>
        <v>349275.2</v>
      </c>
      <c r="DR111" s="80" t="e" vm="1">
        <f>+[4]!NumLetras(DQ111,"PESO","PESOS DOMINICANOS","$EE $m CON #d/100 CENTAVOS")</f>
        <v>#VALUE!</v>
      </c>
      <c r="DS111" s="80">
        <f t="shared" si="65"/>
        <v>17463.759999999998</v>
      </c>
      <c r="DT111" s="80"/>
      <c r="DU111" s="37" t="str">
        <f>+VLOOKUP(D111,'RURAL XENIA'!F:H,2,0)</f>
        <v>R-33</v>
      </c>
    </row>
    <row r="112" spans="1:125" hidden="1">
      <c r="A112" s="37">
        <v>111</v>
      </c>
      <c r="B112" s="37">
        <v>111</v>
      </c>
      <c r="C112" s="26" t="s">
        <v>3541</v>
      </c>
      <c r="D112" s="37">
        <v>132235924</v>
      </c>
      <c r="E112" s="37">
        <f>+VLOOKUP(D112,'INFORMACION DE PROVEEDORES'!C:I,2,0)</f>
        <v>132235924</v>
      </c>
      <c r="F112" s="26" t="str">
        <f>+VLOOKUP(D112,'INFORMACION DE PROVEEDORES'!C:J,4,0)</f>
        <v xml:space="preserve">MADELIN ROSMERI RAMIREZ PAYANO </v>
      </c>
      <c r="G112" s="37" t="str">
        <f>+VLOOKUP(D112,'INFORMACION DE PROVEEDORES'!C:K,5,0)</f>
        <v>402-2219165-8</v>
      </c>
      <c r="H112" s="26" t="str">
        <f>+VLOOKUP(D112,'INFORMACION DE PROVEEDORES'!C:L,7,0)</f>
        <v>CALLE RAMON JAVIER BATISTA CALLE 11,LOCAL 2, VILLA CARMEN, SANTO DOMINGO ESTE</v>
      </c>
      <c r="I112" s="37" t="str">
        <f>+VLOOKUP(D112,'INFORMACION DE PROVEEDORES'!C:M,3,0)</f>
        <v xml:space="preserve"> JURÍDICA</v>
      </c>
      <c r="J112" s="37">
        <v>5</v>
      </c>
      <c r="K112" s="37">
        <v>313</v>
      </c>
      <c r="L112" s="37">
        <v>23</v>
      </c>
      <c r="M112" s="37">
        <f t="shared" si="52"/>
        <v>920</v>
      </c>
      <c r="N112" s="189">
        <v>60.180000000000007</v>
      </c>
      <c r="O112" s="80">
        <f>+L112*'PRECIOS SEGUN ADJ (RURAL)'!$B$2*'PRECIOS SEGUN ADJ (RURAL)'!$C$2</f>
        <v>55365.600000000006</v>
      </c>
      <c r="P112" s="80" t="e" vm="1">
        <f>+[4]!NumLetras(O112,"PESO","PESOS DOMINICANOS","$EE $m CON #d/100 CENTAVOS")</f>
        <v>#VALUE!</v>
      </c>
      <c r="Q112" s="80">
        <f t="shared" si="53"/>
        <v>8858.5</v>
      </c>
      <c r="R112" s="165">
        <v>6</v>
      </c>
      <c r="S112" s="37">
        <f t="shared" si="34"/>
        <v>240</v>
      </c>
      <c r="T112" s="189">
        <v>33</v>
      </c>
      <c r="U112" s="80">
        <f>+R112*'PRECIOS SEGUN ADJ (RURAL)'!$B$3*'PRECIOS SEGUN ADJ (RURAL)'!$C$3</f>
        <v>7920</v>
      </c>
      <c r="V112" s="80" t="e" vm="1">
        <f>+[4]!NumLetras(U112,"PESO","PESOS DOMINICANOS","$EE $m CON #d/100 CENTAVOS")</f>
        <v>#VALUE!</v>
      </c>
      <c r="W112" s="165">
        <v>50</v>
      </c>
      <c r="X112" s="37">
        <f t="shared" si="35"/>
        <v>2000</v>
      </c>
      <c r="Y112" s="189">
        <v>87.91</v>
      </c>
      <c r="Z112" s="80">
        <f>+W112*'PRECIOS SEGUN ADJ (RURAL)'!$B$4*'PRECIOS SEGUN ADJ (RURAL)'!$C$4</f>
        <v>175820</v>
      </c>
      <c r="AA112" s="80" t="e" vm="1">
        <f>+[4]!NumLetras(Z112,"PESO","PESOS DOMINICANOS","$EE $m CON #d/100 CENTAVOS")</f>
        <v>#VALUE!</v>
      </c>
      <c r="AB112" s="80">
        <f t="shared" si="54"/>
        <v>31647.599999999999</v>
      </c>
      <c r="AC112" s="165">
        <v>59</v>
      </c>
      <c r="AD112" s="37">
        <f t="shared" si="36"/>
        <v>2360</v>
      </c>
      <c r="AE112" s="189">
        <v>53.95</v>
      </c>
      <c r="AF112" s="80">
        <f>+AC112*'PRECIOS SEGUN ADJ (RURAL)'!$B$5*'PRECIOS SEGUN ADJ (RURAL)'!$C$5</f>
        <v>127322</v>
      </c>
      <c r="AG112" s="80" t="e" vm="1">
        <f>+[4]!NumLetras(AF112,"PESO","PESOS DOMINICANOS","$EE $m CON #d/100 CENTAVOS")</f>
        <v>#VALUE!</v>
      </c>
      <c r="AH112" s="165">
        <v>9</v>
      </c>
      <c r="AI112" s="37">
        <f t="shared" si="37"/>
        <v>360</v>
      </c>
      <c r="AJ112" s="189">
        <v>29.05</v>
      </c>
      <c r="AK112" s="80">
        <f>+AH112*'PRECIOS SEGUN ADJ (RURAL)'!$B$6*'PRECIOS SEGUN ADJ (RURAL)'!$C$6</f>
        <v>10458</v>
      </c>
      <c r="AL112" s="80" t="e" vm="1">
        <f>+[4]!NumLetras(AK112,"PESO","PESOS DOMINICANOS","$EE $m CON #d/100 CENTAVOS")</f>
        <v>#VALUE!</v>
      </c>
      <c r="AM112" s="80">
        <f t="shared" si="55"/>
        <v>1673.28</v>
      </c>
      <c r="AN112" s="165">
        <v>19</v>
      </c>
      <c r="AO112" s="37">
        <f t="shared" si="38"/>
        <v>760</v>
      </c>
      <c r="AP112" s="189">
        <v>304.44</v>
      </c>
      <c r="AQ112" s="80">
        <f>+AN112*'PRECIOS SEGUN ADJ (RURAL)'!$B$7*'PRECIOS SEGUN ADJ (RURAL)'!$C$7</f>
        <v>231374.4</v>
      </c>
      <c r="AR112" s="80" t="e" vm="1">
        <f>+[4]!NumLetras(AQ112,"PESO","PESOS DOMINICANOS","$EE $m CON #d/100 CENTAVOS")</f>
        <v>#VALUE!</v>
      </c>
      <c r="AS112" s="80">
        <f t="shared" si="56"/>
        <v>41647.39</v>
      </c>
      <c r="AT112" s="165">
        <v>6</v>
      </c>
      <c r="AU112" s="37">
        <f t="shared" si="39"/>
        <v>240</v>
      </c>
      <c r="AV112" s="189">
        <v>140.38999999999999</v>
      </c>
      <c r="AW112" s="80">
        <f>+AT112*'PRECIOS SEGUN ADJ (RURAL)'!$B$8*'PRECIOS SEGUN ADJ (RURAL)'!$C$8</f>
        <v>33693.599999999999</v>
      </c>
      <c r="AX112" s="80" t="e" vm="1">
        <f>+[4]!NumLetras(AW112,"PESO","PESOS DOMINICANOS","$EE $m CON #d/100 CENTAVOS")</f>
        <v>#VALUE!</v>
      </c>
      <c r="AY112" s="80">
        <f t="shared" si="57"/>
        <v>6064.85</v>
      </c>
      <c r="AZ112" s="165">
        <v>17</v>
      </c>
      <c r="BA112" s="37">
        <f t="shared" si="40"/>
        <v>680</v>
      </c>
      <c r="BB112" s="189">
        <v>68.099999999999994</v>
      </c>
      <c r="BC112" s="80">
        <f>+AZ112*'PRECIOS SEGUN ADJ (RURAL)'!$B$9*'PRECIOS SEGUN ADJ (RURAL)'!$C$9</f>
        <v>46307.999999999993</v>
      </c>
      <c r="BD112" s="80" t="e" vm="1">
        <f>+[4]!NumLetras(BC112,"PESO","PESOS DOMINICANOS","$EE $m CON #d/100 CENTAVOS")</f>
        <v>#VALUE!</v>
      </c>
      <c r="BE112" s="165">
        <v>313</v>
      </c>
      <c r="BF112" s="37">
        <f t="shared" si="58"/>
        <v>6260</v>
      </c>
      <c r="BG112" s="189">
        <v>5.5</v>
      </c>
      <c r="BH112" s="80">
        <f>+BE112*'PRECIOS SEGUN ADJ (RURAL)'!$B$10*'PRECIOS SEGUN ADJ (RURAL)'!$C$10</f>
        <v>34430</v>
      </c>
      <c r="BI112" s="80" t="e" vm="1">
        <f>+[4]!NumLetras(BH112,"PESO","PESOS DOMINICANOS","$EE $m CON #d/100 CENTAVOS")</f>
        <v>#VALUE!</v>
      </c>
      <c r="BJ112" s="165">
        <v>313</v>
      </c>
      <c r="BK112" s="37">
        <f t="shared" si="41"/>
        <v>12520</v>
      </c>
      <c r="BL112" s="189">
        <v>7.1500000000000012</v>
      </c>
      <c r="BM112" s="80">
        <f>+BJ112*'PRECIOS SEGUN ADJ (RURAL)'!$B$11*'PRECIOS SEGUN ADJ (RURAL)'!$C$11</f>
        <v>89518.000000000015</v>
      </c>
      <c r="BN112" s="80" t="e" vm="1">
        <f>+[4]!NumLetras(BM112,"PESO","PESOS DOMINICANOS","$EE $m CON #d/100 CENTAVOS")</f>
        <v>#VALUE!</v>
      </c>
      <c r="BO112" s="165">
        <v>313</v>
      </c>
      <c r="BP112" s="37">
        <f t="shared" si="42"/>
        <v>12520</v>
      </c>
      <c r="BQ112" s="189">
        <v>6.84</v>
      </c>
      <c r="BR112" s="80">
        <f>+BO112*'PRECIOS SEGUN ADJ (RURAL)'!$B$12*'PRECIOS SEGUN ADJ (RURAL)'!$C$12</f>
        <v>85636.800000000003</v>
      </c>
      <c r="BS112" s="80" t="e" vm="1">
        <f>+[4]!NumLetras(BR112,"PESO","PESOS DOMINICANOS","$EE $m CON #d/100 CENTAVOS")</f>
        <v>#VALUE!</v>
      </c>
      <c r="BT112" s="193">
        <v>41</v>
      </c>
      <c r="BU112" s="194">
        <f t="shared" si="43"/>
        <v>1640</v>
      </c>
      <c r="BV112" s="195">
        <v>21.68</v>
      </c>
      <c r="BW112" s="196">
        <f>+BT112*'PRECIOS SEGUN ADJ (RURAL)'!$B$13*'PRECIOS SEGUN ADJ (RURAL)'!$C$13</f>
        <v>35555.199999999997</v>
      </c>
      <c r="BX112" s="196" t="e" vm="1">
        <f>+[4]!NumLetras(BW112,"PESO","PESOS DOMINICANOS","$EE $m CON #d/100 CENTAVOS")</f>
        <v>#VALUE!</v>
      </c>
      <c r="BY112" s="165">
        <v>313</v>
      </c>
      <c r="BZ112" s="37">
        <f t="shared" si="44"/>
        <v>12520</v>
      </c>
      <c r="CA112" s="189">
        <v>6.5999999999999988</v>
      </c>
      <c r="CB112" s="80">
        <f>+BY112*'PRECIOS SEGUN ADJ (RURAL)'!$B$14*'PRECIOS SEGUN ADJ (RURAL)'!$C$14</f>
        <v>82631.999999999985</v>
      </c>
      <c r="CC112" s="80" t="e" vm="1">
        <f>+[4]!NumLetras(CB112,"PESO","PESOS DOMINICANOS","$EE $m CON #d/100 CENTAVOS")</f>
        <v>#VALUE!</v>
      </c>
      <c r="CD112" s="165">
        <v>13</v>
      </c>
      <c r="CE112" s="37">
        <f t="shared" si="45"/>
        <v>520</v>
      </c>
      <c r="CF112" s="189">
        <v>82.59999999999998</v>
      </c>
      <c r="CG112" s="80">
        <f>+CD112*'PRECIOS SEGUN ADJ (RURAL)'!$B$15*'PRECIOS SEGUN ADJ (RURAL)'!$C$15</f>
        <v>42952</v>
      </c>
      <c r="CH112" s="80" t="e" vm="1">
        <f>+[4]!NumLetras(CG112,"PESO","PESOS DOMINICANOS","$EE $m CON #d/100 CENTAVOS")</f>
        <v>#VALUE!</v>
      </c>
      <c r="CI112" s="80">
        <f t="shared" si="59"/>
        <v>7731.36</v>
      </c>
      <c r="CJ112" s="197">
        <v>313</v>
      </c>
      <c r="CK112" s="198">
        <f t="shared" si="60"/>
        <v>6260</v>
      </c>
      <c r="CL112" s="199">
        <v>5.5</v>
      </c>
      <c r="CM112" s="200">
        <f>+CJ112*'PRECIOS SEGUN ADJ (RURAL)'!$B$16*'PRECIOS SEGUN ADJ (RURAL)'!$C$16</f>
        <v>34430</v>
      </c>
      <c r="CN112" s="200" t="e" vm="1">
        <f>+[4]!NumLetras(CM112,"PESO","PESOS DOMINICANOS","$EE $m CON #d/100 CENTAVOS")</f>
        <v>#VALUE!</v>
      </c>
      <c r="CO112" s="165">
        <v>313</v>
      </c>
      <c r="CP112" s="37">
        <f t="shared" si="46"/>
        <v>12520</v>
      </c>
      <c r="CQ112" s="189">
        <v>23.059999999999995</v>
      </c>
      <c r="CR112" s="80">
        <f>+CO112*'PRECIOS SEGUN ADJ (RURAL)'!$B$17*'PRECIOS SEGUN ADJ (RURAL)'!$C$17</f>
        <v>288711.2</v>
      </c>
      <c r="CS112" s="80" t="e" vm="1">
        <f>+[4]!NumLetras(CR112,"PESO","PESOS DOMINICANOS","$EE $m CON #d/100 CENTAVOS")</f>
        <v>#VALUE!</v>
      </c>
      <c r="CT112" s="201">
        <v>19</v>
      </c>
      <c r="CU112" s="202">
        <f t="shared" si="47"/>
        <v>760</v>
      </c>
      <c r="CV112" s="203">
        <v>220</v>
      </c>
      <c r="CW112" s="204">
        <f>+CT112*'PRECIOS SEGUN ADJ (RURAL)'!$B$18*'PRECIOS SEGUN ADJ (RURAL)'!$C$18</f>
        <v>167200</v>
      </c>
      <c r="CX112" s="204" t="e" vm="1">
        <f>+[4]!NumLetras(CW112,"PESO","PESOS DOMINICANOS","$EE $m CON #d/100 CENTAVOS")</f>
        <v>#VALUE!</v>
      </c>
      <c r="CY112" s="204">
        <f t="shared" si="61"/>
        <v>30096</v>
      </c>
      <c r="CZ112" s="165">
        <v>16</v>
      </c>
      <c r="DA112" s="37">
        <f t="shared" si="48"/>
        <v>640</v>
      </c>
      <c r="DB112" s="189">
        <v>21.83</v>
      </c>
      <c r="DC112" s="80">
        <f>+CZ112*'PRECIOS SEGUN ADJ (RURAL)'!$B$19*'PRECIOS SEGUN ADJ (RURAL)'!$C$19</f>
        <v>13971.199999999999</v>
      </c>
      <c r="DD112" s="80" t="e" vm="1">
        <f>+[4]!NumLetras(DC112,"PESO","PESOS DOMINICANOS","$EE $m CON #d/100 CENTAVOS")</f>
        <v>#VALUE!</v>
      </c>
      <c r="DE112" s="80">
        <f t="shared" si="62"/>
        <v>2514.8200000000002</v>
      </c>
      <c r="DF112" s="165">
        <v>48</v>
      </c>
      <c r="DG112" s="37">
        <f t="shared" si="49"/>
        <v>1920</v>
      </c>
      <c r="DH112" s="189">
        <v>33</v>
      </c>
      <c r="DI112" s="80">
        <f>+DF112*'PRECIOS SEGUN ADJ (RURAL)'!$B$20*'PRECIOS SEGUN ADJ (RURAL)'!$C$20</f>
        <v>63360</v>
      </c>
      <c r="DJ112" s="80" t="e" vm="1">
        <f>+[4]!NumLetras(DI112,"PESO","PESOS DOMINICANOS","$EE $m CON #d/100 CENTAVOS")</f>
        <v>#VALUE!</v>
      </c>
      <c r="DK112" s="80">
        <f t="shared" si="63"/>
        <v>1496424.2</v>
      </c>
      <c r="DL112" s="80" t="e" vm="1">
        <f>+[4]!NumLetras(DK112,"PESO","PESOS DOMINICANOS","$EE $m CON #d/100 CENTAVOS")</f>
        <v>#VALUE!</v>
      </c>
      <c r="DM112" s="80">
        <f t="shared" si="66"/>
        <v>1626658</v>
      </c>
      <c r="DN112" s="80" t="e" vm="1">
        <f>+[4]!NumLetras(DM112,"PESO","PESOS DOMINICANOS","$EE $m CON #d/100 CENTAVOS")</f>
        <v>#VALUE!</v>
      </c>
      <c r="DO112" s="80">
        <f t="shared" si="67"/>
        <v>130233.8</v>
      </c>
      <c r="DP112" s="80" t="e" vm="1">
        <f>+[4]!NumLetras(DO112,"PESO","PESOS DOMINICANOS","$EE $m CON #d/100 CENTAVOS")</f>
        <v>#VALUE!</v>
      </c>
      <c r="DQ112" s="80">
        <f t="shared" si="64"/>
        <v>325331.59999999998</v>
      </c>
      <c r="DR112" s="80" t="e" vm="1">
        <f>+[4]!NumLetras(DQ112,"PESO","PESOS DOMINICANOS","$EE $m CON #d/100 CENTAVOS")</f>
        <v>#VALUE!</v>
      </c>
      <c r="DS112" s="80">
        <f t="shared" si="65"/>
        <v>16266.58</v>
      </c>
      <c r="DT112" s="80"/>
      <c r="DU112" s="37" t="str">
        <f>+VLOOKUP(D112,'RURAL XENIA'!F:H,2,0)</f>
        <v>R-41</v>
      </c>
    </row>
    <row r="113" spans="1:125" hidden="1">
      <c r="A113" s="37">
        <v>112</v>
      </c>
      <c r="B113" s="37">
        <v>112</v>
      </c>
      <c r="C113" s="26" t="s">
        <v>3551</v>
      </c>
      <c r="D113" s="37">
        <v>131345182</v>
      </c>
      <c r="E113" s="37">
        <f>+VLOOKUP(D113,'INFORMACION DE PROVEEDORES'!C:I,2,0)</f>
        <v>131345182</v>
      </c>
      <c r="F113" s="26" t="str">
        <f>+VLOOKUP(D113,'INFORMACION DE PROVEEDORES'!C:J,4,0)</f>
        <v xml:space="preserve">CARLOS RANDY RODRIGUEZ, LAO </v>
      </c>
      <c r="G113" s="37" t="str">
        <f>+VLOOKUP(D113,'INFORMACION DE PROVEEDORES'!C:K,5,0)</f>
        <v>001-0818382-3</v>
      </c>
      <c r="H113" s="26" t="str">
        <f>+VLOOKUP(D113,'INFORMACION DE PROVEEDORES'!C:L,7,0)</f>
        <v xml:space="preserve">CARRETERA MELLA NO.4 , LUPERON, PUERTO PLATA </v>
      </c>
      <c r="I113" s="37" t="str">
        <f>+VLOOKUP(D113,'INFORMACION DE PROVEEDORES'!C:M,3,0)</f>
        <v xml:space="preserve"> JURÍDICA</v>
      </c>
      <c r="J113" s="37">
        <v>5</v>
      </c>
      <c r="K113" s="37">
        <v>342</v>
      </c>
      <c r="L113" s="37">
        <v>25</v>
      </c>
      <c r="M113" s="37">
        <f t="shared" si="52"/>
        <v>1000</v>
      </c>
      <c r="N113" s="189">
        <v>60.180000000000007</v>
      </c>
      <c r="O113" s="80">
        <f>+L113*'PRECIOS SEGUN ADJ (RURAL)'!$B$2*'PRECIOS SEGUN ADJ (RURAL)'!$C$2</f>
        <v>60180</v>
      </c>
      <c r="P113" s="80" t="e" vm="1">
        <f>+[4]!NumLetras(O113,"PESO","PESOS DOMINICANOS","$EE $m CON #d/100 CENTAVOS")</f>
        <v>#VALUE!</v>
      </c>
      <c r="Q113" s="80">
        <f t="shared" si="53"/>
        <v>9628.7999999999993</v>
      </c>
      <c r="R113" s="165">
        <v>6</v>
      </c>
      <c r="S113" s="37">
        <f t="shared" si="34"/>
        <v>240</v>
      </c>
      <c r="T113" s="189">
        <v>33</v>
      </c>
      <c r="U113" s="80">
        <f>+R113*'PRECIOS SEGUN ADJ (RURAL)'!$B$3*'PRECIOS SEGUN ADJ (RURAL)'!$C$3</f>
        <v>7920</v>
      </c>
      <c r="V113" s="80" t="e" vm="1">
        <f>+[4]!NumLetras(U113,"PESO","PESOS DOMINICANOS","$EE $m CON #d/100 CENTAVOS")</f>
        <v>#VALUE!</v>
      </c>
      <c r="W113" s="165">
        <v>54</v>
      </c>
      <c r="X113" s="37">
        <f t="shared" si="35"/>
        <v>2160</v>
      </c>
      <c r="Y113" s="189">
        <v>87.91</v>
      </c>
      <c r="Z113" s="80">
        <f>+W113*'PRECIOS SEGUN ADJ (RURAL)'!$B$4*'PRECIOS SEGUN ADJ (RURAL)'!$C$4</f>
        <v>189885.59999999998</v>
      </c>
      <c r="AA113" s="80" t="e" vm="1">
        <f>+[4]!NumLetras(Z113,"PESO","PESOS DOMINICANOS","$EE $m CON #d/100 CENTAVOS")</f>
        <v>#VALUE!</v>
      </c>
      <c r="AB113" s="80">
        <f t="shared" si="54"/>
        <v>34179.410000000003</v>
      </c>
      <c r="AC113" s="165">
        <v>64</v>
      </c>
      <c r="AD113" s="37">
        <f t="shared" si="36"/>
        <v>2560</v>
      </c>
      <c r="AE113" s="189">
        <v>53.95</v>
      </c>
      <c r="AF113" s="80">
        <f>+AC113*'PRECIOS SEGUN ADJ (RURAL)'!$B$5*'PRECIOS SEGUN ADJ (RURAL)'!$C$5</f>
        <v>138112</v>
      </c>
      <c r="AG113" s="80" t="e" vm="1">
        <f>+[4]!NumLetras(AF113,"PESO","PESOS DOMINICANOS","$EE $m CON #d/100 CENTAVOS")</f>
        <v>#VALUE!</v>
      </c>
      <c r="AH113" s="165">
        <v>10</v>
      </c>
      <c r="AI113" s="37">
        <f t="shared" si="37"/>
        <v>400</v>
      </c>
      <c r="AJ113" s="189">
        <v>29.05</v>
      </c>
      <c r="AK113" s="80">
        <f>+AH113*'PRECIOS SEGUN ADJ (RURAL)'!$B$6*'PRECIOS SEGUN ADJ (RURAL)'!$C$6</f>
        <v>11620</v>
      </c>
      <c r="AL113" s="80" t="e" vm="1">
        <f>+[4]!NumLetras(AK113,"PESO","PESOS DOMINICANOS","$EE $m CON #d/100 CENTAVOS")</f>
        <v>#VALUE!</v>
      </c>
      <c r="AM113" s="80">
        <f t="shared" si="55"/>
        <v>1859.2</v>
      </c>
      <c r="AN113" s="165">
        <v>21</v>
      </c>
      <c r="AO113" s="37">
        <f t="shared" si="38"/>
        <v>840</v>
      </c>
      <c r="AP113" s="189">
        <v>304.44</v>
      </c>
      <c r="AQ113" s="80">
        <f>+AN113*'PRECIOS SEGUN ADJ (RURAL)'!$B$7*'PRECIOS SEGUN ADJ (RURAL)'!$C$7</f>
        <v>255729.59999999998</v>
      </c>
      <c r="AR113" s="80" t="e" vm="1">
        <f>+[4]!NumLetras(AQ113,"PESO","PESOS DOMINICANOS","$EE $m CON #d/100 CENTAVOS")</f>
        <v>#VALUE!</v>
      </c>
      <c r="AS113" s="80">
        <f t="shared" si="56"/>
        <v>46031.33</v>
      </c>
      <c r="AT113" s="165">
        <v>6</v>
      </c>
      <c r="AU113" s="37">
        <f t="shared" si="39"/>
        <v>240</v>
      </c>
      <c r="AV113" s="189">
        <v>140.38999999999999</v>
      </c>
      <c r="AW113" s="80">
        <f>+AT113*'PRECIOS SEGUN ADJ (RURAL)'!$B$8*'PRECIOS SEGUN ADJ (RURAL)'!$C$8</f>
        <v>33693.599999999999</v>
      </c>
      <c r="AX113" s="80" t="e" vm="1">
        <f>+[4]!NumLetras(AW113,"PESO","PESOS DOMINICANOS","$EE $m CON #d/100 CENTAVOS")</f>
        <v>#VALUE!</v>
      </c>
      <c r="AY113" s="80">
        <f t="shared" si="57"/>
        <v>6064.85</v>
      </c>
      <c r="AZ113" s="165">
        <v>18</v>
      </c>
      <c r="BA113" s="37">
        <f t="shared" si="40"/>
        <v>720</v>
      </c>
      <c r="BB113" s="189">
        <v>68.099999999999994</v>
      </c>
      <c r="BC113" s="80">
        <f>+AZ113*'PRECIOS SEGUN ADJ (RURAL)'!$B$9*'PRECIOS SEGUN ADJ (RURAL)'!$C$9</f>
        <v>49032</v>
      </c>
      <c r="BD113" s="80" t="e" vm="1">
        <f>+[4]!NumLetras(BC113,"PESO","PESOS DOMINICANOS","$EE $m CON #d/100 CENTAVOS")</f>
        <v>#VALUE!</v>
      </c>
      <c r="BE113" s="165">
        <v>342</v>
      </c>
      <c r="BF113" s="37">
        <f t="shared" si="58"/>
        <v>6840</v>
      </c>
      <c r="BG113" s="189">
        <v>5.5</v>
      </c>
      <c r="BH113" s="80">
        <f>+BE113*'PRECIOS SEGUN ADJ (RURAL)'!$B$10*'PRECIOS SEGUN ADJ (RURAL)'!$C$10</f>
        <v>37620</v>
      </c>
      <c r="BI113" s="80" t="e" vm="1">
        <f>+[4]!NumLetras(BH113,"PESO","PESOS DOMINICANOS","$EE $m CON #d/100 CENTAVOS")</f>
        <v>#VALUE!</v>
      </c>
      <c r="BJ113" s="165">
        <v>342</v>
      </c>
      <c r="BK113" s="37">
        <f t="shared" si="41"/>
        <v>13680</v>
      </c>
      <c r="BL113" s="189">
        <v>7.1500000000000012</v>
      </c>
      <c r="BM113" s="80">
        <f>+BJ113*'PRECIOS SEGUN ADJ (RURAL)'!$B$11*'PRECIOS SEGUN ADJ (RURAL)'!$C$11</f>
        <v>97812</v>
      </c>
      <c r="BN113" s="80" t="e" vm="1">
        <f>+[4]!NumLetras(BM113,"PESO","PESOS DOMINICANOS","$EE $m CON #d/100 CENTAVOS")</f>
        <v>#VALUE!</v>
      </c>
      <c r="BO113" s="165">
        <v>342</v>
      </c>
      <c r="BP113" s="37">
        <f t="shared" si="42"/>
        <v>13680</v>
      </c>
      <c r="BQ113" s="189">
        <v>6.84</v>
      </c>
      <c r="BR113" s="80">
        <f>+BO113*'PRECIOS SEGUN ADJ (RURAL)'!$B$12*'PRECIOS SEGUN ADJ (RURAL)'!$C$12</f>
        <v>93571.199999999983</v>
      </c>
      <c r="BS113" s="80" t="e" vm="1">
        <f>+[4]!NumLetras(BR113,"PESO","PESOS DOMINICANOS","$EE $m CON #d/100 CENTAVOS")</f>
        <v>#VALUE!</v>
      </c>
      <c r="BT113" s="193">
        <v>45</v>
      </c>
      <c r="BU113" s="194">
        <f t="shared" si="43"/>
        <v>1800</v>
      </c>
      <c r="BV113" s="195">
        <v>21.68</v>
      </c>
      <c r="BW113" s="196">
        <f>+BT113*'PRECIOS SEGUN ADJ (RURAL)'!$B$13*'PRECIOS SEGUN ADJ (RURAL)'!$C$13</f>
        <v>39024</v>
      </c>
      <c r="BX113" s="196" t="e" vm="1">
        <f>+[4]!NumLetras(BW113,"PESO","PESOS DOMINICANOS","$EE $m CON #d/100 CENTAVOS")</f>
        <v>#VALUE!</v>
      </c>
      <c r="BY113" s="165">
        <v>342</v>
      </c>
      <c r="BZ113" s="37">
        <f t="shared" si="44"/>
        <v>13680</v>
      </c>
      <c r="CA113" s="189">
        <v>6.5999999999999988</v>
      </c>
      <c r="CB113" s="80">
        <f>+BY113*'PRECIOS SEGUN ADJ (RURAL)'!$B$14*'PRECIOS SEGUN ADJ (RURAL)'!$C$14</f>
        <v>90288</v>
      </c>
      <c r="CC113" s="80" t="e" vm="1">
        <f>+[4]!NumLetras(CB113,"PESO","PESOS DOMINICANOS","$EE $m CON #d/100 CENTAVOS")</f>
        <v>#VALUE!</v>
      </c>
      <c r="CD113" s="165">
        <v>13</v>
      </c>
      <c r="CE113" s="37">
        <f t="shared" si="45"/>
        <v>520</v>
      </c>
      <c r="CF113" s="189">
        <v>82.59999999999998</v>
      </c>
      <c r="CG113" s="80">
        <f>+CD113*'PRECIOS SEGUN ADJ (RURAL)'!$B$15*'PRECIOS SEGUN ADJ (RURAL)'!$C$15</f>
        <v>42952</v>
      </c>
      <c r="CH113" s="80" t="e" vm="1">
        <f>+[4]!NumLetras(CG113,"PESO","PESOS DOMINICANOS","$EE $m CON #d/100 CENTAVOS")</f>
        <v>#VALUE!</v>
      </c>
      <c r="CI113" s="80">
        <f t="shared" si="59"/>
        <v>7731.36</v>
      </c>
      <c r="CJ113" s="197">
        <v>342</v>
      </c>
      <c r="CK113" s="198">
        <f t="shared" si="60"/>
        <v>6840</v>
      </c>
      <c r="CL113" s="199">
        <v>5.5</v>
      </c>
      <c r="CM113" s="200">
        <f>+CJ113*'PRECIOS SEGUN ADJ (RURAL)'!$B$16*'PRECIOS SEGUN ADJ (RURAL)'!$C$16</f>
        <v>37620</v>
      </c>
      <c r="CN113" s="200" t="e" vm="1">
        <f>+[4]!NumLetras(CM113,"PESO","PESOS DOMINICANOS","$EE $m CON #d/100 CENTAVOS")</f>
        <v>#VALUE!</v>
      </c>
      <c r="CO113" s="165">
        <v>342</v>
      </c>
      <c r="CP113" s="37">
        <f t="shared" si="46"/>
        <v>13680</v>
      </c>
      <c r="CQ113" s="189">
        <v>23.059999999999995</v>
      </c>
      <c r="CR113" s="80">
        <f>+CO113*'PRECIOS SEGUN ADJ (RURAL)'!$B$17*'PRECIOS SEGUN ADJ (RURAL)'!$C$17</f>
        <v>315460.8</v>
      </c>
      <c r="CS113" s="80" t="e" vm="1">
        <f>+[4]!NumLetras(CR113,"PESO","PESOS DOMINICANOS","$EE $m CON #d/100 CENTAVOS")</f>
        <v>#VALUE!</v>
      </c>
      <c r="CT113" s="201">
        <v>21</v>
      </c>
      <c r="CU113" s="202">
        <f t="shared" si="47"/>
        <v>840</v>
      </c>
      <c r="CV113" s="203">
        <v>220</v>
      </c>
      <c r="CW113" s="204">
        <f>+CT113*'PRECIOS SEGUN ADJ (RURAL)'!$B$18*'PRECIOS SEGUN ADJ (RURAL)'!$C$18</f>
        <v>184800</v>
      </c>
      <c r="CX113" s="204" t="e" vm="1">
        <f>+[4]!NumLetras(CW113,"PESO","PESOS DOMINICANOS","$EE $m CON #d/100 CENTAVOS")</f>
        <v>#VALUE!</v>
      </c>
      <c r="CY113" s="204">
        <f t="shared" si="61"/>
        <v>33264</v>
      </c>
      <c r="CZ113" s="165">
        <v>17</v>
      </c>
      <c r="DA113" s="37">
        <f t="shared" si="48"/>
        <v>680</v>
      </c>
      <c r="DB113" s="189">
        <v>21.83</v>
      </c>
      <c r="DC113" s="80">
        <f>+CZ113*'PRECIOS SEGUN ADJ (RURAL)'!$B$19*'PRECIOS SEGUN ADJ (RURAL)'!$C$19</f>
        <v>14844.399999999998</v>
      </c>
      <c r="DD113" s="80" t="e" vm="1">
        <f>+[4]!NumLetras(DC113,"PESO","PESOS DOMINICANOS","$EE $m CON #d/100 CENTAVOS")</f>
        <v>#VALUE!</v>
      </c>
      <c r="DE113" s="80">
        <f t="shared" si="62"/>
        <v>2671.99</v>
      </c>
      <c r="DF113" s="165">
        <v>52</v>
      </c>
      <c r="DG113" s="37">
        <f t="shared" si="49"/>
        <v>2080</v>
      </c>
      <c r="DH113" s="189">
        <v>33</v>
      </c>
      <c r="DI113" s="80">
        <f>+DF113*'PRECIOS SEGUN ADJ (RURAL)'!$B$20*'PRECIOS SEGUN ADJ (RURAL)'!$C$20</f>
        <v>68640</v>
      </c>
      <c r="DJ113" s="80" t="e" vm="1">
        <f>+[4]!NumLetras(DI113,"PESO","PESOS DOMINICANOS","$EE $m CON #d/100 CENTAVOS")</f>
        <v>#VALUE!</v>
      </c>
      <c r="DK113" s="80">
        <f t="shared" si="63"/>
        <v>1627374.26</v>
      </c>
      <c r="DL113" s="80" t="e" vm="1">
        <f>+[4]!NumLetras(DK113,"PESO","PESOS DOMINICANOS","$EE $m CON #d/100 CENTAVOS")</f>
        <v>#VALUE!</v>
      </c>
      <c r="DM113" s="80">
        <f t="shared" si="66"/>
        <v>1768805.2</v>
      </c>
      <c r="DN113" s="80" t="e" vm="1">
        <f>+[4]!NumLetras(DM113,"PESO","PESOS DOMINICANOS","$EE $m CON #d/100 CENTAVOS")</f>
        <v>#VALUE!</v>
      </c>
      <c r="DO113" s="80">
        <f t="shared" si="67"/>
        <v>141430.94</v>
      </c>
      <c r="DP113" s="80" t="e" vm="1">
        <f>+[4]!NumLetras(DO113,"PESO","PESOS DOMINICANOS","$EE $m CON #d/100 CENTAVOS")</f>
        <v>#VALUE!</v>
      </c>
      <c r="DQ113" s="80">
        <f t="shared" si="64"/>
        <v>353761.04</v>
      </c>
      <c r="DR113" s="80" t="e" vm="1">
        <f>+[4]!NumLetras(DQ113,"PESO","PESOS DOMINICANOS","$EE $m CON #d/100 CENTAVOS")</f>
        <v>#VALUE!</v>
      </c>
      <c r="DS113" s="80">
        <f t="shared" si="65"/>
        <v>17688.05</v>
      </c>
      <c r="DT113" s="80"/>
      <c r="DU113" s="37" t="str">
        <f>+VLOOKUP(D113,'RURAL XENIA'!F:H,2,0)</f>
        <v>R-34</v>
      </c>
    </row>
    <row r="114" spans="1:125" hidden="1">
      <c r="A114" s="37">
        <v>113</v>
      </c>
      <c r="B114" s="37">
        <v>113</v>
      </c>
      <c r="C114" s="26" t="s">
        <v>3562</v>
      </c>
      <c r="D114" s="37">
        <v>132213947</v>
      </c>
      <c r="E114" s="37">
        <f>+VLOOKUP(D114,'INFORMACION DE PROVEEDORES'!C:I,2,0)</f>
        <v>132213947</v>
      </c>
      <c r="F114" s="26" t="str">
        <f>+VLOOKUP(D114,'INFORMACION DE PROVEEDORES'!C:J,4,0)</f>
        <v>ANA MERCEDES ROMERO LIRIANO</v>
      </c>
      <c r="G114" s="37" t="str">
        <f>+VLOOKUP(D114,'INFORMACION DE PROVEEDORES'!C:K,5,0)</f>
        <v>001-1659731-1</v>
      </c>
      <c r="H114" s="26" t="str">
        <f>+VLOOKUP(D114,'INFORMACION DE PROVEEDORES'!C:L,7,0)</f>
        <v>CALLE INTERIOR NO.9 ESQ. NO.2 URBANIZACION PALMA REAL</v>
      </c>
      <c r="I114" s="37" t="str">
        <f>+VLOOKUP(D114,'INFORMACION DE PROVEEDORES'!C:M,3,0)</f>
        <v xml:space="preserve"> JURÍDICA</v>
      </c>
      <c r="J114" s="37">
        <v>1</v>
      </c>
      <c r="K114" s="37">
        <v>259</v>
      </c>
      <c r="L114" s="37">
        <v>18</v>
      </c>
      <c r="M114" s="37">
        <f t="shared" si="52"/>
        <v>720</v>
      </c>
      <c r="N114" s="189">
        <v>60.180000000000007</v>
      </c>
      <c r="O114" s="80">
        <f>+L114*'PRECIOS SEGUN ADJ (RURAL)'!$B$2*'PRECIOS SEGUN ADJ (RURAL)'!$C$2</f>
        <v>43329.599999999999</v>
      </c>
      <c r="P114" s="80" t="e" vm="1">
        <f>+[4]!NumLetras(O114,"PESO","PESOS DOMINICANOS","$EE $m CON #d/100 CENTAVOS")</f>
        <v>#VALUE!</v>
      </c>
      <c r="Q114" s="80">
        <f t="shared" si="53"/>
        <v>6932.74</v>
      </c>
      <c r="R114" s="165">
        <v>3</v>
      </c>
      <c r="S114" s="37">
        <f t="shared" si="34"/>
        <v>120</v>
      </c>
      <c r="T114" s="189">
        <v>33</v>
      </c>
      <c r="U114" s="80">
        <f>+R114*'PRECIOS SEGUN ADJ (RURAL)'!$B$3*'PRECIOS SEGUN ADJ (RURAL)'!$C$3</f>
        <v>3960</v>
      </c>
      <c r="V114" s="80" t="e" vm="1">
        <f>+[4]!NumLetras(U114,"PESO","PESOS DOMINICANOS","$EE $m CON #d/100 CENTAVOS")</f>
        <v>#VALUE!</v>
      </c>
      <c r="W114" s="165">
        <v>40</v>
      </c>
      <c r="X114" s="37">
        <f t="shared" si="35"/>
        <v>1600</v>
      </c>
      <c r="Y114" s="189">
        <v>87.91</v>
      </c>
      <c r="Z114" s="80">
        <f>+W114*'PRECIOS SEGUN ADJ (RURAL)'!$B$4*'PRECIOS SEGUN ADJ (RURAL)'!$C$4</f>
        <v>140656</v>
      </c>
      <c r="AA114" s="80" t="e" vm="1">
        <f>+[4]!NumLetras(Z114,"PESO","PESOS DOMINICANOS","$EE $m CON #d/100 CENTAVOS")</f>
        <v>#VALUE!</v>
      </c>
      <c r="AB114" s="80">
        <f t="shared" si="54"/>
        <v>25318.080000000002</v>
      </c>
      <c r="AC114" s="165">
        <v>48</v>
      </c>
      <c r="AD114" s="37">
        <f t="shared" si="36"/>
        <v>1920</v>
      </c>
      <c r="AE114" s="189">
        <v>53.95</v>
      </c>
      <c r="AF114" s="80">
        <f>+AC114*'PRECIOS SEGUN ADJ (RURAL)'!$B$5*'PRECIOS SEGUN ADJ (RURAL)'!$C$5</f>
        <v>103584.00000000001</v>
      </c>
      <c r="AG114" s="80" t="e" vm="1">
        <f>+[4]!NumLetras(AF114,"PESO","PESOS DOMINICANOS","$EE $m CON #d/100 CENTAVOS")</f>
        <v>#VALUE!</v>
      </c>
      <c r="AH114" s="165">
        <v>6</v>
      </c>
      <c r="AI114" s="37">
        <f t="shared" si="37"/>
        <v>240</v>
      </c>
      <c r="AJ114" s="189">
        <v>29.05</v>
      </c>
      <c r="AK114" s="80">
        <f>+AH114*'PRECIOS SEGUN ADJ (RURAL)'!$B$6*'PRECIOS SEGUN ADJ (RURAL)'!$C$6</f>
        <v>6972</v>
      </c>
      <c r="AL114" s="80" t="e" vm="1">
        <f>+[4]!NumLetras(AK114,"PESO","PESOS DOMINICANOS","$EE $m CON #d/100 CENTAVOS")</f>
        <v>#VALUE!</v>
      </c>
      <c r="AM114" s="80">
        <f t="shared" si="55"/>
        <v>1115.52</v>
      </c>
      <c r="AN114" s="165">
        <v>15</v>
      </c>
      <c r="AO114" s="37">
        <f t="shared" si="38"/>
        <v>600</v>
      </c>
      <c r="AP114" s="189">
        <v>304.44</v>
      </c>
      <c r="AQ114" s="80">
        <f>+AN114*'PRECIOS SEGUN ADJ (RURAL)'!$B$7*'PRECIOS SEGUN ADJ (RURAL)'!$C$7</f>
        <v>182664</v>
      </c>
      <c r="AR114" s="80" t="e" vm="1">
        <f>+[4]!NumLetras(AQ114,"PESO","PESOS DOMINICANOS","$EE $m CON #d/100 CENTAVOS")</f>
        <v>#VALUE!</v>
      </c>
      <c r="AS114" s="80">
        <f t="shared" si="56"/>
        <v>32879.519999999997</v>
      </c>
      <c r="AT114" s="165">
        <v>3</v>
      </c>
      <c r="AU114" s="37">
        <f t="shared" si="39"/>
        <v>120</v>
      </c>
      <c r="AV114" s="189">
        <v>140.38999999999999</v>
      </c>
      <c r="AW114" s="80">
        <f>+AT114*'PRECIOS SEGUN ADJ (RURAL)'!$B$8*'PRECIOS SEGUN ADJ (RURAL)'!$C$8</f>
        <v>16846.8</v>
      </c>
      <c r="AX114" s="80" t="e" vm="1">
        <f>+[4]!NumLetras(AW114,"PESO","PESOS DOMINICANOS","$EE $m CON #d/100 CENTAVOS")</f>
        <v>#VALUE!</v>
      </c>
      <c r="AY114" s="80">
        <f t="shared" si="57"/>
        <v>3032.42</v>
      </c>
      <c r="AZ114" s="165">
        <v>12</v>
      </c>
      <c r="BA114" s="37">
        <f t="shared" si="40"/>
        <v>480</v>
      </c>
      <c r="BB114" s="189">
        <v>68.099999999999994</v>
      </c>
      <c r="BC114" s="80">
        <f>+AZ114*'PRECIOS SEGUN ADJ (RURAL)'!$B$9*'PRECIOS SEGUN ADJ (RURAL)'!$C$9</f>
        <v>32687.999999999996</v>
      </c>
      <c r="BD114" s="80" t="e" vm="1">
        <f>+[4]!NumLetras(BC114,"PESO","PESOS DOMINICANOS","$EE $m CON #d/100 CENTAVOS")</f>
        <v>#VALUE!</v>
      </c>
      <c r="BE114" s="165">
        <v>259</v>
      </c>
      <c r="BF114" s="37">
        <f t="shared" si="58"/>
        <v>5180</v>
      </c>
      <c r="BG114" s="189">
        <v>5.5</v>
      </c>
      <c r="BH114" s="80">
        <f>+BE114*'PRECIOS SEGUN ADJ (RURAL)'!$B$10*'PRECIOS SEGUN ADJ (RURAL)'!$C$10</f>
        <v>28490</v>
      </c>
      <c r="BI114" s="80" t="e" vm="1">
        <f>+[4]!NumLetras(BH114,"PESO","PESOS DOMINICANOS","$EE $m CON #d/100 CENTAVOS")</f>
        <v>#VALUE!</v>
      </c>
      <c r="BJ114" s="165">
        <v>259</v>
      </c>
      <c r="BK114" s="37">
        <f t="shared" si="41"/>
        <v>10360</v>
      </c>
      <c r="BL114" s="189">
        <v>7.1500000000000012</v>
      </c>
      <c r="BM114" s="80">
        <f>+BJ114*'PRECIOS SEGUN ADJ (RURAL)'!$B$11*'PRECIOS SEGUN ADJ (RURAL)'!$C$11</f>
        <v>74074</v>
      </c>
      <c r="BN114" s="80" t="e" vm="1">
        <f>+[4]!NumLetras(BM114,"PESO","PESOS DOMINICANOS","$EE $m CON #d/100 CENTAVOS")</f>
        <v>#VALUE!</v>
      </c>
      <c r="BO114" s="165">
        <v>259</v>
      </c>
      <c r="BP114" s="37">
        <f t="shared" si="42"/>
        <v>10360</v>
      </c>
      <c r="BQ114" s="189">
        <v>6.84</v>
      </c>
      <c r="BR114" s="80">
        <f>+BO114*'PRECIOS SEGUN ADJ (RURAL)'!$B$12*'PRECIOS SEGUN ADJ (RURAL)'!$C$12</f>
        <v>70862.399999999994</v>
      </c>
      <c r="BS114" s="80" t="e" vm="1">
        <f>+[4]!NumLetras(BR114,"PESO","PESOS DOMINICANOS","$EE $m CON #d/100 CENTAVOS")</f>
        <v>#VALUE!</v>
      </c>
      <c r="BT114" s="193">
        <v>33</v>
      </c>
      <c r="BU114" s="194">
        <f t="shared" si="43"/>
        <v>1320</v>
      </c>
      <c r="BV114" s="195">
        <v>21.68</v>
      </c>
      <c r="BW114" s="196">
        <f>+BT114*'PRECIOS SEGUN ADJ (RURAL)'!$B$13*'PRECIOS SEGUN ADJ (RURAL)'!$C$13</f>
        <v>28617.599999999999</v>
      </c>
      <c r="BX114" s="196" t="e" vm="1">
        <f>+[4]!NumLetras(BW114,"PESO","PESOS DOMINICANOS","$EE $m CON #d/100 CENTAVOS")</f>
        <v>#VALUE!</v>
      </c>
      <c r="BY114" s="165">
        <v>259</v>
      </c>
      <c r="BZ114" s="37">
        <f t="shared" si="44"/>
        <v>10360</v>
      </c>
      <c r="CA114" s="189">
        <v>6.5999999999999988</v>
      </c>
      <c r="CB114" s="80">
        <f>+BY114*'PRECIOS SEGUN ADJ (RURAL)'!$B$14*'PRECIOS SEGUN ADJ (RURAL)'!$C$14</f>
        <v>68376</v>
      </c>
      <c r="CC114" s="80" t="e" vm="1">
        <f>+[4]!NumLetras(CB114,"PESO","PESOS DOMINICANOS","$EE $m CON #d/100 CENTAVOS")</f>
        <v>#VALUE!</v>
      </c>
      <c r="CD114" s="165">
        <v>9</v>
      </c>
      <c r="CE114" s="37">
        <f t="shared" si="45"/>
        <v>360</v>
      </c>
      <c r="CF114" s="189">
        <v>82.59999999999998</v>
      </c>
      <c r="CG114" s="80">
        <f>+CD114*'PRECIOS SEGUN ADJ (RURAL)'!$B$15*'PRECIOS SEGUN ADJ (RURAL)'!$C$15</f>
        <v>29736</v>
      </c>
      <c r="CH114" s="80" t="e" vm="1">
        <f>+[4]!NumLetras(CG114,"PESO","PESOS DOMINICANOS","$EE $m CON #d/100 CENTAVOS")</f>
        <v>#VALUE!</v>
      </c>
      <c r="CI114" s="80">
        <f t="shared" si="59"/>
        <v>5352.48</v>
      </c>
      <c r="CJ114" s="197">
        <v>259</v>
      </c>
      <c r="CK114" s="198">
        <f t="shared" si="60"/>
        <v>5180</v>
      </c>
      <c r="CL114" s="199">
        <v>5.5</v>
      </c>
      <c r="CM114" s="200">
        <f>+CJ114*'PRECIOS SEGUN ADJ (RURAL)'!$B$16*'PRECIOS SEGUN ADJ (RURAL)'!$C$16</f>
        <v>28490</v>
      </c>
      <c r="CN114" s="200" t="e" vm="1">
        <f>+[4]!NumLetras(CM114,"PESO","PESOS DOMINICANOS","$EE $m CON #d/100 CENTAVOS")</f>
        <v>#VALUE!</v>
      </c>
      <c r="CO114" s="165">
        <v>259</v>
      </c>
      <c r="CP114" s="37">
        <f t="shared" si="46"/>
        <v>10360</v>
      </c>
      <c r="CQ114" s="189">
        <v>23.059999999999995</v>
      </c>
      <c r="CR114" s="80">
        <f>+CO114*'PRECIOS SEGUN ADJ (RURAL)'!$B$17*'PRECIOS SEGUN ADJ (RURAL)'!$C$17</f>
        <v>238901.6</v>
      </c>
      <c r="CS114" s="80" t="e" vm="1">
        <f>+[4]!NumLetras(CR114,"PESO","PESOS DOMINICANOS","$EE $m CON #d/100 CENTAVOS")</f>
        <v>#VALUE!</v>
      </c>
      <c r="CT114" s="201">
        <v>15</v>
      </c>
      <c r="CU114" s="202">
        <f t="shared" si="47"/>
        <v>600</v>
      </c>
      <c r="CV114" s="203">
        <v>220</v>
      </c>
      <c r="CW114" s="204">
        <f>+CT114*'PRECIOS SEGUN ADJ (RURAL)'!$B$18*'PRECIOS SEGUN ADJ (RURAL)'!$C$18</f>
        <v>132000</v>
      </c>
      <c r="CX114" s="204" t="e" vm="1">
        <f>+[4]!NumLetras(CW114,"PESO","PESOS DOMINICANOS","$EE $m CON #d/100 CENTAVOS")</f>
        <v>#VALUE!</v>
      </c>
      <c r="CY114" s="204">
        <f t="shared" si="61"/>
        <v>23760</v>
      </c>
      <c r="CZ114" s="165">
        <v>11</v>
      </c>
      <c r="DA114" s="37">
        <f t="shared" si="48"/>
        <v>440</v>
      </c>
      <c r="DB114" s="189">
        <v>21.83</v>
      </c>
      <c r="DC114" s="80">
        <f>+CZ114*'PRECIOS SEGUN ADJ (RURAL)'!$B$19*'PRECIOS SEGUN ADJ (RURAL)'!$C$19</f>
        <v>9605.2000000000007</v>
      </c>
      <c r="DD114" s="80" t="e" vm="1">
        <f>+[4]!NumLetras(DC114,"PESO","PESOS DOMINICANOS","$EE $m CON #d/100 CENTAVOS")</f>
        <v>#VALUE!</v>
      </c>
      <c r="DE114" s="80">
        <f t="shared" si="62"/>
        <v>1728.94</v>
      </c>
      <c r="DF114" s="165">
        <v>38</v>
      </c>
      <c r="DG114" s="37">
        <f t="shared" si="49"/>
        <v>1520</v>
      </c>
      <c r="DH114" s="189">
        <v>33</v>
      </c>
      <c r="DI114" s="80">
        <f>+DF114*'PRECIOS SEGUN ADJ (RURAL)'!$B$20*'PRECIOS SEGUN ADJ (RURAL)'!$C$20</f>
        <v>50160</v>
      </c>
      <c r="DJ114" s="80" t="e" vm="1">
        <f>+[4]!NumLetras(DI114,"PESO","PESOS DOMINICANOS","$EE $m CON #d/100 CENTAVOS")</f>
        <v>#VALUE!</v>
      </c>
      <c r="DK114" s="80">
        <f t="shared" si="63"/>
        <v>1189893.5000000002</v>
      </c>
      <c r="DL114" s="80" t="e" vm="1">
        <f>+[4]!NumLetras(DK114,"PESO","PESOS DOMINICANOS","$EE $m CON #d/100 CENTAVOS")</f>
        <v>#VALUE!</v>
      </c>
      <c r="DM114" s="80">
        <f t="shared" si="66"/>
        <v>1290013.2000000002</v>
      </c>
      <c r="DN114" s="80" t="e" vm="1">
        <f>+[4]!NumLetras(DM114,"PESO","PESOS DOMINICANOS","$EE $m CON #d/100 CENTAVOS")</f>
        <v>#VALUE!</v>
      </c>
      <c r="DO114" s="80">
        <f t="shared" si="67"/>
        <v>100119.69999999998</v>
      </c>
      <c r="DP114" s="80" t="e" vm="1">
        <f>+[4]!NumLetras(DO114,"PESO","PESOS DOMINICANOS","$EE $m CON #d/100 CENTAVOS")</f>
        <v>#VALUE!</v>
      </c>
      <c r="DQ114" s="80">
        <f t="shared" si="64"/>
        <v>258002.64</v>
      </c>
      <c r="DR114" s="80" t="e" vm="1">
        <f>+[4]!NumLetras(DQ114,"PESO","PESOS DOMINICANOS","$EE $m CON #d/100 CENTAVOS")</f>
        <v>#VALUE!</v>
      </c>
      <c r="DS114" s="80">
        <f t="shared" si="65"/>
        <v>12900.13</v>
      </c>
      <c r="DT114" s="80"/>
      <c r="DU114" s="37" t="str">
        <f>+VLOOKUP(D114,'RURAL XENIA'!F:H,2,0)</f>
        <v>R-41</v>
      </c>
    </row>
    <row r="115" spans="1:125" hidden="1">
      <c r="A115" s="37">
        <v>114</v>
      </c>
      <c r="B115" s="37">
        <v>114</v>
      </c>
      <c r="C115" s="26" t="s">
        <v>3573</v>
      </c>
      <c r="D115" s="37">
        <v>132079282</v>
      </c>
      <c r="E115" s="37">
        <f>+VLOOKUP(D115,'INFORMACION DE PROVEEDORES'!C:I,2,0)</f>
        <v>132079282</v>
      </c>
      <c r="F115" s="26" t="str">
        <f>+VLOOKUP(D115,'INFORMACION DE PROVEEDORES'!C:J,4,0)</f>
        <v>EUDY CHANEL RAMIREZ PUJOLS</v>
      </c>
      <c r="G115" s="37" t="str">
        <f>+VLOOKUP(D115,'INFORMACION DE PROVEEDORES'!C:K,5,0)</f>
        <v>010-0064284-1</v>
      </c>
      <c r="H115" s="26" t="str">
        <f>+VLOOKUP(D115,'INFORMACION DE PROVEEDORES'!C:L,7,0)</f>
        <v xml:space="preserve">CALLE BARTOLOME DE OLEGARIO PEREZ NO. 174, AZUA </v>
      </c>
      <c r="I115" s="37" t="str">
        <f>+VLOOKUP(D115,'INFORMACION DE PROVEEDORES'!C:M,3,0)</f>
        <v xml:space="preserve"> JURÍDICA</v>
      </c>
      <c r="J115" s="37">
        <v>4</v>
      </c>
      <c r="K115" s="37">
        <v>104</v>
      </c>
      <c r="L115" s="37">
        <v>9</v>
      </c>
      <c r="M115" s="37">
        <f t="shared" si="52"/>
        <v>360</v>
      </c>
      <c r="N115" s="189">
        <v>60.180000000000007</v>
      </c>
      <c r="O115" s="80">
        <f>+L115*'PRECIOS SEGUN ADJ (RURAL)'!$B$2*'PRECIOS SEGUN ADJ (RURAL)'!$C$2</f>
        <v>21664.799999999999</v>
      </c>
      <c r="P115" s="80" t="e" vm="1">
        <f>+[4]!NumLetras(O115,"PESO","PESOS DOMINICANOS","$EE $m CON #d/100 CENTAVOS")</f>
        <v>#VALUE!</v>
      </c>
      <c r="Q115" s="80">
        <f t="shared" si="53"/>
        <v>3466.37</v>
      </c>
      <c r="R115" s="165">
        <v>4</v>
      </c>
      <c r="S115" s="37">
        <f t="shared" si="34"/>
        <v>160</v>
      </c>
      <c r="T115" s="189">
        <v>33</v>
      </c>
      <c r="U115" s="80">
        <f>+R115*'PRECIOS SEGUN ADJ (RURAL)'!$B$3*'PRECIOS SEGUN ADJ (RURAL)'!$C$3</f>
        <v>5280</v>
      </c>
      <c r="V115" s="80" t="e" vm="1">
        <f>+[4]!NumLetras(U115,"PESO","PESOS DOMINICANOS","$EE $m CON #d/100 CENTAVOS")</f>
        <v>#VALUE!</v>
      </c>
      <c r="W115" s="165">
        <v>18</v>
      </c>
      <c r="X115" s="37">
        <f t="shared" si="35"/>
        <v>720</v>
      </c>
      <c r="Y115" s="189">
        <v>87.91</v>
      </c>
      <c r="Z115" s="80">
        <f>+W115*'PRECIOS SEGUN ADJ (RURAL)'!$B$4*'PRECIOS SEGUN ADJ (RURAL)'!$C$4</f>
        <v>63295.199999999997</v>
      </c>
      <c r="AA115" s="80" t="e" vm="1">
        <f>+[4]!NumLetras(Z115,"PESO","PESOS DOMINICANOS","$EE $m CON #d/100 CENTAVOS")</f>
        <v>#VALUE!</v>
      </c>
      <c r="AB115" s="80">
        <f t="shared" si="54"/>
        <v>11393.14</v>
      </c>
      <c r="AC115" s="165">
        <v>21</v>
      </c>
      <c r="AD115" s="37">
        <f t="shared" si="36"/>
        <v>840</v>
      </c>
      <c r="AE115" s="189">
        <v>53.95</v>
      </c>
      <c r="AF115" s="80">
        <f>+AC115*'PRECIOS SEGUN ADJ (RURAL)'!$B$5*'PRECIOS SEGUN ADJ (RURAL)'!$C$5</f>
        <v>45318</v>
      </c>
      <c r="AG115" s="80" t="e" vm="1">
        <f>+[4]!NumLetras(AF115,"PESO","PESOS DOMINICANOS","$EE $m CON #d/100 CENTAVOS")</f>
        <v>#VALUE!</v>
      </c>
      <c r="AH115" s="165">
        <v>5</v>
      </c>
      <c r="AI115" s="37">
        <f t="shared" si="37"/>
        <v>200</v>
      </c>
      <c r="AJ115" s="189">
        <v>29.05</v>
      </c>
      <c r="AK115" s="80">
        <f>+AH115*'PRECIOS SEGUN ADJ (RURAL)'!$B$6*'PRECIOS SEGUN ADJ (RURAL)'!$C$6</f>
        <v>5810</v>
      </c>
      <c r="AL115" s="80" t="e" vm="1">
        <f>+[4]!NumLetras(AK115,"PESO","PESOS DOMINICANOS","$EE $m CON #d/100 CENTAVOS")</f>
        <v>#VALUE!</v>
      </c>
      <c r="AM115" s="80">
        <f t="shared" si="55"/>
        <v>929.6</v>
      </c>
      <c r="AN115" s="165">
        <v>8</v>
      </c>
      <c r="AO115" s="37">
        <f t="shared" si="38"/>
        <v>320</v>
      </c>
      <c r="AP115" s="189">
        <v>304.44</v>
      </c>
      <c r="AQ115" s="80">
        <f>+AN115*'PRECIOS SEGUN ADJ (RURAL)'!$B$7*'PRECIOS SEGUN ADJ (RURAL)'!$C$7</f>
        <v>97420.800000000003</v>
      </c>
      <c r="AR115" s="80" t="e" vm="1">
        <f>+[4]!NumLetras(AQ115,"PESO","PESOS DOMINICANOS","$EE $m CON #d/100 CENTAVOS")</f>
        <v>#VALUE!</v>
      </c>
      <c r="AS115" s="80">
        <f t="shared" si="56"/>
        <v>17535.740000000002</v>
      </c>
      <c r="AT115" s="165">
        <v>4</v>
      </c>
      <c r="AU115" s="37">
        <f t="shared" si="39"/>
        <v>160</v>
      </c>
      <c r="AV115" s="189">
        <v>140.38999999999999</v>
      </c>
      <c r="AW115" s="80">
        <f>+AT115*'PRECIOS SEGUN ADJ (RURAL)'!$B$8*'PRECIOS SEGUN ADJ (RURAL)'!$C$8</f>
        <v>22462.399999999998</v>
      </c>
      <c r="AX115" s="80" t="e" vm="1">
        <f>+[4]!NumLetras(AW115,"PESO","PESOS DOMINICANOS","$EE $m CON #d/100 CENTAVOS")</f>
        <v>#VALUE!</v>
      </c>
      <c r="AY115" s="80">
        <f t="shared" si="57"/>
        <v>4043.23</v>
      </c>
      <c r="AZ115" s="165">
        <v>7</v>
      </c>
      <c r="BA115" s="37">
        <f t="shared" si="40"/>
        <v>280</v>
      </c>
      <c r="BB115" s="189">
        <v>68.099999999999994</v>
      </c>
      <c r="BC115" s="80">
        <f>+AZ115*'PRECIOS SEGUN ADJ (RURAL)'!$B$9*'PRECIOS SEGUN ADJ (RURAL)'!$C$9</f>
        <v>19067.999999999996</v>
      </c>
      <c r="BD115" s="80" t="e" vm="1">
        <f>+[4]!NumLetras(BC115,"PESO","PESOS DOMINICANOS","$EE $m CON #d/100 CENTAVOS")</f>
        <v>#VALUE!</v>
      </c>
      <c r="BE115" s="165">
        <v>104</v>
      </c>
      <c r="BF115" s="37">
        <f t="shared" si="58"/>
        <v>2080</v>
      </c>
      <c r="BG115" s="189">
        <v>5.5</v>
      </c>
      <c r="BH115" s="80">
        <f>+BE115*'PRECIOS SEGUN ADJ (RURAL)'!$B$10*'PRECIOS SEGUN ADJ (RURAL)'!$C$10</f>
        <v>11440</v>
      </c>
      <c r="BI115" s="80" t="e" vm="1">
        <f>+[4]!NumLetras(BH115,"PESO","PESOS DOMINICANOS","$EE $m CON #d/100 CENTAVOS")</f>
        <v>#VALUE!</v>
      </c>
      <c r="BJ115" s="165">
        <v>104</v>
      </c>
      <c r="BK115" s="37">
        <f t="shared" si="41"/>
        <v>4160</v>
      </c>
      <c r="BL115" s="189">
        <v>7.1500000000000012</v>
      </c>
      <c r="BM115" s="80">
        <f>+BJ115*'PRECIOS SEGUN ADJ (RURAL)'!$B$11*'PRECIOS SEGUN ADJ (RURAL)'!$C$11</f>
        <v>29744</v>
      </c>
      <c r="BN115" s="80" t="e" vm="1">
        <f>+[4]!NumLetras(BM115,"PESO","PESOS DOMINICANOS","$EE $m CON #d/100 CENTAVOS")</f>
        <v>#VALUE!</v>
      </c>
      <c r="BO115" s="165">
        <v>104</v>
      </c>
      <c r="BP115" s="37">
        <f t="shared" si="42"/>
        <v>4160</v>
      </c>
      <c r="BQ115" s="189">
        <v>6.84</v>
      </c>
      <c r="BR115" s="80">
        <f>+BO115*'PRECIOS SEGUN ADJ (RURAL)'!$B$12*'PRECIOS SEGUN ADJ (RURAL)'!$C$12</f>
        <v>28454.400000000001</v>
      </c>
      <c r="BS115" s="80" t="e" vm="1">
        <f>+[4]!NumLetras(BR115,"PESO","PESOS DOMINICANOS","$EE $m CON #d/100 CENTAVOS")</f>
        <v>#VALUE!</v>
      </c>
      <c r="BT115" s="193">
        <v>16</v>
      </c>
      <c r="BU115" s="194">
        <f t="shared" si="43"/>
        <v>640</v>
      </c>
      <c r="BV115" s="195">
        <v>21.68</v>
      </c>
      <c r="BW115" s="196">
        <f>+BT115*'PRECIOS SEGUN ADJ (RURAL)'!$B$13*'PRECIOS SEGUN ADJ (RURAL)'!$C$13</f>
        <v>13875.2</v>
      </c>
      <c r="BX115" s="196" t="e" vm="1">
        <f>+[4]!NumLetras(BW115,"PESO","PESOS DOMINICANOS","$EE $m CON #d/100 CENTAVOS")</f>
        <v>#VALUE!</v>
      </c>
      <c r="BY115" s="165">
        <v>104</v>
      </c>
      <c r="BZ115" s="37">
        <f t="shared" si="44"/>
        <v>4160</v>
      </c>
      <c r="CA115" s="189">
        <v>6.5999999999999988</v>
      </c>
      <c r="CB115" s="80">
        <f>+BY115*'PRECIOS SEGUN ADJ (RURAL)'!$B$14*'PRECIOS SEGUN ADJ (RURAL)'!$C$14</f>
        <v>27456</v>
      </c>
      <c r="CC115" s="80" t="e" vm="1">
        <f>+[4]!NumLetras(CB115,"PESO","PESOS DOMINICANOS","$EE $m CON #d/100 CENTAVOS")</f>
        <v>#VALUE!</v>
      </c>
      <c r="CD115" s="165">
        <v>6</v>
      </c>
      <c r="CE115" s="37">
        <f t="shared" si="45"/>
        <v>240</v>
      </c>
      <c r="CF115" s="189">
        <v>82.59999999999998</v>
      </c>
      <c r="CG115" s="80">
        <f>+CD115*'PRECIOS SEGUN ADJ (RURAL)'!$B$15*'PRECIOS SEGUN ADJ (RURAL)'!$C$15</f>
        <v>19824</v>
      </c>
      <c r="CH115" s="80" t="e" vm="1">
        <f>+[4]!NumLetras(CG115,"PESO","PESOS DOMINICANOS","$EE $m CON #d/100 CENTAVOS")</f>
        <v>#VALUE!</v>
      </c>
      <c r="CI115" s="80">
        <f t="shared" si="59"/>
        <v>3568.32</v>
      </c>
      <c r="CJ115" s="197">
        <v>104</v>
      </c>
      <c r="CK115" s="198">
        <f t="shared" si="60"/>
        <v>2080</v>
      </c>
      <c r="CL115" s="199">
        <v>5.5</v>
      </c>
      <c r="CM115" s="200">
        <f>+CJ115*'PRECIOS SEGUN ADJ (RURAL)'!$B$16*'PRECIOS SEGUN ADJ (RURAL)'!$C$16</f>
        <v>11440</v>
      </c>
      <c r="CN115" s="200" t="e" vm="1">
        <f>+[4]!NumLetras(CM115,"PESO","PESOS DOMINICANOS","$EE $m CON #d/100 CENTAVOS")</f>
        <v>#VALUE!</v>
      </c>
      <c r="CO115" s="165">
        <v>104</v>
      </c>
      <c r="CP115" s="37">
        <f t="shared" si="46"/>
        <v>4160</v>
      </c>
      <c r="CQ115" s="189">
        <v>23.059999999999995</v>
      </c>
      <c r="CR115" s="80">
        <f>+CO115*'PRECIOS SEGUN ADJ (RURAL)'!$B$17*'PRECIOS SEGUN ADJ (RURAL)'!$C$17</f>
        <v>95929.599999999991</v>
      </c>
      <c r="CS115" s="80" t="e" vm="1">
        <f>+[4]!NumLetras(CR115,"PESO","PESOS DOMINICANOS","$EE $m CON #d/100 CENTAVOS")</f>
        <v>#VALUE!</v>
      </c>
      <c r="CT115" s="201">
        <v>8</v>
      </c>
      <c r="CU115" s="202">
        <f t="shared" si="47"/>
        <v>320</v>
      </c>
      <c r="CV115" s="203">
        <v>220</v>
      </c>
      <c r="CW115" s="204">
        <f>+CT115*'PRECIOS SEGUN ADJ (RURAL)'!$B$18*'PRECIOS SEGUN ADJ (RURAL)'!$C$18</f>
        <v>70400</v>
      </c>
      <c r="CX115" s="204" t="e" vm="1">
        <f>+[4]!NumLetras(CW115,"PESO","PESOS DOMINICANOS","$EE $m CON #d/100 CENTAVOS")</f>
        <v>#VALUE!</v>
      </c>
      <c r="CY115" s="204">
        <f t="shared" si="61"/>
        <v>12672</v>
      </c>
      <c r="CZ115" s="165">
        <v>7</v>
      </c>
      <c r="DA115" s="37">
        <f t="shared" si="48"/>
        <v>280</v>
      </c>
      <c r="DB115" s="189">
        <v>21.83</v>
      </c>
      <c r="DC115" s="80">
        <f>+CZ115*'PRECIOS SEGUN ADJ (RURAL)'!$B$19*'PRECIOS SEGUN ADJ (RURAL)'!$C$19</f>
        <v>6112.4</v>
      </c>
      <c r="DD115" s="80" t="e" vm="1">
        <f>+[4]!NumLetras(DC115,"PESO","PESOS DOMINICANOS","$EE $m CON #d/100 CENTAVOS")</f>
        <v>#VALUE!</v>
      </c>
      <c r="DE115" s="80">
        <f t="shared" si="62"/>
        <v>1100.23</v>
      </c>
      <c r="DF115" s="165">
        <v>17</v>
      </c>
      <c r="DG115" s="37">
        <f t="shared" si="49"/>
        <v>680</v>
      </c>
      <c r="DH115" s="189">
        <v>33</v>
      </c>
      <c r="DI115" s="80">
        <f>+DF115*'PRECIOS SEGUN ADJ (RURAL)'!$B$20*'PRECIOS SEGUN ADJ (RURAL)'!$C$20</f>
        <v>22440</v>
      </c>
      <c r="DJ115" s="80" t="e" vm="1">
        <f>+[4]!NumLetras(DI115,"PESO","PESOS DOMINICANOS","$EE $m CON #d/100 CENTAVOS")</f>
        <v>#VALUE!</v>
      </c>
      <c r="DK115" s="80">
        <f t="shared" si="63"/>
        <v>562726.17000000004</v>
      </c>
      <c r="DL115" s="80" t="e" vm="1">
        <f>+[4]!NumLetras(DK115,"PESO","PESOS DOMINICANOS","$EE $m CON #d/100 CENTAVOS")</f>
        <v>#VALUE!</v>
      </c>
      <c r="DM115" s="80">
        <f t="shared" si="66"/>
        <v>617434.80000000005</v>
      </c>
      <c r="DN115" s="80" t="e" vm="1">
        <f>+[4]!NumLetras(DM115,"PESO","PESOS DOMINICANOS","$EE $m CON #d/100 CENTAVOS")</f>
        <v>#VALUE!</v>
      </c>
      <c r="DO115" s="80">
        <f t="shared" si="67"/>
        <v>54708.630000000005</v>
      </c>
      <c r="DP115" s="80" t="e" vm="1">
        <f>+[4]!NumLetras(DO115,"PESO","PESOS DOMINICANOS","$EE $m CON #d/100 CENTAVOS")</f>
        <v>#VALUE!</v>
      </c>
      <c r="DQ115" s="80">
        <f t="shared" si="64"/>
        <v>123486.96</v>
      </c>
      <c r="DR115" s="80" t="e" vm="1">
        <f>+[4]!NumLetras(DQ115,"PESO","PESOS DOMINICANOS","$EE $m CON #d/100 CENTAVOS")</f>
        <v>#VALUE!</v>
      </c>
      <c r="DS115" s="80">
        <f t="shared" si="65"/>
        <v>6174.35</v>
      </c>
      <c r="DT115" s="80"/>
      <c r="DU115" s="37" t="str">
        <f>+VLOOKUP(D115,'RURAL XENIA'!F:H,2,0)</f>
        <v>R-07</v>
      </c>
    </row>
    <row r="116" spans="1:125" hidden="1">
      <c r="A116" s="37">
        <v>115</v>
      </c>
      <c r="B116" s="37">
        <v>115</v>
      </c>
      <c r="C116" s="26" t="s">
        <v>1664</v>
      </c>
      <c r="D116" s="37">
        <v>113953491</v>
      </c>
      <c r="E116" s="37" t="str">
        <f>+VLOOKUP(D116,'INFORMACION DE PROVEEDORES'!C:I,2,0)</f>
        <v>001-1395349-1</v>
      </c>
      <c r="F116" s="26" t="str">
        <f>+VLOOKUP(D116,'INFORMACION DE PROVEEDORES'!C:J,4,0)</f>
        <v>NELSON AGUSTIN  LIBURD BAEZ</v>
      </c>
      <c r="G116" s="37" t="str">
        <f>+VLOOKUP(D116,'INFORMACION DE PROVEEDORES'!C:K,5,0)</f>
        <v>001-1395349-1</v>
      </c>
      <c r="H116" s="26" t="str">
        <f>+VLOOKUP(D116,'INFORMACION DE PROVEEDORES'!C:L,7,0)</f>
        <v>CALLE 6, NO. 13, VILLA OLIMPICA, VALVERDE MAO</v>
      </c>
      <c r="I116" s="37" t="str">
        <f>+VLOOKUP(D116,'INFORMACION DE PROVEEDORES'!C:M,3,0)</f>
        <v xml:space="preserve"> FÍSICA</v>
      </c>
      <c r="J116" s="37">
        <v>4</v>
      </c>
      <c r="K116" s="37">
        <v>258</v>
      </c>
      <c r="L116" s="37">
        <v>19</v>
      </c>
      <c r="M116" s="37">
        <f t="shared" si="52"/>
        <v>760</v>
      </c>
      <c r="N116" s="189">
        <v>60.180000000000007</v>
      </c>
      <c r="O116" s="80">
        <f>+L116*'PRECIOS SEGUN ADJ (RURAL)'!$B$2*'PRECIOS SEGUN ADJ (RURAL)'!$C$2</f>
        <v>45736.800000000003</v>
      </c>
      <c r="P116" s="80" t="e" vm="1">
        <f>+[4]!NumLetras(O116,"PESO","PESOS DOMINICANOS","$EE $m CON #d/100 CENTAVOS")</f>
        <v>#VALUE!</v>
      </c>
      <c r="Q116" s="80">
        <f t="shared" si="53"/>
        <v>7317.89</v>
      </c>
      <c r="R116" s="165">
        <v>5</v>
      </c>
      <c r="S116" s="37">
        <f t="shared" si="34"/>
        <v>200</v>
      </c>
      <c r="T116" s="189">
        <v>33</v>
      </c>
      <c r="U116" s="80">
        <f>+R116*'PRECIOS SEGUN ADJ (RURAL)'!$B$3*'PRECIOS SEGUN ADJ (RURAL)'!$C$3</f>
        <v>6600</v>
      </c>
      <c r="V116" s="80" t="e" vm="1">
        <f>+[4]!NumLetras(U116,"PESO","PESOS DOMINICANOS","$EE $m CON #d/100 CENTAVOS")</f>
        <v>#VALUE!</v>
      </c>
      <c r="W116" s="165">
        <v>41</v>
      </c>
      <c r="X116" s="37">
        <f t="shared" si="35"/>
        <v>1640</v>
      </c>
      <c r="Y116" s="189">
        <v>87.91</v>
      </c>
      <c r="Z116" s="80">
        <f>+W116*'PRECIOS SEGUN ADJ (RURAL)'!$B$4*'PRECIOS SEGUN ADJ (RURAL)'!$C$4</f>
        <v>144172.4</v>
      </c>
      <c r="AA116" s="80" t="e" vm="1">
        <f>+[4]!NumLetras(Z116,"PESO","PESOS DOMINICANOS","$EE $m CON #d/100 CENTAVOS")</f>
        <v>#VALUE!</v>
      </c>
      <c r="AB116" s="80">
        <f t="shared" si="54"/>
        <v>25951.03</v>
      </c>
      <c r="AC116" s="165">
        <v>49</v>
      </c>
      <c r="AD116" s="37">
        <f t="shared" si="36"/>
        <v>1960</v>
      </c>
      <c r="AE116" s="189">
        <v>53.95</v>
      </c>
      <c r="AF116" s="80">
        <f>+AC116*'PRECIOS SEGUN ADJ (RURAL)'!$B$5*'PRECIOS SEGUN ADJ (RURAL)'!$C$5</f>
        <v>105742</v>
      </c>
      <c r="AG116" s="80" t="e" vm="1">
        <f>+[4]!NumLetras(AF116,"PESO","PESOS DOMINICANOS","$EE $m CON #d/100 CENTAVOS")</f>
        <v>#VALUE!</v>
      </c>
      <c r="AH116" s="165">
        <v>9</v>
      </c>
      <c r="AI116" s="37">
        <f t="shared" si="37"/>
        <v>360</v>
      </c>
      <c r="AJ116" s="189">
        <v>29.05</v>
      </c>
      <c r="AK116" s="80">
        <f>+AH116*'PRECIOS SEGUN ADJ (RURAL)'!$B$6*'PRECIOS SEGUN ADJ (RURAL)'!$C$6</f>
        <v>10458</v>
      </c>
      <c r="AL116" s="80" t="e" vm="1">
        <f>+[4]!NumLetras(AK116,"PESO","PESOS DOMINICANOS","$EE $m CON #d/100 CENTAVOS")</f>
        <v>#VALUE!</v>
      </c>
      <c r="AM116" s="80">
        <f t="shared" si="55"/>
        <v>1673.28</v>
      </c>
      <c r="AN116" s="165">
        <v>17</v>
      </c>
      <c r="AO116" s="37">
        <f t="shared" si="38"/>
        <v>680</v>
      </c>
      <c r="AP116" s="189">
        <v>304.44</v>
      </c>
      <c r="AQ116" s="80">
        <f>+AN116*'PRECIOS SEGUN ADJ (RURAL)'!$B$7*'PRECIOS SEGUN ADJ (RURAL)'!$C$7</f>
        <v>207019.19999999998</v>
      </c>
      <c r="AR116" s="80" t="e" vm="1">
        <f>+[4]!NumLetras(AQ116,"PESO","PESOS DOMINICANOS","$EE $m CON #d/100 CENTAVOS")</f>
        <v>#VALUE!</v>
      </c>
      <c r="AS116" s="80">
        <f t="shared" si="56"/>
        <v>37263.46</v>
      </c>
      <c r="AT116" s="165">
        <v>5</v>
      </c>
      <c r="AU116" s="37">
        <f t="shared" si="39"/>
        <v>200</v>
      </c>
      <c r="AV116" s="189">
        <v>140.38999999999999</v>
      </c>
      <c r="AW116" s="80">
        <f>+AT116*'PRECIOS SEGUN ADJ (RURAL)'!$B$8*'PRECIOS SEGUN ADJ (RURAL)'!$C$8</f>
        <v>28077.999999999996</v>
      </c>
      <c r="AX116" s="80" t="e" vm="1">
        <f>+[4]!NumLetras(AW116,"PESO","PESOS DOMINICANOS","$EE $m CON #d/100 CENTAVOS")</f>
        <v>#VALUE!</v>
      </c>
      <c r="AY116" s="80">
        <f t="shared" si="57"/>
        <v>5054.04</v>
      </c>
      <c r="AZ116" s="165">
        <v>14</v>
      </c>
      <c r="BA116" s="37">
        <f t="shared" si="40"/>
        <v>560</v>
      </c>
      <c r="BB116" s="189">
        <v>68.099999999999994</v>
      </c>
      <c r="BC116" s="80">
        <f>+AZ116*'PRECIOS SEGUN ADJ (RURAL)'!$B$9*'PRECIOS SEGUN ADJ (RURAL)'!$C$9</f>
        <v>38135.999999999993</v>
      </c>
      <c r="BD116" s="80" t="e" vm="1">
        <f>+[4]!NumLetras(BC116,"PESO","PESOS DOMINICANOS","$EE $m CON #d/100 CENTAVOS")</f>
        <v>#VALUE!</v>
      </c>
      <c r="BE116" s="165">
        <v>258</v>
      </c>
      <c r="BF116" s="37">
        <f t="shared" si="58"/>
        <v>5160</v>
      </c>
      <c r="BG116" s="189">
        <v>5.5</v>
      </c>
      <c r="BH116" s="80">
        <f>+BE116*'PRECIOS SEGUN ADJ (RURAL)'!$B$10*'PRECIOS SEGUN ADJ (RURAL)'!$C$10</f>
        <v>28380</v>
      </c>
      <c r="BI116" s="80" t="e" vm="1">
        <f>+[4]!NumLetras(BH116,"PESO","PESOS DOMINICANOS","$EE $m CON #d/100 CENTAVOS")</f>
        <v>#VALUE!</v>
      </c>
      <c r="BJ116" s="165">
        <v>258</v>
      </c>
      <c r="BK116" s="37">
        <f t="shared" si="41"/>
        <v>10320</v>
      </c>
      <c r="BL116" s="189">
        <v>7.1500000000000012</v>
      </c>
      <c r="BM116" s="80">
        <f>+BJ116*'PRECIOS SEGUN ADJ (RURAL)'!$B$11*'PRECIOS SEGUN ADJ (RURAL)'!$C$11</f>
        <v>73788</v>
      </c>
      <c r="BN116" s="80" t="e" vm="1">
        <f>+[4]!NumLetras(BM116,"PESO","PESOS DOMINICANOS","$EE $m CON #d/100 CENTAVOS")</f>
        <v>#VALUE!</v>
      </c>
      <c r="BO116" s="165">
        <v>258</v>
      </c>
      <c r="BP116" s="37">
        <f t="shared" si="42"/>
        <v>10320</v>
      </c>
      <c r="BQ116" s="189">
        <v>6.84</v>
      </c>
      <c r="BR116" s="80">
        <f>+BO116*'PRECIOS SEGUN ADJ (RURAL)'!$B$12*'PRECIOS SEGUN ADJ (RURAL)'!$C$12</f>
        <v>70588.800000000003</v>
      </c>
      <c r="BS116" s="80" t="e" vm="1">
        <f>+[4]!NumLetras(BR116,"PESO","PESOS DOMINICANOS","$EE $m CON #d/100 CENTAVOS")</f>
        <v>#VALUE!</v>
      </c>
      <c r="BT116" s="193">
        <v>34</v>
      </c>
      <c r="BU116" s="194">
        <f t="shared" si="43"/>
        <v>1360</v>
      </c>
      <c r="BV116" s="195">
        <v>21.68</v>
      </c>
      <c r="BW116" s="196">
        <f>+BT116*'PRECIOS SEGUN ADJ (RURAL)'!$B$13*'PRECIOS SEGUN ADJ (RURAL)'!$C$13</f>
        <v>29484.799999999999</v>
      </c>
      <c r="BX116" s="196" t="e" vm="1">
        <f>+[4]!NumLetras(BW116,"PESO","PESOS DOMINICANOS","$EE $m CON #d/100 CENTAVOS")</f>
        <v>#VALUE!</v>
      </c>
      <c r="BY116" s="165">
        <v>258</v>
      </c>
      <c r="BZ116" s="37">
        <f t="shared" si="44"/>
        <v>10320</v>
      </c>
      <c r="CA116" s="189">
        <v>6.5999999999999988</v>
      </c>
      <c r="CB116" s="80">
        <f>+BY116*'PRECIOS SEGUN ADJ (RURAL)'!$B$14*'PRECIOS SEGUN ADJ (RURAL)'!$C$14</f>
        <v>68112</v>
      </c>
      <c r="CC116" s="80" t="e" vm="1">
        <f>+[4]!NumLetras(CB116,"PESO","PESOS DOMINICANOS","$EE $m CON #d/100 CENTAVOS")</f>
        <v>#VALUE!</v>
      </c>
      <c r="CD116" s="165">
        <v>10</v>
      </c>
      <c r="CE116" s="37">
        <f t="shared" si="45"/>
        <v>400</v>
      </c>
      <c r="CF116" s="189">
        <v>82.59999999999998</v>
      </c>
      <c r="CG116" s="80">
        <f>+CD116*'PRECIOS SEGUN ADJ (RURAL)'!$B$15*'PRECIOS SEGUN ADJ (RURAL)'!$C$15</f>
        <v>33040</v>
      </c>
      <c r="CH116" s="80" t="e" vm="1">
        <f>+[4]!NumLetras(CG116,"PESO","PESOS DOMINICANOS","$EE $m CON #d/100 CENTAVOS")</f>
        <v>#VALUE!</v>
      </c>
      <c r="CI116" s="80">
        <f t="shared" si="59"/>
        <v>5947.2</v>
      </c>
      <c r="CJ116" s="197">
        <v>258</v>
      </c>
      <c r="CK116" s="198">
        <f t="shared" si="60"/>
        <v>5160</v>
      </c>
      <c r="CL116" s="199">
        <v>5.5</v>
      </c>
      <c r="CM116" s="200">
        <f>+CJ116*'PRECIOS SEGUN ADJ (RURAL)'!$B$16*'PRECIOS SEGUN ADJ (RURAL)'!$C$16</f>
        <v>28380</v>
      </c>
      <c r="CN116" s="200" t="e" vm="1">
        <f>+[4]!NumLetras(CM116,"PESO","PESOS DOMINICANOS","$EE $m CON #d/100 CENTAVOS")</f>
        <v>#VALUE!</v>
      </c>
      <c r="CO116" s="165">
        <v>258</v>
      </c>
      <c r="CP116" s="37">
        <f t="shared" si="46"/>
        <v>10320</v>
      </c>
      <c r="CQ116" s="189">
        <v>23.059999999999995</v>
      </c>
      <c r="CR116" s="80">
        <f>+CO116*'PRECIOS SEGUN ADJ (RURAL)'!$B$17*'PRECIOS SEGUN ADJ (RURAL)'!$C$17</f>
        <v>237979.19999999998</v>
      </c>
      <c r="CS116" s="80" t="e" vm="1">
        <f>+[4]!NumLetras(CR116,"PESO","PESOS DOMINICANOS","$EE $m CON #d/100 CENTAVOS")</f>
        <v>#VALUE!</v>
      </c>
      <c r="CT116" s="201">
        <v>17</v>
      </c>
      <c r="CU116" s="202">
        <f t="shared" si="47"/>
        <v>680</v>
      </c>
      <c r="CV116" s="203">
        <v>220</v>
      </c>
      <c r="CW116" s="204">
        <f>+CT116*'PRECIOS SEGUN ADJ (RURAL)'!$B$18*'PRECIOS SEGUN ADJ (RURAL)'!$C$18</f>
        <v>149600</v>
      </c>
      <c r="CX116" s="204" t="e" vm="1">
        <f>+[4]!NumLetras(CW116,"PESO","PESOS DOMINICANOS","$EE $m CON #d/100 CENTAVOS")</f>
        <v>#VALUE!</v>
      </c>
      <c r="CY116" s="204">
        <f t="shared" si="61"/>
        <v>26928</v>
      </c>
      <c r="CZ116" s="165">
        <v>12</v>
      </c>
      <c r="DA116" s="37">
        <f t="shared" si="48"/>
        <v>480</v>
      </c>
      <c r="DB116" s="189">
        <v>21.83</v>
      </c>
      <c r="DC116" s="80">
        <f>+CZ116*'PRECIOS SEGUN ADJ (RURAL)'!$B$19*'PRECIOS SEGUN ADJ (RURAL)'!$C$19</f>
        <v>10478.4</v>
      </c>
      <c r="DD116" s="80" t="e" vm="1">
        <f>+[4]!NumLetras(DC116,"PESO","PESOS DOMINICANOS","$EE $m CON #d/100 CENTAVOS")</f>
        <v>#VALUE!</v>
      </c>
      <c r="DE116" s="80">
        <f t="shared" si="62"/>
        <v>1886.11</v>
      </c>
      <c r="DF116" s="165">
        <v>39</v>
      </c>
      <c r="DG116" s="37">
        <f t="shared" si="49"/>
        <v>1560</v>
      </c>
      <c r="DH116" s="189">
        <v>33</v>
      </c>
      <c r="DI116" s="80">
        <f>+DF116*'PRECIOS SEGUN ADJ (RURAL)'!$B$20*'PRECIOS SEGUN ADJ (RURAL)'!$C$20</f>
        <v>51480</v>
      </c>
      <c r="DJ116" s="80" t="e" vm="1">
        <f>+[4]!NumLetras(DI116,"PESO","PESOS DOMINICANOS","$EE $m CON #d/100 CENTAVOS")</f>
        <v>#VALUE!</v>
      </c>
      <c r="DK116" s="80">
        <f t="shared" si="63"/>
        <v>1255232.5900000001</v>
      </c>
      <c r="DL116" s="80" t="e" vm="1">
        <f>+[4]!NumLetras(DK116,"PESO","PESOS DOMINICANOS","$EE $m CON #d/100 CENTAVOS")</f>
        <v>#VALUE!</v>
      </c>
      <c r="DM116" s="80">
        <f t="shared" si="66"/>
        <v>1367253.6</v>
      </c>
      <c r="DN116" s="80" t="e" vm="1">
        <f>+[4]!NumLetras(DM116,"PESO","PESOS DOMINICANOS","$EE $m CON #d/100 CENTAVOS")</f>
        <v>#VALUE!</v>
      </c>
      <c r="DO116" s="80">
        <f t="shared" si="67"/>
        <v>112021.01</v>
      </c>
      <c r="DP116" s="80" t="e" vm="1">
        <f>+[4]!NumLetras(DO116,"PESO","PESOS DOMINICANOS","$EE $m CON #d/100 CENTAVOS")</f>
        <v>#VALUE!</v>
      </c>
      <c r="DQ116" s="80">
        <f t="shared" si="64"/>
        <v>273450.71999999997</v>
      </c>
      <c r="DR116" s="80" t="e" vm="1">
        <f>+[4]!NumLetras(DQ116,"PESO","PESOS DOMINICANOS","$EE $m CON #d/100 CENTAVOS")</f>
        <v>#VALUE!</v>
      </c>
      <c r="DS116" s="80">
        <f t="shared" si="65"/>
        <v>13672.54</v>
      </c>
      <c r="DT116" s="80"/>
      <c r="DU116" s="37" t="str">
        <f>+VLOOKUP(D116,'RURAL XENIA'!F:H,2,0)</f>
        <v>R-36</v>
      </c>
    </row>
    <row r="117" spans="1:125" hidden="1">
      <c r="A117" s="37">
        <v>116</v>
      </c>
      <c r="B117" s="37">
        <v>116</v>
      </c>
      <c r="C117" s="26" t="s">
        <v>3586</v>
      </c>
      <c r="D117" s="37">
        <v>130981061</v>
      </c>
      <c r="E117" s="37">
        <f>+VLOOKUP(D117,'INFORMACION DE PROVEEDORES'!C:I,2,0)</f>
        <v>130981061</v>
      </c>
      <c r="F117" s="26" t="str">
        <f>+VLOOKUP(D117,'INFORMACION DE PROVEEDORES'!C:J,4,0)</f>
        <v xml:space="preserve">YOVANNY  MENCIA </v>
      </c>
      <c r="G117" s="37" t="str">
        <f>+VLOOKUP(D117,'INFORMACION DE PROVEEDORES'!C:K,5,0)</f>
        <v>031-0265882-4</v>
      </c>
      <c r="H117" s="26" t="str">
        <f>+VLOOKUP(D117,'INFORMACION DE PROVEEDORES'!C:L,7,0)</f>
        <v>CALLE REAL NO. 5, SANTIAGO,</v>
      </c>
      <c r="I117" s="37" t="str">
        <f>+VLOOKUP(D117,'INFORMACION DE PROVEEDORES'!C:M,3,0)</f>
        <v xml:space="preserve"> JURÍDICA</v>
      </c>
      <c r="J117" s="37">
        <v>4</v>
      </c>
      <c r="K117" s="37">
        <v>160</v>
      </c>
      <c r="L117" s="37">
        <v>13</v>
      </c>
      <c r="M117" s="37">
        <f t="shared" si="52"/>
        <v>520</v>
      </c>
      <c r="N117" s="189">
        <v>60.180000000000007</v>
      </c>
      <c r="O117" s="80">
        <f>+L117*'PRECIOS SEGUN ADJ (RURAL)'!$B$2*'PRECIOS SEGUN ADJ (RURAL)'!$C$2</f>
        <v>31293.600000000002</v>
      </c>
      <c r="P117" s="80" t="e" vm="1">
        <f>+[4]!NumLetras(O117,"PESO","PESOS DOMINICANOS","$EE $m CON #d/100 CENTAVOS")</f>
        <v>#VALUE!</v>
      </c>
      <c r="Q117" s="80">
        <f t="shared" si="53"/>
        <v>5006.9799999999996</v>
      </c>
      <c r="R117" s="165">
        <v>4</v>
      </c>
      <c r="S117" s="37">
        <f t="shared" si="34"/>
        <v>160</v>
      </c>
      <c r="T117" s="189">
        <v>33</v>
      </c>
      <c r="U117" s="80">
        <f>+R117*'PRECIOS SEGUN ADJ (RURAL)'!$B$3*'PRECIOS SEGUN ADJ (RURAL)'!$C$3</f>
        <v>5280</v>
      </c>
      <c r="V117" s="80" t="e" vm="1">
        <f>+[4]!NumLetras(U117,"PESO","PESOS DOMINICANOS","$EE $m CON #d/100 CENTAVOS")</f>
        <v>#VALUE!</v>
      </c>
      <c r="W117" s="165">
        <v>26</v>
      </c>
      <c r="X117" s="37">
        <f t="shared" si="35"/>
        <v>1040</v>
      </c>
      <c r="Y117" s="189">
        <v>87.91</v>
      </c>
      <c r="Z117" s="80">
        <f>+W117*'PRECIOS SEGUN ADJ (RURAL)'!$B$4*'PRECIOS SEGUN ADJ (RURAL)'!$C$4</f>
        <v>91426.4</v>
      </c>
      <c r="AA117" s="80" t="e" vm="1">
        <f>+[4]!NumLetras(Z117,"PESO","PESOS DOMINICANOS","$EE $m CON #d/100 CENTAVOS")</f>
        <v>#VALUE!</v>
      </c>
      <c r="AB117" s="80">
        <f t="shared" si="54"/>
        <v>16456.75</v>
      </c>
      <c r="AC117" s="165">
        <v>31</v>
      </c>
      <c r="AD117" s="37">
        <f t="shared" si="36"/>
        <v>1240</v>
      </c>
      <c r="AE117" s="189">
        <v>53.95</v>
      </c>
      <c r="AF117" s="80">
        <f>+AC117*'PRECIOS SEGUN ADJ (RURAL)'!$B$5*'PRECIOS SEGUN ADJ (RURAL)'!$C$5</f>
        <v>66898</v>
      </c>
      <c r="AG117" s="80" t="e" vm="1">
        <f>+[4]!NumLetras(AF117,"PESO","PESOS DOMINICANOS","$EE $m CON #d/100 CENTAVOS")</f>
        <v>#VALUE!</v>
      </c>
      <c r="AH117" s="165">
        <v>5</v>
      </c>
      <c r="AI117" s="37">
        <f t="shared" si="37"/>
        <v>200</v>
      </c>
      <c r="AJ117" s="189">
        <v>29.05</v>
      </c>
      <c r="AK117" s="80">
        <f>+AH117*'PRECIOS SEGUN ADJ (RURAL)'!$B$6*'PRECIOS SEGUN ADJ (RURAL)'!$C$6</f>
        <v>5810</v>
      </c>
      <c r="AL117" s="80" t="e" vm="1">
        <f>+[4]!NumLetras(AK117,"PESO","PESOS DOMINICANOS","$EE $m CON #d/100 CENTAVOS")</f>
        <v>#VALUE!</v>
      </c>
      <c r="AM117" s="80">
        <f t="shared" si="55"/>
        <v>929.6</v>
      </c>
      <c r="AN117" s="165">
        <v>11</v>
      </c>
      <c r="AO117" s="37">
        <f t="shared" si="38"/>
        <v>440</v>
      </c>
      <c r="AP117" s="189">
        <v>304.44</v>
      </c>
      <c r="AQ117" s="80">
        <f>+AN117*'PRECIOS SEGUN ADJ (RURAL)'!$B$7*'PRECIOS SEGUN ADJ (RURAL)'!$C$7</f>
        <v>133953.60000000001</v>
      </c>
      <c r="AR117" s="80" t="e" vm="1">
        <f>+[4]!NumLetras(AQ117,"PESO","PESOS DOMINICANOS","$EE $m CON #d/100 CENTAVOS")</f>
        <v>#VALUE!</v>
      </c>
      <c r="AS117" s="80">
        <f t="shared" si="56"/>
        <v>24111.65</v>
      </c>
      <c r="AT117" s="165">
        <v>4</v>
      </c>
      <c r="AU117" s="37">
        <f t="shared" si="39"/>
        <v>160</v>
      </c>
      <c r="AV117" s="189">
        <v>140.38999999999999</v>
      </c>
      <c r="AW117" s="80">
        <f>+AT117*'PRECIOS SEGUN ADJ (RURAL)'!$B$8*'PRECIOS SEGUN ADJ (RURAL)'!$C$8</f>
        <v>22462.399999999998</v>
      </c>
      <c r="AX117" s="80" t="e" vm="1">
        <f>+[4]!NumLetras(AW117,"PESO","PESOS DOMINICANOS","$EE $m CON #d/100 CENTAVOS")</f>
        <v>#VALUE!</v>
      </c>
      <c r="AY117" s="80">
        <f t="shared" si="57"/>
        <v>4043.23</v>
      </c>
      <c r="AZ117" s="165">
        <v>8</v>
      </c>
      <c r="BA117" s="37">
        <f t="shared" si="40"/>
        <v>320</v>
      </c>
      <c r="BB117" s="189">
        <v>68.099999999999994</v>
      </c>
      <c r="BC117" s="80">
        <f>+AZ117*'PRECIOS SEGUN ADJ (RURAL)'!$B$9*'PRECIOS SEGUN ADJ (RURAL)'!$C$9</f>
        <v>21792</v>
      </c>
      <c r="BD117" s="80" t="e" vm="1">
        <f>+[4]!NumLetras(BC117,"PESO","PESOS DOMINICANOS","$EE $m CON #d/100 CENTAVOS")</f>
        <v>#VALUE!</v>
      </c>
      <c r="BE117" s="165">
        <v>160</v>
      </c>
      <c r="BF117" s="37">
        <f t="shared" si="58"/>
        <v>3200</v>
      </c>
      <c r="BG117" s="189">
        <v>5.5</v>
      </c>
      <c r="BH117" s="80">
        <f>+BE117*'PRECIOS SEGUN ADJ (RURAL)'!$B$10*'PRECIOS SEGUN ADJ (RURAL)'!$C$10</f>
        <v>17600</v>
      </c>
      <c r="BI117" s="80" t="e" vm="1">
        <f>+[4]!NumLetras(BH117,"PESO","PESOS DOMINICANOS","$EE $m CON #d/100 CENTAVOS")</f>
        <v>#VALUE!</v>
      </c>
      <c r="BJ117" s="165">
        <v>160</v>
      </c>
      <c r="BK117" s="37">
        <f t="shared" si="41"/>
        <v>6400</v>
      </c>
      <c r="BL117" s="189">
        <v>7.1500000000000012</v>
      </c>
      <c r="BM117" s="80">
        <f>+BJ117*'PRECIOS SEGUN ADJ (RURAL)'!$B$11*'PRECIOS SEGUN ADJ (RURAL)'!$C$11</f>
        <v>45760</v>
      </c>
      <c r="BN117" s="80" t="e" vm="1">
        <f>+[4]!NumLetras(BM117,"PESO","PESOS DOMINICANOS","$EE $m CON #d/100 CENTAVOS")</f>
        <v>#VALUE!</v>
      </c>
      <c r="BO117" s="165">
        <v>160</v>
      </c>
      <c r="BP117" s="37">
        <f t="shared" si="42"/>
        <v>6400</v>
      </c>
      <c r="BQ117" s="189">
        <v>6.84</v>
      </c>
      <c r="BR117" s="80">
        <f>+BO117*'PRECIOS SEGUN ADJ (RURAL)'!$B$12*'PRECIOS SEGUN ADJ (RURAL)'!$C$12</f>
        <v>43776</v>
      </c>
      <c r="BS117" s="80" t="e" vm="1">
        <f>+[4]!NumLetras(BR117,"PESO","PESOS DOMINICANOS","$EE $m CON #d/100 CENTAVOS")</f>
        <v>#VALUE!</v>
      </c>
      <c r="BT117" s="193">
        <v>22</v>
      </c>
      <c r="BU117" s="194">
        <f t="shared" si="43"/>
        <v>880</v>
      </c>
      <c r="BV117" s="195">
        <v>21.68</v>
      </c>
      <c r="BW117" s="196">
        <f>+BT117*'PRECIOS SEGUN ADJ (RURAL)'!$B$13*'PRECIOS SEGUN ADJ (RURAL)'!$C$13</f>
        <v>19078.399999999998</v>
      </c>
      <c r="BX117" s="196" t="e" vm="1">
        <f>+[4]!NumLetras(BW117,"PESO","PESOS DOMINICANOS","$EE $m CON #d/100 CENTAVOS")</f>
        <v>#VALUE!</v>
      </c>
      <c r="BY117" s="165">
        <v>160</v>
      </c>
      <c r="BZ117" s="37">
        <f t="shared" si="44"/>
        <v>6400</v>
      </c>
      <c r="CA117" s="189">
        <v>6.5999999999999988</v>
      </c>
      <c r="CB117" s="80">
        <f>+BY117*'PRECIOS SEGUN ADJ (RURAL)'!$B$14*'PRECIOS SEGUN ADJ (RURAL)'!$C$14</f>
        <v>42240</v>
      </c>
      <c r="CC117" s="80" t="e" vm="1">
        <f>+[4]!NumLetras(CB117,"PESO","PESOS DOMINICANOS","$EE $m CON #d/100 CENTAVOS")</f>
        <v>#VALUE!</v>
      </c>
      <c r="CD117" s="165">
        <v>7</v>
      </c>
      <c r="CE117" s="37">
        <f t="shared" si="45"/>
        <v>280</v>
      </c>
      <c r="CF117" s="189">
        <v>82.59999999999998</v>
      </c>
      <c r="CG117" s="80">
        <f>+CD117*'PRECIOS SEGUN ADJ (RURAL)'!$B$15*'PRECIOS SEGUN ADJ (RURAL)'!$C$15</f>
        <v>23127.999999999996</v>
      </c>
      <c r="CH117" s="80" t="e" vm="1">
        <f>+[4]!NumLetras(CG117,"PESO","PESOS DOMINICANOS","$EE $m CON #d/100 CENTAVOS")</f>
        <v>#VALUE!</v>
      </c>
      <c r="CI117" s="80">
        <f t="shared" si="59"/>
        <v>4163.04</v>
      </c>
      <c r="CJ117" s="197">
        <v>160</v>
      </c>
      <c r="CK117" s="198">
        <f t="shared" si="60"/>
        <v>3200</v>
      </c>
      <c r="CL117" s="199">
        <v>5.5</v>
      </c>
      <c r="CM117" s="200">
        <f>+CJ117*'PRECIOS SEGUN ADJ (RURAL)'!$B$16*'PRECIOS SEGUN ADJ (RURAL)'!$C$16</f>
        <v>17600</v>
      </c>
      <c r="CN117" s="200" t="e" vm="1">
        <f>+[4]!NumLetras(CM117,"PESO","PESOS DOMINICANOS","$EE $m CON #d/100 CENTAVOS")</f>
        <v>#VALUE!</v>
      </c>
      <c r="CO117" s="165">
        <v>160</v>
      </c>
      <c r="CP117" s="37">
        <f t="shared" si="46"/>
        <v>6400</v>
      </c>
      <c r="CQ117" s="189">
        <v>23.059999999999995</v>
      </c>
      <c r="CR117" s="80">
        <f>+CO117*'PRECIOS SEGUN ADJ (RURAL)'!$B$17*'PRECIOS SEGUN ADJ (RURAL)'!$C$17</f>
        <v>147584</v>
      </c>
      <c r="CS117" s="80" t="e" vm="1">
        <f>+[4]!NumLetras(CR117,"PESO","PESOS DOMINICANOS","$EE $m CON #d/100 CENTAVOS")</f>
        <v>#VALUE!</v>
      </c>
      <c r="CT117" s="201">
        <v>11</v>
      </c>
      <c r="CU117" s="202">
        <f t="shared" si="47"/>
        <v>440</v>
      </c>
      <c r="CV117" s="203">
        <v>220</v>
      </c>
      <c r="CW117" s="204">
        <f>+CT117*'PRECIOS SEGUN ADJ (RURAL)'!$B$18*'PRECIOS SEGUN ADJ (RURAL)'!$C$18</f>
        <v>96800</v>
      </c>
      <c r="CX117" s="204" t="e" vm="1">
        <f>+[4]!NumLetras(CW117,"PESO","PESOS DOMINICANOS","$EE $m CON #d/100 CENTAVOS")</f>
        <v>#VALUE!</v>
      </c>
      <c r="CY117" s="204">
        <f t="shared" si="61"/>
        <v>17424</v>
      </c>
      <c r="CZ117" s="165">
        <v>8</v>
      </c>
      <c r="DA117" s="37">
        <f t="shared" si="48"/>
        <v>320</v>
      </c>
      <c r="DB117" s="189">
        <v>21.83</v>
      </c>
      <c r="DC117" s="80">
        <f>+CZ117*'PRECIOS SEGUN ADJ (RURAL)'!$B$19*'PRECIOS SEGUN ADJ (RURAL)'!$C$19</f>
        <v>6985.5999999999995</v>
      </c>
      <c r="DD117" s="80" t="e" vm="1">
        <f>+[4]!NumLetras(DC117,"PESO","PESOS DOMINICANOS","$EE $m CON #d/100 CENTAVOS")</f>
        <v>#VALUE!</v>
      </c>
      <c r="DE117" s="80">
        <f t="shared" si="62"/>
        <v>1257.4100000000001</v>
      </c>
      <c r="DF117" s="165">
        <v>26</v>
      </c>
      <c r="DG117" s="37">
        <f t="shared" si="49"/>
        <v>1040</v>
      </c>
      <c r="DH117" s="189">
        <v>33</v>
      </c>
      <c r="DI117" s="80">
        <f>+DF117*'PRECIOS SEGUN ADJ (RURAL)'!$B$20*'PRECIOS SEGUN ADJ (RURAL)'!$C$20</f>
        <v>34320</v>
      </c>
      <c r="DJ117" s="80" t="e" vm="1">
        <f>+[4]!NumLetras(DI117,"PESO","PESOS DOMINICANOS","$EE $m CON #d/100 CENTAVOS")</f>
        <v>#VALUE!</v>
      </c>
      <c r="DK117" s="80">
        <f t="shared" si="63"/>
        <v>800395.34</v>
      </c>
      <c r="DL117" s="80" t="e" vm="1">
        <f>+[4]!NumLetras(DK117,"PESO","PESOS DOMINICANOS","$EE $m CON #d/100 CENTAVOS")</f>
        <v>#VALUE!</v>
      </c>
      <c r="DM117" s="80">
        <f t="shared" si="66"/>
        <v>873788</v>
      </c>
      <c r="DN117" s="80" t="e" vm="1">
        <f>+[4]!NumLetras(DM117,"PESO","PESOS DOMINICANOS","$EE $m CON #d/100 CENTAVOS")</f>
        <v>#VALUE!</v>
      </c>
      <c r="DO117" s="80">
        <f t="shared" si="67"/>
        <v>73392.66</v>
      </c>
      <c r="DP117" s="80" t="e" vm="1">
        <f>+[4]!NumLetras(DO117,"PESO","PESOS DOMINICANOS","$EE $m CON #d/100 CENTAVOS")</f>
        <v>#VALUE!</v>
      </c>
      <c r="DQ117" s="80">
        <f t="shared" si="64"/>
        <v>174757.6</v>
      </c>
      <c r="DR117" s="80" t="e" vm="1">
        <f>+[4]!NumLetras(DQ117,"PESO","PESOS DOMINICANOS","$EE $m CON #d/100 CENTAVOS")</f>
        <v>#VALUE!</v>
      </c>
      <c r="DS117" s="80">
        <f t="shared" si="65"/>
        <v>8737.8799999999992</v>
      </c>
      <c r="DT117" s="80"/>
      <c r="DU117" s="37" t="str">
        <f>+VLOOKUP(D117,'RURAL XENIA'!F:H,2,0)</f>
        <v>R-28</v>
      </c>
    </row>
    <row r="118" spans="1:125" hidden="1">
      <c r="A118" s="37">
        <v>117</v>
      </c>
      <c r="B118" s="37">
        <v>117</v>
      </c>
      <c r="C118" s="26" t="s">
        <v>3596</v>
      </c>
      <c r="D118" s="37">
        <v>130721157</v>
      </c>
      <c r="E118" s="37">
        <f>+VLOOKUP(D118,'INFORMACION DE PROVEEDORES'!C:I,2,0)</f>
        <v>130721157</v>
      </c>
      <c r="F118" s="26" t="str">
        <f>+VLOOKUP(D118,'INFORMACION DE PROVEEDORES'!C:J,4,0)</f>
        <v>RAUL SOSA PEREZ</v>
      </c>
      <c r="G118" s="37" t="str">
        <f>+VLOOKUP(D118,'INFORMACION DE PROVEEDORES'!C:K,5,0)</f>
        <v>001-1630604-4</v>
      </c>
      <c r="H118" s="26" t="str">
        <f>+VLOOKUP(D118,'INFORMACION DE PROVEEDORES'!C:L,7,0)</f>
        <v xml:space="preserve">CALLE MAXIMO GOMEZ NO.21 </v>
      </c>
      <c r="I118" s="37" t="str">
        <f>+VLOOKUP(D118,'INFORMACION DE PROVEEDORES'!C:M,3,0)</f>
        <v xml:space="preserve"> JURÍDICA</v>
      </c>
      <c r="J118" s="37">
        <v>8</v>
      </c>
      <c r="K118" s="37">
        <v>248</v>
      </c>
      <c r="L118" s="37">
        <v>21</v>
      </c>
      <c r="M118" s="37">
        <f t="shared" si="52"/>
        <v>840</v>
      </c>
      <c r="N118" s="189">
        <v>60.180000000000007</v>
      </c>
      <c r="O118" s="80">
        <f>+L118*'PRECIOS SEGUN ADJ (RURAL)'!$B$2*'PRECIOS SEGUN ADJ (RURAL)'!$C$2</f>
        <v>50551.199999999997</v>
      </c>
      <c r="P118" s="80" t="e" vm="1">
        <f>+[4]!NumLetras(O118,"PESO","PESOS DOMINICANOS","$EE $m CON #d/100 CENTAVOS")</f>
        <v>#VALUE!</v>
      </c>
      <c r="Q118" s="80">
        <f t="shared" si="53"/>
        <v>8088.19</v>
      </c>
      <c r="R118" s="165">
        <v>8</v>
      </c>
      <c r="S118" s="37">
        <f t="shared" si="34"/>
        <v>320</v>
      </c>
      <c r="T118" s="189">
        <v>33</v>
      </c>
      <c r="U118" s="80">
        <f>+R118*'PRECIOS SEGUN ADJ (RURAL)'!$B$3*'PRECIOS SEGUN ADJ (RURAL)'!$C$3</f>
        <v>10560</v>
      </c>
      <c r="V118" s="80" t="e" vm="1">
        <f>+[4]!NumLetras(U118,"PESO","PESOS DOMINICANOS","$EE $m CON #d/100 CENTAVOS")</f>
        <v>#VALUE!</v>
      </c>
      <c r="W118" s="165">
        <v>41</v>
      </c>
      <c r="X118" s="37">
        <f t="shared" si="35"/>
        <v>1640</v>
      </c>
      <c r="Y118" s="189">
        <v>87.91</v>
      </c>
      <c r="Z118" s="80">
        <f>+W118*'PRECIOS SEGUN ADJ (RURAL)'!$B$4*'PRECIOS SEGUN ADJ (RURAL)'!$C$4</f>
        <v>144172.4</v>
      </c>
      <c r="AA118" s="80" t="e" vm="1">
        <f>+[4]!NumLetras(Z118,"PESO","PESOS DOMINICANOS","$EE $m CON #d/100 CENTAVOS")</f>
        <v>#VALUE!</v>
      </c>
      <c r="AB118" s="80">
        <f t="shared" si="54"/>
        <v>25951.03</v>
      </c>
      <c r="AC118" s="165">
        <v>51</v>
      </c>
      <c r="AD118" s="37">
        <f t="shared" si="36"/>
        <v>2040</v>
      </c>
      <c r="AE118" s="189">
        <v>53.95</v>
      </c>
      <c r="AF118" s="80">
        <f>+AC118*'PRECIOS SEGUN ADJ (RURAL)'!$B$5*'PRECIOS SEGUN ADJ (RURAL)'!$C$5</f>
        <v>110058.00000000001</v>
      </c>
      <c r="AG118" s="80" t="e" vm="1">
        <f>+[4]!NumLetras(AF118,"PESO","PESOS DOMINICANOS","$EE $m CON #d/100 CENTAVOS")</f>
        <v>#VALUE!</v>
      </c>
      <c r="AH118" s="165">
        <v>9</v>
      </c>
      <c r="AI118" s="37">
        <f t="shared" si="37"/>
        <v>360</v>
      </c>
      <c r="AJ118" s="189">
        <v>29.05</v>
      </c>
      <c r="AK118" s="80">
        <f>+AH118*'PRECIOS SEGUN ADJ (RURAL)'!$B$6*'PRECIOS SEGUN ADJ (RURAL)'!$C$6</f>
        <v>10458</v>
      </c>
      <c r="AL118" s="80" t="e" vm="1">
        <f>+[4]!NumLetras(AK118,"PESO","PESOS DOMINICANOS","$EE $m CON #d/100 CENTAVOS")</f>
        <v>#VALUE!</v>
      </c>
      <c r="AM118" s="80">
        <f t="shared" si="55"/>
        <v>1673.28</v>
      </c>
      <c r="AN118" s="165">
        <v>17</v>
      </c>
      <c r="AO118" s="37">
        <f t="shared" si="38"/>
        <v>680</v>
      </c>
      <c r="AP118" s="189">
        <v>304.44</v>
      </c>
      <c r="AQ118" s="80">
        <f>+AN118*'PRECIOS SEGUN ADJ (RURAL)'!$B$7*'PRECIOS SEGUN ADJ (RURAL)'!$C$7</f>
        <v>207019.19999999998</v>
      </c>
      <c r="AR118" s="80" t="e" vm="1">
        <f>+[4]!NumLetras(AQ118,"PESO","PESOS DOMINICANOS","$EE $m CON #d/100 CENTAVOS")</f>
        <v>#VALUE!</v>
      </c>
      <c r="AS118" s="80">
        <f t="shared" si="56"/>
        <v>37263.46</v>
      </c>
      <c r="AT118" s="165">
        <v>8</v>
      </c>
      <c r="AU118" s="37">
        <f t="shared" si="39"/>
        <v>320</v>
      </c>
      <c r="AV118" s="189">
        <v>140.38999999999999</v>
      </c>
      <c r="AW118" s="80">
        <f>+AT118*'PRECIOS SEGUN ADJ (RURAL)'!$B$8*'PRECIOS SEGUN ADJ (RURAL)'!$C$8</f>
        <v>44924.799999999996</v>
      </c>
      <c r="AX118" s="80" t="e" vm="1">
        <f>+[4]!NumLetras(AW118,"PESO","PESOS DOMINICANOS","$EE $m CON #d/100 CENTAVOS")</f>
        <v>#VALUE!</v>
      </c>
      <c r="AY118" s="80">
        <f t="shared" si="57"/>
        <v>8086.46</v>
      </c>
      <c r="AZ118" s="165">
        <v>15</v>
      </c>
      <c r="BA118" s="37">
        <f t="shared" si="40"/>
        <v>600</v>
      </c>
      <c r="BB118" s="189">
        <v>68.099999999999994</v>
      </c>
      <c r="BC118" s="80">
        <f>+AZ118*'PRECIOS SEGUN ADJ (RURAL)'!$B$9*'PRECIOS SEGUN ADJ (RURAL)'!$C$9</f>
        <v>40859.999999999993</v>
      </c>
      <c r="BD118" s="80" t="e" vm="1">
        <f>+[4]!NumLetras(BC118,"PESO","PESOS DOMINICANOS","$EE $m CON #d/100 CENTAVOS")</f>
        <v>#VALUE!</v>
      </c>
      <c r="BE118" s="165">
        <v>248</v>
      </c>
      <c r="BF118" s="37">
        <f t="shared" si="58"/>
        <v>4960</v>
      </c>
      <c r="BG118" s="189">
        <v>5.5</v>
      </c>
      <c r="BH118" s="80">
        <f>+BE118*'PRECIOS SEGUN ADJ (RURAL)'!$B$10*'PRECIOS SEGUN ADJ (RURAL)'!$C$10</f>
        <v>27280</v>
      </c>
      <c r="BI118" s="80" t="e" vm="1">
        <f>+[4]!NumLetras(BH118,"PESO","PESOS DOMINICANOS","$EE $m CON #d/100 CENTAVOS")</f>
        <v>#VALUE!</v>
      </c>
      <c r="BJ118" s="165">
        <v>248</v>
      </c>
      <c r="BK118" s="37">
        <f t="shared" si="41"/>
        <v>9920</v>
      </c>
      <c r="BL118" s="189">
        <v>7.1500000000000012</v>
      </c>
      <c r="BM118" s="80">
        <f>+BJ118*'PRECIOS SEGUN ADJ (RURAL)'!$B$11*'PRECIOS SEGUN ADJ (RURAL)'!$C$11</f>
        <v>70928</v>
      </c>
      <c r="BN118" s="80" t="e" vm="1">
        <f>+[4]!NumLetras(BM118,"PESO","PESOS DOMINICANOS","$EE $m CON #d/100 CENTAVOS")</f>
        <v>#VALUE!</v>
      </c>
      <c r="BO118" s="165">
        <v>248</v>
      </c>
      <c r="BP118" s="37">
        <f t="shared" si="42"/>
        <v>9920</v>
      </c>
      <c r="BQ118" s="189">
        <v>6.84</v>
      </c>
      <c r="BR118" s="80">
        <f>+BO118*'PRECIOS SEGUN ADJ (RURAL)'!$B$12*'PRECIOS SEGUN ADJ (RURAL)'!$C$12</f>
        <v>67852.800000000003</v>
      </c>
      <c r="BS118" s="80" t="e" vm="1">
        <f>+[4]!NumLetras(BR118,"PESO","PESOS DOMINICANOS","$EE $m CON #d/100 CENTAVOS")</f>
        <v>#VALUE!</v>
      </c>
      <c r="BT118" s="193">
        <v>34</v>
      </c>
      <c r="BU118" s="194">
        <f t="shared" si="43"/>
        <v>1360</v>
      </c>
      <c r="BV118" s="195">
        <v>21.68</v>
      </c>
      <c r="BW118" s="196">
        <f>+BT118*'PRECIOS SEGUN ADJ (RURAL)'!$B$13*'PRECIOS SEGUN ADJ (RURAL)'!$C$13</f>
        <v>29484.799999999999</v>
      </c>
      <c r="BX118" s="196" t="e" vm="1">
        <f>+[4]!NumLetras(BW118,"PESO","PESOS DOMINICANOS","$EE $m CON #d/100 CENTAVOS")</f>
        <v>#VALUE!</v>
      </c>
      <c r="BY118" s="165">
        <v>248</v>
      </c>
      <c r="BZ118" s="37">
        <f t="shared" si="44"/>
        <v>9920</v>
      </c>
      <c r="CA118" s="189">
        <v>6.5999999999999988</v>
      </c>
      <c r="CB118" s="80">
        <f>+BY118*'PRECIOS SEGUN ADJ (RURAL)'!$B$14*'PRECIOS SEGUN ADJ (RURAL)'!$C$14</f>
        <v>65472</v>
      </c>
      <c r="CC118" s="80" t="e" vm="1">
        <f>+[4]!NumLetras(CB118,"PESO","PESOS DOMINICANOS","$EE $m CON #d/100 CENTAVOS")</f>
        <v>#VALUE!</v>
      </c>
      <c r="CD118" s="165">
        <v>13</v>
      </c>
      <c r="CE118" s="37">
        <f t="shared" si="45"/>
        <v>520</v>
      </c>
      <c r="CF118" s="189">
        <v>82.59999999999998</v>
      </c>
      <c r="CG118" s="80">
        <f>+CD118*'PRECIOS SEGUN ADJ (RURAL)'!$B$15*'PRECIOS SEGUN ADJ (RURAL)'!$C$15</f>
        <v>42952</v>
      </c>
      <c r="CH118" s="80" t="e" vm="1">
        <f>+[4]!NumLetras(CG118,"PESO","PESOS DOMINICANOS","$EE $m CON #d/100 CENTAVOS")</f>
        <v>#VALUE!</v>
      </c>
      <c r="CI118" s="80">
        <f t="shared" si="59"/>
        <v>7731.36</v>
      </c>
      <c r="CJ118" s="197">
        <v>248</v>
      </c>
      <c r="CK118" s="198">
        <f t="shared" si="60"/>
        <v>4960</v>
      </c>
      <c r="CL118" s="199">
        <v>5.5</v>
      </c>
      <c r="CM118" s="200">
        <f>+CJ118*'PRECIOS SEGUN ADJ (RURAL)'!$B$16*'PRECIOS SEGUN ADJ (RURAL)'!$C$16</f>
        <v>27280</v>
      </c>
      <c r="CN118" s="200" t="e" vm="1">
        <f>+[4]!NumLetras(CM118,"PESO","PESOS DOMINICANOS","$EE $m CON #d/100 CENTAVOS")</f>
        <v>#VALUE!</v>
      </c>
      <c r="CO118" s="165">
        <v>248</v>
      </c>
      <c r="CP118" s="37">
        <f t="shared" si="46"/>
        <v>9920</v>
      </c>
      <c r="CQ118" s="189">
        <v>23.059999999999995</v>
      </c>
      <c r="CR118" s="80">
        <f>+CO118*'PRECIOS SEGUN ADJ (RURAL)'!$B$17*'PRECIOS SEGUN ADJ (RURAL)'!$C$17</f>
        <v>228755.20000000001</v>
      </c>
      <c r="CS118" s="80" t="e" vm="1">
        <f>+[4]!NumLetras(CR118,"PESO","PESOS DOMINICANOS","$EE $m CON #d/100 CENTAVOS")</f>
        <v>#VALUE!</v>
      </c>
      <c r="CT118" s="201">
        <v>17</v>
      </c>
      <c r="CU118" s="202">
        <f t="shared" si="47"/>
        <v>680</v>
      </c>
      <c r="CV118" s="203">
        <v>220</v>
      </c>
      <c r="CW118" s="204">
        <f>+CT118*'PRECIOS SEGUN ADJ (RURAL)'!$B$18*'PRECIOS SEGUN ADJ (RURAL)'!$C$18</f>
        <v>149600</v>
      </c>
      <c r="CX118" s="204" t="e" vm="1">
        <f>+[4]!NumLetras(CW118,"PESO","PESOS DOMINICANOS","$EE $m CON #d/100 CENTAVOS")</f>
        <v>#VALUE!</v>
      </c>
      <c r="CY118" s="204">
        <f t="shared" si="61"/>
        <v>26928</v>
      </c>
      <c r="CZ118" s="165">
        <v>14</v>
      </c>
      <c r="DA118" s="37">
        <f t="shared" si="48"/>
        <v>560</v>
      </c>
      <c r="DB118" s="189">
        <v>21.83</v>
      </c>
      <c r="DC118" s="80">
        <f>+CZ118*'PRECIOS SEGUN ADJ (RURAL)'!$B$19*'PRECIOS SEGUN ADJ (RURAL)'!$C$19</f>
        <v>12224.8</v>
      </c>
      <c r="DD118" s="80" t="e" vm="1">
        <f>+[4]!NumLetras(DC118,"PESO","PESOS DOMINICANOS","$EE $m CON #d/100 CENTAVOS")</f>
        <v>#VALUE!</v>
      </c>
      <c r="DE118" s="80">
        <f t="shared" si="62"/>
        <v>2200.46</v>
      </c>
      <c r="DF118" s="165">
        <v>40</v>
      </c>
      <c r="DG118" s="37">
        <f t="shared" si="49"/>
        <v>1600</v>
      </c>
      <c r="DH118" s="189">
        <v>33</v>
      </c>
      <c r="DI118" s="80">
        <f>+DF118*'PRECIOS SEGUN ADJ (RURAL)'!$B$20*'PRECIOS SEGUN ADJ (RURAL)'!$C$20</f>
        <v>52800</v>
      </c>
      <c r="DJ118" s="80" t="e" vm="1">
        <f>+[4]!NumLetras(DI118,"PESO","PESOS DOMINICANOS","$EE $m CON #d/100 CENTAVOS")</f>
        <v>#VALUE!</v>
      </c>
      <c r="DK118" s="80">
        <f t="shared" si="63"/>
        <v>1275310.9600000002</v>
      </c>
      <c r="DL118" s="80" t="e" vm="1">
        <f>+[4]!NumLetras(DK118,"PESO","PESOS DOMINICANOS","$EE $m CON #d/100 CENTAVOS")</f>
        <v>#VALUE!</v>
      </c>
      <c r="DM118" s="80">
        <f t="shared" si="66"/>
        <v>1393233.2000000002</v>
      </c>
      <c r="DN118" s="80" t="e" vm="1">
        <f>+[4]!NumLetras(DM118,"PESO","PESOS DOMINICANOS","$EE $m CON #d/100 CENTAVOS")</f>
        <v>#VALUE!</v>
      </c>
      <c r="DO118" s="80">
        <f t="shared" si="67"/>
        <v>117922.24000000001</v>
      </c>
      <c r="DP118" s="80" t="e" vm="1">
        <f>+[4]!NumLetras(DO118,"PESO","PESOS DOMINICANOS","$EE $m CON #d/100 CENTAVOS")</f>
        <v>#VALUE!</v>
      </c>
      <c r="DQ118" s="80">
        <f t="shared" si="64"/>
        <v>278646.64</v>
      </c>
      <c r="DR118" s="80" t="e" vm="1">
        <f>+[4]!NumLetras(DQ118,"PESO","PESOS DOMINICANOS","$EE $m CON #d/100 CENTAVOS")</f>
        <v>#VALUE!</v>
      </c>
      <c r="DS118" s="80">
        <f t="shared" si="65"/>
        <v>13932.33</v>
      </c>
      <c r="DT118" s="80"/>
      <c r="DU118" s="37" t="str">
        <f>+VLOOKUP(D118,'RURAL XENIA'!F:H,2,0)</f>
        <v>R-11</v>
      </c>
    </row>
    <row r="119" spans="1:125" hidden="1">
      <c r="A119" s="37">
        <v>118</v>
      </c>
      <c r="B119" s="37">
        <v>118</v>
      </c>
      <c r="C119" s="26" t="s">
        <v>3606</v>
      </c>
      <c r="D119" s="37">
        <v>132265297</v>
      </c>
      <c r="E119" s="37">
        <f>+VLOOKUP(D119,'INFORMACION DE PROVEEDORES'!C:I,2,0)</f>
        <v>132265297</v>
      </c>
      <c r="F119" s="26" t="str">
        <f>+VLOOKUP(D119,'INFORMACION DE PROVEEDORES'!C:J,4,0)</f>
        <v xml:space="preserve">OSMAILIN ANTONIO NOYER GERMAN </v>
      </c>
      <c r="G119" s="37" t="str">
        <f>+VLOOKUP(D119,'INFORMACION DE PROVEEDORES'!C:K,5,0)</f>
        <v>223-0169317-6</v>
      </c>
      <c r="H119" s="26" t="str">
        <f>+VLOOKUP(D119,'INFORMACION DE PROVEEDORES'!C:L,7,0)</f>
        <v xml:space="preserve">CALLE 10 W, NO. 17, LUCERNA, SANTO DOMINGO ESTE </v>
      </c>
      <c r="I119" s="37" t="str">
        <f>+VLOOKUP(D119,'INFORMACION DE PROVEEDORES'!C:M,3,0)</f>
        <v xml:space="preserve"> JURÍDICA</v>
      </c>
      <c r="J119" s="37">
        <v>2</v>
      </c>
      <c r="K119" s="37">
        <v>292</v>
      </c>
      <c r="L119" s="37">
        <v>21</v>
      </c>
      <c r="M119" s="37">
        <f t="shared" si="52"/>
        <v>840</v>
      </c>
      <c r="N119" s="189">
        <v>60.180000000000007</v>
      </c>
      <c r="O119" s="80">
        <f>+L119*'PRECIOS SEGUN ADJ (RURAL)'!$B$2*'PRECIOS SEGUN ADJ (RURAL)'!$C$2</f>
        <v>50551.199999999997</v>
      </c>
      <c r="P119" s="80" t="e" vm="1">
        <f>+[4]!NumLetras(O119,"PESO","PESOS DOMINICANOS","$EE $m CON #d/100 CENTAVOS")</f>
        <v>#VALUE!</v>
      </c>
      <c r="Q119" s="80">
        <f t="shared" si="53"/>
        <v>8088.19</v>
      </c>
      <c r="R119" s="165">
        <v>5</v>
      </c>
      <c r="S119" s="37">
        <f t="shared" si="34"/>
        <v>200</v>
      </c>
      <c r="T119" s="189">
        <v>33</v>
      </c>
      <c r="U119" s="80">
        <f>+R119*'PRECIOS SEGUN ADJ (RURAL)'!$B$3*'PRECIOS SEGUN ADJ (RURAL)'!$C$3</f>
        <v>6600</v>
      </c>
      <c r="V119" s="80" t="e" vm="1">
        <f>+[4]!NumLetras(U119,"PESO","PESOS DOMINICANOS","$EE $m CON #d/100 CENTAVOS")</f>
        <v>#VALUE!</v>
      </c>
      <c r="W119" s="165">
        <v>45</v>
      </c>
      <c r="X119" s="37">
        <f t="shared" si="35"/>
        <v>1800</v>
      </c>
      <c r="Y119" s="189">
        <v>87.91</v>
      </c>
      <c r="Z119" s="80">
        <f>+W119*'PRECIOS SEGUN ADJ (RURAL)'!$B$4*'PRECIOS SEGUN ADJ (RURAL)'!$C$4</f>
        <v>158238</v>
      </c>
      <c r="AA119" s="80" t="e" vm="1">
        <f>+[4]!NumLetras(Z119,"PESO","PESOS DOMINICANOS","$EE $m CON #d/100 CENTAVOS")</f>
        <v>#VALUE!</v>
      </c>
      <c r="AB119" s="80">
        <f t="shared" si="54"/>
        <v>28482.84</v>
      </c>
      <c r="AC119" s="165">
        <v>54</v>
      </c>
      <c r="AD119" s="37">
        <f t="shared" si="36"/>
        <v>2160</v>
      </c>
      <c r="AE119" s="189">
        <v>53.95</v>
      </c>
      <c r="AF119" s="80">
        <f>+AC119*'PRECIOS SEGUN ADJ (RURAL)'!$B$5*'PRECIOS SEGUN ADJ (RURAL)'!$C$5</f>
        <v>116532</v>
      </c>
      <c r="AG119" s="80" t="e" vm="1">
        <f>+[4]!NumLetras(AF119,"PESO","PESOS DOMINICANOS","$EE $m CON #d/100 CENTAVOS")</f>
        <v>#VALUE!</v>
      </c>
      <c r="AH119" s="165">
        <v>8</v>
      </c>
      <c r="AI119" s="37">
        <f t="shared" si="37"/>
        <v>320</v>
      </c>
      <c r="AJ119" s="189">
        <v>29.05</v>
      </c>
      <c r="AK119" s="80">
        <f>+AH119*'PRECIOS SEGUN ADJ (RURAL)'!$B$6*'PRECIOS SEGUN ADJ (RURAL)'!$C$6</f>
        <v>9296</v>
      </c>
      <c r="AL119" s="80" t="e" vm="1">
        <f>+[4]!NumLetras(AK119,"PESO","PESOS DOMINICANOS","$EE $m CON #d/100 CENTAVOS")</f>
        <v>#VALUE!</v>
      </c>
      <c r="AM119" s="80">
        <f t="shared" si="55"/>
        <v>1487.36</v>
      </c>
      <c r="AN119" s="165">
        <v>19</v>
      </c>
      <c r="AO119" s="37">
        <f t="shared" si="38"/>
        <v>760</v>
      </c>
      <c r="AP119" s="189">
        <v>304.44</v>
      </c>
      <c r="AQ119" s="80">
        <f>+AN119*'PRECIOS SEGUN ADJ (RURAL)'!$B$7*'PRECIOS SEGUN ADJ (RURAL)'!$C$7</f>
        <v>231374.4</v>
      </c>
      <c r="AR119" s="80" t="e" vm="1">
        <f>+[4]!NumLetras(AQ119,"PESO","PESOS DOMINICANOS","$EE $m CON #d/100 CENTAVOS")</f>
        <v>#VALUE!</v>
      </c>
      <c r="AS119" s="80">
        <f t="shared" si="56"/>
        <v>41647.39</v>
      </c>
      <c r="AT119" s="165">
        <v>5</v>
      </c>
      <c r="AU119" s="37">
        <f t="shared" si="39"/>
        <v>200</v>
      </c>
      <c r="AV119" s="189">
        <v>140.38999999999999</v>
      </c>
      <c r="AW119" s="80">
        <f>+AT119*'PRECIOS SEGUN ADJ (RURAL)'!$B$8*'PRECIOS SEGUN ADJ (RURAL)'!$C$8</f>
        <v>28077.999999999996</v>
      </c>
      <c r="AX119" s="80" t="e" vm="1">
        <f>+[4]!NumLetras(AW119,"PESO","PESOS DOMINICANOS","$EE $m CON #d/100 CENTAVOS")</f>
        <v>#VALUE!</v>
      </c>
      <c r="AY119" s="80">
        <f t="shared" si="57"/>
        <v>5054.04</v>
      </c>
      <c r="AZ119" s="165">
        <v>14</v>
      </c>
      <c r="BA119" s="37">
        <f t="shared" si="40"/>
        <v>560</v>
      </c>
      <c r="BB119" s="189">
        <v>68.099999999999994</v>
      </c>
      <c r="BC119" s="80">
        <f>+AZ119*'PRECIOS SEGUN ADJ (RURAL)'!$B$9*'PRECIOS SEGUN ADJ (RURAL)'!$C$9</f>
        <v>38135.999999999993</v>
      </c>
      <c r="BD119" s="80" t="e" vm="1">
        <f>+[4]!NumLetras(BC119,"PESO","PESOS DOMINICANOS","$EE $m CON #d/100 CENTAVOS")</f>
        <v>#VALUE!</v>
      </c>
      <c r="BE119" s="165">
        <v>292</v>
      </c>
      <c r="BF119" s="37">
        <f t="shared" si="58"/>
        <v>5840</v>
      </c>
      <c r="BG119" s="189">
        <v>5.5</v>
      </c>
      <c r="BH119" s="80">
        <f>+BE119*'PRECIOS SEGUN ADJ (RURAL)'!$B$10*'PRECIOS SEGUN ADJ (RURAL)'!$C$10</f>
        <v>32120</v>
      </c>
      <c r="BI119" s="80" t="e" vm="1">
        <f>+[4]!NumLetras(BH119,"PESO","PESOS DOMINICANOS","$EE $m CON #d/100 CENTAVOS")</f>
        <v>#VALUE!</v>
      </c>
      <c r="BJ119" s="165">
        <v>292</v>
      </c>
      <c r="BK119" s="37">
        <f t="shared" si="41"/>
        <v>11680</v>
      </c>
      <c r="BL119" s="189">
        <v>7.1500000000000012</v>
      </c>
      <c r="BM119" s="80">
        <f>+BJ119*'PRECIOS SEGUN ADJ (RURAL)'!$B$11*'PRECIOS SEGUN ADJ (RURAL)'!$C$11</f>
        <v>83512</v>
      </c>
      <c r="BN119" s="80" t="e" vm="1">
        <f>+[4]!NumLetras(BM119,"PESO","PESOS DOMINICANOS","$EE $m CON #d/100 CENTAVOS")</f>
        <v>#VALUE!</v>
      </c>
      <c r="BO119" s="165">
        <v>292</v>
      </c>
      <c r="BP119" s="37">
        <f t="shared" si="42"/>
        <v>11680</v>
      </c>
      <c r="BQ119" s="189">
        <v>6.84</v>
      </c>
      <c r="BR119" s="80">
        <f>+BO119*'PRECIOS SEGUN ADJ (RURAL)'!$B$12*'PRECIOS SEGUN ADJ (RURAL)'!$C$12</f>
        <v>79891.199999999997</v>
      </c>
      <c r="BS119" s="80" t="e" vm="1">
        <f>+[4]!NumLetras(BR119,"PESO","PESOS DOMINICANOS","$EE $m CON #d/100 CENTAVOS")</f>
        <v>#VALUE!</v>
      </c>
      <c r="BT119" s="193">
        <v>37</v>
      </c>
      <c r="BU119" s="194">
        <f t="shared" si="43"/>
        <v>1480</v>
      </c>
      <c r="BV119" s="195">
        <v>21.68</v>
      </c>
      <c r="BW119" s="196">
        <f>+BT119*'PRECIOS SEGUN ADJ (RURAL)'!$B$13*'PRECIOS SEGUN ADJ (RURAL)'!$C$13</f>
        <v>32086.399999999998</v>
      </c>
      <c r="BX119" s="196" t="e" vm="1">
        <f>+[4]!NumLetras(BW119,"PESO","PESOS DOMINICANOS","$EE $m CON #d/100 CENTAVOS")</f>
        <v>#VALUE!</v>
      </c>
      <c r="BY119" s="165">
        <v>292</v>
      </c>
      <c r="BZ119" s="37">
        <f t="shared" si="44"/>
        <v>11680</v>
      </c>
      <c r="CA119" s="189">
        <v>6.5999999999999988</v>
      </c>
      <c r="CB119" s="80">
        <f>+BY119*'PRECIOS SEGUN ADJ (RURAL)'!$B$14*'PRECIOS SEGUN ADJ (RURAL)'!$C$14</f>
        <v>77088</v>
      </c>
      <c r="CC119" s="80" t="e" vm="1">
        <f>+[4]!NumLetras(CB119,"PESO","PESOS DOMINICANOS","$EE $m CON #d/100 CENTAVOS")</f>
        <v>#VALUE!</v>
      </c>
      <c r="CD119" s="165">
        <v>11</v>
      </c>
      <c r="CE119" s="37">
        <f t="shared" si="45"/>
        <v>440</v>
      </c>
      <c r="CF119" s="189">
        <v>82.59999999999998</v>
      </c>
      <c r="CG119" s="80">
        <f>+CD119*'PRECIOS SEGUN ADJ (RURAL)'!$B$15*'PRECIOS SEGUN ADJ (RURAL)'!$C$15</f>
        <v>36344</v>
      </c>
      <c r="CH119" s="80" t="e" vm="1">
        <f>+[4]!NumLetras(CG119,"PESO","PESOS DOMINICANOS","$EE $m CON #d/100 CENTAVOS")</f>
        <v>#VALUE!</v>
      </c>
      <c r="CI119" s="80">
        <f t="shared" si="59"/>
        <v>6541.92</v>
      </c>
      <c r="CJ119" s="197">
        <v>292</v>
      </c>
      <c r="CK119" s="198">
        <f t="shared" si="60"/>
        <v>5840</v>
      </c>
      <c r="CL119" s="199">
        <v>5.5</v>
      </c>
      <c r="CM119" s="200">
        <f>+CJ119*'PRECIOS SEGUN ADJ (RURAL)'!$B$16*'PRECIOS SEGUN ADJ (RURAL)'!$C$16</f>
        <v>32120</v>
      </c>
      <c r="CN119" s="200" t="e" vm="1">
        <f>+[4]!NumLetras(CM119,"PESO","PESOS DOMINICANOS","$EE $m CON #d/100 CENTAVOS")</f>
        <v>#VALUE!</v>
      </c>
      <c r="CO119" s="165">
        <v>292</v>
      </c>
      <c r="CP119" s="37">
        <f t="shared" si="46"/>
        <v>11680</v>
      </c>
      <c r="CQ119" s="189">
        <v>23.059999999999995</v>
      </c>
      <c r="CR119" s="80">
        <f>+CO119*'PRECIOS SEGUN ADJ (RURAL)'!$B$17*'PRECIOS SEGUN ADJ (RURAL)'!$C$17</f>
        <v>269340.79999999999</v>
      </c>
      <c r="CS119" s="80" t="e" vm="1">
        <f>+[4]!NumLetras(CR119,"PESO","PESOS DOMINICANOS","$EE $m CON #d/100 CENTAVOS")</f>
        <v>#VALUE!</v>
      </c>
      <c r="CT119" s="201">
        <v>18</v>
      </c>
      <c r="CU119" s="202">
        <f t="shared" si="47"/>
        <v>720</v>
      </c>
      <c r="CV119" s="203">
        <v>220</v>
      </c>
      <c r="CW119" s="204">
        <f>+CT119*'PRECIOS SEGUN ADJ (RURAL)'!$B$18*'PRECIOS SEGUN ADJ (RURAL)'!$C$18</f>
        <v>158400</v>
      </c>
      <c r="CX119" s="204" t="e" vm="1">
        <f>+[4]!NumLetras(CW119,"PESO","PESOS DOMINICANOS","$EE $m CON #d/100 CENTAVOS")</f>
        <v>#VALUE!</v>
      </c>
      <c r="CY119" s="204">
        <f t="shared" si="61"/>
        <v>28512</v>
      </c>
      <c r="CZ119" s="165">
        <v>13</v>
      </c>
      <c r="DA119" s="37">
        <f t="shared" si="48"/>
        <v>520</v>
      </c>
      <c r="DB119" s="189">
        <v>21.83</v>
      </c>
      <c r="DC119" s="80">
        <f>+CZ119*'PRECIOS SEGUN ADJ (RURAL)'!$B$19*'PRECIOS SEGUN ADJ (RURAL)'!$C$19</f>
        <v>11351.599999999999</v>
      </c>
      <c r="DD119" s="80" t="e" vm="1">
        <f>+[4]!NumLetras(DC119,"PESO","PESOS DOMINICANOS","$EE $m CON #d/100 CENTAVOS")</f>
        <v>#VALUE!</v>
      </c>
      <c r="DE119" s="80">
        <f t="shared" si="62"/>
        <v>2043.29</v>
      </c>
      <c r="DF119" s="165">
        <v>43</v>
      </c>
      <c r="DG119" s="37">
        <f t="shared" si="49"/>
        <v>1720</v>
      </c>
      <c r="DH119" s="189">
        <v>33</v>
      </c>
      <c r="DI119" s="80">
        <f>+DF119*'PRECIOS SEGUN ADJ (RURAL)'!$B$20*'PRECIOS SEGUN ADJ (RURAL)'!$C$20</f>
        <v>56760</v>
      </c>
      <c r="DJ119" s="80" t="e" vm="1">
        <f>+[4]!NumLetras(DI119,"PESO","PESOS DOMINICANOS","$EE $m CON #d/100 CENTAVOS")</f>
        <v>#VALUE!</v>
      </c>
      <c r="DK119" s="80">
        <f t="shared" si="63"/>
        <v>1385962.57</v>
      </c>
      <c r="DL119" s="80" t="e" vm="1">
        <f>+[4]!NumLetras(DK119,"PESO","PESOS DOMINICANOS","$EE $m CON #d/100 CENTAVOS")</f>
        <v>#VALUE!</v>
      </c>
      <c r="DM119" s="80">
        <f t="shared" si="66"/>
        <v>1507819.6</v>
      </c>
      <c r="DN119" s="80" t="e" vm="1">
        <f>+[4]!NumLetras(DM119,"PESO","PESOS DOMINICANOS","$EE $m CON #d/100 CENTAVOS")</f>
        <v>#VALUE!</v>
      </c>
      <c r="DO119" s="80">
        <f t="shared" si="67"/>
        <v>121857.02999999998</v>
      </c>
      <c r="DP119" s="80" t="e" vm="1">
        <f>+[4]!NumLetras(DO119,"PESO","PESOS DOMINICANOS","$EE $m CON #d/100 CENTAVOS")</f>
        <v>#VALUE!</v>
      </c>
      <c r="DQ119" s="80">
        <f t="shared" si="64"/>
        <v>301563.92</v>
      </c>
      <c r="DR119" s="80" t="e" vm="1">
        <f>+[4]!NumLetras(DQ119,"PESO","PESOS DOMINICANOS","$EE $m CON #d/100 CENTAVOS")</f>
        <v>#VALUE!</v>
      </c>
      <c r="DS119" s="80">
        <f t="shared" si="65"/>
        <v>15078.2</v>
      </c>
      <c r="DT119" s="80"/>
      <c r="DU119" s="37" t="str">
        <f>+VLOOKUP(D119,'RURAL XENIA'!F:H,2,0)</f>
        <v>R-48</v>
      </c>
    </row>
    <row r="120" spans="1:125" hidden="1">
      <c r="A120" s="37">
        <v>119</v>
      </c>
      <c r="B120" s="37">
        <v>119</v>
      </c>
      <c r="C120" s="26" t="s">
        <v>3613</v>
      </c>
      <c r="D120" s="37">
        <v>130931429</v>
      </c>
      <c r="E120" s="37">
        <f>+VLOOKUP(D120,'INFORMACION DE PROVEEDORES'!C:I,2,0)</f>
        <v>130931429</v>
      </c>
      <c r="F120" s="26" t="str">
        <f>+VLOOKUP(D120,'INFORMACION DE PROVEEDORES'!C:J,4,0)</f>
        <v>FAUSTO ANTONIO ESPINAL HOLGUIN</v>
      </c>
      <c r="G120" s="37" t="str">
        <f>+VLOOKUP(D120,'INFORMACION DE PROVEEDORES'!C:K,5,0)</f>
        <v>049-0039760-7</v>
      </c>
      <c r="H120" s="26" t="str">
        <f>+VLOOKUP(D120,'INFORMACION DE PROVEEDORES'!C:L,7,0)</f>
        <v>C/JUAN JOSE DUARTE NO.11 SECTOR LA ALTAGRACIA.</v>
      </c>
      <c r="I120" s="37" t="str">
        <f>+VLOOKUP(D120,'INFORMACION DE PROVEEDORES'!C:M,3,0)</f>
        <v xml:space="preserve"> JURÍDICA</v>
      </c>
      <c r="J120" s="37">
        <v>5</v>
      </c>
      <c r="K120" s="37">
        <v>219</v>
      </c>
      <c r="L120" s="37">
        <v>17</v>
      </c>
      <c r="M120" s="37">
        <f t="shared" si="52"/>
        <v>680</v>
      </c>
      <c r="N120" s="189">
        <v>60.180000000000007</v>
      </c>
      <c r="O120" s="80">
        <f>+L120*'PRECIOS SEGUN ADJ (RURAL)'!$B$2*'PRECIOS SEGUN ADJ (RURAL)'!$C$2</f>
        <v>40922.399999999994</v>
      </c>
      <c r="P120" s="80" t="e" vm="1">
        <f>+[4]!NumLetras(O120,"PESO","PESOS DOMINICANOS","$EE $m CON #d/100 CENTAVOS")</f>
        <v>#VALUE!</v>
      </c>
      <c r="Q120" s="80">
        <f t="shared" si="53"/>
        <v>6547.58</v>
      </c>
      <c r="R120" s="165">
        <v>6</v>
      </c>
      <c r="S120" s="37">
        <f t="shared" si="34"/>
        <v>240</v>
      </c>
      <c r="T120" s="189">
        <v>33</v>
      </c>
      <c r="U120" s="80">
        <f>+R120*'PRECIOS SEGUN ADJ (RURAL)'!$B$3*'PRECIOS SEGUN ADJ (RURAL)'!$C$3</f>
        <v>7920</v>
      </c>
      <c r="V120" s="80" t="e" vm="1">
        <f>+[4]!NumLetras(U120,"PESO","PESOS DOMINICANOS","$EE $m CON #d/100 CENTAVOS")</f>
        <v>#VALUE!</v>
      </c>
      <c r="W120" s="165">
        <v>35</v>
      </c>
      <c r="X120" s="37">
        <f t="shared" si="35"/>
        <v>1400</v>
      </c>
      <c r="Y120" s="189">
        <v>87.91</v>
      </c>
      <c r="Z120" s="80">
        <f>+W120*'PRECIOS SEGUN ADJ (RURAL)'!$B$4*'PRECIOS SEGUN ADJ (RURAL)'!$C$4</f>
        <v>123074</v>
      </c>
      <c r="AA120" s="80" t="e" vm="1">
        <f>+[4]!NumLetras(Z120,"PESO","PESOS DOMINICANOS","$EE $m CON #d/100 CENTAVOS")</f>
        <v>#VALUE!</v>
      </c>
      <c r="AB120" s="80">
        <f t="shared" si="54"/>
        <v>22153.32</v>
      </c>
      <c r="AC120" s="165">
        <v>43</v>
      </c>
      <c r="AD120" s="37">
        <f t="shared" si="36"/>
        <v>1720</v>
      </c>
      <c r="AE120" s="189">
        <v>53.95</v>
      </c>
      <c r="AF120" s="80">
        <f>+AC120*'PRECIOS SEGUN ADJ (RURAL)'!$B$5*'PRECIOS SEGUN ADJ (RURAL)'!$C$5</f>
        <v>92794</v>
      </c>
      <c r="AG120" s="80" t="e" vm="1">
        <f>+[4]!NumLetras(AF120,"PESO","PESOS DOMINICANOS","$EE $m CON #d/100 CENTAVOS")</f>
        <v>#VALUE!</v>
      </c>
      <c r="AH120" s="165">
        <v>9</v>
      </c>
      <c r="AI120" s="37">
        <f t="shared" si="37"/>
        <v>360</v>
      </c>
      <c r="AJ120" s="189">
        <v>29.05</v>
      </c>
      <c r="AK120" s="80">
        <f>+AH120*'PRECIOS SEGUN ADJ (RURAL)'!$B$6*'PRECIOS SEGUN ADJ (RURAL)'!$C$6</f>
        <v>10458</v>
      </c>
      <c r="AL120" s="80" t="e" vm="1">
        <f>+[4]!NumLetras(AK120,"PESO","PESOS DOMINICANOS","$EE $m CON #d/100 CENTAVOS")</f>
        <v>#VALUE!</v>
      </c>
      <c r="AM120" s="80">
        <f t="shared" si="55"/>
        <v>1673.28</v>
      </c>
      <c r="AN120" s="165">
        <v>14</v>
      </c>
      <c r="AO120" s="37">
        <f t="shared" si="38"/>
        <v>560</v>
      </c>
      <c r="AP120" s="189">
        <v>304.44</v>
      </c>
      <c r="AQ120" s="80">
        <f>+AN120*'PRECIOS SEGUN ADJ (RURAL)'!$B$7*'PRECIOS SEGUN ADJ (RURAL)'!$C$7</f>
        <v>170486.39999999999</v>
      </c>
      <c r="AR120" s="80" t="e" vm="1">
        <f>+[4]!NumLetras(AQ120,"PESO","PESOS DOMINICANOS","$EE $m CON #d/100 CENTAVOS")</f>
        <v>#VALUE!</v>
      </c>
      <c r="AS120" s="80">
        <f t="shared" si="56"/>
        <v>30687.55</v>
      </c>
      <c r="AT120" s="165">
        <v>6</v>
      </c>
      <c r="AU120" s="37">
        <f t="shared" si="39"/>
        <v>240</v>
      </c>
      <c r="AV120" s="189">
        <v>140.38999999999999</v>
      </c>
      <c r="AW120" s="80">
        <f>+AT120*'PRECIOS SEGUN ADJ (RURAL)'!$B$8*'PRECIOS SEGUN ADJ (RURAL)'!$C$8</f>
        <v>33693.599999999999</v>
      </c>
      <c r="AX120" s="80" t="e" vm="1">
        <f>+[4]!NumLetras(AW120,"PESO","PESOS DOMINICANOS","$EE $m CON #d/100 CENTAVOS")</f>
        <v>#VALUE!</v>
      </c>
      <c r="AY120" s="80">
        <f t="shared" si="57"/>
        <v>6064.85</v>
      </c>
      <c r="AZ120" s="165">
        <v>13</v>
      </c>
      <c r="BA120" s="37">
        <f t="shared" si="40"/>
        <v>520</v>
      </c>
      <c r="BB120" s="189">
        <v>68.099999999999994</v>
      </c>
      <c r="BC120" s="80">
        <f>+AZ120*'PRECIOS SEGUN ADJ (RURAL)'!$B$9*'PRECIOS SEGUN ADJ (RURAL)'!$C$9</f>
        <v>35412</v>
      </c>
      <c r="BD120" s="80" t="e" vm="1">
        <f>+[4]!NumLetras(BC120,"PESO","PESOS DOMINICANOS","$EE $m CON #d/100 CENTAVOS")</f>
        <v>#VALUE!</v>
      </c>
      <c r="BE120" s="165">
        <v>219</v>
      </c>
      <c r="BF120" s="37">
        <f t="shared" si="58"/>
        <v>4380</v>
      </c>
      <c r="BG120" s="189">
        <v>5.5</v>
      </c>
      <c r="BH120" s="80">
        <f>+BE120*'PRECIOS SEGUN ADJ (RURAL)'!$B$10*'PRECIOS SEGUN ADJ (RURAL)'!$C$10</f>
        <v>24090</v>
      </c>
      <c r="BI120" s="80" t="e" vm="1">
        <f>+[4]!NumLetras(BH120,"PESO","PESOS DOMINICANOS","$EE $m CON #d/100 CENTAVOS")</f>
        <v>#VALUE!</v>
      </c>
      <c r="BJ120" s="165">
        <v>219</v>
      </c>
      <c r="BK120" s="37">
        <f t="shared" si="41"/>
        <v>8760</v>
      </c>
      <c r="BL120" s="189">
        <v>7.1500000000000012</v>
      </c>
      <c r="BM120" s="80">
        <f>+BJ120*'PRECIOS SEGUN ADJ (RURAL)'!$B$11*'PRECIOS SEGUN ADJ (RURAL)'!$C$11</f>
        <v>62634.000000000007</v>
      </c>
      <c r="BN120" s="80" t="e" vm="1">
        <f>+[4]!NumLetras(BM120,"PESO","PESOS DOMINICANOS","$EE $m CON #d/100 CENTAVOS")</f>
        <v>#VALUE!</v>
      </c>
      <c r="BO120" s="165">
        <v>219</v>
      </c>
      <c r="BP120" s="37">
        <f t="shared" si="42"/>
        <v>8760</v>
      </c>
      <c r="BQ120" s="189">
        <v>6.84</v>
      </c>
      <c r="BR120" s="80">
        <f>+BO120*'PRECIOS SEGUN ADJ (RURAL)'!$B$12*'PRECIOS SEGUN ADJ (RURAL)'!$C$12</f>
        <v>59918.400000000001</v>
      </c>
      <c r="BS120" s="80" t="e" vm="1">
        <f>+[4]!NumLetras(BR120,"PESO","PESOS DOMINICANOS","$EE $m CON #d/100 CENTAVOS")</f>
        <v>#VALUE!</v>
      </c>
      <c r="BT120" s="193">
        <v>31</v>
      </c>
      <c r="BU120" s="194">
        <f t="shared" si="43"/>
        <v>1240</v>
      </c>
      <c r="BV120" s="195">
        <v>21.68</v>
      </c>
      <c r="BW120" s="196">
        <f>+BT120*'PRECIOS SEGUN ADJ (RURAL)'!$B$13*'PRECIOS SEGUN ADJ (RURAL)'!$C$13</f>
        <v>26883.200000000001</v>
      </c>
      <c r="BX120" s="196" t="e" vm="1">
        <f>+[4]!NumLetras(BW120,"PESO","PESOS DOMINICANOS","$EE $m CON #d/100 CENTAVOS")</f>
        <v>#VALUE!</v>
      </c>
      <c r="BY120" s="165">
        <v>219</v>
      </c>
      <c r="BZ120" s="37">
        <f t="shared" si="44"/>
        <v>8760</v>
      </c>
      <c r="CA120" s="189">
        <v>6.5999999999999988</v>
      </c>
      <c r="CB120" s="80">
        <f>+BY120*'PRECIOS SEGUN ADJ (RURAL)'!$B$14*'PRECIOS SEGUN ADJ (RURAL)'!$C$14</f>
        <v>57815.999999999993</v>
      </c>
      <c r="CC120" s="80" t="e" vm="1">
        <f>+[4]!NumLetras(CB120,"PESO","PESOS DOMINICANOS","$EE $m CON #d/100 CENTAVOS")</f>
        <v>#VALUE!</v>
      </c>
      <c r="CD120" s="165">
        <v>10</v>
      </c>
      <c r="CE120" s="37">
        <f t="shared" si="45"/>
        <v>400</v>
      </c>
      <c r="CF120" s="189">
        <v>82.59999999999998</v>
      </c>
      <c r="CG120" s="80">
        <f>+CD120*'PRECIOS SEGUN ADJ (RURAL)'!$B$15*'PRECIOS SEGUN ADJ (RURAL)'!$C$15</f>
        <v>33040</v>
      </c>
      <c r="CH120" s="80" t="e" vm="1">
        <f>+[4]!NumLetras(CG120,"PESO","PESOS DOMINICANOS","$EE $m CON #d/100 CENTAVOS")</f>
        <v>#VALUE!</v>
      </c>
      <c r="CI120" s="80">
        <f t="shared" si="59"/>
        <v>5947.2</v>
      </c>
      <c r="CJ120" s="197">
        <v>219</v>
      </c>
      <c r="CK120" s="198">
        <f t="shared" si="60"/>
        <v>4380</v>
      </c>
      <c r="CL120" s="199">
        <v>5.5</v>
      </c>
      <c r="CM120" s="200">
        <f>+CJ120*'PRECIOS SEGUN ADJ (RURAL)'!$B$16*'PRECIOS SEGUN ADJ (RURAL)'!$C$16</f>
        <v>24090</v>
      </c>
      <c r="CN120" s="200" t="e" vm="1">
        <f>+[4]!NumLetras(CM120,"PESO","PESOS DOMINICANOS","$EE $m CON #d/100 CENTAVOS")</f>
        <v>#VALUE!</v>
      </c>
      <c r="CO120" s="165">
        <v>219</v>
      </c>
      <c r="CP120" s="37">
        <f t="shared" si="46"/>
        <v>8760</v>
      </c>
      <c r="CQ120" s="189">
        <v>23.059999999999995</v>
      </c>
      <c r="CR120" s="80">
        <f>+CO120*'PRECIOS SEGUN ADJ (RURAL)'!$B$17*'PRECIOS SEGUN ADJ (RURAL)'!$C$17</f>
        <v>202005.59999999998</v>
      </c>
      <c r="CS120" s="80" t="e" vm="1">
        <f>+[4]!NumLetras(CR120,"PESO","PESOS DOMINICANOS","$EE $m CON #d/100 CENTAVOS")</f>
        <v>#VALUE!</v>
      </c>
      <c r="CT120" s="201">
        <v>14</v>
      </c>
      <c r="CU120" s="202">
        <f t="shared" si="47"/>
        <v>560</v>
      </c>
      <c r="CV120" s="203">
        <v>220</v>
      </c>
      <c r="CW120" s="204">
        <f>+CT120*'PRECIOS SEGUN ADJ (RURAL)'!$B$18*'PRECIOS SEGUN ADJ (RURAL)'!$C$18</f>
        <v>123200</v>
      </c>
      <c r="CX120" s="204" t="e" vm="1">
        <f>+[4]!NumLetras(CW120,"PESO","PESOS DOMINICANOS","$EE $m CON #d/100 CENTAVOS")</f>
        <v>#VALUE!</v>
      </c>
      <c r="CY120" s="204">
        <f t="shared" si="61"/>
        <v>22176</v>
      </c>
      <c r="CZ120" s="165">
        <v>11</v>
      </c>
      <c r="DA120" s="37">
        <f t="shared" si="48"/>
        <v>440</v>
      </c>
      <c r="DB120" s="189">
        <v>21.83</v>
      </c>
      <c r="DC120" s="80">
        <f>+CZ120*'PRECIOS SEGUN ADJ (RURAL)'!$B$19*'PRECIOS SEGUN ADJ (RURAL)'!$C$19</f>
        <v>9605.2000000000007</v>
      </c>
      <c r="DD120" s="80" t="e" vm="1">
        <f>+[4]!NumLetras(DC120,"PESO","PESOS DOMINICANOS","$EE $m CON #d/100 CENTAVOS")</f>
        <v>#VALUE!</v>
      </c>
      <c r="DE120" s="80">
        <f t="shared" si="62"/>
        <v>1728.94</v>
      </c>
      <c r="DF120" s="165">
        <v>33</v>
      </c>
      <c r="DG120" s="37">
        <f t="shared" si="49"/>
        <v>1320</v>
      </c>
      <c r="DH120" s="189">
        <v>33</v>
      </c>
      <c r="DI120" s="80">
        <f>+DF120*'PRECIOS SEGUN ADJ (RURAL)'!$B$20*'PRECIOS SEGUN ADJ (RURAL)'!$C$20</f>
        <v>43560</v>
      </c>
      <c r="DJ120" s="80" t="e" vm="1">
        <f>+[4]!NumLetras(DI120,"PESO","PESOS DOMINICANOS","$EE $m CON #d/100 CENTAVOS")</f>
        <v>#VALUE!</v>
      </c>
      <c r="DK120" s="80">
        <f t="shared" si="63"/>
        <v>1084624.08</v>
      </c>
      <c r="DL120" s="80" t="e" vm="1">
        <f>+[4]!NumLetras(DK120,"PESO","PESOS DOMINICANOS","$EE $m CON #d/100 CENTAVOS")</f>
        <v>#VALUE!</v>
      </c>
      <c r="DM120" s="80">
        <f t="shared" si="66"/>
        <v>1181602.8</v>
      </c>
      <c r="DN120" s="80" t="e" vm="1">
        <f>+[4]!NumLetras(DM120,"PESO","PESOS DOMINICANOS","$EE $m CON #d/100 CENTAVOS")</f>
        <v>#VALUE!</v>
      </c>
      <c r="DO120" s="80">
        <f t="shared" si="67"/>
        <v>96978.72</v>
      </c>
      <c r="DP120" s="80" t="e" vm="1">
        <f>+[4]!NumLetras(DO120,"PESO","PESOS DOMINICANOS","$EE $m CON #d/100 CENTAVOS")</f>
        <v>#VALUE!</v>
      </c>
      <c r="DQ120" s="80">
        <f t="shared" si="64"/>
        <v>236320.56</v>
      </c>
      <c r="DR120" s="80" t="e" vm="1">
        <f>+[4]!NumLetras(DQ120,"PESO","PESOS DOMINICANOS","$EE $m CON #d/100 CENTAVOS")</f>
        <v>#VALUE!</v>
      </c>
      <c r="DS120" s="80">
        <f t="shared" si="65"/>
        <v>11816.03</v>
      </c>
      <c r="DT120" s="80"/>
      <c r="DU120" s="37" t="str">
        <f>+VLOOKUP(D120,'RURAL XENIA'!F:H,2,0)</f>
        <v>R-35</v>
      </c>
    </row>
    <row r="121" spans="1:125" hidden="1">
      <c r="A121" s="37">
        <v>120</v>
      </c>
      <c r="B121" s="37">
        <v>120</v>
      </c>
      <c r="C121" s="26" t="s">
        <v>3625</v>
      </c>
      <c r="D121" s="37">
        <v>132322649</v>
      </c>
      <c r="E121" s="37">
        <f>+VLOOKUP(D121,'INFORMACION DE PROVEEDORES'!C:I,2,0)</f>
        <v>132322649</v>
      </c>
      <c r="F121" s="26">
        <f>+VLOOKUP(D121,'INFORMACION DE PROVEEDORES'!C:J,4,0)</f>
        <v>0</v>
      </c>
      <c r="G121" s="37">
        <f>+VLOOKUP(D121,'INFORMACION DE PROVEEDORES'!C:K,5,0)</f>
        <v>0</v>
      </c>
      <c r="H121" s="26" t="str">
        <f>+VLOOKUP(D121,'INFORMACION DE PROVEEDORES'!C:L,7,0)</f>
        <v>AUT. LAS AMERICAS KM.26 1/2 48B, SANTA LUCIA, LA CALETA</v>
      </c>
      <c r="I121" s="37" t="str">
        <f>+VLOOKUP(D121,'INFORMACION DE PROVEEDORES'!C:M,3,0)</f>
        <v xml:space="preserve"> JURÍDICA</v>
      </c>
      <c r="J121" s="37">
        <v>1</v>
      </c>
      <c r="K121" s="37">
        <v>214</v>
      </c>
      <c r="L121" s="37">
        <v>15</v>
      </c>
      <c r="M121" s="37">
        <f t="shared" si="52"/>
        <v>600</v>
      </c>
      <c r="N121" s="189">
        <v>60.180000000000007</v>
      </c>
      <c r="O121" s="80">
        <f>+L121*'PRECIOS SEGUN ADJ (RURAL)'!$B$2*'PRECIOS SEGUN ADJ (RURAL)'!$C$2</f>
        <v>36108</v>
      </c>
      <c r="P121" s="80" t="e" vm="1">
        <f>+[4]!NumLetras(O121,"PESO","PESOS DOMINICANOS","$EE $m CON #d/100 CENTAVOS")</f>
        <v>#VALUE!</v>
      </c>
      <c r="Q121" s="80">
        <f t="shared" si="53"/>
        <v>5777.28</v>
      </c>
      <c r="R121" s="165">
        <v>3</v>
      </c>
      <c r="S121" s="37">
        <f t="shared" si="34"/>
        <v>120</v>
      </c>
      <c r="T121" s="189">
        <v>33</v>
      </c>
      <c r="U121" s="80">
        <f>+R121*'PRECIOS SEGUN ADJ (RURAL)'!$B$3*'PRECIOS SEGUN ADJ (RURAL)'!$C$3</f>
        <v>3960</v>
      </c>
      <c r="V121" s="80" t="e" vm="1">
        <f>+[4]!NumLetras(U121,"PESO","PESOS DOMINICANOS","$EE $m CON #d/100 CENTAVOS")</f>
        <v>#VALUE!</v>
      </c>
      <c r="W121" s="165">
        <v>33</v>
      </c>
      <c r="X121" s="37">
        <f t="shared" si="35"/>
        <v>1320</v>
      </c>
      <c r="Y121" s="189">
        <v>87.91</v>
      </c>
      <c r="Z121" s="80">
        <f>+W121*'PRECIOS SEGUN ADJ (RURAL)'!$B$4*'PRECIOS SEGUN ADJ (RURAL)'!$C$4</f>
        <v>116041.19999999998</v>
      </c>
      <c r="AA121" s="80" t="e" vm="1">
        <f>+[4]!NumLetras(Z121,"PESO","PESOS DOMINICANOS","$EE $m CON #d/100 CENTAVOS")</f>
        <v>#VALUE!</v>
      </c>
      <c r="AB121" s="80">
        <f t="shared" si="54"/>
        <v>20887.419999999998</v>
      </c>
      <c r="AC121" s="165">
        <v>40</v>
      </c>
      <c r="AD121" s="37">
        <f t="shared" si="36"/>
        <v>1600</v>
      </c>
      <c r="AE121" s="189">
        <v>53.95</v>
      </c>
      <c r="AF121" s="80">
        <f>+AC121*'PRECIOS SEGUN ADJ (RURAL)'!$B$5*'PRECIOS SEGUN ADJ (RURAL)'!$C$5</f>
        <v>86320</v>
      </c>
      <c r="AG121" s="80" t="e" vm="1">
        <f>+[4]!NumLetras(AF121,"PESO","PESOS DOMINICANOS","$EE $m CON #d/100 CENTAVOS")</f>
        <v>#VALUE!</v>
      </c>
      <c r="AH121" s="165">
        <v>5</v>
      </c>
      <c r="AI121" s="37">
        <f t="shared" si="37"/>
        <v>200</v>
      </c>
      <c r="AJ121" s="189">
        <v>29.05</v>
      </c>
      <c r="AK121" s="80">
        <f>+AH121*'PRECIOS SEGUN ADJ (RURAL)'!$B$6*'PRECIOS SEGUN ADJ (RURAL)'!$C$6</f>
        <v>5810</v>
      </c>
      <c r="AL121" s="80" t="e" vm="1">
        <f>+[4]!NumLetras(AK121,"PESO","PESOS DOMINICANOS","$EE $m CON #d/100 CENTAVOS")</f>
        <v>#VALUE!</v>
      </c>
      <c r="AM121" s="80">
        <f t="shared" si="55"/>
        <v>929.6</v>
      </c>
      <c r="AN121" s="165">
        <v>12</v>
      </c>
      <c r="AO121" s="37">
        <f t="shared" si="38"/>
        <v>480</v>
      </c>
      <c r="AP121" s="189">
        <v>304.44</v>
      </c>
      <c r="AQ121" s="80">
        <f>+AN121*'PRECIOS SEGUN ADJ (RURAL)'!$B$7*'PRECIOS SEGUN ADJ (RURAL)'!$C$7</f>
        <v>146131.19999999998</v>
      </c>
      <c r="AR121" s="80" t="e" vm="1">
        <f>+[4]!NumLetras(AQ121,"PESO","PESOS DOMINICANOS","$EE $m CON #d/100 CENTAVOS")</f>
        <v>#VALUE!</v>
      </c>
      <c r="AS121" s="80">
        <f t="shared" si="56"/>
        <v>26303.62</v>
      </c>
      <c r="AT121" s="165">
        <v>3</v>
      </c>
      <c r="AU121" s="37">
        <f t="shared" si="39"/>
        <v>120</v>
      </c>
      <c r="AV121" s="189">
        <v>140.38999999999999</v>
      </c>
      <c r="AW121" s="80">
        <f>+AT121*'PRECIOS SEGUN ADJ (RURAL)'!$B$8*'PRECIOS SEGUN ADJ (RURAL)'!$C$8</f>
        <v>16846.8</v>
      </c>
      <c r="AX121" s="80" t="e" vm="1">
        <f>+[4]!NumLetras(AW121,"PESO","PESOS DOMINICANOS","$EE $m CON #d/100 CENTAVOS")</f>
        <v>#VALUE!</v>
      </c>
      <c r="AY121" s="80">
        <f t="shared" si="57"/>
        <v>3032.42</v>
      </c>
      <c r="AZ121" s="165">
        <v>10</v>
      </c>
      <c r="BA121" s="37">
        <f t="shared" si="40"/>
        <v>400</v>
      </c>
      <c r="BB121" s="189">
        <v>68.099999999999994</v>
      </c>
      <c r="BC121" s="80">
        <f>+AZ121*'PRECIOS SEGUN ADJ (RURAL)'!$B$9*'PRECIOS SEGUN ADJ (RURAL)'!$C$9</f>
        <v>27240</v>
      </c>
      <c r="BD121" s="80" t="e" vm="1">
        <f>+[4]!NumLetras(BC121,"PESO","PESOS DOMINICANOS","$EE $m CON #d/100 CENTAVOS")</f>
        <v>#VALUE!</v>
      </c>
      <c r="BE121" s="165">
        <v>214</v>
      </c>
      <c r="BF121" s="37">
        <f t="shared" si="58"/>
        <v>4280</v>
      </c>
      <c r="BG121" s="189">
        <v>5.5</v>
      </c>
      <c r="BH121" s="80">
        <f>+BE121*'PRECIOS SEGUN ADJ (RURAL)'!$B$10*'PRECIOS SEGUN ADJ (RURAL)'!$C$10</f>
        <v>23540</v>
      </c>
      <c r="BI121" s="80" t="e" vm="1">
        <f>+[4]!NumLetras(BH121,"PESO","PESOS DOMINICANOS","$EE $m CON #d/100 CENTAVOS")</f>
        <v>#VALUE!</v>
      </c>
      <c r="BJ121" s="165">
        <v>214</v>
      </c>
      <c r="BK121" s="37">
        <f t="shared" si="41"/>
        <v>8560</v>
      </c>
      <c r="BL121" s="189">
        <v>7.1500000000000012</v>
      </c>
      <c r="BM121" s="80">
        <f>+BJ121*'PRECIOS SEGUN ADJ (RURAL)'!$B$11*'PRECIOS SEGUN ADJ (RURAL)'!$C$11</f>
        <v>61204.000000000007</v>
      </c>
      <c r="BN121" s="80" t="e" vm="1">
        <f>+[4]!NumLetras(BM121,"PESO","PESOS DOMINICANOS","$EE $m CON #d/100 CENTAVOS")</f>
        <v>#VALUE!</v>
      </c>
      <c r="BO121" s="165">
        <v>214</v>
      </c>
      <c r="BP121" s="37">
        <f t="shared" si="42"/>
        <v>8560</v>
      </c>
      <c r="BQ121" s="189">
        <v>6.84</v>
      </c>
      <c r="BR121" s="80">
        <f>+BO121*'PRECIOS SEGUN ADJ (RURAL)'!$B$12*'PRECIOS SEGUN ADJ (RURAL)'!$C$12</f>
        <v>58550.400000000001</v>
      </c>
      <c r="BS121" s="80" t="e" vm="1">
        <f>+[4]!NumLetras(BR121,"PESO","PESOS DOMINICANOS","$EE $m CON #d/100 CENTAVOS")</f>
        <v>#VALUE!</v>
      </c>
      <c r="BT121" s="193">
        <v>27</v>
      </c>
      <c r="BU121" s="194">
        <f t="shared" si="43"/>
        <v>1080</v>
      </c>
      <c r="BV121" s="195">
        <v>21.68</v>
      </c>
      <c r="BW121" s="196">
        <f>+BT121*'PRECIOS SEGUN ADJ (RURAL)'!$B$13*'PRECIOS SEGUN ADJ (RURAL)'!$C$13</f>
        <v>23414.400000000001</v>
      </c>
      <c r="BX121" s="196" t="e" vm="1">
        <f>+[4]!NumLetras(BW121,"PESO","PESOS DOMINICANOS","$EE $m CON #d/100 CENTAVOS")</f>
        <v>#VALUE!</v>
      </c>
      <c r="BY121" s="165">
        <v>214</v>
      </c>
      <c r="BZ121" s="37">
        <f t="shared" si="44"/>
        <v>8560</v>
      </c>
      <c r="CA121" s="189">
        <v>6.5999999999999988</v>
      </c>
      <c r="CB121" s="80">
        <f>+BY121*'PRECIOS SEGUN ADJ (RURAL)'!$B$14*'PRECIOS SEGUN ADJ (RURAL)'!$C$14</f>
        <v>56495.999999999993</v>
      </c>
      <c r="CC121" s="80" t="e" vm="1">
        <f>+[4]!NumLetras(CB121,"PESO","PESOS DOMINICANOS","$EE $m CON #d/100 CENTAVOS")</f>
        <v>#VALUE!</v>
      </c>
      <c r="CD121" s="165">
        <v>8</v>
      </c>
      <c r="CE121" s="37">
        <f t="shared" si="45"/>
        <v>320</v>
      </c>
      <c r="CF121" s="189">
        <v>82.59999999999998</v>
      </c>
      <c r="CG121" s="80">
        <f>+CD121*'PRECIOS SEGUN ADJ (RURAL)'!$B$15*'PRECIOS SEGUN ADJ (RURAL)'!$C$15</f>
        <v>26432</v>
      </c>
      <c r="CH121" s="80" t="e" vm="1">
        <f>+[4]!NumLetras(CG121,"PESO","PESOS DOMINICANOS","$EE $m CON #d/100 CENTAVOS")</f>
        <v>#VALUE!</v>
      </c>
      <c r="CI121" s="80">
        <f t="shared" si="59"/>
        <v>4757.76</v>
      </c>
      <c r="CJ121" s="197">
        <v>214</v>
      </c>
      <c r="CK121" s="198">
        <f t="shared" si="60"/>
        <v>4280</v>
      </c>
      <c r="CL121" s="199">
        <v>5.5</v>
      </c>
      <c r="CM121" s="200">
        <f>+CJ121*'PRECIOS SEGUN ADJ (RURAL)'!$B$16*'PRECIOS SEGUN ADJ (RURAL)'!$C$16</f>
        <v>23540</v>
      </c>
      <c r="CN121" s="200" t="e" vm="1">
        <f>+[4]!NumLetras(CM121,"PESO","PESOS DOMINICANOS","$EE $m CON #d/100 CENTAVOS")</f>
        <v>#VALUE!</v>
      </c>
      <c r="CO121" s="165">
        <v>214</v>
      </c>
      <c r="CP121" s="37">
        <f t="shared" si="46"/>
        <v>8560</v>
      </c>
      <c r="CQ121" s="189">
        <v>23.059999999999995</v>
      </c>
      <c r="CR121" s="80">
        <f>+CO121*'PRECIOS SEGUN ADJ (RURAL)'!$B$17*'PRECIOS SEGUN ADJ (RURAL)'!$C$17</f>
        <v>197393.6</v>
      </c>
      <c r="CS121" s="80" t="e" vm="1">
        <f>+[4]!NumLetras(CR121,"PESO","PESOS DOMINICANOS","$EE $m CON #d/100 CENTAVOS")</f>
        <v>#VALUE!</v>
      </c>
      <c r="CT121" s="201">
        <v>12</v>
      </c>
      <c r="CU121" s="202">
        <f t="shared" si="47"/>
        <v>480</v>
      </c>
      <c r="CV121" s="203">
        <v>220</v>
      </c>
      <c r="CW121" s="204">
        <f>+CT121*'PRECIOS SEGUN ADJ (RURAL)'!$B$18*'PRECIOS SEGUN ADJ (RURAL)'!$C$18</f>
        <v>105600</v>
      </c>
      <c r="CX121" s="204" t="e" vm="1">
        <f>+[4]!NumLetras(CW121,"PESO","PESOS DOMINICANOS","$EE $m CON #d/100 CENTAVOS")</f>
        <v>#VALUE!</v>
      </c>
      <c r="CY121" s="204">
        <f t="shared" si="61"/>
        <v>19008</v>
      </c>
      <c r="CZ121" s="165">
        <v>9</v>
      </c>
      <c r="DA121" s="37">
        <f t="shared" si="48"/>
        <v>360</v>
      </c>
      <c r="DB121" s="189">
        <v>21.83</v>
      </c>
      <c r="DC121" s="80">
        <f>+CZ121*'PRECIOS SEGUN ADJ (RURAL)'!$B$19*'PRECIOS SEGUN ADJ (RURAL)'!$C$19</f>
        <v>7858.7999999999993</v>
      </c>
      <c r="DD121" s="80" t="e" vm="1">
        <f>+[4]!NumLetras(DC121,"PESO","PESOS DOMINICANOS","$EE $m CON #d/100 CENTAVOS")</f>
        <v>#VALUE!</v>
      </c>
      <c r="DE121" s="80">
        <f t="shared" si="62"/>
        <v>1414.58</v>
      </c>
      <c r="DF121" s="165">
        <v>31</v>
      </c>
      <c r="DG121" s="37">
        <f t="shared" si="49"/>
        <v>1240</v>
      </c>
      <c r="DH121" s="189">
        <v>33</v>
      </c>
      <c r="DI121" s="80">
        <f>+DF121*'PRECIOS SEGUN ADJ (RURAL)'!$B$20*'PRECIOS SEGUN ADJ (RURAL)'!$C$20</f>
        <v>40920</v>
      </c>
      <c r="DJ121" s="80" t="e" vm="1">
        <f>+[4]!NumLetras(DI121,"PESO","PESOS DOMINICANOS","$EE $m CON #d/100 CENTAVOS")</f>
        <v>#VALUE!</v>
      </c>
      <c r="DK121" s="80">
        <f t="shared" si="63"/>
        <v>981295.72000000009</v>
      </c>
      <c r="DL121" s="80" t="e" vm="1">
        <f>+[4]!NumLetras(DK121,"PESO","PESOS DOMINICANOS","$EE $m CON #d/100 CENTAVOS")</f>
        <v>#VALUE!</v>
      </c>
      <c r="DM121" s="80">
        <f t="shared" si="66"/>
        <v>1063406.4000000001</v>
      </c>
      <c r="DN121" s="80" t="e" vm="1">
        <f>+[4]!NumLetras(DM121,"PESO","PESOS DOMINICANOS","$EE $m CON #d/100 CENTAVOS")</f>
        <v>#VALUE!</v>
      </c>
      <c r="DO121" s="80">
        <f t="shared" si="67"/>
        <v>82110.680000000008</v>
      </c>
      <c r="DP121" s="80" t="e" vm="1">
        <f>+[4]!NumLetras(DO121,"PESO","PESOS DOMINICANOS","$EE $m CON #d/100 CENTAVOS")</f>
        <v>#VALUE!</v>
      </c>
      <c r="DQ121" s="80">
        <f t="shared" si="64"/>
        <v>212681.28</v>
      </c>
      <c r="DR121" s="80" t="e" vm="1">
        <f>+[4]!NumLetras(DQ121,"PESO","PESOS DOMINICANOS","$EE $m CON #d/100 CENTAVOS")</f>
        <v>#VALUE!</v>
      </c>
      <c r="DS121" s="80">
        <f t="shared" si="65"/>
        <v>10634.06</v>
      </c>
      <c r="DT121" s="80"/>
      <c r="DU121" s="37" t="str">
        <f>+VLOOKUP(D121,'RURAL XENIA'!F:H,2,0)</f>
        <v>R-18</v>
      </c>
    </row>
    <row r="122" spans="1:125" hidden="1">
      <c r="A122" s="37">
        <v>121</v>
      </c>
      <c r="B122" s="37">
        <v>121</v>
      </c>
      <c r="C122" s="26" t="s">
        <v>3631</v>
      </c>
      <c r="D122" s="37">
        <v>130966982</v>
      </c>
      <c r="E122" s="37">
        <f>+VLOOKUP(D122,'INFORMACION DE PROVEEDORES'!C:I,2,0)</f>
        <v>130966982</v>
      </c>
      <c r="F122" s="26" t="str">
        <f>+VLOOKUP(D122,'INFORMACION DE PROVEEDORES'!C:J,4,0)</f>
        <v>RAUL SOSA</v>
      </c>
      <c r="G122" s="37" t="str">
        <f>+VLOOKUP(D122,'INFORMACION DE PROVEEDORES'!C:K,5,0)</f>
        <v>001-0703264-1</v>
      </c>
      <c r="H122" s="26" t="str">
        <f>+VLOOKUP(D122,'INFORMACION DE PROVEEDORES'!C:L,7,0)</f>
        <v>CALLE GREGORIO LUPERON NO.5,</v>
      </c>
      <c r="I122" s="37" t="str">
        <f>+VLOOKUP(D122,'INFORMACION DE PROVEEDORES'!C:M,3,0)</f>
        <v xml:space="preserve"> JURÍDICA</v>
      </c>
      <c r="J122" s="37">
        <v>3</v>
      </c>
      <c r="K122" s="37">
        <v>394</v>
      </c>
      <c r="L122" s="37">
        <v>28</v>
      </c>
      <c r="M122" s="37">
        <f t="shared" si="52"/>
        <v>1120</v>
      </c>
      <c r="N122" s="189">
        <v>60.180000000000007</v>
      </c>
      <c r="O122" s="80">
        <f>+L122*'PRECIOS SEGUN ADJ (RURAL)'!$B$2*'PRECIOS SEGUN ADJ (RURAL)'!$C$2</f>
        <v>67401.600000000006</v>
      </c>
      <c r="P122" s="80" t="e" vm="1">
        <f>+[4]!NumLetras(O122,"PESO","PESOS DOMINICANOS","$EE $m CON #d/100 CENTAVOS")</f>
        <v>#VALUE!</v>
      </c>
      <c r="Q122" s="80">
        <f t="shared" si="53"/>
        <v>10784.26</v>
      </c>
      <c r="R122" s="165">
        <v>6</v>
      </c>
      <c r="S122" s="37">
        <f t="shared" si="34"/>
        <v>240</v>
      </c>
      <c r="T122" s="189">
        <v>33</v>
      </c>
      <c r="U122" s="80">
        <f>+R122*'PRECIOS SEGUN ADJ (RURAL)'!$B$3*'PRECIOS SEGUN ADJ (RURAL)'!$C$3</f>
        <v>7920</v>
      </c>
      <c r="V122" s="80" t="e" vm="1">
        <f>+[4]!NumLetras(U122,"PESO","PESOS DOMINICANOS","$EE $m CON #d/100 CENTAVOS")</f>
        <v>#VALUE!</v>
      </c>
      <c r="W122" s="165">
        <v>60</v>
      </c>
      <c r="X122" s="37">
        <f t="shared" si="35"/>
        <v>2400</v>
      </c>
      <c r="Y122" s="189">
        <v>87.91</v>
      </c>
      <c r="Z122" s="80">
        <f>+W122*'PRECIOS SEGUN ADJ (RURAL)'!$B$4*'PRECIOS SEGUN ADJ (RURAL)'!$C$4</f>
        <v>210983.99999999997</v>
      </c>
      <c r="AA122" s="80" t="e" vm="1">
        <f>+[4]!NumLetras(Z122,"PESO","PESOS DOMINICANOS","$EE $m CON #d/100 CENTAVOS")</f>
        <v>#VALUE!</v>
      </c>
      <c r="AB122" s="80">
        <f t="shared" si="54"/>
        <v>37977.120000000003</v>
      </c>
      <c r="AC122" s="165">
        <v>74</v>
      </c>
      <c r="AD122" s="37">
        <f t="shared" si="36"/>
        <v>2960</v>
      </c>
      <c r="AE122" s="189">
        <v>53.95</v>
      </c>
      <c r="AF122" s="80">
        <f>+AC122*'PRECIOS SEGUN ADJ (RURAL)'!$B$5*'PRECIOS SEGUN ADJ (RURAL)'!$C$5</f>
        <v>159692</v>
      </c>
      <c r="AG122" s="80" t="e" vm="1">
        <f>+[4]!NumLetras(AF122,"PESO","PESOS DOMINICANOS","$EE $m CON #d/100 CENTAVOS")</f>
        <v>#VALUE!</v>
      </c>
      <c r="AH122" s="165">
        <v>7</v>
      </c>
      <c r="AI122" s="37">
        <f t="shared" si="37"/>
        <v>280</v>
      </c>
      <c r="AJ122" s="189">
        <v>29.05</v>
      </c>
      <c r="AK122" s="80">
        <f>+AH122*'PRECIOS SEGUN ADJ (RURAL)'!$B$6*'PRECIOS SEGUN ADJ (RURAL)'!$C$6</f>
        <v>8134</v>
      </c>
      <c r="AL122" s="80" t="e" vm="1">
        <f>+[4]!NumLetras(AK122,"PESO","PESOS DOMINICANOS","$EE $m CON #d/100 CENTAVOS")</f>
        <v>#VALUE!</v>
      </c>
      <c r="AM122" s="80">
        <f t="shared" si="55"/>
        <v>1301.44</v>
      </c>
      <c r="AN122" s="165">
        <v>24</v>
      </c>
      <c r="AO122" s="37">
        <f t="shared" si="38"/>
        <v>960</v>
      </c>
      <c r="AP122" s="189">
        <v>304.44</v>
      </c>
      <c r="AQ122" s="80">
        <f>+AN122*'PRECIOS SEGUN ADJ (RURAL)'!$B$7*'PRECIOS SEGUN ADJ (RURAL)'!$C$7</f>
        <v>292262.39999999997</v>
      </c>
      <c r="AR122" s="80" t="e" vm="1">
        <f>+[4]!NumLetras(AQ122,"PESO","PESOS DOMINICANOS","$EE $m CON #d/100 CENTAVOS")</f>
        <v>#VALUE!</v>
      </c>
      <c r="AS122" s="80">
        <f t="shared" si="56"/>
        <v>52607.23</v>
      </c>
      <c r="AT122" s="165">
        <v>6</v>
      </c>
      <c r="AU122" s="37">
        <f t="shared" si="39"/>
        <v>240</v>
      </c>
      <c r="AV122" s="189">
        <v>140.38999999999999</v>
      </c>
      <c r="AW122" s="80">
        <f>+AT122*'PRECIOS SEGUN ADJ (RURAL)'!$B$8*'PRECIOS SEGUN ADJ (RURAL)'!$C$8</f>
        <v>33693.599999999999</v>
      </c>
      <c r="AX122" s="80" t="e" vm="1">
        <f>+[4]!NumLetras(AW122,"PESO","PESOS DOMINICANOS","$EE $m CON #d/100 CENTAVOS")</f>
        <v>#VALUE!</v>
      </c>
      <c r="AY122" s="80">
        <f t="shared" si="57"/>
        <v>6064.85</v>
      </c>
      <c r="AZ122" s="165">
        <v>18</v>
      </c>
      <c r="BA122" s="37">
        <f t="shared" si="40"/>
        <v>720</v>
      </c>
      <c r="BB122" s="189">
        <v>68.099999999999994</v>
      </c>
      <c r="BC122" s="80">
        <f>+AZ122*'PRECIOS SEGUN ADJ (RURAL)'!$B$9*'PRECIOS SEGUN ADJ (RURAL)'!$C$9</f>
        <v>49032</v>
      </c>
      <c r="BD122" s="80" t="e" vm="1">
        <f>+[4]!NumLetras(BC122,"PESO","PESOS DOMINICANOS","$EE $m CON #d/100 CENTAVOS")</f>
        <v>#VALUE!</v>
      </c>
      <c r="BE122" s="165">
        <v>394</v>
      </c>
      <c r="BF122" s="37">
        <f t="shared" si="58"/>
        <v>7880</v>
      </c>
      <c r="BG122" s="189">
        <v>5.5</v>
      </c>
      <c r="BH122" s="80">
        <f>+BE122*'PRECIOS SEGUN ADJ (RURAL)'!$B$10*'PRECIOS SEGUN ADJ (RURAL)'!$C$10</f>
        <v>43340</v>
      </c>
      <c r="BI122" s="80" t="e" vm="1">
        <f>+[4]!NumLetras(BH122,"PESO","PESOS DOMINICANOS","$EE $m CON #d/100 CENTAVOS")</f>
        <v>#VALUE!</v>
      </c>
      <c r="BJ122" s="165">
        <v>394</v>
      </c>
      <c r="BK122" s="37">
        <f t="shared" si="41"/>
        <v>15760</v>
      </c>
      <c r="BL122" s="189">
        <v>7.1500000000000012</v>
      </c>
      <c r="BM122" s="80">
        <f>+BJ122*'PRECIOS SEGUN ADJ (RURAL)'!$B$11*'PRECIOS SEGUN ADJ (RURAL)'!$C$11</f>
        <v>112684.00000000001</v>
      </c>
      <c r="BN122" s="80" t="e" vm="1">
        <f>+[4]!NumLetras(BM122,"PESO","PESOS DOMINICANOS","$EE $m CON #d/100 CENTAVOS")</f>
        <v>#VALUE!</v>
      </c>
      <c r="BO122" s="165">
        <v>394</v>
      </c>
      <c r="BP122" s="37">
        <f t="shared" si="42"/>
        <v>15760</v>
      </c>
      <c r="BQ122" s="189">
        <v>6.84</v>
      </c>
      <c r="BR122" s="80">
        <f>+BO122*'PRECIOS SEGUN ADJ (RURAL)'!$B$12*'PRECIOS SEGUN ADJ (RURAL)'!$C$12</f>
        <v>107798.39999999999</v>
      </c>
      <c r="BS122" s="80" t="e" vm="1">
        <f>+[4]!NumLetras(BR122,"PESO","PESOS DOMINICANOS","$EE $m CON #d/100 CENTAVOS")</f>
        <v>#VALUE!</v>
      </c>
      <c r="BT122" s="193">
        <v>52</v>
      </c>
      <c r="BU122" s="194">
        <f t="shared" si="43"/>
        <v>2080</v>
      </c>
      <c r="BV122" s="195">
        <v>21.68</v>
      </c>
      <c r="BW122" s="196">
        <f>+BT122*'PRECIOS SEGUN ADJ (RURAL)'!$B$13*'PRECIOS SEGUN ADJ (RURAL)'!$C$13</f>
        <v>45094.399999999994</v>
      </c>
      <c r="BX122" s="196" t="e" vm="1">
        <f>+[4]!NumLetras(BW122,"PESO","PESOS DOMINICANOS","$EE $m CON #d/100 CENTAVOS")</f>
        <v>#VALUE!</v>
      </c>
      <c r="BY122" s="165">
        <v>394</v>
      </c>
      <c r="BZ122" s="37">
        <f t="shared" si="44"/>
        <v>15760</v>
      </c>
      <c r="CA122" s="189">
        <v>6.5999999999999988</v>
      </c>
      <c r="CB122" s="80">
        <f>+BY122*'PRECIOS SEGUN ADJ (RURAL)'!$B$14*'PRECIOS SEGUN ADJ (RURAL)'!$C$14</f>
        <v>104015.99999999999</v>
      </c>
      <c r="CC122" s="80" t="e" vm="1">
        <f>+[4]!NumLetras(CB122,"PESO","PESOS DOMINICANOS","$EE $m CON #d/100 CENTAVOS")</f>
        <v>#VALUE!</v>
      </c>
      <c r="CD122" s="165">
        <v>14</v>
      </c>
      <c r="CE122" s="37">
        <f t="shared" si="45"/>
        <v>560</v>
      </c>
      <c r="CF122" s="189">
        <v>82.59999999999998</v>
      </c>
      <c r="CG122" s="80">
        <f>+CD122*'PRECIOS SEGUN ADJ (RURAL)'!$B$15*'PRECIOS SEGUN ADJ (RURAL)'!$C$15</f>
        <v>46255.999999999993</v>
      </c>
      <c r="CH122" s="80" t="e" vm="1">
        <f>+[4]!NumLetras(CG122,"PESO","PESOS DOMINICANOS","$EE $m CON #d/100 CENTAVOS")</f>
        <v>#VALUE!</v>
      </c>
      <c r="CI122" s="80">
        <f t="shared" si="59"/>
        <v>8326.08</v>
      </c>
      <c r="CJ122" s="197">
        <v>394</v>
      </c>
      <c r="CK122" s="198">
        <f t="shared" si="60"/>
        <v>7880</v>
      </c>
      <c r="CL122" s="199">
        <v>5.5</v>
      </c>
      <c r="CM122" s="200">
        <f>+CJ122*'PRECIOS SEGUN ADJ (RURAL)'!$B$16*'PRECIOS SEGUN ADJ (RURAL)'!$C$16</f>
        <v>43340</v>
      </c>
      <c r="CN122" s="200" t="e" vm="1">
        <f>+[4]!NumLetras(CM122,"PESO","PESOS DOMINICANOS","$EE $m CON #d/100 CENTAVOS")</f>
        <v>#VALUE!</v>
      </c>
      <c r="CO122" s="165">
        <v>394</v>
      </c>
      <c r="CP122" s="37">
        <f t="shared" si="46"/>
        <v>15760</v>
      </c>
      <c r="CQ122" s="189">
        <v>23.059999999999995</v>
      </c>
      <c r="CR122" s="80">
        <f>+CO122*'PRECIOS SEGUN ADJ (RURAL)'!$B$17*'PRECIOS SEGUN ADJ (RURAL)'!$C$17</f>
        <v>363425.6</v>
      </c>
      <c r="CS122" s="80" t="e" vm="1">
        <f>+[4]!NumLetras(CR122,"PESO","PESOS DOMINICANOS","$EE $m CON #d/100 CENTAVOS")</f>
        <v>#VALUE!</v>
      </c>
      <c r="CT122" s="201">
        <v>24</v>
      </c>
      <c r="CU122" s="202">
        <f t="shared" si="47"/>
        <v>960</v>
      </c>
      <c r="CV122" s="203">
        <v>220</v>
      </c>
      <c r="CW122" s="204">
        <f>+CT122*'PRECIOS SEGUN ADJ (RURAL)'!$B$18*'PRECIOS SEGUN ADJ (RURAL)'!$C$18</f>
        <v>211200</v>
      </c>
      <c r="CX122" s="204" t="e" vm="1">
        <f>+[4]!NumLetras(CW122,"PESO","PESOS DOMINICANOS","$EE $m CON #d/100 CENTAVOS")</f>
        <v>#VALUE!</v>
      </c>
      <c r="CY122" s="204">
        <f t="shared" si="61"/>
        <v>38016</v>
      </c>
      <c r="CZ122" s="165">
        <v>17</v>
      </c>
      <c r="DA122" s="37">
        <f t="shared" si="48"/>
        <v>680</v>
      </c>
      <c r="DB122" s="189">
        <v>21.83</v>
      </c>
      <c r="DC122" s="80">
        <f>+CZ122*'PRECIOS SEGUN ADJ (RURAL)'!$B$19*'PRECIOS SEGUN ADJ (RURAL)'!$C$19</f>
        <v>14844.399999999998</v>
      </c>
      <c r="DD122" s="80" t="e" vm="1">
        <f>+[4]!NumLetras(DC122,"PESO","PESOS DOMINICANOS","$EE $m CON #d/100 CENTAVOS")</f>
        <v>#VALUE!</v>
      </c>
      <c r="DE122" s="80">
        <f t="shared" si="62"/>
        <v>2671.99</v>
      </c>
      <c r="DF122" s="165">
        <v>58</v>
      </c>
      <c r="DG122" s="37">
        <f t="shared" si="49"/>
        <v>2320</v>
      </c>
      <c r="DH122" s="189">
        <v>33</v>
      </c>
      <c r="DI122" s="80">
        <f>+DF122*'PRECIOS SEGUN ADJ (RURAL)'!$B$20*'PRECIOS SEGUN ADJ (RURAL)'!$C$20</f>
        <v>76560</v>
      </c>
      <c r="DJ122" s="80" t="e" vm="1">
        <f>+[4]!NumLetras(DI122,"PESO","PESOS DOMINICANOS","$EE $m CON #d/100 CENTAVOS")</f>
        <v>#VALUE!</v>
      </c>
      <c r="DK122" s="80">
        <f t="shared" si="63"/>
        <v>1839929.43</v>
      </c>
      <c r="DL122" s="80" t="e" vm="1">
        <f>+[4]!NumLetras(DK122,"PESO","PESOS DOMINICANOS","$EE $m CON #d/100 CENTAVOS")</f>
        <v>#VALUE!</v>
      </c>
      <c r="DM122" s="80">
        <f t="shared" si="66"/>
        <v>1997678.4</v>
      </c>
      <c r="DN122" s="80" t="e" vm="1">
        <f>+[4]!NumLetras(DM122,"PESO","PESOS DOMINICANOS","$EE $m CON #d/100 CENTAVOS")</f>
        <v>#VALUE!</v>
      </c>
      <c r="DO122" s="80">
        <f t="shared" si="67"/>
        <v>157748.97000000003</v>
      </c>
      <c r="DP122" s="80" t="e" vm="1">
        <f>+[4]!NumLetras(DO122,"PESO","PESOS DOMINICANOS","$EE $m CON #d/100 CENTAVOS")</f>
        <v>#VALUE!</v>
      </c>
      <c r="DQ122" s="80">
        <f t="shared" si="64"/>
        <v>399535.68</v>
      </c>
      <c r="DR122" s="80" t="e" vm="1">
        <f>+[4]!NumLetras(DQ122,"PESO","PESOS DOMINICANOS","$EE $m CON #d/100 CENTAVOS")</f>
        <v>#VALUE!</v>
      </c>
      <c r="DS122" s="80">
        <f t="shared" si="65"/>
        <v>19976.78</v>
      </c>
      <c r="DT122" s="80"/>
      <c r="DU122" s="37" t="str">
        <f>+VLOOKUP(D122,'RURAL XENIA'!F:H,2,0)</f>
        <v>R-11</v>
      </c>
    </row>
    <row r="123" spans="1:125" hidden="1">
      <c r="A123" s="37">
        <v>122</v>
      </c>
      <c r="B123" s="37">
        <v>122</v>
      </c>
      <c r="C123" s="26" t="s">
        <v>3644</v>
      </c>
      <c r="D123" s="37">
        <v>131828531</v>
      </c>
      <c r="E123" s="37">
        <f>+VLOOKUP(D123,'INFORMACION DE PROVEEDORES'!C:I,2,0)</f>
        <v>131828531</v>
      </c>
      <c r="F123" s="26" t="str">
        <f>+VLOOKUP(D123,'INFORMACION DE PROVEEDORES'!C:J,4,0)</f>
        <v>MARIA ESTHER CONTRERAS AYBAR DE VARGAS</v>
      </c>
      <c r="G123" s="37" t="str">
        <f>+VLOOKUP(D123,'INFORMACION DE PROVEEDORES'!C:K,5,0)</f>
        <v>008-0036364-0</v>
      </c>
      <c r="H123" s="26" t="str">
        <f>+VLOOKUP(D123,'INFORMACION DE PROVEEDORES'!C:L,7,0)</f>
        <v>CALLE PRIMERA NO.1 VILLA FARO, SANTO DOMINGO ESTE</v>
      </c>
      <c r="I123" s="37" t="str">
        <f>+VLOOKUP(D123,'INFORMACION DE PROVEEDORES'!C:M,3,0)</f>
        <v xml:space="preserve"> JURÍDICA</v>
      </c>
      <c r="J123" s="37">
        <v>6</v>
      </c>
      <c r="K123" s="37">
        <v>206</v>
      </c>
      <c r="L123" s="37">
        <v>17</v>
      </c>
      <c r="M123" s="37">
        <f t="shared" si="52"/>
        <v>680</v>
      </c>
      <c r="N123" s="189">
        <v>60.180000000000007</v>
      </c>
      <c r="O123" s="80">
        <f>+L123*'PRECIOS SEGUN ADJ (RURAL)'!$B$2*'PRECIOS SEGUN ADJ (RURAL)'!$C$2</f>
        <v>40922.399999999994</v>
      </c>
      <c r="P123" s="80" t="e" vm="1">
        <f>+[4]!NumLetras(O123,"PESO","PESOS DOMINICANOS","$EE $m CON #d/100 CENTAVOS")</f>
        <v>#VALUE!</v>
      </c>
      <c r="Q123" s="80">
        <f t="shared" si="53"/>
        <v>6547.58</v>
      </c>
      <c r="R123" s="165">
        <v>6</v>
      </c>
      <c r="S123" s="37">
        <f t="shared" si="34"/>
        <v>240</v>
      </c>
      <c r="T123" s="189">
        <v>33</v>
      </c>
      <c r="U123" s="80">
        <f>+R123*'PRECIOS SEGUN ADJ (RURAL)'!$B$3*'PRECIOS SEGUN ADJ (RURAL)'!$C$3</f>
        <v>7920</v>
      </c>
      <c r="V123" s="80" t="e" vm="1">
        <f>+[4]!NumLetras(U123,"PESO","PESOS DOMINICANOS","$EE $m CON #d/100 CENTAVOS")</f>
        <v>#VALUE!</v>
      </c>
      <c r="W123" s="165">
        <v>34</v>
      </c>
      <c r="X123" s="37">
        <f t="shared" si="35"/>
        <v>1360</v>
      </c>
      <c r="Y123" s="189">
        <v>87.91</v>
      </c>
      <c r="Z123" s="80">
        <f>+W123*'PRECIOS SEGUN ADJ (RURAL)'!$B$4*'PRECIOS SEGUN ADJ (RURAL)'!$C$4</f>
        <v>119557.6</v>
      </c>
      <c r="AA123" s="80" t="e" vm="1">
        <f>+[4]!NumLetras(Z123,"PESO","PESOS DOMINICANOS","$EE $m CON #d/100 CENTAVOS")</f>
        <v>#VALUE!</v>
      </c>
      <c r="AB123" s="80">
        <f t="shared" si="54"/>
        <v>21520.37</v>
      </c>
      <c r="AC123" s="165">
        <v>41</v>
      </c>
      <c r="AD123" s="37">
        <f t="shared" si="36"/>
        <v>1640</v>
      </c>
      <c r="AE123" s="189">
        <v>53.95</v>
      </c>
      <c r="AF123" s="80">
        <f>+AC123*'PRECIOS SEGUN ADJ (RURAL)'!$B$5*'PRECIOS SEGUN ADJ (RURAL)'!$C$5</f>
        <v>88478.000000000015</v>
      </c>
      <c r="AG123" s="80" t="e" vm="1">
        <f>+[4]!NumLetras(AF123,"PESO","PESOS DOMINICANOS","$EE $m CON #d/100 CENTAVOS")</f>
        <v>#VALUE!</v>
      </c>
      <c r="AH123" s="165">
        <v>7</v>
      </c>
      <c r="AI123" s="37">
        <f t="shared" si="37"/>
        <v>280</v>
      </c>
      <c r="AJ123" s="189">
        <v>29.05</v>
      </c>
      <c r="AK123" s="80">
        <f>+AH123*'PRECIOS SEGUN ADJ (RURAL)'!$B$6*'PRECIOS SEGUN ADJ (RURAL)'!$C$6</f>
        <v>8134</v>
      </c>
      <c r="AL123" s="80" t="e" vm="1">
        <f>+[4]!NumLetras(AK123,"PESO","PESOS DOMINICANOS","$EE $m CON #d/100 CENTAVOS")</f>
        <v>#VALUE!</v>
      </c>
      <c r="AM123" s="80">
        <f t="shared" si="55"/>
        <v>1301.44</v>
      </c>
      <c r="AN123" s="165">
        <v>14</v>
      </c>
      <c r="AO123" s="37">
        <f t="shared" si="38"/>
        <v>560</v>
      </c>
      <c r="AP123" s="189">
        <v>304.44</v>
      </c>
      <c r="AQ123" s="80">
        <f>+AN123*'PRECIOS SEGUN ADJ (RURAL)'!$B$7*'PRECIOS SEGUN ADJ (RURAL)'!$C$7</f>
        <v>170486.39999999999</v>
      </c>
      <c r="AR123" s="80" t="e" vm="1">
        <f>+[4]!NumLetras(AQ123,"PESO","PESOS DOMINICANOS","$EE $m CON #d/100 CENTAVOS")</f>
        <v>#VALUE!</v>
      </c>
      <c r="AS123" s="80">
        <f t="shared" si="56"/>
        <v>30687.55</v>
      </c>
      <c r="AT123" s="165">
        <v>6</v>
      </c>
      <c r="AU123" s="37">
        <f t="shared" si="39"/>
        <v>240</v>
      </c>
      <c r="AV123" s="189">
        <v>140.38999999999999</v>
      </c>
      <c r="AW123" s="80">
        <f>+AT123*'PRECIOS SEGUN ADJ (RURAL)'!$B$8*'PRECIOS SEGUN ADJ (RURAL)'!$C$8</f>
        <v>33693.599999999999</v>
      </c>
      <c r="AX123" s="80" t="e" vm="1">
        <f>+[4]!NumLetras(AW123,"PESO","PESOS DOMINICANOS","$EE $m CON #d/100 CENTAVOS")</f>
        <v>#VALUE!</v>
      </c>
      <c r="AY123" s="80">
        <f t="shared" si="57"/>
        <v>6064.85</v>
      </c>
      <c r="AZ123" s="165">
        <v>12</v>
      </c>
      <c r="BA123" s="37">
        <f t="shared" si="40"/>
        <v>480</v>
      </c>
      <c r="BB123" s="189">
        <v>68.099999999999994</v>
      </c>
      <c r="BC123" s="80">
        <f>+AZ123*'PRECIOS SEGUN ADJ (RURAL)'!$B$9*'PRECIOS SEGUN ADJ (RURAL)'!$C$9</f>
        <v>32687.999999999996</v>
      </c>
      <c r="BD123" s="80" t="e" vm="1">
        <f>+[4]!NumLetras(BC123,"PESO","PESOS DOMINICANOS","$EE $m CON #d/100 CENTAVOS")</f>
        <v>#VALUE!</v>
      </c>
      <c r="BE123" s="165">
        <v>206</v>
      </c>
      <c r="BF123" s="37">
        <f t="shared" si="58"/>
        <v>4120</v>
      </c>
      <c r="BG123" s="189">
        <v>5.5</v>
      </c>
      <c r="BH123" s="80">
        <f>+BE123*'PRECIOS SEGUN ADJ (RURAL)'!$B$10*'PRECIOS SEGUN ADJ (RURAL)'!$C$10</f>
        <v>22660</v>
      </c>
      <c r="BI123" s="80" t="e" vm="1">
        <f>+[4]!NumLetras(BH123,"PESO","PESOS DOMINICANOS","$EE $m CON #d/100 CENTAVOS")</f>
        <v>#VALUE!</v>
      </c>
      <c r="BJ123" s="165">
        <v>206</v>
      </c>
      <c r="BK123" s="37">
        <f t="shared" si="41"/>
        <v>8240</v>
      </c>
      <c r="BL123" s="189">
        <v>7.1500000000000012</v>
      </c>
      <c r="BM123" s="80">
        <f>+BJ123*'PRECIOS SEGUN ADJ (RURAL)'!$B$11*'PRECIOS SEGUN ADJ (RURAL)'!$C$11</f>
        <v>58916</v>
      </c>
      <c r="BN123" s="80" t="e" vm="1">
        <f>+[4]!NumLetras(BM123,"PESO","PESOS DOMINICANOS","$EE $m CON #d/100 CENTAVOS")</f>
        <v>#VALUE!</v>
      </c>
      <c r="BO123" s="165">
        <v>206</v>
      </c>
      <c r="BP123" s="37">
        <f t="shared" si="42"/>
        <v>8240</v>
      </c>
      <c r="BQ123" s="189">
        <v>6.84</v>
      </c>
      <c r="BR123" s="80">
        <f>+BO123*'PRECIOS SEGUN ADJ (RURAL)'!$B$12*'PRECIOS SEGUN ADJ (RURAL)'!$C$12</f>
        <v>56361.599999999999</v>
      </c>
      <c r="BS123" s="80" t="e" vm="1">
        <f>+[4]!NumLetras(BR123,"PESO","PESOS DOMINICANOS","$EE $m CON #d/100 CENTAVOS")</f>
        <v>#VALUE!</v>
      </c>
      <c r="BT123" s="193">
        <v>29</v>
      </c>
      <c r="BU123" s="194">
        <f t="shared" si="43"/>
        <v>1160</v>
      </c>
      <c r="BV123" s="195">
        <v>21.68</v>
      </c>
      <c r="BW123" s="196">
        <f>+BT123*'PRECIOS SEGUN ADJ (RURAL)'!$B$13*'PRECIOS SEGUN ADJ (RURAL)'!$C$13</f>
        <v>25148.800000000003</v>
      </c>
      <c r="BX123" s="196" t="e" vm="1">
        <f>+[4]!NumLetras(BW123,"PESO","PESOS DOMINICANOS","$EE $m CON #d/100 CENTAVOS")</f>
        <v>#VALUE!</v>
      </c>
      <c r="BY123" s="165">
        <v>206</v>
      </c>
      <c r="BZ123" s="37">
        <f t="shared" si="44"/>
        <v>8240</v>
      </c>
      <c r="CA123" s="189">
        <v>6.5999999999999988</v>
      </c>
      <c r="CB123" s="80">
        <f>+BY123*'PRECIOS SEGUN ADJ (RURAL)'!$B$14*'PRECIOS SEGUN ADJ (RURAL)'!$C$14</f>
        <v>54384</v>
      </c>
      <c r="CC123" s="80" t="e" vm="1">
        <f>+[4]!NumLetras(CB123,"PESO","PESOS DOMINICANOS","$EE $m CON #d/100 CENTAVOS")</f>
        <v>#VALUE!</v>
      </c>
      <c r="CD123" s="165">
        <v>10</v>
      </c>
      <c r="CE123" s="37">
        <f t="shared" si="45"/>
        <v>400</v>
      </c>
      <c r="CF123" s="189">
        <v>82.59999999999998</v>
      </c>
      <c r="CG123" s="80">
        <f>+CD123*'PRECIOS SEGUN ADJ (RURAL)'!$B$15*'PRECIOS SEGUN ADJ (RURAL)'!$C$15</f>
        <v>33040</v>
      </c>
      <c r="CH123" s="80" t="e" vm="1">
        <f>+[4]!NumLetras(CG123,"PESO","PESOS DOMINICANOS","$EE $m CON #d/100 CENTAVOS")</f>
        <v>#VALUE!</v>
      </c>
      <c r="CI123" s="80">
        <f t="shared" si="59"/>
        <v>5947.2</v>
      </c>
      <c r="CJ123" s="197">
        <v>206</v>
      </c>
      <c r="CK123" s="198">
        <f t="shared" si="60"/>
        <v>4120</v>
      </c>
      <c r="CL123" s="199">
        <v>5.5</v>
      </c>
      <c r="CM123" s="200">
        <f>+CJ123*'PRECIOS SEGUN ADJ (RURAL)'!$B$16*'PRECIOS SEGUN ADJ (RURAL)'!$C$16</f>
        <v>22660</v>
      </c>
      <c r="CN123" s="200" t="e" vm="1">
        <f>+[4]!NumLetras(CM123,"PESO","PESOS DOMINICANOS","$EE $m CON #d/100 CENTAVOS")</f>
        <v>#VALUE!</v>
      </c>
      <c r="CO123" s="165">
        <v>206</v>
      </c>
      <c r="CP123" s="37">
        <f t="shared" si="46"/>
        <v>8240</v>
      </c>
      <c r="CQ123" s="189">
        <v>23.059999999999995</v>
      </c>
      <c r="CR123" s="80">
        <f>+CO123*'PRECIOS SEGUN ADJ (RURAL)'!$B$17*'PRECIOS SEGUN ADJ (RURAL)'!$C$17</f>
        <v>190014.4</v>
      </c>
      <c r="CS123" s="80" t="e" vm="1">
        <f>+[4]!NumLetras(CR123,"PESO","PESOS DOMINICANOS","$EE $m CON #d/100 CENTAVOS")</f>
        <v>#VALUE!</v>
      </c>
      <c r="CT123" s="201">
        <v>14</v>
      </c>
      <c r="CU123" s="202">
        <f t="shared" si="47"/>
        <v>560</v>
      </c>
      <c r="CV123" s="203">
        <v>220</v>
      </c>
      <c r="CW123" s="204">
        <f>+CT123*'PRECIOS SEGUN ADJ (RURAL)'!$B$18*'PRECIOS SEGUN ADJ (RURAL)'!$C$18</f>
        <v>123200</v>
      </c>
      <c r="CX123" s="204" t="e" vm="1">
        <f>+[4]!NumLetras(CW123,"PESO","PESOS DOMINICANOS","$EE $m CON #d/100 CENTAVOS")</f>
        <v>#VALUE!</v>
      </c>
      <c r="CY123" s="204">
        <f t="shared" si="61"/>
        <v>22176</v>
      </c>
      <c r="CZ123" s="165">
        <v>11</v>
      </c>
      <c r="DA123" s="37">
        <f t="shared" si="48"/>
        <v>440</v>
      </c>
      <c r="DB123" s="189">
        <v>21.83</v>
      </c>
      <c r="DC123" s="80">
        <f>+CZ123*'PRECIOS SEGUN ADJ (RURAL)'!$B$19*'PRECIOS SEGUN ADJ (RURAL)'!$C$19</f>
        <v>9605.2000000000007</v>
      </c>
      <c r="DD123" s="80" t="e" vm="1">
        <f>+[4]!NumLetras(DC123,"PESO","PESOS DOMINICANOS","$EE $m CON #d/100 CENTAVOS")</f>
        <v>#VALUE!</v>
      </c>
      <c r="DE123" s="80">
        <f t="shared" si="62"/>
        <v>1728.94</v>
      </c>
      <c r="DF123" s="165">
        <v>33</v>
      </c>
      <c r="DG123" s="37">
        <f t="shared" si="49"/>
        <v>1320</v>
      </c>
      <c r="DH123" s="189">
        <v>33</v>
      </c>
      <c r="DI123" s="80">
        <f>+DF123*'PRECIOS SEGUN ADJ (RURAL)'!$B$20*'PRECIOS SEGUN ADJ (RURAL)'!$C$20</f>
        <v>43560</v>
      </c>
      <c r="DJ123" s="80" t="e" vm="1">
        <f>+[4]!NumLetras(DI123,"PESO","PESOS DOMINICANOS","$EE $m CON #d/100 CENTAVOS")</f>
        <v>#VALUE!</v>
      </c>
      <c r="DK123" s="80">
        <f t="shared" si="63"/>
        <v>1045456.0700000001</v>
      </c>
      <c r="DL123" s="80" t="e" vm="1">
        <f>+[4]!NumLetras(DK123,"PESO","PESOS DOMINICANOS","$EE $m CON #d/100 CENTAVOS")</f>
        <v>#VALUE!</v>
      </c>
      <c r="DM123" s="80">
        <f t="shared" si="66"/>
        <v>1141430</v>
      </c>
      <c r="DN123" s="80" t="e" vm="1">
        <f>+[4]!NumLetras(DM123,"PESO","PESOS DOMINICANOS","$EE $m CON #d/100 CENTAVOS")</f>
        <v>#VALUE!</v>
      </c>
      <c r="DO123" s="80">
        <f t="shared" si="67"/>
        <v>95973.93</v>
      </c>
      <c r="DP123" s="80" t="e" vm="1">
        <f>+[4]!NumLetras(DO123,"PESO","PESOS DOMINICANOS","$EE $m CON #d/100 CENTAVOS")</f>
        <v>#VALUE!</v>
      </c>
      <c r="DQ123" s="80">
        <f t="shared" si="64"/>
        <v>228286</v>
      </c>
      <c r="DR123" s="80" t="e" vm="1">
        <f>+[4]!NumLetras(DQ123,"PESO","PESOS DOMINICANOS","$EE $m CON #d/100 CENTAVOS")</f>
        <v>#VALUE!</v>
      </c>
      <c r="DS123" s="80">
        <f t="shared" si="65"/>
        <v>11414.3</v>
      </c>
      <c r="DT123" s="80"/>
      <c r="DU123" s="37" t="str">
        <f>+VLOOKUP(D123,'RURAL XENIA'!F:H,2,0)</f>
        <v>R-30</v>
      </c>
    </row>
    <row r="124" spans="1:125" hidden="1">
      <c r="A124" s="37">
        <v>123</v>
      </c>
      <c r="B124" s="37">
        <v>123</v>
      </c>
      <c r="C124" s="26" t="s">
        <v>1671</v>
      </c>
      <c r="D124" s="37">
        <v>5400926589</v>
      </c>
      <c r="E124" s="37" t="str">
        <f>+VLOOKUP(D124,'INFORMACION DE PROVEEDORES'!C:I,2,0)</f>
        <v>054-0092658-9</v>
      </c>
      <c r="F124" s="26" t="str">
        <f>+VLOOKUP(D124,'INFORMACION DE PROVEEDORES'!C:J,4,0)</f>
        <v>PERSIO DE JESUS LOPEZ BURDIEZ</v>
      </c>
      <c r="G124" s="37" t="str">
        <f>+VLOOKUP(D124,'INFORMACION DE PROVEEDORES'!C:K,5,0)</f>
        <v>054-0092658-9</v>
      </c>
      <c r="H124" s="26" t="str">
        <f>+VLOOKUP(D124,'INFORMACION DE PROVEEDORES'!C:L,7,0)</f>
        <v xml:space="preserve">CARRETERA DUARTE, ENTRADA CALLE LAS FLORES, GUACI, MOCA </v>
      </c>
      <c r="I124" s="37" t="str">
        <f>+VLOOKUP(D124,'INFORMACION DE PROVEEDORES'!C:M,3,0)</f>
        <v xml:space="preserve"> FÍSICA</v>
      </c>
      <c r="J124" s="37">
        <v>4</v>
      </c>
      <c r="K124" s="37">
        <v>227</v>
      </c>
      <c r="L124" s="37">
        <v>17</v>
      </c>
      <c r="M124" s="37">
        <f t="shared" si="52"/>
        <v>680</v>
      </c>
      <c r="N124" s="189">
        <v>60.180000000000007</v>
      </c>
      <c r="O124" s="80">
        <f>+L124*'PRECIOS SEGUN ADJ (RURAL)'!$B$2*'PRECIOS SEGUN ADJ (RURAL)'!$C$2</f>
        <v>40922.399999999994</v>
      </c>
      <c r="P124" s="80" t="e" vm="1">
        <f>+[4]!NumLetras(O124,"PESO","PESOS DOMINICANOS","$EE $m CON #d/100 CENTAVOS")</f>
        <v>#VALUE!</v>
      </c>
      <c r="Q124" s="80">
        <f t="shared" si="53"/>
        <v>6547.58</v>
      </c>
      <c r="R124" s="165">
        <v>5</v>
      </c>
      <c r="S124" s="37">
        <f t="shared" si="34"/>
        <v>200</v>
      </c>
      <c r="T124" s="189">
        <v>33</v>
      </c>
      <c r="U124" s="80">
        <f>+R124*'PRECIOS SEGUN ADJ (RURAL)'!$B$3*'PRECIOS SEGUN ADJ (RURAL)'!$C$3</f>
        <v>6600</v>
      </c>
      <c r="V124" s="80" t="e" vm="1">
        <f>+[4]!NumLetras(U124,"PESO","PESOS DOMINICANOS","$EE $m CON #d/100 CENTAVOS")</f>
        <v>#VALUE!</v>
      </c>
      <c r="W124" s="165">
        <v>37</v>
      </c>
      <c r="X124" s="37">
        <f t="shared" si="35"/>
        <v>1480</v>
      </c>
      <c r="Y124" s="189">
        <v>87.91</v>
      </c>
      <c r="Z124" s="80">
        <f>+W124*'PRECIOS SEGUN ADJ (RURAL)'!$B$4*'PRECIOS SEGUN ADJ (RURAL)'!$C$4</f>
        <v>130106.8</v>
      </c>
      <c r="AA124" s="80" t="e" vm="1">
        <f>+[4]!NumLetras(Z124,"PESO","PESOS DOMINICANOS","$EE $m CON #d/100 CENTAVOS")</f>
        <v>#VALUE!</v>
      </c>
      <c r="AB124" s="80">
        <f t="shared" si="54"/>
        <v>23419.22</v>
      </c>
      <c r="AC124" s="165">
        <v>43</v>
      </c>
      <c r="AD124" s="37">
        <f t="shared" si="36"/>
        <v>1720</v>
      </c>
      <c r="AE124" s="189">
        <v>53.95</v>
      </c>
      <c r="AF124" s="80">
        <f>+AC124*'PRECIOS SEGUN ADJ (RURAL)'!$B$5*'PRECIOS SEGUN ADJ (RURAL)'!$C$5</f>
        <v>92794</v>
      </c>
      <c r="AG124" s="80" t="e" vm="1">
        <f>+[4]!NumLetras(AF124,"PESO","PESOS DOMINICANOS","$EE $m CON #d/100 CENTAVOS")</f>
        <v>#VALUE!</v>
      </c>
      <c r="AH124" s="165">
        <v>7</v>
      </c>
      <c r="AI124" s="37">
        <f t="shared" si="37"/>
        <v>280</v>
      </c>
      <c r="AJ124" s="189">
        <v>29.05</v>
      </c>
      <c r="AK124" s="80">
        <f>+AH124*'PRECIOS SEGUN ADJ (RURAL)'!$B$6*'PRECIOS SEGUN ADJ (RURAL)'!$C$6</f>
        <v>8134</v>
      </c>
      <c r="AL124" s="80" t="e" vm="1">
        <f>+[4]!NumLetras(AK124,"PESO","PESOS DOMINICANOS","$EE $m CON #d/100 CENTAVOS")</f>
        <v>#VALUE!</v>
      </c>
      <c r="AM124" s="80">
        <f t="shared" si="55"/>
        <v>1301.44</v>
      </c>
      <c r="AN124" s="165">
        <v>14</v>
      </c>
      <c r="AO124" s="37">
        <f t="shared" si="38"/>
        <v>560</v>
      </c>
      <c r="AP124" s="189">
        <v>304.44</v>
      </c>
      <c r="AQ124" s="80">
        <f>+AN124*'PRECIOS SEGUN ADJ (RURAL)'!$B$7*'PRECIOS SEGUN ADJ (RURAL)'!$C$7</f>
        <v>170486.39999999999</v>
      </c>
      <c r="AR124" s="80" t="e" vm="1">
        <f>+[4]!NumLetras(AQ124,"PESO","PESOS DOMINICANOS","$EE $m CON #d/100 CENTAVOS")</f>
        <v>#VALUE!</v>
      </c>
      <c r="AS124" s="80">
        <f t="shared" si="56"/>
        <v>30687.55</v>
      </c>
      <c r="AT124" s="165">
        <v>5</v>
      </c>
      <c r="AU124" s="37">
        <f t="shared" si="39"/>
        <v>200</v>
      </c>
      <c r="AV124" s="189">
        <v>140.38999999999999</v>
      </c>
      <c r="AW124" s="80">
        <f>+AT124*'PRECIOS SEGUN ADJ (RURAL)'!$B$8*'PRECIOS SEGUN ADJ (RURAL)'!$C$8</f>
        <v>28077.999999999996</v>
      </c>
      <c r="AX124" s="80" t="e" vm="1">
        <f>+[4]!NumLetras(AW124,"PESO","PESOS DOMINICANOS","$EE $m CON #d/100 CENTAVOS")</f>
        <v>#VALUE!</v>
      </c>
      <c r="AY124" s="80">
        <f t="shared" si="57"/>
        <v>5054.04</v>
      </c>
      <c r="AZ124" s="165">
        <v>12</v>
      </c>
      <c r="BA124" s="37">
        <f t="shared" si="40"/>
        <v>480</v>
      </c>
      <c r="BB124" s="189">
        <v>68.099999999999994</v>
      </c>
      <c r="BC124" s="80">
        <f>+AZ124*'PRECIOS SEGUN ADJ (RURAL)'!$B$9*'PRECIOS SEGUN ADJ (RURAL)'!$C$9</f>
        <v>32687.999999999996</v>
      </c>
      <c r="BD124" s="80" t="e" vm="1">
        <f>+[4]!NumLetras(BC124,"PESO","PESOS DOMINICANOS","$EE $m CON #d/100 CENTAVOS")</f>
        <v>#VALUE!</v>
      </c>
      <c r="BE124" s="165">
        <v>227</v>
      </c>
      <c r="BF124" s="37">
        <f t="shared" si="58"/>
        <v>4540</v>
      </c>
      <c r="BG124" s="189">
        <v>5.5</v>
      </c>
      <c r="BH124" s="80">
        <f>+BE124*'PRECIOS SEGUN ADJ (RURAL)'!$B$10*'PRECIOS SEGUN ADJ (RURAL)'!$C$10</f>
        <v>24970</v>
      </c>
      <c r="BI124" s="80" t="e" vm="1">
        <f>+[4]!NumLetras(BH124,"PESO","PESOS DOMINICANOS","$EE $m CON #d/100 CENTAVOS")</f>
        <v>#VALUE!</v>
      </c>
      <c r="BJ124" s="165">
        <v>227</v>
      </c>
      <c r="BK124" s="37">
        <f t="shared" si="41"/>
        <v>9080</v>
      </c>
      <c r="BL124" s="189">
        <v>7.1500000000000012</v>
      </c>
      <c r="BM124" s="80">
        <f>+BJ124*'PRECIOS SEGUN ADJ (RURAL)'!$B$11*'PRECIOS SEGUN ADJ (RURAL)'!$C$11</f>
        <v>64922.000000000007</v>
      </c>
      <c r="BN124" s="80" t="e" vm="1">
        <f>+[4]!NumLetras(BM124,"PESO","PESOS DOMINICANOS","$EE $m CON #d/100 CENTAVOS")</f>
        <v>#VALUE!</v>
      </c>
      <c r="BO124" s="165">
        <v>227</v>
      </c>
      <c r="BP124" s="37">
        <f t="shared" si="42"/>
        <v>9080</v>
      </c>
      <c r="BQ124" s="189">
        <v>6.84</v>
      </c>
      <c r="BR124" s="80">
        <f>+BO124*'PRECIOS SEGUN ADJ (RURAL)'!$B$12*'PRECIOS SEGUN ADJ (RURAL)'!$C$12</f>
        <v>62107.200000000004</v>
      </c>
      <c r="BS124" s="80" t="e" vm="1">
        <f>+[4]!NumLetras(BR124,"PESO","PESOS DOMINICANOS","$EE $m CON #d/100 CENTAVOS")</f>
        <v>#VALUE!</v>
      </c>
      <c r="BT124" s="193">
        <v>31</v>
      </c>
      <c r="BU124" s="194">
        <f t="shared" si="43"/>
        <v>1240</v>
      </c>
      <c r="BV124" s="195">
        <v>21.68</v>
      </c>
      <c r="BW124" s="196">
        <f>+BT124*'PRECIOS SEGUN ADJ (RURAL)'!$B$13*'PRECIOS SEGUN ADJ (RURAL)'!$C$13</f>
        <v>26883.200000000001</v>
      </c>
      <c r="BX124" s="196" t="e" vm="1">
        <f>+[4]!NumLetras(BW124,"PESO","PESOS DOMINICANOS","$EE $m CON #d/100 CENTAVOS")</f>
        <v>#VALUE!</v>
      </c>
      <c r="BY124" s="165">
        <v>227</v>
      </c>
      <c r="BZ124" s="37">
        <f t="shared" si="44"/>
        <v>9080</v>
      </c>
      <c r="CA124" s="189">
        <v>6.5999999999999988</v>
      </c>
      <c r="CB124" s="80">
        <f>+BY124*'PRECIOS SEGUN ADJ (RURAL)'!$B$14*'PRECIOS SEGUN ADJ (RURAL)'!$C$14</f>
        <v>59927.999999999993</v>
      </c>
      <c r="CC124" s="80" t="e" vm="1">
        <f>+[4]!NumLetras(CB124,"PESO","PESOS DOMINICANOS","$EE $m CON #d/100 CENTAVOS")</f>
        <v>#VALUE!</v>
      </c>
      <c r="CD124" s="165">
        <v>9</v>
      </c>
      <c r="CE124" s="37">
        <f t="shared" si="45"/>
        <v>360</v>
      </c>
      <c r="CF124" s="189">
        <v>82.59999999999998</v>
      </c>
      <c r="CG124" s="80">
        <f>+CD124*'PRECIOS SEGUN ADJ (RURAL)'!$B$15*'PRECIOS SEGUN ADJ (RURAL)'!$C$15</f>
        <v>29736</v>
      </c>
      <c r="CH124" s="80" t="e" vm="1">
        <f>+[4]!NumLetras(CG124,"PESO","PESOS DOMINICANOS","$EE $m CON #d/100 CENTAVOS")</f>
        <v>#VALUE!</v>
      </c>
      <c r="CI124" s="80">
        <f t="shared" si="59"/>
        <v>5352.48</v>
      </c>
      <c r="CJ124" s="197">
        <v>227</v>
      </c>
      <c r="CK124" s="198">
        <f t="shared" si="60"/>
        <v>4540</v>
      </c>
      <c r="CL124" s="199">
        <v>5.5</v>
      </c>
      <c r="CM124" s="200">
        <f>+CJ124*'PRECIOS SEGUN ADJ (RURAL)'!$B$16*'PRECIOS SEGUN ADJ (RURAL)'!$C$16</f>
        <v>24970</v>
      </c>
      <c r="CN124" s="200" t="e" vm="1">
        <f>+[4]!NumLetras(CM124,"PESO","PESOS DOMINICANOS","$EE $m CON #d/100 CENTAVOS")</f>
        <v>#VALUE!</v>
      </c>
      <c r="CO124" s="165">
        <v>227</v>
      </c>
      <c r="CP124" s="37">
        <f t="shared" si="46"/>
        <v>9080</v>
      </c>
      <c r="CQ124" s="189">
        <v>23.059999999999995</v>
      </c>
      <c r="CR124" s="80">
        <f>+CO124*'PRECIOS SEGUN ADJ (RURAL)'!$B$17*'PRECIOS SEGUN ADJ (RURAL)'!$C$17</f>
        <v>209384.8</v>
      </c>
      <c r="CS124" s="80" t="e" vm="1">
        <f>+[4]!NumLetras(CR124,"PESO","PESOS DOMINICANOS","$EE $m CON #d/100 CENTAVOS")</f>
        <v>#VALUE!</v>
      </c>
      <c r="CT124" s="201">
        <v>14</v>
      </c>
      <c r="CU124" s="202">
        <f t="shared" si="47"/>
        <v>560</v>
      </c>
      <c r="CV124" s="203">
        <v>220</v>
      </c>
      <c r="CW124" s="204">
        <f>+CT124*'PRECIOS SEGUN ADJ (RURAL)'!$B$18*'PRECIOS SEGUN ADJ (RURAL)'!$C$18</f>
        <v>123200</v>
      </c>
      <c r="CX124" s="204" t="e" vm="1">
        <f>+[4]!NumLetras(CW124,"PESO","PESOS DOMINICANOS","$EE $m CON #d/100 CENTAVOS")</f>
        <v>#VALUE!</v>
      </c>
      <c r="CY124" s="204">
        <f t="shared" si="61"/>
        <v>22176</v>
      </c>
      <c r="CZ124" s="165">
        <v>11</v>
      </c>
      <c r="DA124" s="37">
        <f t="shared" si="48"/>
        <v>440</v>
      </c>
      <c r="DB124" s="189">
        <v>21.83</v>
      </c>
      <c r="DC124" s="80">
        <f>+CZ124*'PRECIOS SEGUN ADJ (RURAL)'!$B$19*'PRECIOS SEGUN ADJ (RURAL)'!$C$19</f>
        <v>9605.2000000000007</v>
      </c>
      <c r="DD124" s="80" t="e" vm="1">
        <f>+[4]!NumLetras(DC124,"PESO","PESOS DOMINICANOS","$EE $m CON #d/100 CENTAVOS")</f>
        <v>#VALUE!</v>
      </c>
      <c r="DE124" s="80">
        <f t="shared" si="62"/>
        <v>1728.94</v>
      </c>
      <c r="DF124" s="165">
        <v>36</v>
      </c>
      <c r="DG124" s="37">
        <f t="shared" si="49"/>
        <v>1440</v>
      </c>
      <c r="DH124" s="189">
        <v>33</v>
      </c>
      <c r="DI124" s="80">
        <f>+DF124*'PRECIOS SEGUN ADJ (RURAL)'!$B$20*'PRECIOS SEGUN ADJ (RURAL)'!$C$20</f>
        <v>47520</v>
      </c>
      <c r="DJ124" s="80" t="e" vm="1">
        <f>+[4]!NumLetras(DI124,"PESO","PESOS DOMINICANOS","$EE $m CON #d/100 CENTAVOS")</f>
        <v>#VALUE!</v>
      </c>
      <c r="DK124" s="80">
        <f t="shared" si="63"/>
        <v>1096768.7499999998</v>
      </c>
      <c r="DL124" s="80" t="e" vm="1">
        <f>+[4]!NumLetras(DK124,"PESO","PESOS DOMINICANOS","$EE $m CON #d/100 CENTAVOS")</f>
        <v>#VALUE!</v>
      </c>
      <c r="DM124" s="80">
        <f t="shared" si="66"/>
        <v>1193035.9999999998</v>
      </c>
      <c r="DN124" s="80" t="e" vm="1">
        <f>+[4]!NumLetras(DM124,"PESO","PESOS DOMINICANOS","$EE $m CON #d/100 CENTAVOS")</f>
        <v>#VALUE!</v>
      </c>
      <c r="DO124" s="80">
        <f t="shared" si="67"/>
        <v>96267.25</v>
      </c>
      <c r="DP124" s="80" t="e" vm="1">
        <f>+[4]!NumLetras(DO124,"PESO","PESOS DOMINICANOS","$EE $m CON #d/100 CENTAVOS")</f>
        <v>#VALUE!</v>
      </c>
      <c r="DQ124" s="80">
        <f t="shared" si="64"/>
        <v>238607.2</v>
      </c>
      <c r="DR124" s="80" t="e" vm="1">
        <f>+[4]!NumLetras(DQ124,"PESO","PESOS DOMINICANOS","$EE $m CON #d/100 CENTAVOS")</f>
        <v>#VALUE!</v>
      </c>
      <c r="DS124" s="80">
        <f t="shared" si="65"/>
        <v>11930.36</v>
      </c>
      <c r="DT124" s="80"/>
      <c r="DU124" s="37" t="str">
        <f>+VLOOKUP(D124,'RURAL XENIA'!F:H,2,0)</f>
        <v>R-21</v>
      </c>
    </row>
    <row r="125" spans="1:125" hidden="1">
      <c r="A125" s="37">
        <v>124</v>
      </c>
      <c r="B125" s="37">
        <v>124</v>
      </c>
      <c r="C125" s="26" t="s">
        <v>3651</v>
      </c>
      <c r="D125" s="37">
        <v>130906076</v>
      </c>
      <c r="E125" s="37">
        <f>+VLOOKUP(D125,'INFORMACION DE PROVEEDORES'!C:I,2,0)</f>
        <v>130906076</v>
      </c>
      <c r="F125" s="26" t="str">
        <f>+VLOOKUP(D125,'INFORMACION DE PROVEEDORES'!C:J,4,0)</f>
        <v>DOMINGO FELIX GARCIA SANCHEZ</v>
      </c>
      <c r="G125" s="37" t="str">
        <f>+VLOOKUP(D125,'INFORMACION DE PROVEEDORES'!C:K,5,0)</f>
        <v>048-0067630-8</v>
      </c>
      <c r="H125" s="26" t="str">
        <f>+VLOOKUP(D125,'INFORMACION DE PROVEEDORES'!C:L,7,0)</f>
        <v>AUTOPISTA DUARTE KM 100, CRUCE SABANA DEL PUERO, BONAO</v>
      </c>
      <c r="I125" s="37" t="str">
        <f>+VLOOKUP(D125,'INFORMACION DE PROVEEDORES'!C:M,3,0)</f>
        <v xml:space="preserve"> JURÍDICA</v>
      </c>
      <c r="J125" s="37">
        <v>2</v>
      </c>
      <c r="K125" s="37">
        <v>166</v>
      </c>
      <c r="L125" s="37">
        <v>12</v>
      </c>
      <c r="M125" s="37">
        <f t="shared" si="52"/>
        <v>480</v>
      </c>
      <c r="N125" s="189">
        <v>60.180000000000007</v>
      </c>
      <c r="O125" s="80">
        <f>+L125*'PRECIOS SEGUN ADJ (RURAL)'!$B$2*'PRECIOS SEGUN ADJ (RURAL)'!$C$2</f>
        <v>28886.399999999998</v>
      </c>
      <c r="P125" s="80" t="e" vm="1">
        <f>+[4]!NumLetras(O125,"PESO","PESOS DOMINICANOS","$EE $m CON #d/100 CENTAVOS")</f>
        <v>#VALUE!</v>
      </c>
      <c r="Q125" s="80">
        <f t="shared" si="53"/>
        <v>4621.82</v>
      </c>
      <c r="R125" s="165">
        <v>3</v>
      </c>
      <c r="S125" s="37">
        <f t="shared" si="34"/>
        <v>120</v>
      </c>
      <c r="T125" s="189">
        <v>33</v>
      </c>
      <c r="U125" s="80">
        <f>+R125*'PRECIOS SEGUN ADJ (RURAL)'!$B$3*'PRECIOS SEGUN ADJ (RURAL)'!$C$3</f>
        <v>3960</v>
      </c>
      <c r="V125" s="80" t="e" vm="1">
        <f>+[4]!NumLetras(U125,"PESO","PESOS DOMINICANOS","$EE $m CON #d/100 CENTAVOS")</f>
        <v>#VALUE!</v>
      </c>
      <c r="W125" s="165">
        <v>27</v>
      </c>
      <c r="X125" s="37">
        <f t="shared" si="35"/>
        <v>1080</v>
      </c>
      <c r="Y125" s="189">
        <v>87.91</v>
      </c>
      <c r="Z125" s="80">
        <f>+W125*'PRECIOS SEGUN ADJ (RURAL)'!$B$4*'PRECIOS SEGUN ADJ (RURAL)'!$C$4</f>
        <v>94942.799999999988</v>
      </c>
      <c r="AA125" s="80" t="e" vm="1">
        <f>+[4]!NumLetras(Z125,"PESO","PESOS DOMINICANOS","$EE $m CON #d/100 CENTAVOS")</f>
        <v>#VALUE!</v>
      </c>
      <c r="AB125" s="80">
        <f t="shared" si="54"/>
        <v>17089.7</v>
      </c>
      <c r="AC125" s="165">
        <v>32</v>
      </c>
      <c r="AD125" s="37">
        <f t="shared" si="36"/>
        <v>1280</v>
      </c>
      <c r="AE125" s="189">
        <v>53.95</v>
      </c>
      <c r="AF125" s="80">
        <f>+AC125*'PRECIOS SEGUN ADJ (RURAL)'!$B$5*'PRECIOS SEGUN ADJ (RURAL)'!$C$5</f>
        <v>69056</v>
      </c>
      <c r="AG125" s="80" t="e" vm="1">
        <f>+[4]!NumLetras(AF125,"PESO","PESOS DOMINICANOS","$EE $m CON #d/100 CENTAVOS")</f>
        <v>#VALUE!</v>
      </c>
      <c r="AH125" s="165">
        <v>5</v>
      </c>
      <c r="AI125" s="37">
        <f t="shared" si="37"/>
        <v>200</v>
      </c>
      <c r="AJ125" s="189">
        <v>29.05</v>
      </c>
      <c r="AK125" s="80">
        <f>+AH125*'PRECIOS SEGUN ADJ (RURAL)'!$B$6*'PRECIOS SEGUN ADJ (RURAL)'!$C$6</f>
        <v>5810</v>
      </c>
      <c r="AL125" s="80" t="e" vm="1">
        <f>+[4]!NumLetras(AK125,"PESO","PESOS DOMINICANOS","$EE $m CON #d/100 CENTAVOS")</f>
        <v>#VALUE!</v>
      </c>
      <c r="AM125" s="80">
        <f t="shared" si="55"/>
        <v>929.6</v>
      </c>
      <c r="AN125" s="165">
        <v>11</v>
      </c>
      <c r="AO125" s="37">
        <f t="shared" si="38"/>
        <v>440</v>
      </c>
      <c r="AP125" s="189">
        <v>304.44</v>
      </c>
      <c r="AQ125" s="80">
        <f>+AN125*'PRECIOS SEGUN ADJ (RURAL)'!$B$7*'PRECIOS SEGUN ADJ (RURAL)'!$C$7</f>
        <v>133953.60000000001</v>
      </c>
      <c r="AR125" s="80" t="e" vm="1">
        <f>+[4]!NumLetras(AQ125,"PESO","PESOS DOMINICANOS","$EE $m CON #d/100 CENTAVOS")</f>
        <v>#VALUE!</v>
      </c>
      <c r="AS125" s="80">
        <f t="shared" si="56"/>
        <v>24111.65</v>
      </c>
      <c r="AT125" s="165">
        <v>3</v>
      </c>
      <c r="AU125" s="37">
        <f t="shared" si="39"/>
        <v>120</v>
      </c>
      <c r="AV125" s="189">
        <v>140.38999999999999</v>
      </c>
      <c r="AW125" s="80">
        <f>+AT125*'PRECIOS SEGUN ADJ (RURAL)'!$B$8*'PRECIOS SEGUN ADJ (RURAL)'!$C$8</f>
        <v>16846.8</v>
      </c>
      <c r="AX125" s="80" t="e" vm="1">
        <f>+[4]!NumLetras(AW125,"PESO","PESOS DOMINICANOS","$EE $m CON #d/100 CENTAVOS")</f>
        <v>#VALUE!</v>
      </c>
      <c r="AY125" s="80">
        <f t="shared" si="57"/>
        <v>3032.42</v>
      </c>
      <c r="AZ125" s="165">
        <v>9</v>
      </c>
      <c r="BA125" s="37">
        <f t="shared" si="40"/>
        <v>360</v>
      </c>
      <c r="BB125" s="189">
        <v>68.099999999999994</v>
      </c>
      <c r="BC125" s="80">
        <f>+AZ125*'PRECIOS SEGUN ADJ (RURAL)'!$B$9*'PRECIOS SEGUN ADJ (RURAL)'!$C$9</f>
        <v>24516</v>
      </c>
      <c r="BD125" s="80" t="e" vm="1">
        <f>+[4]!NumLetras(BC125,"PESO","PESOS DOMINICANOS","$EE $m CON #d/100 CENTAVOS")</f>
        <v>#VALUE!</v>
      </c>
      <c r="BE125" s="165">
        <v>166</v>
      </c>
      <c r="BF125" s="37">
        <f t="shared" si="58"/>
        <v>3320</v>
      </c>
      <c r="BG125" s="189">
        <v>5.5</v>
      </c>
      <c r="BH125" s="80">
        <f>+BE125*'PRECIOS SEGUN ADJ (RURAL)'!$B$10*'PRECIOS SEGUN ADJ (RURAL)'!$C$10</f>
        <v>18260</v>
      </c>
      <c r="BI125" s="80" t="e" vm="1">
        <f>+[4]!NumLetras(BH125,"PESO","PESOS DOMINICANOS","$EE $m CON #d/100 CENTAVOS")</f>
        <v>#VALUE!</v>
      </c>
      <c r="BJ125" s="165">
        <v>166</v>
      </c>
      <c r="BK125" s="37">
        <f t="shared" si="41"/>
        <v>6640</v>
      </c>
      <c r="BL125" s="189">
        <v>7.1500000000000012</v>
      </c>
      <c r="BM125" s="80">
        <f>+BJ125*'PRECIOS SEGUN ADJ (RURAL)'!$B$11*'PRECIOS SEGUN ADJ (RURAL)'!$C$11</f>
        <v>47476</v>
      </c>
      <c r="BN125" s="80" t="e" vm="1">
        <f>+[4]!NumLetras(BM125,"PESO","PESOS DOMINICANOS","$EE $m CON #d/100 CENTAVOS")</f>
        <v>#VALUE!</v>
      </c>
      <c r="BO125" s="165">
        <v>166</v>
      </c>
      <c r="BP125" s="37">
        <f t="shared" si="42"/>
        <v>6640</v>
      </c>
      <c r="BQ125" s="189">
        <v>6.84</v>
      </c>
      <c r="BR125" s="80">
        <f>+BO125*'PRECIOS SEGUN ADJ (RURAL)'!$B$12*'PRECIOS SEGUN ADJ (RURAL)'!$C$12</f>
        <v>45417.600000000006</v>
      </c>
      <c r="BS125" s="80" t="e" vm="1">
        <f>+[4]!NumLetras(BR125,"PESO","PESOS DOMINICANOS","$EE $m CON #d/100 CENTAVOS")</f>
        <v>#VALUE!</v>
      </c>
      <c r="BT125" s="193">
        <v>22</v>
      </c>
      <c r="BU125" s="194">
        <f t="shared" si="43"/>
        <v>880</v>
      </c>
      <c r="BV125" s="195">
        <v>21.68</v>
      </c>
      <c r="BW125" s="196">
        <f>+BT125*'PRECIOS SEGUN ADJ (RURAL)'!$B$13*'PRECIOS SEGUN ADJ (RURAL)'!$C$13</f>
        <v>19078.399999999998</v>
      </c>
      <c r="BX125" s="196" t="e" vm="1">
        <f>+[4]!NumLetras(BW125,"PESO","PESOS DOMINICANOS","$EE $m CON #d/100 CENTAVOS")</f>
        <v>#VALUE!</v>
      </c>
      <c r="BY125" s="165">
        <v>166</v>
      </c>
      <c r="BZ125" s="37">
        <f t="shared" si="44"/>
        <v>6640</v>
      </c>
      <c r="CA125" s="189">
        <v>6.5999999999999988</v>
      </c>
      <c r="CB125" s="80">
        <f>+BY125*'PRECIOS SEGUN ADJ (RURAL)'!$B$14*'PRECIOS SEGUN ADJ (RURAL)'!$C$14</f>
        <v>43824</v>
      </c>
      <c r="CC125" s="80" t="e" vm="1">
        <f>+[4]!NumLetras(CB125,"PESO","PESOS DOMINICANOS","$EE $m CON #d/100 CENTAVOS")</f>
        <v>#VALUE!</v>
      </c>
      <c r="CD125" s="165">
        <v>7</v>
      </c>
      <c r="CE125" s="37">
        <f t="shared" si="45"/>
        <v>280</v>
      </c>
      <c r="CF125" s="189">
        <v>82.59999999999998</v>
      </c>
      <c r="CG125" s="80">
        <f>+CD125*'PRECIOS SEGUN ADJ (RURAL)'!$B$15*'PRECIOS SEGUN ADJ (RURAL)'!$C$15</f>
        <v>23127.999999999996</v>
      </c>
      <c r="CH125" s="80" t="e" vm="1">
        <f>+[4]!NumLetras(CG125,"PESO","PESOS DOMINICANOS","$EE $m CON #d/100 CENTAVOS")</f>
        <v>#VALUE!</v>
      </c>
      <c r="CI125" s="80">
        <f t="shared" si="59"/>
        <v>4163.04</v>
      </c>
      <c r="CJ125" s="197">
        <v>166</v>
      </c>
      <c r="CK125" s="198">
        <f t="shared" si="60"/>
        <v>3320</v>
      </c>
      <c r="CL125" s="199">
        <v>5.5</v>
      </c>
      <c r="CM125" s="200">
        <f>+CJ125*'PRECIOS SEGUN ADJ (RURAL)'!$B$16*'PRECIOS SEGUN ADJ (RURAL)'!$C$16</f>
        <v>18260</v>
      </c>
      <c r="CN125" s="200" t="e" vm="1">
        <f>+[4]!NumLetras(CM125,"PESO","PESOS DOMINICANOS","$EE $m CON #d/100 CENTAVOS")</f>
        <v>#VALUE!</v>
      </c>
      <c r="CO125" s="165">
        <v>166</v>
      </c>
      <c r="CP125" s="37">
        <f t="shared" si="46"/>
        <v>6640</v>
      </c>
      <c r="CQ125" s="189">
        <v>23.059999999999995</v>
      </c>
      <c r="CR125" s="80">
        <f>+CO125*'PRECIOS SEGUN ADJ (RURAL)'!$B$17*'PRECIOS SEGUN ADJ (RURAL)'!$C$17</f>
        <v>153118.39999999999</v>
      </c>
      <c r="CS125" s="80" t="e" vm="1">
        <f>+[4]!NumLetras(CR125,"PESO","PESOS DOMINICANOS","$EE $m CON #d/100 CENTAVOS")</f>
        <v>#VALUE!</v>
      </c>
      <c r="CT125" s="201">
        <v>11</v>
      </c>
      <c r="CU125" s="202">
        <f t="shared" si="47"/>
        <v>440</v>
      </c>
      <c r="CV125" s="203">
        <v>220</v>
      </c>
      <c r="CW125" s="204">
        <f>+CT125*'PRECIOS SEGUN ADJ (RURAL)'!$B$18*'PRECIOS SEGUN ADJ (RURAL)'!$C$18</f>
        <v>96800</v>
      </c>
      <c r="CX125" s="204" t="e" vm="1">
        <f>+[4]!NumLetras(CW125,"PESO","PESOS DOMINICANOS","$EE $m CON #d/100 CENTAVOS")</f>
        <v>#VALUE!</v>
      </c>
      <c r="CY125" s="204">
        <f t="shared" si="61"/>
        <v>17424</v>
      </c>
      <c r="CZ125" s="165">
        <v>7</v>
      </c>
      <c r="DA125" s="37">
        <f t="shared" si="48"/>
        <v>280</v>
      </c>
      <c r="DB125" s="189">
        <v>21.83</v>
      </c>
      <c r="DC125" s="80">
        <f>+CZ125*'PRECIOS SEGUN ADJ (RURAL)'!$B$19*'PRECIOS SEGUN ADJ (RURAL)'!$C$19</f>
        <v>6112.4</v>
      </c>
      <c r="DD125" s="80" t="e" vm="1">
        <f>+[4]!NumLetras(DC125,"PESO","PESOS DOMINICANOS","$EE $m CON #d/100 CENTAVOS")</f>
        <v>#VALUE!</v>
      </c>
      <c r="DE125" s="80">
        <f t="shared" si="62"/>
        <v>1100.23</v>
      </c>
      <c r="DF125" s="165">
        <v>25</v>
      </c>
      <c r="DG125" s="37">
        <f t="shared" si="49"/>
        <v>1000</v>
      </c>
      <c r="DH125" s="189">
        <v>33</v>
      </c>
      <c r="DI125" s="80">
        <f>+DF125*'PRECIOS SEGUN ADJ (RURAL)'!$B$20*'PRECIOS SEGUN ADJ (RURAL)'!$C$20</f>
        <v>33000</v>
      </c>
      <c r="DJ125" s="80" t="e" vm="1">
        <f>+[4]!NumLetras(DI125,"PESO","PESOS DOMINICANOS","$EE $m CON #d/100 CENTAVOS")</f>
        <v>#VALUE!</v>
      </c>
      <c r="DK125" s="80">
        <f t="shared" si="63"/>
        <v>809973.94000000018</v>
      </c>
      <c r="DL125" s="80" t="e" vm="1">
        <f>+[4]!NumLetras(DK125,"PESO","PESOS DOMINICANOS","$EE $m CON #d/100 CENTAVOS")</f>
        <v>#VALUE!</v>
      </c>
      <c r="DM125" s="80">
        <f t="shared" si="66"/>
        <v>882446.40000000014</v>
      </c>
      <c r="DN125" s="80" t="e" vm="1">
        <f>+[4]!NumLetras(DM125,"PESO","PESOS DOMINICANOS","$EE $m CON #d/100 CENTAVOS")</f>
        <v>#VALUE!</v>
      </c>
      <c r="DO125" s="80">
        <f t="shared" si="67"/>
        <v>72472.460000000006</v>
      </c>
      <c r="DP125" s="80" t="e" vm="1">
        <f>+[4]!NumLetras(DO125,"PESO","PESOS DOMINICANOS","$EE $m CON #d/100 CENTAVOS")</f>
        <v>#VALUE!</v>
      </c>
      <c r="DQ125" s="80">
        <f t="shared" si="64"/>
        <v>176489.28</v>
      </c>
      <c r="DR125" s="80" t="e" vm="1">
        <f>+[4]!NumLetras(DQ125,"PESO","PESOS DOMINICANOS","$EE $m CON #d/100 CENTAVOS")</f>
        <v>#VALUE!</v>
      </c>
      <c r="DS125" s="80">
        <f t="shared" si="65"/>
        <v>8824.4599999999991</v>
      </c>
      <c r="DT125" s="80"/>
      <c r="DU125" s="37" t="str">
        <f>+VLOOKUP(D125,'RURAL XENIA'!F:H,2,0)</f>
        <v>R-24</v>
      </c>
    </row>
    <row r="126" spans="1:125" hidden="1">
      <c r="A126" s="37">
        <v>125</v>
      </c>
      <c r="B126" s="37">
        <v>125</v>
      </c>
      <c r="C126" s="26" t="s">
        <v>3662</v>
      </c>
      <c r="D126" s="37">
        <v>132081242</v>
      </c>
      <c r="E126" s="37">
        <f>+VLOOKUP(D126,'INFORMACION DE PROVEEDORES'!C:I,2,0)</f>
        <v>132081242</v>
      </c>
      <c r="F126" s="26" t="str">
        <f>+VLOOKUP(D126,'INFORMACION DE PROVEEDORES'!C:J,4,0)</f>
        <v xml:space="preserve">STEVEN ARGENIS PEÑA PAULINO </v>
      </c>
      <c r="G126" s="37" t="str">
        <f>+VLOOKUP(D126,'INFORMACION DE PROVEEDORES'!C:K,5,0)</f>
        <v>008-0033222-3</v>
      </c>
      <c r="H126" s="26" t="str">
        <f>+VLOOKUP(D126,'INFORMACION DE PROVEEDORES'!C:L,7,0)</f>
        <v>CALLE FRANCISCO ALBERTO CAAMAÑO NO. 14, MONTE PLATA</v>
      </c>
      <c r="I126" s="37" t="str">
        <f>+VLOOKUP(D126,'INFORMACION DE PROVEEDORES'!C:M,3,0)</f>
        <v xml:space="preserve"> JURÍDICA</v>
      </c>
      <c r="J126" s="37">
        <v>3</v>
      </c>
      <c r="K126" s="37">
        <v>193</v>
      </c>
      <c r="L126" s="37">
        <v>14</v>
      </c>
      <c r="M126" s="37">
        <f t="shared" si="52"/>
        <v>560</v>
      </c>
      <c r="N126" s="189">
        <v>60.180000000000007</v>
      </c>
      <c r="O126" s="80">
        <f>+L126*'PRECIOS SEGUN ADJ (RURAL)'!$B$2*'PRECIOS SEGUN ADJ (RURAL)'!$C$2</f>
        <v>33700.800000000003</v>
      </c>
      <c r="P126" s="80" t="e" vm="1">
        <f>+[4]!NumLetras(O126,"PESO","PESOS DOMINICANOS","$EE $m CON #d/100 CENTAVOS")</f>
        <v>#VALUE!</v>
      </c>
      <c r="Q126" s="80">
        <f t="shared" si="53"/>
        <v>5392.13</v>
      </c>
      <c r="R126" s="165">
        <v>3</v>
      </c>
      <c r="S126" s="37">
        <f t="shared" si="34"/>
        <v>120</v>
      </c>
      <c r="T126" s="189">
        <v>33</v>
      </c>
      <c r="U126" s="80">
        <f>+R126*'PRECIOS SEGUN ADJ (RURAL)'!$B$3*'PRECIOS SEGUN ADJ (RURAL)'!$C$3</f>
        <v>3960</v>
      </c>
      <c r="V126" s="80" t="e" vm="1">
        <f>+[4]!NumLetras(U126,"PESO","PESOS DOMINICANOS","$EE $m CON #d/100 CENTAVOS")</f>
        <v>#VALUE!</v>
      </c>
      <c r="W126" s="165">
        <v>31</v>
      </c>
      <c r="X126" s="37">
        <f t="shared" si="35"/>
        <v>1240</v>
      </c>
      <c r="Y126" s="189">
        <v>87.91</v>
      </c>
      <c r="Z126" s="80">
        <f>+W126*'PRECIOS SEGUN ADJ (RURAL)'!$B$4*'PRECIOS SEGUN ADJ (RURAL)'!$C$4</f>
        <v>109008.4</v>
      </c>
      <c r="AA126" s="80" t="e" vm="1">
        <f>+[4]!NumLetras(Z126,"PESO","PESOS DOMINICANOS","$EE $m CON #d/100 CENTAVOS")</f>
        <v>#VALUE!</v>
      </c>
      <c r="AB126" s="80">
        <f t="shared" si="54"/>
        <v>19621.509999999998</v>
      </c>
      <c r="AC126" s="165">
        <v>37</v>
      </c>
      <c r="AD126" s="37">
        <f t="shared" si="36"/>
        <v>1480</v>
      </c>
      <c r="AE126" s="189">
        <v>53.95</v>
      </c>
      <c r="AF126" s="80">
        <f>+AC126*'PRECIOS SEGUN ADJ (RURAL)'!$B$5*'PRECIOS SEGUN ADJ (RURAL)'!$C$5</f>
        <v>79846</v>
      </c>
      <c r="AG126" s="80" t="e" vm="1">
        <f>+[4]!NumLetras(AF126,"PESO","PESOS DOMINICANOS","$EE $m CON #d/100 CENTAVOS")</f>
        <v>#VALUE!</v>
      </c>
      <c r="AH126" s="165">
        <v>5</v>
      </c>
      <c r="AI126" s="37">
        <f t="shared" si="37"/>
        <v>200</v>
      </c>
      <c r="AJ126" s="189">
        <v>29.05</v>
      </c>
      <c r="AK126" s="80">
        <f>+AH126*'PRECIOS SEGUN ADJ (RURAL)'!$B$6*'PRECIOS SEGUN ADJ (RURAL)'!$C$6</f>
        <v>5810</v>
      </c>
      <c r="AL126" s="80" t="e" vm="1">
        <f>+[4]!NumLetras(AK126,"PESO","PESOS DOMINICANOS","$EE $m CON #d/100 CENTAVOS")</f>
        <v>#VALUE!</v>
      </c>
      <c r="AM126" s="80">
        <f t="shared" si="55"/>
        <v>929.6</v>
      </c>
      <c r="AN126" s="165">
        <v>12</v>
      </c>
      <c r="AO126" s="37">
        <f t="shared" si="38"/>
        <v>480</v>
      </c>
      <c r="AP126" s="189">
        <v>304.44</v>
      </c>
      <c r="AQ126" s="80">
        <f>+AN126*'PRECIOS SEGUN ADJ (RURAL)'!$B$7*'PRECIOS SEGUN ADJ (RURAL)'!$C$7</f>
        <v>146131.19999999998</v>
      </c>
      <c r="AR126" s="80" t="e" vm="1">
        <f>+[4]!NumLetras(AQ126,"PESO","PESOS DOMINICANOS","$EE $m CON #d/100 CENTAVOS")</f>
        <v>#VALUE!</v>
      </c>
      <c r="AS126" s="80">
        <f t="shared" si="56"/>
        <v>26303.62</v>
      </c>
      <c r="AT126" s="165">
        <v>3</v>
      </c>
      <c r="AU126" s="37">
        <f t="shared" si="39"/>
        <v>120</v>
      </c>
      <c r="AV126" s="189">
        <v>140.38999999999999</v>
      </c>
      <c r="AW126" s="80">
        <f>+AT126*'PRECIOS SEGUN ADJ (RURAL)'!$B$8*'PRECIOS SEGUN ADJ (RURAL)'!$C$8</f>
        <v>16846.8</v>
      </c>
      <c r="AX126" s="80" t="e" vm="1">
        <f>+[4]!NumLetras(AW126,"PESO","PESOS DOMINICANOS","$EE $m CON #d/100 CENTAVOS")</f>
        <v>#VALUE!</v>
      </c>
      <c r="AY126" s="80">
        <f t="shared" si="57"/>
        <v>3032.42</v>
      </c>
      <c r="AZ126" s="165">
        <v>9</v>
      </c>
      <c r="BA126" s="37">
        <f t="shared" si="40"/>
        <v>360</v>
      </c>
      <c r="BB126" s="189">
        <v>68.099999999999994</v>
      </c>
      <c r="BC126" s="80">
        <f>+AZ126*'PRECIOS SEGUN ADJ (RURAL)'!$B$9*'PRECIOS SEGUN ADJ (RURAL)'!$C$9</f>
        <v>24516</v>
      </c>
      <c r="BD126" s="80" t="e" vm="1">
        <f>+[4]!NumLetras(BC126,"PESO","PESOS DOMINICANOS","$EE $m CON #d/100 CENTAVOS")</f>
        <v>#VALUE!</v>
      </c>
      <c r="BE126" s="165">
        <v>193</v>
      </c>
      <c r="BF126" s="37">
        <f t="shared" si="58"/>
        <v>3860</v>
      </c>
      <c r="BG126" s="189">
        <v>5.5</v>
      </c>
      <c r="BH126" s="80">
        <f>+BE126*'PRECIOS SEGUN ADJ (RURAL)'!$B$10*'PRECIOS SEGUN ADJ (RURAL)'!$C$10</f>
        <v>21230</v>
      </c>
      <c r="BI126" s="80" t="e" vm="1">
        <f>+[4]!NumLetras(BH126,"PESO","PESOS DOMINICANOS","$EE $m CON #d/100 CENTAVOS")</f>
        <v>#VALUE!</v>
      </c>
      <c r="BJ126" s="165">
        <v>193</v>
      </c>
      <c r="BK126" s="37">
        <f t="shared" si="41"/>
        <v>7720</v>
      </c>
      <c r="BL126" s="189">
        <v>7.1500000000000012</v>
      </c>
      <c r="BM126" s="80">
        <f>+BJ126*'PRECIOS SEGUN ADJ (RURAL)'!$B$11*'PRECIOS SEGUN ADJ (RURAL)'!$C$11</f>
        <v>55198</v>
      </c>
      <c r="BN126" s="80" t="e" vm="1">
        <f>+[4]!NumLetras(BM126,"PESO","PESOS DOMINICANOS","$EE $m CON #d/100 CENTAVOS")</f>
        <v>#VALUE!</v>
      </c>
      <c r="BO126" s="165">
        <v>193</v>
      </c>
      <c r="BP126" s="37">
        <f t="shared" si="42"/>
        <v>7720</v>
      </c>
      <c r="BQ126" s="189">
        <v>6.84</v>
      </c>
      <c r="BR126" s="80">
        <f>+BO126*'PRECIOS SEGUN ADJ (RURAL)'!$B$12*'PRECIOS SEGUN ADJ (RURAL)'!$C$12</f>
        <v>52804.799999999996</v>
      </c>
      <c r="BS126" s="80" t="e" vm="1">
        <f>+[4]!NumLetras(BR126,"PESO","PESOS DOMINICANOS","$EE $m CON #d/100 CENTAVOS")</f>
        <v>#VALUE!</v>
      </c>
      <c r="BT126" s="193">
        <v>26</v>
      </c>
      <c r="BU126" s="194">
        <f t="shared" si="43"/>
        <v>1040</v>
      </c>
      <c r="BV126" s="195">
        <v>21.68</v>
      </c>
      <c r="BW126" s="196">
        <f>+BT126*'PRECIOS SEGUN ADJ (RURAL)'!$B$13*'PRECIOS SEGUN ADJ (RURAL)'!$C$13</f>
        <v>22547.199999999997</v>
      </c>
      <c r="BX126" s="196" t="e" vm="1">
        <f>+[4]!NumLetras(BW126,"PESO","PESOS DOMINICANOS","$EE $m CON #d/100 CENTAVOS")</f>
        <v>#VALUE!</v>
      </c>
      <c r="BY126" s="165">
        <v>193</v>
      </c>
      <c r="BZ126" s="37">
        <f t="shared" si="44"/>
        <v>7720</v>
      </c>
      <c r="CA126" s="189">
        <v>6.5999999999999988</v>
      </c>
      <c r="CB126" s="80">
        <f>+BY126*'PRECIOS SEGUN ADJ (RURAL)'!$B$14*'PRECIOS SEGUN ADJ (RURAL)'!$C$14</f>
        <v>50952</v>
      </c>
      <c r="CC126" s="80" t="e" vm="1">
        <f>+[4]!NumLetras(CB126,"PESO","PESOS DOMINICANOS","$EE $m CON #d/100 CENTAVOS")</f>
        <v>#VALUE!</v>
      </c>
      <c r="CD126" s="165">
        <v>8</v>
      </c>
      <c r="CE126" s="37">
        <f t="shared" si="45"/>
        <v>320</v>
      </c>
      <c r="CF126" s="189">
        <v>82.59999999999998</v>
      </c>
      <c r="CG126" s="80">
        <f>+CD126*'PRECIOS SEGUN ADJ (RURAL)'!$B$15*'PRECIOS SEGUN ADJ (RURAL)'!$C$15</f>
        <v>26432</v>
      </c>
      <c r="CH126" s="80" t="e" vm="1">
        <f>+[4]!NumLetras(CG126,"PESO","PESOS DOMINICANOS","$EE $m CON #d/100 CENTAVOS")</f>
        <v>#VALUE!</v>
      </c>
      <c r="CI126" s="80">
        <f t="shared" si="59"/>
        <v>4757.76</v>
      </c>
      <c r="CJ126" s="197">
        <v>193</v>
      </c>
      <c r="CK126" s="198">
        <f t="shared" si="60"/>
        <v>3860</v>
      </c>
      <c r="CL126" s="199">
        <v>5.5</v>
      </c>
      <c r="CM126" s="200">
        <f>+CJ126*'PRECIOS SEGUN ADJ (RURAL)'!$B$16*'PRECIOS SEGUN ADJ (RURAL)'!$C$16</f>
        <v>21230</v>
      </c>
      <c r="CN126" s="200" t="e" vm="1">
        <f>+[4]!NumLetras(CM126,"PESO","PESOS DOMINICANOS","$EE $m CON #d/100 CENTAVOS")</f>
        <v>#VALUE!</v>
      </c>
      <c r="CO126" s="165">
        <v>193</v>
      </c>
      <c r="CP126" s="37">
        <f t="shared" si="46"/>
        <v>7720</v>
      </c>
      <c r="CQ126" s="189">
        <v>23.059999999999995</v>
      </c>
      <c r="CR126" s="80">
        <f>+CO126*'PRECIOS SEGUN ADJ (RURAL)'!$B$17*'PRECIOS SEGUN ADJ (RURAL)'!$C$17</f>
        <v>178023.2</v>
      </c>
      <c r="CS126" s="80" t="e" vm="1">
        <f>+[4]!NumLetras(CR126,"PESO","PESOS DOMINICANOS","$EE $m CON #d/100 CENTAVOS")</f>
        <v>#VALUE!</v>
      </c>
      <c r="CT126" s="201">
        <v>12</v>
      </c>
      <c r="CU126" s="202">
        <f t="shared" si="47"/>
        <v>480</v>
      </c>
      <c r="CV126" s="203">
        <v>220</v>
      </c>
      <c r="CW126" s="204">
        <f>+CT126*'PRECIOS SEGUN ADJ (RURAL)'!$B$18*'PRECIOS SEGUN ADJ (RURAL)'!$C$18</f>
        <v>105600</v>
      </c>
      <c r="CX126" s="204" t="e" vm="1">
        <f>+[4]!NumLetras(CW126,"PESO","PESOS DOMINICANOS","$EE $m CON #d/100 CENTAVOS")</f>
        <v>#VALUE!</v>
      </c>
      <c r="CY126" s="204">
        <f t="shared" si="61"/>
        <v>19008</v>
      </c>
      <c r="CZ126" s="165">
        <v>9</v>
      </c>
      <c r="DA126" s="37">
        <f t="shared" si="48"/>
        <v>360</v>
      </c>
      <c r="DB126" s="189">
        <v>21.83</v>
      </c>
      <c r="DC126" s="80">
        <f>+CZ126*'PRECIOS SEGUN ADJ (RURAL)'!$B$19*'PRECIOS SEGUN ADJ (RURAL)'!$C$19</f>
        <v>7858.7999999999993</v>
      </c>
      <c r="DD126" s="80" t="e" vm="1">
        <f>+[4]!NumLetras(DC126,"PESO","PESOS DOMINICANOS","$EE $m CON #d/100 CENTAVOS")</f>
        <v>#VALUE!</v>
      </c>
      <c r="DE126" s="80">
        <f t="shared" si="62"/>
        <v>1414.58</v>
      </c>
      <c r="DF126" s="165">
        <v>29</v>
      </c>
      <c r="DG126" s="37">
        <f t="shared" si="49"/>
        <v>1160</v>
      </c>
      <c r="DH126" s="189">
        <v>33</v>
      </c>
      <c r="DI126" s="80">
        <f>+DF126*'PRECIOS SEGUN ADJ (RURAL)'!$B$20*'PRECIOS SEGUN ADJ (RURAL)'!$C$20</f>
        <v>38280</v>
      </c>
      <c r="DJ126" s="80" t="e" vm="1">
        <f>+[4]!NumLetras(DI126,"PESO","PESOS DOMINICANOS","$EE $m CON #d/100 CENTAVOS")</f>
        <v>#VALUE!</v>
      </c>
      <c r="DK126" s="80">
        <f t="shared" si="63"/>
        <v>919515.58000000019</v>
      </c>
      <c r="DL126" s="80" t="e" vm="1">
        <f>+[4]!NumLetras(DK126,"PESO","PESOS DOMINICANOS","$EE $m CON #d/100 CENTAVOS")</f>
        <v>#VALUE!</v>
      </c>
      <c r="DM126" s="80">
        <f t="shared" si="66"/>
        <v>999975.20000000019</v>
      </c>
      <c r="DN126" s="80" t="e" vm="1">
        <f>+[4]!NumLetras(DM126,"PESO","PESOS DOMINICANOS","$EE $m CON #d/100 CENTAVOS")</f>
        <v>#VALUE!</v>
      </c>
      <c r="DO126" s="80">
        <f t="shared" si="67"/>
        <v>80459.62000000001</v>
      </c>
      <c r="DP126" s="80" t="e" vm="1">
        <f>+[4]!NumLetras(DO126,"PESO","PESOS DOMINICANOS","$EE $m CON #d/100 CENTAVOS")</f>
        <v>#VALUE!</v>
      </c>
      <c r="DQ126" s="80">
        <f t="shared" si="64"/>
        <v>199995.04</v>
      </c>
      <c r="DR126" s="80" t="e" vm="1">
        <f>+[4]!NumLetras(DQ126,"PESO","PESOS DOMINICANOS","$EE $m CON #d/100 CENTAVOS")</f>
        <v>#VALUE!</v>
      </c>
      <c r="DS126" s="80">
        <f t="shared" si="65"/>
        <v>9999.75</v>
      </c>
      <c r="DT126" s="80"/>
      <c r="DU126" s="37" t="str">
        <f>+VLOOKUP(D126,'RURAL XENIA'!F:H,2,0)</f>
        <v>R-20</v>
      </c>
    </row>
    <row r="127" spans="1:125" hidden="1">
      <c r="A127" s="37">
        <v>126</v>
      </c>
      <c r="B127" s="37">
        <v>126</v>
      </c>
      <c r="C127" s="26" t="s">
        <v>3669</v>
      </c>
      <c r="D127" s="37">
        <v>132269268</v>
      </c>
      <c r="E127" s="37">
        <f>+VLOOKUP(D127,'INFORMACION DE PROVEEDORES'!C:I,2,0)</f>
        <v>132269268</v>
      </c>
      <c r="F127" s="26" t="str">
        <f>+VLOOKUP(D127,'INFORMACION DE PROVEEDORES'!C:J,4,0)</f>
        <v>SANTIAGO ELISEO PEÑALO</v>
      </c>
      <c r="G127" s="37" t="str">
        <f>+VLOOKUP(D127,'INFORMACION DE PROVEEDORES'!C:K,5,0)</f>
        <v>060-0015680-9</v>
      </c>
      <c r="H127" s="26" t="str">
        <f>+VLOOKUP(D127,'INFORMACION DE PROVEEDORES'!C:L,7,0)</f>
        <v>CALLE LORENZO ALVAREZ, NO.3 CENTRO DE LA CIUDAD, CABRERA</v>
      </c>
      <c r="I127" s="37" t="str">
        <f>+VLOOKUP(D127,'INFORMACION DE PROVEEDORES'!C:M,3,0)</f>
        <v xml:space="preserve"> JURÍDICA</v>
      </c>
      <c r="J127" s="37">
        <v>4</v>
      </c>
      <c r="K127" s="37">
        <v>267</v>
      </c>
      <c r="L127" s="37">
        <v>19</v>
      </c>
      <c r="M127" s="37">
        <f t="shared" si="52"/>
        <v>760</v>
      </c>
      <c r="N127" s="189">
        <v>60.180000000000007</v>
      </c>
      <c r="O127" s="80">
        <f>+L127*'PRECIOS SEGUN ADJ (RURAL)'!$B$2*'PRECIOS SEGUN ADJ (RURAL)'!$C$2</f>
        <v>45736.800000000003</v>
      </c>
      <c r="P127" s="80" t="e" vm="1">
        <f>+[4]!NumLetras(O127,"PESO","PESOS DOMINICANOS","$EE $m CON #d/100 CENTAVOS")</f>
        <v>#VALUE!</v>
      </c>
      <c r="Q127" s="80">
        <f t="shared" si="53"/>
        <v>7317.89</v>
      </c>
      <c r="R127" s="165">
        <v>5</v>
      </c>
      <c r="S127" s="37">
        <f t="shared" si="34"/>
        <v>200</v>
      </c>
      <c r="T127" s="189">
        <v>33</v>
      </c>
      <c r="U127" s="80">
        <f>+R127*'PRECIOS SEGUN ADJ (RURAL)'!$B$3*'PRECIOS SEGUN ADJ (RURAL)'!$C$3</f>
        <v>6600</v>
      </c>
      <c r="V127" s="80" t="e" vm="1">
        <f>+[4]!NumLetras(U127,"PESO","PESOS DOMINICANOS","$EE $m CON #d/100 CENTAVOS")</f>
        <v>#VALUE!</v>
      </c>
      <c r="W127" s="165">
        <v>43</v>
      </c>
      <c r="X127" s="37">
        <f t="shared" si="35"/>
        <v>1720</v>
      </c>
      <c r="Y127" s="189">
        <v>87.91</v>
      </c>
      <c r="Z127" s="80">
        <f>+W127*'PRECIOS SEGUN ADJ (RURAL)'!$B$4*'PRECIOS SEGUN ADJ (RURAL)'!$C$4</f>
        <v>151205.19999999998</v>
      </c>
      <c r="AA127" s="80" t="e" vm="1">
        <f>+[4]!NumLetras(Z127,"PESO","PESOS DOMINICANOS","$EE $m CON #d/100 CENTAVOS")</f>
        <v>#VALUE!</v>
      </c>
      <c r="AB127" s="80">
        <f t="shared" si="54"/>
        <v>27216.94</v>
      </c>
      <c r="AC127" s="165">
        <v>51</v>
      </c>
      <c r="AD127" s="37">
        <f t="shared" si="36"/>
        <v>2040</v>
      </c>
      <c r="AE127" s="189">
        <v>53.95</v>
      </c>
      <c r="AF127" s="80">
        <f>+AC127*'PRECIOS SEGUN ADJ (RURAL)'!$B$5*'PRECIOS SEGUN ADJ (RURAL)'!$C$5</f>
        <v>110058.00000000001</v>
      </c>
      <c r="AG127" s="80" t="e" vm="1">
        <f>+[4]!NumLetras(AF127,"PESO","PESOS DOMINICANOS","$EE $m CON #d/100 CENTAVOS")</f>
        <v>#VALUE!</v>
      </c>
      <c r="AH127" s="165">
        <v>8</v>
      </c>
      <c r="AI127" s="37">
        <f t="shared" si="37"/>
        <v>320</v>
      </c>
      <c r="AJ127" s="189">
        <v>29.05</v>
      </c>
      <c r="AK127" s="80">
        <f>+AH127*'PRECIOS SEGUN ADJ (RURAL)'!$B$6*'PRECIOS SEGUN ADJ (RURAL)'!$C$6</f>
        <v>9296</v>
      </c>
      <c r="AL127" s="80" t="e" vm="1">
        <f>+[4]!NumLetras(AK127,"PESO","PESOS DOMINICANOS","$EE $m CON #d/100 CENTAVOS")</f>
        <v>#VALUE!</v>
      </c>
      <c r="AM127" s="80">
        <f t="shared" si="55"/>
        <v>1487.36</v>
      </c>
      <c r="AN127" s="165">
        <v>18</v>
      </c>
      <c r="AO127" s="37">
        <f t="shared" si="38"/>
        <v>720</v>
      </c>
      <c r="AP127" s="189">
        <v>304.44</v>
      </c>
      <c r="AQ127" s="80">
        <f>+AN127*'PRECIOS SEGUN ADJ (RURAL)'!$B$7*'PRECIOS SEGUN ADJ (RURAL)'!$C$7</f>
        <v>219196.79999999999</v>
      </c>
      <c r="AR127" s="80" t="e" vm="1">
        <f>+[4]!NumLetras(AQ127,"PESO","PESOS DOMINICANOS","$EE $m CON #d/100 CENTAVOS")</f>
        <v>#VALUE!</v>
      </c>
      <c r="AS127" s="80">
        <f t="shared" si="56"/>
        <v>39455.42</v>
      </c>
      <c r="AT127" s="165">
        <v>5</v>
      </c>
      <c r="AU127" s="37">
        <f t="shared" si="39"/>
        <v>200</v>
      </c>
      <c r="AV127" s="189">
        <v>140.38999999999999</v>
      </c>
      <c r="AW127" s="80">
        <f>+AT127*'PRECIOS SEGUN ADJ (RURAL)'!$B$8*'PRECIOS SEGUN ADJ (RURAL)'!$C$8</f>
        <v>28077.999999999996</v>
      </c>
      <c r="AX127" s="80" t="e" vm="1">
        <f>+[4]!NumLetras(AW127,"PESO","PESOS DOMINICANOS","$EE $m CON #d/100 CENTAVOS")</f>
        <v>#VALUE!</v>
      </c>
      <c r="AY127" s="80">
        <f t="shared" si="57"/>
        <v>5054.04</v>
      </c>
      <c r="AZ127" s="165">
        <v>14</v>
      </c>
      <c r="BA127" s="37">
        <f t="shared" si="40"/>
        <v>560</v>
      </c>
      <c r="BB127" s="189">
        <v>68.099999999999994</v>
      </c>
      <c r="BC127" s="80">
        <f>+AZ127*'PRECIOS SEGUN ADJ (RURAL)'!$B$9*'PRECIOS SEGUN ADJ (RURAL)'!$C$9</f>
        <v>38135.999999999993</v>
      </c>
      <c r="BD127" s="80" t="e" vm="1">
        <f>+[4]!NumLetras(BC127,"PESO","PESOS DOMINICANOS","$EE $m CON #d/100 CENTAVOS")</f>
        <v>#VALUE!</v>
      </c>
      <c r="BE127" s="165">
        <v>267</v>
      </c>
      <c r="BF127" s="37">
        <f t="shared" si="58"/>
        <v>5340</v>
      </c>
      <c r="BG127" s="189">
        <v>5.5</v>
      </c>
      <c r="BH127" s="80">
        <f>+BE127*'PRECIOS SEGUN ADJ (RURAL)'!$B$10*'PRECIOS SEGUN ADJ (RURAL)'!$C$10</f>
        <v>29370</v>
      </c>
      <c r="BI127" s="80" t="e" vm="1">
        <f>+[4]!NumLetras(BH127,"PESO","PESOS DOMINICANOS","$EE $m CON #d/100 CENTAVOS")</f>
        <v>#VALUE!</v>
      </c>
      <c r="BJ127" s="165">
        <v>267</v>
      </c>
      <c r="BK127" s="37">
        <f t="shared" si="41"/>
        <v>10680</v>
      </c>
      <c r="BL127" s="189">
        <v>7.1500000000000012</v>
      </c>
      <c r="BM127" s="80">
        <f>+BJ127*'PRECIOS SEGUN ADJ (RURAL)'!$B$11*'PRECIOS SEGUN ADJ (RURAL)'!$C$11</f>
        <v>76362</v>
      </c>
      <c r="BN127" s="80" t="e" vm="1">
        <f>+[4]!NumLetras(BM127,"PESO","PESOS DOMINICANOS","$EE $m CON #d/100 CENTAVOS")</f>
        <v>#VALUE!</v>
      </c>
      <c r="BO127" s="165">
        <v>267</v>
      </c>
      <c r="BP127" s="37">
        <f t="shared" si="42"/>
        <v>10680</v>
      </c>
      <c r="BQ127" s="189">
        <v>6.84</v>
      </c>
      <c r="BR127" s="80">
        <f>+BO127*'PRECIOS SEGUN ADJ (RURAL)'!$B$12*'PRECIOS SEGUN ADJ (RURAL)'!$C$12</f>
        <v>73051.199999999997</v>
      </c>
      <c r="BS127" s="80" t="e" vm="1">
        <f>+[4]!NumLetras(BR127,"PESO","PESOS DOMINICANOS","$EE $m CON #d/100 CENTAVOS")</f>
        <v>#VALUE!</v>
      </c>
      <c r="BT127" s="193">
        <v>36</v>
      </c>
      <c r="BU127" s="194">
        <f t="shared" si="43"/>
        <v>1440</v>
      </c>
      <c r="BV127" s="195">
        <v>21.68</v>
      </c>
      <c r="BW127" s="196">
        <f>+BT127*'PRECIOS SEGUN ADJ (RURAL)'!$B$13*'PRECIOS SEGUN ADJ (RURAL)'!$C$13</f>
        <v>31219.200000000001</v>
      </c>
      <c r="BX127" s="196" t="e" vm="1">
        <f>+[4]!NumLetras(BW127,"PESO","PESOS DOMINICANOS","$EE $m CON #d/100 CENTAVOS")</f>
        <v>#VALUE!</v>
      </c>
      <c r="BY127" s="165">
        <v>267</v>
      </c>
      <c r="BZ127" s="37">
        <f t="shared" si="44"/>
        <v>10680</v>
      </c>
      <c r="CA127" s="189">
        <v>6.5999999999999988</v>
      </c>
      <c r="CB127" s="80">
        <f>+BY127*'PRECIOS SEGUN ADJ (RURAL)'!$B$14*'PRECIOS SEGUN ADJ (RURAL)'!$C$14</f>
        <v>70488</v>
      </c>
      <c r="CC127" s="80" t="e" vm="1">
        <f>+[4]!NumLetras(CB127,"PESO","PESOS DOMINICANOS","$EE $m CON #d/100 CENTAVOS")</f>
        <v>#VALUE!</v>
      </c>
      <c r="CD127" s="165">
        <v>10</v>
      </c>
      <c r="CE127" s="37">
        <f t="shared" si="45"/>
        <v>400</v>
      </c>
      <c r="CF127" s="189">
        <v>82.59999999999998</v>
      </c>
      <c r="CG127" s="80">
        <f>+CD127*'PRECIOS SEGUN ADJ (RURAL)'!$B$15*'PRECIOS SEGUN ADJ (RURAL)'!$C$15</f>
        <v>33040</v>
      </c>
      <c r="CH127" s="80" t="e" vm="1">
        <f>+[4]!NumLetras(CG127,"PESO","PESOS DOMINICANOS","$EE $m CON #d/100 CENTAVOS")</f>
        <v>#VALUE!</v>
      </c>
      <c r="CI127" s="80">
        <f t="shared" si="59"/>
        <v>5947.2</v>
      </c>
      <c r="CJ127" s="197">
        <v>267</v>
      </c>
      <c r="CK127" s="198">
        <f t="shared" si="60"/>
        <v>5340</v>
      </c>
      <c r="CL127" s="199">
        <v>5.5</v>
      </c>
      <c r="CM127" s="200">
        <f>+CJ127*'PRECIOS SEGUN ADJ (RURAL)'!$B$16*'PRECIOS SEGUN ADJ (RURAL)'!$C$16</f>
        <v>29370</v>
      </c>
      <c r="CN127" s="200" t="e" vm="1">
        <f>+[4]!NumLetras(CM127,"PESO","PESOS DOMINICANOS","$EE $m CON #d/100 CENTAVOS")</f>
        <v>#VALUE!</v>
      </c>
      <c r="CO127" s="165">
        <v>267</v>
      </c>
      <c r="CP127" s="37">
        <f t="shared" si="46"/>
        <v>10680</v>
      </c>
      <c r="CQ127" s="189">
        <v>23.059999999999995</v>
      </c>
      <c r="CR127" s="80">
        <f>+CO127*'PRECIOS SEGUN ADJ (RURAL)'!$B$17*'PRECIOS SEGUN ADJ (RURAL)'!$C$17</f>
        <v>246280.8</v>
      </c>
      <c r="CS127" s="80" t="e" vm="1">
        <f>+[4]!NumLetras(CR127,"PESO","PESOS DOMINICANOS","$EE $m CON #d/100 CENTAVOS")</f>
        <v>#VALUE!</v>
      </c>
      <c r="CT127" s="201">
        <v>18</v>
      </c>
      <c r="CU127" s="202">
        <f t="shared" si="47"/>
        <v>720</v>
      </c>
      <c r="CV127" s="203">
        <v>220</v>
      </c>
      <c r="CW127" s="204">
        <f>+CT127*'PRECIOS SEGUN ADJ (RURAL)'!$B$18*'PRECIOS SEGUN ADJ (RURAL)'!$C$18</f>
        <v>158400</v>
      </c>
      <c r="CX127" s="204" t="e" vm="1">
        <f>+[4]!NumLetras(CW127,"PESO","PESOS DOMINICANOS","$EE $m CON #d/100 CENTAVOS")</f>
        <v>#VALUE!</v>
      </c>
      <c r="CY127" s="204">
        <f t="shared" si="61"/>
        <v>28512</v>
      </c>
      <c r="CZ127" s="165">
        <v>11</v>
      </c>
      <c r="DA127" s="37">
        <f t="shared" si="48"/>
        <v>440</v>
      </c>
      <c r="DB127" s="189">
        <v>21.83</v>
      </c>
      <c r="DC127" s="80">
        <f>+CZ127*'PRECIOS SEGUN ADJ (RURAL)'!$B$19*'PRECIOS SEGUN ADJ (RURAL)'!$C$19</f>
        <v>9605.2000000000007</v>
      </c>
      <c r="DD127" s="80" t="e" vm="1">
        <f>+[4]!NumLetras(DC127,"PESO","PESOS DOMINICANOS","$EE $m CON #d/100 CENTAVOS")</f>
        <v>#VALUE!</v>
      </c>
      <c r="DE127" s="80">
        <f t="shared" si="62"/>
        <v>1728.94</v>
      </c>
      <c r="DF127" s="165">
        <v>41</v>
      </c>
      <c r="DG127" s="37">
        <f t="shared" si="49"/>
        <v>1640</v>
      </c>
      <c r="DH127" s="189">
        <v>33</v>
      </c>
      <c r="DI127" s="80">
        <f>+DF127*'PRECIOS SEGUN ADJ (RURAL)'!$B$20*'PRECIOS SEGUN ADJ (RURAL)'!$C$20</f>
        <v>54120</v>
      </c>
      <c r="DJ127" s="80" t="e" vm="1">
        <f>+[4]!NumLetras(DI127,"PESO","PESOS DOMINICANOS","$EE $m CON #d/100 CENTAVOS")</f>
        <v>#VALUE!</v>
      </c>
      <c r="DK127" s="80">
        <f t="shared" si="63"/>
        <v>1302893.4099999999</v>
      </c>
      <c r="DL127" s="80" t="e" vm="1">
        <f>+[4]!NumLetras(DK127,"PESO","PESOS DOMINICANOS","$EE $m CON #d/100 CENTAVOS")</f>
        <v>#VALUE!</v>
      </c>
      <c r="DM127" s="80">
        <f t="shared" si="66"/>
        <v>1419613.2</v>
      </c>
      <c r="DN127" s="80" t="e" vm="1">
        <f>+[4]!NumLetras(DM127,"PESO","PESOS DOMINICANOS","$EE $m CON #d/100 CENTAVOS")</f>
        <v>#VALUE!</v>
      </c>
      <c r="DO127" s="80">
        <f t="shared" si="67"/>
        <v>116719.79</v>
      </c>
      <c r="DP127" s="80" t="e" vm="1">
        <f>+[4]!NumLetras(DO127,"PESO","PESOS DOMINICANOS","$EE $m CON #d/100 CENTAVOS")</f>
        <v>#VALUE!</v>
      </c>
      <c r="DQ127" s="80">
        <f t="shared" si="64"/>
        <v>283922.64</v>
      </c>
      <c r="DR127" s="80" t="e" vm="1">
        <f>+[4]!NumLetras(DQ127,"PESO","PESOS DOMINICANOS","$EE $m CON #d/100 CENTAVOS")</f>
        <v>#VALUE!</v>
      </c>
      <c r="DS127" s="80">
        <f t="shared" si="65"/>
        <v>14196.13</v>
      </c>
      <c r="DT127" s="80"/>
      <c r="DU127" s="37" t="str">
        <f>+VLOOKUP(D127,'RURAL XENIA'!F:H,2,0)</f>
        <v>R-33</v>
      </c>
    </row>
    <row r="128" spans="1:125" hidden="1">
      <c r="A128" s="37">
        <v>127</v>
      </c>
      <c r="B128" s="37">
        <v>127</v>
      </c>
      <c r="C128" s="26" t="s">
        <v>1683</v>
      </c>
      <c r="D128" s="37">
        <v>1000057123</v>
      </c>
      <c r="E128" s="37" t="str">
        <f>+VLOOKUP(D128,'INFORMACION DE PROVEEDORES'!C:I,2,0)</f>
        <v>010-0005712-3</v>
      </c>
      <c r="F128" s="26" t="str">
        <f>+VLOOKUP(D128,'INFORMACION DE PROVEEDORES'!C:J,4,0)</f>
        <v>RAFAEL OSVALDO SANCHEZ JAVIER</v>
      </c>
      <c r="G128" s="37" t="str">
        <f>+VLOOKUP(D128,'INFORMACION DE PROVEEDORES'!C:K,5,0)</f>
        <v>010-0005712-3</v>
      </c>
      <c r="H128" s="26" t="str">
        <f>+VLOOKUP(D128,'INFORMACION DE PROVEEDORES'!C:L,7,0)</f>
        <v>CALLE 16 DE AGOSTO NO. 166, SECTOR SIMON STRIDDELS, AZUA</v>
      </c>
      <c r="I128" s="37" t="str">
        <f>+VLOOKUP(D128,'INFORMACION DE PROVEEDORES'!C:M,3,0)</f>
        <v xml:space="preserve"> FÍSICA</v>
      </c>
      <c r="J128" s="37">
        <v>1</v>
      </c>
      <c r="K128" s="37">
        <v>212</v>
      </c>
      <c r="L128" s="37">
        <v>15</v>
      </c>
      <c r="M128" s="37">
        <f t="shared" si="52"/>
        <v>600</v>
      </c>
      <c r="N128" s="189">
        <v>60.180000000000007</v>
      </c>
      <c r="O128" s="80">
        <f>+L128*'PRECIOS SEGUN ADJ (RURAL)'!$B$2*'PRECIOS SEGUN ADJ (RURAL)'!$C$2</f>
        <v>36108</v>
      </c>
      <c r="P128" s="80" t="e" vm="1">
        <f>+[4]!NumLetras(O128,"PESO","PESOS DOMINICANOS","$EE $m CON #d/100 CENTAVOS")</f>
        <v>#VALUE!</v>
      </c>
      <c r="Q128" s="80">
        <f t="shared" si="53"/>
        <v>5777.28</v>
      </c>
      <c r="R128" s="165">
        <v>3</v>
      </c>
      <c r="S128" s="37">
        <f t="shared" si="34"/>
        <v>120</v>
      </c>
      <c r="T128" s="189">
        <v>33</v>
      </c>
      <c r="U128" s="80">
        <f>+R128*'PRECIOS SEGUN ADJ (RURAL)'!$B$3*'PRECIOS SEGUN ADJ (RURAL)'!$C$3</f>
        <v>3960</v>
      </c>
      <c r="V128" s="80" t="e" vm="1">
        <f>+[4]!NumLetras(U128,"PESO","PESOS DOMINICANOS","$EE $m CON #d/100 CENTAVOS")</f>
        <v>#VALUE!</v>
      </c>
      <c r="W128" s="165">
        <v>33</v>
      </c>
      <c r="X128" s="37">
        <f t="shared" si="35"/>
        <v>1320</v>
      </c>
      <c r="Y128" s="189">
        <v>87.91</v>
      </c>
      <c r="Z128" s="80">
        <f>+W128*'PRECIOS SEGUN ADJ (RURAL)'!$B$4*'PRECIOS SEGUN ADJ (RURAL)'!$C$4</f>
        <v>116041.19999999998</v>
      </c>
      <c r="AA128" s="80" t="e" vm="1">
        <f>+[4]!NumLetras(Z128,"PESO","PESOS DOMINICANOS","$EE $m CON #d/100 CENTAVOS")</f>
        <v>#VALUE!</v>
      </c>
      <c r="AB128" s="80">
        <f t="shared" si="54"/>
        <v>20887.419999999998</v>
      </c>
      <c r="AC128" s="165">
        <v>39</v>
      </c>
      <c r="AD128" s="37">
        <f t="shared" si="36"/>
        <v>1560</v>
      </c>
      <c r="AE128" s="189">
        <v>53.95</v>
      </c>
      <c r="AF128" s="80">
        <f>+AC128*'PRECIOS SEGUN ADJ (RURAL)'!$B$5*'PRECIOS SEGUN ADJ (RURAL)'!$C$5</f>
        <v>84162</v>
      </c>
      <c r="AG128" s="80" t="e" vm="1">
        <f>+[4]!NumLetras(AF128,"PESO","PESOS DOMINICANOS","$EE $m CON #d/100 CENTAVOS")</f>
        <v>#VALUE!</v>
      </c>
      <c r="AH128" s="165">
        <v>5</v>
      </c>
      <c r="AI128" s="37">
        <f t="shared" si="37"/>
        <v>200</v>
      </c>
      <c r="AJ128" s="189">
        <v>29.05</v>
      </c>
      <c r="AK128" s="80">
        <f>+AH128*'PRECIOS SEGUN ADJ (RURAL)'!$B$6*'PRECIOS SEGUN ADJ (RURAL)'!$C$6</f>
        <v>5810</v>
      </c>
      <c r="AL128" s="80" t="e" vm="1">
        <f>+[4]!NumLetras(AK128,"PESO","PESOS DOMINICANOS","$EE $m CON #d/100 CENTAVOS")</f>
        <v>#VALUE!</v>
      </c>
      <c r="AM128" s="80">
        <f t="shared" si="55"/>
        <v>929.6</v>
      </c>
      <c r="AN128" s="165">
        <v>12</v>
      </c>
      <c r="AO128" s="37">
        <f t="shared" si="38"/>
        <v>480</v>
      </c>
      <c r="AP128" s="189">
        <v>304.44</v>
      </c>
      <c r="AQ128" s="80">
        <f>+AN128*'PRECIOS SEGUN ADJ (RURAL)'!$B$7*'PRECIOS SEGUN ADJ (RURAL)'!$C$7</f>
        <v>146131.19999999998</v>
      </c>
      <c r="AR128" s="80" t="e" vm="1">
        <f>+[4]!NumLetras(AQ128,"PESO","PESOS DOMINICANOS","$EE $m CON #d/100 CENTAVOS")</f>
        <v>#VALUE!</v>
      </c>
      <c r="AS128" s="80">
        <f t="shared" si="56"/>
        <v>26303.62</v>
      </c>
      <c r="AT128" s="165">
        <v>3</v>
      </c>
      <c r="AU128" s="37">
        <f t="shared" si="39"/>
        <v>120</v>
      </c>
      <c r="AV128" s="189">
        <v>140.38999999999999</v>
      </c>
      <c r="AW128" s="80">
        <f>+AT128*'PRECIOS SEGUN ADJ (RURAL)'!$B$8*'PRECIOS SEGUN ADJ (RURAL)'!$C$8</f>
        <v>16846.8</v>
      </c>
      <c r="AX128" s="80" t="e" vm="1">
        <f>+[4]!NumLetras(AW128,"PESO","PESOS DOMINICANOS","$EE $m CON #d/100 CENTAVOS")</f>
        <v>#VALUE!</v>
      </c>
      <c r="AY128" s="80">
        <f t="shared" si="57"/>
        <v>3032.42</v>
      </c>
      <c r="AZ128" s="165">
        <v>10</v>
      </c>
      <c r="BA128" s="37">
        <f t="shared" si="40"/>
        <v>400</v>
      </c>
      <c r="BB128" s="189">
        <v>68.099999999999994</v>
      </c>
      <c r="BC128" s="80">
        <f>+AZ128*'PRECIOS SEGUN ADJ (RURAL)'!$B$9*'PRECIOS SEGUN ADJ (RURAL)'!$C$9</f>
        <v>27240</v>
      </c>
      <c r="BD128" s="80" t="e" vm="1">
        <f>+[4]!NumLetras(BC128,"PESO","PESOS DOMINICANOS","$EE $m CON #d/100 CENTAVOS")</f>
        <v>#VALUE!</v>
      </c>
      <c r="BE128" s="165">
        <v>212</v>
      </c>
      <c r="BF128" s="37">
        <f t="shared" si="58"/>
        <v>4240</v>
      </c>
      <c r="BG128" s="189">
        <v>5.5</v>
      </c>
      <c r="BH128" s="80">
        <f>+BE128*'PRECIOS SEGUN ADJ (RURAL)'!$B$10*'PRECIOS SEGUN ADJ (RURAL)'!$C$10</f>
        <v>23320</v>
      </c>
      <c r="BI128" s="80" t="e" vm="1">
        <f>+[4]!NumLetras(BH128,"PESO","PESOS DOMINICANOS","$EE $m CON #d/100 CENTAVOS")</f>
        <v>#VALUE!</v>
      </c>
      <c r="BJ128" s="165">
        <v>212</v>
      </c>
      <c r="BK128" s="37">
        <f t="shared" si="41"/>
        <v>8480</v>
      </c>
      <c r="BL128" s="189">
        <v>7.1500000000000012</v>
      </c>
      <c r="BM128" s="80">
        <f>+BJ128*'PRECIOS SEGUN ADJ (RURAL)'!$B$11*'PRECIOS SEGUN ADJ (RURAL)'!$C$11</f>
        <v>60632.000000000007</v>
      </c>
      <c r="BN128" s="80" t="e" vm="1">
        <f>+[4]!NumLetras(BM128,"PESO","PESOS DOMINICANOS","$EE $m CON #d/100 CENTAVOS")</f>
        <v>#VALUE!</v>
      </c>
      <c r="BO128" s="165">
        <v>212</v>
      </c>
      <c r="BP128" s="37">
        <f t="shared" si="42"/>
        <v>8480</v>
      </c>
      <c r="BQ128" s="189">
        <v>6.84</v>
      </c>
      <c r="BR128" s="80">
        <f>+BO128*'PRECIOS SEGUN ADJ (RURAL)'!$B$12*'PRECIOS SEGUN ADJ (RURAL)'!$C$12</f>
        <v>58003.199999999997</v>
      </c>
      <c r="BS128" s="80" t="e" vm="1">
        <f>+[4]!NumLetras(BR128,"PESO","PESOS DOMINICANOS","$EE $m CON #d/100 CENTAVOS")</f>
        <v>#VALUE!</v>
      </c>
      <c r="BT128" s="193">
        <v>27</v>
      </c>
      <c r="BU128" s="194">
        <f t="shared" si="43"/>
        <v>1080</v>
      </c>
      <c r="BV128" s="195">
        <v>21.68</v>
      </c>
      <c r="BW128" s="196">
        <f>+BT128*'PRECIOS SEGUN ADJ (RURAL)'!$B$13*'PRECIOS SEGUN ADJ (RURAL)'!$C$13</f>
        <v>23414.400000000001</v>
      </c>
      <c r="BX128" s="196" t="e" vm="1">
        <f>+[4]!NumLetras(BW128,"PESO","PESOS DOMINICANOS","$EE $m CON #d/100 CENTAVOS")</f>
        <v>#VALUE!</v>
      </c>
      <c r="BY128" s="165">
        <v>212</v>
      </c>
      <c r="BZ128" s="37">
        <f t="shared" si="44"/>
        <v>8480</v>
      </c>
      <c r="CA128" s="189">
        <v>6.5999999999999988</v>
      </c>
      <c r="CB128" s="80">
        <f>+BY128*'PRECIOS SEGUN ADJ (RURAL)'!$B$14*'PRECIOS SEGUN ADJ (RURAL)'!$C$14</f>
        <v>55967.999999999993</v>
      </c>
      <c r="CC128" s="80" t="e" vm="1">
        <f>+[4]!NumLetras(CB128,"PESO","PESOS DOMINICANOS","$EE $m CON #d/100 CENTAVOS")</f>
        <v>#VALUE!</v>
      </c>
      <c r="CD128" s="165">
        <v>8</v>
      </c>
      <c r="CE128" s="37">
        <f t="shared" si="45"/>
        <v>320</v>
      </c>
      <c r="CF128" s="189">
        <v>82.59999999999998</v>
      </c>
      <c r="CG128" s="80">
        <f>+CD128*'PRECIOS SEGUN ADJ (RURAL)'!$B$15*'PRECIOS SEGUN ADJ (RURAL)'!$C$15</f>
        <v>26432</v>
      </c>
      <c r="CH128" s="80" t="e" vm="1">
        <f>+[4]!NumLetras(CG128,"PESO","PESOS DOMINICANOS","$EE $m CON #d/100 CENTAVOS")</f>
        <v>#VALUE!</v>
      </c>
      <c r="CI128" s="80">
        <f t="shared" si="59"/>
        <v>4757.76</v>
      </c>
      <c r="CJ128" s="197">
        <v>212</v>
      </c>
      <c r="CK128" s="198">
        <f t="shared" si="60"/>
        <v>4240</v>
      </c>
      <c r="CL128" s="199">
        <v>5.5</v>
      </c>
      <c r="CM128" s="200">
        <f>+CJ128*'PRECIOS SEGUN ADJ (RURAL)'!$B$16*'PRECIOS SEGUN ADJ (RURAL)'!$C$16</f>
        <v>23320</v>
      </c>
      <c r="CN128" s="200" t="e" vm="1">
        <f>+[4]!NumLetras(CM128,"PESO","PESOS DOMINICANOS","$EE $m CON #d/100 CENTAVOS")</f>
        <v>#VALUE!</v>
      </c>
      <c r="CO128" s="165">
        <v>212</v>
      </c>
      <c r="CP128" s="37">
        <f t="shared" si="46"/>
        <v>8480</v>
      </c>
      <c r="CQ128" s="189">
        <v>23.059999999999995</v>
      </c>
      <c r="CR128" s="80">
        <f>+CO128*'PRECIOS SEGUN ADJ (RURAL)'!$B$17*'PRECIOS SEGUN ADJ (RURAL)'!$C$17</f>
        <v>195548.79999999999</v>
      </c>
      <c r="CS128" s="80" t="e" vm="1">
        <f>+[4]!NumLetras(CR128,"PESO","PESOS DOMINICANOS","$EE $m CON #d/100 CENTAVOS")</f>
        <v>#VALUE!</v>
      </c>
      <c r="CT128" s="201">
        <v>12</v>
      </c>
      <c r="CU128" s="202">
        <f t="shared" si="47"/>
        <v>480</v>
      </c>
      <c r="CV128" s="203">
        <v>220</v>
      </c>
      <c r="CW128" s="204">
        <f>+CT128*'PRECIOS SEGUN ADJ (RURAL)'!$B$18*'PRECIOS SEGUN ADJ (RURAL)'!$C$18</f>
        <v>105600</v>
      </c>
      <c r="CX128" s="204" t="e" vm="1">
        <f>+[4]!NumLetras(CW128,"PESO","PESOS DOMINICANOS","$EE $m CON #d/100 CENTAVOS")</f>
        <v>#VALUE!</v>
      </c>
      <c r="CY128" s="204">
        <f t="shared" si="61"/>
        <v>19008</v>
      </c>
      <c r="CZ128" s="165">
        <v>9</v>
      </c>
      <c r="DA128" s="37">
        <f t="shared" si="48"/>
        <v>360</v>
      </c>
      <c r="DB128" s="189">
        <v>21.83</v>
      </c>
      <c r="DC128" s="80">
        <f>+CZ128*'PRECIOS SEGUN ADJ (RURAL)'!$B$19*'PRECIOS SEGUN ADJ (RURAL)'!$C$19</f>
        <v>7858.7999999999993</v>
      </c>
      <c r="DD128" s="80" t="e" vm="1">
        <f>+[4]!NumLetras(DC128,"PESO","PESOS DOMINICANOS","$EE $m CON #d/100 CENTAVOS")</f>
        <v>#VALUE!</v>
      </c>
      <c r="DE128" s="80">
        <f t="shared" si="62"/>
        <v>1414.58</v>
      </c>
      <c r="DF128" s="165">
        <v>31</v>
      </c>
      <c r="DG128" s="37">
        <f t="shared" si="49"/>
        <v>1240</v>
      </c>
      <c r="DH128" s="189">
        <v>33</v>
      </c>
      <c r="DI128" s="80">
        <f>+DF128*'PRECIOS SEGUN ADJ (RURAL)'!$B$20*'PRECIOS SEGUN ADJ (RURAL)'!$C$20</f>
        <v>40920</v>
      </c>
      <c r="DJ128" s="80" t="e" vm="1">
        <f>+[4]!NumLetras(DI128,"PESO","PESOS DOMINICANOS","$EE $m CON #d/100 CENTAVOS")</f>
        <v>#VALUE!</v>
      </c>
      <c r="DK128" s="80">
        <f t="shared" si="63"/>
        <v>975205.72000000009</v>
      </c>
      <c r="DL128" s="80" t="e" vm="1">
        <f>+[4]!NumLetras(DK128,"PESO","PESOS DOMINICANOS","$EE $m CON #d/100 CENTAVOS")</f>
        <v>#VALUE!</v>
      </c>
      <c r="DM128" s="80">
        <f t="shared" si="66"/>
        <v>1057316.4000000001</v>
      </c>
      <c r="DN128" s="80" t="e" vm="1">
        <f>+[4]!NumLetras(DM128,"PESO","PESOS DOMINICANOS","$EE $m CON #d/100 CENTAVOS")</f>
        <v>#VALUE!</v>
      </c>
      <c r="DO128" s="80">
        <f t="shared" si="67"/>
        <v>82110.680000000008</v>
      </c>
      <c r="DP128" s="80" t="e" vm="1">
        <f>+[4]!NumLetras(DO128,"PESO","PESOS DOMINICANOS","$EE $m CON #d/100 CENTAVOS")</f>
        <v>#VALUE!</v>
      </c>
      <c r="DQ128" s="80">
        <f t="shared" si="64"/>
        <v>211463.28</v>
      </c>
      <c r="DR128" s="80" t="e" vm="1">
        <f>+[4]!NumLetras(DQ128,"PESO","PESOS DOMINICANOS","$EE $m CON #d/100 CENTAVOS")</f>
        <v>#VALUE!</v>
      </c>
      <c r="DS128" s="80">
        <f t="shared" si="65"/>
        <v>10573.16</v>
      </c>
      <c r="DT128" s="80"/>
      <c r="DU128" s="37" t="str">
        <f>+VLOOKUP(D128,'RURAL XENIA'!F:H,2,0)</f>
        <v>R-46</v>
      </c>
    </row>
    <row r="129" spans="1:125" hidden="1">
      <c r="A129" s="37">
        <v>128</v>
      </c>
      <c r="B129" s="37">
        <v>128</v>
      </c>
      <c r="C129" s="26" t="s">
        <v>1695</v>
      </c>
      <c r="D129" s="37">
        <v>110218872</v>
      </c>
      <c r="E129" s="37" t="str">
        <f>+VLOOKUP(D129,'INFORMACION DE PROVEEDORES'!C:I,2,0)</f>
        <v>001-1021887-2</v>
      </c>
      <c r="F129" s="26" t="str">
        <f>+VLOOKUP(D129,'INFORMACION DE PROVEEDORES'!C:J,4,0)</f>
        <v>RAFAEL VENTURA DE LA CRUZ</v>
      </c>
      <c r="G129" s="37" t="str">
        <f>+VLOOKUP(D129,'INFORMACION DE PROVEEDORES'!C:K,5,0)</f>
        <v>001-1021887-2</v>
      </c>
      <c r="H129" s="26" t="str">
        <f>+VLOOKUP(D129,'INFORMACION DE PROVEEDORES'!C:L,7,0)</f>
        <v>CALLE PRINCIPAL ESQUINA AVENIDA TROCAL, NO. 02, URBANIZACION CARMEL AÑIL, PROVINCIA DUARTE, SAN FRANCISCO DE MACORIS {</v>
      </c>
      <c r="I129" s="37" t="str">
        <f>+VLOOKUP(D129,'INFORMACION DE PROVEEDORES'!C:M,3,0)</f>
        <v xml:space="preserve"> FÍSICA</v>
      </c>
      <c r="J129" s="37">
        <v>2</v>
      </c>
      <c r="K129" s="37">
        <v>185</v>
      </c>
      <c r="L129" s="37">
        <v>13</v>
      </c>
      <c r="M129" s="37">
        <f t="shared" si="52"/>
        <v>520</v>
      </c>
      <c r="N129" s="189">
        <v>60.180000000000007</v>
      </c>
      <c r="O129" s="80">
        <f>+L129*'PRECIOS SEGUN ADJ (RURAL)'!$B$2*'PRECIOS SEGUN ADJ (RURAL)'!$C$2</f>
        <v>31293.600000000002</v>
      </c>
      <c r="P129" s="80" t="e" vm="1">
        <f>+[4]!NumLetras(O129,"PESO","PESOS DOMINICANOS","$EE $m CON #d/100 CENTAVOS")</f>
        <v>#VALUE!</v>
      </c>
      <c r="Q129" s="80">
        <f t="shared" si="53"/>
        <v>5006.9799999999996</v>
      </c>
      <c r="R129" s="165">
        <v>3</v>
      </c>
      <c r="S129" s="37">
        <f t="shared" si="34"/>
        <v>120</v>
      </c>
      <c r="T129" s="189">
        <v>33</v>
      </c>
      <c r="U129" s="80">
        <f>+R129*'PRECIOS SEGUN ADJ (RURAL)'!$B$3*'PRECIOS SEGUN ADJ (RURAL)'!$C$3</f>
        <v>3960</v>
      </c>
      <c r="V129" s="80" t="e" vm="1">
        <f>+[4]!NumLetras(U129,"PESO","PESOS DOMINICANOS","$EE $m CON #d/100 CENTAVOS")</f>
        <v>#VALUE!</v>
      </c>
      <c r="W129" s="165">
        <v>29</v>
      </c>
      <c r="X129" s="37">
        <f t="shared" si="35"/>
        <v>1160</v>
      </c>
      <c r="Y129" s="189">
        <v>87.91</v>
      </c>
      <c r="Z129" s="80">
        <f>+W129*'PRECIOS SEGUN ADJ (RURAL)'!$B$4*'PRECIOS SEGUN ADJ (RURAL)'!$C$4</f>
        <v>101975.59999999999</v>
      </c>
      <c r="AA129" s="80" t="e" vm="1">
        <f>+[4]!NumLetras(Z129,"PESO","PESOS DOMINICANOS","$EE $m CON #d/100 CENTAVOS")</f>
        <v>#VALUE!</v>
      </c>
      <c r="AB129" s="80">
        <f t="shared" si="54"/>
        <v>18355.61</v>
      </c>
      <c r="AC129" s="165">
        <v>35</v>
      </c>
      <c r="AD129" s="37">
        <f t="shared" si="36"/>
        <v>1400</v>
      </c>
      <c r="AE129" s="189">
        <v>53.95</v>
      </c>
      <c r="AF129" s="80">
        <f>+AC129*'PRECIOS SEGUN ADJ (RURAL)'!$B$5*'PRECIOS SEGUN ADJ (RURAL)'!$C$5</f>
        <v>75530</v>
      </c>
      <c r="AG129" s="80" t="e" vm="1">
        <f>+[4]!NumLetras(AF129,"PESO","PESOS DOMINICANOS","$EE $m CON #d/100 CENTAVOS")</f>
        <v>#VALUE!</v>
      </c>
      <c r="AH129" s="165">
        <v>5</v>
      </c>
      <c r="AI129" s="37">
        <f t="shared" si="37"/>
        <v>200</v>
      </c>
      <c r="AJ129" s="189">
        <v>29.05</v>
      </c>
      <c r="AK129" s="80">
        <f>+AH129*'PRECIOS SEGUN ADJ (RURAL)'!$B$6*'PRECIOS SEGUN ADJ (RURAL)'!$C$6</f>
        <v>5810</v>
      </c>
      <c r="AL129" s="80" t="e" vm="1">
        <f>+[4]!NumLetras(AK129,"PESO","PESOS DOMINICANOS","$EE $m CON #d/100 CENTAVOS")</f>
        <v>#VALUE!</v>
      </c>
      <c r="AM129" s="80">
        <f t="shared" si="55"/>
        <v>929.6</v>
      </c>
      <c r="AN129" s="165">
        <v>11</v>
      </c>
      <c r="AO129" s="37">
        <f t="shared" si="38"/>
        <v>440</v>
      </c>
      <c r="AP129" s="189">
        <v>304.44</v>
      </c>
      <c r="AQ129" s="80">
        <f>+AN129*'PRECIOS SEGUN ADJ (RURAL)'!$B$7*'PRECIOS SEGUN ADJ (RURAL)'!$C$7</f>
        <v>133953.60000000001</v>
      </c>
      <c r="AR129" s="80" t="e" vm="1">
        <f>+[4]!NumLetras(AQ129,"PESO","PESOS DOMINICANOS","$EE $m CON #d/100 CENTAVOS")</f>
        <v>#VALUE!</v>
      </c>
      <c r="AS129" s="80">
        <f t="shared" si="56"/>
        <v>24111.65</v>
      </c>
      <c r="AT129" s="165">
        <v>3</v>
      </c>
      <c r="AU129" s="37">
        <f t="shared" si="39"/>
        <v>120</v>
      </c>
      <c r="AV129" s="189">
        <v>140.38999999999999</v>
      </c>
      <c r="AW129" s="80">
        <f>+AT129*'PRECIOS SEGUN ADJ (RURAL)'!$B$8*'PRECIOS SEGUN ADJ (RURAL)'!$C$8</f>
        <v>16846.8</v>
      </c>
      <c r="AX129" s="80" t="e" vm="1">
        <f>+[4]!NumLetras(AW129,"PESO","PESOS DOMINICANOS","$EE $m CON #d/100 CENTAVOS")</f>
        <v>#VALUE!</v>
      </c>
      <c r="AY129" s="80">
        <f t="shared" si="57"/>
        <v>3032.42</v>
      </c>
      <c r="AZ129" s="165">
        <v>9</v>
      </c>
      <c r="BA129" s="37">
        <f t="shared" si="40"/>
        <v>360</v>
      </c>
      <c r="BB129" s="189">
        <v>68.099999999999994</v>
      </c>
      <c r="BC129" s="80">
        <f>+AZ129*'PRECIOS SEGUN ADJ (RURAL)'!$B$9*'PRECIOS SEGUN ADJ (RURAL)'!$C$9</f>
        <v>24516</v>
      </c>
      <c r="BD129" s="80" t="e" vm="1">
        <f>+[4]!NumLetras(BC129,"PESO","PESOS DOMINICANOS","$EE $m CON #d/100 CENTAVOS")</f>
        <v>#VALUE!</v>
      </c>
      <c r="BE129" s="165">
        <v>185</v>
      </c>
      <c r="BF129" s="37">
        <f t="shared" si="58"/>
        <v>3700</v>
      </c>
      <c r="BG129" s="189">
        <v>5.5</v>
      </c>
      <c r="BH129" s="80">
        <f>+BE129*'PRECIOS SEGUN ADJ (RURAL)'!$B$10*'PRECIOS SEGUN ADJ (RURAL)'!$C$10</f>
        <v>20350</v>
      </c>
      <c r="BI129" s="80" t="e" vm="1">
        <f>+[4]!NumLetras(BH129,"PESO","PESOS DOMINICANOS","$EE $m CON #d/100 CENTAVOS")</f>
        <v>#VALUE!</v>
      </c>
      <c r="BJ129" s="165">
        <v>185</v>
      </c>
      <c r="BK129" s="37">
        <f t="shared" si="41"/>
        <v>7400</v>
      </c>
      <c r="BL129" s="189">
        <v>7.1500000000000012</v>
      </c>
      <c r="BM129" s="80">
        <f>+BJ129*'PRECIOS SEGUN ADJ (RURAL)'!$B$11*'PRECIOS SEGUN ADJ (RURAL)'!$C$11</f>
        <v>52910</v>
      </c>
      <c r="BN129" s="80" t="e" vm="1">
        <f>+[4]!NumLetras(BM129,"PESO","PESOS DOMINICANOS","$EE $m CON #d/100 CENTAVOS")</f>
        <v>#VALUE!</v>
      </c>
      <c r="BO129" s="165">
        <v>185</v>
      </c>
      <c r="BP129" s="37">
        <f t="shared" si="42"/>
        <v>7400</v>
      </c>
      <c r="BQ129" s="189">
        <v>6.84</v>
      </c>
      <c r="BR129" s="80">
        <f>+BO129*'PRECIOS SEGUN ADJ (RURAL)'!$B$12*'PRECIOS SEGUN ADJ (RURAL)'!$C$12</f>
        <v>50615.999999999993</v>
      </c>
      <c r="BS129" s="80" t="e" vm="1">
        <f>+[4]!NumLetras(BR129,"PESO","PESOS DOMINICANOS","$EE $m CON #d/100 CENTAVOS")</f>
        <v>#VALUE!</v>
      </c>
      <c r="BT129" s="193">
        <v>24</v>
      </c>
      <c r="BU129" s="194">
        <f t="shared" si="43"/>
        <v>960</v>
      </c>
      <c r="BV129" s="195">
        <v>21.68</v>
      </c>
      <c r="BW129" s="196">
        <f>+BT129*'PRECIOS SEGUN ADJ (RURAL)'!$B$13*'PRECIOS SEGUN ADJ (RURAL)'!$C$13</f>
        <v>20812.799999999996</v>
      </c>
      <c r="BX129" s="196" t="e" vm="1">
        <f>+[4]!NumLetras(BW129,"PESO","PESOS DOMINICANOS","$EE $m CON #d/100 CENTAVOS")</f>
        <v>#VALUE!</v>
      </c>
      <c r="BY129" s="165">
        <v>185</v>
      </c>
      <c r="BZ129" s="37">
        <f t="shared" si="44"/>
        <v>7400</v>
      </c>
      <c r="CA129" s="189">
        <v>6.5999999999999988</v>
      </c>
      <c r="CB129" s="80">
        <f>+BY129*'PRECIOS SEGUN ADJ (RURAL)'!$B$14*'PRECIOS SEGUN ADJ (RURAL)'!$C$14</f>
        <v>48840</v>
      </c>
      <c r="CC129" s="80" t="e" vm="1">
        <f>+[4]!NumLetras(CB129,"PESO","PESOS DOMINICANOS","$EE $m CON #d/100 CENTAVOS")</f>
        <v>#VALUE!</v>
      </c>
      <c r="CD129" s="165">
        <v>7</v>
      </c>
      <c r="CE129" s="37">
        <f t="shared" si="45"/>
        <v>280</v>
      </c>
      <c r="CF129" s="189">
        <v>82.59999999999998</v>
      </c>
      <c r="CG129" s="80">
        <f>+CD129*'PRECIOS SEGUN ADJ (RURAL)'!$B$15*'PRECIOS SEGUN ADJ (RURAL)'!$C$15</f>
        <v>23127.999999999996</v>
      </c>
      <c r="CH129" s="80" t="e" vm="1">
        <f>+[4]!NumLetras(CG129,"PESO","PESOS DOMINICANOS","$EE $m CON #d/100 CENTAVOS")</f>
        <v>#VALUE!</v>
      </c>
      <c r="CI129" s="80">
        <f t="shared" si="59"/>
        <v>4163.04</v>
      </c>
      <c r="CJ129" s="197">
        <v>185</v>
      </c>
      <c r="CK129" s="198">
        <f t="shared" si="60"/>
        <v>3700</v>
      </c>
      <c r="CL129" s="199">
        <v>5.5</v>
      </c>
      <c r="CM129" s="200">
        <f>+CJ129*'PRECIOS SEGUN ADJ (RURAL)'!$B$16*'PRECIOS SEGUN ADJ (RURAL)'!$C$16</f>
        <v>20350</v>
      </c>
      <c r="CN129" s="200" t="e" vm="1">
        <f>+[4]!NumLetras(CM129,"PESO","PESOS DOMINICANOS","$EE $m CON #d/100 CENTAVOS")</f>
        <v>#VALUE!</v>
      </c>
      <c r="CO129" s="165">
        <v>185</v>
      </c>
      <c r="CP129" s="37">
        <f t="shared" si="46"/>
        <v>7400</v>
      </c>
      <c r="CQ129" s="189">
        <v>23.059999999999995</v>
      </c>
      <c r="CR129" s="80">
        <f>+CO129*'PRECIOS SEGUN ADJ (RURAL)'!$B$17*'PRECIOS SEGUN ADJ (RURAL)'!$C$17</f>
        <v>170643.99999999997</v>
      </c>
      <c r="CS129" s="80" t="e" vm="1">
        <f>+[4]!NumLetras(CR129,"PESO","PESOS DOMINICANOS","$EE $m CON #d/100 CENTAVOS")</f>
        <v>#VALUE!</v>
      </c>
      <c r="CT129" s="201">
        <v>11</v>
      </c>
      <c r="CU129" s="202">
        <f t="shared" si="47"/>
        <v>440</v>
      </c>
      <c r="CV129" s="203">
        <v>220</v>
      </c>
      <c r="CW129" s="204">
        <f>+CT129*'PRECIOS SEGUN ADJ (RURAL)'!$B$18*'PRECIOS SEGUN ADJ (RURAL)'!$C$18</f>
        <v>96800</v>
      </c>
      <c r="CX129" s="204" t="e" vm="1">
        <f>+[4]!NumLetras(CW129,"PESO","PESOS DOMINICANOS","$EE $m CON #d/100 CENTAVOS")</f>
        <v>#VALUE!</v>
      </c>
      <c r="CY129" s="204">
        <f t="shared" si="61"/>
        <v>17424</v>
      </c>
      <c r="CZ129" s="165">
        <v>9</v>
      </c>
      <c r="DA129" s="37">
        <f t="shared" si="48"/>
        <v>360</v>
      </c>
      <c r="DB129" s="189">
        <v>21.83</v>
      </c>
      <c r="DC129" s="80">
        <f>+CZ129*'PRECIOS SEGUN ADJ (RURAL)'!$B$19*'PRECIOS SEGUN ADJ (RURAL)'!$C$19</f>
        <v>7858.7999999999993</v>
      </c>
      <c r="DD129" s="80" t="e" vm="1">
        <f>+[4]!NumLetras(DC129,"PESO","PESOS DOMINICANOS","$EE $m CON #d/100 CENTAVOS")</f>
        <v>#VALUE!</v>
      </c>
      <c r="DE129" s="80">
        <f t="shared" si="62"/>
        <v>1414.58</v>
      </c>
      <c r="DF129" s="165">
        <v>27</v>
      </c>
      <c r="DG129" s="37">
        <f t="shared" si="49"/>
        <v>1080</v>
      </c>
      <c r="DH129" s="189">
        <v>33</v>
      </c>
      <c r="DI129" s="80">
        <f>+DF129*'PRECIOS SEGUN ADJ (RURAL)'!$B$20*'PRECIOS SEGUN ADJ (RURAL)'!$C$20</f>
        <v>35640</v>
      </c>
      <c r="DJ129" s="80" t="e" vm="1">
        <f>+[4]!NumLetras(DI129,"PESO","PESOS DOMINICANOS","$EE $m CON #d/100 CENTAVOS")</f>
        <v>#VALUE!</v>
      </c>
      <c r="DK129" s="80">
        <f t="shared" si="63"/>
        <v>867397.32000000018</v>
      </c>
      <c r="DL129" s="80" t="e" vm="1">
        <f>+[4]!NumLetras(DK129,"PESO","PESOS DOMINICANOS","$EE $m CON #d/100 CENTAVOS")</f>
        <v>#VALUE!</v>
      </c>
      <c r="DM129" s="80">
        <f t="shared" si="66"/>
        <v>941835.20000000019</v>
      </c>
      <c r="DN129" s="80" t="e" vm="1">
        <f>+[4]!NumLetras(DM129,"PESO","PESOS DOMINICANOS","$EE $m CON #d/100 CENTAVOS")</f>
        <v>#VALUE!</v>
      </c>
      <c r="DO129" s="80">
        <f t="shared" si="67"/>
        <v>74437.87999999999</v>
      </c>
      <c r="DP129" s="80" t="e" vm="1">
        <f>+[4]!NumLetras(DO129,"PESO","PESOS DOMINICANOS","$EE $m CON #d/100 CENTAVOS")</f>
        <v>#VALUE!</v>
      </c>
      <c r="DQ129" s="80">
        <f t="shared" si="64"/>
        <v>188367.04</v>
      </c>
      <c r="DR129" s="80" t="e" vm="1">
        <f>+[4]!NumLetras(DQ129,"PESO","PESOS DOMINICANOS","$EE $m CON #d/100 CENTAVOS")</f>
        <v>#VALUE!</v>
      </c>
      <c r="DS129" s="80">
        <f t="shared" si="65"/>
        <v>9418.35</v>
      </c>
      <c r="DT129" s="80"/>
      <c r="DU129" s="37" t="str">
        <f>+VLOOKUP(D129,'RURAL XENIA'!F:H,2,0)</f>
        <v>R-24</v>
      </c>
    </row>
    <row r="130" spans="1:125" hidden="1">
      <c r="A130" s="37">
        <v>129</v>
      </c>
      <c r="B130" s="37">
        <v>129</v>
      </c>
      <c r="C130" s="26" t="s">
        <v>1706</v>
      </c>
      <c r="D130" s="37">
        <v>1000711141</v>
      </c>
      <c r="E130" s="37" t="str">
        <f>+VLOOKUP(D130,'INFORMACION DE PROVEEDORES'!C:I,2,0)</f>
        <v>010-0071114-1</v>
      </c>
      <c r="F130" s="26" t="str">
        <f>+VLOOKUP(D130,'INFORMACION DE PROVEEDORES'!C:J,4,0)</f>
        <v>RAMON AUGUSTO RUIZ RUIZ</v>
      </c>
      <c r="G130" s="37" t="str">
        <f>+VLOOKUP(D130,'INFORMACION DE PROVEEDORES'!C:K,5,0)</f>
        <v>010-0071114-1</v>
      </c>
      <c r="H130" s="26" t="str">
        <f>+VLOOKUP(D130,'INFORMACION DE PROVEEDORES'!C:L,7,0)</f>
        <v>CALLE 30 DE MARZO, ESQUINA PEDRO SANTANA, LA CUCHILLA, AZUA</v>
      </c>
      <c r="I130" s="37" t="str">
        <f>+VLOOKUP(D130,'INFORMACION DE PROVEEDORES'!C:M,3,0)</f>
        <v xml:space="preserve"> FÍSICA</v>
      </c>
      <c r="J130" s="37">
        <v>3</v>
      </c>
      <c r="K130" s="37">
        <v>206</v>
      </c>
      <c r="L130" s="37">
        <v>15</v>
      </c>
      <c r="M130" s="37">
        <f t="shared" si="52"/>
        <v>600</v>
      </c>
      <c r="N130" s="189">
        <v>60.180000000000007</v>
      </c>
      <c r="O130" s="80">
        <f>+L130*'PRECIOS SEGUN ADJ (RURAL)'!$B$2*'PRECIOS SEGUN ADJ (RURAL)'!$C$2</f>
        <v>36108</v>
      </c>
      <c r="P130" s="80" t="e" vm="1">
        <f>+[4]!NumLetras(O130,"PESO","PESOS DOMINICANOS","$EE $m CON #d/100 CENTAVOS")</f>
        <v>#VALUE!</v>
      </c>
      <c r="Q130" s="80">
        <f t="shared" si="53"/>
        <v>5777.28</v>
      </c>
      <c r="R130" s="165">
        <v>4</v>
      </c>
      <c r="S130" s="37">
        <f t="shared" ref="S130:S166" si="68">+R130*40</f>
        <v>160</v>
      </c>
      <c r="T130" s="189">
        <v>33</v>
      </c>
      <c r="U130" s="80">
        <f>+R130*'PRECIOS SEGUN ADJ (RURAL)'!$B$3*'PRECIOS SEGUN ADJ (RURAL)'!$C$3</f>
        <v>5280</v>
      </c>
      <c r="V130" s="80" t="e" vm="1">
        <f>+[4]!NumLetras(U130,"PESO","PESOS DOMINICANOS","$EE $m CON #d/100 CENTAVOS")</f>
        <v>#VALUE!</v>
      </c>
      <c r="W130" s="165">
        <v>33</v>
      </c>
      <c r="X130" s="37">
        <f t="shared" ref="X130:X166" si="69">+W130*40</f>
        <v>1320</v>
      </c>
      <c r="Y130" s="189">
        <v>87.91</v>
      </c>
      <c r="Z130" s="80">
        <f>+W130*'PRECIOS SEGUN ADJ (RURAL)'!$B$4*'PRECIOS SEGUN ADJ (RURAL)'!$C$4</f>
        <v>116041.19999999998</v>
      </c>
      <c r="AA130" s="80" t="e" vm="1">
        <f>+[4]!NumLetras(Z130,"PESO","PESOS DOMINICANOS","$EE $m CON #d/100 CENTAVOS")</f>
        <v>#VALUE!</v>
      </c>
      <c r="AB130" s="80">
        <f t="shared" si="54"/>
        <v>20887.419999999998</v>
      </c>
      <c r="AC130" s="165">
        <v>40</v>
      </c>
      <c r="AD130" s="37">
        <f t="shared" ref="AD130:AD166" si="70">+AC130*40</f>
        <v>1600</v>
      </c>
      <c r="AE130" s="189">
        <v>53.95</v>
      </c>
      <c r="AF130" s="80">
        <f>+AC130*'PRECIOS SEGUN ADJ (RURAL)'!$B$5*'PRECIOS SEGUN ADJ (RURAL)'!$C$5</f>
        <v>86320</v>
      </c>
      <c r="AG130" s="80" t="e" vm="1">
        <f>+[4]!NumLetras(AF130,"PESO","PESOS DOMINICANOS","$EE $m CON #d/100 CENTAVOS")</f>
        <v>#VALUE!</v>
      </c>
      <c r="AH130" s="165">
        <v>6</v>
      </c>
      <c r="AI130" s="37">
        <f t="shared" ref="AI130:AI166" si="71">+AH130*40</f>
        <v>240</v>
      </c>
      <c r="AJ130" s="189">
        <v>29.05</v>
      </c>
      <c r="AK130" s="80">
        <f>+AH130*'PRECIOS SEGUN ADJ (RURAL)'!$B$6*'PRECIOS SEGUN ADJ (RURAL)'!$C$6</f>
        <v>6972</v>
      </c>
      <c r="AL130" s="80" t="e" vm="1">
        <f>+[4]!NumLetras(AK130,"PESO","PESOS DOMINICANOS","$EE $m CON #d/100 CENTAVOS")</f>
        <v>#VALUE!</v>
      </c>
      <c r="AM130" s="80">
        <f t="shared" si="55"/>
        <v>1115.52</v>
      </c>
      <c r="AN130" s="165">
        <v>12</v>
      </c>
      <c r="AO130" s="37">
        <f t="shared" ref="AO130:AO166" si="72">+AN130*40</f>
        <v>480</v>
      </c>
      <c r="AP130" s="189">
        <v>304.44</v>
      </c>
      <c r="AQ130" s="80">
        <f>+AN130*'PRECIOS SEGUN ADJ (RURAL)'!$B$7*'PRECIOS SEGUN ADJ (RURAL)'!$C$7</f>
        <v>146131.19999999998</v>
      </c>
      <c r="AR130" s="80" t="e" vm="1">
        <f>+[4]!NumLetras(AQ130,"PESO","PESOS DOMINICANOS","$EE $m CON #d/100 CENTAVOS")</f>
        <v>#VALUE!</v>
      </c>
      <c r="AS130" s="80">
        <f t="shared" si="56"/>
        <v>26303.62</v>
      </c>
      <c r="AT130" s="165">
        <v>4</v>
      </c>
      <c r="AU130" s="37">
        <f t="shared" ref="AU130:AU166" si="73">+AT130*40</f>
        <v>160</v>
      </c>
      <c r="AV130" s="189">
        <v>140.38999999999999</v>
      </c>
      <c r="AW130" s="80">
        <f>+AT130*'PRECIOS SEGUN ADJ (RURAL)'!$B$8*'PRECIOS SEGUN ADJ (RURAL)'!$C$8</f>
        <v>22462.399999999998</v>
      </c>
      <c r="AX130" s="80" t="e" vm="1">
        <f>+[4]!NumLetras(AW130,"PESO","PESOS DOMINICANOS","$EE $m CON #d/100 CENTAVOS")</f>
        <v>#VALUE!</v>
      </c>
      <c r="AY130" s="80">
        <f t="shared" si="57"/>
        <v>4043.23</v>
      </c>
      <c r="AZ130" s="165">
        <v>11</v>
      </c>
      <c r="BA130" s="37">
        <f t="shared" ref="BA130:BA166" si="74">+AZ130*40</f>
        <v>440</v>
      </c>
      <c r="BB130" s="189">
        <v>68.099999999999994</v>
      </c>
      <c r="BC130" s="80">
        <f>+AZ130*'PRECIOS SEGUN ADJ (RURAL)'!$B$9*'PRECIOS SEGUN ADJ (RURAL)'!$C$9</f>
        <v>29963.999999999996</v>
      </c>
      <c r="BD130" s="80" t="e" vm="1">
        <f>+[4]!NumLetras(BC130,"PESO","PESOS DOMINICANOS","$EE $m CON #d/100 CENTAVOS")</f>
        <v>#VALUE!</v>
      </c>
      <c r="BE130" s="165">
        <v>206</v>
      </c>
      <c r="BF130" s="37">
        <f t="shared" si="58"/>
        <v>4120</v>
      </c>
      <c r="BG130" s="189">
        <v>5.5</v>
      </c>
      <c r="BH130" s="80">
        <f>+BE130*'PRECIOS SEGUN ADJ (RURAL)'!$B$10*'PRECIOS SEGUN ADJ (RURAL)'!$C$10</f>
        <v>22660</v>
      </c>
      <c r="BI130" s="80" t="e" vm="1">
        <f>+[4]!NumLetras(BH130,"PESO","PESOS DOMINICANOS","$EE $m CON #d/100 CENTAVOS")</f>
        <v>#VALUE!</v>
      </c>
      <c r="BJ130" s="165">
        <v>206</v>
      </c>
      <c r="BK130" s="37">
        <f t="shared" ref="BK130:BK166" si="75">+BJ130*40</f>
        <v>8240</v>
      </c>
      <c r="BL130" s="189">
        <v>7.1500000000000012</v>
      </c>
      <c r="BM130" s="80">
        <f>+BJ130*'PRECIOS SEGUN ADJ (RURAL)'!$B$11*'PRECIOS SEGUN ADJ (RURAL)'!$C$11</f>
        <v>58916</v>
      </c>
      <c r="BN130" s="80" t="e" vm="1">
        <f>+[4]!NumLetras(BM130,"PESO","PESOS DOMINICANOS","$EE $m CON #d/100 CENTAVOS")</f>
        <v>#VALUE!</v>
      </c>
      <c r="BO130" s="165">
        <v>206</v>
      </c>
      <c r="BP130" s="37">
        <f t="shared" ref="BP130:BP166" si="76">+BO130*40</f>
        <v>8240</v>
      </c>
      <c r="BQ130" s="189">
        <v>6.84</v>
      </c>
      <c r="BR130" s="80">
        <f>+BO130*'PRECIOS SEGUN ADJ (RURAL)'!$B$12*'PRECIOS SEGUN ADJ (RURAL)'!$C$12</f>
        <v>56361.599999999999</v>
      </c>
      <c r="BS130" s="80" t="e" vm="1">
        <f>+[4]!NumLetras(BR130,"PESO","PESOS DOMINICANOS","$EE $m CON #d/100 CENTAVOS")</f>
        <v>#VALUE!</v>
      </c>
      <c r="BT130" s="193">
        <v>27</v>
      </c>
      <c r="BU130" s="194">
        <f t="shared" ref="BU130:BU166" si="77">+BT130*40</f>
        <v>1080</v>
      </c>
      <c r="BV130" s="195">
        <v>21.68</v>
      </c>
      <c r="BW130" s="196">
        <f>+BT130*'PRECIOS SEGUN ADJ (RURAL)'!$B$13*'PRECIOS SEGUN ADJ (RURAL)'!$C$13</f>
        <v>23414.400000000001</v>
      </c>
      <c r="BX130" s="196" t="e" vm="1">
        <f>+[4]!NumLetras(BW130,"PESO","PESOS DOMINICANOS","$EE $m CON #d/100 CENTAVOS")</f>
        <v>#VALUE!</v>
      </c>
      <c r="BY130" s="165">
        <v>206</v>
      </c>
      <c r="BZ130" s="37">
        <f t="shared" ref="BZ130:BZ166" si="78">+BY130*40</f>
        <v>8240</v>
      </c>
      <c r="CA130" s="189">
        <v>6.5999999999999988</v>
      </c>
      <c r="CB130" s="80">
        <f>+BY130*'PRECIOS SEGUN ADJ (RURAL)'!$B$14*'PRECIOS SEGUN ADJ (RURAL)'!$C$14</f>
        <v>54384</v>
      </c>
      <c r="CC130" s="80" t="e" vm="1">
        <f>+[4]!NumLetras(CB130,"PESO","PESOS DOMINICANOS","$EE $m CON #d/100 CENTAVOS")</f>
        <v>#VALUE!</v>
      </c>
      <c r="CD130" s="165">
        <v>8</v>
      </c>
      <c r="CE130" s="37">
        <f t="shared" ref="CE130:CE166" si="79">+CD130*40</f>
        <v>320</v>
      </c>
      <c r="CF130" s="189">
        <v>82.59999999999998</v>
      </c>
      <c r="CG130" s="80">
        <f>+CD130*'PRECIOS SEGUN ADJ (RURAL)'!$B$15*'PRECIOS SEGUN ADJ (RURAL)'!$C$15</f>
        <v>26432</v>
      </c>
      <c r="CH130" s="80" t="e" vm="1">
        <f>+[4]!NumLetras(CG130,"PESO","PESOS DOMINICANOS","$EE $m CON #d/100 CENTAVOS")</f>
        <v>#VALUE!</v>
      </c>
      <c r="CI130" s="80">
        <f t="shared" si="59"/>
        <v>4757.76</v>
      </c>
      <c r="CJ130" s="197">
        <v>206</v>
      </c>
      <c r="CK130" s="198">
        <f t="shared" si="60"/>
        <v>4120</v>
      </c>
      <c r="CL130" s="199">
        <v>5.5</v>
      </c>
      <c r="CM130" s="200">
        <f>+CJ130*'PRECIOS SEGUN ADJ (RURAL)'!$B$16*'PRECIOS SEGUN ADJ (RURAL)'!$C$16</f>
        <v>22660</v>
      </c>
      <c r="CN130" s="200" t="e" vm="1">
        <f>+[4]!NumLetras(CM130,"PESO","PESOS DOMINICANOS","$EE $m CON #d/100 CENTAVOS")</f>
        <v>#VALUE!</v>
      </c>
      <c r="CO130" s="165">
        <v>206</v>
      </c>
      <c r="CP130" s="37">
        <f t="shared" ref="CP130:CP166" si="80">+CO130*40</f>
        <v>8240</v>
      </c>
      <c r="CQ130" s="189">
        <v>23.059999999999995</v>
      </c>
      <c r="CR130" s="80">
        <f>+CO130*'PRECIOS SEGUN ADJ (RURAL)'!$B$17*'PRECIOS SEGUN ADJ (RURAL)'!$C$17</f>
        <v>190014.4</v>
      </c>
      <c r="CS130" s="80" t="e" vm="1">
        <f>+[4]!NumLetras(CR130,"PESO","PESOS DOMINICANOS","$EE $m CON #d/100 CENTAVOS")</f>
        <v>#VALUE!</v>
      </c>
      <c r="CT130" s="201">
        <v>12</v>
      </c>
      <c r="CU130" s="202">
        <f t="shared" ref="CU130:CU166" si="81">+CT130*40</f>
        <v>480</v>
      </c>
      <c r="CV130" s="203">
        <v>220</v>
      </c>
      <c r="CW130" s="204">
        <f>+CT130*'PRECIOS SEGUN ADJ (RURAL)'!$B$18*'PRECIOS SEGUN ADJ (RURAL)'!$C$18</f>
        <v>105600</v>
      </c>
      <c r="CX130" s="204" t="e" vm="1">
        <f>+[4]!NumLetras(CW130,"PESO","PESOS DOMINICANOS","$EE $m CON #d/100 CENTAVOS")</f>
        <v>#VALUE!</v>
      </c>
      <c r="CY130" s="204">
        <f t="shared" si="61"/>
        <v>19008</v>
      </c>
      <c r="CZ130" s="165">
        <v>10</v>
      </c>
      <c r="DA130" s="37">
        <f t="shared" ref="DA130:DA166" si="82">+CZ130*40</f>
        <v>400</v>
      </c>
      <c r="DB130" s="189">
        <v>21.83</v>
      </c>
      <c r="DC130" s="80">
        <f>+CZ130*'PRECIOS SEGUN ADJ (RURAL)'!$B$19*'PRECIOS SEGUN ADJ (RURAL)'!$C$19</f>
        <v>8732</v>
      </c>
      <c r="DD130" s="80" t="e" vm="1">
        <f>+[4]!NumLetras(DC130,"PESO","PESOS DOMINICANOS","$EE $m CON #d/100 CENTAVOS")</f>
        <v>#VALUE!</v>
      </c>
      <c r="DE130" s="80">
        <f t="shared" si="62"/>
        <v>1571.76</v>
      </c>
      <c r="DF130" s="165">
        <v>31</v>
      </c>
      <c r="DG130" s="37">
        <f t="shared" ref="DG130:DG166" si="83">+DF130*40</f>
        <v>1240</v>
      </c>
      <c r="DH130" s="189">
        <v>33</v>
      </c>
      <c r="DI130" s="80">
        <f>+DF130*'PRECIOS SEGUN ADJ (RURAL)'!$B$20*'PRECIOS SEGUN ADJ (RURAL)'!$C$20</f>
        <v>40920</v>
      </c>
      <c r="DJ130" s="80" t="e" vm="1">
        <f>+[4]!NumLetras(DI130,"PESO","PESOS DOMINICANOS","$EE $m CON #d/100 CENTAVOS")</f>
        <v>#VALUE!</v>
      </c>
      <c r="DK130" s="80">
        <f t="shared" si="63"/>
        <v>975908.61</v>
      </c>
      <c r="DL130" s="80" t="e" vm="1">
        <f>+[4]!NumLetras(DK130,"PESO","PESOS DOMINICANOS","$EE $m CON #d/100 CENTAVOS")</f>
        <v>#VALUE!</v>
      </c>
      <c r="DM130" s="80">
        <f t="shared" ref="DM130:DM166" si="84">+O130+U130+Z130+AF130+AK130+BM130+AQ130+BR130+BW130+CB130+CG130+CM130+CR130+CW130+DC130+DI130+AW130+BC130+BH130</f>
        <v>1059373.2</v>
      </c>
      <c r="DN130" s="80" t="e" vm="1">
        <f>+[4]!NumLetras(DM130,"PESO","PESOS DOMINICANOS","$EE $m CON #d/100 CENTAVOS")</f>
        <v>#VALUE!</v>
      </c>
      <c r="DO130" s="80">
        <f t="shared" ref="DO130:DO166" si="85">+Q130+AB130+AM130+AS130+AY130+CI130+CY130+DE130</f>
        <v>83464.59</v>
      </c>
      <c r="DP130" s="80" t="e" vm="1">
        <f>+[4]!NumLetras(DO130,"PESO","PESOS DOMINICANOS","$EE $m CON #d/100 CENTAVOS")</f>
        <v>#VALUE!</v>
      </c>
      <c r="DQ130" s="80">
        <f t="shared" si="64"/>
        <v>211874.64</v>
      </c>
      <c r="DR130" s="80" t="e" vm="1">
        <f>+[4]!NumLetras(DQ130,"PESO","PESOS DOMINICANOS","$EE $m CON #d/100 CENTAVOS")</f>
        <v>#VALUE!</v>
      </c>
      <c r="DS130" s="80">
        <f t="shared" si="65"/>
        <v>10593.73</v>
      </c>
      <c r="DT130" s="80"/>
      <c r="DU130" s="37" t="str">
        <f>+VLOOKUP(D130,'RURAL XENIA'!F:H,2,0)</f>
        <v>R-01</v>
      </c>
    </row>
    <row r="131" spans="1:125" hidden="1">
      <c r="A131" s="37">
        <v>130</v>
      </c>
      <c r="B131" s="37">
        <v>130</v>
      </c>
      <c r="C131" s="26" t="s">
        <v>3676</v>
      </c>
      <c r="D131" s="37">
        <v>131884946</v>
      </c>
      <c r="E131" s="37">
        <f>+VLOOKUP(D131,'INFORMACION DE PROVEEDORES'!C:I,2,0)</f>
        <v>131884946</v>
      </c>
      <c r="F131" s="26" t="str">
        <f>+VLOOKUP(D131,'INFORMACION DE PROVEEDORES'!C:J,4,0)</f>
        <v>ENMANUEL RAMIREZ PAYANO</v>
      </c>
      <c r="G131" s="37" t="str">
        <f>+VLOOKUP(D131,'INFORMACION DE PROVEEDORES'!C:K,5,0)</f>
        <v>402-2412193-5</v>
      </c>
      <c r="H131" s="26" t="str">
        <f>+VLOOKUP(D131,'INFORMACION DE PROVEEDORES'!C:L,7,0)</f>
        <v>C/DUARTE, PLAZA GEORGINA, LOCAL 5-B URBANIZACION LOS MULTI</v>
      </c>
      <c r="I131" s="37" t="str">
        <f>+VLOOKUP(D131,'INFORMACION DE PROVEEDORES'!C:M,3,0)</f>
        <v xml:space="preserve"> JURÍDICA</v>
      </c>
      <c r="J131" s="37">
        <v>1</v>
      </c>
      <c r="K131" s="37">
        <v>219</v>
      </c>
      <c r="L131" s="37">
        <v>15</v>
      </c>
      <c r="M131" s="37">
        <f t="shared" ref="M131:M166" si="86">+L131*40</f>
        <v>600</v>
      </c>
      <c r="N131" s="189">
        <v>60.180000000000007</v>
      </c>
      <c r="O131" s="80">
        <f>+L131*'PRECIOS SEGUN ADJ (RURAL)'!$B$2*'PRECIOS SEGUN ADJ (RURAL)'!$C$2</f>
        <v>36108</v>
      </c>
      <c r="P131" s="80" t="e" vm="1">
        <f>+[4]!NumLetras(O131,"PESO","PESOS DOMINICANOS","$EE $m CON #d/100 CENTAVOS")</f>
        <v>#VALUE!</v>
      </c>
      <c r="Q131" s="80">
        <f t="shared" ref="Q131:Q166" si="87">+ROUND(O131*0.16,2)</f>
        <v>5777.28</v>
      </c>
      <c r="R131" s="165">
        <v>3</v>
      </c>
      <c r="S131" s="37">
        <f t="shared" si="68"/>
        <v>120</v>
      </c>
      <c r="T131" s="189">
        <v>33</v>
      </c>
      <c r="U131" s="80">
        <f>+R131*'PRECIOS SEGUN ADJ (RURAL)'!$B$3*'PRECIOS SEGUN ADJ (RURAL)'!$C$3</f>
        <v>3960</v>
      </c>
      <c r="V131" s="80" t="e" vm="1">
        <f>+[4]!NumLetras(U131,"PESO","PESOS DOMINICANOS","$EE $m CON #d/100 CENTAVOS")</f>
        <v>#VALUE!</v>
      </c>
      <c r="W131" s="165">
        <v>34</v>
      </c>
      <c r="X131" s="37">
        <f t="shared" si="69"/>
        <v>1360</v>
      </c>
      <c r="Y131" s="189">
        <v>87.91</v>
      </c>
      <c r="Z131" s="80">
        <f>+W131*'PRECIOS SEGUN ADJ (RURAL)'!$B$4*'PRECIOS SEGUN ADJ (RURAL)'!$C$4</f>
        <v>119557.6</v>
      </c>
      <c r="AA131" s="80" t="e" vm="1">
        <f>+[4]!NumLetras(Z131,"PESO","PESOS DOMINICANOS","$EE $m CON #d/100 CENTAVOS")</f>
        <v>#VALUE!</v>
      </c>
      <c r="AB131" s="80">
        <f t="shared" ref="AB131:AB166" si="88">+ROUND(Z131*0.18,2)</f>
        <v>21520.37</v>
      </c>
      <c r="AC131" s="165">
        <v>41</v>
      </c>
      <c r="AD131" s="37">
        <f t="shared" si="70"/>
        <v>1640</v>
      </c>
      <c r="AE131" s="189">
        <v>53.95</v>
      </c>
      <c r="AF131" s="80">
        <f>+AC131*'PRECIOS SEGUN ADJ (RURAL)'!$B$5*'PRECIOS SEGUN ADJ (RURAL)'!$C$5</f>
        <v>88478.000000000015</v>
      </c>
      <c r="AG131" s="80" t="e" vm="1">
        <f>+[4]!NumLetras(AF131,"PESO","PESOS DOMINICANOS","$EE $m CON #d/100 CENTAVOS")</f>
        <v>#VALUE!</v>
      </c>
      <c r="AH131" s="165">
        <v>5</v>
      </c>
      <c r="AI131" s="37">
        <f t="shared" si="71"/>
        <v>200</v>
      </c>
      <c r="AJ131" s="189">
        <v>29.05</v>
      </c>
      <c r="AK131" s="80">
        <f>+AH131*'PRECIOS SEGUN ADJ (RURAL)'!$B$6*'PRECIOS SEGUN ADJ (RURAL)'!$C$6</f>
        <v>5810</v>
      </c>
      <c r="AL131" s="80" t="e" vm="1">
        <f>+[4]!NumLetras(AK131,"PESO","PESOS DOMINICANOS","$EE $m CON #d/100 CENTAVOS")</f>
        <v>#VALUE!</v>
      </c>
      <c r="AM131" s="80">
        <f t="shared" ref="AM131:AM166" si="89">+ROUND(AK131*0.16,2)</f>
        <v>929.6</v>
      </c>
      <c r="AN131" s="165">
        <v>13</v>
      </c>
      <c r="AO131" s="37">
        <f t="shared" si="72"/>
        <v>520</v>
      </c>
      <c r="AP131" s="189">
        <v>304.44</v>
      </c>
      <c r="AQ131" s="80">
        <f>+AN131*'PRECIOS SEGUN ADJ (RURAL)'!$B$7*'PRECIOS SEGUN ADJ (RURAL)'!$C$7</f>
        <v>158308.79999999999</v>
      </c>
      <c r="AR131" s="80" t="e" vm="1">
        <f>+[4]!NumLetras(AQ131,"PESO","PESOS DOMINICANOS","$EE $m CON #d/100 CENTAVOS")</f>
        <v>#VALUE!</v>
      </c>
      <c r="AS131" s="80">
        <f t="shared" ref="AS131:AS166" si="90">+ROUND(AQ131*0.18,2)</f>
        <v>28495.58</v>
      </c>
      <c r="AT131" s="165">
        <v>3</v>
      </c>
      <c r="AU131" s="37">
        <f t="shared" si="73"/>
        <v>120</v>
      </c>
      <c r="AV131" s="189">
        <v>140.38999999999999</v>
      </c>
      <c r="AW131" s="80">
        <f>+AT131*'PRECIOS SEGUN ADJ (RURAL)'!$B$8*'PRECIOS SEGUN ADJ (RURAL)'!$C$8</f>
        <v>16846.8</v>
      </c>
      <c r="AX131" s="80" t="e" vm="1">
        <f>+[4]!NumLetras(AW131,"PESO","PESOS DOMINICANOS","$EE $m CON #d/100 CENTAVOS")</f>
        <v>#VALUE!</v>
      </c>
      <c r="AY131" s="80">
        <f t="shared" ref="AY131:AY166" si="91">+ROUND(AW131*0.18,2)</f>
        <v>3032.42</v>
      </c>
      <c r="AZ131" s="165">
        <v>10</v>
      </c>
      <c r="BA131" s="37">
        <f t="shared" si="74"/>
        <v>400</v>
      </c>
      <c r="BB131" s="189">
        <v>68.099999999999994</v>
      </c>
      <c r="BC131" s="80">
        <f>+AZ131*'PRECIOS SEGUN ADJ (RURAL)'!$B$9*'PRECIOS SEGUN ADJ (RURAL)'!$C$9</f>
        <v>27240</v>
      </c>
      <c r="BD131" s="80" t="e" vm="1">
        <f>+[4]!NumLetras(BC131,"PESO","PESOS DOMINICANOS","$EE $m CON #d/100 CENTAVOS")</f>
        <v>#VALUE!</v>
      </c>
      <c r="BE131" s="165">
        <v>219</v>
      </c>
      <c r="BF131" s="37">
        <f t="shared" ref="BF131:BF166" si="92">+BE131*20</f>
        <v>4380</v>
      </c>
      <c r="BG131" s="189">
        <v>5.5</v>
      </c>
      <c r="BH131" s="80">
        <f>+BE131*'PRECIOS SEGUN ADJ (RURAL)'!$B$10*'PRECIOS SEGUN ADJ (RURAL)'!$C$10</f>
        <v>24090</v>
      </c>
      <c r="BI131" s="80" t="e" vm="1">
        <f>+[4]!NumLetras(BH131,"PESO","PESOS DOMINICANOS","$EE $m CON #d/100 CENTAVOS")</f>
        <v>#VALUE!</v>
      </c>
      <c r="BJ131" s="165">
        <v>219</v>
      </c>
      <c r="BK131" s="37">
        <f t="shared" si="75"/>
        <v>8760</v>
      </c>
      <c r="BL131" s="189">
        <v>7.1500000000000012</v>
      </c>
      <c r="BM131" s="80">
        <f>+BJ131*'PRECIOS SEGUN ADJ (RURAL)'!$B$11*'PRECIOS SEGUN ADJ (RURAL)'!$C$11</f>
        <v>62634.000000000007</v>
      </c>
      <c r="BN131" s="80" t="e" vm="1">
        <f>+[4]!NumLetras(BM131,"PESO","PESOS DOMINICANOS","$EE $m CON #d/100 CENTAVOS")</f>
        <v>#VALUE!</v>
      </c>
      <c r="BO131" s="165">
        <v>219</v>
      </c>
      <c r="BP131" s="37">
        <f t="shared" si="76"/>
        <v>8760</v>
      </c>
      <c r="BQ131" s="189">
        <v>6.84</v>
      </c>
      <c r="BR131" s="80">
        <f>+BO131*'PRECIOS SEGUN ADJ (RURAL)'!$B$12*'PRECIOS SEGUN ADJ (RURAL)'!$C$12</f>
        <v>59918.400000000001</v>
      </c>
      <c r="BS131" s="80" t="e" vm="1">
        <f>+[4]!NumLetras(BR131,"PESO","PESOS DOMINICANOS","$EE $m CON #d/100 CENTAVOS")</f>
        <v>#VALUE!</v>
      </c>
      <c r="BT131" s="193">
        <v>28</v>
      </c>
      <c r="BU131" s="194">
        <f t="shared" si="77"/>
        <v>1120</v>
      </c>
      <c r="BV131" s="195">
        <v>21.68</v>
      </c>
      <c r="BW131" s="196">
        <f>+BT131*'PRECIOS SEGUN ADJ (RURAL)'!$B$13*'PRECIOS SEGUN ADJ (RURAL)'!$C$13</f>
        <v>24281.599999999999</v>
      </c>
      <c r="BX131" s="196" t="e" vm="1">
        <f>+[4]!NumLetras(BW131,"PESO","PESOS DOMINICANOS","$EE $m CON #d/100 CENTAVOS")</f>
        <v>#VALUE!</v>
      </c>
      <c r="BY131" s="165">
        <v>219</v>
      </c>
      <c r="BZ131" s="37">
        <f t="shared" si="78"/>
        <v>8760</v>
      </c>
      <c r="CA131" s="189">
        <v>6.5999999999999988</v>
      </c>
      <c r="CB131" s="80">
        <f>+BY131*'PRECIOS SEGUN ADJ (RURAL)'!$B$14*'PRECIOS SEGUN ADJ (RURAL)'!$C$14</f>
        <v>57815.999999999993</v>
      </c>
      <c r="CC131" s="80" t="e" vm="1">
        <f>+[4]!NumLetras(CB131,"PESO","PESOS DOMINICANOS","$EE $m CON #d/100 CENTAVOS")</f>
        <v>#VALUE!</v>
      </c>
      <c r="CD131" s="165">
        <v>8</v>
      </c>
      <c r="CE131" s="37">
        <f t="shared" si="79"/>
        <v>320</v>
      </c>
      <c r="CF131" s="189">
        <v>82.59999999999998</v>
      </c>
      <c r="CG131" s="80">
        <f>+CD131*'PRECIOS SEGUN ADJ (RURAL)'!$B$15*'PRECIOS SEGUN ADJ (RURAL)'!$C$15</f>
        <v>26432</v>
      </c>
      <c r="CH131" s="80" t="e" vm="1">
        <f>+[4]!NumLetras(CG131,"PESO","PESOS DOMINICANOS","$EE $m CON #d/100 CENTAVOS")</f>
        <v>#VALUE!</v>
      </c>
      <c r="CI131" s="80">
        <f t="shared" ref="CI131:CI166" si="93">+ROUND(CG131*0.18,2)</f>
        <v>4757.76</v>
      </c>
      <c r="CJ131" s="197">
        <v>219</v>
      </c>
      <c r="CK131" s="198">
        <f t="shared" ref="CK131:CK166" si="94">+CJ131*20</f>
        <v>4380</v>
      </c>
      <c r="CL131" s="199">
        <v>5.5</v>
      </c>
      <c r="CM131" s="200">
        <f>+CJ131*'PRECIOS SEGUN ADJ (RURAL)'!$B$16*'PRECIOS SEGUN ADJ (RURAL)'!$C$16</f>
        <v>24090</v>
      </c>
      <c r="CN131" s="200" t="e" vm="1">
        <f>+[4]!NumLetras(CM131,"PESO","PESOS DOMINICANOS","$EE $m CON #d/100 CENTAVOS")</f>
        <v>#VALUE!</v>
      </c>
      <c r="CO131" s="165">
        <v>219</v>
      </c>
      <c r="CP131" s="37">
        <f t="shared" si="80"/>
        <v>8760</v>
      </c>
      <c r="CQ131" s="189">
        <v>23.059999999999995</v>
      </c>
      <c r="CR131" s="80">
        <f>+CO131*'PRECIOS SEGUN ADJ (RURAL)'!$B$17*'PRECIOS SEGUN ADJ (RURAL)'!$C$17</f>
        <v>202005.59999999998</v>
      </c>
      <c r="CS131" s="80" t="e" vm="1">
        <f>+[4]!NumLetras(CR131,"PESO","PESOS DOMINICANOS","$EE $m CON #d/100 CENTAVOS")</f>
        <v>#VALUE!</v>
      </c>
      <c r="CT131" s="201">
        <v>13</v>
      </c>
      <c r="CU131" s="202">
        <f t="shared" si="81"/>
        <v>520</v>
      </c>
      <c r="CV131" s="203">
        <v>220</v>
      </c>
      <c r="CW131" s="204">
        <f>+CT131*'PRECIOS SEGUN ADJ (RURAL)'!$B$18*'PRECIOS SEGUN ADJ (RURAL)'!$C$18</f>
        <v>114400</v>
      </c>
      <c r="CX131" s="204" t="e" vm="1">
        <f>+[4]!NumLetras(CW131,"PESO","PESOS DOMINICANOS","$EE $m CON #d/100 CENTAVOS")</f>
        <v>#VALUE!</v>
      </c>
      <c r="CY131" s="204">
        <f t="shared" ref="CY131:CY166" si="95">+ROUND(CW131*0.18,2)</f>
        <v>20592</v>
      </c>
      <c r="CZ131" s="165">
        <v>9</v>
      </c>
      <c r="DA131" s="37">
        <f t="shared" si="82"/>
        <v>360</v>
      </c>
      <c r="DB131" s="189">
        <v>21.83</v>
      </c>
      <c r="DC131" s="80">
        <f>+CZ131*'PRECIOS SEGUN ADJ (RURAL)'!$B$19*'PRECIOS SEGUN ADJ (RURAL)'!$C$19</f>
        <v>7858.7999999999993</v>
      </c>
      <c r="DD131" s="80" t="e" vm="1">
        <f>+[4]!NumLetras(DC131,"PESO","PESOS DOMINICANOS","$EE $m CON #d/100 CENTAVOS")</f>
        <v>#VALUE!</v>
      </c>
      <c r="DE131" s="80">
        <f t="shared" ref="DE131:DE166" si="96">+ROUND(DC131*0.18,2)</f>
        <v>1414.58</v>
      </c>
      <c r="DF131" s="165">
        <v>32</v>
      </c>
      <c r="DG131" s="37">
        <f t="shared" si="83"/>
        <v>1280</v>
      </c>
      <c r="DH131" s="189">
        <v>33</v>
      </c>
      <c r="DI131" s="80">
        <f>+DF131*'PRECIOS SEGUN ADJ (RURAL)'!$B$20*'PRECIOS SEGUN ADJ (RURAL)'!$C$20</f>
        <v>42240</v>
      </c>
      <c r="DJ131" s="80" t="e" vm="1">
        <f>+[4]!NumLetras(DI131,"PESO","PESOS DOMINICANOS","$EE $m CON #d/100 CENTAVOS")</f>
        <v>#VALUE!</v>
      </c>
      <c r="DK131" s="80">
        <f t="shared" ref="DK131:DK166" si="97">+DM131-DO131</f>
        <v>1015556.0100000001</v>
      </c>
      <c r="DL131" s="80" t="e" vm="1">
        <f>+[4]!NumLetras(DK131,"PESO","PESOS DOMINICANOS","$EE $m CON #d/100 CENTAVOS")</f>
        <v>#VALUE!</v>
      </c>
      <c r="DM131" s="80">
        <f t="shared" si="84"/>
        <v>1102075.6000000001</v>
      </c>
      <c r="DN131" s="80" t="e" vm="1">
        <f>+[4]!NumLetras(DM131,"PESO","PESOS DOMINICANOS","$EE $m CON #d/100 CENTAVOS")</f>
        <v>#VALUE!</v>
      </c>
      <c r="DO131" s="80">
        <f t="shared" si="85"/>
        <v>86519.590000000011</v>
      </c>
      <c r="DP131" s="80" t="e" vm="1">
        <f>+[4]!NumLetras(DO131,"PESO","PESOS DOMINICANOS","$EE $m CON #d/100 CENTAVOS")</f>
        <v>#VALUE!</v>
      </c>
      <c r="DQ131" s="80">
        <f t="shared" ref="DQ131:DQ166" si="98">+ROUND(DM131*0.2,2)</f>
        <v>220415.12</v>
      </c>
      <c r="DR131" s="80" t="e" vm="1">
        <f>+[4]!NumLetras(DQ131,"PESO","PESOS DOMINICANOS","$EE $m CON #d/100 CENTAVOS")</f>
        <v>#VALUE!</v>
      </c>
      <c r="DS131" s="80">
        <f t="shared" ref="DS131:DS166" si="99">+ROUND(DM131*0.01,2)</f>
        <v>11020.76</v>
      </c>
      <c r="DT131" s="80"/>
      <c r="DU131" s="37" t="str">
        <f>+VLOOKUP(D131,'RURAL XENIA'!F:H,2,0)</f>
        <v>R-04</v>
      </c>
    </row>
    <row r="132" spans="1:125" hidden="1">
      <c r="A132" s="37">
        <v>131</v>
      </c>
      <c r="B132" s="37">
        <v>131</v>
      </c>
      <c r="C132" s="26" t="s">
        <v>3682</v>
      </c>
      <c r="D132" s="37">
        <v>132277112</v>
      </c>
      <c r="E132" s="37">
        <f>+VLOOKUP(D132,'INFORMACION DE PROVEEDORES'!C:I,2,0)</f>
        <v>132277112</v>
      </c>
      <c r="F132" s="26" t="str">
        <f>+VLOOKUP(D132,'INFORMACION DE PROVEEDORES'!C:J,4,0)</f>
        <v>JOSEFINA MEDINA MARTINEZ</v>
      </c>
      <c r="G132" s="37" t="str">
        <f>+VLOOKUP(D132,'INFORMACION DE PROVEEDORES'!C:K,5,0)</f>
        <v>060-0002697-8</v>
      </c>
      <c r="H132" s="26" t="str">
        <f>+VLOOKUP(D132,'INFORMACION DE PROVEEDORES'!C:L,7,0)</f>
        <v>AUT. VIRGEN DE LA PIEDRA, NO.0 AROYO SALADO,</v>
      </c>
      <c r="I132" s="37" t="str">
        <f>+VLOOKUP(D132,'INFORMACION DE PROVEEDORES'!C:M,3,0)</f>
        <v xml:space="preserve"> JURÍDICA</v>
      </c>
      <c r="J132" s="37">
        <v>5</v>
      </c>
      <c r="K132" s="37">
        <v>249</v>
      </c>
      <c r="L132" s="37">
        <v>18</v>
      </c>
      <c r="M132" s="37">
        <f t="shared" si="86"/>
        <v>720</v>
      </c>
      <c r="N132" s="189">
        <v>60.180000000000007</v>
      </c>
      <c r="O132" s="80">
        <f>+L132*'PRECIOS SEGUN ADJ (RURAL)'!$B$2*'PRECIOS SEGUN ADJ (RURAL)'!$C$2</f>
        <v>43329.599999999999</v>
      </c>
      <c r="P132" s="80" t="e" vm="1">
        <f>+[4]!NumLetras(O132,"PESO","PESOS DOMINICANOS","$EE $m CON #d/100 CENTAVOS")</f>
        <v>#VALUE!</v>
      </c>
      <c r="Q132" s="80">
        <f t="shared" si="87"/>
        <v>6932.74</v>
      </c>
      <c r="R132" s="165">
        <v>6</v>
      </c>
      <c r="S132" s="37">
        <f t="shared" si="68"/>
        <v>240</v>
      </c>
      <c r="T132" s="189">
        <v>33</v>
      </c>
      <c r="U132" s="80">
        <f>+R132*'PRECIOS SEGUN ADJ (RURAL)'!$B$3*'PRECIOS SEGUN ADJ (RURAL)'!$C$3</f>
        <v>7920</v>
      </c>
      <c r="V132" s="80" t="e" vm="1">
        <f>+[4]!NumLetras(U132,"PESO","PESOS DOMINICANOS","$EE $m CON #d/100 CENTAVOS")</f>
        <v>#VALUE!</v>
      </c>
      <c r="W132" s="165">
        <v>40</v>
      </c>
      <c r="X132" s="37">
        <f t="shared" si="69"/>
        <v>1600</v>
      </c>
      <c r="Y132" s="189">
        <v>87.91</v>
      </c>
      <c r="Z132" s="80">
        <f>+W132*'PRECIOS SEGUN ADJ (RURAL)'!$B$4*'PRECIOS SEGUN ADJ (RURAL)'!$C$4</f>
        <v>140656</v>
      </c>
      <c r="AA132" s="80" t="e" vm="1">
        <f>+[4]!NumLetras(Z132,"PESO","PESOS DOMINICANOS","$EE $m CON #d/100 CENTAVOS")</f>
        <v>#VALUE!</v>
      </c>
      <c r="AB132" s="80">
        <f t="shared" si="88"/>
        <v>25318.080000000002</v>
      </c>
      <c r="AC132" s="165">
        <v>48</v>
      </c>
      <c r="AD132" s="37">
        <f t="shared" si="70"/>
        <v>1920</v>
      </c>
      <c r="AE132" s="189">
        <v>53.95</v>
      </c>
      <c r="AF132" s="80">
        <f>+AC132*'PRECIOS SEGUN ADJ (RURAL)'!$B$5*'PRECIOS SEGUN ADJ (RURAL)'!$C$5</f>
        <v>103584.00000000001</v>
      </c>
      <c r="AG132" s="80" t="e" vm="1">
        <f>+[4]!NumLetras(AF132,"PESO","PESOS DOMINICANOS","$EE $m CON #d/100 CENTAVOS")</f>
        <v>#VALUE!</v>
      </c>
      <c r="AH132" s="165">
        <v>8</v>
      </c>
      <c r="AI132" s="37">
        <f t="shared" si="71"/>
        <v>320</v>
      </c>
      <c r="AJ132" s="189">
        <v>29.05</v>
      </c>
      <c r="AK132" s="80">
        <f>+AH132*'PRECIOS SEGUN ADJ (RURAL)'!$B$6*'PRECIOS SEGUN ADJ (RURAL)'!$C$6</f>
        <v>9296</v>
      </c>
      <c r="AL132" s="80" t="e" vm="1">
        <f>+[4]!NumLetras(AK132,"PESO","PESOS DOMINICANOS","$EE $m CON #d/100 CENTAVOS")</f>
        <v>#VALUE!</v>
      </c>
      <c r="AM132" s="80">
        <f t="shared" si="89"/>
        <v>1487.36</v>
      </c>
      <c r="AN132" s="165">
        <v>17</v>
      </c>
      <c r="AO132" s="37">
        <f t="shared" si="72"/>
        <v>680</v>
      </c>
      <c r="AP132" s="189">
        <v>304.44</v>
      </c>
      <c r="AQ132" s="80">
        <f>+AN132*'PRECIOS SEGUN ADJ (RURAL)'!$B$7*'PRECIOS SEGUN ADJ (RURAL)'!$C$7</f>
        <v>207019.19999999998</v>
      </c>
      <c r="AR132" s="80" t="e" vm="1">
        <f>+[4]!NumLetras(AQ132,"PESO","PESOS DOMINICANOS","$EE $m CON #d/100 CENTAVOS")</f>
        <v>#VALUE!</v>
      </c>
      <c r="AS132" s="80">
        <f t="shared" si="90"/>
        <v>37263.46</v>
      </c>
      <c r="AT132" s="165">
        <v>6</v>
      </c>
      <c r="AU132" s="37">
        <f t="shared" si="73"/>
        <v>240</v>
      </c>
      <c r="AV132" s="189">
        <v>140.38999999999999</v>
      </c>
      <c r="AW132" s="80">
        <f>+AT132*'PRECIOS SEGUN ADJ (RURAL)'!$B$8*'PRECIOS SEGUN ADJ (RURAL)'!$C$8</f>
        <v>33693.599999999999</v>
      </c>
      <c r="AX132" s="80" t="e" vm="1">
        <f>+[4]!NumLetras(AW132,"PESO","PESOS DOMINICANOS","$EE $m CON #d/100 CENTAVOS")</f>
        <v>#VALUE!</v>
      </c>
      <c r="AY132" s="80">
        <f t="shared" si="91"/>
        <v>6064.85</v>
      </c>
      <c r="AZ132" s="165">
        <v>13</v>
      </c>
      <c r="BA132" s="37">
        <f t="shared" si="74"/>
        <v>520</v>
      </c>
      <c r="BB132" s="189">
        <v>68.099999999999994</v>
      </c>
      <c r="BC132" s="80">
        <f>+AZ132*'PRECIOS SEGUN ADJ (RURAL)'!$B$9*'PRECIOS SEGUN ADJ (RURAL)'!$C$9</f>
        <v>35412</v>
      </c>
      <c r="BD132" s="80" t="e" vm="1">
        <f>+[4]!NumLetras(BC132,"PESO","PESOS DOMINICANOS","$EE $m CON #d/100 CENTAVOS")</f>
        <v>#VALUE!</v>
      </c>
      <c r="BE132" s="165">
        <v>249</v>
      </c>
      <c r="BF132" s="37">
        <f t="shared" si="92"/>
        <v>4980</v>
      </c>
      <c r="BG132" s="189">
        <v>5.5</v>
      </c>
      <c r="BH132" s="80">
        <f>+BE132*'PRECIOS SEGUN ADJ (RURAL)'!$B$10*'PRECIOS SEGUN ADJ (RURAL)'!$C$10</f>
        <v>27390</v>
      </c>
      <c r="BI132" s="80" t="e" vm="1">
        <f>+[4]!NumLetras(BH132,"PESO","PESOS DOMINICANOS","$EE $m CON #d/100 CENTAVOS")</f>
        <v>#VALUE!</v>
      </c>
      <c r="BJ132" s="165">
        <v>249</v>
      </c>
      <c r="BK132" s="37">
        <f t="shared" si="75"/>
        <v>9960</v>
      </c>
      <c r="BL132" s="189">
        <v>7.1500000000000012</v>
      </c>
      <c r="BM132" s="80">
        <f>+BJ132*'PRECIOS SEGUN ADJ (RURAL)'!$B$11*'PRECIOS SEGUN ADJ (RURAL)'!$C$11</f>
        <v>71214</v>
      </c>
      <c r="BN132" s="80" t="e" vm="1">
        <f>+[4]!NumLetras(BM132,"PESO","PESOS DOMINICANOS","$EE $m CON #d/100 CENTAVOS")</f>
        <v>#VALUE!</v>
      </c>
      <c r="BO132" s="165">
        <v>249</v>
      </c>
      <c r="BP132" s="37">
        <f t="shared" si="76"/>
        <v>9960</v>
      </c>
      <c r="BQ132" s="189">
        <v>6.84</v>
      </c>
      <c r="BR132" s="80">
        <f>+BO132*'PRECIOS SEGUN ADJ (RURAL)'!$B$12*'PRECIOS SEGUN ADJ (RURAL)'!$C$12</f>
        <v>68126.399999999994</v>
      </c>
      <c r="BS132" s="80" t="e" vm="1">
        <f>+[4]!NumLetras(BR132,"PESO","PESOS DOMINICANOS","$EE $m CON #d/100 CENTAVOS")</f>
        <v>#VALUE!</v>
      </c>
      <c r="BT132" s="193">
        <v>34</v>
      </c>
      <c r="BU132" s="194">
        <f t="shared" si="77"/>
        <v>1360</v>
      </c>
      <c r="BV132" s="195">
        <v>21.68</v>
      </c>
      <c r="BW132" s="196">
        <f>+BT132*'PRECIOS SEGUN ADJ (RURAL)'!$B$13*'PRECIOS SEGUN ADJ (RURAL)'!$C$13</f>
        <v>29484.799999999999</v>
      </c>
      <c r="BX132" s="196" t="e" vm="1">
        <f>+[4]!NumLetras(BW132,"PESO","PESOS DOMINICANOS","$EE $m CON #d/100 CENTAVOS")</f>
        <v>#VALUE!</v>
      </c>
      <c r="BY132" s="165">
        <v>249</v>
      </c>
      <c r="BZ132" s="37">
        <f t="shared" si="78"/>
        <v>9960</v>
      </c>
      <c r="CA132" s="189">
        <v>6.5999999999999988</v>
      </c>
      <c r="CB132" s="80">
        <f>+BY132*'PRECIOS SEGUN ADJ (RURAL)'!$B$14*'PRECIOS SEGUN ADJ (RURAL)'!$C$14</f>
        <v>65736</v>
      </c>
      <c r="CC132" s="80" t="e" vm="1">
        <f>+[4]!NumLetras(CB132,"PESO","PESOS DOMINICANOS","$EE $m CON #d/100 CENTAVOS")</f>
        <v>#VALUE!</v>
      </c>
      <c r="CD132" s="165">
        <v>10</v>
      </c>
      <c r="CE132" s="37">
        <f t="shared" si="79"/>
        <v>400</v>
      </c>
      <c r="CF132" s="189">
        <v>82.59999999999998</v>
      </c>
      <c r="CG132" s="80">
        <f>+CD132*'PRECIOS SEGUN ADJ (RURAL)'!$B$15*'PRECIOS SEGUN ADJ (RURAL)'!$C$15</f>
        <v>33040</v>
      </c>
      <c r="CH132" s="80" t="e" vm="1">
        <f>+[4]!NumLetras(CG132,"PESO","PESOS DOMINICANOS","$EE $m CON #d/100 CENTAVOS")</f>
        <v>#VALUE!</v>
      </c>
      <c r="CI132" s="80">
        <f t="shared" si="93"/>
        <v>5947.2</v>
      </c>
      <c r="CJ132" s="197">
        <v>249</v>
      </c>
      <c r="CK132" s="198">
        <f t="shared" si="94"/>
        <v>4980</v>
      </c>
      <c r="CL132" s="199">
        <v>5.5</v>
      </c>
      <c r="CM132" s="200">
        <f>+CJ132*'PRECIOS SEGUN ADJ (RURAL)'!$B$16*'PRECIOS SEGUN ADJ (RURAL)'!$C$16</f>
        <v>27390</v>
      </c>
      <c r="CN132" s="200" t="e" vm="1">
        <f>+[4]!NumLetras(CM132,"PESO","PESOS DOMINICANOS","$EE $m CON #d/100 CENTAVOS")</f>
        <v>#VALUE!</v>
      </c>
      <c r="CO132" s="165">
        <v>249</v>
      </c>
      <c r="CP132" s="37">
        <f t="shared" si="80"/>
        <v>9960</v>
      </c>
      <c r="CQ132" s="189">
        <v>23.059999999999995</v>
      </c>
      <c r="CR132" s="80">
        <f>+CO132*'PRECIOS SEGUN ADJ (RURAL)'!$B$17*'PRECIOS SEGUN ADJ (RURAL)'!$C$17</f>
        <v>229677.59999999998</v>
      </c>
      <c r="CS132" s="80" t="e" vm="1">
        <f>+[4]!NumLetras(CR132,"PESO","PESOS DOMINICANOS","$EE $m CON #d/100 CENTAVOS")</f>
        <v>#VALUE!</v>
      </c>
      <c r="CT132" s="201">
        <v>17</v>
      </c>
      <c r="CU132" s="202">
        <f t="shared" si="81"/>
        <v>680</v>
      </c>
      <c r="CV132" s="203">
        <v>220</v>
      </c>
      <c r="CW132" s="204">
        <f>+CT132*'PRECIOS SEGUN ADJ (RURAL)'!$B$18*'PRECIOS SEGUN ADJ (RURAL)'!$C$18</f>
        <v>149600</v>
      </c>
      <c r="CX132" s="204" t="e" vm="1">
        <f>+[4]!NumLetras(CW132,"PESO","PESOS DOMINICANOS","$EE $m CON #d/100 CENTAVOS")</f>
        <v>#VALUE!</v>
      </c>
      <c r="CY132" s="204">
        <f t="shared" si="95"/>
        <v>26928</v>
      </c>
      <c r="CZ132" s="165">
        <v>12</v>
      </c>
      <c r="DA132" s="37">
        <f t="shared" si="82"/>
        <v>480</v>
      </c>
      <c r="DB132" s="189">
        <v>21.83</v>
      </c>
      <c r="DC132" s="80">
        <f>+CZ132*'PRECIOS SEGUN ADJ (RURAL)'!$B$19*'PRECIOS SEGUN ADJ (RURAL)'!$C$19</f>
        <v>10478.4</v>
      </c>
      <c r="DD132" s="80" t="e" vm="1">
        <f>+[4]!NumLetras(DC132,"PESO","PESOS DOMINICANOS","$EE $m CON #d/100 CENTAVOS")</f>
        <v>#VALUE!</v>
      </c>
      <c r="DE132" s="80">
        <f t="shared" si="96"/>
        <v>1886.11</v>
      </c>
      <c r="DF132" s="165">
        <v>38</v>
      </c>
      <c r="DG132" s="37">
        <f t="shared" si="83"/>
        <v>1520</v>
      </c>
      <c r="DH132" s="189">
        <v>33</v>
      </c>
      <c r="DI132" s="80">
        <f>+DF132*'PRECIOS SEGUN ADJ (RURAL)'!$B$20*'PRECIOS SEGUN ADJ (RURAL)'!$C$20</f>
        <v>50160</v>
      </c>
      <c r="DJ132" s="80" t="e" vm="1">
        <f>+[4]!NumLetras(DI132,"PESO","PESOS DOMINICANOS","$EE $m CON #d/100 CENTAVOS")</f>
        <v>#VALUE!</v>
      </c>
      <c r="DK132" s="80">
        <f t="shared" si="97"/>
        <v>1231379.8</v>
      </c>
      <c r="DL132" s="80" t="e" vm="1">
        <f>+[4]!NumLetras(DK132,"PESO","PESOS DOMINICANOS","$EE $m CON #d/100 CENTAVOS")</f>
        <v>#VALUE!</v>
      </c>
      <c r="DM132" s="80">
        <f t="shared" si="84"/>
        <v>1343207.6</v>
      </c>
      <c r="DN132" s="80" t="e" vm="1">
        <f>+[4]!NumLetras(DM132,"PESO","PESOS DOMINICANOS","$EE $m CON #d/100 CENTAVOS")</f>
        <v>#VALUE!</v>
      </c>
      <c r="DO132" s="80">
        <f t="shared" si="85"/>
        <v>111827.8</v>
      </c>
      <c r="DP132" s="80" t="e" vm="1">
        <f>+[4]!NumLetras(DO132,"PESO","PESOS DOMINICANOS","$EE $m CON #d/100 CENTAVOS")</f>
        <v>#VALUE!</v>
      </c>
      <c r="DQ132" s="80">
        <f t="shared" si="98"/>
        <v>268641.52</v>
      </c>
      <c r="DR132" s="80" t="e" vm="1">
        <f>+[4]!NumLetras(DQ132,"PESO","PESOS DOMINICANOS","$EE $m CON #d/100 CENTAVOS")</f>
        <v>#VALUE!</v>
      </c>
      <c r="DS132" s="80">
        <f t="shared" si="99"/>
        <v>13432.08</v>
      </c>
      <c r="DT132" s="80"/>
      <c r="DU132" s="37" t="str">
        <f>+VLOOKUP(D132,'RURAL XENIA'!F:H,2,0)</f>
        <v>R-33</v>
      </c>
    </row>
    <row r="133" spans="1:125" hidden="1">
      <c r="A133" s="37">
        <v>132</v>
      </c>
      <c r="B133" s="37">
        <v>132</v>
      </c>
      <c r="C133" s="26" t="s">
        <v>1715</v>
      </c>
      <c r="D133" s="37">
        <v>1000887180</v>
      </c>
      <c r="E133" s="37" t="str">
        <f>+VLOOKUP(D133,'INFORMACION DE PROVEEDORES'!C:I,2,0)</f>
        <v>010-0088718-0</v>
      </c>
      <c r="F133" s="26" t="str">
        <f>+VLOOKUP(D133,'INFORMACION DE PROVEEDORES'!C:J,4,0)</f>
        <v>ROBERT ALBERTO SANCHEZ AGRAMONTE</v>
      </c>
      <c r="G133" s="37" t="str">
        <f>+VLOOKUP(D133,'INFORMACION DE PROVEEDORES'!C:K,5,0)</f>
        <v>010-0088718-0</v>
      </c>
      <c r="H133" s="26" t="str">
        <f>+VLOOKUP(D133,'INFORMACION DE PROVEEDORES'!C:L,7,0)</f>
        <v>TORTUGUERO NO. 39, SIMON STRIDEL, AZUA</v>
      </c>
      <c r="I133" s="37" t="str">
        <f>+VLOOKUP(D133,'INFORMACION DE PROVEEDORES'!C:M,3,0)</f>
        <v xml:space="preserve"> FÍSICA</v>
      </c>
      <c r="J133" s="37">
        <v>1</v>
      </c>
      <c r="K133" s="37">
        <v>336</v>
      </c>
      <c r="L133" s="37">
        <v>23</v>
      </c>
      <c r="M133" s="37">
        <f t="shared" si="86"/>
        <v>920</v>
      </c>
      <c r="N133" s="189">
        <v>60.180000000000007</v>
      </c>
      <c r="O133" s="80">
        <f>+L133*'PRECIOS SEGUN ADJ (RURAL)'!$B$2*'PRECIOS SEGUN ADJ (RURAL)'!$C$2</f>
        <v>55365.600000000006</v>
      </c>
      <c r="P133" s="80" t="e" vm="1">
        <f>+[4]!NumLetras(O133,"PESO","PESOS DOMINICANOS","$EE $m CON #d/100 CENTAVOS")</f>
        <v>#VALUE!</v>
      </c>
      <c r="Q133" s="80">
        <f t="shared" si="87"/>
        <v>8858.5</v>
      </c>
      <c r="R133" s="165">
        <v>4</v>
      </c>
      <c r="S133" s="37">
        <f t="shared" si="68"/>
        <v>160</v>
      </c>
      <c r="T133" s="189">
        <v>33</v>
      </c>
      <c r="U133" s="80">
        <f>+R133*'PRECIOS SEGUN ADJ (RURAL)'!$B$3*'PRECIOS SEGUN ADJ (RURAL)'!$C$3</f>
        <v>5280</v>
      </c>
      <c r="V133" s="80" t="e" vm="1">
        <f>+[4]!NumLetras(U133,"PESO","PESOS DOMINICANOS","$EE $m CON #d/100 CENTAVOS")</f>
        <v>#VALUE!</v>
      </c>
      <c r="W133" s="165">
        <v>51</v>
      </c>
      <c r="X133" s="37">
        <f t="shared" si="69"/>
        <v>2040</v>
      </c>
      <c r="Y133" s="189">
        <v>87.91</v>
      </c>
      <c r="Z133" s="80">
        <f>+W133*'PRECIOS SEGUN ADJ (RURAL)'!$B$4*'PRECIOS SEGUN ADJ (RURAL)'!$C$4</f>
        <v>179336.4</v>
      </c>
      <c r="AA133" s="80" t="e" vm="1">
        <f>+[4]!NumLetras(Z133,"PESO","PESOS DOMINICANOS","$EE $m CON #d/100 CENTAVOS")</f>
        <v>#VALUE!</v>
      </c>
      <c r="AB133" s="80">
        <f t="shared" si="88"/>
        <v>32280.55</v>
      </c>
      <c r="AC133" s="165">
        <v>62</v>
      </c>
      <c r="AD133" s="37">
        <f t="shared" si="70"/>
        <v>2480</v>
      </c>
      <c r="AE133" s="189">
        <v>53.95</v>
      </c>
      <c r="AF133" s="80">
        <f>+AC133*'PRECIOS SEGUN ADJ (RURAL)'!$B$5*'PRECIOS SEGUN ADJ (RURAL)'!$C$5</f>
        <v>133796</v>
      </c>
      <c r="AG133" s="80" t="e" vm="1">
        <f>+[4]!NumLetras(AF133,"PESO","PESOS DOMINICANOS","$EE $m CON #d/100 CENTAVOS")</f>
        <v>#VALUE!</v>
      </c>
      <c r="AH133" s="165">
        <v>8</v>
      </c>
      <c r="AI133" s="37">
        <f t="shared" si="71"/>
        <v>320</v>
      </c>
      <c r="AJ133" s="189">
        <v>29.05</v>
      </c>
      <c r="AK133" s="80">
        <f>+AH133*'PRECIOS SEGUN ADJ (RURAL)'!$B$6*'PRECIOS SEGUN ADJ (RURAL)'!$C$6</f>
        <v>9296</v>
      </c>
      <c r="AL133" s="80" t="e" vm="1">
        <f>+[4]!NumLetras(AK133,"PESO","PESOS DOMINICANOS","$EE $m CON #d/100 CENTAVOS")</f>
        <v>#VALUE!</v>
      </c>
      <c r="AM133" s="80">
        <f t="shared" si="89"/>
        <v>1487.36</v>
      </c>
      <c r="AN133" s="165">
        <v>4</v>
      </c>
      <c r="AO133" s="37">
        <f t="shared" si="72"/>
        <v>160</v>
      </c>
      <c r="AP133" s="189">
        <v>304.44</v>
      </c>
      <c r="AQ133" s="80">
        <f>+AN133*'PRECIOS SEGUN ADJ (RURAL)'!$B$7*'PRECIOS SEGUN ADJ (RURAL)'!$C$7</f>
        <v>48710.400000000001</v>
      </c>
      <c r="AR133" s="80" t="e" vm="1">
        <f>+[4]!NumLetras(AQ133,"PESO","PESOS DOMINICANOS","$EE $m CON #d/100 CENTAVOS")</f>
        <v>#VALUE!</v>
      </c>
      <c r="AS133" s="80">
        <f t="shared" si="90"/>
        <v>8767.8700000000008</v>
      </c>
      <c r="AT133" s="165">
        <v>4</v>
      </c>
      <c r="AU133" s="37">
        <f t="shared" si="73"/>
        <v>160</v>
      </c>
      <c r="AV133" s="189">
        <v>140.38999999999999</v>
      </c>
      <c r="AW133" s="80">
        <f>+AT133*'PRECIOS SEGUN ADJ (RURAL)'!$B$8*'PRECIOS SEGUN ADJ (RURAL)'!$C$8</f>
        <v>22462.399999999998</v>
      </c>
      <c r="AX133" s="80" t="e" vm="1">
        <f>+[4]!NumLetras(AW133,"PESO","PESOS DOMINICANOS","$EE $m CON #d/100 CENTAVOS")</f>
        <v>#VALUE!</v>
      </c>
      <c r="AY133" s="80">
        <f t="shared" si="91"/>
        <v>4043.23</v>
      </c>
      <c r="AZ133" s="165">
        <v>15</v>
      </c>
      <c r="BA133" s="37">
        <f t="shared" si="74"/>
        <v>600</v>
      </c>
      <c r="BB133" s="189">
        <v>68.099999999999994</v>
      </c>
      <c r="BC133" s="80">
        <f>+AZ133*'PRECIOS SEGUN ADJ (RURAL)'!$B$9*'PRECIOS SEGUN ADJ (RURAL)'!$C$9</f>
        <v>40859.999999999993</v>
      </c>
      <c r="BD133" s="80" t="e" vm="1">
        <f>+[4]!NumLetras(BC133,"PESO","PESOS DOMINICANOS","$EE $m CON #d/100 CENTAVOS")</f>
        <v>#VALUE!</v>
      </c>
      <c r="BE133" s="165">
        <v>336</v>
      </c>
      <c r="BF133" s="37">
        <f t="shared" si="92"/>
        <v>6720</v>
      </c>
      <c r="BG133" s="189">
        <v>5.5</v>
      </c>
      <c r="BH133" s="80">
        <f>+BE133*'PRECIOS SEGUN ADJ (RURAL)'!$B$10*'PRECIOS SEGUN ADJ (RURAL)'!$C$10</f>
        <v>36960</v>
      </c>
      <c r="BI133" s="80" t="e" vm="1">
        <f>+[4]!NumLetras(BH133,"PESO","PESOS DOMINICANOS","$EE $m CON #d/100 CENTAVOS")</f>
        <v>#VALUE!</v>
      </c>
      <c r="BJ133" s="165">
        <v>336</v>
      </c>
      <c r="BK133" s="37">
        <f t="shared" si="75"/>
        <v>13440</v>
      </c>
      <c r="BL133" s="189">
        <v>7.1500000000000012</v>
      </c>
      <c r="BM133" s="80">
        <f>+BJ133*'PRECIOS SEGUN ADJ (RURAL)'!$B$11*'PRECIOS SEGUN ADJ (RURAL)'!$C$11</f>
        <v>96096</v>
      </c>
      <c r="BN133" s="80" t="e" vm="1">
        <f>+[4]!NumLetras(BM133,"PESO","PESOS DOMINICANOS","$EE $m CON #d/100 CENTAVOS")</f>
        <v>#VALUE!</v>
      </c>
      <c r="BO133" s="165">
        <v>336</v>
      </c>
      <c r="BP133" s="37">
        <f t="shared" si="76"/>
        <v>13440</v>
      </c>
      <c r="BQ133" s="189">
        <v>6.84</v>
      </c>
      <c r="BR133" s="80">
        <f>+BO133*'PRECIOS SEGUN ADJ (RURAL)'!$B$12*'PRECIOS SEGUN ADJ (RURAL)'!$C$12</f>
        <v>91929.599999999991</v>
      </c>
      <c r="BS133" s="80" t="e" vm="1">
        <f>+[4]!NumLetras(BR133,"PESO","PESOS DOMINICANOS","$EE $m CON #d/100 CENTAVOS")</f>
        <v>#VALUE!</v>
      </c>
      <c r="BT133" s="193">
        <v>43</v>
      </c>
      <c r="BU133" s="194">
        <f t="shared" si="77"/>
        <v>1720</v>
      </c>
      <c r="BV133" s="195">
        <v>21.68</v>
      </c>
      <c r="BW133" s="196">
        <f>+BT133*'PRECIOS SEGUN ADJ (RURAL)'!$B$13*'PRECIOS SEGUN ADJ (RURAL)'!$C$13</f>
        <v>37289.599999999999</v>
      </c>
      <c r="BX133" s="196" t="e" vm="1">
        <f>+[4]!NumLetras(BW133,"PESO","PESOS DOMINICANOS","$EE $m CON #d/100 CENTAVOS")</f>
        <v>#VALUE!</v>
      </c>
      <c r="BY133" s="165">
        <v>336</v>
      </c>
      <c r="BZ133" s="37">
        <f t="shared" si="78"/>
        <v>13440</v>
      </c>
      <c r="CA133" s="189">
        <v>6.5999999999999988</v>
      </c>
      <c r="CB133" s="80">
        <f>+BY133*'PRECIOS SEGUN ADJ (RURAL)'!$B$14*'PRECIOS SEGUN ADJ (RURAL)'!$C$14</f>
        <v>88704</v>
      </c>
      <c r="CC133" s="80" t="e" vm="1">
        <f>+[4]!NumLetras(CB133,"PESO","PESOS DOMINICANOS","$EE $m CON #d/100 CENTAVOS")</f>
        <v>#VALUE!</v>
      </c>
      <c r="CD133" s="165">
        <v>12</v>
      </c>
      <c r="CE133" s="37">
        <f t="shared" si="79"/>
        <v>480</v>
      </c>
      <c r="CF133" s="189">
        <v>82.59999999999998</v>
      </c>
      <c r="CG133" s="80">
        <f>+CD133*'PRECIOS SEGUN ADJ (RURAL)'!$B$15*'PRECIOS SEGUN ADJ (RURAL)'!$C$15</f>
        <v>39648</v>
      </c>
      <c r="CH133" s="80" t="e" vm="1">
        <f>+[4]!NumLetras(CG133,"PESO","PESOS DOMINICANOS","$EE $m CON #d/100 CENTAVOS")</f>
        <v>#VALUE!</v>
      </c>
      <c r="CI133" s="80">
        <f t="shared" si="93"/>
        <v>7136.64</v>
      </c>
      <c r="CJ133" s="197">
        <v>336</v>
      </c>
      <c r="CK133" s="198">
        <f t="shared" si="94"/>
        <v>6720</v>
      </c>
      <c r="CL133" s="199">
        <v>5.5</v>
      </c>
      <c r="CM133" s="200">
        <f>+CJ133*'PRECIOS SEGUN ADJ (RURAL)'!$B$16*'PRECIOS SEGUN ADJ (RURAL)'!$C$16</f>
        <v>36960</v>
      </c>
      <c r="CN133" s="200" t="e" vm="1">
        <f>+[4]!NumLetras(CM133,"PESO","PESOS DOMINICANOS","$EE $m CON #d/100 CENTAVOS")</f>
        <v>#VALUE!</v>
      </c>
      <c r="CO133" s="165">
        <v>336</v>
      </c>
      <c r="CP133" s="37">
        <f t="shared" si="80"/>
        <v>13440</v>
      </c>
      <c r="CQ133" s="189">
        <v>23.059999999999995</v>
      </c>
      <c r="CR133" s="80">
        <f>+CO133*'PRECIOS SEGUN ADJ (RURAL)'!$B$17*'PRECIOS SEGUN ADJ (RURAL)'!$C$17</f>
        <v>309926.40000000002</v>
      </c>
      <c r="CS133" s="80" t="e" vm="1">
        <f>+[4]!NumLetras(CR133,"PESO","PESOS DOMINICANOS","$EE $m CON #d/100 CENTAVOS")</f>
        <v>#VALUE!</v>
      </c>
      <c r="CT133" s="201">
        <v>19</v>
      </c>
      <c r="CU133" s="202">
        <f t="shared" si="81"/>
        <v>760</v>
      </c>
      <c r="CV133" s="203">
        <v>220</v>
      </c>
      <c r="CW133" s="204">
        <f>+CT133*'PRECIOS SEGUN ADJ (RURAL)'!$B$18*'PRECIOS SEGUN ADJ (RURAL)'!$C$18</f>
        <v>167200</v>
      </c>
      <c r="CX133" s="204" t="e" vm="1">
        <f>+[4]!NumLetras(CW133,"PESO","PESOS DOMINICANOS","$EE $m CON #d/100 CENTAVOS")</f>
        <v>#VALUE!</v>
      </c>
      <c r="CY133" s="204">
        <f t="shared" si="95"/>
        <v>30096</v>
      </c>
      <c r="CZ133" s="165">
        <v>14</v>
      </c>
      <c r="DA133" s="37">
        <f t="shared" si="82"/>
        <v>560</v>
      </c>
      <c r="DB133" s="189">
        <v>21.83</v>
      </c>
      <c r="DC133" s="80">
        <f>+CZ133*'PRECIOS SEGUN ADJ (RURAL)'!$B$19*'PRECIOS SEGUN ADJ (RURAL)'!$C$19</f>
        <v>12224.8</v>
      </c>
      <c r="DD133" s="80" t="e" vm="1">
        <f>+[4]!NumLetras(DC133,"PESO","PESOS DOMINICANOS","$EE $m CON #d/100 CENTAVOS")</f>
        <v>#VALUE!</v>
      </c>
      <c r="DE133" s="80">
        <f t="shared" si="96"/>
        <v>2200.46</v>
      </c>
      <c r="DF133" s="165">
        <v>49</v>
      </c>
      <c r="DG133" s="37">
        <f t="shared" si="83"/>
        <v>1960</v>
      </c>
      <c r="DH133" s="189">
        <v>33</v>
      </c>
      <c r="DI133" s="80">
        <f>+DF133*'PRECIOS SEGUN ADJ (RURAL)'!$B$20*'PRECIOS SEGUN ADJ (RURAL)'!$C$20</f>
        <v>64680</v>
      </c>
      <c r="DJ133" s="80" t="e" vm="1">
        <f>+[4]!NumLetras(DI133,"PESO","PESOS DOMINICANOS","$EE $m CON #d/100 CENTAVOS")</f>
        <v>#VALUE!</v>
      </c>
      <c r="DK133" s="80">
        <f t="shared" si="97"/>
        <v>1381854.5899999999</v>
      </c>
      <c r="DL133" s="80" t="e" vm="1">
        <f>+[4]!NumLetras(DK133,"PESO","PESOS DOMINICANOS","$EE $m CON #d/100 CENTAVOS")</f>
        <v>#VALUE!</v>
      </c>
      <c r="DM133" s="80">
        <f t="shared" si="84"/>
        <v>1476725.2</v>
      </c>
      <c r="DN133" s="80" t="e" vm="1">
        <f>+[4]!NumLetras(DM133,"PESO","PESOS DOMINICANOS","$EE $m CON #d/100 CENTAVOS")</f>
        <v>#VALUE!</v>
      </c>
      <c r="DO133" s="80">
        <f t="shared" si="85"/>
        <v>94870.610000000015</v>
      </c>
      <c r="DP133" s="80" t="e" vm="1">
        <f>+[4]!NumLetras(DO133,"PESO","PESOS DOMINICANOS","$EE $m CON #d/100 CENTAVOS")</f>
        <v>#VALUE!</v>
      </c>
      <c r="DQ133" s="80">
        <f t="shared" si="98"/>
        <v>295345.03999999998</v>
      </c>
      <c r="DR133" s="80" t="e" vm="1">
        <f>+[4]!NumLetras(DQ133,"PESO","PESOS DOMINICANOS","$EE $m CON #d/100 CENTAVOS")</f>
        <v>#VALUE!</v>
      </c>
      <c r="DS133" s="80">
        <f t="shared" si="99"/>
        <v>14767.25</v>
      </c>
      <c r="DT133" s="80"/>
      <c r="DU133" s="37" t="str">
        <f>+VLOOKUP(D133,'RURAL XENIA'!F:H,2,0)</f>
        <v>R-48</v>
      </c>
    </row>
    <row r="134" spans="1:125" hidden="1">
      <c r="A134" s="37">
        <v>133</v>
      </c>
      <c r="B134" s="37">
        <v>133</v>
      </c>
      <c r="C134" s="26" t="s">
        <v>3689</v>
      </c>
      <c r="D134" s="37">
        <v>132293916</v>
      </c>
      <c r="E134" s="37">
        <f>+VLOOKUP(D134,'INFORMACION DE PROVEEDORES'!C:I,2,0)</f>
        <v>132293916</v>
      </c>
      <c r="F134" s="26" t="str">
        <f>+VLOOKUP(D134,'INFORMACION DE PROVEEDORES'!C:J,4,0)</f>
        <v>RUTH MARIA DE LA CRUZ PEREZ</v>
      </c>
      <c r="G134" s="37" t="str">
        <f>+VLOOKUP(D134,'INFORMACION DE PROVEEDORES'!C:K,5,0)</f>
        <v>026-0027611-3</v>
      </c>
      <c r="H134" s="26" t="str">
        <f>+VLOOKUP(D134,'INFORMACION DE PROVEEDORES'!C:L,7,0)</f>
        <v xml:space="preserve">CALLE 15, NO. 83, VILLA HERMOSA, LA ROMANA </v>
      </c>
      <c r="I134" s="37" t="str">
        <f>+VLOOKUP(D134,'INFORMACION DE PROVEEDORES'!C:M,3,0)</f>
        <v xml:space="preserve"> JURÍDICA</v>
      </c>
      <c r="J134" s="37">
        <v>4</v>
      </c>
      <c r="K134" s="37">
        <v>145</v>
      </c>
      <c r="L134" s="37">
        <v>11</v>
      </c>
      <c r="M134" s="37">
        <f t="shared" si="86"/>
        <v>440</v>
      </c>
      <c r="N134" s="189">
        <v>60.180000000000007</v>
      </c>
      <c r="O134" s="80">
        <f>+L134*'PRECIOS SEGUN ADJ (RURAL)'!$B$2*'PRECIOS SEGUN ADJ (RURAL)'!$C$2</f>
        <v>26479.200000000001</v>
      </c>
      <c r="P134" s="80" t="e" vm="1">
        <f>+[4]!NumLetras(O134,"PESO","PESOS DOMINICANOS","$EE $m CON #d/100 CENTAVOS")</f>
        <v>#VALUE!</v>
      </c>
      <c r="Q134" s="80">
        <f t="shared" si="87"/>
        <v>4236.67</v>
      </c>
      <c r="R134" s="165">
        <v>5</v>
      </c>
      <c r="S134" s="37">
        <f t="shared" si="68"/>
        <v>200</v>
      </c>
      <c r="T134" s="189">
        <v>33</v>
      </c>
      <c r="U134" s="80">
        <f>+R134*'PRECIOS SEGUN ADJ (RURAL)'!$B$3*'PRECIOS SEGUN ADJ (RURAL)'!$C$3</f>
        <v>6600</v>
      </c>
      <c r="V134" s="80" t="e" vm="1">
        <f>+[4]!NumLetras(U134,"PESO","PESOS DOMINICANOS","$EE $m CON #d/100 CENTAVOS")</f>
        <v>#VALUE!</v>
      </c>
      <c r="W134" s="165">
        <v>24</v>
      </c>
      <c r="X134" s="37">
        <f t="shared" si="69"/>
        <v>960</v>
      </c>
      <c r="Y134" s="189">
        <v>87.91</v>
      </c>
      <c r="Z134" s="80">
        <f>+W134*'PRECIOS SEGUN ADJ (RURAL)'!$B$4*'PRECIOS SEGUN ADJ (RURAL)'!$C$4</f>
        <v>84393.600000000006</v>
      </c>
      <c r="AA134" s="80" t="e" vm="1">
        <f>+[4]!NumLetras(Z134,"PESO","PESOS DOMINICANOS","$EE $m CON #d/100 CENTAVOS")</f>
        <v>#VALUE!</v>
      </c>
      <c r="AB134" s="80">
        <f t="shared" si="88"/>
        <v>15190.85</v>
      </c>
      <c r="AC134" s="165">
        <v>29</v>
      </c>
      <c r="AD134" s="37">
        <f t="shared" si="70"/>
        <v>1160</v>
      </c>
      <c r="AE134" s="189">
        <v>53.95</v>
      </c>
      <c r="AF134" s="80">
        <f>+AC134*'PRECIOS SEGUN ADJ (RURAL)'!$B$5*'PRECIOS SEGUN ADJ (RURAL)'!$C$5</f>
        <v>62582.000000000007</v>
      </c>
      <c r="AG134" s="80" t="e" vm="1">
        <f>+[4]!NumLetras(AF134,"PESO","PESOS DOMINICANOS","$EE $m CON #d/100 CENTAVOS")</f>
        <v>#VALUE!</v>
      </c>
      <c r="AH134" s="165">
        <v>6</v>
      </c>
      <c r="AI134" s="37">
        <f t="shared" si="71"/>
        <v>240</v>
      </c>
      <c r="AJ134" s="189">
        <v>29.05</v>
      </c>
      <c r="AK134" s="80">
        <f>+AH134*'PRECIOS SEGUN ADJ (RURAL)'!$B$6*'PRECIOS SEGUN ADJ (RURAL)'!$C$6</f>
        <v>6972</v>
      </c>
      <c r="AL134" s="80" t="e" vm="1">
        <f>+[4]!NumLetras(AK134,"PESO","PESOS DOMINICANOS","$EE $m CON #d/100 CENTAVOS")</f>
        <v>#VALUE!</v>
      </c>
      <c r="AM134" s="80">
        <f t="shared" si="89"/>
        <v>1115.52</v>
      </c>
      <c r="AN134" s="165">
        <v>10</v>
      </c>
      <c r="AO134" s="37">
        <f t="shared" si="72"/>
        <v>400</v>
      </c>
      <c r="AP134" s="189">
        <v>304.44</v>
      </c>
      <c r="AQ134" s="80">
        <f>+AN134*'PRECIOS SEGUN ADJ (RURAL)'!$B$7*'PRECIOS SEGUN ADJ (RURAL)'!$C$7</f>
        <v>121776</v>
      </c>
      <c r="AR134" s="80" t="e" vm="1">
        <f>+[4]!NumLetras(AQ134,"PESO","PESOS DOMINICANOS","$EE $m CON #d/100 CENTAVOS")</f>
        <v>#VALUE!</v>
      </c>
      <c r="AS134" s="80">
        <f t="shared" si="90"/>
        <v>21919.68</v>
      </c>
      <c r="AT134" s="165">
        <v>5</v>
      </c>
      <c r="AU134" s="37">
        <f t="shared" si="73"/>
        <v>200</v>
      </c>
      <c r="AV134" s="189">
        <v>140.38999999999999</v>
      </c>
      <c r="AW134" s="80">
        <f>+AT134*'PRECIOS SEGUN ADJ (RURAL)'!$B$8*'PRECIOS SEGUN ADJ (RURAL)'!$C$8</f>
        <v>28077.999999999996</v>
      </c>
      <c r="AX134" s="80" t="e" vm="1">
        <f>+[4]!NumLetras(AW134,"PESO","PESOS DOMINICANOS","$EE $m CON #d/100 CENTAVOS")</f>
        <v>#VALUE!</v>
      </c>
      <c r="AY134" s="80">
        <f t="shared" si="91"/>
        <v>5054.04</v>
      </c>
      <c r="AZ134" s="165">
        <v>9</v>
      </c>
      <c r="BA134" s="37">
        <f t="shared" si="74"/>
        <v>360</v>
      </c>
      <c r="BB134" s="189">
        <v>68.099999999999994</v>
      </c>
      <c r="BC134" s="80">
        <f>+AZ134*'PRECIOS SEGUN ADJ (RURAL)'!$B$9*'PRECIOS SEGUN ADJ (RURAL)'!$C$9</f>
        <v>24516</v>
      </c>
      <c r="BD134" s="80" t="e" vm="1">
        <f>+[4]!NumLetras(BC134,"PESO","PESOS DOMINICANOS","$EE $m CON #d/100 CENTAVOS")</f>
        <v>#VALUE!</v>
      </c>
      <c r="BE134" s="165">
        <v>145</v>
      </c>
      <c r="BF134" s="37">
        <f t="shared" si="92"/>
        <v>2900</v>
      </c>
      <c r="BG134" s="189">
        <v>5.5</v>
      </c>
      <c r="BH134" s="80">
        <f>+BE134*'PRECIOS SEGUN ADJ (RURAL)'!$B$10*'PRECIOS SEGUN ADJ (RURAL)'!$C$10</f>
        <v>15950</v>
      </c>
      <c r="BI134" s="80" t="e" vm="1">
        <f>+[4]!NumLetras(BH134,"PESO","PESOS DOMINICANOS","$EE $m CON #d/100 CENTAVOS")</f>
        <v>#VALUE!</v>
      </c>
      <c r="BJ134" s="165">
        <v>145</v>
      </c>
      <c r="BK134" s="37">
        <f t="shared" si="75"/>
        <v>5800</v>
      </c>
      <c r="BL134" s="189">
        <v>7.1500000000000012</v>
      </c>
      <c r="BM134" s="80">
        <f>+BJ134*'PRECIOS SEGUN ADJ (RURAL)'!$B$11*'PRECIOS SEGUN ADJ (RURAL)'!$C$11</f>
        <v>41470</v>
      </c>
      <c r="BN134" s="80" t="e" vm="1">
        <f>+[4]!NumLetras(BM134,"PESO","PESOS DOMINICANOS","$EE $m CON #d/100 CENTAVOS")</f>
        <v>#VALUE!</v>
      </c>
      <c r="BO134" s="165">
        <v>145</v>
      </c>
      <c r="BP134" s="37">
        <f t="shared" si="76"/>
        <v>5800</v>
      </c>
      <c r="BQ134" s="189">
        <v>6.84</v>
      </c>
      <c r="BR134" s="80">
        <f>+BO134*'PRECIOS SEGUN ADJ (RURAL)'!$B$12*'PRECIOS SEGUN ADJ (RURAL)'!$C$12</f>
        <v>39672</v>
      </c>
      <c r="BS134" s="80" t="e" vm="1">
        <f>+[4]!NumLetras(BR134,"PESO","PESOS DOMINICANOS","$EE $m CON #d/100 CENTAVOS")</f>
        <v>#VALUE!</v>
      </c>
      <c r="BT134" s="193">
        <v>20</v>
      </c>
      <c r="BU134" s="194">
        <f t="shared" si="77"/>
        <v>800</v>
      </c>
      <c r="BV134" s="195">
        <v>21.68</v>
      </c>
      <c r="BW134" s="196">
        <f>+BT134*'PRECIOS SEGUN ADJ (RURAL)'!$B$13*'PRECIOS SEGUN ADJ (RURAL)'!$C$13</f>
        <v>17344</v>
      </c>
      <c r="BX134" s="196" t="e" vm="1">
        <f>+[4]!NumLetras(BW134,"PESO","PESOS DOMINICANOS","$EE $m CON #d/100 CENTAVOS")</f>
        <v>#VALUE!</v>
      </c>
      <c r="BY134" s="165">
        <v>145</v>
      </c>
      <c r="BZ134" s="37">
        <f t="shared" si="78"/>
        <v>5800</v>
      </c>
      <c r="CA134" s="189">
        <v>6.5999999999999988</v>
      </c>
      <c r="CB134" s="80">
        <f>+BY134*'PRECIOS SEGUN ADJ (RURAL)'!$B$14*'PRECIOS SEGUN ADJ (RURAL)'!$C$14</f>
        <v>38280</v>
      </c>
      <c r="CC134" s="80" t="e" vm="1">
        <f>+[4]!NumLetras(CB134,"PESO","PESOS DOMINICANOS","$EE $m CON #d/100 CENTAVOS")</f>
        <v>#VALUE!</v>
      </c>
      <c r="CD134" s="165">
        <v>7</v>
      </c>
      <c r="CE134" s="37">
        <f t="shared" si="79"/>
        <v>280</v>
      </c>
      <c r="CF134" s="189">
        <v>82.59999999999998</v>
      </c>
      <c r="CG134" s="80">
        <f>+CD134*'PRECIOS SEGUN ADJ (RURAL)'!$B$15*'PRECIOS SEGUN ADJ (RURAL)'!$C$15</f>
        <v>23127.999999999996</v>
      </c>
      <c r="CH134" s="80" t="e" vm="1">
        <f>+[4]!NumLetras(CG134,"PESO","PESOS DOMINICANOS","$EE $m CON #d/100 CENTAVOS")</f>
        <v>#VALUE!</v>
      </c>
      <c r="CI134" s="80">
        <f t="shared" si="93"/>
        <v>4163.04</v>
      </c>
      <c r="CJ134" s="197">
        <v>145</v>
      </c>
      <c r="CK134" s="198">
        <f t="shared" si="94"/>
        <v>2900</v>
      </c>
      <c r="CL134" s="199">
        <v>5.5</v>
      </c>
      <c r="CM134" s="200">
        <f>+CJ134*'PRECIOS SEGUN ADJ (RURAL)'!$B$16*'PRECIOS SEGUN ADJ (RURAL)'!$C$16</f>
        <v>15950</v>
      </c>
      <c r="CN134" s="200" t="e" vm="1">
        <f>+[4]!NumLetras(CM134,"PESO","PESOS DOMINICANOS","$EE $m CON #d/100 CENTAVOS")</f>
        <v>#VALUE!</v>
      </c>
      <c r="CO134" s="165">
        <v>145</v>
      </c>
      <c r="CP134" s="37">
        <f t="shared" si="80"/>
        <v>5800</v>
      </c>
      <c r="CQ134" s="189">
        <v>23.059999999999995</v>
      </c>
      <c r="CR134" s="80">
        <f>+CO134*'PRECIOS SEGUN ADJ (RURAL)'!$B$17*'PRECIOS SEGUN ADJ (RURAL)'!$C$17</f>
        <v>133748</v>
      </c>
      <c r="CS134" s="80" t="e" vm="1">
        <f>+[4]!NumLetras(CR134,"PESO","PESOS DOMINICANOS","$EE $m CON #d/100 CENTAVOS")</f>
        <v>#VALUE!</v>
      </c>
      <c r="CT134" s="201">
        <v>10</v>
      </c>
      <c r="CU134" s="202">
        <f t="shared" si="81"/>
        <v>400</v>
      </c>
      <c r="CV134" s="203">
        <v>220</v>
      </c>
      <c r="CW134" s="204">
        <f>+CT134*'PRECIOS SEGUN ADJ (RURAL)'!$B$18*'PRECIOS SEGUN ADJ (RURAL)'!$C$18</f>
        <v>88000</v>
      </c>
      <c r="CX134" s="204" t="e" vm="1">
        <f>+[4]!NumLetras(CW134,"PESO","PESOS DOMINICANOS","$EE $m CON #d/100 CENTAVOS")</f>
        <v>#VALUE!</v>
      </c>
      <c r="CY134" s="204">
        <f t="shared" si="95"/>
        <v>15840</v>
      </c>
      <c r="CZ134" s="165">
        <v>8</v>
      </c>
      <c r="DA134" s="37">
        <f t="shared" si="82"/>
        <v>320</v>
      </c>
      <c r="DB134" s="189">
        <v>21.83</v>
      </c>
      <c r="DC134" s="80">
        <f>+CZ134*'PRECIOS SEGUN ADJ (RURAL)'!$B$19*'PRECIOS SEGUN ADJ (RURAL)'!$C$19</f>
        <v>6985.5999999999995</v>
      </c>
      <c r="DD134" s="80" t="e" vm="1">
        <f>+[4]!NumLetras(DC134,"PESO","PESOS DOMINICANOS","$EE $m CON #d/100 CENTAVOS")</f>
        <v>#VALUE!</v>
      </c>
      <c r="DE134" s="80">
        <f t="shared" si="96"/>
        <v>1257.4100000000001</v>
      </c>
      <c r="DF134" s="165">
        <v>23</v>
      </c>
      <c r="DG134" s="37">
        <f t="shared" si="83"/>
        <v>920</v>
      </c>
      <c r="DH134" s="189">
        <v>33</v>
      </c>
      <c r="DI134" s="80">
        <f>+DF134*'PRECIOS SEGUN ADJ (RURAL)'!$B$20*'PRECIOS SEGUN ADJ (RURAL)'!$C$20</f>
        <v>30360</v>
      </c>
      <c r="DJ134" s="80" t="e" vm="1">
        <f>+[4]!NumLetras(DI134,"PESO","PESOS DOMINICANOS","$EE $m CON #d/100 CENTAVOS")</f>
        <v>#VALUE!</v>
      </c>
      <c r="DK134" s="80">
        <f t="shared" si="97"/>
        <v>743507.19000000006</v>
      </c>
      <c r="DL134" s="80" t="e" vm="1">
        <f>+[4]!NumLetras(DK134,"PESO","PESOS DOMINICANOS","$EE $m CON #d/100 CENTAVOS")</f>
        <v>#VALUE!</v>
      </c>
      <c r="DM134" s="80">
        <f t="shared" si="84"/>
        <v>812284.4</v>
      </c>
      <c r="DN134" s="80" t="e" vm="1">
        <f>+[4]!NumLetras(DM134,"PESO","PESOS DOMINICANOS","$EE $m CON #d/100 CENTAVOS")</f>
        <v>#VALUE!</v>
      </c>
      <c r="DO134" s="80">
        <f t="shared" si="85"/>
        <v>68777.210000000006</v>
      </c>
      <c r="DP134" s="80" t="e" vm="1">
        <f>+[4]!NumLetras(DO134,"PESO","PESOS DOMINICANOS","$EE $m CON #d/100 CENTAVOS")</f>
        <v>#VALUE!</v>
      </c>
      <c r="DQ134" s="80">
        <f t="shared" si="98"/>
        <v>162456.88</v>
      </c>
      <c r="DR134" s="80" t="e" vm="1">
        <f>+[4]!NumLetras(DQ134,"PESO","PESOS DOMINICANOS","$EE $m CON #d/100 CENTAVOS")</f>
        <v>#VALUE!</v>
      </c>
      <c r="DS134" s="80">
        <f t="shared" si="99"/>
        <v>8122.84</v>
      </c>
      <c r="DT134" s="80"/>
      <c r="DU134" s="37" t="str">
        <f>+VLOOKUP(D134,'RURAL XENIA'!F:H,2,0)</f>
        <v>R-16</v>
      </c>
    </row>
    <row r="135" spans="1:125" hidden="1">
      <c r="A135" s="37">
        <v>134</v>
      </c>
      <c r="B135" s="37">
        <v>134</v>
      </c>
      <c r="C135" s="26" t="s">
        <v>3699</v>
      </c>
      <c r="D135" s="37">
        <v>132321294</v>
      </c>
      <c r="E135" s="37">
        <f>+VLOOKUP(D135,'INFORMACION DE PROVEEDORES'!C:I,2,0)</f>
        <v>132321294</v>
      </c>
      <c r="F135" s="26" t="str">
        <f>+VLOOKUP(D135,'INFORMACION DE PROVEEDORES'!C:J,4,0)</f>
        <v>IDALISA GUZMAN MARTINEZ</v>
      </c>
      <c r="G135" s="37" t="str">
        <f>+VLOOKUP(D135,'INFORMACION DE PROVEEDORES'!C:K,5,0)</f>
        <v>071-0058734-9</v>
      </c>
      <c r="H135" s="26" t="str">
        <f>+VLOOKUP(D135,'INFORMACION DE PROVEEDORES'!C:L,7,0)</f>
        <v>CALLE LUPERON, NO.50 CENTRO DE LA CIUDAD</v>
      </c>
      <c r="I135" s="37" t="str">
        <f>+VLOOKUP(D135,'INFORMACION DE PROVEEDORES'!C:M,3,0)</f>
        <v xml:space="preserve"> JURÍDICA</v>
      </c>
      <c r="J135" s="37">
        <v>1</v>
      </c>
      <c r="K135" s="37">
        <v>141</v>
      </c>
      <c r="L135" s="37">
        <v>10</v>
      </c>
      <c r="M135" s="37">
        <f t="shared" si="86"/>
        <v>400</v>
      </c>
      <c r="N135" s="189">
        <v>60.180000000000007</v>
      </c>
      <c r="O135" s="80">
        <f>+L135*'PRECIOS SEGUN ADJ (RURAL)'!$B$2*'PRECIOS SEGUN ADJ (RURAL)'!$C$2</f>
        <v>24072</v>
      </c>
      <c r="P135" s="80" t="e" vm="1">
        <f>+[4]!NumLetras(O135,"PESO","PESOS DOMINICANOS","$EE $m CON #d/100 CENTAVOS")</f>
        <v>#VALUE!</v>
      </c>
      <c r="Q135" s="80">
        <f t="shared" si="87"/>
        <v>3851.52</v>
      </c>
      <c r="R135" s="165">
        <v>2</v>
      </c>
      <c r="S135" s="37">
        <f t="shared" si="68"/>
        <v>80</v>
      </c>
      <c r="T135" s="189">
        <v>33</v>
      </c>
      <c r="U135" s="80">
        <f>+R135*'PRECIOS SEGUN ADJ (RURAL)'!$B$3*'PRECIOS SEGUN ADJ (RURAL)'!$C$3</f>
        <v>2640</v>
      </c>
      <c r="V135" s="80" t="e" vm="1">
        <f>+[4]!NumLetras(U135,"PESO","PESOS DOMINICANOS","$EE $m CON #d/100 CENTAVOS")</f>
        <v>#VALUE!</v>
      </c>
      <c r="W135" s="165">
        <v>22</v>
      </c>
      <c r="X135" s="37">
        <f t="shared" si="69"/>
        <v>880</v>
      </c>
      <c r="Y135" s="189">
        <v>87.91</v>
      </c>
      <c r="Z135" s="80">
        <f>+W135*'PRECIOS SEGUN ADJ (RURAL)'!$B$4*'PRECIOS SEGUN ADJ (RURAL)'!$C$4</f>
        <v>77360.800000000003</v>
      </c>
      <c r="AA135" s="80" t="e" vm="1">
        <f>+[4]!NumLetras(Z135,"PESO","PESOS DOMINICANOS","$EE $m CON #d/100 CENTAVOS")</f>
        <v>#VALUE!</v>
      </c>
      <c r="AB135" s="80">
        <f t="shared" si="88"/>
        <v>13924.94</v>
      </c>
      <c r="AC135" s="165">
        <v>26</v>
      </c>
      <c r="AD135" s="37">
        <f t="shared" si="70"/>
        <v>1040</v>
      </c>
      <c r="AE135" s="189">
        <v>53.95</v>
      </c>
      <c r="AF135" s="80">
        <f>+AC135*'PRECIOS SEGUN ADJ (RURAL)'!$B$5*'PRECIOS SEGUN ADJ (RURAL)'!$C$5</f>
        <v>56108</v>
      </c>
      <c r="AG135" s="80" t="e" vm="1">
        <f>+[4]!NumLetras(AF135,"PESO","PESOS DOMINICANOS","$EE $m CON #d/100 CENTAVOS")</f>
        <v>#VALUE!</v>
      </c>
      <c r="AH135" s="165">
        <v>4</v>
      </c>
      <c r="AI135" s="37">
        <f t="shared" si="71"/>
        <v>160</v>
      </c>
      <c r="AJ135" s="189">
        <v>29.05</v>
      </c>
      <c r="AK135" s="80">
        <f>+AH135*'PRECIOS SEGUN ADJ (RURAL)'!$B$6*'PRECIOS SEGUN ADJ (RURAL)'!$C$6</f>
        <v>4648</v>
      </c>
      <c r="AL135" s="80" t="e" vm="1">
        <f>+[4]!NumLetras(AK135,"PESO","PESOS DOMINICANOS","$EE $m CON #d/100 CENTAVOS")</f>
        <v>#VALUE!</v>
      </c>
      <c r="AM135" s="80">
        <f t="shared" si="89"/>
        <v>743.68</v>
      </c>
      <c r="AN135" s="165">
        <v>8</v>
      </c>
      <c r="AO135" s="37">
        <f t="shared" si="72"/>
        <v>320</v>
      </c>
      <c r="AP135" s="189">
        <v>304.44</v>
      </c>
      <c r="AQ135" s="80">
        <f>+AN135*'PRECIOS SEGUN ADJ (RURAL)'!$B$7*'PRECIOS SEGUN ADJ (RURAL)'!$C$7</f>
        <v>97420.800000000003</v>
      </c>
      <c r="AR135" s="80" t="e" vm="1">
        <f>+[4]!NumLetras(AQ135,"PESO","PESOS DOMINICANOS","$EE $m CON #d/100 CENTAVOS")</f>
        <v>#VALUE!</v>
      </c>
      <c r="AS135" s="80">
        <f t="shared" si="90"/>
        <v>17535.740000000002</v>
      </c>
      <c r="AT135" s="165">
        <v>2</v>
      </c>
      <c r="AU135" s="37">
        <f t="shared" si="73"/>
        <v>80</v>
      </c>
      <c r="AV135" s="189">
        <v>140.38999999999999</v>
      </c>
      <c r="AW135" s="80">
        <f>+AT135*'PRECIOS SEGUN ADJ (RURAL)'!$B$8*'PRECIOS SEGUN ADJ (RURAL)'!$C$8</f>
        <v>11231.199999999999</v>
      </c>
      <c r="AX135" s="80" t="e" vm="1">
        <f>+[4]!NumLetras(AW135,"PESO","PESOS DOMINICANOS","$EE $m CON #d/100 CENTAVOS")</f>
        <v>#VALUE!</v>
      </c>
      <c r="AY135" s="80">
        <f t="shared" si="91"/>
        <v>2021.62</v>
      </c>
      <c r="AZ135" s="165">
        <v>7</v>
      </c>
      <c r="BA135" s="37">
        <f t="shared" si="74"/>
        <v>280</v>
      </c>
      <c r="BB135" s="189">
        <v>68.099999999999994</v>
      </c>
      <c r="BC135" s="80">
        <f>+AZ135*'PRECIOS SEGUN ADJ (RURAL)'!$B$9*'PRECIOS SEGUN ADJ (RURAL)'!$C$9</f>
        <v>19067.999999999996</v>
      </c>
      <c r="BD135" s="80" t="e" vm="1">
        <f>+[4]!NumLetras(BC135,"PESO","PESOS DOMINICANOS","$EE $m CON #d/100 CENTAVOS")</f>
        <v>#VALUE!</v>
      </c>
      <c r="BE135" s="165">
        <v>141</v>
      </c>
      <c r="BF135" s="37">
        <f t="shared" si="92"/>
        <v>2820</v>
      </c>
      <c r="BG135" s="189">
        <v>5.5</v>
      </c>
      <c r="BH135" s="80">
        <f>+BE135*'PRECIOS SEGUN ADJ (RURAL)'!$B$10*'PRECIOS SEGUN ADJ (RURAL)'!$C$10</f>
        <v>15510</v>
      </c>
      <c r="BI135" s="80" t="e" vm="1">
        <f>+[4]!NumLetras(BH135,"PESO","PESOS DOMINICANOS","$EE $m CON #d/100 CENTAVOS")</f>
        <v>#VALUE!</v>
      </c>
      <c r="BJ135" s="165">
        <v>141</v>
      </c>
      <c r="BK135" s="37">
        <f t="shared" si="75"/>
        <v>5640</v>
      </c>
      <c r="BL135" s="189">
        <v>7.1500000000000012</v>
      </c>
      <c r="BM135" s="80">
        <f>+BJ135*'PRECIOS SEGUN ADJ (RURAL)'!$B$11*'PRECIOS SEGUN ADJ (RURAL)'!$C$11</f>
        <v>40326</v>
      </c>
      <c r="BN135" s="80" t="e" vm="1">
        <f>+[4]!NumLetras(BM135,"PESO","PESOS DOMINICANOS","$EE $m CON #d/100 CENTAVOS")</f>
        <v>#VALUE!</v>
      </c>
      <c r="BO135" s="165">
        <v>141</v>
      </c>
      <c r="BP135" s="37">
        <f t="shared" si="76"/>
        <v>5640</v>
      </c>
      <c r="BQ135" s="189">
        <v>6.84</v>
      </c>
      <c r="BR135" s="80">
        <f>+BO135*'PRECIOS SEGUN ADJ (RURAL)'!$B$12*'PRECIOS SEGUN ADJ (RURAL)'!$C$12</f>
        <v>38577.599999999999</v>
      </c>
      <c r="BS135" s="80" t="e" vm="1">
        <f>+[4]!NumLetras(BR135,"PESO","PESOS DOMINICANOS","$EE $m CON #d/100 CENTAVOS")</f>
        <v>#VALUE!</v>
      </c>
      <c r="BT135" s="193">
        <v>18</v>
      </c>
      <c r="BU135" s="194">
        <f t="shared" si="77"/>
        <v>720</v>
      </c>
      <c r="BV135" s="195">
        <v>21.68</v>
      </c>
      <c r="BW135" s="196">
        <f>+BT135*'PRECIOS SEGUN ADJ (RURAL)'!$B$13*'PRECIOS SEGUN ADJ (RURAL)'!$C$13</f>
        <v>15609.6</v>
      </c>
      <c r="BX135" s="196" t="e" vm="1">
        <f>+[4]!NumLetras(BW135,"PESO","PESOS DOMINICANOS","$EE $m CON #d/100 CENTAVOS")</f>
        <v>#VALUE!</v>
      </c>
      <c r="BY135" s="165">
        <v>141</v>
      </c>
      <c r="BZ135" s="37">
        <f t="shared" si="78"/>
        <v>5640</v>
      </c>
      <c r="CA135" s="189">
        <v>6.5999999999999988</v>
      </c>
      <c r="CB135" s="80">
        <f>+BY135*'PRECIOS SEGUN ADJ (RURAL)'!$B$14*'PRECIOS SEGUN ADJ (RURAL)'!$C$14</f>
        <v>37224</v>
      </c>
      <c r="CC135" s="80" t="e" vm="1">
        <f>+[4]!NumLetras(CB135,"PESO","PESOS DOMINICANOS","$EE $m CON #d/100 CENTAVOS")</f>
        <v>#VALUE!</v>
      </c>
      <c r="CD135" s="165">
        <v>5</v>
      </c>
      <c r="CE135" s="37">
        <f t="shared" si="79"/>
        <v>200</v>
      </c>
      <c r="CF135" s="189">
        <v>82.59999999999998</v>
      </c>
      <c r="CG135" s="80">
        <f>+CD135*'PRECIOS SEGUN ADJ (RURAL)'!$B$15*'PRECIOS SEGUN ADJ (RURAL)'!$C$15</f>
        <v>16520</v>
      </c>
      <c r="CH135" s="80" t="e" vm="1">
        <f>+[4]!NumLetras(CG135,"PESO","PESOS DOMINICANOS","$EE $m CON #d/100 CENTAVOS")</f>
        <v>#VALUE!</v>
      </c>
      <c r="CI135" s="80">
        <f t="shared" si="93"/>
        <v>2973.6</v>
      </c>
      <c r="CJ135" s="197">
        <v>141</v>
      </c>
      <c r="CK135" s="198">
        <f t="shared" si="94"/>
        <v>2820</v>
      </c>
      <c r="CL135" s="199">
        <v>5.5</v>
      </c>
      <c r="CM135" s="200">
        <f>+CJ135*'PRECIOS SEGUN ADJ (RURAL)'!$B$16*'PRECIOS SEGUN ADJ (RURAL)'!$C$16</f>
        <v>15510</v>
      </c>
      <c r="CN135" s="200" t="e" vm="1">
        <f>+[4]!NumLetras(CM135,"PESO","PESOS DOMINICANOS","$EE $m CON #d/100 CENTAVOS")</f>
        <v>#VALUE!</v>
      </c>
      <c r="CO135" s="165">
        <v>141</v>
      </c>
      <c r="CP135" s="37">
        <f t="shared" si="80"/>
        <v>5640</v>
      </c>
      <c r="CQ135" s="189">
        <v>23.059999999999995</v>
      </c>
      <c r="CR135" s="80">
        <f>+CO135*'PRECIOS SEGUN ADJ (RURAL)'!$B$17*'PRECIOS SEGUN ADJ (RURAL)'!$C$17</f>
        <v>130058.4</v>
      </c>
      <c r="CS135" s="80" t="e" vm="1">
        <f>+[4]!NumLetras(CR135,"PESO","PESOS DOMINICANOS","$EE $m CON #d/100 CENTAVOS")</f>
        <v>#VALUE!</v>
      </c>
      <c r="CT135" s="201">
        <v>8</v>
      </c>
      <c r="CU135" s="202">
        <f t="shared" si="81"/>
        <v>320</v>
      </c>
      <c r="CV135" s="203">
        <v>220</v>
      </c>
      <c r="CW135" s="204">
        <f>+CT135*'PRECIOS SEGUN ADJ (RURAL)'!$B$18*'PRECIOS SEGUN ADJ (RURAL)'!$C$18</f>
        <v>70400</v>
      </c>
      <c r="CX135" s="204" t="e" vm="1">
        <f>+[4]!NumLetras(CW135,"PESO","PESOS DOMINICANOS","$EE $m CON #d/100 CENTAVOS")</f>
        <v>#VALUE!</v>
      </c>
      <c r="CY135" s="204">
        <f t="shared" si="95"/>
        <v>12672</v>
      </c>
      <c r="CZ135" s="165">
        <v>6</v>
      </c>
      <c r="DA135" s="37">
        <f t="shared" si="82"/>
        <v>240</v>
      </c>
      <c r="DB135" s="189">
        <v>21.83</v>
      </c>
      <c r="DC135" s="80">
        <f>+CZ135*'PRECIOS SEGUN ADJ (RURAL)'!$B$19*'PRECIOS SEGUN ADJ (RURAL)'!$C$19</f>
        <v>5239.2</v>
      </c>
      <c r="DD135" s="80" t="e" vm="1">
        <f>+[4]!NumLetras(DC135,"PESO","PESOS DOMINICANOS","$EE $m CON #d/100 CENTAVOS")</f>
        <v>#VALUE!</v>
      </c>
      <c r="DE135" s="80">
        <f t="shared" si="96"/>
        <v>943.06</v>
      </c>
      <c r="DF135" s="165">
        <v>21</v>
      </c>
      <c r="DG135" s="37">
        <f t="shared" si="83"/>
        <v>840</v>
      </c>
      <c r="DH135" s="189">
        <v>33</v>
      </c>
      <c r="DI135" s="80">
        <f>+DF135*'PRECIOS SEGUN ADJ (RURAL)'!$B$20*'PRECIOS SEGUN ADJ (RURAL)'!$C$20</f>
        <v>27720</v>
      </c>
      <c r="DJ135" s="80" t="e" vm="1">
        <f>+[4]!NumLetras(DI135,"PESO","PESOS DOMINICANOS","$EE $m CON #d/100 CENTAVOS")</f>
        <v>#VALUE!</v>
      </c>
      <c r="DK135" s="80">
        <f t="shared" si="97"/>
        <v>650577.43999999983</v>
      </c>
      <c r="DL135" s="80" t="e" vm="1">
        <f>+[4]!NumLetras(DK135,"PESO","PESOS DOMINICANOS","$EE $m CON #d/100 CENTAVOS")</f>
        <v>#VALUE!</v>
      </c>
      <c r="DM135" s="80">
        <f t="shared" si="84"/>
        <v>705243.59999999986</v>
      </c>
      <c r="DN135" s="80" t="e" vm="1">
        <f>+[4]!NumLetras(DM135,"PESO","PESOS DOMINICANOS","$EE $m CON #d/100 CENTAVOS")</f>
        <v>#VALUE!</v>
      </c>
      <c r="DO135" s="80">
        <f t="shared" si="85"/>
        <v>54666.16</v>
      </c>
      <c r="DP135" s="80" t="e" vm="1">
        <f>+[4]!NumLetras(DO135,"PESO","PESOS DOMINICANOS","$EE $m CON #d/100 CENTAVOS")</f>
        <v>#VALUE!</v>
      </c>
      <c r="DQ135" s="80">
        <f t="shared" si="98"/>
        <v>141048.72</v>
      </c>
      <c r="DR135" s="80" t="e" vm="1">
        <f>+[4]!NumLetras(DQ135,"PESO","PESOS DOMINICANOS","$EE $m CON #d/100 CENTAVOS")</f>
        <v>#VALUE!</v>
      </c>
      <c r="DS135" s="80">
        <f t="shared" si="99"/>
        <v>7052.44</v>
      </c>
      <c r="DT135" s="80"/>
      <c r="DU135" s="37" t="str">
        <f>+VLOOKUP(D135,'RURAL XENIA'!F:H,2,0)</f>
        <v>R-04</v>
      </c>
    </row>
    <row r="136" spans="1:125" hidden="1">
      <c r="A136" s="37">
        <v>135</v>
      </c>
      <c r="B136" s="37">
        <v>135</v>
      </c>
      <c r="C136" s="26" t="s">
        <v>1730</v>
      </c>
      <c r="D136" s="37">
        <v>2700341635</v>
      </c>
      <c r="E136" s="37" t="str">
        <f>+VLOOKUP(D136,'INFORMACION DE PROVEEDORES'!C:I,2,0)</f>
        <v>027-0034163-5</v>
      </c>
      <c r="F136" s="26" t="str">
        <f>+VLOOKUP(D136,'INFORMACION DE PROVEEDORES'!C:J,4,0)</f>
        <v>SANDY DANIEL PUENTE GOMEZ</v>
      </c>
      <c r="G136" s="37" t="str">
        <f>+VLOOKUP(D136,'INFORMACION DE PROVEEDORES'!C:K,5,0)</f>
        <v>027-0034163-5</v>
      </c>
      <c r="H136" s="26" t="str">
        <f>+VLOOKUP(D136,'INFORMACION DE PROVEEDORES'!C:L,7,0)</f>
        <v>CALLE 27 DE FEBRERO NO.124 SECTOR GUALEY</v>
      </c>
      <c r="I136" s="37" t="str">
        <f>+VLOOKUP(D136,'INFORMACION DE PROVEEDORES'!C:M,3,0)</f>
        <v xml:space="preserve"> FÍSICA</v>
      </c>
      <c r="J136" s="37">
        <v>2</v>
      </c>
      <c r="K136" s="37">
        <v>197</v>
      </c>
      <c r="L136" s="37">
        <v>14</v>
      </c>
      <c r="M136" s="37">
        <f t="shared" si="86"/>
        <v>560</v>
      </c>
      <c r="N136" s="189">
        <v>60.180000000000007</v>
      </c>
      <c r="O136" s="80">
        <f>+L136*'PRECIOS SEGUN ADJ (RURAL)'!$B$2*'PRECIOS SEGUN ADJ (RURAL)'!$C$2</f>
        <v>33700.800000000003</v>
      </c>
      <c r="P136" s="80" t="e" vm="1">
        <f>+[4]!NumLetras(O136,"PESO","PESOS DOMINICANOS","$EE $m CON #d/100 CENTAVOS")</f>
        <v>#VALUE!</v>
      </c>
      <c r="Q136" s="80">
        <f t="shared" si="87"/>
        <v>5392.13</v>
      </c>
      <c r="R136" s="165">
        <v>3</v>
      </c>
      <c r="S136" s="37">
        <f t="shared" si="68"/>
        <v>120</v>
      </c>
      <c r="T136" s="189">
        <v>33</v>
      </c>
      <c r="U136" s="80">
        <f>+R136*'PRECIOS SEGUN ADJ (RURAL)'!$B$3*'PRECIOS SEGUN ADJ (RURAL)'!$C$3</f>
        <v>3960</v>
      </c>
      <c r="V136" s="80" t="e" vm="1">
        <f>+[4]!NumLetras(U136,"PESO","PESOS DOMINICANOS","$EE $m CON #d/100 CENTAVOS")</f>
        <v>#VALUE!</v>
      </c>
      <c r="W136" s="165">
        <v>31</v>
      </c>
      <c r="X136" s="37">
        <f t="shared" si="69"/>
        <v>1240</v>
      </c>
      <c r="Y136" s="189">
        <v>87.91</v>
      </c>
      <c r="Z136" s="80">
        <f>+W136*'PRECIOS SEGUN ADJ (RURAL)'!$B$4*'PRECIOS SEGUN ADJ (RURAL)'!$C$4</f>
        <v>109008.4</v>
      </c>
      <c r="AA136" s="80" t="e" vm="1">
        <f>+[4]!NumLetras(Z136,"PESO","PESOS DOMINICANOS","$EE $m CON #d/100 CENTAVOS")</f>
        <v>#VALUE!</v>
      </c>
      <c r="AB136" s="80">
        <f t="shared" si="88"/>
        <v>19621.509999999998</v>
      </c>
      <c r="AC136" s="165">
        <v>37</v>
      </c>
      <c r="AD136" s="37">
        <f t="shared" si="70"/>
        <v>1480</v>
      </c>
      <c r="AE136" s="189">
        <v>53.95</v>
      </c>
      <c r="AF136" s="80">
        <f>+AC136*'PRECIOS SEGUN ADJ (RURAL)'!$B$5*'PRECIOS SEGUN ADJ (RURAL)'!$C$5</f>
        <v>79846</v>
      </c>
      <c r="AG136" s="80" t="e" vm="1">
        <f>+[4]!NumLetras(AF136,"PESO","PESOS DOMINICANOS","$EE $m CON #d/100 CENTAVOS")</f>
        <v>#VALUE!</v>
      </c>
      <c r="AH136" s="165">
        <v>6</v>
      </c>
      <c r="AI136" s="37">
        <f t="shared" si="71"/>
        <v>240</v>
      </c>
      <c r="AJ136" s="189">
        <v>29.05</v>
      </c>
      <c r="AK136" s="80">
        <f>+AH136*'PRECIOS SEGUN ADJ (RURAL)'!$B$6*'PRECIOS SEGUN ADJ (RURAL)'!$C$6</f>
        <v>6972</v>
      </c>
      <c r="AL136" s="80" t="e" vm="1">
        <f>+[4]!NumLetras(AK136,"PESO","PESOS DOMINICANOS","$EE $m CON #d/100 CENTAVOS")</f>
        <v>#VALUE!</v>
      </c>
      <c r="AM136" s="80">
        <f t="shared" si="89"/>
        <v>1115.52</v>
      </c>
      <c r="AN136" s="165">
        <v>12</v>
      </c>
      <c r="AO136" s="37">
        <f t="shared" si="72"/>
        <v>480</v>
      </c>
      <c r="AP136" s="189">
        <v>304.44</v>
      </c>
      <c r="AQ136" s="80">
        <f>+AN136*'PRECIOS SEGUN ADJ (RURAL)'!$B$7*'PRECIOS SEGUN ADJ (RURAL)'!$C$7</f>
        <v>146131.19999999998</v>
      </c>
      <c r="AR136" s="80" t="e" vm="1">
        <f>+[4]!NumLetras(AQ136,"PESO","PESOS DOMINICANOS","$EE $m CON #d/100 CENTAVOS")</f>
        <v>#VALUE!</v>
      </c>
      <c r="AS136" s="80">
        <f t="shared" si="90"/>
        <v>26303.62</v>
      </c>
      <c r="AT136" s="165">
        <v>3</v>
      </c>
      <c r="AU136" s="37">
        <f t="shared" si="73"/>
        <v>120</v>
      </c>
      <c r="AV136" s="189">
        <v>140.38999999999999</v>
      </c>
      <c r="AW136" s="80">
        <f>+AT136*'PRECIOS SEGUN ADJ (RURAL)'!$B$8*'PRECIOS SEGUN ADJ (RURAL)'!$C$8</f>
        <v>16846.8</v>
      </c>
      <c r="AX136" s="80" t="e" vm="1">
        <f>+[4]!NumLetras(AW136,"PESO","PESOS DOMINICANOS","$EE $m CON #d/100 CENTAVOS")</f>
        <v>#VALUE!</v>
      </c>
      <c r="AY136" s="80">
        <f t="shared" si="91"/>
        <v>3032.42</v>
      </c>
      <c r="AZ136" s="165">
        <v>10</v>
      </c>
      <c r="BA136" s="37">
        <f t="shared" si="74"/>
        <v>400</v>
      </c>
      <c r="BB136" s="189">
        <v>68.099999999999994</v>
      </c>
      <c r="BC136" s="80">
        <f>+AZ136*'PRECIOS SEGUN ADJ (RURAL)'!$B$9*'PRECIOS SEGUN ADJ (RURAL)'!$C$9</f>
        <v>27240</v>
      </c>
      <c r="BD136" s="80" t="e" vm="1">
        <f>+[4]!NumLetras(BC136,"PESO","PESOS DOMINICANOS","$EE $m CON #d/100 CENTAVOS")</f>
        <v>#VALUE!</v>
      </c>
      <c r="BE136" s="165">
        <v>197</v>
      </c>
      <c r="BF136" s="37">
        <f t="shared" si="92"/>
        <v>3940</v>
      </c>
      <c r="BG136" s="189">
        <v>5.5</v>
      </c>
      <c r="BH136" s="80">
        <f>+BE136*'PRECIOS SEGUN ADJ (RURAL)'!$B$10*'PRECIOS SEGUN ADJ (RURAL)'!$C$10</f>
        <v>21670</v>
      </c>
      <c r="BI136" s="80" t="e" vm="1">
        <f>+[4]!NumLetras(BH136,"PESO","PESOS DOMINICANOS","$EE $m CON #d/100 CENTAVOS")</f>
        <v>#VALUE!</v>
      </c>
      <c r="BJ136" s="165">
        <v>197</v>
      </c>
      <c r="BK136" s="37">
        <f t="shared" si="75"/>
        <v>7880</v>
      </c>
      <c r="BL136" s="189">
        <v>7.1500000000000012</v>
      </c>
      <c r="BM136" s="80">
        <f>+BJ136*'PRECIOS SEGUN ADJ (RURAL)'!$B$11*'PRECIOS SEGUN ADJ (RURAL)'!$C$11</f>
        <v>56342.000000000007</v>
      </c>
      <c r="BN136" s="80" t="e" vm="1">
        <f>+[4]!NumLetras(BM136,"PESO","PESOS DOMINICANOS","$EE $m CON #d/100 CENTAVOS")</f>
        <v>#VALUE!</v>
      </c>
      <c r="BO136" s="165">
        <v>197</v>
      </c>
      <c r="BP136" s="37">
        <f t="shared" si="76"/>
        <v>7880</v>
      </c>
      <c r="BQ136" s="189">
        <v>6.84</v>
      </c>
      <c r="BR136" s="80">
        <f>+BO136*'PRECIOS SEGUN ADJ (RURAL)'!$B$12*'PRECIOS SEGUN ADJ (RURAL)'!$C$12</f>
        <v>53899.199999999997</v>
      </c>
      <c r="BS136" s="80" t="e" vm="1">
        <f>+[4]!NumLetras(BR136,"PESO","PESOS DOMINICANOS","$EE $m CON #d/100 CENTAVOS")</f>
        <v>#VALUE!</v>
      </c>
      <c r="BT136" s="193">
        <v>26</v>
      </c>
      <c r="BU136" s="194">
        <f t="shared" si="77"/>
        <v>1040</v>
      </c>
      <c r="BV136" s="195">
        <v>21.68</v>
      </c>
      <c r="BW136" s="196">
        <f>+BT136*'PRECIOS SEGUN ADJ (RURAL)'!$B$13*'PRECIOS SEGUN ADJ (RURAL)'!$C$13</f>
        <v>22547.199999999997</v>
      </c>
      <c r="BX136" s="196" t="e" vm="1">
        <f>+[4]!NumLetras(BW136,"PESO","PESOS DOMINICANOS","$EE $m CON #d/100 CENTAVOS")</f>
        <v>#VALUE!</v>
      </c>
      <c r="BY136" s="165">
        <v>197</v>
      </c>
      <c r="BZ136" s="37">
        <f t="shared" si="78"/>
        <v>7880</v>
      </c>
      <c r="CA136" s="189">
        <v>6.5999999999999988</v>
      </c>
      <c r="CB136" s="80">
        <f>+BY136*'PRECIOS SEGUN ADJ (RURAL)'!$B$14*'PRECIOS SEGUN ADJ (RURAL)'!$C$14</f>
        <v>52007.999999999993</v>
      </c>
      <c r="CC136" s="80" t="e" vm="1">
        <f>+[4]!NumLetras(CB136,"PESO","PESOS DOMINICANOS","$EE $m CON #d/100 CENTAVOS")</f>
        <v>#VALUE!</v>
      </c>
      <c r="CD136" s="165">
        <v>7</v>
      </c>
      <c r="CE136" s="37">
        <f t="shared" si="79"/>
        <v>280</v>
      </c>
      <c r="CF136" s="189">
        <v>82.59999999999998</v>
      </c>
      <c r="CG136" s="80">
        <f>+CD136*'PRECIOS SEGUN ADJ (RURAL)'!$B$15*'PRECIOS SEGUN ADJ (RURAL)'!$C$15</f>
        <v>23127.999999999996</v>
      </c>
      <c r="CH136" s="80" t="e" vm="1">
        <f>+[4]!NumLetras(CG136,"PESO","PESOS DOMINICANOS","$EE $m CON #d/100 CENTAVOS")</f>
        <v>#VALUE!</v>
      </c>
      <c r="CI136" s="80">
        <f t="shared" si="93"/>
        <v>4163.04</v>
      </c>
      <c r="CJ136" s="197">
        <v>197</v>
      </c>
      <c r="CK136" s="198">
        <f t="shared" si="94"/>
        <v>3940</v>
      </c>
      <c r="CL136" s="199">
        <v>5.5</v>
      </c>
      <c r="CM136" s="200">
        <f>+CJ136*'PRECIOS SEGUN ADJ (RURAL)'!$B$16*'PRECIOS SEGUN ADJ (RURAL)'!$C$16</f>
        <v>21670</v>
      </c>
      <c r="CN136" s="200" t="e" vm="1">
        <f>+[4]!NumLetras(CM136,"PESO","PESOS DOMINICANOS","$EE $m CON #d/100 CENTAVOS")</f>
        <v>#VALUE!</v>
      </c>
      <c r="CO136" s="165">
        <v>197</v>
      </c>
      <c r="CP136" s="37">
        <f t="shared" si="80"/>
        <v>7880</v>
      </c>
      <c r="CQ136" s="189">
        <v>23.059999999999995</v>
      </c>
      <c r="CR136" s="80">
        <f>+CO136*'PRECIOS SEGUN ADJ (RURAL)'!$B$17*'PRECIOS SEGUN ADJ (RURAL)'!$C$17</f>
        <v>181712.8</v>
      </c>
      <c r="CS136" s="80" t="e" vm="1">
        <f>+[4]!NumLetras(CR136,"PESO","PESOS DOMINICANOS","$EE $m CON #d/100 CENTAVOS")</f>
        <v>#VALUE!</v>
      </c>
      <c r="CT136" s="201">
        <v>12</v>
      </c>
      <c r="CU136" s="202">
        <f t="shared" si="81"/>
        <v>480</v>
      </c>
      <c r="CV136" s="203">
        <v>220</v>
      </c>
      <c r="CW136" s="204">
        <f>+CT136*'PRECIOS SEGUN ADJ (RURAL)'!$B$18*'PRECIOS SEGUN ADJ (RURAL)'!$C$18</f>
        <v>105600</v>
      </c>
      <c r="CX136" s="204" t="e" vm="1">
        <f>+[4]!NumLetras(CW136,"PESO","PESOS DOMINICANOS","$EE $m CON #d/100 CENTAVOS")</f>
        <v>#VALUE!</v>
      </c>
      <c r="CY136" s="204">
        <f t="shared" si="95"/>
        <v>19008</v>
      </c>
      <c r="CZ136" s="165">
        <v>8</v>
      </c>
      <c r="DA136" s="37">
        <f t="shared" si="82"/>
        <v>320</v>
      </c>
      <c r="DB136" s="189">
        <v>21.83</v>
      </c>
      <c r="DC136" s="80">
        <f>+CZ136*'PRECIOS SEGUN ADJ (RURAL)'!$B$19*'PRECIOS SEGUN ADJ (RURAL)'!$C$19</f>
        <v>6985.5999999999995</v>
      </c>
      <c r="DD136" s="80" t="e" vm="1">
        <f>+[4]!NumLetras(DC136,"PESO","PESOS DOMINICANOS","$EE $m CON #d/100 CENTAVOS")</f>
        <v>#VALUE!</v>
      </c>
      <c r="DE136" s="80">
        <f t="shared" si="96"/>
        <v>1257.4100000000001</v>
      </c>
      <c r="DF136" s="165">
        <v>29</v>
      </c>
      <c r="DG136" s="37">
        <f t="shared" si="83"/>
        <v>1160</v>
      </c>
      <c r="DH136" s="189">
        <v>33</v>
      </c>
      <c r="DI136" s="80">
        <f>+DF136*'PRECIOS SEGUN ADJ (RURAL)'!$B$20*'PRECIOS SEGUN ADJ (RURAL)'!$C$20</f>
        <v>38280</v>
      </c>
      <c r="DJ136" s="80" t="e" vm="1">
        <f>+[4]!NumLetras(DI136,"PESO","PESOS DOMINICANOS","$EE $m CON #d/100 CENTAVOS")</f>
        <v>#VALUE!</v>
      </c>
      <c r="DK136" s="80">
        <f t="shared" si="97"/>
        <v>927654.35000000009</v>
      </c>
      <c r="DL136" s="80" t="e" vm="1">
        <f>+[4]!NumLetras(DK136,"PESO","PESOS DOMINICANOS","$EE $m CON #d/100 CENTAVOS")</f>
        <v>#VALUE!</v>
      </c>
      <c r="DM136" s="80">
        <f t="shared" si="84"/>
        <v>1007548.0000000001</v>
      </c>
      <c r="DN136" s="80" t="e" vm="1">
        <f>+[4]!NumLetras(DM136,"PESO","PESOS DOMINICANOS","$EE $m CON #d/100 CENTAVOS")</f>
        <v>#VALUE!</v>
      </c>
      <c r="DO136" s="80">
        <f t="shared" si="85"/>
        <v>79893.649999999994</v>
      </c>
      <c r="DP136" s="80" t="e" vm="1">
        <f>+[4]!NumLetras(DO136,"PESO","PESOS DOMINICANOS","$EE $m CON #d/100 CENTAVOS")</f>
        <v>#VALUE!</v>
      </c>
      <c r="DQ136" s="80">
        <f t="shared" si="98"/>
        <v>201509.6</v>
      </c>
      <c r="DR136" s="80" t="e" vm="1">
        <f>+[4]!NumLetras(DQ136,"PESO","PESOS DOMINICANOS","$EE $m CON #d/100 CENTAVOS")</f>
        <v>#VALUE!</v>
      </c>
      <c r="DS136" s="80">
        <f t="shared" si="99"/>
        <v>10075.48</v>
      </c>
      <c r="DT136" s="80"/>
      <c r="DU136" s="37" t="str">
        <f>+VLOOKUP(D136,'RURAL XENIA'!F:H,2,0)</f>
        <v>R-19</v>
      </c>
    </row>
    <row r="137" spans="1:125" hidden="1">
      <c r="A137" s="37">
        <v>136</v>
      </c>
      <c r="B137" s="37">
        <v>136</v>
      </c>
      <c r="C137" s="26" t="s">
        <v>1743</v>
      </c>
      <c r="D137" s="37">
        <v>7600020783</v>
      </c>
      <c r="E137" s="37" t="str">
        <f>+VLOOKUP(D137,'INFORMACION DE PROVEEDORES'!C:I,2,0)</f>
        <v>076-0002078-3</v>
      </c>
      <c r="F137" s="26" t="str">
        <f>+VLOOKUP(D137,'INFORMACION DE PROVEEDORES'!C:J,4,0)</f>
        <v>SANTO SALVADOR CUEVAS JIMENEZ</v>
      </c>
      <c r="G137" s="37" t="str">
        <f>+VLOOKUP(D137,'INFORMACION DE PROVEEDORES'!C:K,5,0)</f>
        <v>076-0002078-3</v>
      </c>
      <c r="H137" s="26" t="str">
        <f>+VLOOKUP(D137,'INFORMACION DE PROVEEDORES'!C:L,7,0)</f>
        <v>CALLE POLONGACION  FABIAN MATOS NP.5, TAMAYO,BAHORUCO</v>
      </c>
      <c r="I137" s="37" t="str">
        <f>+VLOOKUP(D137,'INFORMACION DE PROVEEDORES'!C:M,3,0)</f>
        <v xml:space="preserve"> FÍSICA</v>
      </c>
      <c r="J137" s="37">
        <v>1</v>
      </c>
      <c r="K137" s="37">
        <v>294</v>
      </c>
      <c r="L137" s="37">
        <v>20</v>
      </c>
      <c r="M137" s="37">
        <f t="shared" si="86"/>
        <v>800</v>
      </c>
      <c r="N137" s="189">
        <v>60.180000000000007</v>
      </c>
      <c r="O137" s="80">
        <f>+L137*'PRECIOS SEGUN ADJ (RURAL)'!$B$2*'PRECIOS SEGUN ADJ (RURAL)'!$C$2</f>
        <v>48144</v>
      </c>
      <c r="P137" s="80" t="e" vm="1">
        <f>+[4]!NumLetras(O137,"PESO","PESOS DOMINICANOS","$EE $m CON #d/100 CENTAVOS")</f>
        <v>#VALUE!</v>
      </c>
      <c r="Q137" s="80">
        <f t="shared" si="87"/>
        <v>7703.04</v>
      </c>
      <c r="R137" s="165">
        <v>4</v>
      </c>
      <c r="S137" s="37">
        <f t="shared" si="68"/>
        <v>160</v>
      </c>
      <c r="T137" s="189">
        <v>33</v>
      </c>
      <c r="U137" s="80">
        <f>+R137*'PRECIOS SEGUN ADJ (RURAL)'!$B$3*'PRECIOS SEGUN ADJ (RURAL)'!$C$3</f>
        <v>5280</v>
      </c>
      <c r="V137" s="80" t="e" vm="1">
        <f>+[4]!NumLetras(U137,"PESO","PESOS DOMINICANOS","$EE $m CON #d/100 CENTAVOS")</f>
        <v>#VALUE!</v>
      </c>
      <c r="W137" s="165">
        <v>45</v>
      </c>
      <c r="X137" s="37">
        <f t="shared" si="69"/>
        <v>1800</v>
      </c>
      <c r="Y137" s="189">
        <v>87.91</v>
      </c>
      <c r="Z137" s="80">
        <f>+W137*'PRECIOS SEGUN ADJ (RURAL)'!$B$4*'PRECIOS SEGUN ADJ (RURAL)'!$C$4</f>
        <v>158238</v>
      </c>
      <c r="AA137" s="80" t="e" vm="1">
        <f>+[4]!NumLetras(Z137,"PESO","PESOS DOMINICANOS","$EE $m CON #d/100 CENTAVOS")</f>
        <v>#VALUE!</v>
      </c>
      <c r="AB137" s="80">
        <f t="shared" si="88"/>
        <v>28482.84</v>
      </c>
      <c r="AC137" s="165">
        <v>54</v>
      </c>
      <c r="AD137" s="37">
        <f t="shared" si="70"/>
        <v>2160</v>
      </c>
      <c r="AE137" s="189">
        <v>53.95</v>
      </c>
      <c r="AF137" s="80">
        <f>+AC137*'PRECIOS SEGUN ADJ (RURAL)'!$B$5*'PRECIOS SEGUN ADJ (RURAL)'!$C$5</f>
        <v>116532</v>
      </c>
      <c r="AG137" s="80" t="e" vm="1">
        <f>+[4]!NumLetras(AF137,"PESO","PESOS DOMINICANOS","$EE $m CON #d/100 CENTAVOS")</f>
        <v>#VALUE!</v>
      </c>
      <c r="AH137" s="165">
        <v>7</v>
      </c>
      <c r="AI137" s="37">
        <f t="shared" si="71"/>
        <v>280</v>
      </c>
      <c r="AJ137" s="189">
        <v>29.05</v>
      </c>
      <c r="AK137" s="80">
        <f>+AH137*'PRECIOS SEGUN ADJ (RURAL)'!$B$6*'PRECIOS SEGUN ADJ (RURAL)'!$C$6</f>
        <v>8134</v>
      </c>
      <c r="AL137" s="80" t="e" vm="1">
        <f>+[4]!NumLetras(AK137,"PESO","PESOS DOMINICANOS","$EE $m CON #d/100 CENTAVOS")</f>
        <v>#VALUE!</v>
      </c>
      <c r="AM137" s="80">
        <f t="shared" si="89"/>
        <v>1301.44</v>
      </c>
      <c r="AN137" s="165">
        <v>17</v>
      </c>
      <c r="AO137" s="37">
        <f t="shared" si="72"/>
        <v>680</v>
      </c>
      <c r="AP137" s="189">
        <v>304.44</v>
      </c>
      <c r="AQ137" s="80">
        <f>+AN137*'PRECIOS SEGUN ADJ (RURAL)'!$B$7*'PRECIOS SEGUN ADJ (RURAL)'!$C$7</f>
        <v>207019.19999999998</v>
      </c>
      <c r="AR137" s="80" t="e" vm="1">
        <f>+[4]!NumLetras(AQ137,"PESO","PESOS DOMINICANOS","$EE $m CON #d/100 CENTAVOS")</f>
        <v>#VALUE!</v>
      </c>
      <c r="AS137" s="80">
        <f t="shared" si="90"/>
        <v>37263.46</v>
      </c>
      <c r="AT137" s="165">
        <v>4</v>
      </c>
      <c r="AU137" s="37">
        <f t="shared" si="73"/>
        <v>160</v>
      </c>
      <c r="AV137" s="189">
        <v>140.38999999999999</v>
      </c>
      <c r="AW137" s="80">
        <f>+AT137*'PRECIOS SEGUN ADJ (RURAL)'!$B$8*'PRECIOS SEGUN ADJ (RURAL)'!$C$8</f>
        <v>22462.399999999998</v>
      </c>
      <c r="AX137" s="80" t="e" vm="1">
        <f>+[4]!NumLetras(AW137,"PESO","PESOS DOMINICANOS","$EE $m CON #d/100 CENTAVOS")</f>
        <v>#VALUE!</v>
      </c>
      <c r="AY137" s="80">
        <f t="shared" si="91"/>
        <v>4043.23</v>
      </c>
      <c r="AZ137" s="165">
        <v>13</v>
      </c>
      <c r="BA137" s="37">
        <f t="shared" si="74"/>
        <v>520</v>
      </c>
      <c r="BB137" s="189">
        <v>68.099999999999994</v>
      </c>
      <c r="BC137" s="80">
        <f>+AZ137*'PRECIOS SEGUN ADJ (RURAL)'!$B$9*'PRECIOS SEGUN ADJ (RURAL)'!$C$9</f>
        <v>35412</v>
      </c>
      <c r="BD137" s="80" t="e" vm="1">
        <f>+[4]!NumLetras(BC137,"PESO","PESOS DOMINICANOS","$EE $m CON #d/100 CENTAVOS")</f>
        <v>#VALUE!</v>
      </c>
      <c r="BE137" s="165">
        <v>294</v>
      </c>
      <c r="BF137" s="37">
        <f t="shared" si="92"/>
        <v>5880</v>
      </c>
      <c r="BG137" s="189">
        <v>5.5</v>
      </c>
      <c r="BH137" s="80">
        <f>+BE137*'PRECIOS SEGUN ADJ (RURAL)'!$B$10*'PRECIOS SEGUN ADJ (RURAL)'!$C$10</f>
        <v>32340</v>
      </c>
      <c r="BI137" s="80" t="e" vm="1">
        <f>+[4]!NumLetras(BH137,"PESO","PESOS DOMINICANOS","$EE $m CON #d/100 CENTAVOS")</f>
        <v>#VALUE!</v>
      </c>
      <c r="BJ137" s="165">
        <v>294</v>
      </c>
      <c r="BK137" s="37">
        <f t="shared" si="75"/>
        <v>11760</v>
      </c>
      <c r="BL137" s="189">
        <v>7.1500000000000012</v>
      </c>
      <c r="BM137" s="80">
        <f>+BJ137*'PRECIOS SEGUN ADJ (RURAL)'!$B$11*'PRECIOS SEGUN ADJ (RURAL)'!$C$11</f>
        <v>84084</v>
      </c>
      <c r="BN137" s="80" t="e" vm="1">
        <f>+[4]!NumLetras(BM137,"PESO","PESOS DOMINICANOS","$EE $m CON #d/100 CENTAVOS")</f>
        <v>#VALUE!</v>
      </c>
      <c r="BO137" s="165">
        <v>294</v>
      </c>
      <c r="BP137" s="37">
        <f t="shared" si="76"/>
        <v>11760</v>
      </c>
      <c r="BQ137" s="189">
        <v>6.84</v>
      </c>
      <c r="BR137" s="80">
        <f>+BO137*'PRECIOS SEGUN ADJ (RURAL)'!$B$12*'PRECIOS SEGUN ADJ (RURAL)'!$C$12</f>
        <v>80438.399999999994</v>
      </c>
      <c r="BS137" s="80" t="e" vm="1">
        <f>+[4]!NumLetras(BR137,"PESO","PESOS DOMINICANOS","$EE $m CON #d/100 CENTAVOS")</f>
        <v>#VALUE!</v>
      </c>
      <c r="BT137" s="193">
        <v>37</v>
      </c>
      <c r="BU137" s="194">
        <f t="shared" si="77"/>
        <v>1480</v>
      </c>
      <c r="BV137" s="195">
        <v>21.68</v>
      </c>
      <c r="BW137" s="196">
        <f>+BT137*'PRECIOS SEGUN ADJ (RURAL)'!$B$13*'PRECIOS SEGUN ADJ (RURAL)'!$C$13</f>
        <v>32086.399999999998</v>
      </c>
      <c r="BX137" s="196" t="e" vm="1">
        <f>+[4]!NumLetras(BW137,"PESO","PESOS DOMINICANOS","$EE $m CON #d/100 CENTAVOS")</f>
        <v>#VALUE!</v>
      </c>
      <c r="BY137" s="165">
        <v>294</v>
      </c>
      <c r="BZ137" s="37">
        <f t="shared" si="78"/>
        <v>11760</v>
      </c>
      <c r="CA137" s="189">
        <v>6.5999999999999988</v>
      </c>
      <c r="CB137" s="80">
        <f>+BY137*'PRECIOS SEGUN ADJ (RURAL)'!$B$14*'PRECIOS SEGUN ADJ (RURAL)'!$C$14</f>
        <v>77616</v>
      </c>
      <c r="CC137" s="80" t="e" vm="1">
        <f>+[4]!NumLetras(CB137,"PESO","PESOS DOMINICANOS","$EE $m CON #d/100 CENTAVOS")</f>
        <v>#VALUE!</v>
      </c>
      <c r="CD137" s="165">
        <v>10</v>
      </c>
      <c r="CE137" s="37">
        <f t="shared" si="79"/>
        <v>400</v>
      </c>
      <c r="CF137" s="189">
        <v>82.59999999999998</v>
      </c>
      <c r="CG137" s="80">
        <f>+CD137*'PRECIOS SEGUN ADJ (RURAL)'!$B$15*'PRECIOS SEGUN ADJ (RURAL)'!$C$15</f>
        <v>33040</v>
      </c>
      <c r="CH137" s="80" t="e" vm="1">
        <f>+[4]!NumLetras(CG137,"PESO","PESOS DOMINICANOS","$EE $m CON #d/100 CENTAVOS")</f>
        <v>#VALUE!</v>
      </c>
      <c r="CI137" s="80">
        <f t="shared" si="93"/>
        <v>5947.2</v>
      </c>
      <c r="CJ137" s="197">
        <v>294</v>
      </c>
      <c r="CK137" s="198">
        <f t="shared" si="94"/>
        <v>5880</v>
      </c>
      <c r="CL137" s="199">
        <v>5.5</v>
      </c>
      <c r="CM137" s="200">
        <f>+CJ137*'PRECIOS SEGUN ADJ (RURAL)'!$B$16*'PRECIOS SEGUN ADJ (RURAL)'!$C$16</f>
        <v>32340</v>
      </c>
      <c r="CN137" s="200" t="e" vm="1">
        <f>+[4]!NumLetras(CM137,"PESO","PESOS DOMINICANOS","$EE $m CON #d/100 CENTAVOS")</f>
        <v>#VALUE!</v>
      </c>
      <c r="CO137" s="165">
        <v>294</v>
      </c>
      <c r="CP137" s="37">
        <f t="shared" si="80"/>
        <v>11760</v>
      </c>
      <c r="CQ137" s="189">
        <v>23.059999999999995</v>
      </c>
      <c r="CR137" s="80">
        <f>+CO137*'PRECIOS SEGUN ADJ (RURAL)'!$B$17*'PRECIOS SEGUN ADJ (RURAL)'!$C$17</f>
        <v>271185.59999999998</v>
      </c>
      <c r="CS137" s="80" t="e" vm="1">
        <f>+[4]!NumLetras(CR137,"PESO","PESOS DOMINICANOS","$EE $m CON #d/100 CENTAVOS")</f>
        <v>#VALUE!</v>
      </c>
      <c r="CT137" s="201">
        <v>17</v>
      </c>
      <c r="CU137" s="202">
        <f t="shared" si="81"/>
        <v>680</v>
      </c>
      <c r="CV137" s="203">
        <v>220</v>
      </c>
      <c r="CW137" s="204">
        <f>+CT137*'PRECIOS SEGUN ADJ (RURAL)'!$B$18*'PRECIOS SEGUN ADJ (RURAL)'!$C$18</f>
        <v>149600</v>
      </c>
      <c r="CX137" s="204" t="e" vm="1">
        <f>+[4]!NumLetras(CW137,"PESO","PESOS DOMINICANOS","$EE $m CON #d/100 CENTAVOS")</f>
        <v>#VALUE!</v>
      </c>
      <c r="CY137" s="204">
        <f t="shared" si="95"/>
        <v>26928</v>
      </c>
      <c r="CZ137" s="165">
        <v>12</v>
      </c>
      <c r="DA137" s="37">
        <f t="shared" si="82"/>
        <v>480</v>
      </c>
      <c r="DB137" s="189">
        <v>21.83</v>
      </c>
      <c r="DC137" s="80">
        <f>+CZ137*'PRECIOS SEGUN ADJ (RURAL)'!$B$19*'PRECIOS SEGUN ADJ (RURAL)'!$C$19</f>
        <v>10478.4</v>
      </c>
      <c r="DD137" s="80" t="e" vm="1">
        <f>+[4]!NumLetras(DC137,"PESO","PESOS DOMINICANOS","$EE $m CON #d/100 CENTAVOS")</f>
        <v>#VALUE!</v>
      </c>
      <c r="DE137" s="80">
        <f t="shared" si="96"/>
        <v>1886.11</v>
      </c>
      <c r="DF137" s="165">
        <v>43</v>
      </c>
      <c r="DG137" s="37">
        <f t="shared" si="83"/>
        <v>1720</v>
      </c>
      <c r="DH137" s="189">
        <v>33</v>
      </c>
      <c r="DI137" s="80">
        <f>+DF137*'PRECIOS SEGUN ADJ (RURAL)'!$B$20*'PRECIOS SEGUN ADJ (RURAL)'!$C$20</f>
        <v>56760</v>
      </c>
      <c r="DJ137" s="80" t="e" vm="1">
        <f>+[4]!NumLetras(DI137,"PESO","PESOS DOMINICANOS","$EE $m CON #d/100 CENTAVOS")</f>
        <v>#VALUE!</v>
      </c>
      <c r="DK137" s="80">
        <f t="shared" si="97"/>
        <v>1347635.0799999998</v>
      </c>
      <c r="DL137" s="80" t="e" vm="1">
        <f>+[4]!NumLetras(DK137,"PESO","PESOS DOMINICANOS","$EE $m CON #d/100 CENTAVOS")</f>
        <v>#VALUE!</v>
      </c>
      <c r="DM137" s="80">
        <f t="shared" si="84"/>
        <v>1461190.4</v>
      </c>
      <c r="DN137" s="80" t="e" vm="1">
        <f>+[4]!NumLetras(DM137,"PESO","PESOS DOMINICANOS","$EE $m CON #d/100 CENTAVOS")</f>
        <v>#VALUE!</v>
      </c>
      <c r="DO137" s="80">
        <f t="shared" si="85"/>
        <v>113555.31999999999</v>
      </c>
      <c r="DP137" s="80" t="e" vm="1">
        <f>+[4]!NumLetras(DO137,"PESO","PESOS DOMINICANOS","$EE $m CON #d/100 CENTAVOS")</f>
        <v>#VALUE!</v>
      </c>
      <c r="DQ137" s="80">
        <f t="shared" si="98"/>
        <v>292238.08000000002</v>
      </c>
      <c r="DR137" s="80" t="e" vm="1">
        <f>+[4]!NumLetras(DQ137,"PESO","PESOS DOMINICANOS","$EE $m CON #d/100 CENTAVOS")</f>
        <v>#VALUE!</v>
      </c>
      <c r="DS137" s="80">
        <f t="shared" si="99"/>
        <v>14611.9</v>
      </c>
      <c r="DT137" s="80"/>
      <c r="DU137" s="37" t="str">
        <f>+VLOOKUP(D137,'RURAL XENIA'!F:H,2,0)</f>
        <v>R-11</v>
      </c>
    </row>
    <row r="138" spans="1:125" hidden="1">
      <c r="A138" s="37">
        <v>137</v>
      </c>
      <c r="B138" s="37">
        <v>137</v>
      </c>
      <c r="C138" s="26" t="s">
        <v>3700</v>
      </c>
      <c r="D138" s="37">
        <v>132234792</v>
      </c>
      <c r="E138" s="37">
        <f>+VLOOKUP(D138,'INFORMACION DE PROVEEDORES'!C:I,2,0)</f>
        <v>132234792</v>
      </c>
      <c r="F138" s="26" t="str">
        <f>+VLOOKUP(D138,'INFORMACION DE PROVEEDORES'!C:J,4,0)</f>
        <v xml:space="preserve">MABEL DENNI UREÑA </v>
      </c>
      <c r="G138" s="37" t="str">
        <f>+VLOOKUP(D138,'INFORMACION DE PROVEEDORES'!C:K,5,0)</f>
        <v>225-0077310-0</v>
      </c>
      <c r="H138" s="26" t="str">
        <f>+VLOOKUP(D138,'INFORMACION DE PROVEEDORES'!C:L,7,0)</f>
        <v xml:space="preserve">CALLE ENRIQUILLO NO. 13, PALO ALTO BARAHONA </v>
      </c>
      <c r="I138" s="37" t="str">
        <f>+VLOOKUP(D138,'INFORMACION DE PROVEEDORES'!C:M,3,0)</f>
        <v xml:space="preserve"> JURÍDICA</v>
      </c>
      <c r="J138" s="37">
        <v>5</v>
      </c>
      <c r="K138" s="37">
        <v>338</v>
      </c>
      <c r="L138" s="37">
        <v>25</v>
      </c>
      <c r="M138" s="37">
        <f t="shared" si="86"/>
        <v>1000</v>
      </c>
      <c r="N138" s="189">
        <v>60.180000000000007</v>
      </c>
      <c r="O138" s="80">
        <f>+L138*'PRECIOS SEGUN ADJ (RURAL)'!$B$2*'PRECIOS SEGUN ADJ (RURAL)'!$C$2</f>
        <v>60180</v>
      </c>
      <c r="P138" s="80" t="e" vm="1">
        <f>+[4]!NumLetras(O138,"PESO","PESOS DOMINICANOS","$EE $m CON #d/100 CENTAVOS")</f>
        <v>#VALUE!</v>
      </c>
      <c r="Q138" s="80">
        <f t="shared" si="87"/>
        <v>9628.7999999999993</v>
      </c>
      <c r="R138" s="165">
        <v>7</v>
      </c>
      <c r="S138" s="37">
        <f t="shared" si="68"/>
        <v>280</v>
      </c>
      <c r="T138" s="189">
        <v>33</v>
      </c>
      <c r="U138" s="80">
        <f>+R138*'PRECIOS SEGUN ADJ (RURAL)'!$B$3*'PRECIOS SEGUN ADJ (RURAL)'!$C$3</f>
        <v>9240</v>
      </c>
      <c r="V138" s="80" t="e" vm="1">
        <f>+[4]!NumLetras(U138,"PESO","PESOS DOMINICANOS","$EE $m CON #d/100 CENTAVOS")</f>
        <v>#VALUE!</v>
      </c>
      <c r="W138" s="165">
        <v>54</v>
      </c>
      <c r="X138" s="37">
        <f t="shared" si="69"/>
        <v>2160</v>
      </c>
      <c r="Y138" s="189">
        <v>87.91</v>
      </c>
      <c r="Z138" s="80">
        <f>+W138*'PRECIOS SEGUN ADJ (RURAL)'!$B$4*'PRECIOS SEGUN ADJ (RURAL)'!$C$4</f>
        <v>189885.59999999998</v>
      </c>
      <c r="AA138" s="80" t="e" vm="1">
        <f>+[4]!NumLetras(Z138,"PESO","PESOS DOMINICANOS","$EE $m CON #d/100 CENTAVOS")</f>
        <v>#VALUE!</v>
      </c>
      <c r="AB138" s="80">
        <f t="shared" si="88"/>
        <v>34179.410000000003</v>
      </c>
      <c r="AC138" s="165">
        <v>65</v>
      </c>
      <c r="AD138" s="37">
        <f t="shared" si="70"/>
        <v>2600</v>
      </c>
      <c r="AE138" s="189">
        <v>53.95</v>
      </c>
      <c r="AF138" s="80">
        <f>+AC138*'PRECIOS SEGUN ADJ (RURAL)'!$B$5*'PRECIOS SEGUN ADJ (RURAL)'!$C$5</f>
        <v>140270</v>
      </c>
      <c r="AG138" s="80" t="e" vm="1">
        <f>+[4]!NumLetras(AF138,"PESO","PESOS DOMINICANOS","$EE $m CON #d/100 CENTAVOS")</f>
        <v>#VALUE!</v>
      </c>
      <c r="AH138" s="165">
        <v>10</v>
      </c>
      <c r="AI138" s="37">
        <f t="shared" si="71"/>
        <v>400</v>
      </c>
      <c r="AJ138" s="189">
        <v>29.05</v>
      </c>
      <c r="AK138" s="80">
        <f>+AH138*'PRECIOS SEGUN ADJ (RURAL)'!$B$6*'PRECIOS SEGUN ADJ (RURAL)'!$C$6</f>
        <v>11620</v>
      </c>
      <c r="AL138" s="80" t="e" vm="1">
        <f>+[4]!NumLetras(AK138,"PESO","PESOS DOMINICANOS","$EE $m CON #d/100 CENTAVOS")</f>
        <v>#VALUE!</v>
      </c>
      <c r="AM138" s="80">
        <f t="shared" si="89"/>
        <v>1859.2</v>
      </c>
      <c r="AN138" s="165">
        <v>21</v>
      </c>
      <c r="AO138" s="37">
        <f t="shared" si="72"/>
        <v>840</v>
      </c>
      <c r="AP138" s="189">
        <v>304.44</v>
      </c>
      <c r="AQ138" s="80">
        <f>+AN138*'PRECIOS SEGUN ADJ (RURAL)'!$B$7*'PRECIOS SEGUN ADJ (RURAL)'!$C$7</f>
        <v>255729.59999999998</v>
      </c>
      <c r="AR138" s="80" t="e" vm="1">
        <f>+[4]!NumLetras(AQ138,"PESO","PESOS DOMINICANOS","$EE $m CON #d/100 CENTAVOS")</f>
        <v>#VALUE!</v>
      </c>
      <c r="AS138" s="80">
        <f t="shared" si="90"/>
        <v>46031.33</v>
      </c>
      <c r="AT138" s="165">
        <v>7</v>
      </c>
      <c r="AU138" s="37">
        <f t="shared" si="73"/>
        <v>280</v>
      </c>
      <c r="AV138" s="189">
        <v>140.38999999999999</v>
      </c>
      <c r="AW138" s="80">
        <f>+AT138*'PRECIOS SEGUN ADJ (RURAL)'!$B$8*'PRECIOS SEGUN ADJ (RURAL)'!$C$8</f>
        <v>39309.199999999997</v>
      </c>
      <c r="AX138" s="80" t="e" vm="1">
        <f>+[4]!NumLetras(AW138,"PESO","PESOS DOMINICANOS","$EE $m CON #d/100 CENTAVOS")</f>
        <v>#VALUE!</v>
      </c>
      <c r="AY138" s="80">
        <f t="shared" si="91"/>
        <v>7075.66</v>
      </c>
      <c r="AZ138" s="165">
        <v>18</v>
      </c>
      <c r="BA138" s="37">
        <f t="shared" si="74"/>
        <v>720</v>
      </c>
      <c r="BB138" s="189">
        <v>68.099999999999994</v>
      </c>
      <c r="BC138" s="80">
        <f>+AZ138*'PRECIOS SEGUN ADJ (RURAL)'!$B$9*'PRECIOS SEGUN ADJ (RURAL)'!$C$9</f>
        <v>49032</v>
      </c>
      <c r="BD138" s="80" t="e" vm="1">
        <f>+[4]!NumLetras(BC138,"PESO","PESOS DOMINICANOS","$EE $m CON #d/100 CENTAVOS")</f>
        <v>#VALUE!</v>
      </c>
      <c r="BE138" s="165">
        <v>338</v>
      </c>
      <c r="BF138" s="37">
        <f t="shared" si="92"/>
        <v>6760</v>
      </c>
      <c r="BG138" s="189">
        <v>5.5</v>
      </c>
      <c r="BH138" s="80">
        <f>+BE138*'PRECIOS SEGUN ADJ (RURAL)'!$B$10*'PRECIOS SEGUN ADJ (RURAL)'!$C$10</f>
        <v>37180</v>
      </c>
      <c r="BI138" s="80" t="e" vm="1">
        <f>+[4]!NumLetras(BH138,"PESO","PESOS DOMINICANOS","$EE $m CON #d/100 CENTAVOS")</f>
        <v>#VALUE!</v>
      </c>
      <c r="BJ138" s="165">
        <v>338</v>
      </c>
      <c r="BK138" s="37">
        <f t="shared" si="75"/>
        <v>13520</v>
      </c>
      <c r="BL138" s="189">
        <v>7.1500000000000012</v>
      </c>
      <c r="BM138" s="80">
        <f>+BJ138*'PRECIOS SEGUN ADJ (RURAL)'!$B$11*'PRECIOS SEGUN ADJ (RURAL)'!$C$11</f>
        <v>96668.000000000015</v>
      </c>
      <c r="BN138" s="80" t="e" vm="1">
        <f>+[4]!NumLetras(BM138,"PESO","PESOS DOMINICANOS","$EE $m CON #d/100 CENTAVOS")</f>
        <v>#VALUE!</v>
      </c>
      <c r="BO138" s="165">
        <v>338</v>
      </c>
      <c r="BP138" s="37">
        <f t="shared" si="76"/>
        <v>13520</v>
      </c>
      <c r="BQ138" s="189">
        <v>6.84</v>
      </c>
      <c r="BR138" s="80">
        <f>+BO138*'PRECIOS SEGUN ADJ (RURAL)'!$B$12*'PRECIOS SEGUN ADJ (RURAL)'!$C$12</f>
        <v>92476.800000000003</v>
      </c>
      <c r="BS138" s="80" t="e" vm="1">
        <f>+[4]!NumLetras(BR138,"PESO","PESOS DOMINICANOS","$EE $m CON #d/100 CENTAVOS")</f>
        <v>#VALUE!</v>
      </c>
      <c r="BT138" s="193">
        <v>45</v>
      </c>
      <c r="BU138" s="194">
        <f t="shared" si="77"/>
        <v>1800</v>
      </c>
      <c r="BV138" s="195">
        <v>21.68</v>
      </c>
      <c r="BW138" s="196">
        <f>+BT138*'PRECIOS SEGUN ADJ (RURAL)'!$B$13*'PRECIOS SEGUN ADJ (RURAL)'!$C$13</f>
        <v>39024</v>
      </c>
      <c r="BX138" s="196" t="e" vm="1">
        <f>+[4]!NumLetras(BW138,"PESO","PESOS DOMINICANOS","$EE $m CON #d/100 CENTAVOS")</f>
        <v>#VALUE!</v>
      </c>
      <c r="BY138" s="165">
        <v>338</v>
      </c>
      <c r="BZ138" s="37">
        <f t="shared" si="78"/>
        <v>13520</v>
      </c>
      <c r="CA138" s="189">
        <v>6.5999999999999988</v>
      </c>
      <c r="CB138" s="80">
        <f>+BY138*'PRECIOS SEGUN ADJ (RURAL)'!$B$14*'PRECIOS SEGUN ADJ (RURAL)'!$C$14</f>
        <v>89231.999999999985</v>
      </c>
      <c r="CC138" s="80" t="e" vm="1">
        <f>+[4]!NumLetras(CB138,"PESO","PESOS DOMINICANOS","$EE $m CON #d/100 CENTAVOS")</f>
        <v>#VALUE!</v>
      </c>
      <c r="CD138" s="165">
        <v>13</v>
      </c>
      <c r="CE138" s="37">
        <f t="shared" si="79"/>
        <v>520</v>
      </c>
      <c r="CF138" s="189">
        <v>82.59999999999998</v>
      </c>
      <c r="CG138" s="80">
        <f>+CD138*'PRECIOS SEGUN ADJ (RURAL)'!$B$15*'PRECIOS SEGUN ADJ (RURAL)'!$C$15</f>
        <v>42952</v>
      </c>
      <c r="CH138" s="80" t="e" vm="1">
        <f>+[4]!NumLetras(CG138,"PESO","PESOS DOMINICANOS","$EE $m CON #d/100 CENTAVOS")</f>
        <v>#VALUE!</v>
      </c>
      <c r="CI138" s="80">
        <f t="shared" si="93"/>
        <v>7731.36</v>
      </c>
      <c r="CJ138" s="197">
        <v>338</v>
      </c>
      <c r="CK138" s="198">
        <f t="shared" si="94"/>
        <v>6760</v>
      </c>
      <c r="CL138" s="199">
        <v>5.5</v>
      </c>
      <c r="CM138" s="200">
        <f>+CJ138*'PRECIOS SEGUN ADJ (RURAL)'!$B$16*'PRECIOS SEGUN ADJ (RURAL)'!$C$16</f>
        <v>37180</v>
      </c>
      <c r="CN138" s="200" t="e" vm="1">
        <f>+[4]!NumLetras(CM138,"PESO","PESOS DOMINICANOS","$EE $m CON #d/100 CENTAVOS")</f>
        <v>#VALUE!</v>
      </c>
      <c r="CO138" s="165">
        <v>338</v>
      </c>
      <c r="CP138" s="37">
        <f t="shared" si="80"/>
        <v>13520</v>
      </c>
      <c r="CQ138" s="189">
        <v>23.059999999999995</v>
      </c>
      <c r="CR138" s="80">
        <f>+CO138*'PRECIOS SEGUN ADJ (RURAL)'!$B$17*'PRECIOS SEGUN ADJ (RURAL)'!$C$17</f>
        <v>311771.2</v>
      </c>
      <c r="CS138" s="80" t="e" vm="1">
        <f>+[4]!NumLetras(CR138,"PESO","PESOS DOMINICANOS","$EE $m CON #d/100 CENTAVOS")</f>
        <v>#VALUE!</v>
      </c>
      <c r="CT138" s="201">
        <v>21</v>
      </c>
      <c r="CU138" s="202">
        <f t="shared" si="81"/>
        <v>840</v>
      </c>
      <c r="CV138" s="203">
        <v>220</v>
      </c>
      <c r="CW138" s="204">
        <f>+CT138*'PRECIOS SEGUN ADJ (RURAL)'!$B$18*'PRECIOS SEGUN ADJ (RURAL)'!$C$18</f>
        <v>184800</v>
      </c>
      <c r="CX138" s="204" t="e" vm="1">
        <f>+[4]!NumLetras(CW138,"PESO","PESOS DOMINICANOS","$EE $m CON #d/100 CENTAVOS")</f>
        <v>#VALUE!</v>
      </c>
      <c r="CY138" s="204">
        <f t="shared" si="95"/>
        <v>33264</v>
      </c>
      <c r="CZ138" s="165">
        <v>15</v>
      </c>
      <c r="DA138" s="37">
        <f t="shared" si="82"/>
        <v>600</v>
      </c>
      <c r="DB138" s="189">
        <v>21.83</v>
      </c>
      <c r="DC138" s="80">
        <f>+CZ138*'PRECIOS SEGUN ADJ (RURAL)'!$B$19*'PRECIOS SEGUN ADJ (RURAL)'!$C$19</f>
        <v>13098</v>
      </c>
      <c r="DD138" s="80" t="e" vm="1">
        <f>+[4]!NumLetras(DC138,"PESO","PESOS DOMINICANOS","$EE $m CON #d/100 CENTAVOS")</f>
        <v>#VALUE!</v>
      </c>
      <c r="DE138" s="80">
        <f t="shared" si="96"/>
        <v>2357.64</v>
      </c>
      <c r="DF138" s="165">
        <v>51</v>
      </c>
      <c r="DG138" s="37">
        <f t="shared" si="83"/>
        <v>2040</v>
      </c>
      <c r="DH138" s="189">
        <v>33</v>
      </c>
      <c r="DI138" s="80">
        <f>+DF138*'PRECIOS SEGUN ADJ (RURAL)'!$B$20*'PRECIOS SEGUN ADJ (RURAL)'!$C$20</f>
        <v>67320</v>
      </c>
      <c r="DJ138" s="80" t="e" vm="1">
        <f>+[4]!NumLetras(DI138,"PESO","PESOS DOMINICANOS","$EE $m CON #d/100 CENTAVOS")</f>
        <v>#VALUE!</v>
      </c>
      <c r="DK138" s="80">
        <f t="shared" si="97"/>
        <v>1624841</v>
      </c>
      <c r="DL138" s="80" t="e" vm="1">
        <f>+[4]!NumLetras(DK138,"PESO","PESOS DOMINICANOS","$EE $m CON #d/100 CENTAVOS")</f>
        <v>#VALUE!</v>
      </c>
      <c r="DM138" s="80">
        <f t="shared" si="84"/>
        <v>1766968.4</v>
      </c>
      <c r="DN138" s="80" t="e" vm="1">
        <f>+[4]!NumLetras(DM138,"PESO","PESOS DOMINICANOS","$EE $m CON #d/100 CENTAVOS")</f>
        <v>#VALUE!</v>
      </c>
      <c r="DO138" s="80">
        <f t="shared" si="85"/>
        <v>142127.40000000002</v>
      </c>
      <c r="DP138" s="80" t="e" vm="1">
        <f>+[4]!NumLetras(DO138,"PESO","PESOS DOMINICANOS","$EE $m CON #d/100 CENTAVOS")</f>
        <v>#VALUE!</v>
      </c>
      <c r="DQ138" s="80">
        <f t="shared" si="98"/>
        <v>353393.68</v>
      </c>
      <c r="DR138" s="80" t="e" vm="1">
        <f>+[4]!NumLetras(DQ138,"PESO","PESOS DOMINICANOS","$EE $m CON #d/100 CENTAVOS")</f>
        <v>#VALUE!</v>
      </c>
      <c r="DS138" s="80">
        <f t="shared" si="99"/>
        <v>17669.68</v>
      </c>
      <c r="DT138" s="80"/>
      <c r="DU138" s="37" t="str">
        <f>+VLOOKUP(D138,'RURAL XENIA'!F:H,2,0)</f>
        <v>R-09</v>
      </c>
    </row>
    <row r="139" spans="1:125" hidden="1">
      <c r="A139" s="37">
        <v>138</v>
      </c>
      <c r="B139" s="37">
        <v>138</v>
      </c>
      <c r="C139" s="26" t="s">
        <v>3712</v>
      </c>
      <c r="D139" s="37">
        <v>132197917</v>
      </c>
      <c r="E139" s="37">
        <f>+VLOOKUP(D139,'INFORMACION DE PROVEEDORES'!C:I,2,0)</f>
        <v>132197917</v>
      </c>
      <c r="F139" s="26" t="str">
        <f>+VLOOKUP(D139,'INFORMACION DE PROVEEDORES'!C:J,4,0)</f>
        <v>KARENT EVELING SOLANO LEON</v>
      </c>
      <c r="G139" s="37" t="str">
        <f>+VLOOKUP(D139,'INFORMACION DE PROVEEDORES'!C:K,5,0)</f>
        <v>104-0019966-6</v>
      </c>
      <c r="H139" s="26" t="str">
        <f>+VLOOKUP(D139,'INFORMACION DE PROVEEDORES'!C:L,7,0)</f>
        <v>AV. ROMULO BETANCOURT NO.281 BELLA VISTA</v>
      </c>
      <c r="I139" s="37" t="str">
        <f>+VLOOKUP(D139,'INFORMACION DE PROVEEDORES'!C:M,3,0)</f>
        <v xml:space="preserve"> JURÍDICA</v>
      </c>
      <c r="J139" s="37">
        <v>1</v>
      </c>
      <c r="K139" s="37">
        <v>258</v>
      </c>
      <c r="L139" s="37">
        <v>18</v>
      </c>
      <c r="M139" s="37">
        <f t="shared" si="86"/>
        <v>720</v>
      </c>
      <c r="N139" s="189">
        <v>60.180000000000007</v>
      </c>
      <c r="O139" s="80">
        <f>+L139*'PRECIOS SEGUN ADJ (RURAL)'!$B$2*'PRECIOS SEGUN ADJ (RURAL)'!$C$2</f>
        <v>43329.599999999999</v>
      </c>
      <c r="P139" s="80" t="e" vm="1">
        <f>+[4]!NumLetras(O139,"PESO","PESOS DOMINICANOS","$EE $m CON #d/100 CENTAVOS")</f>
        <v>#VALUE!</v>
      </c>
      <c r="Q139" s="80">
        <f t="shared" si="87"/>
        <v>6932.74</v>
      </c>
      <c r="R139" s="165">
        <v>3</v>
      </c>
      <c r="S139" s="37">
        <f t="shared" si="68"/>
        <v>120</v>
      </c>
      <c r="T139" s="189">
        <v>33</v>
      </c>
      <c r="U139" s="80">
        <f>+R139*'PRECIOS SEGUN ADJ (RURAL)'!$B$3*'PRECIOS SEGUN ADJ (RURAL)'!$C$3</f>
        <v>3960</v>
      </c>
      <c r="V139" s="80" t="e" vm="1">
        <f>+[4]!NumLetras(U139,"PESO","PESOS DOMINICANOS","$EE $m CON #d/100 CENTAVOS")</f>
        <v>#VALUE!</v>
      </c>
      <c r="W139" s="165">
        <v>40</v>
      </c>
      <c r="X139" s="37">
        <f t="shared" si="69"/>
        <v>1600</v>
      </c>
      <c r="Y139" s="189">
        <v>87.91</v>
      </c>
      <c r="Z139" s="80">
        <f>+W139*'PRECIOS SEGUN ADJ (RURAL)'!$B$4*'PRECIOS SEGUN ADJ (RURAL)'!$C$4</f>
        <v>140656</v>
      </c>
      <c r="AA139" s="80" t="e" vm="1">
        <f>+[4]!NumLetras(Z139,"PESO","PESOS DOMINICANOS","$EE $m CON #d/100 CENTAVOS")</f>
        <v>#VALUE!</v>
      </c>
      <c r="AB139" s="80">
        <f t="shared" si="88"/>
        <v>25318.080000000002</v>
      </c>
      <c r="AC139" s="165">
        <v>48</v>
      </c>
      <c r="AD139" s="37">
        <f t="shared" si="70"/>
        <v>1920</v>
      </c>
      <c r="AE139" s="189">
        <v>53.95</v>
      </c>
      <c r="AF139" s="80">
        <f>+AC139*'PRECIOS SEGUN ADJ (RURAL)'!$B$5*'PRECIOS SEGUN ADJ (RURAL)'!$C$5</f>
        <v>103584.00000000001</v>
      </c>
      <c r="AG139" s="80" t="e" vm="1">
        <f>+[4]!NumLetras(AF139,"PESO","PESOS DOMINICANOS","$EE $m CON #d/100 CENTAVOS")</f>
        <v>#VALUE!</v>
      </c>
      <c r="AH139" s="165">
        <v>6</v>
      </c>
      <c r="AI139" s="37">
        <f t="shared" si="71"/>
        <v>240</v>
      </c>
      <c r="AJ139" s="189">
        <v>29.05</v>
      </c>
      <c r="AK139" s="80">
        <f>+AH139*'PRECIOS SEGUN ADJ (RURAL)'!$B$6*'PRECIOS SEGUN ADJ (RURAL)'!$C$6</f>
        <v>6972</v>
      </c>
      <c r="AL139" s="80" t="e" vm="1">
        <f>+[4]!NumLetras(AK139,"PESO","PESOS DOMINICANOS","$EE $m CON #d/100 CENTAVOS")</f>
        <v>#VALUE!</v>
      </c>
      <c r="AM139" s="80">
        <f t="shared" si="89"/>
        <v>1115.52</v>
      </c>
      <c r="AN139" s="165">
        <v>15</v>
      </c>
      <c r="AO139" s="37">
        <f t="shared" si="72"/>
        <v>600</v>
      </c>
      <c r="AP139" s="189">
        <v>304.44</v>
      </c>
      <c r="AQ139" s="80">
        <f>+AN139*'PRECIOS SEGUN ADJ (RURAL)'!$B$7*'PRECIOS SEGUN ADJ (RURAL)'!$C$7</f>
        <v>182664</v>
      </c>
      <c r="AR139" s="80" t="e" vm="1">
        <f>+[4]!NumLetras(AQ139,"PESO","PESOS DOMINICANOS","$EE $m CON #d/100 CENTAVOS")</f>
        <v>#VALUE!</v>
      </c>
      <c r="AS139" s="80">
        <f t="shared" si="90"/>
        <v>32879.519999999997</v>
      </c>
      <c r="AT139" s="165">
        <v>3</v>
      </c>
      <c r="AU139" s="37">
        <f t="shared" si="73"/>
        <v>120</v>
      </c>
      <c r="AV139" s="189">
        <v>140.38999999999999</v>
      </c>
      <c r="AW139" s="80">
        <f>+AT139*'PRECIOS SEGUN ADJ (RURAL)'!$B$8*'PRECIOS SEGUN ADJ (RURAL)'!$C$8</f>
        <v>16846.8</v>
      </c>
      <c r="AX139" s="80" t="e" vm="1">
        <f>+[4]!NumLetras(AW139,"PESO","PESOS DOMINICANOS","$EE $m CON #d/100 CENTAVOS")</f>
        <v>#VALUE!</v>
      </c>
      <c r="AY139" s="80">
        <f t="shared" si="91"/>
        <v>3032.42</v>
      </c>
      <c r="AZ139" s="165">
        <v>12</v>
      </c>
      <c r="BA139" s="37">
        <f t="shared" si="74"/>
        <v>480</v>
      </c>
      <c r="BB139" s="189">
        <v>68.099999999999994</v>
      </c>
      <c r="BC139" s="80">
        <f>+AZ139*'PRECIOS SEGUN ADJ (RURAL)'!$B$9*'PRECIOS SEGUN ADJ (RURAL)'!$C$9</f>
        <v>32687.999999999996</v>
      </c>
      <c r="BD139" s="80" t="e" vm="1">
        <f>+[4]!NumLetras(BC139,"PESO","PESOS DOMINICANOS","$EE $m CON #d/100 CENTAVOS")</f>
        <v>#VALUE!</v>
      </c>
      <c r="BE139" s="165">
        <v>258</v>
      </c>
      <c r="BF139" s="37">
        <f t="shared" si="92"/>
        <v>5160</v>
      </c>
      <c r="BG139" s="189">
        <v>5.5</v>
      </c>
      <c r="BH139" s="80">
        <f>+BE139*'PRECIOS SEGUN ADJ (RURAL)'!$B$10*'PRECIOS SEGUN ADJ (RURAL)'!$C$10</f>
        <v>28380</v>
      </c>
      <c r="BI139" s="80" t="e" vm="1">
        <f>+[4]!NumLetras(BH139,"PESO","PESOS DOMINICANOS","$EE $m CON #d/100 CENTAVOS")</f>
        <v>#VALUE!</v>
      </c>
      <c r="BJ139" s="165">
        <v>258</v>
      </c>
      <c r="BK139" s="37">
        <f t="shared" si="75"/>
        <v>10320</v>
      </c>
      <c r="BL139" s="189">
        <v>7.1500000000000012</v>
      </c>
      <c r="BM139" s="80">
        <f>+BJ139*'PRECIOS SEGUN ADJ (RURAL)'!$B$11*'PRECIOS SEGUN ADJ (RURAL)'!$C$11</f>
        <v>73788</v>
      </c>
      <c r="BN139" s="80" t="e" vm="1">
        <f>+[4]!NumLetras(BM139,"PESO","PESOS DOMINICANOS","$EE $m CON #d/100 CENTAVOS")</f>
        <v>#VALUE!</v>
      </c>
      <c r="BO139" s="165">
        <v>258</v>
      </c>
      <c r="BP139" s="37">
        <f t="shared" si="76"/>
        <v>10320</v>
      </c>
      <c r="BQ139" s="189">
        <v>6.84</v>
      </c>
      <c r="BR139" s="80">
        <f>+BO139*'PRECIOS SEGUN ADJ (RURAL)'!$B$12*'PRECIOS SEGUN ADJ (RURAL)'!$C$12</f>
        <v>70588.800000000003</v>
      </c>
      <c r="BS139" s="80" t="e" vm="1">
        <f>+[4]!NumLetras(BR139,"PESO","PESOS DOMINICANOS","$EE $m CON #d/100 CENTAVOS")</f>
        <v>#VALUE!</v>
      </c>
      <c r="BT139" s="193">
        <v>33</v>
      </c>
      <c r="BU139" s="194">
        <f t="shared" si="77"/>
        <v>1320</v>
      </c>
      <c r="BV139" s="195">
        <v>21.68</v>
      </c>
      <c r="BW139" s="196">
        <f>+BT139*'PRECIOS SEGUN ADJ (RURAL)'!$B$13*'PRECIOS SEGUN ADJ (RURAL)'!$C$13</f>
        <v>28617.599999999999</v>
      </c>
      <c r="BX139" s="196" t="e" vm="1">
        <f>+[4]!NumLetras(BW139,"PESO","PESOS DOMINICANOS","$EE $m CON #d/100 CENTAVOS")</f>
        <v>#VALUE!</v>
      </c>
      <c r="BY139" s="165">
        <v>258</v>
      </c>
      <c r="BZ139" s="37">
        <f t="shared" si="78"/>
        <v>10320</v>
      </c>
      <c r="CA139" s="189">
        <v>6.5999999999999988</v>
      </c>
      <c r="CB139" s="80">
        <f>+BY139*'PRECIOS SEGUN ADJ (RURAL)'!$B$14*'PRECIOS SEGUN ADJ (RURAL)'!$C$14</f>
        <v>68112</v>
      </c>
      <c r="CC139" s="80" t="e" vm="1">
        <f>+[4]!NumLetras(CB139,"PESO","PESOS DOMINICANOS","$EE $m CON #d/100 CENTAVOS")</f>
        <v>#VALUE!</v>
      </c>
      <c r="CD139" s="165">
        <v>9</v>
      </c>
      <c r="CE139" s="37">
        <f t="shared" si="79"/>
        <v>360</v>
      </c>
      <c r="CF139" s="189">
        <v>82.59999999999998</v>
      </c>
      <c r="CG139" s="80">
        <f>+CD139*'PRECIOS SEGUN ADJ (RURAL)'!$B$15*'PRECIOS SEGUN ADJ (RURAL)'!$C$15</f>
        <v>29736</v>
      </c>
      <c r="CH139" s="80" t="e" vm="1">
        <f>+[4]!NumLetras(CG139,"PESO","PESOS DOMINICANOS","$EE $m CON #d/100 CENTAVOS")</f>
        <v>#VALUE!</v>
      </c>
      <c r="CI139" s="80">
        <f t="shared" si="93"/>
        <v>5352.48</v>
      </c>
      <c r="CJ139" s="197">
        <v>258</v>
      </c>
      <c r="CK139" s="198">
        <f t="shared" si="94"/>
        <v>5160</v>
      </c>
      <c r="CL139" s="199">
        <v>5.5</v>
      </c>
      <c r="CM139" s="200">
        <f>+CJ139*'PRECIOS SEGUN ADJ (RURAL)'!$B$16*'PRECIOS SEGUN ADJ (RURAL)'!$C$16</f>
        <v>28380</v>
      </c>
      <c r="CN139" s="200" t="e" vm="1">
        <f>+[4]!NumLetras(CM139,"PESO","PESOS DOMINICANOS","$EE $m CON #d/100 CENTAVOS")</f>
        <v>#VALUE!</v>
      </c>
      <c r="CO139" s="165">
        <v>258</v>
      </c>
      <c r="CP139" s="37">
        <f t="shared" si="80"/>
        <v>10320</v>
      </c>
      <c r="CQ139" s="189">
        <v>23.059999999999995</v>
      </c>
      <c r="CR139" s="80">
        <f>+CO139*'PRECIOS SEGUN ADJ (RURAL)'!$B$17*'PRECIOS SEGUN ADJ (RURAL)'!$C$17</f>
        <v>237979.19999999998</v>
      </c>
      <c r="CS139" s="80" t="e" vm="1">
        <f>+[4]!NumLetras(CR139,"PESO","PESOS DOMINICANOS","$EE $m CON #d/100 CENTAVOS")</f>
        <v>#VALUE!</v>
      </c>
      <c r="CT139" s="201">
        <v>15</v>
      </c>
      <c r="CU139" s="202">
        <f t="shared" si="81"/>
        <v>600</v>
      </c>
      <c r="CV139" s="203">
        <v>220</v>
      </c>
      <c r="CW139" s="204">
        <f>+CT139*'PRECIOS SEGUN ADJ (RURAL)'!$B$18*'PRECIOS SEGUN ADJ (RURAL)'!$C$18</f>
        <v>132000</v>
      </c>
      <c r="CX139" s="204" t="e" vm="1">
        <f>+[4]!NumLetras(CW139,"PESO","PESOS DOMINICANOS","$EE $m CON #d/100 CENTAVOS")</f>
        <v>#VALUE!</v>
      </c>
      <c r="CY139" s="204">
        <f t="shared" si="95"/>
        <v>23760</v>
      </c>
      <c r="CZ139" s="165">
        <v>11</v>
      </c>
      <c r="DA139" s="37">
        <f t="shared" si="82"/>
        <v>440</v>
      </c>
      <c r="DB139" s="189">
        <v>21.83</v>
      </c>
      <c r="DC139" s="80">
        <f>+CZ139*'PRECIOS SEGUN ADJ (RURAL)'!$B$19*'PRECIOS SEGUN ADJ (RURAL)'!$C$19</f>
        <v>9605.2000000000007</v>
      </c>
      <c r="DD139" s="80" t="e" vm="1">
        <f>+[4]!NumLetras(DC139,"PESO","PESOS DOMINICANOS","$EE $m CON #d/100 CENTAVOS")</f>
        <v>#VALUE!</v>
      </c>
      <c r="DE139" s="80">
        <f t="shared" si="96"/>
        <v>1728.94</v>
      </c>
      <c r="DF139" s="165">
        <v>37</v>
      </c>
      <c r="DG139" s="37">
        <f t="shared" si="83"/>
        <v>1480</v>
      </c>
      <c r="DH139" s="189">
        <v>33</v>
      </c>
      <c r="DI139" s="80">
        <f>+DF139*'PRECIOS SEGUN ADJ (RURAL)'!$B$20*'PRECIOS SEGUN ADJ (RURAL)'!$C$20</f>
        <v>48840</v>
      </c>
      <c r="DJ139" s="80" t="e" vm="1">
        <f>+[4]!NumLetras(DI139,"PESO","PESOS DOMINICANOS","$EE $m CON #d/100 CENTAVOS")</f>
        <v>#VALUE!</v>
      </c>
      <c r="DK139" s="80">
        <f t="shared" si="97"/>
        <v>1186607.5000000002</v>
      </c>
      <c r="DL139" s="80" t="e" vm="1">
        <f>+[4]!NumLetras(DK139,"PESO","PESOS DOMINICANOS","$EE $m CON #d/100 CENTAVOS")</f>
        <v>#VALUE!</v>
      </c>
      <c r="DM139" s="80">
        <f t="shared" si="84"/>
        <v>1286727.2000000002</v>
      </c>
      <c r="DN139" s="80" t="e" vm="1">
        <f>+[4]!NumLetras(DM139,"PESO","PESOS DOMINICANOS","$EE $m CON #d/100 CENTAVOS")</f>
        <v>#VALUE!</v>
      </c>
      <c r="DO139" s="80">
        <f t="shared" si="85"/>
        <v>100119.69999999998</v>
      </c>
      <c r="DP139" s="80" t="e" vm="1">
        <f>+[4]!NumLetras(DO139,"PESO","PESOS DOMINICANOS","$EE $m CON #d/100 CENTAVOS")</f>
        <v>#VALUE!</v>
      </c>
      <c r="DQ139" s="80">
        <f t="shared" si="98"/>
        <v>257345.44</v>
      </c>
      <c r="DR139" s="80" t="e" vm="1">
        <f>+[4]!NumLetras(DQ139,"PESO","PESOS DOMINICANOS","$EE $m CON #d/100 CENTAVOS")</f>
        <v>#VALUE!</v>
      </c>
      <c r="DS139" s="80">
        <f t="shared" si="99"/>
        <v>12867.27</v>
      </c>
      <c r="DT139" s="80"/>
      <c r="DU139" s="37" t="str">
        <f>+VLOOKUP(D139,'RURAL XENIA'!F:H,2,0)</f>
        <v>R-30</v>
      </c>
    </row>
    <row r="140" spans="1:125" hidden="1">
      <c r="A140" s="37">
        <v>139</v>
      </c>
      <c r="B140" s="37">
        <v>139</v>
      </c>
      <c r="C140" s="26" t="s">
        <v>1753</v>
      </c>
      <c r="D140" s="37">
        <v>102344157</v>
      </c>
      <c r="E140" s="37" t="str">
        <f>+VLOOKUP(D140,'INFORMACION DE PROVEEDORES'!C:I,2,0)</f>
        <v>001-0234415-7</v>
      </c>
      <c r="F140" s="26" t="str">
        <f>+VLOOKUP(D140,'INFORMACION DE PROVEEDORES'!C:J,4,0)</f>
        <v>SILCILIA ROMERO CALDERON</v>
      </c>
      <c r="G140" s="37" t="str">
        <f>+VLOOKUP(D140,'INFORMACION DE PROVEEDORES'!C:K,5,0)</f>
        <v>001-0234415-7</v>
      </c>
      <c r="H140" s="26" t="str">
        <f>+VLOOKUP(D140,'INFORMACION DE PROVEEDORES'!C:L,7,0)</f>
        <v>FEDERICO MATOS, ESQUINA LOS JOBOS PERALTA, AZUA</v>
      </c>
      <c r="I140" s="37" t="str">
        <f>+VLOOKUP(D140,'INFORMACION DE PROVEEDORES'!C:M,3,0)</f>
        <v xml:space="preserve"> FÍSICA</v>
      </c>
      <c r="J140" s="37">
        <v>1</v>
      </c>
      <c r="K140" s="37">
        <v>277</v>
      </c>
      <c r="L140" s="37">
        <v>19</v>
      </c>
      <c r="M140" s="37">
        <f t="shared" si="86"/>
        <v>760</v>
      </c>
      <c r="N140" s="189">
        <v>60.180000000000007</v>
      </c>
      <c r="O140" s="80">
        <f>+L140*'PRECIOS SEGUN ADJ (RURAL)'!$B$2*'PRECIOS SEGUN ADJ (RURAL)'!$C$2</f>
        <v>45736.800000000003</v>
      </c>
      <c r="P140" s="80" t="e" vm="1">
        <f>+[4]!NumLetras(O140,"PESO","PESOS DOMINICANOS","$EE $m CON #d/100 CENTAVOS")</f>
        <v>#VALUE!</v>
      </c>
      <c r="Q140" s="80">
        <f t="shared" si="87"/>
        <v>7317.89</v>
      </c>
      <c r="R140" s="165">
        <v>4</v>
      </c>
      <c r="S140" s="37">
        <f t="shared" si="68"/>
        <v>160</v>
      </c>
      <c r="T140" s="189">
        <v>33</v>
      </c>
      <c r="U140" s="80">
        <f>+R140*'PRECIOS SEGUN ADJ (RURAL)'!$B$3*'PRECIOS SEGUN ADJ (RURAL)'!$C$3</f>
        <v>5280</v>
      </c>
      <c r="V140" s="80" t="e" vm="1">
        <f>+[4]!NumLetras(U140,"PESO","PESOS DOMINICANOS","$EE $m CON #d/100 CENTAVOS")</f>
        <v>#VALUE!</v>
      </c>
      <c r="W140" s="165">
        <v>42</v>
      </c>
      <c r="X140" s="37">
        <f t="shared" si="69"/>
        <v>1680</v>
      </c>
      <c r="Y140" s="189">
        <v>87.91</v>
      </c>
      <c r="Z140" s="80">
        <f>+W140*'PRECIOS SEGUN ADJ (RURAL)'!$B$4*'PRECIOS SEGUN ADJ (RURAL)'!$C$4</f>
        <v>147688.79999999999</v>
      </c>
      <c r="AA140" s="80" t="e" vm="1">
        <f>+[4]!NumLetras(Z140,"PESO","PESOS DOMINICANOS","$EE $m CON #d/100 CENTAVOS")</f>
        <v>#VALUE!</v>
      </c>
      <c r="AB140" s="80">
        <f t="shared" si="88"/>
        <v>26583.98</v>
      </c>
      <c r="AC140" s="165">
        <v>51</v>
      </c>
      <c r="AD140" s="37">
        <f t="shared" si="70"/>
        <v>2040</v>
      </c>
      <c r="AE140" s="189">
        <v>53.95</v>
      </c>
      <c r="AF140" s="80">
        <f>+AC140*'PRECIOS SEGUN ADJ (RURAL)'!$B$5*'PRECIOS SEGUN ADJ (RURAL)'!$C$5</f>
        <v>110058.00000000001</v>
      </c>
      <c r="AG140" s="80" t="e" vm="1">
        <f>+[4]!NumLetras(AF140,"PESO","PESOS DOMINICANOS","$EE $m CON #d/100 CENTAVOS")</f>
        <v>#VALUE!</v>
      </c>
      <c r="AH140" s="165">
        <v>7</v>
      </c>
      <c r="AI140" s="37">
        <f t="shared" si="71"/>
        <v>280</v>
      </c>
      <c r="AJ140" s="189">
        <v>29.05</v>
      </c>
      <c r="AK140" s="80">
        <f>+AH140*'PRECIOS SEGUN ADJ (RURAL)'!$B$6*'PRECIOS SEGUN ADJ (RURAL)'!$C$6</f>
        <v>8134</v>
      </c>
      <c r="AL140" s="80" t="e" vm="1">
        <f>+[4]!NumLetras(AK140,"PESO","PESOS DOMINICANOS","$EE $m CON #d/100 CENTAVOS")</f>
        <v>#VALUE!</v>
      </c>
      <c r="AM140" s="80">
        <f t="shared" si="89"/>
        <v>1301.44</v>
      </c>
      <c r="AN140" s="165">
        <v>16</v>
      </c>
      <c r="AO140" s="37">
        <f t="shared" si="72"/>
        <v>640</v>
      </c>
      <c r="AP140" s="189">
        <v>304.44</v>
      </c>
      <c r="AQ140" s="80">
        <f>+AN140*'PRECIOS SEGUN ADJ (RURAL)'!$B$7*'PRECIOS SEGUN ADJ (RURAL)'!$C$7</f>
        <v>194841.60000000001</v>
      </c>
      <c r="AR140" s="80" t="e" vm="1">
        <f>+[4]!NumLetras(AQ140,"PESO","PESOS DOMINICANOS","$EE $m CON #d/100 CENTAVOS")</f>
        <v>#VALUE!</v>
      </c>
      <c r="AS140" s="80">
        <f t="shared" si="90"/>
        <v>35071.49</v>
      </c>
      <c r="AT140" s="165">
        <v>4</v>
      </c>
      <c r="AU140" s="37">
        <f t="shared" si="73"/>
        <v>160</v>
      </c>
      <c r="AV140" s="189">
        <v>140.38999999999999</v>
      </c>
      <c r="AW140" s="80">
        <f>+AT140*'PRECIOS SEGUN ADJ (RURAL)'!$B$8*'PRECIOS SEGUN ADJ (RURAL)'!$C$8</f>
        <v>22462.399999999998</v>
      </c>
      <c r="AX140" s="80" t="e" vm="1">
        <f>+[4]!NumLetras(AW140,"PESO","PESOS DOMINICANOS","$EE $m CON #d/100 CENTAVOS")</f>
        <v>#VALUE!</v>
      </c>
      <c r="AY140" s="80">
        <f t="shared" si="91"/>
        <v>4043.23</v>
      </c>
      <c r="AZ140" s="165">
        <v>13</v>
      </c>
      <c r="BA140" s="37">
        <f t="shared" si="74"/>
        <v>520</v>
      </c>
      <c r="BB140" s="189">
        <v>68.099999999999994</v>
      </c>
      <c r="BC140" s="80">
        <f>+AZ140*'PRECIOS SEGUN ADJ (RURAL)'!$B$9*'PRECIOS SEGUN ADJ (RURAL)'!$C$9</f>
        <v>35412</v>
      </c>
      <c r="BD140" s="80" t="e" vm="1">
        <f>+[4]!NumLetras(BC140,"PESO","PESOS DOMINICANOS","$EE $m CON #d/100 CENTAVOS")</f>
        <v>#VALUE!</v>
      </c>
      <c r="BE140" s="165">
        <v>277</v>
      </c>
      <c r="BF140" s="37">
        <f t="shared" si="92"/>
        <v>5540</v>
      </c>
      <c r="BG140" s="189">
        <v>5.5</v>
      </c>
      <c r="BH140" s="80">
        <f>+BE140*'PRECIOS SEGUN ADJ (RURAL)'!$B$10*'PRECIOS SEGUN ADJ (RURAL)'!$C$10</f>
        <v>30470</v>
      </c>
      <c r="BI140" s="80" t="e" vm="1">
        <f>+[4]!NumLetras(BH140,"PESO","PESOS DOMINICANOS","$EE $m CON #d/100 CENTAVOS")</f>
        <v>#VALUE!</v>
      </c>
      <c r="BJ140" s="165">
        <v>277</v>
      </c>
      <c r="BK140" s="37">
        <f t="shared" si="75"/>
        <v>11080</v>
      </c>
      <c r="BL140" s="189">
        <v>7.1500000000000012</v>
      </c>
      <c r="BM140" s="80">
        <f>+BJ140*'PRECIOS SEGUN ADJ (RURAL)'!$B$11*'PRECIOS SEGUN ADJ (RURAL)'!$C$11</f>
        <v>79222</v>
      </c>
      <c r="BN140" s="80" t="e" vm="1">
        <f>+[4]!NumLetras(BM140,"PESO","PESOS DOMINICANOS","$EE $m CON #d/100 CENTAVOS")</f>
        <v>#VALUE!</v>
      </c>
      <c r="BO140" s="165">
        <v>277</v>
      </c>
      <c r="BP140" s="37">
        <f t="shared" si="76"/>
        <v>11080</v>
      </c>
      <c r="BQ140" s="189">
        <v>6.84</v>
      </c>
      <c r="BR140" s="80">
        <f>+BO140*'PRECIOS SEGUN ADJ (RURAL)'!$B$12*'PRECIOS SEGUN ADJ (RURAL)'!$C$12</f>
        <v>75787.199999999997</v>
      </c>
      <c r="BS140" s="80" t="e" vm="1">
        <f>+[4]!NumLetras(BR140,"PESO","PESOS DOMINICANOS","$EE $m CON #d/100 CENTAVOS")</f>
        <v>#VALUE!</v>
      </c>
      <c r="BT140" s="193">
        <v>35</v>
      </c>
      <c r="BU140" s="194">
        <f t="shared" si="77"/>
        <v>1400</v>
      </c>
      <c r="BV140" s="195">
        <v>21.68</v>
      </c>
      <c r="BW140" s="196">
        <f>+BT140*'PRECIOS SEGUN ADJ (RURAL)'!$B$13*'PRECIOS SEGUN ADJ (RURAL)'!$C$13</f>
        <v>30352</v>
      </c>
      <c r="BX140" s="196" t="e" vm="1">
        <f>+[4]!NumLetras(BW140,"PESO","PESOS DOMINICANOS","$EE $m CON #d/100 CENTAVOS")</f>
        <v>#VALUE!</v>
      </c>
      <c r="BY140" s="165">
        <v>277</v>
      </c>
      <c r="BZ140" s="37">
        <f t="shared" si="78"/>
        <v>11080</v>
      </c>
      <c r="CA140" s="189">
        <v>6.5999999999999988</v>
      </c>
      <c r="CB140" s="80">
        <f>+BY140*'PRECIOS SEGUN ADJ (RURAL)'!$B$14*'PRECIOS SEGUN ADJ (RURAL)'!$C$14</f>
        <v>73128</v>
      </c>
      <c r="CC140" s="80" t="e" vm="1">
        <f>+[4]!NumLetras(CB140,"PESO","PESOS DOMINICANOS","$EE $m CON #d/100 CENTAVOS")</f>
        <v>#VALUE!</v>
      </c>
      <c r="CD140" s="165">
        <v>10</v>
      </c>
      <c r="CE140" s="37">
        <f t="shared" si="79"/>
        <v>400</v>
      </c>
      <c r="CF140" s="189">
        <v>82.59999999999998</v>
      </c>
      <c r="CG140" s="80">
        <f>+CD140*'PRECIOS SEGUN ADJ (RURAL)'!$B$15*'PRECIOS SEGUN ADJ (RURAL)'!$C$15</f>
        <v>33040</v>
      </c>
      <c r="CH140" s="80" t="e" vm="1">
        <f>+[4]!NumLetras(CG140,"PESO","PESOS DOMINICANOS","$EE $m CON #d/100 CENTAVOS")</f>
        <v>#VALUE!</v>
      </c>
      <c r="CI140" s="80">
        <f t="shared" si="93"/>
        <v>5947.2</v>
      </c>
      <c r="CJ140" s="197">
        <v>277</v>
      </c>
      <c r="CK140" s="198">
        <f t="shared" si="94"/>
        <v>5540</v>
      </c>
      <c r="CL140" s="199">
        <v>5.5</v>
      </c>
      <c r="CM140" s="200">
        <f>+CJ140*'PRECIOS SEGUN ADJ (RURAL)'!$B$16*'PRECIOS SEGUN ADJ (RURAL)'!$C$16</f>
        <v>30470</v>
      </c>
      <c r="CN140" s="200" t="e" vm="1">
        <f>+[4]!NumLetras(CM140,"PESO","PESOS DOMINICANOS","$EE $m CON #d/100 CENTAVOS")</f>
        <v>#VALUE!</v>
      </c>
      <c r="CO140" s="165">
        <v>277</v>
      </c>
      <c r="CP140" s="37">
        <f t="shared" si="80"/>
        <v>11080</v>
      </c>
      <c r="CQ140" s="189">
        <v>23.059999999999995</v>
      </c>
      <c r="CR140" s="80">
        <f>+CO140*'PRECIOS SEGUN ADJ (RURAL)'!$B$17*'PRECIOS SEGUN ADJ (RURAL)'!$C$17</f>
        <v>255504.8</v>
      </c>
      <c r="CS140" s="80" t="e" vm="1">
        <f>+[4]!NumLetras(CR140,"PESO","PESOS DOMINICANOS","$EE $m CON #d/100 CENTAVOS")</f>
        <v>#VALUE!</v>
      </c>
      <c r="CT140" s="201">
        <v>16</v>
      </c>
      <c r="CU140" s="202">
        <f t="shared" si="81"/>
        <v>640</v>
      </c>
      <c r="CV140" s="203">
        <v>220</v>
      </c>
      <c r="CW140" s="204">
        <f>+CT140*'PRECIOS SEGUN ADJ (RURAL)'!$B$18*'PRECIOS SEGUN ADJ (RURAL)'!$C$18</f>
        <v>140800</v>
      </c>
      <c r="CX140" s="204" t="e" vm="1">
        <f>+[4]!NumLetras(CW140,"PESO","PESOS DOMINICANOS","$EE $m CON #d/100 CENTAVOS")</f>
        <v>#VALUE!</v>
      </c>
      <c r="CY140" s="204">
        <f t="shared" si="95"/>
        <v>25344</v>
      </c>
      <c r="CZ140" s="165">
        <v>11</v>
      </c>
      <c r="DA140" s="37">
        <f t="shared" si="82"/>
        <v>440</v>
      </c>
      <c r="DB140" s="189">
        <v>21.83</v>
      </c>
      <c r="DC140" s="80">
        <f>+CZ140*'PRECIOS SEGUN ADJ (RURAL)'!$B$19*'PRECIOS SEGUN ADJ (RURAL)'!$C$19</f>
        <v>9605.2000000000007</v>
      </c>
      <c r="DD140" s="80" t="e" vm="1">
        <f>+[4]!NumLetras(DC140,"PESO","PESOS DOMINICANOS","$EE $m CON #d/100 CENTAVOS")</f>
        <v>#VALUE!</v>
      </c>
      <c r="DE140" s="80">
        <f t="shared" si="96"/>
        <v>1728.94</v>
      </c>
      <c r="DF140" s="165">
        <v>40</v>
      </c>
      <c r="DG140" s="37">
        <f t="shared" si="83"/>
        <v>1600</v>
      </c>
      <c r="DH140" s="189">
        <v>33</v>
      </c>
      <c r="DI140" s="80">
        <f>+DF140*'PRECIOS SEGUN ADJ (RURAL)'!$B$20*'PRECIOS SEGUN ADJ (RURAL)'!$C$20</f>
        <v>52800</v>
      </c>
      <c r="DJ140" s="80" t="e" vm="1">
        <f>+[4]!NumLetras(DI140,"PESO","PESOS DOMINICANOS","$EE $m CON #d/100 CENTAVOS")</f>
        <v>#VALUE!</v>
      </c>
      <c r="DK140" s="80">
        <f t="shared" si="97"/>
        <v>1273454.6299999999</v>
      </c>
      <c r="DL140" s="80" t="e" vm="1">
        <f>+[4]!NumLetras(DK140,"PESO","PESOS DOMINICANOS","$EE $m CON #d/100 CENTAVOS")</f>
        <v>#VALUE!</v>
      </c>
      <c r="DM140" s="80">
        <f t="shared" si="84"/>
        <v>1380792.7999999998</v>
      </c>
      <c r="DN140" s="80" t="e" vm="1">
        <f>+[4]!NumLetras(DM140,"PESO","PESOS DOMINICANOS","$EE $m CON #d/100 CENTAVOS")</f>
        <v>#VALUE!</v>
      </c>
      <c r="DO140" s="80">
        <f t="shared" si="85"/>
        <v>107338.17</v>
      </c>
      <c r="DP140" s="80" t="e" vm="1">
        <f>+[4]!NumLetras(DO140,"PESO","PESOS DOMINICANOS","$EE $m CON #d/100 CENTAVOS")</f>
        <v>#VALUE!</v>
      </c>
      <c r="DQ140" s="80">
        <f t="shared" si="98"/>
        <v>276158.56</v>
      </c>
      <c r="DR140" s="80" t="e" vm="1">
        <f>+[4]!NumLetras(DQ140,"PESO","PESOS DOMINICANOS","$EE $m CON #d/100 CENTAVOS")</f>
        <v>#VALUE!</v>
      </c>
      <c r="DS140" s="80">
        <f t="shared" si="99"/>
        <v>13807.93</v>
      </c>
      <c r="DT140" s="80"/>
      <c r="DU140" s="37" t="str">
        <f>+VLOOKUP(D140,'RURAL XENIA'!F:H,2,0)</f>
        <v>R-01</v>
      </c>
    </row>
    <row r="141" spans="1:125" hidden="1">
      <c r="A141" s="37">
        <v>140</v>
      </c>
      <c r="B141" s="37">
        <v>140</v>
      </c>
      <c r="C141" s="26" t="s">
        <v>3718</v>
      </c>
      <c r="D141" s="37">
        <v>131823394</v>
      </c>
      <c r="E141" s="37">
        <f>+VLOOKUP(D141,'INFORMACION DE PROVEEDORES'!C:I,2,0)</f>
        <v>131823394</v>
      </c>
      <c r="F141" s="26" t="str">
        <f>+VLOOKUP(D141,'INFORMACION DE PROVEEDORES'!C:J,4,0)</f>
        <v>CLAUDIA LAUDELINA BELTRE RAMIREZ</v>
      </c>
      <c r="G141" s="37" t="str">
        <f>+VLOOKUP(D141,'INFORMACION DE PROVEEDORES'!C:K,5,0)</f>
        <v>106-0005720-1</v>
      </c>
      <c r="H141" s="26" t="str">
        <f>+VLOOKUP(D141,'INFORMACION DE PROVEEDORES'!C:L,7,0)</f>
        <v>CALLE ALONZO PEREZ ESQ. ROMON TORRES NO.10 ALMIRANTE</v>
      </c>
      <c r="I141" s="37" t="str">
        <f>+VLOOKUP(D141,'INFORMACION DE PROVEEDORES'!C:M,3,0)</f>
        <v xml:space="preserve"> JURÍDICA</v>
      </c>
      <c r="J141" s="37">
        <v>7</v>
      </c>
      <c r="K141" s="37">
        <v>232</v>
      </c>
      <c r="L141" s="37">
        <v>19</v>
      </c>
      <c r="M141" s="37">
        <f t="shared" si="86"/>
        <v>760</v>
      </c>
      <c r="N141" s="189">
        <v>60.180000000000007</v>
      </c>
      <c r="O141" s="80">
        <f>+L141*'PRECIOS SEGUN ADJ (RURAL)'!$B$2*'PRECIOS SEGUN ADJ (RURAL)'!$C$2</f>
        <v>45736.800000000003</v>
      </c>
      <c r="P141" s="80" t="e" vm="1">
        <f>+[4]!NumLetras(O141,"PESO","PESOS DOMINICANOS","$EE $m CON #d/100 CENTAVOS")</f>
        <v>#VALUE!</v>
      </c>
      <c r="Q141" s="80">
        <f t="shared" si="87"/>
        <v>7317.89</v>
      </c>
      <c r="R141" s="165">
        <v>7</v>
      </c>
      <c r="S141" s="37">
        <f t="shared" si="68"/>
        <v>280</v>
      </c>
      <c r="T141" s="189">
        <v>33</v>
      </c>
      <c r="U141" s="80">
        <f>+R141*'PRECIOS SEGUN ADJ (RURAL)'!$B$3*'PRECIOS SEGUN ADJ (RURAL)'!$C$3</f>
        <v>9240</v>
      </c>
      <c r="V141" s="80" t="e" vm="1">
        <f>+[4]!NumLetras(U141,"PESO","PESOS DOMINICANOS","$EE $m CON #d/100 CENTAVOS")</f>
        <v>#VALUE!</v>
      </c>
      <c r="W141" s="165">
        <v>39</v>
      </c>
      <c r="X141" s="37">
        <f t="shared" si="69"/>
        <v>1560</v>
      </c>
      <c r="Y141" s="189">
        <v>87.91</v>
      </c>
      <c r="Z141" s="80">
        <f>+W141*'PRECIOS SEGUN ADJ (RURAL)'!$B$4*'PRECIOS SEGUN ADJ (RURAL)'!$C$4</f>
        <v>137139.59999999998</v>
      </c>
      <c r="AA141" s="80" t="e" vm="1">
        <f>+[4]!NumLetras(Z141,"PESO","PESOS DOMINICANOS","$EE $m CON #d/100 CENTAVOS")</f>
        <v>#VALUE!</v>
      </c>
      <c r="AB141" s="80">
        <f t="shared" si="88"/>
        <v>24685.13</v>
      </c>
      <c r="AC141" s="165">
        <v>45</v>
      </c>
      <c r="AD141" s="37">
        <f t="shared" si="70"/>
        <v>1800</v>
      </c>
      <c r="AE141" s="189">
        <v>53.95</v>
      </c>
      <c r="AF141" s="80">
        <f>+AC141*'PRECIOS SEGUN ADJ (RURAL)'!$B$5*'PRECIOS SEGUN ADJ (RURAL)'!$C$5</f>
        <v>97110</v>
      </c>
      <c r="AG141" s="80" t="e" vm="1">
        <f>+[4]!NumLetras(AF141,"PESO","PESOS DOMINICANOS","$EE $m CON #d/100 CENTAVOS")</f>
        <v>#VALUE!</v>
      </c>
      <c r="AH141" s="165">
        <v>10</v>
      </c>
      <c r="AI141" s="37">
        <f t="shared" si="71"/>
        <v>400</v>
      </c>
      <c r="AJ141" s="189">
        <v>29.05</v>
      </c>
      <c r="AK141" s="80">
        <f>+AH141*'PRECIOS SEGUN ADJ (RURAL)'!$B$6*'PRECIOS SEGUN ADJ (RURAL)'!$C$6</f>
        <v>11620</v>
      </c>
      <c r="AL141" s="80" t="e" vm="1">
        <f>+[4]!NumLetras(AK141,"PESO","PESOS DOMINICANOS","$EE $m CON #d/100 CENTAVOS")</f>
        <v>#VALUE!</v>
      </c>
      <c r="AM141" s="80">
        <f t="shared" si="89"/>
        <v>1859.2</v>
      </c>
      <c r="AN141" s="165">
        <v>16</v>
      </c>
      <c r="AO141" s="37">
        <f t="shared" si="72"/>
        <v>640</v>
      </c>
      <c r="AP141" s="189">
        <v>304.44</v>
      </c>
      <c r="AQ141" s="80">
        <f>+AN141*'PRECIOS SEGUN ADJ (RURAL)'!$B$7*'PRECIOS SEGUN ADJ (RURAL)'!$C$7</f>
        <v>194841.60000000001</v>
      </c>
      <c r="AR141" s="80" t="e" vm="1">
        <f>+[4]!NumLetras(AQ141,"PESO","PESOS DOMINICANOS","$EE $m CON #d/100 CENTAVOS")</f>
        <v>#VALUE!</v>
      </c>
      <c r="AS141" s="80">
        <f t="shared" si="90"/>
        <v>35071.49</v>
      </c>
      <c r="AT141" s="165">
        <v>7</v>
      </c>
      <c r="AU141" s="37">
        <f t="shared" si="73"/>
        <v>280</v>
      </c>
      <c r="AV141" s="189">
        <v>140.38999999999999</v>
      </c>
      <c r="AW141" s="80">
        <f>+AT141*'PRECIOS SEGUN ADJ (RURAL)'!$B$8*'PRECIOS SEGUN ADJ (RURAL)'!$C$8</f>
        <v>39309.199999999997</v>
      </c>
      <c r="AX141" s="80" t="e" vm="1">
        <f>+[4]!NumLetras(AW141,"PESO","PESOS DOMINICANOS","$EE $m CON #d/100 CENTAVOS")</f>
        <v>#VALUE!</v>
      </c>
      <c r="AY141" s="80">
        <f t="shared" si="91"/>
        <v>7075.66</v>
      </c>
      <c r="AZ141" s="165">
        <v>14</v>
      </c>
      <c r="BA141" s="37">
        <f t="shared" si="74"/>
        <v>560</v>
      </c>
      <c r="BB141" s="189">
        <v>68.099999999999994</v>
      </c>
      <c r="BC141" s="80">
        <f>+AZ141*'PRECIOS SEGUN ADJ (RURAL)'!$B$9*'PRECIOS SEGUN ADJ (RURAL)'!$C$9</f>
        <v>38135.999999999993</v>
      </c>
      <c r="BD141" s="80" t="e" vm="1">
        <f>+[4]!NumLetras(BC141,"PESO","PESOS DOMINICANOS","$EE $m CON #d/100 CENTAVOS")</f>
        <v>#VALUE!</v>
      </c>
      <c r="BE141" s="165">
        <v>232</v>
      </c>
      <c r="BF141" s="37">
        <f t="shared" si="92"/>
        <v>4640</v>
      </c>
      <c r="BG141" s="189">
        <v>5.5</v>
      </c>
      <c r="BH141" s="80">
        <f>+BE141*'PRECIOS SEGUN ADJ (RURAL)'!$B$10*'PRECIOS SEGUN ADJ (RURAL)'!$C$10</f>
        <v>25520</v>
      </c>
      <c r="BI141" s="80" t="e" vm="1">
        <f>+[4]!NumLetras(BH141,"PESO","PESOS DOMINICANOS","$EE $m CON #d/100 CENTAVOS")</f>
        <v>#VALUE!</v>
      </c>
      <c r="BJ141" s="165">
        <v>232</v>
      </c>
      <c r="BK141" s="37">
        <f t="shared" si="75"/>
        <v>9280</v>
      </c>
      <c r="BL141" s="189">
        <v>7.1500000000000012</v>
      </c>
      <c r="BM141" s="80">
        <f>+BJ141*'PRECIOS SEGUN ADJ (RURAL)'!$B$11*'PRECIOS SEGUN ADJ (RURAL)'!$C$11</f>
        <v>66352</v>
      </c>
      <c r="BN141" s="80" t="e" vm="1">
        <f>+[4]!NumLetras(BM141,"PESO","PESOS DOMINICANOS","$EE $m CON #d/100 CENTAVOS")</f>
        <v>#VALUE!</v>
      </c>
      <c r="BO141" s="165">
        <v>232</v>
      </c>
      <c r="BP141" s="37">
        <f t="shared" si="76"/>
        <v>9280</v>
      </c>
      <c r="BQ141" s="189">
        <v>6.84</v>
      </c>
      <c r="BR141" s="80">
        <f>+BO141*'PRECIOS SEGUN ADJ (RURAL)'!$B$12*'PRECIOS SEGUN ADJ (RURAL)'!$C$12</f>
        <v>63475.199999999997</v>
      </c>
      <c r="BS141" s="80" t="e" vm="1">
        <f>+[4]!NumLetras(BR141,"PESO","PESOS DOMINICANOS","$EE $m CON #d/100 CENTAVOS")</f>
        <v>#VALUE!</v>
      </c>
      <c r="BT141" s="193">
        <v>33</v>
      </c>
      <c r="BU141" s="194">
        <f t="shared" si="77"/>
        <v>1320</v>
      </c>
      <c r="BV141" s="195">
        <v>21.68</v>
      </c>
      <c r="BW141" s="196">
        <f>+BT141*'PRECIOS SEGUN ADJ (RURAL)'!$B$13*'PRECIOS SEGUN ADJ (RURAL)'!$C$13</f>
        <v>28617.599999999999</v>
      </c>
      <c r="BX141" s="196" t="e" vm="1">
        <f>+[4]!NumLetras(BW141,"PESO","PESOS DOMINICANOS","$EE $m CON #d/100 CENTAVOS")</f>
        <v>#VALUE!</v>
      </c>
      <c r="BY141" s="165">
        <v>232</v>
      </c>
      <c r="BZ141" s="37">
        <f t="shared" si="78"/>
        <v>9280</v>
      </c>
      <c r="CA141" s="189">
        <v>6.5999999999999988</v>
      </c>
      <c r="CB141" s="80">
        <f>+BY141*'PRECIOS SEGUN ADJ (RURAL)'!$B$14*'PRECIOS SEGUN ADJ (RURAL)'!$C$14</f>
        <v>61247.999999999993</v>
      </c>
      <c r="CC141" s="80" t="e" vm="1">
        <f>+[4]!NumLetras(CB141,"PESO","PESOS DOMINICANOS","$EE $m CON #d/100 CENTAVOS")</f>
        <v>#VALUE!</v>
      </c>
      <c r="CD141" s="165">
        <v>11</v>
      </c>
      <c r="CE141" s="37">
        <f t="shared" si="79"/>
        <v>440</v>
      </c>
      <c r="CF141" s="189">
        <v>82.59999999999998</v>
      </c>
      <c r="CG141" s="80">
        <f>+CD141*'PRECIOS SEGUN ADJ (RURAL)'!$B$15*'PRECIOS SEGUN ADJ (RURAL)'!$C$15</f>
        <v>36344</v>
      </c>
      <c r="CH141" s="80" t="e" vm="1">
        <f>+[4]!NumLetras(CG141,"PESO","PESOS DOMINICANOS","$EE $m CON #d/100 CENTAVOS")</f>
        <v>#VALUE!</v>
      </c>
      <c r="CI141" s="80">
        <f t="shared" si="93"/>
        <v>6541.92</v>
      </c>
      <c r="CJ141" s="197">
        <v>232</v>
      </c>
      <c r="CK141" s="198">
        <f t="shared" si="94"/>
        <v>4640</v>
      </c>
      <c r="CL141" s="199">
        <v>5.5</v>
      </c>
      <c r="CM141" s="200">
        <f>+CJ141*'PRECIOS SEGUN ADJ (RURAL)'!$B$16*'PRECIOS SEGUN ADJ (RURAL)'!$C$16</f>
        <v>25520</v>
      </c>
      <c r="CN141" s="200" t="e" vm="1">
        <f>+[4]!NumLetras(CM141,"PESO","PESOS DOMINICANOS","$EE $m CON #d/100 CENTAVOS")</f>
        <v>#VALUE!</v>
      </c>
      <c r="CO141" s="165">
        <v>232</v>
      </c>
      <c r="CP141" s="37">
        <f t="shared" si="80"/>
        <v>9280</v>
      </c>
      <c r="CQ141" s="189">
        <v>23.059999999999995</v>
      </c>
      <c r="CR141" s="80">
        <f>+CO141*'PRECIOS SEGUN ADJ (RURAL)'!$B$17*'PRECIOS SEGUN ADJ (RURAL)'!$C$17</f>
        <v>213996.79999999999</v>
      </c>
      <c r="CS141" s="80" t="e" vm="1">
        <f>+[4]!NumLetras(CR141,"PESO","PESOS DOMINICANOS","$EE $m CON #d/100 CENTAVOS")</f>
        <v>#VALUE!</v>
      </c>
      <c r="CT141" s="201">
        <v>16</v>
      </c>
      <c r="CU141" s="202">
        <f t="shared" si="81"/>
        <v>640</v>
      </c>
      <c r="CV141" s="203">
        <v>220</v>
      </c>
      <c r="CW141" s="204">
        <f>+CT141*'PRECIOS SEGUN ADJ (RURAL)'!$B$18*'PRECIOS SEGUN ADJ (RURAL)'!$C$18</f>
        <v>140800</v>
      </c>
      <c r="CX141" s="204" t="e" vm="1">
        <f>+[4]!NumLetras(CW141,"PESO","PESOS DOMINICANOS","$EE $m CON #d/100 CENTAVOS")</f>
        <v>#VALUE!</v>
      </c>
      <c r="CY141" s="204">
        <f t="shared" si="95"/>
        <v>25344</v>
      </c>
      <c r="CZ141" s="165">
        <v>13</v>
      </c>
      <c r="DA141" s="37">
        <f t="shared" si="82"/>
        <v>520</v>
      </c>
      <c r="DB141" s="189">
        <v>21.83</v>
      </c>
      <c r="DC141" s="80">
        <f>+CZ141*'PRECIOS SEGUN ADJ (RURAL)'!$B$19*'PRECIOS SEGUN ADJ (RURAL)'!$C$19</f>
        <v>11351.599999999999</v>
      </c>
      <c r="DD141" s="80" t="e" vm="1">
        <f>+[4]!NumLetras(DC141,"PESO","PESOS DOMINICANOS","$EE $m CON #d/100 CENTAVOS")</f>
        <v>#VALUE!</v>
      </c>
      <c r="DE141" s="80">
        <f t="shared" si="96"/>
        <v>2043.29</v>
      </c>
      <c r="DF141" s="165">
        <v>37</v>
      </c>
      <c r="DG141" s="37">
        <f t="shared" si="83"/>
        <v>1480</v>
      </c>
      <c r="DH141" s="189">
        <v>33</v>
      </c>
      <c r="DI141" s="80">
        <f>+DF141*'PRECIOS SEGUN ADJ (RURAL)'!$B$20*'PRECIOS SEGUN ADJ (RURAL)'!$C$20</f>
        <v>48840</v>
      </c>
      <c r="DJ141" s="80" t="e" vm="1">
        <f>+[4]!NumLetras(DI141,"PESO","PESOS DOMINICANOS","$EE $m CON #d/100 CENTAVOS")</f>
        <v>#VALUE!</v>
      </c>
      <c r="DK141" s="80">
        <f t="shared" si="97"/>
        <v>1185259.8199999998</v>
      </c>
      <c r="DL141" s="80" t="e" vm="1">
        <f>+[4]!NumLetras(DK141,"PESO","PESOS DOMINICANOS","$EE $m CON #d/100 CENTAVOS")</f>
        <v>#VALUE!</v>
      </c>
      <c r="DM141" s="80">
        <f t="shared" si="84"/>
        <v>1295198.3999999999</v>
      </c>
      <c r="DN141" s="80" t="e" vm="1">
        <f>+[4]!NumLetras(DM141,"PESO","PESOS DOMINICANOS","$EE $m CON #d/100 CENTAVOS")</f>
        <v>#VALUE!</v>
      </c>
      <c r="DO141" s="80">
        <f t="shared" si="85"/>
        <v>109938.57999999999</v>
      </c>
      <c r="DP141" s="80" t="e" vm="1">
        <f>+[4]!NumLetras(DO141,"PESO","PESOS DOMINICANOS","$EE $m CON #d/100 CENTAVOS")</f>
        <v>#VALUE!</v>
      </c>
      <c r="DQ141" s="80">
        <f t="shared" si="98"/>
        <v>259039.68</v>
      </c>
      <c r="DR141" s="80" t="e" vm="1">
        <f>+[4]!NumLetras(DQ141,"PESO","PESOS DOMINICANOS","$EE $m CON #d/100 CENTAVOS")</f>
        <v>#VALUE!</v>
      </c>
      <c r="DS141" s="80">
        <f t="shared" si="99"/>
        <v>12951.98</v>
      </c>
      <c r="DT141" s="80"/>
      <c r="DU141" s="37" t="str">
        <f>+VLOOKUP(D141,'RURAL XENIA'!F:H,2,0)</f>
        <v>R-46</v>
      </c>
    </row>
    <row r="142" spans="1:125" hidden="1">
      <c r="A142" s="37">
        <v>141</v>
      </c>
      <c r="B142" s="37">
        <v>141</v>
      </c>
      <c r="C142" s="26" t="s">
        <v>3725</v>
      </c>
      <c r="D142" s="37">
        <v>132100621</v>
      </c>
      <c r="E142" s="37">
        <f>+VLOOKUP(D142,'INFORMACION DE PROVEEDORES'!C:I,2,0)</f>
        <v>132100621</v>
      </c>
      <c r="F142" s="26" t="str">
        <f>+VLOOKUP(D142,'INFORMACION DE PROVEEDORES'!C:J,4,0)</f>
        <v>JOSE RAMON MENDEZ RODRIGUEZ</v>
      </c>
      <c r="G142" s="37" t="str">
        <f>+VLOOKUP(D142,'INFORMACION DE PROVEEDORES'!C:K,5,0)</f>
        <v>001-1271067-8</v>
      </c>
      <c r="H142" s="26" t="str">
        <f>+VLOOKUP(D142,'INFORMACION DE PROVEEDORES'!C:L,7,0)</f>
        <v>CALLE MARGINAL NUÑEZ DE CACERES NO. 366, TIRRE CORPORATIVA NC, EL MILLON</v>
      </c>
      <c r="I142" s="37" t="str">
        <f>+VLOOKUP(D142,'INFORMACION DE PROVEEDORES'!C:M,3,0)</f>
        <v xml:space="preserve"> JURÍDICA</v>
      </c>
      <c r="J142" s="37">
        <v>2</v>
      </c>
      <c r="K142" s="37">
        <v>244</v>
      </c>
      <c r="L142" s="37">
        <v>17</v>
      </c>
      <c r="M142" s="37">
        <f t="shared" si="86"/>
        <v>680</v>
      </c>
      <c r="N142" s="189">
        <v>60.180000000000007</v>
      </c>
      <c r="O142" s="80">
        <f>+L142*'PRECIOS SEGUN ADJ (RURAL)'!$B$2*'PRECIOS SEGUN ADJ (RURAL)'!$C$2</f>
        <v>40922.399999999994</v>
      </c>
      <c r="P142" s="80" t="e" vm="1">
        <f>+[4]!NumLetras(O142,"PESO","PESOS DOMINICANOS","$EE $m CON #d/100 CENTAVOS")</f>
        <v>#VALUE!</v>
      </c>
      <c r="Q142" s="80">
        <f t="shared" si="87"/>
        <v>6547.58</v>
      </c>
      <c r="R142" s="165">
        <v>4</v>
      </c>
      <c r="S142" s="37">
        <f t="shared" si="68"/>
        <v>160</v>
      </c>
      <c r="T142" s="189">
        <v>33</v>
      </c>
      <c r="U142" s="80">
        <f>+R142*'PRECIOS SEGUN ADJ (RURAL)'!$B$3*'PRECIOS SEGUN ADJ (RURAL)'!$C$3</f>
        <v>5280</v>
      </c>
      <c r="V142" s="80" t="e" vm="1">
        <f>+[4]!NumLetras(U142,"PESO","PESOS DOMINICANOS","$EE $m CON #d/100 CENTAVOS")</f>
        <v>#VALUE!</v>
      </c>
      <c r="W142" s="165">
        <v>38</v>
      </c>
      <c r="X142" s="37">
        <f t="shared" si="69"/>
        <v>1520</v>
      </c>
      <c r="Y142" s="189">
        <v>87.91</v>
      </c>
      <c r="Z142" s="80">
        <f>+W142*'PRECIOS SEGUN ADJ (RURAL)'!$B$4*'PRECIOS SEGUN ADJ (RURAL)'!$C$4</f>
        <v>133623.20000000001</v>
      </c>
      <c r="AA142" s="80" t="e" vm="1">
        <f>+[4]!NumLetras(Z142,"PESO","PESOS DOMINICANOS","$EE $m CON #d/100 CENTAVOS")</f>
        <v>#VALUE!</v>
      </c>
      <c r="AB142" s="80">
        <f t="shared" si="88"/>
        <v>24052.18</v>
      </c>
      <c r="AC142" s="165">
        <v>46</v>
      </c>
      <c r="AD142" s="37">
        <f t="shared" si="70"/>
        <v>1840</v>
      </c>
      <c r="AE142" s="189">
        <v>53.95</v>
      </c>
      <c r="AF142" s="80">
        <f>+AC142*'PRECIOS SEGUN ADJ (RURAL)'!$B$5*'PRECIOS SEGUN ADJ (RURAL)'!$C$5</f>
        <v>99268.000000000015</v>
      </c>
      <c r="AG142" s="80" t="e" vm="1">
        <f>+[4]!NumLetras(AF142,"PESO","PESOS DOMINICANOS","$EE $m CON #d/100 CENTAVOS")</f>
        <v>#VALUE!</v>
      </c>
      <c r="AH142" s="165">
        <v>6</v>
      </c>
      <c r="AI142" s="37">
        <f t="shared" si="71"/>
        <v>240</v>
      </c>
      <c r="AJ142" s="189">
        <v>29.05</v>
      </c>
      <c r="AK142" s="80">
        <f>+AH142*'PRECIOS SEGUN ADJ (RURAL)'!$B$6*'PRECIOS SEGUN ADJ (RURAL)'!$C$6</f>
        <v>6972</v>
      </c>
      <c r="AL142" s="80" t="e" vm="1">
        <f>+[4]!NumLetras(AK142,"PESO","PESOS DOMINICANOS","$EE $m CON #d/100 CENTAVOS")</f>
        <v>#VALUE!</v>
      </c>
      <c r="AM142" s="80">
        <f t="shared" si="89"/>
        <v>1115.52</v>
      </c>
      <c r="AN142" s="165">
        <v>14</v>
      </c>
      <c r="AO142" s="37">
        <f t="shared" si="72"/>
        <v>560</v>
      </c>
      <c r="AP142" s="189">
        <v>304.44</v>
      </c>
      <c r="AQ142" s="80">
        <f>+AN142*'PRECIOS SEGUN ADJ (RURAL)'!$B$7*'PRECIOS SEGUN ADJ (RURAL)'!$C$7</f>
        <v>170486.39999999999</v>
      </c>
      <c r="AR142" s="80" t="e" vm="1">
        <f>+[4]!NumLetras(AQ142,"PESO","PESOS DOMINICANOS","$EE $m CON #d/100 CENTAVOS")</f>
        <v>#VALUE!</v>
      </c>
      <c r="AS142" s="80">
        <f t="shared" si="90"/>
        <v>30687.55</v>
      </c>
      <c r="AT142" s="165">
        <v>4</v>
      </c>
      <c r="AU142" s="37">
        <f t="shared" si="73"/>
        <v>160</v>
      </c>
      <c r="AV142" s="189">
        <v>140.38999999999999</v>
      </c>
      <c r="AW142" s="80">
        <f>+AT142*'PRECIOS SEGUN ADJ (RURAL)'!$B$8*'PRECIOS SEGUN ADJ (RURAL)'!$C$8</f>
        <v>22462.399999999998</v>
      </c>
      <c r="AX142" s="80" t="e" vm="1">
        <f>+[4]!NumLetras(AW142,"PESO","PESOS DOMINICANOS","$EE $m CON #d/100 CENTAVOS")</f>
        <v>#VALUE!</v>
      </c>
      <c r="AY142" s="80">
        <f t="shared" si="91"/>
        <v>4043.23</v>
      </c>
      <c r="AZ142" s="165">
        <v>12</v>
      </c>
      <c r="BA142" s="37">
        <f t="shared" si="74"/>
        <v>480</v>
      </c>
      <c r="BB142" s="189">
        <v>68.099999999999994</v>
      </c>
      <c r="BC142" s="80">
        <f>+AZ142*'PRECIOS SEGUN ADJ (RURAL)'!$B$9*'PRECIOS SEGUN ADJ (RURAL)'!$C$9</f>
        <v>32687.999999999996</v>
      </c>
      <c r="BD142" s="80" t="e" vm="1">
        <f>+[4]!NumLetras(BC142,"PESO","PESOS DOMINICANOS","$EE $m CON #d/100 CENTAVOS")</f>
        <v>#VALUE!</v>
      </c>
      <c r="BE142" s="165">
        <v>244</v>
      </c>
      <c r="BF142" s="37">
        <f t="shared" si="92"/>
        <v>4880</v>
      </c>
      <c r="BG142" s="189">
        <v>5.5</v>
      </c>
      <c r="BH142" s="80">
        <f>+BE142*'PRECIOS SEGUN ADJ (RURAL)'!$B$10*'PRECIOS SEGUN ADJ (RURAL)'!$C$10</f>
        <v>26840</v>
      </c>
      <c r="BI142" s="80" t="e" vm="1">
        <f>+[4]!NumLetras(BH142,"PESO","PESOS DOMINICANOS","$EE $m CON #d/100 CENTAVOS")</f>
        <v>#VALUE!</v>
      </c>
      <c r="BJ142" s="165">
        <v>244</v>
      </c>
      <c r="BK142" s="37">
        <f t="shared" si="75"/>
        <v>9760</v>
      </c>
      <c r="BL142" s="189">
        <v>7.1500000000000012</v>
      </c>
      <c r="BM142" s="80">
        <f>+BJ142*'PRECIOS SEGUN ADJ (RURAL)'!$B$11*'PRECIOS SEGUN ADJ (RURAL)'!$C$11</f>
        <v>69784</v>
      </c>
      <c r="BN142" s="80" t="e" vm="1">
        <f>+[4]!NumLetras(BM142,"PESO","PESOS DOMINICANOS","$EE $m CON #d/100 CENTAVOS")</f>
        <v>#VALUE!</v>
      </c>
      <c r="BO142" s="165">
        <v>244</v>
      </c>
      <c r="BP142" s="37">
        <f t="shared" si="76"/>
        <v>9760</v>
      </c>
      <c r="BQ142" s="189">
        <v>6.84</v>
      </c>
      <c r="BR142" s="80">
        <f>+BO142*'PRECIOS SEGUN ADJ (RURAL)'!$B$12*'PRECIOS SEGUN ADJ (RURAL)'!$C$12</f>
        <v>66758.399999999994</v>
      </c>
      <c r="BS142" s="80" t="e" vm="1">
        <f>+[4]!NumLetras(BR142,"PESO","PESOS DOMINICANOS","$EE $m CON #d/100 CENTAVOS")</f>
        <v>#VALUE!</v>
      </c>
      <c r="BT142" s="193">
        <v>31</v>
      </c>
      <c r="BU142" s="194">
        <f t="shared" si="77"/>
        <v>1240</v>
      </c>
      <c r="BV142" s="195">
        <v>21.68</v>
      </c>
      <c r="BW142" s="196">
        <f>+BT142*'PRECIOS SEGUN ADJ (RURAL)'!$B$13*'PRECIOS SEGUN ADJ (RURAL)'!$C$13</f>
        <v>26883.200000000001</v>
      </c>
      <c r="BX142" s="196" t="e" vm="1">
        <f>+[4]!NumLetras(BW142,"PESO","PESOS DOMINICANOS","$EE $m CON #d/100 CENTAVOS")</f>
        <v>#VALUE!</v>
      </c>
      <c r="BY142" s="165">
        <v>244</v>
      </c>
      <c r="BZ142" s="37">
        <f t="shared" si="78"/>
        <v>9760</v>
      </c>
      <c r="CA142" s="189">
        <v>6.5999999999999988</v>
      </c>
      <c r="CB142" s="80">
        <f>+BY142*'PRECIOS SEGUN ADJ (RURAL)'!$B$14*'PRECIOS SEGUN ADJ (RURAL)'!$C$14</f>
        <v>64415.999999999993</v>
      </c>
      <c r="CC142" s="80" t="e" vm="1">
        <f>+[4]!NumLetras(CB142,"PESO","PESOS DOMINICANOS","$EE $m CON #d/100 CENTAVOS")</f>
        <v>#VALUE!</v>
      </c>
      <c r="CD142" s="165">
        <v>9</v>
      </c>
      <c r="CE142" s="37">
        <f t="shared" si="79"/>
        <v>360</v>
      </c>
      <c r="CF142" s="189">
        <v>82.59999999999998</v>
      </c>
      <c r="CG142" s="80">
        <f>+CD142*'PRECIOS SEGUN ADJ (RURAL)'!$B$15*'PRECIOS SEGUN ADJ (RURAL)'!$C$15</f>
        <v>29736</v>
      </c>
      <c r="CH142" s="80" t="e" vm="1">
        <f>+[4]!NumLetras(CG142,"PESO","PESOS DOMINICANOS","$EE $m CON #d/100 CENTAVOS")</f>
        <v>#VALUE!</v>
      </c>
      <c r="CI142" s="80">
        <f t="shared" si="93"/>
        <v>5352.48</v>
      </c>
      <c r="CJ142" s="197">
        <v>244</v>
      </c>
      <c r="CK142" s="198">
        <f t="shared" si="94"/>
        <v>4880</v>
      </c>
      <c r="CL142" s="199">
        <v>5.5</v>
      </c>
      <c r="CM142" s="200">
        <f>+CJ142*'PRECIOS SEGUN ADJ (RURAL)'!$B$16*'PRECIOS SEGUN ADJ (RURAL)'!$C$16</f>
        <v>26840</v>
      </c>
      <c r="CN142" s="200" t="e" vm="1">
        <f>+[4]!NumLetras(CM142,"PESO","PESOS DOMINICANOS","$EE $m CON #d/100 CENTAVOS")</f>
        <v>#VALUE!</v>
      </c>
      <c r="CO142" s="165">
        <v>244</v>
      </c>
      <c r="CP142" s="37">
        <f t="shared" si="80"/>
        <v>9760</v>
      </c>
      <c r="CQ142" s="189">
        <v>23.059999999999995</v>
      </c>
      <c r="CR142" s="80">
        <f>+CO142*'PRECIOS SEGUN ADJ (RURAL)'!$B$17*'PRECIOS SEGUN ADJ (RURAL)'!$C$17</f>
        <v>225065.59999999998</v>
      </c>
      <c r="CS142" s="80" t="e" vm="1">
        <f>+[4]!NumLetras(CR142,"PESO","PESOS DOMINICANOS","$EE $m CON #d/100 CENTAVOS")</f>
        <v>#VALUE!</v>
      </c>
      <c r="CT142" s="201">
        <v>14</v>
      </c>
      <c r="CU142" s="202">
        <f t="shared" si="81"/>
        <v>560</v>
      </c>
      <c r="CV142" s="203">
        <v>220</v>
      </c>
      <c r="CW142" s="204">
        <f>+CT142*'PRECIOS SEGUN ADJ (RURAL)'!$B$18*'PRECIOS SEGUN ADJ (RURAL)'!$C$18</f>
        <v>123200</v>
      </c>
      <c r="CX142" s="204" t="e" vm="1">
        <f>+[4]!NumLetras(CW142,"PESO","PESOS DOMINICANOS","$EE $m CON #d/100 CENTAVOS")</f>
        <v>#VALUE!</v>
      </c>
      <c r="CY142" s="204">
        <f t="shared" si="95"/>
        <v>22176</v>
      </c>
      <c r="CZ142" s="165">
        <v>10</v>
      </c>
      <c r="DA142" s="37">
        <f t="shared" si="82"/>
        <v>400</v>
      </c>
      <c r="DB142" s="189">
        <v>21.83</v>
      </c>
      <c r="DC142" s="80">
        <f>+CZ142*'PRECIOS SEGUN ADJ (RURAL)'!$B$19*'PRECIOS SEGUN ADJ (RURAL)'!$C$19</f>
        <v>8732</v>
      </c>
      <c r="DD142" s="80" t="e" vm="1">
        <f>+[4]!NumLetras(DC142,"PESO","PESOS DOMINICANOS","$EE $m CON #d/100 CENTAVOS")</f>
        <v>#VALUE!</v>
      </c>
      <c r="DE142" s="80">
        <f t="shared" si="96"/>
        <v>1571.76</v>
      </c>
      <c r="DF142" s="165">
        <v>36</v>
      </c>
      <c r="DG142" s="37">
        <f t="shared" si="83"/>
        <v>1440</v>
      </c>
      <c r="DH142" s="189">
        <v>33</v>
      </c>
      <c r="DI142" s="80">
        <f>+DF142*'PRECIOS SEGUN ADJ (RURAL)'!$B$20*'PRECIOS SEGUN ADJ (RURAL)'!$C$20</f>
        <v>47520</v>
      </c>
      <c r="DJ142" s="80" t="e" vm="1">
        <f>+[4]!NumLetras(DI142,"PESO","PESOS DOMINICANOS","$EE $m CON #d/100 CENTAVOS")</f>
        <v>#VALUE!</v>
      </c>
      <c r="DK142" s="80">
        <f t="shared" si="97"/>
        <v>1131931.2999999998</v>
      </c>
      <c r="DL142" s="80" t="e" vm="1">
        <f>+[4]!NumLetras(DK142,"PESO","PESOS DOMINICANOS","$EE $m CON #d/100 CENTAVOS")</f>
        <v>#VALUE!</v>
      </c>
      <c r="DM142" s="80">
        <f t="shared" si="84"/>
        <v>1227477.5999999999</v>
      </c>
      <c r="DN142" s="80" t="e" vm="1">
        <f>+[4]!NumLetras(DM142,"PESO","PESOS DOMINICANOS","$EE $m CON #d/100 CENTAVOS")</f>
        <v>#VALUE!</v>
      </c>
      <c r="DO142" s="80">
        <f t="shared" si="85"/>
        <v>95546.299999999988</v>
      </c>
      <c r="DP142" s="80" t="e" vm="1">
        <f>+[4]!NumLetras(DO142,"PESO","PESOS DOMINICANOS","$EE $m CON #d/100 CENTAVOS")</f>
        <v>#VALUE!</v>
      </c>
      <c r="DQ142" s="80">
        <f t="shared" si="98"/>
        <v>245495.52</v>
      </c>
      <c r="DR142" s="80" t="e" vm="1">
        <f>+[4]!NumLetras(DQ142,"PESO","PESOS DOMINICANOS","$EE $m CON #d/100 CENTAVOS")</f>
        <v>#VALUE!</v>
      </c>
      <c r="DS142" s="80">
        <f t="shared" si="99"/>
        <v>12274.78</v>
      </c>
      <c r="DT142" s="80"/>
      <c r="DU142" s="37" t="str">
        <f>+VLOOKUP(D142,'RURAL XENIA'!F:H,2,0)</f>
        <v>R-31</v>
      </c>
    </row>
    <row r="143" spans="1:125" hidden="1">
      <c r="A143" s="37">
        <v>142</v>
      </c>
      <c r="B143" s="37">
        <v>142</v>
      </c>
      <c r="C143" s="26" t="s">
        <v>3737</v>
      </c>
      <c r="D143" s="37">
        <v>131345192</v>
      </c>
      <c r="E143" s="37">
        <f>+VLOOKUP(D143,'INFORMACION DE PROVEEDORES'!C:I,2,0)</f>
        <v>131345192</v>
      </c>
      <c r="F143" s="26" t="str">
        <f>+VLOOKUP(D143,'INFORMACION DE PROVEEDORES'!C:J,4,0)</f>
        <v xml:space="preserve">MINDRY ALEXANDRA BELTRE VALENZUELA </v>
      </c>
      <c r="G143" s="37" t="str">
        <f>+VLOOKUP(D143,'INFORMACION DE PROVEEDORES'!C:K,5,0)</f>
        <v>010-0088348-6</v>
      </c>
      <c r="H143" s="26" t="str">
        <f>+VLOOKUP(D143,'INFORMACION DE PROVEEDORES'!C:L,7,0)</f>
        <v>CALLE SALOME UREÑA NO. 10, BUENOS AIRES, SANTO DOMINGO OESTE</v>
      </c>
      <c r="I143" s="37" t="str">
        <f>+VLOOKUP(D143,'INFORMACION DE PROVEEDORES'!C:M,3,0)</f>
        <v xml:space="preserve"> JURÍDICA</v>
      </c>
      <c r="J143" s="37">
        <v>4</v>
      </c>
      <c r="K143" s="37">
        <v>200</v>
      </c>
      <c r="L143" s="37">
        <v>15</v>
      </c>
      <c r="M143" s="37">
        <f t="shared" si="86"/>
        <v>600</v>
      </c>
      <c r="N143" s="189">
        <v>60.180000000000007</v>
      </c>
      <c r="O143" s="80">
        <f>+L143*'PRECIOS SEGUN ADJ (RURAL)'!$B$2*'PRECIOS SEGUN ADJ (RURAL)'!$C$2</f>
        <v>36108</v>
      </c>
      <c r="P143" s="80" t="e" vm="1">
        <f>+[4]!NumLetras(O143,"PESO","PESOS DOMINICANOS","$EE $m CON #d/100 CENTAVOS")</f>
        <v>#VALUE!</v>
      </c>
      <c r="Q143" s="80">
        <f t="shared" si="87"/>
        <v>5777.28</v>
      </c>
      <c r="R143" s="165">
        <v>4</v>
      </c>
      <c r="S143" s="37">
        <f t="shared" si="68"/>
        <v>160</v>
      </c>
      <c r="T143" s="189">
        <v>33</v>
      </c>
      <c r="U143" s="80">
        <f>+R143*'PRECIOS SEGUN ADJ (RURAL)'!$B$3*'PRECIOS SEGUN ADJ (RURAL)'!$C$3</f>
        <v>5280</v>
      </c>
      <c r="V143" s="80" t="e" vm="1">
        <f>+[4]!NumLetras(U143,"PESO","PESOS DOMINICANOS","$EE $m CON #d/100 CENTAVOS")</f>
        <v>#VALUE!</v>
      </c>
      <c r="W143" s="165">
        <v>34</v>
      </c>
      <c r="X143" s="37">
        <f t="shared" si="69"/>
        <v>1360</v>
      </c>
      <c r="Y143" s="189">
        <v>87.91</v>
      </c>
      <c r="Z143" s="80">
        <f>+W143*'PRECIOS SEGUN ADJ (RURAL)'!$B$4*'PRECIOS SEGUN ADJ (RURAL)'!$C$4</f>
        <v>119557.6</v>
      </c>
      <c r="AA143" s="80" t="e" vm="1">
        <f>+[4]!NumLetras(Z143,"PESO","PESOS DOMINICANOS","$EE $m CON #d/100 CENTAVOS")</f>
        <v>#VALUE!</v>
      </c>
      <c r="AB143" s="80">
        <f t="shared" si="88"/>
        <v>21520.37</v>
      </c>
      <c r="AC143" s="165">
        <v>38</v>
      </c>
      <c r="AD143" s="37">
        <f t="shared" si="70"/>
        <v>1520</v>
      </c>
      <c r="AE143" s="189">
        <v>53.95</v>
      </c>
      <c r="AF143" s="80">
        <f>+AC143*'PRECIOS SEGUN ADJ (RURAL)'!$B$5*'PRECIOS SEGUN ADJ (RURAL)'!$C$5</f>
        <v>82004</v>
      </c>
      <c r="AG143" s="80" t="e" vm="1">
        <f>+[4]!NumLetras(AF143,"PESO","PESOS DOMINICANOS","$EE $m CON #d/100 CENTAVOS")</f>
        <v>#VALUE!</v>
      </c>
      <c r="AH143" s="165">
        <v>7</v>
      </c>
      <c r="AI143" s="37">
        <f t="shared" si="71"/>
        <v>280</v>
      </c>
      <c r="AJ143" s="189">
        <v>29.05</v>
      </c>
      <c r="AK143" s="80">
        <f>+AH143*'PRECIOS SEGUN ADJ (RURAL)'!$B$6*'PRECIOS SEGUN ADJ (RURAL)'!$C$6</f>
        <v>8134</v>
      </c>
      <c r="AL143" s="80" t="e" vm="1">
        <f>+[4]!NumLetras(AK143,"PESO","PESOS DOMINICANOS","$EE $m CON #d/100 CENTAVOS")</f>
        <v>#VALUE!</v>
      </c>
      <c r="AM143" s="80">
        <f t="shared" si="89"/>
        <v>1301.44</v>
      </c>
      <c r="AN143" s="165">
        <v>13</v>
      </c>
      <c r="AO143" s="37">
        <f t="shared" si="72"/>
        <v>520</v>
      </c>
      <c r="AP143" s="189">
        <v>304.44</v>
      </c>
      <c r="AQ143" s="80">
        <f>+AN143*'PRECIOS SEGUN ADJ (RURAL)'!$B$7*'PRECIOS SEGUN ADJ (RURAL)'!$C$7</f>
        <v>158308.79999999999</v>
      </c>
      <c r="AR143" s="80" t="e" vm="1">
        <f>+[4]!NumLetras(AQ143,"PESO","PESOS DOMINICANOS","$EE $m CON #d/100 CENTAVOS")</f>
        <v>#VALUE!</v>
      </c>
      <c r="AS143" s="80">
        <f t="shared" si="90"/>
        <v>28495.58</v>
      </c>
      <c r="AT143" s="165">
        <v>4</v>
      </c>
      <c r="AU143" s="37">
        <f t="shared" si="73"/>
        <v>160</v>
      </c>
      <c r="AV143" s="189">
        <v>140.38999999999999</v>
      </c>
      <c r="AW143" s="80">
        <f>+AT143*'PRECIOS SEGUN ADJ (RURAL)'!$B$8*'PRECIOS SEGUN ADJ (RURAL)'!$C$8</f>
        <v>22462.399999999998</v>
      </c>
      <c r="AX143" s="80" t="e" vm="1">
        <f>+[4]!NumLetras(AW143,"PESO","PESOS DOMINICANOS","$EE $m CON #d/100 CENTAVOS")</f>
        <v>#VALUE!</v>
      </c>
      <c r="AY143" s="80">
        <f t="shared" si="91"/>
        <v>4043.23</v>
      </c>
      <c r="AZ143" s="165">
        <v>11</v>
      </c>
      <c r="BA143" s="37">
        <f t="shared" si="74"/>
        <v>440</v>
      </c>
      <c r="BB143" s="189">
        <v>68.099999999999994</v>
      </c>
      <c r="BC143" s="80">
        <f>+AZ143*'PRECIOS SEGUN ADJ (RURAL)'!$B$9*'PRECIOS SEGUN ADJ (RURAL)'!$C$9</f>
        <v>29963.999999999996</v>
      </c>
      <c r="BD143" s="80" t="e" vm="1">
        <f>+[4]!NumLetras(BC143,"PESO","PESOS DOMINICANOS","$EE $m CON #d/100 CENTAVOS")</f>
        <v>#VALUE!</v>
      </c>
      <c r="BE143" s="165">
        <v>200</v>
      </c>
      <c r="BF143" s="37">
        <f t="shared" si="92"/>
        <v>4000</v>
      </c>
      <c r="BG143" s="189">
        <v>5.5</v>
      </c>
      <c r="BH143" s="80">
        <f>+BE143*'PRECIOS SEGUN ADJ (RURAL)'!$B$10*'PRECIOS SEGUN ADJ (RURAL)'!$C$10</f>
        <v>22000</v>
      </c>
      <c r="BI143" s="80" t="e" vm="1">
        <f>+[4]!NumLetras(BH143,"PESO","PESOS DOMINICANOS","$EE $m CON #d/100 CENTAVOS")</f>
        <v>#VALUE!</v>
      </c>
      <c r="BJ143" s="165">
        <v>200</v>
      </c>
      <c r="BK143" s="37">
        <f t="shared" si="75"/>
        <v>8000</v>
      </c>
      <c r="BL143" s="189">
        <v>7.1500000000000012</v>
      </c>
      <c r="BM143" s="80">
        <f>+BJ143*'PRECIOS SEGUN ADJ (RURAL)'!$B$11*'PRECIOS SEGUN ADJ (RURAL)'!$C$11</f>
        <v>57200</v>
      </c>
      <c r="BN143" s="80" t="e" vm="1">
        <f>+[4]!NumLetras(BM143,"PESO","PESOS DOMINICANOS","$EE $m CON #d/100 CENTAVOS")</f>
        <v>#VALUE!</v>
      </c>
      <c r="BO143" s="165">
        <v>200</v>
      </c>
      <c r="BP143" s="37">
        <f t="shared" si="76"/>
        <v>8000</v>
      </c>
      <c r="BQ143" s="189">
        <v>6.84</v>
      </c>
      <c r="BR143" s="80">
        <f>+BO143*'PRECIOS SEGUN ADJ (RURAL)'!$B$12*'PRECIOS SEGUN ADJ (RURAL)'!$C$12</f>
        <v>54720</v>
      </c>
      <c r="BS143" s="80" t="e" vm="1">
        <f>+[4]!NumLetras(BR143,"PESO","PESOS DOMINICANOS","$EE $m CON #d/100 CENTAVOS")</f>
        <v>#VALUE!</v>
      </c>
      <c r="BT143" s="193">
        <v>27</v>
      </c>
      <c r="BU143" s="194">
        <f t="shared" si="77"/>
        <v>1080</v>
      </c>
      <c r="BV143" s="195">
        <v>21.68</v>
      </c>
      <c r="BW143" s="196">
        <f>+BT143*'PRECIOS SEGUN ADJ (RURAL)'!$B$13*'PRECIOS SEGUN ADJ (RURAL)'!$C$13</f>
        <v>23414.400000000001</v>
      </c>
      <c r="BX143" s="196" t="e" vm="1">
        <f>+[4]!NumLetras(BW143,"PESO","PESOS DOMINICANOS","$EE $m CON #d/100 CENTAVOS")</f>
        <v>#VALUE!</v>
      </c>
      <c r="BY143" s="165">
        <v>200</v>
      </c>
      <c r="BZ143" s="37">
        <f t="shared" si="78"/>
        <v>8000</v>
      </c>
      <c r="CA143" s="189">
        <v>6.5999999999999988</v>
      </c>
      <c r="CB143" s="80">
        <f>+BY143*'PRECIOS SEGUN ADJ (RURAL)'!$B$14*'PRECIOS SEGUN ADJ (RURAL)'!$C$14</f>
        <v>52800</v>
      </c>
      <c r="CC143" s="80" t="e" vm="1">
        <f>+[4]!NumLetras(CB143,"PESO","PESOS DOMINICANOS","$EE $m CON #d/100 CENTAVOS")</f>
        <v>#VALUE!</v>
      </c>
      <c r="CD143" s="165">
        <v>8</v>
      </c>
      <c r="CE143" s="37">
        <f t="shared" si="79"/>
        <v>320</v>
      </c>
      <c r="CF143" s="189">
        <v>82.59999999999998</v>
      </c>
      <c r="CG143" s="80">
        <f>+CD143*'PRECIOS SEGUN ADJ (RURAL)'!$B$15*'PRECIOS SEGUN ADJ (RURAL)'!$C$15</f>
        <v>26432</v>
      </c>
      <c r="CH143" s="80" t="e" vm="1">
        <f>+[4]!NumLetras(CG143,"PESO","PESOS DOMINICANOS","$EE $m CON #d/100 CENTAVOS")</f>
        <v>#VALUE!</v>
      </c>
      <c r="CI143" s="80">
        <f t="shared" si="93"/>
        <v>4757.76</v>
      </c>
      <c r="CJ143" s="197">
        <v>200</v>
      </c>
      <c r="CK143" s="198">
        <f t="shared" si="94"/>
        <v>4000</v>
      </c>
      <c r="CL143" s="199">
        <v>5.5</v>
      </c>
      <c r="CM143" s="200">
        <f>+CJ143*'PRECIOS SEGUN ADJ (RURAL)'!$B$16*'PRECIOS SEGUN ADJ (RURAL)'!$C$16</f>
        <v>22000</v>
      </c>
      <c r="CN143" s="200" t="e" vm="1">
        <f>+[4]!NumLetras(CM143,"PESO","PESOS DOMINICANOS","$EE $m CON #d/100 CENTAVOS")</f>
        <v>#VALUE!</v>
      </c>
      <c r="CO143" s="165">
        <v>200</v>
      </c>
      <c r="CP143" s="37">
        <f t="shared" si="80"/>
        <v>8000</v>
      </c>
      <c r="CQ143" s="189">
        <v>23.059999999999995</v>
      </c>
      <c r="CR143" s="80">
        <f>+CO143*'PRECIOS SEGUN ADJ (RURAL)'!$B$17*'PRECIOS SEGUN ADJ (RURAL)'!$C$17</f>
        <v>184480</v>
      </c>
      <c r="CS143" s="80" t="e" vm="1">
        <f>+[4]!NumLetras(CR143,"PESO","PESOS DOMINICANOS","$EE $m CON #d/100 CENTAVOS")</f>
        <v>#VALUE!</v>
      </c>
      <c r="CT143" s="201">
        <v>13</v>
      </c>
      <c r="CU143" s="202">
        <f t="shared" si="81"/>
        <v>520</v>
      </c>
      <c r="CV143" s="203">
        <v>220</v>
      </c>
      <c r="CW143" s="204">
        <f>+CT143*'PRECIOS SEGUN ADJ (RURAL)'!$B$18*'PRECIOS SEGUN ADJ (RURAL)'!$C$18</f>
        <v>114400</v>
      </c>
      <c r="CX143" s="204" t="e" vm="1">
        <f>+[4]!NumLetras(CW143,"PESO","PESOS DOMINICANOS","$EE $m CON #d/100 CENTAVOS")</f>
        <v>#VALUE!</v>
      </c>
      <c r="CY143" s="204">
        <f t="shared" si="95"/>
        <v>20592</v>
      </c>
      <c r="CZ143" s="165">
        <v>10</v>
      </c>
      <c r="DA143" s="37">
        <f t="shared" si="82"/>
        <v>400</v>
      </c>
      <c r="DB143" s="189">
        <v>21.83</v>
      </c>
      <c r="DC143" s="80">
        <f>+CZ143*'PRECIOS SEGUN ADJ (RURAL)'!$B$19*'PRECIOS SEGUN ADJ (RURAL)'!$C$19</f>
        <v>8732</v>
      </c>
      <c r="DD143" s="80" t="e" vm="1">
        <f>+[4]!NumLetras(DC143,"PESO","PESOS DOMINICANOS","$EE $m CON #d/100 CENTAVOS")</f>
        <v>#VALUE!</v>
      </c>
      <c r="DE143" s="80">
        <f t="shared" si="96"/>
        <v>1571.76</v>
      </c>
      <c r="DF143" s="165">
        <v>30</v>
      </c>
      <c r="DG143" s="37">
        <f t="shared" si="83"/>
        <v>1200</v>
      </c>
      <c r="DH143" s="189">
        <v>33</v>
      </c>
      <c r="DI143" s="80">
        <f>+DF143*'PRECIOS SEGUN ADJ (RURAL)'!$B$20*'PRECIOS SEGUN ADJ (RURAL)'!$C$20</f>
        <v>39600</v>
      </c>
      <c r="DJ143" s="80" t="e" vm="1">
        <f>+[4]!NumLetras(DI143,"PESO","PESOS DOMINICANOS","$EE $m CON #d/100 CENTAVOS")</f>
        <v>#VALUE!</v>
      </c>
      <c r="DK143" s="80">
        <f t="shared" si="97"/>
        <v>979537.77999999991</v>
      </c>
      <c r="DL143" s="80" t="e" vm="1">
        <f>+[4]!NumLetras(DK143,"PESO","PESOS DOMINICANOS","$EE $m CON #d/100 CENTAVOS")</f>
        <v>#VALUE!</v>
      </c>
      <c r="DM143" s="80">
        <f t="shared" si="84"/>
        <v>1067597.2</v>
      </c>
      <c r="DN143" s="80" t="e" vm="1">
        <f>+[4]!NumLetras(DM143,"PESO","PESOS DOMINICANOS","$EE $m CON #d/100 CENTAVOS")</f>
        <v>#VALUE!</v>
      </c>
      <c r="DO143" s="80">
        <f t="shared" si="85"/>
        <v>88059.42</v>
      </c>
      <c r="DP143" s="80" t="e" vm="1">
        <f>+[4]!NumLetras(DO143,"PESO","PESOS DOMINICANOS","$EE $m CON #d/100 CENTAVOS")</f>
        <v>#VALUE!</v>
      </c>
      <c r="DQ143" s="80">
        <f t="shared" si="98"/>
        <v>213519.44</v>
      </c>
      <c r="DR143" s="80" t="e" vm="1">
        <f>+[4]!NumLetras(DQ143,"PESO","PESOS DOMINICANOS","$EE $m CON #d/100 CENTAVOS")</f>
        <v>#VALUE!</v>
      </c>
      <c r="DS143" s="80">
        <f t="shared" si="99"/>
        <v>10675.97</v>
      </c>
      <c r="DT143" s="80"/>
      <c r="DU143" s="37" t="str">
        <f>+VLOOKUP(D143,'RURAL XENIA'!F:H,2,0)</f>
        <v>R-09</v>
      </c>
    </row>
    <row r="144" spans="1:125" hidden="1">
      <c r="A144" s="37">
        <v>143</v>
      </c>
      <c r="B144" s="37">
        <v>143</v>
      </c>
      <c r="C144" s="26" t="s">
        <v>3747</v>
      </c>
      <c r="D144" s="37">
        <v>131345239</v>
      </c>
      <c r="E144" s="37">
        <f>+VLOOKUP(D144,'INFORMACION DE PROVEEDORES'!C:I,2,0)</f>
        <v>131345239</v>
      </c>
      <c r="F144" s="26" t="str">
        <f>+VLOOKUP(D144,'INFORMACION DE PROVEEDORES'!C:J,4,0)</f>
        <v xml:space="preserve">ELIZABET FERMIN MORROBEL </v>
      </c>
      <c r="G144" s="37" t="str">
        <f>+VLOOKUP(D144,'INFORMACION DE PROVEEDORES'!C:K,5,0)</f>
        <v>040-0007103-7</v>
      </c>
      <c r="H144" s="26" t="str">
        <f>+VLOOKUP(D144,'INFORMACION DE PROVEEDORES'!C:L,7,0)</f>
        <v>CARRETERA IMBERT LUPERON LA ESCALERA, PUERTO PLATA</v>
      </c>
      <c r="I144" s="37" t="str">
        <f>+VLOOKUP(D144,'INFORMACION DE PROVEEDORES'!C:M,3,0)</f>
        <v xml:space="preserve"> JURÍDICA</v>
      </c>
      <c r="J144" s="37">
        <v>4</v>
      </c>
      <c r="K144" s="37">
        <v>273</v>
      </c>
      <c r="L144" s="37">
        <v>20</v>
      </c>
      <c r="M144" s="37">
        <f t="shared" si="86"/>
        <v>800</v>
      </c>
      <c r="N144" s="189">
        <v>60.180000000000007</v>
      </c>
      <c r="O144" s="80">
        <f>+L144*'PRECIOS SEGUN ADJ (RURAL)'!$B$2*'PRECIOS SEGUN ADJ (RURAL)'!$C$2</f>
        <v>48144</v>
      </c>
      <c r="P144" s="80" t="e" vm="1">
        <f>+[4]!NumLetras(O144,"PESO","PESOS DOMINICANOS","$EE $m CON #d/100 CENTAVOS")</f>
        <v>#VALUE!</v>
      </c>
      <c r="Q144" s="80">
        <f t="shared" si="87"/>
        <v>7703.04</v>
      </c>
      <c r="R144" s="165">
        <v>5</v>
      </c>
      <c r="S144" s="37">
        <f t="shared" si="68"/>
        <v>200</v>
      </c>
      <c r="T144" s="189">
        <v>33</v>
      </c>
      <c r="U144" s="80">
        <f>+R144*'PRECIOS SEGUN ADJ (RURAL)'!$B$3*'PRECIOS SEGUN ADJ (RURAL)'!$C$3</f>
        <v>6600</v>
      </c>
      <c r="V144" s="80" t="e" vm="1">
        <f>+[4]!NumLetras(U144,"PESO","PESOS DOMINICANOS","$EE $m CON #d/100 CENTAVOS")</f>
        <v>#VALUE!</v>
      </c>
      <c r="W144" s="165">
        <v>43</v>
      </c>
      <c r="X144" s="37">
        <f t="shared" si="69"/>
        <v>1720</v>
      </c>
      <c r="Y144" s="189">
        <v>87.91</v>
      </c>
      <c r="Z144" s="80">
        <f>+W144*'PRECIOS SEGUN ADJ (RURAL)'!$B$4*'PRECIOS SEGUN ADJ (RURAL)'!$C$4</f>
        <v>151205.19999999998</v>
      </c>
      <c r="AA144" s="80" t="e" vm="1">
        <f>+[4]!NumLetras(Z144,"PESO","PESOS DOMINICANOS","$EE $m CON #d/100 CENTAVOS")</f>
        <v>#VALUE!</v>
      </c>
      <c r="AB144" s="80">
        <f t="shared" si="88"/>
        <v>27216.94</v>
      </c>
      <c r="AC144" s="165">
        <v>53</v>
      </c>
      <c r="AD144" s="37">
        <f t="shared" si="70"/>
        <v>2120</v>
      </c>
      <c r="AE144" s="189">
        <v>53.95</v>
      </c>
      <c r="AF144" s="80">
        <f>+AC144*'PRECIOS SEGUN ADJ (RURAL)'!$B$5*'PRECIOS SEGUN ADJ (RURAL)'!$C$5</f>
        <v>114374.00000000001</v>
      </c>
      <c r="AG144" s="80" t="e" vm="1">
        <f>+[4]!NumLetras(AF144,"PESO","PESOS DOMINICANOS","$EE $m CON #d/100 CENTAVOS")</f>
        <v>#VALUE!</v>
      </c>
      <c r="AH144" s="165">
        <v>8</v>
      </c>
      <c r="AI144" s="37">
        <f t="shared" si="71"/>
        <v>320</v>
      </c>
      <c r="AJ144" s="189">
        <v>29.05</v>
      </c>
      <c r="AK144" s="80">
        <f>+AH144*'PRECIOS SEGUN ADJ (RURAL)'!$B$6*'PRECIOS SEGUN ADJ (RURAL)'!$C$6</f>
        <v>9296</v>
      </c>
      <c r="AL144" s="80" t="e" vm="1">
        <f>+[4]!NumLetras(AK144,"PESO","PESOS DOMINICANOS","$EE $m CON #d/100 CENTAVOS")</f>
        <v>#VALUE!</v>
      </c>
      <c r="AM144" s="80">
        <f t="shared" si="89"/>
        <v>1487.36</v>
      </c>
      <c r="AN144" s="165">
        <v>17</v>
      </c>
      <c r="AO144" s="37">
        <f t="shared" si="72"/>
        <v>680</v>
      </c>
      <c r="AP144" s="189">
        <v>304.44</v>
      </c>
      <c r="AQ144" s="80">
        <f>+AN144*'PRECIOS SEGUN ADJ (RURAL)'!$B$7*'PRECIOS SEGUN ADJ (RURAL)'!$C$7</f>
        <v>207019.19999999998</v>
      </c>
      <c r="AR144" s="80" t="e" vm="1">
        <f>+[4]!NumLetras(AQ144,"PESO","PESOS DOMINICANOS","$EE $m CON #d/100 CENTAVOS")</f>
        <v>#VALUE!</v>
      </c>
      <c r="AS144" s="80">
        <f t="shared" si="90"/>
        <v>37263.46</v>
      </c>
      <c r="AT144" s="165">
        <v>5</v>
      </c>
      <c r="AU144" s="37">
        <f t="shared" si="73"/>
        <v>200</v>
      </c>
      <c r="AV144" s="189">
        <v>140.38999999999999</v>
      </c>
      <c r="AW144" s="80">
        <f>+AT144*'PRECIOS SEGUN ADJ (RURAL)'!$B$8*'PRECIOS SEGUN ADJ (RURAL)'!$C$8</f>
        <v>28077.999999999996</v>
      </c>
      <c r="AX144" s="80" t="e" vm="1">
        <f>+[4]!NumLetras(AW144,"PESO","PESOS DOMINICANOS","$EE $m CON #d/100 CENTAVOS")</f>
        <v>#VALUE!</v>
      </c>
      <c r="AY144" s="80">
        <f t="shared" si="91"/>
        <v>5054.04</v>
      </c>
      <c r="AZ144" s="165">
        <v>14</v>
      </c>
      <c r="BA144" s="37">
        <f t="shared" si="74"/>
        <v>560</v>
      </c>
      <c r="BB144" s="189">
        <v>68.099999999999994</v>
      </c>
      <c r="BC144" s="80">
        <f>+AZ144*'PRECIOS SEGUN ADJ (RURAL)'!$B$9*'PRECIOS SEGUN ADJ (RURAL)'!$C$9</f>
        <v>38135.999999999993</v>
      </c>
      <c r="BD144" s="80" t="e" vm="1">
        <f>+[4]!NumLetras(BC144,"PESO","PESOS DOMINICANOS","$EE $m CON #d/100 CENTAVOS")</f>
        <v>#VALUE!</v>
      </c>
      <c r="BE144" s="165">
        <v>273</v>
      </c>
      <c r="BF144" s="37">
        <f t="shared" si="92"/>
        <v>5460</v>
      </c>
      <c r="BG144" s="189">
        <v>5.5</v>
      </c>
      <c r="BH144" s="80">
        <f>+BE144*'PRECIOS SEGUN ADJ (RURAL)'!$B$10*'PRECIOS SEGUN ADJ (RURAL)'!$C$10</f>
        <v>30030</v>
      </c>
      <c r="BI144" s="80" t="e" vm="1">
        <f>+[4]!NumLetras(BH144,"PESO","PESOS DOMINICANOS","$EE $m CON #d/100 CENTAVOS")</f>
        <v>#VALUE!</v>
      </c>
      <c r="BJ144" s="165">
        <v>273</v>
      </c>
      <c r="BK144" s="37">
        <f t="shared" si="75"/>
        <v>10920</v>
      </c>
      <c r="BL144" s="189">
        <v>7.1500000000000012</v>
      </c>
      <c r="BM144" s="80">
        <f>+BJ144*'PRECIOS SEGUN ADJ (RURAL)'!$B$11*'PRECIOS SEGUN ADJ (RURAL)'!$C$11</f>
        <v>78078</v>
      </c>
      <c r="BN144" s="80" t="e" vm="1">
        <f>+[4]!NumLetras(BM144,"PESO","PESOS DOMINICANOS","$EE $m CON #d/100 CENTAVOS")</f>
        <v>#VALUE!</v>
      </c>
      <c r="BO144" s="165">
        <v>273</v>
      </c>
      <c r="BP144" s="37">
        <f t="shared" si="76"/>
        <v>10920</v>
      </c>
      <c r="BQ144" s="189">
        <v>6.84</v>
      </c>
      <c r="BR144" s="80">
        <f>+BO144*'PRECIOS SEGUN ADJ (RURAL)'!$B$12*'PRECIOS SEGUN ADJ (RURAL)'!$C$12</f>
        <v>74692.800000000003</v>
      </c>
      <c r="BS144" s="80" t="e" vm="1">
        <f>+[4]!NumLetras(BR144,"PESO","PESOS DOMINICANOS","$EE $m CON #d/100 CENTAVOS")</f>
        <v>#VALUE!</v>
      </c>
      <c r="BT144" s="193">
        <v>36</v>
      </c>
      <c r="BU144" s="194">
        <f t="shared" si="77"/>
        <v>1440</v>
      </c>
      <c r="BV144" s="195">
        <v>21.68</v>
      </c>
      <c r="BW144" s="196">
        <f>+BT144*'PRECIOS SEGUN ADJ (RURAL)'!$B$13*'PRECIOS SEGUN ADJ (RURAL)'!$C$13</f>
        <v>31219.200000000001</v>
      </c>
      <c r="BX144" s="196" t="e" vm="1">
        <f>+[4]!NumLetras(BW144,"PESO","PESOS DOMINICANOS","$EE $m CON #d/100 CENTAVOS")</f>
        <v>#VALUE!</v>
      </c>
      <c r="BY144" s="165">
        <v>273</v>
      </c>
      <c r="BZ144" s="37">
        <f t="shared" si="78"/>
        <v>10920</v>
      </c>
      <c r="CA144" s="189">
        <v>6.5999999999999988</v>
      </c>
      <c r="CB144" s="80">
        <f>+BY144*'PRECIOS SEGUN ADJ (RURAL)'!$B$14*'PRECIOS SEGUN ADJ (RURAL)'!$C$14</f>
        <v>72072</v>
      </c>
      <c r="CC144" s="80" t="e" vm="1">
        <f>+[4]!NumLetras(CB144,"PESO","PESOS DOMINICANOS","$EE $m CON #d/100 CENTAVOS")</f>
        <v>#VALUE!</v>
      </c>
      <c r="CD144" s="165">
        <v>11</v>
      </c>
      <c r="CE144" s="37">
        <f t="shared" si="79"/>
        <v>440</v>
      </c>
      <c r="CF144" s="189">
        <v>82.59999999999998</v>
      </c>
      <c r="CG144" s="80">
        <f>+CD144*'PRECIOS SEGUN ADJ (RURAL)'!$B$15*'PRECIOS SEGUN ADJ (RURAL)'!$C$15</f>
        <v>36344</v>
      </c>
      <c r="CH144" s="80" t="e" vm="1">
        <f>+[4]!NumLetras(CG144,"PESO","PESOS DOMINICANOS","$EE $m CON #d/100 CENTAVOS")</f>
        <v>#VALUE!</v>
      </c>
      <c r="CI144" s="80">
        <f t="shared" si="93"/>
        <v>6541.92</v>
      </c>
      <c r="CJ144" s="197">
        <v>273</v>
      </c>
      <c r="CK144" s="198">
        <f t="shared" si="94"/>
        <v>5460</v>
      </c>
      <c r="CL144" s="199">
        <v>5.5</v>
      </c>
      <c r="CM144" s="200">
        <f>+CJ144*'PRECIOS SEGUN ADJ (RURAL)'!$B$16*'PRECIOS SEGUN ADJ (RURAL)'!$C$16</f>
        <v>30030</v>
      </c>
      <c r="CN144" s="200" t="e" vm="1">
        <f>+[4]!NumLetras(CM144,"PESO","PESOS DOMINICANOS","$EE $m CON #d/100 CENTAVOS")</f>
        <v>#VALUE!</v>
      </c>
      <c r="CO144" s="165">
        <v>273</v>
      </c>
      <c r="CP144" s="37">
        <f t="shared" si="80"/>
        <v>10920</v>
      </c>
      <c r="CQ144" s="189">
        <v>23.059999999999995</v>
      </c>
      <c r="CR144" s="80">
        <f>+CO144*'PRECIOS SEGUN ADJ (RURAL)'!$B$17*'PRECIOS SEGUN ADJ (RURAL)'!$C$17</f>
        <v>251815.19999999995</v>
      </c>
      <c r="CS144" s="80" t="e" vm="1">
        <f>+[4]!NumLetras(CR144,"PESO","PESOS DOMINICANOS","$EE $m CON #d/100 CENTAVOS")</f>
        <v>#VALUE!</v>
      </c>
      <c r="CT144" s="201">
        <v>17</v>
      </c>
      <c r="CU144" s="202">
        <f t="shared" si="81"/>
        <v>680</v>
      </c>
      <c r="CV144" s="203">
        <v>220</v>
      </c>
      <c r="CW144" s="204">
        <f>+CT144*'PRECIOS SEGUN ADJ (RURAL)'!$B$18*'PRECIOS SEGUN ADJ (RURAL)'!$C$18</f>
        <v>149600</v>
      </c>
      <c r="CX144" s="204" t="e" vm="1">
        <f>+[4]!NumLetras(CW144,"PESO","PESOS DOMINICANOS","$EE $m CON #d/100 CENTAVOS")</f>
        <v>#VALUE!</v>
      </c>
      <c r="CY144" s="204">
        <f t="shared" si="95"/>
        <v>26928</v>
      </c>
      <c r="CZ144" s="165">
        <v>13</v>
      </c>
      <c r="DA144" s="37">
        <f t="shared" si="82"/>
        <v>520</v>
      </c>
      <c r="DB144" s="189">
        <v>21.83</v>
      </c>
      <c r="DC144" s="80">
        <f>+CZ144*'PRECIOS SEGUN ADJ (RURAL)'!$B$19*'PRECIOS SEGUN ADJ (RURAL)'!$C$19</f>
        <v>11351.599999999999</v>
      </c>
      <c r="DD144" s="80" t="e" vm="1">
        <f>+[4]!NumLetras(DC144,"PESO","PESOS DOMINICANOS","$EE $m CON #d/100 CENTAVOS")</f>
        <v>#VALUE!</v>
      </c>
      <c r="DE144" s="80">
        <f t="shared" si="96"/>
        <v>2043.29</v>
      </c>
      <c r="DF144" s="165">
        <v>41</v>
      </c>
      <c r="DG144" s="37">
        <f t="shared" si="83"/>
        <v>1640</v>
      </c>
      <c r="DH144" s="189">
        <v>33</v>
      </c>
      <c r="DI144" s="80">
        <f>+DF144*'PRECIOS SEGUN ADJ (RURAL)'!$B$20*'PRECIOS SEGUN ADJ (RURAL)'!$C$20</f>
        <v>54120</v>
      </c>
      <c r="DJ144" s="80" t="e" vm="1">
        <f>+[4]!NumLetras(DI144,"PESO","PESOS DOMINICANOS","$EE $m CON #d/100 CENTAVOS")</f>
        <v>#VALUE!</v>
      </c>
      <c r="DK144" s="80">
        <f t="shared" si="97"/>
        <v>1307967.1500000001</v>
      </c>
      <c r="DL144" s="80" t="e" vm="1">
        <f>+[4]!NumLetras(DK144,"PESO","PESOS DOMINICANOS","$EE $m CON #d/100 CENTAVOS")</f>
        <v>#VALUE!</v>
      </c>
      <c r="DM144" s="80">
        <f t="shared" si="84"/>
        <v>1422205.2000000002</v>
      </c>
      <c r="DN144" s="80" t="e" vm="1">
        <f>+[4]!NumLetras(DM144,"PESO","PESOS DOMINICANOS","$EE $m CON #d/100 CENTAVOS")</f>
        <v>#VALUE!</v>
      </c>
      <c r="DO144" s="80">
        <f t="shared" si="85"/>
        <v>114238.04999999997</v>
      </c>
      <c r="DP144" s="80" t="e" vm="1">
        <f>+[4]!NumLetras(DO144,"PESO","PESOS DOMINICANOS","$EE $m CON #d/100 CENTAVOS")</f>
        <v>#VALUE!</v>
      </c>
      <c r="DQ144" s="80">
        <f t="shared" si="98"/>
        <v>284441.03999999998</v>
      </c>
      <c r="DR144" s="80" t="e" vm="1">
        <f>+[4]!NumLetras(DQ144,"PESO","PESOS DOMINICANOS","$EE $m CON #d/100 CENTAVOS")</f>
        <v>#VALUE!</v>
      </c>
      <c r="DS144" s="80">
        <f t="shared" si="99"/>
        <v>14222.05</v>
      </c>
      <c r="DT144" s="80"/>
      <c r="DU144" s="37" t="str">
        <f>+VLOOKUP(D144,'RURAL XENIA'!F:H,2,0)</f>
        <v>R-34</v>
      </c>
    </row>
    <row r="145" spans="1:125" hidden="1">
      <c r="A145" s="37">
        <v>144</v>
      </c>
      <c r="B145" s="37">
        <v>144</v>
      </c>
      <c r="C145" s="26" t="s">
        <v>3757</v>
      </c>
      <c r="D145" s="37">
        <v>130659273</v>
      </c>
      <c r="E145" s="37">
        <f>+VLOOKUP(D145,'INFORMACION DE PROVEEDORES'!C:I,2,0)</f>
        <v>130659273</v>
      </c>
      <c r="F145" s="26" t="str">
        <f>+VLOOKUP(D145,'INFORMACION DE PROVEEDORES'!C:J,4,0)</f>
        <v>OSCAR ALEXANDER GALVAN RAMIREZ</v>
      </c>
      <c r="G145" s="37" t="str">
        <f>+VLOOKUP(D145,'INFORMACION DE PROVEEDORES'!C:K,5,0)</f>
        <v>402-2198901-1</v>
      </c>
      <c r="H145" s="26" t="str">
        <f>+VLOOKUP(D145,'INFORMACION DE PROVEEDORES'!C:L,7,0)</f>
        <v>CALLE PROLONGACION MERIÑO, NO. 145, SECTOR LA UNIDAD, MONTE PLATA</v>
      </c>
      <c r="I145" s="37" t="str">
        <f>+VLOOKUP(D145,'INFORMACION DE PROVEEDORES'!C:M,3,0)</f>
        <v xml:space="preserve"> JURÍDICA</v>
      </c>
      <c r="J145" s="37">
        <v>3</v>
      </c>
      <c r="K145" s="37">
        <v>212</v>
      </c>
      <c r="L145" s="37">
        <v>16</v>
      </c>
      <c r="M145" s="37">
        <f t="shared" si="86"/>
        <v>640</v>
      </c>
      <c r="N145" s="189">
        <v>60.180000000000007</v>
      </c>
      <c r="O145" s="80">
        <f>+L145*'PRECIOS SEGUN ADJ (RURAL)'!$B$2*'PRECIOS SEGUN ADJ (RURAL)'!$C$2</f>
        <v>38515.199999999997</v>
      </c>
      <c r="P145" s="80" t="e" vm="1">
        <f>+[4]!NumLetras(O145,"PESO","PESOS DOMINICANOS","$EE $m CON #d/100 CENTAVOS")</f>
        <v>#VALUE!</v>
      </c>
      <c r="Q145" s="80">
        <f t="shared" si="87"/>
        <v>6162.43</v>
      </c>
      <c r="R145" s="165">
        <v>4</v>
      </c>
      <c r="S145" s="37">
        <f t="shared" si="68"/>
        <v>160</v>
      </c>
      <c r="T145" s="189">
        <v>33</v>
      </c>
      <c r="U145" s="80">
        <f>+R145*'PRECIOS SEGUN ADJ (RURAL)'!$B$3*'PRECIOS SEGUN ADJ (RURAL)'!$C$3</f>
        <v>5280</v>
      </c>
      <c r="V145" s="80" t="e" vm="1">
        <f>+[4]!NumLetras(U145,"PESO","PESOS DOMINICANOS","$EE $m CON #d/100 CENTAVOS")</f>
        <v>#VALUE!</v>
      </c>
      <c r="W145" s="165">
        <v>33</v>
      </c>
      <c r="X145" s="37">
        <f t="shared" si="69"/>
        <v>1320</v>
      </c>
      <c r="Y145" s="189">
        <v>87.91</v>
      </c>
      <c r="Z145" s="80">
        <f>+W145*'PRECIOS SEGUN ADJ (RURAL)'!$B$4*'PRECIOS SEGUN ADJ (RURAL)'!$C$4</f>
        <v>116041.19999999998</v>
      </c>
      <c r="AA145" s="80" t="e" vm="1">
        <f>+[4]!NumLetras(Z145,"PESO","PESOS DOMINICANOS","$EE $m CON #d/100 CENTAVOS")</f>
        <v>#VALUE!</v>
      </c>
      <c r="AB145" s="80">
        <f t="shared" si="88"/>
        <v>20887.419999999998</v>
      </c>
      <c r="AC145" s="165">
        <v>40</v>
      </c>
      <c r="AD145" s="37">
        <f t="shared" si="70"/>
        <v>1600</v>
      </c>
      <c r="AE145" s="189">
        <v>53.95</v>
      </c>
      <c r="AF145" s="80">
        <f>+AC145*'PRECIOS SEGUN ADJ (RURAL)'!$B$5*'PRECIOS SEGUN ADJ (RURAL)'!$C$5</f>
        <v>86320</v>
      </c>
      <c r="AG145" s="80" t="e" vm="1">
        <f>+[4]!NumLetras(AF145,"PESO","PESOS DOMINICANOS","$EE $m CON #d/100 CENTAVOS")</f>
        <v>#VALUE!</v>
      </c>
      <c r="AH145" s="165">
        <v>6</v>
      </c>
      <c r="AI145" s="37">
        <f t="shared" si="71"/>
        <v>240</v>
      </c>
      <c r="AJ145" s="189">
        <v>29.05</v>
      </c>
      <c r="AK145" s="80">
        <f>+AH145*'PRECIOS SEGUN ADJ (RURAL)'!$B$6*'PRECIOS SEGUN ADJ (RURAL)'!$C$6</f>
        <v>6972</v>
      </c>
      <c r="AL145" s="80" t="e" vm="1">
        <f>+[4]!NumLetras(AK145,"PESO","PESOS DOMINICANOS","$EE $m CON #d/100 CENTAVOS")</f>
        <v>#VALUE!</v>
      </c>
      <c r="AM145" s="80">
        <f t="shared" si="89"/>
        <v>1115.52</v>
      </c>
      <c r="AN145" s="165">
        <v>12</v>
      </c>
      <c r="AO145" s="37">
        <f t="shared" si="72"/>
        <v>480</v>
      </c>
      <c r="AP145" s="189">
        <v>304.44</v>
      </c>
      <c r="AQ145" s="80">
        <f>+AN145*'PRECIOS SEGUN ADJ (RURAL)'!$B$7*'PRECIOS SEGUN ADJ (RURAL)'!$C$7</f>
        <v>146131.19999999998</v>
      </c>
      <c r="AR145" s="80" t="e" vm="1">
        <f>+[4]!NumLetras(AQ145,"PESO","PESOS DOMINICANOS","$EE $m CON #d/100 CENTAVOS")</f>
        <v>#VALUE!</v>
      </c>
      <c r="AS145" s="80">
        <f t="shared" si="90"/>
        <v>26303.62</v>
      </c>
      <c r="AT145" s="165">
        <v>4</v>
      </c>
      <c r="AU145" s="37">
        <f t="shared" si="73"/>
        <v>160</v>
      </c>
      <c r="AV145" s="189">
        <v>140.38999999999999</v>
      </c>
      <c r="AW145" s="80">
        <f>+AT145*'PRECIOS SEGUN ADJ (RURAL)'!$B$8*'PRECIOS SEGUN ADJ (RURAL)'!$C$8</f>
        <v>22462.399999999998</v>
      </c>
      <c r="AX145" s="80" t="e" vm="1">
        <f>+[4]!NumLetras(AW145,"PESO","PESOS DOMINICANOS","$EE $m CON #d/100 CENTAVOS")</f>
        <v>#VALUE!</v>
      </c>
      <c r="AY145" s="80">
        <f t="shared" si="91"/>
        <v>4043.23</v>
      </c>
      <c r="AZ145" s="165">
        <v>11</v>
      </c>
      <c r="BA145" s="37">
        <f t="shared" si="74"/>
        <v>440</v>
      </c>
      <c r="BB145" s="189">
        <v>68.099999999999994</v>
      </c>
      <c r="BC145" s="80">
        <f>+AZ145*'PRECIOS SEGUN ADJ (RURAL)'!$B$9*'PRECIOS SEGUN ADJ (RURAL)'!$C$9</f>
        <v>29963.999999999996</v>
      </c>
      <c r="BD145" s="80" t="e" vm="1">
        <f>+[4]!NumLetras(BC145,"PESO","PESOS DOMINICANOS","$EE $m CON #d/100 CENTAVOS")</f>
        <v>#VALUE!</v>
      </c>
      <c r="BE145" s="165">
        <v>212</v>
      </c>
      <c r="BF145" s="37">
        <f t="shared" si="92"/>
        <v>4240</v>
      </c>
      <c r="BG145" s="189">
        <v>5.5</v>
      </c>
      <c r="BH145" s="80">
        <f>+BE145*'PRECIOS SEGUN ADJ (RURAL)'!$B$10*'PRECIOS SEGUN ADJ (RURAL)'!$C$10</f>
        <v>23320</v>
      </c>
      <c r="BI145" s="80" t="e" vm="1">
        <f>+[4]!NumLetras(BH145,"PESO","PESOS DOMINICANOS","$EE $m CON #d/100 CENTAVOS")</f>
        <v>#VALUE!</v>
      </c>
      <c r="BJ145" s="165">
        <v>212</v>
      </c>
      <c r="BK145" s="37">
        <f t="shared" si="75"/>
        <v>8480</v>
      </c>
      <c r="BL145" s="189">
        <v>7.1500000000000012</v>
      </c>
      <c r="BM145" s="80">
        <f>+BJ145*'PRECIOS SEGUN ADJ (RURAL)'!$B$11*'PRECIOS SEGUN ADJ (RURAL)'!$C$11</f>
        <v>60632.000000000007</v>
      </c>
      <c r="BN145" s="80" t="e" vm="1">
        <f>+[4]!NumLetras(BM145,"PESO","PESOS DOMINICANOS","$EE $m CON #d/100 CENTAVOS")</f>
        <v>#VALUE!</v>
      </c>
      <c r="BO145" s="165">
        <v>212</v>
      </c>
      <c r="BP145" s="37">
        <f t="shared" si="76"/>
        <v>8480</v>
      </c>
      <c r="BQ145" s="189">
        <v>6.84</v>
      </c>
      <c r="BR145" s="80">
        <f>+BO145*'PRECIOS SEGUN ADJ (RURAL)'!$B$12*'PRECIOS SEGUN ADJ (RURAL)'!$C$12</f>
        <v>58003.199999999997</v>
      </c>
      <c r="BS145" s="80" t="e" vm="1">
        <f>+[4]!NumLetras(BR145,"PESO","PESOS DOMINICANOS","$EE $m CON #d/100 CENTAVOS")</f>
        <v>#VALUE!</v>
      </c>
      <c r="BT145" s="193">
        <v>28</v>
      </c>
      <c r="BU145" s="194">
        <f t="shared" si="77"/>
        <v>1120</v>
      </c>
      <c r="BV145" s="195">
        <v>21.68</v>
      </c>
      <c r="BW145" s="196">
        <f>+BT145*'PRECIOS SEGUN ADJ (RURAL)'!$B$13*'PRECIOS SEGUN ADJ (RURAL)'!$C$13</f>
        <v>24281.599999999999</v>
      </c>
      <c r="BX145" s="196" t="e" vm="1">
        <f>+[4]!NumLetras(BW145,"PESO","PESOS DOMINICANOS","$EE $m CON #d/100 CENTAVOS")</f>
        <v>#VALUE!</v>
      </c>
      <c r="BY145" s="165">
        <v>212</v>
      </c>
      <c r="BZ145" s="37">
        <f t="shared" si="78"/>
        <v>8480</v>
      </c>
      <c r="CA145" s="189">
        <v>6.5999999999999988</v>
      </c>
      <c r="CB145" s="80">
        <f>+BY145*'PRECIOS SEGUN ADJ (RURAL)'!$B$14*'PRECIOS SEGUN ADJ (RURAL)'!$C$14</f>
        <v>55967.999999999993</v>
      </c>
      <c r="CC145" s="80" t="e" vm="1">
        <f>+[4]!NumLetras(CB145,"PESO","PESOS DOMINICANOS","$EE $m CON #d/100 CENTAVOS")</f>
        <v>#VALUE!</v>
      </c>
      <c r="CD145" s="165">
        <v>9</v>
      </c>
      <c r="CE145" s="37">
        <f t="shared" si="79"/>
        <v>360</v>
      </c>
      <c r="CF145" s="189">
        <v>82.59999999999998</v>
      </c>
      <c r="CG145" s="80">
        <f>+CD145*'PRECIOS SEGUN ADJ (RURAL)'!$B$15*'PRECIOS SEGUN ADJ (RURAL)'!$C$15</f>
        <v>29736</v>
      </c>
      <c r="CH145" s="80" t="e" vm="1">
        <f>+[4]!NumLetras(CG145,"PESO","PESOS DOMINICANOS","$EE $m CON #d/100 CENTAVOS")</f>
        <v>#VALUE!</v>
      </c>
      <c r="CI145" s="80">
        <f t="shared" si="93"/>
        <v>5352.48</v>
      </c>
      <c r="CJ145" s="197">
        <v>212</v>
      </c>
      <c r="CK145" s="198">
        <f t="shared" si="94"/>
        <v>4240</v>
      </c>
      <c r="CL145" s="199">
        <v>5.5</v>
      </c>
      <c r="CM145" s="200">
        <f>+CJ145*'PRECIOS SEGUN ADJ (RURAL)'!$B$16*'PRECIOS SEGUN ADJ (RURAL)'!$C$16</f>
        <v>23320</v>
      </c>
      <c r="CN145" s="200" t="e" vm="1">
        <f>+[4]!NumLetras(CM145,"PESO","PESOS DOMINICANOS","$EE $m CON #d/100 CENTAVOS")</f>
        <v>#VALUE!</v>
      </c>
      <c r="CO145" s="165">
        <v>212</v>
      </c>
      <c r="CP145" s="37">
        <f t="shared" si="80"/>
        <v>8480</v>
      </c>
      <c r="CQ145" s="189">
        <v>23.059999999999995</v>
      </c>
      <c r="CR145" s="80">
        <f>+CO145*'PRECIOS SEGUN ADJ (RURAL)'!$B$17*'PRECIOS SEGUN ADJ (RURAL)'!$C$17</f>
        <v>195548.79999999999</v>
      </c>
      <c r="CS145" s="80" t="e" vm="1">
        <f>+[4]!NumLetras(CR145,"PESO","PESOS DOMINICANOS","$EE $m CON #d/100 CENTAVOS")</f>
        <v>#VALUE!</v>
      </c>
      <c r="CT145" s="201">
        <v>12</v>
      </c>
      <c r="CU145" s="202">
        <f t="shared" si="81"/>
        <v>480</v>
      </c>
      <c r="CV145" s="203">
        <v>220</v>
      </c>
      <c r="CW145" s="204">
        <f>+CT145*'PRECIOS SEGUN ADJ (RURAL)'!$B$18*'PRECIOS SEGUN ADJ (RURAL)'!$C$18</f>
        <v>105600</v>
      </c>
      <c r="CX145" s="204" t="e" vm="1">
        <f>+[4]!NumLetras(CW145,"PESO","PESOS DOMINICANOS","$EE $m CON #d/100 CENTAVOS")</f>
        <v>#VALUE!</v>
      </c>
      <c r="CY145" s="204">
        <f t="shared" si="95"/>
        <v>19008</v>
      </c>
      <c r="CZ145" s="165">
        <v>10</v>
      </c>
      <c r="DA145" s="37">
        <f t="shared" si="82"/>
        <v>400</v>
      </c>
      <c r="DB145" s="189">
        <v>21.83</v>
      </c>
      <c r="DC145" s="80">
        <f>+CZ145*'PRECIOS SEGUN ADJ (RURAL)'!$B$19*'PRECIOS SEGUN ADJ (RURAL)'!$C$19</f>
        <v>8732</v>
      </c>
      <c r="DD145" s="80" t="e" vm="1">
        <f>+[4]!NumLetras(DC145,"PESO","PESOS DOMINICANOS","$EE $m CON #d/100 CENTAVOS")</f>
        <v>#VALUE!</v>
      </c>
      <c r="DE145" s="80">
        <f t="shared" si="96"/>
        <v>1571.76</v>
      </c>
      <c r="DF145" s="165">
        <v>32</v>
      </c>
      <c r="DG145" s="37">
        <f t="shared" si="83"/>
        <v>1280</v>
      </c>
      <c r="DH145" s="189">
        <v>33</v>
      </c>
      <c r="DI145" s="80">
        <f>+DF145*'PRECIOS SEGUN ADJ (RURAL)'!$B$20*'PRECIOS SEGUN ADJ (RURAL)'!$C$20</f>
        <v>42240</v>
      </c>
      <c r="DJ145" s="80" t="e" vm="1">
        <f>+[4]!NumLetras(DI145,"PESO","PESOS DOMINICANOS","$EE $m CON #d/100 CENTAVOS")</f>
        <v>#VALUE!</v>
      </c>
      <c r="DK145" s="80">
        <f t="shared" si="97"/>
        <v>994623.1399999999</v>
      </c>
      <c r="DL145" s="80" t="e" vm="1">
        <f>+[4]!NumLetras(DK145,"PESO","PESOS DOMINICANOS","$EE $m CON #d/100 CENTAVOS")</f>
        <v>#VALUE!</v>
      </c>
      <c r="DM145" s="80">
        <f t="shared" si="84"/>
        <v>1079067.5999999999</v>
      </c>
      <c r="DN145" s="80" t="e" vm="1">
        <f>+[4]!NumLetras(DM145,"PESO","PESOS DOMINICANOS","$EE $m CON #d/100 CENTAVOS")</f>
        <v>#VALUE!</v>
      </c>
      <c r="DO145" s="80">
        <f t="shared" si="85"/>
        <v>84444.459999999992</v>
      </c>
      <c r="DP145" s="80" t="e" vm="1">
        <f>+[4]!NumLetras(DO145,"PESO","PESOS DOMINICANOS","$EE $m CON #d/100 CENTAVOS")</f>
        <v>#VALUE!</v>
      </c>
      <c r="DQ145" s="80">
        <f t="shared" si="98"/>
        <v>215813.52</v>
      </c>
      <c r="DR145" s="80" t="e" vm="1">
        <f>+[4]!NumLetras(DQ145,"PESO","PESOS DOMINICANOS","$EE $m CON #d/100 CENTAVOS")</f>
        <v>#VALUE!</v>
      </c>
      <c r="DS145" s="80">
        <f t="shared" si="99"/>
        <v>10790.68</v>
      </c>
      <c r="DT145" s="80"/>
      <c r="DU145" s="37" t="str">
        <f>+VLOOKUP(D145,'RURAL XENIA'!F:H,2,0)</f>
        <v>R-41</v>
      </c>
    </row>
    <row r="146" spans="1:125" hidden="1">
      <c r="A146" s="37">
        <v>145</v>
      </c>
      <c r="B146" s="37">
        <v>145</v>
      </c>
      <c r="C146" s="26" t="s">
        <v>3764</v>
      </c>
      <c r="D146" s="37">
        <v>131537154</v>
      </c>
      <c r="E146" s="37">
        <f>+VLOOKUP(D146,'INFORMACION DE PROVEEDORES'!C:I,2,0)</f>
        <v>131537154</v>
      </c>
      <c r="F146" s="26" t="str">
        <f>+VLOOKUP(D146,'INFORMACION DE PROVEEDORES'!C:J,4,0)</f>
        <v>SAMMY RAMIREZ ABREU</v>
      </c>
      <c r="G146" s="37" t="str">
        <f>+VLOOKUP(D146,'INFORMACION DE PROVEEDORES'!C:K,5,0)</f>
        <v>402-1512323-9</v>
      </c>
      <c r="H146" s="26" t="str">
        <f>+VLOOKUP(D146,'INFORMACION DE PROVEEDORES'!C:L,7,0)</f>
        <v>AUTIPISTA CABALLINA, LOS PATOS, HATO NUEVO, LOS ALCARRIZOS</v>
      </c>
      <c r="I146" s="37" t="str">
        <f>+VLOOKUP(D146,'INFORMACION DE PROVEEDORES'!C:M,3,0)</f>
        <v xml:space="preserve"> JURÍDICA</v>
      </c>
      <c r="J146" s="37">
        <v>8</v>
      </c>
      <c r="K146" s="37">
        <v>336</v>
      </c>
      <c r="L146" s="37">
        <v>26</v>
      </c>
      <c r="M146" s="37">
        <f t="shared" si="86"/>
        <v>1040</v>
      </c>
      <c r="N146" s="189">
        <v>60.180000000000007</v>
      </c>
      <c r="O146" s="80">
        <f>+L146*'PRECIOS SEGUN ADJ (RURAL)'!$B$2*'PRECIOS SEGUN ADJ (RURAL)'!$C$2</f>
        <v>62587.200000000004</v>
      </c>
      <c r="P146" s="80" t="e" vm="1">
        <f>+[4]!NumLetras(O146,"PESO","PESOS DOMINICANOS","$EE $m CON #d/100 CENTAVOS")</f>
        <v>#VALUE!</v>
      </c>
      <c r="Q146" s="80">
        <f t="shared" si="87"/>
        <v>10013.950000000001</v>
      </c>
      <c r="R146" s="165">
        <v>9</v>
      </c>
      <c r="S146" s="37">
        <f t="shared" si="68"/>
        <v>360</v>
      </c>
      <c r="T146" s="189">
        <v>33</v>
      </c>
      <c r="U146" s="80">
        <f>+R146*'PRECIOS SEGUN ADJ (RURAL)'!$B$3*'PRECIOS SEGUN ADJ (RURAL)'!$C$3</f>
        <v>11880</v>
      </c>
      <c r="V146" s="80" t="e" vm="1">
        <f>+[4]!NumLetras(U146,"PESO","PESOS DOMINICANOS","$EE $m CON #d/100 CENTAVOS")</f>
        <v>#VALUE!</v>
      </c>
      <c r="W146" s="165">
        <v>55</v>
      </c>
      <c r="X146" s="37">
        <f t="shared" si="69"/>
        <v>2200</v>
      </c>
      <c r="Y146" s="189">
        <v>87.91</v>
      </c>
      <c r="Z146" s="80">
        <f>+W146*'PRECIOS SEGUN ADJ (RURAL)'!$B$4*'PRECIOS SEGUN ADJ (RURAL)'!$C$4</f>
        <v>193402</v>
      </c>
      <c r="AA146" s="80" t="e" vm="1">
        <f>+[4]!NumLetras(Z146,"PESO","PESOS DOMINICANOS","$EE $m CON #d/100 CENTAVOS")</f>
        <v>#VALUE!</v>
      </c>
      <c r="AB146" s="80">
        <f t="shared" si="88"/>
        <v>34812.36</v>
      </c>
      <c r="AC146" s="165">
        <v>66</v>
      </c>
      <c r="AD146" s="37">
        <f t="shared" si="70"/>
        <v>2640</v>
      </c>
      <c r="AE146" s="189">
        <v>53.95</v>
      </c>
      <c r="AF146" s="80">
        <f>+AC146*'PRECIOS SEGUN ADJ (RURAL)'!$B$5*'PRECIOS SEGUN ADJ (RURAL)'!$C$5</f>
        <v>142428</v>
      </c>
      <c r="AG146" s="80" t="e" vm="1">
        <f>+[4]!NumLetras(AF146,"PESO","PESOS DOMINICANOS","$EE $m CON #d/100 CENTAVOS")</f>
        <v>#VALUE!</v>
      </c>
      <c r="AH146" s="165">
        <v>11</v>
      </c>
      <c r="AI146" s="37">
        <f t="shared" si="71"/>
        <v>440</v>
      </c>
      <c r="AJ146" s="189">
        <v>29.05</v>
      </c>
      <c r="AK146" s="80">
        <f>+AH146*'PRECIOS SEGUN ADJ (RURAL)'!$B$6*'PRECIOS SEGUN ADJ (RURAL)'!$C$6</f>
        <v>12782</v>
      </c>
      <c r="AL146" s="80" t="e" vm="1">
        <f>+[4]!NumLetras(AK146,"PESO","PESOS DOMINICANOS","$EE $m CON #d/100 CENTAVOS")</f>
        <v>#VALUE!</v>
      </c>
      <c r="AM146" s="80">
        <f t="shared" si="89"/>
        <v>2045.12</v>
      </c>
      <c r="AN146" s="165">
        <v>22</v>
      </c>
      <c r="AO146" s="37">
        <f t="shared" si="72"/>
        <v>880</v>
      </c>
      <c r="AP146" s="189">
        <v>304.44</v>
      </c>
      <c r="AQ146" s="80">
        <f>+AN146*'PRECIOS SEGUN ADJ (RURAL)'!$B$7*'PRECIOS SEGUN ADJ (RURAL)'!$C$7</f>
        <v>267907.20000000001</v>
      </c>
      <c r="AR146" s="80" t="e" vm="1">
        <f>+[4]!NumLetras(AQ146,"PESO","PESOS DOMINICANOS","$EE $m CON #d/100 CENTAVOS")</f>
        <v>#VALUE!</v>
      </c>
      <c r="AS146" s="80">
        <f t="shared" si="90"/>
        <v>48223.3</v>
      </c>
      <c r="AT146" s="165">
        <v>9</v>
      </c>
      <c r="AU146" s="37">
        <f t="shared" si="73"/>
        <v>360</v>
      </c>
      <c r="AV146" s="189">
        <v>140.38999999999999</v>
      </c>
      <c r="AW146" s="80">
        <f>+AT146*'PRECIOS SEGUN ADJ (RURAL)'!$B$8*'PRECIOS SEGUN ADJ (RURAL)'!$C$8</f>
        <v>50540.399999999994</v>
      </c>
      <c r="AX146" s="80" t="e" vm="1">
        <f>+[4]!NumLetras(AW146,"PESO","PESOS DOMINICANOS","$EE $m CON #d/100 CENTAVOS")</f>
        <v>#VALUE!</v>
      </c>
      <c r="AY146" s="80">
        <f t="shared" si="91"/>
        <v>9097.27</v>
      </c>
      <c r="AZ146" s="165">
        <v>19</v>
      </c>
      <c r="BA146" s="37">
        <f t="shared" si="74"/>
        <v>760</v>
      </c>
      <c r="BB146" s="189">
        <v>68.099999999999994</v>
      </c>
      <c r="BC146" s="80">
        <f>+AZ146*'PRECIOS SEGUN ADJ (RURAL)'!$B$9*'PRECIOS SEGUN ADJ (RURAL)'!$C$9</f>
        <v>51755.999999999993</v>
      </c>
      <c r="BD146" s="80" t="e" vm="1">
        <f>+[4]!NumLetras(BC146,"PESO","PESOS DOMINICANOS","$EE $m CON #d/100 CENTAVOS")</f>
        <v>#VALUE!</v>
      </c>
      <c r="BE146" s="165">
        <v>336</v>
      </c>
      <c r="BF146" s="37">
        <f t="shared" si="92"/>
        <v>6720</v>
      </c>
      <c r="BG146" s="189">
        <v>5.5</v>
      </c>
      <c r="BH146" s="80">
        <f>+BE146*'PRECIOS SEGUN ADJ (RURAL)'!$B$10*'PRECIOS SEGUN ADJ (RURAL)'!$C$10</f>
        <v>36960</v>
      </c>
      <c r="BI146" s="80" t="e" vm="1">
        <f>+[4]!NumLetras(BH146,"PESO","PESOS DOMINICANOS","$EE $m CON #d/100 CENTAVOS")</f>
        <v>#VALUE!</v>
      </c>
      <c r="BJ146" s="165">
        <v>336</v>
      </c>
      <c r="BK146" s="37">
        <f t="shared" si="75"/>
        <v>13440</v>
      </c>
      <c r="BL146" s="189">
        <v>7.1500000000000012</v>
      </c>
      <c r="BM146" s="80">
        <f>+BJ146*'PRECIOS SEGUN ADJ (RURAL)'!$B$11*'PRECIOS SEGUN ADJ (RURAL)'!$C$11</f>
        <v>96096</v>
      </c>
      <c r="BN146" s="80" t="e" vm="1">
        <f>+[4]!NumLetras(BM146,"PESO","PESOS DOMINICANOS","$EE $m CON #d/100 CENTAVOS")</f>
        <v>#VALUE!</v>
      </c>
      <c r="BO146" s="165">
        <v>336</v>
      </c>
      <c r="BP146" s="37">
        <f t="shared" si="76"/>
        <v>13440</v>
      </c>
      <c r="BQ146" s="189">
        <v>6.84</v>
      </c>
      <c r="BR146" s="80">
        <f>+BO146*'PRECIOS SEGUN ADJ (RURAL)'!$B$12*'PRECIOS SEGUN ADJ (RURAL)'!$C$12</f>
        <v>91929.599999999991</v>
      </c>
      <c r="BS146" s="80" t="e" vm="1">
        <f>+[4]!NumLetras(BR146,"PESO","PESOS DOMINICANOS","$EE $m CON #d/100 CENTAVOS")</f>
        <v>#VALUE!</v>
      </c>
      <c r="BT146" s="193">
        <v>47</v>
      </c>
      <c r="BU146" s="194">
        <f t="shared" si="77"/>
        <v>1880</v>
      </c>
      <c r="BV146" s="195">
        <v>21.68</v>
      </c>
      <c r="BW146" s="196">
        <f>+BT146*'PRECIOS SEGUN ADJ (RURAL)'!$B$13*'PRECIOS SEGUN ADJ (RURAL)'!$C$13</f>
        <v>40758.400000000001</v>
      </c>
      <c r="BX146" s="196" t="e" vm="1">
        <f>+[4]!NumLetras(BW146,"PESO","PESOS DOMINICANOS","$EE $m CON #d/100 CENTAVOS")</f>
        <v>#VALUE!</v>
      </c>
      <c r="BY146" s="165">
        <v>336</v>
      </c>
      <c r="BZ146" s="37">
        <f t="shared" si="78"/>
        <v>13440</v>
      </c>
      <c r="CA146" s="189">
        <v>6.5999999999999988</v>
      </c>
      <c r="CB146" s="80">
        <f>+BY146*'PRECIOS SEGUN ADJ (RURAL)'!$B$14*'PRECIOS SEGUN ADJ (RURAL)'!$C$14</f>
        <v>88704</v>
      </c>
      <c r="CC146" s="80" t="e" vm="1">
        <f>+[4]!NumLetras(CB146,"PESO","PESOS DOMINICANOS","$EE $m CON #d/100 CENTAVOS")</f>
        <v>#VALUE!</v>
      </c>
      <c r="CD146" s="165">
        <v>15</v>
      </c>
      <c r="CE146" s="37">
        <f t="shared" si="79"/>
        <v>600</v>
      </c>
      <c r="CF146" s="189">
        <v>82.59999999999998</v>
      </c>
      <c r="CG146" s="80">
        <f>+CD146*'PRECIOS SEGUN ADJ (RURAL)'!$B$15*'PRECIOS SEGUN ADJ (RURAL)'!$C$15</f>
        <v>49560</v>
      </c>
      <c r="CH146" s="80" t="e" vm="1">
        <f>+[4]!NumLetras(CG146,"PESO","PESOS DOMINICANOS","$EE $m CON #d/100 CENTAVOS")</f>
        <v>#VALUE!</v>
      </c>
      <c r="CI146" s="80">
        <f t="shared" si="93"/>
        <v>8920.7999999999993</v>
      </c>
      <c r="CJ146" s="197">
        <v>336</v>
      </c>
      <c r="CK146" s="198">
        <f t="shared" si="94"/>
        <v>6720</v>
      </c>
      <c r="CL146" s="199">
        <v>5.5</v>
      </c>
      <c r="CM146" s="200">
        <f>+CJ146*'PRECIOS SEGUN ADJ (RURAL)'!$B$16*'PRECIOS SEGUN ADJ (RURAL)'!$C$16</f>
        <v>36960</v>
      </c>
      <c r="CN146" s="200" t="e" vm="1">
        <f>+[4]!NumLetras(CM146,"PESO","PESOS DOMINICANOS","$EE $m CON #d/100 CENTAVOS")</f>
        <v>#VALUE!</v>
      </c>
      <c r="CO146" s="165">
        <v>336</v>
      </c>
      <c r="CP146" s="37">
        <f t="shared" si="80"/>
        <v>13440</v>
      </c>
      <c r="CQ146" s="189">
        <v>23.059999999999995</v>
      </c>
      <c r="CR146" s="80">
        <f>+CO146*'PRECIOS SEGUN ADJ (RURAL)'!$B$17*'PRECIOS SEGUN ADJ (RURAL)'!$C$17</f>
        <v>309926.40000000002</v>
      </c>
      <c r="CS146" s="80" t="e" vm="1">
        <f>+[4]!NumLetras(CR146,"PESO","PESOS DOMINICANOS","$EE $m CON #d/100 CENTAVOS")</f>
        <v>#VALUE!</v>
      </c>
      <c r="CT146" s="201">
        <v>22</v>
      </c>
      <c r="CU146" s="202">
        <f t="shared" si="81"/>
        <v>880</v>
      </c>
      <c r="CV146" s="203">
        <v>220</v>
      </c>
      <c r="CW146" s="204">
        <f>+CT146*'PRECIOS SEGUN ADJ (RURAL)'!$B$18*'PRECIOS SEGUN ADJ (RURAL)'!$C$18</f>
        <v>193600</v>
      </c>
      <c r="CX146" s="204" t="e" vm="1">
        <f>+[4]!NumLetras(CW146,"PESO","PESOS DOMINICANOS","$EE $m CON #d/100 CENTAVOS")</f>
        <v>#VALUE!</v>
      </c>
      <c r="CY146" s="204">
        <f t="shared" si="95"/>
        <v>34848</v>
      </c>
      <c r="CZ146" s="165">
        <v>18</v>
      </c>
      <c r="DA146" s="37">
        <f t="shared" si="82"/>
        <v>720</v>
      </c>
      <c r="DB146" s="189">
        <v>21.83</v>
      </c>
      <c r="DC146" s="80">
        <f>+CZ146*'PRECIOS SEGUN ADJ (RURAL)'!$B$19*'PRECIOS SEGUN ADJ (RURAL)'!$C$19</f>
        <v>15717.599999999999</v>
      </c>
      <c r="DD146" s="80" t="e" vm="1">
        <f>+[4]!NumLetras(DC146,"PESO","PESOS DOMINICANOS","$EE $m CON #d/100 CENTAVOS")</f>
        <v>#VALUE!</v>
      </c>
      <c r="DE146" s="80">
        <f t="shared" si="96"/>
        <v>2829.17</v>
      </c>
      <c r="DF146" s="165">
        <v>52</v>
      </c>
      <c r="DG146" s="37">
        <f t="shared" si="83"/>
        <v>2080</v>
      </c>
      <c r="DH146" s="189">
        <v>33</v>
      </c>
      <c r="DI146" s="80">
        <f>+DF146*'PRECIOS SEGUN ADJ (RURAL)'!$B$20*'PRECIOS SEGUN ADJ (RURAL)'!$C$20</f>
        <v>68640</v>
      </c>
      <c r="DJ146" s="80" t="e" vm="1">
        <f>+[4]!NumLetras(DI146,"PESO","PESOS DOMINICANOS","$EE $m CON #d/100 CENTAVOS")</f>
        <v>#VALUE!</v>
      </c>
      <c r="DK146" s="80">
        <f t="shared" si="97"/>
        <v>1671344.8299999998</v>
      </c>
      <c r="DL146" s="80" t="e" vm="1">
        <f>+[4]!NumLetras(DK146,"PESO","PESOS DOMINICANOS","$EE $m CON #d/100 CENTAVOS")</f>
        <v>#VALUE!</v>
      </c>
      <c r="DM146" s="80">
        <f t="shared" si="84"/>
        <v>1822134.7999999998</v>
      </c>
      <c r="DN146" s="80" t="e" vm="1">
        <f>+[4]!NumLetras(DM146,"PESO","PESOS DOMINICANOS","$EE $m CON #d/100 CENTAVOS")</f>
        <v>#VALUE!</v>
      </c>
      <c r="DO146" s="80">
        <f t="shared" si="85"/>
        <v>150789.97000000003</v>
      </c>
      <c r="DP146" s="80" t="e" vm="1">
        <f>+[4]!NumLetras(DO146,"PESO","PESOS DOMINICANOS","$EE $m CON #d/100 CENTAVOS")</f>
        <v>#VALUE!</v>
      </c>
      <c r="DQ146" s="80">
        <f t="shared" si="98"/>
        <v>364426.96</v>
      </c>
      <c r="DR146" s="80" t="e" vm="1">
        <f>+[4]!NumLetras(DQ146,"PESO","PESOS DOMINICANOS","$EE $m CON #d/100 CENTAVOS")</f>
        <v>#VALUE!</v>
      </c>
      <c r="DS146" s="80">
        <f t="shared" si="99"/>
        <v>18221.349999999999</v>
      </c>
      <c r="DT146" s="80"/>
      <c r="DU146" s="37" t="str">
        <f>+VLOOKUP(D146,'RURAL XENIA'!F:H,2,0)</f>
        <v>R-31</v>
      </c>
    </row>
    <row r="147" spans="1:125" hidden="1">
      <c r="A147" s="37">
        <v>146</v>
      </c>
      <c r="B147" s="37">
        <v>146</v>
      </c>
      <c r="C147" s="167" t="s">
        <v>3913</v>
      </c>
      <c r="D147" s="37">
        <v>132258525</v>
      </c>
      <c r="E147" s="37">
        <f>+VLOOKUP(D147,'INFORMACION DE PROVEEDORES'!C:I,2,0)</f>
        <v>132258525</v>
      </c>
      <c r="F147" s="26" t="str">
        <f>+VLOOKUP(D147,'INFORMACION DE PROVEEDORES'!C:J,4,0)</f>
        <v>JUAN FRANCISCO GUZMAN MARTINEZ</v>
      </c>
      <c r="G147" s="37" t="str">
        <f>+VLOOKUP(D147,'INFORMACION DE PROVEEDORES'!C:K,5,0)</f>
        <v>402-2149684-3</v>
      </c>
      <c r="H147" s="26" t="str">
        <f>+VLOOKUP(D147,'INFORMACION DE PROVEEDORES'!C:L,7,0)</f>
        <v>CALLE SANCHEZ ANCHA, NO.55 SECTOR VILLA ESTELA</v>
      </c>
      <c r="I147" s="37" t="str">
        <f>+VLOOKUP(D147,'INFORMACION DE PROVEEDORES'!C:M,3,0)</f>
        <v xml:space="preserve"> JURÍDICA</v>
      </c>
      <c r="J147" s="37">
        <v>1</v>
      </c>
      <c r="K147" s="37">
        <v>140</v>
      </c>
      <c r="L147" s="37">
        <v>10</v>
      </c>
      <c r="M147" s="37">
        <f t="shared" si="86"/>
        <v>400</v>
      </c>
      <c r="N147" s="189">
        <v>60.180000000000007</v>
      </c>
      <c r="O147" s="80">
        <f>+L147*'PRECIOS SEGUN ADJ (RURAL)'!$B$2*'PRECIOS SEGUN ADJ (RURAL)'!$C$2</f>
        <v>24072</v>
      </c>
      <c r="P147" s="80" t="e" vm="1">
        <f>+[4]!NumLetras(O147,"PESO","PESOS DOMINICANOS","$EE $m CON #d/100 CENTAVOS")</f>
        <v>#VALUE!</v>
      </c>
      <c r="Q147" s="80">
        <f t="shared" si="87"/>
        <v>3851.52</v>
      </c>
      <c r="R147" s="165">
        <v>2</v>
      </c>
      <c r="S147" s="37">
        <f t="shared" si="68"/>
        <v>80</v>
      </c>
      <c r="T147" s="189">
        <v>33</v>
      </c>
      <c r="U147" s="80">
        <f>+R147*'PRECIOS SEGUN ADJ (RURAL)'!$B$3*'PRECIOS SEGUN ADJ (RURAL)'!$C$3</f>
        <v>2640</v>
      </c>
      <c r="V147" s="80" t="e" vm="1">
        <f>+[4]!NumLetras(U147,"PESO","PESOS DOMINICANOS","$EE $m CON #d/100 CENTAVOS")</f>
        <v>#VALUE!</v>
      </c>
      <c r="W147" s="165">
        <v>22</v>
      </c>
      <c r="X147" s="37">
        <f t="shared" si="69"/>
        <v>880</v>
      </c>
      <c r="Y147" s="189">
        <v>87.91</v>
      </c>
      <c r="Z147" s="80">
        <f>+W147*'PRECIOS SEGUN ADJ (RURAL)'!$B$4*'PRECIOS SEGUN ADJ (RURAL)'!$C$4</f>
        <v>77360.800000000003</v>
      </c>
      <c r="AA147" s="80" t="e" vm="1">
        <f>+[4]!NumLetras(Z147,"PESO","PESOS DOMINICANOS","$EE $m CON #d/100 CENTAVOS")</f>
        <v>#VALUE!</v>
      </c>
      <c r="AB147" s="80">
        <f t="shared" si="88"/>
        <v>13924.94</v>
      </c>
      <c r="AC147" s="165">
        <v>26</v>
      </c>
      <c r="AD147" s="37">
        <f t="shared" si="70"/>
        <v>1040</v>
      </c>
      <c r="AE147" s="189">
        <v>53.95</v>
      </c>
      <c r="AF147" s="80">
        <f>+AC147*'PRECIOS SEGUN ADJ (RURAL)'!$B$5*'PRECIOS SEGUN ADJ (RURAL)'!$C$5</f>
        <v>56108</v>
      </c>
      <c r="AG147" s="80" t="e" vm="1">
        <f>+[4]!NumLetras(AF147,"PESO","PESOS DOMINICANOS","$EE $m CON #d/100 CENTAVOS")</f>
        <v>#VALUE!</v>
      </c>
      <c r="AH147" s="165">
        <v>4</v>
      </c>
      <c r="AI147" s="37">
        <f t="shared" si="71"/>
        <v>160</v>
      </c>
      <c r="AJ147" s="189">
        <v>29.05</v>
      </c>
      <c r="AK147" s="80">
        <f>+AH147*'PRECIOS SEGUN ADJ (RURAL)'!$B$6*'PRECIOS SEGUN ADJ (RURAL)'!$C$6</f>
        <v>4648</v>
      </c>
      <c r="AL147" s="80" t="e" vm="1">
        <f>+[4]!NumLetras(AK147,"PESO","PESOS DOMINICANOS","$EE $m CON #d/100 CENTAVOS")</f>
        <v>#VALUE!</v>
      </c>
      <c r="AM147" s="80">
        <f t="shared" si="89"/>
        <v>743.68</v>
      </c>
      <c r="AN147" s="165">
        <v>8</v>
      </c>
      <c r="AO147" s="37">
        <f t="shared" si="72"/>
        <v>320</v>
      </c>
      <c r="AP147" s="189">
        <v>304.44</v>
      </c>
      <c r="AQ147" s="80">
        <f>+AN147*'PRECIOS SEGUN ADJ (RURAL)'!$B$7*'PRECIOS SEGUN ADJ (RURAL)'!$C$7</f>
        <v>97420.800000000003</v>
      </c>
      <c r="AR147" s="80" t="e" vm="1">
        <f>+[4]!NumLetras(AQ147,"PESO","PESOS DOMINICANOS","$EE $m CON #d/100 CENTAVOS")</f>
        <v>#VALUE!</v>
      </c>
      <c r="AS147" s="80">
        <f t="shared" si="90"/>
        <v>17535.740000000002</v>
      </c>
      <c r="AT147" s="165">
        <v>2</v>
      </c>
      <c r="AU147" s="37">
        <f t="shared" si="73"/>
        <v>80</v>
      </c>
      <c r="AV147" s="189">
        <v>140.38999999999999</v>
      </c>
      <c r="AW147" s="80">
        <f>+AT147*'PRECIOS SEGUN ADJ (RURAL)'!$B$8*'PRECIOS SEGUN ADJ (RURAL)'!$C$8</f>
        <v>11231.199999999999</v>
      </c>
      <c r="AX147" s="80" t="e" vm="1">
        <f>+[4]!NumLetras(AW147,"PESO","PESOS DOMINICANOS","$EE $m CON #d/100 CENTAVOS")</f>
        <v>#VALUE!</v>
      </c>
      <c r="AY147" s="80">
        <f t="shared" si="91"/>
        <v>2021.62</v>
      </c>
      <c r="AZ147" s="165">
        <v>7</v>
      </c>
      <c r="BA147" s="37">
        <f t="shared" si="74"/>
        <v>280</v>
      </c>
      <c r="BB147" s="189">
        <v>68.099999999999994</v>
      </c>
      <c r="BC147" s="80">
        <f>+AZ147*'PRECIOS SEGUN ADJ (RURAL)'!$B$9*'PRECIOS SEGUN ADJ (RURAL)'!$C$9</f>
        <v>19067.999999999996</v>
      </c>
      <c r="BD147" s="80" t="e" vm="1">
        <f>+[4]!NumLetras(BC147,"PESO","PESOS DOMINICANOS","$EE $m CON #d/100 CENTAVOS")</f>
        <v>#VALUE!</v>
      </c>
      <c r="BE147" s="165">
        <v>140</v>
      </c>
      <c r="BF147" s="37">
        <f t="shared" si="92"/>
        <v>2800</v>
      </c>
      <c r="BG147" s="189">
        <v>5.5</v>
      </c>
      <c r="BH147" s="80">
        <f>+BE147*'PRECIOS SEGUN ADJ (RURAL)'!$B$10*'PRECIOS SEGUN ADJ (RURAL)'!$C$10</f>
        <v>15400</v>
      </c>
      <c r="BI147" s="80" t="e" vm="1">
        <f>+[4]!NumLetras(BH147,"PESO","PESOS DOMINICANOS","$EE $m CON #d/100 CENTAVOS")</f>
        <v>#VALUE!</v>
      </c>
      <c r="BJ147" s="165">
        <v>140</v>
      </c>
      <c r="BK147" s="37">
        <f t="shared" si="75"/>
        <v>5600</v>
      </c>
      <c r="BL147" s="189">
        <v>7.1500000000000012</v>
      </c>
      <c r="BM147" s="80">
        <f>+BJ147*'PRECIOS SEGUN ADJ (RURAL)'!$B$11*'PRECIOS SEGUN ADJ (RURAL)'!$C$11</f>
        <v>40040</v>
      </c>
      <c r="BN147" s="80" t="e" vm="1">
        <f>+[4]!NumLetras(BM147,"PESO","PESOS DOMINICANOS","$EE $m CON #d/100 CENTAVOS")</f>
        <v>#VALUE!</v>
      </c>
      <c r="BO147" s="165">
        <v>140</v>
      </c>
      <c r="BP147" s="37">
        <f t="shared" si="76"/>
        <v>5600</v>
      </c>
      <c r="BQ147" s="189">
        <v>6.84</v>
      </c>
      <c r="BR147" s="80">
        <f>+BO147*'PRECIOS SEGUN ADJ (RURAL)'!$B$12*'PRECIOS SEGUN ADJ (RURAL)'!$C$12</f>
        <v>38304</v>
      </c>
      <c r="BS147" s="80" t="e" vm="1">
        <f>+[4]!NumLetras(BR147,"PESO","PESOS DOMINICANOS","$EE $m CON #d/100 CENTAVOS")</f>
        <v>#VALUE!</v>
      </c>
      <c r="BT147" s="193">
        <v>18</v>
      </c>
      <c r="BU147" s="194">
        <f t="shared" si="77"/>
        <v>720</v>
      </c>
      <c r="BV147" s="195">
        <v>21.68</v>
      </c>
      <c r="BW147" s="196">
        <f>+BT147*'PRECIOS SEGUN ADJ (RURAL)'!$B$13*'PRECIOS SEGUN ADJ (RURAL)'!$C$13</f>
        <v>15609.6</v>
      </c>
      <c r="BX147" s="196" t="e" vm="1">
        <f>+[4]!NumLetras(BW147,"PESO","PESOS DOMINICANOS","$EE $m CON #d/100 CENTAVOS")</f>
        <v>#VALUE!</v>
      </c>
      <c r="BY147" s="165">
        <v>140</v>
      </c>
      <c r="BZ147" s="37">
        <f t="shared" si="78"/>
        <v>5600</v>
      </c>
      <c r="CA147" s="189">
        <v>6.5999999999999988</v>
      </c>
      <c r="CB147" s="80">
        <f>+BY147*'PRECIOS SEGUN ADJ (RURAL)'!$B$14*'PRECIOS SEGUN ADJ (RURAL)'!$C$14</f>
        <v>36960</v>
      </c>
      <c r="CC147" s="80" t="e" vm="1">
        <f>+[4]!NumLetras(CB147,"PESO","PESOS DOMINICANOS","$EE $m CON #d/100 CENTAVOS")</f>
        <v>#VALUE!</v>
      </c>
      <c r="CD147" s="165">
        <v>5</v>
      </c>
      <c r="CE147" s="37">
        <f t="shared" si="79"/>
        <v>200</v>
      </c>
      <c r="CF147" s="189">
        <v>82.59999999999998</v>
      </c>
      <c r="CG147" s="80">
        <f>+CD147*'PRECIOS SEGUN ADJ (RURAL)'!$B$15*'PRECIOS SEGUN ADJ (RURAL)'!$C$15</f>
        <v>16520</v>
      </c>
      <c r="CH147" s="80" t="e" vm="1">
        <f>+[4]!NumLetras(CG147,"PESO","PESOS DOMINICANOS","$EE $m CON #d/100 CENTAVOS")</f>
        <v>#VALUE!</v>
      </c>
      <c r="CI147" s="80">
        <f t="shared" si="93"/>
        <v>2973.6</v>
      </c>
      <c r="CJ147" s="197">
        <v>140</v>
      </c>
      <c r="CK147" s="198">
        <f t="shared" si="94"/>
        <v>2800</v>
      </c>
      <c r="CL147" s="199">
        <v>5.5</v>
      </c>
      <c r="CM147" s="200">
        <f>+CJ147*'PRECIOS SEGUN ADJ (RURAL)'!$B$16*'PRECIOS SEGUN ADJ (RURAL)'!$C$16</f>
        <v>15400</v>
      </c>
      <c r="CN147" s="200" t="e" vm="1">
        <f>+[4]!NumLetras(CM147,"PESO","PESOS DOMINICANOS","$EE $m CON #d/100 CENTAVOS")</f>
        <v>#VALUE!</v>
      </c>
      <c r="CO147" s="165">
        <v>140</v>
      </c>
      <c r="CP147" s="37">
        <f t="shared" si="80"/>
        <v>5600</v>
      </c>
      <c r="CQ147" s="189">
        <v>23.059999999999995</v>
      </c>
      <c r="CR147" s="80">
        <f>+CO147*'PRECIOS SEGUN ADJ (RURAL)'!$B$17*'PRECIOS SEGUN ADJ (RURAL)'!$C$17</f>
        <v>129135.99999999999</v>
      </c>
      <c r="CS147" s="80" t="e" vm="1">
        <f>+[4]!NumLetras(CR147,"PESO","PESOS DOMINICANOS","$EE $m CON #d/100 CENTAVOS")</f>
        <v>#VALUE!</v>
      </c>
      <c r="CT147" s="201">
        <v>8</v>
      </c>
      <c r="CU147" s="202">
        <f t="shared" si="81"/>
        <v>320</v>
      </c>
      <c r="CV147" s="203">
        <v>220</v>
      </c>
      <c r="CW147" s="204">
        <f>+CT147*'PRECIOS SEGUN ADJ (RURAL)'!$B$18*'PRECIOS SEGUN ADJ (RURAL)'!$C$18</f>
        <v>70400</v>
      </c>
      <c r="CX147" s="204" t="e" vm="1">
        <f>+[4]!NumLetras(CW147,"PESO","PESOS DOMINICANOS","$EE $m CON #d/100 CENTAVOS")</f>
        <v>#VALUE!</v>
      </c>
      <c r="CY147" s="204">
        <f t="shared" si="95"/>
        <v>12672</v>
      </c>
      <c r="CZ147" s="165">
        <v>6</v>
      </c>
      <c r="DA147" s="37">
        <f t="shared" si="82"/>
        <v>240</v>
      </c>
      <c r="DB147" s="189">
        <v>21.83</v>
      </c>
      <c r="DC147" s="80">
        <f>+CZ147*'PRECIOS SEGUN ADJ (RURAL)'!$B$19*'PRECIOS SEGUN ADJ (RURAL)'!$C$19</f>
        <v>5239.2</v>
      </c>
      <c r="DD147" s="80" t="e" vm="1">
        <f>+[4]!NumLetras(DC147,"PESO","PESOS DOMINICANOS","$EE $m CON #d/100 CENTAVOS")</f>
        <v>#VALUE!</v>
      </c>
      <c r="DE147" s="80">
        <f t="shared" si="96"/>
        <v>943.06</v>
      </c>
      <c r="DF147" s="165">
        <v>21</v>
      </c>
      <c r="DG147" s="37">
        <f t="shared" si="83"/>
        <v>840</v>
      </c>
      <c r="DH147" s="189">
        <v>33</v>
      </c>
      <c r="DI147" s="80">
        <f>+DF147*'PRECIOS SEGUN ADJ (RURAL)'!$B$20*'PRECIOS SEGUN ADJ (RURAL)'!$C$20</f>
        <v>27720</v>
      </c>
      <c r="DJ147" s="80" t="e" vm="1">
        <f>+[4]!NumLetras(DI147,"PESO","PESOS DOMINICANOS","$EE $m CON #d/100 CENTAVOS")</f>
        <v>#VALUE!</v>
      </c>
      <c r="DK147" s="80">
        <f t="shared" si="97"/>
        <v>648611.43999999983</v>
      </c>
      <c r="DL147" s="80" t="e" vm="1">
        <f>+[4]!NumLetras(DK147,"PESO","PESOS DOMINICANOS","$EE $m CON #d/100 CENTAVOS")</f>
        <v>#VALUE!</v>
      </c>
      <c r="DM147" s="80">
        <f t="shared" si="84"/>
        <v>703277.59999999986</v>
      </c>
      <c r="DN147" s="80" t="e" vm="1">
        <f>+[4]!NumLetras(DM147,"PESO","PESOS DOMINICANOS","$EE $m CON #d/100 CENTAVOS")</f>
        <v>#VALUE!</v>
      </c>
      <c r="DO147" s="80">
        <f t="shared" si="85"/>
        <v>54666.16</v>
      </c>
      <c r="DP147" s="80" t="e" vm="1">
        <f>+[4]!NumLetras(DO147,"PESO","PESOS DOMINICANOS","$EE $m CON #d/100 CENTAVOS")</f>
        <v>#VALUE!</v>
      </c>
      <c r="DQ147" s="80">
        <f t="shared" si="98"/>
        <v>140655.51999999999</v>
      </c>
      <c r="DR147" s="80" t="e" vm="1">
        <f>+[4]!NumLetras(DQ147,"PESO","PESOS DOMINICANOS","$EE $m CON #d/100 CENTAVOS")</f>
        <v>#VALUE!</v>
      </c>
      <c r="DS147" s="80">
        <f t="shared" si="99"/>
        <v>7032.78</v>
      </c>
      <c r="DT147" s="80"/>
      <c r="DU147" s="37" t="str">
        <f>+VLOOKUP(D147,'RURAL XENIA'!F:H,2,0)</f>
        <v>R-06</v>
      </c>
    </row>
    <row r="148" spans="1:125" hidden="1">
      <c r="A148" s="37">
        <v>147</v>
      </c>
      <c r="B148" s="37">
        <v>147</v>
      </c>
      <c r="C148" s="26" t="s">
        <v>3772</v>
      </c>
      <c r="D148" s="37">
        <v>132059761</v>
      </c>
      <c r="E148" s="37">
        <f>+VLOOKUP(D148,'INFORMACION DE PROVEEDORES'!C:I,2,0)</f>
        <v>132059761</v>
      </c>
      <c r="F148" s="26" t="str">
        <f>+VLOOKUP(D148,'INFORMACION DE PROVEEDORES'!C:J,4,0)</f>
        <v xml:space="preserve">JESUS NATANAEL SABINO PAULINO </v>
      </c>
      <c r="G148" s="37" t="str">
        <f>+VLOOKUP(D148,'INFORMACION DE PROVEEDORES'!C:K,5,0)</f>
        <v>008-0020811-8</v>
      </c>
      <c r="H148" s="26" t="str">
        <f>+VLOOKUP(D148,'INFORMACION DE PROVEEDORES'!C:L,7,0)</f>
        <v xml:space="preserve">CALLE ALTAGRACIA NO. 57, PUEBLO CENTRO, MONTE PLATA </v>
      </c>
      <c r="I148" s="37" t="str">
        <f>+VLOOKUP(D148,'INFORMACION DE PROVEEDORES'!C:M,3,0)</f>
        <v xml:space="preserve"> JURÍDICA</v>
      </c>
      <c r="J148" s="37">
        <v>3</v>
      </c>
      <c r="K148" s="37">
        <v>324</v>
      </c>
      <c r="L148" s="37">
        <v>23</v>
      </c>
      <c r="M148" s="37">
        <f t="shared" si="86"/>
        <v>920</v>
      </c>
      <c r="N148" s="189">
        <v>60.180000000000007</v>
      </c>
      <c r="O148" s="80">
        <f>+L148*'PRECIOS SEGUN ADJ (RURAL)'!$B$2*'PRECIOS SEGUN ADJ (RURAL)'!$C$2</f>
        <v>55365.600000000006</v>
      </c>
      <c r="P148" s="80" t="e" vm="1">
        <f>+[4]!NumLetras(O148,"PESO","PESOS DOMINICANOS","$EE $m CON #d/100 CENTAVOS")</f>
        <v>#VALUE!</v>
      </c>
      <c r="Q148" s="80">
        <f t="shared" si="87"/>
        <v>8858.5</v>
      </c>
      <c r="R148" s="165">
        <v>5</v>
      </c>
      <c r="S148" s="37">
        <f t="shared" si="68"/>
        <v>200</v>
      </c>
      <c r="T148" s="189">
        <v>33</v>
      </c>
      <c r="U148" s="80">
        <f>+R148*'PRECIOS SEGUN ADJ (RURAL)'!$B$3*'PRECIOS SEGUN ADJ (RURAL)'!$C$3</f>
        <v>6600</v>
      </c>
      <c r="V148" s="80" t="e" vm="1">
        <f>+[4]!NumLetras(U148,"PESO","PESOS DOMINICANOS","$EE $m CON #d/100 CENTAVOS")</f>
        <v>#VALUE!</v>
      </c>
      <c r="W148" s="165">
        <v>50</v>
      </c>
      <c r="X148" s="37">
        <f t="shared" si="69"/>
        <v>2000</v>
      </c>
      <c r="Y148" s="189">
        <v>87.91</v>
      </c>
      <c r="Z148" s="80">
        <f>+W148*'PRECIOS SEGUN ADJ (RURAL)'!$B$4*'PRECIOS SEGUN ADJ (RURAL)'!$C$4</f>
        <v>175820</v>
      </c>
      <c r="AA148" s="80" t="e" vm="1">
        <f>+[4]!NumLetras(Z148,"PESO","PESOS DOMINICANOS","$EE $m CON #d/100 CENTAVOS")</f>
        <v>#VALUE!</v>
      </c>
      <c r="AB148" s="80">
        <f t="shared" si="88"/>
        <v>31647.599999999999</v>
      </c>
      <c r="AC148" s="165">
        <v>62</v>
      </c>
      <c r="AD148" s="37">
        <f t="shared" si="70"/>
        <v>2480</v>
      </c>
      <c r="AE148" s="189">
        <v>53.95</v>
      </c>
      <c r="AF148" s="80">
        <f>+AC148*'PRECIOS SEGUN ADJ (RURAL)'!$B$5*'PRECIOS SEGUN ADJ (RURAL)'!$C$5</f>
        <v>133796</v>
      </c>
      <c r="AG148" s="80" t="e" vm="1">
        <f>+[4]!NumLetras(AF148,"PESO","PESOS DOMINICANOS","$EE $m CON #d/100 CENTAVOS")</f>
        <v>#VALUE!</v>
      </c>
      <c r="AH148" s="165">
        <v>9</v>
      </c>
      <c r="AI148" s="37">
        <f t="shared" si="71"/>
        <v>360</v>
      </c>
      <c r="AJ148" s="189">
        <v>29.05</v>
      </c>
      <c r="AK148" s="80">
        <f>+AH148*'PRECIOS SEGUN ADJ (RURAL)'!$B$6*'PRECIOS SEGUN ADJ (RURAL)'!$C$6</f>
        <v>10458</v>
      </c>
      <c r="AL148" s="80" t="e" vm="1">
        <f>+[4]!NumLetras(AK148,"PESO","PESOS DOMINICANOS","$EE $m CON #d/100 CENTAVOS")</f>
        <v>#VALUE!</v>
      </c>
      <c r="AM148" s="80">
        <f t="shared" si="89"/>
        <v>1673.28</v>
      </c>
      <c r="AN148" s="165">
        <v>19</v>
      </c>
      <c r="AO148" s="37">
        <f t="shared" si="72"/>
        <v>760</v>
      </c>
      <c r="AP148" s="189">
        <v>304.44</v>
      </c>
      <c r="AQ148" s="80">
        <f>+AN148*'PRECIOS SEGUN ADJ (RURAL)'!$B$7*'PRECIOS SEGUN ADJ (RURAL)'!$C$7</f>
        <v>231374.4</v>
      </c>
      <c r="AR148" s="80" t="e" vm="1">
        <f>+[4]!NumLetras(AQ148,"PESO","PESOS DOMINICANOS","$EE $m CON #d/100 CENTAVOS")</f>
        <v>#VALUE!</v>
      </c>
      <c r="AS148" s="80">
        <f t="shared" si="90"/>
        <v>41647.39</v>
      </c>
      <c r="AT148" s="165">
        <v>5</v>
      </c>
      <c r="AU148" s="37">
        <f t="shared" si="73"/>
        <v>200</v>
      </c>
      <c r="AV148" s="189">
        <v>140.38999999999999</v>
      </c>
      <c r="AW148" s="80">
        <f>+AT148*'PRECIOS SEGUN ADJ (RURAL)'!$B$8*'PRECIOS SEGUN ADJ (RURAL)'!$C$8</f>
        <v>28077.999999999996</v>
      </c>
      <c r="AX148" s="80" t="e" vm="1">
        <f>+[4]!NumLetras(AW148,"PESO","PESOS DOMINICANOS","$EE $m CON #d/100 CENTAVOS")</f>
        <v>#VALUE!</v>
      </c>
      <c r="AY148" s="80">
        <f t="shared" si="91"/>
        <v>5054.04</v>
      </c>
      <c r="AZ148" s="165">
        <v>16</v>
      </c>
      <c r="BA148" s="37">
        <f t="shared" si="74"/>
        <v>640</v>
      </c>
      <c r="BB148" s="189">
        <v>68.099999999999994</v>
      </c>
      <c r="BC148" s="80">
        <f>+AZ148*'PRECIOS SEGUN ADJ (RURAL)'!$B$9*'PRECIOS SEGUN ADJ (RURAL)'!$C$9</f>
        <v>43584</v>
      </c>
      <c r="BD148" s="80" t="e" vm="1">
        <f>+[4]!NumLetras(BC148,"PESO","PESOS DOMINICANOS","$EE $m CON #d/100 CENTAVOS")</f>
        <v>#VALUE!</v>
      </c>
      <c r="BE148" s="165">
        <v>324</v>
      </c>
      <c r="BF148" s="37">
        <f t="shared" si="92"/>
        <v>6480</v>
      </c>
      <c r="BG148" s="189">
        <v>5.5</v>
      </c>
      <c r="BH148" s="80">
        <f>+BE148*'PRECIOS SEGUN ADJ (RURAL)'!$B$10*'PRECIOS SEGUN ADJ (RURAL)'!$C$10</f>
        <v>35640</v>
      </c>
      <c r="BI148" s="80" t="e" vm="1">
        <f>+[4]!NumLetras(BH148,"PESO","PESOS DOMINICANOS","$EE $m CON #d/100 CENTAVOS")</f>
        <v>#VALUE!</v>
      </c>
      <c r="BJ148" s="165">
        <v>324</v>
      </c>
      <c r="BK148" s="37">
        <f t="shared" si="75"/>
        <v>12960</v>
      </c>
      <c r="BL148" s="189">
        <v>7.1500000000000012</v>
      </c>
      <c r="BM148" s="80">
        <f>+BJ148*'PRECIOS SEGUN ADJ (RURAL)'!$B$11*'PRECIOS SEGUN ADJ (RURAL)'!$C$11</f>
        <v>92664</v>
      </c>
      <c r="BN148" s="80" t="e" vm="1">
        <f>+[4]!NumLetras(BM148,"PESO","PESOS DOMINICANOS","$EE $m CON #d/100 CENTAVOS")</f>
        <v>#VALUE!</v>
      </c>
      <c r="BO148" s="165">
        <v>324</v>
      </c>
      <c r="BP148" s="37">
        <f t="shared" si="76"/>
        <v>12960</v>
      </c>
      <c r="BQ148" s="189">
        <v>6.84</v>
      </c>
      <c r="BR148" s="80">
        <f>+BO148*'PRECIOS SEGUN ADJ (RURAL)'!$B$12*'PRECIOS SEGUN ADJ (RURAL)'!$C$12</f>
        <v>88646.399999999994</v>
      </c>
      <c r="BS148" s="80" t="e" vm="1">
        <f>+[4]!NumLetras(BR148,"PESO","PESOS DOMINICANOS","$EE $m CON #d/100 CENTAVOS")</f>
        <v>#VALUE!</v>
      </c>
      <c r="BT148" s="193">
        <v>42</v>
      </c>
      <c r="BU148" s="194">
        <f t="shared" si="77"/>
        <v>1680</v>
      </c>
      <c r="BV148" s="195">
        <v>21.68</v>
      </c>
      <c r="BW148" s="196">
        <f>+BT148*'PRECIOS SEGUN ADJ (RURAL)'!$B$13*'PRECIOS SEGUN ADJ (RURAL)'!$C$13</f>
        <v>36422.399999999994</v>
      </c>
      <c r="BX148" s="196" t="e" vm="1">
        <f>+[4]!NumLetras(BW148,"PESO","PESOS DOMINICANOS","$EE $m CON #d/100 CENTAVOS")</f>
        <v>#VALUE!</v>
      </c>
      <c r="BY148" s="165">
        <v>324</v>
      </c>
      <c r="BZ148" s="37">
        <f t="shared" si="78"/>
        <v>12960</v>
      </c>
      <c r="CA148" s="189">
        <v>6.5999999999999988</v>
      </c>
      <c r="CB148" s="80">
        <f>+BY148*'PRECIOS SEGUN ADJ (RURAL)'!$B$14*'PRECIOS SEGUN ADJ (RURAL)'!$C$14</f>
        <v>85536</v>
      </c>
      <c r="CC148" s="80" t="e" vm="1">
        <f>+[4]!NumLetras(CB148,"PESO","PESOS DOMINICANOS","$EE $m CON #d/100 CENTAVOS")</f>
        <v>#VALUE!</v>
      </c>
      <c r="CD148" s="165">
        <v>12</v>
      </c>
      <c r="CE148" s="37">
        <f t="shared" si="79"/>
        <v>480</v>
      </c>
      <c r="CF148" s="189">
        <v>82.59999999999998</v>
      </c>
      <c r="CG148" s="80">
        <f>+CD148*'PRECIOS SEGUN ADJ (RURAL)'!$B$15*'PRECIOS SEGUN ADJ (RURAL)'!$C$15</f>
        <v>39648</v>
      </c>
      <c r="CH148" s="80" t="e" vm="1">
        <f>+[4]!NumLetras(CG148,"PESO","PESOS DOMINICANOS","$EE $m CON #d/100 CENTAVOS")</f>
        <v>#VALUE!</v>
      </c>
      <c r="CI148" s="80">
        <f t="shared" si="93"/>
        <v>7136.64</v>
      </c>
      <c r="CJ148" s="197">
        <v>324</v>
      </c>
      <c r="CK148" s="198">
        <f t="shared" si="94"/>
        <v>6480</v>
      </c>
      <c r="CL148" s="199">
        <v>5.5</v>
      </c>
      <c r="CM148" s="200">
        <f>+CJ148*'PRECIOS SEGUN ADJ (RURAL)'!$B$16*'PRECIOS SEGUN ADJ (RURAL)'!$C$16</f>
        <v>35640</v>
      </c>
      <c r="CN148" s="200" t="e" vm="1">
        <f>+[4]!NumLetras(CM148,"PESO","PESOS DOMINICANOS","$EE $m CON #d/100 CENTAVOS")</f>
        <v>#VALUE!</v>
      </c>
      <c r="CO148" s="165">
        <v>324</v>
      </c>
      <c r="CP148" s="37">
        <f t="shared" si="80"/>
        <v>12960</v>
      </c>
      <c r="CQ148" s="189">
        <v>23.059999999999995</v>
      </c>
      <c r="CR148" s="80">
        <f>+CO148*'PRECIOS SEGUN ADJ (RURAL)'!$B$17*'PRECIOS SEGUN ADJ (RURAL)'!$C$17</f>
        <v>298857.59999999998</v>
      </c>
      <c r="CS148" s="80" t="e" vm="1">
        <f>+[4]!NumLetras(CR148,"PESO","PESOS DOMINICANOS","$EE $m CON #d/100 CENTAVOS")</f>
        <v>#VALUE!</v>
      </c>
      <c r="CT148" s="201">
        <v>19</v>
      </c>
      <c r="CU148" s="202">
        <f t="shared" si="81"/>
        <v>760</v>
      </c>
      <c r="CV148" s="203">
        <v>220</v>
      </c>
      <c r="CW148" s="204">
        <f>+CT148*'PRECIOS SEGUN ADJ (RURAL)'!$B$18*'PRECIOS SEGUN ADJ (RURAL)'!$C$18</f>
        <v>167200</v>
      </c>
      <c r="CX148" s="204" t="e" vm="1">
        <f>+[4]!NumLetras(CW148,"PESO","PESOS DOMINICANOS","$EE $m CON #d/100 CENTAVOS")</f>
        <v>#VALUE!</v>
      </c>
      <c r="CY148" s="204">
        <f t="shared" si="95"/>
        <v>30096</v>
      </c>
      <c r="CZ148" s="165">
        <v>14</v>
      </c>
      <c r="DA148" s="37">
        <f t="shared" si="82"/>
        <v>560</v>
      </c>
      <c r="DB148" s="189">
        <v>21.83</v>
      </c>
      <c r="DC148" s="80">
        <f>+CZ148*'PRECIOS SEGUN ADJ (RURAL)'!$B$19*'PRECIOS SEGUN ADJ (RURAL)'!$C$19</f>
        <v>12224.8</v>
      </c>
      <c r="DD148" s="80" t="e" vm="1">
        <f>+[4]!NumLetras(DC148,"PESO","PESOS DOMINICANOS","$EE $m CON #d/100 CENTAVOS")</f>
        <v>#VALUE!</v>
      </c>
      <c r="DE148" s="80">
        <f t="shared" si="96"/>
        <v>2200.46</v>
      </c>
      <c r="DF148" s="165">
        <v>48</v>
      </c>
      <c r="DG148" s="37">
        <f t="shared" si="83"/>
        <v>1920</v>
      </c>
      <c r="DH148" s="189">
        <v>33</v>
      </c>
      <c r="DI148" s="80">
        <f>+DF148*'PRECIOS SEGUN ADJ (RURAL)'!$B$20*'PRECIOS SEGUN ADJ (RURAL)'!$C$20</f>
        <v>63360</v>
      </c>
      <c r="DJ148" s="80" t="e" vm="1">
        <f>+[4]!NumLetras(DI148,"PESO","PESOS DOMINICANOS","$EE $m CON #d/100 CENTAVOS")</f>
        <v>#VALUE!</v>
      </c>
      <c r="DK148" s="80">
        <f t="shared" si="97"/>
        <v>1512601.29</v>
      </c>
      <c r="DL148" s="80" t="e" vm="1">
        <f>+[4]!NumLetras(DK148,"PESO","PESOS DOMINICANOS","$EE $m CON #d/100 CENTAVOS")</f>
        <v>#VALUE!</v>
      </c>
      <c r="DM148" s="80">
        <f t="shared" si="84"/>
        <v>1640915.2</v>
      </c>
      <c r="DN148" s="80" t="e" vm="1">
        <f>+[4]!NumLetras(DM148,"PESO","PESOS DOMINICANOS","$EE $m CON #d/100 CENTAVOS")</f>
        <v>#VALUE!</v>
      </c>
      <c r="DO148" s="80">
        <f t="shared" si="85"/>
        <v>128313.90999999999</v>
      </c>
      <c r="DP148" s="80" t="e" vm="1">
        <f>+[4]!NumLetras(DO148,"PESO","PESOS DOMINICANOS","$EE $m CON #d/100 CENTAVOS")</f>
        <v>#VALUE!</v>
      </c>
      <c r="DQ148" s="80">
        <f t="shared" si="98"/>
        <v>328183.03999999998</v>
      </c>
      <c r="DR148" s="80" t="e" vm="1">
        <f>+[4]!NumLetras(DQ148,"PESO","PESOS DOMINICANOS","$EE $m CON #d/100 CENTAVOS")</f>
        <v>#VALUE!</v>
      </c>
      <c r="DS148" s="80">
        <f t="shared" si="99"/>
        <v>16409.150000000001</v>
      </c>
      <c r="DT148" s="80"/>
      <c r="DU148" s="37" t="str">
        <f>+VLOOKUP(D148,'RURAL XENIA'!F:H,2,0)</f>
        <v>R-39</v>
      </c>
    </row>
    <row r="149" spans="1:125" hidden="1">
      <c r="A149" s="37">
        <v>148</v>
      </c>
      <c r="B149" s="37">
        <v>148</v>
      </c>
      <c r="C149" s="26" t="s">
        <v>3781</v>
      </c>
      <c r="D149" s="37">
        <v>132169247</v>
      </c>
      <c r="E149" s="37">
        <f>+VLOOKUP(D149,'INFORMACION DE PROVEEDORES'!C:I,2,0)</f>
        <v>132169247</v>
      </c>
      <c r="F149" s="26" t="str">
        <f>+VLOOKUP(D149,'INFORMACION DE PROVEEDORES'!C:J,4,0)</f>
        <v>DANILO QUEZADA MUÑOZ</v>
      </c>
      <c r="G149" s="37" t="str">
        <f>+VLOOKUP(D149,'INFORMACION DE PROVEEDORES'!C:K,5,0)</f>
        <v>047-0125524-4</v>
      </c>
      <c r="H149" s="26" t="str">
        <f>+VLOOKUP(D149,'INFORMACION DE PROVEEDORES'!C:L,7,0)</f>
        <v>AUTOPISTA RAMON CACERES NO.56, KIL.7 LAS GUAZUMAS, MOCA</v>
      </c>
      <c r="I149" s="37" t="str">
        <f>+VLOOKUP(D149,'INFORMACION DE PROVEEDORES'!C:M,3,0)</f>
        <v xml:space="preserve"> JURÍDICA</v>
      </c>
      <c r="J149" s="37">
        <v>11</v>
      </c>
      <c r="K149" s="37">
        <v>307</v>
      </c>
      <c r="L149" s="37">
        <v>26</v>
      </c>
      <c r="M149" s="37">
        <f t="shared" si="86"/>
        <v>1040</v>
      </c>
      <c r="N149" s="189">
        <v>60.180000000000007</v>
      </c>
      <c r="O149" s="80">
        <f>+L149*'PRECIOS SEGUN ADJ (RURAL)'!$B$2*'PRECIOS SEGUN ADJ (RURAL)'!$C$2</f>
        <v>62587.200000000004</v>
      </c>
      <c r="P149" s="80" t="e" vm="1">
        <f>+[4]!NumLetras(O149,"PESO","PESOS DOMINICANOS","$EE $m CON #d/100 CENTAVOS")</f>
        <v>#VALUE!</v>
      </c>
      <c r="Q149" s="80">
        <f t="shared" si="87"/>
        <v>10013.950000000001</v>
      </c>
      <c r="R149" s="165">
        <v>11</v>
      </c>
      <c r="S149" s="37">
        <f t="shared" si="68"/>
        <v>440</v>
      </c>
      <c r="T149" s="189">
        <v>33</v>
      </c>
      <c r="U149" s="80">
        <f>+R149*'PRECIOS SEGUN ADJ (RURAL)'!$B$3*'PRECIOS SEGUN ADJ (RURAL)'!$C$3</f>
        <v>14520</v>
      </c>
      <c r="V149" s="80" t="e" vm="1">
        <f>+[4]!NumLetras(U149,"PESO","PESOS DOMINICANOS","$EE $m CON #d/100 CENTAVOS")</f>
        <v>#VALUE!</v>
      </c>
      <c r="W149" s="165">
        <v>52</v>
      </c>
      <c r="X149" s="37">
        <f t="shared" si="69"/>
        <v>2080</v>
      </c>
      <c r="Y149" s="189">
        <v>87.91</v>
      </c>
      <c r="Z149" s="80">
        <f>+W149*'PRECIOS SEGUN ADJ (RURAL)'!$B$4*'PRECIOS SEGUN ADJ (RURAL)'!$C$4</f>
        <v>182852.8</v>
      </c>
      <c r="AA149" s="80" t="e" vm="1">
        <f>+[4]!NumLetras(Z149,"PESO","PESOS DOMINICANOS","$EE $m CON #d/100 CENTAVOS")</f>
        <v>#VALUE!</v>
      </c>
      <c r="AB149" s="80">
        <f t="shared" si="88"/>
        <v>32913.5</v>
      </c>
      <c r="AC149" s="165">
        <v>60</v>
      </c>
      <c r="AD149" s="37">
        <f t="shared" si="70"/>
        <v>2400</v>
      </c>
      <c r="AE149" s="189">
        <v>53.95</v>
      </c>
      <c r="AF149" s="80">
        <f>+AC149*'PRECIOS SEGUN ADJ (RURAL)'!$B$5*'PRECIOS SEGUN ADJ (RURAL)'!$C$5</f>
        <v>129480</v>
      </c>
      <c r="AG149" s="80" t="e" vm="1">
        <f>+[4]!NumLetras(AF149,"PESO","PESOS DOMINICANOS","$EE $m CON #d/100 CENTAVOS")</f>
        <v>#VALUE!</v>
      </c>
      <c r="AH149" s="165">
        <v>12</v>
      </c>
      <c r="AI149" s="37">
        <f t="shared" si="71"/>
        <v>480</v>
      </c>
      <c r="AJ149" s="189">
        <v>29.05</v>
      </c>
      <c r="AK149" s="80">
        <f>+AH149*'PRECIOS SEGUN ADJ (RURAL)'!$B$6*'PRECIOS SEGUN ADJ (RURAL)'!$C$6</f>
        <v>13944</v>
      </c>
      <c r="AL149" s="80" t="e" vm="1">
        <f>+[4]!NumLetras(AK149,"PESO","PESOS DOMINICANOS","$EE $m CON #d/100 CENTAVOS")</f>
        <v>#VALUE!</v>
      </c>
      <c r="AM149" s="80">
        <f t="shared" si="89"/>
        <v>2231.04</v>
      </c>
      <c r="AN149" s="165">
        <v>23</v>
      </c>
      <c r="AO149" s="37">
        <f t="shared" si="72"/>
        <v>920</v>
      </c>
      <c r="AP149" s="189">
        <v>304.44</v>
      </c>
      <c r="AQ149" s="80">
        <f>+AN149*'PRECIOS SEGUN ADJ (RURAL)'!$B$7*'PRECIOS SEGUN ADJ (RURAL)'!$C$7</f>
        <v>280084.8</v>
      </c>
      <c r="AR149" s="80" t="e" vm="1">
        <f>+[4]!NumLetras(AQ149,"PESO","PESOS DOMINICANOS","$EE $m CON #d/100 CENTAVOS")</f>
        <v>#VALUE!</v>
      </c>
      <c r="AS149" s="80">
        <f t="shared" si="90"/>
        <v>50415.26</v>
      </c>
      <c r="AT149" s="165">
        <v>11</v>
      </c>
      <c r="AU149" s="37">
        <f t="shared" si="73"/>
        <v>440</v>
      </c>
      <c r="AV149" s="189">
        <v>140.38999999999999</v>
      </c>
      <c r="AW149" s="80">
        <f>+AT149*'PRECIOS SEGUN ADJ (RURAL)'!$B$8*'PRECIOS SEGUN ADJ (RURAL)'!$C$8</f>
        <v>61771.6</v>
      </c>
      <c r="AX149" s="80" t="e" vm="1">
        <f>+[4]!NumLetras(AW149,"PESO","PESOS DOMINICANOS","$EE $m CON #d/100 CENTAVOS")</f>
        <v>#VALUE!</v>
      </c>
      <c r="AY149" s="80">
        <f t="shared" si="91"/>
        <v>11118.89</v>
      </c>
      <c r="AZ149" s="165">
        <v>19</v>
      </c>
      <c r="BA149" s="37">
        <f t="shared" si="74"/>
        <v>760</v>
      </c>
      <c r="BB149" s="189">
        <v>68.099999999999994</v>
      </c>
      <c r="BC149" s="80">
        <f>+AZ149*'PRECIOS SEGUN ADJ (RURAL)'!$B$9*'PRECIOS SEGUN ADJ (RURAL)'!$C$9</f>
        <v>51755.999999999993</v>
      </c>
      <c r="BD149" s="80" t="e" vm="1">
        <f>+[4]!NumLetras(BC149,"PESO","PESOS DOMINICANOS","$EE $m CON #d/100 CENTAVOS")</f>
        <v>#VALUE!</v>
      </c>
      <c r="BE149" s="165">
        <v>307</v>
      </c>
      <c r="BF149" s="37">
        <f t="shared" si="92"/>
        <v>6140</v>
      </c>
      <c r="BG149" s="189">
        <v>5.5</v>
      </c>
      <c r="BH149" s="80">
        <f>+BE149*'PRECIOS SEGUN ADJ (RURAL)'!$B$10*'PRECIOS SEGUN ADJ (RURAL)'!$C$10</f>
        <v>33770</v>
      </c>
      <c r="BI149" s="80" t="e" vm="1">
        <f>+[4]!NumLetras(BH149,"PESO","PESOS DOMINICANOS","$EE $m CON #d/100 CENTAVOS")</f>
        <v>#VALUE!</v>
      </c>
      <c r="BJ149" s="165">
        <v>307</v>
      </c>
      <c r="BK149" s="37">
        <f t="shared" si="75"/>
        <v>12280</v>
      </c>
      <c r="BL149" s="189">
        <v>7.1500000000000012</v>
      </c>
      <c r="BM149" s="80">
        <f>+BJ149*'PRECIOS SEGUN ADJ (RURAL)'!$B$11*'PRECIOS SEGUN ADJ (RURAL)'!$C$11</f>
        <v>87802</v>
      </c>
      <c r="BN149" s="80" t="e" vm="1">
        <f>+[4]!NumLetras(BM149,"PESO","PESOS DOMINICANOS","$EE $m CON #d/100 CENTAVOS")</f>
        <v>#VALUE!</v>
      </c>
      <c r="BO149" s="165">
        <v>307</v>
      </c>
      <c r="BP149" s="37">
        <f t="shared" si="76"/>
        <v>12280</v>
      </c>
      <c r="BQ149" s="189">
        <v>6.84</v>
      </c>
      <c r="BR149" s="80">
        <f>+BO149*'PRECIOS SEGUN ADJ (RURAL)'!$B$12*'PRECIOS SEGUN ADJ (RURAL)'!$C$12</f>
        <v>83995.200000000012</v>
      </c>
      <c r="BS149" s="80" t="e" vm="1">
        <f>+[4]!NumLetras(BR149,"PESO","PESOS DOMINICANOS","$EE $m CON #d/100 CENTAVOS")</f>
        <v>#VALUE!</v>
      </c>
      <c r="BT149" s="193">
        <v>44</v>
      </c>
      <c r="BU149" s="194">
        <f t="shared" si="77"/>
        <v>1760</v>
      </c>
      <c r="BV149" s="195">
        <v>21.68</v>
      </c>
      <c r="BW149" s="196">
        <f>+BT149*'PRECIOS SEGUN ADJ (RURAL)'!$B$13*'PRECIOS SEGUN ADJ (RURAL)'!$C$13</f>
        <v>38156.799999999996</v>
      </c>
      <c r="BX149" s="196" t="e" vm="1">
        <f>+[4]!NumLetras(BW149,"PESO","PESOS DOMINICANOS","$EE $m CON #d/100 CENTAVOS")</f>
        <v>#VALUE!</v>
      </c>
      <c r="BY149" s="165">
        <v>307</v>
      </c>
      <c r="BZ149" s="37">
        <f t="shared" si="78"/>
        <v>12280</v>
      </c>
      <c r="CA149" s="189">
        <v>6.5999999999999988</v>
      </c>
      <c r="CB149" s="80">
        <f>+BY149*'PRECIOS SEGUN ADJ (RURAL)'!$B$14*'PRECIOS SEGUN ADJ (RURAL)'!$C$14</f>
        <v>81048</v>
      </c>
      <c r="CC149" s="80" t="e" vm="1">
        <f>+[4]!NumLetras(CB149,"PESO","PESOS DOMINICANOS","$EE $m CON #d/100 CENTAVOS")</f>
        <v>#VALUE!</v>
      </c>
      <c r="CD149" s="165">
        <v>15</v>
      </c>
      <c r="CE149" s="37">
        <f t="shared" si="79"/>
        <v>600</v>
      </c>
      <c r="CF149" s="189">
        <v>82.59999999999998</v>
      </c>
      <c r="CG149" s="80">
        <f>+CD149*'PRECIOS SEGUN ADJ (RURAL)'!$B$15*'PRECIOS SEGUN ADJ (RURAL)'!$C$15</f>
        <v>49560</v>
      </c>
      <c r="CH149" s="80" t="e" vm="1">
        <f>+[4]!NumLetras(CG149,"PESO","PESOS DOMINICANOS","$EE $m CON #d/100 CENTAVOS")</f>
        <v>#VALUE!</v>
      </c>
      <c r="CI149" s="80">
        <f t="shared" si="93"/>
        <v>8920.7999999999993</v>
      </c>
      <c r="CJ149" s="197">
        <v>307</v>
      </c>
      <c r="CK149" s="198">
        <f t="shared" si="94"/>
        <v>6140</v>
      </c>
      <c r="CL149" s="199">
        <v>5.5</v>
      </c>
      <c r="CM149" s="200">
        <f>+CJ149*'PRECIOS SEGUN ADJ (RURAL)'!$B$16*'PRECIOS SEGUN ADJ (RURAL)'!$C$16</f>
        <v>33770</v>
      </c>
      <c r="CN149" s="200" t="e" vm="1">
        <f>+[4]!NumLetras(CM149,"PESO","PESOS DOMINICANOS","$EE $m CON #d/100 CENTAVOS")</f>
        <v>#VALUE!</v>
      </c>
      <c r="CO149" s="165">
        <v>307</v>
      </c>
      <c r="CP149" s="37">
        <f t="shared" si="80"/>
        <v>12280</v>
      </c>
      <c r="CQ149" s="189">
        <v>23.059999999999995</v>
      </c>
      <c r="CR149" s="80">
        <f>+CO149*'PRECIOS SEGUN ADJ (RURAL)'!$B$17*'PRECIOS SEGUN ADJ (RURAL)'!$C$17</f>
        <v>283176.8</v>
      </c>
      <c r="CS149" s="80" t="e" vm="1">
        <f>+[4]!NumLetras(CR149,"PESO","PESOS DOMINICANOS","$EE $m CON #d/100 CENTAVOS")</f>
        <v>#VALUE!</v>
      </c>
      <c r="CT149" s="201">
        <v>23</v>
      </c>
      <c r="CU149" s="202">
        <f t="shared" si="81"/>
        <v>920</v>
      </c>
      <c r="CV149" s="203">
        <v>220</v>
      </c>
      <c r="CW149" s="204">
        <f>+CT149*'PRECIOS SEGUN ADJ (RURAL)'!$B$18*'PRECIOS SEGUN ADJ (RURAL)'!$C$18</f>
        <v>202400</v>
      </c>
      <c r="CX149" s="204" t="e" vm="1">
        <f>+[4]!NumLetras(CW149,"PESO","PESOS DOMINICANOS","$EE $m CON #d/100 CENTAVOS")</f>
        <v>#VALUE!</v>
      </c>
      <c r="CY149" s="204">
        <f t="shared" si="95"/>
        <v>36432</v>
      </c>
      <c r="CZ149" s="165">
        <v>17</v>
      </c>
      <c r="DA149" s="37">
        <f t="shared" si="82"/>
        <v>680</v>
      </c>
      <c r="DB149" s="189">
        <v>21.83</v>
      </c>
      <c r="DC149" s="80">
        <f>+CZ149*'PRECIOS SEGUN ADJ (RURAL)'!$B$19*'PRECIOS SEGUN ADJ (RURAL)'!$C$19</f>
        <v>14844.399999999998</v>
      </c>
      <c r="DD149" s="80" t="e" vm="1">
        <f>+[4]!NumLetras(DC149,"PESO","PESOS DOMINICANOS","$EE $m CON #d/100 CENTAVOS")</f>
        <v>#VALUE!</v>
      </c>
      <c r="DE149" s="80">
        <f t="shared" si="96"/>
        <v>2671.99</v>
      </c>
      <c r="DF149" s="165">
        <v>51</v>
      </c>
      <c r="DG149" s="37">
        <f t="shared" si="83"/>
        <v>2040</v>
      </c>
      <c r="DH149" s="189">
        <v>33</v>
      </c>
      <c r="DI149" s="80">
        <f>+DF149*'PRECIOS SEGUN ADJ (RURAL)'!$B$20*'PRECIOS SEGUN ADJ (RURAL)'!$C$20</f>
        <v>67320</v>
      </c>
      <c r="DJ149" s="80" t="e" vm="1">
        <f>+[4]!NumLetras(DI149,"PESO","PESOS DOMINICANOS","$EE $m CON #d/100 CENTAVOS")</f>
        <v>#VALUE!</v>
      </c>
      <c r="DK149" s="80">
        <f t="shared" si="97"/>
        <v>1618122.1700000002</v>
      </c>
      <c r="DL149" s="80" t="e" vm="1">
        <f>+[4]!NumLetras(DK149,"PESO","PESOS DOMINICANOS","$EE $m CON #d/100 CENTAVOS")</f>
        <v>#VALUE!</v>
      </c>
      <c r="DM149" s="80">
        <f t="shared" si="84"/>
        <v>1772839.6</v>
      </c>
      <c r="DN149" s="80" t="e" vm="1">
        <f>+[4]!NumLetras(DM149,"PESO","PESOS DOMINICANOS","$EE $m CON #d/100 CENTAVOS")</f>
        <v>#VALUE!</v>
      </c>
      <c r="DO149" s="80">
        <f t="shared" si="85"/>
        <v>154717.43</v>
      </c>
      <c r="DP149" s="80" t="e" vm="1">
        <f>+[4]!NumLetras(DO149,"PESO","PESOS DOMINICANOS","$EE $m CON #d/100 CENTAVOS")</f>
        <v>#VALUE!</v>
      </c>
      <c r="DQ149" s="80">
        <f t="shared" si="98"/>
        <v>354567.92</v>
      </c>
      <c r="DR149" s="80" t="e" vm="1">
        <f>+[4]!NumLetras(DQ149,"PESO","PESOS DOMINICANOS","$EE $m CON #d/100 CENTAVOS")</f>
        <v>#VALUE!</v>
      </c>
      <c r="DS149" s="80">
        <f t="shared" si="99"/>
        <v>17728.400000000001</v>
      </c>
      <c r="DT149" s="80"/>
      <c r="DU149" s="37" t="str">
        <f>+VLOOKUP(D149,'RURAL XENIA'!F:H,2,0)</f>
        <v>R-21</v>
      </c>
    </row>
    <row r="150" spans="1:125" hidden="1">
      <c r="A150" s="37">
        <v>149</v>
      </c>
      <c r="B150" s="37">
        <v>149</v>
      </c>
      <c r="C150" s="26" t="s">
        <v>3791</v>
      </c>
      <c r="D150" s="37">
        <v>131894887</v>
      </c>
      <c r="E150" s="37">
        <f>+VLOOKUP(D150,'INFORMACION DE PROVEEDORES'!C:I,2,0)</f>
        <v>131894887</v>
      </c>
      <c r="F150" s="26" t="str">
        <f>+VLOOKUP(D150,'INFORMACION DE PROVEEDORES'!C:J,4,0)</f>
        <v>SANTO SANCHEZ FULCAR</v>
      </c>
      <c r="G150" s="37" t="str">
        <f>+VLOOKUP(D150,'INFORMACION DE PROVEEDORES'!C:K,5,0)</f>
        <v>001-1164502-4</v>
      </c>
      <c r="H150" s="26" t="str">
        <f>+VLOOKUP(D150,'INFORMACION DE PROVEEDORES'!C:L,7,0)</f>
        <v>CALLE 28 NO.20 BUENA VISTA 3, SANTO DOMINGO NORTE</v>
      </c>
      <c r="I150" s="37" t="str">
        <f>+VLOOKUP(D150,'INFORMACION DE PROVEEDORES'!C:M,3,0)</f>
        <v xml:space="preserve"> JURÍDICA</v>
      </c>
      <c r="J150" s="37">
        <v>2</v>
      </c>
      <c r="K150" s="37">
        <v>212</v>
      </c>
      <c r="L150" s="37">
        <v>15</v>
      </c>
      <c r="M150" s="37">
        <f t="shared" si="86"/>
        <v>600</v>
      </c>
      <c r="N150" s="189">
        <v>60.180000000000007</v>
      </c>
      <c r="O150" s="80">
        <f>+L150*'PRECIOS SEGUN ADJ (RURAL)'!$B$2*'PRECIOS SEGUN ADJ (RURAL)'!$C$2</f>
        <v>36108</v>
      </c>
      <c r="P150" s="80" t="e" vm="1">
        <f>+[4]!NumLetras(O150,"PESO","PESOS DOMINICANOS","$EE $m CON #d/100 CENTAVOS")</f>
        <v>#VALUE!</v>
      </c>
      <c r="Q150" s="80">
        <f t="shared" si="87"/>
        <v>5777.28</v>
      </c>
      <c r="R150" s="165">
        <v>4</v>
      </c>
      <c r="S150" s="37">
        <f t="shared" si="68"/>
        <v>160</v>
      </c>
      <c r="T150" s="189">
        <v>33</v>
      </c>
      <c r="U150" s="80">
        <f>+R150*'PRECIOS SEGUN ADJ (RURAL)'!$B$3*'PRECIOS SEGUN ADJ (RURAL)'!$C$3</f>
        <v>5280</v>
      </c>
      <c r="V150" s="80" t="e" vm="1">
        <f>+[4]!NumLetras(U150,"PESO","PESOS DOMINICANOS","$EE $m CON #d/100 CENTAVOS")</f>
        <v>#VALUE!</v>
      </c>
      <c r="W150" s="165">
        <v>33</v>
      </c>
      <c r="X150" s="37">
        <f t="shared" si="69"/>
        <v>1320</v>
      </c>
      <c r="Y150" s="189">
        <v>87.91</v>
      </c>
      <c r="Z150" s="80">
        <f>+W150*'PRECIOS SEGUN ADJ (RURAL)'!$B$4*'PRECIOS SEGUN ADJ (RURAL)'!$C$4</f>
        <v>116041.19999999998</v>
      </c>
      <c r="AA150" s="80" t="e" vm="1">
        <f>+[4]!NumLetras(Z150,"PESO","PESOS DOMINICANOS","$EE $m CON #d/100 CENTAVOS")</f>
        <v>#VALUE!</v>
      </c>
      <c r="AB150" s="80">
        <f t="shared" si="88"/>
        <v>20887.419999999998</v>
      </c>
      <c r="AC150" s="165">
        <v>39</v>
      </c>
      <c r="AD150" s="37">
        <f t="shared" si="70"/>
        <v>1560</v>
      </c>
      <c r="AE150" s="189">
        <v>53.95</v>
      </c>
      <c r="AF150" s="80">
        <f>+AC150*'PRECIOS SEGUN ADJ (RURAL)'!$B$5*'PRECIOS SEGUN ADJ (RURAL)'!$C$5</f>
        <v>84162</v>
      </c>
      <c r="AG150" s="80" t="e" vm="1">
        <f>+[4]!NumLetras(AF150,"PESO","PESOS DOMINICANOS","$EE $m CON #d/100 CENTAVOS")</f>
        <v>#VALUE!</v>
      </c>
      <c r="AH150" s="165">
        <v>6</v>
      </c>
      <c r="AI150" s="37">
        <f t="shared" si="71"/>
        <v>240</v>
      </c>
      <c r="AJ150" s="189">
        <v>29.05</v>
      </c>
      <c r="AK150" s="80">
        <f>+AH150*'PRECIOS SEGUN ADJ (RURAL)'!$B$6*'PRECIOS SEGUN ADJ (RURAL)'!$C$6</f>
        <v>6972</v>
      </c>
      <c r="AL150" s="80" t="e" vm="1">
        <f>+[4]!NumLetras(AK150,"PESO","PESOS DOMINICANOS","$EE $m CON #d/100 CENTAVOS")</f>
        <v>#VALUE!</v>
      </c>
      <c r="AM150" s="80">
        <f t="shared" si="89"/>
        <v>1115.52</v>
      </c>
      <c r="AN150" s="165">
        <v>13</v>
      </c>
      <c r="AO150" s="37">
        <f t="shared" si="72"/>
        <v>520</v>
      </c>
      <c r="AP150" s="189">
        <v>304.44</v>
      </c>
      <c r="AQ150" s="80">
        <f>+AN150*'PRECIOS SEGUN ADJ (RURAL)'!$B$7*'PRECIOS SEGUN ADJ (RURAL)'!$C$7</f>
        <v>158308.79999999999</v>
      </c>
      <c r="AR150" s="80" t="e" vm="1">
        <f>+[4]!NumLetras(AQ150,"PESO","PESOS DOMINICANOS","$EE $m CON #d/100 CENTAVOS")</f>
        <v>#VALUE!</v>
      </c>
      <c r="AS150" s="80">
        <f t="shared" si="90"/>
        <v>28495.58</v>
      </c>
      <c r="AT150" s="165">
        <v>4</v>
      </c>
      <c r="AU150" s="37">
        <f t="shared" si="73"/>
        <v>160</v>
      </c>
      <c r="AV150" s="189">
        <v>140.38999999999999</v>
      </c>
      <c r="AW150" s="80">
        <f>+AT150*'PRECIOS SEGUN ADJ (RURAL)'!$B$8*'PRECIOS SEGUN ADJ (RURAL)'!$C$8</f>
        <v>22462.399999999998</v>
      </c>
      <c r="AX150" s="80" t="e" vm="1">
        <f>+[4]!NumLetras(AW150,"PESO","PESOS DOMINICANOS","$EE $m CON #d/100 CENTAVOS")</f>
        <v>#VALUE!</v>
      </c>
      <c r="AY150" s="80">
        <f t="shared" si="91"/>
        <v>4043.23</v>
      </c>
      <c r="AZ150" s="165">
        <v>10</v>
      </c>
      <c r="BA150" s="37">
        <f t="shared" si="74"/>
        <v>400</v>
      </c>
      <c r="BB150" s="189">
        <v>68.099999999999994</v>
      </c>
      <c r="BC150" s="80">
        <f>+AZ150*'PRECIOS SEGUN ADJ (RURAL)'!$B$9*'PRECIOS SEGUN ADJ (RURAL)'!$C$9</f>
        <v>27240</v>
      </c>
      <c r="BD150" s="80" t="e" vm="1">
        <f>+[4]!NumLetras(BC150,"PESO","PESOS DOMINICANOS","$EE $m CON #d/100 CENTAVOS")</f>
        <v>#VALUE!</v>
      </c>
      <c r="BE150" s="165">
        <v>212</v>
      </c>
      <c r="BF150" s="37">
        <f t="shared" si="92"/>
        <v>4240</v>
      </c>
      <c r="BG150" s="189">
        <v>5.5</v>
      </c>
      <c r="BH150" s="80">
        <f>+BE150*'PRECIOS SEGUN ADJ (RURAL)'!$B$10*'PRECIOS SEGUN ADJ (RURAL)'!$C$10</f>
        <v>23320</v>
      </c>
      <c r="BI150" s="80" t="e" vm="1">
        <f>+[4]!NumLetras(BH150,"PESO","PESOS DOMINICANOS","$EE $m CON #d/100 CENTAVOS")</f>
        <v>#VALUE!</v>
      </c>
      <c r="BJ150" s="165">
        <v>212</v>
      </c>
      <c r="BK150" s="37">
        <f t="shared" si="75"/>
        <v>8480</v>
      </c>
      <c r="BL150" s="189">
        <v>7.1500000000000012</v>
      </c>
      <c r="BM150" s="80">
        <f>+BJ150*'PRECIOS SEGUN ADJ (RURAL)'!$B$11*'PRECIOS SEGUN ADJ (RURAL)'!$C$11</f>
        <v>60632.000000000007</v>
      </c>
      <c r="BN150" s="80" t="e" vm="1">
        <f>+[4]!NumLetras(BM150,"PESO","PESOS DOMINICANOS","$EE $m CON #d/100 CENTAVOS")</f>
        <v>#VALUE!</v>
      </c>
      <c r="BO150" s="165">
        <v>212</v>
      </c>
      <c r="BP150" s="37">
        <f t="shared" si="76"/>
        <v>8480</v>
      </c>
      <c r="BQ150" s="189">
        <v>6.84</v>
      </c>
      <c r="BR150" s="80">
        <f>+BO150*'PRECIOS SEGUN ADJ (RURAL)'!$B$12*'PRECIOS SEGUN ADJ (RURAL)'!$C$12</f>
        <v>58003.199999999997</v>
      </c>
      <c r="BS150" s="80" t="e" vm="1">
        <f>+[4]!NumLetras(BR150,"PESO","PESOS DOMINICANOS","$EE $m CON #d/100 CENTAVOS")</f>
        <v>#VALUE!</v>
      </c>
      <c r="BT150" s="193">
        <v>27</v>
      </c>
      <c r="BU150" s="194">
        <f t="shared" si="77"/>
        <v>1080</v>
      </c>
      <c r="BV150" s="195">
        <v>21.68</v>
      </c>
      <c r="BW150" s="196">
        <f>+BT150*'PRECIOS SEGUN ADJ (RURAL)'!$B$13*'PRECIOS SEGUN ADJ (RURAL)'!$C$13</f>
        <v>23414.400000000001</v>
      </c>
      <c r="BX150" s="196" t="e" vm="1">
        <f>+[4]!NumLetras(BW150,"PESO","PESOS DOMINICANOS","$EE $m CON #d/100 CENTAVOS")</f>
        <v>#VALUE!</v>
      </c>
      <c r="BY150" s="165">
        <v>212</v>
      </c>
      <c r="BZ150" s="37">
        <f t="shared" si="78"/>
        <v>8480</v>
      </c>
      <c r="CA150" s="189">
        <v>6.5999999999999988</v>
      </c>
      <c r="CB150" s="80">
        <f>+BY150*'PRECIOS SEGUN ADJ (RURAL)'!$B$14*'PRECIOS SEGUN ADJ (RURAL)'!$C$14</f>
        <v>55967.999999999993</v>
      </c>
      <c r="CC150" s="80" t="e" vm="1">
        <f>+[4]!NumLetras(CB150,"PESO","PESOS DOMINICANOS","$EE $m CON #d/100 CENTAVOS")</f>
        <v>#VALUE!</v>
      </c>
      <c r="CD150" s="165">
        <v>8</v>
      </c>
      <c r="CE150" s="37">
        <f t="shared" si="79"/>
        <v>320</v>
      </c>
      <c r="CF150" s="189">
        <v>82.59999999999998</v>
      </c>
      <c r="CG150" s="80">
        <f>+CD150*'PRECIOS SEGUN ADJ (RURAL)'!$B$15*'PRECIOS SEGUN ADJ (RURAL)'!$C$15</f>
        <v>26432</v>
      </c>
      <c r="CH150" s="80" t="e" vm="1">
        <f>+[4]!NumLetras(CG150,"PESO","PESOS DOMINICANOS","$EE $m CON #d/100 CENTAVOS")</f>
        <v>#VALUE!</v>
      </c>
      <c r="CI150" s="80">
        <f t="shared" si="93"/>
        <v>4757.76</v>
      </c>
      <c r="CJ150" s="197">
        <v>212</v>
      </c>
      <c r="CK150" s="198">
        <f t="shared" si="94"/>
        <v>4240</v>
      </c>
      <c r="CL150" s="199">
        <v>5.5</v>
      </c>
      <c r="CM150" s="200">
        <f>+CJ150*'PRECIOS SEGUN ADJ (RURAL)'!$B$16*'PRECIOS SEGUN ADJ (RURAL)'!$C$16</f>
        <v>23320</v>
      </c>
      <c r="CN150" s="200" t="e" vm="1">
        <f>+[4]!NumLetras(CM150,"PESO","PESOS DOMINICANOS","$EE $m CON #d/100 CENTAVOS")</f>
        <v>#VALUE!</v>
      </c>
      <c r="CO150" s="165">
        <v>212</v>
      </c>
      <c r="CP150" s="37">
        <f t="shared" si="80"/>
        <v>8480</v>
      </c>
      <c r="CQ150" s="189">
        <v>23.059999999999995</v>
      </c>
      <c r="CR150" s="80">
        <f>+CO150*'PRECIOS SEGUN ADJ (RURAL)'!$B$17*'PRECIOS SEGUN ADJ (RURAL)'!$C$17</f>
        <v>195548.79999999999</v>
      </c>
      <c r="CS150" s="80" t="e" vm="1">
        <f>+[4]!NumLetras(CR150,"PESO","PESOS DOMINICANOS","$EE $m CON #d/100 CENTAVOS")</f>
        <v>#VALUE!</v>
      </c>
      <c r="CT150" s="201">
        <v>13</v>
      </c>
      <c r="CU150" s="202">
        <f t="shared" si="81"/>
        <v>520</v>
      </c>
      <c r="CV150" s="203">
        <v>220</v>
      </c>
      <c r="CW150" s="204">
        <f>+CT150*'PRECIOS SEGUN ADJ (RURAL)'!$B$18*'PRECIOS SEGUN ADJ (RURAL)'!$C$18</f>
        <v>114400</v>
      </c>
      <c r="CX150" s="204" t="e" vm="1">
        <f>+[4]!NumLetras(CW150,"PESO","PESOS DOMINICANOS","$EE $m CON #d/100 CENTAVOS")</f>
        <v>#VALUE!</v>
      </c>
      <c r="CY150" s="204">
        <f t="shared" si="95"/>
        <v>20592</v>
      </c>
      <c r="CZ150" s="165">
        <v>10</v>
      </c>
      <c r="DA150" s="37">
        <f t="shared" si="82"/>
        <v>400</v>
      </c>
      <c r="DB150" s="189">
        <v>21.83</v>
      </c>
      <c r="DC150" s="80">
        <f>+CZ150*'PRECIOS SEGUN ADJ (RURAL)'!$B$19*'PRECIOS SEGUN ADJ (RURAL)'!$C$19</f>
        <v>8732</v>
      </c>
      <c r="DD150" s="80" t="e" vm="1">
        <f>+[4]!NumLetras(DC150,"PESO","PESOS DOMINICANOS","$EE $m CON #d/100 CENTAVOS")</f>
        <v>#VALUE!</v>
      </c>
      <c r="DE150" s="80">
        <f t="shared" si="96"/>
        <v>1571.76</v>
      </c>
      <c r="DF150" s="165">
        <v>31</v>
      </c>
      <c r="DG150" s="37">
        <f t="shared" si="83"/>
        <v>1240</v>
      </c>
      <c r="DH150" s="189">
        <v>33</v>
      </c>
      <c r="DI150" s="80">
        <f>+DF150*'PRECIOS SEGUN ADJ (RURAL)'!$B$20*'PRECIOS SEGUN ADJ (RURAL)'!$C$20</f>
        <v>40920</v>
      </c>
      <c r="DJ150" s="80" t="e" vm="1">
        <f>+[4]!NumLetras(DI150,"PESO","PESOS DOMINICANOS","$EE $m CON #d/100 CENTAVOS")</f>
        <v>#VALUE!</v>
      </c>
      <c r="DK150" s="80">
        <f t="shared" si="97"/>
        <v>1000024.2499999998</v>
      </c>
      <c r="DL150" s="80" t="e" vm="1">
        <f>+[4]!NumLetras(DK150,"PESO","PESOS DOMINICANOS","$EE $m CON #d/100 CENTAVOS")</f>
        <v>#VALUE!</v>
      </c>
      <c r="DM150" s="80">
        <f t="shared" si="84"/>
        <v>1087264.7999999998</v>
      </c>
      <c r="DN150" s="80" t="e" vm="1">
        <f>+[4]!NumLetras(DM150,"PESO","PESOS DOMINICANOS","$EE $m CON #d/100 CENTAVOS")</f>
        <v>#VALUE!</v>
      </c>
      <c r="DO150" s="80">
        <f t="shared" si="85"/>
        <v>87240.55</v>
      </c>
      <c r="DP150" s="80" t="e" vm="1">
        <f>+[4]!NumLetras(DO150,"PESO","PESOS DOMINICANOS","$EE $m CON #d/100 CENTAVOS")</f>
        <v>#VALUE!</v>
      </c>
      <c r="DQ150" s="80">
        <f t="shared" si="98"/>
        <v>217452.96</v>
      </c>
      <c r="DR150" s="80" t="e" vm="1">
        <f>+[4]!NumLetras(DQ150,"PESO","PESOS DOMINICANOS","$EE $m CON #d/100 CENTAVOS")</f>
        <v>#VALUE!</v>
      </c>
      <c r="DS150" s="80">
        <f t="shared" si="99"/>
        <v>10872.65</v>
      </c>
      <c r="DT150" s="80"/>
      <c r="DU150" s="37" t="str">
        <f>+VLOOKUP(D150,'RURAL XENIA'!F:H,2,0)</f>
        <v>R-31</v>
      </c>
    </row>
    <row r="151" spans="1:125" hidden="1">
      <c r="A151" s="37">
        <v>150</v>
      </c>
      <c r="B151" s="37">
        <v>150</v>
      </c>
      <c r="C151" s="26" t="s">
        <v>3798</v>
      </c>
      <c r="D151" s="37">
        <v>101733942</v>
      </c>
      <c r="E151" s="37">
        <f>+VLOOKUP(D151,'INFORMACION DE PROVEEDORES'!C:I,2,0)</f>
        <v>101733942</v>
      </c>
      <c r="F151" s="26" t="str">
        <f>+VLOOKUP(D151,'INFORMACION DE PROVEEDORES'!C:J,4,0)</f>
        <v>NERY CLARIBEL ALTAGRACIA READ NOLASCO</v>
      </c>
      <c r="G151" s="37" t="str">
        <f>+VLOOKUP(D151,'INFORMACION DE PROVEEDORES'!C:K,5,0)</f>
        <v>001-0289258-5</v>
      </c>
      <c r="H151" s="26" t="str">
        <f>+VLOOKUP(D151,'INFORMACION DE PROVEEDORES'!C:L,7,0)</f>
        <v>CALLE SANCHEZ NO. 03, ENTRADA PIEDRA BLANCA, MONSEÑOR NOUEL</v>
      </c>
      <c r="I151" s="37" t="str">
        <f>+VLOOKUP(D151,'INFORMACION DE PROVEEDORES'!C:M,3,0)</f>
        <v xml:space="preserve"> JURÍDICA</v>
      </c>
      <c r="J151" s="37">
        <v>3</v>
      </c>
      <c r="K151" s="37">
        <v>442</v>
      </c>
      <c r="L151" s="37">
        <v>31</v>
      </c>
      <c r="M151" s="37">
        <f t="shared" si="86"/>
        <v>1240</v>
      </c>
      <c r="N151" s="189">
        <v>60.180000000000007</v>
      </c>
      <c r="O151" s="80">
        <f>+L151*'PRECIOS SEGUN ADJ (RURAL)'!$B$2*'PRECIOS SEGUN ADJ (RURAL)'!$C$2</f>
        <v>74623.199999999997</v>
      </c>
      <c r="P151" s="80" t="e" vm="1">
        <f>+[4]!NumLetras(O151,"PESO","PESOS DOMINICANOS","$EE $m CON #d/100 CENTAVOS")</f>
        <v>#VALUE!</v>
      </c>
      <c r="Q151" s="80">
        <f t="shared" si="87"/>
        <v>11939.71</v>
      </c>
      <c r="R151" s="165">
        <v>6</v>
      </c>
      <c r="S151" s="37">
        <f t="shared" si="68"/>
        <v>240</v>
      </c>
      <c r="T151" s="189">
        <v>33</v>
      </c>
      <c r="U151" s="80">
        <f>+R151*'PRECIOS SEGUN ADJ (RURAL)'!$B$3*'PRECIOS SEGUN ADJ (RURAL)'!$C$3</f>
        <v>7920</v>
      </c>
      <c r="V151" s="80" t="e" vm="1">
        <f>+[4]!NumLetras(U151,"PESO","PESOS DOMINICANOS","$EE $m CON #d/100 CENTAVOS")</f>
        <v>#VALUE!</v>
      </c>
      <c r="W151" s="165">
        <v>69</v>
      </c>
      <c r="X151" s="37">
        <f t="shared" si="69"/>
        <v>2760</v>
      </c>
      <c r="Y151" s="189">
        <v>87.91</v>
      </c>
      <c r="Z151" s="80">
        <f>+W151*'PRECIOS SEGUN ADJ (RURAL)'!$B$4*'PRECIOS SEGUN ADJ (RURAL)'!$C$4</f>
        <v>242631.6</v>
      </c>
      <c r="AA151" s="80" t="e" vm="1">
        <f>+[4]!NumLetras(Z151,"PESO","PESOS DOMINICANOS","$EE $m CON #d/100 CENTAVOS")</f>
        <v>#VALUE!</v>
      </c>
      <c r="AB151" s="80">
        <f t="shared" si="88"/>
        <v>43673.69</v>
      </c>
      <c r="AC151" s="165">
        <v>83</v>
      </c>
      <c r="AD151" s="37">
        <f t="shared" si="70"/>
        <v>3320</v>
      </c>
      <c r="AE151" s="189">
        <v>53.95</v>
      </c>
      <c r="AF151" s="80">
        <f>+AC151*'PRECIOS SEGUN ADJ (RURAL)'!$B$5*'PRECIOS SEGUN ADJ (RURAL)'!$C$5</f>
        <v>179114</v>
      </c>
      <c r="AG151" s="80" t="e" vm="1">
        <f>+[4]!NumLetras(AF151,"PESO","PESOS DOMINICANOS","$EE $m CON #d/100 CENTAVOS")</f>
        <v>#VALUE!</v>
      </c>
      <c r="AH151" s="165">
        <v>11</v>
      </c>
      <c r="AI151" s="37">
        <f t="shared" si="71"/>
        <v>440</v>
      </c>
      <c r="AJ151" s="189">
        <v>29.05</v>
      </c>
      <c r="AK151" s="80">
        <f>+AH151*'PRECIOS SEGUN ADJ (RURAL)'!$B$6*'PRECIOS SEGUN ADJ (RURAL)'!$C$6</f>
        <v>12782</v>
      </c>
      <c r="AL151" s="80" t="e" vm="1">
        <f>+[4]!NumLetras(AK151,"PESO","PESOS DOMINICANOS","$EE $m CON #d/100 CENTAVOS")</f>
        <v>#VALUE!</v>
      </c>
      <c r="AM151" s="80">
        <f t="shared" si="89"/>
        <v>2045.12</v>
      </c>
      <c r="AN151" s="165">
        <v>25</v>
      </c>
      <c r="AO151" s="37">
        <f t="shared" si="72"/>
        <v>1000</v>
      </c>
      <c r="AP151" s="189">
        <v>304.44</v>
      </c>
      <c r="AQ151" s="80">
        <f>+AN151*'PRECIOS SEGUN ADJ (RURAL)'!$B$7*'PRECIOS SEGUN ADJ (RURAL)'!$C$7</f>
        <v>304440</v>
      </c>
      <c r="AR151" s="80" t="e" vm="1">
        <f>+[4]!NumLetras(AQ151,"PESO","PESOS DOMINICANOS","$EE $m CON #d/100 CENTAVOS")</f>
        <v>#VALUE!</v>
      </c>
      <c r="AS151" s="80">
        <f t="shared" si="90"/>
        <v>54799.199999999997</v>
      </c>
      <c r="AT151" s="165">
        <v>6</v>
      </c>
      <c r="AU151" s="37">
        <f t="shared" si="73"/>
        <v>240</v>
      </c>
      <c r="AV151" s="189">
        <v>140.38999999999999</v>
      </c>
      <c r="AW151" s="80">
        <f>+AT151*'PRECIOS SEGUN ADJ (RURAL)'!$B$8*'PRECIOS SEGUN ADJ (RURAL)'!$C$8</f>
        <v>33693.599999999999</v>
      </c>
      <c r="AX151" s="80" t="e" vm="1">
        <f>+[4]!NumLetras(AW151,"PESO","PESOS DOMINICANOS","$EE $m CON #d/100 CENTAVOS")</f>
        <v>#VALUE!</v>
      </c>
      <c r="AY151" s="80">
        <f t="shared" si="91"/>
        <v>6064.85</v>
      </c>
      <c r="AZ151" s="165">
        <v>21</v>
      </c>
      <c r="BA151" s="37">
        <f t="shared" si="74"/>
        <v>840</v>
      </c>
      <c r="BB151" s="189">
        <v>68.099999999999994</v>
      </c>
      <c r="BC151" s="80">
        <f>+AZ151*'PRECIOS SEGUN ADJ (RURAL)'!$B$9*'PRECIOS SEGUN ADJ (RURAL)'!$C$9</f>
        <v>57204</v>
      </c>
      <c r="BD151" s="80" t="e" vm="1">
        <f>+[4]!NumLetras(BC151,"PESO","PESOS DOMINICANOS","$EE $m CON #d/100 CENTAVOS")</f>
        <v>#VALUE!</v>
      </c>
      <c r="BE151" s="165">
        <v>442</v>
      </c>
      <c r="BF151" s="37">
        <f t="shared" si="92"/>
        <v>8840</v>
      </c>
      <c r="BG151" s="189">
        <v>5.5</v>
      </c>
      <c r="BH151" s="80">
        <f>+BE151*'PRECIOS SEGUN ADJ (RURAL)'!$B$10*'PRECIOS SEGUN ADJ (RURAL)'!$C$10</f>
        <v>48620</v>
      </c>
      <c r="BI151" s="80" t="e" vm="1">
        <f>+[4]!NumLetras(BH151,"PESO","PESOS DOMINICANOS","$EE $m CON #d/100 CENTAVOS")</f>
        <v>#VALUE!</v>
      </c>
      <c r="BJ151" s="165">
        <v>442</v>
      </c>
      <c r="BK151" s="37">
        <f t="shared" si="75"/>
        <v>17680</v>
      </c>
      <c r="BL151" s="189">
        <v>7.1500000000000012</v>
      </c>
      <c r="BM151" s="80">
        <f>+BJ151*'PRECIOS SEGUN ADJ (RURAL)'!$B$11*'PRECIOS SEGUN ADJ (RURAL)'!$C$11</f>
        <v>126412</v>
      </c>
      <c r="BN151" s="80" t="e" vm="1">
        <f>+[4]!NumLetras(BM151,"PESO","PESOS DOMINICANOS","$EE $m CON #d/100 CENTAVOS")</f>
        <v>#VALUE!</v>
      </c>
      <c r="BO151" s="165">
        <v>442</v>
      </c>
      <c r="BP151" s="37">
        <f t="shared" si="76"/>
        <v>17680</v>
      </c>
      <c r="BQ151" s="189">
        <v>6.84</v>
      </c>
      <c r="BR151" s="80">
        <f>+BO151*'PRECIOS SEGUN ADJ (RURAL)'!$B$12*'PRECIOS SEGUN ADJ (RURAL)'!$C$12</f>
        <v>120931.19999999998</v>
      </c>
      <c r="BS151" s="80" t="e" vm="1">
        <f>+[4]!NumLetras(BR151,"PESO","PESOS DOMINICANOS","$EE $m CON #d/100 CENTAVOS")</f>
        <v>#VALUE!</v>
      </c>
      <c r="BT151" s="193">
        <v>57</v>
      </c>
      <c r="BU151" s="194">
        <f t="shared" si="77"/>
        <v>2280</v>
      </c>
      <c r="BV151" s="195">
        <v>21.68</v>
      </c>
      <c r="BW151" s="196">
        <f>+BT151*'PRECIOS SEGUN ADJ (RURAL)'!$B$13*'PRECIOS SEGUN ADJ (RURAL)'!$C$13</f>
        <v>49430.400000000001</v>
      </c>
      <c r="BX151" s="196" t="e" vm="1">
        <f>+[4]!NumLetras(BW151,"PESO","PESOS DOMINICANOS","$EE $m CON #d/100 CENTAVOS")</f>
        <v>#VALUE!</v>
      </c>
      <c r="BY151" s="165">
        <v>442</v>
      </c>
      <c r="BZ151" s="37">
        <f t="shared" si="78"/>
        <v>17680</v>
      </c>
      <c r="CA151" s="189">
        <v>6.5999999999999988</v>
      </c>
      <c r="CB151" s="80">
        <f>+BY151*'PRECIOS SEGUN ADJ (RURAL)'!$B$14*'PRECIOS SEGUN ADJ (RURAL)'!$C$14</f>
        <v>116688</v>
      </c>
      <c r="CC151" s="80" t="e" vm="1">
        <f>+[4]!NumLetras(CB151,"PESO","PESOS DOMINICANOS","$EE $m CON #d/100 CENTAVOS")</f>
        <v>#VALUE!</v>
      </c>
      <c r="CD151" s="165">
        <v>17</v>
      </c>
      <c r="CE151" s="37">
        <f t="shared" si="79"/>
        <v>680</v>
      </c>
      <c r="CF151" s="189">
        <v>82.59999999999998</v>
      </c>
      <c r="CG151" s="80">
        <f>+CD151*'PRECIOS SEGUN ADJ (RURAL)'!$B$15*'PRECIOS SEGUN ADJ (RURAL)'!$C$15</f>
        <v>56167.999999999993</v>
      </c>
      <c r="CH151" s="80" t="e" vm="1">
        <f>+[4]!NumLetras(CG151,"PESO","PESOS DOMINICANOS","$EE $m CON #d/100 CENTAVOS")</f>
        <v>#VALUE!</v>
      </c>
      <c r="CI151" s="80">
        <f t="shared" si="93"/>
        <v>10110.24</v>
      </c>
      <c r="CJ151" s="197">
        <v>442</v>
      </c>
      <c r="CK151" s="198">
        <f t="shared" si="94"/>
        <v>8840</v>
      </c>
      <c r="CL151" s="199">
        <v>5.5</v>
      </c>
      <c r="CM151" s="200">
        <f>+CJ151*'PRECIOS SEGUN ADJ (RURAL)'!$B$16*'PRECIOS SEGUN ADJ (RURAL)'!$C$16</f>
        <v>48620</v>
      </c>
      <c r="CN151" s="200" t="e" vm="1">
        <f>+[4]!NumLetras(CM151,"PESO","PESOS DOMINICANOS","$EE $m CON #d/100 CENTAVOS")</f>
        <v>#VALUE!</v>
      </c>
      <c r="CO151" s="165">
        <v>442</v>
      </c>
      <c r="CP151" s="37">
        <f t="shared" si="80"/>
        <v>17680</v>
      </c>
      <c r="CQ151" s="189">
        <v>23.059999999999995</v>
      </c>
      <c r="CR151" s="80">
        <f>+CO151*'PRECIOS SEGUN ADJ (RURAL)'!$B$17*'PRECIOS SEGUN ADJ (RURAL)'!$C$17</f>
        <v>407700.79999999993</v>
      </c>
      <c r="CS151" s="80" t="e" vm="1">
        <f>+[4]!NumLetras(CR151,"PESO","PESOS DOMINICANOS","$EE $m CON #d/100 CENTAVOS")</f>
        <v>#VALUE!</v>
      </c>
      <c r="CT151" s="201">
        <v>25</v>
      </c>
      <c r="CU151" s="202">
        <f t="shared" si="81"/>
        <v>1000</v>
      </c>
      <c r="CV151" s="203">
        <v>220</v>
      </c>
      <c r="CW151" s="204">
        <f>+CT151*'PRECIOS SEGUN ADJ (RURAL)'!$B$18*'PRECIOS SEGUN ADJ (RURAL)'!$C$18</f>
        <v>220000</v>
      </c>
      <c r="CX151" s="204" t="e" vm="1">
        <f>+[4]!NumLetras(CW151,"PESO","PESOS DOMINICANOS","$EE $m CON #d/100 CENTAVOS")</f>
        <v>#VALUE!</v>
      </c>
      <c r="CY151" s="204">
        <f t="shared" si="95"/>
        <v>39600</v>
      </c>
      <c r="CZ151" s="165">
        <v>19</v>
      </c>
      <c r="DA151" s="37">
        <f t="shared" si="82"/>
        <v>760</v>
      </c>
      <c r="DB151" s="189">
        <v>21.83</v>
      </c>
      <c r="DC151" s="80">
        <f>+CZ151*'PRECIOS SEGUN ADJ (RURAL)'!$B$19*'PRECIOS SEGUN ADJ (RURAL)'!$C$19</f>
        <v>16590.8</v>
      </c>
      <c r="DD151" s="80" t="e" vm="1">
        <f>+[4]!NumLetras(DC151,"PESO","PESOS DOMINICANOS","$EE $m CON #d/100 CENTAVOS")</f>
        <v>#VALUE!</v>
      </c>
      <c r="DE151" s="80">
        <f t="shared" si="96"/>
        <v>2986.34</v>
      </c>
      <c r="DF151" s="165">
        <v>66</v>
      </c>
      <c r="DG151" s="37">
        <f t="shared" si="83"/>
        <v>2640</v>
      </c>
      <c r="DH151" s="189">
        <v>33</v>
      </c>
      <c r="DI151" s="80">
        <f>+DF151*'PRECIOS SEGUN ADJ (RURAL)'!$B$20*'PRECIOS SEGUN ADJ (RURAL)'!$C$20</f>
        <v>87120</v>
      </c>
      <c r="DJ151" s="80" t="e" vm="1">
        <f>+[4]!NumLetras(DI151,"PESO","PESOS DOMINICANOS","$EE $m CON #d/100 CENTAVOS")</f>
        <v>#VALUE!</v>
      </c>
      <c r="DK151" s="80">
        <f t="shared" si="97"/>
        <v>2039470.4499999997</v>
      </c>
      <c r="DL151" s="80" t="e" vm="1">
        <f>+[4]!NumLetras(DK151,"PESO","PESOS DOMINICANOS","$EE $m CON #d/100 CENTAVOS")</f>
        <v>#VALUE!</v>
      </c>
      <c r="DM151" s="80">
        <f t="shared" si="84"/>
        <v>2210689.5999999996</v>
      </c>
      <c r="DN151" s="80" t="e" vm="1">
        <f>+[4]!NumLetras(DM151,"PESO","PESOS DOMINICANOS","$EE $m CON #d/100 CENTAVOS")</f>
        <v>#VALUE!</v>
      </c>
      <c r="DO151" s="80">
        <f t="shared" si="85"/>
        <v>171219.15</v>
      </c>
      <c r="DP151" s="80" t="e" vm="1">
        <f>+[4]!NumLetras(DO151,"PESO","PESOS DOMINICANOS","$EE $m CON #d/100 CENTAVOS")</f>
        <v>#VALUE!</v>
      </c>
      <c r="DQ151" s="80">
        <f t="shared" si="98"/>
        <v>442137.92</v>
      </c>
      <c r="DR151" s="80" t="e" vm="1">
        <f>+[4]!NumLetras(DQ151,"PESO","PESOS DOMINICANOS","$EE $m CON #d/100 CENTAVOS")</f>
        <v>#VALUE!</v>
      </c>
      <c r="DS151" s="80">
        <f t="shared" si="99"/>
        <v>22106.9</v>
      </c>
      <c r="DT151" s="80"/>
      <c r="DU151" s="37" t="str">
        <f>+VLOOKUP(D151,'RURAL XENIA'!F:H,2,0)</f>
        <v>R-27</v>
      </c>
    </row>
    <row r="152" spans="1:125" hidden="1">
      <c r="A152" s="37">
        <v>151</v>
      </c>
      <c r="B152" s="37">
        <v>151</v>
      </c>
      <c r="C152" s="26" t="s">
        <v>3810</v>
      </c>
      <c r="D152" s="37">
        <v>131745431</v>
      </c>
      <c r="E152" s="37">
        <f>+VLOOKUP(D152,'INFORMACION DE PROVEEDORES'!C:I,2,0)</f>
        <v>131745431</v>
      </c>
      <c r="F152" s="26" t="str">
        <f>+VLOOKUP(D152,'INFORMACION DE PROVEEDORES'!C:J,4,0)</f>
        <v>FRANCISCA FIGUEREO GONZALEZ DE MARTE</v>
      </c>
      <c r="G152" s="37" t="str">
        <f>+VLOOKUP(D152,'INFORMACION DE PROVEEDORES'!C:K,5,0)</f>
        <v>010-0040176-8</v>
      </c>
      <c r="H152" s="26" t="str">
        <f>+VLOOKUP(D152,'INFORMACION DE PROVEEDORES'!C:L,7,0)</f>
        <v>SANTOME ESQ. SANCHEZ, CUBICULO 2, PLAZA COMAS PEREIRA, BARRIO NUEVO</v>
      </c>
      <c r="I152" s="37" t="str">
        <f>+VLOOKUP(D152,'INFORMACION DE PROVEEDORES'!C:M,3,0)</f>
        <v xml:space="preserve"> JURÍDICA</v>
      </c>
      <c r="J152" s="37">
        <v>1</v>
      </c>
      <c r="K152" s="37">
        <v>670</v>
      </c>
      <c r="L152" s="37">
        <v>45</v>
      </c>
      <c r="M152" s="37">
        <f t="shared" si="86"/>
        <v>1800</v>
      </c>
      <c r="N152" s="189">
        <v>60.180000000000007</v>
      </c>
      <c r="O152" s="80">
        <f>+L152*'PRECIOS SEGUN ADJ (RURAL)'!$B$2*'PRECIOS SEGUN ADJ (RURAL)'!$C$2</f>
        <v>108324</v>
      </c>
      <c r="P152" s="80" t="e" vm="1">
        <f>+[4]!NumLetras(O152,"PESO","PESOS DOMINICANOS","$EE $m CON #d/100 CENTAVOS")</f>
        <v>#VALUE!</v>
      </c>
      <c r="Q152" s="80">
        <f t="shared" si="87"/>
        <v>17331.84</v>
      </c>
      <c r="R152" s="165">
        <v>8</v>
      </c>
      <c r="S152" s="37">
        <f t="shared" si="68"/>
        <v>320</v>
      </c>
      <c r="T152" s="189">
        <v>33</v>
      </c>
      <c r="U152" s="80">
        <f>+R152*'PRECIOS SEGUN ADJ (RURAL)'!$B$3*'PRECIOS SEGUN ADJ (RURAL)'!$C$3</f>
        <v>10560</v>
      </c>
      <c r="V152" s="80" t="e" vm="1">
        <f>+[4]!NumLetras(U152,"PESO","PESOS DOMINICANOS","$EE $m CON #d/100 CENTAVOS")</f>
        <v>#VALUE!</v>
      </c>
      <c r="W152" s="165">
        <v>102</v>
      </c>
      <c r="X152" s="37">
        <f t="shared" si="69"/>
        <v>4080</v>
      </c>
      <c r="Y152" s="189">
        <v>87.91</v>
      </c>
      <c r="Z152" s="80">
        <f>+W152*'PRECIOS SEGUN ADJ (RURAL)'!$B$4*'PRECIOS SEGUN ADJ (RURAL)'!$C$4</f>
        <v>358672.8</v>
      </c>
      <c r="AA152" s="80" t="e" vm="1">
        <f>+[4]!NumLetras(Z152,"PESO","PESOS DOMINICANOS","$EE $m CON #d/100 CENTAVOS")</f>
        <v>#VALUE!</v>
      </c>
      <c r="AB152" s="80">
        <f t="shared" si="88"/>
        <v>64561.1</v>
      </c>
      <c r="AC152" s="165">
        <v>123</v>
      </c>
      <c r="AD152" s="37">
        <f t="shared" si="70"/>
        <v>4920</v>
      </c>
      <c r="AE152" s="189">
        <v>53.95</v>
      </c>
      <c r="AF152" s="80">
        <f>+AC152*'PRECIOS SEGUN ADJ (RURAL)'!$B$5*'PRECIOS SEGUN ADJ (RURAL)'!$C$5</f>
        <v>265434</v>
      </c>
      <c r="AG152" s="80" t="e" vm="1">
        <f>+[4]!NumLetras(AF152,"PESO","PESOS DOMINICANOS","$EE $m CON #d/100 CENTAVOS")</f>
        <v>#VALUE!</v>
      </c>
      <c r="AH152" s="165">
        <v>15</v>
      </c>
      <c r="AI152" s="37">
        <f t="shared" si="71"/>
        <v>600</v>
      </c>
      <c r="AJ152" s="189">
        <v>29.05</v>
      </c>
      <c r="AK152" s="80">
        <f>+AH152*'PRECIOS SEGUN ADJ (RURAL)'!$B$6*'PRECIOS SEGUN ADJ (RURAL)'!$C$6</f>
        <v>17430</v>
      </c>
      <c r="AL152" s="80" t="e" vm="1">
        <f>+[4]!NumLetras(AK152,"PESO","PESOS DOMINICANOS","$EE $m CON #d/100 CENTAVOS")</f>
        <v>#VALUE!</v>
      </c>
      <c r="AM152" s="80">
        <f t="shared" si="89"/>
        <v>2788.8</v>
      </c>
      <c r="AN152" s="165">
        <v>37</v>
      </c>
      <c r="AO152" s="37">
        <f t="shared" si="72"/>
        <v>1480</v>
      </c>
      <c r="AP152" s="189">
        <v>304.44</v>
      </c>
      <c r="AQ152" s="80">
        <f>+AN152*'PRECIOS SEGUN ADJ (RURAL)'!$B$7*'PRECIOS SEGUN ADJ (RURAL)'!$C$7</f>
        <v>450571.2</v>
      </c>
      <c r="AR152" s="80" t="e" vm="1">
        <f>+[4]!NumLetras(AQ152,"PESO","PESOS DOMINICANOS","$EE $m CON #d/100 CENTAVOS")</f>
        <v>#VALUE!</v>
      </c>
      <c r="AS152" s="80">
        <f t="shared" si="90"/>
        <v>81102.820000000007</v>
      </c>
      <c r="AT152" s="165">
        <v>8</v>
      </c>
      <c r="AU152" s="37">
        <f t="shared" si="73"/>
        <v>320</v>
      </c>
      <c r="AV152" s="189">
        <v>140.38999999999999</v>
      </c>
      <c r="AW152" s="80">
        <f>+AT152*'PRECIOS SEGUN ADJ (RURAL)'!$B$8*'PRECIOS SEGUN ADJ (RURAL)'!$C$8</f>
        <v>44924.799999999996</v>
      </c>
      <c r="AX152" s="80" t="e" vm="1">
        <f>+[4]!NumLetras(AW152,"PESO","PESOS DOMINICANOS","$EE $m CON #d/100 CENTAVOS")</f>
        <v>#VALUE!</v>
      </c>
      <c r="AY152" s="80">
        <f t="shared" si="91"/>
        <v>8086.46</v>
      </c>
      <c r="AZ152" s="165">
        <v>30</v>
      </c>
      <c r="BA152" s="37">
        <f t="shared" si="74"/>
        <v>1200</v>
      </c>
      <c r="BB152" s="189">
        <v>68.099999999999994</v>
      </c>
      <c r="BC152" s="80">
        <f>+AZ152*'PRECIOS SEGUN ADJ (RURAL)'!$B$9*'PRECIOS SEGUN ADJ (RURAL)'!$C$9</f>
        <v>81719.999999999985</v>
      </c>
      <c r="BD152" s="80" t="e" vm="1">
        <f>+[4]!NumLetras(BC152,"PESO","PESOS DOMINICANOS","$EE $m CON #d/100 CENTAVOS")</f>
        <v>#VALUE!</v>
      </c>
      <c r="BE152" s="165">
        <v>670</v>
      </c>
      <c r="BF152" s="37">
        <f t="shared" si="92"/>
        <v>13400</v>
      </c>
      <c r="BG152" s="189">
        <v>5.5</v>
      </c>
      <c r="BH152" s="80">
        <f>+BE152*'PRECIOS SEGUN ADJ (RURAL)'!$B$10*'PRECIOS SEGUN ADJ (RURAL)'!$C$10</f>
        <v>73700</v>
      </c>
      <c r="BI152" s="80" t="e" vm="1">
        <f>+[4]!NumLetras(BH152,"PESO","PESOS DOMINICANOS","$EE $m CON #d/100 CENTAVOS")</f>
        <v>#VALUE!</v>
      </c>
      <c r="BJ152" s="165">
        <v>670</v>
      </c>
      <c r="BK152" s="37">
        <f t="shared" si="75"/>
        <v>26800</v>
      </c>
      <c r="BL152" s="189">
        <v>7.1500000000000012</v>
      </c>
      <c r="BM152" s="80">
        <f>+BJ152*'PRECIOS SEGUN ADJ (RURAL)'!$B$11*'PRECIOS SEGUN ADJ (RURAL)'!$C$11</f>
        <v>191620</v>
      </c>
      <c r="BN152" s="80" t="e" vm="1">
        <f>+[4]!NumLetras(BM152,"PESO","PESOS DOMINICANOS","$EE $m CON #d/100 CENTAVOS")</f>
        <v>#VALUE!</v>
      </c>
      <c r="BO152" s="165">
        <v>670</v>
      </c>
      <c r="BP152" s="37">
        <f t="shared" si="76"/>
        <v>26800</v>
      </c>
      <c r="BQ152" s="189">
        <v>6.84</v>
      </c>
      <c r="BR152" s="80">
        <f>+BO152*'PRECIOS SEGUN ADJ (RURAL)'!$B$12*'PRECIOS SEGUN ADJ (RURAL)'!$C$12</f>
        <v>183312</v>
      </c>
      <c r="BS152" s="80" t="e" vm="1">
        <f>+[4]!NumLetras(BR152,"PESO","PESOS DOMINICANOS","$EE $m CON #d/100 CENTAVOS")</f>
        <v>#VALUE!</v>
      </c>
      <c r="BT152" s="193">
        <v>85</v>
      </c>
      <c r="BU152" s="194">
        <f t="shared" si="77"/>
        <v>3400</v>
      </c>
      <c r="BV152" s="195">
        <v>21.68</v>
      </c>
      <c r="BW152" s="196">
        <f>+BT152*'PRECIOS SEGUN ADJ (RURAL)'!$B$13*'PRECIOS SEGUN ADJ (RURAL)'!$C$13</f>
        <v>73712</v>
      </c>
      <c r="BX152" s="196" t="e" vm="1">
        <f>+[4]!NumLetras(BW152,"PESO","PESOS DOMINICANOS","$EE $m CON #d/100 CENTAVOS")</f>
        <v>#VALUE!</v>
      </c>
      <c r="BY152" s="165">
        <v>670</v>
      </c>
      <c r="BZ152" s="37">
        <f t="shared" si="78"/>
        <v>26800</v>
      </c>
      <c r="CA152" s="189">
        <v>6.5999999999999988</v>
      </c>
      <c r="CB152" s="80">
        <f>+BY152*'PRECIOS SEGUN ADJ (RURAL)'!$B$14*'PRECIOS SEGUN ADJ (RURAL)'!$C$14</f>
        <v>176880</v>
      </c>
      <c r="CC152" s="80" t="e" vm="1">
        <f>+[4]!NumLetras(CB152,"PESO","PESOS DOMINICANOS","$EE $m CON #d/100 CENTAVOS")</f>
        <v>#VALUE!</v>
      </c>
      <c r="CD152" s="165">
        <v>23</v>
      </c>
      <c r="CE152" s="37">
        <f t="shared" si="79"/>
        <v>920</v>
      </c>
      <c r="CF152" s="189">
        <v>82.59999999999998</v>
      </c>
      <c r="CG152" s="80">
        <f>+CD152*'PRECIOS SEGUN ADJ (RURAL)'!$B$15*'PRECIOS SEGUN ADJ (RURAL)'!$C$15</f>
        <v>75992</v>
      </c>
      <c r="CH152" s="80" t="e" vm="1">
        <f>+[4]!NumLetras(CG152,"PESO","PESOS DOMINICANOS","$EE $m CON #d/100 CENTAVOS")</f>
        <v>#VALUE!</v>
      </c>
      <c r="CI152" s="80">
        <f t="shared" si="93"/>
        <v>13678.56</v>
      </c>
      <c r="CJ152" s="197">
        <v>670</v>
      </c>
      <c r="CK152" s="198">
        <f t="shared" si="94"/>
        <v>13400</v>
      </c>
      <c r="CL152" s="199">
        <v>5.5</v>
      </c>
      <c r="CM152" s="200">
        <f>+CJ152*'PRECIOS SEGUN ADJ (RURAL)'!$B$16*'PRECIOS SEGUN ADJ (RURAL)'!$C$16</f>
        <v>73700</v>
      </c>
      <c r="CN152" s="200" t="e" vm="1">
        <f>+[4]!NumLetras(CM152,"PESO","PESOS DOMINICANOS","$EE $m CON #d/100 CENTAVOS")</f>
        <v>#VALUE!</v>
      </c>
      <c r="CO152" s="165">
        <v>670</v>
      </c>
      <c r="CP152" s="37">
        <f t="shared" si="80"/>
        <v>26800</v>
      </c>
      <c r="CQ152" s="189">
        <v>23.059999999999995</v>
      </c>
      <c r="CR152" s="80">
        <f>+CO152*'PRECIOS SEGUN ADJ (RURAL)'!$B$17*'PRECIOS SEGUN ADJ (RURAL)'!$C$17</f>
        <v>618008</v>
      </c>
      <c r="CS152" s="80" t="e" vm="1">
        <f>+[4]!NumLetras(CR152,"PESO","PESOS DOMINICANOS","$EE $m CON #d/100 CENTAVOS")</f>
        <v>#VALUE!</v>
      </c>
      <c r="CT152" s="201">
        <v>37</v>
      </c>
      <c r="CU152" s="202">
        <f t="shared" si="81"/>
        <v>1480</v>
      </c>
      <c r="CV152" s="203">
        <v>220</v>
      </c>
      <c r="CW152" s="204">
        <f>+CT152*'PRECIOS SEGUN ADJ (RURAL)'!$B$18*'PRECIOS SEGUN ADJ (RURAL)'!$C$18</f>
        <v>325600</v>
      </c>
      <c r="CX152" s="204" t="e" vm="1">
        <f>+[4]!NumLetras(CW152,"PESO","PESOS DOMINICANOS","$EE $m CON #d/100 CENTAVOS")</f>
        <v>#VALUE!</v>
      </c>
      <c r="CY152" s="204">
        <f t="shared" si="95"/>
        <v>58608</v>
      </c>
      <c r="CZ152" s="165">
        <v>27</v>
      </c>
      <c r="DA152" s="37">
        <f t="shared" si="82"/>
        <v>1080</v>
      </c>
      <c r="DB152" s="189">
        <v>21.83</v>
      </c>
      <c r="DC152" s="80">
        <f>+CZ152*'PRECIOS SEGUN ADJ (RURAL)'!$B$19*'PRECIOS SEGUN ADJ (RURAL)'!$C$19</f>
        <v>23576.399999999998</v>
      </c>
      <c r="DD152" s="80" t="e" vm="1">
        <f>+[4]!NumLetras(DC152,"PESO","PESOS DOMINICANOS","$EE $m CON #d/100 CENTAVOS")</f>
        <v>#VALUE!</v>
      </c>
      <c r="DE152" s="80">
        <f t="shared" si="96"/>
        <v>4243.75</v>
      </c>
      <c r="DF152" s="165">
        <v>97</v>
      </c>
      <c r="DG152" s="37">
        <f t="shared" si="83"/>
        <v>3880</v>
      </c>
      <c r="DH152" s="189">
        <v>33</v>
      </c>
      <c r="DI152" s="80">
        <f>+DF152*'PRECIOS SEGUN ADJ (RURAL)'!$B$20*'PRECIOS SEGUN ADJ (RURAL)'!$C$20</f>
        <v>128040</v>
      </c>
      <c r="DJ152" s="80" t="e" vm="1">
        <f>+[4]!NumLetras(DI152,"PESO","PESOS DOMINICANOS","$EE $m CON #d/100 CENTAVOS")</f>
        <v>#VALUE!</v>
      </c>
      <c r="DK152" s="80">
        <f t="shared" si="97"/>
        <v>3031375.8699999996</v>
      </c>
      <c r="DL152" s="80" t="e" vm="1">
        <f>+[4]!NumLetras(DK152,"PESO","PESOS DOMINICANOS","$EE $m CON #d/100 CENTAVOS")</f>
        <v>#VALUE!</v>
      </c>
      <c r="DM152" s="80">
        <f t="shared" si="84"/>
        <v>3281777.1999999997</v>
      </c>
      <c r="DN152" s="80" t="e" vm="1">
        <f>+[4]!NumLetras(DM152,"PESO","PESOS DOMINICANOS","$EE $m CON #d/100 CENTAVOS")</f>
        <v>#VALUE!</v>
      </c>
      <c r="DO152" s="80">
        <f t="shared" si="85"/>
        <v>250401.33</v>
      </c>
      <c r="DP152" s="80" t="e" vm="1">
        <f>+[4]!NumLetras(DO152,"PESO","PESOS DOMINICANOS","$EE $m CON #d/100 CENTAVOS")</f>
        <v>#VALUE!</v>
      </c>
      <c r="DQ152" s="80">
        <f t="shared" si="98"/>
        <v>656355.43999999994</v>
      </c>
      <c r="DR152" s="80" t="e" vm="1">
        <f>+[4]!NumLetras(DQ152,"PESO","PESOS DOMINICANOS","$EE $m CON #d/100 CENTAVOS")</f>
        <v>#VALUE!</v>
      </c>
      <c r="DS152" s="80">
        <f t="shared" si="99"/>
        <v>32817.769999999997</v>
      </c>
      <c r="DT152" s="80"/>
      <c r="DU152" s="37" t="str">
        <f>+VLOOKUP(D152,'RURAL XENIA'!F:H,2,0)</f>
        <v>R-03</v>
      </c>
    </row>
    <row r="153" spans="1:125" hidden="1">
      <c r="A153" s="37">
        <v>152</v>
      </c>
      <c r="B153" s="37">
        <v>152</v>
      </c>
      <c r="C153" s="26" t="s">
        <v>3830</v>
      </c>
      <c r="D153" s="37">
        <v>132273052</v>
      </c>
      <c r="E153" s="37">
        <f>+VLOOKUP(D153,'INFORMACION DE PROVEEDORES'!C:I,2,0)</f>
        <v>132273052</v>
      </c>
      <c r="F153" s="26" t="str">
        <f>+VLOOKUP(D153,'INFORMACION DE PROVEEDORES'!C:J,4,0)</f>
        <v>SARAH ALEXANDRA HERNANDEZ SUERO</v>
      </c>
      <c r="G153" s="37" t="str">
        <f>+VLOOKUP(D153,'INFORMACION DE PROVEEDORES'!C:K,5,0)</f>
        <v>001-0734016-8</v>
      </c>
      <c r="H153" s="26" t="str">
        <f>+VLOOKUP(D153,'INFORMACION DE PROVEEDORES'!C:L,7,0)</f>
        <v>CALLE EL DESVIO NO.20, LA CAÑISTA (CERCA DE BASILICA)</v>
      </c>
      <c r="I153" s="37" t="str">
        <f>+VLOOKUP(D153,'INFORMACION DE PROVEEDORES'!C:M,3,0)</f>
        <v xml:space="preserve"> JURÍDICA</v>
      </c>
      <c r="J153" s="37">
        <v>1</v>
      </c>
      <c r="K153" s="37">
        <v>310</v>
      </c>
      <c r="L153" s="37">
        <v>21</v>
      </c>
      <c r="M153" s="37">
        <f t="shared" si="86"/>
        <v>840</v>
      </c>
      <c r="N153" s="189">
        <v>60.180000000000007</v>
      </c>
      <c r="O153" s="80">
        <f>+L153*'PRECIOS SEGUN ADJ (RURAL)'!$B$2*'PRECIOS SEGUN ADJ (RURAL)'!$C$2</f>
        <v>50551.199999999997</v>
      </c>
      <c r="P153" s="80" t="e" vm="1">
        <f>+[4]!NumLetras(O153,"PESO","PESOS DOMINICANOS","$EE $m CON #d/100 CENTAVOS")</f>
        <v>#VALUE!</v>
      </c>
      <c r="Q153" s="80">
        <f t="shared" si="87"/>
        <v>8088.19</v>
      </c>
      <c r="R153" s="165">
        <v>4</v>
      </c>
      <c r="S153" s="37">
        <f t="shared" si="68"/>
        <v>160</v>
      </c>
      <c r="T153" s="189">
        <v>33</v>
      </c>
      <c r="U153" s="80">
        <f>+R153*'PRECIOS SEGUN ADJ (RURAL)'!$B$3*'PRECIOS SEGUN ADJ (RURAL)'!$C$3</f>
        <v>5280</v>
      </c>
      <c r="V153" s="80" t="e" vm="1">
        <f>+[4]!NumLetras(U153,"PESO","PESOS DOMINICANOS","$EE $m CON #d/100 CENTAVOS")</f>
        <v>#VALUE!</v>
      </c>
      <c r="W153" s="165">
        <v>47</v>
      </c>
      <c r="X153" s="37">
        <f t="shared" si="69"/>
        <v>1880</v>
      </c>
      <c r="Y153" s="189">
        <v>87.91</v>
      </c>
      <c r="Z153" s="80">
        <f>+W153*'PRECIOS SEGUN ADJ (RURAL)'!$B$4*'PRECIOS SEGUN ADJ (RURAL)'!$C$4</f>
        <v>165270.79999999999</v>
      </c>
      <c r="AA153" s="80" t="e" vm="1">
        <f>+[4]!NumLetras(Z153,"PESO","PESOS DOMINICANOS","$EE $m CON #d/100 CENTAVOS")</f>
        <v>#VALUE!</v>
      </c>
      <c r="AB153" s="80">
        <f t="shared" si="88"/>
        <v>29748.74</v>
      </c>
      <c r="AC153" s="165">
        <v>57</v>
      </c>
      <c r="AD153" s="37">
        <f t="shared" si="70"/>
        <v>2280</v>
      </c>
      <c r="AE153" s="189">
        <v>53.95</v>
      </c>
      <c r="AF153" s="80">
        <f>+AC153*'PRECIOS SEGUN ADJ (RURAL)'!$B$5*'PRECIOS SEGUN ADJ (RURAL)'!$C$5</f>
        <v>123006</v>
      </c>
      <c r="AG153" s="80" t="e" vm="1">
        <f>+[4]!NumLetras(AF153,"PESO","PESOS DOMINICANOS","$EE $m CON #d/100 CENTAVOS")</f>
        <v>#VALUE!</v>
      </c>
      <c r="AH153" s="165">
        <v>7</v>
      </c>
      <c r="AI153" s="37">
        <f t="shared" si="71"/>
        <v>280</v>
      </c>
      <c r="AJ153" s="189">
        <v>29.05</v>
      </c>
      <c r="AK153" s="80">
        <f>+AH153*'PRECIOS SEGUN ADJ (RURAL)'!$B$6*'PRECIOS SEGUN ADJ (RURAL)'!$C$6</f>
        <v>8134</v>
      </c>
      <c r="AL153" s="80" t="e" vm="1">
        <f>+[4]!NumLetras(AK153,"PESO","PESOS DOMINICANOS","$EE $m CON #d/100 CENTAVOS")</f>
        <v>#VALUE!</v>
      </c>
      <c r="AM153" s="80">
        <f t="shared" si="89"/>
        <v>1301.44</v>
      </c>
      <c r="AN153" s="165">
        <v>18</v>
      </c>
      <c r="AO153" s="37">
        <f t="shared" si="72"/>
        <v>720</v>
      </c>
      <c r="AP153" s="189">
        <v>304.44</v>
      </c>
      <c r="AQ153" s="80">
        <f>+AN153*'PRECIOS SEGUN ADJ (RURAL)'!$B$7*'PRECIOS SEGUN ADJ (RURAL)'!$C$7</f>
        <v>219196.79999999999</v>
      </c>
      <c r="AR153" s="80" t="e" vm="1">
        <f>+[4]!NumLetras(AQ153,"PESO","PESOS DOMINICANOS","$EE $m CON #d/100 CENTAVOS")</f>
        <v>#VALUE!</v>
      </c>
      <c r="AS153" s="80">
        <f t="shared" si="90"/>
        <v>39455.42</v>
      </c>
      <c r="AT153" s="165">
        <v>4</v>
      </c>
      <c r="AU153" s="37">
        <f t="shared" si="73"/>
        <v>160</v>
      </c>
      <c r="AV153" s="189">
        <v>140.38999999999999</v>
      </c>
      <c r="AW153" s="80">
        <f>+AT153*'PRECIOS SEGUN ADJ (RURAL)'!$B$8*'PRECIOS SEGUN ADJ (RURAL)'!$C$8</f>
        <v>22462.399999999998</v>
      </c>
      <c r="AX153" s="80" t="e" vm="1">
        <f>+[4]!NumLetras(AW153,"PESO","PESOS DOMINICANOS","$EE $m CON #d/100 CENTAVOS")</f>
        <v>#VALUE!</v>
      </c>
      <c r="AY153" s="80">
        <f t="shared" si="91"/>
        <v>4043.23</v>
      </c>
      <c r="AZ153" s="165">
        <v>14</v>
      </c>
      <c r="BA153" s="37">
        <f t="shared" si="74"/>
        <v>560</v>
      </c>
      <c r="BB153" s="189">
        <v>68.099999999999994</v>
      </c>
      <c r="BC153" s="80">
        <f>+AZ153*'PRECIOS SEGUN ADJ (RURAL)'!$B$9*'PRECIOS SEGUN ADJ (RURAL)'!$C$9</f>
        <v>38135.999999999993</v>
      </c>
      <c r="BD153" s="80" t="e" vm="1">
        <f>+[4]!NumLetras(BC153,"PESO","PESOS DOMINICANOS","$EE $m CON #d/100 CENTAVOS")</f>
        <v>#VALUE!</v>
      </c>
      <c r="BE153" s="165">
        <v>310</v>
      </c>
      <c r="BF153" s="37">
        <f t="shared" si="92"/>
        <v>6200</v>
      </c>
      <c r="BG153" s="189">
        <v>5.5</v>
      </c>
      <c r="BH153" s="80">
        <f>+BE153*'PRECIOS SEGUN ADJ (RURAL)'!$B$10*'PRECIOS SEGUN ADJ (RURAL)'!$C$10</f>
        <v>34100</v>
      </c>
      <c r="BI153" s="80" t="e" vm="1">
        <f>+[4]!NumLetras(BH153,"PESO","PESOS DOMINICANOS","$EE $m CON #d/100 CENTAVOS")</f>
        <v>#VALUE!</v>
      </c>
      <c r="BJ153" s="165">
        <v>310</v>
      </c>
      <c r="BK153" s="37">
        <f t="shared" si="75"/>
        <v>12400</v>
      </c>
      <c r="BL153" s="189">
        <v>7.1500000000000012</v>
      </c>
      <c r="BM153" s="80">
        <f>+BJ153*'PRECIOS SEGUN ADJ (RURAL)'!$B$11*'PRECIOS SEGUN ADJ (RURAL)'!$C$11</f>
        <v>88660</v>
      </c>
      <c r="BN153" s="80" t="e" vm="1">
        <f>+[4]!NumLetras(BM153,"PESO","PESOS DOMINICANOS","$EE $m CON #d/100 CENTAVOS")</f>
        <v>#VALUE!</v>
      </c>
      <c r="BO153" s="165">
        <v>310</v>
      </c>
      <c r="BP153" s="37">
        <f t="shared" si="76"/>
        <v>12400</v>
      </c>
      <c r="BQ153" s="189">
        <v>6.84</v>
      </c>
      <c r="BR153" s="80">
        <f>+BO153*'PRECIOS SEGUN ADJ (RURAL)'!$B$12*'PRECIOS SEGUN ADJ (RURAL)'!$C$12</f>
        <v>84816</v>
      </c>
      <c r="BS153" s="80" t="e" vm="1">
        <f>+[4]!NumLetras(BR153,"PESO","PESOS DOMINICANOS","$EE $m CON #d/100 CENTAVOS")</f>
        <v>#VALUE!</v>
      </c>
      <c r="BT153" s="193">
        <v>39</v>
      </c>
      <c r="BU153" s="194">
        <f t="shared" si="77"/>
        <v>1560</v>
      </c>
      <c r="BV153" s="195">
        <v>21.68</v>
      </c>
      <c r="BW153" s="196">
        <f>+BT153*'PRECIOS SEGUN ADJ (RURAL)'!$B$13*'PRECIOS SEGUN ADJ (RURAL)'!$C$13</f>
        <v>33820.800000000003</v>
      </c>
      <c r="BX153" s="196" t="e" vm="1">
        <f>+[4]!NumLetras(BW153,"PESO","PESOS DOMINICANOS","$EE $m CON #d/100 CENTAVOS")</f>
        <v>#VALUE!</v>
      </c>
      <c r="BY153" s="165">
        <v>310</v>
      </c>
      <c r="BZ153" s="37">
        <f t="shared" si="78"/>
        <v>12400</v>
      </c>
      <c r="CA153" s="189">
        <v>6.5999999999999988</v>
      </c>
      <c r="CB153" s="80">
        <f>+BY153*'PRECIOS SEGUN ADJ (RURAL)'!$B$14*'PRECIOS SEGUN ADJ (RURAL)'!$C$14</f>
        <v>81840</v>
      </c>
      <c r="CC153" s="80" t="e" vm="1">
        <f>+[4]!NumLetras(CB153,"PESO","PESOS DOMINICANOS","$EE $m CON #d/100 CENTAVOS")</f>
        <v>#VALUE!</v>
      </c>
      <c r="CD153" s="165">
        <v>11</v>
      </c>
      <c r="CE153" s="37">
        <f t="shared" si="79"/>
        <v>440</v>
      </c>
      <c r="CF153" s="189">
        <v>82.59999999999998</v>
      </c>
      <c r="CG153" s="80">
        <f>+CD153*'PRECIOS SEGUN ADJ (RURAL)'!$B$15*'PRECIOS SEGUN ADJ (RURAL)'!$C$15</f>
        <v>36344</v>
      </c>
      <c r="CH153" s="80" t="e" vm="1">
        <f>+[4]!NumLetras(CG153,"PESO","PESOS DOMINICANOS","$EE $m CON #d/100 CENTAVOS")</f>
        <v>#VALUE!</v>
      </c>
      <c r="CI153" s="80">
        <f t="shared" si="93"/>
        <v>6541.92</v>
      </c>
      <c r="CJ153" s="197">
        <v>310</v>
      </c>
      <c r="CK153" s="198">
        <f t="shared" si="94"/>
        <v>6200</v>
      </c>
      <c r="CL153" s="199">
        <v>5.5</v>
      </c>
      <c r="CM153" s="200">
        <f>+CJ153*'PRECIOS SEGUN ADJ (RURAL)'!$B$16*'PRECIOS SEGUN ADJ (RURAL)'!$C$16</f>
        <v>34100</v>
      </c>
      <c r="CN153" s="200" t="e" vm="1">
        <f>+[4]!NumLetras(CM153,"PESO","PESOS DOMINICANOS","$EE $m CON #d/100 CENTAVOS")</f>
        <v>#VALUE!</v>
      </c>
      <c r="CO153" s="165">
        <v>310</v>
      </c>
      <c r="CP153" s="37">
        <f t="shared" si="80"/>
        <v>12400</v>
      </c>
      <c r="CQ153" s="189">
        <v>23.059999999999995</v>
      </c>
      <c r="CR153" s="80">
        <f>+CO153*'PRECIOS SEGUN ADJ (RURAL)'!$B$17*'PRECIOS SEGUN ADJ (RURAL)'!$C$17</f>
        <v>285944</v>
      </c>
      <c r="CS153" s="80" t="e" vm="1">
        <f>+[4]!NumLetras(CR153,"PESO","PESOS DOMINICANOS","$EE $m CON #d/100 CENTAVOS")</f>
        <v>#VALUE!</v>
      </c>
      <c r="CT153" s="201">
        <v>18</v>
      </c>
      <c r="CU153" s="202">
        <f t="shared" si="81"/>
        <v>720</v>
      </c>
      <c r="CV153" s="203">
        <v>220</v>
      </c>
      <c r="CW153" s="204">
        <f>+CT153*'PRECIOS SEGUN ADJ (RURAL)'!$B$18*'PRECIOS SEGUN ADJ (RURAL)'!$C$18</f>
        <v>158400</v>
      </c>
      <c r="CX153" s="204" t="e" vm="1">
        <f>+[4]!NumLetras(CW153,"PESO","PESOS DOMINICANOS","$EE $m CON #d/100 CENTAVOS")</f>
        <v>#VALUE!</v>
      </c>
      <c r="CY153" s="204">
        <f t="shared" si="95"/>
        <v>28512</v>
      </c>
      <c r="CZ153" s="165">
        <v>13</v>
      </c>
      <c r="DA153" s="37">
        <f t="shared" si="82"/>
        <v>520</v>
      </c>
      <c r="DB153" s="189">
        <v>21.83</v>
      </c>
      <c r="DC153" s="80">
        <f>+CZ153*'PRECIOS SEGUN ADJ (RURAL)'!$B$19*'PRECIOS SEGUN ADJ (RURAL)'!$C$19</f>
        <v>11351.599999999999</v>
      </c>
      <c r="DD153" s="80" t="e" vm="1">
        <f>+[4]!NumLetras(DC153,"PESO","PESOS DOMINICANOS","$EE $m CON #d/100 CENTAVOS")</f>
        <v>#VALUE!</v>
      </c>
      <c r="DE153" s="80">
        <f t="shared" si="96"/>
        <v>2043.29</v>
      </c>
      <c r="DF153" s="165">
        <v>45</v>
      </c>
      <c r="DG153" s="37">
        <f t="shared" si="83"/>
        <v>1800</v>
      </c>
      <c r="DH153" s="189">
        <v>33</v>
      </c>
      <c r="DI153" s="80">
        <f>+DF153*'PRECIOS SEGUN ADJ (RURAL)'!$B$20*'PRECIOS SEGUN ADJ (RURAL)'!$C$20</f>
        <v>59400</v>
      </c>
      <c r="DJ153" s="80" t="e" vm="1">
        <f>+[4]!NumLetras(DI153,"PESO","PESOS DOMINICANOS","$EE $m CON #d/100 CENTAVOS")</f>
        <v>#VALUE!</v>
      </c>
      <c r="DK153" s="80">
        <f t="shared" si="97"/>
        <v>1421079.37</v>
      </c>
      <c r="DL153" s="80" t="e" vm="1">
        <f>+[4]!NumLetras(DK153,"PESO","PESOS DOMINICANOS","$EE $m CON #d/100 CENTAVOS")</f>
        <v>#VALUE!</v>
      </c>
      <c r="DM153" s="80">
        <f t="shared" si="84"/>
        <v>1540813.6</v>
      </c>
      <c r="DN153" s="80" t="e" vm="1">
        <f>+[4]!NumLetras(DM153,"PESO","PESOS DOMINICANOS","$EE $m CON #d/100 CENTAVOS")</f>
        <v>#VALUE!</v>
      </c>
      <c r="DO153" s="80">
        <f t="shared" si="85"/>
        <v>119734.23</v>
      </c>
      <c r="DP153" s="80" t="e" vm="1">
        <f>+[4]!NumLetras(DO153,"PESO","PESOS DOMINICANOS","$EE $m CON #d/100 CENTAVOS")</f>
        <v>#VALUE!</v>
      </c>
      <c r="DQ153" s="80">
        <f t="shared" si="98"/>
        <v>308162.71999999997</v>
      </c>
      <c r="DR153" s="80" t="e" vm="1">
        <f>+[4]!NumLetras(DQ153,"PESO","PESOS DOMINICANOS","$EE $m CON #d/100 CENTAVOS")</f>
        <v>#VALUE!</v>
      </c>
      <c r="DS153" s="80">
        <f t="shared" si="99"/>
        <v>15408.14</v>
      </c>
      <c r="DT153" s="80"/>
      <c r="DU153" s="37" t="str">
        <f>+VLOOKUP(D153,'RURAL XENIA'!F:H,2,0)</f>
        <v>R-43</v>
      </c>
    </row>
    <row r="154" spans="1:125" hidden="1">
      <c r="A154" s="37">
        <v>153</v>
      </c>
      <c r="B154" s="37">
        <v>153</v>
      </c>
      <c r="C154" s="26" t="s">
        <v>3837</v>
      </c>
      <c r="D154" s="37">
        <v>101860782</v>
      </c>
      <c r="E154" s="37">
        <f>+VLOOKUP(D154,'INFORMACION DE PROVEEDORES'!C:I,2,0)</f>
        <v>101860782</v>
      </c>
      <c r="F154" s="26" t="e">
        <f>+VLOOKUP(D154,'INFORMACION DE PROVEEDORES'!C:J,4,0)</f>
        <v>#N/A</v>
      </c>
      <c r="G154" s="37" t="e">
        <f>+VLOOKUP(D154,'INFORMACION DE PROVEEDORES'!C:K,5,0)</f>
        <v>#N/A</v>
      </c>
      <c r="H154" s="26" t="e">
        <f>+VLOOKUP(D154,'INFORMACION DE PROVEEDORES'!C:L,7,0)</f>
        <v>#N/A</v>
      </c>
      <c r="I154" s="37" t="str">
        <f>+VLOOKUP(D154,'INFORMACION DE PROVEEDORES'!C:M,3,0)</f>
        <v xml:space="preserve"> JURÍDICA</v>
      </c>
      <c r="J154" s="37">
        <v>1</v>
      </c>
      <c r="K154" s="37">
        <v>676</v>
      </c>
      <c r="L154" s="37">
        <v>45</v>
      </c>
      <c r="M154" s="37">
        <f t="shared" si="86"/>
        <v>1800</v>
      </c>
      <c r="N154" s="189">
        <v>60.180000000000007</v>
      </c>
      <c r="O154" s="80">
        <f>+L154*'PRECIOS SEGUN ADJ (RURAL)'!$B$2*'PRECIOS SEGUN ADJ (RURAL)'!$C$2</f>
        <v>108324</v>
      </c>
      <c r="P154" s="80" t="e" vm="1">
        <f>+[4]!NumLetras(O154,"PESO","PESOS DOMINICANOS","$EE $m CON #d/100 CENTAVOS")</f>
        <v>#VALUE!</v>
      </c>
      <c r="Q154" s="80">
        <f t="shared" si="87"/>
        <v>17331.84</v>
      </c>
      <c r="R154" s="165">
        <v>8</v>
      </c>
      <c r="S154" s="37">
        <f t="shared" si="68"/>
        <v>320</v>
      </c>
      <c r="T154" s="189">
        <v>33</v>
      </c>
      <c r="U154" s="80">
        <f>+R154*'PRECIOS SEGUN ADJ (RURAL)'!$B$3*'PRECIOS SEGUN ADJ (RURAL)'!$C$3</f>
        <v>10560</v>
      </c>
      <c r="V154" s="80" t="e" vm="1">
        <f>+[4]!NumLetras(U154,"PESO","PESOS DOMINICANOS","$EE $m CON #d/100 CENTAVOS")</f>
        <v>#VALUE!</v>
      </c>
      <c r="W154" s="165">
        <v>103</v>
      </c>
      <c r="X154" s="37">
        <f t="shared" si="69"/>
        <v>4120</v>
      </c>
      <c r="Y154" s="189">
        <v>87.91</v>
      </c>
      <c r="Z154" s="80">
        <f>+W154*'PRECIOS SEGUN ADJ (RURAL)'!$B$4*'PRECIOS SEGUN ADJ (RURAL)'!$C$4</f>
        <v>362189.19999999995</v>
      </c>
      <c r="AA154" s="80" t="e" vm="1">
        <f>+[4]!NumLetras(Z154,"PESO","PESOS DOMINICANOS","$EE $m CON #d/100 CENTAVOS")</f>
        <v>#VALUE!</v>
      </c>
      <c r="AB154" s="80">
        <f t="shared" si="88"/>
        <v>65194.06</v>
      </c>
      <c r="AC154" s="165">
        <v>124</v>
      </c>
      <c r="AD154" s="37">
        <f t="shared" si="70"/>
        <v>4960</v>
      </c>
      <c r="AE154" s="189">
        <v>53.95</v>
      </c>
      <c r="AF154" s="80">
        <f>+AC154*'PRECIOS SEGUN ADJ (RURAL)'!$B$5*'PRECIOS SEGUN ADJ (RURAL)'!$C$5</f>
        <v>267592</v>
      </c>
      <c r="AG154" s="80" t="e" vm="1">
        <f>+[4]!NumLetras(AF154,"PESO","PESOS DOMINICANOS","$EE $m CON #d/100 CENTAVOS")</f>
        <v>#VALUE!</v>
      </c>
      <c r="AH154" s="165">
        <v>15</v>
      </c>
      <c r="AI154" s="37">
        <f t="shared" si="71"/>
        <v>600</v>
      </c>
      <c r="AJ154" s="189">
        <v>29.05</v>
      </c>
      <c r="AK154" s="80">
        <f>+AH154*'PRECIOS SEGUN ADJ (RURAL)'!$B$6*'PRECIOS SEGUN ADJ (RURAL)'!$C$6</f>
        <v>17430</v>
      </c>
      <c r="AL154" s="80" t="e" vm="1">
        <f>+[4]!NumLetras(AK154,"PESO","PESOS DOMINICANOS","$EE $m CON #d/100 CENTAVOS")</f>
        <v>#VALUE!</v>
      </c>
      <c r="AM154" s="80">
        <f t="shared" si="89"/>
        <v>2788.8</v>
      </c>
      <c r="AN154" s="165">
        <v>38</v>
      </c>
      <c r="AO154" s="37">
        <f t="shared" si="72"/>
        <v>1520</v>
      </c>
      <c r="AP154" s="189">
        <v>304.44</v>
      </c>
      <c r="AQ154" s="80">
        <f>+AN154*'PRECIOS SEGUN ADJ (RURAL)'!$B$7*'PRECIOS SEGUN ADJ (RURAL)'!$C$7</f>
        <v>462748.8</v>
      </c>
      <c r="AR154" s="80" t="e" vm="1">
        <f>+[4]!NumLetras(AQ154,"PESO","PESOS DOMINICANOS","$EE $m CON #d/100 CENTAVOS")</f>
        <v>#VALUE!</v>
      </c>
      <c r="AS154" s="80">
        <f t="shared" si="90"/>
        <v>83294.78</v>
      </c>
      <c r="AT154" s="165">
        <v>8</v>
      </c>
      <c r="AU154" s="37">
        <f t="shared" si="73"/>
        <v>320</v>
      </c>
      <c r="AV154" s="189">
        <v>140.38999999999999</v>
      </c>
      <c r="AW154" s="80">
        <f>+AT154*'PRECIOS SEGUN ADJ (RURAL)'!$B$8*'PRECIOS SEGUN ADJ (RURAL)'!$C$8</f>
        <v>44924.799999999996</v>
      </c>
      <c r="AX154" s="80" t="e" vm="1">
        <f>+[4]!NumLetras(AW154,"PESO","PESOS DOMINICANOS","$EE $m CON #d/100 CENTAVOS")</f>
        <v>#VALUE!</v>
      </c>
      <c r="AY154" s="80">
        <f t="shared" si="91"/>
        <v>8086.46</v>
      </c>
      <c r="AZ154" s="165">
        <v>30</v>
      </c>
      <c r="BA154" s="37">
        <f t="shared" si="74"/>
        <v>1200</v>
      </c>
      <c r="BB154" s="189">
        <v>68.099999999999994</v>
      </c>
      <c r="BC154" s="80">
        <f>+AZ154*'PRECIOS SEGUN ADJ (RURAL)'!$B$9*'PRECIOS SEGUN ADJ (RURAL)'!$C$9</f>
        <v>81719.999999999985</v>
      </c>
      <c r="BD154" s="80" t="e" vm="1">
        <f>+[4]!NumLetras(BC154,"PESO","PESOS DOMINICANOS","$EE $m CON #d/100 CENTAVOS")</f>
        <v>#VALUE!</v>
      </c>
      <c r="BE154" s="165">
        <v>676</v>
      </c>
      <c r="BF154" s="37">
        <f t="shared" si="92"/>
        <v>13520</v>
      </c>
      <c r="BG154" s="189">
        <v>5.5</v>
      </c>
      <c r="BH154" s="80">
        <f>+BE154*'PRECIOS SEGUN ADJ (RURAL)'!$B$10*'PRECIOS SEGUN ADJ (RURAL)'!$C$10</f>
        <v>74360</v>
      </c>
      <c r="BI154" s="80" t="e" vm="1">
        <f>+[4]!NumLetras(BH154,"PESO","PESOS DOMINICANOS","$EE $m CON #d/100 CENTAVOS")</f>
        <v>#VALUE!</v>
      </c>
      <c r="BJ154" s="165">
        <v>676</v>
      </c>
      <c r="BK154" s="37">
        <f t="shared" si="75"/>
        <v>27040</v>
      </c>
      <c r="BL154" s="189">
        <v>7.1500000000000012</v>
      </c>
      <c r="BM154" s="80">
        <f>+BJ154*'PRECIOS SEGUN ADJ (RURAL)'!$B$11*'PRECIOS SEGUN ADJ (RURAL)'!$C$11</f>
        <v>193336.00000000003</v>
      </c>
      <c r="BN154" s="80" t="e" vm="1">
        <f>+[4]!NumLetras(BM154,"PESO","PESOS DOMINICANOS","$EE $m CON #d/100 CENTAVOS")</f>
        <v>#VALUE!</v>
      </c>
      <c r="BO154" s="165">
        <v>676</v>
      </c>
      <c r="BP154" s="37">
        <f t="shared" si="76"/>
        <v>27040</v>
      </c>
      <c r="BQ154" s="189">
        <v>6.84</v>
      </c>
      <c r="BR154" s="80">
        <f>+BO154*'PRECIOS SEGUN ADJ (RURAL)'!$B$12*'PRECIOS SEGUN ADJ (RURAL)'!$C$12</f>
        <v>184953.60000000001</v>
      </c>
      <c r="BS154" s="80" t="e" vm="1">
        <f>+[4]!NumLetras(BR154,"PESO","PESOS DOMINICANOS","$EE $m CON #d/100 CENTAVOS")</f>
        <v>#VALUE!</v>
      </c>
      <c r="BT154" s="193">
        <v>85</v>
      </c>
      <c r="BU154" s="194">
        <f t="shared" si="77"/>
        <v>3400</v>
      </c>
      <c r="BV154" s="195">
        <v>21.68</v>
      </c>
      <c r="BW154" s="196">
        <f>+BT154*'PRECIOS SEGUN ADJ (RURAL)'!$B$13*'PRECIOS SEGUN ADJ (RURAL)'!$C$13</f>
        <v>73712</v>
      </c>
      <c r="BX154" s="196" t="e" vm="1">
        <f>+[4]!NumLetras(BW154,"PESO","PESOS DOMINICANOS","$EE $m CON #d/100 CENTAVOS")</f>
        <v>#VALUE!</v>
      </c>
      <c r="BY154" s="165">
        <v>676</v>
      </c>
      <c r="BZ154" s="37">
        <f t="shared" si="78"/>
        <v>27040</v>
      </c>
      <c r="CA154" s="189">
        <v>6.5999999999999988</v>
      </c>
      <c r="CB154" s="80">
        <f>+BY154*'PRECIOS SEGUN ADJ (RURAL)'!$B$14*'PRECIOS SEGUN ADJ (RURAL)'!$C$14</f>
        <v>178463.99999999997</v>
      </c>
      <c r="CC154" s="80" t="e" vm="1">
        <f>+[4]!NumLetras(CB154,"PESO","PESOS DOMINICANOS","$EE $m CON #d/100 CENTAVOS")</f>
        <v>#VALUE!</v>
      </c>
      <c r="CD154" s="165">
        <v>23</v>
      </c>
      <c r="CE154" s="37">
        <f t="shared" si="79"/>
        <v>920</v>
      </c>
      <c r="CF154" s="189">
        <v>82.59999999999998</v>
      </c>
      <c r="CG154" s="80">
        <f>+CD154*'PRECIOS SEGUN ADJ (RURAL)'!$B$15*'PRECIOS SEGUN ADJ (RURAL)'!$C$15</f>
        <v>75992</v>
      </c>
      <c r="CH154" s="80" t="e" vm="1">
        <f>+[4]!NumLetras(CG154,"PESO","PESOS DOMINICANOS","$EE $m CON #d/100 CENTAVOS")</f>
        <v>#VALUE!</v>
      </c>
      <c r="CI154" s="80">
        <f t="shared" si="93"/>
        <v>13678.56</v>
      </c>
      <c r="CJ154" s="197">
        <v>676</v>
      </c>
      <c r="CK154" s="198">
        <f t="shared" si="94"/>
        <v>13520</v>
      </c>
      <c r="CL154" s="199">
        <v>5.5</v>
      </c>
      <c r="CM154" s="200">
        <f>+CJ154*'PRECIOS SEGUN ADJ (RURAL)'!$B$16*'PRECIOS SEGUN ADJ (RURAL)'!$C$16</f>
        <v>74360</v>
      </c>
      <c r="CN154" s="200" t="e" vm="1">
        <f>+[4]!NumLetras(CM154,"PESO","PESOS DOMINICANOS","$EE $m CON #d/100 CENTAVOS")</f>
        <v>#VALUE!</v>
      </c>
      <c r="CO154" s="165">
        <v>676</v>
      </c>
      <c r="CP154" s="37">
        <f t="shared" si="80"/>
        <v>27040</v>
      </c>
      <c r="CQ154" s="189">
        <v>23.059999999999995</v>
      </c>
      <c r="CR154" s="80">
        <f>+CO154*'PRECIOS SEGUN ADJ (RURAL)'!$B$17*'PRECIOS SEGUN ADJ (RURAL)'!$C$17</f>
        <v>623542.4</v>
      </c>
      <c r="CS154" s="80" t="e" vm="1">
        <f>+[4]!NumLetras(CR154,"PESO","PESOS DOMINICANOS","$EE $m CON #d/100 CENTAVOS")</f>
        <v>#VALUE!</v>
      </c>
      <c r="CT154" s="201">
        <v>38</v>
      </c>
      <c r="CU154" s="202">
        <f t="shared" si="81"/>
        <v>1520</v>
      </c>
      <c r="CV154" s="203">
        <v>220</v>
      </c>
      <c r="CW154" s="204">
        <f>+CT154*'PRECIOS SEGUN ADJ (RURAL)'!$B$18*'PRECIOS SEGUN ADJ (RURAL)'!$C$18</f>
        <v>334400</v>
      </c>
      <c r="CX154" s="204" t="e" vm="1">
        <f>+[4]!NumLetras(CW154,"PESO","PESOS DOMINICANOS","$EE $m CON #d/100 CENTAVOS")</f>
        <v>#VALUE!</v>
      </c>
      <c r="CY154" s="204">
        <f t="shared" si="95"/>
        <v>60192</v>
      </c>
      <c r="CZ154" s="165">
        <v>27</v>
      </c>
      <c r="DA154" s="37">
        <f t="shared" si="82"/>
        <v>1080</v>
      </c>
      <c r="DB154" s="189">
        <v>21.83</v>
      </c>
      <c r="DC154" s="80">
        <f>+CZ154*'PRECIOS SEGUN ADJ (RURAL)'!$B$19*'PRECIOS SEGUN ADJ (RURAL)'!$C$19</f>
        <v>23576.399999999998</v>
      </c>
      <c r="DD154" s="80" t="e" vm="1">
        <f>+[4]!NumLetras(DC154,"PESO","PESOS DOMINICANOS","$EE $m CON #d/100 CENTAVOS")</f>
        <v>#VALUE!</v>
      </c>
      <c r="DE154" s="80">
        <f t="shared" si="96"/>
        <v>4243.75</v>
      </c>
      <c r="DF154" s="165">
        <v>97</v>
      </c>
      <c r="DG154" s="37">
        <f t="shared" si="83"/>
        <v>3880</v>
      </c>
      <c r="DH154" s="189">
        <v>33</v>
      </c>
      <c r="DI154" s="80">
        <f>+DF154*'PRECIOS SEGUN ADJ (RURAL)'!$B$20*'PRECIOS SEGUN ADJ (RURAL)'!$C$20</f>
        <v>128040</v>
      </c>
      <c r="DJ154" s="80" t="e" vm="1">
        <f>+[4]!NumLetras(DI154,"PESO","PESOS DOMINICANOS","$EE $m CON #d/100 CENTAVOS")</f>
        <v>#VALUE!</v>
      </c>
      <c r="DK154" s="80">
        <f t="shared" si="97"/>
        <v>3065414.9499999997</v>
      </c>
      <c r="DL154" s="80" t="e" vm="1">
        <f>+[4]!NumLetras(DK154,"PESO","PESOS DOMINICANOS","$EE $m CON #d/100 CENTAVOS")</f>
        <v>#VALUE!</v>
      </c>
      <c r="DM154" s="80">
        <f t="shared" si="84"/>
        <v>3320225.1999999997</v>
      </c>
      <c r="DN154" s="80" t="e" vm="1">
        <f>+[4]!NumLetras(DM154,"PESO","PESOS DOMINICANOS","$EE $m CON #d/100 CENTAVOS")</f>
        <v>#VALUE!</v>
      </c>
      <c r="DO154" s="80">
        <f t="shared" si="85"/>
        <v>254810.24999999997</v>
      </c>
      <c r="DP154" s="80" t="e" vm="1">
        <f>+[4]!NumLetras(DO154,"PESO","PESOS DOMINICANOS","$EE $m CON #d/100 CENTAVOS")</f>
        <v>#VALUE!</v>
      </c>
      <c r="DQ154" s="80">
        <f t="shared" si="98"/>
        <v>664045.04</v>
      </c>
      <c r="DR154" s="80" t="e" vm="1">
        <f>+[4]!NumLetras(DQ154,"PESO","PESOS DOMINICANOS","$EE $m CON #d/100 CENTAVOS")</f>
        <v>#VALUE!</v>
      </c>
      <c r="DS154" s="80">
        <f t="shared" si="99"/>
        <v>33202.25</v>
      </c>
      <c r="DT154" s="80"/>
      <c r="DU154" s="37" t="str">
        <f>+VLOOKUP(D154,'RURAL XENIA'!F:H,2,0)</f>
        <v>R-07</v>
      </c>
    </row>
    <row r="155" spans="1:125" hidden="1">
      <c r="A155" s="37">
        <v>154</v>
      </c>
      <c r="B155" s="37">
        <v>154</v>
      </c>
      <c r="C155" s="26" t="s">
        <v>3850</v>
      </c>
      <c r="D155" s="37">
        <v>131119301</v>
      </c>
      <c r="E155" s="37">
        <f>+VLOOKUP(D155,'INFORMACION DE PROVEEDORES'!C:I,2,0)</f>
        <v>131119301</v>
      </c>
      <c r="F155" s="26" t="str">
        <f>+VLOOKUP(D155,'INFORMACION DE PROVEEDORES'!C:J,4,0)</f>
        <v>CELESTE DEYAMIRA OVIEDO VALDEZ</v>
      </c>
      <c r="G155" s="37" t="str">
        <f>+VLOOKUP(D155,'INFORMACION DE PROVEEDORES'!C:K,5,0)</f>
        <v>017-0009848-4</v>
      </c>
      <c r="H155" s="26" t="str">
        <f>+VLOOKUP(D155,'INFORMACION DE PROVEEDORES'!C:L,7,0)</f>
        <v>CALLE DUVERGE, NO. 2, PADRE LAS CASAS</v>
      </c>
      <c r="I155" s="37" t="str">
        <f>+VLOOKUP(D155,'INFORMACION DE PROVEEDORES'!C:M,3,0)</f>
        <v xml:space="preserve"> JURÍDICA</v>
      </c>
      <c r="J155" s="37">
        <v>4</v>
      </c>
      <c r="K155" s="37">
        <v>263</v>
      </c>
      <c r="L155" s="37">
        <v>20</v>
      </c>
      <c r="M155" s="37">
        <f t="shared" si="86"/>
        <v>800</v>
      </c>
      <c r="N155" s="189">
        <v>60.180000000000007</v>
      </c>
      <c r="O155" s="80">
        <f>+L155*'PRECIOS SEGUN ADJ (RURAL)'!$B$2*'PRECIOS SEGUN ADJ (RURAL)'!$C$2</f>
        <v>48144</v>
      </c>
      <c r="P155" s="80" t="e" vm="1">
        <f>+[4]!NumLetras(O155,"PESO","PESOS DOMINICANOS","$EE $m CON #d/100 CENTAVOS")</f>
        <v>#VALUE!</v>
      </c>
      <c r="Q155" s="80">
        <f t="shared" si="87"/>
        <v>7703.04</v>
      </c>
      <c r="R155" s="165">
        <v>6</v>
      </c>
      <c r="S155" s="37">
        <f t="shared" si="68"/>
        <v>240</v>
      </c>
      <c r="T155" s="189">
        <v>33</v>
      </c>
      <c r="U155" s="80">
        <f>+R155*'PRECIOS SEGUN ADJ (RURAL)'!$B$3*'PRECIOS SEGUN ADJ (RURAL)'!$C$3</f>
        <v>7920</v>
      </c>
      <c r="V155" s="80" t="e" vm="1">
        <f>+[4]!NumLetras(U155,"PESO","PESOS DOMINICANOS","$EE $m CON #d/100 CENTAVOS")</f>
        <v>#VALUE!</v>
      </c>
      <c r="W155" s="165">
        <v>41</v>
      </c>
      <c r="X155" s="37">
        <f t="shared" si="69"/>
        <v>1640</v>
      </c>
      <c r="Y155" s="189">
        <v>87.91</v>
      </c>
      <c r="Z155" s="80">
        <f>+W155*'PRECIOS SEGUN ADJ (RURAL)'!$B$4*'PRECIOS SEGUN ADJ (RURAL)'!$C$4</f>
        <v>144172.4</v>
      </c>
      <c r="AA155" s="80" t="e" vm="1">
        <f>+[4]!NumLetras(Z155,"PESO","PESOS DOMINICANOS","$EE $m CON #d/100 CENTAVOS")</f>
        <v>#VALUE!</v>
      </c>
      <c r="AB155" s="80">
        <f t="shared" si="88"/>
        <v>25951.03</v>
      </c>
      <c r="AC155" s="165">
        <v>49</v>
      </c>
      <c r="AD155" s="37">
        <f t="shared" si="70"/>
        <v>1960</v>
      </c>
      <c r="AE155" s="189">
        <v>53.95</v>
      </c>
      <c r="AF155" s="80">
        <f>+AC155*'PRECIOS SEGUN ADJ (RURAL)'!$B$5*'PRECIOS SEGUN ADJ (RURAL)'!$C$5</f>
        <v>105742</v>
      </c>
      <c r="AG155" s="80" t="e" vm="1">
        <f>+[4]!NumLetras(AF155,"PESO","PESOS DOMINICANOS","$EE $m CON #d/100 CENTAVOS")</f>
        <v>#VALUE!</v>
      </c>
      <c r="AH155" s="165">
        <v>8</v>
      </c>
      <c r="AI155" s="37">
        <f t="shared" si="71"/>
        <v>320</v>
      </c>
      <c r="AJ155" s="189">
        <v>29.05</v>
      </c>
      <c r="AK155" s="80">
        <f>+AH155*'PRECIOS SEGUN ADJ (RURAL)'!$B$6*'PRECIOS SEGUN ADJ (RURAL)'!$C$6</f>
        <v>9296</v>
      </c>
      <c r="AL155" s="80" t="e" vm="1">
        <f>+[4]!NumLetras(AK155,"PESO","PESOS DOMINICANOS","$EE $m CON #d/100 CENTAVOS")</f>
        <v>#VALUE!</v>
      </c>
      <c r="AM155" s="80">
        <f t="shared" si="89"/>
        <v>1487.36</v>
      </c>
      <c r="AN155" s="165">
        <v>16</v>
      </c>
      <c r="AO155" s="37">
        <f t="shared" si="72"/>
        <v>640</v>
      </c>
      <c r="AP155" s="189">
        <v>304.44</v>
      </c>
      <c r="AQ155" s="80">
        <f>+AN155*'PRECIOS SEGUN ADJ (RURAL)'!$B$7*'PRECIOS SEGUN ADJ (RURAL)'!$C$7</f>
        <v>194841.60000000001</v>
      </c>
      <c r="AR155" s="80" t="e" vm="1">
        <f>+[4]!NumLetras(AQ155,"PESO","PESOS DOMINICANOS","$EE $m CON #d/100 CENTAVOS")</f>
        <v>#VALUE!</v>
      </c>
      <c r="AS155" s="80">
        <f t="shared" si="90"/>
        <v>35071.49</v>
      </c>
      <c r="AT155" s="165">
        <v>6</v>
      </c>
      <c r="AU155" s="37">
        <f t="shared" si="73"/>
        <v>240</v>
      </c>
      <c r="AV155" s="189">
        <v>140.38999999999999</v>
      </c>
      <c r="AW155" s="80">
        <f>+AT155*'PRECIOS SEGUN ADJ (RURAL)'!$B$8*'PRECIOS SEGUN ADJ (RURAL)'!$C$8</f>
        <v>33693.599999999999</v>
      </c>
      <c r="AX155" s="80" t="e" vm="1">
        <f>+[4]!NumLetras(AW155,"PESO","PESOS DOMINICANOS","$EE $m CON #d/100 CENTAVOS")</f>
        <v>#VALUE!</v>
      </c>
      <c r="AY155" s="80">
        <f t="shared" si="91"/>
        <v>6064.85</v>
      </c>
      <c r="AZ155" s="165">
        <v>14</v>
      </c>
      <c r="BA155" s="37">
        <f t="shared" si="74"/>
        <v>560</v>
      </c>
      <c r="BB155" s="189">
        <v>68.099999999999994</v>
      </c>
      <c r="BC155" s="80">
        <f>+AZ155*'PRECIOS SEGUN ADJ (RURAL)'!$B$9*'PRECIOS SEGUN ADJ (RURAL)'!$C$9</f>
        <v>38135.999999999993</v>
      </c>
      <c r="BD155" s="80" t="e" vm="1">
        <f>+[4]!NumLetras(BC155,"PESO","PESOS DOMINICANOS","$EE $m CON #d/100 CENTAVOS")</f>
        <v>#VALUE!</v>
      </c>
      <c r="BE155" s="165">
        <v>263</v>
      </c>
      <c r="BF155" s="37">
        <f t="shared" si="92"/>
        <v>5260</v>
      </c>
      <c r="BG155" s="189">
        <v>5.5</v>
      </c>
      <c r="BH155" s="80">
        <f>+BE155*'PRECIOS SEGUN ADJ (RURAL)'!$B$10*'PRECIOS SEGUN ADJ (RURAL)'!$C$10</f>
        <v>28930</v>
      </c>
      <c r="BI155" s="80" t="e" vm="1">
        <f>+[4]!NumLetras(BH155,"PESO","PESOS DOMINICANOS","$EE $m CON #d/100 CENTAVOS")</f>
        <v>#VALUE!</v>
      </c>
      <c r="BJ155" s="165">
        <v>263</v>
      </c>
      <c r="BK155" s="37">
        <f t="shared" si="75"/>
        <v>10520</v>
      </c>
      <c r="BL155" s="189">
        <v>7.1500000000000012</v>
      </c>
      <c r="BM155" s="80">
        <f>+BJ155*'PRECIOS SEGUN ADJ (RURAL)'!$B$11*'PRECIOS SEGUN ADJ (RURAL)'!$C$11</f>
        <v>75218</v>
      </c>
      <c r="BN155" s="80" t="e" vm="1">
        <f>+[4]!NumLetras(BM155,"PESO","PESOS DOMINICANOS","$EE $m CON #d/100 CENTAVOS")</f>
        <v>#VALUE!</v>
      </c>
      <c r="BO155" s="165">
        <v>263</v>
      </c>
      <c r="BP155" s="37">
        <f t="shared" si="76"/>
        <v>10520</v>
      </c>
      <c r="BQ155" s="189">
        <v>6.84</v>
      </c>
      <c r="BR155" s="80">
        <f>+BO155*'PRECIOS SEGUN ADJ (RURAL)'!$B$12*'PRECIOS SEGUN ADJ (RURAL)'!$C$12</f>
        <v>71956.800000000003</v>
      </c>
      <c r="BS155" s="80" t="e" vm="1">
        <f>+[4]!NumLetras(BR155,"PESO","PESOS DOMINICANOS","$EE $m CON #d/100 CENTAVOS")</f>
        <v>#VALUE!</v>
      </c>
      <c r="BT155" s="193">
        <v>35</v>
      </c>
      <c r="BU155" s="194">
        <f t="shared" si="77"/>
        <v>1400</v>
      </c>
      <c r="BV155" s="195">
        <v>21.68</v>
      </c>
      <c r="BW155" s="196">
        <f>+BT155*'PRECIOS SEGUN ADJ (RURAL)'!$B$13*'PRECIOS SEGUN ADJ (RURAL)'!$C$13</f>
        <v>30352</v>
      </c>
      <c r="BX155" s="196" t="e" vm="1">
        <f>+[4]!NumLetras(BW155,"PESO","PESOS DOMINICANOS","$EE $m CON #d/100 CENTAVOS")</f>
        <v>#VALUE!</v>
      </c>
      <c r="BY155" s="165">
        <v>263</v>
      </c>
      <c r="BZ155" s="37">
        <f t="shared" si="78"/>
        <v>10520</v>
      </c>
      <c r="CA155" s="189">
        <v>6.5999999999999988</v>
      </c>
      <c r="CB155" s="80">
        <f>+BY155*'PRECIOS SEGUN ADJ (RURAL)'!$B$14*'PRECIOS SEGUN ADJ (RURAL)'!$C$14</f>
        <v>69432</v>
      </c>
      <c r="CC155" s="80" t="e" vm="1">
        <f>+[4]!NumLetras(CB155,"PESO","PESOS DOMINICANOS","$EE $m CON #d/100 CENTAVOS")</f>
        <v>#VALUE!</v>
      </c>
      <c r="CD155" s="165">
        <v>12</v>
      </c>
      <c r="CE155" s="37">
        <f t="shared" si="79"/>
        <v>480</v>
      </c>
      <c r="CF155" s="189">
        <v>82.59999999999998</v>
      </c>
      <c r="CG155" s="80">
        <f>+CD155*'PRECIOS SEGUN ADJ (RURAL)'!$B$15*'PRECIOS SEGUN ADJ (RURAL)'!$C$15</f>
        <v>39648</v>
      </c>
      <c r="CH155" s="80" t="e" vm="1">
        <f>+[4]!NumLetras(CG155,"PESO","PESOS DOMINICANOS","$EE $m CON #d/100 CENTAVOS")</f>
        <v>#VALUE!</v>
      </c>
      <c r="CI155" s="80">
        <f t="shared" si="93"/>
        <v>7136.64</v>
      </c>
      <c r="CJ155" s="197">
        <v>263</v>
      </c>
      <c r="CK155" s="198">
        <f t="shared" si="94"/>
        <v>5260</v>
      </c>
      <c r="CL155" s="199">
        <v>5.5</v>
      </c>
      <c r="CM155" s="200">
        <f>+CJ155*'PRECIOS SEGUN ADJ (RURAL)'!$B$16*'PRECIOS SEGUN ADJ (RURAL)'!$C$16</f>
        <v>28930</v>
      </c>
      <c r="CN155" s="200" t="e" vm="1">
        <f>+[4]!NumLetras(CM155,"PESO","PESOS DOMINICANOS","$EE $m CON #d/100 CENTAVOS")</f>
        <v>#VALUE!</v>
      </c>
      <c r="CO155" s="165">
        <v>263</v>
      </c>
      <c r="CP155" s="37">
        <f t="shared" si="80"/>
        <v>10520</v>
      </c>
      <c r="CQ155" s="189">
        <v>23.059999999999995</v>
      </c>
      <c r="CR155" s="80">
        <f>+CO155*'PRECIOS SEGUN ADJ (RURAL)'!$B$17*'PRECIOS SEGUN ADJ (RURAL)'!$C$17</f>
        <v>242591.19999999998</v>
      </c>
      <c r="CS155" s="80" t="e" vm="1">
        <f>+[4]!NumLetras(CR155,"PESO","PESOS DOMINICANOS","$EE $m CON #d/100 CENTAVOS")</f>
        <v>#VALUE!</v>
      </c>
      <c r="CT155" s="201">
        <v>16</v>
      </c>
      <c r="CU155" s="202">
        <f t="shared" si="81"/>
        <v>640</v>
      </c>
      <c r="CV155" s="203">
        <v>220</v>
      </c>
      <c r="CW155" s="204">
        <f>+CT155*'PRECIOS SEGUN ADJ (RURAL)'!$B$18*'PRECIOS SEGUN ADJ (RURAL)'!$C$18</f>
        <v>140800</v>
      </c>
      <c r="CX155" s="204" t="e" vm="1">
        <f>+[4]!NumLetras(CW155,"PESO","PESOS DOMINICANOS","$EE $m CON #d/100 CENTAVOS")</f>
        <v>#VALUE!</v>
      </c>
      <c r="CY155" s="204">
        <f t="shared" si="95"/>
        <v>25344</v>
      </c>
      <c r="CZ155" s="165">
        <v>12</v>
      </c>
      <c r="DA155" s="37">
        <f t="shared" si="82"/>
        <v>480</v>
      </c>
      <c r="DB155" s="189">
        <v>21.83</v>
      </c>
      <c r="DC155" s="80">
        <f>+CZ155*'PRECIOS SEGUN ADJ (RURAL)'!$B$19*'PRECIOS SEGUN ADJ (RURAL)'!$C$19</f>
        <v>10478.4</v>
      </c>
      <c r="DD155" s="80" t="e" vm="1">
        <f>+[4]!NumLetras(DC155,"PESO","PESOS DOMINICANOS","$EE $m CON #d/100 CENTAVOS")</f>
        <v>#VALUE!</v>
      </c>
      <c r="DE155" s="80">
        <f t="shared" si="96"/>
        <v>1886.11</v>
      </c>
      <c r="DF155" s="165">
        <v>40</v>
      </c>
      <c r="DG155" s="37">
        <f t="shared" si="83"/>
        <v>1600</v>
      </c>
      <c r="DH155" s="189">
        <v>33</v>
      </c>
      <c r="DI155" s="80">
        <f>+DF155*'PRECIOS SEGUN ADJ (RURAL)'!$B$20*'PRECIOS SEGUN ADJ (RURAL)'!$C$20</f>
        <v>52800</v>
      </c>
      <c r="DJ155" s="80" t="e" vm="1">
        <f>+[4]!NumLetras(DI155,"PESO","PESOS DOMINICANOS","$EE $m CON #d/100 CENTAVOS")</f>
        <v>#VALUE!</v>
      </c>
      <c r="DK155" s="80">
        <f t="shared" si="97"/>
        <v>1262437.48</v>
      </c>
      <c r="DL155" s="80" t="e" vm="1">
        <f>+[4]!NumLetras(DK155,"PESO","PESOS DOMINICANOS","$EE $m CON #d/100 CENTAVOS")</f>
        <v>#VALUE!</v>
      </c>
      <c r="DM155" s="80">
        <f t="shared" si="84"/>
        <v>1373082</v>
      </c>
      <c r="DN155" s="80" t="e" vm="1">
        <f>+[4]!NumLetras(DM155,"PESO","PESOS DOMINICANOS","$EE $m CON #d/100 CENTAVOS")</f>
        <v>#VALUE!</v>
      </c>
      <c r="DO155" s="80">
        <f t="shared" si="85"/>
        <v>110644.52</v>
      </c>
      <c r="DP155" s="80" t="e" vm="1">
        <f>+[4]!NumLetras(DO155,"PESO","PESOS DOMINICANOS","$EE $m CON #d/100 CENTAVOS")</f>
        <v>#VALUE!</v>
      </c>
      <c r="DQ155" s="80">
        <f t="shared" si="98"/>
        <v>274616.40000000002</v>
      </c>
      <c r="DR155" s="80" t="e" vm="1">
        <f>+[4]!NumLetras(DQ155,"PESO","PESOS DOMINICANOS","$EE $m CON #d/100 CENTAVOS")</f>
        <v>#VALUE!</v>
      </c>
      <c r="DS155" s="80">
        <f t="shared" si="99"/>
        <v>13730.82</v>
      </c>
      <c r="DT155" s="80"/>
      <c r="DU155" s="37" t="str">
        <f>+VLOOKUP(D155,'RURAL XENIA'!F:H,2,0)</f>
        <v>R-08</v>
      </c>
    </row>
    <row r="156" spans="1:125" hidden="1">
      <c r="A156" s="37">
        <v>155</v>
      </c>
      <c r="B156" s="37">
        <v>155</v>
      </c>
      <c r="C156" s="26" t="s">
        <v>1766</v>
      </c>
      <c r="D156" s="37">
        <v>1700146895</v>
      </c>
      <c r="E156" s="37" t="str">
        <f>+VLOOKUP(D156,'INFORMACION DE PROVEEDORES'!C:I,2,0)</f>
        <v>017-0014689-5</v>
      </c>
      <c r="F156" s="26" t="str">
        <f>+VLOOKUP(D156,'INFORMACION DE PROVEEDORES'!C:J,4,0)</f>
        <v>TARSIS PAYANO GERMAN DE RAMIREZ</v>
      </c>
      <c r="G156" s="37" t="str">
        <f>+VLOOKUP(D156,'INFORMACION DE PROVEEDORES'!C:K,5,0)</f>
        <v>017-0014689-5</v>
      </c>
      <c r="H156" s="26" t="str">
        <f>+VLOOKUP(D156,'INFORMACION DE PROVEEDORES'!C:L,7,0)</f>
        <v>C/PEDRO LIVIO CEDEÑO ESQ. CAONABO NO.4</v>
      </c>
      <c r="I156" s="37" t="str">
        <f>+VLOOKUP(D156,'INFORMACION DE PROVEEDORES'!C:M,3,0)</f>
        <v xml:space="preserve"> FÍSICA</v>
      </c>
      <c r="J156" s="37">
        <v>1</v>
      </c>
      <c r="K156" s="37">
        <v>222</v>
      </c>
      <c r="L156" s="37">
        <v>15</v>
      </c>
      <c r="M156" s="37">
        <f t="shared" si="86"/>
        <v>600</v>
      </c>
      <c r="N156" s="189">
        <v>60.180000000000007</v>
      </c>
      <c r="O156" s="80">
        <f>+L156*'PRECIOS SEGUN ADJ (RURAL)'!$B$2*'PRECIOS SEGUN ADJ (RURAL)'!$C$2</f>
        <v>36108</v>
      </c>
      <c r="P156" s="80" t="e" vm="1">
        <f>+[4]!NumLetras(O156,"PESO","PESOS DOMINICANOS","$EE $m CON #d/100 CENTAVOS")</f>
        <v>#VALUE!</v>
      </c>
      <c r="Q156" s="80">
        <f t="shared" si="87"/>
        <v>5777.28</v>
      </c>
      <c r="R156" s="165">
        <v>3</v>
      </c>
      <c r="S156" s="37">
        <f t="shared" si="68"/>
        <v>120</v>
      </c>
      <c r="T156" s="189">
        <v>33</v>
      </c>
      <c r="U156" s="80">
        <f>+R156*'PRECIOS SEGUN ADJ (RURAL)'!$B$3*'PRECIOS SEGUN ADJ (RURAL)'!$C$3</f>
        <v>3960</v>
      </c>
      <c r="V156" s="80" t="e" vm="1">
        <f>+[4]!NumLetras(U156,"PESO","PESOS DOMINICANOS","$EE $m CON #d/100 CENTAVOS")</f>
        <v>#VALUE!</v>
      </c>
      <c r="W156" s="165">
        <v>34</v>
      </c>
      <c r="X156" s="37">
        <f t="shared" si="69"/>
        <v>1360</v>
      </c>
      <c r="Y156" s="189">
        <v>87.91</v>
      </c>
      <c r="Z156" s="80">
        <f>+W156*'PRECIOS SEGUN ADJ (RURAL)'!$B$4*'PRECIOS SEGUN ADJ (RURAL)'!$C$4</f>
        <v>119557.6</v>
      </c>
      <c r="AA156" s="80" t="e" vm="1">
        <f>+[4]!NumLetras(Z156,"PESO","PESOS DOMINICANOS","$EE $m CON #d/100 CENTAVOS")</f>
        <v>#VALUE!</v>
      </c>
      <c r="AB156" s="80">
        <f t="shared" si="88"/>
        <v>21520.37</v>
      </c>
      <c r="AC156" s="165">
        <v>41</v>
      </c>
      <c r="AD156" s="37">
        <f t="shared" si="70"/>
        <v>1640</v>
      </c>
      <c r="AE156" s="189">
        <v>53.95</v>
      </c>
      <c r="AF156" s="80">
        <f>+AC156*'PRECIOS SEGUN ADJ (RURAL)'!$B$5*'PRECIOS SEGUN ADJ (RURAL)'!$C$5</f>
        <v>88478.000000000015</v>
      </c>
      <c r="AG156" s="80" t="e" vm="1">
        <f>+[4]!NumLetras(AF156,"PESO","PESOS DOMINICANOS","$EE $m CON #d/100 CENTAVOS")</f>
        <v>#VALUE!</v>
      </c>
      <c r="AH156" s="165">
        <v>5</v>
      </c>
      <c r="AI156" s="37">
        <f t="shared" si="71"/>
        <v>200</v>
      </c>
      <c r="AJ156" s="189">
        <v>29.05</v>
      </c>
      <c r="AK156" s="80">
        <f>+AH156*'PRECIOS SEGUN ADJ (RURAL)'!$B$6*'PRECIOS SEGUN ADJ (RURAL)'!$C$6</f>
        <v>5810</v>
      </c>
      <c r="AL156" s="80" t="e" vm="1">
        <f>+[4]!NumLetras(AK156,"PESO","PESOS DOMINICANOS","$EE $m CON #d/100 CENTAVOS")</f>
        <v>#VALUE!</v>
      </c>
      <c r="AM156" s="80">
        <f t="shared" si="89"/>
        <v>929.6</v>
      </c>
      <c r="AN156" s="165">
        <v>13</v>
      </c>
      <c r="AO156" s="37">
        <f t="shared" si="72"/>
        <v>520</v>
      </c>
      <c r="AP156" s="189">
        <v>304.44</v>
      </c>
      <c r="AQ156" s="80">
        <f>+AN156*'PRECIOS SEGUN ADJ (RURAL)'!$B$7*'PRECIOS SEGUN ADJ (RURAL)'!$C$7</f>
        <v>158308.79999999999</v>
      </c>
      <c r="AR156" s="80" t="e" vm="1">
        <f>+[4]!NumLetras(AQ156,"PESO","PESOS DOMINICANOS","$EE $m CON #d/100 CENTAVOS")</f>
        <v>#VALUE!</v>
      </c>
      <c r="AS156" s="80">
        <f t="shared" si="90"/>
        <v>28495.58</v>
      </c>
      <c r="AT156" s="165">
        <v>3</v>
      </c>
      <c r="AU156" s="37">
        <f t="shared" si="73"/>
        <v>120</v>
      </c>
      <c r="AV156" s="189">
        <v>140.38999999999999</v>
      </c>
      <c r="AW156" s="80">
        <f>+AT156*'PRECIOS SEGUN ADJ (RURAL)'!$B$8*'PRECIOS SEGUN ADJ (RURAL)'!$C$8</f>
        <v>16846.8</v>
      </c>
      <c r="AX156" s="80" t="e" vm="1">
        <f>+[4]!NumLetras(AW156,"PESO","PESOS DOMINICANOS","$EE $m CON #d/100 CENTAVOS")</f>
        <v>#VALUE!</v>
      </c>
      <c r="AY156" s="80">
        <f t="shared" si="91"/>
        <v>3032.42</v>
      </c>
      <c r="AZ156" s="165">
        <v>10</v>
      </c>
      <c r="BA156" s="37">
        <f t="shared" si="74"/>
        <v>400</v>
      </c>
      <c r="BB156" s="189">
        <v>68.099999999999994</v>
      </c>
      <c r="BC156" s="80">
        <f>+AZ156*'PRECIOS SEGUN ADJ (RURAL)'!$B$9*'PRECIOS SEGUN ADJ (RURAL)'!$C$9</f>
        <v>27240</v>
      </c>
      <c r="BD156" s="80" t="e" vm="1">
        <f>+[4]!NumLetras(BC156,"PESO","PESOS DOMINICANOS","$EE $m CON #d/100 CENTAVOS")</f>
        <v>#VALUE!</v>
      </c>
      <c r="BE156" s="165">
        <v>222</v>
      </c>
      <c r="BF156" s="37">
        <f t="shared" si="92"/>
        <v>4440</v>
      </c>
      <c r="BG156" s="189">
        <v>5.5</v>
      </c>
      <c r="BH156" s="80">
        <f>+BE156*'PRECIOS SEGUN ADJ (RURAL)'!$B$10*'PRECIOS SEGUN ADJ (RURAL)'!$C$10</f>
        <v>24420</v>
      </c>
      <c r="BI156" s="80" t="e" vm="1">
        <f>+[4]!NumLetras(BH156,"PESO","PESOS DOMINICANOS","$EE $m CON #d/100 CENTAVOS")</f>
        <v>#VALUE!</v>
      </c>
      <c r="BJ156" s="165">
        <v>222</v>
      </c>
      <c r="BK156" s="37">
        <f t="shared" si="75"/>
        <v>8880</v>
      </c>
      <c r="BL156" s="189">
        <v>7.1500000000000012</v>
      </c>
      <c r="BM156" s="80">
        <f>+BJ156*'PRECIOS SEGUN ADJ (RURAL)'!$B$11*'PRECIOS SEGUN ADJ (RURAL)'!$C$11</f>
        <v>63492.000000000007</v>
      </c>
      <c r="BN156" s="80" t="e" vm="1">
        <f>+[4]!NumLetras(BM156,"PESO","PESOS DOMINICANOS","$EE $m CON #d/100 CENTAVOS")</f>
        <v>#VALUE!</v>
      </c>
      <c r="BO156" s="165">
        <v>222</v>
      </c>
      <c r="BP156" s="37">
        <f t="shared" si="76"/>
        <v>8880</v>
      </c>
      <c r="BQ156" s="189">
        <v>6.84</v>
      </c>
      <c r="BR156" s="80">
        <f>+BO156*'PRECIOS SEGUN ADJ (RURAL)'!$B$12*'PRECIOS SEGUN ADJ (RURAL)'!$C$12</f>
        <v>60739.199999999997</v>
      </c>
      <c r="BS156" s="80" t="e" vm="1">
        <f>+[4]!NumLetras(BR156,"PESO","PESOS DOMINICANOS","$EE $m CON #d/100 CENTAVOS")</f>
        <v>#VALUE!</v>
      </c>
      <c r="BT156" s="193">
        <v>28</v>
      </c>
      <c r="BU156" s="194">
        <f t="shared" si="77"/>
        <v>1120</v>
      </c>
      <c r="BV156" s="195">
        <v>21.68</v>
      </c>
      <c r="BW156" s="196">
        <f>+BT156*'PRECIOS SEGUN ADJ (RURAL)'!$B$13*'PRECIOS SEGUN ADJ (RURAL)'!$C$13</f>
        <v>24281.599999999999</v>
      </c>
      <c r="BX156" s="196" t="e" vm="1">
        <f>+[4]!NumLetras(BW156,"PESO","PESOS DOMINICANOS","$EE $m CON #d/100 CENTAVOS")</f>
        <v>#VALUE!</v>
      </c>
      <c r="BY156" s="165">
        <v>222</v>
      </c>
      <c r="BZ156" s="37">
        <f t="shared" si="78"/>
        <v>8880</v>
      </c>
      <c r="CA156" s="189">
        <v>6.5999999999999988</v>
      </c>
      <c r="CB156" s="80">
        <f>+BY156*'PRECIOS SEGUN ADJ (RURAL)'!$B$14*'PRECIOS SEGUN ADJ (RURAL)'!$C$14</f>
        <v>58607.999999999993</v>
      </c>
      <c r="CC156" s="80" t="e" vm="1">
        <f>+[4]!NumLetras(CB156,"PESO","PESOS DOMINICANOS","$EE $m CON #d/100 CENTAVOS")</f>
        <v>#VALUE!</v>
      </c>
      <c r="CD156" s="165">
        <v>8</v>
      </c>
      <c r="CE156" s="37">
        <f t="shared" si="79"/>
        <v>320</v>
      </c>
      <c r="CF156" s="189">
        <v>82.59999999999998</v>
      </c>
      <c r="CG156" s="80">
        <f>+CD156*'PRECIOS SEGUN ADJ (RURAL)'!$B$15*'PRECIOS SEGUN ADJ (RURAL)'!$C$15</f>
        <v>26432</v>
      </c>
      <c r="CH156" s="80" t="e" vm="1">
        <f>+[4]!NumLetras(CG156,"PESO","PESOS DOMINICANOS","$EE $m CON #d/100 CENTAVOS")</f>
        <v>#VALUE!</v>
      </c>
      <c r="CI156" s="80">
        <f t="shared" si="93"/>
        <v>4757.76</v>
      </c>
      <c r="CJ156" s="197">
        <v>222</v>
      </c>
      <c r="CK156" s="198">
        <f t="shared" si="94"/>
        <v>4440</v>
      </c>
      <c r="CL156" s="199">
        <v>5.5</v>
      </c>
      <c r="CM156" s="200">
        <f>+CJ156*'PRECIOS SEGUN ADJ (RURAL)'!$B$16*'PRECIOS SEGUN ADJ (RURAL)'!$C$16</f>
        <v>24420</v>
      </c>
      <c r="CN156" s="200" t="e" vm="1">
        <f>+[4]!NumLetras(CM156,"PESO","PESOS DOMINICANOS","$EE $m CON #d/100 CENTAVOS")</f>
        <v>#VALUE!</v>
      </c>
      <c r="CO156" s="165">
        <v>222</v>
      </c>
      <c r="CP156" s="37">
        <f t="shared" si="80"/>
        <v>8880</v>
      </c>
      <c r="CQ156" s="189">
        <v>23.059999999999995</v>
      </c>
      <c r="CR156" s="80">
        <f>+CO156*'PRECIOS SEGUN ADJ (RURAL)'!$B$17*'PRECIOS SEGUN ADJ (RURAL)'!$C$17</f>
        <v>204772.8</v>
      </c>
      <c r="CS156" s="80" t="e" vm="1">
        <f>+[4]!NumLetras(CR156,"PESO","PESOS DOMINICANOS","$EE $m CON #d/100 CENTAVOS")</f>
        <v>#VALUE!</v>
      </c>
      <c r="CT156" s="201">
        <v>13</v>
      </c>
      <c r="CU156" s="202">
        <f t="shared" si="81"/>
        <v>520</v>
      </c>
      <c r="CV156" s="203">
        <v>220</v>
      </c>
      <c r="CW156" s="204">
        <f>+CT156*'PRECIOS SEGUN ADJ (RURAL)'!$B$18*'PRECIOS SEGUN ADJ (RURAL)'!$C$18</f>
        <v>114400</v>
      </c>
      <c r="CX156" s="204" t="e" vm="1">
        <f>+[4]!NumLetras(CW156,"PESO","PESOS DOMINICANOS","$EE $m CON #d/100 CENTAVOS")</f>
        <v>#VALUE!</v>
      </c>
      <c r="CY156" s="204">
        <f t="shared" si="95"/>
        <v>20592</v>
      </c>
      <c r="CZ156" s="165">
        <v>9</v>
      </c>
      <c r="DA156" s="37">
        <f t="shared" si="82"/>
        <v>360</v>
      </c>
      <c r="DB156" s="189">
        <v>21.83</v>
      </c>
      <c r="DC156" s="80">
        <f>+CZ156*'PRECIOS SEGUN ADJ (RURAL)'!$B$19*'PRECIOS SEGUN ADJ (RURAL)'!$C$19</f>
        <v>7858.7999999999993</v>
      </c>
      <c r="DD156" s="80" t="e" vm="1">
        <f>+[4]!NumLetras(DC156,"PESO","PESOS DOMINICANOS","$EE $m CON #d/100 CENTAVOS")</f>
        <v>#VALUE!</v>
      </c>
      <c r="DE156" s="80">
        <f t="shared" si="96"/>
        <v>1414.58</v>
      </c>
      <c r="DF156" s="165">
        <v>32</v>
      </c>
      <c r="DG156" s="37">
        <f t="shared" si="83"/>
        <v>1280</v>
      </c>
      <c r="DH156" s="189">
        <v>33</v>
      </c>
      <c r="DI156" s="80">
        <f>+DF156*'PRECIOS SEGUN ADJ (RURAL)'!$B$20*'PRECIOS SEGUN ADJ (RURAL)'!$C$20</f>
        <v>42240</v>
      </c>
      <c r="DJ156" s="80" t="e" vm="1">
        <f>+[4]!NumLetras(DI156,"PESO","PESOS DOMINICANOS","$EE $m CON #d/100 CENTAVOS")</f>
        <v>#VALUE!</v>
      </c>
      <c r="DK156" s="80">
        <f t="shared" si="97"/>
        <v>1021454.0100000001</v>
      </c>
      <c r="DL156" s="80" t="e" vm="1">
        <f>+[4]!NumLetras(DK156,"PESO","PESOS DOMINICANOS","$EE $m CON #d/100 CENTAVOS")</f>
        <v>#VALUE!</v>
      </c>
      <c r="DM156" s="80">
        <f t="shared" si="84"/>
        <v>1107973.6000000001</v>
      </c>
      <c r="DN156" s="80" t="e" vm="1">
        <f>+[4]!NumLetras(DM156,"PESO","PESOS DOMINICANOS","$EE $m CON #d/100 CENTAVOS")</f>
        <v>#VALUE!</v>
      </c>
      <c r="DO156" s="80">
        <f t="shared" si="85"/>
        <v>86519.590000000011</v>
      </c>
      <c r="DP156" s="80" t="e" vm="1">
        <f>+[4]!NumLetras(DO156,"PESO","PESOS DOMINICANOS","$EE $m CON #d/100 CENTAVOS")</f>
        <v>#VALUE!</v>
      </c>
      <c r="DQ156" s="80">
        <f t="shared" si="98"/>
        <v>221594.72</v>
      </c>
      <c r="DR156" s="80" t="e" vm="1">
        <f>+[4]!NumLetras(DQ156,"PESO","PESOS DOMINICANOS","$EE $m CON #d/100 CENTAVOS")</f>
        <v>#VALUE!</v>
      </c>
      <c r="DS156" s="80">
        <f t="shared" si="99"/>
        <v>11079.74</v>
      </c>
      <c r="DT156" s="80"/>
      <c r="DU156" s="37" t="str">
        <f>+VLOOKUP(D156,'RURAL XENIA'!F:H,2,0)</f>
        <v>R-04</v>
      </c>
    </row>
    <row r="157" spans="1:125" hidden="1">
      <c r="A157" s="37">
        <v>156</v>
      </c>
      <c r="B157" s="37">
        <v>156</v>
      </c>
      <c r="C157" s="26" t="s">
        <v>3857</v>
      </c>
      <c r="D157" s="37">
        <v>132171802</v>
      </c>
      <c r="E157" s="37">
        <f>+VLOOKUP(D157,'INFORMACION DE PROVEEDORES'!C:I,2,0)</f>
        <v>132171802</v>
      </c>
      <c r="F157" s="26" t="str">
        <f>+VLOOKUP(D157,'INFORMACION DE PROVEEDORES'!C:J,4,0)</f>
        <v>DAURY ALEXANDER NOVA MUÑOZ</v>
      </c>
      <c r="G157" s="37" t="str">
        <f>+VLOOKUP(D157,'INFORMACION DE PROVEEDORES'!C:K,5,0)</f>
        <v>001-1402761-8</v>
      </c>
      <c r="H157" s="26" t="str">
        <f>+VLOOKUP(D157,'INFORMACION DE PROVEEDORES'!C:L,7,0)</f>
        <v>PLAZA DELGADA NO.06, PRIMER NIVEL, RES. VILLA ELENA, SANTIAGO</v>
      </c>
      <c r="I157" s="37" t="str">
        <f>+VLOOKUP(D157,'INFORMACION DE PROVEEDORES'!C:M,3,0)</f>
        <v xml:space="preserve"> JURÍDICA</v>
      </c>
      <c r="J157" s="37">
        <v>2</v>
      </c>
      <c r="K157" s="37">
        <v>282</v>
      </c>
      <c r="L157" s="37">
        <v>19</v>
      </c>
      <c r="M157" s="37">
        <f t="shared" si="86"/>
        <v>760</v>
      </c>
      <c r="N157" s="189">
        <v>60.180000000000007</v>
      </c>
      <c r="O157" s="80">
        <f>+L157*'PRECIOS SEGUN ADJ (RURAL)'!$B$2*'PRECIOS SEGUN ADJ (RURAL)'!$C$2</f>
        <v>45736.800000000003</v>
      </c>
      <c r="P157" s="80" t="e" vm="1">
        <f>+[4]!NumLetras(O157,"PESO","PESOS DOMINICANOS","$EE $m CON #d/100 CENTAVOS")</f>
        <v>#VALUE!</v>
      </c>
      <c r="Q157" s="80">
        <f t="shared" si="87"/>
        <v>7317.89</v>
      </c>
      <c r="R157" s="165">
        <v>4</v>
      </c>
      <c r="S157" s="37">
        <f t="shared" si="68"/>
        <v>160</v>
      </c>
      <c r="T157" s="189">
        <v>33</v>
      </c>
      <c r="U157" s="80">
        <f>+R157*'PRECIOS SEGUN ADJ (RURAL)'!$B$3*'PRECIOS SEGUN ADJ (RURAL)'!$C$3</f>
        <v>5280</v>
      </c>
      <c r="V157" s="80" t="e" vm="1">
        <f>+[4]!NumLetras(U157,"PESO","PESOS DOMINICANOS","$EE $m CON #d/100 CENTAVOS")</f>
        <v>#VALUE!</v>
      </c>
      <c r="W157" s="165">
        <v>43</v>
      </c>
      <c r="X157" s="37">
        <f t="shared" si="69"/>
        <v>1720</v>
      </c>
      <c r="Y157" s="189">
        <v>87.91</v>
      </c>
      <c r="Z157" s="80">
        <f>+W157*'PRECIOS SEGUN ADJ (RURAL)'!$B$4*'PRECIOS SEGUN ADJ (RURAL)'!$C$4</f>
        <v>151205.19999999998</v>
      </c>
      <c r="AA157" s="80" t="e" vm="1">
        <f>+[4]!NumLetras(Z157,"PESO","PESOS DOMINICANOS","$EE $m CON #d/100 CENTAVOS")</f>
        <v>#VALUE!</v>
      </c>
      <c r="AB157" s="80">
        <f t="shared" si="88"/>
        <v>27216.94</v>
      </c>
      <c r="AC157" s="165">
        <v>53</v>
      </c>
      <c r="AD157" s="37">
        <f t="shared" si="70"/>
        <v>2120</v>
      </c>
      <c r="AE157" s="189">
        <v>53.95</v>
      </c>
      <c r="AF157" s="80">
        <f>+AC157*'PRECIOS SEGUN ADJ (RURAL)'!$B$5*'PRECIOS SEGUN ADJ (RURAL)'!$C$5</f>
        <v>114374.00000000001</v>
      </c>
      <c r="AG157" s="80" t="e" vm="1">
        <f>+[4]!NumLetras(AF157,"PESO","PESOS DOMINICANOS","$EE $m CON #d/100 CENTAVOS")</f>
        <v>#VALUE!</v>
      </c>
      <c r="AH157" s="165">
        <v>7</v>
      </c>
      <c r="AI157" s="37">
        <f t="shared" si="71"/>
        <v>280</v>
      </c>
      <c r="AJ157" s="189">
        <v>29.05</v>
      </c>
      <c r="AK157" s="80">
        <f>+AH157*'PRECIOS SEGUN ADJ (RURAL)'!$B$6*'PRECIOS SEGUN ADJ (RURAL)'!$C$6</f>
        <v>8134</v>
      </c>
      <c r="AL157" s="80" t="e" vm="1">
        <f>+[4]!NumLetras(AK157,"PESO","PESOS DOMINICANOS","$EE $m CON #d/100 CENTAVOS")</f>
        <v>#VALUE!</v>
      </c>
      <c r="AM157" s="80">
        <f t="shared" si="89"/>
        <v>1301.44</v>
      </c>
      <c r="AN157" s="165">
        <v>17</v>
      </c>
      <c r="AO157" s="37">
        <f t="shared" si="72"/>
        <v>680</v>
      </c>
      <c r="AP157" s="189">
        <v>304.44</v>
      </c>
      <c r="AQ157" s="80">
        <f>+AN157*'PRECIOS SEGUN ADJ (RURAL)'!$B$7*'PRECIOS SEGUN ADJ (RURAL)'!$C$7</f>
        <v>207019.19999999998</v>
      </c>
      <c r="AR157" s="80" t="e" vm="1">
        <f>+[4]!NumLetras(AQ157,"PESO","PESOS DOMINICANOS","$EE $m CON #d/100 CENTAVOS")</f>
        <v>#VALUE!</v>
      </c>
      <c r="AS157" s="80">
        <f t="shared" si="90"/>
        <v>37263.46</v>
      </c>
      <c r="AT157" s="165">
        <v>4</v>
      </c>
      <c r="AU157" s="37">
        <f t="shared" si="73"/>
        <v>160</v>
      </c>
      <c r="AV157" s="189">
        <v>140.38999999999999</v>
      </c>
      <c r="AW157" s="80">
        <f>+AT157*'PRECIOS SEGUN ADJ (RURAL)'!$B$8*'PRECIOS SEGUN ADJ (RURAL)'!$C$8</f>
        <v>22462.399999999998</v>
      </c>
      <c r="AX157" s="80" t="e" vm="1">
        <f>+[4]!NumLetras(AW157,"PESO","PESOS DOMINICANOS","$EE $m CON #d/100 CENTAVOS")</f>
        <v>#VALUE!</v>
      </c>
      <c r="AY157" s="80">
        <f t="shared" si="91"/>
        <v>4043.23</v>
      </c>
      <c r="AZ157" s="165">
        <v>14</v>
      </c>
      <c r="BA157" s="37">
        <f t="shared" si="74"/>
        <v>560</v>
      </c>
      <c r="BB157" s="189">
        <v>68.099999999999994</v>
      </c>
      <c r="BC157" s="80">
        <f>+AZ157*'PRECIOS SEGUN ADJ (RURAL)'!$B$9*'PRECIOS SEGUN ADJ (RURAL)'!$C$9</f>
        <v>38135.999999999993</v>
      </c>
      <c r="BD157" s="80" t="e" vm="1">
        <f>+[4]!NumLetras(BC157,"PESO","PESOS DOMINICANOS","$EE $m CON #d/100 CENTAVOS")</f>
        <v>#VALUE!</v>
      </c>
      <c r="BE157" s="165">
        <v>282</v>
      </c>
      <c r="BF157" s="37">
        <f t="shared" si="92"/>
        <v>5640</v>
      </c>
      <c r="BG157" s="189">
        <v>5.5</v>
      </c>
      <c r="BH157" s="80">
        <f>+BE157*'PRECIOS SEGUN ADJ (RURAL)'!$B$10*'PRECIOS SEGUN ADJ (RURAL)'!$C$10</f>
        <v>31020</v>
      </c>
      <c r="BI157" s="80" t="e" vm="1">
        <f>+[4]!NumLetras(BH157,"PESO","PESOS DOMINICANOS","$EE $m CON #d/100 CENTAVOS")</f>
        <v>#VALUE!</v>
      </c>
      <c r="BJ157" s="165">
        <v>282</v>
      </c>
      <c r="BK157" s="37">
        <f t="shared" si="75"/>
        <v>11280</v>
      </c>
      <c r="BL157" s="189">
        <v>7.1500000000000012</v>
      </c>
      <c r="BM157" s="80">
        <f>+BJ157*'PRECIOS SEGUN ADJ (RURAL)'!$B$11*'PRECIOS SEGUN ADJ (RURAL)'!$C$11</f>
        <v>80652</v>
      </c>
      <c r="BN157" s="80" t="e" vm="1">
        <f>+[4]!NumLetras(BM157,"PESO","PESOS DOMINICANOS","$EE $m CON #d/100 CENTAVOS")</f>
        <v>#VALUE!</v>
      </c>
      <c r="BO157" s="165">
        <v>282</v>
      </c>
      <c r="BP157" s="37">
        <f t="shared" si="76"/>
        <v>11280</v>
      </c>
      <c r="BQ157" s="189">
        <v>6.84</v>
      </c>
      <c r="BR157" s="80">
        <f>+BO157*'PRECIOS SEGUN ADJ (RURAL)'!$B$12*'PRECIOS SEGUN ADJ (RURAL)'!$C$12</f>
        <v>77155.199999999997</v>
      </c>
      <c r="BS157" s="80" t="e" vm="1">
        <f>+[4]!NumLetras(BR157,"PESO","PESOS DOMINICANOS","$EE $m CON #d/100 CENTAVOS")</f>
        <v>#VALUE!</v>
      </c>
      <c r="BT157" s="193">
        <v>36</v>
      </c>
      <c r="BU157" s="194">
        <f t="shared" si="77"/>
        <v>1440</v>
      </c>
      <c r="BV157" s="195">
        <v>21.68</v>
      </c>
      <c r="BW157" s="196">
        <f>+BT157*'PRECIOS SEGUN ADJ (RURAL)'!$B$13*'PRECIOS SEGUN ADJ (RURAL)'!$C$13</f>
        <v>31219.200000000001</v>
      </c>
      <c r="BX157" s="196" t="e" vm="1">
        <f>+[4]!NumLetras(BW157,"PESO","PESOS DOMINICANOS","$EE $m CON #d/100 CENTAVOS")</f>
        <v>#VALUE!</v>
      </c>
      <c r="BY157" s="165">
        <v>282</v>
      </c>
      <c r="BZ157" s="37">
        <f t="shared" si="78"/>
        <v>11280</v>
      </c>
      <c r="CA157" s="189">
        <v>6.5999999999999988</v>
      </c>
      <c r="CB157" s="80">
        <f>+BY157*'PRECIOS SEGUN ADJ (RURAL)'!$B$14*'PRECIOS SEGUN ADJ (RURAL)'!$C$14</f>
        <v>74448</v>
      </c>
      <c r="CC157" s="80" t="e" vm="1">
        <f>+[4]!NumLetras(CB157,"PESO","PESOS DOMINICANOS","$EE $m CON #d/100 CENTAVOS")</f>
        <v>#VALUE!</v>
      </c>
      <c r="CD157" s="165">
        <v>10</v>
      </c>
      <c r="CE157" s="37">
        <f t="shared" si="79"/>
        <v>400</v>
      </c>
      <c r="CF157" s="189">
        <v>82.59999999999998</v>
      </c>
      <c r="CG157" s="80">
        <f>+CD157*'PRECIOS SEGUN ADJ (RURAL)'!$B$15*'PRECIOS SEGUN ADJ (RURAL)'!$C$15</f>
        <v>33040</v>
      </c>
      <c r="CH157" s="80" t="e" vm="1">
        <f>+[4]!NumLetras(CG157,"PESO","PESOS DOMINICANOS","$EE $m CON #d/100 CENTAVOS")</f>
        <v>#VALUE!</v>
      </c>
      <c r="CI157" s="80">
        <f t="shared" si="93"/>
        <v>5947.2</v>
      </c>
      <c r="CJ157" s="197">
        <v>282</v>
      </c>
      <c r="CK157" s="198">
        <f t="shared" si="94"/>
        <v>5640</v>
      </c>
      <c r="CL157" s="199">
        <v>5.5</v>
      </c>
      <c r="CM157" s="200">
        <f>+CJ157*'PRECIOS SEGUN ADJ (RURAL)'!$B$16*'PRECIOS SEGUN ADJ (RURAL)'!$C$16</f>
        <v>31020</v>
      </c>
      <c r="CN157" s="200" t="e" vm="1">
        <f>+[4]!NumLetras(CM157,"PESO","PESOS DOMINICANOS","$EE $m CON #d/100 CENTAVOS")</f>
        <v>#VALUE!</v>
      </c>
      <c r="CO157" s="165">
        <v>282</v>
      </c>
      <c r="CP157" s="37">
        <f t="shared" si="80"/>
        <v>11280</v>
      </c>
      <c r="CQ157" s="189">
        <v>23.059999999999995</v>
      </c>
      <c r="CR157" s="80">
        <f>+CO157*'PRECIOS SEGUN ADJ (RURAL)'!$B$17*'PRECIOS SEGUN ADJ (RURAL)'!$C$17</f>
        <v>260116.8</v>
      </c>
      <c r="CS157" s="80" t="e" vm="1">
        <f>+[4]!NumLetras(CR157,"PESO","PESOS DOMINICANOS","$EE $m CON #d/100 CENTAVOS")</f>
        <v>#VALUE!</v>
      </c>
      <c r="CT157" s="201">
        <v>17</v>
      </c>
      <c r="CU157" s="202">
        <f t="shared" si="81"/>
        <v>680</v>
      </c>
      <c r="CV157" s="203">
        <v>220</v>
      </c>
      <c r="CW157" s="204">
        <f>+CT157*'PRECIOS SEGUN ADJ (RURAL)'!$B$18*'PRECIOS SEGUN ADJ (RURAL)'!$C$18</f>
        <v>149600</v>
      </c>
      <c r="CX157" s="204" t="e" vm="1">
        <f>+[4]!NumLetras(CW157,"PESO","PESOS DOMINICANOS","$EE $m CON #d/100 CENTAVOS")</f>
        <v>#VALUE!</v>
      </c>
      <c r="CY157" s="204">
        <f t="shared" si="95"/>
        <v>26928</v>
      </c>
      <c r="CZ157" s="165">
        <v>12</v>
      </c>
      <c r="DA157" s="37">
        <f t="shared" si="82"/>
        <v>480</v>
      </c>
      <c r="DB157" s="189">
        <v>21.83</v>
      </c>
      <c r="DC157" s="80">
        <f>+CZ157*'PRECIOS SEGUN ADJ (RURAL)'!$B$19*'PRECIOS SEGUN ADJ (RURAL)'!$C$19</f>
        <v>10478.4</v>
      </c>
      <c r="DD157" s="80" t="e" vm="1">
        <f>+[4]!NumLetras(DC157,"PESO","PESOS DOMINICANOS","$EE $m CON #d/100 CENTAVOS")</f>
        <v>#VALUE!</v>
      </c>
      <c r="DE157" s="80">
        <f t="shared" si="96"/>
        <v>1886.11</v>
      </c>
      <c r="DF157" s="165">
        <v>41</v>
      </c>
      <c r="DG157" s="37">
        <f t="shared" si="83"/>
        <v>1640</v>
      </c>
      <c r="DH157" s="189">
        <v>33</v>
      </c>
      <c r="DI157" s="80">
        <f>+DF157*'PRECIOS SEGUN ADJ (RURAL)'!$B$20*'PRECIOS SEGUN ADJ (RURAL)'!$C$20</f>
        <v>54120</v>
      </c>
      <c r="DJ157" s="80" t="e" vm="1">
        <f>+[4]!NumLetras(DI157,"PESO","PESOS DOMINICANOS","$EE $m CON #d/100 CENTAVOS")</f>
        <v>#VALUE!</v>
      </c>
      <c r="DK157" s="80">
        <f t="shared" si="97"/>
        <v>1313312.9299999997</v>
      </c>
      <c r="DL157" s="80" t="e" vm="1">
        <f>+[4]!NumLetras(DK157,"PESO","PESOS DOMINICANOS","$EE $m CON #d/100 CENTAVOS")</f>
        <v>#VALUE!</v>
      </c>
      <c r="DM157" s="80">
        <f t="shared" si="84"/>
        <v>1425217.1999999997</v>
      </c>
      <c r="DN157" s="80" t="e" vm="1">
        <f>+[4]!NumLetras(DM157,"PESO","PESOS DOMINICANOS","$EE $m CON #d/100 CENTAVOS")</f>
        <v>#VALUE!</v>
      </c>
      <c r="DO157" s="80">
        <f t="shared" si="85"/>
        <v>111904.27</v>
      </c>
      <c r="DP157" s="80" t="e" vm="1">
        <f>+[4]!NumLetras(DO157,"PESO","PESOS DOMINICANOS","$EE $m CON #d/100 CENTAVOS")</f>
        <v>#VALUE!</v>
      </c>
      <c r="DQ157" s="80">
        <f t="shared" si="98"/>
        <v>285043.44</v>
      </c>
      <c r="DR157" s="80" t="e" vm="1">
        <f>+[4]!NumLetras(DQ157,"PESO","PESOS DOMINICANOS","$EE $m CON #d/100 CENTAVOS")</f>
        <v>#VALUE!</v>
      </c>
      <c r="DS157" s="80">
        <f t="shared" si="99"/>
        <v>14252.17</v>
      </c>
      <c r="DT157" s="80"/>
      <c r="DU157" s="37" t="str">
        <f>+VLOOKUP(D157,'RURAL XENIA'!F:H,2,0)</f>
        <v>R-25</v>
      </c>
    </row>
    <row r="158" spans="1:125" hidden="1">
      <c r="A158" s="37">
        <v>157</v>
      </c>
      <c r="B158" s="37">
        <v>157</v>
      </c>
      <c r="C158" s="26" t="s">
        <v>3864</v>
      </c>
      <c r="D158" s="37">
        <v>131666388</v>
      </c>
      <c r="E158" s="37">
        <f>+VLOOKUP(D158,'INFORMACION DE PROVEEDORES'!C:I,2,0)</f>
        <v>131666388</v>
      </c>
      <c r="F158" s="26" t="e">
        <f>+VLOOKUP(D158,'INFORMACION DE PROVEEDORES'!C:J,4,0)</f>
        <v>#N/A</v>
      </c>
      <c r="G158" s="37" t="e">
        <f>+VLOOKUP(D158,'INFORMACION DE PROVEEDORES'!C:K,5,0)</f>
        <v>#N/A</v>
      </c>
      <c r="H158" s="26" t="e">
        <f>+VLOOKUP(D158,'INFORMACION DE PROVEEDORES'!C:L,7,0)</f>
        <v>#N/A</v>
      </c>
      <c r="I158" s="37" t="str">
        <f>+VLOOKUP(D158,'INFORMACION DE PROVEEDORES'!C:M,3,0)</f>
        <v xml:space="preserve"> JURÍDICA</v>
      </c>
      <c r="J158" s="37">
        <v>2</v>
      </c>
      <c r="K158" s="37">
        <v>230</v>
      </c>
      <c r="L158" s="37">
        <v>17</v>
      </c>
      <c r="M158" s="37">
        <f t="shared" si="86"/>
        <v>680</v>
      </c>
      <c r="N158" s="189">
        <v>60.180000000000007</v>
      </c>
      <c r="O158" s="80">
        <f>+L158*'PRECIOS SEGUN ADJ (RURAL)'!$B$2*'PRECIOS SEGUN ADJ (RURAL)'!$C$2</f>
        <v>40922.399999999994</v>
      </c>
      <c r="P158" s="80" t="e" vm="1">
        <f>+[4]!NumLetras(O158,"PESO","PESOS DOMINICANOS","$EE $m CON #d/100 CENTAVOS")</f>
        <v>#VALUE!</v>
      </c>
      <c r="Q158" s="80">
        <f t="shared" si="87"/>
        <v>6547.58</v>
      </c>
      <c r="R158" s="165">
        <v>4</v>
      </c>
      <c r="S158" s="37">
        <f t="shared" si="68"/>
        <v>160</v>
      </c>
      <c r="T158" s="189">
        <v>33</v>
      </c>
      <c r="U158" s="80">
        <f>+R158*'PRECIOS SEGUN ADJ (RURAL)'!$B$3*'PRECIOS SEGUN ADJ (RURAL)'!$C$3</f>
        <v>5280</v>
      </c>
      <c r="V158" s="80" t="e" vm="1">
        <f>+[4]!NumLetras(U158,"PESO","PESOS DOMINICANOS","$EE $m CON #d/100 CENTAVOS")</f>
        <v>#VALUE!</v>
      </c>
      <c r="W158" s="165">
        <v>35</v>
      </c>
      <c r="X158" s="37">
        <f t="shared" si="69"/>
        <v>1400</v>
      </c>
      <c r="Y158" s="189">
        <v>87.91</v>
      </c>
      <c r="Z158" s="80">
        <f>+W158*'PRECIOS SEGUN ADJ (RURAL)'!$B$4*'PRECIOS SEGUN ADJ (RURAL)'!$C$4</f>
        <v>123074</v>
      </c>
      <c r="AA158" s="80" t="e" vm="1">
        <f>+[4]!NumLetras(Z158,"PESO","PESOS DOMINICANOS","$EE $m CON #d/100 CENTAVOS")</f>
        <v>#VALUE!</v>
      </c>
      <c r="AB158" s="80">
        <f t="shared" si="88"/>
        <v>22153.32</v>
      </c>
      <c r="AC158" s="165">
        <v>43</v>
      </c>
      <c r="AD158" s="37">
        <f t="shared" si="70"/>
        <v>1720</v>
      </c>
      <c r="AE158" s="189">
        <v>53.95</v>
      </c>
      <c r="AF158" s="80">
        <f>+AC158*'PRECIOS SEGUN ADJ (RURAL)'!$B$5*'PRECIOS SEGUN ADJ (RURAL)'!$C$5</f>
        <v>92794</v>
      </c>
      <c r="AG158" s="80" t="e" vm="1">
        <f>+[4]!NumLetras(AF158,"PESO","PESOS DOMINICANOS","$EE $m CON #d/100 CENTAVOS")</f>
        <v>#VALUE!</v>
      </c>
      <c r="AH158" s="165">
        <v>7</v>
      </c>
      <c r="AI158" s="37">
        <f t="shared" si="71"/>
        <v>280</v>
      </c>
      <c r="AJ158" s="189">
        <v>29.05</v>
      </c>
      <c r="AK158" s="80">
        <f>+AH158*'PRECIOS SEGUN ADJ (RURAL)'!$B$6*'PRECIOS SEGUN ADJ (RURAL)'!$C$6</f>
        <v>8134</v>
      </c>
      <c r="AL158" s="80" t="e" vm="1">
        <f>+[4]!NumLetras(AK158,"PESO","PESOS DOMINICANOS","$EE $m CON #d/100 CENTAVOS")</f>
        <v>#VALUE!</v>
      </c>
      <c r="AM158" s="80">
        <f t="shared" si="89"/>
        <v>1301.44</v>
      </c>
      <c r="AN158" s="165">
        <v>14</v>
      </c>
      <c r="AO158" s="37">
        <f t="shared" si="72"/>
        <v>560</v>
      </c>
      <c r="AP158" s="189">
        <v>304.44</v>
      </c>
      <c r="AQ158" s="80">
        <f>+AN158*'PRECIOS SEGUN ADJ (RURAL)'!$B$7*'PRECIOS SEGUN ADJ (RURAL)'!$C$7</f>
        <v>170486.39999999999</v>
      </c>
      <c r="AR158" s="80" t="e" vm="1">
        <f>+[4]!NumLetras(AQ158,"PESO","PESOS DOMINICANOS","$EE $m CON #d/100 CENTAVOS")</f>
        <v>#VALUE!</v>
      </c>
      <c r="AS158" s="80">
        <f t="shared" si="90"/>
        <v>30687.55</v>
      </c>
      <c r="AT158" s="165">
        <v>4</v>
      </c>
      <c r="AU158" s="37">
        <f t="shared" si="73"/>
        <v>160</v>
      </c>
      <c r="AV158" s="189">
        <v>140.38999999999999</v>
      </c>
      <c r="AW158" s="80">
        <f>+AT158*'PRECIOS SEGUN ADJ (RURAL)'!$B$8*'PRECIOS SEGUN ADJ (RURAL)'!$C$8</f>
        <v>22462.399999999998</v>
      </c>
      <c r="AX158" s="80" t="e" vm="1">
        <f>+[4]!NumLetras(AW158,"PESO","PESOS DOMINICANOS","$EE $m CON #d/100 CENTAVOS")</f>
        <v>#VALUE!</v>
      </c>
      <c r="AY158" s="80">
        <f t="shared" si="91"/>
        <v>4043.23</v>
      </c>
      <c r="AZ158" s="165">
        <v>12</v>
      </c>
      <c r="BA158" s="37">
        <f t="shared" si="74"/>
        <v>480</v>
      </c>
      <c r="BB158" s="189">
        <v>68.099999999999994</v>
      </c>
      <c r="BC158" s="80">
        <f>+AZ158*'PRECIOS SEGUN ADJ (RURAL)'!$B$9*'PRECIOS SEGUN ADJ (RURAL)'!$C$9</f>
        <v>32687.999999999996</v>
      </c>
      <c r="BD158" s="80" t="e" vm="1">
        <f>+[4]!NumLetras(BC158,"PESO","PESOS DOMINICANOS","$EE $m CON #d/100 CENTAVOS")</f>
        <v>#VALUE!</v>
      </c>
      <c r="BE158" s="165">
        <v>230</v>
      </c>
      <c r="BF158" s="37">
        <f t="shared" si="92"/>
        <v>4600</v>
      </c>
      <c r="BG158" s="189">
        <v>5.5</v>
      </c>
      <c r="BH158" s="80">
        <f>+BE158*'PRECIOS SEGUN ADJ (RURAL)'!$B$10*'PRECIOS SEGUN ADJ (RURAL)'!$C$10</f>
        <v>25300</v>
      </c>
      <c r="BI158" s="80" t="e" vm="1">
        <f>+[4]!NumLetras(BH158,"PESO","PESOS DOMINICANOS","$EE $m CON #d/100 CENTAVOS")</f>
        <v>#VALUE!</v>
      </c>
      <c r="BJ158" s="165">
        <v>230</v>
      </c>
      <c r="BK158" s="37">
        <f t="shared" si="75"/>
        <v>9200</v>
      </c>
      <c r="BL158" s="189">
        <v>7.1500000000000012</v>
      </c>
      <c r="BM158" s="80">
        <f>+BJ158*'PRECIOS SEGUN ADJ (RURAL)'!$B$11*'PRECIOS SEGUN ADJ (RURAL)'!$C$11</f>
        <v>65780</v>
      </c>
      <c r="BN158" s="80" t="e" vm="1">
        <f>+[4]!NumLetras(BM158,"PESO","PESOS DOMINICANOS","$EE $m CON #d/100 CENTAVOS")</f>
        <v>#VALUE!</v>
      </c>
      <c r="BO158" s="165">
        <v>230</v>
      </c>
      <c r="BP158" s="37">
        <f t="shared" si="76"/>
        <v>9200</v>
      </c>
      <c r="BQ158" s="189">
        <v>6.84</v>
      </c>
      <c r="BR158" s="80">
        <f>+BO158*'PRECIOS SEGUN ADJ (RURAL)'!$B$12*'PRECIOS SEGUN ADJ (RURAL)'!$C$12</f>
        <v>62928</v>
      </c>
      <c r="BS158" s="80" t="e" vm="1">
        <f>+[4]!NumLetras(BR158,"PESO","PESOS DOMINICANOS","$EE $m CON #d/100 CENTAVOS")</f>
        <v>#VALUE!</v>
      </c>
      <c r="BT158" s="193">
        <v>30</v>
      </c>
      <c r="BU158" s="194">
        <f t="shared" si="77"/>
        <v>1200</v>
      </c>
      <c r="BV158" s="195">
        <v>21.68</v>
      </c>
      <c r="BW158" s="196">
        <f>+BT158*'PRECIOS SEGUN ADJ (RURAL)'!$B$13*'PRECIOS SEGUN ADJ (RURAL)'!$C$13</f>
        <v>26016</v>
      </c>
      <c r="BX158" s="196" t="e" vm="1">
        <f>+[4]!NumLetras(BW158,"PESO","PESOS DOMINICANOS","$EE $m CON #d/100 CENTAVOS")</f>
        <v>#VALUE!</v>
      </c>
      <c r="BY158" s="165">
        <v>230</v>
      </c>
      <c r="BZ158" s="37">
        <f t="shared" si="78"/>
        <v>9200</v>
      </c>
      <c r="CA158" s="189">
        <v>6.5999999999999988</v>
      </c>
      <c r="CB158" s="80">
        <f>+BY158*'PRECIOS SEGUN ADJ (RURAL)'!$B$14*'PRECIOS SEGUN ADJ (RURAL)'!$C$14</f>
        <v>60720</v>
      </c>
      <c r="CC158" s="80" t="e" vm="1">
        <f>+[4]!NumLetras(CB158,"PESO","PESOS DOMINICANOS","$EE $m CON #d/100 CENTAVOS")</f>
        <v>#VALUE!</v>
      </c>
      <c r="CD158" s="165">
        <v>9</v>
      </c>
      <c r="CE158" s="37">
        <f t="shared" si="79"/>
        <v>360</v>
      </c>
      <c r="CF158" s="189">
        <v>82.59999999999998</v>
      </c>
      <c r="CG158" s="80">
        <f>+CD158*'PRECIOS SEGUN ADJ (RURAL)'!$B$15*'PRECIOS SEGUN ADJ (RURAL)'!$C$15</f>
        <v>29736</v>
      </c>
      <c r="CH158" s="80" t="e" vm="1">
        <f>+[4]!NumLetras(CG158,"PESO","PESOS DOMINICANOS","$EE $m CON #d/100 CENTAVOS")</f>
        <v>#VALUE!</v>
      </c>
      <c r="CI158" s="80">
        <f t="shared" si="93"/>
        <v>5352.48</v>
      </c>
      <c r="CJ158" s="197">
        <v>230</v>
      </c>
      <c r="CK158" s="198">
        <f t="shared" si="94"/>
        <v>4600</v>
      </c>
      <c r="CL158" s="199">
        <v>5.5</v>
      </c>
      <c r="CM158" s="200">
        <f>+CJ158*'PRECIOS SEGUN ADJ (RURAL)'!$B$16*'PRECIOS SEGUN ADJ (RURAL)'!$C$16</f>
        <v>25300</v>
      </c>
      <c r="CN158" s="200" t="e" vm="1">
        <f>+[4]!NumLetras(CM158,"PESO","PESOS DOMINICANOS","$EE $m CON #d/100 CENTAVOS")</f>
        <v>#VALUE!</v>
      </c>
      <c r="CO158" s="165">
        <v>230</v>
      </c>
      <c r="CP158" s="37">
        <f t="shared" si="80"/>
        <v>9200</v>
      </c>
      <c r="CQ158" s="189">
        <v>23.059999999999995</v>
      </c>
      <c r="CR158" s="80">
        <f>+CO158*'PRECIOS SEGUN ADJ (RURAL)'!$B$17*'PRECIOS SEGUN ADJ (RURAL)'!$C$17</f>
        <v>212151.99999999997</v>
      </c>
      <c r="CS158" s="80" t="e" vm="1">
        <f>+[4]!NumLetras(CR158,"PESO","PESOS DOMINICANOS","$EE $m CON #d/100 CENTAVOS")</f>
        <v>#VALUE!</v>
      </c>
      <c r="CT158" s="201">
        <v>14</v>
      </c>
      <c r="CU158" s="202">
        <f t="shared" si="81"/>
        <v>560</v>
      </c>
      <c r="CV158" s="203">
        <v>220</v>
      </c>
      <c r="CW158" s="204">
        <f>+CT158*'PRECIOS SEGUN ADJ (RURAL)'!$B$18*'PRECIOS SEGUN ADJ (RURAL)'!$C$18</f>
        <v>123200</v>
      </c>
      <c r="CX158" s="204" t="e" vm="1">
        <f>+[4]!NumLetras(CW158,"PESO","PESOS DOMINICANOS","$EE $m CON #d/100 CENTAVOS")</f>
        <v>#VALUE!</v>
      </c>
      <c r="CY158" s="204">
        <f t="shared" si="95"/>
        <v>22176</v>
      </c>
      <c r="CZ158" s="165">
        <v>10</v>
      </c>
      <c r="DA158" s="37">
        <f t="shared" si="82"/>
        <v>400</v>
      </c>
      <c r="DB158" s="189">
        <v>21.83</v>
      </c>
      <c r="DC158" s="80">
        <f>+CZ158*'PRECIOS SEGUN ADJ (RURAL)'!$B$19*'PRECIOS SEGUN ADJ (RURAL)'!$C$19</f>
        <v>8732</v>
      </c>
      <c r="DD158" s="80" t="e" vm="1">
        <f>+[4]!NumLetras(DC158,"PESO","PESOS DOMINICANOS","$EE $m CON #d/100 CENTAVOS")</f>
        <v>#VALUE!</v>
      </c>
      <c r="DE158" s="80">
        <f t="shared" si="96"/>
        <v>1571.76</v>
      </c>
      <c r="DF158" s="165">
        <v>34</v>
      </c>
      <c r="DG158" s="37">
        <f t="shared" si="83"/>
        <v>1360</v>
      </c>
      <c r="DH158" s="189">
        <v>33</v>
      </c>
      <c r="DI158" s="80">
        <f>+DF158*'PRECIOS SEGUN ADJ (RURAL)'!$B$20*'PRECIOS SEGUN ADJ (RURAL)'!$C$20</f>
        <v>44880</v>
      </c>
      <c r="DJ158" s="80" t="e" vm="1">
        <f>+[4]!NumLetras(DI158,"PESO","PESOS DOMINICANOS","$EE $m CON #d/100 CENTAVOS")</f>
        <v>#VALUE!</v>
      </c>
      <c r="DK158" s="80">
        <f t="shared" si="97"/>
        <v>1086751.8399999999</v>
      </c>
      <c r="DL158" s="80" t="e" vm="1">
        <f>+[4]!NumLetras(DK158,"PESO","PESOS DOMINICANOS","$EE $m CON #d/100 CENTAVOS")</f>
        <v>#VALUE!</v>
      </c>
      <c r="DM158" s="80">
        <f t="shared" si="84"/>
        <v>1180585.2</v>
      </c>
      <c r="DN158" s="80" t="e" vm="1">
        <f>+[4]!NumLetras(DM158,"PESO","PESOS DOMINICANOS","$EE $m CON #d/100 CENTAVOS")</f>
        <v>#VALUE!</v>
      </c>
      <c r="DO158" s="80">
        <f t="shared" si="85"/>
        <v>93833.36</v>
      </c>
      <c r="DP158" s="80" t="e" vm="1">
        <f>+[4]!NumLetras(DO158,"PESO","PESOS DOMINICANOS","$EE $m CON #d/100 CENTAVOS")</f>
        <v>#VALUE!</v>
      </c>
      <c r="DQ158" s="80">
        <f t="shared" si="98"/>
        <v>236117.04</v>
      </c>
      <c r="DR158" s="80" t="e" vm="1">
        <f>+[4]!NumLetras(DQ158,"PESO","PESOS DOMINICANOS","$EE $m CON #d/100 CENTAVOS")</f>
        <v>#VALUE!</v>
      </c>
      <c r="DS158" s="80">
        <f t="shared" si="99"/>
        <v>11805.85</v>
      </c>
      <c r="DT158" s="80"/>
      <c r="DU158" s="37" t="str">
        <f>+VLOOKUP(D158,'RURAL XENIA'!F:H,2,0)</f>
        <v>R-43</v>
      </c>
    </row>
    <row r="159" spans="1:125" hidden="1">
      <c r="A159" s="37">
        <v>158</v>
      </c>
      <c r="B159" s="37">
        <v>158</v>
      </c>
      <c r="C159" s="26" t="s">
        <v>3871</v>
      </c>
      <c r="D159" s="37">
        <v>131090648</v>
      </c>
      <c r="E159" s="37">
        <f>+VLOOKUP(D159,'INFORMACION DE PROVEEDORES'!C:I,2,0)</f>
        <v>131090648</v>
      </c>
      <c r="F159" s="26" t="str">
        <f>+VLOOKUP(D159,'INFORMACION DE PROVEEDORES'!C:J,4,0)</f>
        <v xml:space="preserve">FREIMAN LEONEL CORDERO FELIZ </v>
      </c>
      <c r="G159" s="37" t="str">
        <f>+VLOOKUP(D159,'INFORMACION DE PROVEEDORES'!C:K,5,0)</f>
        <v>017-0003101-4</v>
      </c>
      <c r="H159" s="26" t="str">
        <f>+VLOOKUP(D159,'INFORMACION DE PROVEEDORES'!C:L,7,0)</f>
        <v>CALLE 27 DE FEBRERO NO. 28, PADRE LAS CASA, AZUA</v>
      </c>
      <c r="I159" s="37" t="str">
        <f>+VLOOKUP(D159,'INFORMACION DE PROVEEDORES'!C:M,3,0)</f>
        <v xml:space="preserve"> JURÍDICA</v>
      </c>
      <c r="J159" s="37">
        <v>1</v>
      </c>
      <c r="K159" s="37">
        <v>253</v>
      </c>
      <c r="L159" s="37">
        <v>17</v>
      </c>
      <c r="M159" s="37">
        <f t="shared" si="86"/>
        <v>680</v>
      </c>
      <c r="N159" s="189">
        <v>60.180000000000007</v>
      </c>
      <c r="O159" s="80">
        <f>+L159*'PRECIOS SEGUN ADJ (RURAL)'!$B$2*'PRECIOS SEGUN ADJ (RURAL)'!$C$2</f>
        <v>40922.399999999994</v>
      </c>
      <c r="P159" s="80" t="e" vm="1">
        <f>+[4]!NumLetras(O159,"PESO","PESOS DOMINICANOS","$EE $m CON #d/100 CENTAVOS")</f>
        <v>#VALUE!</v>
      </c>
      <c r="Q159" s="80">
        <f t="shared" si="87"/>
        <v>6547.58</v>
      </c>
      <c r="R159" s="165">
        <v>3</v>
      </c>
      <c r="S159" s="37">
        <f t="shared" si="68"/>
        <v>120</v>
      </c>
      <c r="T159" s="189">
        <v>33</v>
      </c>
      <c r="U159" s="80">
        <f>+R159*'PRECIOS SEGUN ADJ (RURAL)'!$B$3*'PRECIOS SEGUN ADJ (RURAL)'!$C$3</f>
        <v>3960</v>
      </c>
      <c r="V159" s="80" t="e" vm="1">
        <f>+[4]!NumLetras(U159,"PESO","PESOS DOMINICANOS","$EE $m CON #d/100 CENTAVOS")</f>
        <v>#VALUE!</v>
      </c>
      <c r="W159" s="165">
        <v>39</v>
      </c>
      <c r="X159" s="37">
        <f t="shared" si="69"/>
        <v>1560</v>
      </c>
      <c r="Y159" s="189">
        <v>87.91</v>
      </c>
      <c r="Z159" s="80">
        <f>+W159*'PRECIOS SEGUN ADJ (RURAL)'!$B$4*'PRECIOS SEGUN ADJ (RURAL)'!$C$4</f>
        <v>137139.59999999998</v>
      </c>
      <c r="AA159" s="80" t="e" vm="1">
        <f>+[4]!NumLetras(Z159,"PESO","PESOS DOMINICANOS","$EE $m CON #d/100 CENTAVOS")</f>
        <v>#VALUE!</v>
      </c>
      <c r="AB159" s="80">
        <f t="shared" si="88"/>
        <v>24685.13</v>
      </c>
      <c r="AC159" s="165">
        <v>47</v>
      </c>
      <c r="AD159" s="37">
        <f t="shared" si="70"/>
        <v>1880</v>
      </c>
      <c r="AE159" s="189">
        <v>53.95</v>
      </c>
      <c r="AF159" s="80">
        <f>+AC159*'PRECIOS SEGUN ADJ (RURAL)'!$B$5*'PRECIOS SEGUN ADJ (RURAL)'!$C$5</f>
        <v>101426</v>
      </c>
      <c r="AG159" s="80" t="e" vm="1">
        <f>+[4]!NumLetras(AF159,"PESO","PESOS DOMINICANOS","$EE $m CON #d/100 CENTAVOS")</f>
        <v>#VALUE!</v>
      </c>
      <c r="AH159" s="165">
        <v>6</v>
      </c>
      <c r="AI159" s="37">
        <f t="shared" si="71"/>
        <v>240</v>
      </c>
      <c r="AJ159" s="189">
        <v>29.05</v>
      </c>
      <c r="AK159" s="80">
        <f>+AH159*'PRECIOS SEGUN ADJ (RURAL)'!$B$6*'PRECIOS SEGUN ADJ (RURAL)'!$C$6</f>
        <v>6972</v>
      </c>
      <c r="AL159" s="80" t="e" vm="1">
        <f>+[4]!NumLetras(AK159,"PESO","PESOS DOMINICANOS","$EE $m CON #d/100 CENTAVOS")</f>
        <v>#VALUE!</v>
      </c>
      <c r="AM159" s="80">
        <f t="shared" si="89"/>
        <v>1115.52</v>
      </c>
      <c r="AN159" s="165">
        <v>14</v>
      </c>
      <c r="AO159" s="37">
        <f t="shared" si="72"/>
        <v>560</v>
      </c>
      <c r="AP159" s="189">
        <v>304.44</v>
      </c>
      <c r="AQ159" s="80">
        <f>+AN159*'PRECIOS SEGUN ADJ (RURAL)'!$B$7*'PRECIOS SEGUN ADJ (RURAL)'!$C$7</f>
        <v>170486.39999999999</v>
      </c>
      <c r="AR159" s="80" t="e" vm="1">
        <f>+[4]!NumLetras(AQ159,"PESO","PESOS DOMINICANOS","$EE $m CON #d/100 CENTAVOS")</f>
        <v>#VALUE!</v>
      </c>
      <c r="AS159" s="80">
        <f t="shared" si="90"/>
        <v>30687.55</v>
      </c>
      <c r="AT159" s="165">
        <v>3</v>
      </c>
      <c r="AU159" s="37">
        <f t="shared" si="73"/>
        <v>120</v>
      </c>
      <c r="AV159" s="189">
        <v>140.38999999999999</v>
      </c>
      <c r="AW159" s="80">
        <f>+AT159*'PRECIOS SEGUN ADJ (RURAL)'!$B$8*'PRECIOS SEGUN ADJ (RURAL)'!$C$8</f>
        <v>16846.8</v>
      </c>
      <c r="AX159" s="80" t="e" vm="1">
        <f>+[4]!NumLetras(AW159,"PESO","PESOS DOMINICANOS","$EE $m CON #d/100 CENTAVOS")</f>
        <v>#VALUE!</v>
      </c>
      <c r="AY159" s="80">
        <f t="shared" si="91"/>
        <v>3032.42</v>
      </c>
      <c r="AZ159" s="165">
        <v>12</v>
      </c>
      <c r="BA159" s="37">
        <f t="shared" si="74"/>
        <v>480</v>
      </c>
      <c r="BB159" s="189">
        <v>68.099999999999994</v>
      </c>
      <c r="BC159" s="80">
        <f>+AZ159*'PRECIOS SEGUN ADJ (RURAL)'!$B$9*'PRECIOS SEGUN ADJ (RURAL)'!$C$9</f>
        <v>32687.999999999996</v>
      </c>
      <c r="BD159" s="80" t="e" vm="1">
        <f>+[4]!NumLetras(BC159,"PESO","PESOS DOMINICANOS","$EE $m CON #d/100 CENTAVOS")</f>
        <v>#VALUE!</v>
      </c>
      <c r="BE159" s="165">
        <v>253</v>
      </c>
      <c r="BF159" s="37">
        <f t="shared" si="92"/>
        <v>5060</v>
      </c>
      <c r="BG159" s="189">
        <v>5.5</v>
      </c>
      <c r="BH159" s="80">
        <f>+BE159*'PRECIOS SEGUN ADJ (RURAL)'!$B$10*'PRECIOS SEGUN ADJ (RURAL)'!$C$10</f>
        <v>27830</v>
      </c>
      <c r="BI159" s="80" t="e" vm="1">
        <f>+[4]!NumLetras(BH159,"PESO","PESOS DOMINICANOS","$EE $m CON #d/100 CENTAVOS")</f>
        <v>#VALUE!</v>
      </c>
      <c r="BJ159" s="165">
        <v>253</v>
      </c>
      <c r="BK159" s="37">
        <f t="shared" si="75"/>
        <v>10120</v>
      </c>
      <c r="BL159" s="189">
        <v>7.1500000000000012</v>
      </c>
      <c r="BM159" s="80">
        <f>+BJ159*'PRECIOS SEGUN ADJ (RURAL)'!$B$11*'PRECIOS SEGUN ADJ (RURAL)'!$C$11</f>
        <v>72358</v>
      </c>
      <c r="BN159" s="80" t="e" vm="1">
        <f>+[4]!NumLetras(BM159,"PESO","PESOS DOMINICANOS","$EE $m CON #d/100 CENTAVOS")</f>
        <v>#VALUE!</v>
      </c>
      <c r="BO159" s="165">
        <v>253</v>
      </c>
      <c r="BP159" s="37">
        <f t="shared" si="76"/>
        <v>10120</v>
      </c>
      <c r="BQ159" s="189">
        <v>6.84</v>
      </c>
      <c r="BR159" s="80">
        <f>+BO159*'PRECIOS SEGUN ADJ (RURAL)'!$B$12*'PRECIOS SEGUN ADJ (RURAL)'!$C$12</f>
        <v>69220.800000000003</v>
      </c>
      <c r="BS159" s="80" t="e" vm="1">
        <f>+[4]!NumLetras(BR159,"PESO","PESOS DOMINICANOS","$EE $m CON #d/100 CENTAVOS")</f>
        <v>#VALUE!</v>
      </c>
      <c r="BT159" s="193">
        <v>32</v>
      </c>
      <c r="BU159" s="194">
        <f t="shared" si="77"/>
        <v>1280</v>
      </c>
      <c r="BV159" s="195">
        <v>21.68</v>
      </c>
      <c r="BW159" s="196">
        <f>+BT159*'PRECIOS SEGUN ADJ (RURAL)'!$B$13*'PRECIOS SEGUN ADJ (RURAL)'!$C$13</f>
        <v>27750.400000000001</v>
      </c>
      <c r="BX159" s="196" t="e" vm="1">
        <f>+[4]!NumLetras(BW159,"PESO","PESOS DOMINICANOS","$EE $m CON #d/100 CENTAVOS")</f>
        <v>#VALUE!</v>
      </c>
      <c r="BY159" s="165">
        <v>253</v>
      </c>
      <c r="BZ159" s="37">
        <f t="shared" si="78"/>
        <v>10120</v>
      </c>
      <c r="CA159" s="189">
        <v>6.5999999999999988</v>
      </c>
      <c r="CB159" s="80">
        <f>+BY159*'PRECIOS SEGUN ADJ (RURAL)'!$B$14*'PRECIOS SEGUN ADJ (RURAL)'!$C$14</f>
        <v>66792</v>
      </c>
      <c r="CC159" s="80" t="e" vm="1">
        <f>+[4]!NumLetras(CB159,"PESO","PESOS DOMINICANOS","$EE $m CON #d/100 CENTAVOS")</f>
        <v>#VALUE!</v>
      </c>
      <c r="CD159" s="165">
        <v>9</v>
      </c>
      <c r="CE159" s="37">
        <f t="shared" si="79"/>
        <v>360</v>
      </c>
      <c r="CF159" s="189">
        <v>82.59999999999998</v>
      </c>
      <c r="CG159" s="80">
        <f>+CD159*'PRECIOS SEGUN ADJ (RURAL)'!$B$15*'PRECIOS SEGUN ADJ (RURAL)'!$C$15</f>
        <v>29736</v>
      </c>
      <c r="CH159" s="80" t="e" vm="1">
        <f>+[4]!NumLetras(CG159,"PESO","PESOS DOMINICANOS","$EE $m CON #d/100 CENTAVOS")</f>
        <v>#VALUE!</v>
      </c>
      <c r="CI159" s="80">
        <f t="shared" si="93"/>
        <v>5352.48</v>
      </c>
      <c r="CJ159" s="197">
        <v>253</v>
      </c>
      <c r="CK159" s="198">
        <f t="shared" si="94"/>
        <v>5060</v>
      </c>
      <c r="CL159" s="199">
        <v>5.5</v>
      </c>
      <c r="CM159" s="200">
        <f>+CJ159*'PRECIOS SEGUN ADJ (RURAL)'!$B$16*'PRECIOS SEGUN ADJ (RURAL)'!$C$16</f>
        <v>27830</v>
      </c>
      <c r="CN159" s="200" t="e" vm="1">
        <f>+[4]!NumLetras(CM159,"PESO","PESOS DOMINICANOS","$EE $m CON #d/100 CENTAVOS")</f>
        <v>#VALUE!</v>
      </c>
      <c r="CO159" s="165">
        <v>253</v>
      </c>
      <c r="CP159" s="37">
        <f t="shared" si="80"/>
        <v>10120</v>
      </c>
      <c r="CQ159" s="189">
        <v>23.059999999999995</v>
      </c>
      <c r="CR159" s="80">
        <f>+CO159*'PRECIOS SEGUN ADJ (RURAL)'!$B$17*'PRECIOS SEGUN ADJ (RURAL)'!$C$17</f>
        <v>233367.19999999998</v>
      </c>
      <c r="CS159" s="80" t="e" vm="1">
        <f>+[4]!NumLetras(CR159,"PESO","PESOS DOMINICANOS","$EE $m CON #d/100 CENTAVOS")</f>
        <v>#VALUE!</v>
      </c>
      <c r="CT159" s="201">
        <v>14</v>
      </c>
      <c r="CU159" s="202">
        <f t="shared" si="81"/>
        <v>560</v>
      </c>
      <c r="CV159" s="203">
        <v>220</v>
      </c>
      <c r="CW159" s="204">
        <f>+CT159*'PRECIOS SEGUN ADJ (RURAL)'!$B$18*'PRECIOS SEGUN ADJ (RURAL)'!$C$18</f>
        <v>123200</v>
      </c>
      <c r="CX159" s="204" t="e" vm="1">
        <f>+[4]!NumLetras(CW159,"PESO","PESOS DOMINICANOS","$EE $m CON #d/100 CENTAVOS")</f>
        <v>#VALUE!</v>
      </c>
      <c r="CY159" s="204">
        <f t="shared" si="95"/>
        <v>22176</v>
      </c>
      <c r="CZ159" s="165">
        <v>10</v>
      </c>
      <c r="DA159" s="37">
        <f t="shared" si="82"/>
        <v>400</v>
      </c>
      <c r="DB159" s="189">
        <v>21.83</v>
      </c>
      <c r="DC159" s="80">
        <f>+CZ159*'PRECIOS SEGUN ADJ (RURAL)'!$B$19*'PRECIOS SEGUN ADJ (RURAL)'!$C$19</f>
        <v>8732</v>
      </c>
      <c r="DD159" s="80" t="e" vm="1">
        <f>+[4]!NumLetras(DC159,"PESO","PESOS DOMINICANOS","$EE $m CON #d/100 CENTAVOS")</f>
        <v>#VALUE!</v>
      </c>
      <c r="DE159" s="80">
        <f t="shared" si="96"/>
        <v>1571.76</v>
      </c>
      <c r="DF159" s="165">
        <v>37</v>
      </c>
      <c r="DG159" s="37">
        <f t="shared" si="83"/>
        <v>1480</v>
      </c>
      <c r="DH159" s="189">
        <v>33</v>
      </c>
      <c r="DI159" s="80">
        <f>+DF159*'PRECIOS SEGUN ADJ (RURAL)'!$B$20*'PRECIOS SEGUN ADJ (RURAL)'!$C$20</f>
        <v>48840</v>
      </c>
      <c r="DJ159" s="80" t="e" vm="1">
        <f>+[4]!NumLetras(DI159,"PESO","PESOS DOMINICANOS","$EE $m CON #d/100 CENTAVOS")</f>
        <v>#VALUE!</v>
      </c>
      <c r="DK159" s="80">
        <f t="shared" si="97"/>
        <v>1150929.1600000001</v>
      </c>
      <c r="DL159" s="80" t="e" vm="1">
        <f>+[4]!NumLetras(DK159,"PESO","PESOS DOMINICANOS","$EE $m CON #d/100 CENTAVOS")</f>
        <v>#VALUE!</v>
      </c>
      <c r="DM159" s="80">
        <f t="shared" si="84"/>
        <v>1246097.6000000001</v>
      </c>
      <c r="DN159" s="80" t="e" vm="1">
        <f>+[4]!NumLetras(DM159,"PESO","PESOS DOMINICANOS","$EE $m CON #d/100 CENTAVOS")</f>
        <v>#VALUE!</v>
      </c>
      <c r="DO159" s="80">
        <f t="shared" si="85"/>
        <v>95168.439999999988</v>
      </c>
      <c r="DP159" s="80" t="e" vm="1">
        <f>+[4]!NumLetras(DO159,"PESO","PESOS DOMINICANOS","$EE $m CON #d/100 CENTAVOS")</f>
        <v>#VALUE!</v>
      </c>
      <c r="DQ159" s="80">
        <f t="shared" si="98"/>
        <v>249219.52</v>
      </c>
      <c r="DR159" s="80" t="e" vm="1">
        <f>+[4]!NumLetras(DQ159,"PESO","PESOS DOMINICANOS","$EE $m CON #d/100 CENTAVOS")</f>
        <v>#VALUE!</v>
      </c>
      <c r="DS159" s="80">
        <f t="shared" si="99"/>
        <v>12460.98</v>
      </c>
      <c r="DT159" s="80"/>
      <c r="DU159" s="37" t="str">
        <f>+VLOOKUP(D159,'RURAL XENIA'!F:H,2,0)</f>
        <v>R-05</v>
      </c>
    </row>
    <row r="160" spans="1:125" hidden="1">
      <c r="A160" s="37">
        <v>159</v>
      </c>
      <c r="B160" s="37">
        <v>159</v>
      </c>
      <c r="C160" s="26" t="s">
        <v>1779</v>
      </c>
      <c r="D160" s="37">
        <v>2700082528</v>
      </c>
      <c r="E160" s="37" t="str">
        <f>+VLOOKUP(D160,'INFORMACION DE PROVEEDORES'!C:I,2,0)</f>
        <v>027-0008252-8</v>
      </c>
      <c r="F160" s="26" t="str">
        <f>+VLOOKUP(D160,'INFORMACION DE PROVEEDORES'!C:J,4,0)</f>
        <v>VIDAL RODRIGUEZ DIAZ</v>
      </c>
      <c r="G160" s="37" t="str">
        <f>+VLOOKUP(D160,'INFORMACION DE PROVEEDORES'!C:K,5,0)</f>
        <v>027-0008252-8</v>
      </c>
      <c r="H160" s="26" t="str">
        <f>+VLOOKUP(D160,'INFORMACION DE PROVEEDORES'!C:L,7,0)</f>
        <v>Calle: km 0 Carretera Mella No. 1</v>
      </c>
      <c r="I160" s="37" t="str">
        <f>+VLOOKUP(D160,'INFORMACION DE PROVEEDORES'!C:M,3,0)</f>
        <v xml:space="preserve"> FÍSICA</v>
      </c>
      <c r="J160" s="37">
        <v>2</v>
      </c>
      <c r="K160" s="37">
        <v>261</v>
      </c>
      <c r="L160" s="37">
        <v>18</v>
      </c>
      <c r="M160" s="37">
        <f t="shared" si="86"/>
        <v>720</v>
      </c>
      <c r="N160" s="189">
        <v>60.180000000000007</v>
      </c>
      <c r="O160" s="80">
        <f>+L160*'PRECIOS SEGUN ADJ (RURAL)'!$B$2*'PRECIOS SEGUN ADJ (RURAL)'!$C$2</f>
        <v>43329.599999999999</v>
      </c>
      <c r="P160" s="80" t="e" vm="1">
        <f>+[4]!NumLetras(O160,"PESO","PESOS DOMINICANOS","$EE $m CON #d/100 CENTAVOS")</f>
        <v>#VALUE!</v>
      </c>
      <c r="Q160" s="80">
        <f t="shared" si="87"/>
        <v>6932.74</v>
      </c>
      <c r="R160" s="165">
        <v>4</v>
      </c>
      <c r="S160" s="37">
        <f t="shared" si="68"/>
        <v>160</v>
      </c>
      <c r="T160" s="189">
        <v>33</v>
      </c>
      <c r="U160" s="80">
        <f>+R160*'PRECIOS SEGUN ADJ (RURAL)'!$B$3*'PRECIOS SEGUN ADJ (RURAL)'!$C$3</f>
        <v>5280</v>
      </c>
      <c r="V160" s="80" t="e" vm="1">
        <f>+[4]!NumLetras(U160,"PESO","PESOS DOMINICANOS","$EE $m CON #d/100 CENTAVOS")</f>
        <v>#VALUE!</v>
      </c>
      <c r="W160" s="165">
        <v>41</v>
      </c>
      <c r="X160" s="37">
        <f t="shared" si="69"/>
        <v>1640</v>
      </c>
      <c r="Y160" s="189">
        <v>87.91</v>
      </c>
      <c r="Z160" s="80">
        <f>+W160*'PRECIOS SEGUN ADJ (RURAL)'!$B$4*'PRECIOS SEGUN ADJ (RURAL)'!$C$4</f>
        <v>144172.4</v>
      </c>
      <c r="AA160" s="80" t="e" vm="1">
        <f>+[4]!NumLetras(Z160,"PESO","PESOS DOMINICANOS","$EE $m CON #d/100 CENTAVOS")</f>
        <v>#VALUE!</v>
      </c>
      <c r="AB160" s="80">
        <f t="shared" si="88"/>
        <v>25951.03</v>
      </c>
      <c r="AC160" s="165">
        <v>49</v>
      </c>
      <c r="AD160" s="37">
        <f t="shared" si="70"/>
        <v>1960</v>
      </c>
      <c r="AE160" s="189">
        <v>53.95</v>
      </c>
      <c r="AF160" s="80">
        <f>+AC160*'PRECIOS SEGUN ADJ (RURAL)'!$B$5*'PRECIOS SEGUN ADJ (RURAL)'!$C$5</f>
        <v>105742</v>
      </c>
      <c r="AG160" s="80" t="e" vm="1">
        <f>+[4]!NumLetras(AF160,"PESO","PESOS DOMINICANOS","$EE $m CON #d/100 CENTAVOS")</f>
        <v>#VALUE!</v>
      </c>
      <c r="AH160" s="165">
        <v>6</v>
      </c>
      <c r="AI160" s="37">
        <f t="shared" si="71"/>
        <v>240</v>
      </c>
      <c r="AJ160" s="189">
        <v>29.05</v>
      </c>
      <c r="AK160" s="80">
        <f>+AH160*'PRECIOS SEGUN ADJ (RURAL)'!$B$6*'PRECIOS SEGUN ADJ (RURAL)'!$C$6</f>
        <v>6972</v>
      </c>
      <c r="AL160" s="80" t="e" vm="1">
        <f>+[4]!NumLetras(AK160,"PESO","PESOS DOMINICANOS","$EE $m CON #d/100 CENTAVOS")</f>
        <v>#VALUE!</v>
      </c>
      <c r="AM160" s="80">
        <f t="shared" si="89"/>
        <v>1115.52</v>
      </c>
      <c r="AN160" s="165">
        <v>16</v>
      </c>
      <c r="AO160" s="37">
        <f t="shared" si="72"/>
        <v>640</v>
      </c>
      <c r="AP160" s="189">
        <v>304.44</v>
      </c>
      <c r="AQ160" s="80">
        <f>+AN160*'PRECIOS SEGUN ADJ (RURAL)'!$B$7*'PRECIOS SEGUN ADJ (RURAL)'!$C$7</f>
        <v>194841.60000000001</v>
      </c>
      <c r="AR160" s="80" t="e" vm="1">
        <f>+[4]!NumLetras(AQ160,"PESO","PESOS DOMINICANOS","$EE $m CON #d/100 CENTAVOS")</f>
        <v>#VALUE!</v>
      </c>
      <c r="AS160" s="80">
        <f t="shared" si="90"/>
        <v>35071.49</v>
      </c>
      <c r="AT160" s="165">
        <v>4</v>
      </c>
      <c r="AU160" s="37">
        <f t="shared" si="73"/>
        <v>160</v>
      </c>
      <c r="AV160" s="189">
        <v>140.38999999999999</v>
      </c>
      <c r="AW160" s="80">
        <f>+AT160*'PRECIOS SEGUN ADJ (RURAL)'!$B$8*'PRECIOS SEGUN ADJ (RURAL)'!$C$8</f>
        <v>22462.399999999998</v>
      </c>
      <c r="AX160" s="80" t="e" vm="1">
        <f>+[4]!NumLetras(AW160,"PESO","PESOS DOMINICANOS","$EE $m CON #d/100 CENTAVOS")</f>
        <v>#VALUE!</v>
      </c>
      <c r="AY160" s="80">
        <f t="shared" si="91"/>
        <v>4043.23</v>
      </c>
      <c r="AZ160" s="165">
        <v>12</v>
      </c>
      <c r="BA160" s="37">
        <f t="shared" si="74"/>
        <v>480</v>
      </c>
      <c r="BB160" s="189">
        <v>68.099999999999994</v>
      </c>
      <c r="BC160" s="80">
        <f>+AZ160*'PRECIOS SEGUN ADJ (RURAL)'!$B$9*'PRECIOS SEGUN ADJ (RURAL)'!$C$9</f>
        <v>32687.999999999996</v>
      </c>
      <c r="BD160" s="80" t="e" vm="1">
        <f>+[4]!NumLetras(BC160,"PESO","PESOS DOMINICANOS","$EE $m CON #d/100 CENTAVOS")</f>
        <v>#VALUE!</v>
      </c>
      <c r="BE160" s="165">
        <v>261</v>
      </c>
      <c r="BF160" s="37">
        <f t="shared" si="92"/>
        <v>5220</v>
      </c>
      <c r="BG160" s="189">
        <v>5.5</v>
      </c>
      <c r="BH160" s="80">
        <f>+BE160*'PRECIOS SEGUN ADJ (RURAL)'!$B$10*'PRECIOS SEGUN ADJ (RURAL)'!$C$10</f>
        <v>28710</v>
      </c>
      <c r="BI160" s="80" t="e" vm="1">
        <f>+[4]!NumLetras(BH160,"PESO","PESOS DOMINICANOS","$EE $m CON #d/100 CENTAVOS")</f>
        <v>#VALUE!</v>
      </c>
      <c r="BJ160" s="165">
        <v>261</v>
      </c>
      <c r="BK160" s="37">
        <f t="shared" si="75"/>
        <v>10440</v>
      </c>
      <c r="BL160" s="189">
        <v>7.1500000000000012</v>
      </c>
      <c r="BM160" s="80">
        <f>+BJ160*'PRECIOS SEGUN ADJ (RURAL)'!$B$11*'PRECIOS SEGUN ADJ (RURAL)'!$C$11</f>
        <v>74646</v>
      </c>
      <c r="BN160" s="80" t="e" vm="1">
        <f>+[4]!NumLetras(BM160,"PESO","PESOS DOMINICANOS","$EE $m CON #d/100 CENTAVOS")</f>
        <v>#VALUE!</v>
      </c>
      <c r="BO160" s="165">
        <v>261</v>
      </c>
      <c r="BP160" s="37">
        <f t="shared" si="76"/>
        <v>10440</v>
      </c>
      <c r="BQ160" s="189">
        <v>6.84</v>
      </c>
      <c r="BR160" s="80">
        <f>+BO160*'PRECIOS SEGUN ADJ (RURAL)'!$B$12*'PRECIOS SEGUN ADJ (RURAL)'!$C$12</f>
        <v>71409.600000000006</v>
      </c>
      <c r="BS160" s="80" t="e" vm="1">
        <f>+[4]!NumLetras(BR160,"PESO","PESOS DOMINICANOS","$EE $m CON #d/100 CENTAVOS")</f>
        <v>#VALUE!</v>
      </c>
      <c r="BT160" s="193">
        <v>34</v>
      </c>
      <c r="BU160" s="194">
        <f t="shared" si="77"/>
        <v>1360</v>
      </c>
      <c r="BV160" s="195">
        <v>21.68</v>
      </c>
      <c r="BW160" s="196">
        <f>+BT160*'PRECIOS SEGUN ADJ (RURAL)'!$B$13*'PRECIOS SEGUN ADJ (RURAL)'!$C$13</f>
        <v>29484.799999999999</v>
      </c>
      <c r="BX160" s="196" t="e" vm="1">
        <f>+[4]!NumLetras(BW160,"PESO","PESOS DOMINICANOS","$EE $m CON #d/100 CENTAVOS")</f>
        <v>#VALUE!</v>
      </c>
      <c r="BY160" s="165">
        <v>261</v>
      </c>
      <c r="BZ160" s="37">
        <f t="shared" si="78"/>
        <v>10440</v>
      </c>
      <c r="CA160" s="189">
        <v>6.5999999999999988</v>
      </c>
      <c r="CB160" s="80">
        <f>+BY160*'PRECIOS SEGUN ADJ (RURAL)'!$B$14*'PRECIOS SEGUN ADJ (RURAL)'!$C$14</f>
        <v>68904</v>
      </c>
      <c r="CC160" s="80" t="e" vm="1">
        <f>+[4]!NumLetras(CB160,"PESO","PESOS DOMINICANOS","$EE $m CON #d/100 CENTAVOS")</f>
        <v>#VALUE!</v>
      </c>
      <c r="CD160" s="165">
        <v>10</v>
      </c>
      <c r="CE160" s="37">
        <f t="shared" si="79"/>
        <v>400</v>
      </c>
      <c r="CF160" s="189">
        <v>82.59999999999998</v>
      </c>
      <c r="CG160" s="80">
        <f>+CD160*'PRECIOS SEGUN ADJ (RURAL)'!$B$15*'PRECIOS SEGUN ADJ (RURAL)'!$C$15</f>
        <v>33040</v>
      </c>
      <c r="CH160" s="80" t="e" vm="1">
        <f>+[4]!NumLetras(CG160,"PESO","PESOS DOMINICANOS","$EE $m CON #d/100 CENTAVOS")</f>
        <v>#VALUE!</v>
      </c>
      <c r="CI160" s="80">
        <f t="shared" si="93"/>
        <v>5947.2</v>
      </c>
      <c r="CJ160" s="197">
        <v>261</v>
      </c>
      <c r="CK160" s="198">
        <f t="shared" si="94"/>
        <v>5220</v>
      </c>
      <c r="CL160" s="199">
        <v>5.5</v>
      </c>
      <c r="CM160" s="200">
        <f>+CJ160*'PRECIOS SEGUN ADJ (RURAL)'!$B$16*'PRECIOS SEGUN ADJ (RURAL)'!$C$16</f>
        <v>28710</v>
      </c>
      <c r="CN160" s="200" t="e" vm="1">
        <f>+[4]!NumLetras(CM160,"PESO","PESOS DOMINICANOS","$EE $m CON #d/100 CENTAVOS")</f>
        <v>#VALUE!</v>
      </c>
      <c r="CO160" s="165">
        <v>261</v>
      </c>
      <c r="CP160" s="37">
        <f t="shared" si="80"/>
        <v>10440</v>
      </c>
      <c r="CQ160" s="189">
        <v>23.059999999999995</v>
      </c>
      <c r="CR160" s="80">
        <f>+CO160*'PRECIOS SEGUN ADJ (RURAL)'!$B$17*'PRECIOS SEGUN ADJ (RURAL)'!$C$17</f>
        <v>240746.4</v>
      </c>
      <c r="CS160" s="80" t="e" vm="1">
        <f>+[4]!NumLetras(CR160,"PESO","PESOS DOMINICANOS","$EE $m CON #d/100 CENTAVOS")</f>
        <v>#VALUE!</v>
      </c>
      <c r="CT160" s="201">
        <v>16</v>
      </c>
      <c r="CU160" s="202">
        <f t="shared" si="81"/>
        <v>640</v>
      </c>
      <c r="CV160" s="203">
        <v>220</v>
      </c>
      <c r="CW160" s="204">
        <f>+CT160*'PRECIOS SEGUN ADJ (RURAL)'!$B$18*'PRECIOS SEGUN ADJ (RURAL)'!$C$18</f>
        <v>140800</v>
      </c>
      <c r="CX160" s="204" t="e" vm="1">
        <f>+[4]!NumLetras(CW160,"PESO","PESOS DOMINICANOS","$EE $m CON #d/100 CENTAVOS")</f>
        <v>#VALUE!</v>
      </c>
      <c r="CY160" s="204">
        <f t="shared" si="95"/>
        <v>25344</v>
      </c>
      <c r="CZ160" s="165">
        <v>11</v>
      </c>
      <c r="DA160" s="37">
        <f t="shared" si="82"/>
        <v>440</v>
      </c>
      <c r="DB160" s="189">
        <v>21.83</v>
      </c>
      <c r="DC160" s="80">
        <f>+CZ160*'PRECIOS SEGUN ADJ (RURAL)'!$B$19*'PRECIOS SEGUN ADJ (RURAL)'!$C$19</f>
        <v>9605.2000000000007</v>
      </c>
      <c r="DD160" s="80" t="e" vm="1">
        <f>+[4]!NumLetras(DC160,"PESO","PESOS DOMINICANOS","$EE $m CON #d/100 CENTAVOS")</f>
        <v>#VALUE!</v>
      </c>
      <c r="DE160" s="80">
        <f t="shared" si="96"/>
        <v>1728.94</v>
      </c>
      <c r="DF160" s="165">
        <v>38</v>
      </c>
      <c r="DG160" s="37">
        <f t="shared" si="83"/>
        <v>1520</v>
      </c>
      <c r="DH160" s="189">
        <v>33</v>
      </c>
      <c r="DI160" s="80">
        <f>+DF160*'PRECIOS SEGUN ADJ (RURAL)'!$B$20*'PRECIOS SEGUN ADJ (RURAL)'!$C$20</f>
        <v>50160</v>
      </c>
      <c r="DJ160" s="80" t="e" vm="1">
        <f>+[4]!NumLetras(DI160,"PESO","PESOS DOMINICANOS","$EE $m CON #d/100 CENTAVOS")</f>
        <v>#VALUE!</v>
      </c>
      <c r="DK160" s="80">
        <f t="shared" si="97"/>
        <v>1225569.8499999999</v>
      </c>
      <c r="DL160" s="80" t="e" vm="1">
        <f>+[4]!NumLetras(DK160,"PESO","PESOS DOMINICANOS","$EE $m CON #d/100 CENTAVOS")</f>
        <v>#VALUE!</v>
      </c>
      <c r="DM160" s="80">
        <f t="shared" si="84"/>
        <v>1331703.9999999998</v>
      </c>
      <c r="DN160" s="80" t="e" vm="1">
        <f>+[4]!NumLetras(DM160,"PESO","PESOS DOMINICANOS","$EE $m CON #d/100 CENTAVOS")</f>
        <v>#VALUE!</v>
      </c>
      <c r="DO160" s="80">
        <f t="shared" si="85"/>
        <v>106134.15</v>
      </c>
      <c r="DP160" s="80" t="e" vm="1">
        <f>+[4]!NumLetras(DO160,"PESO","PESOS DOMINICANOS","$EE $m CON #d/100 CENTAVOS")</f>
        <v>#VALUE!</v>
      </c>
      <c r="DQ160" s="80">
        <f t="shared" si="98"/>
        <v>266340.8</v>
      </c>
      <c r="DR160" s="80" t="e" vm="1">
        <f>+[4]!NumLetras(DQ160,"PESO","PESOS DOMINICANOS","$EE $m CON #d/100 CENTAVOS")</f>
        <v>#VALUE!</v>
      </c>
      <c r="DS160" s="80">
        <f t="shared" si="99"/>
        <v>13317.04</v>
      </c>
      <c r="DT160" s="80"/>
      <c r="DU160" s="37" t="str">
        <f>+VLOOKUP(D160,'RURAL XENIA'!F:H,2,0)</f>
        <v>R-19</v>
      </c>
    </row>
    <row r="161" spans="1:125" hidden="1">
      <c r="A161" s="37">
        <v>160</v>
      </c>
      <c r="B161" s="37">
        <v>160</v>
      </c>
      <c r="C161" s="26" t="s">
        <v>1791</v>
      </c>
      <c r="D161" s="37">
        <v>115512816</v>
      </c>
      <c r="E161" s="37" t="str">
        <f>+VLOOKUP(D161,'INFORMACION DE PROVEEDORES'!C:I,2,0)</f>
        <v>001-1551281-6</v>
      </c>
      <c r="F161" s="26" t="str">
        <f>+VLOOKUP(D161,'INFORMACION DE PROVEEDORES'!C:J,4,0)</f>
        <v>WILSTON TOMAS GERVACIO MEJIA</v>
      </c>
      <c r="G161" s="37" t="str">
        <f>+VLOOKUP(D161,'INFORMACION DE PROVEEDORES'!C:K,5,0)</f>
        <v>001-1551281-6</v>
      </c>
      <c r="H161" s="26" t="str">
        <f>+VLOOKUP(D161,'INFORMACION DE PROVEEDORES'!C:L,7,0)</f>
        <v>CALLE VILLA ESPAÑA NO.6, PLAZA ROSALIA</v>
      </c>
      <c r="I161" s="37" t="str">
        <f>+VLOOKUP(D161,'INFORMACION DE PROVEEDORES'!C:M,3,0)</f>
        <v xml:space="preserve"> FÍSICA</v>
      </c>
      <c r="J161" s="37">
        <v>4</v>
      </c>
      <c r="K161" s="37">
        <v>325</v>
      </c>
      <c r="L161" s="37">
        <v>24</v>
      </c>
      <c r="M161" s="37">
        <f t="shared" si="86"/>
        <v>960</v>
      </c>
      <c r="N161" s="189">
        <v>60.180000000000007</v>
      </c>
      <c r="O161" s="80">
        <f>+L161*'PRECIOS SEGUN ADJ (RURAL)'!$B$2*'PRECIOS SEGUN ADJ (RURAL)'!$C$2</f>
        <v>57772.799999999996</v>
      </c>
      <c r="P161" s="80" t="e" vm="1">
        <f>+[4]!NumLetras(O161,"PESO","PESOS DOMINICANOS","$EE $m CON #d/100 CENTAVOS")</f>
        <v>#VALUE!</v>
      </c>
      <c r="Q161" s="80">
        <f t="shared" si="87"/>
        <v>9243.65</v>
      </c>
      <c r="R161" s="165">
        <v>6</v>
      </c>
      <c r="S161" s="37">
        <f t="shared" si="68"/>
        <v>240</v>
      </c>
      <c r="T161" s="189">
        <v>33</v>
      </c>
      <c r="U161" s="80">
        <f>+R161*'PRECIOS SEGUN ADJ (RURAL)'!$B$3*'PRECIOS SEGUN ADJ (RURAL)'!$C$3</f>
        <v>7920</v>
      </c>
      <c r="V161" s="80" t="e" vm="1">
        <f>+[4]!NumLetras(U161,"PESO","PESOS DOMINICANOS","$EE $m CON #d/100 CENTAVOS")</f>
        <v>#VALUE!</v>
      </c>
      <c r="W161" s="165">
        <v>51</v>
      </c>
      <c r="X161" s="37">
        <f t="shared" si="69"/>
        <v>2040</v>
      </c>
      <c r="Y161" s="189">
        <v>87.91</v>
      </c>
      <c r="Z161" s="80">
        <f>+W161*'PRECIOS SEGUN ADJ (RURAL)'!$B$4*'PRECIOS SEGUN ADJ (RURAL)'!$C$4</f>
        <v>179336.4</v>
      </c>
      <c r="AA161" s="80" t="e" vm="1">
        <f>+[4]!NumLetras(Z161,"PESO","PESOS DOMINICANOS","$EE $m CON #d/100 CENTAVOS")</f>
        <v>#VALUE!</v>
      </c>
      <c r="AB161" s="80">
        <f t="shared" si="88"/>
        <v>32280.55</v>
      </c>
      <c r="AC161" s="165">
        <v>60</v>
      </c>
      <c r="AD161" s="37">
        <f t="shared" si="70"/>
        <v>2400</v>
      </c>
      <c r="AE161" s="189">
        <v>53.95</v>
      </c>
      <c r="AF161" s="80">
        <f>+AC161*'PRECIOS SEGUN ADJ (RURAL)'!$B$5*'PRECIOS SEGUN ADJ (RURAL)'!$C$5</f>
        <v>129480</v>
      </c>
      <c r="AG161" s="80" t="e" vm="1">
        <f>+[4]!NumLetras(AF161,"PESO","PESOS DOMINICANOS","$EE $m CON #d/100 CENTAVOS")</f>
        <v>#VALUE!</v>
      </c>
      <c r="AH161" s="165">
        <v>9</v>
      </c>
      <c r="AI161" s="37">
        <f t="shared" si="71"/>
        <v>360</v>
      </c>
      <c r="AJ161" s="189">
        <v>29.05</v>
      </c>
      <c r="AK161" s="80">
        <f>+AH161*'PRECIOS SEGUN ADJ (RURAL)'!$B$6*'PRECIOS SEGUN ADJ (RURAL)'!$C$6</f>
        <v>10458</v>
      </c>
      <c r="AL161" s="80" t="e" vm="1">
        <f>+[4]!NumLetras(AK161,"PESO","PESOS DOMINICANOS","$EE $m CON #d/100 CENTAVOS")</f>
        <v>#VALUE!</v>
      </c>
      <c r="AM161" s="80">
        <f t="shared" si="89"/>
        <v>1673.28</v>
      </c>
      <c r="AN161" s="165">
        <v>20</v>
      </c>
      <c r="AO161" s="37">
        <f t="shared" si="72"/>
        <v>800</v>
      </c>
      <c r="AP161" s="189">
        <v>304.44</v>
      </c>
      <c r="AQ161" s="80">
        <f>+AN161*'PRECIOS SEGUN ADJ (RURAL)'!$B$7*'PRECIOS SEGUN ADJ (RURAL)'!$C$7</f>
        <v>243552</v>
      </c>
      <c r="AR161" s="80" t="e" vm="1">
        <f>+[4]!NumLetras(AQ161,"PESO","PESOS DOMINICANOS","$EE $m CON #d/100 CENTAVOS")</f>
        <v>#VALUE!</v>
      </c>
      <c r="AS161" s="80">
        <f t="shared" si="90"/>
        <v>43839.360000000001</v>
      </c>
      <c r="AT161" s="165">
        <v>6</v>
      </c>
      <c r="AU161" s="37">
        <f t="shared" si="73"/>
        <v>240</v>
      </c>
      <c r="AV161" s="189">
        <v>140.38999999999999</v>
      </c>
      <c r="AW161" s="80">
        <f>+AT161*'PRECIOS SEGUN ADJ (RURAL)'!$B$8*'PRECIOS SEGUN ADJ (RURAL)'!$C$8</f>
        <v>33693.599999999999</v>
      </c>
      <c r="AX161" s="80" t="e" vm="1">
        <f>+[4]!NumLetras(AW161,"PESO","PESOS DOMINICANOS","$EE $m CON #d/100 CENTAVOS")</f>
        <v>#VALUE!</v>
      </c>
      <c r="AY161" s="80">
        <f t="shared" si="91"/>
        <v>6064.85</v>
      </c>
      <c r="AZ161" s="165">
        <v>16</v>
      </c>
      <c r="BA161" s="37">
        <f t="shared" si="74"/>
        <v>640</v>
      </c>
      <c r="BB161" s="189">
        <v>68.099999999999994</v>
      </c>
      <c r="BC161" s="80">
        <f>+AZ161*'PRECIOS SEGUN ADJ (RURAL)'!$B$9*'PRECIOS SEGUN ADJ (RURAL)'!$C$9</f>
        <v>43584</v>
      </c>
      <c r="BD161" s="80" t="e" vm="1">
        <f>+[4]!NumLetras(BC161,"PESO","PESOS DOMINICANOS","$EE $m CON #d/100 CENTAVOS")</f>
        <v>#VALUE!</v>
      </c>
      <c r="BE161" s="165">
        <v>325</v>
      </c>
      <c r="BF161" s="37">
        <f t="shared" si="92"/>
        <v>6500</v>
      </c>
      <c r="BG161" s="189">
        <v>5.5</v>
      </c>
      <c r="BH161" s="80">
        <f>+BE161*'PRECIOS SEGUN ADJ (RURAL)'!$B$10*'PRECIOS SEGUN ADJ (RURAL)'!$C$10</f>
        <v>35750</v>
      </c>
      <c r="BI161" s="80" t="e" vm="1">
        <f>+[4]!NumLetras(BH161,"PESO","PESOS DOMINICANOS","$EE $m CON #d/100 CENTAVOS")</f>
        <v>#VALUE!</v>
      </c>
      <c r="BJ161" s="165">
        <v>325</v>
      </c>
      <c r="BK161" s="37">
        <f t="shared" si="75"/>
        <v>13000</v>
      </c>
      <c r="BL161" s="189">
        <v>7.1500000000000012</v>
      </c>
      <c r="BM161" s="80">
        <f>+BJ161*'PRECIOS SEGUN ADJ (RURAL)'!$B$11*'PRECIOS SEGUN ADJ (RURAL)'!$C$11</f>
        <v>92950</v>
      </c>
      <c r="BN161" s="80" t="e" vm="1">
        <f>+[4]!NumLetras(BM161,"PESO","PESOS DOMINICANOS","$EE $m CON #d/100 CENTAVOS")</f>
        <v>#VALUE!</v>
      </c>
      <c r="BO161" s="165">
        <v>325</v>
      </c>
      <c r="BP161" s="37">
        <f t="shared" si="76"/>
        <v>13000</v>
      </c>
      <c r="BQ161" s="189">
        <v>6.84</v>
      </c>
      <c r="BR161" s="80">
        <f>+BO161*'PRECIOS SEGUN ADJ (RURAL)'!$B$12*'PRECIOS SEGUN ADJ (RURAL)'!$C$12</f>
        <v>88920</v>
      </c>
      <c r="BS161" s="80" t="e" vm="1">
        <f>+[4]!NumLetras(BR161,"PESO","PESOS DOMINICANOS","$EE $m CON #d/100 CENTAVOS")</f>
        <v>#VALUE!</v>
      </c>
      <c r="BT161" s="193">
        <v>42</v>
      </c>
      <c r="BU161" s="194">
        <f t="shared" si="77"/>
        <v>1680</v>
      </c>
      <c r="BV161" s="195">
        <v>21.68</v>
      </c>
      <c r="BW161" s="196">
        <f>+BT161*'PRECIOS SEGUN ADJ (RURAL)'!$B$13*'PRECIOS SEGUN ADJ (RURAL)'!$C$13</f>
        <v>36422.399999999994</v>
      </c>
      <c r="BX161" s="196" t="e" vm="1">
        <f>+[4]!NumLetras(BW161,"PESO","PESOS DOMINICANOS","$EE $m CON #d/100 CENTAVOS")</f>
        <v>#VALUE!</v>
      </c>
      <c r="BY161" s="165">
        <v>325</v>
      </c>
      <c r="BZ161" s="37">
        <f t="shared" si="78"/>
        <v>13000</v>
      </c>
      <c r="CA161" s="189">
        <v>6.5999999999999988</v>
      </c>
      <c r="CB161" s="80">
        <f>+BY161*'PRECIOS SEGUN ADJ (RURAL)'!$B$14*'PRECIOS SEGUN ADJ (RURAL)'!$C$14</f>
        <v>85800</v>
      </c>
      <c r="CC161" s="80" t="e" vm="1">
        <f>+[4]!NumLetras(CB161,"PESO","PESOS DOMINICANOS","$EE $m CON #d/100 CENTAVOS")</f>
        <v>#VALUE!</v>
      </c>
      <c r="CD161" s="165">
        <v>13</v>
      </c>
      <c r="CE161" s="37">
        <f t="shared" si="79"/>
        <v>520</v>
      </c>
      <c r="CF161" s="189">
        <v>82.59999999999998</v>
      </c>
      <c r="CG161" s="80">
        <f>+CD161*'PRECIOS SEGUN ADJ (RURAL)'!$B$15*'PRECIOS SEGUN ADJ (RURAL)'!$C$15</f>
        <v>42952</v>
      </c>
      <c r="CH161" s="80" t="e" vm="1">
        <f>+[4]!NumLetras(CG161,"PESO","PESOS DOMINICANOS","$EE $m CON #d/100 CENTAVOS")</f>
        <v>#VALUE!</v>
      </c>
      <c r="CI161" s="80">
        <f t="shared" si="93"/>
        <v>7731.36</v>
      </c>
      <c r="CJ161" s="197">
        <v>325</v>
      </c>
      <c r="CK161" s="198">
        <f t="shared" si="94"/>
        <v>6500</v>
      </c>
      <c r="CL161" s="199">
        <v>5.5</v>
      </c>
      <c r="CM161" s="200">
        <f>+CJ161*'PRECIOS SEGUN ADJ (RURAL)'!$B$16*'PRECIOS SEGUN ADJ (RURAL)'!$C$16</f>
        <v>35750</v>
      </c>
      <c r="CN161" s="200" t="e" vm="1">
        <f>+[4]!NumLetras(CM161,"PESO","PESOS DOMINICANOS","$EE $m CON #d/100 CENTAVOS")</f>
        <v>#VALUE!</v>
      </c>
      <c r="CO161" s="165">
        <v>325</v>
      </c>
      <c r="CP161" s="37">
        <f t="shared" si="80"/>
        <v>13000</v>
      </c>
      <c r="CQ161" s="189">
        <v>23.059999999999995</v>
      </c>
      <c r="CR161" s="80">
        <f>+CO161*'PRECIOS SEGUN ADJ (RURAL)'!$B$17*'PRECIOS SEGUN ADJ (RURAL)'!$C$17</f>
        <v>299780</v>
      </c>
      <c r="CS161" s="80" t="e" vm="1">
        <f>+[4]!NumLetras(CR161,"PESO","PESOS DOMINICANOS","$EE $m CON #d/100 CENTAVOS")</f>
        <v>#VALUE!</v>
      </c>
      <c r="CT161" s="201">
        <v>20</v>
      </c>
      <c r="CU161" s="202">
        <f t="shared" si="81"/>
        <v>800</v>
      </c>
      <c r="CV161" s="203">
        <v>220</v>
      </c>
      <c r="CW161" s="204">
        <f>+CT161*'PRECIOS SEGUN ADJ (RURAL)'!$B$18*'PRECIOS SEGUN ADJ (RURAL)'!$C$18</f>
        <v>176000</v>
      </c>
      <c r="CX161" s="204" t="e" vm="1">
        <f>+[4]!NumLetras(CW161,"PESO","PESOS DOMINICANOS","$EE $m CON #d/100 CENTAVOS")</f>
        <v>#VALUE!</v>
      </c>
      <c r="CY161" s="204">
        <f t="shared" si="95"/>
        <v>31680</v>
      </c>
      <c r="CZ161" s="165">
        <v>14</v>
      </c>
      <c r="DA161" s="37">
        <f t="shared" si="82"/>
        <v>560</v>
      </c>
      <c r="DB161" s="189">
        <v>21.83</v>
      </c>
      <c r="DC161" s="80">
        <f>+CZ161*'PRECIOS SEGUN ADJ (RURAL)'!$B$19*'PRECIOS SEGUN ADJ (RURAL)'!$C$19</f>
        <v>12224.8</v>
      </c>
      <c r="DD161" s="80" t="e" vm="1">
        <f>+[4]!NumLetras(DC161,"PESO","PESOS DOMINICANOS","$EE $m CON #d/100 CENTAVOS")</f>
        <v>#VALUE!</v>
      </c>
      <c r="DE161" s="80">
        <f t="shared" si="96"/>
        <v>2200.46</v>
      </c>
      <c r="DF161" s="165">
        <v>48</v>
      </c>
      <c r="DG161" s="37">
        <f t="shared" si="83"/>
        <v>1920</v>
      </c>
      <c r="DH161" s="189">
        <v>33</v>
      </c>
      <c r="DI161" s="80">
        <f>+DF161*'PRECIOS SEGUN ADJ (RURAL)'!$B$20*'PRECIOS SEGUN ADJ (RURAL)'!$C$20</f>
        <v>63360</v>
      </c>
      <c r="DJ161" s="80" t="e" vm="1">
        <f>+[4]!NumLetras(DI161,"PESO","PESOS DOMINICANOS","$EE $m CON #d/100 CENTAVOS")</f>
        <v>#VALUE!</v>
      </c>
      <c r="DK161" s="80">
        <f t="shared" si="97"/>
        <v>1540992.4900000002</v>
      </c>
      <c r="DL161" s="80" t="e" vm="1">
        <f>+[4]!NumLetras(DK161,"PESO","PESOS DOMINICANOS","$EE $m CON #d/100 CENTAVOS")</f>
        <v>#VALUE!</v>
      </c>
      <c r="DM161" s="80">
        <f t="shared" si="84"/>
        <v>1675706.0000000002</v>
      </c>
      <c r="DN161" s="80" t="e" vm="1">
        <f>+[4]!NumLetras(DM161,"PESO","PESOS DOMINICANOS","$EE $m CON #d/100 CENTAVOS")</f>
        <v>#VALUE!</v>
      </c>
      <c r="DO161" s="80">
        <f t="shared" si="85"/>
        <v>134713.50999999998</v>
      </c>
      <c r="DP161" s="80" t="e" vm="1">
        <f>+[4]!NumLetras(DO161,"PESO","PESOS DOMINICANOS","$EE $m CON #d/100 CENTAVOS")</f>
        <v>#VALUE!</v>
      </c>
      <c r="DQ161" s="80">
        <f t="shared" si="98"/>
        <v>335141.2</v>
      </c>
      <c r="DR161" s="80" t="e" vm="1">
        <f>+[4]!NumLetras(DQ161,"PESO","PESOS DOMINICANOS","$EE $m CON #d/100 CENTAVOS")</f>
        <v>#VALUE!</v>
      </c>
      <c r="DS161" s="80">
        <f t="shared" si="99"/>
        <v>16757.060000000001</v>
      </c>
      <c r="DT161" s="80"/>
      <c r="DU161" s="37" t="str">
        <f>+VLOOKUP(D161,'RURAL XENIA'!F:H,2,0)</f>
        <v>R-17</v>
      </c>
    </row>
    <row r="162" spans="1:125" hidden="1">
      <c r="A162" s="37">
        <v>161</v>
      </c>
      <c r="B162" s="37">
        <v>161</v>
      </c>
      <c r="C162" s="26" t="s">
        <v>3882</v>
      </c>
      <c r="D162" s="37">
        <v>131286722</v>
      </c>
      <c r="E162" s="37">
        <f>+VLOOKUP(D162,'INFORMACION DE PROVEEDORES'!C:I,2,0)</f>
        <v>131286722</v>
      </c>
      <c r="F162" s="26" t="str">
        <f>+VLOOKUP(D162,'INFORMACION DE PROVEEDORES'!C:J,4,0)</f>
        <v>DILCIA YNDIRA RUIZ JIMENEZ</v>
      </c>
      <c r="G162" s="37" t="str">
        <f>+VLOOKUP(D162,'INFORMACION DE PROVEEDORES'!C:K,5,0)</f>
        <v>010-0047804-8</v>
      </c>
      <c r="H162" s="26" t="str">
        <f>+VLOOKUP(D162,'INFORMACION DE PROVEEDORES'!C:L,7,0)</f>
        <v xml:space="preserve">DUVERGE, NO. 24, ESQUINA MANUEL A. GARRIDO, AZUA </v>
      </c>
      <c r="I162" s="37" t="str">
        <f>+VLOOKUP(D162,'INFORMACION DE PROVEEDORES'!C:M,3,0)</f>
        <v xml:space="preserve"> JURÍDICA</v>
      </c>
      <c r="J162" s="37">
        <v>1</v>
      </c>
      <c r="K162" s="37">
        <v>143</v>
      </c>
      <c r="L162" s="37">
        <v>10</v>
      </c>
      <c r="M162" s="37">
        <f t="shared" si="86"/>
        <v>400</v>
      </c>
      <c r="N162" s="189">
        <v>60.180000000000007</v>
      </c>
      <c r="O162" s="80">
        <f>+L162*'PRECIOS SEGUN ADJ (RURAL)'!$B$2*'PRECIOS SEGUN ADJ (RURAL)'!$C$2</f>
        <v>24072</v>
      </c>
      <c r="P162" s="80" t="e" vm="1">
        <f>+[4]!NumLetras(O162,"PESO","PESOS DOMINICANOS","$EE $m CON #d/100 CENTAVOS")</f>
        <v>#VALUE!</v>
      </c>
      <c r="Q162" s="80">
        <f t="shared" si="87"/>
        <v>3851.52</v>
      </c>
      <c r="R162" s="165">
        <v>2</v>
      </c>
      <c r="S162" s="37">
        <f t="shared" si="68"/>
        <v>80</v>
      </c>
      <c r="T162" s="189">
        <v>33</v>
      </c>
      <c r="U162" s="80">
        <f>+R162*'PRECIOS SEGUN ADJ (RURAL)'!$B$3*'PRECIOS SEGUN ADJ (RURAL)'!$C$3</f>
        <v>2640</v>
      </c>
      <c r="V162" s="80" t="e" vm="1">
        <f>+[4]!NumLetras(U162,"PESO","PESOS DOMINICANOS","$EE $m CON #d/100 CENTAVOS")</f>
        <v>#VALUE!</v>
      </c>
      <c r="W162" s="165">
        <v>22</v>
      </c>
      <c r="X162" s="37">
        <f t="shared" si="69"/>
        <v>880</v>
      </c>
      <c r="Y162" s="189">
        <v>87.91</v>
      </c>
      <c r="Z162" s="80">
        <f>+W162*'PRECIOS SEGUN ADJ (RURAL)'!$B$4*'PRECIOS SEGUN ADJ (RURAL)'!$C$4</f>
        <v>77360.800000000003</v>
      </c>
      <c r="AA162" s="80" t="e" vm="1">
        <f>+[4]!NumLetras(Z162,"PESO","PESOS DOMINICANOS","$EE $m CON #d/100 CENTAVOS")</f>
        <v>#VALUE!</v>
      </c>
      <c r="AB162" s="80">
        <f t="shared" si="88"/>
        <v>13924.94</v>
      </c>
      <c r="AC162" s="165">
        <v>27</v>
      </c>
      <c r="AD162" s="37">
        <f t="shared" si="70"/>
        <v>1080</v>
      </c>
      <c r="AE162" s="189">
        <v>53.95</v>
      </c>
      <c r="AF162" s="80">
        <f>+AC162*'PRECIOS SEGUN ADJ (RURAL)'!$B$5*'PRECIOS SEGUN ADJ (RURAL)'!$C$5</f>
        <v>58266</v>
      </c>
      <c r="AG162" s="80" t="e" vm="1">
        <f>+[4]!NumLetras(AF162,"PESO","PESOS DOMINICANOS","$EE $m CON #d/100 CENTAVOS")</f>
        <v>#VALUE!</v>
      </c>
      <c r="AH162" s="165">
        <v>4</v>
      </c>
      <c r="AI162" s="37">
        <f t="shared" si="71"/>
        <v>160</v>
      </c>
      <c r="AJ162" s="189">
        <v>29.05</v>
      </c>
      <c r="AK162" s="80">
        <f>+AH162*'PRECIOS SEGUN ADJ (RURAL)'!$B$6*'PRECIOS SEGUN ADJ (RURAL)'!$C$6</f>
        <v>4648</v>
      </c>
      <c r="AL162" s="80" t="e" vm="1">
        <f>+[4]!NumLetras(AK162,"PESO","PESOS DOMINICANOS","$EE $m CON #d/100 CENTAVOS")</f>
        <v>#VALUE!</v>
      </c>
      <c r="AM162" s="80">
        <f t="shared" si="89"/>
        <v>743.68</v>
      </c>
      <c r="AN162" s="165">
        <v>1</v>
      </c>
      <c r="AO162" s="37">
        <f t="shared" si="72"/>
        <v>40</v>
      </c>
      <c r="AP162" s="189">
        <v>304.44</v>
      </c>
      <c r="AQ162" s="80">
        <f>+AN162*'PRECIOS SEGUN ADJ (RURAL)'!$B$7*'PRECIOS SEGUN ADJ (RURAL)'!$C$7</f>
        <v>12177.6</v>
      </c>
      <c r="AR162" s="80" t="e" vm="1">
        <f>+[4]!NumLetras(AQ162,"PESO","PESOS DOMINICANOS","$EE $m CON #d/100 CENTAVOS")</f>
        <v>#VALUE!</v>
      </c>
      <c r="AS162" s="80">
        <f t="shared" si="90"/>
        <v>2191.9699999999998</v>
      </c>
      <c r="AT162" s="165">
        <v>2</v>
      </c>
      <c r="AU162" s="37">
        <f t="shared" si="73"/>
        <v>80</v>
      </c>
      <c r="AV162" s="189">
        <v>140.38999999999999</v>
      </c>
      <c r="AW162" s="80">
        <f>+AT162*'PRECIOS SEGUN ADJ (RURAL)'!$B$8*'PRECIOS SEGUN ADJ (RURAL)'!$C$8</f>
        <v>11231.199999999999</v>
      </c>
      <c r="AX162" s="80" t="e" vm="1">
        <f>+[4]!NumLetras(AW162,"PESO","PESOS DOMINICANOS","$EE $m CON #d/100 CENTAVOS")</f>
        <v>#VALUE!</v>
      </c>
      <c r="AY162" s="80">
        <f t="shared" si="91"/>
        <v>2021.62</v>
      </c>
      <c r="AZ162" s="165">
        <v>7</v>
      </c>
      <c r="BA162" s="37">
        <f t="shared" si="74"/>
        <v>280</v>
      </c>
      <c r="BB162" s="189">
        <v>68.099999999999994</v>
      </c>
      <c r="BC162" s="80">
        <f>+AZ162*'PRECIOS SEGUN ADJ (RURAL)'!$B$9*'PRECIOS SEGUN ADJ (RURAL)'!$C$9</f>
        <v>19067.999999999996</v>
      </c>
      <c r="BD162" s="80" t="e" vm="1">
        <f>+[4]!NumLetras(BC162,"PESO","PESOS DOMINICANOS","$EE $m CON #d/100 CENTAVOS")</f>
        <v>#VALUE!</v>
      </c>
      <c r="BE162" s="165">
        <v>143</v>
      </c>
      <c r="BF162" s="37">
        <f t="shared" si="92"/>
        <v>2860</v>
      </c>
      <c r="BG162" s="189">
        <v>5.5</v>
      </c>
      <c r="BH162" s="80">
        <f>+BE162*'PRECIOS SEGUN ADJ (RURAL)'!$B$10*'PRECIOS SEGUN ADJ (RURAL)'!$C$10</f>
        <v>15730</v>
      </c>
      <c r="BI162" s="80" t="e" vm="1">
        <f>+[4]!NumLetras(BH162,"PESO","PESOS DOMINICANOS","$EE $m CON #d/100 CENTAVOS")</f>
        <v>#VALUE!</v>
      </c>
      <c r="BJ162" s="165">
        <v>143</v>
      </c>
      <c r="BK162" s="37">
        <f t="shared" si="75"/>
        <v>5720</v>
      </c>
      <c r="BL162" s="189">
        <v>7.1500000000000012</v>
      </c>
      <c r="BM162" s="80">
        <f>+BJ162*'PRECIOS SEGUN ADJ (RURAL)'!$B$11*'PRECIOS SEGUN ADJ (RURAL)'!$C$11</f>
        <v>40898</v>
      </c>
      <c r="BN162" s="80" t="e" vm="1">
        <f>+[4]!NumLetras(BM162,"PESO","PESOS DOMINICANOS","$EE $m CON #d/100 CENTAVOS")</f>
        <v>#VALUE!</v>
      </c>
      <c r="BO162" s="165">
        <v>143</v>
      </c>
      <c r="BP162" s="37">
        <f t="shared" si="76"/>
        <v>5720</v>
      </c>
      <c r="BQ162" s="189">
        <v>6.84</v>
      </c>
      <c r="BR162" s="80">
        <f>+BO162*'PRECIOS SEGUN ADJ (RURAL)'!$B$12*'PRECIOS SEGUN ADJ (RURAL)'!$C$12</f>
        <v>39124.800000000003</v>
      </c>
      <c r="BS162" s="80" t="e" vm="1">
        <f>+[4]!NumLetras(BR162,"PESO","PESOS DOMINICANOS","$EE $m CON #d/100 CENTAVOS")</f>
        <v>#VALUE!</v>
      </c>
      <c r="BT162" s="193">
        <v>18</v>
      </c>
      <c r="BU162" s="194">
        <f t="shared" si="77"/>
        <v>720</v>
      </c>
      <c r="BV162" s="195">
        <v>21.68</v>
      </c>
      <c r="BW162" s="196">
        <f>+BT162*'PRECIOS SEGUN ADJ (RURAL)'!$B$13*'PRECIOS SEGUN ADJ (RURAL)'!$C$13</f>
        <v>15609.6</v>
      </c>
      <c r="BX162" s="196" t="e" vm="1">
        <f>+[4]!NumLetras(BW162,"PESO","PESOS DOMINICANOS","$EE $m CON #d/100 CENTAVOS")</f>
        <v>#VALUE!</v>
      </c>
      <c r="BY162" s="165">
        <v>143</v>
      </c>
      <c r="BZ162" s="37">
        <f t="shared" si="78"/>
        <v>5720</v>
      </c>
      <c r="CA162" s="189">
        <v>6.5999999999999988</v>
      </c>
      <c r="CB162" s="80">
        <f>+BY162*'PRECIOS SEGUN ADJ (RURAL)'!$B$14*'PRECIOS SEGUN ADJ (RURAL)'!$C$14</f>
        <v>37752</v>
      </c>
      <c r="CC162" s="80" t="e" vm="1">
        <f>+[4]!NumLetras(CB162,"PESO","PESOS DOMINICANOS","$EE $m CON #d/100 CENTAVOS")</f>
        <v>#VALUE!</v>
      </c>
      <c r="CD162" s="165">
        <v>5</v>
      </c>
      <c r="CE162" s="37">
        <f t="shared" si="79"/>
        <v>200</v>
      </c>
      <c r="CF162" s="189">
        <v>82.59999999999998</v>
      </c>
      <c r="CG162" s="80">
        <f>+CD162*'PRECIOS SEGUN ADJ (RURAL)'!$B$15*'PRECIOS SEGUN ADJ (RURAL)'!$C$15</f>
        <v>16520</v>
      </c>
      <c r="CH162" s="80" t="e" vm="1">
        <f>+[4]!NumLetras(CG162,"PESO","PESOS DOMINICANOS","$EE $m CON #d/100 CENTAVOS")</f>
        <v>#VALUE!</v>
      </c>
      <c r="CI162" s="80">
        <f t="shared" si="93"/>
        <v>2973.6</v>
      </c>
      <c r="CJ162" s="197">
        <v>143</v>
      </c>
      <c r="CK162" s="198">
        <f t="shared" si="94"/>
        <v>2860</v>
      </c>
      <c r="CL162" s="199">
        <v>5.5</v>
      </c>
      <c r="CM162" s="200">
        <f>+CJ162*'PRECIOS SEGUN ADJ (RURAL)'!$B$16*'PRECIOS SEGUN ADJ (RURAL)'!$C$16</f>
        <v>15730</v>
      </c>
      <c r="CN162" s="200" t="e" vm="1">
        <f>+[4]!NumLetras(CM162,"PESO","PESOS DOMINICANOS","$EE $m CON #d/100 CENTAVOS")</f>
        <v>#VALUE!</v>
      </c>
      <c r="CO162" s="165">
        <v>143</v>
      </c>
      <c r="CP162" s="37">
        <f t="shared" si="80"/>
        <v>5720</v>
      </c>
      <c r="CQ162" s="189">
        <v>23.059999999999995</v>
      </c>
      <c r="CR162" s="80">
        <f>+CO162*'PRECIOS SEGUN ADJ (RURAL)'!$B$17*'PRECIOS SEGUN ADJ (RURAL)'!$C$17</f>
        <v>131903.20000000001</v>
      </c>
      <c r="CS162" s="80" t="e" vm="1">
        <f>+[4]!NumLetras(CR162,"PESO","PESOS DOMINICANOS","$EE $m CON #d/100 CENTAVOS")</f>
        <v>#VALUE!</v>
      </c>
      <c r="CT162" s="201">
        <v>8</v>
      </c>
      <c r="CU162" s="202">
        <f t="shared" si="81"/>
        <v>320</v>
      </c>
      <c r="CV162" s="203">
        <v>220</v>
      </c>
      <c r="CW162" s="204">
        <f>+CT162*'PRECIOS SEGUN ADJ (RURAL)'!$B$18*'PRECIOS SEGUN ADJ (RURAL)'!$C$18</f>
        <v>70400</v>
      </c>
      <c r="CX162" s="204" t="e" vm="1">
        <f>+[4]!NumLetras(CW162,"PESO","PESOS DOMINICANOS","$EE $m CON #d/100 CENTAVOS")</f>
        <v>#VALUE!</v>
      </c>
      <c r="CY162" s="204">
        <f t="shared" si="95"/>
        <v>12672</v>
      </c>
      <c r="CZ162" s="165">
        <v>6</v>
      </c>
      <c r="DA162" s="37">
        <f t="shared" si="82"/>
        <v>240</v>
      </c>
      <c r="DB162" s="189">
        <v>21.83</v>
      </c>
      <c r="DC162" s="80">
        <f>+CZ162*'PRECIOS SEGUN ADJ (RURAL)'!$B$19*'PRECIOS SEGUN ADJ (RURAL)'!$C$19</f>
        <v>5239.2</v>
      </c>
      <c r="DD162" s="80" t="e" vm="1">
        <f>+[4]!NumLetras(DC162,"PESO","PESOS DOMINICANOS","$EE $m CON #d/100 CENTAVOS")</f>
        <v>#VALUE!</v>
      </c>
      <c r="DE162" s="80">
        <f t="shared" si="96"/>
        <v>943.06</v>
      </c>
      <c r="DF162" s="165">
        <v>21</v>
      </c>
      <c r="DG162" s="37">
        <f t="shared" si="83"/>
        <v>840</v>
      </c>
      <c r="DH162" s="189">
        <v>33</v>
      </c>
      <c r="DI162" s="80">
        <f>+DF162*'PRECIOS SEGUN ADJ (RURAL)'!$B$20*'PRECIOS SEGUN ADJ (RURAL)'!$C$20</f>
        <v>27720</v>
      </c>
      <c r="DJ162" s="80" t="e" vm="1">
        <f>+[4]!NumLetras(DI162,"PESO","PESOS DOMINICANOS","$EE $m CON #d/100 CENTAVOS")</f>
        <v>#VALUE!</v>
      </c>
      <c r="DK162" s="80">
        <f t="shared" si="97"/>
        <v>586768.00999999989</v>
      </c>
      <c r="DL162" s="80" t="e" vm="1">
        <f>+[4]!NumLetras(DK162,"PESO","PESOS DOMINICANOS","$EE $m CON #d/100 CENTAVOS")</f>
        <v>#VALUE!</v>
      </c>
      <c r="DM162" s="80">
        <f t="shared" si="84"/>
        <v>626090.39999999991</v>
      </c>
      <c r="DN162" s="80" t="e" vm="1">
        <f>+[4]!NumLetras(DM162,"PESO","PESOS DOMINICANOS","$EE $m CON #d/100 CENTAVOS")</f>
        <v>#VALUE!</v>
      </c>
      <c r="DO162" s="80">
        <f t="shared" si="85"/>
        <v>39322.39</v>
      </c>
      <c r="DP162" s="80" t="e" vm="1">
        <f>+[4]!NumLetras(DO162,"PESO","PESOS DOMINICANOS","$EE $m CON #d/100 CENTAVOS")</f>
        <v>#VALUE!</v>
      </c>
      <c r="DQ162" s="80">
        <f t="shared" si="98"/>
        <v>125218.08</v>
      </c>
      <c r="DR162" s="80" t="e" vm="1">
        <f>+[4]!NumLetras(DQ162,"PESO","PESOS DOMINICANOS","$EE $m CON #d/100 CENTAVOS")</f>
        <v>#VALUE!</v>
      </c>
      <c r="DS162" s="80">
        <f t="shared" si="99"/>
        <v>6260.9</v>
      </c>
      <c r="DT162" s="80"/>
      <c r="DU162" s="37" t="str">
        <f>+VLOOKUP(D162,'RURAL XENIA'!F:H,2,0)</f>
        <v>R-48</v>
      </c>
    </row>
    <row r="163" spans="1:125" hidden="1">
      <c r="A163" s="37">
        <v>162</v>
      </c>
      <c r="B163" s="37">
        <v>162</v>
      </c>
      <c r="C163" s="26" t="s">
        <v>1802</v>
      </c>
      <c r="D163" s="37">
        <v>1700135815</v>
      </c>
      <c r="E163" s="37" t="str">
        <f>+VLOOKUP(D163,'INFORMACION DE PROVEEDORES'!C:I,2,0)</f>
        <v>017-0013581-5</v>
      </c>
      <c r="F163" s="26" t="str">
        <f>+VLOOKUP(D163,'INFORMACION DE PROVEEDORES'!C:J,4,0)</f>
        <v>YOARKI BELTRE SEVERINO DE SANCHEZ</v>
      </c>
      <c r="G163" s="37" t="str">
        <f>+VLOOKUP(D163,'INFORMACION DE PROVEEDORES'!C:K,5,0)</f>
        <v>017-0013581-5</v>
      </c>
      <c r="H163" s="26" t="str">
        <f>+VLOOKUP(D163,'INFORMACION DE PROVEEDORES'!C:L,7,0)</f>
        <v xml:space="preserve">JIMENEZ MOYA NO. 7, PADRE DE LAS CASA, AZUA </v>
      </c>
      <c r="I163" s="37" t="str">
        <f>+VLOOKUP(D163,'INFORMACION DE PROVEEDORES'!C:M,3,0)</f>
        <v xml:space="preserve"> FÍSICA</v>
      </c>
      <c r="J163" s="37">
        <v>1</v>
      </c>
      <c r="K163" s="37">
        <v>228</v>
      </c>
      <c r="L163" s="37">
        <v>16</v>
      </c>
      <c r="M163" s="37">
        <f t="shared" si="86"/>
        <v>640</v>
      </c>
      <c r="N163" s="189">
        <v>60.180000000000007</v>
      </c>
      <c r="O163" s="80">
        <f>+L163*'PRECIOS SEGUN ADJ (RURAL)'!$B$2*'PRECIOS SEGUN ADJ (RURAL)'!$C$2</f>
        <v>38515.199999999997</v>
      </c>
      <c r="P163" s="80" t="e" vm="1">
        <f>+[4]!NumLetras(O163,"PESO","PESOS DOMINICANOS","$EE $m CON #d/100 CENTAVOS")</f>
        <v>#VALUE!</v>
      </c>
      <c r="Q163" s="80">
        <f t="shared" si="87"/>
        <v>6162.43</v>
      </c>
      <c r="R163" s="165">
        <v>3</v>
      </c>
      <c r="S163" s="37">
        <f t="shared" si="68"/>
        <v>120</v>
      </c>
      <c r="T163" s="189">
        <v>33</v>
      </c>
      <c r="U163" s="80">
        <f>+R163*'PRECIOS SEGUN ADJ (RURAL)'!$B$3*'PRECIOS SEGUN ADJ (RURAL)'!$C$3</f>
        <v>3960</v>
      </c>
      <c r="V163" s="80" t="e" vm="1">
        <f>+[4]!NumLetras(U163,"PESO","PESOS DOMINICANOS","$EE $m CON #d/100 CENTAVOS")</f>
        <v>#VALUE!</v>
      </c>
      <c r="W163" s="165">
        <v>35</v>
      </c>
      <c r="X163" s="37">
        <f t="shared" si="69"/>
        <v>1400</v>
      </c>
      <c r="Y163" s="189">
        <v>87.91</v>
      </c>
      <c r="Z163" s="80">
        <f>+W163*'PRECIOS SEGUN ADJ (RURAL)'!$B$4*'PRECIOS SEGUN ADJ (RURAL)'!$C$4</f>
        <v>123074</v>
      </c>
      <c r="AA163" s="80" t="e" vm="1">
        <f>+[4]!NumLetras(Z163,"PESO","PESOS DOMINICANOS","$EE $m CON #d/100 CENTAVOS")</f>
        <v>#VALUE!</v>
      </c>
      <c r="AB163" s="80">
        <f t="shared" si="88"/>
        <v>22153.32</v>
      </c>
      <c r="AC163" s="165">
        <v>42</v>
      </c>
      <c r="AD163" s="37">
        <f t="shared" si="70"/>
        <v>1680</v>
      </c>
      <c r="AE163" s="189">
        <v>53.95</v>
      </c>
      <c r="AF163" s="80">
        <f>+AC163*'PRECIOS SEGUN ADJ (RURAL)'!$B$5*'PRECIOS SEGUN ADJ (RURAL)'!$C$5</f>
        <v>90636</v>
      </c>
      <c r="AG163" s="80" t="e" vm="1">
        <f>+[4]!NumLetras(AF163,"PESO","PESOS DOMINICANOS","$EE $m CON #d/100 CENTAVOS")</f>
        <v>#VALUE!</v>
      </c>
      <c r="AH163" s="165">
        <v>6</v>
      </c>
      <c r="AI163" s="37">
        <f t="shared" si="71"/>
        <v>240</v>
      </c>
      <c r="AJ163" s="189">
        <v>29.05</v>
      </c>
      <c r="AK163" s="80">
        <f>+AH163*'PRECIOS SEGUN ADJ (RURAL)'!$B$6*'PRECIOS SEGUN ADJ (RURAL)'!$C$6</f>
        <v>6972</v>
      </c>
      <c r="AL163" s="80" t="e" vm="1">
        <f>+[4]!NumLetras(AK163,"PESO","PESOS DOMINICANOS","$EE $m CON #d/100 CENTAVOS")</f>
        <v>#VALUE!</v>
      </c>
      <c r="AM163" s="80">
        <f t="shared" si="89"/>
        <v>1115.52</v>
      </c>
      <c r="AN163" s="165">
        <v>13</v>
      </c>
      <c r="AO163" s="37">
        <f t="shared" si="72"/>
        <v>520</v>
      </c>
      <c r="AP163" s="189">
        <v>304.44</v>
      </c>
      <c r="AQ163" s="80">
        <f>+AN163*'PRECIOS SEGUN ADJ (RURAL)'!$B$7*'PRECIOS SEGUN ADJ (RURAL)'!$C$7</f>
        <v>158308.79999999999</v>
      </c>
      <c r="AR163" s="80" t="e" vm="1">
        <f>+[4]!NumLetras(AQ163,"PESO","PESOS DOMINICANOS","$EE $m CON #d/100 CENTAVOS")</f>
        <v>#VALUE!</v>
      </c>
      <c r="AS163" s="80">
        <f t="shared" si="90"/>
        <v>28495.58</v>
      </c>
      <c r="AT163" s="165">
        <v>3</v>
      </c>
      <c r="AU163" s="37">
        <f t="shared" si="73"/>
        <v>120</v>
      </c>
      <c r="AV163" s="189">
        <v>140.38999999999999</v>
      </c>
      <c r="AW163" s="80">
        <f>+AT163*'PRECIOS SEGUN ADJ (RURAL)'!$B$8*'PRECIOS SEGUN ADJ (RURAL)'!$C$8</f>
        <v>16846.8</v>
      </c>
      <c r="AX163" s="80" t="e" vm="1">
        <f>+[4]!NumLetras(AW163,"PESO","PESOS DOMINICANOS","$EE $m CON #d/100 CENTAVOS")</f>
        <v>#VALUE!</v>
      </c>
      <c r="AY163" s="80">
        <f t="shared" si="91"/>
        <v>3032.42</v>
      </c>
      <c r="AZ163" s="165">
        <v>11</v>
      </c>
      <c r="BA163" s="37">
        <f t="shared" si="74"/>
        <v>440</v>
      </c>
      <c r="BB163" s="189">
        <v>68.099999999999994</v>
      </c>
      <c r="BC163" s="80">
        <f>+AZ163*'PRECIOS SEGUN ADJ (RURAL)'!$B$9*'PRECIOS SEGUN ADJ (RURAL)'!$C$9</f>
        <v>29963.999999999996</v>
      </c>
      <c r="BD163" s="80" t="e" vm="1">
        <f>+[4]!NumLetras(BC163,"PESO","PESOS DOMINICANOS","$EE $m CON #d/100 CENTAVOS")</f>
        <v>#VALUE!</v>
      </c>
      <c r="BE163" s="165">
        <v>228</v>
      </c>
      <c r="BF163" s="37">
        <f t="shared" si="92"/>
        <v>4560</v>
      </c>
      <c r="BG163" s="189">
        <v>5.5</v>
      </c>
      <c r="BH163" s="80">
        <f>+BE163*'PRECIOS SEGUN ADJ (RURAL)'!$B$10*'PRECIOS SEGUN ADJ (RURAL)'!$C$10</f>
        <v>25080</v>
      </c>
      <c r="BI163" s="80" t="e" vm="1">
        <f>+[4]!NumLetras(BH163,"PESO","PESOS DOMINICANOS","$EE $m CON #d/100 CENTAVOS")</f>
        <v>#VALUE!</v>
      </c>
      <c r="BJ163" s="165">
        <v>228</v>
      </c>
      <c r="BK163" s="37">
        <f t="shared" si="75"/>
        <v>9120</v>
      </c>
      <c r="BL163" s="189">
        <v>7.1500000000000012</v>
      </c>
      <c r="BM163" s="80">
        <f>+BJ163*'PRECIOS SEGUN ADJ (RURAL)'!$B$11*'PRECIOS SEGUN ADJ (RURAL)'!$C$11</f>
        <v>65208</v>
      </c>
      <c r="BN163" s="80" t="e" vm="1">
        <f>+[4]!NumLetras(BM163,"PESO","PESOS DOMINICANOS","$EE $m CON #d/100 CENTAVOS")</f>
        <v>#VALUE!</v>
      </c>
      <c r="BO163" s="165">
        <v>228</v>
      </c>
      <c r="BP163" s="37">
        <f t="shared" si="76"/>
        <v>9120</v>
      </c>
      <c r="BQ163" s="189">
        <v>6.84</v>
      </c>
      <c r="BR163" s="80">
        <f>+BO163*'PRECIOS SEGUN ADJ (RURAL)'!$B$12*'PRECIOS SEGUN ADJ (RURAL)'!$C$12</f>
        <v>62380.800000000003</v>
      </c>
      <c r="BS163" s="80" t="e" vm="1">
        <f>+[4]!NumLetras(BR163,"PESO","PESOS DOMINICANOS","$EE $m CON #d/100 CENTAVOS")</f>
        <v>#VALUE!</v>
      </c>
      <c r="BT163" s="193">
        <v>29</v>
      </c>
      <c r="BU163" s="194">
        <f t="shared" si="77"/>
        <v>1160</v>
      </c>
      <c r="BV163" s="195">
        <v>21.68</v>
      </c>
      <c r="BW163" s="196">
        <f>+BT163*'PRECIOS SEGUN ADJ (RURAL)'!$B$13*'PRECIOS SEGUN ADJ (RURAL)'!$C$13</f>
        <v>25148.800000000003</v>
      </c>
      <c r="BX163" s="196" t="e" vm="1">
        <f>+[4]!NumLetras(BW163,"PESO","PESOS DOMINICANOS","$EE $m CON #d/100 CENTAVOS")</f>
        <v>#VALUE!</v>
      </c>
      <c r="BY163" s="165">
        <v>228</v>
      </c>
      <c r="BZ163" s="37">
        <f t="shared" si="78"/>
        <v>9120</v>
      </c>
      <c r="CA163" s="189">
        <v>6.5999999999999988</v>
      </c>
      <c r="CB163" s="80">
        <f>+BY163*'PRECIOS SEGUN ADJ (RURAL)'!$B$14*'PRECIOS SEGUN ADJ (RURAL)'!$C$14</f>
        <v>60192</v>
      </c>
      <c r="CC163" s="80" t="e" vm="1">
        <f>+[4]!NumLetras(CB163,"PESO","PESOS DOMINICANOS","$EE $m CON #d/100 CENTAVOS")</f>
        <v>#VALUE!</v>
      </c>
      <c r="CD163" s="165">
        <v>8</v>
      </c>
      <c r="CE163" s="37">
        <f t="shared" si="79"/>
        <v>320</v>
      </c>
      <c r="CF163" s="189">
        <v>82.59999999999998</v>
      </c>
      <c r="CG163" s="80">
        <f>+CD163*'PRECIOS SEGUN ADJ (RURAL)'!$B$15*'PRECIOS SEGUN ADJ (RURAL)'!$C$15</f>
        <v>26432</v>
      </c>
      <c r="CH163" s="80" t="e" vm="1">
        <f>+[4]!NumLetras(CG163,"PESO","PESOS DOMINICANOS","$EE $m CON #d/100 CENTAVOS")</f>
        <v>#VALUE!</v>
      </c>
      <c r="CI163" s="80">
        <f t="shared" si="93"/>
        <v>4757.76</v>
      </c>
      <c r="CJ163" s="197">
        <v>228</v>
      </c>
      <c r="CK163" s="198">
        <f t="shared" si="94"/>
        <v>4560</v>
      </c>
      <c r="CL163" s="199">
        <v>5.5</v>
      </c>
      <c r="CM163" s="200">
        <f>+CJ163*'PRECIOS SEGUN ADJ (RURAL)'!$B$16*'PRECIOS SEGUN ADJ (RURAL)'!$C$16</f>
        <v>25080</v>
      </c>
      <c r="CN163" s="200" t="e" vm="1">
        <f>+[4]!NumLetras(CM163,"PESO","PESOS DOMINICANOS","$EE $m CON #d/100 CENTAVOS")</f>
        <v>#VALUE!</v>
      </c>
      <c r="CO163" s="165">
        <v>228</v>
      </c>
      <c r="CP163" s="37">
        <f t="shared" si="80"/>
        <v>9120</v>
      </c>
      <c r="CQ163" s="189">
        <v>23.059999999999995</v>
      </c>
      <c r="CR163" s="80">
        <f>+CO163*'PRECIOS SEGUN ADJ (RURAL)'!$B$17*'PRECIOS SEGUN ADJ (RURAL)'!$C$17</f>
        <v>210307.19999999998</v>
      </c>
      <c r="CS163" s="80" t="e" vm="1">
        <f>+[4]!NumLetras(CR163,"PESO","PESOS DOMINICANOS","$EE $m CON #d/100 CENTAVOS")</f>
        <v>#VALUE!</v>
      </c>
      <c r="CT163" s="201">
        <v>13</v>
      </c>
      <c r="CU163" s="202">
        <f t="shared" si="81"/>
        <v>520</v>
      </c>
      <c r="CV163" s="203">
        <v>220</v>
      </c>
      <c r="CW163" s="204">
        <f>+CT163*'PRECIOS SEGUN ADJ (RURAL)'!$B$18*'PRECIOS SEGUN ADJ (RURAL)'!$C$18</f>
        <v>114400</v>
      </c>
      <c r="CX163" s="204" t="e" vm="1">
        <f>+[4]!NumLetras(CW163,"PESO","PESOS DOMINICANOS","$EE $m CON #d/100 CENTAVOS")</f>
        <v>#VALUE!</v>
      </c>
      <c r="CY163" s="204">
        <f t="shared" si="95"/>
        <v>20592</v>
      </c>
      <c r="CZ163" s="165">
        <v>9</v>
      </c>
      <c r="DA163" s="37">
        <f t="shared" si="82"/>
        <v>360</v>
      </c>
      <c r="DB163" s="189">
        <v>21.83</v>
      </c>
      <c r="DC163" s="80">
        <f>+CZ163*'PRECIOS SEGUN ADJ (RURAL)'!$B$19*'PRECIOS SEGUN ADJ (RURAL)'!$C$19</f>
        <v>7858.7999999999993</v>
      </c>
      <c r="DD163" s="80" t="e" vm="1">
        <f>+[4]!NumLetras(DC163,"PESO","PESOS DOMINICANOS","$EE $m CON #d/100 CENTAVOS")</f>
        <v>#VALUE!</v>
      </c>
      <c r="DE163" s="80">
        <f t="shared" si="96"/>
        <v>1414.58</v>
      </c>
      <c r="DF163" s="165">
        <v>33</v>
      </c>
      <c r="DG163" s="37">
        <f t="shared" si="83"/>
        <v>1320</v>
      </c>
      <c r="DH163" s="189">
        <v>33</v>
      </c>
      <c r="DI163" s="80">
        <f>+DF163*'PRECIOS SEGUN ADJ (RURAL)'!$B$20*'PRECIOS SEGUN ADJ (RURAL)'!$C$20</f>
        <v>43560</v>
      </c>
      <c r="DJ163" s="80" t="e" vm="1">
        <f>+[4]!NumLetras(DI163,"PESO","PESOS DOMINICANOS","$EE $m CON #d/100 CENTAVOS")</f>
        <v>#VALUE!</v>
      </c>
      <c r="DK163" s="80">
        <f t="shared" si="97"/>
        <v>1046200.7900000002</v>
      </c>
      <c r="DL163" s="80" t="e" vm="1">
        <f>+[4]!NumLetras(DK163,"PESO","PESOS DOMINICANOS","$EE $m CON #d/100 CENTAVOS")</f>
        <v>#VALUE!</v>
      </c>
      <c r="DM163" s="80">
        <f t="shared" si="84"/>
        <v>1133924.4000000001</v>
      </c>
      <c r="DN163" s="80" t="e" vm="1">
        <f>+[4]!NumLetras(DM163,"PESO","PESOS DOMINICANOS","$EE $m CON #d/100 CENTAVOS")</f>
        <v>#VALUE!</v>
      </c>
      <c r="DO163" s="80">
        <f t="shared" si="85"/>
        <v>87723.61</v>
      </c>
      <c r="DP163" s="80" t="e" vm="1">
        <f>+[4]!NumLetras(DO163,"PESO","PESOS DOMINICANOS","$EE $m CON #d/100 CENTAVOS")</f>
        <v>#VALUE!</v>
      </c>
      <c r="DQ163" s="80">
        <f t="shared" si="98"/>
        <v>226784.88</v>
      </c>
      <c r="DR163" s="80" t="e" vm="1">
        <f>+[4]!NumLetras(DQ163,"PESO","PESOS DOMINICANOS","$EE $m CON #d/100 CENTAVOS")</f>
        <v>#VALUE!</v>
      </c>
      <c r="DS163" s="80">
        <f t="shared" si="99"/>
        <v>11339.24</v>
      </c>
      <c r="DT163" s="80"/>
      <c r="DU163" s="37" t="str">
        <f>+VLOOKUP(D163,'RURAL XENIA'!F:H,2,0)</f>
        <v>R-08</v>
      </c>
    </row>
    <row r="164" spans="1:125" hidden="1">
      <c r="A164" s="37">
        <v>163</v>
      </c>
      <c r="B164" s="37">
        <v>163</v>
      </c>
      <c r="C164" s="26" t="s">
        <v>1816</v>
      </c>
      <c r="D164" s="37">
        <v>101767374</v>
      </c>
      <c r="E164" s="37" t="str">
        <f>+VLOOKUP(D164,'INFORMACION DE PROVEEDORES'!C:I,2,0)</f>
        <v>001-0176737-4</v>
      </c>
      <c r="F164" s="26" t="str">
        <f>+VLOOKUP(D164,'INFORMACION DE PROVEEDORES'!C:J,4,0)</f>
        <v>YSELSA YVONNE ORTIZ DE DE LA CRUZ</v>
      </c>
      <c r="G164" s="37" t="str">
        <f>+VLOOKUP(D164,'INFORMACION DE PROVEEDORES'!C:K,5,0)</f>
        <v>001-0176737-4</v>
      </c>
      <c r="H164" s="26" t="str">
        <f>+VLOOKUP(D164,'INFORMACION DE PROVEEDORES'!C:L,7,0)</f>
        <v>CALLE HERMANAS MIRABAL, NO. 78, LOCAL B, SECOTR LA FE, SABANA GRANDE DE BOYA, MONTE PLATA</v>
      </c>
      <c r="I164" s="37" t="str">
        <f>+VLOOKUP(D164,'INFORMACION DE PROVEEDORES'!C:M,3,0)</f>
        <v xml:space="preserve"> FÍSICA</v>
      </c>
      <c r="J164" s="37">
        <v>5</v>
      </c>
      <c r="K164" s="37">
        <v>221</v>
      </c>
      <c r="L164" s="37">
        <v>17</v>
      </c>
      <c r="M164" s="37">
        <f t="shared" si="86"/>
        <v>680</v>
      </c>
      <c r="N164" s="189">
        <v>60.180000000000007</v>
      </c>
      <c r="O164" s="80">
        <f>+L164*'PRECIOS SEGUN ADJ (RURAL)'!$B$2*'PRECIOS SEGUN ADJ (RURAL)'!$C$2</f>
        <v>40922.399999999994</v>
      </c>
      <c r="P164" s="80" t="e" vm="1">
        <f>+[4]!NumLetras(O164,"PESO","PESOS DOMINICANOS","$EE $m CON #d/100 CENTAVOS")</f>
        <v>#VALUE!</v>
      </c>
      <c r="Q164" s="80">
        <f t="shared" si="87"/>
        <v>6547.58</v>
      </c>
      <c r="R164" s="165">
        <v>6</v>
      </c>
      <c r="S164" s="37">
        <f t="shared" si="68"/>
        <v>240</v>
      </c>
      <c r="T164" s="189">
        <v>33</v>
      </c>
      <c r="U164" s="80">
        <f>+R164*'PRECIOS SEGUN ADJ (RURAL)'!$B$3*'PRECIOS SEGUN ADJ (RURAL)'!$C$3</f>
        <v>7920</v>
      </c>
      <c r="V164" s="80" t="e" vm="1">
        <f>+[4]!NumLetras(U164,"PESO","PESOS DOMINICANOS","$EE $m CON #d/100 CENTAVOS")</f>
        <v>#VALUE!</v>
      </c>
      <c r="W164" s="165">
        <v>36</v>
      </c>
      <c r="X164" s="37">
        <f t="shared" si="69"/>
        <v>1440</v>
      </c>
      <c r="Y164" s="189">
        <v>87.91</v>
      </c>
      <c r="Z164" s="80">
        <f>+W164*'PRECIOS SEGUN ADJ (RURAL)'!$B$4*'PRECIOS SEGUN ADJ (RURAL)'!$C$4</f>
        <v>126590.39999999999</v>
      </c>
      <c r="AA164" s="80" t="e" vm="1">
        <f>+[4]!NumLetras(Z164,"PESO","PESOS DOMINICANOS","$EE $m CON #d/100 CENTAVOS")</f>
        <v>#VALUE!</v>
      </c>
      <c r="AB164" s="80">
        <f t="shared" si="88"/>
        <v>22786.27</v>
      </c>
      <c r="AC164" s="165">
        <v>44</v>
      </c>
      <c r="AD164" s="37">
        <f t="shared" si="70"/>
        <v>1760</v>
      </c>
      <c r="AE164" s="189">
        <v>53.95</v>
      </c>
      <c r="AF164" s="80">
        <f>+AC164*'PRECIOS SEGUN ADJ (RURAL)'!$B$5*'PRECIOS SEGUN ADJ (RURAL)'!$C$5</f>
        <v>94952</v>
      </c>
      <c r="AG164" s="80" t="e" vm="1">
        <f>+[4]!NumLetras(AF164,"PESO","PESOS DOMINICANOS","$EE $m CON #d/100 CENTAVOS")</f>
        <v>#VALUE!</v>
      </c>
      <c r="AH164" s="165">
        <v>8</v>
      </c>
      <c r="AI164" s="37">
        <f t="shared" si="71"/>
        <v>320</v>
      </c>
      <c r="AJ164" s="189">
        <v>29.05</v>
      </c>
      <c r="AK164" s="80">
        <f>+AH164*'PRECIOS SEGUN ADJ (RURAL)'!$B$6*'PRECIOS SEGUN ADJ (RURAL)'!$C$6</f>
        <v>9296</v>
      </c>
      <c r="AL164" s="80" t="e" vm="1">
        <f>+[4]!NumLetras(AK164,"PESO","PESOS DOMINICANOS","$EE $m CON #d/100 CENTAVOS")</f>
        <v>#VALUE!</v>
      </c>
      <c r="AM164" s="80">
        <f t="shared" si="89"/>
        <v>1487.36</v>
      </c>
      <c r="AN164" s="165">
        <v>15</v>
      </c>
      <c r="AO164" s="37">
        <f t="shared" si="72"/>
        <v>600</v>
      </c>
      <c r="AP164" s="189">
        <v>304.44</v>
      </c>
      <c r="AQ164" s="80">
        <f>+AN164*'PRECIOS SEGUN ADJ (RURAL)'!$B$7*'PRECIOS SEGUN ADJ (RURAL)'!$C$7</f>
        <v>182664</v>
      </c>
      <c r="AR164" s="80" t="e" vm="1">
        <f>+[4]!NumLetras(AQ164,"PESO","PESOS DOMINICANOS","$EE $m CON #d/100 CENTAVOS")</f>
        <v>#VALUE!</v>
      </c>
      <c r="AS164" s="80">
        <f t="shared" si="90"/>
        <v>32879.519999999997</v>
      </c>
      <c r="AT164" s="165">
        <v>6</v>
      </c>
      <c r="AU164" s="37">
        <f t="shared" si="73"/>
        <v>240</v>
      </c>
      <c r="AV164" s="189">
        <v>140.38999999999999</v>
      </c>
      <c r="AW164" s="80">
        <f>+AT164*'PRECIOS SEGUN ADJ (RURAL)'!$B$8*'PRECIOS SEGUN ADJ (RURAL)'!$C$8</f>
        <v>33693.599999999999</v>
      </c>
      <c r="AX164" s="80" t="e" vm="1">
        <f>+[4]!NumLetras(AW164,"PESO","PESOS DOMINICANOS","$EE $m CON #d/100 CENTAVOS")</f>
        <v>#VALUE!</v>
      </c>
      <c r="AY164" s="80">
        <f t="shared" si="91"/>
        <v>6064.85</v>
      </c>
      <c r="AZ164" s="165">
        <v>13</v>
      </c>
      <c r="BA164" s="37">
        <f t="shared" si="74"/>
        <v>520</v>
      </c>
      <c r="BB164" s="189">
        <v>68.099999999999994</v>
      </c>
      <c r="BC164" s="80">
        <f>+AZ164*'PRECIOS SEGUN ADJ (RURAL)'!$B$9*'PRECIOS SEGUN ADJ (RURAL)'!$C$9</f>
        <v>35412</v>
      </c>
      <c r="BD164" s="80" t="e" vm="1">
        <f>+[4]!NumLetras(BC164,"PESO","PESOS DOMINICANOS","$EE $m CON #d/100 CENTAVOS")</f>
        <v>#VALUE!</v>
      </c>
      <c r="BE164" s="165">
        <v>221</v>
      </c>
      <c r="BF164" s="37">
        <f t="shared" si="92"/>
        <v>4420</v>
      </c>
      <c r="BG164" s="189">
        <v>5.5</v>
      </c>
      <c r="BH164" s="80">
        <f>+BE164*'PRECIOS SEGUN ADJ (RURAL)'!$B$10*'PRECIOS SEGUN ADJ (RURAL)'!$C$10</f>
        <v>24310</v>
      </c>
      <c r="BI164" s="80" t="e" vm="1">
        <f>+[4]!NumLetras(BH164,"PESO","PESOS DOMINICANOS","$EE $m CON #d/100 CENTAVOS")</f>
        <v>#VALUE!</v>
      </c>
      <c r="BJ164" s="165">
        <v>221</v>
      </c>
      <c r="BK164" s="37">
        <f t="shared" si="75"/>
        <v>8840</v>
      </c>
      <c r="BL164" s="189">
        <v>7.1500000000000012</v>
      </c>
      <c r="BM164" s="80">
        <f>+BJ164*'PRECIOS SEGUN ADJ (RURAL)'!$B$11*'PRECIOS SEGUN ADJ (RURAL)'!$C$11</f>
        <v>63206</v>
      </c>
      <c r="BN164" s="80" t="e" vm="1">
        <f>+[4]!NumLetras(BM164,"PESO","PESOS DOMINICANOS","$EE $m CON #d/100 CENTAVOS")</f>
        <v>#VALUE!</v>
      </c>
      <c r="BO164" s="165">
        <v>221</v>
      </c>
      <c r="BP164" s="37">
        <f t="shared" si="76"/>
        <v>8840</v>
      </c>
      <c r="BQ164" s="189">
        <v>6.84</v>
      </c>
      <c r="BR164" s="80">
        <f>+BO164*'PRECIOS SEGUN ADJ (RURAL)'!$B$12*'PRECIOS SEGUN ADJ (RURAL)'!$C$12</f>
        <v>60465.599999999991</v>
      </c>
      <c r="BS164" s="80" t="e" vm="1">
        <f>+[4]!NumLetras(BR164,"PESO","PESOS DOMINICANOS","$EE $m CON #d/100 CENTAVOS")</f>
        <v>#VALUE!</v>
      </c>
      <c r="BT164" s="193">
        <v>30</v>
      </c>
      <c r="BU164" s="194">
        <f t="shared" si="77"/>
        <v>1200</v>
      </c>
      <c r="BV164" s="195">
        <v>21.68</v>
      </c>
      <c r="BW164" s="196">
        <f>+BT164*'PRECIOS SEGUN ADJ (RURAL)'!$B$13*'PRECIOS SEGUN ADJ (RURAL)'!$C$13</f>
        <v>26016</v>
      </c>
      <c r="BX164" s="196" t="e" vm="1">
        <f>+[4]!NumLetras(BW164,"PESO","PESOS DOMINICANOS","$EE $m CON #d/100 CENTAVOS")</f>
        <v>#VALUE!</v>
      </c>
      <c r="BY164" s="165">
        <v>221</v>
      </c>
      <c r="BZ164" s="37">
        <f t="shared" si="78"/>
        <v>8840</v>
      </c>
      <c r="CA164" s="189">
        <v>6.5999999999999988</v>
      </c>
      <c r="CB164" s="80">
        <f>+BY164*'PRECIOS SEGUN ADJ (RURAL)'!$B$14*'PRECIOS SEGUN ADJ (RURAL)'!$C$14</f>
        <v>58344</v>
      </c>
      <c r="CC164" s="80" t="e" vm="1">
        <f>+[4]!NumLetras(CB164,"PESO","PESOS DOMINICANOS","$EE $m CON #d/100 CENTAVOS")</f>
        <v>#VALUE!</v>
      </c>
      <c r="CD164" s="165">
        <v>10</v>
      </c>
      <c r="CE164" s="37">
        <f t="shared" si="79"/>
        <v>400</v>
      </c>
      <c r="CF164" s="189">
        <v>82.59999999999998</v>
      </c>
      <c r="CG164" s="80">
        <f>+CD164*'PRECIOS SEGUN ADJ (RURAL)'!$B$15*'PRECIOS SEGUN ADJ (RURAL)'!$C$15</f>
        <v>33040</v>
      </c>
      <c r="CH164" s="80" t="e" vm="1">
        <f>+[4]!NumLetras(CG164,"PESO","PESOS DOMINICANOS","$EE $m CON #d/100 CENTAVOS")</f>
        <v>#VALUE!</v>
      </c>
      <c r="CI164" s="80">
        <f t="shared" si="93"/>
        <v>5947.2</v>
      </c>
      <c r="CJ164" s="197">
        <v>221</v>
      </c>
      <c r="CK164" s="198">
        <f t="shared" si="94"/>
        <v>4420</v>
      </c>
      <c r="CL164" s="199">
        <v>5.5</v>
      </c>
      <c r="CM164" s="200">
        <f>+CJ164*'PRECIOS SEGUN ADJ (RURAL)'!$B$16*'PRECIOS SEGUN ADJ (RURAL)'!$C$16</f>
        <v>24310</v>
      </c>
      <c r="CN164" s="200" t="e" vm="1">
        <f>+[4]!NumLetras(CM164,"PESO","PESOS DOMINICANOS","$EE $m CON #d/100 CENTAVOS")</f>
        <v>#VALUE!</v>
      </c>
      <c r="CO164" s="165">
        <v>221</v>
      </c>
      <c r="CP164" s="37">
        <f t="shared" si="80"/>
        <v>8840</v>
      </c>
      <c r="CQ164" s="189">
        <v>23.059999999999995</v>
      </c>
      <c r="CR164" s="80">
        <f>+CO164*'PRECIOS SEGUN ADJ (RURAL)'!$B$17*'PRECIOS SEGUN ADJ (RURAL)'!$C$17</f>
        <v>203850.39999999997</v>
      </c>
      <c r="CS164" s="80" t="e" vm="1">
        <f>+[4]!NumLetras(CR164,"PESO","PESOS DOMINICANOS","$EE $m CON #d/100 CENTAVOS")</f>
        <v>#VALUE!</v>
      </c>
      <c r="CT164" s="201">
        <v>15</v>
      </c>
      <c r="CU164" s="202">
        <f t="shared" si="81"/>
        <v>600</v>
      </c>
      <c r="CV164" s="203">
        <v>220</v>
      </c>
      <c r="CW164" s="204">
        <f>+CT164*'PRECIOS SEGUN ADJ (RURAL)'!$B$18*'PRECIOS SEGUN ADJ (RURAL)'!$C$18</f>
        <v>132000</v>
      </c>
      <c r="CX164" s="204" t="e" vm="1">
        <f>+[4]!NumLetras(CW164,"PESO","PESOS DOMINICANOS","$EE $m CON #d/100 CENTAVOS")</f>
        <v>#VALUE!</v>
      </c>
      <c r="CY164" s="204">
        <f t="shared" si="95"/>
        <v>23760</v>
      </c>
      <c r="CZ164" s="165">
        <v>12</v>
      </c>
      <c r="DA164" s="37">
        <f t="shared" si="82"/>
        <v>480</v>
      </c>
      <c r="DB164" s="189">
        <v>21.83</v>
      </c>
      <c r="DC164" s="80">
        <f>+CZ164*'PRECIOS SEGUN ADJ (RURAL)'!$B$19*'PRECIOS SEGUN ADJ (RURAL)'!$C$19</f>
        <v>10478.4</v>
      </c>
      <c r="DD164" s="80" t="e" vm="1">
        <f>+[4]!NumLetras(DC164,"PESO","PESOS DOMINICANOS","$EE $m CON #d/100 CENTAVOS")</f>
        <v>#VALUE!</v>
      </c>
      <c r="DE164" s="80">
        <f t="shared" si="96"/>
        <v>1886.11</v>
      </c>
      <c r="DF164" s="165">
        <v>34</v>
      </c>
      <c r="DG164" s="37">
        <f t="shared" si="83"/>
        <v>1360</v>
      </c>
      <c r="DH164" s="189">
        <v>33</v>
      </c>
      <c r="DI164" s="80">
        <f>+DF164*'PRECIOS SEGUN ADJ (RURAL)'!$B$20*'PRECIOS SEGUN ADJ (RURAL)'!$C$20</f>
        <v>44880</v>
      </c>
      <c r="DJ164" s="80" t="e" vm="1">
        <f>+[4]!NumLetras(DI164,"PESO","PESOS DOMINICANOS","$EE $m CON #d/100 CENTAVOS")</f>
        <v>#VALUE!</v>
      </c>
      <c r="DK164" s="80">
        <f t="shared" si="97"/>
        <v>1110991.9100000001</v>
      </c>
      <c r="DL164" s="80" t="e" vm="1">
        <f>+[4]!NumLetras(DK164,"PESO","PESOS DOMINICANOS","$EE $m CON #d/100 CENTAVOS")</f>
        <v>#VALUE!</v>
      </c>
      <c r="DM164" s="80">
        <f t="shared" si="84"/>
        <v>1212350.8</v>
      </c>
      <c r="DN164" s="80" t="e" vm="1">
        <f>+[4]!NumLetras(DM164,"PESO","PESOS DOMINICANOS","$EE $m CON #d/100 CENTAVOS")</f>
        <v>#VALUE!</v>
      </c>
      <c r="DO164" s="80">
        <f t="shared" si="85"/>
        <v>101358.89</v>
      </c>
      <c r="DP164" s="80" t="e" vm="1">
        <f>+[4]!NumLetras(DO164,"PESO","PESOS DOMINICANOS","$EE $m CON #d/100 CENTAVOS")</f>
        <v>#VALUE!</v>
      </c>
      <c r="DQ164" s="80">
        <f t="shared" si="98"/>
        <v>242470.16</v>
      </c>
      <c r="DR164" s="80" t="e" vm="1">
        <f>+[4]!NumLetras(DQ164,"PESO","PESOS DOMINICANOS","$EE $m CON #d/100 CENTAVOS")</f>
        <v>#VALUE!</v>
      </c>
      <c r="DS164" s="80">
        <f t="shared" si="99"/>
        <v>12123.51</v>
      </c>
      <c r="DT164" s="80"/>
      <c r="DU164" s="37" t="str">
        <f>+VLOOKUP(D164,'RURAL XENIA'!F:H,2,0)</f>
        <v>R-43</v>
      </c>
    </row>
    <row r="165" spans="1:125" hidden="1">
      <c r="A165" s="37">
        <v>164</v>
      </c>
      <c r="B165" s="37">
        <v>164</v>
      </c>
      <c r="C165" s="26" t="s">
        <v>3893</v>
      </c>
      <c r="D165" s="37">
        <v>132226552</v>
      </c>
      <c r="E165" s="37">
        <f>+VLOOKUP(D165,'INFORMACION DE PROVEEDORES'!C:I,2,0)</f>
        <v>132226552</v>
      </c>
      <c r="F165" s="26" t="str">
        <f>+VLOOKUP(D165,'INFORMACION DE PROVEEDORES'!C:J,4,0)</f>
        <v xml:space="preserve">ANA CECILIA MERCEDES VALENZUELA </v>
      </c>
      <c r="G165" s="37" t="str">
        <f>+VLOOKUP(D165,'INFORMACION DE PROVEEDORES'!C:K,5,0)</f>
        <v>010-0064624-8</v>
      </c>
      <c r="H165" s="26" t="str">
        <f>+VLOOKUP(D165,'INFORMACION DE PROVEEDORES'!C:L,7,0)</f>
        <v>CALLE RESPALDO COLON, CALLE 5TA, NO. 8</v>
      </c>
      <c r="I165" s="37" t="str">
        <f>+VLOOKUP(D165,'INFORMACION DE PROVEEDORES'!C:M,3,0)</f>
        <v xml:space="preserve"> JURÍDICA</v>
      </c>
      <c r="J165" s="37">
        <v>1</v>
      </c>
      <c r="K165" s="37">
        <v>208</v>
      </c>
      <c r="L165" s="37">
        <v>14</v>
      </c>
      <c r="M165" s="37">
        <f t="shared" si="86"/>
        <v>560</v>
      </c>
      <c r="N165" s="189">
        <v>60.180000000000007</v>
      </c>
      <c r="O165" s="80">
        <f>+L165*'PRECIOS SEGUN ADJ (RURAL)'!$B$2*'PRECIOS SEGUN ADJ (RURAL)'!$C$2</f>
        <v>33700.800000000003</v>
      </c>
      <c r="P165" s="80" t="e" vm="1">
        <f>+[4]!NumLetras(O165,"PESO","PESOS DOMINICANOS","$EE $m CON #d/100 CENTAVOS")</f>
        <v>#VALUE!</v>
      </c>
      <c r="Q165" s="80">
        <f t="shared" si="87"/>
        <v>5392.13</v>
      </c>
      <c r="R165" s="165">
        <v>3</v>
      </c>
      <c r="S165" s="37">
        <f t="shared" si="68"/>
        <v>120</v>
      </c>
      <c r="T165" s="189">
        <v>33</v>
      </c>
      <c r="U165" s="80">
        <f>+R165*'PRECIOS SEGUN ADJ (RURAL)'!$B$3*'PRECIOS SEGUN ADJ (RURAL)'!$C$3</f>
        <v>3960</v>
      </c>
      <c r="V165" s="80" t="e" vm="1">
        <f>+[4]!NumLetras(U165,"PESO","PESOS DOMINICANOS","$EE $m CON #d/100 CENTAVOS")</f>
        <v>#VALUE!</v>
      </c>
      <c r="W165" s="165">
        <v>32</v>
      </c>
      <c r="X165" s="37">
        <f t="shared" si="69"/>
        <v>1280</v>
      </c>
      <c r="Y165" s="189">
        <v>87.91</v>
      </c>
      <c r="Z165" s="80">
        <f>+W165*'PRECIOS SEGUN ADJ (RURAL)'!$B$4*'PRECIOS SEGUN ADJ (RURAL)'!$C$4</f>
        <v>112524.79999999999</v>
      </c>
      <c r="AA165" s="80" t="e" vm="1">
        <f>+[4]!NumLetras(Z165,"PESO","PESOS DOMINICANOS","$EE $m CON #d/100 CENTAVOS")</f>
        <v>#VALUE!</v>
      </c>
      <c r="AB165" s="80">
        <f t="shared" si="88"/>
        <v>20254.46</v>
      </c>
      <c r="AC165" s="165">
        <v>39</v>
      </c>
      <c r="AD165" s="37">
        <f t="shared" si="70"/>
        <v>1560</v>
      </c>
      <c r="AE165" s="189">
        <v>53.95</v>
      </c>
      <c r="AF165" s="80">
        <f>+AC165*'PRECIOS SEGUN ADJ (RURAL)'!$B$5*'PRECIOS SEGUN ADJ (RURAL)'!$C$5</f>
        <v>84162</v>
      </c>
      <c r="AG165" s="80" t="e" vm="1">
        <f>+[4]!NumLetras(AF165,"PESO","PESOS DOMINICANOS","$EE $m CON #d/100 CENTAVOS")</f>
        <v>#VALUE!</v>
      </c>
      <c r="AH165" s="165">
        <v>5</v>
      </c>
      <c r="AI165" s="37">
        <f t="shared" si="71"/>
        <v>200</v>
      </c>
      <c r="AJ165" s="189">
        <v>29.05</v>
      </c>
      <c r="AK165" s="80">
        <f>+AH165*'PRECIOS SEGUN ADJ (RURAL)'!$B$6*'PRECIOS SEGUN ADJ (RURAL)'!$C$6</f>
        <v>5810</v>
      </c>
      <c r="AL165" s="80" t="e" vm="1">
        <f>+[4]!NumLetras(AK165,"PESO","PESOS DOMINICANOS","$EE $m CON #d/100 CENTAVOS")</f>
        <v>#VALUE!</v>
      </c>
      <c r="AM165" s="80">
        <f t="shared" si="89"/>
        <v>929.6</v>
      </c>
      <c r="AN165" s="165">
        <v>12</v>
      </c>
      <c r="AO165" s="37">
        <f t="shared" si="72"/>
        <v>480</v>
      </c>
      <c r="AP165" s="189">
        <v>304.44</v>
      </c>
      <c r="AQ165" s="80">
        <f>+AN165*'PRECIOS SEGUN ADJ (RURAL)'!$B$7*'PRECIOS SEGUN ADJ (RURAL)'!$C$7</f>
        <v>146131.19999999998</v>
      </c>
      <c r="AR165" s="80" t="e" vm="1">
        <f>+[4]!NumLetras(AQ165,"PESO","PESOS DOMINICANOS","$EE $m CON #d/100 CENTAVOS")</f>
        <v>#VALUE!</v>
      </c>
      <c r="AS165" s="80">
        <f t="shared" si="90"/>
        <v>26303.62</v>
      </c>
      <c r="AT165" s="165">
        <v>3</v>
      </c>
      <c r="AU165" s="37">
        <f t="shared" si="73"/>
        <v>120</v>
      </c>
      <c r="AV165" s="189">
        <v>140.38999999999999</v>
      </c>
      <c r="AW165" s="80">
        <f>+AT165*'PRECIOS SEGUN ADJ (RURAL)'!$B$8*'PRECIOS SEGUN ADJ (RURAL)'!$C$8</f>
        <v>16846.8</v>
      </c>
      <c r="AX165" s="80" t="e" vm="1">
        <f>+[4]!NumLetras(AW165,"PESO","PESOS DOMINICANOS","$EE $m CON #d/100 CENTAVOS")</f>
        <v>#VALUE!</v>
      </c>
      <c r="AY165" s="80">
        <f t="shared" si="91"/>
        <v>3032.42</v>
      </c>
      <c r="AZ165" s="165">
        <v>10</v>
      </c>
      <c r="BA165" s="37">
        <f t="shared" si="74"/>
        <v>400</v>
      </c>
      <c r="BB165" s="189">
        <v>68.099999999999994</v>
      </c>
      <c r="BC165" s="80">
        <f>+AZ165*'PRECIOS SEGUN ADJ (RURAL)'!$B$9*'PRECIOS SEGUN ADJ (RURAL)'!$C$9</f>
        <v>27240</v>
      </c>
      <c r="BD165" s="80" t="e" vm="1">
        <f>+[4]!NumLetras(BC165,"PESO","PESOS DOMINICANOS","$EE $m CON #d/100 CENTAVOS")</f>
        <v>#VALUE!</v>
      </c>
      <c r="BE165" s="165">
        <v>208</v>
      </c>
      <c r="BF165" s="37">
        <f t="shared" si="92"/>
        <v>4160</v>
      </c>
      <c r="BG165" s="189">
        <v>5.5</v>
      </c>
      <c r="BH165" s="80">
        <f>+BE165*'PRECIOS SEGUN ADJ (RURAL)'!$B$10*'PRECIOS SEGUN ADJ (RURAL)'!$C$10</f>
        <v>22880</v>
      </c>
      <c r="BI165" s="80" t="e" vm="1">
        <f>+[4]!NumLetras(BH165,"PESO","PESOS DOMINICANOS","$EE $m CON #d/100 CENTAVOS")</f>
        <v>#VALUE!</v>
      </c>
      <c r="BJ165" s="165">
        <v>208</v>
      </c>
      <c r="BK165" s="37">
        <f t="shared" si="75"/>
        <v>8320</v>
      </c>
      <c r="BL165" s="189">
        <v>7.1500000000000012</v>
      </c>
      <c r="BM165" s="80">
        <f>+BJ165*'PRECIOS SEGUN ADJ (RURAL)'!$B$11*'PRECIOS SEGUN ADJ (RURAL)'!$C$11</f>
        <v>59488</v>
      </c>
      <c r="BN165" s="80" t="e" vm="1">
        <f>+[4]!NumLetras(BM165,"PESO","PESOS DOMINICANOS","$EE $m CON #d/100 CENTAVOS")</f>
        <v>#VALUE!</v>
      </c>
      <c r="BO165" s="165">
        <v>208</v>
      </c>
      <c r="BP165" s="37">
        <f t="shared" si="76"/>
        <v>8320</v>
      </c>
      <c r="BQ165" s="189">
        <v>6.84</v>
      </c>
      <c r="BR165" s="80">
        <f>+BO165*'PRECIOS SEGUN ADJ (RURAL)'!$B$12*'PRECIOS SEGUN ADJ (RURAL)'!$C$12</f>
        <v>56908.800000000003</v>
      </c>
      <c r="BS165" s="80" t="e" vm="1">
        <f>+[4]!NumLetras(BR165,"PESO","PESOS DOMINICANOS","$EE $m CON #d/100 CENTAVOS")</f>
        <v>#VALUE!</v>
      </c>
      <c r="BT165" s="193">
        <v>27</v>
      </c>
      <c r="BU165" s="194">
        <f t="shared" si="77"/>
        <v>1080</v>
      </c>
      <c r="BV165" s="195">
        <v>21.68</v>
      </c>
      <c r="BW165" s="196">
        <f>+BT165*'PRECIOS SEGUN ADJ (RURAL)'!$B$13*'PRECIOS SEGUN ADJ (RURAL)'!$C$13</f>
        <v>23414.400000000001</v>
      </c>
      <c r="BX165" s="196" t="e" vm="1">
        <f>+[4]!NumLetras(BW165,"PESO","PESOS DOMINICANOS","$EE $m CON #d/100 CENTAVOS")</f>
        <v>#VALUE!</v>
      </c>
      <c r="BY165" s="165">
        <v>208</v>
      </c>
      <c r="BZ165" s="37">
        <f t="shared" si="78"/>
        <v>8320</v>
      </c>
      <c r="CA165" s="189">
        <v>6.5999999999999988</v>
      </c>
      <c r="CB165" s="80">
        <f>+BY165*'PRECIOS SEGUN ADJ (RURAL)'!$B$14*'PRECIOS SEGUN ADJ (RURAL)'!$C$14</f>
        <v>54912</v>
      </c>
      <c r="CC165" s="80" t="e" vm="1">
        <f>+[4]!NumLetras(CB165,"PESO","PESOS DOMINICANOS","$EE $m CON #d/100 CENTAVOS")</f>
        <v>#VALUE!</v>
      </c>
      <c r="CD165" s="165">
        <v>7</v>
      </c>
      <c r="CE165" s="37">
        <f t="shared" si="79"/>
        <v>280</v>
      </c>
      <c r="CF165" s="189">
        <v>82.59999999999998</v>
      </c>
      <c r="CG165" s="80">
        <f>+CD165*'PRECIOS SEGUN ADJ (RURAL)'!$B$15*'PRECIOS SEGUN ADJ (RURAL)'!$C$15</f>
        <v>23127.999999999996</v>
      </c>
      <c r="CH165" s="80" t="e" vm="1">
        <f>+[4]!NumLetras(CG165,"PESO","PESOS DOMINICANOS","$EE $m CON #d/100 CENTAVOS")</f>
        <v>#VALUE!</v>
      </c>
      <c r="CI165" s="80">
        <f t="shared" si="93"/>
        <v>4163.04</v>
      </c>
      <c r="CJ165" s="197">
        <v>208</v>
      </c>
      <c r="CK165" s="198">
        <f t="shared" si="94"/>
        <v>4160</v>
      </c>
      <c r="CL165" s="199">
        <v>5.5</v>
      </c>
      <c r="CM165" s="200">
        <f>+CJ165*'PRECIOS SEGUN ADJ (RURAL)'!$B$16*'PRECIOS SEGUN ADJ (RURAL)'!$C$16</f>
        <v>22880</v>
      </c>
      <c r="CN165" s="200" t="e" vm="1">
        <f>+[4]!NumLetras(CM165,"PESO","PESOS DOMINICANOS","$EE $m CON #d/100 CENTAVOS")</f>
        <v>#VALUE!</v>
      </c>
      <c r="CO165" s="165">
        <v>208</v>
      </c>
      <c r="CP165" s="37">
        <f t="shared" si="80"/>
        <v>8320</v>
      </c>
      <c r="CQ165" s="189">
        <v>23.059999999999995</v>
      </c>
      <c r="CR165" s="80">
        <f>+CO165*'PRECIOS SEGUN ADJ (RURAL)'!$B$17*'PRECIOS SEGUN ADJ (RURAL)'!$C$17</f>
        <v>191859.19999999998</v>
      </c>
      <c r="CS165" s="80" t="e" vm="1">
        <f>+[4]!NumLetras(CR165,"PESO","PESOS DOMINICANOS","$EE $m CON #d/100 CENTAVOS")</f>
        <v>#VALUE!</v>
      </c>
      <c r="CT165" s="201">
        <v>12</v>
      </c>
      <c r="CU165" s="202">
        <f t="shared" si="81"/>
        <v>480</v>
      </c>
      <c r="CV165" s="203">
        <v>220</v>
      </c>
      <c r="CW165" s="204">
        <f>+CT165*'PRECIOS SEGUN ADJ (RURAL)'!$B$18*'PRECIOS SEGUN ADJ (RURAL)'!$C$18</f>
        <v>105600</v>
      </c>
      <c r="CX165" s="204" t="e" vm="1">
        <f>+[4]!NumLetras(CW165,"PESO","PESOS DOMINICANOS","$EE $m CON #d/100 CENTAVOS")</f>
        <v>#VALUE!</v>
      </c>
      <c r="CY165" s="204">
        <f t="shared" si="95"/>
        <v>19008</v>
      </c>
      <c r="CZ165" s="165">
        <v>9</v>
      </c>
      <c r="DA165" s="37">
        <f t="shared" si="82"/>
        <v>360</v>
      </c>
      <c r="DB165" s="189">
        <v>21.83</v>
      </c>
      <c r="DC165" s="80">
        <f>+CZ165*'PRECIOS SEGUN ADJ (RURAL)'!$B$19*'PRECIOS SEGUN ADJ (RURAL)'!$C$19</f>
        <v>7858.7999999999993</v>
      </c>
      <c r="DD165" s="80" t="e" vm="1">
        <f>+[4]!NumLetras(DC165,"PESO","PESOS DOMINICANOS","$EE $m CON #d/100 CENTAVOS")</f>
        <v>#VALUE!</v>
      </c>
      <c r="DE165" s="80">
        <f t="shared" si="96"/>
        <v>1414.58</v>
      </c>
      <c r="DF165" s="165">
        <v>30</v>
      </c>
      <c r="DG165" s="37">
        <f t="shared" si="83"/>
        <v>1200</v>
      </c>
      <c r="DH165" s="189">
        <v>33</v>
      </c>
      <c r="DI165" s="80">
        <f>+DF165*'PRECIOS SEGUN ADJ (RURAL)'!$B$20*'PRECIOS SEGUN ADJ (RURAL)'!$C$20</f>
        <v>39600</v>
      </c>
      <c r="DJ165" s="80" t="e" vm="1">
        <f>+[4]!NumLetras(DI165,"PESO","PESOS DOMINICANOS","$EE $m CON #d/100 CENTAVOS")</f>
        <v>#VALUE!</v>
      </c>
      <c r="DK165" s="80">
        <f t="shared" si="97"/>
        <v>958406.95</v>
      </c>
      <c r="DL165" s="80" t="e" vm="1">
        <f>+[4]!NumLetras(DK165,"PESO","PESOS DOMINICANOS","$EE $m CON #d/100 CENTAVOS")</f>
        <v>#VALUE!</v>
      </c>
      <c r="DM165" s="80">
        <f t="shared" si="84"/>
        <v>1038904.7999999999</v>
      </c>
      <c r="DN165" s="80" t="e" vm="1">
        <f>+[4]!NumLetras(DM165,"PESO","PESOS DOMINICANOS","$EE $m CON #d/100 CENTAVOS")</f>
        <v>#VALUE!</v>
      </c>
      <c r="DO165" s="80">
        <f t="shared" si="85"/>
        <v>80497.849999999991</v>
      </c>
      <c r="DP165" s="80" t="e" vm="1">
        <f>+[4]!NumLetras(DO165,"PESO","PESOS DOMINICANOS","$EE $m CON #d/100 CENTAVOS")</f>
        <v>#VALUE!</v>
      </c>
      <c r="DQ165" s="80">
        <f t="shared" si="98"/>
        <v>207780.96</v>
      </c>
      <c r="DR165" s="80" t="e" vm="1">
        <f>+[4]!NumLetras(DQ165,"PESO","PESOS DOMINICANOS","$EE $m CON #d/100 CENTAVOS")</f>
        <v>#VALUE!</v>
      </c>
      <c r="DS165" s="80">
        <f t="shared" si="99"/>
        <v>10389.049999999999</v>
      </c>
      <c r="DT165" s="80"/>
      <c r="DU165" s="37" t="str">
        <f>+VLOOKUP(D165,'RURAL XENIA'!F:H,2,0)</f>
        <v>R-06</v>
      </c>
    </row>
    <row r="166" spans="1:125" hidden="1">
      <c r="A166" s="37">
        <v>165</v>
      </c>
      <c r="B166" s="37">
        <v>165</v>
      </c>
      <c r="C166" s="26" t="s">
        <v>3899</v>
      </c>
      <c r="D166" s="37">
        <v>131169791</v>
      </c>
      <c r="E166" s="37">
        <f>+VLOOKUP(D166,'INFORMACION DE PROVEEDORES'!C:I,2,0)</f>
        <v>131169791</v>
      </c>
      <c r="F166" s="26" t="str">
        <f>+VLOOKUP(D166,'INFORMACION DE PROVEEDORES'!C:J,4,0)</f>
        <v>ANDERSON ALBURQUERQUE BALBUENA</v>
      </c>
      <c r="G166" s="37" t="str">
        <f>+VLOOKUP(D166,'INFORMACION DE PROVEEDORES'!C:K,5,0)</f>
        <v>226-0010910-6</v>
      </c>
      <c r="H166" s="26" t="str">
        <f>+VLOOKUP(D166,'INFORMACION DE PROVEEDORES'!C:L,7,0)</f>
        <v xml:space="preserve">CALLE RODEO NO.98, KENNEDY 1RO, </v>
      </c>
      <c r="I166" s="37" t="str">
        <f>+VLOOKUP(D166,'INFORMACION DE PROVEEDORES'!C:M,3,0)</f>
        <v xml:space="preserve"> JURÍDICA</v>
      </c>
      <c r="J166" s="37">
        <v>4</v>
      </c>
      <c r="K166" s="37">
        <v>281</v>
      </c>
      <c r="L166" s="37">
        <v>20</v>
      </c>
      <c r="M166" s="37">
        <f t="shared" si="86"/>
        <v>800</v>
      </c>
      <c r="N166" s="189">
        <v>60.180000000000007</v>
      </c>
      <c r="O166" s="80">
        <f>+L166*'PRECIOS SEGUN ADJ (RURAL)'!$B$2*'PRECIOS SEGUN ADJ (RURAL)'!$C$2</f>
        <v>48144</v>
      </c>
      <c r="P166" s="80" t="e" vm="1">
        <f>+[4]!NumLetras(O166,"PESO","PESOS DOMINICANOS","$EE $m CON #d/100 CENTAVOS")</f>
        <v>#VALUE!</v>
      </c>
      <c r="Q166" s="80">
        <f t="shared" si="87"/>
        <v>7703.04</v>
      </c>
      <c r="R166" s="165">
        <v>6</v>
      </c>
      <c r="S166" s="37">
        <f t="shared" si="68"/>
        <v>240</v>
      </c>
      <c r="T166" s="189">
        <v>33</v>
      </c>
      <c r="U166" s="80">
        <f>+R166*'PRECIOS SEGUN ADJ (RURAL)'!$B$3*'PRECIOS SEGUN ADJ (RURAL)'!$C$3</f>
        <v>7920</v>
      </c>
      <c r="V166" s="80" t="e" vm="1">
        <f>+[4]!NumLetras(U166,"PESO","PESOS DOMINICANOS","$EE $m CON #d/100 CENTAVOS")</f>
        <v>#VALUE!</v>
      </c>
      <c r="W166" s="165">
        <v>44</v>
      </c>
      <c r="X166" s="37">
        <f t="shared" si="69"/>
        <v>1760</v>
      </c>
      <c r="Y166" s="189">
        <v>87.91</v>
      </c>
      <c r="Z166" s="80">
        <f>+W166*'PRECIOS SEGUN ADJ (RURAL)'!$B$4*'PRECIOS SEGUN ADJ (RURAL)'!$C$4</f>
        <v>154721.60000000001</v>
      </c>
      <c r="AA166" s="80" t="e" vm="1">
        <f>+[4]!NumLetras(Z166,"PESO","PESOS DOMINICANOS","$EE $m CON #d/100 CENTAVOS")</f>
        <v>#VALUE!</v>
      </c>
      <c r="AB166" s="80">
        <f t="shared" si="88"/>
        <v>27849.89</v>
      </c>
      <c r="AC166" s="165">
        <v>53</v>
      </c>
      <c r="AD166" s="37">
        <f t="shared" si="70"/>
        <v>2120</v>
      </c>
      <c r="AE166" s="189">
        <v>53.95</v>
      </c>
      <c r="AF166" s="80">
        <f>+AC166*'PRECIOS SEGUN ADJ (RURAL)'!$B$5*'PRECIOS SEGUN ADJ (RURAL)'!$C$5</f>
        <v>114374.00000000001</v>
      </c>
      <c r="AG166" s="80" t="e" vm="1">
        <f>+[4]!NumLetras(AF166,"PESO","PESOS DOMINICANOS","$EE $m CON #d/100 CENTAVOS")</f>
        <v>#VALUE!</v>
      </c>
      <c r="AH166" s="165">
        <v>8</v>
      </c>
      <c r="AI166" s="37">
        <f t="shared" si="71"/>
        <v>320</v>
      </c>
      <c r="AJ166" s="189">
        <v>29.05</v>
      </c>
      <c r="AK166" s="80">
        <f>+AH166*'PRECIOS SEGUN ADJ (RURAL)'!$B$6*'PRECIOS SEGUN ADJ (RURAL)'!$C$6</f>
        <v>9296</v>
      </c>
      <c r="AL166" s="80" t="e" vm="1">
        <f>+[4]!NumLetras(AK166,"PESO","PESOS DOMINICANOS","$EE $m CON #d/100 CENTAVOS")</f>
        <v>#VALUE!</v>
      </c>
      <c r="AM166" s="80">
        <f t="shared" si="89"/>
        <v>1487.36</v>
      </c>
      <c r="AN166" s="165">
        <v>18</v>
      </c>
      <c r="AO166" s="37">
        <f t="shared" si="72"/>
        <v>720</v>
      </c>
      <c r="AP166" s="189">
        <v>304.44</v>
      </c>
      <c r="AQ166" s="80">
        <f>+AN166*'PRECIOS SEGUN ADJ (RURAL)'!$B$7*'PRECIOS SEGUN ADJ (RURAL)'!$C$7</f>
        <v>219196.79999999999</v>
      </c>
      <c r="AR166" s="80" t="e" vm="1">
        <f>+[4]!NumLetras(AQ166,"PESO","PESOS DOMINICANOS","$EE $m CON #d/100 CENTAVOS")</f>
        <v>#VALUE!</v>
      </c>
      <c r="AS166" s="80">
        <f t="shared" si="90"/>
        <v>39455.42</v>
      </c>
      <c r="AT166" s="165">
        <v>6</v>
      </c>
      <c r="AU166" s="37">
        <f t="shared" si="73"/>
        <v>240</v>
      </c>
      <c r="AV166" s="189">
        <v>140.38999999999999</v>
      </c>
      <c r="AW166" s="80">
        <f>+AT166*'PRECIOS SEGUN ADJ (RURAL)'!$B$8*'PRECIOS SEGUN ADJ (RURAL)'!$C$8</f>
        <v>33693.599999999999</v>
      </c>
      <c r="AX166" s="80" t="e" vm="1">
        <f>+[4]!NumLetras(AW166,"PESO","PESOS DOMINICANOS","$EE $m CON #d/100 CENTAVOS")</f>
        <v>#VALUE!</v>
      </c>
      <c r="AY166" s="80">
        <f t="shared" si="91"/>
        <v>6064.85</v>
      </c>
      <c r="AZ166" s="165">
        <v>14</v>
      </c>
      <c r="BA166" s="37">
        <f t="shared" si="74"/>
        <v>560</v>
      </c>
      <c r="BB166" s="189">
        <v>68.099999999999994</v>
      </c>
      <c r="BC166" s="80">
        <f>+AZ166*'PRECIOS SEGUN ADJ (RURAL)'!$B$9*'PRECIOS SEGUN ADJ (RURAL)'!$C$9</f>
        <v>38135.999999999993</v>
      </c>
      <c r="BD166" s="80" t="e" vm="1">
        <f>+[4]!NumLetras(BC166,"PESO","PESOS DOMINICANOS","$EE $m CON #d/100 CENTAVOS")</f>
        <v>#VALUE!</v>
      </c>
      <c r="BE166" s="165">
        <v>281</v>
      </c>
      <c r="BF166" s="37">
        <f t="shared" si="92"/>
        <v>5620</v>
      </c>
      <c r="BG166" s="189">
        <v>5.5</v>
      </c>
      <c r="BH166" s="80">
        <f>+BE166*'PRECIOS SEGUN ADJ (RURAL)'!$B$10*'PRECIOS SEGUN ADJ (RURAL)'!$C$10</f>
        <v>30910</v>
      </c>
      <c r="BI166" s="80" t="e" vm="1">
        <f>+[4]!NumLetras(BH166,"PESO","PESOS DOMINICANOS","$EE $m CON #d/100 CENTAVOS")</f>
        <v>#VALUE!</v>
      </c>
      <c r="BJ166" s="165">
        <v>281</v>
      </c>
      <c r="BK166" s="37">
        <f t="shared" si="75"/>
        <v>11240</v>
      </c>
      <c r="BL166" s="189">
        <v>7.1500000000000012</v>
      </c>
      <c r="BM166" s="80">
        <f>+BJ166*'PRECIOS SEGUN ADJ (RURAL)'!$B$11*'PRECIOS SEGUN ADJ (RURAL)'!$C$11</f>
        <v>80366</v>
      </c>
      <c r="BN166" s="80" t="e" vm="1">
        <f>+[4]!NumLetras(BM166,"PESO","PESOS DOMINICANOS","$EE $m CON #d/100 CENTAVOS")</f>
        <v>#VALUE!</v>
      </c>
      <c r="BO166" s="165">
        <v>281</v>
      </c>
      <c r="BP166" s="37">
        <f t="shared" si="76"/>
        <v>11240</v>
      </c>
      <c r="BQ166" s="189">
        <v>6.84</v>
      </c>
      <c r="BR166" s="80">
        <f>+BO166*'PRECIOS SEGUN ADJ (RURAL)'!$B$12*'PRECIOS SEGUN ADJ (RURAL)'!$C$12</f>
        <v>76881.600000000006</v>
      </c>
      <c r="BS166" s="80" t="e" vm="1">
        <f>+[4]!NumLetras(BR166,"PESO","PESOS DOMINICANOS","$EE $m CON #d/100 CENTAVOS")</f>
        <v>#VALUE!</v>
      </c>
      <c r="BT166" s="193">
        <v>37</v>
      </c>
      <c r="BU166" s="194">
        <f t="shared" si="77"/>
        <v>1480</v>
      </c>
      <c r="BV166" s="195">
        <v>21.68</v>
      </c>
      <c r="BW166" s="196">
        <f>+BT166*'PRECIOS SEGUN ADJ (RURAL)'!$B$13*'PRECIOS SEGUN ADJ (RURAL)'!$C$13</f>
        <v>32086.399999999998</v>
      </c>
      <c r="BX166" s="196" t="e" vm="1">
        <f>+[4]!NumLetras(BW166,"PESO","PESOS DOMINICANOS","$EE $m CON #d/100 CENTAVOS")</f>
        <v>#VALUE!</v>
      </c>
      <c r="BY166" s="165">
        <v>281</v>
      </c>
      <c r="BZ166" s="37">
        <f t="shared" si="78"/>
        <v>11240</v>
      </c>
      <c r="CA166" s="189">
        <v>6.5999999999999988</v>
      </c>
      <c r="CB166" s="80">
        <f>+BY166*'PRECIOS SEGUN ADJ (RURAL)'!$B$14*'PRECIOS SEGUN ADJ (RURAL)'!$C$14</f>
        <v>74184</v>
      </c>
      <c r="CC166" s="80" t="e" vm="1">
        <f>+[4]!NumLetras(CB166,"PESO","PESOS DOMINICANOS","$EE $m CON #d/100 CENTAVOS")</f>
        <v>#VALUE!</v>
      </c>
      <c r="CD166" s="165">
        <v>12</v>
      </c>
      <c r="CE166" s="37">
        <f t="shared" si="79"/>
        <v>480</v>
      </c>
      <c r="CF166" s="189">
        <v>82.59999999999998</v>
      </c>
      <c r="CG166" s="80">
        <f>+CD166*'PRECIOS SEGUN ADJ (RURAL)'!$B$15*'PRECIOS SEGUN ADJ (RURAL)'!$C$15</f>
        <v>39648</v>
      </c>
      <c r="CH166" s="80" t="e" vm="1">
        <f>+[4]!NumLetras(CG166,"PESO","PESOS DOMINICANOS","$EE $m CON #d/100 CENTAVOS")</f>
        <v>#VALUE!</v>
      </c>
      <c r="CI166" s="80">
        <f t="shared" si="93"/>
        <v>7136.64</v>
      </c>
      <c r="CJ166" s="197">
        <v>281</v>
      </c>
      <c r="CK166" s="198">
        <f t="shared" si="94"/>
        <v>5620</v>
      </c>
      <c r="CL166" s="199">
        <v>5.5</v>
      </c>
      <c r="CM166" s="200">
        <f>+CJ166*'PRECIOS SEGUN ADJ (RURAL)'!$B$16*'PRECIOS SEGUN ADJ (RURAL)'!$C$16</f>
        <v>30910</v>
      </c>
      <c r="CN166" s="200" t="e" vm="1">
        <f>+[4]!NumLetras(CM166,"PESO","PESOS DOMINICANOS","$EE $m CON #d/100 CENTAVOS")</f>
        <v>#VALUE!</v>
      </c>
      <c r="CO166" s="165">
        <v>281</v>
      </c>
      <c r="CP166" s="37">
        <f t="shared" si="80"/>
        <v>11240</v>
      </c>
      <c r="CQ166" s="189">
        <v>23.059999999999995</v>
      </c>
      <c r="CR166" s="80">
        <f>+CO166*'PRECIOS SEGUN ADJ (RURAL)'!$B$17*'PRECIOS SEGUN ADJ (RURAL)'!$C$17</f>
        <v>259194.4</v>
      </c>
      <c r="CS166" s="80" t="e" vm="1">
        <f>+[4]!NumLetras(CR166,"PESO","PESOS DOMINICANOS","$EE $m CON #d/100 CENTAVOS")</f>
        <v>#VALUE!</v>
      </c>
      <c r="CT166" s="201">
        <v>18</v>
      </c>
      <c r="CU166" s="202">
        <f t="shared" si="81"/>
        <v>720</v>
      </c>
      <c r="CV166" s="203">
        <v>220</v>
      </c>
      <c r="CW166" s="204">
        <f>+CT166*'PRECIOS SEGUN ADJ (RURAL)'!$B$18*'PRECIOS SEGUN ADJ (RURAL)'!$C$18</f>
        <v>158400</v>
      </c>
      <c r="CX166" s="204" t="e" vm="1">
        <f>+[4]!NumLetras(CW166,"PESO","PESOS DOMINICANOS","$EE $m CON #d/100 CENTAVOS")</f>
        <v>#VALUE!</v>
      </c>
      <c r="CY166" s="204">
        <f t="shared" si="95"/>
        <v>28512</v>
      </c>
      <c r="CZ166" s="165">
        <v>14</v>
      </c>
      <c r="DA166" s="37">
        <f t="shared" si="82"/>
        <v>560</v>
      </c>
      <c r="DB166" s="189">
        <v>21.83</v>
      </c>
      <c r="DC166" s="80">
        <f>+CZ166*'PRECIOS SEGUN ADJ (RURAL)'!$B$19*'PRECIOS SEGUN ADJ (RURAL)'!$C$19</f>
        <v>12224.8</v>
      </c>
      <c r="DD166" s="80" t="e" vm="1">
        <f>+[4]!NumLetras(DC166,"PESO","PESOS DOMINICANOS","$EE $m CON #d/100 CENTAVOS")</f>
        <v>#VALUE!</v>
      </c>
      <c r="DE166" s="80">
        <f t="shared" si="96"/>
        <v>2200.46</v>
      </c>
      <c r="DF166" s="165">
        <v>42</v>
      </c>
      <c r="DG166" s="37">
        <f t="shared" si="83"/>
        <v>1680</v>
      </c>
      <c r="DH166" s="189">
        <v>33</v>
      </c>
      <c r="DI166" s="80">
        <f>+DF166*'PRECIOS SEGUN ADJ (RURAL)'!$B$20*'PRECIOS SEGUN ADJ (RURAL)'!$C$20</f>
        <v>55440</v>
      </c>
      <c r="DJ166" s="80" t="e" vm="1">
        <f>+[4]!NumLetras(DI166,"PESO","PESOS DOMINICANOS","$EE $m CON #d/100 CENTAVOS")</f>
        <v>#VALUE!</v>
      </c>
      <c r="DK166" s="80">
        <f t="shared" si="97"/>
        <v>1355317.5400000003</v>
      </c>
      <c r="DL166" s="80" t="e" vm="1">
        <f>+[4]!NumLetras(DK166,"PESO","PESOS DOMINICANOS","$EE $m CON #d/100 CENTAVOS")</f>
        <v>#VALUE!</v>
      </c>
      <c r="DM166" s="80">
        <f t="shared" si="84"/>
        <v>1475727.2000000002</v>
      </c>
      <c r="DN166" s="80" t="e" vm="1">
        <f>+[4]!NumLetras(DM166,"PESO","PESOS DOMINICANOS","$EE $m CON #d/100 CENTAVOS")</f>
        <v>#VALUE!</v>
      </c>
      <c r="DO166" s="80">
        <f t="shared" si="85"/>
        <v>120409.66</v>
      </c>
      <c r="DP166" s="80" t="e" vm="1">
        <f>+[4]!NumLetras(DO166,"PESO","PESOS DOMINICANOS","$EE $m CON #d/100 CENTAVOS")</f>
        <v>#VALUE!</v>
      </c>
      <c r="DQ166" s="80">
        <f t="shared" si="98"/>
        <v>295145.44</v>
      </c>
      <c r="DR166" s="80" t="e" vm="1">
        <f>+[4]!NumLetras(DQ166,"PESO","PESOS DOMINICANOS","$EE $m CON #d/100 CENTAVOS")</f>
        <v>#VALUE!</v>
      </c>
      <c r="DS166" s="80">
        <f t="shared" si="99"/>
        <v>14757.27</v>
      </c>
      <c r="DT166" s="80"/>
      <c r="DU166" s="37" t="str">
        <f>+VLOOKUP(D166,'RURAL XENIA'!F:H,2,0)</f>
        <v>R-05</v>
      </c>
    </row>
  </sheetData>
  <autoFilter ref="A1:DU166" xr:uid="{00000000-0009-0000-0000-000004000000}">
    <filterColumn colId="2">
      <filters>
        <filter val="HECTOR BIENVENIDO HERRERA ROMERO"/>
      </filters>
    </filterColumn>
  </autoFilter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D111"/>
  <sheetViews>
    <sheetView topLeftCell="EM1" zoomScale="70" zoomScaleNormal="70" workbookViewId="0">
      <selection activeCell="EQ1" sqref="EQ1"/>
    </sheetView>
  </sheetViews>
  <sheetFormatPr defaultColWidth="26" defaultRowHeight="15"/>
  <cols>
    <col min="1" max="1" width="5.7109375" style="40" bestFit="1" customWidth="1"/>
    <col min="2" max="2" width="14" style="40" customWidth="1"/>
    <col min="3" max="3" width="82.140625" customWidth="1"/>
    <col min="4" max="4" width="14.85546875" style="40" bestFit="1" customWidth="1"/>
    <col min="5" max="5" width="18.7109375" style="40" bestFit="1" customWidth="1"/>
    <col min="6" max="6" width="42.42578125" style="40" customWidth="1"/>
    <col min="7" max="7" width="24.42578125" style="40" bestFit="1" customWidth="1"/>
    <col min="8" max="8" width="44.5703125" style="40" customWidth="1"/>
    <col min="9" max="9" width="24.42578125" style="40" customWidth="1"/>
    <col min="10" max="10" width="17.5703125" style="40" customWidth="1"/>
    <col min="11" max="13" width="26" style="40"/>
    <col min="14" max="14" width="26" style="190"/>
    <col min="15" max="17" width="26" style="78"/>
    <col min="18" max="19" width="26" style="40"/>
    <col min="20" max="20" width="26" style="190"/>
    <col min="21" max="22" width="26" style="78"/>
    <col min="23" max="24" width="26" style="40"/>
    <col min="25" max="25" width="26" style="190"/>
    <col min="26" max="27" width="26" style="78"/>
    <col min="28" max="29" width="26" style="40"/>
    <col min="30" max="30" width="26" style="190"/>
    <col min="31" max="33" width="26" style="78"/>
    <col min="34" max="35" width="26" style="40"/>
    <col min="36" max="36" width="26" style="190"/>
    <col min="37" max="38" width="26" style="78"/>
    <col min="39" max="40" width="26" style="40"/>
    <col min="41" max="41" width="26" style="190"/>
    <col min="42" max="44" width="26" style="78"/>
    <col min="45" max="46" width="26" style="40"/>
    <col min="47" max="47" width="26" style="190"/>
    <col min="48" max="50" width="26" style="78"/>
    <col min="51" max="52" width="26" style="40"/>
    <col min="53" max="53" width="26" style="190"/>
    <col min="54" max="55" width="26" style="78"/>
    <col min="56" max="57" width="26" style="40"/>
    <col min="58" max="58" width="26" style="190"/>
    <col min="59" max="61" width="26" style="78"/>
    <col min="62" max="63" width="26" style="40"/>
    <col min="64" max="64" width="26" style="190"/>
    <col min="65" max="66" width="26" style="78"/>
    <col min="67" max="68" width="26" style="40"/>
    <col min="69" max="69" width="26" style="190"/>
    <col min="70" max="71" width="26" style="78"/>
    <col min="72" max="73" width="26" style="40"/>
    <col min="74" max="74" width="26" style="190"/>
    <col min="75" max="76" width="26" style="78"/>
    <col min="77" max="78" width="26" style="40"/>
    <col min="79" max="79" width="26" style="190"/>
    <col min="80" max="81" width="26" style="78"/>
    <col min="82" max="83" width="26" style="40"/>
    <col min="84" max="84" width="26" style="190"/>
    <col min="85" max="86" width="26" style="78"/>
    <col min="87" max="88" width="26" style="40"/>
    <col min="89" max="89" width="26" style="190"/>
    <col min="90" max="92" width="26" style="78"/>
    <col min="93" max="94" width="26" style="40"/>
    <col min="95" max="95" width="26" style="190"/>
    <col min="96" max="98" width="26" style="78"/>
    <col min="99" max="100" width="26" style="40"/>
    <col min="101" max="101" width="26" style="190"/>
    <col min="102" max="103" width="26" style="78"/>
    <col min="104" max="105" width="26" style="40"/>
    <col min="106" max="106" width="26" style="190"/>
    <col min="107" max="109" width="26" style="78"/>
    <col min="110" max="111" width="26" style="40"/>
    <col min="112" max="112" width="26" style="190"/>
    <col min="113" max="115" width="26" style="78"/>
    <col min="116" max="117" width="26" style="40"/>
    <col min="118" max="118" width="26" style="190"/>
    <col min="119" max="120" width="26" style="78"/>
    <col min="121" max="122" width="26" style="40"/>
    <col min="123" max="123" width="26" style="190"/>
    <col min="124" max="125" width="26" style="78"/>
    <col min="126" max="127" width="26" style="40"/>
    <col min="128" max="128" width="26" style="190"/>
    <col min="129" max="131" width="26" style="78"/>
    <col min="132" max="133" width="26" style="40"/>
    <col min="134" max="134" width="26" style="190"/>
    <col min="135" max="136" width="26" style="78"/>
    <col min="137" max="138" width="26" style="40"/>
    <col min="139" max="139" width="26" style="190"/>
    <col min="140" max="141" width="26" style="78"/>
    <col min="142" max="143" width="26" style="40"/>
    <col min="144" max="144" width="26" style="190"/>
    <col min="145" max="159" width="26" style="78"/>
  </cols>
  <sheetData>
    <row r="1" spans="1:160" ht="60">
      <c r="A1" s="161" t="s">
        <v>10</v>
      </c>
      <c r="B1" s="161" t="s">
        <v>11</v>
      </c>
      <c r="C1" s="161" t="s">
        <v>12</v>
      </c>
      <c r="D1" s="161" t="s">
        <v>13</v>
      </c>
      <c r="E1" s="161" t="s">
        <v>14</v>
      </c>
      <c r="F1" s="161" t="s">
        <v>15</v>
      </c>
      <c r="G1" s="161" t="s">
        <v>16</v>
      </c>
      <c r="H1" s="161" t="s">
        <v>17</v>
      </c>
      <c r="I1" s="161" t="s">
        <v>18</v>
      </c>
      <c r="J1" s="161" t="s">
        <v>19</v>
      </c>
      <c r="K1" s="161" t="s">
        <v>20</v>
      </c>
      <c r="L1" s="161" t="s">
        <v>21</v>
      </c>
      <c r="M1" s="178" t="str">
        <f>+CONCATENATE("RACIONES ",L1," ANUALES")</f>
        <v>RACIONES ACEITE VEGETAL ANUALES</v>
      </c>
      <c r="N1" s="188" t="str">
        <f>+CONCATENATE("PRECIO ",L1)</f>
        <v>PRECIO ACEITE VEGETAL</v>
      </c>
      <c r="O1" s="162" t="s">
        <v>22</v>
      </c>
      <c r="P1" s="162" t="s">
        <v>23</v>
      </c>
      <c r="Q1" s="163" t="s">
        <v>24</v>
      </c>
      <c r="R1" s="161" t="s">
        <v>25</v>
      </c>
      <c r="S1" s="178" t="str">
        <f>+CONCATENATE("RACIONES ",R1," ANUALES")</f>
        <v>RACIONES AJÍES CUBANELA ANUALES</v>
      </c>
      <c r="T1" s="188" t="str">
        <f>+CONCATENATE("PRECIO ",R1)</f>
        <v>PRECIO AJÍES CUBANELA</v>
      </c>
      <c r="U1" s="162" t="s">
        <v>26</v>
      </c>
      <c r="V1" s="162" t="s">
        <v>27</v>
      </c>
      <c r="W1" s="161" t="s">
        <v>28</v>
      </c>
      <c r="X1" s="178" t="str">
        <f>+CONCATENATE("RACIONES ",W1," ANUALES")</f>
        <v>RACIONES ARROZ  ANUALES</v>
      </c>
      <c r="Y1" s="188" t="str">
        <f>+CONCATENATE("PRECIO ",W1)</f>
        <v xml:space="preserve">PRECIO ARROZ </v>
      </c>
      <c r="Z1" s="162" t="s">
        <v>29</v>
      </c>
      <c r="AA1" s="162" t="s">
        <v>30</v>
      </c>
      <c r="AB1" s="161" t="s">
        <v>31</v>
      </c>
      <c r="AC1" s="178" t="str">
        <f>+CONCATENATE("RACIONES ",AB1," ANUALES")</f>
        <v>RACIONES ATÚN ENLATADO (ACEITE VEGETAL) ANUALES</v>
      </c>
      <c r="AD1" s="188" t="str">
        <f>+CONCATENATE("PRECIO ",AB1)</f>
        <v>PRECIO ATÚN ENLATADO (ACEITE VEGETAL)</v>
      </c>
      <c r="AE1" s="162" t="s">
        <v>32</v>
      </c>
      <c r="AF1" s="162" t="s">
        <v>33</v>
      </c>
      <c r="AG1" s="163" t="s">
        <v>34</v>
      </c>
      <c r="AH1" s="161" t="s">
        <v>35</v>
      </c>
      <c r="AI1" s="178" t="str">
        <f>+CONCATENATE("RACIONES ",AH1," ANUALES")</f>
        <v>RACIONES AVENA ANUALES</v>
      </c>
      <c r="AJ1" s="188" t="str">
        <f>+CONCATENATE("PRECIO ",AH1)</f>
        <v>PRECIO AVENA</v>
      </c>
      <c r="AK1" s="162" t="s">
        <v>36</v>
      </c>
      <c r="AL1" s="162" t="s">
        <v>37</v>
      </c>
      <c r="AM1" s="161" t="s">
        <v>38</v>
      </c>
      <c r="AN1" s="178" t="str">
        <f>+CONCATENATE("RACIONES ",AM1," ANUALES")</f>
        <v>RACIONES AZÚCAR CREMA  ANUALES</v>
      </c>
      <c r="AO1" s="188" t="str">
        <f>+CONCATENATE("PRECIO ",AM1)</f>
        <v xml:space="preserve">PRECIO AZÚCAR CREMA </v>
      </c>
      <c r="AP1" s="162" t="s">
        <v>39</v>
      </c>
      <c r="AQ1" s="162" t="s">
        <v>40</v>
      </c>
      <c r="AR1" s="163" t="s">
        <v>41</v>
      </c>
      <c r="AS1" s="161" t="s">
        <v>42</v>
      </c>
      <c r="AT1" s="178" t="str">
        <f>+CONCATENATE("RACIONES ",AS1," ANUALES")</f>
        <v>RACIONES BACALAO (FILLETE) ANUALES</v>
      </c>
      <c r="AU1" s="188" t="str">
        <f>+CONCATENATE("PRECIO ",AS1)</f>
        <v>PRECIO BACALAO (FILLETE)</v>
      </c>
      <c r="AV1" s="162" t="s">
        <v>43</v>
      </c>
      <c r="AW1" s="162" t="s">
        <v>44</v>
      </c>
      <c r="AX1" s="163" t="s">
        <v>45</v>
      </c>
      <c r="AY1" s="161" t="s">
        <v>46</v>
      </c>
      <c r="AZ1" s="178" t="str">
        <f>+CONCATENATE("RACIONES ",AY1," ANUALES")</f>
        <v>RACIONES BERENJENA GRANDE ANUALES</v>
      </c>
      <c r="BA1" s="188" t="str">
        <f>+CONCATENATE("PRECIO ",AY1)</f>
        <v>PRECIO BERENJENA GRANDE</v>
      </c>
      <c r="BB1" s="162" t="s">
        <v>47</v>
      </c>
      <c r="BC1" s="162" t="s">
        <v>48</v>
      </c>
      <c r="BD1" s="161" t="s">
        <v>49</v>
      </c>
      <c r="BE1" s="178" t="str">
        <f>+CONCATENATE("RACIONES ",BD1," ANUALES")</f>
        <v>RACIONES CANELA ANUALES</v>
      </c>
      <c r="BF1" s="188" t="str">
        <f>+CONCATENATE("PRECIO ",BD1)</f>
        <v>PRECIO CANELA</v>
      </c>
      <c r="BG1" s="162" t="s">
        <v>50</v>
      </c>
      <c r="BH1" s="162" t="s">
        <v>51</v>
      </c>
      <c r="BI1" s="163" t="s">
        <v>52</v>
      </c>
      <c r="BJ1" s="161" t="s">
        <v>53</v>
      </c>
      <c r="BK1" s="178" t="str">
        <f>+CONCATENATE("RACIONES ",BJ1," ANUALES")</f>
        <v>RACIONES CODITO ANUALES</v>
      </c>
      <c r="BL1" s="188" t="str">
        <f>+CONCATENATE("PRECIO ",BJ1)</f>
        <v>PRECIO CODITO</v>
      </c>
      <c r="BM1" s="162" t="s">
        <v>54</v>
      </c>
      <c r="BN1" s="162" t="s">
        <v>55</v>
      </c>
      <c r="BO1" s="161" t="s">
        <v>56</v>
      </c>
      <c r="BP1" s="178" t="str">
        <f>+CONCATENATE("RACIONES ",BO1," ANUALES")</f>
        <v>RACIONES CEBOLLA ROJA ANUALES</v>
      </c>
      <c r="BQ1" s="188" t="str">
        <f>+CONCATENATE("PRECIO ",BO1)</f>
        <v>PRECIO CEBOLLA ROJA</v>
      </c>
      <c r="BR1" s="162" t="s">
        <v>57</v>
      </c>
      <c r="BS1" s="162" t="s">
        <v>58</v>
      </c>
      <c r="BT1" s="161" t="s">
        <v>59</v>
      </c>
      <c r="BU1" s="178" t="str">
        <f>+CONCATENATE("RACIONES ",BT1," ANUALES")</f>
        <v>RACIONES GALLETA SALADA ANUALES</v>
      </c>
      <c r="BV1" s="188" t="str">
        <f>+CONCATENATE("PRECIO ",BT1)</f>
        <v>PRECIO GALLETA SALADA</v>
      </c>
      <c r="BW1" s="162" t="s">
        <v>60</v>
      </c>
      <c r="BX1" s="162" t="s">
        <v>61</v>
      </c>
      <c r="BY1" s="161" t="s">
        <v>62</v>
      </c>
      <c r="BZ1" s="178" t="str">
        <f>+CONCATENATE("RACIONES ",BY1," ANUALES")</f>
        <v>RACIONES GUINEO MADURO ANUALES</v>
      </c>
      <c r="CA1" s="188" t="str">
        <f>+CONCATENATE("PRECIO ",BY1)</f>
        <v>PRECIO GUINEO MADURO</v>
      </c>
      <c r="CB1" s="162" t="s">
        <v>63</v>
      </c>
      <c r="CC1" s="162" t="s">
        <v>64</v>
      </c>
      <c r="CD1" s="161" t="s">
        <v>65</v>
      </c>
      <c r="CE1" s="178" t="str">
        <f>+CONCATENATE("RACIONES ",CD1," ANUALES")</f>
        <v>RACIONES GUINEOS VERDES  ANUALES</v>
      </c>
      <c r="CF1" s="188" t="str">
        <f>+CONCATENATE("PRECIO ",CD1)</f>
        <v xml:space="preserve">PRECIO GUINEOS VERDES </v>
      </c>
      <c r="CG1" s="162" t="s">
        <v>66</v>
      </c>
      <c r="CH1" s="162" t="s">
        <v>67</v>
      </c>
      <c r="CI1" s="161" t="s">
        <v>68</v>
      </c>
      <c r="CJ1" s="178" t="str">
        <f>+CONCATENATE("RACIONES ",CI1," ANUALES")</f>
        <v>RACIONES GUANDÚLES VERDES (ENLATADO) ANUALES</v>
      </c>
      <c r="CK1" s="188" t="str">
        <f>+CONCATENATE("PRECIO ",CI1)</f>
        <v>PRECIO GUANDÚLES VERDES (ENLATADO)</v>
      </c>
      <c r="CL1" s="162" t="s">
        <v>69</v>
      </c>
      <c r="CM1" s="162" t="s">
        <v>70</v>
      </c>
      <c r="CN1" s="163" t="s">
        <v>71</v>
      </c>
      <c r="CO1" s="161" t="s">
        <v>72</v>
      </c>
      <c r="CP1" s="178" t="str">
        <f>+CONCATENATE("RACIONES ",CO1," ANUALES")</f>
        <v>RACIONES MAÍZ  ANUALES</v>
      </c>
      <c r="CQ1" s="188" t="str">
        <f>+CONCATENATE("PRECIO ",CO1)</f>
        <v xml:space="preserve">PRECIO MAÍZ </v>
      </c>
      <c r="CR1" s="162" t="s">
        <v>73</v>
      </c>
      <c r="CS1" s="162" t="s">
        <v>74</v>
      </c>
      <c r="CT1" s="163" t="s">
        <v>75</v>
      </c>
      <c r="CU1" s="161" t="s">
        <v>76</v>
      </c>
      <c r="CV1" s="178" t="str">
        <f>+CONCATENATE("RACIONES ",CU1," ANUALES")</f>
        <v>RACIONES HUEVO ANUALES</v>
      </c>
      <c r="CW1" s="188" t="str">
        <f>+CONCATENATE("PRECIO ",CU1)</f>
        <v>PRECIO HUEVO</v>
      </c>
      <c r="CX1" s="162" t="s">
        <v>77</v>
      </c>
      <c r="CY1" s="162" t="s">
        <v>78</v>
      </c>
      <c r="CZ1" s="161" t="s">
        <v>79</v>
      </c>
      <c r="DA1" s="178" t="str">
        <f>+CONCATENATE("RACIONES ",CZ1," ANUALES")</f>
        <v>RACIONES HABICHUELA ROJAS (ENLATADA) ANUALES</v>
      </c>
      <c r="DB1" s="188" t="str">
        <f>+CONCATENATE("PRECIO ",CZ1)</f>
        <v>PRECIO HABICHUELA ROJAS (ENLATADA)</v>
      </c>
      <c r="DC1" s="162" t="s">
        <v>80</v>
      </c>
      <c r="DD1" s="162" t="s">
        <v>81</v>
      </c>
      <c r="DE1" s="163" t="s">
        <v>82</v>
      </c>
      <c r="DF1" s="161" t="s">
        <v>83</v>
      </c>
      <c r="DG1" s="178" t="str">
        <f>+CONCATENATE("RACIONES ",DF1," ANUALES")</f>
        <v>RACIONES MANTEQUILLA ANUALES</v>
      </c>
      <c r="DH1" s="188" t="str">
        <f>+CONCATENATE("PRECIO ",DF1)</f>
        <v>PRECIO MANTEQUILLA</v>
      </c>
      <c r="DI1" s="162" t="s">
        <v>84</v>
      </c>
      <c r="DJ1" s="162" t="s">
        <v>85</v>
      </c>
      <c r="DK1" s="163" t="s">
        <v>86</v>
      </c>
      <c r="DL1" s="161" t="s">
        <v>87</v>
      </c>
      <c r="DM1" s="178" t="str">
        <f>+CONCATENATE("RACIONES ",DL1," ANUALES")</f>
        <v>RACIONES PLÁTANO VERDE (GRANDE BARAHONERO)  ANUALES</v>
      </c>
      <c r="DN1" s="188" t="str">
        <f>+CONCATENATE("PRECIO ",DL1)</f>
        <v xml:space="preserve">PRECIO PLÁTANO VERDE (GRANDE BARAHONERO) </v>
      </c>
      <c r="DO1" s="162" t="s">
        <v>88</v>
      </c>
      <c r="DP1" s="162" t="s">
        <v>89</v>
      </c>
      <c r="DQ1" s="161" t="s">
        <v>90</v>
      </c>
      <c r="DR1" s="178" t="str">
        <f>+CONCATENATE("RACIONES ",DQ1," ANUALES")</f>
        <v>RACIONES SARDINA ANUALES</v>
      </c>
      <c r="DS1" s="188" t="str">
        <f>+CONCATENATE("PRECIO ",DQ1)</f>
        <v>PRECIO SARDINA</v>
      </c>
      <c r="DT1" s="162" t="s">
        <v>91</v>
      </c>
      <c r="DU1" s="162" t="s">
        <v>92</v>
      </c>
      <c r="DV1" s="161" t="s">
        <v>93</v>
      </c>
      <c r="DW1" s="178" t="str">
        <f>+CONCATENATE("RACIONES ",DV1," ANUALES")</f>
        <v>RACIONES SAL YODADA ANUALES</v>
      </c>
      <c r="DX1" s="188" t="str">
        <f>+CONCATENATE("PRECIO ",DV1)</f>
        <v>PRECIO SAL YODADA</v>
      </c>
      <c r="DY1" s="162" t="s">
        <v>94</v>
      </c>
      <c r="DZ1" s="162" t="s">
        <v>95</v>
      </c>
      <c r="EA1" s="163" t="s">
        <v>96</v>
      </c>
      <c r="EB1" s="161" t="s">
        <v>97</v>
      </c>
      <c r="EC1" s="178" t="str">
        <f>+CONCATENATE("RACIONES ",EB1," ANUALES")</f>
        <v>RACIONES TOMATE ANUALES</v>
      </c>
      <c r="ED1" s="188" t="str">
        <f>+CONCATENATE("PRECIO ",EB1)</f>
        <v>PRECIO TOMATE</v>
      </c>
      <c r="EE1" s="162" t="s">
        <v>98</v>
      </c>
      <c r="EF1" s="162" t="s">
        <v>99</v>
      </c>
      <c r="EG1" s="161" t="s">
        <v>100</v>
      </c>
      <c r="EH1" s="178" t="str">
        <f>+CONCATENATE("RACIONES ",EG1," ANUALES")</f>
        <v>RACIONES TAYOTA ANUALES</v>
      </c>
      <c r="EI1" s="188" t="str">
        <f>+CONCATENATE("PRECIO ",EG1)</f>
        <v>PRECIO TAYOTA</v>
      </c>
      <c r="EJ1" s="162" t="s">
        <v>101</v>
      </c>
      <c r="EK1" s="162" t="s">
        <v>102</v>
      </c>
      <c r="EL1" s="161" t="s">
        <v>103</v>
      </c>
      <c r="EM1" s="178" t="str">
        <f>+CONCATENATE("RACIONES ",EL1," ANUALES")</f>
        <v>RACIONES ZANAHORIA  ANUALES</v>
      </c>
      <c r="EN1" s="188" t="str">
        <f>+CONCATENATE("PRECIO ",EL1)</f>
        <v xml:space="preserve">PRECIO ZANAHORIA </v>
      </c>
      <c r="EO1" s="162" t="s">
        <v>104</v>
      </c>
      <c r="EP1" s="162" t="s">
        <v>105</v>
      </c>
      <c r="EQ1" s="104" t="s">
        <v>116</v>
      </c>
      <c r="ER1" s="162" t="s">
        <v>117</v>
      </c>
      <c r="ES1" s="104" t="s">
        <v>118</v>
      </c>
      <c r="ET1" s="162" t="s">
        <v>119</v>
      </c>
      <c r="EU1" s="104" t="s">
        <v>120</v>
      </c>
      <c r="EV1" s="162" t="s">
        <v>121</v>
      </c>
      <c r="EW1" s="104" t="s">
        <v>122</v>
      </c>
      <c r="EX1" s="162" t="s">
        <v>123</v>
      </c>
      <c r="EY1" s="104" t="s">
        <v>124</v>
      </c>
      <c r="EZ1" s="162" t="s">
        <v>125</v>
      </c>
      <c r="FA1" s="104" t="s">
        <v>126</v>
      </c>
      <c r="FB1" s="180" t="s">
        <v>127</v>
      </c>
      <c r="FC1" s="180" t="s">
        <v>128</v>
      </c>
      <c r="FD1" s="179" t="s">
        <v>129</v>
      </c>
    </row>
    <row r="2" spans="1:160">
      <c r="A2" s="37">
        <v>1</v>
      </c>
      <c r="B2" s="37">
        <v>1</v>
      </c>
      <c r="C2" s="26" t="s">
        <v>131</v>
      </c>
      <c r="D2" s="37">
        <v>1200525093</v>
      </c>
      <c r="E2" s="37" t="str">
        <f>+VLOOKUP(D2,'INFORMACION DE PROVEEDORES'!C:I,2,0)</f>
        <v>012-0052509-3</v>
      </c>
      <c r="F2" s="26" t="str">
        <f>+VLOOKUP(D2,'INFORMACION DE PROVEEDORES'!C:J,4,0)</f>
        <v>ALCIDES MONTILLA HERNANDEZ</v>
      </c>
      <c r="G2" s="37" t="str">
        <f>+VLOOKUP(D2,'INFORMACION DE PROVEEDORES'!C:K,5,0)</f>
        <v>012-0052509-3</v>
      </c>
      <c r="H2" s="26" t="str">
        <f>+VLOOKUP(D2,'INFORMACION DE PROVEEDORES'!C:L,7,0)</f>
        <v xml:space="preserve">DIEGO DE VELASQUEZ, ESQUINA DUARTE, SAN JUAN DE LA MAGUANA </v>
      </c>
      <c r="I2" s="37" t="str">
        <f>+VLOOKUP(D2,'INFORMACION DE PROVEEDORES'!C:M,3,0)</f>
        <v xml:space="preserve"> FÍSICA</v>
      </c>
      <c r="J2" s="37">
        <v>5</v>
      </c>
      <c r="K2" s="37">
        <v>256</v>
      </c>
      <c r="L2" s="37">
        <v>47</v>
      </c>
      <c r="M2" s="37">
        <f>+L2*20</f>
        <v>940</v>
      </c>
      <c r="N2" s="189">
        <v>69.81</v>
      </c>
      <c r="O2" s="80">
        <f>+L2*'PRECIOS SEGUN ADJ. (FRONTERIZO)'!$B$2*'PRECIOS SEGUN ADJ. (FRONTERIZO)'!$C$2</f>
        <v>65621.400000000009</v>
      </c>
      <c r="P2" s="80" t="e" vm="1">
        <f>+[4]!NumLetras(O2,"PESO","PESOS DOMINICANOS","$EE $m CON #d/100 CENTAVOS")</f>
        <v>#VALUE!</v>
      </c>
      <c r="Q2" s="80">
        <f>+ROUND(O2*0.16,2)</f>
        <v>10499.42</v>
      </c>
      <c r="R2" s="37">
        <v>14</v>
      </c>
      <c r="S2" s="37">
        <f t="shared" ref="S2:S65" si="0">+R2*20</f>
        <v>280</v>
      </c>
      <c r="T2" s="189">
        <v>31.5</v>
      </c>
      <c r="U2" s="80">
        <f>+R2*'PRECIOS SEGUN ADJ. (FRONTERIZO)'!$B$3*'PRECIOS SEGUN ADJ. (FRONTERIZO)'!$C$3</f>
        <v>8820</v>
      </c>
      <c r="V2" s="80" t="e" vm="1">
        <f>+[4]!NumLetras(U2,"PESO","PESOS DOMINICANOS","$EE $m CON #d/100 CENTAVOS")</f>
        <v>#VALUE!</v>
      </c>
      <c r="W2" s="37">
        <v>0</v>
      </c>
      <c r="X2" s="37">
        <f t="shared" ref="X2:X65" si="1">+W2*20</f>
        <v>0</v>
      </c>
      <c r="Y2" s="189">
        <v>25.2</v>
      </c>
      <c r="Z2" s="80">
        <f>+W2*'PRECIOS SEGUN ADJ. (FRONTERIZO)'!$B$4*'PRECIOS SEGUN ADJ. (FRONTERIZO)'!$C$4</f>
        <v>0</v>
      </c>
      <c r="AA2" s="80" t="e" vm="1">
        <f>+[4]!NumLetras(Z2,"PESO","PESOS DOMINICANOS","$EE $m CON #d/100 CENTAVOS")</f>
        <v>#VALUE!</v>
      </c>
      <c r="AB2" s="37">
        <v>80</v>
      </c>
      <c r="AC2" s="37">
        <f t="shared" ref="AC2:AC65" si="2">+AB2*20</f>
        <v>1600</v>
      </c>
      <c r="AD2" s="189">
        <v>87.91</v>
      </c>
      <c r="AE2" s="80">
        <f>+AB2*'PRECIOS SEGUN ADJ. (FRONTERIZO)'!$B$5*'PRECIOS SEGUN ADJ. (FRONTERIZO)'!$C$5</f>
        <v>140656</v>
      </c>
      <c r="AF2" s="80" t="e" vm="1">
        <f>+[4]!NumLetras(AE2,"PESO","PESOS DOMINICANOS","$EE $m CON #d/100 CENTAVOS")</f>
        <v>#VALUE!</v>
      </c>
      <c r="AG2" s="80">
        <f>+ROUND(AE2*0.18,2)</f>
        <v>25318.080000000002</v>
      </c>
      <c r="AH2" s="37">
        <v>97</v>
      </c>
      <c r="AI2" s="37">
        <f t="shared" ref="AI2:AI65" si="3">+AH2*20</f>
        <v>1940</v>
      </c>
      <c r="AJ2" s="189">
        <v>53.95000000000001</v>
      </c>
      <c r="AK2" s="80">
        <f>+AH2*'PRECIOS SEGUN ADJ. (FRONTERIZO)'!$B$6*'PRECIOS SEGUN ADJ. (FRONTERIZO)'!$C$6</f>
        <v>104663.00000000001</v>
      </c>
      <c r="AL2" s="80" t="e" vm="1">
        <f>+[4]!NumLetras(AK2,"PESO","PESOS DOMINICANOS","$EE $m CON #d/100 CENTAVOS")</f>
        <v>#VALUE!</v>
      </c>
      <c r="AM2" s="37">
        <v>14</v>
      </c>
      <c r="AN2" s="37">
        <f t="shared" ref="AN2:AN65" si="4">+AM2*20</f>
        <v>280</v>
      </c>
      <c r="AO2" s="189">
        <v>25.04</v>
      </c>
      <c r="AP2" s="80">
        <f>+AM2*'PRECIOS SEGUN ADJ. (FRONTERIZO)'!$B$7*'PRECIOS SEGUN ADJ. (FRONTERIZO)'!$C$7</f>
        <v>7011.2</v>
      </c>
      <c r="AQ2" s="80" t="e" vm="1">
        <f>+[4]!NumLetras(AP2,"PESO","PESOS DOMINICANOS","$EE $m CON #d/100 CENTAVOS")</f>
        <v>#VALUE!</v>
      </c>
      <c r="AR2" s="80">
        <f>+ROUND(AP2*0.16,2)</f>
        <v>1121.79</v>
      </c>
      <c r="AS2" s="37">
        <v>29</v>
      </c>
      <c r="AT2" s="37">
        <f t="shared" ref="AT2:AT65" si="5">+AS2*20</f>
        <v>580</v>
      </c>
      <c r="AU2" s="189">
        <v>290.85000000000002</v>
      </c>
      <c r="AV2" s="80">
        <f>+AS2*'PRECIOS SEGUN ADJ. (FRONTERIZO)'!$B$8*'PRECIOS SEGUN ADJ. (FRONTERIZO)'!$C$8</f>
        <v>168693.00000000003</v>
      </c>
      <c r="AW2" s="80" t="e" vm="1">
        <f>+[4]!NumLetras(AV2,"PESO","PESOS DOMINICANOS","$EE $m CON #d/100 CENTAVOS")</f>
        <v>#VALUE!</v>
      </c>
      <c r="AX2" s="80">
        <f>+ROUND(AV2*0.18,2)</f>
        <v>30364.74</v>
      </c>
      <c r="AY2" s="37">
        <v>0</v>
      </c>
      <c r="AZ2" s="37">
        <f t="shared" ref="AZ2:AZ65" si="6">+AY2*20</f>
        <v>0</v>
      </c>
      <c r="BA2" s="189">
        <v>18.899999999999999</v>
      </c>
      <c r="BB2" s="80">
        <f>+AY2*'PRECIOS SEGUN ADJ. (FRONTERIZO)'!$B$9*'PRECIOS SEGUN ADJ. (FRONTERIZO)'!$C$9</f>
        <v>0</v>
      </c>
      <c r="BC2" s="80" t="e" vm="1">
        <f>+[4]!NumLetras(BB2,"PESO","PESOS DOMINICANOS","$EE $m CON #d/100 CENTAVOS")</f>
        <v>#VALUE!</v>
      </c>
      <c r="BD2" s="37">
        <v>7</v>
      </c>
      <c r="BE2" s="37">
        <f t="shared" ref="BE2:BE65" si="7">+BD2*20</f>
        <v>140</v>
      </c>
      <c r="BF2" s="189">
        <v>140.38</v>
      </c>
      <c r="BG2" s="80">
        <f>+BD2*'PRECIOS SEGUN ADJ. (FRONTERIZO)'!$B$10*'PRECIOS SEGUN ADJ. (FRONTERIZO)'!$C$10</f>
        <v>19653.2</v>
      </c>
      <c r="BH2" s="80" t="e" vm="1">
        <f>+[4]!NumLetras(BG2,"PESO","PESOS DOMINICANOS","$EE $m CON #d/100 CENTAVOS")</f>
        <v>#VALUE!</v>
      </c>
      <c r="BI2" s="80">
        <f>+ROUND(BG2*0.18,2)</f>
        <v>3537.58</v>
      </c>
      <c r="BJ2" s="37">
        <v>0</v>
      </c>
      <c r="BK2" s="37">
        <f t="shared" ref="BK2:BK65" si="8">+BJ2*20</f>
        <v>0</v>
      </c>
      <c r="BL2" s="189">
        <v>31.459999999999997</v>
      </c>
      <c r="BM2" s="80">
        <f>+BJ2*'PRECIOS SEGUN ADJ. (FRONTERIZO)'!$B$11*'PRECIOS SEGUN ADJ. (FRONTERIZO)'!$C$11</f>
        <v>0</v>
      </c>
      <c r="BN2" s="80" t="e" vm="1">
        <f>+[4]!NumLetras(BM2,"PESO","PESOS DOMINICANOS","$EE $m CON #d/100 CENTAVOS")</f>
        <v>#VALUE!</v>
      </c>
      <c r="BO2" s="37">
        <v>25</v>
      </c>
      <c r="BP2" s="37">
        <f t="shared" ref="BP2:BP65" si="9">+BO2*20</f>
        <v>500</v>
      </c>
      <c r="BQ2" s="189">
        <v>65</v>
      </c>
      <c r="BR2" s="80">
        <f>+BO2*'PRECIOS SEGUN ADJ. (FRONTERIZO)'!$B$12*'PRECIOS SEGUN ADJ. (FRONTERIZO)'!$C$12</f>
        <v>32500</v>
      </c>
      <c r="BS2" s="80" t="e" vm="1">
        <f>+[4]!NumLetras(BR2,"PESO","PESOS DOMINICANOS","$EE $m CON #d/100 CENTAVOS")</f>
        <v>#VALUE!</v>
      </c>
      <c r="BT2" s="37">
        <v>0</v>
      </c>
      <c r="BU2" s="37">
        <f t="shared" ref="BU2:BU65" si="10">+BT2*20</f>
        <v>0</v>
      </c>
      <c r="BV2" s="189">
        <v>5.5</v>
      </c>
      <c r="BW2" s="80">
        <f>+BT2*'PRECIOS SEGUN ADJ. (FRONTERIZO)'!$B$13*'PRECIOS SEGUN ADJ. (FRONTERIZO)'!$C$13</f>
        <v>0</v>
      </c>
      <c r="BX2" s="80" t="e" vm="1">
        <f>+[4]!NumLetras(BW2,"PESO","PESOS DOMINICANOS","$EE $m CON #d/100 CENTAVOS")</f>
        <v>#VALUE!</v>
      </c>
      <c r="BY2" s="37">
        <v>512</v>
      </c>
      <c r="BZ2" s="37">
        <f t="shared" ref="BZ2:BZ65" si="11">+BY2*20</f>
        <v>10240</v>
      </c>
      <c r="CA2" s="189">
        <v>7.15</v>
      </c>
      <c r="CB2" s="80">
        <f>+BY2*'PRECIOS SEGUN ADJ. (FRONTERIZO)'!$B$14*'PRECIOS SEGUN ADJ. (FRONTERIZO)'!$C$14</f>
        <v>73216</v>
      </c>
      <c r="CC2" s="80" t="e" vm="1">
        <f>+[4]!NumLetras(CB2,"PESO","PESOS DOMINICANOS","$EE $m CON #d/100 CENTAVOS")</f>
        <v>#VALUE!</v>
      </c>
      <c r="CD2" s="37">
        <v>1024</v>
      </c>
      <c r="CE2" s="37">
        <f t="shared" ref="CE2:CE65" si="12">+CD2*20</f>
        <v>20480</v>
      </c>
      <c r="CF2" s="189">
        <v>6.8400000000000007</v>
      </c>
      <c r="CG2" s="80">
        <f>+CD2*'PRECIOS SEGUN ADJ. (FRONTERIZO)'!$B$15*'PRECIOS SEGUN ADJ. (FRONTERIZO)'!$C$15</f>
        <v>140083.20000000001</v>
      </c>
      <c r="CH2" s="80" t="e" vm="1">
        <f>+[4]!NumLetras(CG2,"PESO","PESOS DOMINICANOS","$EE $m CON #d/100 CENTAVOS")</f>
        <v>#VALUE!</v>
      </c>
      <c r="CI2" s="37">
        <v>0</v>
      </c>
      <c r="CJ2" s="37">
        <f t="shared" ref="CJ2:CJ65" si="13">+CI2*20</f>
        <v>0</v>
      </c>
      <c r="CK2" s="189">
        <v>60</v>
      </c>
      <c r="CL2" s="80">
        <f>+CI2*'PRECIOS SEGUN ADJ. (FRONTERIZO)'!$B$16*'PRECIOS SEGUN ADJ. (FRONTERIZO)'!$C$16</f>
        <v>0</v>
      </c>
      <c r="CM2" s="80" t="e" vm="1">
        <f>+[4]!NumLetras(CL2,"PESO","PESOS DOMINICANOS","$EE $m CON #d/100 CENTAVOS")</f>
        <v>#VALUE!</v>
      </c>
      <c r="CN2" s="80">
        <f>+ROUND(CL2*0.18,2)</f>
        <v>0</v>
      </c>
      <c r="CO2" s="37">
        <v>0</v>
      </c>
      <c r="CP2" s="37">
        <f t="shared" ref="CP2:CP65" si="14">+CO2*20</f>
        <v>0</v>
      </c>
      <c r="CQ2" s="189">
        <v>55.649999999999991</v>
      </c>
      <c r="CR2" s="80">
        <f>+CO2*'PRECIOS SEGUN ADJ. (FRONTERIZO)'!$B$17*'PRECIOS SEGUN ADJ. (FRONTERIZO)'!$C$17</f>
        <v>0</v>
      </c>
      <c r="CS2" s="80" t="e" vm="1">
        <f>+[4]!NumLetras(CR2,"PESO","PESOS DOMINICANOS","$EE $m CON #d/100 CENTAVOS")</f>
        <v>#VALUE!</v>
      </c>
      <c r="CT2" s="80">
        <f>+ROUND(CR2*0.18,2)</f>
        <v>0</v>
      </c>
      <c r="CU2" s="37">
        <v>512</v>
      </c>
      <c r="CV2" s="37">
        <f t="shared" ref="CV2:CV65" si="15">+CU2*20</f>
        <v>10240</v>
      </c>
      <c r="CW2" s="189">
        <v>6.6</v>
      </c>
      <c r="CX2" s="80">
        <f>+CU2*'PRECIOS SEGUN ADJ. (FRONTERIZO)'!$B$18*'PRECIOS SEGUN ADJ. (FRONTERIZO)'!$C$18</f>
        <v>67584</v>
      </c>
      <c r="CY2" s="80" t="e" vm="1">
        <f>+[4]!NumLetras(CX2,"PESO","PESOS DOMINICANOS","$EE $m CON #d/100 CENTAVOS")</f>
        <v>#VALUE!</v>
      </c>
      <c r="CZ2" s="37">
        <v>0</v>
      </c>
      <c r="DA2" s="37">
        <f t="shared" ref="DA2:DA65" si="16">+CZ2*20</f>
        <v>0</v>
      </c>
      <c r="DB2" s="189">
        <v>65.75</v>
      </c>
      <c r="DC2" s="80">
        <f>+CZ2*'PRECIOS SEGUN ADJ. (FRONTERIZO)'!$B$19*'PRECIOS SEGUN ADJ. (FRONTERIZO)'!$C$19</f>
        <v>0</v>
      </c>
      <c r="DD2" s="80" t="e" vm="1">
        <f>+[4]!NumLetras(DC2,"PESO","PESOS DOMINICANOS","$EE $m CON #d/100 CENTAVOS")</f>
        <v>#VALUE!</v>
      </c>
      <c r="DE2" s="80">
        <f>+ROUND(DC2*0.18,2)</f>
        <v>0</v>
      </c>
      <c r="DF2" s="37">
        <v>14</v>
      </c>
      <c r="DG2" s="37">
        <f t="shared" ref="DG2:DG65" si="17">+DF2*20</f>
        <v>280</v>
      </c>
      <c r="DH2" s="189">
        <v>82.59999999999998</v>
      </c>
      <c r="DI2" s="80">
        <f>+DF2*'PRECIOS SEGUN ADJ. (FRONTERIZO)'!$B$20*'PRECIOS SEGUN ADJ. (FRONTERIZO)'!$C$20</f>
        <v>23127.999999999996</v>
      </c>
      <c r="DJ2" s="80" t="e" vm="1">
        <f>+[4]!NumLetras(DI2,"PESO","PESOS DOMINICANOS","$EE $m CON #d/100 CENTAVOS")</f>
        <v>#VALUE!</v>
      </c>
      <c r="DK2" s="80">
        <f>+ROUND(DI2*0.18,2)</f>
        <v>4163.04</v>
      </c>
      <c r="DL2" s="37">
        <v>1024</v>
      </c>
      <c r="DM2" s="37">
        <f t="shared" ref="DM2:DM65" si="18">+DL2*20</f>
        <v>20480</v>
      </c>
      <c r="DN2" s="189">
        <v>22</v>
      </c>
      <c r="DO2" s="80">
        <f>+DL2*'PRECIOS SEGUN ADJ. (FRONTERIZO)'!$B$21*'PRECIOS SEGUN ADJ. (FRONTERIZO)'!$C$21</f>
        <v>450560</v>
      </c>
      <c r="DP2" s="80" t="e" vm="1">
        <f>+[4]!NumLetras(DO2,"PESO","PESOS DOMINICANOS","$EE $m CON #d/100 CENTAVOS")</f>
        <v>#VALUE!</v>
      </c>
      <c r="DQ2" s="37">
        <v>58</v>
      </c>
      <c r="DR2" s="37">
        <f t="shared" ref="DR2:DR65" si="19">+DQ2*20</f>
        <v>1160</v>
      </c>
      <c r="DS2" s="189">
        <v>80.849999999999994</v>
      </c>
      <c r="DT2" s="80">
        <f>+DQ2*'PRECIOS SEGUN ADJ. (FRONTERIZO)'!$B$22*'PRECIOS SEGUN ADJ. (FRONTERIZO)'!$C$22</f>
        <v>93785.999999999985</v>
      </c>
      <c r="DU2" s="80" t="e" vm="1">
        <f>+[4]!NumLetras(DT2,"PESO","PESOS DOMINICANOS","$EE $m CON #d/100 CENTAVOS")</f>
        <v>#VALUE!</v>
      </c>
      <c r="DV2" s="37">
        <v>28</v>
      </c>
      <c r="DW2" s="37">
        <f t="shared" ref="DW2:DW65" si="20">+DV2*20</f>
        <v>560</v>
      </c>
      <c r="DX2" s="189">
        <v>21.83</v>
      </c>
      <c r="DY2" s="80">
        <f>+DV2*'PRECIOS SEGUN ADJ. (FRONTERIZO)'!$B$23*'PRECIOS SEGUN ADJ. (FRONTERIZO)'!$C$23</f>
        <v>12224.8</v>
      </c>
      <c r="DZ2" s="80" t="e" vm="1">
        <f>+[4]!NumLetras(DY2,"PESO","PESOS DOMINICANOS","$EE $m CON #d/100 CENTAVOS")</f>
        <v>#VALUE!</v>
      </c>
      <c r="EA2" s="80">
        <f>+ROUND(DY2*0.18,2)</f>
        <v>2200.46</v>
      </c>
      <c r="EB2" s="37">
        <v>82</v>
      </c>
      <c r="EC2" s="37">
        <f t="shared" ref="EC2:EC65" si="21">+EB2*20</f>
        <v>1640</v>
      </c>
      <c r="ED2" s="189">
        <v>33</v>
      </c>
      <c r="EE2" s="80">
        <f>+EB2*'PRECIOS SEGUN ADJ. (FRONTERIZO)'!$B$24*'PRECIOS SEGUN ADJ. (FRONTERIZO)'!$C$24</f>
        <v>54120</v>
      </c>
      <c r="EF2" s="80" t="e" vm="1">
        <f>+[4]!NumLetras(EE2,"PESO","PESOS DOMINICANOS","$EE $m CON #d/100 CENTAVOS")</f>
        <v>#VALUE!</v>
      </c>
      <c r="EG2" s="37">
        <v>0</v>
      </c>
      <c r="EH2" s="37">
        <f t="shared" ref="EH2:EH65" si="22">+EG2*20</f>
        <v>0</v>
      </c>
      <c r="EI2" s="189">
        <v>15.789999999999997</v>
      </c>
      <c r="EJ2" s="80">
        <f>+EG2*'PRECIOS SEGUN ADJ. (FRONTERIZO)'!$B$25*'PRECIOS SEGUN ADJ. (FRONTERIZO)'!$C$25</f>
        <v>0</v>
      </c>
      <c r="EK2" s="80" t="e" vm="1">
        <f>+[4]!NumLetras(EJ2,"PESO","PESOS DOMINICANOS","$EE $m CON #d/100 CENTAVOS")</f>
        <v>#VALUE!</v>
      </c>
      <c r="EL2" s="37">
        <v>0</v>
      </c>
      <c r="EM2" s="37">
        <f t="shared" ref="EM2:EM65" si="23">+EL2*20</f>
        <v>0</v>
      </c>
      <c r="EN2" s="189">
        <v>31.5</v>
      </c>
      <c r="EO2" s="80">
        <f>+EL2*'PRECIOS SEGUN ADJ. (FRONTERIZO)'!$B$26*'PRECIOS SEGUN ADJ. (FRONTERIZO)'!$C$26</f>
        <v>0</v>
      </c>
      <c r="EP2" s="80" t="e" vm="1">
        <f>+[4]!NumLetras(EO2,"PESO","PESOS DOMINICANOS","$EE $m CON #d/100 CENTAVOS")</f>
        <v>#VALUE!</v>
      </c>
      <c r="EQ2" s="80">
        <f t="shared" ref="EQ2:EQ33" si="24">+O2+U2+Z2+AE2+AK2+AP2+AV2+BB2+BG2+BM2+BR2+BW2+CB2+CG2+CL2+CR2+CX2+DC2+DI2+DO2+DT2+DY2+EE2+EJ2+EO2</f>
        <v>1462319.8</v>
      </c>
      <c r="ER2" s="80" t="e" vm="1">
        <f>+[4]!NumLetras(EQ2,"PESO","PESOS DOMINICANOS","$EE $m CON #d/100 CENTAVOS")</f>
        <v>#VALUE!</v>
      </c>
      <c r="ES2" s="80">
        <f t="shared" ref="ES2:ES33" si="25">+Q2+AG2+AR2+AX2+BI2+CN2+CT2+DE2+DK2+EA2</f>
        <v>77205.11</v>
      </c>
      <c r="ET2" s="80" t="e" vm="1">
        <f>+[4]!NumLetras(ES2,"PESO","PESOS DOMINICANOS","$EE $m CON #d/100 CENTAVOS")</f>
        <v>#VALUE!</v>
      </c>
      <c r="EU2" s="80">
        <f>+EQ2-ES2</f>
        <v>1385114.69</v>
      </c>
      <c r="EV2" s="80" t="e" vm="1">
        <f>+[4]!NumLetras(EU2,"PESO","PESOS DOMINICANOS","$EE $m CON #d/100 CENTAVOS")</f>
        <v>#VALUE!</v>
      </c>
      <c r="EW2" s="80">
        <f>+ROUND(EQ2*0.2,2)</f>
        <v>292463.96000000002</v>
      </c>
      <c r="EX2" s="80" t="e" vm="1">
        <f>+[4]!NumLetras(EW2,"PESO","PESOS DOMINICANOS","$EE $m CON #d/100 CENTAVOS")</f>
        <v>#VALUE!</v>
      </c>
      <c r="EY2" s="80">
        <f>+ROUND(EQ2*0.01,2)</f>
        <v>14623.2</v>
      </c>
      <c r="EZ2" s="80" t="e" vm="1">
        <f>+[4]!NumLetras(EY2,"PESO","PESOS DOMINICANOS","$EE $m CON #d/100 CENTAVOS")</f>
        <v>#VALUE!</v>
      </c>
      <c r="FA2" s="80"/>
      <c r="FB2" s="80">
        <f>+EQ2-EW2</f>
        <v>1169855.8400000001</v>
      </c>
      <c r="FC2" s="80" t="e" vm="1">
        <f>+[4]!NumLetras(FB2,"PESO","PESOS DOMINICANOS","$EE $m CON #d/100 CENTAVOS")</f>
        <v>#VALUE!</v>
      </c>
      <c r="FD2" s="37" t="str">
        <f>+VLOOKUP(D2,'FRONTERIZO XENIA'!F:G,2,0)</f>
        <v>F-10</v>
      </c>
    </row>
    <row r="3" spans="1:160">
      <c r="A3" s="37">
        <v>2</v>
      </c>
      <c r="B3" s="37">
        <v>2</v>
      </c>
      <c r="C3" s="26" t="s">
        <v>155</v>
      </c>
      <c r="D3" s="37">
        <v>7300170482</v>
      </c>
      <c r="E3" s="37" t="str">
        <f>+VLOOKUP(D3,'INFORMACION DE PROVEEDORES'!C:I,2,0)</f>
        <v>073-0017048-2</v>
      </c>
      <c r="F3" s="26" t="str">
        <f>+VLOOKUP(D3,'INFORMACION DE PROVEEDORES'!C:J,4,0)</f>
        <v>ALEX ELPIDIO CARRASCO PERALTA</v>
      </c>
      <c r="G3" s="37" t="str">
        <f>+VLOOKUP(D3,'INFORMACION DE PROVEEDORES'!C:K,5,0)</f>
        <v>073-0017048-2</v>
      </c>
      <c r="H3" s="26" t="str">
        <f>+VLOOKUP(D3,'INFORMACION DE PROVEEDORES'!C:L,7,0)</f>
        <v>DISTRITO SANTIAGO DE LA CRUZ, CARRETERA CAPOTILLO, SECTOR EL PLAN LOMA DE CABRERA</v>
      </c>
      <c r="I3" s="37" t="str">
        <f>+VLOOKUP(D3,'INFORMACION DE PROVEEDORES'!C:M,3,0)</f>
        <v xml:space="preserve"> FÍSICA</v>
      </c>
      <c r="J3" s="37">
        <v>11</v>
      </c>
      <c r="K3" s="37">
        <v>357</v>
      </c>
      <c r="L3" s="37">
        <v>81</v>
      </c>
      <c r="M3" s="37">
        <f t="shared" ref="M3:M66" si="26">+L3*20</f>
        <v>1620</v>
      </c>
      <c r="N3" s="189">
        <v>69.81</v>
      </c>
      <c r="O3" s="80">
        <f>+L3*'PRECIOS SEGUN ADJ. (FRONTERIZO)'!$B$2*'PRECIOS SEGUN ADJ. (FRONTERIZO)'!$C$2</f>
        <v>113092.20000000001</v>
      </c>
      <c r="P3" s="80" t="e" vm="1">
        <f>+[4]!NumLetras(O3,"PESO","PESOS DOMINICANOS","$EE $m CON #d/100 CENTAVOS")</f>
        <v>#VALUE!</v>
      </c>
      <c r="Q3" s="80">
        <f t="shared" ref="Q3:Q66" si="27">+ROUND(O3*0.16,2)</f>
        <v>18094.75</v>
      </c>
      <c r="R3" s="37">
        <v>24</v>
      </c>
      <c r="S3" s="37">
        <f t="shared" si="0"/>
        <v>480</v>
      </c>
      <c r="T3" s="189">
        <v>31.5</v>
      </c>
      <c r="U3" s="80">
        <f>+R3*'PRECIOS SEGUN ADJ. (FRONTERIZO)'!$B$3*'PRECIOS SEGUN ADJ. (FRONTERIZO)'!$C$3</f>
        <v>15120</v>
      </c>
      <c r="V3" s="80" t="e" vm="1">
        <f>+[4]!NumLetras(U3,"PESO","PESOS DOMINICANOS","$EE $m CON #d/100 CENTAVOS")</f>
        <v>#VALUE!</v>
      </c>
      <c r="W3" s="37">
        <v>54</v>
      </c>
      <c r="X3" s="37">
        <f t="shared" si="1"/>
        <v>1080</v>
      </c>
      <c r="Y3" s="189">
        <v>25.2</v>
      </c>
      <c r="Z3" s="80">
        <f>+W3*'PRECIOS SEGUN ADJ. (FRONTERIZO)'!$B$4*'PRECIOS SEGUN ADJ. (FRONTERIZO)'!$C$4</f>
        <v>27216</v>
      </c>
      <c r="AA3" s="80" t="e" vm="1">
        <f>+[4]!NumLetras(Z3,"PESO","PESOS DOMINICANOS","$EE $m CON #d/100 CENTAVOS")</f>
        <v>#VALUE!</v>
      </c>
      <c r="AB3" s="37">
        <v>124</v>
      </c>
      <c r="AC3" s="37">
        <f t="shared" si="2"/>
        <v>2480</v>
      </c>
      <c r="AD3" s="189">
        <v>87.91</v>
      </c>
      <c r="AE3" s="80">
        <f>+AB3*'PRECIOS SEGUN ADJ. (FRONTERIZO)'!$B$5*'PRECIOS SEGUN ADJ. (FRONTERIZO)'!$C$5</f>
        <v>218016.8</v>
      </c>
      <c r="AF3" s="80" t="e" vm="1">
        <f>+[4]!NumLetras(AE3,"PESO","PESOS DOMINICANOS","$EE $m CON #d/100 CENTAVOS")</f>
        <v>#VALUE!</v>
      </c>
      <c r="AG3" s="80">
        <f t="shared" ref="AG3:AG66" si="28">+ROUND(AE3*0.18,2)</f>
        <v>39243.019999999997</v>
      </c>
      <c r="AH3" s="37">
        <v>117</v>
      </c>
      <c r="AI3" s="37">
        <f t="shared" si="3"/>
        <v>2340</v>
      </c>
      <c r="AJ3" s="189">
        <v>53.95000000000001</v>
      </c>
      <c r="AK3" s="80">
        <f>+AH3*'PRECIOS SEGUN ADJ. (FRONTERIZO)'!$B$6*'PRECIOS SEGUN ADJ. (FRONTERIZO)'!$C$6</f>
        <v>126243.00000000001</v>
      </c>
      <c r="AL3" s="80" t="e" vm="1">
        <f>+[4]!NumLetras(AK3,"PESO","PESOS DOMINICANOS","$EE $m CON #d/100 CENTAVOS")</f>
        <v>#VALUE!</v>
      </c>
      <c r="AM3" s="37">
        <v>16</v>
      </c>
      <c r="AN3" s="37">
        <f t="shared" si="4"/>
        <v>320</v>
      </c>
      <c r="AO3" s="189">
        <v>25.04</v>
      </c>
      <c r="AP3" s="80">
        <f>+AM3*'PRECIOS SEGUN ADJ. (FRONTERIZO)'!$B$7*'PRECIOS SEGUN ADJ. (FRONTERIZO)'!$C$7</f>
        <v>8012.7999999999993</v>
      </c>
      <c r="AQ3" s="80" t="e" vm="1">
        <f>+[4]!NumLetras(AP3,"PESO","PESOS DOMINICANOS","$EE $m CON #d/100 CENTAVOS")</f>
        <v>#VALUE!</v>
      </c>
      <c r="AR3" s="80">
        <f t="shared" ref="AR3:AR66" si="29">+ROUND(AP3*0.16,2)</f>
        <v>1282.05</v>
      </c>
      <c r="AS3" s="37">
        <v>45</v>
      </c>
      <c r="AT3" s="37">
        <f t="shared" si="5"/>
        <v>900</v>
      </c>
      <c r="AU3" s="189">
        <v>290.85000000000002</v>
      </c>
      <c r="AV3" s="80">
        <f>+AS3*'PRECIOS SEGUN ADJ. (FRONTERIZO)'!$B$8*'PRECIOS SEGUN ADJ. (FRONTERIZO)'!$C$8</f>
        <v>261765.00000000003</v>
      </c>
      <c r="AW3" s="80" t="e" vm="1">
        <f>+[4]!NumLetras(AV3,"PESO","PESOS DOMINICANOS","$EE $m CON #d/100 CENTAVOS")</f>
        <v>#VALUE!</v>
      </c>
      <c r="AX3" s="80">
        <f t="shared" ref="AX3:AX66" si="30">+ROUND(AV3*0.18,2)</f>
        <v>47117.7</v>
      </c>
      <c r="AY3" s="37">
        <v>5</v>
      </c>
      <c r="AZ3" s="37">
        <f t="shared" si="6"/>
        <v>100</v>
      </c>
      <c r="BA3" s="189">
        <v>18.899999999999999</v>
      </c>
      <c r="BB3" s="80">
        <f>+AY3*'PRECIOS SEGUN ADJ. (FRONTERIZO)'!$B$9*'PRECIOS SEGUN ADJ. (FRONTERIZO)'!$C$9</f>
        <v>1890</v>
      </c>
      <c r="BC3" s="80" t="e" vm="1">
        <f>+[4]!NumLetras(BB3,"PESO","PESOS DOMINICANOS","$EE $m CON #d/100 CENTAVOS")</f>
        <v>#VALUE!</v>
      </c>
      <c r="BD3" s="37">
        <v>10</v>
      </c>
      <c r="BE3" s="37">
        <f t="shared" si="7"/>
        <v>200</v>
      </c>
      <c r="BF3" s="189">
        <v>140.38</v>
      </c>
      <c r="BG3" s="80">
        <f>+BD3*'PRECIOS SEGUN ADJ. (FRONTERIZO)'!$B$10*'PRECIOS SEGUN ADJ. (FRONTERIZO)'!$C$10</f>
        <v>28076</v>
      </c>
      <c r="BH3" s="80" t="e" vm="1">
        <f>+[4]!NumLetras(BG3,"PESO","PESOS DOMINICANOS","$EE $m CON #d/100 CENTAVOS")</f>
        <v>#VALUE!</v>
      </c>
      <c r="BI3" s="80">
        <f t="shared" ref="BI3:BI66" si="31">+ROUND(BG3*0.18,2)</f>
        <v>5053.68</v>
      </c>
      <c r="BJ3" s="37">
        <v>19</v>
      </c>
      <c r="BK3" s="37">
        <f t="shared" si="8"/>
        <v>380</v>
      </c>
      <c r="BL3" s="189">
        <v>31.459999999999997</v>
      </c>
      <c r="BM3" s="80">
        <f>+BJ3*'PRECIOS SEGUN ADJ. (FRONTERIZO)'!$B$11*'PRECIOS SEGUN ADJ. (FRONTERIZO)'!$C$11</f>
        <v>11954.8</v>
      </c>
      <c r="BN3" s="80" t="e" vm="1">
        <f>+[4]!NumLetras(BM3,"PESO","PESOS DOMINICANOS","$EE $m CON #d/100 CENTAVOS")</f>
        <v>#VALUE!</v>
      </c>
      <c r="BO3" s="37">
        <v>38</v>
      </c>
      <c r="BP3" s="37">
        <f t="shared" si="9"/>
        <v>760</v>
      </c>
      <c r="BQ3" s="189">
        <v>65</v>
      </c>
      <c r="BR3" s="80">
        <f>+BO3*'PRECIOS SEGUN ADJ. (FRONTERIZO)'!$B$12*'PRECIOS SEGUN ADJ. (FRONTERIZO)'!$C$12</f>
        <v>49400</v>
      </c>
      <c r="BS3" s="80" t="e" vm="1">
        <f>+[4]!NumLetras(BR3,"PESO","PESOS DOMINICANOS","$EE $m CON #d/100 CENTAVOS")</f>
        <v>#VALUE!</v>
      </c>
      <c r="BT3" s="37">
        <v>490</v>
      </c>
      <c r="BU3" s="37">
        <f t="shared" si="10"/>
        <v>9800</v>
      </c>
      <c r="BV3" s="189">
        <v>5.5</v>
      </c>
      <c r="BW3" s="80">
        <f>+BT3*'PRECIOS SEGUN ADJ. (FRONTERIZO)'!$B$13*'PRECIOS SEGUN ADJ. (FRONTERIZO)'!$C$13</f>
        <v>53900</v>
      </c>
      <c r="BX3" s="80" t="e" vm="1">
        <f>+[4]!NumLetras(BW3,"PESO","PESOS DOMINICANOS","$EE $m CON #d/100 CENTAVOS")</f>
        <v>#VALUE!</v>
      </c>
      <c r="BY3" s="37">
        <v>616</v>
      </c>
      <c r="BZ3" s="37">
        <f t="shared" si="11"/>
        <v>12320</v>
      </c>
      <c r="CA3" s="189">
        <v>7.15</v>
      </c>
      <c r="CB3" s="80">
        <f>+BY3*'PRECIOS SEGUN ADJ. (FRONTERIZO)'!$B$14*'PRECIOS SEGUN ADJ. (FRONTERIZO)'!$C$14</f>
        <v>88088.000000000015</v>
      </c>
      <c r="CC3" s="80" t="e" vm="1">
        <f>+[4]!NumLetras(CB3,"PESO","PESOS DOMINICANOS","$EE $m CON #d/100 CENTAVOS")</f>
        <v>#VALUE!</v>
      </c>
      <c r="CD3" s="37">
        <v>1232</v>
      </c>
      <c r="CE3" s="37">
        <f t="shared" si="12"/>
        <v>24640</v>
      </c>
      <c r="CF3" s="189">
        <v>6.8400000000000007</v>
      </c>
      <c r="CG3" s="80">
        <f>+CD3*'PRECIOS SEGUN ADJ. (FRONTERIZO)'!$B$15*'PRECIOS SEGUN ADJ. (FRONTERIZO)'!$C$15</f>
        <v>168537.59999999998</v>
      </c>
      <c r="CH3" s="80" t="e" vm="1">
        <f>+[4]!NumLetras(CG3,"PESO","PESOS DOMINICANOS","$EE $m CON #d/100 CENTAVOS")</f>
        <v>#VALUE!</v>
      </c>
      <c r="CI3" s="37">
        <v>23</v>
      </c>
      <c r="CJ3" s="37">
        <f t="shared" si="13"/>
        <v>460</v>
      </c>
      <c r="CK3" s="189">
        <v>60</v>
      </c>
      <c r="CL3" s="80">
        <f>+CI3*'PRECIOS SEGUN ADJ. (FRONTERIZO)'!$B$16*'PRECIOS SEGUN ADJ. (FRONTERIZO)'!$C$16</f>
        <v>27600</v>
      </c>
      <c r="CM3" s="80" t="e" vm="1">
        <f>+[4]!NumLetras(CL3,"PESO","PESOS DOMINICANOS","$EE $m CON #d/100 CENTAVOS")</f>
        <v>#VALUE!</v>
      </c>
      <c r="CN3" s="80">
        <f t="shared" ref="CN3:CN66" si="32">+ROUND(CL3*0.18,2)</f>
        <v>4968</v>
      </c>
      <c r="CO3" s="37">
        <v>13</v>
      </c>
      <c r="CP3" s="37">
        <f t="shared" si="14"/>
        <v>260</v>
      </c>
      <c r="CQ3" s="189">
        <v>55.649999999999991</v>
      </c>
      <c r="CR3" s="80">
        <f>+CO3*'PRECIOS SEGUN ADJ. (FRONTERIZO)'!$B$17*'PRECIOS SEGUN ADJ. (FRONTERIZO)'!$C$17</f>
        <v>14468.999999999998</v>
      </c>
      <c r="CS3" s="80" t="e" vm="1">
        <f>+[4]!NumLetras(CR3,"PESO","PESOS DOMINICANOS","$EE $m CON #d/100 CENTAVOS")</f>
        <v>#VALUE!</v>
      </c>
      <c r="CT3" s="80">
        <f t="shared" ref="CT3:CT66" si="33">+ROUND(CR3*0.18,2)</f>
        <v>2604.42</v>
      </c>
      <c r="CU3" s="37">
        <v>812</v>
      </c>
      <c r="CV3" s="37">
        <f t="shared" si="15"/>
        <v>16240</v>
      </c>
      <c r="CW3" s="189">
        <v>6.6</v>
      </c>
      <c r="CX3" s="80">
        <f>+CU3*'PRECIOS SEGUN ADJ. (FRONTERIZO)'!$B$18*'PRECIOS SEGUN ADJ. (FRONTERIZO)'!$C$18</f>
        <v>107184</v>
      </c>
      <c r="CY3" s="80" t="e" vm="1">
        <f>+[4]!NumLetras(CX3,"PESO","PESOS DOMINICANOS","$EE $m CON #d/100 CENTAVOS")</f>
        <v>#VALUE!</v>
      </c>
      <c r="CZ3" s="37">
        <v>13</v>
      </c>
      <c r="DA3" s="37">
        <f t="shared" si="16"/>
        <v>260</v>
      </c>
      <c r="DB3" s="189">
        <v>65.75</v>
      </c>
      <c r="DC3" s="80">
        <f>+CZ3*'PRECIOS SEGUN ADJ. (FRONTERIZO)'!$B$19*'PRECIOS SEGUN ADJ. (FRONTERIZO)'!$C$19</f>
        <v>17095</v>
      </c>
      <c r="DD3" s="80" t="e" vm="1">
        <f>+[4]!NumLetras(DC3,"PESO","PESOS DOMINICANOS","$EE $m CON #d/100 CENTAVOS")</f>
        <v>#VALUE!</v>
      </c>
      <c r="DE3" s="80">
        <f t="shared" ref="DE3:DE66" si="34">+ROUND(DC3*0.18,2)</f>
        <v>3077.1</v>
      </c>
      <c r="DF3" s="37">
        <v>16</v>
      </c>
      <c r="DG3" s="37">
        <f t="shared" si="17"/>
        <v>320</v>
      </c>
      <c r="DH3" s="189">
        <v>82.59999999999998</v>
      </c>
      <c r="DI3" s="80">
        <f>+DF3*'PRECIOS SEGUN ADJ. (FRONTERIZO)'!$B$20*'PRECIOS SEGUN ADJ. (FRONTERIZO)'!$C$20</f>
        <v>26432</v>
      </c>
      <c r="DJ3" s="80" t="e" vm="1">
        <f>+[4]!NumLetras(DI3,"PESO","PESOS DOMINICANOS","$EE $m CON #d/100 CENTAVOS")</f>
        <v>#VALUE!</v>
      </c>
      <c r="DK3" s="80">
        <f t="shared" ref="DK3:DK66" si="35">+ROUND(DI3*0.18,2)</f>
        <v>4757.76</v>
      </c>
      <c r="DL3" s="37">
        <v>1232</v>
      </c>
      <c r="DM3" s="37">
        <f t="shared" si="18"/>
        <v>24640</v>
      </c>
      <c r="DN3" s="189">
        <v>22</v>
      </c>
      <c r="DO3" s="80">
        <f>+DL3*'PRECIOS SEGUN ADJ. (FRONTERIZO)'!$B$21*'PRECIOS SEGUN ADJ. (FRONTERIZO)'!$C$21</f>
        <v>542080</v>
      </c>
      <c r="DP3" s="80" t="e" vm="1">
        <f>+[4]!NumLetras(DO3,"PESO","PESOS DOMINICANOS","$EE $m CON #d/100 CENTAVOS")</f>
        <v>#VALUE!</v>
      </c>
      <c r="DQ3" s="37">
        <v>85</v>
      </c>
      <c r="DR3" s="37">
        <f t="shared" si="19"/>
        <v>1700</v>
      </c>
      <c r="DS3" s="189">
        <v>80.849999999999994</v>
      </c>
      <c r="DT3" s="80">
        <f>+DQ3*'PRECIOS SEGUN ADJ. (FRONTERIZO)'!$B$22*'PRECIOS SEGUN ADJ. (FRONTERIZO)'!$C$22</f>
        <v>137444.99999999997</v>
      </c>
      <c r="DU3" s="80" t="e" vm="1">
        <f>+[4]!NumLetras(DT3,"PESO","PESOS DOMINICANOS","$EE $m CON #d/100 CENTAVOS")</f>
        <v>#VALUE!</v>
      </c>
      <c r="DV3" s="37">
        <v>42</v>
      </c>
      <c r="DW3" s="37">
        <f t="shared" si="20"/>
        <v>840</v>
      </c>
      <c r="DX3" s="189">
        <v>21.83</v>
      </c>
      <c r="DY3" s="80">
        <f>+DV3*'PRECIOS SEGUN ADJ. (FRONTERIZO)'!$B$23*'PRECIOS SEGUN ADJ. (FRONTERIZO)'!$C$23</f>
        <v>18337.199999999997</v>
      </c>
      <c r="DZ3" s="80" t="e" vm="1">
        <f>+[4]!NumLetras(DY3,"PESO","PESOS DOMINICANOS","$EE $m CON #d/100 CENTAVOS")</f>
        <v>#VALUE!</v>
      </c>
      <c r="EA3" s="80">
        <f t="shared" ref="EA3:EA66" si="36">+ROUND(DY3*0.18,2)</f>
        <v>3300.7</v>
      </c>
      <c r="EB3" s="37">
        <v>106</v>
      </c>
      <c r="EC3" s="37">
        <f t="shared" si="21"/>
        <v>2120</v>
      </c>
      <c r="ED3" s="189">
        <v>33</v>
      </c>
      <c r="EE3" s="80">
        <f>+EB3*'PRECIOS SEGUN ADJ. (FRONTERIZO)'!$B$24*'PRECIOS SEGUN ADJ. (FRONTERIZO)'!$C$24</f>
        <v>69960</v>
      </c>
      <c r="EF3" s="80" t="e" vm="1">
        <f>+[4]!NumLetras(EE3,"PESO","PESOS DOMINICANOS","$EE $m CON #d/100 CENTAVOS")</f>
        <v>#VALUE!</v>
      </c>
      <c r="EG3" s="37">
        <v>5</v>
      </c>
      <c r="EH3" s="37">
        <f t="shared" si="22"/>
        <v>100</v>
      </c>
      <c r="EI3" s="189">
        <v>15.789999999999997</v>
      </c>
      <c r="EJ3" s="80">
        <f>+EG3*'PRECIOS SEGUN ADJ. (FRONTERIZO)'!$B$25*'PRECIOS SEGUN ADJ. (FRONTERIZO)'!$C$25</f>
        <v>1578.9999999999998</v>
      </c>
      <c r="EK3" s="80" t="e" vm="1">
        <f>+[4]!NumLetras(EJ3,"PESO","PESOS DOMINICANOS","$EE $m CON #d/100 CENTAVOS")</f>
        <v>#VALUE!</v>
      </c>
      <c r="EL3" s="37">
        <v>5</v>
      </c>
      <c r="EM3" s="37">
        <f t="shared" si="23"/>
        <v>100</v>
      </c>
      <c r="EN3" s="189">
        <v>31.5</v>
      </c>
      <c r="EO3" s="80">
        <f>+EL3*'PRECIOS SEGUN ADJ. (FRONTERIZO)'!$B$26*'PRECIOS SEGUN ADJ. (FRONTERIZO)'!$C$26</f>
        <v>3150</v>
      </c>
      <c r="EP3" s="80" t="e" vm="1">
        <f>+[4]!NumLetras(EO3,"PESO","PESOS DOMINICANOS","$EE $m CON #d/100 CENTAVOS")</f>
        <v>#VALUE!</v>
      </c>
      <c r="EQ3" s="80">
        <f t="shared" si="24"/>
        <v>2136643.4000000004</v>
      </c>
      <c r="ER3" s="80" t="e" vm="1">
        <f>+[4]!NumLetras(EQ3,"PESO","PESOS DOMINICANOS","$EE $m CON #d/100 CENTAVOS")</f>
        <v>#VALUE!</v>
      </c>
      <c r="ES3" s="80">
        <f t="shared" si="25"/>
        <v>129499.17999999998</v>
      </c>
      <c r="ET3" s="80" t="e" vm="1">
        <f>+[4]!NumLetras(ES3,"PESO","PESOS DOMINICANOS","$EE $m CON #d/100 CENTAVOS")</f>
        <v>#VALUE!</v>
      </c>
      <c r="EU3" s="80">
        <f t="shared" ref="EU3:EU66" si="37">+EQ3-ES3</f>
        <v>2007144.2200000004</v>
      </c>
      <c r="EV3" s="80" t="e" vm="1">
        <f>+[4]!NumLetras(EU3,"PESO","PESOS DOMINICANOS","$EE $m CON #d/100 CENTAVOS")</f>
        <v>#VALUE!</v>
      </c>
      <c r="EW3" s="80">
        <f t="shared" ref="EW3:EW66" si="38">+ROUND(EQ3*0.2,2)</f>
        <v>427328.68</v>
      </c>
      <c r="EX3" s="80" t="e" vm="1">
        <f>+[4]!NumLetras(EW3,"PESO","PESOS DOMINICANOS","$EE $m CON #d/100 CENTAVOS")</f>
        <v>#VALUE!</v>
      </c>
      <c r="EY3" s="80">
        <f t="shared" ref="EY3:EY66" si="39">+ROUND(EQ3*0.01,2)</f>
        <v>21366.43</v>
      </c>
      <c r="EZ3" s="80" t="e" vm="1">
        <f>+[4]!NumLetras(EY3,"PESO","PESOS DOMINICANOS","$EE $m CON #d/100 CENTAVOS")</f>
        <v>#VALUE!</v>
      </c>
      <c r="FA3" s="80"/>
      <c r="FB3" s="80">
        <f t="shared" ref="FB3:FB66" si="40">+EQ3-EW3</f>
        <v>1709314.7200000004</v>
      </c>
      <c r="FC3" s="80" t="e" vm="1">
        <f>+[4]!NumLetras(FB3,"PESO","PESOS DOMINICANOS","$EE $m CON #d/100 CENTAVOS")</f>
        <v>#VALUE!</v>
      </c>
      <c r="FD3" s="37" t="str">
        <f>+VLOOKUP(D3,'FRONTERIZO XENIA'!F:G,2,0)</f>
        <v>F-23</v>
      </c>
    </row>
    <row r="4" spans="1:160">
      <c r="A4" s="37">
        <v>3</v>
      </c>
      <c r="B4" s="37">
        <v>3</v>
      </c>
      <c r="C4" s="26" t="s">
        <v>187</v>
      </c>
      <c r="D4" s="37">
        <v>1200891735</v>
      </c>
      <c r="E4" s="37" t="str">
        <f>+VLOOKUP(D4,'INFORMACION DE PROVEEDORES'!C:I,2,0)</f>
        <v>012-0086173-5</v>
      </c>
      <c r="F4" s="26" t="str">
        <f>+VLOOKUP(D4,'INFORMACION DE PROVEEDORES'!C:J,4,0)</f>
        <v>ALEXANDRA VICENTE DE LA ROSA</v>
      </c>
      <c r="G4" s="37" t="str">
        <f>+VLOOKUP(D4,'INFORMACION DE PROVEEDORES'!C:K,5,0)</f>
        <v>012-0086173-5</v>
      </c>
      <c r="H4" s="26" t="str">
        <f>+VLOOKUP(D4,'INFORMACION DE PROVEEDORES'!C:L,7,0)</f>
        <v xml:space="preserve">CALLE PRINCIPAL MAGUANA ABAJO, SAN JUAN DE LA MAGUANA </v>
      </c>
      <c r="I4" s="37" t="str">
        <f>+VLOOKUP(D4,'INFORMACION DE PROVEEDORES'!C:M,3,0)</f>
        <v xml:space="preserve"> FÍSICA</v>
      </c>
      <c r="J4" s="37">
        <v>2</v>
      </c>
      <c r="K4" s="37">
        <v>201</v>
      </c>
      <c r="L4" s="37">
        <v>36</v>
      </c>
      <c r="M4" s="37">
        <f t="shared" si="26"/>
        <v>720</v>
      </c>
      <c r="N4" s="189">
        <v>69.81</v>
      </c>
      <c r="O4" s="80">
        <f>+L4*'PRECIOS SEGUN ADJ. (FRONTERIZO)'!$B$2*'PRECIOS SEGUN ADJ. (FRONTERIZO)'!$C$2</f>
        <v>50263.199999999997</v>
      </c>
      <c r="P4" s="80" t="e" vm="1">
        <f>+[4]!NumLetras(O4,"PESO","PESOS DOMINICANOS","$EE $m CON #d/100 CENTAVOS")</f>
        <v>#VALUE!</v>
      </c>
      <c r="Q4" s="80">
        <f t="shared" si="27"/>
        <v>8042.11</v>
      </c>
      <c r="R4" s="37">
        <v>10</v>
      </c>
      <c r="S4" s="37">
        <f t="shared" si="0"/>
        <v>200</v>
      </c>
      <c r="T4" s="189">
        <v>31.5</v>
      </c>
      <c r="U4" s="80">
        <f>+R4*'PRECIOS SEGUN ADJ. (FRONTERIZO)'!$B$3*'PRECIOS SEGUN ADJ. (FRONTERIZO)'!$C$3</f>
        <v>6300</v>
      </c>
      <c r="V4" s="80" t="e" vm="1">
        <f>+[4]!NumLetras(U4,"PESO","PESOS DOMINICANOS","$EE $m CON #d/100 CENTAVOS")</f>
        <v>#VALUE!</v>
      </c>
      <c r="W4" s="37">
        <v>0</v>
      </c>
      <c r="X4" s="37">
        <f t="shared" si="1"/>
        <v>0</v>
      </c>
      <c r="Y4" s="189">
        <v>25.2</v>
      </c>
      <c r="Z4" s="80">
        <f>+W4*'PRECIOS SEGUN ADJ. (FRONTERIZO)'!$B$4*'PRECIOS SEGUN ADJ. (FRONTERIZO)'!$C$4</f>
        <v>0</v>
      </c>
      <c r="AA4" s="80" t="e" vm="1">
        <f>+[4]!NumLetras(Z4,"PESO","PESOS DOMINICANOS","$EE $m CON #d/100 CENTAVOS")</f>
        <v>#VALUE!</v>
      </c>
      <c r="AB4" s="37">
        <v>61</v>
      </c>
      <c r="AC4" s="37">
        <f t="shared" si="2"/>
        <v>1220</v>
      </c>
      <c r="AD4" s="189">
        <v>87.91</v>
      </c>
      <c r="AE4" s="80">
        <f>+AB4*'PRECIOS SEGUN ADJ. (FRONTERIZO)'!$B$5*'PRECIOS SEGUN ADJ. (FRONTERIZO)'!$C$5</f>
        <v>107250.20000000001</v>
      </c>
      <c r="AF4" s="80" t="e" vm="1">
        <f>+[4]!NumLetras(AE4,"PESO","PESOS DOMINICANOS","$EE $m CON #d/100 CENTAVOS")</f>
        <v>#VALUE!</v>
      </c>
      <c r="AG4" s="80">
        <f t="shared" si="28"/>
        <v>19305.04</v>
      </c>
      <c r="AH4" s="37">
        <v>75</v>
      </c>
      <c r="AI4" s="37">
        <f t="shared" si="3"/>
        <v>1500</v>
      </c>
      <c r="AJ4" s="189">
        <v>53.95000000000001</v>
      </c>
      <c r="AK4" s="80">
        <f>+AH4*'PRECIOS SEGUN ADJ. (FRONTERIZO)'!$B$6*'PRECIOS SEGUN ADJ. (FRONTERIZO)'!$C$6</f>
        <v>80925</v>
      </c>
      <c r="AL4" s="80" t="e" vm="1">
        <f>+[4]!NumLetras(AK4,"PESO","PESOS DOMINICANOS","$EE $m CON #d/100 CENTAVOS")</f>
        <v>#VALUE!</v>
      </c>
      <c r="AM4" s="37">
        <v>10</v>
      </c>
      <c r="AN4" s="37">
        <f t="shared" si="4"/>
        <v>200</v>
      </c>
      <c r="AO4" s="189">
        <v>25.04</v>
      </c>
      <c r="AP4" s="80">
        <f>+AM4*'PRECIOS SEGUN ADJ. (FRONTERIZO)'!$B$7*'PRECIOS SEGUN ADJ. (FRONTERIZO)'!$C$7</f>
        <v>5008</v>
      </c>
      <c r="AQ4" s="80" t="e" vm="1">
        <f>+[4]!NumLetras(AP4,"PESO","PESOS DOMINICANOS","$EE $m CON #d/100 CENTAVOS")</f>
        <v>#VALUE!</v>
      </c>
      <c r="AR4" s="80">
        <f t="shared" si="29"/>
        <v>801.28</v>
      </c>
      <c r="AS4" s="37">
        <v>23</v>
      </c>
      <c r="AT4" s="37">
        <f t="shared" si="5"/>
        <v>460</v>
      </c>
      <c r="AU4" s="189">
        <v>290.85000000000002</v>
      </c>
      <c r="AV4" s="80">
        <f>+AS4*'PRECIOS SEGUN ADJ. (FRONTERIZO)'!$B$8*'PRECIOS SEGUN ADJ. (FRONTERIZO)'!$C$8</f>
        <v>133791</v>
      </c>
      <c r="AW4" s="80" t="e" vm="1">
        <f>+[4]!NumLetras(AV4,"PESO","PESOS DOMINICANOS","$EE $m CON #d/100 CENTAVOS")</f>
        <v>#VALUE!</v>
      </c>
      <c r="AX4" s="80">
        <f t="shared" si="30"/>
        <v>24082.38</v>
      </c>
      <c r="AY4" s="37">
        <v>0</v>
      </c>
      <c r="AZ4" s="37">
        <f t="shared" si="6"/>
        <v>0</v>
      </c>
      <c r="BA4" s="189">
        <v>18.899999999999999</v>
      </c>
      <c r="BB4" s="80">
        <f>+AY4*'PRECIOS SEGUN ADJ. (FRONTERIZO)'!$B$9*'PRECIOS SEGUN ADJ. (FRONTERIZO)'!$C$9</f>
        <v>0</v>
      </c>
      <c r="BC4" s="80" t="e" vm="1">
        <f>+[4]!NumLetras(BB4,"PESO","PESOS DOMINICANOS","$EE $m CON #d/100 CENTAVOS")</f>
        <v>#VALUE!</v>
      </c>
      <c r="BD4" s="37">
        <v>5</v>
      </c>
      <c r="BE4" s="37">
        <f t="shared" si="7"/>
        <v>100</v>
      </c>
      <c r="BF4" s="189">
        <v>140.38</v>
      </c>
      <c r="BG4" s="80">
        <f>+BD4*'PRECIOS SEGUN ADJ. (FRONTERIZO)'!$B$10*'PRECIOS SEGUN ADJ. (FRONTERIZO)'!$C$10</f>
        <v>14038</v>
      </c>
      <c r="BH4" s="80" t="e" vm="1">
        <f>+[4]!NumLetras(BG4,"PESO","PESOS DOMINICANOS","$EE $m CON #d/100 CENTAVOS")</f>
        <v>#VALUE!</v>
      </c>
      <c r="BI4" s="80">
        <f t="shared" si="31"/>
        <v>2526.84</v>
      </c>
      <c r="BJ4" s="37">
        <v>0</v>
      </c>
      <c r="BK4" s="37">
        <f t="shared" si="8"/>
        <v>0</v>
      </c>
      <c r="BL4" s="189">
        <v>31.459999999999997</v>
      </c>
      <c r="BM4" s="80">
        <f>+BJ4*'PRECIOS SEGUN ADJ. (FRONTERIZO)'!$B$11*'PRECIOS SEGUN ADJ. (FRONTERIZO)'!$C$11</f>
        <v>0</v>
      </c>
      <c r="BN4" s="80" t="e" vm="1">
        <f>+[4]!NumLetras(BM4,"PESO","PESOS DOMINICANOS","$EE $m CON #d/100 CENTAVOS")</f>
        <v>#VALUE!</v>
      </c>
      <c r="BO4" s="37">
        <v>19</v>
      </c>
      <c r="BP4" s="37">
        <f t="shared" si="9"/>
        <v>380</v>
      </c>
      <c r="BQ4" s="189">
        <v>65</v>
      </c>
      <c r="BR4" s="80">
        <f>+BO4*'PRECIOS SEGUN ADJ. (FRONTERIZO)'!$B$12*'PRECIOS SEGUN ADJ. (FRONTERIZO)'!$C$12</f>
        <v>24700</v>
      </c>
      <c r="BS4" s="80" t="e" vm="1">
        <f>+[4]!NumLetras(BR4,"PESO","PESOS DOMINICANOS","$EE $m CON #d/100 CENTAVOS")</f>
        <v>#VALUE!</v>
      </c>
      <c r="BT4" s="37">
        <v>0</v>
      </c>
      <c r="BU4" s="37">
        <f t="shared" si="10"/>
        <v>0</v>
      </c>
      <c r="BV4" s="189">
        <v>5.5</v>
      </c>
      <c r="BW4" s="80">
        <f>+BT4*'PRECIOS SEGUN ADJ. (FRONTERIZO)'!$B$13*'PRECIOS SEGUN ADJ. (FRONTERIZO)'!$C$13</f>
        <v>0</v>
      </c>
      <c r="BX4" s="80" t="e" vm="1">
        <f>+[4]!NumLetras(BW4,"PESO","PESOS DOMINICANOS","$EE $m CON #d/100 CENTAVOS")</f>
        <v>#VALUE!</v>
      </c>
      <c r="BY4" s="37">
        <v>402</v>
      </c>
      <c r="BZ4" s="37">
        <f t="shared" si="11"/>
        <v>8040</v>
      </c>
      <c r="CA4" s="189">
        <v>7.15</v>
      </c>
      <c r="CB4" s="80">
        <f>+BY4*'PRECIOS SEGUN ADJ. (FRONTERIZO)'!$B$14*'PRECIOS SEGUN ADJ. (FRONTERIZO)'!$C$14</f>
        <v>57486</v>
      </c>
      <c r="CC4" s="80" t="e" vm="1">
        <f>+[4]!NumLetras(CB4,"PESO","PESOS DOMINICANOS","$EE $m CON #d/100 CENTAVOS")</f>
        <v>#VALUE!</v>
      </c>
      <c r="CD4" s="37">
        <v>804</v>
      </c>
      <c r="CE4" s="37">
        <f t="shared" si="12"/>
        <v>16080</v>
      </c>
      <c r="CF4" s="189">
        <v>6.8400000000000007</v>
      </c>
      <c r="CG4" s="80">
        <f>+CD4*'PRECIOS SEGUN ADJ. (FRONTERIZO)'!$B$15*'PRECIOS SEGUN ADJ. (FRONTERIZO)'!$C$15</f>
        <v>109987.2</v>
      </c>
      <c r="CH4" s="80" t="e" vm="1">
        <f>+[4]!NumLetras(CG4,"PESO","PESOS DOMINICANOS","$EE $m CON #d/100 CENTAVOS")</f>
        <v>#VALUE!</v>
      </c>
      <c r="CI4" s="37">
        <v>0</v>
      </c>
      <c r="CJ4" s="37">
        <f t="shared" si="13"/>
        <v>0</v>
      </c>
      <c r="CK4" s="189">
        <v>60</v>
      </c>
      <c r="CL4" s="80">
        <f>+CI4*'PRECIOS SEGUN ADJ. (FRONTERIZO)'!$B$16*'PRECIOS SEGUN ADJ. (FRONTERIZO)'!$C$16</f>
        <v>0</v>
      </c>
      <c r="CM4" s="80" t="e" vm="1">
        <f>+[4]!NumLetras(CL4,"PESO","PESOS DOMINICANOS","$EE $m CON #d/100 CENTAVOS")</f>
        <v>#VALUE!</v>
      </c>
      <c r="CN4" s="80">
        <f t="shared" si="32"/>
        <v>0</v>
      </c>
      <c r="CO4" s="37">
        <v>0</v>
      </c>
      <c r="CP4" s="37">
        <f t="shared" si="14"/>
        <v>0</v>
      </c>
      <c r="CQ4" s="189">
        <v>55.649999999999991</v>
      </c>
      <c r="CR4" s="80">
        <f>+CO4*'PRECIOS SEGUN ADJ. (FRONTERIZO)'!$B$17*'PRECIOS SEGUN ADJ. (FRONTERIZO)'!$C$17</f>
        <v>0</v>
      </c>
      <c r="CS4" s="80" t="e" vm="1">
        <f>+[4]!NumLetras(CR4,"PESO","PESOS DOMINICANOS","$EE $m CON #d/100 CENTAVOS")</f>
        <v>#VALUE!</v>
      </c>
      <c r="CT4" s="80">
        <f t="shared" si="33"/>
        <v>0</v>
      </c>
      <c r="CU4" s="37">
        <v>402</v>
      </c>
      <c r="CV4" s="37">
        <f t="shared" si="15"/>
        <v>8040</v>
      </c>
      <c r="CW4" s="189">
        <v>6.6</v>
      </c>
      <c r="CX4" s="80">
        <f>+CU4*'PRECIOS SEGUN ADJ. (FRONTERIZO)'!$B$18*'PRECIOS SEGUN ADJ. (FRONTERIZO)'!$C$18</f>
        <v>53064</v>
      </c>
      <c r="CY4" s="80" t="e" vm="1">
        <f>+[4]!NumLetras(CX4,"PESO","PESOS DOMINICANOS","$EE $m CON #d/100 CENTAVOS")</f>
        <v>#VALUE!</v>
      </c>
      <c r="CZ4" s="37">
        <v>0</v>
      </c>
      <c r="DA4" s="37">
        <f t="shared" si="16"/>
        <v>0</v>
      </c>
      <c r="DB4" s="189">
        <v>65.75</v>
      </c>
      <c r="DC4" s="80">
        <f>+CZ4*'PRECIOS SEGUN ADJ. (FRONTERIZO)'!$B$19*'PRECIOS SEGUN ADJ. (FRONTERIZO)'!$C$19</f>
        <v>0</v>
      </c>
      <c r="DD4" s="80" t="e" vm="1">
        <f>+[4]!NumLetras(DC4,"PESO","PESOS DOMINICANOS","$EE $m CON #d/100 CENTAVOS")</f>
        <v>#VALUE!</v>
      </c>
      <c r="DE4" s="80">
        <f t="shared" si="34"/>
        <v>0</v>
      </c>
      <c r="DF4" s="37">
        <v>10</v>
      </c>
      <c r="DG4" s="37">
        <f t="shared" si="17"/>
        <v>200</v>
      </c>
      <c r="DH4" s="189">
        <v>82.59999999999998</v>
      </c>
      <c r="DI4" s="80">
        <f>+DF4*'PRECIOS SEGUN ADJ. (FRONTERIZO)'!$B$20*'PRECIOS SEGUN ADJ. (FRONTERIZO)'!$C$20</f>
        <v>16520</v>
      </c>
      <c r="DJ4" s="80" t="e" vm="1">
        <f>+[4]!NumLetras(DI4,"PESO","PESOS DOMINICANOS","$EE $m CON #d/100 CENTAVOS")</f>
        <v>#VALUE!</v>
      </c>
      <c r="DK4" s="80">
        <f t="shared" si="35"/>
        <v>2973.6</v>
      </c>
      <c r="DL4" s="37">
        <v>804</v>
      </c>
      <c r="DM4" s="37">
        <f t="shared" si="18"/>
        <v>16080</v>
      </c>
      <c r="DN4" s="189">
        <v>22</v>
      </c>
      <c r="DO4" s="80">
        <f>+DL4*'PRECIOS SEGUN ADJ. (FRONTERIZO)'!$B$21*'PRECIOS SEGUN ADJ. (FRONTERIZO)'!$C$21</f>
        <v>353760</v>
      </c>
      <c r="DP4" s="80" t="e" vm="1">
        <f>+[4]!NumLetras(DO4,"PESO","PESOS DOMINICANOS","$EE $m CON #d/100 CENTAVOS")</f>
        <v>#VALUE!</v>
      </c>
      <c r="DQ4" s="37">
        <v>45</v>
      </c>
      <c r="DR4" s="37">
        <f t="shared" si="19"/>
        <v>900</v>
      </c>
      <c r="DS4" s="189">
        <v>80.849999999999994</v>
      </c>
      <c r="DT4" s="80">
        <f>+DQ4*'PRECIOS SEGUN ADJ. (FRONTERIZO)'!$B$22*'PRECIOS SEGUN ADJ. (FRONTERIZO)'!$C$22</f>
        <v>72764.999999999985</v>
      </c>
      <c r="DU4" s="80" t="e" vm="1">
        <f>+[4]!NumLetras(DT4,"PESO","PESOS DOMINICANOS","$EE $m CON #d/100 CENTAVOS")</f>
        <v>#VALUE!</v>
      </c>
      <c r="DV4" s="37">
        <v>20</v>
      </c>
      <c r="DW4" s="37">
        <f t="shared" si="20"/>
        <v>400</v>
      </c>
      <c r="DX4" s="189">
        <v>21.83</v>
      </c>
      <c r="DY4" s="80">
        <f>+DV4*'PRECIOS SEGUN ADJ. (FRONTERIZO)'!$B$23*'PRECIOS SEGUN ADJ. (FRONTERIZO)'!$C$23</f>
        <v>8732</v>
      </c>
      <c r="DZ4" s="80" t="e" vm="1">
        <f>+[4]!NumLetras(DY4,"PESO","PESOS DOMINICANOS","$EE $m CON #d/100 CENTAVOS")</f>
        <v>#VALUE!</v>
      </c>
      <c r="EA4" s="80">
        <f t="shared" si="36"/>
        <v>1571.76</v>
      </c>
      <c r="EB4" s="37">
        <v>63</v>
      </c>
      <c r="EC4" s="37">
        <f t="shared" si="21"/>
        <v>1260</v>
      </c>
      <c r="ED4" s="189">
        <v>33</v>
      </c>
      <c r="EE4" s="80">
        <f>+EB4*'PRECIOS SEGUN ADJ. (FRONTERIZO)'!$B$24*'PRECIOS SEGUN ADJ. (FRONTERIZO)'!$C$24</f>
        <v>41580</v>
      </c>
      <c r="EF4" s="80" t="e" vm="1">
        <f>+[4]!NumLetras(EE4,"PESO","PESOS DOMINICANOS","$EE $m CON #d/100 CENTAVOS")</f>
        <v>#VALUE!</v>
      </c>
      <c r="EG4" s="37">
        <v>0</v>
      </c>
      <c r="EH4" s="37">
        <f t="shared" si="22"/>
        <v>0</v>
      </c>
      <c r="EI4" s="189">
        <v>15.789999999999997</v>
      </c>
      <c r="EJ4" s="80">
        <f>+EG4*'PRECIOS SEGUN ADJ. (FRONTERIZO)'!$B$25*'PRECIOS SEGUN ADJ. (FRONTERIZO)'!$C$25</f>
        <v>0</v>
      </c>
      <c r="EK4" s="80" t="e" vm="1">
        <f>+[4]!NumLetras(EJ4,"PESO","PESOS DOMINICANOS","$EE $m CON #d/100 CENTAVOS")</f>
        <v>#VALUE!</v>
      </c>
      <c r="EL4" s="37">
        <v>0</v>
      </c>
      <c r="EM4" s="37">
        <f t="shared" si="23"/>
        <v>0</v>
      </c>
      <c r="EN4" s="189">
        <v>31.5</v>
      </c>
      <c r="EO4" s="80">
        <f>+EL4*'PRECIOS SEGUN ADJ. (FRONTERIZO)'!$B$26*'PRECIOS SEGUN ADJ. (FRONTERIZO)'!$C$26</f>
        <v>0</v>
      </c>
      <c r="EP4" s="80" t="e" vm="1">
        <f>+[4]!NumLetras(EO4,"PESO","PESOS DOMINICANOS","$EE $m CON #d/100 CENTAVOS")</f>
        <v>#VALUE!</v>
      </c>
      <c r="EQ4" s="80">
        <f t="shared" si="24"/>
        <v>1136169.5999999999</v>
      </c>
      <c r="ER4" s="80" t="e" vm="1">
        <f>+[4]!NumLetras(EQ4,"PESO","PESOS DOMINICANOS","$EE $m CON #d/100 CENTAVOS")</f>
        <v>#VALUE!</v>
      </c>
      <c r="ES4" s="80">
        <f t="shared" si="25"/>
        <v>59303.009999999995</v>
      </c>
      <c r="ET4" s="80" t="e" vm="1">
        <f>+[4]!NumLetras(ES4,"PESO","PESOS DOMINICANOS","$EE $m CON #d/100 CENTAVOS")</f>
        <v>#VALUE!</v>
      </c>
      <c r="EU4" s="80">
        <f t="shared" si="37"/>
        <v>1076866.5899999999</v>
      </c>
      <c r="EV4" s="80" t="e" vm="1">
        <f>+[4]!NumLetras(EU4,"PESO","PESOS DOMINICANOS","$EE $m CON #d/100 CENTAVOS")</f>
        <v>#VALUE!</v>
      </c>
      <c r="EW4" s="80">
        <f t="shared" si="38"/>
        <v>227233.92000000001</v>
      </c>
      <c r="EX4" s="80" t="e" vm="1">
        <f>+[4]!NumLetras(EW4,"PESO","PESOS DOMINICANOS","$EE $m CON #d/100 CENTAVOS")</f>
        <v>#VALUE!</v>
      </c>
      <c r="EY4" s="80">
        <f t="shared" si="39"/>
        <v>11361.7</v>
      </c>
      <c r="EZ4" s="80" t="e" vm="1">
        <f>+[4]!NumLetras(EY4,"PESO","PESOS DOMINICANOS","$EE $m CON #d/100 CENTAVOS")</f>
        <v>#VALUE!</v>
      </c>
      <c r="FA4" s="80"/>
      <c r="FB4" s="80">
        <f t="shared" si="40"/>
        <v>908935.67999999982</v>
      </c>
      <c r="FC4" s="80" t="e" vm="1">
        <f>+[4]!NumLetras(FB4,"PESO","PESOS DOMINICANOS","$EE $m CON #d/100 CENTAVOS")</f>
        <v>#VALUE!</v>
      </c>
      <c r="FD4" s="37" t="str">
        <f>+VLOOKUP(D4,'FRONTERIZO XENIA'!F:G,2,0)</f>
        <v>F-10</v>
      </c>
    </row>
    <row r="5" spans="1:160">
      <c r="A5" s="37">
        <v>4</v>
      </c>
      <c r="B5" s="37">
        <v>4</v>
      </c>
      <c r="C5" s="26" t="s">
        <v>1827</v>
      </c>
      <c r="D5" s="37">
        <v>131033857</v>
      </c>
      <c r="E5" s="37">
        <f>+VLOOKUP(D5,'INFORMACION DE PROVEEDORES'!C:I,2,0)</f>
        <v>131033857</v>
      </c>
      <c r="F5" s="26" t="str">
        <f>+VLOOKUP(D5,'INFORMACION DE PROVEEDORES'!C:J,4,0)</f>
        <v>JACINTO RIVAS</v>
      </c>
      <c r="G5" s="37" t="str">
        <f>+VLOOKUP(D5,'INFORMACION DE PROVEEDORES'!C:K,5,0)</f>
        <v>001-0024732-9</v>
      </c>
      <c r="H5" s="26" t="str">
        <f>+VLOOKUP(D5,'INFORMACION DE PROVEEDORES'!C:L,7,0)</f>
        <v xml:space="preserve">PEDRO MOTA GALARZA, NO. 9, PRIMER NIVEL, BARRIO ENRIQUILLO, BARAHONA </v>
      </c>
      <c r="I5" s="37" t="str">
        <f>+VLOOKUP(D5,'INFORMACION DE PROVEEDORES'!C:M,3,0)</f>
        <v xml:space="preserve"> JURÍDICA</v>
      </c>
      <c r="J5" s="37">
        <v>1</v>
      </c>
      <c r="K5" s="37">
        <v>317</v>
      </c>
      <c r="L5" s="37">
        <v>126</v>
      </c>
      <c r="M5" s="37">
        <f t="shared" si="26"/>
        <v>2520</v>
      </c>
      <c r="N5" s="189">
        <v>69.81</v>
      </c>
      <c r="O5" s="80">
        <f>+L5*'PRECIOS SEGUN ADJ. (FRONTERIZO)'!$B$2*'PRECIOS SEGUN ADJ. (FRONTERIZO)'!$C$2</f>
        <v>175921.19999999998</v>
      </c>
      <c r="P5" s="80" t="e" vm="1">
        <f>+[4]!NumLetras(O5,"PESO","PESOS DOMINICANOS","$EE $m CON #d/100 CENTAVOS")</f>
        <v>#VALUE!</v>
      </c>
      <c r="Q5" s="80">
        <f t="shared" si="27"/>
        <v>28147.39</v>
      </c>
      <c r="R5" s="37">
        <v>35</v>
      </c>
      <c r="S5" s="37">
        <f t="shared" si="0"/>
        <v>700</v>
      </c>
      <c r="T5" s="189">
        <v>31.5</v>
      </c>
      <c r="U5" s="80">
        <f>+R5*'PRECIOS SEGUN ADJ. (FRONTERIZO)'!$B$3*'PRECIOS SEGUN ADJ. (FRONTERIZO)'!$C$3</f>
        <v>22050</v>
      </c>
      <c r="V5" s="80" t="e" vm="1">
        <f>+[4]!NumLetras(U5,"PESO","PESOS DOMINICANOS","$EE $m CON #d/100 CENTAVOS")</f>
        <v>#VALUE!</v>
      </c>
      <c r="W5" s="37">
        <v>336</v>
      </c>
      <c r="X5" s="37">
        <f t="shared" si="1"/>
        <v>6720</v>
      </c>
      <c r="Y5" s="189">
        <v>25.2</v>
      </c>
      <c r="Z5" s="80">
        <f>+W5*'PRECIOS SEGUN ADJ. (FRONTERIZO)'!$B$4*'PRECIOS SEGUN ADJ. (FRONTERIZO)'!$C$4</f>
        <v>169343.99999999997</v>
      </c>
      <c r="AA5" s="80" t="e" vm="1">
        <f>+[4]!NumLetras(Z5,"PESO","PESOS DOMINICANOS","$EE $m CON #d/100 CENTAVOS")</f>
        <v>#VALUE!</v>
      </c>
      <c r="AB5" s="37">
        <v>160</v>
      </c>
      <c r="AC5" s="37">
        <f t="shared" si="2"/>
        <v>3200</v>
      </c>
      <c r="AD5" s="189">
        <v>87.91</v>
      </c>
      <c r="AE5" s="80">
        <f>+AB5*'PRECIOS SEGUN ADJ. (FRONTERIZO)'!$B$5*'PRECIOS SEGUN ADJ. (FRONTERIZO)'!$C$5</f>
        <v>281312</v>
      </c>
      <c r="AF5" s="80" t="e" vm="1">
        <f>+[4]!NumLetras(AE5,"PESO","PESOS DOMINICANOS","$EE $m CON #d/100 CENTAVOS")</f>
        <v>#VALUE!</v>
      </c>
      <c r="AG5" s="80">
        <f t="shared" si="28"/>
        <v>50636.160000000003</v>
      </c>
      <c r="AH5" s="37">
        <v>0</v>
      </c>
      <c r="AI5" s="37">
        <f t="shared" si="3"/>
        <v>0</v>
      </c>
      <c r="AJ5" s="189">
        <v>53.95000000000001</v>
      </c>
      <c r="AK5" s="80">
        <f>+AH5*'PRECIOS SEGUN ADJ. (FRONTERIZO)'!$B$6*'PRECIOS SEGUN ADJ. (FRONTERIZO)'!$C$6</f>
        <v>0</v>
      </c>
      <c r="AL5" s="80" t="e" vm="1">
        <f>+[4]!NumLetras(AK5,"PESO","PESOS DOMINICANOS","$EE $m CON #d/100 CENTAVOS")</f>
        <v>#VALUE!</v>
      </c>
      <c r="AM5" s="37">
        <v>0</v>
      </c>
      <c r="AN5" s="37">
        <f t="shared" si="4"/>
        <v>0</v>
      </c>
      <c r="AO5" s="189">
        <v>25.04</v>
      </c>
      <c r="AP5" s="80">
        <f>+AM5*'PRECIOS SEGUN ADJ. (FRONTERIZO)'!$B$7*'PRECIOS SEGUN ADJ. (FRONTERIZO)'!$C$7</f>
        <v>0</v>
      </c>
      <c r="AQ5" s="80" t="e" vm="1">
        <f>+[4]!NumLetras(AP5,"PESO","PESOS DOMINICANOS","$EE $m CON #d/100 CENTAVOS")</f>
        <v>#VALUE!</v>
      </c>
      <c r="AR5" s="80">
        <f t="shared" si="29"/>
        <v>0</v>
      </c>
      <c r="AS5" s="37">
        <v>42</v>
      </c>
      <c r="AT5" s="37">
        <f t="shared" si="5"/>
        <v>840</v>
      </c>
      <c r="AU5" s="189">
        <v>290.85000000000002</v>
      </c>
      <c r="AV5" s="80">
        <f>+AS5*'PRECIOS SEGUN ADJ. (FRONTERIZO)'!$B$8*'PRECIOS SEGUN ADJ. (FRONTERIZO)'!$C$8</f>
        <v>244314</v>
      </c>
      <c r="AW5" s="80" t="e" vm="1">
        <f>+[4]!NumLetras(AV5,"PESO","PESOS DOMINICANOS","$EE $m CON #d/100 CENTAVOS")</f>
        <v>#VALUE!</v>
      </c>
      <c r="AX5" s="80">
        <f t="shared" si="30"/>
        <v>43976.52</v>
      </c>
      <c r="AY5" s="37">
        <v>20</v>
      </c>
      <c r="AZ5" s="37">
        <f t="shared" si="6"/>
        <v>400</v>
      </c>
      <c r="BA5" s="189">
        <v>18.899999999999999</v>
      </c>
      <c r="BB5" s="80">
        <f>+AY5*'PRECIOS SEGUN ADJ. (FRONTERIZO)'!$B$9*'PRECIOS SEGUN ADJ. (FRONTERIZO)'!$C$9</f>
        <v>7560</v>
      </c>
      <c r="BC5" s="80" t="e" vm="1">
        <f>+[4]!NumLetras(BB5,"PESO","PESOS DOMINICANOS","$EE $m CON #d/100 CENTAVOS")</f>
        <v>#VALUE!</v>
      </c>
      <c r="BD5" s="37">
        <v>0</v>
      </c>
      <c r="BE5" s="37">
        <f t="shared" si="7"/>
        <v>0</v>
      </c>
      <c r="BF5" s="189">
        <v>140.38</v>
      </c>
      <c r="BG5" s="80">
        <f>+BD5*'PRECIOS SEGUN ADJ. (FRONTERIZO)'!$B$10*'PRECIOS SEGUN ADJ. (FRONTERIZO)'!$C$10</f>
        <v>0</v>
      </c>
      <c r="BH5" s="80" t="e" vm="1">
        <f>+[4]!NumLetras(BG5,"PESO","PESOS DOMINICANOS","$EE $m CON #d/100 CENTAVOS")</f>
        <v>#VALUE!</v>
      </c>
      <c r="BI5" s="80">
        <f t="shared" si="31"/>
        <v>0</v>
      </c>
      <c r="BJ5" s="37">
        <v>112</v>
      </c>
      <c r="BK5" s="37">
        <f t="shared" si="8"/>
        <v>2240</v>
      </c>
      <c r="BL5" s="189">
        <v>31.459999999999997</v>
      </c>
      <c r="BM5" s="80">
        <f>+BJ5*'PRECIOS SEGUN ADJ. (FRONTERIZO)'!$B$11*'PRECIOS SEGUN ADJ. (FRONTERIZO)'!$C$11</f>
        <v>70470.399999999994</v>
      </c>
      <c r="BN5" s="80" t="e" vm="1">
        <f>+[4]!NumLetras(BM5,"PESO","PESOS DOMINICANOS","$EE $m CON #d/100 CENTAVOS")</f>
        <v>#VALUE!</v>
      </c>
      <c r="BO5" s="37">
        <v>35</v>
      </c>
      <c r="BP5" s="37">
        <f t="shared" si="9"/>
        <v>700</v>
      </c>
      <c r="BQ5" s="189">
        <v>65</v>
      </c>
      <c r="BR5" s="80">
        <f>+BO5*'PRECIOS SEGUN ADJ. (FRONTERIZO)'!$B$12*'PRECIOS SEGUN ADJ. (FRONTERIZO)'!$C$12</f>
        <v>45500</v>
      </c>
      <c r="BS5" s="80" t="e" vm="1">
        <f>+[4]!NumLetras(BR5,"PESO","PESOS DOMINICANOS","$EE $m CON #d/100 CENTAVOS")</f>
        <v>#VALUE!</v>
      </c>
      <c r="BT5" s="37">
        <v>3170</v>
      </c>
      <c r="BU5" s="37">
        <f t="shared" si="10"/>
        <v>63400</v>
      </c>
      <c r="BV5" s="189">
        <v>5.5</v>
      </c>
      <c r="BW5" s="80">
        <f>+BT5*'PRECIOS SEGUN ADJ. (FRONTERIZO)'!$B$13*'PRECIOS SEGUN ADJ. (FRONTERIZO)'!$C$13</f>
        <v>348700</v>
      </c>
      <c r="BX5" s="80" t="e" vm="1">
        <f>+[4]!NumLetras(BW5,"PESO","PESOS DOMINICANOS","$EE $m CON #d/100 CENTAVOS")</f>
        <v>#VALUE!</v>
      </c>
      <c r="BY5" s="37">
        <v>0</v>
      </c>
      <c r="BZ5" s="37">
        <f t="shared" si="11"/>
        <v>0</v>
      </c>
      <c r="CA5" s="189">
        <v>7.15</v>
      </c>
      <c r="CB5" s="80">
        <f>+BY5*'PRECIOS SEGUN ADJ. (FRONTERIZO)'!$B$14*'PRECIOS SEGUN ADJ. (FRONTERIZO)'!$C$14</f>
        <v>0</v>
      </c>
      <c r="CC5" s="80" t="e" vm="1">
        <f>+[4]!NumLetras(CB5,"PESO","PESOS DOMINICANOS","$EE $m CON #d/100 CENTAVOS")</f>
        <v>#VALUE!</v>
      </c>
      <c r="CD5" s="37">
        <v>0</v>
      </c>
      <c r="CE5" s="37">
        <f t="shared" si="12"/>
        <v>0</v>
      </c>
      <c r="CF5" s="189">
        <v>6.8400000000000007</v>
      </c>
      <c r="CG5" s="80">
        <f>+CD5*'PRECIOS SEGUN ADJ. (FRONTERIZO)'!$B$15*'PRECIOS SEGUN ADJ. (FRONTERIZO)'!$C$15</f>
        <v>0</v>
      </c>
      <c r="CH5" s="80" t="e" vm="1">
        <f>+[4]!NumLetras(CG5,"PESO","PESOS DOMINICANOS","$EE $m CON #d/100 CENTAVOS")</f>
        <v>#VALUE!</v>
      </c>
      <c r="CI5" s="37">
        <v>140</v>
      </c>
      <c r="CJ5" s="37">
        <f t="shared" si="13"/>
        <v>2800</v>
      </c>
      <c r="CK5" s="189">
        <v>60</v>
      </c>
      <c r="CL5" s="80">
        <f>+CI5*'PRECIOS SEGUN ADJ. (FRONTERIZO)'!$B$16*'PRECIOS SEGUN ADJ. (FRONTERIZO)'!$C$16</f>
        <v>168000</v>
      </c>
      <c r="CM5" s="80" t="e" vm="1">
        <f>+[4]!NumLetras(CL5,"PESO","PESOS DOMINICANOS","$EE $m CON #d/100 CENTAVOS")</f>
        <v>#VALUE!</v>
      </c>
      <c r="CN5" s="80">
        <f t="shared" si="32"/>
        <v>30240</v>
      </c>
      <c r="CO5" s="37">
        <v>63</v>
      </c>
      <c r="CP5" s="37">
        <f t="shared" si="14"/>
        <v>1260</v>
      </c>
      <c r="CQ5" s="189">
        <v>55.649999999999991</v>
      </c>
      <c r="CR5" s="80">
        <f>+CO5*'PRECIOS SEGUN ADJ. (FRONTERIZO)'!$B$17*'PRECIOS SEGUN ADJ. (FRONTERIZO)'!$C$17</f>
        <v>70119</v>
      </c>
      <c r="CS5" s="80" t="e" vm="1">
        <f>+[4]!NumLetras(CR5,"PESO","PESOS DOMINICANOS","$EE $m CON #d/100 CENTAVOS")</f>
        <v>#VALUE!</v>
      </c>
      <c r="CT5" s="80">
        <f t="shared" si="33"/>
        <v>12621.42</v>
      </c>
      <c r="CU5" s="37">
        <v>1268</v>
      </c>
      <c r="CV5" s="37">
        <f t="shared" si="15"/>
        <v>25360</v>
      </c>
      <c r="CW5" s="189">
        <v>6.6</v>
      </c>
      <c r="CX5" s="80">
        <f>+CU5*'PRECIOS SEGUN ADJ. (FRONTERIZO)'!$B$18*'PRECIOS SEGUN ADJ. (FRONTERIZO)'!$C$18</f>
        <v>167376</v>
      </c>
      <c r="CY5" s="80" t="e" vm="1">
        <f>+[4]!NumLetras(CX5,"PESO","PESOS DOMINICANOS","$EE $m CON #d/100 CENTAVOS")</f>
        <v>#VALUE!</v>
      </c>
      <c r="CZ5" s="37">
        <v>70</v>
      </c>
      <c r="DA5" s="37">
        <f t="shared" si="16"/>
        <v>1400</v>
      </c>
      <c r="DB5" s="189">
        <v>65.75</v>
      </c>
      <c r="DC5" s="80">
        <f>+CZ5*'PRECIOS SEGUN ADJ. (FRONTERIZO)'!$B$19*'PRECIOS SEGUN ADJ. (FRONTERIZO)'!$C$19</f>
        <v>92050</v>
      </c>
      <c r="DD5" s="80" t="e" vm="1">
        <f>+[4]!NumLetras(DC5,"PESO","PESOS DOMINICANOS","$EE $m CON #d/100 CENTAVOS")</f>
        <v>#VALUE!</v>
      </c>
      <c r="DE5" s="80">
        <f t="shared" si="34"/>
        <v>16569</v>
      </c>
      <c r="DF5" s="37">
        <v>0</v>
      </c>
      <c r="DG5" s="37">
        <f t="shared" si="17"/>
        <v>0</v>
      </c>
      <c r="DH5" s="189">
        <v>82.59999999999998</v>
      </c>
      <c r="DI5" s="80">
        <f>+DF5*'PRECIOS SEGUN ADJ. (FRONTERIZO)'!$B$20*'PRECIOS SEGUN ADJ. (FRONTERIZO)'!$C$20</f>
        <v>0</v>
      </c>
      <c r="DJ5" s="80" t="e" vm="1">
        <f>+[4]!NumLetras(DI5,"PESO","PESOS DOMINICANOS","$EE $m CON #d/100 CENTAVOS")</f>
        <v>#VALUE!</v>
      </c>
      <c r="DK5" s="80">
        <f t="shared" si="35"/>
        <v>0</v>
      </c>
      <c r="DL5" s="37">
        <v>0</v>
      </c>
      <c r="DM5" s="37">
        <f t="shared" si="18"/>
        <v>0</v>
      </c>
      <c r="DN5" s="189">
        <v>22</v>
      </c>
      <c r="DO5" s="80">
        <f>+DL5*'PRECIOS SEGUN ADJ. (FRONTERIZO)'!$B$21*'PRECIOS SEGUN ADJ. (FRONTERIZO)'!$C$21</f>
        <v>0</v>
      </c>
      <c r="DP5" s="80" t="e" vm="1">
        <f>+[4]!NumLetras(DO5,"PESO","PESOS DOMINICANOS","$EE $m CON #d/100 CENTAVOS")</f>
        <v>#VALUE!</v>
      </c>
      <c r="DQ5" s="37">
        <v>70</v>
      </c>
      <c r="DR5" s="37">
        <f t="shared" si="19"/>
        <v>1400</v>
      </c>
      <c r="DS5" s="189">
        <v>80.849999999999994</v>
      </c>
      <c r="DT5" s="80">
        <f>+DQ5*'PRECIOS SEGUN ADJ. (FRONTERIZO)'!$B$22*'PRECIOS SEGUN ADJ. (FRONTERIZO)'!$C$22</f>
        <v>113190</v>
      </c>
      <c r="DU5" s="80" t="e" vm="1">
        <f>+[4]!NumLetras(DT5,"PESO","PESOS DOMINICANOS","$EE $m CON #d/100 CENTAVOS")</f>
        <v>#VALUE!</v>
      </c>
      <c r="DV5" s="37">
        <v>32</v>
      </c>
      <c r="DW5" s="37">
        <f t="shared" si="20"/>
        <v>640</v>
      </c>
      <c r="DX5" s="189">
        <v>21.83</v>
      </c>
      <c r="DY5" s="80">
        <f>+DV5*'PRECIOS SEGUN ADJ. (FRONTERIZO)'!$B$23*'PRECIOS SEGUN ADJ. (FRONTERIZO)'!$C$23</f>
        <v>13971.199999999999</v>
      </c>
      <c r="DZ5" s="80" t="e" vm="1">
        <f>+[4]!NumLetras(DY5,"PESO","PESOS DOMINICANOS","$EE $m CON #d/100 CENTAVOS")</f>
        <v>#VALUE!</v>
      </c>
      <c r="EA5" s="80">
        <f t="shared" si="36"/>
        <v>2514.8200000000002</v>
      </c>
      <c r="EB5" s="37">
        <v>35</v>
      </c>
      <c r="EC5" s="37">
        <f t="shared" si="21"/>
        <v>700</v>
      </c>
      <c r="ED5" s="189">
        <v>33</v>
      </c>
      <c r="EE5" s="80">
        <f>+EB5*'PRECIOS SEGUN ADJ. (FRONTERIZO)'!$B$24*'PRECIOS SEGUN ADJ. (FRONTERIZO)'!$C$24</f>
        <v>23100</v>
      </c>
      <c r="EF5" s="80" t="e" vm="1">
        <f>+[4]!NumLetras(EE5,"PESO","PESOS DOMINICANOS","$EE $m CON #d/100 CENTAVOS")</f>
        <v>#VALUE!</v>
      </c>
      <c r="EG5" s="37">
        <v>21</v>
      </c>
      <c r="EH5" s="37">
        <f t="shared" si="22"/>
        <v>420</v>
      </c>
      <c r="EI5" s="189">
        <v>15.789999999999997</v>
      </c>
      <c r="EJ5" s="80">
        <f>+EG5*'PRECIOS SEGUN ADJ. (FRONTERIZO)'!$B$25*'PRECIOS SEGUN ADJ. (FRONTERIZO)'!$C$25</f>
        <v>6631.7999999999993</v>
      </c>
      <c r="EK5" s="80" t="e" vm="1">
        <f>+[4]!NumLetras(EJ5,"PESO","PESOS DOMINICANOS","$EE $m CON #d/100 CENTAVOS")</f>
        <v>#VALUE!</v>
      </c>
      <c r="EL5" s="37">
        <v>21</v>
      </c>
      <c r="EM5" s="37">
        <f t="shared" si="23"/>
        <v>420</v>
      </c>
      <c r="EN5" s="189">
        <v>31.5</v>
      </c>
      <c r="EO5" s="80">
        <f>+EL5*'PRECIOS SEGUN ADJ. (FRONTERIZO)'!$B$26*'PRECIOS SEGUN ADJ. (FRONTERIZO)'!$C$26</f>
        <v>13230</v>
      </c>
      <c r="EP5" s="80" t="e" vm="1">
        <f>+[4]!NumLetras(EO5,"PESO","PESOS DOMINICANOS","$EE $m CON #d/100 CENTAVOS")</f>
        <v>#VALUE!</v>
      </c>
      <c r="EQ5" s="80">
        <f t="shared" si="24"/>
        <v>2032839.6</v>
      </c>
      <c r="ER5" s="80" t="e" vm="1">
        <f>+[4]!NumLetras(EQ5,"PESO","PESOS DOMINICANOS","$EE $m CON #d/100 CENTAVOS")</f>
        <v>#VALUE!</v>
      </c>
      <c r="ES5" s="80">
        <f t="shared" si="25"/>
        <v>184705.31000000003</v>
      </c>
      <c r="ET5" s="80" t="e" vm="1">
        <f>+[4]!NumLetras(ES5,"PESO","PESOS DOMINICANOS","$EE $m CON #d/100 CENTAVOS")</f>
        <v>#VALUE!</v>
      </c>
      <c r="EU5" s="80">
        <f t="shared" si="37"/>
        <v>1848134.29</v>
      </c>
      <c r="EV5" s="80" t="e" vm="1">
        <f>+[4]!NumLetras(EU5,"PESO","PESOS DOMINICANOS","$EE $m CON #d/100 CENTAVOS")</f>
        <v>#VALUE!</v>
      </c>
      <c r="EW5" s="80">
        <f t="shared" si="38"/>
        <v>406567.92</v>
      </c>
      <c r="EX5" s="80" t="e" vm="1">
        <f>+[4]!NumLetras(EW5,"PESO","PESOS DOMINICANOS","$EE $m CON #d/100 CENTAVOS")</f>
        <v>#VALUE!</v>
      </c>
      <c r="EY5" s="80">
        <f t="shared" si="39"/>
        <v>20328.400000000001</v>
      </c>
      <c r="EZ5" s="80" t="e" vm="1">
        <f>+[4]!NumLetras(EY5,"PESO","PESOS DOMINICANOS","$EE $m CON #d/100 CENTAVOS")</f>
        <v>#VALUE!</v>
      </c>
      <c r="FA5" s="80"/>
      <c r="FB5" s="80">
        <f t="shared" si="40"/>
        <v>1626271.6800000002</v>
      </c>
      <c r="FC5" s="80" t="e" vm="1">
        <f>+[4]!NumLetras(FB5,"PESO","PESOS DOMINICANOS","$EE $m CON #d/100 CENTAVOS")</f>
        <v>#VALUE!</v>
      </c>
      <c r="FD5" s="37" t="str">
        <f>+VLOOKUP(D5,'FRONTERIZO XENIA'!F:G,2,0)</f>
        <v>F-02</v>
      </c>
    </row>
    <row r="6" spans="1:160">
      <c r="A6" s="37">
        <v>5</v>
      </c>
      <c r="B6" s="37">
        <v>5</v>
      </c>
      <c r="C6" s="26" t="s">
        <v>1839</v>
      </c>
      <c r="D6" s="37">
        <v>132286448</v>
      </c>
      <c r="E6" s="37">
        <f>+VLOOKUP(D6,'INFORMACION DE PROVEEDORES'!C:I,2,0)</f>
        <v>132286448</v>
      </c>
      <c r="F6" s="26" t="str">
        <f>+VLOOKUP(D6,'INFORMACION DE PROVEEDORES'!C:J,4,0)</f>
        <v xml:space="preserve">WAGNER DE LOS SANTOS RODRIGUEZ </v>
      </c>
      <c r="G6" s="37" t="str">
        <f>+VLOOKUP(D6,'INFORMACION DE PROVEEDORES'!C:K,5,0)</f>
        <v>011-0037193-0</v>
      </c>
      <c r="H6" s="26" t="str">
        <f>+VLOOKUP(D6,'INFORMACION DE PROVEEDORES'!C:L,7,0)</f>
        <v>TOMAS IGNACIO CATILLO NO. 19, LAS MATAS DE FARFAN ,SAN JUAN</v>
      </c>
      <c r="I6" s="37" t="str">
        <f>+VLOOKUP(D6,'INFORMACION DE PROVEEDORES'!C:M,3,0)</f>
        <v xml:space="preserve"> JURÍDICA</v>
      </c>
      <c r="J6" s="37">
        <v>3</v>
      </c>
      <c r="K6" s="37">
        <v>246</v>
      </c>
      <c r="L6" s="37">
        <v>45</v>
      </c>
      <c r="M6" s="37">
        <f t="shared" si="26"/>
        <v>900</v>
      </c>
      <c r="N6" s="189">
        <v>69.81</v>
      </c>
      <c r="O6" s="80">
        <f>+L6*'PRECIOS SEGUN ADJ. (FRONTERIZO)'!$B$2*'PRECIOS SEGUN ADJ. (FRONTERIZO)'!$C$2</f>
        <v>62829.000000000007</v>
      </c>
      <c r="P6" s="80" t="e" vm="1">
        <f>+[4]!NumLetras(O6,"PESO","PESOS DOMINICANOS","$EE $m CON #d/100 CENTAVOS")</f>
        <v>#VALUE!</v>
      </c>
      <c r="Q6" s="80">
        <f t="shared" si="27"/>
        <v>10052.64</v>
      </c>
      <c r="R6" s="37">
        <v>12</v>
      </c>
      <c r="S6" s="37">
        <f t="shared" si="0"/>
        <v>240</v>
      </c>
      <c r="T6" s="189">
        <v>31.5</v>
      </c>
      <c r="U6" s="80">
        <f>+R6*'PRECIOS SEGUN ADJ. (FRONTERIZO)'!$B$3*'PRECIOS SEGUN ADJ. (FRONTERIZO)'!$C$3</f>
        <v>7560</v>
      </c>
      <c r="V6" s="80" t="e" vm="1">
        <f>+[4]!NumLetras(U6,"PESO","PESOS DOMINICANOS","$EE $m CON #d/100 CENTAVOS")</f>
        <v>#VALUE!</v>
      </c>
      <c r="W6" s="37">
        <v>0</v>
      </c>
      <c r="X6" s="37">
        <f t="shared" si="1"/>
        <v>0</v>
      </c>
      <c r="Y6" s="189">
        <v>25.2</v>
      </c>
      <c r="Z6" s="80">
        <f>+W6*'PRECIOS SEGUN ADJ. (FRONTERIZO)'!$B$4*'PRECIOS SEGUN ADJ. (FRONTERIZO)'!$C$4</f>
        <v>0</v>
      </c>
      <c r="AA6" s="80" t="e" vm="1">
        <f>+[4]!NumLetras(Z6,"PESO","PESOS DOMINICANOS","$EE $m CON #d/100 CENTAVOS")</f>
        <v>#VALUE!</v>
      </c>
      <c r="AB6" s="37">
        <v>76</v>
      </c>
      <c r="AC6" s="37">
        <f t="shared" si="2"/>
        <v>1520</v>
      </c>
      <c r="AD6" s="189">
        <v>87.91</v>
      </c>
      <c r="AE6" s="80">
        <f>+AB6*'PRECIOS SEGUN ADJ. (FRONTERIZO)'!$B$5*'PRECIOS SEGUN ADJ. (FRONTERIZO)'!$C$5</f>
        <v>133623.20000000001</v>
      </c>
      <c r="AF6" s="80" t="e" vm="1">
        <f>+[4]!NumLetras(AE6,"PESO","PESOS DOMINICANOS","$EE $m CON #d/100 CENTAVOS")</f>
        <v>#VALUE!</v>
      </c>
      <c r="AG6" s="80">
        <f t="shared" si="28"/>
        <v>24052.18</v>
      </c>
      <c r="AH6" s="37">
        <v>92</v>
      </c>
      <c r="AI6" s="37">
        <f t="shared" si="3"/>
        <v>1840</v>
      </c>
      <c r="AJ6" s="189">
        <v>53.95000000000001</v>
      </c>
      <c r="AK6" s="80">
        <f>+AH6*'PRECIOS SEGUN ADJ. (FRONTERIZO)'!$B$6*'PRECIOS SEGUN ADJ. (FRONTERIZO)'!$C$6</f>
        <v>99268.000000000015</v>
      </c>
      <c r="AL6" s="80" t="e" vm="1">
        <f>+[4]!NumLetras(AK6,"PESO","PESOS DOMINICANOS","$EE $m CON #d/100 CENTAVOS")</f>
        <v>#VALUE!</v>
      </c>
      <c r="AM6" s="37">
        <v>12</v>
      </c>
      <c r="AN6" s="37">
        <f t="shared" si="4"/>
        <v>240</v>
      </c>
      <c r="AO6" s="189">
        <v>25.04</v>
      </c>
      <c r="AP6" s="80">
        <f>+AM6*'PRECIOS SEGUN ADJ. (FRONTERIZO)'!$B$7*'PRECIOS SEGUN ADJ. (FRONTERIZO)'!$C$7</f>
        <v>6009.6</v>
      </c>
      <c r="AQ6" s="80" t="e" vm="1">
        <f>+[4]!NumLetras(AP6,"PESO","PESOS DOMINICANOS","$EE $m CON #d/100 CENTAVOS")</f>
        <v>#VALUE!</v>
      </c>
      <c r="AR6" s="80">
        <f t="shared" si="29"/>
        <v>961.54</v>
      </c>
      <c r="AS6" s="37">
        <v>28</v>
      </c>
      <c r="AT6" s="37">
        <f t="shared" si="5"/>
        <v>560</v>
      </c>
      <c r="AU6" s="189">
        <v>290.85000000000002</v>
      </c>
      <c r="AV6" s="80">
        <f>+AS6*'PRECIOS SEGUN ADJ. (FRONTERIZO)'!$B$8*'PRECIOS SEGUN ADJ. (FRONTERIZO)'!$C$8</f>
        <v>162876.00000000003</v>
      </c>
      <c r="AW6" s="80" t="e" vm="1">
        <f>+[4]!NumLetras(AV6,"PESO","PESOS DOMINICANOS","$EE $m CON #d/100 CENTAVOS")</f>
        <v>#VALUE!</v>
      </c>
      <c r="AX6" s="80">
        <f t="shared" si="30"/>
        <v>29317.68</v>
      </c>
      <c r="AY6" s="37">
        <v>0</v>
      </c>
      <c r="AZ6" s="37">
        <f t="shared" si="6"/>
        <v>0</v>
      </c>
      <c r="BA6" s="189">
        <v>18.899999999999999</v>
      </c>
      <c r="BB6" s="80">
        <f>+AY6*'PRECIOS SEGUN ADJ. (FRONTERIZO)'!$B$9*'PRECIOS SEGUN ADJ. (FRONTERIZO)'!$C$9</f>
        <v>0</v>
      </c>
      <c r="BC6" s="80" t="e" vm="1">
        <f>+[4]!NumLetras(BB6,"PESO","PESOS DOMINICANOS","$EE $m CON #d/100 CENTAVOS")</f>
        <v>#VALUE!</v>
      </c>
      <c r="BD6" s="37">
        <v>7</v>
      </c>
      <c r="BE6" s="37">
        <f t="shared" si="7"/>
        <v>140</v>
      </c>
      <c r="BF6" s="189">
        <v>140.38</v>
      </c>
      <c r="BG6" s="80">
        <f>+BD6*'PRECIOS SEGUN ADJ. (FRONTERIZO)'!$B$10*'PRECIOS SEGUN ADJ. (FRONTERIZO)'!$C$10</f>
        <v>19653.2</v>
      </c>
      <c r="BH6" s="80" t="e" vm="1">
        <f>+[4]!NumLetras(BG6,"PESO","PESOS DOMINICANOS","$EE $m CON #d/100 CENTAVOS")</f>
        <v>#VALUE!</v>
      </c>
      <c r="BI6" s="80">
        <f t="shared" si="31"/>
        <v>3537.58</v>
      </c>
      <c r="BJ6" s="37">
        <v>0</v>
      </c>
      <c r="BK6" s="37">
        <f t="shared" si="8"/>
        <v>0</v>
      </c>
      <c r="BL6" s="189">
        <v>31.459999999999997</v>
      </c>
      <c r="BM6" s="80">
        <f>+BJ6*'PRECIOS SEGUN ADJ. (FRONTERIZO)'!$B$11*'PRECIOS SEGUN ADJ. (FRONTERIZO)'!$C$11</f>
        <v>0</v>
      </c>
      <c r="BN6" s="80" t="e" vm="1">
        <f>+[4]!NumLetras(BM6,"PESO","PESOS DOMINICANOS","$EE $m CON #d/100 CENTAVOS")</f>
        <v>#VALUE!</v>
      </c>
      <c r="BO6" s="37">
        <v>23</v>
      </c>
      <c r="BP6" s="37">
        <f t="shared" si="9"/>
        <v>460</v>
      </c>
      <c r="BQ6" s="189">
        <v>65</v>
      </c>
      <c r="BR6" s="80">
        <f>+BO6*'PRECIOS SEGUN ADJ. (FRONTERIZO)'!$B$12*'PRECIOS SEGUN ADJ. (FRONTERIZO)'!$C$12</f>
        <v>29900</v>
      </c>
      <c r="BS6" s="80" t="e" vm="1">
        <f>+[4]!NumLetras(BR6,"PESO","PESOS DOMINICANOS","$EE $m CON #d/100 CENTAVOS")</f>
        <v>#VALUE!</v>
      </c>
      <c r="BT6" s="37">
        <v>0</v>
      </c>
      <c r="BU6" s="37">
        <f t="shared" si="10"/>
        <v>0</v>
      </c>
      <c r="BV6" s="189">
        <v>5.5</v>
      </c>
      <c r="BW6" s="80">
        <f>+BT6*'PRECIOS SEGUN ADJ. (FRONTERIZO)'!$B$13*'PRECIOS SEGUN ADJ. (FRONTERIZO)'!$C$13</f>
        <v>0</v>
      </c>
      <c r="BX6" s="80" t="e" vm="1">
        <f>+[4]!NumLetras(BW6,"PESO","PESOS DOMINICANOS","$EE $m CON #d/100 CENTAVOS")</f>
        <v>#VALUE!</v>
      </c>
      <c r="BY6" s="37">
        <v>492</v>
      </c>
      <c r="BZ6" s="37">
        <f t="shared" si="11"/>
        <v>9840</v>
      </c>
      <c r="CA6" s="189">
        <v>7.15</v>
      </c>
      <c r="CB6" s="80">
        <f>+BY6*'PRECIOS SEGUN ADJ. (FRONTERIZO)'!$B$14*'PRECIOS SEGUN ADJ. (FRONTERIZO)'!$C$14</f>
        <v>70356</v>
      </c>
      <c r="CC6" s="80" t="e" vm="1">
        <f>+[4]!NumLetras(CB6,"PESO","PESOS DOMINICANOS","$EE $m CON #d/100 CENTAVOS")</f>
        <v>#VALUE!</v>
      </c>
      <c r="CD6" s="37">
        <v>984</v>
      </c>
      <c r="CE6" s="37">
        <f t="shared" si="12"/>
        <v>19680</v>
      </c>
      <c r="CF6" s="189">
        <v>6.8400000000000007</v>
      </c>
      <c r="CG6" s="80">
        <f>+CD6*'PRECIOS SEGUN ADJ. (FRONTERIZO)'!$B$15*'PRECIOS SEGUN ADJ. (FRONTERIZO)'!$C$15</f>
        <v>134611.19999999998</v>
      </c>
      <c r="CH6" s="80" t="e" vm="1">
        <f>+[4]!NumLetras(CG6,"PESO","PESOS DOMINICANOS","$EE $m CON #d/100 CENTAVOS")</f>
        <v>#VALUE!</v>
      </c>
      <c r="CI6" s="37">
        <v>0</v>
      </c>
      <c r="CJ6" s="37">
        <f t="shared" si="13"/>
        <v>0</v>
      </c>
      <c r="CK6" s="189">
        <v>60</v>
      </c>
      <c r="CL6" s="80">
        <f>+CI6*'PRECIOS SEGUN ADJ. (FRONTERIZO)'!$B$16*'PRECIOS SEGUN ADJ. (FRONTERIZO)'!$C$16</f>
        <v>0</v>
      </c>
      <c r="CM6" s="80" t="e" vm="1">
        <f>+[4]!NumLetras(CL6,"PESO","PESOS DOMINICANOS","$EE $m CON #d/100 CENTAVOS")</f>
        <v>#VALUE!</v>
      </c>
      <c r="CN6" s="80">
        <f t="shared" si="32"/>
        <v>0</v>
      </c>
      <c r="CO6" s="37">
        <v>0</v>
      </c>
      <c r="CP6" s="37">
        <f t="shared" si="14"/>
        <v>0</v>
      </c>
      <c r="CQ6" s="189">
        <v>55.649999999999991</v>
      </c>
      <c r="CR6" s="80">
        <f>+CO6*'PRECIOS SEGUN ADJ. (FRONTERIZO)'!$B$17*'PRECIOS SEGUN ADJ. (FRONTERIZO)'!$C$17</f>
        <v>0</v>
      </c>
      <c r="CS6" s="80" t="e" vm="1">
        <f>+[4]!NumLetras(CR6,"PESO","PESOS DOMINICANOS","$EE $m CON #d/100 CENTAVOS")</f>
        <v>#VALUE!</v>
      </c>
      <c r="CT6" s="80">
        <f t="shared" si="33"/>
        <v>0</v>
      </c>
      <c r="CU6" s="37">
        <v>492</v>
      </c>
      <c r="CV6" s="37">
        <f t="shared" si="15"/>
        <v>9840</v>
      </c>
      <c r="CW6" s="189">
        <v>6.6</v>
      </c>
      <c r="CX6" s="80">
        <f>+CU6*'PRECIOS SEGUN ADJ. (FRONTERIZO)'!$B$18*'PRECIOS SEGUN ADJ. (FRONTERIZO)'!$C$18</f>
        <v>64944</v>
      </c>
      <c r="CY6" s="80" t="e" vm="1">
        <f>+[4]!NumLetras(CX6,"PESO","PESOS DOMINICANOS","$EE $m CON #d/100 CENTAVOS")</f>
        <v>#VALUE!</v>
      </c>
      <c r="CZ6" s="37">
        <v>0</v>
      </c>
      <c r="DA6" s="37">
        <f t="shared" si="16"/>
        <v>0</v>
      </c>
      <c r="DB6" s="189">
        <v>65.75</v>
      </c>
      <c r="DC6" s="80">
        <f>+CZ6*'PRECIOS SEGUN ADJ. (FRONTERIZO)'!$B$19*'PRECIOS SEGUN ADJ. (FRONTERIZO)'!$C$19</f>
        <v>0</v>
      </c>
      <c r="DD6" s="80" t="e" vm="1">
        <f>+[4]!NumLetras(DC6,"PESO","PESOS DOMINICANOS","$EE $m CON #d/100 CENTAVOS")</f>
        <v>#VALUE!</v>
      </c>
      <c r="DE6" s="80">
        <f t="shared" si="34"/>
        <v>0</v>
      </c>
      <c r="DF6" s="37">
        <v>12</v>
      </c>
      <c r="DG6" s="37">
        <f t="shared" si="17"/>
        <v>240</v>
      </c>
      <c r="DH6" s="189">
        <v>82.59999999999998</v>
      </c>
      <c r="DI6" s="80">
        <f>+DF6*'PRECIOS SEGUN ADJ. (FRONTERIZO)'!$B$20*'PRECIOS SEGUN ADJ. (FRONTERIZO)'!$C$20</f>
        <v>19824</v>
      </c>
      <c r="DJ6" s="80" t="e" vm="1">
        <f>+[4]!NumLetras(DI6,"PESO","PESOS DOMINICANOS","$EE $m CON #d/100 CENTAVOS")</f>
        <v>#VALUE!</v>
      </c>
      <c r="DK6" s="80">
        <f t="shared" si="35"/>
        <v>3568.32</v>
      </c>
      <c r="DL6" s="37">
        <v>984</v>
      </c>
      <c r="DM6" s="37">
        <f t="shared" si="18"/>
        <v>19680</v>
      </c>
      <c r="DN6" s="189">
        <v>22</v>
      </c>
      <c r="DO6" s="80">
        <f>+DL6*'PRECIOS SEGUN ADJ. (FRONTERIZO)'!$B$21*'PRECIOS SEGUN ADJ. (FRONTERIZO)'!$C$21</f>
        <v>432960</v>
      </c>
      <c r="DP6" s="80" t="e" vm="1">
        <f>+[4]!NumLetras(DO6,"PESO","PESOS DOMINICANOS","$EE $m CON #d/100 CENTAVOS")</f>
        <v>#VALUE!</v>
      </c>
      <c r="DQ6" s="37">
        <v>56</v>
      </c>
      <c r="DR6" s="37">
        <f t="shared" si="19"/>
        <v>1120</v>
      </c>
      <c r="DS6" s="189">
        <v>80.849999999999994</v>
      </c>
      <c r="DT6" s="80">
        <f>+DQ6*'PRECIOS SEGUN ADJ. (FRONTERIZO)'!$B$22*'PRECIOS SEGUN ADJ. (FRONTERIZO)'!$C$22</f>
        <v>90551.999999999985</v>
      </c>
      <c r="DU6" s="80" t="e" vm="1">
        <f>+[4]!NumLetras(DT6,"PESO","PESOS DOMINICANOS","$EE $m CON #d/100 CENTAVOS")</f>
        <v>#VALUE!</v>
      </c>
      <c r="DV6" s="37">
        <v>26</v>
      </c>
      <c r="DW6" s="37">
        <f t="shared" si="20"/>
        <v>520</v>
      </c>
      <c r="DX6" s="189">
        <v>21.83</v>
      </c>
      <c r="DY6" s="80">
        <f>+DV6*'PRECIOS SEGUN ADJ. (FRONTERIZO)'!$B$23*'PRECIOS SEGUN ADJ. (FRONTERIZO)'!$C$23</f>
        <v>11351.599999999999</v>
      </c>
      <c r="DZ6" s="80" t="e" vm="1">
        <f>+[4]!NumLetras(DY6,"PESO","PESOS DOMINICANOS","$EE $m CON #d/100 CENTAVOS")</f>
        <v>#VALUE!</v>
      </c>
      <c r="EA6" s="80">
        <f t="shared" si="36"/>
        <v>2043.29</v>
      </c>
      <c r="EB6" s="37">
        <v>78</v>
      </c>
      <c r="EC6" s="37">
        <f t="shared" si="21"/>
        <v>1560</v>
      </c>
      <c r="ED6" s="189">
        <v>33</v>
      </c>
      <c r="EE6" s="80">
        <f>+EB6*'PRECIOS SEGUN ADJ. (FRONTERIZO)'!$B$24*'PRECIOS SEGUN ADJ. (FRONTERIZO)'!$C$24</f>
        <v>51480</v>
      </c>
      <c r="EF6" s="80" t="e" vm="1">
        <f>+[4]!NumLetras(EE6,"PESO","PESOS DOMINICANOS","$EE $m CON #d/100 CENTAVOS")</f>
        <v>#VALUE!</v>
      </c>
      <c r="EG6" s="37">
        <v>0</v>
      </c>
      <c r="EH6" s="37">
        <f t="shared" si="22"/>
        <v>0</v>
      </c>
      <c r="EI6" s="189">
        <v>15.789999999999997</v>
      </c>
      <c r="EJ6" s="80">
        <f>+EG6*'PRECIOS SEGUN ADJ. (FRONTERIZO)'!$B$25*'PRECIOS SEGUN ADJ. (FRONTERIZO)'!$C$25</f>
        <v>0</v>
      </c>
      <c r="EK6" s="80" t="e" vm="1">
        <f>+[4]!NumLetras(EJ6,"PESO","PESOS DOMINICANOS","$EE $m CON #d/100 CENTAVOS")</f>
        <v>#VALUE!</v>
      </c>
      <c r="EL6" s="37">
        <v>0</v>
      </c>
      <c r="EM6" s="37">
        <f t="shared" si="23"/>
        <v>0</v>
      </c>
      <c r="EN6" s="189">
        <v>31.5</v>
      </c>
      <c r="EO6" s="80">
        <f>+EL6*'PRECIOS SEGUN ADJ. (FRONTERIZO)'!$B$26*'PRECIOS SEGUN ADJ. (FRONTERIZO)'!$C$26</f>
        <v>0</v>
      </c>
      <c r="EP6" s="80" t="e" vm="1">
        <f>+[4]!NumLetras(EO6,"PESO","PESOS DOMINICANOS","$EE $m CON #d/100 CENTAVOS")</f>
        <v>#VALUE!</v>
      </c>
      <c r="EQ6" s="80">
        <f t="shared" si="24"/>
        <v>1397797.8</v>
      </c>
      <c r="ER6" s="80" t="e" vm="1">
        <f>+[4]!NumLetras(EQ6,"PESO","PESOS DOMINICANOS","$EE $m CON #d/100 CENTAVOS")</f>
        <v>#VALUE!</v>
      </c>
      <c r="ES6" s="80">
        <f t="shared" si="25"/>
        <v>73533.23</v>
      </c>
      <c r="ET6" s="80" t="e" vm="1">
        <f>+[4]!NumLetras(ES6,"PESO","PESOS DOMINICANOS","$EE $m CON #d/100 CENTAVOS")</f>
        <v>#VALUE!</v>
      </c>
      <c r="EU6" s="80">
        <f t="shared" si="37"/>
        <v>1324264.57</v>
      </c>
      <c r="EV6" s="80" t="e" vm="1">
        <f>+[4]!NumLetras(EU6,"PESO","PESOS DOMINICANOS","$EE $m CON #d/100 CENTAVOS")</f>
        <v>#VALUE!</v>
      </c>
      <c r="EW6" s="80">
        <f t="shared" si="38"/>
        <v>279559.56</v>
      </c>
      <c r="EX6" s="80" t="e" vm="1">
        <f>+[4]!NumLetras(EW6,"PESO","PESOS DOMINICANOS","$EE $m CON #d/100 CENTAVOS")</f>
        <v>#VALUE!</v>
      </c>
      <c r="EY6" s="80">
        <f t="shared" si="39"/>
        <v>13977.98</v>
      </c>
      <c r="EZ6" s="80" t="e" vm="1">
        <f>+[4]!NumLetras(EY6,"PESO","PESOS DOMINICANOS","$EE $m CON #d/100 CENTAVOS")</f>
        <v>#VALUE!</v>
      </c>
      <c r="FA6" s="80"/>
      <c r="FB6" s="80">
        <f t="shared" si="40"/>
        <v>1118238.24</v>
      </c>
      <c r="FC6" s="80" t="e" vm="1">
        <f>+[4]!NumLetras(FB6,"PESO","PESOS DOMINICANOS","$EE $m CON #d/100 CENTAVOS")</f>
        <v>#VALUE!</v>
      </c>
      <c r="FD6" s="37" t="str">
        <f>+VLOOKUP(D6,'FRONTERIZO XENIA'!F:G,2,0)</f>
        <v>F-12</v>
      </c>
    </row>
    <row r="7" spans="1:160">
      <c r="A7" s="37">
        <v>6</v>
      </c>
      <c r="B7" s="37">
        <v>6</v>
      </c>
      <c r="C7" s="26" t="s">
        <v>210</v>
      </c>
      <c r="D7" s="37">
        <v>1000245074</v>
      </c>
      <c r="E7" s="37" t="str">
        <f>+VLOOKUP(D7,'INFORMACION DE PROVEEDORES'!C:I,2,0)</f>
        <v>010-0024507-4</v>
      </c>
      <c r="F7" s="26" t="str">
        <f>+VLOOKUP(D7,'INFORMACION DE PROVEEDORES'!C:J,4,0)</f>
        <v>ALTAGRACIA JULIA  BELTRE MELO</v>
      </c>
      <c r="G7" s="37" t="str">
        <f>+VLOOKUP(D7,'INFORMACION DE PROVEEDORES'!C:K,5,0)</f>
        <v>010-0024507-4</v>
      </c>
      <c r="H7" s="26" t="str">
        <f>+VLOOKUP(D7,'INFORMACION DE PROVEEDORES'!C:L,7,0)</f>
        <v xml:space="preserve">CALLE LUIS MERCANO, NO. 29,  PUEBLO NUEVO, BANI, PERAVIA </v>
      </c>
      <c r="I7" s="37" t="str">
        <f>+VLOOKUP(D7,'INFORMACION DE PROVEEDORES'!C:M,3,0)</f>
        <v xml:space="preserve"> FÍSICA</v>
      </c>
      <c r="J7" s="37">
        <v>5</v>
      </c>
      <c r="K7" s="37">
        <v>301</v>
      </c>
      <c r="L7" s="37">
        <v>56</v>
      </c>
      <c r="M7" s="37">
        <f t="shared" si="26"/>
        <v>1120</v>
      </c>
      <c r="N7" s="189">
        <v>69.81</v>
      </c>
      <c r="O7" s="80">
        <f>+L7*'PRECIOS SEGUN ADJ. (FRONTERIZO)'!$B$2*'PRECIOS SEGUN ADJ. (FRONTERIZO)'!$C$2</f>
        <v>78187.199999999997</v>
      </c>
      <c r="P7" s="80" t="e" vm="1">
        <f>+[4]!NumLetras(O7,"PESO","PESOS DOMINICANOS","$EE $m CON #d/100 CENTAVOS")</f>
        <v>#VALUE!</v>
      </c>
      <c r="Q7" s="80">
        <f t="shared" si="27"/>
        <v>12509.95</v>
      </c>
      <c r="R7" s="37">
        <v>17</v>
      </c>
      <c r="S7" s="37">
        <f t="shared" si="0"/>
        <v>340</v>
      </c>
      <c r="T7" s="189">
        <v>31.5</v>
      </c>
      <c r="U7" s="80">
        <f>+R7*'PRECIOS SEGUN ADJ. (FRONTERIZO)'!$B$3*'PRECIOS SEGUN ADJ. (FRONTERIZO)'!$C$3</f>
        <v>10710</v>
      </c>
      <c r="V7" s="80" t="e" vm="1">
        <f>+[4]!NumLetras(U7,"PESO","PESOS DOMINICANOS","$EE $m CON #d/100 CENTAVOS")</f>
        <v>#VALUE!</v>
      </c>
      <c r="W7" s="37">
        <v>0</v>
      </c>
      <c r="X7" s="37">
        <f t="shared" si="1"/>
        <v>0</v>
      </c>
      <c r="Y7" s="189">
        <v>25.2</v>
      </c>
      <c r="Z7" s="80">
        <f>+W7*'PRECIOS SEGUN ADJ. (FRONTERIZO)'!$B$4*'PRECIOS SEGUN ADJ. (FRONTERIZO)'!$C$4</f>
        <v>0</v>
      </c>
      <c r="AA7" s="80" t="e" vm="1">
        <f>+[4]!NumLetras(Z7,"PESO","PESOS DOMINICANOS","$EE $m CON #d/100 CENTAVOS")</f>
        <v>#VALUE!</v>
      </c>
      <c r="AB7" s="37">
        <v>93</v>
      </c>
      <c r="AC7" s="37">
        <f t="shared" si="2"/>
        <v>1860</v>
      </c>
      <c r="AD7" s="189">
        <v>87.91</v>
      </c>
      <c r="AE7" s="80">
        <f>+AB7*'PRECIOS SEGUN ADJ. (FRONTERIZO)'!$B$5*'PRECIOS SEGUN ADJ. (FRONTERIZO)'!$C$5</f>
        <v>163512.6</v>
      </c>
      <c r="AF7" s="80" t="e" vm="1">
        <f>+[4]!NumLetras(AE7,"PESO","PESOS DOMINICANOS","$EE $m CON #d/100 CENTAVOS")</f>
        <v>#VALUE!</v>
      </c>
      <c r="AG7" s="80">
        <f t="shared" si="28"/>
        <v>29432.27</v>
      </c>
      <c r="AH7" s="37">
        <v>113</v>
      </c>
      <c r="AI7" s="37">
        <f t="shared" si="3"/>
        <v>2260</v>
      </c>
      <c r="AJ7" s="189">
        <v>53.95000000000001</v>
      </c>
      <c r="AK7" s="80">
        <f>+AH7*'PRECIOS SEGUN ADJ. (FRONTERIZO)'!$B$6*'PRECIOS SEGUN ADJ. (FRONTERIZO)'!$C$6</f>
        <v>121927</v>
      </c>
      <c r="AL7" s="80" t="e" vm="1">
        <f>+[4]!NumLetras(AK7,"PESO","PESOS DOMINICANOS","$EE $m CON #d/100 CENTAVOS")</f>
        <v>#VALUE!</v>
      </c>
      <c r="AM7" s="37">
        <v>17</v>
      </c>
      <c r="AN7" s="37">
        <f t="shared" si="4"/>
        <v>340</v>
      </c>
      <c r="AO7" s="189">
        <v>25.04</v>
      </c>
      <c r="AP7" s="80">
        <f>+AM7*'PRECIOS SEGUN ADJ. (FRONTERIZO)'!$B$7*'PRECIOS SEGUN ADJ. (FRONTERIZO)'!$C$7</f>
        <v>8513.6</v>
      </c>
      <c r="AQ7" s="80" t="e" vm="1">
        <f>+[4]!NumLetras(AP7,"PESO","PESOS DOMINICANOS","$EE $m CON #d/100 CENTAVOS")</f>
        <v>#VALUE!</v>
      </c>
      <c r="AR7" s="80">
        <f t="shared" si="29"/>
        <v>1362.18</v>
      </c>
      <c r="AS7" s="37">
        <v>35</v>
      </c>
      <c r="AT7" s="37">
        <f t="shared" si="5"/>
        <v>700</v>
      </c>
      <c r="AU7" s="189">
        <v>290.85000000000002</v>
      </c>
      <c r="AV7" s="80">
        <f>+AS7*'PRECIOS SEGUN ADJ. (FRONTERIZO)'!$B$8*'PRECIOS SEGUN ADJ. (FRONTERIZO)'!$C$8</f>
        <v>203595</v>
      </c>
      <c r="AW7" s="80" t="e" vm="1">
        <f>+[4]!NumLetras(AV7,"PESO","PESOS DOMINICANOS","$EE $m CON #d/100 CENTAVOS")</f>
        <v>#VALUE!</v>
      </c>
      <c r="AX7" s="80">
        <f t="shared" si="30"/>
        <v>36647.1</v>
      </c>
      <c r="AY7" s="37">
        <v>0</v>
      </c>
      <c r="AZ7" s="37">
        <f t="shared" si="6"/>
        <v>0</v>
      </c>
      <c r="BA7" s="189">
        <v>18.899999999999999</v>
      </c>
      <c r="BB7" s="80">
        <f>+AY7*'PRECIOS SEGUN ADJ. (FRONTERIZO)'!$B$9*'PRECIOS SEGUN ADJ. (FRONTERIZO)'!$C$9</f>
        <v>0</v>
      </c>
      <c r="BC7" s="80" t="e" vm="1">
        <f>+[4]!NumLetras(BB7,"PESO","PESOS DOMINICANOS","$EE $m CON #d/100 CENTAVOS")</f>
        <v>#VALUE!</v>
      </c>
      <c r="BD7" s="37">
        <v>9</v>
      </c>
      <c r="BE7" s="37">
        <f t="shared" si="7"/>
        <v>180</v>
      </c>
      <c r="BF7" s="189">
        <v>140.38</v>
      </c>
      <c r="BG7" s="80">
        <f>+BD7*'PRECIOS SEGUN ADJ. (FRONTERIZO)'!$B$10*'PRECIOS SEGUN ADJ. (FRONTERIZO)'!$C$10</f>
        <v>25268.400000000001</v>
      </c>
      <c r="BH7" s="80" t="e" vm="1">
        <f>+[4]!NumLetras(BG7,"PESO","PESOS DOMINICANOS","$EE $m CON #d/100 CENTAVOS")</f>
        <v>#VALUE!</v>
      </c>
      <c r="BI7" s="80">
        <f t="shared" si="31"/>
        <v>4548.3100000000004</v>
      </c>
      <c r="BJ7" s="37">
        <v>0</v>
      </c>
      <c r="BK7" s="37">
        <f t="shared" si="8"/>
        <v>0</v>
      </c>
      <c r="BL7" s="189">
        <v>31.459999999999997</v>
      </c>
      <c r="BM7" s="80">
        <f>+BJ7*'PRECIOS SEGUN ADJ. (FRONTERIZO)'!$B$11*'PRECIOS SEGUN ADJ. (FRONTERIZO)'!$C$11</f>
        <v>0</v>
      </c>
      <c r="BN7" s="80" t="e" vm="1">
        <f>+[4]!NumLetras(BM7,"PESO","PESOS DOMINICANOS","$EE $m CON #d/100 CENTAVOS")</f>
        <v>#VALUE!</v>
      </c>
      <c r="BO7" s="37">
        <v>29</v>
      </c>
      <c r="BP7" s="37">
        <f t="shared" si="9"/>
        <v>580</v>
      </c>
      <c r="BQ7" s="189">
        <v>65</v>
      </c>
      <c r="BR7" s="80">
        <f>+BO7*'PRECIOS SEGUN ADJ. (FRONTERIZO)'!$B$12*'PRECIOS SEGUN ADJ. (FRONTERIZO)'!$C$12</f>
        <v>37700</v>
      </c>
      <c r="BS7" s="80" t="e" vm="1">
        <f>+[4]!NumLetras(BR7,"PESO","PESOS DOMINICANOS","$EE $m CON #d/100 CENTAVOS")</f>
        <v>#VALUE!</v>
      </c>
      <c r="BT7" s="37">
        <v>0</v>
      </c>
      <c r="BU7" s="37">
        <f t="shared" si="10"/>
        <v>0</v>
      </c>
      <c r="BV7" s="189">
        <v>5.5</v>
      </c>
      <c r="BW7" s="80">
        <f>+BT7*'PRECIOS SEGUN ADJ. (FRONTERIZO)'!$B$13*'PRECIOS SEGUN ADJ. (FRONTERIZO)'!$C$13</f>
        <v>0</v>
      </c>
      <c r="BX7" s="80" t="e" vm="1">
        <f>+[4]!NumLetras(BW7,"PESO","PESOS DOMINICANOS","$EE $m CON #d/100 CENTAVOS")</f>
        <v>#VALUE!</v>
      </c>
      <c r="BY7" s="37">
        <v>602</v>
      </c>
      <c r="BZ7" s="37">
        <f t="shared" si="11"/>
        <v>12040</v>
      </c>
      <c r="CA7" s="189">
        <v>7.15</v>
      </c>
      <c r="CB7" s="80">
        <f>+BY7*'PRECIOS SEGUN ADJ. (FRONTERIZO)'!$B$14*'PRECIOS SEGUN ADJ. (FRONTERIZO)'!$C$14</f>
        <v>86086</v>
      </c>
      <c r="CC7" s="80" t="e" vm="1">
        <f>+[4]!NumLetras(CB7,"PESO","PESOS DOMINICANOS","$EE $m CON #d/100 CENTAVOS")</f>
        <v>#VALUE!</v>
      </c>
      <c r="CD7" s="37">
        <v>1204</v>
      </c>
      <c r="CE7" s="37">
        <f t="shared" si="12"/>
        <v>24080</v>
      </c>
      <c r="CF7" s="189">
        <v>6.8400000000000007</v>
      </c>
      <c r="CG7" s="80">
        <f>+CD7*'PRECIOS SEGUN ADJ. (FRONTERIZO)'!$B$15*'PRECIOS SEGUN ADJ. (FRONTERIZO)'!$C$15</f>
        <v>164707.20000000001</v>
      </c>
      <c r="CH7" s="80" t="e" vm="1">
        <f>+[4]!NumLetras(CG7,"PESO","PESOS DOMINICANOS","$EE $m CON #d/100 CENTAVOS")</f>
        <v>#VALUE!</v>
      </c>
      <c r="CI7" s="37">
        <v>0</v>
      </c>
      <c r="CJ7" s="37">
        <f t="shared" si="13"/>
        <v>0</v>
      </c>
      <c r="CK7" s="189">
        <v>60</v>
      </c>
      <c r="CL7" s="80">
        <f>+CI7*'PRECIOS SEGUN ADJ. (FRONTERIZO)'!$B$16*'PRECIOS SEGUN ADJ. (FRONTERIZO)'!$C$16</f>
        <v>0</v>
      </c>
      <c r="CM7" s="80" t="e" vm="1">
        <f>+[4]!NumLetras(CL7,"PESO","PESOS DOMINICANOS","$EE $m CON #d/100 CENTAVOS")</f>
        <v>#VALUE!</v>
      </c>
      <c r="CN7" s="80">
        <f t="shared" si="32"/>
        <v>0</v>
      </c>
      <c r="CO7" s="37">
        <v>0</v>
      </c>
      <c r="CP7" s="37">
        <f t="shared" si="14"/>
        <v>0</v>
      </c>
      <c r="CQ7" s="189">
        <v>55.649999999999991</v>
      </c>
      <c r="CR7" s="80">
        <f>+CO7*'PRECIOS SEGUN ADJ. (FRONTERIZO)'!$B$17*'PRECIOS SEGUN ADJ. (FRONTERIZO)'!$C$17</f>
        <v>0</v>
      </c>
      <c r="CS7" s="80" t="e" vm="1">
        <f>+[4]!NumLetras(CR7,"PESO","PESOS DOMINICANOS","$EE $m CON #d/100 CENTAVOS")</f>
        <v>#VALUE!</v>
      </c>
      <c r="CT7" s="80">
        <f t="shared" si="33"/>
        <v>0</v>
      </c>
      <c r="CU7" s="37">
        <v>602</v>
      </c>
      <c r="CV7" s="37">
        <f t="shared" si="15"/>
        <v>12040</v>
      </c>
      <c r="CW7" s="189">
        <v>6.6</v>
      </c>
      <c r="CX7" s="80">
        <f>+CU7*'PRECIOS SEGUN ADJ. (FRONTERIZO)'!$B$18*'PRECIOS SEGUN ADJ. (FRONTERIZO)'!$C$18</f>
        <v>79464</v>
      </c>
      <c r="CY7" s="80" t="e" vm="1">
        <f>+[4]!NumLetras(CX7,"PESO","PESOS DOMINICANOS","$EE $m CON #d/100 CENTAVOS")</f>
        <v>#VALUE!</v>
      </c>
      <c r="CZ7" s="37">
        <v>0</v>
      </c>
      <c r="DA7" s="37">
        <f t="shared" si="16"/>
        <v>0</v>
      </c>
      <c r="DB7" s="189">
        <v>65.75</v>
      </c>
      <c r="DC7" s="80">
        <f>+CZ7*'PRECIOS SEGUN ADJ. (FRONTERIZO)'!$B$19*'PRECIOS SEGUN ADJ. (FRONTERIZO)'!$C$19</f>
        <v>0</v>
      </c>
      <c r="DD7" s="80" t="e" vm="1">
        <f>+[4]!NumLetras(DC7,"PESO","PESOS DOMINICANOS","$EE $m CON #d/100 CENTAVOS")</f>
        <v>#VALUE!</v>
      </c>
      <c r="DE7" s="80">
        <f t="shared" si="34"/>
        <v>0</v>
      </c>
      <c r="DF7" s="37">
        <v>17</v>
      </c>
      <c r="DG7" s="37">
        <f t="shared" si="17"/>
        <v>340</v>
      </c>
      <c r="DH7" s="189">
        <v>82.59999999999998</v>
      </c>
      <c r="DI7" s="80">
        <f>+DF7*'PRECIOS SEGUN ADJ. (FRONTERIZO)'!$B$20*'PRECIOS SEGUN ADJ. (FRONTERIZO)'!$C$20</f>
        <v>28083.999999999996</v>
      </c>
      <c r="DJ7" s="80" t="e" vm="1">
        <f>+[4]!NumLetras(DI7,"PESO","PESOS DOMINICANOS","$EE $m CON #d/100 CENTAVOS")</f>
        <v>#VALUE!</v>
      </c>
      <c r="DK7" s="80">
        <f t="shared" si="35"/>
        <v>5055.12</v>
      </c>
      <c r="DL7" s="37">
        <v>1204</v>
      </c>
      <c r="DM7" s="37">
        <f t="shared" si="18"/>
        <v>24080</v>
      </c>
      <c r="DN7" s="189">
        <v>22</v>
      </c>
      <c r="DO7" s="80">
        <f>+DL7*'PRECIOS SEGUN ADJ. (FRONTERIZO)'!$B$21*'PRECIOS SEGUN ADJ. (FRONTERIZO)'!$C$21</f>
        <v>529760</v>
      </c>
      <c r="DP7" s="80" t="e" vm="1">
        <f>+[4]!NumLetras(DO7,"PESO","PESOS DOMINICANOS","$EE $m CON #d/100 CENTAVOS")</f>
        <v>#VALUE!</v>
      </c>
      <c r="DQ7" s="37">
        <v>69</v>
      </c>
      <c r="DR7" s="37">
        <f t="shared" si="19"/>
        <v>1380</v>
      </c>
      <c r="DS7" s="189">
        <v>80.849999999999994</v>
      </c>
      <c r="DT7" s="80">
        <f>+DQ7*'PRECIOS SEGUN ADJ. (FRONTERIZO)'!$B$22*'PRECIOS SEGUN ADJ. (FRONTERIZO)'!$C$22</f>
        <v>111573</v>
      </c>
      <c r="DU7" s="80" t="e" vm="1">
        <f>+[4]!NumLetras(DT7,"PESO","PESOS DOMINICANOS","$EE $m CON #d/100 CENTAVOS")</f>
        <v>#VALUE!</v>
      </c>
      <c r="DV7" s="37">
        <v>33</v>
      </c>
      <c r="DW7" s="37">
        <f t="shared" si="20"/>
        <v>660</v>
      </c>
      <c r="DX7" s="189">
        <v>21.83</v>
      </c>
      <c r="DY7" s="80">
        <f>+DV7*'PRECIOS SEGUN ADJ. (FRONTERIZO)'!$B$23*'PRECIOS SEGUN ADJ. (FRONTERIZO)'!$C$23</f>
        <v>14407.8</v>
      </c>
      <c r="DZ7" s="80" t="e" vm="1">
        <f>+[4]!NumLetras(DY7,"PESO","PESOS DOMINICANOS","$EE $m CON #d/100 CENTAVOS")</f>
        <v>#VALUE!</v>
      </c>
      <c r="EA7" s="80">
        <f t="shared" si="36"/>
        <v>2593.4</v>
      </c>
      <c r="EB7" s="37">
        <v>96</v>
      </c>
      <c r="EC7" s="37">
        <f t="shared" si="21"/>
        <v>1920</v>
      </c>
      <c r="ED7" s="189">
        <v>33</v>
      </c>
      <c r="EE7" s="80">
        <f>+EB7*'PRECIOS SEGUN ADJ. (FRONTERIZO)'!$B$24*'PRECIOS SEGUN ADJ. (FRONTERIZO)'!$C$24</f>
        <v>63360</v>
      </c>
      <c r="EF7" s="80" t="e" vm="1">
        <f>+[4]!NumLetras(EE7,"PESO","PESOS DOMINICANOS","$EE $m CON #d/100 CENTAVOS")</f>
        <v>#VALUE!</v>
      </c>
      <c r="EG7" s="37">
        <v>0</v>
      </c>
      <c r="EH7" s="37">
        <f t="shared" si="22"/>
        <v>0</v>
      </c>
      <c r="EI7" s="189">
        <v>15.789999999999997</v>
      </c>
      <c r="EJ7" s="80">
        <f>+EG7*'PRECIOS SEGUN ADJ. (FRONTERIZO)'!$B$25*'PRECIOS SEGUN ADJ. (FRONTERIZO)'!$C$25</f>
        <v>0</v>
      </c>
      <c r="EK7" s="80" t="e" vm="1">
        <f>+[4]!NumLetras(EJ7,"PESO","PESOS DOMINICANOS","$EE $m CON #d/100 CENTAVOS")</f>
        <v>#VALUE!</v>
      </c>
      <c r="EL7" s="37">
        <v>0</v>
      </c>
      <c r="EM7" s="37">
        <f t="shared" si="23"/>
        <v>0</v>
      </c>
      <c r="EN7" s="189">
        <v>31.5</v>
      </c>
      <c r="EO7" s="80">
        <f>+EL7*'PRECIOS SEGUN ADJ. (FRONTERIZO)'!$B$26*'PRECIOS SEGUN ADJ. (FRONTERIZO)'!$C$26</f>
        <v>0</v>
      </c>
      <c r="EP7" s="80" t="e" vm="1">
        <f>+[4]!NumLetras(EO7,"PESO","PESOS DOMINICANOS","$EE $m CON #d/100 CENTAVOS")</f>
        <v>#VALUE!</v>
      </c>
      <c r="EQ7" s="80">
        <f t="shared" si="24"/>
        <v>1726855.8</v>
      </c>
      <c r="ER7" s="80" t="e" vm="1">
        <f>+[4]!NumLetras(EQ7,"PESO","PESOS DOMINICANOS","$EE $m CON #d/100 CENTAVOS")</f>
        <v>#VALUE!</v>
      </c>
      <c r="ES7" s="80">
        <f t="shared" si="25"/>
        <v>92148.329999999987</v>
      </c>
      <c r="ET7" s="80" t="e" vm="1">
        <f>+[4]!NumLetras(ES7,"PESO","PESOS DOMINICANOS","$EE $m CON #d/100 CENTAVOS")</f>
        <v>#VALUE!</v>
      </c>
      <c r="EU7" s="80">
        <f t="shared" si="37"/>
        <v>1634707.47</v>
      </c>
      <c r="EV7" s="80" t="e" vm="1">
        <f>+[4]!NumLetras(EU7,"PESO","PESOS DOMINICANOS","$EE $m CON #d/100 CENTAVOS")</f>
        <v>#VALUE!</v>
      </c>
      <c r="EW7" s="80">
        <f t="shared" si="38"/>
        <v>345371.16</v>
      </c>
      <c r="EX7" s="80" t="e" vm="1">
        <f>+[4]!NumLetras(EW7,"PESO","PESOS DOMINICANOS","$EE $m CON #d/100 CENTAVOS")</f>
        <v>#VALUE!</v>
      </c>
      <c r="EY7" s="80">
        <f t="shared" si="39"/>
        <v>17268.560000000001</v>
      </c>
      <c r="EZ7" s="80" t="e" vm="1">
        <f>+[4]!NumLetras(EY7,"PESO","PESOS DOMINICANOS","$EE $m CON #d/100 CENTAVOS")</f>
        <v>#VALUE!</v>
      </c>
      <c r="FA7" s="80"/>
      <c r="FB7" s="80">
        <f t="shared" si="40"/>
        <v>1381484.6400000001</v>
      </c>
      <c r="FC7" s="80" t="e" vm="1">
        <f>+[4]!NumLetras(FB7,"PESO","PESOS DOMINICANOS","$EE $m CON #d/100 CENTAVOS")</f>
        <v>#VALUE!</v>
      </c>
      <c r="FD7" s="37" t="str">
        <f>+VLOOKUP(D7,'FRONTERIZO XENIA'!F:G,2,0)</f>
        <v>F-04</v>
      </c>
    </row>
    <row r="8" spans="1:160">
      <c r="A8" s="37">
        <v>7</v>
      </c>
      <c r="B8" s="37">
        <v>7</v>
      </c>
      <c r="C8" s="26" t="s">
        <v>233</v>
      </c>
      <c r="D8" s="37">
        <v>7900124277</v>
      </c>
      <c r="E8" s="37" t="str">
        <f>+VLOOKUP(D8,'INFORMACION DE PROVEEDORES'!C:I,2,0)</f>
        <v>079-0012427-7</v>
      </c>
      <c r="F8" s="26" t="str">
        <f>+VLOOKUP(D8,'INFORMACION DE PROVEEDORES'!C:J,4,0)</f>
        <v>AMARILIS FLORIAN SANCHEZ</v>
      </c>
      <c r="G8" s="37" t="str">
        <f>+VLOOKUP(D8,'INFORMACION DE PROVEEDORES'!C:K,5,0)</f>
        <v>079-0012427-7</v>
      </c>
      <c r="H8" s="26" t="str">
        <f>+VLOOKUP(D8,'INFORMACION DE PROVEEDORES'!C:L,7,0)</f>
        <v>CALLE 6TA NO.16, SECTOR SAN JUAN BAUTISTA, TAMAYO</v>
      </c>
      <c r="I8" s="37" t="str">
        <f>+VLOOKUP(D8,'INFORMACION DE PROVEEDORES'!C:M,3,0)</f>
        <v xml:space="preserve"> FÍSICA</v>
      </c>
      <c r="J8" s="37">
        <v>1</v>
      </c>
      <c r="K8" s="37">
        <v>208</v>
      </c>
      <c r="L8" s="37">
        <v>37</v>
      </c>
      <c r="M8" s="37">
        <f t="shared" si="26"/>
        <v>740</v>
      </c>
      <c r="N8" s="189">
        <v>69.81</v>
      </c>
      <c r="O8" s="80">
        <f>+L8*'PRECIOS SEGUN ADJ. (FRONTERIZO)'!$B$2*'PRECIOS SEGUN ADJ. (FRONTERIZO)'!$C$2</f>
        <v>51659.400000000009</v>
      </c>
      <c r="P8" s="80" t="e" vm="1">
        <f>+[4]!NumLetras(O8,"PESO","PESOS DOMINICANOS","$EE $m CON #d/100 CENTAVOS")</f>
        <v>#VALUE!</v>
      </c>
      <c r="Q8" s="80">
        <f t="shared" si="27"/>
        <v>8265.5</v>
      </c>
      <c r="R8" s="37">
        <v>10</v>
      </c>
      <c r="S8" s="37">
        <f t="shared" si="0"/>
        <v>200</v>
      </c>
      <c r="T8" s="189">
        <v>31.5</v>
      </c>
      <c r="U8" s="80">
        <f>+R8*'PRECIOS SEGUN ADJ. (FRONTERIZO)'!$B$3*'PRECIOS SEGUN ADJ. (FRONTERIZO)'!$C$3</f>
        <v>6300</v>
      </c>
      <c r="V8" s="80" t="e" vm="1">
        <f>+[4]!NumLetras(U8,"PESO","PESOS DOMINICANOS","$EE $m CON #d/100 CENTAVOS")</f>
        <v>#VALUE!</v>
      </c>
      <c r="W8" s="37">
        <v>0</v>
      </c>
      <c r="X8" s="37">
        <f t="shared" si="1"/>
        <v>0</v>
      </c>
      <c r="Y8" s="189">
        <v>25.2</v>
      </c>
      <c r="Z8" s="80">
        <f>+W8*'PRECIOS SEGUN ADJ. (FRONTERIZO)'!$B$4*'PRECIOS SEGUN ADJ. (FRONTERIZO)'!$C$4</f>
        <v>0</v>
      </c>
      <c r="AA8" s="80" t="e" vm="1">
        <f>+[4]!NumLetras(Z8,"PESO","PESOS DOMINICANOS","$EE $m CON #d/100 CENTAVOS")</f>
        <v>#VALUE!</v>
      </c>
      <c r="AB8" s="37">
        <v>63</v>
      </c>
      <c r="AC8" s="37">
        <f t="shared" si="2"/>
        <v>1260</v>
      </c>
      <c r="AD8" s="189">
        <v>87.91</v>
      </c>
      <c r="AE8" s="80">
        <f>+AB8*'PRECIOS SEGUN ADJ. (FRONTERIZO)'!$B$5*'PRECIOS SEGUN ADJ. (FRONTERIZO)'!$C$5</f>
        <v>110766.6</v>
      </c>
      <c r="AF8" s="80" t="e" vm="1">
        <f>+[4]!NumLetras(AE8,"PESO","PESOS DOMINICANOS","$EE $m CON #d/100 CENTAVOS")</f>
        <v>#VALUE!</v>
      </c>
      <c r="AG8" s="80">
        <f t="shared" si="28"/>
        <v>19937.990000000002</v>
      </c>
      <c r="AH8" s="37">
        <v>77</v>
      </c>
      <c r="AI8" s="37">
        <f t="shared" si="3"/>
        <v>1540</v>
      </c>
      <c r="AJ8" s="189">
        <v>53.95000000000001</v>
      </c>
      <c r="AK8" s="80">
        <f>+AH8*'PRECIOS SEGUN ADJ. (FRONTERIZO)'!$B$6*'PRECIOS SEGUN ADJ. (FRONTERIZO)'!$C$6</f>
        <v>83083.000000000015</v>
      </c>
      <c r="AL8" s="80" t="e" vm="1">
        <f>+[4]!NumLetras(AK8,"PESO","PESOS DOMINICANOS","$EE $m CON #d/100 CENTAVOS")</f>
        <v>#VALUE!</v>
      </c>
      <c r="AM8" s="37">
        <v>10</v>
      </c>
      <c r="AN8" s="37">
        <f t="shared" si="4"/>
        <v>200</v>
      </c>
      <c r="AO8" s="189">
        <v>25.04</v>
      </c>
      <c r="AP8" s="80">
        <f>+AM8*'PRECIOS SEGUN ADJ. (FRONTERIZO)'!$B$7*'PRECIOS SEGUN ADJ. (FRONTERIZO)'!$C$7</f>
        <v>5008</v>
      </c>
      <c r="AQ8" s="80" t="e" vm="1">
        <f>+[4]!NumLetras(AP8,"PESO","PESOS DOMINICANOS","$EE $m CON #d/100 CENTAVOS")</f>
        <v>#VALUE!</v>
      </c>
      <c r="AR8" s="80">
        <f t="shared" si="29"/>
        <v>801.28</v>
      </c>
      <c r="AS8" s="37">
        <v>23</v>
      </c>
      <c r="AT8" s="37">
        <f t="shared" si="5"/>
        <v>460</v>
      </c>
      <c r="AU8" s="189">
        <v>290.85000000000002</v>
      </c>
      <c r="AV8" s="80">
        <f>+AS8*'PRECIOS SEGUN ADJ. (FRONTERIZO)'!$B$8*'PRECIOS SEGUN ADJ. (FRONTERIZO)'!$C$8</f>
        <v>133791</v>
      </c>
      <c r="AW8" s="80" t="e" vm="1">
        <f>+[4]!NumLetras(AV8,"PESO","PESOS DOMINICANOS","$EE $m CON #d/100 CENTAVOS")</f>
        <v>#VALUE!</v>
      </c>
      <c r="AX8" s="80">
        <f t="shared" si="30"/>
        <v>24082.38</v>
      </c>
      <c r="AY8" s="37">
        <v>0</v>
      </c>
      <c r="AZ8" s="37">
        <f t="shared" si="6"/>
        <v>0</v>
      </c>
      <c r="BA8" s="189">
        <v>18.899999999999999</v>
      </c>
      <c r="BB8" s="80">
        <f>+AY8*'PRECIOS SEGUN ADJ. (FRONTERIZO)'!$B$9*'PRECIOS SEGUN ADJ. (FRONTERIZO)'!$C$9</f>
        <v>0</v>
      </c>
      <c r="BC8" s="80" t="e" vm="1">
        <f>+[4]!NumLetras(BB8,"PESO","PESOS DOMINICANOS","$EE $m CON #d/100 CENTAVOS")</f>
        <v>#VALUE!</v>
      </c>
      <c r="BD8" s="37">
        <v>5</v>
      </c>
      <c r="BE8" s="37">
        <f t="shared" si="7"/>
        <v>100</v>
      </c>
      <c r="BF8" s="189">
        <v>140.38</v>
      </c>
      <c r="BG8" s="80">
        <f>+BD8*'PRECIOS SEGUN ADJ. (FRONTERIZO)'!$B$10*'PRECIOS SEGUN ADJ. (FRONTERIZO)'!$C$10</f>
        <v>14038</v>
      </c>
      <c r="BH8" s="80" t="e" vm="1">
        <f>+[4]!NumLetras(BG8,"PESO","PESOS DOMINICANOS","$EE $m CON #d/100 CENTAVOS")</f>
        <v>#VALUE!</v>
      </c>
      <c r="BI8" s="80">
        <f t="shared" si="31"/>
        <v>2526.84</v>
      </c>
      <c r="BJ8" s="37">
        <v>0</v>
      </c>
      <c r="BK8" s="37">
        <f t="shared" si="8"/>
        <v>0</v>
      </c>
      <c r="BL8" s="189">
        <v>31.459999999999997</v>
      </c>
      <c r="BM8" s="80">
        <f>+BJ8*'PRECIOS SEGUN ADJ. (FRONTERIZO)'!$B$11*'PRECIOS SEGUN ADJ. (FRONTERIZO)'!$C$11</f>
        <v>0</v>
      </c>
      <c r="BN8" s="80" t="e" vm="1">
        <f>+[4]!NumLetras(BM8,"PESO","PESOS DOMINICANOS","$EE $m CON #d/100 CENTAVOS")</f>
        <v>#VALUE!</v>
      </c>
      <c r="BO8" s="37">
        <v>19</v>
      </c>
      <c r="BP8" s="37">
        <f t="shared" si="9"/>
        <v>380</v>
      </c>
      <c r="BQ8" s="189">
        <v>65</v>
      </c>
      <c r="BR8" s="80">
        <f>+BO8*'PRECIOS SEGUN ADJ. (FRONTERIZO)'!$B$12*'PRECIOS SEGUN ADJ. (FRONTERIZO)'!$C$12</f>
        <v>24700</v>
      </c>
      <c r="BS8" s="80" t="e" vm="1">
        <f>+[4]!NumLetras(BR8,"PESO","PESOS DOMINICANOS","$EE $m CON #d/100 CENTAVOS")</f>
        <v>#VALUE!</v>
      </c>
      <c r="BT8" s="37">
        <v>0</v>
      </c>
      <c r="BU8" s="37">
        <f t="shared" si="10"/>
        <v>0</v>
      </c>
      <c r="BV8" s="189">
        <v>5.5</v>
      </c>
      <c r="BW8" s="80">
        <f>+BT8*'PRECIOS SEGUN ADJ. (FRONTERIZO)'!$B$13*'PRECIOS SEGUN ADJ. (FRONTERIZO)'!$C$13</f>
        <v>0</v>
      </c>
      <c r="BX8" s="80" t="e" vm="1">
        <f>+[4]!NumLetras(BW8,"PESO","PESOS DOMINICANOS","$EE $m CON #d/100 CENTAVOS")</f>
        <v>#VALUE!</v>
      </c>
      <c r="BY8" s="37">
        <v>416</v>
      </c>
      <c r="BZ8" s="37">
        <f t="shared" si="11"/>
        <v>8320</v>
      </c>
      <c r="CA8" s="189">
        <v>7.15</v>
      </c>
      <c r="CB8" s="80">
        <f>+BY8*'PRECIOS SEGUN ADJ. (FRONTERIZO)'!$B$14*'PRECIOS SEGUN ADJ. (FRONTERIZO)'!$C$14</f>
        <v>59488</v>
      </c>
      <c r="CC8" s="80" t="e" vm="1">
        <f>+[4]!NumLetras(CB8,"PESO","PESOS DOMINICANOS","$EE $m CON #d/100 CENTAVOS")</f>
        <v>#VALUE!</v>
      </c>
      <c r="CD8" s="37">
        <v>832</v>
      </c>
      <c r="CE8" s="37">
        <f t="shared" si="12"/>
        <v>16640</v>
      </c>
      <c r="CF8" s="189">
        <v>6.8400000000000007</v>
      </c>
      <c r="CG8" s="80">
        <f>+CD8*'PRECIOS SEGUN ADJ. (FRONTERIZO)'!$B$15*'PRECIOS SEGUN ADJ. (FRONTERIZO)'!$C$15</f>
        <v>113817.60000000001</v>
      </c>
      <c r="CH8" s="80" t="e" vm="1">
        <f>+[4]!NumLetras(CG8,"PESO","PESOS DOMINICANOS","$EE $m CON #d/100 CENTAVOS")</f>
        <v>#VALUE!</v>
      </c>
      <c r="CI8" s="37">
        <v>0</v>
      </c>
      <c r="CJ8" s="37">
        <f t="shared" si="13"/>
        <v>0</v>
      </c>
      <c r="CK8" s="189">
        <v>60</v>
      </c>
      <c r="CL8" s="80">
        <f>+CI8*'PRECIOS SEGUN ADJ. (FRONTERIZO)'!$B$16*'PRECIOS SEGUN ADJ. (FRONTERIZO)'!$C$16</f>
        <v>0</v>
      </c>
      <c r="CM8" s="80" t="e" vm="1">
        <f>+[4]!NumLetras(CL8,"PESO","PESOS DOMINICANOS","$EE $m CON #d/100 CENTAVOS")</f>
        <v>#VALUE!</v>
      </c>
      <c r="CN8" s="80">
        <f t="shared" si="32"/>
        <v>0</v>
      </c>
      <c r="CO8" s="37">
        <v>0</v>
      </c>
      <c r="CP8" s="37">
        <f t="shared" si="14"/>
        <v>0</v>
      </c>
      <c r="CQ8" s="189">
        <v>55.649999999999991</v>
      </c>
      <c r="CR8" s="80">
        <f>+CO8*'PRECIOS SEGUN ADJ. (FRONTERIZO)'!$B$17*'PRECIOS SEGUN ADJ. (FRONTERIZO)'!$C$17</f>
        <v>0</v>
      </c>
      <c r="CS8" s="80" t="e" vm="1">
        <f>+[4]!NumLetras(CR8,"PESO","PESOS DOMINICANOS","$EE $m CON #d/100 CENTAVOS")</f>
        <v>#VALUE!</v>
      </c>
      <c r="CT8" s="80">
        <f t="shared" si="33"/>
        <v>0</v>
      </c>
      <c r="CU8" s="37">
        <v>416</v>
      </c>
      <c r="CV8" s="37">
        <f t="shared" si="15"/>
        <v>8320</v>
      </c>
      <c r="CW8" s="189">
        <v>6.6</v>
      </c>
      <c r="CX8" s="80">
        <f>+CU8*'PRECIOS SEGUN ADJ. (FRONTERIZO)'!$B$18*'PRECIOS SEGUN ADJ. (FRONTERIZO)'!$C$18</f>
        <v>54912</v>
      </c>
      <c r="CY8" s="80" t="e" vm="1">
        <f>+[4]!NumLetras(CX8,"PESO","PESOS DOMINICANOS","$EE $m CON #d/100 CENTAVOS")</f>
        <v>#VALUE!</v>
      </c>
      <c r="CZ8" s="37">
        <v>0</v>
      </c>
      <c r="DA8" s="37">
        <f t="shared" si="16"/>
        <v>0</v>
      </c>
      <c r="DB8" s="189">
        <v>65.75</v>
      </c>
      <c r="DC8" s="80">
        <f>+CZ8*'PRECIOS SEGUN ADJ. (FRONTERIZO)'!$B$19*'PRECIOS SEGUN ADJ. (FRONTERIZO)'!$C$19</f>
        <v>0</v>
      </c>
      <c r="DD8" s="80" t="e" vm="1">
        <f>+[4]!NumLetras(DC8,"PESO","PESOS DOMINICANOS","$EE $m CON #d/100 CENTAVOS")</f>
        <v>#VALUE!</v>
      </c>
      <c r="DE8" s="80">
        <f t="shared" si="34"/>
        <v>0</v>
      </c>
      <c r="DF8" s="37">
        <v>10</v>
      </c>
      <c r="DG8" s="37">
        <f t="shared" si="17"/>
        <v>200</v>
      </c>
      <c r="DH8" s="189">
        <v>82.59999999999998</v>
      </c>
      <c r="DI8" s="80">
        <f>+DF8*'PRECIOS SEGUN ADJ. (FRONTERIZO)'!$B$20*'PRECIOS SEGUN ADJ. (FRONTERIZO)'!$C$20</f>
        <v>16520</v>
      </c>
      <c r="DJ8" s="80" t="e" vm="1">
        <f>+[4]!NumLetras(DI8,"PESO","PESOS DOMINICANOS","$EE $m CON #d/100 CENTAVOS")</f>
        <v>#VALUE!</v>
      </c>
      <c r="DK8" s="80">
        <f t="shared" si="35"/>
        <v>2973.6</v>
      </c>
      <c r="DL8" s="37">
        <v>832</v>
      </c>
      <c r="DM8" s="37">
        <f t="shared" si="18"/>
        <v>16640</v>
      </c>
      <c r="DN8" s="189">
        <v>22</v>
      </c>
      <c r="DO8" s="80">
        <f>+DL8*'PRECIOS SEGUN ADJ. (FRONTERIZO)'!$B$21*'PRECIOS SEGUN ADJ. (FRONTERIZO)'!$C$21</f>
        <v>366080</v>
      </c>
      <c r="DP8" s="80" t="e" vm="1">
        <f>+[4]!NumLetras(DO8,"PESO","PESOS DOMINICANOS","$EE $m CON #d/100 CENTAVOS")</f>
        <v>#VALUE!</v>
      </c>
      <c r="DQ8" s="37">
        <v>46</v>
      </c>
      <c r="DR8" s="37">
        <f t="shared" si="19"/>
        <v>920</v>
      </c>
      <c r="DS8" s="189">
        <v>80.849999999999994</v>
      </c>
      <c r="DT8" s="80">
        <f>+DQ8*'PRECIOS SEGUN ADJ. (FRONTERIZO)'!$B$22*'PRECIOS SEGUN ADJ. (FRONTERIZO)'!$C$22</f>
        <v>74382</v>
      </c>
      <c r="DU8" s="80" t="e" vm="1">
        <f>+[4]!NumLetras(DT8,"PESO","PESOS DOMINICANOS","$EE $m CON #d/100 CENTAVOS")</f>
        <v>#VALUE!</v>
      </c>
      <c r="DV8" s="37">
        <v>21</v>
      </c>
      <c r="DW8" s="37">
        <f t="shared" si="20"/>
        <v>420</v>
      </c>
      <c r="DX8" s="189">
        <v>21.83</v>
      </c>
      <c r="DY8" s="80">
        <f>+DV8*'PRECIOS SEGUN ADJ. (FRONTERIZO)'!$B$23*'PRECIOS SEGUN ADJ. (FRONTERIZO)'!$C$23</f>
        <v>9168.5999999999985</v>
      </c>
      <c r="DZ8" s="80" t="e" vm="1">
        <f>+[4]!NumLetras(DY8,"PESO","PESOS DOMINICANOS","$EE $m CON #d/100 CENTAVOS")</f>
        <v>#VALUE!</v>
      </c>
      <c r="EA8" s="80">
        <f t="shared" si="36"/>
        <v>1650.35</v>
      </c>
      <c r="EB8" s="37">
        <v>65</v>
      </c>
      <c r="EC8" s="37">
        <f t="shared" si="21"/>
        <v>1300</v>
      </c>
      <c r="ED8" s="189">
        <v>33</v>
      </c>
      <c r="EE8" s="80">
        <f>+EB8*'PRECIOS SEGUN ADJ. (FRONTERIZO)'!$B$24*'PRECIOS SEGUN ADJ. (FRONTERIZO)'!$C$24</f>
        <v>42900</v>
      </c>
      <c r="EF8" s="80" t="e" vm="1">
        <f>+[4]!NumLetras(EE8,"PESO","PESOS DOMINICANOS","$EE $m CON #d/100 CENTAVOS")</f>
        <v>#VALUE!</v>
      </c>
      <c r="EG8" s="37">
        <v>0</v>
      </c>
      <c r="EH8" s="37">
        <f t="shared" si="22"/>
        <v>0</v>
      </c>
      <c r="EI8" s="189">
        <v>15.789999999999997</v>
      </c>
      <c r="EJ8" s="80">
        <f>+EG8*'PRECIOS SEGUN ADJ. (FRONTERIZO)'!$B$25*'PRECIOS SEGUN ADJ. (FRONTERIZO)'!$C$25</f>
        <v>0</v>
      </c>
      <c r="EK8" s="80" t="e" vm="1">
        <f>+[4]!NumLetras(EJ8,"PESO","PESOS DOMINICANOS","$EE $m CON #d/100 CENTAVOS")</f>
        <v>#VALUE!</v>
      </c>
      <c r="EL8" s="37">
        <v>0</v>
      </c>
      <c r="EM8" s="37">
        <f t="shared" si="23"/>
        <v>0</v>
      </c>
      <c r="EN8" s="189">
        <v>31.5</v>
      </c>
      <c r="EO8" s="80">
        <f>+EL8*'PRECIOS SEGUN ADJ. (FRONTERIZO)'!$B$26*'PRECIOS SEGUN ADJ. (FRONTERIZO)'!$C$26</f>
        <v>0</v>
      </c>
      <c r="EP8" s="80" t="e" vm="1">
        <f>+[4]!NumLetras(EO8,"PESO","PESOS DOMINICANOS","$EE $m CON #d/100 CENTAVOS")</f>
        <v>#VALUE!</v>
      </c>
      <c r="EQ8" s="80">
        <f t="shared" si="24"/>
        <v>1166614.2000000002</v>
      </c>
      <c r="ER8" s="80" t="e" vm="1">
        <f>+[4]!NumLetras(EQ8,"PESO","PESOS DOMINICANOS","$EE $m CON #d/100 CENTAVOS")</f>
        <v>#VALUE!</v>
      </c>
      <c r="ES8" s="80">
        <f t="shared" si="25"/>
        <v>60237.94</v>
      </c>
      <c r="ET8" s="80" t="e" vm="1">
        <f>+[4]!NumLetras(ES8,"PESO","PESOS DOMINICANOS","$EE $m CON #d/100 CENTAVOS")</f>
        <v>#VALUE!</v>
      </c>
      <c r="EU8" s="80">
        <f t="shared" si="37"/>
        <v>1106376.2600000002</v>
      </c>
      <c r="EV8" s="80" t="e" vm="1">
        <f>+[4]!NumLetras(EU8,"PESO","PESOS DOMINICANOS","$EE $m CON #d/100 CENTAVOS")</f>
        <v>#VALUE!</v>
      </c>
      <c r="EW8" s="80">
        <f t="shared" si="38"/>
        <v>233322.84</v>
      </c>
      <c r="EX8" s="80" t="e" vm="1">
        <f>+[4]!NumLetras(EW8,"PESO","PESOS DOMINICANOS","$EE $m CON #d/100 CENTAVOS")</f>
        <v>#VALUE!</v>
      </c>
      <c r="EY8" s="80">
        <f t="shared" si="39"/>
        <v>11666.14</v>
      </c>
      <c r="EZ8" s="80" t="e" vm="1">
        <f>+[4]!NumLetras(EY8,"PESO","PESOS DOMINICANOS","$EE $m CON #d/100 CENTAVOS")</f>
        <v>#VALUE!</v>
      </c>
      <c r="FA8" s="80"/>
      <c r="FB8" s="80">
        <f t="shared" si="40"/>
        <v>933291.36000000022</v>
      </c>
      <c r="FC8" s="80" t="e" vm="1">
        <f>+[4]!NumLetras(FB8,"PESO","PESOS DOMINICANOS","$EE $m CON #d/100 CENTAVOS")</f>
        <v>#VALUE!</v>
      </c>
      <c r="FD8" s="37" t="str">
        <f>+VLOOKUP(D8,'FRONTERIZO XENIA'!F:G,2,0)</f>
        <v>F-07</v>
      </c>
    </row>
    <row r="9" spans="1:160">
      <c r="A9" s="37">
        <v>8</v>
      </c>
      <c r="B9" s="37">
        <v>8</v>
      </c>
      <c r="C9" s="26" t="s">
        <v>250</v>
      </c>
      <c r="D9" s="37">
        <v>9300640878</v>
      </c>
      <c r="E9" s="37" t="str">
        <f>+VLOOKUP(D9,'INFORMACION DE PROVEEDORES'!C:I,2,0)</f>
        <v>093-0064087-8</v>
      </c>
      <c r="F9" s="26" t="str">
        <f>+VLOOKUP(D9,'INFORMACION DE PROVEEDORES'!C:J,4,0)</f>
        <v>ANGEL NATANAEL CUELLO YCIANO</v>
      </c>
      <c r="G9" s="37" t="str">
        <f>+VLOOKUP(D9,'INFORMACION DE PROVEEDORES'!C:K,5,0)</f>
        <v>093-0064087-8</v>
      </c>
      <c r="H9" s="26" t="str">
        <f>+VLOOKUP(D9,'INFORMACION DE PROVEEDORES'!C:L,7,0)</f>
        <v xml:space="preserve"> CALLE DUARTE NO.6, BAJOS DE HAINA. </v>
      </c>
      <c r="I9" s="37" t="str">
        <f>+VLOOKUP(D9,'INFORMACION DE PROVEEDORES'!C:M,3,0)</f>
        <v xml:space="preserve"> FÍSICA</v>
      </c>
      <c r="J9" s="37">
        <v>2</v>
      </c>
      <c r="K9" s="37">
        <v>215</v>
      </c>
      <c r="L9" s="37">
        <v>39</v>
      </c>
      <c r="M9" s="37">
        <f t="shared" si="26"/>
        <v>780</v>
      </c>
      <c r="N9" s="189">
        <v>69.81</v>
      </c>
      <c r="O9" s="80">
        <f>+L9*'PRECIOS SEGUN ADJ. (FRONTERIZO)'!$B$2*'PRECIOS SEGUN ADJ. (FRONTERIZO)'!$C$2</f>
        <v>54451.8</v>
      </c>
      <c r="P9" s="80" t="e" vm="1">
        <f>+[4]!NumLetras(O9,"PESO","PESOS DOMINICANOS","$EE $m CON #d/100 CENTAVOS")</f>
        <v>#VALUE!</v>
      </c>
      <c r="Q9" s="80">
        <f t="shared" si="27"/>
        <v>8712.2900000000009</v>
      </c>
      <c r="R9" s="37">
        <v>10</v>
      </c>
      <c r="S9" s="37">
        <f t="shared" si="0"/>
        <v>200</v>
      </c>
      <c r="T9" s="189">
        <v>31.5</v>
      </c>
      <c r="U9" s="80">
        <f>+R9*'PRECIOS SEGUN ADJ. (FRONTERIZO)'!$B$3*'PRECIOS SEGUN ADJ. (FRONTERIZO)'!$C$3</f>
        <v>6300</v>
      </c>
      <c r="V9" s="80" t="e" vm="1">
        <f>+[4]!NumLetras(U9,"PESO","PESOS DOMINICANOS","$EE $m CON #d/100 CENTAVOS")</f>
        <v>#VALUE!</v>
      </c>
      <c r="W9" s="37">
        <v>0</v>
      </c>
      <c r="X9" s="37">
        <f t="shared" si="1"/>
        <v>0</v>
      </c>
      <c r="Y9" s="189">
        <v>25.2</v>
      </c>
      <c r="Z9" s="80">
        <f>+W9*'PRECIOS SEGUN ADJ. (FRONTERIZO)'!$B$4*'PRECIOS SEGUN ADJ. (FRONTERIZO)'!$C$4</f>
        <v>0</v>
      </c>
      <c r="AA9" s="80" t="e" vm="1">
        <f>+[4]!NumLetras(Z9,"PESO","PESOS DOMINICANOS","$EE $m CON #d/100 CENTAVOS")</f>
        <v>#VALUE!</v>
      </c>
      <c r="AB9" s="37">
        <v>66</v>
      </c>
      <c r="AC9" s="37">
        <f t="shared" si="2"/>
        <v>1320</v>
      </c>
      <c r="AD9" s="189">
        <v>87.91</v>
      </c>
      <c r="AE9" s="80">
        <f>+AB9*'PRECIOS SEGUN ADJ. (FRONTERIZO)'!$B$5*'PRECIOS SEGUN ADJ. (FRONTERIZO)'!$C$5</f>
        <v>116041.19999999998</v>
      </c>
      <c r="AF9" s="80" t="e" vm="1">
        <f>+[4]!NumLetras(AE9,"PESO","PESOS DOMINICANOS","$EE $m CON #d/100 CENTAVOS")</f>
        <v>#VALUE!</v>
      </c>
      <c r="AG9" s="80">
        <f t="shared" si="28"/>
        <v>20887.419999999998</v>
      </c>
      <c r="AH9" s="37">
        <v>80</v>
      </c>
      <c r="AI9" s="37">
        <f t="shared" si="3"/>
        <v>1600</v>
      </c>
      <c r="AJ9" s="189">
        <v>53.95000000000001</v>
      </c>
      <c r="AK9" s="80">
        <f>+AH9*'PRECIOS SEGUN ADJ. (FRONTERIZO)'!$B$6*'PRECIOS SEGUN ADJ. (FRONTERIZO)'!$C$6</f>
        <v>86320</v>
      </c>
      <c r="AL9" s="80" t="e" vm="1">
        <f>+[4]!NumLetras(AK9,"PESO","PESOS DOMINICANOS","$EE $m CON #d/100 CENTAVOS")</f>
        <v>#VALUE!</v>
      </c>
      <c r="AM9" s="37">
        <v>10</v>
      </c>
      <c r="AN9" s="37">
        <f t="shared" si="4"/>
        <v>200</v>
      </c>
      <c r="AO9" s="189">
        <v>25.04</v>
      </c>
      <c r="AP9" s="80">
        <f>+AM9*'PRECIOS SEGUN ADJ. (FRONTERIZO)'!$B$7*'PRECIOS SEGUN ADJ. (FRONTERIZO)'!$C$7</f>
        <v>5008</v>
      </c>
      <c r="AQ9" s="80" t="e" vm="1">
        <f>+[4]!NumLetras(AP9,"PESO","PESOS DOMINICANOS","$EE $m CON #d/100 CENTAVOS")</f>
        <v>#VALUE!</v>
      </c>
      <c r="AR9" s="80">
        <f t="shared" si="29"/>
        <v>801.28</v>
      </c>
      <c r="AS9" s="37">
        <v>25</v>
      </c>
      <c r="AT9" s="37">
        <f t="shared" si="5"/>
        <v>500</v>
      </c>
      <c r="AU9" s="189">
        <v>290.85000000000002</v>
      </c>
      <c r="AV9" s="80">
        <f>+AS9*'PRECIOS SEGUN ADJ. (FRONTERIZO)'!$B$8*'PRECIOS SEGUN ADJ. (FRONTERIZO)'!$C$8</f>
        <v>145425.00000000003</v>
      </c>
      <c r="AW9" s="80" t="e" vm="1">
        <f>+[4]!NumLetras(AV9,"PESO","PESOS DOMINICANOS","$EE $m CON #d/100 CENTAVOS")</f>
        <v>#VALUE!</v>
      </c>
      <c r="AX9" s="80">
        <f t="shared" si="30"/>
        <v>26176.5</v>
      </c>
      <c r="AY9" s="37">
        <v>0</v>
      </c>
      <c r="AZ9" s="37">
        <f t="shared" si="6"/>
        <v>0</v>
      </c>
      <c r="BA9" s="189">
        <v>18.899999999999999</v>
      </c>
      <c r="BB9" s="80">
        <f>+AY9*'PRECIOS SEGUN ADJ. (FRONTERIZO)'!$B$9*'PRECIOS SEGUN ADJ. (FRONTERIZO)'!$C$9</f>
        <v>0</v>
      </c>
      <c r="BC9" s="80" t="e" vm="1">
        <f>+[4]!NumLetras(BB9,"PESO","PESOS DOMINICANOS","$EE $m CON #d/100 CENTAVOS")</f>
        <v>#VALUE!</v>
      </c>
      <c r="BD9" s="37">
        <v>5</v>
      </c>
      <c r="BE9" s="37">
        <f t="shared" si="7"/>
        <v>100</v>
      </c>
      <c r="BF9" s="189">
        <v>140.38</v>
      </c>
      <c r="BG9" s="80">
        <f>+BD9*'PRECIOS SEGUN ADJ. (FRONTERIZO)'!$B$10*'PRECIOS SEGUN ADJ. (FRONTERIZO)'!$C$10</f>
        <v>14038</v>
      </c>
      <c r="BH9" s="80" t="e" vm="1">
        <f>+[4]!NumLetras(BG9,"PESO","PESOS DOMINICANOS","$EE $m CON #d/100 CENTAVOS")</f>
        <v>#VALUE!</v>
      </c>
      <c r="BI9" s="80">
        <f t="shared" si="31"/>
        <v>2526.84</v>
      </c>
      <c r="BJ9" s="37">
        <v>0</v>
      </c>
      <c r="BK9" s="37">
        <f t="shared" si="8"/>
        <v>0</v>
      </c>
      <c r="BL9" s="189">
        <v>31.459999999999997</v>
      </c>
      <c r="BM9" s="80">
        <f>+BJ9*'PRECIOS SEGUN ADJ. (FRONTERIZO)'!$B$11*'PRECIOS SEGUN ADJ. (FRONTERIZO)'!$C$11</f>
        <v>0</v>
      </c>
      <c r="BN9" s="80" t="e" vm="1">
        <f>+[4]!NumLetras(BM9,"PESO","PESOS DOMINICANOS","$EE $m CON #d/100 CENTAVOS")</f>
        <v>#VALUE!</v>
      </c>
      <c r="BO9" s="37">
        <v>20</v>
      </c>
      <c r="BP9" s="37">
        <f t="shared" si="9"/>
        <v>400</v>
      </c>
      <c r="BQ9" s="189">
        <v>65</v>
      </c>
      <c r="BR9" s="80">
        <f>+BO9*'PRECIOS SEGUN ADJ. (FRONTERIZO)'!$B$12*'PRECIOS SEGUN ADJ. (FRONTERIZO)'!$C$12</f>
        <v>26000</v>
      </c>
      <c r="BS9" s="80" t="e" vm="1">
        <f>+[4]!NumLetras(BR9,"PESO","PESOS DOMINICANOS","$EE $m CON #d/100 CENTAVOS")</f>
        <v>#VALUE!</v>
      </c>
      <c r="BT9" s="37">
        <v>0</v>
      </c>
      <c r="BU9" s="37">
        <f t="shared" si="10"/>
        <v>0</v>
      </c>
      <c r="BV9" s="189">
        <v>5.5</v>
      </c>
      <c r="BW9" s="80">
        <f>+BT9*'PRECIOS SEGUN ADJ. (FRONTERIZO)'!$B$13*'PRECIOS SEGUN ADJ. (FRONTERIZO)'!$C$13</f>
        <v>0</v>
      </c>
      <c r="BX9" s="80" t="e" vm="1">
        <f>+[4]!NumLetras(BW9,"PESO","PESOS DOMINICANOS","$EE $m CON #d/100 CENTAVOS")</f>
        <v>#VALUE!</v>
      </c>
      <c r="BY9" s="37">
        <v>430</v>
      </c>
      <c r="BZ9" s="37">
        <f t="shared" si="11"/>
        <v>8600</v>
      </c>
      <c r="CA9" s="189">
        <v>7.15</v>
      </c>
      <c r="CB9" s="80">
        <f>+BY9*'PRECIOS SEGUN ADJ. (FRONTERIZO)'!$B$14*'PRECIOS SEGUN ADJ. (FRONTERIZO)'!$C$14</f>
        <v>61490</v>
      </c>
      <c r="CC9" s="80" t="e" vm="1">
        <f>+[4]!NumLetras(CB9,"PESO","PESOS DOMINICANOS","$EE $m CON #d/100 CENTAVOS")</f>
        <v>#VALUE!</v>
      </c>
      <c r="CD9" s="37">
        <v>860</v>
      </c>
      <c r="CE9" s="37">
        <f t="shared" si="12"/>
        <v>17200</v>
      </c>
      <c r="CF9" s="189">
        <v>6.8400000000000007</v>
      </c>
      <c r="CG9" s="80">
        <f>+CD9*'PRECIOS SEGUN ADJ. (FRONTERIZO)'!$B$15*'PRECIOS SEGUN ADJ. (FRONTERIZO)'!$C$15</f>
        <v>117648</v>
      </c>
      <c r="CH9" s="80" t="e" vm="1">
        <f>+[4]!NumLetras(CG9,"PESO","PESOS DOMINICANOS","$EE $m CON #d/100 CENTAVOS")</f>
        <v>#VALUE!</v>
      </c>
      <c r="CI9" s="37">
        <v>0</v>
      </c>
      <c r="CJ9" s="37">
        <f t="shared" si="13"/>
        <v>0</v>
      </c>
      <c r="CK9" s="189">
        <v>60</v>
      </c>
      <c r="CL9" s="80">
        <f>+CI9*'PRECIOS SEGUN ADJ. (FRONTERIZO)'!$B$16*'PRECIOS SEGUN ADJ. (FRONTERIZO)'!$C$16</f>
        <v>0</v>
      </c>
      <c r="CM9" s="80" t="e" vm="1">
        <f>+[4]!NumLetras(CL9,"PESO","PESOS DOMINICANOS","$EE $m CON #d/100 CENTAVOS")</f>
        <v>#VALUE!</v>
      </c>
      <c r="CN9" s="80">
        <f t="shared" si="32"/>
        <v>0</v>
      </c>
      <c r="CO9" s="37">
        <v>0</v>
      </c>
      <c r="CP9" s="37">
        <f t="shared" si="14"/>
        <v>0</v>
      </c>
      <c r="CQ9" s="189">
        <v>55.649999999999991</v>
      </c>
      <c r="CR9" s="80">
        <f>+CO9*'PRECIOS SEGUN ADJ. (FRONTERIZO)'!$B$17*'PRECIOS SEGUN ADJ. (FRONTERIZO)'!$C$17</f>
        <v>0</v>
      </c>
      <c r="CS9" s="80" t="e" vm="1">
        <f>+[4]!NumLetras(CR9,"PESO","PESOS DOMINICANOS","$EE $m CON #d/100 CENTAVOS")</f>
        <v>#VALUE!</v>
      </c>
      <c r="CT9" s="80">
        <f t="shared" si="33"/>
        <v>0</v>
      </c>
      <c r="CU9" s="37">
        <v>430</v>
      </c>
      <c r="CV9" s="37">
        <f t="shared" si="15"/>
        <v>8600</v>
      </c>
      <c r="CW9" s="189">
        <v>6.6</v>
      </c>
      <c r="CX9" s="80">
        <f>+CU9*'PRECIOS SEGUN ADJ. (FRONTERIZO)'!$B$18*'PRECIOS SEGUN ADJ. (FRONTERIZO)'!$C$18</f>
        <v>56760</v>
      </c>
      <c r="CY9" s="80" t="e" vm="1">
        <f>+[4]!NumLetras(CX9,"PESO","PESOS DOMINICANOS","$EE $m CON #d/100 CENTAVOS")</f>
        <v>#VALUE!</v>
      </c>
      <c r="CZ9" s="37">
        <v>0</v>
      </c>
      <c r="DA9" s="37">
        <f t="shared" si="16"/>
        <v>0</v>
      </c>
      <c r="DB9" s="189">
        <v>65.75</v>
      </c>
      <c r="DC9" s="80">
        <f>+CZ9*'PRECIOS SEGUN ADJ. (FRONTERIZO)'!$B$19*'PRECIOS SEGUN ADJ. (FRONTERIZO)'!$C$19</f>
        <v>0</v>
      </c>
      <c r="DD9" s="80" t="e" vm="1">
        <f>+[4]!NumLetras(DC9,"PESO","PESOS DOMINICANOS","$EE $m CON #d/100 CENTAVOS")</f>
        <v>#VALUE!</v>
      </c>
      <c r="DE9" s="80">
        <f t="shared" si="34"/>
        <v>0</v>
      </c>
      <c r="DF9" s="37">
        <v>10</v>
      </c>
      <c r="DG9" s="37">
        <f t="shared" si="17"/>
        <v>200</v>
      </c>
      <c r="DH9" s="189">
        <v>82.59999999999998</v>
      </c>
      <c r="DI9" s="80">
        <f>+DF9*'PRECIOS SEGUN ADJ. (FRONTERIZO)'!$B$20*'PRECIOS SEGUN ADJ. (FRONTERIZO)'!$C$20</f>
        <v>16520</v>
      </c>
      <c r="DJ9" s="80" t="e" vm="1">
        <f>+[4]!NumLetras(DI9,"PESO","PESOS DOMINICANOS","$EE $m CON #d/100 CENTAVOS")</f>
        <v>#VALUE!</v>
      </c>
      <c r="DK9" s="80">
        <f t="shared" si="35"/>
        <v>2973.6</v>
      </c>
      <c r="DL9" s="37">
        <v>860</v>
      </c>
      <c r="DM9" s="37">
        <f t="shared" si="18"/>
        <v>17200</v>
      </c>
      <c r="DN9" s="189">
        <v>22</v>
      </c>
      <c r="DO9" s="80">
        <f>+DL9*'PRECIOS SEGUN ADJ. (FRONTERIZO)'!$B$21*'PRECIOS SEGUN ADJ. (FRONTERIZO)'!$C$21</f>
        <v>378400</v>
      </c>
      <c r="DP9" s="80" t="e" vm="1">
        <f>+[4]!NumLetras(DO9,"PESO","PESOS DOMINICANOS","$EE $m CON #d/100 CENTAVOS")</f>
        <v>#VALUE!</v>
      </c>
      <c r="DQ9" s="37">
        <v>49</v>
      </c>
      <c r="DR9" s="37">
        <f t="shared" si="19"/>
        <v>980</v>
      </c>
      <c r="DS9" s="189">
        <v>80.849999999999994</v>
      </c>
      <c r="DT9" s="80">
        <f>+DQ9*'PRECIOS SEGUN ADJ. (FRONTERIZO)'!$B$22*'PRECIOS SEGUN ADJ. (FRONTERIZO)'!$C$22</f>
        <v>79233</v>
      </c>
      <c r="DU9" s="80" t="e" vm="1">
        <f>+[4]!NumLetras(DT9,"PESO","PESOS DOMINICANOS","$EE $m CON #d/100 CENTAVOS")</f>
        <v>#VALUE!</v>
      </c>
      <c r="DV9" s="37">
        <v>23</v>
      </c>
      <c r="DW9" s="37">
        <f t="shared" si="20"/>
        <v>460</v>
      </c>
      <c r="DX9" s="189">
        <v>21.83</v>
      </c>
      <c r="DY9" s="80">
        <f>+DV9*'PRECIOS SEGUN ADJ. (FRONTERIZO)'!$B$23*'PRECIOS SEGUN ADJ. (FRONTERIZO)'!$C$23</f>
        <v>10041.799999999999</v>
      </c>
      <c r="DZ9" s="80" t="e" vm="1">
        <f>+[4]!NumLetras(DY9,"PESO","PESOS DOMINICANOS","$EE $m CON #d/100 CENTAVOS")</f>
        <v>#VALUE!</v>
      </c>
      <c r="EA9" s="80">
        <f t="shared" si="36"/>
        <v>1807.52</v>
      </c>
      <c r="EB9" s="37">
        <v>68</v>
      </c>
      <c r="EC9" s="37">
        <f t="shared" si="21"/>
        <v>1360</v>
      </c>
      <c r="ED9" s="189">
        <v>33</v>
      </c>
      <c r="EE9" s="80">
        <f>+EB9*'PRECIOS SEGUN ADJ. (FRONTERIZO)'!$B$24*'PRECIOS SEGUN ADJ. (FRONTERIZO)'!$C$24</f>
        <v>44880</v>
      </c>
      <c r="EF9" s="80" t="e" vm="1">
        <f>+[4]!NumLetras(EE9,"PESO","PESOS DOMINICANOS","$EE $m CON #d/100 CENTAVOS")</f>
        <v>#VALUE!</v>
      </c>
      <c r="EG9" s="37">
        <v>0</v>
      </c>
      <c r="EH9" s="37">
        <f t="shared" si="22"/>
        <v>0</v>
      </c>
      <c r="EI9" s="189">
        <v>15.789999999999997</v>
      </c>
      <c r="EJ9" s="80">
        <f>+EG9*'PRECIOS SEGUN ADJ. (FRONTERIZO)'!$B$25*'PRECIOS SEGUN ADJ. (FRONTERIZO)'!$C$25</f>
        <v>0</v>
      </c>
      <c r="EK9" s="80" t="e" vm="1">
        <f>+[4]!NumLetras(EJ9,"PESO","PESOS DOMINICANOS","$EE $m CON #d/100 CENTAVOS")</f>
        <v>#VALUE!</v>
      </c>
      <c r="EL9" s="37">
        <v>0</v>
      </c>
      <c r="EM9" s="37">
        <f t="shared" si="23"/>
        <v>0</v>
      </c>
      <c r="EN9" s="189">
        <v>31.5</v>
      </c>
      <c r="EO9" s="80">
        <f>+EL9*'PRECIOS SEGUN ADJ. (FRONTERIZO)'!$B$26*'PRECIOS SEGUN ADJ. (FRONTERIZO)'!$C$26</f>
        <v>0</v>
      </c>
      <c r="EP9" s="80" t="e" vm="1">
        <f>+[4]!NumLetras(EO9,"PESO","PESOS DOMINICANOS","$EE $m CON #d/100 CENTAVOS")</f>
        <v>#VALUE!</v>
      </c>
      <c r="EQ9" s="80">
        <f t="shared" si="24"/>
        <v>1218556.8</v>
      </c>
      <c r="ER9" s="80" t="e" vm="1">
        <f>+[4]!NumLetras(EQ9,"PESO","PESOS DOMINICANOS","$EE $m CON #d/100 CENTAVOS")</f>
        <v>#VALUE!</v>
      </c>
      <c r="ES9" s="80">
        <f t="shared" si="25"/>
        <v>63885.45</v>
      </c>
      <c r="ET9" s="80" t="e" vm="1">
        <f>+[4]!NumLetras(ES9,"PESO","PESOS DOMINICANOS","$EE $m CON #d/100 CENTAVOS")</f>
        <v>#VALUE!</v>
      </c>
      <c r="EU9" s="80">
        <f t="shared" si="37"/>
        <v>1154671.3500000001</v>
      </c>
      <c r="EV9" s="80" t="e" vm="1">
        <f>+[4]!NumLetras(EU9,"PESO","PESOS DOMINICANOS","$EE $m CON #d/100 CENTAVOS")</f>
        <v>#VALUE!</v>
      </c>
      <c r="EW9" s="80">
        <f t="shared" si="38"/>
        <v>243711.35999999999</v>
      </c>
      <c r="EX9" s="80" t="e" vm="1">
        <f>+[4]!NumLetras(EW9,"PESO","PESOS DOMINICANOS","$EE $m CON #d/100 CENTAVOS")</f>
        <v>#VALUE!</v>
      </c>
      <c r="EY9" s="80">
        <f t="shared" si="39"/>
        <v>12185.57</v>
      </c>
      <c r="EZ9" s="80" t="e" vm="1">
        <f>+[4]!NumLetras(EY9,"PESO","PESOS DOMINICANOS","$EE $m CON #d/100 CENTAVOS")</f>
        <v>#VALUE!</v>
      </c>
      <c r="FA9" s="80"/>
      <c r="FB9" s="80">
        <f t="shared" si="40"/>
        <v>974845.44000000006</v>
      </c>
      <c r="FC9" s="80" t="e" vm="1">
        <f>+[4]!NumLetras(FB9,"PESO","PESOS DOMINICANOS","$EE $m CON #d/100 CENTAVOS")</f>
        <v>#VALUE!</v>
      </c>
      <c r="FD9" s="37" t="str">
        <f>+VLOOKUP(D9,'FRONTERIZO XENIA'!F:G,2,0)</f>
        <v>F-05</v>
      </c>
    </row>
    <row r="10" spans="1:160">
      <c r="A10" s="37">
        <v>9</v>
      </c>
      <c r="B10" s="37">
        <v>9</v>
      </c>
      <c r="C10" s="26" t="s">
        <v>269</v>
      </c>
      <c r="D10" s="37">
        <v>118025782</v>
      </c>
      <c r="E10" s="37" t="str">
        <f>+VLOOKUP(D10,'INFORMACION DE PROVEEDORES'!C:I,2,0)</f>
        <v>001-1802578-2</v>
      </c>
      <c r="F10" s="26" t="str">
        <f>+VLOOKUP(D10,'INFORMACION DE PROVEEDORES'!C:J,4,0)</f>
        <v>ANTONY GERARDO CUELLO MONTILLA</v>
      </c>
      <c r="G10" s="37" t="str">
        <f>+VLOOKUP(D10,'INFORMACION DE PROVEEDORES'!C:K,5,0)</f>
        <v>001-1802578-2</v>
      </c>
      <c r="H10" s="26" t="str">
        <f>+VLOOKUP(D10,'INFORMACION DE PROVEEDORES'!C:L,7,0)</f>
        <v xml:space="preserve">CALLE 2DA, NUMERO 3, VILLA OFELIA, SAN JUAN </v>
      </c>
      <c r="I10" s="37" t="str">
        <f>+VLOOKUP(D10,'INFORMACION DE PROVEEDORES'!C:M,3,0)</f>
        <v xml:space="preserve"> FÍSICA</v>
      </c>
      <c r="J10" s="37">
        <v>1</v>
      </c>
      <c r="K10" s="37">
        <v>221</v>
      </c>
      <c r="L10" s="37">
        <v>39</v>
      </c>
      <c r="M10" s="37">
        <f t="shared" si="26"/>
        <v>780</v>
      </c>
      <c r="N10" s="189">
        <v>69.81</v>
      </c>
      <c r="O10" s="80">
        <f>+L10*'PRECIOS SEGUN ADJ. (FRONTERIZO)'!$B$2*'PRECIOS SEGUN ADJ. (FRONTERIZO)'!$C$2</f>
        <v>54451.8</v>
      </c>
      <c r="P10" s="80" t="e" vm="1">
        <f>+[4]!NumLetras(O10,"PESO","PESOS DOMINICANOS","$EE $m CON #d/100 CENTAVOS")</f>
        <v>#VALUE!</v>
      </c>
      <c r="Q10" s="80">
        <f t="shared" si="27"/>
        <v>8712.2900000000009</v>
      </c>
      <c r="R10" s="37">
        <v>10</v>
      </c>
      <c r="S10" s="37">
        <f t="shared" si="0"/>
        <v>200</v>
      </c>
      <c r="T10" s="189">
        <v>31.5</v>
      </c>
      <c r="U10" s="80">
        <f>+R10*'PRECIOS SEGUN ADJ. (FRONTERIZO)'!$B$3*'PRECIOS SEGUN ADJ. (FRONTERIZO)'!$C$3</f>
        <v>6300</v>
      </c>
      <c r="V10" s="80" t="e" vm="1">
        <f>+[4]!NumLetras(U10,"PESO","PESOS DOMINICANOS","$EE $m CON #d/100 CENTAVOS")</f>
        <v>#VALUE!</v>
      </c>
      <c r="W10" s="37">
        <v>0</v>
      </c>
      <c r="X10" s="37">
        <f t="shared" si="1"/>
        <v>0</v>
      </c>
      <c r="Y10" s="189">
        <v>25.2</v>
      </c>
      <c r="Z10" s="80">
        <f>+W10*'PRECIOS SEGUN ADJ. (FRONTERIZO)'!$B$4*'PRECIOS SEGUN ADJ. (FRONTERIZO)'!$C$4</f>
        <v>0</v>
      </c>
      <c r="AA10" s="80" t="e" vm="1">
        <f>+[4]!NumLetras(Z10,"PESO","PESOS DOMINICANOS","$EE $m CON #d/100 CENTAVOS")</f>
        <v>#VALUE!</v>
      </c>
      <c r="AB10" s="37">
        <v>67</v>
      </c>
      <c r="AC10" s="37">
        <f t="shared" si="2"/>
        <v>1340</v>
      </c>
      <c r="AD10" s="189">
        <v>87.91</v>
      </c>
      <c r="AE10" s="80">
        <f>+AB10*'PRECIOS SEGUN ADJ. (FRONTERIZO)'!$B$5*'PRECIOS SEGUN ADJ. (FRONTERIZO)'!$C$5</f>
        <v>117799.4</v>
      </c>
      <c r="AF10" s="80" t="e" vm="1">
        <f>+[4]!NumLetras(AE10,"PESO","PESOS DOMINICANOS","$EE $m CON #d/100 CENTAVOS")</f>
        <v>#VALUE!</v>
      </c>
      <c r="AG10" s="80">
        <f t="shared" si="28"/>
        <v>21203.89</v>
      </c>
      <c r="AH10" s="37">
        <v>82</v>
      </c>
      <c r="AI10" s="37">
        <f t="shared" si="3"/>
        <v>1640</v>
      </c>
      <c r="AJ10" s="189">
        <v>53.95000000000001</v>
      </c>
      <c r="AK10" s="80">
        <f>+AH10*'PRECIOS SEGUN ADJ. (FRONTERIZO)'!$B$6*'PRECIOS SEGUN ADJ. (FRONTERIZO)'!$C$6</f>
        <v>88478.000000000015</v>
      </c>
      <c r="AL10" s="80" t="e" vm="1">
        <f>+[4]!NumLetras(AK10,"PESO","PESOS DOMINICANOS","$EE $m CON #d/100 CENTAVOS")</f>
        <v>#VALUE!</v>
      </c>
      <c r="AM10" s="37">
        <v>10</v>
      </c>
      <c r="AN10" s="37">
        <f t="shared" si="4"/>
        <v>200</v>
      </c>
      <c r="AO10" s="189">
        <v>25.04</v>
      </c>
      <c r="AP10" s="80">
        <f>+AM10*'PRECIOS SEGUN ADJ. (FRONTERIZO)'!$B$7*'PRECIOS SEGUN ADJ. (FRONTERIZO)'!$C$7</f>
        <v>5008</v>
      </c>
      <c r="AQ10" s="80" t="e" vm="1">
        <f>+[4]!NumLetras(AP10,"PESO","PESOS DOMINICANOS","$EE $m CON #d/100 CENTAVOS")</f>
        <v>#VALUE!</v>
      </c>
      <c r="AR10" s="80">
        <f t="shared" si="29"/>
        <v>801.28</v>
      </c>
      <c r="AS10" s="37">
        <v>25</v>
      </c>
      <c r="AT10" s="37">
        <f t="shared" si="5"/>
        <v>500</v>
      </c>
      <c r="AU10" s="189">
        <v>290.85000000000002</v>
      </c>
      <c r="AV10" s="80">
        <f>+AS10*'PRECIOS SEGUN ADJ. (FRONTERIZO)'!$B$8*'PRECIOS SEGUN ADJ. (FRONTERIZO)'!$C$8</f>
        <v>145425.00000000003</v>
      </c>
      <c r="AW10" s="80" t="e" vm="1">
        <f>+[4]!NumLetras(AV10,"PESO","PESOS DOMINICANOS","$EE $m CON #d/100 CENTAVOS")</f>
        <v>#VALUE!</v>
      </c>
      <c r="AX10" s="80">
        <f t="shared" si="30"/>
        <v>26176.5</v>
      </c>
      <c r="AY10" s="37">
        <v>0</v>
      </c>
      <c r="AZ10" s="37">
        <f t="shared" si="6"/>
        <v>0</v>
      </c>
      <c r="BA10" s="189">
        <v>18.899999999999999</v>
      </c>
      <c r="BB10" s="80">
        <f>+AY10*'PRECIOS SEGUN ADJ. (FRONTERIZO)'!$B$9*'PRECIOS SEGUN ADJ. (FRONTERIZO)'!$C$9</f>
        <v>0</v>
      </c>
      <c r="BC10" s="80" t="e" vm="1">
        <f>+[4]!NumLetras(BB10,"PESO","PESOS DOMINICANOS","$EE $m CON #d/100 CENTAVOS")</f>
        <v>#VALUE!</v>
      </c>
      <c r="BD10" s="37">
        <v>5</v>
      </c>
      <c r="BE10" s="37">
        <f t="shared" si="7"/>
        <v>100</v>
      </c>
      <c r="BF10" s="189">
        <v>140.38</v>
      </c>
      <c r="BG10" s="80">
        <f>+BD10*'PRECIOS SEGUN ADJ. (FRONTERIZO)'!$B$10*'PRECIOS SEGUN ADJ. (FRONTERIZO)'!$C$10</f>
        <v>14038</v>
      </c>
      <c r="BH10" s="80" t="e" vm="1">
        <f>+[4]!NumLetras(BG10,"PESO","PESOS DOMINICANOS","$EE $m CON #d/100 CENTAVOS")</f>
        <v>#VALUE!</v>
      </c>
      <c r="BI10" s="80">
        <f t="shared" si="31"/>
        <v>2526.84</v>
      </c>
      <c r="BJ10" s="37">
        <v>0</v>
      </c>
      <c r="BK10" s="37">
        <f t="shared" si="8"/>
        <v>0</v>
      </c>
      <c r="BL10" s="189">
        <v>31.459999999999997</v>
      </c>
      <c r="BM10" s="80">
        <f>+BJ10*'PRECIOS SEGUN ADJ. (FRONTERIZO)'!$B$11*'PRECIOS SEGUN ADJ. (FRONTERIZO)'!$C$11</f>
        <v>0</v>
      </c>
      <c r="BN10" s="80" t="e" vm="1">
        <f>+[4]!NumLetras(BM10,"PESO","PESOS DOMINICANOS","$EE $m CON #d/100 CENTAVOS")</f>
        <v>#VALUE!</v>
      </c>
      <c r="BO10" s="37">
        <v>20</v>
      </c>
      <c r="BP10" s="37">
        <f t="shared" si="9"/>
        <v>400</v>
      </c>
      <c r="BQ10" s="189">
        <v>65</v>
      </c>
      <c r="BR10" s="80">
        <f>+BO10*'PRECIOS SEGUN ADJ. (FRONTERIZO)'!$B$12*'PRECIOS SEGUN ADJ. (FRONTERIZO)'!$C$12</f>
        <v>26000</v>
      </c>
      <c r="BS10" s="80" t="e" vm="1">
        <f>+[4]!NumLetras(BR10,"PESO","PESOS DOMINICANOS","$EE $m CON #d/100 CENTAVOS")</f>
        <v>#VALUE!</v>
      </c>
      <c r="BT10" s="37">
        <v>0</v>
      </c>
      <c r="BU10" s="37">
        <f t="shared" si="10"/>
        <v>0</v>
      </c>
      <c r="BV10" s="189">
        <v>5.5</v>
      </c>
      <c r="BW10" s="80">
        <f>+BT10*'PRECIOS SEGUN ADJ. (FRONTERIZO)'!$B$13*'PRECIOS SEGUN ADJ. (FRONTERIZO)'!$C$13</f>
        <v>0</v>
      </c>
      <c r="BX10" s="80" t="e" vm="1">
        <f>+[4]!NumLetras(BW10,"PESO","PESOS DOMINICANOS","$EE $m CON #d/100 CENTAVOS")</f>
        <v>#VALUE!</v>
      </c>
      <c r="BY10" s="37">
        <v>442</v>
      </c>
      <c r="BZ10" s="37">
        <f t="shared" si="11"/>
        <v>8840</v>
      </c>
      <c r="CA10" s="189">
        <v>7.15</v>
      </c>
      <c r="CB10" s="80">
        <f>+BY10*'PRECIOS SEGUN ADJ. (FRONTERIZO)'!$B$14*'PRECIOS SEGUN ADJ. (FRONTERIZO)'!$C$14</f>
        <v>63206</v>
      </c>
      <c r="CC10" s="80" t="e" vm="1">
        <f>+[4]!NumLetras(CB10,"PESO","PESOS DOMINICANOS","$EE $m CON #d/100 CENTAVOS")</f>
        <v>#VALUE!</v>
      </c>
      <c r="CD10" s="37">
        <v>884</v>
      </c>
      <c r="CE10" s="37">
        <f t="shared" si="12"/>
        <v>17680</v>
      </c>
      <c r="CF10" s="189">
        <v>6.8400000000000007</v>
      </c>
      <c r="CG10" s="80">
        <f>+CD10*'PRECIOS SEGUN ADJ. (FRONTERIZO)'!$B$15*'PRECIOS SEGUN ADJ. (FRONTERIZO)'!$C$15</f>
        <v>120931.19999999998</v>
      </c>
      <c r="CH10" s="80" t="e" vm="1">
        <f>+[4]!NumLetras(CG10,"PESO","PESOS DOMINICANOS","$EE $m CON #d/100 CENTAVOS")</f>
        <v>#VALUE!</v>
      </c>
      <c r="CI10" s="37">
        <v>0</v>
      </c>
      <c r="CJ10" s="37">
        <f t="shared" si="13"/>
        <v>0</v>
      </c>
      <c r="CK10" s="189">
        <v>60</v>
      </c>
      <c r="CL10" s="80">
        <f>+CI10*'PRECIOS SEGUN ADJ. (FRONTERIZO)'!$B$16*'PRECIOS SEGUN ADJ. (FRONTERIZO)'!$C$16</f>
        <v>0</v>
      </c>
      <c r="CM10" s="80" t="e" vm="1">
        <f>+[4]!NumLetras(CL10,"PESO","PESOS DOMINICANOS","$EE $m CON #d/100 CENTAVOS")</f>
        <v>#VALUE!</v>
      </c>
      <c r="CN10" s="80">
        <f t="shared" si="32"/>
        <v>0</v>
      </c>
      <c r="CO10" s="37">
        <v>0</v>
      </c>
      <c r="CP10" s="37">
        <f t="shared" si="14"/>
        <v>0</v>
      </c>
      <c r="CQ10" s="189">
        <v>55.649999999999991</v>
      </c>
      <c r="CR10" s="80">
        <f>+CO10*'PRECIOS SEGUN ADJ. (FRONTERIZO)'!$B$17*'PRECIOS SEGUN ADJ. (FRONTERIZO)'!$C$17</f>
        <v>0</v>
      </c>
      <c r="CS10" s="80" t="e" vm="1">
        <f>+[4]!NumLetras(CR10,"PESO","PESOS DOMINICANOS","$EE $m CON #d/100 CENTAVOS")</f>
        <v>#VALUE!</v>
      </c>
      <c r="CT10" s="80">
        <f t="shared" si="33"/>
        <v>0</v>
      </c>
      <c r="CU10" s="37">
        <v>442</v>
      </c>
      <c r="CV10" s="37">
        <f t="shared" si="15"/>
        <v>8840</v>
      </c>
      <c r="CW10" s="189">
        <v>6.6</v>
      </c>
      <c r="CX10" s="80">
        <f>+CU10*'PRECIOS SEGUN ADJ. (FRONTERIZO)'!$B$18*'PRECIOS SEGUN ADJ. (FRONTERIZO)'!$C$18</f>
        <v>58344</v>
      </c>
      <c r="CY10" s="80" t="e" vm="1">
        <f>+[4]!NumLetras(CX10,"PESO","PESOS DOMINICANOS","$EE $m CON #d/100 CENTAVOS")</f>
        <v>#VALUE!</v>
      </c>
      <c r="CZ10" s="37">
        <v>0</v>
      </c>
      <c r="DA10" s="37">
        <f t="shared" si="16"/>
        <v>0</v>
      </c>
      <c r="DB10" s="189">
        <v>65.75</v>
      </c>
      <c r="DC10" s="80">
        <f>+CZ10*'PRECIOS SEGUN ADJ. (FRONTERIZO)'!$B$19*'PRECIOS SEGUN ADJ. (FRONTERIZO)'!$C$19</f>
        <v>0</v>
      </c>
      <c r="DD10" s="80" t="e" vm="1">
        <f>+[4]!NumLetras(DC10,"PESO","PESOS DOMINICANOS","$EE $m CON #d/100 CENTAVOS")</f>
        <v>#VALUE!</v>
      </c>
      <c r="DE10" s="80">
        <f t="shared" si="34"/>
        <v>0</v>
      </c>
      <c r="DF10" s="37">
        <v>10</v>
      </c>
      <c r="DG10" s="37">
        <f t="shared" si="17"/>
        <v>200</v>
      </c>
      <c r="DH10" s="189">
        <v>82.59999999999998</v>
      </c>
      <c r="DI10" s="80">
        <f>+DF10*'PRECIOS SEGUN ADJ. (FRONTERIZO)'!$B$20*'PRECIOS SEGUN ADJ. (FRONTERIZO)'!$C$20</f>
        <v>16520</v>
      </c>
      <c r="DJ10" s="80" t="e" vm="1">
        <f>+[4]!NumLetras(DI10,"PESO","PESOS DOMINICANOS","$EE $m CON #d/100 CENTAVOS")</f>
        <v>#VALUE!</v>
      </c>
      <c r="DK10" s="80">
        <f t="shared" si="35"/>
        <v>2973.6</v>
      </c>
      <c r="DL10" s="37">
        <v>884</v>
      </c>
      <c r="DM10" s="37">
        <f t="shared" si="18"/>
        <v>17680</v>
      </c>
      <c r="DN10" s="189">
        <v>22</v>
      </c>
      <c r="DO10" s="80">
        <f>+DL10*'PRECIOS SEGUN ADJ. (FRONTERIZO)'!$B$21*'PRECIOS SEGUN ADJ. (FRONTERIZO)'!$C$21</f>
        <v>388960</v>
      </c>
      <c r="DP10" s="80" t="e" vm="1">
        <f>+[4]!NumLetras(DO10,"PESO","PESOS DOMINICANOS","$EE $m CON #d/100 CENTAVOS")</f>
        <v>#VALUE!</v>
      </c>
      <c r="DQ10" s="37">
        <v>49</v>
      </c>
      <c r="DR10" s="37">
        <f t="shared" si="19"/>
        <v>980</v>
      </c>
      <c r="DS10" s="189">
        <v>80.849999999999994</v>
      </c>
      <c r="DT10" s="80">
        <f>+DQ10*'PRECIOS SEGUN ADJ. (FRONTERIZO)'!$B$22*'PRECIOS SEGUN ADJ. (FRONTERIZO)'!$C$22</f>
        <v>79233</v>
      </c>
      <c r="DU10" s="80" t="e" vm="1">
        <f>+[4]!NumLetras(DT10,"PESO","PESOS DOMINICANOS","$EE $m CON #d/100 CENTAVOS")</f>
        <v>#VALUE!</v>
      </c>
      <c r="DV10" s="37">
        <v>22</v>
      </c>
      <c r="DW10" s="37">
        <f t="shared" si="20"/>
        <v>440</v>
      </c>
      <c r="DX10" s="189">
        <v>21.83</v>
      </c>
      <c r="DY10" s="80">
        <f>+DV10*'PRECIOS SEGUN ADJ. (FRONTERIZO)'!$B$23*'PRECIOS SEGUN ADJ. (FRONTERIZO)'!$C$23</f>
        <v>9605.2000000000007</v>
      </c>
      <c r="DZ10" s="80" t="e" vm="1">
        <f>+[4]!NumLetras(DY10,"PESO","PESOS DOMINICANOS","$EE $m CON #d/100 CENTAVOS")</f>
        <v>#VALUE!</v>
      </c>
      <c r="EA10" s="80">
        <f t="shared" si="36"/>
        <v>1728.94</v>
      </c>
      <c r="EB10" s="37">
        <v>69</v>
      </c>
      <c r="EC10" s="37">
        <f t="shared" si="21"/>
        <v>1380</v>
      </c>
      <c r="ED10" s="189">
        <v>33</v>
      </c>
      <c r="EE10" s="80">
        <f>+EB10*'PRECIOS SEGUN ADJ. (FRONTERIZO)'!$B$24*'PRECIOS SEGUN ADJ. (FRONTERIZO)'!$C$24</f>
        <v>45540</v>
      </c>
      <c r="EF10" s="80" t="e" vm="1">
        <f>+[4]!NumLetras(EE10,"PESO","PESOS DOMINICANOS","$EE $m CON #d/100 CENTAVOS")</f>
        <v>#VALUE!</v>
      </c>
      <c r="EG10" s="37">
        <v>0</v>
      </c>
      <c r="EH10" s="37">
        <f t="shared" si="22"/>
        <v>0</v>
      </c>
      <c r="EI10" s="189">
        <v>15.789999999999997</v>
      </c>
      <c r="EJ10" s="80">
        <f>+EG10*'PRECIOS SEGUN ADJ. (FRONTERIZO)'!$B$25*'PRECIOS SEGUN ADJ. (FRONTERIZO)'!$C$25</f>
        <v>0</v>
      </c>
      <c r="EK10" s="80" t="e" vm="1">
        <f>+[4]!NumLetras(EJ10,"PESO","PESOS DOMINICANOS","$EE $m CON #d/100 CENTAVOS")</f>
        <v>#VALUE!</v>
      </c>
      <c r="EL10" s="37">
        <v>0</v>
      </c>
      <c r="EM10" s="37">
        <f t="shared" si="23"/>
        <v>0</v>
      </c>
      <c r="EN10" s="189">
        <v>31.5</v>
      </c>
      <c r="EO10" s="80">
        <f>+EL10*'PRECIOS SEGUN ADJ. (FRONTERIZO)'!$B$26*'PRECIOS SEGUN ADJ. (FRONTERIZO)'!$C$26</f>
        <v>0</v>
      </c>
      <c r="EP10" s="80" t="e" vm="1">
        <f>+[4]!NumLetras(EO10,"PESO","PESOS DOMINICANOS","$EE $m CON #d/100 CENTAVOS")</f>
        <v>#VALUE!</v>
      </c>
      <c r="EQ10" s="80">
        <f t="shared" si="24"/>
        <v>1239839.5999999999</v>
      </c>
      <c r="ER10" s="80" t="e" vm="1">
        <f>+[4]!NumLetras(EQ10,"PESO","PESOS DOMINICANOS","$EE $m CON #d/100 CENTAVOS")</f>
        <v>#VALUE!</v>
      </c>
      <c r="ES10" s="80">
        <f t="shared" si="25"/>
        <v>64123.340000000004</v>
      </c>
      <c r="ET10" s="80" t="e" vm="1">
        <f>+[4]!NumLetras(ES10,"PESO","PESOS DOMINICANOS","$EE $m CON #d/100 CENTAVOS")</f>
        <v>#VALUE!</v>
      </c>
      <c r="EU10" s="80">
        <f t="shared" si="37"/>
        <v>1175716.2599999998</v>
      </c>
      <c r="EV10" s="80" t="e" vm="1">
        <f>+[4]!NumLetras(EU10,"PESO","PESOS DOMINICANOS","$EE $m CON #d/100 CENTAVOS")</f>
        <v>#VALUE!</v>
      </c>
      <c r="EW10" s="80">
        <f t="shared" si="38"/>
        <v>247967.92</v>
      </c>
      <c r="EX10" s="80" t="e" vm="1">
        <f>+[4]!NumLetras(EW10,"PESO","PESOS DOMINICANOS","$EE $m CON #d/100 CENTAVOS")</f>
        <v>#VALUE!</v>
      </c>
      <c r="EY10" s="80">
        <f t="shared" si="39"/>
        <v>12398.4</v>
      </c>
      <c r="EZ10" s="80" t="e" vm="1">
        <f>+[4]!NumLetras(EY10,"PESO","PESOS DOMINICANOS","$EE $m CON #d/100 CENTAVOS")</f>
        <v>#VALUE!</v>
      </c>
      <c r="FA10" s="80"/>
      <c r="FB10" s="80">
        <f t="shared" si="40"/>
        <v>991871.67999999982</v>
      </c>
      <c r="FC10" s="80" t="e" vm="1">
        <f>+[4]!NumLetras(FB10,"PESO","PESOS DOMINICANOS","$EE $m CON #d/100 CENTAVOS")</f>
        <v>#VALUE!</v>
      </c>
      <c r="FD10" s="37" t="str">
        <f>+VLOOKUP(D10,'FRONTERIZO XENIA'!F:G,2,0)</f>
        <v>F-11</v>
      </c>
    </row>
    <row r="11" spans="1:160">
      <c r="A11" s="37">
        <v>10</v>
      </c>
      <c r="B11" s="37">
        <v>10</v>
      </c>
      <c r="C11" s="26" t="s">
        <v>1852</v>
      </c>
      <c r="D11" s="37">
        <v>131160328</v>
      </c>
      <c r="E11" s="37">
        <f>+VLOOKUP(D11,'INFORMACION DE PROVEEDORES'!C:I,2,0)</f>
        <v>131160328</v>
      </c>
      <c r="F11" s="26" t="str">
        <f>+VLOOKUP(D11,'INFORMACION DE PROVEEDORES'!C:J,4,0)</f>
        <v xml:space="preserve">SANTA JULIA TERRERNO RUIZ </v>
      </c>
      <c r="G11" s="37" t="str">
        <f>+VLOOKUP(D11,'INFORMACION DE PROVEEDORES'!C:K,5,0)</f>
        <v>018-0013204-3</v>
      </c>
      <c r="H11" s="26">
        <f>+VLOOKUP(D11,'INFORMACION DE PROVEEDORES'!C:L,7,0)</f>
        <v>0</v>
      </c>
      <c r="I11" s="37" t="str">
        <f>+VLOOKUP(D11,'INFORMACION DE PROVEEDORES'!C:M,3,0)</f>
        <v xml:space="preserve"> JURÍDICA</v>
      </c>
      <c r="J11" s="37">
        <v>1</v>
      </c>
      <c r="K11" s="37">
        <v>188</v>
      </c>
      <c r="L11" s="37">
        <v>34</v>
      </c>
      <c r="M11" s="37">
        <f t="shared" si="26"/>
        <v>680</v>
      </c>
      <c r="N11" s="189">
        <v>69.81</v>
      </c>
      <c r="O11" s="80">
        <f>+L11*'PRECIOS SEGUN ADJ. (FRONTERIZO)'!$B$2*'PRECIOS SEGUN ADJ. (FRONTERIZO)'!$C$2</f>
        <v>47470.8</v>
      </c>
      <c r="P11" s="80" t="e" vm="1">
        <f>+[4]!NumLetras(O11,"PESO","PESOS DOMINICANOS","$EE $m CON #d/100 CENTAVOS")</f>
        <v>#VALUE!</v>
      </c>
      <c r="Q11" s="80">
        <f t="shared" si="27"/>
        <v>7595.33</v>
      </c>
      <c r="R11" s="37">
        <v>9</v>
      </c>
      <c r="S11" s="37">
        <f t="shared" si="0"/>
        <v>180</v>
      </c>
      <c r="T11" s="189">
        <v>31.5</v>
      </c>
      <c r="U11" s="80">
        <f>+R11*'PRECIOS SEGUN ADJ. (FRONTERIZO)'!$B$3*'PRECIOS SEGUN ADJ. (FRONTERIZO)'!$C$3</f>
        <v>5670</v>
      </c>
      <c r="V11" s="80" t="e" vm="1">
        <f>+[4]!NumLetras(U11,"PESO","PESOS DOMINICANOS","$EE $m CON #d/100 CENTAVOS")</f>
        <v>#VALUE!</v>
      </c>
      <c r="W11" s="37">
        <v>0</v>
      </c>
      <c r="X11" s="37">
        <f t="shared" si="1"/>
        <v>0</v>
      </c>
      <c r="Y11" s="189">
        <v>25.2</v>
      </c>
      <c r="Z11" s="80">
        <f>+W11*'PRECIOS SEGUN ADJ. (FRONTERIZO)'!$B$4*'PRECIOS SEGUN ADJ. (FRONTERIZO)'!$C$4</f>
        <v>0</v>
      </c>
      <c r="AA11" s="80" t="e" vm="1">
        <f>+[4]!NumLetras(Z11,"PESO","PESOS DOMINICANOS","$EE $m CON #d/100 CENTAVOS")</f>
        <v>#VALUE!</v>
      </c>
      <c r="AB11" s="37">
        <v>57</v>
      </c>
      <c r="AC11" s="37">
        <f t="shared" si="2"/>
        <v>1140</v>
      </c>
      <c r="AD11" s="189">
        <v>87.91</v>
      </c>
      <c r="AE11" s="80">
        <f>+AB11*'PRECIOS SEGUN ADJ. (FRONTERIZO)'!$B$5*'PRECIOS SEGUN ADJ. (FRONTERIZO)'!$C$5</f>
        <v>100217.4</v>
      </c>
      <c r="AF11" s="80" t="e" vm="1">
        <f>+[4]!NumLetras(AE11,"PESO","PESOS DOMINICANOS","$EE $m CON #d/100 CENTAVOS")</f>
        <v>#VALUE!</v>
      </c>
      <c r="AG11" s="80">
        <f t="shared" si="28"/>
        <v>18039.13</v>
      </c>
      <c r="AH11" s="37">
        <v>69</v>
      </c>
      <c r="AI11" s="37">
        <f t="shared" si="3"/>
        <v>1380</v>
      </c>
      <c r="AJ11" s="189">
        <v>53.95000000000001</v>
      </c>
      <c r="AK11" s="80">
        <f>+AH11*'PRECIOS SEGUN ADJ. (FRONTERIZO)'!$B$6*'PRECIOS SEGUN ADJ. (FRONTERIZO)'!$C$6</f>
        <v>74451</v>
      </c>
      <c r="AL11" s="80" t="e" vm="1">
        <f>+[4]!NumLetras(AK11,"PESO","PESOS DOMINICANOS","$EE $m CON #d/100 CENTAVOS")</f>
        <v>#VALUE!</v>
      </c>
      <c r="AM11" s="37">
        <v>9</v>
      </c>
      <c r="AN11" s="37">
        <f t="shared" si="4"/>
        <v>180</v>
      </c>
      <c r="AO11" s="189">
        <v>25.04</v>
      </c>
      <c r="AP11" s="80">
        <f>+AM11*'PRECIOS SEGUN ADJ. (FRONTERIZO)'!$B$7*'PRECIOS SEGUN ADJ. (FRONTERIZO)'!$C$7</f>
        <v>4507.2</v>
      </c>
      <c r="AQ11" s="80" t="e" vm="1">
        <f>+[4]!NumLetras(AP11,"PESO","PESOS DOMINICANOS","$EE $m CON #d/100 CENTAVOS")</f>
        <v>#VALUE!</v>
      </c>
      <c r="AR11" s="80">
        <f t="shared" si="29"/>
        <v>721.15</v>
      </c>
      <c r="AS11" s="37">
        <v>21</v>
      </c>
      <c r="AT11" s="37">
        <f t="shared" si="5"/>
        <v>420</v>
      </c>
      <c r="AU11" s="189">
        <v>290.85000000000002</v>
      </c>
      <c r="AV11" s="80">
        <f>+AS11*'PRECIOS SEGUN ADJ. (FRONTERIZO)'!$B$8*'PRECIOS SEGUN ADJ. (FRONTERIZO)'!$C$8</f>
        <v>122157</v>
      </c>
      <c r="AW11" s="80" t="e" vm="1">
        <f>+[4]!NumLetras(AV11,"PESO","PESOS DOMINICANOS","$EE $m CON #d/100 CENTAVOS")</f>
        <v>#VALUE!</v>
      </c>
      <c r="AX11" s="80">
        <f t="shared" si="30"/>
        <v>21988.26</v>
      </c>
      <c r="AY11" s="37">
        <v>0</v>
      </c>
      <c r="AZ11" s="37">
        <f t="shared" si="6"/>
        <v>0</v>
      </c>
      <c r="BA11" s="189">
        <v>18.899999999999999</v>
      </c>
      <c r="BB11" s="80">
        <f>+AY11*'PRECIOS SEGUN ADJ. (FRONTERIZO)'!$B$9*'PRECIOS SEGUN ADJ. (FRONTERIZO)'!$C$9</f>
        <v>0</v>
      </c>
      <c r="BC11" s="80" t="e" vm="1">
        <f>+[4]!NumLetras(BB11,"PESO","PESOS DOMINICANOS","$EE $m CON #d/100 CENTAVOS")</f>
        <v>#VALUE!</v>
      </c>
      <c r="BD11" s="37">
        <v>5</v>
      </c>
      <c r="BE11" s="37">
        <f t="shared" si="7"/>
        <v>100</v>
      </c>
      <c r="BF11" s="189">
        <v>140.38</v>
      </c>
      <c r="BG11" s="80">
        <f>+BD11*'PRECIOS SEGUN ADJ. (FRONTERIZO)'!$B$10*'PRECIOS SEGUN ADJ. (FRONTERIZO)'!$C$10</f>
        <v>14038</v>
      </c>
      <c r="BH11" s="80" t="e" vm="1">
        <f>+[4]!NumLetras(BG11,"PESO","PESOS DOMINICANOS","$EE $m CON #d/100 CENTAVOS")</f>
        <v>#VALUE!</v>
      </c>
      <c r="BI11" s="80">
        <f t="shared" si="31"/>
        <v>2526.84</v>
      </c>
      <c r="BJ11" s="37">
        <v>0</v>
      </c>
      <c r="BK11" s="37">
        <f t="shared" si="8"/>
        <v>0</v>
      </c>
      <c r="BL11" s="189">
        <v>31.459999999999997</v>
      </c>
      <c r="BM11" s="80">
        <f>+BJ11*'PRECIOS SEGUN ADJ. (FRONTERIZO)'!$B$11*'PRECIOS SEGUN ADJ. (FRONTERIZO)'!$C$11</f>
        <v>0</v>
      </c>
      <c r="BN11" s="80" t="e" vm="1">
        <f>+[4]!NumLetras(BM11,"PESO","PESOS DOMINICANOS","$EE $m CON #d/100 CENTAVOS")</f>
        <v>#VALUE!</v>
      </c>
      <c r="BO11" s="37">
        <v>17</v>
      </c>
      <c r="BP11" s="37">
        <f t="shared" si="9"/>
        <v>340</v>
      </c>
      <c r="BQ11" s="189">
        <v>65</v>
      </c>
      <c r="BR11" s="80">
        <f>+BO11*'PRECIOS SEGUN ADJ. (FRONTERIZO)'!$B$12*'PRECIOS SEGUN ADJ. (FRONTERIZO)'!$C$12</f>
        <v>22100</v>
      </c>
      <c r="BS11" s="80" t="e" vm="1">
        <f>+[4]!NumLetras(BR11,"PESO","PESOS DOMINICANOS","$EE $m CON #d/100 CENTAVOS")</f>
        <v>#VALUE!</v>
      </c>
      <c r="BT11" s="37">
        <v>0</v>
      </c>
      <c r="BU11" s="37">
        <f t="shared" si="10"/>
        <v>0</v>
      </c>
      <c r="BV11" s="189">
        <v>5.5</v>
      </c>
      <c r="BW11" s="80">
        <f>+BT11*'PRECIOS SEGUN ADJ. (FRONTERIZO)'!$B$13*'PRECIOS SEGUN ADJ. (FRONTERIZO)'!$C$13</f>
        <v>0</v>
      </c>
      <c r="BX11" s="80" t="e" vm="1">
        <f>+[4]!NumLetras(BW11,"PESO","PESOS DOMINICANOS","$EE $m CON #d/100 CENTAVOS")</f>
        <v>#VALUE!</v>
      </c>
      <c r="BY11" s="37">
        <v>376</v>
      </c>
      <c r="BZ11" s="37">
        <f t="shared" si="11"/>
        <v>7520</v>
      </c>
      <c r="CA11" s="189">
        <v>7.15</v>
      </c>
      <c r="CB11" s="80">
        <f>+BY11*'PRECIOS SEGUN ADJ. (FRONTERIZO)'!$B$14*'PRECIOS SEGUN ADJ. (FRONTERIZO)'!$C$14</f>
        <v>53768</v>
      </c>
      <c r="CC11" s="80" t="e" vm="1">
        <f>+[4]!NumLetras(CB11,"PESO","PESOS DOMINICANOS","$EE $m CON #d/100 CENTAVOS")</f>
        <v>#VALUE!</v>
      </c>
      <c r="CD11" s="37">
        <v>752</v>
      </c>
      <c r="CE11" s="37">
        <f t="shared" si="12"/>
        <v>15040</v>
      </c>
      <c r="CF11" s="189">
        <v>6.8400000000000007</v>
      </c>
      <c r="CG11" s="80">
        <f>+CD11*'PRECIOS SEGUN ADJ. (FRONTERIZO)'!$B$15*'PRECIOS SEGUN ADJ. (FRONTERIZO)'!$C$15</f>
        <v>102873.60000000001</v>
      </c>
      <c r="CH11" s="80" t="e" vm="1">
        <f>+[4]!NumLetras(CG11,"PESO","PESOS DOMINICANOS","$EE $m CON #d/100 CENTAVOS")</f>
        <v>#VALUE!</v>
      </c>
      <c r="CI11" s="37">
        <v>0</v>
      </c>
      <c r="CJ11" s="37">
        <f t="shared" si="13"/>
        <v>0</v>
      </c>
      <c r="CK11" s="189">
        <v>60</v>
      </c>
      <c r="CL11" s="80">
        <f>+CI11*'PRECIOS SEGUN ADJ. (FRONTERIZO)'!$B$16*'PRECIOS SEGUN ADJ. (FRONTERIZO)'!$C$16</f>
        <v>0</v>
      </c>
      <c r="CM11" s="80" t="e" vm="1">
        <f>+[4]!NumLetras(CL11,"PESO","PESOS DOMINICANOS","$EE $m CON #d/100 CENTAVOS")</f>
        <v>#VALUE!</v>
      </c>
      <c r="CN11" s="80">
        <f t="shared" si="32"/>
        <v>0</v>
      </c>
      <c r="CO11" s="37">
        <v>0</v>
      </c>
      <c r="CP11" s="37">
        <f t="shared" si="14"/>
        <v>0</v>
      </c>
      <c r="CQ11" s="189">
        <v>55.649999999999991</v>
      </c>
      <c r="CR11" s="80">
        <f>+CO11*'PRECIOS SEGUN ADJ. (FRONTERIZO)'!$B$17*'PRECIOS SEGUN ADJ. (FRONTERIZO)'!$C$17</f>
        <v>0</v>
      </c>
      <c r="CS11" s="80" t="e" vm="1">
        <f>+[4]!NumLetras(CR11,"PESO","PESOS DOMINICANOS","$EE $m CON #d/100 CENTAVOS")</f>
        <v>#VALUE!</v>
      </c>
      <c r="CT11" s="80">
        <f t="shared" si="33"/>
        <v>0</v>
      </c>
      <c r="CU11" s="37">
        <v>376</v>
      </c>
      <c r="CV11" s="37">
        <f t="shared" si="15"/>
        <v>7520</v>
      </c>
      <c r="CW11" s="189">
        <v>6.6</v>
      </c>
      <c r="CX11" s="80">
        <f>+CU11*'PRECIOS SEGUN ADJ. (FRONTERIZO)'!$B$18*'PRECIOS SEGUN ADJ. (FRONTERIZO)'!$C$18</f>
        <v>49632</v>
      </c>
      <c r="CY11" s="80" t="e" vm="1">
        <f>+[4]!NumLetras(CX11,"PESO","PESOS DOMINICANOS","$EE $m CON #d/100 CENTAVOS")</f>
        <v>#VALUE!</v>
      </c>
      <c r="CZ11" s="37">
        <v>0</v>
      </c>
      <c r="DA11" s="37">
        <f t="shared" si="16"/>
        <v>0</v>
      </c>
      <c r="DB11" s="189">
        <v>65.75</v>
      </c>
      <c r="DC11" s="80">
        <f>+CZ11*'PRECIOS SEGUN ADJ. (FRONTERIZO)'!$B$19*'PRECIOS SEGUN ADJ. (FRONTERIZO)'!$C$19</f>
        <v>0</v>
      </c>
      <c r="DD11" s="80" t="e" vm="1">
        <f>+[4]!NumLetras(DC11,"PESO","PESOS DOMINICANOS","$EE $m CON #d/100 CENTAVOS")</f>
        <v>#VALUE!</v>
      </c>
      <c r="DE11" s="80">
        <f t="shared" si="34"/>
        <v>0</v>
      </c>
      <c r="DF11" s="37">
        <v>9</v>
      </c>
      <c r="DG11" s="37">
        <f t="shared" si="17"/>
        <v>180</v>
      </c>
      <c r="DH11" s="189">
        <v>82.59999999999998</v>
      </c>
      <c r="DI11" s="80">
        <f>+DF11*'PRECIOS SEGUN ADJ. (FRONTERIZO)'!$B$20*'PRECIOS SEGUN ADJ. (FRONTERIZO)'!$C$20</f>
        <v>14868</v>
      </c>
      <c r="DJ11" s="80" t="e" vm="1">
        <f>+[4]!NumLetras(DI11,"PESO","PESOS DOMINICANOS","$EE $m CON #d/100 CENTAVOS")</f>
        <v>#VALUE!</v>
      </c>
      <c r="DK11" s="80">
        <f t="shared" si="35"/>
        <v>2676.24</v>
      </c>
      <c r="DL11" s="37">
        <v>752</v>
      </c>
      <c r="DM11" s="37">
        <f t="shared" si="18"/>
        <v>15040</v>
      </c>
      <c r="DN11" s="189">
        <v>22</v>
      </c>
      <c r="DO11" s="80">
        <f>+DL11*'PRECIOS SEGUN ADJ. (FRONTERIZO)'!$B$21*'PRECIOS SEGUN ADJ. (FRONTERIZO)'!$C$21</f>
        <v>330880</v>
      </c>
      <c r="DP11" s="80" t="e" vm="1">
        <f>+[4]!NumLetras(DO11,"PESO","PESOS DOMINICANOS","$EE $m CON #d/100 CENTAVOS")</f>
        <v>#VALUE!</v>
      </c>
      <c r="DQ11" s="37">
        <v>42</v>
      </c>
      <c r="DR11" s="37">
        <f t="shared" si="19"/>
        <v>840</v>
      </c>
      <c r="DS11" s="189">
        <v>80.849999999999994</v>
      </c>
      <c r="DT11" s="80">
        <f>+DQ11*'PRECIOS SEGUN ADJ. (FRONTERIZO)'!$B$22*'PRECIOS SEGUN ADJ. (FRONTERIZO)'!$C$22</f>
        <v>67914</v>
      </c>
      <c r="DU11" s="80" t="e" vm="1">
        <f>+[4]!NumLetras(DT11,"PESO","PESOS DOMINICANOS","$EE $m CON #d/100 CENTAVOS")</f>
        <v>#VALUE!</v>
      </c>
      <c r="DV11" s="37">
        <v>19</v>
      </c>
      <c r="DW11" s="37">
        <f t="shared" si="20"/>
        <v>380</v>
      </c>
      <c r="DX11" s="189">
        <v>21.83</v>
      </c>
      <c r="DY11" s="80">
        <f>+DV11*'PRECIOS SEGUN ADJ. (FRONTERIZO)'!$B$23*'PRECIOS SEGUN ADJ. (FRONTERIZO)'!$C$23</f>
        <v>8295.4</v>
      </c>
      <c r="DZ11" s="80" t="e" vm="1">
        <f>+[4]!NumLetras(DY11,"PESO","PESOS DOMINICANOS","$EE $m CON #d/100 CENTAVOS")</f>
        <v>#VALUE!</v>
      </c>
      <c r="EA11" s="80">
        <f t="shared" si="36"/>
        <v>1493.17</v>
      </c>
      <c r="EB11" s="37">
        <v>59</v>
      </c>
      <c r="EC11" s="37">
        <f t="shared" si="21"/>
        <v>1180</v>
      </c>
      <c r="ED11" s="189">
        <v>33</v>
      </c>
      <c r="EE11" s="80">
        <f>+EB11*'PRECIOS SEGUN ADJ. (FRONTERIZO)'!$B$24*'PRECIOS SEGUN ADJ. (FRONTERIZO)'!$C$24</f>
        <v>38940</v>
      </c>
      <c r="EF11" s="80" t="e" vm="1">
        <f>+[4]!NumLetras(EE11,"PESO","PESOS DOMINICANOS","$EE $m CON #d/100 CENTAVOS")</f>
        <v>#VALUE!</v>
      </c>
      <c r="EG11" s="37">
        <v>0</v>
      </c>
      <c r="EH11" s="37">
        <f t="shared" si="22"/>
        <v>0</v>
      </c>
      <c r="EI11" s="189">
        <v>15.789999999999997</v>
      </c>
      <c r="EJ11" s="80">
        <f>+EG11*'PRECIOS SEGUN ADJ. (FRONTERIZO)'!$B$25*'PRECIOS SEGUN ADJ. (FRONTERIZO)'!$C$25</f>
        <v>0</v>
      </c>
      <c r="EK11" s="80" t="e" vm="1">
        <f>+[4]!NumLetras(EJ11,"PESO","PESOS DOMINICANOS","$EE $m CON #d/100 CENTAVOS")</f>
        <v>#VALUE!</v>
      </c>
      <c r="EL11" s="37">
        <v>0</v>
      </c>
      <c r="EM11" s="37">
        <f t="shared" si="23"/>
        <v>0</v>
      </c>
      <c r="EN11" s="189">
        <v>31.5</v>
      </c>
      <c r="EO11" s="80">
        <f>+EL11*'PRECIOS SEGUN ADJ. (FRONTERIZO)'!$B$26*'PRECIOS SEGUN ADJ. (FRONTERIZO)'!$C$26</f>
        <v>0</v>
      </c>
      <c r="EP11" s="80" t="e" vm="1">
        <f>+[4]!NumLetras(EO11,"PESO","PESOS DOMINICANOS","$EE $m CON #d/100 CENTAVOS")</f>
        <v>#VALUE!</v>
      </c>
      <c r="EQ11" s="80">
        <f t="shared" si="24"/>
        <v>1057782.3999999999</v>
      </c>
      <c r="ER11" s="80" t="e" vm="1">
        <f>+[4]!NumLetras(EQ11,"PESO","PESOS DOMINICANOS","$EE $m CON #d/100 CENTAVOS")</f>
        <v>#VALUE!</v>
      </c>
      <c r="ES11" s="80">
        <f t="shared" si="25"/>
        <v>55040.119999999988</v>
      </c>
      <c r="ET11" s="80" t="e" vm="1">
        <f>+[4]!NumLetras(ES11,"PESO","PESOS DOMINICANOS","$EE $m CON #d/100 CENTAVOS")</f>
        <v>#VALUE!</v>
      </c>
      <c r="EU11" s="80">
        <f t="shared" si="37"/>
        <v>1002742.2799999999</v>
      </c>
      <c r="EV11" s="80" t="e" vm="1">
        <f>+[4]!NumLetras(EU11,"PESO","PESOS DOMINICANOS","$EE $m CON #d/100 CENTAVOS")</f>
        <v>#VALUE!</v>
      </c>
      <c r="EW11" s="80">
        <f t="shared" si="38"/>
        <v>211556.48000000001</v>
      </c>
      <c r="EX11" s="80" t="e" vm="1">
        <f>+[4]!NumLetras(EW11,"PESO","PESOS DOMINICANOS","$EE $m CON #d/100 CENTAVOS")</f>
        <v>#VALUE!</v>
      </c>
      <c r="EY11" s="80">
        <f t="shared" si="39"/>
        <v>10577.82</v>
      </c>
      <c r="EZ11" s="80" t="e" vm="1">
        <f>+[4]!NumLetras(EY11,"PESO","PESOS DOMINICANOS","$EE $m CON #d/100 CENTAVOS")</f>
        <v>#VALUE!</v>
      </c>
      <c r="FA11" s="80"/>
      <c r="FB11" s="80">
        <f t="shared" si="40"/>
        <v>846225.91999999993</v>
      </c>
      <c r="FC11" s="80" t="e" vm="1">
        <f>+[4]!NumLetras(FB11,"PESO","PESOS DOMINICANOS","$EE $m CON #d/100 CENTAVOS")</f>
        <v>#VALUE!</v>
      </c>
      <c r="FD11" s="37" t="str">
        <f>+VLOOKUP(D11,'FRONTERIZO XENIA'!F:G,2,0)</f>
        <v>F-08</v>
      </c>
    </row>
    <row r="12" spans="1:160">
      <c r="A12" s="37">
        <v>11</v>
      </c>
      <c r="B12" s="37">
        <v>11</v>
      </c>
      <c r="C12" s="26" t="s">
        <v>1865</v>
      </c>
      <c r="D12" s="37">
        <v>130204365</v>
      </c>
      <c r="E12" s="37">
        <f>+VLOOKUP(D12,'INFORMACION DE PROVEEDORES'!C:I,2,0)</f>
        <v>130204365</v>
      </c>
      <c r="F12" s="26" t="str">
        <f>+VLOOKUP(D12,'INFORMACION DE PROVEEDORES'!C:J,4,0)</f>
        <v>SANTOS ALEJANDRO AUSBERTO TERRENO RUIZ</v>
      </c>
      <c r="G12" s="37" t="str">
        <f>+VLOOKUP(D12,'INFORMACION DE PROVEEDORES'!C:K,5,0)</f>
        <v>018-0013627-5</v>
      </c>
      <c r="H12" s="26" t="str">
        <f>+VLOOKUP(D12,'INFORMACION DE PROVEEDORES'!C:L,7,0)</f>
        <v xml:space="preserve">CALLE DUARTE NO. 125, LAS SALINAS, BARAHONA </v>
      </c>
      <c r="I12" s="37" t="str">
        <f>+VLOOKUP(D12,'INFORMACION DE PROVEEDORES'!C:M,3,0)</f>
        <v xml:space="preserve"> JURÍDICA</v>
      </c>
      <c r="J12" s="37">
        <v>6</v>
      </c>
      <c r="K12" s="37">
        <v>310</v>
      </c>
      <c r="L12" s="37">
        <v>88</v>
      </c>
      <c r="M12" s="37">
        <f t="shared" si="26"/>
        <v>1760</v>
      </c>
      <c r="N12" s="189">
        <v>69.81</v>
      </c>
      <c r="O12" s="80">
        <f>+L12*'PRECIOS SEGUN ADJ. (FRONTERIZO)'!$B$2*'PRECIOS SEGUN ADJ. (FRONTERIZO)'!$C$2</f>
        <v>122865.60000000001</v>
      </c>
      <c r="P12" s="80" t="e" vm="1">
        <f>+[4]!NumLetras(O12,"PESO","PESOS DOMINICANOS","$EE $m CON #d/100 CENTAVOS")</f>
        <v>#VALUE!</v>
      </c>
      <c r="Q12" s="80">
        <f t="shared" si="27"/>
        <v>19658.5</v>
      </c>
      <c r="R12" s="37">
        <v>25</v>
      </c>
      <c r="S12" s="37">
        <f t="shared" si="0"/>
        <v>500</v>
      </c>
      <c r="T12" s="189">
        <v>31.5</v>
      </c>
      <c r="U12" s="80">
        <f>+R12*'PRECIOS SEGUN ADJ. (FRONTERIZO)'!$B$3*'PRECIOS SEGUN ADJ. (FRONTERIZO)'!$C$3</f>
        <v>15750</v>
      </c>
      <c r="V12" s="80" t="e" vm="1">
        <f>+[4]!NumLetras(U12,"PESO","PESOS DOMINICANOS","$EE $m CON #d/100 CENTAVOS")</f>
        <v>#VALUE!</v>
      </c>
      <c r="W12" s="37">
        <v>147</v>
      </c>
      <c r="X12" s="37">
        <f t="shared" si="1"/>
        <v>2940</v>
      </c>
      <c r="Y12" s="189">
        <v>25.2</v>
      </c>
      <c r="Z12" s="80">
        <f>+W12*'PRECIOS SEGUN ADJ. (FRONTERIZO)'!$B$4*'PRECIOS SEGUN ADJ. (FRONTERIZO)'!$C$4</f>
        <v>74088</v>
      </c>
      <c r="AA12" s="80" t="e" vm="1">
        <f>+[4]!NumLetras(Z12,"PESO","PESOS DOMINICANOS","$EE $m CON #d/100 CENTAVOS")</f>
        <v>#VALUE!</v>
      </c>
      <c r="AB12" s="37">
        <v>125</v>
      </c>
      <c r="AC12" s="37">
        <f t="shared" si="2"/>
        <v>2500</v>
      </c>
      <c r="AD12" s="189">
        <v>87.91</v>
      </c>
      <c r="AE12" s="80">
        <f>+AB12*'PRECIOS SEGUN ADJ. (FRONTERIZO)'!$B$5*'PRECIOS SEGUN ADJ. (FRONTERIZO)'!$C$5</f>
        <v>219775</v>
      </c>
      <c r="AF12" s="80" t="e" vm="1">
        <f>+[4]!NumLetras(AE12,"PESO","PESOS DOMINICANOS","$EE $m CON #d/100 CENTAVOS")</f>
        <v>#VALUE!</v>
      </c>
      <c r="AG12" s="80">
        <f t="shared" si="28"/>
        <v>39559.5</v>
      </c>
      <c r="AH12" s="37">
        <v>65</v>
      </c>
      <c r="AI12" s="37">
        <f t="shared" si="3"/>
        <v>1300</v>
      </c>
      <c r="AJ12" s="189">
        <v>53.95000000000001</v>
      </c>
      <c r="AK12" s="80">
        <f>+AH12*'PRECIOS SEGUN ADJ. (FRONTERIZO)'!$B$6*'PRECIOS SEGUN ADJ. (FRONTERIZO)'!$C$6</f>
        <v>70135</v>
      </c>
      <c r="AL12" s="80" t="e" vm="1">
        <f>+[4]!NumLetras(AK12,"PESO","PESOS DOMINICANOS","$EE $m CON #d/100 CENTAVOS")</f>
        <v>#VALUE!</v>
      </c>
      <c r="AM12" s="37">
        <v>8</v>
      </c>
      <c r="AN12" s="37">
        <f t="shared" si="4"/>
        <v>160</v>
      </c>
      <c r="AO12" s="189">
        <v>25.04</v>
      </c>
      <c r="AP12" s="80">
        <f>+AM12*'PRECIOS SEGUN ADJ. (FRONTERIZO)'!$B$7*'PRECIOS SEGUN ADJ. (FRONTERIZO)'!$C$7</f>
        <v>4006.3999999999996</v>
      </c>
      <c r="AQ12" s="80" t="e" vm="1">
        <f>+[4]!NumLetras(AP12,"PESO","PESOS DOMINICANOS","$EE $m CON #d/100 CENTAVOS")</f>
        <v>#VALUE!</v>
      </c>
      <c r="AR12" s="80">
        <f t="shared" si="29"/>
        <v>641.02</v>
      </c>
      <c r="AS12" s="37">
        <v>40</v>
      </c>
      <c r="AT12" s="37">
        <f t="shared" si="5"/>
        <v>800</v>
      </c>
      <c r="AU12" s="189">
        <v>290.85000000000002</v>
      </c>
      <c r="AV12" s="80">
        <f>+AS12*'PRECIOS SEGUN ADJ. (FRONTERIZO)'!$B$8*'PRECIOS SEGUN ADJ. (FRONTERIZO)'!$C$8</f>
        <v>232680</v>
      </c>
      <c r="AW12" s="80" t="e" vm="1">
        <f>+[4]!NumLetras(AV12,"PESO","PESOS DOMINICANOS","$EE $m CON #d/100 CENTAVOS")</f>
        <v>#VALUE!</v>
      </c>
      <c r="AX12" s="80">
        <f t="shared" si="30"/>
        <v>41882.400000000001</v>
      </c>
      <c r="AY12" s="37">
        <v>10</v>
      </c>
      <c r="AZ12" s="37">
        <f t="shared" si="6"/>
        <v>200</v>
      </c>
      <c r="BA12" s="189">
        <v>18.899999999999999</v>
      </c>
      <c r="BB12" s="80">
        <f>+AY12*'PRECIOS SEGUN ADJ. (FRONTERIZO)'!$B$9*'PRECIOS SEGUN ADJ. (FRONTERIZO)'!$C$9</f>
        <v>3780</v>
      </c>
      <c r="BC12" s="80" t="e" vm="1">
        <f>+[4]!NumLetras(BB12,"PESO","PESOS DOMINICANOS","$EE $m CON #d/100 CENTAVOS")</f>
        <v>#VALUE!</v>
      </c>
      <c r="BD12" s="37">
        <v>4</v>
      </c>
      <c r="BE12" s="37">
        <f t="shared" si="7"/>
        <v>80</v>
      </c>
      <c r="BF12" s="189">
        <v>140.38</v>
      </c>
      <c r="BG12" s="80">
        <f>+BD12*'PRECIOS SEGUN ADJ. (FRONTERIZO)'!$B$10*'PRECIOS SEGUN ADJ. (FRONTERIZO)'!$C$10</f>
        <v>11230.4</v>
      </c>
      <c r="BH12" s="80" t="e" vm="1">
        <f>+[4]!NumLetras(BG12,"PESO","PESOS DOMINICANOS","$EE $m CON #d/100 CENTAVOS")</f>
        <v>#VALUE!</v>
      </c>
      <c r="BI12" s="80">
        <f t="shared" si="31"/>
        <v>2021.47</v>
      </c>
      <c r="BJ12" s="37">
        <v>49</v>
      </c>
      <c r="BK12" s="37">
        <f t="shared" si="8"/>
        <v>980</v>
      </c>
      <c r="BL12" s="189">
        <v>31.459999999999997</v>
      </c>
      <c r="BM12" s="80">
        <f>+BJ12*'PRECIOS SEGUN ADJ. (FRONTERIZO)'!$B$11*'PRECIOS SEGUN ADJ. (FRONTERIZO)'!$C$11</f>
        <v>30830.799999999999</v>
      </c>
      <c r="BN12" s="80" t="e" vm="1">
        <f>+[4]!NumLetras(BM12,"PESO","PESOS DOMINICANOS","$EE $m CON #d/100 CENTAVOS")</f>
        <v>#VALUE!</v>
      </c>
      <c r="BO12" s="37">
        <v>33</v>
      </c>
      <c r="BP12" s="37">
        <f t="shared" si="9"/>
        <v>660</v>
      </c>
      <c r="BQ12" s="189">
        <v>65</v>
      </c>
      <c r="BR12" s="80">
        <f>+BO12*'PRECIOS SEGUN ADJ. (FRONTERIZO)'!$B$12*'PRECIOS SEGUN ADJ. (FRONTERIZO)'!$C$12</f>
        <v>42900</v>
      </c>
      <c r="BS12" s="80" t="e" vm="1">
        <f>+[4]!NumLetras(BR12,"PESO","PESOS DOMINICANOS","$EE $m CON #d/100 CENTAVOS")</f>
        <v>#VALUE!</v>
      </c>
      <c r="BT12" s="37">
        <v>1380</v>
      </c>
      <c r="BU12" s="37">
        <f t="shared" si="10"/>
        <v>27600</v>
      </c>
      <c r="BV12" s="189">
        <v>5.5</v>
      </c>
      <c r="BW12" s="80">
        <f>+BT12*'PRECIOS SEGUN ADJ. (FRONTERIZO)'!$B$13*'PRECIOS SEGUN ADJ. (FRONTERIZO)'!$C$13</f>
        <v>151800</v>
      </c>
      <c r="BX12" s="80" t="e" vm="1">
        <f>+[4]!NumLetras(BW12,"PESO","PESOS DOMINICANOS","$EE $m CON #d/100 CENTAVOS")</f>
        <v>#VALUE!</v>
      </c>
      <c r="BY12" s="37">
        <v>344</v>
      </c>
      <c r="BZ12" s="37">
        <f t="shared" si="11"/>
        <v>6880</v>
      </c>
      <c r="CA12" s="189">
        <v>7.15</v>
      </c>
      <c r="CB12" s="80">
        <f>+BY12*'PRECIOS SEGUN ADJ. (FRONTERIZO)'!$B$14*'PRECIOS SEGUN ADJ. (FRONTERIZO)'!$C$14</f>
        <v>49192</v>
      </c>
      <c r="CC12" s="80" t="e" vm="1">
        <f>+[4]!NumLetras(CB12,"PESO","PESOS DOMINICANOS","$EE $m CON #d/100 CENTAVOS")</f>
        <v>#VALUE!</v>
      </c>
      <c r="CD12" s="37">
        <v>688</v>
      </c>
      <c r="CE12" s="37">
        <f t="shared" si="12"/>
        <v>13760</v>
      </c>
      <c r="CF12" s="189">
        <v>6.8400000000000007</v>
      </c>
      <c r="CG12" s="80">
        <f>+CD12*'PRECIOS SEGUN ADJ. (FRONTERIZO)'!$B$15*'PRECIOS SEGUN ADJ. (FRONTERIZO)'!$C$15</f>
        <v>94118.399999999994</v>
      </c>
      <c r="CH12" s="80" t="e" vm="1">
        <f>+[4]!NumLetras(CG12,"PESO","PESOS DOMINICANOS","$EE $m CON #d/100 CENTAVOS")</f>
        <v>#VALUE!</v>
      </c>
      <c r="CI12" s="37">
        <v>62</v>
      </c>
      <c r="CJ12" s="37">
        <f t="shared" si="13"/>
        <v>1240</v>
      </c>
      <c r="CK12" s="189">
        <v>60</v>
      </c>
      <c r="CL12" s="80">
        <f>+CI12*'PRECIOS SEGUN ADJ. (FRONTERIZO)'!$B$16*'PRECIOS SEGUN ADJ. (FRONTERIZO)'!$C$16</f>
        <v>74400</v>
      </c>
      <c r="CM12" s="80" t="e" vm="1">
        <f>+[4]!NumLetras(CL12,"PESO","PESOS DOMINICANOS","$EE $m CON #d/100 CENTAVOS")</f>
        <v>#VALUE!</v>
      </c>
      <c r="CN12" s="80">
        <f t="shared" si="32"/>
        <v>13392</v>
      </c>
      <c r="CO12" s="37">
        <v>29</v>
      </c>
      <c r="CP12" s="37">
        <f t="shared" si="14"/>
        <v>580</v>
      </c>
      <c r="CQ12" s="189">
        <v>55.649999999999991</v>
      </c>
      <c r="CR12" s="80">
        <f>+CO12*'PRECIOS SEGUN ADJ. (FRONTERIZO)'!$B$17*'PRECIOS SEGUN ADJ. (FRONTERIZO)'!$C$17</f>
        <v>32277</v>
      </c>
      <c r="CS12" s="80" t="e" vm="1">
        <f>+[4]!NumLetras(CR12,"PESO","PESOS DOMINICANOS","$EE $m CON #d/100 CENTAVOS")</f>
        <v>#VALUE!</v>
      </c>
      <c r="CT12" s="80">
        <f t="shared" si="33"/>
        <v>5809.86</v>
      </c>
      <c r="CU12" s="37">
        <v>896</v>
      </c>
      <c r="CV12" s="37">
        <f t="shared" si="15"/>
        <v>17920</v>
      </c>
      <c r="CW12" s="189">
        <v>6.6</v>
      </c>
      <c r="CX12" s="80">
        <f>+CU12*'PRECIOS SEGUN ADJ. (FRONTERIZO)'!$B$18*'PRECIOS SEGUN ADJ. (FRONTERIZO)'!$C$18</f>
        <v>118271.99999999999</v>
      </c>
      <c r="CY12" s="80" t="e" vm="1">
        <f>+[4]!NumLetras(CX12,"PESO","PESOS DOMINICANOS","$EE $m CON #d/100 CENTAVOS")</f>
        <v>#VALUE!</v>
      </c>
      <c r="CZ12" s="37">
        <v>32</v>
      </c>
      <c r="DA12" s="37">
        <f t="shared" si="16"/>
        <v>640</v>
      </c>
      <c r="DB12" s="189">
        <v>65.75</v>
      </c>
      <c r="DC12" s="80">
        <f>+CZ12*'PRECIOS SEGUN ADJ. (FRONTERIZO)'!$B$19*'PRECIOS SEGUN ADJ. (FRONTERIZO)'!$C$19</f>
        <v>42080</v>
      </c>
      <c r="DD12" s="80" t="e" vm="1">
        <f>+[4]!NumLetras(DC12,"PESO","PESOS DOMINICANOS","$EE $m CON #d/100 CENTAVOS")</f>
        <v>#VALUE!</v>
      </c>
      <c r="DE12" s="80">
        <f t="shared" si="34"/>
        <v>7574.4</v>
      </c>
      <c r="DF12" s="37">
        <v>8</v>
      </c>
      <c r="DG12" s="37">
        <f t="shared" si="17"/>
        <v>160</v>
      </c>
      <c r="DH12" s="189">
        <v>82.59999999999998</v>
      </c>
      <c r="DI12" s="80">
        <f>+DF12*'PRECIOS SEGUN ADJ. (FRONTERIZO)'!$B$20*'PRECIOS SEGUN ADJ. (FRONTERIZO)'!$C$20</f>
        <v>13216</v>
      </c>
      <c r="DJ12" s="80" t="e" vm="1">
        <f>+[4]!NumLetras(DI12,"PESO","PESOS DOMINICANOS","$EE $m CON #d/100 CENTAVOS")</f>
        <v>#VALUE!</v>
      </c>
      <c r="DK12" s="80">
        <f t="shared" si="35"/>
        <v>2378.88</v>
      </c>
      <c r="DL12" s="37">
        <v>688</v>
      </c>
      <c r="DM12" s="37">
        <f t="shared" si="18"/>
        <v>13760</v>
      </c>
      <c r="DN12" s="189">
        <v>22</v>
      </c>
      <c r="DO12" s="80">
        <f>+DL12*'PRECIOS SEGUN ADJ. (FRONTERIZO)'!$B$21*'PRECIOS SEGUN ADJ. (FRONTERIZO)'!$C$21</f>
        <v>302720</v>
      </c>
      <c r="DP12" s="80" t="e" vm="1">
        <f>+[4]!NumLetras(DO12,"PESO","PESOS DOMINICANOS","$EE $m CON #d/100 CENTAVOS")</f>
        <v>#VALUE!</v>
      </c>
      <c r="DQ12" s="37">
        <v>72</v>
      </c>
      <c r="DR12" s="37">
        <f t="shared" si="19"/>
        <v>1440</v>
      </c>
      <c r="DS12" s="189">
        <v>80.849999999999994</v>
      </c>
      <c r="DT12" s="80">
        <f>+DQ12*'PRECIOS SEGUN ADJ. (FRONTERIZO)'!$B$22*'PRECIOS SEGUN ADJ. (FRONTERIZO)'!$C$22</f>
        <v>116424</v>
      </c>
      <c r="DU12" s="80" t="e" vm="1">
        <f>+[4]!NumLetras(DT12,"PESO","PESOS DOMINICANOS","$EE $m CON #d/100 CENTAVOS")</f>
        <v>#VALUE!</v>
      </c>
      <c r="DV12" s="37">
        <v>34</v>
      </c>
      <c r="DW12" s="37">
        <f t="shared" si="20"/>
        <v>680</v>
      </c>
      <c r="DX12" s="189">
        <v>21.83</v>
      </c>
      <c r="DY12" s="80">
        <f>+DV12*'PRECIOS SEGUN ADJ. (FRONTERIZO)'!$B$23*'PRECIOS SEGUN ADJ. (FRONTERIZO)'!$C$23</f>
        <v>14844.399999999998</v>
      </c>
      <c r="DZ12" s="80" t="e" vm="1">
        <f>+[4]!NumLetras(DY12,"PESO","PESOS DOMINICANOS","$EE $m CON #d/100 CENTAVOS")</f>
        <v>#VALUE!</v>
      </c>
      <c r="EA12" s="80">
        <f t="shared" si="36"/>
        <v>2671.99</v>
      </c>
      <c r="EB12" s="37">
        <v>71</v>
      </c>
      <c r="EC12" s="37">
        <f t="shared" si="21"/>
        <v>1420</v>
      </c>
      <c r="ED12" s="189">
        <v>33</v>
      </c>
      <c r="EE12" s="80">
        <f>+EB12*'PRECIOS SEGUN ADJ. (FRONTERIZO)'!$B$24*'PRECIOS SEGUN ADJ. (FRONTERIZO)'!$C$24</f>
        <v>46860</v>
      </c>
      <c r="EF12" s="80" t="e" vm="1">
        <f>+[4]!NumLetras(EE12,"PESO","PESOS DOMINICANOS","$EE $m CON #d/100 CENTAVOS")</f>
        <v>#VALUE!</v>
      </c>
      <c r="EG12" s="37">
        <v>10</v>
      </c>
      <c r="EH12" s="37">
        <f t="shared" si="22"/>
        <v>200</v>
      </c>
      <c r="EI12" s="189">
        <v>15.789999999999997</v>
      </c>
      <c r="EJ12" s="80">
        <f>+EG12*'PRECIOS SEGUN ADJ. (FRONTERIZO)'!$B$25*'PRECIOS SEGUN ADJ. (FRONTERIZO)'!$C$25</f>
        <v>3157.9999999999995</v>
      </c>
      <c r="EK12" s="80" t="e" vm="1">
        <f>+[4]!NumLetras(EJ12,"PESO","PESOS DOMINICANOS","$EE $m CON #d/100 CENTAVOS")</f>
        <v>#VALUE!</v>
      </c>
      <c r="EL12" s="37">
        <v>10</v>
      </c>
      <c r="EM12" s="37">
        <f t="shared" si="23"/>
        <v>200</v>
      </c>
      <c r="EN12" s="189">
        <v>31.5</v>
      </c>
      <c r="EO12" s="80">
        <f>+EL12*'PRECIOS SEGUN ADJ. (FRONTERIZO)'!$B$26*'PRECIOS SEGUN ADJ. (FRONTERIZO)'!$C$26</f>
        <v>6300</v>
      </c>
      <c r="EP12" s="80" t="e" vm="1">
        <f>+[4]!NumLetras(EO12,"PESO","PESOS DOMINICANOS","$EE $m CON #d/100 CENTAVOS")</f>
        <v>#VALUE!</v>
      </c>
      <c r="EQ12" s="80">
        <f t="shared" si="24"/>
        <v>1893703</v>
      </c>
      <c r="ER12" s="80" t="e" vm="1">
        <f>+[4]!NumLetras(EQ12,"PESO","PESOS DOMINICANOS","$EE $m CON #d/100 CENTAVOS")</f>
        <v>#VALUE!</v>
      </c>
      <c r="ES12" s="80">
        <f t="shared" si="25"/>
        <v>135590.01999999999</v>
      </c>
      <c r="ET12" s="80" t="e" vm="1">
        <f>+[4]!NumLetras(ES12,"PESO","PESOS DOMINICANOS","$EE $m CON #d/100 CENTAVOS")</f>
        <v>#VALUE!</v>
      </c>
      <c r="EU12" s="80">
        <f t="shared" si="37"/>
        <v>1758112.98</v>
      </c>
      <c r="EV12" s="80" t="e" vm="1">
        <f>+[4]!NumLetras(EU12,"PESO","PESOS DOMINICANOS","$EE $m CON #d/100 CENTAVOS")</f>
        <v>#VALUE!</v>
      </c>
      <c r="EW12" s="80">
        <f t="shared" si="38"/>
        <v>378740.6</v>
      </c>
      <c r="EX12" s="80" t="e" vm="1">
        <f>+[4]!NumLetras(EW12,"PESO","PESOS DOMINICANOS","$EE $m CON #d/100 CENTAVOS")</f>
        <v>#VALUE!</v>
      </c>
      <c r="EY12" s="80">
        <f t="shared" si="39"/>
        <v>18937.03</v>
      </c>
      <c r="EZ12" s="80" t="e" vm="1">
        <f>+[4]!NumLetras(EY12,"PESO","PESOS DOMINICANOS","$EE $m CON #d/100 CENTAVOS")</f>
        <v>#VALUE!</v>
      </c>
      <c r="FA12" s="80"/>
      <c r="FB12" s="80">
        <f t="shared" si="40"/>
        <v>1514962.4</v>
      </c>
      <c r="FC12" s="80" t="e" vm="1">
        <f>+[4]!NumLetras(FB12,"PESO","PESOS DOMINICANOS","$EE $m CON #d/100 CENTAVOS")</f>
        <v>#VALUE!</v>
      </c>
      <c r="FD12" s="37" t="str">
        <f>+VLOOKUP(D12,'FRONTERIZO XENIA'!F:G,2,0)</f>
        <v>F-04</v>
      </c>
    </row>
    <row r="13" spans="1:160">
      <c r="A13" s="37">
        <v>12</v>
      </c>
      <c r="B13" s="37">
        <v>12</v>
      </c>
      <c r="C13" s="167" t="s">
        <v>3911</v>
      </c>
      <c r="D13" s="37">
        <v>132227859</v>
      </c>
      <c r="E13" s="37">
        <f>+VLOOKUP(D13,'INFORMACION DE PROVEEDORES'!C:I,2,0)</f>
        <v>132227859</v>
      </c>
      <c r="F13" s="26" t="str">
        <f>+VLOOKUP(D13,'INFORMACION DE PROVEEDORES'!C:J,4,0)</f>
        <v>RAMON JHOVANNY ULLOA MORA</v>
      </c>
      <c r="G13" s="37" t="str">
        <f>+VLOOKUP(D13,'INFORMACION DE PROVEEDORES'!C:K,5,0)</f>
        <v>031-0517809-3</v>
      </c>
      <c r="H13" s="26" t="str">
        <f>+VLOOKUP(D13,'INFORMACION DE PROVEEDORES'!C:L,7,0)</f>
        <v>CALLE PONCE PLAZA PONCE, MODULO A-A</v>
      </c>
      <c r="I13" s="37" t="str">
        <f>+VLOOKUP(D13,'INFORMACION DE PROVEEDORES'!C:M,3,0)</f>
        <v xml:space="preserve"> JURÍDICA</v>
      </c>
      <c r="J13" s="37">
        <v>5</v>
      </c>
      <c r="K13" s="37">
        <v>834</v>
      </c>
      <c r="L13" s="37">
        <v>186</v>
      </c>
      <c r="M13" s="37">
        <f t="shared" si="26"/>
        <v>3720</v>
      </c>
      <c r="N13" s="189">
        <v>69.81</v>
      </c>
      <c r="O13" s="80">
        <f>+L13*'PRECIOS SEGUN ADJ. (FRONTERIZO)'!$B$2*'PRECIOS SEGUN ADJ. (FRONTERIZO)'!$C$2</f>
        <v>259693.2</v>
      </c>
      <c r="P13" s="80" t="e" vm="1">
        <f>+[4]!NumLetras(O13,"PESO","PESOS DOMINICANOS","$EE $m CON #d/100 CENTAVOS")</f>
        <v>#VALUE!</v>
      </c>
      <c r="Q13" s="80">
        <f t="shared" si="27"/>
        <v>41550.910000000003</v>
      </c>
      <c r="R13" s="37">
        <v>51</v>
      </c>
      <c r="S13" s="37">
        <f t="shared" si="0"/>
        <v>1020</v>
      </c>
      <c r="T13" s="189">
        <v>31.5</v>
      </c>
      <c r="U13" s="80">
        <f>+R13*'PRECIOS SEGUN ADJ. (FRONTERIZO)'!$B$3*'PRECIOS SEGUN ADJ. (FRONTERIZO)'!$C$3</f>
        <v>32130</v>
      </c>
      <c r="V13" s="80" t="e" vm="1">
        <f>+[4]!NumLetras(U13,"PESO","PESOS DOMINICANOS","$EE $m CON #d/100 CENTAVOS")</f>
        <v>#VALUE!</v>
      </c>
      <c r="W13" s="37">
        <v>177</v>
      </c>
      <c r="X13" s="37">
        <f t="shared" si="1"/>
        <v>3540</v>
      </c>
      <c r="Y13" s="189">
        <v>25.2</v>
      </c>
      <c r="Z13" s="80">
        <f>+W13*'PRECIOS SEGUN ADJ. (FRONTERIZO)'!$B$4*'PRECIOS SEGUN ADJ. (FRONTERIZO)'!$C$4</f>
        <v>89208</v>
      </c>
      <c r="AA13" s="80" t="e" vm="1">
        <f>+[4]!NumLetras(Z13,"PESO","PESOS DOMINICANOS","$EE $m CON #d/100 CENTAVOS")</f>
        <v>#VALUE!</v>
      </c>
      <c r="AB13" s="37">
        <v>288</v>
      </c>
      <c r="AC13" s="37">
        <f t="shared" si="2"/>
        <v>5760</v>
      </c>
      <c r="AD13" s="189">
        <v>87.91</v>
      </c>
      <c r="AE13" s="80">
        <f>+AB13*'PRECIOS SEGUN ADJ. (FRONTERIZO)'!$B$5*'PRECIOS SEGUN ADJ. (FRONTERIZO)'!$C$5</f>
        <v>506361.59999999998</v>
      </c>
      <c r="AF13" s="80" t="e" vm="1">
        <f>+[4]!NumLetras(AE13,"PESO","PESOS DOMINICANOS","$EE $m CON #d/100 CENTAVOS")</f>
        <v>#VALUE!</v>
      </c>
      <c r="AG13" s="80">
        <f t="shared" si="28"/>
        <v>91145.09</v>
      </c>
      <c r="AH13" s="37">
        <v>246</v>
      </c>
      <c r="AI13" s="37">
        <f t="shared" si="3"/>
        <v>4920</v>
      </c>
      <c r="AJ13" s="189">
        <v>53.95000000000001</v>
      </c>
      <c r="AK13" s="80">
        <f>+AH13*'PRECIOS SEGUN ADJ. (FRONTERIZO)'!$B$6*'PRECIOS SEGUN ADJ. (FRONTERIZO)'!$C$6</f>
        <v>265434</v>
      </c>
      <c r="AL13" s="80" t="e" vm="1">
        <f>+[4]!NumLetras(AK13,"PESO","PESOS DOMINICANOS","$EE $m CON #d/100 CENTAVOS")</f>
        <v>#VALUE!</v>
      </c>
      <c r="AM13" s="37">
        <v>32</v>
      </c>
      <c r="AN13" s="37">
        <f t="shared" si="4"/>
        <v>640</v>
      </c>
      <c r="AO13" s="189">
        <v>25.04</v>
      </c>
      <c r="AP13" s="80">
        <f>+AM13*'PRECIOS SEGUN ADJ. (FRONTERIZO)'!$B$7*'PRECIOS SEGUN ADJ. (FRONTERIZO)'!$C$7</f>
        <v>16025.599999999999</v>
      </c>
      <c r="AQ13" s="80" t="e" vm="1">
        <f>+[4]!NumLetras(AP13,"PESO","PESOS DOMINICANOS","$EE $m CON #d/100 CENTAVOS")</f>
        <v>#VALUE!</v>
      </c>
      <c r="AR13" s="80">
        <f t="shared" si="29"/>
        <v>2564.1</v>
      </c>
      <c r="AS13" s="37">
        <v>98</v>
      </c>
      <c r="AT13" s="37">
        <f t="shared" si="5"/>
        <v>1960</v>
      </c>
      <c r="AU13" s="189">
        <v>290.85000000000002</v>
      </c>
      <c r="AV13" s="80">
        <f>+AS13*'PRECIOS SEGUN ADJ. (FRONTERIZO)'!$B$8*'PRECIOS SEGUN ADJ. (FRONTERIZO)'!$C$8</f>
        <v>570066</v>
      </c>
      <c r="AW13" s="80" t="e" vm="1">
        <f>+[4]!NumLetras(AV13,"PESO","PESOS DOMINICANOS","$EE $m CON #d/100 CENTAVOS")</f>
        <v>#VALUE!</v>
      </c>
      <c r="AX13" s="80">
        <f t="shared" si="30"/>
        <v>102611.88</v>
      </c>
      <c r="AY13" s="37">
        <v>11</v>
      </c>
      <c r="AZ13" s="37">
        <f t="shared" si="6"/>
        <v>220</v>
      </c>
      <c r="BA13" s="189">
        <v>18.899999999999999</v>
      </c>
      <c r="BB13" s="80">
        <f>+AY13*'PRECIOS SEGUN ADJ. (FRONTERIZO)'!$B$9*'PRECIOS SEGUN ADJ. (FRONTERIZO)'!$C$9</f>
        <v>4158</v>
      </c>
      <c r="BC13" s="80" t="e" vm="1">
        <f>+[4]!NumLetras(BB13,"PESO","PESOS DOMINICANOS","$EE $m CON #d/100 CENTAVOS")</f>
        <v>#VALUE!</v>
      </c>
      <c r="BD13" s="37">
        <v>17</v>
      </c>
      <c r="BE13" s="37">
        <f t="shared" si="7"/>
        <v>340</v>
      </c>
      <c r="BF13" s="189">
        <v>140.38</v>
      </c>
      <c r="BG13" s="80">
        <f>+BD13*'PRECIOS SEGUN ADJ. (FRONTERIZO)'!$B$10*'PRECIOS SEGUN ADJ. (FRONTERIZO)'!$C$10</f>
        <v>47729.2</v>
      </c>
      <c r="BH13" s="80" t="e" vm="1">
        <f>+[4]!NumLetras(BG13,"PESO","PESOS DOMINICANOS","$EE $m CON #d/100 CENTAVOS")</f>
        <v>#VALUE!</v>
      </c>
      <c r="BI13" s="80">
        <f t="shared" si="31"/>
        <v>8591.26</v>
      </c>
      <c r="BJ13" s="37">
        <v>59</v>
      </c>
      <c r="BK13" s="37">
        <f t="shared" si="8"/>
        <v>1180</v>
      </c>
      <c r="BL13" s="189">
        <v>31.459999999999997</v>
      </c>
      <c r="BM13" s="80">
        <f>+BJ13*'PRECIOS SEGUN ADJ. (FRONTERIZO)'!$B$11*'PRECIOS SEGUN ADJ. (FRONTERIZO)'!$C$11</f>
        <v>37122.800000000003</v>
      </c>
      <c r="BN13" s="80" t="e" vm="1">
        <f>+[4]!NumLetras(BM13,"PESO","PESOS DOMINICANOS","$EE $m CON #d/100 CENTAVOS")</f>
        <v>#VALUE!</v>
      </c>
      <c r="BO13" s="37">
        <v>80</v>
      </c>
      <c r="BP13" s="37">
        <f t="shared" si="9"/>
        <v>1600</v>
      </c>
      <c r="BQ13" s="189">
        <v>65</v>
      </c>
      <c r="BR13" s="80">
        <f>+BO13*'PRECIOS SEGUN ADJ. (FRONTERIZO)'!$B$12*'PRECIOS SEGUN ADJ. (FRONTERIZO)'!$C$12</f>
        <v>104000</v>
      </c>
      <c r="BS13" s="80" t="e" vm="1">
        <f>+[4]!NumLetras(BR13,"PESO","PESOS DOMINICANOS","$EE $m CON #d/100 CENTAVOS")</f>
        <v>#VALUE!</v>
      </c>
      <c r="BT13" s="37">
        <v>1670</v>
      </c>
      <c r="BU13" s="37">
        <f t="shared" si="10"/>
        <v>33400</v>
      </c>
      <c r="BV13" s="189">
        <v>5.5</v>
      </c>
      <c r="BW13" s="80">
        <f>+BT13*'PRECIOS SEGUN ADJ. (FRONTERIZO)'!$B$13*'PRECIOS SEGUN ADJ. (FRONTERIZO)'!$C$13</f>
        <v>183700</v>
      </c>
      <c r="BX13" s="80" t="e" vm="1">
        <f>+[4]!NumLetras(BW13,"PESO","PESOS DOMINICANOS","$EE $m CON #d/100 CENTAVOS")</f>
        <v>#VALUE!</v>
      </c>
      <c r="BY13" s="37">
        <v>1334</v>
      </c>
      <c r="BZ13" s="37">
        <f t="shared" si="11"/>
        <v>26680</v>
      </c>
      <c r="CA13" s="189">
        <v>7.15</v>
      </c>
      <c r="CB13" s="80">
        <f>+BY13*'PRECIOS SEGUN ADJ. (FRONTERIZO)'!$B$14*'PRECIOS SEGUN ADJ. (FRONTERIZO)'!$C$14</f>
        <v>190762</v>
      </c>
      <c r="CC13" s="80" t="e" vm="1">
        <f>+[4]!NumLetras(CB13,"PESO","PESOS DOMINICANOS","$EE $m CON #d/100 CENTAVOS")</f>
        <v>#VALUE!</v>
      </c>
      <c r="CD13" s="37">
        <v>2668</v>
      </c>
      <c r="CE13" s="37">
        <f t="shared" si="12"/>
        <v>53360</v>
      </c>
      <c r="CF13" s="189">
        <v>6.8400000000000007</v>
      </c>
      <c r="CG13" s="80">
        <f>+CD13*'PRECIOS SEGUN ADJ. (FRONTERIZO)'!$B$15*'PRECIOS SEGUN ADJ. (FRONTERIZO)'!$C$15</f>
        <v>364982.39999999997</v>
      </c>
      <c r="CH13" s="80" t="e" vm="1">
        <f>+[4]!NumLetras(CG13,"PESO","PESOS DOMINICANOS","$EE $m CON #d/100 CENTAVOS")</f>
        <v>#VALUE!</v>
      </c>
      <c r="CI13" s="37">
        <v>74</v>
      </c>
      <c r="CJ13" s="37">
        <f t="shared" si="13"/>
        <v>1480</v>
      </c>
      <c r="CK13" s="189">
        <v>60</v>
      </c>
      <c r="CL13" s="80">
        <f>+CI13*'PRECIOS SEGUN ADJ. (FRONTERIZO)'!$B$16*'PRECIOS SEGUN ADJ. (FRONTERIZO)'!$C$16</f>
        <v>88800</v>
      </c>
      <c r="CM13" s="80" t="e" vm="1">
        <f>+[4]!NumLetras(CL13,"PESO","PESOS DOMINICANOS","$EE $m CON #d/100 CENTAVOS")</f>
        <v>#VALUE!</v>
      </c>
      <c r="CN13" s="80">
        <f t="shared" si="32"/>
        <v>15984</v>
      </c>
      <c r="CO13" s="37">
        <v>34</v>
      </c>
      <c r="CP13" s="37">
        <f t="shared" si="14"/>
        <v>680</v>
      </c>
      <c r="CQ13" s="189">
        <v>55.649999999999991</v>
      </c>
      <c r="CR13" s="80">
        <f>+CO13*'PRECIOS SEGUN ADJ. (FRONTERIZO)'!$B$17*'PRECIOS SEGUN ADJ. (FRONTERIZO)'!$C$17</f>
        <v>37842</v>
      </c>
      <c r="CS13" s="80" t="e" vm="1">
        <f>+[4]!NumLetras(CR13,"PESO","PESOS DOMINICANOS","$EE $m CON #d/100 CENTAVOS")</f>
        <v>#VALUE!</v>
      </c>
      <c r="CT13" s="80">
        <f t="shared" si="33"/>
        <v>6811.56</v>
      </c>
      <c r="CU13" s="37">
        <v>2002</v>
      </c>
      <c r="CV13" s="37">
        <f t="shared" si="15"/>
        <v>40040</v>
      </c>
      <c r="CW13" s="189">
        <v>6.6</v>
      </c>
      <c r="CX13" s="80">
        <f>+CU13*'PRECIOS SEGUN ADJ. (FRONTERIZO)'!$B$18*'PRECIOS SEGUN ADJ. (FRONTERIZO)'!$C$18</f>
        <v>264264</v>
      </c>
      <c r="CY13" s="80" t="e" vm="1">
        <f>+[4]!NumLetras(CX13,"PESO","PESOS DOMINICANOS","$EE $m CON #d/100 CENTAVOS")</f>
        <v>#VALUE!</v>
      </c>
      <c r="CZ13" s="37">
        <v>37</v>
      </c>
      <c r="DA13" s="37">
        <f t="shared" si="16"/>
        <v>740</v>
      </c>
      <c r="DB13" s="189">
        <v>65.75</v>
      </c>
      <c r="DC13" s="80">
        <f>+CZ13*'PRECIOS SEGUN ADJ. (FRONTERIZO)'!$B$19*'PRECIOS SEGUN ADJ. (FRONTERIZO)'!$C$19</f>
        <v>48655</v>
      </c>
      <c r="DD13" s="80" t="e" vm="1">
        <f>+[4]!NumLetras(DC13,"PESO","PESOS DOMINICANOS","$EE $m CON #d/100 CENTAVOS")</f>
        <v>#VALUE!</v>
      </c>
      <c r="DE13" s="80">
        <f t="shared" si="34"/>
        <v>8757.9</v>
      </c>
      <c r="DF13" s="37">
        <v>32</v>
      </c>
      <c r="DG13" s="37">
        <f t="shared" si="17"/>
        <v>640</v>
      </c>
      <c r="DH13" s="189">
        <v>82.59999999999998</v>
      </c>
      <c r="DI13" s="80">
        <f>+DF13*'PRECIOS SEGUN ADJ. (FRONTERIZO)'!$B$20*'PRECIOS SEGUN ADJ. (FRONTERIZO)'!$C$20</f>
        <v>52864</v>
      </c>
      <c r="DJ13" s="80" t="e" vm="1">
        <f>+[4]!NumLetras(DI13,"PESO","PESOS DOMINICANOS","$EE $m CON #d/100 CENTAVOS")</f>
        <v>#VALUE!</v>
      </c>
      <c r="DK13" s="80">
        <f t="shared" si="35"/>
        <v>9515.52</v>
      </c>
      <c r="DL13" s="37">
        <v>2668</v>
      </c>
      <c r="DM13" s="37">
        <f t="shared" si="18"/>
        <v>53360</v>
      </c>
      <c r="DN13" s="189">
        <v>22</v>
      </c>
      <c r="DO13" s="80">
        <f>+DL13*'PRECIOS SEGUN ADJ. (FRONTERIZO)'!$B$21*'PRECIOS SEGUN ADJ. (FRONTERIZO)'!$C$21</f>
        <v>1173920</v>
      </c>
      <c r="DP13" s="80" t="e" vm="1">
        <f>+[4]!NumLetras(DO13,"PESO","PESOS DOMINICANOS","$EE $m CON #d/100 CENTAVOS")</f>
        <v>#VALUE!</v>
      </c>
      <c r="DQ13" s="37">
        <v>186</v>
      </c>
      <c r="DR13" s="37">
        <f t="shared" si="19"/>
        <v>3720</v>
      </c>
      <c r="DS13" s="189">
        <v>80.849999999999994</v>
      </c>
      <c r="DT13" s="80">
        <f>+DQ13*'PRECIOS SEGUN ADJ. (FRONTERIZO)'!$B$22*'PRECIOS SEGUN ADJ. (FRONTERIZO)'!$C$22</f>
        <v>300762</v>
      </c>
      <c r="DU13" s="80" t="e" vm="1">
        <f>+[4]!NumLetras(DT13,"PESO","PESOS DOMINICANOS","$EE $m CON #d/100 CENTAVOS")</f>
        <v>#VALUE!</v>
      </c>
      <c r="DV13" s="37">
        <v>85</v>
      </c>
      <c r="DW13" s="37">
        <f t="shared" si="20"/>
        <v>1700</v>
      </c>
      <c r="DX13" s="189">
        <v>21.83</v>
      </c>
      <c r="DY13" s="80">
        <f>+DV13*'PRECIOS SEGUN ADJ. (FRONTERIZO)'!$B$23*'PRECIOS SEGUN ADJ. (FRONTERIZO)'!$C$23</f>
        <v>37111</v>
      </c>
      <c r="DZ13" s="80" t="e" vm="1">
        <f>+[4]!NumLetras(DY13,"PESO","PESOS DOMINICANOS","$EE $m CON #d/100 CENTAVOS")</f>
        <v>#VALUE!</v>
      </c>
      <c r="EA13" s="80">
        <f t="shared" si="36"/>
        <v>6679.98</v>
      </c>
      <c r="EB13" s="37">
        <v>227</v>
      </c>
      <c r="EC13" s="37">
        <f t="shared" si="21"/>
        <v>4540</v>
      </c>
      <c r="ED13" s="189">
        <v>33</v>
      </c>
      <c r="EE13" s="80">
        <f>+EB13*'PRECIOS SEGUN ADJ. (FRONTERIZO)'!$B$24*'PRECIOS SEGUN ADJ. (FRONTERIZO)'!$C$24</f>
        <v>149820</v>
      </c>
      <c r="EF13" s="80" t="e" vm="1">
        <f>+[4]!NumLetras(EE13,"PESO","PESOS DOMINICANOS","$EE $m CON #d/100 CENTAVOS")</f>
        <v>#VALUE!</v>
      </c>
      <c r="EG13" s="37">
        <v>12</v>
      </c>
      <c r="EH13" s="37">
        <f t="shared" si="22"/>
        <v>240</v>
      </c>
      <c r="EI13" s="189">
        <v>15.789999999999997</v>
      </c>
      <c r="EJ13" s="80">
        <f>+EG13*'PRECIOS SEGUN ADJ. (FRONTERIZO)'!$B$25*'PRECIOS SEGUN ADJ. (FRONTERIZO)'!$C$25</f>
        <v>3789.6</v>
      </c>
      <c r="EK13" s="80" t="e" vm="1">
        <f>+[4]!NumLetras(EJ13,"PESO","PESOS DOMINICANOS","$EE $m CON #d/100 CENTAVOS")</f>
        <v>#VALUE!</v>
      </c>
      <c r="EL13" s="37">
        <v>12</v>
      </c>
      <c r="EM13" s="37">
        <f t="shared" si="23"/>
        <v>240</v>
      </c>
      <c r="EN13" s="189">
        <v>31.5</v>
      </c>
      <c r="EO13" s="80">
        <f>+EL13*'PRECIOS SEGUN ADJ. (FRONTERIZO)'!$B$26*'PRECIOS SEGUN ADJ. (FRONTERIZO)'!$C$26</f>
        <v>7560</v>
      </c>
      <c r="EP13" s="80" t="e" vm="1">
        <f>+[4]!NumLetras(EO13,"PESO","PESOS DOMINICANOS","$EE $m CON #d/100 CENTAVOS")</f>
        <v>#VALUE!</v>
      </c>
      <c r="EQ13" s="80">
        <f t="shared" si="24"/>
        <v>4836760.4000000004</v>
      </c>
      <c r="ER13" s="80" t="e" vm="1">
        <f>+[4]!NumLetras(EQ13,"PESO","PESOS DOMINICANOS","$EE $m CON #d/100 CENTAVOS")</f>
        <v>#VALUE!</v>
      </c>
      <c r="ES13" s="80">
        <f t="shared" si="25"/>
        <v>294212.2</v>
      </c>
      <c r="ET13" s="80" t="e" vm="1">
        <f>+[4]!NumLetras(ES13,"PESO","PESOS DOMINICANOS","$EE $m CON #d/100 CENTAVOS")</f>
        <v>#VALUE!</v>
      </c>
      <c r="EU13" s="80">
        <f t="shared" si="37"/>
        <v>4542548.2</v>
      </c>
      <c r="EV13" s="80" t="e" vm="1">
        <f>+[4]!NumLetras(EU13,"PESO","PESOS DOMINICANOS","$EE $m CON #d/100 CENTAVOS")</f>
        <v>#VALUE!</v>
      </c>
      <c r="EW13" s="80">
        <f t="shared" si="38"/>
        <v>967352.08</v>
      </c>
      <c r="EX13" s="80" t="e" vm="1">
        <f>+[4]!NumLetras(EW13,"PESO","PESOS DOMINICANOS","$EE $m CON #d/100 CENTAVOS")</f>
        <v>#VALUE!</v>
      </c>
      <c r="EY13" s="80">
        <f t="shared" si="39"/>
        <v>48367.6</v>
      </c>
      <c r="EZ13" s="80" t="e" vm="1">
        <f>+[4]!NumLetras(EY13,"PESO","PESOS DOMINICANOS","$EE $m CON #d/100 CENTAVOS")</f>
        <v>#VALUE!</v>
      </c>
      <c r="FA13" s="80"/>
      <c r="FB13" s="80">
        <f t="shared" si="40"/>
        <v>3869408.3200000003</v>
      </c>
      <c r="FC13" s="80" t="e" vm="1">
        <f>+[4]!NumLetras(FB13,"PESO","PESOS DOMINICANOS","$EE $m CON #d/100 CENTAVOS")</f>
        <v>#VALUE!</v>
      </c>
      <c r="FD13" s="37" t="str">
        <f>+VLOOKUP(D13,'FRONTERIZO XENIA'!F:G,2,0)</f>
        <v>F-24</v>
      </c>
    </row>
    <row r="14" spans="1:160">
      <c r="A14" s="37">
        <v>13</v>
      </c>
      <c r="B14" s="37">
        <v>13</v>
      </c>
      <c r="C14" s="26" t="s">
        <v>1888</v>
      </c>
      <c r="D14" s="37">
        <v>131890873</v>
      </c>
      <c r="E14" s="37">
        <f>+VLOOKUP(D14,'INFORMACION DE PROVEEDORES'!C:I,2,0)</f>
        <v>131890873</v>
      </c>
      <c r="F14" s="26" t="str">
        <f>+VLOOKUP(D14,'INFORMACION DE PROVEEDORES'!C:J,4,0)</f>
        <v>EDDY  BLADIMIR ORTIZ ORTIZ</v>
      </c>
      <c r="G14" s="37" t="str">
        <f>+VLOOKUP(D14,'INFORMACION DE PROVEEDORES'!C:K,5,0)</f>
        <v>402-0063751-6</v>
      </c>
      <c r="H14" s="26" t="str">
        <f>+VLOOKUP(D14,'INFORMACION DE PROVEEDORES'!C:L,7,0)</f>
        <v>CALLE MIRANDA NO. 13, BARRIO LA FRONTERA, AZUA</v>
      </c>
      <c r="I14" s="37" t="str">
        <f>+VLOOKUP(D14,'INFORMACION DE PROVEEDORES'!C:M,3,0)</f>
        <v xml:space="preserve"> JURÍDICA</v>
      </c>
      <c r="J14" s="37">
        <v>4</v>
      </c>
      <c r="K14" s="37">
        <v>207</v>
      </c>
      <c r="L14" s="37">
        <v>52</v>
      </c>
      <c r="M14" s="37">
        <f t="shared" si="26"/>
        <v>1040</v>
      </c>
      <c r="N14" s="189">
        <v>69.81</v>
      </c>
      <c r="O14" s="80">
        <f>+L14*'PRECIOS SEGUN ADJ. (FRONTERIZO)'!$B$2*'PRECIOS SEGUN ADJ. (FRONTERIZO)'!$C$2</f>
        <v>72602.399999999994</v>
      </c>
      <c r="P14" s="80" t="e" vm="1">
        <f>+[4]!NumLetras(O14,"PESO","PESOS DOMINICANOS","$EE $m CON #d/100 CENTAVOS")</f>
        <v>#VALUE!</v>
      </c>
      <c r="Q14" s="80">
        <f t="shared" si="27"/>
        <v>11616.38</v>
      </c>
      <c r="R14" s="37">
        <v>15</v>
      </c>
      <c r="S14" s="37">
        <f t="shared" si="0"/>
        <v>300</v>
      </c>
      <c r="T14" s="189">
        <v>31.5</v>
      </c>
      <c r="U14" s="80">
        <f>+R14*'PRECIOS SEGUN ADJ. (FRONTERIZO)'!$B$3*'PRECIOS SEGUN ADJ. (FRONTERIZO)'!$C$3</f>
        <v>9450</v>
      </c>
      <c r="V14" s="80" t="e" vm="1">
        <f>+[4]!NumLetras(U14,"PESO","PESOS DOMINICANOS","$EE $m CON #d/100 CENTAVOS")</f>
        <v>#VALUE!</v>
      </c>
      <c r="W14" s="37">
        <v>64</v>
      </c>
      <c r="X14" s="37">
        <f t="shared" si="1"/>
        <v>1280</v>
      </c>
      <c r="Y14" s="189">
        <v>25.2</v>
      </c>
      <c r="Z14" s="80">
        <f>+W14*'PRECIOS SEGUN ADJ. (FRONTERIZO)'!$B$4*'PRECIOS SEGUN ADJ. (FRONTERIZO)'!$C$4</f>
        <v>32256</v>
      </c>
      <c r="AA14" s="80" t="e" vm="1">
        <f>+[4]!NumLetras(Z14,"PESO","PESOS DOMINICANOS","$EE $m CON #d/100 CENTAVOS")</f>
        <v>#VALUE!</v>
      </c>
      <c r="AB14" s="37">
        <v>77</v>
      </c>
      <c r="AC14" s="37">
        <f t="shared" si="2"/>
        <v>1540</v>
      </c>
      <c r="AD14" s="189">
        <v>87.91</v>
      </c>
      <c r="AE14" s="80">
        <f>+AB14*'PRECIOS SEGUN ADJ. (FRONTERIZO)'!$B$5*'PRECIOS SEGUN ADJ. (FRONTERIZO)'!$C$5</f>
        <v>135381.4</v>
      </c>
      <c r="AF14" s="80" t="e" vm="1">
        <f>+[4]!NumLetras(AE14,"PESO","PESOS DOMINICANOS","$EE $m CON #d/100 CENTAVOS")</f>
        <v>#VALUE!</v>
      </c>
      <c r="AG14" s="80">
        <f t="shared" si="28"/>
        <v>24368.65</v>
      </c>
      <c r="AH14" s="37">
        <v>56</v>
      </c>
      <c r="AI14" s="37">
        <f t="shared" si="3"/>
        <v>1120</v>
      </c>
      <c r="AJ14" s="189">
        <v>53.95000000000001</v>
      </c>
      <c r="AK14" s="80">
        <f>+AH14*'PRECIOS SEGUN ADJ. (FRONTERIZO)'!$B$6*'PRECIOS SEGUN ADJ. (FRONTERIZO)'!$C$6</f>
        <v>60424.000000000007</v>
      </c>
      <c r="AL14" s="80" t="e" vm="1">
        <f>+[4]!NumLetras(AK14,"PESO","PESOS DOMINICANOS","$EE $m CON #d/100 CENTAVOS")</f>
        <v>#VALUE!</v>
      </c>
      <c r="AM14" s="37">
        <v>8</v>
      </c>
      <c r="AN14" s="37">
        <f t="shared" si="4"/>
        <v>160</v>
      </c>
      <c r="AO14" s="189">
        <v>25.04</v>
      </c>
      <c r="AP14" s="80">
        <f>+AM14*'PRECIOS SEGUN ADJ. (FRONTERIZO)'!$B$7*'PRECIOS SEGUN ADJ. (FRONTERIZO)'!$C$7</f>
        <v>4006.3999999999996</v>
      </c>
      <c r="AQ14" s="80" t="e" vm="1">
        <f>+[4]!NumLetras(AP14,"PESO","PESOS DOMINICANOS","$EE $m CON #d/100 CENTAVOS")</f>
        <v>#VALUE!</v>
      </c>
      <c r="AR14" s="80">
        <f t="shared" si="29"/>
        <v>641.02</v>
      </c>
      <c r="AS14" s="37">
        <v>26</v>
      </c>
      <c r="AT14" s="37">
        <f t="shared" si="5"/>
        <v>520</v>
      </c>
      <c r="AU14" s="189">
        <v>290.85000000000002</v>
      </c>
      <c r="AV14" s="80">
        <f>+AS14*'PRECIOS SEGUN ADJ. (FRONTERIZO)'!$B$8*'PRECIOS SEGUN ADJ. (FRONTERIZO)'!$C$8</f>
        <v>151242</v>
      </c>
      <c r="AW14" s="80" t="e" vm="1">
        <f>+[4]!NumLetras(AV14,"PESO","PESOS DOMINICANOS","$EE $m CON #d/100 CENTAVOS")</f>
        <v>#VALUE!</v>
      </c>
      <c r="AX14" s="80">
        <f t="shared" si="30"/>
        <v>27223.56</v>
      </c>
      <c r="AY14" s="37">
        <v>5</v>
      </c>
      <c r="AZ14" s="37">
        <f t="shared" si="6"/>
        <v>100</v>
      </c>
      <c r="BA14" s="189">
        <v>18.899999999999999</v>
      </c>
      <c r="BB14" s="80">
        <f>+AY14*'PRECIOS SEGUN ADJ. (FRONTERIZO)'!$B$9*'PRECIOS SEGUN ADJ. (FRONTERIZO)'!$C$9</f>
        <v>1890</v>
      </c>
      <c r="BC14" s="80" t="e" vm="1">
        <f>+[4]!NumLetras(BB14,"PESO","PESOS DOMINICANOS","$EE $m CON #d/100 CENTAVOS")</f>
        <v>#VALUE!</v>
      </c>
      <c r="BD14" s="37">
        <v>4</v>
      </c>
      <c r="BE14" s="37">
        <f t="shared" si="7"/>
        <v>80</v>
      </c>
      <c r="BF14" s="189">
        <v>140.38</v>
      </c>
      <c r="BG14" s="80">
        <f>+BD14*'PRECIOS SEGUN ADJ. (FRONTERIZO)'!$B$10*'PRECIOS SEGUN ADJ. (FRONTERIZO)'!$C$10</f>
        <v>11230.4</v>
      </c>
      <c r="BH14" s="80" t="e" vm="1">
        <f>+[4]!NumLetras(BG14,"PESO","PESOS DOMINICANOS","$EE $m CON #d/100 CENTAVOS")</f>
        <v>#VALUE!</v>
      </c>
      <c r="BI14" s="80">
        <f t="shared" si="31"/>
        <v>2021.47</v>
      </c>
      <c r="BJ14" s="37">
        <v>22</v>
      </c>
      <c r="BK14" s="37">
        <f t="shared" si="8"/>
        <v>440</v>
      </c>
      <c r="BL14" s="189">
        <v>31.459999999999997</v>
      </c>
      <c r="BM14" s="80">
        <f>+BJ14*'PRECIOS SEGUN ADJ. (FRONTERIZO)'!$B$11*'PRECIOS SEGUN ADJ. (FRONTERIZO)'!$C$11</f>
        <v>13842.4</v>
      </c>
      <c r="BN14" s="80" t="e" vm="1">
        <f>+[4]!NumLetras(BM14,"PESO","PESOS DOMINICANOS","$EE $m CON #d/100 CENTAVOS")</f>
        <v>#VALUE!</v>
      </c>
      <c r="BO14" s="37">
        <v>21</v>
      </c>
      <c r="BP14" s="37">
        <f t="shared" si="9"/>
        <v>420</v>
      </c>
      <c r="BQ14" s="189">
        <v>65</v>
      </c>
      <c r="BR14" s="80">
        <f>+BO14*'PRECIOS SEGUN ADJ. (FRONTERIZO)'!$B$12*'PRECIOS SEGUN ADJ. (FRONTERIZO)'!$C$12</f>
        <v>27300</v>
      </c>
      <c r="BS14" s="80" t="e" vm="1">
        <f>+[4]!NumLetras(BR14,"PESO","PESOS DOMINICANOS","$EE $m CON #d/100 CENTAVOS")</f>
        <v>#VALUE!</v>
      </c>
      <c r="BT14" s="37">
        <v>590</v>
      </c>
      <c r="BU14" s="37">
        <f t="shared" si="10"/>
        <v>11800</v>
      </c>
      <c r="BV14" s="189">
        <v>5.5</v>
      </c>
      <c r="BW14" s="80">
        <f>+BT14*'PRECIOS SEGUN ADJ. (FRONTERIZO)'!$B$13*'PRECIOS SEGUN ADJ. (FRONTERIZO)'!$C$13</f>
        <v>64900</v>
      </c>
      <c r="BX14" s="80" t="e" vm="1">
        <f>+[4]!NumLetras(BW14,"PESO","PESOS DOMINICANOS","$EE $m CON #d/100 CENTAVOS")</f>
        <v>#VALUE!</v>
      </c>
      <c r="BY14" s="37">
        <v>296</v>
      </c>
      <c r="BZ14" s="37">
        <f t="shared" si="11"/>
        <v>5920</v>
      </c>
      <c r="CA14" s="189">
        <v>7.15</v>
      </c>
      <c r="CB14" s="80">
        <f>+BY14*'PRECIOS SEGUN ADJ. (FRONTERIZO)'!$B$14*'PRECIOS SEGUN ADJ. (FRONTERIZO)'!$C$14</f>
        <v>42328</v>
      </c>
      <c r="CC14" s="80" t="e" vm="1">
        <f>+[4]!NumLetras(CB14,"PESO","PESOS DOMINICANOS","$EE $m CON #d/100 CENTAVOS")</f>
        <v>#VALUE!</v>
      </c>
      <c r="CD14" s="37">
        <v>592</v>
      </c>
      <c r="CE14" s="37">
        <f t="shared" si="12"/>
        <v>11840</v>
      </c>
      <c r="CF14" s="189">
        <v>6.8400000000000007</v>
      </c>
      <c r="CG14" s="80">
        <f>+CD14*'PRECIOS SEGUN ADJ. (FRONTERIZO)'!$B$15*'PRECIOS SEGUN ADJ. (FRONTERIZO)'!$C$15</f>
        <v>80985.599999999991</v>
      </c>
      <c r="CH14" s="80" t="e" vm="1">
        <f>+[4]!NumLetras(CG14,"PESO","PESOS DOMINICANOS","$EE $m CON #d/100 CENTAVOS")</f>
        <v>#VALUE!</v>
      </c>
      <c r="CI14" s="37">
        <v>27</v>
      </c>
      <c r="CJ14" s="37">
        <f t="shared" si="13"/>
        <v>540</v>
      </c>
      <c r="CK14" s="189">
        <v>60</v>
      </c>
      <c r="CL14" s="80">
        <f>+CI14*'PRECIOS SEGUN ADJ. (FRONTERIZO)'!$B$16*'PRECIOS SEGUN ADJ. (FRONTERIZO)'!$C$16</f>
        <v>32400</v>
      </c>
      <c r="CM14" s="80" t="e" vm="1">
        <f>+[4]!NumLetras(CL14,"PESO","PESOS DOMINICANOS","$EE $m CON #d/100 CENTAVOS")</f>
        <v>#VALUE!</v>
      </c>
      <c r="CN14" s="80">
        <f t="shared" si="32"/>
        <v>5832</v>
      </c>
      <c r="CO14" s="37">
        <v>13</v>
      </c>
      <c r="CP14" s="37">
        <f t="shared" si="14"/>
        <v>260</v>
      </c>
      <c r="CQ14" s="189">
        <v>55.649999999999991</v>
      </c>
      <c r="CR14" s="80">
        <f>+CO14*'PRECIOS SEGUN ADJ. (FRONTERIZO)'!$B$17*'PRECIOS SEGUN ADJ. (FRONTERIZO)'!$C$17</f>
        <v>14468.999999999998</v>
      </c>
      <c r="CS14" s="80" t="e" vm="1">
        <f>+[4]!NumLetras(CR14,"PESO","PESOS DOMINICANOS","$EE $m CON #d/100 CENTAVOS")</f>
        <v>#VALUE!</v>
      </c>
      <c r="CT14" s="80">
        <f t="shared" si="33"/>
        <v>2604.42</v>
      </c>
      <c r="CU14" s="37">
        <v>532</v>
      </c>
      <c r="CV14" s="37">
        <f t="shared" si="15"/>
        <v>10640</v>
      </c>
      <c r="CW14" s="189">
        <v>6.6</v>
      </c>
      <c r="CX14" s="80">
        <f>+CU14*'PRECIOS SEGUN ADJ. (FRONTERIZO)'!$B$18*'PRECIOS SEGUN ADJ. (FRONTERIZO)'!$C$18</f>
        <v>70224</v>
      </c>
      <c r="CY14" s="80" t="e" vm="1">
        <f>+[4]!NumLetras(CX14,"PESO","PESOS DOMINICANOS","$EE $m CON #d/100 CENTAVOS")</f>
        <v>#VALUE!</v>
      </c>
      <c r="CZ14" s="37">
        <v>14</v>
      </c>
      <c r="DA14" s="37">
        <f t="shared" si="16"/>
        <v>280</v>
      </c>
      <c r="DB14" s="189">
        <v>65.75</v>
      </c>
      <c r="DC14" s="80">
        <f>+CZ14*'PRECIOS SEGUN ADJ. (FRONTERIZO)'!$B$19*'PRECIOS SEGUN ADJ. (FRONTERIZO)'!$C$19</f>
        <v>18410</v>
      </c>
      <c r="DD14" s="80" t="e" vm="1">
        <f>+[4]!NumLetras(DC14,"PESO","PESOS DOMINICANOS","$EE $m CON #d/100 CENTAVOS")</f>
        <v>#VALUE!</v>
      </c>
      <c r="DE14" s="80">
        <f t="shared" si="34"/>
        <v>3313.8</v>
      </c>
      <c r="DF14" s="37">
        <v>8</v>
      </c>
      <c r="DG14" s="37">
        <f t="shared" si="17"/>
        <v>160</v>
      </c>
      <c r="DH14" s="189">
        <v>82.59999999999998</v>
      </c>
      <c r="DI14" s="80">
        <f>+DF14*'PRECIOS SEGUN ADJ. (FRONTERIZO)'!$B$20*'PRECIOS SEGUN ADJ. (FRONTERIZO)'!$C$20</f>
        <v>13216</v>
      </c>
      <c r="DJ14" s="80" t="e" vm="1">
        <f>+[4]!NumLetras(DI14,"PESO","PESOS DOMINICANOS","$EE $m CON #d/100 CENTAVOS")</f>
        <v>#VALUE!</v>
      </c>
      <c r="DK14" s="80">
        <f t="shared" si="35"/>
        <v>2378.88</v>
      </c>
      <c r="DL14" s="37">
        <v>592</v>
      </c>
      <c r="DM14" s="37">
        <f t="shared" si="18"/>
        <v>11840</v>
      </c>
      <c r="DN14" s="189">
        <v>22</v>
      </c>
      <c r="DO14" s="80">
        <f>+DL14*'PRECIOS SEGUN ADJ. (FRONTERIZO)'!$B$21*'PRECIOS SEGUN ADJ. (FRONTERIZO)'!$C$21</f>
        <v>260480</v>
      </c>
      <c r="DP14" s="80" t="e" vm="1">
        <f>+[4]!NumLetras(DO14,"PESO","PESOS DOMINICANOS","$EE $m CON #d/100 CENTAVOS")</f>
        <v>#VALUE!</v>
      </c>
      <c r="DQ14" s="37">
        <v>47</v>
      </c>
      <c r="DR14" s="37">
        <f t="shared" si="19"/>
        <v>940</v>
      </c>
      <c r="DS14" s="189">
        <v>80.849999999999994</v>
      </c>
      <c r="DT14" s="80">
        <f>+DQ14*'PRECIOS SEGUN ADJ. (FRONTERIZO)'!$B$22*'PRECIOS SEGUN ADJ. (FRONTERIZO)'!$C$22</f>
        <v>75999</v>
      </c>
      <c r="DU14" s="80" t="e" vm="1">
        <f>+[4]!NumLetras(DT14,"PESO","PESOS DOMINICANOS","$EE $m CON #d/100 CENTAVOS")</f>
        <v>#VALUE!</v>
      </c>
      <c r="DV14" s="37">
        <v>22</v>
      </c>
      <c r="DW14" s="37">
        <f t="shared" si="20"/>
        <v>440</v>
      </c>
      <c r="DX14" s="189">
        <v>21.83</v>
      </c>
      <c r="DY14" s="80">
        <f>+DV14*'PRECIOS SEGUN ADJ. (FRONTERIZO)'!$B$23*'PRECIOS SEGUN ADJ. (FRONTERIZO)'!$C$23</f>
        <v>9605.2000000000007</v>
      </c>
      <c r="DZ14" s="80" t="e" vm="1">
        <f>+[4]!NumLetras(DY14,"PESO","PESOS DOMINICANOS","$EE $m CON #d/100 CENTAVOS")</f>
        <v>#VALUE!</v>
      </c>
      <c r="EA14" s="80">
        <f t="shared" si="36"/>
        <v>1728.94</v>
      </c>
      <c r="EB14" s="37">
        <v>53</v>
      </c>
      <c r="EC14" s="37">
        <f t="shared" si="21"/>
        <v>1060</v>
      </c>
      <c r="ED14" s="189">
        <v>33</v>
      </c>
      <c r="EE14" s="80">
        <f>+EB14*'PRECIOS SEGUN ADJ. (FRONTERIZO)'!$B$24*'PRECIOS SEGUN ADJ. (FRONTERIZO)'!$C$24</f>
        <v>34980</v>
      </c>
      <c r="EF14" s="80" t="e" vm="1">
        <f>+[4]!NumLetras(EE14,"PESO","PESOS DOMINICANOS","$EE $m CON #d/100 CENTAVOS")</f>
        <v>#VALUE!</v>
      </c>
      <c r="EG14" s="37">
        <v>5</v>
      </c>
      <c r="EH14" s="37">
        <f t="shared" si="22"/>
        <v>100</v>
      </c>
      <c r="EI14" s="189">
        <v>15.789999999999997</v>
      </c>
      <c r="EJ14" s="80">
        <f>+EG14*'PRECIOS SEGUN ADJ. (FRONTERIZO)'!$B$25*'PRECIOS SEGUN ADJ. (FRONTERIZO)'!$C$25</f>
        <v>1578.9999999999998</v>
      </c>
      <c r="EK14" s="80" t="e" vm="1">
        <f>+[4]!NumLetras(EJ14,"PESO","PESOS DOMINICANOS","$EE $m CON #d/100 CENTAVOS")</f>
        <v>#VALUE!</v>
      </c>
      <c r="EL14" s="37">
        <v>5</v>
      </c>
      <c r="EM14" s="37">
        <f t="shared" si="23"/>
        <v>100</v>
      </c>
      <c r="EN14" s="189">
        <v>31.5</v>
      </c>
      <c r="EO14" s="80">
        <f>+EL14*'PRECIOS SEGUN ADJ. (FRONTERIZO)'!$B$26*'PRECIOS SEGUN ADJ. (FRONTERIZO)'!$C$26</f>
        <v>3150</v>
      </c>
      <c r="EP14" s="80" t="e" vm="1">
        <f>+[4]!NumLetras(EO14,"PESO","PESOS DOMINICANOS","$EE $m CON #d/100 CENTAVOS")</f>
        <v>#VALUE!</v>
      </c>
      <c r="EQ14" s="80">
        <f t="shared" si="24"/>
        <v>1242350.8</v>
      </c>
      <c r="ER14" s="80" t="e" vm="1">
        <f>+[4]!NumLetras(EQ14,"PESO","PESOS DOMINICANOS","$EE $m CON #d/100 CENTAVOS")</f>
        <v>#VALUE!</v>
      </c>
      <c r="ES14" s="80">
        <f t="shared" si="25"/>
        <v>81729.12000000001</v>
      </c>
      <c r="ET14" s="80" t="e" vm="1">
        <f>+[4]!NumLetras(ES14,"PESO","PESOS DOMINICANOS","$EE $m CON #d/100 CENTAVOS")</f>
        <v>#VALUE!</v>
      </c>
      <c r="EU14" s="80">
        <f t="shared" si="37"/>
        <v>1160621.68</v>
      </c>
      <c r="EV14" s="80" t="e" vm="1">
        <f>+[4]!NumLetras(EU14,"PESO","PESOS DOMINICANOS","$EE $m CON #d/100 CENTAVOS")</f>
        <v>#VALUE!</v>
      </c>
      <c r="EW14" s="80">
        <f t="shared" si="38"/>
        <v>248470.16</v>
      </c>
      <c r="EX14" s="80" t="e" vm="1">
        <f>+[4]!NumLetras(EW14,"PESO","PESOS DOMINICANOS","$EE $m CON #d/100 CENTAVOS")</f>
        <v>#VALUE!</v>
      </c>
      <c r="EY14" s="80">
        <f t="shared" si="39"/>
        <v>12423.51</v>
      </c>
      <c r="EZ14" s="80" t="e" vm="1">
        <f>+[4]!NumLetras(EY14,"PESO","PESOS DOMINICANOS","$EE $m CON #d/100 CENTAVOS")</f>
        <v>#VALUE!</v>
      </c>
      <c r="FA14" s="80"/>
      <c r="FB14" s="80">
        <f t="shared" si="40"/>
        <v>993880.64</v>
      </c>
      <c r="FC14" s="80" t="e" vm="1">
        <f>+[4]!NumLetras(FB14,"PESO","PESOS DOMINICANOS","$EE $m CON #d/100 CENTAVOS")</f>
        <v>#VALUE!</v>
      </c>
      <c r="FD14" s="37" t="str">
        <f>+VLOOKUP(D14,'FRONTERIZO XENIA'!F:G,2,0)</f>
        <v>F-03</v>
      </c>
    </row>
    <row r="15" spans="1:160">
      <c r="A15" s="37">
        <v>14</v>
      </c>
      <c r="B15" s="37">
        <v>14</v>
      </c>
      <c r="C15" s="26" t="s">
        <v>1906</v>
      </c>
      <c r="D15" s="37">
        <v>131839142</v>
      </c>
      <c r="E15" s="37">
        <f>+VLOOKUP(D15,'INFORMACION DE PROVEEDORES'!C:I,2,0)</f>
        <v>131839142</v>
      </c>
      <c r="F15" s="26" t="str">
        <f>+VLOOKUP(D15,'INFORMACION DE PROVEEDORES'!C:J,4,0)</f>
        <v xml:space="preserve">FRANCHESCA RAMONA HERRERA ROMERO </v>
      </c>
      <c r="G15" s="37" t="str">
        <f>+VLOOKUP(D15,'INFORMACION DE PROVEEDORES'!C:K,5,0)</f>
        <v>402-2656674-9</v>
      </c>
      <c r="H15" s="26" t="str">
        <f>+VLOOKUP(D15,'INFORMACION DE PROVEEDORES'!C:L,7,0)</f>
        <v>PLAZA SAN JUAN SEGUNDO NIVEL 63A</v>
      </c>
      <c r="I15" s="37" t="str">
        <f>+VLOOKUP(D15,'INFORMACION DE PROVEEDORES'!C:M,3,0)</f>
        <v xml:space="preserve"> JURÍDICA</v>
      </c>
      <c r="J15" s="37">
        <v>5</v>
      </c>
      <c r="K15" s="37">
        <v>248</v>
      </c>
      <c r="L15" s="37">
        <v>55</v>
      </c>
      <c r="M15" s="37">
        <f t="shared" si="26"/>
        <v>1100</v>
      </c>
      <c r="N15" s="189">
        <v>69.81</v>
      </c>
      <c r="O15" s="80">
        <f>+L15*'PRECIOS SEGUN ADJ. (FRONTERIZO)'!$B$2*'PRECIOS SEGUN ADJ. (FRONTERIZO)'!$C$2</f>
        <v>76791</v>
      </c>
      <c r="P15" s="80" t="e" vm="1">
        <f>+[4]!NumLetras(O15,"PESO","PESOS DOMINICANOS","$EE $m CON #d/100 CENTAVOS")</f>
        <v>#VALUE!</v>
      </c>
      <c r="Q15" s="80">
        <f t="shared" si="27"/>
        <v>12286.56</v>
      </c>
      <c r="R15" s="37">
        <v>15</v>
      </c>
      <c r="S15" s="37">
        <f t="shared" si="0"/>
        <v>300</v>
      </c>
      <c r="T15" s="189">
        <v>31.5</v>
      </c>
      <c r="U15" s="80">
        <f>+R15*'PRECIOS SEGUN ADJ. (FRONTERIZO)'!$B$3*'PRECIOS SEGUN ADJ. (FRONTERIZO)'!$C$3</f>
        <v>9450</v>
      </c>
      <c r="V15" s="80" t="e" vm="1">
        <f>+[4]!NumLetras(U15,"PESO","PESOS DOMINICANOS","$EE $m CON #d/100 CENTAVOS")</f>
        <v>#VALUE!</v>
      </c>
      <c r="W15" s="37">
        <v>37</v>
      </c>
      <c r="X15" s="37">
        <f t="shared" si="1"/>
        <v>740</v>
      </c>
      <c r="Y15" s="189">
        <v>25.2</v>
      </c>
      <c r="Z15" s="80">
        <f>+W15*'PRECIOS SEGUN ADJ. (FRONTERIZO)'!$B$4*'PRECIOS SEGUN ADJ. (FRONTERIZO)'!$C$4</f>
        <v>18648</v>
      </c>
      <c r="AA15" s="80" t="e" vm="1">
        <f>+[4]!NumLetras(Z15,"PESO","PESOS DOMINICANOS","$EE $m CON #d/100 CENTAVOS")</f>
        <v>#VALUE!</v>
      </c>
      <c r="AB15" s="37">
        <v>86</v>
      </c>
      <c r="AC15" s="37">
        <f t="shared" si="2"/>
        <v>1720</v>
      </c>
      <c r="AD15" s="189">
        <v>87.91</v>
      </c>
      <c r="AE15" s="80">
        <f>+AB15*'PRECIOS SEGUN ADJ. (FRONTERIZO)'!$B$5*'PRECIOS SEGUN ADJ. (FRONTERIZO)'!$C$5</f>
        <v>151205.19999999998</v>
      </c>
      <c r="AF15" s="80" t="e" vm="1">
        <f>+[4]!NumLetras(AE15,"PESO","PESOS DOMINICANOS","$EE $m CON #d/100 CENTAVOS")</f>
        <v>#VALUE!</v>
      </c>
      <c r="AG15" s="80">
        <f t="shared" si="28"/>
        <v>27216.94</v>
      </c>
      <c r="AH15" s="37">
        <v>80</v>
      </c>
      <c r="AI15" s="37">
        <f t="shared" si="3"/>
        <v>1600</v>
      </c>
      <c r="AJ15" s="189">
        <v>53.95000000000001</v>
      </c>
      <c r="AK15" s="80">
        <f>+AH15*'PRECIOS SEGUN ADJ. (FRONTERIZO)'!$B$6*'PRECIOS SEGUN ADJ. (FRONTERIZO)'!$C$6</f>
        <v>86320</v>
      </c>
      <c r="AL15" s="80" t="e" vm="1">
        <f>+[4]!NumLetras(AK15,"PESO","PESOS DOMINICANOS","$EE $m CON #d/100 CENTAVOS")</f>
        <v>#VALUE!</v>
      </c>
      <c r="AM15" s="37">
        <v>11</v>
      </c>
      <c r="AN15" s="37">
        <f t="shared" si="4"/>
        <v>220</v>
      </c>
      <c r="AO15" s="189">
        <v>25.04</v>
      </c>
      <c r="AP15" s="80">
        <f>+AM15*'PRECIOS SEGUN ADJ. (FRONTERIZO)'!$B$7*'PRECIOS SEGUN ADJ. (FRONTERIZO)'!$C$7</f>
        <v>5508.8</v>
      </c>
      <c r="AQ15" s="80" t="e" vm="1">
        <f>+[4]!NumLetras(AP15,"PESO","PESOS DOMINICANOS","$EE $m CON #d/100 CENTAVOS")</f>
        <v>#VALUE!</v>
      </c>
      <c r="AR15" s="80">
        <f t="shared" si="29"/>
        <v>881.41</v>
      </c>
      <c r="AS15" s="37">
        <v>32</v>
      </c>
      <c r="AT15" s="37">
        <f t="shared" si="5"/>
        <v>640</v>
      </c>
      <c r="AU15" s="189">
        <v>290.85000000000002</v>
      </c>
      <c r="AV15" s="80">
        <f>+AS15*'PRECIOS SEGUN ADJ. (FRONTERIZO)'!$B$8*'PRECIOS SEGUN ADJ. (FRONTERIZO)'!$C$8</f>
        <v>186144</v>
      </c>
      <c r="AW15" s="80" t="e" vm="1">
        <f>+[4]!NumLetras(AV15,"PESO","PESOS DOMINICANOS","$EE $m CON #d/100 CENTAVOS")</f>
        <v>#VALUE!</v>
      </c>
      <c r="AX15" s="80">
        <f t="shared" si="30"/>
        <v>33505.919999999998</v>
      </c>
      <c r="AY15" s="37">
        <v>3</v>
      </c>
      <c r="AZ15" s="37">
        <f t="shared" si="6"/>
        <v>60</v>
      </c>
      <c r="BA15" s="189">
        <v>18.899999999999999</v>
      </c>
      <c r="BB15" s="80">
        <f>+AY15*'PRECIOS SEGUN ADJ. (FRONTERIZO)'!$B$9*'PRECIOS SEGUN ADJ. (FRONTERIZO)'!$C$9</f>
        <v>1134</v>
      </c>
      <c r="BC15" s="80" t="e" vm="1">
        <f>+[4]!NumLetras(BB15,"PESO","PESOS DOMINICANOS","$EE $m CON #d/100 CENTAVOS")</f>
        <v>#VALUE!</v>
      </c>
      <c r="BD15" s="37">
        <v>7</v>
      </c>
      <c r="BE15" s="37">
        <f t="shared" si="7"/>
        <v>140</v>
      </c>
      <c r="BF15" s="189">
        <v>140.38</v>
      </c>
      <c r="BG15" s="80">
        <f>+BD15*'PRECIOS SEGUN ADJ. (FRONTERIZO)'!$B$10*'PRECIOS SEGUN ADJ. (FRONTERIZO)'!$C$10</f>
        <v>19653.2</v>
      </c>
      <c r="BH15" s="80" t="e" vm="1">
        <f>+[4]!NumLetras(BG15,"PESO","PESOS DOMINICANOS","$EE $m CON #d/100 CENTAVOS")</f>
        <v>#VALUE!</v>
      </c>
      <c r="BI15" s="80">
        <f t="shared" si="31"/>
        <v>3537.58</v>
      </c>
      <c r="BJ15" s="37">
        <v>13</v>
      </c>
      <c r="BK15" s="37">
        <f t="shared" si="8"/>
        <v>260</v>
      </c>
      <c r="BL15" s="189">
        <v>31.459999999999997</v>
      </c>
      <c r="BM15" s="80">
        <f>+BJ15*'PRECIOS SEGUN ADJ. (FRONTERIZO)'!$B$11*'PRECIOS SEGUN ADJ. (FRONTERIZO)'!$C$11</f>
        <v>8179.6</v>
      </c>
      <c r="BN15" s="80" t="e" vm="1">
        <f>+[4]!NumLetras(BM15,"PESO","PESOS DOMINICANOS","$EE $m CON #d/100 CENTAVOS")</f>
        <v>#VALUE!</v>
      </c>
      <c r="BO15" s="37">
        <v>25</v>
      </c>
      <c r="BP15" s="37">
        <f t="shared" si="9"/>
        <v>500</v>
      </c>
      <c r="BQ15" s="189">
        <v>65</v>
      </c>
      <c r="BR15" s="80">
        <f>+BO15*'PRECIOS SEGUN ADJ. (FRONTERIZO)'!$B$12*'PRECIOS SEGUN ADJ. (FRONTERIZO)'!$C$12</f>
        <v>32500</v>
      </c>
      <c r="BS15" s="80" t="e" vm="1">
        <f>+[4]!NumLetras(BR15,"PESO","PESOS DOMINICANOS","$EE $m CON #d/100 CENTAVOS")</f>
        <v>#VALUE!</v>
      </c>
      <c r="BT15" s="37">
        <v>340</v>
      </c>
      <c r="BU15" s="37">
        <f t="shared" si="10"/>
        <v>6800</v>
      </c>
      <c r="BV15" s="189">
        <v>5.5</v>
      </c>
      <c r="BW15" s="80">
        <f>+BT15*'PRECIOS SEGUN ADJ. (FRONTERIZO)'!$B$13*'PRECIOS SEGUN ADJ. (FRONTERIZO)'!$C$13</f>
        <v>37400</v>
      </c>
      <c r="BX15" s="80" t="e" vm="1">
        <f>+[4]!NumLetras(BW15,"PESO","PESOS DOMINICANOS","$EE $m CON #d/100 CENTAVOS")</f>
        <v>#VALUE!</v>
      </c>
      <c r="BY15" s="37">
        <v>428</v>
      </c>
      <c r="BZ15" s="37">
        <f t="shared" si="11"/>
        <v>8560</v>
      </c>
      <c r="CA15" s="189">
        <v>7.15</v>
      </c>
      <c r="CB15" s="80">
        <f>+BY15*'PRECIOS SEGUN ADJ. (FRONTERIZO)'!$B$14*'PRECIOS SEGUN ADJ. (FRONTERIZO)'!$C$14</f>
        <v>61204.000000000007</v>
      </c>
      <c r="CC15" s="80" t="e" vm="1">
        <f>+[4]!NumLetras(CB15,"PESO","PESOS DOMINICANOS","$EE $m CON #d/100 CENTAVOS")</f>
        <v>#VALUE!</v>
      </c>
      <c r="CD15" s="37">
        <v>856</v>
      </c>
      <c r="CE15" s="37">
        <f t="shared" si="12"/>
        <v>17120</v>
      </c>
      <c r="CF15" s="189">
        <v>6.8400000000000007</v>
      </c>
      <c r="CG15" s="80">
        <f>+CD15*'PRECIOS SEGUN ADJ. (FRONTERIZO)'!$B$15*'PRECIOS SEGUN ADJ. (FRONTERIZO)'!$C$15</f>
        <v>117100.8</v>
      </c>
      <c r="CH15" s="80" t="e" vm="1">
        <f>+[4]!NumLetras(CG15,"PESO","PESOS DOMINICANOS","$EE $m CON #d/100 CENTAVOS")</f>
        <v>#VALUE!</v>
      </c>
      <c r="CI15" s="37">
        <v>16</v>
      </c>
      <c r="CJ15" s="37">
        <f t="shared" si="13"/>
        <v>320</v>
      </c>
      <c r="CK15" s="189">
        <v>60</v>
      </c>
      <c r="CL15" s="80">
        <f>+CI15*'PRECIOS SEGUN ADJ. (FRONTERIZO)'!$B$16*'PRECIOS SEGUN ADJ. (FRONTERIZO)'!$C$16</f>
        <v>19200</v>
      </c>
      <c r="CM15" s="80" t="e" vm="1">
        <f>+[4]!NumLetras(CL15,"PESO","PESOS DOMINICANOS","$EE $m CON #d/100 CENTAVOS")</f>
        <v>#VALUE!</v>
      </c>
      <c r="CN15" s="80">
        <f t="shared" si="32"/>
        <v>3456</v>
      </c>
      <c r="CO15" s="37">
        <v>8</v>
      </c>
      <c r="CP15" s="37">
        <f t="shared" si="14"/>
        <v>160</v>
      </c>
      <c r="CQ15" s="189">
        <v>55.649999999999991</v>
      </c>
      <c r="CR15" s="80">
        <f>+CO15*'PRECIOS SEGUN ADJ. (FRONTERIZO)'!$B$17*'PRECIOS SEGUN ADJ. (FRONTERIZO)'!$C$17</f>
        <v>8904</v>
      </c>
      <c r="CS15" s="80" t="e" vm="1">
        <f>+[4]!NumLetras(CR15,"PESO","PESOS DOMINICANOS","$EE $m CON #d/100 CENTAVOS")</f>
        <v>#VALUE!</v>
      </c>
      <c r="CT15" s="80">
        <f t="shared" si="33"/>
        <v>1602.72</v>
      </c>
      <c r="CU15" s="37">
        <v>564</v>
      </c>
      <c r="CV15" s="37">
        <f t="shared" si="15"/>
        <v>11280</v>
      </c>
      <c r="CW15" s="189">
        <v>6.6</v>
      </c>
      <c r="CX15" s="80">
        <f>+CU15*'PRECIOS SEGUN ADJ. (FRONTERIZO)'!$B$18*'PRECIOS SEGUN ADJ. (FRONTERIZO)'!$C$18</f>
        <v>74448</v>
      </c>
      <c r="CY15" s="80" t="e" vm="1">
        <f>+[4]!NumLetras(CX15,"PESO","PESOS DOMINICANOS","$EE $m CON #d/100 CENTAVOS")</f>
        <v>#VALUE!</v>
      </c>
      <c r="CZ15" s="37">
        <v>8</v>
      </c>
      <c r="DA15" s="37">
        <f t="shared" si="16"/>
        <v>160</v>
      </c>
      <c r="DB15" s="189">
        <v>65.75</v>
      </c>
      <c r="DC15" s="80">
        <f>+CZ15*'PRECIOS SEGUN ADJ. (FRONTERIZO)'!$B$19*'PRECIOS SEGUN ADJ. (FRONTERIZO)'!$C$19</f>
        <v>10520</v>
      </c>
      <c r="DD15" s="80" t="e" vm="1">
        <f>+[4]!NumLetras(DC15,"PESO","PESOS DOMINICANOS","$EE $m CON #d/100 CENTAVOS")</f>
        <v>#VALUE!</v>
      </c>
      <c r="DE15" s="80">
        <f t="shared" si="34"/>
        <v>1893.6</v>
      </c>
      <c r="DF15" s="37">
        <v>11</v>
      </c>
      <c r="DG15" s="37">
        <f t="shared" si="17"/>
        <v>220</v>
      </c>
      <c r="DH15" s="189">
        <v>82.59999999999998</v>
      </c>
      <c r="DI15" s="80">
        <f>+DF15*'PRECIOS SEGUN ADJ. (FRONTERIZO)'!$B$20*'PRECIOS SEGUN ADJ. (FRONTERIZO)'!$C$20</f>
        <v>18172</v>
      </c>
      <c r="DJ15" s="80" t="e" vm="1">
        <f>+[4]!NumLetras(DI15,"PESO","PESOS DOMINICANOS","$EE $m CON #d/100 CENTAVOS")</f>
        <v>#VALUE!</v>
      </c>
      <c r="DK15" s="80">
        <f t="shared" si="35"/>
        <v>3270.96</v>
      </c>
      <c r="DL15" s="37">
        <v>856</v>
      </c>
      <c r="DM15" s="37">
        <f t="shared" si="18"/>
        <v>17120</v>
      </c>
      <c r="DN15" s="189">
        <v>22</v>
      </c>
      <c r="DO15" s="80">
        <f>+DL15*'PRECIOS SEGUN ADJ. (FRONTERIZO)'!$B$21*'PRECIOS SEGUN ADJ. (FRONTERIZO)'!$C$21</f>
        <v>376640</v>
      </c>
      <c r="DP15" s="80" t="e" vm="1">
        <f>+[4]!NumLetras(DO15,"PESO","PESOS DOMINICANOS","$EE $m CON #d/100 CENTAVOS")</f>
        <v>#VALUE!</v>
      </c>
      <c r="DQ15" s="37">
        <v>57</v>
      </c>
      <c r="DR15" s="37">
        <f t="shared" si="19"/>
        <v>1140</v>
      </c>
      <c r="DS15" s="189">
        <v>80.849999999999994</v>
      </c>
      <c r="DT15" s="80">
        <f>+DQ15*'PRECIOS SEGUN ADJ. (FRONTERIZO)'!$B$22*'PRECIOS SEGUN ADJ. (FRONTERIZO)'!$C$22</f>
        <v>92169</v>
      </c>
      <c r="DU15" s="80" t="e" vm="1">
        <f>+[4]!NumLetras(DT15,"PESO","PESOS DOMINICANOS","$EE $m CON #d/100 CENTAVOS")</f>
        <v>#VALUE!</v>
      </c>
      <c r="DV15" s="37">
        <v>27</v>
      </c>
      <c r="DW15" s="37">
        <f t="shared" si="20"/>
        <v>540</v>
      </c>
      <c r="DX15" s="189">
        <v>21.83</v>
      </c>
      <c r="DY15" s="80">
        <f>+DV15*'PRECIOS SEGUN ADJ. (FRONTERIZO)'!$B$23*'PRECIOS SEGUN ADJ. (FRONTERIZO)'!$C$23</f>
        <v>11788.199999999999</v>
      </c>
      <c r="DZ15" s="80" t="e" vm="1">
        <f>+[4]!NumLetras(DY15,"PESO","PESOS DOMINICANOS","$EE $m CON #d/100 CENTAVOS")</f>
        <v>#VALUE!</v>
      </c>
      <c r="EA15" s="80">
        <f t="shared" si="36"/>
        <v>2121.88</v>
      </c>
      <c r="EB15" s="37">
        <v>71</v>
      </c>
      <c r="EC15" s="37">
        <f t="shared" si="21"/>
        <v>1420</v>
      </c>
      <c r="ED15" s="189">
        <v>33</v>
      </c>
      <c r="EE15" s="80">
        <f>+EB15*'PRECIOS SEGUN ADJ. (FRONTERIZO)'!$B$24*'PRECIOS SEGUN ADJ. (FRONTERIZO)'!$C$24</f>
        <v>46860</v>
      </c>
      <c r="EF15" s="80" t="e" vm="1">
        <f>+[4]!NumLetras(EE15,"PESO","PESOS DOMINICANOS","$EE $m CON #d/100 CENTAVOS")</f>
        <v>#VALUE!</v>
      </c>
      <c r="EG15" s="37">
        <v>4</v>
      </c>
      <c r="EH15" s="37">
        <f t="shared" si="22"/>
        <v>80</v>
      </c>
      <c r="EI15" s="189">
        <v>15.789999999999997</v>
      </c>
      <c r="EJ15" s="80">
        <f>+EG15*'PRECIOS SEGUN ADJ. (FRONTERIZO)'!$B$25*'PRECIOS SEGUN ADJ. (FRONTERIZO)'!$C$25</f>
        <v>1263.1999999999998</v>
      </c>
      <c r="EK15" s="80" t="e" vm="1">
        <f>+[4]!NumLetras(EJ15,"PESO","PESOS DOMINICANOS","$EE $m CON #d/100 CENTAVOS")</f>
        <v>#VALUE!</v>
      </c>
      <c r="EL15" s="37">
        <v>4</v>
      </c>
      <c r="EM15" s="37">
        <f t="shared" si="23"/>
        <v>80</v>
      </c>
      <c r="EN15" s="189">
        <v>31.5</v>
      </c>
      <c r="EO15" s="80">
        <f>+EL15*'PRECIOS SEGUN ADJ. (FRONTERIZO)'!$B$26*'PRECIOS SEGUN ADJ. (FRONTERIZO)'!$C$26</f>
        <v>2520</v>
      </c>
      <c r="EP15" s="80" t="e" vm="1">
        <f>+[4]!NumLetras(EO15,"PESO","PESOS DOMINICANOS","$EE $m CON #d/100 CENTAVOS")</f>
        <v>#VALUE!</v>
      </c>
      <c r="EQ15" s="80">
        <f t="shared" si="24"/>
        <v>1473723</v>
      </c>
      <c r="ER15" s="80" t="e" vm="1">
        <f>+[4]!NumLetras(EQ15,"PESO","PESOS DOMINICANOS","$EE $m CON #d/100 CENTAVOS")</f>
        <v>#VALUE!</v>
      </c>
      <c r="ES15" s="80">
        <f t="shared" si="25"/>
        <v>89773.570000000022</v>
      </c>
      <c r="ET15" s="80" t="e" vm="1">
        <f>+[4]!NumLetras(ES15,"PESO","PESOS DOMINICANOS","$EE $m CON #d/100 CENTAVOS")</f>
        <v>#VALUE!</v>
      </c>
      <c r="EU15" s="80">
        <f t="shared" si="37"/>
        <v>1383949.43</v>
      </c>
      <c r="EV15" s="80" t="e" vm="1">
        <f>+[4]!NumLetras(EU15,"PESO","PESOS DOMINICANOS","$EE $m CON #d/100 CENTAVOS")</f>
        <v>#VALUE!</v>
      </c>
      <c r="EW15" s="80">
        <f t="shared" si="38"/>
        <v>294744.59999999998</v>
      </c>
      <c r="EX15" s="80" t="e" vm="1">
        <f>+[4]!NumLetras(EW15,"PESO","PESOS DOMINICANOS","$EE $m CON #d/100 CENTAVOS")</f>
        <v>#VALUE!</v>
      </c>
      <c r="EY15" s="80">
        <f t="shared" si="39"/>
        <v>14737.23</v>
      </c>
      <c r="EZ15" s="80" t="e" vm="1">
        <f>+[4]!NumLetras(EY15,"PESO","PESOS DOMINICANOS","$EE $m CON #d/100 CENTAVOS")</f>
        <v>#VALUE!</v>
      </c>
      <c r="FA15" s="80"/>
      <c r="FB15" s="80">
        <f t="shared" si="40"/>
        <v>1178978.3999999999</v>
      </c>
      <c r="FC15" s="80" t="e" vm="1">
        <f>+[4]!NumLetras(FB15,"PESO","PESOS DOMINICANOS","$EE $m CON #d/100 CENTAVOS")</f>
        <v>#VALUE!</v>
      </c>
      <c r="FD15" s="37" t="str">
        <f>+VLOOKUP(D15,'FRONTERIZO XENIA'!F:G,2,0)</f>
        <v>F-08</v>
      </c>
    </row>
    <row r="16" spans="1:160">
      <c r="A16" s="37">
        <v>15</v>
      </c>
      <c r="B16" s="37">
        <v>15</v>
      </c>
      <c r="C16" s="26" t="s">
        <v>284</v>
      </c>
      <c r="D16" s="37">
        <v>7600188028</v>
      </c>
      <c r="E16" s="37" t="str">
        <f>+VLOOKUP(D16,'INFORMACION DE PROVEEDORES'!C:I,2,0)</f>
        <v>076-0018802-8</v>
      </c>
      <c r="F16" s="26" t="str">
        <f>+VLOOKUP(D16,'INFORMACION DE PROVEEDORES'!C:J,4,0)</f>
        <v>BRENNIS ANTONIO FELIZ MATOS</v>
      </c>
      <c r="G16" s="37" t="str">
        <f>+VLOOKUP(D16,'INFORMACION DE PROVEEDORES'!C:K,5,0)</f>
        <v>076-0018802-8</v>
      </c>
      <c r="H16" s="26" t="str">
        <f>+VLOOKUP(D16,'INFORMACION DE PROVEEDORES'!C:L,7,0)</f>
        <v>CALLE SEGUNDA NO.4 TAMAYO, BAHORUCO</v>
      </c>
      <c r="I16" s="37" t="str">
        <f>+VLOOKUP(D16,'INFORMACION DE PROVEEDORES'!C:M,3,0)</f>
        <v xml:space="preserve"> FÍSICA</v>
      </c>
      <c r="J16" s="37">
        <v>7</v>
      </c>
      <c r="K16" s="37">
        <v>279</v>
      </c>
      <c r="L16" s="37">
        <v>52</v>
      </c>
      <c r="M16" s="37">
        <f t="shared" si="26"/>
        <v>1040</v>
      </c>
      <c r="N16" s="189">
        <v>69.81</v>
      </c>
      <c r="O16" s="80">
        <f>+L16*'PRECIOS SEGUN ADJ. (FRONTERIZO)'!$B$2*'PRECIOS SEGUN ADJ. (FRONTERIZO)'!$C$2</f>
        <v>72602.399999999994</v>
      </c>
      <c r="P16" s="80" t="e" vm="1">
        <f>+[4]!NumLetras(O16,"PESO","PESOS DOMINICANOS","$EE $m CON #d/100 CENTAVOS")</f>
        <v>#VALUE!</v>
      </c>
      <c r="Q16" s="80">
        <f t="shared" si="27"/>
        <v>11616.38</v>
      </c>
      <c r="R16" s="37">
        <v>14</v>
      </c>
      <c r="S16" s="37">
        <f t="shared" si="0"/>
        <v>280</v>
      </c>
      <c r="T16" s="189">
        <v>31.5</v>
      </c>
      <c r="U16" s="80">
        <f>+R16*'PRECIOS SEGUN ADJ. (FRONTERIZO)'!$B$3*'PRECIOS SEGUN ADJ. (FRONTERIZO)'!$C$3</f>
        <v>8820</v>
      </c>
      <c r="V16" s="80" t="e" vm="1">
        <f>+[4]!NumLetras(U16,"PESO","PESOS DOMINICANOS","$EE $m CON #d/100 CENTAVOS")</f>
        <v>#VALUE!</v>
      </c>
      <c r="W16" s="37">
        <v>0</v>
      </c>
      <c r="X16" s="37">
        <f t="shared" si="1"/>
        <v>0</v>
      </c>
      <c r="Y16" s="189">
        <v>25.2</v>
      </c>
      <c r="Z16" s="80">
        <f>+W16*'PRECIOS SEGUN ADJ. (FRONTERIZO)'!$B$4*'PRECIOS SEGUN ADJ. (FRONTERIZO)'!$C$4</f>
        <v>0</v>
      </c>
      <c r="AA16" s="80" t="e" vm="1">
        <f>+[4]!NumLetras(Z16,"PESO","PESOS DOMINICANOS","$EE $m CON #d/100 CENTAVOS")</f>
        <v>#VALUE!</v>
      </c>
      <c r="AB16" s="37">
        <v>88</v>
      </c>
      <c r="AC16" s="37">
        <f t="shared" si="2"/>
        <v>1760</v>
      </c>
      <c r="AD16" s="189">
        <v>87.91</v>
      </c>
      <c r="AE16" s="80">
        <f>+AB16*'PRECIOS SEGUN ADJ. (FRONTERIZO)'!$B$5*'PRECIOS SEGUN ADJ. (FRONTERIZO)'!$C$5</f>
        <v>154721.60000000001</v>
      </c>
      <c r="AF16" s="80" t="e" vm="1">
        <f>+[4]!NumLetras(AE16,"PESO","PESOS DOMINICANOS","$EE $m CON #d/100 CENTAVOS")</f>
        <v>#VALUE!</v>
      </c>
      <c r="AG16" s="80">
        <f t="shared" si="28"/>
        <v>27849.89</v>
      </c>
      <c r="AH16" s="37">
        <v>107</v>
      </c>
      <c r="AI16" s="37">
        <f t="shared" si="3"/>
        <v>2140</v>
      </c>
      <c r="AJ16" s="189">
        <v>53.95000000000001</v>
      </c>
      <c r="AK16" s="80">
        <f>+AH16*'PRECIOS SEGUN ADJ. (FRONTERIZO)'!$B$6*'PRECIOS SEGUN ADJ. (FRONTERIZO)'!$C$6</f>
        <v>115453.00000000001</v>
      </c>
      <c r="AL16" s="80" t="e" vm="1">
        <f>+[4]!NumLetras(AK16,"PESO","PESOS DOMINICANOS","$EE $m CON #d/100 CENTAVOS")</f>
        <v>#VALUE!</v>
      </c>
      <c r="AM16" s="37">
        <v>14</v>
      </c>
      <c r="AN16" s="37">
        <f t="shared" si="4"/>
        <v>280</v>
      </c>
      <c r="AO16" s="189">
        <v>25.04</v>
      </c>
      <c r="AP16" s="80">
        <f>+AM16*'PRECIOS SEGUN ADJ. (FRONTERIZO)'!$B$7*'PRECIOS SEGUN ADJ. (FRONTERIZO)'!$C$7</f>
        <v>7011.2</v>
      </c>
      <c r="AQ16" s="80" t="e" vm="1">
        <f>+[4]!NumLetras(AP16,"PESO","PESOS DOMINICANOS","$EE $m CON #d/100 CENTAVOS")</f>
        <v>#VALUE!</v>
      </c>
      <c r="AR16" s="80">
        <f t="shared" si="29"/>
        <v>1121.79</v>
      </c>
      <c r="AS16" s="37">
        <v>36</v>
      </c>
      <c r="AT16" s="37">
        <f t="shared" si="5"/>
        <v>720</v>
      </c>
      <c r="AU16" s="189">
        <v>290.85000000000002</v>
      </c>
      <c r="AV16" s="80">
        <f>+AS16*'PRECIOS SEGUN ADJ. (FRONTERIZO)'!$B$8*'PRECIOS SEGUN ADJ. (FRONTERIZO)'!$C$8</f>
        <v>209412</v>
      </c>
      <c r="AW16" s="80" t="e" vm="1">
        <f>+[4]!NumLetras(AV16,"PESO","PESOS DOMINICANOS","$EE $m CON #d/100 CENTAVOS")</f>
        <v>#VALUE!</v>
      </c>
      <c r="AX16" s="80">
        <f t="shared" si="30"/>
        <v>37694.160000000003</v>
      </c>
      <c r="AY16" s="37">
        <v>0</v>
      </c>
      <c r="AZ16" s="37">
        <f t="shared" si="6"/>
        <v>0</v>
      </c>
      <c r="BA16" s="189">
        <v>18.899999999999999</v>
      </c>
      <c r="BB16" s="80">
        <f>+AY16*'PRECIOS SEGUN ADJ. (FRONTERIZO)'!$B$9*'PRECIOS SEGUN ADJ. (FRONTERIZO)'!$C$9</f>
        <v>0</v>
      </c>
      <c r="BC16" s="80" t="e" vm="1">
        <f>+[4]!NumLetras(BB16,"PESO","PESOS DOMINICANOS","$EE $m CON #d/100 CENTAVOS")</f>
        <v>#VALUE!</v>
      </c>
      <c r="BD16" s="37">
        <v>9</v>
      </c>
      <c r="BE16" s="37">
        <f t="shared" si="7"/>
        <v>180</v>
      </c>
      <c r="BF16" s="189">
        <v>140.38</v>
      </c>
      <c r="BG16" s="80">
        <f>+BD16*'PRECIOS SEGUN ADJ. (FRONTERIZO)'!$B$10*'PRECIOS SEGUN ADJ. (FRONTERIZO)'!$C$10</f>
        <v>25268.400000000001</v>
      </c>
      <c r="BH16" s="80" t="e" vm="1">
        <f>+[4]!NumLetras(BG16,"PESO","PESOS DOMINICANOS","$EE $m CON #d/100 CENTAVOS")</f>
        <v>#VALUE!</v>
      </c>
      <c r="BI16" s="80">
        <f t="shared" si="31"/>
        <v>4548.3100000000004</v>
      </c>
      <c r="BJ16" s="37">
        <v>0</v>
      </c>
      <c r="BK16" s="37">
        <f t="shared" si="8"/>
        <v>0</v>
      </c>
      <c r="BL16" s="189">
        <v>31.459999999999997</v>
      </c>
      <c r="BM16" s="80">
        <f>+BJ16*'PRECIOS SEGUN ADJ. (FRONTERIZO)'!$B$11*'PRECIOS SEGUN ADJ. (FRONTERIZO)'!$C$11</f>
        <v>0</v>
      </c>
      <c r="BN16" s="80" t="e" vm="1">
        <f>+[4]!NumLetras(BM16,"PESO","PESOS DOMINICANOS","$EE $m CON #d/100 CENTAVOS")</f>
        <v>#VALUE!</v>
      </c>
      <c r="BO16" s="37">
        <v>27</v>
      </c>
      <c r="BP16" s="37">
        <f t="shared" si="9"/>
        <v>540</v>
      </c>
      <c r="BQ16" s="189">
        <v>65</v>
      </c>
      <c r="BR16" s="80">
        <f>+BO16*'PRECIOS SEGUN ADJ. (FRONTERIZO)'!$B$12*'PRECIOS SEGUN ADJ. (FRONTERIZO)'!$C$12</f>
        <v>35100</v>
      </c>
      <c r="BS16" s="80" t="e" vm="1">
        <f>+[4]!NumLetras(BR16,"PESO","PESOS DOMINICANOS","$EE $m CON #d/100 CENTAVOS")</f>
        <v>#VALUE!</v>
      </c>
      <c r="BT16" s="37">
        <v>0</v>
      </c>
      <c r="BU16" s="37">
        <f t="shared" si="10"/>
        <v>0</v>
      </c>
      <c r="BV16" s="189">
        <v>5.5</v>
      </c>
      <c r="BW16" s="80">
        <f>+BT16*'PRECIOS SEGUN ADJ. (FRONTERIZO)'!$B$13*'PRECIOS SEGUN ADJ. (FRONTERIZO)'!$C$13</f>
        <v>0</v>
      </c>
      <c r="BX16" s="80" t="e" vm="1">
        <f>+[4]!NumLetras(BW16,"PESO","PESOS DOMINICANOS","$EE $m CON #d/100 CENTAVOS")</f>
        <v>#VALUE!</v>
      </c>
      <c r="BY16" s="37">
        <v>558</v>
      </c>
      <c r="BZ16" s="37">
        <f t="shared" si="11"/>
        <v>11160</v>
      </c>
      <c r="CA16" s="189">
        <v>7.15</v>
      </c>
      <c r="CB16" s="80">
        <f>+BY16*'PRECIOS SEGUN ADJ. (FRONTERIZO)'!$B$14*'PRECIOS SEGUN ADJ. (FRONTERIZO)'!$C$14</f>
        <v>79794</v>
      </c>
      <c r="CC16" s="80" t="e" vm="1">
        <f>+[4]!NumLetras(CB16,"PESO","PESOS DOMINICANOS","$EE $m CON #d/100 CENTAVOS")</f>
        <v>#VALUE!</v>
      </c>
      <c r="CD16" s="37">
        <v>1116</v>
      </c>
      <c r="CE16" s="37">
        <f t="shared" si="12"/>
        <v>22320</v>
      </c>
      <c r="CF16" s="189">
        <v>6.8400000000000007</v>
      </c>
      <c r="CG16" s="80">
        <f>+CD16*'PRECIOS SEGUN ADJ. (FRONTERIZO)'!$B$15*'PRECIOS SEGUN ADJ. (FRONTERIZO)'!$C$15</f>
        <v>152668.79999999999</v>
      </c>
      <c r="CH16" s="80" t="e" vm="1">
        <f>+[4]!NumLetras(CG16,"PESO","PESOS DOMINICANOS","$EE $m CON #d/100 CENTAVOS")</f>
        <v>#VALUE!</v>
      </c>
      <c r="CI16" s="37">
        <v>0</v>
      </c>
      <c r="CJ16" s="37">
        <f t="shared" si="13"/>
        <v>0</v>
      </c>
      <c r="CK16" s="189">
        <v>60</v>
      </c>
      <c r="CL16" s="80">
        <f>+CI16*'PRECIOS SEGUN ADJ. (FRONTERIZO)'!$B$16*'PRECIOS SEGUN ADJ. (FRONTERIZO)'!$C$16</f>
        <v>0</v>
      </c>
      <c r="CM16" s="80" t="e" vm="1">
        <f>+[4]!NumLetras(CL16,"PESO","PESOS DOMINICANOS","$EE $m CON #d/100 CENTAVOS")</f>
        <v>#VALUE!</v>
      </c>
      <c r="CN16" s="80">
        <f t="shared" si="32"/>
        <v>0</v>
      </c>
      <c r="CO16" s="37">
        <v>0</v>
      </c>
      <c r="CP16" s="37">
        <f t="shared" si="14"/>
        <v>0</v>
      </c>
      <c r="CQ16" s="189">
        <v>55.649999999999991</v>
      </c>
      <c r="CR16" s="80">
        <f>+CO16*'PRECIOS SEGUN ADJ. (FRONTERIZO)'!$B$17*'PRECIOS SEGUN ADJ. (FRONTERIZO)'!$C$17</f>
        <v>0</v>
      </c>
      <c r="CS16" s="80" t="e" vm="1">
        <f>+[4]!NumLetras(CR16,"PESO","PESOS DOMINICANOS","$EE $m CON #d/100 CENTAVOS")</f>
        <v>#VALUE!</v>
      </c>
      <c r="CT16" s="80">
        <f t="shared" si="33"/>
        <v>0</v>
      </c>
      <c r="CU16" s="37">
        <v>558</v>
      </c>
      <c r="CV16" s="37">
        <f t="shared" si="15"/>
        <v>11160</v>
      </c>
      <c r="CW16" s="189">
        <v>6.6</v>
      </c>
      <c r="CX16" s="80">
        <f>+CU16*'PRECIOS SEGUN ADJ. (FRONTERIZO)'!$B$18*'PRECIOS SEGUN ADJ. (FRONTERIZO)'!$C$18</f>
        <v>73656</v>
      </c>
      <c r="CY16" s="80" t="e" vm="1">
        <f>+[4]!NumLetras(CX16,"PESO","PESOS DOMINICANOS","$EE $m CON #d/100 CENTAVOS")</f>
        <v>#VALUE!</v>
      </c>
      <c r="CZ16" s="37">
        <v>0</v>
      </c>
      <c r="DA16" s="37">
        <f t="shared" si="16"/>
        <v>0</v>
      </c>
      <c r="DB16" s="189">
        <v>65.75</v>
      </c>
      <c r="DC16" s="80">
        <f>+CZ16*'PRECIOS SEGUN ADJ. (FRONTERIZO)'!$B$19*'PRECIOS SEGUN ADJ. (FRONTERIZO)'!$C$19</f>
        <v>0</v>
      </c>
      <c r="DD16" s="80" t="e" vm="1">
        <f>+[4]!NumLetras(DC16,"PESO","PESOS DOMINICANOS","$EE $m CON #d/100 CENTAVOS")</f>
        <v>#VALUE!</v>
      </c>
      <c r="DE16" s="80">
        <f t="shared" si="34"/>
        <v>0</v>
      </c>
      <c r="DF16" s="37">
        <v>14</v>
      </c>
      <c r="DG16" s="37">
        <f t="shared" si="17"/>
        <v>280</v>
      </c>
      <c r="DH16" s="189">
        <v>82.59999999999998</v>
      </c>
      <c r="DI16" s="80">
        <f>+DF16*'PRECIOS SEGUN ADJ. (FRONTERIZO)'!$B$20*'PRECIOS SEGUN ADJ. (FRONTERIZO)'!$C$20</f>
        <v>23127.999999999996</v>
      </c>
      <c r="DJ16" s="80" t="e" vm="1">
        <f>+[4]!NumLetras(DI16,"PESO","PESOS DOMINICANOS","$EE $m CON #d/100 CENTAVOS")</f>
        <v>#VALUE!</v>
      </c>
      <c r="DK16" s="80">
        <f t="shared" si="35"/>
        <v>4163.04</v>
      </c>
      <c r="DL16" s="37">
        <v>1116</v>
      </c>
      <c r="DM16" s="37">
        <f t="shared" si="18"/>
        <v>22320</v>
      </c>
      <c r="DN16" s="189">
        <v>22</v>
      </c>
      <c r="DO16" s="80">
        <f>+DL16*'PRECIOS SEGUN ADJ. (FRONTERIZO)'!$B$21*'PRECIOS SEGUN ADJ. (FRONTERIZO)'!$C$21</f>
        <v>491040</v>
      </c>
      <c r="DP16" s="80" t="e" vm="1">
        <f>+[4]!NumLetras(DO16,"PESO","PESOS DOMINICANOS","$EE $m CON #d/100 CENTAVOS")</f>
        <v>#VALUE!</v>
      </c>
      <c r="DQ16" s="37">
        <v>66</v>
      </c>
      <c r="DR16" s="37">
        <f t="shared" si="19"/>
        <v>1320</v>
      </c>
      <c r="DS16" s="189">
        <v>80.849999999999994</v>
      </c>
      <c r="DT16" s="80">
        <f>+DQ16*'PRECIOS SEGUN ADJ. (FRONTERIZO)'!$B$22*'PRECIOS SEGUN ADJ. (FRONTERIZO)'!$C$22</f>
        <v>106721.99999999999</v>
      </c>
      <c r="DU16" s="80" t="e" vm="1">
        <f>+[4]!NumLetras(DT16,"PESO","PESOS DOMINICANOS","$EE $m CON #d/100 CENTAVOS")</f>
        <v>#VALUE!</v>
      </c>
      <c r="DV16" s="37">
        <v>31</v>
      </c>
      <c r="DW16" s="37">
        <f t="shared" si="20"/>
        <v>620</v>
      </c>
      <c r="DX16" s="189">
        <v>21.83</v>
      </c>
      <c r="DY16" s="80">
        <f>+DV16*'PRECIOS SEGUN ADJ. (FRONTERIZO)'!$B$23*'PRECIOS SEGUN ADJ. (FRONTERIZO)'!$C$23</f>
        <v>13534.599999999999</v>
      </c>
      <c r="DZ16" s="80" t="e" vm="1">
        <f>+[4]!NumLetras(DY16,"PESO","PESOS DOMINICANOS","$EE $m CON #d/100 CENTAVOS")</f>
        <v>#VALUE!</v>
      </c>
      <c r="EA16" s="80">
        <f t="shared" si="36"/>
        <v>2436.23</v>
      </c>
      <c r="EB16" s="37">
        <v>90</v>
      </c>
      <c r="EC16" s="37">
        <f t="shared" si="21"/>
        <v>1800</v>
      </c>
      <c r="ED16" s="189">
        <v>33</v>
      </c>
      <c r="EE16" s="80">
        <f>+EB16*'PRECIOS SEGUN ADJ. (FRONTERIZO)'!$B$24*'PRECIOS SEGUN ADJ. (FRONTERIZO)'!$C$24</f>
        <v>59400</v>
      </c>
      <c r="EF16" s="80" t="e" vm="1">
        <f>+[4]!NumLetras(EE16,"PESO","PESOS DOMINICANOS","$EE $m CON #d/100 CENTAVOS")</f>
        <v>#VALUE!</v>
      </c>
      <c r="EG16" s="37">
        <v>0</v>
      </c>
      <c r="EH16" s="37">
        <f t="shared" si="22"/>
        <v>0</v>
      </c>
      <c r="EI16" s="189">
        <v>15.789999999999997</v>
      </c>
      <c r="EJ16" s="80">
        <f>+EG16*'PRECIOS SEGUN ADJ. (FRONTERIZO)'!$B$25*'PRECIOS SEGUN ADJ. (FRONTERIZO)'!$C$25</f>
        <v>0</v>
      </c>
      <c r="EK16" s="80" t="e" vm="1">
        <f>+[4]!NumLetras(EJ16,"PESO","PESOS DOMINICANOS","$EE $m CON #d/100 CENTAVOS")</f>
        <v>#VALUE!</v>
      </c>
      <c r="EL16" s="37">
        <v>0</v>
      </c>
      <c r="EM16" s="37">
        <f t="shared" si="23"/>
        <v>0</v>
      </c>
      <c r="EN16" s="189">
        <v>31.5</v>
      </c>
      <c r="EO16" s="80">
        <f>+EL16*'PRECIOS SEGUN ADJ. (FRONTERIZO)'!$B$26*'PRECIOS SEGUN ADJ. (FRONTERIZO)'!$C$26</f>
        <v>0</v>
      </c>
      <c r="EP16" s="80" t="e" vm="1">
        <f>+[4]!NumLetras(EO16,"PESO","PESOS DOMINICANOS","$EE $m CON #d/100 CENTAVOS")</f>
        <v>#VALUE!</v>
      </c>
      <c r="EQ16" s="80">
        <f t="shared" si="24"/>
        <v>1628332</v>
      </c>
      <c r="ER16" s="80" t="e" vm="1">
        <f>+[4]!NumLetras(EQ16,"PESO","PESOS DOMINICANOS","$EE $m CON #d/100 CENTAVOS")</f>
        <v>#VALUE!</v>
      </c>
      <c r="ES16" s="80">
        <f t="shared" si="25"/>
        <v>89429.799999999988</v>
      </c>
      <c r="ET16" s="80" t="e" vm="1">
        <f>+[4]!NumLetras(ES16,"PESO","PESOS DOMINICANOS","$EE $m CON #d/100 CENTAVOS")</f>
        <v>#VALUE!</v>
      </c>
      <c r="EU16" s="80">
        <f t="shared" si="37"/>
        <v>1538902.2</v>
      </c>
      <c r="EV16" s="80" t="e" vm="1">
        <f>+[4]!NumLetras(EU16,"PESO","PESOS DOMINICANOS","$EE $m CON #d/100 CENTAVOS")</f>
        <v>#VALUE!</v>
      </c>
      <c r="EW16" s="80">
        <f t="shared" si="38"/>
        <v>325666.40000000002</v>
      </c>
      <c r="EX16" s="80" t="e" vm="1">
        <f>+[4]!NumLetras(EW16,"PESO","PESOS DOMINICANOS","$EE $m CON #d/100 CENTAVOS")</f>
        <v>#VALUE!</v>
      </c>
      <c r="EY16" s="80">
        <f t="shared" si="39"/>
        <v>16283.32</v>
      </c>
      <c r="EZ16" s="80" t="e" vm="1">
        <f>+[4]!NumLetras(EY16,"PESO","PESOS DOMINICANOS","$EE $m CON #d/100 CENTAVOS")</f>
        <v>#VALUE!</v>
      </c>
      <c r="FA16" s="80"/>
      <c r="FB16" s="80">
        <f t="shared" si="40"/>
        <v>1302665.6000000001</v>
      </c>
      <c r="FC16" s="80" t="e" vm="1">
        <f>+[4]!NumLetras(FB16,"PESO","PESOS DOMINICANOS","$EE $m CON #d/100 CENTAVOS")</f>
        <v>#VALUE!</v>
      </c>
      <c r="FD16" s="37" t="str">
        <f>+VLOOKUP(D16,'FRONTERIZO XENIA'!F:G,2,0)</f>
        <v>F-13</v>
      </c>
    </row>
    <row r="17" spans="1:160">
      <c r="A17" s="37">
        <v>16</v>
      </c>
      <c r="B17" s="37">
        <v>16</v>
      </c>
      <c r="C17" s="26" t="s">
        <v>303</v>
      </c>
      <c r="D17" s="37">
        <v>1200227823</v>
      </c>
      <c r="E17" s="37" t="str">
        <f>+VLOOKUP(D17,'INFORMACION DE PROVEEDORES'!C:I,2,0)</f>
        <v>012-0022782-3</v>
      </c>
      <c r="F17" s="26" t="str">
        <f>+VLOOKUP(D17,'INFORMACION DE PROVEEDORES'!C:J,4,0)</f>
        <v>BRUCELI ROMERO CALDERON</v>
      </c>
      <c r="G17" s="37" t="str">
        <f>+VLOOKUP(D17,'INFORMACION DE PROVEEDORES'!C:K,5,0)</f>
        <v>012-0022782-3</v>
      </c>
      <c r="H17" s="26" t="str">
        <f>+VLOOKUP(D17,'INFORMACION DE PROVEEDORES'!C:L,7,0)</f>
        <v>RESIDENCIAL ESTRELLA, CALLE RIGEL, NO. 18</v>
      </c>
      <c r="I17" s="37" t="str">
        <f>+VLOOKUP(D17,'INFORMACION DE PROVEEDORES'!C:M,3,0)</f>
        <v xml:space="preserve"> FÍSICA</v>
      </c>
      <c r="J17" s="37">
        <v>1</v>
      </c>
      <c r="K17" s="37">
        <v>226</v>
      </c>
      <c r="L17" s="37">
        <v>40</v>
      </c>
      <c r="M17" s="37">
        <f t="shared" si="26"/>
        <v>800</v>
      </c>
      <c r="N17" s="189">
        <v>69.81</v>
      </c>
      <c r="O17" s="80">
        <f>+L17*'PRECIOS SEGUN ADJ. (FRONTERIZO)'!$B$2*'PRECIOS SEGUN ADJ. (FRONTERIZO)'!$C$2</f>
        <v>55848</v>
      </c>
      <c r="P17" s="80" t="e" vm="1">
        <f>+[4]!NumLetras(O17,"PESO","PESOS DOMINICANOS","$EE $m CON #d/100 CENTAVOS")</f>
        <v>#VALUE!</v>
      </c>
      <c r="Q17" s="80">
        <f t="shared" si="27"/>
        <v>8935.68</v>
      </c>
      <c r="R17" s="37">
        <v>10</v>
      </c>
      <c r="S17" s="37">
        <f t="shared" si="0"/>
        <v>200</v>
      </c>
      <c r="T17" s="189">
        <v>31.5</v>
      </c>
      <c r="U17" s="80">
        <f>+R17*'PRECIOS SEGUN ADJ. (FRONTERIZO)'!$B$3*'PRECIOS SEGUN ADJ. (FRONTERIZO)'!$C$3</f>
        <v>6300</v>
      </c>
      <c r="V17" s="80" t="e" vm="1">
        <f>+[4]!NumLetras(U17,"PESO","PESOS DOMINICANOS","$EE $m CON #d/100 CENTAVOS")</f>
        <v>#VALUE!</v>
      </c>
      <c r="W17" s="37">
        <v>0</v>
      </c>
      <c r="X17" s="37">
        <f t="shared" si="1"/>
        <v>0</v>
      </c>
      <c r="Y17" s="189">
        <v>25.2</v>
      </c>
      <c r="Z17" s="80">
        <f>+W17*'PRECIOS SEGUN ADJ. (FRONTERIZO)'!$B$4*'PRECIOS SEGUN ADJ. (FRONTERIZO)'!$C$4</f>
        <v>0</v>
      </c>
      <c r="AA17" s="80" t="e" vm="1">
        <f>+[4]!NumLetras(Z17,"PESO","PESOS DOMINICANOS","$EE $m CON #d/100 CENTAVOS")</f>
        <v>#VALUE!</v>
      </c>
      <c r="AB17" s="37">
        <v>69</v>
      </c>
      <c r="AC17" s="37">
        <f t="shared" si="2"/>
        <v>1380</v>
      </c>
      <c r="AD17" s="189">
        <v>87.91</v>
      </c>
      <c r="AE17" s="80">
        <f>+AB17*'PRECIOS SEGUN ADJ. (FRONTERIZO)'!$B$5*'PRECIOS SEGUN ADJ. (FRONTERIZO)'!$C$5</f>
        <v>121315.8</v>
      </c>
      <c r="AF17" s="80" t="e" vm="1">
        <f>+[4]!NumLetras(AE17,"PESO","PESOS DOMINICANOS","$EE $m CON #d/100 CENTAVOS")</f>
        <v>#VALUE!</v>
      </c>
      <c r="AG17" s="80">
        <f t="shared" si="28"/>
        <v>21836.84</v>
      </c>
      <c r="AH17" s="37">
        <v>83</v>
      </c>
      <c r="AI17" s="37">
        <f t="shared" si="3"/>
        <v>1660</v>
      </c>
      <c r="AJ17" s="189">
        <v>53.95000000000001</v>
      </c>
      <c r="AK17" s="80">
        <f>+AH17*'PRECIOS SEGUN ADJ. (FRONTERIZO)'!$B$6*'PRECIOS SEGUN ADJ. (FRONTERIZO)'!$C$6</f>
        <v>89557</v>
      </c>
      <c r="AL17" s="80" t="e" vm="1">
        <f>+[4]!NumLetras(AK17,"PESO","PESOS DOMINICANOS","$EE $m CON #d/100 CENTAVOS")</f>
        <v>#VALUE!</v>
      </c>
      <c r="AM17" s="37">
        <v>10</v>
      </c>
      <c r="AN17" s="37">
        <f t="shared" si="4"/>
        <v>200</v>
      </c>
      <c r="AO17" s="189">
        <v>25.04</v>
      </c>
      <c r="AP17" s="80">
        <f>+AM17*'PRECIOS SEGUN ADJ. (FRONTERIZO)'!$B$7*'PRECIOS SEGUN ADJ. (FRONTERIZO)'!$C$7</f>
        <v>5008</v>
      </c>
      <c r="AQ17" s="80" t="e" vm="1">
        <f>+[4]!NumLetras(AP17,"PESO","PESOS DOMINICANOS","$EE $m CON #d/100 CENTAVOS")</f>
        <v>#VALUE!</v>
      </c>
      <c r="AR17" s="80">
        <f t="shared" si="29"/>
        <v>801.28</v>
      </c>
      <c r="AS17" s="37">
        <v>25</v>
      </c>
      <c r="AT17" s="37">
        <f t="shared" si="5"/>
        <v>500</v>
      </c>
      <c r="AU17" s="189">
        <v>290.85000000000002</v>
      </c>
      <c r="AV17" s="80">
        <f>+AS17*'PRECIOS SEGUN ADJ. (FRONTERIZO)'!$B$8*'PRECIOS SEGUN ADJ. (FRONTERIZO)'!$C$8</f>
        <v>145425.00000000003</v>
      </c>
      <c r="AW17" s="80" t="e" vm="1">
        <f>+[4]!NumLetras(AV17,"PESO","PESOS DOMINICANOS","$EE $m CON #d/100 CENTAVOS")</f>
        <v>#VALUE!</v>
      </c>
      <c r="AX17" s="80">
        <f t="shared" si="30"/>
        <v>26176.5</v>
      </c>
      <c r="AY17" s="37">
        <v>0</v>
      </c>
      <c r="AZ17" s="37">
        <f t="shared" si="6"/>
        <v>0</v>
      </c>
      <c r="BA17" s="189">
        <v>18.899999999999999</v>
      </c>
      <c r="BB17" s="80">
        <f>+AY17*'PRECIOS SEGUN ADJ. (FRONTERIZO)'!$B$9*'PRECIOS SEGUN ADJ. (FRONTERIZO)'!$C$9</f>
        <v>0</v>
      </c>
      <c r="BC17" s="80" t="e" vm="1">
        <f>+[4]!NumLetras(BB17,"PESO","PESOS DOMINICANOS","$EE $m CON #d/100 CENTAVOS")</f>
        <v>#VALUE!</v>
      </c>
      <c r="BD17" s="37">
        <v>5</v>
      </c>
      <c r="BE17" s="37">
        <f t="shared" si="7"/>
        <v>100</v>
      </c>
      <c r="BF17" s="189">
        <v>140.38</v>
      </c>
      <c r="BG17" s="80">
        <f>+BD17*'PRECIOS SEGUN ADJ. (FRONTERIZO)'!$B$10*'PRECIOS SEGUN ADJ. (FRONTERIZO)'!$C$10</f>
        <v>14038</v>
      </c>
      <c r="BH17" s="80" t="e" vm="1">
        <f>+[4]!NumLetras(BG17,"PESO","PESOS DOMINICANOS","$EE $m CON #d/100 CENTAVOS")</f>
        <v>#VALUE!</v>
      </c>
      <c r="BI17" s="80">
        <f t="shared" si="31"/>
        <v>2526.84</v>
      </c>
      <c r="BJ17" s="37">
        <v>0</v>
      </c>
      <c r="BK17" s="37">
        <f t="shared" si="8"/>
        <v>0</v>
      </c>
      <c r="BL17" s="189">
        <v>31.459999999999997</v>
      </c>
      <c r="BM17" s="80">
        <f>+BJ17*'PRECIOS SEGUN ADJ. (FRONTERIZO)'!$B$11*'PRECIOS SEGUN ADJ. (FRONTERIZO)'!$C$11</f>
        <v>0</v>
      </c>
      <c r="BN17" s="80" t="e" vm="1">
        <f>+[4]!NumLetras(BM17,"PESO","PESOS DOMINICANOS","$EE $m CON #d/100 CENTAVOS")</f>
        <v>#VALUE!</v>
      </c>
      <c r="BO17" s="37">
        <v>20</v>
      </c>
      <c r="BP17" s="37">
        <f t="shared" si="9"/>
        <v>400</v>
      </c>
      <c r="BQ17" s="189">
        <v>65</v>
      </c>
      <c r="BR17" s="80">
        <f>+BO17*'PRECIOS SEGUN ADJ. (FRONTERIZO)'!$B$12*'PRECIOS SEGUN ADJ. (FRONTERIZO)'!$C$12</f>
        <v>26000</v>
      </c>
      <c r="BS17" s="80" t="e" vm="1">
        <f>+[4]!NumLetras(BR17,"PESO","PESOS DOMINICANOS","$EE $m CON #d/100 CENTAVOS")</f>
        <v>#VALUE!</v>
      </c>
      <c r="BT17" s="37">
        <v>0</v>
      </c>
      <c r="BU17" s="37">
        <f t="shared" si="10"/>
        <v>0</v>
      </c>
      <c r="BV17" s="189">
        <v>5.5</v>
      </c>
      <c r="BW17" s="80">
        <f>+BT17*'PRECIOS SEGUN ADJ. (FRONTERIZO)'!$B$13*'PRECIOS SEGUN ADJ. (FRONTERIZO)'!$C$13</f>
        <v>0</v>
      </c>
      <c r="BX17" s="80" t="e" vm="1">
        <f>+[4]!NumLetras(BW17,"PESO","PESOS DOMINICANOS","$EE $m CON #d/100 CENTAVOS")</f>
        <v>#VALUE!</v>
      </c>
      <c r="BY17" s="37">
        <v>452</v>
      </c>
      <c r="BZ17" s="37">
        <f t="shared" si="11"/>
        <v>9040</v>
      </c>
      <c r="CA17" s="189">
        <v>7.15</v>
      </c>
      <c r="CB17" s="80">
        <f>+BY17*'PRECIOS SEGUN ADJ. (FRONTERIZO)'!$B$14*'PRECIOS SEGUN ADJ. (FRONTERIZO)'!$C$14</f>
        <v>64636</v>
      </c>
      <c r="CC17" s="80" t="e" vm="1">
        <f>+[4]!NumLetras(CB17,"PESO","PESOS DOMINICANOS","$EE $m CON #d/100 CENTAVOS")</f>
        <v>#VALUE!</v>
      </c>
      <c r="CD17" s="37">
        <v>904</v>
      </c>
      <c r="CE17" s="37">
        <f t="shared" si="12"/>
        <v>18080</v>
      </c>
      <c r="CF17" s="189">
        <v>6.8400000000000007</v>
      </c>
      <c r="CG17" s="80">
        <f>+CD17*'PRECIOS SEGUN ADJ. (FRONTERIZO)'!$B$15*'PRECIOS SEGUN ADJ. (FRONTERIZO)'!$C$15</f>
        <v>123667.2</v>
      </c>
      <c r="CH17" s="80" t="e" vm="1">
        <f>+[4]!NumLetras(CG17,"PESO","PESOS DOMINICANOS","$EE $m CON #d/100 CENTAVOS")</f>
        <v>#VALUE!</v>
      </c>
      <c r="CI17" s="37">
        <v>0</v>
      </c>
      <c r="CJ17" s="37">
        <f t="shared" si="13"/>
        <v>0</v>
      </c>
      <c r="CK17" s="189">
        <v>60</v>
      </c>
      <c r="CL17" s="80">
        <f>+CI17*'PRECIOS SEGUN ADJ. (FRONTERIZO)'!$B$16*'PRECIOS SEGUN ADJ. (FRONTERIZO)'!$C$16</f>
        <v>0</v>
      </c>
      <c r="CM17" s="80" t="e" vm="1">
        <f>+[4]!NumLetras(CL17,"PESO","PESOS DOMINICANOS","$EE $m CON #d/100 CENTAVOS")</f>
        <v>#VALUE!</v>
      </c>
      <c r="CN17" s="80">
        <f t="shared" si="32"/>
        <v>0</v>
      </c>
      <c r="CO17" s="37">
        <v>0</v>
      </c>
      <c r="CP17" s="37">
        <f t="shared" si="14"/>
        <v>0</v>
      </c>
      <c r="CQ17" s="189">
        <v>55.649999999999991</v>
      </c>
      <c r="CR17" s="80">
        <f>+CO17*'PRECIOS SEGUN ADJ. (FRONTERIZO)'!$B$17*'PRECIOS SEGUN ADJ. (FRONTERIZO)'!$C$17</f>
        <v>0</v>
      </c>
      <c r="CS17" s="80" t="e" vm="1">
        <f>+[4]!NumLetras(CR17,"PESO","PESOS DOMINICANOS","$EE $m CON #d/100 CENTAVOS")</f>
        <v>#VALUE!</v>
      </c>
      <c r="CT17" s="80">
        <f t="shared" si="33"/>
        <v>0</v>
      </c>
      <c r="CU17" s="37">
        <v>452</v>
      </c>
      <c r="CV17" s="37">
        <f t="shared" si="15"/>
        <v>9040</v>
      </c>
      <c r="CW17" s="189">
        <v>6.6</v>
      </c>
      <c r="CX17" s="80">
        <f>+CU17*'PRECIOS SEGUN ADJ. (FRONTERIZO)'!$B$18*'PRECIOS SEGUN ADJ. (FRONTERIZO)'!$C$18</f>
        <v>59664</v>
      </c>
      <c r="CY17" s="80" t="e" vm="1">
        <f>+[4]!NumLetras(CX17,"PESO","PESOS DOMINICANOS","$EE $m CON #d/100 CENTAVOS")</f>
        <v>#VALUE!</v>
      </c>
      <c r="CZ17" s="37">
        <v>0</v>
      </c>
      <c r="DA17" s="37">
        <f t="shared" si="16"/>
        <v>0</v>
      </c>
      <c r="DB17" s="189">
        <v>65.75</v>
      </c>
      <c r="DC17" s="80">
        <f>+CZ17*'PRECIOS SEGUN ADJ. (FRONTERIZO)'!$B$19*'PRECIOS SEGUN ADJ. (FRONTERIZO)'!$C$19</f>
        <v>0</v>
      </c>
      <c r="DD17" s="80" t="e" vm="1">
        <f>+[4]!NumLetras(DC17,"PESO","PESOS DOMINICANOS","$EE $m CON #d/100 CENTAVOS")</f>
        <v>#VALUE!</v>
      </c>
      <c r="DE17" s="80">
        <f t="shared" si="34"/>
        <v>0</v>
      </c>
      <c r="DF17" s="37">
        <v>10</v>
      </c>
      <c r="DG17" s="37">
        <f t="shared" si="17"/>
        <v>200</v>
      </c>
      <c r="DH17" s="189">
        <v>82.59999999999998</v>
      </c>
      <c r="DI17" s="80">
        <f>+DF17*'PRECIOS SEGUN ADJ. (FRONTERIZO)'!$B$20*'PRECIOS SEGUN ADJ. (FRONTERIZO)'!$C$20</f>
        <v>16520</v>
      </c>
      <c r="DJ17" s="80" t="e" vm="1">
        <f>+[4]!NumLetras(DI17,"PESO","PESOS DOMINICANOS","$EE $m CON #d/100 CENTAVOS")</f>
        <v>#VALUE!</v>
      </c>
      <c r="DK17" s="80">
        <f t="shared" si="35"/>
        <v>2973.6</v>
      </c>
      <c r="DL17" s="37">
        <v>904</v>
      </c>
      <c r="DM17" s="37">
        <f t="shared" si="18"/>
        <v>18080</v>
      </c>
      <c r="DN17" s="189">
        <v>22</v>
      </c>
      <c r="DO17" s="80">
        <f>+DL17*'PRECIOS SEGUN ADJ. (FRONTERIZO)'!$B$21*'PRECIOS SEGUN ADJ. (FRONTERIZO)'!$C$21</f>
        <v>397760</v>
      </c>
      <c r="DP17" s="80" t="e" vm="1">
        <f>+[4]!NumLetras(DO17,"PESO","PESOS DOMINICANOS","$EE $m CON #d/100 CENTAVOS")</f>
        <v>#VALUE!</v>
      </c>
      <c r="DQ17" s="37">
        <v>50</v>
      </c>
      <c r="DR17" s="37">
        <f t="shared" si="19"/>
        <v>1000</v>
      </c>
      <c r="DS17" s="189">
        <v>80.849999999999994</v>
      </c>
      <c r="DT17" s="80">
        <f>+DQ17*'PRECIOS SEGUN ADJ. (FRONTERIZO)'!$B$22*'PRECIOS SEGUN ADJ. (FRONTERIZO)'!$C$22</f>
        <v>80849.999999999985</v>
      </c>
      <c r="DU17" s="80" t="e" vm="1">
        <f>+[4]!NumLetras(DT17,"PESO","PESOS DOMINICANOS","$EE $m CON #d/100 CENTAVOS")</f>
        <v>#VALUE!</v>
      </c>
      <c r="DV17" s="37">
        <v>23</v>
      </c>
      <c r="DW17" s="37">
        <f t="shared" si="20"/>
        <v>460</v>
      </c>
      <c r="DX17" s="189">
        <v>21.83</v>
      </c>
      <c r="DY17" s="80">
        <f>+DV17*'PRECIOS SEGUN ADJ. (FRONTERIZO)'!$B$23*'PRECIOS SEGUN ADJ. (FRONTERIZO)'!$C$23</f>
        <v>10041.799999999999</v>
      </c>
      <c r="DZ17" s="80" t="e" vm="1">
        <f>+[4]!NumLetras(DY17,"PESO","PESOS DOMINICANOS","$EE $m CON #d/100 CENTAVOS")</f>
        <v>#VALUE!</v>
      </c>
      <c r="EA17" s="80">
        <f t="shared" si="36"/>
        <v>1807.52</v>
      </c>
      <c r="EB17" s="37">
        <v>70</v>
      </c>
      <c r="EC17" s="37">
        <f t="shared" si="21"/>
        <v>1400</v>
      </c>
      <c r="ED17" s="189">
        <v>33</v>
      </c>
      <c r="EE17" s="80">
        <f>+EB17*'PRECIOS SEGUN ADJ. (FRONTERIZO)'!$B$24*'PRECIOS SEGUN ADJ. (FRONTERIZO)'!$C$24</f>
        <v>46200</v>
      </c>
      <c r="EF17" s="80" t="e" vm="1">
        <f>+[4]!NumLetras(EE17,"PESO","PESOS DOMINICANOS","$EE $m CON #d/100 CENTAVOS")</f>
        <v>#VALUE!</v>
      </c>
      <c r="EG17" s="37">
        <v>0</v>
      </c>
      <c r="EH17" s="37">
        <f t="shared" si="22"/>
        <v>0</v>
      </c>
      <c r="EI17" s="189">
        <v>15.789999999999997</v>
      </c>
      <c r="EJ17" s="80">
        <f>+EG17*'PRECIOS SEGUN ADJ. (FRONTERIZO)'!$B$25*'PRECIOS SEGUN ADJ. (FRONTERIZO)'!$C$25</f>
        <v>0</v>
      </c>
      <c r="EK17" s="80" t="e" vm="1">
        <f>+[4]!NumLetras(EJ17,"PESO","PESOS DOMINICANOS","$EE $m CON #d/100 CENTAVOS")</f>
        <v>#VALUE!</v>
      </c>
      <c r="EL17" s="37">
        <v>0</v>
      </c>
      <c r="EM17" s="37">
        <f t="shared" si="23"/>
        <v>0</v>
      </c>
      <c r="EN17" s="189">
        <v>31.5</v>
      </c>
      <c r="EO17" s="80">
        <f>+EL17*'PRECIOS SEGUN ADJ. (FRONTERIZO)'!$B$26*'PRECIOS SEGUN ADJ. (FRONTERIZO)'!$C$26</f>
        <v>0</v>
      </c>
      <c r="EP17" s="80" t="e" vm="1">
        <f>+[4]!NumLetras(EO17,"PESO","PESOS DOMINICANOS","$EE $m CON #d/100 CENTAVOS")</f>
        <v>#VALUE!</v>
      </c>
      <c r="EQ17" s="80">
        <f t="shared" si="24"/>
        <v>1262830.8</v>
      </c>
      <c r="ER17" s="80" t="e" vm="1">
        <f>+[4]!NumLetras(EQ17,"PESO","PESOS DOMINICANOS","$EE $m CON #d/100 CENTAVOS")</f>
        <v>#VALUE!</v>
      </c>
      <c r="ES17" s="80">
        <f t="shared" si="25"/>
        <v>65058.259999999995</v>
      </c>
      <c r="ET17" s="80" t="e" vm="1">
        <f>+[4]!NumLetras(ES17,"PESO","PESOS DOMINICANOS","$EE $m CON #d/100 CENTAVOS")</f>
        <v>#VALUE!</v>
      </c>
      <c r="EU17" s="80">
        <f t="shared" si="37"/>
        <v>1197772.54</v>
      </c>
      <c r="EV17" s="80" t="e" vm="1">
        <f>+[4]!NumLetras(EU17,"PESO","PESOS DOMINICANOS","$EE $m CON #d/100 CENTAVOS")</f>
        <v>#VALUE!</v>
      </c>
      <c r="EW17" s="80">
        <f t="shared" si="38"/>
        <v>252566.16</v>
      </c>
      <c r="EX17" s="80" t="e" vm="1">
        <f>+[4]!NumLetras(EW17,"PESO","PESOS DOMINICANOS","$EE $m CON #d/100 CENTAVOS")</f>
        <v>#VALUE!</v>
      </c>
      <c r="EY17" s="80">
        <f t="shared" si="39"/>
        <v>12628.31</v>
      </c>
      <c r="EZ17" s="80" t="e" vm="1">
        <f>+[4]!NumLetras(EY17,"PESO","PESOS DOMINICANOS","$EE $m CON #d/100 CENTAVOS")</f>
        <v>#VALUE!</v>
      </c>
      <c r="FA17" s="80"/>
      <c r="FB17" s="80">
        <f t="shared" si="40"/>
        <v>1010264.64</v>
      </c>
      <c r="FC17" s="80" t="e" vm="1">
        <f>+[4]!NumLetras(FB17,"PESO","PESOS DOMINICANOS","$EE $m CON #d/100 CENTAVOS")</f>
        <v>#VALUE!</v>
      </c>
      <c r="FD17" s="37" t="str">
        <f>+VLOOKUP(D17,'FRONTERIZO XENIA'!F:G,2,0)</f>
        <v>F-08</v>
      </c>
    </row>
    <row r="18" spans="1:160">
      <c r="A18" s="37">
        <v>17</v>
      </c>
      <c r="B18" s="37">
        <v>17</v>
      </c>
      <c r="C18" s="26" t="s">
        <v>1925</v>
      </c>
      <c r="D18" s="37">
        <v>131035337</v>
      </c>
      <c r="E18" s="37">
        <f>+VLOOKUP(D18,'INFORMACION DE PROVEEDORES'!C:I,2,0)</f>
        <v>131035337</v>
      </c>
      <c r="F18" s="26" t="str">
        <f>+VLOOKUP(D18,'INFORMACION DE PROVEEDORES'!C:J,4,0)</f>
        <v xml:space="preserve">SANTOS FLORENTINOS CANARIO FLORENTINO </v>
      </c>
      <c r="G18" s="37" t="str">
        <f>+VLOOKUP(D18,'INFORMACION DE PROVEEDORES'!C:K,5,0)</f>
        <v>022-0020123-0</v>
      </c>
      <c r="H18" s="26" t="str">
        <f>+VLOOKUP(D18,'INFORMACION DE PROVEEDORES'!C:L,7,0)</f>
        <v>CALLE NUESTRA SEÑORA DE FATIMA, NO. 48, GALVAN, NEIBA, BAHORUCO</v>
      </c>
      <c r="I18" s="37" t="str">
        <f>+VLOOKUP(D18,'INFORMACION DE PROVEEDORES'!C:M,3,0)</f>
        <v xml:space="preserve"> JURÍDICA</v>
      </c>
      <c r="J18" s="37">
        <v>1</v>
      </c>
      <c r="K18" s="37">
        <v>428</v>
      </c>
      <c r="L18" s="37">
        <v>170</v>
      </c>
      <c r="M18" s="37">
        <f t="shared" si="26"/>
        <v>3400</v>
      </c>
      <c r="N18" s="189">
        <v>69.81</v>
      </c>
      <c r="O18" s="80">
        <f>+L18*'PRECIOS SEGUN ADJ. (FRONTERIZO)'!$B$2*'PRECIOS SEGUN ADJ. (FRONTERIZO)'!$C$2</f>
        <v>237354</v>
      </c>
      <c r="P18" s="80" t="e" vm="1">
        <f>+[4]!NumLetras(O18,"PESO","PESOS DOMINICANOS","$EE $m CON #d/100 CENTAVOS")</f>
        <v>#VALUE!</v>
      </c>
      <c r="Q18" s="80">
        <f t="shared" si="27"/>
        <v>37976.639999999999</v>
      </c>
      <c r="R18" s="37">
        <v>48</v>
      </c>
      <c r="S18" s="37">
        <f t="shared" si="0"/>
        <v>960</v>
      </c>
      <c r="T18" s="189">
        <v>31.5</v>
      </c>
      <c r="U18" s="80">
        <f>+R18*'PRECIOS SEGUN ADJ. (FRONTERIZO)'!$B$3*'PRECIOS SEGUN ADJ. (FRONTERIZO)'!$C$3</f>
        <v>30240</v>
      </c>
      <c r="V18" s="80" t="e" vm="1">
        <f>+[4]!NumLetras(U18,"PESO","PESOS DOMINICANOS","$EE $m CON #d/100 CENTAVOS")</f>
        <v>#VALUE!</v>
      </c>
      <c r="W18" s="37">
        <v>453</v>
      </c>
      <c r="X18" s="37">
        <f t="shared" si="1"/>
        <v>9060</v>
      </c>
      <c r="Y18" s="189">
        <v>25.2</v>
      </c>
      <c r="Z18" s="80">
        <f>+W18*'PRECIOS SEGUN ADJ. (FRONTERIZO)'!$B$4*'PRECIOS SEGUN ADJ. (FRONTERIZO)'!$C$4</f>
        <v>228312</v>
      </c>
      <c r="AA18" s="80" t="e" vm="1">
        <f>+[4]!NumLetras(Z18,"PESO","PESOS DOMINICANOS","$EE $m CON #d/100 CENTAVOS")</f>
        <v>#VALUE!</v>
      </c>
      <c r="AB18" s="37">
        <v>216</v>
      </c>
      <c r="AC18" s="37">
        <f t="shared" si="2"/>
        <v>4320</v>
      </c>
      <c r="AD18" s="189">
        <v>87.91</v>
      </c>
      <c r="AE18" s="80">
        <f>+AB18*'PRECIOS SEGUN ADJ. (FRONTERIZO)'!$B$5*'PRECIOS SEGUN ADJ. (FRONTERIZO)'!$C$5</f>
        <v>379771.19999999995</v>
      </c>
      <c r="AF18" s="80" t="e" vm="1">
        <f>+[4]!NumLetras(AE18,"PESO","PESOS DOMINICANOS","$EE $m CON #d/100 CENTAVOS")</f>
        <v>#VALUE!</v>
      </c>
      <c r="AG18" s="80">
        <f t="shared" si="28"/>
        <v>68358.820000000007</v>
      </c>
      <c r="AH18" s="37">
        <v>0</v>
      </c>
      <c r="AI18" s="37">
        <f t="shared" si="3"/>
        <v>0</v>
      </c>
      <c r="AJ18" s="189">
        <v>53.95000000000001</v>
      </c>
      <c r="AK18" s="80">
        <f>+AH18*'PRECIOS SEGUN ADJ. (FRONTERIZO)'!$B$6*'PRECIOS SEGUN ADJ. (FRONTERIZO)'!$C$6</f>
        <v>0</v>
      </c>
      <c r="AL18" s="80" t="e" vm="1">
        <f>+[4]!NumLetras(AK18,"PESO","PESOS DOMINICANOS","$EE $m CON #d/100 CENTAVOS")</f>
        <v>#VALUE!</v>
      </c>
      <c r="AM18" s="37">
        <v>0</v>
      </c>
      <c r="AN18" s="37">
        <f t="shared" si="4"/>
        <v>0</v>
      </c>
      <c r="AO18" s="189">
        <v>25.04</v>
      </c>
      <c r="AP18" s="80">
        <f>+AM18*'PRECIOS SEGUN ADJ. (FRONTERIZO)'!$B$7*'PRECIOS SEGUN ADJ. (FRONTERIZO)'!$C$7</f>
        <v>0</v>
      </c>
      <c r="AQ18" s="80" t="e" vm="1">
        <f>+[4]!NumLetras(AP18,"PESO","PESOS DOMINICANOS","$EE $m CON #d/100 CENTAVOS")</f>
        <v>#VALUE!</v>
      </c>
      <c r="AR18" s="80">
        <f t="shared" si="29"/>
        <v>0</v>
      </c>
      <c r="AS18" s="37">
        <v>57</v>
      </c>
      <c r="AT18" s="37">
        <f t="shared" si="5"/>
        <v>1140</v>
      </c>
      <c r="AU18" s="189">
        <v>290.85000000000002</v>
      </c>
      <c r="AV18" s="80">
        <f>+AS18*'PRECIOS SEGUN ADJ. (FRONTERIZO)'!$B$8*'PRECIOS SEGUN ADJ. (FRONTERIZO)'!$C$8</f>
        <v>331569</v>
      </c>
      <c r="AW18" s="80" t="e" vm="1">
        <f>+[4]!NumLetras(AV18,"PESO","PESOS DOMINICANOS","$EE $m CON #d/100 CENTAVOS")</f>
        <v>#VALUE!</v>
      </c>
      <c r="AX18" s="80">
        <f t="shared" si="30"/>
        <v>59682.42</v>
      </c>
      <c r="AY18" s="37">
        <v>26</v>
      </c>
      <c r="AZ18" s="37">
        <f t="shared" si="6"/>
        <v>520</v>
      </c>
      <c r="BA18" s="189">
        <v>18.899999999999999</v>
      </c>
      <c r="BB18" s="80">
        <f>+AY18*'PRECIOS SEGUN ADJ. (FRONTERIZO)'!$B$9*'PRECIOS SEGUN ADJ. (FRONTERIZO)'!$C$9</f>
        <v>9828</v>
      </c>
      <c r="BC18" s="80" t="e" vm="1">
        <f>+[4]!NumLetras(BB18,"PESO","PESOS DOMINICANOS","$EE $m CON #d/100 CENTAVOS")</f>
        <v>#VALUE!</v>
      </c>
      <c r="BD18" s="37">
        <v>0</v>
      </c>
      <c r="BE18" s="37">
        <f t="shared" si="7"/>
        <v>0</v>
      </c>
      <c r="BF18" s="189">
        <v>140.38</v>
      </c>
      <c r="BG18" s="80">
        <f>+BD18*'PRECIOS SEGUN ADJ. (FRONTERIZO)'!$B$10*'PRECIOS SEGUN ADJ. (FRONTERIZO)'!$C$10</f>
        <v>0</v>
      </c>
      <c r="BH18" s="80" t="e" vm="1">
        <f>+[4]!NumLetras(BG18,"PESO","PESOS DOMINICANOS","$EE $m CON #d/100 CENTAVOS")</f>
        <v>#VALUE!</v>
      </c>
      <c r="BI18" s="80">
        <f t="shared" si="31"/>
        <v>0</v>
      </c>
      <c r="BJ18" s="37">
        <v>151</v>
      </c>
      <c r="BK18" s="37">
        <f t="shared" si="8"/>
        <v>3020</v>
      </c>
      <c r="BL18" s="189">
        <v>31.459999999999997</v>
      </c>
      <c r="BM18" s="80">
        <f>+BJ18*'PRECIOS SEGUN ADJ. (FRONTERIZO)'!$B$11*'PRECIOS SEGUN ADJ. (FRONTERIZO)'!$C$11</f>
        <v>95009.2</v>
      </c>
      <c r="BN18" s="80" t="e" vm="1">
        <f>+[4]!NumLetras(BM18,"PESO","PESOS DOMINICANOS","$EE $m CON #d/100 CENTAVOS")</f>
        <v>#VALUE!</v>
      </c>
      <c r="BO18" s="37">
        <v>48</v>
      </c>
      <c r="BP18" s="37">
        <f t="shared" si="9"/>
        <v>960</v>
      </c>
      <c r="BQ18" s="189">
        <v>65</v>
      </c>
      <c r="BR18" s="80">
        <f>+BO18*'PRECIOS SEGUN ADJ. (FRONTERIZO)'!$B$12*'PRECIOS SEGUN ADJ. (FRONTERIZO)'!$C$12</f>
        <v>62400</v>
      </c>
      <c r="BS18" s="80" t="e" vm="1">
        <f>+[4]!NumLetras(BR18,"PESO","PESOS DOMINICANOS","$EE $m CON #d/100 CENTAVOS")</f>
        <v>#VALUE!</v>
      </c>
      <c r="BT18" s="37">
        <v>4280</v>
      </c>
      <c r="BU18" s="37">
        <f t="shared" si="10"/>
        <v>85600</v>
      </c>
      <c r="BV18" s="189">
        <v>5.5</v>
      </c>
      <c r="BW18" s="80">
        <f>+BT18*'PRECIOS SEGUN ADJ. (FRONTERIZO)'!$B$13*'PRECIOS SEGUN ADJ. (FRONTERIZO)'!$C$13</f>
        <v>470800</v>
      </c>
      <c r="BX18" s="80" t="e" vm="1">
        <f>+[4]!NumLetras(BW18,"PESO","PESOS DOMINICANOS","$EE $m CON #d/100 CENTAVOS")</f>
        <v>#VALUE!</v>
      </c>
      <c r="BY18" s="37">
        <v>0</v>
      </c>
      <c r="BZ18" s="37">
        <f t="shared" si="11"/>
        <v>0</v>
      </c>
      <c r="CA18" s="189">
        <v>7.15</v>
      </c>
      <c r="CB18" s="80">
        <f>+BY18*'PRECIOS SEGUN ADJ. (FRONTERIZO)'!$B$14*'PRECIOS SEGUN ADJ. (FRONTERIZO)'!$C$14</f>
        <v>0</v>
      </c>
      <c r="CC18" s="80" t="e" vm="1">
        <f>+[4]!NumLetras(CB18,"PESO","PESOS DOMINICANOS","$EE $m CON #d/100 CENTAVOS")</f>
        <v>#VALUE!</v>
      </c>
      <c r="CD18" s="37">
        <v>0</v>
      </c>
      <c r="CE18" s="37">
        <f t="shared" si="12"/>
        <v>0</v>
      </c>
      <c r="CF18" s="189">
        <v>6.8400000000000007</v>
      </c>
      <c r="CG18" s="80">
        <f>+CD18*'PRECIOS SEGUN ADJ. (FRONTERIZO)'!$B$15*'PRECIOS SEGUN ADJ. (FRONTERIZO)'!$C$15</f>
        <v>0</v>
      </c>
      <c r="CH18" s="80" t="e" vm="1">
        <f>+[4]!NumLetras(CG18,"PESO","PESOS DOMINICANOS","$EE $m CON #d/100 CENTAVOS")</f>
        <v>#VALUE!</v>
      </c>
      <c r="CI18" s="37">
        <v>189</v>
      </c>
      <c r="CJ18" s="37">
        <f t="shared" si="13"/>
        <v>3780</v>
      </c>
      <c r="CK18" s="189">
        <v>60</v>
      </c>
      <c r="CL18" s="80">
        <f>+CI18*'PRECIOS SEGUN ADJ. (FRONTERIZO)'!$B$16*'PRECIOS SEGUN ADJ. (FRONTERIZO)'!$C$16</f>
        <v>226800</v>
      </c>
      <c r="CM18" s="80" t="e" vm="1">
        <f>+[4]!NumLetras(CL18,"PESO","PESOS DOMINICANOS","$EE $m CON #d/100 CENTAVOS")</f>
        <v>#VALUE!</v>
      </c>
      <c r="CN18" s="80">
        <f t="shared" si="32"/>
        <v>40824</v>
      </c>
      <c r="CO18" s="37">
        <v>85</v>
      </c>
      <c r="CP18" s="37">
        <f t="shared" si="14"/>
        <v>1700</v>
      </c>
      <c r="CQ18" s="189">
        <v>55.649999999999991</v>
      </c>
      <c r="CR18" s="80">
        <f>+CO18*'PRECIOS SEGUN ADJ. (FRONTERIZO)'!$B$17*'PRECIOS SEGUN ADJ. (FRONTERIZO)'!$C$17</f>
        <v>94605</v>
      </c>
      <c r="CS18" s="80" t="e" vm="1">
        <f>+[4]!NumLetras(CR18,"PESO","PESOS DOMINICANOS","$EE $m CON #d/100 CENTAVOS")</f>
        <v>#VALUE!</v>
      </c>
      <c r="CT18" s="80">
        <f t="shared" si="33"/>
        <v>17028.900000000001</v>
      </c>
      <c r="CU18" s="37">
        <v>1712</v>
      </c>
      <c r="CV18" s="37">
        <f t="shared" si="15"/>
        <v>34240</v>
      </c>
      <c r="CW18" s="189">
        <v>6.6</v>
      </c>
      <c r="CX18" s="80">
        <f>+CU18*'PRECIOS SEGUN ADJ. (FRONTERIZO)'!$B$18*'PRECIOS SEGUN ADJ. (FRONTERIZO)'!$C$18</f>
        <v>225983.99999999997</v>
      </c>
      <c r="CY18" s="80" t="e" vm="1">
        <f>+[4]!NumLetras(CX18,"PESO","PESOS DOMINICANOS","$EE $m CON #d/100 CENTAVOS")</f>
        <v>#VALUE!</v>
      </c>
      <c r="CZ18" s="37">
        <v>95</v>
      </c>
      <c r="DA18" s="37">
        <f t="shared" si="16"/>
        <v>1900</v>
      </c>
      <c r="DB18" s="189">
        <v>65.75</v>
      </c>
      <c r="DC18" s="80">
        <f>+CZ18*'PRECIOS SEGUN ADJ. (FRONTERIZO)'!$B$19*'PRECIOS SEGUN ADJ. (FRONTERIZO)'!$C$19</f>
        <v>124925</v>
      </c>
      <c r="DD18" s="80" t="e" vm="1">
        <f>+[4]!NumLetras(DC18,"PESO","PESOS DOMINICANOS","$EE $m CON #d/100 CENTAVOS")</f>
        <v>#VALUE!</v>
      </c>
      <c r="DE18" s="80">
        <f t="shared" si="34"/>
        <v>22486.5</v>
      </c>
      <c r="DF18" s="37">
        <v>0</v>
      </c>
      <c r="DG18" s="37">
        <f t="shared" si="17"/>
        <v>0</v>
      </c>
      <c r="DH18" s="189">
        <v>82.59999999999998</v>
      </c>
      <c r="DI18" s="80">
        <f>+DF18*'PRECIOS SEGUN ADJ. (FRONTERIZO)'!$B$20*'PRECIOS SEGUN ADJ. (FRONTERIZO)'!$C$20</f>
        <v>0</v>
      </c>
      <c r="DJ18" s="80" t="e" vm="1">
        <f>+[4]!NumLetras(DI18,"PESO","PESOS DOMINICANOS","$EE $m CON #d/100 CENTAVOS")</f>
        <v>#VALUE!</v>
      </c>
      <c r="DK18" s="80">
        <f t="shared" si="35"/>
        <v>0</v>
      </c>
      <c r="DL18" s="37">
        <v>0</v>
      </c>
      <c r="DM18" s="37">
        <f t="shared" si="18"/>
        <v>0</v>
      </c>
      <c r="DN18" s="189">
        <v>22</v>
      </c>
      <c r="DO18" s="80">
        <f>+DL18*'PRECIOS SEGUN ADJ. (FRONTERIZO)'!$B$21*'PRECIOS SEGUN ADJ. (FRONTERIZO)'!$C$21</f>
        <v>0</v>
      </c>
      <c r="DP18" s="80" t="e" vm="1">
        <f>+[4]!NumLetras(DO18,"PESO","PESOS DOMINICANOS","$EE $m CON #d/100 CENTAVOS")</f>
        <v>#VALUE!</v>
      </c>
      <c r="DQ18" s="37">
        <v>95</v>
      </c>
      <c r="DR18" s="37">
        <f t="shared" si="19"/>
        <v>1900</v>
      </c>
      <c r="DS18" s="189">
        <v>80.849999999999994</v>
      </c>
      <c r="DT18" s="80">
        <f>+DQ18*'PRECIOS SEGUN ADJ. (FRONTERIZO)'!$B$22*'PRECIOS SEGUN ADJ. (FRONTERIZO)'!$C$22</f>
        <v>153614.99999999997</v>
      </c>
      <c r="DU18" s="80" t="e" vm="1">
        <f>+[4]!NumLetras(DT18,"PESO","PESOS DOMINICANOS","$EE $m CON #d/100 CENTAVOS")</f>
        <v>#VALUE!</v>
      </c>
      <c r="DV18" s="37">
        <v>42</v>
      </c>
      <c r="DW18" s="37">
        <f t="shared" si="20"/>
        <v>840</v>
      </c>
      <c r="DX18" s="189">
        <v>21.83</v>
      </c>
      <c r="DY18" s="80">
        <f>+DV18*'PRECIOS SEGUN ADJ. (FRONTERIZO)'!$B$23*'PRECIOS SEGUN ADJ. (FRONTERIZO)'!$C$23</f>
        <v>18337.199999999997</v>
      </c>
      <c r="DZ18" s="80" t="e" vm="1">
        <f>+[4]!NumLetras(DY18,"PESO","PESOS DOMINICANOS","$EE $m CON #d/100 CENTAVOS")</f>
        <v>#VALUE!</v>
      </c>
      <c r="EA18" s="80">
        <f t="shared" si="36"/>
        <v>3300.7</v>
      </c>
      <c r="EB18" s="37">
        <v>48</v>
      </c>
      <c r="EC18" s="37">
        <f t="shared" si="21"/>
        <v>960</v>
      </c>
      <c r="ED18" s="189">
        <v>33</v>
      </c>
      <c r="EE18" s="80">
        <f>+EB18*'PRECIOS SEGUN ADJ. (FRONTERIZO)'!$B$24*'PRECIOS SEGUN ADJ. (FRONTERIZO)'!$C$24</f>
        <v>31680</v>
      </c>
      <c r="EF18" s="80" t="e" vm="1">
        <f>+[4]!NumLetras(EE18,"PESO","PESOS DOMINICANOS","$EE $m CON #d/100 CENTAVOS")</f>
        <v>#VALUE!</v>
      </c>
      <c r="EG18" s="37">
        <v>29</v>
      </c>
      <c r="EH18" s="37">
        <f t="shared" si="22"/>
        <v>580</v>
      </c>
      <c r="EI18" s="189">
        <v>15.789999999999997</v>
      </c>
      <c r="EJ18" s="80">
        <f>+EG18*'PRECIOS SEGUN ADJ. (FRONTERIZO)'!$B$25*'PRECIOS SEGUN ADJ. (FRONTERIZO)'!$C$25</f>
        <v>9158.1999999999989</v>
      </c>
      <c r="EK18" s="80" t="e" vm="1">
        <f>+[4]!NumLetras(EJ18,"PESO","PESOS DOMINICANOS","$EE $m CON #d/100 CENTAVOS")</f>
        <v>#VALUE!</v>
      </c>
      <c r="EL18" s="37">
        <v>29</v>
      </c>
      <c r="EM18" s="37">
        <f t="shared" si="23"/>
        <v>580</v>
      </c>
      <c r="EN18" s="189">
        <v>31.5</v>
      </c>
      <c r="EO18" s="80">
        <f>+EL18*'PRECIOS SEGUN ADJ. (FRONTERIZO)'!$B$26*'PRECIOS SEGUN ADJ. (FRONTERIZO)'!$C$26</f>
        <v>18270</v>
      </c>
      <c r="EP18" s="80" t="e" vm="1">
        <f>+[4]!NumLetras(EO18,"PESO","PESOS DOMINICANOS","$EE $m CON #d/100 CENTAVOS")</f>
        <v>#VALUE!</v>
      </c>
      <c r="EQ18" s="80">
        <f t="shared" si="24"/>
        <v>2748657.8000000003</v>
      </c>
      <c r="ER18" s="80" t="e" vm="1">
        <f>+[4]!NumLetras(EQ18,"PESO","PESOS DOMINICANOS","$EE $m CON #d/100 CENTAVOS")</f>
        <v>#VALUE!</v>
      </c>
      <c r="ES18" s="80">
        <f t="shared" si="25"/>
        <v>249657.98</v>
      </c>
      <c r="ET18" s="80" t="e" vm="1">
        <f>+[4]!NumLetras(ES18,"PESO","PESOS DOMINICANOS","$EE $m CON #d/100 CENTAVOS")</f>
        <v>#VALUE!</v>
      </c>
      <c r="EU18" s="80">
        <f t="shared" si="37"/>
        <v>2498999.8200000003</v>
      </c>
      <c r="EV18" s="80" t="e" vm="1">
        <f>+[4]!NumLetras(EU18,"PESO","PESOS DOMINICANOS","$EE $m CON #d/100 CENTAVOS")</f>
        <v>#VALUE!</v>
      </c>
      <c r="EW18" s="80">
        <f t="shared" si="38"/>
        <v>549731.56000000006</v>
      </c>
      <c r="EX18" s="80" t="e" vm="1">
        <f>+[4]!NumLetras(EW18,"PESO","PESOS DOMINICANOS","$EE $m CON #d/100 CENTAVOS")</f>
        <v>#VALUE!</v>
      </c>
      <c r="EY18" s="80">
        <f t="shared" si="39"/>
        <v>27486.58</v>
      </c>
      <c r="EZ18" s="80" t="e" vm="1">
        <f>+[4]!NumLetras(EY18,"PESO","PESOS DOMINICANOS","$EE $m CON #d/100 CENTAVOS")</f>
        <v>#VALUE!</v>
      </c>
      <c r="FA18" s="80"/>
      <c r="FB18" s="80">
        <f t="shared" si="40"/>
        <v>2198926.2400000002</v>
      </c>
      <c r="FC18" s="80" t="e" vm="1">
        <f>+[4]!NumLetras(FB18,"PESO","PESOS DOMINICANOS","$EE $m CON #d/100 CENTAVOS")</f>
        <v>#VALUE!</v>
      </c>
      <c r="FD18" s="37" t="str">
        <f>+VLOOKUP(D18,'FRONTERIZO XENIA'!F:G,2,0)</f>
        <v>F-25</v>
      </c>
    </row>
    <row r="19" spans="1:160">
      <c r="A19" s="37">
        <v>18</v>
      </c>
      <c r="B19" s="37">
        <v>18</v>
      </c>
      <c r="C19" s="26" t="s">
        <v>1947</v>
      </c>
      <c r="D19" s="37">
        <v>130609162</v>
      </c>
      <c r="E19" s="37">
        <f>+VLOOKUP(D19,'INFORMACION DE PROVEEDORES'!C:I,2,0)</f>
        <v>130609162</v>
      </c>
      <c r="F19" s="26" t="str">
        <f>+VLOOKUP(D19,'INFORMACION DE PROVEEDORES'!C:J,4,0)</f>
        <v>GLENIS DE LEON DE LA CRUZ</v>
      </c>
      <c r="G19" s="37" t="str">
        <f>+VLOOKUP(D19,'INFORMACION DE PROVEEDORES'!C:K,5,0)</f>
        <v>022-0016066-7</v>
      </c>
      <c r="H19" s="26" t="str">
        <f>+VLOOKUP(D19,'INFORMACION DE PROVEEDORES'!C:L,7,0)</f>
        <v>CALLE NUESTRA SEÑORA DE FATIMA NO. 34, GALVAN, BAHORUCO</v>
      </c>
      <c r="I19" s="37" t="str">
        <f>+VLOOKUP(D19,'INFORMACION DE PROVEEDORES'!C:M,3,0)</f>
        <v xml:space="preserve"> JURÍDICA</v>
      </c>
      <c r="J19" s="37">
        <v>1</v>
      </c>
      <c r="K19" s="37">
        <v>192</v>
      </c>
      <c r="L19" s="37">
        <v>34</v>
      </c>
      <c r="M19" s="37">
        <f t="shared" si="26"/>
        <v>680</v>
      </c>
      <c r="N19" s="189">
        <v>69.81</v>
      </c>
      <c r="O19" s="80">
        <f>+L19*'PRECIOS SEGUN ADJ. (FRONTERIZO)'!$B$2*'PRECIOS SEGUN ADJ. (FRONTERIZO)'!$C$2</f>
        <v>47470.8</v>
      </c>
      <c r="P19" s="80" t="e" vm="1">
        <f>+[4]!NumLetras(O19,"PESO","PESOS DOMINICANOS","$EE $m CON #d/100 CENTAVOS")</f>
        <v>#VALUE!</v>
      </c>
      <c r="Q19" s="80">
        <f t="shared" si="27"/>
        <v>7595.33</v>
      </c>
      <c r="R19" s="37">
        <v>9</v>
      </c>
      <c r="S19" s="37">
        <f t="shared" si="0"/>
        <v>180</v>
      </c>
      <c r="T19" s="189">
        <v>31.5</v>
      </c>
      <c r="U19" s="80">
        <f>+R19*'PRECIOS SEGUN ADJ. (FRONTERIZO)'!$B$3*'PRECIOS SEGUN ADJ. (FRONTERIZO)'!$C$3</f>
        <v>5670</v>
      </c>
      <c r="V19" s="80" t="e" vm="1">
        <f>+[4]!NumLetras(U19,"PESO","PESOS DOMINICANOS","$EE $m CON #d/100 CENTAVOS")</f>
        <v>#VALUE!</v>
      </c>
      <c r="W19" s="37">
        <v>0</v>
      </c>
      <c r="X19" s="37">
        <f t="shared" si="1"/>
        <v>0</v>
      </c>
      <c r="Y19" s="189">
        <v>25.2</v>
      </c>
      <c r="Z19" s="80">
        <f>+W19*'PRECIOS SEGUN ADJ. (FRONTERIZO)'!$B$4*'PRECIOS SEGUN ADJ. (FRONTERIZO)'!$C$4</f>
        <v>0</v>
      </c>
      <c r="AA19" s="80" t="e" vm="1">
        <f>+[4]!NumLetras(Z19,"PESO","PESOS DOMINICANOS","$EE $m CON #d/100 CENTAVOS")</f>
        <v>#VALUE!</v>
      </c>
      <c r="AB19" s="37">
        <v>59</v>
      </c>
      <c r="AC19" s="37">
        <f t="shared" si="2"/>
        <v>1180</v>
      </c>
      <c r="AD19" s="189">
        <v>87.91</v>
      </c>
      <c r="AE19" s="80">
        <f>+AB19*'PRECIOS SEGUN ADJ. (FRONTERIZO)'!$B$5*'PRECIOS SEGUN ADJ. (FRONTERIZO)'!$C$5</f>
        <v>103733.79999999999</v>
      </c>
      <c r="AF19" s="80" t="e" vm="1">
        <f>+[4]!NumLetras(AE19,"PESO","PESOS DOMINICANOS","$EE $m CON #d/100 CENTAVOS")</f>
        <v>#VALUE!</v>
      </c>
      <c r="AG19" s="80">
        <f t="shared" si="28"/>
        <v>18672.080000000002</v>
      </c>
      <c r="AH19" s="37">
        <v>71</v>
      </c>
      <c r="AI19" s="37">
        <f t="shared" si="3"/>
        <v>1420</v>
      </c>
      <c r="AJ19" s="189">
        <v>53.95000000000001</v>
      </c>
      <c r="AK19" s="80">
        <f>+AH19*'PRECIOS SEGUN ADJ. (FRONTERIZO)'!$B$6*'PRECIOS SEGUN ADJ. (FRONTERIZO)'!$C$6</f>
        <v>76609</v>
      </c>
      <c r="AL19" s="80" t="e" vm="1">
        <f>+[4]!NumLetras(AK19,"PESO","PESOS DOMINICANOS","$EE $m CON #d/100 CENTAVOS")</f>
        <v>#VALUE!</v>
      </c>
      <c r="AM19" s="37">
        <v>9</v>
      </c>
      <c r="AN19" s="37">
        <f t="shared" si="4"/>
        <v>180</v>
      </c>
      <c r="AO19" s="189">
        <v>25.04</v>
      </c>
      <c r="AP19" s="80">
        <f>+AM19*'PRECIOS SEGUN ADJ. (FRONTERIZO)'!$B$7*'PRECIOS SEGUN ADJ. (FRONTERIZO)'!$C$7</f>
        <v>4507.2</v>
      </c>
      <c r="AQ19" s="80" t="e" vm="1">
        <f>+[4]!NumLetras(AP19,"PESO","PESOS DOMINICANOS","$EE $m CON #d/100 CENTAVOS")</f>
        <v>#VALUE!</v>
      </c>
      <c r="AR19" s="80">
        <f t="shared" si="29"/>
        <v>721.15</v>
      </c>
      <c r="AS19" s="37">
        <v>22</v>
      </c>
      <c r="AT19" s="37">
        <f t="shared" si="5"/>
        <v>440</v>
      </c>
      <c r="AU19" s="189">
        <v>290.85000000000002</v>
      </c>
      <c r="AV19" s="80">
        <f>+AS19*'PRECIOS SEGUN ADJ. (FRONTERIZO)'!$B$8*'PRECIOS SEGUN ADJ. (FRONTERIZO)'!$C$8</f>
        <v>127974.00000000001</v>
      </c>
      <c r="AW19" s="80" t="e" vm="1">
        <f>+[4]!NumLetras(AV19,"PESO","PESOS DOMINICANOS","$EE $m CON #d/100 CENTAVOS")</f>
        <v>#VALUE!</v>
      </c>
      <c r="AX19" s="80">
        <f t="shared" si="30"/>
        <v>23035.32</v>
      </c>
      <c r="AY19" s="37">
        <v>0</v>
      </c>
      <c r="AZ19" s="37">
        <f t="shared" si="6"/>
        <v>0</v>
      </c>
      <c r="BA19" s="189">
        <v>18.899999999999999</v>
      </c>
      <c r="BB19" s="80">
        <f>+AY19*'PRECIOS SEGUN ADJ. (FRONTERIZO)'!$B$9*'PRECIOS SEGUN ADJ. (FRONTERIZO)'!$C$9</f>
        <v>0</v>
      </c>
      <c r="BC19" s="80" t="e" vm="1">
        <f>+[4]!NumLetras(BB19,"PESO","PESOS DOMINICANOS","$EE $m CON #d/100 CENTAVOS")</f>
        <v>#VALUE!</v>
      </c>
      <c r="BD19" s="37">
        <v>5</v>
      </c>
      <c r="BE19" s="37">
        <f t="shared" si="7"/>
        <v>100</v>
      </c>
      <c r="BF19" s="189">
        <v>140.38</v>
      </c>
      <c r="BG19" s="80">
        <f>+BD19*'PRECIOS SEGUN ADJ. (FRONTERIZO)'!$B$10*'PRECIOS SEGUN ADJ. (FRONTERIZO)'!$C$10</f>
        <v>14038</v>
      </c>
      <c r="BH19" s="80" t="e" vm="1">
        <f>+[4]!NumLetras(BG19,"PESO","PESOS DOMINICANOS","$EE $m CON #d/100 CENTAVOS")</f>
        <v>#VALUE!</v>
      </c>
      <c r="BI19" s="80">
        <f t="shared" si="31"/>
        <v>2526.84</v>
      </c>
      <c r="BJ19" s="37">
        <v>0</v>
      </c>
      <c r="BK19" s="37">
        <f t="shared" si="8"/>
        <v>0</v>
      </c>
      <c r="BL19" s="189">
        <v>31.459999999999997</v>
      </c>
      <c r="BM19" s="80">
        <f>+BJ19*'PRECIOS SEGUN ADJ. (FRONTERIZO)'!$B$11*'PRECIOS SEGUN ADJ. (FRONTERIZO)'!$C$11</f>
        <v>0</v>
      </c>
      <c r="BN19" s="80" t="e" vm="1">
        <f>+[4]!NumLetras(BM19,"PESO","PESOS DOMINICANOS","$EE $m CON #d/100 CENTAVOS")</f>
        <v>#VALUE!</v>
      </c>
      <c r="BO19" s="37">
        <v>17</v>
      </c>
      <c r="BP19" s="37">
        <f t="shared" si="9"/>
        <v>340</v>
      </c>
      <c r="BQ19" s="189">
        <v>65</v>
      </c>
      <c r="BR19" s="80">
        <f>+BO19*'PRECIOS SEGUN ADJ. (FRONTERIZO)'!$B$12*'PRECIOS SEGUN ADJ. (FRONTERIZO)'!$C$12</f>
        <v>22100</v>
      </c>
      <c r="BS19" s="80" t="e" vm="1">
        <f>+[4]!NumLetras(BR19,"PESO","PESOS DOMINICANOS","$EE $m CON #d/100 CENTAVOS")</f>
        <v>#VALUE!</v>
      </c>
      <c r="BT19" s="37">
        <v>0</v>
      </c>
      <c r="BU19" s="37">
        <f t="shared" si="10"/>
        <v>0</v>
      </c>
      <c r="BV19" s="189">
        <v>5.5</v>
      </c>
      <c r="BW19" s="80">
        <f>+BT19*'PRECIOS SEGUN ADJ. (FRONTERIZO)'!$B$13*'PRECIOS SEGUN ADJ. (FRONTERIZO)'!$C$13</f>
        <v>0</v>
      </c>
      <c r="BX19" s="80" t="e" vm="1">
        <f>+[4]!NumLetras(BW19,"PESO","PESOS DOMINICANOS","$EE $m CON #d/100 CENTAVOS")</f>
        <v>#VALUE!</v>
      </c>
      <c r="BY19" s="37">
        <v>384</v>
      </c>
      <c r="BZ19" s="37">
        <f t="shared" si="11"/>
        <v>7680</v>
      </c>
      <c r="CA19" s="189">
        <v>7.15</v>
      </c>
      <c r="CB19" s="80">
        <f>+BY19*'PRECIOS SEGUN ADJ. (FRONTERIZO)'!$B$14*'PRECIOS SEGUN ADJ. (FRONTERIZO)'!$C$14</f>
        <v>54912.000000000007</v>
      </c>
      <c r="CC19" s="80" t="e" vm="1">
        <f>+[4]!NumLetras(CB19,"PESO","PESOS DOMINICANOS","$EE $m CON #d/100 CENTAVOS")</f>
        <v>#VALUE!</v>
      </c>
      <c r="CD19" s="37">
        <v>768</v>
      </c>
      <c r="CE19" s="37">
        <f t="shared" si="12"/>
        <v>15360</v>
      </c>
      <c r="CF19" s="189">
        <v>6.8400000000000007</v>
      </c>
      <c r="CG19" s="80">
        <f>+CD19*'PRECIOS SEGUN ADJ. (FRONTERIZO)'!$B$15*'PRECIOS SEGUN ADJ. (FRONTERIZO)'!$C$15</f>
        <v>105062.39999999999</v>
      </c>
      <c r="CH19" s="80" t="e" vm="1">
        <f>+[4]!NumLetras(CG19,"PESO","PESOS DOMINICANOS","$EE $m CON #d/100 CENTAVOS")</f>
        <v>#VALUE!</v>
      </c>
      <c r="CI19" s="37">
        <v>0</v>
      </c>
      <c r="CJ19" s="37">
        <f t="shared" si="13"/>
        <v>0</v>
      </c>
      <c r="CK19" s="189">
        <v>60</v>
      </c>
      <c r="CL19" s="80">
        <f>+CI19*'PRECIOS SEGUN ADJ. (FRONTERIZO)'!$B$16*'PRECIOS SEGUN ADJ. (FRONTERIZO)'!$C$16</f>
        <v>0</v>
      </c>
      <c r="CM19" s="80" t="e" vm="1">
        <f>+[4]!NumLetras(CL19,"PESO","PESOS DOMINICANOS","$EE $m CON #d/100 CENTAVOS")</f>
        <v>#VALUE!</v>
      </c>
      <c r="CN19" s="80">
        <f t="shared" si="32"/>
        <v>0</v>
      </c>
      <c r="CO19" s="37">
        <v>0</v>
      </c>
      <c r="CP19" s="37">
        <f t="shared" si="14"/>
        <v>0</v>
      </c>
      <c r="CQ19" s="189">
        <v>55.649999999999991</v>
      </c>
      <c r="CR19" s="80">
        <f>+CO19*'PRECIOS SEGUN ADJ. (FRONTERIZO)'!$B$17*'PRECIOS SEGUN ADJ. (FRONTERIZO)'!$C$17</f>
        <v>0</v>
      </c>
      <c r="CS19" s="80" t="e" vm="1">
        <f>+[4]!NumLetras(CR19,"PESO","PESOS DOMINICANOS","$EE $m CON #d/100 CENTAVOS")</f>
        <v>#VALUE!</v>
      </c>
      <c r="CT19" s="80">
        <f t="shared" si="33"/>
        <v>0</v>
      </c>
      <c r="CU19" s="37">
        <v>384</v>
      </c>
      <c r="CV19" s="37">
        <f t="shared" si="15"/>
        <v>7680</v>
      </c>
      <c r="CW19" s="189">
        <v>6.6</v>
      </c>
      <c r="CX19" s="80">
        <f>+CU19*'PRECIOS SEGUN ADJ. (FRONTERIZO)'!$B$18*'PRECIOS SEGUN ADJ. (FRONTERIZO)'!$C$18</f>
        <v>50687.999999999993</v>
      </c>
      <c r="CY19" s="80" t="e" vm="1">
        <f>+[4]!NumLetras(CX19,"PESO","PESOS DOMINICANOS","$EE $m CON #d/100 CENTAVOS")</f>
        <v>#VALUE!</v>
      </c>
      <c r="CZ19" s="37">
        <v>0</v>
      </c>
      <c r="DA19" s="37">
        <f t="shared" si="16"/>
        <v>0</v>
      </c>
      <c r="DB19" s="189">
        <v>65.75</v>
      </c>
      <c r="DC19" s="80">
        <f>+CZ19*'PRECIOS SEGUN ADJ. (FRONTERIZO)'!$B$19*'PRECIOS SEGUN ADJ. (FRONTERIZO)'!$C$19</f>
        <v>0</v>
      </c>
      <c r="DD19" s="80" t="e" vm="1">
        <f>+[4]!NumLetras(DC19,"PESO","PESOS DOMINICANOS","$EE $m CON #d/100 CENTAVOS")</f>
        <v>#VALUE!</v>
      </c>
      <c r="DE19" s="80">
        <f t="shared" si="34"/>
        <v>0</v>
      </c>
      <c r="DF19" s="37">
        <v>9</v>
      </c>
      <c r="DG19" s="37">
        <f t="shared" si="17"/>
        <v>180</v>
      </c>
      <c r="DH19" s="189">
        <v>82.59999999999998</v>
      </c>
      <c r="DI19" s="80">
        <f>+DF19*'PRECIOS SEGUN ADJ. (FRONTERIZO)'!$B$20*'PRECIOS SEGUN ADJ. (FRONTERIZO)'!$C$20</f>
        <v>14868</v>
      </c>
      <c r="DJ19" s="80" t="e" vm="1">
        <f>+[4]!NumLetras(DI19,"PESO","PESOS DOMINICANOS","$EE $m CON #d/100 CENTAVOS")</f>
        <v>#VALUE!</v>
      </c>
      <c r="DK19" s="80">
        <f t="shared" si="35"/>
        <v>2676.24</v>
      </c>
      <c r="DL19" s="37">
        <v>768</v>
      </c>
      <c r="DM19" s="37">
        <f t="shared" si="18"/>
        <v>15360</v>
      </c>
      <c r="DN19" s="189">
        <v>22</v>
      </c>
      <c r="DO19" s="80">
        <f>+DL19*'PRECIOS SEGUN ADJ. (FRONTERIZO)'!$B$21*'PRECIOS SEGUN ADJ. (FRONTERIZO)'!$C$21</f>
        <v>337920</v>
      </c>
      <c r="DP19" s="80" t="e" vm="1">
        <f>+[4]!NumLetras(DO19,"PESO","PESOS DOMINICANOS","$EE $m CON #d/100 CENTAVOS")</f>
        <v>#VALUE!</v>
      </c>
      <c r="DQ19" s="37">
        <v>43</v>
      </c>
      <c r="DR19" s="37">
        <f t="shared" si="19"/>
        <v>860</v>
      </c>
      <c r="DS19" s="189">
        <v>80.849999999999994</v>
      </c>
      <c r="DT19" s="80">
        <f>+DQ19*'PRECIOS SEGUN ADJ. (FRONTERIZO)'!$B$22*'PRECIOS SEGUN ADJ. (FRONTERIZO)'!$C$22</f>
        <v>69531</v>
      </c>
      <c r="DU19" s="80" t="e" vm="1">
        <f>+[4]!NumLetras(DT19,"PESO","PESOS DOMINICANOS","$EE $m CON #d/100 CENTAVOS")</f>
        <v>#VALUE!</v>
      </c>
      <c r="DV19" s="37">
        <v>19</v>
      </c>
      <c r="DW19" s="37">
        <f t="shared" si="20"/>
        <v>380</v>
      </c>
      <c r="DX19" s="189">
        <v>21.83</v>
      </c>
      <c r="DY19" s="80">
        <f>+DV19*'PRECIOS SEGUN ADJ. (FRONTERIZO)'!$B$23*'PRECIOS SEGUN ADJ. (FRONTERIZO)'!$C$23</f>
        <v>8295.4</v>
      </c>
      <c r="DZ19" s="80" t="e" vm="1">
        <f>+[4]!NumLetras(DY19,"PESO","PESOS DOMINICANOS","$EE $m CON #d/100 CENTAVOS")</f>
        <v>#VALUE!</v>
      </c>
      <c r="EA19" s="80">
        <f t="shared" si="36"/>
        <v>1493.17</v>
      </c>
      <c r="EB19" s="37">
        <v>60</v>
      </c>
      <c r="EC19" s="37">
        <f t="shared" si="21"/>
        <v>1200</v>
      </c>
      <c r="ED19" s="189">
        <v>33</v>
      </c>
      <c r="EE19" s="80">
        <f>+EB19*'PRECIOS SEGUN ADJ. (FRONTERIZO)'!$B$24*'PRECIOS SEGUN ADJ. (FRONTERIZO)'!$C$24</f>
        <v>39600</v>
      </c>
      <c r="EF19" s="80" t="e" vm="1">
        <f>+[4]!NumLetras(EE19,"PESO","PESOS DOMINICANOS","$EE $m CON #d/100 CENTAVOS")</f>
        <v>#VALUE!</v>
      </c>
      <c r="EG19" s="37">
        <v>0</v>
      </c>
      <c r="EH19" s="37">
        <f t="shared" si="22"/>
        <v>0</v>
      </c>
      <c r="EI19" s="189">
        <v>15.789999999999997</v>
      </c>
      <c r="EJ19" s="80">
        <f>+EG19*'PRECIOS SEGUN ADJ. (FRONTERIZO)'!$B$25*'PRECIOS SEGUN ADJ. (FRONTERIZO)'!$C$25</f>
        <v>0</v>
      </c>
      <c r="EK19" s="80" t="e" vm="1">
        <f>+[4]!NumLetras(EJ19,"PESO","PESOS DOMINICANOS","$EE $m CON #d/100 CENTAVOS")</f>
        <v>#VALUE!</v>
      </c>
      <c r="EL19" s="37">
        <v>0</v>
      </c>
      <c r="EM19" s="37">
        <f t="shared" si="23"/>
        <v>0</v>
      </c>
      <c r="EN19" s="189">
        <v>31.5</v>
      </c>
      <c r="EO19" s="80">
        <f>+EL19*'PRECIOS SEGUN ADJ. (FRONTERIZO)'!$B$26*'PRECIOS SEGUN ADJ. (FRONTERIZO)'!$C$26</f>
        <v>0</v>
      </c>
      <c r="EP19" s="80" t="e" vm="1">
        <f>+[4]!NumLetras(EO19,"PESO","PESOS DOMINICANOS","$EE $m CON #d/100 CENTAVOS")</f>
        <v>#VALUE!</v>
      </c>
      <c r="EQ19" s="80">
        <f t="shared" si="24"/>
        <v>1082979.6000000001</v>
      </c>
      <c r="ER19" s="80" t="e" vm="1">
        <f>+[4]!NumLetras(EQ19,"PESO","PESOS DOMINICANOS","$EE $m CON #d/100 CENTAVOS")</f>
        <v>#VALUE!</v>
      </c>
      <c r="ES19" s="80">
        <f t="shared" si="25"/>
        <v>56720.13</v>
      </c>
      <c r="ET19" s="80" t="e" vm="1">
        <f>+[4]!NumLetras(ES19,"PESO","PESOS DOMINICANOS","$EE $m CON #d/100 CENTAVOS")</f>
        <v>#VALUE!</v>
      </c>
      <c r="EU19" s="80">
        <f t="shared" si="37"/>
        <v>1026259.4700000001</v>
      </c>
      <c r="EV19" s="80" t="e" vm="1">
        <f>+[4]!NumLetras(EU19,"PESO","PESOS DOMINICANOS","$EE $m CON #d/100 CENTAVOS")</f>
        <v>#VALUE!</v>
      </c>
      <c r="EW19" s="80">
        <f t="shared" si="38"/>
        <v>216595.92</v>
      </c>
      <c r="EX19" s="80" t="e" vm="1">
        <f>+[4]!NumLetras(EW19,"PESO","PESOS DOMINICANOS","$EE $m CON #d/100 CENTAVOS")</f>
        <v>#VALUE!</v>
      </c>
      <c r="EY19" s="80">
        <f t="shared" si="39"/>
        <v>10829.8</v>
      </c>
      <c r="EZ19" s="80" t="e" vm="1">
        <f>+[4]!NumLetras(EY19,"PESO","PESOS DOMINICANOS","$EE $m CON #d/100 CENTAVOS")</f>
        <v>#VALUE!</v>
      </c>
      <c r="FA19" s="80"/>
      <c r="FB19" s="80">
        <f t="shared" si="40"/>
        <v>866383.68</v>
      </c>
      <c r="FC19" s="80" t="e" vm="1">
        <f>+[4]!NumLetras(FB19,"PESO","PESOS DOMINICANOS","$EE $m CON #d/100 CENTAVOS")</f>
        <v>#VALUE!</v>
      </c>
      <c r="FD19" s="37" t="str">
        <f>+VLOOKUP(D19,'FRONTERIZO XENIA'!F:G,2,0)</f>
        <v>F-27</v>
      </c>
    </row>
    <row r="20" spans="1:160">
      <c r="A20" s="37">
        <v>19</v>
      </c>
      <c r="B20" s="37">
        <v>19</v>
      </c>
      <c r="C20" s="26" t="s">
        <v>319</v>
      </c>
      <c r="D20" s="37">
        <v>7600203447</v>
      </c>
      <c r="E20" s="37" t="str">
        <f>+VLOOKUP(D20,'INFORMACION DE PROVEEDORES'!C:I,2,0)</f>
        <v>176-0020344-7</v>
      </c>
      <c r="F20" s="26" t="str">
        <f>+VLOOKUP(D20,'INFORMACION DE PROVEEDORES'!C:J,4,0)</f>
        <v>CESAR EMMANUEL CASTILLO FELIZ</v>
      </c>
      <c r="G20" s="37" t="str">
        <f>+VLOOKUP(D20,'INFORMACION DE PROVEEDORES'!C:K,5,0)</f>
        <v>176-0020344-7</v>
      </c>
      <c r="H20" s="26" t="str">
        <f>+VLOOKUP(D20,'INFORMACION DE PROVEEDORES'!C:L,7,0)</f>
        <v>AVENIDA LOS PROCERES NO. 10, MONSERRAT, TAMAYO, BAHORUCO</v>
      </c>
      <c r="I20" s="37" t="str">
        <f>+VLOOKUP(D20,'INFORMACION DE PROVEEDORES'!C:M,3,0)</f>
        <v xml:space="preserve"> FÍSICA</v>
      </c>
      <c r="J20" s="37">
        <v>2</v>
      </c>
      <c r="K20" s="37">
        <v>373</v>
      </c>
      <c r="L20" s="37">
        <v>121</v>
      </c>
      <c r="M20" s="37">
        <f t="shared" si="26"/>
        <v>2420</v>
      </c>
      <c r="N20" s="189">
        <v>69.81</v>
      </c>
      <c r="O20" s="80">
        <f>+L20*'PRECIOS SEGUN ADJ. (FRONTERIZO)'!$B$2*'PRECIOS SEGUN ADJ. (FRONTERIZO)'!$C$2</f>
        <v>168940.2</v>
      </c>
      <c r="P20" s="80" t="e" vm="1">
        <f>+[4]!NumLetras(O20,"PESO","PESOS DOMINICANOS","$EE $m CON #d/100 CENTAVOS")</f>
        <v>#VALUE!</v>
      </c>
      <c r="Q20" s="80">
        <f t="shared" si="27"/>
        <v>27030.43</v>
      </c>
      <c r="R20" s="37">
        <v>34</v>
      </c>
      <c r="S20" s="37">
        <f t="shared" si="0"/>
        <v>680</v>
      </c>
      <c r="T20" s="189">
        <v>31.5</v>
      </c>
      <c r="U20" s="80">
        <f>+R20*'PRECIOS SEGUN ADJ. (FRONTERIZO)'!$B$3*'PRECIOS SEGUN ADJ. (FRONTERIZO)'!$C$3</f>
        <v>21420</v>
      </c>
      <c r="V20" s="80" t="e" vm="1">
        <f>+[4]!NumLetras(U20,"PESO","PESOS DOMINICANOS","$EE $m CON #d/100 CENTAVOS")</f>
        <v>#VALUE!</v>
      </c>
      <c r="W20" s="37">
        <v>264</v>
      </c>
      <c r="X20" s="37">
        <f t="shared" si="1"/>
        <v>5280</v>
      </c>
      <c r="Y20" s="189">
        <v>25.2</v>
      </c>
      <c r="Z20" s="80">
        <f>+W20*'PRECIOS SEGUN ADJ. (FRONTERIZO)'!$B$4*'PRECIOS SEGUN ADJ. (FRONTERIZO)'!$C$4</f>
        <v>133056</v>
      </c>
      <c r="AA20" s="80" t="e" vm="1">
        <f>+[4]!NumLetras(Z20,"PESO","PESOS DOMINICANOS","$EE $m CON #d/100 CENTAVOS")</f>
        <v>#VALUE!</v>
      </c>
      <c r="AB20" s="37">
        <v>164</v>
      </c>
      <c r="AC20" s="37">
        <f t="shared" si="2"/>
        <v>3280</v>
      </c>
      <c r="AD20" s="189">
        <v>87.91</v>
      </c>
      <c r="AE20" s="80">
        <f>+AB20*'PRECIOS SEGUN ADJ. (FRONTERIZO)'!$B$5*'PRECIOS SEGUN ADJ. (FRONTERIZO)'!$C$5</f>
        <v>288344.8</v>
      </c>
      <c r="AF20" s="80" t="e" vm="1">
        <f>+[4]!NumLetras(AE20,"PESO","PESOS DOMINICANOS","$EE $m CON #d/100 CENTAVOS")</f>
        <v>#VALUE!</v>
      </c>
      <c r="AG20" s="80">
        <f t="shared" si="28"/>
        <v>51902.06</v>
      </c>
      <c r="AH20" s="37">
        <v>46</v>
      </c>
      <c r="AI20" s="37">
        <f t="shared" si="3"/>
        <v>920</v>
      </c>
      <c r="AJ20" s="189">
        <v>53.95000000000001</v>
      </c>
      <c r="AK20" s="80">
        <f>+AH20*'PRECIOS SEGUN ADJ. (FRONTERIZO)'!$B$6*'PRECIOS SEGUN ADJ. (FRONTERIZO)'!$C$6</f>
        <v>49634.000000000007</v>
      </c>
      <c r="AL20" s="80" t="e" vm="1">
        <f>+[4]!NumLetras(AK20,"PESO","PESOS DOMINICANOS","$EE $m CON #d/100 CENTAVOS")</f>
        <v>#VALUE!</v>
      </c>
      <c r="AM20" s="37">
        <v>6</v>
      </c>
      <c r="AN20" s="37">
        <f t="shared" si="4"/>
        <v>120</v>
      </c>
      <c r="AO20" s="189">
        <v>25.04</v>
      </c>
      <c r="AP20" s="80">
        <f>+AM20*'PRECIOS SEGUN ADJ. (FRONTERIZO)'!$B$7*'PRECIOS SEGUN ADJ. (FRONTERIZO)'!$C$7</f>
        <v>3004.8</v>
      </c>
      <c r="AQ20" s="80" t="e" vm="1">
        <f>+[4]!NumLetras(AP20,"PESO","PESOS DOMINICANOS","$EE $m CON #d/100 CENTAVOS")</f>
        <v>#VALUE!</v>
      </c>
      <c r="AR20" s="80">
        <f t="shared" si="29"/>
        <v>480.77</v>
      </c>
      <c r="AS20" s="37">
        <v>47</v>
      </c>
      <c r="AT20" s="37">
        <f t="shared" si="5"/>
        <v>940</v>
      </c>
      <c r="AU20" s="189">
        <v>290.85000000000002</v>
      </c>
      <c r="AV20" s="80">
        <f>+AS20*'PRECIOS SEGUN ADJ. (FRONTERIZO)'!$B$8*'PRECIOS SEGUN ADJ. (FRONTERIZO)'!$C$8</f>
        <v>273399</v>
      </c>
      <c r="AW20" s="80" t="e" vm="1">
        <f>+[4]!NumLetras(AV20,"PESO","PESOS DOMINICANOS","$EE $m CON #d/100 CENTAVOS")</f>
        <v>#VALUE!</v>
      </c>
      <c r="AX20" s="80">
        <f t="shared" si="30"/>
        <v>49211.82</v>
      </c>
      <c r="AY20" s="37">
        <v>15</v>
      </c>
      <c r="AZ20" s="37">
        <f t="shared" si="6"/>
        <v>300</v>
      </c>
      <c r="BA20" s="189">
        <v>18.899999999999999</v>
      </c>
      <c r="BB20" s="80">
        <f>+AY20*'PRECIOS SEGUN ADJ. (FRONTERIZO)'!$B$9*'PRECIOS SEGUN ADJ. (FRONTERIZO)'!$C$9</f>
        <v>5670</v>
      </c>
      <c r="BC20" s="80" t="e" vm="1">
        <f>+[4]!NumLetras(BB20,"PESO","PESOS DOMINICANOS","$EE $m CON #d/100 CENTAVOS")</f>
        <v>#VALUE!</v>
      </c>
      <c r="BD20" s="37">
        <v>3</v>
      </c>
      <c r="BE20" s="37">
        <f t="shared" si="7"/>
        <v>60</v>
      </c>
      <c r="BF20" s="189">
        <v>140.38</v>
      </c>
      <c r="BG20" s="80">
        <f>+BD20*'PRECIOS SEGUN ADJ. (FRONTERIZO)'!$B$10*'PRECIOS SEGUN ADJ. (FRONTERIZO)'!$C$10</f>
        <v>8422.7999999999993</v>
      </c>
      <c r="BH20" s="80" t="e" vm="1">
        <f>+[4]!NumLetras(BG20,"PESO","PESOS DOMINICANOS","$EE $m CON #d/100 CENTAVOS")</f>
        <v>#VALUE!</v>
      </c>
      <c r="BI20" s="80">
        <f t="shared" si="31"/>
        <v>1516.1</v>
      </c>
      <c r="BJ20" s="37">
        <v>88</v>
      </c>
      <c r="BK20" s="37">
        <f t="shared" si="8"/>
        <v>1760</v>
      </c>
      <c r="BL20" s="189">
        <v>31.459999999999997</v>
      </c>
      <c r="BM20" s="80">
        <f>+BJ20*'PRECIOS SEGUN ADJ. (FRONTERIZO)'!$B$11*'PRECIOS SEGUN ADJ. (FRONTERIZO)'!$C$11</f>
        <v>55369.599999999999</v>
      </c>
      <c r="BN20" s="80" t="e" vm="1">
        <f>+[4]!NumLetras(BM20,"PESO","PESOS DOMINICANOS","$EE $m CON #d/100 CENTAVOS")</f>
        <v>#VALUE!</v>
      </c>
      <c r="BO20" s="37">
        <v>39</v>
      </c>
      <c r="BP20" s="37">
        <f t="shared" si="9"/>
        <v>780</v>
      </c>
      <c r="BQ20" s="189">
        <v>65</v>
      </c>
      <c r="BR20" s="80">
        <f>+BO20*'PRECIOS SEGUN ADJ. (FRONTERIZO)'!$B$12*'PRECIOS SEGUN ADJ. (FRONTERIZO)'!$C$12</f>
        <v>50700</v>
      </c>
      <c r="BS20" s="80" t="e" vm="1">
        <f>+[4]!NumLetras(BR20,"PESO","PESOS DOMINICANOS","$EE $m CON #d/100 CENTAVOS")</f>
        <v>#VALUE!</v>
      </c>
      <c r="BT20" s="37">
        <v>2490</v>
      </c>
      <c r="BU20" s="37">
        <f t="shared" si="10"/>
        <v>49800</v>
      </c>
      <c r="BV20" s="189">
        <v>5.5</v>
      </c>
      <c r="BW20" s="80">
        <f>+BT20*'PRECIOS SEGUN ADJ. (FRONTERIZO)'!$B$13*'PRECIOS SEGUN ADJ. (FRONTERIZO)'!$C$13</f>
        <v>273900</v>
      </c>
      <c r="BX20" s="80" t="e" vm="1">
        <f>+[4]!NumLetras(BW20,"PESO","PESOS DOMINICANOS","$EE $m CON #d/100 CENTAVOS")</f>
        <v>#VALUE!</v>
      </c>
      <c r="BY20" s="37">
        <v>248</v>
      </c>
      <c r="BZ20" s="37">
        <f t="shared" si="11"/>
        <v>4960</v>
      </c>
      <c r="CA20" s="189">
        <v>7.15</v>
      </c>
      <c r="CB20" s="80">
        <f>+BY20*'PRECIOS SEGUN ADJ. (FRONTERIZO)'!$B$14*'PRECIOS SEGUN ADJ. (FRONTERIZO)'!$C$14</f>
        <v>35464</v>
      </c>
      <c r="CC20" s="80" t="e" vm="1">
        <f>+[4]!NumLetras(CB20,"PESO","PESOS DOMINICANOS","$EE $m CON #d/100 CENTAVOS")</f>
        <v>#VALUE!</v>
      </c>
      <c r="CD20" s="37">
        <v>496</v>
      </c>
      <c r="CE20" s="37">
        <f t="shared" si="12"/>
        <v>9920</v>
      </c>
      <c r="CF20" s="189">
        <v>6.8400000000000007</v>
      </c>
      <c r="CG20" s="80">
        <f>+CD20*'PRECIOS SEGUN ADJ. (FRONTERIZO)'!$B$15*'PRECIOS SEGUN ADJ. (FRONTERIZO)'!$C$15</f>
        <v>67852.800000000003</v>
      </c>
      <c r="CH20" s="80" t="e" vm="1">
        <f>+[4]!NumLetras(CG20,"PESO","PESOS DOMINICANOS","$EE $m CON #d/100 CENTAVOS")</f>
        <v>#VALUE!</v>
      </c>
      <c r="CI20" s="37">
        <v>110</v>
      </c>
      <c r="CJ20" s="37">
        <f t="shared" si="13"/>
        <v>2200</v>
      </c>
      <c r="CK20" s="189">
        <v>60</v>
      </c>
      <c r="CL20" s="80">
        <f>+CI20*'PRECIOS SEGUN ADJ. (FRONTERIZO)'!$B$16*'PRECIOS SEGUN ADJ. (FRONTERIZO)'!$C$16</f>
        <v>132000</v>
      </c>
      <c r="CM20" s="80" t="e" vm="1">
        <f>+[4]!NumLetras(CL20,"PESO","PESOS DOMINICANOS","$EE $m CON #d/100 CENTAVOS")</f>
        <v>#VALUE!</v>
      </c>
      <c r="CN20" s="80">
        <f t="shared" si="32"/>
        <v>23760</v>
      </c>
      <c r="CO20" s="37">
        <v>50</v>
      </c>
      <c r="CP20" s="37">
        <f t="shared" si="14"/>
        <v>1000</v>
      </c>
      <c r="CQ20" s="189">
        <v>55.649999999999991</v>
      </c>
      <c r="CR20" s="80">
        <f>+CO20*'PRECIOS SEGUN ADJ. (FRONTERIZO)'!$B$17*'PRECIOS SEGUN ADJ. (FRONTERIZO)'!$C$17</f>
        <v>55650</v>
      </c>
      <c r="CS20" s="80" t="e" vm="1">
        <f>+[4]!NumLetras(CR20,"PESO","PESOS DOMINICANOS","$EE $m CON #d/100 CENTAVOS")</f>
        <v>#VALUE!</v>
      </c>
      <c r="CT20" s="80">
        <f t="shared" si="33"/>
        <v>10017</v>
      </c>
      <c r="CU20" s="37">
        <v>1244</v>
      </c>
      <c r="CV20" s="37">
        <f t="shared" si="15"/>
        <v>24880</v>
      </c>
      <c r="CW20" s="189">
        <v>6.6</v>
      </c>
      <c r="CX20" s="80">
        <f>+CU20*'PRECIOS SEGUN ADJ. (FRONTERIZO)'!$B$18*'PRECIOS SEGUN ADJ. (FRONTERIZO)'!$C$18</f>
        <v>164208</v>
      </c>
      <c r="CY20" s="80" t="e" vm="1">
        <f>+[4]!NumLetras(CX20,"PESO","PESOS DOMINICANOS","$EE $m CON #d/100 CENTAVOS")</f>
        <v>#VALUE!</v>
      </c>
      <c r="CZ20" s="37">
        <v>55</v>
      </c>
      <c r="DA20" s="37">
        <f t="shared" si="16"/>
        <v>1100</v>
      </c>
      <c r="DB20" s="189">
        <v>65.75</v>
      </c>
      <c r="DC20" s="80">
        <f>+CZ20*'PRECIOS SEGUN ADJ. (FRONTERIZO)'!$B$19*'PRECIOS SEGUN ADJ. (FRONTERIZO)'!$C$19</f>
        <v>72325</v>
      </c>
      <c r="DD20" s="80" t="e" vm="1">
        <f>+[4]!NumLetras(DC20,"PESO","PESOS DOMINICANOS","$EE $m CON #d/100 CENTAVOS")</f>
        <v>#VALUE!</v>
      </c>
      <c r="DE20" s="80">
        <f t="shared" si="34"/>
        <v>13018.5</v>
      </c>
      <c r="DF20" s="37">
        <v>6</v>
      </c>
      <c r="DG20" s="37">
        <f t="shared" si="17"/>
        <v>120</v>
      </c>
      <c r="DH20" s="189">
        <v>82.59999999999998</v>
      </c>
      <c r="DI20" s="80">
        <f>+DF20*'PRECIOS SEGUN ADJ. (FRONTERIZO)'!$B$20*'PRECIOS SEGUN ADJ. (FRONTERIZO)'!$C$20</f>
        <v>9912</v>
      </c>
      <c r="DJ20" s="80" t="e" vm="1">
        <f>+[4]!NumLetras(DI20,"PESO","PESOS DOMINICANOS","$EE $m CON #d/100 CENTAVOS")</f>
        <v>#VALUE!</v>
      </c>
      <c r="DK20" s="80">
        <f t="shared" si="35"/>
        <v>1784.16</v>
      </c>
      <c r="DL20" s="37">
        <v>496</v>
      </c>
      <c r="DM20" s="37">
        <f t="shared" si="18"/>
        <v>9920</v>
      </c>
      <c r="DN20" s="189">
        <v>22</v>
      </c>
      <c r="DO20" s="80">
        <f>+DL20*'PRECIOS SEGUN ADJ. (FRONTERIZO)'!$B$21*'PRECIOS SEGUN ADJ. (FRONTERIZO)'!$C$21</f>
        <v>218240</v>
      </c>
      <c r="DP20" s="80" t="e" vm="1">
        <f>+[4]!NumLetras(DO20,"PESO","PESOS DOMINICANOS","$EE $m CON #d/100 CENTAVOS")</f>
        <v>#VALUE!</v>
      </c>
      <c r="DQ20" s="37">
        <v>83</v>
      </c>
      <c r="DR20" s="37">
        <f t="shared" si="19"/>
        <v>1660</v>
      </c>
      <c r="DS20" s="189">
        <v>80.849999999999994</v>
      </c>
      <c r="DT20" s="80">
        <f>+DQ20*'PRECIOS SEGUN ADJ. (FRONTERIZO)'!$B$22*'PRECIOS SEGUN ADJ. (FRONTERIZO)'!$C$22</f>
        <v>134211</v>
      </c>
      <c r="DU20" s="80" t="e" vm="1">
        <f>+[4]!NumLetras(DT20,"PESO","PESOS DOMINICANOS","$EE $m CON #d/100 CENTAVOS")</f>
        <v>#VALUE!</v>
      </c>
      <c r="DV20" s="37">
        <v>38</v>
      </c>
      <c r="DW20" s="37">
        <f t="shared" si="20"/>
        <v>760</v>
      </c>
      <c r="DX20" s="189">
        <v>21.83</v>
      </c>
      <c r="DY20" s="80">
        <f>+DV20*'PRECIOS SEGUN ADJ. (FRONTERIZO)'!$B$23*'PRECIOS SEGUN ADJ. (FRONTERIZO)'!$C$23</f>
        <v>16590.8</v>
      </c>
      <c r="DZ20" s="80" t="e" vm="1">
        <f>+[4]!NumLetras(DY20,"PESO","PESOS DOMINICANOS","$EE $m CON #d/100 CENTAVOS")</f>
        <v>#VALUE!</v>
      </c>
      <c r="EA20" s="80">
        <f t="shared" si="36"/>
        <v>2986.34</v>
      </c>
      <c r="EB20" s="37">
        <v>67</v>
      </c>
      <c r="EC20" s="37">
        <f t="shared" si="21"/>
        <v>1340</v>
      </c>
      <c r="ED20" s="189">
        <v>33</v>
      </c>
      <c r="EE20" s="80">
        <f>+EB20*'PRECIOS SEGUN ADJ. (FRONTERIZO)'!$B$24*'PRECIOS SEGUN ADJ. (FRONTERIZO)'!$C$24</f>
        <v>44220</v>
      </c>
      <c r="EF20" s="80" t="e" vm="1">
        <f>+[4]!NumLetras(EE20,"PESO","PESOS DOMINICANOS","$EE $m CON #d/100 CENTAVOS")</f>
        <v>#VALUE!</v>
      </c>
      <c r="EG20" s="37">
        <v>17</v>
      </c>
      <c r="EH20" s="37">
        <f t="shared" si="22"/>
        <v>340</v>
      </c>
      <c r="EI20" s="189">
        <v>15.789999999999997</v>
      </c>
      <c r="EJ20" s="80">
        <f>+EG20*'PRECIOS SEGUN ADJ. (FRONTERIZO)'!$B$25*'PRECIOS SEGUN ADJ. (FRONTERIZO)'!$C$25</f>
        <v>5368.6</v>
      </c>
      <c r="EK20" s="80" t="e" vm="1">
        <f>+[4]!NumLetras(EJ20,"PESO","PESOS DOMINICANOS","$EE $m CON #d/100 CENTAVOS")</f>
        <v>#VALUE!</v>
      </c>
      <c r="EL20" s="37">
        <v>17</v>
      </c>
      <c r="EM20" s="37">
        <f t="shared" si="23"/>
        <v>340</v>
      </c>
      <c r="EN20" s="189">
        <v>31.5</v>
      </c>
      <c r="EO20" s="80">
        <f>+EL20*'PRECIOS SEGUN ADJ. (FRONTERIZO)'!$B$26*'PRECIOS SEGUN ADJ. (FRONTERIZO)'!$C$26</f>
        <v>10710</v>
      </c>
      <c r="EP20" s="80" t="e" vm="1">
        <f>+[4]!NumLetras(EO20,"PESO","PESOS DOMINICANOS","$EE $m CON #d/100 CENTAVOS")</f>
        <v>#VALUE!</v>
      </c>
      <c r="EQ20" s="80">
        <f t="shared" si="24"/>
        <v>2298613.4</v>
      </c>
      <c r="ER20" s="80" t="e" vm="1">
        <f>+[4]!NumLetras(EQ20,"PESO","PESOS DOMINICANOS","$EE $m CON #d/100 CENTAVOS")</f>
        <v>#VALUE!</v>
      </c>
      <c r="ES20" s="80">
        <f t="shared" si="25"/>
        <v>181707.18</v>
      </c>
      <c r="ET20" s="80" t="e" vm="1">
        <f>+[4]!NumLetras(ES20,"PESO","PESOS DOMINICANOS","$EE $m CON #d/100 CENTAVOS")</f>
        <v>#VALUE!</v>
      </c>
      <c r="EU20" s="80">
        <f t="shared" si="37"/>
        <v>2116906.2199999997</v>
      </c>
      <c r="EV20" s="80" t="e" vm="1">
        <f>+[4]!NumLetras(EU20,"PESO","PESOS DOMINICANOS","$EE $m CON #d/100 CENTAVOS")</f>
        <v>#VALUE!</v>
      </c>
      <c r="EW20" s="80">
        <f t="shared" si="38"/>
        <v>459722.68</v>
      </c>
      <c r="EX20" s="80" t="e" vm="1">
        <f>+[4]!NumLetras(EW20,"PESO","PESOS DOMINICANOS","$EE $m CON #d/100 CENTAVOS")</f>
        <v>#VALUE!</v>
      </c>
      <c r="EY20" s="80">
        <f t="shared" si="39"/>
        <v>22986.13</v>
      </c>
      <c r="EZ20" s="80" t="e" vm="1">
        <f>+[4]!NumLetras(EY20,"PESO","PESOS DOMINICANOS","$EE $m CON #d/100 CENTAVOS")</f>
        <v>#VALUE!</v>
      </c>
      <c r="FA20" s="80"/>
      <c r="FB20" s="80">
        <f t="shared" si="40"/>
        <v>1838890.72</v>
      </c>
      <c r="FC20" s="80" t="e" vm="1">
        <f>+[4]!NumLetras(FB20,"PESO","PESOS DOMINICANOS","$EE $m CON #d/100 CENTAVOS")</f>
        <v>#VALUE!</v>
      </c>
      <c r="FD20" s="37" t="str">
        <f>+VLOOKUP(D20,'FRONTERIZO XENIA'!F:G,2,0)</f>
        <v>F-27</v>
      </c>
    </row>
    <row r="21" spans="1:160">
      <c r="A21" s="37">
        <v>20</v>
      </c>
      <c r="B21" s="37">
        <v>20</v>
      </c>
      <c r="C21" s="26" t="s">
        <v>350</v>
      </c>
      <c r="D21" s="37">
        <v>1800388751</v>
      </c>
      <c r="E21" s="37" t="str">
        <f>+VLOOKUP(D21,'INFORMACION DE PROVEEDORES'!C:I,2,0)</f>
        <v>018-0038875-1</v>
      </c>
      <c r="F21" s="26" t="str">
        <f>+VLOOKUP(D21,'INFORMACION DE PROVEEDORES'!C:J,4,0)</f>
        <v>CINTHIA ARISLEIDA RAMIREZ PEÑA</v>
      </c>
      <c r="G21" s="37" t="str">
        <f>+VLOOKUP(D21,'INFORMACION DE PROVEEDORES'!C:K,5,0)</f>
        <v>018-0038875-1</v>
      </c>
      <c r="H21" s="26" t="str">
        <f>+VLOOKUP(D21,'INFORMACION DE PROVEEDORES'!C:L,7,0)</f>
        <v>CALLE BALBINO NO. 6, BARAHONA</v>
      </c>
      <c r="I21" s="37" t="str">
        <f>+VLOOKUP(D21,'INFORMACION DE PROVEEDORES'!C:M,3,0)</f>
        <v xml:space="preserve"> FÍSICA</v>
      </c>
      <c r="J21" s="37">
        <v>1</v>
      </c>
      <c r="K21" s="37">
        <v>315</v>
      </c>
      <c r="L21" s="37">
        <v>125</v>
      </c>
      <c r="M21" s="37">
        <f t="shared" si="26"/>
        <v>2500</v>
      </c>
      <c r="N21" s="189">
        <v>69.81</v>
      </c>
      <c r="O21" s="80">
        <f>+L21*'PRECIOS SEGUN ADJ. (FRONTERIZO)'!$B$2*'PRECIOS SEGUN ADJ. (FRONTERIZO)'!$C$2</f>
        <v>174525</v>
      </c>
      <c r="P21" s="80" t="e" vm="1">
        <f>+[4]!NumLetras(O21,"PESO","PESOS DOMINICANOS","$EE $m CON #d/100 CENTAVOS")</f>
        <v>#VALUE!</v>
      </c>
      <c r="Q21" s="80">
        <f t="shared" si="27"/>
        <v>27924</v>
      </c>
      <c r="R21" s="37">
        <v>35</v>
      </c>
      <c r="S21" s="37">
        <f t="shared" si="0"/>
        <v>700</v>
      </c>
      <c r="T21" s="189">
        <v>31.5</v>
      </c>
      <c r="U21" s="80">
        <f>+R21*'PRECIOS SEGUN ADJ. (FRONTERIZO)'!$B$3*'PRECIOS SEGUN ADJ. (FRONTERIZO)'!$C$3</f>
        <v>22050</v>
      </c>
      <c r="V21" s="80" t="e" vm="1">
        <f>+[4]!NumLetras(U21,"PESO","PESOS DOMINICANOS","$EE $m CON #d/100 CENTAVOS")</f>
        <v>#VALUE!</v>
      </c>
      <c r="W21" s="37">
        <v>334</v>
      </c>
      <c r="X21" s="37">
        <f t="shared" si="1"/>
        <v>6680</v>
      </c>
      <c r="Y21" s="189">
        <v>25.2</v>
      </c>
      <c r="Z21" s="80">
        <f>+W21*'PRECIOS SEGUN ADJ. (FRONTERIZO)'!$B$4*'PRECIOS SEGUN ADJ. (FRONTERIZO)'!$C$4</f>
        <v>168336</v>
      </c>
      <c r="AA21" s="80" t="e" vm="1">
        <f>+[4]!NumLetras(Z21,"PESO","PESOS DOMINICANOS","$EE $m CON #d/100 CENTAVOS")</f>
        <v>#VALUE!</v>
      </c>
      <c r="AB21" s="37">
        <v>159</v>
      </c>
      <c r="AC21" s="37">
        <f t="shared" si="2"/>
        <v>3180</v>
      </c>
      <c r="AD21" s="189">
        <v>87.91</v>
      </c>
      <c r="AE21" s="80">
        <f>+AB21*'PRECIOS SEGUN ADJ. (FRONTERIZO)'!$B$5*'PRECIOS SEGUN ADJ. (FRONTERIZO)'!$C$5</f>
        <v>279553.8</v>
      </c>
      <c r="AF21" s="80" t="e" vm="1">
        <f>+[4]!NumLetras(AE21,"PESO","PESOS DOMINICANOS","$EE $m CON #d/100 CENTAVOS")</f>
        <v>#VALUE!</v>
      </c>
      <c r="AG21" s="80">
        <f t="shared" si="28"/>
        <v>50319.68</v>
      </c>
      <c r="AH21" s="37">
        <v>0</v>
      </c>
      <c r="AI21" s="37">
        <f t="shared" si="3"/>
        <v>0</v>
      </c>
      <c r="AJ21" s="189">
        <v>53.95000000000001</v>
      </c>
      <c r="AK21" s="80">
        <f>+AH21*'PRECIOS SEGUN ADJ. (FRONTERIZO)'!$B$6*'PRECIOS SEGUN ADJ. (FRONTERIZO)'!$C$6</f>
        <v>0</v>
      </c>
      <c r="AL21" s="80" t="e" vm="1">
        <f>+[4]!NumLetras(AK21,"PESO","PESOS DOMINICANOS","$EE $m CON #d/100 CENTAVOS")</f>
        <v>#VALUE!</v>
      </c>
      <c r="AM21" s="37">
        <v>0</v>
      </c>
      <c r="AN21" s="37">
        <f t="shared" si="4"/>
        <v>0</v>
      </c>
      <c r="AO21" s="189">
        <v>25.04</v>
      </c>
      <c r="AP21" s="80">
        <f>+AM21*'PRECIOS SEGUN ADJ. (FRONTERIZO)'!$B$7*'PRECIOS SEGUN ADJ. (FRONTERIZO)'!$C$7</f>
        <v>0</v>
      </c>
      <c r="AQ21" s="80" t="e" vm="1">
        <f>+[4]!NumLetras(AP21,"PESO","PESOS DOMINICANOS","$EE $m CON #d/100 CENTAVOS")</f>
        <v>#VALUE!</v>
      </c>
      <c r="AR21" s="80">
        <f t="shared" si="29"/>
        <v>0</v>
      </c>
      <c r="AS21" s="37">
        <v>42</v>
      </c>
      <c r="AT21" s="37">
        <f t="shared" si="5"/>
        <v>840</v>
      </c>
      <c r="AU21" s="189">
        <v>290.85000000000002</v>
      </c>
      <c r="AV21" s="80">
        <f>+AS21*'PRECIOS SEGUN ADJ. (FRONTERIZO)'!$B$8*'PRECIOS SEGUN ADJ. (FRONTERIZO)'!$C$8</f>
        <v>244314</v>
      </c>
      <c r="AW21" s="80" t="e" vm="1">
        <f>+[4]!NumLetras(AV21,"PESO","PESOS DOMINICANOS","$EE $m CON #d/100 CENTAVOS")</f>
        <v>#VALUE!</v>
      </c>
      <c r="AX21" s="80">
        <f t="shared" si="30"/>
        <v>43976.52</v>
      </c>
      <c r="AY21" s="37">
        <v>19</v>
      </c>
      <c r="AZ21" s="37">
        <f t="shared" si="6"/>
        <v>380</v>
      </c>
      <c r="BA21" s="189">
        <v>18.899999999999999</v>
      </c>
      <c r="BB21" s="80">
        <f>+AY21*'PRECIOS SEGUN ADJ. (FRONTERIZO)'!$B$9*'PRECIOS SEGUN ADJ. (FRONTERIZO)'!$C$9</f>
        <v>7181.9999999999991</v>
      </c>
      <c r="BC21" s="80" t="e" vm="1">
        <f>+[4]!NumLetras(BB21,"PESO","PESOS DOMINICANOS","$EE $m CON #d/100 CENTAVOS")</f>
        <v>#VALUE!</v>
      </c>
      <c r="BD21" s="37">
        <v>0</v>
      </c>
      <c r="BE21" s="37">
        <f t="shared" si="7"/>
        <v>0</v>
      </c>
      <c r="BF21" s="189">
        <v>140.38</v>
      </c>
      <c r="BG21" s="80">
        <f>+BD21*'PRECIOS SEGUN ADJ. (FRONTERIZO)'!$B$10*'PRECIOS SEGUN ADJ. (FRONTERIZO)'!$C$10</f>
        <v>0</v>
      </c>
      <c r="BH21" s="80" t="e" vm="1">
        <f>+[4]!NumLetras(BG21,"PESO","PESOS DOMINICANOS","$EE $m CON #d/100 CENTAVOS")</f>
        <v>#VALUE!</v>
      </c>
      <c r="BI21" s="80">
        <f t="shared" si="31"/>
        <v>0</v>
      </c>
      <c r="BJ21" s="37">
        <v>112</v>
      </c>
      <c r="BK21" s="37">
        <f t="shared" si="8"/>
        <v>2240</v>
      </c>
      <c r="BL21" s="189">
        <v>31.459999999999997</v>
      </c>
      <c r="BM21" s="80">
        <f>+BJ21*'PRECIOS SEGUN ADJ. (FRONTERIZO)'!$B$11*'PRECIOS SEGUN ADJ. (FRONTERIZO)'!$C$11</f>
        <v>70470.399999999994</v>
      </c>
      <c r="BN21" s="80" t="e" vm="1">
        <f>+[4]!NumLetras(BM21,"PESO","PESOS DOMINICANOS","$EE $m CON #d/100 CENTAVOS")</f>
        <v>#VALUE!</v>
      </c>
      <c r="BO21" s="37">
        <v>35</v>
      </c>
      <c r="BP21" s="37">
        <f t="shared" si="9"/>
        <v>700</v>
      </c>
      <c r="BQ21" s="189">
        <v>65</v>
      </c>
      <c r="BR21" s="80">
        <f>+BO21*'PRECIOS SEGUN ADJ. (FRONTERIZO)'!$B$12*'PRECIOS SEGUN ADJ. (FRONTERIZO)'!$C$12</f>
        <v>45500</v>
      </c>
      <c r="BS21" s="80" t="e" vm="1">
        <f>+[4]!NumLetras(BR21,"PESO","PESOS DOMINICANOS","$EE $m CON #d/100 CENTAVOS")</f>
        <v>#VALUE!</v>
      </c>
      <c r="BT21" s="37">
        <v>3150</v>
      </c>
      <c r="BU21" s="37">
        <f t="shared" si="10"/>
        <v>63000</v>
      </c>
      <c r="BV21" s="189">
        <v>5.5</v>
      </c>
      <c r="BW21" s="80">
        <f>+BT21*'PRECIOS SEGUN ADJ. (FRONTERIZO)'!$B$13*'PRECIOS SEGUN ADJ. (FRONTERIZO)'!$C$13</f>
        <v>346500</v>
      </c>
      <c r="BX21" s="80" t="e" vm="1">
        <f>+[4]!NumLetras(BW21,"PESO","PESOS DOMINICANOS","$EE $m CON #d/100 CENTAVOS")</f>
        <v>#VALUE!</v>
      </c>
      <c r="BY21" s="37">
        <v>0</v>
      </c>
      <c r="BZ21" s="37">
        <f t="shared" si="11"/>
        <v>0</v>
      </c>
      <c r="CA21" s="189">
        <v>7.15</v>
      </c>
      <c r="CB21" s="80">
        <f>+BY21*'PRECIOS SEGUN ADJ. (FRONTERIZO)'!$B$14*'PRECIOS SEGUN ADJ. (FRONTERIZO)'!$C$14</f>
        <v>0</v>
      </c>
      <c r="CC21" s="80" t="e" vm="1">
        <f>+[4]!NumLetras(CB21,"PESO","PESOS DOMINICANOS","$EE $m CON #d/100 CENTAVOS")</f>
        <v>#VALUE!</v>
      </c>
      <c r="CD21" s="37">
        <v>0</v>
      </c>
      <c r="CE21" s="37">
        <f t="shared" si="12"/>
        <v>0</v>
      </c>
      <c r="CF21" s="189">
        <v>6.8400000000000007</v>
      </c>
      <c r="CG21" s="80">
        <f>+CD21*'PRECIOS SEGUN ADJ. (FRONTERIZO)'!$B$15*'PRECIOS SEGUN ADJ. (FRONTERIZO)'!$C$15</f>
        <v>0</v>
      </c>
      <c r="CH21" s="80" t="e" vm="1">
        <f>+[4]!NumLetras(CG21,"PESO","PESOS DOMINICANOS","$EE $m CON #d/100 CENTAVOS")</f>
        <v>#VALUE!</v>
      </c>
      <c r="CI21" s="37">
        <v>139</v>
      </c>
      <c r="CJ21" s="37">
        <f t="shared" si="13"/>
        <v>2780</v>
      </c>
      <c r="CK21" s="189">
        <v>60</v>
      </c>
      <c r="CL21" s="80">
        <f>+CI21*'PRECIOS SEGUN ADJ. (FRONTERIZO)'!$B$16*'PRECIOS SEGUN ADJ. (FRONTERIZO)'!$C$16</f>
        <v>166800</v>
      </c>
      <c r="CM21" s="80" t="e" vm="1">
        <f>+[4]!NumLetras(CL21,"PESO","PESOS DOMINICANOS","$EE $m CON #d/100 CENTAVOS")</f>
        <v>#VALUE!</v>
      </c>
      <c r="CN21" s="80">
        <f t="shared" si="32"/>
        <v>30024</v>
      </c>
      <c r="CO21" s="37">
        <v>63</v>
      </c>
      <c r="CP21" s="37">
        <f t="shared" si="14"/>
        <v>1260</v>
      </c>
      <c r="CQ21" s="189">
        <v>55.649999999999991</v>
      </c>
      <c r="CR21" s="80">
        <f>+CO21*'PRECIOS SEGUN ADJ. (FRONTERIZO)'!$B$17*'PRECIOS SEGUN ADJ. (FRONTERIZO)'!$C$17</f>
        <v>70119</v>
      </c>
      <c r="CS21" s="80" t="e" vm="1">
        <f>+[4]!NumLetras(CR21,"PESO","PESOS DOMINICANOS","$EE $m CON #d/100 CENTAVOS")</f>
        <v>#VALUE!</v>
      </c>
      <c r="CT21" s="80">
        <f t="shared" si="33"/>
        <v>12621.42</v>
      </c>
      <c r="CU21" s="37">
        <v>1260</v>
      </c>
      <c r="CV21" s="37">
        <f t="shared" si="15"/>
        <v>25200</v>
      </c>
      <c r="CW21" s="189">
        <v>6.6</v>
      </c>
      <c r="CX21" s="80">
        <f>+CU21*'PRECIOS SEGUN ADJ. (FRONTERIZO)'!$B$18*'PRECIOS SEGUN ADJ. (FRONTERIZO)'!$C$18</f>
        <v>166320</v>
      </c>
      <c r="CY21" s="80" t="e" vm="1">
        <f>+[4]!NumLetras(CX21,"PESO","PESOS DOMINICANOS","$EE $m CON #d/100 CENTAVOS")</f>
        <v>#VALUE!</v>
      </c>
      <c r="CZ21" s="37">
        <v>70</v>
      </c>
      <c r="DA21" s="37">
        <f t="shared" si="16"/>
        <v>1400</v>
      </c>
      <c r="DB21" s="189">
        <v>65.75</v>
      </c>
      <c r="DC21" s="80">
        <f>+CZ21*'PRECIOS SEGUN ADJ. (FRONTERIZO)'!$B$19*'PRECIOS SEGUN ADJ. (FRONTERIZO)'!$C$19</f>
        <v>92050</v>
      </c>
      <c r="DD21" s="80" t="e" vm="1">
        <f>+[4]!NumLetras(DC21,"PESO","PESOS DOMINICANOS","$EE $m CON #d/100 CENTAVOS")</f>
        <v>#VALUE!</v>
      </c>
      <c r="DE21" s="80">
        <f t="shared" si="34"/>
        <v>16569</v>
      </c>
      <c r="DF21" s="37">
        <v>0</v>
      </c>
      <c r="DG21" s="37">
        <f t="shared" si="17"/>
        <v>0</v>
      </c>
      <c r="DH21" s="189">
        <v>82.59999999999998</v>
      </c>
      <c r="DI21" s="80">
        <f>+DF21*'PRECIOS SEGUN ADJ. (FRONTERIZO)'!$B$20*'PRECIOS SEGUN ADJ. (FRONTERIZO)'!$C$20</f>
        <v>0</v>
      </c>
      <c r="DJ21" s="80" t="e" vm="1">
        <f>+[4]!NumLetras(DI21,"PESO","PESOS DOMINICANOS","$EE $m CON #d/100 CENTAVOS")</f>
        <v>#VALUE!</v>
      </c>
      <c r="DK21" s="80">
        <f t="shared" si="35"/>
        <v>0</v>
      </c>
      <c r="DL21" s="37">
        <v>0</v>
      </c>
      <c r="DM21" s="37">
        <f t="shared" si="18"/>
        <v>0</v>
      </c>
      <c r="DN21" s="189">
        <v>22</v>
      </c>
      <c r="DO21" s="80">
        <f>+DL21*'PRECIOS SEGUN ADJ. (FRONTERIZO)'!$B$21*'PRECIOS SEGUN ADJ. (FRONTERIZO)'!$C$21</f>
        <v>0</v>
      </c>
      <c r="DP21" s="80" t="e" vm="1">
        <f>+[4]!NumLetras(DO21,"PESO","PESOS DOMINICANOS","$EE $m CON #d/100 CENTAVOS")</f>
        <v>#VALUE!</v>
      </c>
      <c r="DQ21" s="37">
        <v>70</v>
      </c>
      <c r="DR21" s="37">
        <f t="shared" si="19"/>
        <v>1400</v>
      </c>
      <c r="DS21" s="189">
        <v>80.849999999999994</v>
      </c>
      <c r="DT21" s="80">
        <f>+DQ21*'PRECIOS SEGUN ADJ. (FRONTERIZO)'!$B$22*'PRECIOS SEGUN ADJ. (FRONTERIZO)'!$C$22</f>
        <v>113190</v>
      </c>
      <c r="DU21" s="80" t="e" vm="1">
        <f>+[4]!NumLetras(DT21,"PESO","PESOS DOMINICANOS","$EE $m CON #d/100 CENTAVOS")</f>
        <v>#VALUE!</v>
      </c>
      <c r="DV21" s="37">
        <v>31</v>
      </c>
      <c r="DW21" s="37">
        <f t="shared" si="20"/>
        <v>620</v>
      </c>
      <c r="DX21" s="189">
        <v>21.83</v>
      </c>
      <c r="DY21" s="80">
        <f>+DV21*'PRECIOS SEGUN ADJ. (FRONTERIZO)'!$B$23*'PRECIOS SEGUN ADJ. (FRONTERIZO)'!$C$23</f>
        <v>13534.599999999999</v>
      </c>
      <c r="DZ21" s="80" t="e" vm="1">
        <f>+[4]!NumLetras(DY21,"PESO","PESOS DOMINICANOS","$EE $m CON #d/100 CENTAVOS")</f>
        <v>#VALUE!</v>
      </c>
      <c r="EA21" s="80">
        <f t="shared" si="36"/>
        <v>2436.23</v>
      </c>
      <c r="EB21" s="37">
        <v>35</v>
      </c>
      <c r="EC21" s="37">
        <f t="shared" si="21"/>
        <v>700</v>
      </c>
      <c r="ED21" s="189">
        <v>33</v>
      </c>
      <c r="EE21" s="80">
        <f>+EB21*'PRECIOS SEGUN ADJ. (FRONTERIZO)'!$B$24*'PRECIOS SEGUN ADJ. (FRONTERIZO)'!$C$24</f>
        <v>23100</v>
      </c>
      <c r="EF21" s="80" t="e" vm="1">
        <f>+[4]!NumLetras(EE21,"PESO","PESOS DOMINICANOS","$EE $m CON #d/100 CENTAVOS")</f>
        <v>#VALUE!</v>
      </c>
      <c r="EG21" s="37">
        <v>21</v>
      </c>
      <c r="EH21" s="37">
        <f t="shared" si="22"/>
        <v>420</v>
      </c>
      <c r="EI21" s="189">
        <v>15.789999999999997</v>
      </c>
      <c r="EJ21" s="80">
        <f>+EG21*'PRECIOS SEGUN ADJ. (FRONTERIZO)'!$B$25*'PRECIOS SEGUN ADJ. (FRONTERIZO)'!$C$25</f>
        <v>6631.7999999999993</v>
      </c>
      <c r="EK21" s="80" t="e" vm="1">
        <f>+[4]!NumLetras(EJ21,"PESO","PESOS DOMINICANOS","$EE $m CON #d/100 CENTAVOS")</f>
        <v>#VALUE!</v>
      </c>
      <c r="EL21" s="37">
        <v>21</v>
      </c>
      <c r="EM21" s="37">
        <f t="shared" si="23"/>
        <v>420</v>
      </c>
      <c r="EN21" s="189">
        <v>31.5</v>
      </c>
      <c r="EO21" s="80">
        <f>+EL21*'PRECIOS SEGUN ADJ. (FRONTERIZO)'!$B$26*'PRECIOS SEGUN ADJ. (FRONTERIZO)'!$C$26</f>
        <v>13230</v>
      </c>
      <c r="EP21" s="80" t="e" vm="1">
        <f>+[4]!NumLetras(EO21,"PESO","PESOS DOMINICANOS","$EE $m CON #d/100 CENTAVOS")</f>
        <v>#VALUE!</v>
      </c>
      <c r="EQ21" s="80">
        <f t="shared" si="24"/>
        <v>2023406.6000000003</v>
      </c>
      <c r="ER21" s="80" t="e" vm="1">
        <f>+[4]!NumLetras(EQ21,"PESO","PESOS DOMINICANOS","$EE $m CON #d/100 CENTAVOS")</f>
        <v>#VALUE!</v>
      </c>
      <c r="ES21" s="80">
        <f t="shared" si="25"/>
        <v>183870.85</v>
      </c>
      <c r="ET21" s="80" t="e" vm="1">
        <f>+[4]!NumLetras(ES21,"PESO","PESOS DOMINICANOS","$EE $m CON #d/100 CENTAVOS")</f>
        <v>#VALUE!</v>
      </c>
      <c r="EU21" s="80">
        <f t="shared" si="37"/>
        <v>1839535.7500000002</v>
      </c>
      <c r="EV21" s="80" t="e" vm="1">
        <f>+[4]!NumLetras(EU21,"PESO","PESOS DOMINICANOS","$EE $m CON #d/100 CENTAVOS")</f>
        <v>#VALUE!</v>
      </c>
      <c r="EW21" s="80">
        <f t="shared" si="38"/>
        <v>404681.32</v>
      </c>
      <c r="EX21" s="80" t="e" vm="1">
        <f>+[4]!NumLetras(EW21,"PESO","PESOS DOMINICANOS","$EE $m CON #d/100 CENTAVOS")</f>
        <v>#VALUE!</v>
      </c>
      <c r="EY21" s="80">
        <f t="shared" si="39"/>
        <v>20234.07</v>
      </c>
      <c r="EZ21" s="80" t="e" vm="1">
        <f>+[4]!NumLetras(EY21,"PESO","PESOS DOMINICANOS","$EE $m CON #d/100 CENTAVOS")</f>
        <v>#VALUE!</v>
      </c>
      <c r="FA21" s="80"/>
      <c r="FB21" s="80">
        <f t="shared" si="40"/>
        <v>1618725.2800000003</v>
      </c>
      <c r="FC21" s="80" t="e" vm="1">
        <f>+[4]!NumLetras(FB21,"PESO","PESOS DOMINICANOS","$EE $m CON #d/100 CENTAVOS")</f>
        <v>#VALUE!</v>
      </c>
      <c r="FD21" s="37" t="str">
        <f>+VLOOKUP(D21,'FRONTERIZO XENIA'!F:G,2,0)</f>
        <v>F-05</v>
      </c>
    </row>
    <row r="22" spans="1:160">
      <c r="A22" s="37">
        <v>21</v>
      </c>
      <c r="B22" s="37">
        <v>21</v>
      </c>
      <c r="C22" s="26" t="s">
        <v>1960</v>
      </c>
      <c r="D22" s="37">
        <v>131590942</v>
      </c>
      <c r="E22" s="37">
        <f>+VLOOKUP(D22,'INFORMACION DE PROVEEDORES'!C:I,2,0)</f>
        <v>131590942</v>
      </c>
      <c r="F22" s="26" t="str">
        <f>+VLOOKUP(D22,'INFORMACION DE PROVEEDORES'!C:J,4,0)</f>
        <v>AMERLA VALENZUELA DE LOS SANTOS</v>
      </c>
      <c r="G22" s="37" t="str">
        <f>+VLOOKUP(D22,'INFORMACION DE PROVEEDORES'!C:K,5,0)</f>
        <v>012-0128285-0</v>
      </c>
      <c r="H22" s="26" t="str">
        <f>+VLOOKUP(D22,'INFORMACION DE PROVEEDORES'!C:L,7,0)</f>
        <v>C/ENRIQUILLO NO.2, LAS MATAS DE FARFAN Y ACCIDENTALMENTE EN ESTA CIUDAD DE SANTO DOMINGO</v>
      </c>
      <c r="I22" s="37" t="str">
        <f>+VLOOKUP(D22,'INFORMACION DE PROVEEDORES'!C:M,3,0)</f>
        <v xml:space="preserve"> JURÍDICA</v>
      </c>
      <c r="J22" s="37">
        <v>3</v>
      </c>
      <c r="K22" s="37">
        <v>313</v>
      </c>
      <c r="L22" s="37">
        <v>57</v>
      </c>
      <c r="M22" s="37">
        <f t="shared" si="26"/>
        <v>1140</v>
      </c>
      <c r="N22" s="189">
        <v>69.81</v>
      </c>
      <c r="O22" s="80">
        <f>+L22*'PRECIOS SEGUN ADJ. (FRONTERIZO)'!$B$2*'PRECIOS SEGUN ADJ. (FRONTERIZO)'!$C$2</f>
        <v>79583.399999999994</v>
      </c>
      <c r="P22" s="80" t="e" vm="1">
        <f>+[4]!NumLetras(O22,"PESO","PESOS DOMINICANOS","$EE $m CON #d/100 CENTAVOS")</f>
        <v>#VALUE!</v>
      </c>
      <c r="Q22" s="80">
        <f t="shared" si="27"/>
        <v>12733.34</v>
      </c>
      <c r="R22" s="37">
        <v>15</v>
      </c>
      <c r="S22" s="37">
        <f t="shared" si="0"/>
        <v>300</v>
      </c>
      <c r="T22" s="189">
        <v>31.5</v>
      </c>
      <c r="U22" s="80">
        <f>+R22*'PRECIOS SEGUN ADJ. (FRONTERIZO)'!$B$3*'PRECIOS SEGUN ADJ. (FRONTERIZO)'!$C$3</f>
        <v>9450</v>
      </c>
      <c r="V22" s="80" t="e" vm="1">
        <f>+[4]!NumLetras(U22,"PESO","PESOS DOMINICANOS","$EE $m CON #d/100 CENTAVOS")</f>
        <v>#VALUE!</v>
      </c>
      <c r="W22" s="37">
        <v>0</v>
      </c>
      <c r="X22" s="37">
        <f t="shared" si="1"/>
        <v>0</v>
      </c>
      <c r="Y22" s="189">
        <v>25.2</v>
      </c>
      <c r="Z22" s="80">
        <f>+W22*'PRECIOS SEGUN ADJ. (FRONTERIZO)'!$B$4*'PRECIOS SEGUN ADJ. (FRONTERIZO)'!$C$4</f>
        <v>0</v>
      </c>
      <c r="AA22" s="80" t="e" vm="1">
        <f>+[4]!NumLetras(Z22,"PESO","PESOS DOMINICANOS","$EE $m CON #d/100 CENTAVOS")</f>
        <v>#VALUE!</v>
      </c>
      <c r="AB22" s="37">
        <v>97</v>
      </c>
      <c r="AC22" s="37">
        <f t="shared" si="2"/>
        <v>1940</v>
      </c>
      <c r="AD22" s="189">
        <v>87.91</v>
      </c>
      <c r="AE22" s="80">
        <f>+AB22*'PRECIOS SEGUN ADJ. (FRONTERIZO)'!$B$5*'PRECIOS SEGUN ADJ. (FRONTERIZO)'!$C$5</f>
        <v>170545.40000000002</v>
      </c>
      <c r="AF22" s="80" t="e" vm="1">
        <f>+[4]!NumLetras(AE22,"PESO","PESOS DOMINICANOS","$EE $m CON #d/100 CENTAVOS")</f>
        <v>#VALUE!</v>
      </c>
      <c r="AG22" s="80">
        <f t="shared" si="28"/>
        <v>30698.17</v>
      </c>
      <c r="AH22" s="37">
        <v>116</v>
      </c>
      <c r="AI22" s="37">
        <f t="shared" si="3"/>
        <v>2320</v>
      </c>
      <c r="AJ22" s="189">
        <v>53.95000000000001</v>
      </c>
      <c r="AK22" s="80">
        <f>+AH22*'PRECIOS SEGUN ADJ. (FRONTERIZO)'!$B$6*'PRECIOS SEGUN ADJ. (FRONTERIZO)'!$C$6</f>
        <v>125164.00000000001</v>
      </c>
      <c r="AL22" s="80" t="e" vm="1">
        <f>+[4]!NumLetras(AK22,"PESO","PESOS DOMINICANOS","$EE $m CON #d/100 CENTAVOS")</f>
        <v>#VALUE!</v>
      </c>
      <c r="AM22" s="37">
        <v>15</v>
      </c>
      <c r="AN22" s="37">
        <f t="shared" si="4"/>
        <v>300</v>
      </c>
      <c r="AO22" s="189">
        <v>25.04</v>
      </c>
      <c r="AP22" s="80">
        <f>+AM22*'PRECIOS SEGUN ADJ. (FRONTERIZO)'!$B$7*'PRECIOS SEGUN ADJ. (FRONTERIZO)'!$C$7</f>
        <v>7511.9999999999991</v>
      </c>
      <c r="AQ22" s="80" t="e" vm="1">
        <f>+[4]!NumLetras(AP22,"PESO","PESOS DOMINICANOS","$EE $m CON #d/100 CENTAVOS")</f>
        <v>#VALUE!</v>
      </c>
      <c r="AR22" s="80">
        <f t="shared" si="29"/>
        <v>1201.92</v>
      </c>
      <c r="AS22" s="37">
        <v>35</v>
      </c>
      <c r="AT22" s="37">
        <f t="shared" si="5"/>
        <v>700</v>
      </c>
      <c r="AU22" s="189">
        <v>290.85000000000002</v>
      </c>
      <c r="AV22" s="80">
        <f>+AS22*'PRECIOS SEGUN ADJ. (FRONTERIZO)'!$B$8*'PRECIOS SEGUN ADJ. (FRONTERIZO)'!$C$8</f>
        <v>203595</v>
      </c>
      <c r="AW22" s="80" t="e" vm="1">
        <f>+[4]!NumLetras(AV22,"PESO","PESOS DOMINICANOS","$EE $m CON #d/100 CENTAVOS")</f>
        <v>#VALUE!</v>
      </c>
      <c r="AX22" s="80">
        <f t="shared" si="30"/>
        <v>36647.1</v>
      </c>
      <c r="AY22" s="37">
        <v>0</v>
      </c>
      <c r="AZ22" s="37">
        <f t="shared" si="6"/>
        <v>0</v>
      </c>
      <c r="BA22" s="189">
        <v>18.899999999999999</v>
      </c>
      <c r="BB22" s="80">
        <f>+AY22*'PRECIOS SEGUN ADJ. (FRONTERIZO)'!$B$9*'PRECIOS SEGUN ADJ. (FRONTERIZO)'!$C$9</f>
        <v>0</v>
      </c>
      <c r="BC22" s="80" t="e" vm="1">
        <f>+[4]!NumLetras(BB22,"PESO","PESOS DOMINICANOS","$EE $m CON #d/100 CENTAVOS")</f>
        <v>#VALUE!</v>
      </c>
      <c r="BD22" s="37">
        <v>8</v>
      </c>
      <c r="BE22" s="37">
        <f t="shared" si="7"/>
        <v>160</v>
      </c>
      <c r="BF22" s="189">
        <v>140.38</v>
      </c>
      <c r="BG22" s="80">
        <f>+BD22*'PRECIOS SEGUN ADJ. (FRONTERIZO)'!$B$10*'PRECIOS SEGUN ADJ. (FRONTERIZO)'!$C$10</f>
        <v>22460.799999999999</v>
      </c>
      <c r="BH22" s="80" t="e" vm="1">
        <f>+[4]!NumLetras(BG22,"PESO","PESOS DOMINICANOS","$EE $m CON #d/100 CENTAVOS")</f>
        <v>#VALUE!</v>
      </c>
      <c r="BI22" s="80">
        <f t="shared" si="31"/>
        <v>4042.94</v>
      </c>
      <c r="BJ22" s="37">
        <v>0</v>
      </c>
      <c r="BK22" s="37">
        <f t="shared" si="8"/>
        <v>0</v>
      </c>
      <c r="BL22" s="189">
        <v>31.459999999999997</v>
      </c>
      <c r="BM22" s="80">
        <f>+BJ22*'PRECIOS SEGUN ADJ. (FRONTERIZO)'!$B$11*'PRECIOS SEGUN ADJ. (FRONTERIZO)'!$C$11</f>
        <v>0</v>
      </c>
      <c r="BN22" s="80" t="e" vm="1">
        <f>+[4]!NumLetras(BM22,"PESO","PESOS DOMINICANOS","$EE $m CON #d/100 CENTAVOS")</f>
        <v>#VALUE!</v>
      </c>
      <c r="BO22" s="37">
        <v>29</v>
      </c>
      <c r="BP22" s="37">
        <f t="shared" si="9"/>
        <v>580</v>
      </c>
      <c r="BQ22" s="189">
        <v>65</v>
      </c>
      <c r="BR22" s="80">
        <f>+BO22*'PRECIOS SEGUN ADJ. (FRONTERIZO)'!$B$12*'PRECIOS SEGUN ADJ. (FRONTERIZO)'!$C$12</f>
        <v>37700</v>
      </c>
      <c r="BS22" s="80" t="e" vm="1">
        <f>+[4]!NumLetras(BR22,"PESO","PESOS DOMINICANOS","$EE $m CON #d/100 CENTAVOS")</f>
        <v>#VALUE!</v>
      </c>
      <c r="BT22" s="37">
        <v>0</v>
      </c>
      <c r="BU22" s="37">
        <f t="shared" si="10"/>
        <v>0</v>
      </c>
      <c r="BV22" s="189">
        <v>5.5</v>
      </c>
      <c r="BW22" s="80">
        <f>+BT22*'PRECIOS SEGUN ADJ. (FRONTERIZO)'!$B$13*'PRECIOS SEGUN ADJ. (FRONTERIZO)'!$C$13</f>
        <v>0</v>
      </c>
      <c r="BX22" s="80" t="e" vm="1">
        <f>+[4]!NumLetras(BW22,"PESO","PESOS DOMINICANOS","$EE $m CON #d/100 CENTAVOS")</f>
        <v>#VALUE!</v>
      </c>
      <c r="BY22" s="37">
        <v>626</v>
      </c>
      <c r="BZ22" s="37">
        <f t="shared" si="11"/>
        <v>12520</v>
      </c>
      <c r="CA22" s="189">
        <v>7.15</v>
      </c>
      <c r="CB22" s="80">
        <f>+BY22*'PRECIOS SEGUN ADJ. (FRONTERIZO)'!$B$14*'PRECIOS SEGUN ADJ. (FRONTERIZO)'!$C$14</f>
        <v>89518.000000000015</v>
      </c>
      <c r="CC22" s="80" t="e" vm="1">
        <f>+[4]!NumLetras(CB22,"PESO","PESOS DOMINICANOS","$EE $m CON #d/100 CENTAVOS")</f>
        <v>#VALUE!</v>
      </c>
      <c r="CD22" s="37">
        <v>1252</v>
      </c>
      <c r="CE22" s="37">
        <f t="shared" si="12"/>
        <v>25040</v>
      </c>
      <c r="CF22" s="189">
        <v>6.8400000000000007</v>
      </c>
      <c r="CG22" s="80">
        <f>+CD22*'PRECIOS SEGUN ADJ. (FRONTERIZO)'!$B$15*'PRECIOS SEGUN ADJ. (FRONTERIZO)'!$C$15</f>
        <v>171273.60000000001</v>
      </c>
      <c r="CH22" s="80" t="e" vm="1">
        <f>+[4]!NumLetras(CG22,"PESO","PESOS DOMINICANOS","$EE $m CON #d/100 CENTAVOS")</f>
        <v>#VALUE!</v>
      </c>
      <c r="CI22" s="37">
        <v>0</v>
      </c>
      <c r="CJ22" s="37">
        <f t="shared" si="13"/>
        <v>0</v>
      </c>
      <c r="CK22" s="189">
        <v>60</v>
      </c>
      <c r="CL22" s="80">
        <f>+CI22*'PRECIOS SEGUN ADJ. (FRONTERIZO)'!$B$16*'PRECIOS SEGUN ADJ. (FRONTERIZO)'!$C$16</f>
        <v>0</v>
      </c>
      <c r="CM22" s="80" t="e" vm="1">
        <f>+[4]!NumLetras(CL22,"PESO","PESOS DOMINICANOS","$EE $m CON #d/100 CENTAVOS")</f>
        <v>#VALUE!</v>
      </c>
      <c r="CN22" s="80">
        <f t="shared" si="32"/>
        <v>0</v>
      </c>
      <c r="CO22" s="37">
        <v>0</v>
      </c>
      <c r="CP22" s="37">
        <f t="shared" si="14"/>
        <v>0</v>
      </c>
      <c r="CQ22" s="189">
        <v>55.649999999999991</v>
      </c>
      <c r="CR22" s="80">
        <f>+CO22*'PRECIOS SEGUN ADJ. (FRONTERIZO)'!$B$17*'PRECIOS SEGUN ADJ. (FRONTERIZO)'!$C$17</f>
        <v>0</v>
      </c>
      <c r="CS22" s="80" t="e" vm="1">
        <f>+[4]!NumLetras(CR22,"PESO","PESOS DOMINICANOS","$EE $m CON #d/100 CENTAVOS")</f>
        <v>#VALUE!</v>
      </c>
      <c r="CT22" s="80">
        <f t="shared" si="33"/>
        <v>0</v>
      </c>
      <c r="CU22" s="37">
        <v>626</v>
      </c>
      <c r="CV22" s="37">
        <f t="shared" si="15"/>
        <v>12520</v>
      </c>
      <c r="CW22" s="189">
        <v>6.6</v>
      </c>
      <c r="CX22" s="80">
        <f>+CU22*'PRECIOS SEGUN ADJ. (FRONTERIZO)'!$B$18*'PRECIOS SEGUN ADJ. (FRONTERIZO)'!$C$18</f>
        <v>82631.999999999985</v>
      </c>
      <c r="CY22" s="80" t="e" vm="1">
        <f>+[4]!NumLetras(CX22,"PESO","PESOS DOMINICANOS","$EE $m CON #d/100 CENTAVOS")</f>
        <v>#VALUE!</v>
      </c>
      <c r="CZ22" s="37">
        <v>0</v>
      </c>
      <c r="DA22" s="37">
        <f t="shared" si="16"/>
        <v>0</v>
      </c>
      <c r="DB22" s="189">
        <v>65.75</v>
      </c>
      <c r="DC22" s="80">
        <f>+CZ22*'PRECIOS SEGUN ADJ. (FRONTERIZO)'!$B$19*'PRECIOS SEGUN ADJ. (FRONTERIZO)'!$C$19</f>
        <v>0</v>
      </c>
      <c r="DD22" s="80" t="e" vm="1">
        <f>+[4]!NumLetras(DC22,"PESO","PESOS DOMINICANOS","$EE $m CON #d/100 CENTAVOS")</f>
        <v>#VALUE!</v>
      </c>
      <c r="DE22" s="80">
        <f t="shared" si="34"/>
        <v>0</v>
      </c>
      <c r="DF22" s="37">
        <v>15</v>
      </c>
      <c r="DG22" s="37">
        <f t="shared" si="17"/>
        <v>300</v>
      </c>
      <c r="DH22" s="189">
        <v>82.59999999999998</v>
      </c>
      <c r="DI22" s="80">
        <f>+DF22*'PRECIOS SEGUN ADJ. (FRONTERIZO)'!$B$20*'PRECIOS SEGUN ADJ. (FRONTERIZO)'!$C$20</f>
        <v>24780</v>
      </c>
      <c r="DJ22" s="80" t="e" vm="1">
        <f>+[4]!NumLetras(DI22,"PESO","PESOS DOMINICANOS","$EE $m CON #d/100 CENTAVOS")</f>
        <v>#VALUE!</v>
      </c>
      <c r="DK22" s="80">
        <f t="shared" si="35"/>
        <v>4460.3999999999996</v>
      </c>
      <c r="DL22" s="37">
        <v>1252</v>
      </c>
      <c r="DM22" s="37">
        <f t="shared" si="18"/>
        <v>25040</v>
      </c>
      <c r="DN22" s="189">
        <v>22</v>
      </c>
      <c r="DO22" s="80">
        <f>+DL22*'PRECIOS SEGUN ADJ. (FRONTERIZO)'!$B$21*'PRECIOS SEGUN ADJ. (FRONTERIZO)'!$C$21</f>
        <v>550880</v>
      </c>
      <c r="DP22" s="80" t="e" vm="1">
        <f>+[4]!NumLetras(DO22,"PESO","PESOS DOMINICANOS","$EE $m CON #d/100 CENTAVOS")</f>
        <v>#VALUE!</v>
      </c>
      <c r="DQ22" s="37">
        <v>70</v>
      </c>
      <c r="DR22" s="37">
        <f t="shared" si="19"/>
        <v>1400</v>
      </c>
      <c r="DS22" s="189">
        <v>80.849999999999994</v>
      </c>
      <c r="DT22" s="80">
        <f>+DQ22*'PRECIOS SEGUN ADJ. (FRONTERIZO)'!$B$22*'PRECIOS SEGUN ADJ. (FRONTERIZO)'!$C$22</f>
        <v>113190</v>
      </c>
      <c r="DU22" s="80" t="e" vm="1">
        <f>+[4]!NumLetras(DT22,"PESO","PESOS DOMINICANOS","$EE $m CON #d/100 CENTAVOS")</f>
        <v>#VALUE!</v>
      </c>
      <c r="DV22" s="37">
        <v>33</v>
      </c>
      <c r="DW22" s="37">
        <f t="shared" si="20"/>
        <v>660</v>
      </c>
      <c r="DX22" s="189">
        <v>21.83</v>
      </c>
      <c r="DY22" s="80">
        <f>+DV22*'PRECIOS SEGUN ADJ. (FRONTERIZO)'!$B$23*'PRECIOS SEGUN ADJ. (FRONTERIZO)'!$C$23</f>
        <v>14407.8</v>
      </c>
      <c r="DZ22" s="80" t="e" vm="1">
        <f>+[4]!NumLetras(DY22,"PESO","PESOS DOMINICANOS","$EE $m CON #d/100 CENTAVOS")</f>
        <v>#VALUE!</v>
      </c>
      <c r="EA22" s="80">
        <f t="shared" si="36"/>
        <v>2593.4</v>
      </c>
      <c r="EB22" s="37">
        <v>98</v>
      </c>
      <c r="EC22" s="37">
        <f t="shared" si="21"/>
        <v>1960</v>
      </c>
      <c r="ED22" s="189">
        <v>33</v>
      </c>
      <c r="EE22" s="80">
        <f>+EB22*'PRECIOS SEGUN ADJ. (FRONTERIZO)'!$B$24*'PRECIOS SEGUN ADJ. (FRONTERIZO)'!$C$24</f>
        <v>64680</v>
      </c>
      <c r="EF22" s="80" t="e" vm="1">
        <f>+[4]!NumLetras(EE22,"PESO","PESOS DOMINICANOS","$EE $m CON #d/100 CENTAVOS")</f>
        <v>#VALUE!</v>
      </c>
      <c r="EG22" s="37">
        <v>0</v>
      </c>
      <c r="EH22" s="37">
        <f t="shared" si="22"/>
        <v>0</v>
      </c>
      <c r="EI22" s="189">
        <v>15.789999999999997</v>
      </c>
      <c r="EJ22" s="80">
        <f>+EG22*'PRECIOS SEGUN ADJ. (FRONTERIZO)'!$B$25*'PRECIOS SEGUN ADJ. (FRONTERIZO)'!$C$25</f>
        <v>0</v>
      </c>
      <c r="EK22" s="80" t="e" vm="1">
        <f>+[4]!NumLetras(EJ22,"PESO","PESOS DOMINICANOS","$EE $m CON #d/100 CENTAVOS")</f>
        <v>#VALUE!</v>
      </c>
      <c r="EL22" s="37">
        <v>0</v>
      </c>
      <c r="EM22" s="37">
        <f t="shared" si="23"/>
        <v>0</v>
      </c>
      <c r="EN22" s="189">
        <v>31.5</v>
      </c>
      <c r="EO22" s="80">
        <f>+EL22*'PRECIOS SEGUN ADJ. (FRONTERIZO)'!$B$26*'PRECIOS SEGUN ADJ. (FRONTERIZO)'!$C$26</f>
        <v>0</v>
      </c>
      <c r="EP22" s="80" t="e" vm="1">
        <f>+[4]!NumLetras(EO22,"PESO","PESOS DOMINICANOS","$EE $m CON #d/100 CENTAVOS")</f>
        <v>#VALUE!</v>
      </c>
      <c r="EQ22" s="80">
        <f t="shared" si="24"/>
        <v>1767372.0000000002</v>
      </c>
      <c r="ER22" s="80" t="e" vm="1">
        <f>+[4]!NumLetras(EQ22,"PESO","PESOS DOMINICANOS","$EE $m CON #d/100 CENTAVOS")</f>
        <v>#VALUE!</v>
      </c>
      <c r="ES22" s="80">
        <f t="shared" si="25"/>
        <v>92377.26999999999</v>
      </c>
      <c r="ET22" s="80" t="e" vm="1">
        <f>+[4]!NumLetras(ES22,"PESO","PESOS DOMINICANOS","$EE $m CON #d/100 CENTAVOS")</f>
        <v>#VALUE!</v>
      </c>
      <c r="EU22" s="80">
        <f t="shared" si="37"/>
        <v>1674994.7300000002</v>
      </c>
      <c r="EV22" s="80" t="e" vm="1">
        <f>+[4]!NumLetras(EU22,"PESO","PESOS DOMINICANOS","$EE $m CON #d/100 CENTAVOS")</f>
        <v>#VALUE!</v>
      </c>
      <c r="EW22" s="80">
        <f t="shared" si="38"/>
        <v>353474.4</v>
      </c>
      <c r="EX22" s="80" t="e" vm="1">
        <f>+[4]!NumLetras(EW22,"PESO","PESOS DOMINICANOS","$EE $m CON #d/100 CENTAVOS")</f>
        <v>#VALUE!</v>
      </c>
      <c r="EY22" s="80">
        <f t="shared" si="39"/>
        <v>17673.72</v>
      </c>
      <c r="EZ22" s="80" t="e" vm="1">
        <f>+[4]!NumLetras(EY22,"PESO","PESOS DOMINICANOS","$EE $m CON #d/100 CENTAVOS")</f>
        <v>#VALUE!</v>
      </c>
      <c r="FA22" s="80"/>
      <c r="FB22" s="80">
        <f t="shared" si="40"/>
        <v>1413897.6</v>
      </c>
      <c r="FC22" s="80" t="e" vm="1">
        <f>+[4]!NumLetras(FB22,"PESO","PESOS DOMINICANOS","$EE $m CON #d/100 CENTAVOS")</f>
        <v>#VALUE!</v>
      </c>
      <c r="FD22" s="37" t="str">
        <f>+VLOOKUP(D22,'FRONTERIZO XENIA'!F:G,2,0)</f>
        <v>F-32</v>
      </c>
    </row>
    <row r="23" spans="1:160">
      <c r="A23" s="37">
        <v>22</v>
      </c>
      <c r="B23" s="37">
        <v>22</v>
      </c>
      <c r="C23" s="26" t="s">
        <v>1973</v>
      </c>
      <c r="D23" s="37">
        <v>131149227</v>
      </c>
      <c r="E23" s="37">
        <f>+VLOOKUP(D23,'INFORMACION DE PROVEEDORES'!C:I,2,0)</f>
        <v>131149227</v>
      </c>
      <c r="F23" s="26" t="str">
        <f>+VLOOKUP(D23,'INFORMACION DE PROVEEDORES'!C:J,4,0)</f>
        <v>NIÑO GONZALEZ ALCANTARA</v>
      </c>
      <c r="G23" s="37" t="str">
        <f>+VLOOKUP(D23,'INFORMACION DE PROVEEDORES'!C:K,5,0)</f>
        <v>001-0085445-4</v>
      </c>
      <c r="H23" s="26" t="str">
        <f>+VLOOKUP(D23,'INFORMACION DE PROVEEDORES'!C:L,7,0)</f>
        <v xml:space="preserve">CALLE PROYECTO NO. 5, EL CACIQUE, TAMAYO, BAHORUCO </v>
      </c>
      <c r="I23" s="37" t="str">
        <f>+VLOOKUP(D23,'INFORMACION DE PROVEEDORES'!C:M,3,0)</f>
        <v xml:space="preserve"> JURÍDICA</v>
      </c>
      <c r="J23" s="37">
        <v>1</v>
      </c>
      <c r="K23" s="37">
        <v>307</v>
      </c>
      <c r="L23" s="37">
        <v>55</v>
      </c>
      <c r="M23" s="37">
        <f t="shared" si="26"/>
        <v>1100</v>
      </c>
      <c r="N23" s="189">
        <v>69.81</v>
      </c>
      <c r="O23" s="80">
        <f>+L23*'PRECIOS SEGUN ADJ. (FRONTERIZO)'!$B$2*'PRECIOS SEGUN ADJ. (FRONTERIZO)'!$C$2</f>
        <v>76791</v>
      </c>
      <c r="P23" s="80" t="e" vm="1">
        <f>+[4]!NumLetras(O23,"PESO","PESOS DOMINICANOS","$EE $m CON #d/100 CENTAVOS")</f>
        <v>#VALUE!</v>
      </c>
      <c r="Q23" s="80">
        <f t="shared" si="27"/>
        <v>12286.56</v>
      </c>
      <c r="R23" s="37">
        <v>14</v>
      </c>
      <c r="S23" s="37">
        <f t="shared" si="0"/>
        <v>280</v>
      </c>
      <c r="T23" s="189">
        <v>31.5</v>
      </c>
      <c r="U23" s="80">
        <f>+R23*'PRECIOS SEGUN ADJ. (FRONTERIZO)'!$B$3*'PRECIOS SEGUN ADJ. (FRONTERIZO)'!$C$3</f>
        <v>8820</v>
      </c>
      <c r="V23" s="80" t="e" vm="1">
        <f>+[4]!NumLetras(U23,"PESO","PESOS DOMINICANOS","$EE $m CON #d/100 CENTAVOS")</f>
        <v>#VALUE!</v>
      </c>
      <c r="W23" s="37">
        <v>0</v>
      </c>
      <c r="X23" s="37">
        <f t="shared" si="1"/>
        <v>0</v>
      </c>
      <c r="Y23" s="189">
        <v>25.2</v>
      </c>
      <c r="Z23" s="80">
        <f>+W23*'PRECIOS SEGUN ADJ. (FRONTERIZO)'!$B$4*'PRECIOS SEGUN ADJ. (FRONTERIZO)'!$C$4</f>
        <v>0</v>
      </c>
      <c r="AA23" s="80" t="e" vm="1">
        <f>+[4]!NumLetras(Z23,"PESO","PESOS DOMINICANOS","$EE $m CON #d/100 CENTAVOS")</f>
        <v>#VALUE!</v>
      </c>
      <c r="AB23" s="37">
        <v>93</v>
      </c>
      <c r="AC23" s="37">
        <f t="shared" si="2"/>
        <v>1860</v>
      </c>
      <c r="AD23" s="189">
        <v>87.91</v>
      </c>
      <c r="AE23" s="80">
        <f>+AB23*'PRECIOS SEGUN ADJ. (FRONTERIZO)'!$B$5*'PRECIOS SEGUN ADJ. (FRONTERIZO)'!$C$5</f>
        <v>163512.6</v>
      </c>
      <c r="AF23" s="80" t="e" vm="1">
        <f>+[4]!NumLetras(AE23,"PESO","PESOS DOMINICANOS","$EE $m CON #d/100 CENTAVOS")</f>
        <v>#VALUE!</v>
      </c>
      <c r="AG23" s="80">
        <f t="shared" si="28"/>
        <v>29432.27</v>
      </c>
      <c r="AH23" s="37">
        <v>113</v>
      </c>
      <c r="AI23" s="37">
        <f t="shared" si="3"/>
        <v>2260</v>
      </c>
      <c r="AJ23" s="189">
        <v>53.95000000000001</v>
      </c>
      <c r="AK23" s="80">
        <f>+AH23*'PRECIOS SEGUN ADJ. (FRONTERIZO)'!$B$6*'PRECIOS SEGUN ADJ. (FRONTERIZO)'!$C$6</f>
        <v>121927</v>
      </c>
      <c r="AL23" s="80" t="e" vm="1">
        <f>+[4]!NumLetras(AK23,"PESO","PESOS DOMINICANOS","$EE $m CON #d/100 CENTAVOS")</f>
        <v>#VALUE!</v>
      </c>
      <c r="AM23" s="37">
        <v>14</v>
      </c>
      <c r="AN23" s="37">
        <f t="shared" si="4"/>
        <v>280</v>
      </c>
      <c r="AO23" s="189">
        <v>25.04</v>
      </c>
      <c r="AP23" s="80">
        <f>+AM23*'PRECIOS SEGUN ADJ. (FRONTERIZO)'!$B$7*'PRECIOS SEGUN ADJ. (FRONTERIZO)'!$C$7</f>
        <v>7011.2</v>
      </c>
      <c r="AQ23" s="80" t="e" vm="1">
        <f>+[4]!NumLetras(AP23,"PESO","PESOS DOMINICANOS","$EE $m CON #d/100 CENTAVOS")</f>
        <v>#VALUE!</v>
      </c>
      <c r="AR23" s="80">
        <f t="shared" si="29"/>
        <v>1121.79</v>
      </c>
      <c r="AS23" s="37">
        <v>34</v>
      </c>
      <c r="AT23" s="37">
        <f t="shared" si="5"/>
        <v>680</v>
      </c>
      <c r="AU23" s="189">
        <v>290.85000000000002</v>
      </c>
      <c r="AV23" s="80">
        <f>+AS23*'PRECIOS SEGUN ADJ. (FRONTERIZO)'!$B$8*'PRECIOS SEGUN ADJ. (FRONTERIZO)'!$C$8</f>
        <v>197778.00000000003</v>
      </c>
      <c r="AW23" s="80" t="e" vm="1">
        <f>+[4]!NumLetras(AV23,"PESO","PESOS DOMINICANOS","$EE $m CON #d/100 CENTAVOS")</f>
        <v>#VALUE!</v>
      </c>
      <c r="AX23" s="80">
        <f t="shared" si="30"/>
        <v>35600.04</v>
      </c>
      <c r="AY23" s="37">
        <v>0</v>
      </c>
      <c r="AZ23" s="37">
        <f t="shared" si="6"/>
        <v>0</v>
      </c>
      <c r="BA23" s="189">
        <v>18.899999999999999</v>
      </c>
      <c r="BB23" s="80">
        <f>+AY23*'PRECIOS SEGUN ADJ. (FRONTERIZO)'!$B$9*'PRECIOS SEGUN ADJ. (FRONTERIZO)'!$C$9</f>
        <v>0</v>
      </c>
      <c r="BC23" s="80" t="e" vm="1">
        <f>+[4]!NumLetras(BB23,"PESO","PESOS DOMINICANOS","$EE $m CON #d/100 CENTAVOS")</f>
        <v>#VALUE!</v>
      </c>
      <c r="BD23" s="37">
        <v>7</v>
      </c>
      <c r="BE23" s="37">
        <f t="shared" si="7"/>
        <v>140</v>
      </c>
      <c r="BF23" s="189">
        <v>140.38</v>
      </c>
      <c r="BG23" s="80">
        <f>+BD23*'PRECIOS SEGUN ADJ. (FRONTERIZO)'!$B$10*'PRECIOS SEGUN ADJ. (FRONTERIZO)'!$C$10</f>
        <v>19653.2</v>
      </c>
      <c r="BH23" s="80" t="e" vm="1">
        <f>+[4]!NumLetras(BG23,"PESO","PESOS DOMINICANOS","$EE $m CON #d/100 CENTAVOS")</f>
        <v>#VALUE!</v>
      </c>
      <c r="BI23" s="80">
        <f t="shared" si="31"/>
        <v>3537.58</v>
      </c>
      <c r="BJ23" s="37">
        <v>0</v>
      </c>
      <c r="BK23" s="37">
        <f t="shared" si="8"/>
        <v>0</v>
      </c>
      <c r="BL23" s="189">
        <v>31.459999999999997</v>
      </c>
      <c r="BM23" s="80">
        <f>+BJ23*'PRECIOS SEGUN ADJ. (FRONTERIZO)'!$B$11*'PRECIOS SEGUN ADJ. (FRONTERIZO)'!$C$11</f>
        <v>0</v>
      </c>
      <c r="BN23" s="80" t="e" vm="1">
        <f>+[4]!NumLetras(BM23,"PESO","PESOS DOMINICANOS","$EE $m CON #d/100 CENTAVOS")</f>
        <v>#VALUE!</v>
      </c>
      <c r="BO23" s="37">
        <v>28</v>
      </c>
      <c r="BP23" s="37">
        <f t="shared" si="9"/>
        <v>560</v>
      </c>
      <c r="BQ23" s="189">
        <v>65</v>
      </c>
      <c r="BR23" s="80">
        <f>+BO23*'PRECIOS SEGUN ADJ. (FRONTERIZO)'!$B$12*'PRECIOS SEGUN ADJ. (FRONTERIZO)'!$C$12</f>
        <v>36400</v>
      </c>
      <c r="BS23" s="80" t="e" vm="1">
        <f>+[4]!NumLetras(BR23,"PESO","PESOS DOMINICANOS","$EE $m CON #d/100 CENTAVOS")</f>
        <v>#VALUE!</v>
      </c>
      <c r="BT23" s="37">
        <v>0</v>
      </c>
      <c r="BU23" s="37">
        <f t="shared" si="10"/>
        <v>0</v>
      </c>
      <c r="BV23" s="189">
        <v>5.5</v>
      </c>
      <c r="BW23" s="80">
        <f>+BT23*'PRECIOS SEGUN ADJ. (FRONTERIZO)'!$B$13*'PRECIOS SEGUN ADJ. (FRONTERIZO)'!$C$13</f>
        <v>0</v>
      </c>
      <c r="BX23" s="80" t="e" vm="1">
        <f>+[4]!NumLetras(BW23,"PESO","PESOS DOMINICANOS","$EE $m CON #d/100 CENTAVOS")</f>
        <v>#VALUE!</v>
      </c>
      <c r="BY23" s="37">
        <v>614</v>
      </c>
      <c r="BZ23" s="37">
        <f t="shared" si="11"/>
        <v>12280</v>
      </c>
      <c r="CA23" s="189">
        <v>7.15</v>
      </c>
      <c r="CB23" s="80">
        <f>+BY23*'PRECIOS SEGUN ADJ. (FRONTERIZO)'!$B$14*'PRECIOS SEGUN ADJ. (FRONTERIZO)'!$C$14</f>
        <v>87802</v>
      </c>
      <c r="CC23" s="80" t="e" vm="1">
        <f>+[4]!NumLetras(CB23,"PESO","PESOS DOMINICANOS","$EE $m CON #d/100 CENTAVOS")</f>
        <v>#VALUE!</v>
      </c>
      <c r="CD23" s="37">
        <v>1228</v>
      </c>
      <c r="CE23" s="37">
        <f t="shared" si="12"/>
        <v>24560</v>
      </c>
      <c r="CF23" s="189">
        <v>6.8400000000000007</v>
      </c>
      <c r="CG23" s="80">
        <f>+CD23*'PRECIOS SEGUN ADJ. (FRONTERIZO)'!$B$15*'PRECIOS SEGUN ADJ. (FRONTERIZO)'!$C$15</f>
        <v>167990.40000000002</v>
      </c>
      <c r="CH23" s="80" t="e" vm="1">
        <f>+[4]!NumLetras(CG23,"PESO","PESOS DOMINICANOS","$EE $m CON #d/100 CENTAVOS")</f>
        <v>#VALUE!</v>
      </c>
      <c r="CI23" s="37">
        <v>0</v>
      </c>
      <c r="CJ23" s="37">
        <f t="shared" si="13"/>
        <v>0</v>
      </c>
      <c r="CK23" s="189">
        <v>60</v>
      </c>
      <c r="CL23" s="80">
        <f>+CI23*'PRECIOS SEGUN ADJ. (FRONTERIZO)'!$B$16*'PRECIOS SEGUN ADJ. (FRONTERIZO)'!$C$16</f>
        <v>0</v>
      </c>
      <c r="CM23" s="80" t="e" vm="1">
        <f>+[4]!NumLetras(CL23,"PESO","PESOS DOMINICANOS","$EE $m CON #d/100 CENTAVOS")</f>
        <v>#VALUE!</v>
      </c>
      <c r="CN23" s="80">
        <f t="shared" si="32"/>
        <v>0</v>
      </c>
      <c r="CO23" s="37">
        <v>0</v>
      </c>
      <c r="CP23" s="37">
        <f t="shared" si="14"/>
        <v>0</v>
      </c>
      <c r="CQ23" s="189">
        <v>55.649999999999991</v>
      </c>
      <c r="CR23" s="80">
        <f>+CO23*'PRECIOS SEGUN ADJ. (FRONTERIZO)'!$B$17*'PRECIOS SEGUN ADJ. (FRONTERIZO)'!$C$17</f>
        <v>0</v>
      </c>
      <c r="CS23" s="80" t="e" vm="1">
        <f>+[4]!NumLetras(CR23,"PESO","PESOS DOMINICANOS","$EE $m CON #d/100 CENTAVOS")</f>
        <v>#VALUE!</v>
      </c>
      <c r="CT23" s="80">
        <f t="shared" si="33"/>
        <v>0</v>
      </c>
      <c r="CU23" s="37">
        <v>614</v>
      </c>
      <c r="CV23" s="37">
        <f t="shared" si="15"/>
        <v>12280</v>
      </c>
      <c r="CW23" s="189">
        <v>6.6</v>
      </c>
      <c r="CX23" s="80">
        <f>+CU23*'PRECIOS SEGUN ADJ. (FRONTERIZO)'!$B$18*'PRECIOS SEGUN ADJ. (FRONTERIZO)'!$C$18</f>
        <v>81048</v>
      </c>
      <c r="CY23" s="80" t="e" vm="1">
        <f>+[4]!NumLetras(CX23,"PESO","PESOS DOMINICANOS","$EE $m CON #d/100 CENTAVOS")</f>
        <v>#VALUE!</v>
      </c>
      <c r="CZ23" s="37">
        <v>0</v>
      </c>
      <c r="DA23" s="37">
        <f t="shared" si="16"/>
        <v>0</v>
      </c>
      <c r="DB23" s="189">
        <v>65.75</v>
      </c>
      <c r="DC23" s="80">
        <f>+CZ23*'PRECIOS SEGUN ADJ. (FRONTERIZO)'!$B$19*'PRECIOS SEGUN ADJ. (FRONTERIZO)'!$C$19</f>
        <v>0</v>
      </c>
      <c r="DD23" s="80" t="e" vm="1">
        <f>+[4]!NumLetras(DC23,"PESO","PESOS DOMINICANOS","$EE $m CON #d/100 CENTAVOS")</f>
        <v>#VALUE!</v>
      </c>
      <c r="DE23" s="80">
        <f t="shared" si="34"/>
        <v>0</v>
      </c>
      <c r="DF23" s="37">
        <v>14</v>
      </c>
      <c r="DG23" s="37">
        <f t="shared" si="17"/>
        <v>280</v>
      </c>
      <c r="DH23" s="189">
        <v>82.59999999999998</v>
      </c>
      <c r="DI23" s="80">
        <f>+DF23*'PRECIOS SEGUN ADJ. (FRONTERIZO)'!$B$20*'PRECIOS SEGUN ADJ. (FRONTERIZO)'!$C$20</f>
        <v>23127.999999999996</v>
      </c>
      <c r="DJ23" s="80" t="e" vm="1">
        <f>+[4]!NumLetras(DI23,"PESO","PESOS DOMINICANOS","$EE $m CON #d/100 CENTAVOS")</f>
        <v>#VALUE!</v>
      </c>
      <c r="DK23" s="80">
        <f t="shared" si="35"/>
        <v>4163.04</v>
      </c>
      <c r="DL23" s="37">
        <v>1228</v>
      </c>
      <c r="DM23" s="37">
        <f t="shared" si="18"/>
        <v>24560</v>
      </c>
      <c r="DN23" s="189">
        <v>22</v>
      </c>
      <c r="DO23" s="80">
        <f>+DL23*'PRECIOS SEGUN ADJ. (FRONTERIZO)'!$B$21*'PRECIOS SEGUN ADJ. (FRONTERIZO)'!$C$21</f>
        <v>540320</v>
      </c>
      <c r="DP23" s="80" t="e" vm="1">
        <f>+[4]!NumLetras(DO23,"PESO","PESOS DOMINICANOS","$EE $m CON #d/100 CENTAVOS")</f>
        <v>#VALUE!</v>
      </c>
      <c r="DQ23" s="37">
        <v>68</v>
      </c>
      <c r="DR23" s="37">
        <f t="shared" si="19"/>
        <v>1360</v>
      </c>
      <c r="DS23" s="189">
        <v>80.849999999999994</v>
      </c>
      <c r="DT23" s="80">
        <f>+DQ23*'PRECIOS SEGUN ADJ. (FRONTERIZO)'!$B$22*'PRECIOS SEGUN ADJ. (FRONTERIZO)'!$C$22</f>
        <v>109955.99999999999</v>
      </c>
      <c r="DU23" s="80" t="e" vm="1">
        <f>+[4]!NumLetras(DT23,"PESO","PESOS DOMINICANOS","$EE $m CON #d/100 CENTAVOS")</f>
        <v>#VALUE!</v>
      </c>
      <c r="DV23" s="37">
        <v>31</v>
      </c>
      <c r="DW23" s="37">
        <f t="shared" si="20"/>
        <v>620</v>
      </c>
      <c r="DX23" s="189">
        <v>21.83</v>
      </c>
      <c r="DY23" s="80">
        <f>+DV23*'PRECIOS SEGUN ADJ. (FRONTERIZO)'!$B$23*'PRECIOS SEGUN ADJ. (FRONTERIZO)'!$C$23</f>
        <v>13534.599999999999</v>
      </c>
      <c r="DZ23" s="80" t="e" vm="1">
        <f>+[4]!NumLetras(DY23,"PESO","PESOS DOMINICANOS","$EE $m CON #d/100 CENTAVOS")</f>
        <v>#VALUE!</v>
      </c>
      <c r="EA23" s="80">
        <f t="shared" si="36"/>
        <v>2436.23</v>
      </c>
      <c r="EB23" s="37">
        <v>95</v>
      </c>
      <c r="EC23" s="37">
        <f t="shared" si="21"/>
        <v>1900</v>
      </c>
      <c r="ED23" s="189">
        <v>33</v>
      </c>
      <c r="EE23" s="80">
        <f>+EB23*'PRECIOS SEGUN ADJ. (FRONTERIZO)'!$B$24*'PRECIOS SEGUN ADJ. (FRONTERIZO)'!$C$24</f>
        <v>62700</v>
      </c>
      <c r="EF23" s="80" t="e" vm="1">
        <f>+[4]!NumLetras(EE23,"PESO","PESOS DOMINICANOS","$EE $m CON #d/100 CENTAVOS")</f>
        <v>#VALUE!</v>
      </c>
      <c r="EG23" s="37">
        <v>0</v>
      </c>
      <c r="EH23" s="37">
        <f t="shared" si="22"/>
        <v>0</v>
      </c>
      <c r="EI23" s="189">
        <v>15.789999999999997</v>
      </c>
      <c r="EJ23" s="80">
        <f>+EG23*'PRECIOS SEGUN ADJ. (FRONTERIZO)'!$B$25*'PRECIOS SEGUN ADJ. (FRONTERIZO)'!$C$25</f>
        <v>0</v>
      </c>
      <c r="EK23" s="80" t="e" vm="1">
        <f>+[4]!NumLetras(EJ23,"PESO","PESOS DOMINICANOS","$EE $m CON #d/100 CENTAVOS")</f>
        <v>#VALUE!</v>
      </c>
      <c r="EL23" s="37">
        <v>0</v>
      </c>
      <c r="EM23" s="37">
        <f t="shared" si="23"/>
        <v>0</v>
      </c>
      <c r="EN23" s="189">
        <v>31.5</v>
      </c>
      <c r="EO23" s="80">
        <f>+EL23*'PRECIOS SEGUN ADJ. (FRONTERIZO)'!$B$26*'PRECIOS SEGUN ADJ. (FRONTERIZO)'!$C$26</f>
        <v>0</v>
      </c>
      <c r="EP23" s="80" t="e" vm="1">
        <f>+[4]!NumLetras(EO23,"PESO","PESOS DOMINICANOS","$EE $m CON #d/100 CENTAVOS")</f>
        <v>#VALUE!</v>
      </c>
      <c r="EQ23" s="80">
        <f t="shared" si="24"/>
        <v>1718372</v>
      </c>
      <c r="ER23" s="80" t="e" vm="1">
        <f>+[4]!NumLetras(EQ23,"PESO","PESOS DOMINICANOS","$EE $m CON #d/100 CENTAVOS")</f>
        <v>#VALUE!</v>
      </c>
      <c r="ES23" s="80">
        <f t="shared" si="25"/>
        <v>88577.51</v>
      </c>
      <c r="ET23" s="80" t="e" vm="1">
        <f>+[4]!NumLetras(ES23,"PESO","PESOS DOMINICANOS","$EE $m CON #d/100 CENTAVOS")</f>
        <v>#VALUE!</v>
      </c>
      <c r="EU23" s="80">
        <f t="shared" si="37"/>
        <v>1629794.49</v>
      </c>
      <c r="EV23" s="80" t="e" vm="1">
        <f>+[4]!NumLetras(EU23,"PESO","PESOS DOMINICANOS","$EE $m CON #d/100 CENTAVOS")</f>
        <v>#VALUE!</v>
      </c>
      <c r="EW23" s="80">
        <f t="shared" si="38"/>
        <v>343674.4</v>
      </c>
      <c r="EX23" s="80" t="e" vm="1">
        <f>+[4]!NumLetras(EW23,"PESO","PESOS DOMINICANOS","$EE $m CON #d/100 CENTAVOS")</f>
        <v>#VALUE!</v>
      </c>
      <c r="EY23" s="80">
        <f t="shared" si="39"/>
        <v>17183.72</v>
      </c>
      <c r="EZ23" s="80" t="e" vm="1">
        <f>+[4]!NumLetras(EY23,"PESO","PESOS DOMINICANOS","$EE $m CON #d/100 CENTAVOS")</f>
        <v>#VALUE!</v>
      </c>
      <c r="FA23" s="80"/>
      <c r="FB23" s="80">
        <f t="shared" si="40"/>
        <v>1374697.6</v>
      </c>
      <c r="FC23" s="80" t="e" vm="1">
        <f>+[4]!NumLetras(FB23,"PESO","PESOS DOMINICANOS","$EE $m CON #d/100 CENTAVOS")</f>
        <v>#VALUE!</v>
      </c>
      <c r="FD23" s="37" t="str">
        <f>+VLOOKUP(D23,'FRONTERIZO XENIA'!F:G,2,0)</f>
        <v>F-27</v>
      </c>
    </row>
    <row r="24" spans="1:160">
      <c r="A24" s="37">
        <v>23</v>
      </c>
      <c r="B24" s="37">
        <v>23</v>
      </c>
      <c r="C24" s="26" t="s">
        <v>1988</v>
      </c>
      <c r="D24" s="37">
        <v>131740952</v>
      </c>
      <c r="E24" s="37">
        <f>+VLOOKUP(D24,'INFORMACION DE PROVEEDORES'!C:I,2,0)</f>
        <v>131740952</v>
      </c>
      <c r="F24" s="26" t="str">
        <f>+VLOOKUP(D24,'INFORMACION DE PROVEEDORES'!C:J,4,0)</f>
        <v>VICTORIA MASSIEL MAZZITELLI PEREZ</v>
      </c>
      <c r="G24" s="37" t="str">
        <f>+VLOOKUP(D24,'INFORMACION DE PROVEEDORES'!C:K,5,0)</f>
        <v>010-0119590-6</v>
      </c>
      <c r="H24" s="26" t="str">
        <f>+VLOOKUP(D24,'INFORMACION DE PROVEEDORES'!C:L,7,0)</f>
        <v xml:space="preserve">CALLE 10 DE MARZO, @65, TAMAYO, SAN CRISTOBAL </v>
      </c>
      <c r="I24" s="37" t="str">
        <f>+VLOOKUP(D24,'INFORMACION DE PROVEEDORES'!C:M,3,0)</f>
        <v xml:space="preserve"> JURÍDICA</v>
      </c>
      <c r="J24" s="37">
        <v>10</v>
      </c>
      <c r="K24" s="37">
        <v>435</v>
      </c>
      <c r="L24" s="37">
        <v>88</v>
      </c>
      <c r="M24" s="37">
        <f t="shared" si="26"/>
        <v>1760</v>
      </c>
      <c r="N24" s="189">
        <v>69.81</v>
      </c>
      <c r="O24" s="80">
        <f>+L24*'PRECIOS SEGUN ADJ. (FRONTERIZO)'!$B$2*'PRECIOS SEGUN ADJ. (FRONTERIZO)'!$C$2</f>
        <v>122865.60000000001</v>
      </c>
      <c r="P24" s="80" t="e" vm="1">
        <f>+[4]!NumLetras(O24,"PESO","PESOS DOMINICANOS","$EE $m CON #d/100 CENTAVOS")</f>
        <v>#VALUE!</v>
      </c>
      <c r="Q24" s="80">
        <f t="shared" si="27"/>
        <v>19658.5</v>
      </c>
      <c r="R24" s="37">
        <v>26</v>
      </c>
      <c r="S24" s="37">
        <f t="shared" si="0"/>
        <v>520</v>
      </c>
      <c r="T24" s="189">
        <v>31.5</v>
      </c>
      <c r="U24" s="80">
        <f>+R24*'PRECIOS SEGUN ADJ. (FRONTERIZO)'!$B$3*'PRECIOS SEGUN ADJ. (FRONTERIZO)'!$C$3</f>
        <v>16380</v>
      </c>
      <c r="V24" s="80" t="e" vm="1">
        <f>+[4]!NumLetras(U24,"PESO","PESOS DOMINICANOS","$EE $m CON #d/100 CENTAVOS")</f>
        <v>#VALUE!</v>
      </c>
      <c r="W24" s="37">
        <v>27</v>
      </c>
      <c r="X24" s="37">
        <f t="shared" si="1"/>
        <v>540</v>
      </c>
      <c r="Y24" s="189">
        <v>25.2</v>
      </c>
      <c r="Z24" s="80">
        <f>+W24*'PRECIOS SEGUN ADJ. (FRONTERIZO)'!$B$4*'PRECIOS SEGUN ADJ. (FRONTERIZO)'!$C$4</f>
        <v>13608</v>
      </c>
      <c r="AA24" s="80" t="e" vm="1">
        <f>+[4]!NumLetras(Z24,"PESO","PESOS DOMINICANOS","$EE $m CON #d/100 CENTAVOS")</f>
        <v>#VALUE!</v>
      </c>
      <c r="AB24" s="37">
        <v>142</v>
      </c>
      <c r="AC24" s="37">
        <f t="shared" si="2"/>
        <v>2840</v>
      </c>
      <c r="AD24" s="189">
        <v>87.91</v>
      </c>
      <c r="AE24" s="80">
        <f>+AB24*'PRECIOS SEGUN ADJ. (FRONTERIZO)'!$B$5*'PRECIOS SEGUN ADJ. (FRONTERIZO)'!$C$5</f>
        <v>249664.4</v>
      </c>
      <c r="AF24" s="80" t="e" vm="1">
        <f>+[4]!NumLetras(AE24,"PESO","PESOS DOMINICANOS","$EE $m CON #d/100 CENTAVOS")</f>
        <v>#VALUE!</v>
      </c>
      <c r="AG24" s="80">
        <f t="shared" si="28"/>
        <v>44939.59</v>
      </c>
      <c r="AH24" s="37">
        <v>154</v>
      </c>
      <c r="AI24" s="37">
        <f t="shared" si="3"/>
        <v>3080</v>
      </c>
      <c r="AJ24" s="189">
        <v>53.95000000000001</v>
      </c>
      <c r="AK24" s="80">
        <f>+AH24*'PRECIOS SEGUN ADJ. (FRONTERIZO)'!$B$6*'PRECIOS SEGUN ADJ. (FRONTERIZO)'!$C$6</f>
        <v>166166.00000000003</v>
      </c>
      <c r="AL24" s="80" t="e" vm="1">
        <f>+[4]!NumLetras(AK24,"PESO","PESOS DOMINICANOS","$EE $m CON #d/100 CENTAVOS")</f>
        <v>#VALUE!</v>
      </c>
      <c r="AM24" s="37">
        <v>22</v>
      </c>
      <c r="AN24" s="37">
        <f t="shared" si="4"/>
        <v>440</v>
      </c>
      <c r="AO24" s="189">
        <v>25.04</v>
      </c>
      <c r="AP24" s="80">
        <f>+AM24*'PRECIOS SEGUN ADJ. (FRONTERIZO)'!$B$7*'PRECIOS SEGUN ADJ. (FRONTERIZO)'!$C$7</f>
        <v>11017.6</v>
      </c>
      <c r="AQ24" s="80" t="e" vm="1">
        <f>+[4]!NumLetras(AP24,"PESO","PESOS DOMINICANOS","$EE $m CON #d/100 CENTAVOS")</f>
        <v>#VALUE!</v>
      </c>
      <c r="AR24" s="80">
        <f t="shared" si="29"/>
        <v>1762.82</v>
      </c>
      <c r="AS24" s="37">
        <v>53</v>
      </c>
      <c r="AT24" s="37">
        <f t="shared" si="5"/>
        <v>1060</v>
      </c>
      <c r="AU24" s="189">
        <v>290.85000000000002</v>
      </c>
      <c r="AV24" s="80">
        <f>+AS24*'PRECIOS SEGUN ADJ. (FRONTERIZO)'!$B$8*'PRECIOS SEGUN ADJ. (FRONTERIZO)'!$C$8</f>
        <v>308301</v>
      </c>
      <c r="AW24" s="80" t="e" vm="1">
        <f>+[4]!NumLetras(AV24,"PESO","PESOS DOMINICANOS","$EE $m CON #d/100 CENTAVOS")</f>
        <v>#VALUE!</v>
      </c>
      <c r="AX24" s="80">
        <f t="shared" si="30"/>
        <v>55494.18</v>
      </c>
      <c r="AY24" s="37">
        <v>3</v>
      </c>
      <c r="AZ24" s="37">
        <f t="shared" si="6"/>
        <v>60</v>
      </c>
      <c r="BA24" s="189">
        <v>18.899999999999999</v>
      </c>
      <c r="BB24" s="80">
        <f>+AY24*'PRECIOS SEGUN ADJ. (FRONTERIZO)'!$B$9*'PRECIOS SEGUN ADJ. (FRONTERIZO)'!$C$9</f>
        <v>1134</v>
      </c>
      <c r="BC24" s="80" t="e" vm="1">
        <f>+[4]!NumLetras(BB24,"PESO","PESOS DOMINICANOS","$EE $m CON #d/100 CENTAVOS")</f>
        <v>#VALUE!</v>
      </c>
      <c r="BD24" s="37">
        <v>14</v>
      </c>
      <c r="BE24" s="37">
        <f t="shared" si="7"/>
        <v>280</v>
      </c>
      <c r="BF24" s="189">
        <v>140.38</v>
      </c>
      <c r="BG24" s="80">
        <f>+BD24*'PRECIOS SEGUN ADJ. (FRONTERIZO)'!$B$10*'PRECIOS SEGUN ADJ. (FRONTERIZO)'!$C$10</f>
        <v>39306.400000000001</v>
      </c>
      <c r="BH24" s="80" t="e" vm="1">
        <f>+[4]!NumLetras(BG24,"PESO","PESOS DOMINICANOS","$EE $m CON #d/100 CENTAVOS")</f>
        <v>#VALUE!</v>
      </c>
      <c r="BI24" s="80">
        <f t="shared" si="31"/>
        <v>7075.15</v>
      </c>
      <c r="BJ24" s="37">
        <v>9</v>
      </c>
      <c r="BK24" s="37">
        <f t="shared" si="8"/>
        <v>180</v>
      </c>
      <c r="BL24" s="189">
        <v>31.459999999999997</v>
      </c>
      <c r="BM24" s="80">
        <f>+BJ24*'PRECIOS SEGUN ADJ. (FRONTERIZO)'!$B$11*'PRECIOS SEGUN ADJ. (FRONTERIZO)'!$C$11</f>
        <v>5662.7999999999993</v>
      </c>
      <c r="BN24" s="80" t="e" vm="1">
        <f>+[4]!NumLetras(BM24,"PESO","PESOS DOMINICANOS","$EE $m CON #d/100 CENTAVOS")</f>
        <v>#VALUE!</v>
      </c>
      <c r="BO24" s="37">
        <v>44</v>
      </c>
      <c r="BP24" s="37">
        <f t="shared" si="9"/>
        <v>880</v>
      </c>
      <c r="BQ24" s="189">
        <v>65</v>
      </c>
      <c r="BR24" s="80">
        <f>+BO24*'PRECIOS SEGUN ADJ. (FRONTERIZO)'!$B$12*'PRECIOS SEGUN ADJ. (FRONTERIZO)'!$C$12</f>
        <v>57200</v>
      </c>
      <c r="BS24" s="80" t="e" vm="1">
        <f>+[4]!NumLetras(BR24,"PESO","PESOS DOMINICANOS","$EE $m CON #d/100 CENTAVOS")</f>
        <v>#VALUE!</v>
      </c>
      <c r="BT24" s="37">
        <v>240</v>
      </c>
      <c r="BU24" s="37">
        <f t="shared" si="10"/>
        <v>4800</v>
      </c>
      <c r="BV24" s="189">
        <v>5.5</v>
      </c>
      <c r="BW24" s="80">
        <f>+BT24*'PRECIOS SEGUN ADJ. (FRONTERIZO)'!$B$13*'PRECIOS SEGUN ADJ. (FRONTERIZO)'!$C$13</f>
        <v>26400</v>
      </c>
      <c r="BX24" s="80" t="e" vm="1">
        <f>+[4]!NumLetras(BW24,"PESO","PESOS DOMINICANOS","$EE $m CON #d/100 CENTAVOS")</f>
        <v>#VALUE!</v>
      </c>
      <c r="BY24" s="37">
        <v>822</v>
      </c>
      <c r="BZ24" s="37">
        <f t="shared" si="11"/>
        <v>16440</v>
      </c>
      <c r="CA24" s="189">
        <v>7.15</v>
      </c>
      <c r="CB24" s="80">
        <f>+BY24*'PRECIOS SEGUN ADJ. (FRONTERIZO)'!$B$14*'PRECIOS SEGUN ADJ. (FRONTERIZO)'!$C$14</f>
        <v>117546</v>
      </c>
      <c r="CC24" s="80" t="e" vm="1">
        <f>+[4]!NumLetras(CB24,"PESO","PESOS DOMINICANOS","$EE $m CON #d/100 CENTAVOS")</f>
        <v>#VALUE!</v>
      </c>
      <c r="CD24" s="37">
        <v>1644</v>
      </c>
      <c r="CE24" s="37">
        <f t="shared" si="12"/>
        <v>32880</v>
      </c>
      <c r="CF24" s="189">
        <v>6.8400000000000007</v>
      </c>
      <c r="CG24" s="80">
        <f>+CD24*'PRECIOS SEGUN ADJ. (FRONTERIZO)'!$B$15*'PRECIOS SEGUN ADJ. (FRONTERIZO)'!$C$15</f>
        <v>224899.19999999998</v>
      </c>
      <c r="CH24" s="80" t="e" vm="1">
        <f>+[4]!NumLetras(CG24,"PESO","PESOS DOMINICANOS","$EE $m CON #d/100 CENTAVOS")</f>
        <v>#VALUE!</v>
      </c>
      <c r="CI24" s="37">
        <v>12</v>
      </c>
      <c r="CJ24" s="37">
        <f t="shared" si="13"/>
        <v>240</v>
      </c>
      <c r="CK24" s="189">
        <v>60</v>
      </c>
      <c r="CL24" s="80">
        <f>+CI24*'PRECIOS SEGUN ADJ. (FRONTERIZO)'!$B$16*'PRECIOS SEGUN ADJ. (FRONTERIZO)'!$C$16</f>
        <v>14400</v>
      </c>
      <c r="CM24" s="80" t="e" vm="1">
        <f>+[4]!NumLetras(CL24,"PESO","PESOS DOMINICANOS","$EE $m CON #d/100 CENTAVOS")</f>
        <v>#VALUE!</v>
      </c>
      <c r="CN24" s="80">
        <f t="shared" si="32"/>
        <v>2592</v>
      </c>
      <c r="CO24" s="37">
        <v>6</v>
      </c>
      <c r="CP24" s="37">
        <f t="shared" si="14"/>
        <v>120</v>
      </c>
      <c r="CQ24" s="189">
        <v>55.649999999999991</v>
      </c>
      <c r="CR24" s="80">
        <f>+CO24*'PRECIOS SEGUN ADJ. (FRONTERIZO)'!$B$17*'PRECIOS SEGUN ADJ. (FRONTERIZO)'!$C$17</f>
        <v>6678</v>
      </c>
      <c r="CS24" s="80" t="e" vm="1">
        <f>+[4]!NumLetras(CR24,"PESO","PESOS DOMINICANOS","$EE $m CON #d/100 CENTAVOS")</f>
        <v>#VALUE!</v>
      </c>
      <c r="CT24" s="80">
        <f t="shared" si="33"/>
        <v>1202.04</v>
      </c>
      <c r="CU24" s="37">
        <v>918</v>
      </c>
      <c r="CV24" s="37">
        <f t="shared" si="15"/>
        <v>18360</v>
      </c>
      <c r="CW24" s="189">
        <v>6.6</v>
      </c>
      <c r="CX24" s="80">
        <f>+CU24*'PRECIOS SEGUN ADJ. (FRONTERIZO)'!$B$18*'PRECIOS SEGUN ADJ. (FRONTERIZO)'!$C$18</f>
        <v>121175.99999999999</v>
      </c>
      <c r="CY24" s="80" t="e" vm="1">
        <f>+[4]!NumLetras(CX24,"PESO","PESOS DOMINICANOS","$EE $m CON #d/100 CENTAVOS")</f>
        <v>#VALUE!</v>
      </c>
      <c r="CZ24" s="37">
        <v>7</v>
      </c>
      <c r="DA24" s="37">
        <f t="shared" si="16"/>
        <v>140</v>
      </c>
      <c r="DB24" s="189">
        <v>65.75</v>
      </c>
      <c r="DC24" s="80">
        <f>+CZ24*'PRECIOS SEGUN ADJ. (FRONTERIZO)'!$B$19*'PRECIOS SEGUN ADJ. (FRONTERIZO)'!$C$19</f>
        <v>9205</v>
      </c>
      <c r="DD24" s="80" t="e" vm="1">
        <f>+[4]!NumLetras(DC24,"PESO","PESOS DOMINICANOS","$EE $m CON #d/100 CENTAVOS")</f>
        <v>#VALUE!</v>
      </c>
      <c r="DE24" s="80">
        <f t="shared" si="34"/>
        <v>1656.9</v>
      </c>
      <c r="DF24" s="37">
        <v>22</v>
      </c>
      <c r="DG24" s="37">
        <f t="shared" si="17"/>
        <v>440</v>
      </c>
      <c r="DH24" s="189">
        <v>82.59999999999998</v>
      </c>
      <c r="DI24" s="80">
        <f>+DF24*'PRECIOS SEGUN ADJ. (FRONTERIZO)'!$B$20*'PRECIOS SEGUN ADJ. (FRONTERIZO)'!$C$20</f>
        <v>36344</v>
      </c>
      <c r="DJ24" s="80" t="e" vm="1">
        <f>+[4]!NumLetras(DI24,"PESO","PESOS DOMINICANOS","$EE $m CON #d/100 CENTAVOS")</f>
        <v>#VALUE!</v>
      </c>
      <c r="DK24" s="80">
        <f t="shared" si="35"/>
        <v>6541.92</v>
      </c>
      <c r="DL24" s="37">
        <v>1644</v>
      </c>
      <c r="DM24" s="37">
        <f t="shared" si="18"/>
        <v>32880</v>
      </c>
      <c r="DN24" s="189">
        <v>22</v>
      </c>
      <c r="DO24" s="80">
        <f>+DL24*'PRECIOS SEGUN ADJ. (FRONTERIZO)'!$B$21*'PRECIOS SEGUN ADJ. (FRONTERIZO)'!$C$21</f>
        <v>723360</v>
      </c>
      <c r="DP24" s="80" t="e" vm="1">
        <f>+[4]!NumLetras(DO24,"PESO","PESOS DOMINICANOS","$EE $m CON #d/100 CENTAVOS")</f>
        <v>#VALUE!</v>
      </c>
      <c r="DQ24" s="37">
        <v>101</v>
      </c>
      <c r="DR24" s="37">
        <f t="shared" si="19"/>
        <v>2020</v>
      </c>
      <c r="DS24" s="189">
        <v>80.849999999999994</v>
      </c>
      <c r="DT24" s="80">
        <f>+DQ24*'PRECIOS SEGUN ADJ. (FRONTERIZO)'!$B$22*'PRECIOS SEGUN ADJ. (FRONTERIZO)'!$C$22</f>
        <v>163317</v>
      </c>
      <c r="DU24" s="80" t="e" vm="1">
        <f>+[4]!NumLetras(DT24,"PESO","PESOS DOMINICANOS","$EE $m CON #d/100 CENTAVOS")</f>
        <v>#VALUE!</v>
      </c>
      <c r="DV24" s="37">
        <v>48</v>
      </c>
      <c r="DW24" s="37">
        <f t="shared" si="20"/>
        <v>960</v>
      </c>
      <c r="DX24" s="189">
        <v>21.83</v>
      </c>
      <c r="DY24" s="80">
        <f>+DV24*'PRECIOS SEGUN ADJ. (FRONTERIZO)'!$B$23*'PRECIOS SEGUN ADJ. (FRONTERIZO)'!$C$23</f>
        <v>20956.8</v>
      </c>
      <c r="DZ24" s="80" t="e" vm="1">
        <f>+[4]!NumLetras(DY24,"PESO","PESOS DOMINICANOS","$EE $m CON #d/100 CENTAVOS")</f>
        <v>#VALUE!</v>
      </c>
      <c r="EA24" s="80">
        <f t="shared" si="36"/>
        <v>3772.22</v>
      </c>
      <c r="EB24" s="37">
        <v>134</v>
      </c>
      <c r="EC24" s="37">
        <f t="shared" si="21"/>
        <v>2680</v>
      </c>
      <c r="ED24" s="189">
        <v>33</v>
      </c>
      <c r="EE24" s="80">
        <f>+EB24*'PRECIOS SEGUN ADJ. (FRONTERIZO)'!$B$24*'PRECIOS SEGUN ADJ. (FRONTERIZO)'!$C$24</f>
        <v>88440</v>
      </c>
      <c r="EF24" s="80" t="e" vm="1">
        <f>+[4]!NumLetras(EE24,"PESO","PESOS DOMINICANOS","$EE $m CON #d/100 CENTAVOS")</f>
        <v>#VALUE!</v>
      </c>
      <c r="EG24" s="37">
        <v>3</v>
      </c>
      <c r="EH24" s="37">
        <f t="shared" si="22"/>
        <v>60</v>
      </c>
      <c r="EI24" s="189">
        <v>15.789999999999997</v>
      </c>
      <c r="EJ24" s="80">
        <f>+EG24*'PRECIOS SEGUN ADJ. (FRONTERIZO)'!$B$25*'PRECIOS SEGUN ADJ. (FRONTERIZO)'!$C$25</f>
        <v>947.4</v>
      </c>
      <c r="EK24" s="80" t="e" vm="1">
        <f>+[4]!NumLetras(EJ24,"PESO","PESOS DOMINICANOS","$EE $m CON #d/100 CENTAVOS")</f>
        <v>#VALUE!</v>
      </c>
      <c r="EL24" s="37">
        <v>3</v>
      </c>
      <c r="EM24" s="37">
        <f t="shared" si="23"/>
        <v>60</v>
      </c>
      <c r="EN24" s="189">
        <v>31.5</v>
      </c>
      <c r="EO24" s="80">
        <f>+EL24*'PRECIOS SEGUN ADJ. (FRONTERIZO)'!$B$26*'PRECIOS SEGUN ADJ. (FRONTERIZO)'!$C$26</f>
        <v>1890</v>
      </c>
      <c r="EP24" s="80" t="e" vm="1">
        <f>+[4]!NumLetras(EO24,"PESO","PESOS DOMINICANOS","$EE $m CON #d/100 CENTAVOS")</f>
        <v>#VALUE!</v>
      </c>
      <c r="EQ24" s="80">
        <f t="shared" si="24"/>
        <v>2546865.1999999997</v>
      </c>
      <c r="ER24" s="80" t="e" vm="1">
        <f>+[4]!NumLetras(EQ24,"PESO","PESOS DOMINICANOS","$EE $m CON #d/100 CENTAVOS")</f>
        <v>#VALUE!</v>
      </c>
      <c r="ES24" s="80">
        <f t="shared" si="25"/>
        <v>144695.32</v>
      </c>
      <c r="ET24" s="80" t="e" vm="1">
        <f>+[4]!NumLetras(ES24,"PESO","PESOS DOMINICANOS","$EE $m CON #d/100 CENTAVOS")</f>
        <v>#VALUE!</v>
      </c>
      <c r="EU24" s="80">
        <f t="shared" si="37"/>
        <v>2402169.88</v>
      </c>
      <c r="EV24" s="80" t="e" vm="1">
        <f>+[4]!NumLetras(EU24,"PESO","PESOS DOMINICANOS","$EE $m CON #d/100 CENTAVOS")</f>
        <v>#VALUE!</v>
      </c>
      <c r="EW24" s="80">
        <f t="shared" si="38"/>
        <v>509373.04</v>
      </c>
      <c r="EX24" s="80" t="e" vm="1">
        <f>+[4]!NumLetras(EW24,"PESO","PESOS DOMINICANOS","$EE $m CON #d/100 CENTAVOS")</f>
        <v>#VALUE!</v>
      </c>
      <c r="EY24" s="80">
        <f t="shared" si="39"/>
        <v>25468.65</v>
      </c>
      <c r="EZ24" s="80" t="e" vm="1">
        <f>+[4]!NumLetras(EY24,"PESO","PESOS DOMINICANOS","$EE $m CON #d/100 CENTAVOS")</f>
        <v>#VALUE!</v>
      </c>
      <c r="FA24" s="80"/>
      <c r="FB24" s="80">
        <f t="shared" si="40"/>
        <v>2037492.1599999997</v>
      </c>
      <c r="FC24" s="80" t="e" vm="1">
        <f>+[4]!NumLetras(FB24,"PESO","PESOS DOMINICANOS","$EE $m CON #d/100 CENTAVOS")</f>
        <v>#VALUE!</v>
      </c>
      <c r="FD24" s="37" t="str">
        <f>+VLOOKUP(D24,'FRONTERIZO XENIA'!F:G,2,0)</f>
        <v>F-25</v>
      </c>
    </row>
    <row r="25" spans="1:160">
      <c r="A25" s="37">
        <v>24</v>
      </c>
      <c r="B25" s="37">
        <v>24</v>
      </c>
      <c r="C25" s="26" t="s">
        <v>2010</v>
      </c>
      <c r="D25" s="37">
        <v>132237269</v>
      </c>
      <c r="E25" s="37">
        <f>+VLOOKUP(D25,'INFORMACION DE PROVEEDORES'!C:I,2,0)</f>
        <v>132237269</v>
      </c>
      <c r="F25" s="26" t="str">
        <f>+VLOOKUP(D25,'INFORMACION DE PROVEEDORES'!C:J,4,0)</f>
        <v>BERTA MEJA</v>
      </c>
      <c r="G25" s="37" t="str">
        <f>+VLOOKUP(D25,'INFORMACION DE PROVEEDORES'!C:K,5,0)</f>
        <v>022-0025277-9</v>
      </c>
      <c r="H25" s="26" t="str">
        <f>+VLOOKUP(D25,'INFORMACION DE PROVEEDORES'!C:L,7,0)</f>
        <v xml:space="preserve">CALLE 2 DE FEBRERO, NO. 30, MERCADO  NEIBA, BAHORUCO </v>
      </c>
      <c r="I25" s="37" t="str">
        <f>+VLOOKUP(D25,'INFORMACION DE PROVEEDORES'!C:M,3,0)</f>
        <v xml:space="preserve"> JURÍDICA</v>
      </c>
      <c r="J25" s="37">
        <v>1</v>
      </c>
      <c r="K25" s="37">
        <v>679</v>
      </c>
      <c r="L25" s="37">
        <v>120</v>
      </c>
      <c r="M25" s="37">
        <f t="shared" si="26"/>
        <v>2400</v>
      </c>
      <c r="N25" s="189">
        <v>69.81</v>
      </c>
      <c r="O25" s="80">
        <f>+L25*'PRECIOS SEGUN ADJ. (FRONTERIZO)'!$B$2*'PRECIOS SEGUN ADJ. (FRONTERIZO)'!$C$2</f>
        <v>167544</v>
      </c>
      <c r="P25" s="80" t="e" vm="1">
        <f>+[4]!NumLetras(O25,"PESO","PESOS DOMINICANOS","$EE $m CON #d/100 CENTAVOS")</f>
        <v>#VALUE!</v>
      </c>
      <c r="Q25" s="80">
        <f t="shared" si="27"/>
        <v>26807.040000000001</v>
      </c>
      <c r="R25" s="37">
        <v>30</v>
      </c>
      <c r="S25" s="37">
        <f t="shared" si="0"/>
        <v>600</v>
      </c>
      <c r="T25" s="189">
        <v>31.5</v>
      </c>
      <c r="U25" s="80">
        <f>+R25*'PRECIOS SEGUN ADJ. (FRONTERIZO)'!$B$3*'PRECIOS SEGUN ADJ. (FRONTERIZO)'!$C$3</f>
        <v>18900</v>
      </c>
      <c r="V25" s="80" t="e" vm="1">
        <f>+[4]!NumLetras(U25,"PESO","PESOS DOMINICANOS","$EE $m CON #d/100 CENTAVOS")</f>
        <v>#VALUE!</v>
      </c>
      <c r="W25" s="37">
        <v>0</v>
      </c>
      <c r="X25" s="37">
        <f t="shared" si="1"/>
        <v>0</v>
      </c>
      <c r="Y25" s="189">
        <v>25.2</v>
      </c>
      <c r="Z25" s="80">
        <f>+W25*'PRECIOS SEGUN ADJ. (FRONTERIZO)'!$B$4*'PRECIOS SEGUN ADJ. (FRONTERIZO)'!$C$4</f>
        <v>0</v>
      </c>
      <c r="AA25" s="80" t="e" vm="1">
        <f>+[4]!NumLetras(Z25,"PESO","PESOS DOMINICANOS","$EE $m CON #d/100 CENTAVOS")</f>
        <v>#VALUE!</v>
      </c>
      <c r="AB25" s="37">
        <v>206</v>
      </c>
      <c r="AC25" s="37">
        <f t="shared" si="2"/>
        <v>4120</v>
      </c>
      <c r="AD25" s="189">
        <v>87.91</v>
      </c>
      <c r="AE25" s="80">
        <f>+AB25*'PRECIOS SEGUN ADJ. (FRONTERIZO)'!$B$5*'PRECIOS SEGUN ADJ. (FRONTERIZO)'!$C$5</f>
        <v>362189.19999999995</v>
      </c>
      <c r="AF25" s="80" t="e" vm="1">
        <f>+[4]!NumLetras(AE25,"PESO","PESOS DOMINICANOS","$EE $m CON #d/100 CENTAVOS")</f>
        <v>#VALUE!</v>
      </c>
      <c r="AG25" s="80">
        <f t="shared" si="28"/>
        <v>65194.06</v>
      </c>
      <c r="AH25" s="37">
        <v>249</v>
      </c>
      <c r="AI25" s="37">
        <f t="shared" si="3"/>
        <v>4980</v>
      </c>
      <c r="AJ25" s="189">
        <v>53.95000000000001</v>
      </c>
      <c r="AK25" s="80">
        <f>+AH25*'PRECIOS SEGUN ADJ. (FRONTERIZO)'!$B$6*'PRECIOS SEGUN ADJ. (FRONTERIZO)'!$C$6</f>
        <v>268671</v>
      </c>
      <c r="AL25" s="80" t="e" vm="1">
        <f>+[4]!NumLetras(AK25,"PESO","PESOS DOMINICANOS","$EE $m CON #d/100 CENTAVOS")</f>
        <v>#VALUE!</v>
      </c>
      <c r="AM25" s="37">
        <v>30</v>
      </c>
      <c r="AN25" s="37">
        <f t="shared" si="4"/>
        <v>600</v>
      </c>
      <c r="AO25" s="189">
        <v>25.04</v>
      </c>
      <c r="AP25" s="80">
        <f>+AM25*'PRECIOS SEGUN ADJ. (FRONTERIZO)'!$B$7*'PRECIOS SEGUN ADJ. (FRONTERIZO)'!$C$7</f>
        <v>15023.999999999998</v>
      </c>
      <c r="AQ25" s="80" t="e" vm="1">
        <f>+[4]!NumLetras(AP25,"PESO","PESOS DOMINICANOS","$EE $m CON #d/100 CENTAVOS")</f>
        <v>#VALUE!</v>
      </c>
      <c r="AR25" s="80">
        <f t="shared" si="29"/>
        <v>2403.84</v>
      </c>
      <c r="AS25" s="37">
        <v>75</v>
      </c>
      <c r="AT25" s="37">
        <f t="shared" si="5"/>
        <v>1500</v>
      </c>
      <c r="AU25" s="189">
        <v>290.85000000000002</v>
      </c>
      <c r="AV25" s="80">
        <f>+AS25*'PRECIOS SEGUN ADJ. (FRONTERIZO)'!$B$8*'PRECIOS SEGUN ADJ. (FRONTERIZO)'!$C$8</f>
        <v>436275</v>
      </c>
      <c r="AW25" s="80" t="e" vm="1">
        <f>+[4]!NumLetras(AV25,"PESO","PESOS DOMINICANOS","$EE $m CON #d/100 CENTAVOS")</f>
        <v>#VALUE!</v>
      </c>
      <c r="AX25" s="80">
        <f t="shared" si="30"/>
        <v>78529.5</v>
      </c>
      <c r="AY25" s="37">
        <v>0</v>
      </c>
      <c r="AZ25" s="37">
        <f t="shared" si="6"/>
        <v>0</v>
      </c>
      <c r="BA25" s="189">
        <v>18.899999999999999</v>
      </c>
      <c r="BB25" s="80">
        <f>+AY25*'PRECIOS SEGUN ADJ. (FRONTERIZO)'!$B$9*'PRECIOS SEGUN ADJ. (FRONTERIZO)'!$C$9</f>
        <v>0</v>
      </c>
      <c r="BC25" s="80" t="e" vm="1">
        <f>+[4]!NumLetras(BB25,"PESO","PESOS DOMINICANOS","$EE $m CON #d/100 CENTAVOS")</f>
        <v>#VALUE!</v>
      </c>
      <c r="BD25" s="37">
        <v>15</v>
      </c>
      <c r="BE25" s="37">
        <f t="shared" si="7"/>
        <v>300</v>
      </c>
      <c r="BF25" s="189">
        <v>140.38</v>
      </c>
      <c r="BG25" s="80">
        <f>+BD25*'PRECIOS SEGUN ADJ. (FRONTERIZO)'!$B$10*'PRECIOS SEGUN ADJ. (FRONTERIZO)'!$C$10</f>
        <v>42114</v>
      </c>
      <c r="BH25" s="80" t="e" vm="1">
        <f>+[4]!NumLetras(BG25,"PESO","PESOS DOMINICANOS","$EE $m CON #d/100 CENTAVOS")</f>
        <v>#VALUE!</v>
      </c>
      <c r="BI25" s="80">
        <f t="shared" si="31"/>
        <v>7580.52</v>
      </c>
      <c r="BJ25" s="37">
        <v>0</v>
      </c>
      <c r="BK25" s="37">
        <f t="shared" si="8"/>
        <v>0</v>
      </c>
      <c r="BL25" s="189">
        <v>31.459999999999997</v>
      </c>
      <c r="BM25" s="80">
        <f>+BJ25*'PRECIOS SEGUN ADJ. (FRONTERIZO)'!$B$11*'PRECIOS SEGUN ADJ. (FRONTERIZO)'!$C$11</f>
        <v>0</v>
      </c>
      <c r="BN25" s="80" t="e" vm="1">
        <f>+[4]!NumLetras(BM25,"PESO","PESOS DOMINICANOS","$EE $m CON #d/100 CENTAVOS")</f>
        <v>#VALUE!</v>
      </c>
      <c r="BO25" s="37">
        <v>60</v>
      </c>
      <c r="BP25" s="37">
        <f t="shared" si="9"/>
        <v>1200</v>
      </c>
      <c r="BQ25" s="189">
        <v>65</v>
      </c>
      <c r="BR25" s="80">
        <f>+BO25*'PRECIOS SEGUN ADJ. (FRONTERIZO)'!$B$12*'PRECIOS SEGUN ADJ. (FRONTERIZO)'!$C$12</f>
        <v>78000</v>
      </c>
      <c r="BS25" s="80" t="e" vm="1">
        <f>+[4]!NumLetras(BR25,"PESO","PESOS DOMINICANOS","$EE $m CON #d/100 CENTAVOS")</f>
        <v>#VALUE!</v>
      </c>
      <c r="BT25" s="37">
        <v>0</v>
      </c>
      <c r="BU25" s="37">
        <f t="shared" si="10"/>
        <v>0</v>
      </c>
      <c r="BV25" s="189">
        <v>5.5</v>
      </c>
      <c r="BW25" s="80">
        <f>+BT25*'PRECIOS SEGUN ADJ. (FRONTERIZO)'!$B$13*'PRECIOS SEGUN ADJ. (FRONTERIZO)'!$C$13</f>
        <v>0</v>
      </c>
      <c r="BX25" s="80" t="e" vm="1">
        <f>+[4]!NumLetras(BW25,"PESO","PESOS DOMINICANOS","$EE $m CON #d/100 CENTAVOS")</f>
        <v>#VALUE!</v>
      </c>
      <c r="BY25" s="37">
        <v>1358</v>
      </c>
      <c r="BZ25" s="37">
        <f t="shared" si="11"/>
        <v>27160</v>
      </c>
      <c r="CA25" s="189">
        <v>7.15</v>
      </c>
      <c r="CB25" s="80">
        <f>+BY25*'PRECIOS SEGUN ADJ. (FRONTERIZO)'!$B$14*'PRECIOS SEGUN ADJ. (FRONTERIZO)'!$C$14</f>
        <v>194194</v>
      </c>
      <c r="CC25" s="80" t="e" vm="1">
        <f>+[4]!NumLetras(CB25,"PESO","PESOS DOMINICANOS","$EE $m CON #d/100 CENTAVOS")</f>
        <v>#VALUE!</v>
      </c>
      <c r="CD25" s="37">
        <v>2716</v>
      </c>
      <c r="CE25" s="37">
        <f t="shared" si="12"/>
        <v>54320</v>
      </c>
      <c r="CF25" s="189">
        <v>6.8400000000000007</v>
      </c>
      <c r="CG25" s="80">
        <f>+CD25*'PRECIOS SEGUN ADJ. (FRONTERIZO)'!$B$15*'PRECIOS SEGUN ADJ. (FRONTERIZO)'!$C$15</f>
        <v>371548.8</v>
      </c>
      <c r="CH25" s="80" t="e" vm="1">
        <f>+[4]!NumLetras(CG25,"PESO","PESOS DOMINICANOS","$EE $m CON #d/100 CENTAVOS")</f>
        <v>#VALUE!</v>
      </c>
      <c r="CI25" s="37">
        <v>0</v>
      </c>
      <c r="CJ25" s="37">
        <f t="shared" si="13"/>
        <v>0</v>
      </c>
      <c r="CK25" s="189">
        <v>60</v>
      </c>
      <c r="CL25" s="80">
        <f>+CI25*'PRECIOS SEGUN ADJ. (FRONTERIZO)'!$B$16*'PRECIOS SEGUN ADJ. (FRONTERIZO)'!$C$16</f>
        <v>0</v>
      </c>
      <c r="CM25" s="80" t="e" vm="1">
        <f>+[4]!NumLetras(CL25,"PESO","PESOS DOMINICANOS","$EE $m CON #d/100 CENTAVOS")</f>
        <v>#VALUE!</v>
      </c>
      <c r="CN25" s="80">
        <f t="shared" si="32"/>
        <v>0</v>
      </c>
      <c r="CO25" s="37">
        <v>0</v>
      </c>
      <c r="CP25" s="37">
        <f t="shared" si="14"/>
        <v>0</v>
      </c>
      <c r="CQ25" s="189">
        <v>55.649999999999991</v>
      </c>
      <c r="CR25" s="80">
        <f>+CO25*'PRECIOS SEGUN ADJ. (FRONTERIZO)'!$B$17*'PRECIOS SEGUN ADJ. (FRONTERIZO)'!$C$17</f>
        <v>0</v>
      </c>
      <c r="CS25" s="80" t="e" vm="1">
        <f>+[4]!NumLetras(CR25,"PESO","PESOS DOMINICANOS","$EE $m CON #d/100 CENTAVOS")</f>
        <v>#VALUE!</v>
      </c>
      <c r="CT25" s="80">
        <f t="shared" si="33"/>
        <v>0</v>
      </c>
      <c r="CU25" s="37">
        <v>1358</v>
      </c>
      <c r="CV25" s="37">
        <f t="shared" si="15"/>
        <v>27160</v>
      </c>
      <c r="CW25" s="189">
        <v>6.6</v>
      </c>
      <c r="CX25" s="80">
        <f>+CU25*'PRECIOS SEGUN ADJ. (FRONTERIZO)'!$B$18*'PRECIOS SEGUN ADJ. (FRONTERIZO)'!$C$18</f>
        <v>179256</v>
      </c>
      <c r="CY25" s="80" t="e" vm="1">
        <f>+[4]!NumLetras(CX25,"PESO","PESOS DOMINICANOS","$EE $m CON #d/100 CENTAVOS")</f>
        <v>#VALUE!</v>
      </c>
      <c r="CZ25" s="37">
        <v>0</v>
      </c>
      <c r="DA25" s="37">
        <f t="shared" si="16"/>
        <v>0</v>
      </c>
      <c r="DB25" s="189">
        <v>65.75</v>
      </c>
      <c r="DC25" s="80">
        <f>+CZ25*'PRECIOS SEGUN ADJ. (FRONTERIZO)'!$B$19*'PRECIOS SEGUN ADJ. (FRONTERIZO)'!$C$19</f>
        <v>0</v>
      </c>
      <c r="DD25" s="80" t="e" vm="1">
        <f>+[4]!NumLetras(DC25,"PESO","PESOS DOMINICANOS","$EE $m CON #d/100 CENTAVOS")</f>
        <v>#VALUE!</v>
      </c>
      <c r="DE25" s="80">
        <f t="shared" si="34"/>
        <v>0</v>
      </c>
      <c r="DF25" s="37">
        <v>30</v>
      </c>
      <c r="DG25" s="37">
        <f t="shared" si="17"/>
        <v>600</v>
      </c>
      <c r="DH25" s="189">
        <v>82.59999999999998</v>
      </c>
      <c r="DI25" s="80">
        <f>+DF25*'PRECIOS SEGUN ADJ. (FRONTERIZO)'!$B$20*'PRECIOS SEGUN ADJ. (FRONTERIZO)'!$C$20</f>
        <v>49560</v>
      </c>
      <c r="DJ25" s="80" t="e" vm="1">
        <f>+[4]!NumLetras(DI25,"PESO","PESOS DOMINICANOS","$EE $m CON #d/100 CENTAVOS")</f>
        <v>#VALUE!</v>
      </c>
      <c r="DK25" s="80">
        <f t="shared" si="35"/>
        <v>8920.7999999999993</v>
      </c>
      <c r="DL25" s="37">
        <v>2716</v>
      </c>
      <c r="DM25" s="37">
        <f t="shared" si="18"/>
        <v>54320</v>
      </c>
      <c r="DN25" s="189">
        <v>22</v>
      </c>
      <c r="DO25" s="80">
        <f>+DL25*'PRECIOS SEGUN ADJ. (FRONTERIZO)'!$B$21*'PRECIOS SEGUN ADJ. (FRONTERIZO)'!$C$21</f>
        <v>1195040</v>
      </c>
      <c r="DP25" s="80" t="e" vm="1">
        <f>+[4]!NumLetras(DO25,"PESO","PESOS DOMINICANOS","$EE $m CON #d/100 CENTAVOS")</f>
        <v>#VALUE!</v>
      </c>
      <c r="DQ25" s="37">
        <v>150</v>
      </c>
      <c r="DR25" s="37">
        <f t="shared" si="19"/>
        <v>3000</v>
      </c>
      <c r="DS25" s="189">
        <v>80.849999999999994</v>
      </c>
      <c r="DT25" s="80">
        <f>+DQ25*'PRECIOS SEGUN ADJ. (FRONTERIZO)'!$B$22*'PRECIOS SEGUN ADJ. (FRONTERIZO)'!$C$22</f>
        <v>242550</v>
      </c>
      <c r="DU25" s="80" t="e" vm="1">
        <f>+[4]!NumLetras(DT25,"PESO","PESOS DOMINICANOS","$EE $m CON #d/100 CENTAVOS")</f>
        <v>#VALUE!</v>
      </c>
      <c r="DV25" s="37">
        <v>67</v>
      </c>
      <c r="DW25" s="37">
        <f t="shared" si="20"/>
        <v>1340</v>
      </c>
      <c r="DX25" s="189">
        <v>21.83</v>
      </c>
      <c r="DY25" s="80">
        <f>+DV25*'PRECIOS SEGUN ADJ. (FRONTERIZO)'!$B$23*'PRECIOS SEGUN ADJ. (FRONTERIZO)'!$C$23</f>
        <v>29252.199999999997</v>
      </c>
      <c r="DZ25" s="80" t="e" vm="1">
        <f>+[4]!NumLetras(DY25,"PESO","PESOS DOMINICANOS","$EE $m CON #d/100 CENTAVOS")</f>
        <v>#VALUE!</v>
      </c>
      <c r="EA25" s="80">
        <f t="shared" si="36"/>
        <v>5265.4</v>
      </c>
      <c r="EB25" s="37">
        <v>210</v>
      </c>
      <c r="EC25" s="37">
        <f t="shared" si="21"/>
        <v>4200</v>
      </c>
      <c r="ED25" s="189">
        <v>33</v>
      </c>
      <c r="EE25" s="80">
        <f>+EB25*'PRECIOS SEGUN ADJ. (FRONTERIZO)'!$B$24*'PRECIOS SEGUN ADJ. (FRONTERIZO)'!$C$24</f>
        <v>138600</v>
      </c>
      <c r="EF25" s="80" t="e" vm="1">
        <f>+[4]!NumLetras(EE25,"PESO","PESOS DOMINICANOS","$EE $m CON #d/100 CENTAVOS")</f>
        <v>#VALUE!</v>
      </c>
      <c r="EG25" s="37">
        <v>0</v>
      </c>
      <c r="EH25" s="37">
        <f t="shared" si="22"/>
        <v>0</v>
      </c>
      <c r="EI25" s="189">
        <v>15.789999999999997</v>
      </c>
      <c r="EJ25" s="80">
        <f>+EG25*'PRECIOS SEGUN ADJ. (FRONTERIZO)'!$B$25*'PRECIOS SEGUN ADJ. (FRONTERIZO)'!$C$25</f>
        <v>0</v>
      </c>
      <c r="EK25" s="80" t="e" vm="1">
        <f>+[4]!NumLetras(EJ25,"PESO","PESOS DOMINICANOS","$EE $m CON #d/100 CENTAVOS")</f>
        <v>#VALUE!</v>
      </c>
      <c r="EL25" s="37">
        <v>0</v>
      </c>
      <c r="EM25" s="37">
        <f t="shared" si="23"/>
        <v>0</v>
      </c>
      <c r="EN25" s="189">
        <v>31.5</v>
      </c>
      <c r="EO25" s="80">
        <f>+EL25*'PRECIOS SEGUN ADJ. (FRONTERIZO)'!$B$26*'PRECIOS SEGUN ADJ. (FRONTERIZO)'!$C$26</f>
        <v>0</v>
      </c>
      <c r="EP25" s="80" t="e" vm="1">
        <f>+[4]!NumLetras(EO25,"PESO","PESOS DOMINICANOS","$EE $m CON #d/100 CENTAVOS")</f>
        <v>#VALUE!</v>
      </c>
      <c r="EQ25" s="80">
        <f t="shared" si="24"/>
        <v>3788718.2</v>
      </c>
      <c r="ER25" s="80" t="e" vm="1">
        <f>+[4]!NumLetras(EQ25,"PESO","PESOS DOMINICANOS","$EE $m CON #d/100 CENTAVOS")</f>
        <v>#VALUE!</v>
      </c>
      <c r="ES25" s="80">
        <f t="shared" si="25"/>
        <v>194701.15999999997</v>
      </c>
      <c r="ET25" s="80" t="e" vm="1">
        <f>+[4]!NumLetras(ES25,"PESO","PESOS DOMINICANOS","$EE $m CON #d/100 CENTAVOS")</f>
        <v>#VALUE!</v>
      </c>
      <c r="EU25" s="80">
        <f t="shared" si="37"/>
        <v>3594017.04</v>
      </c>
      <c r="EV25" s="80" t="e" vm="1">
        <f>+[4]!NumLetras(EU25,"PESO","PESOS DOMINICANOS","$EE $m CON #d/100 CENTAVOS")</f>
        <v>#VALUE!</v>
      </c>
      <c r="EW25" s="80">
        <f t="shared" si="38"/>
        <v>757743.64</v>
      </c>
      <c r="EX25" s="80" t="e" vm="1">
        <f>+[4]!NumLetras(EW25,"PESO","PESOS DOMINICANOS","$EE $m CON #d/100 CENTAVOS")</f>
        <v>#VALUE!</v>
      </c>
      <c r="EY25" s="80">
        <f t="shared" si="39"/>
        <v>37887.18</v>
      </c>
      <c r="EZ25" s="80" t="e" vm="1">
        <f>+[4]!NumLetras(EY25,"PESO","PESOS DOMINICANOS","$EE $m CON #d/100 CENTAVOS")</f>
        <v>#VALUE!</v>
      </c>
      <c r="FA25" s="80"/>
      <c r="FB25" s="80">
        <f t="shared" si="40"/>
        <v>3030974.56</v>
      </c>
      <c r="FC25" s="80" t="e" vm="1">
        <f>+[4]!NumLetras(FB25,"PESO","PESOS DOMINICANOS","$EE $m CON #d/100 CENTAVOS")</f>
        <v>#VALUE!</v>
      </c>
      <c r="FD25" s="37" t="str">
        <f>+VLOOKUP(D25,'FRONTERIZO XENIA'!F:G,2,0)</f>
        <v>F-34</v>
      </c>
    </row>
    <row r="26" spans="1:160">
      <c r="A26" s="37">
        <v>25</v>
      </c>
      <c r="B26" s="37">
        <v>25</v>
      </c>
      <c r="C26" s="26" t="s">
        <v>2032</v>
      </c>
      <c r="D26" s="37">
        <v>430213691</v>
      </c>
      <c r="E26" s="37">
        <f>+VLOOKUP(D26,'INFORMACION DE PROVEEDORES'!C:I,2,0)</f>
        <v>430213691</v>
      </c>
      <c r="F26" s="26" t="str">
        <f>+VLOOKUP(D26,'INFORMACION DE PROVEEDORES'!C:J,4,0)</f>
        <v>SAULO MONTERO ENCARNACION</v>
      </c>
      <c r="G26" s="37" t="str">
        <f>+VLOOKUP(D26,'INFORMACION DE PROVEEDORES'!C:K,5,0)</f>
        <v>108-0006149-0</v>
      </c>
      <c r="H26" s="26" t="str">
        <f>+VLOOKUP(D26,'INFORMACION DE PROVEEDORES'!C:L,7,0)</f>
        <v xml:space="preserve">CALLE COOCEMUVA, NO. 50, LAS CLAVELINAS, VALLE JUELO, SAN JUAN </v>
      </c>
      <c r="I26" s="37" t="str">
        <f>+VLOOKUP(D26,'INFORMACION DE PROVEEDORES'!C:M,3,0)</f>
        <v xml:space="preserve"> JURÍDICA</v>
      </c>
      <c r="J26" s="37">
        <v>8</v>
      </c>
      <c r="K26" s="37">
        <v>556</v>
      </c>
      <c r="L26" s="37">
        <v>114</v>
      </c>
      <c r="M26" s="37">
        <f t="shared" si="26"/>
        <v>2280</v>
      </c>
      <c r="N26" s="189">
        <v>69.81</v>
      </c>
      <c r="O26" s="80">
        <f>+L26*'PRECIOS SEGUN ADJ. (FRONTERIZO)'!$B$2*'PRECIOS SEGUN ADJ. (FRONTERIZO)'!$C$2</f>
        <v>159166.79999999999</v>
      </c>
      <c r="P26" s="80" t="e" vm="1">
        <f>+[4]!NumLetras(O26,"PESO","PESOS DOMINICANOS","$EE $m CON #d/100 CENTAVOS")</f>
        <v>#VALUE!</v>
      </c>
      <c r="Q26" s="80">
        <f t="shared" si="27"/>
        <v>25466.69</v>
      </c>
      <c r="R26" s="37">
        <v>31</v>
      </c>
      <c r="S26" s="37">
        <f t="shared" si="0"/>
        <v>620</v>
      </c>
      <c r="T26" s="189">
        <v>31.5</v>
      </c>
      <c r="U26" s="80">
        <f>+R26*'PRECIOS SEGUN ADJ. (FRONTERIZO)'!$B$3*'PRECIOS SEGUN ADJ. (FRONTERIZO)'!$C$3</f>
        <v>19530</v>
      </c>
      <c r="V26" s="80" t="e" vm="1">
        <f>+[4]!NumLetras(U26,"PESO","PESOS DOMINICANOS","$EE $m CON #d/100 CENTAVOS")</f>
        <v>#VALUE!</v>
      </c>
      <c r="W26" s="37">
        <v>65</v>
      </c>
      <c r="X26" s="37">
        <f t="shared" si="1"/>
        <v>1300</v>
      </c>
      <c r="Y26" s="189">
        <v>25.2</v>
      </c>
      <c r="Z26" s="80">
        <f>+W26*'PRECIOS SEGUN ADJ. (FRONTERIZO)'!$B$4*'PRECIOS SEGUN ADJ. (FRONTERIZO)'!$C$4</f>
        <v>32760</v>
      </c>
      <c r="AA26" s="80" t="e" vm="1">
        <f>+[4]!NumLetras(Z26,"PESO","PESOS DOMINICANOS","$EE $m CON #d/100 CENTAVOS")</f>
        <v>#VALUE!</v>
      </c>
      <c r="AB26" s="37">
        <v>185</v>
      </c>
      <c r="AC26" s="37">
        <f t="shared" si="2"/>
        <v>3700</v>
      </c>
      <c r="AD26" s="189">
        <v>87.91</v>
      </c>
      <c r="AE26" s="80">
        <f>+AB26*'PRECIOS SEGUN ADJ. (FRONTERIZO)'!$B$5*'PRECIOS SEGUN ADJ. (FRONTERIZO)'!$C$5</f>
        <v>325267</v>
      </c>
      <c r="AF26" s="80" t="e" vm="1">
        <f>+[4]!NumLetras(AE26,"PESO","PESOS DOMINICANOS","$EE $m CON #d/100 CENTAVOS")</f>
        <v>#VALUE!</v>
      </c>
      <c r="AG26" s="80">
        <f t="shared" si="28"/>
        <v>58548.06</v>
      </c>
      <c r="AH26" s="37">
        <v>185</v>
      </c>
      <c r="AI26" s="37">
        <f t="shared" si="3"/>
        <v>3700</v>
      </c>
      <c r="AJ26" s="189">
        <v>53.95000000000001</v>
      </c>
      <c r="AK26" s="80">
        <f>+AH26*'PRECIOS SEGUN ADJ. (FRONTERIZO)'!$B$6*'PRECIOS SEGUN ADJ. (FRONTERIZO)'!$C$6</f>
        <v>199615</v>
      </c>
      <c r="AL26" s="80" t="e" vm="1">
        <f>+[4]!NumLetras(AK26,"PESO","PESOS DOMINICANOS","$EE $m CON #d/100 CENTAVOS")</f>
        <v>#VALUE!</v>
      </c>
      <c r="AM26" s="37">
        <v>24</v>
      </c>
      <c r="AN26" s="37">
        <f t="shared" si="4"/>
        <v>480</v>
      </c>
      <c r="AO26" s="189">
        <v>25.04</v>
      </c>
      <c r="AP26" s="80">
        <f>+AM26*'PRECIOS SEGUN ADJ. (FRONTERIZO)'!$B$7*'PRECIOS SEGUN ADJ. (FRONTERIZO)'!$C$7</f>
        <v>12019.2</v>
      </c>
      <c r="AQ26" s="80" t="e" vm="1">
        <f>+[4]!NumLetras(AP26,"PESO","PESOS DOMINICANOS","$EE $m CON #d/100 CENTAVOS")</f>
        <v>#VALUE!</v>
      </c>
      <c r="AR26" s="80">
        <f t="shared" si="29"/>
        <v>1923.07</v>
      </c>
      <c r="AS26" s="37">
        <v>65</v>
      </c>
      <c r="AT26" s="37">
        <f t="shared" si="5"/>
        <v>1300</v>
      </c>
      <c r="AU26" s="189">
        <v>290.85000000000002</v>
      </c>
      <c r="AV26" s="80">
        <f>+AS26*'PRECIOS SEGUN ADJ. (FRONTERIZO)'!$B$8*'PRECIOS SEGUN ADJ. (FRONTERIZO)'!$C$8</f>
        <v>378105</v>
      </c>
      <c r="AW26" s="80" t="e" vm="1">
        <f>+[4]!NumLetras(AV26,"PESO","PESOS DOMINICANOS","$EE $m CON #d/100 CENTAVOS")</f>
        <v>#VALUE!</v>
      </c>
      <c r="AX26" s="80">
        <f t="shared" si="30"/>
        <v>68058.899999999994</v>
      </c>
      <c r="AY26" s="37">
        <v>4</v>
      </c>
      <c r="AZ26" s="37">
        <f t="shared" si="6"/>
        <v>80</v>
      </c>
      <c r="BA26" s="189">
        <v>18.899999999999999</v>
      </c>
      <c r="BB26" s="80">
        <f>+AY26*'PRECIOS SEGUN ADJ. (FRONTERIZO)'!$B$9*'PRECIOS SEGUN ADJ. (FRONTERIZO)'!$C$9</f>
        <v>1512</v>
      </c>
      <c r="BC26" s="80" t="e" vm="1">
        <f>+[4]!NumLetras(BB26,"PESO","PESOS DOMINICANOS","$EE $m CON #d/100 CENTAVOS")</f>
        <v>#VALUE!</v>
      </c>
      <c r="BD26" s="37">
        <v>13</v>
      </c>
      <c r="BE26" s="37">
        <f t="shared" si="7"/>
        <v>260</v>
      </c>
      <c r="BF26" s="189">
        <v>140.38</v>
      </c>
      <c r="BG26" s="80">
        <f>+BD26*'PRECIOS SEGUN ADJ. (FRONTERIZO)'!$B$10*'PRECIOS SEGUN ADJ. (FRONTERIZO)'!$C$10</f>
        <v>36498.800000000003</v>
      </c>
      <c r="BH26" s="80" t="e" vm="1">
        <f>+[4]!NumLetras(BG26,"PESO","PESOS DOMINICANOS","$EE $m CON #d/100 CENTAVOS")</f>
        <v>#VALUE!</v>
      </c>
      <c r="BI26" s="80">
        <f t="shared" si="31"/>
        <v>6569.78</v>
      </c>
      <c r="BJ26" s="37">
        <v>22</v>
      </c>
      <c r="BK26" s="37">
        <f t="shared" si="8"/>
        <v>440</v>
      </c>
      <c r="BL26" s="189">
        <v>31.459999999999997</v>
      </c>
      <c r="BM26" s="80">
        <f>+BJ26*'PRECIOS SEGUN ADJ. (FRONTERIZO)'!$B$11*'PRECIOS SEGUN ADJ. (FRONTERIZO)'!$C$11</f>
        <v>13842.4</v>
      </c>
      <c r="BN26" s="80" t="e" vm="1">
        <f>+[4]!NumLetras(BM26,"PESO","PESOS DOMINICANOS","$EE $m CON #d/100 CENTAVOS")</f>
        <v>#VALUE!</v>
      </c>
      <c r="BO26" s="37">
        <v>53</v>
      </c>
      <c r="BP26" s="37">
        <f t="shared" si="9"/>
        <v>1060</v>
      </c>
      <c r="BQ26" s="189">
        <v>65</v>
      </c>
      <c r="BR26" s="80">
        <f>+BO26*'PRECIOS SEGUN ADJ. (FRONTERIZO)'!$B$12*'PRECIOS SEGUN ADJ. (FRONTERIZO)'!$C$12</f>
        <v>68900</v>
      </c>
      <c r="BS26" s="80" t="e" vm="1">
        <f>+[4]!NumLetras(BR26,"PESO","PESOS DOMINICANOS","$EE $m CON #d/100 CENTAVOS")</f>
        <v>#VALUE!</v>
      </c>
      <c r="BT26" s="37">
        <v>610</v>
      </c>
      <c r="BU26" s="37">
        <f t="shared" si="10"/>
        <v>12200</v>
      </c>
      <c r="BV26" s="189">
        <v>5.5</v>
      </c>
      <c r="BW26" s="80">
        <f>+BT26*'PRECIOS SEGUN ADJ. (FRONTERIZO)'!$B$13*'PRECIOS SEGUN ADJ. (FRONTERIZO)'!$C$13</f>
        <v>67100</v>
      </c>
      <c r="BX26" s="80" t="e" vm="1">
        <f>+[4]!NumLetras(BW26,"PESO","PESOS DOMINICANOS","$EE $m CON #d/100 CENTAVOS")</f>
        <v>#VALUE!</v>
      </c>
      <c r="BY26" s="37">
        <v>990</v>
      </c>
      <c r="BZ26" s="37">
        <f t="shared" si="11"/>
        <v>19800</v>
      </c>
      <c r="CA26" s="189">
        <v>7.15</v>
      </c>
      <c r="CB26" s="80">
        <f>+BY26*'PRECIOS SEGUN ADJ. (FRONTERIZO)'!$B$14*'PRECIOS SEGUN ADJ. (FRONTERIZO)'!$C$14</f>
        <v>141570</v>
      </c>
      <c r="CC26" s="80" t="e" vm="1">
        <f>+[4]!NumLetras(CB26,"PESO","PESOS DOMINICANOS","$EE $m CON #d/100 CENTAVOS")</f>
        <v>#VALUE!</v>
      </c>
      <c r="CD26" s="37">
        <v>1980</v>
      </c>
      <c r="CE26" s="37">
        <f t="shared" si="12"/>
        <v>39600</v>
      </c>
      <c r="CF26" s="189">
        <v>6.8400000000000007</v>
      </c>
      <c r="CG26" s="80">
        <f>+CD26*'PRECIOS SEGUN ADJ. (FRONTERIZO)'!$B$15*'PRECIOS SEGUN ADJ. (FRONTERIZO)'!$C$15</f>
        <v>270864</v>
      </c>
      <c r="CH26" s="80" t="e" vm="1">
        <f>+[4]!NumLetras(CG26,"PESO","PESOS DOMINICANOS","$EE $m CON #d/100 CENTAVOS")</f>
        <v>#VALUE!</v>
      </c>
      <c r="CI26" s="37">
        <v>27</v>
      </c>
      <c r="CJ26" s="37">
        <f t="shared" si="13"/>
        <v>540</v>
      </c>
      <c r="CK26" s="189">
        <v>60</v>
      </c>
      <c r="CL26" s="80">
        <f>+CI26*'PRECIOS SEGUN ADJ. (FRONTERIZO)'!$B$16*'PRECIOS SEGUN ADJ. (FRONTERIZO)'!$C$16</f>
        <v>32400</v>
      </c>
      <c r="CM26" s="80" t="e" vm="1">
        <f>+[4]!NumLetras(CL26,"PESO","PESOS DOMINICANOS","$EE $m CON #d/100 CENTAVOS")</f>
        <v>#VALUE!</v>
      </c>
      <c r="CN26" s="80">
        <f t="shared" si="32"/>
        <v>5832</v>
      </c>
      <c r="CO26" s="37">
        <v>13</v>
      </c>
      <c r="CP26" s="37">
        <f t="shared" si="14"/>
        <v>260</v>
      </c>
      <c r="CQ26" s="189">
        <v>55.649999999999991</v>
      </c>
      <c r="CR26" s="80">
        <f>+CO26*'PRECIOS SEGUN ADJ. (FRONTERIZO)'!$B$17*'PRECIOS SEGUN ADJ. (FRONTERIZO)'!$C$17</f>
        <v>14468.999999999998</v>
      </c>
      <c r="CS26" s="80" t="e" vm="1">
        <f>+[4]!NumLetras(CR26,"PESO","PESOS DOMINICANOS","$EE $m CON #d/100 CENTAVOS")</f>
        <v>#VALUE!</v>
      </c>
      <c r="CT26" s="80">
        <f t="shared" si="33"/>
        <v>2604.42</v>
      </c>
      <c r="CU26" s="37">
        <v>1234</v>
      </c>
      <c r="CV26" s="37">
        <f t="shared" si="15"/>
        <v>24680</v>
      </c>
      <c r="CW26" s="189">
        <v>6.6</v>
      </c>
      <c r="CX26" s="80">
        <f>+CU26*'PRECIOS SEGUN ADJ. (FRONTERIZO)'!$B$18*'PRECIOS SEGUN ADJ. (FRONTERIZO)'!$C$18</f>
        <v>162888</v>
      </c>
      <c r="CY26" s="80" t="e" vm="1">
        <f>+[4]!NumLetras(CX26,"PESO","PESOS DOMINICANOS","$EE $m CON #d/100 CENTAVOS")</f>
        <v>#VALUE!</v>
      </c>
      <c r="CZ26" s="37">
        <v>14</v>
      </c>
      <c r="DA26" s="37">
        <f t="shared" si="16"/>
        <v>280</v>
      </c>
      <c r="DB26" s="189">
        <v>65.75</v>
      </c>
      <c r="DC26" s="80">
        <f>+CZ26*'PRECIOS SEGUN ADJ. (FRONTERIZO)'!$B$19*'PRECIOS SEGUN ADJ. (FRONTERIZO)'!$C$19</f>
        <v>18410</v>
      </c>
      <c r="DD26" s="80" t="e" vm="1">
        <f>+[4]!NumLetras(DC26,"PESO","PESOS DOMINICANOS","$EE $m CON #d/100 CENTAVOS")</f>
        <v>#VALUE!</v>
      </c>
      <c r="DE26" s="80">
        <f t="shared" si="34"/>
        <v>3313.8</v>
      </c>
      <c r="DF26" s="37">
        <v>24</v>
      </c>
      <c r="DG26" s="37">
        <f t="shared" si="17"/>
        <v>480</v>
      </c>
      <c r="DH26" s="189">
        <v>82.59999999999998</v>
      </c>
      <c r="DI26" s="80">
        <f>+DF26*'PRECIOS SEGUN ADJ. (FRONTERIZO)'!$B$20*'PRECIOS SEGUN ADJ. (FRONTERIZO)'!$C$20</f>
        <v>39648</v>
      </c>
      <c r="DJ26" s="80" t="e" vm="1">
        <f>+[4]!NumLetras(DI26,"PESO","PESOS DOMINICANOS","$EE $m CON #d/100 CENTAVOS")</f>
        <v>#VALUE!</v>
      </c>
      <c r="DK26" s="80">
        <f t="shared" si="35"/>
        <v>7136.64</v>
      </c>
      <c r="DL26" s="37">
        <v>1980</v>
      </c>
      <c r="DM26" s="37">
        <f t="shared" si="18"/>
        <v>39600</v>
      </c>
      <c r="DN26" s="189">
        <v>22</v>
      </c>
      <c r="DO26" s="80">
        <f>+DL26*'PRECIOS SEGUN ADJ. (FRONTERIZO)'!$B$21*'PRECIOS SEGUN ADJ. (FRONTERIZO)'!$C$21</f>
        <v>871200</v>
      </c>
      <c r="DP26" s="80" t="e" vm="1">
        <f>+[4]!NumLetras(DO26,"PESO","PESOS DOMINICANOS","$EE $m CON #d/100 CENTAVOS")</f>
        <v>#VALUE!</v>
      </c>
      <c r="DQ26" s="37">
        <v>126</v>
      </c>
      <c r="DR26" s="37">
        <f t="shared" si="19"/>
        <v>2520</v>
      </c>
      <c r="DS26" s="189">
        <v>80.849999999999994</v>
      </c>
      <c r="DT26" s="80">
        <f>+DQ26*'PRECIOS SEGUN ADJ. (FRONTERIZO)'!$B$22*'PRECIOS SEGUN ADJ. (FRONTERIZO)'!$C$22</f>
        <v>203741.99999999997</v>
      </c>
      <c r="DU26" s="80" t="e" vm="1">
        <f>+[4]!NumLetras(DT26,"PESO","PESOS DOMINICANOS","$EE $m CON #d/100 CENTAVOS")</f>
        <v>#VALUE!</v>
      </c>
      <c r="DV26" s="37">
        <v>58</v>
      </c>
      <c r="DW26" s="37">
        <f t="shared" si="20"/>
        <v>1160</v>
      </c>
      <c r="DX26" s="189">
        <v>21.83</v>
      </c>
      <c r="DY26" s="80">
        <f>+DV26*'PRECIOS SEGUN ADJ. (FRONTERIZO)'!$B$23*'PRECIOS SEGUN ADJ. (FRONTERIZO)'!$C$23</f>
        <v>25322.799999999996</v>
      </c>
      <c r="DZ26" s="80" t="e" vm="1">
        <f>+[4]!NumLetras(DY26,"PESO","PESOS DOMINICANOS","$EE $m CON #d/100 CENTAVOS")</f>
        <v>#VALUE!</v>
      </c>
      <c r="EA26" s="80">
        <f t="shared" si="36"/>
        <v>4558.1000000000004</v>
      </c>
      <c r="EB26" s="37">
        <v>163</v>
      </c>
      <c r="EC26" s="37">
        <f t="shared" si="21"/>
        <v>3260</v>
      </c>
      <c r="ED26" s="189">
        <v>33</v>
      </c>
      <c r="EE26" s="80">
        <f>+EB26*'PRECIOS SEGUN ADJ. (FRONTERIZO)'!$B$24*'PRECIOS SEGUN ADJ. (FRONTERIZO)'!$C$24</f>
        <v>107580</v>
      </c>
      <c r="EF26" s="80" t="e" vm="1">
        <f>+[4]!NumLetras(EE26,"PESO","PESOS DOMINICANOS","$EE $m CON #d/100 CENTAVOS")</f>
        <v>#VALUE!</v>
      </c>
      <c r="EG26" s="37">
        <v>5</v>
      </c>
      <c r="EH26" s="37">
        <f t="shared" si="22"/>
        <v>100</v>
      </c>
      <c r="EI26" s="189">
        <v>15.789999999999997</v>
      </c>
      <c r="EJ26" s="80">
        <f>+EG26*'PRECIOS SEGUN ADJ. (FRONTERIZO)'!$B$25*'PRECIOS SEGUN ADJ. (FRONTERIZO)'!$C$25</f>
        <v>1578.9999999999998</v>
      </c>
      <c r="EK26" s="80" t="e" vm="1">
        <f>+[4]!NumLetras(EJ26,"PESO","PESOS DOMINICANOS","$EE $m CON #d/100 CENTAVOS")</f>
        <v>#VALUE!</v>
      </c>
      <c r="EL26" s="37">
        <v>5</v>
      </c>
      <c r="EM26" s="37">
        <f t="shared" si="23"/>
        <v>100</v>
      </c>
      <c r="EN26" s="189">
        <v>31.5</v>
      </c>
      <c r="EO26" s="80">
        <f>+EL26*'PRECIOS SEGUN ADJ. (FRONTERIZO)'!$B$26*'PRECIOS SEGUN ADJ. (FRONTERIZO)'!$C$26</f>
        <v>3150</v>
      </c>
      <c r="EP26" s="80" t="e" vm="1">
        <f>+[4]!NumLetras(EO26,"PESO","PESOS DOMINICANOS","$EE $m CON #d/100 CENTAVOS")</f>
        <v>#VALUE!</v>
      </c>
      <c r="EQ26" s="80">
        <f t="shared" si="24"/>
        <v>3207139</v>
      </c>
      <c r="ER26" s="80" t="e" vm="1">
        <f>+[4]!NumLetras(EQ26,"PESO","PESOS DOMINICANOS","$EE $m CON #d/100 CENTAVOS")</f>
        <v>#VALUE!</v>
      </c>
      <c r="ES26" s="80">
        <f t="shared" si="25"/>
        <v>184011.46000000002</v>
      </c>
      <c r="ET26" s="80" t="e" vm="1">
        <f>+[4]!NumLetras(ES26,"PESO","PESOS DOMINICANOS","$EE $m CON #d/100 CENTAVOS")</f>
        <v>#VALUE!</v>
      </c>
      <c r="EU26" s="80">
        <f t="shared" si="37"/>
        <v>3023127.54</v>
      </c>
      <c r="EV26" s="80" t="e" vm="1">
        <f>+[4]!NumLetras(EU26,"PESO","PESOS DOMINICANOS","$EE $m CON #d/100 CENTAVOS")</f>
        <v>#VALUE!</v>
      </c>
      <c r="EW26" s="80">
        <f t="shared" si="38"/>
        <v>641427.80000000005</v>
      </c>
      <c r="EX26" s="80" t="e" vm="1">
        <f>+[4]!NumLetras(EW26,"PESO","PESOS DOMINICANOS","$EE $m CON #d/100 CENTAVOS")</f>
        <v>#VALUE!</v>
      </c>
      <c r="EY26" s="80">
        <f t="shared" si="39"/>
        <v>32071.39</v>
      </c>
      <c r="EZ26" s="80" t="e" vm="1">
        <f>+[4]!NumLetras(EY26,"PESO","PESOS DOMINICANOS","$EE $m CON #d/100 CENTAVOS")</f>
        <v>#VALUE!</v>
      </c>
      <c r="FA26" s="80"/>
      <c r="FB26" s="80">
        <f t="shared" si="40"/>
        <v>2565711.2000000002</v>
      </c>
      <c r="FC26" s="80" t="e" vm="1">
        <f>+[4]!NumLetras(FB26,"PESO","PESOS DOMINICANOS","$EE $m CON #d/100 CENTAVOS")</f>
        <v>#VALUE!</v>
      </c>
      <c r="FD26" s="37" t="str">
        <f>+VLOOKUP(D26,'FRONTERIZO XENIA'!F:G,2,0)</f>
        <v>F-15</v>
      </c>
    </row>
    <row r="27" spans="1:160">
      <c r="A27" s="37">
        <v>26</v>
      </c>
      <c r="B27" s="37">
        <v>26</v>
      </c>
      <c r="C27" s="26" t="s">
        <v>2054</v>
      </c>
      <c r="D27" s="37">
        <v>132271084</v>
      </c>
      <c r="E27" s="37">
        <f>+VLOOKUP(D27,'INFORMACION DE PROVEEDORES'!C:I,2,0)</f>
        <v>132271084</v>
      </c>
      <c r="F27" s="26" t="str">
        <f>+VLOOKUP(D27,'INFORMACION DE PROVEEDORES'!C:J,4,0)</f>
        <v>ROCIO COVADLO NUÑEZ</v>
      </c>
      <c r="G27" s="37" t="str">
        <f>+VLOOKUP(D27,'INFORMACION DE PROVEEDORES'!C:K,5,0)</f>
        <v>402-4894600-2</v>
      </c>
      <c r="H27" s="26" t="str">
        <f>+VLOOKUP(D27,'INFORMACION DE PROVEEDORES'!C:L,7,0)</f>
        <v>C/ANTONIO SUVERBI, NO.3 FRENTE AL BAR LOS COCOS, VILLA CENTRAL</v>
      </c>
      <c r="I27" s="37" t="str">
        <f>+VLOOKUP(D27,'INFORMACION DE PROVEEDORES'!C:M,3,0)</f>
        <v xml:space="preserve"> JURÍDICA</v>
      </c>
      <c r="J27" s="37">
        <v>2</v>
      </c>
      <c r="K27" s="37">
        <v>260</v>
      </c>
      <c r="L27" s="37">
        <v>104</v>
      </c>
      <c r="M27" s="37">
        <f t="shared" si="26"/>
        <v>2080</v>
      </c>
      <c r="N27" s="189">
        <v>69.81</v>
      </c>
      <c r="O27" s="80">
        <f>+L27*'PRECIOS SEGUN ADJ. (FRONTERIZO)'!$B$2*'PRECIOS SEGUN ADJ. (FRONTERIZO)'!$C$2</f>
        <v>145204.79999999999</v>
      </c>
      <c r="P27" s="80" t="e" vm="1">
        <f>+[4]!NumLetras(O27,"PESO","PESOS DOMINICANOS","$EE $m CON #d/100 CENTAVOS")</f>
        <v>#VALUE!</v>
      </c>
      <c r="Q27" s="80">
        <f t="shared" si="27"/>
        <v>23232.77</v>
      </c>
      <c r="R27" s="37">
        <v>30</v>
      </c>
      <c r="S27" s="37">
        <f t="shared" si="0"/>
        <v>600</v>
      </c>
      <c r="T27" s="189">
        <v>31.5</v>
      </c>
      <c r="U27" s="80">
        <f>+R27*'PRECIOS SEGUN ADJ. (FRONTERIZO)'!$B$3*'PRECIOS SEGUN ADJ. (FRONTERIZO)'!$C$3</f>
        <v>18900</v>
      </c>
      <c r="V27" s="80" t="e" vm="1">
        <f>+[4]!NumLetras(U27,"PESO","PESOS DOMINICANOS","$EE $m CON #d/100 CENTAVOS")</f>
        <v>#VALUE!</v>
      </c>
      <c r="W27" s="37">
        <v>276</v>
      </c>
      <c r="X27" s="37">
        <f t="shared" si="1"/>
        <v>5520</v>
      </c>
      <c r="Y27" s="189">
        <v>25.2</v>
      </c>
      <c r="Z27" s="80">
        <f>+W27*'PRECIOS SEGUN ADJ. (FRONTERIZO)'!$B$4*'PRECIOS SEGUN ADJ. (FRONTERIZO)'!$C$4</f>
        <v>139104</v>
      </c>
      <c r="AA27" s="80" t="e" vm="1">
        <f>+[4]!NumLetras(Z27,"PESO","PESOS DOMINICANOS","$EE $m CON #d/100 CENTAVOS")</f>
        <v>#VALUE!</v>
      </c>
      <c r="AB27" s="37">
        <v>132</v>
      </c>
      <c r="AC27" s="37">
        <f t="shared" si="2"/>
        <v>2640</v>
      </c>
      <c r="AD27" s="189">
        <v>87.91</v>
      </c>
      <c r="AE27" s="80">
        <f>+AB27*'PRECIOS SEGUN ADJ. (FRONTERIZO)'!$B$5*'PRECIOS SEGUN ADJ. (FRONTERIZO)'!$C$5</f>
        <v>232082.39999999997</v>
      </c>
      <c r="AF27" s="80" t="e" vm="1">
        <f>+[4]!NumLetras(AE27,"PESO","PESOS DOMINICANOS","$EE $m CON #d/100 CENTAVOS")</f>
        <v>#VALUE!</v>
      </c>
      <c r="AG27" s="80">
        <f t="shared" si="28"/>
        <v>41774.83</v>
      </c>
      <c r="AH27" s="37">
        <v>0</v>
      </c>
      <c r="AI27" s="37">
        <f t="shared" si="3"/>
        <v>0</v>
      </c>
      <c r="AJ27" s="189">
        <v>53.95000000000001</v>
      </c>
      <c r="AK27" s="80">
        <f>+AH27*'PRECIOS SEGUN ADJ. (FRONTERIZO)'!$B$6*'PRECIOS SEGUN ADJ. (FRONTERIZO)'!$C$6</f>
        <v>0</v>
      </c>
      <c r="AL27" s="80" t="e" vm="1">
        <f>+[4]!NumLetras(AK27,"PESO","PESOS DOMINICANOS","$EE $m CON #d/100 CENTAVOS")</f>
        <v>#VALUE!</v>
      </c>
      <c r="AM27" s="37">
        <v>0</v>
      </c>
      <c r="AN27" s="37">
        <f t="shared" si="4"/>
        <v>0</v>
      </c>
      <c r="AO27" s="189">
        <v>25.04</v>
      </c>
      <c r="AP27" s="80">
        <f>+AM27*'PRECIOS SEGUN ADJ. (FRONTERIZO)'!$B$7*'PRECIOS SEGUN ADJ. (FRONTERIZO)'!$C$7</f>
        <v>0</v>
      </c>
      <c r="AQ27" s="80" t="e" vm="1">
        <f>+[4]!NumLetras(AP27,"PESO","PESOS DOMINICANOS","$EE $m CON #d/100 CENTAVOS")</f>
        <v>#VALUE!</v>
      </c>
      <c r="AR27" s="80">
        <f t="shared" si="29"/>
        <v>0</v>
      </c>
      <c r="AS27" s="37">
        <v>35</v>
      </c>
      <c r="AT27" s="37">
        <f t="shared" si="5"/>
        <v>700</v>
      </c>
      <c r="AU27" s="189">
        <v>290.85000000000002</v>
      </c>
      <c r="AV27" s="80">
        <f>+AS27*'PRECIOS SEGUN ADJ. (FRONTERIZO)'!$B$8*'PRECIOS SEGUN ADJ. (FRONTERIZO)'!$C$8</f>
        <v>203595</v>
      </c>
      <c r="AW27" s="80" t="e" vm="1">
        <f>+[4]!NumLetras(AV27,"PESO","PESOS DOMINICANOS","$EE $m CON #d/100 CENTAVOS")</f>
        <v>#VALUE!</v>
      </c>
      <c r="AX27" s="80">
        <f t="shared" si="30"/>
        <v>36647.1</v>
      </c>
      <c r="AY27" s="37">
        <v>17</v>
      </c>
      <c r="AZ27" s="37">
        <f t="shared" si="6"/>
        <v>340</v>
      </c>
      <c r="BA27" s="189">
        <v>18.899999999999999</v>
      </c>
      <c r="BB27" s="80">
        <f>+AY27*'PRECIOS SEGUN ADJ. (FRONTERIZO)'!$B$9*'PRECIOS SEGUN ADJ. (FRONTERIZO)'!$C$9</f>
        <v>6425.9999999999991</v>
      </c>
      <c r="BC27" s="80" t="e" vm="1">
        <f>+[4]!NumLetras(BB27,"PESO","PESOS DOMINICANOS","$EE $m CON #d/100 CENTAVOS")</f>
        <v>#VALUE!</v>
      </c>
      <c r="BD27" s="37">
        <v>0</v>
      </c>
      <c r="BE27" s="37">
        <f t="shared" si="7"/>
        <v>0</v>
      </c>
      <c r="BF27" s="189">
        <v>140.38</v>
      </c>
      <c r="BG27" s="80">
        <f>+BD27*'PRECIOS SEGUN ADJ. (FRONTERIZO)'!$B$10*'PRECIOS SEGUN ADJ. (FRONTERIZO)'!$C$10</f>
        <v>0</v>
      </c>
      <c r="BH27" s="80" t="e" vm="1">
        <f>+[4]!NumLetras(BG27,"PESO","PESOS DOMINICANOS","$EE $m CON #d/100 CENTAVOS")</f>
        <v>#VALUE!</v>
      </c>
      <c r="BI27" s="80">
        <f t="shared" si="31"/>
        <v>0</v>
      </c>
      <c r="BJ27" s="37">
        <v>93</v>
      </c>
      <c r="BK27" s="37">
        <f t="shared" si="8"/>
        <v>1860</v>
      </c>
      <c r="BL27" s="189">
        <v>31.459999999999997</v>
      </c>
      <c r="BM27" s="80">
        <f>+BJ27*'PRECIOS SEGUN ADJ. (FRONTERIZO)'!$B$11*'PRECIOS SEGUN ADJ. (FRONTERIZO)'!$C$11</f>
        <v>58515.600000000006</v>
      </c>
      <c r="BN27" s="80" t="e" vm="1">
        <f>+[4]!NumLetras(BM27,"PESO","PESOS DOMINICANOS","$EE $m CON #d/100 CENTAVOS")</f>
        <v>#VALUE!</v>
      </c>
      <c r="BO27" s="37">
        <v>30</v>
      </c>
      <c r="BP27" s="37">
        <f t="shared" si="9"/>
        <v>600</v>
      </c>
      <c r="BQ27" s="189">
        <v>65</v>
      </c>
      <c r="BR27" s="80">
        <f>+BO27*'PRECIOS SEGUN ADJ. (FRONTERIZO)'!$B$12*'PRECIOS SEGUN ADJ. (FRONTERIZO)'!$C$12</f>
        <v>39000</v>
      </c>
      <c r="BS27" s="80" t="e" vm="1">
        <f>+[4]!NumLetras(BR27,"PESO","PESOS DOMINICANOS","$EE $m CON #d/100 CENTAVOS")</f>
        <v>#VALUE!</v>
      </c>
      <c r="BT27" s="37">
        <v>2600</v>
      </c>
      <c r="BU27" s="37">
        <f t="shared" si="10"/>
        <v>52000</v>
      </c>
      <c r="BV27" s="189">
        <v>5.5</v>
      </c>
      <c r="BW27" s="80">
        <f>+BT27*'PRECIOS SEGUN ADJ. (FRONTERIZO)'!$B$13*'PRECIOS SEGUN ADJ. (FRONTERIZO)'!$C$13</f>
        <v>286000</v>
      </c>
      <c r="BX27" s="80" t="e" vm="1">
        <f>+[4]!NumLetras(BW27,"PESO","PESOS DOMINICANOS","$EE $m CON #d/100 CENTAVOS")</f>
        <v>#VALUE!</v>
      </c>
      <c r="BY27" s="37">
        <v>0</v>
      </c>
      <c r="BZ27" s="37">
        <f t="shared" si="11"/>
        <v>0</v>
      </c>
      <c r="CA27" s="189">
        <v>7.15</v>
      </c>
      <c r="CB27" s="80">
        <f>+BY27*'PRECIOS SEGUN ADJ. (FRONTERIZO)'!$B$14*'PRECIOS SEGUN ADJ. (FRONTERIZO)'!$C$14</f>
        <v>0</v>
      </c>
      <c r="CC27" s="80" t="e" vm="1">
        <f>+[4]!NumLetras(CB27,"PESO","PESOS DOMINICANOS","$EE $m CON #d/100 CENTAVOS")</f>
        <v>#VALUE!</v>
      </c>
      <c r="CD27" s="37">
        <v>0</v>
      </c>
      <c r="CE27" s="37">
        <f t="shared" si="12"/>
        <v>0</v>
      </c>
      <c r="CF27" s="189">
        <v>6.8400000000000007</v>
      </c>
      <c r="CG27" s="80">
        <f>+CD27*'PRECIOS SEGUN ADJ. (FRONTERIZO)'!$B$15*'PRECIOS SEGUN ADJ. (FRONTERIZO)'!$C$15</f>
        <v>0</v>
      </c>
      <c r="CH27" s="80" t="e" vm="1">
        <f>+[4]!NumLetras(CG27,"PESO","PESOS DOMINICANOS","$EE $m CON #d/100 CENTAVOS")</f>
        <v>#VALUE!</v>
      </c>
      <c r="CI27" s="37">
        <v>116</v>
      </c>
      <c r="CJ27" s="37">
        <f t="shared" si="13"/>
        <v>2320</v>
      </c>
      <c r="CK27" s="189">
        <v>60</v>
      </c>
      <c r="CL27" s="80">
        <f>+CI27*'PRECIOS SEGUN ADJ. (FRONTERIZO)'!$B$16*'PRECIOS SEGUN ADJ. (FRONTERIZO)'!$C$16</f>
        <v>139200</v>
      </c>
      <c r="CM27" s="80" t="e" vm="1">
        <f>+[4]!NumLetras(CL27,"PESO","PESOS DOMINICANOS","$EE $m CON #d/100 CENTAVOS")</f>
        <v>#VALUE!</v>
      </c>
      <c r="CN27" s="80">
        <f t="shared" si="32"/>
        <v>25056</v>
      </c>
      <c r="CO27" s="37">
        <v>53</v>
      </c>
      <c r="CP27" s="37">
        <f t="shared" si="14"/>
        <v>1060</v>
      </c>
      <c r="CQ27" s="189">
        <v>55.649999999999991</v>
      </c>
      <c r="CR27" s="80">
        <f>+CO27*'PRECIOS SEGUN ADJ. (FRONTERIZO)'!$B$17*'PRECIOS SEGUN ADJ. (FRONTERIZO)'!$C$17</f>
        <v>58989</v>
      </c>
      <c r="CS27" s="80" t="e" vm="1">
        <f>+[4]!NumLetras(CR27,"PESO","PESOS DOMINICANOS","$EE $m CON #d/100 CENTAVOS")</f>
        <v>#VALUE!</v>
      </c>
      <c r="CT27" s="80">
        <f t="shared" si="33"/>
        <v>10618.02</v>
      </c>
      <c r="CU27" s="37">
        <v>1040</v>
      </c>
      <c r="CV27" s="37">
        <f t="shared" si="15"/>
        <v>20800</v>
      </c>
      <c r="CW27" s="189">
        <v>6.6</v>
      </c>
      <c r="CX27" s="80">
        <f>+CU27*'PRECIOS SEGUN ADJ. (FRONTERIZO)'!$B$18*'PRECIOS SEGUN ADJ. (FRONTERIZO)'!$C$18</f>
        <v>137280</v>
      </c>
      <c r="CY27" s="80" t="e" vm="1">
        <f>+[4]!NumLetras(CX27,"PESO","PESOS DOMINICANOS","$EE $m CON #d/100 CENTAVOS")</f>
        <v>#VALUE!</v>
      </c>
      <c r="CZ27" s="37">
        <v>58</v>
      </c>
      <c r="DA27" s="37">
        <f t="shared" si="16"/>
        <v>1160</v>
      </c>
      <c r="DB27" s="189">
        <v>65.75</v>
      </c>
      <c r="DC27" s="80">
        <f>+CZ27*'PRECIOS SEGUN ADJ. (FRONTERIZO)'!$B$19*'PRECIOS SEGUN ADJ. (FRONTERIZO)'!$C$19</f>
        <v>76270</v>
      </c>
      <c r="DD27" s="80" t="e" vm="1">
        <f>+[4]!NumLetras(DC27,"PESO","PESOS DOMINICANOS","$EE $m CON #d/100 CENTAVOS")</f>
        <v>#VALUE!</v>
      </c>
      <c r="DE27" s="80">
        <f t="shared" si="34"/>
        <v>13728.6</v>
      </c>
      <c r="DF27" s="37">
        <v>0</v>
      </c>
      <c r="DG27" s="37">
        <f t="shared" si="17"/>
        <v>0</v>
      </c>
      <c r="DH27" s="189">
        <v>82.59999999999998</v>
      </c>
      <c r="DI27" s="80">
        <f>+DF27*'PRECIOS SEGUN ADJ. (FRONTERIZO)'!$B$20*'PRECIOS SEGUN ADJ. (FRONTERIZO)'!$C$20</f>
        <v>0</v>
      </c>
      <c r="DJ27" s="80" t="e" vm="1">
        <f>+[4]!NumLetras(DI27,"PESO","PESOS DOMINICANOS","$EE $m CON #d/100 CENTAVOS")</f>
        <v>#VALUE!</v>
      </c>
      <c r="DK27" s="80">
        <f t="shared" si="35"/>
        <v>0</v>
      </c>
      <c r="DL27" s="37">
        <v>0</v>
      </c>
      <c r="DM27" s="37">
        <f t="shared" si="18"/>
        <v>0</v>
      </c>
      <c r="DN27" s="189">
        <v>22</v>
      </c>
      <c r="DO27" s="80">
        <f>+DL27*'PRECIOS SEGUN ADJ. (FRONTERIZO)'!$B$21*'PRECIOS SEGUN ADJ. (FRONTERIZO)'!$C$21</f>
        <v>0</v>
      </c>
      <c r="DP27" s="80" t="e" vm="1">
        <f>+[4]!NumLetras(DO27,"PESO","PESOS DOMINICANOS","$EE $m CON #d/100 CENTAVOS")</f>
        <v>#VALUE!</v>
      </c>
      <c r="DQ27" s="37">
        <v>58</v>
      </c>
      <c r="DR27" s="37">
        <f t="shared" si="19"/>
        <v>1160</v>
      </c>
      <c r="DS27" s="189">
        <v>80.849999999999994</v>
      </c>
      <c r="DT27" s="80">
        <f>+DQ27*'PRECIOS SEGUN ADJ. (FRONTERIZO)'!$B$22*'PRECIOS SEGUN ADJ. (FRONTERIZO)'!$C$22</f>
        <v>93785.999999999985</v>
      </c>
      <c r="DU27" s="80" t="e" vm="1">
        <f>+[4]!NumLetras(DT27,"PESO","PESOS DOMINICANOS","$EE $m CON #d/100 CENTAVOS")</f>
        <v>#VALUE!</v>
      </c>
      <c r="DV27" s="37">
        <v>27</v>
      </c>
      <c r="DW27" s="37">
        <f t="shared" si="20"/>
        <v>540</v>
      </c>
      <c r="DX27" s="189">
        <v>21.83</v>
      </c>
      <c r="DY27" s="80">
        <f>+DV27*'PRECIOS SEGUN ADJ. (FRONTERIZO)'!$B$23*'PRECIOS SEGUN ADJ. (FRONTERIZO)'!$C$23</f>
        <v>11788.199999999999</v>
      </c>
      <c r="DZ27" s="80" t="e" vm="1">
        <f>+[4]!NumLetras(DY27,"PESO","PESOS DOMINICANOS","$EE $m CON #d/100 CENTAVOS")</f>
        <v>#VALUE!</v>
      </c>
      <c r="EA27" s="80">
        <f t="shared" si="36"/>
        <v>2121.88</v>
      </c>
      <c r="EB27" s="37">
        <v>30</v>
      </c>
      <c r="EC27" s="37">
        <f t="shared" si="21"/>
        <v>600</v>
      </c>
      <c r="ED27" s="189">
        <v>33</v>
      </c>
      <c r="EE27" s="80">
        <f>+EB27*'PRECIOS SEGUN ADJ. (FRONTERIZO)'!$B$24*'PRECIOS SEGUN ADJ. (FRONTERIZO)'!$C$24</f>
        <v>19800</v>
      </c>
      <c r="EF27" s="80" t="e" vm="1">
        <f>+[4]!NumLetras(EE27,"PESO","PESOS DOMINICANOS","$EE $m CON #d/100 CENTAVOS")</f>
        <v>#VALUE!</v>
      </c>
      <c r="EG27" s="37">
        <v>18</v>
      </c>
      <c r="EH27" s="37">
        <f t="shared" si="22"/>
        <v>360</v>
      </c>
      <c r="EI27" s="189">
        <v>15.789999999999997</v>
      </c>
      <c r="EJ27" s="80">
        <f>+EG27*'PRECIOS SEGUN ADJ. (FRONTERIZO)'!$B$25*'PRECIOS SEGUN ADJ. (FRONTERIZO)'!$C$25</f>
        <v>5684.4</v>
      </c>
      <c r="EK27" s="80" t="e" vm="1">
        <f>+[4]!NumLetras(EJ27,"PESO","PESOS DOMINICANOS","$EE $m CON #d/100 CENTAVOS")</f>
        <v>#VALUE!</v>
      </c>
      <c r="EL27" s="37">
        <v>18</v>
      </c>
      <c r="EM27" s="37">
        <f t="shared" si="23"/>
        <v>360</v>
      </c>
      <c r="EN27" s="189">
        <v>31.5</v>
      </c>
      <c r="EO27" s="80">
        <f>+EL27*'PRECIOS SEGUN ADJ. (FRONTERIZO)'!$B$26*'PRECIOS SEGUN ADJ. (FRONTERIZO)'!$C$26</f>
        <v>11340</v>
      </c>
      <c r="EP27" s="80" t="e" vm="1">
        <f>+[4]!NumLetras(EO27,"PESO","PESOS DOMINICANOS","$EE $m CON #d/100 CENTAVOS")</f>
        <v>#VALUE!</v>
      </c>
      <c r="EQ27" s="80">
        <f t="shared" si="24"/>
        <v>1682965.3999999997</v>
      </c>
      <c r="ER27" s="80" t="e" vm="1">
        <f>+[4]!NumLetras(EQ27,"PESO","PESOS DOMINICANOS","$EE $m CON #d/100 CENTAVOS")</f>
        <v>#VALUE!</v>
      </c>
      <c r="ES27" s="80">
        <f t="shared" si="25"/>
        <v>153179.20000000001</v>
      </c>
      <c r="ET27" s="80" t="e" vm="1">
        <f>+[4]!NumLetras(ES27,"PESO","PESOS DOMINICANOS","$EE $m CON #d/100 CENTAVOS")</f>
        <v>#VALUE!</v>
      </c>
      <c r="EU27" s="80">
        <f t="shared" si="37"/>
        <v>1529786.1999999997</v>
      </c>
      <c r="EV27" s="80" t="e" vm="1">
        <f>+[4]!NumLetras(EU27,"PESO","PESOS DOMINICANOS","$EE $m CON #d/100 CENTAVOS")</f>
        <v>#VALUE!</v>
      </c>
      <c r="EW27" s="80">
        <f t="shared" si="38"/>
        <v>336593.08</v>
      </c>
      <c r="EX27" s="80" t="e" vm="1">
        <f>+[4]!NumLetras(EW27,"PESO","PESOS DOMINICANOS","$EE $m CON #d/100 CENTAVOS")</f>
        <v>#VALUE!</v>
      </c>
      <c r="EY27" s="80">
        <f t="shared" si="39"/>
        <v>16829.650000000001</v>
      </c>
      <c r="EZ27" s="80" t="e" vm="1">
        <f>+[4]!NumLetras(EY27,"PESO","PESOS DOMINICANOS","$EE $m CON #d/100 CENTAVOS")</f>
        <v>#VALUE!</v>
      </c>
      <c r="FA27" s="80"/>
      <c r="FB27" s="80">
        <f t="shared" si="40"/>
        <v>1346372.3199999996</v>
      </c>
      <c r="FC27" s="80" t="e" vm="1">
        <f>+[4]!NumLetras(FB27,"PESO","PESOS DOMINICANOS","$EE $m CON #d/100 CENTAVOS")</f>
        <v>#VALUE!</v>
      </c>
      <c r="FD27" s="37" t="str">
        <f>+VLOOKUP(D27,'FRONTERIZO XENIA'!F:G,2,0)</f>
        <v>F-05</v>
      </c>
    </row>
    <row r="28" spans="1:160">
      <c r="A28" s="37">
        <v>27</v>
      </c>
      <c r="B28" s="37">
        <v>27</v>
      </c>
      <c r="C28" s="26" t="s">
        <v>374</v>
      </c>
      <c r="D28" s="37">
        <v>1200222394</v>
      </c>
      <c r="E28" s="37" t="str">
        <f>+VLOOKUP(D28,'INFORMACION DE PROVEEDORES'!C:I,2,0)</f>
        <v>012-0022239-4</v>
      </c>
      <c r="F28" s="26" t="str">
        <f>+VLOOKUP(D28,'INFORMACION DE PROVEEDORES'!C:J,4,0)</f>
        <v>CRISTIAN SATURNINO LOPEZ ENCARNACION</v>
      </c>
      <c r="G28" s="37" t="str">
        <f>+VLOOKUP(D28,'INFORMACION DE PROVEEDORES'!C:K,5,0)</f>
        <v>012-0022239-4</v>
      </c>
      <c r="H28" s="26" t="str">
        <f>+VLOOKUP(D28,'INFORMACION DE PROVEEDORES'!C:L,7,0)</f>
        <v>CARRETERA SAN JUAN, SABANETANO.  06 CARPINTERO</v>
      </c>
      <c r="I28" s="37" t="str">
        <f>+VLOOKUP(D28,'INFORMACION DE PROVEEDORES'!C:M,3,0)</f>
        <v xml:space="preserve"> FÍSICA</v>
      </c>
      <c r="J28" s="37">
        <v>1</v>
      </c>
      <c r="K28" s="37">
        <v>131</v>
      </c>
      <c r="L28" s="37">
        <v>24</v>
      </c>
      <c r="M28" s="37">
        <f t="shared" si="26"/>
        <v>480</v>
      </c>
      <c r="N28" s="189">
        <v>69.81</v>
      </c>
      <c r="O28" s="80">
        <f>+L28*'PRECIOS SEGUN ADJ. (FRONTERIZO)'!$B$2*'PRECIOS SEGUN ADJ. (FRONTERIZO)'!$C$2</f>
        <v>33508.800000000003</v>
      </c>
      <c r="P28" s="80" t="e" vm="1">
        <f>+[4]!NumLetras(O28,"PESO","PESOS DOMINICANOS","$EE $m CON #d/100 CENTAVOS")</f>
        <v>#VALUE!</v>
      </c>
      <c r="Q28" s="80">
        <f t="shared" si="27"/>
        <v>5361.41</v>
      </c>
      <c r="R28" s="37">
        <v>6</v>
      </c>
      <c r="S28" s="37">
        <f t="shared" si="0"/>
        <v>120</v>
      </c>
      <c r="T28" s="189">
        <v>31.5</v>
      </c>
      <c r="U28" s="80">
        <f>+R28*'PRECIOS SEGUN ADJ. (FRONTERIZO)'!$B$3*'PRECIOS SEGUN ADJ. (FRONTERIZO)'!$C$3</f>
        <v>3780</v>
      </c>
      <c r="V28" s="80" t="e" vm="1">
        <f>+[4]!NumLetras(U28,"PESO","PESOS DOMINICANOS","$EE $m CON #d/100 CENTAVOS")</f>
        <v>#VALUE!</v>
      </c>
      <c r="W28" s="37">
        <v>0</v>
      </c>
      <c r="X28" s="37">
        <f t="shared" si="1"/>
        <v>0</v>
      </c>
      <c r="Y28" s="189">
        <v>25.2</v>
      </c>
      <c r="Z28" s="80">
        <f>+W28*'PRECIOS SEGUN ADJ. (FRONTERIZO)'!$B$4*'PRECIOS SEGUN ADJ. (FRONTERIZO)'!$C$4</f>
        <v>0</v>
      </c>
      <c r="AA28" s="80" t="e" vm="1">
        <f>+[4]!NumLetras(Z28,"PESO","PESOS DOMINICANOS","$EE $m CON #d/100 CENTAVOS")</f>
        <v>#VALUE!</v>
      </c>
      <c r="AB28" s="37">
        <v>40</v>
      </c>
      <c r="AC28" s="37">
        <f t="shared" si="2"/>
        <v>800</v>
      </c>
      <c r="AD28" s="189">
        <v>87.91</v>
      </c>
      <c r="AE28" s="80">
        <f>+AB28*'PRECIOS SEGUN ADJ. (FRONTERIZO)'!$B$5*'PRECIOS SEGUN ADJ. (FRONTERIZO)'!$C$5</f>
        <v>70328</v>
      </c>
      <c r="AF28" s="80" t="e" vm="1">
        <f>+[4]!NumLetras(AE28,"PESO","PESOS DOMINICANOS","$EE $m CON #d/100 CENTAVOS")</f>
        <v>#VALUE!</v>
      </c>
      <c r="AG28" s="80">
        <f t="shared" si="28"/>
        <v>12659.04</v>
      </c>
      <c r="AH28" s="37">
        <v>49</v>
      </c>
      <c r="AI28" s="37">
        <f t="shared" si="3"/>
        <v>980</v>
      </c>
      <c r="AJ28" s="189">
        <v>53.95000000000001</v>
      </c>
      <c r="AK28" s="80">
        <f>+AH28*'PRECIOS SEGUN ADJ. (FRONTERIZO)'!$B$6*'PRECIOS SEGUN ADJ. (FRONTERIZO)'!$C$6</f>
        <v>52871</v>
      </c>
      <c r="AL28" s="80" t="e" vm="1">
        <f>+[4]!NumLetras(AK28,"PESO","PESOS DOMINICANOS","$EE $m CON #d/100 CENTAVOS")</f>
        <v>#VALUE!</v>
      </c>
      <c r="AM28" s="37">
        <v>6</v>
      </c>
      <c r="AN28" s="37">
        <f t="shared" si="4"/>
        <v>120</v>
      </c>
      <c r="AO28" s="189">
        <v>25.04</v>
      </c>
      <c r="AP28" s="80">
        <f>+AM28*'PRECIOS SEGUN ADJ. (FRONTERIZO)'!$B$7*'PRECIOS SEGUN ADJ. (FRONTERIZO)'!$C$7</f>
        <v>3004.8</v>
      </c>
      <c r="AQ28" s="80" t="e" vm="1">
        <f>+[4]!NumLetras(AP28,"PESO","PESOS DOMINICANOS","$EE $m CON #d/100 CENTAVOS")</f>
        <v>#VALUE!</v>
      </c>
      <c r="AR28" s="80">
        <f t="shared" si="29"/>
        <v>480.77</v>
      </c>
      <c r="AS28" s="37">
        <v>15</v>
      </c>
      <c r="AT28" s="37">
        <f t="shared" si="5"/>
        <v>300</v>
      </c>
      <c r="AU28" s="189">
        <v>290.85000000000002</v>
      </c>
      <c r="AV28" s="80">
        <f>+AS28*'PRECIOS SEGUN ADJ. (FRONTERIZO)'!$B$8*'PRECIOS SEGUN ADJ. (FRONTERIZO)'!$C$8</f>
        <v>87255</v>
      </c>
      <c r="AW28" s="80" t="e" vm="1">
        <f>+[4]!NumLetras(AV28,"PESO","PESOS DOMINICANOS","$EE $m CON #d/100 CENTAVOS")</f>
        <v>#VALUE!</v>
      </c>
      <c r="AX28" s="80">
        <f t="shared" si="30"/>
        <v>15705.9</v>
      </c>
      <c r="AY28" s="37">
        <v>0</v>
      </c>
      <c r="AZ28" s="37">
        <f t="shared" si="6"/>
        <v>0</v>
      </c>
      <c r="BA28" s="189">
        <v>18.899999999999999</v>
      </c>
      <c r="BB28" s="80">
        <f>+AY28*'PRECIOS SEGUN ADJ. (FRONTERIZO)'!$B$9*'PRECIOS SEGUN ADJ. (FRONTERIZO)'!$C$9</f>
        <v>0</v>
      </c>
      <c r="BC28" s="80" t="e" vm="1">
        <f>+[4]!NumLetras(BB28,"PESO","PESOS DOMINICANOS","$EE $m CON #d/100 CENTAVOS")</f>
        <v>#VALUE!</v>
      </c>
      <c r="BD28" s="37">
        <v>3</v>
      </c>
      <c r="BE28" s="37">
        <f t="shared" si="7"/>
        <v>60</v>
      </c>
      <c r="BF28" s="189">
        <v>140.38</v>
      </c>
      <c r="BG28" s="80">
        <f>+BD28*'PRECIOS SEGUN ADJ. (FRONTERIZO)'!$B$10*'PRECIOS SEGUN ADJ. (FRONTERIZO)'!$C$10</f>
        <v>8422.7999999999993</v>
      </c>
      <c r="BH28" s="80" t="e" vm="1">
        <f>+[4]!NumLetras(BG28,"PESO","PESOS DOMINICANOS","$EE $m CON #d/100 CENTAVOS")</f>
        <v>#VALUE!</v>
      </c>
      <c r="BI28" s="80">
        <f t="shared" si="31"/>
        <v>1516.1</v>
      </c>
      <c r="BJ28" s="37">
        <v>0</v>
      </c>
      <c r="BK28" s="37">
        <f t="shared" si="8"/>
        <v>0</v>
      </c>
      <c r="BL28" s="189">
        <v>31.459999999999997</v>
      </c>
      <c r="BM28" s="80">
        <f>+BJ28*'PRECIOS SEGUN ADJ. (FRONTERIZO)'!$B$11*'PRECIOS SEGUN ADJ. (FRONTERIZO)'!$C$11</f>
        <v>0</v>
      </c>
      <c r="BN28" s="80" t="e" vm="1">
        <f>+[4]!NumLetras(BM28,"PESO","PESOS DOMINICANOS","$EE $m CON #d/100 CENTAVOS")</f>
        <v>#VALUE!</v>
      </c>
      <c r="BO28" s="37">
        <v>12</v>
      </c>
      <c r="BP28" s="37">
        <f t="shared" si="9"/>
        <v>240</v>
      </c>
      <c r="BQ28" s="189">
        <v>65</v>
      </c>
      <c r="BR28" s="80">
        <f>+BO28*'PRECIOS SEGUN ADJ. (FRONTERIZO)'!$B$12*'PRECIOS SEGUN ADJ. (FRONTERIZO)'!$C$12</f>
        <v>15600</v>
      </c>
      <c r="BS28" s="80" t="e" vm="1">
        <f>+[4]!NumLetras(BR28,"PESO","PESOS DOMINICANOS","$EE $m CON #d/100 CENTAVOS")</f>
        <v>#VALUE!</v>
      </c>
      <c r="BT28" s="37">
        <v>0</v>
      </c>
      <c r="BU28" s="37">
        <f t="shared" si="10"/>
        <v>0</v>
      </c>
      <c r="BV28" s="189">
        <v>5.5</v>
      </c>
      <c r="BW28" s="80">
        <f>+BT28*'PRECIOS SEGUN ADJ. (FRONTERIZO)'!$B$13*'PRECIOS SEGUN ADJ. (FRONTERIZO)'!$C$13</f>
        <v>0</v>
      </c>
      <c r="BX28" s="80" t="e" vm="1">
        <f>+[4]!NumLetras(BW28,"PESO","PESOS DOMINICANOS","$EE $m CON #d/100 CENTAVOS")</f>
        <v>#VALUE!</v>
      </c>
      <c r="BY28" s="37">
        <v>262</v>
      </c>
      <c r="BZ28" s="37">
        <f t="shared" si="11"/>
        <v>5240</v>
      </c>
      <c r="CA28" s="189">
        <v>7.15</v>
      </c>
      <c r="CB28" s="80">
        <f>+BY28*'PRECIOS SEGUN ADJ. (FRONTERIZO)'!$B$14*'PRECIOS SEGUN ADJ. (FRONTERIZO)'!$C$14</f>
        <v>37466</v>
      </c>
      <c r="CC28" s="80" t="e" vm="1">
        <f>+[4]!NumLetras(CB28,"PESO","PESOS DOMINICANOS","$EE $m CON #d/100 CENTAVOS")</f>
        <v>#VALUE!</v>
      </c>
      <c r="CD28" s="37">
        <v>524</v>
      </c>
      <c r="CE28" s="37">
        <f t="shared" si="12"/>
        <v>10480</v>
      </c>
      <c r="CF28" s="189">
        <v>6.8400000000000007</v>
      </c>
      <c r="CG28" s="80">
        <f>+CD28*'PRECIOS SEGUN ADJ. (FRONTERIZO)'!$B$15*'PRECIOS SEGUN ADJ. (FRONTERIZO)'!$C$15</f>
        <v>71683.199999999997</v>
      </c>
      <c r="CH28" s="80" t="e" vm="1">
        <f>+[4]!NumLetras(CG28,"PESO","PESOS DOMINICANOS","$EE $m CON #d/100 CENTAVOS")</f>
        <v>#VALUE!</v>
      </c>
      <c r="CI28" s="37">
        <v>0</v>
      </c>
      <c r="CJ28" s="37">
        <f t="shared" si="13"/>
        <v>0</v>
      </c>
      <c r="CK28" s="189">
        <v>60</v>
      </c>
      <c r="CL28" s="80">
        <f>+CI28*'PRECIOS SEGUN ADJ. (FRONTERIZO)'!$B$16*'PRECIOS SEGUN ADJ. (FRONTERIZO)'!$C$16</f>
        <v>0</v>
      </c>
      <c r="CM28" s="80" t="e" vm="1">
        <f>+[4]!NumLetras(CL28,"PESO","PESOS DOMINICANOS","$EE $m CON #d/100 CENTAVOS")</f>
        <v>#VALUE!</v>
      </c>
      <c r="CN28" s="80">
        <f t="shared" si="32"/>
        <v>0</v>
      </c>
      <c r="CO28" s="37">
        <v>0</v>
      </c>
      <c r="CP28" s="37">
        <f t="shared" si="14"/>
        <v>0</v>
      </c>
      <c r="CQ28" s="189">
        <v>55.649999999999991</v>
      </c>
      <c r="CR28" s="80">
        <f>+CO28*'PRECIOS SEGUN ADJ. (FRONTERIZO)'!$B$17*'PRECIOS SEGUN ADJ. (FRONTERIZO)'!$C$17</f>
        <v>0</v>
      </c>
      <c r="CS28" s="80" t="e" vm="1">
        <f>+[4]!NumLetras(CR28,"PESO","PESOS DOMINICANOS","$EE $m CON #d/100 CENTAVOS")</f>
        <v>#VALUE!</v>
      </c>
      <c r="CT28" s="80">
        <f t="shared" si="33"/>
        <v>0</v>
      </c>
      <c r="CU28" s="37">
        <v>262</v>
      </c>
      <c r="CV28" s="37">
        <f t="shared" si="15"/>
        <v>5240</v>
      </c>
      <c r="CW28" s="189">
        <v>6.6</v>
      </c>
      <c r="CX28" s="80">
        <f>+CU28*'PRECIOS SEGUN ADJ. (FRONTERIZO)'!$B$18*'PRECIOS SEGUN ADJ. (FRONTERIZO)'!$C$18</f>
        <v>34584</v>
      </c>
      <c r="CY28" s="80" t="e" vm="1">
        <f>+[4]!NumLetras(CX28,"PESO","PESOS DOMINICANOS","$EE $m CON #d/100 CENTAVOS")</f>
        <v>#VALUE!</v>
      </c>
      <c r="CZ28" s="37">
        <v>0</v>
      </c>
      <c r="DA28" s="37">
        <f t="shared" si="16"/>
        <v>0</v>
      </c>
      <c r="DB28" s="189">
        <v>65.75</v>
      </c>
      <c r="DC28" s="80">
        <f>+CZ28*'PRECIOS SEGUN ADJ. (FRONTERIZO)'!$B$19*'PRECIOS SEGUN ADJ. (FRONTERIZO)'!$C$19</f>
        <v>0</v>
      </c>
      <c r="DD28" s="80" t="e" vm="1">
        <f>+[4]!NumLetras(DC28,"PESO","PESOS DOMINICANOS","$EE $m CON #d/100 CENTAVOS")</f>
        <v>#VALUE!</v>
      </c>
      <c r="DE28" s="80">
        <f t="shared" si="34"/>
        <v>0</v>
      </c>
      <c r="DF28" s="37">
        <v>6</v>
      </c>
      <c r="DG28" s="37">
        <f t="shared" si="17"/>
        <v>120</v>
      </c>
      <c r="DH28" s="189">
        <v>82.59999999999998</v>
      </c>
      <c r="DI28" s="80">
        <f>+DF28*'PRECIOS SEGUN ADJ. (FRONTERIZO)'!$B$20*'PRECIOS SEGUN ADJ. (FRONTERIZO)'!$C$20</f>
        <v>9912</v>
      </c>
      <c r="DJ28" s="80" t="e" vm="1">
        <f>+[4]!NumLetras(DI28,"PESO","PESOS DOMINICANOS","$EE $m CON #d/100 CENTAVOS")</f>
        <v>#VALUE!</v>
      </c>
      <c r="DK28" s="80">
        <f t="shared" si="35"/>
        <v>1784.16</v>
      </c>
      <c r="DL28" s="37">
        <v>524</v>
      </c>
      <c r="DM28" s="37">
        <f t="shared" si="18"/>
        <v>10480</v>
      </c>
      <c r="DN28" s="189">
        <v>22</v>
      </c>
      <c r="DO28" s="80">
        <f>+DL28*'PRECIOS SEGUN ADJ. (FRONTERIZO)'!$B$21*'PRECIOS SEGUN ADJ. (FRONTERIZO)'!$C$21</f>
        <v>230560</v>
      </c>
      <c r="DP28" s="80" t="e" vm="1">
        <f>+[4]!NumLetras(DO28,"PESO","PESOS DOMINICANOS","$EE $m CON #d/100 CENTAVOS")</f>
        <v>#VALUE!</v>
      </c>
      <c r="DQ28" s="37">
        <v>29</v>
      </c>
      <c r="DR28" s="37">
        <f t="shared" si="19"/>
        <v>580</v>
      </c>
      <c r="DS28" s="189">
        <v>80.849999999999994</v>
      </c>
      <c r="DT28" s="80">
        <f>+DQ28*'PRECIOS SEGUN ADJ. (FRONTERIZO)'!$B$22*'PRECIOS SEGUN ADJ. (FRONTERIZO)'!$C$22</f>
        <v>46892.999999999993</v>
      </c>
      <c r="DU28" s="80" t="e" vm="1">
        <f>+[4]!NumLetras(DT28,"PESO","PESOS DOMINICANOS","$EE $m CON #d/100 CENTAVOS")</f>
        <v>#VALUE!</v>
      </c>
      <c r="DV28" s="37">
        <v>13</v>
      </c>
      <c r="DW28" s="37">
        <f t="shared" si="20"/>
        <v>260</v>
      </c>
      <c r="DX28" s="189">
        <v>21.83</v>
      </c>
      <c r="DY28" s="80">
        <f>+DV28*'PRECIOS SEGUN ADJ. (FRONTERIZO)'!$B$23*'PRECIOS SEGUN ADJ. (FRONTERIZO)'!$C$23</f>
        <v>5675.7999999999993</v>
      </c>
      <c r="DZ28" s="80" t="e" vm="1">
        <f>+[4]!NumLetras(DY28,"PESO","PESOS DOMINICANOS","$EE $m CON #d/100 CENTAVOS")</f>
        <v>#VALUE!</v>
      </c>
      <c r="EA28" s="80">
        <f t="shared" si="36"/>
        <v>1021.64</v>
      </c>
      <c r="EB28" s="37">
        <v>41</v>
      </c>
      <c r="EC28" s="37">
        <f t="shared" si="21"/>
        <v>820</v>
      </c>
      <c r="ED28" s="189">
        <v>33</v>
      </c>
      <c r="EE28" s="80">
        <f>+EB28*'PRECIOS SEGUN ADJ. (FRONTERIZO)'!$B$24*'PRECIOS SEGUN ADJ. (FRONTERIZO)'!$C$24</f>
        <v>27060</v>
      </c>
      <c r="EF28" s="80" t="e" vm="1">
        <f>+[4]!NumLetras(EE28,"PESO","PESOS DOMINICANOS","$EE $m CON #d/100 CENTAVOS")</f>
        <v>#VALUE!</v>
      </c>
      <c r="EG28" s="37">
        <v>0</v>
      </c>
      <c r="EH28" s="37">
        <f t="shared" si="22"/>
        <v>0</v>
      </c>
      <c r="EI28" s="189">
        <v>15.789999999999997</v>
      </c>
      <c r="EJ28" s="80">
        <f>+EG28*'PRECIOS SEGUN ADJ. (FRONTERIZO)'!$B$25*'PRECIOS SEGUN ADJ. (FRONTERIZO)'!$C$25</f>
        <v>0</v>
      </c>
      <c r="EK28" s="80" t="e" vm="1">
        <f>+[4]!NumLetras(EJ28,"PESO","PESOS DOMINICANOS","$EE $m CON #d/100 CENTAVOS")</f>
        <v>#VALUE!</v>
      </c>
      <c r="EL28" s="37">
        <v>0</v>
      </c>
      <c r="EM28" s="37">
        <f t="shared" si="23"/>
        <v>0</v>
      </c>
      <c r="EN28" s="189">
        <v>31.5</v>
      </c>
      <c r="EO28" s="80">
        <f>+EL28*'PRECIOS SEGUN ADJ. (FRONTERIZO)'!$B$26*'PRECIOS SEGUN ADJ. (FRONTERIZO)'!$C$26</f>
        <v>0</v>
      </c>
      <c r="EP28" s="80" t="e" vm="1">
        <f>+[4]!NumLetras(EO28,"PESO","PESOS DOMINICANOS","$EE $m CON #d/100 CENTAVOS")</f>
        <v>#VALUE!</v>
      </c>
      <c r="EQ28" s="80">
        <f t="shared" si="24"/>
        <v>738604.4</v>
      </c>
      <c r="ER28" s="80" t="e" vm="1">
        <f>+[4]!NumLetras(EQ28,"PESO","PESOS DOMINICANOS","$EE $m CON #d/100 CENTAVOS")</f>
        <v>#VALUE!</v>
      </c>
      <c r="ES28" s="80">
        <f t="shared" si="25"/>
        <v>38529.020000000004</v>
      </c>
      <c r="ET28" s="80" t="e" vm="1">
        <f>+[4]!NumLetras(ES28,"PESO","PESOS DOMINICANOS","$EE $m CON #d/100 CENTAVOS")</f>
        <v>#VALUE!</v>
      </c>
      <c r="EU28" s="80">
        <f t="shared" si="37"/>
        <v>700075.38</v>
      </c>
      <c r="EV28" s="80" t="e" vm="1">
        <f>+[4]!NumLetras(EU28,"PESO","PESOS DOMINICANOS","$EE $m CON #d/100 CENTAVOS")</f>
        <v>#VALUE!</v>
      </c>
      <c r="EW28" s="80">
        <f t="shared" si="38"/>
        <v>147720.88</v>
      </c>
      <c r="EX28" s="80" t="e" vm="1">
        <f>+[4]!NumLetras(EW28,"PESO","PESOS DOMINICANOS","$EE $m CON #d/100 CENTAVOS")</f>
        <v>#VALUE!</v>
      </c>
      <c r="EY28" s="80">
        <f t="shared" si="39"/>
        <v>7386.04</v>
      </c>
      <c r="EZ28" s="80" t="e" vm="1">
        <f>+[4]!NumLetras(EY28,"PESO","PESOS DOMINICANOS","$EE $m CON #d/100 CENTAVOS")</f>
        <v>#VALUE!</v>
      </c>
      <c r="FA28" s="80"/>
      <c r="FB28" s="80">
        <f t="shared" si="40"/>
        <v>590883.52</v>
      </c>
      <c r="FC28" s="80" t="e" vm="1">
        <f>+[4]!NumLetras(FB28,"PESO","PESOS DOMINICANOS","$EE $m CON #d/100 CENTAVOS")</f>
        <v>#VALUE!</v>
      </c>
      <c r="FD28" s="37" t="str">
        <f>+VLOOKUP(D28,'FRONTERIZO XENIA'!F:G,2,0)</f>
        <v>F-13</v>
      </c>
    </row>
    <row r="29" spans="1:160">
      <c r="A29" s="37">
        <v>28</v>
      </c>
      <c r="B29" s="37">
        <v>28</v>
      </c>
      <c r="C29" s="26" t="s">
        <v>394</v>
      </c>
      <c r="D29" s="37">
        <v>1000663367</v>
      </c>
      <c r="E29" s="37" t="str">
        <f>+VLOOKUP(D29,'INFORMACION DE PROVEEDORES'!C:I,2,0)</f>
        <v>010-0066336-7</v>
      </c>
      <c r="F29" s="26" t="str">
        <f>+VLOOKUP(D29,'INFORMACION DE PROVEEDORES'!C:J,4,0)</f>
        <v>CRUZ MIGUEL SENCION FIRPO</v>
      </c>
      <c r="G29" s="37" t="str">
        <f>+VLOOKUP(D29,'INFORMACION DE PROVEEDORES'!C:K,5,0)</f>
        <v>010-0066336-7</v>
      </c>
      <c r="H29" s="26" t="str">
        <f>+VLOOKUP(D29,'INFORMACION DE PROVEEDORES'!C:L,7,0)</f>
        <v>CALLE LAS MARIAS NO. 37, NEYBA, BAHORUCO</v>
      </c>
      <c r="I29" s="37" t="str">
        <f>+VLOOKUP(D29,'INFORMACION DE PROVEEDORES'!C:M,3,0)</f>
        <v xml:space="preserve"> FÍSICA</v>
      </c>
      <c r="J29" s="37">
        <v>13</v>
      </c>
      <c r="K29" s="37">
        <v>297</v>
      </c>
      <c r="L29" s="37">
        <v>61</v>
      </c>
      <c r="M29" s="37">
        <f t="shared" si="26"/>
        <v>1220</v>
      </c>
      <c r="N29" s="189">
        <v>69.81</v>
      </c>
      <c r="O29" s="80">
        <f>+L29*'PRECIOS SEGUN ADJ. (FRONTERIZO)'!$B$2*'PRECIOS SEGUN ADJ. (FRONTERIZO)'!$C$2</f>
        <v>85168.2</v>
      </c>
      <c r="P29" s="80" t="e" vm="1">
        <f>+[4]!NumLetras(O29,"PESO","PESOS DOMINICANOS","$EE $m CON #d/100 CENTAVOS")</f>
        <v>#VALUE!</v>
      </c>
      <c r="Q29" s="80">
        <f t="shared" si="27"/>
        <v>13626.91</v>
      </c>
      <c r="R29" s="37">
        <v>21</v>
      </c>
      <c r="S29" s="37">
        <f t="shared" si="0"/>
        <v>420</v>
      </c>
      <c r="T29" s="189">
        <v>31.5</v>
      </c>
      <c r="U29" s="80">
        <f>+R29*'PRECIOS SEGUN ADJ. (FRONTERIZO)'!$B$3*'PRECIOS SEGUN ADJ. (FRONTERIZO)'!$C$3</f>
        <v>13230</v>
      </c>
      <c r="V29" s="80" t="e" vm="1">
        <f>+[4]!NumLetras(U29,"PESO","PESOS DOMINICANOS","$EE $m CON #d/100 CENTAVOS")</f>
        <v>#VALUE!</v>
      </c>
      <c r="W29" s="37">
        <v>12</v>
      </c>
      <c r="X29" s="37">
        <f t="shared" si="1"/>
        <v>240</v>
      </c>
      <c r="Y29" s="189">
        <v>25.2</v>
      </c>
      <c r="Z29" s="80">
        <f>+W29*'PRECIOS SEGUN ADJ. (FRONTERIZO)'!$B$4*'PRECIOS SEGUN ADJ. (FRONTERIZO)'!$C$4</f>
        <v>6048</v>
      </c>
      <c r="AA29" s="80" t="e" vm="1">
        <f>+[4]!NumLetras(Z29,"PESO","PESOS DOMINICANOS","$EE $m CON #d/100 CENTAVOS")</f>
        <v>#VALUE!</v>
      </c>
      <c r="AB29" s="37">
        <v>97</v>
      </c>
      <c r="AC29" s="37">
        <f t="shared" si="2"/>
        <v>1940</v>
      </c>
      <c r="AD29" s="189">
        <v>87.91</v>
      </c>
      <c r="AE29" s="80">
        <f>+AB29*'PRECIOS SEGUN ADJ. (FRONTERIZO)'!$B$5*'PRECIOS SEGUN ADJ. (FRONTERIZO)'!$C$5</f>
        <v>170545.40000000002</v>
      </c>
      <c r="AF29" s="80" t="e" vm="1">
        <f>+[4]!NumLetras(AE29,"PESO","PESOS DOMINICANOS","$EE $m CON #d/100 CENTAVOS")</f>
        <v>#VALUE!</v>
      </c>
      <c r="AG29" s="80">
        <f t="shared" si="28"/>
        <v>30698.17</v>
      </c>
      <c r="AH29" s="37">
        <v>111</v>
      </c>
      <c r="AI29" s="37">
        <f t="shared" si="3"/>
        <v>2220</v>
      </c>
      <c r="AJ29" s="189">
        <v>53.95000000000001</v>
      </c>
      <c r="AK29" s="80">
        <f>+AH29*'PRECIOS SEGUN ADJ. (FRONTERIZO)'!$B$6*'PRECIOS SEGUN ADJ. (FRONTERIZO)'!$C$6</f>
        <v>119769.00000000001</v>
      </c>
      <c r="AL29" s="80" t="e" vm="1">
        <f>+[4]!NumLetras(AK29,"PESO","PESOS DOMINICANOS","$EE $m CON #d/100 CENTAVOS")</f>
        <v>#VALUE!</v>
      </c>
      <c r="AM29" s="37">
        <v>19</v>
      </c>
      <c r="AN29" s="37">
        <f t="shared" si="4"/>
        <v>380</v>
      </c>
      <c r="AO29" s="189">
        <v>25.04</v>
      </c>
      <c r="AP29" s="80">
        <f>+AM29*'PRECIOS SEGUN ADJ. (FRONTERIZO)'!$B$7*'PRECIOS SEGUN ADJ. (FRONTERIZO)'!$C$7</f>
        <v>9515.2000000000007</v>
      </c>
      <c r="AQ29" s="80" t="e" vm="1">
        <f>+[4]!NumLetras(AP29,"PESO","PESOS DOMINICANOS","$EE $m CON #d/100 CENTAVOS")</f>
        <v>#VALUE!</v>
      </c>
      <c r="AR29" s="80">
        <f t="shared" si="29"/>
        <v>1522.43</v>
      </c>
      <c r="AS29" s="37">
        <v>39</v>
      </c>
      <c r="AT29" s="37">
        <f t="shared" si="5"/>
        <v>780</v>
      </c>
      <c r="AU29" s="189">
        <v>290.85000000000002</v>
      </c>
      <c r="AV29" s="80">
        <f>+AS29*'PRECIOS SEGUN ADJ. (FRONTERIZO)'!$B$8*'PRECIOS SEGUN ADJ. (FRONTERIZO)'!$C$8</f>
        <v>226863.00000000003</v>
      </c>
      <c r="AW29" s="80" t="e" vm="1">
        <f>+[4]!NumLetras(AV29,"PESO","PESOS DOMINICANOS","$EE $m CON #d/100 CENTAVOS")</f>
        <v>#VALUE!</v>
      </c>
      <c r="AX29" s="80">
        <f t="shared" si="30"/>
        <v>40835.339999999997</v>
      </c>
      <c r="AY29" s="37">
        <v>1</v>
      </c>
      <c r="AZ29" s="37">
        <f t="shared" si="6"/>
        <v>20</v>
      </c>
      <c r="BA29" s="189">
        <v>18.899999999999999</v>
      </c>
      <c r="BB29" s="80">
        <f>+AY29*'PRECIOS SEGUN ADJ. (FRONTERIZO)'!$B$9*'PRECIOS SEGUN ADJ. (FRONTERIZO)'!$C$9</f>
        <v>378</v>
      </c>
      <c r="BC29" s="80" t="e" vm="1">
        <f>+[4]!NumLetras(BB29,"PESO","PESOS DOMINICANOS","$EE $m CON #d/100 CENTAVOS")</f>
        <v>#VALUE!</v>
      </c>
      <c r="BD29" s="37">
        <v>13</v>
      </c>
      <c r="BE29" s="37">
        <f t="shared" si="7"/>
        <v>260</v>
      </c>
      <c r="BF29" s="189">
        <v>140.38</v>
      </c>
      <c r="BG29" s="80">
        <f>+BD29*'PRECIOS SEGUN ADJ. (FRONTERIZO)'!$B$10*'PRECIOS SEGUN ADJ. (FRONTERIZO)'!$C$10</f>
        <v>36498.800000000003</v>
      </c>
      <c r="BH29" s="80" t="e" vm="1">
        <f>+[4]!NumLetras(BG29,"PESO","PESOS DOMINICANOS","$EE $m CON #d/100 CENTAVOS")</f>
        <v>#VALUE!</v>
      </c>
      <c r="BI29" s="80">
        <f t="shared" si="31"/>
        <v>6569.78</v>
      </c>
      <c r="BJ29" s="37">
        <v>4</v>
      </c>
      <c r="BK29" s="37">
        <f t="shared" si="8"/>
        <v>80</v>
      </c>
      <c r="BL29" s="189">
        <v>31.459999999999997</v>
      </c>
      <c r="BM29" s="80">
        <f>+BJ29*'PRECIOS SEGUN ADJ. (FRONTERIZO)'!$B$11*'PRECIOS SEGUN ADJ. (FRONTERIZO)'!$C$11</f>
        <v>2516.8000000000002</v>
      </c>
      <c r="BN29" s="80" t="e" vm="1">
        <f>+[4]!NumLetras(BM29,"PESO","PESOS DOMINICANOS","$EE $m CON #d/100 CENTAVOS")</f>
        <v>#VALUE!</v>
      </c>
      <c r="BO29" s="37">
        <v>34</v>
      </c>
      <c r="BP29" s="37">
        <f t="shared" si="9"/>
        <v>680</v>
      </c>
      <c r="BQ29" s="189">
        <v>65</v>
      </c>
      <c r="BR29" s="80">
        <f>+BO29*'PRECIOS SEGUN ADJ. (FRONTERIZO)'!$B$12*'PRECIOS SEGUN ADJ. (FRONTERIZO)'!$C$12</f>
        <v>44200</v>
      </c>
      <c r="BS29" s="80" t="e" vm="1">
        <f>+[4]!NumLetras(BR29,"PESO","PESOS DOMINICANOS","$EE $m CON #d/100 CENTAVOS")</f>
        <v>#VALUE!</v>
      </c>
      <c r="BT29" s="37">
        <v>110</v>
      </c>
      <c r="BU29" s="37">
        <f t="shared" si="10"/>
        <v>2200</v>
      </c>
      <c r="BV29" s="189">
        <v>5.5</v>
      </c>
      <c r="BW29" s="80">
        <f>+BT29*'PRECIOS SEGUN ADJ. (FRONTERIZO)'!$B$13*'PRECIOS SEGUN ADJ. (FRONTERIZO)'!$C$13</f>
        <v>12100</v>
      </c>
      <c r="BX29" s="80" t="e" vm="1">
        <f>+[4]!NumLetras(BW29,"PESO","PESOS DOMINICANOS","$EE $m CON #d/100 CENTAVOS")</f>
        <v>#VALUE!</v>
      </c>
      <c r="BY29" s="37">
        <v>572</v>
      </c>
      <c r="BZ29" s="37">
        <f t="shared" si="11"/>
        <v>11440</v>
      </c>
      <c r="CA29" s="189">
        <v>7.15</v>
      </c>
      <c r="CB29" s="80">
        <f>+BY29*'PRECIOS SEGUN ADJ. (FRONTERIZO)'!$B$14*'PRECIOS SEGUN ADJ. (FRONTERIZO)'!$C$14</f>
        <v>81796</v>
      </c>
      <c r="CC29" s="80" t="e" vm="1">
        <f>+[4]!NumLetras(CB29,"PESO","PESOS DOMINICANOS","$EE $m CON #d/100 CENTAVOS")</f>
        <v>#VALUE!</v>
      </c>
      <c r="CD29" s="37">
        <v>1144</v>
      </c>
      <c r="CE29" s="37">
        <f t="shared" si="12"/>
        <v>22880</v>
      </c>
      <c r="CF29" s="189">
        <v>6.8400000000000007</v>
      </c>
      <c r="CG29" s="80">
        <f>+CD29*'PRECIOS SEGUN ADJ. (FRONTERIZO)'!$B$15*'PRECIOS SEGUN ADJ. (FRONTERIZO)'!$C$15</f>
        <v>156499.20000000001</v>
      </c>
      <c r="CH29" s="80" t="e" vm="1">
        <f>+[4]!NumLetras(CG29,"PESO","PESOS DOMINICANOS","$EE $m CON #d/100 CENTAVOS")</f>
        <v>#VALUE!</v>
      </c>
      <c r="CI29" s="37">
        <v>5</v>
      </c>
      <c r="CJ29" s="37">
        <f t="shared" si="13"/>
        <v>100</v>
      </c>
      <c r="CK29" s="189">
        <v>60</v>
      </c>
      <c r="CL29" s="80">
        <f>+CI29*'PRECIOS SEGUN ADJ. (FRONTERIZO)'!$B$16*'PRECIOS SEGUN ADJ. (FRONTERIZO)'!$C$16</f>
        <v>6000</v>
      </c>
      <c r="CM29" s="80" t="e" vm="1">
        <f>+[4]!NumLetras(CL29,"PESO","PESOS DOMINICANOS","$EE $m CON #d/100 CENTAVOS")</f>
        <v>#VALUE!</v>
      </c>
      <c r="CN29" s="80">
        <f t="shared" si="32"/>
        <v>1080</v>
      </c>
      <c r="CO29" s="37">
        <v>3</v>
      </c>
      <c r="CP29" s="37">
        <f t="shared" si="14"/>
        <v>60</v>
      </c>
      <c r="CQ29" s="189">
        <v>55.649999999999991</v>
      </c>
      <c r="CR29" s="80">
        <f>+CO29*'PRECIOS SEGUN ADJ. (FRONTERIZO)'!$B$17*'PRECIOS SEGUN ADJ. (FRONTERIZO)'!$C$17</f>
        <v>3339</v>
      </c>
      <c r="CS29" s="80" t="e" vm="1">
        <f>+[4]!NumLetras(CR29,"PESO","PESOS DOMINICANOS","$EE $m CON #d/100 CENTAVOS")</f>
        <v>#VALUE!</v>
      </c>
      <c r="CT29" s="80">
        <f t="shared" si="33"/>
        <v>601.02</v>
      </c>
      <c r="CU29" s="37">
        <v>616</v>
      </c>
      <c r="CV29" s="37">
        <f t="shared" si="15"/>
        <v>12320</v>
      </c>
      <c r="CW29" s="189">
        <v>6.6</v>
      </c>
      <c r="CX29" s="80">
        <f>+CU29*'PRECIOS SEGUN ADJ. (FRONTERIZO)'!$B$18*'PRECIOS SEGUN ADJ. (FRONTERIZO)'!$C$18</f>
        <v>81312</v>
      </c>
      <c r="CY29" s="80" t="e" vm="1">
        <f>+[4]!NumLetras(CX29,"PESO","PESOS DOMINICANOS","$EE $m CON #d/100 CENTAVOS")</f>
        <v>#VALUE!</v>
      </c>
      <c r="CZ29" s="37">
        <v>3</v>
      </c>
      <c r="DA29" s="37">
        <f t="shared" si="16"/>
        <v>60</v>
      </c>
      <c r="DB29" s="189">
        <v>65.75</v>
      </c>
      <c r="DC29" s="80">
        <f>+CZ29*'PRECIOS SEGUN ADJ. (FRONTERIZO)'!$B$19*'PRECIOS SEGUN ADJ. (FRONTERIZO)'!$C$19</f>
        <v>3945</v>
      </c>
      <c r="DD29" s="80" t="e" vm="1">
        <f>+[4]!NumLetras(DC29,"PESO","PESOS DOMINICANOS","$EE $m CON #d/100 CENTAVOS")</f>
        <v>#VALUE!</v>
      </c>
      <c r="DE29" s="80">
        <f t="shared" si="34"/>
        <v>710.1</v>
      </c>
      <c r="DF29" s="37">
        <v>19</v>
      </c>
      <c r="DG29" s="37">
        <f t="shared" si="17"/>
        <v>380</v>
      </c>
      <c r="DH29" s="189">
        <v>82.59999999999998</v>
      </c>
      <c r="DI29" s="80">
        <f>+DF29*'PRECIOS SEGUN ADJ. (FRONTERIZO)'!$B$20*'PRECIOS SEGUN ADJ. (FRONTERIZO)'!$C$20</f>
        <v>31387.999999999996</v>
      </c>
      <c r="DJ29" s="80" t="e" vm="1">
        <f>+[4]!NumLetras(DI29,"PESO","PESOS DOMINICANOS","$EE $m CON #d/100 CENTAVOS")</f>
        <v>#VALUE!</v>
      </c>
      <c r="DK29" s="80">
        <f t="shared" si="35"/>
        <v>5649.84</v>
      </c>
      <c r="DL29" s="37">
        <v>1144</v>
      </c>
      <c r="DM29" s="37">
        <f t="shared" si="18"/>
        <v>22880</v>
      </c>
      <c r="DN29" s="189">
        <v>22</v>
      </c>
      <c r="DO29" s="80">
        <f>+DL29*'PRECIOS SEGUN ADJ. (FRONTERIZO)'!$B$21*'PRECIOS SEGUN ADJ. (FRONTERIZO)'!$C$21</f>
        <v>503360</v>
      </c>
      <c r="DP29" s="80" t="e" vm="1">
        <f>+[4]!NumLetras(DO29,"PESO","PESOS DOMINICANOS","$EE $m CON #d/100 CENTAVOS")</f>
        <v>#VALUE!</v>
      </c>
      <c r="DQ29" s="37">
        <v>73</v>
      </c>
      <c r="DR29" s="37">
        <f t="shared" si="19"/>
        <v>1460</v>
      </c>
      <c r="DS29" s="189">
        <v>80.849999999999994</v>
      </c>
      <c r="DT29" s="80">
        <f>+DQ29*'PRECIOS SEGUN ADJ. (FRONTERIZO)'!$B$22*'PRECIOS SEGUN ADJ. (FRONTERIZO)'!$C$22</f>
        <v>118040.99999999999</v>
      </c>
      <c r="DU29" s="80" t="e" vm="1">
        <f>+[4]!NumLetras(DT29,"PESO","PESOS DOMINICANOS","$EE $m CON #d/100 CENTAVOS")</f>
        <v>#VALUE!</v>
      </c>
      <c r="DV29" s="37">
        <v>36</v>
      </c>
      <c r="DW29" s="37">
        <f t="shared" si="20"/>
        <v>720</v>
      </c>
      <c r="DX29" s="189">
        <v>21.83</v>
      </c>
      <c r="DY29" s="80">
        <f>+DV29*'PRECIOS SEGUN ADJ. (FRONTERIZO)'!$B$23*'PRECIOS SEGUN ADJ. (FRONTERIZO)'!$C$23</f>
        <v>15717.599999999999</v>
      </c>
      <c r="DZ29" s="80" t="e" vm="1">
        <f>+[4]!NumLetras(DY29,"PESO","PESOS DOMINICANOS","$EE $m CON #d/100 CENTAVOS")</f>
        <v>#VALUE!</v>
      </c>
      <c r="EA29" s="80">
        <f t="shared" si="36"/>
        <v>2829.17</v>
      </c>
      <c r="EB29" s="37">
        <v>96</v>
      </c>
      <c r="EC29" s="37">
        <f t="shared" si="21"/>
        <v>1920</v>
      </c>
      <c r="ED29" s="189">
        <v>33</v>
      </c>
      <c r="EE29" s="80">
        <f>+EB29*'PRECIOS SEGUN ADJ. (FRONTERIZO)'!$B$24*'PRECIOS SEGUN ADJ. (FRONTERIZO)'!$C$24</f>
        <v>63360</v>
      </c>
      <c r="EF29" s="80" t="e" vm="1">
        <f>+[4]!NumLetras(EE29,"PESO","PESOS DOMINICANOS","$EE $m CON #d/100 CENTAVOS")</f>
        <v>#VALUE!</v>
      </c>
      <c r="EG29" s="37">
        <v>1</v>
      </c>
      <c r="EH29" s="37">
        <f t="shared" si="22"/>
        <v>20</v>
      </c>
      <c r="EI29" s="189">
        <v>15.789999999999997</v>
      </c>
      <c r="EJ29" s="80">
        <f>+EG29*'PRECIOS SEGUN ADJ. (FRONTERIZO)'!$B$25*'PRECIOS SEGUN ADJ. (FRONTERIZO)'!$C$25</f>
        <v>315.79999999999995</v>
      </c>
      <c r="EK29" s="80" t="e" vm="1">
        <f>+[4]!NumLetras(EJ29,"PESO","PESOS DOMINICANOS","$EE $m CON #d/100 CENTAVOS")</f>
        <v>#VALUE!</v>
      </c>
      <c r="EL29" s="37">
        <v>1</v>
      </c>
      <c r="EM29" s="37">
        <f t="shared" si="23"/>
        <v>20</v>
      </c>
      <c r="EN29" s="189">
        <v>31.5</v>
      </c>
      <c r="EO29" s="80">
        <f>+EL29*'PRECIOS SEGUN ADJ. (FRONTERIZO)'!$B$26*'PRECIOS SEGUN ADJ. (FRONTERIZO)'!$C$26</f>
        <v>630</v>
      </c>
      <c r="EP29" s="80" t="e" vm="1">
        <f>+[4]!NumLetras(EO29,"PESO","PESOS DOMINICANOS","$EE $m CON #d/100 CENTAVOS")</f>
        <v>#VALUE!</v>
      </c>
      <c r="EQ29" s="80">
        <f t="shared" si="24"/>
        <v>1792536.0000000002</v>
      </c>
      <c r="ER29" s="80" t="e" vm="1">
        <f>+[4]!NumLetras(EQ29,"PESO","PESOS DOMINICANOS","$EE $m CON #d/100 CENTAVOS")</f>
        <v>#VALUE!</v>
      </c>
      <c r="ES29" s="80">
        <f t="shared" si="25"/>
        <v>104122.76000000001</v>
      </c>
      <c r="ET29" s="80" t="e" vm="1">
        <f>+[4]!NumLetras(ES29,"PESO","PESOS DOMINICANOS","$EE $m CON #d/100 CENTAVOS")</f>
        <v>#VALUE!</v>
      </c>
      <c r="EU29" s="80">
        <f t="shared" si="37"/>
        <v>1688413.2400000002</v>
      </c>
      <c r="EV29" s="80" t="e" vm="1">
        <f>+[4]!NumLetras(EU29,"PESO","PESOS DOMINICANOS","$EE $m CON #d/100 CENTAVOS")</f>
        <v>#VALUE!</v>
      </c>
      <c r="EW29" s="80">
        <f t="shared" si="38"/>
        <v>358507.2</v>
      </c>
      <c r="EX29" s="80" t="e" vm="1">
        <f>+[4]!NumLetras(EW29,"PESO","PESOS DOMINICANOS","$EE $m CON #d/100 CENTAVOS")</f>
        <v>#VALUE!</v>
      </c>
      <c r="EY29" s="80">
        <f t="shared" si="39"/>
        <v>17925.36</v>
      </c>
      <c r="EZ29" s="80" t="e" vm="1">
        <f>+[4]!NumLetras(EY29,"PESO","PESOS DOMINICANOS","$EE $m CON #d/100 CENTAVOS")</f>
        <v>#VALUE!</v>
      </c>
      <c r="FA29" s="80"/>
      <c r="FB29" s="80">
        <f t="shared" si="40"/>
        <v>1434028.8000000003</v>
      </c>
      <c r="FC29" s="80" t="e" vm="1">
        <f>+[4]!NumLetras(FB29,"PESO","PESOS DOMINICANOS","$EE $m CON #d/100 CENTAVOS")</f>
        <v>#VALUE!</v>
      </c>
      <c r="FD29" s="37" t="str">
        <f>+VLOOKUP(D29,'FRONTERIZO XENIA'!F:G,2,0)</f>
        <v>F-28</v>
      </c>
    </row>
    <row r="30" spans="1:160">
      <c r="A30" s="37">
        <v>29</v>
      </c>
      <c r="B30" s="37">
        <v>29</v>
      </c>
      <c r="C30" s="26" t="s">
        <v>2071</v>
      </c>
      <c r="D30" s="37">
        <v>131537431</v>
      </c>
      <c r="E30" s="37">
        <f>+VLOOKUP(D30,'INFORMACION DE PROVEEDORES'!C:I,2,0)</f>
        <v>131537431</v>
      </c>
      <c r="F30" s="26" t="str">
        <f>+VLOOKUP(D30,'INFORMACION DE PROVEEDORES'!C:J,4,0)</f>
        <v xml:space="preserve">MILAGROS ANTONIO SANCHEZ BATISTA </v>
      </c>
      <c r="G30" s="37" t="str">
        <f>+VLOOKUP(D30,'INFORMACION DE PROVEEDORES'!C:K,5,0)</f>
        <v>016-0011627-9</v>
      </c>
      <c r="H30" s="26" t="str">
        <f>+VLOOKUP(D30,'INFORMACION DE PROVEEDORES'!C:L,7,0)</f>
        <v>CALLE COLON, VILLA HORTENCIA, COMECOR, ELIAS PIÑA</v>
      </c>
      <c r="I30" s="37" t="str">
        <f>+VLOOKUP(D30,'INFORMACION DE PROVEEDORES'!C:M,3,0)</f>
        <v xml:space="preserve"> JURÍDICA</v>
      </c>
      <c r="J30" s="37">
        <v>5</v>
      </c>
      <c r="K30" s="37">
        <v>498</v>
      </c>
      <c r="L30" s="37">
        <v>96</v>
      </c>
      <c r="M30" s="37">
        <f t="shared" si="26"/>
        <v>1920</v>
      </c>
      <c r="N30" s="189">
        <v>69.81</v>
      </c>
      <c r="O30" s="80">
        <f>+L30*'PRECIOS SEGUN ADJ. (FRONTERIZO)'!$B$2*'PRECIOS SEGUN ADJ. (FRONTERIZO)'!$C$2</f>
        <v>134035.20000000001</v>
      </c>
      <c r="P30" s="80" t="e" vm="1">
        <f>+[4]!NumLetras(O30,"PESO","PESOS DOMINICANOS","$EE $m CON #d/100 CENTAVOS")</f>
        <v>#VALUE!</v>
      </c>
      <c r="Q30" s="80">
        <f t="shared" si="27"/>
        <v>21445.63</v>
      </c>
      <c r="R30" s="37">
        <v>26</v>
      </c>
      <c r="S30" s="37">
        <f t="shared" si="0"/>
        <v>520</v>
      </c>
      <c r="T30" s="189">
        <v>31.5</v>
      </c>
      <c r="U30" s="80">
        <f>+R30*'PRECIOS SEGUN ADJ. (FRONTERIZO)'!$B$3*'PRECIOS SEGUN ADJ. (FRONTERIZO)'!$C$3</f>
        <v>16380</v>
      </c>
      <c r="V30" s="80" t="e" vm="1">
        <f>+[4]!NumLetras(U30,"PESO","PESOS DOMINICANOS","$EE $m CON #d/100 CENTAVOS")</f>
        <v>#VALUE!</v>
      </c>
      <c r="W30" s="37">
        <v>27</v>
      </c>
      <c r="X30" s="37">
        <f t="shared" si="1"/>
        <v>540</v>
      </c>
      <c r="Y30" s="189">
        <v>25.2</v>
      </c>
      <c r="Z30" s="80">
        <f>+W30*'PRECIOS SEGUN ADJ. (FRONTERIZO)'!$B$4*'PRECIOS SEGUN ADJ. (FRONTERIZO)'!$C$4</f>
        <v>13608</v>
      </c>
      <c r="AA30" s="80" t="e" vm="1">
        <f>+[4]!NumLetras(Z30,"PESO","PESOS DOMINICANOS","$EE $m CON #d/100 CENTAVOS")</f>
        <v>#VALUE!</v>
      </c>
      <c r="AB30" s="37">
        <v>158</v>
      </c>
      <c r="AC30" s="37">
        <f t="shared" si="2"/>
        <v>3160</v>
      </c>
      <c r="AD30" s="189">
        <v>87.91</v>
      </c>
      <c r="AE30" s="80">
        <f>+AB30*'PRECIOS SEGUN ADJ. (FRONTERIZO)'!$B$5*'PRECIOS SEGUN ADJ. (FRONTERIZO)'!$C$5</f>
        <v>277795.59999999998</v>
      </c>
      <c r="AF30" s="80" t="e" vm="1">
        <f>+[4]!NumLetras(AE30,"PESO","PESOS DOMINICANOS","$EE $m CON #d/100 CENTAVOS")</f>
        <v>#VALUE!</v>
      </c>
      <c r="AG30" s="80">
        <f t="shared" si="28"/>
        <v>50003.21</v>
      </c>
      <c r="AH30" s="37">
        <v>175</v>
      </c>
      <c r="AI30" s="37">
        <f t="shared" si="3"/>
        <v>3500</v>
      </c>
      <c r="AJ30" s="189">
        <v>53.95000000000001</v>
      </c>
      <c r="AK30" s="80">
        <f>+AH30*'PRECIOS SEGUN ADJ. (FRONTERIZO)'!$B$6*'PRECIOS SEGUN ADJ. (FRONTERIZO)'!$C$6</f>
        <v>188825</v>
      </c>
      <c r="AL30" s="80" t="e" vm="1">
        <f>+[4]!NumLetras(AK30,"PESO","PESOS DOMINICANOS","$EE $m CON #d/100 CENTAVOS")</f>
        <v>#VALUE!</v>
      </c>
      <c r="AM30" s="37">
        <v>23</v>
      </c>
      <c r="AN30" s="37">
        <f t="shared" si="4"/>
        <v>460</v>
      </c>
      <c r="AO30" s="189">
        <v>25.04</v>
      </c>
      <c r="AP30" s="80">
        <f>+AM30*'PRECIOS SEGUN ADJ. (FRONTERIZO)'!$B$7*'PRECIOS SEGUN ADJ. (FRONTERIZO)'!$C$7</f>
        <v>11518.4</v>
      </c>
      <c r="AQ30" s="80" t="e" vm="1">
        <f>+[4]!NumLetras(AP30,"PESO","PESOS DOMINICANOS","$EE $m CON #d/100 CENTAVOS")</f>
        <v>#VALUE!</v>
      </c>
      <c r="AR30" s="80">
        <f t="shared" si="29"/>
        <v>1842.94</v>
      </c>
      <c r="AS30" s="37">
        <v>57</v>
      </c>
      <c r="AT30" s="37">
        <f t="shared" si="5"/>
        <v>1140</v>
      </c>
      <c r="AU30" s="189">
        <v>290.85000000000002</v>
      </c>
      <c r="AV30" s="80">
        <f>+AS30*'PRECIOS SEGUN ADJ. (FRONTERIZO)'!$B$8*'PRECIOS SEGUN ADJ. (FRONTERIZO)'!$C$8</f>
        <v>331569</v>
      </c>
      <c r="AW30" s="80" t="e" vm="1">
        <f>+[4]!NumLetras(AV30,"PESO","PESOS DOMINICANOS","$EE $m CON #d/100 CENTAVOS")</f>
        <v>#VALUE!</v>
      </c>
      <c r="AX30" s="80">
        <f t="shared" si="30"/>
        <v>59682.42</v>
      </c>
      <c r="AY30" s="37">
        <v>2</v>
      </c>
      <c r="AZ30" s="37">
        <f t="shared" si="6"/>
        <v>40</v>
      </c>
      <c r="BA30" s="189">
        <v>18.899999999999999</v>
      </c>
      <c r="BB30" s="80">
        <f>+AY30*'PRECIOS SEGUN ADJ. (FRONTERIZO)'!$B$9*'PRECIOS SEGUN ADJ. (FRONTERIZO)'!$C$9</f>
        <v>756</v>
      </c>
      <c r="BC30" s="80" t="e" vm="1">
        <f>+[4]!NumLetras(BB30,"PESO","PESOS DOMINICANOS","$EE $m CON #d/100 CENTAVOS")</f>
        <v>#VALUE!</v>
      </c>
      <c r="BD30" s="37">
        <v>13</v>
      </c>
      <c r="BE30" s="37">
        <f t="shared" si="7"/>
        <v>260</v>
      </c>
      <c r="BF30" s="189">
        <v>140.38</v>
      </c>
      <c r="BG30" s="80">
        <f>+BD30*'PRECIOS SEGUN ADJ. (FRONTERIZO)'!$B$10*'PRECIOS SEGUN ADJ. (FRONTERIZO)'!$C$10</f>
        <v>36498.800000000003</v>
      </c>
      <c r="BH30" s="80" t="e" vm="1">
        <f>+[4]!NumLetras(BG30,"PESO","PESOS DOMINICANOS","$EE $m CON #d/100 CENTAVOS")</f>
        <v>#VALUE!</v>
      </c>
      <c r="BI30" s="80">
        <f t="shared" si="31"/>
        <v>6569.78</v>
      </c>
      <c r="BJ30" s="37">
        <v>9</v>
      </c>
      <c r="BK30" s="37">
        <f t="shared" si="8"/>
        <v>180</v>
      </c>
      <c r="BL30" s="189">
        <v>31.459999999999997</v>
      </c>
      <c r="BM30" s="80">
        <f>+BJ30*'PRECIOS SEGUN ADJ. (FRONTERIZO)'!$B$11*'PRECIOS SEGUN ADJ. (FRONTERIZO)'!$C$11</f>
        <v>5662.7999999999993</v>
      </c>
      <c r="BN30" s="80" t="e" vm="1">
        <f>+[4]!NumLetras(BM30,"PESO","PESOS DOMINICANOS","$EE $m CON #d/100 CENTAVOS")</f>
        <v>#VALUE!</v>
      </c>
      <c r="BO30" s="37">
        <v>47</v>
      </c>
      <c r="BP30" s="37">
        <f t="shared" si="9"/>
        <v>940</v>
      </c>
      <c r="BQ30" s="189">
        <v>65</v>
      </c>
      <c r="BR30" s="80">
        <f>+BO30*'PRECIOS SEGUN ADJ. (FRONTERIZO)'!$B$12*'PRECIOS SEGUN ADJ. (FRONTERIZO)'!$C$12</f>
        <v>61100</v>
      </c>
      <c r="BS30" s="80" t="e" vm="1">
        <f>+[4]!NumLetras(BR30,"PESO","PESOS DOMINICANOS","$EE $m CON #d/100 CENTAVOS")</f>
        <v>#VALUE!</v>
      </c>
      <c r="BT30" s="37">
        <v>250</v>
      </c>
      <c r="BU30" s="37">
        <f t="shared" si="10"/>
        <v>5000</v>
      </c>
      <c r="BV30" s="189">
        <v>5.5</v>
      </c>
      <c r="BW30" s="80">
        <f>+BT30*'PRECIOS SEGUN ADJ. (FRONTERIZO)'!$B$13*'PRECIOS SEGUN ADJ. (FRONTERIZO)'!$C$13</f>
        <v>27500</v>
      </c>
      <c r="BX30" s="80" t="e" vm="1">
        <f>+[4]!NumLetras(BW30,"PESO","PESOS DOMINICANOS","$EE $m CON #d/100 CENTAVOS")</f>
        <v>#VALUE!</v>
      </c>
      <c r="BY30" s="37">
        <v>946</v>
      </c>
      <c r="BZ30" s="37">
        <f t="shared" si="11"/>
        <v>18920</v>
      </c>
      <c r="CA30" s="189">
        <v>7.15</v>
      </c>
      <c r="CB30" s="80">
        <f>+BY30*'PRECIOS SEGUN ADJ. (FRONTERIZO)'!$B$14*'PRECIOS SEGUN ADJ. (FRONTERIZO)'!$C$14</f>
        <v>135278</v>
      </c>
      <c r="CC30" s="80" t="e" vm="1">
        <f>+[4]!NumLetras(CB30,"PESO","PESOS DOMINICANOS","$EE $m CON #d/100 CENTAVOS")</f>
        <v>#VALUE!</v>
      </c>
      <c r="CD30" s="37">
        <v>1892</v>
      </c>
      <c r="CE30" s="37">
        <f t="shared" si="12"/>
        <v>37840</v>
      </c>
      <c r="CF30" s="189">
        <v>6.8400000000000007</v>
      </c>
      <c r="CG30" s="80">
        <f>+CD30*'PRECIOS SEGUN ADJ. (FRONTERIZO)'!$B$15*'PRECIOS SEGUN ADJ. (FRONTERIZO)'!$C$15</f>
        <v>258825.59999999998</v>
      </c>
      <c r="CH30" s="80" t="e" vm="1">
        <f>+[4]!NumLetras(CG30,"PESO","PESOS DOMINICANOS","$EE $m CON #d/100 CENTAVOS")</f>
        <v>#VALUE!</v>
      </c>
      <c r="CI30" s="37">
        <v>12</v>
      </c>
      <c r="CJ30" s="37">
        <f t="shared" si="13"/>
        <v>240</v>
      </c>
      <c r="CK30" s="189">
        <v>60</v>
      </c>
      <c r="CL30" s="80">
        <f>+CI30*'PRECIOS SEGUN ADJ. (FRONTERIZO)'!$B$16*'PRECIOS SEGUN ADJ. (FRONTERIZO)'!$C$16</f>
        <v>14400</v>
      </c>
      <c r="CM30" s="80" t="e" vm="1">
        <f>+[4]!NumLetras(CL30,"PESO","PESOS DOMINICANOS","$EE $m CON #d/100 CENTAVOS")</f>
        <v>#VALUE!</v>
      </c>
      <c r="CN30" s="80">
        <f t="shared" si="32"/>
        <v>2592</v>
      </c>
      <c r="CO30" s="37">
        <v>5</v>
      </c>
      <c r="CP30" s="37">
        <f t="shared" si="14"/>
        <v>100</v>
      </c>
      <c r="CQ30" s="189">
        <v>55.649999999999991</v>
      </c>
      <c r="CR30" s="80">
        <f>+CO30*'PRECIOS SEGUN ADJ. (FRONTERIZO)'!$B$17*'PRECIOS SEGUN ADJ. (FRONTERIZO)'!$C$17</f>
        <v>5565</v>
      </c>
      <c r="CS30" s="80" t="e" vm="1">
        <f>+[4]!NumLetras(CR30,"PESO","PESOS DOMINICANOS","$EE $m CON #d/100 CENTAVOS")</f>
        <v>#VALUE!</v>
      </c>
      <c r="CT30" s="80">
        <f t="shared" si="33"/>
        <v>1001.7</v>
      </c>
      <c r="CU30" s="37">
        <v>1046</v>
      </c>
      <c r="CV30" s="37">
        <f t="shared" si="15"/>
        <v>20920</v>
      </c>
      <c r="CW30" s="189">
        <v>6.6</v>
      </c>
      <c r="CX30" s="80">
        <f>+CU30*'PRECIOS SEGUN ADJ. (FRONTERIZO)'!$B$18*'PRECIOS SEGUN ADJ. (FRONTERIZO)'!$C$18</f>
        <v>138072</v>
      </c>
      <c r="CY30" s="80" t="e" vm="1">
        <f>+[4]!NumLetras(CX30,"PESO","PESOS DOMINICANOS","$EE $m CON #d/100 CENTAVOS")</f>
        <v>#VALUE!</v>
      </c>
      <c r="CZ30" s="37">
        <v>6</v>
      </c>
      <c r="DA30" s="37">
        <f t="shared" si="16"/>
        <v>120</v>
      </c>
      <c r="DB30" s="189">
        <v>65.75</v>
      </c>
      <c r="DC30" s="80">
        <f>+CZ30*'PRECIOS SEGUN ADJ. (FRONTERIZO)'!$B$19*'PRECIOS SEGUN ADJ. (FRONTERIZO)'!$C$19</f>
        <v>7890</v>
      </c>
      <c r="DD30" s="80" t="e" vm="1">
        <f>+[4]!NumLetras(DC30,"PESO","PESOS DOMINICANOS","$EE $m CON #d/100 CENTAVOS")</f>
        <v>#VALUE!</v>
      </c>
      <c r="DE30" s="80">
        <f t="shared" si="34"/>
        <v>1420.2</v>
      </c>
      <c r="DF30" s="37">
        <v>23</v>
      </c>
      <c r="DG30" s="37">
        <f t="shared" si="17"/>
        <v>460</v>
      </c>
      <c r="DH30" s="189">
        <v>82.59999999999998</v>
      </c>
      <c r="DI30" s="80">
        <f>+DF30*'PRECIOS SEGUN ADJ. (FRONTERIZO)'!$B$20*'PRECIOS SEGUN ADJ. (FRONTERIZO)'!$C$20</f>
        <v>37996</v>
      </c>
      <c r="DJ30" s="80" t="e" vm="1">
        <f>+[4]!NumLetras(DI30,"PESO","PESOS DOMINICANOS","$EE $m CON #d/100 CENTAVOS")</f>
        <v>#VALUE!</v>
      </c>
      <c r="DK30" s="80">
        <f t="shared" si="35"/>
        <v>6839.28</v>
      </c>
      <c r="DL30" s="37">
        <v>1892</v>
      </c>
      <c r="DM30" s="37">
        <f t="shared" si="18"/>
        <v>37840</v>
      </c>
      <c r="DN30" s="189">
        <v>22</v>
      </c>
      <c r="DO30" s="80">
        <f>+DL30*'PRECIOS SEGUN ADJ. (FRONTERIZO)'!$B$21*'PRECIOS SEGUN ADJ. (FRONTERIZO)'!$C$21</f>
        <v>832480</v>
      </c>
      <c r="DP30" s="80" t="e" vm="1">
        <f>+[4]!NumLetras(DO30,"PESO","PESOS DOMINICANOS","$EE $m CON #d/100 CENTAVOS")</f>
        <v>#VALUE!</v>
      </c>
      <c r="DQ30" s="37">
        <v>111</v>
      </c>
      <c r="DR30" s="37">
        <f t="shared" si="19"/>
        <v>2220</v>
      </c>
      <c r="DS30" s="189">
        <v>80.849999999999994</v>
      </c>
      <c r="DT30" s="80">
        <f>+DQ30*'PRECIOS SEGUN ADJ. (FRONTERIZO)'!$B$22*'PRECIOS SEGUN ADJ. (FRONTERIZO)'!$C$22</f>
        <v>179486.99999999997</v>
      </c>
      <c r="DU30" s="80" t="e" vm="1">
        <f>+[4]!NumLetras(DT30,"PESO","PESOS DOMINICANOS","$EE $m CON #d/100 CENTAVOS")</f>
        <v>#VALUE!</v>
      </c>
      <c r="DV30" s="37">
        <v>52</v>
      </c>
      <c r="DW30" s="37">
        <f t="shared" si="20"/>
        <v>1040</v>
      </c>
      <c r="DX30" s="189">
        <v>21.83</v>
      </c>
      <c r="DY30" s="80">
        <f>+DV30*'PRECIOS SEGUN ADJ. (FRONTERIZO)'!$B$23*'PRECIOS SEGUN ADJ. (FRONTERIZO)'!$C$23</f>
        <v>22703.199999999997</v>
      </c>
      <c r="DZ30" s="80" t="e" vm="1">
        <f>+[4]!NumLetras(DY30,"PESO","PESOS DOMINICANOS","$EE $m CON #d/100 CENTAVOS")</f>
        <v>#VALUE!</v>
      </c>
      <c r="EA30" s="80">
        <f t="shared" si="36"/>
        <v>4086.58</v>
      </c>
      <c r="EB30" s="37">
        <v>151</v>
      </c>
      <c r="EC30" s="37">
        <f t="shared" si="21"/>
        <v>3020</v>
      </c>
      <c r="ED30" s="189">
        <v>33</v>
      </c>
      <c r="EE30" s="80">
        <f>+EB30*'PRECIOS SEGUN ADJ. (FRONTERIZO)'!$B$24*'PRECIOS SEGUN ADJ. (FRONTERIZO)'!$C$24</f>
        <v>99660</v>
      </c>
      <c r="EF30" s="80" t="e" vm="1">
        <f>+[4]!NumLetras(EE30,"PESO","PESOS DOMINICANOS","$EE $m CON #d/100 CENTAVOS")</f>
        <v>#VALUE!</v>
      </c>
      <c r="EG30" s="37">
        <v>2</v>
      </c>
      <c r="EH30" s="37">
        <f t="shared" si="22"/>
        <v>40</v>
      </c>
      <c r="EI30" s="189">
        <v>15.789999999999997</v>
      </c>
      <c r="EJ30" s="80">
        <f>+EG30*'PRECIOS SEGUN ADJ. (FRONTERIZO)'!$B$25*'PRECIOS SEGUN ADJ. (FRONTERIZO)'!$C$25</f>
        <v>631.59999999999991</v>
      </c>
      <c r="EK30" s="80" t="e" vm="1">
        <f>+[4]!NumLetras(EJ30,"PESO","PESOS DOMINICANOS","$EE $m CON #d/100 CENTAVOS")</f>
        <v>#VALUE!</v>
      </c>
      <c r="EL30" s="37">
        <v>2</v>
      </c>
      <c r="EM30" s="37">
        <f t="shared" si="23"/>
        <v>40</v>
      </c>
      <c r="EN30" s="189">
        <v>31.5</v>
      </c>
      <c r="EO30" s="80">
        <f>+EL30*'PRECIOS SEGUN ADJ. (FRONTERIZO)'!$B$26*'PRECIOS SEGUN ADJ. (FRONTERIZO)'!$C$26</f>
        <v>1260</v>
      </c>
      <c r="EP30" s="80" t="e" vm="1">
        <f>+[4]!NumLetras(EO30,"PESO","PESOS DOMINICANOS","$EE $m CON #d/100 CENTAVOS")</f>
        <v>#VALUE!</v>
      </c>
      <c r="EQ30" s="80">
        <f t="shared" si="24"/>
        <v>2839497.2000000007</v>
      </c>
      <c r="ER30" s="80" t="e" vm="1">
        <f>+[4]!NumLetras(EQ30,"PESO","PESOS DOMINICANOS","$EE $m CON #d/100 CENTAVOS")</f>
        <v>#VALUE!</v>
      </c>
      <c r="ES30" s="80">
        <f t="shared" si="25"/>
        <v>155483.74000000002</v>
      </c>
      <c r="ET30" s="80" t="e" vm="1">
        <f>+[4]!NumLetras(ES30,"PESO","PESOS DOMINICANOS","$EE $m CON #d/100 CENTAVOS")</f>
        <v>#VALUE!</v>
      </c>
      <c r="EU30" s="80">
        <f t="shared" si="37"/>
        <v>2684013.4600000004</v>
      </c>
      <c r="EV30" s="80" t="e" vm="1">
        <f>+[4]!NumLetras(EU30,"PESO","PESOS DOMINICANOS","$EE $m CON #d/100 CENTAVOS")</f>
        <v>#VALUE!</v>
      </c>
      <c r="EW30" s="80">
        <f t="shared" si="38"/>
        <v>567899.43999999994</v>
      </c>
      <c r="EX30" s="80" t="e" vm="1">
        <f>+[4]!NumLetras(EW30,"PESO","PESOS DOMINICANOS","$EE $m CON #d/100 CENTAVOS")</f>
        <v>#VALUE!</v>
      </c>
      <c r="EY30" s="80">
        <f t="shared" si="39"/>
        <v>28394.97</v>
      </c>
      <c r="EZ30" s="80" t="e" vm="1">
        <f>+[4]!NumLetras(EY30,"PESO","PESOS DOMINICANOS","$EE $m CON #d/100 CENTAVOS")</f>
        <v>#VALUE!</v>
      </c>
      <c r="FA30" s="80"/>
      <c r="FB30" s="80">
        <f t="shared" si="40"/>
        <v>2271597.7600000007</v>
      </c>
      <c r="FC30" s="80" t="e" vm="1">
        <f>+[4]!NumLetras(FB30,"PESO","PESOS DOMINICANOS","$EE $m CON #d/100 CENTAVOS")</f>
        <v>#VALUE!</v>
      </c>
      <c r="FD30" s="37" t="str">
        <f>+VLOOKUP(D30,'FRONTERIZO XENIA'!F:G,2,0)</f>
        <v>F-11</v>
      </c>
    </row>
    <row r="31" spans="1:160">
      <c r="A31" s="37">
        <v>30</v>
      </c>
      <c r="B31" s="37">
        <v>30</v>
      </c>
      <c r="C31" s="26" t="s">
        <v>424</v>
      </c>
      <c r="D31" s="37">
        <v>1800466029</v>
      </c>
      <c r="E31" s="37" t="str">
        <f>+VLOOKUP(D31,'INFORMACION DE PROVEEDORES'!C:I,2,0)</f>
        <v>018-0046602-9</v>
      </c>
      <c r="F31" s="26" t="str">
        <f>+VLOOKUP(D31,'INFORMACION DE PROVEEDORES'!C:J,4,0)</f>
        <v>DAIFEL MEDINA FELIZ</v>
      </c>
      <c r="G31" s="37" t="str">
        <f>+VLOOKUP(D31,'INFORMACION DE PROVEEDORES'!C:K,5,0)</f>
        <v>018-0046602-9</v>
      </c>
      <c r="H31" s="26" t="str">
        <f>+VLOOKUP(D31,'INFORMACION DE PROVEEDORES'!C:L,7,0)</f>
        <v>CARRETERA CIENEGA GUYUBAL, BELLA VISTA,</v>
      </c>
      <c r="I31" s="37" t="str">
        <f>+VLOOKUP(D31,'INFORMACION DE PROVEEDORES'!C:M,3,0)</f>
        <v xml:space="preserve"> FÍSICA</v>
      </c>
      <c r="J31" s="37">
        <v>4</v>
      </c>
      <c r="K31" s="37">
        <v>215</v>
      </c>
      <c r="L31" s="37">
        <v>87</v>
      </c>
      <c r="M31" s="37">
        <f t="shared" si="26"/>
        <v>1740</v>
      </c>
      <c r="N31" s="189">
        <v>69.81</v>
      </c>
      <c r="O31" s="80">
        <f>+L31*'PRECIOS SEGUN ADJ. (FRONTERIZO)'!$B$2*'PRECIOS SEGUN ADJ. (FRONTERIZO)'!$C$2</f>
        <v>121469.40000000001</v>
      </c>
      <c r="P31" s="80" t="e" vm="1">
        <f>+[4]!NumLetras(O31,"PESO","PESOS DOMINICANOS","$EE $m CON #d/100 CENTAVOS")</f>
        <v>#VALUE!</v>
      </c>
      <c r="Q31" s="80">
        <f t="shared" si="27"/>
        <v>19435.099999999999</v>
      </c>
      <c r="R31" s="37">
        <v>25</v>
      </c>
      <c r="S31" s="37">
        <f t="shared" si="0"/>
        <v>500</v>
      </c>
      <c r="T31" s="189">
        <v>31.5</v>
      </c>
      <c r="U31" s="80">
        <f>+R31*'PRECIOS SEGUN ADJ. (FRONTERIZO)'!$B$3*'PRECIOS SEGUN ADJ. (FRONTERIZO)'!$C$3</f>
        <v>15750</v>
      </c>
      <c r="V31" s="80" t="e" vm="1">
        <f>+[4]!NumLetras(U31,"PESO","PESOS DOMINICANOS","$EE $m CON #d/100 CENTAVOS")</f>
        <v>#VALUE!</v>
      </c>
      <c r="W31" s="37">
        <v>230</v>
      </c>
      <c r="X31" s="37">
        <f t="shared" si="1"/>
        <v>4600</v>
      </c>
      <c r="Y31" s="189">
        <v>25.2</v>
      </c>
      <c r="Z31" s="80">
        <f>+W31*'PRECIOS SEGUN ADJ. (FRONTERIZO)'!$B$4*'PRECIOS SEGUN ADJ. (FRONTERIZO)'!$C$4</f>
        <v>115920</v>
      </c>
      <c r="AA31" s="80" t="e" vm="1">
        <f>+[4]!NumLetras(Z31,"PESO","PESOS DOMINICANOS","$EE $m CON #d/100 CENTAVOS")</f>
        <v>#VALUE!</v>
      </c>
      <c r="AB31" s="37">
        <v>110</v>
      </c>
      <c r="AC31" s="37">
        <f t="shared" si="2"/>
        <v>2200</v>
      </c>
      <c r="AD31" s="189">
        <v>87.91</v>
      </c>
      <c r="AE31" s="80">
        <f>+AB31*'PRECIOS SEGUN ADJ. (FRONTERIZO)'!$B$5*'PRECIOS SEGUN ADJ. (FRONTERIZO)'!$C$5</f>
        <v>193402</v>
      </c>
      <c r="AF31" s="80" t="e" vm="1">
        <f>+[4]!NumLetras(AE31,"PESO","PESOS DOMINICANOS","$EE $m CON #d/100 CENTAVOS")</f>
        <v>#VALUE!</v>
      </c>
      <c r="AG31" s="80">
        <f t="shared" si="28"/>
        <v>34812.36</v>
      </c>
      <c r="AH31" s="37">
        <v>0</v>
      </c>
      <c r="AI31" s="37">
        <f t="shared" si="3"/>
        <v>0</v>
      </c>
      <c r="AJ31" s="189">
        <v>53.95000000000001</v>
      </c>
      <c r="AK31" s="80">
        <f>+AH31*'PRECIOS SEGUN ADJ. (FRONTERIZO)'!$B$6*'PRECIOS SEGUN ADJ. (FRONTERIZO)'!$C$6</f>
        <v>0</v>
      </c>
      <c r="AL31" s="80" t="e" vm="1">
        <f>+[4]!NumLetras(AK31,"PESO","PESOS DOMINICANOS","$EE $m CON #d/100 CENTAVOS")</f>
        <v>#VALUE!</v>
      </c>
      <c r="AM31" s="37">
        <v>0</v>
      </c>
      <c r="AN31" s="37">
        <f t="shared" si="4"/>
        <v>0</v>
      </c>
      <c r="AO31" s="189">
        <v>25.04</v>
      </c>
      <c r="AP31" s="80">
        <f>+AM31*'PRECIOS SEGUN ADJ. (FRONTERIZO)'!$B$7*'PRECIOS SEGUN ADJ. (FRONTERIZO)'!$C$7</f>
        <v>0</v>
      </c>
      <c r="AQ31" s="80" t="e" vm="1">
        <f>+[4]!NumLetras(AP31,"PESO","PESOS DOMINICANOS","$EE $m CON #d/100 CENTAVOS")</f>
        <v>#VALUE!</v>
      </c>
      <c r="AR31" s="80">
        <f t="shared" si="29"/>
        <v>0</v>
      </c>
      <c r="AS31" s="37">
        <v>30</v>
      </c>
      <c r="AT31" s="37">
        <f t="shared" si="5"/>
        <v>600</v>
      </c>
      <c r="AU31" s="189">
        <v>290.85000000000002</v>
      </c>
      <c r="AV31" s="80">
        <f>+AS31*'PRECIOS SEGUN ADJ. (FRONTERIZO)'!$B$8*'PRECIOS SEGUN ADJ. (FRONTERIZO)'!$C$8</f>
        <v>174510</v>
      </c>
      <c r="AW31" s="80" t="e" vm="1">
        <f>+[4]!NumLetras(AV31,"PESO","PESOS DOMINICANOS","$EE $m CON #d/100 CENTAVOS")</f>
        <v>#VALUE!</v>
      </c>
      <c r="AX31" s="80">
        <f t="shared" si="30"/>
        <v>31411.8</v>
      </c>
      <c r="AY31" s="37">
        <v>15</v>
      </c>
      <c r="AZ31" s="37">
        <f t="shared" si="6"/>
        <v>300</v>
      </c>
      <c r="BA31" s="189">
        <v>18.899999999999999</v>
      </c>
      <c r="BB31" s="80">
        <f>+AY31*'PRECIOS SEGUN ADJ. (FRONTERIZO)'!$B$9*'PRECIOS SEGUN ADJ. (FRONTERIZO)'!$C$9</f>
        <v>5670</v>
      </c>
      <c r="BC31" s="80" t="e" vm="1">
        <f>+[4]!NumLetras(BB31,"PESO","PESOS DOMINICANOS","$EE $m CON #d/100 CENTAVOS")</f>
        <v>#VALUE!</v>
      </c>
      <c r="BD31" s="37">
        <v>0</v>
      </c>
      <c r="BE31" s="37">
        <f t="shared" si="7"/>
        <v>0</v>
      </c>
      <c r="BF31" s="189">
        <v>140.38</v>
      </c>
      <c r="BG31" s="80">
        <f>+BD31*'PRECIOS SEGUN ADJ. (FRONTERIZO)'!$B$10*'PRECIOS SEGUN ADJ. (FRONTERIZO)'!$C$10</f>
        <v>0</v>
      </c>
      <c r="BH31" s="80" t="e" vm="1">
        <f>+[4]!NumLetras(BG31,"PESO","PESOS DOMINICANOS","$EE $m CON #d/100 CENTAVOS")</f>
        <v>#VALUE!</v>
      </c>
      <c r="BI31" s="80">
        <f t="shared" si="31"/>
        <v>0</v>
      </c>
      <c r="BJ31" s="37">
        <v>78</v>
      </c>
      <c r="BK31" s="37">
        <f t="shared" si="8"/>
        <v>1560</v>
      </c>
      <c r="BL31" s="189">
        <v>31.459999999999997</v>
      </c>
      <c r="BM31" s="80">
        <f>+BJ31*'PRECIOS SEGUN ADJ. (FRONTERIZO)'!$B$11*'PRECIOS SEGUN ADJ. (FRONTERIZO)'!$C$11</f>
        <v>49077.600000000006</v>
      </c>
      <c r="BN31" s="80" t="e" vm="1">
        <f>+[4]!NumLetras(BM31,"PESO","PESOS DOMINICANOS","$EE $m CON #d/100 CENTAVOS")</f>
        <v>#VALUE!</v>
      </c>
      <c r="BO31" s="37">
        <v>25</v>
      </c>
      <c r="BP31" s="37">
        <f t="shared" si="9"/>
        <v>500</v>
      </c>
      <c r="BQ31" s="189">
        <v>65</v>
      </c>
      <c r="BR31" s="80">
        <f>+BO31*'PRECIOS SEGUN ADJ. (FRONTERIZO)'!$B$12*'PRECIOS SEGUN ADJ. (FRONTERIZO)'!$C$12</f>
        <v>32500</v>
      </c>
      <c r="BS31" s="80" t="e" vm="1">
        <f>+[4]!NumLetras(BR31,"PESO","PESOS DOMINICANOS","$EE $m CON #d/100 CENTAVOS")</f>
        <v>#VALUE!</v>
      </c>
      <c r="BT31" s="37">
        <v>2150</v>
      </c>
      <c r="BU31" s="37">
        <f t="shared" si="10"/>
        <v>43000</v>
      </c>
      <c r="BV31" s="189">
        <v>5.5</v>
      </c>
      <c r="BW31" s="80">
        <f>+BT31*'PRECIOS SEGUN ADJ. (FRONTERIZO)'!$B$13*'PRECIOS SEGUN ADJ. (FRONTERIZO)'!$C$13</f>
        <v>236500</v>
      </c>
      <c r="BX31" s="80" t="e" vm="1">
        <f>+[4]!NumLetras(BW31,"PESO","PESOS DOMINICANOS","$EE $m CON #d/100 CENTAVOS")</f>
        <v>#VALUE!</v>
      </c>
      <c r="BY31" s="37">
        <v>0</v>
      </c>
      <c r="BZ31" s="37">
        <f t="shared" si="11"/>
        <v>0</v>
      </c>
      <c r="CA31" s="189">
        <v>7.15</v>
      </c>
      <c r="CB31" s="80">
        <f>+BY31*'PRECIOS SEGUN ADJ. (FRONTERIZO)'!$B$14*'PRECIOS SEGUN ADJ. (FRONTERIZO)'!$C$14</f>
        <v>0</v>
      </c>
      <c r="CC31" s="80" t="e" vm="1">
        <f>+[4]!NumLetras(CB31,"PESO","PESOS DOMINICANOS","$EE $m CON #d/100 CENTAVOS")</f>
        <v>#VALUE!</v>
      </c>
      <c r="CD31" s="37">
        <v>0</v>
      </c>
      <c r="CE31" s="37">
        <f t="shared" si="12"/>
        <v>0</v>
      </c>
      <c r="CF31" s="189">
        <v>6.8400000000000007</v>
      </c>
      <c r="CG31" s="80">
        <f>+CD31*'PRECIOS SEGUN ADJ. (FRONTERIZO)'!$B$15*'PRECIOS SEGUN ADJ. (FRONTERIZO)'!$C$15</f>
        <v>0</v>
      </c>
      <c r="CH31" s="80" t="e" vm="1">
        <f>+[4]!NumLetras(CG31,"PESO","PESOS DOMINICANOS","$EE $m CON #d/100 CENTAVOS")</f>
        <v>#VALUE!</v>
      </c>
      <c r="CI31" s="37">
        <v>96</v>
      </c>
      <c r="CJ31" s="37">
        <f t="shared" si="13"/>
        <v>1920</v>
      </c>
      <c r="CK31" s="189">
        <v>60</v>
      </c>
      <c r="CL31" s="80">
        <f>+CI31*'PRECIOS SEGUN ADJ. (FRONTERIZO)'!$B$16*'PRECIOS SEGUN ADJ. (FRONTERIZO)'!$C$16</f>
        <v>115200</v>
      </c>
      <c r="CM31" s="80" t="e" vm="1">
        <f>+[4]!NumLetras(CL31,"PESO","PESOS DOMINICANOS","$EE $m CON #d/100 CENTAVOS")</f>
        <v>#VALUE!</v>
      </c>
      <c r="CN31" s="80">
        <f t="shared" si="32"/>
        <v>20736</v>
      </c>
      <c r="CO31" s="37">
        <v>45</v>
      </c>
      <c r="CP31" s="37">
        <f t="shared" si="14"/>
        <v>900</v>
      </c>
      <c r="CQ31" s="189">
        <v>55.649999999999991</v>
      </c>
      <c r="CR31" s="80">
        <f>+CO31*'PRECIOS SEGUN ADJ. (FRONTERIZO)'!$B$17*'PRECIOS SEGUN ADJ. (FRONTERIZO)'!$C$17</f>
        <v>50085</v>
      </c>
      <c r="CS31" s="80" t="e" vm="1">
        <f>+[4]!NumLetras(CR31,"PESO","PESOS DOMINICANOS","$EE $m CON #d/100 CENTAVOS")</f>
        <v>#VALUE!</v>
      </c>
      <c r="CT31" s="80">
        <f t="shared" si="33"/>
        <v>9015.2999999999993</v>
      </c>
      <c r="CU31" s="37">
        <v>860</v>
      </c>
      <c r="CV31" s="37">
        <f t="shared" si="15"/>
        <v>17200</v>
      </c>
      <c r="CW31" s="189">
        <v>6.6</v>
      </c>
      <c r="CX31" s="80">
        <f>+CU31*'PRECIOS SEGUN ADJ. (FRONTERIZO)'!$B$18*'PRECIOS SEGUN ADJ. (FRONTERIZO)'!$C$18</f>
        <v>113520</v>
      </c>
      <c r="CY31" s="80" t="e" vm="1">
        <f>+[4]!NumLetras(CX31,"PESO","PESOS DOMINICANOS","$EE $m CON #d/100 CENTAVOS")</f>
        <v>#VALUE!</v>
      </c>
      <c r="CZ31" s="37">
        <v>49</v>
      </c>
      <c r="DA31" s="37">
        <f t="shared" si="16"/>
        <v>980</v>
      </c>
      <c r="DB31" s="189">
        <v>65.75</v>
      </c>
      <c r="DC31" s="80">
        <f>+CZ31*'PRECIOS SEGUN ADJ. (FRONTERIZO)'!$B$19*'PRECIOS SEGUN ADJ. (FRONTERIZO)'!$C$19</f>
        <v>64435</v>
      </c>
      <c r="DD31" s="80" t="e" vm="1">
        <f>+[4]!NumLetras(DC31,"PESO","PESOS DOMINICANOS","$EE $m CON #d/100 CENTAVOS")</f>
        <v>#VALUE!</v>
      </c>
      <c r="DE31" s="80">
        <f t="shared" si="34"/>
        <v>11598.3</v>
      </c>
      <c r="DF31" s="37">
        <v>0</v>
      </c>
      <c r="DG31" s="37">
        <f t="shared" si="17"/>
        <v>0</v>
      </c>
      <c r="DH31" s="189">
        <v>82.59999999999998</v>
      </c>
      <c r="DI31" s="80">
        <f>+DF31*'PRECIOS SEGUN ADJ. (FRONTERIZO)'!$B$20*'PRECIOS SEGUN ADJ. (FRONTERIZO)'!$C$20</f>
        <v>0</v>
      </c>
      <c r="DJ31" s="80" t="e" vm="1">
        <f>+[4]!NumLetras(DI31,"PESO","PESOS DOMINICANOS","$EE $m CON #d/100 CENTAVOS")</f>
        <v>#VALUE!</v>
      </c>
      <c r="DK31" s="80">
        <f t="shared" si="35"/>
        <v>0</v>
      </c>
      <c r="DL31" s="37">
        <v>0</v>
      </c>
      <c r="DM31" s="37">
        <f t="shared" si="18"/>
        <v>0</v>
      </c>
      <c r="DN31" s="189">
        <v>22</v>
      </c>
      <c r="DO31" s="80">
        <f>+DL31*'PRECIOS SEGUN ADJ. (FRONTERIZO)'!$B$21*'PRECIOS SEGUN ADJ. (FRONTERIZO)'!$C$21</f>
        <v>0</v>
      </c>
      <c r="DP31" s="80" t="e" vm="1">
        <f>+[4]!NumLetras(DO31,"PESO","PESOS DOMINICANOS","$EE $m CON #d/100 CENTAVOS")</f>
        <v>#VALUE!</v>
      </c>
      <c r="DQ31" s="37">
        <v>49</v>
      </c>
      <c r="DR31" s="37">
        <f t="shared" si="19"/>
        <v>980</v>
      </c>
      <c r="DS31" s="189">
        <v>80.849999999999994</v>
      </c>
      <c r="DT31" s="80">
        <f>+DQ31*'PRECIOS SEGUN ADJ. (FRONTERIZO)'!$B$22*'PRECIOS SEGUN ADJ. (FRONTERIZO)'!$C$22</f>
        <v>79233</v>
      </c>
      <c r="DU31" s="80" t="e" vm="1">
        <f>+[4]!NumLetras(DT31,"PESO","PESOS DOMINICANOS","$EE $m CON #d/100 CENTAVOS")</f>
        <v>#VALUE!</v>
      </c>
      <c r="DV31" s="37">
        <v>23</v>
      </c>
      <c r="DW31" s="37">
        <f t="shared" si="20"/>
        <v>460</v>
      </c>
      <c r="DX31" s="189">
        <v>21.83</v>
      </c>
      <c r="DY31" s="80">
        <f>+DV31*'PRECIOS SEGUN ADJ. (FRONTERIZO)'!$B$23*'PRECIOS SEGUN ADJ. (FRONTERIZO)'!$C$23</f>
        <v>10041.799999999999</v>
      </c>
      <c r="DZ31" s="80" t="e" vm="1">
        <f>+[4]!NumLetras(DY31,"PESO","PESOS DOMINICANOS","$EE $m CON #d/100 CENTAVOS")</f>
        <v>#VALUE!</v>
      </c>
      <c r="EA31" s="80">
        <f t="shared" si="36"/>
        <v>1807.52</v>
      </c>
      <c r="EB31" s="37">
        <v>25</v>
      </c>
      <c r="EC31" s="37">
        <f t="shared" si="21"/>
        <v>500</v>
      </c>
      <c r="ED31" s="189">
        <v>33</v>
      </c>
      <c r="EE31" s="80">
        <f>+EB31*'PRECIOS SEGUN ADJ. (FRONTERIZO)'!$B$24*'PRECIOS SEGUN ADJ. (FRONTERIZO)'!$C$24</f>
        <v>16500</v>
      </c>
      <c r="EF31" s="80" t="e" vm="1">
        <f>+[4]!NumLetras(EE31,"PESO","PESOS DOMINICANOS","$EE $m CON #d/100 CENTAVOS")</f>
        <v>#VALUE!</v>
      </c>
      <c r="EG31" s="37">
        <v>16</v>
      </c>
      <c r="EH31" s="37">
        <f t="shared" si="22"/>
        <v>320</v>
      </c>
      <c r="EI31" s="189">
        <v>15.789999999999997</v>
      </c>
      <c r="EJ31" s="80">
        <f>+EG31*'PRECIOS SEGUN ADJ. (FRONTERIZO)'!$B$25*'PRECIOS SEGUN ADJ. (FRONTERIZO)'!$C$25</f>
        <v>5052.7999999999993</v>
      </c>
      <c r="EK31" s="80" t="e" vm="1">
        <f>+[4]!NumLetras(EJ31,"PESO","PESOS DOMINICANOS","$EE $m CON #d/100 CENTAVOS")</f>
        <v>#VALUE!</v>
      </c>
      <c r="EL31" s="37">
        <v>16</v>
      </c>
      <c r="EM31" s="37">
        <f t="shared" si="23"/>
        <v>320</v>
      </c>
      <c r="EN31" s="189">
        <v>31.5</v>
      </c>
      <c r="EO31" s="80">
        <f>+EL31*'PRECIOS SEGUN ADJ. (FRONTERIZO)'!$B$26*'PRECIOS SEGUN ADJ. (FRONTERIZO)'!$C$26</f>
        <v>10080</v>
      </c>
      <c r="EP31" s="80" t="e" vm="1">
        <f>+[4]!NumLetras(EO31,"PESO","PESOS DOMINICANOS","$EE $m CON #d/100 CENTAVOS")</f>
        <v>#VALUE!</v>
      </c>
      <c r="EQ31" s="80">
        <f t="shared" si="24"/>
        <v>1408946.6</v>
      </c>
      <c r="ER31" s="80" t="e" vm="1">
        <f>+[4]!NumLetras(EQ31,"PESO","PESOS DOMINICANOS","$EE $m CON #d/100 CENTAVOS")</f>
        <v>#VALUE!</v>
      </c>
      <c r="ES31" s="80">
        <f t="shared" si="25"/>
        <v>128816.38</v>
      </c>
      <c r="ET31" s="80" t="e" vm="1">
        <f>+[4]!NumLetras(ES31,"PESO","PESOS DOMINICANOS","$EE $m CON #d/100 CENTAVOS")</f>
        <v>#VALUE!</v>
      </c>
      <c r="EU31" s="80">
        <f t="shared" si="37"/>
        <v>1280130.2200000002</v>
      </c>
      <c r="EV31" s="80" t="e" vm="1">
        <f>+[4]!NumLetras(EU31,"PESO","PESOS DOMINICANOS","$EE $m CON #d/100 CENTAVOS")</f>
        <v>#VALUE!</v>
      </c>
      <c r="EW31" s="80">
        <f t="shared" si="38"/>
        <v>281789.32</v>
      </c>
      <c r="EX31" s="80" t="e" vm="1">
        <f>+[4]!NumLetras(EW31,"PESO","PESOS DOMINICANOS","$EE $m CON #d/100 CENTAVOS")</f>
        <v>#VALUE!</v>
      </c>
      <c r="EY31" s="80">
        <f t="shared" si="39"/>
        <v>14089.47</v>
      </c>
      <c r="EZ31" s="80" t="e" vm="1">
        <f>+[4]!NumLetras(EY31,"PESO","PESOS DOMINICANOS","$EE $m CON #d/100 CENTAVOS")</f>
        <v>#VALUE!</v>
      </c>
      <c r="FA31" s="80"/>
      <c r="FB31" s="80">
        <f t="shared" si="40"/>
        <v>1127157.28</v>
      </c>
      <c r="FC31" s="80" t="e" vm="1">
        <f>+[4]!NumLetras(FB31,"PESO","PESOS DOMINICANOS","$EE $m CON #d/100 CENTAVOS")</f>
        <v>#VALUE!</v>
      </c>
      <c r="FD31" s="37" t="str">
        <f>+VLOOKUP(D31,'FRONTERIZO XENIA'!F:G,2,0)</f>
        <v>F-03</v>
      </c>
    </row>
    <row r="32" spans="1:160">
      <c r="A32" s="37">
        <v>31</v>
      </c>
      <c r="B32" s="37">
        <v>31</v>
      </c>
      <c r="C32" s="26" t="s">
        <v>2095</v>
      </c>
      <c r="D32" s="37">
        <v>132262328</v>
      </c>
      <c r="E32" s="37">
        <f>+VLOOKUP(D32,'INFORMACION DE PROVEEDORES'!C:I,2,0)</f>
        <v>132262328</v>
      </c>
      <c r="F32" s="26" t="str">
        <f>+VLOOKUP(D32,'INFORMACION DE PROVEEDORES'!C:J,4,0)</f>
        <v>DANFERDYS, SRL</v>
      </c>
      <c r="G32" s="37">
        <f>+VLOOKUP(D32,'INFORMACION DE PROVEEDORES'!C:K,5,0)</f>
        <v>132262328</v>
      </c>
      <c r="H32" s="26" t="str">
        <f>+VLOOKUP(D32,'INFORMACION DE PROVEEDORES'!C:L,7,0)</f>
        <v xml:space="preserve">QUINTA ESQUINA CALLE PRINCIPAL, LOCAL 3, EL LUCERO, SAN JUAN </v>
      </c>
      <c r="I32" s="37" t="str">
        <f>+VLOOKUP(D32,'INFORMACION DE PROVEEDORES'!C:M,3,0)</f>
        <v xml:space="preserve"> JURÍDICA</v>
      </c>
      <c r="J32" s="37">
        <v>10</v>
      </c>
      <c r="K32" s="37">
        <v>877</v>
      </c>
      <c r="L32" s="37">
        <v>146</v>
      </c>
      <c r="M32" s="37">
        <f t="shared" si="26"/>
        <v>2920</v>
      </c>
      <c r="N32" s="189">
        <v>69.81</v>
      </c>
      <c r="O32" s="80">
        <f>+L32*'PRECIOS SEGUN ADJ. (FRONTERIZO)'!$B$2*'PRECIOS SEGUN ADJ. (FRONTERIZO)'!$C$2</f>
        <v>203845.2</v>
      </c>
      <c r="P32" s="80" t="e" vm="1">
        <f>+[4]!NumLetras(O32,"PESO","PESOS DOMINICANOS","$EE $m CON #d/100 CENTAVOS")</f>
        <v>#VALUE!</v>
      </c>
      <c r="Q32" s="80">
        <f t="shared" si="27"/>
        <v>32615.23</v>
      </c>
      <c r="R32" s="37">
        <v>40</v>
      </c>
      <c r="S32" s="37">
        <f t="shared" si="0"/>
        <v>800</v>
      </c>
      <c r="T32" s="189">
        <v>31.5</v>
      </c>
      <c r="U32" s="80">
        <f>+R32*'PRECIOS SEGUN ADJ. (FRONTERIZO)'!$B$3*'PRECIOS SEGUN ADJ. (FRONTERIZO)'!$C$3</f>
        <v>25200</v>
      </c>
      <c r="V32" s="80" t="e" vm="1">
        <f>+[4]!NumLetras(U32,"PESO","PESOS DOMINICANOS","$EE $m CON #d/100 CENTAVOS")</f>
        <v>#VALUE!</v>
      </c>
      <c r="W32" s="37">
        <v>0</v>
      </c>
      <c r="X32" s="37">
        <f t="shared" si="1"/>
        <v>0</v>
      </c>
      <c r="Y32" s="189">
        <v>25.2</v>
      </c>
      <c r="Z32" s="80">
        <f>+W32*'PRECIOS SEGUN ADJ. (FRONTERIZO)'!$B$4*'PRECIOS SEGUN ADJ. (FRONTERIZO)'!$C$4</f>
        <v>0</v>
      </c>
      <c r="AA32" s="80" t="e" vm="1">
        <f>+[4]!NumLetras(Z32,"PESO","PESOS DOMINICANOS","$EE $m CON #d/100 CENTAVOS")</f>
        <v>#VALUE!</v>
      </c>
      <c r="AB32" s="37">
        <v>245</v>
      </c>
      <c r="AC32" s="37">
        <f t="shared" si="2"/>
        <v>4900</v>
      </c>
      <c r="AD32" s="189">
        <v>87.91</v>
      </c>
      <c r="AE32" s="80">
        <f>+AB32*'PRECIOS SEGUN ADJ. (FRONTERIZO)'!$B$5*'PRECIOS SEGUN ADJ. (FRONTERIZO)'!$C$5</f>
        <v>430759</v>
      </c>
      <c r="AF32" s="80" t="e" vm="1">
        <f>+[4]!NumLetras(AE32,"PESO","PESOS DOMINICANOS","$EE $m CON #d/100 CENTAVOS")</f>
        <v>#VALUE!</v>
      </c>
      <c r="AG32" s="80">
        <f t="shared" si="28"/>
        <v>77536.62</v>
      </c>
      <c r="AH32" s="37">
        <v>294</v>
      </c>
      <c r="AI32" s="37">
        <f t="shared" si="3"/>
        <v>5880</v>
      </c>
      <c r="AJ32" s="189">
        <v>53.95000000000001</v>
      </c>
      <c r="AK32" s="80">
        <f>+AH32*'PRECIOS SEGUN ADJ. (FRONTERIZO)'!$B$6*'PRECIOS SEGUN ADJ. (FRONTERIZO)'!$C$6</f>
        <v>317226</v>
      </c>
      <c r="AL32" s="80" t="e" vm="1">
        <f>+[4]!NumLetras(AK32,"PESO","PESOS DOMINICANOS","$EE $m CON #d/100 CENTAVOS")</f>
        <v>#VALUE!</v>
      </c>
      <c r="AM32" s="37">
        <v>40</v>
      </c>
      <c r="AN32" s="37">
        <f t="shared" si="4"/>
        <v>800</v>
      </c>
      <c r="AO32" s="189">
        <v>25.04</v>
      </c>
      <c r="AP32" s="80">
        <f>+AM32*'PRECIOS SEGUN ADJ. (FRONTERIZO)'!$B$7*'PRECIOS SEGUN ADJ. (FRONTERIZO)'!$C$7</f>
        <v>20032</v>
      </c>
      <c r="AQ32" s="80" t="e" vm="1">
        <f>+[4]!NumLetras(AP32,"PESO","PESOS DOMINICANOS","$EE $m CON #d/100 CENTAVOS")</f>
        <v>#VALUE!</v>
      </c>
      <c r="AR32" s="80">
        <f t="shared" si="29"/>
        <v>3205.12</v>
      </c>
      <c r="AS32" s="37">
        <v>93</v>
      </c>
      <c r="AT32" s="37">
        <f t="shared" si="5"/>
        <v>1860</v>
      </c>
      <c r="AU32" s="189">
        <v>290.85000000000002</v>
      </c>
      <c r="AV32" s="80">
        <f>+AS32*'PRECIOS SEGUN ADJ. (FRONTERIZO)'!$B$8*'PRECIOS SEGUN ADJ. (FRONTERIZO)'!$C$8</f>
        <v>540981</v>
      </c>
      <c r="AW32" s="80" t="e" vm="1">
        <f>+[4]!NumLetras(AV32,"PESO","PESOS DOMINICANOS","$EE $m CON #d/100 CENTAVOS")</f>
        <v>#VALUE!</v>
      </c>
      <c r="AX32" s="80">
        <f t="shared" si="30"/>
        <v>97376.58</v>
      </c>
      <c r="AY32" s="37">
        <v>0</v>
      </c>
      <c r="AZ32" s="37">
        <f t="shared" si="6"/>
        <v>0</v>
      </c>
      <c r="BA32" s="189">
        <v>18.899999999999999</v>
      </c>
      <c r="BB32" s="80">
        <f>+AY32*'PRECIOS SEGUN ADJ. (FRONTERIZO)'!$B$9*'PRECIOS SEGUN ADJ. (FRONTERIZO)'!$C$9</f>
        <v>0</v>
      </c>
      <c r="BC32" s="80" t="e" vm="1">
        <f>+[4]!NumLetras(BB32,"PESO","PESOS DOMINICANOS","$EE $m CON #d/100 CENTAVOS")</f>
        <v>#VALUE!</v>
      </c>
      <c r="BD32" s="37">
        <v>22</v>
      </c>
      <c r="BE32" s="37">
        <f t="shared" si="7"/>
        <v>440</v>
      </c>
      <c r="BF32" s="189">
        <v>140.38</v>
      </c>
      <c r="BG32" s="80">
        <f>+BD32*'PRECIOS SEGUN ADJ. (FRONTERIZO)'!$B$10*'PRECIOS SEGUN ADJ. (FRONTERIZO)'!$C$10</f>
        <v>61767.199999999997</v>
      </c>
      <c r="BH32" s="80" t="e" vm="1">
        <f>+[4]!NumLetras(BG32,"PESO","PESOS DOMINICANOS","$EE $m CON #d/100 CENTAVOS")</f>
        <v>#VALUE!</v>
      </c>
      <c r="BI32" s="80">
        <f t="shared" si="31"/>
        <v>11118.1</v>
      </c>
      <c r="BJ32" s="37">
        <v>0</v>
      </c>
      <c r="BK32" s="37">
        <f t="shared" si="8"/>
        <v>0</v>
      </c>
      <c r="BL32" s="189">
        <v>31.459999999999997</v>
      </c>
      <c r="BM32" s="80">
        <f>+BJ32*'PRECIOS SEGUN ADJ. (FRONTERIZO)'!$B$11*'PRECIOS SEGUN ADJ. (FRONTERIZO)'!$C$11</f>
        <v>0</v>
      </c>
      <c r="BN32" s="80" t="e" vm="1">
        <f>+[4]!NumLetras(BM32,"PESO","PESOS DOMINICANOS","$EE $m CON #d/100 CENTAVOS")</f>
        <v>#VALUE!</v>
      </c>
      <c r="BO32" s="37">
        <v>75</v>
      </c>
      <c r="BP32" s="37">
        <f t="shared" si="9"/>
        <v>1500</v>
      </c>
      <c r="BQ32" s="189">
        <v>65</v>
      </c>
      <c r="BR32" s="80">
        <f>+BO32*'PRECIOS SEGUN ADJ. (FRONTERIZO)'!$B$12*'PRECIOS SEGUN ADJ. (FRONTERIZO)'!$C$12</f>
        <v>97500</v>
      </c>
      <c r="BS32" s="80" t="e" vm="1">
        <f>+[4]!NumLetras(BR32,"PESO","PESOS DOMINICANOS","$EE $m CON #d/100 CENTAVOS")</f>
        <v>#VALUE!</v>
      </c>
      <c r="BT32" s="37">
        <v>0</v>
      </c>
      <c r="BU32" s="37">
        <f t="shared" si="10"/>
        <v>0</v>
      </c>
      <c r="BV32" s="189">
        <v>5.5</v>
      </c>
      <c r="BW32" s="80">
        <f>+BT32*'PRECIOS SEGUN ADJ. (FRONTERIZO)'!$B$13*'PRECIOS SEGUN ADJ. (FRONTERIZO)'!$C$13</f>
        <v>0</v>
      </c>
      <c r="BX32" s="80" t="e" vm="1">
        <f>+[4]!NumLetras(BW32,"PESO","PESOS DOMINICANOS","$EE $m CON #d/100 CENTAVOS")</f>
        <v>#VALUE!</v>
      </c>
      <c r="BY32" s="37">
        <v>1582</v>
      </c>
      <c r="BZ32" s="37">
        <f t="shared" si="11"/>
        <v>31640</v>
      </c>
      <c r="CA32" s="189">
        <v>7.15</v>
      </c>
      <c r="CB32" s="80">
        <f>+BY32*'PRECIOS SEGUN ADJ. (FRONTERIZO)'!$B$14*'PRECIOS SEGUN ADJ. (FRONTERIZO)'!$C$14</f>
        <v>226226.00000000003</v>
      </c>
      <c r="CC32" s="80" t="e" vm="1">
        <f>+[4]!NumLetras(CB32,"PESO","PESOS DOMINICANOS","$EE $m CON #d/100 CENTAVOS")</f>
        <v>#VALUE!</v>
      </c>
      <c r="CD32" s="37">
        <v>3164</v>
      </c>
      <c r="CE32" s="37">
        <f t="shared" si="12"/>
        <v>63280</v>
      </c>
      <c r="CF32" s="189">
        <v>6.8400000000000007</v>
      </c>
      <c r="CG32" s="80">
        <f>+CD32*'PRECIOS SEGUN ADJ. (FRONTERIZO)'!$B$15*'PRECIOS SEGUN ADJ. (FRONTERIZO)'!$C$15</f>
        <v>432835.19999999995</v>
      </c>
      <c r="CH32" s="80" t="e" vm="1">
        <f>+[4]!NumLetras(CG32,"PESO","PESOS DOMINICANOS","$EE $m CON #d/100 CENTAVOS")</f>
        <v>#VALUE!</v>
      </c>
      <c r="CI32" s="37">
        <v>0</v>
      </c>
      <c r="CJ32" s="37">
        <f t="shared" si="13"/>
        <v>0</v>
      </c>
      <c r="CK32" s="189">
        <v>60</v>
      </c>
      <c r="CL32" s="80">
        <f>+CI32*'PRECIOS SEGUN ADJ. (FRONTERIZO)'!$B$16*'PRECIOS SEGUN ADJ. (FRONTERIZO)'!$C$16</f>
        <v>0</v>
      </c>
      <c r="CM32" s="80" t="e" vm="1">
        <f>+[4]!NumLetras(CL32,"PESO","PESOS DOMINICANOS","$EE $m CON #d/100 CENTAVOS")</f>
        <v>#VALUE!</v>
      </c>
      <c r="CN32" s="80">
        <f t="shared" si="32"/>
        <v>0</v>
      </c>
      <c r="CO32" s="37">
        <v>0</v>
      </c>
      <c r="CP32" s="37">
        <f t="shared" si="14"/>
        <v>0</v>
      </c>
      <c r="CQ32" s="189">
        <v>55.649999999999991</v>
      </c>
      <c r="CR32" s="80">
        <f>+CO32*'PRECIOS SEGUN ADJ. (FRONTERIZO)'!$B$17*'PRECIOS SEGUN ADJ. (FRONTERIZO)'!$C$17</f>
        <v>0</v>
      </c>
      <c r="CS32" s="80" t="e" vm="1">
        <f>+[4]!NumLetras(CR32,"PESO","PESOS DOMINICANOS","$EE $m CON #d/100 CENTAVOS")</f>
        <v>#VALUE!</v>
      </c>
      <c r="CT32" s="80">
        <f t="shared" si="33"/>
        <v>0</v>
      </c>
      <c r="CU32" s="37">
        <v>1582</v>
      </c>
      <c r="CV32" s="37">
        <f t="shared" si="15"/>
        <v>31640</v>
      </c>
      <c r="CW32" s="189">
        <v>6.6</v>
      </c>
      <c r="CX32" s="80">
        <f>+CU32*'PRECIOS SEGUN ADJ. (FRONTERIZO)'!$B$18*'PRECIOS SEGUN ADJ. (FRONTERIZO)'!$C$18</f>
        <v>208823.99999999997</v>
      </c>
      <c r="CY32" s="80" t="e" vm="1">
        <f>+[4]!NumLetras(CX32,"PESO","PESOS DOMINICANOS","$EE $m CON #d/100 CENTAVOS")</f>
        <v>#VALUE!</v>
      </c>
      <c r="CZ32" s="37">
        <v>0</v>
      </c>
      <c r="DA32" s="37">
        <f t="shared" si="16"/>
        <v>0</v>
      </c>
      <c r="DB32" s="189">
        <v>65.75</v>
      </c>
      <c r="DC32" s="80">
        <f>+CZ32*'PRECIOS SEGUN ADJ. (FRONTERIZO)'!$B$19*'PRECIOS SEGUN ADJ. (FRONTERIZO)'!$C$19</f>
        <v>0</v>
      </c>
      <c r="DD32" s="80" t="e" vm="1">
        <f>+[4]!NumLetras(DC32,"PESO","PESOS DOMINICANOS","$EE $m CON #d/100 CENTAVOS")</f>
        <v>#VALUE!</v>
      </c>
      <c r="DE32" s="80">
        <f t="shared" si="34"/>
        <v>0</v>
      </c>
      <c r="DF32" s="37">
        <v>40</v>
      </c>
      <c r="DG32" s="37">
        <f t="shared" si="17"/>
        <v>800</v>
      </c>
      <c r="DH32" s="189">
        <v>82.59999999999998</v>
      </c>
      <c r="DI32" s="80">
        <f>+DF32*'PRECIOS SEGUN ADJ. (FRONTERIZO)'!$B$20*'PRECIOS SEGUN ADJ. (FRONTERIZO)'!$C$20</f>
        <v>66080</v>
      </c>
      <c r="DJ32" s="80" t="e" vm="1">
        <f>+[4]!NumLetras(DI32,"PESO","PESOS DOMINICANOS","$EE $m CON #d/100 CENTAVOS")</f>
        <v>#VALUE!</v>
      </c>
      <c r="DK32" s="80">
        <f t="shared" si="35"/>
        <v>11894.4</v>
      </c>
      <c r="DL32" s="37">
        <v>3164</v>
      </c>
      <c r="DM32" s="37">
        <f t="shared" si="18"/>
        <v>63280</v>
      </c>
      <c r="DN32" s="189">
        <v>22</v>
      </c>
      <c r="DO32" s="80">
        <f>+DL32*'PRECIOS SEGUN ADJ. (FRONTERIZO)'!$B$21*'PRECIOS SEGUN ADJ. (FRONTERIZO)'!$C$21</f>
        <v>1392160</v>
      </c>
      <c r="DP32" s="80" t="e" vm="1">
        <f>+[4]!NumLetras(DO32,"PESO","PESOS DOMINICANOS","$EE $m CON #d/100 CENTAVOS")</f>
        <v>#VALUE!</v>
      </c>
      <c r="DQ32" s="37">
        <v>180</v>
      </c>
      <c r="DR32" s="37">
        <f t="shared" si="19"/>
        <v>3600</v>
      </c>
      <c r="DS32" s="189">
        <v>80.849999999999994</v>
      </c>
      <c r="DT32" s="80">
        <f>+DQ32*'PRECIOS SEGUN ADJ. (FRONTERIZO)'!$B$22*'PRECIOS SEGUN ADJ. (FRONTERIZO)'!$C$22</f>
        <v>291059.99999999994</v>
      </c>
      <c r="DU32" s="80" t="e" vm="1">
        <f>+[4]!NumLetras(DT32,"PESO","PESOS DOMINICANOS","$EE $m CON #d/100 CENTAVOS")</f>
        <v>#VALUE!</v>
      </c>
      <c r="DV32" s="37">
        <v>82</v>
      </c>
      <c r="DW32" s="37">
        <f t="shared" si="20"/>
        <v>1640</v>
      </c>
      <c r="DX32" s="189">
        <v>21.83</v>
      </c>
      <c r="DY32" s="80">
        <f>+DV32*'PRECIOS SEGUN ADJ. (FRONTERIZO)'!$B$23*'PRECIOS SEGUN ADJ. (FRONTERIZO)'!$C$23</f>
        <v>35801.199999999997</v>
      </c>
      <c r="DZ32" s="80" t="e" vm="1">
        <f>+[4]!NumLetras(DY32,"PESO","PESOS DOMINICANOS","$EE $m CON #d/100 CENTAVOS")</f>
        <v>#VALUE!</v>
      </c>
      <c r="EA32" s="80">
        <f t="shared" si="36"/>
        <v>6444.22</v>
      </c>
      <c r="EB32" s="37">
        <v>249</v>
      </c>
      <c r="EC32" s="37">
        <f t="shared" si="21"/>
        <v>4980</v>
      </c>
      <c r="ED32" s="189">
        <v>33</v>
      </c>
      <c r="EE32" s="80">
        <f>+EB32*'PRECIOS SEGUN ADJ. (FRONTERIZO)'!$B$24*'PRECIOS SEGUN ADJ. (FRONTERIZO)'!$C$24</f>
        <v>164340</v>
      </c>
      <c r="EF32" s="80" t="e" vm="1">
        <f>+[4]!NumLetras(EE32,"PESO","PESOS DOMINICANOS","$EE $m CON #d/100 CENTAVOS")</f>
        <v>#VALUE!</v>
      </c>
      <c r="EG32" s="37">
        <v>0</v>
      </c>
      <c r="EH32" s="37">
        <f t="shared" si="22"/>
        <v>0</v>
      </c>
      <c r="EI32" s="189">
        <v>15.789999999999997</v>
      </c>
      <c r="EJ32" s="80">
        <f>+EG32*'PRECIOS SEGUN ADJ. (FRONTERIZO)'!$B$25*'PRECIOS SEGUN ADJ. (FRONTERIZO)'!$C$25</f>
        <v>0</v>
      </c>
      <c r="EK32" s="80" t="e" vm="1">
        <f>+[4]!NumLetras(EJ32,"PESO","PESOS DOMINICANOS","$EE $m CON #d/100 CENTAVOS")</f>
        <v>#VALUE!</v>
      </c>
      <c r="EL32" s="37">
        <v>0</v>
      </c>
      <c r="EM32" s="37">
        <f t="shared" si="23"/>
        <v>0</v>
      </c>
      <c r="EN32" s="189">
        <v>31.5</v>
      </c>
      <c r="EO32" s="80">
        <f>+EL32*'PRECIOS SEGUN ADJ. (FRONTERIZO)'!$B$26*'PRECIOS SEGUN ADJ. (FRONTERIZO)'!$C$26</f>
        <v>0</v>
      </c>
      <c r="EP32" s="80" t="e" vm="1">
        <f>+[4]!NumLetras(EO32,"PESO","PESOS DOMINICANOS","$EE $m CON #d/100 CENTAVOS")</f>
        <v>#VALUE!</v>
      </c>
      <c r="EQ32" s="80">
        <f t="shared" si="24"/>
        <v>4514636.8</v>
      </c>
      <c r="ER32" s="80" t="e" vm="1">
        <f>+[4]!NumLetras(EQ32,"PESO","PESOS DOMINICANOS","$EE $m CON #d/100 CENTAVOS")</f>
        <v>#VALUE!</v>
      </c>
      <c r="ES32" s="80">
        <f t="shared" si="25"/>
        <v>240190.27</v>
      </c>
      <c r="ET32" s="80" t="e" vm="1">
        <f>+[4]!NumLetras(ES32,"PESO","PESOS DOMINICANOS","$EE $m CON #d/100 CENTAVOS")</f>
        <v>#VALUE!</v>
      </c>
      <c r="EU32" s="80">
        <f t="shared" si="37"/>
        <v>4274446.53</v>
      </c>
      <c r="EV32" s="80" t="e" vm="1">
        <f>+[4]!NumLetras(EU32,"PESO","PESOS DOMINICANOS","$EE $m CON #d/100 CENTAVOS")</f>
        <v>#VALUE!</v>
      </c>
      <c r="EW32" s="80">
        <f t="shared" si="38"/>
        <v>902927.35999999999</v>
      </c>
      <c r="EX32" s="80" t="e" vm="1">
        <f>+[4]!NumLetras(EW32,"PESO","PESOS DOMINICANOS","$EE $m CON #d/100 CENTAVOS")</f>
        <v>#VALUE!</v>
      </c>
      <c r="EY32" s="80">
        <f t="shared" si="39"/>
        <v>45146.37</v>
      </c>
      <c r="EZ32" s="80" t="e" vm="1">
        <f>+[4]!NumLetras(EY32,"PESO","PESOS DOMINICANOS","$EE $m CON #d/100 CENTAVOS")</f>
        <v>#VALUE!</v>
      </c>
      <c r="FA32" s="80"/>
      <c r="FB32" s="80">
        <f t="shared" si="40"/>
        <v>3611709.4399999999</v>
      </c>
      <c r="FC32" s="80" t="e" vm="1">
        <f>+[4]!NumLetras(FB32,"PESO","PESOS DOMINICANOS","$EE $m CON #d/100 CENTAVOS")</f>
        <v>#VALUE!</v>
      </c>
      <c r="FD32" s="37" t="str">
        <f>+VLOOKUP(D32,'FRONTERIZO XENIA'!F:G,2,0)</f>
        <v>F-18</v>
      </c>
    </row>
    <row r="33" spans="1:160">
      <c r="A33" s="37">
        <v>32</v>
      </c>
      <c r="B33" s="37">
        <v>32</v>
      </c>
      <c r="C33" s="26" t="s">
        <v>445</v>
      </c>
      <c r="D33" s="37">
        <v>3100571151</v>
      </c>
      <c r="E33" s="37" t="str">
        <f>+VLOOKUP(D33,'INFORMACION DE PROVEEDORES'!C:I,2,0)</f>
        <v>031-0057115-1</v>
      </c>
      <c r="F33" s="26" t="str">
        <f>+VLOOKUP(D33,'INFORMACION DE PROVEEDORES'!C:J,4,0)</f>
        <v>DEIBY ALEXANDER DIAZ CUSTODIO</v>
      </c>
      <c r="G33" s="37" t="str">
        <f>+VLOOKUP(D33,'INFORMACION DE PROVEEDORES'!C:K,5,0)</f>
        <v>031-0057115-1</v>
      </c>
      <c r="H33" s="26" t="str">
        <f>+VLOOKUP(D33,'INFORMACION DE PROVEEDORES'!C:L,7,0)</f>
        <v xml:space="preserve">AVENIDA LOS PROCERES, MONSERRAT, TAMAYO, BAHORUCO </v>
      </c>
      <c r="I33" s="37" t="str">
        <f>+VLOOKUP(D33,'INFORMACION DE PROVEEDORES'!C:M,3,0)</f>
        <v xml:space="preserve"> FÍSICA</v>
      </c>
      <c r="J33" s="37">
        <v>2</v>
      </c>
      <c r="K33" s="37">
        <v>252</v>
      </c>
      <c r="L33" s="37">
        <v>43</v>
      </c>
      <c r="M33" s="37">
        <f t="shared" si="26"/>
        <v>860</v>
      </c>
      <c r="N33" s="189">
        <v>69.81</v>
      </c>
      <c r="O33" s="80">
        <f>+L33*'PRECIOS SEGUN ADJ. (FRONTERIZO)'!$B$2*'PRECIOS SEGUN ADJ. (FRONTERIZO)'!$C$2</f>
        <v>60036.6</v>
      </c>
      <c r="P33" s="80" t="e" vm="1">
        <f>+[4]!NumLetras(O33,"PESO","PESOS DOMINICANOS","$EE $m CON #d/100 CENTAVOS")</f>
        <v>#VALUE!</v>
      </c>
      <c r="Q33" s="80">
        <f t="shared" si="27"/>
        <v>9605.86</v>
      </c>
      <c r="R33" s="37">
        <v>12</v>
      </c>
      <c r="S33" s="37">
        <f t="shared" si="0"/>
        <v>240</v>
      </c>
      <c r="T33" s="189">
        <v>31.5</v>
      </c>
      <c r="U33" s="80">
        <f>+R33*'PRECIOS SEGUN ADJ. (FRONTERIZO)'!$B$3*'PRECIOS SEGUN ADJ. (FRONTERIZO)'!$C$3</f>
        <v>7560</v>
      </c>
      <c r="V33" s="80" t="e" vm="1">
        <f>+[4]!NumLetras(U33,"PESO","PESOS DOMINICANOS","$EE $m CON #d/100 CENTAVOS")</f>
        <v>#VALUE!</v>
      </c>
      <c r="W33" s="37">
        <v>0</v>
      </c>
      <c r="X33" s="37">
        <f t="shared" si="1"/>
        <v>0</v>
      </c>
      <c r="Y33" s="189">
        <v>25.2</v>
      </c>
      <c r="Z33" s="80">
        <f>+W33*'PRECIOS SEGUN ADJ. (FRONTERIZO)'!$B$4*'PRECIOS SEGUN ADJ. (FRONTERIZO)'!$C$4</f>
        <v>0</v>
      </c>
      <c r="AA33" s="80" t="e" vm="1">
        <f>+[4]!NumLetras(Z33,"PESO","PESOS DOMINICANOS","$EE $m CON #d/100 CENTAVOS")</f>
        <v>#VALUE!</v>
      </c>
      <c r="AB33" s="37">
        <v>77</v>
      </c>
      <c r="AC33" s="37">
        <f t="shared" si="2"/>
        <v>1540</v>
      </c>
      <c r="AD33" s="189">
        <v>87.91</v>
      </c>
      <c r="AE33" s="80">
        <f>+AB33*'PRECIOS SEGUN ADJ. (FRONTERIZO)'!$B$5*'PRECIOS SEGUN ADJ. (FRONTERIZO)'!$C$5</f>
        <v>135381.4</v>
      </c>
      <c r="AF33" s="80" t="e" vm="1">
        <f>+[4]!NumLetras(AE33,"PESO","PESOS DOMINICANOS","$EE $m CON #d/100 CENTAVOS")</f>
        <v>#VALUE!</v>
      </c>
      <c r="AG33" s="80">
        <f t="shared" si="28"/>
        <v>24368.65</v>
      </c>
      <c r="AH33" s="37">
        <v>93</v>
      </c>
      <c r="AI33" s="37">
        <f t="shared" si="3"/>
        <v>1860</v>
      </c>
      <c r="AJ33" s="189">
        <v>53.95000000000001</v>
      </c>
      <c r="AK33" s="80">
        <f>+AH33*'PRECIOS SEGUN ADJ. (FRONTERIZO)'!$B$6*'PRECIOS SEGUN ADJ. (FRONTERIZO)'!$C$6</f>
        <v>100347</v>
      </c>
      <c r="AL33" s="80" t="e" vm="1">
        <f>+[4]!NumLetras(AK33,"PESO","PESOS DOMINICANOS","$EE $m CON #d/100 CENTAVOS")</f>
        <v>#VALUE!</v>
      </c>
      <c r="AM33" s="37">
        <v>12</v>
      </c>
      <c r="AN33" s="37">
        <f t="shared" si="4"/>
        <v>240</v>
      </c>
      <c r="AO33" s="189">
        <v>25.04</v>
      </c>
      <c r="AP33" s="80">
        <f>+AM33*'PRECIOS SEGUN ADJ. (FRONTERIZO)'!$B$7*'PRECIOS SEGUN ADJ. (FRONTERIZO)'!$C$7</f>
        <v>6009.6</v>
      </c>
      <c r="AQ33" s="80" t="e" vm="1">
        <f>+[4]!NumLetras(AP33,"PESO","PESOS DOMINICANOS","$EE $m CON #d/100 CENTAVOS")</f>
        <v>#VALUE!</v>
      </c>
      <c r="AR33" s="80">
        <f t="shared" si="29"/>
        <v>961.54</v>
      </c>
      <c r="AS33" s="37">
        <v>29</v>
      </c>
      <c r="AT33" s="37">
        <f t="shared" si="5"/>
        <v>580</v>
      </c>
      <c r="AU33" s="189">
        <v>290.85000000000002</v>
      </c>
      <c r="AV33" s="80">
        <f>+AS33*'PRECIOS SEGUN ADJ. (FRONTERIZO)'!$B$8*'PRECIOS SEGUN ADJ. (FRONTERIZO)'!$C$8</f>
        <v>168693.00000000003</v>
      </c>
      <c r="AW33" s="80" t="e" vm="1">
        <f>+[4]!NumLetras(AV33,"PESO","PESOS DOMINICANOS","$EE $m CON #d/100 CENTAVOS")</f>
        <v>#VALUE!</v>
      </c>
      <c r="AX33" s="80">
        <f t="shared" si="30"/>
        <v>30364.74</v>
      </c>
      <c r="AY33" s="37">
        <v>0</v>
      </c>
      <c r="AZ33" s="37">
        <f t="shared" si="6"/>
        <v>0</v>
      </c>
      <c r="BA33" s="189">
        <v>18.899999999999999</v>
      </c>
      <c r="BB33" s="80">
        <f>+AY33*'PRECIOS SEGUN ADJ. (FRONTERIZO)'!$B$9*'PRECIOS SEGUN ADJ. (FRONTERIZO)'!$C$9</f>
        <v>0</v>
      </c>
      <c r="BC33" s="80" t="e" vm="1">
        <f>+[4]!NumLetras(BB33,"PESO","PESOS DOMINICANOS","$EE $m CON #d/100 CENTAVOS")</f>
        <v>#VALUE!</v>
      </c>
      <c r="BD33" s="37">
        <v>7</v>
      </c>
      <c r="BE33" s="37">
        <f t="shared" si="7"/>
        <v>140</v>
      </c>
      <c r="BF33" s="189">
        <v>140.38</v>
      </c>
      <c r="BG33" s="80">
        <f>+BD33*'PRECIOS SEGUN ADJ. (FRONTERIZO)'!$B$10*'PRECIOS SEGUN ADJ. (FRONTERIZO)'!$C$10</f>
        <v>19653.2</v>
      </c>
      <c r="BH33" s="80" t="e" vm="1">
        <f>+[4]!NumLetras(BG33,"PESO","PESOS DOMINICANOS","$EE $m CON #d/100 CENTAVOS")</f>
        <v>#VALUE!</v>
      </c>
      <c r="BI33" s="80">
        <f t="shared" si="31"/>
        <v>3537.58</v>
      </c>
      <c r="BJ33" s="37">
        <v>0</v>
      </c>
      <c r="BK33" s="37">
        <f t="shared" si="8"/>
        <v>0</v>
      </c>
      <c r="BL33" s="189">
        <v>31.459999999999997</v>
      </c>
      <c r="BM33" s="80">
        <f>+BJ33*'PRECIOS SEGUN ADJ. (FRONTERIZO)'!$B$11*'PRECIOS SEGUN ADJ. (FRONTERIZO)'!$C$11</f>
        <v>0</v>
      </c>
      <c r="BN33" s="80" t="e" vm="1">
        <f>+[4]!NumLetras(BM33,"PESO","PESOS DOMINICANOS","$EE $m CON #d/100 CENTAVOS")</f>
        <v>#VALUE!</v>
      </c>
      <c r="BO33" s="37">
        <v>23</v>
      </c>
      <c r="BP33" s="37">
        <f t="shared" si="9"/>
        <v>460</v>
      </c>
      <c r="BQ33" s="189">
        <v>65</v>
      </c>
      <c r="BR33" s="80">
        <f>+BO33*'PRECIOS SEGUN ADJ. (FRONTERIZO)'!$B$12*'PRECIOS SEGUN ADJ. (FRONTERIZO)'!$C$12</f>
        <v>29900</v>
      </c>
      <c r="BS33" s="80" t="e" vm="1">
        <f>+[4]!NumLetras(BR33,"PESO","PESOS DOMINICANOS","$EE $m CON #d/100 CENTAVOS")</f>
        <v>#VALUE!</v>
      </c>
      <c r="BT33" s="37">
        <v>0</v>
      </c>
      <c r="BU33" s="37">
        <f t="shared" si="10"/>
        <v>0</v>
      </c>
      <c r="BV33" s="189">
        <v>5.5</v>
      </c>
      <c r="BW33" s="80">
        <f>+BT33*'PRECIOS SEGUN ADJ. (FRONTERIZO)'!$B$13*'PRECIOS SEGUN ADJ. (FRONTERIZO)'!$C$13</f>
        <v>0</v>
      </c>
      <c r="BX33" s="80" t="e" vm="1">
        <f>+[4]!NumLetras(BW33,"PESO","PESOS DOMINICANOS","$EE $m CON #d/100 CENTAVOS")</f>
        <v>#VALUE!</v>
      </c>
      <c r="BY33" s="37">
        <v>504</v>
      </c>
      <c r="BZ33" s="37">
        <f t="shared" si="11"/>
        <v>10080</v>
      </c>
      <c r="CA33" s="189">
        <v>7.15</v>
      </c>
      <c r="CB33" s="80">
        <f>+BY33*'PRECIOS SEGUN ADJ. (FRONTERIZO)'!$B$14*'PRECIOS SEGUN ADJ. (FRONTERIZO)'!$C$14</f>
        <v>72072</v>
      </c>
      <c r="CC33" s="80" t="e" vm="1">
        <f>+[4]!NumLetras(CB33,"PESO","PESOS DOMINICANOS","$EE $m CON #d/100 CENTAVOS")</f>
        <v>#VALUE!</v>
      </c>
      <c r="CD33" s="37">
        <v>1008</v>
      </c>
      <c r="CE33" s="37">
        <f t="shared" si="12"/>
        <v>20160</v>
      </c>
      <c r="CF33" s="189">
        <v>6.8400000000000007</v>
      </c>
      <c r="CG33" s="80">
        <f>+CD33*'PRECIOS SEGUN ADJ. (FRONTERIZO)'!$B$15*'PRECIOS SEGUN ADJ. (FRONTERIZO)'!$C$15</f>
        <v>137894.39999999999</v>
      </c>
      <c r="CH33" s="80" t="e" vm="1">
        <f>+[4]!NumLetras(CG33,"PESO","PESOS DOMINICANOS","$EE $m CON #d/100 CENTAVOS")</f>
        <v>#VALUE!</v>
      </c>
      <c r="CI33" s="37">
        <v>0</v>
      </c>
      <c r="CJ33" s="37">
        <f t="shared" si="13"/>
        <v>0</v>
      </c>
      <c r="CK33" s="189">
        <v>60</v>
      </c>
      <c r="CL33" s="80">
        <f>+CI33*'PRECIOS SEGUN ADJ. (FRONTERIZO)'!$B$16*'PRECIOS SEGUN ADJ. (FRONTERIZO)'!$C$16</f>
        <v>0</v>
      </c>
      <c r="CM33" s="80" t="e" vm="1">
        <f>+[4]!NumLetras(CL33,"PESO","PESOS DOMINICANOS","$EE $m CON #d/100 CENTAVOS")</f>
        <v>#VALUE!</v>
      </c>
      <c r="CN33" s="80">
        <f t="shared" si="32"/>
        <v>0</v>
      </c>
      <c r="CO33" s="37">
        <v>0</v>
      </c>
      <c r="CP33" s="37">
        <f t="shared" si="14"/>
        <v>0</v>
      </c>
      <c r="CQ33" s="189">
        <v>55.649999999999991</v>
      </c>
      <c r="CR33" s="80">
        <f>+CO33*'PRECIOS SEGUN ADJ. (FRONTERIZO)'!$B$17*'PRECIOS SEGUN ADJ. (FRONTERIZO)'!$C$17</f>
        <v>0</v>
      </c>
      <c r="CS33" s="80" t="e" vm="1">
        <f>+[4]!NumLetras(CR33,"PESO","PESOS DOMINICANOS","$EE $m CON #d/100 CENTAVOS")</f>
        <v>#VALUE!</v>
      </c>
      <c r="CT33" s="80">
        <f t="shared" si="33"/>
        <v>0</v>
      </c>
      <c r="CU33" s="37">
        <v>504</v>
      </c>
      <c r="CV33" s="37">
        <f t="shared" si="15"/>
        <v>10080</v>
      </c>
      <c r="CW33" s="189">
        <v>6.6</v>
      </c>
      <c r="CX33" s="80">
        <f>+CU33*'PRECIOS SEGUN ADJ. (FRONTERIZO)'!$B$18*'PRECIOS SEGUN ADJ. (FRONTERIZO)'!$C$18</f>
        <v>66528</v>
      </c>
      <c r="CY33" s="80" t="e" vm="1">
        <f>+[4]!NumLetras(CX33,"PESO","PESOS DOMINICANOS","$EE $m CON #d/100 CENTAVOS")</f>
        <v>#VALUE!</v>
      </c>
      <c r="CZ33" s="37">
        <v>0</v>
      </c>
      <c r="DA33" s="37">
        <f t="shared" si="16"/>
        <v>0</v>
      </c>
      <c r="DB33" s="189">
        <v>65.75</v>
      </c>
      <c r="DC33" s="80">
        <f>+CZ33*'PRECIOS SEGUN ADJ. (FRONTERIZO)'!$B$19*'PRECIOS SEGUN ADJ. (FRONTERIZO)'!$C$19</f>
        <v>0</v>
      </c>
      <c r="DD33" s="80" t="e" vm="1">
        <f>+[4]!NumLetras(DC33,"PESO","PESOS DOMINICANOS","$EE $m CON #d/100 CENTAVOS")</f>
        <v>#VALUE!</v>
      </c>
      <c r="DE33" s="80">
        <f t="shared" si="34"/>
        <v>0</v>
      </c>
      <c r="DF33" s="37">
        <v>12</v>
      </c>
      <c r="DG33" s="37">
        <f t="shared" si="17"/>
        <v>240</v>
      </c>
      <c r="DH33" s="189">
        <v>82.59999999999998</v>
      </c>
      <c r="DI33" s="80">
        <f>+DF33*'PRECIOS SEGUN ADJ. (FRONTERIZO)'!$B$20*'PRECIOS SEGUN ADJ. (FRONTERIZO)'!$C$20</f>
        <v>19824</v>
      </c>
      <c r="DJ33" s="80" t="e" vm="1">
        <f>+[4]!NumLetras(DI33,"PESO","PESOS DOMINICANOS","$EE $m CON #d/100 CENTAVOS")</f>
        <v>#VALUE!</v>
      </c>
      <c r="DK33" s="80">
        <f t="shared" si="35"/>
        <v>3568.32</v>
      </c>
      <c r="DL33" s="37">
        <v>1008</v>
      </c>
      <c r="DM33" s="37">
        <f t="shared" si="18"/>
        <v>20160</v>
      </c>
      <c r="DN33" s="189">
        <v>22</v>
      </c>
      <c r="DO33" s="80">
        <f>+DL33*'PRECIOS SEGUN ADJ. (FRONTERIZO)'!$B$21*'PRECIOS SEGUN ADJ. (FRONTERIZO)'!$C$21</f>
        <v>443520</v>
      </c>
      <c r="DP33" s="80" t="e" vm="1">
        <f>+[4]!NumLetras(DO33,"PESO","PESOS DOMINICANOS","$EE $m CON #d/100 CENTAVOS")</f>
        <v>#VALUE!</v>
      </c>
      <c r="DQ33" s="37">
        <v>56</v>
      </c>
      <c r="DR33" s="37">
        <f t="shared" si="19"/>
        <v>1120</v>
      </c>
      <c r="DS33" s="189">
        <v>80.849999999999994</v>
      </c>
      <c r="DT33" s="80">
        <f>+DQ33*'PRECIOS SEGUN ADJ. (FRONTERIZO)'!$B$22*'PRECIOS SEGUN ADJ. (FRONTERIZO)'!$C$22</f>
        <v>90551.999999999985</v>
      </c>
      <c r="DU33" s="80" t="e" vm="1">
        <f>+[4]!NumLetras(DT33,"PESO","PESOS DOMINICANOS","$EE $m CON #d/100 CENTAVOS")</f>
        <v>#VALUE!</v>
      </c>
      <c r="DV33" s="37">
        <v>25</v>
      </c>
      <c r="DW33" s="37">
        <f t="shared" si="20"/>
        <v>500</v>
      </c>
      <c r="DX33" s="189">
        <v>21.83</v>
      </c>
      <c r="DY33" s="80">
        <f>+DV33*'PRECIOS SEGUN ADJ. (FRONTERIZO)'!$B$23*'PRECIOS SEGUN ADJ. (FRONTERIZO)'!$C$23</f>
        <v>10915</v>
      </c>
      <c r="DZ33" s="80" t="e" vm="1">
        <f>+[4]!NumLetras(DY33,"PESO","PESOS DOMINICANOS","$EE $m CON #d/100 CENTAVOS")</f>
        <v>#VALUE!</v>
      </c>
      <c r="EA33" s="80">
        <f t="shared" si="36"/>
        <v>1964.7</v>
      </c>
      <c r="EB33" s="37">
        <v>79</v>
      </c>
      <c r="EC33" s="37">
        <f t="shared" si="21"/>
        <v>1580</v>
      </c>
      <c r="ED33" s="189">
        <v>33</v>
      </c>
      <c r="EE33" s="80">
        <f>+EB33*'PRECIOS SEGUN ADJ. (FRONTERIZO)'!$B$24*'PRECIOS SEGUN ADJ. (FRONTERIZO)'!$C$24</f>
        <v>52140</v>
      </c>
      <c r="EF33" s="80" t="e" vm="1">
        <f>+[4]!NumLetras(EE33,"PESO","PESOS DOMINICANOS","$EE $m CON #d/100 CENTAVOS")</f>
        <v>#VALUE!</v>
      </c>
      <c r="EG33" s="37">
        <v>0</v>
      </c>
      <c r="EH33" s="37">
        <f t="shared" si="22"/>
        <v>0</v>
      </c>
      <c r="EI33" s="189">
        <v>15.789999999999997</v>
      </c>
      <c r="EJ33" s="80">
        <f>+EG33*'PRECIOS SEGUN ADJ. (FRONTERIZO)'!$B$25*'PRECIOS SEGUN ADJ. (FRONTERIZO)'!$C$25</f>
        <v>0</v>
      </c>
      <c r="EK33" s="80" t="e" vm="1">
        <f>+[4]!NumLetras(EJ33,"PESO","PESOS DOMINICANOS","$EE $m CON #d/100 CENTAVOS")</f>
        <v>#VALUE!</v>
      </c>
      <c r="EL33" s="37">
        <v>0</v>
      </c>
      <c r="EM33" s="37">
        <f t="shared" si="23"/>
        <v>0</v>
      </c>
      <c r="EN33" s="189">
        <v>31.5</v>
      </c>
      <c r="EO33" s="80">
        <f>+EL33*'PRECIOS SEGUN ADJ. (FRONTERIZO)'!$B$26*'PRECIOS SEGUN ADJ. (FRONTERIZO)'!$C$26</f>
        <v>0</v>
      </c>
      <c r="EP33" s="80" t="e" vm="1">
        <f>+[4]!NumLetras(EO33,"PESO","PESOS DOMINICANOS","$EE $m CON #d/100 CENTAVOS")</f>
        <v>#VALUE!</v>
      </c>
      <c r="EQ33" s="80">
        <f t="shared" si="24"/>
        <v>1421026.2000000002</v>
      </c>
      <c r="ER33" s="80" t="e" vm="1">
        <f>+[4]!NumLetras(EQ33,"PESO","PESOS DOMINICANOS","$EE $m CON #d/100 CENTAVOS")</f>
        <v>#VALUE!</v>
      </c>
      <c r="ES33" s="80">
        <f t="shared" si="25"/>
        <v>74371.390000000014</v>
      </c>
      <c r="ET33" s="80" t="e" vm="1">
        <f>+[4]!NumLetras(ES33,"PESO","PESOS DOMINICANOS","$EE $m CON #d/100 CENTAVOS")</f>
        <v>#VALUE!</v>
      </c>
      <c r="EU33" s="80">
        <f t="shared" si="37"/>
        <v>1346654.81</v>
      </c>
      <c r="EV33" s="80" t="e" vm="1">
        <f>+[4]!NumLetras(EU33,"PESO","PESOS DOMINICANOS","$EE $m CON #d/100 CENTAVOS")</f>
        <v>#VALUE!</v>
      </c>
      <c r="EW33" s="80">
        <f t="shared" si="38"/>
        <v>284205.24</v>
      </c>
      <c r="EX33" s="80" t="e" vm="1">
        <f>+[4]!NumLetras(EW33,"PESO","PESOS DOMINICANOS","$EE $m CON #d/100 CENTAVOS")</f>
        <v>#VALUE!</v>
      </c>
      <c r="EY33" s="80">
        <f t="shared" si="39"/>
        <v>14210.26</v>
      </c>
      <c r="EZ33" s="80" t="e" vm="1">
        <f>+[4]!NumLetras(EY33,"PESO","PESOS DOMINICANOS","$EE $m CON #d/100 CENTAVOS")</f>
        <v>#VALUE!</v>
      </c>
      <c r="FA33" s="80"/>
      <c r="FB33" s="80">
        <f t="shared" si="40"/>
        <v>1136820.9600000002</v>
      </c>
      <c r="FC33" s="80" t="e" vm="1">
        <f>+[4]!NumLetras(FB33,"PESO","PESOS DOMINICANOS","$EE $m CON #d/100 CENTAVOS")</f>
        <v>#VALUE!</v>
      </c>
      <c r="FD33" s="37" t="str">
        <f>+VLOOKUP(D33,'FRONTERIZO XENIA'!F:G,2,0)</f>
        <v>F-01</v>
      </c>
    </row>
    <row r="34" spans="1:160">
      <c r="A34" s="37">
        <v>33</v>
      </c>
      <c r="B34" s="37">
        <v>33</v>
      </c>
      <c r="C34" s="26" t="s">
        <v>2117</v>
      </c>
      <c r="D34" s="37">
        <v>131159516</v>
      </c>
      <c r="E34" s="37">
        <f>+VLOOKUP(D34,'INFORMACION DE PROVEEDORES'!C:I,2,0)</f>
        <v>131159516</v>
      </c>
      <c r="F34" s="26" t="str">
        <f>+VLOOKUP(D34,'INFORMACION DE PROVEEDORES'!C:J,4,0)</f>
        <v>ALEJANDRO DANTE MATOS MATEO</v>
      </c>
      <c r="G34" s="37" t="str">
        <f>+VLOOKUP(D34,'INFORMACION DE PROVEEDORES'!C:K,5,0)</f>
        <v>012-0013003-5</v>
      </c>
      <c r="H34" s="26" t="str">
        <f>+VLOOKUP(D34,'INFORMACION DE PROVEEDORES'!C:L,7,0)</f>
        <v xml:space="preserve">CALLE EUSEBIO NO. 35, ESQUINA LAS CARRERAS, SAN JUAN </v>
      </c>
      <c r="I34" s="37" t="str">
        <f>+VLOOKUP(D34,'INFORMACION DE PROVEEDORES'!C:M,3,0)</f>
        <v xml:space="preserve"> JURÍDICA</v>
      </c>
      <c r="J34" s="37">
        <v>2</v>
      </c>
      <c r="K34" s="37">
        <v>205</v>
      </c>
      <c r="L34" s="37">
        <v>50</v>
      </c>
      <c r="M34" s="37">
        <f t="shared" si="26"/>
        <v>1000</v>
      </c>
      <c r="N34" s="189">
        <v>69.81</v>
      </c>
      <c r="O34" s="80">
        <f>+L34*'PRECIOS SEGUN ADJ. (FRONTERIZO)'!$B$2*'PRECIOS SEGUN ADJ. (FRONTERIZO)'!$C$2</f>
        <v>69810</v>
      </c>
      <c r="P34" s="80" t="e" vm="1">
        <f>+[4]!NumLetras(O34,"PESO","PESOS DOMINICANOS","$EE $m CON #d/100 CENTAVOS")</f>
        <v>#VALUE!</v>
      </c>
      <c r="Q34" s="80">
        <f t="shared" si="27"/>
        <v>11169.6</v>
      </c>
      <c r="R34" s="37">
        <v>14</v>
      </c>
      <c r="S34" s="37">
        <f t="shared" si="0"/>
        <v>280</v>
      </c>
      <c r="T34" s="189">
        <v>31.5</v>
      </c>
      <c r="U34" s="80">
        <f>+R34*'PRECIOS SEGUN ADJ. (FRONTERIZO)'!$B$3*'PRECIOS SEGUN ADJ. (FRONTERIZO)'!$C$3</f>
        <v>8820</v>
      </c>
      <c r="V34" s="80" t="e" vm="1">
        <f>+[4]!NumLetras(U34,"PESO","PESOS DOMINICANOS","$EE $m CON #d/100 CENTAVOS")</f>
        <v>#VALUE!</v>
      </c>
      <c r="W34" s="37">
        <v>61</v>
      </c>
      <c r="X34" s="37">
        <f t="shared" si="1"/>
        <v>1220</v>
      </c>
      <c r="Y34" s="189">
        <v>25.2</v>
      </c>
      <c r="Z34" s="80">
        <f>+W34*'PRECIOS SEGUN ADJ. (FRONTERIZO)'!$B$4*'PRECIOS SEGUN ADJ. (FRONTERIZO)'!$C$4</f>
        <v>30744</v>
      </c>
      <c r="AA34" s="80" t="e" vm="1">
        <f>+[4]!NumLetras(Z34,"PESO","PESOS DOMINICANOS","$EE $m CON #d/100 CENTAVOS")</f>
        <v>#VALUE!</v>
      </c>
      <c r="AB34" s="37">
        <v>74</v>
      </c>
      <c r="AC34" s="37">
        <f t="shared" si="2"/>
        <v>1480</v>
      </c>
      <c r="AD34" s="189">
        <v>87.91</v>
      </c>
      <c r="AE34" s="80">
        <f>+AB34*'PRECIOS SEGUN ADJ. (FRONTERIZO)'!$B$5*'PRECIOS SEGUN ADJ. (FRONTERIZO)'!$C$5</f>
        <v>130106.8</v>
      </c>
      <c r="AF34" s="80" t="e" vm="1">
        <f>+[4]!NumLetras(AE34,"PESO","PESOS DOMINICANOS","$EE $m CON #d/100 CENTAVOS")</f>
        <v>#VALUE!</v>
      </c>
      <c r="AG34" s="80">
        <f t="shared" si="28"/>
        <v>23419.22</v>
      </c>
      <c r="AH34" s="37">
        <v>55</v>
      </c>
      <c r="AI34" s="37">
        <f t="shared" si="3"/>
        <v>1100</v>
      </c>
      <c r="AJ34" s="189">
        <v>53.95000000000001</v>
      </c>
      <c r="AK34" s="80">
        <f>+AH34*'PRECIOS SEGUN ADJ. (FRONTERIZO)'!$B$6*'PRECIOS SEGUN ADJ. (FRONTERIZO)'!$C$6</f>
        <v>59345</v>
      </c>
      <c r="AL34" s="80" t="e" vm="1">
        <f>+[4]!NumLetras(AK34,"PESO","PESOS DOMINICANOS","$EE $m CON #d/100 CENTAVOS")</f>
        <v>#VALUE!</v>
      </c>
      <c r="AM34" s="37">
        <v>7</v>
      </c>
      <c r="AN34" s="37">
        <f t="shared" si="4"/>
        <v>140</v>
      </c>
      <c r="AO34" s="189">
        <v>25.04</v>
      </c>
      <c r="AP34" s="80">
        <f>+AM34*'PRECIOS SEGUN ADJ. (FRONTERIZO)'!$B$7*'PRECIOS SEGUN ADJ. (FRONTERIZO)'!$C$7</f>
        <v>3505.6</v>
      </c>
      <c r="AQ34" s="80" t="e" vm="1">
        <f>+[4]!NumLetras(AP34,"PESO","PESOS DOMINICANOS","$EE $m CON #d/100 CENTAVOS")</f>
        <v>#VALUE!</v>
      </c>
      <c r="AR34" s="80">
        <f t="shared" si="29"/>
        <v>560.9</v>
      </c>
      <c r="AS34" s="37">
        <v>25</v>
      </c>
      <c r="AT34" s="37">
        <f t="shared" si="5"/>
        <v>500</v>
      </c>
      <c r="AU34" s="189">
        <v>290.85000000000002</v>
      </c>
      <c r="AV34" s="80">
        <f>+AS34*'PRECIOS SEGUN ADJ. (FRONTERIZO)'!$B$8*'PRECIOS SEGUN ADJ. (FRONTERIZO)'!$C$8</f>
        <v>145425.00000000003</v>
      </c>
      <c r="AW34" s="80" t="e" vm="1">
        <f>+[4]!NumLetras(AV34,"PESO","PESOS DOMINICANOS","$EE $m CON #d/100 CENTAVOS")</f>
        <v>#VALUE!</v>
      </c>
      <c r="AX34" s="80">
        <f t="shared" si="30"/>
        <v>26176.5</v>
      </c>
      <c r="AY34" s="37">
        <v>4</v>
      </c>
      <c r="AZ34" s="37">
        <f t="shared" si="6"/>
        <v>80</v>
      </c>
      <c r="BA34" s="189">
        <v>18.899999999999999</v>
      </c>
      <c r="BB34" s="80">
        <f>+AY34*'PRECIOS SEGUN ADJ. (FRONTERIZO)'!$B$9*'PRECIOS SEGUN ADJ. (FRONTERIZO)'!$C$9</f>
        <v>1512</v>
      </c>
      <c r="BC34" s="80" t="e" vm="1">
        <f>+[4]!NumLetras(BB34,"PESO","PESOS DOMINICANOS","$EE $m CON #d/100 CENTAVOS")</f>
        <v>#VALUE!</v>
      </c>
      <c r="BD34" s="37">
        <v>4</v>
      </c>
      <c r="BE34" s="37">
        <f t="shared" si="7"/>
        <v>80</v>
      </c>
      <c r="BF34" s="189">
        <v>140.38</v>
      </c>
      <c r="BG34" s="80">
        <f>+BD34*'PRECIOS SEGUN ADJ. (FRONTERIZO)'!$B$10*'PRECIOS SEGUN ADJ. (FRONTERIZO)'!$C$10</f>
        <v>11230.4</v>
      </c>
      <c r="BH34" s="80" t="e" vm="1">
        <f>+[4]!NumLetras(BG34,"PESO","PESOS DOMINICANOS","$EE $m CON #d/100 CENTAVOS")</f>
        <v>#VALUE!</v>
      </c>
      <c r="BI34" s="80">
        <f t="shared" si="31"/>
        <v>2021.47</v>
      </c>
      <c r="BJ34" s="37">
        <v>21</v>
      </c>
      <c r="BK34" s="37">
        <f t="shared" si="8"/>
        <v>420</v>
      </c>
      <c r="BL34" s="189">
        <v>31.459999999999997</v>
      </c>
      <c r="BM34" s="80">
        <f>+BJ34*'PRECIOS SEGUN ADJ. (FRONTERIZO)'!$B$11*'PRECIOS SEGUN ADJ. (FRONTERIZO)'!$C$11</f>
        <v>13213.199999999999</v>
      </c>
      <c r="BN34" s="80" t="e" vm="1">
        <f>+[4]!NumLetras(BM34,"PESO","PESOS DOMINICANOS","$EE $m CON #d/100 CENTAVOS")</f>
        <v>#VALUE!</v>
      </c>
      <c r="BO34" s="37">
        <v>21</v>
      </c>
      <c r="BP34" s="37">
        <f t="shared" si="9"/>
        <v>420</v>
      </c>
      <c r="BQ34" s="189">
        <v>65</v>
      </c>
      <c r="BR34" s="80">
        <f>+BO34*'PRECIOS SEGUN ADJ. (FRONTERIZO)'!$B$12*'PRECIOS SEGUN ADJ. (FRONTERIZO)'!$C$12</f>
        <v>27300</v>
      </c>
      <c r="BS34" s="80" t="e" vm="1">
        <f>+[4]!NumLetras(BR34,"PESO","PESOS DOMINICANOS","$EE $m CON #d/100 CENTAVOS")</f>
        <v>#VALUE!</v>
      </c>
      <c r="BT34" s="37">
        <v>570</v>
      </c>
      <c r="BU34" s="37">
        <f t="shared" si="10"/>
        <v>11400</v>
      </c>
      <c r="BV34" s="189">
        <v>5.5</v>
      </c>
      <c r="BW34" s="80">
        <f>+BT34*'PRECIOS SEGUN ADJ. (FRONTERIZO)'!$B$13*'PRECIOS SEGUN ADJ. (FRONTERIZO)'!$C$13</f>
        <v>62700</v>
      </c>
      <c r="BX34" s="80" t="e" vm="1">
        <f>+[4]!NumLetras(BW34,"PESO","PESOS DOMINICANOS","$EE $m CON #d/100 CENTAVOS")</f>
        <v>#VALUE!</v>
      </c>
      <c r="BY34" s="37">
        <v>296</v>
      </c>
      <c r="BZ34" s="37">
        <f t="shared" si="11"/>
        <v>5920</v>
      </c>
      <c r="CA34" s="189">
        <v>7.15</v>
      </c>
      <c r="CB34" s="80">
        <f>+BY34*'PRECIOS SEGUN ADJ. (FRONTERIZO)'!$B$14*'PRECIOS SEGUN ADJ. (FRONTERIZO)'!$C$14</f>
        <v>42328</v>
      </c>
      <c r="CC34" s="80" t="e" vm="1">
        <f>+[4]!NumLetras(CB34,"PESO","PESOS DOMINICANOS","$EE $m CON #d/100 CENTAVOS")</f>
        <v>#VALUE!</v>
      </c>
      <c r="CD34" s="37">
        <v>592</v>
      </c>
      <c r="CE34" s="37">
        <f t="shared" si="12"/>
        <v>11840</v>
      </c>
      <c r="CF34" s="189">
        <v>6.8400000000000007</v>
      </c>
      <c r="CG34" s="80">
        <f>+CD34*'PRECIOS SEGUN ADJ. (FRONTERIZO)'!$B$15*'PRECIOS SEGUN ADJ. (FRONTERIZO)'!$C$15</f>
        <v>80985.599999999991</v>
      </c>
      <c r="CH34" s="80" t="e" vm="1">
        <f>+[4]!NumLetras(CG34,"PESO","PESOS DOMINICANOS","$EE $m CON #d/100 CENTAVOS")</f>
        <v>#VALUE!</v>
      </c>
      <c r="CI34" s="37">
        <v>26</v>
      </c>
      <c r="CJ34" s="37">
        <f t="shared" si="13"/>
        <v>520</v>
      </c>
      <c r="CK34" s="189">
        <v>60</v>
      </c>
      <c r="CL34" s="80">
        <f>+CI34*'PRECIOS SEGUN ADJ. (FRONTERIZO)'!$B$16*'PRECIOS SEGUN ADJ. (FRONTERIZO)'!$C$16</f>
        <v>31200</v>
      </c>
      <c r="CM34" s="80" t="e" vm="1">
        <f>+[4]!NumLetras(CL34,"PESO","PESOS DOMINICANOS","$EE $m CON #d/100 CENTAVOS")</f>
        <v>#VALUE!</v>
      </c>
      <c r="CN34" s="80">
        <f t="shared" si="32"/>
        <v>5616</v>
      </c>
      <c r="CO34" s="37">
        <v>12</v>
      </c>
      <c r="CP34" s="37">
        <f t="shared" si="14"/>
        <v>240</v>
      </c>
      <c r="CQ34" s="189">
        <v>55.649999999999991</v>
      </c>
      <c r="CR34" s="80">
        <f>+CO34*'PRECIOS SEGUN ADJ. (FRONTERIZO)'!$B$17*'PRECIOS SEGUN ADJ. (FRONTERIZO)'!$C$17</f>
        <v>13356</v>
      </c>
      <c r="CS34" s="80" t="e" vm="1">
        <f>+[4]!NumLetras(CR34,"PESO","PESOS DOMINICANOS","$EE $m CON #d/100 CENTAVOS")</f>
        <v>#VALUE!</v>
      </c>
      <c r="CT34" s="80">
        <f t="shared" si="33"/>
        <v>2404.08</v>
      </c>
      <c r="CU34" s="37">
        <v>524</v>
      </c>
      <c r="CV34" s="37">
        <f t="shared" si="15"/>
        <v>10480</v>
      </c>
      <c r="CW34" s="189">
        <v>6.6</v>
      </c>
      <c r="CX34" s="80">
        <f>+CU34*'PRECIOS SEGUN ADJ. (FRONTERIZO)'!$B$18*'PRECIOS SEGUN ADJ. (FRONTERIZO)'!$C$18</f>
        <v>69168</v>
      </c>
      <c r="CY34" s="80" t="e" vm="1">
        <f>+[4]!NumLetras(CX34,"PESO","PESOS DOMINICANOS","$EE $m CON #d/100 CENTAVOS")</f>
        <v>#VALUE!</v>
      </c>
      <c r="CZ34" s="37">
        <v>13</v>
      </c>
      <c r="DA34" s="37">
        <f t="shared" si="16"/>
        <v>260</v>
      </c>
      <c r="DB34" s="189">
        <v>65.75</v>
      </c>
      <c r="DC34" s="80">
        <f>+CZ34*'PRECIOS SEGUN ADJ. (FRONTERIZO)'!$B$19*'PRECIOS SEGUN ADJ. (FRONTERIZO)'!$C$19</f>
        <v>17095</v>
      </c>
      <c r="DD34" s="80" t="e" vm="1">
        <f>+[4]!NumLetras(DC34,"PESO","PESOS DOMINICANOS","$EE $m CON #d/100 CENTAVOS")</f>
        <v>#VALUE!</v>
      </c>
      <c r="DE34" s="80">
        <f t="shared" si="34"/>
        <v>3077.1</v>
      </c>
      <c r="DF34" s="37">
        <v>7</v>
      </c>
      <c r="DG34" s="37">
        <f t="shared" si="17"/>
        <v>140</v>
      </c>
      <c r="DH34" s="189">
        <v>82.59999999999998</v>
      </c>
      <c r="DI34" s="80">
        <f>+DF34*'PRECIOS SEGUN ADJ. (FRONTERIZO)'!$B$20*'PRECIOS SEGUN ADJ. (FRONTERIZO)'!$C$20</f>
        <v>11563.999999999998</v>
      </c>
      <c r="DJ34" s="80" t="e" vm="1">
        <f>+[4]!NumLetras(DI34,"PESO","PESOS DOMINICANOS","$EE $m CON #d/100 CENTAVOS")</f>
        <v>#VALUE!</v>
      </c>
      <c r="DK34" s="80">
        <f t="shared" si="35"/>
        <v>2081.52</v>
      </c>
      <c r="DL34" s="37">
        <v>592</v>
      </c>
      <c r="DM34" s="37">
        <f t="shared" si="18"/>
        <v>11840</v>
      </c>
      <c r="DN34" s="189">
        <v>22</v>
      </c>
      <c r="DO34" s="80">
        <f>+DL34*'PRECIOS SEGUN ADJ. (FRONTERIZO)'!$B$21*'PRECIOS SEGUN ADJ. (FRONTERIZO)'!$C$21</f>
        <v>260480</v>
      </c>
      <c r="DP34" s="80" t="e" vm="1">
        <f>+[4]!NumLetras(DO34,"PESO","PESOS DOMINICANOS","$EE $m CON #d/100 CENTAVOS")</f>
        <v>#VALUE!</v>
      </c>
      <c r="DQ34" s="37">
        <v>46</v>
      </c>
      <c r="DR34" s="37">
        <f t="shared" si="19"/>
        <v>920</v>
      </c>
      <c r="DS34" s="189">
        <v>80.849999999999994</v>
      </c>
      <c r="DT34" s="80">
        <f>+DQ34*'PRECIOS SEGUN ADJ. (FRONTERIZO)'!$B$22*'PRECIOS SEGUN ADJ. (FRONTERIZO)'!$C$22</f>
        <v>74382</v>
      </c>
      <c r="DU34" s="80" t="e" vm="1">
        <f>+[4]!NumLetras(DT34,"PESO","PESOS DOMINICANOS","$EE $m CON #d/100 CENTAVOS")</f>
        <v>#VALUE!</v>
      </c>
      <c r="DV34" s="37">
        <v>21</v>
      </c>
      <c r="DW34" s="37">
        <f t="shared" si="20"/>
        <v>420</v>
      </c>
      <c r="DX34" s="189">
        <v>21.83</v>
      </c>
      <c r="DY34" s="80">
        <f>+DV34*'PRECIOS SEGUN ADJ. (FRONTERIZO)'!$B$23*'PRECIOS SEGUN ADJ. (FRONTERIZO)'!$C$23</f>
        <v>9168.5999999999985</v>
      </c>
      <c r="DZ34" s="80" t="e" vm="1">
        <f>+[4]!NumLetras(DY34,"PESO","PESOS DOMINICANOS","$EE $m CON #d/100 CENTAVOS")</f>
        <v>#VALUE!</v>
      </c>
      <c r="EA34" s="80">
        <f t="shared" si="36"/>
        <v>1650.35</v>
      </c>
      <c r="EB34" s="37">
        <v>53</v>
      </c>
      <c r="EC34" s="37">
        <f t="shared" si="21"/>
        <v>1060</v>
      </c>
      <c r="ED34" s="189">
        <v>33</v>
      </c>
      <c r="EE34" s="80">
        <f>+EB34*'PRECIOS SEGUN ADJ. (FRONTERIZO)'!$B$24*'PRECIOS SEGUN ADJ. (FRONTERIZO)'!$C$24</f>
        <v>34980</v>
      </c>
      <c r="EF34" s="80" t="e" vm="1">
        <f>+[4]!NumLetras(EE34,"PESO","PESOS DOMINICANOS","$EE $m CON #d/100 CENTAVOS")</f>
        <v>#VALUE!</v>
      </c>
      <c r="EG34" s="37">
        <v>4</v>
      </c>
      <c r="EH34" s="37">
        <f t="shared" si="22"/>
        <v>80</v>
      </c>
      <c r="EI34" s="189">
        <v>15.789999999999997</v>
      </c>
      <c r="EJ34" s="80">
        <f>+EG34*'PRECIOS SEGUN ADJ. (FRONTERIZO)'!$B$25*'PRECIOS SEGUN ADJ. (FRONTERIZO)'!$C$25</f>
        <v>1263.1999999999998</v>
      </c>
      <c r="EK34" s="80" t="e" vm="1">
        <f>+[4]!NumLetras(EJ34,"PESO","PESOS DOMINICANOS","$EE $m CON #d/100 CENTAVOS")</f>
        <v>#VALUE!</v>
      </c>
      <c r="EL34" s="37">
        <v>4</v>
      </c>
      <c r="EM34" s="37">
        <f t="shared" si="23"/>
        <v>80</v>
      </c>
      <c r="EN34" s="189">
        <v>31.5</v>
      </c>
      <c r="EO34" s="80">
        <f>+EL34*'PRECIOS SEGUN ADJ. (FRONTERIZO)'!$B$26*'PRECIOS SEGUN ADJ. (FRONTERIZO)'!$C$26</f>
        <v>2520</v>
      </c>
      <c r="EP34" s="80" t="e" vm="1">
        <f>+[4]!NumLetras(EO34,"PESO","PESOS DOMINICANOS","$EE $m CON #d/100 CENTAVOS")</f>
        <v>#VALUE!</v>
      </c>
      <c r="EQ34" s="80">
        <f t="shared" ref="EQ34:EQ65" si="41">+O34+U34+Z34+AE34+AK34+AP34+AV34+BB34+BG34+BM34+BR34+BW34+CB34+CG34+CL34+CR34+CX34+DC34+DI34+DO34+DT34+DY34+EE34+EJ34+EO34</f>
        <v>1212202.4000000001</v>
      </c>
      <c r="ER34" s="80" t="e" vm="1">
        <f>+[4]!NumLetras(EQ34,"PESO","PESOS DOMINICANOS","$EE $m CON #d/100 CENTAVOS")</f>
        <v>#VALUE!</v>
      </c>
      <c r="ES34" s="80">
        <f t="shared" ref="ES34:ES65" si="42">+Q34+AG34+AR34+AX34+BI34+CN34+CT34+DE34+DK34+EA34</f>
        <v>78176.74000000002</v>
      </c>
      <c r="ET34" s="80" t="e" vm="1">
        <f>+[4]!NumLetras(ES34,"PESO","PESOS DOMINICANOS","$EE $m CON #d/100 CENTAVOS")</f>
        <v>#VALUE!</v>
      </c>
      <c r="EU34" s="80">
        <f t="shared" si="37"/>
        <v>1134025.6600000001</v>
      </c>
      <c r="EV34" s="80" t="e" vm="1">
        <f>+[4]!NumLetras(EU34,"PESO","PESOS DOMINICANOS","$EE $m CON #d/100 CENTAVOS")</f>
        <v>#VALUE!</v>
      </c>
      <c r="EW34" s="80">
        <f t="shared" si="38"/>
        <v>242440.48</v>
      </c>
      <c r="EX34" s="80" t="e" vm="1">
        <f>+[4]!NumLetras(EW34,"PESO","PESOS DOMINICANOS","$EE $m CON #d/100 CENTAVOS")</f>
        <v>#VALUE!</v>
      </c>
      <c r="EY34" s="80">
        <f t="shared" si="39"/>
        <v>12122.02</v>
      </c>
      <c r="EZ34" s="80" t="e" vm="1">
        <f>+[4]!NumLetras(EY34,"PESO","PESOS DOMINICANOS","$EE $m CON #d/100 CENTAVOS")</f>
        <v>#VALUE!</v>
      </c>
      <c r="FA34" s="80"/>
      <c r="FB34" s="80">
        <f t="shared" si="40"/>
        <v>969761.92000000016</v>
      </c>
      <c r="FC34" s="80" t="e" vm="1">
        <f>+[4]!NumLetras(FB34,"PESO","PESOS DOMINICANOS","$EE $m CON #d/100 CENTAVOS")</f>
        <v>#VALUE!</v>
      </c>
      <c r="FD34" s="37" t="str">
        <f>+VLOOKUP(D34,'FRONTERIZO XENIA'!F:G,2,0)</f>
        <v>F-12</v>
      </c>
    </row>
    <row r="35" spans="1:160">
      <c r="A35" s="37">
        <v>34</v>
      </c>
      <c r="B35" s="37">
        <v>34</v>
      </c>
      <c r="C35" s="26" t="s">
        <v>2131</v>
      </c>
      <c r="D35" s="37">
        <v>131226035</v>
      </c>
      <c r="E35" s="37">
        <f>+VLOOKUP(D35,'INFORMACION DE PROVEEDORES'!C:I,2,0)</f>
        <v>131226035</v>
      </c>
      <c r="F35" s="26" t="str">
        <f>+VLOOKUP(D35,'INFORMACION DE PROVEEDORES'!C:J,4,0)</f>
        <v>HANNETTY MATOS MENDEZ</v>
      </c>
      <c r="G35" s="37" t="str">
        <f>+VLOOKUP(D35,'INFORMACION DE PROVEEDORES'!C:K,5,0)</f>
        <v>079-0011968-1</v>
      </c>
      <c r="H35" s="26" t="str">
        <f>+VLOOKUP(D35,'INFORMACION DE PROVEEDORES'!C:L,7,0)</f>
        <v>CALLE JOSE DE JESUS ALTUNA NO.94 A SECTOR GALINDO</v>
      </c>
      <c r="I35" s="37" t="str">
        <f>+VLOOKUP(D35,'INFORMACION DE PROVEEDORES'!C:M,3,0)</f>
        <v xml:space="preserve"> JURÍDICA</v>
      </c>
      <c r="J35" s="37">
        <v>2</v>
      </c>
      <c r="K35" s="37">
        <v>240</v>
      </c>
      <c r="L35" s="37">
        <v>80</v>
      </c>
      <c r="M35" s="37">
        <f t="shared" si="26"/>
        <v>1600</v>
      </c>
      <c r="N35" s="189">
        <v>69.81</v>
      </c>
      <c r="O35" s="80">
        <f>+L35*'PRECIOS SEGUN ADJ. (FRONTERIZO)'!$B$2*'PRECIOS SEGUN ADJ. (FRONTERIZO)'!$C$2</f>
        <v>111696</v>
      </c>
      <c r="P35" s="80" t="e" vm="1">
        <f>+[4]!NumLetras(O35,"PESO","PESOS DOMINICANOS","$EE $m CON #d/100 CENTAVOS")</f>
        <v>#VALUE!</v>
      </c>
      <c r="Q35" s="80">
        <f t="shared" si="27"/>
        <v>17871.36</v>
      </c>
      <c r="R35" s="37">
        <v>23</v>
      </c>
      <c r="S35" s="37">
        <f t="shared" si="0"/>
        <v>460</v>
      </c>
      <c r="T35" s="189">
        <v>31.5</v>
      </c>
      <c r="U35" s="80">
        <f>+R35*'PRECIOS SEGUN ADJ. (FRONTERIZO)'!$B$3*'PRECIOS SEGUN ADJ. (FRONTERIZO)'!$C$3</f>
        <v>14490</v>
      </c>
      <c r="V35" s="80" t="e" vm="1">
        <f>+[4]!NumLetras(U35,"PESO","PESOS DOMINICANOS","$EE $m CON #d/100 CENTAVOS")</f>
        <v>#VALUE!</v>
      </c>
      <c r="W35" s="37">
        <v>178</v>
      </c>
      <c r="X35" s="37">
        <f t="shared" si="1"/>
        <v>3560</v>
      </c>
      <c r="Y35" s="189">
        <v>25.2</v>
      </c>
      <c r="Z35" s="80">
        <f>+W35*'PRECIOS SEGUN ADJ. (FRONTERIZO)'!$B$4*'PRECIOS SEGUN ADJ. (FRONTERIZO)'!$C$4</f>
        <v>89711.999999999985</v>
      </c>
      <c r="AA35" s="80" t="e" vm="1">
        <f>+[4]!NumLetras(Z35,"PESO","PESOS DOMINICANOS","$EE $m CON #d/100 CENTAVOS")</f>
        <v>#VALUE!</v>
      </c>
      <c r="AB35" s="37">
        <v>107</v>
      </c>
      <c r="AC35" s="37">
        <f t="shared" si="2"/>
        <v>2140</v>
      </c>
      <c r="AD35" s="189">
        <v>87.91</v>
      </c>
      <c r="AE35" s="80">
        <f>+AB35*'PRECIOS SEGUN ADJ. (FRONTERIZO)'!$B$5*'PRECIOS SEGUN ADJ. (FRONTERIZO)'!$C$5</f>
        <v>188127.39999999997</v>
      </c>
      <c r="AF35" s="80" t="e" vm="1">
        <f>+[4]!NumLetras(AE35,"PESO","PESOS DOMINICANOS","$EE $m CON #d/100 CENTAVOS")</f>
        <v>#VALUE!</v>
      </c>
      <c r="AG35" s="80">
        <f t="shared" si="28"/>
        <v>33862.93</v>
      </c>
      <c r="AH35" s="37">
        <v>27</v>
      </c>
      <c r="AI35" s="37">
        <f t="shared" si="3"/>
        <v>540</v>
      </c>
      <c r="AJ35" s="189">
        <v>53.95000000000001</v>
      </c>
      <c r="AK35" s="80">
        <f>+AH35*'PRECIOS SEGUN ADJ. (FRONTERIZO)'!$B$6*'PRECIOS SEGUN ADJ. (FRONTERIZO)'!$C$6</f>
        <v>29133</v>
      </c>
      <c r="AL35" s="80" t="e" vm="1">
        <f>+[4]!NumLetras(AK35,"PESO","PESOS DOMINICANOS","$EE $m CON #d/100 CENTAVOS")</f>
        <v>#VALUE!</v>
      </c>
      <c r="AM35" s="37">
        <v>4</v>
      </c>
      <c r="AN35" s="37">
        <f t="shared" si="4"/>
        <v>80</v>
      </c>
      <c r="AO35" s="189">
        <v>25.04</v>
      </c>
      <c r="AP35" s="80">
        <f>+AM35*'PRECIOS SEGUN ADJ. (FRONTERIZO)'!$B$7*'PRECIOS SEGUN ADJ. (FRONTERIZO)'!$C$7</f>
        <v>2003.1999999999998</v>
      </c>
      <c r="AQ35" s="80" t="e" vm="1">
        <f>+[4]!NumLetras(AP35,"PESO","PESOS DOMINICANOS","$EE $m CON #d/100 CENTAVOS")</f>
        <v>#VALUE!</v>
      </c>
      <c r="AR35" s="80">
        <f t="shared" si="29"/>
        <v>320.51</v>
      </c>
      <c r="AS35" s="37">
        <v>31</v>
      </c>
      <c r="AT35" s="37">
        <f t="shared" si="5"/>
        <v>620</v>
      </c>
      <c r="AU35" s="189">
        <v>290.85000000000002</v>
      </c>
      <c r="AV35" s="80">
        <f>+AS35*'PRECIOS SEGUN ADJ. (FRONTERIZO)'!$B$8*'PRECIOS SEGUN ADJ. (FRONTERIZO)'!$C$8</f>
        <v>180327</v>
      </c>
      <c r="AW35" s="80" t="e" vm="1">
        <f>+[4]!NumLetras(AV35,"PESO","PESOS DOMINICANOS","$EE $m CON #d/100 CENTAVOS")</f>
        <v>#VALUE!</v>
      </c>
      <c r="AX35" s="80">
        <f t="shared" si="30"/>
        <v>32458.86</v>
      </c>
      <c r="AY35" s="37">
        <v>11</v>
      </c>
      <c r="AZ35" s="37">
        <f t="shared" si="6"/>
        <v>220</v>
      </c>
      <c r="BA35" s="189">
        <v>18.899999999999999</v>
      </c>
      <c r="BB35" s="80">
        <f>+AY35*'PRECIOS SEGUN ADJ. (FRONTERIZO)'!$B$9*'PRECIOS SEGUN ADJ. (FRONTERIZO)'!$C$9</f>
        <v>4158</v>
      </c>
      <c r="BC35" s="80" t="e" vm="1">
        <f>+[4]!NumLetras(BB35,"PESO","PESOS DOMINICANOS","$EE $m CON #d/100 CENTAVOS")</f>
        <v>#VALUE!</v>
      </c>
      <c r="BD35" s="37">
        <v>2</v>
      </c>
      <c r="BE35" s="37">
        <f t="shared" si="7"/>
        <v>40</v>
      </c>
      <c r="BF35" s="189">
        <v>140.38</v>
      </c>
      <c r="BG35" s="80">
        <f>+BD35*'PRECIOS SEGUN ADJ. (FRONTERIZO)'!$B$10*'PRECIOS SEGUN ADJ. (FRONTERIZO)'!$C$10</f>
        <v>5615.2</v>
      </c>
      <c r="BH35" s="80" t="e" vm="1">
        <f>+[4]!NumLetras(BG35,"PESO","PESOS DOMINICANOS","$EE $m CON #d/100 CENTAVOS")</f>
        <v>#VALUE!</v>
      </c>
      <c r="BI35" s="80">
        <f t="shared" si="31"/>
        <v>1010.74</v>
      </c>
      <c r="BJ35" s="37">
        <v>60</v>
      </c>
      <c r="BK35" s="37">
        <f t="shared" si="8"/>
        <v>1200</v>
      </c>
      <c r="BL35" s="189">
        <v>31.459999999999997</v>
      </c>
      <c r="BM35" s="80">
        <f>+BJ35*'PRECIOS SEGUN ADJ. (FRONTERIZO)'!$B$11*'PRECIOS SEGUN ADJ. (FRONTERIZO)'!$C$11</f>
        <v>37752</v>
      </c>
      <c r="BN35" s="80" t="e" vm="1">
        <f>+[4]!NumLetras(BM35,"PESO","PESOS DOMINICANOS","$EE $m CON #d/100 CENTAVOS")</f>
        <v>#VALUE!</v>
      </c>
      <c r="BO35" s="37">
        <v>26</v>
      </c>
      <c r="BP35" s="37">
        <f t="shared" si="9"/>
        <v>520</v>
      </c>
      <c r="BQ35" s="189">
        <v>65</v>
      </c>
      <c r="BR35" s="80">
        <f>+BO35*'PRECIOS SEGUN ADJ. (FRONTERIZO)'!$B$12*'PRECIOS SEGUN ADJ. (FRONTERIZO)'!$C$12</f>
        <v>33800</v>
      </c>
      <c r="BS35" s="80" t="e" vm="1">
        <f>+[4]!NumLetras(BR35,"PESO","PESOS DOMINICANOS","$EE $m CON #d/100 CENTAVOS")</f>
        <v>#VALUE!</v>
      </c>
      <c r="BT35" s="37">
        <v>1680</v>
      </c>
      <c r="BU35" s="37">
        <f t="shared" si="10"/>
        <v>33600</v>
      </c>
      <c r="BV35" s="189">
        <v>5.5</v>
      </c>
      <c r="BW35" s="80">
        <f>+BT35*'PRECIOS SEGUN ADJ. (FRONTERIZO)'!$B$13*'PRECIOS SEGUN ADJ. (FRONTERIZO)'!$C$13</f>
        <v>184800</v>
      </c>
      <c r="BX35" s="80" t="e" vm="1">
        <f>+[4]!NumLetras(BW35,"PESO","PESOS DOMINICANOS","$EE $m CON #d/100 CENTAVOS")</f>
        <v>#VALUE!</v>
      </c>
      <c r="BY35" s="37">
        <v>144</v>
      </c>
      <c r="BZ35" s="37">
        <f t="shared" si="11"/>
        <v>2880</v>
      </c>
      <c r="CA35" s="189">
        <v>7.15</v>
      </c>
      <c r="CB35" s="80">
        <f>+BY35*'PRECIOS SEGUN ADJ. (FRONTERIZO)'!$B$14*'PRECIOS SEGUN ADJ. (FRONTERIZO)'!$C$14</f>
        <v>20592.000000000004</v>
      </c>
      <c r="CC35" s="80" t="e" vm="1">
        <f>+[4]!NumLetras(CB35,"PESO","PESOS DOMINICANOS","$EE $m CON #d/100 CENTAVOS")</f>
        <v>#VALUE!</v>
      </c>
      <c r="CD35" s="37">
        <v>288</v>
      </c>
      <c r="CE35" s="37">
        <f t="shared" si="12"/>
        <v>5760</v>
      </c>
      <c r="CF35" s="189">
        <v>6.8400000000000007</v>
      </c>
      <c r="CG35" s="80">
        <f>+CD35*'PRECIOS SEGUN ADJ. (FRONTERIZO)'!$B$15*'PRECIOS SEGUN ADJ. (FRONTERIZO)'!$C$15</f>
        <v>39398.400000000001</v>
      </c>
      <c r="CH35" s="80" t="e" vm="1">
        <f>+[4]!NumLetras(CG35,"PESO","PESOS DOMINICANOS","$EE $m CON #d/100 CENTAVOS")</f>
        <v>#VALUE!</v>
      </c>
      <c r="CI35" s="37">
        <v>75</v>
      </c>
      <c r="CJ35" s="37">
        <f t="shared" si="13"/>
        <v>1500</v>
      </c>
      <c r="CK35" s="189">
        <v>60</v>
      </c>
      <c r="CL35" s="80">
        <f>+CI35*'PRECIOS SEGUN ADJ. (FRONTERIZO)'!$B$16*'PRECIOS SEGUN ADJ. (FRONTERIZO)'!$C$16</f>
        <v>90000</v>
      </c>
      <c r="CM35" s="80" t="e" vm="1">
        <f>+[4]!NumLetras(CL35,"PESO","PESOS DOMINICANOS","$EE $m CON #d/100 CENTAVOS")</f>
        <v>#VALUE!</v>
      </c>
      <c r="CN35" s="80">
        <f t="shared" si="32"/>
        <v>16200</v>
      </c>
      <c r="CO35" s="37">
        <v>34</v>
      </c>
      <c r="CP35" s="37">
        <f t="shared" si="14"/>
        <v>680</v>
      </c>
      <c r="CQ35" s="189">
        <v>55.649999999999991</v>
      </c>
      <c r="CR35" s="80">
        <f>+CO35*'PRECIOS SEGUN ADJ. (FRONTERIZO)'!$B$17*'PRECIOS SEGUN ADJ. (FRONTERIZO)'!$C$17</f>
        <v>37842</v>
      </c>
      <c r="CS35" s="80" t="e" vm="1">
        <f>+[4]!NumLetras(CR35,"PESO","PESOS DOMINICANOS","$EE $m CON #d/100 CENTAVOS")</f>
        <v>#VALUE!</v>
      </c>
      <c r="CT35" s="80">
        <f t="shared" si="33"/>
        <v>6811.56</v>
      </c>
      <c r="CU35" s="37">
        <v>816</v>
      </c>
      <c r="CV35" s="37">
        <f t="shared" si="15"/>
        <v>16320</v>
      </c>
      <c r="CW35" s="189">
        <v>6.6</v>
      </c>
      <c r="CX35" s="80">
        <f>+CU35*'PRECIOS SEGUN ADJ. (FRONTERIZO)'!$B$18*'PRECIOS SEGUN ADJ. (FRONTERIZO)'!$C$18</f>
        <v>107711.99999999999</v>
      </c>
      <c r="CY35" s="80" t="e" vm="1">
        <f>+[4]!NumLetras(CX35,"PESO","PESOS DOMINICANOS","$EE $m CON #d/100 CENTAVOS")</f>
        <v>#VALUE!</v>
      </c>
      <c r="CZ35" s="37">
        <v>38</v>
      </c>
      <c r="DA35" s="37">
        <f t="shared" si="16"/>
        <v>760</v>
      </c>
      <c r="DB35" s="189">
        <v>65.75</v>
      </c>
      <c r="DC35" s="80">
        <f>+CZ35*'PRECIOS SEGUN ADJ. (FRONTERIZO)'!$B$19*'PRECIOS SEGUN ADJ. (FRONTERIZO)'!$C$19</f>
        <v>49970</v>
      </c>
      <c r="DD35" s="80" t="e" vm="1">
        <f>+[4]!NumLetras(DC35,"PESO","PESOS DOMINICANOS","$EE $m CON #d/100 CENTAVOS")</f>
        <v>#VALUE!</v>
      </c>
      <c r="DE35" s="80">
        <f t="shared" si="34"/>
        <v>8994.6</v>
      </c>
      <c r="DF35" s="37">
        <v>4</v>
      </c>
      <c r="DG35" s="37">
        <f t="shared" si="17"/>
        <v>80</v>
      </c>
      <c r="DH35" s="189">
        <v>82.59999999999998</v>
      </c>
      <c r="DI35" s="80">
        <f>+DF35*'PRECIOS SEGUN ADJ. (FRONTERIZO)'!$B$20*'PRECIOS SEGUN ADJ. (FRONTERIZO)'!$C$20</f>
        <v>6608</v>
      </c>
      <c r="DJ35" s="80" t="e" vm="1">
        <f>+[4]!NumLetras(DI35,"PESO","PESOS DOMINICANOS","$EE $m CON #d/100 CENTAVOS")</f>
        <v>#VALUE!</v>
      </c>
      <c r="DK35" s="80">
        <f t="shared" si="35"/>
        <v>1189.44</v>
      </c>
      <c r="DL35" s="37">
        <v>288</v>
      </c>
      <c r="DM35" s="37">
        <f t="shared" si="18"/>
        <v>5760</v>
      </c>
      <c r="DN35" s="189">
        <v>22</v>
      </c>
      <c r="DO35" s="80">
        <f>+DL35*'PRECIOS SEGUN ADJ. (FRONTERIZO)'!$B$21*'PRECIOS SEGUN ADJ. (FRONTERIZO)'!$C$21</f>
        <v>126720</v>
      </c>
      <c r="DP35" s="80" t="e" vm="1">
        <f>+[4]!NumLetras(DO35,"PESO","PESOS DOMINICANOS","$EE $m CON #d/100 CENTAVOS")</f>
        <v>#VALUE!</v>
      </c>
      <c r="DQ35" s="37">
        <v>54</v>
      </c>
      <c r="DR35" s="37">
        <f t="shared" si="19"/>
        <v>1080</v>
      </c>
      <c r="DS35" s="189">
        <v>80.849999999999994</v>
      </c>
      <c r="DT35" s="80">
        <f>+DQ35*'PRECIOS SEGUN ADJ. (FRONTERIZO)'!$B$22*'PRECIOS SEGUN ADJ. (FRONTERIZO)'!$C$22</f>
        <v>87318</v>
      </c>
      <c r="DU35" s="80" t="e" vm="1">
        <f>+[4]!NumLetras(DT35,"PESO","PESOS DOMINICANOS","$EE $m CON #d/100 CENTAVOS")</f>
        <v>#VALUE!</v>
      </c>
      <c r="DV35" s="37">
        <v>25</v>
      </c>
      <c r="DW35" s="37">
        <f t="shared" si="20"/>
        <v>500</v>
      </c>
      <c r="DX35" s="189">
        <v>21.83</v>
      </c>
      <c r="DY35" s="80">
        <f>+DV35*'PRECIOS SEGUN ADJ. (FRONTERIZO)'!$B$23*'PRECIOS SEGUN ADJ. (FRONTERIZO)'!$C$23</f>
        <v>10915</v>
      </c>
      <c r="DZ35" s="80" t="e" vm="1">
        <f>+[4]!NumLetras(DY35,"PESO","PESOS DOMINICANOS","$EE $m CON #d/100 CENTAVOS")</f>
        <v>#VALUE!</v>
      </c>
      <c r="EA35" s="80">
        <f t="shared" si="36"/>
        <v>1964.7</v>
      </c>
      <c r="EB35" s="37">
        <v>42</v>
      </c>
      <c r="EC35" s="37">
        <f t="shared" si="21"/>
        <v>840</v>
      </c>
      <c r="ED35" s="189">
        <v>33</v>
      </c>
      <c r="EE35" s="80">
        <f>+EB35*'PRECIOS SEGUN ADJ. (FRONTERIZO)'!$B$24*'PRECIOS SEGUN ADJ. (FRONTERIZO)'!$C$24</f>
        <v>27720</v>
      </c>
      <c r="EF35" s="80" t="e" vm="1">
        <f>+[4]!NumLetras(EE35,"PESO","PESOS DOMINICANOS","$EE $m CON #d/100 CENTAVOS")</f>
        <v>#VALUE!</v>
      </c>
      <c r="EG35" s="37">
        <v>12</v>
      </c>
      <c r="EH35" s="37">
        <f t="shared" si="22"/>
        <v>240</v>
      </c>
      <c r="EI35" s="189">
        <v>15.789999999999997</v>
      </c>
      <c r="EJ35" s="80">
        <f>+EG35*'PRECIOS SEGUN ADJ. (FRONTERIZO)'!$B$25*'PRECIOS SEGUN ADJ. (FRONTERIZO)'!$C$25</f>
        <v>3789.6</v>
      </c>
      <c r="EK35" s="80" t="e" vm="1">
        <f>+[4]!NumLetras(EJ35,"PESO","PESOS DOMINICANOS","$EE $m CON #d/100 CENTAVOS")</f>
        <v>#VALUE!</v>
      </c>
      <c r="EL35" s="37">
        <v>12</v>
      </c>
      <c r="EM35" s="37">
        <f t="shared" si="23"/>
        <v>240</v>
      </c>
      <c r="EN35" s="189">
        <v>31.5</v>
      </c>
      <c r="EO35" s="80">
        <f>+EL35*'PRECIOS SEGUN ADJ. (FRONTERIZO)'!$B$26*'PRECIOS SEGUN ADJ. (FRONTERIZO)'!$C$26</f>
        <v>7560</v>
      </c>
      <c r="EP35" s="80" t="e" vm="1">
        <f>+[4]!NumLetras(EO35,"PESO","PESOS DOMINICANOS","$EE $m CON #d/100 CENTAVOS")</f>
        <v>#VALUE!</v>
      </c>
      <c r="EQ35" s="80">
        <f t="shared" si="41"/>
        <v>1497758.8</v>
      </c>
      <c r="ER35" s="80" t="e" vm="1">
        <f>+[4]!NumLetras(EQ35,"PESO","PESOS DOMINICANOS","$EE $m CON #d/100 CENTAVOS")</f>
        <v>#VALUE!</v>
      </c>
      <c r="ES35" s="80">
        <f t="shared" si="42"/>
        <v>120684.70000000001</v>
      </c>
      <c r="ET35" s="80" t="e" vm="1">
        <f>+[4]!NumLetras(ES35,"PESO","PESOS DOMINICANOS","$EE $m CON #d/100 CENTAVOS")</f>
        <v>#VALUE!</v>
      </c>
      <c r="EU35" s="80">
        <f t="shared" si="37"/>
        <v>1377074.1</v>
      </c>
      <c r="EV35" s="80" t="e" vm="1">
        <f>+[4]!NumLetras(EU35,"PESO","PESOS DOMINICANOS","$EE $m CON #d/100 CENTAVOS")</f>
        <v>#VALUE!</v>
      </c>
      <c r="EW35" s="80">
        <f t="shared" si="38"/>
        <v>299551.76</v>
      </c>
      <c r="EX35" s="80" t="e" vm="1">
        <f>+[4]!NumLetras(EW35,"PESO","PESOS DOMINICANOS","$EE $m CON #d/100 CENTAVOS")</f>
        <v>#VALUE!</v>
      </c>
      <c r="EY35" s="80">
        <f t="shared" si="39"/>
        <v>14977.59</v>
      </c>
      <c r="EZ35" s="80" t="e" vm="1">
        <f>+[4]!NumLetras(EY35,"PESO","PESOS DOMINICANOS","$EE $m CON #d/100 CENTAVOS")</f>
        <v>#VALUE!</v>
      </c>
      <c r="FA35" s="80"/>
      <c r="FB35" s="80">
        <f t="shared" si="40"/>
        <v>1198207.04</v>
      </c>
      <c r="FC35" s="80" t="e" vm="1">
        <f>+[4]!NumLetras(FB35,"PESO","PESOS DOMINICANOS","$EE $m CON #d/100 CENTAVOS")</f>
        <v>#VALUE!</v>
      </c>
      <c r="FD35" s="37" t="str">
        <f>+VLOOKUP(D35,'FRONTERIZO XENIA'!F:G,2,0)</f>
        <v>F-36</v>
      </c>
    </row>
    <row r="36" spans="1:160">
      <c r="A36" s="37">
        <v>35</v>
      </c>
      <c r="B36" s="37">
        <v>35</v>
      </c>
      <c r="C36" s="26" t="s">
        <v>2156</v>
      </c>
      <c r="D36" s="37">
        <v>132249224</v>
      </c>
      <c r="E36" s="37">
        <f>+VLOOKUP(D36,'INFORMACION DE PROVEEDORES'!C:I,2,0)</f>
        <v>132249224</v>
      </c>
      <c r="F36" s="26" t="str">
        <f>+VLOOKUP(D36,'INFORMACION DE PROVEEDORES'!C:J,4,0)</f>
        <v>ANDRES RODRIGUEZ REYES</v>
      </c>
      <c r="G36" s="37" t="str">
        <f>+VLOOKUP(D36,'INFORMACION DE PROVEEDORES'!C:K,5,0)</f>
        <v>101-0010196-2</v>
      </c>
      <c r="H36" s="26" t="str">
        <f>+VLOOKUP(D36,'INFORMACION DE PROVEEDORES'!C:L,7,0)</f>
        <v xml:space="preserve">CALLE GREGORIO NO. 14, CASTAÑUELAS, MONTECRISTI </v>
      </c>
      <c r="I36" s="37" t="str">
        <f>+VLOOKUP(D36,'INFORMACION DE PROVEEDORES'!C:M,3,0)</f>
        <v xml:space="preserve"> JURÍDICA</v>
      </c>
      <c r="J36" s="37">
        <v>6</v>
      </c>
      <c r="K36" s="37">
        <v>270</v>
      </c>
      <c r="L36" s="37">
        <v>50</v>
      </c>
      <c r="M36" s="37">
        <f t="shared" si="26"/>
        <v>1000</v>
      </c>
      <c r="N36" s="189">
        <v>69.81</v>
      </c>
      <c r="O36" s="80">
        <f>+L36*'PRECIOS SEGUN ADJ. (FRONTERIZO)'!$B$2*'PRECIOS SEGUN ADJ. (FRONTERIZO)'!$C$2</f>
        <v>69810</v>
      </c>
      <c r="P36" s="80" t="e" vm="1">
        <f>+[4]!NumLetras(O36,"PESO","PESOS DOMINICANOS","$EE $m CON #d/100 CENTAVOS")</f>
        <v>#VALUE!</v>
      </c>
      <c r="Q36" s="80">
        <f t="shared" si="27"/>
        <v>11169.6</v>
      </c>
      <c r="R36" s="37">
        <v>14</v>
      </c>
      <c r="S36" s="37">
        <f t="shared" si="0"/>
        <v>280</v>
      </c>
      <c r="T36" s="189">
        <v>31.5</v>
      </c>
      <c r="U36" s="80">
        <f>+R36*'PRECIOS SEGUN ADJ. (FRONTERIZO)'!$B$3*'PRECIOS SEGUN ADJ. (FRONTERIZO)'!$C$3</f>
        <v>8820</v>
      </c>
      <c r="V36" s="80" t="e" vm="1">
        <f>+[4]!NumLetras(U36,"PESO","PESOS DOMINICANOS","$EE $m CON #d/100 CENTAVOS")</f>
        <v>#VALUE!</v>
      </c>
      <c r="W36" s="37">
        <v>0</v>
      </c>
      <c r="X36" s="37">
        <f t="shared" si="1"/>
        <v>0</v>
      </c>
      <c r="Y36" s="189">
        <v>25.2</v>
      </c>
      <c r="Z36" s="80">
        <f>+W36*'PRECIOS SEGUN ADJ. (FRONTERIZO)'!$B$4*'PRECIOS SEGUN ADJ. (FRONTERIZO)'!$C$4</f>
        <v>0</v>
      </c>
      <c r="AA36" s="80" t="e" vm="1">
        <f>+[4]!NumLetras(Z36,"PESO","PESOS DOMINICANOS","$EE $m CON #d/100 CENTAVOS")</f>
        <v>#VALUE!</v>
      </c>
      <c r="AB36" s="37">
        <v>85</v>
      </c>
      <c r="AC36" s="37">
        <f t="shared" si="2"/>
        <v>1700</v>
      </c>
      <c r="AD36" s="189">
        <v>87.91</v>
      </c>
      <c r="AE36" s="80">
        <f>+AB36*'PRECIOS SEGUN ADJ. (FRONTERIZO)'!$B$5*'PRECIOS SEGUN ADJ. (FRONTERIZO)'!$C$5</f>
        <v>149447</v>
      </c>
      <c r="AF36" s="80" t="e" vm="1">
        <f>+[4]!NumLetras(AE36,"PESO","PESOS DOMINICANOS","$EE $m CON #d/100 CENTAVOS")</f>
        <v>#VALUE!</v>
      </c>
      <c r="AG36" s="80">
        <f t="shared" si="28"/>
        <v>26900.46</v>
      </c>
      <c r="AH36" s="37">
        <v>102</v>
      </c>
      <c r="AI36" s="37">
        <f t="shared" si="3"/>
        <v>2040</v>
      </c>
      <c r="AJ36" s="189">
        <v>53.95000000000001</v>
      </c>
      <c r="AK36" s="80">
        <f>+AH36*'PRECIOS SEGUN ADJ. (FRONTERIZO)'!$B$6*'PRECIOS SEGUN ADJ. (FRONTERIZO)'!$C$6</f>
        <v>110058.00000000001</v>
      </c>
      <c r="AL36" s="80" t="e" vm="1">
        <f>+[4]!NumLetras(AK36,"PESO","PESOS DOMINICANOS","$EE $m CON #d/100 CENTAVOS")</f>
        <v>#VALUE!</v>
      </c>
      <c r="AM36" s="37">
        <v>14</v>
      </c>
      <c r="AN36" s="37">
        <f t="shared" si="4"/>
        <v>280</v>
      </c>
      <c r="AO36" s="189">
        <v>25.04</v>
      </c>
      <c r="AP36" s="80">
        <f>+AM36*'PRECIOS SEGUN ADJ. (FRONTERIZO)'!$B$7*'PRECIOS SEGUN ADJ. (FRONTERIZO)'!$C$7</f>
        <v>7011.2</v>
      </c>
      <c r="AQ36" s="80" t="e" vm="1">
        <f>+[4]!NumLetras(AP36,"PESO","PESOS DOMINICANOS","$EE $m CON #d/100 CENTAVOS")</f>
        <v>#VALUE!</v>
      </c>
      <c r="AR36" s="80">
        <f t="shared" si="29"/>
        <v>1121.79</v>
      </c>
      <c r="AS36" s="37">
        <v>33</v>
      </c>
      <c r="AT36" s="37">
        <f t="shared" si="5"/>
        <v>660</v>
      </c>
      <c r="AU36" s="189">
        <v>290.85000000000002</v>
      </c>
      <c r="AV36" s="80">
        <f>+AS36*'PRECIOS SEGUN ADJ. (FRONTERIZO)'!$B$8*'PRECIOS SEGUN ADJ. (FRONTERIZO)'!$C$8</f>
        <v>191961.00000000003</v>
      </c>
      <c r="AW36" s="80" t="e" vm="1">
        <f>+[4]!NumLetras(AV36,"PESO","PESOS DOMINICANOS","$EE $m CON #d/100 CENTAVOS")</f>
        <v>#VALUE!</v>
      </c>
      <c r="AX36" s="80">
        <f t="shared" si="30"/>
        <v>34552.980000000003</v>
      </c>
      <c r="AY36" s="37">
        <v>0</v>
      </c>
      <c r="AZ36" s="37">
        <f t="shared" si="6"/>
        <v>0</v>
      </c>
      <c r="BA36" s="189">
        <v>18.899999999999999</v>
      </c>
      <c r="BB36" s="80">
        <f>+AY36*'PRECIOS SEGUN ADJ. (FRONTERIZO)'!$B$9*'PRECIOS SEGUN ADJ. (FRONTERIZO)'!$C$9</f>
        <v>0</v>
      </c>
      <c r="BC36" s="80" t="e" vm="1">
        <f>+[4]!NumLetras(BB36,"PESO","PESOS DOMINICANOS","$EE $m CON #d/100 CENTAVOS")</f>
        <v>#VALUE!</v>
      </c>
      <c r="BD36" s="37">
        <v>9</v>
      </c>
      <c r="BE36" s="37">
        <f t="shared" si="7"/>
        <v>180</v>
      </c>
      <c r="BF36" s="189">
        <v>140.38</v>
      </c>
      <c r="BG36" s="80">
        <f>+BD36*'PRECIOS SEGUN ADJ. (FRONTERIZO)'!$B$10*'PRECIOS SEGUN ADJ. (FRONTERIZO)'!$C$10</f>
        <v>25268.400000000001</v>
      </c>
      <c r="BH36" s="80" t="e" vm="1">
        <f>+[4]!NumLetras(BG36,"PESO","PESOS DOMINICANOS","$EE $m CON #d/100 CENTAVOS")</f>
        <v>#VALUE!</v>
      </c>
      <c r="BI36" s="80">
        <f t="shared" si="31"/>
        <v>4548.3100000000004</v>
      </c>
      <c r="BJ36" s="37">
        <v>0</v>
      </c>
      <c r="BK36" s="37">
        <f t="shared" si="8"/>
        <v>0</v>
      </c>
      <c r="BL36" s="189">
        <v>31.459999999999997</v>
      </c>
      <c r="BM36" s="80">
        <f>+BJ36*'PRECIOS SEGUN ADJ. (FRONTERIZO)'!$B$11*'PRECIOS SEGUN ADJ. (FRONTERIZO)'!$C$11</f>
        <v>0</v>
      </c>
      <c r="BN36" s="80" t="e" vm="1">
        <f>+[4]!NumLetras(BM36,"PESO","PESOS DOMINICANOS","$EE $m CON #d/100 CENTAVOS")</f>
        <v>#VALUE!</v>
      </c>
      <c r="BO36" s="37">
        <v>25</v>
      </c>
      <c r="BP36" s="37">
        <f t="shared" si="9"/>
        <v>500</v>
      </c>
      <c r="BQ36" s="189">
        <v>65</v>
      </c>
      <c r="BR36" s="80">
        <f>+BO36*'PRECIOS SEGUN ADJ. (FRONTERIZO)'!$B$12*'PRECIOS SEGUN ADJ. (FRONTERIZO)'!$C$12</f>
        <v>32500</v>
      </c>
      <c r="BS36" s="80" t="e" vm="1">
        <f>+[4]!NumLetras(BR36,"PESO","PESOS DOMINICANOS","$EE $m CON #d/100 CENTAVOS")</f>
        <v>#VALUE!</v>
      </c>
      <c r="BT36" s="37">
        <v>0</v>
      </c>
      <c r="BU36" s="37">
        <f t="shared" si="10"/>
        <v>0</v>
      </c>
      <c r="BV36" s="189">
        <v>5.5</v>
      </c>
      <c r="BW36" s="80">
        <f>+BT36*'PRECIOS SEGUN ADJ. (FRONTERIZO)'!$B$13*'PRECIOS SEGUN ADJ. (FRONTERIZO)'!$C$13</f>
        <v>0</v>
      </c>
      <c r="BX36" s="80" t="e" vm="1">
        <f>+[4]!NumLetras(BW36,"PESO","PESOS DOMINICANOS","$EE $m CON #d/100 CENTAVOS")</f>
        <v>#VALUE!</v>
      </c>
      <c r="BY36" s="37">
        <v>540</v>
      </c>
      <c r="BZ36" s="37">
        <f t="shared" si="11"/>
        <v>10800</v>
      </c>
      <c r="CA36" s="189">
        <v>7.15</v>
      </c>
      <c r="CB36" s="80">
        <f>+BY36*'PRECIOS SEGUN ADJ. (FRONTERIZO)'!$B$14*'PRECIOS SEGUN ADJ. (FRONTERIZO)'!$C$14</f>
        <v>77220</v>
      </c>
      <c r="CC36" s="80" t="e" vm="1">
        <f>+[4]!NumLetras(CB36,"PESO","PESOS DOMINICANOS","$EE $m CON #d/100 CENTAVOS")</f>
        <v>#VALUE!</v>
      </c>
      <c r="CD36" s="37">
        <v>1080</v>
      </c>
      <c r="CE36" s="37">
        <f t="shared" si="12"/>
        <v>21600</v>
      </c>
      <c r="CF36" s="189">
        <v>6.8400000000000007</v>
      </c>
      <c r="CG36" s="80">
        <f>+CD36*'PRECIOS SEGUN ADJ. (FRONTERIZO)'!$B$15*'PRECIOS SEGUN ADJ. (FRONTERIZO)'!$C$15</f>
        <v>147744</v>
      </c>
      <c r="CH36" s="80" t="e" vm="1">
        <f>+[4]!NumLetras(CG36,"PESO","PESOS DOMINICANOS","$EE $m CON #d/100 CENTAVOS")</f>
        <v>#VALUE!</v>
      </c>
      <c r="CI36" s="37">
        <v>0</v>
      </c>
      <c r="CJ36" s="37">
        <f t="shared" si="13"/>
        <v>0</v>
      </c>
      <c r="CK36" s="189">
        <v>60</v>
      </c>
      <c r="CL36" s="80">
        <f>+CI36*'PRECIOS SEGUN ADJ. (FRONTERIZO)'!$B$16*'PRECIOS SEGUN ADJ. (FRONTERIZO)'!$C$16</f>
        <v>0</v>
      </c>
      <c r="CM36" s="80" t="e" vm="1">
        <f>+[4]!NumLetras(CL36,"PESO","PESOS DOMINICANOS","$EE $m CON #d/100 CENTAVOS")</f>
        <v>#VALUE!</v>
      </c>
      <c r="CN36" s="80">
        <f t="shared" si="32"/>
        <v>0</v>
      </c>
      <c r="CO36" s="37">
        <v>0</v>
      </c>
      <c r="CP36" s="37">
        <f t="shared" si="14"/>
        <v>0</v>
      </c>
      <c r="CQ36" s="189">
        <v>55.649999999999991</v>
      </c>
      <c r="CR36" s="80">
        <f>+CO36*'PRECIOS SEGUN ADJ. (FRONTERIZO)'!$B$17*'PRECIOS SEGUN ADJ. (FRONTERIZO)'!$C$17</f>
        <v>0</v>
      </c>
      <c r="CS36" s="80" t="e" vm="1">
        <f>+[4]!NumLetras(CR36,"PESO","PESOS DOMINICANOS","$EE $m CON #d/100 CENTAVOS")</f>
        <v>#VALUE!</v>
      </c>
      <c r="CT36" s="80">
        <f t="shared" si="33"/>
        <v>0</v>
      </c>
      <c r="CU36" s="37">
        <v>540</v>
      </c>
      <c r="CV36" s="37">
        <f t="shared" si="15"/>
        <v>10800</v>
      </c>
      <c r="CW36" s="189">
        <v>6.6</v>
      </c>
      <c r="CX36" s="80">
        <f>+CU36*'PRECIOS SEGUN ADJ. (FRONTERIZO)'!$B$18*'PRECIOS SEGUN ADJ. (FRONTERIZO)'!$C$18</f>
        <v>71280</v>
      </c>
      <c r="CY36" s="80" t="e" vm="1">
        <f>+[4]!NumLetras(CX36,"PESO","PESOS DOMINICANOS","$EE $m CON #d/100 CENTAVOS")</f>
        <v>#VALUE!</v>
      </c>
      <c r="CZ36" s="37">
        <v>0</v>
      </c>
      <c r="DA36" s="37">
        <f t="shared" si="16"/>
        <v>0</v>
      </c>
      <c r="DB36" s="189">
        <v>65.75</v>
      </c>
      <c r="DC36" s="80">
        <f>+CZ36*'PRECIOS SEGUN ADJ. (FRONTERIZO)'!$B$19*'PRECIOS SEGUN ADJ. (FRONTERIZO)'!$C$19</f>
        <v>0</v>
      </c>
      <c r="DD36" s="80" t="e" vm="1">
        <f>+[4]!NumLetras(DC36,"PESO","PESOS DOMINICANOS","$EE $m CON #d/100 CENTAVOS")</f>
        <v>#VALUE!</v>
      </c>
      <c r="DE36" s="80">
        <f t="shared" si="34"/>
        <v>0</v>
      </c>
      <c r="DF36" s="37">
        <v>14</v>
      </c>
      <c r="DG36" s="37">
        <f t="shared" si="17"/>
        <v>280</v>
      </c>
      <c r="DH36" s="189">
        <v>82.59999999999998</v>
      </c>
      <c r="DI36" s="80">
        <f>+DF36*'PRECIOS SEGUN ADJ. (FRONTERIZO)'!$B$20*'PRECIOS SEGUN ADJ. (FRONTERIZO)'!$C$20</f>
        <v>23127.999999999996</v>
      </c>
      <c r="DJ36" s="80" t="e" vm="1">
        <f>+[4]!NumLetras(DI36,"PESO","PESOS DOMINICANOS","$EE $m CON #d/100 CENTAVOS")</f>
        <v>#VALUE!</v>
      </c>
      <c r="DK36" s="80">
        <f t="shared" si="35"/>
        <v>4163.04</v>
      </c>
      <c r="DL36" s="37">
        <v>1080</v>
      </c>
      <c r="DM36" s="37">
        <f t="shared" si="18"/>
        <v>21600</v>
      </c>
      <c r="DN36" s="189">
        <v>22</v>
      </c>
      <c r="DO36" s="80">
        <f>+DL36*'PRECIOS SEGUN ADJ. (FRONTERIZO)'!$B$21*'PRECIOS SEGUN ADJ. (FRONTERIZO)'!$C$21</f>
        <v>475200</v>
      </c>
      <c r="DP36" s="80" t="e" vm="1">
        <f>+[4]!NumLetras(DO36,"PESO","PESOS DOMINICANOS","$EE $m CON #d/100 CENTAVOS")</f>
        <v>#VALUE!</v>
      </c>
      <c r="DQ36" s="37">
        <v>62</v>
      </c>
      <c r="DR36" s="37">
        <f t="shared" si="19"/>
        <v>1240</v>
      </c>
      <c r="DS36" s="189">
        <v>80.849999999999994</v>
      </c>
      <c r="DT36" s="80">
        <f>+DQ36*'PRECIOS SEGUN ADJ. (FRONTERIZO)'!$B$22*'PRECIOS SEGUN ADJ. (FRONTERIZO)'!$C$22</f>
        <v>100254</v>
      </c>
      <c r="DU36" s="80" t="e" vm="1">
        <f>+[4]!NumLetras(DT36,"PESO","PESOS DOMINICANOS","$EE $m CON #d/100 CENTAVOS")</f>
        <v>#VALUE!</v>
      </c>
      <c r="DV36" s="37">
        <v>30</v>
      </c>
      <c r="DW36" s="37">
        <f t="shared" si="20"/>
        <v>600</v>
      </c>
      <c r="DX36" s="189">
        <v>21.83</v>
      </c>
      <c r="DY36" s="80">
        <f>+DV36*'PRECIOS SEGUN ADJ. (FRONTERIZO)'!$B$23*'PRECIOS SEGUN ADJ. (FRONTERIZO)'!$C$23</f>
        <v>13098</v>
      </c>
      <c r="DZ36" s="80" t="e" vm="1">
        <f>+[4]!NumLetras(DY36,"PESO","PESOS DOMINICANOS","$EE $m CON #d/100 CENTAVOS")</f>
        <v>#VALUE!</v>
      </c>
      <c r="EA36" s="80">
        <f t="shared" si="36"/>
        <v>2357.64</v>
      </c>
      <c r="EB36" s="37">
        <v>87</v>
      </c>
      <c r="EC36" s="37">
        <f t="shared" si="21"/>
        <v>1740</v>
      </c>
      <c r="ED36" s="189">
        <v>33</v>
      </c>
      <c r="EE36" s="80">
        <f>+EB36*'PRECIOS SEGUN ADJ. (FRONTERIZO)'!$B$24*'PRECIOS SEGUN ADJ. (FRONTERIZO)'!$C$24</f>
        <v>57420</v>
      </c>
      <c r="EF36" s="80" t="e" vm="1">
        <f>+[4]!NumLetras(EE36,"PESO","PESOS DOMINICANOS","$EE $m CON #d/100 CENTAVOS")</f>
        <v>#VALUE!</v>
      </c>
      <c r="EG36" s="37">
        <v>0</v>
      </c>
      <c r="EH36" s="37">
        <f t="shared" si="22"/>
        <v>0</v>
      </c>
      <c r="EI36" s="189">
        <v>15.789999999999997</v>
      </c>
      <c r="EJ36" s="80">
        <f>+EG36*'PRECIOS SEGUN ADJ. (FRONTERIZO)'!$B$25*'PRECIOS SEGUN ADJ. (FRONTERIZO)'!$C$25</f>
        <v>0</v>
      </c>
      <c r="EK36" s="80" t="e" vm="1">
        <f>+[4]!NumLetras(EJ36,"PESO","PESOS DOMINICANOS","$EE $m CON #d/100 CENTAVOS")</f>
        <v>#VALUE!</v>
      </c>
      <c r="EL36" s="37">
        <v>0</v>
      </c>
      <c r="EM36" s="37">
        <f t="shared" si="23"/>
        <v>0</v>
      </c>
      <c r="EN36" s="189">
        <v>31.5</v>
      </c>
      <c r="EO36" s="80">
        <f>+EL36*'PRECIOS SEGUN ADJ. (FRONTERIZO)'!$B$26*'PRECIOS SEGUN ADJ. (FRONTERIZO)'!$C$26</f>
        <v>0</v>
      </c>
      <c r="EP36" s="80" t="e" vm="1">
        <f>+[4]!NumLetras(EO36,"PESO","PESOS DOMINICANOS","$EE $m CON #d/100 CENTAVOS")</f>
        <v>#VALUE!</v>
      </c>
      <c r="EQ36" s="80">
        <f t="shared" si="41"/>
        <v>1560219.6</v>
      </c>
      <c r="ER36" s="80" t="e" vm="1">
        <f>+[4]!NumLetras(EQ36,"PESO","PESOS DOMINICANOS","$EE $m CON #d/100 CENTAVOS")</f>
        <v>#VALUE!</v>
      </c>
      <c r="ES36" s="80">
        <f t="shared" si="42"/>
        <v>84813.819999999992</v>
      </c>
      <c r="ET36" s="80" t="e" vm="1">
        <f>+[4]!NumLetras(ES36,"PESO","PESOS DOMINICANOS","$EE $m CON #d/100 CENTAVOS")</f>
        <v>#VALUE!</v>
      </c>
      <c r="EU36" s="80">
        <f t="shared" si="37"/>
        <v>1475405.78</v>
      </c>
      <c r="EV36" s="80" t="e" vm="1">
        <f>+[4]!NumLetras(EU36,"PESO","PESOS DOMINICANOS","$EE $m CON #d/100 CENTAVOS")</f>
        <v>#VALUE!</v>
      </c>
      <c r="EW36" s="80">
        <f t="shared" si="38"/>
        <v>312043.92</v>
      </c>
      <c r="EX36" s="80" t="e" vm="1">
        <f>+[4]!NumLetras(EW36,"PESO","PESOS DOMINICANOS","$EE $m CON #d/100 CENTAVOS")</f>
        <v>#VALUE!</v>
      </c>
      <c r="EY36" s="80">
        <f t="shared" si="39"/>
        <v>15602.2</v>
      </c>
      <c r="EZ36" s="80" t="e" vm="1">
        <f>+[4]!NumLetras(EY36,"PESO","PESOS DOMINICANOS","$EE $m CON #d/100 CENTAVOS")</f>
        <v>#VALUE!</v>
      </c>
      <c r="FA36" s="80"/>
      <c r="FB36" s="80">
        <f t="shared" si="40"/>
        <v>1248175.6800000002</v>
      </c>
      <c r="FC36" s="80" t="e" vm="1">
        <f>+[4]!NumLetras(FB36,"PESO","PESOS DOMINICANOS","$EE $m CON #d/100 CENTAVOS")</f>
        <v>#VALUE!</v>
      </c>
      <c r="FD36" s="37" t="str">
        <f>+VLOOKUP(D36,'FRONTERIZO XENIA'!F:G,2,0)</f>
        <v>F-21</v>
      </c>
    </row>
    <row r="37" spans="1:160">
      <c r="A37" s="37">
        <v>36</v>
      </c>
      <c r="B37" s="37">
        <v>36</v>
      </c>
      <c r="C37" s="26" t="s">
        <v>2166</v>
      </c>
      <c r="D37" s="37">
        <v>132274751</v>
      </c>
      <c r="E37" s="37">
        <f>+VLOOKUP(D37,'INFORMACION DE PROVEEDORES'!C:I,2,0)</f>
        <v>132274751</v>
      </c>
      <c r="F37" s="26" t="str">
        <f>+VLOOKUP(D37,'INFORMACION DE PROVEEDORES'!C:J,4,0)</f>
        <v>HELEN ELIZABETH SANTOS DUVAL</v>
      </c>
      <c r="G37" s="37" t="str">
        <f>+VLOOKUP(D37,'INFORMACION DE PROVEEDORES'!C:K,5,0)</f>
        <v>012-0669038-4</v>
      </c>
      <c r="H37" s="26" t="str">
        <f>+VLOOKUP(D37,'INFORMACION DE PROVEEDORES'!C:L,7,0)</f>
        <v>EUGENIO GARRIDO PUELLO, NO.2 CORBANO SUR,</v>
      </c>
      <c r="I37" s="37" t="str">
        <f>+VLOOKUP(D37,'INFORMACION DE PROVEEDORES'!C:M,3,0)</f>
        <v xml:space="preserve"> JURÍDICA</v>
      </c>
      <c r="J37" s="37">
        <v>12</v>
      </c>
      <c r="K37" s="37">
        <v>596</v>
      </c>
      <c r="L37" s="37">
        <v>124</v>
      </c>
      <c r="M37" s="37">
        <f t="shared" si="26"/>
        <v>2480</v>
      </c>
      <c r="N37" s="189">
        <v>69.81</v>
      </c>
      <c r="O37" s="80">
        <f>+L37*'PRECIOS SEGUN ADJ. (FRONTERIZO)'!$B$2*'PRECIOS SEGUN ADJ. (FRONTERIZO)'!$C$2</f>
        <v>173128.80000000002</v>
      </c>
      <c r="P37" s="80" t="e" vm="1">
        <f>+[4]!NumLetras(O37,"PESO","PESOS DOMINICANOS","$EE $m CON #d/100 CENTAVOS")</f>
        <v>#VALUE!</v>
      </c>
      <c r="Q37" s="80">
        <f t="shared" si="27"/>
        <v>27700.61</v>
      </c>
      <c r="R37" s="37">
        <v>35</v>
      </c>
      <c r="S37" s="37">
        <f t="shared" si="0"/>
        <v>700</v>
      </c>
      <c r="T37" s="189">
        <v>31.5</v>
      </c>
      <c r="U37" s="80">
        <f>+R37*'PRECIOS SEGUN ADJ. (FRONTERIZO)'!$B$3*'PRECIOS SEGUN ADJ. (FRONTERIZO)'!$C$3</f>
        <v>22050</v>
      </c>
      <c r="V37" s="80" t="e" vm="1">
        <f>+[4]!NumLetras(U37,"PESO","PESOS DOMINICANOS","$EE $m CON #d/100 CENTAVOS")</f>
        <v>#VALUE!</v>
      </c>
      <c r="W37" s="37">
        <v>69</v>
      </c>
      <c r="X37" s="37">
        <f t="shared" si="1"/>
        <v>1380</v>
      </c>
      <c r="Y37" s="189">
        <v>25.2</v>
      </c>
      <c r="Z37" s="80">
        <f>+W37*'PRECIOS SEGUN ADJ. (FRONTERIZO)'!$B$4*'PRECIOS SEGUN ADJ. (FRONTERIZO)'!$C$4</f>
        <v>34776</v>
      </c>
      <c r="AA37" s="80" t="e" vm="1">
        <f>+[4]!NumLetras(Z37,"PESO","PESOS DOMINICANOS","$EE $m CON #d/100 CENTAVOS")</f>
        <v>#VALUE!</v>
      </c>
      <c r="AB37" s="37">
        <v>201</v>
      </c>
      <c r="AC37" s="37">
        <f t="shared" si="2"/>
        <v>4020</v>
      </c>
      <c r="AD37" s="189">
        <v>87.91</v>
      </c>
      <c r="AE37" s="80">
        <f>+AB37*'PRECIOS SEGUN ADJ. (FRONTERIZO)'!$B$5*'PRECIOS SEGUN ADJ. (FRONTERIZO)'!$C$5</f>
        <v>353398.2</v>
      </c>
      <c r="AF37" s="80" t="e" vm="1">
        <f>+[4]!NumLetras(AE37,"PESO","PESOS DOMINICANOS","$EE $m CON #d/100 CENTAVOS")</f>
        <v>#VALUE!</v>
      </c>
      <c r="AG37" s="80">
        <f t="shared" si="28"/>
        <v>63611.68</v>
      </c>
      <c r="AH37" s="37">
        <v>199</v>
      </c>
      <c r="AI37" s="37">
        <f t="shared" si="3"/>
        <v>3980</v>
      </c>
      <c r="AJ37" s="189">
        <v>53.95000000000001</v>
      </c>
      <c r="AK37" s="80">
        <f>+AH37*'PRECIOS SEGUN ADJ. (FRONTERIZO)'!$B$6*'PRECIOS SEGUN ADJ. (FRONTERIZO)'!$C$6</f>
        <v>214721.00000000003</v>
      </c>
      <c r="AL37" s="80" t="e" vm="1">
        <f>+[4]!NumLetras(AK37,"PESO","PESOS DOMINICANOS","$EE $m CON #d/100 CENTAVOS")</f>
        <v>#VALUE!</v>
      </c>
      <c r="AM37" s="37">
        <v>26</v>
      </c>
      <c r="AN37" s="37">
        <f t="shared" si="4"/>
        <v>520</v>
      </c>
      <c r="AO37" s="189">
        <v>25.04</v>
      </c>
      <c r="AP37" s="80">
        <f>+AM37*'PRECIOS SEGUN ADJ. (FRONTERIZO)'!$B$7*'PRECIOS SEGUN ADJ. (FRONTERIZO)'!$C$7</f>
        <v>13020.8</v>
      </c>
      <c r="AQ37" s="80" t="e" vm="1">
        <f>+[4]!NumLetras(AP37,"PESO","PESOS DOMINICANOS","$EE $m CON #d/100 CENTAVOS")</f>
        <v>#VALUE!</v>
      </c>
      <c r="AR37" s="80">
        <f t="shared" si="29"/>
        <v>2083.33</v>
      </c>
      <c r="AS37" s="37">
        <v>73</v>
      </c>
      <c r="AT37" s="37">
        <f t="shared" si="5"/>
        <v>1460</v>
      </c>
      <c r="AU37" s="189">
        <v>290.85000000000002</v>
      </c>
      <c r="AV37" s="80">
        <f>+AS37*'PRECIOS SEGUN ADJ. (FRONTERIZO)'!$B$8*'PRECIOS SEGUN ADJ. (FRONTERIZO)'!$C$8</f>
        <v>424641.00000000006</v>
      </c>
      <c r="AW37" s="80" t="e" vm="1">
        <f>+[4]!NumLetras(AV37,"PESO","PESOS DOMINICANOS","$EE $m CON #d/100 CENTAVOS")</f>
        <v>#VALUE!</v>
      </c>
      <c r="AX37" s="80">
        <f t="shared" si="30"/>
        <v>76435.38</v>
      </c>
      <c r="AY37" s="37">
        <v>6</v>
      </c>
      <c r="AZ37" s="37">
        <f t="shared" si="6"/>
        <v>120</v>
      </c>
      <c r="BA37" s="189">
        <v>18.899999999999999</v>
      </c>
      <c r="BB37" s="80">
        <f>+AY37*'PRECIOS SEGUN ADJ. (FRONTERIZO)'!$B$9*'PRECIOS SEGUN ADJ. (FRONTERIZO)'!$C$9</f>
        <v>2268</v>
      </c>
      <c r="BC37" s="80" t="e" vm="1">
        <f>+[4]!NumLetras(BB37,"PESO","PESOS DOMINICANOS","$EE $m CON #d/100 CENTAVOS")</f>
        <v>#VALUE!</v>
      </c>
      <c r="BD37" s="37">
        <v>16</v>
      </c>
      <c r="BE37" s="37">
        <f t="shared" si="7"/>
        <v>320</v>
      </c>
      <c r="BF37" s="189">
        <v>140.38</v>
      </c>
      <c r="BG37" s="80">
        <f>+BD37*'PRECIOS SEGUN ADJ. (FRONTERIZO)'!$B$10*'PRECIOS SEGUN ADJ. (FRONTERIZO)'!$C$10</f>
        <v>44921.599999999999</v>
      </c>
      <c r="BH37" s="80" t="e" vm="1">
        <f>+[4]!NumLetras(BG37,"PESO","PESOS DOMINICANOS","$EE $m CON #d/100 CENTAVOS")</f>
        <v>#VALUE!</v>
      </c>
      <c r="BI37" s="80">
        <f t="shared" si="31"/>
        <v>8085.89</v>
      </c>
      <c r="BJ37" s="37">
        <v>24</v>
      </c>
      <c r="BK37" s="37">
        <f t="shared" si="8"/>
        <v>480</v>
      </c>
      <c r="BL37" s="189">
        <v>31.459999999999997</v>
      </c>
      <c r="BM37" s="80">
        <f>+BJ37*'PRECIOS SEGUN ADJ. (FRONTERIZO)'!$B$11*'PRECIOS SEGUN ADJ. (FRONTERIZO)'!$C$11</f>
        <v>15100.8</v>
      </c>
      <c r="BN37" s="80" t="e" vm="1">
        <f>+[4]!NumLetras(BM37,"PESO","PESOS DOMINICANOS","$EE $m CON #d/100 CENTAVOS")</f>
        <v>#VALUE!</v>
      </c>
      <c r="BO37" s="37">
        <v>59</v>
      </c>
      <c r="BP37" s="37">
        <f t="shared" si="9"/>
        <v>1180</v>
      </c>
      <c r="BQ37" s="189">
        <v>65</v>
      </c>
      <c r="BR37" s="80">
        <f>+BO37*'PRECIOS SEGUN ADJ. (FRONTERIZO)'!$B$12*'PRECIOS SEGUN ADJ. (FRONTERIZO)'!$C$12</f>
        <v>76700</v>
      </c>
      <c r="BS37" s="80" t="e" vm="1">
        <f>+[4]!NumLetras(BR37,"PESO","PESOS DOMINICANOS","$EE $m CON #d/100 CENTAVOS")</f>
        <v>#VALUE!</v>
      </c>
      <c r="BT37" s="37">
        <v>640</v>
      </c>
      <c r="BU37" s="37">
        <f t="shared" si="10"/>
        <v>12800</v>
      </c>
      <c r="BV37" s="189">
        <v>5.5</v>
      </c>
      <c r="BW37" s="80">
        <f>+BT37*'PRECIOS SEGUN ADJ. (FRONTERIZO)'!$B$13*'PRECIOS SEGUN ADJ. (FRONTERIZO)'!$C$13</f>
        <v>70400</v>
      </c>
      <c r="BX37" s="80" t="e" vm="1">
        <f>+[4]!NumLetras(BW37,"PESO","PESOS DOMINICANOS","$EE $m CON #d/100 CENTAVOS")</f>
        <v>#VALUE!</v>
      </c>
      <c r="BY37" s="37">
        <v>1064</v>
      </c>
      <c r="BZ37" s="37">
        <f t="shared" si="11"/>
        <v>21280</v>
      </c>
      <c r="CA37" s="189">
        <v>7.15</v>
      </c>
      <c r="CB37" s="80">
        <f>+BY37*'PRECIOS SEGUN ADJ. (FRONTERIZO)'!$B$14*'PRECIOS SEGUN ADJ. (FRONTERIZO)'!$C$14</f>
        <v>152152</v>
      </c>
      <c r="CC37" s="80" t="e" vm="1">
        <f>+[4]!NumLetras(CB37,"PESO","PESOS DOMINICANOS","$EE $m CON #d/100 CENTAVOS")</f>
        <v>#VALUE!</v>
      </c>
      <c r="CD37" s="37">
        <v>2128</v>
      </c>
      <c r="CE37" s="37">
        <f t="shared" si="12"/>
        <v>42560</v>
      </c>
      <c r="CF37" s="189">
        <v>6.8400000000000007</v>
      </c>
      <c r="CG37" s="80">
        <f>+CD37*'PRECIOS SEGUN ADJ. (FRONTERIZO)'!$B$15*'PRECIOS SEGUN ADJ. (FRONTERIZO)'!$C$15</f>
        <v>291110.40000000002</v>
      </c>
      <c r="CH37" s="80" t="e" vm="1">
        <f>+[4]!NumLetras(CG37,"PESO","PESOS DOMINICANOS","$EE $m CON #d/100 CENTAVOS")</f>
        <v>#VALUE!</v>
      </c>
      <c r="CI37" s="37">
        <v>29</v>
      </c>
      <c r="CJ37" s="37">
        <f t="shared" si="13"/>
        <v>580</v>
      </c>
      <c r="CK37" s="189">
        <v>60</v>
      </c>
      <c r="CL37" s="80">
        <f>+CI37*'PRECIOS SEGUN ADJ. (FRONTERIZO)'!$B$16*'PRECIOS SEGUN ADJ. (FRONTERIZO)'!$C$16</f>
        <v>34800</v>
      </c>
      <c r="CM37" s="80" t="e" vm="1">
        <f>+[4]!NumLetras(CL37,"PESO","PESOS DOMINICANOS","$EE $m CON #d/100 CENTAVOS")</f>
        <v>#VALUE!</v>
      </c>
      <c r="CN37" s="80">
        <f t="shared" si="32"/>
        <v>6264</v>
      </c>
      <c r="CO37" s="37">
        <v>13</v>
      </c>
      <c r="CP37" s="37">
        <f t="shared" si="14"/>
        <v>260</v>
      </c>
      <c r="CQ37" s="189">
        <v>55.649999999999991</v>
      </c>
      <c r="CR37" s="80">
        <f>+CO37*'PRECIOS SEGUN ADJ. (FRONTERIZO)'!$B$17*'PRECIOS SEGUN ADJ. (FRONTERIZO)'!$C$17</f>
        <v>14468.999999999998</v>
      </c>
      <c r="CS37" s="80" t="e" vm="1">
        <f>+[4]!NumLetras(CR37,"PESO","PESOS DOMINICANOS","$EE $m CON #d/100 CENTAVOS")</f>
        <v>#VALUE!</v>
      </c>
      <c r="CT37" s="80">
        <f t="shared" si="33"/>
        <v>2604.42</v>
      </c>
      <c r="CU37" s="37">
        <v>1320</v>
      </c>
      <c r="CV37" s="37">
        <f t="shared" si="15"/>
        <v>26400</v>
      </c>
      <c r="CW37" s="189">
        <v>6.6</v>
      </c>
      <c r="CX37" s="80">
        <f>+CU37*'PRECIOS SEGUN ADJ. (FRONTERIZO)'!$B$18*'PRECIOS SEGUN ADJ. (FRONTERIZO)'!$C$18</f>
        <v>174240</v>
      </c>
      <c r="CY37" s="80" t="e" vm="1">
        <f>+[4]!NumLetras(CX37,"PESO","PESOS DOMINICANOS","$EE $m CON #d/100 CENTAVOS")</f>
        <v>#VALUE!</v>
      </c>
      <c r="CZ37" s="37">
        <v>16</v>
      </c>
      <c r="DA37" s="37">
        <f t="shared" si="16"/>
        <v>320</v>
      </c>
      <c r="DB37" s="189">
        <v>65.75</v>
      </c>
      <c r="DC37" s="80">
        <f>+CZ37*'PRECIOS SEGUN ADJ. (FRONTERIZO)'!$B$19*'PRECIOS SEGUN ADJ. (FRONTERIZO)'!$C$19</f>
        <v>21040</v>
      </c>
      <c r="DD37" s="80" t="e" vm="1">
        <f>+[4]!NumLetras(DC37,"PESO","PESOS DOMINICANOS","$EE $m CON #d/100 CENTAVOS")</f>
        <v>#VALUE!</v>
      </c>
      <c r="DE37" s="80">
        <f t="shared" si="34"/>
        <v>3787.2</v>
      </c>
      <c r="DF37" s="37">
        <v>26</v>
      </c>
      <c r="DG37" s="37">
        <f t="shared" si="17"/>
        <v>520</v>
      </c>
      <c r="DH37" s="189">
        <v>82.59999999999998</v>
      </c>
      <c r="DI37" s="80">
        <f>+DF37*'PRECIOS SEGUN ADJ. (FRONTERIZO)'!$B$20*'PRECIOS SEGUN ADJ. (FRONTERIZO)'!$C$20</f>
        <v>42952</v>
      </c>
      <c r="DJ37" s="80" t="e" vm="1">
        <f>+[4]!NumLetras(DI37,"PESO","PESOS DOMINICANOS","$EE $m CON #d/100 CENTAVOS")</f>
        <v>#VALUE!</v>
      </c>
      <c r="DK37" s="80">
        <f t="shared" si="35"/>
        <v>7731.36</v>
      </c>
      <c r="DL37" s="37">
        <v>2128</v>
      </c>
      <c r="DM37" s="37">
        <f t="shared" si="18"/>
        <v>42560</v>
      </c>
      <c r="DN37" s="189">
        <v>22</v>
      </c>
      <c r="DO37" s="80">
        <f>+DL37*'PRECIOS SEGUN ADJ. (FRONTERIZO)'!$B$21*'PRECIOS SEGUN ADJ. (FRONTERIZO)'!$C$21</f>
        <v>936320</v>
      </c>
      <c r="DP37" s="80" t="e" vm="1">
        <f>+[4]!NumLetras(DO37,"PESO","PESOS DOMINICANOS","$EE $m CON #d/100 CENTAVOS")</f>
        <v>#VALUE!</v>
      </c>
      <c r="DQ37" s="37">
        <v>138</v>
      </c>
      <c r="DR37" s="37">
        <f t="shared" si="19"/>
        <v>2760</v>
      </c>
      <c r="DS37" s="189">
        <v>80.849999999999994</v>
      </c>
      <c r="DT37" s="80">
        <f>+DQ37*'PRECIOS SEGUN ADJ. (FRONTERIZO)'!$B$22*'PRECIOS SEGUN ADJ. (FRONTERIZO)'!$C$22</f>
        <v>223146</v>
      </c>
      <c r="DU37" s="80" t="e" vm="1">
        <f>+[4]!NumLetras(DT37,"PESO","PESOS DOMINICANOS","$EE $m CON #d/100 CENTAVOS")</f>
        <v>#VALUE!</v>
      </c>
      <c r="DV37" s="37">
        <v>65</v>
      </c>
      <c r="DW37" s="37">
        <f t="shared" si="20"/>
        <v>1300</v>
      </c>
      <c r="DX37" s="189">
        <v>21.83</v>
      </c>
      <c r="DY37" s="80">
        <f>+DV37*'PRECIOS SEGUN ADJ. (FRONTERIZO)'!$B$23*'PRECIOS SEGUN ADJ. (FRONTERIZO)'!$C$23</f>
        <v>28378.999999999996</v>
      </c>
      <c r="DZ37" s="80" t="e" vm="1">
        <f>+[4]!NumLetras(DY37,"PESO","PESOS DOMINICANOS","$EE $m CON #d/100 CENTAVOS")</f>
        <v>#VALUE!</v>
      </c>
      <c r="EA37" s="80">
        <f t="shared" si="36"/>
        <v>5108.22</v>
      </c>
      <c r="EB37" s="37">
        <v>177</v>
      </c>
      <c r="EC37" s="37">
        <f t="shared" si="21"/>
        <v>3540</v>
      </c>
      <c r="ED37" s="189">
        <v>33</v>
      </c>
      <c r="EE37" s="80">
        <f>+EB37*'PRECIOS SEGUN ADJ. (FRONTERIZO)'!$B$24*'PRECIOS SEGUN ADJ. (FRONTERIZO)'!$C$24</f>
        <v>116820</v>
      </c>
      <c r="EF37" s="80" t="e" vm="1">
        <f>+[4]!NumLetras(EE37,"PESO","PESOS DOMINICANOS","$EE $m CON #d/100 CENTAVOS")</f>
        <v>#VALUE!</v>
      </c>
      <c r="EG37" s="37">
        <v>6</v>
      </c>
      <c r="EH37" s="37">
        <f t="shared" si="22"/>
        <v>120</v>
      </c>
      <c r="EI37" s="189">
        <v>15.789999999999997</v>
      </c>
      <c r="EJ37" s="80">
        <f>+EG37*'PRECIOS SEGUN ADJ. (FRONTERIZO)'!$B$25*'PRECIOS SEGUN ADJ. (FRONTERIZO)'!$C$25</f>
        <v>1894.8</v>
      </c>
      <c r="EK37" s="80" t="e" vm="1">
        <f>+[4]!NumLetras(EJ37,"PESO","PESOS DOMINICANOS","$EE $m CON #d/100 CENTAVOS")</f>
        <v>#VALUE!</v>
      </c>
      <c r="EL37" s="37">
        <v>6</v>
      </c>
      <c r="EM37" s="37">
        <f t="shared" si="23"/>
        <v>120</v>
      </c>
      <c r="EN37" s="189">
        <v>31.5</v>
      </c>
      <c r="EO37" s="80">
        <f>+EL37*'PRECIOS SEGUN ADJ. (FRONTERIZO)'!$B$26*'PRECIOS SEGUN ADJ. (FRONTERIZO)'!$C$26</f>
        <v>3780</v>
      </c>
      <c r="EP37" s="80" t="e" vm="1">
        <f>+[4]!NumLetras(EO37,"PESO","PESOS DOMINICANOS","$EE $m CON #d/100 CENTAVOS")</f>
        <v>#VALUE!</v>
      </c>
      <c r="EQ37" s="80">
        <f t="shared" si="41"/>
        <v>3486229.4</v>
      </c>
      <c r="ER37" s="80" t="e" vm="1">
        <f>+[4]!NumLetras(EQ37,"PESO","PESOS DOMINICANOS","$EE $m CON #d/100 CENTAVOS")</f>
        <v>#VALUE!</v>
      </c>
      <c r="ES37" s="80">
        <f t="shared" si="42"/>
        <v>203412.09000000003</v>
      </c>
      <c r="ET37" s="80" t="e" vm="1">
        <f>+[4]!NumLetras(ES37,"PESO","PESOS DOMINICANOS","$EE $m CON #d/100 CENTAVOS")</f>
        <v>#VALUE!</v>
      </c>
      <c r="EU37" s="80">
        <f t="shared" si="37"/>
        <v>3282817.31</v>
      </c>
      <c r="EV37" s="80" t="e" vm="1">
        <f>+[4]!NumLetras(EU37,"PESO","PESOS DOMINICANOS","$EE $m CON #d/100 CENTAVOS")</f>
        <v>#VALUE!</v>
      </c>
      <c r="EW37" s="80">
        <f t="shared" si="38"/>
        <v>697245.88</v>
      </c>
      <c r="EX37" s="80" t="e" vm="1">
        <f>+[4]!NumLetras(EW37,"PESO","PESOS DOMINICANOS","$EE $m CON #d/100 CENTAVOS")</f>
        <v>#VALUE!</v>
      </c>
      <c r="EY37" s="80">
        <f t="shared" si="39"/>
        <v>34862.29</v>
      </c>
      <c r="EZ37" s="80" t="e" vm="1">
        <f>+[4]!NumLetras(EY37,"PESO","PESOS DOMINICANOS","$EE $m CON #d/100 CENTAVOS")</f>
        <v>#VALUE!</v>
      </c>
      <c r="FA37" s="80"/>
      <c r="FB37" s="80">
        <f t="shared" si="40"/>
        <v>2788983.52</v>
      </c>
      <c r="FC37" s="80" t="e" vm="1">
        <f>+[4]!NumLetras(FB37,"PESO","PESOS DOMINICANOS","$EE $m CON #d/100 CENTAVOS")</f>
        <v>#VALUE!</v>
      </c>
      <c r="FD37" s="37" t="str">
        <f>+VLOOKUP(D37,'FRONTERIZO XENIA'!F:G,2,0)</f>
        <v>F-16</v>
      </c>
    </row>
    <row r="38" spans="1:160">
      <c r="A38" s="37">
        <v>37</v>
      </c>
      <c r="B38" s="37">
        <v>37</v>
      </c>
      <c r="C38" s="167" t="s">
        <v>3912</v>
      </c>
      <c r="D38" s="37">
        <v>22500245984</v>
      </c>
      <c r="E38" s="37" t="str">
        <f>+VLOOKUP(D38,'INFORMACION DE PROVEEDORES'!C:I,2,0)</f>
        <v>225-0024598-4</v>
      </c>
      <c r="F38" s="26" t="str">
        <f>+VLOOKUP(D38,'INFORMACION DE PROVEEDORES'!C:J,4,0)</f>
        <v>ELIEZER GERMAN GUERRERO</v>
      </c>
      <c r="G38" s="37" t="str">
        <f>+VLOOKUP(D38,'INFORMACION DE PROVEEDORES'!C:K,5,0)</f>
        <v>225-0024598-4</v>
      </c>
      <c r="H38" s="26" t="str">
        <f>+VLOOKUP(D38,'INFORMACION DE PROVEEDORES'!C:L,7,0)</f>
        <v>MONTE PLATA</v>
      </c>
      <c r="I38" s="37" t="str">
        <f>+VLOOKUP(D38,'INFORMACION DE PROVEEDORES'!C:M,3,0)</f>
        <v xml:space="preserve"> FÍSICA</v>
      </c>
      <c r="J38" s="37">
        <v>1</v>
      </c>
      <c r="K38" s="37">
        <v>165</v>
      </c>
      <c r="L38" s="37">
        <v>30</v>
      </c>
      <c r="M38" s="37">
        <f t="shared" si="26"/>
        <v>600</v>
      </c>
      <c r="N38" s="189">
        <v>69.81</v>
      </c>
      <c r="O38" s="80">
        <f>+L38*'PRECIOS SEGUN ADJ. (FRONTERIZO)'!$B$2*'PRECIOS SEGUN ADJ. (FRONTERIZO)'!$C$2</f>
        <v>41886</v>
      </c>
      <c r="P38" s="80" t="e" vm="1">
        <f>+[4]!NumLetras(O38,"PESO","PESOS DOMINICANOS","$EE $m CON #d/100 CENTAVOS")</f>
        <v>#VALUE!</v>
      </c>
      <c r="Q38" s="80">
        <f t="shared" si="27"/>
        <v>6701.76</v>
      </c>
      <c r="R38" s="37">
        <v>8</v>
      </c>
      <c r="S38" s="37">
        <f t="shared" si="0"/>
        <v>160</v>
      </c>
      <c r="T38" s="189">
        <v>31.5</v>
      </c>
      <c r="U38" s="80">
        <f>+R38*'PRECIOS SEGUN ADJ. (FRONTERIZO)'!$B$3*'PRECIOS SEGUN ADJ. (FRONTERIZO)'!$C$3</f>
        <v>5040</v>
      </c>
      <c r="V38" s="80" t="e" vm="1">
        <f>+[4]!NumLetras(U38,"PESO","PESOS DOMINICANOS","$EE $m CON #d/100 CENTAVOS")</f>
        <v>#VALUE!</v>
      </c>
      <c r="W38" s="37">
        <v>0</v>
      </c>
      <c r="X38" s="37">
        <f t="shared" si="1"/>
        <v>0</v>
      </c>
      <c r="Y38" s="189">
        <v>25.2</v>
      </c>
      <c r="Z38" s="80">
        <f>+W38*'PRECIOS SEGUN ADJ. (FRONTERIZO)'!$B$4*'PRECIOS SEGUN ADJ. (FRONTERIZO)'!$C$4</f>
        <v>0</v>
      </c>
      <c r="AA38" s="80" t="e" vm="1">
        <f>+[4]!NumLetras(Z38,"PESO","PESOS DOMINICANOS","$EE $m CON #d/100 CENTAVOS")</f>
        <v>#VALUE!</v>
      </c>
      <c r="AB38" s="37">
        <v>50</v>
      </c>
      <c r="AC38" s="37">
        <f t="shared" si="2"/>
        <v>1000</v>
      </c>
      <c r="AD38" s="189">
        <v>87.91</v>
      </c>
      <c r="AE38" s="80">
        <f>+AB38*'PRECIOS SEGUN ADJ. (FRONTERIZO)'!$B$5*'PRECIOS SEGUN ADJ. (FRONTERIZO)'!$C$5</f>
        <v>87910</v>
      </c>
      <c r="AF38" s="80" t="e" vm="1">
        <f>+[4]!NumLetras(AE38,"PESO","PESOS DOMINICANOS","$EE $m CON #d/100 CENTAVOS")</f>
        <v>#VALUE!</v>
      </c>
      <c r="AG38" s="80">
        <f t="shared" si="28"/>
        <v>15823.8</v>
      </c>
      <c r="AH38" s="37">
        <v>61</v>
      </c>
      <c r="AI38" s="37">
        <f t="shared" si="3"/>
        <v>1220</v>
      </c>
      <c r="AJ38" s="189">
        <v>53.95000000000001</v>
      </c>
      <c r="AK38" s="80">
        <f>+AH38*'PRECIOS SEGUN ADJ. (FRONTERIZO)'!$B$6*'PRECIOS SEGUN ADJ. (FRONTERIZO)'!$C$6</f>
        <v>65819</v>
      </c>
      <c r="AL38" s="80" t="e" vm="1">
        <f>+[4]!NumLetras(AK38,"PESO","PESOS DOMINICANOS","$EE $m CON #d/100 CENTAVOS")</f>
        <v>#VALUE!</v>
      </c>
      <c r="AM38" s="37">
        <v>8</v>
      </c>
      <c r="AN38" s="37">
        <f t="shared" si="4"/>
        <v>160</v>
      </c>
      <c r="AO38" s="189">
        <v>25.04</v>
      </c>
      <c r="AP38" s="80">
        <f>+AM38*'PRECIOS SEGUN ADJ. (FRONTERIZO)'!$B$7*'PRECIOS SEGUN ADJ. (FRONTERIZO)'!$C$7</f>
        <v>4006.3999999999996</v>
      </c>
      <c r="AQ38" s="80" t="e" vm="1">
        <f>+[4]!NumLetras(AP38,"PESO","PESOS DOMINICANOS","$EE $m CON #d/100 CENTAVOS")</f>
        <v>#VALUE!</v>
      </c>
      <c r="AR38" s="80">
        <f t="shared" si="29"/>
        <v>641.02</v>
      </c>
      <c r="AS38" s="37">
        <v>19</v>
      </c>
      <c r="AT38" s="37">
        <f t="shared" si="5"/>
        <v>380</v>
      </c>
      <c r="AU38" s="189">
        <v>290.85000000000002</v>
      </c>
      <c r="AV38" s="80">
        <f>+AS38*'PRECIOS SEGUN ADJ. (FRONTERIZO)'!$B$8*'PRECIOS SEGUN ADJ. (FRONTERIZO)'!$C$8</f>
        <v>110523.00000000001</v>
      </c>
      <c r="AW38" s="80" t="e" vm="1">
        <f>+[4]!NumLetras(AV38,"PESO","PESOS DOMINICANOS","$EE $m CON #d/100 CENTAVOS")</f>
        <v>#VALUE!</v>
      </c>
      <c r="AX38" s="80">
        <f t="shared" si="30"/>
        <v>19894.14</v>
      </c>
      <c r="AY38" s="37">
        <v>0</v>
      </c>
      <c r="AZ38" s="37">
        <f t="shared" si="6"/>
        <v>0</v>
      </c>
      <c r="BA38" s="189">
        <v>18.899999999999999</v>
      </c>
      <c r="BB38" s="80">
        <f>+AY38*'PRECIOS SEGUN ADJ. (FRONTERIZO)'!$B$9*'PRECIOS SEGUN ADJ. (FRONTERIZO)'!$C$9</f>
        <v>0</v>
      </c>
      <c r="BC38" s="80" t="e" vm="1">
        <f>+[4]!NumLetras(BB38,"PESO","PESOS DOMINICANOS","$EE $m CON #d/100 CENTAVOS")</f>
        <v>#VALUE!</v>
      </c>
      <c r="BD38" s="37">
        <v>4</v>
      </c>
      <c r="BE38" s="37">
        <f t="shared" si="7"/>
        <v>80</v>
      </c>
      <c r="BF38" s="189">
        <v>140.38</v>
      </c>
      <c r="BG38" s="80">
        <f>+BD38*'PRECIOS SEGUN ADJ. (FRONTERIZO)'!$B$10*'PRECIOS SEGUN ADJ. (FRONTERIZO)'!$C$10</f>
        <v>11230.4</v>
      </c>
      <c r="BH38" s="80" t="e" vm="1">
        <f>+[4]!NumLetras(BG38,"PESO","PESOS DOMINICANOS","$EE $m CON #d/100 CENTAVOS")</f>
        <v>#VALUE!</v>
      </c>
      <c r="BI38" s="80">
        <f t="shared" si="31"/>
        <v>2021.47</v>
      </c>
      <c r="BJ38" s="37">
        <v>0</v>
      </c>
      <c r="BK38" s="37">
        <f t="shared" si="8"/>
        <v>0</v>
      </c>
      <c r="BL38" s="189">
        <v>31.459999999999997</v>
      </c>
      <c r="BM38" s="80">
        <f>+BJ38*'PRECIOS SEGUN ADJ. (FRONTERIZO)'!$B$11*'PRECIOS SEGUN ADJ. (FRONTERIZO)'!$C$11</f>
        <v>0</v>
      </c>
      <c r="BN38" s="80" t="e" vm="1">
        <f>+[4]!NumLetras(BM38,"PESO","PESOS DOMINICANOS","$EE $m CON #d/100 CENTAVOS")</f>
        <v>#VALUE!</v>
      </c>
      <c r="BO38" s="37">
        <v>15</v>
      </c>
      <c r="BP38" s="37">
        <f t="shared" si="9"/>
        <v>300</v>
      </c>
      <c r="BQ38" s="189">
        <v>65</v>
      </c>
      <c r="BR38" s="80">
        <f>+BO38*'PRECIOS SEGUN ADJ. (FRONTERIZO)'!$B$12*'PRECIOS SEGUN ADJ. (FRONTERIZO)'!$C$12</f>
        <v>19500</v>
      </c>
      <c r="BS38" s="80" t="e" vm="1">
        <f>+[4]!NumLetras(BR38,"PESO","PESOS DOMINICANOS","$EE $m CON #d/100 CENTAVOS")</f>
        <v>#VALUE!</v>
      </c>
      <c r="BT38" s="37">
        <v>0</v>
      </c>
      <c r="BU38" s="37">
        <f t="shared" si="10"/>
        <v>0</v>
      </c>
      <c r="BV38" s="189">
        <v>5.5</v>
      </c>
      <c r="BW38" s="80">
        <f>+BT38*'PRECIOS SEGUN ADJ. (FRONTERIZO)'!$B$13*'PRECIOS SEGUN ADJ. (FRONTERIZO)'!$C$13</f>
        <v>0</v>
      </c>
      <c r="BX38" s="80" t="e" vm="1">
        <f>+[4]!NumLetras(BW38,"PESO","PESOS DOMINICANOS","$EE $m CON #d/100 CENTAVOS")</f>
        <v>#VALUE!</v>
      </c>
      <c r="BY38" s="37">
        <v>330</v>
      </c>
      <c r="BZ38" s="37">
        <f t="shared" si="11"/>
        <v>6600</v>
      </c>
      <c r="CA38" s="189">
        <v>7.15</v>
      </c>
      <c r="CB38" s="80">
        <f>+BY38*'PRECIOS SEGUN ADJ. (FRONTERIZO)'!$B$14*'PRECIOS SEGUN ADJ. (FRONTERIZO)'!$C$14</f>
        <v>47190</v>
      </c>
      <c r="CC38" s="80" t="e" vm="1">
        <f>+[4]!NumLetras(CB38,"PESO","PESOS DOMINICANOS","$EE $m CON #d/100 CENTAVOS")</f>
        <v>#VALUE!</v>
      </c>
      <c r="CD38" s="37">
        <v>660</v>
      </c>
      <c r="CE38" s="37">
        <f t="shared" si="12"/>
        <v>13200</v>
      </c>
      <c r="CF38" s="189">
        <v>6.8400000000000007</v>
      </c>
      <c r="CG38" s="80">
        <f>+CD38*'PRECIOS SEGUN ADJ. (FRONTERIZO)'!$B$15*'PRECIOS SEGUN ADJ. (FRONTERIZO)'!$C$15</f>
        <v>90288</v>
      </c>
      <c r="CH38" s="80" t="e" vm="1">
        <f>+[4]!NumLetras(CG38,"PESO","PESOS DOMINICANOS","$EE $m CON #d/100 CENTAVOS")</f>
        <v>#VALUE!</v>
      </c>
      <c r="CI38" s="37">
        <v>0</v>
      </c>
      <c r="CJ38" s="37">
        <f t="shared" si="13"/>
        <v>0</v>
      </c>
      <c r="CK38" s="189">
        <v>60</v>
      </c>
      <c r="CL38" s="80">
        <f>+CI38*'PRECIOS SEGUN ADJ. (FRONTERIZO)'!$B$16*'PRECIOS SEGUN ADJ. (FRONTERIZO)'!$C$16</f>
        <v>0</v>
      </c>
      <c r="CM38" s="80" t="e" vm="1">
        <f>+[4]!NumLetras(CL38,"PESO","PESOS DOMINICANOS","$EE $m CON #d/100 CENTAVOS")</f>
        <v>#VALUE!</v>
      </c>
      <c r="CN38" s="80">
        <f t="shared" si="32"/>
        <v>0</v>
      </c>
      <c r="CO38" s="37">
        <v>0</v>
      </c>
      <c r="CP38" s="37">
        <f t="shared" si="14"/>
        <v>0</v>
      </c>
      <c r="CQ38" s="189">
        <v>55.649999999999991</v>
      </c>
      <c r="CR38" s="80">
        <f>+CO38*'PRECIOS SEGUN ADJ. (FRONTERIZO)'!$B$17*'PRECIOS SEGUN ADJ. (FRONTERIZO)'!$C$17</f>
        <v>0</v>
      </c>
      <c r="CS38" s="80" t="e" vm="1">
        <f>+[4]!NumLetras(CR38,"PESO","PESOS DOMINICANOS","$EE $m CON #d/100 CENTAVOS")</f>
        <v>#VALUE!</v>
      </c>
      <c r="CT38" s="80">
        <f t="shared" si="33"/>
        <v>0</v>
      </c>
      <c r="CU38" s="37">
        <v>330</v>
      </c>
      <c r="CV38" s="37">
        <f t="shared" si="15"/>
        <v>6600</v>
      </c>
      <c r="CW38" s="189">
        <v>6.6</v>
      </c>
      <c r="CX38" s="80">
        <f>+CU38*'PRECIOS SEGUN ADJ. (FRONTERIZO)'!$B$18*'PRECIOS SEGUN ADJ. (FRONTERIZO)'!$C$18</f>
        <v>43560</v>
      </c>
      <c r="CY38" s="80" t="e" vm="1">
        <f>+[4]!NumLetras(CX38,"PESO","PESOS DOMINICANOS","$EE $m CON #d/100 CENTAVOS")</f>
        <v>#VALUE!</v>
      </c>
      <c r="CZ38" s="37">
        <v>0</v>
      </c>
      <c r="DA38" s="37">
        <f t="shared" si="16"/>
        <v>0</v>
      </c>
      <c r="DB38" s="189">
        <v>65.75</v>
      </c>
      <c r="DC38" s="80">
        <f>+CZ38*'PRECIOS SEGUN ADJ. (FRONTERIZO)'!$B$19*'PRECIOS SEGUN ADJ. (FRONTERIZO)'!$C$19</f>
        <v>0</v>
      </c>
      <c r="DD38" s="80" t="e" vm="1">
        <f>+[4]!NumLetras(DC38,"PESO","PESOS DOMINICANOS","$EE $m CON #d/100 CENTAVOS")</f>
        <v>#VALUE!</v>
      </c>
      <c r="DE38" s="80">
        <f t="shared" si="34"/>
        <v>0</v>
      </c>
      <c r="DF38" s="37">
        <v>8</v>
      </c>
      <c r="DG38" s="37">
        <f t="shared" si="17"/>
        <v>160</v>
      </c>
      <c r="DH38" s="189">
        <v>82.59999999999998</v>
      </c>
      <c r="DI38" s="80">
        <f>+DF38*'PRECIOS SEGUN ADJ. (FRONTERIZO)'!$B$20*'PRECIOS SEGUN ADJ. (FRONTERIZO)'!$C$20</f>
        <v>13216</v>
      </c>
      <c r="DJ38" s="80" t="e" vm="1">
        <f>+[4]!NumLetras(DI38,"PESO","PESOS DOMINICANOS","$EE $m CON #d/100 CENTAVOS")</f>
        <v>#VALUE!</v>
      </c>
      <c r="DK38" s="80">
        <f t="shared" si="35"/>
        <v>2378.88</v>
      </c>
      <c r="DL38" s="37">
        <v>660</v>
      </c>
      <c r="DM38" s="37">
        <f t="shared" si="18"/>
        <v>13200</v>
      </c>
      <c r="DN38" s="189">
        <v>22</v>
      </c>
      <c r="DO38" s="80">
        <f>+DL38*'PRECIOS SEGUN ADJ. (FRONTERIZO)'!$B$21*'PRECIOS SEGUN ADJ. (FRONTERIZO)'!$C$21</f>
        <v>290400</v>
      </c>
      <c r="DP38" s="80" t="e" vm="1">
        <f>+[4]!NumLetras(DO38,"PESO","PESOS DOMINICANOS","$EE $m CON #d/100 CENTAVOS")</f>
        <v>#VALUE!</v>
      </c>
      <c r="DQ38" s="37">
        <v>37</v>
      </c>
      <c r="DR38" s="37">
        <f t="shared" si="19"/>
        <v>740</v>
      </c>
      <c r="DS38" s="189">
        <v>80.849999999999994</v>
      </c>
      <c r="DT38" s="80">
        <f>+DQ38*'PRECIOS SEGUN ADJ. (FRONTERIZO)'!$B$22*'PRECIOS SEGUN ADJ. (FRONTERIZO)'!$C$22</f>
        <v>59829</v>
      </c>
      <c r="DU38" s="80" t="e" vm="1">
        <f>+[4]!NumLetras(DT38,"PESO","PESOS DOMINICANOS","$EE $m CON #d/100 CENTAVOS")</f>
        <v>#VALUE!</v>
      </c>
      <c r="DV38" s="37">
        <v>17</v>
      </c>
      <c r="DW38" s="37">
        <f t="shared" si="20"/>
        <v>340</v>
      </c>
      <c r="DX38" s="189">
        <v>21.83</v>
      </c>
      <c r="DY38" s="80">
        <f>+DV38*'PRECIOS SEGUN ADJ. (FRONTERIZO)'!$B$23*'PRECIOS SEGUN ADJ. (FRONTERIZO)'!$C$23</f>
        <v>7422.1999999999989</v>
      </c>
      <c r="DZ38" s="80" t="e" vm="1">
        <f>+[4]!NumLetras(DY38,"PESO","PESOS DOMINICANOS","$EE $m CON #d/100 CENTAVOS")</f>
        <v>#VALUE!</v>
      </c>
      <c r="EA38" s="80">
        <f t="shared" si="36"/>
        <v>1336</v>
      </c>
      <c r="EB38" s="37">
        <v>51</v>
      </c>
      <c r="EC38" s="37">
        <f t="shared" si="21"/>
        <v>1020</v>
      </c>
      <c r="ED38" s="189">
        <v>33</v>
      </c>
      <c r="EE38" s="80">
        <f>+EB38*'PRECIOS SEGUN ADJ. (FRONTERIZO)'!$B$24*'PRECIOS SEGUN ADJ. (FRONTERIZO)'!$C$24</f>
        <v>33660</v>
      </c>
      <c r="EF38" s="80" t="e" vm="1">
        <f>+[4]!NumLetras(EE38,"PESO","PESOS DOMINICANOS","$EE $m CON #d/100 CENTAVOS")</f>
        <v>#VALUE!</v>
      </c>
      <c r="EG38" s="37">
        <v>0</v>
      </c>
      <c r="EH38" s="37">
        <f t="shared" si="22"/>
        <v>0</v>
      </c>
      <c r="EI38" s="189">
        <v>15.789999999999997</v>
      </c>
      <c r="EJ38" s="80">
        <f>+EG38*'PRECIOS SEGUN ADJ. (FRONTERIZO)'!$B$25*'PRECIOS SEGUN ADJ. (FRONTERIZO)'!$C$25</f>
        <v>0</v>
      </c>
      <c r="EK38" s="80" t="e" vm="1">
        <f>+[4]!NumLetras(EJ38,"PESO","PESOS DOMINICANOS","$EE $m CON #d/100 CENTAVOS")</f>
        <v>#VALUE!</v>
      </c>
      <c r="EL38" s="37">
        <v>0</v>
      </c>
      <c r="EM38" s="37">
        <f t="shared" si="23"/>
        <v>0</v>
      </c>
      <c r="EN38" s="189">
        <v>31.5</v>
      </c>
      <c r="EO38" s="80">
        <f>+EL38*'PRECIOS SEGUN ADJ. (FRONTERIZO)'!$B$26*'PRECIOS SEGUN ADJ. (FRONTERIZO)'!$C$26</f>
        <v>0</v>
      </c>
      <c r="EP38" s="80" t="e" vm="1">
        <f>+[4]!NumLetras(EO38,"PESO","PESOS DOMINICANOS","$EE $m CON #d/100 CENTAVOS")</f>
        <v>#VALUE!</v>
      </c>
      <c r="EQ38" s="80">
        <f t="shared" si="41"/>
        <v>931480</v>
      </c>
      <c r="ER38" s="80" t="e" vm="1">
        <f>+[4]!NumLetras(EQ38,"PESO","PESOS DOMINICANOS","$EE $m CON #d/100 CENTAVOS")</f>
        <v>#VALUE!</v>
      </c>
      <c r="ES38" s="80">
        <f t="shared" si="42"/>
        <v>48797.07</v>
      </c>
      <c r="ET38" s="80" t="e" vm="1">
        <f>+[4]!NumLetras(ES38,"PESO","PESOS DOMINICANOS","$EE $m CON #d/100 CENTAVOS")</f>
        <v>#VALUE!</v>
      </c>
      <c r="EU38" s="80">
        <f t="shared" si="37"/>
        <v>882682.93</v>
      </c>
      <c r="EV38" s="80" t="e" vm="1">
        <f>+[4]!NumLetras(EU38,"PESO","PESOS DOMINICANOS","$EE $m CON #d/100 CENTAVOS")</f>
        <v>#VALUE!</v>
      </c>
      <c r="EW38" s="80">
        <f t="shared" si="38"/>
        <v>186296</v>
      </c>
      <c r="EX38" s="80" t="e" vm="1">
        <f>+[4]!NumLetras(EW38,"PESO","PESOS DOMINICANOS","$EE $m CON #d/100 CENTAVOS")</f>
        <v>#VALUE!</v>
      </c>
      <c r="EY38" s="80">
        <f t="shared" si="39"/>
        <v>9314.7999999999993</v>
      </c>
      <c r="EZ38" s="80" t="e" vm="1">
        <f>+[4]!NumLetras(EY38,"PESO","PESOS DOMINICANOS","$EE $m CON #d/100 CENTAVOS")</f>
        <v>#VALUE!</v>
      </c>
      <c r="FA38" s="80"/>
      <c r="FB38" s="80">
        <f t="shared" si="40"/>
        <v>745184</v>
      </c>
      <c r="FC38" s="80" t="e" vm="1">
        <f>+[4]!NumLetras(FB38,"PESO","PESOS DOMINICANOS","$EE $m CON #d/100 CENTAVOS")</f>
        <v>#VALUE!</v>
      </c>
      <c r="FD38" s="37" t="str">
        <f>+VLOOKUP(D38,'FRONTERIZO XENIA'!F:G,2,0)</f>
        <v>F-02</v>
      </c>
    </row>
    <row r="39" spans="1:160">
      <c r="A39" s="37">
        <v>38</v>
      </c>
      <c r="B39" s="37">
        <v>38</v>
      </c>
      <c r="C39" s="26" t="s">
        <v>466</v>
      </c>
      <c r="D39" s="37">
        <v>105368021</v>
      </c>
      <c r="E39" s="37" t="str">
        <f>+VLOOKUP(D39,'INFORMACION DE PROVEEDORES'!C:I,2,0)</f>
        <v>001-0536802-1</v>
      </c>
      <c r="F39" s="26" t="str">
        <f>+VLOOKUP(D39,'INFORMACION DE PROVEEDORES'!C:J,4,0)</f>
        <v>ELSA NATIVIDAD FORTUNA BENITEZ</v>
      </c>
      <c r="G39" s="37" t="str">
        <f>+VLOOKUP(D39,'INFORMACION DE PROVEEDORES'!C:K,5,0)</f>
        <v>001-0536802-1</v>
      </c>
      <c r="H39" s="26" t="str">
        <f>+VLOOKUP(D39,'INFORMACION DE PROVEEDORES'!C:L,7,0)</f>
        <v>CALLE PROYECTO NO. 45, EL LLANO, ELIAS PIÑA</v>
      </c>
      <c r="I39" s="37" t="str">
        <f>+VLOOKUP(D39,'INFORMACION DE PROVEEDORES'!C:M,3,0)</f>
        <v xml:space="preserve"> FÍSICA</v>
      </c>
      <c r="J39" s="37">
        <v>4</v>
      </c>
      <c r="K39" s="37">
        <v>481</v>
      </c>
      <c r="L39" s="37">
        <v>87</v>
      </c>
      <c r="M39" s="37">
        <f t="shared" si="26"/>
        <v>1740</v>
      </c>
      <c r="N39" s="189">
        <v>69.81</v>
      </c>
      <c r="O39" s="80">
        <f>+L39*'PRECIOS SEGUN ADJ. (FRONTERIZO)'!$B$2*'PRECIOS SEGUN ADJ. (FRONTERIZO)'!$C$2</f>
        <v>121469.40000000001</v>
      </c>
      <c r="P39" s="80" t="e" vm="1">
        <f>+[4]!NumLetras(O39,"PESO","PESOS DOMINICANOS","$EE $m CON #d/100 CENTAVOS")</f>
        <v>#VALUE!</v>
      </c>
      <c r="Q39" s="80">
        <f t="shared" si="27"/>
        <v>19435.099999999999</v>
      </c>
      <c r="R39" s="37">
        <v>23</v>
      </c>
      <c r="S39" s="37">
        <f t="shared" si="0"/>
        <v>460</v>
      </c>
      <c r="T39" s="189">
        <v>31.5</v>
      </c>
      <c r="U39" s="80">
        <f>+R39*'PRECIOS SEGUN ADJ. (FRONTERIZO)'!$B$3*'PRECIOS SEGUN ADJ. (FRONTERIZO)'!$C$3</f>
        <v>14490</v>
      </c>
      <c r="V39" s="80" t="e" vm="1">
        <f>+[4]!NumLetras(U39,"PESO","PESOS DOMINICANOS","$EE $m CON #d/100 CENTAVOS")</f>
        <v>#VALUE!</v>
      </c>
      <c r="W39" s="37">
        <v>0</v>
      </c>
      <c r="X39" s="37">
        <f t="shared" si="1"/>
        <v>0</v>
      </c>
      <c r="Y39" s="189">
        <v>25.2</v>
      </c>
      <c r="Z39" s="80">
        <f>+W39*'PRECIOS SEGUN ADJ. (FRONTERIZO)'!$B$4*'PRECIOS SEGUN ADJ. (FRONTERIZO)'!$C$4</f>
        <v>0</v>
      </c>
      <c r="AA39" s="80" t="e" vm="1">
        <f>+[4]!NumLetras(Z39,"PESO","PESOS DOMINICANOS","$EE $m CON #d/100 CENTAVOS")</f>
        <v>#VALUE!</v>
      </c>
      <c r="AB39" s="37">
        <v>147</v>
      </c>
      <c r="AC39" s="37">
        <f t="shared" si="2"/>
        <v>2940</v>
      </c>
      <c r="AD39" s="189">
        <v>87.91</v>
      </c>
      <c r="AE39" s="80">
        <f>+AB39*'PRECIOS SEGUN ADJ. (FRONTERIZO)'!$B$5*'PRECIOS SEGUN ADJ. (FRONTERIZO)'!$C$5</f>
        <v>258455.39999999997</v>
      </c>
      <c r="AF39" s="80" t="e" vm="1">
        <f>+[4]!NumLetras(AE39,"PESO","PESOS DOMINICANOS","$EE $m CON #d/100 CENTAVOS")</f>
        <v>#VALUE!</v>
      </c>
      <c r="AG39" s="80">
        <f t="shared" si="28"/>
        <v>46521.97</v>
      </c>
      <c r="AH39" s="37">
        <v>178</v>
      </c>
      <c r="AI39" s="37">
        <f t="shared" si="3"/>
        <v>3560</v>
      </c>
      <c r="AJ39" s="189">
        <v>53.95000000000001</v>
      </c>
      <c r="AK39" s="80">
        <f>+AH39*'PRECIOS SEGUN ADJ. (FRONTERIZO)'!$B$6*'PRECIOS SEGUN ADJ. (FRONTERIZO)'!$C$6</f>
        <v>192062</v>
      </c>
      <c r="AL39" s="80" t="e" vm="1">
        <f>+[4]!NumLetras(AK39,"PESO","PESOS DOMINICANOS","$EE $m CON #d/100 CENTAVOS")</f>
        <v>#VALUE!</v>
      </c>
      <c r="AM39" s="37">
        <v>23</v>
      </c>
      <c r="AN39" s="37">
        <f t="shared" si="4"/>
        <v>460</v>
      </c>
      <c r="AO39" s="189">
        <v>25.04</v>
      </c>
      <c r="AP39" s="80">
        <f>+AM39*'PRECIOS SEGUN ADJ. (FRONTERIZO)'!$B$7*'PRECIOS SEGUN ADJ. (FRONTERIZO)'!$C$7</f>
        <v>11518.4</v>
      </c>
      <c r="AQ39" s="80" t="e" vm="1">
        <f>+[4]!NumLetras(AP39,"PESO","PESOS DOMINICANOS","$EE $m CON #d/100 CENTAVOS")</f>
        <v>#VALUE!</v>
      </c>
      <c r="AR39" s="80">
        <f t="shared" si="29"/>
        <v>1842.94</v>
      </c>
      <c r="AS39" s="37">
        <v>55</v>
      </c>
      <c r="AT39" s="37">
        <f t="shared" si="5"/>
        <v>1100</v>
      </c>
      <c r="AU39" s="189">
        <v>290.85000000000002</v>
      </c>
      <c r="AV39" s="80">
        <f>+AS39*'PRECIOS SEGUN ADJ. (FRONTERIZO)'!$B$8*'PRECIOS SEGUN ADJ. (FRONTERIZO)'!$C$8</f>
        <v>319935.00000000006</v>
      </c>
      <c r="AW39" s="80" t="e" vm="1">
        <f>+[4]!NumLetras(AV39,"PESO","PESOS DOMINICANOS","$EE $m CON #d/100 CENTAVOS")</f>
        <v>#VALUE!</v>
      </c>
      <c r="AX39" s="80">
        <f t="shared" si="30"/>
        <v>57588.3</v>
      </c>
      <c r="AY39" s="37">
        <v>0</v>
      </c>
      <c r="AZ39" s="37">
        <f t="shared" si="6"/>
        <v>0</v>
      </c>
      <c r="BA39" s="189">
        <v>18.899999999999999</v>
      </c>
      <c r="BB39" s="80">
        <f>+AY39*'PRECIOS SEGUN ADJ. (FRONTERIZO)'!$B$9*'PRECIOS SEGUN ADJ. (FRONTERIZO)'!$C$9</f>
        <v>0</v>
      </c>
      <c r="BC39" s="80" t="e" vm="1">
        <f>+[4]!NumLetras(BB39,"PESO","PESOS DOMINICANOS","$EE $m CON #d/100 CENTAVOS")</f>
        <v>#VALUE!</v>
      </c>
      <c r="BD39" s="37">
        <v>13</v>
      </c>
      <c r="BE39" s="37">
        <f t="shared" si="7"/>
        <v>260</v>
      </c>
      <c r="BF39" s="189">
        <v>140.38</v>
      </c>
      <c r="BG39" s="80">
        <f>+BD39*'PRECIOS SEGUN ADJ. (FRONTERIZO)'!$B$10*'PRECIOS SEGUN ADJ. (FRONTERIZO)'!$C$10</f>
        <v>36498.800000000003</v>
      </c>
      <c r="BH39" s="80" t="e" vm="1">
        <f>+[4]!NumLetras(BG39,"PESO","PESOS DOMINICANOS","$EE $m CON #d/100 CENTAVOS")</f>
        <v>#VALUE!</v>
      </c>
      <c r="BI39" s="80">
        <f t="shared" si="31"/>
        <v>6569.78</v>
      </c>
      <c r="BJ39" s="37">
        <v>0</v>
      </c>
      <c r="BK39" s="37">
        <f t="shared" si="8"/>
        <v>0</v>
      </c>
      <c r="BL39" s="189">
        <v>31.459999999999997</v>
      </c>
      <c r="BM39" s="80">
        <f>+BJ39*'PRECIOS SEGUN ADJ. (FRONTERIZO)'!$B$11*'PRECIOS SEGUN ADJ. (FRONTERIZO)'!$C$11</f>
        <v>0</v>
      </c>
      <c r="BN39" s="80" t="e" vm="1">
        <f>+[4]!NumLetras(BM39,"PESO","PESOS DOMINICANOS","$EE $m CON #d/100 CENTAVOS")</f>
        <v>#VALUE!</v>
      </c>
      <c r="BO39" s="37">
        <v>44</v>
      </c>
      <c r="BP39" s="37">
        <f t="shared" si="9"/>
        <v>880</v>
      </c>
      <c r="BQ39" s="189">
        <v>65</v>
      </c>
      <c r="BR39" s="80">
        <f>+BO39*'PRECIOS SEGUN ADJ. (FRONTERIZO)'!$B$12*'PRECIOS SEGUN ADJ. (FRONTERIZO)'!$C$12</f>
        <v>57200</v>
      </c>
      <c r="BS39" s="80" t="e" vm="1">
        <f>+[4]!NumLetras(BR39,"PESO","PESOS DOMINICANOS","$EE $m CON #d/100 CENTAVOS")</f>
        <v>#VALUE!</v>
      </c>
      <c r="BT39" s="37">
        <v>0</v>
      </c>
      <c r="BU39" s="37">
        <f t="shared" si="10"/>
        <v>0</v>
      </c>
      <c r="BV39" s="189">
        <v>5.5</v>
      </c>
      <c r="BW39" s="80">
        <f>+BT39*'PRECIOS SEGUN ADJ. (FRONTERIZO)'!$B$13*'PRECIOS SEGUN ADJ. (FRONTERIZO)'!$C$13</f>
        <v>0</v>
      </c>
      <c r="BX39" s="80" t="e" vm="1">
        <f>+[4]!NumLetras(BW39,"PESO","PESOS DOMINICANOS","$EE $m CON #d/100 CENTAVOS")</f>
        <v>#VALUE!</v>
      </c>
      <c r="BY39" s="37">
        <v>962</v>
      </c>
      <c r="BZ39" s="37">
        <f t="shared" si="11"/>
        <v>19240</v>
      </c>
      <c r="CA39" s="189">
        <v>7.15</v>
      </c>
      <c r="CB39" s="80">
        <f>+BY39*'PRECIOS SEGUN ADJ. (FRONTERIZO)'!$B$14*'PRECIOS SEGUN ADJ. (FRONTERIZO)'!$C$14</f>
        <v>137566</v>
      </c>
      <c r="CC39" s="80" t="e" vm="1">
        <f>+[4]!NumLetras(CB39,"PESO","PESOS DOMINICANOS","$EE $m CON #d/100 CENTAVOS")</f>
        <v>#VALUE!</v>
      </c>
      <c r="CD39" s="37">
        <v>1924</v>
      </c>
      <c r="CE39" s="37">
        <f t="shared" si="12"/>
        <v>38480</v>
      </c>
      <c r="CF39" s="189">
        <v>6.8400000000000007</v>
      </c>
      <c r="CG39" s="80">
        <f>+CD39*'PRECIOS SEGUN ADJ. (FRONTERIZO)'!$B$15*'PRECIOS SEGUN ADJ. (FRONTERIZO)'!$C$15</f>
        <v>263203.20000000001</v>
      </c>
      <c r="CH39" s="80" t="e" vm="1">
        <f>+[4]!NumLetras(CG39,"PESO","PESOS DOMINICANOS","$EE $m CON #d/100 CENTAVOS")</f>
        <v>#VALUE!</v>
      </c>
      <c r="CI39" s="37">
        <v>0</v>
      </c>
      <c r="CJ39" s="37">
        <f t="shared" si="13"/>
        <v>0</v>
      </c>
      <c r="CK39" s="189">
        <v>60</v>
      </c>
      <c r="CL39" s="80">
        <f>+CI39*'PRECIOS SEGUN ADJ. (FRONTERIZO)'!$B$16*'PRECIOS SEGUN ADJ. (FRONTERIZO)'!$C$16</f>
        <v>0</v>
      </c>
      <c r="CM39" s="80" t="e" vm="1">
        <f>+[4]!NumLetras(CL39,"PESO","PESOS DOMINICANOS","$EE $m CON #d/100 CENTAVOS")</f>
        <v>#VALUE!</v>
      </c>
      <c r="CN39" s="80">
        <f t="shared" si="32"/>
        <v>0</v>
      </c>
      <c r="CO39" s="37">
        <v>0</v>
      </c>
      <c r="CP39" s="37">
        <f t="shared" si="14"/>
        <v>0</v>
      </c>
      <c r="CQ39" s="189">
        <v>55.649999999999991</v>
      </c>
      <c r="CR39" s="80">
        <f>+CO39*'PRECIOS SEGUN ADJ. (FRONTERIZO)'!$B$17*'PRECIOS SEGUN ADJ. (FRONTERIZO)'!$C$17</f>
        <v>0</v>
      </c>
      <c r="CS39" s="80" t="e" vm="1">
        <f>+[4]!NumLetras(CR39,"PESO","PESOS DOMINICANOS","$EE $m CON #d/100 CENTAVOS")</f>
        <v>#VALUE!</v>
      </c>
      <c r="CT39" s="80">
        <f t="shared" si="33"/>
        <v>0</v>
      </c>
      <c r="CU39" s="37">
        <v>962</v>
      </c>
      <c r="CV39" s="37">
        <f t="shared" si="15"/>
        <v>19240</v>
      </c>
      <c r="CW39" s="189">
        <v>6.6</v>
      </c>
      <c r="CX39" s="80">
        <f>+CU39*'PRECIOS SEGUN ADJ. (FRONTERIZO)'!$B$18*'PRECIOS SEGUN ADJ. (FRONTERIZO)'!$C$18</f>
        <v>126984</v>
      </c>
      <c r="CY39" s="80" t="e" vm="1">
        <f>+[4]!NumLetras(CX39,"PESO","PESOS DOMINICANOS","$EE $m CON #d/100 CENTAVOS")</f>
        <v>#VALUE!</v>
      </c>
      <c r="CZ39" s="37">
        <v>0</v>
      </c>
      <c r="DA39" s="37">
        <f t="shared" si="16"/>
        <v>0</v>
      </c>
      <c r="DB39" s="189">
        <v>65.75</v>
      </c>
      <c r="DC39" s="80">
        <f>+CZ39*'PRECIOS SEGUN ADJ. (FRONTERIZO)'!$B$19*'PRECIOS SEGUN ADJ. (FRONTERIZO)'!$C$19</f>
        <v>0</v>
      </c>
      <c r="DD39" s="80" t="e" vm="1">
        <f>+[4]!NumLetras(DC39,"PESO","PESOS DOMINICANOS","$EE $m CON #d/100 CENTAVOS")</f>
        <v>#VALUE!</v>
      </c>
      <c r="DE39" s="80">
        <f t="shared" si="34"/>
        <v>0</v>
      </c>
      <c r="DF39" s="37">
        <v>23</v>
      </c>
      <c r="DG39" s="37">
        <f t="shared" si="17"/>
        <v>460</v>
      </c>
      <c r="DH39" s="189">
        <v>82.59999999999998</v>
      </c>
      <c r="DI39" s="80">
        <f>+DF39*'PRECIOS SEGUN ADJ. (FRONTERIZO)'!$B$20*'PRECIOS SEGUN ADJ. (FRONTERIZO)'!$C$20</f>
        <v>37996</v>
      </c>
      <c r="DJ39" s="80" t="e" vm="1">
        <f>+[4]!NumLetras(DI39,"PESO","PESOS DOMINICANOS","$EE $m CON #d/100 CENTAVOS")</f>
        <v>#VALUE!</v>
      </c>
      <c r="DK39" s="80">
        <f t="shared" si="35"/>
        <v>6839.28</v>
      </c>
      <c r="DL39" s="37">
        <v>1924</v>
      </c>
      <c r="DM39" s="37">
        <f t="shared" si="18"/>
        <v>38480</v>
      </c>
      <c r="DN39" s="189">
        <v>22</v>
      </c>
      <c r="DO39" s="80">
        <f>+DL39*'PRECIOS SEGUN ADJ. (FRONTERIZO)'!$B$21*'PRECIOS SEGUN ADJ. (FRONTERIZO)'!$C$21</f>
        <v>846560</v>
      </c>
      <c r="DP39" s="80" t="e" vm="1">
        <f>+[4]!NumLetras(DO39,"PESO","PESOS DOMINICANOS","$EE $m CON #d/100 CENTAVOS")</f>
        <v>#VALUE!</v>
      </c>
      <c r="DQ39" s="37">
        <v>108</v>
      </c>
      <c r="DR39" s="37">
        <f t="shared" si="19"/>
        <v>2160</v>
      </c>
      <c r="DS39" s="189">
        <v>80.849999999999994</v>
      </c>
      <c r="DT39" s="80">
        <f>+DQ39*'PRECIOS SEGUN ADJ. (FRONTERIZO)'!$B$22*'PRECIOS SEGUN ADJ. (FRONTERIZO)'!$C$22</f>
        <v>174636</v>
      </c>
      <c r="DU39" s="80" t="e" vm="1">
        <f>+[4]!NumLetras(DT39,"PESO","PESOS DOMINICANOS","$EE $m CON #d/100 CENTAVOS")</f>
        <v>#VALUE!</v>
      </c>
      <c r="DV39" s="37">
        <v>50</v>
      </c>
      <c r="DW39" s="37">
        <f t="shared" si="20"/>
        <v>1000</v>
      </c>
      <c r="DX39" s="189">
        <v>21.83</v>
      </c>
      <c r="DY39" s="80">
        <f>+DV39*'PRECIOS SEGUN ADJ. (FRONTERIZO)'!$B$23*'PRECIOS SEGUN ADJ. (FRONTERIZO)'!$C$23</f>
        <v>21830</v>
      </c>
      <c r="DZ39" s="80" t="e" vm="1">
        <f>+[4]!NumLetras(DY39,"PESO","PESOS DOMINICANOS","$EE $m CON #d/100 CENTAVOS")</f>
        <v>#VALUE!</v>
      </c>
      <c r="EA39" s="80">
        <f t="shared" si="36"/>
        <v>3929.4</v>
      </c>
      <c r="EB39" s="37">
        <v>150</v>
      </c>
      <c r="EC39" s="37">
        <f t="shared" si="21"/>
        <v>3000</v>
      </c>
      <c r="ED39" s="189">
        <v>33</v>
      </c>
      <c r="EE39" s="80">
        <f>+EB39*'PRECIOS SEGUN ADJ. (FRONTERIZO)'!$B$24*'PRECIOS SEGUN ADJ. (FRONTERIZO)'!$C$24</f>
        <v>99000</v>
      </c>
      <c r="EF39" s="80" t="e" vm="1">
        <f>+[4]!NumLetras(EE39,"PESO","PESOS DOMINICANOS","$EE $m CON #d/100 CENTAVOS")</f>
        <v>#VALUE!</v>
      </c>
      <c r="EG39" s="37">
        <v>0</v>
      </c>
      <c r="EH39" s="37">
        <f t="shared" si="22"/>
        <v>0</v>
      </c>
      <c r="EI39" s="189">
        <v>15.789999999999997</v>
      </c>
      <c r="EJ39" s="80">
        <f>+EG39*'PRECIOS SEGUN ADJ. (FRONTERIZO)'!$B$25*'PRECIOS SEGUN ADJ. (FRONTERIZO)'!$C$25</f>
        <v>0</v>
      </c>
      <c r="EK39" s="80" t="e" vm="1">
        <f>+[4]!NumLetras(EJ39,"PESO","PESOS DOMINICANOS","$EE $m CON #d/100 CENTAVOS")</f>
        <v>#VALUE!</v>
      </c>
      <c r="EL39" s="37">
        <v>0</v>
      </c>
      <c r="EM39" s="37">
        <f t="shared" si="23"/>
        <v>0</v>
      </c>
      <c r="EN39" s="189">
        <v>31.5</v>
      </c>
      <c r="EO39" s="80">
        <f>+EL39*'PRECIOS SEGUN ADJ. (FRONTERIZO)'!$B$26*'PRECIOS SEGUN ADJ. (FRONTERIZO)'!$C$26</f>
        <v>0</v>
      </c>
      <c r="EP39" s="80" t="e" vm="1">
        <f>+[4]!NumLetras(EO39,"PESO","PESOS DOMINICANOS","$EE $m CON #d/100 CENTAVOS")</f>
        <v>#VALUE!</v>
      </c>
      <c r="EQ39" s="80">
        <f t="shared" si="41"/>
        <v>2719404.2</v>
      </c>
      <c r="ER39" s="80" t="e" vm="1">
        <f>+[4]!NumLetras(EQ39,"PESO","PESOS DOMINICANOS","$EE $m CON #d/100 CENTAVOS")</f>
        <v>#VALUE!</v>
      </c>
      <c r="ES39" s="80">
        <f t="shared" si="42"/>
        <v>142726.77000000002</v>
      </c>
      <c r="ET39" s="80" t="e" vm="1">
        <f>+[4]!NumLetras(ES39,"PESO","PESOS DOMINICANOS","$EE $m CON #d/100 CENTAVOS")</f>
        <v>#VALUE!</v>
      </c>
      <c r="EU39" s="80">
        <f t="shared" si="37"/>
        <v>2576677.4300000002</v>
      </c>
      <c r="EV39" s="80" t="e" vm="1">
        <f>+[4]!NumLetras(EU39,"PESO","PESOS DOMINICANOS","$EE $m CON #d/100 CENTAVOS")</f>
        <v>#VALUE!</v>
      </c>
      <c r="EW39" s="80">
        <f t="shared" si="38"/>
        <v>543880.84</v>
      </c>
      <c r="EX39" s="80" t="e" vm="1">
        <f>+[4]!NumLetras(EW39,"PESO","PESOS DOMINICANOS","$EE $m CON #d/100 CENTAVOS")</f>
        <v>#VALUE!</v>
      </c>
      <c r="EY39" s="80">
        <f t="shared" si="39"/>
        <v>27194.04</v>
      </c>
      <c r="EZ39" s="80" t="e" vm="1">
        <f>+[4]!NumLetras(EY39,"PESO","PESOS DOMINICANOS","$EE $m CON #d/100 CENTAVOS")</f>
        <v>#VALUE!</v>
      </c>
      <c r="FA39" s="80"/>
      <c r="FB39" s="80">
        <f t="shared" si="40"/>
        <v>2175523.3600000003</v>
      </c>
      <c r="FC39" s="80" t="e" vm="1">
        <f>+[4]!NumLetras(FB39,"PESO","PESOS DOMINICANOS","$EE $m CON #d/100 CENTAVOS")</f>
        <v>#VALUE!</v>
      </c>
      <c r="FD39" s="37" t="str">
        <f>+VLOOKUP(D39,'FRONTERIZO XENIA'!F:G,2,0)</f>
        <v>F-31</v>
      </c>
    </row>
    <row r="40" spans="1:160">
      <c r="A40" s="37">
        <v>39</v>
      </c>
      <c r="B40" s="37">
        <v>39</v>
      </c>
      <c r="C40" s="26" t="s">
        <v>487</v>
      </c>
      <c r="D40" s="37">
        <v>1200062899</v>
      </c>
      <c r="E40" s="37" t="str">
        <f>+VLOOKUP(D40,'INFORMACION DE PROVEEDORES'!C:I,2,0)</f>
        <v>012-0006289-9</v>
      </c>
      <c r="F40" s="26" t="str">
        <f>+VLOOKUP(D40,'INFORMACION DE PROVEEDORES'!C:J,4,0)</f>
        <v>ELVIS GARCIA PIÑA</v>
      </c>
      <c r="G40" s="37" t="str">
        <f>+VLOOKUP(D40,'INFORMACION DE PROVEEDORES'!C:K,5,0)</f>
        <v>012-0006289-9</v>
      </c>
      <c r="H40" s="26" t="str">
        <f>+VLOOKUP(D40,'INFORMACION DE PROVEEDORES'!C:L,7,0)</f>
        <v>CALLE SAN JUAN DE LA MATAS, KILOMETRO 1</v>
      </c>
      <c r="I40" s="37" t="str">
        <f>+VLOOKUP(D40,'INFORMACION DE PROVEEDORES'!C:M,3,0)</f>
        <v xml:space="preserve"> FÍSICA</v>
      </c>
      <c r="J40" s="37">
        <v>2</v>
      </c>
      <c r="K40" s="37">
        <v>201</v>
      </c>
      <c r="L40" s="37">
        <v>36</v>
      </c>
      <c r="M40" s="37">
        <f t="shared" si="26"/>
        <v>720</v>
      </c>
      <c r="N40" s="189">
        <v>69.81</v>
      </c>
      <c r="O40" s="80">
        <f>+L40*'PRECIOS SEGUN ADJ. (FRONTERIZO)'!$B$2*'PRECIOS SEGUN ADJ. (FRONTERIZO)'!$C$2</f>
        <v>50263.199999999997</v>
      </c>
      <c r="P40" s="80" t="e" vm="1">
        <f>+[4]!NumLetras(O40,"PESO","PESOS DOMINICANOS","$EE $m CON #d/100 CENTAVOS")</f>
        <v>#VALUE!</v>
      </c>
      <c r="Q40" s="80">
        <f t="shared" si="27"/>
        <v>8042.11</v>
      </c>
      <c r="R40" s="37">
        <v>9</v>
      </c>
      <c r="S40" s="37">
        <f t="shared" si="0"/>
        <v>180</v>
      </c>
      <c r="T40" s="189">
        <v>31.5</v>
      </c>
      <c r="U40" s="80">
        <f>+R40*'PRECIOS SEGUN ADJ. (FRONTERIZO)'!$B$3*'PRECIOS SEGUN ADJ. (FRONTERIZO)'!$C$3</f>
        <v>5670</v>
      </c>
      <c r="V40" s="80" t="e" vm="1">
        <f>+[4]!NumLetras(U40,"PESO","PESOS DOMINICANOS","$EE $m CON #d/100 CENTAVOS")</f>
        <v>#VALUE!</v>
      </c>
      <c r="W40" s="37">
        <v>0</v>
      </c>
      <c r="X40" s="37">
        <f t="shared" si="1"/>
        <v>0</v>
      </c>
      <c r="Y40" s="189">
        <v>25.2</v>
      </c>
      <c r="Z40" s="80">
        <f>+W40*'PRECIOS SEGUN ADJ. (FRONTERIZO)'!$B$4*'PRECIOS SEGUN ADJ. (FRONTERIZO)'!$C$4</f>
        <v>0</v>
      </c>
      <c r="AA40" s="80" t="e" vm="1">
        <f>+[4]!NumLetras(Z40,"PESO","PESOS DOMINICANOS","$EE $m CON #d/100 CENTAVOS")</f>
        <v>#VALUE!</v>
      </c>
      <c r="AB40" s="37">
        <v>62</v>
      </c>
      <c r="AC40" s="37">
        <f t="shared" si="2"/>
        <v>1240</v>
      </c>
      <c r="AD40" s="189">
        <v>87.91</v>
      </c>
      <c r="AE40" s="80">
        <f>+AB40*'PRECIOS SEGUN ADJ. (FRONTERIZO)'!$B$5*'PRECIOS SEGUN ADJ. (FRONTERIZO)'!$C$5</f>
        <v>109008.4</v>
      </c>
      <c r="AF40" s="80" t="e" vm="1">
        <f>+[4]!NumLetras(AE40,"PESO","PESOS DOMINICANOS","$EE $m CON #d/100 CENTAVOS")</f>
        <v>#VALUE!</v>
      </c>
      <c r="AG40" s="80">
        <f t="shared" si="28"/>
        <v>19621.509999999998</v>
      </c>
      <c r="AH40" s="37">
        <v>74</v>
      </c>
      <c r="AI40" s="37">
        <f t="shared" si="3"/>
        <v>1480</v>
      </c>
      <c r="AJ40" s="189">
        <v>53.95000000000001</v>
      </c>
      <c r="AK40" s="80">
        <f>+AH40*'PRECIOS SEGUN ADJ. (FRONTERIZO)'!$B$6*'PRECIOS SEGUN ADJ. (FRONTERIZO)'!$C$6</f>
        <v>79846</v>
      </c>
      <c r="AL40" s="80" t="e" vm="1">
        <f>+[4]!NumLetras(AK40,"PESO","PESOS DOMINICANOS","$EE $m CON #d/100 CENTAVOS")</f>
        <v>#VALUE!</v>
      </c>
      <c r="AM40" s="37">
        <v>9</v>
      </c>
      <c r="AN40" s="37">
        <f t="shared" si="4"/>
        <v>180</v>
      </c>
      <c r="AO40" s="189">
        <v>25.04</v>
      </c>
      <c r="AP40" s="80">
        <f>+AM40*'PRECIOS SEGUN ADJ. (FRONTERIZO)'!$B$7*'PRECIOS SEGUN ADJ. (FRONTERIZO)'!$C$7</f>
        <v>4507.2</v>
      </c>
      <c r="AQ40" s="80" t="e" vm="1">
        <f>+[4]!NumLetras(AP40,"PESO","PESOS DOMINICANOS","$EE $m CON #d/100 CENTAVOS")</f>
        <v>#VALUE!</v>
      </c>
      <c r="AR40" s="80">
        <f t="shared" si="29"/>
        <v>721.15</v>
      </c>
      <c r="AS40" s="37">
        <v>23</v>
      </c>
      <c r="AT40" s="37">
        <f t="shared" si="5"/>
        <v>460</v>
      </c>
      <c r="AU40" s="189">
        <v>290.85000000000002</v>
      </c>
      <c r="AV40" s="80">
        <f>+AS40*'PRECIOS SEGUN ADJ. (FRONTERIZO)'!$B$8*'PRECIOS SEGUN ADJ. (FRONTERIZO)'!$C$8</f>
        <v>133791</v>
      </c>
      <c r="AW40" s="80" t="e" vm="1">
        <f>+[4]!NumLetras(AV40,"PESO","PESOS DOMINICANOS","$EE $m CON #d/100 CENTAVOS")</f>
        <v>#VALUE!</v>
      </c>
      <c r="AX40" s="80">
        <f t="shared" si="30"/>
        <v>24082.38</v>
      </c>
      <c r="AY40" s="37">
        <v>0</v>
      </c>
      <c r="AZ40" s="37">
        <f t="shared" si="6"/>
        <v>0</v>
      </c>
      <c r="BA40" s="189">
        <v>18.899999999999999</v>
      </c>
      <c r="BB40" s="80">
        <f>+AY40*'PRECIOS SEGUN ADJ. (FRONTERIZO)'!$B$9*'PRECIOS SEGUN ADJ. (FRONTERIZO)'!$C$9</f>
        <v>0</v>
      </c>
      <c r="BC40" s="80" t="e" vm="1">
        <f>+[4]!NumLetras(BB40,"PESO","PESOS DOMINICANOS","$EE $m CON #d/100 CENTAVOS")</f>
        <v>#VALUE!</v>
      </c>
      <c r="BD40" s="37">
        <v>5</v>
      </c>
      <c r="BE40" s="37">
        <f t="shared" si="7"/>
        <v>100</v>
      </c>
      <c r="BF40" s="189">
        <v>140.38</v>
      </c>
      <c r="BG40" s="80">
        <f>+BD40*'PRECIOS SEGUN ADJ. (FRONTERIZO)'!$B$10*'PRECIOS SEGUN ADJ. (FRONTERIZO)'!$C$10</f>
        <v>14038</v>
      </c>
      <c r="BH40" s="80" t="e" vm="1">
        <f>+[4]!NumLetras(BG40,"PESO","PESOS DOMINICANOS","$EE $m CON #d/100 CENTAVOS")</f>
        <v>#VALUE!</v>
      </c>
      <c r="BI40" s="80">
        <f t="shared" si="31"/>
        <v>2526.84</v>
      </c>
      <c r="BJ40" s="37">
        <v>0</v>
      </c>
      <c r="BK40" s="37">
        <f t="shared" si="8"/>
        <v>0</v>
      </c>
      <c r="BL40" s="189">
        <v>31.459999999999997</v>
      </c>
      <c r="BM40" s="80">
        <f>+BJ40*'PRECIOS SEGUN ADJ. (FRONTERIZO)'!$B$11*'PRECIOS SEGUN ADJ. (FRONTERIZO)'!$C$11</f>
        <v>0</v>
      </c>
      <c r="BN40" s="80" t="e" vm="1">
        <f>+[4]!NumLetras(BM40,"PESO","PESOS DOMINICANOS","$EE $m CON #d/100 CENTAVOS")</f>
        <v>#VALUE!</v>
      </c>
      <c r="BO40" s="37">
        <v>18</v>
      </c>
      <c r="BP40" s="37">
        <f t="shared" si="9"/>
        <v>360</v>
      </c>
      <c r="BQ40" s="189">
        <v>65</v>
      </c>
      <c r="BR40" s="80">
        <f>+BO40*'PRECIOS SEGUN ADJ. (FRONTERIZO)'!$B$12*'PRECIOS SEGUN ADJ. (FRONTERIZO)'!$C$12</f>
        <v>23400</v>
      </c>
      <c r="BS40" s="80" t="e" vm="1">
        <f>+[4]!NumLetras(BR40,"PESO","PESOS DOMINICANOS","$EE $m CON #d/100 CENTAVOS")</f>
        <v>#VALUE!</v>
      </c>
      <c r="BT40" s="37">
        <v>0</v>
      </c>
      <c r="BU40" s="37">
        <f t="shared" si="10"/>
        <v>0</v>
      </c>
      <c r="BV40" s="189">
        <v>5.5</v>
      </c>
      <c r="BW40" s="80">
        <f>+BT40*'PRECIOS SEGUN ADJ. (FRONTERIZO)'!$B$13*'PRECIOS SEGUN ADJ. (FRONTERIZO)'!$C$13</f>
        <v>0</v>
      </c>
      <c r="BX40" s="80" t="e" vm="1">
        <f>+[4]!NumLetras(BW40,"PESO","PESOS DOMINICANOS","$EE $m CON #d/100 CENTAVOS")</f>
        <v>#VALUE!</v>
      </c>
      <c r="BY40" s="37">
        <v>402</v>
      </c>
      <c r="BZ40" s="37">
        <f t="shared" si="11"/>
        <v>8040</v>
      </c>
      <c r="CA40" s="189">
        <v>7.15</v>
      </c>
      <c r="CB40" s="80">
        <f>+BY40*'PRECIOS SEGUN ADJ. (FRONTERIZO)'!$B$14*'PRECIOS SEGUN ADJ. (FRONTERIZO)'!$C$14</f>
        <v>57486</v>
      </c>
      <c r="CC40" s="80" t="e" vm="1">
        <f>+[4]!NumLetras(CB40,"PESO","PESOS DOMINICANOS","$EE $m CON #d/100 CENTAVOS")</f>
        <v>#VALUE!</v>
      </c>
      <c r="CD40" s="37">
        <v>804</v>
      </c>
      <c r="CE40" s="37">
        <f t="shared" si="12"/>
        <v>16080</v>
      </c>
      <c r="CF40" s="189">
        <v>6.8400000000000007</v>
      </c>
      <c r="CG40" s="80">
        <f>+CD40*'PRECIOS SEGUN ADJ. (FRONTERIZO)'!$B$15*'PRECIOS SEGUN ADJ. (FRONTERIZO)'!$C$15</f>
        <v>109987.2</v>
      </c>
      <c r="CH40" s="80" t="e" vm="1">
        <f>+[4]!NumLetras(CG40,"PESO","PESOS DOMINICANOS","$EE $m CON #d/100 CENTAVOS")</f>
        <v>#VALUE!</v>
      </c>
      <c r="CI40" s="37">
        <v>0</v>
      </c>
      <c r="CJ40" s="37">
        <f t="shared" si="13"/>
        <v>0</v>
      </c>
      <c r="CK40" s="189">
        <v>60</v>
      </c>
      <c r="CL40" s="80">
        <f>+CI40*'PRECIOS SEGUN ADJ. (FRONTERIZO)'!$B$16*'PRECIOS SEGUN ADJ. (FRONTERIZO)'!$C$16</f>
        <v>0</v>
      </c>
      <c r="CM40" s="80" t="e" vm="1">
        <f>+[4]!NumLetras(CL40,"PESO","PESOS DOMINICANOS","$EE $m CON #d/100 CENTAVOS")</f>
        <v>#VALUE!</v>
      </c>
      <c r="CN40" s="80">
        <f t="shared" si="32"/>
        <v>0</v>
      </c>
      <c r="CO40" s="37">
        <v>0</v>
      </c>
      <c r="CP40" s="37">
        <f t="shared" si="14"/>
        <v>0</v>
      </c>
      <c r="CQ40" s="189">
        <v>55.649999999999991</v>
      </c>
      <c r="CR40" s="80">
        <f>+CO40*'PRECIOS SEGUN ADJ. (FRONTERIZO)'!$B$17*'PRECIOS SEGUN ADJ. (FRONTERIZO)'!$C$17</f>
        <v>0</v>
      </c>
      <c r="CS40" s="80" t="e" vm="1">
        <f>+[4]!NumLetras(CR40,"PESO","PESOS DOMINICANOS","$EE $m CON #d/100 CENTAVOS")</f>
        <v>#VALUE!</v>
      </c>
      <c r="CT40" s="80">
        <f t="shared" si="33"/>
        <v>0</v>
      </c>
      <c r="CU40" s="37">
        <v>402</v>
      </c>
      <c r="CV40" s="37">
        <f t="shared" si="15"/>
        <v>8040</v>
      </c>
      <c r="CW40" s="189">
        <v>6.6</v>
      </c>
      <c r="CX40" s="80">
        <f>+CU40*'PRECIOS SEGUN ADJ. (FRONTERIZO)'!$B$18*'PRECIOS SEGUN ADJ. (FRONTERIZO)'!$C$18</f>
        <v>53064</v>
      </c>
      <c r="CY40" s="80" t="e" vm="1">
        <f>+[4]!NumLetras(CX40,"PESO","PESOS DOMINICANOS","$EE $m CON #d/100 CENTAVOS")</f>
        <v>#VALUE!</v>
      </c>
      <c r="CZ40" s="37">
        <v>0</v>
      </c>
      <c r="DA40" s="37">
        <f t="shared" si="16"/>
        <v>0</v>
      </c>
      <c r="DB40" s="189">
        <v>65.75</v>
      </c>
      <c r="DC40" s="80">
        <f>+CZ40*'PRECIOS SEGUN ADJ. (FRONTERIZO)'!$B$19*'PRECIOS SEGUN ADJ. (FRONTERIZO)'!$C$19</f>
        <v>0</v>
      </c>
      <c r="DD40" s="80" t="e" vm="1">
        <f>+[4]!NumLetras(DC40,"PESO","PESOS DOMINICANOS","$EE $m CON #d/100 CENTAVOS")</f>
        <v>#VALUE!</v>
      </c>
      <c r="DE40" s="80">
        <f t="shared" si="34"/>
        <v>0</v>
      </c>
      <c r="DF40" s="37">
        <v>9</v>
      </c>
      <c r="DG40" s="37">
        <f t="shared" si="17"/>
        <v>180</v>
      </c>
      <c r="DH40" s="189">
        <v>82.59999999999998</v>
      </c>
      <c r="DI40" s="80">
        <f>+DF40*'PRECIOS SEGUN ADJ. (FRONTERIZO)'!$B$20*'PRECIOS SEGUN ADJ. (FRONTERIZO)'!$C$20</f>
        <v>14868</v>
      </c>
      <c r="DJ40" s="80" t="e" vm="1">
        <f>+[4]!NumLetras(DI40,"PESO","PESOS DOMINICANOS","$EE $m CON #d/100 CENTAVOS")</f>
        <v>#VALUE!</v>
      </c>
      <c r="DK40" s="80">
        <f t="shared" si="35"/>
        <v>2676.24</v>
      </c>
      <c r="DL40" s="37">
        <v>804</v>
      </c>
      <c r="DM40" s="37">
        <f t="shared" si="18"/>
        <v>16080</v>
      </c>
      <c r="DN40" s="189">
        <v>22</v>
      </c>
      <c r="DO40" s="80">
        <f>+DL40*'PRECIOS SEGUN ADJ. (FRONTERIZO)'!$B$21*'PRECIOS SEGUN ADJ. (FRONTERIZO)'!$C$21</f>
        <v>353760</v>
      </c>
      <c r="DP40" s="80" t="e" vm="1">
        <f>+[4]!NumLetras(DO40,"PESO","PESOS DOMINICANOS","$EE $m CON #d/100 CENTAVOS")</f>
        <v>#VALUE!</v>
      </c>
      <c r="DQ40" s="37">
        <v>45</v>
      </c>
      <c r="DR40" s="37">
        <f t="shared" si="19"/>
        <v>900</v>
      </c>
      <c r="DS40" s="189">
        <v>80.849999999999994</v>
      </c>
      <c r="DT40" s="80">
        <f>+DQ40*'PRECIOS SEGUN ADJ. (FRONTERIZO)'!$B$22*'PRECIOS SEGUN ADJ. (FRONTERIZO)'!$C$22</f>
        <v>72764.999999999985</v>
      </c>
      <c r="DU40" s="80" t="e" vm="1">
        <f>+[4]!NumLetras(DT40,"PESO","PESOS DOMINICANOS","$EE $m CON #d/100 CENTAVOS")</f>
        <v>#VALUE!</v>
      </c>
      <c r="DV40" s="37">
        <v>21</v>
      </c>
      <c r="DW40" s="37">
        <f t="shared" si="20"/>
        <v>420</v>
      </c>
      <c r="DX40" s="189">
        <v>21.83</v>
      </c>
      <c r="DY40" s="80">
        <f>+DV40*'PRECIOS SEGUN ADJ. (FRONTERIZO)'!$B$23*'PRECIOS SEGUN ADJ. (FRONTERIZO)'!$C$23</f>
        <v>9168.5999999999985</v>
      </c>
      <c r="DZ40" s="80" t="e" vm="1">
        <f>+[4]!NumLetras(DY40,"PESO","PESOS DOMINICANOS","$EE $m CON #d/100 CENTAVOS")</f>
        <v>#VALUE!</v>
      </c>
      <c r="EA40" s="80">
        <f t="shared" si="36"/>
        <v>1650.35</v>
      </c>
      <c r="EB40" s="37">
        <v>63</v>
      </c>
      <c r="EC40" s="37">
        <f t="shared" si="21"/>
        <v>1260</v>
      </c>
      <c r="ED40" s="189">
        <v>33</v>
      </c>
      <c r="EE40" s="80">
        <f>+EB40*'PRECIOS SEGUN ADJ. (FRONTERIZO)'!$B$24*'PRECIOS SEGUN ADJ. (FRONTERIZO)'!$C$24</f>
        <v>41580</v>
      </c>
      <c r="EF40" s="80" t="e" vm="1">
        <f>+[4]!NumLetras(EE40,"PESO","PESOS DOMINICANOS","$EE $m CON #d/100 CENTAVOS")</f>
        <v>#VALUE!</v>
      </c>
      <c r="EG40" s="37">
        <v>0</v>
      </c>
      <c r="EH40" s="37">
        <f t="shared" si="22"/>
        <v>0</v>
      </c>
      <c r="EI40" s="189">
        <v>15.789999999999997</v>
      </c>
      <c r="EJ40" s="80">
        <f>+EG40*'PRECIOS SEGUN ADJ. (FRONTERIZO)'!$B$25*'PRECIOS SEGUN ADJ. (FRONTERIZO)'!$C$25</f>
        <v>0</v>
      </c>
      <c r="EK40" s="80" t="e" vm="1">
        <f>+[4]!NumLetras(EJ40,"PESO","PESOS DOMINICANOS","$EE $m CON #d/100 CENTAVOS")</f>
        <v>#VALUE!</v>
      </c>
      <c r="EL40" s="37">
        <v>0</v>
      </c>
      <c r="EM40" s="37">
        <f t="shared" si="23"/>
        <v>0</v>
      </c>
      <c r="EN40" s="189">
        <v>31.5</v>
      </c>
      <c r="EO40" s="80">
        <f>+EL40*'PRECIOS SEGUN ADJ. (FRONTERIZO)'!$B$26*'PRECIOS SEGUN ADJ. (FRONTERIZO)'!$C$26</f>
        <v>0</v>
      </c>
      <c r="EP40" s="80" t="e" vm="1">
        <f>+[4]!NumLetras(EO40,"PESO","PESOS DOMINICANOS","$EE $m CON #d/100 CENTAVOS")</f>
        <v>#VALUE!</v>
      </c>
      <c r="EQ40" s="80">
        <f t="shared" si="41"/>
        <v>1133202.6000000001</v>
      </c>
      <c r="ER40" s="80" t="e" vm="1">
        <f>+[4]!NumLetras(EQ40,"PESO","PESOS DOMINICANOS","$EE $m CON #d/100 CENTAVOS")</f>
        <v>#VALUE!</v>
      </c>
      <c r="ES40" s="80">
        <f t="shared" si="42"/>
        <v>59320.58</v>
      </c>
      <c r="ET40" s="80" t="e" vm="1">
        <f>+[4]!NumLetras(ES40,"PESO","PESOS DOMINICANOS","$EE $m CON #d/100 CENTAVOS")</f>
        <v>#VALUE!</v>
      </c>
      <c r="EU40" s="80">
        <f t="shared" si="37"/>
        <v>1073882.02</v>
      </c>
      <c r="EV40" s="80" t="e" vm="1">
        <f>+[4]!NumLetras(EU40,"PESO","PESOS DOMINICANOS","$EE $m CON #d/100 CENTAVOS")</f>
        <v>#VALUE!</v>
      </c>
      <c r="EW40" s="80">
        <f t="shared" si="38"/>
        <v>226640.52</v>
      </c>
      <c r="EX40" s="80" t="e" vm="1">
        <f>+[4]!NumLetras(EW40,"PESO","PESOS DOMINICANOS","$EE $m CON #d/100 CENTAVOS")</f>
        <v>#VALUE!</v>
      </c>
      <c r="EY40" s="80">
        <f t="shared" si="39"/>
        <v>11332.03</v>
      </c>
      <c r="EZ40" s="80" t="e" vm="1">
        <f>+[4]!NumLetras(EY40,"PESO","PESOS DOMINICANOS","$EE $m CON #d/100 CENTAVOS")</f>
        <v>#VALUE!</v>
      </c>
      <c r="FA40" s="80"/>
      <c r="FB40" s="80">
        <f t="shared" si="40"/>
        <v>906562.08000000007</v>
      </c>
      <c r="FC40" s="80" t="e" vm="1">
        <f>+[4]!NumLetras(FB40,"PESO","PESOS DOMINICANOS","$EE $m CON #d/100 CENTAVOS")</f>
        <v>#VALUE!</v>
      </c>
      <c r="FD40" s="37" t="str">
        <f>+VLOOKUP(D40,'FRONTERIZO XENIA'!F:G,2,0)</f>
        <v>F-09</v>
      </c>
    </row>
    <row r="41" spans="1:160">
      <c r="A41" s="37">
        <v>40</v>
      </c>
      <c r="B41" s="37">
        <v>40</v>
      </c>
      <c r="C41" s="26" t="s">
        <v>499</v>
      </c>
      <c r="D41" s="37">
        <v>1200951372</v>
      </c>
      <c r="E41" s="37" t="str">
        <f>+VLOOKUP(D41,'INFORMACION DE PROVEEDORES'!C:I,2,0)</f>
        <v>012-0095137-2</v>
      </c>
      <c r="F41" s="26" t="str">
        <f>+VLOOKUP(D41,'INFORMACION DE PROVEEDORES'!C:J,4,0)</f>
        <v>ENGELS ROMERO PEREZ</v>
      </c>
      <c r="G41" s="37" t="str">
        <f>+VLOOKUP(D41,'INFORMACION DE PROVEEDORES'!C:K,5,0)</f>
        <v>012-0095137-2</v>
      </c>
      <c r="H41" s="26" t="str">
        <f>+VLOOKUP(D41,'INFORMACION DE PROVEEDORES'!C:L,7,0)</f>
        <v>CARRETERA SAN VALLEJUELO, NO. 42, LA CULATA</v>
      </c>
      <c r="I41" s="37" t="str">
        <f>+VLOOKUP(D41,'INFORMACION DE PROVEEDORES'!C:M,3,0)</f>
        <v xml:space="preserve"> FÍSICA</v>
      </c>
      <c r="J41" s="37">
        <v>1</v>
      </c>
      <c r="K41" s="37">
        <v>232</v>
      </c>
      <c r="L41" s="37">
        <v>41</v>
      </c>
      <c r="M41" s="37">
        <f t="shared" si="26"/>
        <v>820</v>
      </c>
      <c r="N41" s="189">
        <v>69.81</v>
      </c>
      <c r="O41" s="80">
        <f>+L41*'PRECIOS SEGUN ADJ. (FRONTERIZO)'!$B$2*'PRECIOS SEGUN ADJ. (FRONTERIZO)'!$C$2</f>
        <v>57244.2</v>
      </c>
      <c r="P41" s="80" t="e" vm="1">
        <f>+[4]!NumLetras(O41,"PESO","PESOS DOMINICANOS","$EE $m CON #d/100 CENTAVOS")</f>
        <v>#VALUE!</v>
      </c>
      <c r="Q41" s="80">
        <f t="shared" si="27"/>
        <v>9159.07</v>
      </c>
      <c r="R41" s="37">
        <v>11</v>
      </c>
      <c r="S41" s="37">
        <f t="shared" si="0"/>
        <v>220</v>
      </c>
      <c r="T41" s="189">
        <v>31.5</v>
      </c>
      <c r="U41" s="80">
        <f>+R41*'PRECIOS SEGUN ADJ. (FRONTERIZO)'!$B$3*'PRECIOS SEGUN ADJ. (FRONTERIZO)'!$C$3</f>
        <v>6930</v>
      </c>
      <c r="V41" s="80" t="e" vm="1">
        <f>+[4]!NumLetras(U41,"PESO","PESOS DOMINICANOS","$EE $m CON #d/100 CENTAVOS")</f>
        <v>#VALUE!</v>
      </c>
      <c r="W41" s="37">
        <v>0</v>
      </c>
      <c r="X41" s="37">
        <f t="shared" si="1"/>
        <v>0</v>
      </c>
      <c r="Y41" s="189">
        <v>25.2</v>
      </c>
      <c r="Z41" s="80">
        <f>+W41*'PRECIOS SEGUN ADJ. (FRONTERIZO)'!$B$4*'PRECIOS SEGUN ADJ. (FRONTERIZO)'!$C$4</f>
        <v>0</v>
      </c>
      <c r="AA41" s="80" t="e" vm="1">
        <f>+[4]!NumLetras(Z41,"PESO","PESOS DOMINICANOS","$EE $m CON #d/100 CENTAVOS")</f>
        <v>#VALUE!</v>
      </c>
      <c r="AB41" s="37">
        <v>71</v>
      </c>
      <c r="AC41" s="37">
        <f t="shared" si="2"/>
        <v>1420</v>
      </c>
      <c r="AD41" s="189">
        <v>87.91</v>
      </c>
      <c r="AE41" s="80">
        <f>+AB41*'PRECIOS SEGUN ADJ. (FRONTERIZO)'!$B$5*'PRECIOS SEGUN ADJ. (FRONTERIZO)'!$C$5</f>
        <v>124832.2</v>
      </c>
      <c r="AF41" s="80" t="e" vm="1">
        <f>+[4]!NumLetras(AE41,"PESO","PESOS DOMINICANOS","$EE $m CON #d/100 CENTAVOS")</f>
        <v>#VALUE!</v>
      </c>
      <c r="AG41" s="80">
        <f t="shared" si="28"/>
        <v>22469.8</v>
      </c>
      <c r="AH41" s="37">
        <v>86</v>
      </c>
      <c r="AI41" s="37">
        <f t="shared" si="3"/>
        <v>1720</v>
      </c>
      <c r="AJ41" s="189">
        <v>53.95000000000001</v>
      </c>
      <c r="AK41" s="80">
        <f>+AH41*'PRECIOS SEGUN ADJ. (FRONTERIZO)'!$B$6*'PRECIOS SEGUN ADJ. (FRONTERIZO)'!$C$6</f>
        <v>92794</v>
      </c>
      <c r="AL41" s="80" t="e" vm="1">
        <f>+[4]!NumLetras(AK41,"PESO","PESOS DOMINICANOS","$EE $m CON #d/100 CENTAVOS")</f>
        <v>#VALUE!</v>
      </c>
      <c r="AM41" s="37">
        <v>11</v>
      </c>
      <c r="AN41" s="37">
        <f t="shared" si="4"/>
        <v>220</v>
      </c>
      <c r="AO41" s="189">
        <v>25.04</v>
      </c>
      <c r="AP41" s="80">
        <f>+AM41*'PRECIOS SEGUN ADJ. (FRONTERIZO)'!$B$7*'PRECIOS SEGUN ADJ. (FRONTERIZO)'!$C$7</f>
        <v>5508.8</v>
      </c>
      <c r="AQ41" s="80" t="e" vm="1">
        <f>+[4]!NumLetras(AP41,"PESO","PESOS DOMINICANOS","$EE $m CON #d/100 CENTAVOS")</f>
        <v>#VALUE!</v>
      </c>
      <c r="AR41" s="80">
        <f t="shared" si="29"/>
        <v>881.41</v>
      </c>
      <c r="AS41" s="37">
        <v>26</v>
      </c>
      <c r="AT41" s="37">
        <f t="shared" si="5"/>
        <v>520</v>
      </c>
      <c r="AU41" s="189">
        <v>290.85000000000002</v>
      </c>
      <c r="AV41" s="80">
        <f>+AS41*'PRECIOS SEGUN ADJ. (FRONTERIZO)'!$B$8*'PRECIOS SEGUN ADJ. (FRONTERIZO)'!$C$8</f>
        <v>151242</v>
      </c>
      <c r="AW41" s="80" t="e" vm="1">
        <f>+[4]!NumLetras(AV41,"PESO","PESOS DOMINICANOS","$EE $m CON #d/100 CENTAVOS")</f>
        <v>#VALUE!</v>
      </c>
      <c r="AX41" s="80">
        <f t="shared" si="30"/>
        <v>27223.56</v>
      </c>
      <c r="AY41" s="37">
        <v>0</v>
      </c>
      <c r="AZ41" s="37">
        <f t="shared" si="6"/>
        <v>0</v>
      </c>
      <c r="BA41" s="189">
        <v>18.899999999999999</v>
      </c>
      <c r="BB41" s="80">
        <f>+AY41*'PRECIOS SEGUN ADJ. (FRONTERIZO)'!$B$9*'PRECIOS SEGUN ADJ. (FRONTERIZO)'!$C$9</f>
        <v>0</v>
      </c>
      <c r="BC41" s="80" t="e" vm="1">
        <f>+[4]!NumLetras(BB41,"PESO","PESOS DOMINICANOS","$EE $m CON #d/100 CENTAVOS")</f>
        <v>#VALUE!</v>
      </c>
      <c r="BD41" s="37">
        <v>6</v>
      </c>
      <c r="BE41" s="37">
        <f t="shared" si="7"/>
        <v>120</v>
      </c>
      <c r="BF41" s="189">
        <v>140.38</v>
      </c>
      <c r="BG41" s="80">
        <f>+BD41*'PRECIOS SEGUN ADJ. (FRONTERIZO)'!$B$10*'PRECIOS SEGUN ADJ. (FRONTERIZO)'!$C$10</f>
        <v>16845.599999999999</v>
      </c>
      <c r="BH41" s="80" t="e" vm="1">
        <f>+[4]!NumLetras(BG41,"PESO","PESOS DOMINICANOS","$EE $m CON #d/100 CENTAVOS")</f>
        <v>#VALUE!</v>
      </c>
      <c r="BI41" s="80">
        <f t="shared" si="31"/>
        <v>3032.21</v>
      </c>
      <c r="BJ41" s="37">
        <v>0</v>
      </c>
      <c r="BK41" s="37">
        <f t="shared" si="8"/>
        <v>0</v>
      </c>
      <c r="BL41" s="189">
        <v>31.459999999999997</v>
      </c>
      <c r="BM41" s="80">
        <f>+BJ41*'PRECIOS SEGUN ADJ. (FRONTERIZO)'!$B$11*'PRECIOS SEGUN ADJ. (FRONTERIZO)'!$C$11</f>
        <v>0</v>
      </c>
      <c r="BN41" s="80" t="e" vm="1">
        <f>+[4]!NumLetras(BM41,"PESO","PESOS DOMINICANOS","$EE $m CON #d/100 CENTAVOS")</f>
        <v>#VALUE!</v>
      </c>
      <c r="BO41" s="37">
        <v>21</v>
      </c>
      <c r="BP41" s="37">
        <f t="shared" si="9"/>
        <v>420</v>
      </c>
      <c r="BQ41" s="189">
        <v>65</v>
      </c>
      <c r="BR41" s="80">
        <f>+BO41*'PRECIOS SEGUN ADJ. (FRONTERIZO)'!$B$12*'PRECIOS SEGUN ADJ. (FRONTERIZO)'!$C$12</f>
        <v>27300</v>
      </c>
      <c r="BS41" s="80" t="e" vm="1">
        <f>+[4]!NumLetras(BR41,"PESO","PESOS DOMINICANOS","$EE $m CON #d/100 CENTAVOS")</f>
        <v>#VALUE!</v>
      </c>
      <c r="BT41" s="37">
        <v>0</v>
      </c>
      <c r="BU41" s="37">
        <f t="shared" si="10"/>
        <v>0</v>
      </c>
      <c r="BV41" s="189">
        <v>5.5</v>
      </c>
      <c r="BW41" s="80">
        <f>+BT41*'PRECIOS SEGUN ADJ. (FRONTERIZO)'!$B$13*'PRECIOS SEGUN ADJ. (FRONTERIZO)'!$C$13</f>
        <v>0</v>
      </c>
      <c r="BX41" s="80" t="e" vm="1">
        <f>+[4]!NumLetras(BW41,"PESO","PESOS DOMINICANOS","$EE $m CON #d/100 CENTAVOS")</f>
        <v>#VALUE!</v>
      </c>
      <c r="BY41" s="37">
        <v>464</v>
      </c>
      <c r="BZ41" s="37">
        <f t="shared" si="11"/>
        <v>9280</v>
      </c>
      <c r="CA41" s="189">
        <v>7.15</v>
      </c>
      <c r="CB41" s="80">
        <f>+BY41*'PRECIOS SEGUN ADJ. (FRONTERIZO)'!$B$14*'PRECIOS SEGUN ADJ. (FRONTERIZO)'!$C$14</f>
        <v>66352</v>
      </c>
      <c r="CC41" s="80" t="e" vm="1">
        <f>+[4]!NumLetras(CB41,"PESO","PESOS DOMINICANOS","$EE $m CON #d/100 CENTAVOS")</f>
        <v>#VALUE!</v>
      </c>
      <c r="CD41" s="37">
        <v>928</v>
      </c>
      <c r="CE41" s="37">
        <f t="shared" si="12"/>
        <v>18560</v>
      </c>
      <c r="CF41" s="189">
        <v>6.8400000000000007</v>
      </c>
      <c r="CG41" s="80">
        <f>+CD41*'PRECIOS SEGUN ADJ. (FRONTERIZO)'!$B$15*'PRECIOS SEGUN ADJ. (FRONTERIZO)'!$C$15</f>
        <v>126950.39999999999</v>
      </c>
      <c r="CH41" s="80" t="e" vm="1">
        <f>+[4]!NumLetras(CG41,"PESO","PESOS DOMINICANOS","$EE $m CON #d/100 CENTAVOS")</f>
        <v>#VALUE!</v>
      </c>
      <c r="CI41" s="37">
        <v>0</v>
      </c>
      <c r="CJ41" s="37">
        <f t="shared" si="13"/>
        <v>0</v>
      </c>
      <c r="CK41" s="189">
        <v>60</v>
      </c>
      <c r="CL41" s="80">
        <f>+CI41*'PRECIOS SEGUN ADJ. (FRONTERIZO)'!$B$16*'PRECIOS SEGUN ADJ. (FRONTERIZO)'!$C$16</f>
        <v>0</v>
      </c>
      <c r="CM41" s="80" t="e" vm="1">
        <f>+[4]!NumLetras(CL41,"PESO","PESOS DOMINICANOS","$EE $m CON #d/100 CENTAVOS")</f>
        <v>#VALUE!</v>
      </c>
      <c r="CN41" s="80">
        <f t="shared" si="32"/>
        <v>0</v>
      </c>
      <c r="CO41" s="37">
        <v>0</v>
      </c>
      <c r="CP41" s="37">
        <f t="shared" si="14"/>
        <v>0</v>
      </c>
      <c r="CQ41" s="189">
        <v>55.649999999999991</v>
      </c>
      <c r="CR41" s="80">
        <f>+CO41*'PRECIOS SEGUN ADJ. (FRONTERIZO)'!$B$17*'PRECIOS SEGUN ADJ. (FRONTERIZO)'!$C$17</f>
        <v>0</v>
      </c>
      <c r="CS41" s="80" t="e" vm="1">
        <f>+[4]!NumLetras(CR41,"PESO","PESOS DOMINICANOS","$EE $m CON #d/100 CENTAVOS")</f>
        <v>#VALUE!</v>
      </c>
      <c r="CT41" s="80">
        <f t="shared" si="33"/>
        <v>0</v>
      </c>
      <c r="CU41" s="37">
        <v>464</v>
      </c>
      <c r="CV41" s="37">
        <f t="shared" si="15"/>
        <v>9280</v>
      </c>
      <c r="CW41" s="189">
        <v>6.6</v>
      </c>
      <c r="CX41" s="80">
        <f>+CU41*'PRECIOS SEGUN ADJ. (FRONTERIZO)'!$B$18*'PRECIOS SEGUN ADJ. (FRONTERIZO)'!$C$18</f>
        <v>61247.999999999993</v>
      </c>
      <c r="CY41" s="80" t="e" vm="1">
        <f>+[4]!NumLetras(CX41,"PESO","PESOS DOMINICANOS","$EE $m CON #d/100 CENTAVOS")</f>
        <v>#VALUE!</v>
      </c>
      <c r="CZ41" s="37">
        <v>0</v>
      </c>
      <c r="DA41" s="37">
        <f t="shared" si="16"/>
        <v>0</v>
      </c>
      <c r="DB41" s="189">
        <v>65.75</v>
      </c>
      <c r="DC41" s="80">
        <f>+CZ41*'PRECIOS SEGUN ADJ. (FRONTERIZO)'!$B$19*'PRECIOS SEGUN ADJ. (FRONTERIZO)'!$C$19</f>
        <v>0</v>
      </c>
      <c r="DD41" s="80" t="e" vm="1">
        <f>+[4]!NumLetras(DC41,"PESO","PESOS DOMINICANOS","$EE $m CON #d/100 CENTAVOS")</f>
        <v>#VALUE!</v>
      </c>
      <c r="DE41" s="80">
        <f t="shared" si="34"/>
        <v>0</v>
      </c>
      <c r="DF41" s="37">
        <v>11</v>
      </c>
      <c r="DG41" s="37">
        <f t="shared" si="17"/>
        <v>220</v>
      </c>
      <c r="DH41" s="189">
        <v>82.59999999999998</v>
      </c>
      <c r="DI41" s="80">
        <f>+DF41*'PRECIOS SEGUN ADJ. (FRONTERIZO)'!$B$20*'PRECIOS SEGUN ADJ. (FRONTERIZO)'!$C$20</f>
        <v>18172</v>
      </c>
      <c r="DJ41" s="80" t="e" vm="1">
        <f>+[4]!NumLetras(DI41,"PESO","PESOS DOMINICANOS","$EE $m CON #d/100 CENTAVOS")</f>
        <v>#VALUE!</v>
      </c>
      <c r="DK41" s="80">
        <f t="shared" si="35"/>
        <v>3270.96</v>
      </c>
      <c r="DL41" s="37">
        <v>928</v>
      </c>
      <c r="DM41" s="37">
        <f t="shared" si="18"/>
        <v>18560</v>
      </c>
      <c r="DN41" s="189">
        <v>22</v>
      </c>
      <c r="DO41" s="80">
        <f>+DL41*'PRECIOS SEGUN ADJ. (FRONTERIZO)'!$B$21*'PRECIOS SEGUN ADJ. (FRONTERIZO)'!$C$21</f>
        <v>408320</v>
      </c>
      <c r="DP41" s="80" t="e" vm="1">
        <f>+[4]!NumLetras(DO41,"PESO","PESOS DOMINICANOS","$EE $m CON #d/100 CENTAVOS")</f>
        <v>#VALUE!</v>
      </c>
      <c r="DQ41" s="37">
        <v>52</v>
      </c>
      <c r="DR41" s="37">
        <f t="shared" si="19"/>
        <v>1040</v>
      </c>
      <c r="DS41" s="189">
        <v>80.849999999999994</v>
      </c>
      <c r="DT41" s="80">
        <f>+DQ41*'PRECIOS SEGUN ADJ. (FRONTERIZO)'!$B$22*'PRECIOS SEGUN ADJ. (FRONTERIZO)'!$C$22</f>
        <v>84084</v>
      </c>
      <c r="DU41" s="80" t="e" vm="1">
        <f>+[4]!NumLetras(DT41,"PESO","PESOS DOMINICANOS","$EE $m CON #d/100 CENTAVOS")</f>
        <v>#VALUE!</v>
      </c>
      <c r="DV41" s="37">
        <v>23</v>
      </c>
      <c r="DW41" s="37">
        <f t="shared" si="20"/>
        <v>460</v>
      </c>
      <c r="DX41" s="189">
        <v>21.83</v>
      </c>
      <c r="DY41" s="80">
        <f>+DV41*'PRECIOS SEGUN ADJ. (FRONTERIZO)'!$B$23*'PRECIOS SEGUN ADJ. (FRONTERIZO)'!$C$23</f>
        <v>10041.799999999999</v>
      </c>
      <c r="DZ41" s="80" t="e" vm="1">
        <f>+[4]!NumLetras(DY41,"PESO","PESOS DOMINICANOS","$EE $m CON #d/100 CENTAVOS")</f>
        <v>#VALUE!</v>
      </c>
      <c r="EA41" s="80">
        <f t="shared" si="36"/>
        <v>1807.52</v>
      </c>
      <c r="EB41" s="37">
        <v>72</v>
      </c>
      <c r="EC41" s="37">
        <f t="shared" si="21"/>
        <v>1440</v>
      </c>
      <c r="ED41" s="189">
        <v>33</v>
      </c>
      <c r="EE41" s="80">
        <f>+EB41*'PRECIOS SEGUN ADJ. (FRONTERIZO)'!$B$24*'PRECIOS SEGUN ADJ. (FRONTERIZO)'!$C$24</f>
        <v>47520</v>
      </c>
      <c r="EF41" s="80" t="e" vm="1">
        <f>+[4]!NumLetras(EE41,"PESO","PESOS DOMINICANOS","$EE $m CON #d/100 CENTAVOS")</f>
        <v>#VALUE!</v>
      </c>
      <c r="EG41" s="37">
        <v>0</v>
      </c>
      <c r="EH41" s="37">
        <f t="shared" si="22"/>
        <v>0</v>
      </c>
      <c r="EI41" s="189">
        <v>15.789999999999997</v>
      </c>
      <c r="EJ41" s="80">
        <f>+EG41*'PRECIOS SEGUN ADJ. (FRONTERIZO)'!$B$25*'PRECIOS SEGUN ADJ. (FRONTERIZO)'!$C$25</f>
        <v>0</v>
      </c>
      <c r="EK41" s="80" t="e" vm="1">
        <f>+[4]!NumLetras(EJ41,"PESO","PESOS DOMINICANOS","$EE $m CON #d/100 CENTAVOS")</f>
        <v>#VALUE!</v>
      </c>
      <c r="EL41" s="37">
        <v>0</v>
      </c>
      <c r="EM41" s="37">
        <f t="shared" si="23"/>
        <v>0</v>
      </c>
      <c r="EN41" s="189">
        <v>31.5</v>
      </c>
      <c r="EO41" s="80">
        <f>+EL41*'PRECIOS SEGUN ADJ. (FRONTERIZO)'!$B$26*'PRECIOS SEGUN ADJ. (FRONTERIZO)'!$C$26</f>
        <v>0</v>
      </c>
      <c r="EP41" s="80" t="e" vm="1">
        <f>+[4]!NumLetras(EO41,"PESO","PESOS DOMINICANOS","$EE $m CON #d/100 CENTAVOS")</f>
        <v>#VALUE!</v>
      </c>
      <c r="EQ41" s="80">
        <f t="shared" si="41"/>
        <v>1305385.0000000002</v>
      </c>
      <c r="ER41" s="80" t="e" vm="1">
        <f>+[4]!NumLetras(EQ41,"PESO","PESOS DOMINICANOS","$EE $m CON #d/100 CENTAVOS")</f>
        <v>#VALUE!</v>
      </c>
      <c r="ES41" s="80">
        <f t="shared" si="42"/>
        <v>67844.53</v>
      </c>
      <c r="ET41" s="80" t="e" vm="1">
        <f>+[4]!NumLetras(ES41,"PESO","PESOS DOMINICANOS","$EE $m CON #d/100 CENTAVOS")</f>
        <v>#VALUE!</v>
      </c>
      <c r="EU41" s="80">
        <f t="shared" si="37"/>
        <v>1237540.4700000002</v>
      </c>
      <c r="EV41" s="80" t="e" vm="1">
        <f>+[4]!NumLetras(EU41,"PESO","PESOS DOMINICANOS","$EE $m CON #d/100 CENTAVOS")</f>
        <v>#VALUE!</v>
      </c>
      <c r="EW41" s="80">
        <f t="shared" si="38"/>
        <v>261077</v>
      </c>
      <c r="EX41" s="80" t="e" vm="1">
        <f>+[4]!NumLetras(EW41,"PESO","PESOS DOMINICANOS","$EE $m CON #d/100 CENTAVOS")</f>
        <v>#VALUE!</v>
      </c>
      <c r="EY41" s="80">
        <f t="shared" si="39"/>
        <v>13053.85</v>
      </c>
      <c r="EZ41" s="80" t="e" vm="1">
        <f>+[4]!NumLetras(EY41,"PESO","PESOS DOMINICANOS","$EE $m CON #d/100 CENTAVOS")</f>
        <v>#VALUE!</v>
      </c>
      <c r="FA41" s="80"/>
      <c r="FB41" s="80">
        <f t="shared" si="40"/>
        <v>1044308.0000000002</v>
      </c>
      <c r="FC41" s="80" t="e" vm="1">
        <f>+[4]!NumLetras(FB41,"PESO","PESOS DOMINICANOS","$EE $m CON #d/100 CENTAVOS")</f>
        <v>#VALUE!</v>
      </c>
      <c r="FD41" s="37" t="str">
        <f>+VLOOKUP(D41,'FRONTERIZO XENIA'!F:G,2,0)</f>
        <v>F-09</v>
      </c>
    </row>
    <row r="42" spans="1:160">
      <c r="A42" s="37">
        <v>41</v>
      </c>
      <c r="B42" s="37">
        <v>41</v>
      </c>
      <c r="C42" s="26" t="s">
        <v>521</v>
      </c>
      <c r="D42" s="37">
        <v>1200118071</v>
      </c>
      <c r="E42" s="37" t="str">
        <f>+VLOOKUP(D42,'INFORMACION DE PROVEEDORES'!C:I,2,0)</f>
        <v>012-0011807-1</v>
      </c>
      <c r="F42" s="26" t="str">
        <f>+VLOOKUP(D42,'INFORMACION DE PROVEEDORES'!C:J,4,0)</f>
        <v>ERASMO WILKI SANTOS VILLEGAS</v>
      </c>
      <c r="G42" s="37" t="str">
        <f>+VLOOKUP(D42,'INFORMACION DE PROVEEDORES'!C:K,5,0)</f>
        <v>012-0011807-1</v>
      </c>
      <c r="H42" s="26" t="str">
        <f>+VLOOKUP(D42,'INFORMACION DE PROVEEDORES'!C:L,7,0)</f>
        <v xml:space="preserve">CALLE DOCTOR CABRAL NO. 76, SAN JUAN DE LA MAGUANA </v>
      </c>
      <c r="I42" s="37" t="str">
        <f>+VLOOKUP(D42,'INFORMACION DE PROVEEDORES'!C:M,3,0)</f>
        <v xml:space="preserve"> FÍSICA</v>
      </c>
      <c r="J42" s="37">
        <v>9</v>
      </c>
      <c r="K42" s="37">
        <v>414</v>
      </c>
      <c r="L42" s="37">
        <v>78</v>
      </c>
      <c r="M42" s="37">
        <f t="shared" si="26"/>
        <v>1560</v>
      </c>
      <c r="N42" s="189">
        <v>69.81</v>
      </c>
      <c r="O42" s="80">
        <f>+L42*'PRECIOS SEGUN ADJ. (FRONTERIZO)'!$B$2*'PRECIOS SEGUN ADJ. (FRONTERIZO)'!$C$2</f>
        <v>108903.6</v>
      </c>
      <c r="P42" s="80" t="e" vm="1">
        <f>+[4]!NumLetras(O42,"PESO","PESOS DOMINICANOS","$EE $m CON #d/100 CENTAVOS")</f>
        <v>#VALUE!</v>
      </c>
      <c r="Q42" s="80">
        <f t="shared" si="27"/>
        <v>17424.580000000002</v>
      </c>
      <c r="R42" s="37">
        <v>23</v>
      </c>
      <c r="S42" s="37">
        <f t="shared" si="0"/>
        <v>460</v>
      </c>
      <c r="T42" s="189">
        <v>31.5</v>
      </c>
      <c r="U42" s="80">
        <f>+R42*'PRECIOS SEGUN ADJ. (FRONTERIZO)'!$B$3*'PRECIOS SEGUN ADJ. (FRONTERIZO)'!$C$3</f>
        <v>14490</v>
      </c>
      <c r="V42" s="80" t="e" vm="1">
        <f>+[4]!NumLetras(U42,"PESO","PESOS DOMINICANOS","$EE $m CON #d/100 CENTAVOS")</f>
        <v>#VALUE!</v>
      </c>
      <c r="W42" s="37">
        <v>0</v>
      </c>
      <c r="X42" s="37">
        <f t="shared" si="1"/>
        <v>0</v>
      </c>
      <c r="Y42" s="189">
        <v>25.2</v>
      </c>
      <c r="Z42" s="80">
        <f>+W42*'PRECIOS SEGUN ADJ. (FRONTERIZO)'!$B$4*'PRECIOS SEGUN ADJ. (FRONTERIZO)'!$C$4</f>
        <v>0</v>
      </c>
      <c r="AA42" s="80" t="e" vm="1">
        <f>+[4]!NumLetras(Z42,"PESO","PESOS DOMINICANOS","$EE $m CON #d/100 CENTAVOS")</f>
        <v>#VALUE!</v>
      </c>
      <c r="AB42" s="37">
        <v>130</v>
      </c>
      <c r="AC42" s="37">
        <f t="shared" si="2"/>
        <v>2600</v>
      </c>
      <c r="AD42" s="189">
        <v>87.91</v>
      </c>
      <c r="AE42" s="80">
        <f>+AB42*'PRECIOS SEGUN ADJ. (FRONTERIZO)'!$B$5*'PRECIOS SEGUN ADJ. (FRONTERIZO)'!$C$5</f>
        <v>228566</v>
      </c>
      <c r="AF42" s="80" t="e" vm="1">
        <f>+[4]!NumLetras(AE42,"PESO","PESOS DOMINICANOS","$EE $m CON #d/100 CENTAVOS")</f>
        <v>#VALUE!</v>
      </c>
      <c r="AG42" s="80">
        <f t="shared" si="28"/>
        <v>41141.879999999997</v>
      </c>
      <c r="AH42" s="37">
        <v>155</v>
      </c>
      <c r="AI42" s="37">
        <f t="shared" si="3"/>
        <v>3100</v>
      </c>
      <c r="AJ42" s="189">
        <v>53.95000000000001</v>
      </c>
      <c r="AK42" s="80">
        <f>+AH42*'PRECIOS SEGUN ADJ. (FRONTERIZO)'!$B$6*'PRECIOS SEGUN ADJ. (FRONTERIZO)'!$C$6</f>
        <v>167245</v>
      </c>
      <c r="AL42" s="80" t="e" vm="1">
        <f>+[4]!NumLetras(AK42,"PESO","PESOS DOMINICANOS","$EE $m CON #d/100 CENTAVOS")</f>
        <v>#VALUE!</v>
      </c>
      <c r="AM42" s="37">
        <v>23</v>
      </c>
      <c r="AN42" s="37">
        <f t="shared" si="4"/>
        <v>460</v>
      </c>
      <c r="AO42" s="189">
        <v>25.04</v>
      </c>
      <c r="AP42" s="80">
        <f>+AM42*'PRECIOS SEGUN ADJ. (FRONTERIZO)'!$B$7*'PRECIOS SEGUN ADJ. (FRONTERIZO)'!$C$7</f>
        <v>11518.4</v>
      </c>
      <c r="AQ42" s="80" t="e" vm="1">
        <f>+[4]!NumLetras(AP42,"PESO","PESOS DOMINICANOS","$EE $m CON #d/100 CENTAVOS")</f>
        <v>#VALUE!</v>
      </c>
      <c r="AR42" s="80">
        <f t="shared" si="29"/>
        <v>1842.94</v>
      </c>
      <c r="AS42" s="37">
        <v>49</v>
      </c>
      <c r="AT42" s="37">
        <f t="shared" si="5"/>
        <v>980</v>
      </c>
      <c r="AU42" s="189">
        <v>290.85000000000002</v>
      </c>
      <c r="AV42" s="80">
        <f>+AS42*'PRECIOS SEGUN ADJ. (FRONTERIZO)'!$B$8*'PRECIOS SEGUN ADJ. (FRONTERIZO)'!$C$8</f>
        <v>285033</v>
      </c>
      <c r="AW42" s="80" t="e" vm="1">
        <f>+[4]!NumLetras(AV42,"PESO","PESOS DOMINICANOS","$EE $m CON #d/100 CENTAVOS")</f>
        <v>#VALUE!</v>
      </c>
      <c r="AX42" s="80">
        <f t="shared" si="30"/>
        <v>51305.94</v>
      </c>
      <c r="AY42" s="37">
        <v>0</v>
      </c>
      <c r="AZ42" s="37">
        <f t="shared" si="6"/>
        <v>0</v>
      </c>
      <c r="BA42" s="189">
        <v>18.899999999999999</v>
      </c>
      <c r="BB42" s="80">
        <f>+AY42*'PRECIOS SEGUN ADJ. (FRONTERIZO)'!$B$9*'PRECIOS SEGUN ADJ. (FRONTERIZO)'!$C$9</f>
        <v>0</v>
      </c>
      <c r="BC42" s="80" t="e" vm="1">
        <f>+[4]!NumLetras(BB42,"PESO","PESOS DOMINICANOS","$EE $m CON #d/100 CENTAVOS")</f>
        <v>#VALUE!</v>
      </c>
      <c r="BD42" s="37">
        <v>14</v>
      </c>
      <c r="BE42" s="37">
        <f t="shared" si="7"/>
        <v>280</v>
      </c>
      <c r="BF42" s="189">
        <v>140.38</v>
      </c>
      <c r="BG42" s="80">
        <f>+BD42*'PRECIOS SEGUN ADJ. (FRONTERIZO)'!$B$10*'PRECIOS SEGUN ADJ. (FRONTERIZO)'!$C$10</f>
        <v>39306.400000000001</v>
      </c>
      <c r="BH42" s="80" t="e" vm="1">
        <f>+[4]!NumLetras(BG42,"PESO","PESOS DOMINICANOS","$EE $m CON #d/100 CENTAVOS")</f>
        <v>#VALUE!</v>
      </c>
      <c r="BI42" s="80">
        <f t="shared" si="31"/>
        <v>7075.15</v>
      </c>
      <c r="BJ42" s="37">
        <v>0</v>
      </c>
      <c r="BK42" s="37">
        <f t="shared" si="8"/>
        <v>0</v>
      </c>
      <c r="BL42" s="189">
        <v>31.459999999999997</v>
      </c>
      <c r="BM42" s="80">
        <f>+BJ42*'PRECIOS SEGUN ADJ. (FRONTERIZO)'!$B$11*'PRECIOS SEGUN ADJ. (FRONTERIZO)'!$C$11</f>
        <v>0</v>
      </c>
      <c r="BN42" s="80" t="e" vm="1">
        <f>+[4]!NumLetras(BM42,"PESO","PESOS DOMINICANOS","$EE $m CON #d/100 CENTAVOS")</f>
        <v>#VALUE!</v>
      </c>
      <c r="BO42" s="37">
        <v>41</v>
      </c>
      <c r="BP42" s="37">
        <f t="shared" si="9"/>
        <v>820</v>
      </c>
      <c r="BQ42" s="189">
        <v>65</v>
      </c>
      <c r="BR42" s="80">
        <f>+BO42*'PRECIOS SEGUN ADJ. (FRONTERIZO)'!$B$12*'PRECIOS SEGUN ADJ. (FRONTERIZO)'!$C$12</f>
        <v>53300</v>
      </c>
      <c r="BS42" s="80" t="e" vm="1">
        <f>+[4]!NumLetras(BR42,"PESO","PESOS DOMINICANOS","$EE $m CON #d/100 CENTAVOS")</f>
        <v>#VALUE!</v>
      </c>
      <c r="BT42" s="37">
        <v>0</v>
      </c>
      <c r="BU42" s="37">
        <f t="shared" si="10"/>
        <v>0</v>
      </c>
      <c r="BV42" s="189">
        <v>5.5</v>
      </c>
      <c r="BW42" s="80">
        <f>+BT42*'PRECIOS SEGUN ADJ. (FRONTERIZO)'!$B$13*'PRECIOS SEGUN ADJ. (FRONTERIZO)'!$C$13</f>
        <v>0</v>
      </c>
      <c r="BX42" s="80" t="e" vm="1">
        <f>+[4]!NumLetras(BW42,"PESO","PESOS DOMINICANOS","$EE $m CON #d/100 CENTAVOS")</f>
        <v>#VALUE!</v>
      </c>
      <c r="BY42" s="37">
        <v>828</v>
      </c>
      <c r="BZ42" s="37">
        <f t="shared" si="11"/>
        <v>16560</v>
      </c>
      <c r="CA42" s="189">
        <v>7.15</v>
      </c>
      <c r="CB42" s="80">
        <f>+BY42*'PRECIOS SEGUN ADJ. (FRONTERIZO)'!$B$14*'PRECIOS SEGUN ADJ. (FRONTERIZO)'!$C$14</f>
        <v>118404.00000000001</v>
      </c>
      <c r="CC42" s="80" t="e" vm="1">
        <f>+[4]!NumLetras(CB42,"PESO","PESOS DOMINICANOS","$EE $m CON #d/100 CENTAVOS")</f>
        <v>#VALUE!</v>
      </c>
      <c r="CD42" s="37">
        <v>1656</v>
      </c>
      <c r="CE42" s="37">
        <f t="shared" si="12"/>
        <v>33120</v>
      </c>
      <c r="CF42" s="189">
        <v>6.8400000000000007</v>
      </c>
      <c r="CG42" s="80">
        <f>+CD42*'PRECIOS SEGUN ADJ. (FRONTERIZO)'!$B$15*'PRECIOS SEGUN ADJ. (FRONTERIZO)'!$C$15</f>
        <v>226540.79999999999</v>
      </c>
      <c r="CH42" s="80" t="e" vm="1">
        <f>+[4]!NumLetras(CG42,"PESO","PESOS DOMINICANOS","$EE $m CON #d/100 CENTAVOS")</f>
        <v>#VALUE!</v>
      </c>
      <c r="CI42" s="37">
        <v>0</v>
      </c>
      <c r="CJ42" s="37">
        <f t="shared" si="13"/>
        <v>0</v>
      </c>
      <c r="CK42" s="189">
        <v>60</v>
      </c>
      <c r="CL42" s="80">
        <f>+CI42*'PRECIOS SEGUN ADJ. (FRONTERIZO)'!$B$16*'PRECIOS SEGUN ADJ. (FRONTERIZO)'!$C$16</f>
        <v>0</v>
      </c>
      <c r="CM42" s="80" t="e" vm="1">
        <f>+[4]!NumLetras(CL42,"PESO","PESOS DOMINICANOS","$EE $m CON #d/100 CENTAVOS")</f>
        <v>#VALUE!</v>
      </c>
      <c r="CN42" s="80">
        <f t="shared" si="32"/>
        <v>0</v>
      </c>
      <c r="CO42" s="37">
        <v>0</v>
      </c>
      <c r="CP42" s="37">
        <f t="shared" si="14"/>
        <v>0</v>
      </c>
      <c r="CQ42" s="189">
        <v>55.649999999999991</v>
      </c>
      <c r="CR42" s="80">
        <f>+CO42*'PRECIOS SEGUN ADJ. (FRONTERIZO)'!$B$17*'PRECIOS SEGUN ADJ. (FRONTERIZO)'!$C$17</f>
        <v>0</v>
      </c>
      <c r="CS42" s="80" t="e" vm="1">
        <f>+[4]!NumLetras(CR42,"PESO","PESOS DOMINICANOS","$EE $m CON #d/100 CENTAVOS")</f>
        <v>#VALUE!</v>
      </c>
      <c r="CT42" s="80">
        <f t="shared" si="33"/>
        <v>0</v>
      </c>
      <c r="CU42" s="37">
        <v>828</v>
      </c>
      <c r="CV42" s="37">
        <f t="shared" si="15"/>
        <v>16560</v>
      </c>
      <c r="CW42" s="189">
        <v>6.6</v>
      </c>
      <c r="CX42" s="80">
        <f>+CU42*'PRECIOS SEGUN ADJ. (FRONTERIZO)'!$B$18*'PRECIOS SEGUN ADJ. (FRONTERIZO)'!$C$18</f>
        <v>109295.99999999999</v>
      </c>
      <c r="CY42" s="80" t="e" vm="1">
        <f>+[4]!NumLetras(CX42,"PESO","PESOS DOMINICANOS","$EE $m CON #d/100 CENTAVOS")</f>
        <v>#VALUE!</v>
      </c>
      <c r="CZ42" s="37">
        <v>0</v>
      </c>
      <c r="DA42" s="37">
        <f t="shared" si="16"/>
        <v>0</v>
      </c>
      <c r="DB42" s="189">
        <v>65.75</v>
      </c>
      <c r="DC42" s="80">
        <f>+CZ42*'PRECIOS SEGUN ADJ. (FRONTERIZO)'!$B$19*'PRECIOS SEGUN ADJ. (FRONTERIZO)'!$C$19</f>
        <v>0</v>
      </c>
      <c r="DD42" s="80" t="e" vm="1">
        <f>+[4]!NumLetras(DC42,"PESO","PESOS DOMINICANOS","$EE $m CON #d/100 CENTAVOS")</f>
        <v>#VALUE!</v>
      </c>
      <c r="DE42" s="80">
        <f t="shared" si="34"/>
        <v>0</v>
      </c>
      <c r="DF42" s="37">
        <v>23</v>
      </c>
      <c r="DG42" s="37">
        <f t="shared" si="17"/>
        <v>460</v>
      </c>
      <c r="DH42" s="189">
        <v>82.59999999999998</v>
      </c>
      <c r="DI42" s="80">
        <f>+DF42*'PRECIOS SEGUN ADJ. (FRONTERIZO)'!$B$20*'PRECIOS SEGUN ADJ. (FRONTERIZO)'!$C$20</f>
        <v>37996</v>
      </c>
      <c r="DJ42" s="80" t="e" vm="1">
        <f>+[4]!NumLetras(DI42,"PESO","PESOS DOMINICANOS","$EE $m CON #d/100 CENTAVOS")</f>
        <v>#VALUE!</v>
      </c>
      <c r="DK42" s="80">
        <f t="shared" si="35"/>
        <v>6839.28</v>
      </c>
      <c r="DL42" s="37">
        <v>1656</v>
      </c>
      <c r="DM42" s="37">
        <f t="shared" si="18"/>
        <v>33120</v>
      </c>
      <c r="DN42" s="189">
        <v>22</v>
      </c>
      <c r="DO42" s="80">
        <f>+DL42*'PRECIOS SEGUN ADJ. (FRONTERIZO)'!$B$21*'PRECIOS SEGUN ADJ. (FRONTERIZO)'!$C$21</f>
        <v>728640</v>
      </c>
      <c r="DP42" s="80" t="e" vm="1">
        <f>+[4]!NumLetras(DO42,"PESO","PESOS DOMINICANOS","$EE $m CON #d/100 CENTAVOS")</f>
        <v>#VALUE!</v>
      </c>
      <c r="DQ42" s="37">
        <v>94</v>
      </c>
      <c r="DR42" s="37">
        <f t="shared" si="19"/>
        <v>1880</v>
      </c>
      <c r="DS42" s="189">
        <v>80.849999999999994</v>
      </c>
      <c r="DT42" s="80">
        <f>+DQ42*'PRECIOS SEGUN ADJ. (FRONTERIZO)'!$B$22*'PRECIOS SEGUN ADJ. (FRONTERIZO)'!$C$22</f>
        <v>151998</v>
      </c>
      <c r="DU42" s="80" t="e" vm="1">
        <f>+[4]!NumLetras(DT42,"PESO","PESOS DOMINICANOS","$EE $m CON #d/100 CENTAVOS")</f>
        <v>#VALUE!</v>
      </c>
      <c r="DV42" s="37">
        <v>44</v>
      </c>
      <c r="DW42" s="37">
        <f t="shared" si="20"/>
        <v>880</v>
      </c>
      <c r="DX42" s="189">
        <v>21.83</v>
      </c>
      <c r="DY42" s="80">
        <f>+DV42*'PRECIOS SEGUN ADJ. (FRONTERIZO)'!$B$23*'PRECIOS SEGUN ADJ. (FRONTERIZO)'!$C$23</f>
        <v>19210.400000000001</v>
      </c>
      <c r="DZ42" s="80" t="e" vm="1">
        <f>+[4]!NumLetras(DY42,"PESO","PESOS DOMINICANOS","$EE $m CON #d/100 CENTAVOS")</f>
        <v>#VALUE!</v>
      </c>
      <c r="EA42" s="80">
        <f t="shared" si="36"/>
        <v>3457.87</v>
      </c>
      <c r="EB42" s="37">
        <v>133</v>
      </c>
      <c r="EC42" s="37">
        <f t="shared" si="21"/>
        <v>2660</v>
      </c>
      <c r="ED42" s="189">
        <v>33</v>
      </c>
      <c r="EE42" s="80">
        <f>+EB42*'PRECIOS SEGUN ADJ. (FRONTERIZO)'!$B$24*'PRECIOS SEGUN ADJ. (FRONTERIZO)'!$C$24</f>
        <v>87780</v>
      </c>
      <c r="EF42" s="80" t="e" vm="1">
        <f>+[4]!NumLetras(EE42,"PESO","PESOS DOMINICANOS","$EE $m CON #d/100 CENTAVOS")</f>
        <v>#VALUE!</v>
      </c>
      <c r="EG42" s="37">
        <v>0</v>
      </c>
      <c r="EH42" s="37">
        <f t="shared" si="22"/>
        <v>0</v>
      </c>
      <c r="EI42" s="189">
        <v>15.789999999999997</v>
      </c>
      <c r="EJ42" s="80">
        <f>+EG42*'PRECIOS SEGUN ADJ. (FRONTERIZO)'!$B$25*'PRECIOS SEGUN ADJ. (FRONTERIZO)'!$C$25</f>
        <v>0</v>
      </c>
      <c r="EK42" s="80" t="e" vm="1">
        <f>+[4]!NumLetras(EJ42,"PESO","PESOS DOMINICANOS","$EE $m CON #d/100 CENTAVOS")</f>
        <v>#VALUE!</v>
      </c>
      <c r="EL42" s="37">
        <v>0</v>
      </c>
      <c r="EM42" s="37">
        <f t="shared" si="23"/>
        <v>0</v>
      </c>
      <c r="EN42" s="189">
        <v>31.5</v>
      </c>
      <c r="EO42" s="80">
        <f>+EL42*'PRECIOS SEGUN ADJ. (FRONTERIZO)'!$B$26*'PRECIOS SEGUN ADJ. (FRONTERIZO)'!$C$26</f>
        <v>0</v>
      </c>
      <c r="EP42" s="80" t="e" vm="1">
        <f>+[4]!NumLetras(EO42,"PESO","PESOS DOMINICANOS","$EE $m CON #d/100 CENTAVOS")</f>
        <v>#VALUE!</v>
      </c>
      <c r="EQ42" s="80">
        <f t="shared" si="41"/>
        <v>2388227.6</v>
      </c>
      <c r="ER42" s="80" t="e" vm="1">
        <f>+[4]!NumLetras(EQ42,"PESO","PESOS DOMINICANOS","$EE $m CON #d/100 CENTAVOS")</f>
        <v>#VALUE!</v>
      </c>
      <c r="ES42" s="80">
        <f t="shared" si="42"/>
        <v>129087.63999999998</v>
      </c>
      <c r="ET42" s="80" t="e" vm="1">
        <f>+[4]!NumLetras(ES42,"PESO","PESOS DOMINICANOS","$EE $m CON #d/100 CENTAVOS")</f>
        <v>#VALUE!</v>
      </c>
      <c r="EU42" s="80">
        <f t="shared" si="37"/>
        <v>2259139.96</v>
      </c>
      <c r="EV42" s="80" t="e" vm="1">
        <f>+[4]!NumLetras(EU42,"PESO","PESOS DOMINICANOS","$EE $m CON #d/100 CENTAVOS")</f>
        <v>#VALUE!</v>
      </c>
      <c r="EW42" s="80">
        <f t="shared" si="38"/>
        <v>477645.52</v>
      </c>
      <c r="EX42" s="80" t="e" vm="1">
        <f>+[4]!NumLetras(EW42,"PESO","PESOS DOMINICANOS","$EE $m CON #d/100 CENTAVOS")</f>
        <v>#VALUE!</v>
      </c>
      <c r="EY42" s="80">
        <f t="shared" si="39"/>
        <v>23882.28</v>
      </c>
      <c r="EZ42" s="80" t="e" vm="1">
        <f>+[4]!NumLetras(EY42,"PESO","PESOS DOMINICANOS","$EE $m CON #d/100 CENTAVOS")</f>
        <v>#VALUE!</v>
      </c>
      <c r="FA42" s="80"/>
      <c r="FB42" s="80">
        <f t="shared" si="40"/>
        <v>1910582.08</v>
      </c>
      <c r="FC42" s="80" t="e" vm="1">
        <f>+[4]!NumLetras(FB42,"PESO","PESOS DOMINICANOS","$EE $m CON #d/100 CENTAVOS")</f>
        <v>#VALUE!</v>
      </c>
      <c r="FD42" s="37" t="str">
        <f>+VLOOKUP(D42,'FRONTERIZO XENIA'!F:G,2,0)</f>
        <v>F-17</v>
      </c>
    </row>
    <row r="43" spans="1:160">
      <c r="A43" s="37">
        <v>42</v>
      </c>
      <c r="B43" s="37">
        <v>42</v>
      </c>
      <c r="C43" s="26" t="s">
        <v>541</v>
      </c>
      <c r="D43" s="37">
        <v>9300068542</v>
      </c>
      <c r="E43" s="37" t="str">
        <f>+VLOOKUP(D43,'INFORMACION DE PROVEEDORES'!C:I,2,0)</f>
        <v>093-0006854-2</v>
      </c>
      <c r="F43" s="26" t="str">
        <f>+VLOOKUP(D43,'INFORMACION DE PROVEEDORES'!C:J,4,0)</f>
        <v>ERIDANIA RAMIREZ CASTILLO</v>
      </c>
      <c r="G43" s="37" t="str">
        <f>+VLOOKUP(D43,'INFORMACION DE PROVEEDORES'!C:K,5,0)</f>
        <v>093-0006854-2</v>
      </c>
      <c r="H43" s="26" t="str">
        <f>+VLOOKUP(D43,'INFORMACION DE PROVEEDORES'!C:L,7,0)</f>
        <v>CARRETERA SANCHEZ, KM 3 1/2, NO. 84, COMENDADOR, ELIAS PIÑA</v>
      </c>
      <c r="I43" s="37" t="str">
        <f>+VLOOKUP(D43,'INFORMACION DE PROVEEDORES'!C:M,3,0)</f>
        <v xml:space="preserve"> FÍSICA</v>
      </c>
      <c r="J43" s="37">
        <v>8</v>
      </c>
      <c r="K43" s="37">
        <v>398</v>
      </c>
      <c r="L43" s="37">
        <v>84</v>
      </c>
      <c r="M43" s="37">
        <f t="shared" si="26"/>
        <v>1680</v>
      </c>
      <c r="N43" s="189">
        <v>69.81</v>
      </c>
      <c r="O43" s="80">
        <f>+L43*'PRECIOS SEGUN ADJ. (FRONTERIZO)'!$B$2*'PRECIOS SEGUN ADJ. (FRONTERIZO)'!$C$2</f>
        <v>117280.8</v>
      </c>
      <c r="P43" s="80" t="e" vm="1">
        <f>+[4]!NumLetras(O43,"PESO","PESOS DOMINICANOS","$EE $m CON #d/100 CENTAVOS")</f>
        <v>#VALUE!</v>
      </c>
      <c r="Q43" s="80">
        <f t="shared" si="27"/>
        <v>18764.93</v>
      </c>
      <c r="R43" s="37">
        <v>26</v>
      </c>
      <c r="S43" s="37">
        <f t="shared" si="0"/>
        <v>520</v>
      </c>
      <c r="T43" s="189">
        <v>31.5</v>
      </c>
      <c r="U43" s="80">
        <f>+R43*'PRECIOS SEGUN ADJ. (FRONTERIZO)'!$B$3*'PRECIOS SEGUN ADJ. (FRONTERIZO)'!$C$3</f>
        <v>16380</v>
      </c>
      <c r="V43" s="80" t="e" vm="1">
        <f>+[4]!NumLetras(U43,"PESO","PESOS DOMINICANOS","$EE $m CON #d/100 CENTAVOS")</f>
        <v>#VALUE!</v>
      </c>
      <c r="W43" s="37">
        <v>53</v>
      </c>
      <c r="X43" s="37">
        <f t="shared" si="1"/>
        <v>1060</v>
      </c>
      <c r="Y43" s="189">
        <v>25.2</v>
      </c>
      <c r="Z43" s="80">
        <f>+W43*'PRECIOS SEGUN ADJ. (FRONTERIZO)'!$B$4*'PRECIOS SEGUN ADJ. (FRONTERIZO)'!$C$4</f>
        <v>26712</v>
      </c>
      <c r="AA43" s="80" t="e" vm="1">
        <f>+[4]!NumLetras(Z43,"PESO","PESOS DOMINICANOS","$EE $m CON #d/100 CENTAVOS")</f>
        <v>#VALUE!</v>
      </c>
      <c r="AB43" s="37">
        <v>136</v>
      </c>
      <c r="AC43" s="37">
        <f t="shared" si="2"/>
        <v>2720</v>
      </c>
      <c r="AD43" s="189">
        <v>87.91</v>
      </c>
      <c r="AE43" s="80">
        <f>+AB43*'PRECIOS SEGUN ADJ. (FRONTERIZO)'!$B$5*'PRECIOS SEGUN ADJ. (FRONTERIZO)'!$C$5</f>
        <v>239115.2</v>
      </c>
      <c r="AF43" s="80" t="e" vm="1">
        <f>+[4]!NumLetras(AE43,"PESO","PESOS DOMINICANOS","$EE $m CON #d/100 CENTAVOS")</f>
        <v>#VALUE!</v>
      </c>
      <c r="AG43" s="80">
        <f t="shared" si="28"/>
        <v>43040.74</v>
      </c>
      <c r="AH43" s="37">
        <v>129</v>
      </c>
      <c r="AI43" s="37">
        <f t="shared" si="3"/>
        <v>2580</v>
      </c>
      <c r="AJ43" s="189">
        <v>53.95000000000001</v>
      </c>
      <c r="AK43" s="80">
        <f>+AH43*'PRECIOS SEGUN ADJ. (FRONTERIZO)'!$B$6*'PRECIOS SEGUN ADJ. (FRONTERIZO)'!$C$6</f>
        <v>139191</v>
      </c>
      <c r="AL43" s="80" t="e" vm="1">
        <f>+[4]!NumLetras(AK43,"PESO","PESOS DOMINICANOS","$EE $m CON #d/100 CENTAVOS")</f>
        <v>#VALUE!</v>
      </c>
      <c r="AM43" s="37">
        <v>18</v>
      </c>
      <c r="AN43" s="37">
        <f t="shared" si="4"/>
        <v>360</v>
      </c>
      <c r="AO43" s="189">
        <v>25.04</v>
      </c>
      <c r="AP43" s="80">
        <f>+AM43*'PRECIOS SEGUN ADJ. (FRONTERIZO)'!$B$7*'PRECIOS SEGUN ADJ. (FRONTERIZO)'!$C$7</f>
        <v>9014.4</v>
      </c>
      <c r="AQ43" s="80" t="e" vm="1">
        <f>+[4]!NumLetras(AP43,"PESO","PESOS DOMINICANOS","$EE $m CON #d/100 CENTAVOS")</f>
        <v>#VALUE!</v>
      </c>
      <c r="AR43" s="80">
        <f t="shared" si="29"/>
        <v>1442.3</v>
      </c>
      <c r="AS43" s="37">
        <v>49</v>
      </c>
      <c r="AT43" s="37">
        <f t="shared" si="5"/>
        <v>980</v>
      </c>
      <c r="AU43" s="189">
        <v>290.85000000000002</v>
      </c>
      <c r="AV43" s="80">
        <f>+AS43*'PRECIOS SEGUN ADJ. (FRONTERIZO)'!$B$8*'PRECIOS SEGUN ADJ. (FRONTERIZO)'!$C$8</f>
        <v>285033</v>
      </c>
      <c r="AW43" s="80" t="e" vm="1">
        <f>+[4]!NumLetras(AV43,"PESO","PESOS DOMINICANOS","$EE $m CON #d/100 CENTAVOS")</f>
        <v>#VALUE!</v>
      </c>
      <c r="AX43" s="80">
        <f t="shared" si="30"/>
        <v>51305.94</v>
      </c>
      <c r="AY43" s="37">
        <v>4</v>
      </c>
      <c r="AZ43" s="37">
        <f t="shared" si="6"/>
        <v>80</v>
      </c>
      <c r="BA43" s="189">
        <v>18.899999999999999</v>
      </c>
      <c r="BB43" s="80">
        <f>+AY43*'PRECIOS SEGUN ADJ. (FRONTERIZO)'!$B$9*'PRECIOS SEGUN ADJ. (FRONTERIZO)'!$C$9</f>
        <v>1512</v>
      </c>
      <c r="BC43" s="80" t="e" vm="1">
        <f>+[4]!NumLetras(BB43,"PESO","PESOS DOMINICANOS","$EE $m CON #d/100 CENTAVOS")</f>
        <v>#VALUE!</v>
      </c>
      <c r="BD43" s="37">
        <v>10</v>
      </c>
      <c r="BE43" s="37">
        <f t="shared" si="7"/>
        <v>200</v>
      </c>
      <c r="BF43" s="189">
        <v>140.38</v>
      </c>
      <c r="BG43" s="80">
        <f>+BD43*'PRECIOS SEGUN ADJ. (FRONTERIZO)'!$B$10*'PRECIOS SEGUN ADJ. (FRONTERIZO)'!$C$10</f>
        <v>28076</v>
      </c>
      <c r="BH43" s="80" t="e" vm="1">
        <f>+[4]!NumLetras(BG43,"PESO","PESOS DOMINICANOS","$EE $m CON #d/100 CENTAVOS")</f>
        <v>#VALUE!</v>
      </c>
      <c r="BI43" s="80">
        <f t="shared" si="31"/>
        <v>5053.68</v>
      </c>
      <c r="BJ43" s="37">
        <v>19</v>
      </c>
      <c r="BK43" s="37">
        <f t="shared" si="8"/>
        <v>380</v>
      </c>
      <c r="BL43" s="189">
        <v>31.459999999999997</v>
      </c>
      <c r="BM43" s="80">
        <f>+BJ43*'PRECIOS SEGUN ADJ. (FRONTERIZO)'!$B$11*'PRECIOS SEGUN ADJ. (FRONTERIZO)'!$C$11</f>
        <v>11954.8</v>
      </c>
      <c r="BN43" s="80" t="e" vm="1">
        <f>+[4]!NumLetras(BM43,"PESO","PESOS DOMINICANOS","$EE $m CON #d/100 CENTAVOS")</f>
        <v>#VALUE!</v>
      </c>
      <c r="BO43" s="37">
        <v>41</v>
      </c>
      <c r="BP43" s="37">
        <f t="shared" si="9"/>
        <v>820</v>
      </c>
      <c r="BQ43" s="189">
        <v>65</v>
      </c>
      <c r="BR43" s="80">
        <f>+BO43*'PRECIOS SEGUN ADJ. (FRONTERIZO)'!$B$12*'PRECIOS SEGUN ADJ. (FRONTERIZO)'!$C$12</f>
        <v>53300</v>
      </c>
      <c r="BS43" s="80" t="e" vm="1">
        <f>+[4]!NumLetras(BR43,"PESO","PESOS DOMINICANOS","$EE $m CON #d/100 CENTAVOS")</f>
        <v>#VALUE!</v>
      </c>
      <c r="BT43" s="37">
        <v>490</v>
      </c>
      <c r="BU43" s="37">
        <f t="shared" si="10"/>
        <v>9800</v>
      </c>
      <c r="BV43" s="189">
        <v>5.5</v>
      </c>
      <c r="BW43" s="80">
        <f>+BT43*'PRECIOS SEGUN ADJ. (FRONTERIZO)'!$B$13*'PRECIOS SEGUN ADJ. (FRONTERIZO)'!$C$13</f>
        <v>53900</v>
      </c>
      <c r="BX43" s="80" t="e" vm="1">
        <f>+[4]!NumLetras(BW43,"PESO","PESOS DOMINICANOS","$EE $m CON #d/100 CENTAVOS")</f>
        <v>#VALUE!</v>
      </c>
      <c r="BY43" s="37">
        <v>698</v>
      </c>
      <c r="BZ43" s="37">
        <f t="shared" si="11"/>
        <v>13960</v>
      </c>
      <c r="CA43" s="189">
        <v>7.15</v>
      </c>
      <c r="CB43" s="80">
        <f>+BY43*'PRECIOS SEGUN ADJ. (FRONTERIZO)'!$B$14*'PRECIOS SEGUN ADJ. (FRONTERIZO)'!$C$14</f>
        <v>99814</v>
      </c>
      <c r="CC43" s="80" t="e" vm="1">
        <f>+[4]!NumLetras(CB43,"PESO","PESOS DOMINICANOS","$EE $m CON #d/100 CENTAVOS")</f>
        <v>#VALUE!</v>
      </c>
      <c r="CD43" s="37">
        <v>1396</v>
      </c>
      <c r="CE43" s="37">
        <f t="shared" si="12"/>
        <v>27920</v>
      </c>
      <c r="CF43" s="189">
        <v>6.8400000000000007</v>
      </c>
      <c r="CG43" s="80">
        <f>+CD43*'PRECIOS SEGUN ADJ. (FRONTERIZO)'!$B$15*'PRECIOS SEGUN ADJ. (FRONTERIZO)'!$C$15</f>
        <v>190972.79999999999</v>
      </c>
      <c r="CH43" s="80" t="e" vm="1">
        <f>+[4]!NumLetras(CG43,"PESO","PESOS DOMINICANOS","$EE $m CON #d/100 CENTAVOS")</f>
        <v>#VALUE!</v>
      </c>
      <c r="CI43" s="37">
        <v>23</v>
      </c>
      <c r="CJ43" s="37">
        <f t="shared" si="13"/>
        <v>460</v>
      </c>
      <c r="CK43" s="189">
        <v>60</v>
      </c>
      <c r="CL43" s="80">
        <f>+CI43*'PRECIOS SEGUN ADJ. (FRONTERIZO)'!$B$16*'PRECIOS SEGUN ADJ. (FRONTERIZO)'!$C$16</f>
        <v>27600</v>
      </c>
      <c r="CM43" s="80" t="e" vm="1">
        <f>+[4]!NumLetras(CL43,"PESO","PESOS DOMINICANOS","$EE $m CON #d/100 CENTAVOS")</f>
        <v>#VALUE!</v>
      </c>
      <c r="CN43" s="80">
        <f t="shared" si="32"/>
        <v>4968</v>
      </c>
      <c r="CO43" s="37">
        <v>10</v>
      </c>
      <c r="CP43" s="37">
        <f t="shared" si="14"/>
        <v>200</v>
      </c>
      <c r="CQ43" s="189">
        <v>55.649999999999991</v>
      </c>
      <c r="CR43" s="80">
        <f>+CO43*'PRECIOS SEGUN ADJ. (FRONTERIZO)'!$B$17*'PRECIOS SEGUN ADJ. (FRONTERIZO)'!$C$17</f>
        <v>11130</v>
      </c>
      <c r="CS43" s="80" t="e" vm="1">
        <f>+[4]!NumLetras(CR43,"PESO","PESOS DOMINICANOS","$EE $m CON #d/100 CENTAVOS")</f>
        <v>#VALUE!</v>
      </c>
      <c r="CT43" s="80">
        <f t="shared" si="33"/>
        <v>2003.4</v>
      </c>
      <c r="CU43" s="37">
        <v>894</v>
      </c>
      <c r="CV43" s="37">
        <f t="shared" si="15"/>
        <v>17880</v>
      </c>
      <c r="CW43" s="189">
        <v>6.6</v>
      </c>
      <c r="CX43" s="80">
        <f>+CU43*'PRECIOS SEGUN ADJ. (FRONTERIZO)'!$B$18*'PRECIOS SEGUN ADJ. (FRONTERIZO)'!$C$18</f>
        <v>118008</v>
      </c>
      <c r="CY43" s="80" t="e" vm="1">
        <f>+[4]!NumLetras(CX43,"PESO","PESOS DOMINICANOS","$EE $m CON #d/100 CENTAVOS")</f>
        <v>#VALUE!</v>
      </c>
      <c r="CZ43" s="37">
        <v>13</v>
      </c>
      <c r="DA43" s="37">
        <f t="shared" si="16"/>
        <v>260</v>
      </c>
      <c r="DB43" s="189">
        <v>65.75</v>
      </c>
      <c r="DC43" s="80">
        <f>+CZ43*'PRECIOS SEGUN ADJ. (FRONTERIZO)'!$B$19*'PRECIOS SEGUN ADJ. (FRONTERIZO)'!$C$19</f>
        <v>17095</v>
      </c>
      <c r="DD43" s="80" t="e" vm="1">
        <f>+[4]!NumLetras(DC43,"PESO","PESOS DOMINICANOS","$EE $m CON #d/100 CENTAVOS")</f>
        <v>#VALUE!</v>
      </c>
      <c r="DE43" s="80">
        <f t="shared" si="34"/>
        <v>3077.1</v>
      </c>
      <c r="DF43" s="37">
        <v>18</v>
      </c>
      <c r="DG43" s="37">
        <f t="shared" si="17"/>
        <v>360</v>
      </c>
      <c r="DH43" s="189">
        <v>82.59999999999998</v>
      </c>
      <c r="DI43" s="80">
        <f>+DF43*'PRECIOS SEGUN ADJ. (FRONTERIZO)'!$B$20*'PRECIOS SEGUN ADJ. (FRONTERIZO)'!$C$20</f>
        <v>29736</v>
      </c>
      <c r="DJ43" s="80" t="e" vm="1">
        <f>+[4]!NumLetras(DI43,"PESO","PESOS DOMINICANOS","$EE $m CON #d/100 CENTAVOS")</f>
        <v>#VALUE!</v>
      </c>
      <c r="DK43" s="80">
        <f t="shared" si="35"/>
        <v>5352.48</v>
      </c>
      <c r="DL43" s="37">
        <v>1396</v>
      </c>
      <c r="DM43" s="37">
        <f t="shared" si="18"/>
        <v>27920</v>
      </c>
      <c r="DN43" s="189">
        <v>22</v>
      </c>
      <c r="DO43" s="80">
        <f>+DL43*'PRECIOS SEGUN ADJ. (FRONTERIZO)'!$B$21*'PRECIOS SEGUN ADJ. (FRONTERIZO)'!$C$21</f>
        <v>614240</v>
      </c>
      <c r="DP43" s="80" t="e" vm="1">
        <f>+[4]!NumLetras(DO43,"PESO","PESOS DOMINICANOS","$EE $m CON #d/100 CENTAVOS")</f>
        <v>#VALUE!</v>
      </c>
      <c r="DQ43" s="37">
        <v>93</v>
      </c>
      <c r="DR43" s="37">
        <f t="shared" si="19"/>
        <v>1860</v>
      </c>
      <c r="DS43" s="189">
        <v>80.849999999999994</v>
      </c>
      <c r="DT43" s="80">
        <f>+DQ43*'PRECIOS SEGUN ADJ. (FRONTERIZO)'!$B$22*'PRECIOS SEGUN ADJ. (FRONTERIZO)'!$C$22</f>
        <v>150381</v>
      </c>
      <c r="DU43" s="80" t="e" vm="1">
        <f>+[4]!NumLetras(DT43,"PESO","PESOS DOMINICANOS","$EE $m CON #d/100 CENTAVOS")</f>
        <v>#VALUE!</v>
      </c>
      <c r="DV43" s="37">
        <v>41</v>
      </c>
      <c r="DW43" s="37">
        <f t="shared" si="20"/>
        <v>820</v>
      </c>
      <c r="DX43" s="189">
        <v>21.83</v>
      </c>
      <c r="DY43" s="80">
        <f>+DV43*'PRECIOS SEGUN ADJ. (FRONTERIZO)'!$B$23*'PRECIOS SEGUN ADJ. (FRONTERIZO)'!$C$23</f>
        <v>17900.599999999999</v>
      </c>
      <c r="DZ43" s="80" t="e" vm="1">
        <f>+[4]!NumLetras(DY43,"PESO","PESOS DOMINICANOS","$EE $m CON #d/100 CENTAVOS")</f>
        <v>#VALUE!</v>
      </c>
      <c r="EA43" s="80">
        <f t="shared" si="36"/>
        <v>3222.11</v>
      </c>
      <c r="EB43" s="37">
        <v>118</v>
      </c>
      <c r="EC43" s="37">
        <f t="shared" si="21"/>
        <v>2360</v>
      </c>
      <c r="ED43" s="189">
        <v>33</v>
      </c>
      <c r="EE43" s="80">
        <f>+EB43*'PRECIOS SEGUN ADJ. (FRONTERIZO)'!$B$24*'PRECIOS SEGUN ADJ. (FRONTERIZO)'!$C$24</f>
        <v>77880</v>
      </c>
      <c r="EF43" s="80" t="e" vm="1">
        <f>+[4]!NumLetras(EE43,"PESO","PESOS DOMINICANOS","$EE $m CON #d/100 CENTAVOS")</f>
        <v>#VALUE!</v>
      </c>
      <c r="EG43" s="37">
        <v>4</v>
      </c>
      <c r="EH43" s="37">
        <f t="shared" si="22"/>
        <v>80</v>
      </c>
      <c r="EI43" s="189">
        <v>15.789999999999997</v>
      </c>
      <c r="EJ43" s="80">
        <f>+EG43*'PRECIOS SEGUN ADJ. (FRONTERIZO)'!$B$25*'PRECIOS SEGUN ADJ. (FRONTERIZO)'!$C$25</f>
        <v>1263.1999999999998</v>
      </c>
      <c r="EK43" s="80" t="e" vm="1">
        <f>+[4]!NumLetras(EJ43,"PESO","PESOS DOMINICANOS","$EE $m CON #d/100 CENTAVOS")</f>
        <v>#VALUE!</v>
      </c>
      <c r="EL43" s="37">
        <v>4</v>
      </c>
      <c r="EM43" s="37">
        <f t="shared" si="23"/>
        <v>80</v>
      </c>
      <c r="EN43" s="189">
        <v>31.5</v>
      </c>
      <c r="EO43" s="80">
        <f>+EL43*'PRECIOS SEGUN ADJ. (FRONTERIZO)'!$B$26*'PRECIOS SEGUN ADJ. (FRONTERIZO)'!$C$26</f>
        <v>2520</v>
      </c>
      <c r="EP43" s="80" t="e" vm="1">
        <f>+[4]!NumLetras(EO43,"PESO","PESOS DOMINICANOS","$EE $m CON #d/100 CENTAVOS")</f>
        <v>#VALUE!</v>
      </c>
      <c r="EQ43" s="80">
        <f t="shared" si="41"/>
        <v>2340009.8000000003</v>
      </c>
      <c r="ER43" s="80" t="e" vm="1">
        <f>+[4]!NumLetras(EQ43,"PESO","PESOS DOMINICANOS","$EE $m CON #d/100 CENTAVOS")</f>
        <v>#VALUE!</v>
      </c>
      <c r="ES43" s="80">
        <f t="shared" si="42"/>
        <v>138230.68</v>
      </c>
      <c r="ET43" s="80" t="e" vm="1">
        <f>+[4]!NumLetras(ES43,"PESO","PESOS DOMINICANOS","$EE $m CON #d/100 CENTAVOS")</f>
        <v>#VALUE!</v>
      </c>
      <c r="EU43" s="80">
        <f t="shared" si="37"/>
        <v>2201779.12</v>
      </c>
      <c r="EV43" s="80" t="e" vm="1">
        <f>+[4]!NumLetras(EU43,"PESO","PESOS DOMINICANOS","$EE $m CON #d/100 CENTAVOS")</f>
        <v>#VALUE!</v>
      </c>
      <c r="EW43" s="80">
        <f t="shared" si="38"/>
        <v>468001.96</v>
      </c>
      <c r="EX43" s="80" t="e" vm="1">
        <f>+[4]!NumLetras(EW43,"PESO","PESOS DOMINICANOS","$EE $m CON #d/100 CENTAVOS")</f>
        <v>#VALUE!</v>
      </c>
      <c r="EY43" s="80">
        <f t="shared" si="39"/>
        <v>23400.1</v>
      </c>
      <c r="EZ43" s="80" t="e" vm="1">
        <f>+[4]!NumLetras(EY43,"PESO","PESOS DOMINICANOS","$EE $m CON #d/100 CENTAVOS")</f>
        <v>#VALUE!</v>
      </c>
      <c r="FA43" s="80"/>
      <c r="FB43" s="80">
        <f t="shared" si="40"/>
        <v>1872007.8400000003</v>
      </c>
      <c r="FC43" s="80" t="e" vm="1">
        <f>+[4]!NumLetras(FB43,"PESO","PESOS DOMINICANOS","$EE $m CON #d/100 CENTAVOS")</f>
        <v>#VALUE!</v>
      </c>
      <c r="FD43" s="37" t="str">
        <f>+VLOOKUP(D43,'FRONTERIZO XENIA'!F:G,2,0)</f>
        <v>F-19</v>
      </c>
    </row>
    <row r="44" spans="1:160">
      <c r="A44" s="37">
        <v>43</v>
      </c>
      <c r="B44" s="37">
        <v>43</v>
      </c>
      <c r="C44" s="26" t="s">
        <v>2192</v>
      </c>
      <c r="D44" s="37">
        <v>132313992</v>
      </c>
      <c r="E44" s="37">
        <f>+VLOOKUP(D44,'INFORMACION DE PROVEEDORES'!C:I,2,0)</f>
        <v>132313992</v>
      </c>
      <c r="F44" s="26" t="str">
        <f>+VLOOKUP(D44,'INFORMACION DE PROVEEDORES'!C:J,4,0)</f>
        <v>DIANA ENCARNACION</v>
      </c>
      <c r="G44" s="37" t="str">
        <f>+VLOOKUP(D44,'INFORMACION DE PROVEEDORES'!C:K,5,0)</f>
        <v>Pasaporte No. SD4750141</v>
      </c>
      <c r="H44" s="26" t="str">
        <f>+VLOOKUP(D44,'INFORMACION DE PROVEEDORES'!C:L,7,0)</f>
        <v>CALLE EL CARRIZAL, NO.1 MERCADO BINACIONAL</v>
      </c>
      <c r="I44" s="37" t="str">
        <f>+VLOOKUP(D44,'INFORMACION DE PROVEEDORES'!C:M,3,0)</f>
        <v xml:space="preserve"> JURÍDICA</v>
      </c>
      <c r="J44" s="37">
        <v>2</v>
      </c>
      <c r="K44" s="37">
        <v>241</v>
      </c>
      <c r="L44" s="37">
        <v>97</v>
      </c>
      <c r="M44" s="37">
        <f t="shared" si="26"/>
        <v>1940</v>
      </c>
      <c r="N44" s="189">
        <v>69.81</v>
      </c>
      <c r="O44" s="80">
        <f>+L44*'PRECIOS SEGUN ADJ. (FRONTERIZO)'!$B$2*'PRECIOS SEGUN ADJ. (FRONTERIZO)'!$C$2</f>
        <v>135431.40000000002</v>
      </c>
      <c r="P44" s="80" t="e" vm="1">
        <f>+[4]!NumLetras(O44,"PESO","PESOS DOMINICANOS","$EE $m CON #d/100 CENTAVOS")</f>
        <v>#VALUE!</v>
      </c>
      <c r="Q44" s="80">
        <f t="shared" si="27"/>
        <v>21669.02</v>
      </c>
      <c r="R44" s="37">
        <v>28</v>
      </c>
      <c r="S44" s="37">
        <f t="shared" si="0"/>
        <v>560</v>
      </c>
      <c r="T44" s="189">
        <v>31.5</v>
      </c>
      <c r="U44" s="80">
        <f>+R44*'PRECIOS SEGUN ADJ. (FRONTERIZO)'!$B$3*'PRECIOS SEGUN ADJ. (FRONTERIZO)'!$C$3</f>
        <v>17640</v>
      </c>
      <c r="V44" s="80" t="e" vm="1">
        <f>+[4]!NumLetras(U44,"PESO","PESOS DOMINICANOS","$EE $m CON #d/100 CENTAVOS")</f>
        <v>#VALUE!</v>
      </c>
      <c r="W44" s="37">
        <v>256</v>
      </c>
      <c r="X44" s="37">
        <f t="shared" si="1"/>
        <v>5120</v>
      </c>
      <c r="Y44" s="189">
        <v>25.2</v>
      </c>
      <c r="Z44" s="80">
        <f>+W44*'PRECIOS SEGUN ADJ. (FRONTERIZO)'!$B$4*'PRECIOS SEGUN ADJ. (FRONTERIZO)'!$C$4</f>
        <v>129024</v>
      </c>
      <c r="AA44" s="80" t="e" vm="1">
        <f>+[4]!NumLetras(Z44,"PESO","PESOS DOMINICANOS","$EE $m CON #d/100 CENTAVOS")</f>
        <v>#VALUE!</v>
      </c>
      <c r="AB44" s="37">
        <v>123</v>
      </c>
      <c r="AC44" s="37">
        <f t="shared" si="2"/>
        <v>2460</v>
      </c>
      <c r="AD44" s="189">
        <v>87.91</v>
      </c>
      <c r="AE44" s="80">
        <f>+AB44*'PRECIOS SEGUN ADJ. (FRONTERIZO)'!$B$5*'PRECIOS SEGUN ADJ. (FRONTERIZO)'!$C$5</f>
        <v>216258.6</v>
      </c>
      <c r="AF44" s="80" t="e" vm="1">
        <f>+[4]!NumLetras(AE44,"PESO","PESOS DOMINICANOS","$EE $m CON #d/100 CENTAVOS")</f>
        <v>#VALUE!</v>
      </c>
      <c r="AG44" s="80">
        <f t="shared" si="28"/>
        <v>38926.550000000003</v>
      </c>
      <c r="AH44" s="37">
        <v>0</v>
      </c>
      <c r="AI44" s="37">
        <f t="shared" si="3"/>
        <v>0</v>
      </c>
      <c r="AJ44" s="189">
        <v>53.95000000000001</v>
      </c>
      <c r="AK44" s="80">
        <f>+AH44*'PRECIOS SEGUN ADJ. (FRONTERIZO)'!$B$6*'PRECIOS SEGUN ADJ. (FRONTERIZO)'!$C$6</f>
        <v>0</v>
      </c>
      <c r="AL44" s="80" t="e" vm="1">
        <f>+[4]!NumLetras(AK44,"PESO","PESOS DOMINICANOS","$EE $m CON #d/100 CENTAVOS")</f>
        <v>#VALUE!</v>
      </c>
      <c r="AM44" s="37">
        <v>0</v>
      </c>
      <c r="AN44" s="37">
        <f t="shared" si="4"/>
        <v>0</v>
      </c>
      <c r="AO44" s="189">
        <v>25.04</v>
      </c>
      <c r="AP44" s="80">
        <f>+AM44*'PRECIOS SEGUN ADJ. (FRONTERIZO)'!$B$7*'PRECIOS SEGUN ADJ. (FRONTERIZO)'!$C$7</f>
        <v>0</v>
      </c>
      <c r="AQ44" s="80" t="e" vm="1">
        <f>+[4]!NumLetras(AP44,"PESO","PESOS DOMINICANOS","$EE $m CON #d/100 CENTAVOS")</f>
        <v>#VALUE!</v>
      </c>
      <c r="AR44" s="80">
        <f t="shared" si="29"/>
        <v>0</v>
      </c>
      <c r="AS44" s="37">
        <v>33</v>
      </c>
      <c r="AT44" s="37">
        <f t="shared" si="5"/>
        <v>660</v>
      </c>
      <c r="AU44" s="189">
        <v>290.85000000000002</v>
      </c>
      <c r="AV44" s="80">
        <f>+AS44*'PRECIOS SEGUN ADJ. (FRONTERIZO)'!$B$8*'PRECIOS SEGUN ADJ. (FRONTERIZO)'!$C$8</f>
        <v>191961.00000000003</v>
      </c>
      <c r="AW44" s="80" t="e" vm="1">
        <f>+[4]!NumLetras(AV44,"PESO","PESOS DOMINICANOS","$EE $m CON #d/100 CENTAVOS")</f>
        <v>#VALUE!</v>
      </c>
      <c r="AX44" s="80">
        <f t="shared" si="30"/>
        <v>34552.980000000003</v>
      </c>
      <c r="AY44" s="37">
        <v>15</v>
      </c>
      <c r="AZ44" s="37">
        <f t="shared" si="6"/>
        <v>300</v>
      </c>
      <c r="BA44" s="189">
        <v>18.899999999999999</v>
      </c>
      <c r="BB44" s="80">
        <f>+AY44*'PRECIOS SEGUN ADJ. (FRONTERIZO)'!$B$9*'PRECIOS SEGUN ADJ. (FRONTERIZO)'!$C$9</f>
        <v>5670</v>
      </c>
      <c r="BC44" s="80" t="e" vm="1">
        <f>+[4]!NumLetras(BB44,"PESO","PESOS DOMINICANOS","$EE $m CON #d/100 CENTAVOS")</f>
        <v>#VALUE!</v>
      </c>
      <c r="BD44" s="37">
        <v>0</v>
      </c>
      <c r="BE44" s="37">
        <f t="shared" si="7"/>
        <v>0</v>
      </c>
      <c r="BF44" s="189">
        <v>140.38</v>
      </c>
      <c r="BG44" s="80">
        <f>+BD44*'PRECIOS SEGUN ADJ. (FRONTERIZO)'!$B$10*'PRECIOS SEGUN ADJ. (FRONTERIZO)'!$C$10</f>
        <v>0</v>
      </c>
      <c r="BH44" s="80" t="e" vm="1">
        <f>+[4]!NumLetras(BG44,"PESO","PESOS DOMINICANOS","$EE $m CON #d/100 CENTAVOS")</f>
        <v>#VALUE!</v>
      </c>
      <c r="BI44" s="80">
        <f t="shared" si="31"/>
        <v>0</v>
      </c>
      <c r="BJ44" s="37">
        <v>86</v>
      </c>
      <c r="BK44" s="37">
        <f t="shared" si="8"/>
        <v>1720</v>
      </c>
      <c r="BL44" s="189">
        <v>31.459999999999997</v>
      </c>
      <c r="BM44" s="80">
        <f>+BJ44*'PRECIOS SEGUN ADJ. (FRONTERIZO)'!$B$11*'PRECIOS SEGUN ADJ. (FRONTERIZO)'!$C$11</f>
        <v>54111.199999999997</v>
      </c>
      <c r="BN44" s="80" t="e" vm="1">
        <f>+[4]!NumLetras(BM44,"PESO","PESOS DOMINICANOS","$EE $m CON #d/100 CENTAVOS")</f>
        <v>#VALUE!</v>
      </c>
      <c r="BO44" s="37">
        <v>28</v>
      </c>
      <c r="BP44" s="37">
        <f t="shared" si="9"/>
        <v>560</v>
      </c>
      <c r="BQ44" s="189">
        <v>65</v>
      </c>
      <c r="BR44" s="80">
        <f>+BO44*'PRECIOS SEGUN ADJ. (FRONTERIZO)'!$B$12*'PRECIOS SEGUN ADJ. (FRONTERIZO)'!$C$12</f>
        <v>36400</v>
      </c>
      <c r="BS44" s="80" t="e" vm="1">
        <f>+[4]!NumLetras(BR44,"PESO","PESOS DOMINICANOS","$EE $m CON #d/100 CENTAVOS")</f>
        <v>#VALUE!</v>
      </c>
      <c r="BT44" s="37">
        <v>2410</v>
      </c>
      <c r="BU44" s="37">
        <f t="shared" si="10"/>
        <v>48200</v>
      </c>
      <c r="BV44" s="189">
        <v>5.5</v>
      </c>
      <c r="BW44" s="80">
        <f>+BT44*'PRECIOS SEGUN ADJ. (FRONTERIZO)'!$B$13*'PRECIOS SEGUN ADJ. (FRONTERIZO)'!$C$13</f>
        <v>265100</v>
      </c>
      <c r="BX44" s="80" t="e" vm="1">
        <f>+[4]!NumLetras(BW44,"PESO","PESOS DOMINICANOS","$EE $m CON #d/100 CENTAVOS")</f>
        <v>#VALUE!</v>
      </c>
      <c r="BY44" s="37">
        <v>0</v>
      </c>
      <c r="BZ44" s="37">
        <f t="shared" si="11"/>
        <v>0</v>
      </c>
      <c r="CA44" s="189">
        <v>7.15</v>
      </c>
      <c r="CB44" s="80">
        <f>+BY44*'PRECIOS SEGUN ADJ. (FRONTERIZO)'!$B$14*'PRECIOS SEGUN ADJ. (FRONTERIZO)'!$C$14</f>
        <v>0</v>
      </c>
      <c r="CC44" s="80" t="e" vm="1">
        <f>+[4]!NumLetras(CB44,"PESO","PESOS DOMINICANOS","$EE $m CON #d/100 CENTAVOS")</f>
        <v>#VALUE!</v>
      </c>
      <c r="CD44" s="37">
        <v>0</v>
      </c>
      <c r="CE44" s="37">
        <f t="shared" si="12"/>
        <v>0</v>
      </c>
      <c r="CF44" s="189">
        <v>6.8400000000000007</v>
      </c>
      <c r="CG44" s="80">
        <f>+CD44*'PRECIOS SEGUN ADJ. (FRONTERIZO)'!$B$15*'PRECIOS SEGUN ADJ. (FRONTERIZO)'!$C$15</f>
        <v>0</v>
      </c>
      <c r="CH44" s="80" t="e" vm="1">
        <f>+[4]!NumLetras(CG44,"PESO","PESOS DOMINICANOS","$EE $m CON #d/100 CENTAVOS")</f>
        <v>#VALUE!</v>
      </c>
      <c r="CI44" s="37">
        <v>108</v>
      </c>
      <c r="CJ44" s="37">
        <f t="shared" si="13"/>
        <v>2160</v>
      </c>
      <c r="CK44" s="189">
        <v>60</v>
      </c>
      <c r="CL44" s="80">
        <f>+CI44*'PRECIOS SEGUN ADJ. (FRONTERIZO)'!$B$16*'PRECIOS SEGUN ADJ. (FRONTERIZO)'!$C$16</f>
        <v>129600</v>
      </c>
      <c r="CM44" s="80" t="e" vm="1">
        <f>+[4]!NumLetras(CL44,"PESO","PESOS DOMINICANOS","$EE $m CON #d/100 CENTAVOS")</f>
        <v>#VALUE!</v>
      </c>
      <c r="CN44" s="80">
        <f t="shared" si="32"/>
        <v>23328</v>
      </c>
      <c r="CO44" s="37">
        <v>49</v>
      </c>
      <c r="CP44" s="37">
        <f t="shared" si="14"/>
        <v>980</v>
      </c>
      <c r="CQ44" s="189">
        <v>55.649999999999991</v>
      </c>
      <c r="CR44" s="80">
        <f>+CO44*'PRECIOS SEGUN ADJ. (FRONTERIZO)'!$B$17*'PRECIOS SEGUN ADJ. (FRONTERIZO)'!$C$17</f>
        <v>54537</v>
      </c>
      <c r="CS44" s="80" t="e" vm="1">
        <f>+[4]!NumLetras(CR44,"PESO","PESOS DOMINICANOS","$EE $m CON #d/100 CENTAVOS")</f>
        <v>#VALUE!</v>
      </c>
      <c r="CT44" s="80">
        <f t="shared" si="33"/>
        <v>9816.66</v>
      </c>
      <c r="CU44" s="37">
        <v>964</v>
      </c>
      <c r="CV44" s="37">
        <f t="shared" si="15"/>
        <v>19280</v>
      </c>
      <c r="CW44" s="189">
        <v>6.6</v>
      </c>
      <c r="CX44" s="80">
        <f>+CU44*'PRECIOS SEGUN ADJ. (FRONTERIZO)'!$B$18*'PRECIOS SEGUN ADJ. (FRONTERIZO)'!$C$18</f>
        <v>127248</v>
      </c>
      <c r="CY44" s="80" t="e" vm="1">
        <f>+[4]!NumLetras(CX44,"PESO","PESOS DOMINICANOS","$EE $m CON #d/100 CENTAVOS")</f>
        <v>#VALUE!</v>
      </c>
      <c r="CZ44" s="37">
        <v>54</v>
      </c>
      <c r="DA44" s="37">
        <f t="shared" si="16"/>
        <v>1080</v>
      </c>
      <c r="DB44" s="189">
        <v>65.75</v>
      </c>
      <c r="DC44" s="80">
        <f>+CZ44*'PRECIOS SEGUN ADJ. (FRONTERIZO)'!$B$19*'PRECIOS SEGUN ADJ. (FRONTERIZO)'!$C$19</f>
        <v>71010</v>
      </c>
      <c r="DD44" s="80" t="e" vm="1">
        <f>+[4]!NumLetras(DC44,"PESO","PESOS DOMINICANOS","$EE $m CON #d/100 CENTAVOS")</f>
        <v>#VALUE!</v>
      </c>
      <c r="DE44" s="80">
        <f t="shared" si="34"/>
        <v>12781.8</v>
      </c>
      <c r="DF44" s="37">
        <v>0</v>
      </c>
      <c r="DG44" s="37">
        <f t="shared" si="17"/>
        <v>0</v>
      </c>
      <c r="DH44" s="189">
        <v>82.59999999999998</v>
      </c>
      <c r="DI44" s="80">
        <f>+DF44*'PRECIOS SEGUN ADJ. (FRONTERIZO)'!$B$20*'PRECIOS SEGUN ADJ. (FRONTERIZO)'!$C$20</f>
        <v>0</v>
      </c>
      <c r="DJ44" s="80" t="e" vm="1">
        <f>+[4]!NumLetras(DI44,"PESO","PESOS DOMINICANOS","$EE $m CON #d/100 CENTAVOS")</f>
        <v>#VALUE!</v>
      </c>
      <c r="DK44" s="80">
        <f t="shared" si="35"/>
        <v>0</v>
      </c>
      <c r="DL44" s="37">
        <v>0</v>
      </c>
      <c r="DM44" s="37">
        <f t="shared" si="18"/>
        <v>0</v>
      </c>
      <c r="DN44" s="189">
        <v>22</v>
      </c>
      <c r="DO44" s="80">
        <f>+DL44*'PRECIOS SEGUN ADJ. (FRONTERIZO)'!$B$21*'PRECIOS SEGUN ADJ. (FRONTERIZO)'!$C$21</f>
        <v>0</v>
      </c>
      <c r="DP44" s="80" t="e" vm="1">
        <f>+[4]!NumLetras(DO44,"PESO","PESOS DOMINICANOS","$EE $m CON #d/100 CENTAVOS")</f>
        <v>#VALUE!</v>
      </c>
      <c r="DQ44" s="37">
        <v>54</v>
      </c>
      <c r="DR44" s="37">
        <f t="shared" si="19"/>
        <v>1080</v>
      </c>
      <c r="DS44" s="189">
        <v>80.849999999999994</v>
      </c>
      <c r="DT44" s="80">
        <f>+DQ44*'PRECIOS SEGUN ADJ. (FRONTERIZO)'!$B$22*'PRECIOS SEGUN ADJ. (FRONTERIZO)'!$C$22</f>
        <v>87318</v>
      </c>
      <c r="DU44" s="80" t="e" vm="1">
        <f>+[4]!NumLetras(DT44,"PESO","PESOS DOMINICANOS","$EE $m CON #d/100 CENTAVOS")</f>
        <v>#VALUE!</v>
      </c>
      <c r="DV44" s="37">
        <v>25</v>
      </c>
      <c r="DW44" s="37">
        <f t="shared" si="20"/>
        <v>500</v>
      </c>
      <c r="DX44" s="189">
        <v>21.83</v>
      </c>
      <c r="DY44" s="80">
        <f>+DV44*'PRECIOS SEGUN ADJ. (FRONTERIZO)'!$B$23*'PRECIOS SEGUN ADJ. (FRONTERIZO)'!$C$23</f>
        <v>10915</v>
      </c>
      <c r="DZ44" s="80" t="e" vm="1">
        <f>+[4]!NumLetras(DY44,"PESO","PESOS DOMINICANOS","$EE $m CON #d/100 CENTAVOS")</f>
        <v>#VALUE!</v>
      </c>
      <c r="EA44" s="80">
        <f t="shared" si="36"/>
        <v>1964.7</v>
      </c>
      <c r="EB44" s="37">
        <v>28</v>
      </c>
      <c r="EC44" s="37">
        <f t="shared" si="21"/>
        <v>560</v>
      </c>
      <c r="ED44" s="189">
        <v>33</v>
      </c>
      <c r="EE44" s="80">
        <f>+EB44*'PRECIOS SEGUN ADJ. (FRONTERIZO)'!$B$24*'PRECIOS SEGUN ADJ. (FRONTERIZO)'!$C$24</f>
        <v>18480</v>
      </c>
      <c r="EF44" s="80" t="e" vm="1">
        <f>+[4]!NumLetras(EE44,"PESO","PESOS DOMINICANOS","$EE $m CON #d/100 CENTAVOS")</f>
        <v>#VALUE!</v>
      </c>
      <c r="EG44" s="37">
        <v>17</v>
      </c>
      <c r="EH44" s="37">
        <f t="shared" si="22"/>
        <v>340</v>
      </c>
      <c r="EI44" s="189">
        <v>15.789999999999997</v>
      </c>
      <c r="EJ44" s="80">
        <f>+EG44*'PRECIOS SEGUN ADJ. (FRONTERIZO)'!$B$25*'PRECIOS SEGUN ADJ. (FRONTERIZO)'!$C$25</f>
        <v>5368.6</v>
      </c>
      <c r="EK44" s="80" t="e" vm="1">
        <f>+[4]!NumLetras(EJ44,"PESO","PESOS DOMINICANOS","$EE $m CON #d/100 CENTAVOS")</f>
        <v>#VALUE!</v>
      </c>
      <c r="EL44" s="37">
        <v>17</v>
      </c>
      <c r="EM44" s="37">
        <f t="shared" si="23"/>
        <v>340</v>
      </c>
      <c r="EN44" s="189">
        <v>31.5</v>
      </c>
      <c r="EO44" s="80">
        <f>+EL44*'PRECIOS SEGUN ADJ. (FRONTERIZO)'!$B$26*'PRECIOS SEGUN ADJ. (FRONTERIZO)'!$C$26</f>
        <v>10710</v>
      </c>
      <c r="EP44" s="80" t="e" vm="1">
        <f>+[4]!NumLetras(EO44,"PESO","PESOS DOMINICANOS","$EE $m CON #d/100 CENTAVOS")</f>
        <v>#VALUE!</v>
      </c>
      <c r="EQ44" s="80">
        <f t="shared" si="41"/>
        <v>1566782.8</v>
      </c>
      <c r="ER44" s="80" t="e" vm="1">
        <f>+[4]!NumLetras(EQ44,"PESO","PESOS DOMINICANOS","$EE $m CON #d/100 CENTAVOS")</f>
        <v>#VALUE!</v>
      </c>
      <c r="ES44" s="80">
        <f t="shared" si="42"/>
        <v>143039.71000000002</v>
      </c>
      <c r="ET44" s="80" t="e" vm="1">
        <f>+[4]!NumLetras(ES44,"PESO","PESOS DOMINICANOS","$EE $m CON #d/100 CENTAVOS")</f>
        <v>#VALUE!</v>
      </c>
      <c r="EU44" s="80">
        <f t="shared" si="37"/>
        <v>1423743.09</v>
      </c>
      <c r="EV44" s="80" t="e" vm="1">
        <f>+[4]!NumLetras(EU44,"PESO","PESOS DOMINICANOS","$EE $m CON #d/100 CENTAVOS")</f>
        <v>#VALUE!</v>
      </c>
      <c r="EW44" s="80">
        <f t="shared" si="38"/>
        <v>313356.56</v>
      </c>
      <c r="EX44" s="80" t="e" vm="1">
        <f>+[4]!NumLetras(EW44,"PESO","PESOS DOMINICANOS","$EE $m CON #d/100 CENTAVOS")</f>
        <v>#VALUE!</v>
      </c>
      <c r="EY44" s="80">
        <f t="shared" si="39"/>
        <v>15667.83</v>
      </c>
      <c r="EZ44" s="80" t="e" vm="1">
        <f>+[4]!NumLetras(EY44,"PESO","PESOS DOMINICANOS","$EE $m CON #d/100 CENTAVOS")</f>
        <v>#VALUE!</v>
      </c>
      <c r="FA44" s="80"/>
      <c r="FB44" s="80">
        <f t="shared" si="40"/>
        <v>1253426.24</v>
      </c>
      <c r="FC44" s="80" t="e" vm="1">
        <f>+[4]!NumLetras(FB44,"PESO","PESOS DOMINICANOS","$EE $m CON #d/100 CENTAVOS")</f>
        <v>#VALUE!</v>
      </c>
      <c r="FD44" s="37" t="str">
        <f>+VLOOKUP(D44,'FRONTERIZO XENIA'!F:G,2,0)</f>
        <v>F-13</v>
      </c>
    </row>
    <row r="45" spans="1:160">
      <c r="A45" s="37">
        <v>44</v>
      </c>
      <c r="B45" s="37">
        <v>44</v>
      </c>
      <c r="C45" s="26" t="s">
        <v>2208</v>
      </c>
      <c r="D45" s="37">
        <v>131408206</v>
      </c>
      <c r="E45" s="37">
        <f>+VLOOKUP(D45,'INFORMACION DE PROVEEDORES'!C:I,2,0)</f>
        <v>131408206</v>
      </c>
      <c r="F45" s="26" t="str">
        <f>+VLOOKUP(D45,'INFORMACION DE PROVEEDORES'!C:J,4,0)</f>
        <v>ARIEL ANTONIO FELZ SANCHEZ</v>
      </c>
      <c r="G45" s="37" t="str">
        <f>+VLOOKUP(D45,'INFORMACION DE PROVEEDORES'!C:K,5,0)</f>
        <v>010-0118457-9</v>
      </c>
      <c r="H45" s="26" t="str">
        <f>+VLOOKUP(D45,'INFORMACION DE PROVEEDORES'!C:L,7,0)</f>
        <v>CALLE ANTONIO GUZMAN NO.4 EL CASIQUE TAMAYO</v>
      </c>
      <c r="I45" s="37" t="str">
        <f>+VLOOKUP(D45,'INFORMACION DE PROVEEDORES'!C:M,3,0)</f>
        <v xml:space="preserve"> JURÍDICA</v>
      </c>
      <c r="J45" s="37">
        <v>1</v>
      </c>
      <c r="K45" s="37">
        <v>293</v>
      </c>
      <c r="L45" s="37">
        <v>117</v>
      </c>
      <c r="M45" s="37">
        <f t="shared" si="26"/>
        <v>2340</v>
      </c>
      <c r="N45" s="189">
        <v>69.81</v>
      </c>
      <c r="O45" s="80">
        <f>+L45*'PRECIOS SEGUN ADJ. (FRONTERIZO)'!$B$2*'PRECIOS SEGUN ADJ. (FRONTERIZO)'!$C$2</f>
        <v>163355.40000000002</v>
      </c>
      <c r="P45" s="80" t="e" vm="1">
        <f>+[4]!NumLetras(O45,"PESO","PESOS DOMINICANOS","$EE $m CON #d/100 CENTAVOS")</f>
        <v>#VALUE!</v>
      </c>
      <c r="Q45" s="80">
        <f t="shared" si="27"/>
        <v>26136.86</v>
      </c>
      <c r="R45" s="37">
        <v>33</v>
      </c>
      <c r="S45" s="37">
        <f t="shared" si="0"/>
        <v>660</v>
      </c>
      <c r="T45" s="189">
        <v>31.5</v>
      </c>
      <c r="U45" s="80">
        <f>+R45*'PRECIOS SEGUN ADJ. (FRONTERIZO)'!$B$3*'PRECIOS SEGUN ADJ. (FRONTERIZO)'!$C$3</f>
        <v>20790</v>
      </c>
      <c r="V45" s="80" t="e" vm="1">
        <f>+[4]!NumLetras(U45,"PESO","PESOS DOMINICANOS","$EE $m CON #d/100 CENTAVOS")</f>
        <v>#VALUE!</v>
      </c>
      <c r="W45" s="37">
        <v>311</v>
      </c>
      <c r="X45" s="37">
        <f t="shared" si="1"/>
        <v>6220</v>
      </c>
      <c r="Y45" s="189">
        <v>25.2</v>
      </c>
      <c r="Z45" s="80">
        <f>+W45*'PRECIOS SEGUN ADJ. (FRONTERIZO)'!$B$4*'PRECIOS SEGUN ADJ. (FRONTERIZO)'!$C$4</f>
        <v>156744</v>
      </c>
      <c r="AA45" s="80" t="e" vm="1">
        <f>+[4]!NumLetras(Z45,"PESO","PESOS DOMINICANOS","$EE $m CON #d/100 CENTAVOS")</f>
        <v>#VALUE!</v>
      </c>
      <c r="AB45" s="37">
        <v>148</v>
      </c>
      <c r="AC45" s="37">
        <f t="shared" si="2"/>
        <v>2960</v>
      </c>
      <c r="AD45" s="189">
        <v>87.91</v>
      </c>
      <c r="AE45" s="80">
        <f>+AB45*'PRECIOS SEGUN ADJ. (FRONTERIZO)'!$B$5*'PRECIOS SEGUN ADJ. (FRONTERIZO)'!$C$5</f>
        <v>260213.6</v>
      </c>
      <c r="AF45" s="80" t="e" vm="1">
        <f>+[4]!NumLetras(AE45,"PESO","PESOS DOMINICANOS","$EE $m CON #d/100 CENTAVOS")</f>
        <v>#VALUE!</v>
      </c>
      <c r="AG45" s="80">
        <f t="shared" si="28"/>
        <v>46838.45</v>
      </c>
      <c r="AH45" s="37">
        <v>0</v>
      </c>
      <c r="AI45" s="37">
        <f t="shared" si="3"/>
        <v>0</v>
      </c>
      <c r="AJ45" s="189">
        <v>53.95000000000001</v>
      </c>
      <c r="AK45" s="80">
        <f>+AH45*'PRECIOS SEGUN ADJ. (FRONTERIZO)'!$B$6*'PRECIOS SEGUN ADJ. (FRONTERIZO)'!$C$6</f>
        <v>0</v>
      </c>
      <c r="AL45" s="80" t="e" vm="1">
        <f>+[4]!NumLetras(AK45,"PESO","PESOS DOMINICANOS","$EE $m CON #d/100 CENTAVOS")</f>
        <v>#VALUE!</v>
      </c>
      <c r="AM45" s="37">
        <v>0</v>
      </c>
      <c r="AN45" s="37">
        <f t="shared" si="4"/>
        <v>0</v>
      </c>
      <c r="AO45" s="189">
        <v>25.04</v>
      </c>
      <c r="AP45" s="80">
        <f>+AM45*'PRECIOS SEGUN ADJ. (FRONTERIZO)'!$B$7*'PRECIOS SEGUN ADJ. (FRONTERIZO)'!$C$7</f>
        <v>0</v>
      </c>
      <c r="AQ45" s="80" t="e" vm="1">
        <f>+[4]!NumLetras(AP45,"PESO","PESOS DOMINICANOS","$EE $m CON #d/100 CENTAVOS")</f>
        <v>#VALUE!</v>
      </c>
      <c r="AR45" s="80">
        <f t="shared" si="29"/>
        <v>0</v>
      </c>
      <c r="AS45" s="37">
        <v>39</v>
      </c>
      <c r="AT45" s="37">
        <f t="shared" si="5"/>
        <v>780</v>
      </c>
      <c r="AU45" s="189">
        <v>290.85000000000002</v>
      </c>
      <c r="AV45" s="80">
        <f>+AS45*'PRECIOS SEGUN ADJ. (FRONTERIZO)'!$B$8*'PRECIOS SEGUN ADJ. (FRONTERIZO)'!$C$8</f>
        <v>226863.00000000003</v>
      </c>
      <c r="AW45" s="80" t="e" vm="1">
        <f>+[4]!NumLetras(AV45,"PESO","PESOS DOMINICANOS","$EE $m CON #d/100 CENTAVOS")</f>
        <v>#VALUE!</v>
      </c>
      <c r="AX45" s="80">
        <f t="shared" si="30"/>
        <v>40835.339999999997</v>
      </c>
      <c r="AY45" s="37">
        <v>18</v>
      </c>
      <c r="AZ45" s="37">
        <f t="shared" si="6"/>
        <v>360</v>
      </c>
      <c r="BA45" s="189">
        <v>18.899999999999999</v>
      </c>
      <c r="BB45" s="80">
        <f>+AY45*'PRECIOS SEGUN ADJ. (FRONTERIZO)'!$B$9*'PRECIOS SEGUN ADJ. (FRONTERIZO)'!$C$9</f>
        <v>6804</v>
      </c>
      <c r="BC45" s="80" t="e" vm="1">
        <f>+[4]!NumLetras(BB45,"PESO","PESOS DOMINICANOS","$EE $m CON #d/100 CENTAVOS")</f>
        <v>#VALUE!</v>
      </c>
      <c r="BD45" s="37">
        <v>0</v>
      </c>
      <c r="BE45" s="37">
        <f t="shared" si="7"/>
        <v>0</v>
      </c>
      <c r="BF45" s="189">
        <v>140.38</v>
      </c>
      <c r="BG45" s="80">
        <f>+BD45*'PRECIOS SEGUN ADJ. (FRONTERIZO)'!$B$10*'PRECIOS SEGUN ADJ. (FRONTERIZO)'!$C$10</f>
        <v>0</v>
      </c>
      <c r="BH45" s="80" t="e" vm="1">
        <f>+[4]!NumLetras(BG45,"PESO","PESOS DOMINICANOS","$EE $m CON #d/100 CENTAVOS")</f>
        <v>#VALUE!</v>
      </c>
      <c r="BI45" s="80">
        <f t="shared" si="31"/>
        <v>0</v>
      </c>
      <c r="BJ45" s="37">
        <v>104</v>
      </c>
      <c r="BK45" s="37">
        <f t="shared" si="8"/>
        <v>2080</v>
      </c>
      <c r="BL45" s="189">
        <v>31.459999999999997</v>
      </c>
      <c r="BM45" s="80">
        <f>+BJ45*'PRECIOS SEGUN ADJ. (FRONTERIZO)'!$B$11*'PRECIOS SEGUN ADJ. (FRONTERIZO)'!$C$11</f>
        <v>65436.800000000003</v>
      </c>
      <c r="BN45" s="80" t="e" vm="1">
        <f>+[4]!NumLetras(BM45,"PESO","PESOS DOMINICANOS","$EE $m CON #d/100 CENTAVOS")</f>
        <v>#VALUE!</v>
      </c>
      <c r="BO45" s="37">
        <v>33</v>
      </c>
      <c r="BP45" s="37">
        <f t="shared" si="9"/>
        <v>660</v>
      </c>
      <c r="BQ45" s="189">
        <v>65</v>
      </c>
      <c r="BR45" s="80">
        <f>+BO45*'PRECIOS SEGUN ADJ. (FRONTERIZO)'!$B$12*'PRECIOS SEGUN ADJ. (FRONTERIZO)'!$C$12</f>
        <v>42900</v>
      </c>
      <c r="BS45" s="80" t="e" vm="1">
        <f>+[4]!NumLetras(BR45,"PESO","PESOS DOMINICANOS","$EE $m CON #d/100 CENTAVOS")</f>
        <v>#VALUE!</v>
      </c>
      <c r="BT45" s="37">
        <v>2930</v>
      </c>
      <c r="BU45" s="37">
        <f t="shared" si="10"/>
        <v>58600</v>
      </c>
      <c r="BV45" s="189">
        <v>5.5</v>
      </c>
      <c r="BW45" s="80">
        <f>+BT45*'PRECIOS SEGUN ADJ. (FRONTERIZO)'!$B$13*'PRECIOS SEGUN ADJ. (FRONTERIZO)'!$C$13</f>
        <v>322300</v>
      </c>
      <c r="BX45" s="80" t="e" vm="1">
        <f>+[4]!NumLetras(BW45,"PESO","PESOS DOMINICANOS","$EE $m CON #d/100 CENTAVOS")</f>
        <v>#VALUE!</v>
      </c>
      <c r="BY45" s="37">
        <v>0</v>
      </c>
      <c r="BZ45" s="37">
        <f t="shared" si="11"/>
        <v>0</v>
      </c>
      <c r="CA45" s="189">
        <v>7.15</v>
      </c>
      <c r="CB45" s="80">
        <f>+BY45*'PRECIOS SEGUN ADJ. (FRONTERIZO)'!$B$14*'PRECIOS SEGUN ADJ. (FRONTERIZO)'!$C$14</f>
        <v>0</v>
      </c>
      <c r="CC45" s="80" t="e" vm="1">
        <f>+[4]!NumLetras(CB45,"PESO","PESOS DOMINICANOS","$EE $m CON #d/100 CENTAVOS")</f>
        <v>#VALUE!</v>
      </c>
      <c r="CD45" s="37">
        <v>0</v>
      </c>
      <c r="CE45" s="37">
        <f t="shared" si="12"/>
        <v>0</v>
      </c>
      <c r="CF45" s="189">
        <v>6.8400000000000007</v>
      </c>
      <c r="CG45" s="80">
        <f>+CD45*'PRECIOS SEGUN ADJ. (FRONTERIZO)'!$B$15*'PRECIOS SEGUN ADJ. (FRONTERIZO)'!$C$15</f>
        <v>0</v>
      </c>
      <c r="CH45" s="80" t="e" vm="1">
        <f>+[4]!NumLetras(CG45,"PESO","PESOS DOMINICANOS","$EE $m CON #d/100 CENTAVOS")</f>
        <v>#VALUE!</v>
      </c>
      <c r="CI45" s="37">
        <v>130</v>
      </c>
      <c r="CJ45" s="37">
        <f t="shared" si="13"/>
        <v>2600</v>
      </c>
      <c r="CK45" s="189">
        <v>60</v>
      </c>
      <c r="CL45" s="80">
        <f>+CI45*'PRECIOS SEGUN ADJ. (FRONTERIZO)'!$B$16*'PRECIOS SEGUN ADJ. (FRONTERIZO)'!$C$16</f>
        <v>156000</v>
      </c>
      <c r="CM45" s="80" t="e" vm="1">
        <f>+[4]!NumLetras(CL45,"PESO","PESOS DOMINICANOS","$EE $m CON #d/100 CENTAVOS")</f>
        <v>#VALUE!</v>
      </c>
      <c r="CN45" s="80">
        <f t="shared" si="32"/>
        <v>28080</v>
      </c>
      <c r="CO45" s="37">
        <v>59</v>
      </c>
      <c r="CP45" s="37">
        <f t="shared" si="14"/>
        <v>1180</v>
      </c>
      <c r="CQ45" s="189">
        <v>55.649999999999991</v>
      </c>
      <c r="CR45" s="80">
        <f>+CO45*'PRECIOS SEGUN ADJ. (FRONTERIZO)'!$B$17*'PRECIOS SEGUN ADJ. (FRONTERIZO)'!$C$17</f>
        <v>65667</v>
      </c>
      <c r="CS45" s="80" t="e" vm="1">
        <f>+[4]!NumLetras(CR45,"PESO","PESOS DOMINICANOS","$EE $m CON #d/100 CENTAVOS")</f>
        <v>#VALUE!</v>
      </c>
      <c r="CT45" s="80">
        <f t="shared" si="33"/>
        <v>11820.06</v>
      </c>
      <c r="CU45" s="37">
        <v>1172</v>
      </c>
      <c r="CV45" s="37">
        <f t="shared" si="15"/>
        <v>23440</v>
      </c>
      <c r="CW45" s="189">
        <v>6.6</v>
      </c>
      <c r="CX45" s="80">
        <f>+CU45*'PRECIOS SEGUN ADJ. (FRONTERIZO)'!$B$18*'PRECIOS SEGUN ADJ. (FRONTERIZO)'!$C$18</f>
        <v>154704</v>
      </c>
      <c r="CY45" s="80" t="e" vm="1">
        <f>+[4]!NumLetras(CX45,"PESO","PESOS DOMINICANOS","$EE $m CON #d/100 CENTAVOS")</f>
        <v>#VALUE!</v>
      </c>
      <c r="CZ45" s="37">
        <v>65</v>
      </c>
      <c r="DA45" s="37">
        <f t="shared" si="16"/>
        <v>1300</v>
      </c>
      <c r="DB45" s="189">
        <v>65.75</v>
      </c>
      <c r="DC45" s="80">
        <f>+CZ45*'PRECIOS SEGUN ADJ. (FRONTERIZO)'!$B$19*'PRECIOS SEGUN ADJ. (FRONTERIZO)'!$C$19</f>
        <v>85475</v>
      </c>
      <c r="DD45" s="80" t="e" vm="1">
        <f>+[4]!NumLetras(DC45,"PESO","PESOS DOMINICANOS","$EE $m CON #d/100 CENTAVOS")</f>
        <v>#VALUE!</v>
      </c>
      <c r="DE45" s="80">
        <f t="shared" si="34"/>
        <v>15385.5</v>
      </c>
      <c r="DF45" s="37">
        <v>0</v>
      </c>
      <c r="DG45" s="37">
        <f t="shared" si="17"/>
        <v>0</v>
      </c>
      <c r="DH45" s="189">
        <v>82.59999999999998</v>
      </c>
      <c r="DI45" s="80">
        <f>+DF45*'PRECIOS SEGUN ADJ. (FRONTERIZO)'!$B$20*'PRECIOS SEGUN ADJ. (FRONTERIZO)'!$C$20</f>
        <v>0</v>
      </c>
      <c r="DJ45" s="80" t="e" vm="1">
        <f>+[4]!NumLetras(DI45,"PESO","PESOS DOMINICANOS","$EE $m CON #d/100 CENTAVOS")</f>
        <v>#VALUE!</v>
      </c>
      <c r="DK45" s="80">
        <f t="shared" si="35"/>
        <v>0</v>
      </c>
      <c r="DL45" s="37">
        <v>0</v>
      </c>
      <c r="DM45" s="37">
        <f t="shared" si="18"/>
        <v>0</v>
      </c>
      <c r="DN45" s="189">
        <v>22</v>
      </c>
      <c r="DO45" s="80">
        <f>+DL45*'PRECIOS SEGUN ADJ. (FRONTERIZO)'!$B$21*'PRECIOS SEGUN ADJ. (FRONTERIZO)'!$C$21</f>
        <v>0</v>
      </c>
      <c r="DP45" s="80" t="e" vm="1">
        <f>+[4]!NumLetras(DO45,"PESO","PESOS DOMINICANOS","$EE $m CON #d/100 CENTAVOS")</f>
        <v>#VALUE!</v>
      </c>
      <c r="DQ45" s="37">
        <v>65</v>
      </c>
      <c r="DR45" s="37">
        <f t="shared" si="19"/>
        <v>1300</v>
      </c>
      <c r="DS45" s="189">
        <v>80.849999999999994</v>
      </c>
      <c r="DT45" s="80">
        <f>+DQ45*'PRECIOS SEGUN ADJ. (FRONTERIZO)'!$B$22*'PRECIOS SEGUN ADJ. (FRONTERIZO)'!$C$22</f>
        <v>105105</v>
      </c>
      <c r="DU45" s="80" t="e" vm="1">
        <f>+[4]!NumLetras(DT45,"PESO","PESOS DOMINICANOS","$EE $m CON #d/100 CENTAVOS")</f>
        <v>#VALUE!</v>
      </c>
      <c r="DV45" s="37">
        <v>29</v>
      </c>
      <c r="DW45" s="37">
        <f t="shared" si="20"/>
        <v>580</v>
      </c>
      <c r="DX45" s="189">
        <v>21.83</v>
      </c>
      <c r="DY45" s="80">
        <f>+DV45*'PRECIOS SEGUN ADJ. (FRONTERIZO)'!$B$23*'PRECIOS SEGUN ADJ. (FRONTERIZO)'!$C$23</f>
        <v>12661.399999999998</v>
      </c>
      <c r="DZ45" s="80" t="e" vm="1">
        <f>+[4]!NumLetras(DY45,"PESO","PESOS DOMINICANOS","$EE $m CON #d/100 CENTAVOS")</f>
        <v>#VALUE!</v>
      </c>
      <c r="EA45" s="80">
        <f t="shared" si="36"/>
        <v>2279.0500000000002</v>
      </c>
      <c r="EB45" s="37">
        <v>33</v>
      </c>
      <c r="EC45" s="37">
        <f t="shared" si="21"/>
        <v>660</v>
      </c>
      <c r="ED45" s="189">
        <v>33</v>
      </c>
      <c r="EE45" s="80">
        <f>+EB45*'PRECIOS SEGUN ADJ. (FRONTERIZO)'!$B$24*'PRECIOS SEGUN ADJ. (FRONTERIZO)'!$C$24</f>
        <v>21780</v>
      </c>
      <c r="EF45" s="80" t="e" vm="1">
        <f>+[4]!NumLetras(EE45,"PESO","PESOS DOMINICANOS","$EE $m CON #d/100 CENTAVOS")</f>
        <v>#VALUE!</v>
      </c>
      <c r="EG45" s="37">
        <v>20</v>
      </c>
      <c r="EH45" s="37">
        <f t="shared" si="22"/>
        <v>400</v>
      </c>
      <c r="EI45" s="189">
        <v>15.789999999999997</v>
      </c>
      <c r="EJ45" s="80">
        <f>+EG45*'PRECIOS SEGUN ADJ. (FRONTERIZO)'!$B$25*'PRECIOS SEGUN ADJ. (FRONTERIZO)'!$C$25</f>
        <v>6315.9999999999991</v>
      </c>
      <c r="EK45" s="80" t="e" vm="1">
        <f>+[4]!NumLetras(EJ45,"PESO","PESOS DOMINICANOS","$EE $m CON #d/100 CENTAVOS")</f>
        <v>#VALUE!</v>
      </c>
      <c r="EL45" s="37">
        <v>20</v>
      </c>
      <c r="EM45" s="37">
        <f t="shared" si="23"/>
        <v>400</v>
      </c>
      <c r="EN45" s="189">
        <v>31.5</v>
      </c>
      <c r="EO45" s="80">
        <f>+EL45*'PRECIOS SEGUN ADJ. (FRONTERIZO)'!$B$26*'PRECIOS SEGUN ADJ. (FRONTERIZO)'!$C$26</f>
        <v>12600</v>
      </c>
      <c r="EP45" s="80" t="e" vm="1">
        <f>+[4]!NumLetras(EO45,"PESO","PESOS DOMINICANOS","$EE $m CON #d/100 CENTAVOS")</f>
        <v>#VALUE!</v>
      </c>
      <c r="EQ45" s="80">
        <f t="shared" si="41"/>
        <v>1885715.2</v>
      </c>
      <c r="ER45" s="80" t="e" vm="1">
        <f>+[4]!NumLetras(EQ45,"PESO","PESOS DOMINICANOS","$EE $m CON #d/100 CENTAVOS")</f>
        <v>#VALUE!</v>
      </c>
      <c r="ES45" s="80">
        <f t="shared" si="42"/>
        <v>171375.25999999998</v>
      </c>
      <c r="ET45" s="80" t="e" vm="1">
        <f>+[4]!NumLetras(ES45,"PESO","PESOS DOMINICANOS","$EE $m CON #d/100 CENTAVOS")</f>
        <v>#VALUE!</v>
      </c>
      <c r="EU45" s="80">
        <f t="shared" si="37"/>
        <v>1714339.94</v>
      </c>
      <c r="EV45" s="80" t="e" vm="1">
        <f>+[4]!NumLetras(EU45,"PESO","PESOS DOMINICANOS","$EE $m CON #d/100 CENTAVOS")</f>
        <v>#VALUE!</v>
      </c>
      <c r="EW45" s="80">
        <f t="shared" si="38"/>
        <v>377143.03999999998</v>
      </c>
      <c r="EX45" s="80" t="e" vm="1">
        <f>+[4]!NumLetras(EW45,"PESO","PESOS DOMINICANOS","$EE $m CON #d/100 CENTAVOS")</f>
        <v>#VALUE!</v>
      </c>
      <c r="EY45" s="80">
        <f t="shared" si="39"/>
        <v>18857.150000000001</v>
      </c>
      <c r="EZ45" s="80" t="e" vm="1">
        <f>+[4]!NumLetras(EY45,"PESO","PESOS DOMINICANOS","$EE $m CON #d/100 CENTAVOS")</f>
        <v>#VALUE!</v>
      </c>
      <c r="FA45" s="80"/>
      <c r="FB45" s="80">
        <f t="shared" si="40"/>
        <v>1508572.1599999999</v>
      </c>
      <c r="FC45" s="80" t="e" vm="1">
        <f>+[4]!NumLetras(FB45,"PESO","PESOS DOMINICANOS","$EE $m CON #d/100 CENTAVOS")</f>
        <v>#VALUE!</v>
      </c>
      <c r="FD45" s="37" t="str">
        <f>+VLOOKUP(D45,'FRONTERIZO XENIA'!F:G,2,0)</f>
        <v>F-30</v>
      </c>
    </row>
    <row r="46" spans="1:160">
      <c r="A46" s="37">
        <v>45</v>
      </c>
      <c r="B46" s="37">
        <v>45</v>
      </c>
      <c r="C46" s="26" t="s">
        <v>566</v>
      </c>
      <c r="D46" s="37">
        <v>1200005732</v>
      </c>
      <c r="E46" s="37" t="str">
        <f>+VLOOKUP(D46,'INFORMACION DE PROVEEDORES'!C:I,2,0)</f>
        <v>012-0000573-2</v>
      </c>
      <c r="F46" s="26" t="str">
        <f>+VLOOKUP(D46,'INFORMACION DE PROVEEDORES'!C:J,4,0)</f>
        <v>FRANCISCA MARTINEZ MONTERO DE QUEZADA</v>
      </c>
      <c r="G46" s="37" t="str">
        <f>+VLOOKUP(D46,'INFORMACION DE PROVEEDORES'!C:K,5,0)</f>
        <v>012-0000573-2</v>
      </c>
      <c r="H46" s="26" t="str">
        <f>+VLOOKUP(D46,'INFORMACION DE PROVEEDORES'!C:L,7,0)</f>
        <v>ORLANDO MARTINEZ NUMERO 34</v>
      </c>
      <c r="I46" s="37" t="str">
        <f>+VLOOKUP(D46,'INFORMACION DE PROVEEDORES'!C:M,3,0)</f>
        <v xml:space="preserve"> FÍSICA</v>
      </c>
      <c r="J46" s="37">
        <v>11</v>
      </c>
      <c r="K46" s="37">
        <v>238</v>
      </c>
      <c r="L46" s="37">
        <v>67</v>
      </c>
      <c r="M46" s="37">
        <f t="shared" si="26"/>
        <v>1340</v>
      </c>
      <c r="N46" s="189">
        <v>69.81</v>
      </c>
      <c r="O46" s="80">
        <f>+L46*'PRECIOS SEGUN ADJ. (FRONTERIZO)'!$B$2*'PRECIOS SEGUN ADJ. (FRONTERIZO)'!$C$2</f>
        <v>93545.400000000009</v>
      </c>
      <c r="P46" s="80" t="e" vm="1">
        <f>+[4]!NumLetras(O46,"PESO","PESOS DOMINICANOS","$EE $m CON #d/100 CENTAVOS")</f>
        <v>#VALUE!</v>
      </c>
      <c r="Q46" s="80">
        <f t="shared" si="27"/>
        <v>14967.26</v>
      </c>
      <c r="R46" s="37">
        <v>22</v>
      </c>
      <c r="S46" s="37">
        <f t="shared" si="0"/>
        <v>440</v>
      </c>
      <c r="T46" s="189">
        <v>31.5</v>
      </c>
      <c r="U46" s="80">
        <f>+R46*'PRECIOS SEGUN ADJ. (FRONTERIZO)'!$B$3*'PRECIOS SEGUN ADJ. (FRONTERIZO)'!$C$3</f>
        <v>13860</v>
      </c>
      <c r="V46" s="80" t="e" vm="1">
        <f>+[4]!NumLetras(U46,"PESO","PESOS DOMINICANOS","$EE $m CON #d/100 CENTAVOS")</f>
        <v>#VALUE!</v>
      </c>
      <c r="W46" s="37">
        <v>102</v>
      </c>
      <c r="X46" s="37">
        <f t="shared" si="1"/>
        <v>2040</v>
      </c>
      <c r="Y46" s="189">
        <v>25.2</v>
      </c>
      <c r="Z46" s="80">
        <f>+W46*'PRECIOS SEGUN ADJ. (FRONTERIZO)'!$B$4*'PRECIOS SEGUN ADJ. (FRONTERIZO)'!$C$4</f>
        <v>51408</v>
      </c>
      <c r="AA46" s="80" t="e" vm="1">
        <f>+[4]!NumLetras(Z46,"PESO","PESOS DOMINICANOS","$EE $m CON #d/100 CENTAVOS")</f>
        <v>#VALUE!</v>
      </c>
      <c r="AB46" s="37">
        <v>99</v>
      </c>
      <c r="AC46" s="37">
        <f t="shared" si="2"/>
        <v>1980</v>
      </c>
      <c r="AD46" s="189">
        <v>87.91</v>
      </c>
      <c r="AE46" s="80">
        <f>+AB46*'PRECIOS SEGUN ADJ. (FRONTERIZO)'!$B$5*'PRECIOS SEGUN ADJ. (FRONTERIZO)'!$C$5</f>
        <v>174061.8</v>
      </c>
      <c r="AF46" s="80" t="e" vm="1">
        <f>+[4]!NumLetras(AE46,"PESO","PESOS DOMINICANOS","$EE $m CON #d/100 CENTAVOS")</f>
        <v>#VALUE!</v>
      </c>
      <c r="AG46" s="80">
        <f t="shared" si="28"/>
        <v>31331.119999999999</v>
      </c>
      <c r="AH46" s="37">
        <v>55</v>
      </c>
      <c r="AI46" s="37">
        <f t="shared" si="3"/>
        <v>1100</v>
      </c>
      <c r="AJ46" s="189">
        <v>53.95000000000001</v>
      </c>
      <c r="AK46" s="80">
        <f>+AH46*'PRECIOS SEGUN ADJ. (FRONTERIZO)'!$B$6*'PRECIOS SEGUN ADJ. (FRONTERIZO)'!$C$6</f>
        <v>59345</v>
      </c>
      <c r="AL46" s="80" t="e" vm="1">
        <f>+[4]!NumLetras(AK46,"PESO","PESOS DOMINICANOS","$EE $m CON #d/100 CENTAVOS")</f>
        <v>#VALUE!</v>
      </c>
      <c r="AM46" s="37">
        <v>8</v>
      </c>
      <c r="AN46" s="37">
        <f t="shared" si="4"/>
        <v>160</v>
      </c>
      <c r="AO46" s="189">
        <v>25.04</v>
      </c>
      <c r="AP46" s="80">
        <f>+AM46*'PRECIOS SEGUN ADJ. (FRONTERIZO)'!$B$7*'PRECIOS SEGUN ADJ. (FRONTERIZO)'!$C$7</f>
        <v>4006.3999999999996</v>
      </c>
      <c r="AQ46" s="80" t="e" vm="1">
        <f>+[4]!NumLetras(AP46,"PESO","PESOS DOMINICANOS","$EE $m CON #d/100 CENTAVOS")</f>
        <v>#VALUE!</v>
      </c>
      <c r="AR46" s="80">
        <f t="shared" si="29"/>
        <v>641.02</v>
      </c>
      <c r="AS46" s="37">
        <v>33</v>
      </c>
      <c r="AT46" s="37">
        <f t="shared" si="5"/>
        <v>660</v>
      </c>
      <c r="AU46" s="189">
        <v>290.85000000000002</v>
      </c>
      <c r="AV46" s="80">
        <f>+AS46*'PRECIOS SEGUN ADJ. (FRONTERIZO)'!$B$8*'PRECIOS SEGUN ADJ. (FRONTERIZO)'!$C$8</f>
        <v>191961.00000000003</v>
      </c>
      <c r="AW46" s="80" t="e" vm="1">
        <f>+[4]!NumLetras(AV46,"PESO","PESOS DOMINICANOS","$EE $m CON #d/100 CENTAVOS")</f>
        <v>#VALUE!</v>
      </c>
      <c r="AX46" s="80">
        <f t="shared" si="30"/>
        <v>34552.980000000003</v>
      </c>
      <c r="AY46" s="37">
        <v>9</v>
      </c>
      <c r="AZ46" s="37">
        <f t="shared" si="6"/>
        <v>180</v>
      </c>
      <c r="BA46" s="189">
        <v>18.899999999999999</v>
      </c>
      <c r="BB46" s="80">
        <f>+AY46*'PRECIOS SEGUN ADJ. (FRONTERIZO)'!$B$9*'PRECIOS SEGUN ADJ. (FRONTERIZO)'!$C$9</f>
        <v>3402</v>
      </c>
      <c r="BC46" s="80" t="e" vm="1">
        <f>+[4]!NumLetras(BB46,"PESO","PESOS DOMINICANOS","$EE $m CON #d/100 CENTAVOS")</f>
        <v>#VALUE!</v>
      </c>
      <c r="BD46" s="37">
        <v>5</v>
      </c>
      <c r="BE46" s="37">
        <f t="shared" si="7"/>
        <v>100</v>
      </c>
      <c r="BF46" s="189">
        <v>140.38</v>
      </c>
      <c r="BG46" s="80">
        <f>+BD46*'PRECIOS SEGUN ADJ. (FRONTERIZO)'!$B$10*'PRECIOS SEGUN ADJ. (FRONTERIZO)'!$C$10</f>
        <v>14038</v>
      </c>
      <c r="BH46" s="80" t="e" vm="1">
        <f>+[4]!NumLetras(BG46,"PESO","PESOS DOMINICANOS","$EE $m CON #d/100 CENTAVOS")</f>
        <v>#VALUE!</v>
      </c>
      <c r="BI46" s="80">
        <f t="shared" si="31"/>
        <v>2526.84</v>
      </c>
      <c r="BJ46" s="37">
        <v>37</v>
      </c>
      <c r="BK46" s="37">
        <f t="shared" si="8"/>
        <v>740</v>
      </c>
      <c r="BL46" s="189">
        <v>31.459999999999997</v>
      </c>
      <c r="BM46" s="80">
        <f>+BJ46*'PRECIOS SEGUN ADJ. (FRONTERIZO)'!$B$11*'PRECIOS SEGUN ADJ. (FRONTERIZO)'!$C$11</f>
        <v>23280.400000000001</v>
      </c>
      <c r="BN46" s="80" t="e" vm="1">
        <f>+[4]!NumLetras(BM46,"PESO","PESOS DOMINICANOS","$EE $m CON #d/100 CENTAVOS")</f>
        <v>#VALUE!</v>
      </c>
      <c r="BO46" s="37">
        <v>29</v>
      </c>
      <c r="BP46" s="37">
        <f t="shared" si="9"/>
        <v>580</v>
      </c>
      <c r="BQ46" s="189">
        <v>65</v>
      </c>
      <c r="BR46" s="80">
        <f>+BO46*'PRECIOS SEGUN ADJ. (FRONTERIZO)'!$B$12*'PRECIOS SEGUN ADJ. (FRONTERIZO)'!$C$12</f>
        <v>37700</v>
      </c>
      <c r="BS46" s="80" t="e" vm="1">
        <f>+[4]!NumLetras(BR46,"PESO","PESOS DOMINICANOS","$EE $m CON #d/100 CENTAVOS")</f>
        <v>#VALUE!</v>
      </c>
      <c r="BT46" s="37">
        <v>930</v>
      </c>
      <c r="BU46" s="37">
        <f t="shared" si="10"/>
        <v>18600</v>
      </c>
      <c r="BV46" s="189">
        <v>5.5</v>
      </c>
      <c r="BW46" s="80">
        <f>+BT46*'PRECIOS SEGUN ADJ. (FRONTERIZO)'!$B$13*'PRECIOS SEGUN ADJ. (FRONTERIZO)'!$C$13</f>
        <v>102300</v>
      </c>
      <c r="BX46" s="80" t="e" vm="1">
        <f>+[4]!NumLetras(BW46,"PESO","PESOS DOMINICANOS","$EE $m CON #d/100 CENTAVOS")</f>
        <v>#VALUE!</v>
      </c>
      <c r="BY46" s="37">
        <v>290</v>
      </c>
      <c r="BZ46" s="37">
        <f t="shared" si="11"/>
        <v>5800</v>
      </c>
      <c r="CA46" s="189">
        <v>7.15</v>
      </c>
      <c r="CB46" s="80">
        <f>+BY46*'PRECIOS SEGUN ADJ. (FRONTERIZO)'!$B$14*'PRECIOS SEGUN ADJ. (FRONTERIZO)'!$C$14</f>
        <v>41470</v>
      </c>
      <c r="CC46" s="80" t="e" vm="1">
        <f>+[4]!NumLetras(CB46,"PESO","PESOS DOMINICANOS","$EE $m CON #d/100 CENTAVOS")</f>
        <v>#VALUE!</v>
      </c>
      <c r="CD46" s="37">
        <v>580</v>
      </c>
      <c r="CE46" s="37">
        <f t="shared" si="12"/>
        <v>11600</v>
      </c>
      <c r="CF46" s="189">
        <v>6.8400000000000007</v>
      </c>
      <c r="CG46" s="80">
        <f>+CD46*'PRECIOS SEGUN ADJ. (FRONTERIZO)'!$B$15*'PRECIOS SEGUN ADJ. (FRONTERIZO)'!$C$15</f>
        <v>79344</v>
      </c>
      <c r="CH46" s="80" t="e" vm="1">
        <f>+[4]!NumLetras(CG46,"PESO","PESOS DOMINICANOS","$EE $m CON #d/100 CENTAVOS")</f>
        <v>#VALUE!</v>
      </c>
      <c r="CI46" s="37">
        <v>45</v>
      </c>
      <c r="CJ46" s="37">
        <f t="shared" si="13"/>
        <v>900</v>
      </c>
      <c r="CK46" s="189">
        <v>60</v>
      </c>
      <c r="CL46" s="80">
        <f>+CI46*'PRECIOS SEGUN ADJ. (FRONTERIZO)'!$B$16*'PRECIOS SEGUN ADJ. (FRONTERIZO)'!$C$16</f>
        <v>54000</v>
      </c>
      <c r="CM46" s="80" t="e" vm="1">
        <f>+[4]!NumLetras(CL46,"PESO","PESOS DOMINICANOS","$EE $m CON #d/100 CENTAVOS")</f>
        <v>#VALUE!</v>
      </c>
      <c r="CN46" s="80">
        <f t="shared" si="32"/>
        <v>9720</v>
      </c>
      <c r="CO46" s="37">
        <v>21</v>
      </c>
      <c r="CP46" s="37">
        <f t="shared" si="14"/>
        <v>420</v>
      </c>
      <c r="CQ46" s="189">
        <v>55.649999999999991</v>
      </c>
      <c r="CR46" s="80">
        <f>+CO46*'PRECIOS SEGUN ADJ. (FRONTERIZO)'!$B$17*'PRECIOS SEGUN ADJ. (FRONTERIZO)'!$C$17</f>
        <v>23372.999999999996</v>
      </c>
      <c r="CS46" s="80" t="e" vm="1">
        <f>+[4]!NumLetras(CR46,"PESO","PESOS DOMINICANOS","$EE $m CON #d/100 CENTAVOS")</f>
        <v>#VALUE!</v>
      </c>
      <c r="CT46" s="80">
        <f t="shared" si="33"/>
        <v>4207.1400000000003</v>
      </c>
      <c r="CU46" s="37">
        <v>662</v>
      </c>
      <c r="CV46" s="37">
        <f t="shared" si="15"/>
        <v>13240</v>
      </c>
      <c r="CW46" s="189">
        <v>6.6</v>
      </c>
      <c r="CX46" s="80">
        <f>+CU46*'PRECIOS SEGUN ADJ. (FRONTERIZO)'!$B$18*'PRECIOS SEGUN ADJ. (FRONTERIZO)'!$C$18</f>
        <v>87384</v>
      </c>
      <c r="CY46" s="80" t="e" vm="1">
        <f>+[4]!NumLetras(CX46,"PESO","PESOS DOMINICANOS","$EE $m CON #d/100 CENTAVOS")</f>
        <v>#VALUE!</v>
      </c>
      <c r="CZ46" s="37">
        <v>26</v>
      </c>
      <c r="DA46" s="37">
        <f t="shared" si="16"/>
        <v>520</v>
      </c>
      <c r="DB46" s="189">
        <v>65.75</v>
      </c>
      <c r="DC46" s="80">
        <f>+CZ46*'PRECIOS SEGUN ADJ. (FRONTERIZO)'!$B$19*'PRECIOS SEGUN ADJ. (FRONTERIZO)'!$C$19</f>
        <v>34190</v>
      </c>
      <c r="DD46" s="80" t="e" vm="1">
        <f>+[4]!NumLetras(DC46,"PESO","PESOS DOMINICANOS","$EE $m CON #d/100 CENTAVOS")</f>
        <v>#VALUE!</v>
      </c>
      <c r="DE46" s="80">
        <f t="shared" si="34"/>
        <v>6154.2</v>
      </c>
      <c r="DF46" s="37">
        <v>8</v>
      </c>
      <c r="DG46" s="37">
        <f t="shared" si="17"/>
        <v>160</v>
      </c>
      <c r="DH46" s="189">
        <v>82.59999999999998</v>
      </c>
      <c r="DI46" s="80">
        <f>+DF46*'PRECIOS SEGUN ADJ. (FRONTERIZO)'!$B$20*'PRECIOS SEGUN ADJ. (FRONTERIZO)'!$C$20</f>
        <v>13216</v>
      </c>
      <c r="DJ46" s="80" t="e" vm="1">
        <f>+[4]!NumLetras(DI46,"PESO","PESOS DOMINICANOS","$EE $m CON #d/100 CENTAVOS")</f>
        <v>#VALUE!</v>
      </c>
      <c r="DK46" s="80">
        <f t="shared" si="35"/>
        <v>2378.88</v>
      </c>
      <c r="DL46" s="37">
        <v>580</v>
      </c>
      <c r="DM46" s="37">
        <f t="shared" si="18"/>
        <v>11600</v>
      </c>
      <c r="DN46" s="189">
        <v>22</v>
      </c>
      <c r="DO46" s="80">
        <f>+DL46*'PRECIOS SEGUN ADJ. (FRONTERIZO)'!$B$21*'PRECIOS SEGUN ADJ. (FRONTERIZO)'!$C$21</f>
        <v>255200</v>
      </c>
      <c r="DP46" s="80" t="e" vm="1">
        <f>+[4]!NumLetras(DO46,"PESO","PESOS DOMINICANOS","$EE $m CON #d/100 CENTAVOS")</f>
        <v>#VALUE!</v>
      </c>
      <c r="DQ46" s="37">
        <v>60</v>
      </c>
      <c r="DR46" s="37">
        <f t="shared" si="19"/>
        <v>1200</v>
      </c>
      <c r="DS46" s="189">
        <v>80.849999999999994</v>
      </c>
      <c r="DT46" s="80">
        <f>+DQ46*'PRECIOS SEGUN ADJ. (FRONTERIZO)'!$B$22*'PRECIOS SEGUN ADJ. (FRONTERIZO)'!$C$22</f>
        <v>97020</v>
      </c>
      <c r="DU46" s="80" t="e" vm="1">
        <f>+[4]!NumLetras(DT46,"PESO","PESOS DOMINICANOS","$EE $m CON #d/100 CENTAVOS")</f>
        <v>#VALUE!</v>
      </c>
      <c r="DV46" s="37">
        <v>29</v>
      </c>
      <c r="DW46" s="37">
        <f t="shared" si="20"/>
        <v>580</v>
      </c>
      <c r="DX46" s="189">
        <v>21.83</v>
      </c>
      <c r="DY46" s="80">
        <f>+DV46*'PRECIOS SEGUN ADJ. (FRONTERIZO)'!$B$23*'PRECIOS SEGUN ADJ. (FRONTERIZO)'!$C$23</f>
        <v>12661.399999999998</v>
      </c>
      <c r="DZ46" s="80" t="e" vm="1">
        <f>+[4]!NumLetras(DY46,"PESO","PESOS DOMINICANOS","$EE $m CON #d/100 CENTAVOS")</f>
        <v>#VALUE!</v>
      </c>
      <c r="EA46" s="80">
        <f t="shared" si="36"/>
        <v>2279.0500000000002</v>
      </c>
      <c r="EB46" s="37">
        <v>60</v>
      </c>
      <c r="EC46" s="37">
        <f t="shared" si="21"/>
        <v>1200</v>
      </c>
      <c r="ED46" s="189">
        <v>33</v>
      </c>
      <c r="EE46" s="80">
        <f>+EB46*'PRECIOS SEGUN ADJ. (FRONTERIZO)'!$B$24*'PRECIOS SEGUN ADJ. (FRONTERIZO)'!$C$24</f>
        <v>39600</v>
      </c>
      <c r="EF46" s="80" t="e" vm="1">
        <f>+[4]!NumLetras(EE46,"PESO","PESOS DOMINICANOS","$EE $m CON #d/100 CENTAVOS")</f>
        <v>#VALUE!</v>
      </c>
      <c r="EG46" s="37">
        <v>9</v>
      </c>
      <c r="EH46" s="37">
        <f t="shared" si="22"/>
        <v>180</v>
      </c>
      <c r="EI46" s="189">
        <v>15.789999999999997</v>
      </c>
      <c r="EJ46" s="80">
        <f>+EG46*'PRECIOS SEGUN ADJ. (FRONTERIZO)'!$B$25*'PRECIOS SEGUN ADJ. (FRONTERIZO)'!$C$25</f>
        <v>2842.2</v>
      </c>
      <c r="EK46" s="80" t="e" vm="1">
        <f>+[4]!NumLetras(EJ46,"PESO","PESOS DOMINICANOS","$EE $m CON #d/100 CENTAVOS")</f>
        <v>#VALUE!</v>
      </c>
      <c r="EL46" s="37">
        <v>9</v>
      </c>
      <c r="EM46" s="37">
        <f t="shared" si="23"/>
        <v>180</v>
      </c>
      <c r="EN46" s="189">
        <v>31.5</v>
      </c>
      <c r="EO46" s="80">
        <f>+EL46*'PRECIOS SEGUN ADJ. (FRONTERIZO)'!$B$26*'PRECIOS SEGUN ADJ. (FRONTERIZO)'!$C$26</f>
        <v>5670</v>
      </c>
      <c r="EP46" s="80" t="e" vm="1">
        <f>+[4]!NumLetras(EO46,"PESO","PESOS DOMINICANOS","$EE $m CON #d/100 CENTAVOS")</f>
        <v>#VALUE!</v>
      </c>
      <c r="EQ46" s="80">
        <f t="shared" si="41"/>
        <v>1514878.5999999999</v>
      </c>
      <c r="ER46" s="80" t="e" vm="1">
        <f>+[4]!NumLetras(EQ46,"PESO","PESOS DOMINICANOS","$EE $m CON #d/100 CENTAVOS")</f>
        <v>#VALUE!</v>
      </c>
      <c r="ES46" s="80">
        <f t="shared" si="42"/>
        <v>108758.49</v>
      </c>
      <c r="ET46" s="80" t="e" vm="1">
        <f>+[4]!NumLetras(ES46,"PESO","PESOS DOMINICANOS","$EE $m CON #d/100 CENTAVOS")</f>
        <v>#VALUE!</v>
      </c>
      <c r="EU46" s="80">
        <f t="shared" si="37"/>
        <v>1406120.1099999999</v>
      </c>
      <c r="EV46" s="80" t="e" vm="1">
        <f>+[4]!NumLetras(EU46,"PESO","PESOS DOMINICANOS","$EE $m CON #d/100 CENTAVOS")</f>
        <v>#VALUE!</v>
      </c>
      <c r="EW46" s="80">
        <f t="shared" si="38"/>
        <v>302975.71999999997</v>
      </c>
      <c r="EX46" s="80" t="e" vm="1">
        <f>+[4]!NumLetras(EW46,"PESO","PESOS DOMINICANOS","$EE $m CON #d/100 CENTAVOS")</f>
        <v>#VALUE!</v>
      </c>
      <c r="EY46" s="80">
        <f t="shared" si="39"/>
        <v>15148.79</v>
      </c>
      <c r="EZ46" s="80" t="e" vm="1">
        <f>+[4]!NumLetras(EY46,"PESO","PESOS DOMINICANOS","$EE $m CON #d/100 CENTAVOS")</f>
        <v>#VALUE!</v>
      </c>
      <c r="FA46" s="80"/>
      <c r="FB46" s="80">
        <f t="shared" si="40"/>
        <v>1211902.8799999999</v>
      </c>
      <c r="FC46" s="80" t="e" vm="1">
        <f>+[4]!NumLetras(FB46,"PESO","PESOS DOMINICANOS","$EE $m CON #d/100 CENTAVOS")</f>
        <v>#VALUE!</v>
      </c>
      <c r="FD46" s="37" t="str">
        <f>+VLOOKUP(D46,'FRONTERIZO XENIA'!F:G,2,0)</f>
        <v>F-11</v>
      </c>
    </row>
    <row r="47" spans="1:160">
      <c r="A47" s="37">
        <v>46</v>
      </c>
      <c r="B47" s="37">
        <v>46</v>
      </c>
      <c r="C47" s="26" t="s">
        <v>2227</v>
      </c>
      <c r="D47" s="37">
        <v>132079418</v>
      </c>
      <c r="E47" s="37">
        <f>+VLOOKUP(D47,'INFORMACION DE PROVEEDORES'!C:I,2,0)</f>
        <v>132079418</v>
      </c>
      <c r="F47" s="26" t="str">
        <f>+VLOOKUP(D47,'INFORMACION DE PROVEEDORES'!C:J,4,0)</f>
        <v xml:space="preserve">MARIA CELESTE LEBRON COLON </v>
      </c>
      <c r="G47" s="37" t="str">
        <f>+VLOOKUP(D47,'INFORMACION DE PROVEEDORES'!C:K,5,0)</f>
        <v>402-2475194-7</v>
      </c>
      <c r="H47" s="26" t="str">
        <f>+VLOOKUP(D47,'INFORMACION DE PROVEEDORES'!C:L,7,0)</f>
        <v>CALLE DOCTOR ANTONIO MENDEZ NO. 54, EL NACO BARAHONA</v>
      </c>
      <c r="I47" s="37" t="str">
        <f>+VLOOKUP(D47,'INFORMACION DE PROVEEDORES'!C:M,3,0)</f>
        <v xml:space="preserve"> JURÍDICA</v>
      </c>
      <c r="J47" s="37">
        <v>5</v>
      </c>
      <c r="K47" s="37">
        <v>253</v>
      </c>
      <c r="L47" s="37">
        <v>63</v>
      </c>
      <c r="M47" s="37">
        <f t="shared" si="26"/>
        <v>1260</v>
      </c>
      <c r="N47" s="189">
        <v>69.81</v>
      </c>
      <c r="O47" s="80">
        <f>+L47*'PRECIOS SEGUN ADJ. (FRONTERIZO)'!$B$2*'PRECIOS SEGUN ADJ. (FRONTERIZO)'!$C$2</f>
        <v>87960.599999999991</v>
      </c>
      <c r="P47" s="80" t="e" vm="1">
        <f>+[4]!NumLetras(O47,"PESO","PESOS DOMINICANOS","$EE $m CON #d/100 CENTAVOS")</f>
        <v>#VALUE!</v>
      </c>
      <c r="Q47" s="80">
        <f t="shared" si="27"/>
        <v>14073.7</v>
      </c>
      <c r="R47" s="37">
        <v>19</v>
      </c>
      <c r="S47" s="37">
        <f t="shared" si="0"/>
        <v>380</v>
      </c>
      <c r="T47" s="189">
        <v>31.5</v>
      </c>
      <c r="U47" s="80">
        <f>+R47*'PRECIOS SEGUN ADJ. (FRONTERIZO)'!$B$3*'PRECIOS SEGUN ADJ. (FRONTERIZO)'!$C$3</f>
        <v>11970</v>
      </c>
      <c r="V47" s="80" t="e" vm="1">
        <f>+[4]!NumLetras(U47,"PESO","PESOS DOMINICANOS","$EE $m CON #d/100 CENTAVOS")</f>
        <v>#VALUE!</v>
      </c>
      <c r="W47" s="37">
        <v>76</v>
      </c>
      <c r="X47" s="37">
        <f t="shared" si="1"/>
        <v>1520</v>
      </c>
      <c r="Y47" s="189">
        <v>25.2</v>
      </c>
      <c r="Z47" s="80">
        <f>+W47*'PRECIOS SEGUN ADJ. (FRONTERIZO)'!$B$4*'PRECIOS SEGUN ADJ. (FRONTERIZO)'!$C$4</f>
        <v>38304</v>
      </c>
      <c r="AA47" s="80" t="e" vm="1">
        <f>+[4]!NumLetras(Z47,"PESO","PESOS DOMINICANOS","$EE $m CON #d/100 CENTAVOS")</f>
        <v>#VALUE!</v>
      </c>
      <c r="AB47" s="37">
        <v>92</v>
      </c>
      <c r="AC47" s="37">
        <f t="shared" si="2"/>
        <v>1840</v>
      </c>
      <c r="AD47" s="189">
        <v>87.91</v>
      </c>
      <c r="AE47" s="80">
        <f>+AB47*'PRECIOS SEGUN ADJ. (FRONTERIZO)'!$B$5*'PRECIOS SEGUN ADJ. (FRONTERIZO)'!$C$5</f>
        <v>161754.4</v>
      </c>
      <c r="AF47" s="80" t="e" vm="1">
        <f>+[4]!NumLetras(AE47,"PESO","PESOS DOMINICANOS","$EE $m CON #d/100 CENTAVOS")</f>
        <v>#VALUE!</v>
      </c>
      <c r="AG47" s="80">
        <f t="shared" si="28"/>
        <v>29115.79</v>
      </c>
      <c r="AH47" s="37">
        <v>69</v>
      </c>
      <c r="AI47" s="37">
        <f t="shared" si="3"/>
        <v>1380</v>
      </c>
      <c r="AJ47" s="189">
        <v>53.95000000000001</v>
      </c>
      <c r="AK47" s="80">
        <f>+AH47*'PRECIOS SEGUN ADJ. (FRONTERIZO)'!$B$6*'PRECIOS SEGUN ADJ. (FRONTERIZO)'!$C$6</f>
        <v>74451</v>
      </c>
      <c r="AL47" s="80" t="e" vm="1">
        <f>+[4]!NumLetras(AK47,"PESO","PESOS DOMINICANOS","$EE $m CON #d/100 CENTAVOS")</f>
        <v>#VALUE!</v>
      </c>
      <c r="AM47" s="37">
        <v>11</v>
      </c>
      <c r="AN47" s="37">
        <f t="shared" si="4"/>
        <v>220</v>
      </c>
      <c r="AO47" s="189">
        <v>25.04</v>
      </c>
      <c r="AP47" s="80">
        <f>+AM47*'PRECIOS SEGUN ADJ. (FRONTERIZO)'!$B$7*'PRECIOS SEGUN ADJ. (FRONTERIZO)'!$C$7</f>
        <v>5508.8</v>
      </c>
      <c r="AQ47" s="80" t="e" vm="1">
        <f>+[4]!NumLetras(AP47,"PESO","PESOS DOMINICANOS","$EE $m CON #d/100 CENTAVOS")</f>
        <v>#VALUE!</v>
      </c>
      <c r="AR47" s="80">
        <f t="shared" si="29"/>
        <v>881.41</v>
      </c>
      <c r="AS47" s="37">
        <v>32</v>
      </c>
      <c r="AT47" s="37">
        <f t="shared" si="5"/>
        <v>640</v>
      </c>
      <c r="AU47" s="189">
        <v>290.85000000000002</v>
      </c>
      <c r="AV47" s="80">
        <f>+AS47*'PRECIOS SEGUN ADJ. (FRONTERIZO)'!$B$8*'PRECIOS SEGUN ADJ. (FRONTERIZO)'!$C$8</f>
        <v>186144</v>
      </c>
      <c r="AW47" s="80" t="e" vm="1">
        <f>+[4]!NumLetras(AV47,"PESO","PESOS DOMINICANOS","$EE $m CON #d/100 CENTAVOS")</f>
        <v>#VALUE!</v>
      </c>
      <c r="AX47" s="80">
        <f t="shared" si="30"/>
        <v>33505.919999999998</v>
      </c>
      <c r="AY47" s="37">
        <v>5</v>
      </c>
      <c r="AZ47" s="37">
        <f t="shared" si="6"/>
        <v>100</v>
      </c>
      <c r="BA47" s="189">
        <v>18.899999999999999</v>
      </c>
      <c r="BB47" s="80">
        <f>+AY47*'PRECIOS SEGUN ADJ. (FRONTERIZO)'!$B$9*'PRECIOS SEGUN ADJ. (FRONTERIZO)'!$C$9</f>
        <v>1890</v>
      </c>
      <c r="BC47" s="80" t="e" vm="1">
        <f>+[4]!NumLetras(BB47,"PESO","PESOS DOMINICANOS","$EE $m CON #d/100 CENTAVOS")</f>
        <v>#VALUE!</v>
      </c>
      <c r="BD47" s="37">
        <v>7</v>
      </c>
      <c r="BE47" s="37">
        <f t="shared" si="7"/>
        <v>140</v>
      </c>
      <c r="BF47" s="189">
        <v>140.38</v>
      </c>
      <c r="BG47" s="80">
        <f>+BD47*'PRECIOS SEGUN ADJ. (FRONTERIZO)'!$B$10*'PRECIOS SEGUN ADJ. (FRONTERIZO)'!$C$10</f>
        <v>19653.2</v>
      </c>
      <c r="BH47" s="80" t="e" vm="1">
        <f>+[4]!NumLetras(BG47,"PESO","PESOS DOMINICANOS","$EE $m CON #d/100 CENTAVOS")</f>
        <v>#VALUE!</v>
      </c>
      <c r="BI47" s="80">
        <f t="shared" si="31"/>
        <v>3537.58</v>
      </c>
      <c r="BJ47" s="37">
        <v>26</v>
      </c>
      <c r="BK47" s="37">
        <f t="shared" si="8"/>
        <v>520</v>
      </c>
      <c r="BL47" s="189">
        <v>31.459999999999997</v>
      </c>
      <c r="BM47" s="80">
        <f>+BJ47*'PRECIOS SEGUN ADJ. (FRONTERIZO)'!$B$11*'PRECIOS SEGUN ADJ. (FRONTERIZO)'!$C$11</f>
        <v>16359.2</v>
      </c>
      <c r="BN47" s="80" t="e" vm="1">
        <f>+[4]!NumLetras(BM47,"PESO","PESOS DOMINICANOS","$EE $m CON #d/100 CENTAVOS")</f>
        <v>#VALUE!</v>
      </c>
      <c r="BO47" s="37">
        <v>26</v>
      </c>
      <c r="BP47" s="37">
        <f t="shared" si="9"/>
        <v>520</v>
      </c>
      <c r="BQ47" s="189">
        <v>65</v>
      </c>
      <c r="BR47" s="80">
        <f>+BO47*'PRECIOS SEGUN ADJ. (FRONTERIZO)'!$B$12*'PRECIOS SEGUN ADJ. (FRONTERIZO)'!$C$12</f>
        <v>33800</v>
      </c>
      <c r="BS47" s="80" t="e" vm="1">
        <f>+[4]!NumLetras(BR47,"PESO","PESOS DOMINICANOS","$EE $m CON #d/100 CENTAVOS")</f>
        <v>#VALUE!</v>
      </c>
      <c r="BT47" s="37">
        <v>710</v>
      </c>
      <c r="BU47" s="37">
        <f t="shared" si="10"/>
        <v>14200</v>
      </c>
      <c r="BV47" s="189">
        <v>5.5</v>
      </c>
      <c r="BW47" s="80">
        <f>+BT47*'PRECIOS SEGUN ADJ. (FRONTERIZO)'!$B$13*'PRECIOS SEGUN ADJ. (FRONTERIZO)'!$C$13</f>
        <v>78100</v>
      </c>
      <c r="BX47" s="80" t="e" vm="1">
        <f>+[4]!NumLetras(BW47,"PESO","PESOS DOMINICANOS","$EE $m CON #d/100 CENTAVOS")</f>
        <v>#VALUE!</v>
      </c>
      <c r="BY47" s="37">
        <v>364</v>
      </c>
      <c r="BZ47" s="37">
        <f t="shared" si="11"/>
        <v>7280</v>
      </c>
      <c r="CA47" s="189">
        <v>7.15</v>
      </c>
      <c r="CB47" s="80">
        <f>+BY47*'PRECIOS SEGUN ADJ. (FRONTERIZO)'!$B$14*'PRECIOS SEGUN ADJ. (FRONTERIZO)'!$C$14</f>
        <v>52052</v>
      </c>
      <c r="CC47" s="80" t="e" vm="1">
        <f>+[4]!NumLetras(CB47,"PESO","PESOS DOMINICANOS","$EE $m CON #d/100 CENTAVOS")</f>
        <v>#VALUE!</v>
      </c>
      <c r="CD47" s="37">
        <v>728</v>
      </c>
      <c r="CE47" s="37">
        <f t="shared" si="12"/>
        <v>14560</v>
      </c>
      <c r="CF47" s="189">
        <v>6.8400000000000007</v>
      </c>
      <c r="CG47" s="80">
        <f>+CD47*'PRECIOS SEGUN ADJ. (FRONTERIZO)'!$B$15*'PRECIOS SEGUN ADJ. (FRONTERIZO)'!$C$15</f>
        <v>99590.399999999994</v>
      </c>
      <c r="CH47" s="80" t="e" vm="1">
        <f>+[4]!NumLetras(CG47,"PESO","PESOS DOMINICANOS","$EE $m CON #d/100 CENTAVOS")</f>
        <v>#VALUE!</v>
      </c>
      <c r="CI47" s="37">
        <v>32</v>
      </c>
      <c r="CJ47" s="37">
        <f t="shared" si="13"/>
        <v>640</v>
      </c>
      <c r="CK47" s="189">
        <v>60</v>
      </c>
      <c r="CL47" s="80">
        <f>+CI47*'PRECIOS SEGUN ADJ. (FRONTERIZO)'!$B$16*'PRECIOS SEGUN ADJ. (FRONTERIZO)'!$C$16</f>
        <v>38400</v>
      </c>
      <c r="CM47" s="80" t="e" vm="1">
        <f>+[4]!NumLetras(CL47,"PESO","PESOS DOMINICANOS","$EE $m CON #d/100 CENTAVOS")</f>
        <v>#VALUE!</v>
      </c>
      <c r="CN47" s="80">
        <f t="shared" si="32"/>
        <v>6912</v>
      </c>
      <c r="CO47" s="37">
        <v>15</v>
      </c>
      <c r="CP47" s="37">
        <f t="shared" si="14"/>
        <v>300</v>
      </c>
      <c r="CQ47" s="189">
        <v>55.649999999999991</v>
      </c>
      <c r="CR47" s="80">
        <f>+CO47*'PRECIOS SEGUN ADJ. (FRONTERIZO)'!$B$17*'PRECIOS SEGUN ADJ. (FRONTERIZO)'!$C$17</f>
        <v>16695</v>
      </c>
      <c r="CS47" s="80" t="e" vm="1">
        <f>+[4]!NumLetras(CR47,"PESO","PESOS DOMINICANOS","$EE $m CON #d/100 CENTAVOS")</f>
        <v>#VALUE!</v>
      </c>
      <c r="CT47" s="80">
        <f t="shared" si="33"/>
        <v>3005.1</v>
      </c>
      <c r="CU47" s="37">
        <v>648</v>
      </c>
      <c r="CV47" s="37">
        <f t="shared" si="15"/>
        <v>12960</v>
      </c>
      <c r="CW47" s="189">
        <v>6.6</v>
      </c>
      <c r="CX47" s="80">
        <f>+CU47*'PRECIOS SEGUN ADJ. (FRONTERIZO)'!$B$18*'PRECIOS SEGUN ADJ. (FRONTERIZO)'!$C$18</f>
        <v>85536</v>
      </c>
      <c r="CY47" s="80" t="e" vm="1">
        <f>+[4]!NumLetras(CX47,"PESO","PESOS DOMINICANOS","$EE $m CON #d/100 CENTAVOS")</f>
        <v>#VALUE!</v>
      </c>
      <c r="CZ47" s="37">
        <v>16</v>
      </c>
      <c r="DA47" s="37">
        <f t="shared" si="16"/>
        <v>320</v>
      </c>
      <c r="DB47" s="189">
        <v>65.75</v>
      </c>
      <c r="DC47" s="80">
        <f>+CZ47*'PRECIOS SEGUN ADJ. (FRONTERIZO)'!$B$19*'PRECIOS SEGUN ADJ. (FRONTERIZO)'!$C$19</f>
        <v>21040</v>
      </c>
      <c r="DD47" s="80" t="e" vm="1">
        <f>+[4]!NumLetras(DC47,"PESO","PESOS DOMINICANOS","$EE $m CON #d/100 CENTAVOS")</f>
        <v>#VALUE!</v>
      </c>
      <c r="DE47" s="80">
        <f t="shared" si="34"/>
        <v>3787.2</v>
      </c>
      <c r="DF47" s="37">
        <v>11</v>
      </c>
      <c r="DG47" s="37">
        <f t="shared" si="17"/>
        <v>220</v>
      </c>
      <c r="DH47" s="189">
        <v>82.59999999999998</v>
      </c>
      <c r="DI47" s="80">
        <f>+DF47*'PRECIOS SEGUN ADJ. (FRONTERIZO)'!$B$20*'PRECIOS SEGUN ADJ. (FRONTERIZO)'!$C$20</f>
        <v>18172</v>
      </c>
      <c r="DJ47" s="80" t="e" vm="1">
        <f>+[4]!NumLetras(DI47,"PESO","PESOS DOMINICANOS","$EE $m CON #d/100 CENTAVOS")</f>
        <v>#VALUE!</v>
      </c>
      <c r="DK47" s="80">
        <f t="shared" si="35"/>
        <v>3270.96</v>
      </c>
      <c r="DL47" s="37">
        <v>728</v>
      </c>
      <c r="DM47" s="37">
        <f t="shared" si="18"/>
        <v>14560</v>
      </c>
      <c r="DN47" s="189">
        <v>22</v>
      </c>
      <c r="DO47" s="80">
        <f>+DL47*'PRECIOS SEGUN ADJ. (FRONTERIZO)'!$B$21*'PRECIOS SEGUN ADJ. (FRONTERIZO)'!$C$21</f>
        <v>320320</v>
      </c>
      <c r="DP47" s="80" t="e" vm="1">
        <f>+[4]!NumLetras(DO47,"PESO","PESOS DOMINICANOS","$EE $m CON #d/100 CENTAVOS")</f>
        <v>#VALUE!</v>
      </c>
      <c r="DQ47" s="37">
        <v>58</v>
      </c>
      <c r="DR47" s="37">
        <f t="shared" si="19"/>
        <v>1160</v>
      </c>
      <c r="DS47" s="189">
        <v>80.849999999999994</v>
      </c>
      <c r="DT47" s="80">
        <f>+DQ47*'PRECIOS SEGUN ADJ. (FRONTERIZO)'!$B$22*'PRECIOS SEGUN ADJ. (FRONTERIZO)'!$C$22</f>
        <v>93785.999999999985</v>
      </c>
      <c r="DU47" s="80" t="e" vm="1">
        <f>+[4]!NumLetras(DT47,"PESO","PESOS DOMINICANOS","$EE $m CON #d/100 CENTAVOS")</f>
        <v>#VALUE!</v>
      </c>
      <c r="DV47" s="37">
        <v>27</v>
      </c>
      <c r="DW47" s="37">
        <f t="shared" si="20"/>
        <v>540</v>
      </c>
      <c r="DX47" s="189">
        <v>21.83</v>
      </c>
      <c r="DY47" s="80">
        <f>+DV47*'PRECIOS SEGUN ADJ. (FRONTERIZO)'!$B$23*'PRECIOS SEGUN ADJ. (FRONTERIZO)'!$C$23</f>
        <v>11788.199999999999</v>
      </c>
      <c r="DZ47" s="80" t="e" vm="1">
        <f>+[4]!NumLetras(DY47,"PESO","PESOS DOMINICANOS","$EE $m CON #d/100 CENTAVOS")</f>
        <v>#VALUE!</v>
      </c>
      <c r="EA47" s="80">
        <f t="shared" si="36"/>
        <v>2121.88</v>
      </c>
      <c r="EB47" s="37">
        <v>67</v>
      </c>
      <c r="EC47" s="37">
        <f t="shared" si="21"/>
        <v>1340</v>
      </c>
      <c r="ED47" s="189">
        <v>33</v>
      </c>
      <c r="EE47" s="80">
        <f>+EB47*'PRECIOS SEGUN ADJ. (FRONTERIZO)'!$B$24*'PRECIOS SEGUN ADJ. (FRONTERIZO)'!$C$24</f>
        <v>44220</v>
      </c>
      <c r="EF47" s="80" t="e" vm="1">
        <f>+[4]!NumLetras(EE47,"PESO","PESOS DOMINICANOS","$EE $m CON #d/100 CENTAVOS")</f>
        <v>#VALUE!</v>
      </c>
      <c r="EG47" s="37">
        <v>5</v>
      </c>
      <c r="EH47" s="37">
        <f t="shared" si="22"/>
        <v>100</v>
      </c>
      <c r="EI47" s="189">
        <v>15.789999999999997</v>
      </c>
      <c r="EJ47" s="80">
        <f>+EG47*'PRECIOS SEGUN ADJ. (FRONTERIZO)'!$B$25*'PRECIOS SEGUN ADJ. (FRONTERIZO)'!$C$25</f>
        <v>1578.9999999999998</v>
      </c>
      <c r="EK47" s="80" t="e" vm="1">
        <f>+[4]!NumLetras(EJ47,"PESO","PESOS DOMINICANOS","$EE $m CON #d/100 CENTAVOS")</f>
        <v>#VALUE!</v>
      </c>
      <c r="EL47" s="37">
        <v>5</v>
      </c>
      <c r="EM47" s="37">
        <f t="shared" si="23"/>
        <v>100</v>
      </c>
      <c r="EN47" s="189">
        <v>31.5</v>
      </c>
      <c r="EO47" s="80">
        <f>+EL47*'PRECIOS SEGUN ADJ. (FRONTERIZO)'!$B$26*'PRECIOS SEGUN ADJ. (FRONTERIZO)'!$C$26</f>
        <v>3150</v>
      </c>
      <c r="EP47" s="80" t="e" vm="1">
        <f>+[4]!NumLetras(EO47,"PESO","PESOS DOMINICANOS","$EE $m CON #d/100 CENTAVOS")</f>
        <v>#VALUE!</v>
      </c>
      <c r="EQ47" s="80">
        <f t="shared" si="41"/>
        <v>1522223.8</v>
      </c>
      <c r="ER47" s="80" t="e" vm="1">
        <f>+[4]!NumLetras(EQ47,"PESO","PESOS DOMINICANOS","$EE $m CON #d/100 CENTAVOS")</f>
        <v>#VALUE!</v>
      </c>
      <c r="ES47" s="80">
        <f t="shared" si="42"/>
        <v>100211.54000000002</v>
      </c>
      <c r="ET47" s="80" t="e" vm="1">
        <f>+[4]!NumLetras(ES47,"PESO","PESOS DOMINICANOS","$EE $m CON #d/100 CENTAVOS")</f>
        <v>#VALUE!</v>
      </c>
      <c r="EU47" s="80">
        <f t="shared" si="37"/>
        <v>1422012.26</v>
      </c>
      <c r="EV47" s="80" t="e" vm="1">
        <f>+[4]!NumLetras(EU47,"PESO","PESOS DOMINICANOS","$EE $m CON #d/100 CENTAVOS")</f>
        <v>#VALUE!</v>
      </c>
      <c r="EW47" s="80">
        <f t="shared" si="38"/>
        <v>304444.76</v>
      </c>
      <c r="EX47" s="80" t="e" vm="1">
        <f>+[4]!NumLetras(EW47,"PESO","PESOS DOMINICANOS","$EE $m CON #d/100 CENTAVOS")</f>
        <v>#VALUE!</v>
      </c>
      <c r="EY47" s="80">
        <f t="shared" si="39"/>
        <v>15222.24</v>
      </c>
      <c r="EZ47" s="80" t="e" vm="1">
        <f>+[4]!NumLetras(EY47,"PESO","PESOS DOMINICANOS","$EE $m CON #d/100 CENTAVOS")</f>
        <v>#VALUE!</v>
      </c>
      <c r="FA47" s="80"/>
      <c r="FB47" s="80">
        <f t="shared" si="40"/>
        <v>1217779.04</v>
      </c>
      <c r="FC47" s="80" t="e" vm="1">
        <f>+[4]!NumLetras(FB47,"PESO","PESOS DOMINICANOS","$EE $m CON #d/100 CENTAVOS")</f>
        <v>#VALUE!</v>
      </c>
      <c r="FD47" s="37" t="str">
        <f>+VLOOKUP(D47,'FRONTERIZO XENIA'!F:G,2,0)</f>
        <v>F-02</v>
      </c>
    </row>
    <row r="48" spans="1:160">
      <c r="A48" s="37">
        <v>47</v>
      </c>
      <c r="B48" s="37">
        <v>47</v>
      </c>
      <c r="C48" s="26" t="s">
        <v>2237</v>
      </c>
      <c r="D48" s="37">
        <v>131881671</v>
      </c>
      <c r="E48" s="37">
        <f>+VLOOKUP(D48,'INFORMACION DE PROVEEDORES'!C:I,2,0)</f>
        <v>131881671</v>
      </c>
      <c r="F48" s="26" t="str">
        <f>+VLOOKUP(D48,'INFORMACION DE PROVEEDORES'!C:J,4,0)</f>
        <v>ODALINA DISMERYS RODRIGUEZ DIAZ</v>
      </c>
      <c r="G48" s="37" t="str">
        <f>+VLOOKUP(D48,'INFORMACION DE PROVEEDORES'!C:K,5,0)</f>
        <v>034-0058815-2</v>
      </c>
      <c r="H48" s="26" t="str">
        <f>+VLOOKUP(D48,'INFORMACION DE PROVEEDORES'!C:L,7,0)</f>
        <v>CARRETERA MAO AMINA NO. 22, VALVERDE, AMO</v>
      </c>
      <c r="I48" s="37" t="str">
        <f>+VLOOKUP(D48,'INFORMACION DE PROVEEDORES'!C:M,3,0)</f>
        <v xml:space="preserve"> JURÍDICA</v>
      </c>
      <c r="J48" s="37">
        <v>5</v>
      </c>
      <c r="K48" s="37">
        <v>279</v>
      </c>
      <c r="L48" s="37">
        <v>51</v>
      </c>
      <c r="M48" s="37">
        <f t="shared" si="26"/>
        <v>1020</v>
      </c>
      <c r="N48" s="189">
        <v>69.81</v>
      </c>
      <c r="O48" s="80">
        <f>+L48*'PRECIOS SEGUN ADJ. (FRONTERIZO)'!$B$2*'PRECIOS SEGUN ADJ. (FRONTERIZO)'!$C$2</f>
        <v>71206.2</v>
      </c>
      <c r="P48" s="80" t="e" vm="1">
        <f>+[4]!NumLetras(O48,"PESO","PESOS DOMINICANOS","$EE $m CON #d/100 CENTAVOS")</f>
        <v>#VALUE!</v>
      </c>
      <c r="Q48" s="80">
        <f t="shared" si="27"/>
        <v>11392.99</v>
      </c>
      <c r="R48" s="37">
        <v>15</v>
      </c>
      <c r="S48" s="37">
        <f t="shared" si="0"/>
        <v>300</v>
      </c>
      <c r="T48" s="189">
        <v>31.5</v>
      </c>
      <c r="U48" s="80">
        <f>+R48*'PRECIOS SEGUN ADJ. (FRONTERIZO)'!$B$3*'PRECIOS SEGUN ADJ. (FRONTERIZO)'!$C$3</f>
        <v>9450</v>
      </c>
      <c r="V48" s="80" t="e" vm="1">
        <f>+[4]!NumLetras(U48,"PESO","PESOS DOMINICANOS","$EE $m CON #d/100 CENTAVOS")</f>
        <v>#VALUE!</v>
      </c>
      <c r="W48" s="37">
        <v>0</v>
      </c>
      <c r="X48" s="37">
        <f t="shared" si="1"/>
        <v>0</v>
      </c>
      <c r="Y48" s="189">
        <v>25.2</v>
      </c>
      <c r="Z48" s="80">
        <f>+W48*'PRECIOS SEGUN ADJ. (FRONTERIZO)'!$B$4*'PRECIOS SEGUN ADJ. (FRONTERIZO)'!$C$4</f>
        <v>0</v>
      </c>
      <c r="AA48" s="80" t="e" vm="1">
        <f>+[4]!NumLetras(Z48,"PESO","PESOS DOMINICANOS","$EE $m CON #d/100 CENTAVOS")</f>
        <v>#VALUE!</v>
      </c>
      <c r="AB48" s="37">
        <v>87</v>
      </c>
      <c r="AC48" s="37">
        <f t="shared" si="2"/>
        <v>1740</v>
      </c>
      <c r="AD48" s="189">
        <v>87.91</v>
      </c>
      <c r="AE48" s="80">
        <f>+AB48*'PRECIOS SEGUN ADJ. (FRONTERIZO)'!$B$5*'PRECIOS SEGUN ADJ. (FRONTERIZO)'!$C$5</f>
        <v>152963.4</v>
      </c>
      <c r="AF48" s="80" t="e" vm="1">
        <f>+[4]!NumLetras(AE48,"PESO","PESOS DOMINICANOS","$EE $m CON #d/100 CENTAVOS")</f>
        <v>#VALUE!</v>
      </c>
      <c r="AG48" s="80">
        <f t="shared" si="28"/>
        <v>27533.41</v>
      </c>
      <c r="AH48" s="37">
        <v>105</v>
      </c>
      <c r="AI48" s="37">
        <f t="shared" si="3"/>
        <v>2100</v>
      </c>
      <c r="AJ48" s="189">
        <v>53.95000000000001</v>
      </c>
      <c r="AK48" s="80">
        <f>+AH48*'PRECIOS SEGUN ADJ. (FRONTERIZO)'!$B$6*'PRECIOS SEGUN ADJ. (FRONTERIZO)'!$C$6</f>
        <v>113295</v>
      </c>
      <c r="AL48" s="80" t="e" vm="1">
        <f>+[4]!NumLetras(AK48,"PESO","PESOS DOMINICANOS","$EE $m CON #d/100 CENTAVOS")</f>
        <v>#VALUE!</v>
      </c>
      <c r="AM48" s="37">
        <v>15</v>
      </c>
      <c r="AN48" s="37">
        <f t="shared" si="4"/>
        <v>300</v>
      </c>
      <c r="AO48" s="189">
        <v>25.04</v>
      </c>
      <c r="AP48" s="80">
        <f>+AM48*'PRECIOS SEGUN ADJ. (FRONTERIZO)'!$B$7*'PRECIOS SEGUN ADJ. (FRONTERIZO)'!$C$7</f>
        <v>7511.9999999999991</v>
      </c>
      <c r="AQ48" s="80" t="e" vm="1">
        <f>+[4]!NumLetras(AP48,"PESO","PESOS DOMINICANOS","$EE $m CON #d/100 CENTAVOS")</f>
        <v>#VALUE!</v>
      </c>
      <c r="AR48" s="80">
        <f t="shared" si="29"/>
        <v>1201.92</v>
      </c>
      <c r="AS48" s="37">
        <v>33</v>
      </c>
      <c r="AT48" s="37">
        <f t="shared" si="5"/>
        <v>660</v>
      </c>
      <c r="AU48" s="189">
        <v>290.85000000000002</v>
      </c>
      <c r="AV48" s="80">
        <f>+AS48*'PRECIOS SEGUN ADJ. (FRONTERIZO)'!$B$8*'PRECIOS SEGUN ADJ. (FRONTERIZO)'!$C$8</f>
        <v>191961.00000000003</v>
      </c>
      <c r="AW48" s="80" t="e" vm="1">
        <f>+[4]!NumLetras(AV48,"PESO","PESOS DOMINICANOS","$EE $m CON #d/100 CENTAVOS")</f>
        <v>#VALUE!</v>
      </c>
      <c r="AX48" s="80">
        <f t="shared" si="30"/>
        <v>34552.980000000003</v>
      </c>
      <c r="AY48" s="37">
        <v>0</v>
      </c>
      <c r="AZ48" s="37">
        <f t="shared" si="6"/>
        <v>0</v>
      </c>
      <c r="BA48" s="189">
        <v>18.899999999999999</v>
      </c>
      <c r="BB48" s="80">
        <f>+AY48*'PRECIOS SEGUN ADJ. (FRONTERIZO)'!$B$9*'PRECIOS SEGUN ADJ. (FRONTERIZO)'!$C$9</f>
        <v>0</v>
      </c>
      <c r="BC48" s="80" t="e" vm="1">
        <f>+[4]!NumLetras(BB48,"PESO","PESOS DOMINICANOS","$EE $m CON #d/100 CENTAVOS")</f>
        <v>#VALUE!</v>
      </c>
      <c r="BD48" s="37">
        <v>9</v>
      </c>
      <c r="BE48" s="37">
        <f t="shared" si="7"/>
        <v>180</v>
      </c>
      <c r="BF48" s="189">
        <v>140.38</v>
      </c>
      <c r="BG48" s="80">
        <f>+BD48*'PRECIOS SEGUN ADJ. (FRONTERIZO)'!$B$10*'PRECIOS SEGUN ADJ. (FRONTERIZO)'!$C$10</f>
        <v>25268.400000000001</v>
      </c>
      <c r="BH48" s="80" t="e" vm="1">
        <f>+[4]!NumLetras(BG48,"PESO","PESOS DOMINICANOS","$EE $m CON #d/100 CENTAVOS")</f>
        <v>#VALUE!</v>
      </c>
      <c r="BI48" s="80">
        <f t="shared" si="31"/>
        <v>4548.3100000000004</v>
      </c>
      <c r="BJ48" s="37">
        <v>0</v>
      </c>
      <c r="BK48" s="37">
        <f t="shared" si="8"/>
        <v>0</v>
      </c>
      <c r="BL48" s="189">
        <v>31.459999999999997</v>
      </c>
      <c r="BM48" s="80">
        <f>+BJ48*'PRECIOS SEGUN ADJ. (FRONTERIZO)'!$B$11*'PRECIOS SEGUN ADJ. (FRONTERIZO)'!$C$11</f>
        <v>0</v>
      </c>
      <c r="BN48" s="80" t="e" vm="1">
        <f>+[4]!NumLetras(BM48,"PESO","PESOS DOMINICANOS","$EE $m CON #d/100 CENTAVOS")</f>
        <v>#VALUE!</v>
      </c>
      <c r="BO48" s="37">
        <v>27</v>
      </c>
      <c r="BP48" s="37">
        <f t="shared" si="9"/>
        <v>540</v>
      </c>
      <c r="BQ48" s="189">
        <v>65</v>
      </c>
      <c r="BR48" s="80">
        <f>+BO48*'PRECIOS SEGUN ADJ. (FRONTERIZO)'!$B$12*'PRECIOS SEGUN ADJ. (FRONTERIZO)'!$C$12</f>
        <v>35100</v>
      </c>
      <c r="BS48" s="80" t="e" vm="1">
        <f>+[4]!NumLetras(BR48,"PESO","PESOS DOMINICANOS","$EE $m CON #d/100 CENTAVOS")</f>
        <v>#VALUE!</v>
      </c>
      <c r="BT48" s="37">
        <v>0</v>
      </c>
      <c r="BU48" s="37">
        <f t="shared" si="10"/>
        <v>0</v>
      </c>
      <c r="BV48" s="189">
        <v>5.5</v>
      </c>
      <c r="BW48" s="80">
        <f>+BT48*'PRECIOS SEGUN ADJ. (FRONTERIZO)'!$B$13*'PRECIOS SEGUN ADJ. (FRONTERIZO)'!$C$13</f>
        <v>0</v>
      </c>
      <c r="BX48" s="80" t="e" vm="1">
        <f>+[4]!NumLetras(BW48,"PESO","PESOS DOMINICANOS","$EE $m CON #d/100 CENTAVOS")</f>
        <v>#VALUE!</v>
      </c>
      <c r="BY48" s="37">
        <v>558</v>
      </c>
      <c r="BZ48" s="37">
        <f t="shared" si="11"/>
        <v>11160</v>
      </c>
      <c r="CA48" s="189">
        <v>7.15</v>
      </c>
      <c r="CB48" s="80">
        <f>+BY48*'PRECIOS SEGUN ADJ. (FRONTERIZO)'!$B$14*'PRECIOS SEGUN ADJ. (FRONTERIZO)'!$C$14</f>
        <v>79794</v>
      </c>
      <c r="CC48" s="80" t="e" vm="1">
        <f>+[4]!NumLetras(CB48,"PESO","PESOS DOMINICANOS","$EE $m CON #d/100 CENTAVOS")</f>
        <v>#VALUE!</v>
      </c>
      <c r="CD48" s="37">
        <v>1116</v>
      </c>
      <c r="CE48" s="37">
        <f t="shared" si="12"/>
        <v>22320</v>
      </c>
      <c r="CF48" s="189">
        <v>6.8400000000000007</v>
      </c>
      <c r="CG48" s="80">
        <f>+CD48*'PRECIOS SEGUN ADJ. (FRONTERIZO)'!$B$15*'PRECIOS SEGUN ADJ. (FRONTERIZO)'!$C$15</f>
        <v>152668.79999999999</v>
      </c>
      <c r="CH48" s="80" t="e" vm="1">
        <f>+[4]!NumLetras(CG48,"PESO","PESOS DOMINICANOS","$EE $m CON #d/100 CENTAVOS")</f>
        <v>#VALUE!</v>
      </c>
      <c r="CI48" s="37">
        <v>0</v>
      </c>
      <c r="CJ48" s="37">
        <f t="shared" si="13"/>
        <v>0</v>
      </c>
      <c r="CK48" s="189">
        <v>60</v>
      </c>
      <c r="CL48" s="80">
        <f>+CI48*'PRECIOS SEGUN ADJ. (FRONTERIZO)'!$B$16*'PRECIOS SEGUN ADJ. (FRONTERIZO)'!$C$16</f>
        <v>0</v>
      </c>
      <c r="CM48" s="80" t="e" vm="1">
        <f>+[4]!NumLetras(CL48,"PESO","PESOS DOMINICANOS","$EE $m CON #d/100 CENTAVOS")</f>
        <v>#VALUE!</v>
      </c>
      <c r="CN48" s="80">
        <f t="shared" si="32"/>
        <v>0</v>
      </c>
      <c r="CO48" s="37">
        <v>0</v>
      </c>
      <c r="CP48" s="37">
        <f t="shared" si="14"/>
        <v>0</v>
      </c>
      <c r="CQ48" s="189">
        <v>55.649999999999991</v>
      </c>
      <c r="CR48" s="80">
        <f>+CO48*'PRECIOS SEGUN ADJ. (FRONTERIZO)'!$B$17*'PRECIOS SEGUN ADJ. (FRONTERIZO)'!$C$17</f>
        <v>0</v>
      </c>
      <c r="CS48" s="80" t="e" vm="1">
        <f>+[4]!NumLetras(CR48,"PESO","PESOS DOMINICANOS","$EE $m CON #d/100 CENTAVOS")</f>
        <v>#VALUE!</v>
      </c>
      <c r="CT48" s="80">
        <f t="shared" si="33"/>
        <v>0</v>
      </c>
      <c r="CU48" s="37">
        <v>558</v>
      </c>
      <c r="CV48" s="37">
        <f t="shared" si="15"/>
        <v>11160</v>
      </c>
      <c r="CW48" s="189">
        <v>6.6</v>
      </c>
      <c r="CX48" s="80">
        <f>+CU48*'PRECIOS SEGUN ADJ. (FRONTERIZO)'!$B$18*'PRECIOS SEGUN ADJ. (FRONTERIZO)'!$C$18</f>
        <v>73656</v>
      </c>
      <c r="CY48" s="80" t="e" vm="1">
        <f>+[4]!NumLetras(CX48,"PESO","PESOS DOMINICANOS","$EE $m CON #d/100 CENTAVOS")</f>
        <v>#VALUE!</v>
      </c>
      <c r="CZ48" s="37">
        <v>0</v>
      </c>
      <c r="DA48" s="37">
        <f t="shared" si="16"/>
        <v>0</v>
      </c>
      <c r="DB48" s="189">
        <v>65.75</v>
      </c>
      <c r="DC48" s="80">
        <f>+CZ48*'PRECIOS SEGUN ADJ. (FRONTERIZO)'!$B$19*'PRECIOS SEGUN ADJ. (FRONTERIZO)'!$C$19</f>
        <v>0</v>
      </c>
      <c r="DD48" s="80" t="e" vm="1">
        <f>+[4]!NumLetras(DC48,"PESO","PESOS DOMINICANOS","$EE $m CON #d/100 CENTAVOS")</f>
        <v>#VALUE!</v>
      </c>
      <c r="DE48" s="80">
        <f t="shared" si="34"/>
        <v>0</v>
      </c>
      <c r="DF48" s="37">
        <v>15</v>
      </c>
      <c r="DG48" s="37">
        <f t="shared" si="17"/>
        <v>300</v>
      </c>
      <c r="DH48" s="189">
        <v>82.59999999999998</v>
      </c>
      <c r="DI48" s="80">
        <f>+DF48*'PRECIOS SEGUN ADJ. (FRONTERIZO)'!$B$20*'PRECIOS SEGUN ADJ. (FRONTERIZO)'!$C$20</f>
        <v>24780</v>
      </c>
      <c r="DJ48" s="80" t="e" vm="1">
        <f>+[4]!NumLetras(DI48,"PESO","PESOS DOMINICANOS","$EE $m CON #d/100 CENTAVOS")</f>
        <v>#VALUE!</v>
      </c>
      <c r="DK48" s="80">
        <f t="shared" si="35"/>
        <v>4460.3999999999996</v>
      </c>
      <c r="DL48" s="37">
        <v>1116</v>
      </c>
      <c r="DM48" s="37">
        <f t="shared" si="18"/>
        <v>22320</v>
      </c>
      <c r="DN48" s="189">
        <v>22</v>
      </c>
      <c r="DO48" s="80">
        <f>+DL48*'PRECIOS SEGUN ADJ. (FRONTERIZO)'!$B$21*'PRECIOS SEGUN ADJ. (FRONTERIZO)'!$C$21</f>
        <v>491040</v>
      </c>
      <c r="DP48" s="80" t="e" vm="1">
        <f>+[4]!NumLetras(DO48,"PESO","PESOS DOMINICANOS","$EE $m CON #d/100 CENTAVOS")</f>
        <v>#VALUE!</v>
      </c>
      <c r="DQ48" s="37">
        <v>64</v>
      </c>
      <c r="DR48" s="37">
        <f t="shared" si="19"/>
        <v>1280</v>
      </c>
      <c r="DS48" s="189">
        <v>80.849999999999994</v>
      </c>
      <c r="DT48" s="80">
        <f>+DQ48*'PRECIOS SEGUN ADJ. (FRONTERIZO)'!$B$22*'PRECIOS SEGUN ADJ. (FRONTERIZO)'!$C$22</f>
        <v>103488</v>
      </c>
      <c r="DU48" s="80" t="e" vm="1">
        <f>+[4]!NumLetras(DT48,"PESO","PESOS DOMINICANOS","$EE $m CON #d/100 CENTAVOS")</f>
        <v>#VALUE!</v>
      </c>
      <c r="DV48" s="37">
        <v>30</v>
      </c>
      <c r="DW48" s="37">
        <f t="shared" si="20"/>
        <v>600</v>
      </c>
      <c r="DX48" s="189">
        <v>21.83</v>
      </c>
      <c r="DY48" s="80">
        <f>+DV48*'PRECIOS SEGUN ADJ. (FRONTERIZO)'!$B$23*'PRECIOS SEGUN ADJ. (FRONTERIZO)'!$C$23</f>
        <v>13098</v>
      </c>
      <c r="DZ48" s="80" t="e" vm="1">
        <f>+[4]!NumLetras(DY48,"PESO","PESOS DOMINICANOS","$EE $m CON #d/100 CENTAVOS")</f>
        <v>#VALUE!</v>
      </c>
      <c r="EA48" s="80">
        <f t="shared" si="36"/>
        <v>2357.64</v>
      </c>
      <c r="EB48" s="37">
        <v>89</v>
      </c>
      <c r="EC48" s="37">
        <f t="shared" si="21"/>
        <v>1780</v>
      </c>
      <c r="ED48" s="189">
        <v>33</v>
      </c>
      <c r="EE48" s="80">
        <f>+EB48*'PRECIOS SEGUN ADJ. (FRONTERIZO)'!$B$24*'PRECIOS SEGUN ADJ. (FRONTERIZO)'!$C$24</f>
        <v>58740</v>
      </c>
      <c r="EF48" s="80" t="e" vm="1">
        <f>+[4]!NumLetras(EE48,"PESO","PESOS DOMINICANOS","$EE $m CON #d/100 CENTAVOS")</f>
        <v>#VALUE!</v>
      </c>
      <c r="EG48" s="37">
        <v>0</v>
      </c>
      <c r="EH48" s="37">
        <f t="shared" si="22"/>
        <v>0</v>
      </c>
      <c r="EI48" s="189">
        <v>15.789999999999997</v>
      </c>
      <c r="EJ48" s="80">
        <f>+EG48*'PRECIOS SEGUN ADJ. (FRONTERIZO)'!$B$25*'PRECIOS SEGUN ADJ. (FRONTERIZO)'!$C$25</f>
        <v>0</v>
      </c>
      <c r="EK48" s="80" t="e" vm="1">
        <f>+[4]!NumLetras(EJ48,"PESO","PESOS DOMINICANOS","$EE $m CON #d/100 CENTAVOS")</f>
        <v>#VALUE!</v>
      </c>
      <c r="EL48" s="37">
        <v>0</v>
      </c>
      <c r="EM48" s="37">
        <f t="shared" si="23"/>
        <v>0</v>
      </c>
      <c r="EN48" s="189">
        <v>31.5</v>
      </c>
      <c r="EO48" s="80">
        <f>+EL48*'PRECIOS SEGUN ADJ. (FRONTERIZO)'!$B$26*'PRECIOS SEGUN ADJ. (FRONTERIZO)'!$C$26</f>
        <v>0</v>
      </c>
      <c r="EP48" s="80" t="e" vm="1">
        <f>+[4]!NumLetras(EO48,"PESO","PESOS DOMINICANOS","$EE $m CON #d/100 CENTAVOS")</f>
        <v>#VALUE!</v>
      </c>
      <c r="EQ48" s="80">
        <f t="shared" si="41"/>
        <v>1604020.8</v>
      </c>
      <c r="ER48" s="80" t="e" vm="1">
        <f>+[4]!NumLetras(EQ48,"PESO","PESOS DOMINICANOS","$EE $m CON #d/100 CENTAVOS")</f>
        <v>#VALUE!</v>
      </c>
      <c r="ES48" s="80">
        <f t="shared" si="42"/>
        <v>86047.65</v>
      </c>
      <c r="ET48" s="80" t="e" vm="1">
        <f>+[4]!NumLetras(ES48,"PESO","PESOS DOMINICANOS","$EE $m CON #d/100 CENTAVOS")</f>
        <v>#VALUE!</v>
      </c>
      <c r="EU48" s="80">
        <f t="shared" si="37"/>
        <v>1517973.1500000001</v>
      </c>
      <c r="EV48" s="80" t="e" vm="1">
        <f>+[4]!NumLetras(EU48,"PESO","PESOS DOMINICANOS","$EE $m CON #d/100 CENTAVOS")</f>
        <v>#VALUE!</v>
      </c>
      <c r="EW48" s="80">
        <f t="shared" si="38"/>
        <v>320804.15999999997</v>
      </c>
      <c r="EX48" s="80" t="e" vm="1">
        <f>+[4]!NumLetras(EW48,"PESO","PESOS DOMINICANOS","$EE $m CON #d/100 CENTAVOS")</f>
        <v>#VALUE!</v>
      </c>
      <c r="EY48" s="80">
        <f t="shared" si="39"/>
        <v>16040.21</v>
      </c>
      <c r="EZ48" s="80" t="e" vm="1">
        <f>+[4]!NumLetras(EY48,"PESO","PESOS DOMINICANOS","$EE $m CON #d/100 CENTAVOS")</f>
        <v>#VALUE!</v>
      </c>
      <c r="FA48" s="80"/>
      <c r="FB48" s="80">
        <f t="shared" si="40"/>
        <v>1283216.6400000001</v>
      </c>
      <c r="FC48" s="80" t="e" vm="1">
        <f>+[4]!NumLetras(FB48,"PESO","PESOS DOMINICANOS","$EE $m CON #d/100 CENTAVOS")</f>
        <v>#VALUE!</v>
      </c>
      <c r="FD48" s="37" t="str">
        <f>+VLOOKUP(D48,'FRONTERIZO XENIA'!F:G,2,0)</f>
        <v>F-20</v>
      </c>
    </row>
    <row r="49" spans="1:160">
      <c r="A49" s="37">
        <v>48</v>
      </c>
      <c r="B49" s="37">
        <v>48</v>
      </c>
      <c r="C49" s="26" t="s">
        <v>2249</v>
      </c>
      <c r="D49" s="37">
        <v>132270185</v>
      </c>
      <c r="E49" s="37">
        <f>+VLOOKUP(D49,'INFORMACION DE PROVEEDORES'!C:I,2,0)</f>
        <v>132270185</v>
      </c>
      <c r="F49" s="26" t="str">
        <f>+VLOOKUP(D49,'INFORMACION DE PROVEEDORES'!C:J,4,0)</f>
        <v>GENEROSO DE JESUS PEÑA OLIVO</v>
      </c>
      <c r="G49" s="37" t="str">
        <f>+VLOOKUP(D49,'INFORMACION DE PROVEEDORES'!C:K,5,0)</f>
        <v>072-000565-3</v>
      </c>
      <c r="H49" s="26" t="str">
        <f>+VLOOKUP(D49,'INFORMACION DE PROVEEDORES'!C:L,7,0)</f>
        <v xml:space="preserve">CALLE GABRIELA MORILLO NO. 112, LOS MINAS, SANTO DOMINGO ESTE </v>
      </c>
      <c r="I49" s="37" t="str">
        <f>+VLOOKUP(D49,'INFORMACION DE PROVEEDORES'!C:M,3,0)</f>
        <v xml:space="preserve"> JURÍDICA</v>
      </c>
      <c r="J49" s="37">
        <v>8</v>
      </c>
      <c r="K49" s="37">
        <v>272</v>
      </c>
      <c r="L49" s="37">
        <v>79</v>
      </c>
      <c r="M49" s="37">
        <f t="shared" si="26"/>
        <v>1580</v>
      </c>
      <c r="N49" s="189">
        <v>69.81</v>
      </c>
      <c r="O49" s="80">
        <f>+L49*'PRECIOS SEGUN ADJ. (FRONTERIZO)'!$B$2*'PRECIOS SEGUN ADJ. (FRONTERIZO)'!$C$2</f>
        <v>110299.79999999999</v>
      </c>
      <c r="P49" s="80" t="e" vm="1">
        <f>+[4]!NumLetras(O49,"PESO","PESOS DOMINICANOS","$EE $m CON #d/100 CENTAVOS")</f>
        <v>#VALUE!</v>
      </c>
      <c r="Q49" s="80">
        <f t="shared" si="27"/>
        <v>17647.97</v>
      </c>
      <c r="R49" s="37">
        <v>23</v>
      </c>
      <c r="S49" s="37">
        <f t="shared" si="0"/>
        <v>460</v>
      </c>
      <c r="T49" s="189">
        <v>31.5</v>
      </c>
      <c r="U49" s="80">
        <f>+R49*'PRECIOS SEGUN ADJ. (FRONTERIZO)'!$B$3*'PRECIOS SEGUN ADJ. (FRONTERIZO)'!$C$3</f>
        <v>14490</v>
      </c>
      <c r="V49" s="80" t="e" vm="1">
        <f>+[4]!NumLetras(U49,"PESO","PESOS DOMINICANOS","$EE $m CON #d/100 CENTAVOS")</f>
        <v>#VALUE!</v>
      </c>
      <c r="W49" s="37">
        <v>137</v>
      </c>
      <c r="X49" s="37">
        <f t="shared" si="1"/>
        <v>2740</v>
      </c>
      <c r="Y49" s="189">
        <v>25.2</v>
      </c>
      <c r="Z49" s="80">
        <f>+W49*'PRECIOS SEGUN ADJ. (FRONTERIZO)'!$B$4*'PRECIOS SEGUN ADJ. (FRONTERIZO)'!$C$4</f>
        <v>69048</v>
      </c>
      <c r="AA49" s="80" t="e" vm="1">
        <f>+[4]!NumLetras(Z49,"PESO","PESOS DOMINICANOS","$EE $m CON #d/100 CENTAVOS")</f>
        <v>#VALUE!</v>
      </c>
      <c r="AB49" s="37">
        <v>112</v>
      </c>
      <c r="AC49" s="37">
        <f t="shared" si="2"/>
        <v>2240</v>
      </c>
      <c r="AD49" s="189">
        <v>87.91</v>
      </c>
      <c r="AE49" s="80">
        <f>+AB49*'PRECIOS SEGUN ADJ. (FRONTERIZO)'!$B$5*'PRECIOS SEGUN ADJ. (FRONTERIZO)'!$C$5</f>
        <v>196918.39999999999</v>
      </c>
      <c r="AF49" s="80" t="e" vm="1">
        <f>+[4]!NumLetras(AE49,"PESO","PESOS DOMINICANOS","$EE $m CON #d/100 CENTAVOS")</f>
        <v>#VALUE!</v>
      </c>
      <c r="AG49" s="80">
        <f t="shared" si="28"/>
        <v>35445.31</v>
      </c>
      <c r="AH49" s="37">
        <v>54</v>
      </c>
      <c r="AI49" s="37">
        <f t="shared" si="3"/>
        <v>1080</v>
      </c>
      <c r="AJ49" s="189">
        <v>53.95000000000001</v>
      </c>
      <c r="AK49" s="80">
        <f>+AH49*'PRECIOS SEGUN ADJ. (FRONTERIZO)'!$B$6*'PRECIOS SEGUN ADJ. (FRONTERIZO)'!$C$6</f>
        <v>58266</v>
      </c>
      <c r="AL49" s="80" t="e" vm="1">
        <f>+[4]!NumLetras(AK49,"PESO","PESOS DOMINICANOS","$EE $m CON #d/100 CENTAVOS")</f>
        <v>#VALUE!</v>
      </c>
      <c r="AM49" s="37">
        <v>7</v>
      </c>
      <c r="AN49" s="37">
        <f t="shared" si="4"/>
        <v>140</v>
      </c>
      <c r="AO49" s="189">
        <v>25.04</v>
      </c>
      <c r="AP49" s="80">
        <f>+AM49*'PRECIOS SEGUN ADJ. (FRONTERIZO)'!$B$7*'PRECIOS SEGUN ADJ. (FRONTERIZO)'!$C$7</f>
        <v>3505.6</v>
      </c>
      <c r="AQ49" s="80" t="e" vm="1">
        <f>+[4]!NumLetras(AP49,"PESO","PESOS DOMINICANOS","$EE $m CON #d/100 CENTAVOS")</f>
        <v>#VALUE!</v>
      </c>
      <c r="AR49" s="80">
        <f t="shared" si="29"/>
        <v>560.9</v>
      </c>
      <c r="AS49" s="37">
        <v>35</v>
      </c>
      <c r="AT49" s="37">
        <f t="shared" si="5"/>
        <v>700</v>
      </c>
      <c r="AU49" s="189">
        <v>290.85000000000002</v>
      </c>
      <c r="AV49" s="80">
        <f>+AS49*'PRECIOS SEGUN ADJ. (FRONTERIZO)'!$B$8*'PRECIOS SEGUN ADJ. (FRONTERIZO)'!$C$8</f>
        <v>203595</v>
      </c>
      <c r="AW49" s="80" t="e" vm="1">
        <f>+[4]!NumLetras(AV49,"PESO","PESOS DOMINICANOS","$EE $m CON #d/100 CENTAVOS")</f>
        <v>#VALUE!</v>
      </c>
      <c r="AX49" s="80">
        <f t="shared" si="30"/>
        <v>36647.1</v>
      </c>
      <c r="AY49" s="37">
        <v>9</v>
      </c>
      <c r="AZ49" s="37">
        <f t="shared" si="6"/>
        <v>180</v>
      </c>
      <c r="BA49" s="189">
        <v>18.899999999999999</v>
      </c>
      <c r="BB49" s="80">
        <f>+AY49*'PRECIOS SEGUN ADJ. (FRONTERIZO)'!$B$9*'PRECIOS SEGUN ADJ. (FRONTERIZO)'!$C$9</f>
        <v>3402</v>
      </c>
      <c r="BC49" s="80" t="e" vm="1">
        <f>+[4]!NumLetras(BB49,"PESO","PESOS DOMINICANOS","$EE $m CON #d/100 CENTAVOS")</f>
        <v>#VALUE!</v>
      </c>
      <c r="BD49" s="37">
        <v>4</v>
      </c>
      <c r="BE49" s="37">
        <f t="shared" si="7"/>
        <v>80</v>
      </c>
      <c r="BF49" s="189">
        <v>140.38</v>
      </c>
      <c r="BG49" s="80">
        <f>+BD49*'PRECIOS SEGUN ADJ. (FRONTERIZO)'!$B$10*'PRECIOS SEGUN ADJ. (FRONTERIZO)'!$C$10</f>
        <v>11230.4</v>
      </c>
      <c r="BH49" s="80" t="e" vm="1">
        <f>+[4]!NumLetras(BG49,"PESO","PESOS DOMINICANOS","$EE $m CON #d/100 CENTAVOS")</f>
        <v>#VALUE!</v>
      </c>
      <c r="BI49" s="80">
        <f t="shared" si="31"/>
        <v>2021.47</v>
      </c>
      <c r="BJ49" s="37">
        <v>48</v>
      </c>
      <c r="BK49" s="37">
        <f t="shared" si="8"/>
        <v>960</v>
      </c>
      <c r="BL49" s="189">
        <v>31.459999999999997</v>
      </c>
      <c r="BM49" s="80">
        <f>+BJ49*'PRECIOS SEGUN ADJ. (FRONTERIZO)'!$B$11*'PRECIOS SEGUN ADJ. (FRONTERIZO)'!$C$11</f>
        <v>30201.599999999999</v>
      </c>
      <c r="BN49" s="80" t="e" vm="1">
        <f>+[4]!NumLetras(BM49,"PESO","PESOS DOMINICANOS","$EE $m CON #d/100 CENTAVOS")</f>
        <v>#VALUE!</v>
      </c>
      <c r="BO49" s="37">
        <v>30</v>
      </c>
      <c r="BP49" s="37">
        <f t="shared" si="9"/>
        <v>600</v>
      </c>
      <c r="BQ49" s="189">
        <v>65</v>
      </c>
      <c r="BR49" s="80">
        <f>+BO49*'PRECIOS SEGUN ADJ. (FRONTERIZO)'!$B$12*'PRECIOS SEGUN ADJ. (FRONTERIZO)'!$C$12</f>
        <v>39000</v>
      </c>
      <c r="BS49" s="80" t="e" vm="1">
        <f>+[4]!NumLetras(BR49,"PESO","PESOS DOMINICANOS","$EE $m CON #d/100 CENTAVOS")</f>
        <v>#VALUE!</v>
      </c>
      <c r="BT49" s="37">
        <v>1280</v>
      </c>
      <c r="BU49" s="37">
        <f t="shared" si="10"/>
        <v>25600</v>
      </c>
      <c r="BV49" s="189">
        <v>5.5</v>
      </c>
      <c r="BW49" s="80">
        <f>+BT49*'PRECIOS SEGUN ADJ. (FRONTERIZO)'!$B$13*'PRECIOS SEGUN ADJ. (FRONTERIZO)'!$C$13</f>
        <v>140800</v>
      </c>
      <c r="BX49" s="80" t="e" vm="1">
        <f>+[4]!NumLetras(BW49,"PESO","PESOS DOMINICANOS","$EE $m CON #d/100 CENTAVOS")</f>
        <v>#VALUE!</v>
      </c>
      <c r="BY49" s="37">
        <v>288</v>
      </c>
      <c r="BZ49" s="37">
        <f t="shared" si="11"/>
        <v>5760</v>
      </c>
      <c r="CA49" s="189">
        <v>7.15</v>
      </c>
      <c r="CB49" s="80">
        <f>+BY49*'PRECIOS SEGUN ADJ. (FRONTERIZO)'!$B$14*'PRECIOS SEGUN ADJ. (FRONTERIZO)'!$C$14</f>
        <v>41184.000000000007</v>
      </c>
      <c r="CC49" s="80" t="e" vm="1">
        <f>+[4]!NumLetras(CB49,"PESO","PESOS DOMINICANOS","$EE $m CON #d/100 CENTAVOS")</f>
        <v>#VALUE!</v>
      </c>
      <c r="CD49" s="37">
        <v>576</v>
      </c>
      <c r="CE49" s="37">
        <f t="shared" si="12"/>
        <v>11520</v>
      </c>
      <c r="CF49" s="189">
        <v>6.8400000000000007</v>
      </c>
      <c r="CG49" s="80">
        <f>+CD49*'PRECIOS SEGUN ADJ. (FRONTERIZO)'!$B$15*'PRECIOS SEGUN ADJ. (FRONTERIZO)'!$C$15</f>
        <v>78796.800000000003</v>
      </c>
      <c r="CH49" s="80" t="e" vm="1">
        <f>+[4]!NumLetras(CG49,"PESO","PESOS DOMINICANOS","$EE $m CON #d/100 CENTAVOS")</f>
        <v>#VALUE!</v>
      </c>
      <c r="CI49" s="37">
        <v>58</v>
      </c>
      <c r="CJ49" s="37">
        <f t="shared" si="13"/>
        <v>1160</v>
      </c>
      <c r="CK49" s="189">
        <v>60</v>
      </c>
      <c r="CL49" s="80">
        <f>+CI49*'PRECIOS SEGUN ADJ. (FRONTERIZO)'!$B$16*'PRECIOS SEGUN ADJ. (FRONTERIZO)'!$C$16</f>
        <v>69600</v>
      </c>
      <c r="CM49" s="80" t="e" vm="1">
        <f>+[4]!NumLetras(CL49,"PESO","PESOS DOMINICANOS","$EE $m CON #d/100 CENTAVOS")</f>
        <v>#VALUE!</v>
      </c>
      <c r="CN49" s="80">
        <f t="shared" si="32"/>
        <v>12528</v>
      </c>
      <c r="CO49" s="37">
        <v>27</v>
      </c>
      <c r="CP49" s="37">
        <f t="shared" si="14"/>
        <v>540</v>
      </c>
      <c r="CQ49" s="189">
        <v>55.649999999999991</v>
      </c>
      <c r="CR49" s="80">
        <f>+CO49*'PRECIOS SEGUN ADJ. (FRONTERIZO)'!$B$17*'PRECIOS SEGUN ADJ. (FRONTERIZO)'!$C$17</f>
        <v>30051</v>
      </c>
      <c r="CS49" s="80" t="e" vm="1">
        <f>+[4]!NumLetras(CR49,"PESO","PESOS DOMINICANOS","$EE $m CON #d/100 CENTAVOS")</f>
        <v>#VALUE!</v>
      </c>
      <c r="CT49" s="80">
        <f t="shared" si="33"/>
        <v>5409.18</v>
      </c>
      <c r="CU49" s="37">
        <v>800</v>
      </c>
      <c r="CV49" s="37">
        <f t="shared" si="15"/>
        <v>16000</v>
      </c>
      <c r="CW49" s="189">
        <v>6.6</v>
      </c>
      <c r="CX49" s="80">
        <f>+CU49*'PRECIOS SEGUN ADJ. (FRONTERIZO)'!$B$18*'PRECIOS SEGUN ADJ. (FRONTERIZO)'!$C$18</f>
        <v>105600</v>
      </c>
      <c r="CY49" s="80" t="e" vm="1">
        <f>+[4]!NumLetras(CX49,"PESO","PESOS DOMINICANOS","$EE $m CON #d/100 CENTAVOS")</f>
        <v>#VALUE!</v>
      </c>
      <c r="CZ49" s="37">
        <v>30</v>
      </c>
      <c r="DA49" s="37">
        <f t="shared" si="16"/>
        <v>600</v>
      </c>
      <c r="DB49" s="189">
        <v>65.75</v>
      </c>
      <c r="DC49" s="80">
        <f>+CZ49*'PRECIOS SEGUN ADJ. (FRONTERIZO)'!$B$19*'PRECIOS SEGUN ADJ. (FRONTERIZO)'!$C$19</f>
        <v>39450</v>
      </c>
      <c r="DD49" s="80" t="e" vm="1">
        <f>+[4]!NumLetras(DC49,"PESO","PESOS DOMINICANOS","$EE $m CON #d/100 CENTAVOS")</f>
        <v>#VALUE!</v>
      </c>
      <c r="DE49" s="80">
        <f t="shared" si="34"/>
        <v>7101</v>
      </c>
      <c r="DF49" s="37">
        <v>7</v>
      </c>
      <c r="DG49" s="37">
        <f t="shared" si="17"/>
        <v>140</v>
      </c>
      <c r="DH49" s="189">
        <v>82.59999999999998</v>
      </c>
      <c r="DI49" s="80">
        <f>+DF49*'PRECIOS SEGUN ADJ. (FRONTERIZO)'!$B$20*'PRECIOS SEGUN ADJ. (FRONTERIZO)'!$C$20</f>
        <v>11563.999999999998</v>
      </c>
      <c r="DJ49" s="80" t="e" vm="1">
        <f>+[4]!NumLetras(DI49,"PESO","PESOS DOMINICANOS","$EE $m CON #d/100 CENTAVOS")</f>
        <v>#VALUE!</v>
      </c>
      <c r="DK49" s="80">
        <f t="shared" si="35"/>
        <v>2081.52</v>
      </c>
      <c r="DL49" s="37">
        <v>576</v>
      </c>
      <c r="DM49" s="37">
        <f t="shared" si="18"/>
        <v>11520</v>
      </c>
      <c r="DN49" s="189">
        <v>22</v>
      </c>
      <c r="DO49" s="80">
        <f>+DL49*'PRECIOS SEGUN ADJ. (FRONTERIZO)'!$B$21*'PRECIOS SEGUN ADJ. (FRONTERIZO)'!$C$21</f>
        <v>253440</v>
      </c>
      <c r="DP49" s="80" t="e" vm="1">
        <f>+[4]!NumLetras(DO49,"PESO","PESOS DOMINICANOS","$EE $m CON #d/100 CENTAVOS")</f>
        <v>#VALUE!</v>
      </c>
      <c r="DQ49" s="37">
        <v>63</v>
      </c>
      <c r="DR49" s="37">
        <f t="shared" si="19"/>
        <v>1260</v>
      </c>
      <c r="DS49" s="189">
        <v>80.849999999999994</v>
      </c>
      <c r="DT49" s="80">
        <f>+DQ49*'PRECIOS SEGUN ADJ. (FRONTERIZO)'!$B$22*'PRECIOS SEGUN ADJ. (FRONTERIZO)'!$C$22</f>
        <v>101870.99999999999</v>
      </c>
      <c r="DU49" s="80" t="e" vm="1">
        <f>+[4]!NumLetras(DT49,"PESO","PESOS DOMINICANOS","$EE $m CON #d/100 CENTAVOS")</f>
        <v>#VALUE!</v>
      </c>
      <c r="DV49" s="37">
        <v>30</v>
      </c>
      <c r="DW49" s="37">
        <f t="shared" si="20"/>
        <v>600</v>
      </c>
      <c r="DX49" s="189">
        <v>21.83</v>
      </c>
      <c r="DY49" s="80">
        <f>+DV49*'PRECIOS SEGUN ADJ. (FRONTERIZO)'!$B$23*'PRECIOS SEGUN ADJ. (FRONTERIZO)'!$C$23</f>
        <v>13098</v>
      </c>
      <c r="DZ49" s="80" t="e" vm="1">
        <f>+[4]!NumLetras(DY49,"PESO","PESOS DOMINICANOS","$EE $m CON #d/100 CENTAVOS")</f>
        <v>#VALUE!</v>
      </c>
      <c r="EA49" s="80">
        <f t="shared" si="36"/>
        <v>2357.64</v>
      </c>
      <c r="EB49" s="37">
        <v>61</v>
      </c>
      <c r="EC49" s="37">
        <f t="shared" si="21"/>
        <v>1220</v>
      </c>
      <c r="ED49" s="189">
        <v>33</v>
      </c>
      <c r="EE49" s="80">
        <f>+EB49*'PRECIOS SEGUN ADJ. (FRONTERIZO)'!$B$24*'PRECIOS SEGUN ADJ. (FRONTERIZO)'!$C$24</f>
        <v>40260</v>
      </c>
      <c r="EF49" s="80" t="e" vm="1">
        <f>+[4]!NumLetras(EE49,"PESO","PESOS DOMINICANOS","$EE $m CON #d/100 CENTAVOS")</f>
        <v>#VALUE!</v>
      </c>
      <c r="EG49" s="37">
        <v>9</v>
      </c>
      <c r="EH49" s="37">
        <f t="shared" si="22"/>
        <v>180</v>
      </c>
      <c r="EI49" s="189">
        <v>15.789999999999997</v>
      </c>
      <c r="EJ49" s="80">
        <f>+EG49*'PRECIOS SEGUN ADJ. (FRONTERIZO)'!$B$25*'PRECIOS SEGUN ADJ. (FRONTERIZO)'!$C$25</f>
        <v>2842.2</v>
      </c>
      <c r="EK49" s="80" t="e" vm="1">
        <f>+[4]!NumLetras(EJ49,"PESO","PESOS DOMINICANOS","$EE $m CON #d/100 CENTAVOS")</f>
        <v>#VALUE!</v>
      </c>
      <c r="EL49" s="37">
        <v>9</v>
      </c>
      <c r="EM49" s="37">
        <f t="shared" si="23"/>
        <v>180</v>
      </c>
      <c r="EN49" s="189">
        <v>31.5</v>
      </c>
      <c r="EO49" s="80">
        <f>+EL49*'PRECIOS SEGUN ADJ. (FRONTERIZO)'!$B$26*'PRECIOS SEGUN ADJ. (FRONTERIZO)'!$C$26</f>
        <v>5670</v>
      </c>
      <c r="EP49" s="80" t="e" vm="1">
        <f>+[4]!NumLetras(EO49,"PESO","PESOS DOMINICANOS","$EE $m CON #d/100 CENTAVOS")</f>
        <v>#VALUE!</v>
      </c>
      <c r="EQ49" s="80">
        <f t="shared" si="41"/>
        <v>1674183.8</v>
      </c>
      <c r="ER49" s="80" t="e" vm="1">
        <f>+[4]!NumLetras(EQ49,"PESO","PESOS DOMINICANOS","$EE $m CON #d/100 CENTAVOS")</f>
        <v>#VALUE!</v>
      </c>
      <c r="ES49" s="80">
        <f t="shared" si="42"/>
        <v>121800.09</v>
      </c>
      <c r="ET49" s="80" t="e" vm="1">
        <f>+[4]!NumLetras(ES49,"PESO","PESOS DOMINICANOS","$EE $m CON #d/100 CENTAVOS")</f>
        <v>#VALUE!</v>
      </c>
      <c r="EU49" s="80">
        <f t="shared" si="37"/>
        <v>1552383.71</v>
      </c>
      <c r="EV49" s="80" t="e" vm="1">
        <f>+[4]!NumLetras(EU49,"PESO","PESOS DOMINICANOS","$EE $m CON #d/100 CENTAVOS")</f>
        <v>#VALUE!</v>
      </c>
      <c r="EW49" s="80">
        <f t="shared" si="38"/>
        <v>334836.76</v>
      </c>
      <c r="EX49" s="80" t="e" vm="1">
        <f>+[4]!NumLetras(EW49,"PESO","PESOS DOMINICANOS","$EE $m CON #d/100 CENTAVOS")</f>
        <v>#VALUE!</v>
      </c>
      <c r="EY49" s="80">
        <f t="shared" si="39"/>
        <v>16741.84</v>
      </c>
      <c r="EZ49" s="80" t="e" vm="1">
        <f>+[4]!NumLetras(EY49,"PESO","PESOS DOMINICANOS","$EE $m CON #d/100 CENTAVOS")</f>
        <v>#VALUE!</v>
      </c>
      <c r="FA49" s="80"/>
      <c r="FB49" s="80">
        <f t="shared" si="40"/>
        <v>1339347.04</v>
      </c>
      <c r="FC49" s="80" t="e" vm="1">
        <f>+[4]!NumLetras(FB49,"PESO","PESOS DOMINICANOS","$EE $m CON #d/100 CENTAVOS")</f>
        <v>#VALUE!</v>
      </c>
      <c r="FD49" s="37" t="str">
        <f>+VLOOKUP(D49,'FRONTERIZO XENIA'!F:G,2,0)</f>
        <v>F-02</v>
      </c>
    </row>
    <row r="50" spans="1:160">
      <c r="A50" s="37">
        <v>49</v>
      </c>
      <c r="B50" s="37">
        <v>49</v>
      </c>
      <c r="C50" s="26" t="s">
        <v>2267</v>
      </c>
      <c r="D50" s="37">
        <v>131073891</v>
      </c>
      <c r="E50" s="37">
        <f>+VLOOKUP(D50,'INFORMACION DE PROVEEDORES'!C:I,2,0)</f>
        <v>131073891</v>
      </c>
      <c r="F50" s="26" t="str">
        <f>+VLOOKUP(D50,'INFORMACION DE PROVEEDORES'!C:J,4,0)</f>
        <v>JHARLEM MATOS MENDEZ</v>
      </c>
      <c r="G50" s="37" t="str">
        <f>+VLOOKUP(D50,'INFORMACION DE PROVEEDORES'!C:K,5,0)</f>
        <v>079-009820-8</v>
      </c>
      <c r="H50" s="26" t="str">
        <f>+VLOOKUP(D50,'INFORMACION DE PROVEEDORES'!C:L,7,0)</f>
        <v>CALLE PROYECTO 1 ESQ. PROYECTO 4 NO.15 LOS AGRONOMOS</v>
      </c>
      <c r="I50" s="37" t="str">
        <f>+VLOOKUP(D50,'INFORMACION DE PROVEEDORES'!C:M,3,0)</f>
        <v xml:space="preserve"> JURÍDICA</v>
      </c>
      <c r="J50" s="37">
        <v>1</v>
      </c>
      <c r="K50" s="37">
        <v>371</v>
      </c>
      <c r="L50" s="37">
        <v>66</v>
      </c>
      <c r="M50" s="37">
        <f t="shared" si="26"/>
        <v>1320</v>
      </c>
      <c r="N50" s="189">
        <v>69.81</v>
      </c>
      <c r="O50" s="80">
        <f>+L50*'PRECIOS SEGUN ADJ. (FRONTERIZO)'!$B$2*'PRECIOS SEGUN ADJ. (FRONTERIZO)'!$C$2</f>
        <v>92149.2</v>
      </c>
      <c r="P50" s="80" t="e" vm="1">
        <f>+[4]!NumLetras(O50,"PESO","PESOS DOMINICANOS","$EE $m CON #d/100 CENTAVOS")</f>
        <v>#VALUE!</v>
      </c>
      <c r="Q50" s="80">
        <f t="shared" si="27"/>
        <v>14743.87</v>
      </c>
      <c r="R50" s="37">
        <v>17</v>
      </c>
      <c r="S50" s="37">
        <f t="shared" si="0"/>
        <v>340</v>
      </c>
      <c r="T50" s="189">
        <v>31.5</v>
      </c>
      <c r="U50" s="80">
        <f>+R50*'PRECIOS SEGUN ADJ. (FRONTERIZO)'!$B$3*'PRECIOS SEGUN ADJ. (FRONTERIZO)'!$C$3</f>
        <v>10710</v>
      </c>
      <c r="V50" s="80" t="e" vm="1">
        <f>+[4]!NumLetras(U50,"PESO","PESOS DOMINICANOS","$EE $m CON #d/100 CENTAVOS")</f>
        <v>#VALUE!</v>
      </c>
      <c r="W50" s="37">
        <v>0</v>
      </c>
      <c r="X50" s="37">
        <f t="shared" si="1"/>
        <v>0</v>
      </c>
      <c r="Y50" s="189">
        <v>25.2</v>
      </c>
      <c r="Z50" s="80">
        <f>+W50*'PRECIOS SEGUN ADJ. (FRONTERIZO)'!$B$4*'PRECIOS SEGUN ADJ. (FRONTERIZO)'!$C$4</f>
        <v>0</v>
      </c>
      <c r="AA50" s="80" t="e" vm="1">
        <f>+[4]!NumLetras(Z50,"PESO","PESOS DOMINICANOS","$EE $m CON #d/100 CENTAVOS")</f>
        <v>#VALUE!</v>
      </c>
      <c r="AB50" s="37">
        <v>113</v>
      </c>
      <c r="AC50" s="37">
        <f t="shared" si="2"/>
        <v>2260</v>
      </c>
      <c r="AD50" s="189">
        <v>87.91</v>
      </c>
      <c r="AE50" s="80">
        <f>+AB50*'PRECIOS SEGUN ADJ. (FRONTERIZO)'!$B$5*'PRECIOS SEGUN ADJ. (FRONTERIZO)'!$C$5</f>
        <v>198676.6</v>
      </c>
      <c r="AF50" s="80" t="e" vm="1">
        <f>+[4]!NumLetras(AE50,"PESO","PESOS DOMINICANOS","$EE $m CON #d/100 CENTAVOS")</f>
        <v>#VALUE!</v>
      </c>
      <c r="AG50" s="80">
        <f t="shared" si="28"/>
        <v>35761.79</v>
      </c>
      <c r="AH50" s="37">
        <v>137</v>
      </c>
      <c r="AI50" s="37">
        <f t="shared" si="3"/>
        <v>2740</v>
      </c>
      <c r="AJ50" s="189">
        <v>53.95000000000001</v>
      </c>
      <c r="AK50" s="80">
        <f>+AH50*'PRECIOS SEGUN ADJ. (FRONTERIZO)'!$B$6*'PRECIOS SEGUN ADJ. (FRONTERIZO)'!$C$6</f>
        <v>147823</v>
      </c>
      <c r="AL50" s="80" t="e" vm="1">
        <f>+[4]!NumLetras(AK50,"PESO","PESOS DOMINICANOS","$EE $m CON #d/100 CENTAVOS")</f>
        <v>#VALUE!</v>
      </c>
      <c r="AM50" s="37">
        <v>17</v>
      </c>
      <c r="AN50" s="37">
        <f t="shared" si="4"/>
        <v>340</v>
      </c>
      <c r="AO50" s="189">
        <v>25.04</v>
      </c>
      <c r="AP50" s="80">
        <f>+AM50*'PRECIOS SEGUN ADJ. (FRONTERIZO)'!$B$7*'PRECIOS SEGUN ADJ. (FRONTERIZO)'!$C$7</f>
        <v>8513.6</v>
      </c>
      <c r="AQ50" s="80" t="e" vm="1">
        <f>+[4]!NumLetras(AP50,"PESO","PESOS DOMINICANOS","$EE $m CON #d/100 CENTAVOS")</f>
        <v>#VALUE!</v>
      </c>
      <c r="AR50" s="80">
        <f t="shared" si="29"/>
        <v>1362.18</v>
      </c>
      <c r="AS50" s="37">
        <v>41</v>
      </c>
      <c r="AT50" s="37">
        <f t="shared" si="5"/>
        <v>820</v>
      </c>
      <c r="AU50" s="189">
        <v>290.85000000000002</v>
      </c>
      <c r="AV50" s="80">
        <f>+AS50*'PRECIOS SEGUN ADJ. (FRONTERIZO)'!$B$8*'PRECIOS SEGUN ADJ. (FRONTERIZO)'!$C$8</f>
        <v>238497</v>
      </c>
      <c r="AW50" s="80" t="e" vm="1">
        <f>+[4]!NumLetras(AV50,"PESO","PESOS DOMINICANOS","$EE $m CON #d/100 CENTAVOS")</f>
        <v>#VALUE!</v>
      </c>
      <c r="AX50" s="80">
        <f t="shared" si="30"/>
        <v>42929.46</v>
      </c>
      <c r="AY50" s="37">
        <v>0</v>
      </c>
      <c r="AZ50" s="37">
        <f t="shared" si="6"/>
        <v>0</v>
      </c>
      <c r="BA50" s="189">
        <v>18.899999999999999</v>
      </c>
      <c r="BB50" s="80">
        <f>+AY50*'PRECIOS SEGUN ADJ. (FRONTERIZO)'!$B$9*'PRECIOS SEGUN ADJ. (FRONTERIZO)'!$C$9</f>
        <v>0</v>
      </c>
      <c r="BC50" s="80" t="e" vm="1">
        <f>+[4]!NumLetras(BB50,"PESO","PESOS DOMINICANOS","$EE $m CON #d/100 CENTAVOS")</f>
        <v>#VALUE!</v>
      </c>
      <c r="BD50" s="37">
        <v>9</v>
      </c>
      <c r="BE50" s="37">
        <f t="shared" si="7"/>
        <v>180</v>
      </c>
      <c r="BF50" s="189">
        <v>140.38</v>
      </c>
      <c r="BG50" s="80">
        <f>+BD50*'PRECIOS SEGUN ADJ. (FRONTERIZO)'!$B$10*'PRECIOS SEGUN ADJ. (FRONTERIZO)'!$C$10</f>
        <v>25268.400000000001</v>
      </c>
      <c r="BH50" s="80" t="e" vm="1">
        <f>+[4]!NumLetras(BG50,"PESO","PESOS DOMINICANOS","$EE $m CON #d/100 CENTAVOS")</f>
        <v>#VALUE!</v>
      </c>
      <c r="BI50" s="80">
        <f t="shared" si="31"/>
        <v>4548.3100000000004</v>
      </c>
      <c r="BJ50" s="37">
        <v>0</v>
      </c>
      <c r="BK50" s="37">
        <f t="shared" si="8"/>
        <v>0</v>
      </c>
      <c r="BL50" s="189">
        <v>31.459999999999997</v>
      </c>
      <c r="BM50" s="80">
        <f>+BJ50*'PRECIOS SEGUN ADJ. (FRONTERIZO)'!$B$11*'PRECIOS SEGUN ADJ. (FRONTERIZO)'!$C$11</f>
        <v>0</v>
      </c>
      <c r="BN50" s="80" t="e" vm="1">
        <f>+[4]!NumLetras(BM50,"PESO","PESOS DOMINICANOS","$EE $m CON #d/100 CENTAVOS")</f>
        <v>#VALUE!</v>
      </c>
      <c r="BO50" s="37">
        <v>33</v>
      </c>
      <c r="BP50" s="37">
        <f t="shared" si="9"/>
        <v>660</v>
      </c>
      <c r="BQ50" s="189">
        <v>65</v>
      </c>
      <c r="BR50" s="80">
        <f>+BO50*'PRECIOS SEGUN ADJ. (FRONTERIZO)'!$B$12*'PRECIOS SEGUN ADJ. (FRONTERIZO)'!$C$12</f>
        <v>42900</v>
      </c>
      <c r="BS50" s="80" t="e" vm="1">
        <f>+[4]!NumLetras(BR50,"PESO","PESOS DOMINICANOS","$EE $m CON #d/100 CENTAVOS")</f>
        <v>#VALUE!</v>
      </c>
      <c r="BT50" s="37">
        <v>0</v>
      </c>
      <c r="BU50" s="37">
        <f t="shared" si="10"/>
        <v>0</v>
      </c>
      <c r="BV50" s="189">
        <v>5.5</v>
      </c>
      <c r="BW50" s="80">
        <f>+BT50*'PRECIOS SEGUN ADJ. (FRONTERIZO)'!$B$13*'PRECIOS SEGUN ADJ. (FRONTERIZO)'!$C$13</f>
        <v>0</v>
      </c>
      <c r="BX50" s="80" t="e" vm="1">
        <f>+[4]!NumLetras(BW50,"PESO","PESOS DOMINICANOS","$EE $m CON #d/100 CENTAVOS")</f>
        <v>#VALUE!</v>
      </c>
      <c r="BY50" s="37">
        <v>742</v>
      </c>
      <c r="BZ50" s="37">
        <f t="shared" si="11"/>
        <v>14840</v>
      </c>
      <c r="CA50" s="189">
        <v>7.15</v>
      </c>
      <c r="CB50" s="80">
        <f>+BY50*'PRECIOS SEGUN ADJ. (FRONTERIZO)'!$B$14*'PRECIOS SEGUN ADJ. (FRONTERIZO)'!$C$14</f>
        <v>106106</v>
      </c>
      <c r="CC50" s="80" t="e" vm="1">
        <f>+[4]!NumLetras(CB50,"PESO","PESOS DOMINICANOS","$EE $m CON #d/100 CENTAVOS")</f>
        <v>#VALUE!</v>
      </c>
      <c r="CD50" s="37">
        <v>1484</v>
      </c>
      <c r="CE50" s="37">
        <f t="shared" si="12"/>
        <v>29680</v>
      </c>
      <c r="CF50" s="189">
        <v>6.8400000000000007</v>
      </c>
      <c r="CG50" s="80">
        <f>+CD50*'PRECIOS SEGUN ADJ. (FRONTERIZO)'!$B$15*'PRECIOS SEGUN ADJ. (FRONTERIZO)'!$C$15</f>
        <v>203011.19999999998</v>
      </c>
      <c r="CH50" s="80" t="e" vm="1">
        <f>+[4]!NumLetras(CG50,"PESO","PESOS DOMINICANOS","$EE $m CON #d/100 CENTAVOS")</f>
        <v>#VALUE!</v>
      </c>
      <c r="CI50" s="37">
        <v>0</v>
      </c>
      <c r="CJ50" s="37">
        <f t="shared" si="13"/>
        <v>0</v>
      </c>
      <c r="CK50" s="189">
        <v>60</v>
      </c>
      <c r="CL50" s="80">
        <f>+CI50*'PRECIOS SEGUN ADJ. (FRONTERIZO)'!$B$16*'PRECIOS SEGUN ADJ. (FRONTERIZO)'!$C$16</f>
        <v>0</v>
      </c>
      <c r="CM50" s="80" t="e" vm="1">
        <f>+[4]!NumLetras(CL50,"PESO","PESOS DOMINICANOS","$EE $m CON #d/100 CENTAVOS")</f>
        <v>#VALUE!</v>
      </c>
      <c r="CN50" s="80">
        <f t="shared" si="32"/>
        <v>0</v>
      </c>
      <c r="CO50" s="37">
        <v>0</v>
      </c>
      <c r="CP50" s="37">
        <f t="shared" si="14"/>
        <v>0</v>
      </c>
      <c r="CQ50" s="189">
        <v>55.649999999999991</v>
      </c>
      <c r="CR50" s="80">
        <f>+CO50*'PRECIOS SEGUN ADJ. (FRONTERIZO)'!$B$17*'PRECIOS SEGUN ADJ. (FRONTERIZO)'!$C$17</f>
        <v>0</v>
      </c>
      <c r="CS50" s="80" t="e" vm="1">
        <f>+[4]!NumLetras(CR50,"PESO","PESOS DOMINICANOS","$EE $m CON #d/100 CENTAVOS")</f>
        <v>#VALUE!</v>
      </c>
      <c r="CT50" s="80">
        <f t="shared" si="33"/>
        <v>0</v>
      </c>
      <c r="CU50" s="37">
        <v>742</v>
      </c>
      <c r="CV50" s="37">
        <f t="shared" si="15"/>
        <v>14840</v>
      </c>
      <c r="CW50" s="189">
        <v>6.6</v>
      </c>
      <c r="CX50" s="80">
        <f>+CU50*'PRECIOS SEGUN ADJ. (FRONTERIZO)'!$B$18*'PRECIOS SEGUN ADJ. (FRONTERIZO)'!$C$18</f>
        <v>97944</v>
      </c>
      <c r="CY50" s="80" t="e" vm="1">
        <f>+[4]!NumLetras(CX50,"PESO","PESOS DOMINICANOS","$EE $m CON #d/100 CENTAVOS")</f>
        <v>#VALUE!</v>
      </c>
      <c r="CZ50" s="37">
        <v>0</v>
      </c>
      <c r="DA50" s="37">
        <f t="shared" si="16"/>
        <v>0</v>
      </c>
      <c r="DB50" s="189">
        <v>65.75</v>
      </c>
      <c r="DC50" s="80">
        <f>+CZ50*'PRECIOS SEGUN ADJ. (FRONTERIZO)'!$B$19*'PRECIOS SEGUN ADJ. (FRONTERIZO)'!$C$19</f>
        <v>0</v>
      </c>
      <c r="DD50" s="80" t="e" vm="1">
        <f>+[4]!NumLetras(DC50,"PESO","PESOS DOMINICANOS","$EE $m CON #d/100 CENTAVOS")</f>
        <v>#VALUE!</v>
      </c>
      <c r="DE50" s="80">
        <f t="shared" si="34"/>
        <v>0</v>
      </c>
      <c r="DF50" s="37">
        <v>17</v>
      </c>
      <c r="DG50" s="37">
        <f t="shared" si="17"/>
        <v>340</v>
      </c>
      <c r="DH50" s="189">
        <v>82.59999999999998</v>
      </c>
      <c r="DI50" s="80">
        <f>+DF50*'PRECIOS SEGUN ADJ. (FRONTERIZO)'!$B$20*'PRECIOS SEGUN ADJ. (FRONTERIZO)'!$C$20</f>
        <v>28083.999999999996</v>
      </c>
      <c r="DJ50" s="80" t="e" vm="1">
        <f>+[4]!NumLetras(DI50,"PESO","PESOS DOMINICANOS","$EE $m CON #d/100 CENTAVOS")</f>
        <v>#VALUE!</v>
      </c>
      <c r="DK50" s="80">
        <f t="shared" si="35"/>
        <v>5055.12</v>
      </c>
      <c r="DL50" s="37">
        <v>1484</v>
      </c>
      <c r="DM50" s="37">
        <f t="shared" si="18"/>
        <v>29680</v>
      </c>
      <c r="DN50" s="189">
        <v>22</v>
      </c>
      <c r="DO50" s="80">
        <f>+DL50*'PRECIOS SEGUN ADJ. (FRONTERIZO)'!$B$21*'PRECIOS SEGUN ADJ. (FRONTERIZO)'!$C$21</f>
        <v>652960</v>
      </c>
      <c r="DP50" s="80" t="e" vm="1">
        <f>+[4]!NumLetras(DO50,"PESO","PESOS DOMINICANOS","$EE $m CON #d/100 CENTAVOS")</f>
        <v>#VALUE!</v>
      </c>
      <c r="DQ50" s="37">
        <v>82</v>
      </c>
      <c r="DR50" s="37">
        <f t="shared" si="19"/>
        <v>1640</v>
      </c>
      <c r="DS50" s="189">
        <v>80.849999999999994</v>
      </c>
      <c r="DT50" s="80">
        <f>+DQ50*'PRECIOS SEGUN ADJ. (FRONTERIZO)'!$B$22*'PRECIOS SEGUN ADJ. (FRONTERIZO)'!$C$22</f>
        <v>132594</v>
      </c>
      <c r="DU50" s="80" t="e" vm="1">
        <f>+[4]!NumLetras(DT50,"PESO","PESOS DOMINICANOS","$EE $m CON #d/100 CENTAVOS")</f>
        <v>#VALUE!</v>
      </c>
      <c r="DV50" s="37">
        <v>37</v>
      </c>
      <c r="DW50" s="37">
        <f t="shared" si="20"/>
        <v>740</v>
      </c>
      <c r="DX50" s="189">
        <v>21.83</v>
      </c>
      <c r="DY50" s="80">
        <f>+DV50*'PRECIOS SEGUN ADJ. (FRONTERIZO)'!$B$23*'PRECIOS SEGUN ADJ. (FRONTERIZO)'!$C$23</f>
        <v>16154.199999999999</v>
      </c>
      <c r="DZ50" s="80" t="e" vm="1">
        <f>+[4]!NumLetras(DY50,"PESO","PESOS DOMINICANOS","$EE $m CON #d/100 CENTAVOS")</f>
        <v>#VALUE!</v>
      </c>
      <c r="EA50" s="80">
        <f t="shared" si="36"/>
        <v>2907.76</v>
      </c>
      <c r="EB50" s="37">
        <v>115</v>
      </c>
      <c r="EC50" s="37">
        <f t="shared" si="21"/>
        <v>2300</v>
      </c>
      <c r="ED50" s="189">
        <v>33</v>
      </c>
      <c r="EE50" s="80">
        <f>+EB50*'PRECIOS SEGUN ADJ. (FRONTERIZO)'!$B$24*'PRECIOS SEGUN ADJ. (FRONTERIZO)'!$C$24</f>
        <v>75900</v>
      </c>
      <c r="EF50" s="80" t="e" vm="1">
        <f>+[4]!NumLetras(EE50,"PESO","PESOS DOMINICANOS","$EE $m CON #d/100 CENTAVOS")</f>
        <v>#VALUE!</v>
      </c>
      <c r="EG50" s="37">
        <v>0</v>
      </c>
      <c r="EH50" s="37">
        <f t="shared" si="22"/>
        <v>0</v>
      </c>
      <c r="EI50" s="189">
        <v>15.789999999999997</v>
      </c>
      <c r="EJ50" s="80">
        <f>+EG50*'PRECIOS SEGUN ADJ. (FRONTERIZO)'!$B$25*'PRECIOS SEGUN ADJ. (FRONTERIZO)'!$C$25</f>
        <v>0</v>
      </c>
      <c r="EK50" s="80" t="e" vm="1">
        <f>+[4]!NumLetras(EJ50,"PESO","PESOS DOMINICANOS","$EE $m CON #d/100 CENTAVOS")</f>
        <v>#VALUE!</v>
      </c>
      <c r="EL50" s="37">
        <v>0</v>
      </c>
      <c r="EM50" s="37">
        <f t="shared" si="23"/>
        <v>0</v>
      </c>
      <c r="EN50" s="189">
        <v>31.5</v>
      </c>
      <c r="EO50" s="80">
        <f>+EL50*'PRECIOS SEGUN ADJ. (FRONTERIZO)'!$B$26*'PRECIOS SEGUN ADJ. (FRONTERIZO)'!$C$26</f>
        <v>0</v>
      </c>
      <c r="EP50" s="80" t="e" vm="1">
        <f>+[4]!NumLetras(EO50,"PESO","PESOS DOMINICANOS","$EE $m CON #d/100 CENTAVOS")</f>
        <v>#VALUE!</v>
      </c>
      <c r="EQ50" s="80">
        <f t="shared" si="41"/>
        <v>2077291.2</v>
      </c>
      <c r="ER50" s="80" t="e" vm="1">
        <f>+[4]!NumLetras(EQ50,"PESO","PESOS DOMINICANOS","$EE $m CON #d/100 CENTAVOS")</f>
        <v>#VALUE!</v>
      </c>
      <c r="ES50" s="80">
        <f t="shared" si="42"/>
        <v>107308.48999999999</v>
      </c>
      <c r="ET50" s="80" t="e" vm="1">
        <f>+[4]!NumLetras(ES50,"PESO","PESOS DOMINICANOS","$EE $m CON #d/100 CENTAVOS")</f>
        <v>#VALUE!</v>
      </c>
      <c r="EU50" s="80">
        <f t="shared" si="37"/>
        <v>1969982.71</v>
      </c>
      <c r="EV50" s="80" t="e" vm="1">
        <f>+[4]!NumLetras(EU50,"PESO","PESOS DOMINICANOS","$EE $m CON #d/100 CENTAVOS")</f>
        <v>#VALUE!</v>
      </c>
      <c r="EW50" s="80">
        <f t="shared" si="38"/>
        <v>415458.24</v>
      </c>
      <c r="EX50" s="80" t="e" vm="1">
        <f>+[4]!NumLetras(EW50,"PESO","PESOS DOMINICANOS","$EE $m CON #d/100 CENTAVOS")</f>
        <v>#VALUE!</v>
      </c>
      <c r="EY50" s="80">
        <f t="shared" si="39"/>
        <v>20772.91</v>
      </c>
      <c r="EZ50" s="80" t="e" vm="1">
        <f>+[4]!NumLetras(EY50,"PESO","PESOS DOMINICANOS","$EE $m CON #d/100 CENTAVOS")</f>
        <v>#VALUE!</v>
      </c>
      <c r="FA50" s="80"/>
      <c r="FB50" s="80">
        <f t="shared" si="40"/>
        <v>1661832.96</v>
      </c>
      <c r="FC50" s="80" t="e" vm="1">
        <f>+[4]!NumLetras(FB50,"PESO","PESOS DOMINICANOS","$EE $m CON #d/100 CENTAVOS")</f>
        <v>#VALUE!</v>
      </c>
      <c r="FD50" s="37" t="str">
        <f>+VLOOKUP(D50,'FRONTERIZO XENIA'!F:G,2,0)</f>
        <v>F-33</v>
      </c>
    </row>
    <row r="51" spans="1:160">
      <c r="A51" s="37">
        <v>50</v>
      </c>
      <c r="B51" s="37">
        <v>50</v>
      </c>
      <c r="C51" s="26" t="s">
        <v>2282</v>
      </c>
      <c r="D51" s="37">
        <v>131700845</v>
      </c>
      <c r="E51" s="37">
        <f>+VLOOKUP(D51,'INFORMACION DE PROVEEDORES'!C:I,2,0)</f>
        <v>131700845</v>
      </c>
      <c r="F51" s="26" t="str">
        <f>+VLOOKUP(D51,'INFORMACION DE PROVEEDORES'!C:J,4,0)</f>
        <v>SILVER RAMIREZ ORTIZ</v>
      </c>
      <c r="G51" s="37" t="str">
        <f>+VLOOKUP(D51,'INFORMACION DE PROVEEDORES'!C:K,5,0)</f>
        <v>001-1875303-7</v>
      </c>
      <c r="H51" s="26" t="str">
        <f>+VLOOKUP(D51,'INFORMACION DE PROVEEDORES'!C:L,7,0)</f>
        <v xml:space="preserve">CALLE MELLA NO. 35, COMENDADOR, ELIAS PIÑA </v>
      </c>
      <c r="I51" s="37" t="str">
        <f>+VLOOKUP(D51,'INFORMACION DE PROVEEDORES'!C:M,3,0)</f>
        <v xml:space="preserve"> JURÍDICA</v>
      </c>
      <c r="J51" s="37">
        <v>6</v>
      </c>
      <c r="K51" s="37">
        <v>916</v>
      </c>
      <c r="L51" s="37">
        <v>207</v>
      </c>
      <c r="M51" s="37">
        <f t="shared" si="26"/>
        <v>4140</v>
      </c>
      <c r="N51" s="189">
        <v>69.81</v>
      </c>
      <c r="O51" s="80">
        <f>+L51*'PRECIOS SEGUN ADJ. (FRONTERIZO)'!$B$2*'PRECIOS SEGUN ADJ. (FRONTERIZO)'!$C$2</f>
        <v>289013.40000000002</v>
      </c>
      <c r="P51" s="80" t="e" vm="1">
        <f>+[4]!NumLetras(O51,"PESO","PESOS DOMINICANOS","$EE $m CON #d/100 CENTAVOS")</f>
        <v>#VALUE!</v>
      </c>
      <c r="Q51" s="80">
        <f t="shared" si="27"/>
        <v>46242.14</v>
      </c>
      <c r="R51" s="37">
        <v>56</v>
      </c>
      <c r="S51" s="37">
        <f t="shared" si="0"/>
        <v>1120</v>
      </c>
      <c r="T51" s="189">
        <v>31.5</v>
      </c>
      <c r="U51" s="80">
        <f>+R51*'PRECIOS SEGUN ADJ. (FRONTERIZO)'!$B$3*'PRECIOS SEGUN ADJ. (FRONTERIZO)'!$C$3</f>
        <v>35280</v>
      </c>
      <c r="V51" s="80" t="e" vm="1">
        <f>+[4]!NumLetras(U51,"PESO","PESOS DOMINICANOS","$EE $m CON #d/100 CENTAVOS")</f>
        <v>#VALUE!</v>
      </c>
      <c r="W51" s="37">
        <v>209</v>
      </c>
      <c r="X51" s="37">
        <f t="shared" si="1"/>
        <v>4180</v>
      </c>
      <c r="Y51" s="189">
        <v>25.2</v>
      </c>
      <c r="Z51" s="80">
        <f>+W51*'PRECIOS SEGUN ADJ. (FRONTERIZO)'!$B$4*'PRECIOS SEGUN ADJ. (FRONTERIZO)'!$C$4</f>
        <v>105336</v>
      </c>
      <c r="AA51" s="80" t="e" vm="1">
        <f>+[4]!NumLetras(Z51,"PESO","PESOS DOMINICANOS","$EE $m CON #d/100 CENTAVOS")</f>
        <v>#VALUE!</v>
      </c>
      <c r="AB51" s="37">
        <v>320</v>
      </c>
      <c r="AC51" s="37">
        <f t="shared" si="2"/>
        <v>6400</v>
      </c>
      <c r="AD51" s="189">
        <v>87.91</v>
      </c>
      <c r="AE51" s="80">
        <f>+AB51*'PRECIOS SEGUN ADJ. (FRONTERIZO)'!$B$5*'PRECIOS SEGUN ADJ. (FRONTERIZO)'!$C$5</f>
        <v>562624</v>
      </c>
      <c r="AF51" s="80" t="e" vm="1">
        <f>+[4]!NumLetras(AE51,"PESO","PESOS DOMINICANOS","$EE $m CON #d/100 CENTAVOS")</f>
        <v>#VALUE!</v>
      </c>
      <c r="AG51" s="80">
        <f t="shared" si="28"/>
        <v>101272.32000000001</v>
      </c>
      <c r="AH51" s="37">
        <v>265</v>
      </c>
      <c r="AI51" s="37">
        <f t="shared" si="3"/>
        <v>5300</v>
      </c>
      <c r="AJ51" s="189">
        <v>53.95000000000001</v>
      </c>
      <c r="AK51" s="80">
        <f>+AH51*'PRECIOS SEGUN ADJ. (FRONTERIZO)'!$B$6*'PRECIOS SEGUN ADJ. (FRONTERIZO)'!$C$6</f>
        <v>285935</v>
      </c>
      <c r="AL51" s="80" t="e" vm="1">
        <f>+[4]!NumLetras(AK51,"PESO","PESOS DOMINICANOS","$EE $m CON #d/100 CENTAVOS")</f>
        <v>#VALUE!</v>
      </c>
      <c r="AM51" s="37">
        <v>33</v>
      </c>
      <c r="AN51" s="37">
        <f t="shared" si="4"/>
        <v>660</v>
      </c>
      <c r="AO51" s="189">
        <v>25.04</v>
      </c>
      <c r="AP51" s="80">
        <f>+AM51*'PRECIOS SEGUN ADJ. (FRONTERIZO)'!$B$7*'PRECIOS SEGUN ADJ. (FRONTERIZO)'!$C$7</f>
        <v>16526.399999999998</v>
      </c>
      <c r="AQ51" s="80" t="e" vm="1">
        <f>+[4]!NumLetras(AP51,"PESO","PESOS DOMINICANOS","$EE $m CON #d/100 CENTAVOS")</f>
        <v>#VALUE!</v>
      </c>
      <c r="AR51" s="80">
        <f t="shared" si="29"/>
        <v>2644.22</v>
      </c>
      <c r="AS51" s="37">
        <v>108</v>
      </c>
      <c r="AT51" s="37">
        <f t="shared" si="5"/>
        <v>2160</v>
      </c>
      <c r="AU51" s="189">
        <v>290.85000000000002</v>
      </c>
      <c r="AV51" s="80">
        <f>+AS51*'PRECIOS SEGUN ADJ. (FRONTERIZO)'!$B$8*'PRECIOS SEGUN ADJ. (FRONTERIZO)'!$C$8</f>
        <v>628236</v>
      </c>
      <c r="AW51" s="80" t="e" vm="1">
        <f>+[4]!NumLetras(AV51,"PESO","PESOS DOMINICANOS","$EE $m CON #d/100 CENTAVOS")</f>
        <v>#VALUE!</v>
      </c>
      <c r="AX51" s="80">
        <f t="shared" si="30"/>
        <v>113082.48</v>
      </c>
      <c r="AY51" s="37">
        <v>13</v>
      </c>
      <c r="AZ51" s="37">
        <f t="shared" si="6"/>
        <v>260</v>
      </c>
      <c r="BA51" s="189">
        <v>18.899999999999999</v>
      </c>
      <c r="BB51" s="80">
        <f>+AY51*'PRECIOS SEGUN ADJ. (FRONTERIZO)'!$B$9*'PRECIOS SEGUN ADJ. (FRONTERIZO)'!$C$9</f>
        <v>4914</v>
      </c>
      <c r="BC51" s="80" t="e" vm="1">
        <f>+[4]!NumLetras(BB51,"PESO","PESOS DOMINICANOS","$EE $m CON #d/100 CENTAVOS")</f>
        <v>#VALUE!</v>
      </c>
      <c r="BD51" s="37">
        <v>17</v>
      </c>
      <c r="BE51" s="37">
        <f t="shared" si="7"/>
        <v>340</v>
      </c>
      <c r="BF51" s="189">
        <v>140.38</v>
      </c>
      <c r="BG51" s="80">
        <f>+BD51*'PRECIOS SEGUN ADJ. (FRONTERIZO)'!$B$10*'PRECIOS SEGUN ADJ. (FRONTERIZO)'!$C$10</f>
        <v>47729.2</v>
      </c>
      <c r="BH51" s="80" t="e" vm="1">
        <f>+[4]!NumLetras(BG51,"PESO","PESOS DOMINICANOS","$EE $m CON #d/100 CENTAVOS")</f>
        <v>#VALUE!</v>
      </c>
      <c r="BI51" s="80">
        <f t="shared" si="31"/>
        <v>8591.26</v>
      </c>
      <c r="BJ51" s="37">
        <v>70</v>
      </c>
      <c r="BK51" s="37">
        <f t="shared" si="8"/>
        <v>1400</v>
      </c>
      <c r="BL51" s="189">
        <v>31.459999999999997</v>
      </c>
      <c r="BM51" s="80">
        <f>+BJ51*'PRECIOS SEGUN ADJ. (FRONTERIZO)'!$B$11*'PRECIOS SEGUN ADJ. (FRONTERIZO)'!$C$11</f>
        <v>44044.000000000007</v>
      </c>
      <c r="BN51" s="80" t="e" vm="1">
        <f>+[4]!NumLetras(BM51,"PESO","PESOS DOMINICANOS","$EE $m CON #d/100 CENTAVOS")</f>
        <v>#VALUE!</v>
      </c>
      <c r="BO51" s="37">
        <v>88</v>
      </c>
      <c r="BP51" s="37">
        <f t="shared" si="9"/>
        <v>1760</v>
      </c>
      <c r="BQ51" s="189">
        <v>65</v>
      </c>
      <c r="BR51" s="80">
        <f>+BO51*'PRECIOS SEGUN ADJ. (FRONTERIZO)'!$B$12*'PRECIOS SEGUN ADJ. (FRONTERIZO)'!$C$12</f>
        <v>114400</v>
      </c>
      <c r="BS51" s="80" t="e" vm="1">
        <f>+[4]!NumLetras(BR51,"PESO","PESOS DOMINICANOS","$EE $m CON #d/100 CENTAVOS")</f>
        <v>#VALUE!</v>
      </c>
      <c r="BT51" s="37">
        <v>1970</v>
      </c>
      <c r="BU51" s="37">
        <f t="shared" si="10"/>
        <v>39400</v>
      </c>
      <c r="BV51" s="189">
        <v>5.5</v>
      </c>
      <c r="BW51" s="80">
        <f>+BT51*'PRECIOS SEGUN ADJ. (FRONTERIZO)'!$B$13*'PRECIOS SEGUN ADJ. (FRONTERIZO)'!$C$13</f>
        <v>216700</v>
      </c>
      <c r="BX51" s="80" t="e" vm="1">
        <f>+[4]!NumLetras(BW51,"PESO","PESOS DOMINICANOS","$EE $m CON #d/100 CENTAVOS")</f>
        <v>#VALUE!</v>
      </c>
      <c r="BY51" s="37">
        <v>1438</v>
      </c>
      <c r="BZ51" s="37">
        <f t="shared" si="11"/>
        <v>28760</v>
      </c>
      <c r="CA51" s="189">
        <v>7.15</v>
      </c>
      <c r="CB51" s="80">
        <f>+BY51*'PRECIOS SEGUN ADJ. (FRONTERIZO)'!$B$14*'PRECIOS SEGUN ADJ. (FRONTERIZO)'!$C$14</f>
        <v>205634</v>
      </c>
      <c r="CC51" s="80" t="e" vm="1">
        <f>+[4]!NumLetras(CB51,"PESO","PESOS DOMINICANOS","$EE $m CON #d/100 CENTAVOS")</f>
        <v>#VALUE!</v>
      </c>
      <c r="CD51" s="37">
        <v>2876</v>
      </c>
      <c r="CE51" s="37">
        <f t="shared" si="12"/>
        <v>57520</v>
      </c>
      <c r="CF51" s="189">
        <v>6.8400000000000007</v>
      </c>
      <c r="CG51" s="80">
        <f>+CD51*'PRECIOS SEGUN ADJ. (FRONTERIZO)'!$B$15*'PRECIOS SEGUN ADJ. (FRONTERIZO)'!$C$15</f>
        <v>393436.8</v>
      </c>
      <c r="CH51" s="80" t="e" vm="1">
        <f>+[4]!NumLetras(CG51,"PESO","PESOS DOMINICANOS","$EE $m CON #d/100 CENTAVOS")</f>
        <v>#VALUE!</v>
      </c>
      <c r="CI51" s="37">
        <v>89</v>
      </c>
      <c r="CJ51" s="37">
        <f t="shared" si="13"/>
        <v>1780</v>
      </c>
      <c r="CK51" s="189">
        <v>60</v>
      </c>
      <c r="CL51" s="80">
        <f>+CI51*'PRECIOS SEGUN ADJ. (FRONTERIZO)'!$B$16*'PRECIOS SEGUN ADJ. (FRONTERIZO)'!$C$16</f>
        <v>106800</v>
      </c>
      <c r="CM51" s="80" t="e" vm="1">
        <f>+[4]!NumLetras(CL51,"PESO","PESOS DOMINICANOS","$EE $m CON #d/100 CENTAVOS")</f>
        <v>#VALUE!</v>
      </c>
      <c r="CN51" s="80">
        <f t="shared" si="32"/>
        <v>19224</v>
      </c>
      <c r="CO51" s="37">
        <v>40</v>
      </c>
      <c r="CP51" s="37">
        <f t="shared" si="14"/>
        <v>800</v>
      </c>
      <c r="CQ51" s="189">
        <v>55.649999999999991</v>
      </c>
      <c r="CR51" s="80">
        <f>+CO51*'PRECIOS SEGUN ADJ. (FRONTERIZO)'!$B$17*'PRECIOS SEGUN ADJ. (FRONTERIZO)'!$C$17</f>
        <v>44520</v>
      </c>
      <c r="CS51" s="80" t="e" vm="1">
        <f>+[4]!NumLetras(CR51,"PESO","PESOS DOMINICANOS","$EE $m CON #d/100 CENTAVOS")</f>
        <v>#VALUE!</v>
      </c>
      <c r="CT51" s="80">
        <f t="shared" si="33"/>
        <v>8013.6</v>
      </c>
      <c r="CU51" s="37">
        <v>2226</v>
      </c>
      <c r="CV51" s="37">
        <f t="shared" si="15"/>
        <v>44520</v>
      </c>
      <c r="CW51" s="189">
        <v>6.6</v>
      </c>
      <c r="CX51" s="80">
        <f>+CU51*'PRECIOS SEGUN ADJ. (FRONTERIZO)'!$B$18*'PRECIOS SEGUN ADJ. (FRONTERIZO)'!$C$18</f>
        <v>293832</v>
      </c>
      <c r="CY51" s="80" t="e" vm="1">
        <f>+[4]!NumLetras(CX51,"PESO","PESOS DOMINICANOS","$EE $m CON #d/100 CENTAVOS")</f>
        <v>#VALUE!</v>
      </c>
      <c r="CZ51" s="37">
        <v>45</v>
      </c>
      <c r="DA51" s="37">
        <f t="shared" si="16"/>
        <v>900</v>
      </c>
      <c r="DB51" s="189">
        <v>65.75</v>
      </c>
      <c r="DC51" s="80">
        <f>+CZ51*'PRECIOS SEGUN ADJ. (FRONTERIZO)'!$B$19*'PRECIOS SEGUN ADJ. (FRONTERIZO)'!$C$19</f>
        <v>59175</v>
      </c>
      <c r="DD51" s="80" t="e" vm="1">
        <f>+[4]!NumLetras(DC51,"PESO","PESOS DOMINICANOS","$EE $m CON #d/100 CENTAVOS")</f>
        <v>#VALUE!</v>
      </c>
      <c r="DE51" s="80">
        <f t="shared" si="34"/>
        <v>10651.5</v>
      </c>
      <c r="DF51" s="37">
        <v>33</v>
      </c>
      <c r="DG51" s="37">
        <f t="shared" si="17"/>
        <v>660</v>
      </c>
      <c r="DH51" s="189">
        <v>82.59999999999998</v>
      </c>
      <c r="DI51" s="80">
        <f>+DF51*'PRECIOS SEGUN ADJ. (FRONTERIZO)'!$B$20*'PRECIOS SEGUN ADJ. (FRONTERIZO)'!$C$20</f>
        <v>54515.999999999993</v>
      </c>
      <c r="DJ51" s="80" t="e" vm="1">
        <f>+[4]!NumLetras(DI51,"PESO","PESOS DOMINICANOS","$EE $m CON #d/100 CENTAVOS")</f>
        <v>#VALUE!</v>
      </c>
      <c r="DK51" s="80">
        <f t="shared" si="35"/>
        <v>9812.8799999999992</v>
      </c>
      <c r="DL51" s="37">
        <v>2876</v>
      </c>
      <c r="DM51" s="37">
        <f t="shared" si="18"/>
        <v>57520</v>
      </c>
      <c r="DN51" s="189">
        <v>22</v>
      </c>
      <c r="DO51" s="80">
        <f>+DL51*'PRECIOS SEGUN ADJ. (FRONTERIZO)'!$B$21*'PRECIOS SEGUN ADJ. (FRONTERIZO)'!$C$21</f>
        <v>1265440</v>
      </c>
      <c r="DP51" s="80" t="e" vm="1">
        <f>+[4]!NumLetras(DO51,"PESO","PESOS DOMINICANOS","$EE $m CON #d/100 CENTAVOS")</f>
        <v>#VALUE!</v>
      </c>
      <c r="DQ51" s="37">
        <v>205</v>
      </c>
      <c r="DR51" s="37">
        <f t="shared" si="19"/>
        <v>4100</v>
      </c>
      <c r="DS51" s="189">
        <v>80.849999999999994</v>
      </c>
      <c r="DT51" s="80">
        <f>+DQ51*'PRECIOS SEGUN ADJ. (FRONTERIZO)'!$B$22*'PRECIOS SEGUN ADJ. (FRONTERIZO)'!$C$22</f>
        <v>331485</v>
      </c>
      <c r="DU51" s="80" t="e" vm="1">
        <f>+[4]!NumLetras(DT51,"PESO","PESOS DOMINICANOS","$EE $m CON #d/100 CENTAVOS")</f>
        <v>#VALUE!</v>
      </c>
      <c r="DV51" s="37">
        <v>93</v>
      </c>
      <c r="DW51" s="37">
        <f t="shared" si="20"/>
        <v>1860</v>
      </c>
      <c r="DX51" s="189">
        <v>21.83</v>
      </c>
      <c r="DY51" s="80">
        <f>+DV51*'PRECIOS SEGUN ADJ. (FRONTERIZO)'!$B$23*'PRECIOS SEGUN ADJ. (FRONTERIZO)'!$C$23</f>
        <v>40603.799999999996</v>
      </c>
      <c r="DZ51" s="80" t="e" vm="1">
        <f>+[4]!NumLetras(DY51,"PESO","PESOS DOMINICANOS","$EE $m CON #d/100 CENTAVOS")</f>
        <v>#VALUE!</v>
      </c>
      <c r="EA51" s="80">
        <f t="shared" si="36"/>
        <v>7308.68</v>
      </c>
      <c r="EB51" s="37">
        <v>247</v>
      </c>
      <c r="EC51" s="37">
        <f t="shared" si="21"/>
        <v>4940</v>
      </c>
      <c r="ED51" s="189">
        <v>33</v>
      </c>
      <c r="EE51" s="80">
        <f>+EB51*'PRECIOS SEGUN ADJ. (FRONTERIZO)'!$B$24*'PRECIOS SEGUN ADJ. (FRONTERIZO)'!$C$24</f>
        <v>163020</v>
      </c>
      <c r="EF51" s="80" t="e" vm="1">
        <f>+[4]!NumLetras(EE51,"PESO","PESOS DOMINICANOS","$EE $m CON #d/100 CENTAVOS")</f>
        <v>#VALUE!</v>
      </c>
      <c r="EG51" s="37">
        <v>14</v>
      </c>
      <c r="EH51" s="37">
        <f t="shared" si="22"/>
        <v>280</v>
      </c>
      <c r="EI51" s="189">
        <v>15.789999999999997</v>
      </c>
      <c r="EJ51" s="80">
        <f>+EG51*'PRECIOS SEGUN ADJ. (FRONTERIZO)'!$B$25*'PRECIOS SEGUN ADJ. (FRONTERIZO)'!$C$25</f>
        <v>4421.2</v>
      </c>
      <c r="EK51" s="80" t="e" vm="1">
        <f>+[4]!NumLetras(EJ51,"PESO","PESOS DOMINICANOS","$EE $m CON #d/100 CENTAVOS")</f>
        <v>#VALUE!</v>
      </c>
      <c r="EL51" s="37">
        <v>14</v>
      </c>
      <c r="EM51" s="37">
        <f t="shared" si="23"/>
        <v>280</v>
      </c>
      <c r="EN51" s="189">
        <v>31.5</v>
      </c>
      <c r="EO51" s="80">
        <f>+EL51*'PRECIOS SEGUN ADJ. (FRONTERIZO)'!$B$26*'PRECIOS SEGUN ADJ. (FRONTERIZO)'!$C$26</f>
        <v>8820</v>
      </c>
      <c r="EP51" s="80" t="e" vm="1">
        <f>+[4]!NumLetras(EO51,"PESO","PESOS DOMINICANOS","$EE $m CON #d/100 CENTAVOS")</f>
        <v>#VALUE!</v>
      </c>
      <c r="EQ51" s="80">
        <f t="shared" si="41"/>
        <v>5322441.8</v>
      </c>
      <c r="ER51" s="80" t="e" vm="1">
        <f>+[4]!NumLetras(EQ51,"PESO","PESOS DOMINICANOS","$EE $m CON #d/100 CENTAVOS")</f>
        <v>#VALUE!</v>
      </c>
      <c r="ES51" s="80">
        <f t="shared" si="42"/>
        <v>326843.08</v>
      </c>
      <c r="ET51" s="80" t="e" vm="1">
        <f>+[4]!NumLetras(ES51,"PESO","PESOS DOMINICANOS","$EE $m CON #d/100 CENTAVOS")</f>
        <v>#VALUE!</v>
      </c>
      <c r="EU51" s="80">
        <f t="shared" si="37"/>
        <v>4995598.72</v>
      </c>
      <c r="EV51" s="80" t="e" vm="1">
        <f>+[4]!NumLetras(EU51,"PESO","PESOS DOMINICANOS","$EE $m CON #d/100 CENTAVOS")</f>
        <v>#VALUE!</v>
      </c>
      <c r="EW51" s="80">
        <f t="shared" si="38"/>
        <v>1064488.3600000001</v>
      </c>
      <c r="EX51" s="80" t="e" vm="1">
        <f>+[4]!NumLetras(EW51,"PESO","PESOS DOMINICANOS","$EE $m CON #d/100 CENTAVOS")</f>
        <v>#VALUE!</v>
      </c>
      <c r="EY51" s="80">
        <f t="shared" si="39"/>
        <v>53224.42</v>
      </c>
      <c r="EZ51" s="80" t="e" vm="1">
        <f>+[4]!NumLetras(EY51,"PESO","PESOS DOMINICANOS","$EE $m CON #d/100 CENTAVOS")</f>
        <v>#VALUE!</v>
      </c>
      <c r="FA51" s="80"/>
      <c r="FB51" s="80">
        <f t="shared" si="40"/>
        <v>4257953.4399999995</v>
      </c>
      <c r="FC51" s="80" t="e" vm="1">
        <f>+[4]!NumLetras(FB51,"PESO","PESOS DOMINICANOS","$EE $m CON #d/100 CENTAVOS")</f>
        <v>#VALUE!</v>
      </c>
      <c r="FD51" s="37" t="str">
        <f>+VLOOKUP(D51,'FRONTERIZO XENIA'!F:G,2,0)</f>
        <v>F-09</v>
      </c>
    </row>
    <row r="52" spans="1:160">
      <c r="A52" s="37">
        <v>51</v>
      </c>
      <c r="B52" s="37">
        <v>51</v>
      </c>
      <c r="C52" s="26" t="s">
        <v>2312</v>
      </c>
      <c r="D52" s="37">
        <v>132195592</v>
      </c>
      <c r="E52" s="37">
        <f>+VLOOKUP(D52,'INFORMACION DE PROVEEDORES'!C:I,2,0)</f>
        <v>132195592</v>
      </c>
      <c r="F52" s="26" t="str">
        <f>+VLOOKUP(D52,'INFORMACION DE PROVEEDORES'!C:J,4,0)</f>
        <v xml:space="preserve">PEDRO JULIO ZORRILLA GERMAN </v>
      </c>
      <c r="G52" s="37" t="str">
        <f>+VLOOKUP(D52,'INFORMACION DE PROVEEDORES'!C:K,5,0)</f>
        <v>001-1523641-6</v>
      </c>
      <c r="H52" s="26" t="str">
        <f>+VLOOKUP(D52,'INFORMACION DE PROVEEDORES'!C:L,7,0)</f>
        <v xml:space="preserve">CALLE PRINCIPAL NO. 49, LA CUCHILLA, VILLA ALTAGRACIA </v>
      </c>
      <c r="I52" s="37" t="str">
        <f>+VLOOKUP(D52,'INFORMACION DE PROVEEDORES'!C:M,3,0)</f>
        <v xml:space="preserve"> JURÍDICA</v>
      </c>
      <c r="J52" s="37">
        <v>2</v>
      </c>
      <c r="K52" s="37">
        <v>199</v>
      </c>
      <c r="L52" s="37">
        <v>36</v>
      </c>
      <c r="M52" s="37">
        <f t="shared" si="26"/>
        <v>720</v>
      </c>
      <c r="N52" s="189">
        <v>69.81</v>
      </c>
      <c r="O52" s="80">
        <f>+L52*'PRECIOS SEGUN ADJ. (FRONTERIZO)'!$B$2*'PRECIOS SEGUN ADJ. (FRONTERIZO)'!$C$2</f>
        <v>50263.199999999997</v>
      </c>
      <c r="P52" s="80" t="e" vm="1">
        <f>+[4]!NumLetras(O52,"PESO","PESOS DOMINICANOS","$EE $m CON #d/100 CENTAVOS")</f>
        <v>#VALUE!</v>
      </c>
      <c r="Q52" s="80">
        <f t="shared" si="27"/>
        <v>8042.11</v>
      </c>
      <c r="R52" s="37">
        <v>10</v>
      </c>
      <c r="S52" s="37">
        <f t="shared" si="0"/>
        <v>200</v>
      </c>
      <c r="T52" s="189">
        <v>31.5</v>
      </c>
      <c r="U52" s="80">
        <f>+R52*'PRECIOS SEGUN ADJ. (FRONTERIZO)'!$B$3*'PRECIOS SEGUN ADJ. (FRONTERIZO)'!$C$3</f>
        <v>6300</v>
      </c>
      <c r="V52" s="80" t="e" vm="1">
        <f>+[4]!NumLetras(U52,"PESO","PESOS DOMINICANOS","$EE $m CON #d/100 CENTAVOS")</f>
        <v>#VALUE!</v>
      </c>
      <c r="W52" s="37">
        <v>0</v>
      </c>
      <c r="X52" s="37">
        <f t="shared" si="1"/>
        <v>0</v>
      </c>
      <c r="Y52" s="189">
        <v>25.2</v>
      </c>
      <c r="Z52" s="80">
        <f>+W52*'PRECIOS SEGUN ADJ. (FRONTERIZO)'!$B$4*'PRECIOS SEGUN ADJ. (FRONTERIZO)'!$C$4</f>
        <v>0</v>
      </c>
      <c r="AA52" s="80" t="e" vm="1">
        <f>+[4]!NumLetras(Z52,"PESO","PESOS DOMINICANOS","$EE $m CON #d/100 CENTAVOS")</f>
        <v>#VALUE!</v>
      </c>
      <c r="AB52" s="37">
        <v>61</v>
      </c>
      <c r="AC52" s="37">
        <f t="shared" si="2"/>
        <v>1220</v>
      </c>
      <c r="AD52" s="189">
        <v>87.91</v>
      </c>
      <c r="AE52" s="80">
        <f>+AB52*'PRECIOS SEGUN ADJ. (FRONTERIZO)'!$B$5*'PRECIOS SEGUN ADJ. (FRONTERIZO)'!$C$5</f>
        <v>107250.20000000001</v>
      </c>
      <c r="AF52" s="80" t="e" vm="1">
        <f>+[4]!NumLetras(AE52,"PESO","PESOS DOMINICANOS","$EE $m CON #d/100 CENTAVOS")</f>
        <v>#VALUE!</v>
      </c>
      <c r="AG52" s="80">
        <f t="shared" si="28"/>
        <v>19305.04</v>
      </c>
      <c r="AH52" s="37">
        <v>74</v>
      </c>
      <c r="AI52" s="37">
        <f t="shared" si="3"/>
        <v>1480</v>
      </c>
      <c r="AJ52" s="189">
        <v>53.95000000000001</v>
      </c>
      <c r="AK52" s="80">
        <f>+AH52*'PRECIOS SEGUN ADJ. (FRONTERIZO)'!$B$6*'PRECIOS SEGUN ADJ. (FRONTERIZO)'!$C$6</f>
        <v>79846</v>
      </c>
      <c r="AL52" s="80" t="e" vm="1">
        <f>+[4]!NumLetras(AK52,"PESO","PESOS DOMINICANOS","$EE $m CON #d/100 CENTAVOS")</f>
        <v>#VALUE!</v>
      </c>
      <c r="AM52" s="37">
        <v>10</v>
      </c>
      <c r="AN52" s="37">
        <f t="shared" si="4"/>
        <v>200</v>
      </c>
      <c r="AO52" s="189">
        <v>25.04</v>
      </c>
      <c r="AP52" s="80">
        <f>+AM52*'PRECIOS SEGUN ADJ. (FRONTERIZO)'!$B$7*'PRECIOS SEGUN ADJ. (FRONTERIZO)'!$C$7</f>
        <v>5008</v>
      </c>
      <c r="AQ52" s="80" t="e" vm="1">
        <f>+[4]!NumLetras(AP52,"PESO","PESOS DOMINICANOS","$EE $m CON #d/100 CENTAVOS")</f>
        <v>#VALUE!</v>
      </c>
      <c r="AR52" s="80">
        <f t="shared" si="29"/>
        <v>801.28</v>
      </c>
      <c r="AS52" s="37">
        <v>23</v>
      </c>
      <c r="AT52" s="37">
        <f t="shared" si="5"/>
        <v>460</v>
      </c>
      <c r="AU52" s="189">
        <v>290.85000000000002</v>
      </c>
      <c r="AV52" s="80">
        <f>+AS52*'PRECIOS SEGUN ADJ. (FRONTERIZO)'!$B$8*'PRECIOS SEGUN ADJ. (FRONTERIZO)'!$C$8</f>
        <v>133791</v>
      </c>
      <c r="AW52" s="80" t="e" vm="1">
        <f>+[4]!NumLetras(AV52,"PESO","PESOS DOMINICANOS","$EE $m CON #d/100 CENTAVOS")</f>
        <v>#VALUE!</v>
      </c>
      <c r="AX52" s="80">
        <f t="shared" si="30"/>
        <v>24082.38</v>
      </c>
      <c r="AY52" s="37">
        <v>0</v>
      </c>
      <c r="AZ52" s="37">
        <f t="shared" si="6"/>
        <v>0</v>
      </c>
      <c r="BA52" s="189">
        <v>18.899999999999999</v>
      </c>
      <c r="BB52" s="80">
        <f>+AY52*'PRECIOS SEGUN ADJ. (FRONTERIZO)'!$B$9*'PRECIOS SEGUN ADJ. (FRONTERIZO)'!$C$9</f>
        <v>0</v>
      </c>
      <c r="BC52" s="80" t="e" vm="1">
        <f>+[4]!NumLetras(BB52,"PESO","PESOS DOMINICANOS","$EE $m CON #d/100 CENTAVOS")</f>
        <v>#VALUE!</v>
      </c>
      <c r="BD52" s="37">
        <v>5</v>
      </c>
      <c r="BE52" s="37">
        <f t="shared" si="7"/>
        <v>100</v>
      </c>
      <c r="BF52" s="189">
        <v>140.38</v>
      </c>
      <c r="BG52" s="80">
        <f>+BD52*'PRECIOS SEGUN ADJ. (FRONTERIZO)'!$B$10*'PRECIOS SEGUN ADJ. (FRONTERIZO)'!$C$10</f>
        <v>14038</v>
      </c>
      <c r="BH52" s="80" t="e" vm="1">
        <f>+[4]!NumLetras(BG52,"PESO","PESOS DOMINICANOS","$EE $m CON #d/100 CENTAVOS")</f>
        <v>#VALUE!</v>
      </c>
      <c r="BI52" s="80">
        <f t="shared" si="31"/>
        <v>2526.84</v>
      </c>
      <c r="BJ52" s="37">
        <v>0</v>
      </c>
      <c r="BK52" s="37">
        <f t="shared" si="8"/>
        <v>0</v>
      </c>
      <c r="BL52" s="189">
        <v>31.459999999999997</v>
      </c>
      <c r="BM52" s="80">
        <f>+BJ52*'PRECIOS SEGUN ADJ. (FRONTERIZO)'!$B$11*'PRECIOS SEGUN ADJ. (FRONTERIZO)'!$C$11</f>
        <v>0</v>
      </c>
      <c r="BN52" s="80" t="e" vm="1">
        <f>+[4]!NumLetras(BM52,"PESO","PESOS DOMINICANOS","$EE $m CON #d/100 CENTAVOS")</f>
        <v>#VALUE!</v>
      </c>
      <c r="BO52" s="37">
        <v>19</v>
      </c>
      <c r="BP52" s="37">
        <f t="shared" si="9"/>
        <v>380</v>
      </c>
      <c r="BQ52" s="189">
        <v>65</v>
      </c>
      <c r="BR52" s="80">
        <f>+BO52*'PRECIOS SEGUN ADJ. (FRONTERIZO)'!$B$12*'PRECIOS SEGUN ADJ. (FRONTERIZO)'!$C$12</f>
        <v>24700</v>
      </c>
      <c r="BS52" s="80" t="e" vm="1">
        <f>+[4]!NumLetras(BR52,"PESO","PESOS DOMINICANOS","$EE $m CON #d/100 CENTAVOS")</f>
        <v>#VALUE!</v>
      </c>
      <c r="BT52" s="37">
        <v>0</v>
      </c>
      <c r="BU52" s="37">
        <f t="shared" si="10"/>
        <v>0</v>
      </c>
      <c r="BV52" s="189">
        <v>5.5</v>
      </c>
      <c r="BW52" s="80">
        <f>+BT52*'PRECIOS SEGUN ADJ. (FRONTERIZO)'!$B$13*'PRECIOS SEGUN ADJ. (FRONTERIZO)'!$C$13</f>
        <v>0</v>
      </c>
      <c r="BX52" s="80" t="e" vm="1">
        <f>+[4]!NumLetras(BW52,"PESO","PESOS DOMINICANOS","$EE $m CON #d/100 CENTAVOS")</f>
        <v>#VALUE!</v>
      </c>
      <c r="BY52" s="37">
        <v>398</v>
      </c>
      <c r="BZ52" s="37">
        <f t="shared" si="11"/>
        <v>7960</v>
      </c>
      <c r="CA52" s="189">
        <v>7.15</v>
      </c>
      <c r="CB52" s="80">
        <f>+BY52*'PRECIOS SEGUN ADJ. (FRONTERIZO)'!$B$14*'PRECIOS SEGUN ADJ. (FRONTERIZO)'!$C$14</f>
        <v>56914.000000000007</v>
      </c>
      <c r="CC52" s="80" t="e" vm="1">
        <f>+[4]!NumLetras(CB52,"PESO","PESOS DOMINICANOS","$EE $m CON #d/100 CENTAVOS")</f>
        <v>#VALUE!</v>
      </c>
      <c r="CD52" s="37">
        <v>796</v>
      </c>
      <c r="CE52" s="37">
        <f t="shared" si="12"/>
        <v>15920</v>
      </c>
      <c r="CF52" s="189">
        <v>6.8400000000000007</v>
      </c>
      <c r="CG52" s="80">
        <f>+CD52*'PRECIOS SEGUN ADJ. (FRONTERIZO)'!$B$15*'PRECIOS SEGUN ADJ. (FRONTERIZO)'!$C$15</f>
        <v>108892.8</v>
      </c>
      <c r="CH52" s="80" t="e" vm="1">
        <f>+[4]!NumLetras(CG52,"PESO","PESOS DOMINICANOS","$EE $m CON #d/100 CENTAVOS")</f>
        <v>#VALUE!</v>
      </c>
      <c r="CI52" s="37">
        <v>0</v>
      </c>
      <c r="CJ52" s="37">
        <f t="shared" si="13"/>
        <v>0</v>
      </c>
      <c r="CK52" s="189">
        <v>60</v>
      </c>
      <c r="CL52" s="80">
        <f>+CI52*'PRECIOS SEGUN ADJ. (FRONTERIZO)'!$B$16*'PRECIOS SEGUN ADJ. (FRONTERIZO)'!$C$16</f>
        <v>0</v>
      </c>
      <c r="CM52" s="80" t="e" vm="1">
        <f>+[4]!NumLetras(CL52,"PESO","PESOS DOMINICANOS","$EE $m CON #d/100 CENTAVOS")</f>
        <v>#VALUE!</v>
      </c>
      <c r="CN52" s="80">
        <f t="shared" si="32"/>
        <v>0</v>
      </c>
      <c r="CO52" s="37">
        <v>0</v>
      </c>
      <c r="CP52" s="37">
        <f t="shared" si="14"/>
        <v>0</v>
      </c>
      <c r="CQ52" s="189">
        <v>55.649999999999991</v>
      </c>
      <c r="CR52" s="80">
        <f>+CO52*'PRECIOS SEGUN ADJ. (FRONTERIZO)'!$B$17*'PRECIOS SEGUN ADJ. (FRONTERIZO)'!$C$17</f>
        <v>0</v>
      </c>
      <c r="CS52" s="80" t="e" vm="1">
        <f>+[4]!NumLetras(CR52,"PESO","PESOS DOMINICANOS","$EE $m CON #d/100 CENTAVOS")</f>
        <v>#VALUE!</v>
      </c>
      <c r="CT52" s="80">
        <f t="shared" si="33"/>
        <v>0</v>
      </c>
      <c r="CU52" s="37">
        <v>398</v>
      </c>
      <c r="CV52" s="37">
        <f t="shared" si="15"/>
        <v>7960</v>
      </c>
      <c r="CW52" s="189">
        <v>6.6</v>
      </c>
      <c r="CX52" s="80">
        <f>+CU52*'PRECIOS SEGUN ADJ. (FRONTERIZO)'!$B$18*'PRECIOS SEGUN ADJ. (FRONTERIZO)'!$C$18</f>
        <v>52535.999999999993</v>
      </c>
      <c r="CY52" s="80" t="e" vm="1">
        <f>+[4]!NumLetras(CX52,"PESO","PESOS DOMINICANOS","$EE $m CON #d/100 CENTAVOS")</f>
        <v>#VALUE!</v>
      </c>
      <c r="CZ52" s="37">
        <v>0</v>
      </c>
      <c r="DA52" s="37">
        <f t="shared" si="16"/>
        <v>0</v>
      </c>
      <c r="DB52" s="189">
        <v>65.75</v>
      </c>
      <c r="DC52" s="80">
        <f>+CZ52*'PRECIOS SEGUN ADJ. (FRONTERIZO)'!$B$19*'PRECIOS SEGUN ADJ. (FRONTERIZO)'!$C$19</f>
        <v>0</v>
      </c>
      <c r="DD52" s="80" t="e" vm="1">
        <f>+[4]!NumLetras(DC52,"PESO","PESOS DOMINICANOS","$EE $m CON #d/100 CENTAVOS")</f>
        <v>#VALUE!</v>
      </c>
      <c r="DE52" s="80">
        <f t="shared" si="34"/>
        <v>0</v>
      </c>
      <c r="DF52" s="37">
        <v>10</v>
      </c>
      <c r="DG52" s="37">
        <f t="shared" si="17"/>
        <v>200</v>
      </c>
      <c r="DH52" s="189">
        <v>82.59999999999998</v>
      </c>
      <c r="DI52" s="80">
        <f>+DF52*'PRECIOS SEGUN ADJ. (FRONTERIZO)'!$B$20*'PRECIOS SEGUN ADJ. (FRONTERIZO)'!$C$20</f>
        <v>16520</v>
      </c>
      <c r="DJ52" s="80" t="e" vm="1">
        <f>+[4]!NumLetras(DI52,"PESO","PESOS DOMINICANOS","$EE $m CON #d/100 CENTAVOS")</f>
        <v>#VALUE!</v>
      </c>
      <c r="DK52" s="80">
        <f t="shared" si="35"/>
        <v>2973.6</v>
      </c>
      <c r="DL52" s="37">
        <v>796</v>
      </c>
      <c r="DM52" s="37">
        <f t="shared" si="18"/>
        <v>15920</v>
      </c>
      <c r="DN52" s="189">
        <v>22</v>
      </c>
      <c r="DO52" s="80">
        <f>+DL52*'PRECIOS SEGUN ADJ. (FRONTERIZO)'!$B$21*'PRECIOS SEGUN ADJ. (FRONTERIZO)'!$C$21</f>
        <v>350240</v>
      </c>
      <c r="DP52" s="80" t="e" vm="1">
        <f>+[4]!NumLetras(DO52,"PESO","PESOS DOMINICANOS","$EE $m CON #d/100 CENTAVOS")</f>
        <v>#VALUE!</v>
      </c>
      <c r="DQ52" s="37">
        <v>45</v>
      </c>
      <c r="DR52" s="37">
        <f t="shared" si="19"/>
        <v>900</v>
      </c>
      <c r="DS52" s="189">
        <v>80.849999999999994</v>
      </c>
      <c r="DT52" s="80">
        <f>+DQ52*'PRECIOS SEGUN ADJ. (FRONTERIZO)'!$B$22*'PRECIOS SEGUN ADJ. (FRONTERIZO)'!$C$22</f>
        <v>72764.999999999985</v>
      </c>
      <c r="DU52" s="80" t="e" vm="1">
        <f>+[4]!NumLetras(DT52,"PESO","PESOS DOMINICANOS","$EE $m CON #d/100 CENTAVOS")</f>
        <v>#VALUE!</v>
      </c>
      <c r="DV52" s="37">
        <v>21</v>
      </c>
      <c r="DW52" s="37">
        <f t="shared" si="20"/>
        <v>420</v>
      </c>
      <c r="DX52" s="189">
        <v>21.83</v>
      </c>
      <c r="DY52" s="80">
        <f>+DV52*'PRECIOS SEGUN ADJ. (FRONTERIZO)'!$B$23*'PRECIOS SEGUN ADJ. (FRONTERIZO)'!$C$23</f>
        <v>9168.5999999999985</v>
      </c>
      <c r="DZ52" s="80" t="e" vm="1">
        <f>+[4]!NumLetras(DY52,"PESO","PESOS DOMINICANOS","$EE $m CON #d/100 CENTAVOS")</f>
        <v>#VALUE!</v>
      </c>
      <c r="EA52" s="80">
        <f t="shared" si="36"/>
        <v>1650.35</v>
      </c>
      <c r="EB52" s="37">
        <v>63</v>
      </c>
      <c r="EC52" s="37">
        <f t="shared" si="21"/>
        <v>1260</v>
      </c>
      <c r="ED52" s="189">
        <v>33</v>
      </c>
      <c r="EE52" s="80">
        <f>+EB52*'PRECIOS SEGUN ADJ. (FRONTERIZO)'!$B$24*'PRECIOS SEGUN ADJ. (FRONTERIZO)'!$C$24</f>
        <v>41580</v>
      </c>
      <c r="EF52" s="80" t="e" vm="1">
        <f>+[4]!NumLetras(EE52,"PESO","PESOS DOMINICANOS","$EE $m CON #d/100 CENTAVOS")</f>
        <v>#VALUE!</v>
      </c>
      <c r="EG52" s="37">
        <v>0</v>
      </c>
      <c r="EH52" s="37">
        <f t="shared" si="22"/>
        <v>0</v>
      </c>
      <c r="EI52" s="189">
        <v>15.789999999999997</v>
      </c>
      <c r="EJ52" s="80">
        <f>+EG52*'PRECIOS SEGUN ADJ. (FRONTERIZO)'!$B$25*'PRECIOS SEGUN ADJ. (FRONTERIZO)'!$C$25</f>
        <v>0</v>
      </c>
      <c r="EK52" s="80" t="e" vm="1">
        <f>+[4]!NumLetras(EJ52,"PESO","PESOS DOMINICANOS","$EE $m CON #d/100 CENTAVOS")</f>
        <v>#VALUE!</v>
      </c>
      <c r="EL52" s="37">
        <v>0</v>
      </c>
      <c r="EM52" s="37">
        <f t="shared" si="23"/>
        <v>0</v>
      </c>
      <c r="EN52" s="189">
        <v>31.5</v>
      </c>
      <c r="EO52" s="80">
        <f>+EL52*'PRECIOS SEGUN ADJ. (FRONTERIZO)'!$B$26*'PRECIOS SEGUN ADJ. (FRONTERIZO)'!$C$26</f>
        <v>0</v>
      </c>
      <c r="EP52" s="80" t="e" vm="1">
        <f>+[4]!NumLetras(EO52,"PESO","PESOS DOMINICANOS","$EE $m CON #d/100 CENTAVOS")</f>
        <v>#VALUE!</v>
      </c>
      <c r="EQ52" s="80">
        <f t="shared" si="41"/>
        <v>1129812.8</v>
      </c>
      <c r="ER52" s="80" t="e" vm="1">
        <f>+[4]!NumLetras(EQ52,"PESO","PESOS DOMINICANOS","$EE $m CON #d/100 CENTAVOS")</f>
        <v>#VALUE!</v>
      </c>
      <c r="ES52" s="80">
        <f t="shared" si="42"/>
        <v>59381.599999999991</v>
      </c>
      <c r="ET52" s="80" t="e" vm="1">
        <f>+[4]!NumLetras(ES52,"PESO","PESOS DOMINICANOS","$EE $m CON #d/100 CENTAVOS")</f>
        <v>#VALUE!</v>
      </c>
      <c r="EU52" s="80">
        <f t="shared" si="37"/>
        <v>1070431.2</v>
      </c>
      <c r="EV52" s="80" t="e" vm="1">
        <f>+[4]!NumLetras(EU52,"PESO","PESOS DOMINICANOS","$EE $m CON #d/100 CENTAVOS")</f>
        <v>#VALUE!</v>
      </c>
      <c r="EW52" s="80">
        <f t="shared" si="38"/>
        <v>225962.56</v>
      </c>
      <c r="EX52" s="80" t="e" vm="1">
        <f>+[4]!NumLetras(EW52,"PESO","PESOS DOMINICANOS","$EE $m CON #d/100 CENTAVOS")</f>
        <v>#VALUE!</v>
      </c>
      <c r="EY52" s="80">
        <f t="shared" si="39"/>
        <v>11298.13</v>
      </c>
      <c r="EZ52" s="80" t="e" vm="1">
        <f>+[4]!NumLetras(EY52,"PESO","PESOS DOMINICANOS","$EE $m CON #d/100 CENTAVOS")</f>
        <v>#VALUE!</v>
      </c>
      <c r="FA52" s="80"/>
      <c r="FB52" s="80">
        <f t="shared" si="40"/>
        <v>903850.24</v>
      </c>
      <c r="FC52" s="80" t="e" vm="1">
        <f>+[4]!NumLetras(FB52,"PESO","PESOS DOMINICANOS","$EE $m CON #d/100 CENTAVOS")</f>
        <v>#VALUE!</v>
      </c>
      <c r="FD52" s="37" t="str">
        <f>+VLOOKUP(D52,'FRONTERIZO XENIA'!F:G,2,0)</f>
        <v>F-07</v>
      </c>
    </row>
    <row r="53" spans="1:160">
      <c r="A53" s="37">
        <v>52</v>
      </c>
      <c r="B53" s="37">
        <v>52</v>
      </c>
      <c r="C53" s="26" t="s">
        <v>2321</v>
      </c>
      <c r="D53" s="37">
        <v>132109392</v>
      </c>
      <c r="E53" s="37">
        <f>+VLOOKUP(D53,'INFORMACION DE PROVEEDORES'!C:I,2,0)</f>
        <v>132109392</v>
      </c>
      <c r="F53" s="26" t="str">
        <f>+VLOOKUP(D53,'INFORMACION DE PROVEEDORES'!C:J,4,0)</f>
        <v>AMILKAR RADHAME DE LOS SANTOS</v>
      </c>
      <c r="G53" s="37" t="str">
        <f>+VLOOKUP(D53,'INFORMACION DE PROVEEDORES'!C:K,5,0)</f>
        <v>012-0099337-4</v>
      </c>
      <c r="H53" s="26" t="str">
        <f>+VLOOKUP(D53,'INFORMACION DE PROVEEDORES'!C:L,7,0)</f>
        <v xml:space="preserve">AVENIDA MONTSEÑOR THOMAS REALLY NO. 68, SAN JUAN, AZUA, SAN JUAN </v>
      </c>
      <c r="I53" s="37" t="str">
        <f>+VLOOKUP(D53,'INFORMACION DE PROVEEDORES'!C:M,3,0)</f>
        <v xml:space="preserve"> JURÍDICA</v>
      </c>
      <c r="J53" s="37">
        <v>12</v>
      </c>
      <c r="K53" s="37">
        <v>452</v>
      </c>
      <c r="L53" s="37">
        <v>87</v>
      </c>
      <c r="M53" s="37">
        <f t="shared" si="26"/>
        <v>1740</v>
      </c>
      <c r="N53" s="189">
        <v>69.81</v>
      </c>
      <c r="O53" s="80">
        <f>+L53*'PRECIOS SEGUN ADJ. (FRONTERIZO)'!$B$2*'PRECIOS SEGUN ADJ. (FRONTERIZO)'!$C$2</f>
        <v>121469.40000000001</v>
      </c>
      <c r="P53" s="80" t="e" vm="1">
        <f>+[4]!NumLetras(O53,"PESO","PESOS DOMINICANOS","$EE $m CON #d/100 CENTAVOS")</f>
        <v>#VALUE!</v>
      </c>
      <c r="Q53" s="80">
        <f t="shared" si="27"/>
        <v>19435.099999999999</v>
      </c>
      <c r="R53" s="37">
        <v>27</v>
      </c>
      <c r="S53" s="37">
        <f t="shared" si="0"/>
        <v>540</v>
      </c>
      <c r="T53" s="189">
        <v>31.5</v>
      </c>
      <c r="U53" s="80">
        <f>+R53*'PRECIOS SEGUN ADJ. (FRONTERIZO)'!$B$3*'PRECIOS SEGUN ADJ. (FRONTERIZO)'!$C$3</f>
        <v>17010</v>
      </c>
      <c r="V53" s="80" t="e" vm="1">
        <f>+[4]!NumLetras(U53,"PESO","PESOS DOMINICANOS","$EE $m CON #d/100 CENTAVOS")</f>
        <v>#VALUE!</v>
      </c>
      <c r="W53" s="37">
        <v>12</v>
      </c>
      <c r="X53" s="37">
        <f t="shared" si="1"/>
        <v>240</v>
      </c>
      <c r="Y53" s="189">
        <v>25.2</v>
      </c>
      <c r="Z53" s="80">
        <f>+W53*'PRECIOS SEGUN ADJ. (FRONTERIZO)'!$B$4*'PRECIOS SEGUN ADJ. (FRONTERIZO)'!$C$4</f>
        <v>6048</v>
      </c>
      <c r="AA53" s="80" t="e" vm="1">
        <f>+[4]!NumLetras(Z53,"PESO","PESOS DOMINICANOS","$EE $m CON #d/100 CENTAVOS")</f>
        <v>#VALUE!</v>
      </c>
      <c r="AB53" s="37">
        <v>145</v>
      </c>
      <c r="AC53" s="37">
        <f t="shared" si="2"/>
        <v>2900</v>
      </c>
      <c r="AD53" s="189">
        <v>87.91</v>
      </c>
      <c r="AE53" s="80">
        <f>+AB53*'PRECIOS SEGUN ADJ. (FRONTERIZO)'!$B$5*'PRECIOS SEGUN ADJ. (FRONTERIZO)'!$C$5</f>
        <v>254938.99999999997</v>
      </c>
      <c r="AF53" s="80" t="e" vm="1">
        <f>+[4]!NumLetras(AE53,"PESO","PESOS DOMINICANOS","$EE $m CON #d/100 CENTAVOS")</f>
        <v>#VALUE!</v>
      </c>
      <c r="AG53" s="80">
        <f t="shared" si="28"/>
        <v>45889.02</v>
      </c>
      <c r="AH53" s="37">
        <v>168</v>
      </c>
      <c r="AI53" s="37">
        <f t="shared" si="3"/>
        <v>3360</v>
      </c>
      <c r="AJ53" s="189">
        <v>53.95000000000001</v>
      </c>
      <c r="AK53" s="80">
        <f>+AH53*'PRECIOS SEGUN ADJ. (FRONTERIZO)'!$B$6*'PRECIOS SEGUN ADJ. (FRONTERIZO)'!$C$6</f>
        <v>181272</v>
      </c>
      <c r="AL53" s="80" t="e" vm="1">
        <f>+[4]!NumLetras(AK53,"PESO","PESOS DOMINICANOS","$EE $m CON #d/100 CENTAVOS")</f>
        <v>#VALUE!</v>
      </c>
      <c r="AM53" s="37">
        <v>25</v>
      </c>
      <c r="AN53" s="37">
        <f t="shared" si="4"/>
        <v>500</v>
      </c>
      <c r="AO53" s="189">
        <v>25.04</v>
      </c>
      <c r="AP53" s="80">
        <f>+AM53*'PRECIOS SEGUN ADJ. (FRONTERIZO)'!$B$7*'PRECIOS SEGUN ADJ. (FRONTERIZO)'!$C$7</f>
        <v>12520</v>
      </c>
      <c r="AQ53" s="80" t="e" vm="1">
        <f>+[4]!NumLetras(AP53,"PESO","PESOS DOMINICANOS","$EE $m CON #d/100 CENTAVOS")</f>
        <v>#VALUE!</v>
      </c>
      <c r="AR53" s="80">
        <f t="shared" si="29"/>
        <v>2003.2</v>
      </c>
      <c r="AS53" s="37">
        <v>57</v>
      </c>
      <c r="AT53" s="37">
        <f t="shared" si="5"/>
        <v>1140</v>
      </c>
      <c r="AU53" s="189">
        <v>290.85000000000002</v>
      </c>
      <c r="AV53" s="80">
        <f>+AS53*'PRECIOS SEGUN ADJ. (FRONTERIZO)'!$B$8*'PRECIOS SEGUN ADJ. (FRONTERIZO)'!$C$8</f>
        <v>331569</v>
      </c>
      <c r="AW53" s="80" t="e" vm="1">
        <f>+[4]!NumLetras(AV53,"PESO","PESOS DOMINICANOS","$EE $m CON #d/100 CENTAVOS")</f>
        <v>#VALUE!</v>
      </c>
      <c r="AX53" s="80">
        <f t="shared" si="30"/>
        <v>59682.42</v>
      </c>
      <c r="AY53" s="37">
        <v>1</v>
      </c>
      <c r="AZ53" s="37">
        <f t="shared" si="6"/>
        <v>20</v>
      </c>
      <c r="BA53" s="189">
        <v>18.899999999999999</v>
      </c>
      <c r="BB53" s="80">
        <f>+AY53*'PRECIOS SEGUN ADJ. (FRONTERIZO)'!$B$9*'PRECIOS SEGUN ADJ. (FRONTERIZO)'!$C$9</f>
        <v>378</v>
      </c>
      <c r="BC53" s="80" t="e" vm="1">
        <f>+[4]!NumLetras(BB53,"PESO","PESOS DOMINICANOS","$EE $m CON #d/100 CENTAVOS")</f>
        <v>#VALUE!</v>
      </c>
      <c r="BD53" s="37">
        <v>16</v>
      </c>
      <c r="BE53" s="37">
        <f t="shared" si="7"/>
        <v>320</v>
      </c>
      <c r="BF53" s="189">
        <v>140.38</v>
      </c>
      <c r="BG53" s="80">
        <f>+BD53*'PRECIOS SEGUN ADJ. (FRONTERIZO)'!$B$10*'PRECIOS SEGUN ADJ. (FRONTERIZO)'!$C$10</f>
        <v>44921.599999999999</v>
      </c>
      <c r="BH53" s="80" t="e" vm="1">
        <f>+[4]!NumLetras(BG53,"PESO","PESOS DOMINICANOS","$EE $m CON #d/100 CENTAVOS")</f>
        <v>#VALUE!</v>
      </c>
      <c r="BI53" s="80">
        <f t="shared" si="31"/>
        <v>8085.89</v>
      </c>
      <c r="BJ53" s="37">
        <v>4</v>
      </c>
      <c r="BK53" s="37">
        <f t="shared" si="8"/>
        <v>80</v>
      </c>
      <c r="BL53" s="189">
        <v>31.459999999999997</v>
      </c>
      <c r="BM53" s="80">
        <f>+BJ53*'PRECIOS SEGUN ADJ. (FRONTERIZO)'!$B$11*'PRECIOS SEGUN ADJ. (FRONTERIZO)'!$C$11</f>
        <v>2516.8000000000002</v>
      </c>
      <c r="BN53" s="80" t="e" vm="1">
        <f>+[4]!NumLetras(BM53,"PESO","PESOS DOMINICANOS","$EE $m CON #d/100 CENTAVOS")</f>
        <v>#VALUE!</v>
      </c>
      <c r="BO53" s="37">
        <v>45</v>
      </c>
      <c r="BP53" s="37">
        <f t="shared" si="9"/>
        <v>900</v>
      </c>
      <c r="BQ53" s="189">
        <v>65</v>
      </c>
      <c r="BR53" s="80">
        <f>+BO53*'PRECIOS SEGUN ADJ. (FRONTERIZO)'!$B$12*'PRECIOS SEGUN ADJ. (FRONTERIZO)'!$C$12</f>
        <v>58500</v>
      </c>
      <c r="BS53" s="80" t="e" vm="1">
        <f>+[4]!NumLetras(BR53,"PESO","PESOS DOMINICANOS","$EE $m CON #d/100 CENTAVOS")</f>
        <v>#VALUE!</v>
      </c>
      <c r="BT53" s="37">
        <v>110</v>
      </c>
      <c r="BU53" s="37">
        <f t="shared" si="10"/>
        <v>2200</v>
      </c>
      <c r="BV53" s="189">
        <v>5.5</v>
      </c>
      <c r="BW53" s="80">
        <f>+BT53*'PRECIOS SEGUN ADJ. (FRONTERIZO)'!$B$13*'PRECIOS SEGUN ADJ. (FRONTERIZO)'!$C$13</f>
        <v>12100</v>
      </c>
      <c r="BX53" s="80" t="e" vm="1">
        <f>+[4]!NumLetras(BW53,"PESO","PESOS DOMINICANOS","$EE $m CON #d/100 CENTAVOS")</f>
        <v>#VALUE!</v>
      </c>
      <c r="BY53" s="37">
        <v>882</v>
      </c>
      <c r="BZ53" s="37">
        <f t="shared" si="11"/>
        <v>17640</v>
      </c>
      <c r="CA53" s="189">
        <v>7.15</v>
      </c>
      <c r="CB53" s="80">
        <f>+BY53*'PRECIOS SEGUN ADJ. (FRONTERIZO)'!$B$14*'PRECIOS SEGUN ADJ. (FRONTERIZO)'!$C$14</f>
        <v>126126</v>
      </c>
      <c r="CC53" s="80" t="e" vm="1">
        <f>+[4]!NumLetras(CB53,"PESO","PESOS DOMINICANOS","$EE $m CON #d/100 CENTAVOS")</f>
        <v>#VALUE!</v>
      </c>
      <c r="CD53" s="37">
        <v>1764</v>
      </c>
      <c r="CE53" s="37">
        <f t="shared" si="12"/>
        <v>35280</v>
      </c>
      <c r="CF53" s="189">
        <v>6.8400000000000007</v>
      </c>
      <c r="CG53" s="80">
        <f>+CD53*'PRECIOS SEGUN ADJ. (FRONTERIZO)'!$B$15*'PRECIOS SEGUN ADJ. (FRONTERIZO)'!$C$15</f>
        <v>241315.20000000001</v>
      </c>
      <c r="CH53" s="80" t="e" vm="1">
        <f>+[4]!NumLetras(CG53,"PESO","PESOS DOMINICANOS","$EE $m CON #d/100 CENTAVOS")</f>
        <v>#VALUE!</v>
      </c>
      <c r="CI53" s="37">
        <v>5</v>
      </c>
      <c r="CJ53" s="37">
        <f t="shared" si="13"/>
        <v>100</v>
      </c>
      <c r="CK53" s="189">
        <v>60</v>
      </c>
      <c r="CL53" s="80">
        <f>+CI53*'PRECIOS SEGUN ADJ. (FRONTERIZO)'!$B$16*'PRECIOS SEGUN ADJ. (FRONTERIZO)'!$C$16</f>
        <v>6000</v>
      </c>
      <c r="CM53" s="80" t="e" vm="1">
        <f>+[4]!NumLetras(CL53,"PESO","PESOS DOMINICANOS","$EE $m CON #d/100 CENTAVOS")</f>
        <v>#VALUE!</v>
      </c>
      <c r="CN53" s="80">
        <f t="shared" si="32"/>
        <v>1080</v>
      </c>
      <c r="CO53" s="37">
        <v>3</v>
      </c>
      <c r="CP53" s="37">
        <f t="shared" si="14"/>
        <v>60</v>
      </c>
      <c r="CQ53" s="189">
        <v>55.649999999999991</v>
      </c>
      <c r="CR53" s="80">
        <f>+CO53*'PRECIOS SEGUN ADJ. (FRONTERIZO)'!$B$17*'PRECIOS SEGUN ADJ. (FRONTERIZO)'!$C$17</f>
        <v>3339</v>
      </c>
      <c r="CS53" s="80" t="e" vm="1">
        <f>+[4]!NumLetras(CR53,"PESO","PESOS DOMINICANOS","$EE $m CON #d/100 CENTAVOS")</f>
        <v>#VALUE!</v>
      </c>
      <c r="CT53" s="80">
        <f t="shared" si="33"/>
        <v>601.02</v>
      </c>
      <c r="CU53" s="37">
        <v>926</v>
      </c>
      <c r="CV53" s="37">
        <f t="shared" si="15"/>
        <v>18520</v>
      </c>
      <c r="CW53" s="189">
        <v>6.6</v>
      </c>
      <c r="CX53" s="80">
        <f>+CU53*'PRECIOS SEGUN ADJ. (FRONTERIZO)'!$B$18*'PRECIOS SEGUN ADJ. (FRONTERIZO)'!$C$18</f>
        <v>122231.99999999999</v>
      </c>
      <c r="CY53" s="80" t="e" vm="1">
        <f>+[4]!NumLetras(CX53,"PESO","PESOS DOMINICANOS","$EE $m CON #d/100 CENTAVOS")</f>
        <v>#VALUE!</v>
      </c>
      <c r="CZ53" s="37">
        <v>3</v>
      </c>
      <c r="DA53" s="37">
        <f t="shared" si="16"/>
        <v>60</v>
      </c>
      <c r="DB53" s="189">
        <v>65.75</v>
      </c>
      <c r="DC53" s="80">
        <f>+CZ53*'PRECIOS SEGUN ADJ. (FRONTERIZO)'!$B$19*'PRECIOS SEGUN ADJ. (FRONTERIZO)'!$C$19</f>
        <v>3945</v>
      </c>
      <c r="DD53" s="80" t="e" vm="1">
        <f>+[4]!NumLetras(DC53,"PESO","PESOS DOMINICANOS","$EE $m CON #d/100 CENTAVOS")</f>
        <v>#VALUE!</v>
      </c>
      <c r="DE53" s="80">
        <f t="shared" si="34"/>
        <v>710.1</v>
      </c>
      <c r="DF53" s="37">
        <v>25</v>
      </c>
      <c r="DG53" s="37">
        <f t="shared" si="17"/>
        <v>500</v>
      </c>
      <c r="DH53" s="189">
        <v>82.59999999999998</v>
      </c>
      <c r="DI53" s="80">
        <f>+DF53*'PRECIOS SEGUN ADJ. (FRONTERIZO)'!$B$20*'PRECIOS SEGUN ADJ. (FRONTERIZO)'!$C$20</f>
        <v>41300</v>
      </c>
      <c r="DJ53" s="80" t="e" vm="1">
        <f>+[4]!NumLetras(DI53,"PESO","PESOS DOMINICANOS","$EE $m CON #d/100 CENTAVOS")</f>
        <v>#VALUE!</v>
      </c>
      <c r="DK53" s="80">
        <f t="shared" si="35"/>
        <v>7434</v>
      </c>
      <c r="DL53" s="37">
        <v>1764</v>
      </c>
      <c r="DM53" s="37">
        <f t="shared" si="18"/>
        <v>35280</v>
      </c>
      <c r="DN53" s="189">
        <v>22</v>
      </c>
      <c r="DO53" s="80">
        <f>+DL53*'PRECIOS SEGUN ADJ. (FRONTERIZO)'!$B$21*'PRECIOS SEGUN ADJ. (FRONTERIZO)'!$C$21</f>
        <v>776160</v>
      </c>
      <c r="DP53" s="80" t="e" vm="1">
        <f>+[4]!NumLetras(DO53,"PESO","PESOS DOMINICANOS","$EE $m CON #d/100 CENTAVOS")</f>
        <v>#VALUE!</v>
      </c>
      <c r="DQ53" s="37">
        <v>107</v>
      </c>
      <c r="DR53" s="37">
        <f t="shared" si="19"/>
        <v>2140</v>
      </c>
      <c r="DS53" s="189">
        <v>80.849999999999994</v>
      </c>
      <c r="DT53" s="80">
        <f>+DQ53*'PRECIOS SEGUN ADJ. (FRONTERIZO)'!$B$22*'PRECIOS SEGUN ADJ. (FRONTERIZO)'!$C$22</f>
        <v>173018.99999999997</v>
      </c>
      <c r="DU53" s="80" t="e" vm="1">
        <f>+[4]!NumLetras(DT53,"PESO","PESOS DOMINICANOS","$EE $m CON #d/100 CENTAVOS")</f>
        <v>#VALUE!</v>
      </c>
      <c r="DV53" s="37">
        <v>51</v>
      </c>
      <c r="DW53" s="37">
        <f t="shared" si="20"/>
        <v>1020</v>
      </c>
      <c r="DX53" s="189">
        <v>21.83</v>
      </c>
      <c r="DY53" s="80">
        <f>+DV53*'PRECIOS SEGUN ADJ. (FRONTERIZO)'!$B$23*'PRECIOS SEGUN ADJ. (FRONTERIZO)'!$C$23</f>
        <v>22266.6</v>
      </c>
      <c r="DZ53" s="80" t="e" vm="1">
        <f>+[4]!NumLetras(DY53,"PESO","PESOS DOMINICANOS","$EE $m CON #d/100 CENTAVOS")</f>
        <v>#VALUE!</v>
      </c>
      <c r="EA53" s="80">
        <f t="shared" si="36"/>
        <v>4007.99</v>
      </c>
      <c r="EB53" s="37">
        <v>144</v>
      </c>
      <c r="EC53" s="37">
        <f t="shared" si="21"/>
        <v>2880</v>
      </c>
      <c r="ED53" s="189">
        <v>33</v>
      </c>
      <c r="EE53" s="80">
        <f>+EB53*'PRECIOS SEGUN ADJ. (FRONTERIZO)'!$B$24*'PRECIOS SEGUN ADJ. (FRONTERIZO)'!$C$24</f>
        <v>95040</v>
      </c>
      <c r="EF53" s="80" t="e" vm="1">
        <f>+[4]!NumLetras(EE53,"PESO","PESOS DOMINICANOS","$EE $m CON #d/100 CENTAVOS")</f>
        <v>#VALUE!</v>
      </c>
      <c r="EG53" s="37">
        <v>1</v>
      </c>
      <c r="EH53" s="37">
        <f t="shared" si="22"/>
        <v>20</v>
      </c>
      <c r="EI53" s="189">
        <v>15.789999999999997</v>
      </c>
      <c r="EJ53" s="80">
        <f>+EG53*'PRECIOS SEGUN ADJ. (FRONTERIZO)'!$B$25*'PRECIOS SEGUN ADJ. (FRONTERIZO)'!$C$25</f>
        <v>315.79999999999995</v>
      </c>
      <c r="EK53" s="80" t="e" vm="1">
        <f>+[4]!NumLetras(EJ53,"PESO","PESOS DOMINICANOS","$EE $m CON #d/100 CENTAVOS")</f>
        <v>#VALUE!</v>
      </c>
      <c r="EL53" s="37">
        <v>1</v>
      </c>
      <c r="EM53" s="37">
        <f t="shared" si="23"/>
        <v>20</v>
      </c>
      <c r="EN53" s="189">
        <v>31.5</v>
      </c>
      <c r="EO53" s="80">
        <f>+EL53*'PRECIOS SEGUN ADJ. (FRONTERIZO)'!$B$26*'PRECIOS SEGUN ADJ. (FRONTERIZO)'!$C$26</f>
        <v>630</v>
      </c>
      <c r="EP53" s="80" t="e" vm="1">
        <f>+[4]!NumLetras(EO53,"PESO","PESOS DOMINICANOS","$EE $m CON #d/100 CENTAVOS")</f>
        <v>#VALUE!</v>
      </c>
      <c r="EQ53" s="80">
        <f t="shared" si="41"/>
        <v>2654932.4</v>
      </c>
      <c r="ER53" s="80" t="e" vm="1">
        <f>+[4]!NumLetras(EQ53,"PESO","PESOS DOMINICANOS","$EE $m CON #d/100 CENTAVOS")</f>
        <v>#VALUE!</v>
      </c>
      <c r="ES53" s="80">
        <f t="shared" si="42"/>
        <v>148928.74</v>
      </c>
      <c r="ET53" s="80" t="e" vm="1">
        <f>+[4]!NumLetras(ES53,"PESO","PESOS DOMINICANOS","$EE $m CON #d/100 CENTAVOS")</f>
        <v>#VALUE!</v>
      </c>
      <c r="EU53" s="80">
        <f t="shared" si="37"/>
        <v>2506003.66</v>
      </c>
      <c r="EV53" s="80" t="e" vm="1">
        <f>+[4]!NumLetras(EU53,"PESO","PESOS DOMINICANOS","$EE $m CON #d/100 CENTAVOS")</f>
        <v>#VALUE!</v>
      </c>
      <c r="EW53" s="80">
        <f t="shared" si="38"/>
        <v>530986.48</v>
      </c>
      <c r="EX53" s="80" t="e" vm="1">
        <f>+[4]!NumLetras(EW53,"PESO","PESOS DOMINICANOS","$EE $m CON #d/100 CENTAVOS")</f>
        <v>#VALUE!</v>
      </c>
      <c r="EY53" s="80">
        <f t="shared" si="39"/>
        <v>26549.32</v>
      </c>
      <c r="EZ53" s="80" t="e" vm="1">
        <f>+[4]!NumLetras(EY53,"PESO","PESOS DOMINICANOS","$EE $m CON #d/100 CENTAVOS")</f>
        <v>#VALUE!</v>
      </c>
      <c r="FA53" s="80"/>
      <c r="FB53" s="80">
        <f t="shared" si="40"/>
        <v>2123945.92</v>
      </c>
      <c r="FC53" s="80" t="e" vm="1">
        <f>+[4]!NumLetras(FB53,"PESO","PESOS DOMINICANOS","$EE $m CON #d/100 CENTAVOS")</f>
        <v>#VALUE!</v>
      </c>
      <c r="FD53" s="37" t="str">
        <f>+VLOOKUP(D53,'FRONTERIZO XENIA'!F:G,2,0)</f>
        <v>F-14</v>
      </c>
    </row>
    <row r="54" spans="1:160">
      <c r="A54" s="37">
        <v>53</v>
      </c>
      <c r="B54" s="37">
        <v>53</v>
      </c>
      <c r="C54" s="26" t="s">
        <v>595</v>
      </c>
      <c r="D54" s="37">
        <v>1200694949</v>
      </c>
      <c r="E54" s="37" t="str">
        <f>+VLOOKUP(D54,'INFORMACION DE PROVEEDORES'!C:I,2,0)</f>
        <v>012-0069494-9</v>
      </c>
      <c r="F54" s="26" t="str">
        <f>+VLOOKUP(D54,'INFORMACION DE PROVEEDORES'!C:J,4,0)</f>
        <v>HANSSEL PIÑA GONZALEZ</v>
      </c>
      <c r="G54" s="37" t="str">
        <f>+VLOOKUP(D54,'INFORMACION DE PROVEEDORES'!C:K,5,0)</f>
        <v>012-0069494-9</v>
      </c>
      <c r="H54" s="26" t="str">
        <f>+VLOOKUP(D54,'INFORMACION DE PROVEEDORES'!C:L,7,0)</f>
        <v>AVENIDA ANACAONA NO.153, SAN JUAN DE LA MAGUANA</v>
      </c>
      <c r="I54" s="37" t="str">
        <f>+VLOOKUP(D54,'INFORMACION DE PROVEEDORES'!C:M,3,0)</f>
        <v xml:space="preserve"> FÍSICA</v>
      </c>
      <c r="J54" s="37">
        <v>4</v>
      </c>
      <c r="K54" s="37">
        <v>402</v>
      </c>
      <c r="L54" s="37">
        <v>112</v>
      </c>
      <c r="M54" s="37">
        <f t="shared" si="26"/>
        <v>2240</v>
      </c>
      <c r="N54" s="189">
        <v>69.81</v>
      </c>
      <c r="O54" s="80">
        <f>+L54*'PRECIOS SEGUN ADJ. (FRONTERIZO)'!$B$2*'PRECIOS SEGUN ADJ. (FRONTERIZO)'!$C$2</f>
        <v>156374.39999999999</v>
      </c>
      <c r="P54" s="80" t="e" vm="1">
        <f>+[4]!NumLetras(O54,"PESO","PESOS DOMINICANOS","$EE $m CON #d/100 CENTAVOS")</f>
        <v>#VALUE!</v>
      </c>
      <c r="Q54" s="80">
        <f t="shared" si="27"/>
        <v>25019.9</v>
      </c>
      <c r="R54" s="37">
        <v>32</v>
      </c>
      <c r="S54" s="37">
        <f t="shared" si="0"/>
        <v>640</v>
      </c>
      <c r="T54" s="189">
        <v>31.5</v>
      </c>
      <c r="U54" s="80">
        <f>+R54*'PRECIOS SEGUN ADJ. (FRONTERIZO)'!$B$3*'PRECIOS SEGUN ADJ. (FRONTERIZO)'!$C$3</f>
        <v>20160</v>
      </c>
      <c r="V54" s="80" t="e" vm="1">
        <f>+[4]!NumLetras(U54,"PESO","PESOS DOMINICANOS","$EE $m CON #d/100 CENTAVOS")</f>
        <v>#VALUE!</v>
      </c>
      <c r="W54" s="37">
        <v>191</v>
      </c>
      <c r="X54" s="37">
        <f t="shared" si="1"/>
        <v>3820</v>
      </c>
      <c r="Y54" s="189">
        <v>25.2</v>
      </c>
      <c r="Z54" s="80">
        <f>+W54*'PRECIOS SEGUN ADJ. (FRONTERIZO)'!$B$4*'PRECIOS SEGUN ADJ. (FRONTERIZO)'!$C$4</f>
        <v>96264</v>
      </c>
      <c r="AA54" s="80" t="e" vm="1">
        <f>+[4]!NumLetras(Z54,"PESO","PESOS DOMINICANOS","$EE $m CON #d/100 CENTAVOS")</f>
        <v>#VALUE!</v>
      </c>
      <c r="AB54" s="37">
        <v>160</v>
      </c>
      <c r="AC54" s="37">
        <f t="shared" si="2"/>
        <v>3200</v>
      </c>
      <c r="AD54" s="189">
        <v>87.91</v>
      </c>
      <c r="AE54" s="80">
        <f>+AB54*'PRECIOS SEGUN ADJ. (FRONTERIZO)'!$B$5*'PRECIOS SEGUN ADJ. (FRONTERIZO)'!$C$5</f>
        <v>281312</v>
      </c>
      <c r="AF54" s="80" t="e" vm="1">
        <f>+[4]!NumLetras(AE54,"PESO","PESOS DOMINICANOS","$EE $m CON #d/100 CENTAVOS")</f>
        <v>#VALUE!</v>
      </c>
      <c r="AG54" s="80">
        <f t="shared" si="28"/>
        <v>50636.160000000003</v>
      </c>
      <c r="AH54" s="37">
        <v>83</v>
      </c>
      <c r="AI54" s="37">
        <f t="shared" si="3"/>
        <v>1660</v>
      </c>
      <c r="AJ54" s="189">
        <v>53.95000000000001</v>
      </c>
      <c r="AK54" s="80">
        <f>+AH54*'PRECIOS SEGUN ADJ. (FRONTERIZO)'!$B$6*'PRECIOS SEGUN ADJ. (FRONTERIZO)'!$C$6</f>
        <v>89557</v>
      </c>
      <c r="AL54" s="80" t="e" vm="1">
        <f>+[4]!NumLetras(AK54,"PESO","PESOS DOMINICANOS","$EE $m CON #d/100 CENTAVOS")</f>
        <v>#VALUE!</v>
      </c>
      <c r="AM54" s="37">
        <v>11</v>
      </c>
      <c r="AN54" s="37">
        <f t="shared" si="4"/>
        <v>220</v>
      </c>
      <c r="AO54" s="189">
        <v>25.04</v>
      </c>
      <c r="AP54" s="80">
        <f>+AM54*'PRECIOS SEGUN ADJ. (FRONTERIZO)'!$B$7*'PRECIOS SEGUN ADJ. (FRONTERIZO)'!$C$7</f>
        <v>5508.8</v>
      </c>
      <c r="AQ54" s="80" t="e" vm="1">
        <f>+[4]!NumLetras(AP54,"PESO","PESOS DOMINICANOS","$EE $m CON #d/100 CENTAVOS")</f>
        <v>#VALUE!</v>
      </c>
      <c r="AR54" s="80">
        <f t="shared" si="29"/>
        <v>881.41</v>
      </c>
      <c r="AS54" s="37">
        <v>50</v>
      </c>
      <c r="AT54" s="37">
        <f t="shared" si="5"/>
        <v>1000</v>
      </c>
      <c r="AU54" s="189">
        <v>290.85000000000002</v>
      </c>
      <c r="AV54" s="80">
        <f>+AS54*'PRECIOS SEGUN ADJ. (FRONTERIZO)'!$B$8*'PRECIOS SEGUN ADJ. (FRONTERIZO)'!$C$8</f>
        <v>290850.00000000006</v>
      </c>
      <c r="AW54" s="80" t="e" vm="1">
        <f>+[4]!NumLetras(AV54,"PESO","PESOS DOMINICANOS","$EE $m CON #d/100 CENTAVOS")</f>
        <v>#VALUE!</v>
      </c>
      <c r="AX54" s="80">
        <f t="shared" si="30"/>
        <v>52353</v>
      </c>
      <c r="AY54" s="37">
        <v>12</v>
      </c>
      <c r="AZ54" s="37">
        <f t="shared" si="6"/>
        <v>240</v>
      </c>
      <c r="BA54" s="189">
        <v>18.899999999999999</v>
      </c>
      <c r="BB54" s="80">
        <f>+AY54*'PRECIOS SEGUN ADJ. (FRONTERIZO)'!$B$9*'PRECIOS SEGUN ADJ. (FRONTERIZO)'!$C$9</f>
        <v>4536</v>
      </c>
      <c r="BC54" s="80" t="e" vm="1">
        <f>+[4]!NumLetras(BB54,"PESO","PESOS DOMINICANOS","$EE $m CON #d/100 CENTAVOS")</f>
        <v>#VALUE!</v>
      </c>
      <c r="BD54" s="37">
        <v>6</v>
      </c>
      <c r="BE54" s="37">
        <f t="shared" si="7"/>
        <v>120</v>
      </c>
      <c r="BF54" s="189">
        <v>140.38</v>
      </c>
      <c r="BG54" s="80">
        <f>+BD54*'PRECIOS SEGUN ADJ. (FRONTERIZO)'!$B$10*'PRECIOS SEGUN ADJ. (FRONTERIZO)'!$C$10</f>
        <v>16845.599999999999</v>
      </c>
      <c r="BH54" s="80" t="e" vm="1">
        <f>+[4]!NumLetras(BG54,"PESO","PESOS DOMINICANOS","$EE $m CON #d/100 CENTAVOS")</f>
        <v>#VALUE!</v>
      </c>
      <c r="BI54" s="80">
        <f t="shared" si="31"/>
        <v>3032.21</v>
      </c>
      <c r="BJ54" s="37">
        <v>64</v>
      </c>
      <c r="BK54" s="37">
        <f t="shared" si="8"/>
        <v>1280</v>
      </c>
      <c r="BL54" s="189">
        <v>31.459999999999997</v>
      </c>
      <c r="BM54" s="80">
        <f>+BJ54*'PRECIOS SEGUN ADJ. (FRONTERIZO)'!$B$11*'PRECIOS SEGUN ADJ. (FRONTERIZO)'!$C$11</f>
        <v>40268.800000000003</v>
      </c>
      <c r="BN54" s="80" t="e" vm="1">
        <f>+[4]!NumLetras(BM54,"PESO","PESOS DOMINICANOS","$EE $m CON #d/100 CENTAVOS")</f>
        <v>#VALUE!</v>
      </c>
      <c r="BO54" s="37">
        <v>41</v>
      </c>
      <c r="BP54" s="37">
        <f t="shared" si="9"/>
        <v>820</v>
      </c>
      <c r="BQ54" s="189">
        <v>65</v>
      </c>
      <c r="BR54" s="80">
        <f>+BO54*'PRECIOS SEGUN ADJ. (FRONTERIZO)'!$B$12*'PRECIOS SEGUN ADJ. (FRONTERIZO)'!$C$12</f>
        <v>53300</v>
      </c>
      <c r="BS54" s="80" t="e" vm="1">
        <f>+[4]!NumLetras(BR54,"PESO","PESOS DOMINICANOS","$EE $m CON #d/100 CENTAVOS")</f>
        <v>#VALUE!</v>
      </c>
      <c r="BT54" s="37">
        <v>1790</v>
      </c>
      <c r="BU54" s="37">
        <f t="shared" si="10"/>
        <v>35800</v>
      </c>
      <c r="BV54" s="189">
        <v>5.5</v>
      </c>
      <c r="BW54" s="80">
        <f>+BT54*'PRECIOS SEGUN ADJ. (FRONTERIZO)'!$B$13*'PRECIOS SEGUN ADJ. (FRONTERIZO)'!$C$13</f>
        <v>196900</v>
      </c>
      <c r="BX54" s="80" t="e" vm="1">
        <f>+[4]!NumLetras(BW54,"PESO","PESOS DOMINICANOS","$EE $m CON #d/100 CENTAVOS")</f>
        <v>#VALUE!</v>
      </c>
      <c r="BY54" s="37">
        <v>446</v>
      </c>
      <c r="BZ54" s="37">
        <f t="shared" si="11"/>
        <v>8920</v>
      </c>
      <c r="CA54" s="189">
        <v>7.15</v>
      </c>
      <c r="CB54" s="80">
        <f>+BY54*'PRECIOS SEGUN ADJ. (FRONTERIZO)'!$B$14*'PRECIOS SEGUN ADJ. (FRONTERIZO)'!$C$14</f>
        <v>63778</v>
      </c>
      <c r="CC54" s="80" t="e" vm="1">
        <f>+[4]!NumLetras(CB54,"PESO","PESOS DOMINICANOS","$EE $m CON #d/100 CENTAVOS")</f>
        <v>#VALUE!</v>
      </c>
      <c r="CD54" s="37">
        <v>892</v>
      </c>
      <c r="CE54" s="37">
        <f t="shared" si="12"/>
        <v>17840</v>
      </c>
      <c r="CF54" s="189">
        <v>6.8400000000000007</v>
      </c>
      <c r="CG54" s="80">
        <f>+CD54*'PRECIOS SEGUN ADJ. (FRONTERIZO)'!$B$15*'PRECIOS SEGUN ADJ. (FRONTERIZO)'!$C$15</f>
        <v>122025.59999999999</v>
      </c>
      <c r="CH54" s="80" t="e" vm="1">
        <f>+[4]!NumLetras(CG54,"PESO","PESOS DOMINICANOS","$EE $m CON #d/100 CENTAVOS")</f>
        <v>#VALUE!</v>
      </c>
      <c r="CI54" s="37">
        <v>80</v>
      </c>
      <c r="CJ54" s="37">
        <f t="shared" si="13"/>
        <v>1600</v>
      </c>
      <c r="CK54" s="189">
        <v>60</v>
      </c>
      <c r="CL54" s="80">
        <f>+CI54*'PRECIOS SEGUN ADJ. (FRONTERIZO)'!$B$16*'PRECIOS SEGUN ADJ. (FRONTERIZO)'!$C$16</f>
        <v>96000</v>
      </c>
      <c r="CM54" s="80" t="e" vm="1">
        <f>+[4]!NumLetras(CL54,"PESO","PESOS DOMINICANOS","$EE $m CON #d/100 CENTAVOS")</f>
        <v>#VALUE!</v>
      </c>
      <c r="CN54" s="80">
        <f t="shared" si="32"/>
        <v>17280</v>
      </c>
      <c r="CO54" s="37">
        <v>37</v>
      </c>
      <c r="CP54" s="37">
        <f t="shared" si="14"/>
        <v>740</v>
      </c>
      <c r="CQ54" s="189">
        <v>55.649999999999991</v>
      </c>
      <c r="CR54" s="80">
        <f>+CO54*'PRECIOS SEGUN ADJ. (FRONTERIZO)'!$B$17*'PRECIOS SEGUN ADJ. (FRONTERIZO)'!$C$17</f>
        <v>41180.999999999993</v>
      </c>
      <c r="CS54" s="80" t="e" vm="1">
        <f>+[4]!NumLetras(CR54,"PESO","PESOS DOMINICANOS","$EE $m CON #d/100 CENTAVOS")</f>
        <v>#VALUE!</v>
      </c>
      <c r="CT54" s="80">
        <f t="shared" si="33"/>
        <v>7412.58</v>
      </c>
      <c r="CU54" s="37">
        <v>1162</v>
      </c>
      <c r="CV54" s="37">
        <f t="shared" si="15"/>
        <v>23240</v>
      </c>
      <c r="CW54" s="189">
        <v>6.6</v>
      </c>
      <c r="CX54" s="80">
        <f>+CU54*'PRECIOS SEGUN ADJ. (FRONTERIZO)'!$B$18*'PRECIOS SEGUN ADJ. (FRONTERIZO)'!$C$18</f>
        <v>153384</v>
      </c>
      <c r="CY54" s="80" t="e" vm="1">
        <f>+[4]!NumLetras(CX54,"PESO","PESOS DOMINICANOS","$EE $m CON #d/100 CENTAVOS")</f>
        <v>#VALUE!</v>
      </c>
      <c r="CZ54" s="37">
        <v>40</v>
      </c>
      <c r="DA54" s="37">
        <f t="shared" si="16"/>
        <v>800</v>
      </c>
      <c r="DB54" s="189">
        <v>65.75</v>
      </c>
      <c r="DC54" s="80">
        <f>+CZ54*'PRECIOS SEGUN ADJ. (FRONTERIZO)'!$B$19*'PRECIOS SEGUN ADJ. (FRONTERIZO)'!$C$19</f>
        <v>52600</v>
      </c>
      <c r="DD54" s="80" t="e" vm="1">
        <f>+[4]!NumLetras(DC54,"PESO","PESOS DOMINICANOS","$EE $m CON #d/100 CENTAVOS")</f>
        <v>#VALUE!</v>
      </c>
      <c r="DE54" s="80">
        <f t="shared" si="34"/>
        <v>9468</v>
      </c>
      <c r="DF54" s="37">
        <v>11</v>
      </c>
      <c r="DG54" s="37">
        <f t="shared" si="17"/>
        <v>220</v>
      </c>
      <c r="DH54" s="189">
        <v>82.59999999999998</v>
      </c>
      <c r="DI54" s="80">
        <f>+DF54*'PRECIOS SEGUN ADJ. (FRONTERIZO)'!$B$20*'PRECIOS SEGUN ADJ. (FRONTERIZO)'!$C$20</f>
        <v>18172</v>
      </c>
      <c r="DJ54" s="80" t="e" vm="1">
        <f>+[4]!NumLetras(DI54,"PESO","PESOS DOMINICANOS","$EE $m CON #d/100 CENTAVOS")</f>
        <v>#VALUE!</v>
      </c>
      <c r="DK54" s="80">
        <f t="shared" si="35"/>
        <v>3270.96</v>
      </c>
      <c r="DL54" s="37">
        <v>892</v>
      </c>
      <c r="DM54" s="37">
        <f t="shared" si="18"/>
        <v>17840</v>
      </c>
      <c r="DN54" s="189">
        <v>22</v>
      </c>
      <c r="DO54" s="80">
        <f>+DL54*'PRECIOS SEGUN ADJ. (FRONTERIZO)'!$B$21*'PRECIOS SEGUN ADJ. (FRONTERIZO)'!$C$21</f>
        <v>392480</v>
      </c>
      <c r="DP54" s="80" t="e" vm="1">
        <f>+[4]!NumLetras(DO54,"PESO","PESOS DOMINICANOS","$EE $m CON #d/100 CENTAVOS")</f>
        <v>#VALUE!</v>
      </c>
      <c r="DQ54" s="37">
        <v>90</v>
      </c>
      <c r="DR54" s="37">
        <f t="shared" si="19"/>
        <v>1800</v>
      </c>
      <c r="DS54" s="189">
        <v>80.849999999999994</v>
      </c>
      <c r="DT54" s="80">
        <f>+DQ54*'PRECIOS SEGUN ADJ. (FRONTERIZO)'!$B$22*'PRECIOS SEGUN ADJ. (FRONTERIZO)'!$C$22</f>
        <v>145529.99999999997</v>
      </c>
      <c r="DU54" s="80" t="e" vm="1">
        <f>+[4]!NumLetras(DT54,"PESO","PESOS DOMINICANOS","$EE $m CON #d/100 CENTAVOS")</f>
        <v>#VALUE!</v>
      </c>
      <c r="DV54" s="37">
        <v>42</v>
      </c>
      <c r="DW54" s="37">
        <f t="shared" si="20"/>
        <v>840</v>
      </c>
      <c r="DX54" s="189">
        <v>21.83</v>
      </c>
      <c r="DY54" s="80">
        <f>+DV54*'PRECIOS SEGUN ADJ. (FRONTERIZO)'!$B$23*'PRECIOS SEGUN ADJ. (FRONTERIZO)'!$C$23</f>
        <v>18337.199999999997</v>
      </c>
      <c r="DZ54" s="80" t="e" vm="1">
        <f>+[4]!NumLetras(DY54,"PESO","PESOS DOMINICANOS","$EE $m CON #d/100 CENTAVOS")</f>
        <v>#VALUE!</v>
      </c>
      <c r="EA54" s="80">
        <f t="shared" si="36"/>
        <v>3300.7</v>
      </c>
      <c r="EB54" s="37">
        <v>91</v>
      </c>
      <c r="EC54" s="37">
        <f t="shared" si="21"/>
        <v>1820</v>
      </c>
      <c r="ED54" s="189">
        <v>33</v>
      </c>
      <c r="EE54" s="80">
        <f>+EB54*'PRECIOS SEGUN ADJ. (FRONTERIZO)'!$B$24*'PRECIOS SEGUN ADJ. (FRONTERIZO)'!$C$24</f>
        <v>60060</v>
      </c>
      <c r="EF54" s="80" t="e" vm="1">
        <f>+[4]!NumLetras(EE54,"PESO","PESOS DOMINICANOS","$EE $m CON #d/100 CENTAVOS")</f>
        <v>#VALUE!</v>
      </c>
      <c r="EG54" s="37">
        <v>13</v>
      </c>
      <c r="EH54" s="37">
        <f t="shared" si="22"/>
        <v>260</v>
      </c>
      <c r="EI54" s="189">
        <v>15.789999999999997</v>
      </c>
      <c r="EJ54" s="80">
        <f>+EG54*'PRECIOS SEGUN ADJ. (FRONTERIZO)'!$B$25*'PRECIOS SEGUN ADJ. (FRONTERIZO)'!$C$25</f>
        <v>4105.3999999999996</v>
      </c>
      <c r="EK54" s="80" t="e" vm="1">
        <f>+[4]!NumLetras(EJ54,"PESO","PESOS DOMINICANOS","$EE $m CON #d/100 CENTAVOS")</f>
        <v>#VALUE!</v>
      </c>
      <c r="EL54" s="37">
        <v>13</v>
      </c>
      <c r="EM54" s="37">
        <f t="shared" si="23"/>
        <v>260</v>
      </c>
      <c r="EN54" s="189">
        <v>31.5</v>
      </c>
      <c r="EO54" s="80">
        <f>+EL54*'PRECIOS SEGUN ADJ. (FRONTERIZO)'!$B$26*'PRECIOS SEGUN ADJ. (FRONTERIZO)'!$C$26</f>
        <v>8190</v>
      </c>
      <c r="EP54" s="80" t="e" vm="1">
        <f>+[4]!NumLetras(EO54,"PESO","PESOS DOMINICANOS","$EE $m CON #d/100 CENTAVOS")</f>
        <v>#VALUE!</v>
      </c>
      <c r="EQ54" s="80">
        <f t="shared" si="41"/>
        <v>2427719.8000000003</v>
      </c>
      <c r="ER54" s="80" t="e" vm="1">
        <f>+[4]!NumLetras(EQ54,"PESO","PESOS DOMINICANOS","$EE $m CON #d/100 CENTAVOS")</f>
        <v>#VALUE!</v>
      </c>
      <c r="ES54" s="80">
        <f t="shared" si="42"/>
        <v>172654.91999999998</v>
      </c>
      <c r="ET54" s="80" t="e" vm="1">
        <f>+[4]!NumLetras(ES54,"PESO","PESOS DOMINICANOS","$EE $m CON #d/100 CENTAVOS")</f>
        <v>#VALUE!</v>
      </c>
      <c r="EU54" s="80">
        <f t="shared" si="37"/>
        <v>2255064.8800000004</v>
      </c>
      <c r="EV54" s="80" t="e" vm="1">
        <f>+[4]!NumLetras(EU54,"PESO","PESOS DOMINICANOS","$EE $m CON #d/100 CENTAVOS")</f>
        <v>#VALUE!</v>
      </c>
      <c r="EW54" s="80">
        <f t="shared" si="38"/>
        <v>485543.96</v>
      </c>
      <c r="EX54" s="80" t="e" vm="1">
        <f>+[4]!NumLetras(EW54,"PESO","PESOS DOMINICANOS","$EE $m CON #d/100 CENTAVOS")</f>
        <v>#VALUE!</v>
      </c>
      <c r="EY54" s="80">
        <f t="shared" si="39"/>
        <v>24277.200000000001</v>
      </c>
      <c r="EZ54" s="80" t="e" vm="1">
        <f>+[4]!NumLetras(EY54,"PESO","PESOS DOMINICANOS","$EE $m CON #d/100 CENTAVOS")</f>
        <v>#VALUE!</v>
      </c>
      <c r="FA54" s="80"/>
      <c r="FB54" s="80">
        <f t="shared" si="40"/>
        <v>1942175.8400000003</v>
      </c>
      <c r="FC54" s="80" t="e" vm="1">
        <f>+[4]!NumLetras(FB54,"PESO","PESOS DOMINICANOS","$EE $m CON #d/100 CENTAVOS")</f>
        <v>#VALUE!</v>
      </c>
      <c r="FD54" s="37" t="str">
        <f>+VLOOKUP(D54,'FRONTERIZO XENIA'!F:G,2,0)</f>
        <v>F-15</v>
      </c>
    </row>
    <row r="55" spans="1:160">
      <c r="A55" s="37">
        <v>54</v>
      </c>
      <c r="B55" s="37">
        <v>54</v>
      </c>
      <c r="C55" s="26" t="s">
        <v>2340</v>
      </c>
      <c r="D55" s="37">
        <v>131722652</v>
      </c>
      <c r="E55" s="37">
        <f>+VLOOKUP(D55,'INFORMACION DE PROVEEDORES'!C:I,2,0)</f>
        <v>131722652</v>
      </c>
      <c r="F55" s="26" t="e">
        <f>+VLOOKUP(D55,'INFORMACION DE PROVEEDORES'!C:J,4,0)</f>
        <v>#N/A</v>
      </c>
      <c r="G55" s="37" t="e">
        <f>+VLOOKUP(D55,'INFORMACION DE PROVEEDORES'!C:K,5,0)</f>
        <v>#N/A</v>
      </c>
      <c r="H55" s="26" t="e">
        <f>+VLOOKUP(D55,'INFORMACION DE PROVEEDORES'!C:L,7,0)</f>
        <v>#N/A</v>
      </c>
      <c r="I55" s="37" t="str">
        <f>+VLOOKUP(D55,'INFORMACION DE PROVEEDORES'!C:M,3,0)</f>
        <v xml:space="preserve"> JURÍDICA</v>
      </c>
      <c r="J55" s="37">
        <v>16</v>
      </c>
      <c r="K55" s="37">
        <v>352</v>
      </c>
      <c r="L55" s="37">
        <v>107</v>
      </c>
      <c r="M55" s="37">
        <f t="shared" si="26"/>
        <v>2140</v>
      </c>
      <c r="N55" s="189">
        <v>69.81</v>
      </c>
      <c r="O55" s="80">
        <f>+L55*'PRECIOS SEGUN ADJ. (FRONTERIZO)'!$B$2*'PRECIOS SEGUN ADJ. (FRONTERIZO)'!$C$2</f>
        <v>149393.4</v>
      </c>
      <c r="P55" s="80" t="e" vm="1">
        <f>+[4]!NumLetras(O55,"PESO","PESOS DOMINICANOS","$EE $m CON #d/100 CENTAVOS")</f>
        <v>#VALUE!</v>
      </c>
      <c r="Q55" s="80">
        <f t="shared" si="27"/>
        <v>23902.94</v>
      </c>
      <c r="R55" s="37">
        <v>33</v>
      </c>
      <c r="S55" s="37">
        <f t="shared" si="0"/>
        <v>660</v>
      </c>
      <c r="T55" s="189">
        <v>31.5</v>
      </c>
      <c r="U55" s="80">
        <f>+R55*'PRECIOS SEGUN ADJ. (FRONTERIZO)'!$B$3*'PRECIOS SEGUN ADJ. (FRONTERIZO)'!$C$3</f>
        <v>20790</v>
      </c>
      <c r="V55" s="80" t="e" vm="1">
        <f>+[4]!NumLetras(U55,"PESO","PESOS DOMINICANOS","$EE $m CON #d/100 CENTAVOS")</f>
        <v>#VALUE!</v>
      </c>
      <c r="W55" s="37">
        <v>179</v>
      </c>
      <c r="X55" s="37">
        <f t="shared" si="1"/>
        <v>3580</v>
      </c>
      <c r="Y55" s="189">
        <v>25.2</v>
      </c>
      <c r="Z55" s="80">
        <f>+W55*'PRECIOS SEGUN ADJ. (FRONTERIZO)'!$B$4*'PRECIOS SEGUN ADJ. (FRONTERIZO)'!$C$4</f>
        <v>90216</v>
      </c>
      <c r="AA55" s="80" t="e" vm="1">
        <f>+[4]!NumLetras(Z55,"PESO","PESOS DOMINICANOS","$EE $m CON #d/100 CENTAVOS")</f>
        <v>#VALUE!</v>
      </c>
      <c r="AB55" s="37">
        <v>149</v>
      </c>
      <c r="AC55" s="37">
        <f t="shared" si="2"/>
        <v>2980</v>
      </c>
      <c r="AD55" s="189">
        <v>87.91</v>
      </c>
      <c r="AE55" s="80">
        <f>+AB55*'PRECIOS SEGUN ADJ. (FRONTERIZO)'!$B$5*'PRECIOS SEGUN ADJ. (FRONTERIZO)'!$C$5</f>
        <v>261971.8</v>
      </c>
      <c r="AF55" s="80" t="e" vm="1">
        <f>+[4]!NumLetras(AE55,"PESO","PESOS DOMINICANOS","$EE $m CON #d/100 CENTAVOS")</f>
        <v>#VALUE!</v>
      </c>
      <c r="AG55" s="80">
        <f t="shared" si="28"/>
        <v>47154.92</v>
      </c>
      <c r="AH55" s="37">
        <v>71</v>
      </c>
      <c r="AI55" s="37">
        <f t="shared" si="3"/>
        <v>1420</v>
      </c>
      <c r="AJ55" s="189">
        <v>53.95000000000001</v>
      </c>
      <c r="AK55" s="80">
        <f>+AH55*'PRECIOS SEGUN ADJ. (FRONTERIZO)'!$B$6*'PRECIOS SEGUN ADJ. (FRONTERIZO)'!$C$6</f>
        <v>76609</v>
      </c>
      <c r="AL55" s="80" t="e" vm="1">
        <f>+[4]!NumLetras(AK55,"PESO","PESOS DOMINICANOS","$EE $m CON #d/100 CENTAVOS")</f>
        <v>#VALUE!</v>
      </c>
      <c r="AM55" s="37">
        <v>11</v>
      </c>
      <c r="AN55" s="37">
        <f t="shared" si="4"/>
        <v>220</v>
      </c>
      <c r="AO55" s="189">
        <v>25.04</v>
      </c>
      <c r="AP55" s="80">
        <f>+AM55*'PRECIOS SEGUN ADJ. (FRONTERIZO)'!$B$7*'PRECIOS SEGUN ADJ. (FRONTERIZO)'!$C$7</f>
        <v>5508.8</v>
      </c>
      <c r="AQ55" s="80" t="e" vm="1">
        <f>+[4]!NumLetras(AP55,"PESO","PESOS DOMINICANOS","$EE $m CON #d/100 CENTAVOS")</f>
        <v>#VALUE!</v>
      </c>
      <c r="AR55" s="80">
        <f t="shared" si="29"/>
        <v>881.41</v>
      </c>
      <c r="AS55" s="37">
        <v>51</v>
      </c>
      <c r="AT55" s="37">
        <f t="shared" si="5"/>
        <v>1020</v>
      </c>
      <c r="AU55" s="189">
        <v>290.85000000000002</v>
      </c>
      <c r="AV55" s="80">
        <f>+AS55*'PRECIOS SEGUN ADJ. (FRONTERIZO)'!$B$8*'PRECIOS SEGUN ADJ. (FRONTERIZO)'!$C$8</f>
        <v>296667</v>
      </c>
      <c r="AW55" s="80" t="e" vm="1">
        <f>+[4]!NumLetras(AV55,"PESO","PESOS DOMINICANOS","$EE $m CON #d/100 CENTAVOS")</f>
        <v>#VALUE!</v>
      </c>
      <c r="AX55" s="80">
        <f t="shared" si="30"/>
        <v>53400.06</v>
      </c>
      <c r="AY55" s="37">
        <v>16</v>
      </c>
      <c r="AZ55" s="37">
        <f t="shared" si="6"/>
        <v>320</v>
      </c>
      <c r="BA55" s="189">
        <v>18.899999999999999</v>
      </c>
      <c r="BB55" s="80">
        <f>+AY55*'PRECIOS SEGUN ADJ. (FRONTERIZO)'!$B$9*'PRECIOS SEGUN ADJ. (FRONTERIZO)'!$C$9</f>
        <v>6048</v>
      </c>
      <c r="BC55" s="80" t="e" vm="1">
        <f>+[4]!NumLetras(BB55,"PESO","PESOS DOMINICANOS","$EE $m CON #d/100 CENTAVOS")</f>
        <v>#VALUE!</v>
      </c>
      <c r="BD55" s="37">
        <v>7</v>
      </c>
      <c r="BE55" s="37">
        <f t="shared" si="7"/>
        <v>140</v>
      </c>
      <c r="BF55" s="189">
        <v>140.38</v>
      </c>
      <c r="BG55" s="80">
        <f>+BD55*'PRECIOS SEGUN ADJ. (FRONTERIZO)'!$B$10*'PRECIOS SEGUN ADJ. (FRONTERIZO)'!$C$10</f>
        <v>19653.2</v>
      </c>
      <c r="BH55" s="80" t="e" vm="1">
        <f>+[4]!NumLetras(BG55,"PESO","PESOS DOMINICANOS","$EE $m CON #d/100 CENTAVOS")</f>
        <v>#VALUE!</v>
      </c>
      <c r="BI55" s="80">
        <f t="shared" si="31"/>
        <v>3537.58</v>
      </c>
      <c r="BJ55" s="37">
        <v>62</v>
      </c>
      <c r="BK55" s="37">
        <f t="shared" si="8"/>
        <v>1240</v>
      </c>
      <c r="BL55" s="189">
        <v>31.459999999999997</v>
      </c>
      <c r="BM55" s="80">
        <f>+BJ55*'PRECIOS SEGUN ADJ. (FRONTERIZO)'!$B$11*'PRECIOS SEGUN ADJ. (FRONTERIZO)'!$C$11</f>
        <v>39010.400000000001</v>
      </c>
      <c r="BN55" s="80" t="e" vm="1">
        <f>+[4]!NumLetras(BM55,"PESO","PESOS DOMINICANOS","$EE $m CON #d/100 CENTAVOS")</f>
        <v>#VALUE!</v>
      </c>
      <c r="BO55" s="37">
        <v>41</v>
      </c>
      <c r="BP55" s="37">
        <f t="shared" si="9"/>
        <v>820</v>
      </c>
      <c r="BQ55" s="189">
        <v>65</v>
      </c>
      <c r="BR55" s="80">
        <f>+BO55*'PRECIOS SEGUN ADJ. (FRONTERIZO)'!$B$12*'PRECIOS SEGUN ADJ. (FRONTERIZO)'!$C$12</f>
        <v>53300</v>
      </c>
      <c r="BS55" s="80" t="e" vm="1">
        <f>+[4]!NumLetras(BR55,"PESO","PESOS DOMINICANOS","$EE $m CON #d/100 CENTAVOS")</f>
        <v>#VALUE!</v>
      </c>
      <c r="BT55" s="37">
        <v>1640</v>
      </c>
      <c r="BU55" s="37">
        <f t="shared" si="10"/>
        <v>32800</v>
      </c>
      <c r="BV55" s="189">
        <v>5.5</v>
      </c>
      <c r="BW55" s="80">
        <f>+BT55*'PRECIOS SEGUN ADJ. (FRONTERIZO)'!$B$13*'PRECIOS SEGUN ADJ. (FRONTERIZO)'!$C$13</f>
        <v>180400</v>
      </c>
      <c r="BX55" s="80" t="e" vm="1">
        <f>+[4]!NumLetras(BW55,"PESO","PESOS DOMINICANOS","$EE $m CON #d/100 CENTAVOS")</f>
        <v>#VALUE!</v>
      </c>
      <c r="BY55" s="37">
        <v>376</v>
      </c>
      <c r="BZ55" s="37">
        <f t="shared" si="11"/>
        <v>7520</v>
      </c>
      <c r="CA55" s="189">
        <v>7.15</v>
      </c>
      <c r="CB55" s="80">
        <f>+BY55*'PRECIOS SEGUN ADJ. (FRONTERIZO)'!$B$14*'PRECIOS SEGUN ADJ. (FRONTERIZO)'!$C$14</f>
        <v>53768</v>
      </c>
      <c r="CC55" s="80" t="e" vm="1">
        <f>+[4]!NumLetras(CB55,"PESO","PESOS DOMINICANOS","$EE $m CON #d/100 CENTAVOS")</f>
        <v>#VALUE!</v>
      </c>
      <c r="CD55" s="37">
        <v>752</v>
      </c>
      <c r="CE55" s="37">
        <f t="shared" si="12"/>
        <v>15040</v>
      </c>
      <c r="CF55" s="189">
        <v>6.8400000000000007</v>
      </c>
      <c r="CG55" s="80">
        <f>+CD55*'PRECIOS SEGUN ADJ. (FRONTERIZO)'!$B$15*'PRECIOS SEGUN ADJ. (FRONTERIZO)'!$C$15</f>
        <v>102873.60000000001</v>
      </c>
      <c r="CH55" s="80" t="e" vm="1">
        <f>+[4]!NumLetras(CG55,"PESO","PESOS DOMINICANOS","$EE $m CON #d/100 CENTAVOS")</f>
        <v>#VALUE!</v>
      </c>
      <c r="CI55" s="37">
        <v>78</v>
      </c>
      <c r="CJ55" s="37">
        <f t="shared" si="13"/>
        <v>1560</v>
      </c>
      <c r="CK55" s="189">
        <v>60</v>
      </c>
      <c r="CL55" s="80">
        <f>+CI55*'PRECIOS SEGUN ADJ. (FRONTERIZO)'!$B$16*'PRECIOS SEGUN ADJ. (FRONTERIZO)'!$C$16</f>
        <v>93600</v>
      </c>
      <c r="CM55" s="80" t="e" vm="1">
        <f>+[4]!NumLetras(CL55,"PESO","PESOS DOMINICANOS","$EE $m CON #d/100 CENTAVOS")</f>
        <v>#VALUE!</v>
      </c>
      <c r="CN55" s="80">
        <f t="shared" si="32"/>
        <v>16848</v>
      </c>
      <c r="CO55" s="37">
        <v>38</v>
      </c>
      <c r="CP55" s="37">
        <f t="shared" si="14"/>
        <v>760</v>
      </c>
      <c r="CQ55" s="189">
        <v>55.649999999999991</v>
      </c>
      <c r="CR55" s="80">
        <f>+CO55*'PRECIOS SEGUN ADJ. (FRONTERIZO)'!$B$17*'PRECIOS SEGUN ADJ. (FRONTERIZO)'!$C$17</f>
        <v>42294</v>
      </c>
      <c r="CS55" s="80" t="e" vm="1">
        <f>+[4]!NumLetras(CR55,"PESO","PESOS DOMINICANOS","$EE $m CON #d/100 CENTAVOS")</f>
        <v>#VALUE!</v>
      </c>
      <c r="CT55" s="80">
        <f t="shared" si="33"/>
        <v>7612.92</v>
      </c>
      <c r="CU55" s="37">
        <v>1032</v>
      </c>
      <c r="CV55" s="37">
        <f t="shared" si="15"/>
        <v>20640</v>
      </c>
      <c r="CW55" s="189">
        <v>6.6</v>
      </c>
      <c r="CX55" s="80">
        <f>+CU55*'PRECIOS SEGUN ADJ. (FRONTERIZO)'!$B$18*'PRECIOS SEGUN ADJ. (FRONTERIZO)'!$C$18</f>
        <v>136224</v>
      </c>
      <c r="CY55" s="80" t="e" vm="1">
        <f>+[4]!NumLetras(CX55,"PESO","PESOS DOMINICANOS","$EE $m CON #d/100 CENTAVOS")</f>
        <v>#VALUE!</v>
      </c>
      <c r="CZ55" s="37">
        <v>40</v>
      </c>
      <c r="DA55" s="37">
        <f t="shared" si="16"/>
        <v>800</v>
      </c>
      <c r="DB55" s="189">
        <v>65.75</v>
      </c>
      <c r="DC55" s="80">
        <f>+CZ55*'PRECIOS SEGUN ADJ. (FRONTERIZO)'!$B$19*'PRECIOS SEGUN ADJ. (FRONTERIZO)'!$C$19</f>
        <v>52600</v>
      </c>
      <c r="DD55" s="80" t="e" vm="1">
        <f>+[4]!NumLetras(DC55,"PESO","PESOS DOMINICANOS","$EE $m CON #d/100 CENTAVOS")</f>
        <v>#VALUE!</v>
      </c>
      <c r="DE55" s="80">
        <f t="shared" si="34"/>
        <v>9468</v>
      </c>
      <c r="DF55" s="37">
        <v>11</v>
      </c>
      <c r="DG55" s="37">
        <f t="shared" si="17"/>
        <v>220</v>
      </c>
      <c r="DH55" s="189">
        <v>82.59999999999998</v>
      </c>
      <c r="DI55" s="80">
        <f>+DF55*'PRECIOS SEGUN ADJ. (FRONTERIZO)'!$B$20*'PRECIOS SEGUN ADJ. (FRONTERIZO)'!$C$20</f>
        <v>18172</v>
      </c>
      <c r="DJ55" s="80" t="e" vm="1">
        <f>+[4]!NumLetras(DI55,"PESO","PESOS DOMINICANOS","$EE $m CON #d/100 CENTAVOS")</f>
        <v>#VALUE!</v>
      </c>
      <c r="DK55" s="80">
        <f t="shared" si="35"/>
        <v>3270.96</v>
      </c>
      <c r="DL55" s="37">
        <v>752</v>
      </c>
      <c r="DM55" s="37">
        <f t="shared" si="18"/>
        <v>15040</v>
      </c>
      <c r="DN55" s="189">
        <v>22</v>
      </c>
      <c r="DO55" s="80">
        <f>+DL55*'PRECIOS SEGUN ADJ. (FRONTERIZO)'!$B$21*'PRECIOS SEGUN ADJ. (FRONTERIZO)'!$C$21</f>
        <v>330880</v>
      </c>
      <c r="DP55" s="80" t="e" vm="1">
        <f>+[4]!NumLetras(DO55,"PESO","PESOS DOMINICANOS","$EE $m CON #d/100 CENTAVOS")</f>
        <v>#VALUE!</v>
      </c>
      <c r="DQ55" s="37">
        <v>83</v>
      </c>
      <c r="DR55" s="37">
        <f t="shared" si="19"/>
        <v>1660</v>
      </c>
      <c r="DS55" s="189">
        <v>80.849999999999994</v>
      </c>
      <c r="DT55" s="80">
        <f>+DQ55*'PRECIOS SEGUN ADJ. (FRONTERIZO)'!$B$22*'PRECIOS SEGUN ADJ. (FRONTERIZO)'!$C$22</f>
        <v>134211</v>
      </c>
      <c r="DU55" s="80" t="e" vm="1">
        <f>+[4]!NumLetras(DT55,"PESO","PESOS DOMINICANOS","$EE $m CON #d/100 CENTAVOS")</f>
        <v>#VALUE!</v>
      </c>
      <c r="DV55" s="37">
        <v>41</v>
      </c>
      <c r="DW55" s="37">
        <f t="shared" si="20"/>
        <v>820</v>
      </c>
      <c r="DX55" s="189">
        <v>21.83</v>
      </c>
      <c r="DY55" s="80">
        <f>+DV55*'PRECIOS SEGUN ADJ. (FRONTERIZO)'!$B$23*'PRECIOS SEGUN ADJ. (FRONTERIZO)'!$C$23</f>
        <v>17900.599999999999</v>
      </c>
      <c r="DZ55" s="80" t="e" vm="1">
        <f>+[4]!NumLetras(DY55,"PESO","PESOS DOMINICANOS","$EE $m CON #d/100 CENTAVOS")</f>
        <v>#VALUE!</v>
      </c>
      <c r="EA55" s="80">
        <f t="shared" si="36"/>
        <v>3222.11</v>
      </c>
      <c r="EB55" s="37">
        <v>83</v>
      </c>
      <c r="EC55" s="37">
        <f t="shared" si="21"/>
        <v>1660</v>
      </c>
      <c r="ED55" s="189">
        <v>33</v>
      </c>
      <c r="EE55" s="80">
        <f>+EB55*'PRECIOS SEGUN ADJ. (FRONTERIZO)'!$B$24*'PRECIOS SEGUN ADJ. (FRONTERIZO)'!$C$24</f>
        <v>54780</v>
      </c>
      <c r="EF55" s="80" t="e" vm="1">
        <f>+[4]!NumLetras(EE55,"PESO","PESOS DOMINICANOS","$EE $m CON #d/100 CENTAVOS")</f>
        <v>#VALUE!</v>
      </c>
      <c r="EG55" s="37">
        <v>17</v>
      </c>
      <c r="EH55" s="37">
        <f t="shared" si="22"/>
        <v>340</v>
      </c>
      <c r="EI55" s="189">
        <v>15.789999999999997</v>
      </c>
      <c r="EJ55" s="80">
        <f>+EG55*'PRECIOS SEGUN ADJ. (FRONTERIZO)'!$B$25*'PRECIOS SEGUN ADJ. (FRONTERIZO)'!$C$25</f>
        <v>5368.6</v>
      </c>
      <c r="EK55" s="80" t="e" vm="1">
        <f>+[4]!NumLetras(EJ55,"PESO","PESOS DOMINICANOS","$EE $m CON #d/100 CENTAVOS")</f>
        <v>#VALUE!</v>
      </c>
      <c r="EL55" s="37">
        <v>17</v>
      </c>
      <c r="EM55" s="37">
        <f t="shared" si="23"/>
        <v>340</v>
      </c>
      <c r="EN55" s="189">
        <v>31.5</v>
      </c>
      <c r="EO55" s="80">
        <f>+EL55*'PRECIOS SEGUN ADJ. (FRONTERIZO)'!$B$26*'PRECIOS SEGUN ADJ. (FRONTERIZO)'!$C$26</f>
        <v>10710</v>
      </c>
      <c r="EP55" s="80" t="e" vm="1">
        <f>+[4]!NumLetras(EO55,"PESO","PESOS DOMINICANOS","$EE $m CON #d/100 CENTAVOS")</f>
        <v>#VALUE!</v>
      </c>
      <c r="EQ55" s="80">
        <f t="shared" si="41"/>
        <v>2252949.4000000004</v>
      </c>
      <c r="ER55" s="80" t="e" vm="1">
        <f>+[4]!NumLetras(EQ55,"PESO","PESOS DOMINICANOS","$EE $m CON #d/100 CENTAVOS")</f>
        <v>#VALUE!</v>
      </c>
      <c r="ES55" s="80">
        <f t="shared" si="42"/>
        <v>169298.9</v>
      </c>
      <c r="ET55" s="80" t="e" vm="1">
        <f>+[4]!NumLetras(ES55,"PESO","PESOS DOMINICANOS","$EE $m CON #d/100 CENTAVOS")</f>
        <v>#VALUE!</v>
      </c>
      <c r="EU55" s="80">
        <f t="shared" si="37"/>
        <v>2083650.5000000005</v>
      </c>
      <c r="EV55" s="80" t="e" vm="1">
        <f>+[4]!NumLetras(EU55,"PESO","PESOS DOMINICANOS","$EE $m CON #d/100 CENTAVOS")</f>
        <v>#VALUE!</v>
      </c>
      <c r="EW55" s="80">
        <f t="shared" si="38"/>
        <v>450589.88</v>
      </c>
      <c r="EX55" s="80" t="e" vm="1">
        <f>+[4]!NumLetras(EW55,"PESO","PESOS DOMINICANOS","$EE $m CON #d/100 CENTAVOS")</f>
        <v>#VALUE!</v>
      </c>
      <c r="EY55" s="80">
        <f t="shared" si="39"/>
        <v>22529.49</v>
      </c>
      <c r="EZ55" s="80" t="e" vm="1">
        <f>+[4]!NumLetras(EY55,"PESO","PESOS DOMINICANOS","$EE $m CON #d/100 CENTAVOS")</f>
        <v>#VALUE!</v>
      </c>
      <c r="FA55" s="80"/>
      <c r="FB55" s="80">
        <f t="shared" si="40"/>
        <v>1802359.5200000005</v>
      </c>
      <c r="FC55" s="80" t="e" vm="1">
        <f>+[4]!NumLetras(FB55,"PESO","PESOS DOMINICANOS","$EE $m CON #d/100 CENTAVOS")</f>
        <v>#VALUE!</v>
      </c>
      <c r="FD55" s="37" t="str">
        <f>+VLOOKUP(D55,'FRONTERIZO XENIA'!F:G,2,0)</f>
        <v>F-17</v>
      </c>
    </row>
    <row r="56" spans="1:160">
      <c r="A56" s="37">
        <v>55</v>
      </c>
      <c r="B56" s="37">
        <v>55</v>
      </c>
      <c r="C56" s="26" t="s">
        <v>621</v>
      </c>
      <c r="D56" s="37">
        <v>10100021368</v>
      </c>
      <c r="E56" s="37" t="str">
        <f>+VLOOKUP(D56,'INFORMACION DE PROVEEDORES'!C:I,2,0)</f>
        <v>101-0002136-8</v>
      </c>
      <c r="F56" s="26" t="str">
        <f>+VLOOKUP(D56,'INFORMACION DE PROVEEDORES'!C:J,4,0)</f>
        <v>HECTOR MANUEL CABREJA CABRERA</v>
      </c>
      <c r="G56" s="37" t="str">
        <f>+VLOOKUP(D56,'INFORMACION DE PROVEEDORES'!C:K,5,0)</f>
        <v>101-0002136-8</v>
      </c>
      <c r="H56" s="26" t="str">
        <f>+VLOOKUP(D56,'INFORMACION DE PROVEEDORES'!C:L,7,0)</f>
        <v>CALLE HERMANAS MIRABAL NUMERO 12, CASTAÑUELAS, MONTECRISTI</v>
      </c>
      <c r="I56" s="37" t="str">
        <f>+VLOOKUP(D56,'INFORMACION DE PROVEEDORES'!C:M,3,0)</f>
        <v xml:space="preserve"> FÍSICA</v>
      </c>
      <c r="J56" s="37">
        <v>6</v>
      </c>
      <c r="K56" s="37">
        <v>319</v>
      </c>
      <c r="L56" s="37">
        <v>68</v>
      </c>
      <c r="M56" s="37">
        <f t="shared" si="26"/>
        <v>1360</v>
      </c>
      <c r="N56" s="189">
        <v>69.81</v>
      </c>
      <c r="O56" s="80">
        <f>+L56*'PRECIOS SEGUN ADJ. (FRONTERIZO)'!$B$2*'PRECIOS SEGUN ADJ. (FRONTERIZO)'!$C$2</f>
        <v>94941.6</v>
      </c>
      <c r="P56" s="80" t="e" vm="1">
        <f>+[4]!NumLetras(O56,"PESO","PESOS DOMINICANOS","$EE $m CON #d/100 CENTAVOS")</f>
        <v>#VALUE!</v>
      </c>
      <c r="Q56" s="80">
        <f t="shared" si="27"/>
        <v>15190.66</v>
      </c>
      <c r="R56" s="37">
        <v>21</v>
      </c>
      <c r="S56" s="37">
        <f t="shared" si="0"/>
        <v>420</v>
      </c>
      <c r="T56" s="189">
        <v>31.5</v>
      </c>
      <c r="U56" s="80">
        <f>+R56*'PRECIOS SEGUN ADJ. (FRONTERIZO)'!$B$3*'PRECIOS SEGUN ADJ. (FRONTERIZO)'!$C$3</f>
        <v>13230</v>
      </c>
      <c r="V56" s="80" t="e" vm="1">
        <f>+[4]!NumLetras(U56,"PESO","PESOS DOMINICANOS","$EE $m CON #d/100 CENTAVOS")</f>
        <v>#VALUE!</v>
      </c>
      <c r="W56" s="37">
        <v>51</v>
      </c>
      <c r="X56" s="37">
        <f t="shared" si="1"/>
        <v>1020</v>
      </c>
      <c r="Y56" s="189">
        <v>25.2</v>
      </c>
      <c r="Z56" s="80">
        <f>+W56*'PRECIOS SEGUN ADJ. (FRONTERIZO)'!$B$4*'PRECIOS SEGUN ADJ. (FRONTERIZO)'!$C$4</f>
        <v>25704</v>
      </c>
      <c r="AA56" s="80" t="e" vm="1">
        <f>+[4]!NumLetras(Z56,"PESO","PESOS DOMINICANOS","$EE $m CON #d/100 CENTAVOS")</f>
        <v>#VALUE!</v>
      </c>
      <c r="AB56" s="37">
        <v>109</v>
      </c>
      <c r="AC56" s="37">
        <f t="shared" si="2"/>
        <v>2180</v>
      </c>
      <c r="AD56" s="189">
        <v>87.91</v>
      </c>
      <c r="AE56" s="80">
        <f>+AB56*'PRECIOS SEGUN ADJ. (FRONTERIZO)'!$B$5*'PRECIOS SEGUN ADJ. (FRONTERIZO)'!$C$5</f>
        <v>191643.80000000002</v>
      </c>
      <c r="AF56" s="80" t="e" vm="1">
        <f>+[4]!NumLetras(AE56,"PESO","PESOS DOMINICANOS","$EE $m CON #d/100 CENTAVOS")</f>
        <v>#VALUE!</v>
      </c>
      <c r="AG56" s="80">
        <f t="shared" si="28"/>
        <v>34495.879999999997</v>
      </c>
      <c r="AH56" s="37">
        <v>101</v>
      </c>
      <c r="AI56" s="37">
        <f t="shared" si="3"/>
        <v>2020</v>
      </c>
      <c r="AJ56" s="189">
        <v>53.95000000000001</v>
      </c>
      <c r="AK56" s="80">
        <f>+AH56*'PRECIOS SEGUN ADJ. (FRONTERIZO)'!$B$6*'PRECIOS SEGUN ADJ. (FRONTERIZO)'!$C$6</f>
        <v>108979.00000000001</v>
      </c>
      <c r="AL56" s="80" t="e" vm="1">
        <f>+[4]!NumLetras(AK56,"PESO","PESOS DOMINICANOS","$EE $m CON #d/100 CENTAVOS")</f>
        <v>#VALUE!</v>
      </c>
      <c r="AM56" s="37">
        <v>14</v>
      </c>
      <c r="AN56" s="37">
        <f t="shared" si="4"/>
        <v>280</v>
      </c>
      <c r="AO56" s="189">
        <v>25.04</v>
      </c>
      <c r="AP56" s="80">
        <f>+AM56*'PRECIOS SEGUN ADJ. (FRONTERIZO)'!$B$7*'PRECIOS SEGUN ADJ. (FRONTERIZO)'!$C$7</f>
        <v>7011.2</v>
      </c>
      <c r="AQ56" s="80" t="e" vm="1">
        <f>+[4]!NumLetras(AP56,"PESO","PESOS DOMINICANOS","$EE $m CON #d/100 CENTAVOS")</f>
        <v>#VALUE!</v>
      </c>
      <c r="AR56" s="80">
        <f t="shared" si="29"/>
        <v>1121.79</v>
      </c>
      <c r="AS56" s="37">
        <v>39</v>
      </c>
      <c r="AT56" s="37">
        <f t="shared" si="5"/>
        <v>780</v>
      </c>
      <c r="AU56" s="189">
        <v>290.85000000000002</v>
      </c>
      <c r="AV56" s="80">
        <f>+AS56*'PRECIOS SEGUN ADJ. (FRONTERIZO)'!$B$8*'PRECIOS SEGUN ADJ. (FRONTERIZO)'!$C$8</f>
        <v>226863.00000000003</v>
      </c>
      <c r="AW56" s="80" t="e" vm="1">
        <f>+[4]!NumLetras(AV56,"PESO","PESOS DOMINICANOS","$EE $m CON #d/100 CENTAVOS")</f>
        <v>#VALUE!</v>
      </c>
      <c r="AX56" s="80">
        <f t="shared" si="30"/>
        <v>40835.339999999997</v>
      </c>
      <c r="AY56" s="37">
        <v>5</v>
      </c>
      <c r="AZ56" s="37">
        <f t="shared" si="6"/>
        <v>100</v>
      </c>
      <c r="BA56" s="189">
        <v>18.899999999999999</v>
      </c>
      <c r="BB56" s="80">
        <f>+AY56*'PRECIOS SEGUN ADJ. (FRONTERIZO)'!$B$9*'PRECIOS SEGUN ADJ. (FRONTERIZO)'!$C$9</f>
        <v>1890</v>
      </c>
      <c r="BC56" s="80" t="e" vm="1">
        <f>+[4]!NumLetras(BB56,"PESO","PESOS DOMINICANOS","$EE $m CON #d/100 CENTAVOS")</f>
        <v>#VALUE!</v>
      </c>
      <c r="BD56" s="37">
        <v>8</v>
      </c>
      <c r="BE56" s="37">
        <f t="shared" si="7"/>
        <v>160</v>
      </c>
      <c r="BF56" s="189">
        <v>140.38</v>
      </c>
      <c r="BG56" s="80">
        <f>+BD56*'PRECIOS SEGUN ADJ. (FRONTERIZO)'!$B$10*'PRECIOS SEGUN ADJ. (FRONTERIZO)'!$C$10</f>
        <v>22460.799999999999</v>
      </c>
      <c r="BH56" s="80" t="e" vm="1">
        <f>+[4]!NumLetras(BG56,"PESO","PESOS DOMINICANOS","$EE $m CON #d/100 CENTAVOS")</f>
        <v>#VALUE!</v>
      </c>
      <c r="BI56" s="80">
        <f t="shared" si="31"/>
        <v>4042.94</v>
      </c>
      <c r="BJ56" s="37">
        <v>17</v>
      </c>
      <c r="BK56" s="37">
        <f t="shared" si="8"/>
        <v>340</v>
      </c>
      <c r="BL56" s="189">
        <v>31.459999999999997</v>
      </c>
      <c r="BM56" s="80">
        <f>+BJ56*'PRECIOS SEGUN ADJ. (FRONTERIZO)'!$B$11*'PRECIOS SEGUN ADJ. (FRONTERIZO)'!$C$11</f>
        <v>10696.400000000001</v>
      </c>
      <c r="BN56" s="80" t="e" vm="1">
        <f>+[4]!NumLetras(BM56,"PESO","PESOS DOMINICANOS","$EE $m CON #d/100 CENTAVOS")</f>
        <v>#VALUE!</v>
      </c>
      <c r="BO56" s="37">
        <v>32</v>
      </c>
      <c r="BP56" s="37">
        <f t="shared" si="9"/>
        <v>640</v>
      </c>
      <c r="BQ56" s="189">
        <v>65</v>
      </c>
      <c r="BR56" s="80">
        <f>+BO56*'PRECIOS SEGUN ADJ. (FRONTERIZO)'!$B$12*'PRECIOS SEGUN ADJ. (FRONTERIZO)'!$C$12</f>
        <v>41600</v>
      </c>
      <c r="BS56" s="80" t="e" vm="1">
        <f>+[4]!NumLetras(BR56,"PESO","PESOS DOMINICANOS","$EE $m CON #d/100 CENTAVOS")</f>
        <v>#VALUE!</v>
      </c>
      <c r="BT56" s="37">
        <v>460</v>
      </c>
      <c r="BU56" s="37">
        <f t="shared" si="10"/>
        <v>9200</v>
      </c>
      <c r="BV56" s="189">
        <v>5.5</v>
      </c>
      <c r="BW56" s="80">
        <f>+BT56*'PRECIOS SEGUN ADJ. (FRONTERIZO)'!$B$13*'PRECIOS SEGUN ADJ. (FRONTERIZO)'!$C$13</f>
        <v>50600</v>
      </c>
      <c r="BX56" s="80" t="e" vm="1">
        <f>+[4]!NumLetras(BW56,"PESO","PESOS DOMINICANOS","$EE $m CON #d/100 CENTAVOS")</f>
        <v>#VALUE!</v>
      </c>
      <c r="BY56" s="37">
        <v>546</v>
      </c>
      <c r="BZ56" s="37">
        <f t="shared" si="11"/>
        <v>10920</v>
      </c>
      <c r="CA56" s="189">
        <v>7.15</v>
      </c>
      <c r="CB56" s="80">
        <f>+BY56*'PRECIOS SEGUN ADJ. (FRONTERIZO)'!$B$14*'PRECIOS SEGUN ADJ. (FRONTERIZO)'!$C$14</f>
        <v>78078</v>
      </c>
      <c r="CC56" s="80" t="e" vm="1">
        <f>+[4]!NumLetras(CB56,"PESO","PESOS DOMINICANOS","$EE $m CON #d/100 CENTAVOS")</f>
        <v>#VALUE!</v>
      </c>
      <c r="CD56" s="37">
        <v>1092</v>
      </c>
      <c r="CE56" s="37">
        <f t="shared" si="12"/>
        <v>21840</v>
      </c>
      <c r="CF56" s="189">
        <v>6.8400000000000007</v>
      </c>
      <c r="CG56" s="80">
        <f>+CD56*'PRECIOS SEGUN ADJ. (FRONTERIZO)'!$B$15*'PRECIOS SEGUN ADJ. (FRONTERIZO)'!$C$15</f>
        <v>149385.60000000001</v>
      </c>
      <c r="CH56" s="80" t="e" vm="1">
        <f>+[4]!NumLetras(CG56,"PESO","PESOS DOMINICANOS","$EE $m CON #d/100 CENTAVOS")</f>
        <v>#VALUE!</v>
      </c>
      <c r="CI56" s="37">
        <v>22</v>
      </c>
      <c r="CJ56" s="37">
        <f t="shared" si="13"/>
        <v>440</v>
      </c>
      <c r="CK56" s="189">
        <v>60</v>
      </c>
      <c r="CL56" s="80">
        <f>+CI56*'PRECIOS SEGUN ADJ. (FRONTERIZO)'!$B$16*'PRECIOS SEGUN ADJ. (FRONTERIZO)'!$C$16</f>
        <v>26400</v>
      </c>
      <c r="CM56" s="80" t="e" vm="1">
        <f>+[4]!NumLetras(CL56,"PESO","PESOS DOMINICANOS","$EE $m CON #d/100 CENTAVOS")</f>
        <v>#VALUE!</v>
      </c>
      <c r="CN56" s="80">
        <f t="shared" si="32"/>
        <v>4752</v>
      </c>
      <c r="CO56" s="37">
        <v>10</v>
      </c>
      <c r="CP56" s="37">
        <f t="shared" si="14"/>
        <v>200</v>
      </c>
      <c r="CQ56" s="189">
        <v>55.649999999999991</v>
      </c>
      <c r="CR56" s="80">
        <f>+CO56*'PRECIOS SEGUN ADJ. (FRONTERIZO)'!$B$17*'PRECIOS SEGUN ADJ. (FRONTERIZO)'!$C$17</f>
        <v>11130</v>
      </c>
      <c r="CS56" s="80" t="e" vm="1">
        <f>+[4]!NumLetras(CR56,"PESO","PESOS DOMINICANOS","$EE $m CON #d/100 CENTAVOS")</f>
        <v>#VALUE!</v>
      </c>
      <c r="CT56" s="80">
        <f t="shared" si="33"/>
        <v>2003.4</v>
      </c>
      <c r="CU56" s="37">
        <v>730</v>
      </c>
      <c r="CV56" s="37">
        <f t="shared" si="15"/>
        <v>14600</v>
      </c>
      <c r="CW56" s="189">
        <v>6.6</v>
      </c>
      <c r="CX56" s="80">
        <f>+CU56*'PRECIOS SEGUN ADJ. (FRONTERIZO)'!$B$18*'PRECIOS SEGUN ADJ. (FRONTERIZO)'!$C$18</f>
        <v>96360</v>
      </c>
      <c r="CY56" s="80" t="e" vm="1">
        <f>+[4]!NumLetras(CX56,"PESO","PESOS DOMINICANOS","$EE $m CON #d/100 CENTAVOS")</f>
        <v>#VALUE!</v>
      </c>
      <c r="CZ56" s="37">
        <v>12</v>
      </c>
      <c r="DA56" s="37">
        <f t="shared" si="16"/>
        <v>240</v>
      </c>
      <c r="DB56" s="189">
        <v>65.75</v>
      </c>
      <c r="DC56" s="80">
        <f>+CZ56*'PRECIOS SEGUN ADJ. (FRONTERIZO)'!$B$19*'PRECIOS SEGUN ADJ. (FRONTERIZO)'!$C$19</f>
        <v>15780</v>
      </c>
      <c r="DD56" s="80" t="e" vm="1">
        <f>+[4]!NumLetras(DC56,"PESO","PESOS DOMINICANOS","$EE $m CON #d/100 CENTAVOS")</f>
        <v>#VALUE!</v>
      </c>
      <c r="DE56" s="80">
        <f t="shared" si="34"/>
        <v>2840.4</v>
      </c>
      <c r="DF56" s="37">
        <v>14</v>
      </c>
      <c r="DG56" s="37">
        <f t="shared" si="17"/>
        <v>280</v>
      </c>
      <c r="DH56" s="189">
        <v>82.59999999999998</v>
      </c>
      <c r="DI56" s="80">
        <f>+DF56*'PRECIOS SEGUN ADJ. (FRONTERIZO)'!$B$20*'PRECIOS SEGUN ADJ. (FRONTERIZO)'!$C$20</f>
        <v>23127.999999999996</v>
      </c>
      <c r="DJ56" s="80" t="e" vm="1">
        <f>+[4]!NumLetras(DI56,"PESO","PESOS DOMINICANOS","$EE $m CON #d/100 CENTAVOS")</f>
        <v>#VALUE!</v>
      </c>
      <c r="DK56" s="80">
        <f t="shared" si="35"/>
        <v>4163.04</v>
      </c>
      <c r="DL56" s="37">
        <v>1092</v>
      </c>
      <c r="DM56" s="37">
        <f t="shared" si="18"/>
        <v>21840</v>
      </c>
      <c r="DN56" s="189">
        <v>22</v>
      </c>
      <c r="DO56" s="80">
        <f>+DL56*'PRECIOS SEGUN ADJ. (FRONTERIZO)'!$B$21*'PRECIOS SEGUN ADJ. (FRONTERIZO)'!$C$21</f>
        <v>480480</v>
      </c>
      <c r="DP56" s="80" t="e" vm="1">
        <f>+[4]!NumLetras(DO56,"PESO","PESOS DOMINICANOS","$EE $m CON #d/100 CENTAVOS")</f>
        <v>#VALUE!</v>
      </c>
      <c r="DQ56" s="37">
        <v>74</v>
      </c>
      <c r="DR56" s="37">
        <f t="shared" si="19"/>
        <v>1480</v>
      </c>
      <c r="DS56" s="189">
        <v>80.849999999999994</v>
      </c>
      <c r="DT56" s="80">
        <f>+DQ56*'PRECIOS SEGUN ADJ. (FRONTERIZO)'!$B$22*'PRECIOS SEGUN ADJ. (FRONTERIZO)'!$C$22</f>
        <v>119658</v>
      </c>
      <c r="DU56" s="80" t="e" vm="1">
        <f>+[4]!NumLetras(DT56,"PESO","PESOS DOMINICANOS","$EE $m CON #d/100 CENTAVOS")</f>
        <v>#VALUE!</v>
      </c>
      <c r="DV56" s="37">
        <v>33</v>
      </c>
      <c r="DW56" s="37">
        <f t="shared" si="20"/>
        <v>660</v>
      </c>
      <c r="DX56" s="189">
        <v>21.83</v>
      </c>
      <c r="DY56" s="80">
        <f>+DV56*'PRECIOS SEGUN ADJ. (FRONTERIZO)'!$B$23*'PRECIOS SEGUN ADJ. (FRONTERIZO)'!$C$23</f>
        <v>14407.8</v>
      </c>
      <c r="DZ56" s="80" t="e" vm="1">
        <f>+[4]!NumLetras(DY56,"PESO","PESOS DOMINICANOS","$EE $m CON #d/100 CENTAVOS")</f>
        <v>#VALUE!</v>
      </c>
      <c r="EA56" s="80">
        <f t="shared" si="36"/>
        <v>2593.4</v>
      </c>
      <c r="EB56" s="37">
        <v>93</v>
      </c>
      <c r="EC56" s="37">
        <f t="shared" si="21"/>
        <v>1860</v>
      </c>
      <c r="ED56" s="189">
        <v>33</v>
      </c>
      <c r="EE56" s="80">
        <f>+EB56*'PRECIOS SEGUN ADJ. (FRONTERIZO)'!$B$24*'PRECIOS SEGUN ADJ. (FRONTERIZO)'!$C$24</f>
        <v>61380</v>
      </c>
      <c r="EF56" s="80" t="e" vm="1">
        <f>+[4]!NumLetras(EE56,"PESO","PESOS DOMINICANOS","$EE $m CON #d/100 CENTAVOS")</f>
        <v>#VALUE!</v>
      </c>
      <c r="EG56" s="37">
        <v>5</v>
      </c>
      <c r="EH56" s="37">
        <f t="shared" si="22"/>
        <v>100</v>
      </c>
      <c r="EI56" s="189">
        <v>15.789999999999997</v>
      </c>
      <c r="EJ56" s="80">
        <f>+EG56*'PRECIOS SEGUN ADJ. (FRONTERIZO)'!$B$25*'PRECIOS SEGUN ADJ. (FRONTERIZO)'!$C$25</f>
        <v>1578.9999999999998</v>
      </c>
      <c r="EK56" s="80" t="e" vm="1">
        <f>+[4]!NumLetras(EJ56,"PESO","PESOS DOMINICANOS","$EE $m CON #d/100 CENTAVOS")</f>
        <v>#VALUE!</v>
      </c>
      <c r="EL56" s="37">
        <v>5</v>
      </c>
      <c r="EM56" s="37">
        <f t="shared" si="23"/>
        <v>100</v>
      </c>
      <c r="EN56" s="189">
        <v>31.5</v>
      </c>
      <c r="EO56" s="80">
        <f>+EL56*'PRECIOS SEGUN ADJ. (FRONTERIZO)'!$B$26*'PRECIOS SEGUN ADJ. (FRONTERIZO)'!$C$26</f>
        <v>3150</v>
      </c>
      <c r="EP56" s="80" t="e" vm="1">
        <f>+[4]!NumLetras(EO56,"PESO","PESOS DOMINICANOS","$EE $m CON #d/100 CENTAVOS")</f>
        <v>#VALUE!</v>
      </c>
      <c r="EQ56" s="80">
        <f t="shared" si="41"/>
        <v>1876536.2000000002</v>
      </c>
      <c r="ER56" s="80" t="e" vm="1">
        <f>+[4]!NumLetras(EQ56,"PESO","PESOS DOMINICANOS","$EE $m CON #d/100 CENTAVOS")</f>
        <v>#VALUE!</v>
      </c>
      <c r="ES56" s="80">
        <f t="shared" si="42"/>
        <v>112038.84999999996</v>
      </c>
      <c r="ET56" s="80" t="e" vm="1">
        <f>+[4]!NumLetras(ES56,"PESO","PESOS DOMINICANOS","$EE $m CON #d/100 CENTAVOS")</f>
        <v>#VALUE!</v>
      </c>
      <c r="EU56" s="80">
        <f t="shared" si="37"/>
        <v>1764497.3500000003</v>
      </c>
      <c r="EV56" s="80" t="e" vm="1">
        <f>+[4]!NumLetras(EU56,"PESO","PESOS DOMINICANOS","$EE $m CON #d/100 CENTAVOS")</f>
        <v>#VALUE!</v>
      </c>
      <c r="EW56" s="80">
        <f t="shared" si="38"/>
        <v>375307.24</v>
      </c>
      <c r="EX56" s="80" t="e" vm="1">
        <f>+[4]!NumLetras(EW56,"PESO","PESOS DOMINICANOS","$EE $m CON #d/100 CENTAVOS")</f>
        <v>#VALUE!</v>
      </c>
      <c r="EY56" s="80">
        <f t="shared" si="39"/>
        <v>18765.36</v>
      </c>
      <c r="EZ56" s="80" t="e" vm="1">
        <f>+[4]!NumLetras(EY56,"PESO","PESOS DOMINICANOS","$EE $m CON #d/100 CENTAVOS")</f>
        <v>#VALUE!</v>
      </c>
      <c r="FA56" s="80"/>
      <c r="FB56" s="80">
        <f t="shared" si="40"/>
        <v>1501228.9600000002</v>
      </c>
      <c r="FC56" s="80" t="e" vm="1">
        <f>+[4]!NumLetras(FB56,"PESO","PESOS DOMINICANOS","$EE $m CON #d/100 CENTAVOS")</f>
        <v>#VALUE!</v>
      </c>
      <c r="FD56" s="37" t="str">
        <f>+VLOOKUP(D56,'FRONTERIZO XENIA'!F:G,2,0)</f>
        <v>F-21</v>
      </c>
    </row>
    <row r="57" spans="1:160">
      <c r="A57" s="37">
        <v>56</v>
      </c>
      <c r="B57" s="37">
        <v>56</v>
      </c>
      <c r="C57" s="26" t="s">
        <v>644</v>
      </c>
      <c r="D57" s="37">
        <v>10800048729</v>
      </c>
      <c r="E57" s="37" t="str">
        <f>+VLOOKUP(D57,'INFORMACION DE PROVEEDORES'!C:I,2,0)</f>
        <v>108-0004872-9</v>
      </c>
      <c r="F57" s="26" t="str">
        <f>+VLOOKUP(D57,'INFORMACION DE PROVEEDORES'!C:J,4,0)</f>
        <v>HENRY ADMIN MARTINEZ MORILLO</v>
      </c>
      <c r="G57" s="37" t="str">
        <f>+VLOOKUP(D57,'INFORMACION DE PROVEEDORES'!C:K,5,0)</f>
        <v>108-0004872-9</v>
      </c>
      <c r="H57" s="26" t="str">
        <f>+VLOOKUP(D57,'INFORMACION DE PROVEEDORES'!C:L,7,0)</f>
        <v xml:space="preserve">CALLE SAN JOSE, MANOGUAYABO, SAN JUAN DE LA MAGUANA </v>
      </c>
      <c r="I57" s="37" t="str">
        <f>+VLOOKUP(D57,'INFORMACION DE PROVEEDORES'!C:M,3,0)</f>
        <v xml:space="preserve"> FÍSICA</v>
      </c>
      <c r="J57" s="37">
        <v>1</v>
      </c>
      <c r="K57" s="37">
        <v>270</v>
      </c>
      <c r="L57" s="37">
        <v>48</v>
      </c>
      <c r="M57" s="37">
        <f t="shared" si="26"/>
        <v>960</v>
      </c>
      <c r="N57" s="189">
        <v>69.81</v>
      </c>
      <c r="O57" s="80">
        <f>+L57*'PRECIOS SEGUN ADJ. (FRONTERIZO)'!$B$2*'PRECIOS SEGUN ADJ. (FRONTERIZO)'!$C$2</f>
        <v>67017.600000000006</v>
      </c>
      <c r="P57" s="80" t="e" vm="1">
        <f>+[4]!NumLetras(O57,"PESO","PESOS DOMINICANOS","$EE $m CON #d/100 CENTAVOS")</f>
        <v>#VALUE!</v>
      </c>
      <c r="Q57" s="80">
        <f t="shared" si="27"/>
        <v>10722.82</v>
      </c>
      <c r="R57" s="37">
        <v>12</v>
      </c>
      <c r="S57" s="37">
        <f t="shared" si="0"/>
        <v>240</v>
      </c>
      <c r="T57" s="189">
        <v>31.5</v>
      </c>
      <c r="U57" s="80">
        <f>+R57*'PRECIOS SEGUN ADJ. (FRONTERIZO)'!$B$3*'PRECIOS SEGUN ADJ. (FRONTERIZO)'!$C$3</f>
        <v>7560</v>
      </c>
      <c r="V57" s="80" t="e" vm="1">
        <f>+[4]!NumLetras(U57,"PESO","PESOS DOMINICANOS","$EE $m CON #d/100 CENTAVOS")</f>
        <v>#VALUE!</v>
      </c>
      <c r="W57" s="37">
        <v>0</v>
      </c>
      <c r="X57" s="37">
        <f t="shared" si="1"/>
        <v>0</v>
      </c>
      <c r="Y57" s="189">
        <v>25.2</v>
      </c>
      <c r="Z57" s="80">
        <f>+W57*'PRECIOS SEGUN ADJ. (FRONTERIZO)'!$B$4*'PRECIOS SEGUN ADJ. (FRONTERIZO)'!$C$4</f>
        <v>0</v>
      </c>
      <c r="AA57" s="80" t="e" vm="1">
        <f>+[4]!NumLetras(Z57,"PESO","PESOS DOMINICANOS","$EE $m CON #d/100 CENTAVOS")</f>
        <v>#VALUE!</v>
      </c>
      <c r="AB57" s="37">
        <v>82</v>
      </c>
      <c r="AC57" s="37">
        <f t="shared" si="2"/>
        <v>1640</v>
      </c>
      <c r="AD57" s="189">
        <v>87.91</v>
      </c>
      <c r="AE57" s="80">
        <f>+AB57*'PRECIOS SEGUN ADJ. (FRONTERIZO)'!$B$5*'PRECIOS SEGUN ADJ. (FRONTERIZO)'!$C$5</f>
        <v>144172.4</v>
      </c>
      <c r="AF57" s="80" t="e" vm="1">
        <f>+[4]!NumLetras(AE57,"PESO","PESOS DOMINICANOS","$EE $m CON #d/100 CENTAVOS")</f>
        <v>#VALUE!</v>
      </c>
      <c r="AG57" s="80">
        <f t="shared" si="28"/>
        <v>25951.03</v>
      </c>
      <c r="AH57" s="37">
        <v>99</v>
      </c>
      <c r="AI57" s="37">
        <f t="shared" si="3"/>
        <v>1980</v>
      </c>
      <c r="AJ57" s="189">
        <v>53.95000000000001</v>
      </c>
      <c r="AK57" s="80">
        <f>+AH57*'PRECIOS SEGUN ADJ. (FRONTERIZO)'!$B$6*'PRECIOS SEGUN ADJ. (FRONTERIZO)'!$C$6</f>
        <v>106821</v>
      </c>
      <c r="AL57" s="80" t="e" vm="1">
        <f>+[4]!NumLetras(AK57,"PESO","PESOS DOMINICANOS","$EE $m CON #d/100 CENTAVOS")</f>
        <v>#VALUE!</v>
      </c>
      <c r="AM57" s="37">
        <v>12</v>
      </c>
      <c r="AN57" s="37">
        <f t="shared" si="4"/>
        <v>240</v>
      </c>
      <c r="AO57" s="189">
        <v>25.04</v>
      </c>
      <c r="AP57" s="80">
        <f>+AM57*'PRECIOS SEGUN ADJ. (FRONTERIZO)'!$B$7*'PRECIOS SEGUN ADJ. (FRONTERIZO)'!$C$7</f>
        <v>6009.6</v>
      </c>
      <c r="AQ57" s="80" t="e" vm="1">
        <f>+[4]!NumLetras(AP57,"PESO","PESOS DOMINICANOS","$EE $m CON #d/100 CENTAVOS")</f>
        <v>#VALUE!</v>
      </c>
      <c r="AR57" s="80">
        <f t="shared" si="29"/>
        <v>961.54</v>
      </c>
      <c r="AS57" s="37">
        <v>30</v>
      </c>
      <c r="AT57" s="37">
        <f t="shared" si="5"/>
        <v>600</v>
      </c>
      <c r="AU57" s="189">
        <v>290.85000000000002</v>
      </c>
      <c r="AV57" s="80">
        <f>+AS57*'PRECIOS SEGUN ADJ. (FRONTERIZO)'!$B$8*'PRECIOS SEGUN ADJ. (FRONTERIZO)'!$C$8</f>
        <v>174510</v>
      </c>
      <c r="AW57" s="80" t="e" vm="1">
        <f>+[4]!NumLetras(AV57,"PESO","PESOS DOMINICANOS","$EE $m CON #d/100 CENTAVOS")</f>
        <v>#VALUE!</v>
      </c>
      <c r="AX57" s="80">
        <f t="shared" si="30"/>
        <v>31411.8</v>
      </c>
      <c r="AY57" s="37">
        <v>0</v>
      </c>
      <c r="AZ57" s="37">
        <f t="shared" si="6"/>
        <v>0</v>
      </c>
      <c r="BA57" s="189">
        <v>18.899999999999999</v>
      </c>
      <c r="BB57" s="80">
        <f>+AY57*'PRECIOS SEGUN ADJ. (FRONTERIZO)'!$B$9*'PRECIOS SEGUN ADJ. (FRONTERIZO)'!$C$9</f>
        <v>0</v>
      </c>
      <c r="BC57" s="80" t="e" vm="1">
        <f>+[4]!NumLetras(BB57,"PESO","PESOS DOMINICANOS","$EE $m CON #d/100 CENTAVOS")</f>
        <v>#VALUE!</v>
      </c>
      <c r="BD57" s="37">
        <v>6</v>
      </c>
      <c r="BE57" s="37">
        <f t="shared" si="7"/>
        <v>120</v>
      </c>
      <c r="BF57" s="189">
        <v>140.38</v>
      </c>
      <c r="BG57" s="80">
        <f>+BD57*'PRECIOS SEGUN ADJ. (FRONTERIZO)'!$B$10*'PRECIOS SEGUN ADJ. (FRONTERIZO)'!$C$10</f>
        <v>16845.599999999999</v>
      </c>
      <c r="BH57" s="80" t="e" vm="1">
        <f>+[4]!NumLetras(BG57,"PESO","PESOS DOMINICANOS","$EE $m CON #d/100 CENTAVOS")</f>
        <v>#VALUE!</v>
      </c>
      <c r="BI57" s="80">
        <f t="shared" si="31"/>
        <v>3032.21</v>
      </c>
      <c r="BJ57" s="37">
        <v>0</v>
      </c>
      <c r="BK57" s="37">
        <f t="shared" si="8"/>
        <v>0</v>
      </c>
      <c r="BL57" s="189">
        <v>31.459999999999997</v>
      </c>
      <c r="BM57" s="80">
        <f>+BJ57*'PRECIOS SEGUN ADJ. (FRONTERIZO)'!$B$11*'PRECIOS SEGUN ADJ. (FRONTERIZO)'!$C$11</f>
        <v>0</v>
      </c>
      <c r="BN57" s="80" t="e" vm="1">
        <f>+[4]!NumLetras(BM57,"PESO","PESOS DOMINICANOS","$EE $m CON #d/100 CENTAVOS")</f>
        <v>#VALUE!</v>
      </c>
      <c r="BO57" s="37">
        <v>24</v>
      </c>
      <c r="BP57" s="37">
        <f t="shared" si="9"/>
        <v>480</v>
      </c>
      <c r="BQ57" s="189">
        <v>65</v>
      </c>
      <c r="BR57" s="80">
        <f>+BO57*'PRECIOS SEGUN ADJ. (FRONTERIZO)'!$B$12*'PRECIOS SEGUN ADJ. (FRONTERIZO)'!$C$12</f>
        <v>31200</v>
      </c>
      <c r="BS57" s="80" t="e" vm="1">
        <f>+[4]!NumLetras(BR57,"PESO","PESOS DOMINICANOS","$EE $m CON #d/100 CENTAVOS")</f>
        <v>#VALUE!</v>
      </c>
      <c r="BT57" s="37">
        <v>0</v>
      </c>
      <c r="BU57" s="37">
        <f t="shared" si="10"/>
        <v>0</v>
      </c>
      <c r="BV57" s="189">
        <v>5.5</v>
      </c>
      <c r="BW57" s="80">
        <f>+BT57*'PRECIOS SEGUN ADJ. (FRONTERIZO)'!$B$13*'PRECIOS SEGUN ADJ. (FRONTERIZO)'!$C$13</f>
        <v>0</v>
      </c>
      <c r="BX57" s="80" t="e" vm="1">
        <f>+[4]!NumLetras(BW57,"PESO","PESOS DOMINICANOS","$EE $m CON #d/100 CENTAVOS")</f>
        <v>#VALUE!</v>
      </c>
      <c r="BY57" s="37">
        <v>540</v>
      </c>
      <c r="BZ57" s="37">
        <f t="shared" si="11"/>
        <v>10800</v>
      </c>
      <c r="CA57" s="189">
        <v>7.15</v>
      </c>
      <c r="CB57" s="80">
        <f>+BY57*'PRECIOS SEGUN ADJ. (FRONTERIZO)'!$B$14*'PRECIOS SEGUN ADJ. (FRONTERIZO)'!$C$14</f>
        <v>77220</v>
      </c>
      <c r="CC57" s="80" t="e" vm="1">
        <f>+[4]!NumLetras(CB57,"PESO","PESOS DOMINICANOS","$EE $m CON #d/100 CENTAVOS")</f>
        <v>#VALUE!</v>
      </c>
      <c r="CD57" s="37">
        <v>1080</v>
      </c>
      <c r="CE57" s="37">
        <f t="shared" si="12"/>
        <v>21600</v>
      </c>
      <c r="CF57" s="189">
        <v>6.8400000000000007</v>
      </c>
      <c r="CG57" s="80">
        <f>+CD57*'PRECIOS SEGUN ADJ. (FRONTERIZO)'!$B$15*'PRECIOS SEGUN ADJ. (FRONTERIZO)'!$C$15</f>
        <v>147744</v>
      </c>
      <c r="CH57" s="80" t="e" vm="1">
        <f>+[4]!NumLetras(CG57,"PESO","PESOS DOMINICANOS","$EE $m CON #d/100 CENTAVOS")</f>
        <v>#VALUE!</v>
      </c>
      <c r="CI57" s="37">
        <v>0</v>
      </c>
      <c r="CJ57" s="37">
        <f t="shared" si="13"/>
        <v>0</v>
      </c>
      <c r="CK57" s="189">
        <v>60</v>
      </c>
      <c r="CL57" s="80">
        <f>+CI57*'PRECIOS SEGUN ADJ. (FRONTERIZO)'!$B$16*'PRECIOS SEGUN ADJ. (FRONTERIZO)'!$C$16</f>
        <v>0</v>
      </c>
      <c r="CM57" s="80" t="e" vm="1">
        <f>+[4]!NumLetras(CL57,"PESO","PESOS DOMINICANOS","$EE $m CON #d/100 CENTAVOS")</f>
        <v>#VALUE!</v>
      </c>
      <c r="CN57" s="80">
        <f t="shared" si="32"/>
        <v>0</v>
      </c>
      <c r="CO57" s="37">
        <v>0</v>
      </c>
      <c r="CP57" s="37">
        <f t="shared" si="14"/>
        <v>0</v>
      </c>
      <c r="CQ57" s="189">
        <v>55.649999999999991</v>
      </c>
      <c r="CR57" s="80">
        <f>+CO57*'PRECIOS SEGUN ADJ. (FRONTERIZO)'!$B$17*'PRECIOS SEGUN ADJ. (FRONTERIZO)'!$C$17</f>
        <v>0</v>
      </c>
      <c r="CS57" s="80" t="e" vm="1">
        <f>+[4]!NumLetras(CR57,"PESO","PESOS DOMINICANOS","$EE $m CON #d/100 CENTAVOS")</f>
        <v>#VALUE!</v>
      </c>
      <c r="CT57" s="80">
        <f t="shared" si="33"/>
        <v>0</v>
      </c>
      <c r="CU57" s="37">
        <v>540</v>
      </c>
      <c r="CV57" s="37">
        <f t="shared" si="15"/>
        <v>10800</v>
      </c>
      <c r="CW57" s="189">
        <v>6.6</v>
      </c>
      <c r="CX57" s="80">
        <f>+CU57*'PRECIOS SEGUN ADJ. (FRONTERIZO)'!$B$18*'PRECIOS SEGUN ADJ. (FRONTERIZO)'!$C$18</f>
        <v>71280</v>
      </c>
      <c r="CY57" s="80" t="e" vm="1">
        <f>+[4]!NumLetras(CX57,"PESO","PESOS DOMINICANOS","$EE $m CON #d/100 CENTAVOS")</f>
        <v>#VALUE!</v>
      </c>
      <c r="CZ57" s="37">
        <v>0</v>
      </c>
      <c r="DA57" s="37">
        <f t="shared" si="16"/>
        <v>0</v>
      </c>
      <c r="DB57" s="189">
        <v>65.75</v>
      </c>
      <c r="DC57" s="80">
        <f>+CZ57*'PRECIOS SEGUN ADJ. (FRONTERIZO)'!$B$19*'PRECIOS SEGUN ADJ. (FRONTERIZO)'!$C$19</f>
        <v>0</v>
      </c>
      <c r="DD57" s="80" t="e" vm="1">
        <f>+[4]!NumLetras(DC57,"PESO","PESOS DOMINICANOS","$EE $m CON #d/100 CENTAVOS")</f>
        <v>#VALUE!</v>
      </c>
      <c r="DE57" s="80">
        <f t="shared" si="34"/>
        <v>0</v>
      </c>
      <c r="DF57" s="37">
        <v>12</v>
      </c>
      <c r="DG57" s="37">
        <f t="shared" si="17"/>
        <v>240</v>
      </c>
      <c r="DH57" s="189">
        <v>82.59999999999998</v>
      </c>
      <c r="DI57" s="80">
        <f>+DF57*'PRECIOS SEGUN ADJ. (FRONTERIZO)'!$B$20*'PRECIOS SEGUN ADJ. (FRONTERIZO)'!$C$20</f>
        <v>19824</v>
      </c>
      <c r="DJ57" s="80" t="e" vm="1">
        <f>+[4]!NumLetras(DI57,"PESO","PESOS DOMINICANOS","$EE $m CON #d/100 CENTAVOS")</f>
        <v>#VALUE!</v>
      </c>
      <c r="DK57" s="80">
        <f t="shared" si="35"/>
        <v>3568.32</v>
      </c>
      <c r="DL57" s="37">
        <v>1080</v>
      </c>
      <c r="DM57" s="37">
        <f t="shared" si="18"/>
        <v>21600</v>
      </c>
      <c r="DN57" s="189">
        <v>22</v>
      </c>
      <c r="DO57" s="80">
        <f>+DL57*'PRECIOS SEGUN ADJ. (FRONTERIZO)'!$B$21*'PRECIOS SEGUN ADJ. (FRONTERIZO)'!$C$21</f>
        <v>475200</v>
      </c>
      <c r="DP57" s="80" t="e" vm="1">
        <f>+[4]!NumLetras(DO57,"PESO","PESOS DOMINICANOS","$EE $m CON #d/100 CENTAVOS")</f>
        <v>#VALUE!</v>
      </c>
      <c r="DQ57" s="37">
        <v>60</v>
      </c>
      <c r="DR57" s="37">
        <f t="shared" si="19"/>
        <v>1200</v>
      </c>
      <c r="DS57" s="189">
        <v>80.849999999999994</v>
      </c>
      <c r="DT57" s="80">
        <f>+DQ57*'PRECIOS SEGUN ADJ. (FRONTERIZO)'!$B$22*'PRECIOS SEGUN ADJ. (FRONTERIZO)'!$C$22</f>
        <v>97020</v>
      </c>
      <c r="DU57" s="80" t="e" vm="1">
        <f>+[4]!NumLetras(DT57,"PESO","PESOS DOMINICANOS","$EE $m CON #d/100 CENTAVOS")</f>
        <v>#VALUE!</v>
      </c>
      <c r="DV57" s="37">
        <v>27</v>
      </c>
      <c r="DW57" s="37">
        <f t="shared" si="20"/>
        <v>540</v>
      </c>
      <c r="DX57" s="189">
        <v>21.83</v>
      </c>
      <c r="DY57" s="80">
        <f>+DV57*'PRECIOS SEGUN ADJ. (FRONTERIZO)'!$B$23*'PRECIOS SEGUN ADJ. (FRONTERIZO)'!$C$23</f>
        <v>11788.199999999999</v>
      </c>
      <c r="DZ57" s="80" t="e" vm="1">
        <f>+[4]!NumLetras(DY57,"PESO","PESOS DOMINICANOS","$EE $m CON #d/100 CENTAVOS")</f>
        <v>#VALUE!</v>
      </c>
      <c r="EA57" s="80">
        <f t="shared" si="36"/>
        <v>2121.88</v>
      </c>
      <c r="EB57" s="37">
        <v>84</v>
      </c>
      <c r="EC57" s="37">
        <f t="shared" si="21"/>
        <v>1680</v>
      </c>
      <c r="ED57" s="189">
        <v>33</v>
      </c>
      <c r="EE57" s="80">
        <f>+EB57*'PRECIOS SEGUN ADJ. (FRONTERIZO)'!$B$24*'PRECIOS SEGUN ADJ. (FRONTERIZO)'!$C$24</f>
        <v>55440</v>
      </c>
      <c r="EF57" s="80" t="e" vm="1">
        <f>+[4]!NumLetras(EE57,"PESO","PESOS DOMINICANOS","$EE $m CON #d/100 CENTAVOS")</f>
        <v>#VALUE!</v>
      </c>
      <c r="EG57" s="37">
        <v>0</v>
      </c>
      <c r="EH57" s="37">
        <f t="shared" si="22"/>
        <v>0</v>
      </c>
      <c r="EI57" s="189">
        <v>15.789999999999997</v>
      </c>
      <c r="EJ57" s="80">
        <f>+EG57*'PRECIOS SEGUN ADJ. (FRONTERIZO)'!$B$25*'PRECIOS SEGUN ADJ. (FRONTERIZO)'!$C$25</f>
        <v>0</v>
      </c>
      <c r="EK57" s="80" t="e" vm="1">
        <f>+[4]!NumLetras(EJ57,"PESO","PESOS DOMINICANOS","$EE $m CON #d/100 CENTAVOS")</f>
        <v>#VALUE!</v>
      </c>
      <c r="EL57" s="37">
        <v>0</v>
      </c>
      <c r="EM57" s="37">
        <f t="shared" si="23"/>
        <v>0</v>
      </c>
      <c r="EN57" s="189">
        <v>31.5</v>
      </c>
      <c r="EO57" s="80">
        <f>+EL57*'PRECIOS SEGUN ADJ. (FRONTERIZO)'!$B$26*'PRECIOS SEGUN ADJ. (FRONTERIZO)'!$C$26</f>
        <v>0</v>
      </c>
      <c r="EP57" s="80" t="e" vm="1">
        <f>+[4]!NumLetras(EO57,"PESO","PESOS DOMINICANOS","$EE $m CON #d/100 CENTAVOS")</f>
        <v>#VALUE!</v>
      </c>
      <c r="EQ57" s="80">
        <f t="shared" si="41"/>
        <v>1509652.4</v>
      </c>
      <c r="ER57" s="80" t="e" vm="1">
        <f>+[4]!NumLetras(EQ57,"PESO","PESOS DOMINICANOS","$EE $m CON #d/100 CENTAVOS")</f>
        <v>#VALUE!</v>
      </c>
      <c r="ES57" s="80">
        <f t="shared" si="42"/>
        <v>77769.60000000002</v>
      </c>
      <c r="ET57" s="80" t="e" vm="1">
        <f>+[4]!NumLetras(ES57,"PESO","PESOS DOMINICANOS","$EE $m CON #d/100 CENTAVOS")</f>
        <v>#VALUE!</v>
      </c>
      <c r="EU57" s="80">
        <f t="shared" si="37"/>
        <v>1431882.7999999998</v>
      </c>
      <c r="EV57" s="80" t="e" vm="1">
        <f>+[4]!NumLetras(EU57,"PESO","PESOS DOMINICANOS","$EE $m CON #d/100 CENTAVOS")</f>
        <v>#VALUE!</v>
      </c>
      <c r="EW57" s="80">
        <f t="shared" si="38"/>
        <v>301930.48</v>
      </c>
      <c r="EX57" s="80" t="e" vm="1">
        <f>+[4]!NumLetras(EW57,"PESO","PESOS DOMINICANOS","$EE $m CON #d/100 CENTAVOS")</f>
        <v>#VALUE!</v>
      </c>
      <c r="EY57" s="80">
        <f t="shared" si="39"/>
        <v>15096.52</v>
      </c>
      <c r="EZ57" s="80" t="e" vm="1">
        <f>+[4]!NumLetras(EY57,"PESO","PESOS DOMINICANOS","$EE $m CON #d/100 CENTAVOS")</f>
        <v>#VALUE!</v>
      </c>
      <c r="FA57" s="80"/>
      <c r="FB57" s="80">
        <f t="shared" si="40"/>
        <v>1207721.92</v>
      </c>
      <c r="FC57" s="80" t="e" vm="1">
        <f>+[4]!NumLetras(FB57,"PESO","PESOS DOMINICANOS","$EE $m CON #d/100 CENTAVOS")</f>
        <v>#VALUE!</v>
      </c>
      <c r="FD57" s="37" t="str">
        <f>+VLOOKUP(D57,'FRONTERIZO XENIA'!F:G,2,0)</f>
        <v>F-11</v>
      </c>
    </row>
    <row r="58" spans="1:160">
      <c r="A58" s="37">
        <v>57</v>
      </c>
      <c r="B58" s="37">
        <v>57</v>
      </c>
      <c r="C58" s="26" t="s">
        <v>2355</v>
      </c>
      <c r="D58" s="37">
        <v>131658873</v>
      </c>
      <c r="E58" s="37">
        <f>+VLOOKUP(D58,'INFORMACION DE PROVEEDORES'!C:I,2,0)</f>
        <v>131658873</v>
      </c>
      <c r="F58" s="26" t="str">
        <f>+VLOOKUP(D58,'INFORMACION DE PROVEEDORES'!C:J,4,0)</f>
        <v xml:space="preserve"> EUDY DORALICIA GÓMEZ MEJÍA DE REYNOSO </v>
      </c>
      <c r="G58" s="37" t="str">
        <f>+VLOOKUP(D58,'INFORMACION DE PROVEEDORES'!C:K,5,0)</f>
        <v>001-1643344-2</v>
      </c>
      <c r="H58" s="26" t="str">
        <f>+VLOOKUP(D58,'INFORMACION DE PROVEEDORES'!C:L,7,0)</f>
        <v xml:space="preserve"> C/BARAHONA ESQ. JOSÉ MARTÍ, VILLA FRANCISCA </v>
      </c>
      <c r="I58" s="37" t="str">
        <f>+VLOOKUP(D58,'INFORMACION DE PROVEEDORES'!C:M,3,0)</f>
        <v xml:space="preserve"> JURÍDICA</v>
      </c>
      <c r="J58" s="37">
        <v>2</v>
      </c>
      <c r="K58" s="37">
        <v>462</v>
      </c>
      <c r="L58" s="37">
        <v>152</v>
      </c>
      <c r="M58" s="37">
        <f t="shared" si="26"/>
        <v>3040</v>
      </c>
      <c r="N58" s="189">
        <v>69.81</v>
      </c>
      <c r="O58" s="80">
        <f>+L58*'PRECIOS SEGUN ADJ. (FRONTERIZO)'!$B$2*'PRECIOS SEGUN ADJ. (FRONTERIZO)'!$C$2</f>
        <v>212222.40000000002</v>
      </c>
      <c r="P58" s="80" t="e" vm="1">
        <f>+[4]!NumLetras(O58,"PESO","PESOS DOMINICANOS","$EE $m CON #d/100 CENTAVOS")</f>
        <v>#VALUE!</v>
      </c>
      <c r="Q58" s="80">
        <f t="shared" si="27"/>
        <v>33955.58</v>
      </c>
      <c r="R58" s="37">
        <v>42</v>
      </c>
      <c r="S58" s="37">
        <f t="shared" si="0"/>
        <v>840</v>
      </c>
      <c r="T58" s="189">
        <v>31.5</v>
      </c>
      <c r="U58" s="80">
        <f>+R58*'PRECIOS SEGUN ADJ. (FRONTERIZO)'!$B$3*'PRECIOS SEGUN ADJ. (FRONTERIZO)'!$C$3</f>
        <v>26460</v>
      </c>
      <c r="V58" s="80" t="e" vm="1">
        <f>+[4]!NumLetras(U58,"PESO","PESOS DOMINICANOS","$EE $m CON #d/100 CENTAVOS")</f>
        <v>#VALUE!</v>
      </c>
      <c r="W58" s="37">
        <v>333</v>
      </c>
      <c r="X58" s="37">
        <f t="shared" si="1"/>
        <v>6660</v>
      </c>
      <c r="Y58" s="189">
        <v>25.2</v>
      </c>
      <c r="Z58" s="80">
        <f>+W58*'PRECIOS SEGUN ADJ. (FRONTERIZO)'!$B$4*'PRECIOS SEGUN ADJ. (FRONTERIZO)'!$C$4</f>
        <v>167832</v>
      </c>
      <c r="AA58" s="80" t="e" vm="1">
        <f>+[4]!NumLetras(Z58,"PESO","PESOS DOMINICANOS","$EE $m CON #d/100 CENTAVOS")</f>
        <v>#VALUE!</v>
      </c>
      <c r="AB58" s="37">
        <v>204</v>
      </c>
      <c r="AC58" s="37">
        <f t="shared" si="2"/>
        <v>4080</v>
      </c>
      <c r="AD58" s="189">
        <v>87.91</v>
      </c>
      <c r="AE58" s="80">
        <f>+AB58*'PRECIOS SEGUN ADJ. (FRONTERIZO)'!$B$5*'PRECIOS SEGUN ADJ. (FRONTERIZO)'!$C$5</f>
        <v>358672.8</v>
      </c>
      <c r="AF58" s="80" t="e" vm="1">
        <f>+[4]!NumLetras(AE58,"PESO","PESOS DOMINICANOS","$EE $m CON #d/100 CENTAVOS")</f>
        <v>#VALUE!</v>
      </c>
      <c r="AG58" s="80">
        <f t="shared" si="28"/>
        <v>64561.1</v>
      </c>
      <c r="AH58" s="37">
        <v>55</v>
      </c>
      <c r="AI58" s="37">
        <f t="shared" si="3"/>
        <v>1100</v>
      </c>
      <c r="AJ58" s="189">
        <v>53.95000000000001</v>
      </c>
      <c r="AK58" s="80">
        <f>+AH58*'PRECIOS SEGUN ADJ. (FRONTERIZO)'!$B$6*'PRECIOS SEGUN ADJ. (FRONTERIZO)'!$C$6</f>
        <v>59345</v>
      </c>
      <c r="AL58" s="80" t="e" vm="1">
        <f>+[4]!NumLetras(AK58,"PESO","PESOS DOMINICANOS","$EE $m CON #d/100 CENTAVOS")</f>
        <v>#VALUE!</v>
      </c>
      <c r="AM58" s="37">
        <v>7</v>
      </c>
      <c r="AN58" s="37">
        <f t="shared" si="4"/>
        <v>140</v>
      </c>
      <c r="AO58" s="189">
        <v>25.04</v>
      </c>
      <c r="AP58" s="80">
        <f>+AM58*'PRECIOS SEGUN ADJ. (FRONTERIZO)'!$B$7*'PRECIOS SEGUN ADJ. (FRONTERIZO)'!$C$7</f>
        <v>3505.6</v>
      </c>
      <c r="AQ58" s="80" t="e" vm="1">
        <f>+[4]!NumLetras(AP58,"PESO","PESOS DOMINICANOS","$EE $m CON #d/100 CENTAVOS")</f>
        <v>#VALUE!</v>
      </c>
      <c r="AR58" s="80">
        <f t="shared" si="29"/>
        <v>560.9</v>
      </c>
      <c r="AS58" s="37">
        <v>59</v>
      </c>
      <c r="AT58" s="37">
        <f t="shared" si="5"/>
        <v>1180</v>
      </c>
      <c r="AU58" s="189">
        <v>290.85000000000002</v>
      </c>
      <c r="AV58" s="80">
        <f>+AS58*'PRECIOS SEGUN ADJ. (FRONTERIZO)'!$B$8*'PRECIOS SEGUN ADJ. (FRONTERIZO)'!$C$8</f>
        <v>343203</v>
      </c>
      <c r="AW58" s="80" t="e" vm="1">
        <f>+[4]!NumLetras(AV58,"PESO","PESOS DOMINICANOS","$EE $m CON #d/100 CENTAVOS")</f>
        <v>#VALUE!</v>
      </c>
      <c r="AX58" s="80">
        <f t="shared" si="30"/>
        <v>61776.54</v>
      </c>
      <c r="AY58" s="37">
        <v>19</v>
      </c>
      <c r="AZ58" s="37">
        <f t="shared" si="6"/>
        <v>380</v>
      </c>
      <c r="BA58" s="189">
        <v>18.899999999999999</v>
      </c>
      <c r="BB58" s="80">
        <f>+AY58*'PRECIOS SEGUN ADJ. (FRONTERIZO)'!$B$9*'PRECIOS SEGUN ADJ. (FRONTERIZO)'!$C$9</f>
        <v>7181.9999999999991</v>
      </c>
      <c r="BC58" s="80" t="e" vm="1">
        <f>+[4]!NumLetras(BB58,"PESO","PESOS DOMINICANOS","$EE $m CON #d/100 CENTAVOS")</f>
        <v>#VALUE!</v>
      </c>
      <c r="BD58" s="37">
        <v>4</v>
      </c>
      <c r="BE58" s="37">
        <f t="shared" si="7"/>
        <v>80</v>
      </c>
      <c r="BF58" s="189">
        <v>140.38</v>
      </c>
      <c r="BG58" s="80">
        <f>+BD58*'PRECIOS SEGUN ADJ. (FRONTERIZO)'!$B$10*'PRECIOS SEGUN ADJ. (FRONTERIZO)'!$C$10</f>
        <v>11230.4</v>
      </c>
      <c r="BH58" s="80" t="e" vm="1">
        <f>+[4]!NumLetras(BG58,"PESO","PESOS DOMINICANOS","$EE $m CON #d/100 CENTAVOS")</f>
        <v>#VALUE!</v>
      </c>
      <c r="BI58" s="80">
        <f t="shared" si="31"/>
        <v>2021.47</v>
      </c>
      <c r="BJ58" s="37">
        <v>111</v>
      </c>
      <c r="BK58" s="37">
        <f t="shared" si="8"/>
        <v>2220</v>
      </c>
      <c r="BL58" s="189">
        <v>31.459999999999997</v>
      </c>
      <c r="BM58" s="80">
        <f>+BJ58*'PRECIOS SEGUN ADJ. (FRONTERIZO)'!$B$11*'PRECIOS SEGUN ADJ. (FRONTERIZO)'!$C$11</f>
        <v>69841.2</v>
      </c>
      <c r="BN58" s="80" t="e" vm="1">
        <f>+[4]!NumLetras(BM58,"PESO","PESOS DOMINICANOS","$EE $m CON #d/100 CENTAVOS")</f>
        <v>#VALUE!</v>
      </c>
      <c r="BO58" s="37">
        <v>49</v>
      </c>
      <c r="BP58" s="37">
        <f t="shared" si="9"/>
        <v>980</v>
      </c>
      <c r="BQ58" s="189">
        <v>65</v>
      </c>
      <c r="BR58" s="80">
        <f>+BO58*'PRECIOS SEGUN ADJ. (FRONTERIZO)'!$B$12*'PRECIOS SEGUN ADJ. (FRONTERIZO)'!$C$12</f>
        <v>63700</v>
      </c>
      <c r="BS58" s="80" t="e" vm="1">
        <f>+[4]!NumLetras(BR58,"PESO","PESOS DOMINICANOS","$EE $m CON #d/100 CENTAVOS")</f>
        <v>#VALUE!</v>
      </c>
      <c r="BT58" s="37">
        <v>3140</v>
      </c>
      <c r="BU58" s="37">
        <f t="shared" si="10"/>
        <v>62800</v>
      </c>
      <c r="BV58" s="189">
        <v>5.5</v>
      </c>
      <c r="BW58" s="80">
        <f>+BT58*'PRECIOS SEGUN ADJ. (FRONTERIZO)'!$B$13*'PRECIOS SEGUN ADJ. (FRONTERIZO)'!$C$13</f>
        <v>345400</v>
      </c>
      <c r="BX58" s="80" t="e" vm="1">
        <f>+[4]!NumLetras(BW58,"PESO","PESOS DOMINICANOS","$EE $m CON #d/100 CENTAVOS")</f>
        <v>#VALUE!</v>
      </c>
      <c r="BY58" s="37">
        <v>296</v>
      </c>
      <c r="BZ58" s="37">
        <f t="shared" si="11"/>
        <v>5920</v>
      </c>
      <c r="CA58" s="189">
        <v>7.15</v>
      </c>
      <c r="CB58" s="80">
        <f>+BY58*'PRECIOS SEGUN ADJ. (FRONTERIZO)'!$B$14*'PRECIOS SEGUN ADJ. (FRONTERIZO)'!$C$14</f>
        <v>42328</v>
      </c>
      <c r="CC58" s="80" t="e" vm="1">
        <f>+[4]!NumLetras(CB58,"PESO","PESOS DOMINICANOS","$EE $m CON #d/100 CENTAVOS")</f>
        <v>#VALUE!</v>
      </c>
      <c r="CD58" s="37">
        <v>592</v>
      </c>
      <c r="CE58" s="37">
        <f t="shared" si="12"/>
        <v>11840</v>
      </c>
      <c r="CF58" s="189">
        <v>6.8400000000000007</v>
      </c>
      <c r="CG58" s="80">
        <f>+CD58*'PRECIOS SEGUN ADJ. (FRONTERIZO)'!$B$15*'PRECIOS SEGUN ADJ. (FRONTERIZO)'!$C$15</f>
        <v>80985.599999999991</v>
      </c>
      <c r="CH58" s="80" t="e" vm="1">
        <f>+[4]!NumLetras(CG58,"PESO","PESOS DOMINICANOS","$EE $m CON #d/100 CENTAVOS")</f>
        <v>#VALUE!</v>
      </c>
      <c r="CI58" s="37">
        <v>139</v>
      </c>
      <c r="CJ58" s="37">
        <f t="shared" si="13"/>
        <v>2780</v>
      </c>
      <c r="CK58" s="189">
        <v>60</v>
      </c>
      <c r="CL58" s="80">
        <f>+CI58*'PRECIOS SEGUN ADJ. (FRONTERIZO)'!$B$16*'PRECIOS SEGUN ADJ. (FRONTERIZO)'!$C$16</f>
        <v>166800</v>
      </c>
      <c r="CM58" s="80" t="e" vm="1">
        <f>+[4]!NumLetras(CL58,"PESO","PESOS DOMINICANOS","$EE $m CON #d/100 CENTAVOS")</f>
        <v>#VALUE!</v>
      </c>
      <c r="CN58" s="80">
        <f t="shared" si="32"/>
        <v>30024</v>
      </c>
      <c r="CO58" s="37">
        <v>63</v>
      </c>
      <c r="CP58" s="37">
        <f t="shared" si="14"/>
        <v>1260</v>
      </c>
      <c r="CQ58" s="189">
        <v>55.649999999999991</v>
      </c>
      <c r="CR58" s="80">
        <f>+CO58*'PRECIOS SEGUN ADJ. (FRONTERIZO)'!$B$17*'PRECIOS SEGUN ADJ. (FRONTERIZO)'!$C$17</f>
        <v>70119</v>
      </c>
      <c r="CS58" s="80" t="e" vm="1">
        <f>+[4]!NumLetras(CR58,"PESO","PESOS DOMINICANOS","$EE $m CON #d/100 CENTAVOS")</f>
        <v>#VALUE!</v>
      </c>
      <c r="CT58" s="80">
        <f t="shared" si="33"/>
        <v>12621.42</v>
      </c>
      <c r="CU58" s="37">
        <v>1552</v>
      </c>
      <c r="CV58" s="37">
        <f t="shared" si="15"/>
        <v>31040</v>
      </c>
      <c r="CW58" s="189">
        <v>6.6</v>
      </c>
      <c r="CX58" s="80">
        <f>+CU58*'PRECIOS SEGUN ADJ. (FRONTERIZO)'!$B$18*'PRECIOS SEGUN ADJ. (FRONTERIZO)'!$C$18</f>
        <v>204863.99999999997</v>
      </c>
      <c r="CY58" s="80" t="e" vm="1">
        <f>+[4]!NumLetras(CX58,"PESO","PESOS DOMINICANOS","$EE $m CON #d/100 CENTAVOS")</f>
        <v>#VALUE!</v>
      </c>
      <c r="CZ58" s="37">
        <v>70</v>
      </c>
      <c r="DA58" s="37">
        <f t="shared" si="16"/>
        <v>1400</v>
      </c>
      <c r="DB58" s="189">
        <v>65.75</v>
      </c>
      <c r="DC58" s="80">
        <f>+CZ58*'PRECIOS SEGUN ADJ. (FRONTERIZO)'!$B$19*'PRECIOS SEGUN ADJ. (FRONTERIZO)'!$C$19</f>
        <v>92050</v>
      </c>
      <c r="DD58" s="80" t="e" vm="1">
        <f>+[4]!NumLetras(DC58,"PESO","PESOS DOMINICANOS","$EE $m CON #d/100 CENTAVOS")</f>
        <v>#VALUE!</v>
      </c>
      <c r="DE58" s="80">
        <f t="shared" si="34"/>
        <v>16569</v>
      </c>
      <c r="DF58" s="37">
        <v>7</v>
      </c>
      <c r="DG58" s="37">
        <f t="shared" si="17"/>
        <v>140</v>
      </c>
      <c r="DH58" s="189">
        <v>82.59999999999998</v>
      </c>
      <c r="DI58" s="80">
        <f>+DF58*'PRECIOS SEGUN ADJ. (FRONTERIZO)'!$B$20*'PRECIOS SEGUN ADJ. (FRONTERIZO)'!$C$20</f>
        <v>11563.999999999998</v>
      </c>
      <c r="DJ58" s="80" t="e" vm="1">
        <f>+[4]!NumLetras(DI58,"PESO","PESOS DOMINICANOS","$EE $m CON #d/100 CENTAVOS")</f>
        <v>#VALUE!</v>
      </c>
      <c r="DK58" s="80">
        <f t="shared" si="35"/>
        <v>2081.52</v>
      </c>
      <c r="DL58" s="37">
        <v>592</v>
      </c>
      <c r="DM58" s="37">
        <f t="shared" si="18"/>
        <v>11840</v>
      </c>
      <c r="DN58" s="189">
        <v>22</v>
      </c>
      <c r="DO58" s="80">
        <f>+DL58*'PRECIOS SEGUN ADJ. (FRONTERIZO)'!$B$21*'PRECIOS SEGUN ADJ. (FRONTERIZO)'!$C$21</f>
        <v>260480</v>
      </c>
      <c r="DP58" s="80" t="e" vm="1">
        <f>+[4]!NumLetras(DO58,"PESO","PESOS DOMINICANOS","$EE $m CON #d/100 CENTAVOS")</f>
        <v>#VALUE!</v>
      </c>
      <c r="DQ58" s="37">
        <v>103</v>
      </c>
      <c r="DR58" s="37">
        <f t="shared" si="19"/>
        <v>2060</v>
      </c>
      <c r="DS58" s="189">
        <v>80.849999999999994</v>
      </c>
      <c r="DT58" s="80">
        <f>+DQ58*'PRECIOS SEGUN ADJ. (FRONTERIZO)'!$B$22*'PRECIOS SEGUN ADJ. (FRONTERIZO)'!$C$22</f>
        <v>166551</v>
      </c>
      <c r="DU58" s="80" t="e" vm="1">
        <f>+[4]!NumLetras(DT58,"PESO","PESOS DOMINICANOS","$EE $m CON #d/100 CENTAVOS")</f>
        <v>#VALUE!</v>
      </c>
      <c r="DV58" s="37">
        <v>46</v>
      </c>
      <c r="DW58" s="37">
        <f t="shared" si="20"/>
        <v>920</v>
      </c>
      <c r="DX58" s="189">
        <v>21.83</v>
      </c>
      <c r="DY58" s="80">
        <f>+DV58*'PRECIOS SEGUN ADJ. (FRONTERIZO)'!$B$23*'PRECIOS SEGUN ADJ. (FRONTERIZO)'!$C$23</f>
        <v>20083.599999999999</v>
      </c>
      <c r="DZ58" s="80" t="e" vm="1">
        <f>+[4]!NumLetras(DY58,"PESO","PESOS DOMINICANOS","$EE $m CON #d/100 CENTAVOS")</f>
        <v>#VALUE!</v>
      </c>
      <c r="EA58" s="80">
        <f t="shared" si="36"/>
        <v>3615.05</v>
      </c>
      <c r="EB58" s="37">
        <v>81</v>
      </c>
      <c r="EC58" s="37">
        <f t="shared" si="21"/>
        <v>1620</v>
      </c>
      <c r="ED58" s="189">
        <v>33</v>
      </c>
      <c r="EE58" s="80">
        <f>+EB58*'PRECIOS SEGUN ADJ. (FRONTERIZO)'!$B$24*'PRECIOS SEGUN ADJ. (FRONTERIZO)'!$C$24</f>
        <v>53460</v>
      </c>
      <c r="EF58" s="80" t="e" vm="1">
        <f>+[4]!NumLetras(EE58,"PESO","PESOS DOMINICANOS","$EE $m CON #d/100 CENTAVOS")</f>
        <v>#VALUE!</v>
      </c>
      <c r="EG58" s="37">
        <v>21</v>
      </c>
      <c r="EH58" s="37">
        <f t="shared" si="22"/>
        <v>420</v>
      </c>
      <c r="EI58" s="189">
        <v>15.789999999999997</v>
      </c>
      <c r="EJ58" s="80">
        <f>+EG58*'PRECIOS SEGUN ADJ. (FRONTERIZO)'!$B$25*'PRECIOS SEGUN ADJ. (FRONTERIZO)'!$C$25</f>
        <v>6631.7999999999993</v>
      </c>
      <c r="EK58" s="80" t="e" vm="1">
        <f>+[4]!NumLetras(EJ58,"PESO","PESOS DOMINICANOS","$EE $m CON #d/100 CENTAVOS")</f>
        <v>#VALUE!</v>
      </c>
      <c r="EL58" s="37">
        <v>21</v>
      </c>
      <c r="EM58" s="37">
        <f t="shared" si="23"/>
        <v>420</v>
      </c>
      <c r="EN58" s="189">
        <v>31.5</v>
      </c>
      <c r="EO58" s="80">
        <f>+EL58*'PRECIOS SEGUN ADJ. (FRONTERIZO)'!$B$26*'PRECIOS SEGUN ADJ. (FRONTERIZO)'!$C$26</f>
        <v>13230</v>
      </c>
      <c r="EP58" s="80" t="e" vm="1">
        <f>+[4]!NumLetras(EO58,"PESO","PESOS DOMINICANOS","$EE $m CON #d/100 CENTAVOS")</f>
        <v>#VALUE!</v>
      </c>
      <c r="EQ58" s="80">
        <f t="shared" si="41"/>
        <v>2857741.3999999994</v>
      </c>
      <c r="ER58" s="80" t="e" vm="1">
        <f>+[4]!NumLetras(EQ58,"PESO","PESOS DOMINICANOS","$EE $m CON #d/100 CENTAVOS")</f>
        <v>#VALUE!</v>
      </c>
      <c r="ES58" s="80">
        <f t="shared" si="42"/>
        <v>227786.58</v>
      </c>
      <c r="ET58" s="80" t="e" vm="1">
        <f>+[4]!NumLetras(ES58,"PESO","PESOS DOMINICANOS","$EE $m CON #d/100 CENTAVOS")</f>
        <v>#VALUE!</v>
      </c>
      <c r="EU58" s="80">
        <f t="shared" si="37"/>
        <v>2629954.8199999994</v>
      </c>
      <c r="EV58" s="80" t="e" vm="1">
        <f>+[4]!NumLetras(EU58,"PESO","PESOS DOMINICANOS","$EE $m CON #d/100 CENTAVOS")</f>
        <v>#VALUE!</v>
      </c>
      <c r="EW58" s="80">
        <f t="shared" si="38"/>
        <v>571548.28</v>
      </c>
      <c r="EX58" s="80" t="e" vm="1">
        <f>+[4]!NumLetras(EW58,"PESO","PESOS DOMINICANOS","$EE $m CON #d/100 CENTAVOS")</f>
        <v>#VALUE!</v>
      </c>
      <c r="EY58" s="80">
        <f t="shared" si="39"/>
        <v>28577.41</v>
      </c>
      <c r="EZ58" s="80" t="e" vm="1">
        <f>+[4]!NumLetras(EY58,"PESO","PESOS DOMINICANOS","$EE $m CON #d/100 CENTAVOS")</f>
        <v>#VALUE!</v>
      </c>
      <c r="FA58" s="80"/>
      <c r="FB58" s="80">
        <f t="shared" si="40"/>
        <v>2286193.1199999992</v>
      </c>
      <c r="FC58" s="80" t="e" vm="1">
        <f>+[4]!NumLetras(FB58,"PESO","PESOS DOMINICANOS","$EE $m CON #d/100 CENTAVOS")</f>
        <v>#VALUE!</v>
      </c>
      <c r="FD58" s="37" t="str">
        <f>+VLOOKUP(D58,'FRONTERIZO XENIA'!F:G,2,0)</f>
        <v>F-36</v>
      </c>
    </row>
    <row r="59" spans="1:160">
      <c r="A59" s="37">
        <v>58</v>
      </c>
      <c r="B59" s="37">
        <v>58</v>
      </c>
      <c r="C59" s="26" t="s">
        <v>661</v>
      </c>
      <c r="D59" s="37">
        <v>7600197912</v>
      </c>
      <c r="E59" s="37" t="str">
        <f>+VLOOKUP(D59,'INFORMACION DE PROVEEDORES'!C:I,2,0)</f>
        <v>076-0019791-2</v>
      </c>
      <c r="F59" s="26" t="str">
        <f>+VLOOKUP(D59,'INFORMACION DE PROVEEDORES'!C:J,4,0)</f>
        <v>INDHIRA AYASIRA GOMEZ MONTERO</v>
      </c>
      <c r="G59" s="37" t="str">
        <f>+VLOOKUP(D59,'INFORMACION DE PROVEEDORES'!C:K,5,0)</f>
        <v>076-0019791-2</v>
      </c>
      <c r="H59" s="26" t="str">
        <f>+VLOOKUP(D59,'INFORMACION DE PROVEEDORES'!C:L,7,0)</f>
        <v>CALLE DUARTE NO.16 TAMAYO</v>
      </c>
      <c r="I59" s="37" t="str">
        <f>+VLOOKUP(D59,'INFORMACION DE PROVEEDORES'!C:M,3,0)</f>
        <v xml:space="preserve"> FÍSICA</v>
      </c>
      <c r="J59" s="37">
        <v>1</v>
      </c>
      <c r="K59" s="37">
        <v>206</v>
      </c>
      <c r="L59" s="37">
        <v>37</v>
      </c>
      <c r="M59" s="37">
        <f t="shared" si="26"/>
        <v>740</v>
      </c>
      <c r="N59" s="189">
        <v>69.81</v>
      </c>
      <c r="O59" s="80">
        <f>+L59*'PRECIOS SEGUN ADJ. (FRONTERIZO)'!$B$2*'PRECIOS SEGUN ADJ. (FRONTERIZO)'!$C$2</f>
        <v>51659.400000000009</v>
      </c>
      <c r="P59" s="80" t="e" vm="1">
        <f>+[4]!NumLetras(O59,"PESO","PESOS DOMINICANOS","$EE $m CON #d/100 CENTAVOS")</f>
        <v>#VALUE!</v>
      </c>
      <c r="Q59" s="80">
        <f t="shared" si="27"/>
        <v>8265.5</v>
      </c>
      <c r="R59" s="37">
        <v>10</v>
      </c>
      <c r="S59" s="37">
        <f t="shared" si="0"/>
        <v>200</v>
      </c>
      <c r="T59" s="189">
        <v>31.5</v>
      </c>
      <c r="U59" s="80">
        <f>+R59*'PRECIOS SEGUN ADJ. (FRONTERIZO)'!$B$3*'PRECIOS SEGUN ADJ. (FRONTERIZO)'!$C$3</f>
        <v>6300</v>
      </c>
      <c r="V59" s="80" t="e" vm="1">
        <f>+[4]!NumLetras(U59,"PESO","PESOS DOMINICANOS","$EE $m CON #d/100 CENTAVOS")</f>
        <v>#VALUE!</v>
      </c>
      <c r="W59" s="37">
        <v>0</v>
      </c>
      <c r="X59" s="37">
        <f t="shared" si="1"/>
        <v>0</v>
      </c>
      <c r="Y59" s="189">
        <v>25.2</v>
      </c>
      <c r="Z59" s="80">
        <f>+W59*'PRECIOS SEGUN ADJ. (FRONTERIZO)'!$B$4*'PRECIOS SEGUN ADJ. (FRONTERIZO)'!$C$4</f>
        <v>0</v>
      </c>
      <c r="AA59" s="80" t="e" vm="1">
        <f>+[4]!NumLetras(Z59,"PESO","PESOS DOMINICANOS","$EE $m CON #d/100 CENTAVOS")</f>
        <v>#VALUE!</v>
      </c>
      <c r="AB59" s="37">
        <v>63</v>
      </c>
      <c r="AC59" s="37">
        <f t="shared" si="2"/>
        <v>1260</v>
      </c>
      <c r="AD59" s="189">
        <v>87.91</v>
      </c>
      <c r="AE59" s="80">
        <f>+AB59*'PRECIOS SEGUN ADJ. (FRONTERIZO)'!$B$5*'PRECIOS SEGUN ADJ. (FRONTERIZO)'!$C$5</f>
        <v>110766.6</v>
      </c>
      <c r="AF59" s="80" t="e" vm="1">
        <f>+[4]!NumLetras(AE59,"PESO","PESOS DOMINICANOS","$EE $m CON #d/100 CENTAVOS")</f>
        <v>#VALUE!</v>
      </c>
      <c r="AG59" s="80">
        <f t="shared" si="28"/>
        <v>19937.990000000002</v>
      </c>
      <c r="AH59" s="37">
        <v>76</v>
      </c>
      <c r="AI59" s="37">
        <f t="shared" si="3"/>
        <v>1520</v>
      </c>
      <c r="AJ59" s="189">
        <v>53.95000000000001</v>
      </c>
      <c r="AK59" s="80">
        <f>+AH59*'PRECIOS SEGUN ADJ. (FRONTERIZO)'!$B$6*'PRECIOS SEGUN ADJ. (FRONTERIZO)'!$C$6</f>
        <v>82004</v>
      </c>
      <c r="AL59" s="80" t="e" vm="1">
        <f>+[4]!NumLetras(AK59,"PESO","PESOS DOMINICANOS","$EE $m CON #d/100 CENTAVOS")</f>
        <v>#VALUE!</v>
      </c>
      <c r="AM59" s="37">
        <v>10</v>
      </c>
      <c r="AN59" s="37">
        <f t="shared" si="4"/>
        <v>200</v>
      </c>
      <c r="AO59" s="189">
        <v>25.04</v>
      </c>
      <c r="AP59" s="80">
        <f>+AM59*'PRECIOS SEGUN ADJ. (FRONTERIZO)'!$B$7*'PRECIOS SEGUN ADJ. (FRONTERIZO)'!$C$7</f>
        <v>5008</v>
      </c>
      <c r="AQ59" s="80" t="e" vm="1">
        <f>+[4]!NumLetras(AP59,"PESO","PESOS DOMINICANOS","$EE $m CON #d/100 CENTAVOS")</f>
        <v>#VALUE!</v>
      </c>
      <c r="AR59" s="80">
        <f t="shared" si="29"/>
        <v>801.28</v>
      </c>
      <c r="AS59" s="37">
        <v>23</v>
      </c>
      <c r="AT59" s="37">
        <f t="shared" si="5"/>
        <v>460</v>
      </c>
      <c r="AU59" s="189">
        <v>290.85000000000002</v>
      </c>
      <c r="AV59" s="80">
        <f>+AS59*'PRECIOS SEGUN ADJ. (FRONTERIZO)'!$B$8*'PRECIOS SEGUN ADJ. (FRONTERIZO)'!$C$8</f>
        <v>133791</v>
      </c>
      <c r="AW59" s="80" t="e" vm="1">
        <f>+[4]!NumLetras(AV59,"PESO","PESOS DOMINICANOS","$EE $m CON #d/100 CENTAVOS")</f>
        <v>#VALUE!</v>
      </c>
      <c r="AX59" s="80">
        <f t="shared" si="30"/>
        <v>24082.38</v>
      </c>
      <c r="AY59" s="37">
        <v>0</v>
      </c>
      <c r="AZ59" s="37">
        <f t="shared" si="6"/>
        <v>0</v>
      </c>
      <c r="BA59" s="189">
        <v>18.899999999999999</v>
      </c>
      <c r="BB59" s="80">
        <f>+AY59*'PRECIOS SEGUN ADJ. (FRONTERIZO)'!$B$9*'PRECIOS SEGUN ADJ. (FRONTERIZO)'!$C$9</f>
        <v>0</v>
      </c>
      <c r="BC59" s="80" t="e" vm="1">
        <f>+[4]!NumLetras(BB59,"PESO","PESOS DOMINICANOS","$EE $m CON #d/100 CENTAVOS")</f>
        <v>#VALUE!</v>
      </c>
      <c r="BD59" s="37">
        <v>5</v>
      </c>
      <c r="BE59" s="37">
        <f t="shared" si="7"/>
        <v>100</v>
      </c>
      <c r="BF59" s="189">
        <v>140.38</v>
      </c>
      <c r="BG59" s="80">
        <f>+BD59*'PRECIOS SEGUN ADJ. (FRONTERIZO)'!$B$10*'PRECIOS SEGUN ADJ. (FRONTERIZO)'!$C$10</f>
        <v>14038</v>
      </c>
      <c r="BH59" s="80" t="e" vm="1">
        <f>+[4]!NumLetras(BG59,"PESO","PESOS DOMINICANOS","$EE $m CON #d/100 CENTAVOS")</f>
        <v>#VALUE!</v>
      </c>
      <c r="BI59" s="80">
        <f t="shared" si="31"/>
        <v>2526.84</v>
      </c>
      <c r="BJ59" s="37">
        <v>0</v>
      </c>
      <c r="BK59" s="37">
        <f t="shared" si="8"/>
        <v>0</v>
      </c>
      <c r="BL59" s="189">
        <v>31.459999999999997</v>
      </c>
      <c r="BM59" s="80">
        <f>+BJ59*'PRECIOS SEGUN ADJ. (FRONTERIZO)'!$B$11*'PRECIOS SEGUN ADJ. (FRONTERIZO)'!$C$11</f>
        <v>0</v>
      </c>
      <c r="BN59" s="80" t="e" vm="1">
        <f>+[4]!NumLetras(BM59,"PESO","PESOS DOMINICANOS","$EE $m CON #d/100 CENTAVOS")</f>
        <v>#VALUE!</v>
      </c>
      <c r="BO59" s="37">
        <v>19</v>
      </c>
      <c r="BP59" s="37">
        <f t="shared" si="9"/>
        <v>380</v>
      </c>
      <c r="BQ59" s="189">
        <v>65</v>
      </c>
      <c r="BR59" s="80">
        <f>+BO59*'PRECIOS SEGUN ADJ. (FRONTERIZO)'!$B$12*'PRECIOS SEGUN ADJ. (FRONTERIZO)'!$C$12</f>
        <v>24700</v>
      </c>
      <c r="BS59" s="80" t="e" vm="1">
        <f>+[4]!NumLetras(BR59,"PESO","PESOS DOMINICANOS","$EE $m CON #d/100 CENTAVOS")</f>
        <v>#VALUE!</v>
      </c>
      <c r="BT59" s="37">
        <v>0</v>
      </c>
      <c r="BU59" s="37">
        <f t="shared" si="10"/>
        <v>0</v>
      </c>
      <c r="BV59" s="189">
        <v>5.5</v>
      </c>
      <c r="BW59" s="80">
        <f>+BT59*'PRECIOS SEGUN ADJ. (FRONTERIZO)'!$B$13*'PRECIOS SEGUN ADJ. (FRONTERIZO)'!$C$13</f>
        <v>0</v>
      </c>
      <c r="BX59" s="80" t="e" vm="1">
        <f>+[4]!NumLetras(BW59,"PESO","PESOS DOMINICANOS","$EE $m CON #d/100 CENTAVOS")</f>
        <v>#VALUE!</v>
      </c>
      <c r="BY59" s="37">
        <v>412</v>
      </c>
      <c r="BZ59" s="37">
        <f t="shared" si="11"/>
        <v>8240</v>
      </c>
      <c r="CA59" s="189">
        <v>7.15</v>
      </c>
      <c r="CB59" s="80">
        <f>+BY59*'PRECIOS SEGUN ADJ. (FRONTERIZO)'!$B$14*'PRECIOS SEGUN ADJ. (FRONTERIZO)'!$C$14</f>
        <v>58916</v>
      </c>
      <c r="CC59" s="80" t="e" vm="1">
        <f>+[4]!NumLetras(CB59,"PESO","PESOS DOMINICANOS","$EE $m CON #d/100 CENTAVOS")</f>
        <v>#VALUE!</v>
      </c>
      <c r="CD59" s="37">
        <v>824</v>
      </c>
      <c r="CE59" s="37">
        <f t="shared" si="12"/>
        <v>16480</v>
      </c>
      <c r="CF59" s="189">
        <v>6.8400000000000007</v>
      </c>
      <c r="CG59" s="80">
        <f>+CD59*'PRECIOS SEGUN ADJ. (FRONTERIZO)'!$B$15*'PRECIOS SEGUN ADJ. (FRONTERIZO)'!$C$15</f>
        <v>112723.2</v>
      </c>
      <c r="CH59" s="80" t="e" vm="1">
        <f>+[4]!NumLetras(CG59,"PESO","PESOS DOMINICANOS","$EE $m CON #d/100 CENTAVOS")</f>
        <v>#VALUE!</v>
      </c>
      <c r="CI59" s="37">
        <v>0</v>
      </c>
      <c r="CJ59" s="37">
        <f t="shared" si="13"/>
        <v>0</v>
      </c>
      <c r="CK59" s="189">
        <v>60</v>
      </c>
      <c r="CL59" s="80">
        <f>+CI59*'PRECIOS SEGUN ADJ. (FRONTERIZO)'!$B$16*'PRECIOS SEGUN ADJ. (FRONTERIZO)'!$C$16</f>
        <v>0</v>
      </c>
      <c r="CM59" s="80" t="e" vm="1">
        <f>+[4]!NumLetras(CL59,"PESO","PESOS DOMINICANOS","$EE $m CON #d/100 CENTAVOS")</f>
        <v>#VALUE!</v>
      </c>
      <c r="CN59" s="80">
        <f t="shared" si="32"/>
        <v>0</v>
      </c>
      <c r="CO59" s="37">
        <v>0</v>
      </c>
      <c r="CP59" s="37">
        <f t="shared" si="14"/>
        <v>0</v>
      </c>
      <c r="CQ59" s="189">
        <v>55.649999999999991</v>
      </c>
      <c r="CR59" s="80">
        <f>+CO59*'PRECIOS SEGUN ADJ. (FRONTERIZO)'!$B$17*'PRECIOS SEGUN ADJ. (FRONTERIZO)'!$C$17</f>
        <v>0</v>
      </c>
      <c r="CS59" s="80" t="e" vm="1">
        <f>+[4]!NumLetras(CR59,"PESO","PESOS DOMINICANOS","$EE $m CON #d/100 CENTAVOS")</f>
        <v>#VALUE!</v>
      </c>
      <c r="CT59" s="80">
        <f t="shared" si="33"/>
        <v>0</v>
      </c>
      <c r="CU59" s="37">
        <v>412</v>
      </c>
      <c r="CV59" s="37">
        <f t="shared" si="15"/>
        <v>8240</v>
      </c>
      <c r="CW59" s="189">
        <v>6.6</v>
      </c>
      <c r="CX59" s="80">
        <f>+CU59*'PRECIOS SEGUN ADJ. (FRONTERIZO)'!$B$18*'PRECIOS SEGUN ADJ. (FRONTERIZO)'!$C$18</f>
        <v>54384</v>
      </c>
      <c r="CY59" s="80" t="e" vm="1">
        <f>+[4]!NumLetras(CX59,"PESO","PESOS DOMINICANOS","$EE $m CON #d/100 CENTAVOS")</f>
        <v>#VALUE!</v>
      </c>
      <c r="CZ59" s="37">
        <v>0</v>
      </c>
      <c r="DA59" s="37">
        <f t="shared" si="16"/>
        <v>0</v>
      </c>
      <c r="DB59" s="189">
        <v>65.75</v>
      </c>
      <c r="DC59" s="80">
        <f>+CZ59*'PRECIOS SEGUN ADJ. (FRONTERIZO)'!$B$19*'PRECIOS SEGUN ADJ. (FRONTERIZO)'!$C$19</f>
        <v>0</v>
      </c>
      <c r="DD59" s="80" t="e" vm="1">
        <f>+[4]!NumLetras(DC59,"PESO","PESOS DOMINICANOS","$EE $m CON #d/100 CENTAVOS")</f>
        <v>#VALUE!</v>
      </c>
      <c r="DE59" s="80">
        <f t="shared" si="34"/>
        <v>0</v>
      </c>
      <c r="DF59" s="37">
        <v>10</v>
      </c>
      <c r="DG59" s="37">
        <f t="shared" si="17"/>
        <v>200</v>
      </c>
      <c r="DH59" s="189">
        <v>82.59999999999998</v>
      </c>
      <c r="DI59" s="80">
        <f>+DF59*'PRECIOS SEGUN ADJ. (FRONTERIZO)'!$B$20*'PRECIOS SEGUN ADJ. (FRONTERIZO)'!$C$20</f>
        <v>16520</v>
      </c>
      <c r="DJ59" s="80" t="e" vm="1">
        <f>+[4]!NumLetras(DI59,"PESO","PESOS DOMINICANOS","$EE $m CON #d/100 CENTAVOS")</f>
        <v>#VALUE!</v>
      </c>
      <c r="DK59" s="80">
        <f t="shared" si="35"/>
        <v>2973.6</v>
      </c>
      <c r="DL59" s="37">
        <v>824</v>
      </c>
      <c r="DM59" s="37">
        <f t="shared" si="18"/>
        <v>16480</v>
      </c>
      <c r="DN59" s="189">
        <v>22</v>
      </c>
      <c r="DO59" s="80">
        <f>+DL59*'PRECIOS SEGUN ADJ. (FRONTERIZO)'!$B$21*'PRECIOS SEGUN ADJ. (FRONTERIZO)'!$C$21</f>
        <v>362560</v>
      </c>
      <c r="DP59" s="80" t="e" vm="1">
        <f>+[4]!NumLetras(DO59,"PESO","PESOS DOMINICANOS","$EE $m CON #d/100 CENTAVOS")</f>
        <v>#VALUE!</v>
      </c>
      <c r="DQ59" s="37">
        <v>46</v>
      </c>
      <c r="DR59" s="37">
        <f t="shared" si="19"/>
        <v>920</v>
      </c>
      <c r="DS59" s="189">
        <v>80.849999999999994</v>
      </c>
      <c r="DT59" s="80">
        <f>+DQ59*'PRECIOS SEGUN ADJ. (FRONTERIZO)'!$B$22*'PRECIOS SEGUN ADJ. (FRONTERIZO)'!$C$22</f>
        <v>74382</v>
      </c>
      <c r="DU59" s="80" t="e" vm="1">
        <f>+[4]!NumLetras(DT59,"PESO","PESOS DOMINICANOS","$EE $m CON #d/100 CENTAVOS")</f>
        <v>#VALUE!</v>
      </c>
      <c r="DV59" s="37">
        <v>21</v>
      </c>
      <c r="DW59" s="37">
        <f t="shared" si="20"/>
        <v>420</v>
      </c>
      <c r="DX59" s="189">
        <v>21.83</v>
      </c>
      <c r="DY59" s="80">
        <f>+DV59*'PRECIOS SEGUN ADJ. (FRONTERIZO)'!$B$23*'PRECIOS SEGUN ADJ. (FRONTERIZO)'!$C$23</f>
        <v>9168.5999999999985</v>
      </c>
      <c r="DZ59" s="80" t="e" vm="1">
        <f>+[4]!NumLetras(DY59,"PESO","PESOS DOMINICANOS","$EE $m CON #d/100 CENTAVOS")</f>
        <v>#VALUE!</v>
      </c>
      <c r="EA59" s="80">
        <f t="shared" si="36"/>
        <v>1650.35</v>
      </c>
      <c r="EB59" s="37">
        <v>64</v>
      </c>
      <c r="EC59" s="37">
        <f t="shared" si="21"/>
        <v>1280</v>
      </c>
      <c r="ED59" s="189">
        <v>33</v>
      </c>
      <c r="EE59" s="80">
        <f>+EB59*'PRECIOS SEGUN ADJ. (FRONTERIZO)'!$B$24*'PRECIOS SEGUN ADJ. (FRONTERIZO)'!$C$24</f>
        <v>42240</v>
      </c>
      <c r="EF59" s="80" t="e" vm="1">
        <f>+[4]!NumLetras(EE59,"PESO","PESOS DOMINICANOS","$EE $m CON #d/100 CENTAVOS")</f>
        <v>#VALUE!</v>
      </c>
      <c r="EG59" s="37">
        <v>0</v>
      </c>
      <c r="EH59" s="37">
        <f t="shared" si="22"/>
        <v>0</v>
      </c>
      <c r="EI59" s="189">
        <v>15.789999999999997</v>
      </c>
      <c r="EJ59" s="80">
        <f>+EG59*'PRECIOS SEGUN ADJ. (FRONTERIZO)'!$B$25*'PRECIOS SEGUN ADJ. (FRONTERIZO)'!$C$25</f>
        <v>0</v>
      </c>
      <c r="EK59" s="80" t="e" vm="1">
        <f>+[4]!NumLetras(EJ59,"PESO","PESOS DOMINICANOS","$EE $m CON #d/100 CENTAVOS")</f>
        <v>#VALUE!</v>
      </c>
      <c r="EL59" s="37">
        <v>0</v>
      </c>
      <c r="EM59" s="37">
        <f t="shared" si="23"/>
        <v>0</v>
      </c>
      <c r="EN59" s="189">
        <v>31.5</v>
      </c>
      <c r="EO59" s="80">
        <f>+EL59*'PRECIOS SEGUN ADJ. (FRONTERIZO)'!$B$26*'PRECIOS SEGUN ADJ. (FRONTERIZO)'!$C$26</f>
        <v>0</v>
      </c>
      <c r="EP59" s="80" t="e" vm="1">
        <f>+[4]!NumLetras(EO59,"PESO","PESOS DOMINICANOS","$EE $m CON #d/100 CENTAVOS")</f>
        <v>#VALUE!</v>
      </c>
      <c r="EQ59" s="80">
        <f t="shared" si="41"/>
        <v>1159160.8</v>
      </c>
      <c r="ER59" s="80" t="e" vm="1">
        <f>+[4]!NumLetras(EQ59,"PESO","PESOS DOMINICANOS","$EE $m CON #d/100 CENTAVOS")</f>
        <v>#VALUE!</v>
      </c>
      <c r="ES59" s="80">
        <f t="shared" si="42"/>
        <v>60237.94</v>
      </c>
      <c r="ET59" s="80" t="e" vm="1">
        <f>+[4]!NumLetras(ES59,"PESO","PESOS DOMINICANOS","$EE $m CON #d/100 CENTAVOS")</f>
        <v>#VALUE!</v>
      </c>
      <c r="EU59" s="80">
        <f t="shared" si="37"/>
        <v>1098922.8600000001</v>
      </c>
      <c r="EV59" s="80" t="e" vm="1">
        <f>+[4]!NumLetras(EU59,"PESO","PESOS DOMINICANOS","$EE $m CON #d/100 CENTAVOS")</f>
        <v>#VALUE!</v>
      </c>
      <c r="EW59" s="80">
        <f t="shared" si="38"/>
        <v>231832.16</v>
      </c>
      <c r="EX59" s="80" t="e" vm="1">
        <f>+[4]!NumLetras(EW59,"PESO","PESOS DOMINICANOS","$EE $m CON #d/100 CENTAVOS")</f>
        <v>#VALUE!</v>
      </c>
      <c r="EY59" s="80">
        <f t="shared" si="39"/>
        <v>11591.61</v>
      </c>
      <c r="EZ59" s="80" t="e" vm="1">
        <f>+[4]!NumLetras(EY59,"PESO","PESOS DOMINICANOS","$EE $m CON #d/100 CENTAVOS")</f>
        <v>#VALUE!</v>
      </c>
      <c r="FA59" s="80"/>
      <c r="FB59" s="80">
        <f t="shared" si="40"/>
        <v>927328.64</v>
      </c>
      <c r="FC59" s="80" t="e" vm="1">
        <f>+[4]!NumLetras(FB59,"PESO","PESOS DOMINICANOS","$EE $m CON #d/100 CENTAVOS")</f>
        <v>#VALUE!</v>
      </c>
      <c r="FD59" s="37" t="str">
        <f>+VLOOKUP(D59,'FRONTERIZO XENIA'!F:G,2,0)</f>
        <v>F-07</v>
      </c>
    </row>
    <row r="60" spans="1:160">
      <c r="A60" s="37">
        <v>59</v>
      </c>
      <c r="B60" s="37">
        <v>59</v>
      </c>
      <c r="C60" s="26" t="s">
        <v>2370</v>
      </c>
      <c r="D60" s="37">
        <v>132312287</v>
      </c>
      <c r="E60" s="37">
        <f>+VLOOKUP(D60,'INFORMACION DE PROVEEDORES'!C:I,2,0)</f>
        <v>132312287</v>
      </c>
      <c r="F60" s="26" t="str">
        <f>+VLOOKUP(D60,'INFORMACION DE PROVEEDORES'!C:J,4,0)</f>
        <v>JUAN RAMON CASTILLO ALMONTE</v>
      </c>
      <c r="G60" s="37" t="str">
        <f>+VLOOKUP(D60,'INFORMACION DE PROVEEDORES'!C:K,5,0)</f>
        <v>001-1858832-6</v>
      </c>
      <c r="H60" s="26" t="str">
        <f>+VLOOKUP(D60,'INFORMACION DE PROVEEDORES'!C:L,7,0)</f>
        <v>CALLE 4TA, NO. 01,NICOLAS FELIZ, PEDERNALES</v>
      </c>
      <c r="I60" s="37" t="str">
        <f>+VLOOKUP(D60,'INFORMACION DE PROVEEDORES'!C:M,3,0)</f>
        <v xml:space="preserve"> JURÍDICA</v>
      </c>
      <c r="J60" s="37">
        <v>5</v>
      </c>
      <c r="K60" s="37">
        <v>379</v>
      </c>
      <c r="L60" s="37">
        <v>66</v>
      </c>
      <c r="M60" s="37">
        <f t="shared" si="26"/>
        <v>1320</v>
      </c>
      <c r="N60" s="189">
        <v>69.81</v>
      </c>
      <c r="O60" s="80">
        <f>+L60*'PRECIOS SEGUN ADJ. (FRONTERIZO)'!$B$2*'PRECIOS SEGUN ADJ. (FRONTERIZO)'!$C$2</f>
        <v>92149.2</v>
      </c>
      <c r="P60" s="80" t="e" vm="1">
        <f>+[4]!NumLetras(O60,"PESO","PESOS DOMINICANOS","$EE $m CON #d/100 CENTAVOS")</f>
        <v>#VALUE!</v>
      </c>
      <c r="Q60" s="80">
        <f t="shared" si="27"/>
        <v>14743.87</v>
      </c>
      <c r="R60" s="37">
        <v>19</v>
      </c>
      <c r="S60" s="37">
        <f t="shared" si="0"/>
        <v>380</v>
      </c>
      <c r="T60" s="189">
        <v>31.5</v>
      </c>
      <c r="U60" s="80">
        <f>+R60*'PRECIOS SEGUN ADJ. (FRONTERIZO)'!$B$3*'PRECIOS SEGUN ADJ. (FRONTERIZO)'!$C$3</f>
        <v>11970</v>
      </c>
      <c r="V60" s="80" t="e" vm="1">
        <f>+[4]!NumLetras(U60,"PESO","PESOS DOMINICANOS","$EE $m CON #d/100 CENTAVOS")</f>
        <v>#VALUE!</v>
      </c>
      <c r="W60" s="37">
        <v>0</v>
      </c>
      <c r="X60" s="37">
        <f t="shared" si="1"/>
        <v>0</v>
      </c>
      <c r="Y60" s="189">
        <v>25.2</v>
      </c>
      <c r="Z60" s="80">
        <f>+W60*'PRECIOS SEGUN ADJ. (FRONTERIZO)'!$B$4*'PRECIOS SEGUN ADJ. (FRONTERIZO)'!$C$4</f>
        <v>0</v>
      </c>
      <c r="AA60" s="80" t="e" vm="1">
        <f>+[4]!NumLetras(Z60,"PESO","PESOS DOMINICANOS","$EE $m CON #d/100 CENTAVOS")</f>
        <v>#VALUE!</v>
      </c>
      <c r="AB60" s="37">
        <v>117</v>
      </c>
      <c r="AC60" s="37">
        <f t="shared" si="2"/>
        <v>2340</v>
      </c>
      <c r="AD60" s="189">
        <v>87.91</v>
      </c>
      <c r="AE60" s="80">
        <f>+AB60*'PRECIOS SEGUN ADJ. (FRONTERIZO)'!$B$5*'PRECIOS SEGUN ADJ. (FRONTERIZO)'!$C$5</f>
        <v>205709.4</v>
      </c>
      <c r="AF60" s="80" t="e" vm="1">
        <f>+[4]!NumLetras(AE60,"PESO","PESOS DOMINICANOS","$EE $m CON #d/100 CENTAVOS")</f>
        <v>#VALUE!</v>
      </c>
      <c r="AG60" s="80">
        <f t="shared" si="28"/>
        <v>37027.69</v>
      </c>
      <c r="AH60" s="37">
        <v>142</v>
      </c>
      <c r="AI60" s="37">
        <f t="shared" si="3"/>
        <v>2840</v>
      </c>
      <c r="AJ60" s="189">
        <v>53.95000000000001</v>
      </c>
      <c r="AK60" s="80">
        <f>+AH60*'PRECIOS SEGUN ADJ. (FRONTERIZO)'!$B$6*'PRECIOS SEGUN ADJ. (FRONTERIZO)'!$C$6</f>
        <v>153218</v>
      </c>
      <c r="AL60" s="80" t="e" vm="1">
        <f>+[4]!NumLetras(AK60,"PESO","PESOS DOMINICANOS","$EE $m CON #d/100 CENTAVOS")</f>
        <v>#VALUE!</v>
      </c>
      <c r="AM60" s="37">
        <v>19</v>
      </c>
      <c r="AN60" s="37">
        <f t="shared" si="4"/>
        <v>380</v>
      </c>
      <c r="AO60" s="189">
        <v>25.04</v>
      </c>
      <c r="AP60" s="80">
        <f>+AM60*'PRECIOS SEGUN ADJ. (FRONTERIZO)'!$B$7*'PRECIOS SEGUN ADJ. (FRONTERIZO)'!$C$7</f>
        <v>9515.2000000000007</v>
      </c>
      <c r="AQ60" s="80" t="e" vm="1">
        <f>+[4]!NumLetras(AP60,"PESO","PESOS DOMINICANOS","$EE $m CON #d/100 CENTAVOS")</f>
        <v>#VALUE!</v>
      </c>
      <c r="AR60" s="80">
        <f t="shared" si="29"/>
        <v>1522.43</v>
      </c>
      <c r="AS60" s="37">
        <v>44</v>
      </c>
      <c r="AT60" s="37">
        <f t="shared" si="5"/>
        <v>880</v>
      </c>
      <c r="AU60" s="189">
        <v>290.85000000000002</v>
      </c>
      <c r="AV60" s="80">
        <f>+AS60*'PRECIOS SEGUN ADJ. (FRONTERIZO)'!$B$8*'PRECIOS SEGUN ADJ. (FRONTERIZO)'!$C$8</f>
        <v>255948.00000000003</v>
      </c>
      <c r="AW60" s="80" t="e" vm="1">
        <f>+[4]!NumLetras(AV60,"PESO","PESOS DOMINICANOS","$EE $m CON #d/100 CENTAVOS")</f>
        <v>#VALUE!</v>
      </c>
      <c r="AX60" s="80">
        <f t="shared" si="30"/>
        <v>46070.64</v>
      </c>
      <c r="AY60" s="37">
        <v>0</v>
      </c>
      <c r="AZ60" s="37">
        <f t="shared" si="6"/>
        <v>0</v>
      </c>
      <c r="BA60" s="189">
        <v>18.899999999999999</v>
      </c>
      <c r="BB60" s="80">
        <f>+AY60*'PRECIOS SEGUN ADJ. (FRONTERIZO)'!$B$9*'PRECIOS SEGUN ADJ. (FRONTERIZO)'!$C$9</f>
        <v>0</v>
      </c>
      <c r="BC60" s="80" t="e" vm="1">
        <f>+[4]!NumLetras(BB60,"PESO","PESOS DOMINICANOS","$EE $m CON #d/100 CENTAVOS")</f>
        <v>#VALUE!</v>
      </c>
      <c r="BD60" s="37">
        <v>11</v>
      </c>
      <c r="BE60" s="37">
        <f t="shared" si="7"/>
        <v>220</v>
      </c>
      <c r="BF60" s="189">
        <v>140.38</v>
      </c>
      <c r="BG60" s="80">
        <f>+BD60*'PRECIOS SEGUN ADJ. (FRONTERIZO)'!$B$10*'PRECIOS SEGUN ADJ. (FRONTERIZO)'!$C$10</f>
        <v>30883.599999999999</v>
      </c>
      <c r="BH60" s="80" t="e" vm="1">
        <f>+[4]!NumLetras(BG60,"PESO","PESOS DOMINICANOS","$EE $m CON #d/100 CENTAVOS")</f>
        <v>#VALUE!</v>
      </c>
      <c r="BI60" s="80">
        <f t="shared" si="31"/>
        <v>5559.05</v>
      </c>
      <c r="BJ60" s="37">
        <v>0</v>
      </c>
      <c r="BK60" s="37">
        <f t="shared" si="8"/>
        <v>0</v>
      </c>
      <c r="BL60" s="189">
        <v>31.459999999999997</v>
      </c>
      <c r="BM60" s="80">
        <f>+BJ60*'PRECIOS SEGUN ADJ. (FRONTERIZO)'!$B$11*'PRECIOS SEGUN ADJ. (FRONTERIZO)'!$C$11</f>
        <v>0</v>
      </c>
      <c r="BN60" s="80" t="e" vm="1">
        <f>+[4]!NumLetras(BM60,"PESO","PESOS DOMINICANOS","$EE $m CON #d/100 CENTAVOS")</f>
        <v>#VALUE!</v>
      </c>
      <c r="BO60" s="37">
        <v>36</v>
      </c>
      <c r="BP60" s="37">
        <f t="shared" si="9"/>
        <v>720</v>
      </c>
      <c r="BQ60" s="189">
        <v>65</v>
      </c>
      <c r="BR60" s="80">
        <f>+BO60*'PRECIOS SEGUN ADJ. (FRONTERIZO)'!$B$12*'PRECIOS SEGUN ADJ. (FRONTERIZO)'!$C$12</f>
        <v>46800</v>
      </c>
      <c r="BS60" s="80" t="e" vm="1">
        <f>+[4]!NumLetras(BR60,"PESO","PESOS DOMINICANOS","$EE $m CON #d/100 CENTAVOS")</f>
        <v>#VALUE!</v>
      </c>
      <c r="BT60" s="37">
        <v>0</v>
      </c>
      <c r="BU60" s="37">
        <f t="shared" si="10"/>
        <v>0</v>
      </c>
      <c r="BV60" s="189">
        <v>5.5</v>
      </c>
      <c r="BW60" s="80">
        <f>+BT60*'PRECIOS SEGUN ADJ. (FRONTERIZO)'!$B$13*'PRECIOS SEGUN ADJ. (FRONTERIZO)'!$C$13</f>
        <v>0</v>
      </c>
      <c r="BX60" s="80" t="e" vm="1">
        <f>+[4]!NumLetras(BW60,"PESO","PESOS DOMINICANOS","$EE $m CON #d/100 CENTAVOS")</f>
        <v>#VALUE!</v>
      </c>
      <c r="BY60" s="37">
        <v>758</v>
      </c>
      <c r="BZ60" s="37">
        <f t="shared" si="11"/>
        <v>15160</v>
      </c>
      <c r="CA60" s="189">
        <v>7.15</v>
      </c>
      <c r="CB60" s="80">
        <f>+BY60*'PRECIOS SEGUN ADJ. (FRONTERIZO)'!$B$14*'PRECIOS SEGUN ADJ. (FRONTERIZO)'!$C$14</f>
        <v>108394</v>
      </c>
      <c r="CC60" s="80" t="e" vm="1">
        <f>+[4]!NumLetras(CB60,"PESO","PESOS DOMINICANOS","$EE $m CON #d/100 CENTAVOS")</f>
        <v>#VALUE!</v>
      </c>
      <c r="CD60" s="37">
        <v>1516</v>
      </c>
      <c r="CE60" s="37">
        <f t="shared" si="12"/>
        <v>30320</v>
      </c>
      <c r="CF60" s="189">
        <v>6.8400000000000007</v>
      </c>
      <c r="CG60" s="80">
        <f>+CD60*'PRECIOS SEGUN ADJ. (FRONTERIZO)'!$B$15*'PRECIOS SEGUN ADJ. (FRONTERIZO)'!$C$15</f>
        <v>207388.80000000002</v>
      </c>
      <c r="CH60" s="80" t="e" vm="1">
        <f>+[4]!NumLetras(CG60,"PESO","PESOS DOMINICANOS","$EE $m CON #d/100 CENTAVOS")</f>
        <v>#VALUE!</v>
      </c>
      <c r="CI60" s="37">
        <v>0</v>
      </c>
      <c r="CJ60" s="37">
        <f t="shared" si="13"/>
        <v>0</v>
      </c>
      <c r="CK60" s="189">
        <v>60</v>
      </c>
      <c r="CL60" s="80">
        <f>+CI60*'PRECIOS SEGUN ADJ. (FRONTERIZO)'!$B$16*'PRECIOS SEGUN ADJ. (FRONTERIZO)'!$C$16</f>
        <v>0</v>
      </c>
      <c r="CM60" s="80" t="e" vm="1">
        <f>+[4]!NumLetras(CL60,"PESO","PESOS DOMINICANOS","$EE $m CON #d/100 CENTAVOS")</f>
        <v>#VALUE!</v>
      </c>
      <c r="CN60" s="80">
        <f t="shared" si="32"/>
        <v>0</v>
      </c>
      <c r="CO60" s="37">
        <v>0</v>
      </c>
      <c r="CP60" s="37">
        <f t="shared" si="14"/>
        <v>0</v>
      </c>
      <c r="CQ60" s="189">
        <v>55.649999999999991</v>
      </c>
      <c r="CR60" s="80">
        <f>+CO60*'PRECIOS SEGUN ADJ. (FRONTERIZO)'!$B$17*'PRECIOS SEGUN ADJ. (FRONTERIZO)'!$C$17</f>
        <v>0</v>
      </c>
      <c r="CS60" s="80" t="e" vm="1">
        <f>+[4]!NumLetras(CR60,"PESO","PESOS DOMINICANOS","$EE $m CON #d/100 CENTAVOS")</f>
        <v>#VALUE!</v>
      </c>
      <c r="CT60" s="80">
        <f t="shared" si="33"/>
        <v>0</v>
      </c>
      <c r="CU60" s="37">
        <v>758</v>
      </c>
      <c r="CV60" s="37">
        <f t="shared" si="15"/>
        <v>15160</v>
      </c>
      <c r="CW60" s="189">
        <v>6.6</v>
      </c>
      <c r="CX60" s="80">
        <f>+CU60*'PRECIOS SEGUN ADJ. (FRONTERIZO)'!$B$18*'PRECIOS SEGUN ADJ. (FRONTERIZO)'!$C$18</f>
        <v>100056</v>
      </c>
      <c r="CY60" s="80" t="e" vm="1">
        <f>+[4]!NumLetras(CX60,"PESO","PESOS DOMINICANOS","$EE $m CON #d/100 CENTAVOS")</f>
        <v>#VALUE!</v>
      </c>
      <c r="CZ60" s="37">
        <v>0</v>
      </c>
      <c r="DA60" s="37">
        <f t="shared" si="16"/>
        <v>0</v>
      </c>
      <c r="DB60" s="189">
        <v>65.75</v>
      </c>
      <c r="DC60" s="80">
        <f>+CZ60*'PRECIOS SEGUN ADJ. (FRONTERIZO)'!$B$19*'PRECIOS SEGUN ADJ. (FRONTERIZO)'!$C$19</f>
        <v>0</v>
      </c>
      <c r="DD60" s="80" t="e" vm="1">
        <f>+[4]!NumLetras(DC60,"PESO","PESOS DOMINICANOS","$EE $m CON #d/100 CENTAVOS")</f>
        <v>#VALUE!</v>
      </c>
      <c r="DE60" s="80">
        <f t="shared" si="34"/>
        <v>0</v>
      </c>
      <c r="DF60" s="37">
        <v>19</v>
      </c>
      <c r="DG60" s="37">
        <f t="shared" si="17"/>
        <v>380</v>
      </c>
      <c r="DH60" s="189">
        <v>82.59999999999998</v>
      </c>
      <c r="DI60" s="80">
        <f>+DF60*'PRECIOS SEGUN ADJ. (FRONTERIZO)'!$B$20*'PRECIOS SEGUN ADJ. (FRONTERIZO)'!$C$20</f>
        <v>31387.999999999996</v>
      </c>
      <c r="DJ60" s="80" t="e" vm="1">
        <f>+[4]!NumLetras(DI60,"PESO","PESOS DOMINICANOS","$EE $m CON #d/100 CENTAVOS")</f>
        <v>#VALUE!</v>
      </c>
      <c r="DK60" s="80">
        <f t="shared" si="35"/>
        <v>5649.84</v>
      </c>
      <c r="DL60" s="37">
        <v>1516</v>
      </c>
      <c r="DM60" s="37">
        <f t="shared" si="18"/>
        <v>30320</v>
      </c>
      <c r="DN60" s="189">
        <v>22</v>
      </c>
      <c r="DO60" s="80">
        <f>+DL60*'PRECIOS SEGUN ADJ. (FRONTERIZO)'!$B$21*'PRECIOS SEGUN ADJ. (FRONTERIZO)'!$C$21</f>
        <v>667040</v>
      </c>
      <c r="DP60" s="80" t="e" vm="1">
        <f>+[4]!NumLetras(DO60,"PESO","PESOS DOMINICANOS","$EE $m CON #d/100 CENTAVOS")</f>
        <v>#VALUE!</v>
      </c>
      <c r="DQ60" s="37">
        <v>86</v>
      </c>
      <c r="DR60" s="37">
        <f t="shared" si="19"/>
        <v>1720</v>
      </c>
      <c r="DS60" s="189">
        <v>80.849999999999994</v>
      </c>
      <c r="DT60" s="80">
        <f>+DQ60*'PRECIOS SEGUN ADJ. (FRONTERIZO)'!$B$22*'PRECIOS SEGUN ADJ. (FRONTERIZO)'!$C$22</f>
        <v>139062</v>
      </c>
      <c r="DU60" s="80" t="e" vm="1">
        <f>+[4]!NumLetras(DT60,"PESO","PESOS DOMINICANOS","$EE $m CON #d/100 CENTAVOS")</f>
        <v>#VALUE!</v>
      </c>
      <c r="DV60" s="37">
        <v>40</v>
      </c>
      <c r="DW60" s="37">
        <f t="shared" si="20"/>
        <v>800</v>
      </c>
      <c r="DX60" s="189">
        <v>21.83</v>
      </c>
      <c r="DY60" s="80">
        <f>+DV60*'PRECIOS SEGUN ADJ. (FRONTERIZO)'!$B$23*'PRECIOS SEGUN ADJ. (FRONTERIZO)'!$C$23</f>
        <v>17464</v>
      </c>
      <c r="DZ60" s="80" t="e" vm="1">
        <f>+[4]!NumLetras(DY60,"PESO","PESOS DOMINICANOS","$EE $m CON #d/100 CENTAVOS")</f>
        <v>#VALUE!</v>
      </c>
      <c r="EA60" s="80">
        <f t="shared" si="36"/>
        <v>3143.52</v>
      </c>
      <c r="EB60" s="37">
        <v>120</v>
      </c>
      <c r="EC60" s="37">
        <f t="shared" si="21"/>
        <v>2400</v>
      </c>
      <c r="ED60" s="189">
        <v>33</v>
      </c>
      <c r="EE60" s="80">
        <f>+EB60*'PRECIOS SEGUN ADJ. (FRONTERIZO)'!$B$24*'PRECIOS SEGUN ADJ. (FRONTERIZO)'!$C$24</f>
        <v>79200</v>
      </c>
      <c r="EF60" s="80" t="e" vm="1">
        <f>+[4]!NumLetras(EE60,"PESO","PESOS DOMINICANOS","$EE $m CON #d/100 CENTAVOS")</f>
        <v>#VALUE!</v>
      </c>
      <c r="EG60" s="37">
        <v>0</v>
      </c>
      <c r="EH60" s="37">
        <f t="shared" si="22"/>
        <v>0</v>
      </c>
      <c r="EI60" s="189">
        <v>15.789999999999997</v>
      </c>
      <c r="EJ60" s="80">
        <f>+EG60*'PRECIOS SEGUN ADJ. (FRONTERIZO)'!$B$25*'PRECIOS SEGUN ADJ. (FRONTERIZO)'!$C$25</f>
        <v>0</v>
      </c>
      <c r="EK60" s="80" t="e" vm="1">
        <f>+[4]!NumLetras(EJ60,"PESO","PESOS DOMINICANOS","$EE $m CON #d/100 CENTAVOS")</f>
        <v>#VALUE!</v>
      </c>
      <c r="EL60" s="37">
        <v>0</v>
      </c>
      <c r="EM60" s="37">
        <f t="shared" si="23"/>
        <v>0</v>
      </c>
      <c r="EN60" s="189">
        <v>31.5</v>
      </c>
      <c r="EO60" s="80">
        <f>+EL60*'PRECIOS SEGUN ADJ. (FRONTERIZO)'!$B$26*'PRECIOS SEGUN ADJ. (FRONTERIZO)'!$C$26</f>
        <v>0</v>
      </c>
      <c r="EP60" s="80" t="e" vm="1">
        <f>+[4]!NumLetras(EO60,"PESO","PESOS DOMINICANOS","$EE $m CON #d/100 CENTAVOS")</f>
        <v>#VALUE!</v>
      </c>
      <c r="EQ60" s="80">
        <f t="shared" si="41"/>
        <v>2156186.2000000002</v>
      </c>
      <c r="ER60" s="80" t="e" vm="1">
        <f>+[4]!NumLetras(EQ60,"PESO","PESOS DOMINICANOS","$EE $m CON #d/100 CENTAVOS")</f>
        <v>#VALUE!</v>
      </c>
      <c r="ES60" s="80">
        <f t="shared" si="42"/>
        <v>113717.04000000001</v>
      </c>
      <c r="ET60" s="80" t="e" vm="1">
        <f>+[4]!NumLetras(ES60,"PESO","PESOS DOMINICANOS","$EE $m CON #d/100 CENTAVOS")</f>
        <v>#VALUE!</v>
      </c>
      <c r="EU60" s="80">
        <f t="shared" si="37"/>
        <v>2042469.1600000001</v>
      </c>
      <c r="EV60" s="80" t="e" vm="1">
        <f>+[4]!NumLetras(EU60,"PESO","PESOS DOMINICANOS","$EE $m CON #d/100 CENTAVOS")</f>
        <v>#VALUE!</v>
      </c>
      <c r="EW60" s="80">
        <f t="shared" si="38"/>
        <v>431237.24</v>
      </c>
      <c r="EX60" s="80" t="e" vm="1">
        <f>+[4]!NumLetras(EW60,"PESO","PESOS DOMINICANOS","$EE $m CON #d/100 CENTAVOS")</f>
        <v>#VALUE!</v>
      </c>
      <c r="EY60" s="80">
        <f t="shared" si="39"/>
        <v>21561.86</v>
      </c>
      <c r="EZ60" s="80" t="e" vm="1">
        <f>+[4]!NumLetras(EY60,"PESO","PESOS DOMINICANOS","$EE $m CON #d/100 CENTAVOS")</f>
        <v>#VALUE!</v>
      </c>
      <c r="FA60" s="80"/>
      <c r="FB60" s="80">
        <f t="shared" si="40"/>
        <v>1724948.9600000002</v>
      </c>
      <c r="FC60" s="80" t="e" vm="1">
        <f>+[4]!NumLetras(FB60,"PESO","PESOS DOMINICANOS","$EE $m CON #d/100 CENTAVOS")</f>
        <v>#VALUE!</v>
      </c>
      <c r="FD60" s="37" t="str">
        <f>+VLOOKUP(D60,'FRONTERIZO XENIA'!F:G,2,0)</f>
        <v>F-01</v>
      </c>
    </row>
    <row r="61" spans="1:160">
      <c r="A61" s="37">
        <v>60</v>
      </c>
      <c r="B61" s="37">
        <v>60</v>
      </c>
      <c r="C61" s="26" t="s">
        <v>2384</v>
      </c>
      <c r="D61" s="37">
        <v>131180841</v>
      </c>
      <c r="E61" s="37">
        <f>+VLOOKUP(D61,'INFORMACION DE PROVEEDORES'!C:I,2,0)</f>
        <v>131180841</v>
      </c>
      <c r="F61" s="26" t="str">
        <f>+VLOOKUP(D61,'INFORMACION DE PROVEEDORES'!C:J,4,0)</f>
        <v xml:space="preserve">SURELIS ARIANNE NOVAS PIÑA </v>
      </c>
      <c r="G61" s="37" t="str">
        <f>+VLOOKUP(D61,'INFORMACION DE PROVEEDORES'!C:K,5,0)</f>
        <v>077-0004809-8</v>
      </c>
      <c r="H61" s="26" t="str">
        <f>+VLOOKUP(D61,'INFORMACION DE PROVEEDORES'!C:L,7,0)</f>
        <v xml:space="preserve">CALLE PRIMERA, NO. 14, KM 7 1/2, SOLIMAR, SANTO DOMINGO </v>
      </c>
      <c r="I61" s="37" t="str">
        <f>+VLOOKUP(D61,'INFORMACION DE PROVEEDORES'!C:M,3,0)</f>
        <v xml:space="preserve"> JURÍDICA</v>
      </c>
      <c r="J61" s="37">
        <v>2</v>
      </c>
      <c r="K61" s="37">
        <v>184</v>
      </c>
      <c r="L61" s="37">
        <v>33</v>
      </c>
      <c r="M61" s="37">
        <f t="shared" si="26"/>
        <v>660</v>
      </c>
      <c r="N61" s="189">
        <v>69.81</v>
      </c>
      <c r="O61" s="80">
        <f>+L61*'PRECIOS SEGUN ADJ. (FRONTERIZO)'!$B$2*'PRECIOS SEGUN ADJ. (FRONTERIZO)'!$C$2</f>
        <v>46074.6</v>
      </c>
      <c r="P61" s="80" t="e" vm="1">
        <f>+[4]!NumLetras(O61,"PESO","PESOS DOMINICANOS","$EE $m CON #d/100 CENTAVOS")</f>
        <v>#VALUE!</v>
      </c>
      <c r="Q61" s="80">
        <f t="shared" si="27"/>
        <v>7371.94</v>
      </c>
      <c r="R61" s="37">
        <v>9</v>
      </c>
      <c r="S61" s="37">
        <f t="shared" si="0"/>
        <v>180</v>
      </c>
      <c r="T61" s="189">
        <v>31.5</v>
      </c>
      <c r="U61" s="80">
        <f>+R61*'PRECIOS SEGUN ADJ. (FRONTERIZO)'!$B$3*'PRECIOS SEGUN ADJ. (FRONTERIZO)'!$C$3</f>
        <v>5670</v>
      </c>
      <c r="V61" s="80" t="e" vm="1">
        <f>+[4]!NumLetras(U61,"PESO","PESOS DOMINICANOS","$EE $m CON #d/100 CENTAVOS")</f>
        <v>#VALUE!</v>
      </c>
      <c r="W61" s="37">
        <v>0</v>
      </c>
      <c r="X61" s="37">
        <f t="shared" si="1"/>
        <v>0</v>
      </c>
      <c r="Y61" s="189">
        <v>25.2</v>
      </c>
      <c r="Z61" s="80">
        <f>+W61*'PRECIOS SEGUN ADJ. (FRONTERIZO)'!$B$4*'PRECIOS SEGUN ADJ. (FRONTERIZO)'!$C$4</f>
        <v>0</v>
      </c>
      <c r="AA61" s="80" t="e" vm="1">
        <f>+[4]!NumLetras(Z61,"PESO","PESOS DOMINICANOS","$EE $m CON #d/100 CENTAVOS")</f>
        <v>#VALUE!</v>
      </c>
      <c r="AB61" s="37">
        <v>56</v>
      </c>
      <c r="AC61" s="37">
        <f t="shared" si="2"/>
        <v>1120</v>
      </c>
      <c r="AD61" s="189">
        <v>87.91</v>
      </c>
      <c r="AE61" s="80">
        <f>+AB61*'PRECIOS SEGUN ADJ. (FRONTERIZO)'!$B$5*'PRECIOS SEGUN ADJ. (FRONTERIZO)'!$C$5</f>
        <v>98459.199999999997</v>
      </c>
      <c r="AF61" s="80" t="e" vm="1">
        <f>+[4]!NumLetras(AE61,"PESO","PESOS DOMINICANOS","$EE $m CON #d/100 CENTAVOS")</f>
        <v>#VALUE!</v>
      </c>
      <c r="AG61" s="80">
        <f t="shared" si="28"/>
        <v>17722.66</v>
      </c>
      <c r="AH61" s="37">
        <v>68</v>
      </c>
      <c r="AI61" s="37">
        <f t="shared" si="3"/>
        <v>1360</v>
      </c>
      <c r="AJ61" s="189">
        <v>53.95000000000001</v>
      </c>
      <c r="AK61" s="80">
        <f>+AH61*'PRECIOS SEGUN ADJ. (FRONTERIZO)'!$B$6*'PRECIOS SEGUN ADJ. (FRONTERIZO)'!$C$6</f>
        <v>73372</v>
      </c>
      <c r="AL61" s="80" t="e" vm="1">
        <f>+[4]!NumLetras(AK61,"PESO","PESOS DOMINICANOS","$EE $m CON #d/100 CENTAVOS")</f>
        <v>#VALUE!</v>
      </c>
      <c r="AM61" s="37">
        <v>9</v>
      </c>
      <c r="AN61" s="37">
        <f t="shared" si="4"/>
        <v>180</v>
      </c>
      <c r="AO61" s="189">
        <v>25.04</v>
      </c>
      <c r="AP61" s="80">
        <f>+AM61*'PRECIOS SEGUN ADJ. (FRONTERIZO)'!$B$7*'PRECIOS SEGUN ADJ. (FRONTERIZO)'!$C$7</f>
        <v>4507.2</v>
      </c>
      <c r="AQ61" s="80" t="e" vm="1">
        <f>+[4]!NumLetras(AP61,"PESO","PESOS DOMINICANOS","$EE $m CON #d/100 CENTAVOS")</f>
        <v>#VALUE!</v>
      </c>
      <c r="AR61" s="80">
        <f t="shared" si="29"/>
        <v>721.15</v>
      </c>
      <c r="AS61" s="37">
        <v>21</v>
      </c>
      <c r="AT61" s="37">
        <f t="shared" si="5"/>
        <v>420</v>
      </c>
      <c r="AU61" s="189">
        <v>290.85000000000002</v>
      </c>
      <c r="AV61" s="80">
        <f>+AS61*'PRECIOS SEGUN ADJ. (FRONTERIZO)'!$B$8*'PRECIOS SEGUN ADJ. (FRONTERIZO)'!$C$8</f>
        <v>122157</v>
      </c>
      <c r="AW61" s="80" t="e" vm="1">
        <f>+[4]!NumLetras(AV61,"PESO","PESOS DOMINICANOS","$EE $m CON #d/100 CENTAVOS")</f>
        <v>#VALUE!</v>
      </c>
      <c r="AX61" s="80">
        <f t="shared" si="30"/>
        <v>21988.26</v>
      </c>
      <c r="AY61" s="37">
        <v>0</v>
      </c>
      <c r="AZ61" s="37">
        <f t="shared" si="6"/>
        <v>0</v>
      </c>
      <c r="BA61" s="189">
        <v>18.899999999999999</v>
      </c>
      <c r="BB61" s="80">
        <f>+AY61*'PRECIOS SEGUN ADJ. (FRONTERIZO)'!$B$9*'PRECIOS SEGUN ADJ. (FRONTERIZO)'!$C$9</f>
        <v>0</v>
      </c>
      <c r="BC61" s="80" t="e" vm="1">
        <f>+[4]!NumLetras(BB61,"PESO","PESOS DOMINICANOS","$EE $m CON #d/100 CENTAVOS")</f>
        <v>#VALUE!</v>
      </c>
      <c r="BD61" s="37">
        <v>5</v>
      </c>
      <c r="BE61" s="37">
        <f t="shared" si="7"/>
        <v>100</v>
      </c>
      <c r="BF61" s="189">
        <v>140.38</v>
      </c>
      <c r="BG61" s="80">
        <f>+BD61*'PRECIOS SEGUN ADJ. (FRONTERIZO)'!$B$10*'PRECIOS SEGUN ADJ. (FRONTERIZO)'!$C$10</f>
        <v>14038</v>
      </c>
      <c r="BH61" s="80" t="e" vm="1">
        <f>+[4]!NumLetras(BG61,"PESO","PESOS DOMINICANOS","$EE $m CON #d/100 CENTAVOS")</f>
        <v>#VALUE!</v>
      </c>
      <c r="BI61" s="80">
        <f t="shared" si="31"/>
        <v>2526.84</v>
      </c>
      <c r="BJ61" s="37">
        <v>0</v>
      </c>
      <c r="BK61" s="37">
        <f t="shared" si="8"/>
        <v>0</v>
      </c>
      <c r="BL61" s="189">
        <v>31.459999999999997</v>
      </c>
      <c r="BM61" s="80">
        <f>+BJ61*'PRECIOS SEGUN ADJ. (FRONTERIZO)'!$B$11*'PRECIOS SEGUN ADJ. (FRONTERIZO)'!$C$11</f>
        <v>0</v>
      </c>
      <c r="BN61" s="80" t="e" vm="1">
        <f>+[4]!NumLetras(BM61,"PESO","PESOS DOMINICANOS","$EE $m CON #d/100 CENTAVOS")</f>
        <v>#VALUE!</v>
      </c>
      <c r="BO61" s="37">
        <v>17</v>
      </c>
      <c r="BP61" s="37">
        <f t="shared" si="9"/>
        <v>340</v>
      </c>
      <c r="BQ61" s="189">
        <v>65</v>
      </c>
      <c r="BR61" s="80">
        <f>+BO61*'PRECIOS SEGUN ADJ. (FRONTERIZO)'!$B$12*'PRECIOS SEGUN ADJ. (FRONTERIZO)'!$C$12</f>
        <v>22100</v>
      </c>
      <c r="BS61" s="80" t="e" vm="1">
        <f>+[4]!NumLetras(BR61,"PESO","PESOS DOMINICANOS","$EE $m CON #d/100 CENTAVOS")</f>
        <v>#VALUE!</v>
      </c>
      <c r="BT61" s="37">
        <v>0</v>
      </c>
      <c r="BU61" s="37">
        <f t="shared" si="10"/>
        <v>0</v>
      </c>
      <c r="BV61" s="189">
        <v>5.5</v>
      </c>
      <c r="BW61" s="80">
        <f>+BT61*'PRECIOS SEGUN ADJ. (FRONTERIZO)'!$B$13*'PRECIOS SEGUN ADJ. (FRONTERIZO)'!$C$13</f>
        <v>0</v>
      </c>
      <c r="BX61" s="80" t="e" vm="1">
        <f>+[4]!NumLetras(BW61,"PESO","PESOS DOMINICANOS","$EE $m CON #d/100 CENTAVOS")</f>
        <v>#VALUE!</v>
      </c>
      <c r="BY61" s="37">
        <v>368</v>
      </c>
      <c r="BZ61" s="37">
        <f t="shared" si="11"/>
        <v>7360</v>
      </c>
      <c r="CA61" s="189">
        <v>7.15</v>
      </c>
      <c r="CB61" s="80">
        <f>+BY61*'PRECIOS SEGUN ADJ. (FRONTERIZO)'!$B$14*'PRECIOS SEGUN ADJ. (FRONTERIZO)'!$C$14</f>
        <v>52624.000000000007</v>
      </c>
      <c r="CC61" s="80" t="e" vm="1">
        <f>+[4]!NumLetras(CB61,"PESO","PESOS DOMINICANOS","$EE $m CON #d/100 CENTAVOS")</f>
        <v>#VALUE!</v>
      </c>
      <c r="CD61" s="37">
        <v>736</v>
      </c>
      <c r="CE61" s="37">
        <f t="shared" si="12"/>
        <v>14720</v>
      </c>
      <c r="CF61" s="189">
        <v>6.8400000000000007</v>
      </c>
      <c r="CG61" s="80">
        <f>+CD61*'PRECIOS SEGUN ADJ. (FRONTERIZO)'!$B$15*'PRECIOS SEGUN ADJ. (FRONTERIZO)'!$C$15</f>
        <v>100684.79999999999</v>
      </c>
      <c r="CH61" s="80" t="e" vm="1">
        <f>+[4]!NumLetras(CG61,"PESO","PESOS DOMINICANOS","$EE $m CON #d/100 CENTAVOS")</f>
        <v>#VALUE!</v>
      </c>
      <c r="CI61" s="37">
        <v>0</v>
      </c>
      <c r="CJ61" s="37">
        <f t="shared" si="13"/>
        <v>0</v>
      </c>
      <c r="CK61" s="189">
        <v>60</v>
      </c>
      <c r="CL61" s="80">
        <f>+CI61*'PRECIOS SEGUN ADJ. (FRONTERIZO)'!$B$16*'PRECIOS SEGUN ADJ. (FRONTERIZO)'!$C$16</f>
        <v>0</v>
      </c>
      <c r="CM61" s="80" t="e" vm="1">
        <f>+[4]!NumLetras(CL61,"PESO","PESOS DOMINICANOS","$EE $m CON #d/100 CENTAVOS")</f>
        <v>#VALUE!</v>
      </c>
      <c r="CN61" s="80">
        <f t="shared" si="32"/>
        <v>0</v>
      </c>
      <c r="CO61" s="37">
        <v>0</v>
      </c>
      <c r="CP61" s="37">
        <f t="shared" si="14"/>
        <v>0</v>
      </c>
      <c r="CQ61" s="189">
        <v>55.649999999999991</v>
      </c>
      <c r="CR61" s="80">
        <f>+CO61*'PRECIOS SEGUN ADJ. (FRONTERIZO)'!$B$17*'PRECIOS SEGUN ADJ. (FRONTERIZO)'!$C$17</f>
        <v>0</v>
      </c>
      <c r="CS61" s="80" t="e" vm="1">
        <f>+[4]!NumLetras(CR61,"PESO","PESOS DOMINICANOS","$EE $m CON #d/100 CENTAVOS")</f>
        <v>#VALUE!</v>
      </c>
      <c r="CT61" s="80">
        <f t="shared" si="33"/>
        <v>0</v>
      </c>
      <c r="CU61" s="37">
        <v>368</v>
      </c>
      <c r="CV61" s="37">
        <f t="shared" si="15"/>
        <v>7360</v>
      </c>
      <c r="CW61" s="189">
        <v>6.6</v>
      </c>
      <c r="CX61" s="80">
        <f>+CU61*'PRECIOS SEGUN ADJ. (FRONTERIZO)'!$B$18*'PRECIOS SEGUN ADJ. (FRONTERIZO)'!$C$18</f>
        <v>48575.999999999993</v>
      </c>
      <c r="CY61" s="80" t="e" vm="1">
        <f>+[4]!NumLetras(CX61,"PESO","PESOS DOMINICANOS","$EE $m CON #d/100 CENTAVOS")</f>
        <v>#VALUE!</v>
      </c>
      <c r="CZ61" s="37">
        <v>0</v>
      </c>
      <c r="DA61" s="37">
        <f t="shared" si="16"/>
        <v>0</v>
      </c>
      <c r="DB61" s="189">
        <v>65.75</v>
      </c>
      <c r="DC61" s="80">
        <f>+CZ61*'PRECIOS SEGUN ADJ. (FRONTERIZO)'!$B$19*'PRECIOS SEGUN ADJ. (FRONTERIZO)'!$C$19</f>
        <v>0</v>
      </c>
      <c r="DD61" s="80" t="e" vm="1">
        <f>+[4]!NumLetras(DC61,"PESO","PESOS DOMINICANOS","$EE $m CON #d/100 CENTAVOS")</f>
        <v>#VALUE!</v>
      </c>
      <c r="DE61" s="80">
        <f t="shared" si="34"/>
        <v>0</v>
      </c>
      <c r="DF61" s="37">
        <v>9</v>
      </c>
      <c r="DG61" s="37">
        <f t="shared" si="17"/>
        <v>180</v>
      </c>
      <c r="DH61" s="189">
        <v>82.59999999999998</v>
      </c>
      <c r="DI61" s="80">
        <f>+DF61*'PRECIOS SEGUN ADJ. (FRONTERIZO)'!$B$20*'PRECIOS SEGUN ADJ. (FRONTERIZO)'!$C$20</f>
        <v>14868</v>
      </c>
      <c r="DJ61" s="80" t="e" vm="1">
        <f>+[4]!NumLetras(DI61,"PESO","PESOS DOMINICANOS","$EE $m CON #d/100 CENTAVOS")</f>
        <v>#VALUE!</v>
      </c>
      <c r="DK61" s="80">
        <f t="shared" si="35"/>
        <v>2676.24</v>
      </c>
      <c r="DL61" s="37">
        <v>736</v>
      </c>
      <c r="DM61" s="37">
        <f t="shared" si="18"/>
        <v>14720</v>
      </c>
      <c r="DN61" s="189">
        <v>22</v>
      </c>
      <c r="DO61" s="80">
        <f>+DL61*'PRECIOS SEGUN ADJ. (FRONTERIZO)'!$B$21*'PRECIOS SEGUN ADJ. (FRONTERIZO)'!$C$21</f>
        <v>323840</v>
      </c>
      <c r="DP61" s="80" t="e" vm="1">
        <f>+[4]!NumLetras(DO61,"PESO","PESOS DOMINICANOS","$EE $m CON #d/100 CENTAVOS")</f>
        <v>#VALUE!</v>
      </c>
      <c r="DQ61" s="37">
        <v>41</v>
      </c>
      <c r="DR61" s="37">
        <f t="shared" si="19"/>
        <v>820</v>
      </c>
      <c r="DS61" s="189">
        <v>80.849999999999994</v>
      </c>
      <c r="DT61" s="80">
        <f>+DQ61*'PRECIOS SEGUN ADJ. (FRONTERIZO)'!$B$22*'PRECIOS SEGUN ADJ. (FRONTERIZO)'!$C$22</f>
        <v>66297</v>
      </c>
      <c r="DU61" s="80" t="e" vm="1">
        <f>+[4]!NumLetras(DT61,"PESO","PESOS DOMINICANOS","$EE $m CON #d/100 CENTAVOS")</f>
        <v>#VALUE!</v>
      </c>
      <c r="DV61" s="37">
        <v>19</v>
      </c>
      <c r="DW61" s="37">
        <f t="shared" si="20"/>
        <v>380</v>
      </c>
      <c r="DX61" s="189">
        <v>21.83</v>
      </c>
      <c r="DY61" s="80">
        <f>+DV61*'PRECIOS SEGUN ADJ. (FRONTERIZO)'!$B$23*'PRECIOS SEGUN ADJ. (FRONTERIZO)'!$C$23</f>
        <v>8295.4</v>
      </c>
      <c r="DZ61" s="80" t="e" vm="1">
        <f>+[4]!NumLetras(DY61,"PESO","PESOS DOMINICANOS","$EE $m CON #d/100 CENTAVOS")</f>
        <v>#VALUE!</v>
      </c>
      <c r="EA61" s="80">
        <f t="shared" si="36"/>
        <v>1493.17</v>
      </c>
      <c r="EB61" s="37">
        <v>58</v>
      </c>
      <c r="EC61" s="37">
        <f t="shared" si="21"/>
        <v>1160</v>
      </c>
      <c r="ED61" s="189">
        <v>33</v>
      </c>
      <c r="EE61" s="80">
        <f>+EB61*'PRECIOS SEGUN ADJ. (FRONTERIZO)'!$B$24*'PRECIOS SEGUN ADJ. (FRONTERIZO)'!$C$24</f>
        <v>38280</v>
      </c>
      <c r="EF61" s="80" t="e" vm="1">
        <f>+[4]!NumLetras(EE61,"PESO","PESOS DOMINICANOS","$EE $m CON #d/100 CENTAVOS")</f>
        <v>#VALUE!</v>
      </c>
      <c r="EG61" s="37">
        <v>0</v>
      </c>
      <c r="EH61" s="37">
        <f t="shared" si="22"/>
        <v>0</v>
      </c>
      <c r="EI61" s="189">
        <v>15.789999999999997</v>
      </c>
      <c r="EJ61" s="80">
        <f>+EG61*'PRECIOS SEGUN ADJ. (FRONTERIZO)'!$B$25*'PRECIOS SEGUN ADJ. (FRONTERIZO)'!$C$25</f>
        <v>0</v>
      </c>
      <c r="EK61" s="80" t="e" vm="1">
        <f>+[4]!NumLetras(EJ61,"PESO","PESOS DOMINICANOS","$EE $m CON #d/100 CENTAVOS")</f>
        <v>#VALUE!</v>
      </c>
      <c r="EL61" s="37">
        <v>0</v>
      </c>
      <c r="EM61" s="37">
        <f t="shared" si="23"/>
        <v>0</v>
      </c>
      <c r="EN61" s="189">
        <v>31.5</v>
      </c>
      <c r="EO61" s="80">
        <f>+EL61*'PRECIOS SEGUN ADJ. (FRONTERIZO)'!$B$26*'PRECIOS SEGUN ADJ. (FRONTERIZO)'!$C$26</f>
        <v>0</v>
      </c>
      <c r="EP61" s="80" t="e" vm="1">
        <f>+[4]!NumLetras(EO61,"PESO","PESOS DOMINICANOS","$EE $m CON #d/100 CENTAVOS")</f>
        <v>#VALUE!</v>
      </c>
      <c r="EQ61" s="80">
        <f t="shared" si="41"/>
        <v>1039843.2000000001</v>
      </c>
      <c r="ER61" s="80" t="e" vm="1">
        <f>+[4]!NumLetras(EQ61,"PESO","PESOS DOMINICANOS","$EE $m CON #d/100 CENTAVOS")</f>
        <v>#VALUE!</v>
      </c>
      <c r="ES61" s="80">
        <f t="shared" si="42"/>
        <v>54500.259999999987</v>
      </c>
      <c r="ET61" s="80" t="e" vm="1">
        <f>+[4]!NumLetras(ES61,"PESO","PESOS DOMINICANOS","$EE $m CON #d/100 CENTAVOS")</f>
        <v>#VALUE!</v>
      </c>
      <c r="EU61" s="80">
        <f t="shared" si="37"/>
        <v>985342.94000000006</v>
      </c>
      <c r="EV61" s="80" t="e" vm="1">
        <f>+[4]!NumLetras(EU61,"PESO","PESOS DOMINICANOS","$EE $m CON #d/100 CENTAVOS")</f>
        <v>#VALUE!</v>
      </c>
      <c r="EW61" s="80">
        <f t="shared" si="38"/>
        <v>207968.64000000001</v>
      </c>
      <c r="EX61" s="80" t="e" vm="1">
        <f>+[4]!NumLetras(EW61,"PESO","PESOS DOMINICANOS","$EE $m CON #d/100 CENTAVOS")</f>
        <v>#VALUE!</v>
      </c>
      <c r="EY61" s="80">
        <f t="shared" si="39"/>
        <v>10398.43</v>
      </c>
      <c r="EZ61" s="80" t="e" vm="1">
        <f>+[4]!NumLetras(EY61,"PESO","PESOS DOMINICANOS","$EE $m CON #d/100 CENTAVOS")</f>
        <v>#VALUE!</v>
      </c>
      <c r="FA61" s="80"/>
      <c r="FB61" s="80">
        <f t="shared" si="40"/>
        <v>831874.56000000006</v>
      </c>
      <c r="FC61" s="80" t="e" vm="1">
        <f>+[4]!NumLetras(FB61,"PESO","PESOS DOMINICANOS","$EE $m CON #d/100 CENTAVOS")</f>
        <v>#VALUE!</v>
      </c>
      <c r="FD61" s="37" t="str">
        <f>+VLOOKUP(D61,'FRONTERIZO XENIA'!F:G,2,0)</f>
        <v>F-30</v>
      </c>
    </row>
    <row r="62" spans="1:160">
      <c r="A62" s="37">
        <v>61</v>
      </c>
      <c r="B62" s="37">
        <v>61</v>
      </c>
      <c r="C62" s="26" t="s">
        <v>2396</v>
      </c>
      <c r="D62" s="37">
        <v>132296966</v>
      </c>
      <c r="E62" s="37">
        <f>+VLOOKUP(D62,'INFORMACION DE PROVEEDORES'!C:I,2,0)</f>
        <v>132296966</v>
      </c>
      <c r="F62" s="26" t="str">
        <f>+VLOOKUP(D62,'INFORMACION DE PROVEEDORES'!C:J,4,0)</f>
        <v>CLAYDERMAN JOBSIAS PEÑA CUEVAS</v>
      </c>
      <c r="G62" s="37" t="str">
        <f>+VLOOKUP(D62,'INFORMACION DE PROVEEDORES'!C:K,5,0)</f>
        <v>402-3328069-8</v>
      </c>
      <c r="H62" s="26" t="str">
        <f>+VLOOKUP(D62,'INFORMACION DE PROVEEDORES'!C:L,7,0)</f>
        <v xml:space="preserve">CALLE SALOME UREÑA NO. 27, UVILLA, TAMAYO, BAHORUCO </v>
      </c>
      <c r="I62" s="37" t="str">
        <f>+VLOOKUP(D62,'INFORMACION DE PROVEEDORES'!C:M,3,0)</f>
        <v xml:space="preserve"> JURÍDICA</v>
      </c>
      <c r="J62" s="37">
        <v>4</v>
      </c>
      <c r="K62" s="37">
        <v>265</v>
      </c>
      <c r="L62" s="37">
        <v>52</v>
      </c>
      <c r="M62" s="37">
        <f t="shared" si="26"/>
        <v>1040</v>
      </c>
      <c r="N62" s="189">
        <v>69.81</v>
      </c>
      <c r="O62" s="80">
        <f>+L62*'PRECIOS SEGUN ADJ. (FRONTERIZO)'!$B$2*'PRECIOS SEGUN ADJ. (FRONTERIZO)'!$C$2</f>
        <v>72602.399999999994</v>
      </c>
      <c r="P62" s="80" t="e" vm="1">
        <f>+[4]!NumLetras(O62,"PESO","PESOS DOMINICANOS","$EE $m CON #d/100 CENTAVOS")</f>
        <v>#VALUE!</v>
      </c>
      <c r="Q62" s="80">
        <f t="shared" si="27"/>
        <v>11616.38</v>
      </c>
      <c r="R62" s="37">
        <v>15</v>
      </c>
      <c r="S62" s="37">
        <f t="shared" si="0"/>
        <v>300</v>
      </c>
      <c r="T62" s="189">
        <v>31.5</v>
      </c>
      <c r="U62" s="80">
        <f>+R62*'PRECIOS SEGUN ADJ. (FRONTERIZO)'!$B$3*'PRECIOS SEGUN ADJ. (FRONTERIZO)'!$C$3</f>
        <v>9450</v>
      </c>
      <c r="V62" s="80" t="e" vm="1">
        <f>+[4]!NumLetras(U62,"PESO","PESOS DOMINICANOS","$EE $m CON #d/100 CENTAVOS")</f>
        <v>#VALUE!</v>
      </c>
      <c r="W62" s="37">
        <v>18</v>
      </c>
      <c r="X62" s="37">
        <f t="shared" si="1"/>
        <v>360</v>
      </c>
      <c r="Y62" s="189">
        <v>25.2</v>
      </c>
      <c r="Z62" s="80">
        <f>+W62*'PRECIOS SEGUN ADJ. (FRONTERIZO)'!$B$4*'PRECIOS SEGUN ADJ. (FRONTERIZO)'!$C$4</f>
        <v>9072</v>
      </c>
      <c r="AA62" s="80" t="e" vm="1">
        <f>+[4]!NumLetras(Z62,"PESO","PESOS DOMINICANOS","$EE $m CON #d/100 CENTAVOS")</f>
        <v>#VALUE!</v>
      </c>
      <c r="AB62" s="37">
        <v>85</v>
      </c>
      <c r="AC62" s="37">
        <f t="shared" si="2"/>
        <v>1700</v>
      </c>
      <c r="AD62" s="189">
        <v>87.91</v>
      </c>
      <c r="AE62" s="80">
        <f>+AB62*'PRECIOS SEGUN ADJ. (FRONTERIZO)'!$B$5*'PRECIOS SEGUN ADJ. (FRONTERIZO)'!$C$5</f>
        <v>149447</v>
      </c>
      <c r="AF62" s="80" t="e" vm="1">
        <f>+[4]!NumLetras(AE62,"PESO","PESOS DOMINICANOS","$EE $m CON #d/100 CENTAVOS")</f>
        <v>#VALUE!</v>
      </c>
      <c r="AG62" s="80">
        <f t="shared" si="28"/>
        <v>26900.46</v>
      </c>
      <c r="AH62" s="37">
        <v>93</v>
      </c>
      <c r="AI62" s="37">
        <f t="shared" si="3"/>
        <v>1860</v>
      </c>
      <c r="AJ62" s="189">
        <v>53.95000000000001</v>
      </c>
      <c r="AK62" s="80">
        <f>+AH62*'PRECIOS SEGUN ADJ. (FRONTERIZO)'!$B$6*'PRECIOS SEGUN ADJ. (FRONTERIZO)'!$C$6</f>
        <v>100347</v>
      </c>
      <c r="AL62" s="80" t="e" vm="1">
        <f>+[4]!NumLetras(AK62,"PESO","PESOS DOMINICANOS","$EE $m CON #d/100 CENTAVOS")</f>
        <v>#VALUE!</v>
      </c>
      <c r="AM62" s="37">
        <v>13</v>
      </c>
      <c r="AN62" s="37">
        <f t="shared" si="4"/>
        <v>260</v>
      </c>
      <c r="AO62" s="189">
        <v>25.04</v>
      </c>
      <c r="AP62" s="80">
        <f>+AM62*'PRECIOS SEGUN ADJ. (FRONTERIZO)'!$B$7*'PRECIOS SEGUN ADJ. (FRONTERIZO)'!$C$7</f>
        <v>6510.4</v>
      </c>
      <c r="AQ62" s="80" t="e" vm="1">
        <f>+[4]!NumLetras(AP62,"PESO","PESOS DOMINICANOS","$EE $m CON #d/100 CENTAVOS")</f>
        <v>#VALUE!</v>
      </c>
      <c r="AR62" s="80">
        <f t="shared" si="29"/>
        <v>1041.6600000000001</v>
      </c>
      <c r="AS62" s="37">
        <v>33</v>
      </c>
      <c r="AT62" s="37">
        <f t="shared" si="5"/>
        <v>660</v>
      </c>
      <c r="AU62" s="189">
        <v>290.85000000000002</v>
      </c>
      <c r="AV62" s="80">
        <f>+AS62*'PRECIOS SEGUN ADJ. (FRONTERIZO)'!$B$8*'PRECIOS SEGUN ADJ. (FRONTERIZO)'!$C$8</f>
        <v>191961.00000000003</v>
      </c>
      <c r="AW62" s="80" t="e" vm="1">
        <f>+[4]!NumLetras(AV62,"PESO","PESOS DOMINICANOS","$EE $m CON #d/100 CENTAVOS")</f>
        <v>#VALUE!</v>
      </c>
      <c r="AX62" s="80">
        <f t="shared" si="30"/>
        <v>34552.980000000003</v>
      </c>
      <c r="AY62" s="37">
        <v>2</v>
      </c>
      <c r="AZ62" s="37">
        <f t="shared" si="6"/>
        <v>40</v>
      </c>
      <c r="BA62" s="189">
        <v>18.899999999999999</v>
      </c>
      <c r="BB62" s="80">
        <f>+AY62*'PRECIOS SEGUN ADJ. (FRONTERIZO)'!$B$9*'PRECIOS SEGUN ADJ. (FRONTERIZO)'!$C$9</f>
        <v>756</v>
      </c>
      <c r="BC62" s="80" t="e" vm="1">
        <f>+[4]!NumLetras(BB62,"PESO","PESOS DOMINICANOS","$EE $m CON #d/100 CENTAVOS")</f>
        <v>#VALUE!</v>
      </c>
      <c r="BD62" s="37">
        <v>7</v>
      </c>
      <c r="BE62" s="37">
        <f t="shared" si="7"/>
        <v>140</v>
      </c>
      <c r="BF62" s="189">
        <v>140.38</v>
      </c>
      <c r="BG62" s="80">
        <f>+BD62*'PRECIOS SEGUN ADJ. (FRONTERIZO)'!$B$10*'PRECIOS SEGUN ADJ. (FRONTERIZO)'!$C$10</f>
        <v>19653.2</v>
      </c>
      <c r="BH62" s="80" t="e" vm="1">
        <f>+[4]!NumLetras(BG62,"PESO","PESOS DOMINICANOS","$EE $m CON #d/100 CENTAVOS")</f>
        <v>#VALUE!</v>
      </c>
      <c r="BI62" s="80">
        <f t="shared" si="31"/>
        <v>3537.58</v>
      </c>
      <c r="BJ62" s="37">
        <v>6</v>
      </c>
      <c r="BK62" s="37">
        <f t="shared" si="8"/>
        <v>120</v>
      </c>
      <c r="BL62" s="189">
        <v>31.459999999999997</v>
      </c>
      <c r="BM62" s="80">
        <f>+BJ62*'PRECIOS SEGUN ADJ. (FRONTERIZO)'!$B$11*'PRECIOS SEGUN ADJ. (FRONTERIZO)'!$C$11</f>
        <v>3775.2</v>
      </c>
      <c r="BN62" s="80" t="e" vm="1">
        <f>+[4]!NumLetras(BM62,"PESO","PESOS DOMINICANOS","$EE $m CON #d/100 CENTAVOS")</f>
        <v>#VALUE!</v>
      </c>
      <c r="BO62" s="37">
        <v>25</v>
      </c>
      <c r="BP62" s="37">
        <f t="shared" si="9"/>
        <v>500</v>
      </c>
      <c r="BQ62" s="189">
        <v>65</v>
      </c>
      <c r="BR62" s="80">
        <f>+BO62*'PRECIOS SEGUN ADJ. (FRONTERIZO)'!$B$12*'PRECIOS SEGUN ADJ. (FRONTERIZO)'!$C$12</f>
        <v>32500</v>
      </c>
      <c r="BS62" s="80" t="e" vm="1">
        <f>+[4]!NumLetras(BR62,"PESO","PESOS DOMINICANOS","$EE $m CON #d/100 CENTAVOS")</f>
        <v>#VALUE!</v>
      </c>
      <c r="BT62" s="37">
        <v>170</v>
      </c>
      <c r="BU62" s="37">
        <f t="shared" si="10"/>
        <v>3400</v>
      </c>
      <c r="BV62" s="189">
        <v>5.5</v>
      </c>
      <c r="BW62" s="80">
        <f>+BT62*'PRECIOS SEGUN ADJ. (FRONTERIZO)'!$B$13*'PRECIOS SEGUN ADJ. (FRONTERIZO)'!$C$13</f>
        <v>18700</v>
      </c>
      <c r="BX62" s="80" t="e" vm="1">
        <f>+[4]!NumLetras(BW62,"PESO","PESOS DOMINICANOS","$EE $m CON #d/100 CENTAVOS")</f>
        <v>#VALUE!</v>
      </c>
      <c r="BY62" s="37">
        <v>496</v>
      </c>
      <c r="BZ62" s="37">
        <f t="shared" si="11"/>
        <v>9920</v>
      </c>
      <c r="CA62" s="189">
        <v>7.15</v>
      </c>
      <c r="CB62" s="80">
        <f>+BY62*'PRECIOS SEGUN ADJ. (FRONTERIZO)'!$B$14*'PRECIOS SEGUN ADJ. (FRONTERIZO)'!$C$14</f>
        <v>70928</v>
      </c>
      <c r="CC62" s="80" t="e" vm="1">
        <f>+[4]!NumLetras(CB62,"PESO","PESOS DOMINICANOS","$EE $m CON #d/100 CENTAVOS")</f>
        <v>#VALUE!</v>
      </c>
      <c r="CD62" s="37">
        <v>992</v>
      </c>
      <c r="CE62" s="37">
        <f t="shared" si="12"/>
        <v>19840</v>
      </c>
      <c r="CF62" s="189">
        <v>6.8400000000000007</v>
      </c>
      <c r="CG62" s="80">
        <f>+CD62*'PRECIOS SEGUN ADJ. (FRONTERIZO)'!$B$15*'PRECIOS SEGUN ADJ. (FRONTERIZO)'!$C$15</f>
        <v>135705.60000000001</v>
      </c>
      <c r="CH62" s="80" t="e" vm="1">
        <f>+[4]!NumLetras(CG62,"PESO","PESOS DOMINICANOS","$EE $m CON #d/100 CENTAVOS")</f>
        <v>#VALUE!</v>
      </c>
      <c r="CI62" s="37">
        <v>8</v>
      </c>
      <c r="CJ62" s="37">
        <f t="shared" si="13"/>
        <v>160</v>
      </c>
      <c r="CK62" s="189">
        <v>60</v>
      </c>
      <c r="CL62" s="80">
        <f>+CI62*'PRECIOS SEGUN ADJ. (FRONTERIZO)'!$B$16*'PRECIOS SEGUN ADJ. (FRONTERIZO)'!$C$16</f>
        <v>9600</v>
      </c>
      <c r="CM62" s="80" t="e" vm="1">
        <f>+[4]!NumLetras(CL62,"PESO","PESOS DOMINICANOS","$EE $m CON #d/100 CENTAVOS")</f>
        <v>#VALUE!</v>
      </c>
      <c r="CN62" s="80">
        <f t="shared" si="32"/>
        <v>1728</v>
      </c>
      <c r="CO62" s="37">
        <v>4</v>
      </c>
      <c r="CP62" s="37">
        <f t="shared" si="14"/>
        <v>80</v>
      </c>
      <c r="CQ62" s="189">
        <v>55.649999999999991</v>
      </c>
      <c r="CR62" s="80">
        <f>+CO62*'PRECIOS SEGUN ADJ. (FRONTERIZO)'!$B$17*'PRECIOS SEGUN ADJ. (FRONTERIZO)'!$C$17</f>
        <v>4452</v>
      </c>
      <c r="CS62" s="80" t="e" vm="1">
        <f>+[4]!NumLetras(CR62,"PESO","PESOS DOMINICANOS","$EE $m CON #d/100 CENTAVOS")</f>
        <v>#VALUE!</v>
      </c>
      <c r="CT62" s="80">
        <f t="shared" si="33"/>
        <v>801.36</v>
      </c>
      <c r="CU62" s="37">
        <v>564</v>
      </c>
      <c r="CV62" s="37">
        <f t="shared" si="15"/>
        <v>11280</v>
      </c>
      <c r="CW62" s="189">
        <v>6.6</v>
      </c>
      <c r="CX62" s="80">
        <f>+CU62*'PRECIOS SEGUN ADJ. (FRONTERIZO)'!$B$18*'PRECIOS SEGUN ADJ. (FRONTERIZO)'!$C$18</f>
        <v>74448</v>
      </c>
      <c r="CY62" s="80" t="e" vm="1">
        <f>+[4]!NumLetras(CX62,"PESO","PESOS DOMINICANOS","$EE $m CON #d/100 CENTAVOS")</f>
        <v>#VALUE!</v>
      </c>
      <c r="CZ62" s="37">
        <v>4</v>
      </c>
      <c r="DA62" s="37">
        <f t="shared" si="16"/>
        <v>80</v>
      </c>
      <c r="DB62" s="189">
        <v>65.75</v>
      </c>
      <c r="DC62" s="80">
        <f>+CZ62*'PRECIOS SEGUN ADJ. (FRONTERIZO)'!$B$19*'PRECIOS SEGUN ADJ. (FRONTERIZO)'!$C$19</f>
        <v>5260</v>
      </c>
      <c r="DD62" s="80" t="e" vm="1">
        <f>+[4]!NumLetras(DC62,"PESO","PESOS DOMINICANOS","$EE $m CON #d/100 CENTAVOS")</f>
        <v>#VALUE!</v>
      </c>
      <c r="DE62" s="80">
        <f t="shared" si="34"/>
        <v>946.8</v>
      </c>
      <c r="DF62" s="37">
        <v>13</v>
      </c>
      <c r="DG62" s="37">
        <f t="shared" si="17"/>
        <v>260</v>
      </c>
      <c r="DH62" s="189">
        <v>82.59999999999998</v>
      </c>
      <c r="DI62" s="80">
        <f>+DF62*'PRECIOS SEGUN ADJ. (FRONTERIZO)'!$B$20*'PRECIOS SEGUN ADJ. (FRONTERIZO)'!$C$20</f>
        <v>21476</v>
      </c>
      <c r="DJ62" s="80" t="e" vm="1">
        <f>+[4]!NumLetras(DI62,"PESO","PESOS DOMINICANOS","$EE $m CON #d/100 CENTAVOS")</f>
        <v>#VALUE!</v>
      </c>
      <c r="DK62" s="80">
        <f t="shared" si="35"/>
        <v>3865.68</v>
      </c>
      <c r="DL62" s="37">
        <v>992</v>
      </c>
      <c r="DM62" s="37">
        <f t="shared" si="18"/>
        <v>19840</v>
      </c>
      <c r="DN62" s="189">
        <v>22</v>
      </c>
      <c r="DO62" s="80">
        <f>+DL62*'PRECIOS SEGUN ADJ. (FRONTERIZO)'!$B$21*'PRECIOS SEGUN ADJ. (FRONTERIZO)'!$C$21</f>
        <v>436480</v>
      </c>
      <c r="DP62" s="80" t="e" vm="1">
        <f>+[4]!NumLetras(DO62,"PESO","PESOS DOMINICANOS","$EE $m CON #d/100 CENTAVOS")</f>
        <v>#VALUE!</v>
      </c>
      <c r="DQ62" s="37">
        <v>61</v>
      </c>
      <c r="DR62" s="37">
        <f t="shared" si="19"/>
        <v>1220</v>
      </c>
      <c r="DS62" s="189">
        <v>80.849999999999994</v>
      </c>
      <c r="DT62" s="80">
        <f>+DQ62*'PRECIOS SEGUN ADJ. (FRONTERIZO)'!$B$22*'PRECIOS SEGUN ADJ. (FRONTERIZO)'!$C$22</f>
        <v>98636.999999999985</v>
      </c>
      <c r="DU62" s="80" t="e" vm="1">
        <f>+[4]!NumLetras(DT62,"PESO","PESOS DOMINICANOS","$EE $m CON #d/100 CENTAVOS")</f>
        <v>#VALUE!</v>
      </c>
      <c r="DV62" s="37">
        <v>28</v>
      </c>
      <c r="DW62" s="37">
        <f t="shared" si="20"/>
        <v>560</v>
      </c>
      <c r="DX62" s="189">
        <v>21.83</v>
      </c>
      <c r="DY62" s="80">
        <f>+DV62*'PRECIOS SEGUN ADJ. (FRONTERIZO)'!$B$23*'PRECIOS SEGUN ADJ. (FRONTERIZO)'!$C$23</f>
        <v>12224.8</v>
      </c>
      <c r="DZ62" s="80" t="e" vm="1">
        <f>+[4]!NumLetras(DY62,"PESO","PESOS DOMINICANOS","$EE $m CON #d/100 CENTAVOS")</f>
        <v>#VALUE!</v>
      </c>
      <c r="EA62" s="80">
        <f t="shared" si="36"/>
        <v>2200.46</v>
      </c>
      <c r="EB62" s="37">
        <v>80</v>
      </c>
      <c r="EC62" s="37">
        <f t="shared" si="21"/>
        <v>1600</v>
      </c>
      <c r="ED62" s="189">
        <v>33</v>
      </c>
      <c r="EE62" s="80">
        <f>+EB62*'PRECIOS SEGUN ADJ. (FRONTERIZO)'!$B$24*'PRECIOS SEGUN ADJ. (FRONTERIZO)'!$C$24</f>
        <v>52800</v>
      </c>
      <c r="EF62" s="80" t="e" vm="1">
        <f>+[4]!NumLetras(EE62,"PESO","PESOS DOMINICANOS","$EE $m CON #d/100 CENTAVOS")</f>
        <v>#VALUE!</v>
      </c>
      <c r="EG62" s="37">
        <v>2</v>
      </c>
      <c r="EH62" s="37">
        <f t="shared" si="22"/>
        <v>40</v>
      </c>
      <c r="EI62" s="189">
        <v>15.789999999999997</v>
      </c>
      <c r="EJ62" s="80">
        <f>+EG62*'PRECIOS SEGUN ADJ. (FRONTERIZO)'!$B$25*'PRECIOS SEGUN ADJ. (FRONTERIZO)'!$C$25</f>
        <v>631.59999999999991</v>
      </c>
      <c r="EK62" s="80" t="e" vm="1">
        <f>+[4]!NumLetras(EJ62,"PESO","PESOS DOMINICANOS","$EE $m CON #d/100 CENTAVOS")</f>
        <v>#VALUE!</v>
      </c>
      <c r="EL62" s="37">
        <v>2</v>
      </c>
      <c r="EM62" s="37">
        <f t="shared" si="23"/>
        <v>40</v>
      </c>
      <c r="EN62" s="189">
        <v>31.5</v>
      </c>
      <c r="EO62" s="80">
        <f>+EL62*'PRECIOS SEGUN ADJ. (FRONTERIZO)'!$B$26*'PRECIOS SEGUN ADJ. (FRONTERIZO)'!$C$26</f>
        <v>1260</v>
      </c>
      <c r="EP62" s="80" t="e" vm="1">
        <f>+[4]!NumLetras(EO62,"PESO","PESOS DOMINICANOS","$EE $m CON #d/100 CENTAVOS")</f>
        <v>#VALUE!</v>
      </c>
      <c r="EQ62" s="80">
        <f t="shared" si="41"/>
        <v>1538677.2</v>
      </c>
      <c r="ER62" s="80" t="e" vm="1">
        <f>+[4]!NumLetras(EQ62,"PESO","PESOS DOMINICANOS","$EE $m CON #d/100 CENTAVOS")</f>
        <v>#VALUE!</v>
      </c>
      <c r="ES62" s="80">
        <f t="shared" si="42"/>
        <v>87191.360000000015</v>
      </c>
      <c r="ET62" s="80" t="e" vm="1">
        <f>+[4]!NumLetras(ES62,"PESO","PESOS DOMINICANOS","$EE $m CON #d/100 CENTAVOS")</f>
        <v>#VALUE!</v>
      </c>
      <c r="EU62" s="80">
        <f t="shared" si="37"/>
        <v>1451485.8399999999</v>
      </c>
      <c r="EV62" s="80" t="e" vm="1">
        <f>+[4]!NumLetras(EU62,"PESO","PESOS DOMINICANOS","$EE $m CON #d/100 CENTAVOS")</f>
        <v>#VALUE!</v>
      </c>
      <c r="EW62" s="80">
        <f t="shared" si="38"/>
        <v>307735.44</v>
      </c>
      <c r="EX62" s="80" t="e" vm="1">
        <f>+[4]!NumLetras(EW62,"PESO","PESOS DOMINICANOS","$EE $m CON #d/100 CENTAVOS")</f>
        <v>#VALUE!</v>
      </c>
      <c r="EY62" s="80">
        <f t="shared" si="39"/>
        <v>15386.77</v>
      </c>
      <c r="EZ62" s="80" t="e" vm="1">
        <f>+[4]!NumLetras(EY62,"PESO","PESOS DOMINICANOS","$EE $m CON #d/100 CENTAVOS")</f>
        <v>#VALUE!</v>
      </c>
      <c r="FA62" s="80"/>
      <c r="FB62" s="80">
        <f t="shared" si="40"/>
        <v>1230941.76</v>
      </c>
      <c r="FC62" s="80" t="e" vm="1">
        <f>+[4]!NumLetras(FB62,"PESO","PESOS DOMINICANOS","$EE $m CON #d/100 CENTAVOS")</f>
        <v>#VALUE!</v>
      </c>
      <c r="FD62" s="37" t="str">
        <f>+VLOOKUP(D62,'FRONTERIZO XENIA'!F:G,2,0)</f>
        <v>F-26</v>
      </c>
    </row>
    <row r="63" spans="1:160">
      <c r="A63" s="37">
        <v>62</v>
      </c>
      <c r="B63" s="37">
        <v>62</v>
      </c>
      <c r="C63" s="26" t="s">
        <v>2413</v>
      </c>
      <c r="D63" s="37">
        <v>130918945</v>
      </c>
      <c r="E63" s="37">
        <f>+VLOOKUP(D63,'INFORMACION DE PROVEEDORES'!C:I,2,0)</f>
        <v>130918945</v>
      </c>
      <c r="F63" s="26" t="str">
        <f>+VLOOKUP(D63,'INFORMACION DE PROVEEDORES'!C:J,4,0)</f>
        <v xml:space="preserve">YEFRI EDY PEREZ DE LEON </v>
      </c>
      <c r="G63" s="37" t="str">
        <f>+VLOOKUP(D63,'INFORMACION DE PROVEEDORES'!C:K,5,0)</f>
        <v>022-0022075-0</v>
      </c>
      <c r="H63" s="26" t="str">
        <f>+VLOOKUP(D63,'INFORMACION DE PROVEEDORES'!C:L,7,0)</f>
        <v xml:space="preserve">AVENIDA 27 DE FEBRERO ESQUINA ANIBAL REYES NO. 1, CERRO AL MEDIO, PROVINCIA BAHORUCO </v>
      </c>
      <c r="I63" s="37" t="str">
        <f>+VLOOKUP(D63,'INFORMACION DE PROVEEDORES'!C:M,3,0)</f>
        <v xml:space="preserve"> JURÍDICA</v>
      </c>
      <c r="J63" s="37">
        <v>5</v>
      </c>
      <c r="K63" s="37">
        <v>393</v>
      </c>
      <c r="L63" s="37">
        <v>85</v>
      </c>
      <c r="M63" s="37">
        <f t="shared" si="26"/>
        <v>1700</v>
      </c>
      <c r="N63" s="189">
        <v>69.81</v>
      </c>
      <c r="O63" s="80">
        <f>+L63*'PRECIOS SEGUN ADJ. (FRONTERIZO)'!$B$2*'PRECIOS SEGUN ADJ. (FRONTERIZO)'!$C$2</f>
        <v>118677</v>
      </c>
      <c r="P63" s="80" t="e" vm="1">
        <f>+[4]!NumLetras(O63,"PESO","PESOS DOMINICANOS","$EE $m CON #d/100 CENTAVOS")</f>
        <v>#VALUE!</v>
      </c>
      <c r="Q63" s="80">
        <f t="shared" si="27"/>
        <v>18988.32</v>
      </c>
      <c r="R63" s="37">
        <v>24</v>
      </c>
      <c r="S63" s="37">
        <f t="shared" si="0"/>
        <v>480</v>
      </c>
      <c r="T63" s="189">
        <v>31.5</v>
      </c>
      <c r="U63" s="80">
        <f>+R63*'PRECIOS SEGUN ADJ. (FRONTERIZO)'!$B$3*'PRECIOS SEGUN ADJ. (FRONTERIZO)'!$C$3</f>
        <v>15120</v>
      </c>
      <c r="V63" s="80" t="e" vm="1">
        <f>+[4]!NumLetras(U63,"PESO","PESOS DOMINICANOS","$EE $m CON #d/100 CENTAVOS")</f>
        <v>#VALUE!</v>
      </c>
      <c r="W63" s="37">
        <v>67</v>
      </c>
      <c r="X63" s="37">
        <f t="shared" si="1"/>
        <v>1340</v>
      </c>
      <c r="Y63" s="189">
        <v>25.2</v>
      </c>
      <c r="Z63" s="80">
        <f>+W63*'PRECIOS SEGUN ADJ. (FRONTERIZO)'!$B$4*'PRECIOS SEGUN ADJ. (FRONTERIZO)'!$C$4</f>
        <v>33768</v>
      </c>
      <c r="AA63" s="80" t="e" vm="1">
        <f>+[4]!NumLetras(Z63,"PESO","PESOS DOMINICANOS","$EE $m CON #d/100 CENTAVOS")</f>
        <v>#VALUE!</v>
      </c>
      <c r="AB63" s="37">
        <v>134</v>
      </c>
      <c r="AC63" s="37">
        <f t="shared" si="2"/>
        <v>2680</v>
      </c>
      <c r="AD63" s="189">
        <v>87.91</v>
      </c>
      <c r="AE63" s="80">
        <f>+AB63*'PRECIOS SEGUN ADJ. (FRONTERIZO)'!$B$5*'PRECIOS SEGUN ADJ. (FRONTERIZO)'!$C$5</f>
        <v>235598.8</v>
      </c>
      <c r="AF63" s="80" t="e" vm="1">
        <f>+[4]!NumLetras(AE63,"PESO","PESOS DOMINICANOS","$EE $m CON #d/100 CENTAVOS")</f>
        <v>#VALUE!</v>
      </c>
      <c r="AG63" s="80">
        <f t="shared" si="28"/>
        <v>42407.78</v>
      </c>
      <c r="AH63" s="37">
        <v>124</v>
      </c>
      <c r="AI63" s="37">
        <f t="shared" si="3"/>
        <v>2480</v>
      </c>
      <c r="AJ63" s="189">
        <v>53.95000000000001</v>
      </c>
      <c r="AK63" s="80">
        <f>+AH63*'PRECIOS SEGUN ADJ. (FRONTERIZO)'!$B$6*'PRECIOS SEGUN ADJ. (FRONTERIZO)'!$C$6</f>
        <v>133796</v>
      </c>
      <c r="AL63" s="80" t="e" vm="1">
        <f>+[4]!NumLetras(AK63,"PESO","PESOS DOMINICANOS","$EE $m CON #d/100 CENTAVOS")</f>
        <v>#VALUE!</v>
      </c>
      <c r="AM63" s="37">
        <v>17</v>
      </c>
      <c r="AN63" s="37">
        <f t="shared" si="4"/>
        <v>340</v>
      </c>
      <c r="AO63" s="189">
        <v>25.04</v>
      </c>
      <c r="AP63" s="80">
        <f>+AM63*'PRECIOS SEGUN ADJ. (FRONTERIZO)'!$B$7*'PRECIOS SEGUN ADJ. (FRONTERIZO)'!$C$7</f>
        <v>8513.6</v>
      </c>
      <c r="AQ63" s="80" t="e" vm="1">
        <f>+[4]!NumLetras(AP63,"PESO","PESOS DOMINICANOS","$EE $m CON #d/100 CENTAVOS")</f>
        <v>#VALUE!</v>
      </c>
      <c r="AR63" s="80">
        <f t="shared" si="29"/>
        <v>1362.18</v>
      </c>
      <c r="AS63" s="37">
        <v>48</v>
      </c>
      <c r="AT63" s="37">
        <f t="shared" si="5"/>
        <v>960</v>
      </c>
      <c r="AU63" s="189">
        <v>290.85000000000002</v>
      </c>
      <c r="AV63" s="80">
        <f>+AS63*'PRECIOS SEGUN ADJ. (FRONTERIZO)'!$B$8*'PRECIOS SEGUN ADJ. (FRONTERIZO)'!$C$8</f>
        <v>279216</v>
      </c>
      <c r="AW63" s="80" t="e" vm="1">
        <f>+[4]!NumLetras(AV63,"PESO","PESOS DOMINICANOS","$EE $m CON #d/100 CENTAVOS")</f>
        <v>#VALUE!</v>
      </c>
      <c r="AX63" s="80">
        <f t="shared" si="30"/>
        <v>50258.879999999997</v>
      </c>
      <c r="AY63" s="37">
        <v>4</v>
      </c>
      <c r="AZ63" s="37">
        <f t="shared" si="6"/>
        <v>80</v>
      </c>
      <c r="BA63" s="189">
        <v>18.899999999999999</v>
      </c>
      <c r="BB63" s="80">
        <f>+AY63*'PRECIOS SEGUN ADJ. (FRONTERIZO)'!$B$9*'PRECIOS SEGUN ADJ. (FRONTERIZO)'!$C$9</f>
        <v>1512</v>
      </c>
      <c r="BC63" s="80" t="e" vm="1">
        <f>+[4]!NumLetras(BB63,"PESO","PESOS DOMINICANOS","$EE $m CON #d/100 CENTAVOS")</f>
        <v>#VALUE!</v>
      </c>
      <c r="BD63" s="37">
        <v>10</v>
      </c>
      <c r="BE63" s="37">
        <f t="shared" si="7"/>
        <v>200</v>
      </c>
      <c r="BF63" s="189">
        <v>140.38</v>
      </c>
      <c r="BG63" s="80">
        <f>+BD63*'PRECIOS SEGUN ADJ. (FRONTERIZO)'!$B$10*'PRECIOS SEGUN ADJ. (FRONTERIZO)'!$C$10</f>
        <v>28076</v>
      </c>
      <c r="BH63" s="80" t="e" vm="1">
        <f>+[4]!NumLetras(BG63,"PESO","PESOS DOMINICANOS","$EE $m CON #d/100 CENTAVOS")</f>
        <v>#VALUE!</v>
      </c>
      <c r="BI63" s="80">
        <f t="shared" si="31"/>
        <v>5053.68</v>
      </c>
      <c r="BJ63" s="37">
        <v>23</v>
      </c>
      <c r="BK63" s="37">
        <f t="shared" si="8"/>
        <v>460</v>
      </c>
      <c r="BL63" s="189">
        <v>31.459999999999997</v>
      </c>
      <c r="BM63" s="80">
        <f>+BJ63*'PRECIOS SEGUN ADJ. (FRONTERIZO)'!$B$11*'PRECIOS SEGUN ADJ. (FRONTERIZO)'!$C$11</f>
        <v>14471.6</v>
      </c>
      <c r="BN63" s="80" t="e" vm="1">
        <f>+[4]!NumLetras(BM63,"PESO","PESOS DOMINICANOS","$EE $m CON #d/100 CENTAVOS")</f>
        <v>#VALUE!</v>
      </c>
      <c r="BO63" s="37">
        <v>38</v>
      </c>
      <c r="BP63" s="37">
        <f t="shared" si="9"/>
        <v>760</v>
      </c>
      <c r="BQ63" s="189">
        <v>65</v>
      </c>
      <c r="BR63" s="80">
        <f>+BO63*'PRECIOS SEGUN ADJ. (FRONTERIZO)'!$B$12*'PRECIOS SEGUN ADJ. (FRONTERIZO)'!$C$12</f>
        <v>49400</v>
      </c>
      <c r="BS63" s="80" t="e" vm="1">
        <f>+[4]!NumLetras(BR63,"PESO","PESOS DOMINICANOS","$EE $m CON #d/100 CENTAVOS")</f>
        <v>#VALUE!</v>
      </c>
      <c r="BT63" s="37">
        <v>630</v>
      </c>
      <c r="BU63" s="37">
        <f t="shared" si="10"/>
        <v>12600</v>
      </c>
      <c r="BV63" s="189">
        <v>5.5</v>
      </c>
      <c r="BW63" s="80">
        <f>+BT63*'PRECIOS SEGUN ADJ. (FRONTERIZO)'!$B$13*'PRECIOS SEGUN ADJ. (FRONTERIZO)'!$C$13</f>
        <v>69300</v>
      </c>
      <c r="BX63" s="80" t="e" vm="1">
        <f>+[4]!NumLetras(BW63,"PESO","PESOS DOMINICANOS","$EE $m CON #d/100 CENTAVOS")</f>
        <v>#VALUE!</v>
      </c>
      <c r="BY63" s="37">
        <v>660</v>
      </c>
      <c r="BZ63" s="37">
        <f t="shared" si="11"/>
        <v>13200</v>
      </c>
      <c r="CA63" s="189">
        <v>7.15</v>
      </c>
      <c r="CB63" s="80">
        <f>+BY63*'PRECIOS SEGUN ADJ. (FRONTERIZO)'!$B$14*'PRECIOS SEGUN ADJ. (FRONTERIZO)'!$C$14</f>
        <v>94380</v>
      </c>
      <c r="CC63" s="80" t="e" vm="1">
        <f>+[4]!NumLetras(CB63,"PESO","PESOS DOMINICANOS","$EE $m CON #d/100 CENTAVOS")</f>
        <v>#VALUE!</v>
      </c>
      <c r="CD63" s="37">
        <v>1320</v>
      </c>
      <c r="CE63" s="37">
        <f t="shared" si="12"/>
        <v>26400</v>
      </c>
      <c r="CF63" s="189">
        <v>6.8400000000000007</v>
      </c>
      <c r="CG63" s="80">
        <f>+CD63*'PRECIOS SEGUN ADJ. (FRONTERIZO)'!$B$15*'PRECIOS SEGUN ADJ. (FRONTERIZO)'!$C$15</f>
        <v>180576</v>
      </c>
      <c r="CH63" s="80" t="e" vm="1">
        <f>+[4]!NumLetras(CG63,"PESO","PESOS DOMINICANOS","$EE $m CON #d/100 CENTAVOS")</f>
        <v>#VALUE!</v>
      </c>
      <c r="CI63" s="37">
        <v>28</v>
      </c>
      <c r="CJ63" s="37">
        <f t="shared" si="13"/>
        <v>560</v>
      </c>
      <c r="CK63" s="189">
        <v>60</v>
      </c>
      <c r="CL63" s="80">
        <f>+CI63*'PRECIOS SEGUN ADJ. (FRONTERIZO)'!$B$16*'PRECIOS SEGUN ADJ. (FRONTERIZO)'!$C$16</f>
        <v>33600</v>
      </c>
      <c r="CM63" s="80" t="e" vm="1">
        <f>+[4]!NumLetras(CL63,"PESO","PESOS DOMINICANOS","$EE $m CON #d/100 CENTAVOS")</f>
        <v>#VALUE!</v>
      </c>
      <c r="CN63" s="80">
        <f t="shared" si="32"/>
        <v>6048</v>
      </c>
      <c r="CO63" s="37">
        <v>13</v>
      </c>
      <c r="CP63" s="37">
        <f t="shared" si="14"/>
        <v>260</v>
      </c>
      <c r="CQ63" s="189">
        <v>55.649999999999991</v>
      </c>
      <c r="CR63" s="80">
        <f>+CO63*'PRECIOS SEGUN ADJ. (FRONTERIZO)'!$B$17*'PRECIOS SEGUN ADJ. (FRONTERIZO)'!$C$17</f>
        <v>14468.999999999998</v>
      </c>
      <c r="CS63" s="80" t="e" vm="1">
        <f>+[4]!NumLetras(CR63,"PESO","PESOS DOMINICANOS","$EE $m CON #d/100 CENTAVOS")</f>
        <v>#VALUE!</v>
      </c>
      <c r="CT63" s="80">
        <f t="shared" si="33"/>
        <v>2604.42</v>
      </c>
      <c r="CU63" s="37">
        <v>912</v>
      </c>
      <c r="CV63" s="37">
        <f t="shared" si="15"/>
        <v>18240</v>
      </c>
      <c r="CW63" s="189">
        <v>6.6</v>
      </c>
      <c r="CX63" s="80">
        <f>+CU63*'PRECIOS SEGUN ADJ. (FRONTERIZO)'!$B$18*'PRECIOS SEGUN ADJ. (FRONTERIZO)'!$C$18</f>
        <v>120384</v>
      </c>
      <c r="CY63" s="80" t="e" vm="1">
        <f>+[4]!NumLetras(CX63,"PESO","PESOS DOMINICANOS","$EE $m CON #d/100 CENTAVOS")</f>
        <v>#VALUE!</v>
      </c>
      <c r="CZ63" s="37">
        <v>14</v>
      </c>
      <c r="DA63" s="37">
        <f t="shared" si="16"/>
        <v>280</v>
      </c>
      <c r="DB63" s="189">
        <v>65.75</v>
      </c>
      <c r="DC63" s="80">
        <f>+CZ63*'PRECIOS SEGUN ADJ. (FRONTERIZO)'!$B$19*'PRECIOS SEGUN ADJ. (FRONTERIZO)'!$C$19</f>
        <v>18410</v>
      </c>
      <c r="DD63" s="80" t="e" vm="1">
        <f>+[4]!NumLetras(DC63,"PESO","PESOS DOMINICANOS","$EE $m CON #d/100 CENTAVOS")</f>
        <v>#VALUE!</v>
      </c>
      <c r="DE63" s="80">
        <f t="shared" si="34"/>
        <v>3313.8</v>
      </c>
      <c r="DF63" s="37">
        <v>17</v>
      </c>
      <c r="DG63" s="37">
        <f t="shared" si="17"/>
        <v>340</v>
      </c>
      <c r="DH63" s="189">
        <v>82.59999999999998</v>
      </c>
      <c r="DI63" s="80">
        <f>+DF63*'PRECIOS SEGUN ADJ. (FRONTERIZO)'!$B$20*'PRECIOS SEGUN ADJ. (FRONTERIZO)'!$C$20</f>
        <v>28083.999999999996</v>
      </c>
      <c r="DJ63" s="80" t="e" vm="1">
        <f>+[4]!NumLetras(DI63,"PESO","PESOS DOMINICANOS","$EE $m CON #d/100 CENTAVOS")</f>
        <v>#VALUE!</v>
      </c>
      <c r="DK63" s="80">
        <f t="shared" si="35"/>
        <v>5055.12</v>
      </c>
      <c r="DL63" s="37">
        <v>1320</v>
      </c>
      <c r="DM63" s="37">
        <f t="shared" si="18"/>
        <v>26400</v>
      </c>
      <c r="DN63" s="189">
        <v>22</v>
      </c>
      <c r="DO63" s="80">
        <f>+DL63*'PRECIOS SEGUN ADJ. (FRONTERIZO)'!$B$21*'PRECIOS SEGUN ADJ. (FRONTERIZO)'!$C$21</f>
        <v>580800</v>
      </c>
      <c r="DP63" s="80" t="e" vm="1">
        <f>+[4]!NumLetras(DO63,"PESO","PESOS DOMINICANOS","$EE $m CON #d/100 CENTAVOS")</f>
        <v>#VALUE!</v>
      </c>
      <c r="DQ63" s="37">
        <v>89</v>
      </c>
      <c r="DR63" s="37">
        <f t="shared" si="19"/>
        <v>1780</v>
      </c>
      <c r="DS63" s="189">
        <v>80.849999999999994</v>
      </c>
      <c r="DT63" s="80">
        <f>+DQ63*'PRECIOS SEGUN ADJ. (FRONTERIZO)'!$B$22*'PRECIOS SEGUN ADJ. (FRONTERIZO)'!$C$22</f>
        <v>143913</v>
      </c>
      <c r="DU63" s="80" t="e" vm="1">
        <f>+[4]!NumLetras(DT63,"PESO","PESOS DOMINICANOS","$EE $m CON #d/100 CENTAVOS")</f>
        <v>#VALUE!</v>
      </c>
      <c r="DV63" s="37">
        <v>42</v>
      </c>
      <c r="DW63" s="37">
        <f t="shared" si="20"/>
        <v>840</v>
      </c>
      <c r="DX63" s="189">
        <v>21.83</v>
      </c>
      <c r="DY63" s="80">
        <f>+DV63*'PRECIOS SEGUN ADJ. (FRONTERIZO)'!$B$23*'PRECIOS SEGUN ADJ. (FRONTERIZO)'!$C$23</f>
        <v>18337.199999999997</v>
      </c>
      <c r="DZ63" s="80" t="e" vm="1">
        <f>+[4]!NumLetras(DY63,"PESO","PESOS DOMINICANOS","$EE $m CON #d/100 CENTAVOS")</f>
        <v>#VALUE!</v>
      </c>
      <c r="EA63" s="80">
        <f t="shared" si="36"/>
        <v>3300.7</v>
      </c>
      <c r="EB63" s="37">
        <v>111</v>
      </c>
      <c r="EC63" s="37">
        <f t="shared" si="21"/>
        <v>2220</v>
      </c>
      <c r="ED63" s="189">
        <v>33</v>
      </c>
      <c r="EE63" s="80">
        <f>+EB63*'PRECIOS SEGUN ADJ. (FRONTERIZO)'!$B$24*'PRECIOS SEGUN ADJ. (FRONTERIZO)'!$C$24</f>
        <v>73260</v>
      </c>
      <c r="EF63" s="80" t="e" vm="1">
        <f>+[4]!NumLetras(EE63,"PESO","PESOS DOMINICANOS","$EE $m CON #d/100 CENTAVOS")</f>
        <v>#VALUE!</v>
      </c>
      <c r="EG63" s="37">
        <v>5</v>
      </c>
      <c r="EH63" s="37">
        <f t="shared" si="22"/>
        <v>100</v>
      </c>
      <c r="EI63" s="189">
        <v>15.789999999999997</v>
      </c>
      <c r="EJ63" s="80">
        <f>+EG63*'PRECIOS SEGUN ADJ. (FRONTERIZO)'!$B$25*'PRECIOS SEGUN ADJ. (FRONTERIZO)'!$C$25</f>
        <v>1578.9999999999998</v>
      </c>
      <c r="EK63" s="80" t="e" vm="1">
        <f>+[4]!NumLetras(EJ63,"PESO","PESOS DOMINICANOS","$EE $m CON #d/100 CENTAVOS")</f>
        <v>#VALUE!</v>
      </c>
      <c r="EL63" s="37">
        <v>5</v>
      </c>
      <c r="EM63" s="37">
        <f t="shared" si="23"/>
        <v>100</v>
      </c>
      <c r="EN63" s="189">
        <v>31.5</v>
      </c>
      <c r="EO63" s="80">
        <f>+EL63*'PRECIOS SEGUN ADJ. (FRONTERIZO)'!$B$26*'PRECIOS SEGUN ADJ. (FRONTERIZO)'!$C$26</f>
        <v>3150</v>
      </c>
      <c r="EP63" s="80" t="e" vm="1">
        <f>+[4]!NumLetras(EO63,"PESO","PESOS DOMINICANOS","$EE $m CON #d/100 CENTAVOS")</f>
        <v>#VALUE!</v>
      </c>
      <c r="EQ63" s="80">
        <f t="shared" si="41"/>
        <v>2298391.2000000002</v>
      </c>
      <c r="ER63" s="80" t="e" vm="1">
        <f>+[4]!NumLetras(EQ63,"PESO","PESOS DOMINICANOS","$EE $m CON #d/100 CENTAVOS")</f>
        <v>#VALUE!</v>
      </c>
      <c r="ES63" s="80">
        <f t="shared" si="42"/>
        <v>138392.88</v>
      </c>
      <c r="ET63" s="80" t="e" vm="1">
        <f>+[4]!NumLetras(ES63,"PESO","PESOS DOMINICANOS","$EE $m CON #d/100 CENTAVOS")</f>
        <v>#VALUE!</v>
      </c>
      <c r="EU63" s="80">
        <f t="shared" si="37"/>
        <v>2159998.3200000003</v>
      </c>
      <c r="EV63" s="80" t="e" vm="1">
        <f>+[4]!NumLetras(EU63,"PESO","PESOS DOMINICANOS","$EE $m CON #d/100 CENTAVOS")</f>
        <v>#VALUE!</v>
      </c>
      <c r="EW63" s="80">
        <f t="shared" si="38"/>
        <v>459678.24</v>
      </c>
      <c r="EX63" s="80" t="e" vm="1">
        <f>+[4]!NumLetras(EW63,"PESO","PESOS DOMINICANOS","$EE $m CON #d/100 CENTAVOS")</f>
        <v>#VALUE!</v>
      </c>
      <c r="EY63" s="80">
        <f t="shared" si="39"/>
        <v>22983.91</v>
      </c>
      <c r="EZ63" s="80" t="e" vm="1">
        <f>+[4]!NumLetras(EY63,"PESO","PESOS DOMINICANOS","$EE $m CON #d/100 CENTAVOS")</f>
        <v>#VALUE!</v>
      </c>
      <c r="FA63" s="80"/>
      <c r="FB63" s="80">
        <f t="shared" si="40"/>
        <v>1838712.9600000002</v>
      </c>
      <c r="FC63" s="80" t="e" vm="1">
        <f>+[4]!NumLetras(FB63,"PESO","PESOS DOMINICANOS","$EE $m CON #d/100 CENTAVOS")</f>
        <v>#VALUE!</v>
      </c>
      <c r="FD63" s="37" t="str">
        <f>+VLOOKUP(D63,'FRONTERIZO XENIA'!F:G,2,0)</f>
        <v>F-27</v>
      </c>
    </row>
    <row r="64" spans="1:160">
      <c r="A64" s="37">
        <v>63</v>
      </c>
      <c r="B64" s="37">
        <v>63</v>
      </c>
      <c r="C64" s="26" t="s">
        <v>2430</v>
      </c>
      <c r="D64" s="37">
        <v>130095388</v>
      </c>
      <c r="E64" s="37">
        <f>+VLOOKUP(D64,'INFORMACION DE PROVEEDORES'!C:I,2,0)</f>
        <v>130095388</v>
      </c>
      <c r="F64" s="26" t="str">
        <f>+VLOOKUP(D64,'INFORMACION DE PROVEEDORES'!C:J,4,0)</f>
        <v xml:space="preserve">FRANCIS MELY JIMENEZ SALVADOR </v>
      </c>
      <c r="G64" s="37" t="str">
        <f>+VLOOKUP(D64,'INFORMACION DE PROVEEDORES'!C:K,5,0)</f>
        <v>113-0001203-3</v>
      </c>
      <c r="H64" s="26" t="str">
        <f>+VLOOKUP(D64,'INFORMACION DE PROVEEDORES'!C:L,7,0)</f>
        <v xml:space="preserve">CALLE DUARTE NO. 35, CALLE APOLINAR PERDOMO, ESQUINA CAPOTILLO, NEYBA, BAHORUCO </v>
      </c>
      <c r="I64" s="37" t="str">
        <f>+VLOOKUP(D64,'INFORMACION DE PROVEEDORES'!C:M,3,0)</f>
        <v xml:space="preserve"> JURÍDICA</v>
      </c>
      <c r="J64" s="37">
        <v>2</v>
      </c>
      <c r="K64" s="37">
        <v>240</v>
      </c>
      <c r="L64" s="37">
        <v>97</v>
      </c>
      <c r="M64" s="37">
        <f t="shared" si="26"/>
        <v>1940</v>
      </c>
      <c r="N64" s="189">
        <v>69.81</v>
      </c>
      <c r="O64" s="80">
        <f>+L64*'PRECIOS SEGUN ADJ. (FRONTERIZO)'!$B$2*'PRECIOS SEGUN ADJ. (FRONTERIZO)'!$C$2</f>
        <v>135431.40000000002</v>
      </c>
      <c r="P64" s="80" t="e" vm="1">
        <f>+[4]!NumLetras(O64,"PESO","PESOS DOMINICANOS","$EE $m CON #d/100 CENTAVOS")</f>
        <v>#VALUE!</v>
      </c>
      <c r="Q64" s="80">
        <f t="shared" si="27"/>
        <v>21669.02</v>
      </c>
      <c r="R64" s="37">
        <v>28</v>
      </c>
      <c r="S64" s="37">
        <f t="shared" si="0"/>
        <v>560</v>
      </c>
      <c r="T64" s="189">
        <v>31.5</v>
      </c>
      <c r="U64" s="80">
        <f>+R64*'PRECIOS SEGUN ADJ. (FRONTERIZO)'!$B$3*'PRECIOS SEGUN ADJ. (FRONTERIZO)'!$C$3</f>
        <v>17640</v>
      </c>
      <c r="V64" s="80" t="e" vm="1">
        <f>+[4]!NumLetras(U64,"PESO","PESOS DOMINICANOS","$EE $m CON #d/100 CENTAVOS")</f>
        <v>#VALUE!</v>
      </c>
      <c r="W64" s="37">
        <v>255</v>
      </c>
      <c r="X64" s="37">
        <f t="shared" si="1"/>
        <v>5100</v>
      </c>
      <c r="Y64" s="189">
        <v>25.2</v>
      </c>
      <c r="Z64" s="80">
        <f>+W64*'PRECIOS SEGUN ADJ. (FRONTERIZO)'!$B$4*'PRECIOS SEGUN ADJ. (FRONTERIZO)'!$C$4</f>
        <v>128520</v>
      </c>
      <c r="AA64" s="80" t="e" vm="1">
        <f>+[4]!NumLetras(Z64,"PESO","PESOS DOMINICANOS","$EE $m CON #d/100 CENTAVOS")</f>
        <v>#VALUE!</v>
      </c>
      <c r="AB64" s="37">
        <v>122</v>
      </c>
      <c r="AC64" s="37">
        <f t="shared" si="2"/>
        <v>2440</v>
      </c>
      <c r="AD64" s="189">
        <v>87.91</v>
      </c>
      <c r="AE64" s="80">
        <f>+AB64*'PRECIOS SEGUN ADJ. (FRONTERIZO)'!$B$5*'PRECIOS SEGUN ADJ. (FRONTERIZO)'!$C$5</f>
        <v>214500.40000000002</v>
      </c>
      <c r="AF64" s="80" t="e" vm="1">
        <f>+[4]!NumLetras(AE64,"PESO","PESOS DOMINICANOS","$EE $m CON #d/100 CENTAVOS")</f>
        <v>#VALUE!</v>
      </c>
      <c r="AG64" s="80">
        <f t="shared" si="28"/>
        <v>38610.07</v>
      </c>
      <c r="AH64" s="37">
        <v>0</v>
      </c>
      <c r="AI64" s="37">
        <f t="shared" si="3"/>
        <v>0</v>
      </c>
      <c r="AJ64" s="189">
        <v>53.95000000000001</v>
      </c>
      <c r="AK64" s="80">
        <f>+AH64*'PRECIOS SEGUN ADJ. (FRONTERIZO)'!$B$6*'PRECIOS SEGUN ADJ. (FRONTERIZO)'!$C$6</f>
        <v>0</v>
      </c>
      <c r="AL64" s="80" t="e" vm="1">
        <f>+[4]!NumLetras(AK64,"PESO","PESOS DOMINICANOS","$EE $m CON #d/100 CENTAVOS")</f>
        <v>#VALUE!</v>
      </c>
      <c r="AM64" s="37">
        <v>0</v>
      </c>
      <c r="AN64" s="37">
        <f t="shared" si="4"/>
        <v>0</v>
      </c>
      <c r="AO64" s="189">
        <v>25.04</v>
      </c>
      <c r="AP64" s="80">
        <f>+AM64*'PRECIOS SEGUN ADJ. (FRONTERIZO)'!$B$7*'PRECIOS SEGUN ADJ. (FRONTERIZO)'!$C$7</f>
        <v>0</v>
      </c>
      <c r="AQ64" s="80" t="e" vm="1">
        <f>+[4]!NumLetras(AP64,"PESO","PESOS DOMINICANOS","$EE $m CON #d/100 CENTAVOS")</f>
        <v>#VALUE!</v>
      </c>
      <c r="AR64" s="80">
        <f t="shared" si="29"/>
        <v>0</v>
      </c>
      <c r="AS64" s="37">
        <v>33</v>
      </c>
      <c r="AT64" s="37">
        <f t="shared" si="5"/>
        <v>660</v>
      </c>
      <c r="AU64" s="189">
        <v>290.85000000000002</v>
      </c>
      <c r="AV64" s="80">
        <f>+AS64*'PRECIOS SEGUN ADJ. (FRONTERIZO)'!$B$8*'PRECIOS SEGUN ADJ. (FRONTERIZO)'!$C$8</f>
        <v>191961.00000000003</v>
      </c>
      <c r="AW64" s="80" t="e" vm="1">
        <f>+[4]!NumLetras(AV64,"PESO","PESOS DOMINICANOS","$EE $m CON #d/100 CENTAVOS")</f>
        <v>#VALUE!</v>
      </c>
      <c r="AX64" s="80">
        <f t="shared" si="30"/>
        <v>34552.980000000003</v>
      </c>
      <c r="AY64" s="37">
        <v>15</v>
      </c>
      <c r="AZ64" s="37">
        <f t="shared" si="6"/>
        <v>300</v>
      </c>
      <c r="BA64" s="189">
        <v>18.899999999999999</v>
      </c>
      <c r="BB64" s="80">
        <f>+AY64*'PRECIOS SEGUN ADJ. (FRONTERIZO)'!$B$9*'PRECIOS SEGUN ADJ. (FRONTERIZO)'!$C$9</f>
        <v>5670</v>
      </c>
      <c r="BC64" s="80" t="e" vm="1">
        <f>+[4]!NumLetras(BB64,"PESO","PESOS DOMINICANOS","$EE $m CON #d/100 CENTAVOS")</f>
        <v>#VALUE!</v>
      </c>
      <c r="BD64" s="37">
        <v>0</v>
      </c>
      <c r="BE64" s="37">
        <f t="shared" si="7"/>
        <v>0</v>
      </c>
      <c r="BF64" s="189">
        <v>140.38</v>
      </c>
      <c r="BG64" s="80">
        <f>+BD64*'PRECIOS SEGUN ADJ. (FRONTERIZO)'!$B$10*'PRECIOS SEGUN ADJ. (FRONTERIZO)'!$C$10</f>
        <v>0</v>
      </c>
      <c r="BH64" s="80" t="e" vm="1">
        <f>+[4]!NumLetras(BG64,"PESO","PESOS DOMINICANOS","$EE $m CON #d/100 CENTAVOS")</f>
        <v>#VALUE!</v>
      </c>
      <c r="BI64" s="80">
        <f t="shared" si="31"/>
        <v>0</v>
      </c>
      <c r="BJ64" s="37">
        <v>86</v>
      </c>
      <c r="BK64" s="37">
        <f t="shared" si="8"/>
        <v>1720</v>
      </c>
      <c r="BL64" s="189">
        <v>31.459999999999997</v>
      </c>
      <c r="BM64" s="80">
        <f>+BJ64*'PRECIOS SEGUN ADJ. (FRONTERIZO)'!$B$11*'PRECIOS SEGUN ADJ. (FRONTERIZO)'!$C$11</f>
        <v>54111.199999999997</v>
      </c>
      <c r="BN64" s="80" t="e" vm="1">
        <f>+[4]!NumLetras(BM64,"PESO","PESOS DOMINICANOS","$EE $m CON #d/100 CENTAVOS")</f>
        <v>#VALUE!</v>
      </c>
      <c r="BO64" s="37">
        <v>28</v>
      </c>
      <c r="BP64" s="37">
        <f t="shared" si="9"/>
        <v>560</v>
      </c>
      <c r="BQ64" s="189">
        <v>65</v>
      </c>
      <c r="BR64" s="80">
        <f>+BO64*'PRECIOS SEGUN ADJ. (FRONTERIZO)'!$B$12*'PRECIOS SEGUN ADJ. (FRONTERIZO)'!$C$12</f>
        <v>36400</v>
      </c>
      <c r="BS64" s="80" t="e" vm="1">
        <f>+[4]!NumLetras(BR64,"PESO","PESOS DOMINICANOS","$EE $m CON #d/100 CENTAVOS")</f>
        <v>#VALUE!</v>
      </c>
      <c r="BT64" s="37">
        <v>2400</v>
      </c>
      <c r="BU64" s="37">
        <f t="shared" si="10"/>
        <v>48000</v>
      </c>
      <c r="BV64" s="189">
        <v>5.5</v>
      </c>
      <c r="BW64" s="80">
        <f>+BT64*'PRECIOS SEGUN ADJ. (FRONTERIZO)'!$B$13*'PRECIOS SEGUN ADJ. (FRONTERIZO)'!$C$13</f>
        <v>264000</v>
      </c>
      <c r="BX64" s="80" t="e" vm="1">
        <f>+[4]!NumLetras(BW64,"PESO","PESOS DOMINICANOS","$EE $m CON #d/100 CENTAVOS")</f>
        <v>#VALUE!</v>
      </c>
      <c r="BY64" s="37">
        <v>0</v>
      </c>
      <c r="BZ64" s="37">
        <f t="shared" si="11"/>
        <v>0</v>
      </c>
      <c r="CA64" s="189">
        <v>7.15</v>
      </c>
      <c r="CB64" s="80">
        <f>+BY64*'PRECIOS SEGUN ADJ. (FRONTERIZO)'!$B$14*'PRECIOS SEGUN ADJ. (FRONTERIZO)'!$C$14</f>
        <v>0</v>
      </c>
      <c r="CC64" s="80" t="e" vm="1">
        <f>+[4]!NumLetras(CB64,"PESO","PESOS DOMINICANOS","$EE $m CON #d/100 CENTAVOS")</f>
        <v>#VALUE!</v>
      </c>
      <c r="CD64" s="37">
        <v>0</v>
      </c>
      <c r="CE64" s="37">
        <f t="shared" si="12"/>
        <v>0</v>
      </c>
      <c r="CF64" s="189">
        <v>6.8400000000000007</v>
      </c>
      <c r="CG64" s="80">
        <f>+CD64*'PRECIOS SEGUN ADJ. (FRONTERIZO)'!$B$15*'PRECIOS SEGUN ADJ. (FRONTERIZO)'!$C$15</f>
        <v>0</v>
      </c>
      <c r="CH64" s="80" t="e" vm="1">
        <f>+[4]!NumLetras(CG64,"PESO","PESOS DOMINICANOS","$EE $m CON #d/100 CENTAVOS")</f>
        <v>#VALUE!</v>
      </c>
      <c r="CI64" s="37">
        <v>107</v>
      </c>
      <c r="CJ64" s="37">
        <f t="shared" si="13"/>
        <v>2140</v>
      </c>
      <c r="CK64" s="189">
        <v>60</v>
      </c>
      <c r="CL64" s="80">
        <f>+CI64*'PRECIOS SEGUN ADJ. (FRONTERIZO)'!$B$16*'PRECIOS SEGUN ADJ. (FRONTERIZO)'!$C$16</f>
        <v>128400</v>
      </c>
      <c r="CM64" s="80" t="e" vm="1">
        <f>+[4]!NumLetras(CL64,"PESO","PESOS DOMINICANOS","$EE $m CON #d/100 CENTAVOS")</f>
        <v>#VALUE!</v>
      </c>
      <c r="CN64" s="80">
        <f t="shared" si="32"/>
        <v>23112</v>
      </c>
      <c r="CO64" s="37">
        <v>49</v>
      </c>
      <c r="CP64" s="37">
        <f t="shared" si="14"/>
        <v>980</v>
      </c>
      <c r="CQ64" s="189">
        <v>55.649999999999991</v>
      </c>
      <c r="CR64" s="80">
        <f>+CO64*'PRECIOS SEGUN ADJ. (FRONTERIZO)'!$B$17*'PRECIOS SEGUN ADJ. (FRONTERIZO)'!$C$17</f>
        <v>54537</v>
      </c>
      <c r="CS64" s="80" t="e" vm="1">
        <f>+[4]!NumLetras(CR64,"PESO","PESOS DOMINICANOS","$EE $m CON #d/100 CENTAVOS")</f>
        <v>#VALUE!</v>
      </c>
      <c r="CT64" s="80">
        <f t="shared" si="33"/>
        <v>9816.66</v>
      </c>
      <c r="CU64" s="37">
        <v>960</v>
      </c>
      <c r="CV64" s="37">
        <f t="shared" si="15"/>
        <v>19200</v>
      </c>
      <c r="CW64" s="189">
        <v>6.6</v>
      </c>
      <c r="CX64" s="80">
        <f>+CU64*'PRECIOS SEGUN ADJ. (FRONTERIZO)'!$B$18*'PRECIOS SEGUN ADJ. (FRONTERIZO)'!$C$18</f>
        <v>126720</v>
      </c>
      <c r="CY64" s="80" t="e" vm="1">
        <f>+[4]!NumLetras(CX64,"PESO","PESOS DOMINICANOS","$EE $m CON #d/100 CENTAVOS")</f>
        <v>#VALUE!</v>
      </c>
      <c r="CZ64" s="37">
        <v>54</v>
      </c>
      <c r="DA64" s="37">
        <f t="shared" si="16"/>
        <v>1080</v>
      </c>
      <c r="DB64" s="189">
        <v>65.75</v>
      </c>
      <c r="DC64" s="80">
        <f>+CZ64*'PRECIOS SEGUN ADJ. (FRONTERIZO)'!$B$19*'PRECIOS SEGUN ADJ. (FRONTERIZO)'!$C$19</f>
        <v>71010</v>
      </c>
      <c r="DD64" s="80" t="e" vm="1">
        <f>+[4]!NumLetras(DC64,"PESO","PESOS DOMINICANOS","$EE $m CON #d/100 CENTAVOS")</f>
        <v>#VALUE!</v>
      </c>
      <c r="DE64" s="80">
        <f t="shared" si="34"/>
        <v>12781.8</v>
      </c>
      <c r="DF64" s="37">
        <v>0</v>
      </c>
      <c r="DG64" s="37">
        <f t="shared" si="17"/>
        <v>0</v>
      </c>
      <c r="DH64" s="189">
        <v>82.59999999999998</v>
      </c>
      <c r="DI64" s="80">
        <f>+DF64*'PRECIOS SEGUN ADJ. (FRONTERIZO)'!$B$20*'PRECIOS SEGUN ADJ. (FRONTERIZO)'!$C$20</f>
        <v>0</v>
      </c>
      <c r="DJ64" s="80" t="e" vm="1">
        <f>+[4]!NumLetras(DI64,"PESO","PESOS DOMINICANOS","$EE $m CON #d/100 CENTAVOS")</f>
        <v>#VALUE!</v>
      </c>
      <c r="DK64" s="80">
        <f t="shared" si="35"/>
        <v>0</v>
      </c>
      <c r="DL64" s="37">
        <v>0</v>
      </c>
      <c r="DM64" s="37">
        <f t="shared" si="18"/>
        <v>0</v>
      </c>
      <c r="DN64" s="189">
        <v>22</v>
      </c>
      <c r="DO64" s="80">
        <f>+DL64*'PRECIOS SEGUN ADJ. (FRONTERIZO)'!$B$21*'PRECIOS SEGUN ADJ. (FRONTERIZO)'!$C$21</f>
        <v>0</v>
      </c>
      <c r="DP64" s="80" t="e" vm="1">
        <f>+[4]!NumLetras(DO64,"PESO","PESOS DOMINICANOS","$EE $m CON #d/100 CENTAVOS")</f>
        <v>#VALUE!</v>
      </c>
      <c r="DQ64" s="37">
        <v>54</v>
      </c>
      <c r="DR64" s="37">
        <f t="shared" si="19"/>
        <v>1080</v>
      </c>
      <c r="DS64" s="189">
        <v>80.849999999999994</v>
      </c>
      <c r="DT64" s="80">
        <f>+DQ64*'PRECIOS SEGUN ADJ. (FRONTERIZO)'!$B$22*'PRECIOS SEGUN ADJ. (FRONTERIZO)'!$C$22</f>
        <v>87318</v>
      </c>
      <c r="DU64" s="80" t="e" vm="1">
        <f>+[4]!NumLetras(DT64,"PESO","PESOS DOMINICANOS","$EE $m CON #d/100 CENTAVOS")</f>
        <v>#VALUE!</v>
      </c>
      <c r="DV64" s="37">
        <v>25</v>
      </c>
      <c r="DW64" s="37">
        <f t="shared" si="20"/>
        <v>500</v>
      </c>
      <c r="DX64" s="189">
        <v>21.83</v>
      </c>
      <c r="DY64" s="80">
        <f>+DV64*'PRECIOS SEGUN ADJ. (FRONTERIZO)'!$B$23*'PRECIOS SEGUN ADJ. (FRONTERIZO)'!$C$23</f>
        <v>10915</v>
      </c>
      <c r="DZ64" s="80" t="e" vm="1">
        <f>+[4]!NumLetras(DY64,"PESO","PESOS DOMINICANOS","$EE $m CON #d/100 CENTAVOS")</f>
        <v>#VALUE!</v>
      </c>
      <c r="EA64" s="80">
        <f t="shared" si="36"/>
        <v>1964.7</v>
      </c>
      <c r="EB64" s="37">
        <v>28</v>
      </c>
      <c r="EC64" s="37">
        <f t="shared" si="21"/>
        <v>560</v>
      </c>
      <c r="ED64" s="189">
        <v>33</v>
      </c>
      <c r="EE64" s="80">
        <f>+EB64*'PRECIOS SEGUN ADJ. (FRONTERIZO)'!$B$24*'PRECIOS SEGUN ADJ. (FRONTERIZO)'!$C$24</f>
        <v>18480</v>
      </c>
      <c r="EF64" s="80" t="e" vm="1">
        <f>+[4]!NumLetras(EE64,"PESO","PESOS DOMINICANOS","$EE $m CON #d/100 CENTAVOS")</f>
        <v>#VALUE!</v>
      </c>
      <c r="EG64" s="37">
        <v>17</v>
      </c>
      <c r="EH64" s="37">
        <f t="shared" si="22"/>
        <v>340</v>
      </c>
      <c r="EI64" s="189">
        <v>15.789999999999997</v>
      </c>
      <c r="EJ64" s="80">
        <f>+EG64*'PRECIOS SEGUN ADJ. (FRONTERIZO)'!$B$25*'PRECIOS SEGUN ADJ. (FRONTERIZO)'!$C$25</f>
        <v>5368.6</v>
      </c>
      <c r="EK64" s="80" t="e" vm="1">
        <f>+[4]!NumLetras(EJ64,"PESO","PESOS DOMINICANOS","$EE $m CON #d/100 CENTAVOS")</f>
        <v>#VALUE!</v>
      </c>
      <c r="EL64" s="37">
        <v>17</v>
      </c>
      <c r="EM64" s="37">
        <f t="shared" si="23"/>
        <v>340</v>
      </c>
      <c r="EN64" s="189">
        <v>31.5</v>
      </c>
      <c r="EO64" s="80">
        <f>+EL64*'PRECIOS SEGUN ADJ. (FRONTERIZO)'!$B$26*'PRECIOS SEGUN ADJ. (FRONTERIZO)'!$C$26</f>
        <v>10710</v>
      </c>
      <c r="EP64" s="80" t="e" vm="1">
        <f>+[4]!NumLetras(EO64,"PESO","PESOS DOMINICANOS","$EE $m CON #d/100 CENTAVOS")</f>
        <v>#VALUE!</v>
      </c>
      <c r="EQ64" s="80">
        <f t="shared" si="41"/>
        <v>1561692.6</v>
      </c>
      <c r="ER64" s="80" t="e" vm="1">
        <f>+[4]!NumLetras(EQ64,"PESO","PESOS DOMINICANOS","$EE $m CON #d/100 CENTAVOS")</f>
        <v>#VALUE!</v>
      </c>
      <c r="ES64" s="80">
        <f t="shared" si="42"/>
        <v>142507.23000000001</v>
      </c>
      <c r="ET64" s="80" t="e" vm="1">
        <f>+[4]!NumLetras(ES64,"PESO","PESOS DOMINICANOS","$EE $m CON #d/100 CENTAVOS")</f>
        <v>#VALUE!</v>
      </c>
      <c r="EU64" s="80">
        <f t="shared" si="37"/>
        <v>1419185.37</v>
      </c>
      <c r="EV64" s="80" t="e" vm="1">
        <f>+[4]!NumLetras(EU64,"PESO","PESOS DOMINICANOS","$EE $m CON #d/100 CENTAVOS")</f>
        <v>#VALUE!</v>
      </c>
      <c r="EW64" s="80">
        <f t="shared" si="38"/>
        <v>312338.52</v>
      </c>
      <c r="EX64" s="80" t="e" vm="1">
        <f>+[4]!NumLetras(EW64,"PESO","PESOS DOMINICANOS","$EE $m CON #d/100 CENTAVOS")</f>
        <v>#VALUE!</v>
      </c>
      <c r="EY64" s="80">
        <f t="shared" si="39"/>
        <v>15616.93</v>
      </c>
      <c r="EZ64" s="80" t="e" vm="1">
        <f>+[4]!NumLetras(EY64,"PESO","PESOS DOMINICANOS","$EE $m CON #d/100 CENTAVOS")</f>
        <v>#VALUE!</v>
      </c>
      <c r="FA64" s="80"/>
      <c r="FB64" s="80">
        <f t="shared" si="40"/>
        <v>1249354.08</v>
      </c>
      <c r="FC64" s="80" t="e" vm="1">
        <f>+[4]!NumLetras(FB64,"PESO","PESOS DOMINICANOS","$EE $m CON #d/100 CENTAVOS")</f>
        <v>#VALUE!</v>
      </c>
      <c r="FD64" s="37" t="str">
        <f>+VLOOKUP(D64,'FRONTERIZO XENIA'!F:G,2,0)</f>
        <v>F-26</v>
      </c>
    </row>
    <row r="65" spans="1:160">
      <c r="A65" s="37">
        <v>64</v>
      </c>
      <c r="B65" s="37">
        <v>64</v>
      </c>
      <c r="C65" s="26" t="s">
        <v>673</v>
      </c>
      <c r="D65" s="37">
        <v>4702033939</v>
      </c>
      <c r="E65" s="37" t="str">
        <f>+VLOOKUP(D65,'INFORMACION DE PROVEEDORES'!C:I,2,0)</f>
        <v>047-0203393-9</v>
      </c>
      <c r="F65" s="26" t="str">
        <f>+VLOOKUP(D65,'INFORMACION DE PROVEEDORES'!C:J,4,0)</f>
        <v>JOSE OSCAR GALAN GARCIA</v>
      </c>
      <c r="G65" s="37" t="str">
        <f>+VLOOKUP(D65,'INFORMACION DE PROVEEDORES'!C:K,5,0)</f>
        <v>047-0203393-9</v>
      </c>
      <c r="H65" s="26" t="str">
        <f>+VLOOKUP(D65,'INFORMACION DE PROVEEDORES'!C:L,7,0)</f>
        <v>CALLE JOSE HORACIO RODRIGUEZ, NO. 56, FRAMBOYANES FOODPARL, LA VEGA</v>
      </c>
      <c r="I65" s="37" t="str">
        <f>+VLOOKUP(D65,'INFORMACION DE PROVEEDORES'!C:M,3,0)</f>
        <v xml:space="preserve"> FÍSICA</v>
      </c>
      <c r="J65" s="37">
        <v>12</v>
      </c>
      <c r="K65" s="37">
        <v>371</v>
      </c>
      <c r="L65" s="37">
        <v>114</v>
      </c>
      <c r="M65" s="37">
        <f t="shared" si="26"/>
        <v>2280</v>
      </c>
      <c r="N65" s="189">
        <v>69.81</v>
      </c>
      <c r="O65" s="80">
        <f>+L65*'PRECIOS SEGUN ADJ. (FRONTERIZO)'!$B$2*'PRECIOS SEGUN ADJ. (FRONTERIZO)'!$C$2</f>
        <v>159166.79999999999</v>
      </c>
      <c r="P65" s="80" t="e" vm="1">
        <f>+[4]!NumLetras(O65,"PESO","PESOS DOMINICANOS","$EE $m CON #d/100 CENTAVOS")</f>
        <v>#VALUE!</v>
      </c>
      <c r="Q65" s="80">
        <f t="shared" si="27"/>
        <v>25466.69</v>
      </c>
      <c r="R65" s="37">
        <v>36</v>
      </c>
      <c r="S65" s="37">
        <f t="shared" si="0"/>
        <v>720</v>
      </c>
      <c r="T65" s="189">
        <v>31.5</v>
      </c>
      <c r="U65" s="80">
        <f>+R65*'PRECIOS SEGUN ADJ. (FRONTERIZO)'!$B$3*'PRECIOS SEGUN ADJ. (FRONTERIZO)'!$C$3</f>
        <v>22680</v>
      </c>
      <c r="V65" s="80" t="e" vm="1">
        <f>+[4]!NumLetras(U65,"PESO","PESOS DOMINICANOS","$EE $m CON #d/100 CENTAVOS")</f>
        <v>#VALUE!</v>
      </c>
      <c r="W65" s="37">
        <v>211</v>
      </c>
      <c r="X65" s="37">
        <f t="shared" si="1"/>
        <v>4220</v>
      </c>
      <c r="Y65" s="189">
        <v>25.2</v>
      </c>
      <c r="Z65" s="80">
        <f>+W65*'PRECIOS SEGUN ADJ. (FRONTERIZO)'!$B$4*'PRECIOS SEGUN ADJ. (FRONTERIZO)'!$C$4</f>
        <v>106344</v>
      </c>
      <c r="AA65" s="80" t="e" vm="1">
        <f>+[4]!NumLetras(Z65,"PESO","PESOS DOMINICANOS","$EE $m CON #d/100 CENTAVOS")</f>
        <v>#VALUE!</v>
      </c>
      <c r="AB65" s="37">
        <v>159</v>
      </c>
      <c r="AC65" s="37">
        <f t="shared" si="2"/>
        <v>3180</v>
      </c>
      <c r="AD65" s="189">
        <v>87.91</v>
      </c>
      <c r="AE65" s="80">
        <f>+AB65*'PRECIOS SEGUN ADJ. (FRONTERIZO)'!$B$5*'PRECIOS SEGUN ADJ. (FRONTERIZO)'!$C$5</f>
        <v>279553.8</v>
      </c>
      <c r="AF65" s="80" t="e" vm="1">
        <f>+[4]!NumLetras(AE65,"PESO","PESOS DOMINICANOS","$EE $m CON #d/100 CENTAVOS")</f>
        <v>#VALUE!</v>
      </c>
      <c r="AG65" s="80">
        <f t="shared" si="28"/>
        <v>50319.68</v>
      </c>
      <c r="AH65" s="37">
        <v>66</v>
      </c>
      <c r="AI65" s="37">
        <f t="shared" si="3"/>
        <v>1320</v>
      </c>
      <c r="AJ65" s="189">
        <v>53.95000000000001</v>
      </c>
      <c r="AK65" s="80">
        <f>+AH65*'PRECIOS SEGUN ADJ. (FRONTERIZO)'!$B$6*'PRECIOS SEGUN ADJ. (FRONTERIZO)'!$C$6</f>
        <v>71214</v>
      </c>
      <c r="AL65" s="80" t="e" vm="1">
        <f>+[4]!NumLetras(AK65,"PESO","PESOS DOMINICANOS","$EE $m CON #d/100 CENTAVOS")</f>
        <v>#VALUE!</v>
      </c>
      <c r="AM65" s="37">
        <v>9</v>
      </c>
      <c r="AN65" s="37">
        <f t="shared" si="4"/>
        <v>180</v>
      </c>
      <c r="AO65" s="189">
        <v>25.04</v>
      </c>
      <c r="AP65" s="80">
        <f>+AM65*'PRECIOS SEGUN ADJ. (FRONTERIZO)'!$B$7*'PRECIOS SEGUN ADJ. (FRONTERIZO)'!$C$7</f>
        <v>4507.2</v>
      </c>
      <c r="AQ65" s="80" t="e" vm="1">
        <f>+[4]!NumLetras(AP65,"PESO","PESOS DOMINICANOS","$EE $m CON #d/100 CENTAVOS")</f>
        <v>#VALUE!</v>
      </c>
      <c r="AR65" s="80">
        <f t="shared" si="29"/>
        <v>721.15</v>
      </c>
      <c r="AS65" s="37">
        <v>51</v>
      </c>
      <c r="AT65" s="37">
        <f t="shared" si="5"/>
        <v>1020</v>
      </c>
      <c r="AU65" s="189">
        <v>290.85000000000002</v>
      </c>
      <c r="AV65" s="80">
        <f>+AS65*'PRECIOS SEGUN ADJ. (FRONTERIZO)'!$B$8*'PRECIOS SEGUN ADJ. (FRONTERIZO)'!$C$8</f>
        <v>296667</v>
      </c>
      <c r="AW65" s="80" t="e" vm="1">
        <f>+[4]!NumLetras(AV65,"PESO","PESOS DOMINICANOS","$EE $m CON #d/100 CENTAVOS")</f>
        <v>#VALUE!</v>
      </c>
      <c r="AX65" s="80">
        <f t="shared" si="30"/>
        <v>53400.06</v>
      </c>
      <c r="AY65" s="37">
        <v>18</v>
      </c>
      <c r="AZ65" s="37">
        <f t="shared" si="6"/>
        <v>360</v>
      </c>
      <c r="BA65" s="189">
        <v>18.899999999999999</v>
      </c>
      <c r="BB65" s="80">
        <f>+AY65*'PRECIOS SEGUN ADJ. (FRONTERIZO)'!$B$9*'PRECIOS SEGUN ADJ. (FRONTERIZO)'!$C$9</f>
        <v>6804</v>
      </c>
      <c r="BC65" s="80" t="e" vm="1">
        <f>+[4]!NumLetras(BB65,"PESO","PESOS DOMINICANOS","$EE $m CON #d/100 CENTAVOS")</f>
        <v>#VALUE!</v>
      </c>
      <c r="BD65" s="37">
        <v>5</v>
      </c>
      <c r="BE65" s="37">
        <f t="shared" si="7"/>
        <v>100</v>
      </c>
      <c r="BF65" s="189">
        <v>140.38</v>
      </c>
      <c r="BG65" s="80">
        <f>+BD65*'PRECIOS SEGUN ADJ. (FRONTERIZO)'!$B$10*'PRECIOS SEGUN ADJ. (FRONTERIZO)'!$C$10</f>
        <v>14038</v>
      </c>
      <c r="BH65" s="80" t="e" vm="1">
        <f>+[4]!NumLetras(BG65,"PESO","PESOS DOMINICANOS","$EE $m CON #d/100 CENTAVOS")</f>
        <v>#VALUE!</v>
      </c>
      <c r="BI65" s="80">
        <f t="shared" si="31"/>
        <v>2526.84</v>
      </c>
      <c r="BJ65" s="37">
        <v>73</v>
      </c>
      <c r="BK65" s="37">
        <f t="shared" si="8"/>
        <v>1460</v>
      </c>
      <c r="BL65" s="189">
        <v>31.459999999999997</v>
      </c>
      <c r="BM65" s="80">
        <f>+BJ65*'PRECIOS SEGUN ADJ. (FRONTERIZO)'!$B$11*'PRECIOS SEGUN ADJ. (FRONTERIZO)'!$C$11</f>
        <v>45931.6</v>
      </c>
      <c r="BN65" s="80" t="e" vm="1">
        <f>+[4]!NumLetras(BM65,"PESO","PESOS DOMINICANOS","$EE $m CON #d/100 CENTAVOS")</f>
        <v>#VALUE!</v>
      </c>
      <c r="BO65" s="37">
        <v>44</v>
      </c>
      <c r="BP65" s="37">
        <f t="shared" si="9"/>
        <v>880</v>
      </c>
      <c r="BQ65" s="189">
        <v>65</v>
      </c>
      <c r="BR65" s="80">
        <f>+BO65*'PRECIOS SEGUN ADJ. (FRONTERIZO)'!$B$12*'PRECIOS SEGUN ADJ. (FRONTERIZO)'!$C$12</f>
        <v>57200</v>
      </c>
      <c r="BS65" s="80" t="e" vm="1">
        <f>+[4]!NumLetras(BR65,"PESO","PESOS DOMINICANOS","$EE $m CON #d/100 CENTAVOS")</f>
        <v>#VALUE!</v>
      </c>
      <c r="BT65" s="37">
        <v>1940</v>
      </c>
      <c r="BU65" s="37">
        <f t="shared" si="10"/>
        <v>38800</v>
      </c>
      <c r="BV65" s="189">
        <v>5.5</v>
      </c>
      <c r="BW65" s="80">
        <f>+BT65*'PRECIOS SEGUN ADJ. (FRONTERIZO)'!$B$13*'PRECIOS SEGUN ADJ. (FRONTERIZO)'!$C$13</f>
        <v>213400</v>
      </c>
      <c r="BX65" s="80" t="e" vm="1">
        <f>+[4]!NumLetras(BW65,"PESO","PESOS DOMINICANOS","$EE $m CON #d/100 CENTAVOS")</f>
        <v>#VALUE!</v>
      </c>
      <c r="BY65" s="37">
        <v>354</v>
      </c>
      <c r="BZ65" s="37">
        <f t="shared" si="11"/>
        <v>7080</v>
      </c>
      <c r="CA65" s="189">
        <v>7.15</v>
      </c>
      <c r="CB65" s="80">
        <f>+BY65*'PRECIOS SEGUN ADJ. (FRONTERIZO)'!$B$14*'PRECIOS SEGUN ADJ. (FRONTERIZO)'!$C$14</f>
        <v>50622</v>
      </c>
      <c r="CC65" s="80" t="e" vm="1">
        <f>+[4]!NumLetras(CB65,"PESO","PESOS DOMINICANOS","$EE $m CON #d/100 CENTAVOS")</f>
        <v>#VALUE!</v>
      </c>
      <c r="CD65" s="37">
        <v>708</v>
      </c>
      <c r="CE65" s="37">
        <f t="shared" si="12"/>
        <v>14160</v>
      </c>
      <c r="CF65" s="189">
        <v>6.8400000000000007</v>
      </c>
      <c r="CG65" s="80">
        <f>+CD65*'PRECIOS SEGUN ADJ. (FRONTERIZO)'!$B$15*'PRECIOS SEGUN ADJ. (FRONTERIZO)'!$C$15</f>
        <v>96854.400000000009</v>
      </c>
      <c r="CH65" s="80" t="e" vm="1">
        <f>+[4]!NumLetras(CG65,"PESO","PESOS DOMINICANOS","$EE $m CON #d/100 CENTAVOS")</f>
        <v>#VALUE!</v>
      </c>
      <c r="CI65" s="37">
        <v>90</v>
      </c>
      <c r="CJ65" s="37">
        <f t="shared" si="13"/>
        <v>1800</v>
      </c>
      <c r="CK65" s="189">
        <v>60</v>
      </c>
      <c r="CL65" s="80">
        <f>+CI65*'PRECIOS SEGUN ADJ. (FRONTERIZO)'!$B$16*'PRECIOS SEGUN ADJ. (FRONTERIZO)'!$C$16</f>
        <v>108000</v>
      </c>
      <c r="CM65" s="80" t="e" vm="1">
        <f>+[4]!NumLetras(CL65,"PESO","PESOS DOMINICANOS","$EE $m CON #d/100 CENTAVOS")</f>
        <v>#VALUE!</v>
      </c>
      <c r="CN65" s="80">
        <f t="shared" si="32"/>
        <v>19440</v>
      </c>
      <c r="CO65" s="37">
        <v>43</v>
      </c>
      <c r="CP65" s="37">
        <f t="shared" si="14"/>
        <v>860</v>
      </c>
      <c r="CQ65" s="189">
        <v>55.649999999999991</v>
      </c>
      <c r="CR65" s="80">
        <f>+CO65*'PRECIOS SEGUN ADJ. (FRONTERIZO)'!$B$17*'PRECIOS SEGUN ADJ. (FRONTERIZO)'!$C$17</f>
        <v>47859</v>
      </c>
      <c r="CS65" s="80" t="e" vm="1">
        <f>+[4]!NumLetras(CR65,"PESO","PESOS DOMINICANOS","$EE $m CON #d/100 CENTAVOS")</f>
        <v>#VALUE!</v>
      </c>
      <c r="CT65" s="80">
        <f t="shared" si="33"/>
        <v>8614.6200000000008</v>
      </c>
      <c r="CU65" s="37">
        <v>1130</v>
      </c>
      <c r="CV65" s="37">
        <f t="shared" si="15"/>
        <v>22600</v>
      </c>
      <c r="CW65" s="189">
        <v>6.6</v>
      </c>
      <c r="CX65" s="80">
        <f>+CU65*'PRECIOS SEGUN ADJ. (FRONTERIZO)'!$B$18*'PRECIOS SEGUN ADJ. (FRONTERIZO)'!$C$18</f>
        <v>149160</v>
      </c>
      <c r="CY65" s="80" t="e" vm="1">
        <f>+[4]!NumLetras(CX65,"PESO","PESOS DOMINICANOS","$EE $m CON #d/100 CENTAVOS")</f>
        <v>#VALUE!</v>
      </c>
      <c r="CZ65" s="37">
        <v>47</v>
      </c>
      <c r="DA65" s="37">
        <f t="shared" si="16"/>
        <v>940</v>
      </c>
      <c r="DB65" s="189">
        <v>65.75</v>
      </c>
      <c r="DC65" s="80">
        <f>+CZ65*'PRECIOS SEGUN ADJ. (FRONTERIZO)'!$B$19*'PRECIOS SEGUN ADJ. (FRONTERIZO)'!$C$19</f>
        <v>61805</v>
      </c>
      <c r="DD65" s="80" t="e" vm="1">
        <f>+[4]!NumLetras(DC65,"PESO","PESOS DOMINICANOS","$EE $m CON #d/100 CENTAVOS")</f>
        <v>#VALUE!</v>
      </c>
      <c r="DE65" s="80">
        <f t="shared" si="34"/>
        <v>11124.9</v>
      </c>
      <c r="DF65" s="37">
        <v>9</v>
      </c>
      <c r="DG65" s="37">
        <f t="shared" si="17"/>
        <v>180</v>
      </c>
      <c r="DH65" s="189">
        <v>82.59999999999998</v>
      </c>
      <c r="DI65" s="80">
        <f>+DF65*'PRECIOS SEGUN ADJ. (FRONTERIZO)'!$B$20*'PRECIOS SEGUN ADJ. (FRONTERIZO)'!$C$20</f>
        <v>14868</v>
      </c>
      <c r="DJ65" s="80" t="e" vm="1">
        <f>+[4]!NumLetras(DI65,"PESO","PESOS DOMINICANOS","$EE $m CON #d/100 CENTAVOS")</f>
        <v>#VALUE!</v>
      </c>
      <c r="DK65" s="80">
        <f t="shared" si="35"/>
        <v>2676.24</v>
      </c>
      <c r="DL65" s="37">
        <v>708</v>
      </c>
      <c r="DM65" s="37">
        <f t="shared" si="18"/>
        <v>14160</v>
      </c>
      <c r="DN65" s="189">
        <v>22</v>
      </c>
      <c r="DO65" s="80">
        <f>+DL65*'PRECIOS SEGUN ADJ. (FRONTERIZO)'!$B$21*'PRECIOS SEGUN ADJ. (FRONTERIZO)'!$C$21</f>
        <v>311520</v>
      </c>
      <c r="DP65" s="80" t="e" vm="1">
        <f>+[4]!NumLetras(DO65,"PESO","PESOS DOMINICANOS","$EE $m CON #d/100 CENTAVOS")</f>
        <v>#VALUE!</v>
      </c>
      <c r="DQ65" s="37">
        <v>87</v>
      </c>
      <c r="DR65" s="37">
        <f t="shared" si="19"/>
        <v>1740</v>
      </c>
      <c r="DS65" s="189">
        <v>80.849999999999994</v>
      </c>
      <c r="DT65" s="80">
        <f>+DQ65*'PRECIOS SEGUN ADJ. (FRONTERIZO)'!$B$22*'PRECIOS SEGUN ADJ. (FRONTERIZO)'!$C$22</f>
        <v>140679</v>
      </c>
      <c r="DU65" s="80" t="e" vm="1">
        <f>+[4]!NumLetras(DT65,"PESO","PESOS DOMINICANOS","$EE $m CON #d/100 CENTAVOS")</f>
        <v>#VALUE!</v>
      </c>
      <c r="DV65" s="37">
        <v>43</v>
      </c>
      <c r="DW65" s="37">
        <f t="shared" si="20"/>
        <v>860</v>
      </c>
      <c r="DX65" s="189">
        <v>21.83</v>
      </c>
      <c r="DY65" s="80">
        <f>+DV65*'PRECIOS SEGUN ADJ. (FRONTERIZO)'!$B$23*'PRECIOS SEGUN ADJ. (FRONTERIZO)'!$C$23</f>
        <v>18773.8</v>
      </c>
      <c r="DZ65" s="80" t="e" vm="1">
        <f>+[4]!NumLetras(DY65,"PESO","PESOS DOMINICANOS","$EE $m CON #d/100 CENTAVOS")</f>
        <v>#VALUE!</v>
      </c>
      <c r="EA65" s="80">
        <f t="shared" si="36"/>
        <v>3379.28</v>
      </c>
      <c r="EB65" s="37">
        <v>83</v>
      </c>
      <c r="EC65" s="37">
        <f t="shared" si="21"/>
        <v>1660</v>
      </c>
      <c r="ED65" s="189">
        <v>33</v>
      </c>
      <c r="EE65" s="80">
        <f>+EB65*'PRECIOS SEGUN ADJ. (FRONTERIZO)'!$B$24*'PRECIOS SEGUN ADJ. (FRONTERIZO)'!$C$24</f>
        <v>54780</v>
      </c>
      <c r="EF65" s="80" t="e" vm="1">
        <f>+[4]!NumLetras(EE65,"PESO","PESOS DOMINICANOS","$EE $m CON #d/100 CENTAVOS")</f>
        <v>#VALUE!</v>
      </c>
      <c r="EG65" s="37">
        <v>19</v>
      </c>
      <c r="EH65" s="37">
        <f t="shared" si="22"/>
        <v>380</v>
      </c>
      <c r="EI65" s="189">
        <v>15.789999999999997</v>
      </c>
      <c r="EJ65" s="80">
        <f>+EG65*'PRECIOS SEGUN ADJ. (FRONTERIZO)'!$B$25*'PRECIOS SEGUN ADJ. (FRONTERIZO)'!$C$25</f>
        <v>6000.2</v>
      </c>
      <c r="EK65" s="80" t="e" vm="1">
        <f>+[4]!NumLetras(EJ65,"PESO","PESOS DOMINICANOS","$EE $m CON #d/100 CENTAVOS")</f>
        <v>#VALUE!</v>
      </c>
      <c r="EL65" s="37">
        <v>19</v>
      </c>
      <c r="EM65" s="37">
        <f t="shared" si="23"/>
        <v>380</v>
      </c>
      <c r="EN65" s="189">
        <v>31.5</v>
      </c>
      <c r="EO65" s="80">
        <f>+EL65*'PRECIOS SEGUN ADJ. (FRONTERIZO)'!$B$26*'PRECIOS SEGUN ADJ. (FRONTERIZO)'!$C$26</f>
        <v>11970</v>
      </c>
      <c r="EP65" s="80" t="e" vm="1">
        <f>+[4]!NumLetras(EO65,"PESO","PESOS DOMINICANOS","$EE $m CON #d/100 CENTAVOS")</f>
        <v>#VALUE!</v>
      </c>
      <c r="EQ65" s="80">
        <f t="shared" si="41"/>
        <v>2350397.7999999998</v>
      </c>
      <c r="ER65" s="80" t="e" vm="1">
        <f>+[4]!NumLetras(EQ65,"PESO","PESOS DOMINICANOS","$EE $m CON #d/100 CENTAVOS")</f>
        <v>#VALUE!</v>
      </c>
      <c r="ES65" s="80">
        <f t="shared" si="42"/>
        <v>177669.45999999996</v>
      </c>
      <c r="ET65" s="80" t="e" vm="1">
        <f>+[4]!NumLetras(ES65,"PESO","PESOS DOMINICANOS","$EE $m CON #d/100 CENTAVOS")</f>
        <v>#VALUE!</v>
      </c>
      <c r="EU65" s="80">
        <f t="shared" si="37"/>
        <v>2172728.34</v>
      </c>
      <c r="EV65" s="80" t="e" vm="1">
        <f>+[4]!NumLetras(EU65,"PESO","PESOS DOMINICANOS","$EE $m CON #d/100 CENTAVOS")</f>
        <v>#VALUE!</v>
      </c>
      <c r="EW65" s="80">
        <f t="shared" si="38"/>
        <v>470079.56</v>
      </c>
      <c r="EX65" s="80" t="e" vm="1">
        <f>+[4]!NumLetras(EW65,"PESO","PESOS DOMINICANOS","$EE $m CON #d/100 CENTAVOS")</f>
        <v>#VALUE!</v>
      </c>
      <c r="EY65" s="80">
        <f t="shared" si="39"/>
        <v>23503.98</v>
      </c>
      <c r="EZ65" s="80" t="e" vm="1">
        <f>+[4]!NumLetras(EY65,"PESO","PESOS DOMINICANOS","$EE $m CON #d/100 CENTAVOS")</f>
        <v>#VALUE!</v>
      </c>
      <c r="FA65" s="80"/>
      <c r="FB65" s="80">
        <f t="shared" si="40"/>
        <v>1880318.2399999998</v>
      </c>
      <c r="FC65" s="80" t="e" vm="1">
        <f>+[4]!NumLetras(FB65,"PESO","PESOS DOMINICANOS","$EE $m CON #d/100 CENTAVOS")</f>
        <v>#VALUE!</v>
      </c>
      <c r="FD65" s="37" t="str">
        <f>+VLOOKUP(D65,'FRONTERIZO XENIA'!F:G,2,0)</f>
        <v>F-24</v>
      </c>
    </row>
    <row r="66" spans="1:160">
      <c r="A66" s="37">
        <v>65</v>
      </c>
      <c r="B66" s="37">
        <v>65</v>
      </c>
      <c r="C66" s="26" t="s">
        <v>700</v>
      </c>
      <c r="D66" s="37">
        <v>11500013344</v>
      </c>
      <c r="E66" s="37" t="str">
        <f>+VLOOKUP(D66,'INFORMACION DE PROVEEDORES'!C:I,2,0)</f>
        <v>115-0001334-4</v>
      </c>
      <c r="F66" s="26" t="str">
        <f>+VLOOKUP(D66,'INFORMACION DE PROVEEDORES'!C:J,4,0)</f>
        <v>JOSE RAFAEL GENAO CONCEPCION</v>
      </c>
      <c r="G66" s="37" t="str">
        <f>+VLOOKUP(D66,'INFORMACION DE PROVEEDORES'!C:K,5,0)</f>
        <v>115-0001334-4</v>
      </c>
      <c r="H66" s="26" t="str">
        <f>+VLOOKUP(D66,'INFORMACION DE PROVEEDORES'!C:L,7,0)</f>
        <v>CARRETERA SANTIAGO RODRIGUEZ-DAJABON NO.427</v>
      </c>
      <c r="I66" s="37" t="str">
        <f>+VLOOKUP(D66,'INFORMACION DE PROVEEDORES'!C:M,3,0)</f>
        <v xml:space="preserve"> FÍSICA</v>
      </c>
      <c r="J66" s="37">
        <v>8</v>
      </c>
      <c r="K66" s="37">
        <v>284</v>
      </c>
      <c r="L66" s="37">
        <v>63</v>
      </c>
      <c r="M66" s="37">
        <f t="shared" si="26"/>
        <v>1260</v>
      </c>
      <c r="N66" s="189">
        <v>69.81</v>
      </c>
      <c r="O66" s="80">
        <f>+L66*'PRECIOS SEGUN ADJ. (FRONTERIZO)'!$B$2*'PRECIOS SEGUN ADJ. (FRONTERIZO)'!$C$2</f>
        <v>87960.599999999991</v>
      </c>
      <c r="P66" s="80" t="e" vm="1">
        <f>+[4]!NumLetras(O66,"PESO","PESOS DOMINICANOS","$EE $m CON #d/100 CENTAVOS")</f>
        <v>#VALUE!</v>
      </c>
      <c r="Q66" s="80">
        <f t="shared" si="27"/>
        <v>14073.7</v>
      </c>
      <c r="R66" s="37">
        <v>19</v>
      </c>
      <c r="S66" s="37">
        <f t="shared" ref="S66:S111" si="43">+R66*20</f>
        <v>380</v>
      </c>
      <c r="T66" s="189">
        <v>31.5</v>
      </c>
      <c r="U66" s="80">
        <f>+R66*'PRECIOS SEGUN ADJ. (FRONTERIZO)'!$B$3*'PRECIOS SEGUN ADJ. (FRONTERIZO)'!$C$3</f>
        <v>11970</v>
      </c>
      <c r="V66" s="80" t="e" vm="1">
        <f>+[4]!NumLetras(U66,"PESO","PESOS DOMINICANOS","$EE $m CON #d/100 CENTAVOS")</f>
        <v>#VALUE!</v>
      </c>
      <c r="W66" s="37">
        <v>46</v>
      </c>
      <c r="X66" s="37">
        <f t="shared" ref="X66:X111" si="44">+W66*20</f>
        <v>920</v>
      </c>
      <c r="Y66" s="189">
        <v>25.2</v>
      </c>
      <c r="Z66" s="80">
        <f>+W66*'PRECIOS SEGUN ADJ. (FRONTERIZO)'!$B$4*'PRECIOS SEGUN ADJ. (FRONTERIZO)'!$C$4</f>
        <v>23184</v>
      </c>
      <c r="AA66" s="80" t="e" vm="1">
        <f>+[4]!NumLetras(Z66,"PESO","PESOS DOMINICANOS","$EE $m CON #d/100 CENTAVOS")</f>
        <v>#VALUE!</v>
      </c>
      <c r="AB66" s="37">
        <v>100</v>
      </c>
      <c r="AC66" s="37">
        <f t="shared" ref="AC66:AC111" si="45">+AB66*20</f>
        <v>2000</v>
      </c>
      <c r="AD66" s="189">
        <v>87.91</v>
      </c>
      <c r="AE66" s="80">
        <f>+AB66*'PRECIOS SEGUN ADJ. (FRONTERIZO)'!$B$5*'PRECIOS SEGUN ADJ. (FRONTERIZO)'!$C$5</f>
        <v>175820</v>
      </c>
      <c r="AF66" s="80" t="e" vm="1">
        <f>+[4]!NumLetras(AE66,"PESO","PESOS DOMINICANOS","$EE $m CON #d/100 CENTAVOS")</f>
        <v>#VALUE!</v>
      </c>
      <c r="AG66" s="80">
        <f t="shared" si="28"/>
        <v>31647.599999999999</v>
      </c>
      <c r="AH66" s="37">
        <v>90</v>
      </c>
      <c r="AI66" s="37">
        <f t="shared" ref="AI66:AI111" si="46">+AH66*20</f>
        <v>1800</v>
      </c>
      <c r="AJ66" s="189">
        <v>53.95000000000001</v>
      </c>
      <c r="AK66" s="80">
        <f>+AH66*'PRECIOS SEGUN ADJ. (FRONTERIZO)'!$B$6*'PRECIOS SEGUN ADJ. (FRONTERIZO)'!$C$6</f>
        <v>97110</v>
      </c>
      <c r="AL66" s="80" t="e" vm="1">
        <f>+[4]!NumLetras(AK66,"PESO","PESOS DOMINICANOS","$EE $m CON #d/100 CENTAVOS")</f>
        <v>#VALUE!</v>
      </c>
      <c r="AM66" s="37">
        <v>12</v>
      </c>
      <c r="AN66" s="37">
        <f t="shared" ref="AN66:AN111" si="47">+AM66*20</f>
        <v>240</v>
      </c>
      <c r="AO66" s="189">
        <v>25.04</v>
      </c>
      <c r="AP66" s="80">
        <f>+AM66*'PRECIOS SEGUN ADJ. (FRONTERIZO)'!$B$7*'PRECIOS SEGUN ADJ. (FRONTERIZO)'!$C$7</f>
        <v>6009.6</v>
      </c>
      <c r="AQ66" s="80" t="e" vm="1">
        <f>+[4]!NumLetras(AP66,"PESO","PESOS DOMINICANOS","$EE $m CON #d/100 CENTAVOS")</f>
        <v>#VALUE!</v>
      </c>
      <c r="AR66" s="80">
        <f t="shared" si="29"/>
        <v>961.54</v>
      </c>
      <c r="AS66" s="37">
        <v>36</v>
      </c>
      <c r="AT66" s="37">
        <f t="shared" ref="AT66:AT111" si="48">+AS66*20</f>
        <v>720</v>
      </c>
      <c r="AU66" s="189">
        <v>290.85000000000002</v>
      </c>
      <c r="AV66" s="80">
        <f>+AS66*'PRECIOS SEGUN ADJ. (FRONTERIZO)'!$B$8*'PRECIOS SEGUN ADJ. (FRONTERIZO)'!$C$8</f>
        <v>209412</v>
      </c>
      <c r="AW66" s="80" t="e" vm="1">
        <f>+[4]!NumLetras(AV66,"PESO","PESOS DOMINICANOS","$EE $m CON #d/100 CENTAVOS")</f>
        <v>#VALUE!</v>
      </c>
      <c r="AX66" s="80">
        <f t="shared" si="30"/>
        <v>37694.160000000003</v>
      </c>
      <c r="AY66" s="37">
        <v>5</v>
      </c>
      <c r="AZ66" s="37">
        <f t="shared" ref="AZ66:AZ111" si="49">+AY66*20</f>
        <v>100</v>
      </c>
      <c r="BA66" s="189">
        <v>18.899999999999999</v>
      </c>
      <c r="BB66" s="80">
        <f>+AY66*'PRECIOS SEGUN ADJ. (FRONTERIZO)'!$B$9*'PRECIOS SEGUN ADJ. (FRONTERIZO)'!$C$9</f>
        <v>1890</v>
      </c>
      <c r="BC66" s="80" t="e" vm="1">
        <f>+[4]!NumLetras(BB66,"PESO","PESOS DOMINICANOS","$EE $m CON #d/100 CENTAVOS")</f>
        <v>#VALUE!</v>
      </c>
      <c r="BD66" s="37">
        <v>6</v>
      </c>
      <c r="BE66" s="37">
        <f t="shared" ref="BE66:BE111" si="50">+BD66*20</f>
        <v>120</v>
      </c>
      <c r="BF66" s="189">
        <v>140.38</v>
      </c>
      <c r="BG66" s="80">
        <f>+BD66*'PRECIOS SEGUN ADJ. (FRONTERIZO)'!$B$10*'PRECIOS SEGUN ADJ. (FRONTERIZO)'!$C$10</f>
        <v>16845.599999999999</v>
      </c>
      <c r="BH66" s="80" t="e" vm="1">
        <f>+[4]!NumLetras(BG66,"PESO","PESOS DOMINICANOS","$EE $m CON #d/100 CENTAVOS")</f>
        <v>#VALUE!</v>
      </c>
      <c r="BI66" s="80">
        <f t="shared" si="31"/>
        <v>3032.21</v>
      </c>
      <c r="BJ66" s="37">
        <v>16</v>
      </c>
      <c r="BK66" s="37">
        <f t="shared" ref="BK66:BK111" si="51">+BJ66*20</f>
        <v>320</v>
      </c>
      <c r="BL66" s="189">
        <v>31.459999999999997</v>
      </c>
      <c r="BM66" s="80">
        <f>+BJ66*'PRECIOS SEGUN ADJ. (FRONTERIZO)'!$B$11*'PRECIOS SEGUN ADJ. (FRONTERIZO)'!$C$11</f>
        <v>10067.200000000001</v>
      </c>
      <c r="BN66" s="80" t="e" vm="1">
        <f>+[4]!NumLetras(BM66,"PESO","PESOS DOMINICANOS","$EE $m CON #d/100 CENTAVOS")</f>
        <v>#VALUE!</v>
      </c>
      <c r="BO66" s="37">
        <v>30</v>
      </c>
      <c r="BP66" s="37">
        <f t="shared" ref="BP66:BP111" si="52">+BO66*20</f>
        <v>600</v>
      </c>
      <c r="BQ66" s="189">
        <v>65</v>
      </c>
      <c r="BR66" s="80">
        <f>+BO66*'PRECIOS SEGUN ADJ. (FRONTERIZO)'!$B$12*'PRECIOS SEGUN ADJ. (FRONTERIZO)'!$C$12</f>
        <v>39000</v>
      </c>
      <c r="BS66" s="80" t="e" vm="1">
        <f>+[4]!NumLetras(BR66,"PESO","PESOS DOMINICANOS","$EE $m CON #d/100 CENTAVOS")</f>
        <v>#VALUE!</v>
      </c>
      <c r="BT66" s="37">
        <v>410</v>
      </c>
      <c r="BU66" s="37">
        <f t="shared" ref="BU66:BU111" si="53">+BT66*20</f>
        <v>8200</v>
      </c>
      <c r="BV66" s="189">
        <v>5.5</v>
      </c>
      <c r="BW66" s="80">
        <f>+BT66*'PRECIOS SEGUN ADJ. (FRONTERIZO)'!$B$13*'PRECIOS SEGUN ADJ. (FRONTERIZO)'!$C$13</f>
        <v>45100</v>
      </c>
      <c r="BX66" s="80" t="e" vm="1">
        <f>+[4]!NumLetras(BW66,"PESO","PESOS DOMINICANOS","$EE $m CON #d/100 CENTAVOS")</f>
        <v>#VALUE!</v>
      </c>
      <c r="BY66" s="37">
        <v>486</v>
      </c>
      <c r="BZ66" s="37">
        <f t="shared" ref="BZ66:BZ111" si="54">+BY66*20</f>
        <v>9720</v>
      </c>
      <c r="CA66" s="189">
        <v>7.15</v>
      </c>
      <c r="CB66" s="80">
        <f>+BY66*'PRECIOS SEGUN ADJ. (FRONTERIZO)'!$B$14*'PRECIOS SEGUN ADJ. (FRONTERIZO)'!$C$14</f>
        <v>69498</v>
      </c>
      <c r="CC66" s="80" t="e" vm="1">
        <f>+[4]!NumLetras(CB66,"PESO","PESOS DOMINICANOS","$EE $m CON #d/100 CENTAVOS")</f>
        <v>#VALUE!</v>
      </c>
      <c r="CD66" s="37">
        <v>972</v>
      </c>
      <c r="CE66" s="37">
        <f t="shared" ref="CE66:CE111" si="55">+CD66*20</f>
        <v>19440</v>
      </c>
      <c r="CF66" s="189">
        <v>6.8400000000000007</v>
      </c>
      <c r="CG66" s="80">
        <f>+CD66*'PRECIOS SEGUN ADJ. (FRONTERIZO)'!$B$15*'PRECIOS SEGUN ADJ. (FRONTERIZO)'!$C$15</f>
        <v>132969.59999999998</v>
      </c>
      <c r="CH66" s="80" t="e" vm="1">
        <f>+[4]!NumLetras(CG66,"PESO","PESOS DOMINICANOS","$EE $m CON #d/100 CENTAVOS")</f>
        <v>#VALUE!</v>
      </c>
      <c r="CI66" s="37">
        <v>21</v>
      </c>
      <c r="CJ66" s="37">
        <f t="shared" ref="CJ66:CJ111" si="56">+CI66*20</f>
        <v>420</v>
      </c>
      <c r="CK66" s="189">
        <v>60</v>
      </c>
      <c r="CL66" s="80">
        <f>+CI66*'PRECIOS SEGUN ADJ. (FRONTERIZO)'!$B$16*'PRECIOS SEGUN ADJ. (FRONTERIZO)'!$C$16</f>
        <v>25200</v>
      </c>
      <c r="CM66" s="80" t="e" vm="1">
        <f>+[4]!NumLetras(CL66,"PESO","PESOS DOMINICANOS","$EE $m CON #d/100 CENTAVOS")</f>
        <v>#VALUE!</v>
      </c>
      <c r="CN66" s="80">
        <f t="shared" si="32"/>
        <v>4536</v>
      </c>
      <c r="CO66" s="37">
        <v>10</v>
      </c>
      <c r="CP66" s="37">
        <f t="shared" ref="CP66:CP111" si="57">+CO66*20</f>
        <v>200</v>
      </c>
      <c r="CQ66" s="189">
        <v>55.649999999999991</v>
      </c>
      <c r="CR66" s="80">
        <f>+CO66*'PRECIOS SEGUN ADJ. (FRONTERIZO)'!$B$17*'PRECIOS SEGUN ADJ. (FRONTERIZO)'!$C$17</f>
        <v>11130</v>
      </c>
      <c r="CS66" s="80" t="e" vm="1">
        <f>+[4]!NumLetras(CR66,"PESO","PESOS DOMINICANOS","$EE $m CON #d/100 CENTAVOS")</f>
        <v>#VALUE!</v>
      </c>
      <c r="CT66" s="80">
        <f t="shared" si="33"/>
        <v>2003.4</v>
      </c>
      <c r="CU66" s="37">
        <v>650</v>
      </c>
      <c r="CV66" s="37">
        <f t="shared" ref="CV66:CV111" si="58">+CU66*20</f>
        <v>13000</v>
      </c>
      <c r="CW66" s="189">
        <v>6.6</v>
      </c>
      <c r="CX66" s="80">
        <f>+CU66*'PRECIOS SEGUN ADJ. (FRONTERIZO)'!$B$18*'PRECIOS SEGUN ADJ. (FRONTERIZO)'!$C$18</f>
        <v>85800</v>
      </c>
      <c r="CY66" s="80" t="e" vm="1">
        <f>+[4]!NumLetras(CX66,"PESO","PESOS DOMINICANOS","$EE $m CON #d/100 CENTAVOS")</f>
        <v>#VALUE!</v>
      </c>
      <c r="CZ66" s="37">
        <v>12</v>
      </c>
      <c r="DA66" s="37">
        <f t="shared" ref="DA66:DA111" si="59">+CZ66*20</f>
        <v>240</v>
      </c>
      <c r="DB66" s="189">
        <v>65.75</v>
      </c>
      <c r="DC66" s="80">
        <f>+CZ66*'PRECIOS SEGUN ADJ. (FRONTERIZO)'!$B$19*'PRECIOS SEGUN ADJ. (FRONTERIZO)'!$C$19</f>
        <v>15780</v>
      </c>
      <c r="DD66" s="80" t="e" vm="1">
        <f>+[4]!NumLetras(DC66,"PESO","PESOS DOMINICANOS","$EE $m CON #d/100 CENTAVOS")</f>
        <v>#VALUE!</v>
      </c>
      <c r="DE66" s="80">
        <f t="shared" si="34"/>
        <v>2840.4</v>
      </c>
      <c r="DF66" s="37">
        <v>12</v>
      </c>
      <c r="DG66" s="37">
        <f t="shared" ref="DG66:DG111" si="60">+DF66*20</f>
        <v>240</v>
      </c>
      <c r="DH66" s="189">
        <v>82.59999999999998</v>
      </c>
      <c r="DI66" s="80">
        <f>+DF66*'PRECIOS SEGUN ADJ. (FRONTERIZO)'!$B$20*'PRECIOS SEGUN ADJ. (FRONTERIZO)'!$C$20</f>
        <v>19824</v>
      </c>
      <c r="DJ66" s="80" t="e" vm="1">
        <f>+[4]!NumLetras(DI66,"PESO","PESOS DOMINICANOS","$EE $m CON #d/100 CENTAVOS")</f>
        <v>#VALUE!</v>
      </c>
      <c r="DK66" s="80">
        <f t="shared" si="35"/>
        <v>3568.32</v>
      </c>
      <c r="DL66" s="37">
        <v>972</v>
      </c>
      <c r="DM66" s="37">
        <f t="shared" ref="DM66:DM111" si="61">+DL66*20</f>
        <v>19440</v>
      </c>
      <c r="DN66" s="189">
        <v>22</v>
      </c>
      <c r="DO66" s="80">
        <f>+DL66*'PRECIOS SEGUN ADJ. (FRONTERIZO)'!$B$21*'PRECIOS SEGUN ADJ. (FRONTERIZO)'!$C$21</f>
        <v>427680</v>
      </c>
      <c r="DP66" s="80" t="e" vm="1">
        <f>+[4]!NumLetras(DO66,"PESO","PESOS DOMINICANOS","$EE $m CON #d/100 CENTAVOS")</f>
        <v>#VALUE!</v>
      </c>
      <c r="DQ66" s="37">
        <v>67</v>
      </c>
      <c r="DR66" s="37">
        <f t="shared" ref="DR66:DR111" si="62">+DQ66*20</f>
        <v>1340</v>
      </c>
      <c r="DS66" s="189">
        <v>80.849999999999994</v>
      </c>
      <c r="DT66" s="80">
        <f>+DQ66*'PRECIOS SEGUN ADJ. (FRONTERIZO)'!$B$22*'PRECIOS SEGUN ADJ. (FRONTERIZO)'!$C$22</f>
        <v>108339</v>
      </c>
      <c r="DU66" s="80" t="e" vm="1">
        <f>+[4]!NumLetras(DT66,"PESO","PESOS DOMINICANOS","$EE $m CON #d/100 CENTAVOS")</f>
        <v>#VALUE!</v>
      </c>
      <c r="DV66" s="37">
        <v>31</v>
      </c>
      <c r="DW66" s="37">
        <f t="shared" ref="DW66:DW111" si="63">+DV66*20</f>
        <v>620</v>
      </c>
      <c r="DX66" s="189">
        <v>21.83</v>
      </c>
      <c r="DY66" s="80">
        <f>+DV66*'PRECIOS SEGUN ADJ. (FRONTERIZO)'!$B$23*'PRECIOS SEGUN ADJ. (FRONTERIZO)'!$C$23</f>
        <v>13534.599999999999</v>
      </c>
      <c r="DZ66" s="80" t="e" vm="1">
        <f>+[4]!NumLetras(DY66,"PESO","PESOS DOMINICANOS","$EE $m CON #d/100 CENTAVOS")</f>
        <v>#VALUE!</v>
      </c>
      <c r="EA66" s="80">
        <f t="shared" si="36"/>
        <v>2436.23</v>
      </c>
      <c r="EB66" s="37">
        <v>83</v>
      </c>
      <c r="EC66" s="37">
        <f t="shared" ref="EC66:EC111" si="64">+EB66*20</f>
        <v>1660</v>
      </c>
      <c r="ED66" s="189">
        <v>33</v>
      </c>
      <c r="EE66" s="80">
        <f>+EB66*'PRECIOS SEGUN ADJ. (FRONTERIZO)'!$B$24*'PRECIOS SEGUN ADJ. (FRONTERIZO)'!$C$24</f>
        <v>54780</v>
      </c>
      <c r="EF66" s="80" t="e" vm="1">
        <f>+[4]!NumLetras(EE66,"PESO","PESOS DOMINICANOS","$EE $m CON #d/100 CENTAVOS")</f>
        <v>#VALUE!</v>
      </c>
      <c r="EG66" s="37">
        <v>5</v>
      </c>
      <c r="EH66" s="37">
        <f t="shared" ref="EH66:EH111" si="65">+EG66*20</f>
        <v>100</v>
      </c>
      <c r="EI66" s="189">
        <v>15.789999999999997</v>
      </c>
      <c r="EJ66" s="80">
        <f>+EG66*'PRECIOS SEGUN ADJ. (FRONTERIZO)'!$B$25*'PRECIOS SEGUN ADJ. (FRONTERIZO)'!$C$25</f>
        <v>1578.9999999999998</v>
      </c>
      <c r="EK66" s="80" t="e" vm="1">
        <f>+[4]!NumLetras(EJ66,"PESO","PESOS DOMINICANOS","$EE $m CON #d/100 CENTAVOS")</f>
        <v>#VALUE!</v>
      </c>
      <c r="EL66" s="37">
        <v>5</v>
      </c>
      <c r="EM66" s="37">
        <f t="shared" ref="EM66:EM111" si="66">+EL66*20</f>
        <v>100</v>
      </c>
      <c r="EN66" s="189">
        <v>31.5</v>
      </c>
      <c r="EO66" s="80">
        <f>+EL66*'PRECIOS SEGUN ADJ. (FRONTERIZO)'!$B$26*'PRECIOS SEGUN ADJ. (FRONTERIZO)'!$C$26</f>
        <v>3150</v>
      </c>
      <c r="EP66" s="80" t="e" vm="1">
        <f>+[4]!NumLetras(EO66,"PESO","PESOS DOMINICANOS","$EE $m CON #d/100 CENTAVOS")</f>
        <v>#VALUE!</v>
      </c>
      <c r="EQ66" s="80">
        <f t="shared" ref="EQ66:EQ97" si="67">+O66+U66+Z66+AE66+AK66+AP66+AV66+BB66+BG66+BM66+BR66+BW66+CB66+CG66+CL66+CR66+CX66+DC66+DI66+DO66+DT66+DY66+EE66+EJ66+EO66</f>
        <v>1693633.2</v>
      </c>
      <c r="ER66" s="80" t="e" vm="1">
        <f>+[4]!NumLetras(EQ66,"PESO","PESOS DOMINICANOS","$EE $m CON #d/100 CENTAVOS")</f>
        <v>#VALUE!</v>
      </c>
      <c r="ES66" s="80">
        <f t="shared" ref="ES66:ES97" si="68">+Q66+AG66+AR66+AX66+BI66+CN66+CT66+DE66+DK66+EA66</f>
        <v>102793.56</v>
      </c>
      <c r="ET66" s="80" t="e" vm="1">
        <f>+[4]!NumLetras(ES66,"PESO","PESOS DOMINICANOS","$EE $m CON #d/100 CENTAVOS")</f>
        <v>#VALUE!</v>
      </c>
      <c r="EU66" s="80">
        <f t="shared" si="37"/>
        <v>1590839.64</v>
      </c>
      <c r="EV66" s="80" t="e" vm="1">
        <f>+[4]!NumLetras(EU66,"PESO","PESOS DOMINICANOS","$EE $m CON #d/100 CENTAVOS")</f>
        <v>#VALUE!</v>
      </c>
      <c r="EW66" s="80">
        <f t="shared" si="38"/>
        <v>338726.64</v>
      </c>
      <c r="EX66" s="80" t="e" vm="1">
        <f>+[4]!NumLetras(EW66,"PESO","PESOS DOMINICANOS","$EE $m CON #d/100 CENTAVOS")</f>
        <v>#VALUE!</v>
      </c>
      <c r="EY66" s="80">
        <f t="shared" si="39"/>
        <v>16936.330000000002</v>
      </c>
      <c r="EZ66" s="80" t="e" vm="1">
        <f>+[4]!NumLetras(EY66,"PESO","PESOS DOMINICANOS","$EE $m CON #d/100 CENTAVOS")</f>
        <v>#VALUE!</v>
      </c>
      <c r="FA66" s="80"/>
      <c r="FB66" s="80">
        <f t="shared" si="40"/>
        <v>1354906.56</v>
      </c>
      <c r="FC66" s="80" t="e" vm="1">
        <f>+[4]!NumLetras(FB66,"PESO","PESOS DOMINICANOS","$EE $m CON #d/100 CENTAVOS")</f>
        <v>#VALUE!</v>
      </c>
      <c r="FD66" s="37" t="str">
        <f>+VLOOKUP(D66,'FRONTERIZO XENIA'!F:G,2,0)</f>
        <v>F-20</v>
      </c>
    </row>
    <row r="67" spans="1:160">
      <c r="A67" s="37">
        <v>66</v>
      </c>
      <c r="B67" s="37">
        <v>66</v>
      </c>
      <c r="C67" s="26" t="s">
        <v>720</v>
      </c>
      <c r="D67" s="37">
        <v>1200694758</v>
      </c>
      <c r="E67" s="37" t="str">
        <f>+VLOOKUP(D67,'INFORMACION DE PROVEEDORES'!C:I,2,0)</f>
        <v>012-0069475-8</v>
      </c>
      <c r="F67" s="26" t="str">
        <f>+VLOOKUP(D67,'INFORMACION DE PROVEEDORES'!C:J,4,0)</f>
        <v>JOSEFINA QUEZADA MARTINEZ</v>
      </c>
      <c r="G67" s="37" t="str">
        <f>+VLOOKUP(D67,'INFORMACION DE PROVEEDORES'!C:K,5,0)</f>
        <v>012-0069475-8</v>
      </c>
      <c r="H67" s="26" t="str">
        <f>+VLOOKUP(D67,'INFORMACION DE PROVEEDORES'!C:L,7,0)</f>
        <v xml:space="preserve">JUAN PABLO PINA, ESQUINA 30 DE MAYO, SAN JUAN </v>
      </c>
      <c r="I67" s="37" t="str">
        <f>+VLOOKUP(D67,'INFORMACION DE PROVEEDORES'!C:M,3,0)</f>
        <v xml:space="preserve"> FÍSICA</v>
      </c>
      <c r="J67" s="37">
        <v>6</v>
      </c>
      <c r="K67" s="37">
        <v>519</v>
      </c>
      <c r="L67" s="37">
        <v>101</v>
      </c>
      <c r="M67" s="37">
        <f t="shared" ref="M67:M111" si="69">+L67*20</f>
        <v>2020</v>
      </c>
      <c r="N67" s="189">
        <v>69.81</v>
      </c>
      <c r="O67" s="80">
        <f>+L67*'PRECIOS SEGUN ADJ. (FRONTERIZO)'!$B$2*'PRECIOS SEGUN ADJ. (FRONTERIZO)'!$C$2</f>
        <v>141016.20000000001</v>
      </c>
      <c r="P67" s="80" t="e" vm="1">
        <f>+[4]!NumLetras(O67,"PESO","PESOS DOMINICANOS","$EE $m CON #d/100 CENTAVOS")</f>
        <v>#VALUE!</v>
      </c>
      <c r="Q67" s="80">
        <f t="shared" ref="Q67:Q111" si="70">+ROUND(O67*0.16,2)</f>
        <v>22562.59</v>
      </c>
      <c r="R67" s="37">
        <v>28</v>
      </c>
      <c r="S67" s="37">
        <f t="shared" si="43"/>
        <v>560</v>
      </c>
      <c r="T67" s="189">
        <v>31.5</v>
      </c>
      <c r="U67" s="80">
        <f>+R67*'PRECIOS SEGUN ADJ. (FRONTERIZO)'!$B$3*'PRECIOS SEGUN ADJ. (FRONTERIZO)'!$C$3</f>
        <v>17640</v>
      </c>
      <c r="V67" s="80" t="e" vm="1">
        <f>+[4]!NumLetras(U67,"PESO","PESOS DOMINICANOS","$EE $m CON #d/100 CENTAVOS")</f>
        <v>#VALUE!</v>
      </c>
      <c r="W67" s="37">
        <v>35</v>
      </c>
      <c r="X67" s="37">
        <f t="shared" si="44"/>
        <v>700</v>
      </c>
      <c r="Y67" s="189">
        <v>25.2</v>
      </c>
      <c r="Z67" s="80">
        <f>+W67*'PRECIOS SEGUN ADJ. (FRONTERIZO)'!$B$4*'PRECIOS SEGUN ADJ. (FRONTERIZO)'!$C$4</f>
        <v>17640</v>
      </c>
      <c r="AA67" s="80" t="e" vm="1">
        <f>+[4]!NumLetras(Z67,"PESO","PESOS DOMINICANOS","$EE $m CON #d/100 CENTAVOS")</f>
        <v>#VALUE!</v>
      </c>
      <c r="AB67" s="37">
        <v>167</v>
      </c>
      <c r="AC67" s="37">
        <f t="shared" si="45"/>
        <v>3340</v>
      </c>
      <c r="AD67" s="189">
        <v>87.91</v>
      </c>
      <c r="AE67" s="80">
        <f>+AB67*'PRECIOS SEGUN ADJ. (FRONTERIZO)'!$B$5*'PRECIOS SEGUN ADJ. (FRONTERIZO)'!$C$5</f>
        <v>293619.39999999997</v>
      </c>
      <c r="AF67" s="80" t="e" vm="1">
        <f>+[4]!NumLetras(AE67,"PESO","PESOS DOMINICANOS","$EE $m CON #d/100 CENTAVOS")</f>
        <v>#VALUE!</v>
      </c>
      <c r="AG67" s="80">
        <f t="shared" ref="AG67:AG111" si="71">+ROUND(AE67*0.18,2)</f>
        <v>52851.49</v>
      </c>
      <c r="AH67" s="37">
        <v>180</v>
      </c>
      <c r="AI67" s="37">
        <f t="shared" si="46"/>
        <v>3600</v>
      </c>
      <c r="AJ67" s="189">
        <v>53.95000000000001</v>
      </c>
      <c r="AK67" s="80">
        <f>+AH67*'PRECIOS SEGUN ADJ. (FRONTERIZO)'!$B$6*'PRECIOS SEGUN ADJ. (FRONTERIZO)'!$C$6</f>
        <v>194220</v>
      </c>
      <c r="AL67" s="80" t="e" vm="1">
        <f>+[4]!NumLetras(AK67,"PESO","PESOS DOMINICANOS","$EE $m CON #d/100 CENTAVOS")</f>
        <v>#VALUE!</v>
      </c>
      <c r="AM67" s="37">
        <v>23</v>
      </c>
      <c r="AN67" s="37">
        <f t="shared" si="47"/>
        <v>460</v>
      </c>
      <c r="AO67" s="189">
        <v>25.04</v>
      </c>
      <c r="AP67" s="80">
        <f>+AM67*'PRECIOS SEGUN ADJ. (FRONTERIZO)'!$B$7*'PRECIOS SEGUN ADJ. (FRONTERIZO)'!$C$7</f>
        <v>11518.4</v>
      </c>
      <c r="AQ67" s="80" t="e" vm="1">
        <f>+[4]!NumLetras(AP67,"PESO","PESOS DOMINICANOS","$EE $m CON #d/100 CENTAVOS")</f>
        <v>#VALUE!</v>
      </c>
      <c r="AR67" s="80">
        <f t="shared" ref="AR67:AR111" si="72">+ROUND(AP67*0.16,2)</f>
        <v>1842.94</v>
      </c>
      <c r="AS67" s="37">
        <v>59</v>
      </c>
      <c r="AT67" s="37">
        <f t="shared" si="48"/>
        <v>1180</v>
      </c>
      <c r="AU67" s="189">
        <v>290.85000000000002</v>
      </c>
      <c r="AV67" s="80">
        <f>+AS67*'PRECIOS SEGUN ADJ. (FRONTERIZO)'!$B$8*'PRECIOS SEGUN ADJ. (FRONTERIZO)'!$C$8</f>
        <v>343203</v>
      </c>
      <c r="AW67" s="80" t="e" vm="1">
        <f>+[4]!NumLetras(AV67,"PESO","PESOS DOMINICANOS","$EE $m CON #d/100 CENTAVOS")</f>
        <v>#VALUE!</v>
      </c>
      <c r="AX67" s="80">
        <f t="shared" ref="AX67:AX111" si="73">+ROUND(AV67*0.18,2)</f>
        <v>61776.54</v>
      </c>
      <c r="AY67" s="37">
        <v>4</v>
      </c>
      <c r="AZ67" s="37">
        <f t="shared" si="49"/>
        <v>80</v>
      </c>
      <c r="BA67" s="189">
        <v>18.899999999999999</v>
      </c>
      <c r="BB67" s="80">
        <f>+AY67*'PRECIOS SEGUN ADJ. (FRONTERIZO)'!$B$9*'PRECIOS SEGUN ADJ. (FRONTERIZO)'!$C$9</f>
        <v>1512</v>
      </c>
      <c r="BC67" s="80" t="e" vm="1">
        <f>+[4]!NumLetras(BB67,"PESO","PESOS DOMINICANOS","$EE $m CON #d/100 CENTAVOS")</f>
        <v>#VALUE!</v>
      </c>
      <c r="BD67" s="37">
        <v>12</v>
      </c>
      <c r="BE67" s="37">
        <f t="shared" si="50"/>
        <v>240</v>
      </c>
      <c r="BF67" s="189">
        <v>140.38</v>
      </c>
      <c r="BG67" s="80">
        <f>+BD67*'PRECIOS SEGUN ADJ. (FRONTERIZO)'!$B$10*'PRECIOS SEGUN ADJ. (FRONTERIZO)'!$C$10</f>
        <v>33691.199999999997</v>
      </c>
      <c r="BH67" s="80" t="e" vm="1">
        <f>+[4]!NumLetras(BG67,"PESO","PESOS DOMINICANOS","$EE $m CON #d/100 CENTAVOS")</f>
        <v>#VALUE!</v>
      </c>
      <c r="BI67" s="80">
        <f t="shared" ref="BI67:BI111" si="74">+ROUND(BG67*0.18,2)</f>
        <v>6064.42</v>
      </c>
      <c r="BJ67" s="37">
        <v>13</v>
      </c>
      <c r="BK67" s="37">
        <f t="shared" si="51"/>
        <v>260</v>
      </c>
      <c r="BL67" s="189">
        <v>31.459999999999997</v>
      </c>
      <c r="BM67" s="80">
        <f>+BJ67*'PRECIOS SEGUN ADJ. (FRONTERIZO)'!$B$11*'PRECIOS SEGUN ADJ. (FRONTERIZO)'!$C$11</f>
        <v>8179.6</v>
      </c>
      <c r="BN67" s="80" t="e" vm="1">
        <f>+[4]!NumLetras(BM67,"PESO","PESOS DOMINICANOS","$EE $m CON #d/100 CENTAVOS")</f>
        <v>#VALUE!</v>
      </c>
      <c r="BO67" s="37">
        <v>49</v>
      </c>
      <c r="BP67" s="37">
        <f t="shared" si="52"/>
        <v>980</v>
      </c>
      <c r="BQ67" s="189">
        <v>65</v>
      </c>
      <c r="BR67" s="80">
        <f>+BO67*'PRECIOS SEGUN ADJ. (FRONTERIZO)'!$B$12*'PRECIOS SEGUN ADJ. (FRONTERIZO)'!$C$12</f>
        <v>63700</v>
      </c>
      <c r="BS67" s="80" t="e" vm="1">
        <f>+[4]!NumLetras(BR67,"PESO","PESOS DOMINICANOS","$EE $m CON #d/100 CENTAVOS")</f>
        <v>#VALUE!</v>
      </c>
      <c r="BT67" s="37">
        <v>310</v>
      </c>
      <c r="BU67" s="37">
        <f t="shared" si="53"/>
        <v>6200</v>
      </c>
      <c r="BV67" s="189">
        <v>5.5</v>
      </c>
      <c r="BW67" s="80">
        <f>+BT67*'PRECIOS SEGUN ADJ. (FRONTERIZO)'!$B$13*'PRECIOS SEGUN ADJ. (FRONTERIZO)'!$C$13</f>
        <v>34100</v>
      </c>
      <c r="BX67" s="80" t="e" vm="1">
        <f>+[4]!NumLetras(BW67,"PESO","PESOS DOMINICANOS","$EE $m CON #d/100 CENTAVOS")</f>
        <v>#VALUE!</v>
      </c>
      <c r="BY67" s="37">
        <v>976</v>
      </c>
      <c r="BZ67" s="37">
        <f t="shared" si="54"/>
        <v>19520</v>
      </c>
      <c r="CA67" s="189">
        <v>7.15</v>
      </c>
      <c r="CB67" s="80">
        <f>+BY67*'PRECIOS SEGUN ADJ. (FRONTERIZO)'!$B$14*'PRECIOS SEGUN ADJ. (FRONTERIZO)'!$C$14</f>
        <v>139568</v>
      </c>
      <c r="CC67" s="80" t="e" vm="1">
        <f>+[4]!NumLetras(CB67,"PESO","PESOS DOMINICANOS","$EE $m CON #d/100 CENTAVOS")</f>
        <v>#VALUE!</v>
      </c>
      <c r="CD67" s="37">
        <v>1952</v>
      </c>
      <c r="CE67" s="37">
        <f t="shared" si="55"/>
        <v>39040</v>
      </c>
      <c r="CF67" s="189">
        <v>6.8400000000000007</v>
      </c>
      <c r="CG67" s="80">
        <f>+CD67*'PRECIOS SEGUN ADJ. (FRONTERIZO)'!$B$15*'PRECIOS SEGUN ADJ. (FRONTERIZO)'!$C$15</f>
        <v>267033.59999999998</v>
      </c>
      <c r="CH67" s="80" t="e" vm="1">
        <f>+[4]!NumLetras(CG67,"PESO","PESOS DOMINICANOS","$EE $m CON #d/100 CENTAVOS")</f>
        <v>#VALUE!</v>
      </c>
      <c r="CI67" s="37">
        <v>16</v>
      </c>
      <c r="CJ67" s="37">
        <f t="shared" si="56"/>
        <v>320</v>
      </c>
      <c r="CK67" s="189">
        <v>60</v>
      </c>
      <c r="CL67" s="80">
        <f>+CI67*'PRECIOS SEGUN ADJ. (FRONTERIZO)'!$B$16*'PRECIOS SEGUN ADJ. (FRONTERIZO)'!$C$16</f>
        <v>19200</v>
      </c>
      <c r="CM67" s="80" t="e" vm="1">
        <f>+[4]!NumLetras(CL67,"PESO","PESOS DOMINICANOS","$EE $m CON #d/100 CENTAVOS")</f>
        <v>#VALUE!</v>
      </c>
      <c r="CN67" s="80">
        <f t="shared" ref="CN67:CN111" si="75">+ROUND(CL67*0.18,2)</f>
        <v>3456</v>
      </c>
      <c r="CO67" s="37">
        <v>8</v>
      </c>
      <c r="CP67" s="37">
        <f t="shared" si="57"/>
        <v>160</v>
      </c>
      <c r="CQ67" s="189">
        <v>55.649999999999991</v>
      </c>
      <c r="CR67" s="80">
        <f>+CO67*'PRECIOS SEGUN ADJ. (FRONTERIZO)'!$B$17*'PRECIOS SEGUN ADJ. (FRONTERIZO)'!$C$17</f>
        <v>8904</v>
      </c>
      <c r="CS67" s="80" t="e" vm="1">
        <f>+[4]!NumLetras(CR67,"PESO","PESOS DOMINICANOS","$EE $m CON #d/100 CENTAVOS")</f>
        <v>#VALUE!</v>
      </c>
      <c r="CT67" s="80">
        <f t="shared" ref="CT67:CT111" si="76">+ROUND(CR67*0.18,2)</f>
        <v>1602.72</v>
      </c>
      <c r="CU67" s="37">
        <v>1100</v>
      </c>
      <c r="CV67" s="37">
        <f t="shared" si="58"/>
        <v>22000</v>
      </c>
      <c r="CW67" s="189">
        <v>6.6</v>
      </c>
      <c r="CX67" s="80">
        <f>+CU67*'PRECIOS SEGUN ADJ. (FRONTERIZO)'!$B$18*'PRECIOS SEGUN ADJ. (FRONTERIZO)'!$C$18</f>
        <v>145200</v>
      </c>
      <c r="CY67" s="80" t="e" vm="1">
        <f>+[4]!NumLetras(CX67,"PESO","PESOS DOMINICANOS","$EE $m CON #d/100 CENTAVOS")</f>
        <v>#VALUE!</v>
      </c>
      <c r="CZ67" s="37">
        <v>9</v>
      </c>
      <c r="DA67" s="37">
        <f t="shared" si="59"/>
        <v>180</v>
      </c>
      <c r="DB67" s="189">
        <v>65.75</v>
      </c>
      <c r="DC67" s="80">
        <f>+CZ67*'PRECIOS SEGUN ADJ. (FRONTERIZO)'!$B$19*'PRECIOS SEGUN ADJ. (FRONTERIZO)'!$C$19</f>
        <v>11835</v>
      </c>
      <c r="DD67" s="80" t="e" vm="1">
        <f>+[4]!NumLetras(DC67,"PESO","PESOS DOMINICANOS","$EE $m CON #d/100 CENTAVOS")</f>
        <v>#VALUE!</v>
      </c>
      <c r="DE67" s="80">
        <f t="shared" ref="DE67:DE111" si="77">+ROUND(DC67*0.18,2)</f>
        <v>2130.3000000000002</v>
      </c>
      <c r="DF67" s="37">
        <v>23</v>
      </c>
      <c r="DG67" s="37">
        <f t="shared" si="60"/>
        <v>460</v>
      </c>
      <c r="DH67" s="189">
        <v>82.59999999999998</v>
      </c>
      <c r="DI67" s="80">
        <f>+DF67*'PRECIOS SEGUN ADJ. (FRONTERIZO)'!$B$20*'PRECIOS SEGUN ADJ. (FRONTERIZO)'!$C$20</f>
        <v>37996</v>
      </c>
      <c r="DJ67" s="80" t="e" vm="1">
        <f>+[4]!NumLetras(DI67,"PESO","PESOS DOMINICANOS","$EE $m CON #d/100 CENTAVOS")</f>
        <v>#VALUE!</v>
      </c>
      <c r="DK67" s="80">
        <f t="shared" ref="DK67:DK111" si="78">+ROUND(DI67*0.18,2)</f>
        <v>6839.28</v>
      </c>
      <c r="DL67" s="37">
        <v>1952</v>
      </c>
      <c r="DM67" s="37">
        <f t="shared" si="61"/>
        <v>39040</v>
      </c>
      <c r="DN67" s="189">
        <v>22</v>
      </c>
      <c r="DO67" s="80">
        <f>+DL67*'PRECIOS SEGUN ADJ. (FRONTERIZO)'!$B$21*'PRECIOS SEGUN ADJ. (FRONTERIZO)'!$C$21</f>
        <v>858880</v>
      </c>
      <c r="DP67" s="80" t="e" vm="1">
        <f>+[4]!NumLetras(DO67,"PESO","PESOS DOMINICANOS","$EE $m CON #d/100 CENTAVOS")</f>
        <v>#VALUE!</v>
      </c>
      <c r="DQ67" s="37">
        <v>117</v>
      </c>
      <c r="DR67" s="37">
        <f t="shared" si="62"/>
        <v>2340</v>
      </c>
      <c r="DS67" s="189">
        <v>80.849999999999994</v>
      </c>
      <c r="DT67" s="80">
        <f>+DQ67*'PRECIOS SEGUN ADJ. (FRONTERIZO)'!$B$22*'PRECIOS SEGUN ADJ. (FRONTERIZO)'!$C$22</f>
        <v>189188.99999999997</v>
      </c>
      <c r="DU67" s="80" t="e" vm="1">
        <f>+[4]!NumLetras(DT67,"PESO","PESOS DOMINICANOS","$EE $m CON #d/100 CENTAVOS")</f>
        <v>#VALUE!</v>
      </c>
      <c r="DV67" s="37">
        <v>54</v>
      </c>
      <c r="DW67" s="37">
        <f t="shared" si="63"/>
        <v>1080</v>
      </c>
      <c r="DX67" s="189">
        <v>21.83</v>
      </c>
      <c r="DY67" s="80">
        <f>+DV67*'PRECIOS SEGUN ADJ. (FRONTERIZO)'!$B$23*'PRECIOS SEGUN ADJ. (FRONTERIZO)'!$C$23</f>
        <v>23576.399999999998</v>
      </c>
      <c r="DZ67" s="80" t="e" vm="1">
        <f>+[4]!NumLetras(DY67,"PESO","PESOS DOMINICANOS","$EE $m CON #d/100 CENTAVOS")</f>
        <v>#VALUE!</v>
      </c>
      <c r="EA67" s="80">
        <f t="shared" ref="EA67:EA111" si="79">+ROUND(DY67*0.18,2)</f>
        <v>4243.75</v>
      </c>
      <c r="EB67" s="37">
        <v>157</v>
      </c>
      <c r="EC67" s="37">
        <f t="shared" si="64"/>
        <v>3140</v>
      </c>
      <c r="ED67" s="189">
        <v>33</v>
      </c>
      <c r="EE67" s="80">
        <f>+EB67*'PRECIOS SEGUN ADJ. (FRONTERIZO)'!$B$24*'PRECIOS SEGUN ADJ. (FRONTERIZO)'!$C$24</f>
        <v>103620</v>
      </c>
      <c r="EF67" s="80" t="e" vm="1">
        <f>+[4]!NumLetras(EE67,"PESO","PESOS DOMINICANOS","$EE $m CON #d/100 CENTAVOS")</f>
        <v>#VALUE!</v>
      </c>
      <c r="EG67" s="37">
        <v>4</v>
      </c>
      <c r="EH67" s="37">
        <f t="shared" si="65"/>
        <v>80</v>
      </c>
      <c r="EI67" s="189">
        <v>15.789999999999997</v>
      </c>
      <c r="EJ67" s="80">
        <f>+EG67*'PRECIOS SEGUN ADJ. (FRONTERIZO)'!$B$25*'PRECIOS SEGUN ADJ. (FRONTERIZO)'!$C$25</f>
        <v>1263.1999999999998</v>
      </c>
      <c r="EK67" s="80" t="e" vm="1">
        <f>+[4]!NumLetras(EJ67,"PESO","PESOS DOMINICANOS","$EE $m CON #d/100 CENTAVOS")</f>
        <v>#VALUE!</v>
      </c>
      <c r="EL67" s="37">
        <v>4</v>
      </c>
      <c r="EM67" s="37">
        <f t="shared" si="66"/>
        <v>80</v>
      </c>
      <c r="EN67" s="189">
        <v>31.5</v>
      </c>
      <c r="EO67" s="80">
        <f>+EL67*'PRECIOS SEGUN ADJ. (FRONTERIZO)'!$B$26*'PRECIOS SEGUN ADJ. (FRONTERIZO)'!$C$26</f>
        <v>2520</v>
      </c>
      <c r="EP67" s="80" t="e" vm="1">
        <f>+[4]!NumLetras(EO67,"PESO","PESOS DOMINICANOS","$EE $m CON #d/100 CENTAVOS")</f>
        <v>#VALUE!</v>
      </c>
      <c r="EQ67" s="80">
        <f t="shared" si="67"/>
        <v>2968825</v>
      </c>
      <c r="ER67" s="80" t="e" vm="1">
        <f>+[4]!NumLetras(EQ67,"PESO","PESOS DOMINICANOS","$EE $m CON #d/100 CENTAVOS")</f>
        <v>#VALUE!</v>
      </c>
      <c r="ES67" s="80">
        <f t="shared" si="68"/>
        <v>163370.03</v>
      </c>
      <c r="ET67" s="80" t="e" vm="1">
        <f>+[4]!NumLetras(ES67,"PESO","PESOS DOMINICANOS","$EE $m CON #d/100 CENTAVOS")</f>
        <v>#VALUE!</v>
      </c>
      <c r="EU67" s="80">
        <f t="shared" ref="EU67:EU111" si="80">+EQ67-ES67</f>
        <v>2805454.97</v>
      </c>
      <c r="EV67" s="80" t="e" vm="1">
        <f>+[4]!NumLetras(EU67,"PESO","PESOS DOMINICANOS","$EE $m CON #d/100 CENTAVOS")</f>
        <v>#VALUE!</v>
      </c>
      <c r="EW67" s="80">
        <f t="shared" ref="EW67:EW111" si="81">+ROUND(EQ67*0.2,2)</f>
        <v>593765</v>
      </c>
      <c r="EX67" s="80" t="e" vm="1">
        <f>+[4]!NumLetras(EW67,"PESO","PESOS DOMINICANOS","$EE $m CON #d/100 CENTAVOS")</f>
        <v>#VALUE!</v>
      </c>
      <c r="EY67" s="80">
        <f t="shared" ref="EY67:EY111" si="82">+ROUND(EQ67*0.01,2)</f>
        <v>29688.25</v>
      </c>
      <c r="EZ67" s="80" t="e" vm="1">
        <f>+[4]!NumLetras(EY67,"PESO","PESOS DOMINICANOS","$EE $m CON #d/100 CENTAVOS")</f>
        <v>#VALUE!</v>
      </c>
      <c r="FA67" s="80"/>
      <c r="FB67" s="80">
        <f t="shared" ref="FB67:FB111" si="83">+EQ67-EW67</f>
        <v>2375060</v>
      </c>
      <c r="FC67" s="80" t="e" vm="1">
        <f>+[4]!NumLetras(FB67,"PESO","PESOS DOMINICANOS","$EE $m CON #d/100 CENTAVOS")</f>
        <v>#VALUE!</v>
      </c>
      <c r="FD67" s="37" t="str">
        <f>+VLOOKUP(D67,'FRONTERIZO XENIA'!F:G,2,0)</f>
        <v>F-10</v>
      </c>
    </row>
    <row r="68" spans="1:160">
      <c r="A68" s="37">
        <v>67</v>
      </c>
      <c r="B68" s="37">
        <v>67</v>
      </c>
      <c r="C68" s="26" t="s">
        <v>746</v>
      </c>
      <c r="D68" s="37">
        <v>10800026584</v>
      </c>
      <c r="E68" s="37" t="str">
        <f>+VLOOKUP(D68,'INFORMACION DE PROVEEDORES'!C:I,2,0)</f>
        <v>108-0002658-4</v>
      </c>
      <c r="F68" s="26" t="str">
        <f>+VLOOKUP(D68,'INFORMACION DE PROVEEDORES'!C:J,4,0)</f>
        <v>JUANA MERCEDES NOVAS ROSARIO</v>
      </c>
      <c r="G68" s="37" t="str">
        <f>+VLOOKUP(D68,'INFORMACION DE PROVEEDORES'!C:K,5,0)</f>
        <v>108-0002658-4</v>
      </c>
      <c r="H68" s="26" t="str">
        <f>+VLOOKUP(D68,'INFORMACION DE PROVEEDORES'!C:L,7,0)</f>
        <v xml:space="preserve">ANACAONA UN,ERO 31, VILLA FLORES, VALLE JUELO </v>
      </c>
      <c r="I68" s="37" t="str">
        <f>+VLOOKUP(D68,'INFORMACION DE PROVEEDORES'!C:M,3,0)</f>
        <v xml:space="preserve"> FÍSICA</v>
      </c>
      <c r="J68" s="37">
        <v>2</v>
      </c>
      <c r="K68" s="37">
        <v>375</v>
      </c>
      <c r="L68" s="37">
        <v>68</v>
      </c>
      <c r="M68" s="37">
        <f t="shared" si="69"/>
        <v>1360</v>
      </c>
      <c r="N68" s="189">
        <v>69.81</v>
      </c>
      <c r="O68" s="80">
        <f>+L68*'PRECIOS SEGUN ADJ. (FRONTERIZO)'!$B$2*'PRECIOS SEGUN ADJ. (FRONTERIZO)'!$C$2</f>
        <v>94941.6</v>
      </c>
      <c r="P68" s="80" t="e" vm="1">
        <f>+[4]!NumLetras(O68,"PESO","PESOS DOMINICANOS","$EE $m CON #d/100 CENTAVOS")</f>
        <v>#VALUE!</v>
      </c>
      <c r="Q68" s="80">
        <f t="shared" si="70"/>
        <v>15190.66</v>
      </c>
      <c r="R68" s="37">
        <v>18</v>
      </c>
      <c r="S68" s="37">
        <f t="shared" si="43"/>
        <v>360</v>
      </c>
      <c r="T68" s="189">
        <v>31.5</v>
      </c>
      <c r="U68" s="80">
        <f>+R68*'PRECIOS SEGUN ADJ. (FRONTERIZO)'!$B$3*'PRECIOS SEGUN ADJ. (FRONTERIZO)'!$C$3</f>
        <v>11340</v>
      </c>
      <c r="V68" s="80" t="e" vm="1">
        <f>+[4]!NumLetras(U68,"PESO","PESOS DOMINICANOS","$EE $m CON #d/100 CENTAVOS")</f>
        <v>#VALUE!</v>
      </c>
      <c r="W68" s="37">
        <v>0</v>
      </c>
      <c r="X68" s="37">
        <f t="shared" si="44"/>
        <v>0</v>
      </c>
      <c r="Y68" s="189">
        <v>25.2</v>
      </c>
      <c r="Z68" s="80">
        <f>+W68*'PRECIOS SEGUN ADJ. (FRONTERIZO)'!$B$4*'PRECIOS SEGUN ADJ. (FRONTERIZO)'!$C$4</f>
        <v>0</v>
      </c>
      <c r="AA68" s="80" t="e" vm="1">
        <f>+[4]!NumLetras(Z68,"PESO","PESOS DOMINICANOS","$EE $m CON #d/100 CENTAVOS")</f>
        <v>#VALUE!</v>
      </c>
      <c r="AB68" s="37">
        <v>114</v>
      </c>
      <c r="AC68" s="37">
        <f t="shared" si="45"/>
        <v>2280</v>
      </c>
      <c r="AD68" s="189">
        <v>87.91</v>
      </c>
      <c r="AE68" s="80">
        <f>+AB68*'PRECIOS SEGUN ADJ. (FRONTERIZO)'!$B$5*'PRECIOS SEGUN ADJ. (FRONTERIZO)'!$C$5</f>
        <v>200434.8</v>
      </c>
      <c r="AF68" s="80" t="e" vm="1">
        <f>+[4]!NumLetras(AE68,"PESO","PESOS DOMINICANOS","$EE $m CON #d/100 CENTAVOS")</f>
        <v>#VALUE!</v>
      </c>
      <c r="AG68" s="80">
        <f t="shared" si="71"/>
        <v>36078.26</v>
      </c>
      <c r="AH68" s="37">
        <v>138</v>
      </c>
      <c r="AI68" s="37">
        <f t="shared" si="46"/>
        <v>2760</v>
      </c>
      <c r="AJ68" s="189">
        <v>53.95000000000001</v>
      </c>
      <c r="AK68" s="80">
        <f>+AH68*'PRECIOS SEGUN ADJ. (FRONTERIZO)'!$B$6*'PRECIOS SEGUN ADJ. (FRONTERIZO)'!$C$6</f>
        <v>148902</v>
      </c>
      <c r="AL68" s="80" t="e" vm="1">
        <f>+[4]!NumLetras(AK68,"PESO","PESOS DOMINICANOS","$EE $m CON #d/100 CENTAVOS")</f>
        <v>#VALUE!</v>
      </c>
      <c r="AM68" s="37">
        <v>18</v>
      </c>
      <c r="AN68" s="37">
        <f t="shared" si="47"/>
        <v>360</v>
      </c>
      <c r="AO68" s="189">
        <v>25.04</v>
      </c>
      <c r="AP68" s="80">
        <f>+AM68*'PRECIOS SEGUN ADJ. (FRONTERIZO)'!$B$7*'PRECIOS SEGUN ADJ. (FRONTERIZO)'!$C$7</f>
        <v>9014.4</v>
      </c>
      <c r="AQ68" s="80" t="e" vm="1">
        <f>+[4]!NumLetras(AP68,"PESO","PESOS DOMINICANOS","$EE $m CON #d/100 CENTAVOS")</f>
        <v>#VALUE!</v>
      </c>
      <c r="AR68" s="80">
        <f t="shared" si="72"/>
        <v>1442.3</v>
      </c>
      <c r="AS68" s="37">
        <v>42</v>
      </c>
      <c r="AT68" s="37">
        <f t="shared" si="48"/>
        <v>840</v>
      </c>
      <c r="AU68" s="189">
        <v>290.85000000000002</v>
      </c>
      <c r="AV68" s="80">
        <f>+AS68*'PRECIOS SEGUN ADJ. (FRONTERIZO)'!$B$8*'PRECIOS SEGUN ADJ. (FRONTERIZO)'!$C$8</f>
        <v>244314</v>
      </c>
      <c r="AW68" s="80" t="e" vm="1">
        <f>+[4]!NumLetras(AV68,"PESO","PESOS DOMINICANOS","$EE $m CON #d/100 CENTAVOS")</f>
        <v>#VALUE!</v>
      </c>
      <c r="AX68" s="80">
        <f t="shared" si="73"/>
        <v>43976.52</v>
      </c>
      <c r="AY68" s="37">
        <v>0</v>
      </c>
      <c r="AZ68" s="37">
        <f t="shared" si="49"/>
        <v>0</v>
      </c>
      <c r="BA68" s="189">
        <v>18.899999999999999</v>
      </c>
      <c r="BB68" s="80">
        <f>+AY68*'PRECIOS SEGUN ADJ. (FRONTERIZO)'!$B$9*'PRECIOS SEGUN ADJ. (FRONTERIZO)'!$C$9</f>
        <v>0</v>
      </c>
      <c r="BC68" s="80" t="e" vm="1">
        <f>+[4]!NumLetras(BB68,"PESO","PESOS DOMINICANOS","$EE $m CON #d/100 CENTAVOS")</f>
        <v>#VALUE!</v>
      </c>
      <c r="BD68" s="37">
        <v>9</v>
      </c>
      <c r="BE68" s="37">
        <f t="shared" si="50"/>
        <v>180</v>
      </c>
      <c r="BF68" s="189">
        <v>140.38</v>
      </c>
      <c r="BG68" s="80">
        <f>+BD68*'PRECIOS SEGUN ADJ. (FRONTERIZO)'!$B$10*'PRECIOS SEGUN ADJ. (FRONTERIZO)'!$C$10</f>
        <v>25268.400000000001</v>
      </c>
      <c r="BH68" s="80" t="e" vm="1">
        <f>+[4]!NumLetras(BG68,"PESO","PESOS DOMINICANOS","$EE $m CON #d/100 CENTAVOS")</f>
        <v>#VALUE!</v>
      </c>
      <c r="BI68" s="80">
        <f t="shared" si="74"/>
        <v>4548.3100000000004</v>
      </c>
      <c r="BJ68" s="37">
        <v>0</v>
      </c>
      <c r="BK68" s="37">
        <f t="shared" si="51"/>
        <v>0</v>
      </c>
      <c r="BL68" s="189">
        <v>31.459999999999997</v>
      </c>
      <c r="BM68" s="80">
        <f>+BJ68*'PRECIOS SEGUN ADJ. (FRONTERIZO)'!$B$11*'PRECIOS SEGUN ADJ. (FRONTERIZO)'!$C$11</f>
        <v>0</v>
      </c>
      <c r="BN68" s="80" t="e" vm="1">
        <f>+[4]!NumLetras(BM68,"PESO","PESOS DOMINICANOS","$EE $m CON #d/100 CENTAVOS")</f>
        <v>#VALUE!</v>
      </c>
      <c r="BO68" s="37">
        <v>35</v>
      </c>
      <c r="BP68" s="37">
        <f t="shared" si="52"/>
        <v>700</v>
      </c>
      <c r="BQ68" s="189">
        <v>65</v>
      </c>
      <c r="BR68" s="80">
        <f>+BO68*'PRECIOS SEGUN ADJ. (FRONTERIZO)'!$B$12*'PRECIOS SEGUN ADJ. (FRONTERIZO)'!$C$12</f>
        <v>45500</v>
      </c>
      <c r="BS68" s="80" t="e" vm="1">
        <f>+[4]!NumLetras(BR68,"PESO","PESOS DOMINICANOS","$EE $m CON #d/100 CENTAVOS")</f>
        <v>#VALUE!</v>
      </c>
      <c r="BT68" s="37">
        <v>0</v>
      </c>
      <c r="BU68" s="37">
        <f t="shared" si="53"/>
        <v>0</v>
      </c>
      <c r="BV68" s="189">
        <v>5.5</v>
      </c>
      <c r="BW68" s="80">
        <f>+BT68*'PRECIOS SEGUN ADJ. (FRONTERIZO)'!$B$13*'PRECIOS SEGUN ADJ. (FRONTERIZO)'!$C$13</f>
        <v>0</v>
      </c>
      <c r="BX68" s="80" t="e" vm="1">
        <f>+[4]!NumLetras(BW68,"PESO","PESOS DOMINICANOS","$EE $m CON #d/100 CENTAVOS")</f>
        <v>#VALUE!</v>
      </c>
      <c r="BY68" s="37">
        <v>750</v>
      </c>
      <c r="BZ68" s="37">
        <f t="shared" si="54"/>
        <v>15000</v>
      </c>
      <c r="CA68" s="189">
        <v>7.15</v>
      </c>
      <c r="CB68" s="80">
        <f>+BY68*'PRECIOS SEGUN ADJ. (FRONTERIZO)'!$B$14*'PRECIOS SEGUN ADJ. (FRONTERIZO)'!$C$14</f>
        <v>107250</v>
      </c>
      <c r="CC68" s="80" t="e" vm="1">
        <f>+[4]!NumLetras(CB68,"PESO","PESOS DOMINICANOS","$EE $m CON #d/100 CENTAVOS")</f>
        <v>#VALUE!</v>
      </c>
      <c r="CD68" s="37">
        <v>1500</v>
      </c>
      <c r="CE68" s="37">
        <f t="shared" si="55"/>
        <v>30000</v>
      </c>
      <c r="CF68" s="189">
        <v>6.8400000000000007</v>
      </c>
      <c r="CG68" s="80">
        <f>+CD68*'PRECIOS SEGUN ADJ. (FRONTERIZO)'!$B$15*'PRECIOS SEGUN ADJ. (FRONTERIZO)'!$C$15</f>
        <v>205200</v>
      </c>
      <c r="CH68" s="80" t="e" vm="1">
        <f>+[4]!NumLetras(CG68,"PESO","PESOS DOMINICANOS","$EE $m CON #d/100 CENTAVOS")</f>
        <v>#VALUE!</v>
      </c>
      <c r="CI68" s="37">
        <v>0</v>
      </c>
      <c r="CJ68" s="37">
        <f t="shared" si="56"/>
        <v>0</v>
      </c>
      <c r="CK68" s="189">
        <v>60</v>
      </c>
      <c r="CL68" s="80">
        <f>+CI68*'PRECIOS SEGUN ADJ. (FRONTERIZO)'!$B$16*'PRECIOS SEGUN ADJ. (FRONTERIZO)'!$C$16</f>
        <v>0</v>
      </c>
      <c r="CM68" s="80" t="e" vm="1">
        <f>+[4]!NumLetras(CL68,"PESO","PESOS DOMINICANOS","$EE $m CON #d/100 CENTAVOS")</f>
        <v>#VALUE!</v>
      </c>
      <c r="CN68" s="80">
        <f t="shared" si="75"/>
        <v>0</v>
      </c>
      <c r="CO68" s="37">
        <v>0</v>
      </c>
      <c r="CP68" s="37">
        <f t="shared" si="57"/>
        <v>0</v>
      </c>
      <c r="CQ68" s="189">
        <v>55.649999999999991</v>
      </c>
      <c r="CR68" s="80">
        <f>+CO68*'PRECIOS SEGUN ADJ. (FRONTERIZO)'!$B$17*'PRECIOS SEGUN ADJ. (FRONTERIZO)'!$C$17</f>
        <v>0</v>
      </c>
      <c r="CS68" s="80" t="e" vm="1">
        <f>+[4]!NumLetras(CR68,"PESO","PESOS DOMINICANOS","$EE $m CON #d/100 CENTAVOS")</f>
        <v>#VALUE!</v>
      </c>
      <c r="CT68" s="80">
        <f t="shared" si="76"/>
        <v>0</v>
      </c>
      <c r="CU68" s="37">
        <v>750</v>
      </c>
      <c r="CV68" s="37">
        <f t="shared" si="58"/>
        <v>15000</v>
      </c>
      <c r="CW68" s="189">
        <v>6.6</v>
      </c>
      <c r="CX68" s="80">
        <f>+CU68*'PRECIOS SEGUN ADJ. (FRONTERIZO)'!$B$18*'PRECIOS SEGUN ADJ. (FRONTERIZO)'!$C$18</f>
        <v>99000</v>
      </c>
      <c r="CY68" s="80" t="e" vm="1">
        <f>+[4]!NumLetras(CX68,"PESO","PESOS DOMINICANOS","$EE $m CON #d/100 CENTAVOS")</f>
        <v>#VALUE!</v>
      </c>
      <c r="CZ68" s="37">
        <v>0</v>
      </c>
      <c r="DA68" s="37">
        <f t="shared" si="59"/>
        <v>0</v>
      </c>
      <c r="DB68" s="189">
        <v>65.75</v>
      </c>
      <c r="DC68" s="80">
        <f>+CZ68*'PRECIOS SEGUN ADJ. (FRONTERIZO)'!$B$19*'PRECIOS SEGUN ADJ. (FRONTERIZO)'!$C$19</f>
        <v>0</v>
      </c>
      <c r="DD68" s="80" t="e" vm="1">
        <f>+[4]!NumLetras(DC68,"PESO","PESOS DOMINICANOS","$EE $m CON #d/100 CENTAVOS")</f>
        <v>#VALUE!</v>
      </c>
      <c r="DE68" s="80">
        <f t="shared" si="77"/>
        <v>0</v>
      </c>
      <c r="DF68" s="37">
        <v>18</v>
      </c>
      <c r="DG68" s="37">
        <f t="shared" si="60"/>
        <v>360</v>
      </c>
      <c r="DH68" s="189">
        <v>82.59999999999998</v>
      </c>
      <c r="DI68" s="80">
        <f>+DF68*'PRECIOS SEGUN ADJ. (FRONTERIZO)'!$B$20*'PRECIOS SEGUN ADJ. (FRONTERIZO)'!$C$20</f>
        <v>29736</v>
      </c>
      <c r="DJ68" s="80" t="e" vm="1">
        <f>+[4]!NumLetras(DI68,"PESO","PESOS DOMINICANOS","$EE $m CON #d/100 CENTAVOS")</f>
        <v>#VALUE!</v>
      </c>
      <c r="DK68" s="80">
        <f t="shared" si="78"/>
        <v>5352.48</v>
      </c>
      <c r="DL68" s="37">
        <v>1500</v>
      </c>
      <c r="DM68" s="37">
        <f t="shared" si="61"/>
        <v>30000</v>
      </c>
      <c r="DN68" s="189">
        <v>22</v>
      </c>
      <c r="DO68" s="80">
        <f>+DL68*'PRECIOS SEGUN ADJ. (FRONTERIZO)'!$B$21*'PRECIOS SEGUN ADJ. (FRONTERIZO)'!$C$21</f>
        <v>660000</v>
      </c>
      <c r="DP68" s="80" t="e" vm="1">
        <f>+[4]!NumLetras(DO68,"PESO","PESOS DOMINICANOS","$EE $m CON #d/100 CENTAVOS")</f>
        <v>#VALUE!</v>
      </c>
      <c r="DQ68" s="37">
        <v>84</v>
      </c>
      <c r="DR68" s="37">
        <f t="shared" si="62"/>
        <v>1680</v>
      </c>
      <c r="DS68" s="189">
        <v>80.849999999999994</v>
      </c>
      <c r="DT68" s="80">
        <f>+DQ68*'PRECIOS SEGUN ADJ. (FRONTERIZO)'!$B$22*'PRECIOS SEGUN ADJ. (FRONTERIZO)'!$C$22</f>
        <v>135828</v>
      </c>
      <c r="DU68" s="80" t="e" vm="1">
        <f>+[4]!NumLetras(DT68,"PESO","PESOS DOMINICANOS","$EE $m CON #d/100 CENTAVOS")</f>
        <v>#VALUE!</v>
      </c>
      <c r="DV68" s="37">
        <v>38</v>
      </c>
      <c r="DW68" s="37">
        <f t="shared" si="63"/>
        <v>760</v>
      </c>
      <c r="DX68" s="189">
        <v>21.83</v>
      </c>
      <c r="DY68" s="80">
        <f>+DV68*'PRECIOS SEGUN ADJ. (FRONTERIZO)'!$B$23*'PRECIOS SEGUN ADJ. (FRONTERIZO)'!$C$23</f>
        <v>16590.8</v>
      </c>
      <c r="DZ68" s="80" t="e" vm="1">
        <f>+[4]!NumLetras(DY68,"PESO","PESOS DOMINICANOS","$EE $m CON #d/100 CENTAVOS")</f>
        <v>#VALUE!</v>
      </c>
      <c r="EA68" s="80">
        <f t="shared" si="79"/>
        <v>2986.34</v>
      </c>
      <c r="EB68" s="37">
        <v>117</v>
      </c>
      <c r="EC68" s="37">
        <f t="shared" si="64"/>
        <v>2340</v>
      </c>
      <c r="ED68" s="189">
        <v>33</v>
      </c>
      <c r="EE68" s="80">
        <f>+EB68*'PRECIOS SEGUN ADJ. (FRONTERIZO)'!$B$24*'PRECIOS SEGUN ADJ. (FRONTERIZO)'!$C$24</f>
        <v>77220</v>
      </c>
      <c r="EF68" s="80" t="e" vm="1">
        <f>+[4]!NumLetras(EE68,"PESO","PESOS DOMINICANOS","$EE $m CON #d/100 CENTAVOS")</f>
        <v>#VALUE!</v>
      </c>
      <c r="EG68" s="37">
        <v>0</v>
      </c>
      <c r="EH68" s="37">
        <f t="shared" si="65"/>
        <v>0</v>
      </c>
      <c r="EI68" s="189">
        <v>15.789999999999997</v>
      </c>
      <c r="EJ68" s="80">
        <f>+EG68*'PRECIOS SEGUN ADJ. (FRONTERIZO)'!$B$25*'PRECIOS SEGUN ADJ. (FRONTERIZO)'!$C$25</f>
        <v>0</v>
      </c>
      <c r="EK68" s="80" t="e" vm="1">
        <f>+[4]!NumLetras(EJ68,"PESO","PESOS DOMINICANOS","$EE $m CON #d/100 CENTAVOS")</f>
        <v>#VALUE!</v>
      </c>
      <c r="EL68" s="37">
        <v>0</v>
      </c>
      <c r="EM68" s="37">
        <f t="shared" si="66"/>
        <v>0</v>
      </c>
      <c r="EN68" s="189">
        <v>31.5</v>
      </c>
      <c r="EO68" s="80">
        <f>+EL68*'PRECIOS SEGUN ADJ. (FRONTERIZO)'!$B$26*'PRECIOS SEGUN ADJ. (FRONTERIZO)'!$C$26</f>
        <v>0</v>
      </c>
      <c r="EP68" s="80" t="e" vm="1">
        <f>+[4]!NumLetras(EO68,"PESO","PESOS DOMINICANOS","$EE $m CON #d/100 CENTAVOS")</f>
        <v>#VALUE!</v>
      </c>
      <c r="EQ68" s="80">
        <f t="shared" si="67"/>
        <v>2110540</v>
      </c>
      <c r="ER68" s="80" t="e" vm="1">
        <f>+[4]!NumLetras(EQ68,"PESO","PESOS DOMINICANOS","$EE $m CON #d/100 CENTAVOS")</f>
        <v>#VALUE!</v>
      </c>
      <c r="ES68" s="80">
        <f t="shared" si="68"/>
        <v>109574.86999999998</v>
      </c>
      <c r="ET68" s="80" t="e" vm="1">
        <f>+[4]!NumLetras(ES68,"PESO","PESOS DOMINICANOS","$EE $m CON #d/100 CENTAVOS")</f>
        <v>#VALUE!</v>
      </c>
      <c r="EU68" s="80">
        <f t="shared" si="80"/>
        <v>2000965.1300000001</v>
      </c>
      <c r="EV68" s="80" t="e" vm="1">
        <f>+[4]!NumLetras(EU68,"PESO","PESOS DOMINICANOS","$EE $m CON #d/100 CENTAVOS")</f>
        <v>#VALUE!</v>
      </c>
      <c r="EW68" s="80">
        <f t="shared" si="81"/>
        <v>422108</v>
      </c>
      <c r="EX68" s="80" t="e" vm="1">
        <f>+[4]!NumLetras(EW68,"PESO","PESOS DOMINICANOS","$EE $m CON #d/100 CENTAVOS")</f>
        <v>#VALUE!</v>
      </c>
      <c r="EY68" s="80">
        <f t="shared" si="82"/>
        <v>21105.4</v>
      </c>
      <c r="EZ68" s="80" t="e" vm="1">
        <f>+[4]!NumLetras(EY68,"PESO","PESOS DOMINICANOS","$EE $m CON #d/100 CENTAVOS")</f>
        <v>#VALUE!</v>
      </c>
      <c r="FA68" s="80"/>
      <c r="FB68" s="80">
        <f t="shared" si="83"/>
        <v>1688432</v>
      </c>
      <c r="FC68" s="80" t="e" vm="1">
        <f>+[4]!NumLetras(FB68,"PESO","PESOS DOMINICANOS","$EE $m CON #d/100 CENTAVOS")</f>
        <v>#VALUE!</v>
      </c>
      <c r="FD68" s="37" t="str">
        <f>+VLOOKUP(D68,'FRONTERIZO XENIA'!F:G,2,0)</f>
        <v>F-31</v>
      </c>
    </row>
    <row r="69" spans="1:160">
      <c r="A69" s="37">
        <v>68</v>
      </c>
      <c r="B69" s="37">
        <v>68</v>
      </c>
      <c r="C69" s="26" t="s">
        <v>760</v>
      </c>
      <c r="D69" s="37">
        <v>7600200997</v>
      </c>
      <c r="E69" s="37" t="str">
        <f>+VLOOKUP(D69,'INFORMACION DE PROVEEDORES'!C:I,2,0)</f>
        <v>076-0020099-7</v>
      </c>
      <c r="F69" s="26" t="str">
        <f>+VLOOKUP(D69,'INFORMACION DE PROVEEDORES'!C:J,4,0)</f>
        <v>JULIA MARILENIS CUEVAS RAMIREZ</v>
      </c>
      <c r="G69" s="37" t="str">
        <f>+VLOOKUP(D69,'INFORMACION DE PROVEEDORES'!C:K,5,0)</f>
        <v>076-0020099-7</v>
      </c>
      <c r="H69" s="26" t="str">
        <f>+VLOOKUP(D69,'INFORMACION DE PROVEEDORES'!C:L,7,0)</f>
        <v xml:space="preserve">SANCHEZ NO.5 MUNICIPIO DE TAMAYO, </v>
      </c>
      <c r="I69" s="37" t="str">
        <f>+VLOOKUP(D69,'INFORMACION DE PROVEEDORES'!C:M,3,0)</f>
        <v xml:space="preserve"> FÍSICA</v>
      </c>
      <c r="J69" s="37">
        <v>2</v>
      </c>
      <c r="K69" s="37">
        <v>467</v>
      </c>
      <c r="L69" s="37">
        <v>83</v>
      </c>
      <c r="M69" s="37">
        <f t="shared" si="69"/>
        <v>1660</v>
      </c>
      <c r="N69" s="189">
        <v>69.81</v>
      </c>
      <c r="O69" s="80">
        <f>+L69*'PRECIOS SEGUN ADJ. (FRONTERIZO)'!$B$2*'PRECIOS SEGUN ADJ. (FRONTERIZO)'!$C$2</f>
        <v>115884.6</v>
      </c>
      <c r="P69" s="80" t="e" vm="1">
        <f>+[4]!NumLetras(O69,"PESO","PESOS DOMINICANOS","$EE $m CON #d/100 CENTAVOS")</f>
        <v>#VALUE!</v>
      </c>
      <c r="Q69" s="80">
        <f t="shared" si="70"/>
        <v>18541.54</v>
      </c>
      <c r="R69" s="37">
        <v>21</v>
      </c>
      <c r="S69" s="37">
        <f t="shared" si="43"/>
        <v>420</v>
      </c>
      <c r="T69" s="189">
        <v>31.5</v>
      </c>
      <c r="U69" s="80">
        <f>+R69*'PRECIOS SEGUN ADJ. (FRONTERIZO)'!$B$3*'PRECIOS SEGUN ADJ. (FRONTERIZO)'!$C$3</f>
        <v>13230</v>
      </c>
      <c r="V69" s="80" t="e" vm="1">
        <f>+[4]!NumLetras(U69,"PESO","PESOS DOMINICANOS","$EE $m CON #d/100 CENTAVOS")</f>
        <v>#VALUE!</v>
      </c>
      <c r="W69" s="37">
        <v>0</v>
      </c>
      <c r="X69" s="37">
        <f t="shared" si="44"/>
        <v>0</v>
      </c>
      <c r="Y69" s="189">
        <v>25.2</v>
      </c>
      <c r="Z69" s="80">
        <f>+W69*'PRECIOS SEGUN ADJ. (FRONTERIZO)'!$B$4*'PRECIOS SEGUN ADJ. (FRONTERIZO)'!$C$4</f>
        <v>0</v>
      </c>
      <c r="AA69" s="80" t="e" vm="1">
        <f>+[4]!NumLetras(Z69,"PESO","PESOS DOMINICANOS","$EE $m CON #d/100 CENTAVOS")</f>
        <v>#VALUE!</v>
      </c>
      <c r="AB69" s="37">
        <v>142</v>
      </c>
      <c r="AC69" s="37">
        <f t="shared" si="45"/>
        <v>2840</v>
      </c>
      <c r="AD69" s="189">
        <v>87.91</v>
      </c>
      <c r="AE69" s="80">
        <f>+AB69*'PRECIOS SEGUN ADJ. (FRONTERIZO)'!$B$5*'PRECIOS SEGUN ADJ. (FRONTERIZO)'!$C$5</f>
        <v>249664.4</v>
      </c>
      <c r="AF69" s="80" t="e" vm="1">
        <f>+[4]!NumLetras(AE69,"PESO","PESOS DOMINICANOS","$EE $m CON #d/100 CENTAVOS")</f>
        <v>#VALUE!</v>
      </c>
      <c r="AG69" s="80">
        <f t="shared" si="71"/>
        <v>44939.59</v>
      </c>
      <c r="AH69" s="37">
        <v>172</v>
      </c>
      <c r="AI69" s="37">
        <f t="shared" si="46"/>
        <v>3440</v>
      </c>
      <c r="AJ69" s="189">
        <v>53.95000000000001</v>
      </c>
      <c r="AK69" s="80">
        <f>+AH69*'PRECIOS SEGUN ADJ. (FRONTERIZO)'!$B$6*'PRECIOS SEGUN ADJ. (FRONTERIZO)'!$C$6</f>
        <v>185588</v>
      </c>
      <c r="AL69" s="80" t="e" vm="1">
        <f>+[4]!NumLetras(AK69,"PESO","PESOS DOMINICANOS","$EE $m CON #d/100 CENTAVOS")</f>
        <v>#VALUE!</v>
      </c>
      <c r="AM69" s="37">
        <v>21</v>
      </c>
      <c r="AN69" s="37">
        <f t="shared" si="47"/>
        <v>420</v>
      </c>
      <c r="AO69" s="189">
        <v>25.04</v>
      </c>
      <c r="AP69" s="80">
        <f>+AM69*'PRECIOS SEGUN ADJ. (FRONTERIZO)'!$B$7*'PRECIOS SEGUN ADJ. (FRONTERIZO)'!$C$7</f>
        <v>10516.800000000001</v>
      </c>
      <c r="AQ69" s="80" t="e" vm="1">
        <f>+[4]!NumLetras(AP69,"PESO","PESOS DOMINICANOS","$EE $m CON #d/100 CENTAVOS")</f>
        <v>#VALUE!</v>
      </c>
      <c r="AR69" s="80">
        <f t="shared" si="72"/>
        <v>1682.69</v>
      </c>
      <c r="AS69" s="37">
        <v>53</v>
      </c>
      <c r="AT69" s="37">
        <f t="shared" si="48"/>
        <v>1060</v>
      </c>
      <c r="AU69" s="189">
        <v>290.85000000000002</v>
      </c>
      <c r="AV69" s="80">
        <f>+AS69*'PRECIOS SEGUN ADJ. (FRONTERIZO)'!$B$8*'PRECIOS SEGUN ADJ. (FRONTERIZO)'!$C$8</f>
        <v>308301</v>
      </c>
      <c r="AW69" s="80" t="e" vm="1">
        <f>+[4]!NumLetras(AV69,"PESO","PESOS DOMINICANOS","$EE $m CON #d/100 CENTAVOS")</f>
        <v>#VALUE!</v>
      </c>
      <c r="AX69" s="80">
        <f t="shared" si="73"/>
        <v>55494.18</v>
      </c>
      <c r="AY69" s="37">
        <v>0</v>
      </c>
      <c r="AZ69" s="37">
        <f t="shared" si="49"/>
        <v>0</v>
      </c>
      <c r="BA69" s="189">
        <v>18.899999999999999</v>
      </c>
      <c r="BB69" s="80">
        <f>+AY69*'PRECIOS SEGUN ADJ. (FRONTERIZO)'!$B$9*'PRECIOS SEGUN ADJ. (FRONTERIZO)'!$C$9</f>
        <v>0</v>
      </c>
      <c r="BC69" s="80" t="e" vm="1">
        <f>+[4]!NumLetras(BB69,"PESO","PESOS DOMINICANOS","$EE $m CON #d/100 CENTAVOS")</f>
        <v>#VALUE!</v>
      </c>
      <c r="BD69" s="37">
        <v>11</v>
      </c>
      <c r="BE69" s="37">
        <f t="shared" si="50"/>
        <v>220</v>
      </c>
      <c r="BF69" s="189">
        <v>140.38</v>
      </c>
      <c r="BG69" s="80">
        <f>+BD69*'PRECIOS SEGUN ADJ. (FRONTERIZO)'!$B$10*'PRECIOS SEGUN ADJ. (FRONTERIZO)'!$C$10</f>
        <v>30883.599999999999</v>
      </c>
      <c r="BH69" s="80" t="e" vm="1">
        <f>+[4]!NumLetras(BG69,"PESO","PESOS DOMINICANOS","$EE $m CON #d/100 CENTAVOS")</f>
        <v>#VALUE!</v>
      </c>
      <c r="BI69" s="80">
        <f t="shared" si="74"/>
        <v>5559.05</v>
      </c>
      <c r="BJ69" s="37">
        <v>0</v>
      </c>
      <c r="BK69" s="37">
        <f t="shared" si="51"/>
        <v>0</v>
      </c>
      <c r="BL69" s="189">
        <v>31.459999999999997</v>
      </c>
      <c r="BM69" s="80">
        <f>+BJ69*'PRECIOS SEGUN ADJ. (FRONTERIZO)'!$B$11*'PRECIOS SEGUN ADJ. (FRONTERIZO)'!$C$11</f>
        <v>0</v>
      </c>
      <c r="BN69" s="80" t="e" vm="1">
        <f>+[4]!NumLetras(BM69,"PESO","PESOS DOMINICANOS","$EE $m CON #d/100 CENTAVOS")</f>
        <v>#VALUE!</v>
      </c>
      <c r="BO69" s="37">
        <v>42</v>
      </c>
      <c r="BP69" s="37">
        <f t="shared" si="52"/>
        <v>840</v>
      </c>
      <c r="BQ69" s="189">
        <v>65</v>
      </c>
      <c r="BR69" s="80">
        <f>+BO69*'PRECIOS SEGUN ADJ. (FRONTERIZO)'!$B$12*'PRECIOS SEGUN ADJ. (FRONTERIZO)'!$C$12</f>
        <v>54600</v>
      </c>
      <c r="BS69" s="80" t="e" vm="1">
        <f>+[4]!NumLetras(BR69,"PESO","PESOS DOMINICANOS","$EE $m CON #d/100 CENTAVOS")</f>
        <v>#VALUE!</v>
      </c>
      <c r="BT69" s="37">
        <v>0</v>
      </c>
      <c r="BU69" s="37">
        <f t="shared" si="53"/>
        <v>0</v>
      </c>
      <c r="BV69" s="189">
        <v>5.5</v>
      </c>
      <c r="BW69" s="80">
        <f>+BT69*'PRECIOS SEGUN ADJ. (FRONTERIZO)'!$B$13*'PRECIOS SEGUN ADJ. (FRONTERIZO)'!$C$13</f>
        <v>0</v>
      </c>
      <c r="BX69" s="80" t="e" vm="1">
        <f>+[4]!NumLetras(BW69,"PESO","PESOS DOMINICANOS","$EE $m CON #d/100 CENTAVOS")</f>
        <v>#VALUE!</v>
      </c>
      <c r="BY69" s="37">
        <v>934</v>
      </c>
      <c r="BZ69" s="37">
        <f t="shared" si="54"/>
        <v>18680</v>
      </c>
      <c r="CA69" s="189">
        <v>7.15</v>
      </c>
      <c r="CB69" s="80">
        <f>+BY69*'PRECIOS SEGUN ADJ. (FRONTERIZO)'!$B$14*'PRECIOS SEGUN ADJ. (FRONTERIZO)'!$C$14</f>
        <v>133562</v>
      </c>
      <c r="CC69" s="80" t="e" vm="1">
        <f>+[4]!NumLetras(CB69,"PESO","PESOS DOMINICANOS","$EE $m CON #d/100 CENTAVOS")</f>
        <v>#VALUE!</v>
      </c>
      <c r="CD69" s="37">
        <v>1868</v>
      </c>
      <c r="CE69" s="37">
        <f t="shared" si="55"/>
        <v>37360</v>
      </c>
      <c r="CF69" s="189">
        <v>6.8400000000000007</v>
      </c>
      <c r="CG69" s="80">
        <f>+CD69*'PRECIOS SEGUN ADJ. (FRONTERIZO)'!$B$15*'PRECIOS SEGUN ADJ. (FRONTERIZO)'!$C$15</f>
        <v>255542.39999999997</v>
      </c>
      <c r="CH69" s="80" t="e" vm="1">
        <f>+[4]!NumLetras(CG69,"PESO","PESOS DOMINICANOS","$EE $m CON #d/100 CENTAVOS")</f>
        <v>#VALUE!</v>
      </c>
      <c r="CI69" s="37">
        <v>0</v>
      </c>
      <c r="CJ69" s="37">
        <f t="shared" si="56"/>
        <v>0</v>
      </c>
      <c r="CK69" s="189">
        <v>60</v>
      </c>
      <c r="CL69" s="80">
        <f>+CI69*'PRECIOS SEGUN ADJ. (FRONTERIZO)'!$B$16*'PRECIOS SEGUN ADJ. (FRONTERIZO)'!$C$16</f>
        <v>0</v>
      </c>
      <c r="CM69" s="80" t="e" vm="1">
        <f>+[4]!NumLetras(CL69,"PESO","PESOS DOMINICANOS","$EE $m CON #d/100 CENTAVOS")</f>
        <v>#VALUE!</v>
      </c>
      <c r="CN69" s="80">
        <f t="shared" si="75"/>
        <v>0</v>
      </c>
      <c r="CO69" s="37">
        <v>0</v>
      </c>
      <c r="CP69" s="37">
        <f t="shared" si="57"/>
        <v>0</v>
      </c>
      <c r="CQ69" s="189">
        <v>55.649999999999991</v>
      </c>
      <c r="CR69" s="80">
        <f>+CO69*'PRECIOS SEGUN ADJ. (FRONTERIZO)'!$B$17*'PRECIOS SEGUN ADJ. (FRONTERIZO)'!$C$17</f>
        <v>0</v>
      </c>
      <c r="CS69" s="80" t="e" vm="1">
        <f>+[4]!NumLetras(CR69,"PESO","PESOS DOMINICANOS","$EE $m CON #d/100 CENTAVOS")</f>
        <v>#VALUE!</v>
      </c>
      <c r="CT69" s="80">
        <f t="shared" si="76"/>
        <v>0</v>
      </c>
      <c r="CU69" s="37">
        <v>934</v>
      </c>
      <c r="CV69" s="37">
        <f t="shared" si="58"/>
        <v>18680</v>
      </c>
      <c r="CW69" s="189">
        <v>6.6</v>
      </c>
      <c r="CX69" s="80">
        <f>+CU69*'PRECIOS SEGUN ADJ. (FRONTERIZO)'!$B$18*'PRECIOS SEGUN ADJ. (FRONTERIZO)'!$C$18</f>
        <v>123288</v>
      </c>
      <c r="CY69" s="80" t="e" vm="1">
        <f>+[4]!NumLetras(CX69,"PESO","PESOS DOMINICANOS","$EE $m CON #d/100 CENTAVOS")</f>
        <v>#VALUE!</v>
      </c>
      <c r="CZ69" s="37">
        <v>0</v>
      </c>
      <c r="DA69" s="37">
        <f t="shared" si="59"/>
        <v>0</v>
      </c>
      <c r="DB69" s="189">
        <v>65.75</v>
      </c>
      <c r="DC69" s="80">
        <f>+CZ69*'PRECIOS SEGUN ADJ. (FRONTERIZO)'!$B$19*'PRECIOS SEGUN ADJ. (FRONTERIZO)'!$C$19</f>
        <v>0</v>
      </c>
      <c r="DD69" s="80" t="e" vm="1">
        <f>+[4]!NumLetras(DC69,"PESO","PESOS DOMINICANOS","$EE $m CON #d/100 CENTAVOS")</f>
        <v>#VALUE!</v>
      </c>
      <c r="DE69" s="80">
        <f t="shared" si="77"/>
        <v>0</v>
      </c>
      <c r="DF69" s="37">
        <v>21</v>
      </c>
      <c r="DG69" s="37">
        <f t="shared" si="60"/>
        <v>420</v>
      </c>
      <c r="DH69" s="189">
        <v>82.59999999999998</v>
      </c>
      <c r="DI69" s="80">
        <f>+DF69*'PRECIOS SEGUN ADJ. (FRONTERIZO)'!$B$20*'PRECIOS SEGUN ADJ. (FRONTERIZO)'!$C$20</f>
        <v>34692</v>
      </c>
      <c r="DJ69" s="80" t="e" vm="1">
        <f>+[4]!NumLetras(DI69,"PESO","PESOS DOMINICANOS","$EE $m CON #d/100 CENTAVOS")</f>
        <v>#VALUE!</v>
      </c>
      <c r="DK69" s="80">
        <f t="shared" si="78"/>
        <v>6244.56</v>
      </c>
      <c r="DL69" s="37">
        <v>1868</v>
      </c>
      <c r="DM69" s="37">
        <f t="shared" si="61"/>
        <v>37360</v>
      </c>
      <c r="DN69" s="189">
        <v>22</v>
      </c>
      <c r="DO69" s="80">
        <f>+DL69*'PRECIOS SEGUN ADJ. (FRONTERIZO)'!$B$21*'PRECIOS SEGUN ADJ. (FRONTERIZO)'!$C$21</f>
        <v>821920</v>
      </c>
      <c r="DP69" s="80" t="e" vm="1">
        <f>+[4]!NumLetras(DO69,"PESO","PESOS DOMINICANOS","$EE $m CON #d/100 CENTAVOS")</f>
        <v>#VALUE!</v>
      </c>
      <c r="DQ69" s="37">
        <v>104</v>
      </c>
      <c r="DR69" s="37">
        <f t="shared" si="62"/>
        <v>2080</v>
      </c>
      <c r="DS69" s="189">
        <v>80.849999999999994</v>
      </c>
      <c r="DT69" s="80">
        <f>+DQ69*'PRECIOS SEGUN ADJ. (FRONTERIZO)'!$B$22*'PRECIOS SEGUN ADJ. (FRONTERIZO)'!$C$22</f>
        <v>168168</v>
      </c>
      <c r="DU69" s="80" t="e" vm="1">
        <f>+[4]!NumLetras(DT69,"PESO","PESOS DOMINICANOS","$EE $m CON #d/100 CENTAVOS")</f>
        <v>#VALUE!</v>
      </c>
      <c r="DV69" s="37">
        <v>47</v>
      </c>
      <c r="DW69" s="37">
        <f t="shared" si="63"/>
        <v>940</v>
      </c>
      <c r="DX69" s="189">
        <v>21.83</v>
      </c>
      <c r="DY69" s="80">
        <f>+DV69*'PRECIOS SEGUN ADJ. (FRONTERIZO)'!$B$23*'PRECIOS SEGUN ADJ. (FRONTERIZO)'!$C$23</f>
        <v>20520.2</v>
      </c>
      <c r="DZ69" s="80" t="e" vm="1">
        <f>+[4]!NumLetras(DY69,"PESO","PESOS DOMINICANOS","$EE $m CON #d/100 CENTAVOS")</f>
        <v>#VALUE!</v>
      </c>
      <c r="EA69" s="80">
        <f t="shared" si="79"/>
        <v>3693.64</v>
      </c>
      <c r="EB69" s="37">
        <v>146</v>
      </c>
      <c r="EC69" s="37">
        <f t="shared" si="64"/>
        <v>2920</v>
      </c>
      <c r="ED69" s="189">
        <v>33</v>
      </c>
      <c r="EE69" s="80">
        <f>+EB69*'PRECIOS SEGUN ADJ. (FRONTERIZO)'!$B$24*'PRECIOS SEGUN ADJ. (FRONTERIZO)'!$C$24</f>
        <v>96360</v>
      </c>
      <c r="EF69" s="80" t="e" vm="1">
        <f>+[4]!NumLetras(EE69,"PESO","PESOS DOMINICANOS","$EE $m CON #d/100 CENTAVOS")</f>
        <v>#VALUE!</v>
      </c>
      <c r="EG69" s="37">
        <v>0</v>
      </c>
      <c r="EH69" s="37">
        <f t="shared" si="65"/>
        <v>0</v>
      </c>
      <c r="EI69" s="189">
        <v>15.789999999999997</v>
      </c>
      <c r="EJ69" s="80">
        <f>+EG69*'PRECIOS SEGUN ADJ. (FRONTERIZO)'!$B$25*'PRECIOS SEGUN ADJ. (FRONTERIZO)'!$C$25</f>
        <v>0</v>
      </c>
      <c r="EK69" s="80" t="e" vm="1">
        <f>+[4]!NumLetras(EJ69,"PESO","PESOS DOMINICANOS","$EE $m CON #d/100 CENTAVOS")</f>
        <v>#VALUE!</v>
      </c>
      <c r="EL69" s="37">
        <v>0</v>
      </c>
      <c r="EM69" s="37">
        <f t="shared" si="66"/>
        <v>0</v>
      </c>
      <c r="EN69" s="189">
        <v>31.5</v>
      </c>
      <c r="EO69" s="80">
        <f>+EL69*'PRECIOS SEGUN ADJ. (FRONTERIZO)'!$B$26*'PRECIOS SEGUN ADJ. (FRONTERIZO)'!$C$26</f>
        <v>0</v>
      </c>
      <c r="EP69" s="80" t="e" vm="1">
        <f>+[4]!NumLetras(EO69,"PESO","PESOS DOMINICANOS","$EE $m CON #d/100 CENTAVOS")</f>
        <v>#VALUE!</v>
      </c>
      <c r="EQ69" s="80">
        <f t="shared" si="67"/>
        <v>2622721</v>
      </c>
      <c r="ER69" s="80" t="e" vm="1">
        <f>+[4]!NumLetras(EQ69,"PESO","PESOS DOMINICANOS","$EE $m CON #d/100 CENTAVOS")</f>
        <v>#VALUE!</v>
      </c>
      <c r="ES69" s="80">
        <f t="shared" si="68"/>
        <v>136155.25000000003</v>
      </c>
      <c r="ET69" s="80" t="e" vm="1">
        <f>+[4]!NumLetras(ES69,"PESO","PESOS DOMINICANOS","$EE $m CON #d/100 CENTAVOS")</f>
        <v>#VALUE!</v>
      </c>
      <c r="EU69" s="80">
        <f t="shared" si="80"/>
        <v>2486565.75</v>
      </c>
      <c r="EV69" s="80" t="e" vm="1">
        <f>+[4]!NumLetras(EU69,"PESO","PESOS DOMINICANOS","$EE $m CON #d/100 CENTAVOS")</f>
        <v>#VALUE!</v>
      </c>
      <c r="EW69" s="80">
        <f t="shared" si="81"/>
        <v>524544.19999999995</v>
      </c>
      <c r="EX69" s="80" t="e" vm="1">
        <f>+[4]!NumLetras(EW69,"PESO","PESOS DOMINICANOS","$EE $m CON #d/100 CENTAVOS")</f>
        <v>#VALUE!</v>
      </c>
      <c r="EY69" s="80">
        <f t="shared" si="82"/>
        <v>26227.21</v>
      </c>
      <c r="EZ69" s="80" t="e" vm="1">
        <f>+[4]!NumLetras(EY69,"PESO","PESOS DOMINICANOS","$EE $m CON #d/100 CENTAVOS")</f>
        <v>#VALUE!</v>
      </c>
      <c r="FA69" s="80"/>
      <c r="FB69" s="80">
        <f t="shared" si="83"/>
        <v>2098176.7999999998</v>
      </c>
      <c r="FC69" s="80" t="e" vm="1">
        <f>+[4]!NumLetras(FB69,"PESO","PESOS DOMINICANOS","$EE $m CON #d/100 CENTAVOS")</f>
        <v>#VALUE!</v>
      </c>
      <c r="FD69" s="37" t="str">
        <f>+VLOOKUP(D69,'FRONTERIZO XENIA'!F:G,2,0)</f>
        <v>F-29</v>
      </c>
    </row>
    <row r="70" spans="1:160">
      <c r="A70" s="37">
        <v>69</v>
      </c>
      <c r="B70" s="37">
        <v>69</v>
      </c>
      <c r="C70" s="26" t="s">
        <v>2441</v>
      </c>
      <c r="D70" s="37">
        <v>130557322</v>
      </c>
      <c r="E70" s="37">
        <f>+VLOOKUP(D70,'INFORMACION DE PROVEEDORES'!C:I,2,0)</f>
        <v>130557322</v>
      </c>
      <c r="F70" s="26" t="e">
        <f>+VLOOKUP(D70,'INFORMACION DE PROVEEDORES'!C:J,4,0)</f>
        <v>#N/A</v>
      </c>
      <c r="G70" s="37" t="e">
        <f>+VLOOKUP(D70,'INFORMACION DE PROVEEDORES'!C:K,5,0)</f>
        <v>#N/A</v>
      </c>
      <c r="H70" s="26" t="e">
        <f>+VLOOKUP(D70,'INFORMACION DE PROVEEDORES'!C:L,7,0)</f>
        <v>#N/A</v>
      </c>
      <c r="I70" s="37" t="str">
        <f>+VLOOKUP(D70,'INFORMACION DE PROVEEDORES'!C:M,3,0)</f>
        <v xml:space="preserve"> JURÍDICA</v>
      </c>
      <c r="J70" s="37">
        <v>2</v>
      </c>
      <c r="K70" s="37">
        <v>454</v>
      </c>
      <c r="L70" s="37">
        <v>103</v>
      </c>
      <c r="M70" s="37">
        <f t="shared" si="69"/>
        <v>2060</v>
      </c>
      <c r="N70" s="189">
        <v>69.81</v>
      </c>
      <c r="O70" s="80">
        <f>+L70*'PRECIOS SEGUN ADJ. (FRONTERIZO)'!$B$2*'PRECIOS SEGUN ADJ. (FRONTERIZO)'!$C$2</f>
        <v>143808.6</v>
      </c>
      <c r="P70" s="80" t="e" vm="1">
        <f>+[4]!NumLetras(O70,"PESO","PESOS DOMINICANOS","$EE $m CON #d/100 CENTAVOS")</f>
        <v>#VALUE!</v>
      </c>
      <c r="Q70" s="80">
        <f t="shared" si="70"/>
        <v>23009.38</v>
      </c>
      <c r="R70" s="37">
        <v>28</v>
      </c>
      <c r="S70" s="37">
        <f t="shared" si="43"/>
        <v>560</v>
      </c>
      <c r="T70" s="189">
        <v>31.5</v>
      </c>
      <c r="U70" s="80">
        <f>+R70*'PRECIOS SEGUN ADJ. (FRONTERIZO)'!$B$3*'PRECIOS SEGUN ADJ. (FRONTERIZO)'!$C$3</f>
        <v>17640</v>
      </c>
      <c r="V70" s="80" t="e" vm="1">
        <f>+[4]!NumLetras(U70,"PESO","PESOS DOMINICANOS","$EE $m CON #d/100 CENTAVOS")</f>
        <v>#VALUE!</v>
      </c>
      <c r="W70" s="37">
        <v>106</v>
      </c>
      <c r="X70" s="37">
        <f t="shared" si="44"/>
        <v>2120</v>
      </c>
      <c r="Y70" s="189">
        <v>25.2</v>
      </c>
      <c r="Z70" s="80">
        <f>+W70*'PRECIOS SEGUN ADJ. (FRONTERIZO)'!$B$4*'PRECIOS SEGUN ADJ. (FRONTERIZO)'!$C$4</f>
        <v>53424</v>
      </c>
      <c r="AA70" s="80" t="e" vm="1">
        <f>+[4]!NumLetras(Z70,"PESO","PESOS DOMINICANOS","$EE $m CON #d/100 CENTAVOS")</f>
        <v>#VALUE!</v>
      </c>
      <c r="AB70" s="37">
        <v>159</v>
      </c>
      <c r="AC70" s="37">
        <f t="shared" si="45"/>
        <v>3180</v>
      </c>
      <c r="AD70" s="189">
        <v>87.91</v>
      </c>
      <c r="AE70" s="80">
        <f>+AB70*'PRECIOS SEGUN ADJ. (FRONTERIZO)'!$B$5*'PRECIOS SEGUN ADJ. (FRONTERIZO)'!$C$5</f>
        <v>279553.8</v>
      </c>
      <c r="AF70" s="80" t="e" vm="1">
        <f>+[4]!NumLetras(AE70,"PESO","PESOS DOMINICANOS","$EE $m CON #d/100 CENTAVOS")</f>
        <v>#VALUE!</v>
      </c>
      <c r="AG70" s="80">
        <f t="shared" si="71"/>
        <v>50319.68</v>
      </c>
      <c r="AH70" s="37">
        <v>130</v>
      </c>
      <c r="AI70" s="37">
        <f t="shared" si="46"/>
        <v>2600</v>
      </c>
      <c r="AJ70" s="189">
        <v>53.95000000000001</v>
      </c>
      <c r="AK70" s="80">
        <f>+AH70*'PRECIOS SEGUN ADJ. (FRONTERIZO)'!$B$6*'PRECIOS SEGUN ADJ. (FRONTERIZO)'!$C$6</f>
        <v>140270</v>
      </c>
      <c r="AL70" s="80" t="e" vm="1">
        <f>+[4]!NumLetras(AK70,"PESO","PESOS DOMINICANOS","$EE $m CON #d/100 CENTAVOS")</f>
        <v>#VALUE!</v>
      </c>
      <c r="AM70" s="37">
        <v>16</v>
      </c>
      <c r="AN70" s="37">
        <f t="shared" si="47"/>
        <v>320</v>
      </c>
      <c r="AO70" s="189">
        <v>25.04</v>
      </c>
      <c r="AP70" s="80">
        <f>+AM70*'PRECIOS SEGUN ADJ. (FRONTERIZO)'!$B$7*'PRECIOS SEGUN ADJ. (FRONTERIZO)'!$C$7</f>
        <v>8012.7999999999993</v>
      </c>
      <c r="AQ70" s="80" t="e" vm="1">
        <f>+[4]!NumLetras(AP70,"PESO","PESOS DOMINICANOS","$EE $m CON #d/100 CENTAVOS")</f>
        <v>#VALUE!</v>
      </c>
      <c r="AR70" s="80">
        <f t="shared" si="72"/>
        <v>1282.05</v>
      </c>
      <c r="AS70" s="37">
        <v>54</v>
      </c>
      <c r="AT70" s="37">
        <f t="shared" si="48"/>
        <v>1080</v>
      </c>
      <c r="AU70" s="189">
        <v>290.85000000000002</v>
      </c>
      <c r="AV70" s="80">
        <f>+AS70*'PRECIOS SEGUN ADJ. (FRONTERIZO)'!$B$8*'PRECIOS SEGUN ADJ. (FRONTERIZO)'!$C$8</f>
        <v>314118</v>
      </c>
      <c r="AW70" s="80" t="e" vm="1">
        <f>+[4]!NumLetras(AV70,"PESO","PESOS DOMINICANOS","$EE $m CON #d/100 CENTAVOS")</f>
        <v>#VALUE!</v>
      </c>
      <c r="AX70" s="80">
        <f t="shared" si="73"/>
        <v>56541.24</v>
      </c>
      <c r="AY70" s="37">
        <v>6</v>
      </c>
      <c r="AZ70" s="37">
        <f t="shared" si="49"/>
        <v>120</v>
      </c>
      <c r="BA70" s="189">
        <v>18.899999999999999</v>
      </c>
      <c r="BB70" s="80">
        <f>+AY70*'PRECIOS SEGUN ADJ. (FRONTERIZO)'!$B$9*'PRECIOS SEGUN ADJ. (FRONTERIZO)'!$C$9</f>
        <v>2268</v>
      </c>
      <c r="BC70" s="80" t="e" vm="1">
        <f>+[4]!NumLetras(BB70,"PESO","PESOS DOMINICANOS","$EE $m CON #d/100 CENTAVOS")</f>
        <v>#VALUE!</v>
      </c>
      <c r="BD70" s="37">
        <v>8</v>
      </c>
      <c r="BE70" s="37">
        <f t="shared" si="50"/>
        <v>160</v>
      </c>
      <c r="BF70" s="189">
        <v>140.38</v>
      </c>
      <c r="BG70" s="80">
        <f>+BD70*'PRECIOS SEGUN ADJ. (FRONTERIZO)'!$B$10*'PRECIOS SEGUN ADJ. (FRONTERIZO)'!$C$10</f>
        <v>22460.799999999999</v>
      </c>
      <c r="BH70" s="80" t="e" vm="1">
        <f>+[4]!NumLetras(BG70,"PESO","PESOS DOMINICANOS","$EE $m CON #d/100 CENTAVOS")</f>
        <v>#VALUE!</v>
      </c>
      <c r="BI70" s="80">
        <f t="shared" si="74"/>
        <v>4042.94</v>
      </c>
      <c r="BJ70" s="37">
        <v>36</v>
      </c>
      <c r="BK70" s="37">
        <f t="shared" si="51"/>
        <v>720</v>
      </c>
      <c r="BL70" s="189">
        <v>31.459999999999997</v>
      </c>
      <c r="BM70" s="80">
        <f>+BJ70*'PRECIOS SEGUN ADJ. (FRONTERIZO)'!$B$11*'PRECIOS SEGUN ADJ. (FRONTERIZO)'!$C$11</f>
        <v>22651.199999999997</v>
      </c>
      <c r="BN70" s="80" t="e" vm="1">
        <f>+[4]!NumLetras(BM70,"PESO","PESOS DOMINICANOS","$EE $m CON #d/100 CENTAVOS")</f>
        <v>#VALUE!</v>
      </c>
      <c r="BO70" s="37">
        <v>44</v>
      </c>
      <c r="BP70" s="37">
        <f t="shared" si="52"/>
        <v>880</v>
      </c>
      <c r="BQ70" s="189">
        <v>65</v>
      </c>
      <c r="BR70" s="80">
        <f>+BO70*'PRECIOS SEGUN ADJ. (FRONTERIZO)'!$B$12*'PRECIOS SEGUN ADJ. (FRONTERIZO)'!$C$12</f>
        <v>57200</v>
      </c>
      <c r="BS70" s="80" t="e" vm="1">
        <f>+[4]!NumLetras(BR70,"PESO","PESOS DOMINICANOS","$EE $m CON #d/100 CENTAVOS")</f>
        <v>#VALUE!</v>
      </c>
      <c r="BT70" s="37">
        <v>1000</v>
      </c>
      <c r="BU70" s="37">
        <f t="shared" si="53"/>
        <v>20000</v>
      </c>
      <c r="BV70" s="189">
        <v>5.5</v>
      </c>
      <c r="BW70" s="80">
        <f>+BT70*'PRECIOS SEGUN ADJ. (FRONTERIZO)'!$B$13*'PRECIOS SEGUN ADJ. (FRONTERIZO)'!$C$13</f>
        <v>110000</v>
      </c>
      <c r="BX70" s="80" t="e" vm="1">
        <f>+[4]!NumLetras(BW70,"PESO","PESOS DOMINICANOS","$EE $m CON #d/100 CENTAVOS")</f>
        <v>#VALUE!</v>
      </c>
      <c r="BY70" s="37">
        <v>708</v>
      </c>
      <c r="BZ70" s="37">
        <f t="shared" si="54"/>
        <v>14160</v>
      </c>
      <c r="CA70" s="189">
        <v>7.15</v>
      </c>
      <c r="CB70" s="80">
        <f>+BY70*'PRECIOS SEGUN ADJ. (FRONTERIZO)'!$B$14*'PRECIOS SEGUN ADJ. (FRONTERIZO)'!$C$14</f>
        <v>101244</v>
      </c>
      <c r="CC70" s="80" t="e" vm="1">
        <f>+[4]!NumLetras(CB70,"PESO","PESOS DOMINICANOS","$EE $m CON #d/100 CENTAVOS")</f>
        <v>#VALUE!</v>
      </c>
      <c r="CD70" s="37">
        <v>1416</v>
      </c>
      <c r="CE70" s="37">
        <f t="shared" si="55"/>
        <v>28320</v>
      </c>
      <c r="CF70" s="189">
        <v>6.8400000000000007</v>
      </c>
      <c r="CG70" s="80">
        <f>+CD70*'PRECIOS SEGUN ADJ. (FRONTERIZO)'!$B$15*'PRECIOS SEGUN ADJ. (FRONTERIZO)'!$C$15</f>
        <v>193708.80000000002</v>
      </c>
      <c r="CH70" s="80" t="e" vm="1">
        <f>+[4]!NumLetras(CG70,"PESO","PESOS DOMINICANOS","$EE $m CON #d/100 CENTAVOS")</f>
        <v>#VALUE!</v>
      </c>
      <c r="CI70" s="37">
        <v>45</v>
      </c>
      <c r="CJ70" s="37">
        <f t="shared" si="56"/>
        <v>900</v>
      </c>
      <c r="CK70" s="189">
        <v>60</v>
      </c>
      <c r="CL70" s="80">
        <f>+CI70*'PRECIOS SEGUN ADJ. (FRONTERIZO)'!$B$16*'PRECIOS SEGUN ADJ. (FRONTERIZO)'!$C$16</f>
        <v>54000</v>
      </c>
      <c r="CM70" s="80" t="e" vm="1">
        <f>+[4]!NumLetras(CL70,"PESO","PESOS DOMINICANOS","$EE $m CON #d/100 CENTAVOS")</f>
        <v>#VALUE!</v>
      </c>
      <c r="CN70" s="80">
        <f t="shared" si="75"/>
        <v>9720</v>
      </c>
      <c r="CO70" s="37">
        <v>20</v>
      </c>
      <c r="CP70" s="37">
        <f t="shared" si="57"/>
        <v>400</v>
      </c>
      <c r="CQ70" s="189">
        <v>55.649999999999991</v>
      </c>
      <c r="CR70" s="80">
        <f>+CO70*'PRECIOS SEGUN ADJ. (FRONTERIZO)'!$B$17*'PRECIOS SEGUN ADJ. (FRONTERIZO)'!$C$17</f>
        <v>22260</v>
      </c>
      <c r="CS70" s="80" t="e" vm="1">
        <f>+[4]!NumLetras(CR70,"PESO","PESOS DOMINICANOS","$EE $m CON #d/100 CENTAVOS")</f>
        <v>#VALUE!</v>
      </c>
      <c r="CT70" s="80">
        <f t="shared" si="76"/>
        <v>4006.8</v>
      </c>
      <c r="CU70" s="37">
        <v>1108</v>
      </c>
      <c r="CV70" s="37">
        <f t="shared" si="58"/>
        <v>22160</v>
      </c>
      <c r="CW70" s="189">
        <v>6.6</v>
      </c>
      <c r="CX70" s="80">
        <f>+CU70*'PRECIOS SEGUN ADJ. (FRONTERIZO)'!$B$18*'PRECIOS SEGUN ADJ. (FRONTERIZO)'!$C$18</f>
        <v>146256</v>
      </c>
      <c r="CY70" s="80" t="e" vm="1">
        <f>+[4]!NumLetras(CX70,"PESO","PESOS DOMINICANOS","$EE $m CON #d/100 CENTAVOS")</f>
        <v>#VALUE!</v>
      </c>
      <c r="CZ70" s="37">
        <v>23</v>
      </c>
      <c r="DA70" s="37">
        <f t="shared" si="59"/>
        <v>460</v>
      </c>
      <c r="DB70" s="189">
        <v>65.75</v>
      </c>
      <c r="DC70" s="80">
        <f>+CZ70*'PRECIOS SEGUN ADJ. (FRONTERIZO)'!$B$19*'PRECIOS SEGUN ADJ. (FRONTERIZO)'!$C$19</f>
        <v>30245</v>
      </c>
      <c r="DD70" s="80" t="e" vm="1">
        <f>+[4]!NumLetras(DC70,"PESO","PESOS DOMINICANOS","$EE $m CON #d/100 CENTAVOS")</f>
        <v>#VALUE!</v>
      </c>
      <c r="DE70" s="80">
        <f t="shared" si="77"/>
        <v>5444.1</v>
      </c>
      <c r="DF70" s="37">
        <v>16</v>
      </c>
      <c r="DG70" s="37">
        <f t="shared" si="60"/>
        <v>320</v>
      </c>
      <c r="DH70" s="189">
        <v>82.59999999999998</v>
      </c>
      <c r="DI70" s="80">
        <f>+DF70*'PRECIOS SEGUN ADJ. (FRONTERIZO)'!$B$20*'PRECIOS SEGUN ADJ. (FRONTERIZO)'!$C$20</f>
        <v>26432</v>
      </c>
      <c r="DJ70" s="80" t="e" vm="1">
        <f>+[4]!NumLetras(DI70,"PESO","PESOS DOMINICANOS","$EE $m CON #d/100 CENTAVOS")</f>
        <v>#VALUE!</v>
      </c>
      <c r="DK70" s="80">
        <f t="shared" si="78"/>
        <v>4757.76</v>
      </c>
      <c r="DL70" s="37">
        <v>1416</v>
      </c>
      <c r="DM70" s="37">
        <f t="shared" si="61"/>
        <v>28320</v>
      </c>
      <c r="DN70" s="189">
        <v>22</v>
      </c>
      <c r="DO70" s="80">
        <f>+DL70*'PRECIOS SEGUN ADJ. (FRONTERIZO)'!$B$21*'PRECIOS SEGUN ADJ. (FRONTERIZO)'!$C$21</f>
        <v>623040</v>
      </c>
      <c r="DP70" s="80" t="e" vm="1">
        <f>+[4]!NumLetras(DO70,"PESO","PESOS DOMINICANOS","$EE $m CON #d/100 CENTAVOS")</f>
        <v>#VALUE!</v>
      </c>
      <c r="DQ70" s="37">
        <v>102</v>
      </c>
      <c r="DR70" s="37">
        <f t="shared" si="62"/>
        <v>2040</v>
      </c>
      <c r="DS70" s="189">
        <v>80.849999999999994</v>
      </c>
      <c r="DT70" s="80">
        <f>+DQ70*'PRECIOS SEGUN ADJ. (FRONTERIZO)'!$B$22*'PRECIOS SEGUN ADJ. (FRONTERIZO)'!$C$22</f>
        <v>164933.99999999997</v>
      </c>
      <c r="DU70" s="80" t="e" vm="1">
        <f>+[4]!NumLetras(DT70,"PESO","PESOS DOMINICANOS","$EE $m CON #d/100 CENTAVOS")</f>
        <v>#VALUE!</v>
      </c>
      <c r="DV70" s="37">
        <v>45</v>
      </c>
      <c r="DW70" s="37">
        <f t="shared" si="63"/>
        <v>900</v>
      </c>
      <c r="DX70" s="189">
        <v>21.83</v>
      </c>
      <c r="DY70" s="80">
        <f>+DV70*'PRECIOS SEGUN ADJ. (FRONTERIZO)'!$B$23*'PRECIOS SEGUN ADJ. (FRONTERIZO)'!$C$23</f>
        <v>19647</v>
      </c>
      <c r="DZ70" s="80" t="e" vm="1">
        <f>+[4]!NumLetras(DY70,"PESO","PESOS DOMINICANOS","$EE $m CON #d/100 CENTAVOS")</f>
        <v>#VALUE!</v>
      </c>
      <c r="EA70" s="80">
        <f t="shared" si="79"/>
        <v>3536.46</v>
      </c>
      <c r="EB70" s="37">
        <v>122</v>
      </c>
      <c r="EC70" s="37">
        <f t="shared" si="64"/>
        <v>2440</v>
      </c>
      <c r="ED70" s="189">
        <v>33</v>
      </c>
      <c r="EE70" s="80">
        <f>+EB70*'PRECIOS SEGUN ADJ. (FRONTERIZO)'!$B$24*'PRECIOS SEGUN ADJ. (FRONTERIZO)'!$C$24</f>
        <v>80520</v>
      </c>
      <c r="EF70" s="80" t="e" vm="1">
        <f>+[4]!NumLetras(EE70,"PESO","PESOS DOMINICANOS","$EE $m CON #d/100 CENTAVOS")</f>
        <v>#VALUE!</v>
      </c>
      <c r="EG70" s="37">
        <v>7</v>
      </c>
      <c r="EH70" s="37">
        <f t="shared" si="65"/>
        <v>140</v>
      </c>
      <c r="EI70" s="189">
        <v>15.789999999999997</v>
      </c>
      <c r="EJ70" s="80">
        <f>+EG70*'PRECIOS SEGUN ADJ. (FRONTERIZO)'!$B$25*'PRECIOS SEGUN ADJ. (FRONTERIZO)'!$C$25</f>
        <v>2210.6</v>
      </c>
      <c r="EK70" s="80" t="e" vm="1">
        <f>+[4]!NumLetras(EJ70,"PESO","PESOS DOMINICANOS","$EE $m CON #d/100 CENTAVOS")</f>
        <v>#VALUE!</v>
      </c>
      <c r="EL70" s="37">
        <v>7</v>
      </c>
      <c r="EM70" s="37">
        <f t="shared" si="66"/>
        <v>140</v>
      </c>
      <c r="EN70" s="189">
        <v>31.5</v>
      </c>
      <c r="EO70" s="80">
        <f>+EL70*'PRECIOS SEGUN ADJ. (FRONTERIZO)'!$B$26*'PRECIOS SEGUN ADJ. (FRONTERIZO)'!$C$26</f>
        <v>4410</v>
      </c>
      <c r="EP70" s="80" t="e" vm="1">
        <f>+[4]!NumLetras(EO70,"PESO","PESOS DOMINICANOS","$EE $m CON #d/100 CENTAVOS")</f>
        <v>#VALUE!</v>
      </c>
      <c r="EQ70" s="80">
        <f t="shared" si="67"/>
        <v>2640314.6</v>
      </c>
      <c r="ER70" s="80" t="e" vm="1">
        <f>+[4]!NumLetras(EQ70,"PESO","PESOS DOMINICANOS","$EE $m CON #d/100 CENTAVOS")</f>
        <v>#VALUE!</v>
      </c>
      <c r="ES70" s="80">
        <f t="shared" si="68"/>
        <v>162660.41</v>
      </c>
      <c r="ET70" s="80" t="e" vm="1">
        <f>+[4]!NumLetras(ES70,"PESO","PESOS DOMINICANOS","$EE $m CON #d/100 CENTAVOS")</f>
        <v>#VALUE!</v>
      </c>
      <c r="EU70" s="80">
        <f t="shared" si="80"/>
        <v>2477654.19</v>
      </c>
      <c r="EV70" s="80" t="e" vm="1">
        <f>+[4]!NumLetras(EU70,"PESO","PESOS DOMINICANOS","$EE $m CON #d/100 CENTAVOS")</f>
        <v>#VALUE!</v>
      </c>
      <c r="EW70" s="80">
        <f t="shared" si="81"/>
        <v>528062.92000000004</v>
      </c>
      <c r="EX70" s="80" t="e" vm="1">
        <f>+[4]!NumLetras(EW70,"PESO","PESOS DOMINICANOS","$EE $m CON #d/100 CENTAVOS")</f>
        <v>#VALUE!</v>
      </c>
      <c r="EY70" s="80">
        <f t="shared" si="82"/>
        <v>26403.15</v>
      </c>
      <c r="EZ70" s="80" t="e" vm="1">
        <f>+[4]!NumLetras(EY70,"PESO","PESOS DOMINICANOS","$EE $m CON #d/100 CENTAVOS")</f>
        <v>#VALUE!</v>
      </c>
      <c r="FA70" s="80"/>
      <c r="FB70" s="80">
        <f t="shared" si="83"/>
        <v>2112251.6800000002</v>
      </c>
      <c r="FC70" s="80" t="e" vm="1">
        <f>+[4]!NumLetras(FB70,"PESO","PESOS DOMINICANOS","$EE $m CON #d/100 CENTAVOS")</f>
        <v>#VALUE!</v>
      </c>
      <c r="FD70" s="37" t="str">
        <f>+VLOOKUP(D70,'FRONTERIZO XENIA'!F:G,2,0)</f>
        <v>F-33</v>
      </c>
    </row>
    <row r="71" spans="1:160">
      <c r="A71" s="37">
        <v>70</v>
      </c>
      <c r="B71" s="37">
        <v>70</v>
      </c>
      <c r="C71" s="26" t="s">
        <v>2464</v>
      </c>
      <c r="D71" s="37">
        <v>130381216</v>
      </c>
      <c r="E71" s="37">
        <f>+VLOOKUP(D71,'INFORMACION DE PROVEEDORES'!C:I,2,0)</f>
        <v>130381216</v>
      </c>
      <c r="F71" s="26" t="str">
        <f>+VLOOKUP(D71,'INFORMACION DE PROVEEDORES'!C:J,4,0)</f>
        <v>LUIS OCTAVIO SOMON ECHAVARRIA</v>
      </c>
      <c r="G71" s="37" t="str">
        <f>+VLOOKUP(D71,'INFORMACION DE PROVEEDORES'!C:K,5,0)</f>
        <v>001-1604490-0</v>
      </c>
      <c r="H71" s="26" t="str">
        <f>+VLOOKUP(D71,'INFORMACION DE PROVEEDORES'!C:L,7,0)</f>
        <v>C/SANCHEZ VALVERDE, NO.55</v>
      </c>
      <c r="I71" s="37" t="str">
        <f>+VLOOKUP(D71,'INFORMACION DE PROVEEDORES'!C:M,3,0)</f>
        <v xml:space="preserve"> JURÍDICA</v>
      </c>
      <c r="J71" s="37">
        <v>6</v>
      </c>
      <c r="K71" s="37">
        <v>371</v>
      </c>
      <c r="L71" s="37">
        <v>75</v>
      </c>
      <c r="M71" s="37">
        <f t="shared" si="69"/>
        <v>1500</v>
      </c>
      <c r="N71" s="189">
        <v>69.81</v>
      </c>
      <c r="O71" s="80">
        <f>+L71*'PRECIOS SEGUN ADJ. (FRONTERIZO)'!$B$2*'PRECIOS SEGUN ADJ. (FRONTERIZO)'!$C$2</f>
        <v>104715</v>
      </c>
      <c r="P71" s="80" t="e" vm="1">
        <f>+[4]!NumLetras(O71,"PESO","PESOS DOMINICANOS","$EE $m CON #d/100 CENTAVOS")</f>
        <v>#VALUE!</v>
      </c>
      <c r="Q71" s="80">
        <f t="shared" si="70"/>
        <v>16754.400000000001</v>
      </c>
      <c r="R71" s="37">
        <v>17</v>
      </c>
      <c r="S71" s="37">
        <f t="shared" si="43"/>
        <v>340</v>
      </c>
      <c r="T71" s="189">
        <v>31.5</v>
      </c>
      <c r="U71" s="80">
        <f>+R71*'PRECIOS SEGUN ADJ. (FRONTERIZO)'!$B$3*'PRECIOS SEGUN ADJ. (FRONTERIZO)'!$C$3</f>
        <v>10710</v>
      </c>
      <c r="V71" s="80" t="e" vm="1">
        <f>+[4]!NumLetras(U71,"PESO","PESOS DOMINICANOS","$EE $m CON #d/100 CENTAVOS")</f>
        <v>#VALUE!</v>
      </c>
      <c r="W71" s="37">
        <v>28</v>
      </c>
      <c r="X71" s="37">
        <f t="shared" si="44"/>
        <v>560</v>
      </c>
      <c r="Y71" s="189">
        <v>25.2</v>
      </c>
      <c r="Z71" s="80">
        <f>+W71*'PRECIOS SEGUN ADJ. (FRONTERIZO)'!$B$4*'PRECIOS SEGUN ADJ. (FRONTERIZO)'!$C$4</f>
        <v>14112</v>
      </c>
      <c r="AA71" s="80" t="e" vm="1">
        <f>+[4]!NumLetras(Z71,"PESO","PESOS DOMINICANOS","$EE $m CON #d/100 CENTAVOS")</f>
        <v>#VALUE!</v>
      </c>
      <c r="AB71" s="37">
        <v>93</v>
      </c>
      <c r="AC71" s="37">
        <f t="shared" si="45"/>
        <v>1860</v>
      </c>
      <c r="AD71" s="189">
        <v>87.91</v>
      </c>
      <c r="AE71" s="80">
        <f>+AB71*'PRECIOS SEGUN ADJ. (FRONTERIZO)'!$B$5*'PRECIOS SEGUN ADJ. (FRONTERIZO)'!$C$5</f>
        <v>163512.6</v>
      </c>
      <c r="AF71" s="80" t="e" vm="1">
        <f>+[4]!NumLetras(AE71,"PESO","PESOS DOMINICANOS","$EE $m CON #d/100 CENTAVOS")</f>
        <v>#VALUE!</v>
      </c>
      <c r="AG71" s="80">
        <f t="shared" si="71"/>
        <v>29432.27</v>
      </c>
      <c r="AH71" s="37">
        <v>95</v>
      </c>
      <c r="AI71" s="37">
        <f t="shared" si="46"/>
        <v>1900</v>
      </c>
      <c r="AJ71" s="189">
        <v>53.95000000000001</v>
      </c>
      <c r="AK71" s="80">
        <f>+AH71*'PRECIOS SEGUN ADJ. (FRONTERIZO)'!$B$6*'PRECIOS SEGUN ADJ. (FRONTERIZO)'!$C$6</f>
        <v>102505</v>
      </c>
      <c r="AL71" s="80" t="e" vm="1">
        <f>+[4]!NumLetras(AK71,"PESO","PESOS DOMINICANOS","$EE $m CON #d/100 CENTAVOS")</f>
        <v>#VALUE!</v>
      </c>
      <c r="AM71" s="37">
        <v>14</v>
      </c>
      <c r="AN71" s="37">
        <f t="shared" si="47"/>
        <v>280</v>
      </c>
      <c r="AO71" s="189">
        <v>25.04</v>
      </c>
      <c r="AP71" s="80">
        <f>+AM71*'PRECIOS SEGUN ADJ. (FRONTERIZO)'!$B$7*'PRECIOS SEGUN ADJ. (FRONTERIZO)'!$C$7</f>
        <v>7011.2</v>
      </c>
      <c r="AQ71" s="80" t="e" vm="1">
        <f>+[4]!NumLetras(AP71,"PESO","PESOS DOMINICANOS","$EE $m CON #d/100 CENTAVOS")</f>
        <v>#VALUE!</v>
      </c>
      <c r="AR71" s="80">
        <f t="shared" si="72"/>
        <v>1121.79</v>
      </c>
      <c r="AS71" s="37">
        <v>34</v>
      </c>
      <c r="AT71" s="37">
        <f t="shared" si="48"/>
        <v>680</v>
      </c>
      <c r="AU71" s="189">
        <v>290.85000000000002</v>
      </c>
      <c r="AV71" s="80">
        <f>+AS71*'PRECIOS SEGUN ADJ. (FRONTERIZO)'!$B$8*'PRECIOS SEGUN ADJ. (FRONTERIZO)'!$C$8</f>
        <v>197778.00000000003</v>
      </c>
      <c r="AW71" s="80" t="e" vm="1">
        <f>+[4]!NumLetras(AV71,"PESO","PESOS DOMINICANOS","$EE $m CON #d/100 CENTAVOS")</f>
        <v>#VALUE!</v>
      </c>
      <c r="AX71" s="80">
        <f t="shared" si="73"/>
        <v>35600.04</v>
      </c>
      <c r="AY71" s="37">
        <v>2</v>
      </c>
      <c r="AZ71" s="37">
        <f t="shared" si="49"/>
        <v>40</v>
      </c>
      <c r="BA71" s="189">
        <v>18.899999999999999</v>
      </c>
      <c r="BB71" s="80">
        <f>+AY71*'PRECIOS SEGUN ADJ. (FRONTERIZO)'!$B$9*'PRECIOS SEGUN ADJ. (FRONTERIZO)'!$C$9</f>
        <v>756</v>
      </c>
      <c r="BC71" s="80" t="e" vm="1">
        <f>+[4]!NumLetras(BB71,"PESO","PESOS DOMINICANOS","$EE $m CON #d/100 CENTAVOS")</f>
        <v>#VALUE!</v>
      </c>
      <c r="BD71" s="37">
        <v>8</v>
      </c>
      <c r="BE71" s="37">
        <f t="shared" si="50"/>
        <v>160</v>
      </c>
      <c r="BF71" s="189">
        <v>140.38</v>
      </c>
      <c r="BG71" s="80">
        <f>+BD71*'PRECIOS SEGUN ADJ. (FRONTERIZO)'!$B$10*'PRECIOS SEGUN ADJ. (FRONTERIZO)'!$C$10</f>
        <v>22460.799999999999</v>
      </c>
      <c r="BH71" s="80" t="e" vm="1">
        <f>+[4]!NumLetras(BG71,"PESO","PESOS DOMINICANOS","$EE $m CON #d/100 CENTAVOS")</f>
        <v>#VALUE!</v>
      </c>
      <c r="BI71" s="80">
        <f t="shared" si="74"/>
        <v>4042.94</v>
      </c>
      <c r="BJ71" s="37">
        <v>10</v>
      </c>
      <c r="BK71" s="37">
        <f t="shared" si="51"/>
        <v>200</v>
      </c>
      <c r="BL71" s="189">
        <v>31.459999999999997</v>
      </c>
      <c r="BM71" s="80">
        <f>+BJ71*'PRECIOS SEGUN ADJ. (FRONTERIZO)'!$B$11*'PRECIOS SEGUN ADJ. (FRONTERIZO)'!$C$11</f>
        <v>6292</v>
      </c>
      <c r="BN71" s="80" t="e" vm="1">
        <f>+[4]!NumLetras(BM71,"PESO","PESOS DOMINICANOS","$EE $m CON #d/100 CENTAVOS")</f>
        <v>#VALUE!</v>
      </c>
      <c r="BO71" s="37">
        <v>28</v>
      </c>
      <c r="BP71" s="37">
        <f t="shared" si="52"/>
        <v>560</v>
      </c>
      <c r="BQ71" s="189">
        <v>65</v>
      </c>
      <c r="BR71" s="80">
        <f>+BO71*'PRECIOS SEGUN ADJ. (FRONTERIZO)'!$B$12*'PRECIOS SEGUN ADJ. (FRONTERIZO)'!$C$12</f>
        <v>36400</v>
      </c>
      <c r="BS71" s="80" t="e" vm="1">
        <f>+[4]!NumLetras(BR71,"PESO","PESOS DOMINICANOS","$EE $m CON #d/100 CENTAVOS")</f>
        <v>#VALUE!</v>
      </c>
      <c r="BT71" s="37">
        <v>260</v>
      </c>
      <c r="BU71" s="37">
        <f t="shared" si="53"/>
        <v>5200</v>
      </c>
      <c r="BV71" s="189">
        <v>5.5</v>
      </c>
      <c r="BW71" s="80">
        <f>+BT71*'PRECIOS SEGUN ADJ. (FRONTERIZO)'!$B$13*'PRECIOS SEGUN ADJ. (FRONTERIZO)'!$C$13</f>
        <v>28600</v>
      </c>
      <c r="BX71" s="80" t="e" vm="1">
        <f>+[4]!NumLetras(BW71,"PESO","PESOS DOMINICANOS","$EE $m CON #d/100 CENTAVOS")</f>
        <v>#VALUE!</v>
      </c>
      <c r="BY71" s="37">
        <v>512</v>
      </c>
      <c r="BZ71" s="37">
        <f t="shared" si="54"/>
        <v>10240</v>
      </c>
      <c r="CA71" s="189">
        <v>7.15</v>
      </c>
      <c r="CB71" s="80">
        <f>+BY71*'PRECIOS SEGUN ADJ. (FRONTERIZO)'!$B$14*'PRECIOS SEGUN ADJ. (FRONTERIZO)'!$C$14</f>
        <v>73216</v>
      </c>
      <c r="CC71" s="80" t="e" vm="1">
        <f>+[4]!NumLetras(CB71,"PESO","PESOS DOMINICANOS","$EE $m CON #d/100 CENTAVOS")</f>
        <v>#VALUE!</v>
      </c>
      <c r="CD71" s="37">
        <v>1024</v>
      </c>
      <c r="CE71" s="37">
        <f t="shared" si="55"/>
        <v>20480</v>
      </c>
      <c r="CF71" s="189">
        <v>6.8400000000000007</v>
      </c>
      <c r="CG71" s="80">
        <f>+CD71*'PRECIOS SEGUN ADJ. (FRONTERIZO)'!$B$15*'PRECIOS SEGUN ADJ. (FRONTERIZO)'!$C$15</f>
        <v>140083.20000000001</v>
      </c>
      <c r="CH71" s="80" t="e" vm="1">
        <f>+[4]!NumLetras(CG71,"PESO","PESOS DOMINICANOS","$EE $m CON #d/100 CENTAVOS")</f>
        <v>#VALUE!</v>
      </c>
      <c r="CI71" s="37">
        <v>12</v>
      </c>
      <c r="CJ71" s="37">
        <f t="shared" si="56"/>
        <v>240</v>
      </c>
      <c r="CK71" s="189">
        <v>60</v>
      </c>
      <c r="CL71" s="80">
        <f>+CI71*'PRECIOS SEGUN ADJ. (FRONTERIZO)'!$B$16*'PRECIOS SEGUN ADJ. (FRONTERIZO)'!$C$16</f>
        <v>14400</v>
      </c>
      <c r="CM71" s="80" t="e" vm="1">
        <f>+[4]!NumLetras(CL71,"PESO","PESOS DOMINICANOS","$EE $m CON #d/100 CENTAVOS")</f>
        <v>#VALUE!</v>
      </c>
      <c r="CN71" s="80">
        <f t="shared" si="75"/>
        <v>2592</v>
      </c>
      <c r="CO71" s="37">
        <v>6</v>
      </c>
      <c r="CP71" s="37">
        <f t="shared" si="57"/>
        <v>120</v>
      </c>
      <c r="CQ71" s="189">
        <v>55.649999999999991</v>
      </c>
      <c r="CR71" s="80">
        <f>+CO71*'PRECIOS SEGUN ADJ. (FRONTERIZO)'!$B$17*'PRECIOS SEGUN ADJ. (FRONTERIZO)'!$C$17</f>
        <v>6678</v>
      </c>
      <c r="CS71" s="80" t="e" vm="1">
        <f>+[4]!NumLetras(CR71,"PESO","PESOS DOMINICANOS","$EE $m CON #d/100 CENTAVOS")</f>
        <v>#VALUE!</v>
      </c>
      <c r="CT71" s="80">
        <f t="shared" si="76"/>
        <v>1202.04</v>
      </c>
      <c r="CU71" s="37">
        <v>616</v>
      </c>
      <c r="CV71" s="37">
        <f t="shared" si="58"/>
        <v>12320</v>
      </c>
      <c r="CW71" s="189">
        <v>6.6</v>
      </c>
      <c r="CX71" s="80">
        <f>+CU71*'PRECIOS SEGUN ADJ. (FRONTERIZO)'!$B$18*'PRECIOS SEGUN ADJ. (FRONTERIZO)'!$C$18</f>
        <v>81312</v>
      </c>
      <c r="CY71" s="80" t="e" vm="1">
        <f>+[4]!NumLetras(CX71,"PESO","PESOS DOMINICANOS","$EE $m CON #d/100 CENTAVOS")</f>
        <v>#VALUE!</v>
      </c>
      <c r="CZ71" s="37">
        <v>6</v>
      </c>
      <c r="DA71" s="37">
        <f t="shared" si="59"/>
        <v>120</v>
      </c>
      <c r="DB71" s="189">
        <v>65.75</v>
      </c>
      <c r="DC71" s="80">
        <f>+CZ71*'PRECIOS SEGUN ADJ. (FRONTERIZO)'!$B$19*'PRECIOS SEGUN ADJ. (FRONTERIZO)'!$C$19</f>
        <v>7890</v>
      </c>
      <c r="DD71" s="80" t="e" vm="1">
        <f>+[4]!NumLetras(DC71,"PESO","PESOS DOMINICANOS","$EE $m CON #d/100 CENTAVOS")</f>
        <v>#VALUE!</v>
      </c>
      <c r="DE71" s="80">
        <f t="shared" si="77"/>
        <v>1420.2</v>
      </c>
      <c r="DF71" s="37">
        <v>14</v>
      </c>
      <c r="DG71" s="37">
        <f t="shared" si="60"/>
        <v>280</v>
      </c>
      <c r="DH71" s="189">
        <v>82.59999999999998</v>
      </c>
      <c r="DI71" s="80">
        <f>+DF71*'PRECIOS SEGUN ADJ. (FRONTERIZO)'!$B$20*'PRECIOS SEGUN ADJ. (FRONTERIZO)'!$C$20</f>
        <v>23127.999999999996</v>
      </c>
      <c r="DJ71" s="80" t="e" vm="1">
        <f>+[4]!NumLetras(DI71,"PESO","PESOS DOMINICANOS","$EE $m CON #d/100 CENTAVOS")</f>
        <v>#VALUE!</v>
      </c>
      <c r="DK71" s="80">
        <f t="shared" si="78"/>
        <v>4163.04</v>
      </c>
      <c r="DL71" s="37">
        <v>1024</v>
      </c>
      <c r="DM71" s="37">
        <f t="shared" si="61"/>
        <v>20480</v>
      </c>
      <c r="DN71" s="189">
        <v>22</v>
      </c>
      <c r="DO71" s="80">
        <f>+DL71*'PRECIOS SEGUN ADJ. (FRONTERIZO)'!$B$21*'PRECIOS SEGUN ADJ. (FRONTERIZO)'!$C$21</f>
        <v>450560</v>
      </c>
      <c r="DP71" s="80" t="e" vm="1">
        <f>+[4]!NumLetras(DO71,"PESO","PESOS DOMINICANOS","$EE $m CON #d/100 CENTAVOS")</f>
        <v>#VALUE!</v>
      </c>
      <c r="DQ71" s="37">
        <v>64</v>
      </c>
      <c r="DR71" s="37">
        <f t="shared" si="62"/>
        <v>1280</v>
      </c>
      <c r="DS71" s="189">
        <v>80.849999999999994</v>
      </c>
      <c r="DT71" s="80">
        <f>+DQ71*'PRECIOS SEGUN ADJ. (FRONTERIZO)'!$B$22*'PRECIOS SEGUN ADJ. (FRONTERIZO)'!$C$22</f>
        <v>103488</v>
      </c>
      <c r="DU71" s="80" t="e" vm="1">
        <f>+[4]!NumLetras(DT71,"PESO","PESOS DOMINICANOS","$EE $m CON #d/100 CENTAVOS")</f>
        <v>#VALUE!</v>
      </c>
      <c r="DV71" s="37">
        <v>30</v>
      </c>
      <c r="DW71" s="37">
        <f t="shared" si="63"/>
        <v>600</v>
      </c>
      <c r="DX71" s="189">
        <v>21.83</v>
      </c>
      <c r="DY71" s="80">
        <f>+DV71*'PRECIOS SEGUN ADJ. (FRONTERIZO)'!$B$23*'PRECIOS SEGUN ADJ. (FRONTERIZO)'!$C$23</f>
        <v>13098</v>
      </c>
      <c r="DZ71" s="80" t="e" vm="1">
        <f>+[4]!NumLetras(DY71,"PESO","PESOS DOMINICANOS","$EE $m CON #d/100 CENTAVOS")</f>
        <v>#VALUE!</v>
      </c>
      <c r="EA71" s="80">
        <f t="shared" si="79"/>
        <v>2357.64</v>
      </c>
      <c r="EB71" s="37">
        <v>83</v>
      </c>
      <c r="EC71" s="37">
        <f t="shared" si="64"/>
        <v>1660</v>
      </c>
      <c r="ED71" s="189">
        <v>33</v>
      </c>
      <c r="EE71" s="80">
        <f>+EB71*'PRECIOS SEGUN ADJ. (FRONTERIZO)'!$B$24*'PRECIOS SEGUN ADJ. (FRONTERIZO)'!$C$24</f>
        <v>54780</v>
      </c>
      <c r="EF71" s="80" t="e" vm="1">
        <f>+[4]!NumLetras(EE71,"PESO","PESOS DOMINICANOS","$EE $m CON #d/100 CENTAVOS")</f>
        <v>#VALUE!</v>
      </c>
      <c r="EG71" s="37">
        <v>2</v>
      </c>
      <c r="EH71" s="37">
        <f t="shared" si="65"/>
        <v>40</v>
      </c>
      <c r="EI71" s="189">
        <v>15.789999999999997</v>
      </c>
      <c r="EJ71" s="80">
        <f>+EG71*'PRECIOS SEGUN ADJ. (FRONTERIZO)'!$B$25*'PRECIOS SEGUN ADJ. (FRONTERIZO)'!$C$25</f>
        <v>631.59999999999991</v>
      </c>
      <c r="EK71" s="80" t="e" vm="1">
        <f>+[4]!NumLetras(EJ71,"PESO","PESOS DOMINICANOS","$EE $m CON #d/100 CENTAVOS")</f>
        <v>#VALUE!</v>
      </c>
      <c r="EL71" s="37">
        <v>2</v>
      </c>
      <c r="EM71" s="37">
        <f t="shared" si="66"/>
        <v>40</v>
      </c>
      <c r="EN71" s="189">
        <v>31.5</v>
      </c>
      <c r="EO71" s="80">
        <f>+EL71*'PRECIOS SEGUN ADJ. (FRONTERIZO)'!$B$26*'PRECIOS SEGUN ADJ. (FRONTERIZO)'!$C$26</f>
        <v>1260</v>
      </c>
      <c r="EP71" s="80" t="e" vm="1">
        <f>+[4]!NumLetras(EO71,"PESO","PESOS DOMINICANOS","$EE $m CON #d/100 CENTAVOS")</f>
        <v>#VALUE!</v>
      </c>
      <c r="EQ71" s="80">
        <f t="shared" si="67"/>
        <v>1665377.4000000001</v>
      </c>
      <c r="ER71" s="80" t="e" vm="1">
        <f>+[4]!NumLetras(EQ71,"PESO","PESOS DOMINICANOS","$EE $m CON #d/100 CENTAVOS")</f>
        <v>#VALUE!</v>
      </c>
      <c r="ES71" s="80">
        <f t="shared" si="68"/>
        <v>98686.359999999986</v>
      </c>
      <c r="ET71" s="80" t="e" vm="1">
        <f>+[4]!NumLetras(ES71,"PESO","PESOS DOMINICANOS","$EE $m CON #d/100 CENTAVOS")</f>
        <v>#VALUE!</v>
      </c>
      <c r="EU71" s="80">
        <f t="shared" si="80"/>
        <v>1566691.04</v>
      </c>
      <c r="EV71" s="80" t="e" vm="1">
        <f>+[4]!NumLetras(EU71,"PESO","PESOS DOMINICANOS","$EE $m CON #d/100 CENTAVOS")</f>
        <v>#VALUE!</v>
      </c>
      <c r="EW71" s="80">
        <f t="shared" si="81"/>
        <v>333075.48</v>
      </c>
      <c r="EX71" s="80" t="e" vm="1">
        <f>+[4]!NumLetras(EW71,"PESO","PESOS DOMINICANOS","$EE $m CON #d/100 CENTAVOS")</f>
        <v>#VALUE!</v>
      </c>
      <c r="EY71" s="80">
        <f t="shared" si="82"/>
        <v>16653.77</v>
      </c>
      <c r="EZ71" s="80" t="e" vm="1">
        <f>+[4]!NumLetras(EY71,"PESO","PESOS DOMINICANOS","$EE $m CON #d/100 CENTAVOS")</f>
        <v>#VALUE!</v>
      </c>
      <c r="FA71" s="80"/>
      <c r="FB71" s="80">
        <f t="shared" si="83"/>
        <v>1332301.9200000002</v>
      </c>
      <c r="FC71" s="80" t="e" vm="1">
        <f>+[4]!NumLetras(FB71,"PESO","PESOS DOMINICANOS","$EE $m CON #d/100 CENTAVOS")</f>
        <v>#VALUE!</v>
      </c>
      <c r="FD71" s="37" t="str">
        <f>+VLOOKUP(D71,'FRONTERIZO XENIA'!F:G,2,0)</f>
        <v>F-35</v>
      </c>
    </row>
    <row r="72" spans="1:160">
      <c r="A72" s="37">
        <v>71</v>
      </c>
      <c r="B72" s="37">
        <v>71</v>
      </c>
      <c r="C72" s="26" t="s">
        <v>781</v>
      </c>
      <c r="D72" s="37">
        <v>108245606</v>
      </c>
      <c r="E72" s="37" t="str">
        <f>+VLOOKUP(D72,'INFORMACION DE PROVEEDORES'!C:I,2,0)</f>
        <v>001-0824560-6</v>
      </c>
      <c r="F72" s="26" t="str">
        <f>+VLOOKUP(D72,'INFORMACION DE PROVEEDORES'!C:J,4,0)</f>
        <v>LEONARDO ANTONIO MENDEZ CAAMAÑO</v>
      </c>
      <c r="G72" s="37" t="str">
        <f>+VLOOKUP(D72,'INFORMACION DE PROVEEDORES'!C:K,5,0)</f>
        <v>001-0824560-6</v>
      </c>
      <c r="H72" s="26" t="str">
        <f>+VLOOKUP(D72,'INFORMACION DE PROVEEDORES'!C:L,7,0)</f>
        <v>AVENIDA CIRCUNVALACION NOROESTE, NUMERO 27. VILLA ALEJANDRA</v>
      </c>
      <c r="I72" s="37" t="str">
        <f>+VLOOKUP(D72,'INFORMACION DE PROVEEDORES'!C:M,3,0)</f>
        <v xml:space="preserve"> FÍSICA</v>
      </c>
      <c r="J72" s="37">
        <v>1</v>
      </c>
      <c r="K72" s="37">
        <v>187</v>
      </c>
      <c r="L72" s="37">
        <v>33</v>
      </c>
      <c r="M72" s="37">
        <f t="shared" si="69"/>
        <v>660</v>
      </c>
      <c r="N72" s="189">
        <v>69.81</v>
      </c>
      <c r="O72" s="80">
        <f>+L72*'PRECIOS SEGUN ADJ. (FRONTERIZO)'!$B$2*'PRECIOS SEGUN ADJ. (FRONTERIZO)'!$C$2</f>
        <v>46074.6</v>
      </c>
      <c r="P72" s="80" t="e" vm="1">
        <f>+[4]!NumLetras(O72,"PESO","PESOS DOMINICANOS","$EE $m CON #d/100 CENTAVOS")</f>
        <v>#VALUE!</v>
      </c>
      <c r="Q72" s="80">
        <f t="shared" si="70"/>
        <v>7371.94</v>
      </c>
      <c r="R72" s="37">
        <v>9</v>
      </c>
      <c r="S72" s="37">
        <f t="shared" si="43"/>
        <v>180</v>
      </c>
      <c r="T72" s="189">
        <v>31.5</v>
      </c>
      <c r="U72" s="80">
        <f>+R72*'PRECIOS SEGUN ADJ. (FRONTERIZO)'!$B$3*'PRECIOS SEGUN ADJ. (FRONTERIZO)'!$C$3</f>
        <v>5670</v>
      </c>
      <c r="V72" s="80" t="e" vm="1">
        <f>+[4]!NumLetras(U72,"PESO","PESOS DOMINICANOS","$EE $m CON #d/100 CENTAVOS")</f>
        <v>#VALUE!</v>
      </c>
      <c r="W72" s="37">
        <v>0</v>
      </c>
      <c r="X72" s="37">
        <f t="shared" si="44"/>
        <v>0</v>
      </c>
      <c r="Y72" s="189">
        <v>25.2</v>
      </c>
      <c r="Z72" s="80">
        <f>+W72*'PRECIOS SEGUN ADJ. (FRONTERIZO)'!$B$4*'PRECIOS SEGUN ADJ. (FRONTERIZO)'!$C$4</f>
        <v>0</v>
      </c>
      <c r="AA72" s="80" t="e" vm="1">
        <f>+[4]!NumLetras(Z72,"PESO","PESOS DOMINICANOS","$EE $m CON #d/100 CENTAVOS")</f>
        <v>#VALUE!</v>
      </c>
      <c r="AB72" s="37">
        <v>57</v>
      </c>
      <c r="AC72" s="37">
        <f t="shared" si="45"/>
        <v>1140</v>
      </c>
      <c r="AD72" s="189">
        <v>87.91</v>
      </c>
      <c r="AE72" s="80">
        <f>+AB72*'PRECIOS SEGUN ADJ. (FRONTERIZO)'!$B$5*'PRECIOS SEGUN ADJ. (FRONTERIZO)'!$C$5</f>
        <v>100217.4</v>
      </c>
      <c r="AF72" s="80" t="e" vm="1">
        <f>+[4]!NumLetras(AE72,"PESO","PESOS DOMINICANOS","$EE $m CON #d/100 CENTAVOS")</f>
        <v>#VALUE!</v>
      </c>
      <c r="AG72" s="80">
        <f t="shared" si="71"/>
        <v>18039.13</v>
      </c>
      <c r="AH72" s="37">
        <v>69</v>
      </c>
      <c r="AI72" s="37">
        <f t="shared" si="46"/>
        <v>1380</v>
      </c>
      <c r="AJ72" s="189">
        <v>53.95000000000001</v>
      </c>
      <c r="AK72" s="80">
        <f>+AH72*'PRECIOS SEGUN ADJ. (FRONTERIZO)'!$B$6*'PRECIOS SEGUN ADJ. (FRONTERIZO)'!$C$6</f>
        <v>74451</v>
      </c>
      <c r="AL72" s="80" t="e" vm="1">
        <f>+[4]!NumLetras(AK72,"PESO","PESOS DOMINICANOS","$EE $m CON #d/100 CENTAVOS")</f>
        <v>#VALUE!</v>
      </c>
      <c r="AM72" s="37">
        <v>9</v>
      </c>
      <c r="AN72" s="37">
        <f t="shared" si="47"/>
        <v>180</v>
      </c>
      <c r="AO72" s="189">
        <v>25.04</v>
      </c>
      <c r="AP72" s="80">
        <f>+AM72*'PRECIOS SEGUN ADJ. (FRONTERIZO)'!$B$7*'PRECIOS SEGUN ADJ. (FRONTERIZO)'!$C$7</f>
        <v>4507.2</v>
      </c>
      <c r="AQ72" s="80" t="e" vm="1">
        <f>+[4]!NumLetras(AP72,"PESO","PESOS DOMINICANOS","$EE $m CON #d/100 CENTAVOS")</f>
        <v>#VALUE!</v>
      </c>
      <c r="AR72" s="80">
        <f t="shared" si="72"/>
        <v>721.15</v>
      </c>
      <c r="AS72" s="37">
        <v>21</v>
      </c>
      <c r="AT72" s="37">
        <f t="shared" si="48"/>
        <v>420</v>
      </c>
      <c r="AU72" s="189">
        <v>290.85000000000002</v>
      </c>
      <c r="AV72" s="80">
        <f>+AS72*'PRECIOS SEGUN ADJ. (FRONTERIZO)'!$B$8*'PRECIOS SEGUN ADJ. (FRONTERIZO)'!$C$8</f>
        <v>122157</v>
      </c>
      <c r="AW72" s="80" t="e" vm="1">
        <f>+[4]!NumLetras(AV72,"PESO","PESOS DOMINICANOS","$EE $m CON #d/100 CENTAVOS")</f>
        <v>#VALUE!</v>
      </c>
      <c r="AX72" s="80">
        <f t="shared" si="73"/>
        <v>21988.26</v>
      </c>
      <c r="AY72" s="37">
        <v>0</v>
      </c>
      <c r="AZ72" s="37">
        <f t="shared" si="49"/>
        <v>0</v>
      </c>
      <c r="BA72" s="189">
        <v>18.899999999999999</v>
      </c>
      <c r="BB72" s="80">
        <f>+AY72*'PRECIOS SEGUN ADJ. (FRONTERIZO)'!$B$9*'PRECIOS SEGUN ADJ. (FRONTERIZO)'!$C$9</f>
        <v>0</v>
      </c>
      <c r="BC72" s="80" t="e" vm="1">
        <f>+[4]!NumLetras(BB72,"PESO","PESOS DOMINICANOS","$EE $m CON #d/100 CENTAVOS")</f>
        <v>#VALUE!</v>
      </c>
      <c r="BD72" s="37">
        <v>5</v>
      </c>
      <c r="BE72" s="37">
        <f t="shared" si="50"/>
        <v>100</v>
      </c>
      <c r="BF72" s="189">
        <v>140.38</v>
      </c>
      <c r="BG72" s="80">
        <f>+BD72*'PRECIOS SEGUN ADJ. (FRONTERIZO)'!$B$10*'PRECIOS SEGUN ADJ. (FRONTERIZO)'!$C$10</f>
        <v>14038</v>
      </c>
      <c r="BH72" s="80" t="e" vm="1">
        <f>+[4]!NumLetras(BG72,"PESO","PESOS DOMINICANOS","$EE $m CON #d/100 CENTAVOS")</f>
        <v>#VALUE!</v>
      </c>
      <c r="BI72" s="80">
        <f t="shared" si="74"/>
        <v>2526.84</v>
      </c>
      <c r="BJ72" s="37">
        <v>0</v>
      </c>
      <c r="BK72" s="37">
        <f t="shared" si="51"/>
        <v>0</v>
      </c>
      <c r="BL72" s="189">
        <v>31.459999999999997</v>
      </c>
      <c r="BM72" s="80">
        <f>+BJ72*'PRECIOS SEGUN ADJ. (FRONTERIZO)'!$B$11*'PRECIOS SEGUN ADJ. (FRONTERIZO)'!$C$11</f>
        <v>0</v>
      </c>
      <c r="BN72" s="80" t="e" vm="1">
        <f>+[4]!NumLetras(BM72,"PESO","PESOS DOMINICANOS","$EE $m CON #d/100 CENTAVOS")</f>
        <v>#VALUE!</v>
      </c>
      <c r="BO72" s="37">
        <v>17</v>
      </c>
      <c r="BP72" s="37">
        <f t="shared" si="52"/>
        <v>340</v>
      </c>
      <c r="BQ72" s="189">
        <v>65</v>
      </c>
      <c r="BR72" s="80">
        <f>+BO72*'PRECIOS SEGUN ADJ. (FRONTERIZO)'!$B$12*'PRECIOS SEGUN ADJ. (FRONTERIZO)'!$C$12</f>
        <v>22100</v>
      </c>
      <c r="BS72" s="80" t="e" vm="1">
        <f>+[4]!NumLetras(BR72,"PESO","PESOS DOMINICANOS","$EE $m CON #d/100 CENTAVOS")</f>
        <v>#VALUE!</v>
      </c>
      <c r="BT72" s="37">
        <v>0</v>
      </c>
      <c r="BU72" s="37">
        <f t="shared" si="53"/>
        <v>0</v>
      </c>
      <c r="BV72" s="189">
        <v>5.5</v>
      </c>
      <c r="BW72" s="80">
        <f>+BT72*'PRECIOS SEGUN ADJ. (FRONTERIZO)'!$B$13*'PRECIOS SEGUN ADJ. (FRONTERIZO)'!$C$13</f>
        <v>0</v>
      </c>
      <c r="BX72" s="80" t="e" vm="1">
        <f>+[4]!NumLetras(BW72,"PESO","PESOS DOMINICANOS","$EE $m CON #d/100 CENTAVOS")</f>
        <v>#VALUE!</v>
      </c>
      <c r="BY72" s="37">
        <v>374</v>
      </c>
      <c r="BZ72" s="37">
        <f t="shared" si="54"/>
        <v>7480</v>
      </c>
      <c r="CA72" s="189">
        <v>7.15</v>
      </c>
      <c r="CB72" s="80">
        <f>+BY72*'PRECIOS SEGUN ADJ. (FRONTERIZO)'!$B$14*'PRECIOS SEGUN ADJ. (FRONTERIZO)'!$C$14</f>
        <v>53482</v>
      </c>
      <c r="CC72" s="80" t="e" vm="1">
        <f>+[4]!NumLetras(CB72,"PESO","PESOS DOMINICANOS","$EE $m CON #d/100 CENTAVOS")</f>
        <v>#VALUE!</v>
      </c>
      <c r="CD72" s="37">
        <v>748</v>
      </c>
      <c r="CE72" s="37">
        <f t="shared" si="55"/>
        <v>14960</v>
      </c>
      <c r="CF72" s="189">
        <v>6.8400000000000007</v>
      </c>
      <c r="CG72" s="80">
        <f>+CD72*'PRECIOS SEGUN ADJ. (FRONTERIZO)'!$B$15*'PRECIOS SEGUN ADJ. (FRONTERIZO)'!$C$15</f>
        <v>102326.39999999999</v>
      </c>
      <c r="CH72" s="80" t="e" vm="1">
        <f>+[4]!NumLetras(CG72,"PESO","PESOS DOMINICANOS","$EE $m CON #d/100 CENTAVOS")</f>
        <v>#VALUE!</v>
      </c>
      <c r="CI72" s="37">
        <v>0</v>
      </c>
      <c r="CJ72" s="37">
        <f t="shared" si="56"/>
        <v>0</v>
      </c>
      <c r="CK72" s="189">
        <v>60</v>
      </c>
      <c r="CL72" s="80">
        <f>+CI72*'PRECIOS SEGUN ADJ. (FRONTERIZO)'!$B$16*'PRECIOS SEGUN ADJ. (FRONTERIZO)'!$C$16</f>
        <v>0</v>
      </c>
      <c r="CM72" s="80" t="e" vm="1">
        <f>+[4]!NumLetras(CL72,"PESO","PESOS DOMINICANOS","$EE $m CON #d/100 CENTAVOS")</f>
        <v>#VALUE!</v>
      </c>
      <c r="CN72" s="80">
        <f t="shared" si="75"/>
        <v>0</v>
      </c>
      <c r="CO72" s="37">
        <v>0</v>
      </c>
      <c r="CP72" s="37">
        <f t="shared" si="57"/>
        <v>0</v>
      </c>
      <c r="CQ72" s="189">
        <v>55.649999999999991</v>
      </c>
      <c r="CR72" s="80">
        <f>+CO72*'PRECIOS SEGUN ADJ. (FRONTERIZO)'!$B$17*'PRECIOS SEGUN ADJ. (FRONTERIZO)'!$C$17</f>
        <v>0</v>
      </c>
      <c r="CS72" s="80" t="e" vm="1">
        <f>+[4]!NumLetras(CR72,"PESO","PESOS DOMINICANOS","$EE $m CON #d/100 CENTAVOS")</f>
        <v>#VALUE!</v>
      </c>
      <c r="CT72" s="80">
        <f t="shared" si="76"/>
        <v>0</v>
      </c>
      <c r="CU72" s="37">
        <v>374</v>
      </c>
      <c r="CV72" s="37">
        <f t="shared" si="58"/>
        <v>7480</v>
      </c>
      <c r="CW72" s="189">
        <v>6.6</v>
      </c>
      <c r="CX72" s="80">
        <f>+CU72*'PRECIOS SEGUN ADJ. (FRONTERIZO)'!$B$18*'PRECIOS SEGUN ADJ. (FRONTERIZO)'!$C$18</f>
        <v>49368</v>
      </c>
      <c r="CY72" s="80" t="e" vm="1">
        <f>+[4]!NumLetras(CX72,"PESO","PESOS DOMINICANOS","$EE $m CON #d/100 CENTAVOS")</f>
        <v>#VALUE!</v>
      </c>
      <c r="CZ72" s="37">
        <v>0</v>
      </c>
      <c r="DA72" s="37">
        <f t="shared" si="59"/>
        <v>0</v>
      </c>
      <c r="DB72" s="189">
        <v>65.75</v>
      </c>
      <c r="DC72" s="80">
        <f>+CZ72*'PRECIOS SEGUN ADJ. (FRONTERIZO)'!$B$19*'PRECIOS SEGUN ADJ. (FRONTERIZO)'!$C$19</f>
        <v>0</v>
      </c>
      <c r="DD72" s="80" t="e" vm="1">
        <f>+[4]!NumLetras(DC72,"PESO","PESOS DOMINICANOS","$EE $m CON #d/100 CENTAVOS")</f>
        <v>#VALUE!</v>
      </c>
      <c r="DE72" s="80">
        <f t="shared" si="77"/>
        <v>0</v>
      </c>
      <c r="DF72" s="37">
        <v>9</v>
      </c>
      <c r="DG72" s="37">
        <f t="shared" si="60"/>
        <v>180</v>
      </c>
      <c r="DH72" s="189">
        <v>82.59999999999998</v>
      </c>
      <c r="DI72" s="80">
        <f>+DF72*'PRECIOS SEGUN ADJ. (FRONTERIZO)'!$B$20*'PRECIOS SEGUN ADJ. (FRONTERIZO)'!$C$20</f>
        <v>14868</v>
      </c>
      <c r="DJ72" s="80" t="e" vm="1">
        <f>+[4]!NumLetras(DI72,"PESO","PESOS DOMINICANOS","$EE $m CON #d/100 CENTAVOS")</f>
        <v>#VALUE!</v>
      </c>
      <c r="DK72" s="80">
        <f t="shared" si="78"/>
        <v>2676.24</v>
      </c>
      <c r="DL72" s="37">
        <v>748</v>
      </c>
      <c r="DM72" s="37">
        <f t="shared" si="61"/>
        <v>14960</v>
      </c>
      <c r="DN72" s="189">
        <v>22</v>
      </c>
      <c r="DO72" s="80">
        <f>+DL72*'PRECIOS SEGUN ADJ. (FRONTERIZO)'!$B$21*'PRECIOS SEGUN ADJ. (FRONTERIZO)'!$C$21</f>
        <v>329120</v>
      </c>
      <c r="DP72" s="80" t="e" vm="1">
        <f>+[4]!NumLetras(DO72,"PESO","PESOS DOMINICANOS","$EE $m CON #d/100 CENTAVOS")</f>
        <v>#VALUE!</v>
      </c>
      <c r="DQ72" s="37">
        <v>42</v>
      </c>
      <c r="DR72" s="37">
        <f t="shared" si="62"/>
        <v>840</v>
      </c>
      <c r="DS72" s="189">
        <v>80.849999999999994</v>
      </c>
      <c r="DT72" s="80">
        <f>+DQ72*'PRECIOS SEGUN ADJ. (FRONTERIZO)'!$B$22*'PRECIOS SEGUN ADJ. (FRONTERIZO)'!$C$22</f>
        <v>67914</v>
      </c>
      <c r="DU72" s="80" t="e" vm="1">
        <f>+[4]!NumLetras(DT72,"PESO","PESOS DOMINICANOS","$EE $m CON #d/100 CENTAVOS")</f>
        <v>#VALUE!</v>
      </c>
      <c r="DV72" s="37">
        <v>19</v>
      </c>
      <c r="DW72" s="37">
        <f t="shared" si="63"/>
        <v>380</v>
      </c>
      <c r="DX72" s="189">
        <v>21.83</v>
      </c>
      <c r="DY72" s="80">
        <f>+DV72*'PRECIOS SEGUN ADJ. (FRONTERIZO)'!$B$23*'PRECIOS SEGUN ADJ. (FRONTERIZO)'!$C$23</f>
        <v>8295.4</v>
      </c>
      <c r="DZ72" s="80" t="e" vm="1">
        <f>+[4]!NumLetras(DY72,"PESO","PESOS DOMINICANOS","$EE $m CON #d/100 CENTAVOS")</f>
        <v>#VALUE!</v>
      </c>
      <c r="EA72" s="80">
        <f t="shared" si="79"/>
        <v>1493.17</v>
      </c>
      <c r="EB72" s="37">
        <v>58</v>
      </c>
      <c r="EC72" s="37">
        <f t="shared" si="64"/>
        <v>1160</v>
      </c>
      <c r="ED72" s="189">
        <v>33</v>
      </c>
      <c r="EE72" s="80">
        <f>+EB72*'PRECIOS SEGUN ADJ. (FRONTERIZO)'!$B$24*'PRECIOS SEGUN ADJ. (FRONTERIZO)'!$C$24</f>
        <v>38280</v>
      </c>
      <c r="EF72" s="80" t="e" vm="1">
        <f>+[4]!NumLetras(EE72,"PESO","PESOS DOMINICANOS","$EE $m CON #d/100 CENTAVOS")</f>
        <v>#VALUE!</v>
      </c>
      <c r="EG72" s="37">
        <v>0</v>
      </c>
      <c r="EH72" s="37">
        <f t="shared" si="65"/>
        <v>0</v>
      </c>
      <c r="EI72" s="189">
        <v>15.789999999999997</v>
      </c>
      <c r="EJ72" s="80">
        <f>+EG72*'PRECIOS SEGUN ADJ. (FRONTERIZO)'!$B$25*'PRECIOS SEGUN ADJ. (FRONTERIZO)'!$C$25</f>
        <v>0</v>
      </c>
      <c r="EK72" s="80" t="e" vm="1">
        <f>+[4]!NumLetras(EJ72,"PESO","PESOS DOMINICANOS","$EE $m CON #d/100 CENTAVOS")</f>
        <v>#VALUE!</v>
      </c>
      <c r="EL72" s="37">
        <v>0</v>
      </c>
      <c r="EM72" s="37">
        <f t="shared" si="66"/>
        <v>0</v>
      </c>
      <c r="EN72" s="189">
        <v>31.5</v>
      </c>
      <c r="EO72" s="80">
        <f>+EL72*'PRECIOS SEGUN ADJ. (FRONTERIZO)'!$B$26*'PRECIOS SEGUN ADJ. (FRONTERIZO)'!$C$26</f>
        <v>0</v>
      </c>
      <c r="EP72" s="80" t="e" vm="1">
        <f>+[4]!NumLetras(EO72,"PESO","PESOS DOMINICANOS","$EE $m CON #d/100 CENTAVOS")</f>
        <v>#VALUE!</v>
      </c>
      <c r="EQ72" s="80">
        <f t="shared" si="67"/>
        <v>1052869</v>
      </c>
      <c r="ER72" s="80" t="e" vm="1">
        <f>+[4]!NumLetras(EQ72,"PESO","PESOS DOMINICANOS","$EE $m CON #d/100 CENTAVOS")</f>
        <v>#VALUE!</v>
      </c>
      <c r="ES72" s="80">
        <f t="shared" si="68"/>
        <v>54816.729999999989</v>
      </c>
      <c r="ET72" s="80" t="e" vm="1">
        <f>+[4]!NumLetras(ES72,"PESO","PESOS DOMINICANOS","$EE $m CON #d/100 CENTAVOS")</f>
        <v>#VALUE!</v>
      </c>
      <c r="EU72" s="80">
        <f t="shared" si="80"/>
        <v>998052.27</v>
      </c>
      <c r="EV72" s="80" t="e" vm="1">
        <f>+[4]!NumLetras(EU72,"PESO","PESOS DOMINICANOS","$EE $m CON #d/100 CENTAVOS")</f>
        <v>#VALUE!</v>
      </c>
      <c r="EW72" s="80">
        <f t="shared" si="81"/>
        <v>210573.8</v>
      </c>
      <c r="EX72" s="80" t="e" vm="1">
        <f>+[4]!NumLetras(EW72,"PESO","PESOS DOMINICANOS","$EE $m CON #d/100 CENTAVOS")</f>
        <v>#VALUE!</v>
      </c>
      <c r="EY72" s="80">
        <f t="shared" si="82"/>
        <v>10528.69</v>
      </c>
      <c r="EZ72" s="80" t="e" vm="1">
        <f>+[4]!NumLetras(EY72,"PESO","PESOS DOMINICANOS","$EE $m CON #d/100 CENTAVOS")</f>
        <v>#VALUE!</v>
      </c>
      <c r="FA72" s="80"/>
      <c r="FB72" s="80">
        <f t="shared" si="83"/>
        <v>842295.2</v>
      </c>
      <c r="FC72" s="80" t="e" vm="1">
        <f>+[4]!NumLetras(FB72,"PESO","PESOS DOMINICANOS","$EE $m CON #d/100 CENTAVOS")</f>
        <v>#VALUE!</v>
      </c>
      <c r="FD72" s="37" t="str">
        <f>+VLOOKUP(D72,'FRONTERIZO XENIA'!F:G,2,0)</f>
        <v>F-10</v>
      </c>
    </row>
    <row r="73" spans="1:160">
      <c r="A73" s="37">
        <v>72</v>
      </c>
      <c r="B73" s="37">
        <v>72</v>
      </c>
      <c r="C73" s="26" t="s">
        <v>2476</v>
      </c>
      <c r="D73" s="37">
        <v>131269737</v>
      </c>
      <c r="E73" s="37">
        <f>+VLOOKUP(D73,'INFORMACION DE PROVEEDORES'!C:I,2,0)</f>
        <v>131269737</v>
      </c>
      <c r="F73" s="26" t="str">
        <f>+VLOOKUP(D73,'INFORMACION DE PROVEEDORES'!C:J,4,0)</f>
        <v>AICNATSID ALEXANDRA YUNEN SARANTE</v>
      </c>
      <c r="G73" s="37" t="str">
        <f>+VLOOKUP(D73,'INFORMACION DE PROVEEDORES'!C:K,5,0)</f>
        <v>402-2090737-8</v>
      </c>
      <c r="H73" s="26" t="str">
        <f>+VLOOKUP(D73,'INFORMACION DE PROVEEDORES'!C:L,7,0)</f>
        <v>CALLE LUZ CELESTE LARA NO. 84, COMENDADOR, ELIAS PIÑAS</v>
      </c>
      <c r="I73" s="37" t="str">
        <f>+VLOOKUP(D73,'INFORMACION DE PROVEEDORES'!C:M,3,0)</f>
        <v xml:space="preserve"> JURÍDICA</v>
      </c>
      <c r="J73" s="37">
        <v>2</v>
      </c>
      <c r="K73" s="37">
        <v>289</v>
      </c>
      <c r="L73" s="37">
        <v>98</v>
      </c>
      <c r="M73" s="37">
        <f t="shared" si="69"/>
        <v>1960</v>
      </c>
      <c r="N73" s="189">
        <v>69.81</v>
      </c>
      <c r="O73" s="80">
        <f>+L73*'PRECIOS SEGUN ADJ. (FRONTERIZO)'!$B$2*'PRECIOS SEGUN ADJ. (FRONTERIZO)'!$C$2</f>
        <v>136827.6</v>
      </c>
      <c r="P73" s="80" t="e" vm="1">
        <f>+[4]!NumLetras(O73,"PESO","PESOS DOMINICANOS","$EE $m CON #d/100 CENTAVOS")</f>
        <v>#VALUE!</v>
      </c>
      <c r="Q73" s="80">
        <f t="shared" si="70"/>
        <v>21892.42</v>
      </c>
      <c r="R73" s="37">
        <v>28</v>
      </c>
      <c r="S73" s="37">
        <f t="shared" si="43"/>
        <v>560</v>
      </c>
      <c r="T73" s="189">
        <v>31.5</v>
      </c>
      <c r="U73" s="80">
        <f>+R73*'PRECIOS SEGUN ADJ. (FRONTERIZO)'!$B$3*'PRECIOS SEGUN ADJ. (FRONTERIZO)'!$C$3</f>
        <v>17640</v>
      </c>
      <c r="V73" s="80" t="e" vm="1">
        <f>+[4]!NumLetras(U73,"PESO","PESOS DOMINICANOS","$EE $m CON #d/100 CENTAVOS")</f>
        <v>#VALUE!</v>
      </c>
      <c r="W73" s="37">
        <v>224</v>
      </c>
      <c r="X73" s="37">
        <f t="shared" si="44"/>
        <v>4480</v>
      </c>
      <c r="Y73" s="189">
        <v>25.2</v>
      </c>
      <c r="Z73" s="80">
        <f>+W73*'PRECIOS SEGUN ADJ. (FRONTERIZO)'!$B$4*'PRECIOS SEGUN ADJ. (FRONTERIZO)'!$C$4</f>
        <v>112896</v>
      </c>
      <c r="AA73" s="80" t="e" vm="1">
        <f>+[4]!NumLetras(Z73,"PESO","PESOS DOMINICANOS","$EE $m CON #d/100 CENTAVOS")</f>
        <v>#VALUE!</v>
      </c>
      <c r="AB73" s="37">
        <v>131</v>
      </c>
      <c r="AC73" s="37">
        <f t="shared" si="45"/>
        <v>2620</v>
      </c>
      <c r="AD73" s="189">
        <v>87.91</v>
      </c>
      <c r="AE73" s="80">
        <f>+AB73*'PRECIOS SEGUN ADJ. (FRONTERIZO)'!$B$5*'PRECIOS SEGUN ADJ. (FRONTERIZO)'!$C$5</f>
        <v>230324.19999999998</v>
      </c>
      <c r="AF73" s="80" t="e" vm="1">
        <f>+[4]!NumLetras(AE73,"PESO","PESOS DOMINICANOS","$EE $m CON #d/100 CENTAVOS")</f>
        <v>#VALUE!</v>
      </c>
      <c r="AG73" s="80">
        <f t="shared" si="71"/>
        <v>41458.36</v>
      </c>
      <c r="AH73" s="37">
        <v>29</v>
      </c>
      <c r="AI73" s="37">
        <f t="shared" si="46"/>
        <v>580</v>
      </c>
      <c r="AJ73" s="189">
        <v>53.95000000000001</v>
      </c>
      <c r="AK73" s="80">
        <f>+AH73*'PRECIOS SEGUN ADJ. (FRONTERIZO)'!$B$6*'PRECIOS SEGUN ADJ. (FRONTERIZO)'!$C$6</f>
        <v>31291.000000000004</v>
      </c>
      <c r="AL73" s="80" t="e" vm="1">
        <f>+[4]!NumLetras(AK73,"PESO","PESOS DOMINICANOS","$EE $m CON #d/100 CENTAVOS")</f>
        <v>#VALUE!</v>
      </c>
      <c r="AM73" s="37">
        <v>4</v>
      </c>
      <c r="AN73" s="37">
        <f t="shared" si="47"/>
        <v>80</v>
      </c>
      <c r="AO73" s="189">
        <v>25.04</v>
      </c>
      <c r="AP73" s="80">
        <f>+AM73*'PRECIOS SEGUN ADJ. (FRONTERIZO)'!$B$7*'PRECIOS SEGUN ADJ. (FRONTERIZO)'!$C$7</f>
        <v>2003.1999999999998</v>
      </c>
      <c r="AQ73" s="80" t="e" vm="1">
        <f>+[4]!NumLetras(AP73,"PESO","PESOS DOMINICANOS","$EE $m CON #d/100 CENTAVOS")</f>
        <v>#VALUE!</v>
      </c>
      <c r="AR73" s="80">
        <f t="shared" si="72"/>
        <v>320.51</v>
      </c>
      <c r="AS73" s="37">
        <v>37</v>
      </c>
      <c r="AT73" s="37">
        <f t="shared" si="48"/>
        <v>740</v>
      </c>
      <c r="AU73" s="189">
        <v>290.85000000000002</v>
      </c>
      <c r="AV73" s="80">
        <f>+AS73*'PRECIOS SEGUN ADJ. (FRONTERIZO)'!$B$8*'PRECIOS SEGUN ADJ. (FRONTERIZO)'!$C$8</f>
        <v>215229</v>
      </c>
      <c r="AW73" s="80" t="e" vm="1">
        <f>+[4]!NumLetras(AV73,"PESO","PESOS DOMINICANOS","$EE $m CON #d/100 CENTAVOS")</f>
        <v>#VALUE!</v>
      </c>
      <c r="AX73" s="80">
        <f t="shared" si="73"/>
        <v>38741.22</v>
      </c>
      <c r="AY73" s="37">
        <v>13</v>
      </c>
      <c r="AZ73" s="37">
        <f t="shared" si="49"/>
        <v>260</v>
      </c>
      <c r="BA73" s="189">
        <v>18.899999999999999</v>
      </c>
      <c r="BB73" s="80">
        <f>+AY73*'PRECIOS SEGUN ADJ. (FRONTERIZO)'!$B$9*'PRECIOS SEGUN ADJ. (FRONTERIZO)'!$C$9</f>
        <v>4914</v>
      </c>
      <c r="BC73" s="80" t="e" vm="1">
        <f>+[4]!NumLetras(BB73,"PESO","PESOS DOMINICANOS","$EE $m CON #d/100 CENTAVOS")</f>
        <v>#VALUE!</v>
      </c>
      <c r="BD73" s="37">
        <v>2</v>
      </c>
      <c r="BE73" s="37">
        <f t="shared" si="50"/>
        <v>40</v>
      </c>
      <c r="BF73" s="189">
        <v>140.38</v>
      </c>
      <c r="BG73" s="80">
        <f>+BD73*'PRECIOS SEGUN ADJ. (FRONTERIZO)'!$B$10*'PRECIOS SEGUN ADJ. (FRONTERIZO)'!$C$10</f>
        <v>5615.2</v>
      </c>
      <c r="BH73" s="80" t="e" vm="1">
        <f>+[4]!NumLetras(BG73,"PESO","PESOS DOMINICANOS","$EE $m CON #d/100 CENTAVOS")</f>
        <v>#VALUE!</v>
      </c>
      <c r="BI73" s="80">
        <f t="shared" si="74"/>
        <v>1010.74</v>
      </c>
      <c r="BJ73" s="37">
        <v>75</v>
      </c>
      <c r="BK73" s="37">
        <f t="shared" si="51"/>
        <v>1500</v>
      </c>
      <c r="BL73" s="189">
        <v>31.459999999999997</v>
      </c>
      <c r="BM73" s="80">
        <f>+BJ73*'PRECIOS SEGUN ADJ. (FRONTERIZO)'!$B$11*'PRECIOS SEGUN ADJ. (FRONTERIZO)'!$C$11</f>
        <v>47190</v>
      </c>
      <c r="BN73" s="80" t="e" vm="1">
        <f>+[4]!NumLetras(BM73,"PESO","PESOS DOMINICANOS","$EE $m CON #d/100 CENTAVOS")</f>
        <v>#VALUE!</v>
      </c>
      <c r="BO73" s="37">
        <v>31</v>
      </c>
      <c r="BP73" s="37">
        <f t="shared" si="52"/>
        <v>620</v>
      </c>
      <c r="BQ73" s="189">
        <v>65</v>
      </c>
      <c r="BR73" s="80">
        <f>+BO73*'PRECIOS SEGUN ADJ. (FRONTERIZO)'!$B$12*'PRECIOS SEGUN ADJ. (FRONTERIZO)'!$C$12</f>
        <v>40300</v>
      </c>
      <c r="BS73" s="80" t="e" vm="1">
        <f>+[4]!NumLetras(BR73,"PESO","PESOS DOMINICANOS","$EE $m CON #d/100 CENTAVOS")</f>
        <v>#VALUE!</v>
      </c>
      <c r="BT73" s="37">
        <v>2110</v>
      </c>
      <c r="BU73" s="37">
        <f t="shared" si="53"/>
        <v>42200</v>
      </c>
      <c r="BV73" s="189">
        <v>5.5</v>
      </c>
      <c r="BW73" s="80">
        <f>+BT73*'PRECIOS SEGUN ADJ. (FRONTERIZO)'!$B$13*'PRECIOS SEGUN ADJ. (FRONTERIZO)'!$C$13</f>
        <v>232100</v>
      </c>
      <c r="BX73" s="80" t="e" vm="1">
        <f>+[4]!NumLetras(BW73,"PESO","PESOS DOMINICANOS","$EE $m CON #d/100 CENTAVOS")</f>
        <v>#VALUE!</v>
      </c>
      <c r="BY73" s="37">
        <v>156</v>
      </c>
      <c r="BZ73" s="37">
        <f t="shared" si="54"/>
        <v>3120</v>
      </c>
      <c r="CA73" s="189">
        <v>7.15</v>
      </c>
      <c r="CB73" s="80">
        <f>+BY73*'PRECIOS SEGUN ADJ. (FRONTERIZO)'!$B$14*'PRECIOS SEGUN ADJ. (FRONTERIZO)'!$C$14</f>
        <v>22308</v>
      </c>
      <c r="CC73" s="80" t="e" vm="1">
        <f>+[4]!NumLetras(CB73,"PESO","PESOS DOMINICANOS","$EE $m CON #d/100 CENTAVOS")</f>
        <v>#VALUE!</v>
      </c>
      <c r="CD73" s="37">
        <v>312</v>
      </c>
      <c r="CE73" s="37">
        <f t="shared" si="55"/>
        <v>6240</v>
      </c>
      <c r="CF73" s="189">
        <v>6.8400000000000007</v>
      </c>
      <c r="CG73" s="80">
        <f>+CD73*'PRECIOS SEGUN ADJ. (FRONTERIZO)'!$B$15*'PRECIOS SEGUN ADJ. (FRONTERIZO)'!$C$15</f>
        <v>42681.599999999999</v>
      </c>
      <c r="CH73" s="80" t="e" vm="1">
        <f>+[4]!NumLetras(CG73,"PESO","PESOS DOMINICANOS","$EE $m CON #d/100 CENTAVOS")</f>
        <v>#VALUE!</v>
      </c>
      <c r="CI73" s="37">
        <v>94</v>
      </c>
      <c r="CJ73" s="37">
        <f t="shared" si="56"/>
        <v>1880</v>
      </c>
      <c r="CK73" s="189">
        <v>60</v>
      </c>
      <c r="CL73" s="80">
        <f>+CI73*'PRECIOS SEGUN ADJ. (FRONTERIZO)'!$B$16*'PRECIOS SEGUN ADJ. (FRONTERIZO)'!$C$16</f>
        <v>112800</v>
      </c>
      <c r="CM73" s="80" t="e" vm="1">
        <f>+[4]!NumLetras(CL73,"PESO","PESOS DOMINICANOS","$EE $m CON #d/100 CENTAVOS")</f>
        <v>#VALUE!</v>
      </c>
      <c r="CN73" s="80">
        <f t="shared" si="75"/>
        <v>20304</v>
      </c>
      <c r="CO73" s="37">
        <v>42</v>
      </c>
      <c r="CP73" s="37">
        <f t="shared" si="57"/>
        <v>840</v>
      </c>
      <c r="CQ73" s="189">
        <v>55.649999999999991</v>
      </c>
      <c r="CR73" s="80">
        <f>+CO73*'PRECIOS SEGUN ADJ. (FRONTERIZO)'!$B$17*'PRECIOS SEGUN ADJ. (FRONTERIZO)'!$C$17</f>
        <v>46745.999999999993</v>
      </c>
      <c r="CS73" s="80" t="e" vm="1">
        <f>+[4]!NumLetras(CR73,"PESO","PESOS DOMINICANOS","$EE $m CON #d/100 CENTAVOS")</f>
        <v>#VALUE!</v>
      </c>
      <c r="CT73" s="80">
        <f t="shared" si="76"/>
        <v>8414.2800000000007</v>
      </c>
      <c r="CU73" s="37">
        <v>1000</v>
      </c>
      <c r="CV73" s="37">
        <f t="shared" si="58"/>
        <v>20000</v>
      </c>
      <c r="CW73" s="189">
        <v>6.6</v>
      </c>
      <c r="CX73" s="80">
        <f>+CU73*'PRECIOS SEGUN ADJ. (FRONTERIZO)'!$B$18*'PRECIOS SEGUN ADJ. (FRONTERIZO)'!$C$18</f>
        <v>132000</v>
      </c>
      <c r="CY73" s="80" t="e" vm="1">
        <f>+[4]!NumLetras(CX73,"PESO","PESOS DOMINICANOS","$EE $m CON #d/100 CENTAVOS")</f>
        <v>#VALUE!</v>
      </c>
      <c r="CZ73" s="37">
        <v>47</v>
      </c>
      <c r="DA73" s="37">
        <f t="shared" si="59"/>
        <v>940</v>
      </c>
      <c r="DB73" s="189">
        <v>65.75</v>
      </c>
      <c r="DC73" s="80">
        <f>+CZ73*'PRECIOS SEGUN ADJ. (FRONTERIZO)'!$B$19*'PRECIOS SEGUN ADJ. (FRONTERIZO)'!$C$19</f>
        <v>61805</v>
      </c>
      <c r="DD73" s="80" t="e" vm="1">
        <f>+[4]!NumLetras(DC73,"PESO","PESOS DOMINICANOS","$EE $m CON #d/100 CENTAVOS")</f>
        <v>#VALUE!</v>
      </c>
      <c r="DE73" s="80">
        <f t="shared" si="77"/>
        <v>11124.9</v>
      </c>
      <c r="DF73" s="37">
        <v>4</v>
      </c>
      <c r="DG73" s="37">
        <f t="shared" si="60"/>
        <v>80</v>
      </c>
      <c r="DH73" s="189">
        <v>82.59999999999998</v>
      </c>
      <c r="DI73" s="80">
        <f>+DF73*'PRECIOS SEGUN ADJ. (FRONTERIZO)'!$B$20*'PRECIOS SEGUN ADJ. (FRONTERIZO)'!$C$20</f>
        <v>6608</v>
      </c>
      <c r="DJ73" s="80" t="e" vm="1">
        <f>+[4]!NumLetras(DI73,"PESO","PESOS DOMINICANOS","$EE $m CON #d/100 CENTAVOS")</f>
        <v>#VALUE!</v>
      </c>
      <c r="DK73" s="80">
        <f t="shared" si="78"/>
        <v>1189.44</v>
      </c>
      <c r="DL73" s="37">
        <v>312</v>
      </c>
      <c r="DM73" s="37">
        <f t="shared" si="61"/>
        <v>6240</v>
      </c>
      <c r="DN73" s="189">
        <v>22</v>
      </c>
      <c r="DO73" s="80">
        <f>+DL73*'PRECIOS SEGUN ADJ. (FRONTERIZO)'!$B$21*'PRECIOS SEGUN ADJ. (FRONTERIZO)'!$C$21</f>
        <v>137280</v>
      </c>
      <c r="DP73" s="80" t="e" vm="1">
        <f>+[4]!NumLetras(DO73,"PESO","PESOS DOMINICANOS","$EE $m CON #d/100 CENTAVOS")</f>
        <v>#VALUE!</v>
      </c>
      <c r="DQ73" s="37">
        <v>65</v>
      </c>
      <c r="DR73" s="37">
        <f t="shared" si="62"/>
        <v>1300</v>
      </c>
      <c r="DS73" s="189">
        <v>80.849999999999994</v>
      </c>
      <c r="DT73" s="80">
        <f>+DQ73*'PRECIOS SEGUN ADJ. (FRONTERIZO)'!$B$22*'PRECIOS SEGUN ADJ. (FRONTERIZO)'!$C$22</f>
        <v>105105</v>
      </c>
      <c r="DU73" s="80" t="e" vm="1">
        <f>+[4]!NumLetras(DT73,"PESO","PESOS DOMINICANOS","$EE $m CON #d/100 CENTAVOS")</f>
        <v>#VALUE!</v>
      </c>
      <c r="DV73" s="37">
        <v>29</v>
      </c>
      <c r="DW73" s="37">
        <f t="shared" si="63"/>
        <v>580</v>
      </c>
      <c r="DX73" s="189">
        <v>21.83</v>
      </c>
      <c r="DY73" s="80">
        <f>+DV73*'PRECIOS SEGUN ADJ. (FRONTERIZO)'!$B$23*'PRECIOS SEGUN ADJ. (FRONTERIZO)'!$C$23</f>
        <v>12661.399999999998</v>
      </c>
      <c r="DZ73" s="80" t="e" vm="1">
        <f>+[4]!NumLetras(DY73,"PESO","PESOS DOMINICANOS","$EE $m CON #d/100 CENTAVOS")</f>
        <v>#VALUE!</v>
      </c>
      <c r="EA73" s="80">
        <f t="shared" si="79"/>
        <v>2279.0500000000002</v>
      </c>
      <c r="EB73" s="37">
        <v>49</v>
      </c>
      <c r="EC73" s="37">
        <f t="shared" si="64"/>
        <v>980</v>
      </c>
      <c r="ED73" s="189">
        <v>33</v>
      </c>
      <c r="EE73" s="80">
        <f>+EB73*'PRECIOS SEGUN ADJ. (FRONTERIZO)'!$B$24*'PRECIOS SEGUN ADJ. (FRONTERIZO)'!$C$24</f>
        <v>32340</v>
      </c>
      <c r="EF73" s="80" t="e" vm="1">
        <f>+[4]!NumLetras(EE73,"PESO","PESOS DOMINICANOS","$EE $m CON #d/100 CENTAVOS")</f>
        <v>#VALUE!</v>
      </c>
      <c r="EG73" s="37">
        <v>14</v>
      </c>
      <c r="EH73" s="37">
        <f t="shared" si="65"/>
        <v>280</v>
      </c>
      <c r="EI73" s="189">
        <v>15.789999999999997</v>
      </c>
      <c r="EJ73" s="80">
        <f>+EG73*'PRECIOS SEGUN ADJ. (FRONTERIZO)'!$B$25*'PRECIOS SEGUN ADJ. (FRONTERIZO)'!$C$25</f>
        <v>4421.2</v>
      </c>
      <c r="EK73" s="80" t="e" vm="1">
        <f>+[4]!NumLetras(EJ73,"PESO","PESOS DOMINICANOS","$EE $m CON #d/100 CENTAVOS")</f>
        <v>#VALUE!</v>
      </c>
      <c r="EL73" s="37">
        <v>14</v>
      </c>
      <c r="EM73" s="37">
        <f t="shared" si="66"/>
        <v>280</v>
      </c>
      <c r="EN73" s="189">
        <v>31.5</v>
      </c>
      <c r="EO73" s="80">
        <f>+EL73*'PRECIOS SEGUN ADJ. (FRONTERIZO)'!$B$26*'PRECIOS SEGUN ADJ. (FRONTERIZO)'!$C$26</f>
        <v>8820</v>
      </c>
      <c r="EP73" s="80" t="e" vm="1">
        <f>+[4]!NumLetras(EO73,"PESO","PESOS DOMINICANOS","$EE $m CON #d/100 CENTAVOS")</f>
        <v>#VALUE!</v>
      </c>
      <c r="EQ73" s="80">
        <f t="shared" si="67"/>
        <v>1801906.3999999997</v>
      </c>
      <c r="ER73" s="80" t="e" vm="1">
        <f>+[4]!NumLetras(EQ73,"PESO","PESOS DOMINICANOS","$EE $m CON #d/100 CENTAVOS")</f>
        <v>#VALUE!</v>
      </c>
      <c r="ES73" s="80">
        <f t="shared" si="68"/>
        <v>146734.92000000001</v>
      </c>
      <c r="ET73" s="80" t="e" vm="1">
        <f>+[4]!NumLetras(ES73,"PESO","PESOS DOMINICANOS","$EE $m CON #d/100 CENTAVOS")</f>
        <v>#VALUE!</v>
      </c>
      <c r="EU73" s="80">
        <f t="shared" si="80"/>
        <v>1655171.4799999997</v>
      </c>
      <c r="EV73" s="80" t="e" vm="1">
        <f>+[4]!NumLetras(EU73,"PESO","PESOS DOMINICANOS","$EE $m CON #d/100 CENTAVOS")</f>
        <v>#VALUE!</v>
      </c>
      <c r="EW73" s="80">
        <f t="shared" si="81"/>
        <v>360381.28</v>
      </c>
      <c r="EX73" s="80" t="e" vm="1">
        <f>+[4]!NumLetras(EW73,"PESO","PESOS DOMINICANOS","$EE $m CON #d/100 CENTAVOS")</f>
        <v>#VALUE!</v>
      </c>
      <c r="EY73" s="80">
        <f t="shared" si="82"/>
        <v>18019.060000000001</v>
      </c>
      <c r="EZ73" s="80" t="e" vm="1">
        <f>+[4]!NumLetras(EY73,"PESO","PESOS DOMINICANOS","$EE $m CON #d/100 CENTAVOS")</f>
        <v>#VALUE!</v>
      </c>
      <c r="FA73" s="80"/>
      <c r="FB73" s="80">
        <f t="shared" si="83"/>
        <v>1441525.1199999996</v>
      </c>
      <c r="FC73" s="80" t="e" vm="1">
        <f>+[4]!NumLetras(FB73,"PESO","PESOS DOMINICANOS","$EE $m CON #d/100 CENTAVOS")</f>
        <v>#VALUE!</v>
      </c>
      <c r="FD73" s="37" t="str">
        <f>+VLOOKUP(D73,'FRONTERIZO XENIA'!F:G,2,0)</f>
        <v>F-18</v>
      </c>
    </row>
    <row r="74" spans="1:160">
      <c r="A74" s="37">
        <v>73</v>
      </c>
      <c r="B74" s="37">
        <v>73</v>
      </c>
      <c r="C74" s="26" t="s">
        <v>2490</v>
      </c>
      <c r="D74" s="37">
        <v>131046983</v>
      </c>
      <c r="E74" s="37">
        <f>+VLOOKUP(D74,'INFORMACION DE PROVEEDORES'!C:I,2,0)</f>
        <v>131046983</v>
      </c>
      <c r="F74" s="26" t="str">
        <f>+VLOOKUP(D74,'INFORMACION DE PROVEEDORES'!C:J,4,0)</f>
        <v>MODESTO JOSE ASENCIO VILLAR</v>
      </c>
      <c r="G74" s="37" t="str">
        <f>+VLOOKUP(D74,'INFORMACION DE PROVEEDORES'!C:K,5,0)</f>
        <v>001-1696188-9</v>
      </c>
      <c r="H74" s="26" t="str">
        <f>+VLOOKUP(D74,'INFORMACION DE PROVEEDORES'!C:L,7,0)</f>
        <v>C/MAL PASO, NO.19, JIMANI, INDEPENDENCIA</v>
      </c>
      <c r="I74" s="37" t="str">
        <f>+VLOOKUP(D74,'INFORMACION DE PROVEEDORES'!C:M,3,0)</f>
        <v xml:space="preserve"> JURÍDICA</v>
      </c>
      <c r="J74" s="37">
        <v>8</v>
      </c>
      <c r="K74" s="37">
        <v>301</v>
      </c>
      <c r="L74" s="37">
        <v>58</v>
      </c>
      <c r="M74" s="37">
        <f t="shared" si="69"/>
        <v>1160</v>
      </c>
      <c r="N74" s="189">
        <v>69.81</v>
      </c>
      <c r="O74" s="80">
        <f>+L74*'PRECIOS SEGUN ADJ. (FRONTERIZO)'!$B$2*'PRECIOS SEGUN ADJ. (FRONTERIZO)'!$C$2</f>
        <v>80979.600000000006</v>
      </c>
      <c r="P74" s="80" t="e" vm="1">
        <f>+[4]!NumLetras(O74,"PESO","PESOS DOMINICANOS","$EE $m CON #d/100 CENTAVOS")</f>
        <v>#VALUE!</v>
      </c>
      <c r="Q74" s="80">
        <f t="shared" si="70"/>
        <v>12956.74</v>
      </c>
      <c r="R74" s="37">
        <v>17</v>
      </c>
      <c r="S74" s="37">
        <f t="shared" si="43"/>
        <v>340</v>
      </c>
      <c r="T74" s="189">
        <v>31.5</v>
      </c>
      <c r="U74" s="80">
        <f>+R74*'PRECIOS SEGUN ADJ. (FRONTERIZO)'!$B$3*'PRECIOS SEGUN ADJ. (FRONTERIZO)'!$C$3</f>
        <v>10710</v>
      </c>
      <c r="V74" s="80" t="e" vm="1">
        <f>+[4]!NumLetras(U74,"PESO","PESOS DOMINICANOS","$EE $m CON #d/100 CENTAVOS")</f>
        <v>#VALUE!</v>
      </c>
      <c r="W74" s="37">
        <v>0</v>
      </c>
      <c r="X74" s="37">
        <f t="shared" si="44"/>
        <v>0</v>
      </c>
      <c r="Y74" s="189">
        <v>25.2</v>
      </c>
      <c r="Z74" s="80">
        <f>+W74*'PRECIOS SEGUN ADJ. (FRONTERIZO)'!$B$4*'PRECIOS SEGUN ADJ. (FRONTERIZO)'!$C$4</f>
        <v>0</v>
      </c>
      <c r="AA74" s="80" t="e" vm="1">
        <f>+[4]!NumLetras(Z74,"PESO","PESOS DOMINICANOS","$EE $m CON #d/100 CENTAVOS")</f>
        <v>#VALUE!</v>
      </c>
      <c r="AB74" s="37">
        <v>96</v>
      </c>
      <c r="AC74" s="37">
        <f t="shared" si="45"/>
        <v>1920</v>
      </c>
      <c r="AD74" s="189">
        <v>87.91</v>
      </c>
      <c r="AE74" s="80">
        <f>+AB74*'PRECIOS SEGUN ADJ. (FRONTERIZO)'!$B$5*'PRECIOS SEGUN ADJ. (FRONTERIZO)'!$C$5</f>
        <v>168787.20000000001</v>
      </c>
      <c r="AF74" s="80" t="e" vm="1">
        <f>+[4]!NumLetras(AE74,"PESO","PESOS DOMINICANOS","$EE $m CON #d/100 CENTAVOS")</f>
        <v>#VALUE!</v>
      </c>
      <c r="AG74" s="80">
        <f t="shared" si="71"/>
        <v>30381.7</v>
      </c>
      <c r="AH74" s="37">
        <v>113</v>
      </c>
      <c r="AI74" s="37">
        <f t="shared" si="46"/>
        <v>2260</v>
      </c>
      <c r="AJ74" s="189">
        <v>53.95000000000001</v>
      </c>
      <c r="AK74" s="80">
        <f>+AH74*'PRECIOS SEGUN ADJ. (FRONTERIZO)'!$B$6*'PRECIOS SEGUN ADJ. (FRONTERIZO)'!$C$6</f>
        <v>121927</v>
      </c>
      <c r="AL74" s="80" t="e" vm="1">
        <f>+[4]!NumLetras(AK74,"PESO","PESOS DOMINICANOS","$EE $m CON #d/100 CENTAVOS")</f>
        <v>#VALUE!</v>
      </c>
      <c r="AM74" s="37">
        <v>17</v>
      </c>
      <c r="AN74" s="37">
        <f t="shared" si="47"/>
        <v>340</v>
      </c>
      <c r="AO74" s="189">
        <v>25.04</v>
      </c>
      <c r="AP74" s="80">
        <f>+AM74*'PRECIOS SEGUN ADJ. (FRONTERIZO)'!$B$7*'PRECIOS SEGUN ADJ. (FRONTERIZO)'!$C$7</f>
        <v>8513.6</v>
      </c>
      <c r="AQ74" s="80" t="e" vm="1">
        <f>+[4]!NumLetras(AP74,"PESO","PESOS DOMINICANOS","$EE $m CON #d/100 CENTAVOS")</f>
        <v>#VALUE!</v>
      </c>
      <c r="AR74" s="80">
        <f t="shared" si="72"/>
        <v>1362.18</v>
      </c>
      <c r="AS74" s="37">
        <v>37</v>
      </c>
      <c r="AT74" s="37">
        <f t="shared" si="48"/>
        <v>740</v>
      </c>
      <c r="AU74" s="189">
        <v>290.85000000000002</v>
      </c>
      <c r="AV74" s="80">
        <f>+AS74*'PRECIOS SEGUN ADJ. (FRONTERIZO)'!$B$8*'PRECIOS SEGUN ADJ. (FRONTERIZO)'!$C$8</f>
        <v>215229</v>
      </c>
      <c r="AW74" s="80" t="e" vm="1">
        <f>+[4]!NumLetras(AV74,"PESO","PESOS DOMINICANOS","$EE $m CON #d/100 CENTAVOS")</f>
        <v>#VALUE!</v>
      </c>
      <c r="AX74" s="80">
        <f t="shared" si="73"/>
        <v>38741.22</v>
      </c>
      <c r="AY74" s="37">
        <v>0</v>
      </c>
      <c r="AZ74" s="37">
        <f t="shared" si="49"/>
        <v>0</v>
      </c>
      <c r="BA74" s="189">
        <v>18.899999999999999</v>
      </c>
      <c r="BB74" s="80">
        <f>+AY74*'PRECIOS SEGUN ADJ. (FRONTERIZO)'!$B$9*'PRECIOS SEGUN ADJ. (FRONTERIZO)'!$C$9</f>
        <v>0</v>
      </c>
      <c r="BC74" s="80" t="e" vm="1">
        <f>+[4]!NumLetras(BB74,"PESO","PESOS DOMINICANOS","$EE $m CON #d/100 CENTAVOS")</f>
        <v>#VALUE!</v>
      </c>
      <c r="BD74" s="37">
        <v>11</v>
      </c>
      <c r="BE74" s="37">
        <f t="shared" si="50"/>
        <v>220</v>
      </c>
      <c r="BF74" s="189">
        <v>140.38</v>
      </c>
      <c r="BG74" s="80">
        <f>+BD74*'PRECIOS SEGUN ADJ. (FRONTERIZO)'!$B$10*'PRECIOS SEGUN ADJ. (FRONTERIZO)'!$C$10</f>
        <v>30883.599999999999</v>
      </c>
      <c r="BH74" s="80" t="e" vm="1">
        <f>+[4]!NumLetras(BG74,"PESO","PESOS DOMINICANOS","$EE $m CON #d/100 CENTAVOS")</f>
        <v>#VALUE!</v>
      </c>
      <c r="BI74" s="80">
        <f t="shared" si="74"/>
        <v>5559.05</v>
      </c>
      <c r="BJ74" s="37">
        <v>0</v>
      </c>
      <c r="BK74" s="37">
        <f t="shared" si="51"/>
        <v>0</v>
      </c>
      <c r="BL74" s="189">
        <v>31.459999999999997</v>
      </c>
      <c r="BM74" s="80">
        <f>+BJ74*'PRECIOS SEGUN ADJ. (FRONTERIZO)'!$B$11*'PRECIOS SEGUN ADJ. (FRONTERIZO)'!$C$11</f>
        <v>0</v>
      </c>
      <c r="BN74" s="80" t="e" vm="1">
        <f>+[4]!NumLetras(BM74,"PESO","PESOS DOMINICANOS","$EE $m CON #d/100 CENTAVOS")</f>
        <v>#VALUE!</v>
      </c>
      <c r="BO74" s="37">
        <v>31</v>
      </c>
      <c r="BP74" s="37">
        <f t="shared" si="52"/>
        <v>620</v>
      </c>
      <c r="BQ74" s="189">
        <v>65</v>
      </c>
      <c r="BR74" s="80">
        <f>+BO74*'PRECIOS SEGUN ADJ. (FRONTERIZO)'!$B$12*'PRECIOS SEGUN ADJ. (FRONTERIZO)'!$C$12</f>
        <v>40300</v>
      </c>
      <c r="BS74" s="80" t="e" vm="1">
        <f>+[4]!NumLetras(BR74,"PESO","PESOS DOMINICANOS","$EE $m CON #d/100 CENTAVOS")</f>
        <v>#VALUE!</v>
      </c>
      <c r="BT74" s="37">
        <v>0</v>
      </c>
      <c r="BU74" s="37">
        <f t="shared" si="53"/>
        <v>0</v>
      </c>
      <c r="BV74" s="189">
        <v>5.5</v>
      </c>
      <c r="BW74" s="80">
        <f>+BT74*'PRECIOS SEGUN ADJ. (FRONTERIZO)'!$B$13*'PRECIOS SEGUN ADJ. (FRONTERIZO)'!$C$13</f>
        <v>0</v>
      </c>
      <c r="BX74" s="80" t="e" vm="1">
        <f>+[4]!NumLetras(BW74,"PESO","PESOS DOMINICANOS","$EE $m CON #d/100 CENTAVOS")</f>
        <v>#VALUE!</v>
      </c>
      <c r="BY74" s="37">
        <v>602</v>
      </c>
      <c r="BZ74" s="37">
        <f t="shared" si="54"/>
        <v>12040</v>
      </c>
      <c r="CA74" s="189">
        <v>7.15</v>
      </c>
      <c r="CB74" s="80">
        <f>+BY74*'PRECIOS SEGUN ADJ. (FRONTERIZO)'!$B$14*'PRECIOS SEGUN ADJ. (FRONTERIZO)'!$C$14</f>
        <v>86086</v>
      </c>
      <c r="CC74" s="80" t="e" vm="1">
        <f>+[4]!NumLetras(CB74,"PESO","PESOS DOMINICANOS","$EE $m CON #d/100 CENTAVOS")</f>
        <v>#VALUE!</v>
      </c>
      <c r="CD74" s="37">
        <v>1204</v>
      </c>
      <c r="CE74" s="37">
        <f t="shared" si="55"/>
        <v>24080</v>
      </c>
      <c r="CF74" s="189">
        <v>6.8400000000000007</v>
      </c>
      <c r="CG74" s="80">
        <f>+CD74*'PRECIOS SEGUN ADJ. (FRONTERIZO)'!$B$15*'PRECIOS SEGUN ADJ. (FRONTERIZO)'!$C$15</f>
        <v>164707.20000000001</v>
      </c>
      <c r="CH74" s="80" t="e" vm="1">
        <f>+[4]!NumLetras(CG74,"PESO","PESOS DOMINICANOS","$EE $m CON #d/100 CENTAVOS")</f>
        <v>#VALUE!</v>
      </c>
      <c r="CI74" s="37">
        <v>0</v>
      </c>
      <c r="CJ74" s="37">
        <f t="shared" si="56"/>
        <v>0</v>
      </c>
      <c r="CK74" s="189">
        <v>60</v>
      </c>
      <c r="CL74" s="80">
        <f>+CI74*'PRECIOS SEGUN ADJ. (FRONTERIZO)'!$B$16*'PRECIOS SEGUN ADJ. (FRONTERIZO)'!$C$16</f>
        <v>0</v>
      </c>
      <c r="CM74" s="80" t="e" vm="1">
        <f>+[4]!NumLetras(CL74,"PESO","PESOS DOMINICANOS","$EE $m CON #d/100 CENTAVOS")</f>
        <v>#VALUE!</v>
      </c>
      <c r="CN74" s="80">
        <f t="shared" si="75"/>
        <v>0</v>
      </c>
      <c r="CO74" s="37">
        <v>0</v>
      </c>
      <c r="CP74" s="37">
        <f t="shared" si="57"/>
        <v>0</v>
      </c>
      <c r="CQ74" s="189">
        <v>55.649999999999991</v>
      </c>
      <c r="CR74" s="80">
        <f>+CO74*'PRECIOS SEGUN ADJ. (FRONTERIZO)'!$B$17*'PRECIOS SEGUN ADJ. (FRONTERIZO)'!$C$17</f>
        <v>0</v>
      </c>
      <c r="CS74" s="80" t="e" vm="1">
        <f>+[4]!NumLetras(CR74,"PESO","PESOS DOMINICANOS","$EE $m CON #d/100 CENTAVOS")</f>
        <v>#VALUE!</v>
      </c>
      <c r="CT74" s="80">
        <f t="shared" si="76"/>
        <v>0</v>
      </c>
      <c r="CU74" s="37">
        <v>602</v>
      </c>
      <c r="CV74" s="37">
        <f t="shared" si="58"/>
        <v>12040</v>
      </c>
      <c r="CW74" s="189">
        <v>6.6</v>
      </c>
      <c r="CX74" s="80">
        <f>+CU74*'PRECIOS SEGUN ADJ. (FRONTERIZO)'!$B$18*'PRECIOS SEGUN ADJ. (FRONTERIZO)'!$C$18</f>
        <v>79464</v>
      </c>
      <c r="CY74" s="80" t="e" vm="1">
        <f>+[4]!NumLetras(CX74,"PESO","PESOS DOMINICANOS","$EE $m CON #d/100 CENTAVOS")</f>
        <v>#VALUE!</v>
      </c>
      <c r="CZ74" s="37">
        <v>0</v>
      </c>
      <c r="DA74" s="37">
        <f t="shared" si="59"/>
        <v>0</v>
      </c>
      <c r="DB74" s="189">
        <v>65.75</v>
      </c>
      <c r="DC74" s="80">
        <f>+CZ74*'PRECIOS SEGUN ADJ. (FRONTERIZO)'!$B$19*'PRECIOS SEGUN ADJ. (FRONTERIZO)'!$C$19</f>
        <v>0</v>
      </c>
      <c r="DD74" s="80" t="e" vm="1">
        <f>+[4]!NumLetras(DC74,"PESO","PESOS DOMINICANOS","$EE $m CON #d/100 CENTAVOS")</f>
        <v>#VALUE!</v>
      </c>
      <c r="DE74" s="80">
        <f t="shared" si="77"/>
        <v>0</v>
      </c>
      <c r="DF74" s="37">
        <v>17</v>
      </c>
      <c r="DG74" s="37">
        <f t="shared" si="60"/>
        <v>340</v>
      </c>
      <c r="DH74" s="189">
        <v>82.59999999999998</v>
      </c>
      <c r="DI74" s="80">
        <f>+DF74*'PRECIOS SEGUN ADJ. (FRONTERIZO)'!$B$20*'PRECIOS SEGUN ADJ. (FRONTERIZO)'!$C$20</f>
        <v>28083.999999999996</v>
      </c>
      <c r="DJ74" s="80" t="e" vm="1">
        <f>+[4]!NumLetras(DI74,"PESO","PESOS DOMINICANOS","$EE $m CON #d/100 CENTAVOS")</f>
        <v>#VALUE!</v>
      </c>
      <c r="DK74" s="80">
        <f t="shared" si="78"/>
        <v>5055.12</v>
      </c>
      <c r="DL74" s="37">
        <v>1204</v>
      </c>
      <c r="DM74" s="37">
        <f t="shared" si="61"/>
        <v>24080</v>
      </c>
      <c r="DN74" s="189">
        <v>22</v>
      </c>
      <c r="DO74" s="80">
        <f>+DL74*'PRECIOS SEGUN ADJ. (FRONTERIZO)'!$B$21*'PRECIOS SEGUN ADJ. (FRONTERIZO)'!$C$21</f>
        <v>529760</v>
      </c>
      <c r="DP74" s="80" t="e" vm="1">
        <f>+[4]!NumLetras(DO74,"PESO","PESOS DOMINICANOS","$EE $m CON #d/100 CENTAVOS")</f>
        <v>#VALUE!</v>
      </c>
      <c r="DQ74" s="37">
        <v>70</v>
      </c>
      <c r="DR74" s="37">
        <f t="shared" si="62"/>
        <v>1400</v>
      </c>
      <c r="DS74" s="189">
        <v>80.849999999999994</v>
      </c>
      <c r="DT74" s="80">
        <f>+DQ74*'PRECIOS SEGUN ADJ. (FRONTERIZO)'!$B$22*'PRECIOS SEGUN ADJ. (FRONTERIZO)'!$C$22</f>
        <v>113190</v>
      </c>
      <c r="DU74" s="80" t="e" vm="1">
        <f>+[4]!NumLetras(DT74,"PESO","PESOS DOMINICANOS","$EE $m CON #d/100 CENTAVOS")</f>
        <v>#VALUE!</v>
      </c>
      <c r="DV74" s="37">
        <v>33</v>
      </c>
      <c r="DW74" s="37">
        <f t="shared" si="63"/>
        <v>660</v>
      </c>
      <c r="DX74" s="189">
        <v>21.83</v>
      </c>
      <c r="DY74" s="80">
        <f>+DV74*'PRECIOS SEGUN ADJ. (FRONTERIZO)'!$B$23*'PRECIOS SEGUN ADJ. (FRONTERIZO)'!$C$23</f>
        <v>14407.8</v>
      </c>
      <c r="DZ74" s="80" t="e" vm="1">
        <f>+[4]!NumLetras(DY74,"PESO","PESOS DOMINICANOS","$EE $m CON #d/100 CENTAVOS")</f>
        <v>#VALUE!</v>
      </c>
      <c r="EA74" s="80">
        <f t="shared" si="79"/>
        <v>2593.4</v>
      </c>
      <c r="EB74" s="37">
        <v>97</v>
      </c>
      <c r="EC74" s="37">
        <f t="shared" si="64"/>
        <v>1940</v>
      </c>
      <c r="ED74" s="189">
        <v>33</v>
      </c>
      <c r="EE74" s="80">
        <f>+EB74*'PRECIOS SEGUN ADJ. (FRONTERIZO)'!$B$24*'PRECIOS SEGUN ADJ. (FRONTERIZO)'!$C$24</f>
        <v>64020</v>
      </c>
      <c r="EF74" s="80" t="e" vm="1">
        <f>+[4]!NumLetras(EE74,"PESO","PESOS DOMINICANOS","$EE $m CON #d/100 CENTAVOS")</f>
        <v>#VALUE!</v>
      </c>
      <c r="EG74" s="37">
        <v>0</v>
      </c>
      <c r="EH74" s="37">
        <f t="shared" si="65"/>
        <v>0</v>
      </c>
      <c r="EI74" s="189">
        <v>15.789999999999997</v>
      </c>
      <c r="EJ74" s="80">
        <f>+EG74*'PRECIOS SEGUN ADJ. (FRONTERIZO)'!$B$25*'PRECIOS SEGUN ADJ. (FRONTERIZO)'!$C$25</f>
        <v>0</v>
      </c>
      <c r="EK74" s="80" t="e" vm="1">
        <f>+[4]!NumLetras(EJ74,"PESO","PESOS DOMINICANOS","$EE $m CON #d/100 CENTAVOS")</f>
        <v>#VALUE!</v>
      </c>
      <c r="EL74" s="37">
        <v>0</v>
      </c>
      <c r="EM74" s="37">
        <f t="shared" si="66"/>
        <v>0</v>
      </c>
      <c r="EN74" s="189">
        <v>31.5</v>
      </c>
      <c r="EO74" s="80">
        <f>+EL74*'PRECIOS SEGUN ADJ. (FRONTERIZO)'!$B$26*'PRECIOS SEGUN ADJ. (FRONTERIZO)'!$C$26</f>
        <v>0</v>
      </c>
      <c r="EP74" s="80" t="e" vm="1">
        <f>+[4]!NumLetras(EO74,"PESO","PESOS DOMINICANOS","$EE $m CON #d/100 CENTAVOS")</f>
        <v>#VALUE!</v>
      </c>
      <c r="EQ74" s="80">
        <f t="shared" si="67"/>
        <v>1757049</v>
      </c>
      <c r="ER74" s="80" t="e" vm="1">
        <f>+[4]!NumLetras(EQ74,"PESO","PESOS DOMINICANOS","$EE $m CON #d/100 CENTAVOS")</f>
        <v>#VALUE!</v>
      </c>
      <c r="ES74" s="80">
        <f t="shared" si="68"/>
        <v>96649.409999999989</v>
      </c>
      <c r="ET74" s="80" t="e" vm="1">
        <f>+[4]!NumLetras(ES74,"PESO","PESOS DOMINICANOS","$EE $m CON #d/100 CENTAVOS")</f>
        <v>#VALUE!</v>
      </c>
      <c r="EU74" s="80">
        <f t="shared" si="80"/>
        <v>1660399.59</v>
      </c>
      <c r="EV74" s="80" t="e" vm="1">
        <f>+[4]!NumLetras(EU74,"PESO","PESOS DOMINICANOS","$EE $m CON #d/100 CENTAVOS")</f>
        <v>#VALUE!</v>
      </c>
      <c r="EW74" s="80">
        <f t="shared" si="81"/>
        <v>351409.8</v>
      </c>
      <c r="EX74" s="80" t="e" vm="1">
        <f>+[4]!NumLetras(EW74,"PESO","PESOS DOMINICANOS","$EE $m CON #d/100 CENTAVOS")</f>
        <v>#VALUE!</v>
      </c>
      <c r="EY74" s="80">
        <f t="shared" si="82"/>
        <v>17570.490000000002</v>
      </c>
      <c r="EZ74" s="80" t="e" vm="1">
        <f>+[4]!NumLetras(EY74,"PESO","PESOS DOMINICANOS","$EE $m CON #d/100 CENTAVOS")</f>
        <v>#VALUE!</v>
      </c>
      <c r="FA74" s="80"/>
      <c r="FB74" s="80">
        <f t="shared" si="83"/>
        <v>1405639.2</v>
      </c>
      <c r="FC74" s="80" t="e" vm="1">
        <f>+[4]!NumLetras(FB74,"PESO","PESOS DOMINICANOS","$EE $m CON #d/100 CENTAVOS")</f>
        <v>#VALUE!</v>
      </c>
      <c r="FD74" s="37" t="str">
        <f>+VLOOKUP(D74,'FRONTERIZO XENIA'!F:G,2,0)</f>
        <v>F-06</v>
      </c>
    </row>
    <row r="75" spans="1:160">
      <c r="A75" s="37">
        <v>74</v>
      </c>
      <c r="B75" s="37">
        <v>74</v>
      </c>
      <c r="C75" s="26" t="s">
        <v>800</v>
      </c>
      <c r="D75" s="37">
        <v>1800028647</v>
      </c>
      <c r="E75" s="37" t="str">
        <f>+VLOOKUP(D75,'INFORMACION DE PROVEEDORES'!C:I,2,0)</f>
        <v>018-0002864-7</v>
      </c>
      <c r="F75" s="26" t="str">
        <f>+VLOOKUP(D75,'INFORMACION DE PROVEEDORES'!C:J,4,0)</f>
        <v>MARIA DEL CARMEN SEVERINO NIVAR</v>
      </c>
      <c r="G75" s="37" t="str">
        <f>+VLOOKUP(D75,'INFORMACION DE PROVEEDORES'!C:K,5,0)</f>
        <v>018-0002864-7</v>
      </c>
      <c r="H75" s="26" t="str">
        <f>+VLOOKUP(D75,'INFORMACION DE PROVEEDORES'!C:L,7,0)</f>
        <v xml:space="preserve">CALLE PEATONAL 5, NO. 3, VILLA CENTRAL, BARAHONA </v>
      </c>
      <c r="I75" s="37" t="str">
        <f>+VLOOKUP(D75,'INFORMACION DE PROVEEDORES'!C:M,3,0)</f>
        <v xml:space="preserve"> FÍSICA</v>
      </c>
      <c r="J75" s="37">
        <v>1</v>
      </c>
      <c r="K75" s="37">
        <v>254</v>
      </c>
      <c r="L75" s="37">
        <v>45</v>
      </c>
      <c r="M75" s="37">
        <f t="shared" si="69"/>
        <v>900</v>
      </c>
      <c r="N75" s="189">
        <v>69.81</v>
      </c>
      <c r="O75" s="80">
        <f>+L75*'PRECIOS SEGUN ADJ. (FRONTERIZO)'!$B$2*'PRECIOS SEGUN ADJ. (FRONTERIZO)'!$C$2</f>
        <v>62829.000000000007</v>
      </c>
      <c r="P75" s="80" t="e" vm="1">
        <f>+[4]!NumLetras(O75,"PESO","PESOS DOMINICANOS","$EE $m CON #d/100 CENTAVOS")</f>
        <v>#VALUE!</v>
      </c>
      <c r="Q75" s="80">
        <f t="shared" si="70"/>
        <v>10052.64</v>
      </c>
      <c r="R75" s="37">
        <v>12</v>
      </c>
      <c r="S75" s="37">
        <f t="shared" si="43"/>
        <v>240</v>
      </c>
      <c r="T75" s="189">
        <v>31.5</v>
      </c>
      <c r="U75" s="80">
        <f>+R75*'PRECIOS SEGUN ADJ. (FRONTERIZO)'!$B$3*'PRECIOS SEGUN ADJ. (FRONTERIZO)'!$C$3</f>
        <v>7560</v>
      </c>
      <c r="V75" s="80" t="e" vm="1">
        <f>+[4]!NumLetras(U75,"PESO","PESOS DOMINICANOS","$EE $m CON #d/100 CENTAVOS")</f>
        <v>#VALUE!</v>
      </c>
      <c r="W75" s="37">
        <v>0</v>
      </c>
      <c r="X75" s="37">
        <f t="shared" si="44"/>
        <v>0</v>
      </c>
      <c r="Y75" s="189">
        <v>25.2</v>
      </c>
      <c r="Z75" s="80">
        <f>+W75*'PRECIOS SEGUN ADJ. (FRONTERIZO)'!$B$4*'PRECIOS SEGUN ADJ. (FRONTERIZO)'!$C$4</f>
        <v>0</v>
      </c>
      <c r="AA75" s="80" t="e" vm="1">
        <f>+[4]!NumLetras(Z75,"PESO","PESOS DOMINICANOS","$EE $m CON #d/100 CENTAVOS")</f>
        <v>#VALUE!</v>
      </c>
      <c r="AB75" s="37">
        <v>77</v>
      </c>
      <c r="AC75" s="37">
        <f t="shared" si="45"/>
        <v>1540</v>
      </c>
      <c r="AD75" s="189">
        <v>87.91</v>
      </c>
      <c r="AE75" s="80">
        <f>+AB75*'PRECIOS SEGUN ADJ. (FRONTERIZO)'!$B$5*'PRECIOS SEGUN ADJ. (FRONTERIZO)'!$C$5</f>
        <v>135381.4</v>
      </c>
      <c r="AF75" s="80" t="e" vm="1">
        <f>+[4]!NumLetras(AE75,"PESO","PESOS DOMINICANOS","$EE $m CON #d/100 CENTAVOS")</f>
        <v>#VALUE!</v>
      </c>
      <c r="AG75" s="80">
        <f t="shared" si="71"/>
        <v>24368.65</v>
      </c>
      <c r="AH75" s="37">
        <v>94</v>
      </c>
      <c r="AI75" s="37">
        <f t="shared" si="46"/>
        <v>1880</v>
      </c>
      <c r="AJ75" s="189">
        <v>53.95000000000001</v>
      </c>
      <c r="AK75" s="80">
        <f>+AH75*'PRECIOS SEGUN ADJ. (FRONTERIZO)'!$B$6*'PRECIOS SEGUN ADJ. (FRONTERIZO)'!$C$6</f>
        <v>101426</v>
      </c>
      <c r="AL75" s="80" t="e" vm="1">
        <f>+[4]!NumLetras(AK75,"PESO","PESOS DOMINICANOS","$EE $m CON #d/100 CENTAVOS")</f>
        <v>#VALUE!</v>
      </c>
      <c r="AM75" s="37">
        <v>12</v>
      </c>
      <c r="AN75" s="37">
        <f t="shared" si="47"/>
        <v>240</v>
      </c>
      <c r="AO75" s="189">
        <v>25.04</v>
      </c>
      <c r="AP75" s="80">
        <f>+AM75*'PRECIOS SEGUN ADJ. (FRONTERIZO)'!$B$7*'PRECIOS SEGUN ADJ. (FRONTERIZO)'!$C$7</f>
        <v>6009.6</v>
      </c>
      <c r="AQ75" s="80" t="e" vm="1">
        <f>+[4]!NumLetras(AP75,"PESO","PESOS DOMINICANOS","$EE $m CON #d/100 CENTAVOS")</f>
        <v>#VALUE!</v>
      </c>
      <c r="AR75" s="80">
        <f t="shared" si="72"/>
        <v>961.54</v>
      </c>
      <c r="AS75" s="37">
        <v>28</v>
      </c>
      <c r="AT75" s="37">
        <f t="shared" si="48"/>
        <v>560</v>
      </c>
      <c r="AU75" s="189">
        <v>290.85000000000002</v>
      </c>
      <c r="AV75" s="80">
        <f>+AS75*'PRECIOS SEGUN ADJ. (FRONTERIZO)'!$B$8*'PRECIOS SEGUN ADJ. (FRONTERIZO)'!$C$8</f>
        <v>162876.00000000003</v>
      </c>
      <c r="AW75" s="80" t="e" vm="1">
        <f>+[4]!NumLetras(AV75,"PESO","PESOS DOMINICANOS","$EE $m CON #d/100 CENTAVOS")</f>
        <v>#VALUE!</v>
      </c>
      <c r="AX75" s="80">
        <f t="shared" si="73"/>
        <v>29317.68</v>
      </c>
      <c r="AY75" s="37">
        <v>0</v>
      </c>
      <c r="AZ75" s="37">
        <f t="shared" si="49"/>
        <v>0</v>
      </c>
      <c r="BA75" s="189">
        <v>18.899999999999999</v>
      </c>
      <c r="BB75" s="80">
        <f>+AY75*'PRECIOS SEGUN ADJ. (FRONTERIZO)'!$B$9*'PRECIOS SEGUN ADJ. (FRONTERIZO)'!$C$9</f>
        <v>0</v>
      </c>
      <c r="BC75" s="80" t="e" vm="1">
        <f>+[4]!NumLetras(BB75,"PESO","PESOS DOMINICANOS","$EE $m CON #d/100 CENTAVOS")</f>
        <v>#VALUE!</v>
      </c>
      <c r="BD75" s="37">
        <v>6</v>
      </c>
      <c r="BE75" s="37">
        <f t="shared" si="50"/>
        <v>120</v>
      </c>
      <c r="BF75" s="189">
        <v>140.38</v>
      </c>
      <c r="BG75" s="80">
        <f>+BD75*'PRECIOS SEGUN ADJ. (FRONTERIZO)'!$B$10*'PRECIOS SEGUN ADJ. (FRONTERIZO)'!$C$10</f>
        <v>16845.599999999999</v>
      </c>
      <c r="BH75" s="80" t="e" vm="1">
        <f>+[4]!NumLetras(BG75,"PESO","PESOS DOMINICANOS","$EE $m CON #d/100 CENTAVOS")</f>
        <v>#VALUE!</v>
      </c>
      <c r="BI75" s="80">
        <f t="shared" si="74"/>
        <v>3032.21</v>
      </c>
      <c r="BJ75" s="37">
        <v>0</v>
      </c>
      <c r="BK75" s="37">
        <f t="shared" si="51"/>
        <v>0</v>
      </c>
      <c r="BL75" s="189">
        <v>31.459999999999997</v>
      </c>
      <c r="BM75" s="80">
        <f>+BJ75*'PRECIOS SEGUN ADJ. (FRONTERIZO)'!$B$11*'PRECIOS SEGUN ADJ. (FRONTERIZO)'!$C$11</f>
        <v>0</v>
      </c>
      <c r="BN75" s="80" t="e" vm="1">
        <f>+[4]!NumLetras(BM75,"PESO","PESOS DOMINICANOS","$EE $m CON #d/100 CENTAVOS")</f>
        <v>#VALUE!</v>
      </c>
      <c r="BO75" s="37">
        <v>23</v>
      </c>
      <c r="BP75" s="37">
        <f t="shared" si="52"/>
        <v>460</v>
      </c>
      <c r="BQ75" s="189">
        <v>65</v>
      </c>
      <c r="BR75" s="80">
        <f>+BO75*'PRECIOS SEGUN ADJ. (FRONTERIZO)'!$B$12*'PRECIOS SEGUN ADJ. (FRONTERIZO)'!$C$12</f>
        <v>29900</v>
      </c>
      <c r="BS75" s="80" t="e" vm="1">
        <f>+[4]!NumLetras(BR75,"PESO","PESOS DOMINICANOS","$EE $m CON #d/100 CENTAVOS")</f>
        <v>#VALUE!</v>
      </c>
      <c r="BT75" s="37">
        <v>0</v>
      </c>
      <c r="BU75" s="37">
        <f t="shared" si="53"/>
        <v>0</v>
      </c>
      <c r="BV75" s="189">
        <v>5.5</v>
      </c>
      <c r="BW75" s="80">
        <f>+BT75*'PRECIOS SEGUN ADJ. (FRONTERIZO)'!$B$13*'PRECIOS SEGUN ADJ. (FRONTERIZO)'!$C$13</f>
        <v>0</v>
      </c>
      <c r="BX75" s="80" t="e" vm="1">
        <f>+[4]!NumLetras(BW75,"PESO","PESOS DOMINICANOS","$EE $m CON #d/100 CENTAVOS")</f>
        <v>#VALUE!</v>
      </c>
      <c r="BY75" s="37">
        <v>508</v>
      </c>
      <c r="BZ75" s="37">
        <f t="shared" si="54"/>
        <v>10160</v>
      </c>
      <c r="CA75" s="189">
        <v>7.15</v>
      </c>
      <c r="CB75" s="80">
        <f>+BY75*'PRECIOS SEGUN ADJ. (FRONTERIZO)'!$B$14*'PRECIOS SEGUN ADJ. (FRONTERIZO)'!$C$14</f>
        <v>72644</v>
      </c>
      <c r="CC75" s="80" t="e" vm="1">
        <f>+[4]!NumLetras(CB75,"PESO","PESOS DOMINICANOS","$EE $m CON #d/100 CENTAVOS")</f>
        <v>#VALUE!</v>
      </c>
      <c r="CD75" s="37">
        <v>1016</v>
      </c>
      <c r="CE75" s="37">
        <f t="shared" si="55"/>
        <v>20320</v>
      </c>
      <c r="CF75" s="189">
        <v>6.8400000000000007</v>
      </c>
      <c r="CG75" s="80">
        <f>+CD75*'PRECIOS SEGUN ADJ. (FRONTERIZO)'!$B$15*'PRECIOS SEGUN ADJ. (FRONTERIZO)'!$C$15</f>
        <v>138988.79999999999</v>
      </c>
      <c r="CH75" s="80" t="e" vm="1">
        <f>+[4]!NumLetras(CG75,"PESO","PESOS DOMINICANOS","$EE $m CON #d/100 CENTAVOS")</f>
        <v>#VALUE!</v>
      </c>
      <c r="CI75" s="37">
        <v>0</v>
      </c>
      <c r="CJ75" s="37">
        <f t="shared" si="56"/>
        <v>0</v>
      </c>
      <c r="CK75" s="189">
        <v>60</v>
      </c>
      <c r="CL75" s="80">
        <f>+CI75*'PRECIOS SEGUN ADJ. (FRONTERIZO)'!$B$16*'PRECIOS SEGUN ADJ. (FRONTERIZO)'!$C$16</f>
        <v>0</v>
      </c>
      <c r="CM75" s="80" t="e" vm="1">
        <f>+[4]!NumLetras(CL75,"PESO","PESOS DOMINICANOS","$EE $m CON #d/100 CENTAVOS")</f>
        <v>#VALUE!</v>
      </c>
      <c r="CN75" s="80">
        <f t="shared" si="75"/>
        <v>0</v>
      </c>
      <c r="CO75" s="37">
        <v>0</v>
      </c>
      <c r="CP75" s="37">
        <f t="shared" si="57"/>
        <v>0</v>
      </c>
      <c r="CQ75" s="189">
        <v>55.649999999999991</v>
      </c>
      <c r="CR75" s="80">
        <f>+CO75*'PRECIOS SEGUN ADJ. (FRONTERIZO)'!$B$17*'PRECIOS SEGUN ADJ. (FRONTERIZO)'!$C$17</f>
        <v>0</v>
      </c>
      <c r="CS75" s="80" t="e" vm="1">
        <f>+[4]!NumLetras(CR75,"PESO","PESOS DOMINICANOS","$EE $m CON #d/100 CENTAVOS")</f>
        <v>#VALUE!</v>
      </c>
      <c r="CT75" s="80">
        <f t="shared" si="76"/>
        <v>0</v>
      </c>
      <c r="CU75" s="37">
        <v>508</v>
      </c>
      <c r="CV75" s="37">
        <f t="shared" si="58"/>
        <v>10160</v>
      </c>
      <c r="CW75" s="189">
        <v>6.6</v>
      </c>
      <c r="CX75" s="80">
        <f>+CU75*'PRECIOS SEGUN ADJ. (FRONTERIZO)'!$B$18*'PRECIOS SEGUN ADJ. (FRONTERIZO)'!$C$18</f>
        <v>67056</v>
      </c>
      <c r="CY75" s="80" t="e" vm="1">
        <f>+[4]!NumLetras(CX75,"PESO","PESOS DOMINICANOS","$EE $m CON #d/100 CENTAVOS")</f>
        <v>#VALUE!</v>
      </c>
      <c r="CZ75" s="37">
        <v>0</v>
      </c>
      <c r="DA75" s="37">
        <f t="shared" si="59"/>
        <v>0</v>
      </c>
      <c r="DB75" s="189">
        <v>65.75</v>
      </c>
      <c r="DC75" s="80">
        <f>+CZ75*'PRECIOS SEGUN ADJ. (FRONTERIZO)'!$B$19*'PRECIOS SEGUN ADJ. (FRONTERIZO)'!$C$19</f>
        <v>0</v>
      </c>
      <c r="DD75" s="80" t="e" vm="1">
        <f>+[4]!NumLetras(DC75,"PESO","PESOS DOMINICANOS","$EE $m CON #d/100 CENTAVOS")</f>
        <v>#VALUE!</v>
      </c>
      <c r="DE75" s="80">
        <f t="shared" si="77"/>
        <v>0</v>
      </c>
      <c r="DF75" s="37">
        <v>12</v>
      </c>
      <c r="DG75" s="37">
        <f t="shared" si="60"/>
        <v>240</v>
      </c>
      <c r="DH75" s="189">
        <v>82.59999999999998</v>
      </c>
      <c r="DI75" s="80">
        <f>+DF75*'PRECIOS SEGUN ADJ. (FRONTERIZO)'!$B$20*'PRECIOS SEGUN ADJ. (FRONTERIZO)'!$C$20</f>
        <v>19824</v>
      </c>
      <c r="DJ75" s="80" t="e" vm="1">
        <f>+[4]!NumLetras(DI75,"PESO","PESOS DOMINICANOS","$EE $m CON #d/100 CENTAVOS")</f>
        <v>#VALUE!</v>
      </c>
      <c r="DK75" s="80">
        <f t="shared" si="78"/>
        <v>3568.32</v>
      </c>
      <c r="DL75" s="37">
        <v>1016</v>
      </c>
      <c r="DM75" s="37">
        <f t="shared" si="61"/>
        <v>20320</v>
      </c>
      <c r="DN75" s="189">
        <v>22</v>
      </c>
      <c r="DO75" s="80">
        <f>+DL75*'PRECIOS SEGUN ADJ. (FRONTERIZO)'!$B$21*'PRECIOS SEGUN ADJ. (FRONTERIZO)'!$C$21</f>
        <v>447040</v>
      </c>
      <c r="DP75" s="80" t="e" vm="1">
        <f>+[4]!NumLetras(DO75,"PESO","PESOS DOMINICANOS","$EE $m CON #d/100 CENTAVOS")</f>
        <v>#VALUE!</v>
      </c>
      <c r="DQ75" s="37">
        <v>56</v>
      </c>
      <c r="DR75" s="37">
        <f t="shared" si="62"/>
        <v>1120</v>
      </c>
      <c r="DS75" s="189">
        <v>80.849999999999994</v>
      </c>
      <c r="DT75" s="80">
        <f>+DQ75*'PRECIOS SEGUN ADJ. (FRONTERIZO)'!$B$22*'PRECIOS SEGUN ADJ. (FRONTERIZO)'!$C$22</f>
        <v>90551.999999999985</v>
      </c>
      <c r="DU75" s="80" t="e" vm="1">
        <f>+[4]!NumLetras(DT75,"PESO","PESOS DOMINICANOS","$EE $m CON #d/100 CENTAVOS")</f>
        <v>#VALUE!</v>
      </c>
      <c r="DV75" s="37">
        <v>25</v>
      </c>
      <c r="DW75" s="37">
        <f t="shared" si="63"/>
        <v>500</v>
      </c>
      <c r="DX75" s="189">
        <v>21.83</v>
      </c>
      <c r="DY75" s="80">
        <f>+DV75*'PRECIOS SEGUN ADJ. (FRONTERIZO)'!$B$23*'PRECIOS SEGUN ADJ. (FRONTERIZO)'!$C$23</f>
        <v>10915</v>
      </c>
      <c r="DZ75" s="80" t="e" vm="1">
        <f>+[4]!NumLetras(DY75,"PESO","PESOS DOMINICANOS","$EE $m CON #d/100 CENTAVOS")</f>
        <v>#VALUE!</v>
      </c>
      <c r="EA75" s="80">
        <f t="shared" si="79"/>
        <v>1964.7</v>
      </c>
      <c r="EB75" s="37">
        <v>79</v>
      </c>
      <c r="EC75" s="37">
        <f t="shared" si="64"/>
        <v>1580</v>
      </c>
      <c r="ED75" s="189">
        <v>33</v>
      </c>
      <c r="EE75" s="80">
        <f>+EB75*'PRECIOS SEGUN ADJ. (FRONTERIZO)'!$B$24*'PRECIOS SEGUN ADJ. (FRONTERIZO)'!$C$24</f>
        <v>52140</v>
      </c>
      <c r="EF75" s="80" t="e" vm="1">
        <f>+[4]!NumLetras(EE75,"PESO","PESOS DOMINICANOS","$EE $m CON #d/100 CENTAVOS")</f>
        <v>#VALUE!</v>
      </c>
      <c r="EG75" s="37">
        <v>0</v>
      </c>
      <c r="EH75" s="37">
        <f t="shared" si="65"/>
        <v>0</v>
      </c>
      <c r="EI75" s="189">
        <v>15.789999999999997</v>
      </c>
      <c r="EJ75" s="80">
        <f>+EG75*'PRECIOS SEGUN ADJ. (FRONTERIZO)'!$B$25*'PRECIOS SEGUN ADJ. (FRONTERIZO)'!$C$25</f>
        <v>0</v>
      </c>
      <c r="EK75" s="80" t="e" vm="1">
        <f>+[4]!NumLetras(EJ75,"PESO","PESOS DOMINICANOS","$EE $m CON #d/100 CENTAVOS")</f>
        <v>#VALUE!</v>
      </c>
      <c r="EL75" s="37">
        <v>0</v>
      </c>
      <c r="EM75" s="37">
        <f t="shared" si="66"/>
        <v>0</v>
      </c>
      <c r="EN75" s="189">
        <v>31.5</v>
      </c>
      <c r="EO75" s="80">
        <f>+EL75*'PRECIOS SEGUN ADJ. (FRONTERIZO)'!$B$26*'PRECIOS SEGUN ADJ. (FRONTERIZO)'!$C$26</f>
        <v>0</v>
      </c>
      <c r="EP75" s="80" t="e" vm="1">
        <f>+[4]!NumLetras(EO75,"PESO","PESOS DOMINICANOS","$EE $m CON #d/100 CENTAVOS")</f>
        <v>#VALUE!</v>
      </c>
      <c r="EQ75" s="80">
        <f t="shared" si="67"/>
        <v>1421987.4</v>
      </c>
      <c r="ER75" s="80" t="e" vm="1">
        <f>+[4]!NumLetras(EQ75,"PESO","PESOS DOMINICANOS","$EE $m CON #d/100 CENTAVOS")</f>
        <v>#VALUE!</v>
      </c>
      <c r="ES75" s="80">
        <f t="shared" si="68"/>
        <v>73265.740000000005</v>
      </c>
      <c r="ET75" s="80" t="e" vm="1">
        <f>+[4]!NumLetras(ES75,"PESO","PESOS DOMINICANOS","$EE $m CON #d/100 CENTAVOS")</f>
        <v>#VALUE!</v>
      </c>
      <c r="EU75" s="80">
        <f t="shared" si="80"/>
        <v>1348721.66</v>
      </c>
      <c r="EV75" s="80" t="e" vm="1">
        <f>+[4]!NumLetras(EU75,"PESO","PESOS DOMINICANOS","$EE $m CON #d/100 CENTAVOS")</f>
        <v>#VALUE!</v>
      </c>
      <c r="EW75" s="80">
        <f t="shared" si="81"/>
        <v>284397.48</v>
      </c>
      <c r="EX75" s="80" t="e" vm="1">
        <f>+[4]!NumLetras(EW75,"PESO","PESOS DOMINICANOS","$EE $m CON #d/100 CENTAVOS")</f>
        <v>#VALUE!</v>
      </c>
      <c r="EY75" s="80">
        <f t="shared" si="82"/>
        <v>14219.87</v>
      </c>
      <c r="EZ75" s="80" t="e" vm="1">
        <f>+[4]!NumLetras(EY75,"PESO","PESOS DOMINICANOS","$EE $m CON #d/100 CENTAVOS")</f>
        <v>#VALUE!</v>
      </c>
      <c r="FA75" s="80"/>
      <c r="FB75" s="80">
        <f t="shared" si="83"/>
        <v>1137589.92</v>
      </c>
      <c r="FC75" s="80" t="e" vm="1">
        <f>+[4]!NumLetras(FB75,"PESO","PESOS DOMINICANOS","$EE $m CON #d/100 CENTAVOS")</f>
        <v>#VALUE!</v>
      </c>
      <c r="FD75" s="37" t="str">
        <f>+VLOOKUP(D75,'FRONTERIZO XENIA'!F:G,2,0)</f>
        <v>F-04</v>
      </c>
    </row>
    <row r="76" spans="1:160">
      <c r="A76" s="37">
        <v>75</v>
      </c>
      <c r="B76" s="37">
        <v>75</v>
      </c>
      <c r="C76" s="26" t="s">
        <v>2500</v>
      </c>
      <c r="D76" s="37">
        <v>130276072</v>
      </c>
      <c r="E76" s="37">
        <f>+VLOOKUP(D76,'INFORMACION DE PROVEEDORES'!C:I,2,0)</f>
        <v>130276072</v>
      </c>
      <c r="F76" s="26" t="str">
        <f>+VLOOKUP(D76,'INFORMACION DE PROVEEDORES'!C:J,4,0)</f>
        <v>PILAR MATEO DE LEON DE SANCHEZ</v>
      </c>
      <c r="G76" s="37" t="str">
        <f>+VLOOKUP(D76,'INFORMACION DE PROVEEDORES'!C:K,5,0)</f>
        <v>001-0902006-5</v>
      </c>
      <c r="H76" s="26" t="str">
        <f>+VLOOKUP(D76,'INFORMACION DE PROVEEDORES'!C:L,7,0)</f>
        <v>CALLE LEO ANTONIO DE LEON, NO.8 EL MANGUITO</v>
      </c>
      <c r="I76" s="37" t="str">
        <f>+VLOOKUP(D76,'INFORMACION DE PROVEEDORES'!C:M,3,0)</f>
        <v xml:space="preserve"> JURÍDICA</v>
      </c>
      <c r="J76" s="37">
        <v>5</v>
      </c>
      <c r="K76" s="37">
        <v>311</v>
      </c>
      <c r="L76" s="37">
        <v>91</v>
      </c>
      <c r="M76" s="37">
        <f t="shared" si="69"/>
        <v>1820</v>
      </c>
      <c r="N76" s="189">
        <v>69.81</v>
      </c>
      <c r="O76" s="80">
        <f>+L76*'PRECIOS SEGUN ADJ. (FRONTERIZO)'!$B$2*'PRECIOS SEGUN ADJ. (FRONTERIZO)'!$C$2</f>
        <v>127054.2</v>
      </c>
      <c r="P76" s="80" t="e" vm="1">
        <f>+[4]!NumLetras(O76,"PESO","PESOS DOMINICANOS","$EE $m CON #d/100 CENTAVOS")</f>
        <v>#VALUE!</v>
      </c>
      <c r="Q76" s="80">
        <f t="shared" si="70"/>
        <v>20328.669999999998</v>
      </c>
      <c r="R76" s="37">
        <v>26</v>
      </c>
      <c r="S76" s="37">
        <f t="shared" si="43"/>
        <v>520</v>
      </c>
      <c r="T76" s="189">
        <v>31.5</v>
      </c>
      <c r="U76" s="80">
        <f>+R76*'PRECIOS SEGUN ADJ. (FRONTERIZO)'!$B$3*'PRECIOS SEGUN ADJ. (FRONTERIZO)'!$C$3</f>
        <v>16380</v>
      </c>
      <c r="V76" s="80" t="e" vm="1">
        <f>+[4]!NumLetras(U76,"PESO","PESOS DOMINICANOS","$EE $m CON #d/100 CENTAVOS")</f>
        <v>#VALUE!</v>
      </c>
      <c r="W76" s="37">
        <v>160</v>
      </c>
      <c r="X76" s="37">
        <f t="shared" si="44"/>
        <v>3200</v>
      </c>
      <c r="Y76" s="189">
        <v>25.2</v>
      </c>
      <c r="Z76" s="80">
        <f>+W76*'PRECIOS SEGUN ADJ. (FRONTERIZO)'!$B$4*'PRECIOS SEGUN ADJ. (FRONTERIZO)'!$C$4</f>
        <v>80640</v>
      </c>
      <c r="AA76" s="80" t="e" vm="1">
        <f>+[4]!NumLetras(Z76,"PESO","PESOS DOMINICANOS","$EE $m CON #d/100 CENTAVOS")</f>
        <v>#VALUE!</v>
      </c>
      <c r="AB76" s="37">
        <v>126</v>
      </c>
      <c r="AC76" s="37">
        <f t="shared" si="45"/>
        <v>2520</v>
      </c>
      <c r="AD76" s="189">
        <v>87.91</v>
      </c>
      <c r="AE76" s="80">
        <f>+AB76*'PRECIOS SEGUN ADJ. (FRONTERIZO)'!$B$5*'PRECIOS SEGUN ADJ. (FRONTERIZO)'!$C$5</f>
        <v>221533.2</v>
      </c>
      <c r="AF76" s="80" t="e" vm="1">
        <f>+[4]!NumLetras(AE76,"PESO","PESOS DOMINICANOS","$EE $m CON #d/100 CENTAVOS")</f>
        <v>#VALUE!</v>
      </c>
      <c r="AG76" s="80">
        <f t="shared" si="71"/>
        <v>39875.980000000003</v>
      </c>
      <c r="AH76" s="37">
        <v>60</v>
      </c>
      <c r="AI76" s="37">
        <f t="shared" si="46"/>
        <v>1200</v>
      </c>
      <c r="AJ76" s="189">
        <v>53.95000000000001</v>
      </c>
      <c r="AK76" s="80">
        <f>+AH76*'PRECIOS SEGUN ADJ. (FRONTERIZO)'!$B$6*'PRECIOS SEGUN ADJ. (FRONTERIZO)'!$C$6</f>
        <v>64740</v>
      </c>
      <c r="AL76" s="80" t="e" vm="1">
        <f>+[4]!NumLetras(AK76,"PESO","PESOS DOMINICANOS","$EE $m CON #d/100 CENTAVOS")</f>
        <v>#VALUE!</v>
      </c>
      <c r="AM76" s="37">
        <v>8</v>
      </c>
      <c r="AN76" s="37">
        <f t="shared" si="47"/>
        <v>160</v>
      </c>
      <c r="AO76" s="189">
        <v>25.04</v>
      </c>
      <c r="AP76" s="80">
        <f>+AM76*'PRECIOS SEGUN ADJ. (FRONTERIZO)'!$B$7*'PRECIOS SEGUN ADJ. (FRONTERIZO)'!$C$7</f>
        <v>4006.3999999999996</v>
      </c>
      <c r="AQ76" s="80" t="e" vm="1">
        <f>+[4]!NumLetras(AP76,"PESO","PESOS DOMINICANOS","$EE $m CON #d/100 CENTAVOS")</f>
        <v>#VALUE!</v>
      </c>
      <c r="AR76" s="80">
        <f t="shared" si="72"/>
        <v>641.02</v>
      </c>
      <c r="AS76" s="37">
        <v>39</v>
      </c>
      <c r="AT76" s="37">
        <f t="shared" si="48"/>
        <v>780</v>
      </c>
      <c r="AU76" s="189">
        <v>290.85000000000002</v>
      </c>
      <c r="AV76" s="80">
        <f>+AS76*'PRECIOS SEGUN ADJ. (FRONTERIZO)'!$B$8*'PRECIOS SEGUN ADJ. (FRONTERIZO)'!$C$8</f>
        <v>226863.00000000003</v>
      </c>
      <c r="AW76" s="80" t="e" vm="1">
        <f>+[4]!NumLetras(AV76,"PESO","PESOS DOMINICANOS","$EE $m CON #d/100 CENTAVOS")</f>
        <v>#VALUE!</v>
      </c>
      <c r="AX76" s="80">
        <f t="shared" si="73"/>
        <v>40835.339999999997</v>
      </c>
      <c r="AY76" s="37">
        <v>10</v>
      </c>
      <c r="AZ76" s="37">
        <f t="shared" si="49"/>
        <v>200</v>
      </c>
      <c r="BA76" s="189">
        <v>18.899999999999999</v>
      </c>
      <c r="BB76" s="80">
        <f>+AY76*'PRECIOS SEGUN ADJ. (FRONTERIZO)'!$B$9*'PRECIOS SEGUN ADJ. (FRONTERIZO)'!$C$9</f>
        <v>3780</v>
      </c>
      <c r="BC76" s="80" t="e" vm="1">
        <f>+[4]!NumLetras(BB76,"PESO","PESOS DOMINICANOS","$EE $m CON #d/100 CENTAVOS")</f>
        <v>#VALUE!</v>
      </c>
      <c r="BD76" s="37">
        <v>5</v>
      </c>
      <c r="BE76" s="37">
        <f t="shared" si="50"/>
        <v>100</v>
      </c>
      <c r="BF76" s="189">
        <v>140.38</v>
      </c>
      <c r="BG76" s="80">
        <f>+BD76*'PRECIOS SEGUN ADJ. (FRONTERIZO)'!$B$10*'PRECIOS SEGUN ADJ. (FRONTERIZO)'!$C$10</f>
        <v>14038</v>
      </c>
      <c r="BH76" s="80" t="e" vm="1">
        <f>+[4]!NumLetras(BG76,"PESO","PESOS DOMINICANOS","$EE $m CON #d/100 CENTAVOS")</f>
        <v>#VALUE!</v>
      </c>
      <c r="BI76" s="80">
        <f t="shared" si="74"/>
        <v>2526.84</v>
      </c>
      <c r="BJ76" s="37">
        <v>55</v>
      </c>
      <c r="BK76" s="37">
        <f t="shared" si="51"/>
        <v>1100</v>
      </c>
      <c r="BL76" s="189">
        <v>31.459999999999997</v>
      </c>
      <c r="BM76" s="80">
        <f>+BJ76*'PRECIOS SEGUN ADJ. (FRONTERIZO)'!$B$11*'PRECIOS SEGUN ADJ. (FRONTERIZO)'!$C$11</f>
        <v>34606</v>
      </c>
      <c r="BN76" s="80" t="e" vm="1">
        <f>+[4]!NumLetras(BM76,"PESO","PESOS DOMINICANOS","$EE $m CON #d/100 CENTAVOS")</f>
        <v>#VALUE!</v>
      </c>
      <c r="BO76" s="37">
        <v>33</v>
      </c>
      <c r="BP76" s="37">
        <f t="shared" si="52"/>
        <v>660</v>
      </c>
      <c r="BQ76" s="189">
        <v>65</v>
      </c>
      <c r="BR76" s="80">
        <f>+BO76*'PRECIOS SEGUN ADJ. (FRONTERIZO)'!$B$12*'PRECIOS SEGUN ADJ. (FRONTERIZO)'!$C$12</f>
        <v>42900</v>
      </c>
      <c r="BS76" s="80" t="e" vm="1">
        <f>+[4]!NumLetras(BR76,"PESO","PESOS DOMINICANOS","$EE $m CON #d/100 CENTAVOS")</f>
        <v>#VALUE!</v>
      </c>
      <c r="BT76" s="37">
        <v>1500</v>
      </c>
      <c r="BU76" s="37">
        <f t="shared" si="53"/>
        <v>30000</v>
      </c>
      <c r="BV76" s="189">
        <v>5.5</v>
      </c>
      <c r="BW76" s="80">
        <f>+BT76*'PRECIOS SEGUN ADJ. (FRONTERIZO)'!$B$13*'PRECIOS SEGUN ADJ. (FRONTERIZO)'!$C$13</f>
        <v>165000</v>
      </c>
      <c r="BX76" s="80" t="e" vm="1">
        <f>+[4]!NumLetras(BW76,"PESO","PESOS DOMINICANOS","$EE $m CON #d/100 CENTAVOS")</f>
        <v>#VALUE!</v>
      </c>
      <c r="BY76" s="37">
        <v>322</v>
      </c>
      <c r="BZ76" s="37">
        <f t="shared" si="54"/>
        <v>6440</v>
      </c>
      <c r="CA76" s="189">
        <v>7.15</v>
      </c>
      <c r="CB76" s="80">
        <f>+BY76*'PRECIOS SEGUN ADJ. (FRONTERIZO)'!$B$14*'PRECIOS SEGUN ADJ. (FRONTERIZO)'!$C$14</f>
        <v>46046</v>
      </c>
      <c r="CC76" s="80" t="e" vm="1">
        <f>+[4]!NumLetras(CB76,"PESO","PESOS DOMINICANOS","$EE $m CON #d/100 CENTAVOS")</f>
        <v>#VALUE!</v>
      </c>
      <c r="CD76" s="37">
        <v>644</v>
      </c>
      <c r="CE76" s="37">
        <f t="shared" si="55"/>
        <v>12880</v>
      </c>
      <c r="CF76" s="189">
        <v>6.8400000000000007</v>
      </c>
      <c r="CG76" s="80">
        <f>+CD76*'PRECIOS SEGUN ADJ. (FRONTERIZO)'!$B$15*'PRECIOS SEGUN ADJ. (FRONTERIZO)'!$C$15</f>
        <v>88099.199999999997</v>
      </c>
      <c r="CH76" s="80" t="e" vm="1">
        <f>+[4]!NumLetras(CG76,"PESO","PESOS DOMINICANOS","$EE $m CON #d/100 CENTAVOS")</f>
        <v>#VALUE!</v>
      </c>
      <c r="CI76" s="37">
        <v>68</v>
      </c>
      <c r="CJ76" s="37">
        <f t="shared" si="56"/>
        <v>1360</v>
      </c>
      <c r="CK76" s="189">
        <v>60</v>
      </c>
      <c r="CL76" s="80">
        <f>+CI76*'PRECIOS SEGUN ADJ. (FRONTERIZO)'!$B$16*'PRECIOS SEGUN ADJ. (FRONTERIZO)'!$C$16</f>
        <v>81600</v>
      </c>
      <c r="CM76" s="80" t="e" vm="1">
        <f>+[4]!NumLetras(CL76,"PESO","PESOS DOMINICANOS","$EE $m CON #d/100 CENTAVOS")</f>
        <v>#VALUE!</v>
      </c>
      <c r="CN76" s="80">
        <f t="shared" si="75"/>
        <v>14688</v>
      </c>
      <c r="CO76" s="37">
        <v>32</v>
      </c>
      <c r="CP76" s="37">
        <f t="shared" si="57"/>
        <v>640</v>
      </c>
      <c r="CQ76" s="189">
        <v>55.649999999999991</v>
      </c>
      <c r="CR76" s="80">
        <f>+CO76*'PRECIOS SEGUN ADJ. (FRONTERIZO)'!$B$17*'PRECIOS SEGUN ADJ. (FRONTERIZO)'!$C$17</f>
        <v>35616</v>
      </c>
      <c r="CS76" s="80" t="e" vm="1">
        <f>+[4]!NumLetras(CR76,"PESO","PESOS DOMINICANOS","$EE $m CON #d/100 CENTAVOS")</f>
        <v>#VALUE!</v>
      </c>
      <c r="CT76" s="80">
        <f t="shared" si="76"/>
        <v>6410.88</v>
      </c>
      <c r="CU76" s="37">
        <v>922</v>
      </c>
      <c r="CV76" s="37">
        <f t="shared" si="58"/>
        <v>18440</v>
      </c>
      <c r="CW76" s="189">
        <v>6.6</v>
      </c>
      <c r="CX76" s="80">
        <f>+CU76*'PRECIOS SEGUN ADJ. (FRONTERIZO)'!$B$18*'PRECIOS SEGUN ADJ. (FRONTERIZO)'!$C$18</f>
        <v>121704</v>
      </c>
      <c r="CY76" s="80" t="e" vm="1">
        <f>+[4]!NumLetras(CX76,"PESO","PESOS DOMINICANOS","$EE $m CON #d/100 CENTAVOS")</f>
        <v>#VALUE!</v>
      </c>
      <c r="CZ76" s="37">
        <v>34</v>
      </c>
      <c r="DA76" s="37">
        <f t="shared" si="59"/>
        <v>680</v>
      </c>
      <c r="DB76" s="189">
        <v>65.75</v>
      </c>
      <c r="DC76" s="80">
        <f>+CZ76*'PRECIOS SEGUN ADJ. (FRONTERIZO)'!$B$19*'PRECIOS SEGUN ADJ. (FRONTERIZO)'!$C$19</f>
        <v>44710</v>
      </c>
      <c r="DD76" s="80" t="e" vm="1">
        <f>+[4]!NumLetras(DC76,"PESO","PESOS DOMINICANOS","$EE $m CON #d/100 CENTAVOS")</f>
        <v>#VALUE!</v>
      </c>
      <c r="DE76" s="80">
        <f t="shared" si="77"/>
        <v>8047.8</v>
      </c>
      <c r="DF76" s="37">
        <v>8</v>
      </c>
      <c r="DG76" s="37">
        <f t="shared" si="60"/>
        <v>160</v>
      </c>
      <c r="DH76" s="189">
        <v>82.59999999999998</v>
      </c>
      <c r="DI76" s="80">
        <f>+DF76*'PRECIOS SEGUN ADJ. (FRONTERIZO)'!$B$20*'PRECIOS SEGUN ADJ. (FRONTERIZO)'!$C$20</f>
        <v>13216</v>
      </c>
      <c r="DJ76" s="80" t="e" vm="1">
        <f>+[4]!NumLetras(DI76,"PESO","PESOS DOMINICANOS","$EE $m CON #d/100 CENTAVOS")</f>
        <v>#VALUE!</v>
      </c>
      <c r="DK76" s="80">
        <f t="shared" si="78"/>
        <v>2378.88</v>
      </c>
      <c r="DL76" s="37">
        <v>644</v>
      </c>
      <c r="DM76" s="37">
        <f t="shared" si="61"/>
        <v>12880</v>
      </c>
      <c r="DN76" s="189">
        <v>22</v>
      </c>
      <c r="DO76" s="80">
        <f>+DL76*'PRECIOS SEGUN ADJ. (FRONTERIZO)'!$B$21*'PRECIOS SEGUN ADJ. (FRONTERIZO)'!$C$21</f>
        <v>283360</v>
      </c>
      <c r="DP76" s="80" t="e" vm="1">
        <f>+[4]!NumLetras(DO76,"PESO","PESOS DOMINICANOS","$EE $m CON #d/100 CENTAVOS")</f>
        <v>#VALUE!</v>
      </c>
      <c r="DQ76" s="37">
        <v>70</v>
      </c>
      <c r="DR76" s="37">
        <f t="shared" si="62"/>
        <v>1400</v>
      </c>
      <c r="DS76" s="189">
        <v>80.849999999999994</v>
      </c>
      <c r="DT76" s="80">
        <f>+DQ76*'PRECIOS SEGUN ADJ. (FRONTERIZO)'!$B$22*'PRECIOS SEGUN ADJ. (FRONTERIZO)'!$C$22</f>
        <v>113190</v>
      </c>
      <c r="DU76" s="80" t="e" vm="1">
        <f>+[4]!NumLetras(DT76,"PESO","PESOS DOMINICANOS","$EE $m CON #d/100 CENTAVOS")</f>
        <v>#VALUE!</v>
      </c>
      <c r="DV76" s="37">
        <v>33</v>
      </c>
      <c r="DW76" s="37">
        <f t="shared" si="63"/>
        <v>660</v>
      </c>
      <c r="DX76" s="189">
        <v>21.83</v>
      </c>
      <c r="DY76" s="80">
        <f>+DV76*'PRECIOS SEGUN ADJ. (FRONTERIZO)'!$B$23*'PRECIOS SEGUN ADJ. (FRONTERIZO)'!$C$23</f>
        <v>14407.8</v>
      </c>
      <c r="DZ76" s="80" t="e" vm="1">
        <f>+[4]!NumLetras(DY76,"PESO","PESOS DOMINICANOS","$EE $m CON #d/100 CENTAVOS")</f>
        <v>#VALUE!</v>
      </c>
      <c r="EA76" s="80">
        <f t="shared" si="79"/>
        <v>2593.4</v>
      </c>
      <c r="EB76" s="37">
        <v>69</v>
      </c>
      <c r="EC76" s="37">
        <f t="shared" si="64"/>
        <v>1380</v>
      </c>
      <c r="ED76" s="189">
        <v>33</v>
      </c>
      <c r="EE76" s="80">
        <f>+EB76*'PRECIOS SEGUN ADJ. (FRONTERIZO)'!$B$24*'PRECIOS SEGUN ADJ. (FRONTERIZO)'!$C$24</f>
        <v>45540</v>
      </c>
      <c r="EF76" s="80" t="e" vm="1">
        <f>+[4]!NumLetras(EE76,"PESO","PESOS DOMINICANOS","$EE $m CON #d/100 CENTAVOS")</f>
        <v>#VALUE!</v>
      </c>
      <c r="EG76" s="37">
        <v>11</v>
      </c>
      <c r="EH76" s="37">
        <f t="shared" si="65"/>
        <v>220</v>
      </c>
      <c r="EI76" s="189">
        <v>15.789999999999997</v>
      </c>
      <c r="EJ76" s="80">
        <f>+EG76*'PRECIOS SEGUN ADJ. (FRONTERIZO)'!$B$25*'PRECIOS SEGUN ADJ. (FRONTERIZO)'!$C$25</f>
        <v>3473.8</v>
      </c>
      <c r="EK76" s="80" t="e" vm="1">
        <f>+[4]!NumLetras(EJ76,"PESO","PESOS DOMINICANOS","$EE $m CON #d/100 CENTAVOS")</f>
        <v>#VALUE!</v>
      </c>
      <c r="EL76" s="37">
        <v>11</v>
      </c>
      <c r="EM76" s="37">
        <f t="shared" si="66"/>
        <v>220</v>
      </c>
      <c r="EN76" s="189">
        <v>31.5</v>
      </c>
      <c r="EO76" s="80">
        <f>+EL76*'PRECIOS SEGUN ADJ. (FRONTERIZO)'!$B$26*'PRECIOS SEGUN ADJ. (FRONTERIZO)'!$C$26</f>
        <v>6930</v>
      </c>
      <c r="EP76" s="80" t="e" vm="1">
        <f>+[4]!NumLetras(EO76,"PESO","PESOS DOMINICANOS","$EE $m CON #d/100 CENTAVOS")</f>
        <v>#VALUE!</v>
      </c>
      <c r="EQ76" s="80">
        <f t="shared" si="67"/>
        <v>1899433.6</v>
      </c>
      <c r="ER76" s="80" t="e" vm="1">
        <f>+[4]!NumLetras(EQ76,"PESO","PESOS DOMINICANOS","$EE $m CON #d/100 CENTAVOS")</f>
        <v>#VALUE!</v>
      </c>
      <c r="ES76" s="80">
        <f t="shared" si="68"/>
        <v>138326.81</v>
      </c>
      <c r="ET76" s="80" t="e" vm="1">
        <f>+[4]!NumLetras(ES76,"PESO","PESOS DOMINICANOS","$EE $m CON #d/100 CENTAVOS")</f>
        <v>#VALUE!</v>
      </c>
      <c r="EU76" s="80">
        <f t="shared" si="80"/>
        <v>1761106.79</v>
      </c>
      <c r="EV76" s="80" t="e" vm="1">
        <f>+[4]!NumLetras(EU76,"PESO","PESOS DOMINICANOS","$EE $m CON #d/100 CENTAVOS")</f>
        <v>#VALUE!</v>
      </c>
      <c r="EW76" s="80">
        <f t="shared" si="81"/>
        <v>379886.72</v>
      </c>
      <c r="EX76" s="80" t="e" vm="1">
        <f>+[4]!NumLetras(EW76,"PESO","PESOS DOMINICANOS","$EE $m CON #d/100 CENTAVOS")</f>
        <v>#VALUE!</v>
      </c>
      <c r="EY76" s="80">
        <f t="shared" si="82"/>
        <v>18994.34</v>
      </c>
      <c r="EZ76" s="80" t="e" vm="1">
        <f>+[4]!NumLetras(EY76,"PESO","PESOS DOMINICANOS","$EE $m CON #d/100 CENTAVOS")</f>
        <v>#VALUE!</v>
      </c>
      <c r="FA76" s="80"/>
      <c r="FB76" s="80">
        <f t="shared" si="83"/>
        <v>1519546.8800000001</v>
      </c>
      <c r="FC76" s="80" t="e" vm="1">
        <f>+[4]!NumLetras(FB76,"PESO","PESOS DOMINICANOS","$EE $m CON #d/100 CENTAVOS")</f>
        <v>#VALUE!</v>
      </c>
      <c r="FD76" s="37" t="str">
        <f>+VLOOKUP(D76,'FRONTERIZO XENIA'!F:G,2,0)</f>
        <v>F-18</v>
      </c>
    </row>
    <row r="77" spans="1:160">
      <c r="A77" s="37">
        <v>76</v>
      </c>
      <c r="B77" s="37">
        <v>76</v>
      </c>
      <c r="C77" s="26" t="s">
        <v>2521</v>
      </c>
      <c r="D77" s="37">
        <v>132305592</v>
      </c>
      <c r="E77" s="37">
        <f>+VLOOKUP(D77,'INFORMACION DE PROVEEDORES'!C:I,2,0)</f>
        <v>132305592</v>
      </c>
      <c r="F77" s="26" t="str">
        <f>+VLOOKUP(D77,'INFORMACION DE PROVEEDORES'!C:J,4,0)</f>
        <v>ANDRES RODRIGUEZ REYES</v>
      </c>
      <c r="G77" s="37">
        <f>+VLOOKUP(D77,'INFORMACION DE PROVEEDORES'!C:K,5,0)</f>
        <v>0</v>
      </c>
      <c r="H77" s="26" t="str">
        <f>+VLOOKUP(D77,'INFORMACION DE PROVEEDORES'!C:L,7,0)</f>
        <v>CALLE ANTONIO ESTEVEZ, BARRIO EL CAYUCO, LAS MATAS DE SANTA CRUZ</v>
      </c>
      <c r="I77" s="37" t="str">
        <f>+VLOOKUP(D77,'INFORMACION DE PROVEEDORES'!C:M,3,0)</f>
        <v xml:space="preserve"> JURÍDICA</v>
      </c>
      <c r="J77" s="37">
        <v>1</v>
      </c>
      <c r="K77" s="37">
        <v>252</v>
      </c>
      <c r="L77" s="37">
        <v>45</v>
      </c>
      <c r="M77" s="37">
        <f t="shared" si="69"/>
        <v>900</v>
      </c>
      <c r="N77" s="189">
        <v>69.81</v>
      </c>
      <c r="O77" s="80">
        <f>+L77*'PRECIOS SEGUN ADJ. (FRONTERIZO)'!$B$2*'PRECIOS SEGUN ADJ. (FRONTERIZO)'!$C$2</f>
        <v>62829.000000000007</v>
      </c>
      <c r="P77" s="80" t="e" vm="1">
        <f>+[4]!NumLetras(O77,"PESO","PESOS DOMINICANOS","$EE $m CON #d/100 CENTAVOS")</f>
        <v>#VALUE!</v>
      </c>
      <c r="Q77" s="80">
        <f t="shared" si="70"/>
        <v>10052.64</v>
      </c>
      <c r="R77" s="37">
        <v>12</v>
      </c>
      <c r="S77" s="37">
        <f t="shared" si="43"/>
        <v>240</v>
      </c>
      <c r="T77" s="189">
        <v>31.5</v>
      </c>
      <c r="U77" s="80">
        <f>+R77*'PRECIOS SEGUN ADJ. (FRONTERIZO)'!$B$3*'PRECIOS SEGUN ADJ. (FRONTERIZO)'!$C$3</f>
        <v>7560</v>
      </c>
      <c r="V77" s="80" t="e" vm="1">
        <f>+[4]!NumLetras(U77,"PESO","PESOS DOMINICANOS","$EE $m CON #d/100 CENTAVOS")</f>
        <v>#VALUE!</v>
      </c>
      <c r="W77" s="37">
        <v>0</v>
      </c>
      <c r="X77" s="37">
        <f t="shared" si="44"/>
        <v>0</v>
      </c>
      <c r="Y77" s="189">
        <v>25.2</v>
      </c>
      <c r="Z77" s="80">
        <f>+W77*'PRECIOS SEGUN ADJ. (FRONTERIZO)'!$B$4*'PRECIOS SEGUN ADJ. (FRONTERIZO)'!$C$4</f>
        <v>0</v>
      </c>
      <c r="AA77" s="80" t="e" vm="1">
        <f>+[4]!NumLetras(Z77,"PESO","PESOS DOMINICANOS","$EE $m CON #d/100 CENTAVOS")</f>
        <v>#VALUE!</v>
      </c>
      <c r="AB77" s="37">
        <v>77</v>
      </c>
      <c r="AC77" s="37">
        <f t="shared" si="45"/>
        <v>1540</v>
      </c>
      <c r="AD77" s="189">
        <v>87.91</v>
      </c>
      <c r="AE77" s="80">
        <f>+AB77*'PRECIOS SEGUN ADJ. (FRONTERIZO)'!$B$5*'PRECIOS SEGUN ADJ. (FRONTERIZO)'!$C$5</f>
        <v>135381.4</v>
      </c>
      <c r="AF77" s="80" t="e" vm="1">
        <f>+[4]!NumLetras(AE77,"PESO","PESOS DOMINICANOS","$EE $m CON #d/100 CENTAVOS")</f>
        <v>#VALUE!</v>
      </c>
      <c r="AG77" s="80">
        <f t="shared" si="71"/>
        <v>24368.65</v>
      </c>
      <c r="AH77" s="37">
        <v>93</v>
      </c>
      <c r="AI77" s="37">
        <f t="shared" si="46"/>
        <v>1860</v>
      </c>
      <c r="AJ77" s="189">
        <v>53.95000000000001</v>
      </c>
      <c r="AK77" s="80">
        <f>+AH77*'PRECIOS SEGUN ADJ. (FRONTERIZO)'!$B$6*'PRECIOS SEGUN ADJ. (FRONTERIZO)'!$C$6</f>
        <v>100347</v>
      </c>
      <c r="AL77" s="80" t="e" vm="1">
        <f>+[4]!NumLetras(AK77,"PESO","PESOS DOMINICANOS","$EE $m CON #d/100 CENTAVOS")</f>
        <v>#VALUE!</v>
      </c>
      <c r="AM77" s="37">
        <v>12</v>
      </c>
      <c r="AN77" s="37">
        <f t="shared" si="47"/>
        <v>240</v>
      </c>
      <c r="AO77" s="189">
        <v>25.04</v>
      </c>
      <c r="AP77" s="80">
        <f>+AM77*'PRECIOS SEGUN ADJ. (FRONTERIZO)'!$B$7*'PRECIOS SEGUN ADJ. (FRONTERIZO)'!$C$7</f>
        <v>6009.6</v>
      </c>
      <c r="AQ77" s="80" t="e" vm="1">
        <f>+[4]!NumLetras(AP77,"PESO","PESOS DOMINICANOS","$EE $m CON #d/100 CENTAVOS")</f>
        <v>#VALUE!</v>
      </c>
      <c r="AR77" s="80">
        <f t="shared" si="72"/>
        <v>961.54</v>
      </c>
      <c r="AS77" s="37">
        <v>28</v>
      </c>
      <c r="AT77" s="37">
        <f t="shared" si="48"/>
        <v>560</v>
      </c>
      <c r="AU77" s="189">
        <v>290.85000000000002</v>
      </c>
      <c r="AV77" s="80">
        <f>+AS77*'PRECIOS SEGUN ADJ. (FRONTERIZO)'!$B$8*'PRECIOS SEGUN ADJ. (FRONTERIZO)'!$C$8</f>
        <v>162876.00000000003</v>
      </c>
      <c r="AW77" s="80" t="e" vm="1">
        <f>+[4]!NumLetras(AV77,"PESO","PESOS DOMINICANOS","$EE $m CON #d/100 CENTAVOS")</f>
        <v>#VALUE!</v>
      </c>
      <c r="AX77" s="80">
        <f t="shared" si="73"/>
        <v>29317.68</v>
      </c>
      <c r="AY77" s="37">
        <v>0</v>
      </c>
      <c r="AZ77" s="37">
        <f t="shared" si="49"/>
        <v>0</v>
      </c>
      <c r="BA77" s="189">
        <v>18.899999999999999</v>
      </c>
      <c r="BB77" s="80">
        <f>+AY77*'PRECIOS SEGUN ADJ. (FRONTERIZO)'!$B$9*'PRECIOS SEGUN ADJ. (FRONTERIZO)'!$C$9</f>
        <v>0</v>
      </c>
      <c r="BC77" s="80" t="e" vm="1">
        <f>+[4]!NumLetras(BB77,"PESO","PESOS DOMINICANOS","$EE $m CON #d/100 CENTAVOS")</f>
        <v>#VALUE!</v>
      </c>
      <c r="BD77" s="37">
        <v>6</v>
      </c>
      <c r="BE77" s="37">
        <f t="shared" si="50"/>
        <v>120</v>
      </c>
      <c r="BF77" s="189">
        <v>140.38</v>
      </c>
      <c r="BG77" s="80">
        <f>+BD77*'PRECIOS SEGUN ADJ. (FRONTERIZO)'!$B$10*'PRECIOS SEGUN ADJ. (FRONTERIZO)'!$C$10</f>
        <v>16845.599999999999</v>
      </c>
      <c r="BH77" s="80" t="e" vm="1">
        <f>+[4]!NumLetras(BG77,"PESO","PESOS DOMINICANOS","$EE $m CON #d/100 CENTAVOS")</f>
        <v>#VALUE!</v>
      </c>
      <c r="BI77" s="80">
        <f t="shared" si="74"/>
        <v>3032.21</v>
      </c>
      <c r="BJ77" s="37">
        <v>0</v>
      </c>
      <c r="BK77" s="37">
        <f t="shared" si="51"/>
        <v>0</v>
      </c>
      <c r="BL77" s="189">
        <v>31.459999999999997</v>
      </c>
      <c r="BM77" s="80">
        <f>+BJ77*'PRECIOS SEGUN ADJ. (FRONTERIZO)'!$B$11*'PRECIOS SEGUN ADJ. (FRONTERIZO)'!$C$11</f>
        <v>0</v>
      </c>
      <c r="BN77" s="80" t="e" vm="1">
        <f>+[4]!NumLetras(BM77,"PESO","PESOS DOMINICANOS","$EE $m CON #d/100 CENTAVOS")</f>
        <v>#VALUE!</v>
      </c>
      <c r="BO77" s="37">
        <v>23</v>
      </c>
      <c r="BP77" s="37">
        <f t="shared" si="52"/>
        <v>460</v>
      </c>
      <c r="BQ77" s="189">
        <v>65</v>
      </c>
      <c r="BR77" s="80">
        <f>+BO77*'PRECIOS SEGUN ADJ. (FRONTERIZO)'!$B$12*'PRECIOS SEGUN ADJ. (FRONTERIZO)'!$C$12</f>
        <v>29900</v>
      </c>
      <c r="BS77" s="80" t="e" vm="1">
        <f>+[4]!NumLetras(BR77,"PESO","PESOS DOMINICANOS","$EE $m CON #d/100 CENTAVOS")</f>
        <v>#VALUE!</v>
      </c>
      <c r="BT77" s="37">
        <v>0</v>
      </c>
      <c r="BU77" s="37">
        <f t="shared" si="53"/>
        <v>0</v>
      </c>
      <c r="BV77" s="189">
        <v>5.5</v>
      </c>
      <c r="BW77" s="80">
        <f>+BT77*'PRECIOS SEGUN ADJ. (FRONTERIZO)'!$B$13*'PRECIOS SEGUN ADJ. (FRONTERIZO)'!$C$13</f>
        <v>0</v>
      </c>
      <c r="BX77" s="80" t="e" vm="1">
        <f>+[4]!NumLetras(BW77,"PESO","PESOS DOMINICANOS","$EE $m CON #d/100 CENTAVOS")</f>
        <v>#VALUE!</v>
      </c>
      <c r="BY77" s="37">
        <v>504</v>
      </c>
      <c r="BZ77" s="37">
        <f t="shared" si="54"/>
        <v>10080</v>
      </c>
      <c r="CA77" s="189">
        <v>7.15</v>
      </c>
      <c r="CB77" s="80">
        <f>+BY77*'PRECIOS SEGUN ADJ. (FRONTERIZO)'!$B$14*'PRECIOS SEGUN ADJ. (FRONTERIZO)'!$C$14</f>
        <v>72072</v>
      </c>
      <c r="CC77" s="80" t="e" vm="1">
        <f>+[4]!NumLetras(CB77,"PESO","PESOS DOMINICANOS","$EE $m CON #d/100 CENTAVOS")</f>
        <v>#VALUE!</v>
      </c>
      <c r="CD77" s="37">
        <v>1008</v>
      </c>
      <c r="CE77" s="37">
        <f t="shared" si="55"/>
        <v>20160</v>
      </c>
      <c r="CF77" s="189">
        <v>6.8400000000000007</v>
      </c>
      <c r="CG77" s="80">
        <f>+CD77*'PRECIOS SEGUN ADJ. (FRONTERIZO)'!$B$15*'PRECIOS SEGUN ADJ. (FRONTERIZO)'!$C$15</f>
        <v>137894.39999999999</v>
      </c>
      <c r="CH77" s="80" t="e" vm="1">
        <f>+[4]!NumLetras(CG77,"PESO","PESOS DOMINICANOS","$EE $m CON #d/100 CENTAVOS")</f>
        <v>#VALUE!</v>
      </c>
      <c r="CI77" s="37">
        <v>0</v>
      </c>
      <c r="CJ77" s="37">
        <f t="shared" si="56"/>
        <v>0</v>
      </c>
      <c r="CK77" s="189">
        <v>60</v>
      </c>
      <c r="CL77" s="80">
        <f>+CI77*'PRECIOS SEGUN ADJ. (FRONTERIZO)'!$B$16*'PRECIOS SEGUN ADJ. (FRONTERIZO)'!$C$16</f>
        <v>0</v>
      </c>
      <c r="CM77" s="80" t="e" vm="1">
        <f>+[4]!NumLetras(CL77,"PESO","PESOS DOMINICANOS","$EE $m CON #d/100 CENTAVOS")</f>
        <v>#VALUE!</v>
      </c>
      <c r="CN77" s="80">
        <f t="shared" si="75"/>
        <v>0</v>
      </c>
      <c r="CO77" s="37">
        <v>0</v>
      </c>
      <c r="CP77" s="37">
        <f t="shared" si="57"/>
        <v>0</v>
      </c>
      <c r="CQ77" s="189">
        <v>55.649999999999991</v>
      </c>
      <c r="CR77" s="80">
        <f>+CO77*'PRECIOS SEGUN ADJ. (FRONTERIZO)'!$B$17*'PRECIOS SEGUN ADJ. (FRONTERIZO)'!$C$17</f>
        <v>0</v>
      </c>
      <c r="CS77" s="80" t="e" vm="1">
        <f>+[4]!NumLetras(CR77,"PESO","PESOS DOMINICANOS","$EE $m CON #d/100 CENTAVOS")</f>
        <v>#VALUE!</v>
      </c>
      <c r="CT77" s="80">
        <f t="shared" si="76"/>
        <v>0</v>
      </c>
      <c r="CU77" s="37">
        <v>504</v>
      </c>
      <c r="CV77" s="37">
        <f t="shared" si="58"/>
        <v>10080</v>
      </c>
      <c r="CW77" s="189">
        <v>6.6</v>
      </c>
      <c r="CX77" s="80">
        <f>+CU77*'PRECIOS SEGUN ADJ. (FRONTERIZO)'!$B$18*'PRECIOS SEGUN ADJ. (FRONTERIZO)'!$C$18</f>
        <v>66528</v>
      </c>
      <c r="CY77" s="80" t="e" vm="1">
        <f>+[4]!NumLetras(CX77,"PESO","PESOS DOMINICANOS","$EE $m CON #d/100 CENTAVOS")</f>
        <v>#VALUE!</v>
      </c>
      <c r="CZ77" s="37">
        <v>0</v>
      </c>
      <c r="DA77" s="37">
        <f t="shared" si="59"/>
        <v>0</v>
      </c>
      <c r="DB77" s="189">
        <v>65.75</v>
      </c>
      <c r="DC77" s="80">
        <f>+CZ77*'PRECIOS SEGUN ADJ. (FRONTERIZO)'!$B$19*'PRECIOS SEGUN ADJ. (FRONTERIZO)'!$C$19</f>
        <v>0</v>
      </c>
      <c r="DD77" s="80" t="e" vm="1">
        <f>+[4]!NumLetras(DC77,"PESO","PESOS DOMINICANOS","$EE $m CON #d/100 CENTAVOS")</f>
        <v>#VALUE!</v>
      </c>
      <c r="DE77" s="80">
        <f t="shared" si="77"/>
        <v>0</v>
      </c>
      <c r="DF77" s="37">
        <v>12</v>
      </c>
      <c r="DG77" s="37">
        <f t="shared" si="60"/>
        <v>240</v>
      </c>
      <c r="DH77" s="189">
        <v>82.59999999999998</v>
      </c>
      <c r="DI77" s="80">
        <f>+DF77*'PRECIOS SEGUN ADJ. (FRONTERIZO)'!$B$20*'PRECIOS SEGUN ADJ. (FRONTERIZO)'!$C$20</f>
        <v>19824</v>
      </c>
      <c r="DJ77" s="80" t="e" vm="1">
        <f>+[4]!NumLetras(DI77,"PESO","PESOS DOMINICANOS","$EE $m CON #d/100 CENTAVOS")</f>
        <v>#VALUE!</v>
      </c>
      <c r="DK77" s="80">
        <f t="shared" si="78"/>
        <v>3568.32</v>
      </c>
      <c r="DL77" s="37">
        <v>1008</v>
      </c>
      <c r="DM77" s="37">
        <f t="shared" si="61"/>
        <v>20160</v>
      </c>
      <c r="DN77" s="189">
        <v>22</v>
      </c>
      <c r="DO77" s="80">
        <f>+DL77*'PRECIOS SEGUN ADJ. (FRONTERIZO)'!$B$21*'PRECIOS SEGUN ADJ. (FRONTERIZO)'!$C$21</f>
        <v>443520</v>
      </c>
      <c r="DP77" s="80" t="e" vm="1">
        <f>+[4]!NumLetras(DO77,"PESO","PESOS DOMINICANOS","$EE $m CON #d/100 CENTAVOS")</f>
        <v>#VALUE!</v>
      </c>
      <c r="DQ77" s="37">
        <v>56</v>
      </c>
      <c r="DR77" s="37">
        <f t="shared" si="62"/>
        <v>1120</v>
      </c>
      <c r="DS77" s="189">
        <v>80.849999999999994</v>
      </c>
      <c r="DT77" s="80">
        <f>+DQ77*'PRECIOS SEGUN ADJ. (FRONTERIZO)'!$B$22*'PRECIOS SEGUN ADJ. (FRONTERIZO)'!$C$22</f>
        <v>90551.999999999985</v>
      </c>
      <c r="DU77" s="80" t="e" vm="1">
        <f>+[4]!NumLetras(DT77,"PESO","PESOS DOMINICANOS","$EE $m CON #d/100 CENTAVOS")</f>
        <v>#VALUE!</v>
      </c>
      <c r="DV77" s="37">
        <v>25</v>
      </c>
      <c r="DW77" s="37">
        <f t="shared" si="63"/>
        <v>500</v>
      </c>
      <c r="DX77" s="189">
        <v>21.83</v>
      </c>
      <c r="DY77" s="80">
        <f>+DV77*'PRECIOS SEGUN ADJ. (FRONTERIZO)'!$B$23*'PRECIOS SEGUN ADJ. (FRONTERIZO)'!$C$23</f>
        <v>10915</v>
      </c>
      <c r="DZ77" s="80" t="e" vm="1">
        <f>+[4]!NumLetras(DY77,"PESO","PESOS DOMINICANOS","$EE $m CON #d/100 CENTAVOS")</f>
        <v>#VALUE!</v>
      </c>
      <c r="EA77" s="80">
        <f t="shared" si="79"/>
        <v>1964.7</v>
      </c>
      <c r="EB77" s="37">
        <v>78</v>
      </c>
      <c r="EC77" s="37">
        <f t="shared" si="64"/>
        <v>1560</v>
      </c>
      <c r="ED77" s="189">
        <v>33</v>
      </c>
      <c r="EE77" s="80">
        <f>+EB77*'PRECIOS SEGUN ADJ. (FRONTERIZO)'!$B$24*'PRECIOS SEGUN ADJ. (FRONTERIZO)'!$C$24</f>
        <v>51480</v>
      </c>
      <c r="EF77" s="80" t="e" vm="1">
        <f>+[4]!NumLetras(EE77,"PESO","PESOS DOMINICANOS","$EE $m CON #d/100 CENTAVOS")</f>
        <v>#VALUE!</v>
      </c>
      <c r="EG77" s="37">
        <v>0</v>
      </c>
      <c r="EH77" s="37">
        <f t="shared" si="65"/>
        <v>0</v>
      </c>
      <c r="EI77" s="189">
        <v>15.789999999999997</v>
      </c>
      <c r="EJ77" s="80">
        <f>+EG77*'PRECIOS SEGUN ADJ. (FRONTERIZO)'!$B$25*'PRECIOS SEGUN ADJ. (FRONTERIZO)'!$C$25</f>
        <v>0</v>
      </c>
      <c r="EK77" s="80" t="e" vm="1">
        <f>+[4]!NumLetras(EJ77,"PESO","PESOS DOMINICANOS","$EE $m CON #d/100 CENTAVOS")</f>
        <v>#VALUE!</v>
      </c>
      <c r="EL77" s="37">
        <v>0</v>
      </c>
      <c r="EM77" s="37">
        <f t="shared" si="66"/>
        <v>0</v>
      </c>
      <c r="EN77" s="189">
        <v>31.5</v>
      </c>
      <c r="EO77" s="80">
        <f>+EL77*'PRECIOS SEGUN ADJ. (FRONTERIZO)'!$B$26*'PRECIOS SEGUN ADJ. (FRONTERIZO)'!$C$26</f>
        <v>0</v>
      </c>
      <c r="EP77" s="80" t="e" vm="1">
        <f>+[4]!NumLetras(EO77,"PESO","PESOS DOMINICANOS","$EE $m CON #d/100 CENTAVOS")</f>
        <v>#VALUE!</v>
      </c>
      <c r="EQ77" s="80">
        <f t="shared" si="67"/>
        <v>1414534</v>
      </c>
      <c r="ER77" s="80" t="e" vm="1">
        <f>+[4]!NumLetras(EQ77,"PESO","PESOS DOMINICANOS","$EE $m CON #d/100 CENTAVOS")</f>
        <v>#VALUE!</v>
      </c>
      <c r="ES77" s="80">
        <f t="shared" si="68"/>
        <v>73265.740000000005</v>
      </c>
      <c r="ET77" s="80" t="e" vm="1">
        <f>+[4]!NumLetras(ES77,"PESO","PESOS DOMINICANOS","$EE $m CON #d/100 CENTAVOS")</f>
        <v>#VALUE!</v>
      </c>
      <c r="EU77" s="80">
        <f t="shared" si="80"/>
        <v>1341268.26</v>
      </c>
      <c r="EV77" s="80" t="e" vm="1">
        <f>+[4]!NumLetras(EU77,"PESO","PESOS DOMINICANOS","$EE $m CON #d/100 CENTAVOS")</f>
        <v>#VALUE!</v>
      </c>
      <c r="EW77" s="80">
        <f t="shared" si="81"/>
        <v>282906.8</v>
      </c>
      <c r="EX77" s="80" t="e" vm="1">
        <f>+[4]!NumLetras(EW77,"PESO","PESOS DOMINICANOS","$EE $m CON #d/100 CENTAVOS")</f>
        <v>#VALUE!</v>
      </c>
      <c r="EY77" s="80">
        <f t="shared" si="82"/>
        <v>14145.34</v>
      </c>
      <c r="EZ77" s="80" t="e" vm="1">
        <f>+[4]!NumLetras(EY77,"PESO","PESOS DOMINICANOS","$EE $m CON #d/100 CENTAVOS")</f>
        <v>#VALUE!</v>
      </c>
      <c r="FA77" s="80"/>
      <c r="FB77" s="80">
        <f t="shared" si="83"/>
        <v>1131627.2</v>
      </c>
      <c r="FC77" s="80" t="e" vm="1">
        <f>+[4]!NumLetras(FB77,"PESO","PESOS DOMINICANOS","$EE $m CON #d/100 CENTAVOS")</f>
        <v>#VALUE!</v>
      </c>
      <c r="FD77" s="37" t="str">
        <f>+VLOOKUP(D77,'FRONTERIZO XENIA'!F:G,2,0)</f>
        <v>F-35</v>
      </c>
    </row>
    <row r="78" spans="1:160">
      <c r="A78" s="37">
        <v>77</v>
      </c>
      <c r="B78" s="37">
        <v>77</v>
      </c>
      <c r="C78" s="26" t="s">
        <v>814</v>
      </c>
      <c r="D78" s="37">
        <v>1000585677</v>
      </c>
      <c r="E78" s="37" t="str">
        <f>+VLOOKUP(D78,'INFORMACION DE PROVEEDORES'!C:I,2,0)</f>
        <v>010-0058567-7</v>
      </c>
      <c r="F78" s="26" t="str">
        <f>+VLOOKUP(D78,'INFORMACION DE PROVEEDORES'!C:J,4,0)</f>
        <v>MYRNA ROSA DE LA ALTAGRACIA PELLETIER NOBLE DE RUIZ</v>
      </c>
      <c r="G78" s="37" t="str">
        <f>+VLOOKUP(D78,'INFORMACION DE PROVEEDORES'!C:K,5,0)</f>
        <v>010-0058567-7</v>
      </c>
      <c r="H78" s="26" t="str">
        <f>+VLOOKUP(D78,'INFORMACION DE PROVEEDORES'!C:L,7,0)</f>
        <v>CALLE GASTON FERNANDO DELIGNE, NO. 144, LA COLONIA ESPAÑOLA, AZUA</v>
      </c>
      <c r="I78" s="37" t="str">
        <f>+VLOOKUP(D78,'INFORMACION DE PROVEEDORES'!C:M,3,0)</f>
        <v xml:space="preserve"> FÍSICA</v>
      </c>
      <c r="J78" s="37">
        <v>1</v>
      </c>
      <c r="K78" s="37">
        <v>442</v>
      </c>
      <c r="L78" s="37">
        <v>78</v>
      </c>
      <c r="M78" s="37">
        <f t="shared" si="69"/>
        <v>1560</v>
      </c>
      <c r="N78" s="189">
        <v>69.81</v>
      </c>
      <c r="O78" s="80">
        <f>+L78*'PRECIOS SEGUN ADJ. (FRONTERIZO)'!$B$2*'PRECIOS SEGUN ADJ. (FRONTERIZO)'!$C$2</f>
        <v>108903.6</v>
      </c>
      <c r="P78" s="80" t="e" vm="1">
        <f>+[4]!NumLetras(O78,"PESO","PESOS DOMINICANOS","$EE $m CON #d/100 CENTAVOS")</f>
        <v>#VALUE!</v>
      </c>
      <c r="Q78" s="80">
        <f t="shared" si="70"/>
        <v>17424.580000000002</v>
      </c>
      <c r="R78" s="37">
        <v>20</v>
      </c>
      <c r="S78" s="37">
        <f t="shared" si="43"/>
        <v>400</v>
      </c>
      <c r="T78" s="189">
        <v>31.5</v>
      </c>
      <c r="U78" s="80">
        <f>+R78*'PRECIOS SEGUN ADJ. (FRONTERIZO)'!$B$3*'PRECIOS SEGUN ADJ. (FRONTERIZO)'!$C$3</f>
        <v>12600</v>
      </c>
      <c r="V78" s="80" t="e" vm="1">
        <f>+[4]!NumLetras(U78,"PESO","PESOS DOMINICANOS","$EE $m CON #d/100 CENTAVOS")</f>
        <v>#VALUE!</v>
      </c>
      <c r="W78" s="37">
        <v>0</v>
      </c>
      <c r="X78" s="37">
        <f t="shared" si="44"/>
        <v>0</v>
      </c>
      <c r="Y78" s="189">
        <v>25.2</v>
      </c>
      <c r="Z78" s="80">
        <f>+W78*'PRECIOS SEGUN ADJ. (FRONTERIZO)'!$B$4*'PRECIOS SEGUN ADJ. (FRONTERIZO)'!$C$4</f>
        <v>0</v>
      </c>
      <c r="AA78" s="80" t="e" vm="1">
        <f>+[4]!NumLetras(Z78,"PESO","PESOS DOMINICANOS","$EE $m CON #d/100 CENTAVOS")</f>
        <v>#VALUE!</v>
      </c>
      <c r="AB78" s="37">
        <v>134</v>
      </c>
      <c r="AC78" s="37">
        <f t="shared" si="45"/>
        <v>2680</v>
      </c>
      <c r="AD78" s="189">
        <v>87.91</v>
      </c>
      <c r="AE78" s="80">
        <f>+AB78*'PRECIOS SEGUN ADJ. (FRONTERIZO)'!$B$5*'PRECIOS SEGUN ADJ. (FRONTERIZO)'!$C$5</f>
        <v>235598.8</v>
      </c>
      <c r="AF78" s="80" t="e" vm="1">
        <f>+[4]!NumLetras(AE78,"PESO","PESOS DOMINICANOS","$EE $m CON #d/100 CENTAVOS")</f>
        <v>#VALUE!</v>
      </c>
      <c r="AG78" s="80">
        <f t="shared" si="71"/>
        <v>42407.78</v>
      </c>
      <c r="AH78" s="37">
        <v>163</v>
      </c>
      <c r="AI78" s="37">
        <f t="shared" si="46"/>
        <v>3260</v>
      </c>
      <c r="AJ78" s="189">
        <v>53.95000000000001</v>
      </c>
      <c r="AK78" s="80">
        <f>+AH78*'PRECIOS SEGUN ADJ. (FRONTERIZO)'!$B$6*'PRECIOS SEGUN ADJ. (FRONTERIZO)'!$C$6</f>
        <v>175877</v>
      </c>
      <c r="AL78" s="80" t="e" vm="1">
        <f>+[4]!NumLetras(AK78,"PESO","PESOS DOMINICANOS","$EE $m CON #d/100 CENTAVOS")</f>
        <v>#VALUE!</v>
      </c>
      <c r="AM78" s="37">
        <v>20</v>
      </c>
      <c r="AN78" s="37">
        <f t="shared" si="47"/>
        <v>400</v>
      </c>
      <c r="AO78" s="189">
        <v>25.04</v>
      </c>
      <c r="AP78" s="80">
        <f>+AM78*'PRECIOS SEGUN ADJ. (FRONTERIZO)'!$B$7*'PRECIOS SEGUN ADJ. (FRONTERIZO)'!$C$7</f>
        <v>10016</v>
      </c>
      <c r="AQ78" s="80" t="e" vm="1">
        <f>+[4]!NumLetras(AP78,"PESO","PESOS DOMINICANOS","$EE $m CON #d/100 CENTAVOS")</f>
        <v>#VALUE!</v>
      </c>
      <c r="AR78" s="80">
        <f t="shared" si="72"/>
        <v>1602.56</v>
      </c>
      <c r="AS78" s="37">
        <v>49</v>
      </c>
      <c r="AT78" s="37">
        <f t="shared" si="48"/>
        <v>980</v>
      </c>
      <c r="AU78" s="189">
        <v>290.85000000000002</v>
      </c>
      <c r="AV78" s="80">
        <f>+AS78*'PRECIOS SEGUN ADJ. (FRONTERIZO)'!$B$8*'PRECIOS SEGUN ADJ. (FRONTERIZO)'!$C$8</f>
        <v>285033</v>
      </c>
      <c r="AW78" s="80" t="e" vm="1">
        <f>+[4]!NumLetras(AV78,"PESO","PESOS DOMINICANOS","$EE $m CON #d/100 CENTAVOS")</f>
        <v>#VALUE!</v>
      </c>
      <c r="AX78" s="80">
        <f t="shared" si="73"/>
        <v>51305.94</v>
      </c>
      <c r="AY78" s="37">
        <v>0</v>
      </c>
      <c r="AZ78" s="37">
        <f t="shared" si="49"/>
        <v>0</v>
      </c>
      <c r="BA78" s="189">
        <v>18.899999999999999</v>
      </c>
      <c r="BB78" s="80">
        <f>+AY78*'PRECIOS SEGUN ADJ. (FRONTERIZO)'!$B$9*'PRECIOS SEGUN ADJ. (FRONTERIZO)'!$C$9</f>
        <v>0</v>
      </c>
      <c r="BC78" s="80" t="e" vm="1">
        <f>+[4]!NumLetras(BB78,"PESO","PESOS DOMINICANOS","$EE $m CON #d/100 CENTAVOS")</f>
        <v>#VALUE!</v>
      </c>
      <c r="BD78" s="37">
        <v>10</v>
      </c>
      <c r="BE78" s="37">
        <f t="shared" si="50"/>
        <v>200</v>
      </c>
      <c r="BF78" s="189">
        <v>140.38</v>
      </c>
      <c r="BG78" s="80">
        <f>+BD78*'PRECIOS SEGUN ADJ. (FRONTERIZO)'!$B$10*'PRECIOS SEGUN ADJ. (FRONTERIZO)'!$C$10</f>
        <v>28076</v>
      </c>
      <c r="BH78" s="80" t="e" vm="1">
        <f>+[4]!NumLetras(BG78,"PESO","PESOS DOMINICANOS","$EE $m CON #d/100 CENTAVOS")</f>
        <v>#VALUE!</v>
      </c>
      <c r="BI78" s="80">
        <f t="shared" si="74"/>
        <v>5053.68</v>
      </c>
      <c r="BJ78" s="37">
        <v>0</v>
      </c>
      <c r="BK78" s="37">
        <f t="shared" si="51"/>
        <v>0</v>
      </c>
      <c r="BL78" s="189">
        <v>31.459999999999997</v>
      </c>
      <c r="BM78" s="80">
        <f>+BJ78*'PRECIOS SEGUN ADJ. (FRONTERIZO)'!$B$11*'PRECIOS SEGUN ADJ. (FRONTERIZO)'!$C$11</f>
        <v>0</v>
      </c>
      <c r="BN78" s="80" t="e" vm="1">
        <f>+[4]!NumLetras(BM78,"PESO","PESOS DOMINICANOS","$EE $m CON #d/100 CENTAVOS")</f>
        <v>#VALUE!</v>
      </c>
      <c r="BO78" s="37">
        <v>39</v>
      </c>
      <c r="BP78" s="37">
        <f t="shared" si="52"/>
        <v>780</v>
      </c>
      <c r="BQ78" s="189">
        <v>65</v>
      </c>
      <c r="BR78" s="80">
        <f>+BO78*'PRECIOS SEGUN ADJ. (FRONTERIZO)'!$B$12*'PRECIOS SEGUN ADJ. (FRONTERIZO)'!$C$12</f>
        <v>50700</v>
      </c>
      <c r="BS78" s="80" t="e" vm="1">
        <f>+[4]!NumLetras(BR78,"PESO","PESOS DOMINICANOS","$EE $m CON #d/100 CENTAVOS")</f>
        <v>#VALUE!</v>
      </c>
      <c r="BT78" s="37">
        <v>0</v>
      </c>
      <c r="BU78" s="37">
        <f t="shared" si="53"/>
        <v>0</v>
      </c>
      <c r="BV78" s="189">
        <v>5.5</v>
      </c>
      <c r="BW78" s="80">
        <f>+BT78*'PRECIOS SEGUN ADJ. (FRONTERIZO)'!$B$13*'PRECIOS SEGUN ADJ. (FRONTERIZO)'!$C$13</f>
        <v>0</v>
      </c>
      <c r="BX78" s="80" t="e" vm="1">
        <f>+[4]!NumLetras(BW78,"PESO","PESOS DOMINICANOS","$EE $m CON #d/100 CENTAVOS")</f>
        <v>#VALUE!</v>
      </c>
      <c r="BY78" s="37">
        <v>884</v>
      </c>
      <c r="BZ78" s="37">
        <f t="shared" si="54"/>
        <v>17680</v>
      </c>
      <c r="CA78" s="189">
        <v>7.15</v>
      </c>
      <c r="CB78" s="80">
        <f>+BY78*'PRECIOS SEGUN ADJ. (FRONTERIZO)'!$B$14*'PRECIOS SEGUN ADJ. (FRONTERIZO)'!$C$14</f>
        <v>126412</v>
      </c>
      <c r="CC78" s="80" t="e" vm="1">
        <f>+[4]!NumLetras(CB78,"PESO","PESOS DOMINICANOS","$EE $m CON #d/100 CENTAVOS")</f>
        <v>#VALUE!</v>
      </c>
      <c r="CD78" s="37">
        <v>1768</v>
      </c>
      <c r="CE78" s="37">
        <f t="shared" si="55"/>
        <v>35360</v>
      </c>
      <c r="CF78" s="189">
        <v>6.8400000000000007</v>
      </c>
      <c r="CG78" s="80">
        <f>+CD78*'PRECIOS SEGUN ADJ. (FRONTERIZO)'!$B$15*'PRECIOS SEGUN ADJ. (FRONTERIZO)'!$C$15</f>
        <v>241862.39999999997</v>
      </c>
      <c r="CH78" s="80" t="e" vm="1">
        <f>+[4]!NumLetras(CG78,"PESO","PESOS DOMINICANOS","$EE $m CON #d/100 CENTAVOS")</f>
        <v>#VALUE!</v>
      </c>
      <c r="CI78" s="37">
        <v>0</v>
      </c>
      <c r="CJ78" s="37">
        <f t="shared" si="56"/>
        <v>0</v>
      </c>
      <c r="CK78" s="189">
        <v>60</v>
      </c>
      <c r="CL78" s="80">
        <f>+CI78*'PRECIOS SEGUN ADJ. (FRONTERIZO)'!$B$16*'PRECIOS SEGUN ADJ. (FRONTERIZO)'!$C$16</f>
        <v>0</v>
      </c>
      <c r="CM78" s="80" t="e" vm="1">
        <f>+[4]!NumLetras(CL78,"PESO","PESOS DOMINICANOS","$EE $m CON #d/100 CENTAVOS")</f>
        <v>#VALUE!</v>
      </c>
      <c r="CN78" s="80">
        <f t="shared" si="75"/>
        <v>0</v>
      </c>
      <c r="CO78" s="37">
        <v>0</v>
      </c>
      <c r="CP78" s="37">
        <f t="shared" si="57"/>
        <v>0</v>
      </c>
      <c r="CQ78" s="189">
        <v>55.649999999999991</v>
      </c>
      <c r="CR78" s="80">
        <f>+CO78*'PRECIOS SEGUN ADJ. (FRONTERIZO)'!$B$17*'PRECIOS SEGUN ADJ. (FRONTERIZO)'!$C$17</f>
        <v>0</v>
      </c>
      <c r="CS78" s="80" t="e" vm="1">
        <f>+[4]!NumLetras(CR78,"PESO","PESOS DOMINICANOS","$EE $m CON #d/100 CENTAVOS")</f>
        <v>#VALUE!</v>
      </c>
      <c r="CT78" s="80">
        <f t="shared" si="76"/>
        <v>0</v>
      </c>
      <c r="CU78" s="37">
        <v>884</v>
      </c>
      <c r="CV78" s="37">
        <f t="shared" si="58"/>
        <v>17680</v>
      </c>
      <c r="CW78" s="189">
        <v>6.6</v>
      </c>
      <c r="CX78" s="80">
        <f>+CU78*'PRECIOS SEGUN ADJ. (FRONTERIZO)'!$B$18*'PRECIOS SEGUN ADJ. (FRONTERIZO)'!$C$18</f>
        <v>116688</v>
      </c>
      <c r="CY78" s="80" t="e" vm="1">
        <f>+[4]!NumLetras(CX78,"PESO","PESOS DOMINICANOS","$EE $m CON #d/100 CENTAVOS")</f>
        <v>#VALUE!</v>
      </c>
      <c r="CZ78" s="37">
        <v>0</v>
      </c>
      <c r="DA78" s="37">
        <f t="shared" si="59"/>
        <v>0</v>
      </c>
      <c r="DB78" s="189">
        <v>65.75</v>
      </c>
      <c r="DC78" s="80">
        <f>+CZ78*'PRECIOS SEGUN ADJ. (FRONTERIZO)'!$B$19*'PRECIOS SEGUN ADJ. (FRONTERIZO)'!$C$19</f>
        <v>0</v>
      </c>
      <c r="DD78" s="80" t="e" vm="1">
        <f>+[4]!NumLetras(DC78,"PESO","PESOS DOMINICANOS","$EE $m CON #d/100 CENTAVOS")</f>
        <v>#VALUE!</v>
      </c>
      <c r="DE78" s="80">
        <f t="shared" si="77"/>
        <v>0</v>
      </c>
      <c r="DF78" s="37">
        <v>20</v>
      </c>
      <c r="DG78" s="37">
        <f t="shared" si="60"/>
        <v>400</v>
      </c>
      <c r="DH78" s="189">
        <v>82.59999999999998</v>
      </c>
      <c r="DI78" s="80">
        <f>+DF78*'PRECIOS SEGUN ADJ. (FRONTERIZO)'!$B$20*'PRECIOS SEGUN ADJ. (FRONTERIZO)'!$C$20</f>
        <v>33040</v>
      </c>
      <c r="DJ78" s="80" t="e" vm="1">
        <f>+[4]!NumLetras(DI78,"PESO","PESOS DOMINICANOS","$EE $m CON #d/100 CENTAVOS")</f>
        <v>#VALUE!</v>
      </c>
      <c r="DK78" s="80">
        <f t="shared" si="78"/>
        <v>5947.2</v>
      </c>
      <c r="DL78" s="37">
        <v>1768</v>
      </c>
      <c r="DM78" s="37">
        <f t="shared" si="61"/>
        <v>35360</v>
      </c>
      <c r="DN78" s="189">
        <v>22</v>
      </c>
      <c r="DO78" s="80">
        <f>+DL78*'PRECIOS SEGUN ADJ. (FRONTERIZO)'!$B$21*'PRECIOS SEGUN ADJ. (FRONTERIZO)'!$C$21</f>
        <v>777920</v>
      </c>
      <c r="DP78" s="80" t="e" vm="1">
        <f>+[4]!NumLetras(DO78,"PESO","PESOS DOMINICANOS","$EE $m CON #d/100 CENTAVOS")</f>
        <v>#VALUE!</v>
      </c>
      <c r="DQ78" s="37">
        <v>98</v>
      </c>
      <c r="DR78" s="37">
        <f t="shared" si="62"/>
        <v>1960</v>
      </c>
      <c r="DS78" s="189">
        <v>80.849999999999994</v>
      </c>
      <c r="DT78" s="80">
        <f>+DQ78*'PRECIOS SEGUN ADJ. (FRONTERIZO)'!$B$22*'PRECIOS SEGUN ADJ. (FRONTERIZO)'!$C$22</f>
        <v>158466</v>
      </c>
      <c r="DU78" s="80" t="e" vm="1">
        <f>+[4]!NumLetras(DT78,"PESO","PESOS DOMINICANOS","$EE $m CON #d/100 CENTAVOS")</f>
        <v>#VALUE!</v>
      </c>
      <c r="DV78" s="37">
        <v>44</v>
      </c>
      <c r="DW78" s="37">
        <f t="shared" si="63"/>
        <v>880</v>
      </c>
      <c r="DX78" s="189">
        <v>21.83</v>
      </c>
      <c r="DY78" s="80">
        <f>+DV78*'PRECIOS SEGUN ADJ. (FRONTERIZO)'!$B$23*'PRECIOS SEGUN ADJ. (FRONTERIZO)'!$C$23</f>
        <v>19210.400000000001</v>
      </c>
      <c r="DZ78" s="80" t="e" vm="1">
        <f>+[4]!NumLetras(DY78,"PESO","PESOS DOMINICANOS","$EE $m CON #d/100 CENTAVOS")</f>
        <v>#VALUE!</v>
      </c>
      <c r="EA78" s="80">
        <f t="shared" si="79"/>
        <v>3457.87</v>
      </c>
      <c r="EB78" s="37">
        <v>137</v>
      </c>
      <c r="EC78" s="37">
        <f t="shared" si="64"/>
        <v>2740</v>
      </c>
      <c r="ED78" s="189">
        <v>33</v>
      </c>
      <c r="EE78" s="80">
        <f>+EB78*'PRECIOS SEGUN ADJ. (FRONTERIZO)'!$B$24*'PRECIOS SEGUN ADJ. (FRONTERIZO)'!$C$24</f>
        <v>90420</v>
      </c>
      <c r="EF78" s="80" t="e" vm="1">
        <f>+[4]!NumLetras(EE78,"PESO","PESOS DOMINICANOS","$EE $m CON #d/100 CENTAVOS")</f>
        <v>#VALUE!</v>
      </c>
      <c r="EG78" s="37">
        <v>0</v>
      </c>
      <c r="EH78" s="37">
        <f t="shared" si="65"/>
        <v>0</v>
      </c>
      <c r="EI78" s="189">
        <v>15.789999999999997</v>
      </c>
      <c r="EJ78" s="80">
        <f>+EG78*'PRECIOS SEGUN ADJ. (FRONTERIZO)'!$B$25*'PRECIOS SEGUN ADJ. (FRONTERIZO)'!$C$25</f>
        <v>0</v>
      </c>
      <c r="EK78" s="80" t="e" vm="1">
        <f>+[4]!NumLetras(EJ78,"PESO","PESOS DOMINICANOS","$EE $m CON #d/100 CENTAVOS")</f>
        <v>#VALUE!</v>
      </c>
      <c r="EL78" s="37">
        <v>0</v>
      </c>
      <c r="EM78" s="37">
        <f t="shared" si="66"/>
        <v>0</v>
      </c>
      <c r="EN78" s="189">
        <v>31.5</v>
      </c>
      <c r="EO78" s="80">
        <f>+EL78*'PRECIOS SEGUN ADJ. (FRONTERIZO)'!$B$26*'PRECIOS SEGUN ADJ. (FRONTERIZO)'!$C$26</f>
        <v>0</v>
      </c>
      <c r="EP78" s="80" t="e" vm="1">
        <f>+[4]!NumLetras(EO78,"PESO","PESOS DOMINICANOS","$EE $m CON #d/100 CENTAVOS")</f>
        <v>#VALUE!</v>
      </c>
      <c r="EQ78" s="80">
        <f t="shared" si="67"/>
        <v>2470823.1999999997</v>
      </c>
      <c r="ER78" s="80" t="e" vm="1">
        <f>+[4]!NumLetras(EQ78,"PESO","PESOS DOMINICANOS","$EE $m CON #d/100 CENTAVOS")</f>
        <v>#VALUE!</v>
      </c>
      <c r="ES78" s="80">
        <f t="shared" si="68"/>
        <v>127199.61</v>
      </c>
      <c r="ET78" s="80" t="e" vm="1">
        <f>+[4]!NumLetras(ES78,"PESO","PESOS DOMINICANOS","$EE $m CON #d/100 CENTAVOS")</f>
        <v>#VALUE!</v>
      </c>
      <c r="EU78" s="80">
        <f t="shared" si="80"/>
        <v>2343623.59</v>
      </c>
      <c r="EV78" s="80" t="e" vm="1">
        <f>+[4]!NumLetras(EU78,"PESO","PESOS DOMINICANOS","$EE $m CON #d/100 CENTAVOS")</f>
        <v>#VALUE!</v>
      </c>
      <c r="EW78" s="80">
        <f t="shared" si="81"/>
        <v>494164.64</v>
      </c>
      <c r="EX78" s="80" t="e" vm="1">
        <f>+[4]!NumLetras(EW78,"PESO","PESOS DOMINICANOS","$EE $m CON #d/100 CENTAVOS")</f>
        <v>#VALUE!</v>
      </c>
      <c r="EY78" s="80">
        <f t="shared" si="82"/>
        <v>24708.23</v>
      </c>
      <c r="EZ78" s="80" t="e" vm="1">
        <f>+[4]!NumLetras(EY78,"PESO","PESOS DOMINICANOS","$EE $m CON #d/100 CENTAVOS")</f>
        <v>#VALUE!</v>
      </c>
      <c r="FA78" s="80"/>
      <c r="FB78" s="80">
        <f t="shared" si="83"/>
        <v>1976658.5599999996</v>
      </c>
      <c r="FC78" s="80" t="e" vm="1">
        <f>+[4]!NumLetras(FB78,"PESO","PESOS DOMINICANOS","$EE $m CON #d/100 CENTAVOS")</f>
        <v>#VALUE!</v>
      </c>
      <c r="FD78" s="37" t="str">
        <f>+VLOOKUP(D78,'FRONTERIZO XENIA'!F:G,2,0)</f>
        <v>F-33</v>
      </c>
    </row>
    <row r="79" spans="1:160">
      <c r="A79" s="37">
        <v>78</v>
      </c>
      <c r="B79" s="37">
        <v>78</v>
      </c>
      <c r="C79" s="26" t="s">
        <v>2527</v>
      </c>
      <c r="D79" s="37">
        <v>131233724</v>
      </c>
      <c r="E79" s="37">
        <f>+VLOOKUP(D79,'INFORMACION DE PROVEEDORES'!C:I,2,0)</f>
        <v>131233724</v>
      </c>
      <c r="F79" s="26" t="str">
        <f>+VLOOKUP(D79,'INFORMACION DE PROVEEDORES'!C:J,4,0)</f>
        <v xml:space="preserve">YOSELIN MIGUELINA SARANTE BRETON </v>
      </c>
      <c r="G79" s="37" t="str">
        <f>+VLOOKUP(D79,'INFORMACION DE PROVEEDORES'!C:K,5,0)</f>
        <v>031-0295938-8</v>
      </c>
      <c r="H79" s="26" t="str">
        <f>+VLOOKUP(D79,'INFORMACION DE PROVEEDORES'!C:L,7,0)</f>
        <v>CALLE SANCHEZ ESQUINA CANELA NO. 209-A LAS PIEDRAS, BAHORUCO Ç</v>
      </c>
      <c r="I79" s="37" t="str">
        <f>+VLOOKUP(D79,'INFORMACION DE PROVEEDORES'!C:M,3,0)</f>
        <v xml:space="preserve"> JURÍDICA</v>
      </c>
      <c r="J79" s="37">
        <v>1</v>
      </c>
      <c r="K79" s="37">
        <v>309</v>
      </c>
      <c r="L79" s="37">
        <v>55</v>
      </c>
      <c r="M79" s="37">
        <f t="shared" si="69"/>
        <v>1100</v>
      </c>
      <c r="N79" s="189">
        <v>69.81</v>
      </c>
      <c r="O79" s="80">
        <f>+L79*'PRECIOS SEGUN ADJ. (FRONTERIZO)'!$B$2*'PRECIOS SEGUN ADJ. (FRONTERIZO)'!$C$2</f>
        <v>76791</v>
      </c>
      <c r="P79" s="80" t="e" vm="1">
        <f>+[4]!NumLetras(O79,"PESO","PESOS DOMINICANOS","$EE $m CON #d/100 CENTAVOS")</f>
        <v>#VALUE!</v>
      </c>
      <c r="Q79" s="80">
        <f t="shared" si="70"/>
        <v>12286.56</v>
      </c>
      <c r="R79" s="37">
        <v>14</v>
      </c>
      <c r="S79" s="37">
        <f t="shared" si="43"/>
        <v>280</v>
      </c>
      <c r="T79" s="189">
        <v>31.5</v>
      </c>
      <c r="U79" s="80">
        <f>+R79*'PRECIOS SEGUN ADJ. (FRONTERIZO)'!$B$3*'PRECIOS SEGUN ADJ. (FRONTERIZO)'!$C$3</f>
        <v>8820</v>
      </c>
      <c r="V79" s="80" t="e" vm="1">
        <f>+[4]!NumLetras(U79,"PESO","PESOS DOMINICANOS","$EE $m CON #d/100 CENTAVOS")</f>
        <v>#VALUE!</v>
      </c>
      <c r="W79" s="37">
        <v>0</v>
      </c>
      <c r="X79" s="37">
        <f t="shared" si="44"/>
        <v>0</v>
      </c>
      <c r="Y79" s="189">
        <v>25.2</v>
      </c>
      <c r="Z79" s="80">
        <f>+W79*'PRECIOS SEGUN ADJ. (FRONTERIZO)'!$B$4*'PRECIOS SEGUN ADJ. (FRONTERIZO)'!$C$4</f>
        <v>0</v>
      </c>
      <c r="AA79" s="80" t="e" vm="1">
        <f>+[4]!NumLetras(Z79,"PESO","PESOS DOMINICANOS","$EE $m CON #d/100 CENTAVOS")</f>
        <v>#VALUE!</v>
      </c>
      <c r="AB79" s="37">
        <v>94</v>
      </c>
      <c r="AC79" s="37">
        <f t="shared" si="45"/>
        <v>1880</v>
      </c>
      <c r="AD79" s="189">
        <v>87.91</v>
      </c>
      <c r="AE79" s="80">
        <f>+AB79*'PRECIOS SEGUN ADJ. (FRONTERIZO)'!$B$5*'PRECIOS SEGUN ADJ. (FRONTERIZO)'!$C$5</f>
        <v>165270.79999999999</v>
      </c>
      <c r="AF79" s="80" t="e" vm="1">
        <f>+[4]!NumLetras(AE79,"PESO","PESOS DOMINICANOS","$EE $m CON #d/100 CENTAVOS")</f>
        <v>#VALUE!</v>
      </c>
      <c r="AG79" s="80">
        <f t="shared" si="71"/>
        <v>29748.74</v>
      </c>
      <c r="AH79" s="37">
        <v>114</v>
      </c>
      <c r="AI79" s="37">
        <f t="shared" si="46"/>
        <v>2280</v>
      </c>
      <c r="AJ79" s="189">
        <v>53.95000000000001</v>
      </c>
      <c r="AK79" s="80">
        <f>+AH79*'PRECIOS SEGUN ADJ. (FRONTERIZO)'!$B$6*'PRECIOS SEGUN ADJ. (FRONTERIZO)'!$C$6</f>
        <v>123006</v>
      </c>
      <c r="AL79" s="80" t="e" vm="1">
        <f>+[4]!NumLetras(AK79,"PESO","PESOS DOMINICANOS","$EE $m CON #d/100 CENTAVOS")</f>
        <v>#VALUE!</v>
      </c>
      <c r="AM79" s="37">
        <v>14</v>
      </c>
      <c r="AN79" s="37">
        <f t="shared" si="47"/>
        <v>280</v>
      </c>
      <c r="AO79" s="189">
        <v>25.04</v>
      </c>
      <c r="AP79" s="80">
        <f>+AM79*'PRECIOS SEGUN ADJ. (FRONTERIZO)'!$B$7*'PRECIOS SEGUN ADJ. (FRONTERIZO)'!$C$7</f>
        <v>7011.2</v>
      </c>
      <c r="AQ79" s="80" t="e" vm="1">
        <f>+[4]!NumLetras(AP79,"PESO","PESOS DOMINICANOS","$EE $m CON #d/100 CENTAVOS")</f>
        <v>#VALUE!</v>
      </c>
      <c r="AR79" s="80">
        <f t="shared" si="72"/>
        <v>1121.79</v>
      </c>
      <c r="AS79" s="37">
        <v>35</v>
      </c>
      <c r="AT79" s="37">
        <f t="shared" si="48"/>
        <v>700</v>
      </c>
      <c r="AU79" s="189">
        <v>290.85000000000002</v>
      </c>
      <c r="AV79" s="80">
        <f>+AS79*'PRECIOS SEGUN ADJ. (FRONTERIZO)'!$B$8*'PRECIOS SEGUN ADJ. (FRONTERIZO)'!$C$8</f>
        <v>203595</v>
      </c>
      <c r="AW79" s="80" t="e" vm="1">
        <f>+[4]!NumLetras(AV79,"PESO","PESOS DOMINICANOS","$EE $m CON #d/100 CENTAVOS")</f>
        <v>#VALUE!</v>
      </c>
      <c r="AX79" s="80">
        <f t="shared" si="73"/>
        <v>36647.1</v>
      </c>
      <c r="AY79" s="37">
        <v>0</v>
      </c>
      <c r="AZ79" s="37">
        <f t="shared" si="49"/>
        <v>0</v>
      </c>
      <c r="BA79" s="189">
        <v>18.899999999999999</v>
      </c>
      <c r="BB79" s="80">
        <f>+AY79*'PRECIOS SEGUN ADJ. (FRONTERIZO)'!$B$9*'PRECIOS SEGUN ADJ. (FRONTERIZO)'!$C$9</f>
        <v>0</v>
      </c>
      <c r="BC79" s="80" t="e" vm="1">
        <f>+[4]!NumLetras(BB79,"PESO","PESOS DOMINICANOS","$EE $m CON #d/100 CENTAVOS")</f>
        <v>#VALUE!</v>
      </c>
      <c r="BD79" s="37">
        <v>7</v>
      </c>
      <c r="BE79" s="37">
        <f t="shared" si="50"/>
        <v>140</v>
      </c>
      <c r="BF79" s="189">
        <v>140.38</v>
      </c>
      <c r="BG79" s="80">
        <f>+BD79*'PRECIOS SEGUN ADJ. (FRONTERIZO)'!$B$10*'PRECIOS SEGUN ADJ. (FRONTERIZO)'!$C$10</f>
        <v>19653.2</v>
      </c>
      <c r="BH79" s="80" t="e" vm="1">
        <f>+[4]!NumLetras(BG79,"PESO","PESOS DOMINICANOS","$EE $m CON #d/100 CENTAVOS")</f>
        <v>#VALUE!</v>
      </c>
      <c r="BI79" s="80">
        <f t="shared" si="74"/>
        <v>3537.58</v>
      </c>
      <c r="BJ79" s="37">
        <v>0</v>
      </c>
      <c r="BK79" s="37">
        <f t="shared" si="51"/>
        <v>0</v>
      </c>
      <c r="BL79" s="189">
        <v>31.459999999999997</v>
      </c>
      <c r="BM79" s="80">
        <f>+BJ79*'PRECIOS SEGUN ADJ. (FRONTERIZO)'!$B$11*'PRECIOS SEGUN ADJ. (FRONTERIZO)'!$C$11</f>
        <v>0</v>
      </c>
      <c r="BN79" s="80" t="e" vm="1">
        <f>+[4]!NumLetras(BM79,"PESO","PESOS DOMINICANOS","$EE $m CON #d/100 CENTAVOS")</f>
        <v>#VALUE!</v>
      </c>
      <c r="BO79" s="37">
        <v>28</v>
      </c>
      <c r="BP79" s="37">
        <f t="shared" si="52"/>
        <v>560</v>
      </c>
      <c r="BQ79" s="189">
        <v>65</v>
      </c>
      <c r="BR79" s="80">
        <f>+BO79*'PRECIOS SEGUN ADJ. (FRONTERIZO)'!$B$12*'PRECIOS SEGUN ADJ. (FRONTERIZO)'!$C$12</f>
        <v>36400</v>
      </c>
      <c r="BS79" s="80" t="e" vm="1">
        <f>+[4]!NumLetras(BR79,"PESO","PESOS DOMINICANOS","$EE $m CON #d/100 CENTAVOS")</f>
        <v>#VALUE!</v>
      </c>
      <c r="BT79" s="37">
        <v>0</v>
      </c>
      <c r="BU79" s="37">
        <f t="shared" si="53"/>
        <v>0</v>
      </c>
      <c r="BV79" s="189">
        <v>5.5</v>
      </c>
      <c r="BW79" s="80">
        <f>+BT79*'PRECIOS SEGUN ADJ. (FRONTERIZO)'!$B$13*'PRECIOS SEGUN ADJ. (FRONTERIZO)'!$C$13</f>
        <v>0</v>
      </c>
      <c r="BX79" s="80" t="e" vm="1">
        <f>+[4]!NumLetras(BW79,"PESO","PESOS DOMINICANOS","$EE $m CON #d/100 CENTAVOS")</f>
        <v>#VALUE!</v>
      </c>
      <c r="BY79" s="37">
        <v>618</v>
      </c>
      <c r="BZ79" s="37">
        <f t="shared" si="54"/>
        <v>12360</v>
      </c>
      <c r="CA79" s="189">
        <v>7.15</v>
      </c>
      <c r="CB79" s="80">
        <f>+BY79*'PRECIOS SEGUN ADJ. (FRONTERIZO)'!$B$14*'PRECIOS SEGUN ADJ. (FRONTERIZO)'!$C$14</f>
        <v>88374</v>
      </c>
      <c r="CC79" s="80" t="e" vm="1">
        <f>+[4]!NumLetras(CB79,"PESO","PESOS DOMINICANOS","$EE $m CON #d/100 CENTAVOS")</f>
        <v>#VALUE!</v>
      </c>
      <c r="CD79" s="37">
        <v>1236</v>
      </c>
      <c r="CE79" s="37">
        <f t="shared" si="55"/>
        <v>24720</v>
      </c>
      <c r="CF79" s="189">
        <v>6.8400000000000007</v>
      </c>
      <c r="CG79" s="80">
        <f>+CD79*'PRECIOS SEGUN ADJ. (FRONTERIZO)'!$B$15*'PRECIOS SEGUN ADJ. (FRONTERIZO)'!$C$15</f>
        <v>169084.79999999999</v>
      </c>
      <c r="CH79" s="80" t="e" vm="1">
        <f>+[4]!NumLetras(CG79,"PESO","PESOS DOMINICANOS","$EE $m CON #d/100 CENTAVOS")</f>
        <v>#VALUE!</v>
      </c>
      <c r="CI79" s="37">
        <v>0</v>
      </c>
      <c r="CJ79" s="37">
        <f t="shared" si="56"/>
        <v>0</v>
      </c>
      <c r="CK79" s="189">
        <v>60</v>
      </c>
      <c r="CL79" s="80">
        <f>+CI79*'PRECIOS SEGUN ADJ. (FRONTERIZO)'!$B$16*'PRECIOS SEGUN ADJ. (FRONTERIZO)'!$C$16</f>
        <v>0</v>
      </c>
      <c r="CM79" s="80" t="e" vm="1">
        <f>+[4]!NumLetras(CL79,"PESO","PESOS DOMINICANOS","$EE $m CON #d/100 CENTAVOS")</f>
        <v>#VALUE!</v>
      </c>
      <c r="CN79" s="80">
        <f t="shared" si="75"/>
        <v>0</v>
      </c>
      <c r="CO79" s="37">
        <v>0</v>
      </c>
      <c r="CP79" s="37">
        <f t="shared" si="57"/>
        <v>0</v>
      </c>
      <c r="CQ79" s="189">
        <v>55.649999999999991</v>
      </c>
      <c r="CR79" s="80">
        <f>+CO79*'PRECIOS SEGUN ADJ. (FRONTERIZO)'!$B$17*'PRECIOS SEGUN ADJ. (FRONTERIZO)'!$C$17</f>
        <v>0</v>
      </c>
      <c r="CS79" s="80" t="e" vm="1">
        <f>+[4]!NumLetras(CR79,"PESO","PESOS DOMINICANOS","$EE $m CON #d/100 CENTAVOS")</f>
        <v>#VALUE!</v>
      </c>
      <c r="CT79" s="80">
        <f t="shared" si="76"/>
        <v>0</v>
      </c>
      <c r="CU79" s="37">
        <v>618</v>
      </c>
      <c r="CV79" s="37">
        <f t="shared" si="58"/>
        <v>12360</v>
      </c>
      <c r="CW79" s="189">
        <v>6.6</v>
      </c>
      <c r="CX79" s="80">
        <f>+CU79*'PRECIOS SEGUN ADJ. (FRONTERIZO)'!$B$18*'PRECIOS SEGUN ADJ. (FRONTERIZO)'!$C$18</f>
        <v>81576</v>
      </c>
      <c r="CY79" s="80" t="e" vm="1">
        <f>+[4]!NumLetras(CX79,"PESO","PESOS DOMINICANOS","$EE $m CON #d/100 CENTAVOS")</f>
        <v>#VALUE!</v>
      </c>
      <c r="CZ79" s="37">
        <v>0</v>
      </c>
      <c r="DA79" s="37">
        <f t="shared" si="59"/>
        <v>0</v>
      </c>
      <c r="DB79" s="189">
        <v>65.75</v>
      </c>
      <c r="DC79" s="80">
        <f>+CZ79*'PRECIOS SEGUN ADJ. (FRONTERIZO)'!$B$19*'PRECIOS SEGUN ADJ. (FRONTERIZO)'!$C$19</f>
        <v>0</v>
      </c>
      <c r="DD79" s="80" t="e" vm="1">
        <f>+[4]!NumLetras(DC79,"PESO","PESOS DOMINICANOS","$EE $m CON #d/100 CENTAVOS")</f>
        <v>#VALUE!</v>
      </c>
      <c r="DE79" s="80">
        <f t="shared" si="77"/>
        <v>0</v>
      </c>
      <c r="DF79" s="37">
        <v>14</v>
      </c>
      <c r="DG79" s="37">
        <f t="shared" si="60"/>
        <v>280</v>
      </c>
      <c r="DH79" s="189">
        <v>82.59999999999998</v>
      </c>
      <c r="DI79" s="80">
        <f>+DF79*'PRECIOS SEGUN ADJ. (FRONTERIZO)'!$B$20*'PRECIOS SEGUN ADJ. (FRONTERIZO)'!$C$20</f>
        <v>23127.999999999996</v>
      </c>
      <c r="DJ79" s="80" t="e" vm="1">
        <f>+[4]!NumLetras(DI79,"PESO","PESOS DOMINICANOS","$EE $m CON #d/100 CENTAVOS")</f>
        <v>#VALUE!</v>
      </c>
      <c r="DK79" s="80">
        <f t="shared" si="78"/>
        <v>4163.04</v>
      </c>
      <c r="DL79" s="37">
        <v>1236</v>
      </c>
      <c r="DM79" s="37">
        <f t="shared" si="61"/>
        <v>24720</v>
      </c>
      <c r="DN79" s="189">
        <v>22</v>
      </c>
      <c r="DO79" s="80">
        <f>+DL79*'PRECIOS SEGUN ADJ. (FRONTERIZO)'!$B$21*'PRECIOS SEGUN ADJ. (FRONTERIZO)'!$C$21</f>
        <v>543840</v>
      </c>
      <c r="DP79" s="80" t="e" vm="1">
        <f>+[4]!NumLetras(DO79,"PESO","PESOS DOMINICANOS","$EE $m CON #d/100 CENTAVOS")</f>
        <v>#VALUE!</v>
      </c>
      <c r="DQ79" s="37">
        <v>69</v>
      </c>
      <c r="DR79" s="37">
        <f t="shared" si="62"/>
        <v>1380</v>
      </c>
      <c r="DS79" s="189">
        <v>80.849999999999994</v>
      </c>
      <c r="DT79" s="80">
        <f>+DQ79*'PRECIOS SEGUN ADJ. (FRONTERIZO)'!$B$22*'PRECIOS SEGUN ADJ. (FRONTERIZO)'!$C$22</f>
        <v>111573</v>
      </c>
      <c r="DU79" s="80" t="e" vm="1">
        <f>+[4]!NumLetras(DT79,"PESO","PESOS DOMINICANOS","$EE $m CON #d/100 CENTAVOS")</f>
        <v>#VALUE!</v>
      </c>
      <c r="DV79" s="37">
        <v>31</v>
      </c>
      <c r="DW79" s="37">
        <f t="shared" si="63"/>
        <v>620</v>
      </c>
      <c r="DX79" s="189">
        <v>21.83</v>
      </c>
      <c r="DY79" s="80">
        <f>+DV79*'PRECIOS SEGUN ADJ. (FRONTERIZO)'!$B$23*'PRECIOS SEGUN ADJ. (FRONTERIZO)'!$C$23</f>
        <v>13534.599999999999</v>
      </c>
      <c r="DZ79" s="80" t="e" vm="1">
        <f>+[4]!NumLetras(DY79,"PESO","PESOS DOMINICANOS","$EE $m CON #d/100 CENTAVOS")</f>
        <v>#VALUE!</v>
      </c>
      <c r="EA79" s="80">
        <f t="shared" si="79"/>
        <v>2436.23</v>
      </c>
      <c r="EB79" s="37">
        <v>96</v>
      </c>
      <c r="EC79" s="37">
        <f t="shared" si="64"/>
        <v>1920</v>
      </c>
      <c r="ED79" s="189">
        <v>33</v>
      </c>
      <c r="EE79" s="80">
        <f>+EB79*'PRECIOS SEGUN ADJ. (FRONTERIZO)'!$B$24*'PRECIOS SEGUN ADJ. (FRONTERIZO)'!$C$24</f>
        <v>63360</v>
      </c>
      <c r="EF79" s="80" t="e" vm="1">
        <f>+[4]!NumLetras(EE79,"PESO","PESOS DOMINICANOS","$EE $m CON #d/100 CENTAVOS")</f>
        <v>#VALUE!</v>
      </c>
      <c r="EG79" s="37">
        <v>0</v>
      </c>
      <c r="EH79" s="37">
        <f t="shared" si="65"/>
        <v>0</v>
      </c>
      <c r="EI79" s="189">
        <v>15.789999999999997</v>
      </c>
      <c r="EJ79" s="80">
        <f>+EG79*'PRECIOS SEGUN ADJ. (FRONTERIZO)'!$B$25*'PRECIOS SEGUN ADJ. (FRONTERIZO)'!$C$25</f>
        <v>0</v>
      </c>
      <c r="EK79" s="80" t="e" vm="1">
        <f>+[4]!NumLetras(EJ79,"PESO","PESOS DOMINICANOS","$EE $m CON #d/100 CENTAVOS")</f>
        <v>#VALUE!</v>
      </c>
      <c r="EL79" s="37">
        <v>0</v>
      </c>
      <c r="EM79" s="37">
        <f t="shared" si="66"/>
        <v>0</v>
      </c>
      <c r="EN79" s="189">
        <v>31.5</v>
      </c>
      <c r="EO79" s="80">
        <f>+EL79*'PRECIOS SEGUN ADJ. (FRONTERIZO)'!$B$26*'PRECIOS SEGUN ADJ. (FRONTERIZO)'!$C$26</f>
        <v>0</v>
      </c>
      <c r="EP79" s="80" t="e" vm="1">
        <f>+[4]!NumLetras(EO79,"PESO","PESOS DOMINICANOS","$EE $m CON #d/100 CENTAVOS")</f>
        <v>#VALUE!</v>
      </c>
      <c r="EQ79" s="80">
        <f t="shared" si="67"/>
        <v>1735017.6</v>
      </c>
      <c r="ER79" s="80" t="e" vm="1">
        <f>+[4]!NumLetras(EQ79,"PESO","PESOS DOMINICANOS","$EE $m CON #d/100 CENTAVOS")</f>
        <v>#VALUE!</v>
      </c>
      <c r="ES79" s="80">
        <f t="shared" si="68"/>
        <v>89941.04</v>
      </c>
      <c r="ET79" s="80" t="e" vm="1">
        <f>+[4]!NumLetras(ES79,"PESO","PESOS DOMINICANOS","$EE $m CON #d/100 CENTAVOS")</f>
        <v>#VALUE!</v>
      </c>
      <c r="EU79" s="80">
        <f t="shared" si="80"/>
        <v>1645076.56</v>
      </c>
      <c r="EV79" s="80" t="e" vm="1">
        <f>+[4]!NumLetras(EU79,"PESO","PESOS DOMINICANOS","$EE $m CON #d/100 CENTAVOS")</f>
        <v>#VALUE!</v>
      </c>
      <c r="EW79" s="80">
        <f t="shared" si="81"/>
        <v>347003.52</v>
      </c>
      <c r="EX79" s="80" t="e" vm="1">
        <f>+[4]!NumLetras(EW79,"PESO","PESOS DOMINICANOS","$EE $m CON #d/100 CENTAVOS")</f>
        <v>#VALUE!</v>
      </c>
      <c r="EY79" s="80">
        <f t="shared" si="82"/>
        <v>17350.18</v>
      </c>
      <c r="EZ79" s="80" t="e" vm="1">
        <f>+[4]!NumLetras(EY79,"PESO","PESOS DOMINICANOS","$EE $m CON #d/100 CENTAVOS")</f>
        <v>#VALUE!</v>
      </c>
      <c r="FA79" s="80"/>
      <c r="FB79" s="80">
        <f t="shared" si="83"/>
        <v>1388014.08</v>
      </c>
      <c r="FC79" s="80" t="e" vm="1">
        <f>+[4]!NumLetras(FB79,"PESO","PESOS DOMINICANOS","$EE $m CON #d/100 CENTAVOS")</f>
        <v>#VALUE!</v>
      </c>
      <c r="FD79" s="37" t="str">
        <f>+VLOOKUP(D79,'FRONTERIZO XENIA'!F:G,2,0)</f>
        <v>F-36</v>
      </c>
    </row>
    <row r="80" spans="1:160">
      <c r="A80" s="37">
        <v>79</v>
      </c>
      <c r="B80" s="37">
        <v>79</v>
      </c>
      <c r="C80" s="26" t="s">
        <v>832</v>
      </c>
      <c r="D80" s="37">
        <v>22500451764</v>
      </c>
      <c r="E80" s="37" t="str">
        <f>+VLOOKUP(D80,'INFORMACION DE PROVEEDORES'!C:I,2,0)</f>
        <v>225-0045176-4</v>
      </c>
      <c r="F80" s="26" t="str">
        <f>+VLOOKUP(D80,'INFORMACION DE PROVEEDORES'!C:J,4,0)</f>
        <v>NERCIDO OSTONIEL FRIAS JIMENEZ</v>
      </c>
      <c r="G80" s="37" t="str">
        <f>+VLOOKUP(D80,'INFORMACION DE PROVEEDORES'!C:K,5,0)</f>
        <v>225-0045176-4</v>
      </c>
      <c r="H80" s="26" t="str">
        <f>+VLOOKUP(D80,'INFORMACION DE PROVEEDORES'!C:L,7,0)</f>
        <v>CALLE PRINCIPAL, NO.7 HARAS NACIONALES</v>
      </c>
      <c r="I80" s="37" t="str">
        <f>+VLOOKUP(D80,'INFORMACION DE PROVEEDORES'!C:M,3,0)</f>
        <v xml:space="preserve"> FÍSICA</v>
      </c>
      <c r="J80" s="37">
        <v>3</v>
      </c>
      <c r="K80" s="37">
        <v>289</v>
      </c>
      <c r="L80" s="37">
        <v>52</v>
      </c>
      <c r="M80" s="37">
        <f t="shared" si="69"/>
        <v>1040</v>
      </c>
      <c r="N80" s="189">
        <v>69.81</v>
      </c>
      <c r="O80" s="80">
        <f>+L80*'PRECIOS SEGUN ADJ. (FRONTERIZO)'!$B$2*'PRECIOS SEGUN ADJ. (FRONTERIZO)'!$C$2</f>
        <v>72602.399999999994</v>
      </c>
      <c r="P80" s="80" t="e" vm="1">
        <f>+[4]!NumLetras(O80,"PESO","PESOS DOMINICANOS","$EE $m CON #d/100 CENTAVOS")</f>
        <v>#VALUE!</v>
      </c>
      <c r="Q80" s="80">
        <f t="shared" si="70"/>
        <v>11616.38</v>
      </c>
      <c r="R80" s="37">
        <v>15</v>
      </c>
      <c r="S80" s="37">
        <f t="shared" si="43"/>
        <v>300</v>
      </c>
      <c r="T80" s="189">
        <v>31.5</v>
      </c>
      <c r="U80" s="80">
        <f>+R80*'PRECIOS SEGUN ADJ. (FRONTERIZO)'!$B$3*'PRECIOS SEGUN ADJ. (FRONTERIZO)'!$C$3</f>
        <v>9450</v>
      </c>
      <c r="V80" s="80" t="e" vm="1">
        <f>+[4]!NumLetras(U80,"PESO","PESOS DOMINICANOS","$EE $m CON #d/100 CENTAVOS")</f>
        <v>#VALUE!</v>
      </c>
      <c r="W80" s="37">
        <v>0</v>
      </c>
      <c r="X80" s="37">
        <f t="shared" si="44"/>
        <v>0</v>
      </c>
      <c r="Y80" s="189">
        <v>25.2</v>
      </c>
      <c r="Z80" s="80">
        <f>+W80*'PRECIOS SEGUN ADJ. (FRONTERIZO)'!$B$4*'PRECIOS SEGUN ADJ. (FRONTERIZO)'!$C$4</f>
        <v>0</v>
      </c>
      <c r="AA80" s="80" t="e" vm="1">
        <f>+[4]!NumLetras(Z80,"PESO","PESOS DOMINICANOS","$EE $m CON #d/100 CENTAVOS")</f>
        <v>#VALUE!</v>
      </c>
      <c r="AB80" s="37">
        <v>89</v>
      </c>
      <c r="AC80" s="37">
        <f t="shared" si="45"/>
        <v>1780</v>
      </c>
      <c r="AD80" s="189">
        <v>87.91</v>
      </c>
      <c r="AE80" s="80">
        <f>+AB80*'PRECIOS SEGUN ADJ. (FRONTERIZO)'!$B$5*'PRECIOS SEGUN ADJ. (FRONTERIZO)'!$C$5</f>
        <v>156479.79999999999</v>
      </c>
      <c r="AF80" s="80" t="e" vm="1">
        <f>+[4]!NumLetras(AE80,"PESO","PESOS DOMINICANOS","$EE $m CON #d/100 CENTAVOS")</f>
        <v>#VALUE!</v>
      </c>
      <c r="AG80" s="80">
        <f t="shared" si="71"/>
        <v>28166.36</v>
      </c>
      <c r="AH80" s="37">
        <v>107</v>
      </c>
      <c r="AI80" s="37">
        <f t="shared" si="46"/>
        <v>2140</v>
      </c>
      <c r="AJ80" s="189">
        <v>53.95000000000001</v>
      </c>
      <c r="AK80" s="80">
        <f>+AH80*'PRECIOS SEGUN ADJ. (FRONTERIZO)'!$B$6*'PRECIOS SEGUN ADJ. (FRONTERIZO)'!$C$6</f>
        <v>115453.00000000001</v>
      </c>
      <c r="AL80" s="80" t="e" vm="1">
        <f>+[4]!NumLetras(AK80,"PESO","PESOS DOMINICANOS","$EE $m CON #d/100 CENTAVOS")</f>
        <v>#VALUE!</v>
      </c>
      <c r="AM80" s="37">
        <v>15</v>
      </c>
      <c r="AN80" s="37">
        <f t="shared" si="47"/>
        <v>300</v>
      </c>
      <c r="AO80" s="189">
        <v>25.04</v>
      </c>
      <c r="AP80" s="80">
        <f>+AM80*'PRECIOS SEGUN ADJ. (FRONTERIZO)'!$B$7*'PRECIOS SEGUN ADJ. (FRONTERIZO)'!$C$7</f>
        <v>7511.9999999999991</v>
      </c>
      <c r="AQ80" s="80" t="e" vm="1">
        <f>+[4]!NumLetras(AP80,"PESO","PESOS DOMINICANOS","$EE $m CON #d/100 CENTAVOS")</f>
        <v>#VALUE!</v>
      </c>
      <c r="AR80" s="80">
        <f t="shared" si="72"/>
        <v>1201.92</v>
      </c>
      <c r="AS80" s="37">
        <v>33</v>
      </c>
      <c r="AT80" s="37">
        <f t="shared" si="48"/>
        <v>660</v>
      </c>
      <c r="AU80" s="189">
        <v>290.85000000000002</v>
      </c>
      <c r="AV80" s="80">
        <f>+AS80*'PRECIOS SEGUN ADJ. (FRONTERIZO)'!$B$8*'PRECIOS SEGUN ADJ. (FRONTERIZO)'!$C$8</f>
        <v>191961.00000000003</v>
      </c>
      <c r="AW80" s="80" t="e" vm="1">
        <f>+[4]!NumLetras(AV80,"PESO","PESOS DOMINICANOS","$EE $m CON #d/100 CENTAVOS")</f>
        <v>#VALUE!</v>
      </c>
      <c r="AX80" s="80">
        <f t="shared" si="73"/>
        <v>34552.980000000003</v>
      </c>
      <c r="AY80" s="37">
        <v>0</v>
      </c>
      <c r="AZ80" s="37">
        <f t="shared" si="49"/>
        <v>0</v>
      </c>
      <c r="BA80" s="189">
        <v>18.899999999999999</v>
      </c>
      <c r="BB80" s="80">
        <f>+AY80*'PRECIOS SEGUN ADJ. (FRONTERIZO)'!$B$9*'PRECIOS SEGUN ADJ. (FRONTERIZO)'!$C$9</f>
        <v>0</v>
      </c>
      <c r="BC80" s="80" t="e" vm="1">
        <f>+[4]!NumLetras(BB80,"PESO","PESOS DOMINICANOS","$EE $m CON #d/100 CENTAVOS")</f>
        <v>#VALUE!</v>
      </c>
      <c r="BD80" s="37">
        <v>8</v>
      </c>
      <c r="BE80" s="37">
        <f t="shared" si="50"/>
        <v>160</v>
      </c>
      <c r="BF80" s="189">
        <v>140.38</v>
      </c>
      <c r="BG80" s="80">
        <f>+BD80*'PRECIOS SEGUN ADJ. (FRONTERIZO)'!$B$10*'PRECIOS SEGUN ADJ. (FRONTERIZO)'!$C$10</f>
        <v>22460.799999999999</v>
      </c>
      <c r="BH80" s="80" t="e" vm="1">
        <f>+[4]!NumLetras(BG80,"PESO","PESOS DOMINICANOS","$EE $m CON #d/100 CENTAVOS")</f>
        <v>#VALUE!</v>
      </c>
      <c r="BI80" s="80">
        <f t="shared" si="74"/>
        <v>4042.94</v>
      </c>
      <c r="BJ80" s="37">
        <v>0</v>
      </c>
      <c r="BK80" s="37">
        <f t="shared" si="51"/>
        <v>0</v>
      </c>
      <c r="BL80" s="189">
        <v>31.459999999999997</v>
      </c>
      <c r="BM80" s="80">
        <f>+BJ80*'PRECIOS SEGUN ADJ. (FRONTERIZO)'!$B$11*'PRECIOS SEGUN ADJ. (FRONTERIZO)'!$C$11</f>
        <v>0</v>
      </c>
      <c r="BN80" s="80" t="e" vm="1">
        <f>+[4]!NumLetras(BM80,"PESO","PESOS DOMINICANOS","$EE $m CON #d/100 CENTAVOS")</f>
        <v>#VALUE!</v>
      </c>
      <c r="BO80" s="37">
        <v>27</v>
      </c>
      <c r="BP80" s="37">
        <f t="shared" si="52"/>
        <v>540</v>
      </c>
      <c r="BQ80" s="189">
        <v>65</v>
      </c>
      <c r="BR80" s="80">
        <f>+BO80*'PRECIOS SEGUN ADJ. (FRONTERIZO)'!$B$12*'PRECIOS SEGUN ADJ. (FRONTERIZO)'!$C$12</f>
        <v>35100</v>
      </c>
      <c r="BS80" s="80" t="e" vm="1">
        <f>+[4]!NumLetras(BR80,"PESO","PESOS DOMINICANOS","$EE $m CON #d/100 CENTAVOS")</f>
        <v>#VALUE!</v>
      </c>
      <c r="BT80" s="37">
        <v>0</v>
      </c>
      <c r="BU80" s="37">
        <f t="shared" si="53"/>
        <v>0</v>
      </c>
      <c r="BV80" s="189">
        <v>5.5</v>
      </c>
      <c r="BW80" s="80">
        <f>+BT80*'PRECIOS SEGUN ADJ. (FRONTERIZO)'!$B$13*'PRECIOS SEGUN ADJ. (FRONTERIZO)'!$C$13</f>
        <v>0</v>
      </c>
      <c r="BX80" s="80" t="e" vm="1">
        <f>+[4]!NumLetras(BW80,"PESO","PESOS DOMINICANOS","$EE $m CON #d/100 CENTAVOS")</f>
        <v>#VALUE!</v>
      </c>
      <c r="BY80" s="37">
        <v>578</v>
      </c>
      <c r="BZ80" s="37">
        <f t="shared" si="54"/>
        <v>11560</v>
      </c>
      <c r="CA80" s="189">
        <v>7.15</v>
      </c>
      <c r="CB80" s="80">
        <f>+BY80*'PRECIOS SEGUN ADJ. (FRONTERIZO)'!$B$14*'PRECIOS SEGUN ADJ. (FRONTERIZO)'!$C$14</f>
        <v>82654</v>
      </c>
      <c r="CC80" s="80" t="e" vm="1">
        <f>+[4]!NumLetras(CB80,"PESO","PESOS DOMINICANOS","$EE $m CON #d/100 CENTAVOS")</f>
        <v>#VALUE!</v>
      </c>
      <c r="CD80" s="37">
        <v>1156</v>
      </c>
      <c r="CE80" s="37">
        <f t="shared" si="55"/>
        <v>23120</v>
      </c>
      <c r="CF80" s="189">
        <v>6.8400000000000007</v>
      </c>
      <c r="CG80" s="80">
        <f>+CD80*'PRECIOS SEGUN ADJ. (FRONTERIZO)'!$B$15*'PRECIOS SEGUN ADJ. (FRONTERIZO)'!$C$15</f>
        <v>158140.79999999999</v>
      </c>
      <c r="CH80" s="80" t="e" vm="1">
        <f>+[4]!NumLetras(CG80,"PESO","PESOS DOMINICANOS","$EE $m CON #d/100 CENTAVOS")</f>
        <v>#VALUE!</v>
      </c>
      <c r="CI80" s="37">
        <v>0</v>
      </c>
      <c r="CJ80" s="37">
        <f t="shared" si="56"/>
        <v>0</v>
      </c>
      <c r="CK80" s="189">
        <v>60</v>
      </c>
      <c r="CL80" s="80">
        <f>+CI80*'PRECIOS SEGUN ADJ. (FRONTERIZO)'!$B$16*'PRECIOS SEGUN ADJ. (FRONTERIZO)'!$C$16</f>
        <v>0</v>
      </c>
      <c r="CM80" s="80" t="e" vm="1">
        <f>+[4]!NumLetras(CL80,"PESO","PESOS DOMINICANOS","$EE $m CON #d/100 CENTAVOS")</f>
        <v>#VALUE!</v>
      </c>
      <c r="CN80" s="80">
        <f t="shared" si="75"/>
        <v>0</v>
      </c>
      <c r="CO80" s="37">
        <v>0</v>
      </c>
      <c r="CP80" s="37">
        <f t="shared" si="57"/>
        <v>0</v>
      </c>
      <c r="CQ80" s="189">
        <v>55.649999999999991</v>
      </c>
      <c r="CR80" s="80">
        <f>+CO80*'PRECIOS SEGUN ADJ. (FRONTERIZO)'!$B$17*'PRECIOS SEGUN ADJ. (FRONTERIZO)'!$C$17</f>
        <v>0</v>
      </c>
      <c r="CS80" s="80" t="e" vm="1">
        <f>+[4]!NumLetras(CR80,"PESO","PESOS DOMINICANOS","$EE $m CON #d/100 CENTAVOS")</f>
        <v>#VALUE!</v>
      </c>
      <c r="CT80" s="80">
        <f t="shared" si="76"/>
        <v>0</v>
      </c>
      <c r="CU80" s="37">
        <v>578</v>
      </c>
      <c r="CV80" s="37">
        <f t="shared" si="58"/>
        <v>11560</v>
      </c>
      <c r="CW80" s="189">
        <v>6.6</v>
      </c>
      <c r="CX80" s="80">
        <f>+CU80*'PRECIOS SEGUN ADJ. (FRONTERIZO)'!$B$18*'PRECIOS SEGUN ADJ. (FRONTERIZO)'!$C$18</f>
        <v>76296</v>
      </c>
      <c r="CY80" s="80" t="e" vm="1">
        <f>+[4]!NumLetras(CX80,"PESO","PESOS DOMINICANOS","$EE $m CON #d/100 CENTAVOS")</f>
        <v>#VALUE!</v>
      </c>
      <c r="CZ80" s="37">
        <v>0</v>
      </c>
      <c r="DA80" s="37">
        <f t="shared" si="59"/>
        <v>0</v>
      </c>
      <c r="DB80" s="189">
        <v>65.75</v>
      </c>
      <c r="DC80" s="80">
        <f>+CZ80*'PRECIOS SEGUN ADJ. (FRONTERIZO)'!$B$19*'PRECIOS SEGUN ADJ. (FRONTERIZO)'!$C$19</f>
        <v>0</v>
      </c>
      <c r="DD80" s="80" t="e" vm="1">
        <f>+[4]!NumLetras(DC80,"PESO","PESOS DOMINICANOS","$EE $m CON #d/100 CENTAVOS")</f>
        <v>#VALUE!</v>
      </c>
      <c r="DE80" s="80">
        <f t="shared" si="77"/>
        <v>0</v>
      </c>
      <c r="DF80" s="37">
        <v>15</v>
      </c>
      <c r="DG80" s="37">
        <f t="shared" si="60"/>
        <v>300</v>
      </c>
      <c r="DH80" s="189">
        <v>82.59999999999998</v>
      </c>
      <c r="DI80" s="80">
        <f>+DF80*'PRECIOS SEGUN ADJ. (FRONTERIZO)'!$B$20*'PRECIOS SEGUN ADJ. (FRONTERIZO)'!$C$20</f>
        <v>24780</v>
      </c>
      <c r="DJ80" s="80" t="e" vm="1">
        <f>+[4]!NumLetras(DI80,"PESO","PESOS DOMINICANOS","$EE $m CON #d/100 CENTAVOS")</f>
        <v>#VALUE!</v>
      </c>
      <c r="DK80" s="80">
        <f t="shared" si="78"/>
        <v>4460.3999999999996</v>
      </c>
      <c r="DL80" s="37">
        <v>1156</v>
      </c>
      <c r="DM80" s="37">
        <f t="shared" si="61"/>
        <v>23120</v>
      </c>
      <c r="DN80" s="189">
        <v>22</v>
      </c>
      <c r="DO80" s="80">
        <f>+DL80*'PRECIOS SEGUN ADJ. (FRONTERIZO)'!$B$21*'PRECIOS SEGUN ADJ. (FRONTERIZO)'!$C$21</f>
        <v>508640</v>
      </c>
      <c r="DP80" s="80" t="e" vm="1">
        <f>+[4]!NumLetras(DO80,"PESO","PESOS DOMINICANOS","$EE $m CON #d/100 CENTAVOS")</f>
        <v>#VALUE!</v>
      </c>
      <c r="DQ80" s="37">
        <v>65</v>
      </c>
      <c r="DR80" s="37">
        <f t="shared" si="62"/>
        <v>1300</v>
      </c>
      <c r="DS80" s="189">
        <v>80.849999999999994</v>
      </c>
      <c r="DT80" s="80">
        <f>+DQ80*'PRECIOS SEGUN ADJ. (FRONTERIZO)'!$B$22*'PRECIOS SEGUN ADJ. (FRONTERIZO)'!$C$22</f>
        <v>105105</v>
      </c>
      <c r="DU80" s="80" t="e" vm="1">
        <f>+[4]!NumLetras(DT80,"PESO","PESOS DOMINICANOS","$EE $m CON #d/100 CENTAVOS")</f>
        <v>#VALUE!</v>
      </c>
      <c r="DV80" s="37">
        <v>30</v>
      </c>
      <c r="DW80" s="37">
        <f t="shared" si="63"/>
        <v>600</v>
      </c>
      <c r="DX80" s="189">
        <v>21.83</v>
      </c>
      <c r="DY80" s="80">
        <f>+DV80*'PRECIOS SEGUN ADJ. (FRONTERIZO)'!$B$23*'PRECIOS SEGUN ADJ. (FRONTERIZO)'!$C$23</f>
        <v>13098</v>
      </c>
      <c r="DZ80" s="80" t="e" vm="1">
        <f>+[4]!NumLetras(DY80,"PESO","PESOS DOMINICANOS","$EE $m CON #d/100 CENTAVOS")</f>
        <v>#VALUE!</v>
      </c>
      <c r="EA80" s="80">
        <f t="shared" si="79"/>
        <v>2357.64</v>
      </c>
      <c r="EB80" s="37">
        <v>91</v>
      </c>
      <c r="EC80" s="37">
        <f t="shared" si="64"/>
        <v>1820</v>
      </c>
      <c r="ED80" s="189">
        <v>33</v>
      </c>
      <c r="EE80" s="80">
        <f>+EB80*'PRECIOS SEGUN ADJ. (FRONTERIZO)'!$B$24*'PRECIOS SEGUN ADJ. (FRONTERIZO)'!$C$24</f>
        <v>60060</v>
      </c>
      <c r="EF80" s="80" t="e" vm="1">
        <f>+[4]!NumLetras(EE80,"PESO","PESOS DOMINICANOS","$EE $m CON #d/100 CENTAVOS")</f>
        <v>#VALUE!</v>
      </c>
      <c r="EG80" s="37">
        <v>0</v>
      </c>
      <c r="EH80" s="37">
        <f t="shared" si="65"/>
        <v>0</v>
      </c>
      <c r="EI80" s="189">
        <v>15.789999999999997</v>
      </c>
      <c r="EJ80" s="80">
        <f>+EG80*'PRECIOS SEGUN ADJ. (FRONTERIZO)'!$B$25*'PRECIOS SEGUN ADJ. (FRONTERIZO)'!$C$25</f>
        <v>0</v>
      </c>
      <c r="EK80" s="80" t="e" vm="1">
        <f>+[4]!NumLetras(EJ80,"PESO","PESOS DOMINICANOS","$EE $m CON #d/100 CENTAVOS")</f>
        <v>#VALUE!</v>
      </c>
      <c r="EL80" s="37">
        <v>0</v>
      </c>
      <c r="EM80" s="37">
        <f t="shared" si="66"/>
        <v>0</v>
      </c>
      <c r="EN80" s="189">
        <v>31.5</v>
      </c>
      <c r="EO80" s="80">
        <f>+EL80*'PRECIOS SEGUN ADJ. (FRONTERIZO)'!$B$26*'PRECIOS SEGUN ADJ. (FRONTERIZO)'!$C$26</f>
        <v>0</v>
      </c>
      <c r="EP80" s="80" t="e" vm="1">
        <f>+[4]!NumLetras(EO80,"PESO","PESOS DOMINICANOS","$EE $m CON #d/100 CENTAVOS")</f>
        <v>#VALUE!</v>
      </c>
      <c r="EQ80" s="80">
        <f t="shared" si="67"/>
        <v>1639792.8</v>
      </c>
      <c r="ER80" s="80" t="e" vm="1">
        <f>+[4]!NumLetras(EQ80,"PESO","PESOS DOMINICANOS","$EE $m CON #d/100 CENTAVOS")</f>
        <v>#VALUE!</v>
      </c>
      <c r="ES80" s="80">
        <f t="shared" si="68"/>
        <v>86398.62</v>
      </c>
      <c r="ET80" s="80" t="e" vm="1">
        <f>+[4]!NumLetras(ES80,"PESO","PESOS DOMINICANOS","$EE $m CON #d/100 CENTAVOS")</f>
        <v>#VALUE!</v>
      </c>
      <c r="EU80" s="80">
        <f t="shared" si="80"/>
        <v>1553394.1800000002</v>
      </c>
      <c r="EV80" s="80" t="e" vm="1">
        <f>+[4]!NumLetras(EU80,"PESO","PESOS DOMINICANOS","$EE $m CON #d/100 CENTAVOS")</f>
        <v>#VALUE!</v>
      </c>
      <c r="EW80" s="80">
        <f t="shared" si="81"/>
        <v>327958.56</v>
      </c>
      <c r="EX80" s="80" t="e" vm="1">
        <f>+[4]!NumLetras(EW80,"PESO","PESOS DOMINICANOS","$EE $m CON #d/100 CENTAVOS")</f>
        <v>#VALUE!</v>
      </c>
      <c r="EY80" s="80">
        <f t="shared" si="82"/>
        <v>16397.93</v>
      </c>
      <c r="EZ80" s="80" t="e" vm="1">
        <f>+[4]!NumLetras(EY80,"PESO","PESOS DOMINICANOS","$EE $m CON #d/100 CENTAVOS")</f>
        <v>#VALUE!</v>
      </c>
      <c r="FA80" s="80"/>
      <c r="FB80" s="80">
        <f t="shared" si="83"/>
        <v>1311834.24</v>
      </c>
      <c r="FC80" s="80" t="e" vm="1">
        <f>+[4]!NumLetras(FB80,"PESO","PESOS DOMINICANOS","$EE $m CON #d/100 CENTAVOS")</f>
        <v>#VALUE!</v>
      </c>
      <c r="FD80" s="37" t="str">
        <f>+VLOOKUP(D80,'FRONTERIZO XENIA'!F:G,2,0)</f>
        <v>F-20</v>
      </c>
    </row>
    <row r="81" spans="1:160">
      <c r="A81" s="37">
        <v>80</v>
      </c>
      <c r="B81" s="37">
        <v>80</v>
      </c>
      <c r="C81" s="26" t="s">
        <v>2538</v>
      </c>
      <c r="D81" s="37">
        <v>131592384</v>
      </c>
      <c r="E81" s="37">
        <f>+VLOOKUP(D81,'INFORMACION DE PROVEEDORES'!C:I,2,0)</f>
        <v>131592384</v>
      </c>
      <c r="F81" s="26" t="e">
        <f>+VLOOKUP(D81,'INFORMACION DE PROVEEDORES'!C:J,4,0)</f>
        <v>#N/A</v>
      </c>
      <c r="G81" s="37" t="e">
        <f>+VLOOKUP(D81,'INFORMACION DE PROVEEDORES'!C:K,5,0)</f>
        <v>#N/A</v>
      </c>
      <c r="H81" s="26" t="e">
        <f>+VLOOKUP(D81,'INFORMACION DE PROVEEDORES'!C:L,7,0)</f>
        <v>#N/A</v>
      </c>
      <c r="I81" s="37" t="str">
        <f>+VLOOKUP(D81,'INFORMACION DE PROVEEDORES'!C:M,3,0)</f>
        <v xml:space="preserve"> JURÍDICA</v>
      </c>
      <c r="J81" s="37">
        <v>1</v>
      </c>
      <c r="K81" s="37">
        <v>180</v>
      </c>
      <c r="L81" s="37">
        <v>32</v>
      </c>
      <c r="M81" s="37">
        <f t="shared" si="69"/>
        <v>640</v>
      </c>
      <c r="N81" s="189">
        <v>69.81</v>
      </c>
      <c r="O81" s="80">
        <f>+L81*'PRECIOS SEGUN ADJ. (FRONTERIZO)'!$B$2*'PRECIOS SEGUN ADJ. (FRONTERIZO)'!$C$2</f>
        <v>44678.400000000001</v>
      </c>
      <c r="P81" s="80" t="e" vm="1">
        <f>+[4]!NumLetras(O81,"PESO","PESOS DOMINICANOS","$EE $m CON #d/100 CENTAVOS")</f>
        <v>#VALUE!</v>
      </c>
      <c r="Q81" s="80">
        <f t="shared" si="70"/>
        <v>7148.54</v>
      </c>
      <c r="R81" s="37">
        <v>0</v>
      </c>
      <c r="S81" s="37">
        <f t="shared" si="43"/>
        <v>0</v>
      </c>
      <c r="T81" s="189">
        <v>31.5</v>
      </c>
      <c r="U81" s="80">
        <f>+R81*'PRECIOS SEGUN ADJ. (FRONTERIZO)'!$B$3*'PRECIOS SEGUN ADJ. (FRONTERIZO)'!$C$3</f>
        <v>0</v>
      </c>
      <c r="V81" s="80" t="e" vm="1">
        <f>+[4]!NumLetras(U81,"PESO","PESOS DOMINICANOS","$EE $m CON #d/100 CENTAVOS")</f>
        <v>#VALUE!</v>
      </c>
      <c r="W81" s="37">
        <v>0</v>
      </c>
      <c r="X81" s="37">
        <f t="shared" si="44"/>
        <v>0</v>
      </c>
      <c r="Y81" s="189">
        <v>25.2</v>
      </c>
      <c r="Z81" s="80">
        <f>+W81*'PRECIOS SEGUN ADJ. (FRONTERIZO)'!$B$4*'PRECIOS SEGUN ADJ. (FRONTERIZO)'!$C$4</f>
        <v>0</v>
      </c>
      <c r="AA81" s="80" t="e" vm="1">
        <f>+[4]!NumLetras(Z81,"PESO","PESOS DOMINICANOS","$EE $m CON #d/100 CENTAVOS")</f>
        <v>#VALUE!</v>
      </c>
      <c r="AB81" s="37">
        <v>0</v>
      </c>
      <c r="AC81" s="37">
        <f t="shared" si="45"/>
        <v>0</v>
      </c>
      <c r="AD81" s="189">
        <v>87.91</v>
      </c>
      <c r="AE81" s="80">
        <f>+AB81*'PRECIOS SEGUN ADJ. (FRONTERIZO)'!$B$5*'PRECIOS SEGUN ADJ. (FRONTERIZO)'!$C$5</f>
        <v>0</v>
      </c>
      <c r="AF81" s="80" t="e" vm="1">
        <f>+[4]!NumLetras(AE81,"PESO","PESOS DOMINICANOS","$EE $m CON #d/100 CENTAVOS")</f>
        <v>#VALUE!</v>
      </c>
      <c r="AG81" s="80">
        <f t="shared" si="71"/>
        <v>0</v>
      </c>
      <c r="AH81" s="37">
        <v>0</v>
      </c>
      <c r="AI81" s="37">
        <f t="shared" si="46"/>
        <v>0</v>
      </c>
      <c r="AJ81" s="189">
        <v>53.95000000000001</v>
      </c>
      <c r="AK81" s="80">
        <f>+AH81*'PRECIOS SEGUN ADJ. (FRONTERIZO)'!$B$6*'PRECIOS SEGUN ADJ. (FRONTERIZO)'!$C$6</f>
        <v>0</v>
      </c>
      <c r="AL81" s="80" t="e" vm="1">
        <f>+[4]!NumLetras(AK81,"PESO","PESOS DOMINICANOS","$EE $m CON #d/100 CENTAVOS")</f>
        <v>#VALUE!</v>
      </c>
      <c r="AM81" s="37">
        <v>0</v>
      </c>
      <c r="AN81" s="37">
        <f t="shared" si="47"/>
        <v>0</v>
      </c>
      <c r="AO81" s="189">
        <v>25.04</v>
      </c>
      <c r="AP81" s="80">
        <f>+AM81*'PRECIOS SEGUN ADJ. (FRONTERIZO)'!$B$7*'PRECIOS SEGUN ADJ. (FRONTERIZO)'!$C$7</f>
        <v>0</v>
      </c>
      <c r="AQ81" s="80" t="e" vm="1">
        <f>+[4]!NumLetras(AP81,"PESO","PESOS DOMINICANOS","$EE $m CON #d/100 CENTAVOS")</f>
        <v>#VALUE!</v>
      </c>
      <c r="AR81" s="80">
        <f t="shared" si="72"/>
        <v>0</v>
      </c>
      <c r="AS81" s="37">
        <v>20</v>
      </c>
      <c r="AT81" s="37">
        <f t="shared" si="48"/>
        <v>400</v>
      </c>
      <c r="AU81" s="189">
        <v>290.85000000000002</v>
      </c>
      <c r="AV81" s="80">
        <f>+AS81*'PRECIOS SEGUN ADJ. (FRONTERIZO)'!$B$8*'PRECIOS SEGUN ADJ. (FRONTERIZO)'!$C$8</f>
        <v>116340</v>
      </c>
      <c r="AW81" s="80" t="e" vm="1">
        <f>+[4]!NumLetras(AV81,"PESO","PESOS DOMINICANOS","$EE $m CON #d/100 CENTAVOS")</f>
        <v>#VALUE!</v>
      </c>
      <c r="AX81" s="80">
        <f t="shared" si="73"/>
        <v>20941.2</v>
      </c>
      <c r="AY81" s="37">
        <v>0</v>
      </c>
      <c r="AZ81" s="37">
        <f t="shared" si="49"/>
        <v>0</v>
      </c>
      <c r="BA81" s="189">
        <v>18.899999999999999</v>
      </c>
      <c r="BB81" s="80">
        <f>+AY81*'PRECIOS SEGUN ADJ. (FRONTERIZO)'!$B$9*'PRECIOS SEGUN ADJ. (FRONTERIZO)'!$C$9</f>
        <v>0</v>
      </c>
      <c r="BC81" s="80" t="e" vm="1">
        <f>+[4]!NumLetras(BB81,"PESO","PESOS DOMINICANOS","$EE $m CON #d/100 CENTAVOS")</f>
        <v>#VALUE!</v>
      </c>
      <c r="BD81" s="37">
        <v>4</v>
      </c>
      <c r="BE81" s="37">
        <f t="shared" si="50"/>
        <v>80</v>
      </c>
      <c r="BF81" s="189">
        <v>140.38</v>
      </c>
      <c r="BG81" s="80">
        <f>+BD81*'PRECIOS SEGUN ADJ. (FRONTERIZO)'!$B$10*'PRECIOS SEGUN ADJ. (FRONTERIZO)'!$C$10</f>
        <v>11230.4</v>
      </c>
      <c r="BH81" s="80" t="e" vm="1">
        <f>+[4]!NumLetras(BG81,"PESO","PESOS DOMINICANOS","$EE $m CON #d/100 CENTAVOS")</f>
        <v>#VALUE!</v>
      </c>
      <c r="BI81" s="80">
        <f t="shared" si="74"/>
        <v>2021.47</v>
      </c>
      <c r="BJ81" s="37">
        <v>0</v>
      </c>
      <c r="BK81" s="37">
        <f t="shared" si="51"/>
        <v>0</v>
      </c>
      <c r="BL81" s="189">
        <v>31.459999999999997</v>
      </c>
      <c r="BM81" s="80">
        <f>+BJ81*'PRECIOS SEGUN ADJ. (FRONTERIZO)'!$B$11*'PRECIOS SEGUN ADJ. (FRONTERIZO)'!$C$11</f>
        <v>0</v>
      </c>
      <c r="BN81" s="80" t="e" vm="1">
        <f>+[4]!NumLetras(BM81,"PESO","PESOS DOMINICANOS","$EE $m CON #d/100 CENTAVOS")</f>
        <v>#VALUE!</v>
      </c>
      <c r="BO81" s="37">
        <v>16</v>
      </c>
      <c r="BP81" s="37">
        <f t="shared" si="52"/>
        <v>320</v>
      </c>
      <c r="BQ81" s="189">
        <v>65</v>
      </c>
      <c r="BR81" s="80">
        <f>+BO81*'PRECIOS SEGUN ADJ. (FRONTERIZO)'!$B$12*'PRECIOS SEGUN ADJ. (FRONTERIZO)'!$C$12</f>
        <v>20800</v>
      </c>
      <c r="BS81" s="80" t="e" vm="1">
        <f>+[4]!NumLetras(BR81,"PESO","PESOS DOMINICANOS","$EE $m CON #d/100 CENTAVOS")</f>
        <v>#VALUE!</v>
      </c>
      <c r="BT81" s="37">
        <v>0</v>
      </c>
      <c r="BU81" s="37">
        <f t="shared" si="53"/>
        <v>0</v>
      </c>
      <c r="BV81" s="189">
        <v>5.5</v>
      </c>
      <c r="BW81" s="80">
        <f>+BT81*'PRECIOS SEGUN ADJ. (FRONTERIZO)'!$B$13*'PRECIOS SEGUN ADJ. (FRONTERIZO)'!$C$13</f>
        <v>0</v>
      </c>
      <c r="BX81" s="80" t="e" vm="1">
        <f>+[4]!NumLetras(BW81,"PESO","PESOS DOMINICANOS","$EE $m CON #d/100 CENTAVOS")</f>
        <v>#VALUE!</v>
      </c>
      <c r="BY81" s="37">
        <v>360</v>
      </c>
      <c r="BZ81" s="37">
        <f t="shared" si="54"/>
        <v>7200</v>
      </c>
      <c r="CA81" s="189">
        <v>7.15</v>
      </c>
      <c r="CB81" s="80">
        <f>+BY81*'PRECIOS SEGUN ADJ. (FRONTERIZO)'!$B$14*'PRECIOS SEGUN ADJ. (FRONTERIZO)'!$C$14</f>
        <v>51480</v>
      </c>
      <c r="CC81" s="80" t="e" vm="1">
        <f>+[4]!NumLetras(CB81,"PESO","PESOS DOMINICANOS","$EE $m CON #d/100 CENTAVOS")</f>
        <v>#VALUE!</v>
      </c>
      <c r="CD81" s="37">
        <v>720</v>
      </c>
      <c r="CE81" s="37">
        <f t="shared" si="55"/>
        <v>14400</v>
      </c>
      <c r="CF81" s="189">
        <v>6.8400000000000007</v>
      </c>
      <c r="CG81" s="80">
        <f>+CD81*'PRECIOS SEGUN ADJ. (FRONTERIZO)'!$B$15*'PRECIOS SEGUN ADJ. (FRONTERIZO)'!$C$15</f>
        <v>98496</v>
      </c>
      <c r="CH81" s="80" t="e" vm="1">
        <f>+[4]!NumLetras(CG81,"PESO","PESOS DOMINICANOS","$EE $m CON #d/100 CENTAVOS")</f>
        <v>#VALUE!</v>
      </c>
      <c r="CI81" s="37">
        <v>0</v>
      </c>
      <c r="CJ81" s="37">
        <f t="shared" si="56"/>
        <v>0</v>
      </c>
      <c r="CK81" s="189">
        <v>60</v>
      </c>
      <c r="CL81" s="80">
        <f>+CI81*'PRECIOS SEGUN ADJ. (FRONTERIZO)'!$B$16*'PRECIOS SEGUN ADJ. (FRONTERIZO)'!$C$16</f>
        <v>0</v>
      </c>
      <c r="CM81" s="80" t="e" vm="1">
        <f>+[4]!NumLetras(CL81,"PESO","PESOS DOMINICANOS","$EE $m CON #d/100 CENTAVOS")</f>
        <v>#VALUE!</v>
      </c>
      <c r="CN81" s="80">
        <f t="shared" si="75"/>
        <v>0</v>
      </c>
      <c r="CO81" s="37">
        <v>0</v>
      </c>
      <c r="CP81" s="37">
        <f t="shared" si="57"/>
        <v>0</v>
      </c>
      <c r="CQ81" s="189">
        <v>55.649999999999991</v>
      </c>
      <c r="CR81" s="80">
        <f>+CO81*'PRECIOS SEGUN ADJ. (FRONTERIZO)'!$B$17*'PRECIOS SEGUN ADJ. (FRONTERIZO)'!$C$17</f>
        <v>0</v>
      </c>
      <c r="CS81" s="80" t="e" vm="1">
        <f>+[4]!NumLetras(CR81,"PESO","PESOS DOMINICANOS","$EE $m CON #d/100 CENTAVOS")</f>
        <v>#VALUE!</v>
      </c>
      <c r="CT81" s="80">
        <f t="shared" si="76"/>
        <v>0</v>
      </c>
      <c r="CU81" s="37">
        <v>360</v>
      </c>
      <c r="CV81" s="37">
        <f t="shared" si="58"/>
        <v>7200</v>
      </c>
      <c r="CW81" s="189">
        <v>6.6</v>
      </c>
      <c r="CX81" s="80">
        <f>+CU81*'PRECIOS SEGUN ADJ. (FRONTERIZO)'!$B$18*'PRECIOS SEGUN ADJ. (FRONTERIZO)'!$C$18</f>
        <v>47520</v>
      </c>
      <c r="CY81" s="80" t="e" vm="1">
        <f>+[4]!NumLetras(CX81,"PESO","PESOS DOMINICANOS","$EE $m CON #d/100 CENTAVOS")</f>
        <v>#VALUE!</v>
      </c>
      <c r="CZ81" s="37">
        <v>0</v>
      </c>
      <c r="DA81" s="37">
        <f t="shared" si="59"/>
        <v>0</v>
      </c>
      <c r="DB81" s="189">
        <v>65.75</v>
      </c>
      <c r="DC81" s="80">
        <f>+CZ81*'PRECIOS SEGUN ADJ. (FRONTERIZO)'!$B$19*'PRECIOS SEGUN ADJ. (FRONTERIZO)'!$C$19</f>
        <v>0</v>
      </c>
      <c r="DD81" s="80" t="e" vm="1">
        <f>+[4]!NumLetras(DC81,"PESO","PESOS DOMINICANOS","$EE $m CON #d/100 CENTAVOS")</f>
        <v>#VALUE!</v>
      </c>
      <c r="DE81" s="80">
        <f t="shared" si="77"/>
        <v>0</v>
      </c>
      <c r="DF81" s="37">
        <v>8</v>
      </c>
      <c r="DG81" s="37">
        <f t="shared" si="60"/>
        <v>160</v>
      </c>
      <c r="DH81" s="189">
        <v>82.59999999999998</v>
      </c>
      <c r="DI81" s="80">
        <f>+DF81*'PRECIOS SEGUN ADJ. (FRONTERIZO)'!$B$20*'PRECIOS SEGUN ADJ. (FRONTERIZO)'!$C$20</f>
        <v>13216</v>
      </c>
      <c r="DJ81" s="80" t="e" vm="1">
        <f>+[4]!NumLetras(DI81,"PESO","PESOS DOMINICANOS","$EE $m CON #d/100 CENTAVOS")</f>
        <v>#VALUE!</v>
      </c>
      <c r="DK81" s="80">
        <f t="shared" si="78"/>
        <v>2378.88</v>
      </c>
      <c r="DL81" s="37">
        <v>720</v>
      </c>
      <c r="DM81" s="37">
        <f t="shared" si="61"/>
        <v>14400</v>
      </c>
      <c r="DN81" s="189">
        <v>22</v>
      </c>
      <c r="DO81" s="80">
        <f>+DL81*'PRECIOS SEGUN ADJ. (FRONTERIZO)'!$B$21*'PRECIOS SEGUN ADJ. (FRONTERIZO)'!$C$21</f>
        <v>316800</v>
      </c>
      <c r="DP81" s="80" t="e" vm="1">
        <f>+[4]!NumLetras(DO81,"PESO","PESOS DOMINICANOS","$EE $m CON #d/100 CENTAVOS")</f>
        <v>#VALUE!</v>
      </c>
      <c r="DQ81" s="37">
        <v>40</v>
      </c>
      <c r="DR81" s="37">
        <f t="shared" si="62"/>
        <v>800</v>
      </c>
      <c r="DS81" s="189">
        <v>80.849999999999994</v>
      </c>
      <c r="DT81" s="80">
        <f>+DQ81*'PRECIOS SEGUN ADJ. (FRONTERIZO)'!$B$22*'PRECIOS SEGUN ADJ. (FRONTERIZO)'!$C$22</f>
        <v>64680</v>
      </c>
      <c r="DU81" s="80" t="e" vm="1">
        <f>+[4]!NumLetras(DT81,"PESO","PESOS DOMINICANOS","$EE $m CON #d/100 CENTAVOS")</f>
        <v>#VALUE!</v>
      </c>
      <c r="DV81" s="37">
        <v>18</v>
      </c>
      <c r="DW81" s="37">
        <f t="shared" si="63"/>
        <v>360</v>
      </c>
      <c r="DX81" s="189">
        <v>21.83</v>
      </c>
      <c r="DY81" s="80">
        <f>+DV81*'PRECIOS SEGUN ADJ. (FRONTERIZO)'!$B$23*'PRECIOS SEGUN ADJ. (FRONTERIZO)'!$C$23</f>
        <v>7858.7999999999993</v>
      </c>
      <c r="DZ81" s="80" t="e" vm="1">
        <f>+[4]!NumLetras(DY81,"PESO","PESOS DOMINICANOS","$EE $m CON #d/100 CENTAVOS")</f>
        <v>#VALUE!</v>
      </c>
      <c r="EA81" s="80">
        <f t="shared" si="79"/>
        <v>1414.58</v>
      </c>
      <c r="EB81" s="37">
        <v>56</v>
      </c>
      <c r="EC81" s="37">
        <f t="shared" si="64"/>
        <v>1120</v>
      </c>
      <c r="ED81" s="189">
        <v>33</v>
      </c>
      <c r="EE81" s="80">
        <f>+EB81*'PRECIOS SEGUN ADJ. (FRONTERIZO)'!$B$24*'PRECIOS SEGUN ADJ. (FRONTERIZO)'!$C$24</f>
        <v>36960</v>
      </c>
      <c r="EF81" s="80" t="e" vm="1">
        <f>+[4]!NumLetras(EE81,"PESO","PESOS DOMINICANOS","$EE $m CON #d/100 CENTAVOS")</f>
        <v>#VALUE!</v>
      </c>
      <c r="EG81" s="37">
        <v>0</v>
      </c>
      <c r="EH81" s="37">
        <f t="shared" si="65"/>
        <v>0</v>
      </c>
      <c r="EI81" s="189">
        <v>15.789999999999997</v>
      </c>
      <c r="EJ81" s="80">
        <f>+EG81*'PRECIOS SEGUN ADJ. (FRONTERIZO)'!$B$25*'PRECIOS SEGUN ADJ. (FRONTERIZO)'!$C$25</f>
        <v>0</v>
      </c>
      <c r="EK81" s="80" t="e" vm="1">
        <f>+[4]!NumLetras(EJ81,"PESO","PESOS DOMINICANOS","$EE $m CON #d/100 CENTAVOS")</f>
        <v>#VALUE!</v>
      </c>
      <c r="EL81" s="37">
        <v>0</v>
      </c>
      <c r="EM81" s="37">
        <f t="shared" si="66"/>
        <v>0</v>
      </c>
      <c r="EN81" s="189">
        <v>31.5</v>
      </c>
      <c r="EO81" s="80">
        <f>+EL81*'PRECIOS SEGUN ADJ. (FRONTERIZO)'!$B$26*'PRECIOS SEGUN ADJ. (FRONTERIZO)'!$C$26</f>
        <v>0</v>
      </c>
      <c r="EP81" s="80" t="e" vm="1">
        <f>+[4]!NumLetras(EO81,"PESO","PESOS DOMINICANOS","$EE $m CON #d/100 CENTAVOS")</f>
        <v>#VALUE!</v>
      </c>
      <c r="EQ81" s="80">
        <f t="shared" si="67"/>
        <v>830059.60000000009</v>
      </c>
      <c r="ER81" s="80" t="e" vm="1">
        <f>+[4]!NumLetras(EQ81,"PESO","PESOS DOMINICANOS","$EE $m CON #d/100 CENTAVOS")</f>
        <v>#VALUE!</v>
      </c>
      <c r="ES81" s="80">
        <f t="shared" si="68"/>
        <v>33904.670000000006</v>
      </c>
      <c r="ET81" s="80" t="e" vm="1">
        <f>+[4]!NumLetras(ES81,"PESO","PESOS DOMINICANOS","$EE $m CON #d/100 CENTAVOS")</f>
        <v>#VALUE!</v>
      </c>
      <c r="EU81" s="80">
        <f t="shared" si="80"/>
        <v>796154.93</v>
      </c>
      <c r="EV81" s="80" t="e" vm="1">
        <f>+[4]!NumLetras(EU81,"PESO","PESOS DOMINICANOS","$EE $m CON #d/100 CENTAVOS")</f>
        <v>#VALUE!</v>
      </c>
      <c r="EW81" s="80">
        <f t="shared" si="81"/>
        <v>166011.92000000001</v>
      </c>
      <c r="EX81" s="80" t="e" vm="1">
        <f>+[4]!NumLetras(EW81,"PESO","PESOS DOMINICANOS","$EE $m CON #d/100 CENTAVOS")</f>
        <v>#VALUE!</v>
      </c>
      <c r="EY81" s="80">
        <f t="shared" si="82"/>
        <v>8300.6</v>
      </c>
      <c r="EZ81" s="80" t="e" vm="1">
        <f>+[4]!NumLetras(EY81,"PESO","PESOS DOMINICANOS","$EE $m CON #d/100 CENTAVOS")</f>
        <v>#VALUE!</v>
      </c>
      <c r="FA81" s="80"/>
      <c r="FB81" s="80">
        <f t="shared" si="83"/>
        <v>664047.68000000005</v>
      </c>
      <c r="FC81" s="80" t="e" vm="1">
        <f>+[4]!NumLetras(FB81,"PESO","PESOS DOMINICANOS","$EE $m CON #d/100 CENTAVOS")</f>
        <v>#VALUE!</v>
      </c>
      <c r="FD81" s="37" t="str">
        <f>+VLOOKUP(D81,'FRONTERIZO XENIA'!F:G,2,0)</f>
        <v>F-36</v>
      </c>
    </row>
    <row r="82" spans="1:160">
      <c r="A82" s="37">
        <v>81</v>
      </c>
      <c r="B82" s="37">
        <v>81</v>
      </c>
      <c r="C82" s="26" t="s">
        <v>849</v>
      </c>
      <c r="D82" s="37">
        <v>1000851657</v>
      </c>
      <c r="E82" s="37" t="str">
        <f>+VLOOKUP(D82,'INFORMACION DE PROVEEDORES'!C:I,2,0)</f>
        <v>010-0085165-7</v>
      </c>
      <c r="F82" s="26" t="str">
        <f>+VLOOKUP(D82,'INFORMACION DE PROVEEDORES'!C:J,4,0)</f>
        <v>OLIVA ESPERANZA FERRERAS</v>
      </c>
      <c r="G82" s="37" t="str">
        <f>+VLOOKUP(D82,'INFORMACION DE PROVEEDORES'!C:K,5,0)</f>
        <v>010-0085165-7</v>
      </c>
      <c r="H82" s="26" t="str">
        <f>+VLOOKUP(D82,'INFORMACION DE PROVEEDORES'!C:L,7,0)</f>
        <v>PANCHITO BOCHE NO.8 BARRIO 30 DE MAYO</v>
      </c>
      <c r="I82" s="37" t="str">
        <f>+VLOOKUP(D82,'INFORMACION DE PROVEEDORES'!C:M,3,0)</f>
        <v xml:space="preserve"> FÍSICA</v>
      </c>
      <c r="J82" s="37">
        <v>1</v>
      </c>
      <c r="K82" s="37">
        <v>342</v>
      </c>
      <c r="L82" s="37">
        <v>136</v>
      </c>
      <c r="M82" s="37">
        <f t="shared" si="69"/>
        <v>2720</v>
      </c>
      <c r="N82" s="189">
        <v>69.81</v>
      </c>
      <c r="O82" s="80">
        <f>+L82*'PRECIOS SEGUN ADJ. (FRONTERIZO)'!$B$2*'PRECIOS SEGUN ADJ. (FRONTERIZO)'!$C$2</f>
        <v>189883.2</v>
      </c>
      <c r="P82" s="80" t="e" vm="1">
        <f>+[4]!NumLetras(O82,"PESO","PESOS DOMINICANOS","$EE $m CON #d/100 CENTAVOS")</f>
        <v>#VALUE!</v>
      </c>
      <c r="Q82" s="80">
        <f t="shared" si="70"/>
        <v>30381.31</v>
      </c>
      <c r="R82" s="37">
        <v>38</v>
      </c>
      <c r="S82" s="37">
        <f t="shared" si="43"/>
        <v>760</v>
      </c>
      <c r="T82" s="189">
        <v>31.5</v>
      </c>
      <c r="U82" s="80">
        <f>+R82*'PRECIOS SEGUN ADJ. (FRONTERIZO)'!$B$3*'PRECIOS SEGUN ADJ. (FRONTERIZO)'!$C$3</f>
        <v>23940</v>
      </c>
      <c r="V82" s="80" t="e" vm="1">
        <f>+[4]!NumLetras(U82,"PESO","PESOS DOMINICANOS","$EE $m CON #d/100 CENTAVOS")</f>
        <v>#VALUE!</v>
      </c>
      <c r="W82" s="37">
        <v>362</v>
      </c>
      <c r="X82" s="37">
        <f t="shared" si="44"/>
        <v>7240</v>
      </c>
      <c r="Y82" s="189">
        <v>25.2</v>
      </c>
      <c r="Z82" s="80">
        <f>+W82*'PRECIOS SEGUN ADJ. (FRONTERIZO)'!$B$4*'PRECIOS SEGUN ADJ. (FRONTERIZO)'!$C$4</f>
        <v>182448</v>
      </c>
      <c r="AA82" s="80" t="e" vm="1">
        <f>+[4]!NumLetras(Z82,"PESO","PESOS DOMINICANOS","$EE $m CON #d/100 CENTAVOS")</f>
        <v>#VALUE!</v>
      </c>
      <c r="AB82" s="37">
        <v>173</v>
      </c>
      <c r="AC82" s="37">
        <f t="shared" si="45"/>
        <v>3460</v>
      </c>
      <c r="AD82" s="189">
        <v>87.91</v>
      </c>
      <c r="AE82" s="80">
        <f>+AB82*'PRECIOS SEGUN ADJ. (FRONTERIZO)'!$B$5*'PRECIOS SEGUN ADJ. (FRONTERIZO)'!$C$5</f>
        <v>304168.59999999998</v>
      </c>
      <c r="AF82" s="80" t="e" vm="1">
        <f>+[4]!NumLetras(AE82,"PESO","PESOS DOMINICANOS","$EE $m CON #d/100 CENTAVOS")</f>
        <v>#VALUE!</v>
      </c>
      <c r="AG82" s="80">
        <f t="shared" si="71"/>
        <v>54750.35</v>
      </c>
      <c r="AH82" s="37">
        <v>0</v>
      </c>
      <c r="AI82" s="37">
        <f t="shared" si="46"/>
        <v>0</v>
      </c>
      <c r="AJ82" s="189">
        <v>53.95000000000001</v>
      </c>
      <c r="AK82" s="80">
        <f>+AH82*'PRECIOS SEGUN ADJ. (FRONTERIZO)'!$B$6*'PRECIOS SEGUN ADJ. (FRONTERIZO)'!$C$6</f>
        <v>0</v>
      </c>
      <c r="AL82" s="80" t="e" vm="1">
        <f>+[4]!NumLetras(AK82,"PESO","PESOS DOMINICANOS","$EE $m CON #d/100 CENTAVOS")</f>
        <v>#VALUE!</v>
      </c>
      <c r="AM82" s="37">
        <v>0</v>
      </c>
      <c r="AN82" s="37">
        <f t="shared" si="47"/>
        <v>0</v>
      </c>
      <c r="AO82" s="189">
        <v>25.04</v>
      </c>
      <c r="AP82" s="80">
        <f>+AM82*'PRECIOS SEGUN ADJ. (FRONTERIZO)'!$B$7*'PRECIOS SEGUN ADJ. (FRONTERIZO)'!$C$7</f>
        <v>0</v>
      </c>
      <c r="AQ82" s="80" t="e" vm="1">
        <f>+[4]!NumLetras(AP82,"PESO","PESOS DOMINICANOS","$EE $m CON #d/100 CENTAVOS")</f>
        <v>#VALUE!</v>
      </c>
      <c r="AR82" s="80">
        <f t="shared" si="72"/>
        <v>0</v>
      </c>
      <c r="AS82" s="37">
        <v>46</v>
      </c>
      <c r="AT82" s="37">
        <f t="shared" si="48"/>
        <v>920</v>
      </c>
      <c r="AU82" s="189">
        <v>290.85000000000002</v>
      </c>
      <c r="AV82" s="80">
        <f>+AS82*'PRECIOS SEGUN ADJ. (FRONTERIZO)'!$B$8*'PRECIOS SEGUN ADJ. (FRONTERIZO)'!$C$8</f>
        <v>267582</v>
      </c>
      <c r="AW82" s="80" t="e" vm="1">
        <f>+[4]!NumLetras(AV82,"PESO","PESOS DOMINICANOS","$EE $m CON #d/100 CENTAVOS")</f>
        <v>#VALUE!</v>
      </c>
      <c r="AX82" s="80">
        <f t="shared" si="73"/>
        <v>48164.76</v>
      </c>
      <c r="AY82" s="37">
        <v>21</v>
      </c>
      <c r="AZ82" s="37">
        <f t="shared" si="49"/>
        <v>420</v>
      </c>
      <c r="BA82" s="189">
        <v>18.899999999999999</v>
      </c>
      <c r="BB82" s="80">
        <f>+AY82*'PRECIOS SEGUN ADJ. (FRONTERIZO)'!$B$9*'PRECIOS SEGUN ADJ. (FRONTERIZO)'!$C$9</f>
        <v>7938</v>
      </c>
      <c r="BC82" s="80" t="e" vm="1">
        <f>+[4]!NumLetras(BB82,"PESO","PESOS DOMINICANOS","$EE $m CON #d/100 CENTAVOS")</f>
        <v>#VALUE!</v>
      </c>
      <c r="BD82" s="37">
        <v>0</v>
      </c>
      <c r="BE82" s="37">
        <f t="shared" si="50"/>
        <v>0</v>
      </c>
      <c r="BF82" s="189">
        <v>140.38</v>
      </c>
      <c r="BG82" s="80">
        <f>+BD82*'PRECIOS SEGUN ADJ. (FRONTERIZO)'!$B$10*'PRECIOS SEGUN ADJ. (FRONTERIZO)'!$C$10</f>
        <v>0</v>
      </c>
      <c r="BH82" s="80" t="e" vm="1">
        <f>+[4]!NumLetras(BG82,"PESO","PESOS DOMINICANOS","$EE $m CON #d/100 CENTAVOS")</f>
        <v>#VALUE!</v>
      </c>
      <c r="BI82" s="80">
        <f t="shared" si="74"/>
        <v>0</v>
      </c>
      <c r="BJ82" s="37">
        <v>121</v>
      </c>
      <c r="BK82" s="37">
        <f t="shared" si="51"/>
        <v>2420</v>
      </c>
      <c r="BL82" s="189">
        <v>31.459999999999997</v>
      </c>
      <c r="BM82" s="80">
        <f>+BJ82*'PRECIOS SEGUN ADJ. (FRONTERIZO)'!$B$11*'PRECIOS SEGUN ADJ. (FRONTERIZO)'!$C$11</f>
        <v>76133.200000000012</v>
      </c>
      <c r="BN82" s="80" t="e" vm="1">
        <f>+[4]!NumLetras(BM82,"PESO","PESOS DOMINICANOS","$EE $m CON #d/100 CENTAVOS")</f>
        <v>#VALUE!</v>
      </c>
      <c r="BO82" s="37">
        <v>38</v>
      </c>
      <c r="BP82" s="37">
        <f t="shared" si="52"/>
        <v>760</v>
      </c>
      <c r="BQ82" s="189">
        <v>65</v>
      </c>
      <c r="BR82" s="80">
        <f>+BO82*'PRECIOS SEGUN ADJ. (FRONTERIZO)'!$B$12*'PRECIOS SEGUN ADJ. (FRONTERIZO)'!$C$12</f>
        <v>49400</v>
      </c>
      <c r="BS82" s="80" t="e" vm="1">
        <f>+[4]!NumLetras(BR82,"PESO","PESOS DOMINICANOS","$EE $m CON #d/100 CENTAVOS")</f>
        <v>#VALUE!</v>
      </c>
      <c r="BT82" s="37">
        <v>3420</v>
      </c>
      <c r="BU82" s="37">
        <f t="shared" si="53"/>
        <v>68400</v>
      </c>
      <c r="BV82" s="189">
        <v>5.5</v>
      </c>
      <c r="BW82" s="80">
        <f>+BT82*'PRECIOS SEGUN ADJ. (FRONTERIZO)'!$B$13*'PRECIOS SEGUN ADJ. (FRONTERIZO)'!$C$13</f>
        <v>376200</v>
      </c>
      <c r="BX82" s="80" t="e" vm="1">
        <f>+[4]!NumLetras(BW82,"PESO","PESOS DOMINICANOS","$EE $m CON #d/100 CENTAVOS")</f>
        <v>#VALUE!</v>
      </c>
      <c r="BY82" s="37">
        <v>0</v>
      </c>
      <c r="BZ82" s="37">
        <f t="shared" si="54"/>
        <v>0</v>
      </c>
      <c r="CA82" s="189">
        <v>7.15</v>
      </c>
      <c r="CB82" s="80">
        <f>+BY82*'PRECIOS SEGUN ADJ. (FRONTERIZO)'!$B$14*'PRECIOS SEGUN ADJ. (FRONTERIZO)'!$C$14</f>
        <v>0</v>
      </c>
      <c r="CC82" s="80" t="e" vm="1">
        <f>+[4]!NumLetras(CB82,"PESO","PESOS DOMINICANOS","$EE $m CON #d/100 CENTAVOS")</f>
        <v>#VALUE!</v>
      </c>
      <c r="CD82" s="37">
        <v>0</v>
      </c>
      <c r="CE82" s="37">
        <f t="shared" si="55"/>
        <v>0</v>
      </c>
      <c r="CF82" s="189">
        <v>6.8400000000000007</v>
      </c>
      <c r="CG82" s="80">
        <f>+CD82*'PRECIOS SEGUN ADJ. (FRONTERIZO)'!$B$15*'PRECIOS SEGUN ADJ. (FRONTERIZO)'!$C$15</f>
        <v>0</v>
      </c>
      <c r="CH82" s="80" t="e" vm="1">
        <f>+[4]!NumLetras(CG82,"PESO","PESOS DOMINICANOS","$EE $m CON #d/100 CENTAVOS")</f>
        <v>#VALUE!</v>
      </c>
      <c r="CI82" s="37">
        <v>151</v>
      </c>
      <c r="CJ82" s="37">
        <f t="shared" si="56"/>
        <v>3020</v>
      </c>
      <c r="CK82" s="189">
        <v>60</v>
      </c>
      <c r="CL82" s="80">
        <f>+CI82*'PRECIOS SEGUN ADJ. (FRONTERIZO)'!$B$16*'PRECIOS SEGUN ADJ. (FRONTERIZO)'!$C$16</f>
        <v>181200</v>
      </c>
      <c r="CM82" s="80" t="e" vm="1">
        <f>+[4]!NumLetras(CL82,"PESO","PESOS DOMINICANOS","$EE $m CON #d/100 CENTAVOS")</f>
        <v>#VALUE!</v>
      </c>
      <c r="CN82" s="80">
        <f t="shared" si="75"/>
        <v>32616</v>
      </c>
      <c r="CO82" s="37">
        <v>68</v>
      </c>
      <c r="CP82" s="37">
        <f t="shared" si="57"/>
        <v>1360</v>
      </c>
      <c r="CQ82" s="189">
        <v>55.649999999999991</v>
      </c>
      <c r="CR82" s="80">
        <f>+CO82*'PRECIOS SEGUN ADJ. (FRONTERIZO)'!$B$17*'PRECIOS SEGUN ADJ. (FRONTERIZO)'!$C$17</f>
        <v>75684</v>
      </c>
      <c r="CS82" s="80" t="e" vm="1">
        <f>+[4]!NumLetras(CR82,"PESO","PESOS DOMINICANOS","$EE $m CON #d/100 CENTAVOS")</f>
        <v>#VALUE!</v>
      </c>
      <c r="CT82" s="80">
        <f t="shared" si="76"/>
        <v>13623.12</v>
      </c>
      <c r="CU82" s="37">
        <v>1368</v>
      </c>
      <c r="CV82" s="37">
        <f t="shared" si="58"/>
        <v>27360</v>
      </c>
      <c r="CW82" s="189">
        <v>6.6</v>
      </c>
      <c r="CX82" s="80">
        <f>+CU82*'PRECIOS SEGUN ADJ. (FRONTERIZO)'!$B$18*'PRECIOS SEGUN ADJ. (FRONTERIZO)'!$C$18</f>
        <v>180576</v>
      </c>
      <c r="CY82" s="80" t="e" vm="1">
        <f>+[4]!NumLetras(CX82,"PESO","PESOS DOMINICANOS","$EE $m CON #d/100 CENTAVOS")</f>
        <v>#VALUE!</v>
      </c>
      <c r="CZ82" s="37">
        <v>76</v>
      </c>
      <c r="DA82" s="37">
        <f t="shared" si="59"/>
        <v>1520</v>
      </c>
      <c r="DB82" s="189">
        <v>65.75</v>
      </c>
      <c r="DC82" s="80">
        <f>+CZ82*'PRECIOS SEGUN ADJ. (FRONTERIZO)'!$B$19*'PRECIOS SEGUN ADJ. (FRONTERIZO)'!$C$19</f>
        <v>99940</v>
      </c>
      <c r="DD82" s="80" t="e" vm="1">
        <f>+[4]!NumLetras(DC82,"PESO","PESOS DOMINICANOS","$EE $m CON #d/100 CENTAVOS")</f>
        <v>#VALUE!</v>
      </c>
      <c r="DE82" s="80">
        <f t="shared" si="77"/>
        <v>17989.2</v>
      </c>
      <c r="DF82" s="37">
        <v>0</v>
      </c>
      <c r="DG82" s="37">
        <f t="shared" si="60"/>
        <v>0</v>
      </c>
      <c r="DH82" s="189">
        <v>82.59999999999998</v>
      </c>
      <c r="DI82" s="80">
        <f>+DF82*'PRECIOS SEGUN ADJ. (FRONTERIZO)'!$B$20*'PRECIOS SEGUN ADJ. (FRONTERIZO)'!$C$20</f>
        <v>0</v>
      </c>
      <c r="DJ82" s="80" t="e" vm="1">
        <f>+[4]!NumLetras(DI82,"PESO","PESOS DOMINICANOS","$EE $m CON #d/100 CENTAVOS")</f>
        <v>#VALUE!</v>
      </c>
      <c r="DK82" s="80">
        <f t="shared" si="78"/>
        <v>0</v>
      </c>
      <c r="DL82" s="37">
        <v>0</v>
      </c>
      <c r="DM82" s="37">
        <f t="shared" si="61"/>
        <v>0</v>
      </c>
      <c r="DN82" s="189">
        <v>22</v>
      </c>
      <c r="DO82" s="80">
        <f>+DL82*'PRECIOS SEGUN ADJ. (FRONTERIZO)'!$B$21*'PRECIOS SEGUN ADJ. (FRONTERIZO)'!$C$21</f>
        <v>0</v>
      </c>
      <c r="DP82" s="80" t="e" vm="1">
        <f>+[4]!NumLetras(DO82,"PESO","PESOS DOMINICANOS","$EE $m CON #d/100 CENTAVOS")</f>
        <v>#VALUE!</v>
      </c>
      <c r="DQ82" s="37">
        <v>76</v>
      </c>
      <c r="DR82" s="37">
        <f t="shared" si="62"/>
        <v>1520</v>
      </c>
      <c r="DS82" s="189">
        <v>80.849999999999994</v>
      </c>
      <c r="DT82" s="80">
        <f>+DQ82*'PRECIOS SEGUN ADJ. (FRONTERIZO)'!$B$22*'PRECIOS SEGUN ADJ. (FRONTERIZO)'!$C$22</f>
        <v>122891.99999999999</v>
      </c>
      <c r="DU82" s="80" t="e" vm="1">
        <f>+[4]!NumLetras(DT82,"PESO","PESOS DOMINICANOS","$EE $m CON #d/100 CENTAVOS")</f>
        <v>#VALUE!</v>
      </c>
      <c r="DV82" s="37">
        <v>34</v>
      </c>
      <c r="DW82" s="37">
        <f t="shared" si="63"/>
        <v>680</v>
      </c>
      <c r="DX82" s="189">
        <v>21.83</v>
      </c>
      <c r="DY82" s="80">
        <f>+DV82*'PRECIOS SEGUN ADJ. (FRONTERIZO)'!$B$23*'PRECIOS SEGUN ADJ. (FRONTERIZO)'!$C$23</f>
        <v>14844.399999999998</v>
      </c>
      <c r="DZ82" s="80" t="e" vm="1">
        <f>+[4]!NumLetras(DY82,"PESO","PESOS DOMINICANOS","$EE $m CON #d/100 CENTAVOS")</f>
        <v>#VALUE!</v>
      </c>
      <c r="EA82" s="80">
        <f t="shared" si="79"/>
        <v>2671.99</v>
      </c>
      <c r="EB82" s="37">
        <v>38</v>
      </c>
      <c r="EC82" s="37">
        <f t="shared" si="64"/>
        <v>760</v>
      </c>
      <c r="ED82" s="189">
        <v>33</v>
      </c>
      <c r="EE82" s="80">
        <f>+EB82*'PRECIOS SEGUN ADJ. (FRONTERIZO)'!$B$24*'PRECIOS SEGUN ADJ. (FRONTERIZO)'!$C$24</f>
        <v>25080</v>
      </c>
      <c r="EF82" s="80" t="e" vm="1">
        <f>+[4]!NumLetras(EE82,"PESO","PESOS DOMINICANOS","$EE $m CON #d/100 CENTAVOS")</f>
        <v>#VALUE!</v>
      </c>
      <c r="EG82" s="37">
        <v>23</v>
      </c>
      <c r="EH82" s="37">
        <f t="shared" si="65"/>
        <v>460</v>
      </c>
      <c r="EI82" s="189">
        <v>15.789999999999997</v>
      </c>
      <c r="EJ82" s="80">
        <f>+EG82*'PRECIOS SEGUN ADJ. (FRONTERIZO)'!$B$25*'PRECIOS SEGUN ADJ. (FRONTERIZO)'!$C$25</f>
        <v>7263.4</v>
      </c>
      <c r="EK82" s="80" t="e" vm="1">
        <f>+[4]!NumLetras(EJ82,"PESO","PESOS DOMINICANOS","$EE $m CON #d/100 CENTAVOS")</f>
        <v>#VALUE!</v>
      </c>
      <c r="EL82" s="37">
        <v>23</v>
      </c>
      <c r="EM82" s="37">
        <f t="shared" si="66"/>
        <v>460</v>
      </c>
      <c r="EN82" s="189">
        <v>31.5</v>
      </c>
      <c r="EO82" s="80">
        <f>+EL82*'PRECIOS SEGUN ADJ. (FRONTERIZO)'!$B$26*'PRECIOS SEGUN ADJ. (FRONTERIZO)'!$C$26</f>
        <v>14490</v>
      </c>
      <c r="EP82" s="80" t="e" vm="1">
        <f>+[4]!NumLetras(EO82,"PESO","PESOS DOMINICANOS","$EE $m CON #d/100 CENTAVOS")</f>
        <v>#VALUE!</v>
      </c>
      <c r="EQ82" s="80">
        <f t="shared" si="67"/>
        <v>2199662.7999999998</v>
      </c>
      <c r="ER82" s="80" t="e" vm="1">
        <f>+[4]!NumLetras(EQ82,"PESO","PESOS DOMINICANOS","$EE $m CON #d/100 CENTAVOS")</f>
        <v>#VALUE!</v>
      </c>
      <c r="ES82" s="80">
        <f t="shared" si="68"/>
        <v>200196.73</v>
      </c>
      <c r="ET82" s="80" t="e" vm="1">
        <f>+[4]!NumLetras(ES82,"PESO","PESOS DOMINICANOS","$EE $m CON #d/100 CENTAVOS")</f>
        <v>#VALUE!</v>
      </c>
      <c r="EU82" s="80">
        <f t="shared" si="80"/>
        <v>1999466.0699999998</v>
      </c>
      <c r="EV82" s="80" t="e" vm="1">
        <f>+[4]!NumLetras(EU82,"PESO","PESOS DOMINICANOS","$EE $m CON #d/100 CENTAVOS")</f>
        <v>#VALUE!</v>
      </c>
      <c r="EW82" s="80">
        <f t="shared" si="81"/>
        <v>439932.56</v>
      </c>
      <c r="EX82" s="80" t="e" vm="1">
        <f>+[4]!NumLetras(EW82,"PESO","PESOS DOMINICANOS","$EE $m CON #d/100 CENTAVOS")</f>
        <v>#VALUE!</v>
      </c>
      <c r="EY82" s="80">
        <f t="shared" si="82"/>
        <v>21996.63</v>
      </c>
      <c r="EZ82" s="80" t="e" vm="1">
        <f>+[4]!NumLetras(EY82,"PESO","PESOS DOMINICANOS","$EE $m CON #d/100 CENTAVOS")</f>
        <v>#VALUE!</v>
      </c>
      <c r="FA82" s="80"/>
      <c r="FB82" s="80">
        <f t="shared" si="83"/>
        <v>1759730.2399999998</v>
      </c>
      <c r="FC82" s="80" t="e" vm="1">
        <f>+[4]!NumLetras(FB82,"PESO","PESOS DOMINICANOS","$EE $m CON #d/100 CENTAVOS")</f>
        <v>#VALUE!</v>
      </c>
      <c r="FD82" s="37" t="str">
        <f>+VLOOKUP(D82,'FRONTERIZO XENIA'!F:G,2,0)</f>
        <v>F-03</v>
      </c>
    </row>
    <row r="83" spans="1:160">
      <c r="A83" s="37">
        <v>82</v>
      </c>
      <c r="B83" s="37">
        <v>82</v>
      </c>
      <c r="C83" s="26" t="s">
        <v>2548</v>
      </c>
      <c r="D83" s="37">
        <v>130988838</v>
      </c>
      <c r="E83" s="37">
        <f>+VLOOKUP(D83,'INFORMACION DE PROVEEDORES'!C:I,2,0)</f>
        <v>130988838</v>
      </c>
      <c r="F83" s="26" t="str">
        <f>+VLOOKUP(D83,'INFORMACION DE PROVEEDORES'!C:J,4,0)</f>
        <v>ROBERTO LUIS JIMENEZ COLLIE</v>
      </c>
      <c r="G83" s="37" t="str">
        <f>+VLOOKUP(D83,'INFORMACION DE PROVEEDORES'!C:K,5,0)</f>
        <v>001-1665892-3</v>
      </c>
      <c r="H83" s="26" t="str">
        <f>+VLOOKUP(D83,'INFORMACION DE PROVEEDORES'!C:L,7,0)</f>
        <v>C/JACINTO MAÑON, ESQ. MANUEL DE JESUS TRONCOSO, PLAZA PAULETTE, 3ER NIVEL, ENSANCHE PARAISO</v>
      </c>
      <c r="I83" s="37" t="str">
        <f>+VLOOKUP(D83,'INFORMACION DE PROVEEDORES'!C:M,3,0)</f>
        <v xml:space="preserve"> JURÍDICA</v>
      </c>
      <c r="J83" s="37">
        <v>1</v>
      </c>
      <c r="K83" s="37">
        <v>351</v>
      </c>
      <c r="L83" s="37">
        <v>62</v>
      </c>
      <c r="M83" s="37">
        <f t="shared" si="69"/>
        <v>1240</v>
      </c>
      <c r="N83" s="189">
        <v>69.81</v>
      </c>
      <c r="O83" s="80">
        <f>+L83*'PRECIOS SEGUN ADJ. (FRONTERIZO)'!$B$2*'PRECIOS SEGUN ADJ. (FRONTERIZO)'!$C$2</f>
        <v>86564.400000000009</v>
      </c>
      <c r="P83" s="80" t="e" vm="1">
        <f>+[4]!NumLetras(O83,"PESO","PESOS DOMINICANOS","$EE $m CON #d/100 CENTAVOS")</f>
        <v>#VALUE!</v>
      </c>
      <c r="Q83" s="80">
        <f t="shared" si="70"/>
        <v>13850.3</v>
      </c>
      <c r="R83" s="37">
        <v>16</v>
      </c>
      <c r="S83" s="37">
        <f t="shared" si="43"/>
        <v>320</v>
      </c>
      <c r="T83" s="189">
        <v>31.5</v>
      </c>
      <c r="U83" s="80">
        <f>+R83*'PRECIOS SEGUN ADJ. (FRONTERIZO)'!$B$3*'PRECIOS SEGUN ADJ. (FRONTERIZO)'!$C$3</f>
        <v>10080</v>
      </c>
      <c r="V83" s="80" t="e" vm="1">
        <f>+[4]!NumLetras(U83,"PESO","PESOS DOMINICANOS","$EE $m CON #d/100 CENTAVOS")</f>
        <v>#VALUE!</v>
      </c>
      <c r="W83" s="37">
        <v>0</v>
      </c>
      <c r="X83" s="37">
        <f t="shared" si="44"/>
        <v>0</v>
      </c>
      <c r="Y83" s="189">
        <v>25.2</v>
      </c>
      <c r="Z83" s="80">
        <f>+W83*'PRECIOS SEGUN ADJ. (FRONTERIZO)'!$B$4*'PRECIOS SEGUN ADJ. (FRONTERIZO)'!$C$4</f>
        <v>0</v>
      </c>
      <c r="AA83" s="80" t="e" vm="1">
        <f>+[4]!NumLetras(Z83,"PESO","PESOS DOMINICANOS","$EE $m CON #d/100 CENTAVOS")</f>
        <v>#VALUE!</v>
      </c>
      <c r="AB83" s="37">
        <v>107</v>
      </c>
      <c r="AC83" s="37">
        <f t="shared" si="45"/>
        <v>2140</v>
      </c>
      <c r="AD83" s="189">
        <v>87.91</v>
      </c>
      <c r="AE83" s="80">
        <f>+AB83*'PRECIOS SEGUN ADJ. (FRONTERIZO)'!$B$5*'PRECIOS SEGUN ADJ. (FRONTERIZO)'!$C$5</f>
        <v>188127.39999999997</v>
      </c>
      <c r="AF83" s="80" t="e" vm="1">
        <f>+[4]!NumLetras(AE83,"PESO","PESOS DOMINICANOS","$EE $m CON #d/100 CENTAVOS")</f>
        <v>#VALUE!</v>
      </c>
      <c r="AG83" s="80">
        <f t="shared" si="71"/>
        <v>33862.93</v>
      </c>
      <c r="AH83" s="37">
        <v>129</v>
      </c>
      <c r="AI83" s="37">
        <f t="shared" si="46"/>
        <v>2580</v>
      </c>
      <c r="AJ83" s="189">
        <v>53.95000000000001</v>
      </c>
      <c r="AK83" s="80">
        <f>+AH83*'PRECIOS SEGUN ADJ. (FRONTERIZO)'!$B$6*'PRECIOS SEGUN ADJ. (FRONTERIZO)'!$C$6</f>
        <v>139191</v>
      </c>
      <c r="AL83" s="80" t="e" vm="1">
        <f>+[4]!NumLetras(AK83,"PESO","PESOS DOMINICANOS","$EE $m CON #d/100 CENTAVOS")</f>
        <v>#VALUE!</v>
      </c>
      <c r="AM83" s="37">
        <v>16</v>
      </c>
      <c r="AN83" s="37">
        <f t="shared" si="47"/>
        <v>320</v>
      </c>
      <c r="AO83" s="189">
        <v>25.04</v>
      </c>
      <c r="AP83" s="80">
        <f>+AM83*'PRECIOS SEGUN ADJ. (FRONTERIZO)'!$B$7*'PRECIOS SEGUN ADJ. (FRONTERIZO)'!$C$7</f>
        <v>8012.7999999999993</v>
      </c>
      <c r="AQ83" s="80" t="e" vm="1">
        <f>+[4]!NumLetras(AP83,"PESO","PESOS DOMINICANOS","$EE $m CON #d/100 CENTAVOS")</f>
        <v>#VALUE!</v>
      </c>
      <c r="AR83" s="80">
        <f t="shared" si="72"/>
        <v>1282.05</v>
      </c>
      <c r="AS83" s="37">
        <v>39</v>
      </c>
      <c r="AT83" s="37">
        <f t="shared" si="48"/>
        <v>780</v>
      </c>
      <c r="AU83" s="189">
        <v>290.85000000000002</v>
      </c>
      <c r="AV83" s="80">
        <f>+AS83*'PRECIOS SEGUN ADJ. (FRONTERIZO)'!$B$8*'PRECIOS SEGUN ADJ. (FRONTERIZO)'!$C$8</f>
        <v>226863.00000000003</v>
      </c>
      <c r="AW83" s="80" t="e" vm="1">
        <f>+[4]!NumLetras(AV83,"PESO","PESOS DOMINICANOS","$EE $m CON #d/100 CENTAVOS")</f>
        <v>#VALUE!</v>
      </c>
      <c r="AX83" s="80">
        <f t="shared" si="73"/>
        <v>40835.339999999997</v>
      </c>
      <c r="AY83" s="37">
        <v>0</v>
      </c>
      <c r="AZ83" s="37">
        <f t="shared" si="49"/>
        <v>0</v>
      </c>
      <c r="BA83" s="189">
        <v>18.899999999999999</v>
      </c>
      <c r="BB83" s="80">
        <f>+AY83*'PRECIOS SEGUN ADJ. (FRONTERIZO)'!$B$9*'PRECIOS SEGUN ADJ. (FRONTERIZO)'!$C$9</f>
        <v>0</v>
      </c>
      <c r="BC83" s="80" t="e" vm="1">
        <f>+[4]!NumLetras(BB83,"PESO","PESOS DOMINICANOS","$EE $m CON #d/100 CENTAVOS")</f>
        <v>#VALUE!</v>
      </c>
      <c r="BD83" s="37">
        <v>8</v>
      </c>
      <c r="BE83" s="37">
        <f t="shared" si="50"/>
        <v>160</v>
      </c>
      <c r="BF83" s="189">
        <v>140.38</v>
      </c>
      <c r="BG83" s="80">
        <f>+BD83*'PRECIOS SEGUN ADJ. (FRONTERIZO)'!$B$10*'PRECIOS SEGUN ADJ. (FRONTERIZO)'!$C$10</f>
        <v>22460.799999999999</v>
      </c>
      <c r="BH83" s="80" t="e" vm="1">
        <f>+[4]!NumLetras(BG83,"PESO","PESOS DOMINICANOS","$EE $m CON #d/100 CENTAVOS")</f>
        <v>#VALUE!</v>
      </c>
      <c r="BI83" s="80">
        <f t="shared" si="74"/>
        <v>4042.94</v>
      </c>
      <c r="BJ83" s="37">
        <v>0</v>
      </c>
      <c r="BK83" s="37">
        <f t="shared" si="51"/>
        <v>0</v>
      </c>
      <c r="BL83" s="189">
        <v>31.459999999999997</v>
      </c>
      <c r="BM83" s="80">
        <f>+BJ83*'PRECIOS SEGUN ADJ. (FRONTERIZO)'!$B$11*'PRECIOS SEGUN ADJ. (FRONTERIZO)'!$C$11</f>
        <v>0</v>
      </c>
      <c r="BN83" s="80" t="e" vm="1">
        <f>+[4]!NumLetras(BM83,"PESO","PESOS DOMINICANOS","$EE $m CON #d/100 CENTAVOS")</f>
        <v>#VALUE!</v>
      </c>
      <c r="BO83" s="37">
        <v>31</v>
      </c>
      <c r="BP83" s="37">
        <f t="shared" si="52"/>
        <v>620</v>
      </c>
      <c r="BQ83" s="189">
        <v>65</v>
      </c>
      <c r="BR83" s="80">
        <f>+BO83*'PRECIOS SEGUN ADJ. (FRONTERIZO)'!$B$12*'PRECIOS SEGUN ADJ. (FRONTERIZO)'!$C$12</f>
        <v>40300</v>
      </c>
      <c r="BS83" s="80" t="e" vm="1">
        <f>+[4]!NumLetras(BR83,"PESO","PESOS DOMINICANOS","$EE $m CON #d/100 CENTAVOS")</f>
        <v>#VALUE!</v>
      </c>
      <c r="BT83" s="37">
        <v>0</v>
      </c>
      <c r="BU83" s="37">
        <f t="shared" si="53"/>
        <v>0</v>
      </c>
      <c r="BV83" s="189">
        <v>5.5</v>
      </c>
      <c r="BW83" s="80">
        <f>+BT83*'PRECIOS SEGUN ADJ. (FRONTERIZO)'!$B$13*'PRECIOS SEGUN ADJ. (FRONTERIZO)'!$C$13</f>
        <v>0</v>
      </c>
      <c r="BX83" s="80" t="e" vm="1">
        <f>+[4]!NumLetras(BW83,"PESO","PESOS DOMINICANOS","$EE $m CON #d/100 CENTAVOS")</f>
        <v>#VALUE!</v>
      </c>
      <c r="BY83" s="37">
        <v>702</v>
      </c>
      <c r="BZ83" s="37">
        <f t="shared" si="54"/>
        <v>14040</v>
      </c>
      <c r="CA83" s="189">
        <v>7.15</v>
      </c>
      <c r="CB83" s="80">
        <f>+BY83*'PRECIOS SEGUN ADJ. (FRONTERIZO)'!$B$14*'PRECIOS SEGUN ADJ. (FRONTERIZO)'!$C$14</f>
        <v>100386</v>
      </c>
      <c r="CC83" s="80" t="e" vm="1">
        <f>+[4]!NumLetras(CB83,"PESO","PESOS DOMINICANOS","$EE $m CON #d/100 CENTAVOS")</f>
        <v>#VALUE!</v>
      </c>
      <c r="CD83" s="37">
        <v>1404</v>
      </c>
      <c r="CE83" s="37">
        <f t="shared" si="55"/>
        <v>28080</v>
      </c>
      <c r="CF83" s="189">
        <v>6.8400000000000007</v>
      </c>
      <c r="CG83" s="80">
        <f>+CD83*'PRECIOS SEGUN ADJ. (FRONTERIZO)'!$B$15*'PRECIOS SEGUN ADJ. (FRONTERIZO)'!$C$15</f>
        <v>192067.20000000001</v>
      </c>
      <c r="CH83" s="80" t="e" vm="1">
        <f>+[4]!NumLetras(CG83,"PESO","PESOS DOMINICANOS","$EE $m CON #d/100 CENTAVOS")</f>
        <v>#VALUE!</v>
      </c>
      <c r="CI83" s="37">
        <v>0</v>
      </c>
      <c r="CJ83" s="37">
        <f t="shared" si="56"/>
        <v>0</v>
      </c>
      <c r="CK83" s="189">
        <v>60</v>
      </c>
      <c r="CL83" s="80">
        <f>+CI83*'PRECIOS SEGUN ADJ. (FRONTERIZO)'!$B$16*'PRECIOS SEGUN ADJ. (FRONTERIZO)'!$C$16</f>
        <v>0</v>
      </c>
      <c r="CM83" s="80" t="e" vm="1">
        <f>+[4]!NumLetras(CL83,"PESO","PESOS DOMINICANOS","$EE $m CON #d/100 CENTAVOS")</f>
        <v>#VALUE!</v>
      </c>
      <c r="CN83" s="80">
        <f t="shared" si="75"/>
        <v>0</v>
      </c>
      <c r="CO83" s="37">
        <v>0</v>
      </c>
      <c r="CP83" s="37">
        <f t="shared" si="57"/>
        <v>0</v>
      </c>
      <c r="CQ83" s="189">
        <v>55.649999999999991</v>
      </c>
      <c r="CR83" s="80">
        <f>+CO83*'PRECIOS SEGUN ADJ. (FRONTERIZO)'!$B$17*'PRECIOS SEGUN ADJ. (FRONTERIZO)'!$C$17</f>
        <v>0</v>
      </c>
      <c r="CS83" s="80" t="e" vm="1">
        <f>+[4]!NumLetras(CR83,"PESO","PESOS DOMINICANOS","$EE $m CON #d/100 CENTAVOS")</f>
        <v>#VALUE!</v>
      </c>
      <c r="CT83" s="80">
        <f t="shared" si="76"/>
        <v>0</v>
      </c>
      <c r="CU83" s="37">
        <v>702</v>
      </c>
      <c r="CV83" s="37">
        <f t="shared" si="58"/>
        <v>14040</v>
      </c>
      <c r="CW83" s="189">
        <v>6.6</v>
      </c>
      <c r="CX83" s="80">
        <f>+CU83*'PRECIOS SEGUN ADJ. (FRONTERIZO)'!$B$18*'PRECIOS SEGUN ADJ. (FRONTERIZO)'!$C$18</f>
        <v>92664</v>
      </c>
      <c r="CY83" s="80" t="e" vm="1">
        <f>+[4]!NumLetras(CX83,"PESO","PESOS DOMINICANOS","$EE $m CON #d/100 CENTAVOS")</f>
        <v>#VALUE!</v>
      </c>
      <c r="CZ83" s="37">
        <v>0</v>
      </c>
      <c r="DA83" s="37">
        <f t="shared" si="59"/>
        <v>0</v>
      </c>
      <c r="DB83" s="189">
        <v>65.75</v>
      </c>
      <c r="DC83" s="80">
        <f>+CZ83*'PRECIOS SEGUN ADJ. (FRONTERIZO)'!$B$19*'PRECIOS SEGUN ADJ. (FRONTERIZO)'!$C$19</f>
        <v>0</v>
      </c>
      <c r="DD83" s="80" t="e" vm="1">
        <f>+[4]!NumLetras(DC83,"PESO","PESOS DOMINICANOS","$EE $m CON #d/100 CENTAVOS")</f>
        <v>#VALUE!</v>
      </c>
      <c r="DE83" s="80">
        <f t="shared" si="77"/>
        <v>0</v>
      </c>
      <c r="DF83" s="37">
        <v>16</v>
      </c>
      <c r="DG83" s="37">
        <f t="shared" si="60"/>
        <v>320</v>
      </c>
      <c r="DH83" s="189">
        <v>82.59999999999998</v>
      </c>
      <c r="DI83" s="80">
        <f>+DF83*'PRECIOS SEGUN ADJ. (FRONTERIZO)'!$B$20*'PRECIOS SEGUN ADJ. (FRONTERIZO)'!$C$20</f>
        <v>26432</v>
      </c>
      <c r="DJ83" s="80" t="e" vm="1">
        <f>+[4]!NumLetras(DI83,"PESO","PESOS DOMINICANOS","$EE $m CON #d/100 CENTAVOS")</f>
        <v>#VALUE!</v>
      </c>
      <c r="DK83" s="80">
        <f t="shared" si="78"/>
        <v>4757.76</v>
      </c>
      <c r="DL83" s="37">
        <v>1404</v>
      </c>
      <c r="DM83" s="37">
        <f t="shared" si="61"/>
        <v>28080</v>
      </c>
      <c r="DN83" s="189">
        <v>22</v>
      </c>
      <c r="DO83" s="80">
        <f>+DL83*'PRECIOS SEGUN ADJ. (FRONTERIZO)'!$B$21*'PRECIOS SEGUN ADJ. (FRONTERIZO)'!$C$21</f>
        <v>617760</v>
      </c>
      <c r="DP83" s="80" t="e" vm="1">
        <f>+[4]!NumLetras(DO83,"PESO","PESOS DOMINICANOS","$EE $m CON #d/100 CENTAVOS")</f>
        <v>#VALUE!</v>
      </c>
      <c r="DQ83" s="37">
        <v>78</v>
      </c>
      <c r="DR83" s="37">
        <f t="shared" si="62"/>
        <v>1560</v>
      </c>
      <c r="DS83" s="189">
        <v>80.849999999999994</v>
      </c>
      <c r="DT83" s="80">
        <f>+DQ83*'PRECIOS SEGUN ADJ. (FRONTERIZO)'!$B$22*'PRECIOS SEGUN ADJ. (FRONTERIZO)'!$C$22</f>
        <v>126125.99999999999</v>
      </c>
      <c r="DU83" s="80" t="e" vm="1">
        <f>+[4]!NumLetras(DT83,"PESO","PESOS DOMINICANOS","$EE $m CON #d/100 CENTAVOS")</f>
        <v>#VALUE!</v>
      </c>
      <c r="DV83" s="37">
        <v>35</v>
      </c>
      <c r="DW83" s="37">
        <f t="shared" si="63"/>
        <v>700</v>
      </c>
      <c r="DX83" s="189">
        <v>21.83</v>
      </c>
      <c r="DY83" s="80">
        <f>+DV83*'PRECIOS SEGUN ADJ. (FRONTERIZO)'!$B$23*'PRECIOS SEGUN ADJ. (FRONTERIZO)'!$C$23</f>
        <v>15281</v>
      </c>
      <c r="DZ83" s="80" t="e" vm="1">
        <f>+[4]!NumLetras(DY83,"PESO","PESOS DOMINICANOS","$EE $m CON #d/100 CENTAVOS")</f>
        <v>#VALUE!</v>
      </c>
      <c r="EA83" s="80">
        <f t="shared" si="79"/>
        <v>2750.58</v>
      </c>
      <c r="EB83" s="37">
        <v>109</v>
      </c>
      <c r="EC83" s="37">
        <f t="shared" si="64"/>
        <v>2180</v>
      </c>
      <c r="ED83" s="189">
        <v>33</v>
      </c>
      <c r="EE83" s="80">
        <f>+EB83*'PRECIOS SEGUN ADJ. (FRONTERIZO)'!$B$24*'PRECIOS SEGUN ADJ. (FRONTERIZO)'!$C$24</f>
        <v>71940</v>
      </c>
      <c r="EF83" s="80" t="e" vm="1">
        <f>+[4]!NumLetras(EE83,"PESO","PESOS DOMINICANOS","$EE $m CON #d/100 CENTAVOS")</f>
        <v>#VALUE!</v>
      </c>
      <c r="EG83" s="37">
        <v>0</v>
      </c>
      <c r="EH83" s="37">
        <f t="shared" si="65"/>
        <v>0</v>
      </c>
      <c r="EI83" s="189">
        <v>15.789999999999997</v>
      </c>
      <c r="EJ83" s="80">
        <f>+EG83*'PRECIOS SEGUN ADJ. (FRONTERIZO)'!$B$25*'PRECIOS SEGUN ADJ. (FRONTERIZO)'!$C$25</f>
        <v>0</v>
      </c>
      <c r="EK83" s="80" t="e" vm="1">
        <f>+[4]!NumLetras(EJ83,"PESO","PESOS DOMINICANOS","$EE $m CON #d/100 CENTAVOS")</f>
        <v>#VALUE!</v>
      </c>
      <c r="EL83" s="37">
        <v>0</v>
      </c>
      <c r="EM83" s="37">
        <f t="shared" si="66"/>
        <v>0</v>
      </c>
      <c r="EN83" s="189">
        <v>31.5</v>
      </c>
      <c r="EO83" s="80">
        <f>+EL83*'PRECIOS SEGUN ADJ. (FRONTERIZO)'!$B$26*'PRECIOS SEGUN ADJ. (FRONTERIZO)'!$C$26</f>
        <v>0</v>
      </c>
      <c r="EP83" s="80" t="e" vm="1">
        <f>+[4]!NumLetras(EO83,"PESO","PESOS DOMINICANOS","$EE $m CON #d/100 CENTAVOS")</f>
        <v>#VALUE!</v>
      </c>
      <c r="EQ83" s="80">
        <f t="shared" si="67"/>
        <v>1964255.6</v>
      </c>
      <c r="ER83" s="80" t="e" vm="1">
        <f>+[4]!NumLetras(EQ83,"PESO","PESOS DOMINICANOS","$EE $m CON #d/100 CENTAVOS")</f>
        <v>#VALUE!</v>
      </c>
      <c r="ES83" s="80">
        <f t="shared" si="68"/>
        <v>101381.9</v>
      </c>
      <c r="ET83" s="80" t="e" vm="1">
        <f>+[4]!NumLetras(ES83,"PESO","PESOS DOMINICANOS","$EE $m CON #d/100 CENTAVOS")</f>
        <v>#VALUE!</v>
      </c>
      <c r="EU83" s="80">
        <f t="shared" si="80"/>
        <v>1862873.7000000002</v>
      </c>
      <c r="EV83" s="80" t="e" vm="1">
        <f>+[4]!NumLetras(EU83,"PESO","PESOS DOMINICANOS","$EE $m CON #d/100 CENTAVOS")</f>
        <v>#VALUE!</v>
      </c>
      <c r="EW83" s="80">
        <f t="shared" si="81"/>
        <v>392851.12</v>
      </c>
      <c r="EX83" s="80" t="e" vm="1">
        <f>+[4]!NumLetras(EW83,"PESO","PESOS DOMINICANOS","$EE $m CON #d/100 CENTAVOS")</f>
        <v>#VALUE!</v>
      </c>
      <c r="EY83" s="80">
        <f t="shared" si="82"/>
        <v>19642.560000000001</v>
      </c>
      <c r="EZ83" s="80" t="e" vm="1">
        <f>+[4]!NumLetras(EY83,"PESO","PESOS DOMINICANOS","$EE $m CON #d/100 CENTAVOS")</f>
        <v>#VALUE!</v>
      </c>
      <c r="FA83" s="80"/>
      <c r="FB83" s="80">
        <f t="shared" si="83"/>
        <v>1571404.48</v>
      </c>
      <c r="FC83" s="80" t="e" vm="1">
        <f>+[4]!NumLetras(FB83,"PESO","PESOS DOMINICANOS","$EE $m CON #d/100 CENTAVOS")</f>
        <v>#VALUE!</v>
      </c>
      <c r="FD83" s="37" t="str">
        <f>+VLOOKUP(D83,'FRONTERIZO XENIA'!F:G,2,0)</f>
        <v>F-35</v>
      </c>
    </row>
    <row r="84" spans="1:160">
      <c r="A84" s="37">
        <v>83</v>
      </c>
      <c r="B84" s="37">
        <v>83</v>
      </c>
      <c r="C84" s="26" t="s">
        <v>2561</v>
      </c>
      <c r="D84" s="37">
        <v>132280547</v>
      </c>
      <c r="E84" s="37">
        <f>+VLOOKUP(D84,'INFORMACION DE PROVEEDORES'!C:I,2,0)</f>
        <v>132280547</v>
      </c>
      <c r="F84" s="26" t="str">
        <f>+VLOOKUP(D84,'INFORMACION DE PROVEEDORES'!C:J,4,0)</f>
        <v>JUAN JOSE ROSARIO CONTRERAS</v>
      </c>
      <c r="G84" s="37" t="str">
        <f>+VLOOKUP(D84,'INFORMACION DE PROVEEDORES'!C:K,5,0)</f>
        <v>048-0101926-8</v>
      </c>
      <c r="H84" s="26" t="str">
        <f>+VLOOKUP(D84,'INFORMACION DE PROVEEDORES'!C:L,7,0)</f>
        <v>CALLE PRINCIPAL NO.5 BARRIO PALMARITO, LA VEGA</v>
      </c>
      <c r="I84" s="37" t="str">
        <f>+VLOOKUP(D84,'INFORMACION DE PROVEEDORES'!C:M,3,0)</f>
        <v xml:space="preserve"> JURÍDICA</v>
      </c>
      <c r="J84" s="37">
        <v>8</v>
      </c>
      <c r="K84" s="37">
        <v>433</v>
      </c>
      <c r="L84" s="37">
        <v>130</v>
      </c>
      <c r="M84" s="37">
        <f t="shared" si="69"/>
        <v>2600</v>
      </c>
      <c r="N84" s="189">
        <v>69.81</v>
      </c>
      <c r="O84" s="80">
        <f>+L84*'PRECIOS SEGUN ADJ. (FRONTERIZO)'!$B$2*'PRECIOS SEGUN ADJ. (FRONTERIZO)'!$C$2</f>
        <v>181506.00000000003</v>
      </c>
      <c r="P84" s="80" t="e" vm="1">
        <f>+[4]!NumLetras(O84,"PESO","PESOS DOMINICANOS","$EE $m CON #d/100 CENTAVOS")</f>
        <v>#VALUE!</v>
      </c>
      <c r="Q84" s="80">
        <f t="shared" si="70"/>
        <v>29040.959999999999</v>
      </c>
      <c r="R84" s="37">
        <v>38</v>
      </c>
      <c r="S84" s="37">
        <f t="shared" si="43"/>
        <v>760</v>
      </c>
      <c r="T84" s="189">
        <v>31.5</v>
      </c>
      <c r="U84" s="80">
        <f>+R84*'PRECIOS SEGUN ADJ. (FRONTERIZO)'!$B$3*'PRECIOS SEGUN ADJ. (FRONTERIZO)'!$C$3</f>
        <v>23940</v>
      </c>
      <c r="V84" s="80" t="e" vm="1">
        <f>+[4]!NumLetras(U84,"PESO","PESOS DOMINICANOS","$EE $m CON #d/100 CENTAVOS")</f>
        <v>#VALUE!</v>
      </c>
      <c r="W84" s="37">
        <v>243</v>
      </c>
      <c r="X84" s="37">
        <f t="shared" si="44"/>
        <v>4860</v>
      </c>
      <c r="Y84" s="189">
        <v>25.2</v>
      </c>
      <c r="Z84" s="80">
        <f>+W84*'PRECIOS SEGUN ADJ. (FRONTERIZO)'!$B$4*'PRECIOS SEGUN ADJ. (FRONTERIZO)'!$C$4</f>
        <v>122471.99999999999</v>
      </c>
      <c r="AA84" s="80" t="e" vm="1">
        <f>+[4]!NumLetras(Z84,"PESO","PESOS DOMINICANOS","$EE $m CON #d/100 CENTAVOS")</f>
        <v>#VALUE!</v>
      </c>
      <c r="AB84" s="37">
        <v>182</v>
      </c>
      <c r="AC84" s="37">
        <f t="shared" si="45"/>
        <v>3640</v>
      </c>
      <c r="AD84" s="189">
        <v>87.91</v>
      </c>
      <c r="AE84" s="80">
        <f>+AB84*'PRECIOS SEGUN ADJ. (FRONTERIZO)'!$B$5*'PRECIOS SEGUN ADJ. (FRONTERIZO)'!$C$5</f>
        <v>319992.39999999997</v>
      </c>
      <c r="AF84" s="80" t="e" vm="1">
        <f>+[4]!NumLetras(AE84,"PESO","PESOS DOMINICANOS","$EE $m CON #d/100 CENTAVOS")</f>
        <v>#VALUE!</v>
      </c>
      <c r="AG84" s="80">
        <f t="shared" si="71"/>
        <v>57598.63</v>
      </c>
      <c r="AH84" s="37">
        <v>77</v>
      </c>
      <c r="AI84" s="37">
        <f t="shared" si="46"/>
        <v>1540</v>
      </c>
      <c r="AJ84" s="189">
        <v>53.95000000000001</v>
      </c>
      <c r="AK84" s="80">
        <f>+AH84*'PRECIOS SEGUN ADJ. (FRONTERIZO)'!$B$6*'PRECIOS SEGUN ADJ. (FRONTERIZO)'!$C$6</f>
        <v>83083.000000000015</v>
      </c>
      <c r="AL84" s="80" t="e" vm="1">
        <f>+[4]!NumLetras(AK84,"PESO","PESOS DOMINICANOS","$EE $m CON #d/100 CENTAVOS")</f>
        <v>#VALUE!</v>
      </c>
      <c r="AM84" s="37">
        <v>10</v>
      </c>
      <c r="AN84" s="37">
        <f t="shared" si="47"/>
        <v>200</v>
      </c>
      <c r="AO84" s="189">
        <v>25.04</v>
      </c>
      <c r="AP84" s="80">
        <f>+AM84*'PRECIOS SEGUN ADJ. (FRONTERIZO)'!$B$7*'PRECIOS SEGUN ADJ. (FRONTERIZO)'!$C$7</f>
        <v>5008</v>
      </c>
      <c r="AQ84" s="80" t="e" vm="1">
        <f>+[4]!NumLetras(AP84,"PESO","PESOS DOMINICANOS","$EE $m CON #d/100 CENTAVOS")</f>
        <v>#VALUE!</v>
      </c>
      <c r="AR84" s="80">
        <f t="shared" si="72"/>
        <v>801.28</v>
      </c>
      <c r="AS84" s="37">
        <v>55</v>
      </c>
      <c r="AT84" s="37">
        <f t="shared" si="48"/>
        <v>1100</v>
      </c>
      <c r="AU84" s="189">
        <v>290.85000000000002</v>
      </c>
      <c r="AV84" s="80">
        <f>+AS84*'PRECIOS SEGUN ADJ. (FRONTERIZO)'!$B$8*'PRECIOS SEGUN ADJ. (FRONTERIZO)'!$C$8</f>
        <v>319935.00000000006</v>
      </c>
      <c r="AW84" s="80" t="e" vm="1">
        <f>+[4]!NumLetras(AV84,"PESO","PESOS DOMINICANOS","$EE $m CON #d/100 CENTAVOS")</f>
        <v>#VALUE!</v>
      </c>
      <c r="AX84" s="80">
        <f t="shared" si="73"/>
        <v>57588.3</v>
      </c>
      <c r="AY84" s="37">
        <v>16</v>
      </c>
      <c r="AZ84" s="37">
        <f t="shared" si="49"/>
        <v>320</v>
      </c>
      <c r="BA84" s="189">
        <v>18.899999999999999</v>
      </c>
      <c r="BB84" s="80">
        <f>+AY84*'PRECIOS SEGUN ADJ. (FRONTERIZO)'!$B$9*'PRECIOS SEGUN ADJ. (FRONTERIZO)'!$C$9</f>
        <v>6048</v>
      </c>
      <c r="BC84" s="80" t="e" vm="1">
        <f>+[4]!NumLetras(BB84,"PESO","PESOS DOMINICANOS","$EE $m CON #d/100 CENTAVOS")</f>
        <v>#VALUE!</v>
      </c>
      <c r="BD84" s="37">
        <v>5</v>
      </c>
      <c r="BE84" s="37">
        <f t="shared" si="50"/>
        <v>100</v>
      </c>
      <c r="BF84" s="189">
        <v>140.38</v>
      </c>
      <c r="BG84" s="80">
        <f>+BD84*'PRECIOS SEGUN ADJ. (FRONTERIZO)'!$B$10*'PRECIOS SEGUN ADJ. (FRONTERIZO)'!$C$10</f>
        <v>14038</v>
      </c>
      <c r="BH84" s="80" t="e" vm="1">
        <f>+[4]!NumLetras(BG84,"PESO","PESOS DOMINICANOS","$EE $m CON #d/100 CENTAVOS")</f>
        <v>#VALUE!</v>
      </c>
      <c r="BI84" s="80">
        <f t="shared" si="74"/>
        <v>2526.84</v>
      </c>
      <c r="BJ84" s="37">
        <v>84</v>
      </c>
      <c r="BK84" s="37">
        <f t="shared" si="51"/>
        <v>1680</v>
      </c>
      <c r="BL84" s="189">
        <v>31.459999999999997</v>
      </c>
      <c r="BM84" s="80">
        <f>+BJ84*'PRECIOS SEGUN ADJ. (FRONTERIZO)'!$B$11*'PRECIOS SEGUN ADJ. (FRONTERIZO)'!$C$11</f>
        <v>52852.799999999996</v>
      </c>
      <c r="BN84" s="80" t="e" vm="1">
        <f>+[4]!NumLetras(BM84,"PESO","PESOS DOMINICANOS","$EE $m CON #d/100 CENTAVOS")</f>
        <v>#VALUE!</v>
      </c>
      <c r="BO84" s="37">
        <v>47</v>
      </c>
      <c r="BP84" s="37">
        <f t="shared" si="52"/>
        <v>940</v>
      </c>
      <c r="BQ84" s="189">
        <v>65</v>
      </c>
      <c r="BR84" s="80">
        <f>+BO84*'PRECIOS SEGUN ADJ. (FRONTERIZO)'!$B$12*'PRECIOS SEGUN ADJ. (FRONTERIZO)'!$C$12</f>
        <v>61100</v>
      </c>
      <c r="BS84" s="80" t="e" vm="1">
        <f>+[4]!NumLetras(BR84,"PESO","PESOS DOMINICANOS","$EE $m CON #d/100 CENTAVOS")</f>
        <v>#VALUE!</v>
      </c>
      <c r="BT84" s="37">
        <v>2270</v>
      </c>
      <c r="BU84" s="37">
        <f t="shared" si="53"/>
        <v>45400</v>
      </c>
      <c r="BV84" s="189">
        <v>5.5</v>
      </c>
      <c r="BW84" s="80">
        <f>+BT84*'PRECIOS SEGUN ADJ. (FRONTERIZO)'!$B$13*'PRECIOS SEGUN ADJ. (FRONTERIZO)'!$C$13</f>
        <v>249700</v>
      </c>
      <c r="BX84" s="80" t="e" vm="1">
        <f>+[4]!NumLetras(BW84,"PESO","PESOS DOMINICANOS","$EE $m CON #d/100 CENTAVOS")</f>
        <v>#VALUE!</v>
      </c>
      <c r="BY84" s="37">
        <v>412</v>
      </c>
      <c r="BZ84" s="37">
        <f t="shared" si="54"/>
        <v>8240</v>
      </c>
      <c r="CA84" s="189">
        <v>7.15</v>
      </c>
      <c r="CB84" s="80">
        <f>+BY84*'PRECIOS SEGUN ADJ. (FRONTERIZO)'!$B$14*'PRECIOS SEGUN ADJ. (FRONTERIZO)'!$C$14</f>
        <v>58916</v>
      </c>
      <c r="CC84" s="80" t="e" vm="1">
        <f>+[4]!NumLetras(CB84,"PESO","PESOS DOMINICANOS","$EE $m CON #d/100 CENTAVOS")</f>
        <v>#VALUE!</v>
      </c>
      <c r="CD84" s="37">
        <v>824</v>
      </c>
      <c r="CE84" s="37">
        <f t="shared" si="55"/>
        <v>16480</v>
      </c>
      <c r="CF84" s="189">
        <v>6.8400000000000007</v>
      </c>
      <c r="CG84" s="80">
        <f>+CD84*'PRECIOS SEGUN ADJ. (FRONTERIZO)'!$B$15*'PRECIOS SEGUN ADJ. (FRONTERIZO)'!$C$15</f>
        <v>112723.2</v>
      </c>
      <c r="CH84" s="80" t="e" vm="1">
        <f>+[4]!NumLetras(CG84,"PESO","PESOS DOMINICANOS","$EE $m CON #d/100 CENTAVOS")</f>
        <v>#VALUE!</v>
      </c>
      <c r="CI84" s="37">
        <v>103</v>
      </c>
      <c r="CJ84" s="37">
        <f t="shared" si="56"/>
        <v>2060</v>
      </c>
      <c r="CK84" s="189">
        <v>60</v>
      </c>
      <c r="CL84" s="80">
        <f>+CI84*'PRECIOS SEGUN ADJ. (FRONTERIZO)'!$B$16*'PRECIOS SEGUN ADJ. (FRONTERIZO)'!$C$16</f>
        <v>123600</v>
      </c>
      <c r="CM84" s="80" t="e" vm="1">
        <f>+[4]!NumLetras(CL84,"PESO","PESOS DOMINICANOS","$EE $m CON #d/100 CENTAVOS")</f>
        <v>#VALUE!</v>
      </c>
      <c r="CN84" s="80">
        <f t="shared" si="75"/>
        <v>22248</v>
      </c>
      <c r="CO84" s="37">
        <v>47</v>
      </c>
      <c r="CP84" s="37">
        <f t="shared" si="57"/>
        <v>940</v>
      </c>
      <c r="CQ84" s="189">
        <v>55.649999999999991</v>
      </c>
      <c r="CR84" s="80">
        <f>+CO84*'PRECIOS SEGUN ADJ. (FRONTERIZO)'!$B$17*'PRECIOS SEGUN ADJ. (FRONTERIZO)'!$C$17</f>
        <v>52310.999999999993</v>
      </c>
      <c r="CS84" s="80" t="e" vm="1">
        <f>+[4]!NumLetras(CR84,"PESO","PESOS DOMINICANOS","$EE $m CON #d/100 CENTAVOS")</f>
        <v>#VALUE!</v>
      </c>
      <c r="CT84" s="80">
        <f t="shared" si="76"/>
        <v>9415.98</v>
      </c>
      <c r="CU84" s="37">
        <v>1320</v>
      </c>
      <c r="CV84" s="37">
        <f t="shared" si="58"/>
        <v>26400</v>
      </c>
      <c r="CW84" s="189">
        <v>6.6</v>
      </c>
      <c r="CX84" s="80">
        <f>+CU84*'PRECIOS SEGUN ADJ. (FRONTERIZO)'!$B$18*'PRECIOS SEGUN ADJ. (FRONTERIZO)'!$C$18</f>
        <v>174240</v>
      </c>
      <c r="CY84" s="80" t="e" vm="1">
        <f>+[4]!NumLetras(CX84,"PESO","PESOS DOMINICANOS","$EE $m CON #d/100 CENTAVOS")</f>
        <v>#VALUE!</v>
      </c>
      <c r="CZ84" s="37">
        <v>54</v>
      </c>
      <c r="DA84" s="37">
        <f t="shared" si="59"/>
        <v>1080</v>
      </c>
      <c r="DB84" s="189">
        <v>65.75</v>
      </c>
      <c r="DC84" s="80">
        <f>+CZ84*'PRECIOS SEGUN ADJ. (FRONTERIZO)'!$B$19*'PRECIOS SEGUN ADJ. (FRONTERIZO)'!$C$19</f>
        <v>71010</v>
      </c>
      <c r="DD84" s="80" t="e" vm="1">
        <f>+[4]!NumLetras(DC84,"PESO","PESOS DOMINICANOS","$EE $m CON #d/100 CENTAVOS")</f>
        <v>#VALUE!</v>
      </c>
      <c r="DE84" s="80">
        <f t="shared" si="77"/>
        <v>12781.8</v>
      </c>
      <c r="DF84" s="37">
        <v>10</v>
      </c>
      <c r="DG84" s="37">
        <f t="shared" si="60"/>
        <v>200</v>
      </c>
      <c r="DH84" s="189">
        <v>82.59999999999998</v>
      </c>
      <c r="DI84" s="80">
        <f>+DF84*'PRECIOS SEGUN ADJ. (FRONTERIZO)'!$B$20*'PRECIOS SEGUN ADJ. (FRONTERIZO)'!$C$20</f>
        <v>16520</v>
      </c>
      <c r="DJ84" s="80" t="e" vm="1">
        <f>+[4]!NumLetras(DI84,"PESO","PESOS DOMINICANOS","$EE $m CON #d/100 CENTAVOS")</f>
        <v>#VALUE!</v>
      </c>
      <c r="DK84" s="80">
        <f t="shared" si="78"/>
        <v>2973.6</v>
      </c>
      <c r="DL84" s="37">
        <v>824</v>
      </c>
      <c r="DM84" s="37">
        <f t="shared" si="61"/>
        <v>16480</v>
      </c>
      <c r="DN84" s="189">
        <v>22</v>
      </c>
      <c r="DO84" s="80">
        <f>+DL84*'PRECIOS SEGUN ADJ. (FRONTERIZO)'!$B$21*'PRECIOS SEGUN ADJ. (FRONTERIZO)'!$C$21</f>
        <v>362560</v>
      </c>
      <c r="DP84" s="80" t="e" vm="1">
        <f>+[4]!NumLetras(DO84,"PESO","PESOS DOMINICANOS","$EE $m CON #d/100 CENTAVOS")</f>
        <v>#VALUE!</v>
      </c>
      <c r="DQ84" s="37">
        <v>100</v>
      </c>
      <c r="DR84" s="37">
        <f t="shared" si="62"/>
        <v>2000</v>
      </c>
      <c r="DS84" s="189">
        <v>80.849999999999994</v>
      </c>
      <c r="DT84" s="80">
        <f>+DQ84*'PRECIOS SEGUN ADJ. (FRONTERIZO)'!$B$22*'PRECIOS SEGUN ADJ. (FRONTERIZO)'!$C$22</f>
        <v>161699.99999999997</v>
      </c>
      <c r="DU84" s="80" t="e" vm="1">
        <f>+[4]!NumLetras(DT84,"PESO","PESOS DOMINICANOS","$EE $m CON #d/100 CENTAVOS")</f>
        <v>#VALUE!</v>
      </c>
      <c r="DV84" s="37">
        <v>45</v>
      </c>
      <c r="DW84" s="37">
        <f t="shared" si="63"/>
        <v>900</v>
      </c>
      <c r="DX84" s="189">
        <v>21.83</v>
      </c>
      <c r="DY84" s="80">
        <f>+DV84*'PRECIOS SEGUN ADJ. (FRONTERIZO)'!$B$23*'PRECIOS SEGUN ADJ. (FRONTERIZO)'!$C$23</f>
        <v>19647</v>
      </c>
      <c r="DZ84" s="80" t="e" vm="1">
        <f>+[4]!NumLetras(DY84,"PESO","PESOS DOMINICANOS","$EE $m CON #d/100 CENTAVOS")</f>
        <v>#VALUE!</v>
      </c>
      <c r="EA84" s="80">
        <f t="shared" si="79"/>
        <v>3536.46</v>
      </c>
      <c r="EB84" s="37">
        <v>92</v>
      </c>
      <c r="EC84" s="37">
        <f t="shared" si="64"/>
        <v>1840</v>
      </c>
      <c r="ED84" s="189">
        <v>33</v>
      </c>
      <c r="EE84" s="80">
        <f>+EB84*'PRECIOS SEGUN ADJ. (FRONTERIZO)'!$B$24*'PRECIOS SEGUN ADJ. (FRONTERIZO)'!$C$24</f>
        <v>60720</v>
      </c>
      <c r="EF84" s="80" t="e" vm="1">
        <f>+[4]!NumLetras(EE84,"PESO","PESOS DOMINICANOS","$EE $m CON #d/100 CENTAVOS")</f>
        <v>#VALUE!</v>
      </c>
      <c r="EG84" s="37">
        <v>18</v>
      </c>
      <c r="EH84" s="37">
        <f t="shared" si="65"/>
        <v>360</v>
      </c>
      <c r="EI84" s="189">
        <v>15.789999999999997</v>
      </c>
      <c r="EJ84" s="80">
        <f>+EG84*'PRECIOS SEGUN ADJ. (FRONTERIZO)'!$B$25*'PRECIOS SEGUN ADJ. (FRONTERIZO)'!$C$25</f>
        <v>5684.4</v>
      </c>
      <c r="EK84" s="80" t="e" vm="1">
        <f>+[4]!NumLetras(EJ84,"PESO","PESOS DOMINICANOS","$EE $m CON #d/100 CENTAVOS")</f>
        <v>#VALUE!</v>
      </c>
      <c r="EL84" s="37">
        <v>18</v>
      </c>
      <c r="EM84" s="37">
        <f t="shared" si="66"/>
        <v>360</v>
      </c>
      <c r="EN84" s="189">
        <v>31.5</v>
      </c>
      <c r="EO84" s="80">
        <f>+EL84*'PRECIOS SEGUN ADJ. (FRONTERIZO)'!$B$26*'PRECIOS SEGUN ADJ. (FRONTERIZO)'!$C$26</f>
        <v>11340</v>
      </c>
      <c r="EP84" s="80" t="e" vm="1">
        <f>+[4]!NumLetras(EO84,"PESO","PESOS DOMINICANOS","$EE $m CON #d/100 CENTAVOS")</f>
        <v>#VALUE!</v>
      </c>
      <c r="EQ84" s="80">
        <f t="shared" si="67"/>
        <v>2670646.7999999998</v>
      </c>
      <c r="ER84" s="80" t="e" vm="1">
        <f>+[4]!NumLetras(EQ84,"PESO","PESOS DOMINICANOS","$EE $m CON #d/100 CENTAVOS")</f>
        <v>#VALUE!</v>
      </c>
      <c r="ES84" s="80">
        <f t="shared" si="68"/>
        <v>198511.84999999998</v>
      </c>
      <c r="ET84" s="80" t="e" vm="1">
        <f>+[4]!NumLetras(ES84,"PESO","PESOS DOMINICANOS","$EE $m CON #d/100 CENTAVOS")</f>
        <v>#VALUE!</v>
      </c>
      <c r="EU84" s="80">
        <f t="shared" si="80"/>
        <v>2472134.9499999997</v>
      </c>
      <c r="EV84" s="80" t="e" vm="1">
        <f>+[4]!NumLetras(EU84,"PESO","PESOS DOMINICANOS","$EE $m CON #d/100 CENTAVOS")</f>
        <v>#VALUE!</v>
      </c>
      <c r="EW84" s="80">
        <f t="shared" si="81"/>
        <v>534129.36</v>
      </c>
      <c r="EX84" s="80" t="e" vm="1">
        <f>+[4]!NumLetras(EW84,"PESO","PESOS DOMINICANOS","$EE $m CON #d/100 CENTAVOS")</f>
        <v>#VALUE!</v>
      </c>
      <c r="EY84" s="80">
        <f t="shared" si="82"/>
        <v>26706.47</v>
      </c>
      <c r="EZ84" s="80" t="e" vm="1">
        <f>+[4]!NumLetras(EY84,"PESO","PESOS DOMINICANOS","$EE $m CON #d/100 CENTAVOS")</f>
        <v>#VALUE!</v>
      </c>
      <c r="FA84" s="80"/>
      <c r="FB84" s="80">
        <f t="shared" si="83"/>
        <v>2136517.44</v>
      </c>
      <c r="FC84" s="80" t="e" vm="1">
        <f>+[4]!NumLetras(FB84,"PESO","PESOS DOMINICANOS","$EE $m CON #d/100 CENTAVOS")</f>
        <v>#VALUE!</v>
      </c>
      <c r="FD84" s="37" t="str">
        <f>+VLOOKUP(D84,'FRONTERIZO XENIA'!F:G,2,0)</f>
        <v>F-21</v>
      </c>
    </row>
    <row r="85" spans="1:160">
      <c r="A85" s="37">
        <v>84</v>
      </c>
      <c r="B85" s="37">
        <v>84</v>
      </c>
      <c r="C85" s="26" t="s">
        <v>2576</v>
      </c>
      <c r="D85" s="37">
        <v>131135961</v>
      </c>
      <c r="E85" s="37">
        <f>+VLOOKUP(D85,'INFORMACION DE PROVEEDORES'!C:I,2,0)</f>
        <v>131135961</v>
      </c>
      <c r="F85" s="26" t="str">
        <f>+VLOOKUP(D85,'INFORMACION DE PROVEEDORES'!C:J,4,0)</f>
        <v>LISSETT ALBA CUEVAS</v>
      </c>
      <c r="G85" s="37" t="str">
        <f>+VLOOKUP(D85,'INFORMACION DE PROVEEDORES'!C:K,5,0)</f>
        <v>018-0062061-7</v>
      </c>
      <c r="H85" s="26" t="str">
        <f>+VLOOKUP(D85,'INFORMACION DE PROVEEDORES'!C:L,7,0)</f>
        <v xml:space="preserve">CALLE JOSE FRANCISCO PEÑA GOMEZ, NO. 33, BARAHONA </v>
      </c>
      <c r="I85" s="37" t="str">
        <f>+VLOOKUP(D85,'INFORMACION DE PROVEEDORES'!C:M,3,0)</f>
        <v xml:space="preserve"> JURÍDICA</v>
      </c>
      <c r="J85" s="37">
        <v>1</v>
      </c>
      <c r="K85" s="37">
        <v>236</v>
      </c>
      <c r="L85" s="37">
        <v>42</v>
      </c>
      <c r="M85" s="37">
        <f t="shared" si="69"/>
        <v>840</v>
      </c>
      <c r="N85" s="189">
        <v>69.81</v>
      </c>
      <c r="O85" s="80">
        <f>+L85*'PRECIOS SEGUN ADJ. (FRONTERIZO)'!$B$2*'PRECIOS SEGUN ADJ. (FRONTERIZO)'!$C$2</f>
        <v>58640.4</v>
      </c>
      <c r="P85" s="80" t="e" vm="1">
        <f>+[4]!NumLetras(O85,"PESO","PESOS DOMINICANOS","$EE $m CON #d/100 CENTAVOS")</f>
        <v>#VALUE!</v>
      </c>
      <c r="Q85" s="80">
        <f t="shared" si="70"/>
        <v>9382.4599999999991</v>
      </c>
      <c r="R85" s="37">
        <v>11</v>
      </c>
      <c r="S85" s="37">
        <f t="shared" si="43"/>
        <v>220</v>
      </c>
      <c r="T85" s="189">
        <v>31.5</v>
      </c>
      <c r="U85" s="80">
        <f>+R85*'PRECIOS SEGUN ADJ. (FRONTERIZO)'!$B$3*'PRECIOS SEGUN ADJ. (FRONTERIZO)'!$C$3</f>
        <v>6930</v>
      </c>
      <c r="V85" s="80" t="e" vm="1">
        <f>+[4]!NumLetras(U85,"PESO","PESOS DOMINICANOS","$EE $m CON #d/100 CENTAVOS")</f>
        <v>#VALUE!</v>
      </c>
      <c r="W85" s="37">
        <v>0</v>
      </c>
      <c r="X85" s="37">
        <f t="shared" si="44"/>
        <v>0</v>
      </c>
      <c r="Y85" s="189">
        <v>25.2</v>
      </c>
      <c r="Z85" s="80">
        <f>+W85*'PRECIOS SEGUN ADJ. (FRONTERIZO)'!$B$4*'PRECIOS SEGUN ADJ. (FRONTERIZO)'!$C$4</f>
        <v>0</v>
      </c>
      <c r="AA85" s="80" t="e" vm="1">
        <f>+[4]!NumLetras(Z85,"PESO","PESOS DOMINICANOS","$EE $m CON #d/100 CENTAVOS")</f>
        <v>#VALUE!</v>
      </c>
      <c r="AB85" s="37">
        <v>72</v>
      </c>
      <c r="AC85" s="37">
        <f t="shared" si="45"/>
        <v>1440</v>
      </c>
      <c r="AD85" s="189">
        <v>87.91</v>
      </c>
      <c r="AE85" s="80">
        <f>+AB85*'PRECIOS SEGUN ADJ. (FRONTERIZO)'!$B$5*'PRECIOS SEGUN ADJ. (FRONTERIZO)'!$C$5</f>
        <v>126590.39999999999</v>
      </c>
      <c r="AF85" s="80" t="e" vm="1">
        <f>+[4]!NumLetras(AE85,"PESO","PESOS DOMINICANOS","$EE $m CON #d/100 CENTAVOS")</f>
        <v>#VALUE!</v>
      </c>
      <c r="AG85" s="80">
        <f t="shared" si="71"/>
        <v>22786.27</v>
      </c>
      <c r="AH85" s="37">
        <v>87</v>
      </c>
      <c r="AI85" s="37">
        <f t="shared" si="46"/>
        <v>1740</v>
      </c>
      <c r="AJ85" s="189">
        <v>53.95000000000001</v>
      </c>
      <c r="AK85" s="80">
        <f>+AH85*'PRECIOS SEGUN ADJ. (FRONTERIZO)'!$B$6*'PRECIOS SEGUN ADJ. (FRONTERIZO)'!$C$6</f>
        <v>93873.000000000015</v>
      </c>
      <c r="AL85" s="80" t="e" vm="1">
        <f>+[4]!NumLetras(AK85,"PESO","PESOS DOMINICANOS","$EE $m CON #d/100 CENTAVOS")</f>
        <v>#VALUE!</v>
      </c>
      <c r="AM85" s="37">
        <v>11</v>
      </c>
      <c r="AN85" s="37">
        <f t="shared" si="47"/>
        <v>220</v>
      </c>
      <c r="AO85" s="189">
        <v>25.04</v>
      </c>
      <c r="AP85" s="80">
        <f>+AM85*'PRECIOS SEGUN ADJ. (FRONTERIZO)'!$B$7*'PRECIOS SEGUN ADJ. (FRONTERIZO)'!$C$7</f>
        <v>5508.8</v>
      </c>
      <c r="AQ85" s="80" t="e" vm="1">
        <f>+[4]!NumLetras(AP85,"PESO","PESOS DOMINICANOS","$EE $m CON #d/100 CENTAVOS")</f>
        <v>#VALUE!</v>
      </c>
      <c r="AR85" s="80">
        <f t="shared" si="72"/>
        <v>881.41</v>
      </c>
      <c r="AS85" s="37">
        <v>27</v>
      </c>
      <c r="AT85" s="37">
        <f t="shared" si="48"/>
        <v>540</v>
      </c>
      <c r="AU85" s="189">
        <v>290.85000000000002</v>
      </c>
      <c r="AV85" s="80">
        <f>+AS85*'PRECIOS SEGUN ADJ. (FRONTERIZO)'!$B$8*'PRECIOS SEGUN ADJ. (FRONTERIZO)'!$C$8</f>
        <v>157059</v>
      </c>
      <c r="AW85" s="80" t="e" vm="1">
        <f>+[4]!NumLetras(AV85,"PESO","PESOS DOMINICANOS","$EE $m CON #d/100 CENTAVOS")</f>
        <v>#VALUE!</v>
      </c>
      <c r="AX85" s="80">
        <f t="shared" si="73"/>
        <v>28270.62</v>
      </c>
      <c r="AY85" s="37">
        <v>0</v>
      </c>
      <c r="AZ85" s="37">
        <f t="shared" si="49"/>
        <v>0</v>
      </c>
      <c r="BA85" s="189">
        <v>18.899999999999999</v>
      </c>
      <c r="BB85" s="80">
        <f>+AY85*'PRECIOS SEGUN ADJ. (FRONTERIZO)'!$B$9*'PRECIOS SEGUN ADJ. (FRONTERIZO)'!$C$9</f>
        <v>0</v>
      </c>
      <c r="BC85" s="80" t="e" vm="1">
        <f>+[4]!NumLetras(BB85,"PESO","PESOS DOMINICANOS","$EE $m CON #d/100 CENTAVOS")</f>
        <v>#VALUE!</v>
      </c>
      <c r="BD85" s="37">
        <v>6</v>
      </c>
      <c r="BE85" s="37">
        <f t="shared" si="50"/>
        <v>120</v>
      </c>
      <c r="BF85" s="189">
        <v>140.38</v>
      </c>
      <c r="BG85" s="80">
        <f>+BD85*'PRECIOS SEGUN ADJ. (FRONTERIZO)'!$B$10*'PRECIOS SEGUN ADJ. (FRONTERIZO)'!$C$10</f>
        <v>16845.599999999999</v>
      </c>
      <c r="BH85" s="80" t="e" vm="1">
        <f>+[4]!NumLetras(BG85,"PESO","PESOS DOMINICANOS","$EE $m CON #d/100 CENTAVOS")</f>
        <v>#VALUE!</v>
      </c>
      <c r="BI85" s="80">
        <f t="shared" si="74"/>
        <v>3032.21</v>
      </c>
      <c r="BJ85" s="37">
        <v>0</v>
      </c>
      <c r="BK85" s="37">
        <f t="shared" si="51"/>
        <v>0</v>
      </c>
      <c r="BL85" s="189">
        <v>31.459999999999997</v>
      </c>
      <c r="BM85" s="80">
        <f>+BJ85*'PRECIOS SEGUN ADJ. (FRONTERIZO)'!$B$11*'PRECIOS SEGUN ADJ. (FRONTERIZO)'!$C$11</f>
        <v>0</v>
      </c>
      <c r="BN85" s="80" t="e" vm="1">
        <f>+[4]!NumLetras(BM85,"PESO","PESOS DOMINICANOS","$EE $m CON #d/100 CENTAVOS")</f>
        <v>#VALUE!</v>
      </c>
      <c r="BO85" s="37">
        <v>21</v>
      </c>
      <c r="BP85" s="37">
        <f t="shared" si="52"/>
        <v>420</v>
      </c>
      <c r="BQ85" s="189">
        <v>65</v>
      </c>
      <c r="BR85" s="80">
        <f>+BO85*'PRECIOS SEGUN ADJ. (FRONTERIZO)'!$B$12*'PRECIOS SEGUN ADJ. (FRONTERIZO)'!$C$12</f>
        <v>27300</v>
      </c>
      <c r="BS85" s="80" t="e" vm="1">
        <f>+[4]!NumLetras(BR85,"PESO","PESOS DOMINICANOS","$EE $m CON #d/100 CENTAVOS")</f>
        <v>#VALUE!</v>
      </c>
      <c r="BT85" s="37">
        <v>0</v>
      </c>
      <c r="BU85" s="37">
        <f t="shared" si="53"/>
        <v>0</v>
      </c>
      <c r="BV85" s="189">
        <v>5.5</v>
      </c>
      <c r="BW85" s="80">
        <f>+BT85*'PRECIOS SEGUN ADJ. (FRONTERIZO)'!$B$13*'PRECIOS SEGUN ADJ. (FRONTERIZO)'!$C$13</f>
        <v>0</v>
      </c>
      <c r="BX85" s="80" t="e" vm="1">
        <f>+[4]!NumLetras(BW85,"PESO","PESOS DOMINICANOS","$EE $m CON #d/100 CENTAVOS")</f>
        <v>#VALUE!</v>
      </c>
      <c r="BY85" s="37">
        <v>472</v>
      </c>
      <c r="BZ85" s="37">
        <f t="shared" si="54"/>
        <v>9440</v>
      </c>
      <c r="CA85" s="189">
        <v>7.15</v>
      </c>
      <c r="CB85" s="80">
        <f>+BY85*'PRECIOS SEGUN ADJ. (FRONTERIZO)'!$B$14*'PRECIOS SEGUN ADJ. (FRONTERIZO)'!$C$14</f>
        <v>67496</v>
      </c>
      <c r="CC85" s="80" t="e" vm="1">
        <f>+[4]!NumLetras(CB85,"PESO","PESOS DOMINICANOS","$EE $m CON #d/100 CENTAVOS")</f>
        <v>#VALUE!</v>
      </c>
      <c r="CD85" s="37">
        <v>944</v>
      </c>
      <c r="CE85" s="37">
        <f t="shared" si="55"/>
        <v>18880</v>
      </c>
      <c r="CF85" s="189">
        <v>6.8400000000000007</v>
      </c>
      <c r="CG85" s="80">
        <f>+CD85*'PRECIOS SEGUN ADJ. (FRONTERIZO)'!$B$15*'PRECIOS SEGUN ADJ. (FRONTERIZO)'!$C$15</f>
        <v>129139.2</v>
      </c>
      <c r="CH85" s="80" t="e" vm="1">
        <f>+[4]!NumLetras(CG85,"PESO","PESOS DOMINICANOS","$EE $m CON #d/100 CENTAVOS")</f>
        <v>#VALUE!</v>
      </c>
      <c r="CI85" s="37">
        <v>0</v>
      </c>
      <c r="CJ85" s="37">
        <f t="shared" si="56"/>
        <v>0</v>
      </c>
      <c r="CK85" s="189">
        <v>60</v>
      </c>
      <c r="CL85" s="80">
        <f>+CI85*'PRECIOS SEGUN ADJ. (FRONTERIZO)'!$B$16*'PRECIOS SEGUN ADJ. (FRONTERIZO)'!$C$16</f>
        <v>0</v>
      </c>
      <c r="CM85" s="80" t="e" vm="1">
        <f>+[4]!NumLetras(CL85,"PESO","PESOS DOMINICANOS","$EE $m CON #d/100 CENTAVOS")</f>
        <v>#VALUE!</v>
      </c>
      <c r="CN85" s="80">
        <f t="shared" si="75"/>
        <v>0</v>
      </c>
      <c r="CO85" s="37">
        <v>0</v>
      </c>
      <c r="CP85" s="37">
        <f t="shared" si="57"/>
        <v>0</v>
      </c>
      <c r="CQ85" s="189">
        <v>55.649999999999991</v>
      </c>
      <c r="CR85" s="80">
        <f>+CO85*'PRECIOS SEGUN ADJ. (FRONTERIZO)'!$B$17*'PRECIOS SEGUN ADJ. (FRONTERIZO)'!$C$17</f>
        <v>0</v>
      </c>
      <c r="CS85" s="80" t="e" vm="1">
        <f>+[4]!NumLetras(CR85,"PESO","PESOS DOMINICANOS","$EE $m CON #d/100 CENTAVOS")</f>
        <v>#VALUE!</v>
      </c>
      <c r="CT85" s="80">
        <f t="shared" si="76"/>
        <v>0</v>
      </c>
      <c r="CU85" s="37">
        <v>472</v>
      </c>
      <c r="CV85" s="37">
        <f t="shared" si="58"/>
        <v>9440</v>
      </c>
      <c r="CW85" s="189">
        <v>6.6</v>
      </c>
      <c r="CX85" s="80">
        <f>+CU85*'PRECIOS SEGUN ADJ. (FRONTERIZO)'!$B$18*'PRECIOS SEGUN ADJ. (FRONTERIZO)'!$C$18</f>
        <v>62304</v>
      </c>
      <c r="CY85" s="80" t="e" vm="1">
        <f>+[4]!NumLetras(CX85,"PESO","PESOS DOMINICANOS","$EE $m CON #d/100 CENTAVOS")</f>
        <v>#VALUE!</v>
      </c>
      <c r="CZ85" s="37">
        <v>0</v>
      </c>
      <c r="DA85" s="37">
        <f t="shared" si="59"/>
        <v>0</v>
      </c>
      <c r="DB85" s="189">
        <v>65.75</v>
      </c>
      <c r="DC85" s="80">
        <f>+CZ85*'PRECIOS SEGUN ADJ. (FRONTERIZO)'!$B$19*'PRECIOS SEGUN ADJ. (FRONTERIZO)'!$C$19</f>
        <v>0</v>
      </c>
      <c r="DD85" s="80" t="e" vm="1">
        <f>+[4]!NumLetras(DC85,"PESO","PESOS DOMINICANOS","$EE $m CON #d/100 CENTAVOS")</f>
        <v>#VALUE!</v>
      </c>
      <c r="DE85" s="80">
        <f t="shared" si="77"/>
        <v>0</v>
      </c>
      <c r="DF85" s="37">
        <v>11</v>
      </c>
      <c r="DG85" s="37">
        <f t="shared" si="60"/>
        <v>220</v>
      </c>
      <c r="DH85" s="189">
        <v>82.59999999999998</v>
      </c>
      <c r="DI85" s="80">
        <f>+DF85*'PRECIOS SEGUN ADJ. (FRONTERIZO)'!$B$20*'PRECIOS SEGUN ADJ. (FRONTERIZO)'!$C$20</f>
        <v>18172</v>
      </c>
      <c r="DJ85" s="80" t="e" vm="1">
        <f>+[4]!NumLetras(DI85,"PESO","PESOS DOMINICANOS","$EE $m CON #d/100 CENTAVOS")</f>
        <v>#VALUE!</v>
      </c>
      <c r="DK85" s="80">
        <f t="shared" si="78"/>
        <v>3270.96</v>
      </c>
      <c r="DL85" s="37">
        <v>944</v>
      </c>
      <c r="DM85" s="37">
        <f t="shared" si="61"/>
        <v>18880</v>
      </c>
      <c r="DN85" s="189">
        <v>22</v>
      </c>
      <c r="DO85" s="80">
        <f>+DL85*'PRECIOS SEGUN ADJ. (FRONTERIZO)'!$B$21*'PRECIOS SEGUN ADJ. (FRONTERIZO)'!$C$21</f>
        <v>415360</v>
      </c>
      <c r="DP85" s="80" t="e" vm="1">
        <f>+[4]!NumLetras(DO85,"PESO","PESOS DOMINICANOS","$EE $m CON #d/100 CENTAVOS")</f>
        <v>#VALUE!</v>
      </c>
      <c r="DQ85" s="37">
        <v>53</v>
      </c>
      <c r="DR85" s="37">
        <f t="shared" si="62"/>
        <v>1060</v>
      </c>
      <c r="DS85" s="189">
        <v>80.849999999999994</v>
      </c>
      <c r="DT85" s="80">
        <f>+DQ85*'PRECIOS SEGUN ADJ. (FRONTERIZO)'!$B$22*'PRECIOS SEGUN ADJ. (FRONTERIZO)'!$C$22</f>
        <v>85700.999999999985</v>
      </c>
      <c r="DU85" s="80" t="e" vm="1">
        <f>+[4]!NumLetras(DT85,"PESO","PESOS DOMINICANOS","$EE $m CON #d/100 CENTAVOS")</f>
        <v>#VALUE!</v>
      </c>
      <c r="DV85" s="37">
        <v>24</v>
      </c>
      <c r="DW85" s="37">
        <f t="shared" si="63"/>
        <v>480</v>
      </c>
      <c r="DX85" s="189">
        <v>21.83</v>
      </c>
      <c r="DY85" s="80">
        <f>+DV85*'PRECIOS SEGUN ADJ. (FRONTERIZO)'!$B$23*'PRECIOS SEGUN ADJ. (FRONTERIZO)'!$C$23</f>
        <v>10478.4</v>
      </c>
      <c r="DZ85" s="80" t="e" vm="1">
        <f>+[4]!NumLetras(DY85,"PESO","PESOS DOMINICANOS","$EE $m CON #d/100 CENTAVOS")</f>
        <v>#VALUE!</v>
      </c>
      <c r="EA85" s="80">
        <f t="shared" si="79"/>
        <v>1886.11</v>
      </c>
      <c r="EB85" s="37">
        <v>73</v>
      </c>
      <c r="EC85" s="37">
        <f t="shared" si="64"/>
        <v>1460</v>
      </c>
      <c r="ED85" s="189">
        <v>33</v>
      </c>
      <c r="EE85" s="80">
        <f>+EB85*'PRECIOS SEGUN ADJ. (FRONTERIZO)'!$B$24*'PRECIOS SEGUN ADJ. (FRONTERIZO)'!$C$24</f>
        <v>48180</v>
      </c>
      <c r="EF85" s="80" t="e" vm="1">
        <f>+[4]!NumLetras(EE85,"PESO","PESOS DOMINICANOS","$EE $m CON #d/100 CENTAVOS")</f>
        <v>#VALUE!</v>
      </c>
      <c r="EG85" s="37">
        <v>0</v>
      </c>
      <c r="EH85" s="37">
        <f t="shared" si="65"/>
        <v>0</v>
      </c>
      <c r="EI85" s="189">
        <v>15.789999999999997</v>
      </c>
      <c r="EJ85" s="80">
        <f>+EG85*'PRECIOS SEGUN ADJ. (FRONTERIZO)'!$B$25*'PRECIOS SEGUN ADJ. (FRONTERIZO)'!$C$25</f>
        <v>0</v>
      </c>
      <c r="EK85" s="80" t="e" vm="1">
        <f>+[4]!NumLetras(EJ85,"PESO","PESOS DOMINICANOS","$EE $m CON #d/100 CENTAVOS")</f>
        <v>#VALUE!</v>
      </c>
      <c r="EL85" s="37">
        <v>0</v>
      </c>
      <c r="EM85" s="37">
        <f t="shared" si="66"/>
        <v>0</v>
      </c>
      <c r="EN85" s="189">
        <v>31.5</v>
      </c>
      <c r="EO85" s="80">
        <f>+EL85*'PRECIOS SEGUN ADJ. (FRONTERIZO)'!$B$26*'PRECIOS SEGUN ADJ. (FRONTERIZO)'!$C$26</f>
        <v>0</v>
      </c>
      <c r="EP85" s="80" t="e" vm="1">
        <f>+[4]!NumLetras(EO85,"PESO","PESOS DOMINICANOS","$EE $m CON #d/100 CENTAVOS")</f>
        <v>#VALUE!</v>
      </c>
      <c r="EQ85" s="80">
        <f t="shared" si="67"/>
        <v>1329577.7999999998</v>
      </c>
      <c r="ER85" s="80" t="e" vm="1">
        <f>+[4]!NumLetras(EQ85,"PESO","PESOS DOMINICANOS","$EE $m CON #d/100 CENTAVOS")</f>
        <v>#VALUE!</v>
      </c>
      <c r="ES85" s="80">
        <f t="shared" si="68"/>
        <v>69510.039999999994</v>
      </c>
      <c r="ET85" s="80" t="e" vm="1">
        <f>+[4]!NumLetras(ES85,"PESO","PESOS DOMINICANOS","$EE $m CON #d/100 CENTAVOS")</f>
        <v>#VALUE!</v>
      </c>
      <c r="EU85" s="80">
        <f t="shared" si="80"/>
        <v>1260067.7599999998</v>
      </c>
      <c r="EV85" s="80" t="e" vm="1">
        <f>+[4]!NumLetras(EU85,"PESO","PESOS DOMINICANOS","$EE $m CON #d/100 CENTAVOS")</f>
        <v>#VALUE!</v>
      </c>
      <c r="EW85" s="80">
        <f t="shared" si="81"/>
        <v>265915.56</v>
      </c>
      <c r="EX85" s="80" t="e" vm="1">
        <f>+[4]!NumLetras(EW85,"PESO","PESOS DOMINICANOS","$EE $m CON #d/100 CENTAVOS")</f>
        <v>#VALUE!</v>
      </c>
      <c r="EY85" s="80">
        <f t="shared" si="82"/>
        <v>13295.78</v>
      </c>
      <c r="EZ85" s="80" t="e" vm="1">
        <f>+[4]!NumLetras(EY85,"PESO","PESOS DOMINICANOS","$EE $m CON #d/100 CENTAVOS")</f>
        <v>#VALUE!</v>
      </c>
      <c r="FA85" s="80"/>
      <c r="FB85" s="80">
        <f t="shared" si="83"/>
        <v>1063662.2399999998</v>
      </c>
      <c r="FC85" s="80" t="e" vm="1">
        <f>+[4]!NumLetras(FB85,"PESO","PESOS DOMINICANOS","$EE $m CON #d/100 CENTAVOS")</f>
        <v>#VALUE!</v>
      </c>
      <c r="FD85" s="37" t="str">
        <f>+VLOOKUP(D85,'FRONTERIZO XENIA'!F:G,2,0)</f>
        <v>F-02</v>
      </c>
    </row>
    <row r="86" spans="1:160">
      <c r="A86" s="37">
        <v>85</v>
      </c>
      <c r="B86" s="37">
        <v>85</v>
      </c>
      <c r="C86" s="26" t="s">
        <v>2592</v>
      </c>
      <c r="D86" s="37">
        <v>101180005</v>
      </c>
      <c r="E86" s="37">
        <f>+VLOOKUP(D86,'INFORMACION DE PROVEEDORES'!C:I,2,0)</f>
        <v>101180005</v>
      </c>
      <c r="F86" s="26" t="str">
        <f>+VLOOKUP(D86,'INFORMACION DE PROVEEDORES'!C:J,4,0)</f>
        <v xml:space="preserve">MODESTO DE JESUS RADHAMES DE LOS SANTOS </v>
      </c>
      <c r="G86" s="37" t="str">
        <f>+VLOOKUP(D86,'INFORMACION DE PROVEEDORES'!C:K,5,0)</f>
        <v>012-0010043-4</v>
      </c>
      <c r="H86" s="26" t="str">
        <f>+VLOOKUP(D86,'INFORMACION DE PROVEEDORES'!C:L,7,0)</f>
        <v>KM. 10, CARRETERA SANCHEZ, SAN JUAN</v>
      </c>
      <c r="I86" s="37" t="str">
        <f>+VLOOKUP(D86,'INFORMACION DE PROVEEDORES'!C:M,3,0)</f>
        <v xml:space="preserve"> JURÍDICA</v>
      </c>
      <c r="J86" s="37">
        <v>7</v>
      </c>
      <c r="K86" s="37">
        <v>224</v>
      </c>
      <c r="L86" s="37">
        <v>50</v>
      </c>
      <c r="M86" s="37">
        <f t="shared" si="69"/>
        <v>1000</v>
      </c>
      <c r="N86" s="189">
        <v>69.81</v>
      </c>
      <c r="O86" s="80">
        <f>+L86*'PRECIOS SEGUN ADJ. (FRONTERIZO)'!$B$2*'PRECIOS SEGUN ADJ. (FRONTERIZO)'!$C$2</f>
        <v>69810</v>
      </c>
      <c r="P86" s="80" t="e" vm="1">
        <f>+[4]!NumLetras(O86,"PESO","PESOS DOMINICANOS","$EE $m CON #d/100 CENTAVOS")</f>
        <v>#VALUE!</v>
      </c>
      <c r="Q86" s="80">
        <f t="shared" si="70"/>
        <v>11169.6</v>
      </c>
      <c r="R86" s="37">
        <v>14</v>
      </c>
      <c r="S86" s="37">
        <f t="shared" si="43"/>
        <v>280</v>
      </c>
      <c r="T86" s="189">
        <v>31.5</v>
      </c>
      <c r="U86" s="80">
        <f>+R86*'PRECIOS SEGUN ADJ. (FRONTERIZO)'!$B$3*'PRECIOS SEGUN ADJ. (FRONTERIZO)'!$C$3</f>
        <v>8820</v>
      </c>
      <c r="V86" s="80" t="e" vm="1">
        <f>+[4]!NumLetras(U86,"PESO","PESOS DOMINICANOS","$EE $m CON #d/100 CENTAVOS")</f>
        <v>#VALUE!</v>
      </c>
      <c r="W86" s="37">
        <v>34</v>
      </c>
      <c r="X86" s="37">
        <f t="shared" si="44"/>
        <v>680</v>
      </c>
      <c r="Y86" s="189">
        <v>25.2</v>
      </c>
      <c r="Z86" s="80">
        <f>+W86*'PRECIOS SEGUN ADJ. (FRONTERIZO)'!$B$4*'PRECIOS SEGUN ADJ. (FRONTERIZO)'!$C$4</f>
        <v>17136</v>
      </c>
      <c r="AA86" s="80" t="e" vm="1">
        <f>+[4]!NumLetras(Z86,"PESO","PESOS DOMINICANOS","$EE $m CON #d/100 CENTAVOS")</f>
        <v>#VALUE!</v>
      </c>
      <c r="AB86" s="37">
        <v>78</v>
      </c>
      <c r="AC86" s="37">
        <f t="shared" si="45"/>
        <v>1560</v>
      </c>
      <c r="AD86" s="189">
        <v>87.91</v>
      </c>
      <c r="AE86" s="80">
        <f>+AB86*'PRECIOS SEGUN ADJ. (FRONTERIZO)'!$B$5*'PRECIOS SEGUN ADJ. (FRONTERIZO)'!$C$5</f>
        <v>137139.59999999998</v>
      </c>
      <c r="AF86" s="80" t="e" vm="1">
        <f>+[4]!NumLetras(AE86,"PESO","PESOS DOMINICANOS","$EE $m CON #d/100 CENTAVOS")</f>
        <v>#VALUE!</v>
      </c>
      <c r="AG86" s="80">
        <f t="shared" si="71"/>
        <v>24685.13</v>
      </c>
      <c r="AH86" s="37">
        <v>74</v>
      </c>
      <c r="AI86" s="37">
        <f t="shared" si="46"/>
        <v>1480</v>
      </c>
      <c r="AJ86" s="189">
        <v>53.95000000000001</v>
      </c>
      <c r="AK86" s="80">
        <f>+AH86*'PRECIOS SEGUN ADJ. (FRONTERIZO)'!$B$6*'PRECIOS SEGUN ADJ. (FRONTERIZO)'!$C$6</f>
        <v>79846</v>
      </c>
      <c r="AL86" s="80" t="e" vm="1">
        <f>+[4]!NumLetras(AK86,"PESO","PESOS DOMINICANOS","$EE $m CON #d/100 CENTAVOS")</f>
        <v>#VALUE!</v>
      </c>
      <c r="AM86" s="37">
        <v>10</v>
      </c>
      <c r="AN86" s="37">
        <f t="shared" si="47"/>
        <v>200</v>
      </c>
      <c r="AO86" s="189">
        <v>25.04</v>
      </c>
      <c r="AP86" s="80">
        <f>+AM86*'PRECIOS SEGUN ADJ. (FRONTERIZO)'!$B$7*'PRECIOS SEGUN ADJ. (FRONTERIZO)'!$C$7</f>
        <v>5008</v>
      </c>
      <c r="AQ86" s="80" t="e" vm="1">
        <f>+[4]!NumLetras(AP86,"PESO","PESOS DOMINICANOS","$EE $m CON #d/100 CENTAVOS")</f>
        <v>#VALUE!</v>
      </c>
      <c r="AR86" s="80">
        <f t="shared" si="72"/>
        <v>801.28</v>
      </c>
      <c r="AS86" s="37">
        <v>29</v>
      </c>
      <c r="AT86" s="37">
        <f t="shared" si="48"/>
        <v>580</v>
      </c>
      <c r="AU86" s="189">
        <v>290.85000000000002</v>
      </c>
      <c r="AV86" s="80">
        <f>+AS86*'PRECIOS SEGUN ADJ. (FRONTERIZO)'!$B$8*'PRECIOS SEGUN ADJ. (FRONTERIZO)'!$C$8</f>
        <v>168693.00000000003</v>
      </c>
      <c r="AW86" s="80" t="e" vm="1">
        <f>+[4]!NumLetras(AV86,"PESO","PESOS DOMINICANOS","$EE $m CON #d/100 CENTAVOS")</f>
        <v>#VALUE!</v>
      </c>
      <c r="AX86" s="80">
        <f t="shared" si="73"/>
        <v>30364.74</v>
      </c>
      <c r="AY86" s="37">
        <v>3</v>
      </c>
      <c r="AZ86" s="37">
        <f t="shared" si="49"/>
        <v>60</v>
      </c>
      <c r="BA86" s="189">
        <v>18.899999999999999</v>
      </c>
      <c r="BB86" s="80">
        <f>+AY86*'PRECIOS SEGUN ADJ. (FRONTERIZO)'!$B$9*'PRECIOS SEGUN ADJ. (FRONTERIZO)'!$C$9</f>
        <v>1134</v>
      </c>
      <c r="BC86" s="80" t="e" vm="1">
        <f>+[4]!NumLetras(BB86,"PESO","PESOS DOMINICANOS","$EE $m CON #d/100 CENTAVOS")</f>
        <v>#VALUE!</v>
      </c>
      <c r="BD86" s="37">
        <v>5</v>
      </c>
      <c r="BE86" s="37">
        <f t="shared" si="50"/>
        <v>100</v>
      </c>
      <c r="BF86" s="189">
        <v>140.38</v>
      </c>
      <c r="BG86" s="80">
        <f>+BD86*'PRECIOS SEGUN ADJ. (FRONTERIZO)'!$B$10*'PRECIOS SEGUN ADJ. (FRONTERIZO)'!$C$10</f>
        <v>14038</v>
      </c>
      <c r="BH86" s="80" t="e" vm="1">
        <f>+[4]!NumLetras(BG86,"PESO","PESOS DOMINICANOS","$EE $m CON #d/100 CENTAVOS")</f>
        <v>#VALUE!</v>
      </c>
      <c r="BI86" s="80">
        <f t="shared" si="74"/>
        <v>2526.84</v>
      </c>
      <c r="BJ86" s="37">
        <v>12</v>
      </c>
      <c r="BK86" s="37">
        <f t="shared" si="51"/>
        <v>240</v>
      </c>
      <c r="BL86" s="189">
        <v>31.459999999999997</v>
      </c>
      <c r="BM86" s="80">
        <f>+BJ86*'PRECIOS SEGUN ADJ. (FRONTERIZO)'!$B$11*'PRECIOS SEGUN ADJ. (FRONTERIZO)'!$C$11</f>
        <v>7550.4</v>
      </c>
      <c r="BN86" s="80" t="e" vm="1">
        <f>+[4]!NumLetras(BM86,"PESO","PESOS DOMINICANOS","$EE $m CON #d/100 CENTAVOS")</f>
        <v>#VALUE!</v>
      </c>
      <c r="BO86" s="37">
        <v>23</v>
      </c>
      <c r="BP86" s="37">
        <f t="shared" si="52"/>
        <v>460</v>
      </c>
      <c r="BQ86" s="189">
        <v>65</v>
      </c>
      <c r="BR86" s="80">
        <f>+BO86*'PRECIOS SEGUN ADJ. (FRONTERIZO)'!$B$12*'PRECIOS SEGUN ADJ. (FRONTERIZO)'!$C$12</f>
        <v>29900</v>
      </c>
      <c r="BS86" s="80" t="e" vm="1">
        <f>+[4]!NumLetras(BR86,"PESO","PESOS DOMINICANOS","$EE $m CON #d/100 CENTAVOS")</f>
        <v>#VALUE!</v>
      </c>
      <c r="BT86" s="37">
        <v>310</v>
      </c>
      <c r="BU86" s="37">
        <f t="shared" si="53"/>
        <v>6200</v>
      </c>
      <c r="BV86" s="189">
        <v>5.5</v>
      </c>
      <c r="BW86" s="80">
        <f>+BT86*'PRECIOS SEGUN ADJ. (FRONTERIZO)'!$B$13*'PRECIOS SEGUN ADJ. (FRONTERIZO)'!$C$13</f>
        <v>34100</v>
      </c>
      <c r="BX86" s="80" t="e" vm="1">
        <f>+[4]!NumLetras(BW86,"PESO","PESOS DOMINICANOS","$EE $m CON #d/100 CENTAVOS")</f>
        <v>#VALUE!</v>
      </c>
      <c r="BY86" s="37">
        <v>386</v>
      </c>
      <c r="BZ86" s="37">
        <f t="shared" si="54"/>
        <v>7720</v>
      </c>
      <c r="CA86" s="189">
        <v>7.15</v>
      </c>
      <c r="CB86" s="80">
        <f>+BY86*'PRECIOS SEGUN ADJ. (FRONTERIZO)'!$B$14*'PRECIOS SEGUN ADJ. (FRONTERIZO)'!$C$14</f>
        <v>55198</v>
      </c>
      <c r="CC86" s="80" t="e" vm="1">
        <f>+[4]!NumLetras(CB86,"PESO","PESOS DOMINICANOS","$EE $m CON #d/100 CENTAVOS")</f>
        <v>#VALUE!</v>
      </c>
      <c r="CD86" s="37">
        <v>772</v>
      </c>
      <c r="CE86" s="37">
        <f t="shared" si="55"/>
        <v>15440</v>
      </c>
      <c r="CF86" s="189">
        <v>6.8400000000000007</v>
      </c>
      <c r="CG86" s="80">
        <f>+CD86*'PRECIOS SEGUN ADJ. (FRONTERIZO)'!$B$15*'PRECIOS SEGUN ADJ. (FRONTERIZO)'!$C$15</f>
        <v>105609.59999999999</v>
      </c>
      <c r="CH86" s="80" t="e" vm="1">
        <f>+[4]!NumLetras(CG86,"PESO","PESOS DOMINICANOS","$EE $m CON #d/100 CENTAVOS")</f>
        <v>#VALUE!</v>
      </c>
      <c r="CI86" s="37">
        <v>15</v>
      </c>
      <c r="CJ86" s="37">
        <f t="shared" si="56"/>
        <v>300</v>
      </c>
      <c r="CK86" s="189">
        <v>60</v>
      </c>
      <c r="CL86" s="80">
        <f>+CI86*'PRECIOS SEGUN ADJ. (FRONTERIZO)'!$B$16*'PRECIOS SEGUN ADJ. (FRONTERIZO)'!$C$16</f>
        <v>18000</v>
      </c>
      <c r="CM86" s="80" t="e" vm="1">
        <f>+[4]!NumLetras(CL86,"PESO","PESOS DOMINICANOS","$EE $m CON #d/100 CENTAVOS")</f>
        <v>#VALUE!</v>
      </c>
      <c r="CN86" s="80">
        <f t="shared" si="75"/>
        <v>3240</v>
      </c>
      <c r="CO86" s="37">
        <v>7</v>
      </c>
      <c r="CP86" s="37">
        <f t="shared" si="57"/>
        <v>140</v>
      </c>
      <c r="CQ86" s="189">
        <v>55.649999999999991</v>
      </c>
      <c r="CR86" s="80">
        <f>+CO86*'PRECIOS SEGUN ADJ. (FRONTERIZO)'!$B$17*'PRECIOS SEGUN ADJ. (FRONTERIZO)'!$C$17</f>
        <v>7791</v>
      </c>
      <c r="CS86" s="80" t="e" vm="1">
        <f>+[4]!NumLetras(CR86,"PESO","PESOS DOMINICANOS","$EE $m CON #d/100 CENTAVOS")</f>
        <v>#VALUE!</v>
      </c>
      <c r="CT86" s="80">
        <f t="shared" si="76"/>
        <v>1402.38</v>
      </c>
      <c r="CU86" s="37">
        <v>510</v>
      </c>
      <c r="CV86" s="37">
        <f t="shared" si="58"/>
        <v>10200</v>
      </c>
      <c r="CW86" s="189">
        <v>6.6</v>
      </c>
      <c r="CX86" s="80">
        <f>+CU86*'PRECIOS SEGUN ADJ. (FRONTERIZO)'!$B$18*'PRECIOS SEGUN ADJ. (FRONTERIZO)'!$C$18</f>
        <v>67320</v>
      </c>
      <c r="CY86" s="80" t="e" vm="1">
        <f>+[4]!NumLetras(CX86,"PESO","PESOS DOMINICANOS","$EE $m CON #d/100 CENTAVOS")</f>
        <v>#VALUE!</v>
      </c>
      <c r="CZ86" s="37">
        <v>8</v>
      </c>
      <c r="DA86" s="37">
        <f t="shared" si="59"/>
        <v>160</v>
      </c>
      <c r="DB86" s="189">
        <v>65.75</v>
      </c>
      <c r="DC86" s="80">
        <f>+CZ86*'PRECIOS SEGUN ADJ. (FRONTERIZO)'!$B$19*'PRECIOS SEGUN ADJ. (FRONTERIZO)'!$C$19</f>
        <v>10520</v>
      </c>
      <c r="DD86" s="80" t="e" vm="1">
        <f>+[4]!NumLetras(DC86,"PESO","PESOS DOMINICANOS","$EE $m CON #d/100 CENTAVOS")</f>
        <v>#VALUE!</v>
      </c>
      <c r="DE86" s="80">
        <f t="shared" si="77"/>
        <v>1893.6</v>
      </c>
      <c r="DF86" s="37">
        <v>10</v>
      </c>
      <c r="DG86" s="37">
        <f t="shared" si="60"/>
        <v>200</v>
      </c>
      <c r="DH86" s="189">
        <v>82.59999999999998</v>
      </c>
      <c r="DI86" s="80">
        <f>+DF86*'PRECIOS SEGUN ADJ. (FRONTERIZO)'!$B$20*'PRECIOS SEGUN ADJ. (FRONTERIZO)'!$C$20</f>
        <v>16520</v>
      </c>
      <c r="DJ86" s="80" t="e" vm="1">
        <f>+[4]!NumLetras(DI86,"PESO","PESOS DOMINICANOS","$EE $m CON #d/100 CENTAVOS")</f>
        <v>#VALUE!</v>
      </c>
      <c r="DK86" s="80">
        <f t="shared" si="78"/>
        <v>2973.6</v>
      </c>
      <c r="DL86" s="37">
        <v>772</v>
      </c>
      <c r="DM86" s="37">
        <f t="shared" si="61"/>
        <v>15440</v>
      </c>
      <c r="DN86" s="189">
        <v>22</v>
      </c>
      <c r="DO86" s="80">
        <f>+DL86*'PRECIOS SEGUN ADJ. (FRONTERIZO)'!$B$21*'PRECIOS SEGUN ADJ. (FRONTERIZO)'!$C$21</f>
        <v>339680</v>
      </c>
      <c r="DP86" s="80" t="e" vm="1">
        <f>+[4]!NumLetras(DO86,"PESO","PESOS DOMINICANOS","$EE $m CON #d/100 CENTAVOS")</f>
        <v>#VALUE!</v>
      </c>
      <c r="DQ86" s="37">
        <v>53</v>
      </c>
      <c r="DR86" s="37">
        <f t="shared" si="62"/>
        <v>1060</v>
      </c>
      <c r="DS86" s="189">
        <v>80.849999999999994</v>
      </c>
      <c r="DT86" s="80">
        <f>+DQ86*'PRECIOS SEGUN ADJ. (FRONTERIZO)'!$B$22*'PRECIOS SEGUN ADJ. (FRONTERIZO)'!$C$22</f>
        <v>85700.999999999985</v>
      </c>
      <c r="DU86" s="80" t="e" vm="1">
        <f>+[4]!NumLetras(DT86,"PESO","PESOS DOMINICANOS","$EE $m CON #d/100 CENTAVOS")</f>
        <v>#VALUE!</v>
      </c>
      <c r="DV86" s="37">
        <v>26</v>
      </c>
      <c r="DW86" s="37">
        <f t="shared" si="63"/>
        <v>520</v>
      </c>
      <c r="DX86" s="189">
        <v>21.83</v>
      </c>
      <c r="DY86" s="80">
        <f>+DV86*'PRECIOS SEGUN ADJ. (FRONTERIZO)'!$B$23*'PRECIOS SEGUN ADJ. (FRONTERIZO)'!$C$23</f>
        <v>11351.599999999999</v>
      </c>
      <c r="DZ86" s="80" t="e" vm="1">
        <f>+[4]!NumLetras(DY86,"PESO","PESOS DOMINICANOS","$EE $m CON #d/100 CENTAVOS")</f>
        <v>#VALUE!</v>
      </c>
      <c r="EA86" s="80">
        <f t="shared" si="79"/>
        <v>2043.29</v>
      </c>
      <c r="EB86" s="37">
        <v>66</v>
      </c>
      <c r="EC86" s="37">
        <f t="shared" si="64"/>
        <v>1320</v>
      </c>
      <c r="ED86" s="189">
        <v>33</v>
      </c>
      <c r="EE86" s="80">
        <f>+EB86*'PRECIOS SEGUN ADJ. (FRONTERIZO)'!$B$24*'PRECIOS SEGUN ADJ. (FRONTERIZO)'!$C$24</f>
        <v>43560</v>
      </c>
      <c r="EF86" s="80" t="e" vm="1">
        <f>+[4]!NumLetras(EE86,"PESO","PESOS DOMINICANOS","$EE $m CON #d/100 CENTAVOS")</f>
        <v>#VALUE!</v>
      </c>
      <c r="EG86" s="37">
        <v>3</v>
      </c>
      <c r="EH86" s="37">
        <f t="shared" si="65"/>
        <v>60</v>
      </c>
      <c r="EI86" s="189">
        <v>15.789999999999997</v>
      </c>
      <c r="EJ86" s="80">
        <f>+EG86*'PRECIOS SEGUN ADJ. (FRONTERIZO)'!$B$25*'PRECIOS SEGUN ADJ. (FRONTERIZO)'!$C$25</f>
        <v>947.4</v>
      </c>
      <c r="EK86" s="80" t="e" vm="1">
        <f>+[4]!NumLetras(EJ86,"PESO","PESOS DOMINICANOS","$EE $m CON #d/100 CENTAVOS")</f>
        <v>#VALUE!</v>
      </c>
      <c r="EL86" s="37">
        <v>3</v>
      </c>
      <c r="EM86" s="37">
        <f t="shared" si="66"/>
        <v>60</v>
      </c>
      <c r="EN86" s="189">
        <v>31.5</v>
      </c>
      <c r="EO86" s="80">
        <f>+EL86*'PRECIOS SEGUN ADJ. (FRONTERIZO)'!$B$26*'PRECIOS SEGUN ADJ. (FRONTERIZO)'!$C$26</f>
        <v>1890</v>
      </c>
      <c r="EP86" s="80" t="e" vm="1">
        <f>+[4]!NumLetras(EO86,"PESO","PESOS DOMINICANOS","$EE $m CON #d/100 CENTAVOS")</f>
        <v>#VALUE!</v>
      </c>
      <c r="EQ86" s="80">
        <f t="shared" si="67"/>
        <v>1337263.6000000001</v>
      </c>
      <c r="ER86" s="80" t="e" vm="1">
        <f>+[4]!NumLetras(EQ86,"PESO","PESOS DOMINICANOS","$EE $m CON #d/100 CENTAVOS")</f>
        <v>#VALUE!</v>
      </c>
      <c r="ES86" s="80">
        <f t="shared" si="68"/>
        <v>81100.460000000006</v>
      </c>
      <c r="ET86" s="80" t="e" vm="1">
        <f>+[4]!NumLetras(ES86,"PESO","PESOS DOMINICANOS","$EE $m CON #d/100 CENTAVOS")</f>
        <v>#VALUE!</v>
      </c>
      <c r="EU86" s="80">
        <f t="shared" si="80"/>
        <v>1256163.1400000001</v>
      </c>
      <c r="EV86" s="80" t="e" vm="1">
        <f>+[4]!NumLetras(EU86,"PESO","PESOS DOMINICANOS","$EE $m CON #d/100 CENTAVOS")</f>
        <v>#VALUE!</v>
      </c>
      <c r="EW86" s="80">
        <f t="shared" si="81"/>
        <v>267452.71999999997</v>
      </c>
      <c r="EX86" s="80" t="e" vm="1">
        <f>+[4]!NumLetras(EW86,"PESO","PESOS DOMINICANOS","$EE $m CON #d/100 CENTAVOS")</f>
        <v>#VALUE!</v>
      </c>
      <c r="EY86" s="80">
        <f t="shared" si="82"/>
        <v>13372.64</v>
      </c>
      <c r="EZ86" s="80" t="e" vm="1">
        <f>+[4]!NumLetras(EY86,"PESO","PESOS DOMINICANOS","$EE $m CON #d/100 CENTAVOS")</f>
        <v>#VALUE!</v>
      </c>
      <c r="FA86" s="80"/>
      <c r="FB86" s="80">
        <f t="shared" si="83"/>
        <v>1069810.8800000001</v>
      </c>
      <c r="FC86" s="80" t="e" vm="1">
        <f>+[4]!NumLetras(FB86,"PESO","PESOS DOMINICANOS","$EE $m CON #d/100 CENTAVOS")</f>
        <v>#VALUE!</v>
      </c>
      <c r="FD86" s="37" t="str">
        <f>+VLOOKUP(D86,'FRONTERIZO XENIA'!F:G,2,0)</f>
        <v>F-13</v>
      </c>
    </row>
    <row r="87" spans="1:160">
      <c r="A87" s="37">
        <v>86</v>
      </c>
      <c r="B87" s="37">
        <v>86</v>
      </c>
      <c r="C87" s="26" t="s">
        <v>872</v>
      </c>
      <c r="D87" s="37">
        <v>11500001018</v>
      </c>
      <c r="E87" s="37" t="str">
        <f>+VLOOKUP(D87,'INFORMACION DE PROVEEDORES'!C:I,2,0)</f>
        <v>115-0000101-8</v>
      </c>
      <c r="F87" s="26" t="str">
        <f>+VLOOKUP(D87,'INFORMACION DE PROVEEDORES'!C:J,4,0)</f>
        <v>RAFAEL MARIA GENAO CONCEPCION</v>
      </c>
      <c r="G87" s="37" t="str">
        <f>+VLOOKUP(D87,'INFORMACION DE PROVEEDORES'!C:K,5,0)</f>
        <v>115-0000101-8</v>
      </c>
      <c r="H87" s="26" t="str">
        <f>+VLOOKUP(D87,'INFORMACION DE PROVEEDORES'!C:L,7,0)</f>
        <v>CALLE BRISA DEL LOYOLA NO.469, DAJABON</v>
      </c>
      <c r="I87" s="37" t="str">
        <f>+VLOOKUP(D87,'INFORMACION DE PROVEEDORES'!C:M,3,0)</f>
        <v xml:space="preserve"> FÍSICA</v>
      </c>
      <c r="J87" s="37">
        <v>5</v>
      </c>
      <c r="K87" s="37">
        <v>297</v>
      </c>
      <c r="L87" s="37">
        <v>71</v>
      </c>
      <c r="M87" s="37">
        <f t="shared" si="69"/>
        <v>1420</v>
      </c>
      <c r="N87" s="189">
        <v>69.81</v>
      </c>
      <c r="O87" s="80">
        <f>+L87*'PRECIOS SEGUN ADJ. (FRONTERIZO)'!$B$2*'PRECIOS SEGUN ADJ. (FRONTERIZO)'!$C$2</f>
        <v>99130.200000000012</v>
      </c>
      <c r="P87" s="80" t="e" vm="1">
        <f>+[4]!NumLetras(O87,"PESO","PESOS DOMINICANOS","$EE $m CON #d/100 CENTAVOS")</f>
        <v>#VALUE!</v>
      </c>
      <c r="Q87" s="80">
        <f t="shared" si="70"/>
        <v>15860.83</v>
      </c>
      <c r="R87" s="37">
        <v>21</v>
      </c>
      <c r="S87" s="37">
        <f t="shared" si="43"/>
        <v>420</v>
      </c>
      <c r="T87" s="189">
        <v>31.5</v>
      </c>
      <c r="U87" s="80">
        <f>+R87*'PRECIOS SEGUN ADJ. (FRONTERIZO)'!$B$3*'PRECIOS SEGUN ADJ. (FRONTERIZO)'!$C$3</f>
        <v>13230</v>
      </c>
      <c r="V87" s="80" t="e" vm="1">
        <f>+[4]!NumLetras(U87,"PESO","PESOS DOMINICANOS","$EE $m CON #d/100 CENTAVOS")</f>
        <v>#VALUE!</v>
      </c>
      <c r="W87" s="37">
        <v>75</v>
      </c>
      <c r="X87" s="37">
        <f t="shared" si="44"/>
        <v>1500</v>
      </c>
      <c r="Y87" s="189">
        <v>25.2</v>
      </c>
      <c r="Z87" s="80">
        <f>+W87*'PRECIOS SEGUN ADJ. (FRONTERIZO)'!$B$4*'PRECIOS SEGUN ADJ. (FRONTERIZO)'!$C$4</f>
        <v>37800</v>
      </c>
      <c r="AA87" s="80" t="e" vm="1">
        <f>+[4]!NumLetras(Z87,"PESO","PESOS DOMINICANOS","$EE $m CON #d/100 CENTAVOS")</f>
        <v>#VALUE!</v>
      </c>
      <c r="AB87" s="37">
        <v>106</v>
      </c>
      <c r="AC87" s="37">
        <f t="shared" si="45"/>
        <v>2120</v>
      </c>
      <c r="AD87" s="189">
        <v>87.91</v>
      </c>
      <c r="AE87" s="80">
        <f>+AB87*'PRECIOS SEGUN ADJ. (FRONTERIZO)'!$B$5*'PRECIOS SEGUN ADJ. (FRONTERIZO)'!$C$5</f>
        <v>186369.19999999998</v>
      </c>
      <c r="AF87" s="80" t="e" vm="1">
        <f>+[4]!NumLetras(AE87,"PESO","PESOS DOMINICANOS","$EE $m CON #d/100 CENTAVOS")</f>
        <v>#VALUE!</v>
      </c>
      <c r="AG87" s="80">
        <f t="shared" si="71"/>
        <v>33546.46</v>
      </c>
      <c r="AH87" s="37">
        <v>84</v>
      </c>
      <c r="AI87" s="37">
        <f t="shared" si="46"/>
        <v>1680</v>
      </c>
      <c r="AJ87" s="189">
        <v>53.95000000000001</v>
      </c>
      <c r="AK87" s="80">
        <f>+AH87*'PRECIOS SEGUN ADJ. (FRONTERIZO)'!$B$6*'PRECIOS SEGUN ADJ. (FRONTERIZO)'!$C$6</f>
        <v>90636</v>
      </c>
      <c r="AL87" s="80" t="e" vm="1">
        <f>+[4]!NumLetras(AK87,"PESO","PESOS DOMINICANOS","$EE $m CON #d/100 CENTAVOS")</f>
        <v>#VALUE!</v>
      </c>
      <c r="AM87" s="37">
        <v>12</v>
      </c>
      <c r="AN87" s="37">
        <f t="shared" si="47"/>
        <v>240</v>
      </c>
      <c r="AO87" s="189">
        <v>25.04</v>
      </c>
      <c r="AP87" s="80">
        <f>+AM87*'PRECIOS SEGUN ADJ. (FRONTERIZO)'!$B$7*'PRECIOS SEGUN ADJ. (FRONTERIZO)'!$C$7</f>
        <v>6009.6</v>
      </c>
      <c r="AQ87" s="80" t="e" vm="1">
        <f>+[4]!NumLetras(AP87,"PESO","PESOS DOMINICANOS","$EE $m CON #d/100 CENTAVOS")</f>
        <v>#VALUE!</v>
      </c>
      <c r="AR87" s="80">
        <f t="shared" si="72"/>
        <v>961.54</v>
      </c>
      <c r="AS87" s="37">
        <v>37</v>
      </c>
      <c r="AT87" s="37">
        <f t="shared" si="48"/>
        <v>740</v>
      </c>
      <c r="AU87" s="189">
        <v>290.85000000000002</v>
      </c>
      <c r="AV87" s="80">
        <f>+AS87*'PRECIOS SEGUN ADJ. (FRONTERIZO)'!$B$8*'PRECIOS SEGUN ADJ. (FRONTERIZO)'!$C$8</f>
        <v>215229</v>
      </c>
      <c r="AW87" s="80" t="e" vm="1">
        <f>+[4]!NumLetras(AV87,"PESO","PESOS DOMINICANOS","$EE $m CON #d/100 CENTAVOS")</f>
        <v>#VALUE!</v>
      </c>
      <c r="AX87" s="80">
        <f t="shared" si="73"/>
        <v>38741.22</v>
      </c>
      <c r="AY87" s="37">
        <v>5</v>
      </c>
      <c r="AZ87" s="37">
        <f t="shared" si="49"/>
        <v>100</v>
      </c>
      <c r="BA87" s="189">
        <v>18.899999999999999</v>
      </c>
      <c r="BB87" s="80">
        <f>+AY87*'PRECIOS SEGUN ADJ. (FRONTERIZO)'!$B$9*'PRECIOS SEGUN ADJ. (FRONTERIZO)'!$C$9</f>
        <v>1890</v>
      </c>
      <c r="BC87" s="80" t="e" vm="1">
        <f>+[4]!NumLetras(BB87,"PESO","PESOS DOMINICANOS","$EE $m CON #d/100 CENTAVOS")</f>
        <v>#VALUE!</v>
      </c>
      <c r="BD87" s="37">
        <v>7</v>
      </c>
      <c r="BE87" s="37">
        <f t="shared" si="50"/>
        <v>140</v>
      </c>
      <c r="BF87" s="189">
        <v>140.38</v>
      </c>
      <c r="BG87" s="80">
        <f>+BD87*'PRECIOS SEGUN ADJ. (FRONTERIZO)'!$B$10*'PRECIOS SEGUN ADJ. (FRONTERIZO)'!$C$10</f>
        <v>19653.2</v>
      </c>
      <c r="BH87" s="80" t="e" vm="1">
        <f>+[4]!NumLetras(BG87,"PESO","PESOS DOMINICANOS","$EE $m CON #d/100 CENTAVOS")</f>
        <v>#VALUE!</v>
      </c>
      <c r="BI87" s="80">
        <f t="shared" si="74"/>
        <v>3537.58</v>
      </c>
      <c r="BJ87" s="37">
        <v>26</v>
      </c>
      <c r="BK87" s="37">
        <f t="shared" si="51"/>
        <v>520</v>
      </c>
      <c r="BL87" s="189">
        <v>31.459999999999997</v>
      </c>
      <c r="BM87" s="80">
        <f>+BJ87*'PRECIOS SEGUN ADJ. (FRONTERIZO)'!$B$11*'PRECIOS SEGUN ADJ. (FRONTERIZO)'!$C$11</f>
        <v>16359.2</v>
      </c>
      <c r="BN87" s="80" t="e" vm="1">
        <f>+[4]!NumLetras(BM87,"PESO","PESOS DOMINICANOS","$EE $m CON #d/100 CENTAVOS")</f>
        <v>#VALUE!</v>
      </c>
      <c r="BO87" s="37">
        <v>31</v>
      </c>
      <c r="BP87" s="37">
        <f t="shared" si="52"/>
        <v>620</v>
      </c>
      <c r="BQ87" s="189">
        <v>65</v>
      </c>
      <c r="BR87" s="80">
        <f>+BO87*'PRECIOS SEGUN ADJ. (FRONTERIZO)'!$B$12*'PRECIOS SEGUN ADJ. (FRONTERIZO)'!$C$12</f>
        <v>40300</v>
      </c>
      <c r="BS87" s="80" t="e" vm="1">
        <f>+[4]!NumLetras(BR87,"PESO","PESOS DOMINICANOS","$EE $m CON #d/100 CENTAVOS")</f>
        <v>#VALUE!</v>
      </c>
      <c r="BT87" s="37">
        <v>700</v>
      </c>
      <c r="BU87" s="37">
        <f t="shared" si="53"/>
        <v>14000</v>
      </c>
      <c r="BV87" s="189">
        <v>5.5</v>
      </c>
      <c r="BW87" s="80">
        <f>+BT87*'PRECIOS SEGUN ADJ. (FRONTERIZO)'!$B$13*'PRECIOS SEGUN ADJ. (FRONTERIZO)'!$C$13</f>
        <v>77000</v>
      </c>
      <c r="BX87" s="80" t="e" vm="1">
        <f>+[4]!NumLetras(BW87,"PESO","PESOS DOMINICANOS","$EE $m CON #d/100 CENTAVOS")</f>
        <v>#VALUE!</v>
      </c>
      <c r="BY87" s="37">
        <v>454</v>
      </c>
      <c r="BZ87" s="37">
        <f t="shared" si="54"/>
        <v>9080</v>
      </c>
      <c r="CA87" s="189">
        <v>7.15</v>
      </c>
      <c r="CB87" s="80">
        <f>+BY87*'PRECIOS SEGUN ADJ. (FRONTERIZO)'!$B$14*'PRECIOS SEGUN ADJ. (FRONTERIZO)'!$C$14</f>
        <v>64922.000000000007</v>
      </c>
      <c r="CC87" s="80" t="e" vm="1">
        <f>+[4]!NumLetras(CB87,"PESO","PESOS DOMINICANOS","$EE $m CON #d/100 CENTAVOS")</f>
        <v>#VALUE!</v>
      </c>
      <c r="CD87" s="37">
        <v>908</v>
      </c>
      <c r="CE87" s="37">
        <f t="shared" si="55"/>
        <v>18160</v>
      </c>
      <c r="CF87" s="189">
        <v>6.8400000000000007</v>
      </c>
      <c r="CG87" s="80">
        <f>+CD87*'PRECIOS SEGUN ADJ. (FRONTERIZO)'!$B$15*'PRECIOS SEGUN ADJ. (FRONTERIZO)'!$C$15</f>
        <v>124214.40000000001</v>
      </c>
      <c r="CH87" s="80" t="e" vm="1">
        <f>+[4]!NumLetras(CG87,"PESO","PESOS DOMINICANOS","$EE $m CON #d/100 CENTAVOS")</f>
        <v>#VALUE!</v>
      </c>
      <c r="CI87" s="37">
        <v>32</v>
      </c>
      <c r="CJ87" s="37">
        <f t="shared" si="56"/>
        <v>640</v>
      </c>
      <c r="CK87" s="189">
        <v>60</v>
      </c>
      <c r="CL87" s="80">
        <f>+CI87*'PRECIOS SEGUN ADJ. (FRONTERIZO)'!$B$16*'PRECIOS SEGUN ADJ. (FRONTERIZO)'!$C$16</f>
        <v>38400</v>
      </c>
      <c r="CM87" s="80" t="e" vm="1">
        <f>+[4]!NumLetras(CL87,"PESO","PESOS DOMINICANOS","$EE $m CON #d/100 CENTAVOS")</f>
        <v>#VALUE!</v>
      </c>
      <c r="CN87" s="80">
        <f t="shared" si="75"/>
        <v>6912</v>
      </c>
      <c r="CO87" s="37">
        <v>15</v>
      </c>
      <c r="CP87" s="37">
        <f t="shared" si="57"/>
        <v>300</v>
      </c>
      <c r="CQ87" s="189">
        <v>55.649999999999991</v>
      </c>
      <c r="CR87" s="80">
        <f>+CO87*'PRECIOS SEGUN ADJ. (FRONTERIZO)'!$B$17*'PRECIOS SEGUN ADJ. (FRONTERIZO)'!$C$17</f>
        <v>16695</v>
      </c>
      <c r="CS87" s="80" t="e" vm="1">
        <f>+[4]!NumLetras(CR87,"PESO","PESOS DOMINICANOS","$EE $m CON #d/100 CENTAVOS")</f>
        <v>#VALUE!</v>
      </c>
      <c r="CT87" s="80">
        <f t="shared" si="76"/>
        <v>3005.1</v>
      </c>
      <c r="CU87" s="37">
        <v>734</v>
      </c>
      <c r="CV87" s="37">
        <f t="shared" si="58"/>
        <v>14680</v>
      </c>
      <c r="CW87" s="189">
        <v>6.6</v>
      </c>
      <c r="CX87" s="80">
        <f>+CU87*'PRECIOS SEGUN ADJ. (FRONTERIZO)'!$B$18*'PRECIOS SEGUN ADJ. (FRONTERIZO)'!$C$18</f>
        <v>96888</v>
      </c>
      <c r="CY87" s="80" t="e" vm="1">
        <f>+[4]!NumLetras(CX87,"PESO","PESOS DOMINICANOS","$EE $m CON #d/100 CENTAVOS")</f>
        <v>#VALUE!</v>
      </c>
      <c r="CZ87" s="37">
        <v>17</v>
      </c>
      <c r="DA87" s="37">
        <f t="shared" si="59"/>
        <v>340</v>
      </c>
      <c r="DB87" s="189">
        <v>65.75</v>
      </c>
      <c r="DC87" s="80">
        <f>+CZ87*'PRECIOS SEGUN ADJ. (FRONTERIZO)'!$B$19*'PRECIOS SEGUN ADJ. (FRONTERIZO)'!$C$19</f>
        <v>22355</v>
      </c>
      <c r="DD87" s="80" t="e" vm="1">
        <f>+[4]!NumLetras(DC87,"PESO","PESOS DOMINICANOS","$EE $m CON #d/100 CENTAVOS")</f>
        <v>#VALUE!</v>
      </c>
      <c r="DE87" s="80">
        <f t="shared" si="77"/>
        <v>4023.9</v>
      </c>
      <c r="DF87" s="37">
        <v>12</v>
      </c>
      <c r="DG87" s="37">
        <f t="shared" si="60"/>
        <v>240</v>
      </c>
      <c r="DH87" s="189">
        <v>82.59999999999998</v>
      </c>
      <c r="DI87" s="80">
        <f>+DF87*'PRECIOS SEGUN ADJ. (FRONTERIZO)'!$B$20*'PRECIOS SEGUN ADJ. (FRONTERIZO)'!$C$20</f>
        <v>19824</v>
      </c>
      <c r="DJ87" s="80" t="e" vm="1">
        <f>+[4]!NumLetras(DI87,"PESO","PESOS DOMINICANOS","$EE $m CON #d/100 CENTAVOS")</f>
        <v>#VALUE!</v>
      </c>
      <c r="DK87" s="80">
        <f t="shared" si="78"/>
        <v>3568.32</v>
      </c>
      <c r="DL87" s="37">
        <v>908</v>
      </c>
      <c r="DM87" s="37">
        <f t="shared" si="61"/>
        <v>18160</v>
      </c>
      <c r="DN87" s="189">
        <v>22</v>
      </c>
      <c r="DO87" s="80">
        <f>+DL87*'PRECIOS SEGUN ADJ. (FRONTERIZO)'!$B$21*'PRECIOS SEGUN ADJ. (FRONTERIZO)'!$C$21</f>
        <v>399520</v>
      </c>
      <c r="DP87" s="80" t="e" vm="1">
        <f>+[4]!NumLetras(DO87,"PESO","PESOS DOMINICANOS","$EE $m CON #d/100 CENTAVOS")</f>
        <v>#VALUE!</v>
      </c>
      <c r="DQ87" s="37">
        <v>69</v>
      </c>
      <c r="DR87" s="37">
        <f t="shared" si="62"/>
        <v>1380</v>
      </c>
      <c r="DS87" s="189">
        <v>80.849999999999994</v>
      </c>
      <c r="DT87" s="80">
        <f>+DQ87*'PRECIOS SEGUN ADJ. (FRONTERIZO)'!$B$22*'PRECIOS SEGUN ADJ. (FRONTERIZO)'!$C$22</f>
        <v>111573</v>
      </c>
      <c r="DU87" s="80" t="e" vm="1">
        <f>+[4]!NumLetras(DT87,"PESO","PESOS DOMINICANOS","$EE $m CON #d/100 CENTAVOS")</f>
        <v>#VALUE!</v>
      </c>
      <c r="DV87" s="37">
        <v>32</v>
      </c>
      <c r="DW87" s="37">
        <f t="shared" si="63"/>
        <v>640</v>
      </c>
      <c r="DX87" s="189">
        <v>21.83</v>
      </c>
      <c r="DY87" s="80">
        <f>+DV87*'PRECIOS SEGUN ADJ. (FRONTERIZO)'!$B$23*'PRECIOS SEGUN ADJ. (FRONTERIZO)'!$C$23</f>
        <v>13971.199999999999</v>
      </c>
      <c r="DZ87" s="80" t="e" vm="1">
        <f>+[4]!NumLetras(DY87,"PESO","PESOS DOMINICANOS","$EE $m CON #d/100 CENTAVOS")</f>
        <v>#VALUE!</v>
      </c>
      <c r="EA87" s="80">
        <f t="shared" si="79"/>
        <v>2514.8200000000002</v>
      </c>
      <c r="EB87" s="37">
        <v>81</v>
      </c>
      <c r="EC87" s="37">
        <f t="shared" si="64"/>
        <v>1620</v>
      </c>
      <c r="ED87" s="189">
        <v>33</v>
      </c>
      <c r="EE87" s="80">
        <f>+EB87*'PRECIOS SEGUN ADJ. (FRONTERIZO)'!$B$24*'PRECIOS SEGUN ADJ. (FRONTERIZO)'!$C$24</f>
        <v>53460</v>
      </c>
      <c r="EF87" s="80" t="e" vm="1">
        <f>+[4]!NumLetras(EE87,"PESO","PESOS DOMINICANOS","$EE $m CON #d/100 CENTAVOS")</f>
        <v>#VALUE!</v>
      </c>
      <c r="EG87" s="37">
        <v>6</v>
      </c>
      <c r="EH87" s="37">
        <f t="shared" si="65"/>
        <v>120</v>
      </c>
      <c r="EI87" s="189">
        <v>15.789999999999997</v>
      </c>
      <c r="EJ87" s="80">
        <f>+EG87*'PRECIOS SEGUN ADJ. (FRONTERIZO)'!$B$25*'PRECIOS SEGUN ADJ. (FRONTERIZO)'!$C$25</f>
        <v>1894.8</v>
      </c>
      <c r="EK87" s="80" t="e" vm="1">
        <f>+[4]!NumLetras(EJ87,"PESO","PESOS DOMINICANOS","$EE $m CON #d/100 CENTAVOS")</f>
        <v>#VALUE!</v>
      </c>
      <c r="EL87" s="37">
        <v>6</v>
      </c>
      <c r="EM87" s="37">
        <f t="shared" si="66"/>
        <v>120</v>
      </c>
      <c r="EN87" s="189">
        <v>31.5</v>
      </c>
      <c r="EO87" s="80">
        <f>+EL87*'PRECIOS SEGUN ADJ. (FRONTERIZO)'!$B$26*'PRECIOS SEGUN ADJ. (FRONTERIZO)'!$C$26</f>
        <v>3780</v>
      </c>
      <c r="EP87" s="80" t="e" vm="1">
        <f>+[4]!NumLetras(EO87,"PESO","PESOS DOMINICANOS","$EE $m CON #d/100 CENTAVOS")</f>
        <v>#VALUE!</v>
      </c>
      <c r="EQ87" s="80">
        <f t="shared" si="67"/>
        <v>1771103.7999999998</v>
      </c>
      <c r="ER87" s="80" t="e" vm="1">
        <f>+[4]!NumLetras(EQ87,"PESO","PESOS DOMINICANOS","$EE $m CON #d/100 CENTAVOS")</f>
        <v>#VALUE!</v>
      </c>
      <c r="ES87" s="80">
        <f t="shared" si="68"/>
        <v>112671.77000000002</v>
      </c>
      <c r="ET87" s="80" t="e" vm="1">
        <f>+[4]!NumLetras(ES87,"PESO","PESOS DOMINICANOS","$EE $m CON #d/100 CENTAVOS")</f>
        <v>#VALUE!</v>
      </c>
      <c r="EU87" s="80">
        <f t="shared" si="80"/>
        <v>1658432.0299999998</v>
      </c>
      <c r="EV87" s="80" t="e" vm="1">
        <f>+[4]!NumLetras(EU87,"PESO","PESOS DOMINICANOS","$EE $m CON #d/100 CENTAVOS")</f>
        <v>#VALUE!</v>
      </c>
      <c r="EW87" s="80">
        <f t="shared" si="81"/>
        <v>354220.76</v>
      </c>
      <c r="EX87" s="80" t="e" vm="1">
        <f>+[4]!NumLetras(EW87,"PESO","PESOS DOMINICANOS","$EE $m CON #d/100 CENTAVOS")</f>
        <v>#VALUE!</v>
      </c>
      <c r="EY87" s="80">
        <f t="shared" si="82"/>
        <v>17711.04</v>
      </c>
      <c r="EZ87" s="80" t="e" vm="1">
        <f>+[4]!NumLetras(EY87,"PESO","PESOS DOMINICANOS","$EE $m CON #d/100 CENTAVOS")</f>
        <v>#VALUE!</v>
      </c>
      <c r="FA87" s="80"/>
      <c r="FB87" s="80">
        <f t="shared" si="83"/>
        <v>1416883.0399999998</v>
      </c>
      <c r="FC87" s="80" t="e" vm="1">
        <f>+[4]!NumLetras(FB87,"PESO","PESOS DOMINICANOS","$EE $m CON #d/100 CENTAVOS")</f>
        <v>#VALUE!</v>
      </c>
      <c r="FD87" s="37" t="str">
        <f>+VLOOKUP(D87,'FRONTERIZO XENIA'!F:G,2,0)</f>
        <v>F-34</v>
      </c>
    </row>
    <row r="88" spans="1:160">
      <c r="A88" s="37">
        <v>87</v>
      </c>
      <c r="B88" s="37">
        <v>87</v>
      </c>
      <c r="C88" s="26" t="s">
        <v>897</v>
      </c>
      <c r="D88" s="37">
        <v>101818250</v>
      </c>
      <c r="E88" s="37" t="str">
        <f>+VLOOKUP(D88,'INFORMACION DE PROVEEDORES'!C:I,2,0)</f>
        <v>001-0181825-0</v>
      </c>
      <c r="F88" s="26" t="str">
        <f>+VLOOKUP(D88,'INFORMACION DE PROVEEDORES'!C:J,4,0)</f>
        <v>RAMONA VICENTE VICTORIANO</v>
      </c>
      <c r="G88" s="37" t="str">
        <f>+VLOOKUP(D88,'INFORMACION DE PROVEEDORES'!C:K,5,0)</f>
        <v>001-0181825-0</v>
      </c>
      <c r="H88" s="26" t="str">
        <f>+VLOOKUP(D88,'INFORMACION DE PROVEEDORES'!C:L,7,0)</f>
        <v xml:space="preserve">AVENIDA DUARTE ESQUINA ANTONIO NO. 25,  TAMAYO, BAHORUCO </v>
      </c>
      <c r="I88" s="37" t="str">
        <f>+VLOOKUP(D88,'INFORMACION DE PROVEEDORES'!C:M,3,0)</f>
        <v xml:space="preserve"> FÍSICA</v>
      </c>
      <c r="J88" s="37">
        <v>5</v>
      </c>
      <c r="K88" s="37">
        <v>256</v>
      </c>
      <c r="L88" s="37">
        <v>48</v>
      </c>
      <c r="M88" s="37">
        <f t="shared" si="69"/>
        <v>960</v>
      </c>
      <c r="N88" s="189">
        <v>69.81</v>
      </c>
      <c r="O88" s="80">
        <f>+L88*'PRECIOS SEGUN ADJ. (FRONTERIZO)'!$B$2*'PRECIOS SEGUN ADJ. (FRONTERIZO)'!$C$2</f>
        <v>67017.600000000006</v>
      </c>
      <c r="P88" s="80" t="e" vm="1">
        <f>+[4]!NumLetras(O88,"PESO","PESOS DOMINICANOS","$EE $m CON #d/100 CENTAVOS")</f>
        <v>#VALUE!</v>
      </c>
      <c r="Q88" s="80">
        <f t="shared" si="70"/>
        <v>10722.82</v>
      </c>
      <c r="R88" s="37">
        <v>13</v>
      </c>
      <c r="S88" s="37">
        <f t="shared" si="43"/>
        <v>260</v>
      </c>
      <c r="T88" s="189">
        <v>31.5</v>
      </c>
      <c r="U88" s="80">
        <f>+R88*'PRECIOS SEGUN ADJ. (FRONTERIZO)'!$B$3*'PRECIOS SEGUN ADJ. (FRONTERIZO)'!$C$3</f>
        <v>8190</v>
      </c>
      <c r="V88" s="80" t="e" vm="1">
        <f>+[4]!NumLetras(U88,"PESO","PESOS DOMINICANOS","$EE $m CON #d/100 CENTAVOS")</f>
        <v>#VALUE!</v>
      </c>
      <c r="W88" s="37">
        <v>0</v>
      </c>
      <c r="X88" s="37">
        <f t="shared" si="44"/>
        <v>0</v>
      </c>
      <c r="Y88" s="189">
        <v>25.2</v>
      </c>
      <c r="Z88" s="80">
        <f>+W88*'PRECIOS SEGUN ADJ. (FRONTERIZO)'!$B$4*'PRECIOS SEGUN ADJ. (FRONTERIZO)'!$C$4</f>
        <v>0</v>
      </c>
      <c r="AA88" s="80" t="e" vm="1">
        <f>+[4]!NumLetras(Z88,"PESO","PESOS DOMINICANOS","$EE $m CON #d/100 CENTAVOS")</f>
        <v>#VALUE!</v>
      </c>
      <c r="AB88" s="37">
        <v>80</v>
      </c>
      <c r="AC88" s="37">
        <f t="shared" si="45"/>
        <v>1600</v>
      </c>
      <c r="AD88" s="189">
        <v>87.91</v>
      </c>
      <c r="AE88" s="80">
        <f>+AB88*'PRECIOS SEGUN ADJ. (FRONTERIZO)'!$B$5*'PRECIOS SEGUN ADJ. (FRONTERIZO)'!$C$5</f>
        <v>140656</v>
      </c>
      <c r="AF88" s="80" t="e" vm="1">
        <f>+[4]!NumLetras(AE88,"PESO","PESOS DOMINICANOS","$EE $m CON #d/100 CENTAVOS")</f>
        <v>#VALUE!</v>
      </c>
      <c r="AG88" s="80">
        <f t="shared" si="71"/>
        <v>25318.080000000002</v>
      </c>
      <c r="AH88" s="37">
        <v>97</v>
      </c>
      <c r="AI88" s="37">
        <f t="shared" si="46"/>
        <v>1940</v>
      </c>
      <c r="AJ88" s="189">
        <v>53.95000000000001</v>
      </c>
      <c r="AK88" s="80">
        <f>+AH88*'PRECIOS SEGUN ADJ. (FRONTERIZO)'!$B$6*'PRECIOS SEGUN ADJ. (FRONTERIZO)'!$C$6</f>
        <v>104663.00000000001</v>
      </c>
      <c r="AL88" s="80" t="e" vm="1">
        <f>+[4]!NumLetras(AK88,"PESO","PESOS DOMINICANOS","$EE $m CON #d/100 CENTAVOS")</f>
        <v>#VALUE!</v>
      </c>
      <c r="AM88" s="37">
        <v>13</v>
      </c>
      <c r="AN88" s="37">
        <f t="shared" si="47"/>
        <v>260</v>
      </c>
      <c r="AO88" s="189">
        <v>25.04</v>
      </c>
      <c r="AP88" s="80">
        <f>+AM88*'PRECIOS SEGUN ADJ. (FRONTERIZO)'!$B$7*'PRECIOS SEGUN ADJ. (FRONTERIZO)'!$C$7</f>
        <v>6510.4</v>
      </c>
      <c r="AQ88" s="80" t="e" vm="1">
        <f>+[4]!NumLetras(AP88,"PESO","PESOS DOMINICANOS","$EE $m CON #d/100 CENTAVOS")</f>
        <v>#VALUE!</v>
      </c>
      <c r="AR88" s="80">
        <f t="shared" si="72"/>
        <v>1041.6600000000001</v>
      </c>
      <c r="AS88" s="37">
        <v>30</v>
      </c>
      <c r="AT88" s="37">
        <f t="shared" si="48"/>
        <v>600</v>
      </c>
      <c r="AU88" s="189">
        <v>290.85000000000002</v>
      </c>
      <c r="AV88" s="80">
        <f>+AS88*'PRECIOS SEGUN ADJ. (FRONTERIZO)'!$B$8*'PRECIOS SEGUN ADJ. (FRONTERIZO)'!$C$8</f>
        <v>174510</v>
      </c>
      <c r="AW88" s="80" t="e" vm="1">
        <f>+[4]!NumLetras(AV88,"PESO","PESOS DOMINICANOS","$EE $m CON #d/100 CENTAVOS")</f>
        <v>#VALUE!</v>
      </c>
      <c r="AX88" s="80">
        <f t="shared" si="73"/>
        <v>31411.8</v>
      </c>
      <c r="AY88" s="37">
        <v>0</v>
      </c>
      <c r="AZ88" s="37">
        <f t="shared" si="49"/>
        <v>0</v>
      </c>
      <c r="BA88" s="189">
        <v>18.899999999999999</v>
      </c>
      <c r="BB88" s="80">
        <f>+AY88*'PRECIOS SEGUN ADJ. (FRONTERIZO)'!$B$9*'PRECIOS SEGUN ADJ. (FRONTERIZO)'!$C$9</f>
        <v>0</v>
      </c>
      <c r="BC88" s="80" t="e" vm="1">
        <f>+[4]!NumLetras(BB88,"PESO","PESOS DOMINICANOS","$EE $m CON #d/100 CENTAVOS")</f>
        <v>#VALUE!</v>
      </c>
      <c r="BD88" s="37">
        <v>7</v>
      </c>
      <c r="BE88" s="37">
        <f t="shared" si="50"/>
        <v>140</v>
      </c>
      <c r="BF88" s="189">
        <v>140.38</v>
      </c>
      <c r="BG88" s="80">
        <f>+BD88*'PRECIOS SEGUN ADJ. (FRONTERIZO)'!$B$10*'PRECIOS SEGUN ADJ. (FRONTERIZO)'!$C$10</f>
        <v>19653.2</v>
      </c>
      <c r="BH88" s="80" t="e" vm="1">
        <f>+[4]!NumLetras(BG88,"PESO","PESOS DOMINICANOS","$EE $m CON #d/100 CENTAVOS")</f>
        <v>#VALUE!</v>
      </c>
      <c r="BI88" s="80">
        <f t="shared" si="74"/>
        <v>3537.58</v>
      </c>
      <c r="BJ88" s="37">
        <v>0</v>
      </c>
      <c r="BK88" s="37">
        <f t="shared" si="51"/>
        <v>0</v>
      </c>
      <c r="BL88" s="189">
        <v>31.459999999999997</v>
      </c>
      <c r="BM88" s="80">
        <f>+BJ88*'PRECIOS SEGUN ADJ. (FRONTERIZO)'!$B$11*'PRECIOS SEGUN ADJ. (FRONTERIZO)'!$C$11</f>
        <v>0</v>
      </c>
      <c r="BN88" s="80" t="e" vm="1">
        <f>+[4]!NumLetras(BM88,"PESO","PESOS DOMINICANOS","$EE $m CON #d/100 CENTAVOS")</f>
        <v>#VALUE!</v>
      </c>
      <c r="BO88" s="37">
        <v>25</v>
      </c>
      <c r="BP88" s="37">
        <f t="shared" si="52"/>
        <v>500</v>
      </c>
      <c r="BQ88" s="189">
        <v>65</v>
      </c>
      <c r="BR88" s="80">
        <f>+BO88*'PRECIOS SEGUN ADJ. (FRONTERIZO)'!$B$12*'PRECIOS SEGUN ADJ. (FRONTERIZO)'!$C$12</f>
        <v>32500</v>
      </c>
      <c r="BS88" s="80" t="e" vm="1">
        <f>+[4]!NumLetras(BR88,"PESO","PESOS DOMINICANOS","$EE $m CON #d/100 CENTAVOS")</f>
        <v>#VALUE!</v>
      </c>
      <c r="BT88" s="37">
        <v>0</v>
      </c>
      <c r="BU88" s="37">
        <f t="shared" si="53"/>
        <v>0</v>
      </c>
      <c r="BV88" s="189">
        <v>5.5</v>
      </c>
      <c r="BW88" s="80">
        <f>+BT88*'PRECIOS SEGUN ADJ. (FRONTERIZO)'!$B$13*'PRECIOS SEGUN ADJ. (FRONTERIZO)'!$C$13</f>
        <v>0</v>
      </c>
      <c r="BX88" s="80" t="e" vm="1">
        <f>+[4]!NumLetras(BW88,"PESO","PESOS DOMINICANOS","$EE $m CON #d/100 CENTAVOS")</f>
        <v>#VALUE!</v>
      </c>
      <c r="BY88" s="37">
        <v>512</v>
      </c>
      <c r="BZ88" s="37">
        <f t="shared" si="54"/>
        <v>10240</v>
      </c>
      <c r="CA88" s="189">
        <v>7.15</v>
      </c>
      <c r="CB88" s="80">
        <f>+BY88*'PRECIOS SEGUN ADJ. (FRONTERIZO)'!$B$14*'PRECIOS SEGUN ADJ. (FRONTERIZO)'!$C$14</f>
        <v>73216</v>
      </c>
      <c r="CC88" s="80" t="e" vm="1">
        <f>+[4]!NumLetras(CB88,"PESO","PESOS DOMINICANOS","$EE $m CON #d/100 CENTAVOS")</f>
        <v>#VALUE!</v>
      </c>
      <c r="CD88" s="37">
        <v>1024</v>
      </c>
      <c r="CE88" s="37">
        <f t="shared" si="55"/>
        <v>20480</v>
      </c>
      <c r="CF88" s="189">
        <v>6.8400000000000007</v>
      </c>
      <c r="CG88" s="80">
        <f>+CD88*'PRECIOS SEGUN ADJ. (FRONTERIZO)'!$B$15*'PRECIOS SEGUN ADJ. (FRONTERIZO)'!$C$15</f>
        <v>140083.20000000001</v>
      </c>
      <c r="CH88" s="80" t="e" vm="1">
        <f>+[4]!NumLetras(CG88,"PESO","PESOS DOMINICANOS","$EE $m CON #d/100 CENTAVOS")</f>
        <v>#VALUE!</v>
      </c>
      <c r="CI88" s="37">
        <v>0</v>
      </c>
      <c r="CJ88" s="37">
        <f t="shared" si="56"/>
        <v>0</v>
      </c>
      <c r="CK88" s="189">
        <v>60</v>
      </c>
      <c r="CL88" s="80">
        <f>+CI88*'PRECIOS SEGUN ADJ. (FRONTERIZO)'!$B$16*'PRECIOS SEGUN ADJ. (FRONTERIZO)'!$C$16</f>
        <v>0</v>
      </c>
      <c r="CM88" s="80" t="e" vm="1">
        <f>+[4]!NumLetras(CL88,"PESO","PESOS DOMINICANOS","$EE $m CON #d/100 CENTAVOS")</f>
        <v>#VALUE!</v>
      </c>
      <c r="CN88" s="80">
        <f t="shared" si="75"/>
        <v>0</v>
      </c>
      <c r="CO88" s="37">
        <v>0</v>
      </c>
      <c r="CP88" s="37">
        <f t="shared" si="57"/>
        <v>0</v>
      </c>
      <c r="CQ88" s="189">
        <v>55.649999999999991</v>
      </c>
      <c r="CR88" s="80">
        <f>+CO88*'PRECIOS SEGUN ADJ. (FRONTERIZO)'!$B$17*'PRECIOS SEGUN ADJ. (FRONTERIZO)'!$C$17</f>
        <v>0</v>
      </c>
      <c r="CS88" s="80" t="e" vm="1">
        <f>+[4]!NumLetras(CR88,"PESO","PESOS DOMINICANOS","$EE $m CON #d/100 CENTAVOS")</f>
        <v>#VALUE!</v>
      </c>
      <c r="CT88" s="80">
        <f t="shared" si="76"/>
        <v>0</v>
      </c>
      <c r="CU88" s="37">
        <v>512</v>
      </c>
      <c r="CV88" s="37">
        <f t="shared" si="58"/>
        <v>10240</v>
      </c>
      <c r="CW88" s="189">
        <v>6.6</v>
      </c>
      <c r="CX88" s="80">
        <f>+CU88*'PRECIOS SEGUN ADJ. (FRONTERIZO)'!$B$18*'PRECIOS SEGUN ADJ. (FRONTERIZO)'!$C$18</f>
        <v>67584</v>
      </c>
      <c r="CY88" s="80" t="e" vm="1">
        <f>+[4]!NumLetras(CX88,"PESO","PESOS DOMINICANOS","$EE $m CON #d/100 CENTAVOS")</f>
        <v>#VALUE!</v>
      </c>
      <c r="CZ88" s="37">
        <v>0</v>
      </c>
      <c r="DA88" s="37">
        <f t="shared" si="59"/>
        <v>0</v>
      </c>
      <c r="DB88" s="189">
        <v>65.75</v>
      </c>
      <c r="DC88" s="80">
        <f>+CZ88*'PRECIOS SEGUN ADJ. (FRONTERIZO)'!$B$19*'PRECIOS SEGUN ADJ. (FRONTERIZO)'!$C$19</f>
        <v>0</v>
      </c>
      <c r="DD88" s="80" t="e" vm="1">
        <f>+[4]!NumLetras(DC88,"PESO","PESOS DOMINICANOS","$EE $m CON #d/100 CENTAVOS")</f>
        <v>#VALUE!</v>
      </c>
      <c r="DE88" s="80">
        <f t="shared" si="77"/>
        <v>0</v>
      </c>
      <c r="DF88" s="37">
        <v>13</v>
      </c>
      <c r="DG88" s="37">
        <f t="shared" si="60"/>
        <v>260</v>
      </c>
      <c r="DH88" s="189">
        <v>82.59999999999998</v>
      </c>
      <c r="DI88" s="80">
        <f>+DF88*'PRECIOS SEGUN ADJ. (FRONTERIZO)'!$B$20*'PRECIOS SEGUN ADJ. (FRONTERIZO)'!$C$20</f>
        <v>21476</v>
      </c>
      <c r="DJ88" s="80" t="e" vm="1">
        <f>+[4]!NumLetras(DI88,"PESO","PESOS DOMINICANOS","$EE $m CON #d/100 CENTAVOS")</f>
        <v>#VALUE!</v>
      </c>
      <c r="DK88" s="80">
        <f t="shared" si="78"/>
        <v>3865.68</v>
      </c>
      <c r="DL88" s="37">
        <v>1024</v>
      </c>
      <c r="DM88" s="37">
        <f t="shared" si="61"/>
        <v>20480</v>
      </c>
      <c r="DN88" s="189">
        <v>22</v>
      </c>
      <c r="DO88" s="80">
        <f>+DL88*'PRECIOS SEGUN ADJ. (FRONTERIZO)'!$B$21*'PRECIOS SEGUN ADJ. (FRONTERIZO)'!$C$21</f>
        <v>450560</v>
      </c>
      <c r="DP88" s="80" t="e" vm="1">
        <f>+[4]!NumLetras(DO88,"PESO","PESOS DOMINICANOS","$EE $m CON #d/100 CENTAVOS")</f>
        <v>#VALUE!</v>
      </c>
      <c r="DQ88" s="37">
        <v>58</v>
      </c>
      <c r="DR88" s="37">
        <f t="shared" si="62"/>
        <v>1160</v>
      </c>
      <c r="DS88" s="189">
        <v>80.849999999999994</v>
      </c>
      <c r="DT88" s="80">
        <f>+DQ88*'PRECIOS SEGUN ADJ. (FRONTERIZO)'!$B$22*'PRECIOS SEGUN ADJ. (FRONTERIZO)'!$C$22</f>
        <v>93785.999999999985</v>
      </c>
      <c r="DU88" s="80" t="e" vm="1">
        <f>+[4]!NumLetras(DT88,"PESO","PESOS DOMINICANOS","$EE $m CON #d/100 CENTAVOS")</f>
        <v>#VALUE!</v>
      </c>
      <c r="DV88" s="37">
        <v>27</v>
      </c>
      <c r="DW88" s="37">
        <f t="shared" si="63"/>
        <v>540</v>
      </c>
      <c r="DX88" s="189">
        <v>21.83</v>
      </c>
      <c r="DY88" s="80">
        <f>+DV88*'PRECIOS SEGUN ADJ. (FRONTERIZO)'!$B$23*'PRECIOS SEGUN ADJ. (FRONTERIZO)'!$C$23</f>
        <v>11788.199999999999</v>
      </c>
      <c r="DZ88" s="80" t="e" vm="1">
        <f>+[4]!NumLetras(DY88,"PESO","PESOS DOMINICANOS","$EE $m CON #d/100 CENTAVOS")</f>
        <v>#VALUE!</v>
      </c>
      <c r="EA88" s="80">
        <f t="shared" si="79"/>
        <v>2121.88</v>
      </c>
      <c r="EB88" s="37">
        <v>82</v>
      </c>
      <c r="EC88" s="37">
        <f t="shared" si="64"/>
        <v>1640</v>
      </c>
      <c r="ED88" s="189">
        <v>33</v>
      </c>
      <c r="EE88" s="80">
        <f>+EB88*'PRECIOS SEGUN ADJ. (FRONTERIZO)'!$B$24*'PRECIOS SEGUN ADJ. (FRONTERIZO)'!$C$24</f>
        <v>54120</v>
      </c>
      <c r="EF88" s="80" t="e" vm="1">
        <f>+[4]!NumLetras(EE88,"PESO","PESOS DOMINICANOS","$EE $m CON #d/100 CENTAVOS")</f>
        <v>#VALUE!</v>
      </c>
      <c r="EG88" s="37">
        <v>0</v>
      </c>
      <c r="EH88" s="37">
        <f t="shared" si="65"/>
        <v>0</v>
      </c>
      <c r="EI88" s="189">
        <v>15.789999999999997</v>
      </c>
      <c r="EJ88" s="80">
        <f>+EG88*'PRECIOS SEGUN ADJ. (FRONTERIZO)'!$B$25*'PRECIOS SEGUN ADJ. (FRONTERIZO)'!$C$25</f>
        <v>0</v>
      </c>
      <c r="EK88" s="80" t="e" vm="1">
        <f>+[4]!NumLetras(EJ88,"PESO","PESOS DOMINICANOS","$EE $m CON #d/100 CENTAVOS")</f>
        <v>#VALUE!</v>
      </c>
      <c r="EL88" s="37">
        <v>0</v>
      </c>
      <c r="EM88" s="37">
        <f t="shared" si="66"/>
        <v>0</v>
      </c>
      <c r="EN88" s="189">
        <v>31.5</v>
      </c>
      <c r="EO88" s="80">
        <f>+EL88*'PRECIOS SEGUN ADJ. (FRONTERIZO)'!$B$26*'PRECIOS SEGUN ADJ. (FRONTERIZO)'!$C$26</f>
        <v>0</v>
      </c>
      <c r="EP88" s="80" t="e" vm="1">
        <f>+[4]!NumLetras(EO88,"PESO","PESOS DOMINICANOS","$EE $m CON #d/100 CENTAVOS")</f>
        <v>#VALUE!</v>
      </c>
      <c r="EQ88" s="80">
        <f t="shared" si="67"/>
        <v>1466313.6</v>
      </c>
      <c r="ER88" s="80" t="e" vm="1">
        <f>+[4]!NumLetras(EQ88,"PESO","PESOS DOMINICANOS","$EE $m CON #d/100 CENTAVOS")</f>
        <v>#VALUE!</v>
      </c>
      <c r="ES88" s="80">
        <f t="shared" si="68"/>
        <v>78019.5</v>
      </c>
      <c r="ET88" s="80" t="e" vm="1">
        <f>+[4]!NumLetras(ES88,"PESO","PESOS DOMINICANOS","$EE $m CON #d/100 CENTAVOS")</f>
        <v>#VALUE!</v>
      </c>
      <c r="EU88" s="80">
        <f t="shared" si="80"/>
        <v>1388294.1</v>
      </c>
      <c r="EV88" s="80" t="e" vm="1">
        <f>+[4]!NumLetras(EU88,"PESO","PESOS DOMINICANOS","$EE $m CON #d/100 CENTAVOS")</f>
        <v>#VALUE!</v>
      </c>
      <c r="EW88" s="80">
        <f t="shared" si="81"/>
        <v>293262.71999999997</v>
      </c>
      <c r="EX88" s="80" t="e" vm="1">
        <f>+[4]!NumLetras(EW88,"PESO","PESOS DOMINICANOS","$EE $m CON #d/100 CENTAVOS")</f>
        <v>#VALUE!</v>
      </c>
      <c r="EY88" s="80">
        <f t="shared" si="82"/>
        <v>14663.14</v>
      </c>
      <c r="EZ88" s="80" t="e" vm="1">
        <f>+[4]!NumLetras(EY88,"PESO","PESOS DOMINICANOS","$EE $m CON #d/100 CENTAVOS")</f>
        <v>#VALUE!</v>
      </c>
      <c r="FA88" s="80"/>
      <c r="FB88" s="80">
        <f t="shared" si="83"/>
        <v>1173050.8800000001</v>
      </c>
      <c r="FC88" s="80" t="e" vm="1">
        <f>+[4]!NumLetras(FB88,"PESO","PESOS DOMINICANOS","$EE $m CON #d/100 CENTAVOS")</f>
        <v>#VALUE!</v>
      </c>
      <c r="FD88" s="37" t="str">
        <f>+VLOOKUP(D88,'FRONTERIZO XENIA'!F:G,2,0)</f>
        <v>F-28</v>
      </c>
    </row>
    <row r="89" spans="1:160">
      <c r="A89" s="37">
        <v>88</v>
      </c>
      <c r="B89" s="37">
        <v>88</v>
      </c>
      <c r="C89" s="26" t="s">
        <v>906</v>
      </c>
      <c r="D89" s="37">
        <v>116199266</v>
      </c>
      <c r="E89" s="37" t="str">
        <f>+VLOOKUP(D89,'INFORMACION DE PROVEEDORES'!C:I,2,0)</f>
        <v>001-1619926-6</v>
      </c>
      <c r="F89" s="26" t="str">
        <f>+VLOOKUP(D89,'INFORMACION DE PROVEEDORES'!C:J,4,0)</f>
        <v>RINELL EMERSON CONCEPCION COMAS CASTELLANOS</v>
      </c>
      <c r="G89" s="37" t="str">
        <f>+VLOOKUP(D89,'INFORMACION DE PROVEEDORES'!C:K,5,0)</f>
        <v>001-1619926-6</v>
      </c>
      <c r="H89" s="26" t="str">
        <f>+VLOOKUP(D89,'INFORMACION DE PROVEEDORES'!C:L,7,0)</f>
        <v>CALLE CAPOTILLO, NO. 45 DAJABON</v>
      </c>
      <c r="I89" s="37" t="str">
        <f>+VLOOKUP(D89,'INFORMACION DE PROVEEDORES'!C:M,3,0)</f>
        <v xml:space="preserve"> FÍSICA</v>
      </c>
      <c r="J89" s="37">
        <v>4</v>
      </c>
      <c r="K89" s="37">
        <v>360</v>
      </c>
      <c r="L89" s="37">
        <v>66</v>
      </c>
      <c r="M89" s="37">
        <f t="shared" si="69"/>
        <v>1320</v>
      </c>
      <c r="N89" s="189">
        <v>69.81</v>
      </c>
      <c r="O89" s="80">
        <f>+L89*'PRECIOS SEGUN ADJ. (FRONTERIZO)'!$B$2*'PRECIOS SEGUN ADJ. (FRONTERIZO)'!$C$2</f>
        <v>92149.2</v>
      </c>
      <c r="P89" s="80" t="e" vm="1">
        <f>+[4]!NumLetras(O89,"PESO","PESOS DOMINICANOS","$EE $m CON #d/100 CENTAVOS")</f>
        <v>#VALUE!</v>
      </c>
      <c r="Q89" s="80">
        <f t="shared" si="70"/>
        <v>14743.87</v>
      </c>
      <c r="R89" s="37">
        <v>18</v>
      </c>
      <c r="S89" s="37">
        <f t="shared" si="43"/>
        <v>360</v>
      </c>
      <c r="T89" s="189">
        <v>31.5</v>
      </c>
      <c r="U89" s="80">
        <f>+R89*'PRECIOS SEGUN ADJ. (FRONTERIZO)'!$B$3*'PRECIOS SEGUN ADJ. (FRONTERIZO)'!$C$3</f>
        <v>11340</v>
      </c>
      <c r="V89" s="80" t="e" vm="1">
        <f>+[4]!NumLetras(U89,"PESO","PESOS DOMINICANOS","$EE $m CON #d/100 CENTAVOS")</f>
        <v>#VALUE!</v>
      </c>
      <c r="W89" s="37">
        <v>0</v>
      </c>
      <c r="X89" s="37">
        <f t="shared" si="44"/>
        <v>0</v>
      </c>
      <c r="Y89" s="189">
        <v>25.2</v>
      </c>
      <c r="Z89" s="80">
        <f>+W89*'PRECIOS SEGUN ADJ. (FRONTERIZO)'!$B$4*'PRECIOS SEGUN ADJ. (FRONTERIZO)'!$C$4</f>
        <v>0</v>
      </c>
      <c r="AA89" s="80" t="e" vm="1">
        <f>+[4]!NumLetras(Z89,"PESO","PESOS DOMINICANOS","$EE $m CON #d/100 CENTAVOS")</f>
        <v>#VALUE!</v>
      </c>
      <c r="AB89" s="37">
        <v>112</v>
      </c>
      <c r="AC89" s="37">
        <f t="shared" si="45"/>
        <v>2240</v>
      </c>
      <c r="AD89" s="189">
        <v>87.91</v>
      </c>
      <c r="AE89" s="80">
        <f>+AB89*'PRECIOS SEGUN ADJ. (FRONTERIZO)'!$B$5*'PRECIOS SEGUN ADJ. (FRONTERIZO)'!$C$5</f>
        <v>196918.39999999999</v>
      </c>
      <c r="AF89" s="80" t="e" vm="1">
        <f>+[4]!NumLetras(AE89,"PESO","PESOS DOMINICANOS","$EE $m CON #d/100 CENTAVOS")</f>
        <v>#VALUE!</v>
      </c>
      <c r="AG89" s="80">
        <f t="shared" si="71"/>
        <v>35445.31</v>
      </c>
      <c r="AH89" s="37">
        <v>134</v>
      </c>
      <c r="AI89" s="37">
        <f t="shared" si="46"/>
        <v>2680</v>
      </c>
      <c r="AJ89" s="189">
        <v>53.95000000000001</v>
      </c>
      <c r="AK89" s="80">
        <f>+AH89*'PRECIOS SEGUN ADJ. (FRONTERIZO)'!$B$6*'PRECIOS SEGUN ADJ. (FRONTERIZO)'!$C$6</f>
        <v>144586</v>
      </c>
      <c r="AL89" s="80" t="e" vm="1">
        <f>+[4]!NumLetras(AK89,"PESO","PESOS DOMINICANOS","$EE $m CON #d/100 CENTAVOS")</f>
        <v>#VALUE!</v>
      </c>
      <c r="AM89" s="37">
        <v>18</v>
      </c>
      <c r="AN89" s="37">
        <f t="shared" si="47"/>
        <v>360</v>
      </c>
      <c r="AO89" s="189">
        <v>25.04</v>
      </c>
      <c r="AP89" s="80">
        <f>+AM89*'PRECIOS SEGUN ADJ. (FRONTERIZO)'!$B$7*'PRECIOS SEGUN ADJ. (FRONTERIZO)'!$C$7</f>
        <v>9014.4</v>
      </c>
      <c r="AQ89" s="80" t="e" vm="1">
        <f>+[4]!NumLetras(AP89,"PESO","PESOS DOMINICANOS","$EE $m CON #d/100 CENTAVOS")</f>
        <v>#VALUE!</v>
      </c>
      <c r="AR89" s="80">
        <f t="shared" si="72"/>
        <v>1442.3</v>
      </c>
      <c r="AS89" s="37">
        <v>42</v>
      </c>
      <c r="AT89" s="37">
        <f t="shared" si="48"/>
        <v>840</v>
      </c>
      <c r="AU89" s="189">
        <v>290.85000000000002</v>
      </c>
      <c r="AV89" s="80">
        <f>+AS89*'PRECIOS SEGUN ADJ. (FRONTERIZO)'!$B$8*'PRECIOS SEGUN ADJ. (FRONTERIZO)'!$C$8</f>
        <v>244314</v>
      </c>
      <c r="AW89" s="80" t="e" vm="1">
        <f>+[4]!NumLetras(AV89,"PESO","PESOS DOMINICANOS","$EE $m CON #d/100 CENTAVOS")</f>
        <v>#VALUE!</v>
      </c>
      <c r="AX89" s="80">
        <f t="shared" si="73"/>
        <v>43976.52</v>
      </c>
      <c r="AY89" s="37">
        <v>0</v>
      </c>
      <c r="AZ89" s="37">
        <f t="shared" si="49"/>
        <v>0</v>
      </c>
      <c r="BA89" s="189">
        <v>18.899999999999999</v>
      </c>
      <c r="BB89" s="80">
        <f>+AY89*'PRECIOS SEGUN ADJ. (FRONTERIZO)'!$B$9*'PRECIOS SEGUN ADJ. (FRONTERIZO)'!$C$9</f>
        <v>0</v>
      </c>
      <c r="BC89" s="80" t="e" vm="1">
        <f>+[4]!NumLetras(BB89,"PESO","PESOS DOMINICANOS","$EE $m CON #d/100 CENTAVOS")</f>
        <v>#VALUE!</v>
      </c>
      <c r="BD89" s="37">
        <v>10</v>
      </c>
      <c r="BE89" s="37">
        <f t="shared" si="50"/>
        <v>200</v>
      </c>
      <c r="BF89" s="189">
        <v>140.38</v>
      </c>
      <c r="BG89" s="80">
        <f>+BD89*'PRECIOS SEGUN ADJ. (FRONTERIZO)'!$B$10*'PRECIOS SEGUN ADJ. (FRONTERIZO)'!$C$10</f>
        <v>28076</v>
      </c>
      <c r="BH89" s="80" t="e" vm="1">
        <f>+[4]!NumLetras(BG89,"PESO","PESOS DOMINICANOS","$EE $m CON #d/100 CENTAVOS")</f>
        <v>#VALUE!</v>
      </c>
      <c r="BI89" s="80">
        <f t="shared" si="74"/>
        <v>5053.68</v>
      </c>
      <c r="BJ89" s="37">
        <v>0</v>
      </c>
      <c r="BK89" s="37">
        <f t="shared" si="51"/>
        <v>0</v>
      </c>
      <c r="BL89" s="189">
        <v>31.459999999999997</v>
      </c>
      <c r="BM89" s="80">
        <f>+BJ89*'PRECIOS SEGUN ADJ. (FRONTERIZO)'!$B$11*'PRECIOS SEGUN ADJ. (FRONTERIZO)'!$C$11</f>
        <v>0</v>
      </c>
      <c r="BN89" s="80" t="e" vm="1">
        <f>+[4]!NumLetras(BM89,"PESO","PESOS DOMINICANOS","$EE $m CON #d/100 CENTAVOS")</f>
        <v>#VALUE!</v>
      </c>
      <c r="BO89" s="37">
        <v>34</v>
      </c>
      <c r="BP89" s="37">
        <f t="shared" si="52"/>
        <v>680</v>
      </c>
      <c r="BQ89" s="189">
        <v>65</v>
      </c>
      <c r="BR89" s="80">
        <f>+BO89*'PRECIOS SEGUN ADJ. (FRONTERIZO)'!$B$12*'PRECIOS SEGUN ADJ. (FRONTERIZO)'!$C$12</f>
        <v>44200</v>
      </c>
      <c r="BS89" s="80" t="e" vm="1">
        <f>+[4]!NumLetras(BR89,"PESO","PESOS DOMINICANOS","$EE $m CON #d/100 CENTAVOS")</f>
        <v>#VALUE!</v>
      </c>
      <c r="BT89" s="37">
        <v>0</v>
      </c>
      <c r="BU89" s="37">
        <f t="shared" si="53"/>
        <v>0</v>
      </c>
      <c r="BV89" s="189">
        <v>5.5</v>
      </c>
      <c r="BW89" s="80">
        <f>+BT89*'PRECIOS SEGUN ADJ. (FRONTERIZO)'!$B$13*'PRECIOS SEGUN ADJ. (FRONTERIZO)'!$C$13</f>
        <v>0</v>
      </c>
      <c r="BX89" s="80" t="e" vm="1">
        <f>+[4]!NumLetras(BW89,"PESO","PESOS DOMINICANOS","$EE $m CON #d/100 CENTAVOS")</f>
        <v>#VALUE!</v>
      </c>
      <c r="BY89" s="37">
        <v>720</v>
      </c>
      <c r="BZ89" s="37">
        <f t="shared" si="54"/>
        <v>14400</v>
      </c>
      <c r="CA89" s="189">
        <v>7.15</v>
      </c>
      <c r="CB89" s="80">
        <f>+BY89*'PRECIOS SEGUN ADJ. (FRONTERIZO)'!$B$14*'PRECIOS SEGUN ADJ. (FRONTERIZO)'!$C$14</f>
        <v>102960</v>
      </c>
      <c r="CC89" s="80" t="e" vm="1">
        <f>+[4]!NumLetras(CB89,"PESO","PESOS DOMINICANOS","$EE $m CON #d/100 CENTAVOS")</f>
        <v>#VALUE!</v>
      </c>
      <c r="CD89" s="37">
        <v>1440</v>
      </c>
      <c r="CE89" s="37">
        <f t="shared" si="55"/>
        <v>28800</v>
      </c>
      <c r="CF89" s="189">
        <v>6.8400000000000007</v>
      </c>
      <c r="CG89" s="80">
        <f>+CD89*'PRECIOS SEGUN ADJ. (FRONTERIZO)'!$B$15*'PRECIOS SEGUN ADJ. (FRONTERIZO)'!$C$15</f>
        <v>196992</v>
      </c>
      <c r="CH89" s="80" t="e" vm="1">
        <f>+[4]!NumLetras(CG89,"PESO","PESOS DOMINICANOS","$EE $m CON #d/100 CENTAVOS")</f>
        <v>#VALUE!</v>
      </c>
      <c r="CI89" s="37">
        <v>0</v>
      </c>
      <c r="CJ89" s="37">
        <f t="shared" si="56"/>
        <v>0</v>
      </c>
      <c r="CK89" s="189">
        <v>60</v>
      </c>
      <c r="CL89" s="80">
        <f>+CI89*'PRECIOS SEGUN ADJ. (FRONTERIZO)'!$B$16*'PRECIOS SEGUN ADJ. (FRONTERIZO)'!$C$16</f>
        <v>0</v>
      </c>
      <c r="CM89" s="80" t="e" vm="1">
        <f>+[4]!NumLetras(CL89,"PESO","PESOS DOMINICANOS","$EE $m CON #d/100 CENTAVOS")</f>
        <v>#VALUE!</v>
      </c>
      <c r="CN89" s="80">
        <f t="shared" si="75"/>
        <v>0</v>
      </c>
      <c r="CO89" s="37">
        <v>0</v>
      </c>
      <c r="CP89" s="37">
        <f t="shared" si="57"/>
        <v>0</v>
      </c>
      <c r="CQ89" s="189">
        <v>55.649999999999991</v>
      </c>
      <c r="CR89" s="80">
        <f>+CO89*'PRECIOS SEGUN ADJ. (FRONTERIZO)'!$B$17*'PRECIOS SEGUN ADJ. (FRONTERIZO)'!$C$17</f>
        <v>0</v>
      </c>
      <c r="CS89" s="80" t="e" vm="1">
        <f>+[4]!NumLetras(CR89,"PESO","PESOS DOMINICANOS","$EE $m CON #d/100 CENTAVOS")</f>
        <v>#VALUE!</v>
      </c>
      <c r="CT89" s="80">
        <f t="shared" si="76"/>
        <v>0</v>
      </c>
      <c r="CU89" s="37">
        <v>720</v>
      </c>
      <c r="CV89" s="37">
        <f t="shared" si="58"/>
        <v>14400</v>
      </c>
      <c r="CW89" s="189">
        <v>6.6</v>
      </c>
      <c r="CX89" s="80">
        <f>+CU89*'PRECIOS SEGUN ADJ. (FRONTERIZO)'!$B$18*'PRECIOS SEGUN ADJ. (FRONTERIZO)'!$C$18</f>
        <v>95040</v>
      </c>
      <c r="CY89" s="80" t="e" vm="1">
        <f>+[4]!NumLetras(CX89,"PESO","PESOS DOMINICANOS","$EE $m CON #d/100 CENTAVOS")</f>
        <v>#VALUE!</v>
      </c>
      <c r="CZ89" s="37">
        <v>0</v>
      </c>
      <c r="DA89" s="37">
        <f t="shared" si="59"/>
        <v>0</v>
      </c>
      <c r="DB89" s="189">
        <v>65.75</v>
      </c>
      <c r="DC89" s="80">
        <f>+CZ89*'PRECIOS SEGUN ADJ. (FRONTERIZO)'!$B$19*'PRECIOS SEGUN ADJ. (FRONTERIZO)'!$C$19</f>
        <v>0</v>
      </c>
      <c r="DD89" s="80" t="e" vm="1">
        <f>+[4]!NumLetras(DC89,"PESO","PESOS DOMINICANOS","$EE $m CON #d/100 CENTAVOS")</f>
        <v>#VALUE!</v>
      </c>
      <c r="DE89" s="80">
        <f t="shared" si="77"/>
        <v>0</v>
      </c>
      <c r="DF89" s="37">
        <v>18</v>
      </c>
      <c r="DG89" s="37">
        <f t="shared" si="60"/>
        <v>360</v>
      </c>
      <c r="DH89" s="189">
        <v>82.59999999999998</v>
      </c>
      <c r="DI89" s="80">
        <f>+DF89*'PRECIOS SEGUN ADJ. (FRONTERIZO)'!$B$20*'PRECIOS SEGUN ADJ. (FRONTERIZO)'!$C$20</f>
        <v>29736</v>
      </c>
      <c r="DJ89" s="80" t="e" vm="1">
        <f>+[4]!NumLetras(DI89,"PESO","PESOS DOMINICANOS","$EE $m CON #d/100 CENTAVOS")</f>
        <v>#VALUE!</v>
      </c>
      <c r="DK89" s="80">
        <f t="shared" si="78"/>
        <v>5352.48</v>
      </c>
      <c r="DL89" s="37">
        <v>1440</v>
      </c>
      <c r="DM89" s="37">
        <f t="shared" si="61"/>
        <v>28800</v>
      </c>
      <c r="DN89" s="189">
        <v>22</v>
      </c>
      <c r="DO89" s="80">
        <f>+DL89*'PRECIOS SEGUN ADJ. (FRONTERIZO)'!$B$21*'PRECIOS SEGUN ADJ. (FRONTERIZO)'!$C$21</f>
        <v>633600</v>
      </c>
      <c r="DP89" s="80" t="e" vm="1">
        <f>+[4]!NumLetras(DO89,"PESO","PESOS DOMINICANOS","$EE $m CON #d/100 CENTAVOS")</f>
        <v>#VALUE!</v>
      </c>
      <c r="DQ89" s="37">
        <v>82</v>
      </c>
      <c r="DR89" s="37">
        <f t="shared" si="62"/>
        <v>1640</v>
      </c>
      <c r="DS89" s="189">
        <v>80.849999999999994</v>
      </c>
      <c r="DT89" s="80">
        <f>+DQ89*'PRECIOS SEGUN ADJ. (FRONTERIZO)'!$B$22*'PRECIOS SEGUN ADJ. (FRONTERIZO)'!$C$22</f>
        <v>132594</v>
      </c>
      <c r="DU89" s="80" t="e" vm="1">
        <f>+[4]!NumLetras(DT89,"PESO","PESOS DOMINICANOS","$EE $m CON #d/100 CENTAVOS")</f>
        <v>#VALUE!</v>
      </c>
      <c r="DV89" s="37">
        <v>37</v>
      </c>
      <c r="DW89" s="37">
        <f t="shared" si="63"/>
        <v>740</v>
      </c>
      <c r="DX89" s="189">
        <v>21.83</v>
      </c>
      <c r="DY89" s="80">
        <f>+DV89*'PRECIOS SEGUN ADJ. (FRONTERIZO)'!$B$23*'PRECIOS SEGUN ADJ. (FRONTERIZO)'!$C$23</f>
        <v>16154.199999999999</v>
      </c>
      <c r="DZ89" s="80" t="e" vm="1">
        <f>+[4]!NumLetras(DY89,"PESO","PESOS DOMINICANOS","$EE $m CON #d/100 CENTAVOS")</f>
        <v>#VALUE!</v>
      </c>
      <c r="EA89" s="80">
        <f t="shared" si="79"/>
        <v>2907.76</v>
      </c>
      <c r="EB89" s="37">
        <v>114</v>
      </c>
      <c r="EC89" s="37">
        <f t="shared" si="64"/>
        <v>2280</v>
      </c>
      <c r="ED89" s="189">
        <v>33</v>
      </c>
      <c r="EE89" s="80">
        <f>+EB89*'PRECIOS SEGUN ADJ. (FRONTERIZO)'!$B$24*'PRECIOS SEGUN ADJ. (FRONTERIZO)'!$C$24</f>
        <v>75240</v>
      </c>
      <c r="EF89" s="80" t="e" vm="1">
        <f>+[4]!NumLetras(EE89,"PESO","PESOS DOMINICANOS","$EE $m CON #d/100 CENTAVOS")</f>
        <v>#VALUE!</v>
      </c>
      <c r="EG89" s="37">
        <v>0</v>
      </c>
      <c r="EH89" s="37">
        <f t="shared" si="65"/>
        <v>0</v>
      </c>
      <c r="EI89" s="189">
        <v>15.789999999999997</v>
      </c>
      <c r="EJ89" s="80">
        <f>+EG89*'PRECIOS SEGUN ADJ. (FRONTERIZO)'!$B$25*'PRECIOS SEGUN ADJ. (FRONTERIZO)'!$C$25</f>
        <v>0</v>
      </c>
      <c r="EK89" s="80" t="e" vm="1">
        <f>+[4]!NumLetras(EJ89,"PESO","PESOS DOMINICANOS","$EE $m CON #d/100 CENTAVOS")</f>
        <v>#VALUE!</v>
      </c>
      <c r="EL89" s="37">
        <v>0</v>
      </c>
      <c r="EM89" s="37">
        <f t="shared" si="66"/>
        <v>0</v>
      </c>
      <c r="EN89" s="189">
        <v>31.5</v>
      </c>
      <c r="EO89" s="80">
        <f>+EL89*'PRECIOS SEGUN ADJ. (FRONTERIZO)'!$B$26*'PRECIOS SEGUN ADJ. (FRONTERIZO)'!$C$26</f>
        <v>0</v>
      </c>
      <c r="EP89" s="80" t="e" vm="1">
        <f>+[4]!NumLetras(EO89,"PESO","PESOS DOMINICANOS","$EE $m CON #d/100 CENTAVOS")</f>
        <v>#VALUE!</v>
      </c>
      <c r="EQ89" s="80">
        <f t="shared" si="67"/>
        <v>2052914.2</v>
      </c>
      <c r="ER89" s="80" t="e" vm="1">
        <f>+[4]!NumLetras(EQ89,"PESO","PESOS DOMINICANOS","$EE $m CON #d/100 CENTAVOS")</f>
        <v>#VALUE!</v>
      </c>
      <c r="ES89" s="80">
        <f t="shared" si="68"/>
        <v>108921.91999999998</v>
      </c>
      <c r="ET89" s="80" t="e" vm="1">
        <f>+[4]!NumLetras(ES89,"PESO","PESOS DOMINICANOS","$EE $m CON #d/100 CENTAVOS")</f>
        <v>#VALUE!</v>
      </c>
      <c r="EU89" s="80">
        <f t="shared" si="80"/>
        <v>1943992.28</v>
      </c>
      <c r="EV89" s="80" t="e" vm="1">
        <f>+[4]!NumLetras(EU89,"PESO","PESOS DOMINICANOS","$EE $m CON #d/100 CENTAVOS")</f>
        <v>#VALUE!</v>
      </c>
      <c r="EW89" s="80">
        <f t="shared" si="81"/>
        <v>410582.84</v>
      </c>
      <c r="EX89" s="80" t="e" vm="1">
        <f>+[4]!NumLetras(EW89,"PESO","PESOS DOMINICANOS","$EE $m CON #d/100 CENTAVOS")</f>
        <v>#VALUE!</v>
      </c>
      <c r="EY89" s="80">
        <f t="shared" si="82"/>
        <v>20529.14</v>
      </c>
      <c r="EZ89" s="80" t="e" vm="1">
        <f>+[4]!NumLetras(EY89,"PESO","PESOS DOMINICANOS","$EE $m CON #d/100 CENTAVOS")</f>
        <v>#VALUE!</v>
      </c>
      <c r="FA89" s="80"/>
      <c r="FB89" s="80">
        <f t="shared" si="83"/>
        <v>1642331.3599999999</v>
      </c>
      <c r="FC89" s="80" t="e" vm="1">
        <f>+[4]!NumLetras(FB89,"PESO","PESOS DOMINICANOS","$EE $m CON #d/100 CENTAVOS")</f>
        <v>#VALUE!</v>
      </c>
      <c r="FD89" s="37" t="str">
        <f>+VLOOKUP(D89,'FRONTERIZO XENIA'!F:G,2,0)</f>
        <v>F-23</v>
      </c>
    </row>
    <row r="90" spans="1:160">
      <c r="A90" s="37">
        <v>89</v>
      </c>
      <c r="B90" s="37">
        <v>89</v>
      </c>
      <c r="C90" s="26" t="s">
        <v>923</v>
      </c>
      <c r="D90" s="37">
        <v>7600011048</v>
      </c>
      <c r="E90" s="37" t="str">
        <f>+VLOOKUP(D90,'INFORMACION DE PROVEEDORES'!C:I,2,0)</f>
        <v>076-0001104-8</v>
      </c>
      <c r="F90" s="26" t="str">
        <f>+VLOOKUP(D90,'INFORMACION DE PROVEEDORES'!C:J,4,0)</f>
        <v>ROIDE DAVID CUEVAS JIMENEZ</v>
      </c>
      <c r="G90" s="37" t="str">
        <f>+VLOOKUP(D90,'INFORMACION DE PROVEEDORES'!C:K,5,0)</f>
        <v>076-0001104-8</v>
      </c>
      <c r="H90" s="26" t="str">
        <f>+VLOOKUP(D90,'INFORMACION DE PROVEEDORES'!C:L,7,0)</f>
        <v>CALLE PRINCIPAL NO.221, UVILLA, TAMAYO, BAHORUCO</v>
      </c>
      <c r="I90" s="37" t="str">
        <f>+VLOOKUP(D90,'INFORMACION DE PROVEEDORES'!C:M,3,0)</f>
        <v xml:space="preserve"> FÍSICA</v>
      </c>
      <c r="J90" s="37">
        <v>7</v>
      </c>
      <c r="K90" s="37">
        <v>392</v>
      </c>
      <c r="L90" s="37">
        <v>112</v>
      </c>
      <c r="M90" s="37">
        <f t="shared" si="69"/>
        <v>2240</v>
      </c>
      <c r="N90" s="189">
        <v>69.81</v>
      </c>
      <c r="O90" s="80">
        <f>+L90*'PRECIOS SEGUN ADJ. (FRONTERIZO)'!$B$2*'PRECIOS SEGUN ADJ. (FRONTERIZO)'!$C$2</f>
        <v>156374.39999999999</v>
      </c>
      <c r="P90" s="80" t="e" vm="1">
        <f>+[4]!NumLetras(O90,"PESO","PESOS DOMINICANOS","$EE $m CON #d/100 CENTAVOS")</f>
        <v>#VALUE!</v>
      </c>
      <c r="Q90" s="80">
        <f t="shared" si="70"/>
        <v>25019.9</v>
      </c>
      <c r="R90" s="37">
        <v>32</v>
      </c>
      <c r="S90" s="37">
        <f t="shared" si="43"/>
        <v>640</v>
      </c>
      <c r="T90" s="189">
        <v>31.5</v>
      </c>
      <c r="U90" s="80">
        <f>+R90*'PRECIOS SEGUN ADJ. (FRONTERIZO)'!$B$3*'PRECIOS SEGUN ADJ. (FRONTERIZO)'!$C$3</f>
        <v>20160</v>
      </c>
      <c r="V90" s="80" t="e" vm="1">
        <f>+[4]!NumLetras(U90,"PESO","PESOS DOMINICANOS","$EE $m CON #d/100 CENTAVOS")</f>
        <v>#VALUE!</v>
      </c>
      <c r="W90" s="37">
        <v>184</v>
      </c>
      <c r="X90" s="37">
        <f t="shared" si="44"/>
        <v>3680</v>
      </c>
      <c r="Y90" s="189">
        <v>25.2</v>
      </c>
      <c r="Z90" s="80">
        <f>+W90*'PRECIOS SEGUN ADJ. (FRONTERIZO)'!$B$4*'PRECIOS SEGUN ADJ. (FRONTERIZO)'!$C$4</f>
        <v>92736</v>
      </c>
      <c r="AA90" s="80" t="e" vm="1">
        <f>+[4]!NumLetras(Z90,"PESO","PESOS DOMINICANOS","$EE $m CON #d/100 CENTAVOS")</f>
        <v>#VALUE!</v>
      </c>
      <c r="AB90" s="37">
        <v>156</v>
      </c>
      <c r="AC90" s="37">
        <f t="shared" si="45"/>
        <v>3120</v>
      </c>
      <c r="AD90" s="189">
        <v>87.91</v>
      </c>
      <c r="AE90" s="80">
        <f>+AB90*'PRECIOS SEGUN ADJ. (FRONTERIZO)'!$B$5*'PRECIOS SEGUN ADJ. (FRONTERIZO)'!$C$5</f>
        <v>274279.19999999995</v>
      </c>
      <c r="AF90" s="80" t="e" vm="1">
        <f>+[4]!NumLetras(AE90,"PESO","PESOS DOMINICANOS","$EE $m CON #d/100 CENTAVOS")</f>
        <v>#VALUE!</v>
      </c>
      <c r="AG90" s="80">
        <f t="shared" si="71"/>
        <v>49370.26</v>
      </c>
      <c r="AH90" s="37">
        <v>82</v>
      </c>
      <c r="AI90" s="37">
        <f t="shared" si="46"/>
        <v>1640</v>
      </c>
      <c r="AJ90" s="189">
        <v>53.95000000000001</v>
      </c>
      <c r="AK90" s="80">
        <f>+AH90*'PRECIOS SEGUN ADJ. (FRONTERIZO)'!$B$6*'PRECIOS SEGUN ADJ. (FRONTERIZO)'!$C$6</f>
        <v>88478.000000000015</v>
      </c>
      <c r="AL90" s="80" t="e" vm="1">
        <f>+[4]!NumLetras(AK90,"PESO","PESOS DOMINICANOS","$EE $m CON #d/100 CENTAVOS")</f>
        <v>#VALUE!</v>
      </c>
      <c r="AM90" s="37">
        <v>11</v>
      </c>
      <c r="AN90" s="37">
        <f t="shared" si="47"/>
        <v>220</v>
      </c>
      <c r="AO90" s="189">
        <v>25.04</v>
      </c>
      <c r="AP90" s="80">
        <f>+AM90*'PRECIOS SEGUN ADJ. (FRONTERIZO)'!$B$7*'PRECIOS SEGUN ADJ. (FRONTERIZO)'!$C$7</f>
        <v>5508.8</v>
      </c>
      <c r="AQ90" s="80" t="e" vm="1">
        <f>+[4]!NumLetras(AP90,"PESO","PESOS DOMINICANOS","$EE $m CON #d/100 CENTAVOS")</f>
        <v>#VALUE!</v>
      </c>
      <c r="AR90" s="80">
        <f t="shared" si="72"/>
        <v>881.41</v>
      </c>
      <c r="AS90" s="37">
        <v>51</v>
      </c>
      <c r="AT90" s="37">
        <f t="shared" si="48"/>
        <v>1020</v>
      </c>
      <c r="AU90" s="189">
        <v>290.85000000000002</v>
      </c>
      <c r="AV90" s="80">
        <f>+AS90*'PRECIOS SEGUN ADJ. (FRONTERIZO)'!$B$8*'PRECIOS SEGUN ADJ. (FRONTERIZO)'!$C$8</f>
        <v>296667</v>
      </c>
      <c r="AW90" s="80" t="e" vm="1">
        <f>+[4]!NumLetras(AV90,"PESO","PESOS DOMINICANOS","$EE $m CON #d/100 CENTAVOS")</f>
        <v>#VALUE!</v>
      </c>
      <c r="AX90" s="80">
        <f t="shared" si="73"/>
        <v>53400.06</v>
      </c>
      <c r="AY90" s="37">
        <v>12</v>
      </c>
      <c r="AZ90" s="37">
        <f t="shared" si="49"/>
        <v>240</v>
      </c>
      <c r="BA90" s="189">
        <v>18.899999999999999</v>
      </c>
      <c r="BB90" s="80">
        <f>+AY90*'PRECIOS SEGUN ADJ. (FRONTERIZO)'!$B$9*'PRECIOS SEGUN ADJ. (FRONTERIZO)'!$C$9</f>
        <v>4536</v>
      </c>
      <c r="BC90" s="80" t="e" vm="1">
        <f>+[4]!NumLetras(BB90,"PESO","PESOS DOMINICANOS","$EE $m CON #d/100 CENTAVOS")</f>
        <v>#VALUE!</v>
      </c>
      <c r="BD90" s="37">
        <v>6</v>
      </c>
      <c r="BE90" s="37">
        <f t="shared" si="50"/>
        <v>120</v>
      </c>
      <c r="BF90" s="189">
        <v>140.38</v>
      </c>
      <c r="BG90" s="80">
        <f>+BD90*'PRECIOS SEGUN ADJ. (FRONTERIZO)'!$B$10*'PRECIOS SEGUN ADJ. (FRONTERIZO)'!$C$10</f>
        <v>16845.599999999999</v>
      </c>
      <c r="BH90" s="80" t="e" vm="1">
        <f>+[4]!NumLetras(BG90,"PESO","PESOS DOMINICANOS","$EE $m CON #d/100 CENTAVOS")</f>
        <v>#VALUE!</v>
      </c>
      <c r="BI90" s="80">
        <f t="shared" si="74"/>
        <v>3032.21</v>
      </c>
      <c r="BJ90" s="37">
        <v>63</v>
      </c>
      <c r="BK90" s="37">
        <f t="shared" si="51"/>
        <v>1260</v>
      </c>
      <c r="BL90" s="189">
        <v>31.459999999999997</v>
      </c>
      <c r="BM90" s="80">
        <f>+BJ90*'PRECIOS SEGUN ADJ. (FRONTERIZO)'!$B$11*'PRECIOS SEGUN ADJ. (FRONTERIZO)'!$C$11</f>
        <v>39639.599999999999</v>
      </c>
      <c r="BN90" s="80" t="e" vm="1">
        <f>+[4]!NumLetras(BM90,"PESO","PESOS DOMINICANOS","$EE $m CON #d/100 CENTAVOS")</f>
        <v>#VALUE!</v>
      </c>
      <c r="BO90" s="37">
        <v>41</v>
      </c>
      <c r="BP90" s="37">
        <f t="shared" si="52"/>
        <v>820</v>
      </c>
      <c r="BQ90" s="189">
        <v>65</v>
      </c>
      <c r="BR90" s="80">
        <f>+BO90*'PRECIOS SEGUN ADJ. (FRONTERIZO)'!$B$12*'PRECIOS SEGUN ADJ. (FRONTERIZO)'!$C$12</f>
        <v>53300</v>
      </c>
      <c r="BS90" s="80" t="e" vm="1">
        <f>+[4]!NumLetras(BR90,"PESO","PESOS DOMINICANOS","$EE $m CON #d/100 CENTAVOS")</f>
        <v>#VALUE!</v>
      </c>
      <c r="BT90" s="37">
        <v>1720</v>
      </c>
      <c r="BU90" s="37">
        <f t="shared" si="53"/>
        <v>34400</v>
      </c>
      <c r="BV90" s="189">
        <v>5.5</v>
      </c>
      <c r="BW90" s="80">
        <f>+BT90*'PRECIOS SEGUN ADJ. (FRONTERIZO)'!$B$13*'PRECIOS SEGUN ADJ. (FRONTERIZO)'!$C$13</f>
        <v>189200</v>
      </c>
      <c r="BX90" s="80" t="e" vm="1">
        <f>+[4]!NumLetras(BW90,"PESO","PESOS DOMINICANOS","$EE $m CON #d/100 CENTAVOS")</f>
        <v>#VALUE!</v>
      </c>
      <c r="BY90" s="37">
        <v>440</v>
      </c>
      <c r="BZ90" s="37">
        <f t="shared" si="54"/>
        <v>8800</v>
      </c>
      <c r="CA90" s="189">
        <v>7.15</v>
      </c>
      <c r="CB90" s="80">
        <f>+BY90*'PRECIOS SEGUN ADJ. (FRONTERIZO)'!$B$14*'PRECIOS SEGUN ADJ. (FRONTERIZO)'!$C$14</f>
        <v>62920</v>
      </c>
      <c r="CC90" s="80" t="e" vm="1">
        <f>+[4]!NumLetras(CB90,"PESO","PESOS DOMINICANOS","$EE $m CON #d/100 CENTAVOS")</f>
        <v>#VALUE!</v>
      </c>
      <c r="CD90" s="37">
        <v>880</v>
      </c>
      <c r="CE90" s="37">
        <f t="shared" si="55"/>
        <v>17600</v>
      </c>
      <c r="CF90" s="189">
        <v>6.8400000000000007</v>
      </c>
      <c r="CG90" s="80">
        <f>+CD90*'PRECIOS SEGUN ADJ. (FRONTERIZO)'!$B$15*'PRECIOS SEGUN ADJ. (FRONTERIZO)'!$C$15</f>
        <v>120384</v>
      </c>
      <c r="CH90" s="80" t="e" vm="1">
        <f>+[4]!NumLetras(CG90,"PESO","PESOS DOMINICANOS","$EE $m CON #d/100 CENTAVOS")</f>
        <v>#VALUE!</v>
      </c>
      <c r="CI90" s="37">
        <v>79</v>
      </c>
      <c r="CJ90" s="37">
        <f t="shared" si="56"/>
        <v>1580</v>
      </c>
      <c r="CK90" s="189">
        <v>60</v>
      </c>
      <c r="CL90" s="80">
        <f>+CI90*'PRECIOS SEGUN ADJ. (FRONTERIZO)'!$B$16*'PRECIOS SEGUN ADJ. (FRONTERIZO)'!$C$16</f>
        <v>94800</v>
      </c>
      <c r="CM90" s="80" t="e" vm="1">
        <f>+[4]!NumLetras(CL90,"PESO","PESOS DOMINICANOS","$EE $m CON #d/100 CENTAVOS")</f>
        <v>#VALUE!</v>
      </c>
      <c r="CN90" s="80">
        <f t="shared" si="75"/>
        <v>17064</v>
      </c>
      <c r="CO90" s="37">
        <v>37</v>
      </c>
      <c r="CP90" s="37">
        <f t="shared" si="57"/>
        <v>740</v>
      </c>
      <c r="CQ90" s="189">
        <v>55.649999999999991</v>
      </c>
      <c r="CR90" s="80">
        <f>+CO90*'PRECIOS SEGUN ADJ. (FRONTERIZO)'!$B$17*'PRECIOS SEGUN ADJ. (FRONTERIZO)'!$C$17</f>
        <v>41180.999999999993</v>
      </c>
      <c r="CS90" s="80" t="e" vm="1">
        <f>+[4]!NumLetras(CR90,"PESO","PESOS DOMINICANOS","$EE $m CON #d/100 CENTAVOS")</f>
        <v>#VALUE!</v>
      </c>
      <c r="CT90" s="80">
        <f t="shared" si="76"/>
        <v>7412.58</v>
      </c>
      <c r="CU90" s="37">
        <v>1128</v>
      </c>
      <c r="CV90" s="37">
        <f t="shared" si="58"/>
        <v>22560</v>
      </c>
      <c r="CW90" s="189">
        <v>6.6</v>
      </c>
      <c r="CX90" s="80">
        <f>+CU90*'PRECIOS SEGUN ADJ. (FRONTERIZO)'!$B$18*'PRECIOS SEGUN ADJ. (FRONTERIZO)'!$C$18</f>
        <v>148896</v>
      </c>
      <c r="CY90" s="80" t="e" vm="1">
        <f>+[4]!NumLetras(CX90,"PESO","PESOS DOMINICANOS","$EE $m CON #d/100 CENTAVOS")</f>
        <v>#VALUE!</v>
      </c>
      <c r="CZ90" s="37">
        <v>41</v>
      </c>
      <c r="DA90" s="37">
        <f t="shared" si="59"/>
        <v>820</v>
      </c>
      <c r="DB90" s="189">
        <v>65.75</v>
      </c>
      <c r="DC90" s="80">
        <f>+CZ90*'PRECIOS SEGUN ADJ. (FRONTERIZO)'!$B$19*'PRECIOS SEGUN ADJ. (FRONTERIZO)'!$C$19</f>
        <v>53915</v>
      </c>
      <c r="DD90" s="80" t="e" vm="1">
        <f>+[4]!NumLetras(DC90,"PESO","PESOS DOMINICANOS","$EE $m CON #d/100 CENTAVOS")</f>
        <v>#VALUE!</v>
      </c>
      <c r="DE90" s="80">
        <f t="shared" si="77"/>
        <v>9704.7000000000007</v>
      </c>
      <c r="DF90" s="37">
        <v>11</v>
      </c>
      <c r="DG90" s="37">
        <f t="shared" si="60"/>
        <v>220</v>
      </c>
      <c r="DH90" s="189">
        <v>82.59999999999998</v>
      </c>
      <c r="DI90" s="80">
        <f>+DF90*'PRECIOS SEGUN ADJ. (FRONTERIZO)'!$B$20*'PRECIOS SEGUN ADJ. (FRONTERIZO)'!$C$20</f>
        <v>18172</v>
      </c>
      <c r="DJ90" s="80" t="e" vm="1">
        <f>+[4]!NumLetras(DI90,"PESO","PESOS DOMINICANOS","$EE $m CON #d/100 CENTAVOS")</f>
        <v>#VALUE!</v>
      </c>
      <c r="DK90" s="80">
        <f t="shared" si="78"/>
        <v>3270.96</v>
      </c>
      <c r="DL90" s="37">
        <v>880</v>
      </c>
      <c r="DM90" s="37">
        <f t="shared" si="61"/>
        <v>17600</v>
      </c>
      <c r="DN90" s="189">
        <v>22</v>
      </c>
      <c r="DO90" s="80">
        <f>+DL90*'PRECIOS SEGUN ADJ. (FRONTERIZO)'!$B$21*'PRECIOS SEGUN ADJ. (FRONTERIZO)'!$C$21</f>
        <v>387200</v>
      </c>
      <c r="DP90" s="80" t="e" vm="1">
        <f>+[4]!NumLetras(DO90,"PESO","PESOS DOMINICANOS","$EE $m CON #d/100 CENTAVOS")</f>
        <v>#VALUE!</v>
      </c>
      <c r="DQ90" s="37">
        <v>90</v>
      </c>
      <c r="DR90" s="37">
        <f t="shared" si="62"/>
        <v>1800</v>
      </c>
      <c r="DS90" s="189">
        <v>80.849999999999994</v>
      </c>
      <c r="DT90" s="80">
        <f>+DQ90*'PRECIOS SEGUN ADJ. (FRONTERIZO)'!$B$22*'PRECIOS SEGUN ADJ. (FRONTERIZO)'!$C$22</f>
        <v>145529.99999999997</v>
      </c>
      <c r="DU90" s="80" t="e" vm="1">
        <f>+[4]!NumLetras(DT90,"PESO","PESOS DOMINICANOS","$EE $m CON #d/100 CENTAVOS")</f>
        <v>#VALUE!</v>
      </c>
      <c r="DV90" s="37">
        <v>43</v>
      </c>
      <c r="DW90" s="37">
        <f t="shared" si="63"/>
        <v>860</v>
      </c>
      <c r="DX90" s="189">
        <v>21.83</v>
      </c>
      <c r="DY90" s="80">
        <f>+DV90*'PRECIOS SEGUN ADJ. (FRONTERIZO)'!$B$23*'PRECIOS SEGUN ADJ. (FRONTERIZO)'!$C$23</f>
        <v>18773.8</v>
      </c>
      <c r="DZ90" s="80" t="e" vm="1">
        <f>+[4]!NumLetras(DY90,"PESO","PESOS DOMINICANOS","$EE $m CON #d/100 CENTAVOS")</f>
        <v>#VALUE!</v>
      </c>
      <c r="EA90" s="80">
        <f t="shared" si="79"/>
        <v>3379.28</v>
      </c>
      <c r="EB90" s="37">
        <v>90</v>
      </c>
      <c r="EC90" s="37">
        <f t="shared" si="64"/>
        <v>1800</v>
      </c>
      <c r="ED90" s="189">
        <v>33</v>
      </c>
      <c r="EE90" s="80">
        <f>+EB90*'PRECIOS SEGUN ADJ. (FRONTERIZO)'!$B$24*'PRECIOS SEGUN ADJ. (FRONTERIZO)'!$C$24</f>
        <v>59400</v>
      </c>
      <c r="EF90" s="80" t="e" vm="1">
        <f>+[4]!NumLetras(EE90,"PESO","PESOS DOMINICANOS","$EE $m CON #d/100 CENTAVOS")</f>
        <v>#VALUE!</v>
      </c>
      <c r="EG90" s="37">
        <v>15</v>
      </c>
      <c r="EH90" s="37">
        <f t="shared" si="65"/>
        <v>300</v>
      </c>
      <c r="EI90" s="189">
        <v>15.789999999999997</v>
      </c>
      <c r="EJ90" s="80">
        <f>+EG90*'PRECIOS SEGUN ADJ. (FRONTERIZO)'!$B$25*'PRECIOS SEGUN ADJ. (FRONTERIZO)'!$C$25</f>
        <v>4737</v>
      </c>
      <c r="EK90" s="80" t="e" vm="1">
        <f>+[4]!NumLetras(EJ90,"PESO","PESOS DOMINICANOS","$EE $m CON #d/100 CENTAVOS")</f>
        <v>#VALUE!</v>
      </c>
      <c r="EL90" s="37">
        <v>15</v>
      </c>
      <c r="EM90" s="37">
        <f t="shared" si="66"/>
        <v>300</v>
      </c>
      <c r="EN90" s="189">
        <v>31.5</v>
      </c>
      <c r="EO90" s="80">
        <f>+EL90*'PRECIOS SEGUN ADJ. (FRONTERIZO)'!$B$26*'PRECIOS SEGUN ADJ. (FRONTERIZO)'!$C$26</f>
        <v>9450</v>
      </c>
      <c r="EP90" s="80" t="e" vm="1">
        <f>+[4]!NumLetras(EO90,"PESO","PESOS DOMINICANOS","$EE $m CON #d/100 CENTAVOS")</f>
        <v>#VALUE!</v>
      </c>
      <c r="EQ90" s="80">
        <f t="shared" si="67"/>
        <v>2403083.4</v>
      </c>
      <c r="ER90" s="80" t="e" vm="1">
        <f>+[4]!NumLetras(EQ90,"PESO","PESOS DOMINICANOS","$EE $m CON #d/100 CENTAVOS")</f>
        <v>#VALUE!</v>
      </c>
      <c r="ES90" s="80">
        <f t="shared" si="68"/>
        <v>172535.36</v>
      </c>
      <c r="ET90" s="80" t="e" vm="1">
        <f>+[4]!NumLetras(ES90,"PESO","PESOS DOMINICANOS","$EE $m CON #d/100 CENTAVOS")</f>
        <v>#VALUE!</v>
      </c>
      <c r="EU90" s="80">
        <f t="shared" si="80"/>
        <v>2230548.04</v>
      </c>
      <c r="EV90" s="80" t="e" vm="1">
        <f>+[4]!NumLetras(EU90,"PESO","PESOS DOMINICANOS","$EE $m CON #d/100 CENTAVOS")</f>
        <v>#VALUE!</v>
      </c>
      <c r="EW90" s="80">
        <f t="shared" si="81"/>
        <v>480616.68</v>
      </c>
      <c r="EX90" s="80" t="e" vm="1">
        <f>+[4]!NumLetras(EW90,"PESO","PESOS DOMINICANOS","$EE $m CON #d/100 CENTAVOS")</f>
        <v>#VALUE!</v>
      </c>
      <c r="EY90" s="80">
        <f t="shared" si="82"/>
        <v>24030.83</v>
      </c>
      <c r="EZ90" s="80" t="e" vm="1">
        <f>+[4]!NumLetras(EY90,"PESO","PESOS DOMINICANOS","$EE $m CON #d/100 CENTAVOS")</f>
        <v>#VALUE!</v>
      </c>
      <c r="FA90" s="80"/>
      <c r="FB90" s="80">
        <f t="shared" si="83"/>
        <v>1922466.72</v>
      </c>
      <c r="FC90" s="80" t="e" vm="1">
        <f>+[4]!NumLetras(FB90,"PESO","PESOS DOMINICANOS","$EE $m CON #d/100 CENTAVOS")</f>
        <v>#VALUE!</v>
      </c>
      <c r="FD90" s="37" t="str">
        <f>+VLOOKUP(D90,'FRONTERIZO XENIA'!F:G,2,0)</f>
        <v>F-29</v>
      </c>
    </row>
    <row r="91" spans="1:160">
      <c r="A91" s="37">
        <v>90</v>
      </c>
      <c r="B91" s="37">
        <v>90</v>
      </c>
      <c r="C91" s="26" t="s">
        <v>2606</v>
      </c>
      <c r="D91" s="37">
        <v>132206241</v>
      </c>
      <c r="E91" s="37">
        <f>+VLOOKUP(D91,'INFORMACION DE PROVEEDORES'!C:I,2,0)</f>
        <v>132206241</v>
      </c>
      <c r="F91" s="26" t="str">
        <f>+VLOOKUP(D91,'INFORMACION DE PROVEEDORES'!C:J,4,0)</f>
        <v xml:space="preserve">ELVIS VLADIMIR MUÑOZ SANTOS </v>
      </c>
      <c r="G91" s="37" t="str">
        <f>+VLOOKUP(D91,'INFORMACION DE PROVEEDORES'!C:K,5,0)</f>
        <v>031-0431380-0</v>
      </c>
      <c r="H91" s="26" t="str">
        <f>+VLOOKUP(D91,'INFORMACION DE PROVEEDORES'!C:L,7,0)</f>
        <v xml:space="preserve">CALLE PEPILLO SALCEDO, NO. 36, VILLA VASQUEZ, MONTECRISTI </v>
      </c>
      <c r="I91" s="37" t="str">
        <f>+VLOOKUP(D91,'INFORMACION DE PROVEEDORES'!C:M,3,0)</f>
        <v xml:space="preserve"> JURÍDICA</v>
      </c>
      <c r="J91" s="37">
        <v>12</v>
      </c>
      <c r="K91" s="37">
        <v>689</v>
      </c>
      <c r="L91" s="37">
        <v>150</v>
      </c>
      <c r="M91" s="37">
        <f t="shared" si="69"/>
        <v>3000</v>
      </c>
      <c r="N91" s="189">
        <v>69.81</v>
      </c>
      <c r="O91" s="80">
        <f>+L91*'PRECIOS SEGUN ADJ. (FRONTERIZO)'!$B$2*'PRECIOS SEGUN ADJ. (FRONTERIZO)'!$C$2</f>
        <v>209430</v>
      </c>
      <c r="P91" s="80" t="e" vm="1">
        <f>+[4]!NumLetras(O91,"PESO","PESOS DOMINICANOS","$EE $m CON #d/100 CENTAVOS")</f>
        <v>#VALUE!</v>
      </c>
      <c r="Q91" s="80">
        <f t="shared" si="70"/>
        <v>33508.800000000003</v>
      </c>
      <c r="R91" s="37">
        <v>41</v>
      </c>
      <c r="S91" s="37">
        <f t="shared" si="43"/>
        <v>820</v>
      </c>
      <c r="T91" s="189">
        <v>31.5</v>
      </c>
      <c r="U91" s="80">
        <f>+R91*'PRECIOS SEGUN ADJ. (FRONTERIZO)'!$B$3*'PRECIOS SEGUN ADJ. (FRONTERIZO)'!$C$3</f>
        <v>25830</v>
      </c>
      <c r="V91" s="80" t="e" vm="1">
        <f>+[4]!NumLetras(U91,"PESO","PESOS DOMINICANOS","$EE $m CON #d/100 CENTAVOS")</f>
        <v>#VALUE!</v>
      </c>
      <c r="W91" s="37">
        <v>108</v>
      </c>
      <c r="X91" s="37">
        <f t="shared" si="44"/>
        <v>2160</v>
      </c>
      <c r="Y91" s="189">
        <v>25.2</v>
      </c>
      <c r="Z91" s="80">
        <f>+W91*'PRECIOS SEGUN ADJ. (FRONTERIZO)'!$B$4*'PRECIOS SEGUN ADJ. (FRONTERIZO)'!$C$4</f>
        <v>54432</v>
      </c>
      <c r="AA91" s="80" t="e" vm="1">
        <f>+[4]!NumLetras(Z91,"PESO","PESOS DOMINICANOS","$EE $m CON #d/100 CENTAVOS")</f>
        <v>#VALUE!</v>
      </c>
      <c r="AB91" s="37">
        <v>236</v>
      </c>
      <c r="AC91" s="37">
        <f t="shared" si="45"/>
        <v>4720</v>
      </c>
      <c r="AD91" s="189">
        <v>87.91</v>
      </c>
      <c r="AE91" s="80">
        <f>+AB91*'PRECIOS SEGUN ADJ. (FRONTERIZO)'!$B$5*'PRECIOS SEGUN ADJ. (FRONTERIZO)'!$C$5</f>
        <v>414935.19999999995</v>
      </c>
      <c r="AF91" s="80" t="e" vm="1">
        <f>+[4]!NumLetras(AE91,"PESO","PESOS DOMINICANOS","$EE $m CON #d/100 CENTAVOS")</f>
        <v>#VALUE!</v>
      </c>
      <c r="AG91" s="80">
        <f t="shared" si="71"/>
        <v>74688.34</v>
      </c>
      <c r="AH91" s="37">
        <v>219</v>
      </c>
      <c r="AI91" s="37">
        <f t="shared" si="46"/>
        <v>4380</v>
      </c>
      <c r="AJ91" s="189">
        <v>53.95000000000001</v>
      </c>
      <c r="AK91" s="80">
        <f>+AH91*'PRECIOS SEGUN ADJ. (FRONTERIZO)'!$B$6*'PRECIOS SEGUN ADJ. (FRONTERIZO)'!$C$6</f>
        <v>236301.00000000003</v>
      </c>
      <c r="AL91" s="80" t="e" vm="1">
        <f>+[4]!NumLetras(AK91,"PESO","PESOS DOMINICANOS","$EE $m CON #d/100 CENTAVOS")</f>
        <v>#VALUE!</v>
      </c>
      <c r="AM91" s="37">
        <v>29</v>
      </c>
      <c r="AN91" s="37">
        <f t="shared" si="47"/>
        <v>580</v>
      </c>
      <c r="AO91" s="189">
        <v>25.04</v>
      </c>
      <c r="AP91" s="80">
        <f>+AM91*'PRECIOS SEGUN ADJ. (FRONTERIZO)'!$B$7*'PRECIOS SEGUN ADJ. (FRONTERIZO)'!$C$7</f>
        <v>14523.199999999999</v>
      </c>
      <c r="AQ91" s="80" t="e" vm="1">
        <f>+[4]!NumLetras(AP91,"PESO","PESOS DOMINICANOS","$EE $m CON #d/100 CENTAVOS")</f>
        <v>#VALUE!</v>
      </c>
      <c r="AR91" s="80">
        <f t="shared" si="72"/>
        <v>2323.71</v>
      </c>
      <c r="AS91" s="37">
        <v>85</v>
      </c>
      <c r="AT91" s="37">
        <f t="shared" si="48"/>
        <v>1700</v>
      </c>
      <c r="AU91" s="189">
        <v>290.85000000000002</v>
      </c>
      <c r="AV91" s="80">
        <f>+AS91*'PRECIOS SEGUN ADJ. (FRONTERIZO)'!$B$8*'PRECIOS SEGUN ADJ. (FRONTERIZO)'!$C$8</f>
        <v>494445.00000000006</v>
      </c>
      <c r="AW91" s="80" t="e" vm="1">
        <f>+[4]!NumLetras(AV91,"PESO","PESOS DOMINICANOS","$EE $m CON #d/100 CENTAVOS")</f>
        <v>#VALUE!</v>
      </c>
      <c r="AX91" s="80">
        <f t="shared" si="73"/>
        <v>89000.1</v>
      </c>
      <c r="AY91" s="37">
        <v>7</v>
      </c>
      <c r="AZ91" s="37">
        <f t="shared" si="49"/>
        <v>140</v>
      </c>
      <c r="BA91" s="189">
        <v>18.899999999999999</v>
      </c>
      <c r="BB91" s="80">
        <f>+AY91*'PRECIOS SEGUN ADJ. (FRONTERIZO)'!$B$9*'PRECIOS SEGUN ADJ. (FRONTERIZO)'!$C$9</f>
        <v>2645.9999999999995</v>
      </c>
      <c r="BC91" s="80" t="e" vm="1">
        <f>+[4]!NumLetras(BB91,"PESO","PESOS DOMINICANOS","$EE $m CON #d/100 CENTAVOS")</f>
        <v>#VALUE!</v>
      </c>
      <c r="BD91" s="37">
        <v>17</v>
      </c>
      <c r="BE91" s="37">
        <f t="shared" si="50"/>
        <v>340</v>
      </c>
      <c r="BF91" s="189">
        <v>140.38</v>
      </c>
      <c r="BG91" s="80">
        <f>+BD91*'PRECIOS SEGUN ADJ. (FRONTERIZO)'!$B$10*'PRECIOS SEGUN ADJ. (FRONTERIZO)'!$C$10</f>
        <v>47729.2</v>
      </c>
      <c r="BH91" s="80" t="e" vm="1">
        <f>+[4]!NumLetras(BG91,"PESO","PESOS DOMINICANOS","$EE $m CON #d/100 CENTAVOS")</f>
        <v>#VALUE!</v>
      </c>
      <c r="BI91" s="80">
        <f t="shared" si="74"/>
        <v>8591.26</v>
      </c>
      <c r="BJ91" s="37">
        <v>37</v>
      </c>
      <c r="BK91" s="37">
        <f t="shared" si="51"/>
        <v>740</v>
      </c>
      <c r="BL91" s="189">
        <v>31.459999999999997</v>
      </c>
      <c r="BM91" s="80">
        <f>+BJ91*'PRECIOS SEGUN ADJ. (FRONTERIZO)'!$B$11*'PRECIOS SEGUN ADJ. (FRONTERIZO)'!$C$11</f>
        <v>23280.400000000001</v>
      </c>
      <c r="BN91" s="80" t="e" vm="1">
        <f>+[4]!NumLetras(BM91,"PESO","PESOS DOMINICANOS","$EE $m CON #d/100 CENTAVOS")</f>
        <v>#VALUE!</v>
      </c>
      <c r="BO91" s="37">
        <v>68</v>
      </c>
      <c r="BP91" s="37">
        <f t="shared" si="52"/>
        <v>1360</v>
      </c>
      <c r="BQ91" s="189">
        <v>65</v>
      </c>
      <c r="BR91" s="80">
        <f>+BO91*'PRECIOS SEGUN ADJ. (FRONTERIZO)'!$B$12*'PRECIOS SEGUN ADJ. (FRONTERIZO)'!$C$12</f>
        <v>88400</v>
      </c>
      <c r="BS91" s="80" t="e" vm="1">
        <f>+[4]!NumLetras(BR91,"PESO","PESOS DOMINICANOS","$EE $m CON #d/100 CENTAVOS")</f>
        <v>#VALUE!</v>
      </c>
      <c r="BT91" s="37">
        <v>1010</v>
      </c>
      <c r="BU91" s="37">
        <f t="shared" si="53"/>
        <v>20200</v>
      </c>
      <c r="BV91" s="189">
        <v>5.5</v>
      </c>
      <c r="BW91" s="80">
        <f>+BT91*'PRECIOS SEGUN ADJ. (FRONTERIZO)'!$B$13*'PRECIOS SEGUN ADJ. (FRONTERIZO)'!$C$13</f>
        <v>111100</v>
      </c>
      <c r="BX91" s="80" t="e" vm="1">
        <f>+[4]!NumLetras(BW91,"PESO","PESOS DOMINICANOS","$EE $m CON #d/100 CENTAVOS")</f>
        <v>#VALUE!</v>
      </c>
      <c r="BY91" s="37">
        <v>1176</v>
      </c>
      <c r="BZ91" s="37">
        <f t="shared" si="54"/>
        <v>23520</v>
      </c>
      <c r="CA91" s="189">
        <v>7.15</v>
      </c>
      <c r="CB91" s="80">
        <f>+BY91*'PRECIOS SEGUN ADJ. (FRONTERIZO)'!$B$14*'PRECIOS SEGUN ADJ. (FRONTERIZO)'!$C$14</f>
        <v>168168</v>
      </c>
      <c r="CC91" s="80" t="e" vm="1">
        <f>+[4]!NumLetras(CB91,"PESO","PESOS DOMINICANOS","$EE $m CON #d/100 CENTAVOS")</f>
        <v>#VALUE!</v>
      </c>
      <c r="CD91" s="37">
        <v>2352</v>
      </c>
      <c r="CE91" s="37">
        <f t="shared" si="55"/>
        <v>47040</v>
      </c>
      <c r="CF91" s="189">
        <v>6.8400000000000007</v>
      </c>
      <c r="CG91" s="80">
        <f>+CD91*'PRECIOS SEGUN ADJ. (FRONTERIZO)'!$B$15*'PRECIOS SEGUN ADJ. (FRONTERIZO)'!$C$15</f>
        <v>321753.59999999998</v>
      </c>
      <c r="CH91" s="80" t="e" vm="1">
        <f>+[4]!NumLetras(CG91,"PESO","PESOS DOMINICANOS","$EE $m CON #d/100 CENTAVOS")</f>
        <v>#VALUE!</v>
      </c>
      <c r="CI91" s="37">
        <v>46</v>
      </c>
      <c r="CJ91" s="37">
        <f t="shared" si="56"/>
        <v>920</v>
      </c>
      <c r="CK91" s="189">
        <v>60</v>
      </c>
      <c r="CL91" s="80">
        <f>+CI91*'PRECIOS SEGUN ADJ. (FRONTERIZO)'!$B$16*'PRECIOS SEGUN ADJ. (FRONTERIZO)'!$C$16</f>
        <v>55200</v>
      </c>
      <c r="CM91" s="80" t="e" vm="1">
        <f>+[4]!NumLetras(CL91,"PESO","PESOS DOMINICANOS","$EE $m CON #d/100 CENTAVOS")</f>
        <v>#VALUE!</v>
      </c>
      <c r="CN91" s="80">
        <f t="shared" si="75"/>
        <v>9936</v>
      </c>
      <c r="CO91" s="37">
        <v>21</v>
      </c>
      <c r="CP91" s="37">
        <f t="shared" si="57"/>
        <v>420</v>
      </c>
      <c r="CQ91" s="189">
        <v>55.649999999999991</v>
      </c>
      <c r="CR91" s="80">
        <f>+CO91*'PRECIOS SEGUN ADJ. (FRONTERIZO)'!$B$17*'PRECIOS SEGUN ADJ. (FRONTERIZO)'!$C$17</f>
        <v>23372.999999999996</v>
      </c>
      <c r="CS91" s="80" t="e" vm="1">
        <f>+[4]!NumLetras(CR91,"PESO","PESOS DOMINICANOS","$EE $m CON #d/100 CENTAVOS")</f>
        <v>#VALUE!</v>
      </c>
      <c r="CT91" s="80">
        <f t="shared" si="76"/>
        <v>4207.1400000000003</v>
      </c>
      <c r="CU91" s="37">
        <v>1580</v>
      </c>
      <c r="CV91" s="37">
        <f t="shared" si="58"/>
        <v>31600</v>
      </c>
      <c r="CW91" s="189">
        <v>6.6</v>
      </c>
      <c r="CX91" s="80">
        <f>+CU91*'PRECIOS SEGUN ADJ. (FRONTERIZO)'!$B$18*'PRECIOS SEGUN ADJ. (FRONTERIZO)'!$C$18</f>
        <v>208560</v>
      </c>
      <c r="CY91" s="80" t="e" vm="1">
        <f>+[4]!NumLetras(CX91,"PESO","PESOS DOMINICANOS","$EE $m CON #d/100 CENTAVOS")</f>
        <v>#VALUE!</v>
      </c>
      <c r="CZ91" s="37">
        <v>24</v>
      </c>
      <c r="DA91" s="37">
        <f t="shared" si="59"/>
        <v>480</v>
      </c>
      <c r="DB91" s="189">
        <v>65.75</v>
      </c>
      <c r="DC91" s="80">
        <f>+CZ91*'PRECIOS SEGUN ADJ. (FRONTERIZO)'!$B$19*'PRECIOS SEGUN ADJ. (FRONTERIZO)'!$C$19</f>
        <v>31560</v>
      </c>
      <c r="DD91" s="80" t="e" vm="1">
        <f>+[4]!NumLetras(DC91,"PESO","PESOS DOMINICANOS","$EE $m CON #d/100 CENTAVOS")</f>
        <v>#VALUE!</v>
      </c>
      <c r="DE91" s="80">
        <f t="shared" si="77"/>
        <v>5680.8</v>
      </c>
      <c r="DF91" s="37">
        <v>29</v>
      </c>
      <c r="DG91" s="37">
        <f t="shared" si="60"/>
        <v>580</v>
      </c>
      <c r="DH91" s="189">
        <v>82.59999999999998</v>
      </c>
      <c r="DI91" s="80">
        <f>+DF91*'PRECIOS SEGUN ADJ. (FRONTERIZO)'!$B$20*'PRECIOS SEGUN ADJ. (FRONTERIZO)'!$C$20</f>
        <v>47907.999999999993</v>
      </c>
      <c r="DJ91" s="80" t="e" vm="1">
        <f>+[4]!NumLetras(DI91,"PESO","PESOS DOMINICANOS","$EE $m CON #d/100 CENTAVOS")</f>
        <v>#VALUE!</v>
      </c>
      <c r="DK91" s="80">
        <f t="shared" si="78"/>
        <v>8623.44</v>
      </c>
      <c r="DL91" s="37">
        <v>2352</v>
      </c>
      <c r="DM91" s="37">
        <f t="shared" si="61"/>
        <v>47040</v>
      </c>
      <c r="DN91" s="189">
        <v>22</v>
      </c>
      <c r="DO91" s="80">
        <f>+DL91*'PRECIOS SEGUN ADJ. (FRONTERIZO)'!$B$21*'PRECIOS SEGUN ADJ. (FRONTERIZO)'!$C$21</f>
        <v>1034880</v>
      </c>
      <c r="DP91" s="80" t="e" vm="1">
        <f>+[4]!NumLetras(DO91,"PESO","PESOS DOMINICANOS","$EE $m CON #d/100 CENTAVOS")</f>
        <v>#VALUE!</v>
      </c>
      <c r="DQ91" s="37">
        <v>158</v>
      </c>
      <c r="DR91" s="37">
        <f t="shared" si="62"/>
        <v>3160</v>
      </c>
      <c r="DS91" s="189">
        <v>80.849999999999994</v>
      </c>
      <c r="DT91" s="80">
        <f>+DQ91*'PRECIOS SEGUN ADJ. (FRONTERIZO)'!$B$22*'PRECIOS SEGUN ADJ. (FRONTERIZO)'!$C$22</f>
        <v>255486</v>
      </c>
      <c r="DU91" s="80" t="e" vm="1">
        <f>+[4]!NumLetras(DT91,"PESO","PESOS DOMINICANOS","$EE $m CON #d/100 CENTAVOS")</f>
        <v>#VALUE!</v>
      </c>
      <c r="DV91" s="37">
        <v>74</v>
      </c>
      <c r="DW91" s="37">
        <f t="shared" si="63"/>
        <v>1480</v>
      </c>
      <c r="DX91" s="189">
        <v>21.83</v>
      </c>
      <c r="DY91" s="80">
        <f>+DV91*'PRECIOS SEGUN ADJ. (FRONTERIZO)'!$B$23*'PRECIOS SEGUN ADJ. (FRONTERIZO)'!$C$23</f>
        <v>32308.399999999998</v>
      </c>
      <c r="DZ91" s="80" t="e" vm="1">
        <f>+[4]!NumLetras(DY91,"PESO","PESOS DOMINICANOS","$EE $m CON #d/100 CENTAVOS")</f>
        <v>#VALUE!</v>
      </c>
      <c r="EA91" s="80">
        <f t="shared" si="79"/>
        <v>5815.51</v>
      </c>
      <c r="EB91" s="37">
        <v>199</v>
      </c>
      <c r="EC91" s="37">
        <f t="shared" si="64"/>
        <v>3980</v>
      </c>
      <c r="ED91" s="189">
        <v>33</v>
      </c>
      <c r="EE91" s="80">
        <f>+EB91*'PRECIOS SEGUN ADJ. (FRONTERIZO)'!$B$24*'PRECIOS SEGUN ADJ. (FRONTERIZO)'!$C$24</f>
        <v>131340</v>
      </c>
      <c r="EF91" s="80" t="e" vm="1">
        <f>+[4]!NumLetras(EE91,"PESO","PESOS DOMINICANOS","$EE $m CON #d/100 CENTAVOS")</f>
        <v>#VALUE!</v>
      </c>
      <c r="EG91" s="37">
        <v>7</v>
      </c>
      <c r="EH91" s="37">
        <f t="shared" si="65"/>
        <v>140</v>
      </c>
      <c r="EI91" s="189">
        <v>15.789999999999997</v>
      </c>
      <c r="EJ91" s="80">
        <f>+EG91*'PRECIOS SEGUN ADJ. (FRONTERIZO)'!$B$25*'PRECIOS SEGUN ADJ. (FRONTERIZO)'!$C$25</f>
        <v>2210.6</v>
      </c>
      <c r="EK91" s="80" t="e" vm="1">
        <f>+[4]!NumLetras(EJ91,"PESO","PESOS DOMINICANOS","$EE $m CON #d/100 CENTAVOS")</f>
        <v>#VALUE!</v>
      </c>
      <c r="EL91" s="37">
        <v>7</v>
      </c>
      <c r="EM91" s="37">
        <f t="shared" si="66"/>
        <v>140</v>
      </c>
      <c r="EN91" s="189">
        <v>31.5</v>
      </c>
      <c r="EO91" s="80">
        <f>+EL91*'PRECIOS SEGUN ADJ. (FRONTERIZO)'!$B$26*'PRECIOS SEGUN ADJ. (FRONTERIZO)'!$C$26</f>
        <v>4410</v>
      </c>
      <c r="EP91" s="80" t="e" vm="1">
        <f>+[4]!NumLetras(EO91,"PESO","PESOS DOMINICANOS","$EE $m CON #d/100 CENTAVOS")</f>
        <v>#VALUE!</v>
      </c>
      <c r="EQ91" s="80">
        <f t="shared" si="67"/>
        <v>4040209.5999999996</v>
      </c>
      <c r="ER91" s="80" t="e" vm="1">
        <f>+[4]!NumLetras(EQ91,"PESO","PESOS DOMINICANOS","$EE $m CON #d/100 CENTAVOS")</f>
        <v>#VALUE!</v>
      </c>
      <c r="ES91" s="80">
        <f t="shared" si="68"/>
        <v>242375.10000000003</v>
      </c>
      <c r="ET91" s="80" t="e" vm="1">
        <f>+[4]!NumLetras(ES91,"PESO","PESOS DOMINICANOS","$EE $m CON #d/100 CENTAVOS")</f>
        <v>#VALUE!</v>
      </c>
      <c r="EU91" s="80">
        <f t="shared" si="80"/>
        <v>3797834.4999999995</v>
      </c>
      <c r="EV91" s="80" t="e" vm="1">
        <f>+[4]!NumLetras(EU91,"PESO","PESOS DOMINICANOS","$EE $m CON #d/100 CENTAVOS")</f>
        <v>#VALUE!</v>
      </c>
      <c r="EW91" s="80">
        <f t="shared" si="81"/>
        <v>808041.92</v>
      </c>
      <c r="EX91" s="80" t="e" vm="1">
        <f>+[4]!NumLetras(EW91,"PESO","PESOS DOMINICANOS","$EE $m CON #d/100 CENTAVOS")</f>
        <v>#VALUE!</v>
      </c>
      <c r="EY91" s="80">
        <f t="shared" si="82"/>
        <v>40402.1</v>
      </c>
      <c r="EZ91" s="80" t="e" vm="1">
        <f>+[4]!NumLetras(EY91,"PESO","PESOS DOMINICANOS","$EE $m CON #d/100 CENTAVOS")</f>
        <v>#VALUE!</v>
      </c>
      <c r="FA91" s="80"/>
      <c r="FB91" s="80">
        <f t="shared" si="83"/>
        <v>3232167.6799999997</v>
      </c>
      <c r="FC91" s="80" t="e" vm="1">
        <f>+[4]!NumLetras(FB91,"PESO","PESOS DOMINICANOS","$EE $m CON #d/100 CENTAVOS")</f>
        <v>#VALUE!</v>
      </c>
      <c r="FD91" s="37" t="str">
        <f>+VLOOKUP(D91,'FRONTERIZO XENIA'!F:G,2,0)</f>
        <v>F-22</v>
      </c>
    </row>
    <row r="92" spans="1:160">
      <c r="A92" s="37">
        <v>91</v>
      </c>
      <c r="B92" s="37">
        <v>91</v>
      </c>
      <c r="C92" s="26" t="s">
        <v>2632</v>
      </c>
      <c r="D92" s="37">
        <v>130553475</v>
      </c>
      <c r="E92" s="37">
        <f>+VLOOKUP(D92,'INFORMACION DE PROVEEDORES'!C:I,2,0)</f>
        <v>130553475</v>
      </c>
      <c r="F92" s="26" t="str">
        <f>+VLOOKUP(D92,'INFORMACION DE PROVEEDORES'!C:J,4,0)</f>
        <v>EDY M. RODRIGUEZ MATIAS</v>
      </c>
      <c r="G92" s="37" t="str">
        <f>+VLOOKUP(D92,'INFORMACION DE PROVEEDORES'!C:K,5,0)</f>
        <v>001-1160015-1</v>
      </c>
      <c r="H92" s="26" t="str">
        <f>+VLOOKUP(D92,'INFORMACION DE PROVEEDORES'!C:L,7,0)</f>
        <v xml:space="preserve">PARAJE EL CAMPECHE, CAMINO VECIAL LAS AROMAS, VILLA TAPIA, HERMANAS MIRABAL </v>
      </c>
      <c r="I92" s="37" t="str">
        <f>+VLOOKUP(D92,'INFORMACION DE PROVEEDORES'!C:M,3,0)</f>
        <v xml:space="preserve"> JURÍDICA</v>
      </c>
      <c r="J92" s="37">
        <v>1</v>
      </c>
      <c r="K92" s="37">
        <v>816</v>
      </c>
      <c r="L92" s="37">
        <v>324</v>
      </c>
      <c r="M92" s="37">
        <f t="shared" si="69"/>
        <v>6480</v>
      </c>
      <c r="N92" s="189">
        <v>69.81</v>
      </c>
      <c r="O92" s="80">
        <f>+L92*'PRECIOS SEGUN ADJ. (FRONTERIZO)'!$B$2*'PRECIOS SEGUN ADJ. (FRONTERIZO)'!$C$2</f>
        <v>452368.80000000005</v>
      </c>
      <c r="P92" s="80" t="e" vm="1">
        <f>+[4]!NumLetras(O92,"PESO","PESOS DOMINICANOS","$EE $m CON #d/100 CENTAVOS")</f>
        <v>#VALUE!</v>
      </c>
      <c r="Q92" s="80">
        <f t="shared" si="70"/>
        <v>72379.009999999995</v>
      </c>
      <c r="R92" s="37">
        <v>90</v>
      </c>
      <c r="S92" s="37">
        <f t="shared" si="43"/>
        <v>1800</v>
      </c>
      <c r="T92" s="189">
        <v>31.5</v>
      </c>
      <c r="U92" s="80">
        <f>+R92*'PRECIOS SEGUN ADJ. (FRONTERIZO)'!$B$3*'PRECIOS SEGUN ADJ. (FRONTERIZO)'!$C$3</f>
        <v>56700</v>
      </c>
      <c r="V92" s="80" t="e" vm="1">
        <f>+[4]!NumLetras(U92,"PESO","PESOS DOMINICANOS","$EE $m CON #d/100 CENTAVOS")</f>
        <v>#VALUE!</v>
      </c>
      <c r="W92" s="37">
        <v>864</v>
      </c>
      <c r="X92" s="37">
        <f t="shared" si="44"/>
        <v>17280</v>
      </c>
      <c r="Y92" s="189">
        <v>25.2</v>
      </c>
      <c r="Z92" s="80">
        <f>+W92*'PRECIOS SEGUN ADJ. (FRONTERIZO)'!$B$4*'PRECIOS SEGUN ADJ. (FRONTERIZO)'!$C$4</f>
        <v>435456</v>
      </c>
      <c r="AA92" s="80" t="e" vm="1">
        <f>+[4]!NumLetras(Z92,"PESO","PESOS DOMINICANOS","$EE $m CON #d/100 CENTAVOS")</f>
        <v>#VALUE!</v>
      </c>
      <c r="AB92" s="37">
        <v>412</v>
      </c>
      <c r="AC92" s="37">
        <f t="shared" si="45"/>
        <v>8240</v>
      </c>
      <c r="AD92" s="189">
        <v>87.91</v>
      </c>
      <c r="AE92" s="80">
        <f>+AB92*'PRECIOS SEGUN ADJ. (FRONTERIZO)'!$B$5*'PRECIOS SEGUN ADJ. (FRONTERIZO)'!$C$5</f>
        <v>724378.39999999991</v>
      </c>
      <c r="AF92" s="80" t="e" vm="1">
        <f>+[4]!NumLetras(AE92,"PESO","PESOS DOMINICANOS","$EE $m CON #d/100 CENTAVOS")</f>
        <v>#VALUE!</v>
      </c>
      <c r="AG92" s="80">
        <f t="shared" si="71"/>
        <v>130388.11</v>
      </c>
      <c r="AH92" s="37">
        <v>0</v>
      </c>
      <c r="AI92" s="37">
        <f t="shared" si="46"/>
        <v>0</v>
      </c>
      <c r="AJ92" s="189">
        <v>53.95000000000001</v>
      </c>
      <c r="AK92" s="80">
        <f>+AH92*'PRECIOS SEGUN ADJ. (FRONTERIZO)'!$B$6*'PRECIOS SEGUN ADJ. (FRONTERIZO)'!$C$6</f>
        <v>0</v>
      </c>
      <c r="AL92" s="80" t="e" vm="1">
        <f>+[4]!NumLetras(AK92,"PESO","PESOS DOMINICANOS","$EE $m CON #d/100 CENTAVOS")</f>
        <v>#VALUE!</v>
      </c>
      <c r="AM92" s="37">
        <v>0</v>
      </c>
      <c r="AN92" s="37">
        <f t="shared" si="47"/>
        <v>0</v>
      </c>
      <c r="AO92" s="189">
        <v>25.04</v>
      </c>
      <c r="AP92" s="80">
        <f>+AM92*'PRECIOS SEGUN ADJ. (FRONTERIZO)'!$B$7*'PRECIOS SEGUN ADJ. (FRONTERIZO)'!$C$7</f>
        <v>0</v>
      </c>
      <c r="AQ92" s="80" t="e" vm="1">
        <f>+[4]!NumLetras(AP92,"PESO","PESOS DOMINICANOS","$EE $m CON #d/100 CENTAVOS")</f>
        <v>#VALUE!</v>
      </c>
      <c r="AR92" s="80">
        <f t="shared" si="72"/>
        <v>0</v>
      </c>
      <c r="AS92" s="37">
        <v>108</v>
      </c>
      <c r="AT92" s="37">
        <f t="shared" si="48"/>
        <v>2160</v>
      </c>
      <c r="AU92" s="189">
        <v>290.85000000000002</v>
      </c>
      <c r="AV92" s="80">
        <f>+AS92*'PRECIOS SEGUN ADJ. (FRONTERIZO)'!$B$8*'PRECIOS SEGUN ADJ. (FRONTERIZO)'!$C$8</f>
        <v>628236</v>
      </c>
      <c r="AW92" s="80" t="e" vm="1">
        <f>+[4]!NumLetras(AV92,"PESO","PESOS DOMINICANOS","$EE $m CON #d/100 CENTAVOS")</f>
        <v>#VALUE!</v>
      </c>
      <c r="AX92" s="80">
        <f t="shared" si="73"/>
        <v>113082.48</v>
      </c>
      <c r="AY92" s="37">
        <v>49</v>
      </c>
      <c r="AZ92" s="37">
        <f t="shared" si="49"/>
        <v>980</v>
      </c>
      <c r="BA92" s="189">
        <v>18.899999999999999</v>
      </c>
      <c r="BB92" s="80">
        <f>+AY92*'PRECIOS SEGUN ADJ. (FRONTERIZO)'!$B$9*'PRECIOS SEGUN ADJ. (FRONTERIZO)'!$C$9</f>
        <v>18522</v>
      </c>
      <c r="BC92" s="80" t="e" vm="1">
        <f>+[4]!NumLetras(BB92,"PESO","PESOS DOMINICANOS","$EE $m CON #d/100 CENTAVOS")</f>
        <v>#VALUE!</v>
      </c>
      <c r="BD92" s="37">
        <v>0</v>
      </c>
      <c r="BE92" s="37">
        <f t="shared" si="50"/>
        <v>0</v>
      </c>
      <c r="BF92" s="189">
        <v>140.38</v>
      </c>
      <c r="BG92" s="80">
        <f>+BD92*'PRECIOS SEGUN ADJ. (FRONTERIZO)'!$B$10*'PRECIOS SEGUN ADJ. (FRONTERIZO)'!$C$10</f>
        <v>0</v>
      </c>
      <c r="BH92" s="80" t="e" vm="1">
        <f>+[4]!NumLetras(BG92,"PESO","PESOS DOMINICANOS","$EE $m CON #d/100 CENTAVOS")</f>
        <v>#VALUE!</v>
      </c>
      <c r="BI92" s="80">
        <f t="shared" si="74"/>
        <v>0</v>
      </c>
      <c r="BJ92" s="37">
        <v>288</v>
      </c>
      <c r="BK92" s="37">
        <f t="shared" si="51"/>
        <v>5760</v>
      </c>
      <c r="BL92" s="189">
        <v>31.459999999999997</v>
      </c>
      <c r="BM92" s="80">
        <f>+BJ92*'PRECIOS SEGUN ADJ. (FRONTERIZO)'!$B$11*'PRECIOS SEGUN ADJ. (FRONTERIZO)'!$C$11</f>
        <v>181209.59999999998</v>
      </c>
      <c r="BN92" s="80" t="e" vm="1">
        <f>+[4]!NumLetras(BM92,"PESO","PESOS DOMINICANOS","$EE $m CON #d/100 CENTAVOS")</f>
        <v>#VALUE!</v>
      </c>
      <c r="BO92" s="37">
        <v>90</v>
      </c>
      <c r="BP92" s="37">
        <f t="shared" si="52"/>
        <v>1800</v>
      </c>
      <c r="BQ92" s="189">
        <v>65</v>
      </c>
      <c r="BR92" s="80">
        <f>+BO92*'PRECIOS SEGUN ADJ. (FRONTERIZO)'!$B$12*'PRECIOS SEGUN ADJ. (FRONTERIZO)'!$C$12</f>
        <v>117000</v>
      </c>
      <c r="BS92" s="80" t="e" vm="1">
        <f>+[4]!NumLetras(BR92,"PESO","PESOS DOMINICANOS","$EE $m CON #d/100 CENTAVOS")</f>
        <v>#VALUE!</v>
      </c>
      <c r="BT92" s="37">
        <v>8160</v>
      </c>
      <c r="BU92" s="37">
        <f t="shared" si="53"/>
        <v>163200</v>
      </c>
      <c r="BV92" s="189">
        <v>5.5</v>
      </c>
      <c r="BW92" s="80">
        <f>+BT92*'PRECIOS SEGUN ADJ. (FRONTERIZO)'!$B$13*'PRECIOS SEGUN ADJ. (FRONTERIZO)'!$C$13</f>
        <v>897600</v>
      </c>
      <c r="BX92" s="80" t="e" vm="1">
        <f>+[4]!NumLetras(BW92,"PESO","PESOS DOMINICANOS","$EE $m CON #d/100 CENTAVOS")</f>
        <v>#VALUE!</v>
      </c>
      <c r="BY92" s="37">
        <v>0</v>
      </c>
      <c r="BZ92" s="37">
        <f t="shared" si="54"/>
        <v>0</v>
      </c>
      <c r="CA92" s="189">
        <v>7.15</v>
      </c>
      <c r="CB92" s="80">
        <f>+BY92*'PRECIOS SEGUN ADJ. (FRONTERIZO)'!$B$14*'PRECIOS SEGUN ADJ. (FRONTERIZO)'!$C$14</f>
        <v>0</v>
      </c>
      <c r="CC92" s="80" t="e" vm="1">
        <f>+[4]!NumLetras(CB92,"PESO","PESOS DOMINICANOS","$EE $m CON #d/100 CENTAVOS")</f>
        <v>#VALUE!</v>
      </c>
      <c r="CD92" s="37">
        <v>0</v>
      </c>
      <c r="CE92" s="37">
        <f t="shared" si="55"/>
        <v>0</v>
      </c>
      <c r="CF92" s="189">
        <v>6.8400000000000007</v>
      </c>
      <c r="CG92" s="80">
        <f>+CD92*'PRECIOS SEGUN ADJ. (FRONTERIZO)'!$B$15*'PRECIOS SEGUN ADJ. (FRONTERIZO)'!$C$15</f>
        <v>0</v>
      </c>
      <c r="CH92" s="80" t="e" vm="1">
        <f>+[4]!NumLetras(CG92,"PESO","PESOS DOMINICANOS","$EE $m CON #d/100 CENTAVOS")</f>
        <v>#VALUE!</v>
      </c>
      <c r="CI92" s="37">
        <v>360</v>
      </c>
      <c r="CJ92" s="37">
        <f t="shared" si="56"/>
        <v>7200</v>
      </c>
      <c r="CK92" s="189">
        <v>60</v>
      </c>
      <c r="CL92" s="80">
        <f>+CI92*'PRECIOS SEGUN ADJ. (FRONTERIZO)'!$B$16*'PRECIOS SEGUN ADJ. (FRONTERIZO)'!$C$16</f>
        <v>432000</v>
      </c>
      <c r="CM92" s="80" t="e" vm="1">
        <f>+[4]!NumLetras(CL92,"PESO","PESOS DOMINICANOS","$EE $m CON #d/100 CENTAVOS")</f>
        <v>#VALUE!</v>
      </c>
      <c r="CN92" s="80">
        <f t="shared" si="75"/>
        <v>77760</v>
      </c>
      <c r="CO92" s="37">
        <v>162</v>
      </c>
      <c r="CP92" s="37">
        <f t="shared" si="57"/>
        <v>3240</v>
      </c>
      <c r="CQ92" s="189">
        <v>55.649999999999991</v>
      </c>
      <c r="CR92" s="80">
        <f>+CO92*'PRECIOS SEGUN ADJ. (FRONTERIZO)'!$B$17*'PRECIOS SEGUN ADJ. (FRONTERIZO)'!$C$17</f>
        <v>180306</v>
      </c>
      <c r="CS92" s="80" t="e" vm="1">
        <f>+[4]!NumLetras(CR92,"PESO","PESOS DOMINICANOS","$EE $m CON #d/100 CENTAVOS")</f>
        <v>#VALUE!</v>
      </c>
      <c r="CT92" s="80">
        <f t="shared" si="76"/>
        <v>32455.08</v>
      </c>
      <c r="CU92" s="37">
        <v>3264</v>
      </c>
      <c r="CV92" s="37">
        <f t="shared" si="58"/>
        <v>65280</v>
      </c>
      <c r="CW92" s="189">
        <v>6.6</v>
      </c>
      <c r="CX92" s="80">
        <f>+CU92*'PRECIOS SEGUN ADJ. (FRONTERIZO)'!$B$18*'PRECIOS SEGUN ADJ. (FRONTERIZO)'!$C$18</f>
        <v>430847.99999999994</v>
      </c>
      <c r="CY92" s="80" t="e" vm="1">
        <f>+[4]!NumLetras(CX92,"PESO","PESOS DOMINICANOS","$EE $m CON #d/100 CENTAVOS")</f>
        <v>#VALUE!</v>
      </c>
      <c r="CZ92" s="37">
        <v>180</v>
      </c>
      <c r="DA92" s="37">
        <f t="shared" si="59"/>
        <v>3600</v>
      </c>
      <c r="DB92" s="189">
        <v>65.75</v>
      </c>
      <c r="DC92" s="80">
        <f>+CZ92*'PRECIOS SEGUN ADJ. (FRONTERIZO)'!$B$19*'PRECIOS SEGUN ADJ. (FRONTERIZO)'!$C$19</f>
        <v>236700</v>
      </c>
      <c r="DD92" s="80" t="e" vm="1">
        <f>+[4]!NumLetras(DC92,"PESO","PESOS DOMINICANOS","$EE $m CON #d/100 CENTAVOS")</f>
        <v>#VALUE!</v>
      </c>
      <c r="DE92" s="80">
        <f t="shared" si="77"/>
        <v>42606</v>
      </c>
      <c r="DF92" s="37">
        <v>0</v>
      </c>
      <c r="DG92" s="37">
        <f t="shared" si="60"/>
        <v>0</v>
      </c>
      <c r="DH92" s="189">
        <v>82.59999999999998</v>
      </c>
      <c r="DI92" s="80">
        <f>+DF92*'PRECIOS SEGUN ADJ. (FRONTERIZO)'!$B$20*'PRECIOS SEGUN ADJ. (FRONTERIZO)'!$C$20</f>
        <v>0</v>
      </c>
      <c r="DJ92" s="80" t="e" vm="1">
        <f>+[4]!NumLetras(DI92,"PESO","PESOS DOMINICANOS","$EE $m CON #d/100 CENTAVOS")</f>
        <v>#VALUE!</v>
      </c>
      <c r="DK92" s="80">
        <f t="shared" si="78"/>
        <v>0</v>
      </c>
      <c r="DL92" s="37">
        <v>0</v>
      </c>
      <c r="DM92" s="37">
        <f t="shared" si="61"/>
        <v>0</v>
      </c>
      <c r="DN92" s="189">
        <v>22</v>
      </c>
      <c r="DO92" s="80">
        <f>+DL92*'PRECIOS SEGUN ADJ. (FRONTERIZO)'!$B$21*'PRECIOS SEGUN ADJ. (FRONTERIZO)'!$C$21</f>
        <v>0</v>
      </c>
      <c r="DP92" s="80" t="e" vm="1">
        <f>+[4]!NumLetras(DO92,"PESO","PESOS DOMINICANOS","$EE $m CON #d/100 CENTAVOS")</f>
        <v>#VALUE!</v>
      </c>
      <c r="DQ92" s="37">
        <v>180</v>
      </c>
      <c r="DR92" s="37">
        <f t="shared" si="62"/>
        <v>3600</v>
      </c>
      <c r="DS92" s="189">
        <v>80.849999999999994</v>
      </c>
      <c r="DT92" s="80">
        <f>+DQ92*'PRECIOS SEGUN ADJ. (FRONTERIZO)'!$B$22*'PRECIOS SEGUN ADJ. (FRONTERIZO)'!$C$22</f>
        <v>291059.99999999994</v>
      </c>
      <c r="DU92" s="80" t="e" vm="1">
        <f>+[4]!NumLetras(DT92,"PESO","PESOS DOMINICANOS","$EE $m CON #d/100 CENTAVOS")</f>
        <v>#VALUE!</v>
      </c>
      <c r="DV92" s="37">
        <v>80</v>
      </c>
      <c r="DW92" s="37">
        <f t="shared" si="63"/>
        <v>1600</v>
      </c>
      <c r="DX92" s="189">
        <v>21.83</v>
      </c>
      <c r="DY92" s="80">
        <f>+DV92*'PRECIOS SEGUN ADJ. (FRONTERIZO)'!$B$23*'PRECIOS SEGUN ADJ. (FRONTERIZO)'!$C$23</f>
        <v>34928</v>
      </c>
      <c r="DZ92" s="80" t="e" vm="1">
        <f>+[4]!NumLetras(DY92,"PESO","PESOS DOMINICANOS","$EE $m CON #d/100 CENTAVOS")</f>
        <v>#VALUE!</v>
      </c>
      <c r="EA92" s="80">
        <f t="shared" si="79"/>
        <v>6287.04</v>
      </c>
      <c r="EB92" s="37">
        <v>90</v>
      </c>
      <c r="EC92" s="37">
        <f t="shared" si="64"/>
        <v>1800</v>
      </c>
      <c r="ED92" s="189">
        <v>33</v>
      </c>
      <c r="EE92" s="80">
        <f>+EB92*'PRECIOS SEGUN ADJ. (FRONTERIZO)'!$B$24*'PRECIOS SEGUN ADJ. (FRONTERIZO)'!$C$24</f>
        <v>59400</v>
      </c>
      <c r="EF92" s="80" t="e" vm="1">
        <f>+[4]!NumLetras(EE92,"PESO","PESOS DOMINICANOS","$EE $m CON #d/100 CENTAVOS")</f>
        <v>#VALUE!</v>
      </c>
      <c r="EG92" s="37">
        <v>54</v>
      </c>
      <c r="EH92" s="37">
        <f t="shared" si="65"/>
        <v>1080</v>
      </c>
      <c r="EI92" s="189">
        <v>15.789999999999997</v>
      </c>
      <c r="EJ92" s="80">
        <f>+EG92*'PRECIOS SEGUN ADJ. (FRONTERIZO)'!$B$25*'PRECIOS SEGUN ADJ. (FRONTERIZO)'!$C$25</f>
        <v>17053.2</v>
      </c>
      <c r="EK92" s="80" t="e" vm="1">
        <f>+[4]!NumLetras(EJ92,"PESO","PESOS DOMINICANOS","$EE $m CON #d/100 CENTAVOS")</f>
        <v>#VALUE!</v>
      </c>
      <c r="EL92" s="37">
        <v>54</v>
      </c>
      <c r="EM92" s="37">
        <f t="shared" si="66"/>
        <v>1080</v>
      </c>
      <c r="EN92" s="189">
        <v>31.5</v>
      </c>
      <c r="EO92" s="80">
        <f>+EL92*'PRECIOS SEGUN ADJ. (FRONTERIZO)'!$B$26*'PRECIOS SEGUN ADJ. (FRONTERIZO)'!$C$26</f>
        <v>34020</v>
      </c>
      <c r="EP92" s="80" t="e" vm="1">
        <f>+[4]!NumLetras(EO92,"PESO","PESOS DOMINICANOS","$EE $m CON #d/100 CENTAVOS")</f>
        <v>#VALUE!</v>
      </c>
      <c r="EQ92" s="80">
        <f t="shared" si="67"/>
        <v>5227786</v>
      </c>
      <c r="ER92" s="80" t="e" vm="1">
        <f>+[4]!NumLetras(EQ92,"PESO","PESOS DOMINICANOS","$EE $m CON #d/100 CENTAVOS")</f>
        <v>#VALUE!</v>
      </c>
      <c r="ES92" s="80">
        <f t="shared" si="68"/>
        <v>474957.72</v>
      </c>
      <c r="ET92" s="80" t="e" vm="1">
        <f>+[4]!NumLetras(ES92,"PESO","PESOS DOMINICANOS","$EE $m CON #d/100 CENTAVOS")</f>
        <v>#VALUE!</v>
      </c>
      <c r="EU92" s="80">
        <f t="shared" si="80"/>
        <v>4752828.28</v>
      </c>
      <c r="EV92" s="80" t="e" vm="1">
        <f>+[4]!NumLetras(EU92,"PESO","PESOS DOMINICANOS","$EE $m CON #d/100 CENTAVOS")</f>
        <v>#VALUE!</v>
      </c>
      <c r="EW92" s="80">
        <f t="shared" si="81"/>
        <v>1045557.2</v>
      </c>
      <c r="EX92" s="80" t="e" vm="1">
        <f>+[4]!NumLetras(EW92,"PESO","PESOS DOMINICANOS","$EE $m CON #d/100 CENTAVOS")</f>
        <v>#VALUE!</v>
      </c>
      <c r="EY92" s="80">
        <f t="shared" si="82"/>
        <v>52277.86</v>
      </c>
      <c r="EZ92" s="80" t="e" vm="1">
        <f>+[4]!NumLetras(EY92,"PESO","PESOS DOMINICANOS","$EE $m CON #d/100 CENTAVOS")</f>
        <v>#VALUE!</v>
      </c>
      <c r="FA92" s="80"/>
      <c r="FB92" s="80">
        <f t="shared" si="83"/>
        <v>4182228.8</v>
      </c>
      <c r="FC92" s="80" t="e" vm="1">
        <f>+[4]!NumLetras(FB92,"PESO","PESOS DOMINICANOS","$EE $m CON #d/100 CENTAVOS")</f>
        <v>#VALUE!</v>
      </c>
      <c r="FD92" s="37" t="str">
        <f>+VLOOKUP(D92,'FRONTERIZO XENIA'!F:G,2,0)</f>
        <v>F-05</v>
      </c>
    </row>
    <row r="93" spans="1:160">
      <c r="A93" s="37">
        <v>92</v>
      </c>
      <c r="B93" s="37">
        <v>92</v>
      </c>
      <c r="C93" s="26" t="s">
        <v>941</v>
      </c>
      <c r="D93" s="37">
        <v>7600205111</v>
      </c>
      <c r="E93" s="37" t="str">
        <f>+VLOOKUP(D93,'INFORMACION DE PROVEEDORES'!C:I,2,0)</f>
        <v>076-0020511-1</v>
      </c>
      <c r="F93" s="26" t="str">
        <f>+VLOOKUP(D93,'INFORMACION DE PROVEEDORES'!C:J,4,0)</f>
        <v>SOFEIRY ALTAGRACIA RODRIGUEZ CUEVAS</v>
      </c>
      <c r="G93" s="37" t="str">
        <f>+VLOOKUP(D93,'INFORMACION DE PROVEEDORES'!C:K,5,0)</f>
        <v>076-0020511-1</v>
      </c>
      <c r="H93" s="26" t="str">
        <f>+VLOOKUP(D93,'INFORMACION DE PROVEEDORES'!C:L,7,0)</f>
        <v xml:space="preserve">CALLE AMABLE REYES, NO. 11, TAMAYO, BAHORUCO </v>
      </c>
      <c r="I93" s="37" t="str">
        <f>+VLOOKUP(D93,'INFORMACION DE PROVEEDORES'!C:M,3,0)</f>
        <v xml:space="preserve"> FÍSICA</v>
      </c>
      <c r="J93" s="37">
        <v>3</v>
      </c>
      <c r="K93" s="37">
        <v>164</v>
      </c>
      <c r="L93" s="37">
        <v>31</v>
      </c>
      <c r="M93" s="37">
        <f t="shared" si="69"/>
        <v>620</v>
      </c>
      <c r="N93" s="189">
        <v>69.81</v>
      </c>
      <c r="O93" s="80">
        <f>+L93*'PRECIOS SEGUN ADJ. (FRONTERIZO)'!$B$2*'PRECIOS SEGUN ADJ. (FRONTERIZO)'!$C$2</f>
        <v>43282.200000000004</v>
      </c>
      <c r="P93" s="80" t="e" vm="1">
        <f>+[4]!NumLetras(O93,"PESO","PESOS DOMINICANOS","$EE $m CON #d/100 CENTAVOS")</f>
        <v>#VALUE!</v>
      </c>
      <c r="Q93" s="80">
        <f t="shared" si="70"/>
        <v>6925.15</v>
      </c>
      <c r="R93" s="37">
        <v>9</v>
      </c>
      <c r="S93" s="37">
        <f t="shared" si="43"/>
        <v>180</v>
      </c>
      <c r="T93" s="189">
        <v>31.5</v>
      </c>
      <c r="U93" s="80">
        <f>+R93*'PRECIOS SEGUN ADJ. (FRONTERIZO)'!$B$3*'PRECIOS SEGUN ADJ. (FRONTERIZO)'!$C$3</f>
        <v>5670</v>
      </c>
      <c r="V93" s="80" t="e" vm="1">
        <f>+[4]!NumLetras(U93,"PESO","PESOS DOMINICANOS","$EE $m CON #d/100 CENTAVOS")</f>
        <v>#VALUE!</v>
      </c>
      <c r="W93" s="37">
        <v>0</v>
      </c>
      <c r="X93" s="37">
        <f t="shared" si="44"/>
        <v>0</v>
      </c>
      <c r="Y93" s="189">
        <v>25.2</v>
      </c>
      <c r="Z93" s="80">
        <f>+W93*'PRECIOS SEGUN ADJ. (FRONTERIZO)'!$B$4*'PRECIOS SEGUN ADJ. (FRONTERIZO)'!$C$4</f>
        <v>0</v>
      </c>
      <c r="AA93" s="80" t="e" vm="1">
        <f>+[4]!NumLetras(Z93,"PESO","PESOS DOMINICANOS","$EE $m CON #d/100 CENTAVOS")</f>
        <v>#VALUE!</v>
      </c>
      <c r="AB93" s="37">
        <v>52</v>
      </c>
      <c r="AC93" s="37">
        <f t="shared" si="45"/>
        <v>1040</v>
      </c>
      <c r="AD93" s="189">
        <v>87.91</v>
      </c>
      <c r="AE93" s="80">
        <f>+AB93*'PRECIOS SEGUN ADJ. (FRONTERIZO)'!$B$5*'PRECIOS SEGUN ADJ. (FRONTERIZO)'!$C$5</f>
        <v>91426.4</v>
      </c>
      <c r="AF93" s="80" t="e" vm="1">
        <f>+[4]!NumLetras(AE93,"PESO","PESOS DOMINICANOS","$EE $m CON #d/100 CENTAVOS")</f>
        <v>#VALUE!</v>
      </c>
      <c r="AG93" s="80">
        <f t="shared" si="71"/>
        <v>16456.75</v>
      </c>
      <c r="AH93" s="37">
        <v>62</v>
      </c>
      <c r="AI93" s="37">
        <f t="shared" si="46"/>
        <v>1240</v>
      </c>
      <c r="AJ93" s="189">
        <v>53.95000000000001</v>
      </c>
      <c r="AK93" s="80">
        <f>+AH93*'PRECIOS SEGUN ADJ. (FRONTERIZO)'!$B$6*'PRECIOS SEGUN ADJ. (FRONTERIZO)'!$C$6</f>
        <v>66898</v>
      </c>
      <c r="AL93" s="80" t="e" vm="1">
        <f>+[4]!NumLetras(AK93,"PESO","PESOS DOMINICANOS","$EE $m CON #d/100 CENTAVOS")</f>
        <v>#VALUE!</v>
      </c>
      <c r="AM93" s="37">
        <v>9</v>
      </c>
      <c r="AN93" s="37">
        <f t="shared" si="47"/>
        <v>180</v>
      </c>
      <c r="AO93" s="189">
        <v>25.04</v>
      </c>
      <c r="AP93" s="80">
        <f>+AM93*'PRECIOS SEGUN ADJ. (FRONTERIZO)'!$B$7*'PRECIOS SEGUN ADJ. (FRONTERIZO)'!$C$7</f>
        <v>4507.2</v>
      </c>
      <c r="AQ93" s="80" t="e" vm="1">
        <f>+[4]!NumLetras(AP93,"PESO","PESOS DOMINICANOS","$EE $m CON #d/100 CENTAVOS")</f>
        <v>#VALUE!</v>
      </c>
      <c r="AR93" s="80">
        <f t="shared" si="72"/>
        <v>721.15</v>
      </c>
      <c r="AS93" s="37">
        <v>20</v>
      </c>
      <c r="AT93" s="37">
        <f t="shared" si="48"/>
        <v>400</v>
      </c>
      <c r="AU93" s="189">
        <v>290.85000000000002</v>
      </c>
      <c r="AV93" s="80">
        <f>+AS93*'PRECIOS SEGUN ADJ. (FRONTERIZO)'!$B$8*'PRECIOS SEGUN ADJ. (FRONTERIZO)'!$C$8</f>
        <v>116340</v>
      </c>
      <c r="AW93" s="80" t="e" vm="1">
        <f>+[4]!NumLetras(AV93,"PESO","PESOS DOMINICANOS","$EE $m CON #d/100 CENTAVOS")</f>
        <v>#VALUE!</v>
      </c>
      <c r="AX93" s="80">
        <f t="shared" si="73"/>
        <v>20941.2</v>
      </c>
      <c r="AY93" s="37">
        <v>0</v>
      </c>
      <c r="AZ93" s="37">
        <f t="shared" si="49"/>
        <v>0</v>
      </c>
      <c r="BA93" s="189">
        <v>18.899999999999999</v>
      </c>
      <c r="BB93" s="80">
        <f>+AY93*'PRECIOS SEGUN ADJ. (FRONTERIZO)'!$B$9*'PRECIOS SEGUN ADJ. (FRONTERIZO)'!$C$9</f>
        <v>0</v>
      </c>
      <c r="BC93" s="80" t="e" vm="1">
        <f>+[4]!NumLetras(BB93,"PESO","PESOS DOMINICANOS","$EE $m CON #d/100 CENTAVOS")</f>
        <v>#VALUE!</v>
      </c>
      <c r="BD93" s="37">
        <v>5</v>
      </c>
      <c r="BE93" s="37">
        <f t="shared" si="50"/>
        <v>100</v>
      </c>
      <c r="BF93" s="189">
        <v>140.38</v>
      </c>
      <c r="BG93" s="80">
        <f>+BD93*'PRECIOS SEGUN ADJ. (FRONTERIZO)'!$B$10*'PRECIOS SEGUN ADJ. (FRONTERIZO)'!$C$10</f>
        <v>14038</v>
      </c>
      <c r="BH93" s="80" t="e" vm="1">
        <f>+[4]!NumLetras(BG93,"PESO","PESOS DOMINICANOS","$EE $m CON #d/100 CENTAVOS")</f>
        <v>#VALUE!</v>
      </c>
      <c r="BI93" s="80">
        <f t="shared" si="74"/>
        <v>2526.84</v>
      </c>
      <c r="BJ93" s="37">
        <v>0</v>
      </c>
      <c r="BK93" s="37">
        <f t="shared" si="51"/>
        <v>0</v>
      </c>
      <c r="BL93" s="189">
        <v>31.459999999999997</v>
      </c>
      <c r="BM93" s="80">
        <f>+BJ93*'PRECIOS SEGUN ADJ. (FRONTERIZO)'!$B$11*'PRECIOS SEGUN ADJ. (FRONTERIZO)'!$C$11</f>
        <v>0</v>
      </c>
      <c r="BN93" s="80" t="e" vm="1">
        <f>+[4]!NumLetras(BM93,"PESO","PESOS DOMINICANOS","$EE $m CON #d/100 CENTAVOS")</f>
        <v>#VALUE!</v>
      </c>
      <c r="BO93" s="37">
        <v>16</v>
      </c>
      <c r="BP93" s="37">
        <f t="shared" si="52"/>
        <v>320</v>
      </c>
      <c r="BQ93" s="189">
        <v>65</v>
      </c>
      <c r="BR93" s="80">
        <f>+BO93*'PRECIOS SEGUN ADJ. (FRONTERIZO)'!$B$12*'PRECIOS SEGUN ADJ. (FRONTERIZO)'!$C$12</f>
        <v>20800</v>
      </c>
      <c r="BS93" s="80" t="e" vm="1">
        <f>+[4]!NumLetras(BR93,"PESO","PESOS DOMINICANOS","$EE $m CON #d/100 CENTAVOS")</f>
        <v>#VALUE!</v>
      </c>
      <c r="BT93" s="37">
        <v>0</v>
      </c>
      <c r="BU93" s="37">
        <f t="shared" si="53"/>
        <v>0</v>
      </c>
      <c r="BV93" s="189">
        <v>5.5</v>
      </c>
      <c r="BW93" s="80">
        <f>+BT93*'PRECIOS SEGUN ADJ. (FRONTERIZO)'!$B$13*'PRECIOS SEGUN ADJ. (FRONTERIZO)'!$C$13</f>
        <v>0</v>
      </c>
      <c r="BX93" s="80" t="e" vm="1">
        <f>+[4]!NumLetras(BW93,"PESO","PESOS DOMINICANOS","$EE $m CON #d/100 CENTAVOS")</f>
        <v>#VALUE!</v>
      </c>
      <c r="BY93" s="37">
        <v>328</v>
      </c>
      <c r="BZ93" s="37">
        <f t="shared" si="54"/>
        <v>6560</v>
      </c>
      <c r="CA93" s="189">
        <v>7.15</v>
      </c>
      <c r="CB93" s="80">
        <f>+BY93*'PRECIOS SEGUN ADJ. (FRONTERIZO)'!$B$14*'PRECIOS SEGUN ADJ. (FRONTERIZO)'!$C$14</f>
        <v>46904.000000000007</v>
      </c>
      <c r="CC93" s="80" t="e" vm="1">
        <f>+[4]!NumLetras(CB93,"PESO","PESOS DOMINICANOS","$EE $m CON #d/100 CENTAVOS")</f>
        <v>#VALUE!</v>
      </c>
      <c r="CD93" s="37">
        <v>656</v>
      </c>
      <c r="CE93" s="37">
        <f t="shared" si="55"/>
        <v>13120</v>
      </c>
      <c r="CF93" s="189">
        <v>6.8400000000000007</v>
      </c>
      <c r="CG93" s="80">
        <f>+CD93*'PRECIOS SEGUN ADJ. (FRONTERIZO)'!$B$15*'PRECIOS SEGUN ADJ. (FRONTERIZO)'!$C$15</f>
        <v>89740.800000000003</v>
      </c>
      <c r="CH93" s="80" t="e" vm="1">
        <f>+[4]!NumLetras(CG93,"PESO","PESOS DOMINICANOS","$EE $m CON #d/100 CENTAVOS")</f>
        <v>#VALUE!</v>
      </c>
      <c r="CI93" s="37">
        <v>0</v>
      </c>
      <c r="CJ93" s="37">
        <f t="shared" si="56"/>
        <v>0</v>
      </c>
      <c r="CK93" s="189">
        <v>60</v>
      </c>
      <c r="CL93" s="80">
        <f>+CI93*'PRECIOS SEGUN ADJ. (FRONTERIZO)'!$B$16*'PRECIOS SEGUN ADJ. (FRONTERIZO)'!$C$16</f>
        <v>0</v>
      </c>
      <c r="CM93" s="80" t="e" vm="1">
        <f>+[4]!NumLetras(CL93,"PESO","PESOS DOMINICANOS","$EE $m CON #d/100 CENTAVOS")</f>
        <v>#VALUE!</v>
      </c>
      <c r="CN93" s="80">
        <f t="shared" si="75"/>
        <v>0</v>
      </c>
      <c r="CO93" s="37">
        <v>0</v>
      </c>
      <c r="CP93" s="37">
        <f t="shared" si="57"/>
        <v>0</v>
      </c>
      <c r="CQ93" s="189">
        <v>55.649999999999991</v>
      </c>
      <c r="CR93" s="80">
        <f>+CO93*'PRECIOS SEGUN ADJ. (FRONTERIZO)'!$B$17*'PRECIOS SEGUN ADJ. (FRONTERIZO)'!$C$17</f>
        <v>0</v>
      </c>
      <c r="CS93" s="80" t="e" vm="1">
        <f>+[4]!NumLetras(CR93,"PESO","PESOS DOMINICANOS","$EE $m CON #d/100 CENTAVOS")</f>
        <v>#VALUE!</v>
      </c>
      <c r="CT93" s="80">
        <f t="shared" si="76"/>
        <v>0</v>
      </c>
      <c r="CU93" s="37">
        <v>328</v>
      </c>
      <c r="CV93" s="37">
        <f t="shared" si="58"/>
        <v>6560</v>
      </c>
      <c r="CW93" s="189">
        <v>6.6</v>
      </c>
      <c r="CX93" s="80">
        <f>+CU93*'PRECIOS SEGUN ADJ. (FRONTERIZO)'!$B$18*'PRECIOS SEGUN ADJ. (FRONTERIZO)'!$C$18</f>
        <v>43295.999999999993</v>
      </c>
      <c r="CY93" s="80" t="e" vm="1">
        <f>+[4]!NumLetras(CX93,"PESO","PESOS DOMINICANOS","$EE $m CON #d/100 CENTAVOS")</f>
        <v>#VALUE!</v>
      </c>
      <c r="CZ93" s="37">
        <v>0</v>
      </c>
      <c r="DA93" s="37">
        <f t="shared" si="59"/>
        <v>0</v>
      </c>
      <c r="DB93" s="189">
        <v>65.75</v>
      </c>
      <c r="DC93" s="80">
        <f>+CZ93*'PRECIOS SEGUN ADJ. (FRONTERIZO)'!$B$19*'PRECIOS SEGUN ADJ. (FRONTERIZO)'!$C$19</f>
        <v>0</v>
      </c>
      <c r="DD93" s="80" t="e" vm="1">
        <f>+[4]!NumLetras(DC93,"PESO","PESOS DOMINICANOS","$EE $m CON #d/100 CENTAVOS")</f>
        <v>#VALUE!</v>
      </c>
      <c r="DE93" s="80">
        <f t="shared" si="77"/>
        <v>0</v>
      </c>
      <c r="DF93" s="37">
        <v>9</v>
      </c>
      <c r="DG93" s="37">
        <f t="shared" si="60"/>
        <v>180</v>
      </c>
      <c r="DH93" s="189">
        <v>82.59999999999998</v>
      </c>
      <c r="DI93" s="80">
        <f>+DF93*'PRECIOS SEGUN ADJ. (FRONTERIZO)'!$B$20*'PRECIOS SEGUN ADJ. (FRONTERIZO)'!$C$20</f>
        <v>14868</v>
      </c>
      <c r="DJ93" s="80" t="e" vm="1">
        <f>+[4]!NumLetras(DI93,"PESO","PESOS DOMINICANOS","$EE $m CON #d/100 CENTAVOS")</f>
        <v>#VALUE!</v>
      </c>
      <c r="DK93" s="80">
        <f t="shared" si="78"/>
        <v>2676.24</v>
      </c>
      <c r="DL93" s="37">
        <v>656</v>
      </c>
      <c r="DM93" s="37">
        <f t="shared" si="61"/>
        <v>13120</v>
      </c>
      <c r="DN93" s="189">
        <v>22</v>
      </c>
      <c r="DO93" s="80">
        <f>+DL93*'PRECIOS SEGUN ADJ. (FRONTERIZO)'!$B$21*'PRECIOS SEGUN ADJ. (FRONTERIZO)'!$C$21</f>
        <v>288640</v>
      </c>
      <c r="DP93" s="80" t="e" vm="1">
        <f>+[4]!NumLetras(DO93,"PESO","PESOS DOMINICANOS","$EE $m CON #d/100 CENTAVOS")</f>
        <v>#VALUE!</v>
      </c>
      <c r="DQ93" s="37">
        <v>38</v>
      </c>
      <c r="DR93" s="37">
        <f t="shared" si="62"/>
        <v>760</v>
      </c>
      <c r="DS93" s="189">
        <v>80.849999999999994</v>
      </c>
      <c r="DT93" s="80">
        <f>+DQ93*'PRECIOS SEGUN ADJ. (FRONTERIZO)'!$B$22*'PRECIOS SEGUN ADJ. (FRONTERIZO)'!$C$22</f>
        <v>61445.999999999993</v>
      </c>
      <c r="DU93" s="80" t="e" vm="1">
        <f>+[4]!NumLetras(DT93,"PESO","PESOS DOMINICANOS","$EE $m CON #d/100 CENTAVOS")</f>
        <v>#VALUE!</v>
      </c>
      <c r="DV93" s="37">
        <v>17</v>
      </c>
      <c r="DW93" s="37">
        <f t="shared" si="63"/>
        <v>340</v>
      </c>
      <c r="DX93" s="189">
        <v>21.83</v>
      </c>
      <c r="DY93" s="80">
        <f>+DV93*'PRECIOS SEGUN ADJ. (FRONTERIZO)'!$B$23*'PRECIOS SEGUN ADJ. (FRONTERIZO)'!$C$23</f>
        <v>7422.1999999999989</v>
      </c>
      <c r="DZ93" s="80" t="e" vm="1">
        <f>+[4]!NumLetras(DY93,"PESO","PESOS DOMINICANOS","$EE $m CON #d/100 CENTAVOS")</f>
        <v>#VALUE!</v>
      </c>
      <c r="EA93" s="80">
        <f t="shared" si="79"/>
        <v>1336</v>
      </c>
      <c r="EB93" s="37">
        <v>52</v>
      </c>
      <c r="EC93" s="37">
        <f t="shared" si="64"/>
        <v>1040</v>
      </c>
      <c r="ED93" s="189">
        <v>33</v>
      </c>
      <c r="EE93" s="80">
        <f>+EB93*'PRECIOS SEGUN ADJ. (FRONTERIZO)'!$B$24*'PRECIOS SEGUN ADJ. (FRONTERIZO)'!$C$24</f>
        <v>34320</v>
      </c>
      <c r="EF93" s="80" t="e" vm="1">
        <f>+[4]!NumLetras(EE93,"PESO","PESOS DOMINICANOS","$EE $m CON #d/100 CENTAVOS")</f>
        <v>#VALUE!</v>
      </c>
      <c r="EG93" s="37">
        <v>0</v>
      </c>
      <c r="EH93" s="37">
        <f t="shared" si="65"/>
        <v>0</v>
      </c>
      <c r="EI93" s="189">
        <v>15.789999999999997</v>
      </c>
      <c r="EJ93" s="80">
        <f>+EG93*'PRECIOS SEGUN ADJ. (FRONTERIZO)'!$B$25*'PRECIOS SEGUN ADJ. (FRONTERIZO)'!$C$25</f>
        <v>0</v>
      </c>
      <c r="EK93" s="80" t="e" vm="1">
        <f>+[4]!NumLetras(EJ93,"PESO","PESOS DOMINICANOS","$EE $m CON #d/100 CENTAVOS")</f>
        <v>#VALUE!</v>
      </c>
      <c r="EL93" s="37">
        <v>0</v>
      </c>
      <c r="EM93" s="37">
        <f t="shared" si="66"/>
        <v>0</v>
      </c>
      <c r="EN93" s="189">
        <v>31.5</v>
      </c>
      <c r="EO93" s="80">
        <f>+EL93*'PRECIOS SEGUN ADJ. (FRONTERIZO)'!$B$26*'PRECIOS SEGUN ADJ. (FRONTERIZO)'!$C$26</f>
        <v>0</v>
      </c>
      <c r="EP93" s="80" t="e" vm="1">
        <f>+[4]!NumLetras(EO93,"PESO","PESOS DOMINICANOS","$EE $m CON #d/100 CENTAVOS")</f>
        <v>#VALUE!</v>
      </c>
      <c r="EQ93" s="80">
        <f t="shared" si="67"/>
        <v>949598.79999999993</v>
      </c>
      <c r="ER93" s="80" t="e" vm="1">
        <f>+[4]!NumLetras(EQ93,"PESO","PESOS DOMINICANOS","$EE $m CON #d/100 CENTAVOS")</f>
        <v>#VALUE!</v>
      </c>
      <c r="ES93" s="80">
        <f t="shared" si="68"/>
        <v>51583.329999999994</v>
      </c>
      <c r="ET93" s="80" t="e" vm="1">
        <f>+[4]!NumLetras(ES93,"PESO","PESOS DOMINICANOS","$EE $m CON #d/100 CENTAVOS")</f>
        <v>#VALUE!</v>
      </c>
      <c r="EU93" s="80">
        <f t="shared" si="80"/>
        <v>898015.47</v>
      </c>
      <c r="EV93" s="80" t="e" vm="1">
        <f>+[4]!NumLetras(EU93,"PESO","PESOS DOMINICANOS","$EE $m CON #d/100 CENTAVOS")</f>
        <v>#VALUE!</v>
      </c>
      <c r="EW93" s="80">
        <f t="shared" si="81"/>
        <v>189919.76</v>
      </c>
      <c r="EX93" s="80" t="e" vm="1">
        <f>+[4]!NumLetras(EW93,"PESO","PESOS DOMINICANOS","$EE $m CON #d/100 CENTAVOS")</f>
        <v>#VALUE!</v>
      </c>
      <c r="EY93" s="80">
        <f t="shared" si="82"/>
        <v>9495.99</v>
      </c>
      <c r="EZ93" s="80" t="e" vm="1">
        <f>+[4]!NumLetras(EY93,"PESO","PESOS DOMINICANOS","$EE $m CON #d/100 CENTAVOS")</f>
        <v>#VALUE!</v>
      </c>
      <c r="FA93" s="80"/>
      <c r="FB93" s="80">
        <f t="shared" si="83"/>
        <v>759679.03999999992</v>
      </c>
      <c r="FC93" s="80" t="e" vm="1">
        <f>+[4]!NumLetras(FB93,"PESO","PESOS DOMINICANOS","$EE $m CON #d/100 CENTAVOS")</f>
        <v>#VALUE!</v>
      </c>
      <c r="FD93" s="37" t="str">
        <f>+VLOOKUP(D93,'FRONTERIZO XENIA'!F:G,2,0)</f>
        <v>F-27</v>
      </c>
    </row>
    <row r="94" spans="1:160">
      <c r="A94" s="37">
        <v>93</v>
      </c>
      <c r="B94" s="37">
        <v>93</v>
      </c>
      <c r="C94" s="26" t="s">
        <v>960</v>
      </c>
      <c r="D94" s="37">
        <v>1001121860</v>
      </c>
      <c r="E94" s="37" t="str">
        <f>+VLOOKUP(D94,'INFORMACION DE PROVEEDORES'!C:I,2,0)</f>
        <v>010-0112186-0</v>
      </c>
      <c r="F94" s="26" t="str">
        <f>+VLOOKUP(D94,'INFORMACION DE PROVEEDORES'!C:J,4,0)</f>
        <v>SOLEIDY ELICENIA MONTILLA</v>
      </c>
      <c r="G94" s="37" t="str">
        <f>+VLOOKUP(D94,'INFORMACION DE PROVEEDORES'!C:K,5,0)</f>
        <v>010-0112186-0</v>
      </c>
      <c r="H94" s="26" t="str">
        <f>+VLOOKUP(D94,'INFORMACION DE PROVEEDORES'!C:L,7,0)</f>
        <v xml:space="preserve">C/SAN ANDRES NO.157 </v>
      </c>
      <c r="I94" s="37" t="str">
        <f>+VLOOKUP(D94,'INFORMACION DE PROVEEDORES'!C:M,3,0)</f>
        <v xml:space="preserve"> FÍSICA</v>
      </c>
      <c r="J94" s="37">
        <v>1</v>
      </c>
      <c r="K94" s="37">
        <v>338</v>
      </c>
      <c r="L94" s="37">
        <v>135</v>
      </c>
      <c r="M94" s="37">
        <f t="shared" si="69"/>
        <v>2700</v>
      </c>
      <c r="N94" s="189">
        <v>69.81</v>
      </c>
      <c r="O94" s="80">
        <f>+L94*'PRECIOS SEGUN ADJ. (FRONTERIZO)'!$B$2*'PRECIOS SEGUN ADJ. (FRONTERIZO)'!$C$2</f>
        <v>188487</v>
      </c>
      <c r="P94" s="80" t="e" vm="1">
        <f>+[4]!NumLetras(O94,"PESO","PESOS DOMINICANOS","$EE $m CON #d/100 CENTAVOS")</f>
        <v>#VALUE!</v>
      </c>
      <c r="Q94" s="80">
        <f t="shared" si="70"/>
        <v>30157.919999999998</v>
      </c>
      <c r="R94" s="37">
        <v>38</v>
      </c>
      <c r="S94" s="37">
        <f t="shared" si="43"/>
        <v>760</v>
      </c>
      <c r="T94" s="189">
        <v>31.5</v>
      </c>
      <c r="U94" s="80">
        <f>+R94*'PRECIOS SEGUN ADJ. (FRONTERIZO)'!$B$3*'PRECIOS SEGUN ADJ. (FRONTERIZO)'!$C$3</f>
        <v>23940</v>
      </c>
      <c r="V94" s="80" t="e" vm="1">
        <f>+[4]!NumLetras(U94,"PESO","PESOS DOMINICANOS","$EE $m CON #d/100 CENTAVOS")</f>
        <v>#VALUE!</v>
      </c>
      <c r="W94" s="37">
        <v>358</v>
      </c>
      <c r="X94" s="37">
        <f t="shared" si="44"/>
        <v>7160</v>
      </c>
      <c r="Y94" s="189">
        <v>25.2</v>
      </c>
      <c r="Z94" s="80">
        <f>+W94*'PRECIOS SEGUN ADJ. (FRONTERIZO)'!$B$4*'PRECIOS SEGUN ADJ. (FRONTERIZO)'!$C$4</f>
        <v>180432</v>
      </c>
      <c r="AA94" s="80" t="e" vm="1">
        <f>+[4]!NumLetras(Z94,"PESO","PESOS DOMINICANOS","$EE $m CON #d/100 CENTAVOS")</f>
        <v>#VALUE!</v>
      </c>
      <c r="AB94" s="37">
        <v>171</v>
      </c>
      <c r="AC94" s="37">
        <f t="shared" si="45"/>
        <v>3420</v>
      </c>
      <c r="AD94" s="189">
        <v>87.91</v>
      </c>
      <c r="AE94" s="80">
        <f>+AB94*'PRECIOS SEGUN ADJ. (FRONTERIZO)'!$B$5*'PRECIOS SEGUN ADJ. (FRONTERIZO)'!$C$5</f>
        <v>300652.19999999995</v>
      </c>
      <c r="AF94" s="80" t="e" vm="1">
        <f>+[4]!NumLetras(AE94,"PESO","PESOS DOMINICANOS","$EE $m CON #d/100 CENTAVOS")</f>
        <v>#VALUE!</v>
      </c>
      <c r="AG94" s="80">
        <f t="shared" si="71"/>
        <v>54117.4</v>
      </c>
      <c r="AH94" s="37">
        <v>0</v>
      </c>
      <c r="AI94" s="37">
        <f t="shared" si="46"/>
        <v>0</v>
      </c>
      <c r="AJ94" s="189">
        <v>53.95000000000001</v>
      </c>
      <c r="AK94" s="80">
        <f>+AH94*'PRECIOS SEGUN ADJ. (FRONTERIZO)'!$B$6*'PRECIOS SEGUN ADJ. (FRONTERIZO)'!$C$6</f>
        <v>0</v>
      </c>
      <c r="AL94" s="80" t="e" vm="1">
        <f>+[4]!NumLetras(AK94,"PESO","PESOS DOMINICANOS","$EE $m CON #d/100 CENTAVOS")</f>
        <v>#VALUE!</v>
      </c>
      <c r="AM94" s="37">
        <v>0</v>
      </c>
      <c r="AN94" s="37">
        <f t="shared" si="47"/>
        <v>0</v>
      </c>
      <c r="AO94" s="189">
        <v>25.04</v>
      </c>
      <c r="AP94" s="80">
        <f>+AM94*'PRECIOS SEGUN ADJ. (FRONTERIZO)'!$B$7*'PRECIOS SEGUN ADJ. (FRONTERIZO)'!$C$7</f>
        <v>0</v>
      </c>
      <c r="AQ94" s="80" t="e" vm="1">
        <f>+[4]!NumLetras(AP94,"PESO","PESOS DOMINICANOS","$EE $m CON #d/100 CENTAVOS")</f>
        <v>#VALUE!</v>
      </c>
      <c r="AR94" s="80">
        <f t="shared" si="72"/>
        <v>0</v>
      </c>
      <c r="AS94" s="37">
        <v>45</v>
      </c>
      <c r="AT94" s="37">
        <f t="shared" si="48"/>
        <v>900</v>
      </c>
      <c r="AU94" s="189">
        <v>290.85000000000002</v>
      </c>
      <c r="AV94" s="80">
        <f>+AS94*'PRECIOS SEGUN ADJ. (FRONTERIZO)'!$B$8*'PRECIOS SEGUN ADJ. (FRONTERIZO)'!$C$8</f>
        <v>261765.00000000003</v>
      </c>
      <c r="AW94" s="80" t="e" vm="1">
        <f>+[4]!NumLetras(AV94,"PESO","PESOS DOMINICANOS","$EE $m CON #d/100 CENTAVOS")</f>
        <v>#VALUE!</v>
      </c>
      <c r="AX94" s="80">
        <f t="shared" si="73"/>
        <v>47117.7</v>
      </c>
      <c r="AY94" s="37">
        <v>21</v>
      </c>
      <c r="AZ94" s="37">
        <f t="shared" si="49"/>
        <v>420</v>
      </c>
      <c r="BA94" s="189">
        <v>18.899999999999999</v>
      </c>
      <c r="BB94" s="80">
        <f>+AY94*'PRECIOS SEGUN ADJ. (FRONTERIZO)'!$B$9*'PRECIOS SEGUN ADJ. (FRONTERIZO)'!$C$9</f>
        <v>7938</v>
      </c>
      <c r="BC94" s="80" t="e" vm="1">
        <f>+[4]!NumLetras(BB94,"PESO","PESOS DOMINICANOS","$EE $m CON #d/100 CENTAVOS")</f>
        <v>#VALUE!</v>
      </c>
      <c r="BD94" s="37">
        <v>0</v>
      </c>
      <c r="BE94" s="37">
        <f t="shared" si="50"/>
        <v>0</v>
      </c>
      <c r="BF94" s="189">
        <v>140.38</v>
      </c>
      <c r="BG94" s="80">
        <f>+BD94*'PRECIOS SEGUN ADJ. (FRONTERIZO)'!$B$10*'PRECIOS SEGUN ADJ. (FRONTERIZO)'!$C$10</f>
        <v>0</v>
      </c>
      <c r="BH94" s="80" t="e" vm="1">
        <f>+[4]!NumLetras(BG94,"PESO","PESOS DOMINICANOS","$EE $m CON #d/100 CENTAVOS")</f>
        <v>#VALUE!</v>
      </c>
      <c r="BI94" s="80">
        <f t="shared" si="74"/>
        <v>0</v>
      </c>
      <c r="BJ94" s="37">
        <v>120</v>
      </c>
      <c r="BK94" s="37">
        <f t="shared" si="51"/>
        <v>2400</v>
      </c>
      <c r="BL94" s="189">
        <v>31.459999999999997</v>
      </c>
      <c r="BM94" s="80">
        <f>+BJ94*'PRECIOS SEGUN ADJ. (FRONTERIZO)'!$B$11*'PRECIOS SEGUN ADJ. (FRONTERIZO)'!$C$11</f>
        <v>75504</v>
      </c>
      <c r="BN94" s="80" t="e" vm="1">
        <f>+[4]!NumLetras(BM94,"PESO","PESOS DOMINICANOS","$EE $m CON #d/100 CENTAVOS")</f>
        <v>#VALUE!</v>
      </c>
      <c r="BO94" s="37">
        <v>38</v>
      </c>
      <c r="BP94" s="37">
        <f t="shared" si="52"/>
        <v>760</v>
      </c>
      <c r="BQ94" s="189">
        <v>65</v>
      </c>
      <c r="BR94" s="80">
        <f>+BO94*'PRECIOS SEGUN ADJ. (FRONTERIZO)'!$B$12*'PRECIOS SEGUN ADJ. (FRONTERIZO)'!$C$12</f>
        <v>49400</v>
      </c>
      <c r="BS94" s="80" t="e" vm="1">
        <f>+[4]!NumLetras(BR94,"PESO","PESOS DOMINICANOS","$EE $m CON #d/100 CENTAVOS")</f>
        <v>#VALUE!</v>
      </c>
      <c r="BT94" s="37">
        <v>3380</v>
      </c>
      <c r="BU94" s="37">
        <f t="shared" si="53"/>
        <v>67600</v>
      </c>
      <c r="BV94" s="189">
        <v>5.5</v>
      </c>
      <c r="BW94" s="80">
        <f>+BT94*'PRECIOS SEGUN ADJ. (FRONTERIZO)'!$B$13*'PRECIOS SEGUN ADJ. (FRONTERIZO)'!$C$13</f>
        <v>371800</v>
      </c>
      <c r="BX94" s="80" t="e" vm="1">
        <f>+[4]!NumLetras(BW94,"PESO","PESOS DOMINICANOS","$EE $m CON #d/100 CENTAVOS")</f>
        <v>#VALUE!</v>
      </c>
      <c r="BY94" s="37">
        <v>0</v>
      </c>
      <c r="BZ94" s="37">
        <f t="shared" si="54"/>
        <v>0</v>
      </c>
      <c r="CA94" s="189">
        <v>7.15</v>
      </c>
      <c r="CB94" s="80">
        <f>+BY94*'PRECIOS SEGUN ADJ. (FRONTERIZO)'!$B$14*'PRECIOS SEGUN ADJ. (FRONTERIZO)'!$C$14</f>
        <v>0</v>
      </c>
      <c r="CC94" s="80" t="e" vm="1">
        <f>+[4]!NumLetras(CB94,"PESO","PESOS DOMINICANOS","$EE $m CON #d/100 CENTAVOS")</f>
        <v>#VALUE!</v>
      </c>
      <c r="CD94" s="37">
        <v>0</v>
      </c>
      <c r="CE94" s="37">
        <f t="shared" si="55"/>
        <v>0</v>
      </c>
      <c r="CF94" s="189">
        <v>6.8400000000000007</v>
      </c>
      <c r="CG94" s="80">
        <f>+CD94*'PRECIOS SEGUN ADJ. (FRONTERIZO)'!$B$15*'PRECIOS SEGUN ADJ. (FRONTERIZO)'!$C$15</f>
        <v>0</v>
      </c>
      <c r="CH94" s="80" t="e" vm="1">
        <f>+[4]!NumLetras(CG94,"PESO","PESOS DOMINICANOS","$EE $m CON #d/100 CENTAVOS")</f>
        <v>#VALUE!</v>
      </c>
      <c r="CI94" s="37">
        <v>150</v>
      </c>
      <c r="CJ94" s="37">
        <f t="shared" si="56"/>
        <v>3000</v>
      </c>
      <c r="CK94" s="189">
        <v>60</v>
      </c>
      <c r="CL94" s="80">
        <f>+CI94*'PRECIOS SEGUN ADJ. (FRONTERIZO)'!$B$16*'PRECIOS SEGUN ADJ. (FRONTERIZO)'!$C$16</f>
        <v>180000</v>
      </c>
      <c r="CM94" s="80" t="e" vm="1">
        <f>+[4]!NumLetras(CL94,"PESO","PESOS DOMINICANOS","$EE $m CON #d/100 CENTAVOS")</f>
        <v>#VALUE!</v>
      </c>
      <c r="CN94" s="80">
        <f t="shared" si="75"/>
        <v>32400</v>
      </c>
      <c r="CO94" s="37">
        <v>68</v>
      </c>
      <c r="CP94" s="37">
        <f t="shared" si="57"/>
        <v>1360</v>
      </c>
      <c r="CQ94" s="189">
        <v>55.649999999999991</v>
      </c>
      <c r="CR94" s="80">
        <f>+CO94*'PRECIOS SEGUN ADJ. (FRONTERIZO)'!$B$17*'PRECIOS SEGUN ADJ. (FRONTERIZO)'!$C$17</f>
        <v>75684</v>
      </c>
      <c r="CS94" s="80" t="e" vm="1">
        <f>+[4]!NumLetras(CR94,"PESO","PESOS DOMINICANOS","$EE $m CON #d/100 CENTAVOS")</f>
        <v>#VALUE!</v>
      </c>
      <c r="CT94" s="80">
        <f t="shared" si="76"/>
        <v>13623.12</v>
      </c>
      <c r="CU94" s="37">
        <v>1352</v>
      </c>
      <c r="CV94" s="37">
        <f t="shared" si="58"/>
        <v>27040</v>
      </c>
      <c r="CW94" s="189">
        <v>6.6</v>
      </c>
      <c r="CX94" s="80">
        <f>+CU94*'PRECIOS SEGUN ADJ. (FRONTERIZO)'!$B$18*'PRECIOS SEGUN ADJ. (FRONTERIZO)'!$C$18</f>
        <v>178463.99999999997</v>
      </c>
      <c r="CY94" s="80" t="e" vm="1">
        <f>+[4]!NumLetras(CX94,"PESO","PESOS DOMINICANOS","$EE $m CON #d/100 CENTAVOS")</f>
        <v>#VALUE!</v>
      </c>
      <c r="CZ94" s="37">
        <v>75</v>
      </c>
      <c r="DA94" s="37">
        <f t="shared" si="59"/>
        <v>1500</v>
      </c>
      <c r="DB94" s="189">
        <v>65.75</v>
      </c>
      <c r="DC94" s="80">
        <f>+CZ94*'PRECIOS SEGUN ADJ. (FRONTERIZO)'!$B$19*'PRECIOS SEGUN ADJ. (FRONTERIZO)'!$C$19</f>
        <v>98625</v>
      </c>
      <c r="DD94" s="80" t="e" vm="1">
        <f>+[4]!NumLetras(DC94,"PESO","PESOS DOMINICANOS","$EE $m CON #d/100 CENTAVOS")</f>
        <v>#VALUE!</v>
      </c>
      <c r="DE94" s="80">
        <f t="shared" si="77"/>
        <v>17752.5</v>
      </c>
      <c r="DF94" s="37">
        <v>0</v>
      </c>
      <c r="DG94" s="37">
        <f t="shared" si="60"/>
        <v>0</v>
      </c>
      <c r="DH94" s="189">
        <v>82.59999999999998</v>
      </c>
      <c r="DI94" s="80">
        <f>+DF94*'PRECIOS SEGUN ADJ. (FRONTERIZO)'!$B$20*'PRECIOS SEGUN ADJ. (FRONTERIZO)'!$C$20</f>
        <v>0</v>
      </c>
      <c r="DJ94" s="80" t="e" vm="1">
        <f>+[4]!NumLetras(DI94,"PESO","PESOS DOMINICANOS","$EE $m CON #d/100 CENTAVOS")</f>
        <v>#VALUE!</v>
      </c>
      <c r="DK94" s="80">
        <f t="shared" si="78"/>
        <v>0</v>
      </c>
      <c r="DL94" s="37">
        <v>0</v>
      </c>
      <c r="DM94" s="37">
        <f t="shared" si="61"/>
        <v>0</v>
      </c>
      <c r="DN94" s="189">
        <v>22</v>
      </c>
      <c r="DO94" s="80">
        <f>+DL94*'PRECIOS SEGUN ADJ. (FRONTERIZO)'!$B$21*'PRECIOS SEGUN ADJ. (FRONTERIZO)'!$C$21</f>
        <v>0</v>
      </c>
      <c r="DP94" s="80" t="e" vm="1">
        <f>+[4]!NumLetras(DO94,"PESO","PESOS DOMINICANOS","$EE $m CON #d/100 CENTAVOS")</f>
        <v>#VALUE!</v>
      </c>
      <c r="DQ94" s="37">
        <v>75</v>
      </c>
      <c r="DR94" s="37">
        <f t="shared" si="62"/>
        <v>1500</v>
      </c>
      <c r="DS94" s="189">
        <v>80.849999999999994</v>
      </c>
      <c r="DT94" s="80">
        <f>+DQ94*'PRECIOS SEGUN ADJ. (FRONTERIZO)'!$B$22*'PRECIOS SEGUN ADJ. (FRONTERIZO)'!$C$22</f>
        <v>121275</v>
      </c>
      <c r="DU94" s="80" t="e" vm="1">
        <f>+[4]!NumLetras(DT94,"PESO","PESOS DOMINICANOS","$EE $m CON #d/100 CENTAVOS")</f>
        <v>#VALUE!</v>
      </c>
      <c r="DV94" s="37">
        <v>34</v>
      </c>
      <c r="DW94" s="37">
        <f t="shared" si="63"/>
        <v>680</v>
      </c>
      <c r="DX94" s="189">
        <v>21.83</v>
      </c>
      <c r="DY94" s="80">
        <f>+DV94*'PRECIOS SEGUN ADJ. (FRONTERIZO)'!$B$23*'PRECIOS SEGUN ADJ. (FRONTERIZO)'!$C$23</f>
        <v>14844.399999999998</v>
      </c>
      <c r="DZ94" s="80" t="e" vm="1">
        <f>+[4]!NumLetras(DY94,"PESO","PESOS DOMINICANOS","$EE $m CON #d/100 CENTAVOS")</f>
        <v>#VALUE!</v>
      </c>
      <c r="EA94" s="80">
        <f t="shared" si="79"/>
        <v>2671.99</v>
      </c>
      <c r="EB94" s="37">
        <v>38</v>
      </c>
      <c r="EC94" s="37">
        <f t="shared" si="64"/>
        <v>760</v>
      </c>
      <c r="ED94" s="189">
        <v>33</v>
      </c>
      <c r="EE94" s="80">
        <f>+EB94*'PRECIOS SEGUN ADJ. (FRONTERIZO)'!$B$24*'PRECIOS SEGUN ADJ. (FRONTERIZO)'!$C$24</f>
        <v>25080</v>
      </c>
      <c r="EF94" s="80" t="e" vm="1">
        <f>+[4]!NumLetras(EE94,"PESO","PESOS DOMINICANOS","$EE $m CON #d/100 CENTAVOS")</f>
        <v>#VALUE!</v>
      </c>
      <c r="EG94" s="37">
        <v>23</v>
      </c>
      <c r="EH94" s="37">
        <f t="shared" si="65"/>
        <v>460</v>
      </c>
      <c r="EI94" s="189">
        <v>15.789999999999997</v>
      </c>
      <c r="EJ94" s="80">
        <f>+EG94*'PRECIOS SEGUN ADJ. (FRONTERIZO)'!$B$25*'PRECIOS SEGUN ADJ. (FRONTERIZO)'!$C$25</f>
        <v>7263.4</v>
      </c>
      <c r="EK94" s="80" t="e" vm="1">
        <f>+[4]!NumLetras(EJ94,"PESO","PESOS DOMINICANOS","$EE $m CON #d/100 CENTAVOS")</f>
        <v>#VALUE!</v>
      </c>
      <c r="EL94" s="37">
        <v>23</v>
      </c>
      <c r="EM94" s="37">
        <f t="shared" si="66"/>
        <v>460</v>
      </c>
      <c r="EN94" s="189">
        <v>31.5</v>
      </c>
      <c r="EO94" s="80">
        <f>+EL94*'PRECIOS SEGUN ADJ. (FRONTERIZO)'!$B$26*'PRECIOS SEGUN ADJ. (FRONTERIZO)'!$C$26</f>
        <v>14490</v>
      </c>
      <c r="EP94" s="80" t="e" vm="1">
        <f>+[4]!NumLetras(EO94,"PESO","PESOS DOMINICANOS","$EE $m CON #d/100 CENTAVOS")</f>
        <v>#VALUE!</v>
      </c>
      <c r="EQ94" s="80">
        <f t="shared" si="67"/>
        <v>2175644</v>
      </c>
      <c r="ER94" s="80" t="e" vm="1">
        <f>+[4]!NumLetras(EQ94,"PESO","PESOS DOMINICANOS","$EE $m CON #d/100 CENTAVOS")</f>
        <v>#VALUE!</v>
      </c>
      <c r="ES94" s="80">
        <f t="shared" si="68"/>
        <v>197840.63</v>
      </c>
      <c r="ET94" s="80" t="e" vm="1">
        <f>+[4]!NumLetras(ES94,"PESO","PESOS DOMINICANOS","$EE $m CON #d/100 CENTAVOS")</f>
        <v>#VALUE!</v>
      </c>
      <c r="EU94" s="80">
        <f t="shared" si="80"/>
        <v>1977803.37</v>
      </c>
      <c r="EV94" s="80" t="e" vm="1">
        <f>+[4]!NumLetras(EU94,"PESO","PESOS DOMINICANOS","$EE $m CON #d/100 CENTAVOS")</f>
        <v>#VALUE!</v>
      </c>
      <c r="EW94" s="80">
        <f t="shared" si="81"/>
        <v>435128.8</v>
      </c>
      <c r="EX94" s="80" t="e" vm="1">
        <f>+[4]!NumLetras(EW94,"PESO","PESOS DOMINICANOS","$EE $m CON #d/100 CENTAVOS")</f>
        <v>#VALUE!</v>
      </c>
      <c r="EY94" s="80">
        <f t="shared" si="82"/>
        <v>21756.44</v>
      </c>
      <c r="EZ94" s="80" t="e" vm="1">
        <f>+[4]!NumLetras(EY94,"PESO","PESOS DOMINICANOS","$EE $m CON #d/100 CENTAVOS")</f>
        <v>#VALUE!</v>
      </c>
      <c r="FA94" s="80"/>
      <c r="FB94" s="80">
        <f t="shared" si="83"/>
        <v>1740515.2</v>
      </c>
      <c r="FC94" s="80" t="e" vm="1">
        <f>+[4]!NumLetras(FB94,"PESO","PESOS DOMINICANOS","$EE $m CON #d/100 CENTAVOS")</f>
        <v>#VALUE!</v>
      </c>
      <c r="FD94" s="37" t="str">
        <f>+VLOOKUP(D94,'FRONTERIZO XENIA'!F:G,2,0)</f>
        <v>F-30</v>
      </c>
    </row>
    <row r="95" spans="1:160">
      <c r="A95" s="37">
        <v>94</v>
      </c>
      <c r="B95" s="37">
        <v>94</v>
      </c>
      <c r="C95" s="26" t="s">
        <v>976</v>
      </c>
      <c r="D95" s="37">
        <v>1800447409</v>
      </c>
      <c r="E95" s="37" t="str">
        <f>+VLOOKUP(D95,'INFORMACION DE PROVEEDORES'!C:I,2,0)</f>
        <v>018-0044740-9</v>
      </c>
      <c r="F95" s="26" t="str">
        <f>+VLOOKUP(D95,'INFORMACION DE PROVEEDORES'!C:J,4,0)</f>
        <v>SOLIN GONZALEZ ACOSTA</v>
      </c>
      <c r="G95" s="37" t="str">
        <f>+VLOOKUP(D95,'INFORMACION DE PROVEEDORES'!C:K,5,0)</f>
        <v>018-0044740-9</v>
      </c>
      <c r="H95" s="26" t="str">
        <f>+VLOOKUP(D95,'INFORMACION DE PROVEEDORES'!C:L,7,0)</f>
        <v>CALLE BERNANDINO VASQUEZ, 48, ALTO VIEJO, CENTRO DE LA CIUDAD</v>
      </c>
      <c r="I95" s="37" t="str">
        <f>+VLOOKUP(D95,'INFORMACION DE PROVEEDORES'!C:M,3,0)</f>
        <v xml:space="preserve"> FÍSICA</v>
      </c>
      <c r="J95" s="37">
        <v>3</v>
      </c>
      <c r="K95" s="37">
        <v>153</v>
      </c>
      <c r="L95" s="37">
        <v>31</v>
      </c>
      <c r="M95" s="37">
        <f t="shared" si="69"/>
        <v>620</v>
      </c>
      <c r="N95" s="189">
        <v>69.81</v>
      </c>
      <c r="O95" s="80">
        <f>+L95*'PRECIOS SEGUN ADJ. (FRONTERIZO)'!$B$2*'PRECIOS SEGUN ADJ. (FRONTERIZO)'!$C$2</f>
        <v>43282.200000000004</v>
      </c>
      <c r="P95" s="80" t="e" vm="1">
        <f>+[4]!NumLetras(O95,"PESO","PESOS DOMINICANOS","$EE $m CON #d/100 CENTAVOS")</f>
        <v>#VALUE!</v>
      </c>
      <c r="Q95" s="80">
        <f t="shared" si="70"/>
        <v>6925.15</v>
      </c>
      <c r="R95" s="37">
        <v>10</v>
      </c>
      <c r="S95" s="37">
        <f t="shared" si="43"/>
        <v>200</v>
      </c>
      <c r="T95" s="189">
        <v>31.5</v>
      </c>
      <c r="U95" s="80">
        <f>+R95*'PRECIOS SEGUN ADJ. (FRONTERIZO)'!$B$3*'PRECIOS SEGUN ADJ. (FRONTERIZO)'!$C$3</f>
        <v>6300</v>
      </c>
      <c r="V95" s="80" t="e" vm="1">
        <f>+[4]!NumLetras(U95,"PESO","PESOS DOMINICANOS","$EE $m CON #d/100 CENTAVOS")</f>
        <v>#VALUE!</v>
      </c>
      <c r="W95" s="37">
        <v>11</v>
      </c>
      <c r="X95" s="37">
        <f t="shared" si="44"/>
        <v>220</v>
      </c>
      <c r="Y95" s="189">
        <v>25.2</v>
      </c>
      <c r="Z95" s="80">
        <f>+W95*'PRECIOS SEGUN ADJ. (FRONTERIZO)'!$B$4*'PRECIOS SEGUN ADJ. (FRONTERIZO)'!$C$4</f>
        <v>5544</v>
      </c>
      <c r="AA95" s="80" t="e" vm="1">
        <f>+[4]!NumLetras(Z95,"PESO","PESOS DOMINICANOS","$EE $m CON #d/100 CENTAVOS")</f>
        <v>#VALUE!</v>
      </c>
      <c r="AB95" s="37">
        <v>50</v>
      </c>
      <c r="AC95" s="37">
        <f t="shared" si="45"/>
        <v>1000</v>
      </c>
      <c r="AD95" s="189">
        <v>87.91</v>
      </c>
      <c r="AE95" s="80">
        <f>+AB95*'PRECIOS SEGUN ADJ. (FRONTERIZO)'!$B$5*'PRECIOS SEGUN ADJ. (FRONTERIZO)'!$C$5</f>
        <v>87910</v>
      </c>
      <c r="AF95" s="80" t="e" vm="1">
        <f>+[4]!NumLetras(AE95,"PESO","PESOS DOMINICANOS","$EE $m CON #d/100 CENTAVOS")</f>
        <v>#VALUE!</v>
      </c>
      <c r="AG95" s="80">
        <f t="shared" si="71"/>
        <v>15823.8</v>
      </c>
      <c r="AH95" s="37">
        <v>53</v>
      </c>
      <c r="AI95" s="37">
        <f t="shared" si="46"/>
        <v>1060</v>
      </c>
      <c r="AJ95" s="189">
        <v>53.95000000000001</v>
      </c>
      <c r="AK95" s="80">
        <f>+AH95*'PRECIOS SEGUN ADJ. (FRONTERIZO)'!$B$6*'PRECIOS SEGUN ADJ. (FRONTERIZO)'!$C$6</f>
        <v>57187.000000000007</v>
      </c>
      <c r="AL95" s="80" t="e" vm="1">
        <f>+[4]!NumLetras(AK95,"PESO","PESOS DOMINICANOS","$EE $m CON #d/100 CENTAVOS")</f>
        <v>#VALUE!</v>
      </c>
      <c r="AM95" s="37">
        <v>8</v>
      </c>
      <c r="AN95" s="37">
        <f t="shared" si="47"/>
        <v>160</v>
      </c>
      <c r="AO95" s="189">
        <v>25.04</v>
      </c>
      <c r="AP95" s="80">
        <f>+AM95*'PRECIOS SEGUN ADJ. (FRONTERIZO)'!$B$7*'PRECIOS SEGUN ADJ. (FRONTERIZO)'!$C$7</f>
        <v>4006.3999999999996</v>
      </c>
      <c r="AQ95" s="80" t="e" vm="1">
        <f>+[4]!NumLetras(AP95,"PESO","PESOS DOMINICANOS","$EE $m CON #d/100 CENTAVOS")</f>
        <v>#VALUE!</v>
      </c>
      <c r="AR95" s="80">
        <f t="shared" si="72"/>
        <v>641.02</v>
      </c>
      <c r="AS95" s="37">
        <v>19</v>
      </c>
      <c r="AT95" s="37">
        <f t="shared" si="48"/>
        <v>380</v>
      </c>
      <c r="AU95" s="189">
        <v>290.85000000000002</v>
      </c>
      <c r="AV95" s="80">
        <f>+AS95*'PRECIOS SEGUN ADJ. (FRONTERIZO)'!$B$8*'PRECIOS SEGUN ADJ. (FRONTERIZO)'!$C$8</f>
        <v>110523.00000000001</v>
      </c>
      <c r="AW95" s="80" t="e" vm="1">
        <f>+[4]!NumLetras(AV95,"PESO","PESOS DOMINICANOS","$EE $m CON #d/100 CENTAVOS")</f>
        <v>#VALUE!</v>
      </c>
      <c r="AX95" s="80">
        <f t="shared" si="73"/>
        <v>19894.14</v>
      </c>
      <c r="AY95" s="37">
        <v>1</v>
      </c>
      <c r="AZ95" s="37">
        <f t="shared" si="49"/>
        <v>20</v>
      </c>
      <c r="BA95" s="189">
        <v>18.899999999999999</v>
      </c>
      <c r="BB95" s="80">
        <f>+AY95*'PRECIOS SEGUN ADJ. (FRONTERIZO)'!$B$9*'PRECIOS SEGUN ADJ. (FRONTERIZO)'!$C$9</f>
        <v>378</v>
      </c>
      <c r="BC95" s="80" t="e" vm="1">
        <f>+[4]!NumLetras(BB95,"PESO","PESOS DOMINICANOS","$EE $m CON #d/100 CENTAVOS")</f>
        <v>#VALUE!</v>
      </c>
      <c r="BD95" s="37">
        <v>4</v>
      </c>
      <c r="BE95" s="37">
        <f t="shared" si="50"/>
        <v>80</v>
      </c>
      <c r="BF95" s="189">
        <v>140.38</v>
      </c>
      <c r="BG95" s="80">
        <f>+BD95*'PRECIOS SEGUN ADJ. (FRONTERIZO)'!$B$10*'PRECIOS SEGUN ADJ. (FRONTERIZO)'!$C$10</f>
        <v>11230.4</v>
      </c>
      <c r="BH95" s="80" t="e" vm="1">
        <f>+[4]!NumLetras(BG95,"PESO","PESOS DOMINICANOS","$EE $m CON #d/100 CENTAVOS")</f>
        <v>#VALUE!</v>
      </c>
      <c r="BI95" s="80">
        <f t="shared" si="74"/>
        <v>2021.47</v>
      </c>
      <c r="BJ95" s="37">
        <v>4</v>
      </c>
      <c r="BK95" s="37">
        <f t="shared" si="51"/>
        <v>80</v>
      </c>
      <c r="BL95" s="189">
        <v>31.459999999999997</v>
      </c>
      <c r="BM95" s="80">
        <f>+BJ95*'PRECIOS SEGUN ADJ. (FRONTERIZO)'!$B$11*'PRECIOS SEGUN ADJ. (FRONTERIZO)'!$C$11</f>
        <v>2516.8000000000002</v>
      </c>
      <c r="BN95" s="80" t="e" vm="1">
        <f>+[4]!NumLetras(BM95,"PESO","PESOS DOMINICANOS","$EE $m CON #d/100 CENTAVOS")</f>
        <v>#VALUE!</v>
      </c>
      <c r="BO95" s="37">
        <v>16</v>
      </c>
      <c r="BP95" s="37">
        <f t="shared" si="52"/>
        <v>320</v>
      </c>
      <c r="BQ95" s="189">
        <v>65</v>
      </c>
      <c r="BR95" s="80">
        <f>+BO95*'PRECIOS SEGUN ADJ. (FRONTERIZO)'!$B$12*'PRECIOS SEGUN ADJ. (FRONTERIZO)'!$C$12</f>
        <v>20800</v>
      </c>
      <c r="BS95" s="80" t="e" vm="1">
        <f>+[4]!NumLetras(BR95,"PESO","PESOS DOMINICANOS","$EE $m CON #d/100 CENTAVOS")</f>
        <v>#VALUE!</v>
      </c>
      <c r="BT95" s="37">
        <v>100</v>
      </c>
      <c r="BU95" s="37">
        <f t="shared" si="53"/>
        <v>2000</v>
      </c>
      <c r="BV95" s="189">
        <v>5.5</v>
      </c>
      <c r="BW95" s="80">
        <f>+BT95*'PRECIOS SEGUN ADJ. (FRONTERIZO)'!$B$13*'PRECIOS SEGUN ADJ. (FRONTERIZO)'!$C$13</f>
        <v>11000</v>
      </c>
      <c r="BX95" s="80" t="e" vm="1">
        <f>+[4]!NumLetras(BW95,"PESO","PESOS DOMINICANOS","$EE $m CON #d/100 CENTAVOS")</f>
        <v>#VALUE!</v>
      </c>
      <c r="BY95" s="37">
        <v>286</v>
      </c>
      <c r="BZ95" s="37">
        <f t="shared" si="54"/>
        <v>5720</v>
      </c>
      <c r="CA95" s="189">
        <v>7.15</v>
      </c>
      <c r="CB95" s="80">
        <f>+BY95*'PRECIOS SEGUN ADJ. (FRONTERIZO)'!$B$14*'PRECIOS SEGUN ADJ. (FRONTERIZO)'!$C$14</f>
        <v>40898</v>
      </c>
      <c r="CC95" s="80" t="e" vm="1">
        <f>+[4]!NumLetras(CB95,"PESO","PESOS DOMINICANOS","$EE $m CON #d/100 CENTAVOS")</f>
        <v>#VALUE!</v>
      </c>
      <c r="CD95" s="37">
        <v>572</v>
      </c>
      <c r="CE95" s="37">
        <f t="shared" si="55"/>
        <v>11440</v>
      </c>
      <c r="CF95" s="189">
        <v>6.8400000000000007</v>
      </c>
      <c r="CG95" s="80">
        <f>+CD95*'PRECIOS SEGUN ADJ. (FRONTERIZO)'!$B$15*'PRECIOS SEGUN ADJ. (FRONTERIZO)'!$C$15</f>
        <v>78249.600000000006</v>
      </c>
      <c r="CH95" s="80" t="e" vm="1">
        <f>+[4]!NumLetras(CG95,"PESO","PESOS DOMINICANOS","$EE $m CON #d/100 CENTAVOS")</f>
        <v>#VALUE!</v>
      </c>
      <c r="CI95" s="37">
        <v>5</v>
      </c>
      <c r="CJ95" s="37">
        <f t="shared" si="56"/>
        <v>100</v>
      </c>
      <c r="CK95" s="189">
        <v>60</v>
      </c>
      <c r="CL95" s="80">
        <f>+CI95*'PRECIOS SEGUN ADJ. (FRONTERIZO)'!$B$16*'PRECIOS SEGUN ADJ. (FRONTERIZO)'!$C$16</f>
        <v>6000</v>
      </c>
      <c r="CM95" s="80" t="e" vm="1">
        <f>+[4]!NumLetras(CL95,"PESO","PESOS DOMINICANOS","$EE $m CON #d/100 CENTAVOS")</f>
        <v>#VALUE!</v>
      </c>
      <c r="CN95" s="80">
        <f t="shared" si="75"/>
        <v>1080</v>
      </c>
      <c r="CO95" s="37">
        <v>2</v>
      </c>
      <c r="CP95" s="37">
        <f t="shared" si="57"/>
        <v>40</v>
      </c>
      <c r="CQ95" s="189">
        <v>55.649999999999991</v>
      </c>
      <c r="CR95" s="80">
        <f>+CO95*'PRECIOS SEGUN ADJ. (FRONTERIZO)'!$B$17*'PRECIOS SEGUN ADJ. (FRONTERIZO)'!$C$17</f>
        <v>2226</v>
      </c>
      <c r="CS95" s="80" t="e" vm="1">
        <f>+[4]!NumLetras(CR95,"PESO","PESOS DOMINICANOS","$EE $m CON #d/100 CENTAVOS")</f>
        <v>#VALUE!</v>
      </c>
      <c r="CT95" s="80">
        <f t="shared" si="76"/>
        <v>400.68</v>
      </c>
      <c r="CU95" s="37">
        <v>326</v>
      </c>
      <c r="CV95" s="37">
        <f t="shared" si="58"/>
        <v>6520</v>
      </c>
      <c r="CW95" s="189">
        <v>6.6</v>
      </c>
      <c r="CX95" s="80">
        <f>+CU95*'PRECIOS SEGUN ADJ. (FRONTERIZO)'!$B$18*'PRECIOS SEGUN ADJ. (FRONTERIZO)'!$C$18</f>
        <v>43032</v>
      </c>
      <c r="CY95" s="80" t="e" vm="1">
        <f>+[4]!NumLetras(CX95,"PESO","PESOS DOMINICANOS","$EE $m CON #d/100 CENTAVOS")</f>
        <v>#VALUE!</v>
      </c>
      <c r="CZ95" s="37">
        <v>3</v>
      </c>
      <c r="DA95" s="37">
        <f t="shared" si="59"/>
        <v>60</v>
      </c>
      <c r="DB95" s="189">
        <v>65.75</v>
      </c>
      <c r="DC95" s="80">
        <f>+CZ95*'PRECIOS SEGUN ADJ. (FRONTERIZO)'!$B$19*'PRECIOS SEGUN ADJ. (FRONTERIZO)'!$C$19</f>
        <v>3945</v>
      </c>
      <c r="DD95" s="80" t="e" vm="1">
        <f>+[4]!NumLetras(DC95,"PESO","PESOS DOMINICANOS","$EE $m CON #d/100 CENTAVOS")</f>
        <v>#VALUE!</v>
      </c>
      <c r="DE95" s="80">
        <f t="shared" si="77"/>
        <v>710.1</v>
      </c>
      <c r="DF95" s="37">
        <v>8</v>
      </c>
      <c r="DG95" s="37">
        <f t="shared" si="60"/>
        <v>160</v>
      </c>
      <c r="DH95" s="189">
        <v>82.59999999999998</v>
      </c>
      <c r="DI95" s="80">
        <f>+DF95*'PRECIOS SEGUN ADJ. (FRONTERIZO)'!$B$20*'PRECIOS SEGUN ADJ. (FRONTERIZO)'!$C$20</f>
        <v>13216</v>
      </c>
      <c r="DJ95" s="80" t="e" vm="1">
        <f>+[4]!NumLetras(DI95,"PESO","PESOS DOMINICANOS","$EE $m CON #d/100 CENTAVOS")</f>
        <v>#VALUE!</v>
      </c>
      <c r="DK95" s="80">
        <f t="shared" si="78"/>
        <v>2378.88</v>
      </c>
      <c r="DL95" s="37">
        <v>572</v>
      </c>
      <c r="DM95" s="37">
        <f t="shared" si="61"/>
        <v>11440</v>
      </c>
      <c r="DN95" s="189">
        <v>22</v>
      </c>
      <c r="DO95" s="80">
        <f>+DL95*'PRECIOS SEGUN ADJ. (FRONTERIZO)'!$B$21*'PRECIOS SEGUN ADJ. (FRONTERIZO)'!$C$21</f>
        <v>251680</v>
      </c>
      <c r="DP95" s="80" t="e" vm="1">
        <f>+[4]!NumLetras(DO95,"PESO","PESOS DOMINICANOS","$EE $m CON #d/100 CENTAVOS")</f>
        <v>#VALUE!</v>
      </c>
      <c r="DQ95" s="37">
        <v>36</v>
      </c>
      <c r="DR95" s="37">
        <f t="shared" si="62"/>
        <v>720</v>
      </c>
      <c r="DS95" s="189">
        <v>80.849999999999994</v>
      </c>
      <c r="DT95" s="80">
        <f>+DQ95*'PRECIOS SEGUN ADJ. (FRONTERIZO)'!$B$22*'PRECIOS SEGUN ADJ. (FRONTERIZO)'!$C$22</f>
        <v>58212</v>
      </c>
      <c r="DU95" s="80" t="e" vm="1">
        <f>+[4]!NumLetras(DT95,"PESO","PESOS DOMINICANOS","$EE $m CON #d/100 CENTAVOS")</f>
        <v>#VALUE!</v>
      </c>
      <c r="DV95" s="37">
        <v>16</v>
      </c>
      <c r="DW95" s="37">
        <f t="shared" si="63"/>
        <v>320</v>
      </c>
      <c r="DX95" s="189">
        <v>21.83</v>
      </c>
      <c r="DY95" s="80">
        <f>+DV95*'PRECIOS SEGUN ADJ. (FRONTERIZO)'!$B$23*'PRECIOS SEGUN ADJ. (FRONTERIZO)'!$C$23</f>
        <v>6985.5999999999995</v>
      </c>
      <c r="DZ95" s="80" t="e" vm="1">
        <f>+[4]!NumLetras(DY95,"PESO","PESOS DOMINICANOS","$EE $m CON #d/100 CENTAVOS")</f>
        <v>#VALUE!</v>
      </c>
      <c r="EA95" s="80">
        <f t="shared" si="79"/>
        <v>1257.4100000000001</v>
      </c>
      <c r="EB95" s="37">
        <v>48</v>
      </c>
      <c r="EC95" s="37">
        <f t="shared" si="64"/>
        <v>960</v>
      </c>
      <c r="ED95" s="189">
        <v>33</v>
      </c>
      <c r="EE95" s="80">
        <f>+EB95*'PRECIOS SEGUN ADJ. (FRONTERIZO)'!$B$24*'PRECIOS SEGUN ADJ. (FRONTERIZO)'!$C$24</f>
        <v>31680</v>
      </c>
      <c r="EF95" s="80" t="e" vm="1">
        <f>+[4]!NumLetras(EE95,"PESO","PESOS DOMINICANOS","$EE $m CON #d/100 CENTAVOS")</f>
        <v>#VALUE!</v>
      </c>
      <c r="EG95" s="37">
        <v>1</v>
      </c>
      <c r="EH95" s="37">
        <f t="shared" si="65"/>
        <v>20</v>
      </c>
      <c r="EI95" s="189">
        <v>15.789999999999997</v>
      </c>
      <c r="EJ95" s="80">
        <f>+EG95*'PRECIOS SEGUN ADJ. (FRONTERIZO)'!$B$25*'PRECIOS SEGUN ADJ. (FRONTERIZO)'!$C$25</f>
        <v>315.79999999999995</v>
      </c>
      <c r="EK95" s="80" t="e" vm="1">
        <f>+[4]!NumLetras(EJ95,"PESO","PESOS DOMINICANOS","$EE $m CON #d/100 CENTAVOS")</f>
        <v>#VALUE!</v>
      </c>
      <c r="EL95" s="37">
        <v>1</v>
      </c>
      <c r="EM95" s="37">
        <f t="shared" si="66"/>
        <v>20</v>
      </c>
      <c r="EN95" s="189">
        <v>31.5</v>
      </c>
      <c r="EO95" s="80">
        <f>+EL95*'PRECIOS SEGUN ADJ. (FRONTERIZO)'!$B$26*'PRECIOS SEGUN ADJ. (FRONTERIZO)'!$C$26</f>
        <v>630</v>
      </c>
      <c r="EP95" s="80" t="e" vm="1">
        <f>+[4]!NumLetras(EO95,"PESO","PESOS DOMINICANOS","$EE $m CON #d/100 CENTAVOS")</f>
        <v>#VALUE!</v>
      </c>
      <c r="EQ95" s="80">
        <f t="shared" si="67"/>
        <v>897747.8</v>
      </c>
      <c r="ER95" s="80" t="e" vm="1">
        <f>+[4]!NumLetras(EQ95,"PESO","PESOS DOMINICANOS","$EE $m CON #d/100 CENTAVOS")</f>
        <v>#VALUE!</v>
      </c>
      <c r="ES95" s="80">
        <f t="shared" si="68"/>
        <v>51132.65</v>
      </c>
      <c r="ET95" s="80" t="e" vm="1">
        <f>+[4]!NumLetras(ES95,"PESO","PESOS DOMINICANOS","$EE $m CON #d/100 CENTAVOS")</f>
        <v>#VALUE!</v>
      </c>
      <c r="EU95" s="80">
        <f t="shared" si="80"/>
        <v>846615.15</v>
      </c>
      <c r="EV95" s="80" t="e" vm="1">
        <f>+[4]!NumLetras(EU95,"PESO","PESOS DOMINICANOS","$EE $m CON #d/100 CENTAVOS")</f>
        <v>#VALUE!</v>
      </c>
      <c r="EW95" s="80">
        <f t="shared" si="81"/>
        <v>179549.56</v>
      </c>
      <c r="EX95" s="80" t="e" vm="1">
        <f>+[4]!NumLetras(EW95,"PESO","PESOS DOMINICANOS","$EE $m CON #d/100 CENTAVOS")</f>
        <v>#VALUE!</v>
      </c>
      <c r="EY95" s="80">
        <f t="shared" si="82"/>
        <v>8977.48</v>
      </c>
      <c r="EZ95" s="80" t="e" vm="1">
        <f>+[4]!NumLetras(EY95,"PESO","PESOS DOMINICANOS","$EE $m CON #d/100 CENTAVOS")</f>
        <v>#VALUE!</v>
      </c>
      <c r="FA95" s="80"/>
      <c r="FB95" s="80">
        <f t="shared" si="83"/>
        <v>718198.24</v>
      </c>
      <c r="FC95" s="80" t="e" vm="1">
        <f>+[4]!NumLetras(FB95,"PESO","PESOS DOMINICANOS","$EE $m CON #d/100 CENTAVOS")</f>
        <v>#VALUE!</v>
      </c>
      <c r="FD95" s="37" t="str">
        <f>+VLOOKUP(D95,'FRONTERIZO XENIA'!F:G,2,0)</f>
        <v>F-06</v>
      </c>
    </row>
    <row r="96" spans="1:160">
      <c r="A96" s="37">
        <v>95</v>
      </c>
      <c r="B96" s="37">
        <v>95</v>
      </c>
      <c r="C96" s="26" t="s">
        <v>2654</v>
      </c>
      <c r="D96" s="37">
        <v>131415644</v>
      </c>
      <c r="E96" s="37">
        <f>+VLOOKUP(D96,'INFORMACION DE PROVEEDORES'!C:I,2,0)</f>
        <v>131415644</v>
      </c>
      <c r="F96" s="26" t="str">
        <f>+VLOOKUP(D96,'INFORMACION DE PROVEEDORES'!C:J,4,0)</f>
        <v>ROBINSON E. SEGURA</v>
      </c>
      <c r="G96" s="37" t="str">
        <f>+VLOOKUP(D96,'INFORMACION DE PROVEEDORES'!C:K,5,0)</f>
        <v>019-0018926-5</v>
      </c>
      <c r="H96" s="26" t="str">
        <f>+VLOOKUP(D96,'INFORMACION DE PROVEEDORES'!C:L,7,0)</f>
        <v xml:space="preserve">CALLE IGNACIO SUERO NO. 2, CABRAL, BARAHONA </v>
      </c>
      <c r="I96" s="37" t="str">
        <f>+VLOOKUP(D96,'INFORMACION DE PROVEEDORES'!C:M,3,0)</f>
        <v xml:space="preserve"> JURÍDICA</v>
      </c>
      <c r="J96" s="37">
        <v>5</v>
      </c>
      <c r="K96" s="37">
        <v>344</v>
      </c>
      <c r="L96" s="37">
        <v>64</v>
      </c>
      <c r="M96" s="37">
        <f t="shared" si="69"/>
        <v>1280</v>
      </c>
      <c r="N96" s="189">
        <v>69.81</v>
      </c>
      <c r="O96" s="80">
        <f>+L96*'PRECIOS SEGUN ADJ. (FRONTERIZO)'!$B$2*'PRECIOS SEGUN ADJ. (FRONTERIZO)'!$C$2</f>
        <v>89356.800000000003</v>
      </c>
      <c r="P96" s="80" t="e" vm="1">
        <f>+[4]!NumLetras(O96,"PESO","PESOS DOMINICANOS","$EE $m CON #d/100 CENTAVOS")</f>
        <v>#VALUE!</v>
      </c>
      <c r="Q96" s="80">
        <f t="shared" si="70"/>
        <v>14297.09</v>
      </c>
      <c r="R96" s="37">
        <v>17</v>
      </c>
      <c r="S96" s="37">
        <f t="shared" si="43"/>
        <v>340</v>
      </c>
      <c r="T96" s="189">
        <v>31.5</v>
      </c>
      <c r="U96" s="80">
        <f>+R96*'PRECIOS SEGUN ADJ. (FRONTERIZO)'!$B$3*'PRECIOS SEGUN ADJ. (FRONTERIZO)'!$C$3</f>
        <v>10710</v>
      </c>
      <c r="V96" s="80" t="e" vm="1">
        <f>+[4]!NumLetras(U96,"PESO","PESOS DOMINICANOS","$EE $m CON #d/100 CENTAVOS")</f>
        <v>#VALUE!</v>
      </c>
      <c r="W96" s="37">
        <v>0</v>
      </c>
      <c r="X96" s="37">
        <f t="shared" si="44"/>
        <v>0</v>
      </c>
      <c r="Y96" s="189">
        <v>25.2</v>
      </c>
      <c r="Z96" s="80">
        <f>+W96*'PRECIOS SEGUN ADJ. (FRONTERIZO)'!$B$4*'PRECIOS SEGUN ADJ. (FRONTERIZO)'!$C$4</f>
        <v>0</v>
      </c>
      <c r="AA96" s="80" t="e" vm="1">
        <f>+[4]!NumLetras(Z96,"PESO","PESOS DOMINICANOS","$EE $m CON #d/100 CENTAVOS")</f>
        <v>#VALUE!</v>
      </c>
      <c r="AB96" s="37">
        <v>106</v>
      </c>
      <c r="AC96" s="37">
        <f t="shared" si="45"/>
        <v>2120</v>
      </c>
      <c r="AD96" s="189">
        <v>87.91</v>
      </c>
      <c r="AE96" s="80">
        <f>+AB96*'PRECIOS SEGUN ADJ. (FRONTERIZO)'!$B$5*'PRECIOS SEGUN ADJ. (FRONTERIZO)'!$C$5</f>
        <v>186369.19999999998</v>
      </c>
      <c r="AF96" s="80" t="e" vm="1">
        <f>+[4]!NumLetras(AE96,"PESO","PESOS DOMINICANOS","$EE $m CON #d/100 CENTAVOS")</f>
        <v>#VALUE!</v>
      </c>
      <c r="AG96" s="80">
        <f t="shared" si="71"/>
        <v>33546.46</v>
      </c>
      <c r="AH96" s="37">
        <v>128</v>
      </c>
      <c r="AI96" s="37">
        <f t="shared" si="46"/>
        <v>2560</v>
      </c>
      <c r="AJ96" s="189">
        <v>53.95000000000001</v>
      </c>
      <c r="AK96" s="80">
        <f>+AH96*'PRECIOS SEGUN ADJ. (FRONTERIZO)'!$B$6*'PRECIOS SEGUN ADJ. (FRONTERIZO)'!$C$6</f>
        <v>138112</v>
      </c>
      <c r="AL96" s="80" t="e" vm="1">
        <f>+[4]!NumLetras(AK96,"PESO","PESOS DOMINICANOS","$EE $m CON #d/100 CENTAVOS")</f>
        <v>#VALUE!</v>
      </c>
      <c r="AM96" s="37">
        <v>17</v>
      </c>
      <c r="AN96" s="37">
        <f t="shared" si="47"/>
        <v>340</v>
      </c>
      <c r="AO96" s="189">
        <v>25.04</v>
      </c>
      <c r="AP96" s="80">
        <f>+AM96*'PRECIOS SEGUN ADJ. (FRONTERIZO)'!$B$7*'PRECIOS SEGUN ADJ. (FRONTERIZO)'!$C$7</f>
        <v>8513.6</v>
      </c>
      <c r="AQ96" s="80" t="e" vm="1">
        <f>+[4]!NumLetras(AP96,"PESO","PESOS DOMINICANOS","$EE $m CON #d/100 CENTAVOS")</f>
        <v>#VALUE!</v>
      </c>
      <c r="AR96" s="80">
        <f t="shared" si="72"/>
        <v>1362.18</v>
      </c>
      <c r="AS96" s="37">
        <v>41</v>
      </c>
      <c r="AT96" s="37">
        <f t="shared" si="48"/>
        <v>820</v>
      </c>
      <c r="AU96" s="189">
        <v>290.85000000000002</v>
      </c>
      <c r="AV96" s="80">
        <f>+AS96*'PRECIOS SEGUN ADJ. (FRONTERIZO)'!$B$8*'PRECIOS SEGUN ADJ. (FRONTERIZO)'!$C$8</f>
        <v>238497</v>
      </c>
      <c r="AW96" s="80" t="e" vm="1">
        <f>+[4]!NumLetras(AV96,"PESO","PESOS DOMINICANOS","$EE $m CON #d/100 CENTAVOS")</f>
        <v>#VALUE!</v>
      </c>
      <c r="AX96" s="80">
        <f t="shared" si="73"/>
        <v>42929.46</v>
      </c>
      <c r="AY96" s="37">
        <v>0</v>
      </c>
      <c r="AZ96" s="37">
        <f t="shared" si="49"/>
        <v>0</v>
      </c>
      <c r="BA96" s="189">
        <v>18.899999999999999</v>
      </c>
      <c r="BB96" s="80">
        <f>+AY96*'PRECIOS SEGUN ADJ. (FRONTERIZO)'!$B$9*'PRECIOS SEGUN ADJ. (FRONTERIZO)'!$C$9</f>
        <v>0</v>
      </c>
      <c r="BC96" s="80" t="e" vm="1">
        <f>+[4]!NumLetras(BB96,"PESO","PESOS DOMINICANOS","$EE $m CON #d/100 CENTAVOS")</f>
        <v>#VALUE!</v>
      </c>
      <c r="BD96" s="37">
        <v>10</v>
      </c>
      <c r="BE96" s="37">
        <f t="shared" si="50"/>
        <v>200</v>
      </c>
      <c r="BF96" s="189">
        <v>140.38</v>
      </c>
      <c r="BG96" s="80">
        <f>+BD96*'PRECIOS SEGUN ADJ. (FRONTERIZO)'!$B$10*'PRECIOS SEGUN ADJ. (FRONTERIZO)'!$C$10</f>
        <v>28076</v>
      </c>
      <c r="BH96" s="80" t="e" vm="1">
        <f>+[4]!NumLetras(BG96,"PESO","PESOS DOMINICANOS","$EE $m CON #d/100 CENTAVOS")</f>
        <v>#VALUE!</v>
      </c>
      <c r="BI96" s="80">
        <f t="shared" si="74"/>
        <v>5053.68</v>
      </c>
      <c r="BJ96" s="37">
        <v>0</v>
      </c>
      <c r="BK96" s="37">
        <f t="shared" si="51"/>
        <v>0</v>
      </c>
      <c r="BL96" s="189">
        <v>31.459999999999997</v>
      </c>
      <c r="BM96" s="80">
        <f>+BJ96*'PRECIOS SEGUN ADJ. (FRONTERIZO)'!$B$11*'PRECIOS SEGUN ADJ. (FRONTERIZO)'!$C$11</f>
        <v>0</v>
      </c>
      <c r="BN96" s="80" t="e" vm="1">
        <f>+[4]!NumLetras(BM96,"PESO","PESOS DOMINICANOS","$EE $m CON #d/100 CENTAVOS")</f>
        <v>#VALUE!</v>
      </c>
      <c r="BO96" s="37">
        <v>33</v>
      </c>
      <c r="BP96" s="37">
        <f t="shared" si="52"/>
        <v>660</v>
      </c>
      <c r="BQ96" s="189">
        <v>65</v>
      </c>
      <c r="BR96" s="80">
        <f>+BO96*'PRECIOS SEGUN ADJ. (FRONTERIZO)'!$B$12*'PRECIOS SEGUN ADJ. (FRONTERIZO)'!$C$12</f>
        <v>42900</v>
      </c>
      <c r="BS96" s="80" t="e" vm="1">
        <f>+[4]!NumLetras(BR96,"PESO","PESOS DOMINICANOS","$EE $m CON #d/100 CENTAVOS")</f>
        <v>#VALUE!</v>
      </c>
      <c r="BT96" s="37">
        <v>0</v>
      </c>
      <c r="BU96" s="37">
        <f t="shared" si="53"/>
        <v>0</v>
      </c>
      <c r="BV96" s="189">
        <v>5.5</v>
      </c>
      <c r="BW96" s="80">
        <f>+BT96*'PRECIOS SEGUN ADJ. (FRONTERIZO)'!$B$13*'PRECIOS SEGUN ADJ. (FRONTERIZO)'!$C$13</f>
        <v>0</v>
      </c>
      <c r="BX96" s="80" t="e" vm="1">
        <f>+[4]!NumLetras(BW96,"PESO","PESOS DOMINICANOS","$EE $m CON #d/100 CENTAVOS")</f>
        <v>#VALUE!</v>
      </c>
      <c r="BY96" s="37">
        <v>688</v>
      </c>
      <c r="BZ96" s="37">
        <f t="shared" si="54"/>
        <v>13760</v>
      </c>
      <c r="CA96" s="189">
        <v>7.15</v>
      </c>
      <c r="CB96" s="80">
        <f>+BY96*'PRECIOS SEGUN ADJ. (FRONTERIZO)'!$B$14*'PRECIOS SEGUN ADJ. (FRONTERIZO)'!$C$14</f>
        <v>98384</v>
      </c>
      <c r="CC96" s="80" t="e" vm="1">
        <f>+[4]!NumLetras(CB96,"PESO","PESOS DOMINICANOS","$EE $m CON #d/100 CENTAVOS")</f>
        <v>#VALUE!</v>
      </c>
      <c r="CD96" s="37">
        <v>1376</v>
      </c>
      <c r="CE96" s="37">
        <f t="shared" si="55"/>
        <v>27520</v>
      </c>
      <c r="CF96" s="189">
        <v>6.8400000000000007</v>
      </c>
      <c r="CG96" s="80">
        <f>+CD96*'PRECIOS SEGUN ADJ. (FRONTERIZO)'!$B$15*'PRECIOS SEGUN ADJ. (FRONTERIZO)'!$C$15</f>
        <v>188236.79999999999</v>
      </c>
      <c r="CH96" s="80" t="e" vm="1">
        <f>+[4]!NumLetras(CG96,"PESO","PESOS DOMINICANOS","$EE $m CON #d/100 CENTAVOS")</f>
        <v>#VALUE!</v>
      </c>
      <c r="CI96" s="37">
        <v>0</v>
      </c>
      <c r="CJ96" s="37">
        <f t="shared" si="56"/>
        <v>0</v>
      </c>
      <c r="CK96" s="189">
        <v>60</v>
      </c>
      <c r="CL96" s="80">
        <f>+CI96*'PRECIOS SEGUN ADJ. (FRONTERIZO)'!$B$16*'PRECIOS SEGUN ADJ. (FRONTERIZO)'!$C$16</f>
        <v>0</v>
      </c>
      <c r="CM96" s="80" t="e" vm="1">
        <f>+[4]!NumLetras(CL96,"PESO","PESOS DOMINICANOS","$EE $m CON #d/100 CENTAVOS")</f>
        <v>#VALUE!</v>
      </c>
      <c r="CN96" s="80">
        <f t="shared" si="75"/>
        <v>0</v>
      </c>
      <c r="CO96" s="37">
        <v>0</v>
      </c>
      <c r="CP96" s="37">
        <f t="shared" si="57"/>
        <v>0</v>
      </c>
      <c r="CQ96" s="189">
        <v>55.649999999999991</v>
      </c>
      <c r="CR96" s="80">
        <f>+CO96*'PRECIOS SEGUN ADJ. (FRONTERIZO)'!$B$17*'PRECIOS SEGUN ADJ. (FRONTERIZO)'!$C$17</f>
        <v>0</v>
      </c>
      <c r="CS96" s="80" t="e" vm="1">
        <f>+[4]!NumLetras(CR96,"PESO","PESOS DOMINICANOS","$EE $m CON #d/100 CENTAVOS")</f>
        <v>#VALUE!</v>
      </c>
      <c r="CT96" s="80">
        <f t="shared" si="76"/>
        <v>0</v>
      </c>
      <c r="CU96" s="37">
        <v>688</v>
      </c>
      <c r="CV96" s="37">
        <f t="shared" si="58"/>
        <v>13760</v>
      </c>
      <c r="CW96" s="189">
        <v>6.6</v>
      </c>
      <c r="CX96" s="80">
        <f>+CU96*'PRECIOS SEGUN ADJ. (FRONTERIZO)'!$B$18*'PRECIOS SEGUN ADJ. (FRONTERIZO)'!$C$18</f>
        <v>90816</v>
      </c>
      <c r="CY96" s="80" t="e" vm="1">
        <f>+[4]!NumLetras(CX96,"PESO","PESOS DOMINICANOS","$EE $m CON #d/100 CENTAVOS")</f>
        <v>#VALUE!</v>
      </c>
      <c r="CZ96" s="37">
        <v>0</v>
      </c>
      <c r="DA96" s="37">
        <f t="shared" si="59"/>
        <v>0</v>
      </c>
      <c r="DB96" s="189">
        <v>65.75</v>
      </c>
      <c r="DC96" s="80">
        <f>+CZ96*'PRECIOS SEGUN ADJ. (FRONTERIZO)'!$B$19*'PRECIOS SEGUN ADJ. (FRONTERIZO)'!$C$19</f>
        <v>0</v>
      </c>
      <c r="DD96" s="80" t="e" vm="1">
        <f>+[4]!NumLetras(DC96,"PESO","PESOS DOMINICANOS","$EE $m CON #d/100 CENTAVOS")</f>
        <v>#VALUE!</v>
      </c>
      <c r="DE96" s="80">
        <f t="shared" si="77"/>
        <v>0</v>
      </c>
      <c r="DF96" s="37">
        <v>17</v>
      </c>
      <c r="DG96" s="37">
        <f t="shared" si="60"/>
        <v>340</v>
      </c>
      <c r="DH96" s="189">
        <v>82.59999999999998</v>
      </c>
      <c r="DI96" s="80">
        <f>+DF96*'PRECIOS SEGUN ADJ. (FRONTERIZO)'!$B$20*'PRECIOS SEGUN ADJ. (FRONTERIZO)'!$C$20</f>
        <v>28083.999999999996</v>
      </c>
      <c r="DJ96" s="80" t="e" vm="1">
        <f>+[4]!NumLetras(DI96,"PESO","PESOS DOMINICANOS","$EE $m CON #d/100 CENTAVOS")</f>
        <v>#VALUE!</v>
      </c>
      <c r="DK96" s="80">
        <f t="shared" si="78"/>
        <v>5055.12</v>
      </c>
      <c r="DL96" s="37">
        <v>1376</v>
      </c>
      <c r="DM96" s="37">
        <f t="shared" si="61"/>
        <v>27520</v>
      </c>
      <c r="DN96" s="189">
        <v>22</v>
      </c>
      <c r="DO96" s="80">
        <f>+DL96*'PRECIOS SEGUN ADJ. (FRONTERIZO)'!$B$21*'PRECIOS SEGUN ADJ. (FRONTERIZO)'!$C$21</f>
        <v>605440</v>
      </c>
      <c r="DP96" s="80" t="e" vm="1">
        <f>+[4]!NumLetras(DO96,"PESO","PESOS DOMINICANOS","$EE $m CON #d/100 CENTAVOS")</f>
        <v>#VALUE!</v>
      </c>
      <c r="DQ96" s="37">
        <v>78</v>
      </c>
      <c r="DR96" s="37">
        <f t="shared" si="62"/>
        <v>1560</v>
      </c>
      <c r="DS96" s="189">
        <v>80.849999999999994</v>
      </c>
      <c r="DT96" s="80">
        <f>+DQ96*'PRECIOS SEGUN ADJ. (FRONTERIZO)'!$B$22*'PRECIOS SEGUN ADJ. (FRONTERIZO)'!$C$22</f>
        <v>126125.99999999999</v>
      </c>
      <c r="DU96" s="80" t="e" vm="1">
        <f>+[4]!NumLetras(DT96,"PESO","PESOS DOMINICANOS","$EE $m CON #d/100 CENTAVOS")</f>
        <v>#VALUE!</v>
      </c>
      <c r="DV96" s="37">
        <v>36</v>
      </c>
      <c r="DW96" s="37">
        <f t="shared" si="63"/>
        <v>720</v>
      </c>
      <c r="DX96" s="189">
        <v>21.83</v>
      </c>
      <c r="DY96" s="80">
        <f>+DV96*'PRECIOS SEGUN ADJ. (FRONTERIZO)'!$B$23*'PRECIOS SEGUN ADJ. (FRONTERIZO)'!$C$23</f>
        <v>15717.599999999999</v>
      </c>
      <c r="DZ96" s="80" t="e" vm="1">
        <f>+[4]!NumLetras(DY96,"PESO","PESOS DOMINICANOS","$EE $m CON #d/100 CENTAVOS")</f>
        <v>#VALUE!</v>
      </c>
      <c r="EA96" s="80">
        <f t="shared" si="79"/>
        <v>2829.17</v>
      </c>
      <c r="EB96" s="37">
        <v>109</v>
      </c>
      <c r="EC96" s="37">
        <f t="shared" si="64"/>
        <v>2180</v>
      </c>
      <c r="ED96" s="189">
        <v>33</v>
      </c>
      <c r="EE96" s="80">
        <f>+EB96*'PRECIOS SEGUN ADJ. (FRONTERIZO)'!$B$24*'PRECIOS SEGUN ADJ. (FRONTERIZO)'!$C$24</f>
        <v>71940</v>
      </c>
      <c r="EF96" s="80" t="e" vm="1">
        <f>+[4]!NumLetras(EE96,"PESO","PESOS DOMINICANOS","$EE $m CON #d/100 CENTAVOS")</f>
        <v>#VALUE!</v>
      </c>
      <c r="EG96" s="37">
        <v>0</v>
      </c>
      <c r="EH96" s="37">
        <f t="shared" si="65"/>
        <v>0</v>
      </c>
      <c r="EI96" s="189">
        <v>15.789999999999997</v>
      </c>
      <c r="EJ96" s="80">
        <f>+EG96*'PRECIOS SEGUN ADJ. (FRONTERIZO)'!$B$25*'PRECIOS SEGUN ADJ. (FRONTERIZO)'!$C$25</f>
        <v>0</v>
      </c>
      <c r="EK96" s="80" t="e" vm="1">
        <f>+[4]!NumLetras(EJ96,"PESO","PESOS DOMINICANOS","$EE $m CON #d/100 CENTAVOS")</f>
        <v>#VALUE!</v>
      </c>
      <c r="EL96" s="37">
        <v>0</v>
      </c>
      <c r="EM96" s="37">
        <f t="shared" si="66"/>
        <v>0</v>
      </c>
      <c r="EN96" s="189">
        <v>31.5</v>
      </c>
      <c r="EO96" s="80">
        <f>+EL96*'PRECIOS SEGUN ADJ. (FRONTERIZO)'!$B$26*'PRECIOS SEGUN ADJ. (FRONTERIZO)'!$C$26</f>
        <v>0</v>
      </c>
      <c r="EP96" s="80" t="e" vm="1">
        <f>+[4]!NumLetras(EO96,"PESO","PESOS DOMINICANOS","$EE $m CON #d/100 CENTAVOS")</f>
        <v>#VALUE!</v>
      </c>
      <c r="EQ96" s="80">
        <f t="shared" si="67"/>
        <v>1967279</v>
      </c>
      <c r="ER96" s="80" t="e" vm="1">
        <f>+[4]!NumLetras(EQ96,"PESO","PESOS DOMINICANOS","$EE $m CON #d/100 CENTAVOS")</f>
        <v>#VALUE!</v>
      </c>
      <c r="ES96" s="80">
        <f t="shared" si="68"/>
        <v>105073.15999999999</v>
      </c>
      <c r="ET96" s="80" t="e" vm="1">
        <f>+[4]!NumLetras(ES96,"PESO","PESOS DOMINICANOS","$EE $m CON #d/100 CENTAVOS")</f>
        <v>#VALUE!</v>
      </c>
      <c r="EU96" s="80">
        <f t="shared" si="80"/>
        <v>1862205.84</v>
      </c>
      <c r="EV96" s="80" t="e" vm="1">
        <f>+[4]!NumLetras(EU96,"PESO","PESOS DOMINICANOS","$EE $m CON #d/100 CENTAVOS")</f>
        <v>#VALUE!</v>
      </c>
      <c r="EW96" s="80">
        <f t="shared" si="81"/>
        <v>393455.8</v>
      </c>
      <c r="EX96" s="80" t="e" vm="1">
        <f>+[4]!NumLetras(EW96,"PESO","PESOS DOMINICANOS","$EE $m CON #d/100 CENTAVOS")</f>
        <v>#VALUE!</v>
      </c>
      <c r="EY96" s="80">
        <f t="shared" si="82"/>
        <v>19672.79</v>
      </c>
      <c r="EZ96" s="80" t="e" vm="1">
        <f>+[4]!NumLetras(EY96,"PESO","PESOS DOMINICANOS","$EE $m CON #d/100 CENTAVOS")</f>
        <v>#VALUE!</v>
      </c>
      <c r="FA96" s="80"/>
      <c r="FB96" s="80">
        <f t="shared" si="83"/>
        <v>1573823.2</v>
      </c>
      <c r="FC96" s="80" t="e" vm="1">
        <f>+[4]!NumLetras(FB96,"PESO","PESOS DOMINICANOS","$EE $m CON #d/100 CENTAVOS")</f>
        <v>#VALUE!</v>
      </c>
      <c r="FD96" s="37" t="str">
        <f>+VLOOKUP(D96,'FRONTERIZO XENIA'!F:G,2,0)</f>
        <v>F-03</v>
      </c>
    </row>
    <row r="97" spans="1:160">
      <c r="A97" s="37">
        <v>96</v>
      </c>
      <c r="B97" s="37">
        <v>96</v>
      </c>
      <c r="C97" s="26" t="s">
        <v>2667</v>
      </c>
      <c r="D97" s="37">
        <v>131499279</v>
      </c>
      <c r="E97" s="37">
        <f>+VLOOKUP(D97,'INFORMACION DE PROVEEDORES'!C:I,2,0)</f>
        <v>131499279</v>
      </c>
      <c r="F97" s="26" t="str">
        <f>+VLOOKUP(D97,'INFORMACION DE PROVEEDORES'!C:J,4,0)</f>
        <v xml:space="preserve">ROMAN AMAURYS FELIZ FELIZ </v>
      </c>
      <c r="G97" s="37" t="str">
        <f>+VLOOKUP(D97,'INFORMACION DE PROVEEDORES'!C:K,5,0)</f>
        <v>019-0009636-4</v>
      </c>
      <c r="H97" s="26" t="str">
        <f>+VLOOKUP(D97,'INFORMACION DE PROVEEDORES'!C:L,7,0)</f>
        <v xml:space="preserve">CALLE SAEZ NO. 12, BARRIO EL LLANO, CABRAL, BARAHONA </v>
      </c>
      <c r="I97" s="37" t="str">
        <f>+VLOOKUP(D97,'INFORMACION DE PROVEEDORES'!C:M,3,0)</f>
        <v xml:space="preserve"> JURÍDICA</v>
      </c>
      <c r="J97" s="37">
        <v>1</v>
      </c>
      <c r="K97" s="37">
        <v>287</v>
      </c>
      <c r="L97" s="37">
        <v>51</v>
      </c>
      <c r="M97" s="37">
        <f t="shared" si="69"/>
        <v>1020</v>
      </c>
      <c r="N97" s="189">
        <v>69.81</v>
      </c>
      <c r="O97" s="80">
        <f>+L97*'PRECIOS SEGUN ADJ. (FRONTERIZO)'!$B$2*'PRECIOS SEGUN ADJ. (FRONTERIZO)'!$C$2</f>
        <v>71206.2</v>
      </c>
      <c r="P97" s="80" t="e" vm="1">
        <f>+[4]!NumLetras(O97,"PESO","PESOS DOMINICANOS","$EE $m CON #d/100 CENTAVOS")</f>
        <v>#VALUE!</v>
      </c>
      <c r="Q97" s="80">
        <f t="shared" si="70"/>
        <v>11392.99</v>
      </c>
      <c r="R97" s="37">
        <v>13</v>
      </c>
      <c r="S97" s="37">
        <f t="shared" si="43"/>
        <v>260</v>
      </c>
      <c r="T97" s="189">
        <v>31.5</v>
      </c>
      <c r="U97" s="80">
        <f>+R97*'PRECIOS SEGUN ADJ. (FRONTERIZO)'!$B$3*'PRECIOS SEGUN ADJ. (FRONTERIZO)'!$C$3</f>
        <v>8190</v>
      </c>
      <c r="V97" s="80" t="e" vm="1">
        <f>+[4]!NumLetras(U97,"PESO","PESOS DOMINICANOS","$EE $m CON #d/100 CENTAVOS")</f>
        <v>#VALUE!</v>
      </c>
      <c r="W97" s="37">
        <v>0</v>
      </c>
      <c r="X97" s="37">
        <f t="shared" si="44"/>
        <v>0</v>
      </c>
      <c r="Y97" s="189">
        <v>25.2</v>
      </c>
      <c r="Z97" s="80">
        <f>+W97*'PRECIOS SEGUN ADJ. (FRONTERIZO)'!$B$4*'PRECIOS SEGUN ADJ. (FRONTERIZO)'!$C$4</f>
        <v>0</v>
      </c>
      <c r="AA97" s="80" t="e" vm="1">
        <f>+[4]!NumLetras(Z97,"PESO","PESOS DOMINICANOS","$EE $m CON #d/100 CENTAVOS")</f>
        <v>#VALUE!</v>
      </c>
      <c r="AB97" s="37">
        <v>87</v>
      </c>
      <c r="AC97" s="37">
        <f t="shared" si="45"/>
        <v>1740</v>
      </c>
      <c r="AD97" s="189">
        <v>87.91</v>
      </c>
      <c r="AE97" s="80">
        <f>+AB97*'PRECIOS SEGUN ADJ. (FRONTERIZO)'!$B$5*'PRECIOS SEGUN ADJ. (FRONTERIZO)'!$C$5</f>
        <v>152963.4</v>
      </c>
      <c r="AF97" s="80" t="e" vm="1">
        <f>+[4]!NumLetras(AE97,"PESO","PESOS DOMINICANOS","$EE $m CON #d/100 CENTAVOS")</f>
        <v>#VALUE!</v>
      </c>
      <c r="AG97" s="80">
        <f t="shared" si="71"/>
        <v>27533.41</v>
      </c>
      <c r="AH97" s="37">
        <v>106</v>
      </c>
      <c r="AI97" s="37">
        <f t="shared" si="46"/>
        <v>2120</v>
      </c>
      <c r="AJ97" s="189">
        <v>53.95000000000001</v>
      </c>
      <c r="AK97" s="80">
        <f>+AH97*'PRECIOS SEGUN ADJ. (FRONTERIZO)'!$B$6*'PRECIOS SEGUN ADJ. (FRONTERIZO)'!$C$6</f>
        <v>114374.00000000001</v>
      </c>
      <c r="AL97" s="80" t="e" vm="1">
        <f>+[4]!NumLetras(AK97,"PESO","PESOS DOMINICANOS","$EE $m CON #d/100 CENTAVOS")</f>
        <v>#VALUE!</v>
      </c>
      <c r="AM97" s="37">
        <v>13</v>
      </c>
      <c r="AN97" s="37">
        <f t="shared" si="47"/>
        <v>260</v>
      </c>
      <c r="AO97" s="189">
        <v>25.04</v>
      </c>
      <c r="AP97" s="80">
        <f>+AM97*'PRECIOS SEGUN ADJ. (FRONTERIZO)'!$B$7*'PRECIOS SEGUN ADJ. (FRONTERIZO)'!$C$7</f>
        <v>6510.4</v>
      </c>
      <c r="AQ97" s="80" t="e" vm="1">
        <f>+[4]!NumLetras(AP97,"PESO","PESOS DOMINICANOS","$EE $m CON #d/100 CENTAVOS")</f>
        <v>#VALUE!</v>
      </c>
      <c r="AR97" s="80">
        <f t="shared" si="72"/>
        <v>1041.6600000000001</v>
      </c>
      <c r="AS97" s="37">
        <v>32</v>
      </c>
      <c r="AT97" s="37">
        <f t="shared" si="48"/>
        <v>640</v>
      </c>
      <c r="AU97" s="189">
        <v>290.85000000000002</v>
      </c>
      <c r="AV97" s="80">
        <f>+AS97*'PRECIOS SEGUN ADJ. (FRONTERIZO)'!$B$8*'PRECIOS SEGUN ADJ. (FRONTERIZO)'!$C$8</f>
        <v>186144</v>
      </c>
      <c r="AW97" s="80" t="e" vm="1">
        <f>+[4]!NumLetras(AV97,"PESO","PESOS DOMINICANOS","$EE $m CON #d/100 CENTAVOS")</f>
        <v>#VALUE!</v>
      </c>
      <c r="AX97" s="80">
        <f t="shared" si="73"/>
        <v>33505.919999999998</v>
      </c>
      <c r="AY97" s="37">
        <v>0</v>
      </c>
      <c r="AZ97" s="37">
        <f t="shared" si="49"/>
        <v>0</v>
      </c>
      <c r="BA97" s="189">
        <v>18.899999999999999</v>
      </c>
      <c r="BB97" s="80">
        <f>+AY97*'PRECIOS SEGUN ADJ. (FRONTERIZO)'!$B$9*'PRECIOS SEGUN ADJ. (FRONTERIZO)'!$C$9</f>
        <v>0</v>
      </c>
      <c r="BC97" s="80" t="e" vm="1">
        <f>+[4]!NumLetras(BB97,"PESO","PESOS DOMINICANOS","$EE $m CON #d/100 CENTAVOS")</f>
        <v>#VALUE!</v>
      </c>
      <c r="BD97" s="37">
        <v>7</v>
      </c>
      <c r="BE97" s="37">
        <f t="shared" si="50"/>
        <v>140</v>
      </c>
      <c r="BF97" s="189">
        <v>140.38</v>
      </c>
      <c r="BG97" s="80">
        <f>+BD97*'PRECIOS SEGUN ADJ. (FRONTERIZO)'!$B$10*'PRECIOS SEGUN ADJ. (FRONTERIZO)'!$C$10</f>
        <v>19653.2</v>
      </c>
      <c r="BH97" s="80" t="e" vm="1">
        <f>+[4]!NumLetras(BG97,"PESO","PESOS DOMINICANOS","$EE $m CON #d/100 CENTAVOS")</f>
        <v>#VALUE!</v>
      </c>
      <c r="BI97" s="80">
        <f t="shared" si="74"/>
        <v>3537.58</v>
      </c>
      <c r="BJ97" s="37">
        <v>0</v>
      </c>
      <c r="BK97" s="37">
        <f t="shared" si="51"/>
        <v>0</v>
      </c>
      <c r="BL97" s="189">
        <v>31.459999999999997</v>
      </c>
      <c r="BM97" s="80">
        <f>+BJ97*'PRECIOS SEGUN ADJ. (FRONTERIZO)'!$B$11*'PRECIOS SEGUN ADJ. (FRONTERIZO)'!$C$11</f>
        <v>0</v>
      </c>
      <c r="BN97" s="80" t="e" vm="1">
        <f>+[4]!NumLetras(BM97,"PESO","PESOS DOMINICANOS","$EE $m CON #d/100 CENTAVOS")</f>
        <v>#VALUE!</v>
      </c>
      <c r="BO97" s="37">
        <v>26</v>
      </c>
      <c r="BP97" s="37">
        <f t="shared" si="52"/>
        <v>520</v>
      </c>
      <c r="BQ97" s="189">
        <v>65</v>
      </c>
      <c r="BR97" s="80">
        <f>+BO97*'PRECIOS SEGUN ADJ. (FRONTERIZO)'!$B$12*'PRECIOS SEGUN ADJ. (FRONTERIZO)'!$C$12</f>
        <v>33800</v>
      </c>
      <c r="BS97" s="80" t="e" vm="1">
        <f>+[4]!NumLetras(BR97,"PESO","PESOS DOMINICANOS","$EE $m CON #d/100 CENTAVOS")</f>
        <v>#VALUE!</v>
      </c>
      <c r="BT97" s="37">
        <v>0</v>
      </c>
      <c r="BU97" s="37">
        <f t="shared" si="53"/>
        <v>0</v>
      </c>
      <c r="BV97" s="189">
        <v>5.5</v>
      </c>
      <c r="BW97" s="80">
        <f>+BT97*'PRECIOS SEGUN ADJ. (FRONTERIZO)'!$B$13*'PRECIOS SEGUN ADJ. (FRONTERIZO)'!$C$13</f>
        <v>0</v>
      </c>
      <c r="BX97" s="80" t="e" vm="1">
        <f>+[4]!NumLetras(BW97,"PESO","PESOS DOMINICANOS","$EE $m CON #d/100 CENTAVOS")</f>
        <v>#VALUE!</v>
      </c>
      <c r="BY97" s="37">
        <v>574</v>
      </c>
      <c r="BZ97" s="37">
        <f t="shared" si="54"/>
        <v>11480</v>
      </c>
      <c r="CA97" s="189">
        <v>7.15</v>
      </c>
      <c r="CB97" s="80">
        <f>+BY97*'PRECIOS SEGUN ADJ. (FRONTERIZO)'!$B$14*'PRECIOS SEGUN ADJ. (FRONTERIZO)'!$C$14</f>
        <v>82082</v>
      </c>
      <c r="CC97" s="80" t="e" vm="1">
        <f>+[4]!NumLetras(CB97,"PESO","PESOS DOMINICANOS","$EE $m CON #d/100 CENTAVOS")</f>
        <v>#VALUE!</v>
      </c>
      <c r="CD97" s="37">
        <v>1148</v>
      </c>
      <c r="CE97" s="37">
        <f t="shared" si="55"/>
        <v>22960</v>
      </c>
      <c r="CF97" s="189">
        <v>6.8400000000000007</v>
      </c>
      <c r="CG97" s="80">
        <f>+CD97*'PRECIOS SEGUN ADJ. (FRONTERIZO)'!$B$15*'PRECIOS SEGUN ADJ. (FRONTERIZO)'!$C$15</f>
        <v>157046.39999999999</v>
      </c>
      <c r="CH97" s="80" t="e" vm="1">
        <f>+[4]!NumLetras(CG97,"PESO","PESOS DOMINICANOS","$EE $m CON #d/100 CENTAVOS")</f>
        <v>#VALUE!</v>
      </c>
      <c r="CI97" s="37">
        <v>0</v>
      </c>
      <c r="CJ97" s="37">
        <f t="shared" si="56"/>
        <v>0</v>
      </c>
      <c r="CK97" s="189">
        <v>60</v>
      </c>
      <c r="CL97" s="80">
        <f>+CI97*'PRECIOS SEGUN ADJ. (FRONTERIZO)'!$B$16*'PRECIOS SEGUN ADJ. (FRONTERIZO)'!$C$16</f>
        <v>0</v>
      </c>
      <c r="CM97" s="80" t="e" vm="1">
        <f>+[4]!NumLetras(CL97,"PESO","PESOS DOMINICANOS","$EE $m CON #d/100 CENTAVOS")</f>
        <v>#VALUE!</v>
      </c>
      <c r="CN97" s="80">
        <f t="shared" si="75"/>
        <v>0</v>
      </c>
      <c r="CO97" s="37">
        <v>0</v>
      </c>
      <c r="CP97" s="37">
        <f t="shared" si="57"/>
        <v>0</v>
      </c>
      <c r="CQ97" s="189">
        <v>55.649999999999991</v>
      </c>
      <c r="CR97" s="80">
        <f>+CO97*'PRECIOS SEGUN ADJ. (FRONTERIZO)'!$B$17*'PRECIOS SEGUN ADJ. (FRONTERIZO)'!$C$17</f>
        <v>0</v>
      </c>
      <c r="CS97" s="80" t="e" vm="1">
        <f>+[4]!NumLetras(CR97,"PESO","PESOS DOMINICANOS","$EE $m CON #d/100 CENTAVOS")</f>
        <v>#VALUE!</v>
      </c>
      <c r="CT97" s="80">
        <f t="shared" si="76"/>
        <v>0</v>
      </c>
      <c r="CU97" s="37">
        <v>574</v>
      </c>
      <c r="CV97" s="37">
        <f t="shared" si="58"/>
        <v>11480</v>
      </c>
      <c r="CW97" s="189">
        <v>6.6</v>
      </c>
      <c r="CX97" s="80">
        <f>+CU97*'PRECIOS SEGUN ADJ. (FRONTERIZO)'!$B$18*'PRECIOS SEGUN ADJ. (FRONTERIZO)'!$C$18</f>
        <v>75768</v>
      </c>
      <c r="CY97" s="80" t="e" vm="1">
        <f>+[4]!NumLetras(CX97,"PESO","PESOS DOMINICANOS","$EE $m CON #d/100 CENTAVOS")</f>
        <v>#VALUE!</v>
      </c>
      <c r="CZ97" s="37">
        <v>0</v>
      </c>
      <c r="DA97" s="37">
        <f t="shared" si="59"/>
        <v>0</v>
      </c>
      <c r="DB97" s="189">
        <v>65.75</v>
      </c>
      <c r="DC97" s="80">
        <f>+CZ97*'PRECIOS SEGUN ADJ. (FRONTERIZO)'!$B$19*'PRECIOS SEGUN ADJ. (FRONTERIZO)'!$C$19</f>
        <v>0</v>
      </c>
      <c r="DD97" s="80" t="e" vm="1">
        <f>+[4]!NumLetras(DC97,"PESO","PESOS DOMINICANOS","$EE $m CON #d/100 CENTAVOS")</f>
        <v>#VALUE!</v>
      </c>
      <c r="DE97" s="80">
        <f t="shared" si="77"/>
        <v>0</v>
      </c>
      <c r="DF97" s="37">
        <v>13</v>
      </c>
      <c r="DG97" s="37">
        <f t="shared" si="60"/>
        <v>260</v>
      </c>
      <c r="DH97" s="189">
        <v>82.59999999999998</v>
      </c>
      <c r="DI97" s="80">
        <f>+DF97*'PRECIOS SEGUN ADJ. (FRONTERIZO)'!$B$20*'PRECIOS SEGUN ADJ. (FRONTERIZO)'!$C$20</f>
        <v>21476</v>
      </c>
      <c r="DJ97" s="80" t="e" vm="1">
        <f>+[4]!NumLetras(DI97,"PESO","PESOS DOMINICANOS","$EE $m CON #d/100 CENTAVOS")</f>
        <v>#VALUE!</v>
      </c>
      <c r="DK97" s="80">
        <f t="shared" si="78"/>
        <v>3865.68</v>
      </c>
      <c r="DL97" s="37">
        <v>1148</v>
      </c>
      <c r="DM97" s="37">
        <f t="shared" si="61"/>
        <v>22960</v>
      </c>
      <c r="DN97" s="189">
        <v>22</v>
      </c>
      <c r="DO97" s="80">
        <f>+DL97*'PRECIOS SEGUN ADJ. (FRONTERIZO)'!$B$21*'PRECIOS SEGUN ADJ. (FRONTERIZO)'!$C$21</f>
        <v>505120</v>
      </c>
      <c r="DP97" s="80" t="e" vm="1">
        <f>+[4]!NumLetras(DO97,"PESO","PESOS DOMINICANOS","$EE $m CON #d/100 CENTAVOS")</f>
        <v>#VALUE!</v>
      </c>
      <c r="DQ97" s="37">
        <v>64</v>
      </c>
      <c r="DR97" s="37">
        <f t="shared" si="62"/>
        <v>1280</v>
      </c>
      <c r="DS97" s="189">
        <v>80.849999999999994</v>
      </c>
      <c r="DT97" s="80">
        <f>+DQ97*'PRECIOS SEGUN ADJ. (FRONTERIZO)'!$B$22*'PRECIOS SEGUN ADJ. (FRONTERIZO)'!$C$22</f>
        <v>103488</v>
      </c>
      <c r="DU97" s="80" t="e" vm="1">
        <f>+[4]!NumLetras(DT97,"PESO","PESOS DOMINICANOS","$EE $m CON #d/100 CENTAVOS")</f>
        <v>#VALUE!</v>
      </c>
      <c r="DV97" s="37">
        <v>29</v>
      </c>
      <c r="DW97" s="37">
        <f t="shared" si="63"/>
        <v>580</v>
      </c>
      <c r="DX97" s="189">
        <v>21.83</v>
      </c>
      <c r="DY97" s="80">
        <f>+DV97*'PRECIOS SEGUN ADJ. (FRONTERIZO)'!$B$23*'PRECIOS SEGUN ADJ. (FRONTERIZO)'!$C$23</f>
        <v>12661.399999999998</v>
      </c>
      <c r="DZ97" s="80" t="e" vm="1">
        <f>+[4]!NumLetras(DY97,"PESO","PESOS DOMINICANOS","$EE $m CON #d/100 CENTAVOS")</f>
        <v>#VALUE!</v>
      </c>
      <c r="EA97" s="80">
        <f t="shared" si="79"/>
        <v>2279.0500000000002</v>
      </c>
      <c r="EB97" s="37">
        <v>89</v>
      </c>
      <c r="EC97" s="37">
        <f t="shared" si="64"/>
        <v>1780</v>
      </c>
      <c r="ED97" s="189">
        <v>33</v>
      </c>
      <c r="EE97" s="80">
        <f>+EB97*'PRECIOS SEGUN ADJ. (FRONTERIZO)'!$B$24*'PRECIOS SEGUN ADJ. (FRONTERIZO)'!$C$24</f>
        <v>58740</v>
      </c>
      <c r="EF97" s="80" t="e" vm="1">
        <f>+[4]!NumLetras(EE97,"PESO","PESOS DOMINICANOS","$EE $m CON #d/100 CENTAVOS")</f>
        <v>#VALUE!</v>
      </c>
      <c r="EG97" s="37">
        <v>0</v>
      </c>
      <c r="EH97" s="37">
        <f t="shared" si="65"/>
        <v>0</v>
      </c>
      <c r="EI97" s="189">
        <v>15.789999999999997</v>
      </c>
      <c r="EJ97" s="80">
        <f>+EG97*'PRECIOS SEGUN ADJ. (FRONTERIZO)'!$B$25*'PRECIOS SEGUN ADJ. (FRONTERIZO)'!$C$25</f>
        <v>0</v>
      </c>
      <c r="EK97" s="80" t="e" vm="1">
        <f>+[4]!NumLetras(EJ97,"PESO","PESOS DOMINICANOS","$EE $m CON #d/100 CENTAVOS")</f>
        <v>#VALUE!</v>
      </c>
      <c r="EL97" s="37">
        <v>0</v>
      </c>
      <c r="EM97" s="37">
        <f t="shared" si="66"/>
        <v>0</v>
      </c>
      <c r="EN97" s="189">
        <v>31.5</v>
      </c>
      <c r="EO97" s="80">
        <f>+EL97*'PRECIOS SEGUN ADJ. (FRONTERIZO)'!$B$26*'PRECIOS SEGUN ADJ. (FRONTERIZO)'!$C$26</f>
        <v>0</v>
      </c>
      <c r="EP97" s="80" t="e" vm="1">
        <f>+[4]!NumLetras(EO97,"PESO","PESOS DOMINICANOS","$EE $m CON #d/100 CENTAVOS")</f>
        <v>#VALUE!</v>
      </c>
      <c r="EQ97" s="80">
        <f t="shared" si="67"/>
        <v>1609223</v>
      </c>
      <c r="ER97" s="80" t="e" vm="1">
        <f>+[4]!NumLetras(EQ97,"PESO","PESOS DOMINICANOS","$EE $m CON #d/100 CENTAVOS")</f>
        <v>#VALUE!</v>
      </c>
      <c r="ES97" s="80">
        <f t="shared" si="68"/>
        <v>83156.290000000008</v>
      </c>
      <c r="ET97" s="80" t="e" vm="1">
        <f>+[4]!NumLetras(ES97,"PESO","PESOS DOMINICANOS","$EE $m CON #d/100 CENTAVOS")</f>
        <v>#VALUE!</v>
      </c>
      <c r="EU97" s="80">
        <f t="shared" si="80"/>
        <v>1526066.71</v>
      </c>
      <c r="EV97" s="80" t="e" vm="1">
        <f>+[4]!NumLetras(EU97,"PESO","PESOS DOMINICANOS","$EE $m CON #d/100 CENTAVOS")</f>
        <v>#VALUE!</v>
      </c>
      <c r="EW97" s="80">
        <f t="shared" si="81"/>
        <v>321844.59999999998</v>
      </c>
      <c r="EX97" s="80" t="e" vm="1">
        <f>+[4]!NumLetras(EW97,"PESO","PESOS DOMINICANOS","$EE $m CON #d/100 CENTAVOS")</f>
        <v>#VALUE!</v>
      </c>
      <c r="EY97" s="80">
        <f t="shared" si="82"/>
        <v>16092.23</v>
      </c>
      <c r="EZ97" s="80" t="e" vm="1">
        <f>+[4]!NumLetras(EY97,"PESO","PESOS DOMINICANOS","$EE $m CON #d/100 CENTAVOS")</f>
        <v>#VALUE!</v>
      </c>
      <c r="FA97" s="80"/>
      <c r="FB97" s="80">
        <f t="shared" si="83"/>
        <v>1287378.3999999999</v>
      </c>
      <c r="FC97" s="80" t="e" vm="1">
        <f>+[4]!NumLetras(FB97,"PESO","PESOS DOMINICANOS","$EE $m CON #d/100 CENTAVOS")</f>
        <v>#VALUE!</v>
      </c>
      <c r="FD97" s="37" t="str">
        <f>+VLOOKUP(D97,'FRONTERIZO XENIA'!F:G,2,0)</f>
        <v>F-06</v>
      </c>
    </row>
    <row r="98" spans="1:160">
      <c r="A98" s="37">
        <v>97</v>
      </c>
      <c r="B98" s="37">
        <v>97</v>
      </c>
      <c r="C98" s="167" t="s">
        <v>3913</v>
      </c>
      <c r="D98" s="37">
        <v>132258525</v>
      </c>
      <c r="E98" s="37">
        <f>+VLOOKUP(D98,'INFORMACION DE PROVEEDORES'!C:I,2,0)</f>
        <v>132258525</v>
      </c>
      <c r="F98" s="26" t="str">
        <f>+VLOOKUP(D98,'INFORMACION DE PROVEEDORES'!C:J,4,0)</f>
        <v>JUAN FRANCISCO GUZMAN MARTINEZ</v>
      </c>
      <c r="G98" s="37" t="str">
        <f>+VLOOKUP(D98,'INFORMACION DE PROVEEDORES'!C:K,5,0)</f>
        <v>402-2149684-3</v>
      </c>
      <c r="H98" s="26" t="str">
        <f>+VLOOKUP(D98,'INFORMACION DE PROVEEDORES'!C:L,7,0)</f>
        <v>CALLE SANCHEZ ANCHA, NO.55 SECTOR VILLA ESTELA</v>
      </c>
      <c r="I98" s="37" t="str">
        <f>+VLOOKUP(D98,'INFORMACION DE PROVEEDORES'!C:M,3,0)</f>
        <v xml:space="preserve"> JURÍDICA</v>
      </c>
      <c r="J98" s="37">
        <v>1</v>
      </c>
      <c r="K98" s="37">
        <v>269</v>
      </c>
      <c r="L98" s="37">
        <v>48</v>
      </c>
      <c r="M98" s="37">
        <f t="shared" si="69"/>
        <v>960</v>
      </c>
      <c r="N98" s="189">
        <v>69.81</v>
      </c>
      <c r="O98" s="80">
        <f>+L98*'PRECIOS SEGUN ADJ. (FRONTERIZO)'!$B$2*'PRECIOS SEGUN ADJ. (FRONTERIZO)'!$C$2</f>
        <v>67017.600000000006</v>
      </c>
      <c r="P98" s="80" t="e" vm="1">
        <f>+[4]!NumLetras(O98,"PESO","PESOS DOMINICANOS","$EE $m CON #d/100 CENTAVOS")</f>
        <v>#VALUE!</v>
      </c>
      <c r="Q98" s="80">
        <f t="shared" si="70"/>
        <v>10722.82</v>
      </c>
      <c r="R98" s="37">
        <v>12</v>
      </c>
      <c r="S98" s="37">
        <f t="shared" si="43"/>
        <v>240</v>
      </c>
      <c r="T98" s="189">
        <v>31.5</v>
      </c>
      <c r="U98" s="80">
        <f>+R98*'PRECIOS SEGUN ADJ. (FRONTERIZO)'!$B$3*'PRECIOS SEGUN ADJ. (FRONTERIZO)'!$C$3</f>
        <v>7560</v>
      </c>
      <c r="V98" s="80" t="e" vm="1">
        <f>+[4]!NumLetras(U98,"PESO","PESOS DOMINICANOS","$EE $m CON #d/100 CENTAVOS")</f>
        <v>#VALUE!</v>
      </c>
      <c r="W98" s="37">
        <v>0</v>
      </c>
      <c r="X98" s="37">
        <f t="shared" si="44"/>
        <v>0</v>
      </c>
      <c r="Y98" s="189">
        <v>25.2</v>
      </c>
      <c r="Z98" s="80">
        <f>+W98*'PRECIOS SEGUN ADJ. (FRONTERIZO)'!$B$4*'PRECIOS SEGUN ADJ. (FRONTERIZO)'!$C$4</f>
        <v>0</v>
      </c>
      <c r="AA98" s="80" t="e" vm="1">
        <f>+[4]!NumLetras(Z98,"PESO","PESOS DOMINICANOS","$EE $m CON #d/100 CENTAVOS")</f>
        <v>#VALUE!</v>
      </c>
      <c r="AB98" s="37">
        <v>82</v>
      </c>
      <c r="AC98" s="37">
        <f t="shared" si="45"/>
        <v>1640</v>
      </c>
      <c r="AD98" s="189">
        <v>87.91</v>
      </c>
      <c r="AE98" s="80">
        <f>+AB98*'PRECIOS SEGUN ADJ. (FRONTERIZO)'!$B$5*'PRECIOS SEGUN ADJ. (FRONTERIZO)'!$C$5</f>
        <v>144172.4</v>
      </c>
      <c r="AF98" s="80" t="e" vm="1">
        <f>+[4]!NumLetras(AE98,"PESO","PESOS DOMINICANOS","$EE $m CON #d/100 CENTAVOS")</f>
        <v>#VALUE!</v>
      </c>
      <c r="AG98" s="80">
        <f t="shared" si="71"/>
        <v>25951.03</v>
      </c>
      <c r="AH98" s="37">
        <v>99</v>
      </c>
      <c r="AI98" s="37">
        <f t="shared" si="46"/>
        <v>1980</v>
      </c>
      <c r="AJ98" s="189">
        <v>53.95000000000001</v>
      </c>
      <c r="AK98" s="80">
        <f>+AH98*'PRECIOS SEGUN ADJ. (FRONTERIZO)'!$B$6*'PRECIOS SEGUN ADJ. (FRONTERIZO)'!$C$6</f>
        <v>106821</v>
      </c>
      <c r="AL98" s="80" t="e" vm="1">
        <f>+[4]!NumLetras(AK98,"PESO","PESOS DOMINICANOS","$EE $m CON #d/100 CENTAVOS")</f>
        <v>#VALUE!</v>
      </c>
      <c r="AM98" s="37">
        <v>12</v>
      </c>
      <c r="AN98" s="37">
        <f t="shared" si="47"/>
        <v>240</v>
      </c>
      <c r="AO98" s="189">
        <v>25.04</v>
      </c>
      <c r="AP98" s="80">
        <f>+AM98*'PRECIOS SEGUN ADJ. (FRONTERIZO)'!$B$7*'PRECIOS SEGUN ADJ. (FRONTERIZO)'!$C$7</f>
        <v>6009.6</v>
      </c>
      <c r="AQ98" s="80" t="e" vm="1">
        <f>+[4]!NumLetras(AP98,"PESO","PESOS DOMINICANOS","$EE $m CON #d/100 CENTAVOS")</f>
        <v>#VALUE!</v>
      </c>
      <c r="AR98" s="80">
        <f t="shared" si="72"/>
        <v>961.54</v>
      </c>
      <c r="AS98" s="37">
        <v>30</v>
      </c>
      <c r="AT98" s="37">
        <f t="shared" si="48"/>
        <v>600</v>
      </c>
      <c r="AU98" s="189">
        <v>290.85000000000002</v>
      </c>
      <c r="AV98" s="80">
        <f>+AS98*'PRECIOS SEGUN ADJ. (FRONTERIZO)'!$B$8*'PRECIOS SEGUN ADJ. (FRONTERIZO)'!$C$8</f>
        <v>174510</v>
      </c>
      <c r="AW98" s="80" t="e" vm="1">
        <f>+[4]!NumLetras(AV98,"PESO","PESOS DOMINICANOS","$EE $m CON #d/100 CENTAVOS")</f>
        <v>#VALUE!</v>
      </c>
      <c r="AX98" s="80">
        <f t="shared" si="73"/>
        <v>31411.8</v>
      </c>
      <c r="AY98" s="37">
        <v>0</v>
      </c>
      <c r="AZ98" s="37">
        <f t="shared" si="49"/>
        <v>0</v>
      </c>
      <c r="BA98" s="189">
        <v>18.899999999999999</v>
      </c>
      <c r="BB98" s="80">
        <f>+AY98*'PRECIOS SEGUN ADJ. (FRONTERIZO)'!$B$9*'PRECIOS SEGUN ADJ. (FRONTERIZO)'!$C$9</f>
        <v>0</v>
      </c>
      <c r="BC98" s="80" t="e" vm="1">
        <f>+[4]!NumLetras(BB98,"PESO","PESOS DOMINICANOS","$EE $m CON #d/100 CENTAVOS")</f>
        <v>#VALUE!</v>
      </c>
      <c r="BD98" s="37">
        <v>6</v>
      </c>
      <c r="BE98" s="37">
        <f t="shared" si="50"/>
        <v>120</v>
      </c>
      <c r="BF98" s="189">
        <v>140.38</v>
      </c>
      <c r="BG98" s="80">
        <f>+BD98*'PRECIOS SEGUN ADJ. (FRONTERIZO)'!$B$10*'PRECIOS SEGUN ADJ. (FRONTERIZO)'!$C$10</f>
        <v>16845.599999999999</v>
      </c>
      <c r="BH98" s="80" t="e" vm="1">
        <f>+[4]!NumLetras(BG98,"PESO","PESOS DOMINICANOS","$EE $m CON #d/100 CENTAVOS")</f>
        <v>#VALUE!</v>
      </c>
      <c r="BI98" s="80">
        <f t="shared" si="74"/>
        <v>3032.21</v>
      </c>
      <c r="BJ98" s="37">
        <v>0</v>
      </c>
      <c r="BK98" s="37">
        <f t="shared" si="51"/>
        <v>0</v>
      </c>
      <c r="BL98" s="189">
        <v>31.459999999999997</v>
      </c>
      <c r="BM98" s="80">
        <f>+BJ98*'PRECIOS SEGUN ADJ. (FRONTERIZO)'!$B$11*'PRECIOS SEGUN ADJ. (FRONTERIZO)'!$C$11</f>
        <v>0</v>
      </c>
      <c r="BN98" s="80" t="e" vm="1">
        <f>+[4]!NumLetras(BM98,"PESO","PESOS DOMINICANOS","$EE $m CON #d/100 CENTAVOS")</f>
        <v>#VALUE!</v>
      </c>
      <c r="BO98" s="37">
        <v>24</v>
      </c>
      <c r="BP98" s="37">
        <f t="shared" si="52"/>
        <v>480</v>
      </c>
      <c r="BQ98" s="189">
        <v>65</v>
      </c>
      <c r="BR98" s="80">
        <f>+BO98*'PRECIOS SEGUN ADJ. (FRONTERIZO)'!$B$12*'PRECIOS SEGUN ADJ. (FRONTERIZO)'!$C$12</f>
        <v>31200</v>
      </c>
      <c r="BS98" s="80" t="e" vm="1">
        <f>+[4]!NumLetras(BR98,"PESO","PESOS DOMINICANOS","$EE $m CON #d/100 CENTAVOS")</f>
        <v>#VALUE!</v>
      </c>
      <c r="BT98" s="37">
        <v>0</v>
      </c>
      <c r="BU98" s="37">
        <f t="shared" si="53"/>
        <v>0</v>
      </c>
      <c r="BV98" s="189">
        <v>5.5</v>
      </c>
      <c r="BW98" s="80">
        <f>+BT98*'PRECIOS SEGUN ADJ. (FRONTERIZO)'!$B$13*'PRECIOS SEGUN ADJ. (FRONTERIZO)'!$C$13</f>
        <v>0</v>
      </c>
      <c r="BX98" s="80" t="e" vm="1">
        <f>+[4]!NumLetras(BW98,"PESO","PESOS DOMINICANOS","$EE $m CON #d/100 CENTAVOS")</f>
        <v>#VALUE!</v>
      </c>
      <c r="BY98" s="37">
        <v>538</v>
      </c>
      <c r="BZ98" s="37">
        <f t="shared" si="54"/>
        <v>10760</v>
      </c>
      <c r="CA98" s="189">
        <v>7.15</v>
      </c>
      <c r="CB98" s="80">
        <f>+BY98*'PRECIOS SEGUN ADJ. (FRONTERIZO)'!$B$14*'PRECIOS SEGUN ADJ. (FRONTERIZO)'!$C$14</f>
        <v>76934</v>
      </c>
      <c r="CC98" s="80" t="e" vm="1">
        <f>+[4]!NumLetras(CB98,"PESO","PESOS DOMINICANOS","$EE $m CON #d/100 CENTAVOS")</f>
        <v>#VALUE!</v>
      </c>
      <c r="CD98" s="37">
        <v>1076</v>
      </c>
      <c r="CE98" s="37">
        <f t="shared" si="55"/>
        <v>21520</v>
      </c>
      <c r="CF98" s="189">
        <v>6.8400000000000007</v>
      </c>
      <c r="CG98" s="80">
        <f>+CD98*'PRECIOS SEGUN ADJ. (FRONTERIZO)'!$B$15*'PRECIOS SEGUN ADJ. (FRONTERIZO)'!$C$15</f>
        <v>147196.79999999999</v>
      </c>
      <c r="CH98" s="80" t="e" vm="1">
        <f>+[4]!NumLetras(CG98,"PESO","PESOS DOMINICANOS","$EE $m CON #d/100 CENTAVOS")</f>
        <v>#VALUE!</v>
      </c>
      <c r="CI98" s="37">
        <v>0</v>
      </c>
      <c r="CJ98" s="37">
        <f t="shared" si="56"/>
        <v>0</v>
      </c>
      <c r="CK98" s="189">
        <v>60</v>
      </c>
      <c r="CL98" s="80">
        <f>+CI98*'PRECIOS SEGUN ADJ. (FRONTERIZO)'!$B$16*'PRECIOS SEGUN ADJ. (FRONTERIZO)'!$C$16</f>
        <v>0</v>
      </c>
      <c r="CM98" s="80" t="e" vm="1">
        <f>+[4]!NumLetras(CL98,"PESO","PESOS DOMINICANOS","$EE $m CON #d/100 CENTAVOS")</f>
        <v>#VALUE!</v>
      </c>
      <c r="CN98" s="80">
        <f t="shared" si="75"/>
        <v>0</v>
      </c>
      <c r="CO98" s="37">
        <v>0</v>
      </c>
      <c r="CP98" s="37">
        <f t="shared" si="57"/>
        <v>0</v>
      </c>
      <c r="CQ98" s="189">
        <v>55.649999999999991</v>
      </c>
      <c r="CR98" s="80">
        <f>+CO98*'PRECIOS SEGUN ADJ. (FRONTERIZO)'!$B$17*'PRECIOS SEGUN ADJ. (FRONTERIZO)'!$C$17</f>
        <v>0</v>
      </c>
      <c r="CS98" s="80" t="e" vm="1">
        <f>+[4]!NumLetras(CR98,"PESO","PESOS DOMINICANOS","$EE $m CON #d/100 CENTAVOS")</f>
        <v>#VALUE!</v>
      </c>
      <c r="CT98" s="80">
        <f t="shared" si="76"/>
        <v>0</v>
      </c>
      <c r="CU98" s="37">
        <v>538</v>
      </c>
      <c r="CV98" s="37">
        <f t="shared" si="58"/>
        <v>10760</v>
      </c>
      <c r="CW98" s="189">
        <v>6.6</v>
      </c>
      <c r="CX98" s="80">
        <f>+CU98*'PRECIOS SEGUN ADJ. (FRONTERIZO)'!$B$18*'PRECIOS SEGUN ADJ. (FRONTERIZO)'!$C$18</f>
        <v>71016</v>
      </c>
      <c r="CY98" s="80" t="e" vm="1">
        <f>+[4]!NumLetras(CX98,"PESO","PESOS DOMINICANOS","$EE $m CON #d/100 CENTAVOS")</f>
        <v>#VALUE!</v>
      </c>
      <c r="CZ98" s="37">
        <v>0</v>
      </c>
      <c r="DA98" s="37">
        <f t="shared" si="59"/>
        <v>0</v>
      </c>
      <c r="DB98" s="189">
        <v>65.75</v>
      </c>
      <c r="DC98" s="80">
        <f>+CZ98*'PRECIOS SEGUN ADJ. (FRONTERIZO)'!$B$19*'PRECIOS SEGUN ADJ. (FRONTERIZO)'!$C$19</f>
        <v>0</v>
      </c>
      <c r="DD98" s="80" t="e" vm="1">
        <f>+[4]!NumLetras(DC98,"PESO","PESOS DOMINICANOS","$EE $m CON #d/100 CENTAVOS")</f>
        <v>#VALUE!</v>
      </c>
      <c r="DE98" s="80">
        <f t="shared" si="77"/>
        <v>0</v>
      </c>
      <c r="DF98" s="37">
        <v>12</v>
      </c>
      <c r="DG98" s="37">
        <f t="shared" si="60"/>
        <v>240</v>
      </c>
      <c r="DH98" s="189">
        <v>82.59999999999998</v>
      </c>
      <c r="DI98" s="80">
        <f>+DF98*'PRECIOS SEGUN ADJ. (FRONTERIZO)'!$B$20*'PRECIOS SEGUN ADJ. (FRONTERIZO)'!$C$20</f>
        <v>19824</v>
      </c>
      <c r="DJ98" s="80" t="e" vm="1">
        <f>+[4]!NumLetras(DI98,"PESO","PESOS DOMINICANOS","$EE $m CON #d/100 CENTAVOS")</f>
        <v>#VALUE!</v>
      </c>
      <c r="DK98" s="80">
        <f t="shared" si="78"/>
        <v>3568.32</v>
      </c>
      <c r="DL98" s="37">
        <v>1076</v>
      </c>
      <c r="DM98" s="37">
        <f t="shared" si="61"/>
        <v>21520</v>
      </c>
      <c r="DN98" s="189">
        <v>22</v>
      </c>
      <c r="DO98" s="80">
        <f>+DL98*'PRECIOS SEGUN ADJ. (FRONTERIZO)'!$B$21*'PRECIOS SEGUN ADJ. (FRONTERIZO)'!$C$21</f>
        <v>473440</v>
      </c>
      <c r="DP98" s="80" t="e" vm="1">
        <f>+[4]!NumLetras(DO98,"PESO","PESOS DOMINICANOS","$EE $m CON #d/100 CENTAVOS")</f>
        <v>#VALUE!</v>
      </c>
      <c r="DQ98" s="37">
        <v>60</v>
      </c>
      <c r="DR98" s="37">
        <f t="shared" si="62"/>
        <v>1200</v>
      </c>
      <c r="DS98" s="189">
        <v>80.849999999999994</v>
      </c>
      <c r="DT98" s="80">
        <f>+DQ98*'PRECIOS SEGUN ADJ. (FRONTERIZO)'!$B$22*'PRECIOS SEGUN ADJ. (FRONTERIZO)'!$C$22</f>
        <v>97020</v>
      </c>
      <c r="DU98" s="80" t="e" vm="1">
        <f>+[4]!NumLetras(DT98,"PESO","PESOS DOMINICANOS","$EE $m CON #d/100 CENTAVOS")</f>
        <v>#VALUE!</v>
      </c>
      <c r="DV98" s="37">
        <v>27</v>
      </c>
      <c r="DW98" s="37">
        <f t="shared" si="63"/>
        <v>540</v>
      </c>
      <c r="DX98" s="189">
        <v>21.83</v>
      </c>
      <c r="DY98" s="80">
        <f>+DV98*'PRECIOS SEGUN ADJ. (FRONTERIZO)'!$B$23*'PRECIOS SEGUN ADJ. (FRONTERIZO)'!$C$23</f>
        <v>11788.199999999999</v>
      </c>
      <c r="DZ98" s="80" t="e" vm="1">
        <f>+[4]!NumLetras(DY98,"PESO","PESOS DOMINICANOS","$EE $m CON #d/100 CENTAVOS")</f>
        <v>#VALUE!</v>
      </c>
      <c r="EA98" s="80">
        <f t="shared" si="79"/>
        <v>2121.88</v>
      </c>
      <c r="EB98" s="37">
        <v>84</v>
      </c>
      <c r="EC98" s="37">
        <f t="shared" si="64"/>
        <v>1680</v>
      </c>
      <c r="ED98" s="189">
        <v>33</v>
      </c>
      <c r="EE98" s="80">
        <f>+EB98*'PRECIOS SEGUN ADJ. (FRONTERIZO)'!$B$24*'PRECIOS SEGUN ADJ. (FRONTERIZO)'!$C$24</f>
        <v>55440</v>
      </c>
      <c r="EF98" s="80" t="e" vm="1">
        <f>+[4]!NumLetras(EE98,"PESO","PESOS DOMINICANOS","$EE $m CON #d/100 CENTAVOS")</f>
        <v>#VALUE!</v>
      </c>
      <c r="EG98" s="37">
        <v>0</v>
      </c>
      <c r="EH98" s="37">
        <f t="shared" si="65"/>
        <v>0</v>
      </c>
      <c r="EI98" s="189">
        <v>15.789999999999997</v>
      </c>
      <c r="EJ98" s="80">
        <f>+EG98*'PRECIOS SEGUN ADJ. (FRONTERIZO)'!$B$25*'PRECIOS SEGUN ADJ. (FRONTERIZO)'!$C$25</f>
        <v>0</v>
      </c>
      <c r="EK98" s="80" t="e" vm="1">
        <f>+[4]!NumLetras(EJ98,"PESO","PESOS DOMINICANOS","$EE $m CON #d/100 CENTAVOS")</f>
        <v>#VALUE!</v>
      </c>
      <c r="EL98" s="37">
        <v>0</v>
      </c>
      <c r="EM98" s="37">
        <f t="shared" si="66"/>
        <v>0</v>
      </c>
      <c r="EN98" s="189">
        <v>31.5</v>
      </c>
      <c r="EO98" s="80">
        <f>+EL98*'PRECIOS SEGUN ADJ. (FRONTERIZO)'!$B$26*'PRECIOS SEGUN ADJ. (FRONTERIZO)'!$C$26</f>
        <v>0</v>
      </c>
      <c r="EP98" s="80" t="e" vm="1">
        <f>+[4]!NumLetras(EO98,"PESO","PESOS DOMINICANOS","$EE $m CON #d/100 CENTAVOS")</f>
        <v>#VALUE!</v>
      </c>
      <c r="EQ98" s="80">
        <f t="shared" ref="EQ98:EQ111" si="84">+O98+U98+Z98+AE98+AK98+AP98+AV98+BB98+BG98+BM98+BR98+BW98+CB98+CG98+CL98+CR98+CX98+DC98+DI98+DO98+DT98+DY98+EE98+EJ98+EO98</f>
        <v>1506795.2</v>
      </c>
      <c r="ER98" s="80" t="e" vm="1">
        <f>+[4]!NumLetras(EQ98,"PESO","PESOS DOMINICANOS","$EE $m CON #d/100 CENTAVOS")</f>
        <v>#VALUE!</v>
      </c>
      <c r="ES98" s="80">
        <f t="shared" ref="ES98:ES111" si="85">+Q98+AG98+AR98+AX98+BI98+CN98+CT98+DE98+DK98+EA98</f>
        <v>77769.60000000002</v>
      </c>
      <c r="ET98" s="80" t="e" vm="1">
        <f>+[4]!NumLetras(ES98,"PESO","PESOS DOMINICANOS","$EE $m CON #d/100 CENTAVOS")</f>
        <v>#VALUE!</v>
      </c>
      <c r="EU98" s="80">
        <f t="shared" si="80"/>
        <v>1429025.5999999999</v>
      </c>
      <c r="EV98" s="80" t="e" vm="1">
        <f>+[4]!NumLetras(EU98,"PESO","PESOS DOMINICANOS","$EE $m CON #d/100 CENTAVOS")</f>
        <v>#VALUE!</v>
      </c>
      <c r="EW98" s="80">
        <f t="shared" si="81"/>
        <v>301359.03999999998</v>
      </c>
      <c r="EX98" s="80" t="e" vm="1">
        <f>+[4]!NumLetras(EW98,"PESO","PESOS DOMINICANOS","$EE $m CON #d/100 CENTAVOS")</f>
        <v>#VALUE!</v>
      </c>
      <c r="EY98" s="80">
        <f t="shared" si="82"/>
        <v>15067.95</v>
      </c>
      <c r="EZ98" s="80" t="e" vm="1">
        <f>+[4]!NumLetras(EY98,"PESO","PESOS DOMINICANOS","$EE $m CON #d/100 CENTAVOS")</f>
        <v>#VALUE!</v>
      </c>
      <c r="FA98" s="80"/>
      <c r="FB98" s="80">
        <f t="shared" si="83"/>
        <v>1205436.1599999999</v>
      </c>
      <c r="FC98" s="80" t="e" vm="1">
        <f>+[4]!NumLetras(FB98,"PESO","PESOS DOMINICANOS","$EE $m CON #d/100 CENTAVOS")</f>
        <v>#VALUE!</v>
      </c>
      <c r="FD98" s="37" t="str">
        <f>+VLOOKUP(D98,'FRONTERIZO XENIA'!F:G,2,0)</f>
        <v>F-05</v>
      </c>
    </row>
    <row r="99" spans="1:160">
      <c r="A99" s="37">
        <v>98</v>
      </c>
      <c r="B99" s="37">
        <v>98</v>
      </c>
      <c r="C99" s="26" t="s">
        <v>2679</v>
      </c>
      <c r="D99" s="37">
        <v>132270258</v>
      </c>
      <c r="E99" s="37">
        <f>+VLOOKUP(D99,'INFORMACION DE PROVEEDORES'!C:I,2,0)</f>
        <v>132270258</v>
      </c>
      <c r="F99" s="26" t="str">
        <f>+VLOOKUP(D99,'INFORMACION DE PROVEEDORES'!C:J,4,0)</f>
        <v>FRANCK MANUEL ROSARIO GALVA</v>
      </c>
      <c r="G99" s="37" t="str">
        <f>+VLOOKUP(D99,'INFORMACION DE PROVEEDORES'!C:K,5,0)</f>
        <v>402-2018982-9</v>
      </c>
      <c r="H99" s="26" t="str">
        <f>+VLOOKUP(D99,'INFORMACION DE PROVEEDORES'!C:L,7,0)</f>
        <v xml:space="preserve">CALLE JUAN CONTRERAS, NO. 27, EL CORBADO SUR, SAN JUAN DE LA MAGUANA </v>
      </c>
      <c r="I99" s="37" t="str">
        <f>+VLOOKUP(D99,'INFORMACION DE PROVEEDORES'!C:M,3,0)</f>
        <v xml:space="preserve"> JURÍDICA</v>
      </c>
      <c r="J99" s="37">
        <v>13</v>
      </c>
      <c r="K99" s="37">
        <v>353</v>
      </c>
      <c r="L99" s="37">
        <v>70</v>
      </c>
      <c r="M99" s="37">
        <f t="shared" si="69"/>
        <v>1400</v>
      </c>
      <c r="N99" s="189">
        <v>69.81</v>
      </c>
      <c r="O99" s="80">
        <f>+L99*'PRECIOS SEGUN ADJ. (FRONTERIZO)'!$B$2*'PRECIOS SEGUN ADJ. (FRONTERIZO)'!$C$2</f>
        <v>97734</v>
      </c>
      <c r="P99" s="80" t="e" vm="1">
        <f>+[4]!NumLetras(O99,"PESO","PESOS DOMINICANOS","$EE $m CON #d/100 CENTAVOS")</f>
        <v>#VALUE!</v>
      </c>
      <c r="Q99" s="80">
        <f t="shared" si="70"/>
        <v>15637.44</v>
      </c>
      <c r="R99" s="37">
        <v>24</v>
      </c>
      <c r="S99" s="37">
        <f t="shared" si="43"/>
        <v>480</v>
      </c>
      <c r="T99" s="189">
        <v>31.5</v>
      </c>
      <c r="U99" s="80">
        <f>+R99*'PRECIOS SEGUN ADJ. (FRONTERIZO)'!$B$3*'PRECIOS SEGUN ADJ. (FRONTERIZO)'!$C$3</f>
        <v>15120</v>
      </c>
      <c r="V99" s="80" t="e" vm="1">
        <f>+[4]!NumLetras(U99,"PESO","PESOS DOMINICANOS","$EE $m CON #d/100 CENTAVOS")</f>
        <v>#VALUE!</v>
      </c>
      <c r="W99" s="37">
        <v>0</v>
      </c>
      <c r="X99" s="37">
        <f t="shared" si="44"/>
        <v>0</v>
      </c>
      <c r="Y99" s="189">
        <v>25.2</v>
      </c>
      <c r="Z99" s="80">
        <f>+W99*'PRECIOS SEGUN ADJ. (FRONTERIZO)'!$B$4*'PRECIOS SEGUN ADJ. (FRONTERIZO)'!$C$4</f>
        <v>0</v>
      </c>
      <c r="AA99" s="80" t="e" vm="1">
        <f>+[4]!NumLetras(Z99,"PESO","PESOS DOMINICANOS","$EE $m CON #d/100 CENTAVOS")</f>
        <v>#VALUE!</v>
      </c>
      <c r="AB99" s="37">
        <v>114</v>
      </c>
      <c r="AC99" s="37">
        <f t="shared" si="45"/>
        <v>2280</v>
      </c>
      <c r="AD99" s="189">
        <v>87.91</v>
      </c>
      <c r="AE99" s="80">
        <f>+AB99*'PRECIOS SEGUN ADJ. (FRONTERIZO)'!$B$5*'PRECIOS SEGUN ADJ. (FRONTERIZO)'!$C$5</f>
        <v>200434.8</v>
      </c>
      <c r="AF99" s="80" t="e" vm="1">
        <f>+[4]!NumLetras(AE99,"PESO","PESOS DOMINICANOS","$EE $m CON #d/100 CENTAVOS")</f>
        <v>#VALUE!</v>
      </c>
      <c r="AG99" s="80">
        <f t="shared" si="71"/>
        <v>36078.26</v>
      </c>
      <c r="AH99" s="37">
        <v>135</v>
      </c>
      <c r="AI99" s="37">
        <f t="shared" si="46"/>
        <v>2700</v>
      </c>
      <c r="AJ99" s="189">
        <v>53.95000000000001</v>
      </c>
      <c r="AK99" s="80">
        <f>+AH99*'PRECIOS SEGUN ADJ. (FRONTERIZO)'!$B$6*'PRECIOS SEGUN ADJ. (FRONTERIZO)'!$C$6</f>
        <v>145665</v>
      </c>
      <c r="AL99" s="80" t="e" vm="1">
        <f>+[4]!NumLetras(AK99,"PESO","PESOS DOMINICANOS","$EE $m CON #d/100 CENTAVOS")</f>
        <v>#VALUE!</v>
      </c>
      <c r="AM99" s="37">
        <v>24</v>
      </c>
      <c r="AN99" s="37">
        <f t="shared" si="47"/>
        <v>480</v>
      </c>
      <c r="AO99" s="189">
        <v>25.04</v>
      </c>
      <c r="AP99" s="80">
        <f>+AM99*'PRECIOS SEGUN ADJ. (FRONTERIZO)'!$B$7*'PRECIOS SEGUN ADJ. (FRONTERIZO)'!$C$7</f>
        <v>12019.2</v>
      </c>
      <c r="AQ99" s="80" t="e" vm="1">
        <f>+[4]!NumLetras(AP99,"PESO","PESOS DOMINICANOS","$EE $m CON #d/100 CENTAVOS")</f>
        <v>#VALUE!</v>
      </c>
      <c r="AR99" s="80">
        <f t="shared" si="72"/>
        <v>1923.07</v>
      </c>
      <c r="AS99" s="37">
        <v>46</v>
      </c>
      <c r="AT99" s="37">
        <f t="shared" si="48"/>
        <v>920</v>
      </c>
      <c r="AU99" s="189">
        <v>290.85000000000002</v>
      </c>
      <c r="AV99" s="80">
        <f>+AS99*'PRECIOS SEGUN ADJ. (FRONTERIZO)'!$B$8*'PRECIOS SEGUN ADJ. (FRONTERIZO)'!$C$8</f>
        <v>267582</v>
      </c>
      <c r="AW99" s="80" t="e" vm="1">
        <f>+[4]!NumLetras(AV99,"PESO","PESOS DOMINICANOS","$EE $m CON #d/100 CENTAVOS")</f>
        <v>#VALUE!</v>
      </c>
      <c r="AX99" s="80">
        <f t="shared" si="73"/>
        <v>48164.76</v>
      </c>
      <c r="AY99" s="37">
        <v>0</v>
      </c>
      <c r="AZ99" s="37">
        <f t="shared" si="49"/>
        <v>0</v>
      </c>
      <c r="BA99" s="189">
        <v>18.899999999999999</v>
      </c>
      <c r="BB99" s="80">
        <f>+AY99*'PRECIOS SEGUN ADJ. (FRONTERIZO)'!$B$9*'PRECIOS SEGUN ADJ. (FRONTERIZO)'!$C$9</f>
        <v>0</v>
      </c>
      <c r="BC99" s="80" t="e" vm="1">
        <f>+[4]!NumLetras(BB99,"PESO","PESOS DOMINICANOS","$EE $m CON #d/100 CENTAVOS")</f>
        <v>#VALUE!</v>
      </c>
      <c r="BD99" s="37">
        <v>15</v>
      </c>
      <c r="BE99" s="37">
        <f t="shared" si="50"/>
        <v>300</v>
      </c>
      <c r="BF99" s="189">
        <v>140.38</v>
      </c>
      <c r="BG99" s="80">
        <f>+BD99*'PRECIOS SEGUN ADJ. (FRONTERIZO)'!$B$10*'PRECIOS SEGUN ADJ. (FRONTERIZO)'!$C$10</f>
        <v>42114</v>
      </c>
      <c r="BH99" s="80" t="e" vm="1">
        <f>+[4]!NumLetras(BG99,"PESO","PESOS DOMINICANOS","$EE $m CON #d/100 CENTAVOS")</f>
        <v>#VALUE!</v>
      </c>
      <c r="BI99" s="80">
        <f t="shared" si="74"/>
        <v>7580.52</v>
      </c>
      <c r="BJ99" s="37">
        <v>0</v>
      </c>
      <c r="BK99" s="37">
        <f t="shared" si="51"/>
        <v>0</v>
      </c>
      <c r="BL99" s="189">
        <v>31.459999999999997</v>
      </c>
      <c r="BM99" s="80">
        <f>+BJ99*'PRECIOS SEGUN ADJ. (FRONTERIZO)'!$B$11*'PRECIOS SEGUN ADJ. (FRONTERIZO)'!$C$11</f>
        <v>0</v>
      </c>
      <c r="BN99" s="80" t="e" vm="1">
        <f>+[4]!NumLetras(BM99,"PESO","PESOS DOMINICANOS","$EE $m CON #d/100 CENTAVOS")</f>
        <v>#VALUE!</v>
      </c>
      <c r="BO99" s="37">
        <v>38</v>
      </c>
      <c r="BP99" s="37">
        <f t="shared" si="52"/>
        <v>760</v>
      </c>
      <c r="BQ99" s="189">
        <v>65</v>
      </c>
      <c r="BR99" s="80">
        <f>+BO99*'PRECIOS SEGUN ADJ. (FRONTERIZO)'!$B$12*'PRECIOS SEGUN ADJ. (FRONTERIZO)'!$C$12</f>
        <v>49400</v>
      </c>
      <c r="BS99" s="80" t="e" vm="1">
        <f>+[4]!NumLetras(BR99,"PESO","PESOS DOMINICANOS","$EE $m CON #d/100 CENTAVOS")</f>
        <v>#VALUE!</v>
      </c>
      <c r="BT99" s="37">
        <v>0</v>
      </c>
      <c r="BU99" s="37">
        <f t="shared" si="53"/>
        <v>0</v>
      </c>
      <c r="BV99" s="189">
        <v>5.5</v>
      </c>
      <c r="BW99" s="80">
        <f>+BT99*'PRECIOS SEGUN ADJ. (FRONTERIZO)'!$B$13*'PRECIOS SEGUN ADJ. (FRONTERIZO)'!$C$13</f>
        <v>0</v>
      </c>
      <c r="BX99" s="80" t="e" vm="1">
        <f>+[4]!NumLetras(BW99,"PESO","PESOS DOMINICANOS","$EE $m CON #d/100 CENTAVOS")</f>
        <v>#VALUE!</v>
      </c>
      <c r="BY99" s="37">
        <v>706</v>
      </c>
      <c r="BZ99" s="37">
        <f t="shared" si="54"/>
        <v>14120</v>
      </c>
      <c r="CA99" s="189">
        <v>7.15</v>
      </c>
      <c r="CB99" s="80">
        <f>+BY99*'PRECIOS SEGUN ADJ. (FRONTERIZO)'!$B$14*'PRECIOS SEGUN ADJ. (FRONTERIZO)'!$C$14</f>
        <v>100958.00000000001</v>
      </c>
      <c r="CC99" s="80" t="e" vm="1">
        <f>+[4]!NumLetras(CB99,"PESO","PESOS DOMINICANOS","$EE $m CON #d/100 CENTAVOS")</f>
        <v>#VALUE!</v>
      </c>
      <c r="CD99" s="37">
        <v>1412</v>
      </c>
      <c r="CE99" s="37">
        <f t="shared" si="55"/>
        <v>28240</v>
      </c>
      <c r="CF99" s="189">
        <v>6.8400000000000007</v>
      </c>
      <c r="CG99" s="80">
        <f>+CD99*'PRECIOS SEGUN ADJ. (FRONTERIZO)'!$B$15*'PRECIOS SEGUN ADJ. (FRONTERIZO)'!$C$15</f>
        <v>193161.60000000001</v>
      </c>
      <c r="CH99" s="80" t="e" vm="1">
        <f>+[4]!NumLetras(CG99,"PESO","PESOS DOMINICANOS","$EE $m CON #d/100 CENTAVOS")</f>
        <v>#VALUE!</v>
      </c>
      <c r="CI99" s="37">
        <v>0</v>
      </c>
      <c r="CJ99" s="37">
        <f t="shared" si="56"/>
        <v>0</v>
      </c>
      <c r="CK99" s="189">
        <v>60</v>
      </c>
      <c r="CL99" s="80">
        <f>+CI99*'PRECIOS SEGUN ADJ. (FRONTERIZO)'!$B$16*'PRECIOS SEGUN ADJ. (FRONTERIZO)'!$C$16</f>
        <v>0</v>
      </c>
      <c r="CM99" s="80" t="e" vm="1">
        <f>+[4]!NumLetras(CL99,"PESO","PESOS DOMINICANOS","$EE $m CON #d/100 CENTAVOS")</f>
        <v>#VALUE!</v>
      </c>
      <c r="CN99" s="80">
        <f t="shared" si="75"/>
        <v>0</v>
      </c>
      <c r="CO99" s="37">
        <v>0</v>
      </c>
      <c r="CP99" s="37">
        <f t="shared" si="57"/>
        <v>0</v>
      </c>
      <c r="CQ99" s="189">
        <v>55.649999999999991</v>
      </c>
      <c r="CR99" s="80">
        <f>+CO99*'PRECIOS SEGUN ADJ. (FRONTERIZO)'!$B$17*'PRECIOS SEGUN ADJ. (FRONTERIZO)'!$C$17</f>
        <v>0</v>
      </c>
      <c r="CS99" s="80" t="e" vm="1">
        <f>+[4]!NumLetras(CR99,"PESO","PESOS DOMINICANOS","$EE $m CON #d/100 CENTAVOS")</f>
        <v>#VALUE!</v>
      </c>
      <c r="CT99" s="80">
        <f t="shared" si="76"/>
        <v>0</v>
      </c>
      <c r="CU99" s="37">
        <v>706</v>
      </c>
      <c r="CV99" s="37">
        <f t="shared" si="58"/>
        <v>14120</v>
      </c>
      <c r="CW99" s="189">
        <v>6.6</v>
      </c>
      <c r="CX99" s="80">
        <f>+CU99*'PRECIOS SEGUN ADJ. (FRONTERIZO)'!$B$18*'PRECIOS SEGUN ADJ. (FRONTERIZO)'!$C$18</f>
        <v>93191.999999999985</v>
      </c>
      <c r="CY99" s="80" t="e" vm="1">
        <f>+[4]!NumLetras(CX99,"PESO","PESOS DOMINICANOS","$EE $m CON #d/100 CENTAVOS")</f>
        <v>#VALUE!</v>
      </c>
      <c r="CZ99" s="37">
        <v>0</v>
      </c>
      <c r="DA99" s="37">
        <f t="shared" si="59"/>
        <v>0</v>
      </c>
      <c r="DB99" s="189">
        <v>65.75</v>
      </c>
      <c r="DC99" s="80">
        <f>+CZ99*'PRECIOS SEGUN ADJ. (FRONTERIZO)'!$B$19*'PRECIOS SEGUN ADJ. (FRONTERIZO)'!$C$19</f>
        <v>0</v>
      </c>
      <c r="DD99" s="80" t="e" vm="1">
        <f>+[4]!NumLetras(DC99,"PESO","PESOS DOMINICANOS","$EE $m CON #d/100 CENTAVOS")</f>
        <v>#VALUE!</v>
      </c>
      <c r="DE99" s="80">
        <f t="shared" si="77"/>
        <v>0</v>
      </c>
      <c r="DF99" s="37">
        <v>24</v>
      </c>
      <c r="DG99" s="37">
        <f t="shared" si="60"/>
        <v>480</v>
      </c>
      <c r="DH99" s="189">
        <v>82.59999999999998</v>
      </c>
      <c r="DI99" s="80">
        <f>+DF99*'PRECIOS SEGUN ADJ. (FRONTERIZO)'!$B$20*'PRECIOS SEGUN ADJ. (FRONTERIZO)'!$C$20</f>
        <v>39648</v>
      </c>
      <c r="DJ99" s="80" t="e" vm="1">
        <f>+[4]!NumLetras(DI99,"PESO","PESOS DOMINICANOS","$EE $m CON #d/100 CENTAVOS")</f>
        <v>#VALUE!</v>
      </c>
      <c r="DK99" s="80">
        <f t="shared" si="78"/>
        <v>7136.64</v>
      </c>
      <c r="DL99" s="37">
        <v>1412</v>
      </c>
      <c r="DM99" s="37">
        <f t="shared" si="61"/>
        <v>28240</v>
      </c>
      <c r="DN99" s="189">
        <v>22</v>
      </c>
      <c r="DO99" s="80">
        <f>+DL99*'PRECIOS SEGUN ADJ. (FRONTERIZO)'!$B$21*'PRECIOS SEGUN ADJ. (FRONTERIZO)'!$C$21</f>
        <v>621280</v>
      </c>
      <c r="DP99" s="80" t="e" vm="1">
        <f>+[4]!NumLetras(DO99,"PESO","PESOS DOMINICANOS","$EE $m CON #d/100 CENTAVOS")</f>
        <v>#VALUE!</v>
      </c>
      <c r="DQ99" s="37">
        <v>86</v>
      </c>
      <c r="DR99" s="37">
        <f t="shared" si="62"/>
        <v>1720</v>
      </c>
      <c r="DS99" s="189">
        <v>80.849999999999994</v>
      </c>
      <c r="DT99" s="80">
        <f>+DQ99*'PRECIOS SEGUN ADJ. (FRONTERIZO)'!$B$22*'PRECIOS SEGUN ADJ. (FRONTERIZO)'!$C$22</f>
        <v>139062</v>
      </c>
      <c r="DU99" s="80" t="e" vm="1">
        <f>+[4]!NumLetras(DT99,"PESO","PESOS DOMINICANOS","$EE $m CON #d/100 CENTAVOS")</f>
        <v>#VALUE!</v>
      </c>
      <c r="DV99" s="37">
        <v>39</v>
      </c>
      <c r="DW99" s="37">
        <f t="shared" si="63"/>
        <v>780</v>
      </c>
      <c r="DX99" s="189">
        <v>21.83</v>
      </c>
      <c r="DY99" s="80">
        <f>+DV99*'PRECIOS SEGUN ADJ. (FRONTERIZO)'!$B$23*'PRECIOS SEGUN ADJ. (FRONTERIZO)'!$C$23</f>
        <v>17027.399999999998</v>
      </c>
      <c r="DZ99" s="80" t="e" vm="1">
        <f>+[4]!NumLetras(DY99,"PESO","PESOS DOMINICANOS","$EE $m CON #d/100 CENTAVOS")</f>
        <v>#VALUE!</v>
      </c>
      <c r="EA99" s="80">
        <f t="shared" si="79"/>
        <v>3064.93</v>
      </c>
      <c r="EB99" s="37">
        <v>117</v>
      </c>
      <c r="EC99" s="37">
        <f t="shared" si="64"/>
        <v>2340</v>
      </c>
      <c r="ED99" s="189">
        <v>33</v>
      </c>
      <c r="EE99" s="80">
        <f>+EB99*'PRECIOS SEGUN ADJ. (FRONTERIZO)'!$B$24*'PRECIOS SEGUN ADJ. (FRONTERIZO)'!$C$24</f>
        <v>77220</v>
      </c>
      <c r="EF99" s="80" t="e" vm="1">
        <f>+[4]!NumLetras(EE99,"PESO","PESOS DOMINICANOS","$EE $m CON #d/100 CENTAVOS")</f>
        <v>#VALUE!</v>
      </c>
      <c r="EG99" s="37">
        <v>0</v>
      </c>
      <c r="EH99" s="37">
        <f t="shared" si="65"/>
        <v>0</v>
      </c>
      <c r="EI99" s="189">
        <v>15.789999999999997</v>
      </c>
      <c r="EJ99" s="80">
        <f>+EG99*'PRECIOS SEGUN ADJ. (FRONTERIZO)'!$B$25*'PRECIOS SEGUN ADJ. (FRONTERIZO)'!$C$25</f>
        <v>0</v>
      </c>
      <c r="EK99" s="80" t="e" vm="1">
        <f>+[4]!NumLetras(EJ99,"PESO","PESOS DOMINICANOS","$EE $m CON #d/100 CENTAVOS")</f>
        <v>#VALUE!</v>
      </c>
      <c r="EL99" s="37">
        <v>0</v>
      </c>
      <c r="EM99" s="37">
        <f t="shared" si="66"/>
        <v>0</v>
      </c>
      <c r="EN99" s="189">
        <v>31.5</v>
      </c>
      <c r="EO99" s="80">
        <f>+EL99*'PRECIOS SEGUN ADJ. (FRONTERIZO)'!$B$26*'PRECIOS SEGUN ADJ. (FRONTERIZO)'!$C$26</f>
        <v>0</v>
      </c>
      <c r="EP99" s="80" t="e" vm="1">
        <f>+[4]!NumLetras(EO99,"PESO","PESOS DOMINICANOS","$EE $m CON #d/100 CENTAVOS")</f>
        <v>#VALUE!</v>
      </c>
      <c r="EQ99" s="80">
        <f t="shared" si="84"/>
        <v>2111618</v>
      </c>
      <c r="ER99" s="80" t="e" vm="1">
        <f>+[4]!NumLetras(EQ99,"PESO","PESOS DOMINICANOS","$EE $m CON #d/100 CENTAVOS")</f>
        <v>#VALUE!</v>
      </c>
      <c r="ES99" s="80">
        <f t="shared" si="85"/>
        <v>119585.62</v>
      </c>
      <c r="ET99" s="80" t="e" vm="1">
        <f>+[4]!NumLetras(ES99,"PESO","PESOS DOMINICANOS","$EE $m CON #d/100 CENTAVOS")</f>
        <v>#VALUE!</v>
      </c>
      <c r="EU99" s="80">
        <f t="shared" si="80"/>
        <v>1992032.38</v>
      </c>
      <c r="EV99" s="80" t="e" vm="1">
        <f>+[4]!NumLetras(EU99,"PESO","PESOS DOMINICANOS","$EE $m CON #d/100 CENTAVOS")</f>
        <v>#VALUE!</v>
      </c>
      <c r="EW99" s="80">
        <f t="shared" si="81"/>
        <v>422323.6</v>
      </c>
      <c r="EX99" s="80" t="e" vm="1">
        <f>+[4]!NumLetras(EW99,"PESO","PESOS DOMINICANOS","$EE $m CON #d/100 CENTAVOS")</f>
        <v>#VALUE!</v>
      </c>
      <c r="EY99" s="80">
        <f t="shared" si="82"/>
        <v>21116.18</v>
      </c>
      <c r="EZ99" s="80" t="e" vm="1">
        <f>+[4]!NumLetras(EY99,"PESO","PESOS DOMINICANOS","$EE $m CON #d/100 CENTAVOS")</f>
        <v>#VALUE!</v>
      </c>
      <c r="FA99" s="80"/>
      <c r="FB99" s="80">
        <f t="shared" si="83"/>
        <v>1689294.4</v>
      </c>
      <c r="FC99" s="80" t="e" vm="1">
        <f>+[4]!NumLetras(FB99,"PESO","PESOS DOMINICANOS","$EE $m CON #d/100 CENTAVOS")</f>
        <v>#VALUE!</v>
      </c>
      <c r="FD99" s="37" t="str">
        <f>+VLOOKUP(D99,'FRONTERIZO XENIA'!F:G,2,0)</f>
        <v>F-12</v>
      </c>
    </row>
    <row r="100" spans="1:160">
      <c r="A100" s="37">
        <v>99</v>
      </c>
      <c r="B100" s="37">
        <v>99</v>
      </c>
      <c r="C100" s="26" t="s">
        <v>2691</v>
      </c>
      <c r="D100" s="37">
        <v>131771009</v>
      </c>
      <c r="E100" s="37">
        <f>+VLOOKUP(D100,'INFORMACION DE PROVEEDORES'!C:I,2,0)</f>
        <v>131771009</v>
      </c>
      <c r="F100" s="26" t="str">
        <f>+VLOOKUP(D100,'INFORMACION DE PROVEEDORES'!C:J,4,0)</f>
        <v>ANGELA DURAN</v>
      </c>
      <c r="G100" s="37" t="str">
        <f>+VLOOKUP(D100,'INFORMACION DE PROVEEDORES'!C:K,5,0)</f>
        <v>093-0027871-1</v>
      </c>
      <c r="H100" s="26" t="str">
        <f>+VLOOKUP(D100,'INFORMACION DE PROVEEDORES'!C:L,7,0)</f>
        <v>CALLE JERUSALEN NO.39, INVIVIENDA,</v>
      </c>
      <c r="I100" s="37" t="str">
        <f>+VLOOKUP(D100,'INFORMACION DE PROVEEDORES'!C:M,3,0)</f>
        <v xml:space="preserve"> JURÍDICA</v>
      </c>
      <c r="J100" s="37">
        <v>4</v>
      </c>
      <c r="K100" s="37">
        <v>294</v>
      </c>
      <c r="L100" s="37">
        <v>88</v>
      </c>
      <c r="M100" s="37">
        <f t="shared" si="69"/>
        <v>1760</v>
      </c>
      <c r="N100" s="189">
        <v>69.81</v>
      </c>
      <c r="O100" s="80">
        <f>+L100*'PRECIOS SEGUN ADJ. (FRONTERIZO)'!$B$2*'PRECIOS SEGUN ADJ. (FRONTERIZO)'!$C$2</f>
        <v>122865.60000000001</v>
      </c>
      <c r="P100" s="80" t="e" vm="1">
        <f>+[4]!NumLetras(O100,"PESO","PESOS DOMINICANOS","$EE $m CON #d/100 CENTAVOS")</f>
        <v>#VALUE!</v>
      </c>
      <c r="Q100" s="80">
        <f t="shared" si="70"/>
        <v>19658.5</v>
      </c>
      <c r="R100" s="37">
        <v>26</v>
      </c>
      <c r="S100" s="37">
        <f t="shared" si="43"/>
        <v>520</v>
      </c>
      <c r="T100" s="189">
        <v>31.5</v>
      </c>
      <c r="U100" s="80">
        <f>+R100*'PRECIOS SEGUN ADJ. (FRONTERIZO)'!$B$3*'PRECIOS SEGUN ADJ. (FRONTERIZO)'!$C$3</f>
        <v>16380</v>
      </c>
      <c r="V100" s="80" t="e" vm="1">
        <f>+[4]!NumLetras(U100,"PESO","PESOS DOMINICANOS","$EE $m CON #d/100 CENTAVOS")</f>
        <v>#VALUE!</v>
      </c>
      <c r="W100" s="37">
        <v>164</v>
      </c>
      <c r="X100" s="37">
        <f t="shared" si="44"/>
        <v>3280</v>
      </c>
      <c r="Y100" s="189">
        <v>25.2</v>
      </c>
      <c r="Z100" s="80">
        <f>+W100*'PRECIOS SEGUN ADJ. (FRONTERIZO)'!$B$4*'PRECIOS SEGUN ADJ. (FRONTERIZO)'!$C$4</f>
        <v>82656</v>
      </c>
      <c r="AA100" s="80" t="e" vm="1">
        <f>+[4]!NumLetras(Z100,"PESO","PESOS DOMINICANOS","$EE $m CON #d/100 CENTAVOS")</f>
        <v>#VALUE!</v>
      </c>
      <c r="AB100" s="37">
        <v>122</v>
      </c>
      <c r="AC100" s="37">
        <f t="shared" si="45"/>
        <v>2440</v>
      </c>
      <c r="AD100" s="189">
        <v>87.91</v>
      </c>
      <c r="AE100" s="80">
        <f>+AB100*'PRECIOS SEGUN ADJ. (FRONTERIZO)'!$B$5*'PRECIOS SEGUN ADJ. (FRONTERIZO)'!$C$5</f>
        <v>214500.40000000002</v>
      </c>
      <c r="AF100" s="80" t="e" vm="1">
        <f>+[4]!NumLetras(AE100,"PESO","PESOS DOMINICANOS","$EE $m CON #d/100 CENTAVOS")</f>
        <v>#VALUE!</v>
      </c>
      <c r="AG100" s="80">
        <f t="shared" si="71"/>
        <v>38610.07</v>
      </c>
      <c r="AH100" s="37">
        <v>52</v>
      </c>
      <c r="AI100" s="37">
        <f t="shared" si="46"/>
        <v>1040</v>
      </c>
      <c r="AJ100" s="189">
        <v>53.95000000000001</v>
      </c>
      <c r="AK100" s="80">
        <f>+AH100*'PRECIOS SEGUN ADJ. (FRONTERIZO)'!$B$6*'PRECIOS SEGUN ADJ. (FRONTERIZO)'!$C$6</f>
        <v>56108</v>
      </c>
      <c r="AL100" s="80" t="e" vm="1">
        <f>+[4]!NumLetras(AK100,"PESO","PESOS DOMINICANOS","$EE $m CON #d/100 CENTAVOS")</f>
        <v>#VALUE!</v>
      </c>
      <c r="AM100" s="37">
        <v>7</v>
      </c>
      <c r="AN100" s="37">
        <f t="shared" si="47"/>
        <v>140</v>
      </c>
      <c r="AO100" s="189">
        <v>25.04</v>
      </c>
      <c r="AP100" s="80">
        <f>+AM100*'PRECIOS SEGUN ADJ. (FRONTERIZO)'!$B$7*'PRECIOS SEGUN ADJ. (FRONTERIZO)'!$C$7</f>
        <v>3505.6</v>
      </c>
      <c r="AQ100" s="80" t="e" vm="1">
        <f>+[4]!NumLetras(AP100,"PESO","PESOS DOMINICANOS","$EE $m CON #d/100 CENTAVOS")</f>
        <v>#VALUE!</v>
      </c>
      <c r="AR100" s="80">
        <f t="shared" si="72"/>
        <v>560.9</v>
      </c>
      <c r="AS100" s="37">
        <v>38</v>
      </c>
      <c r="AT100" s="37">
        <f t="shared" si="48"/>
        <v>760</v>
      </c>
      <c r="AU100" s="189">
        <v>290.85000000000002</v>
      </c>
      <c r="AV100" s="80">
        <f>+AS100*'PRECIOS SEGUN ADJ. (FRONTERIZO)'!$B$8*'PRECIOS SEGUN ADJ. (FRONTERIZO)'!$C$8</f>
        <v>221046.00000000003</v>
      </c>
      <c r="AW100" s="80" t="e" vm="1">
        <f>+[4]!NumLetras(AV100,"PESO","PESOS DOMINICANOS","$EE $m CON #d/100 CENTAVOS")</f>
        <v>#VALUE!</v>
      </c>
      <c r="AX100" s="80">
        <f t="shared" si="73"/>
        <v>39788.28</v>
      </c>
      <c r="AY100" s="37">
        <v>10</v>
      </c>
      <c r="AZ100" s="37">
        <f t="shared" si="49"/>
        <v>200</v>
      </c>
      <c r="BA100" s="189">
        <v>18.899999999999999</v>
      </c>
      <c r="BB100" s="80">
        <f>+AY100*'PRECIOS SEGUN ADJ. (FRONTERIZO)'!$B$9*'PRECIOS SEGUN ADJ. (FRONTERIZO)'!$C$9</f>
        <v>3780</v>
      </c>
      <c r="BC100" s="80" t="e" vm="1">
        <f>+[4]!NumLetras(BB100,"PESO","PESOS DOMINICANOS","$EE $m CON #d/100 CENTAVOS")</f>
        <v>#VALUE!</v>
      </c>
      <c r="BD100" s="37">
        <v>4</v>
      </c>
      <c r="BE100" s="37">
        <f t="shared" si="50"/>
        <v>80</v>
      </c>
      <c r="BF100" s="189">
        <v>140.38</v>
      </c>
      <c r="BG100" s="80">
        <f>+BD100*'PRECIOS SEGUN ADJ. (FRONTERIZO)'!$B$10*'PRECIOS SEGUN ADJ. (FRONTERIZO)'!$C$10</f>
        <v>11230.4</v>
      </c>
      <c r="BH100" s="80" t="e" vm="1">
        <f>+[4]!NumLetras(BG100,"PESO","PESOS DOMINICANOS","$EE $m CON #d/100 CENTAVOS")</f>
        <v>#VALUE!</v>
      </c>
      <c r="BI100" s="80">
        <f t="shared" si="74"/>
        <v>2021.47</v>
      </c>
      <c r="BJ100" s="37">
        <v>56</v>
      </c>
      <c r="BK100" s="37">
        <f t="shared" si="51"/>
        <v>1120</v>
      </c>
      <c r="BL100" s="189">
        <v>31.459999999999997</v>
      </c>
      <c r="BM100" s="80">
        <f>+BJ100*'PRECIOS SEGUN ADJ. (FRONTERIZO)'!$B$11*'PRECIOS SEGUN ADJ. (FRONTERIZO)'!$C$11</f>
        <v>35235.199999999997</v>
      </c>
      <c r="BN100" s="80" t="e" vm="1">
        <f>+[4]!NumLetras(BM100,"PESO","PESOS DOMINICANOS","$EE $m CON #d/100 CENTAVOS")</f>
        <v>#VALUE!</v>
      </c>
      <c r="BO100" s="37">
        <v>32</v>
      </c>
      <c r="BP100" s="37">
        <f t="shared" si="52"/>
        <v>640</v>
      </c>
      <c r="BQ100" s="189">
        <v>65</v>
      </c>
      <c r="BR100" s="80">
        <f>+BO100*'PRECIOS SEGUN ADJ. (FRONTERIZO)'!$B$12*'PRECIOS SEGUN ADJ. (FRONTERIZO)'!$C$12</f>
        <v>41600</v>
      </c>
      <c r="BS100" s="80" t="e" vm="1">
        <f>+[4]!NumLetras(BR100,"PESO","PESOS DOMINICANOS","$EE $m CON #d/100 CENTAVOS")</f>
        <v>#VALUE!</v>
      </c>
      <c r="BT100" s="37">
        <v>1540</v>
      </c>
      <c r="BU100" s="37">
        <f t="shared" si="53"/>
        <v>30800</v>
      </c>
      <c r="BV100" s="189">
        <v>5.5</v>
      </c>
      <c r="BW100" s="80">
        <f>+BT100*'PRECIOS SEGUN ADJ. (FRONTERIZO)'!$B$13*'PRECIOS SEGUN ADJ. (FRONTERIZO)'!$C$13</f>
        <v>169400</v>
      </c>
      <c r="BX100" s="80" t="e" vm="1">
        <f>+[4]!NumLetras(BW100,"PESO","PESOS DOMINICANOS","$EE $m CON #d/100 CENTAVOS")</f>
        <v>#VALUE!</v>
      </c>
      <c r="BY100" s="37">
        <v>280</v>
      </c>
      <c r="BZ100" s="37">
        <f t="shared" si="54"/>
        <v>5600</v>
      </c>
      <c r="CA100" s="189">
        <v>7.15</v>
      </c>
      <c r="CB100" s="80">
        <f>+BY100*'PRECIOS SEGUN ADJ. (FRONTERIZO)'!$B$14*'PRECIOS SEGUN ADJ. (FRONTERIZO)'!$C$14</f>
        <v>40040</v>
      </c>
      <c r="CC100" s="80" t="e" vm="1">
        <f>+[4]!NumLetras(CB100,"PESO","PESOS DOMINICANOS","$EE $m CON #d/100 CENTAVOS")</f>
        <v>#VALUE!</v>
      </c>
      <c r="CD100" s="37">
        <v>560</v>
      </c>
      <c r="CE100" s="37">
        <f t="shared" si="55"/>
        <v>11200</v>
      </c>
      <c r="CF100" s="189">
        <v>6.8400000000000007</v>
      </c>
      <c r="CG100" s="80">
        <f>+CD100*'PRECIOS SEGUN ADJ. (FRONTERIZO)'!$B$15*'PRECIOS SEGUN ADJ. (FRONTERIZO)'!$C$15</f>
        <v>76608</v>
      </c>
      <c r="CH100" s="80" t="e" vm="1">
        <f>+[4]!NumLetras(CG100,"PESO","PESOS DOMINICANOS","$EE $m CON #d/100 CENTAVOS")</f>
        <v>#VALUE!</v>
      </c>
      <c r="CI100" s="37">
        <v>69</v>
      </c>
      <c r="CJ100" s="37">
        <f t="shared" si="56"/>
        <v>1380</v>
      </c>
      <c r="CK100" s="189">
        <v>60</v>
      </c>
      <c r="CL100" s="80">
        <f>+CI100*'PRECIOS SEGUN ADJ. (FRONTERIZO)'!$B$16*'PRECIOS SEGUN ADJ. (FRONTERIZO)'!$C$16</f>
        <v>82800</v>
      </c>
      <c r="CM100" s="80" t="e" vm="1">
        <f>+[4]!NumLetras(CL100,"PESO","PESOS DOMINICANOS","$EE $m CON #d/100 CENTAVOS")</f>
        <v>#VALUE!</v>
      </c>
      <c r="CN100" s="80">
        <f t="shared" si="75"/>
        <v>14904</v>
      </c>
      <c r="CO100" s="37">
        <v>32</v>
      </c>
      <c r="CP100" s="37">
        <f t="shared" si="57"/>
        <v>640</v>
      </c>
      <c r="CQ100" s="189">
        <v>55.649999999999991</v>
      </c>
      <c r="CR100" s="80">
        <f>+CO100*'PRECIOS SEGUN ADJ. (FRONTERIZO)'!$B$17*'PRECIOS SEGUN ADJ. (FRONTERIZO)'!$C$17</f>
        <v>35616</v>
      </c>
      <c r="CS100" s="80" t="e" vm="1">
        <f>+[4]!NumLetras(CR100,"PESO","PESOS DOMINICANOS","$EE $m CON #d/100 CENTAVOS")</f>
        <v>#VALUE!</v>
      </c>
      <c r="CT100" s="80">
        <f t="shared" si="76"/>
        <v>6410.88</v>
      </c>
      <c r="CU100" s="37">
        <v>896</v>
      </c>
      <c r="CV100" s="37">
        <f t="shared" si="58"/>
        <v>17920</v>
      </c>
      <c r="CW100" s="189">
        <v>6.6</v>
      </c>
      <c r="CX100" s="80">
        <f>+CU100*'PRECIOS SEGUN ADJ. (FRONTERIZO)'!$B$18*'PRECIOS SEGUN ADJ. (FRONTERIZO)'!$C$18</f>
        <v>118271.99999999999</v>
      </c>
      <c r="CY100" s="80" t="e" vm="1">
        <f>+[4]!NumLetras(CX100,"PESO","PESOS DOMINICANOS","$EE $m CON #d/100 CENTAVOS")</f>
        <v>#VALUE!</v>
      </c>
      <c r="CZ100" s="37">
        <v>36</v>
      </c>
      <c r="DA100" s="37">
        <f t="shared" si="59"/>
        <v>720</v>
      </c>
      <c r="DB100" s="189">
        <v>65.75</v>
      </c>
      <c r="DC100" s="80">
        <f>+CZ100*'PRECIOS SEGUN ADJ. (FRONTERIZO)'!$B$19*'PRECIOS SEGUN ADJ. (FRONTERIZO)'!$C$19</f>
        <v>47340</v>
      </c>
      <c r="DD100" s="80" t="e" vm="1">
        <f>+[4]!NumLetras(DC100,"PESO","PESOS DOMINICANOS","$EE $m CON #d/100 CENTAVOS")</f>
        <v>#VALUE!</v>
      </c>
      <c r="DE100" s="80">
        <f t="shared" si="77"/>
        <v>8521.2000000000007</v>
      </c>
      <c r="DF100" s="37">
        <v>7</v>
      </c>
      <c r="DG100" s="37">
        <f t="shared" si="60"/>
        <v>140</v>
      </c>
      <c r="DH100" s="189">
        <v>82.59999999999998</v>
      </c>
      <c r="DI100" s="80">
        <f>+DF100*'PRECIOS SEGUN ADJ. (FRONTERIZO)'!$B$20*'PRECIOS SEGUN ADJ. (FRONTERIZO)'!$C$20</f>
        <v>11563.999999999998</v>
      </c>
      <c r="DJ100" s="80" t="e" vm="1">
        <f>+[4]!NumLetras(DI100,"PESO","PESOS DOMINICANOS","$EE $m CON #d/100 CENTAVOS")</f>
        <v>#VALUE!</v>
      </c>
      <c r="DK100" s="80">
        <f t="shared" si="78"/>
        <v>2081.52</v>
      </c>
      <c r="DL100" s="37">
        <v>560</v>
      </c>
      <c r="DM100" s="37">
        <f t="shared" si="61"/>
        <v>11200</v>
      </c>
      <c r="DN100" s="189">
        <v>22</v>
      </c>
      <c r="DO100" s="80">
        <f>+DL100*'PRECIOS SEGUN ADJ. (FRONTERIZO)'!$B$21*'PRECIOS SEGUN ADJ. (FRONTERIZO)'!$C$21</f>
        <v>246400</v>
      </c>
      <c r="DP100" s="80" t="e" vm="1">
        <f>+[4]!NumLetras(DO100,"PESO","PESOS DOMINICANOS","$EE $m CON #d/100 CENTAVOS")</f>
        <v>#VALUE!</v>
      </c>
      <c r="DQ100" s="37">
        <v>67</v>
      </c>
      <c r="DR100" s="37">
        <f t="shared" si="62"/>
        <v>1340</v>
      </c>
      <c r="DS100" s="189">
        <v>80.849999999999994</v>
      </c>
      <c r="DT100" s="80">
        <f>+DQ100*'PRECIOS SEGUN ADJ. (FRONTERIZO)'!$B$22*'PRECIOS SEGUN ADJ. (FRONTERIZO)'!$C$22</f>
        <v>108339</v>
      </c>
      <c r="DU100" s="80" t="e" vm="1">
        <f>+[4]!NumLetras(DT100,"PESO","PESOS DOMINICANOS","$EE $m CON #d/100 CENTAVOS")</f>
        <v>#VALUE!</v>
      </c>
      <c r="DV100" s="37">
        <v>31</v>
      </c>
      <c r="DW100" s="37">
        <f t="shared" si="63"/>
        <v>620</v>
      </c>
      <c r="DX100" s="189">
        <v>21.83</v>
      </c>
      <c r="DY100" s="80">
        <f>+DV100*'PRECIOS SEGUN ADJ. (FRONTERIZO)'!$B$23*'PRECIOS SEGUN ADJ. (FRONTERIZO)'!$C$23</f>
        <v>13534.599999999999</v>
      </c>
      <c r="DZ100" s="80" t="e" vm="1">
        <f>+[4]!NumLetras(DY100,"PESO","PESOS DOMINICANOS","$EE $m CON #d/100 CENTAVOS")</f>
        <v>#VALUE!</v>
      </c>
      <c r="EA100" s="80">
        <f t="shared" si="79"/>
        <v>2436.23</v>
      </c>
      <c r="EB100" s="37">
        <v>63</v>
      </c>
      <c r="EC100" s="37">
        <f t="shared" si="64"/>
        <v>1260</v>
      </c>
      <c r="ED100" s="189">
        <v>33</v>
      </c>
      <c r="EE100" s="80">
        <f>+EB100*'PRECIOS SEGUN ADJ. (FRONTERIZO)'!$B$24*'PRECIOS SEGUN ADJ. (FRONTERIZO)'!$C$24</f>
        <v>41580</v>
      </c>
      <c r="EF100" s="80" t="e" vm="1">
        <f>+[4]!NumLetras(EE100,"PESO","PESOS DOMINICANOS","$EE $m CON #d/100 CENTAVOS")</f>
        <v>#VALUE!</v>
      </c>
      <c r="EG100" s="37">
        <v>12</v>
      </c>
      <c r="EH100" s="37">
        <f t="shared" si="65"/>
        <v>240</v>
      </c>
      <c r="EI100" s="189">
        <v>15.789999999999997</v>
      </c>
      <c r="EJ100" s="80">
        <f>+EG100*'PRECIOS SEGUN ADJ. (FRONTERIZO)'!$B$25*'PRECIOS SEGUN ADJ. (FRONTERIZO)'!$C$25</f>
        <v>3789.6</v>
      </c>
      <c r="EK100" s="80" t="e" vm="1">
        <f>+[4]!NumLetras(EJ100,"PESO","PESOS DOMINICANOS","$EE $m CON #d/100 CENTAVOS")</f>
        <v>#VALUE!</v>
      </c>
      <c r="EL100" s="37">
        <v>12</v>
      </c>
      <c r="EM100" s="37">
        <f t="shared" si="66"/>
        <v>240</v>
      </c>
      <c r="EN100" s="189">
        <v>31.5</v>
      </c>
      <c r="EO100" s="80">
        <f>+EL100*'PRECIOS SEGUN ADJ. (FRONTERIZO)'!$B$26*'PRECIOS SEGUN ADJ. (FRONTERIZO)'!$C$26</f>
        <v>7560</v>
      </c>
      <c r="EP100" s="80" t="e" vm="1">
        <f>+[4]!NumLetras(EO100,"PESO","PESOS DOMINICANOS","$EE $m CON #d/100 CENTAVOS")</f>
        <v>#VALUE!</v>
      </c>
      <c r="EQ100" s="80">
        <f t="shared" si="84"/>
        <v>1811750.4000000001</v>
      </c>
      <c r="ER100" s="80" t="e" vm="1">
        <f>+[4]!NumLetras(EQ100,"PESO","PESOS DOMINICANOS","$EE $m CON #d/100 CENTAVOS")</f>
        <v>#VALUE!</v>
      </c>
      <c r="ES100" s="80">
        <f t="shared" si="85"/>
        <v>134993.05000000002</v>
      </c>
      <c r="ET100" s="80" t="e" vm="1">
        <f>+[4]!NumLetras(ES100,"PESO","PESOS DOMINICANOS","$EE $m CON #d/100 CENTAVOS")</f>
        <v>#VALUE!</v>
      </c>
      <c r="EU100" s="80">
        <f t="shared" si="80"/>
        <v>1676757.35</v>
      </c>
      <c r="EV100" s="80" t="e" vm="1">
        <f>+[4]!NumLetras(EU100,"PESO","PESOS DOMINICANOS","$EE $m CON #d/100 CENTAVOS")</f>
        <v>#VALUE!</v>
      </c>
      <c r="EW100" s="80">
        <f t="shared" si="81"/>
        <v>362350.08000000002</v>
      </c>
      <c r="EX100" s="80" t="e" vm="1">
        <f>+[4]!NumLetras(EW100,"PESO","PESOS DOMINICANOS","$EE $m CON #d/100 CENTAVOS")</f>
        <v>#VALUE!</v>
      </c>
      <c r="EY100" s="80">
        <f t="shared" si="82"/>
        <v>18117.5</v>
      </c>
      <c r="EZ100" s="80" t="e" vm="1">
        <f>+[4]!NumLetras(EY100,"PESO","PESOS DOMINICANOS","$EE $m CON #d/100 CENTAVOS")</f>
        <v>#VALUE!</v>
      </c>
      <c r="FA100" s="80"/>
      <c r="FB100" s="80">
        <f t="shared" si="83"/>
        <v>1449400.3200000001</v>
      </c>
      <c r="FC100" s="80" t="e" vm="1">
        <f>+[4]!NumLetras(FB100,"PESO","PESOS DOMINICANOS","$EE $m CON #d/100 CENTAVOS")</f>
        <v>#VALUE!</v>
      </c>
      <c r="FD100" s="37" t="str">
        <f>+VLOOKUP(D100,'FRONTERIZO XENIA'!F:G,2,0)</f>
        <v>F-03</v>
      </c>
    </row>
    <row r="101" spans="1:160">
      <c r="A101" s="37">
        <v>100</v>
      </c>
      <c r="B101" s="37">
        <v>100</v>
      </c>
      <c r="C101" s="26" t="s">
        <v>2705</v>
      </c>
      <c r="D101" s="37">
        <v>132072111</v>
      </c>
      <c r="E101" s="37">
        <f>+VLOOKUP(D101,'INFORMACION DE PROVEEDORES'!C:I,2,0)</f>
        <v>132072111</v>
      </c>
      <c r="F101" s="26" t="str">
        <f>+VLOOKUP(D101,'INFORMACION DE PROVEEDORES'!C:J,4,0)</f>
        <v>RENZO ALCANTARA ALCANTARA</v>
      </c>
      <c r="G101" s="37" t="str">
        <f>+VLOOKUP(D101,'INFORMACION DE PROVEEDORES'!C:K,5,0)</f>
        <v>012-0017493-4</v>
      </c>
      <c r="H101" s="26" t="str">
        <f>+VLOOKUP(D101,'INFORMACION DE PROVEEDORES'!C:L,7,0)</f>
        <v>CALLE DOCTOR CABRAL, NO. 09, LA FE, SAN JUAN</v>
      </c>
      <c r="I101" s="37" t="str">
        <f>+VLOOKUP(D101,'INFORMACION DE PROVEEDORES'!C:M,3,0)</f>
        <v xml:space="preserve"> JURÍDICA</v>
      </c>
      <c r="J101" s="37">
        <v>1</v>
      </c>
      <c r="K101" s="37">
        <v>262</v>
      </c>
      <c r="L101" s="37">
        <v>47</v>
      </c>
      <c r="M101" s="37">
        <f t="shared" si="69"/>
        <v>940</v>
      </c>
      <c r="N101" s="189">
        <v>69.81</v>
      </c>
      <c r="O101" s="80">
        <f>+L101*'PRECIOS SEGUN ADJ. (FRONTERIZO)'!$B$2*'PRECIOS SEGUN ADJ. (FRONTERIZO)'!$C$2</f>
        <v>65621.400000000009</v>
      </c>
      <c r="P101" s="80" t="e" vm="1">
        <f>+[4]!NumLetras(O101,"PESO","PESOS DOMINICANOS","$EE $m CON #d/100 CENTAVOS")</f>
        <v>#VALUE!</v>
      </c>
      <c r="Q101" s="80">
        <f t="shared" si="70"/>
        <v>10499.42</v>
      </c>
      <c r="R101" s="37">
        <v>12</v>
      </c>
      <c r="S101" s="37">
        <f t="shared" si="43"/>
        <v>240</v>
      </c>
      <c r="T101" s="189">
        <v>31.5</v>
      </c>
      <c r="U101" s="80">
        <f>+R101*'PRECIOS SEGUN ADJ. (FRONTERIZO)'!$B$3*'PRECIOS SEGUN ADJ. (FRONTERIZO)'!$C$3</f>
        <v>7560</v>
      </c>
      <c r="V101" s="80" t="e" vm="1">
        <f>+[4]!NumLetras(U101,"PESO","PESOS DOMINICANOS","$EE $m CON #d/100 CENTAVOS")</f>
        <v>#VALUE!</v>
      </c>
      <c r="W101" s="37">
        <v>0</v>
      </c>
      <c r="X101" s="37">
        <f t="shared" si="44"/>
        <v>0</v>
      </c>
      <c r="Y101" s="189">
        <v>25.2</v>
      </c>
      <c r="Z101" s="80">
        <f>+W101*'PRECIOS SEGUN ADJ. (FRONTERIZO)'!$B$4*'PRECIOS SEGUN ADJ. (FRONTERIZO)'!$C$4</f>
        <v>0</v>
      </c>
      <c r="AA101" s="80" t="e" vm="1">
        <f>+[4]!NumLetras(Z101,"PESO","PESOS DOMINICANOS","$EE $m CON #d/100 CENTAVOS")</f>
        <v>#VALUE!</v>
      </c>
      <c r="AB101" s="37">
        <v>80</v>
      </c>
      <c r="AC101" s="37">
        <f t="shared" si="45"/>
        <v>1600</v>
      </c>
      <c r="AD101" s="189">
        <v>87.91</v>
      </c>
      <c r="AE101" s="80">
        <f>+AB101*'PRECIOS SEGUN ADJ. (FRONTERIZO)'!$B$5*'PRECIOS SEGUN ADJ. (FRONTERIZO)'!$C$5</f>
        <v>140656</v>
      </c>
      <c r="AF101" s="80" t="e" vm="1">
        <f>+[4]!NumLetras(AE101,"PESO","PESOS DOMINICANOS","$EE $m CON #d/100 CENTAVOS")</f>
        <v>#VALUE!</v>
      </c>
      <c r="AG101" s="80">
        <f t="shared" si="71"/>
        <v>25318.080000000002</v>
      </c>
      <c r="AH101" s="37">
        <v>97</v>
      </c>
      <c r="AI101" s="37">
        <f t="shared" si="46"/>
        <v>1940</v>
      </c>
      <c r="AJ101" s="189">
        <v>53.95000000000001</v>
      </c>
      <c r="AK101" s="80">
        <f>+AH101*'PRECIOS SEGUN ADJ. (FRONTERIZO)'!$B$6*'PRECIOS SEGUN ADJ. (FRONTERIZO)'!$C$6</f>
        <v>104663.00000000001</v>
      </c>
      <c r="AL101" s="80" t="e" vm="1">
        <f>+[4]!NumLetras(AK101,"PESO","PESOS DOMINICANOS","$EE $m CON #d/100 CENTAVOS")</f>
        <v>#VALUE!</v>
      </c>
      <c r="AM101" s="37">
        <v>12</v>
      </c>
      <c r="AN101" s="37">
        <f t="shared" si="47"/>
        <v>240</v>
      </c>
      <c r="AO101" s="189">
        <v>25.04</v>
      </c>
      <c r="AP101" s="80">
        <f>+AM101*'PRECIOS SEGUN ADJ. (FRONTERIZO)'!$B$7*'PRECIOS SEGUN ADJ. (FRONTERIZO)'!$C$7</f>
        <v>6009.6</v>
      </c>
      <c r="AQ101" s="80" t="e" vm="1">
        <f>+[4]!NumLetras(AP101,"PESO","PESOS DOMINICANOS","$EE $m CON #d/100 CENTAVOS")</f>
        <v>#VALUE!</v>
      </c>
      <c r="AR101" s="80">
        <f t="shared" si="72"/>
        <v>961.54</v>
      </c>
      <c r="AS101" s="37">
        <v>29</v>
      </c>
      <c r="AT101" s="37">
        <f t="shared" si="48"/>
        <v>580</v>
      </c>
      <c r="AU101" s="189">
        <v>290.85000000000002</v>
      </c>
      <c r="AV101" s="80">
        <f>+AS101*'PRECIOS SEGUN ADJ. (FRONTERIZO)'!$B$8*'PRECIOS SEGUN ADJ. (FRONTERIZO)'!$C$8</f>
        <v>168693.00000000003</v>
      </c>
      <c r="AW101" s="80" t="e" vm="1">
        <f>+[4]!NumLetras(AV101,"PESO","PESOS DOMINICANOS","$EE $m CON #d/100 CENTAVOS")</f>
        <v>#VALUE!</v>
      </c>
      <c r="AX101" s="80">
        <f t="shared" si="73"/>
        <v>30364.74</v>
      </c>
      <c r="AY101" s="37">
        <v>0</v>
      </c>
      <c r="AZ101" s="37">
        <f t="shared" si="49"/>
        <v>0</v>
      </c>
      <c r="BA101" s="189">
        <v>18.899999999999999</v>
      </c>
      <c r="BB101" s="80">
        <f>+AY101*'PRECIOS SEGUN ADJ. (FRONTERIZO)'!$B$9*'PRECIOS SEGUN ADJ. (FRONTERIZO)'!$C$9</f>
        <v>0</v>
      </c>
      <c r="BC101" s="80" t="e" vm="1">
        <f>+[4]!NumLetras(BB101,"PESO","PESOS DOMINICANOS","$EE $m CON #d/100 CENTAVOS")</f>
        <v>#VALUE!</v>
      </c>
      <c r="BD101" s="37">
        <v>6</v>
      </c>
      <c r="BE101" s="37">
        <f t="shared" si="50"/>
        <v>120</v>
      </c>
      <c r="BF101" s="189">
        <v>140.38</v>
      </c>
      <c r="BG101" s="80">
        <f>+BD101*'PRECIOS SEGUN ADJ. (FRONTERIZO)'!$B$10*'PRECIOS SEGUN ADJ. (FRONTERIZO)'!$C$10</f>
        <v>16845.599999999999</v>
      </c>
      <c r="BH101" s="80" t="e" vm="1">
        <f>+[4]!NumLetras(BG101,"PESO","PESOS DOMINICANOS","$EE $m CON #d/100 CENTAVOS")</f>
        <v>#VALUE!</v>
      </c>
      <c r="BI101" s="80">
        <f t="shared" si="74"/>
        <v>3032.21</v>
      </c>
      <c r="BJ101" s="37">
        <v>0</v>
      </c>
      <c r="BK101" s="37">
        <f t="shared" si="51"/>
        <v>0</v>
      </c>
      <c r="BL101" s="189">
        <v>31.459999999999997</v>
      </c>
      <c r="BM101" s="80">
        <f>+BJ101*'PRECIOS SEGUN ADJ. (FRONTERIZO)'!$B$11*'PRECIOS SEGUN ADJ. (FRONTERIZO)'!$C$11</f>
        <v>0</v>
      </c>
      <c r="BN101" s="80" t="e" vm="1">
        <f>+[4]!NumLetras(BM101,"PESO","PESOS DOMINICANOS","$EE $m CON #d/100 CENTAVOS")</f>
        <v>#VALUE!</v>
      </c>
      <c r="BO101" s="37">
        <v>24</v>
      </c>
      <c r="BP101" s="37">
        <f t="shared" si="52"/>
        <v>480</v>
      </c>
      <c r="BQ101" s="189">
        <v>65</v>
      </c>
      <c r="BR101" s="80">
        <f>+BO101*'PRECIOS SEGUN ADJ. (FRONTERIZO)'!$B$12*'PRECIOS SEGUN ADJ. (FRONTERIZO)'!$C$12</f>
        <v>31200</v>
      </c>
      <c r="BS101" s="80" t="e" vm="1">
        <f>+[4]!NumLetras(BR101,"PESO","PESOS DOMINICANOS","$EE $m CON #d/100 CENTAVOS")</f>
        <v>#VALUE!</v>
      </c>
      <c r="BT101" s="37">
        <v>0</v>
      </c>
      <c r="BU101" s="37">
        <f t="shared" si="53"/>
        <v>0</v>
      </c>
      <c r="BV101" s="189">
        <v>5.5</v>
      </c>
      <c r="BW101" s="80">
        <f>+BT101*'PRECIOS SEGUN ADJ. (FRONTERIZO)'!$B$13*'PRECIOS SEGUN ADJ. (FRONTERIZO)'!$C$13</f>
        <v>0</v>
      </c>
      <c r="BX101" s="80" t="e" vm="1">
        <f>+[4]!NumLetras(BW101,"PESO","PESOS DOMINICANOS","$EE $m CON #d/100 CENTAVOS")</f>
        <v>#VALUE!</v>
      </c>
      <c r="BY101" s="37">
        <v>524</v>
      </c>
      <c r="BZ101" s="37">
        <f t="shared" si="54"/>
        <v>10480</v>
      </c>
      <c r="CA101" s="189">
        <v>7.15</v>
      </c>
      <c r="CB101" s="80">
        <f>+BY101*'PRECIOS SEGUN ADJ. (FRONTERIZO)'!$B$14*'PRECIOS SEGUN ADJ. (FRONTERIZO)'!$C$14</f>
        <v>74932</v>
      </c>
      <c r="CC101" s="80" t="e" vm="1">
        <f>+[4]!NumLetras(CB101,"PESO","PESOS DOMINICANOS","$EE $m CON #d/100 CENTAVOS")</f>
        <v>#VALUE!</v>
      </c>
      <c r="CD101" s="37">
        <v>1048</v>
      </c>
      <c r="CE101" s="37">
        <f t="shared" si="55"/>
        <v>20960</v>
      </c>
      <c r="CF101" s="189">
        <v>6.8400000000000007</v>
      </c>
      <c r="CG101" s="80">
        <f>+CD101*'PRECIOS SEGUN ADJ. (FRONTERIZO)'!$B$15*'PRECIOS SEGUN ADJ. (FRONTERIZO)'!$C$15</f>
        <v>143366.39999999999</v>
      </c>
      <c r="CH101" s="80" t="e" vm="1">
        <f>+[4]!NumLetras(CG101,"PESO","PESOS DOMINICANOS","$EE $m CON #d/100 CENTAVOS")</f>
        <v>#VALUE!</v>
      </c>
      <c r="CI101" s="37">
        <v>0</v>
      </c>
      <c r="CJ101" s="37">
        <f t="shared" si="56"/>
        <v>0</v>
      </c>
      <c r="CK101" s="189">
        <v>60</v>
      </c>
      <c r="CL101" s="80">
        <f>+CI101*'PRECIOS SEGUN ADJ. (FRONTERIZO)'!$B$16*'PRECIOS SEGUN ADJ. (FRONTERIZO)'!$C$16</f>
        <v>0</v>
      </c>
      <c r="CM101" s="80" t="e" vm="1">
        <f>+[4]!NumLetras(CL101,"PESO","PESOS DOMINICANOS","$EE $m CON #d/100 CENTAVOS")</f>
        <v>#VALUE!</v>
      </c>
      <c r="CN101" s="80">
        <f t="shared" si="75"/>
        <v>0</v>
      </c>
      <c r="CO101" s="37">
        <v>0</v>
      </c>
      <c r="CP101" s="37">
        <f t="shared" si="57"/>
        <v>0</v>
      </c>
      <c r="CQ101" s="189">
        <v>55.649999999999991</v>
      </c>
      <c r="CR101" s="80">
        <f>+CO101*'PRECIOS SEGUN ADJ. (FRONTERIZO)'!$B$17*'PRECIOS SEGUN ADJ. (FRONTERIZO)'!$C$17</f>
        <v>0</v>
      </c>
      <c r="CS101" s="80" t="e" vm="1">
        <f>+[4]!NumLetras(CR101,"PESO","PESOS DOMINICANOS","$EE $m CON #d/100 CENTAVOS")</f>
        <v>#VALUE!</v>
      </c>
      <c r="CT101" s="80">
        <f t="shared" si="76"/>
        <v>0</v>
      </c>
      <c r="CU101" s="37">
        <v>524</v>
      </c>
      <c r="CV101" s="37">
        <f t="shared" si="58"/>
        <v>10480</v>
      </c>
      <c r="CW101" s="189">
        <v>6.6</v>
      </c>
      <c r="CX101" s="80">
        <f>+CU101*'PRECIOS SEGUN ADJ. (FRONTERIZO)'!$B$18*'PRECIOS SEGUN ADJ. (FRONTERIZO)'!$C$18</f>
        <v>69168</v>
      </c>
      <c r="CY101" s="80" t="e" vm="1">
        <f>+[4]!NumLetras(CX101,"PESO","PESOS DOMINICANOS","$EE $m CON #d/100 CENTAVOS")</f>
        <v>#VALUE!</v>
      </c>
      <c r="CZ101" s="37">
        <v>0</v>
      </c>
      <c r="DA101" s="37">
        <f t="shared" si="59"/>
        <v>0</v>
      </c>
      <c r="DB101" s="189">
        <v>65.75</v>
      </c>
      <c r="DC101" s="80">
        <f>+CZ101*'PRECIOS SEGUN ADJ. (FRONTERIZO)'!$B$19*'PRECIOS SEGUN ADJ. (FRONTERIZO)'!$C$19</f>
        <v>0</v>
      </c>
      <c r="DD101" s="80" t="e" vm="1">
        <f>+[4]!NumLetras(DC101,"PESO","PESOS DOMINICANOS","$EE $m CON #d/100 CENTAVOS")</f>
        <v>#VALUE!</v>
      </c>
      <c r="DE101" s="80">
        <f t="shared" si="77"/>
        <v>0</v>
      </c>
      <c r="DF101" s="37">
        <v>12</v>
      </c>
      <c r="DG101" s="37">
        <f t="shared" si="60"/>
        <v>240</v>
      </c>
      <c r="DH101" s="189">
        <v>82.59999999999998</v>
      </c>
      <c r="DI101" s="80">
        <f>+DF101*'PRECIOS SEGUN ADJ. (FRONTERIZO)'!$B$20*'PRECIOS SEGUN ADJ. (FRONTERIZO)'!$C$20</f>
        <v>19824</v>
      </c>
      <c r="DJ101" s="80" t="e" vm="1">
        <f>+[4]!NumLetras(DI101,"PESO","PESOS DOMINICANOS","$EE $m CON #d/100 CENTAVOS")</f>
        <v>#VALUE!</v>
      </c>
      <c r="DK101" s="80">
        <f t="shared" si="78"/>
        <v>3568.32</v>
      </c>
      <c r="DL101" s="37">
        <v>1048</v>
      </c>
      <c r="DM101" s="37">
        <f t="shared" si="61"/>
        <v>20960</v>
      </c>
      <c r="DN101" s="189">
        <v>22</v>
      </c>
      <c r="DO101" s="80">
        <f>+DL101*'PRECIOS SEGUN ADJ. (FRONTERIZO)'!$B$21*'PRECIOS SEGUN ADJ. (FRONTERIZO)'!$C$21</f>
        <v>461120</v>
      </c>
      <c r="DP101" s="80" t="e" vm="1">
        <f>+[4]!NumLetras(DO101,"PESO","PESOS DOMINICANOS","$EE $m CON #d/100 CENTAVOS")</f>
        <v>#VALUE!</v>
      </c>
      <c r="DQ101" s="37">
        <v>58</v>
      </c>
      <c r="DR101" s="37">
        <f t="shared" si="62"/>
        <v>1160</v>
      </c>
      <c r="DS101" s="189">
        <v>80.849999999999994</v>
      </c>
      <c r="DT101" s="80">
        <f>+DQ101*'PRECIOS SEGUN ADJ. (FRONTERIZO)'!$B$22*'PRECIOS SEGUN ADJ. (FRONTERIZO)'!$C$22</f>
        <v>93785.999999999985</v>
      </c>
      <c r="DU101" s="80" t="e" vm="1">
        <f>+[4]!NumLetras(DT101,"PESO","PESOS DOMINICANOS","$EE $m CON #d/100 CENTAVOS")</f>
        <v>#VALUE!</v>
      </c>
      <c r="DV101" s="37">
        <v>26</v>
      </c>
      <c r="DW101" s="37">
        <f t="shared" si="63"/>
        <v>520</v>
      </c>
      <c r="DX101" s="189">
        <v>21.83</v>
      </c>
      <c r="DY101" s="80">
        <f>+DV101*'PRECIOS SEGUN ADJ. (FRONTERIZO)'!$B$23*'PRECIOS SEGUN ADJ. (FRONTERIZO)'!$C$23</f>
        <v>11351.599999999999</v>
      </c>
      <c r="DZ101" s="80" t="e" vm="1">
        <f>+[4]!NumLetras(DY101,"PESO","PESOS DOMINICANOS","$EE $m CON #d/100 CENTAVOS")</f>
        <v>#VALUE!</v>
      </c>
      <c r="EA101" s="80">
        <f t="shared" si="79"/>
        <v>2043.29</v>
      </c>
      <c r="EB101" s="37">
        <v>81</v>
      </c>
      <c r="EC101" s="37">
        <f t="shared" si="64"/>
        <v>1620</v>
      </c>
      <c r="ED101" s="189">
        <v>33</v>
      </c>
      <c r="EE101" s="80">
        <f>+EB101*'PRECIOS SEGUN ADJ. (FRONTERIZO)'!$B$24*'PRECIOS SEGUN ADJ. (FRONTERIZO)'!$C$24</f>
        <v>53460</v>
      </c>
      <c r="EF101" s="80" t="e" vm="1">
        <f>+[4]!NumLetras(EE101,"PESO","PESOS DOMINICANOS","$EE $m CON #d/100 CENTAVOS")</f>
        <v>#VALUE!</v>
      </c>
      <c r="EG101" s="37">
        <v>0</v>
      </c>
      <c r="EH101" s="37">
        <f t="shared" si="65"/>
        <v>0</v>
      </c>
      <c r="EI101" s="189">
        <v>15.789999999999997</v>
      </c>
      <c r="EJ101" s="80">
        <f>+EG101*'PRECIOS SEGUN ADJ. (FRONTERIZO)'!$B$25*'PRECIOS SEGUN ADJ. (FRONTERIZO)'!$C$25</f>
        <v>0</v>
      </c>
      <c r="EK101" s="80" t="e" vm="1">
        <f>+[4]!NumLetras(EJ101,"PESO","PESOS DOMINICANOS","$EE $m CON #d/100 CENTAVOS")</f>
        <v>#VALUE!</v>
      </c>
      <c r="EL101" s="37">
        <v>0</v>
      </c>
      <c r="EM101" s="37">
        <f t="shared" si="66"/>
        <v>0</v>
      </c>
      <c r="EN101" s="189">
        <v>31.5</v>
      </c>
      <c r="EO101" s="80">
        <f>+EL101*'PRECIOS SEGUN ADJ. (FRONTERIZO)'!$B$26*'PRECIOS SEGUN ADJ. (FRONTERIZO)'!$C$26</f>
        <v>0</v>
      </c>
      <c r="EP101" s="80" t="e" vm="1">
        <f>+[4]!NumLetras(EO101,"PESO","PESOS DOMINICANOS","$EE $m CON #d/100 CENTAVOS")</f>
        <v>#VALUE!</v>
      </c>
      <c r="EQ101" s="80">
        <f t="shared" si="84"/>
        <v>1468256.6</v>
      </c>
      <c r="ER101" s="80" t="e" vm="1">
        <f>+[4]!NumLetras(EQ101,"PESO","PESOS DOMINICANOS","$EE $m CON #d/100 CENTAVOS")</f>
        <v>#VALUE!</v>
      </c>
      <c r="ES101" s="80">
        <f t="shared" si="85"/>
        <v>75787.600000000006</v>
      </c>
      <c r="ET101" s="80" t="e" vm="1">
        <f>+[4]!NumLetras(ES101,"PESO","PESOS DOMINICANOS","$EE $m CON #d/100 CENTAVOS")</f>
        <v>#VALUE!</v>
      </c>
      <c r="EU101" s="80">
        <f t="shared" si="80"/>
        <v>1392469</v>
      </c>
      <c r="EV101" s="80" t="e" vm="1">
        <f>+[4]!NumLetras(EU101,"PESO","PESOS DOMINICANOS","$EE $m CON #d/100 CENTAVOS")</f>
        <v>#VALUE!</v>
      </c>
      <c r="EW101" s="80">
        <f t="shared" si="81"/>
        <v>293651.32</v>
      </c>
      <c r="EX101" s="80" t="e" vm="1">
        <f>+[4]!NumLetras(EW101,"PESO","PESOS DOMINICANOS","$EE $m CON #d/100 CENTAVOS")</f>
        <v>#VALUE!</v>
      </c>
      <c r="EY101" s="80">
        <f t="shared" si="82"/>
        <v>14682.57</v>
      </c>
      <c r="EZ101" s="80" t="e" vm="1">
        <f>+[4]!NumLetras(EY101,"PESO","PESOS DOMINICANOS","$EE $m CON #d/100 CENTAVOS")</f>
        <v>#VALUE!</v>
      </c>
      <c r="FA101" s="80"/>
      <c r="FB101" s="80">
        <f t="shared" si="83"/>
        <v>1174605.28</v>
      </c>
      <c r="FC101" s="80" t="e" vm="1">
        <f>+[4]!NumLetras(FB101,"PESO","PESOS DOMINICANOS","$EE $m CON #d/100 CENTAVOS")</f>
        <v>#VALUE!</v>
      </c>
      <c r="FD101" s="37" t="str">
        <f>+VLOOKUP(D101,'FRONTERIZO XENIA'!F:G,2,0)</f>
        <v>F-08</v>
      </c>
    </row>
    <row r="102" spans="1:160">
      <c r="A102" s="37">
        <v>101</v>
      </c>
      <c r="B102" s="37">
        <v>101</v>
      </c>
      <c r="C102" s="26" t="s">
        <v>2715</v>
      </c>
      <c r="D102" s="37">
        <v>132066219</v>
      </c>
      <c r="E102" s="37">
        <f>+VLOOKUP(D102,'INFORMACION DE PROVEEDORES'!C:I,2,0)</f>
        <v>132066219</v>
      </c>
      <c r="F102" s="26" t="str">
        <f>+VLOOKUP(D102,'INFORMACION DE PROVEEDORES'!C:J,4,0)</f>
        <v>CARLOS FERRERAS</v>
      </c>
      <c r="G102" s="37" t="str">
        <f>+VLOOKUP(D102,'INFORMACION DE PROVEEDORES'!C:K,5,0)</f>
        <v>012-0022935-7</v>
      </c>
      <c r="H102" s="26" t="str">
        <f>+VLOOKUP(D102,'INFORMACION DE PROVEEDORES'!C:L,7,0)</f>
        <v xml:space="preserve">CALLE FRANCISCOCAAMAÑO, NO. 43 SECTOR HIGUERITO, SAN JUAN DE LA MAGUANA </v>
      </c>
      <c r="I102" s="37" t="str">
        <f>+VLOOKUP(D102,'INFORMACION DE PROVEEDORES'!C:M,3,0)</f>
        <v xml:space="preserve"> JURÍDICA</v>
      </c>
      <c r="J102" s="37">
        <v>1</v>
      </c>
      <c r="K102" s="37">
        <v>241</v>
      </c>
      <c r="L102" s="37">
        <v>96</v>
      </c>
      <c r="M102" s="37">
        <f t="shared" si="69"/>
        <v>1920</v>
      </c>
      <c r="N102" s="189">
        <v>69.81</v>
      </c>
      <c r="O102" s="80">
        <f>+L102*'PRECIOS SEGUN ADJ. (FRONTERIZO)'!$B$2*'PRECIOS SEGUN ADJ. (FRONTERIZO)'!$C$2</f>
        <v>134035.20000000001</v>
      </c>
      <c r="P102" s="80" t="e" vm="1">
        <f>+[4]!NumLetras(O102,"PESO","PESOS DOMINICANOS","$EE $m CON #d/100 CENTAVOS")</f>
        <v>#VALUE!</v>
      </c>
      <c r="Q102" s="80">
        <f t="shared" si="70"/>
        <v>21445.63</v>
      </c>
      <c r="R102" s="37">
        <v>27</v>
      </c>
      <c r="S102" s="37">
        <f t="shared" si="43"/>
        <v>540</v>
      </c>
      <c r="T102" s="189">
        <v>31.5</v>
      </c>
      <c r="U102" s="80">
        <f>+R102*'PRECIOS SEGUN ADJ. (FRONTERIZO)'!$B$3*'PRECIOS SEGUN ADJ. (FRONTERIZO)'!$C$3</f>
        <v>17010</v>
      </c>
      <c r="V102" s="80" t="e" vm="1">
        <f>+[4]!NumLetras(U102,"PESO","PESOS DOMINICANOS","$EE $m CON #d/100 CENTAVOS")</f>
        <v>#VALUE!</v>
      </c>
      <c r="W102" s="37">
        <v>256</v>
      </c>
      <c r="X102" s="37">
        <f t="shared" si="44"/>
        <v>5120</v>
      </c>
      <c r="Y102" s="189">
        <v>25.2</v>
      </c>
      <c r="Z102" s="80">
        <f>+W102*'PRECIOS SEGUN ADJ. (FRONTERIZO)'!$B$4*'PRECIOS SEGUN ADJ. (FRONTERIZO)'!$C$4</f>
        <v>129024</v>
      </c>
      <c r="AA102" s="80" t="e" vm="1">
        <f>+[4]!NumLetras(Z102,"PESO","PESOS DOMINICANOS","$EE $m CON #d/100 CENTAVOS")</f>
        <v>#VALUE!</v>
      </c>
      <c r="AB102" s="37">
        <v>122</v>
      </c>
      <c r="AC102" s="37">
        <f t="shared" si="45"/>
        <v>2440</v>
      </c>
      <c r="AD102" s="189">
        <v>87.91</v>
      </c>
      <c r="AE102" s="80">
        <f>+AB102*'PRECIOS SEGUN ADJ. (FRONTERIZO)'!$B$5*'PRECIOS SEGUN ADJ. (FRONTERIZO)'!$C$5</f>
        <v>214500.40000000002</v>
      </c>
      <c r="AF102" s="80" t="e" vm="1">
        <f>+[4]!NumLetras(AE102,"PESO","PESOS DOMINICANOS","$EE $m CON #d/100 CENTAVOS")</f>
        <v>#VALUE!</v>
      </c>
      <c r="AG102" s="80">
        <f t="shared" si="71"/>
        <v>38610.07</v>
      </c>
      <c r="AH102" s="37">
        <v>0</v>
      </c>
      <c r="AI102" s="37">
        <f t="shared" si="46"/>
        <v>0</v>
      </c>
      <c r="AJ102" s="189">
        <v>53.95000000000001</v>
      </c>
      <c r="AK102" s="80">
        <f>+AH102*'PRECIOS SEGUN ADJ. (FRONTERIZO)'!$B$6*'PRECIOS SEGUN ADJ. (FRONTERIZO)'!$C$6</f>
        <v>0</v>
      </c>
      <c r="AL102" s="80" t="e" vm="1">
        <f>+[4]!NumLetras(AK102,"PESO","PESOS DOMINICANOS","$EE $m CON #d/100 CENTAVOS")</f>
        <v>#VALUE!</v>
      </c>
      <c r="AM102" s="37">
        <v>0</v>
      </c>
      <c r="AN102" s="37">
        <f t="shared" si="47"/>
        <v>0</v>
      </c>
      <c r="AO102" s="189">
        <v>25.04</v>
      </c>
      <c r="AP102" s="80">
        <f>+AM102*'PRECIOS SEGUN ADJ. (FRONTERIZO)'!$B$7*'PRECIOS SEGUN ADJ. (FRONTERIZO)'!$C$7</f>
        <v>0</v>
      </c>
      <c r="AQ102" s="80" t="e" vm="1">
        <f>+[4]!NumLetras(AP102,"PESO","PESOS DOMINICANOS","$EE $m CON #d/100 CENTAVOS")</f>
        <v>#VALUE!</v>
      </c>
      <c r="AR102" s="80">
        <f t="shared" si="72"/>
        <v>0</v>
      </c>
      <c r="AS102" s="37">
        <v>32</v>
      </c>
      <c r="AT102" s="37">
        <f t="shared" si="48"/>
        <v>640</v>
      </c>
      <c r="AU102" s="189">
        <v>290.85000000000002</v>
      </c>
      <c r="AV102" s="80">
        <f>+AS102*'PRECIOS SEGUN ADJ. (FRONTERIZO)'!$B$8*'PRECIOS SEGUN ADJ. (FRONTERIZO)'!$C$8</f>
        <v>186144</v>
      </c>
      <c r="AW102" s="80" t="e" vm="1">
        <f>+[4]!NumLetras(AV102,"PESO","PESOS DOMINICANOS","$EE $m CON #d/100 CENTAVOS")</f>
        <v>#VALUE!</v>
      </c>
      <c r="AX102" s="80">
        <f t="shared" si="73"/>
        <v>33505.919999999998</v>
      </c>
      <c r="AY102" s="37">
        <v>15</v>
      </c>
      <c r="AZ102" s="37">
        <f t="shared" si="49"/>
        <v>300</v>
      </c>
      <c r="BA102" s="189">
        <v>18.899999999999999</v>
      </c>
      <c r="BB102" s="80">
        <f>+AY102*'PRECIOS SEGUN ADJ. (FRONTERIZO)'!$B$9*'PRECIOS SEGUN ADJ. (FRONTERIZO)'!$C$9</f>
        <v>5670</v>
      </c>
      <c r="BC102" s="80" t="e" vm="1">
        <f>+[4]!NumLetras(BB102,"PESO","PESOS DOMINICANOS","$EE $m CON #d/100 CENTAVOS")</f>
        <v>#VALUE!</v>
      </c>
      <c r="BD102" s="37">
        <v>0</v>
      </c>
      <c r="BE102" s="37">
        <f t="shared" si="50"/>
        <v>0</v>
      </c>
      <c r="BF102" s="189">
        <v>140.38</v>
      </c>
      <c r="BG102" s="80">
        <f>+BD102*'PRECIOS SEGUN ADJ. (FRONTERIZO)'!$B$10*'PRECIOS SEGUN ADJ. (FRONTERIZO)'!$C$10</f>
        <v>0</v>
      </c>
      <c r="BH102" s="80" t="e" vm="1">
        <f>+[4]!NumLetras(BG102,"PESO","PESOS DOMINICANOS","$EE $m CON #d/100 CENTAVOS")</f>
        <v>#VALUE!</v>
      </c>
      <c r="BI102" s="80">
        <f t="shared" si="74"/>
        <v>0</v>
      </c>
      <c r="BJ102" s="37">
        <v>86</v>
      </c>
      <c r="BK102" s="37">
        <f t="shared" si="51"/>
        <v>1720</v>
      </c>
      <c r="BL102" s="189">
        <v>31.459999999999997</v>
      </c>
      <c r="BM102" s="80">
        <f>+BJ102*'PRECIOS SEGUN ADJ. (FRONTERIZO)'!$B$11*'PRECIOS SEGUN ADJ. (FRONTERIZO)'!$C$11</f>
        <v>54111.199999999997</v>
      </c>
      <c r="BN102" s="80" t="e" vm="1">
        <f>+[4]!NumLetras(BM102,"PESO","PESOS DOMINICANOS","$EE $m CON #d/100 CENTAVOS")</f>
        <v>#VALUE!</v>
      </c>
      <c r="BO102" s="37">
        <v>27</v>
      </c>
      <c r="BP102" s="37">
        <f t="shared" si="52"/>
        <v>540</v>
      </c>
      <c r="BQ102" s="189">
        <v>65</v>
      </c>
      <c r="BR102" s="80">
        <f>+BO102*'PRECIOS SEGUN ADJ. (FRONTERIZO)'!$B$12*'PRECIOS SEGUN ADJ. (FRONTERIZO)'!$C$12</f>
        <v>35100</v>
      </c>
      <c r="BS102" s="80" t="e" vm="1">
        <f>+[4]!NumLetras(BR102,"PESO","PESOS DOMINICANOS","$EE $m CON #d/100 CENTAVOS")</f>
        <v>#VALUE!</v>
      </c>
      <c r="BT102" s="37">
        <v>2410</v>
      </c>
      <c r="BU102" s="37">
        <f t="shared" si="53"/>
        <v>48200</v>
      </c>
      <c r="BV102" s="189">
        <v>5.5</v>
      </c>
      <c r="BW102" s="80">
        <f>+BT102*'PRECIOS SEGUN ADJ. (FRONTERIZO)'!$B$13*'PRECIOS SEGUN ADJ. (FRONTERIZO)'!$C$13</f>
        <v>265100</v>
      </c>
      <c r="BX102" s="80" t="e" vm="1">
        <f>+[4]!NumLetras(BW102,"PESO","PESOS DOMINICANOS","$EE $m CON #d/100 CENTAVOS")</f>
        <v>#VALUE!</v>
      </c>
      <c r="BY102" s="37">
        <v>0</v>
      </c>
      <c r="BZ102" s="37">
        <f t="shared" si="54"/>
        <v>0</v>
      </c>
      <c r="CA102" s="189">
        <v>7.15</v>
      </c>
      <c r="CB102" s="80">
        <f>+BY102*'PRECIOS SEGUN ADJ. (FRONTERIZO)'!$B$14*'PRECIOS SEGUN ADJ. (FRONTERIZO)'!$C$14</f>
        <v>0</v>
      </c>
      <c r="CC102" s="80" t="e" vm="1">
        <f>+[4]!NumLetras(CB102,"PESO","PESOS DOMINICANOS","$EE $m CON #d/100 CENTAVOS")</f>
        <v>#VALUE!</v>
      </c>
      <c r="CD102" s="37">
        <v>0</v>
      </c>
      <c r="CE102" s="37">
        <f t="shared" si="55"/>
        <v>0</v>
      </c>
      <c r="CF102" s="189">
        <v>6.8400000000000007</v>
      </c>
      <c r="CG102" s="80">
        <f>+CD102*'PRECIOS SEGUN ADJ. (FRONTERIZO)'!$B$15*'PRECIOS SEGUN ADJ. (FRONTERIZO)'!$C$15</f>
        <v>0</v>
      </c>
      <c r="CH102" s="80" t="e" vm="1">
        <f>+[4]!NumLetras(CG102,"PESO","PESOS DOMINICANOS","$EE $m CON #d/100 CENTAVOS")</f>
        <v>#VALUE!</v>
      </c>
      <c r="CI102" s="37">
        <v>107</v>
      </c>
      <c r="CJ102" s="37">
        <f t="shared" si="56"/>
        <v>2140</v>
      </c>
      <c r="CK102" s="189">
        <v>60</v>
      </c>
      <c r="CL102" s="80">
        <f>+CI102*'PRECIOS SEGUN ADJ. (FRONTERIZO)'!$B$16*'PRECIOS SEGUN ADJ. (FRONTERIZO)'!$C$16</f>
        <v>128400</v>
      </c>
      <c r="CM102" s="80" t="e" vm="1">
        <f>+[4]!NumLetras(CL102,"PESO","PESOS DOMINICANOS","$EE $m CON #d/100 CENTAVOS")</f>
        <v>#VALUE!</v>
      </c>
      <c r="CN102" s="80">
        <f t="shared" si="75"/>
        <v>23112</v>
      </c>
      <c r="CO102" s="37">
        <v>48</v>
      </c>
      <c r="CP102" s="37">
        <f t="shared" si="57"/>
        <v>960</v>
      </c>
      <c r="CQ102" s="189">
        <v>55.649999999999991</v>
      </c>
      <c r="CR102" s="80">
        <f>+CO102*'PRECIOS SEGUN ADJ. (FRONTERIZO)'!$B$17*'PRECIOS SEGUN ADJ. (FRONTERIZO)'!$C$17</f>
        <v>53424</v>
      </c>
      <c r="CS102" s="80" t="e" vm="1">
        <f>+[4]!NumLetras(CR102,"PESO","PESOS DOMINICANOS","$EE $m CON #d/100 CENTAVOS")</f>
        <v>#VALUE!</v>
      </c>
      <c r="CT102" s="80">
        <f t="shared" si="76"/>
        <v>9616.32</v>
      </c>
      <c r="CU102" s="37">
        <v>964</v>
      </c>
      <c r="CV102" s="37">
        <f t="shared" si="58"/>
        <v>19280</v>
      </c>
      <c r="CW102" s="189">
        <v>6.6</v>
      </c>
      <c r="CX102" s="80">
        <f>+CU102*'PRECIOS SEGUN ADJ. (FRONTERIZO)'!$B$18*'PRECIOS SEGUN ADJ. (FRONTERIZO)'!$C$18</f>
        <v>127248</v>
      </c>
      <c r="CY102" s="80" t="e" vm="1">
        <f>+[4]!NumLetras(CX102,"PESO","PESOS DOMINICANOS","$EE $m CON #d/100 CENTAVOS")</f>
        <v>#VALUE!</v>
      </c>
      <c r="CZ102" s="37">
        <v>54</v>
      </c>
      <c r="DA102" s="37">
        <f t="shared" si="59"/>
        <v>1080</v>
      </c>
      <c r="DB102" s="189">
        <v>65.75</v>
      </c>
      <c r="DC102" s="80">
        <f>+CZ102*'PRECIOS SEGUN ADJ. (FRONTERIZO)'!$B$19*'PRECIOS SEGUN ADJ. (FRONTERIZO)'!$C$19</f>
        <v>71010</v>
      </c>
      <c r="DD102" s="80" t="e" vm="1">
        <f>+[4]!NumLetras(DC102,"PESO","PESOS DOMINICANOS","$EE $m CON #d/100 CENTAVOS")</f>
        <v>#VALUE!</v>
      </c>
      <c r="DE102" s="80">
        <f t="shared" si="77"/>
        <v>12781.8</v>
      </c>
      <c r="DF102" s="37">
        <v>0</v>
      </c>
      <c r="DG102" s="37">
        <f t="shared" si="60"/>
        <v>0</v>
      </c>
      <c r="DH102" s="189">
        <v>82.59999999999998</v>
      </c>
      <c r="DI102" s="80">
        <f>+DF102*'PRECIOS SEGUN ADJ. (FRONTERIZO)'!$B$20*'PRECIOS SEGUN ADJ. (FRONTERIZO)'!$C$20</f>
        <v>0</v>
      </c>
      <c r="DJ102" s="80" t="e" vm="1">
        <f>+[4]!NumLetras(DI102,"PESO","PESOS DOMINICANOS","$EE $m CON #d/100 CENTAVOS")</f>
        <v>#VALUE!</v>
      </c>
      <c r="DK102" s="80">
        <f t="shared" si="78"/>
        <v>0</v>
      </c>
      <c r="DL102" s="37">
        <v>0</v>
      </c>
      <c r="DM102" s="37">
        <f t="shared" si="61"/>
        <v>0</v>
      </c>
      <c r="DN102" s="189">
        <v>22</v>
      </c>
      <c r="DO102" s="80">
        <f>+DL102*'PRECIOS SEGUN ADJ. (FRONTERIZO)'!$B$21*'PRECIOS SEGUN ADJ. (FRONTERIZO)'!$C$21</f>
        <v>0</v>
      </c>
      <c r="DP102" s="80" t="e" vm="1">
        <f>+[4]!NumLetras(DO102,"PESO","PESOS DOMINICANOS","$EE $m CON #d/100 CENTAVOS")</f>
        <v>#VALUE!</v>
      </c>
      <c r="DQ102" s="37">
        <v>54</v>
      </c>
      <c r="DR102" s="37">
        <f t="shared" si="62"/>
        <v>1080</v>
      </c>
      <c r="DS102" s="189">
        <v>80.849999999999994</v>
      </c>
      <c r="DT102" s="80">
        <f>+DQ102*'PRECIOS SEGUN ADJ. (FRONTERIZO)'!$B$22*'PRECIOS SEGUN ADJ. (FRONTERIZO)'!$C$22</f>
        <v>87318</v>
      </c>
      <c r="DU102" s="80" t="e" vm="1">
        <f>+[4]!NumLetras(DT102,"PESO","PESOS DOMINICANOS","$EE $m CON #d/100 CENTAVOS")</f>
        <v>#VALUE!</v>
      </c>
      <c r="DV102" s="37">
        <v>24</v>
      </c>
      <c r="DW102" s="37">
        <f t="shared" si="63"/>
        <v>480</v>
      </c>
      <c r="DX102" s="189">
        <v>21.83</v>
      </c>
      <c r="DY102" s="80">
        <f>+DV102*'PRECIOS SEGUN ADJ. (FRONTERIZO)'!$B$23*'PRECIOS SEGUN ADJ. (FRONTERIZO)'!$C$23</f>
        <v>10478.4</v>
      </c>
      <c r="DZ102" s="80" t="e" vm="1">
        <f>+[4]!NumLetras(DY102,"PESO","PESOS DOMINICANOS","$EE $m CON #d/100 CENTAVOS")</f>
        <v>#VALUE!</v>
      </c>
      <c r="EA102" s="80">
        <f t="shared" si="79"/>
        <v>1886.11</v>
      </c>
      <c r="EB102" s="37">
        <v>27</v>
      </c>
      <c r="EC102" s="37">
        <f t="shared" si="64"/>
        <v>540</v>
      </c>
      <c r="ED102" s="189">
        <v>33</v>
      </c>
      <c r="EE102" s="80">
        <f>+EB102*'PRECIOS SEGUN ADJ. (FRONTERIZO)'!$B$24*'PRECIOS SEGUN ADJ. (FRONTERIZO)'!$C$24</f>
        <v>17820</v>
      </c>
      <c r="EF102" s="80" t="e" vm="1">
        <f>+[4]!NumLetras(EE102,"PESO","PESOS DOMINICANOS","$EE $m CON #d/100 CENTAVOS")</f>
        <v>#VALUE!</v>
      </c>
      <c r="EG102" s="37">
        <v>16</v>
      </c>
      <c r="EH102" s="37">
        <f t="shared" si="65"/>
        <v>320</v>
      </c>
      <c r="EI102" s="189">
        <v>15.789999999999997</v>
      </c>
      <c r="EJ102" s="80">
        <f>+EG102*'PRECIOS SEGUN ADJ. (FRONTERIZO)'!$B$25*'PRECIOS SEGUN ADJ. (FRONTERIZO)'!$C$25</f>
        <v>5052.7999999999993</v>
      </c>
      <c r="EK102" s="80" t="e" vm="1">
        <f>+[4]!NumLetras(EJ102,"PESO","PESOS DOMINICANOS","$EE $m CON #d/100 CENTAVOS")</f>
        <v>#VALUE!</v>
      </c>
      <c r="EL102" s="37">
        <v>16</v>
      </c>
      <c r="EM102" s="37">
        <f t="shared" si="66"/>
        <v>320</v>
      </c>
      <c r="EN102" s="189">
        <v>31.5</v>
      </c>
      <c r="EO102" s="80">
        <f>+EL102*'PRECIOS SEGUN ADJ. (FRONTERIZO)'!$B$26*'PRECIOS SEGUN ADJ. (FRONTERIZO)'!$C$26</f>
        <v>10080</v>
      </c>
      <c r="EP102" s="80" t="e" vm="1">
        <f>+[4]!NumLetras(EO102,"PESO","PESOS DOMINICANOS","$EE $m CON #d/100 CENTAVOS")</f>
        <v>#VALUE!</v>
      </c>
      <c r="EQ102" s="80">
        <f t="shared" si="84"/>
        <v>1551526</v>
      </c>
      <c r="ER102" s="80" t="e" vm="1">
        <f>+[4]!NumLetras(EQ102,"PESO","PESOS DOMINICANOS","$EE $m CON #d/100 CENTAVOS")</f>
        <v>#VALUE!</v>
      </c>
      <c r="ES102" s="80">
        <f t="shared" si="85"/>
        <v>140957.84999999998</v>
      </c>
      <c r="ET102" s="80" t="e" vm="1">
        <f>+[4]!NumLetras(ES102,"PESO","PESOS DOMINICANOS","$EE $m CON #d/100 CENTAVOS")</f>
        <v>#VALUE!</v>
      </c>
      <c r="EU102" s="80">
        <f t="shared" si="80"/>
        <v>1410568.15</v>
      </c>
      <c r="EV102" s="80" t="e" vm="1">
        <f>+[4]!NumLetras(EU102,"PESO","PESOS DOMINICANOS","$EE $m CON #d/100 CENTAVOS")</f>
        <v>#VALUE!</v>
      </c>
      <c r="EW102" s="80">
        <f t="shared" si="81"/>
        <v>310305.2</v>
      </c>
      <c r="EX102" s="80" t="e" vm="1">
        <f>+[4]!NumLetras(EW102,"PESO","PESOS DOMINICANOS","$EE $m CON #d/100 CENTAVOS")</f>
        <v>#VALUE!</v>
      </c>
      <c r="EY102" s="80">
        <f t="shared" si="82"/>
        <v>15515.26</v>
      </c>
      <c r="EZ102" s="80" t="e" vm="1">
        <f>+[4]!NumLetras(EY102,"PESO","PESOS DOMINICANOS","$EE $m CON #d/100 CENTAVOS")</f>
        <v>#VALUE!</v>
      </c>
      <c r="FA102" s="80"/>
      <c r="FB102" s="80">
        <f t="shared" si="83"/>
        <v>1241220.8</v>
      </c>
      <c r="FC102" s="80" t="e" vm="1">
        <f>+[4]!NumLetras(FB102,"PESO","PESOS DOMINICANOS","$EE $m CON #d/100 CENTAVOS")</f>
        <v>#VALUE!</v>
      </c>
      <c r="FD102" s="37" t="str">
        <f>+VLOOKUP(D102,'FRONTERIZO XENIA'!F:G,2,0)</f>
        <v>F-08</v>
      </c>
    </row>
    <row r="103" spans="1:160">
      <c r="A103" s="37">
        <v>102</v>
      </c>
      <c r="B103" s="37">
        <v>102</v>
      </c>
      <c r="C103" s="26" t="s">
        <v>2723</v>
      </c>
      <c r="D103" s="37">
        <v>131883877</v>
      </c>
      <c r="E103" s="37">
        <f>+VLOOKUP(D103,'INFORMACION DE PROVEEDORES'!C:I,2,0)</f>
        <v>131883877</v>
      </c>
      <c r="F103" s="26" t="str">
        <f>+VLOOKUP(D103,'INFORMACION DE PROVEEDORES'!C:J,4,0)</f>
        <v xml:space="preserve">MARTINA RODRIGUEZ DE LOS SANTOS </v>
      </c>
      <c r="G103" s="37" t="str">
        <f>+VLOOKUP(D103,'INFORMACION DE PROVEEDORES'!C:K,5,0)</f>
        <v>012-0047632-1</v>
      </c>
      <c r="H103" s="26" t="str">
        <f>+VLOOKUP(D103,'INFORMACION DE PROVEEDORES'!C:L,7,0)</f>
        <v xml:space="preserve">CALLE LUCIA, ESQUINA CIRCUNVALACION NORTE, SAN JUAN </v>
      </c>
      <c r="I103" s="37" t="str">
        <f>+VLOOKUP(D103,'INFORMACION DE PROVEEDORES'!C:M,3,0)</f>
        <v xml:space="preserve"> JURÍDICA</v>
      </c>
      <c r="J103" s="37">
        <v>4</v>
      </c>
      <c r="K103" s="37">
        <v>236</v>
      </c>
      <c r="L103" s="37">
        <v>52</v>
      </c>
      <c r="M103" s="37">
        <f t="shared" si="69"/>
        <v>1040</v>
      </c>
      <c r="N103" s="189">
        <v>69.81</v>
      </c>
      <c r="O103" s="80">
        <f>+L103*'PRECIOS SEGUN ADJ. (FRONTERIZO)'!$B$2*'PRECIOS SEGUN ADJ. (FRONTERIZO)'!$C$2</f>
        <v>72602.399999999994</v>
      </c>
      <c r="P103" s="80" t="e" vm="1">
        <f>+[4]!NumLetras(O103,"PESO","PESOS DOMINICANOS","$EE $m CON #d/100 CENTAVOS")</f>
        <v>#VALUE!</v>
      </c>
      <c r="Q103" s="80">
        <f t="shared" si="70"/>
        <v>11616.38</v>
      </c>
      <c r="R103" s="37">
        <v>15</v>
      </c>
      <c r="S103" s="37">
        <f t="shared" si="43"/>
        <v>300</v>
      </c>
      <c r="T103" s="189">
        <v>31.5</v>
      </c>
      <c r="U103" s="80">
        <f>+R103*'PRECIOS SEGUN ADJ. (FRONTERIZO)'!$B$3*'PRECIOS SEGUN ADJ. (FRONTERIZO)'!$C$3</f>
        <v>9450</v>
      </c>
      <c r="V103" s="80" t="e" vm="1">
        <f>+[4]!NumLetras(U103,"PESO","PESOS DOMINICANOS","$EE $m CON #d/100 CENTAVOS")</f>
        <v>#VALUE!</v>
      </c>
      <c r="W103" s="37">
        <v>41</v>
      </c>
      <c r="X103" s="37">
        <f t="shared" si="44"/>
        <v>820</v>
      </c>
      <c r="Y103" s="189">
        <v>25.2</v>
      </c>
      <c r="Z103" s="80">
        <f>+W103*'PRECIOS SEGUN ADJ. (FRONTERIZO)'!$B$4*'PRECIOS SEGUN ADJ. (FRONTERIZO)'!$C$4</f>
        <v>20664</v>
      </c>
      <c r="AA103" s="80" t="e" vm="1">
        <f>+[4]!NumLetras(Z103,"PESO","PESOS DOMINICANOS","$EE $m CON #d/100 CENTAVOS")</f>
        <v>#VALUE!</v>
      </c>
      <c r="AB103" s="37">
        <v>81</v>
      </c>
      <c r="AC103" s="37">
        <f t="shared" si="45"/>
        <v>1620</v>
      </c>
      <c r="AD103" s="189">
        <v>87.91</v>
      </c>
      <c r="AE103" s="80">
        <f>+AB103*'PRECIOS SEGUN ADJ. (FRONTERIZO)'!$B$5*'PRECIOS SEGUN ADJ. (FRONTERIZO)'!$C$5</f>
        <v>142414.20000000001</v>
      </c>
      <c r="AF103" s="80" t="e" vm="1">
        <f>+[4]!NumLetras(AE103,"PESO","PESOS DOMINICANOS","$EE $m CON #d/100 CENTAVOS")</f>
        <v>#VALUE!</v>
      </c>
      <c r="AG103" s="80">
        <f t="shared" si="71"/>
        <v>25634.560000000001</v>
      </c>
      <c r="AH103" s="37">
        <v>73</v>
      </c>
      <c r="AI103" s="37">
        <f t="shared" si="46"/>
        <v>1460</v>
      </c>
      <c r="AJ103" s="189">
        <v>53.95000000000001</v>
      </c>
      <c r="AK103" s="80">
        <f>+AH103*'PRECIOS SEGUN ADJ. (FRONTERIZO)'!$B$6*'PRECIOS SEGUN ADJ. (FRONTERIZO)'!$C$6</f>
        <v>78767</v>
      </c>
      <c r="AL103" s="80" t="e" vm="1">
        <f>+[4]!NumLetras(AK103,"PESO","PESOS DOMINICANOS","$EE $m CON #d/100 CENTAVOS")</f>
        <v>#VALUE!</v>
      </c>
      <c r="AM103" s="37">
        <v>10</v>
      </c>
      <c r="AN103" s="37">
        <f t="shared" si="47"/>
        <v>200</v>
      </c>
      <c r="AO103" s="189">
        <v>25.04</v>
      </c>
      <c r="AP103" s="80">
        <f>+AM103*'PRECIOS SEGUN ADJ. (FRONTERIZO)'!$B$7*'PRECIOS SEGUN ADJ. (FRONTERIZO)'!$C$7</f>
        <v>5008</v>
      </c>
      <c r="AQ103" s="80" t="e" vm="1">
        <f>+[4]!NumLetras(AP103,"PESO","PESOS DOMINICANOS","$EE $m CON #d/100 CENTAVOS")</f>
        <v>#VALUE!</v>
      </c>
      <c r="AR103" s="80">
        <f t="shared" si="72"/>
        <v>801.28</v>
      </c>
      <c r="AS103" s="37">
        <v>29</v>
      </c>
      <c r="AT103" s="37">
        <f t="shared" si="48"/>
        <v>580</v>
      </c>
      <c r="AU103" s="189">
        <v>290.85000000000002</v>
      </c>
      <c r="AV103" s="80">
        <f>+AS103*'PRECIOS SEGUN ADJ. (FRONTERIZO)'!$B$8*'PRECIOS SEGUN ADJ. (FRONTERIZO)'!$C$8</f>
        <v>168693.00000000003</v>
      </c>
      <c r="AW103" s="80" t="e" vm="1">
        <f>+[4]!NumLetras(AV103,"PESO","PESOS DOMINICANOS","$EE $m CON #d/100 CENTAVOS")</f>
        <v>#VALUE!</v>
      </c>
      <c r="AX103" s="80">
        <f t="shared" si="73"/>
        <v>30364.74</v>
      </c>
      <c r="AY103" s="37">
        <v>3</v>
      </c>
      <c r="AZ103" s="37">
        <f t="shared" si="49"/>
        <v>60</v>
      </c>
      <c r="BA103" s="189">
        <v>18.899999999999999</v>
      </c>
      <c r="BB103" s="80">
        <f>+AY103*'PRECIOS SEGUN ADJ. (FRONTERIZO)'!$B$9*'PRECIOS SEGUN ADJ. (FRONTERIZO)'!$C$9</f>
        <v>1134</v>
      </c>
      <c r="BC103" s="80" t="e" vm="1">
        <f>+[4]!NumLetras(BB103,"PESO","PESOS DOMINICANOS","$EE $m CON #d/100 CENTAVOS")</f>
        <v>#VALUE!</v>
      </c>
      <c r="BD103" s="37">
        <v>6</v>
      </c>
      <c r="BE103" s="37">
        <f t="shared" si="50"/>
        <v>120</v>
      </c>
      <c r="BF103" s="189">
        <v>140.38</v>
      </c>
      <c r="BG103" s="80">
        <f>+BD103*'PRECIOS SEGUN ADJ. (FRONTERIZO)'!$B$10*'PRECIOS SEGUN ADJ. (FRONTERIZO)'!$C$10</f>
        <v>16845.599999999999</v>
      </c>
      <c r="BH103" s="80" t="e" vm="1">
        <f>+[4]!NumLetras(BG103,"PESO","PESOS DOMINICANOS","$EE $m CON #d/100 CENTAVOS")</f>
        <v>#VALUE!</v>
      </c>
      <c r="BI103" s="80">
        <f t="shared" si="74"/>
        <v>3032.21</v>
      </c>
      <c r="BJ103" s="37">
        <v>14</v>
      </c>
      <c r="BK103" s="37">
        <f t="shared" si="51"/>
        <v>280</v>
      </c>
      <c r="BL103" s="189">
        <v>31.459999999999997</v>
      </c>
      <c r="BM103" s="80">
        <f>+BJ103*'PRECIOS SEGUN ADJ. (FRONTERIZO)'!$B$11*'PRECIOS SEGUN ADJ. (FRONTERIZO)'!$C$11</f>
        <v>8808.7999999999993</v>
      </c>
      <c r="BN103" s="80" t="e" vm="1">
        <f>+[4]!NumLetras(BM103,"PESO","PESOS DOMINICANOS","$EE $m CON #d/100 CENTAVOS")</f>
        <v>#VALUE!</v>
      </c>
      <c r="BO103" s="37">
        <v>24</v>
      </c>
      <c r="BP103" s="37">
        <f t="shared" si="52"/>
        <v>480</v>
      </c>
      <c r="BQ103" s="189">
        <v>65</v>
      </c>
      <c r="BR103" s="80">
        <f>+BO103*'PRECIOS SEGUN ADJ. (FRONTERIZO)'!$B$12*'PRECIOS SEGUN ADJ. (FRONTERIZO)'!$C$12</f>
        <v>31200</v>
      </c>
      <c r="BS103" s="80" t="e" vm="1">
        <f>+[4]!NumLetras(BR103,"PESO","PESOS DOMINICANOS","$EE $m CON #d/100 CENTAVOS")</f>
        <v>#VALUE!</v>
      </c>
      <c r="BT103" s="37">
        <v>380</v>
      </c>
      <c r="BU103" s="37">
        <f t="shared" si="53"/>
        <v>7600</v>
      </c>
      <c r="BV103" s="189">
        <v>5.5</v>
      </c>
      <c r="BW103" s="80">
        <f>+BT103*'PRECIOS SEGUN ADJ. (FRONTERIZO)'!$B$13*'PRECIOS SEGUN ADJ. (FRONTERIZO)'!$C$13</f>
        <v>41800</v>
      </c>
      <c r="BX103" s="80" t="e" vm="1">
        <f>+[4]!NumLetras(BW103,"PESO","PESOS DOMINICANOS","$EE $m CON #d/100 CENTAVOS")</f>
        <v>#VALUE!</v>
      </c>
      <c r="BY103" s="37">
        <v>396</v>
      </c>
      <c r="BZ103" s="37">
        <f t="shared" si="54"/>
        <v>7920</v>
      </c>
      <c r="CA103" s="189">
        <v>7.15</v>
      </c>
      <c r="CB103" s="80">
        <f>+BY103*'PRECIOS SEGUN ADJ. (FRONTERIZO)'!$B$14*'PRECIOS SEGUN ADJ. (FRONTERIZO)'!$C$14</f>
        <v>56628</v>
      </c>
      <c r="CC103" s="80" t="e" vm="1">
        <f>+[4]!NumLetras(CB103,"PESO","PESOS DOMINICANOS","$EE $m CON #d/100 CENTAVOS")</f>
        <v>#VALUE!</v>
      </c>
      <c r="CD103" s="37">
        <v>792</v>
      </c>
      <c r="CE103" s="37">
        <f t="shared" si="55"/>
        <v>15840</v>
      </c>
      <c r="CF103" s="189">
        <v>6.8400000000000007</v>
      </c>
      <c r="CG103" s="80">
        <f>+CD103*'PRECIOS SEGUN ADJ. (FRONTERIZO)'!$B$15*'PRECIOS SEGUN ADJ. (FRONTERIZO)'!$C$15</f>
        <v>108345.59999999999</v>
      </c>
      <c r="CH103" s="80" t="e" vm="1">
        <f>+[4]!NumLetras(CG103,"PESO","PESOS DOMINICANOS","$EE $m CON #d/100 CENTAVOS")</f>
        <v>#VALUE!</v>
      </c>
      <c r="CI103" s="37">
        <v>18</v>
      </c>
      <c r="CJ103" s="37">
        <f t="shared" si="56"/>
        <v>360</v>
      </c>
      <c r="CK103" s="189">
        <v>60</v>
      </c>
      <c r="CL103" s="80">
        <f>+CI103*'PRECIOS SEGUN ADJ. (FRONTERIZO)'!$B$16*'PRECIOS SEGUN ADJ. (FRONTERIZO)'!$C$16</f>
        <v>21600</v>
      </c>
      <c r="CM103" s="80" t="e" vm="1">
        <f>+[4]!NumLetras(CL103,"PESO","PESOS DOMINICANOS","$EE $m CON #d/100 CENTAVOS")</f>
        <v>#VALUE!</v>
      </c>
      <c r="CN103" s="80">
        <f t="shared" si="75"/>
        <v>3888</v>
      </c>
      <c r="CO103" s="37">
        <v>8</v>
      </c>
      <c r="CP103" s="37">
        <f t="shared" si="57"/>
        <v>160</v>
      </c>
      <c r="CQ103" s="189">
        <v>55.649999999999991</v>
      </c>
      <c r="CR103" s="80">
        <f>+CO103*'PRECIOS SEGUN ADJ. (FRONTERIZO)'!$B$17*'PRECIOS SEGUN ADJ. (FRONTERIZO)'!$C$17</f>
        <v>8904</v>
      </c>
      <c r="CS103" s="80" t="e" vm="1">
        <f>+[4]!NumLetras(CR103,"PESO","PESOS DOMINICANOS","$EE $m CON #d/100 CENTAVOS")</f>
        <v>#VALUE!</v>
      </c>
      <c r="CT103" s="80">
        <f t="shared" si="76"/>
        <v>1602.72</v>
      </c>
      <c r="CU103" s="37">
        <v>548</v>
      </c>
      <c r="CV103" s="37">
        <f t="shared" si="58"/>
        <v>10960</v>
      </c>
      <c r="CW103" s="189">
        <v>6.6</v>
      </c>
      <c r="CX103" s="80">
        <f>+CU103*'PRECIOS SEGUN ADJ. (FRONTERIZO)'!$B$18*'PRECIOS SEGUN ADJ. (FRONTERIZO)'!$C$18</f>
        <v>72336</v>
      </c>
      <c r="CY103" s="80" t="e" vm="1">
        <f>+[4]!NumLetras(CX103,"PESO","PESOS DOMINICANOS","$EE $m CON #d/100 CENTAVOS")</f>
        <v>#VALUE!</v>
      </c>
      <c r="CZ103" s="37">
        <v>9</v>
      </c>
      <c r="DA103" s="37">
        <f t="shared" si="59"/>
        <v>180</v>
      </c>
      <c r="DB103" s="189">
        <v>65.75</v>
      </c>
      <c r="DC103" s="80">
        <f>+CZ103*'PRECIOS SEGUN ADJ. (FRONTERIZO)'!$B$19*'PRECIOS SEGUN ADJ. (FRONTERIZO)'!$C$19</f>
        <v>11835</v>
      </c>
      <c r="DD103" s="80" t="e" vm="1">
        <f>+[4]!NumLetras(DC103,"PESO","PESOS DOMINICANOS","$EE $m CON #d/100 CENTAVOS")</f>
        <v>#VALUE!</v>
      </c>
      <c r="DE103" s="80">
        <f t="shared" si="77"/>
        <v>2130.3000000000002</v>
      </c>
      <c r="DF103" s="37">
        <v>10</v>
      </c>
      <c r="DG103" s="37">
        <f t="shared" si="60"/>
        <v>200</v>
      </c>
      <c r="DH103" s="189">
        <v>82.59999999999998</v>
      </c>
      <c r="DI103" s="80">
        <f>+DF103*'PRECIOS SEGUN ADJ. (FRONTERIZO)'!$B$20*'PRECIOS SEGUN ADJ. (FRONTERIZO)'!$C$20</f>
        <v>16520</v>
      </c>
      <c r="DJ103" s="80" t="e" vm="1">
        <f>+[4]!NumLetras(DI103,"PESO","PESOS DOMINICANOS","$EE $m CON #d/100 CENTAVOS")</f>
        <v>#VALUE!</v>
      </c>
      <c r="DK103" s="80">
        <f t="shared" si="78"/>
        <v>2973.6</v>
      </c>
      <c r="DL103" s="37">
        <v>792</v>
      </c>
      <c r="DM103" s="37">
        <f t="shared" si="61"/>
        <v>15840</v>
      </c>
      <c r="DN103" s="189">
        <v>22</v>
      </c>
      <c r="DO103" s="80">
        <f>+DL103*'PRECIOS SEGUN ADJ. (FRONTERIZO)'!$B$21*'PRECIOS SEGUN ADJ. (FRONTERIZO)'!$C$21</f>
        <v>348480</v>
      </c>
      <c r="DP103" s="80" t="e" vm="1">
        <f>+[4]!NumLetras(DO103,"PESO","PESOS DOMINICANOS","$EE $m CON #d/100 CENTAVOS")</f>
        <v>#VALUE!</v>
      </c>
      <c r="DQ103" s="37">
        <v>54</v>
      </c>
      <c r="DR103" s="37">
        <f t="shared" si="62"/>
        <v>1080</v>
      </c>
      <c r="DS103" s="189">
        <v>80.849999999999994</v>
      </c>
      <c r="DT103" s="80">
        <f>+DQ103*'PRECIOS SEGUN ADJ. (FRONTERIZO)'!$B$22*'PRECIOS SEGUN ADJ. (FRONTERIZO)'!$C$22</f>
        <v>87318</v>
      </c>
      <c r="DU103" s="80" t="e" vm="1">
        <f>+[4]!NumLetras(DT103,"PESO","PESOS DOMINICANOS","$EE $m CON #d/100 CENTAVOS")</f>
        <v>#VALUE!</v>
      </c>
      <c r="DV103" s="37">
        <v>26</v>
      </c>
      <c r="DW103" s="37">
        <f t="shared" si="63"/>
        <v>520</v>
      </c>
      <c r="DX103" s="189">
        <v>21.83</v>
      </c>
      <c r="DY103" s="80">
        <f>+DV103*'PRECIOS SEGUN ADJ. (FRONTERIZO)'!$B$23*'PRECIOS SEGUN ADJ. (FRONTERIZO)'!$C$23</f>
        <v>11351.599999999999</v>
      </c>
      <c r="DZ103" s="80" t="e" vm="1">
        <f>+[4]!NumLetras(DY103,"PESO","PESOS DOMINICANOS","$EE $m CON #d/100 CENTAVOS")</f>
        <v>#VALUE!</v>
      </c>
      <c r="EA103" s="80">
        <f t="shared" si="79"/>
        <v>2043.29</v>
      </c>
      <c r="EB103" s="37">
        <v>67</v>
      </c>
      <c r="EC103" s="37">
        <f t="shared" si="64"/>
        <v>1340</v>
      </c>
      <c r="ED103" s="189">
        <v>33</v>
      </c>
      <c r="EE103" s="80">
        <f>+EB103*'PRECIOS SEGUN ADJ. (FRONTERIZO)'!$B$24*'PRECIOS SEGUN ADJ. (FRONTERIZO)'!$C$24</f>
        <v>44220</v>
      </c>
      <c r="EF103" s="80" t="e" vm="1">
        <f>+[4]!NumLetras(EE103,"PESO","PESOS DOMINICANOS","$EE $m CON #d/100 CENTAVOS")</f>
        <v>#VALUE!</v>
      </c>
      <c r="EG103" s="37">
        <v>3</v>
      </c>
      <c r="EH103" s="37">
        <f t="shared" si="65"/>
        <v>60</v>
      </c>
      <c r="EI103" s="189">
        <v>15.789999999999997</v>
      </c>
      <c r="EJ103" s="80">
        <f>+EG103*'PRECIOS SEGUN ADJ. (FRONTERIZO)'!$B$25*'PRECIOS SEGUN ADJ. (FRONTERIZO)'!$C$25</f>
        <v>947.4</v>
      </c>
      <c r="EK103" s="80" t="e" vm="1">
        <f>+[4]!NumLetras(EJ103,"PESO","PESOS DOMINICANOS","$EE $m CON #d/100 CENTAVOS")</f>
        <v>#VALUE!</v>
      </c>
      <c r="EL103" s="37">
        <v>3</v>
      </c>
      <c r="EM103" s="37">
        <f t="shared" si="66"/>
        <v>60</v>
      </c>
      <c r="EN103" s="189">
        <v>31.5</v>
      </c>
      <c r="EO103" s="80">
        <f>+EL103*'PRECIOS SEGUN ADJ. (FRONTERIZO)'!$B$26*'PRECIOS SEGUN ADJ. (FRONTERIZO)'!$C$26</f>
        <v>1890</v>
      </c>
      <c r="EP103" s="80" t="e" vm="1">
        <f>+[4]!NumLetras(EO103,"PESO","PESOS DOMINICANOS","$EE $m CON #d/100 CENTAVOS")</f>
        <v>#VALUE!</v>
      </c>
      <c r="EQ103" s="80">
        <f t="shared" si="84"/>
        <v>1387762.6</v>
      </c>
      <c r="ER103" s="80" t="e" vm="1">
        <f>+[4]!NumLetras(EQ103,"PESO","PESOS DOMINICANOS","$EE $m CON #d/100 CENTAVOS")</f>
        <v>#VALUE!</v>
      </c>
      <c r="ES103" s="80">
        <f t="shared" si="85"/>
        <v>84087.080000000016</v>
      </c>
      <c r="ET103" s="80" t="e" vm="1">
        <f>+[4]!NumLetras(ES103,"PESO","PESOS DOMINICANOS","$EE $m CON #d/100 CENTAVOS")</f>
        <v>#VALUE!</v>
      </c>
      <c r="EU103" s="80">
        <f t="shared" si="80"/>
        <v>1303675.52</v>
      </c>
      <c r="EV103" s="80" t="e" vm="1">
        <f>+[4]!NumLetras(EU103,"PESO","PESOS DOMINICANOS","$EE $m CON #d/100 CENTAVOS")</f>
        <v>#VALUE!</v>
      </c>
      <c r="EW103" s="80">
        <f t="shared" si="81"/>
        <v>277552.52</v>
      </c>
      <c r="EX103" s="80" t="e" vm="1">
        <f>+[4]!NumLetras(EW103,"PESO","PESOS DOMINICANOS","$EE $m CON #d/100 CENTAVOS")</f>
        <v>#VALUE!</v>
      </c>
      <c r="EY103" s="80">
        <f t="shared" si="82"/>
        <v>13877.63</v>
      </c>
      <c r="EZ103" s="80" t="e" vm="1">
        <f>+[4]!NumLetras(EY103,"PESO","PESOS DOMINICANOS","$EE $m CON #d/100 CENTAVOS")</f>
        <v>#VALUE!</v>
      </c>
      <c r="FA103" s="80"/>
      <c r="FB103" s="80">
        <f t="shared" si="83"/>
        <v>1110210.08</v>
      </c>
      <c r="FC103" s="80" t="e" vm="1">
        <f>+[4]!NumLetras(FB103,"PESO","PESOS DOMINICANOS","$EE $m CON #d/100 CENTAVOS")</f>
        <v>#VALUE!</v>
      </c>
      <c r="FD103" s="37" t="str">
        <f>+VLOOKUP(D103,'FRONTERIZO XENIA'!F:G,2,0)</f>
        <v>F-08</v>
      </c>
    </row>
    <row r="104" spans="1:160">
      <c r="A104" s="37">
        <v>103</v>
      </c>
      <c r="B104" s="37">
        <v>103</v>
      </c>
      <c r="C104" s="26" t="s">
        <v>2738</v>
      </c>
      <c r="D104" s="37">
        <v>131045588</v>
      </c>
      <c r="E104" s="37">
        <f>+VLOOKUP(D104,'INFORMACION DE PROVEEDORES'!C:I,2,0)</f>
        <v>131045588</v>
      </c>
      <c r="F104" s="26" t="str">
        <f>+VLOOKUP(D104,'INFORMACION DE PROVEEDORES'!C:J,4,0)</f>
        <v>ISRAMIL PIMENTEL</v>
      </c>
      <c r="G104" s="37" t="str">
        <f>+VLOOKUP(D104,'INFORMACION DE PROVEEDORES'!C:K,5,0)</f>
        <v>001-1268457-6</v>
      </c>
      <c r="H104" s="26" t="str">
        <f>+VLOOKUP(D104,'INFORMACION DE PROVEEDORES'!C:L,7,0)</f>
        <v xml:space="preserve">CALLE JUAN BOSCH, NO. 13, LA PEÑUELA, CABRAL, BARAHONA </v>
      </c>
      <c r="I104" s="37" t="str">
        <f>+VLOOKUP(D104,'INFORMACION DE PROVEEDORES'!C:M,3,0)</f>
        <v xml:space="preserve"> JURÍDICA</v>
      </c>
      <c r="J104" s="37">
        <v>1</v>
      </c>
      <c r="K104" s="37">
        <v>345</v>
      </c>
      <c r="L104" s="37">
        <v>61</v>
      </c>
      <c r="M104" s="37">
        <f t="shared" si="69"/>
        <v>1220</v>
      </c>
      <c r="N104" s="189">
        <v>69.81</v>
      </c>
      <c r="O104" s="80">
        <f>+L104*'PRECIOS SEGUN ADJ. (FRONTERIZO)'!$B$2*'PRECIOS SEGUN ADJ. (FRONTERIZO)'!$C$2</f>
        <v>85168.2</v>
      </c>
      <c r="P104" s="80" t="e" vm="1">
        <f>+[4]!NumLetras(O104,"PESO","PESOS DOMINICANOS","$EE $m CON #d/100 CENTAVOS")</f>
        <v>#VALUE!</v>
      </c>
      <c r="Q104" s="80">
        <f t="shared" si="70"/>
        <v>13626.91</v>
      </c>
      <c r="R104" s="37">
        <v>16</v>
      </c>
      <c r="S104" s="37">
        <f t="shared" si="43"/>
        <v>320</v>
      </c>
      <c r="T104" s="189">
        <v>31.5</v>
      </c>
      <c r="U104" s="80">
        <f>+R104*'PRECIOS SEGUN ADJ. (FRONTERIZO)'!$B$3*'PRECIOS SEGUN ADJ. (FRONTERIZO)'!$C$3</f>
        <v>10080</v>
      </c>
      <c r="V104" s="80" t="e" vm="1">
        <f>+[4]!NumLetras(U104,"PESO","PESOS DOMINICANOS","$EE $m CON #d/100 CENTAVOS")</f>
        <v>#VALUE!</v>
      </c>
      <c r="W104" s="37">
        <v>0</v>
      </c>
      <c r="X104" s="37">
        <f t="shared" si="44"/>
        <v>0</v>
      </c>
      <c r="Y104" s="189">
        <v>25.2</v>
      </c>
      <c r="Z104" s="80">
        <f>+W104*'PRECIOS SEGUN ADJ. (FRONTERIZO)'!$B$4*'PRECIOS SEGUN ADJ. (FRONTERIZO)'!$C$4</f>
        <v>0</v>
      </c>
      <c r="AA104" s="80" t="e" vm="1">
        <f>+[4]!NumLetras(Z104,"PESO","PESOS DOMINICANOS","$EE $m CON #d/100 CENTAVOS")</f>
        <v>#VALUE!</v>
      </c>
      <c r="AB104" s="37">
        <v>105</v>
      </c>
      <c r="AC104" s="37">
        <f t="shared" si="45"/>
        <v>2100</v>
      </c>
      <c r="AD104" s="189">
        <v>87.91</v>
      </c>
      <c r="AE104" s="80">
        <f>+AB104*'PRECIOS SEGUN ADJ. (FRONTERIZO)'!$B$5*'PRECIOS SEGUN ADJ. (FRONTERIZO)'!$C$5</f>
        <v>184611</v>
      </c>
      <c r="AF104" s="80" t="e" vm="1">
        <f>+[4]!NumLetras(AE104,"PESO","PESOS DOMINICANOS","$EE $m CON #d/100 CENTAVOS")</f>
        <v>#VALUE!</v>
      </c>
      <c r="AG104" s="80">
        <f t="shared" si="71"/>
        <v>33229.980000000003</v>
      </c>
      <c r="AH104" s="37">
        <v>127</v>
      </c>
      <c r="AI104" s="37">
        <f t="shared" si="46"/>
        <v>2540</v>
      </c>
      <c r="AJ104" s="189">
        <v>53.95000000000001</v>
      </c>
      <c r="AK104" s="80">
        <f>+AH104*'PRECIOS SEGUN ADJ. (FRONTERIZO)'!$B$6*'PRECIOS SEGUN ADJ. (FRONTERIZO)'!$C$6</f>
        <v>137033</v>
      </c>
      <c r="AL104" s="80" t="e" vm="1">
        <f>+[4]!NumLetras(AK104,"PESO","PESOS DOMINICANOS","$EE $m CON #d/100 CENTAVOS")</f>
        <v>#VALUE!</v>
      </c>
      <c r="AM104" s="37">
        <v>16</v>
      </c>
      <c r="AN104" s="37">
        <f t="shared" si="47"/>
        <v>320</v>
      </c>
      <c r="AO104" s="189">
        <v>25.04</v>
      </c>
      <c r="AP104" s="80">
        <f>+AM104*'PRECIOS SEGUN ADJ. (FRONTERIZO)'!$B$7*'PRECIOS SEGUN ADJ. (FRONTERIZO)'!$C$7</f>
        <v>8012.7999999999993</v>
      </c>
      <c r="AQ104" s="80" t="e" vm="1">
        <f>+[4]!NumLetras(AP104,"PESO","PESOS DOMINICANOS","$EE $m CON #d/100 CENTAVOS")</f>
        <v>#VALUE!</v>
      </c>
      <c r="AR104" s="80">
        <f t="shared" si="72"/>
        <v>1282.05</v>
      </c>
      <c r="AS104" s="37">
        <v>39</v>
      </c>
      <c r="AT104" s="37">
        <f t="shared" si="48"/>
        <v>780</v>
      </c>
      <c r="AU104" s="189">
        <v>290.85000000000002</v>
      </c>
      <c r="AV104" s="80">
        <f>+AS104*'PRECIOS SEGUN ADJ. (FRONTERIZO)'!$B$8*'PRECIOS SEGUN ADJ. (FRONTERIZO)'!$C$8</f>
        <v>226863.00000000003</v>
      </c>
      <c r="AW104" s="80" t="e" vm="1">
        <f>+[4]!NumLetras(AV104,"PESO","PESOS DOMINICANOS","$EE $m CON #d/100 CENTAVOS")</f>
        <v>#VALUE!</v>
      </c>
      <c r="AX104" s="80">
        <f t="shared" si="73"/>
        <v>40835.339999999997</v>
      </c>
      <c r="AY104" s="37">
        <v>0</v>
      </c>
      <c r="AZ104" s="37">
        <f t="shared" si="49"/>
        <v>0</v>
      </c>
      <c r="BA104" s="189">
        <v>18.899999999999999</v>
      </c>
      <c r="BB104" s="80">
        <f>+AY104*'PRECIOS SEGUN ADJ. (FRONTERIZO)'!$B$9*'PRECIOS SEGUN ADJ. (FRONTERIZO)'!$C$9</f>
        <v>0</v>
      </c>
      <c r="BC104" s="80" t="e" vm="1">
        <f>+[4]!NumLetras(BB104,"PESO","PESOS DOMINICANOS","$EE $m CON #d/100 CENTAVOS")</f>
        <v>#VALUE!</v>
      </c>
      <c r="BD104" s="37">
        <v>8</v>
      </c>
      <c r="BE104" s="37">
        <f t="shared" si="50"/>
        <v>160</v>
      </c>
      <c r="BF104" s="189">
        <v>140.38</v>
      </c>
      <c r="BG104" s="80">
        <f>+BD104*'PRECIOS SEGUN ADJ. (FRONTERIZO)'!$B$10*'PRECIOS SEGUN ADJ. (FRONTERIZO)'!$C$10</f>
        <v>22460.799999999999</v>
      </c>
      <c r="BH104" s="80" t="e" vm="1">
        <f>+[4]!NumLetras(BG104,"PESO","PESOS DOMINICANOS","$EE $m CON #d/100 CENTAVOS")</f>
        <v>#VALUE!</v>
      </c>
      <c r="BI104" s="80">
        <f t="shared" si="74"/>
        <v>4042.94</v>
      </c>
      <c r="BJ104" s="37">
        <v>0</v>
      </c>
      <c r="BK104" s="37">
        <f t="shared" si="51"/>
        <v>0</v>
      </c>
      <c r="BL104" s="189">
        <v>31.459999999999997</v>
      </c>
      <c r="BM104" s="80">
        <f>+BJ104*'PRECIOS SEGUN ADJ. (FRONTERIZO)'!$B$11*'PRECIOS SEGUN ADJ. (FRONTERIZO)'!$C$11</f>
        <v>0</v>
      </c>
      <c r="BN104" s="80" t="e" vm="1">
        <f>+[4]!NumLetras(BM104,"PESO","PESOS DOMINICANOS","$EE $m CON #d/100 CENTAVOS")</f>
        <v>#VALUE!</v>
      </c>
      <c r="BO104" s="37">
        <v>31</v>
      </c>
      <c r="BP104" s="37">
        <f t="shared" si="52"/>
        <v>620</v>
      </c>
      <c r="BQ104" s="189">
        <v>65</v>
      </c>
      <c r="BR104" s="80">
        <f>+BO104*'PRECIOS SEGUN ADJ. (FRONTERIZO)'!$B$12*'PRECIOS SEGUN ADJ. (FRONTERIZO)'!$C$12</f>
        <v>40300</v>
      </c>
      <c r="BS104" s="80" t="e" vm="1">
        <f>+[4]!NumLetras(BR104,"PESO","PESOS DOMINICANOS","$EE $m CON #d/100 CENTAVOS")</f>
        <v>#VALUE!</v>
      </c>
      <c r="BT104" s="37">
        <v>0</v>
      </c>
      <c r="BU104" s="37">
        <f t="shared" si="53"/>
        <v>0</v>
      </c>
      <c r="BV104" s="189">
        <v>5.5</v>
      </c>
      <c r="BW104" s="80">
        <f>+BT104*'PRECIOS SEGUN ADJ. (FRONTERIZO)'!$B$13*'PRECIOS SEGUN ADJ. (FRONTERIZO)'!$C$13</f>
        <v>0</v>
      </c>
      <c r="BX104" s="80" t="e" vm="1">
        <f>+[4]!NumLetras(BW104,"PESO","PESOS DOMINICANOS","$EE $m CON #d/100 CENTAVOS")</f>
        <v>#VALUE!</v>
      </c>
      <c r="BY104" s="37">
        <v>690</v>
      </c>
      <c r="BZ104" s="37">
        <f t="shared" si="54"/>
        <v>13800</v>
      </c>
      <c r="CA104" s="189">
        <v>7.15</v>
      </c>
      <c r="CB104" s="80">
        <f>+BY104*'PRECIOS SEGUN ADJ. (FRONTERIZO)'!$B$14*'PRECIOS SEGUN ADJ. (FRONTERIZO)'!$C$14</f>
        <v>98670</v>
      </c>
      <c r="CC104" s="80" t="e" vm="1">
        <f>+[4]!NumLetras(CB104,"PESO","PESOS DOMINICANOS","$EE $m CON #d/100 CENTAVOS")</f>
        <v>#VALUE!</v>
      </c>
      <c r="CD104" s="37">
        <v>1380</v>
      </c>
      <c r="CE104" s="37">
        <f t="shared" si="55"/>
        <v>27600</v>
      </c>
      <c r="CF104" s="189">
        <v>6.8400000000000007</v>
      </c>
      <c r="CG104" s="80">
        <f>+CD104*'PRECIOS SEGUN ADJ. (FRONTERIZO)'!$B$15*'PRECIOS SEGUN ADJ. (FRONTERIZO)'!$C$15</f>
        <v>188783.99999999997</v>
      </c>
      <c r="CH104" s="80" t="e" vm="1">
        <f>+[4]!NumLetras(CG104,"PESO","PESOS DOMINICANOS","$EE $m CON #d/100 CENTAVOS")</f>
        <v>#VALUE!</v>
      </c>
      <c r="CI104" s="37">
        <v>0</v>
      </c>
      <c r="CJ104" s="37">
        <f t="shared" si="56"/>
        <v>0</v>
      </c>
      <c r="CK104" s="189">
        <v>60</v>
      </c>
      <c r="CL104" s="80">
        <f>+CI104*'PRECIOS SEGUN ADJ. (FRONTERIZO)'!$B$16*'PRECIOS SEGUN ADJ. (FRONTERIZO)'!$C$16</f>
        <v>0</v>
      </c>
      <c r="CM104" s="80" t="e" vm="1">
        <f>+[4]!NumLetras(CL104,"PESO","PESOS DOMINICANOS","$EE $m CON #d/100 CENTAVOS")</f>
        <v>#VALUE!</v>
      </c>
      <c r="CN104" s="80">
        <f t="shared" si="75"/>
        <v>0</v>
      </c>
      <c r="CO104" s="37">
        <v>0</v>
      </c>
      <c r="CP104" s="37">
        <f t="shared" si="57"/>
        <v>0</v>
      </c>
      <c r="CQ104" s="189">
        <v>55.649999999999991</v>
      </c>
      <c r="CR104" s="80">
        <f>+CO104*'PRECIOS SEGUN ADJ. (FRONTERIZO)'!$B$17*'PRECIOS SEGUN ADJ. (FRONTERIZO)'!$C$17</f>
        <v>0</v>
      </c>
      <c r="CS104" s="80" t="e" vm="1">
        <f>+[4]!NumLetras(CR104,"PESO","PESOS DOMINICANOS","$EE $m CON #d/100 CENTAVOS")</f>
        <v>#VALUE!</v>
      </c>
      <c r="CT104" s="80">
        <f t="shared" si="76"/>
        <v>0</v>
      </c>
      <c r="CU104" s="37">
        <v>690</v>
      </c>
      <c r="CV104" s="37">
        <f t="shared" si="58"/>
        <v>13800</v>
      </c>
      <c r="CW104" s="189">
        <v>6.6</v>
      </c>
      <c r="CX104" s="80">
        <f>+CU104*'PRECIOS SEGUN ADJ. (FRONTERIZO)'!$B$18*'PRECIOS SEGUN ADJ. (FRONTERIZO)'!$C$18</f>
        <v>91080</v>
      </c>
      <c r="CY104" s="80" t="e" vm="1">
        <f>+[4]!NumLetras(CX104,"PESO","PESOS DOMINICANOS","$EE $m CON #d/100 CENTAVOS")</f>
        <v>#VALUE!</v>
      </c>
      <c r="CZ104" s="37">
        <v>0</v>
      </c>
      <c r="DA104" s="37">
        <f t="shared" si="59"/>
        <v>0</v>
      </c>
      <c r="DB104" s="189">
        <v>65.75</v>
      </c>
      <c r="DC104" s="80">
        <f>+CZ104*'PRECIOS SEGUN ADJ. (FRONTERIZO)'!$B$19*'PRECIOS SEGUN ADJ. (FRONTERIZO)'!$C$19</f>
        <v>0</v>
      </c>
      <c r="DD104" s="80" t="e" vm="1">
        <f>+[4]!NumLetras(DC104,"PESO","PESOS DOMINICANOS","$EE $m CON #d/100 CENTAVOS")</f>
        <v>#VALUE!</v>
      </c>
      <c r="DE104" s="80">
        <f t="shared" si="77"/>
        <v>0</v>
      </c>
      <c r="DF104" s="37">
        <v>16</v>
      </c>
      <c r="DG104" s="37">
        <f t="shared" si="60"/>
        <v>320</v>
      </c>
      <c r="DH104" s="189">
        <v>82.59999999999998</v>
      </c>
      <c r="DI104" s="80">
        <f>+DF104*'PRECIOS SEGUN ADJ. (FRONTERIZO)'!$B$20*'PRECIOS SEGUN ADJ. (FRONTERIZO)'!$C$20</f>
        <v>26432</v>
      </c>
      <c r="DJ104" s="80" t="e" vm="1">
        <f>+[4]!NumLetras(DI104,"PESO","PESOS DOMINICANOS","$EE $m CON #d/100 CENTAVOS")</f>
        <v>#VALUE!</v>
      </c>
      <c r="DK104" s="80">
        <f t="shared" si="78"/>
        <v>4757.76</v>
      </c>
      <c r="DL104" s="37">
        <v>1380</v>
      </c>
      <c r="DM104" s="37">
        <f t="shared" si="61"/>
        <v>27600</v>
      </c>
      <c r="DN104" s="189">
        <v>22</v>
      </c>
      <c r="DO104" s="80">
        <f>+DL104*'PRECIOS SEGUN ADJ. (FRONTERIZO)'!$B$21*'PRECIOS SEGUN ADJ. (FRONTERIZO)'!$C$21</f>
        <v>607200</v>
      </c>
      <c r="DP104" s="80" t="e" vm="1">
        <f>+[4]!NumLetras(DO104,"PESO","PESOS DOMINICANOS","$EE $m CON #d/100 CENTAVOS")</f>
        <v>#VALUE!</v>
      </c>
      <c r="DQ104" s="37">
        <v>77</v>
      </c>
      <c r="DR104" s="37">
        <f t="shared" si="62"/>
        <v>1540</v>
      </c>
      <c r="DS104" s="189">
        <v>80.849999999999994</v>
      </c>
      <c r="DT104" s="80">
        <f>+DQ104*'PRECIOS SEGUN ADJ. (FRONTERIZO)'!$B$22*'PRECIOS SEGUN ADJ. (FRONTERIZO)'!$C$22</f>
        <v>124509</v>
      </c>
      <c r="DU104" s="80" t="e" vm="1">
        <f>+[4]!NumLetras(DT104,"PESO","PESOS DOMINICANOS","$EE $m CON #d/100 CENTAVOS")</f>
        <v>#VALUE!</v>
      </c>
      <c r="DV104" s="37">
        <v>34</v>
      </c>
      <c r="DW104" s="37">
        <f t="shared" si="63"/>
        <v>680</v>
      </c>
      <c r="DX104" s="189">
        <v>21.83</v>
      </c>
      <c r="DY104" s="80">
        <f>+DV104*'PRECIOS SEGUN ADJ. (FRONTERIZO)'!$B$23*'PRECIOS SEGUN ADJ. (FRONTERIZO)'!$C$23</f>
        <v>14844.399999999998</v>
      </c>
      <c r="DZ104" s="80" t="e" vm="1">
        <f>+[4]!NumLetras(DY104,"PESO","PESOS DOMINICANOS","$EE $m CON #d/100 CENTAVOS")</f>
        <v>#VALUE!</v>
      </c>
      <c r="EA104" s="80">
        <f t="shared" si="79"/>
        <v>2671.99</v>
      </c>
      <c r="EB104" s="37">
        <v>107</v>
      </c>
      <c r="EC104" s="37">
        <f t="shared" si="64"/>
        <v>2140</v>
      </c>
      <c r="ED104" s="189">
        <v>33</v>
      </c>
      <c r="EE104" s="80">
        <f>+EB104*'PRECIOS SEGUN ADJ. (FRONTERIZO)'!$B$24*'PRECIOS SEGUN ADJ. (FRONTERIZO)'!$C$24</f>
        <v>70620</v>
      </c>
      <c r="EF104" s="80" t="e" vm="1">
        <f>+[4]!NumLetras(EE104,"PESO","PESOS DOMINICANOS","$EE $m CON #d/100 CENTAVOS")</f>
        <v>#VALUE!</v>
      </c>
      <c r="EG104" s="37">
        <v>0</v>
      </c>
      <c r="EH104" s="37">
        <f t="shared" si="65"/>
        <v>0</v>
      </c>
      <c r="EI104" s="189">
        <v>15.789999999999997</v>
      </c>
      <c r="EJ104" s="80">
        <f>+EG104*'PRECIOS SEGUN ADJ. (FRONTERIZO)'!$B$25*'PRECIOS SEGUN ADJ. (FRONTERIZO)'!$C$25</f>
        <v>0</v>
      </c>
      <c r="EK104" s="80" t="e" vm="1">
        <f>+[4]!NumLetras(EJ104,"PESO","PESOS DOMINICANOS","$EE $m CON #d/100 CENTAVOS")</f>
        <v>#VALUE!</v>
      </c>
      <c r="EL104" s="37">
        <v>0</v>
      </c>
      <c r="EM104" s="37">
        <f t="shared" si="66"/>
        <v>0</v>
      </c>
      <c r="EN104" s="189">
        <v>31.5</v>
      </c>
      <c r="EO104" s="80">
        <f>+EL104*'PRECIOS SEGUN ADJ. (FRONTERIZO)'!$B$26*'PRECIOS SEGUN ADJ. (FRONTERIZO)'!$C$26</f>
        <v>0</v>
      </c>
      <c r="EP104" s="80" t="e" vm="1">
        <f>+[4]!NumLetras(EO104,"PESO","PESOS DOMINICANOS","$EE $m CON #d/100 CENTAVOS")</f>
        <v>#VALUE!</v>
      </c>
      <c r="EQ104" s="80">
        <f t="shared" si="84"/>
        <v>1936668.2</v>
      </c>
      <c r="ER104" s="80" t="e" vm="1">
        <f>+[4]!NumLetras(EQ104,"PESO","PESOS DOMINICANOS","$EE $m CON #d/100 CENTAVOS")</f>
        <v>#VALUE!</v>
      </c>
      <c r="ES104" s="80">
        <f t="shared" si="85"/>
        <v>100446.97</v>
      </c>
      <c r="ET104" s="80" t="e" vm="1">
        <f>+[4]!NumLetras(ES104,"PESO","PESOS DOMINICANOS","$EE $m CON #d/100 CENTAVOS")</f>
        <v>#VALUE!</v>
      </c>
      <c r="EU104" s="80">
        <f t="shared" si="80"/>
        <v>1836221.23</v>
      </c>
      <c r="EV104" s="80" t="e" vm="1">
        <f>+[4]!NumLetras(EU104,"PESO","PESOS DOMINICANOS","$EE $m CON #d/100 CENTAVOS")</f>
        <v>#VALUE!</v>
      </c>
      <c r="EW104" s="80">
        <f t="shared" si="81"/>
        <v>387333.64</v>
      </c>
      <c r="EX104" s="80" t="e" vm="1">
        <f>+[4]!NumLetras(EW104,"PESO","PESOS DOMINICANOS","$EE $m CON #d/100 CENTAVOS")</f>
        <v>#VALUE!</v>
      </c>
      <c r="EY104" s="80">
        <f t="shared" si="82"/>
        <v>19366.68</v>
      </c>
      <c r="EZ104" s="80" t="e" vm="1">
        <f>+[4]!NumLetras(EY104,"PESO","PESOS DOMINICANOS","$EE $m CON #d/100 CENTAVOS")</f>
        <v>#VALUE!</v>
      </c>
      <c r="FA104" s="80"/>
      <c r="FB104" s="80">
        <f t="shared" si="83"/>
        <v>1549334.56</v>
      </c>
      <c r="FC104" s="80" t="e" vm="1">
        <f>+[4]!NumLetras(FB104,"PESO","PESOS DOMINICANOS","$EE $m CON #d/100 CENTAVOS")</f>
        <v>#VALUE!</v>
      </c>
      <c r="FD104" s="37" t="str">
        <f>+VLOOKUP(D104,'FRONTERIZO XENIA'!F:G,2,0)</f>
        <v>F-30</v>
      </c>
    </row>
    <row r="105" spans="1:160">
      <c r="A105" s="37">
        <v>104</v>
      </c>
      <c r="B105" s="37">
        <v>104</v>
      </c>
      <c r="C105" s="26" t="s">
        <v>997</v>
      </c>
      <c r="D105" s="37">
        <v>1000613735</v>
      </c>
      <c r="E105" s="37" t="str">
        <f>+VLOOKUP(D105,'INFORMACION DE PROVEEDORES'!C:I,2,0)</f>
        <v>010-0061373-5</v>
      </c>
      <c r="F105" s="26" t="str">
        <f>+VLOOKUP(D105,'INFORMACION DE PROVEEDORES'!C:J,4,0)</f>
        <v>VELIA AIMEE SANCHEZ SENCION</v>
      </c>
      <c r="G105" s="37" t="str">
        <f>+VLOOKUP(D105,'INFORMACION DE PROVEEDORES'!C:K,5,0)</f>
        <v>010-0061373-5</v>
      </c>
      <c r="H105" s="26" t="str">
        <f>+VLOOKUP(D105,'INFORMACION DE PROVEEDORES'!C:L,7,0)</f>
        <v xml:space="preserve">CALLE DUARTE NO. 1, PUEBLO NUEVO, BANI PERAVIA </v>
      </c>
      <c r="I105" s="37" t="str">
        <f>+VLOOKUP(D105,'INFORMACION DE PROVEEDORES'!C:M,3,0)</f>
        <v xml:space="preserve"> FÍSICA</v>
      </c>
      <c r="J105" s="37">
        <v>3</v>
      </c>
      <c r="K105" s="37">
        <v>195</v>
      </c>
      <c r="L105" s="37">
        <v>62</v>
      </c>
      <c r="M105" s="37">
        <f t="shared" si="69"/>
        <v>1240</v>
      </c>
      <c r="N105" s="189">
        <v>69.81</v>
      </c>
      <c r="O105" s="80">
        <f>+L105*'PRECIOS SEGUN ADJ. (FRONTERIZO)'!$B$2*'PRECIOS SEGUN ADJ. (FRONTERIZO)'!$C$2</f>
        <v>86564.400000000009</v>
      </c>
      <c r="P105" s="80" t="e" vm="1">
        <f>+[4]!NumLetras(O105,"PESO","PESOS DOMINICANOS","$EE $m CON #d/100 CENTAVOS")</f>
        <v>#VALUE!</v>
      </c>
      <c r="Q105" s="80">
        <f t="shared" si="70"/>
        <v>13850.3</v>
      </c>
      <c r="R105" s="37">
        <v>18</v>
      </c>
      <c r="S105" s="37">
        <f t="shared" si="43"/>
        <v>360</v>
      </c>
      <c r="T105" s="189">
        <v>31.5</v>
      </c>
      <c r="U105" s="80">
        <f>+R105*'PRECIOS SEGUN ADJ. (FRONTERIZO)'!$B$3*'PRECIOS SEGUN ADJ. (FRONTERIZO)'!$C$3</f>
        <v>11340</v>
      </c>
      <c r="V105" s="80" t="e" vm="1">
        <f>+[4]!NumLetras(U105,"PESO","PESOS DOMINICANOS","$EE $m CON #d/100 CENTAVOS")</f>
        <v>#VALUE!</v>
      </c>
      <c r="W105" s="37">
        <v>124</v>
      </c>
      <c r="X105" s="37">
        <f t="shared" si="44"/>
        <v>2480</v>
      </c>
      <c r="Y105" s="189">
        <v>25.2</v>
      </c>
      <c r="Z105" s="80">
        <f>+W105*'PRECIOS SEGUN ADJ. (FRONTERIZO)'!$B$4*'PRECIOS SEGUN ADJ. (FRONTERIZO)'!$C$4</f>
        <v>62495.999999999993</v>
      </c>
      <c r="AA105" s="80" t="e" vm="1">
        <f>+[4]!NumLetras(Z105,"PESO","PESOS DOMINICANOS","$EE $m CON #d/100 CENTAVOS")</f>
        <v>#VALUE!</v>
      </c>
      <c r="AB105" s="37">
        <v>83</v>
      </c>
      <c r="AC105" s="37">
        <f t="shared" si="45"/>
        <v>1660</v>
      </c>
      <c r="AD105" s="189">
        <v>87.91</v>
      </c>
      <c r="AE105" s="80">
        <f>+AB105*'PRECIOS SEGUN ADJ. (FRONTERIZO)'!$B$5*'PRECIOS SEGUN ADJ. (FRONTERIZO)'!$C$5</f>
        <v>145930.6</v>
      </c>
      <c r="AF105" s="80" t="e" vm="1">
        <f>+[4]!NumLetras(AE105,"PESO","PESOS DOMINICANOS","$EE $m CON #d/100 CENTAVOS")</f>
        <v>#VALUE!</v>
      </c>
      <c r="AG105" s="80">
        <f t="shared" si="71"/>
        <v>26267.51</v>
      </c>
      <c r="AH105" s="37">
        <v>29</v>
      </c>
      <c r="AI105" s="37">
        <f t="shared" si="46"/>
        <v>580</v>
      </c>
      <c r="AJ105" s="189">
        <v>53.95000000000001</v>
      </c>
      <c r="AK105" s="80">
        <f>+AH105*'PRECIOS SEGUN ADJ. (FRONTERIZO)'!$B$6*'PRECIOS SEGUN ADJ. (FRONTERIZO)'!$C$6</f>
        <v>31291.000000000004</v>
      </c>
      <c r="AL105" s="80" t="e" vm="1">
        <f>+[4]!NumLetras(AK105,"PESO","PESOS DOMINICANOS","$EE $m CON #d/100 CENTAVOS")</f>
        <v>#VALUE!</v>
      </c>
      <c r="AM105" s="37">
        <v>5</v>
      </c>
      <c r="AN105" s="37">
        <f t="shared" si="47"/>
        <v>100</v>
      </c>
      <c r="AO105" s="189">
        <v>25.04</v>
      </c>
      <c r="AP105" s="80">
        <f>+AM105*'PRECIOS SEGUN ADJ. (FRONTERIZO)'!$B$7*'PRECIOS SEGUN ADJ. (FRONTERIZO)'!$C$7</f>
        <v>2504</v>
      </c>
      <c r="AQ105" s="80" t="e" vm="1">
        <f>+[4]!NumLetras(AP105,"PESO","PESOS DOMINICANOS","$EE $m CON #d/100 CENTAVOS")</f>
        <v>#VALUE!</v>
      </c>
      <c r="AR105" s="80">
        <f t="shared" si="72"/>
        <v>400.64</v>
      </c>
      <c r="AS105" s="37">
        <v>26</v>
      </c>
      <c r="AT105" s="37">
        <f t="shared" si="48"/>
        <v>520</v>
      </c>
      <c r="AU105" s="189">
        <v>290.85000000000002</v>
      </c>
      <c r="AV105" s="80">
        <f>+AS105*'PRECIOS SEGUN ADJ. (FRONTERIZO)'!$B$8*'PRECIOS SEGUN ADJ. (FRONTERIZO)'!$C$8</f>
        <v>151242</v>
      </c>
      <c r="AW105" s="80" t="e" vm="1">
        <f>+[4]!NumLetras(AV105,"PESO","PESOS DOMINICANOS","$EE $m CON #d/100 CENTAVOS")</f>
        <v>#VALUE!</v>
      </c>
      <c r="AX105" s="80">
        <f t="shared" si="73"/>
        <v>27223.56</v>
      </c>
      <c r="AY105" s="37">
        <v>8</v>
      </c>
      <c r="AZ105" s="37">
        <f t="shared" si="49"/>
        <v>160</v>
      </c>
      <c r="BA105" s="189">
        <v>18.899999999999999</v>
      </c>
      <c r="BB105" s="80">
        <f>+AY105*'PRECIOS SEGUN ADJ. (FRONTERIZO)'!$B$9*'PRECIOS SEGUN ADJ. (FRONTERIZO)'!$C$9</f>
        <v>3024</v>
      </c>
      <c r="BC105" s="80" t="e" vm="1">
        <f>+[4]!NumLetras(BB105,"PESO","PESOS DOMINICANOS","$EE $m CON #d/100 CENTAVOS")</f>
        <v>#VALUE!</v>
      </c>
      <c r="BD105" s="37">
        <v>3</v>
      </c>
      <c r="BE105" s="37">
        <f t="shared" si="50"/>
        <v>60</v>
      </c>
      <c r="BF105" s="189">
        <v>140.38</v>
      </c>
      <c r="BG105" s="80">
        <f>+BD105*'PRECIOS SEGUN ADJ. (FRONTERIZO)'!$B$10*'PRECIOS SEGUN ADJ. (FRONTERIZO)'!$C$10</f>
        <v>8422.7999999999993</v>
      </c>
      <c r="BH105" s="80" t="e" vm="1">
        <f>+[4]!NumLetras(BG105,"PESO","PESOS DOMINICANOS","$EE $m CON #d/100 CENTAVOS")</f>
        <v>#VALUE!</v>
      </c>
      <c r="BI105" s="80">
        <f t="shared" si="74"/>
        <v>1516.1</v>
      </c>
      <c r="BJ105" s="37">
        <v>42</v>
      </c>
      <c r="BK105" s="37">
        <f t="shared" si="51"/>
        <v>840</v>
      </c>
      <c r="BL105" s="189">
        <v>31.459999999999997</v>
      </c>
      <c r="BM105" s="80">
        <f>+BJ105*'PRECIOS SEGUN ADJ. (FRONTERIZO)'!$B$11*'PRECIOS SEGUN ADJ. (FRONTERIZO)'!$C$11</f>
        <v>26426.399999999998</v>
      </c>
      <c r="BN105" s="80" t="e" vm="1">
        <f>+[4]!NumLetras(BM105,"PESO","PESOS DOMINICANOS","$EE $m CON #d/100 CENTAVOS")</f>
        <v>#VALUE!</v>
      </c>
      <c r="BO105" s="37">
        <v>21</v>
      </c>
      <c r="BP105" s="37">
        <f t="shared" si="52"/>
        <v>420</v>
      </c>
      <c r="BQ105" s="189">
        <v>65</v>
      </c>
      <c r="BR105" s="80">
        <f>+BO105*'PRECIOS SEGUN ADJ. (FRONTERIZO)'!$B$12*'PRECIOS SEGUN ADJ. (FRONTERIZO)'!$C$12</f>
        <v>27300</v>
      </c>
      <c r="BS105" s="80" t="e" vm="1">
        <f>+[4]!NumLetras(BR105,"PESO","PESOS DOMINICANOS","$EE $m CON #d/100 CENTAVOS")</f>
        <v>#VALUE!</v>
      </c>
      <c r="BT105" s="37">
        <v>1170</v>
      </c>
      <c r="BU105" s="37">
        <f t="shared" si="53"/>
        <v>23400</v>
      </c>
      <c r="BV105" s="189">
        <v>5.5</v>
      </c>
      <c r="BW105" s="80">
        <f>+BT105*'PRECIOS SEGUN ADJ. (FRONTERIZO)'!$B$13*'PRECIOS SEGUN ADJ. (FRONTERIZO)'!$C$13</f>
        <v>128700</v>
      </c>
      <c r="BX105" s="80" t="e" vm="1">
        <f>+[4]!NumLetras(BW105,"PESO","PESOS DOMINICANOS","$EE $m CON #d/100 CENTAVOS")</f>
        <v>#VALUE!</v>
      </c>
      <c r="BY105" s="37">
        <v>156</v>
      </c>
      <c r="BZ105" s="37">
        <f t="shared" si="54"/>
        <v>3120</v>
      </c>
      <c r="CA105" s="189">
        <v>7.15</v>
      </c>
      <c r="CB105" s="80">
        <f>+BY105*'PRECIOS SEGUN ADJ. (FRONTERIZO)'!$B$14*'PRECIOS SEGUN ADJ. (FRONTERIZO)'!$C$14</f>
        <v>22308</v>
      </c>
      <c r="CC105" s="80" t="e" vm="1">
        <f>+[4]!NumLetras(CB105,"PESO","PESOS DOMINICANOS","$EE $m CON #d/100 CENTAVOS")</f>
        <v>#VALUE!</v>
      </c>
      <c r="CD105" s="37">
        <v>312</v>
      </c>
      <c r="CE105" s="37">
        <f t="shared" si="55"/>
        <v>6240</v>
      </c>
      <c r="CF105" s="189">
        <v>6.8400000000000007</v>
      </c>
      <c r="CG105" s="80">
        <f>+CD105*'PRECIOS SEGUN ADJ. (FRONTERIZO)'!$B$15*'PRECIOS SEGUN ADJ. (FRONTERIZO)'!$C$15</f>
        <v>42681.599999999999</v>
      </c>
      <c r="CH105" s="80" t="e" vm="1">
        <f>+[4]!NumLetras(CG105,"PESO","PESOS DOMINICANOS","$EE $m CON #d/100 CENTAVOS")</f>
        <v>#VALUE!</v>
      </c>
      <c r="CI105" s="37">
        <v>52</v>
      </c>
      <c r="CJ105" s="37">
        <f t="shared" si="56"/>
        <v>1040</v>
      </c>
      <c r="CK105" s="189">
        <v>60</v>
      </c>
      <c r="CL105" s="80">
        <f>+CI105*'PRECIOS SEGUN ADJ. (FRONTERIZO)'!$B$16*'PRECIOS SEGUN ADJ. (FRONTERIZO)'!$C$16</f>
        <v>62400</v>
      </c>
      <c r="CM105" s="80" t="e" vm="1">
        <f>+[4]!NumLetras(CL105,"PESO","PESOS DOMINICANOS","$EE $m CON #d/100 CENTAVOS")</f>
        <v>#VALUE!</v>
      </c>
      <c r="CN105" s="80">
        <f t="shared" si="75"/>
        <v>11232</v>
      </c>
      <c r="CO105" s="37">
        <v>24</v>
      </c>
      <c r="CP105" s="37">
        <f t="shared" si="57"/>
        <v>480</v>
      </c>
      <c r="CQ105" s="189">
        <v>55.649999999999991</v>
      </c>
      <c r="CR105" s="80">
        <f>+CO105*'PRECIOS SEGUN ADJ. (FRONTERIZO)'!$B$17*'PRECIOS SEGUN ADJ. (FRONTERIZO)'!$C$17</f>
        <v>26712</v>
      </c>
      <c r="CS105" s="80" t="e" vm="1">
        <f>+[4]!NumLetras(CR105,"PESO","PESOS DOMINICANOS","$EE $m CON #d/100 CENTAVOS")</f>
        <v>#VALUE!</v>
      </c>
      <c r="CT105" s="80">
        <f t="shared" si="76"/>
        <v>4808.16</v>
      </c>
      <c r="CU105" s="37">
        <v>624</v>
      </c>
      <c r="CV105" s="37">
        <f t="shared" si="58"/>
        <v>12480</v>
      </c>
      <c r="CW105" s="189">
        <v>6.6</v>
      </c>
      <c r="CX105" s="80">
        <f>+CU105*'PRECIOS SEGUN ADJ. (FRONTERIZO)'!$B$18*'PRECIOS SEGUN ADJ. (FRONTERIZO)'!$C$18</f>
        <v>82368</v>
      </c>
      <c r="CY105" s="80" t="e" vm="1">
        <f>+[4]!NumLetras(CX105,"PESO","PESOS DOMINICANOS","$EE $m CON #d/100 CENTAVOS")</f>
        <v>#VALUE!</v>
      </c>
      <c r="CZ105" s="37">
        <v>26</v>
      </c>
      <c r="DA105" s="37">
        <f t="shared" si="59"/>
        <v>520</v>
      </c>
      <c r="DB105" s="189">
        <v>65.75</v>
      </c>
      <c r="DC105" s="80">
        <f>+CZ105*'PRECIOS SEGUN ADJ. (FRONTERIZO)'!$B$19*'PRECIOS SEGUN ADJ. (FRONTERIZO)'!$C$19</f>
        <v>34190</v>
      </c>
      <c r="DD105" s="80" t="e" vm="1">
        <f>+[4]!NumLetras(DC105,"PESO","PESOS DOMINICANOS","$EE $m CON #d/100 CENTAVOS")</f>
        <v>#VALUE!</v>
      </c>
      <c r="DE105" s="80">
        <f t="shared" si="77"/>
        <v>6154.2</v>
      </c>
      <c r="DF105" s="37">
        <v>5</v>
      </c>
      <c r="DG105" s="37">
        <f t="shared" si="60"/>
        <v>100</v>
      </c>
      <c r="DH105" s="189">
        <v>82.59999999999998</v>
      </c>
      <c r="DI105" s="80">
        <f>+DF105*'PRECIOS SEGUN ADJ. (FRONTERIZO)'!$B$20*'PRECIOS SEGUN ADJ. (FRONTERIZO)'!$C$20</f>
        <v>8260</v>
      </c>
      <c r="DJ105" s="80" t="e" vm="1">
        <f>+[4]!NumLetras(DI105,"PESO","PESOS DOMINICANOS","$EE $m CON #d/100 CENTAVOS")</f>
        <v>#VALUE!</v>
      </c>
      <c r="DK105" s="80">
        <f t="shared" si="78"/>
        <v>1486.8</v>
      </c>
      <c r="DL105" s="37">
        <v>312</v>
      </c>
      <c r="DM105" s="37">
        <f t="shared" si="61"/>
        <v>6240</v>
      </c>
      <c r="DN105" s="189">
        <v>22</v>
      </c>
      <c r="DO105" s="80">
        <f>+DL105*'PRECIOS SEGUN ADJ. (FRONTERIZO)'!$B$21*'PRECIOS SEGUN ADJ. (FRONTERIZO)'!$C$21</f>
        <v>137280</v>
      </c>
      <c r="DP105" s="80" t="e" vm="1">
        <f>+[4]!NumLetras(DO105,"PESO","PESOS DOMINICANOS","$EE $m CON #d/100 CENTAVOS")</f>
        <v>#VALUE!</v>
      </c>
      <c r="DQ105" s="37">
        <v>44</v>
      </c>
      <c r="DR105" s="37">
        <f t="shared" si="62"/>
        <v>880</v>
      </c>
      <c r="DS105" s="189">
        <v>80.849999999999994</v>
      </c>
      <c r="DT105" s="80">
        <f>+DQ105*'PRECIOS SEGUN ADJ. (FRONTERIZO)'!$B$22*'PRECIOS SEGUN ADJ. (FRONTERIZO)'!$C$22</f>
        <v>71148</v>
      </c>
      <c r="DU105" s="80" t="e" vm="1">
        <f>+[4]!NumLetras(DT105,"PESO","PESOS DOMINICANOS","$EE $m CON #d/100 CENTAVOS")</f>
        <v>#VALUE!</v>
      </c>
      <c r="DV105" s="37">
        <v>20</v>
      </c>
      <c r="DW105" s="37">
        <f t="shared" si="63"/>
        <v>400</v>
      </c>
      <c r="DX105" s="189">
        <v>21.83</v>
      </c>
      <c r="DY105" s="80">
        <f>+DV105*'PRECIOS SEGUN ADJ. (FRONTERIZO)'!$B$23*'PRECIOS SEGUN ADJ. (FRONTERIZO)'!$C$23</f>
        <v>8732</v>
      </c>
      <c r="DZ105" s="80" t="e" vm="1">
        <f>+[4]!NumLetras(DY105,"PESO","PESOS DOMINICANOS","$EE $m CON #d/100 CENTAVOS")</f>
        <v>#VALUE!</v>
      </c>
      <c r="EA105" s="80">
        <f t="shared" si="79"/>
        <v>1571.76</v>
      </c>
      <c r="EB105" s="37">
        <v>38</v>
      </c>
      <c r="EC105" s="37">
        <f t="shared" si="64"/>
        <v>760</v>
      </c>
      <c r="ED105" s="189">
        <v>33</v>
      </c>
      <c r="EE105" s="80">
        <f>+EB105*'PRECIOS SEGUN ADJ. (FRONTERIZO)'!$B$24*'PRECIOS SEGUN ADJ. (FRONTERIZO)'!$C$24</f>
        <v>25080</v>
      </c>
      <c r="EF105" s="80" t="e" vm="1">
        <f>+[4]!NumLetras(EE105,"PESO","PESOS DOMINICANOS","$EE $m CON #d/100 CENTAVOS")</f>
        <v>#VALUE!</v>
      </c>
      <c r="EG105" s="37">
        <v>8</v>
      </c>
      <c r="EH105" s="37">
        <f t="shared" si="65"/>
        <v>160</v>
      </c>
      <c r="EI105" s="189">
        <v>15.789999999999997</v>
      </c>
      <c r="EJ105" s="80">
        <f>+EG105*'PRECIOS SEGUN ADJ. (FRONTERIZO)'!$B$25*'PRECIOS SEGUN ADJ. (FRONTERIZO)'!$C$25</f>
        <v>2526.3999999999996</v>
      </c>
      <c r="EK105" s="80" t="e" vm="1">
        <f>+[4]!NumLetras(EJ105,"PESO","PESOS DOMINICANOS","$EE $m CON #d/100 CENTAVOS")</f>
        <v>#VALUE!</v>
      </c>
      <c r="EL105" s="37">
        <v>8</v>
      </c>
      <c r="EM105" s="37">
        <f t="shared" si="66"/>
        <v>160</v>
      </c>
      <c r="EN105" s="189">
        <v>31.5</v>
      </c>
      <c r="EO105" s="80">
        <f>+EL105*'PRECIOS SEGUN ADJ. (FRONTERIZO)'!$B$26*'PRECIOS SEGUN ADJ. (FRONTERIZO)'!$C$26</f>
        <v>5040</v>
      </c>
      <c r="EP105" s="80" t="e" vm="1">
        <f>+[4]!NumLetras(EO105,"PESO","PESOS DOMINICANOS","$EE $m CON #d/100 CENTAVOS")</f>
        <v>#VALUE!</v>
      </c>
      <c r="EQ105" s="80">
        <f t="shared" si="84"/>
        <v>1213967.1999999997</v>
      </c>
      <c r="ER105" s="80" t="e" vm="1">
        <f>+[4]!NumLetras(EQ105,"PESO","PESOS DOMINICANOS","$EE $m CON #d/100 CENTAVOS")</f>
        <v>#VALUE!</v>
      </c>
      <c r="ES105" s="80">
        <f t="shared" si="85"/>
        <v>94511.03</v>
      </c>
      <c r="ET105" s="80" t="e" vm="1">
        <f>+[4]!NumLetras(ES105,"PESO","PESOS DOMINICANOS","$EE $m CON #d/100 CENTAVOS")</f>
        <v>#VALUE!</v>
      </c>
      <c r="EU105" s="80">
        <f t="shared" si="80"/>
        <v>1119456.1699999997</v>
      </c>
      <c r="EV105" s="80" t="e" vm="1">
        <f>+[4]!NumLetras(EU105,"PESO","PESOS DOMINICANOS","$EE $m CON #d/100 CENTAVOS")</f>
        <v>#VALUE!</v>
      </c>
      <c r="EW105" s="80">
        <f t="shared" si="81"/>
        <v>242793.44</v>
      </c>
      <c r="EX105" s="80" t="e" vm="1">
        <f>+[4]!NumLetras(EW105,"PESO","PESOS DOMINICANOS","$EE $m CON #d/100 CENTAVOS")</f>
        <v>#VALUE!</v>
      </c>
      <c r="EY105" s="80">
        <f t="shared" si="82"/>
        <v>12139.67</v>
      </c>
      <c r="EZ105" s="80" t="e" vm="1">
        <f>+[4]!NumLetras(EY105,"PESO","PESOS DOMINICANOS","$EE $m CON #d/100 CENTAVOS")</f>
        <v>#VALUE!</v>
      </c>
      <c r="FA105" s="80"/>
      <c r="FB105" s="80">
        <f t="shared" si="83"/>
        <v>971173.75999999978</v>
      </c>
      <c r="FC105" s="80" t="e" vm="1">
        <f>+[4]!NumLetras(FB105,"PESO","PESOS DOMINICANOS","$EE $m CON #d/100 CENTAVOS")</f>
        <v>#VALUE!</v>
      </c>
      <c r="FD105" s="37" t="str">
        <f>+VLOOKUP(D105,'FRONTERIZO XENIA'!F:G,2,0)</f>
        <v>F-12</v>
      </c>
    </row>
    <row r="106" spans="1:160">
      <c r="A106" s="37">
        <v>105</v>
      </c>
      <c r="B106" s="37">
        <v>105</v>
      </c>
      <c r="C106" s="26" t="s">
        <v>1021</v>
      </c>
      <c r="D106" s="37">
        <v>3104496702</v>
      </c>
      <c r="E106" s="37" t="str">
        <f>+VLOOKUP(D106,'INFORMACION DE PROVEEDORES'!C:I,2,0)</f>
        <v>031-0449670-2</v>
      </c>
      <c r="F106" s="26" t="str">
        <f>+VLOOKUP(D106,'INFORMACION DE PROVEEDORES'!C:J,4,0)</f>
        <v>VICTOR ALFONSO SEPULVEDA MOREL</v>
      </c>
      <c r="G106" s="37" t="str">
        <f>+VLOOKUP(D106,'INFORMACION DE PROVEEDORES'!C:K,5,0)</f>
        <v>031-0449670-2</v>
      </c>
      <c r="H106" s="26" t="str">
        <f>+VLOOKUP(D106,'INFORMACION DE PROVEEDORES'!C:L,7,0)</f>
        <v>AV. DUARTE S/N LOMA DE CABRERA. 2) AV. ANTONIO DE LA MASA NO.110 RESTAURACION</v>
      </c>
      <c r="I106" s="37" t="str">
        <f>+VLOOKUP(D106,'INFORMACION DE PROVEEDORES'!C:M,3,0)</f>
        <v xml:space="preserve"> FÍSICA</v>
      </c>
      <c r="J106" s="37">
        <v>6</v>
      </c>
      <c r="K106" s="37">
        <v>359</v>
      </c>
      <c r="L106" s="37">
        <v>67</v>
      </c>
      <c r="M106" s="37">
        <f t="shared" si="69"/>
        <v>1340</v>
      </c>
      <c r="N106" s="189">
        <v>69.81</v>
      </c>
      <c r="O106" s="80">
        <f>+L106*'PRECIOS SEGUN ADJ. (FRONTERIZO)'!$B$2*'PRECIOS SEGUN ADJ. (FRONTERIZO)'!$C$2</f>
        <v>93545.400000000009</v>
      </c>
      <c r="P106" s="80" t="e" vm="1">
        <f>+[4]!NumLetras(O106,"PESO","PESOS DOMINICANOS","$EE $m CON #d/100 CENTAVOS")</f>
        <v>#VALUE!</v>
      </c>
      <c r="Q106" s="80">
        <f t="shared" si="70"/>
        <v>14967.26</v>
      </c>
      <c r="R106" s="37">
        <v>19</v>
      </c>
      <c r="S106" s="37">
        <f t="shared" si="43"/>
        <v>380</v>
      </c>
      <c r="T106" s="189">
        <v>31.5</v>
      </c>
      <c r="U106" s="80">
        <f>+R106*'PRECIOS SEGUN ADJ. (FRONTERIZO)'!$B$3*'PRECIOS SEGUN ADJ. (FRONTERIZO)'!$C$3</f>
        <v>11970</v>
      </c>
      <c r="V106" s="80" t="e" vm="1">
        <f>+[4]!NumLetras(U106,"PESO","PESOS DOMINICANOS","$EE $m CON #d/100 CENTAVOS")</f>
        <v>#VALUE!</v>
      </c>
      <c r="W106" s="37">
        <v>0</v>
      </c>
      <c r="X106" s="37">
        <f t="shared" si="44"/>
        <v>0</v>
      </c>
      <c r="Y106" s="189">
        <v>25.2</v>
      </c>
      <c r="Z106" s="80">
        <f>+W106*'PRECIOS SEGUN ADJ. (FRONTERIZO)'!$B$4*'PRECIOS SEGUN ADJ. (FRONTERIZO)'!$C$4</f>
        <v>0</v>
      </c>
      <c r="AA106" s="80" t="e" vm="1">
        <f>+[4]!NumLetras(Z106,"PESO","PESOS DOMINICANOS","$EE $m CON #d/100 CENTAVOS")</f>
        <v>#VALUE!</v>
      </c>
      <c r="AB106" s="37">
        <v>111</v>
      </c>
      <c r="AC106" s="37">
        <f t="shared" si="45"/>
        <v>2220</v>
      </c>
      <c r="AD106" s="189">
        <v>87.91</v>
      </c>
      <c r="AE106" s="80">
        <f>+AB106*'PRECIOS SEGUN ADJ. (FRONTERIZO)'!$B$5*'PRECIOS SEGUN ADJ. (FRONTERIZO)'!$C$5</f>
        <v>195160.2</v>
      </c>
      <c r="AF106" s="80" t="e" vm="1">
        <f>+[4]!NumLetras(AE106,"PESO","PESOS DOMINICANOS","$EE $m CON #d/100 CENTAVOS")</f>
        <v>#VALUE!</v>
      </c>
      <c r="AG106" s="80">
        <f t="shared" si="71"/>
        <v>35128.839999999997</v>
      </c>
      <c r="AH106" s="37">
        <v>135</v>
      </c>
      <c r="AI106" s="37">
        <f t="shared" si="46"/>
        <v>2700</v>
      </c>
      <c r="AJ106" s="189">
        <v>53.95000000000001</v>
      </c>
      <c r="AK106" s="80">
        <f>+AH106*'PRECIOS SEGUN ADJ. (FRONTERIZO)'!$B$6*'PRECIOS SEGUN ADJ. (FRONTERIZO)'!$C$6</f>
        <v>145665</v>
      </c>
      <c r="AL106" s="80" t="e" vm="1">
        <f>+[4]!NumLetras(AK106,"PESO","PESOS DOMINICANOS","$EE $m CON #d/100 CENTAVOS")</f>
        <v>#VALUE!</v>
      </c>
      <c r="AM106" s="37">
        <v>19</v>
      </c>
      <c r="AN106" s="37">
        <f t="shared" si="47"/>
        <v>380</v>
      </c>
      <c r="AO106" s="189">
        <v>25.04</v>
      </c>
      <c r="AP106" s="80">
        <f>+AM106*'PRECIOS SEGUN ADJ. (FRONTERIZO)'!$B$7*'PRECIOS SEGUN ADJ. (FRONTERIZO)'!$C$7</f>
        <v>9515.2000000000007</v>
      </c>
      <c r="AQ106" s="80" t="e" vm="1">
        <f>+[4]!NumLetras(AP106,"PESO","PESOS DOMINICANOS","$EE $m CON #d/100 CENTAVOS")</f>
        <v>#VALUE!</v>
      </c>
      <c r="AR106" s="80">
        <f t="shared" si="72"/>
        <v>1522.43</v>
      </c>
      <c r="AS106" s="37">
        <v>44</v>
      </c>
      <c r="AT106" s="37">
        <f t="shared" si="48"/>
        <v>880</v>
      </c>
      <c r="AU106" s="189">
        <v>290.85000000000002</v>
      </c>
      <c r="AV106" s="80">
        <f>+AS106*'PRECIOS SEGUN ADJ. (FRONTERIZO)'!$B$8*'PRECIOS SEGUN ADJ. (FRONTERIZO)'!$C$8</f>
        <v>255948.00000000003</v>
      </c>
      <c r="AW106" s="80" t="e" vm="1">
        <f>+[4]!NumLetras(AV106,"PESO","PESOS DOMINICANOS","$EE $m CON #d/100 CENTAVOS")</f>
        <v>#VALUE!</v>
      </c>
      <c r="AX106" s="80">
        <f t="shared" si="73"/>
        <v>46070.64</v>
      </c>
      <c r="AY106" s="37">
        <v>0</v>
      </c>
      <c r="AZ106" s="37">
        <f t="shared" si="49"/>
        <v>0</v>
      </c>
      <c r="BA106" s="189">
        <v>18.899999999999999</v>
      </c>
      <c r="BB106" s="80">
        <f>+AY106*'PRECIOS SEGUN ADJ. (FRONTERIZO)'!$B$9*'PRECIOS SEGUN ADJ. (FRONTERIZO)'!$C$9</f>
        <v>0</v>
      </c>
      <c r="BC106" s="80" t="e" vm="1">
        <f>+[4]!NumLetras(BB106,"PESO","PESOS DOMINICANOS","$EE $m CON #d/100 CENTAVOS")</f>
        <v>#VALUE!</v>
      </c>
      <c r="BD106" s="37">
        <v>11</v>
      </c>
      <c r="BE106" s="37">
        <f t="shared" si="50"/>
        <v>220</v>
      </c>
      <c r="BF106" s="189">
        <v>140.38</v>
      </c>
      <c r="BG106" s="80">
        <f>+BD106*'PRECIOS SEGUN ADJ. (FRONTERIZO)'!$B$10*'PRECIOS SEGUN ADJ. (FRONTERIZO)'!$C$10</f>
        <v>30883.599999999999</v>
      </c>
      <c r="BH106" s="80" t="e" vm="1">
        <f>+[4]!NumLetras(BG106,"PESO","PESOS DOMINICANOS","$EE $m CON #d/100 CENTAVOS")</f>
        <v>#VALUE!</v>
      </c>
      <c r="BI106" s="80">
        <f t="shared" si="74"/>
        <v>5559.05</v>
      </c>
      <c r="BJ106" s="37">
        <v>0</v>
      </c>
      <c r="BK106" s="37">
        <f t="shared" si="51"/>
        <v>0</v>
      </c>
      <c r="BL106" s="189">
        <v>31.459999999999997</v>
      </c>
      <c r="BM106" s="80">
        <f>+BJ106*'PRECIOS SEGUN ADJ. (FRONTERIZO)'!$B$11*'PRECIOS SEGUN ADJ. (FRONTERIZO)'!$C$11</f>
        <v>0</v>
      </c>
      <c r="BN106" s="80" t="e" vm="1">
        <f>+[4]!NumLetras(BM106,"PESO","PESOS DOMINICANOS","$EE $m CON #d/100 CENTAVOS")</f>
        <v>#VALUE!</v>
      </c>
      <c r="BO106" s="37">
        <v>34</v>
      </c>
      <c r="BP106" s="37">
        <f t="shared" si="52"/>
        <v>680</v>
      </c>
      <c r="BQ106" s="189">
        <v>65</v>
      </c>
      <c r="BR106" s="80">
        <f>+BO106*'PRECIOS SEGUN ADJ. (FRONTERIZO)'!$B$12*'PRECIOS SEGUN ADJ. (FRONTERIZO)'!$C$12</f>
        <v>44200</v>
      </c>
      <c r="BS106" s="80" t="e" vm="1">
        <f>+[4]!NumLetras(BR106,"PESO","PESOS DOMINICANOS","$EE $m CON #d/100 CENTAVOS")</f>
        <v>#VALUE!</v>
      </c>
      <c r="BT106" s="37">
        <v>0</v>
      </c>
      <c r="BU106" s="37">
        <f t="shared" si="53"/>
        <v>0</v>
      </c>
      <c r="BV106" s="189">
        <v>5.5</v>
      </c>
      <c r="BW106" s="80">
        <f>+BT106*'PRECIOS SEGUN ADJ. (FRONTERIZO)'!$B$13*'PRECIOS SEGUN ADJ. (FRONTERIZO)'!$C$13</f>
        <v>0</v>
      </c>
      <c r="BX106" s="80" t="e" vm="1">
        <f>+[4]!NumLetras(BW106,"PESO","PESOS DOMINICANOS","$EE $m CON #d/100 CENTAVOS")</f>
        <v>#VALUE!</v>
      </c>
      <c r="BY106" s="37">
        <v>718</v>
      </c>
      <c r="BZ106" s="37">
        <f t="shared" si="54"/>
        <v>14360</v>
      </c>
      <c r="CA106" s="189">
        <v>7.15</v>
      </c>
      <c r="CB106" s="80">
        <f>+BY106*'PRECIOS SEGUN ADJ. (FRONTERIZO)'!$B$14*'PRECIOS SEGUN ADJ. (FRONTERIZO)'!$C$14</f>
        <v>102674</v>
      </c>
      <c r="CC106" s="80" t="e" vm="1">
        <f>+[4]!NumLetras(CB106,"PESO","PESOS DOMINICANOS","$EE $m CON #d/100 CENTAVOS")</f>
        <v>#VALUE!</v>
      </c>
      <c r="CD106" s="37">
        <v>1436</v>
      </c>
      <c r="CE106" s="37">
        <f t="shared" si="55"/>
        <v>28720</v>
      </c>
      <c r="CF106" s="189">
        <v>6.8400000000000007</v>
      </c>
      <c r="CG106" s="80">
        <f>+CD106*'PRECIOS SEGUN ADJ. (FRONTERIZO)'!$B$15*'PRECIOS SEGUN ADJ. (FRONTERIZO)'!$C$15</f>
        <v>196444.79999999999</v>
      </c>
      <c r="CH106" s="80" t="e" vm="1">
        <f>+[4]!NumLetras(CG106,"PESO","PESOS DOMINICANOS","$EE $m CON #d/100 CENTAVOS")</f>
        <v>#VALUE!</v>
      </c>
      <c r="CI106" s="37">
        <v>0</v>
      </c>
      <c r="CJ106" s="37">
        <f t="shared" si="56"/>
        <v>0</v>
      </c>
      <c r="CK106" s="189">
        <v>60</v>
      </c>
      <c r="CL106" s="80">
        <f>+CI106*'PRECIOS SEGUN ADJ. (FRONTERIZO)'!$B$16*'PRECIOS SEGUN ADJ. (FRONTERIZO)'!$C$16</f>
        <v>0</v>
      </c>
      <c r="CM106" s="80" t="e" vm="1">
        <f>+[4]!NumLetras(CL106,"PESO","PESOS DOMINICANOS","$EE $m CON #d/100 CENTAVOS")</f>
        <v>#VALUE!</v>
      </c>
      <c r="CN106" s="80">
        <f t="shared" si="75"/>
        <v>0</v>
      </c>
      <c r="CO106" s="37">
        <v>0</v>
      </c>
      <c r="CP106" s="37">
        <f t="shared" si="57"/>
        <v>0</v>
      </c>
      <c r="CQ106" s="189">
        <v>55.649999999999991</v>
      </c>
      <c r="CR106" s="80">
        <f>+CO106*'PRECIOS SEGUN ADJ. (FRONTERIZO)'!$B$17*'PRECIOS SEGUN ADJ. (FRONTERIZO)'!$C$17</f>
        <v>0</v>
      </c>
      <c r="CS106" s="80" t="e" vm="1">
        <f>+[4]!NumLetras(CR106,"PESO","PESOS DOMINICANOS","$EE $m CON #d/100 CENTAVOS")</f>
        <v>#VALUE!</v>
      </c>
      <c r="CT106" s="80">
        <f t="shared" si="76"/>
        <v>0</v>
      </c>
      <c r="CU106" s="37">
        <v>718</v>
      </c>
      <c r="CV106" s="37">
        <f t="shared" si="58"/>
        <v>14360</v>
      </c>
      <c r="CW106" s="189">
        <v>6.6</v>
      </c>
      <c r="CX106" s="80">
        <f>+CU106*'PRECIOS SEGUN ADJ. (FRONTERIZO)'!$B$18*'PRECIOS SEGUN ADJ. (FRONTERIZO)'!$C$18</f>
        <v>94776</v>
      </c>
      <c r="CY106" s="80" t="e" vm="1">
        <f>+[4]!NumLetras(CX106,"PESO","PESOS DOMINICANOS","$EE $m CON #d/100 CENTAVOS")</f>
        <v>#VALUE!</v>
      </c>
      <c r="CZ106" s="37">
        <v>0</v>
      </c>
      <c r="DA106" s="37">
        <f t="shared" si="59"/>
        <v>0</v>
      </c>
      <c r="DB106" s="189">
        <v>65.75</v>
      </c>
      <c r="DC106" s="80">
        <f>+CZ106*'PRECIOS SEGUN ADJ. (FRONTERIZO)'!$B$19*'PRECIOS SEGUN ADJ. (FRONTERIZO)'!$C$19</f>
        <v>0</v>
      </c>
      <c r="DD106" s="80" t="e" vm="1">
        <f>+[4]!NumLetras(DC106,"PESO","PESOS DOMINICANOS","$EE $m CON #d/100 CENTAVOS")</f>
        <v>#VALUE!</v>
      </c>
      <c r="DE106" s="80">
        <f t="shared" si="77"/>
        <v>0</v>
      </c>
      <c r="DF106" s="37">
        <v>19</v>
      </c>
      <c r="DG106" s="37">
        <f t="shared" si="60"/>
        <v>380</v>
      </c>
      <c r="DH106" s="189">
        <v>82.59999999999998</v>
      </c>
      <c r="DI106" s="80">
        <f>+DF106*'PRECIOS SEGUN ADJ. (FRONTERIZO)'!$B$20*'PRECIOS SEGUN ADJ. (FRONTERIZO)'!$C$20</f>
        <v>31387.999999999996</v>
      </c>
      <c r="DJ106" s="80" t="e" vm="1">
        <f>+[4]!NumLetras(DI106,"PESO","PESOS DOMINICANOS","$EE $m CON #d/100 CENTAVOS")</f>
        <v>#VALUE!</v>
      </c>
      <c r="DK106" s="80">
        <f t="shared" si="78"/>
        <v>5649.84</v>
      </c>
      <c r="DL106" s="37">
        <v>1436</v>
      </c>
      <c r="DM106" s="37">
        <f t="shared" si="61"/>
        <v>28720</v>
      </c>
      <c r="DN106" s="189">
        <v>22</v>
      </c>
      <c r="DO106" s="80">
        <f>+DL106*'PRECIOS SEGUN ADJ. (FRONTERIZO)'!$B$21*'PRECIOS SEGUN ADJ. (FRONTERIZO)'!$C$21</f>
        <v>631840</v>
      </c>
      <c r="DP106" s="80" t="e" vm="1">
        <f>+[4]!NumLetras(DO106,"PESO","PESOS DOMINICANOS","$EE $m CON #d/100 CENTAVOS")</f>
        <v>#VALUE!</v>
      </c>
      <c r="DQ106" s="37">
        <v>83</v>
      </c>
      <c r="DR106" s="37">
        <f t="shared" si="62"/>
        <v>1660</v>
      </c>
      <c r="DS106" s="189">
        <v>80.849999999999994</v>
      </c>
      <c r="DT106" s="80">
        <f>+DQ106*'PRECIOS SEGUN ADJ. (FRONTERIZO)'!$B$22*'PRECIOS SEGUN ADJ. (FRONTERIZO)'!$C$22</f>
        <v>134211</v>
      </c>
      <c r="DU106" s="80" t="e" vm="1">
        <f>+[4]!NumLetras(DT106,"PESO","PESOS DOMINICANOS","$EE $m CON #d/100 CENTAVOS")</f>
        <v>#VALUE!</v>
      </c>
      <c r="DV106" s="37">
        <v>39</v>
      </c>
      <c r="DW106" s="37">
        <f t="shared" si="63"/>
        <v>780</v>
      </c>
      <c r="DX106" s="189">
        <v>21.83</v>
      </c>
      <c r="DY106" s="80">
        <f>+DV106*'PRECIOS SEGUN ADJ. (FRONTERIZO)'!$B$23*'PRECIOS SEGUN ADJ. (FRONTERIZO)'!$C$23</f>
        <v>17027.399999999998</v>
      </c>
      <c r="DZ106" s="80" t="e" vm="1">
        <f>+[4]!NumLetras(DY106,"PESO","PESOS DOMINICANOS","$EE $m CON #d/100 CENTAVOS")</f>
        <v>#VALUE!</v>
      </c>
      <c r="EA106" s="80">
        <f t="shared" si="79"/>
        <v>3064.93</v>
      </c>
      <c r="EB106" s="37">
        <v>113</v>
      </c>
      <c r="EC106" s="37">
        <f t="shared" si="64"/>
        <v>2260</v>
      </c>
      <c r="ED106" s="189">
        <v>33</v>
      </c>
      <c r="EE106" s="80">
        <f>+EB106*'PRECIOS SEGUN ADJ. (FRONTERIZO)'!$B$24*'PRECIOS SEGUN ADJ. (FRONTERIZO)'!$C$24</f>
        <v>74580</v>
      </c>
      <c r="EF106" s="80" t="e" vm="1">
        <f>+[4]!NumLetras(EE106,"PESO","PESOS DOMINICANOS","$EE $m CON #d/100 CENTAVOS")</f>
        <v>#VALUE!</v>
      </c>
      <c r="EG106" s="37">
        <v>0</v>
      </c>
      <c r="EH106" s="37">
        <f t="shared" si="65"/>
        <v>0</v>
      </c>
      <c r="EI106" s="189">
        <v>15.789999999999997</v>
      </c>
      <c r="EJ106" s="80">
        <f>+EG106*'PRECIOS SEGUN ADJ. (FRONTERIZO)'!$B$25*'PRECIOS SEGUN ADJ. (FRONTERIZO)'!$C$25</f>
        <v>0</v>
      </c>
      <c r="EK106" s="80" t="e" vm="1">
        <f>+[4]!NumLetras(EJ106,"PESO","PESOS DOMINICANOS","$EE $m CON #d/100 CENTAVOS")</f>
        <v>#VALUE!</v>
      </c>
      <c r="EL106" s="37">
        <v>0</v>
      </c>
      <c r="EM106" s="37">
        <f t="shared" si="66"/>
        <v>0</v>
      </c>
      <c r="EN106" s="189">
        <v>31.5</v>
      </c>
      <c r="EO106" s="80">
        <f>+EL106*'PRECIOS SEGUN ADJ. (FRONTERIZO)'!$B$26*'PRECIOS SEGUN ADJ. (FRONTERIZO)'!$C$26</f>
        <v>0</v>
      </c>
      <c r="EP106" s="80" t="e" vm="1">
        <f>+[4]!NumLetras(EO106,"PESO","PESOS DOMINICANOS","$EE $m CON #d/100 CENTAVOS")</f>
        <v>#VALUE!</v>
      </c>
      <c r="EQ106" s="80">
        <f t="shared" si="84"/>
        <v>2069828.5999999999</v>
      </c>
      <c r="ER106" s="80" t="e" vm="1">
        <f>+[4]!NumLetras(EQ106,"PESO","PESOS DOMINICANOS","$EE $m CON #d/100 CENTAVOS")</f>
        <v>#VALUE!</v>
      </c>
      <c r="ES106" s="80">
        <f t="shared" si="85"/>
        <v>111962.98999999999</v>
      </c>
      <c r="ET106" s="80" t="e" vm="1">
        <f>+[4]!NumLetras(ES106,"PESO","PESOS DOMINICANOS","$EE $m CON #d/100 CENTAVOS")</f>
        <v>#VALUE!</v>
      </c>
      <c r="EU106" s="80">
        <f t="shared" si="80"/>
        <v>1957865.6099999999</v>
      </c>
      <c r="EV106" s="80" t="e" vm="1">
        <f>+[4]!NumLetras(EU106,"PESO","PESOS DOMINICANOS","$EE $m CON #d/100 CENTAVOS")</f>
        <v>#VALUE!</v>
      </c>
      <c r="EW106" s="80">
        <f t="shared" si="81"/>
        <v>413965.72</v>
      </c>
      <c r="EX106" s="80" t="e" vm="1">
        <f>+[4]!NumLetras(EW106,"PESO","PESOS DOMINICANOS","$EE $m CON #d/100 CENTAVOS")</f>
        <v>#VALUE!</v>
      </c>
      <c r="EY106" s="80">
        <f t="shared" si="82"/>
        <v>20698.29</v>
      </c>
      <c r="EZ106" s="80" t="e" vm="1">
        <f>+[4]!NumLetras(EY106,"PESO","PESOS DOMINICANOS","$EE $m CON #d/100 CENTAVOS")</f>
        <v>#VALUE!</v>
      </c>
      <c r="FA106" s="80"/>
      <c r="FB106" s="80">
        <f t="shared" si="83"/>
        <v>1655862.88</v>
      </c>
      <c r="FC106" s="80" t="e" vm="1">
        <f>+[4]!NumLetras(FB106,"PESO","PESOS DOMINICANOS","$EE $m CON #d/100 CENTAVOS")</f>
        <v>#VALUE!</v>
      </c>
      <c r="FD106" s="37" t="str">
        <f>+VLOOKUP(D106,'FRONTERIZO XENIA'!F:G,2,0)</f>
        <v>F-23</v>
      </c>
    </row>
    <row r="107" spans="1:160">
      <c r="A107" s="37">
        <v>106</v>
      </c>
      <c r="B107" s="37">
        <v>106</v>
      </c>
      <c r="C107" s="26" t="s">
        <v>1037</v>
      </c>
      <c r="D107" s="37">
        <v>7600176122</v>
      </c>
      <c r="E107" s="37" t="str">
        <f>+VLOOKUP(D107,'INFORMACION DE PROVEEDORES'!C:I,2,0)</f>
        <v>076-0017612-2</v>
      </c>
      <c r="F107" s="26" t="str">
        <f>+VLOOKUP(D107,'INFORMACION DE PROVEEDORES'!C:J,4,0)</f>
        <v>WALDY OMAR GOMEZ MATOS</v>
      </c>
      <c r="G107" s="37" t="str">
        <f>+VLOOKUP(D107,'INFORMACION DE PROVEEDORES'!C:K,5,0)</f>
        <v>076-0017612-2</v>
      </c>
      <c r="H107" s="26" t="str">
        <f>+VLOOKUP(D107,'INFORMACION DE PROVEEDORES'!C:L,7,0)</f>
        <v xml:space="preserve">CALLE ANTONIO MENDEZ NO.13, ZONA UNIVERSITARIA </v>
      </c>
      <c r="I107" s="37" t="str">
        <f>+VLOOKUP(D107,'INFORMACION DE PROVEEDORES'!C:M,3,0)</f>
        <v xml:space="preserve"> FÍSICA</v>
      </c>
      <c r="J107" s="37">
        <v>1</v>
      </c>
      <c r="K107" s="37">
        <v>103</v>
      </c>
      <c r="L107" s="37">
        <v>19</v>
      </c>
      <c r="M107" s="37">
        <f t="shared" si="69"/>
        <v>380</v>
      </c>
      <c r="N107" s="189">
        <v>69.81</v>
      </c>
      <c r="O107" s="80">
        <f>+L107*'PRECIOS SEGUN ADJ. (FRONTERIZO)'!$B$2*'PRECIOS SEGUN ADJ. (FRONTERIZO)'!$C$2</f>
        <v>26527.800000000003</v>
      </c>
      <c r="P107" s="80" t="e" vm="1">
        <f>+[4]!NumLetras(O107,"PESO","PESOS DOMINICANOS","$EE $m CON #d/100 CENTAVOS")</f>
        <v>#VALUE!</v>
      </c>
      <c r="Q107" s="80">
        <f t="shared" si="70"/>
        <v>4244.45</v>
      </c>
      <c r="R107" s="37">
        <v>5</v>
      </c>
      <c r="S107" s="37">
        <f t="shared" si="43"/>
        <v>100</v>
      </c>
      <c r="T107" s="189">
        <v>31.5</v>
      </c>
      <c r="U107" s="80">
        <f>+R107*'PRECIOS SEGUN ADJ. (FRONTERIZO)'!$B$3*'PRECIOS SEGUN ADJ. (FRONTERIZO)'!$C$3</f>
        <v>3150</v>
      </c>
      <c r="V107" s="80" t="e" vm="1">
        <f>+[4]!NumLetras(U107,"PESO","PESOS DOMINICANOS","$EE $m CON #d/100 CENTAVOS")</f>
        <v>#VALUE!</v>
      </c>
      <c r="W107" s="37">
        <v>0</v>
      </c>
      <c r="X107" s="37">
        <f t="shared" si="44"/>
        <v>0</v>
      </c>
      <c r="Y107" s="189">
        <v>25.2</v>
      </c>
      <c r="Z107" s="80">
        <f>+W107*'PRECIOS SEGUN ADJ. (FRONTERIZO)'!$B$4*'PRECIOS SEGUN ADJ. (FRONTERIZO)'!$C$4</f>
        <v>0</v>
      </c>
      <c r="AA107" s="80" t="e" vm="1">
        <f>+[4]!NumLetras(Z107,"PESO","PESOS DOMINICANOS","$EE $m CON #d/100 CENTAVOS")</f>
        <v>#VALUE!</v>
      </c>
      <c r="AB107" s="37">
        <v>32</v>
      </c>
      <c r="AC107" s="37">
        <f t="shared" si="45"/>
        <v>640</v>
      </c>
      <c r="AD107" s="189">
        <v>87.91</v>
      </c>
      <c r="AE107" s="80">
        <f>+AB107*'PRECIOS SEGUN ADJ. (FRONTERIZO)'!$B$5*'PRECIOS SEGUN ADJ. (FRONTERIZO)'!$C$5</f>
        <v>56262.399999999994</v>
      </c>
      <c r="AF107" s="80" t="e" vm="1">
        <f>+[4]!NumLetras(AE107,"PESO","PESOS DOMINICANOS","$EE $m CON #d/100 CENTAVOS")</f>
        <v>#VALUE!</v>
      </c>
      <c r="AG107" s="80">
        <f t="shared" si="71"/>
        <v>10127.23</v>
      </c>
      <c r="AH107" s="37">
        <v>38</v>
      </c>
      <c r="AI107" s="37">
        <f t="shared" si="46"/>
        <v>760</v>
      </c>
      <c r="AJ107" s="189">
        <v>53.95000000000001</v>
      </c>
      <c r="AK107" s="80">
        <f>+AH107*'PRECIOS SEGUN ADJ. (FRONTERIZO)'!$B$6*'PRECIOS SEGUN ADJ. (FRONTERIZO)'!$C$6</f>
        <v>41002</v>
      </c>
      <c r="AL107" s="80" t="e" vm="1">
        <f>+[4]!NumLetras(AK107,"PESO","PESOS DOMINICANOS","$EE $m CON #d/100 CENTAVOS")</f>
        <v>#VALUE!</v>
      </c>
      <c r="AM107" s="37">
        <v>5</v>
      </c>
      <c r="AN107" s="37">
        <f t="shared" si="47"/>
        <v>100</v>
      </c>
      <c r="AO107" s="189">
        <v>25.04</v>
      </c>
      <c r="AP107" s="80">
        <f>+AM107*'PRECIOS SEGUN ADJ. (FRONTERIZO)'!$B$7*'PRECIOS SEGUN ADJ. (FRONTERIZO)'!$C$7</f>
        <v>2504</v>
      </c>
      <c r="AQ107" s="80" t="e" vm="1">
        <f>+[4]!NumLetras(AP107,"PESO","PESOS DOMINICANOS","$EE $m CON #d/100 CENTAVOS")</f>
        <v>#VALUE!</v>
      </c>
      <c r="AR107" s="80">
        <f t="shared" si="72"/>
        <v>400.64</v>
      </c>
      <c r="AS107" s="37">
        <v>12</v>
      </c>
      <c r="AT107" s="37">
        <f t="shared" si="48"/>
        <v>240</v>
      </c>
      <c r="AU107" s="189">
        <v>290.85000000000002</v>
      </c>
      <c r="AV107" s="80">
        <f>+AS107*'PRECIOS SEGUN ADJ. (FRONTERIZO)'!$B$8*'PRECIOS SEGUN ADJ. (FRONTERIZO)'!$C$8</f>
        <v>69804</v>
      </c>
      <c r="AW107" s="80" t="e" vm="1">
        <f>+[4]!NumLetras(AV107,"PESO","PESOS DOMINICANOS","$EE $m CON #d/100 CENTAVOS")</f>
        <v>#VALUE!</v>
      </c>
      <c r="AX107" s="80">
        <f t="shared" si="73"/>
        <v>12564.72</v>
      </c>
      <c r="AY107" s="37">
        <v>0</v>
      </c>
      <c r="AZ107" s="37">
        <f t="shared" si="49"/>
        <v>0</v>
      </c>
      <c r="BA107" s="189">
        <v>18.899999999999999</v>
      </c>
      <c r="BB107" s="80">
        <f>+AY107*'PRECIOS SEGUN ADJ. (FRONTERIZO)'!$B$9*'PRECIOS SEGUN ADJ. (FRONTERIZO)'!$C$9</f>
        <v>0</v>
      </c>
      <c r="BC107" s="80" t="e" vm="1">
        <f>+[4]!NumLetras(BB107,"PESO","PESOS DOMINICANOS","$EE $m CON #d/100 CENTAVOS")</f>
        <v>#VALUE!</v>
      </c>
      <c r="BD107" s="37">
        <v>3</v>
      </c>
      <c r="BE107" s="37">
        <f t="shared" si="50"/>
        <v>60</v>
      </c>
      <c r="BF107" s="189">
        <v>140.38</v>
      </c>
      <c r="BG107" s="80">
        <f>+BD107*'PRECIOS SEGUN ADJ. (FRONTERIZO)'!$B$10*'PRECIOS SEGUN ADJ. (FRONTERIZO)'!$C$10</f>
        <v>8422.7999999999993</v>
      </c>
      <c r="BH107" s="80" t="e" vm="1">
        <f>+[4]!NumLetras(BG107,"PESO","PESOS DOMINICANOS","$EE $m CON #d/100 CENTAVOS")</f>
        <v>#VALUE!</v>
      </c>
      <c r="BI107" s="80">
        <f t="shared" si="74"/>
        <v>1516.1</v>
      </c>
      <c r="BJ107" s="37">
        <v>0</v>
      </c>
      <c r="BK107" s="37">
        <f t="shared" si="51"/>
        <v>0</v>
      </c>
      <c r="BL107" s="189">
        <v>31.459999999999997</v>
      </c>
      <c r="BM107" s="80">
        <f>+BJ107*'PRECIOS SEGUN ADJ. (FRONTERIZO)'!$B$11*'PRECIOS SEGUN ADJ. (FRONTERIZO)'!$C$11</f>
        <v>0</v>
      </c>
      <c r="BN107" s="80" t="e" vm="1">
        <f>+[4]!NumLetras(BM107,"PESO","PESOS DOMINICANOS","$EE $m CON #d/100 CENTAVOS")</f>
        <v>#VALUE!</v>
      </c>
      <c r="BO107" s="37">
        <v>10</v>
      </c>
      <c r="BP107" s="37">
        <f t="shared" si="52"/>
        <v>200</v>
      </c>
      <c r="BQ107" s="189">
        <v>65</v>
      </c>
      <c r="BR107" s="80">
        <f>+BO107*'PRECIOS SEGUN ADJ. (FRONTERIZO)'!$B$12*'PRECIOS SEGUN ADJ. (FRONTERIZO)'!$C$12</f>
        <v>13000</v>
      </c>
      <c r="BS107" s="80" t="e" vm="1">
        <f>+[4]!NumLetras(BR107,"PESO","PESOS DOMINICANOS","$EE $m CON #d/100 CENTAVOS")</f>
        <v>#VALUE!</v>
      </c>
      <c r="BT107" s="37">
        <v>0</v>
      </c>
      <c r="BU107" s="37">
        <f t="shared" si="53"/>
        <v>0</v>
      </c>
      <c r="BV107" s="189">
        <v>5.5</v>
      </c>
      <c r="BW107" s="80">
        <f>+BT107*'PRECIOS SEGUN ADJ. (FRONTERIZO)'!$B$13*'PRECIOS SEGUN ADJ. (FRONTERIZO)'!$C$13</f>
        <v>0</v>
      </c>
      <c r="BX107" s="80" t="e" vm="1">
        <f>+[4]!NumLetras(BW107,"PESO","PESOS DOMINICANOS","$EE $m CON #d/100 CENTAVOS")</f>
        <v>#VALUE!</v>
      </c>
      <c r="BY107" s="37">
        <v>206</v>
      </c>
      <c r="BZ107" s="37">
        <f t="shared" si="54"/>
        <v>4120</v>
      </c>
      <c r="CA107" s="189">
        <v>7.15</v>
      </c>
      <c r="CB107" s="80">
        <f>+BY107*'PRECIOS SEGUN ADJ. (FRONTERIZO)'!$B$14*'PRECIOS SEGUN ADJ. (FRONTERIZO)'!$C$14</f>
        <v>29458</v>
      </c>
      <c r="CC107" s="80" t="e" vm="1">
        <f>+[4]!NumLetras(CB107,"PESO","PESOS DOMINICANOS","$EE $m CON #d/100 CENTAVOS")</f>
        <v>#VALUE!</v>
      </c>
      <c r="CD107" s="37">
        <v>412</v>
      </c>
      <c r="CE107" s="37">
        <f t="shared" si="55"/>
        <v>8240</v>
      </c>
      <c r="CF107" s="189">
        <v>6.8400000000000007</v>
      </c>
      <c r="CG107" s="80">
        <f>+CD107*'PRECIOS SEGUN ADJ. (FRONTERIZO)'!$B$15*'PRECIOS SEGUN ADJ. (FRONTERIZO)'!$C$15</f>
        <v>56361.599999999999</v>
      </c>
      <c r="CH107" s="80" t="e" vm="1">
        <f>+[4]!NumLetras(CG107,"PESO","PESOS DOMINICANOS","$EE $m CON #d/100 CENTAVOS")</f>
        <v>#VALUE!</v>
      </c>
      <c r="CI107" s="37">
        <v>0</v>
      </c>
      <c r="CJ107" s="37">
        <f t="shared" si="56"/>
        <v>0</v>
      </c>
      <c r="CK107" s="189">
        <v>60</v>
      </c>
      <c r="CL107" s="80">
        <f>+CI107*'PRECIOS SEGUN ADJ. (FRONTERIZO)'!$B$16*'PRECIOS SEGUN ADJ. (FRONTERIZO)'!$C$16</f>
        <v>0</v>
      </c>
      <c r="CM107" s="80" t="e" vm="1">
        <f>+[4]!NumLetras(CL107,"PESO","PESOS DOMINICANOS","$EE $m CON #d/100 CENTAVOS")</f>
        <v>#VALUE!</v>
      </c>
      <c r="CN107" s="80">
        <f t="shared" si="75"/>
        <v>0</v>
      </c>
      <c r="CO107" s="37">
        <v>0</v>
      </c>
      <c r="CP107" s="37">
        <f t="shared" si="57"/>
        <v>0</v>
      </c>
      <c r="CQ107" s="189">
        <v>55.649999999999991</v>
      </c>
      <c r="CR107" s="80">
        <f>+CO107*'PRECIOS SEGUN ADJ. (FRONTERIZO)'!$B$17*'PRECIOS SEGUN ADJ. (FRONTERIZO)'!$C$17</f>
        <v>0</v>
      </c>
      <c r="CS107" s="80" t="e" vm="1">
        <f>+[4]!NumLetras(CR107,"PESO","PESOS DOMINICANOS","$EE $m CON #d/100 CENTAVOS")</f>
        <v>#VALUE!</v>
      </c>
      <c r="CT107" s="80">
        <f t="shared" si="76"/>
        <v>0</v>
      </c>
      <c r="CU107" s="37">
        <v>206</v>
      </c>
      <c r="CV107" s="37">
        <f t="shared" si="58"/>
        <v>4120</v>
      </c>
      <c r="CW107" s="189">
        <v>6.6</v>
      </c>
      <c r="CX107" s="80">
        <f>+CU107*'PRECIOS SEGUN ADJ. (FRONTERIZO)'!$B$18*'PRECIOS SEGUN ADJ. (FRONTERIZO)'!$C$18</f>
        <v>27192</v>
      </c>
      <c r="CY107" s="80" t="e" vm="1">
        <f>+[4]!NumLetras(CX107,"PESO","PESOS DOMINICANOS","$EE $m CON #d/100 CENTAVOS")</f>
        <v>#VALUE!</v>
      </c>
      <c r="CZ107" s="37">
        <v>0</v>
      </c>
      <c r="DA107" s="37">
        <f t="shared" si="59"/>
        <v>0</v>
      </c>
      <c r="DB107" s="189">
        <v>65.75</v>
      </c>
      <c r="DC107" s="80">
        <f>+CZ107*'PRECIOS SEGUN ADJ. (FRONTERIZO)'!$B$19*'PRECIOS SEGUN ADJ. (FRONTERIZO)'!$C$19</f>
        <v>0</v>
      </c>
      <c r="DD107" s="80" t="e" vm="1">
        <f>+[4]!NumLetras(DC107,"PESO","PESOS DOMINICANOS","$EE $m CON #d/100 CENTAVOS")</f>
        <v>#VALUE!</v>
      </c>
      <c r="DE107" s="80">
        <f t="shared" si="77"/>
        <v>0</v>
      </c>
      <c r="DF107" s="37">
        <v>5</v>
      </c>
      <c r="DG107" s="37">
        <f t="shared" si="60"/>
        <v>100</v>
      </c>
      <c r="DH107" s="189">
        <v>82.59999999999998</v>
      </c>
      <c r="DI107" s="80">
        <f>+DF107*'PRECIOS SEGUN ADJ. (FRONTERIZO)'!$B$20*'PRECIOS SEGUN ADJ. (FRONTERIZO)'!$C$20</f>
        <v>8260</v>
      </c>
      <c r="DJ107" s="80" t="e" vm="1">
        <f>+[4]!NumLetras(DI107,"PESO","PESOS DOMINICANOS","$EE $m CON #d/100 CENTAVOS")</f>
        <v>#VALUE!</v>
      </c>
      <c r="DK107" s="80">
        <f t="shared" si="78"/>
        <v>1486.8</v>
      </c>
      <c r="DL107" s="37">
        <v>412</v>
      </c>
      <c r="DM107" s="37">
        <f t="shared" si="61"/>
        <v>8240</v>
      </c>
      <c r="DN107" s="189">
        <v>22</v>
      </c>
      <c r="DO107" s="80">
        <f>+DL107*'PRECIOS SEGUN ADJ. (FRONTERIZO)'!$B$21*'PRECIOS SEGUN ADJ. (FRONTERIZO)'!$C$21</f>
        <v>181280</v>
      </c>
      <c r="DP107" s="80" t="e" vm="1">
        <f>+[4]!NumLetras(DO107,"PESO","PESOS DOMINICANOS","$EE $m CON #d/100 CENTAVOS")</f>
        <v>#VALUE!</v>
      </c>
      <c r="DQ107" s="37">
        <v>23</v>
      </c>
      <c r="DR107" s="37">
        <f t="shared" si="62"/>
        <v>460</v>
      </c>
      <c r="DS107" s="189">
        <v>80.849999999999994</v>
      </c>
      <c r="DT107" s="80">
        <f>+DQ107*'PRECIOS SEGUN ADJ. (FRONTERIZO)'!$B$22*'PRECIOS SEGUN ADJ. (FRONTERIZO)'!$C$22</f>
        <v>37191</v>
      </c>
      <c r="DU107" s="80" t="e" vm="1">
        <f>+[4]!NumLetras(DT107,"PESO","PESOS DOMINICANOS","$EE $m CON #d/100 CENTAVOS")</f>
        <v>#VALUE!</v>
      </c>
      <c r="DV107" s="37">
        <v>11</v>
      </c>
      <c r="DW107" s="37">
        <f t="shared" si="63"/>
        <v>220</v>
      </c>
      <c r="DX107" s="189">
        <v>21.83</v>
      </c>
      <c r="DY107" s="80">
        <f>+DV107*'PRECIOS SEGUN ADJ. (FRONTERIZO)'!$B$23*'PRECIOS SEGUN ADJ. (FRONTERIZO)'!$C$23</f>
        <v>4802.6000000000004</v>
      </c>
      <c r="DZ107" s="80" t="e" vm="1">
        <f>+[4]!NumLetras(DY107,"PESO","PESOS DOMINICANOS","$EE $m CON #d/100 CENTAVOS")</f>
        <v>#VALUE!</v>
      </c>
      <c r="EA107" s="80">
        <f t="shared" si="79"/>
        <v>864.47</v>
      </c>
      <c r="EB107" s="37">
        <v>32</v>
      </c>
      <c r="EC107" s="37">
        <f t="shared" si="64"/>
        <v>640</v>
      </c>
      <c r="ED107" s="189">
        <v>33</v>
      </c>
      <c r="EE107" s="80">
        <f>+EB107*'PRECIOS SEGUN ADJ. (FRONTERIZO)'!$B$24*'PRECIOS SEGUN ADJ. (FRONTERIZO)'!$C$24</f>
        <v>21120</v>
      </c>
      <c r="EF107" s="80" t="e" vm="1">
        <f>+[4]!NumLetras(EE107,"PESO","PESOS DOMINICANOS","$EE $m CON #d/100 CENTAVOS")</f>
        <v>#VALUE!</v>
      </c>
      <c r="EG107" s="37">
        <v>0</v>
      </c>
      <c r="EH107" s="37">
        <f t="shared" si="65"/>
        <v>0</v>
      </c>
      <c r="EI107" s="189">
        <v>15.789999999999997</v>
      </c>
      <c r="EJ107" s="80">
        <f>+EG107*'PRECIOS SEGUN ADJ. (FRONTERIZO)'!$B$25*'PRECIOS SEGUN ADJ. (FRONTERIZO)'!$C$25</f>
        <v>0</v>
      </c>
      <c r="EK107" s="80" t="e" vm="1">
        <f>+[4]!NumLetras(EJ107,"PESO","PESOS DOMINICANOS","$EE $m CON #d/100 CENTAVOS")</f>
        <v>#VALUE!</v>
      </c>
      <c r="EL107" s="37">
        <v>0</v>
      </c>
      <c r="EM107" s="37">
        <f t="shared" si="66"/>
        <v>0</v>
      </c>
      <c r="EN107" s="189">
        <v>31.5</v>
      </c>
      <c r="EO107" s="80">
        <f>+EL107*'PRECIOS SEGUN ADJ. (FRONTERIZO)'!$B$26*'PRECIOS SEGUN ADJ. (FRONTERIZO)'!$C$26</f>
        <v>0</v>
      </c>
      <c r="EP107" s="80" t="e" vm="1">
        <f>+[4]!NumLetras(EO107,"PESO","PESOS DOMINICANOS","$EE $m CON #d/100 CENTAVOS")</f>
        <v>#VALUE!</v>
      </c>
      <c r="EQ107" s="80">
        <f t="shared" si="84"/>
        <v>586338.19999999995</v>
      </c>
      <c r="ER107" s="80" t="e" vm="1">
        <f>+[4]!NumLetras(EQ107,"PESO","PESOS DOMINICANOS","$EE $m CON #d/100 CENTAVOS")</f>
        <v>#VALUE!</v>
      </c>
      <c r="ES107" s="80">
        <f t="shared" si="85"/>
        <v>31204.41</v>
      </c>
      <c r="ET107" s="80" t="e" vm="1">
        <f>+[4]!NumLetras(ES107,"PESO","PESOS DOMINICANOS","$EE $m CON #d/100 CENTAVOS")</f>
        <v>#VALUE!</v>
      </c>
      <c r="EU107" s="80">
        <f t="shared" si="80"/>
        <v>555133.78999999992</v>
      </c>
      <c r="EV107" s="80" t="e" vm="1">
        <f>+[4]!NumLetras(EU107,"PESO","PESOS DOMINICANOS","$EE $m CON #d/100 CENTAVOS")</f>
        <v>#VALUE!</v>
      </c>
      <c r="EW107" s="80">
        <f t="shared" si="81"/>
        <v>117267.64</v>
      </c>
      <c r="EX107" s="80" t="e" vm="1">
        <f>+[4]!NumLetras(EW107,"PESO","PESOS DOMINICANOS","$EE $m CON #d/100 CENTAVOS")</f>
        <v>#VALUE!</v>
      </c>
      <c r="EY107" s="80">
        <f t="shared" si="82"/>
        <v>5863.38</v>
      </c>
      <c r="EZ107" s="80" t="e" vm="1">
        <f>+[4]!NumLetras(EY107,"PESO","PESOS DOMINICANOS","$EE $m CON #d/100 CENTAVOS")</f>
        <v>#VALUE!</v>
      </c>
      <c r="FA107" s="80"/>
      <c r="FB107" s="80">
        <f t="shared" si="83"/>
        <v>469070.55999999994</v>
      </c>
      <c r="FC107" s="80" t="e" vm="1">
        <f>+[4]!NumLetras(FB107,"PESO","PESOS DOMINICANOS","$EE $m CON #d/100 CENTAVOS")</f>
        <v>#VALUE!</v>
      </c>
      <c r="FD107" s="37" t="str">
        <f>+VLOOKUP(D107,'FRONTERIZO XENIA'!F:G,2,0)</f>
        <v>F-04</v>
      </c>
    </row>
    <row r="108" spans="1:160">
      <c r="A108" s="37">
        <v>107</v>
      </c>
      <c r="B108" s="37">
        <v>107</v>
      </c>
      <c r="C108" s="26" t="s">
        <v>1056</v>
      </c>
      <c r="D108" s="37">
        <v>7600206788</v>
      </c>
      <c r="E108" s="37" t="str">
        <f>+VLOOKUP(D108,'INFORMACION DE PROVEEDORES'!C:I,2,0)</f>
        <v>076-0020678-8</v>
      </c>
      <c r="F108" s="26" t="str">
        <f>+VLOOKUP(D108,'INFORMACION DE PROVEEDORES'!C:J,4,0)</f>
        <v>WILLY MELL GERARDO PEREZ</v>
      </c>
      <c r="G108" s="37" t="str">
        <f>+VLOOKUP(D108,'INFORMACION DE PROVEEDORES'!C:K,5,0)</f>
        <v>076-0020678-8</v>
      </c>
      <c r="H108" s="26" t="str">
        <f>+VLOOKUP(D108,'INFORMACION DE PROVEEDORES'!C:L,7,0)</f>
        <v>CALLE SANCHEZ NO.10, TAMAYO</v>
      </c>
      <c r="I108" s="37" t="str">
        <f>+VLOOKUP(D108,'INFORMACION DE PROVEEDORES'!C:M,3,0)</f>
        <v xml:space="preserve"> FÍSICA</v>
      </c>
      <c r="J108" s="37">
        <v>1</v>
      </c>
      <c r="K108" s="37">
        <v>448</v>
      </c>
      <c r="L108" s="37">
        <v>80</v>
      </c>
      <c r="M108" s="37">
        <f t="shared" si="69"/>
        <v>1600</v>
      </c>
      <c r="N108" s="189">
        <v>69.81</v>
      </c>
      <c r="O108" s="80">
        <f>+L108*'PRECIOS SEGUN ADJ. (FRONTERIZO)'!$B$2*'PRECIOS SEGUN ADJ. (FRONTERIZO)'!$C$2</f>
        <v>111696</v>
      </c>
      <c r="P108" s="80" t="e" vm="1">
        <f>+[4]!NumLetras(O108,"PESO","PESOS DOMINICANOS","$EE $m CON #d/100 CENTAVOS")</f>
        <v>#VALUE!</v>
      </c>
      <c r="Q108" s="80">
        <f t="shared" si="70"/>
        <v>17871.36</v>
      </c>
      <c r="R108" s="37">
        <v>20</v>
      </c>
      <c r="S108" s="37">
        <f t="shared" si="43"/>
        <v>400</v>
      </c>
      <c r="T108" s="189">
        <v>31.5</v>
      </c>
      <c r="U108" s="80">
        <f>+R108*'PRECIOS SEGUN ADJ. (FRONTERIZO)'!$B$3*'PRECIOS SEGUN ADJ. (FRONTERIZO)'!$C$3</f>
        <v>12600</v>
      </c>
      <c r="V108" s="80" t="e" vm="1">
        <f>+[4]!NumLetras(U108,"PESO","PESOS DOMINICANOS","$EE $m CON #d/100 CENTAVOS")</f>
        <v>#VALUE!</v>
      </c>
      <c r="W108" s="37">
        <v>0</v>
      </c>
      <c r="X108" s="37">
        <f t="shared" si="44"/>
        <v>0</v>
      </c>
      <c r="Y108" s="189">
        <v>25.2</v>
      </c>
      <c r="Z108" s="80">
        <f>+W108*'PRECIOS SEGUN ADJ. (FRONTERIZO)'!$B$4*'PRECIOS SEGUN ADJ. (FRONTERIZO)'!$C$4</f>
        <v>0</v>
      </c>
      <c r="AA108" s="80" t="e" vm="1">
        <f>+[4]!NumLetras(Z108,"PESO","PESOS DOMINICANOS","$EE $m CON #d/100 CENTAVOS")</f>
        <v>#VALUE!</v>
      </c>
      <c r="AB108" s="37">
        <v>136</v>
      </c>
      <c r="AC108" s="37">
        <f t="shared" si="45"/>
        <v>2720</v>
      </c>
      <c r="AD108" s="189">
        <v>87.91</v>
      </c>
      <c r="AE108" s="80">
        <f>+AB108*'PRECIOS SEGUN ADJ. (FRONTERIZO)'!$B$5*'PRECIOS SEGUN ADJ. (FRONTERIZO)'!$C$5</f>
        <v>239115.2</v>
      </c>
      <c r="AF108" s="80" t="e" vm="1">
        <f>+[4]!NumLetras(AE108,"PESO","PESOS DOMINICANOS","$EE $m CON #d/100 CENTAVOS")</f>
        <v>#VALUE!</v>
      </c>
      <c r="AG108" s="80">
        <f t="shared" si="71"/>
        <v>43040.74</v>
      </c>
      <c r="AH108" s="37">
        <v>165</v>
      </c>
      <c r="AI108" s="37">
        <f t="shared" si="46"/>
        <v>3300</v>
      </c>
      <c r="AJ108" s="189">
        <v>53.95000000000001</v>
      </c>
      <c r="AK108" s="80">
        <f>+AH108*'PRECIOS SEGUN ADJ. (FRONTERIZO)'!$B$6*'PRECIOS SEGUN ADJ. (FRONTERIZO)'!$C$6</f>
        <v>178035</v>
      </c>
      <c r="AL108" s="80" t="e" vm="1">
        <f>+[4]!NumLetras(AK108,"PESO","PESOS DOMINICANOS","$EE $m CON #d/100 CENTAVOS")</f>
        <v>#VALUE!</v>
      </c>
      <c r="AM108" s="37">
        <v>20</v>
      </c>
      <c r="AN108" s="37">
        <f t="shared" si="47"/>
        <v>400</v>
      </c>
      <c r="AO108" s="189">
        <v>25.04</v>
      </c>
      <c r="AP108" s="80">
        <f>+AM108*'PRECIOS SEGUN ADJ. (FRONTERIZO)'!$B$7*'PRECIOS SEGUN ADJ. (FRONTERIZO)'!$C$7</f>
        <v>10016</v>
      </c>
      <c r="AQ108" s="80" t="e" vm="1">
        <f>+[4]!NumLetras(AP108,"PESO","PESOS DOMINICANOS","$EE $m CON #d/100 CENTAVOS")</f>
        <v>#VALUE!</v>
      </c>
      <c r="AR108" s="80">
        <f t="shared" si="72"/>
        <v>1602.56</v>
      </c>
      <c r="AS108" s="37">
        <v>50</v>
      </c>
      <c r="AT108" s="37">
        <f t="shared" si="48"/>
        <v>1000</v>
      </c>
      <c r="AU108" s="189">
        <v>290.85000000000002</v>
      </c>
      <c r="AV108" s="80">
        <f>+AS108*'PRECIOS SEGUN ADJ. (FRONTERIZO)'!$B$8*'PRECIOS SEGUN ADJ. (FRONTERIZO)'!$C$8</f>
        <v>290850.00000000006</v>
      </c>
      <c r="AW108" s="80" t="e" vm="1">
        <f>+[4]!NumLetras(AV108,"PESO","PESOS DOMINICANOS","$EE $m CON #d/100 CENTAVOS")</f>
        <v>#VALUE!</v>
      </c>
      <c r="AX108" s="80">
        <f t="shared" si="73"/>
        <v>52353</v>
      </c>
      <c r="AY108" s="37">
        <v>0</v>
      </c>
      <c r="AZ108" s="37">
        <f t="shared" si="49"/>
        <v>0</v>
      </c>
      <c r="BA108" s="189">
        <v>18.899999999999999</v>
      </c>
      <c r="BB108" s="80">
        <f>+AY108*'PRECIOS SEGUN ADJ. (FRONTERIZO)'!$B$9*'PRECIOS SEGUN ADJ. (FRONTERIZO)'!$C$9</f>
        <v>0</v>
      </c>
      <c r="BC108" s="80" t="e" vm="1">
        <f>+[4]!NumLetras(BB108,"PESO","PESOS DOMINICANOS","$EE $m CON #d/100 CENTAVOS")</f>
        <v>#VALUE!</v>
      </c>
      <c r="BD108" s="37">
        <v>10</v>
      </c>
      <c r="BE108" s="37">
        <f t="shared" si="50"/>
        <v>200</v>
      </c>
      <c r="BF108" s="189">
        <v>140.38</v>
      </c>
      <c r="BG108" s="80">
        <f>+BD108*'PRECIOS SEGUN ADJ. (FRONTERIZO)'!$B$10*'PRECIOS SEGUN ADJ. (FRONTERIZO)'!$C$10</f>
        <v>28076</v>
      </c>
      <c r="BH108" s="80" t="e" vm="1">
        <f>+[4]!NumLetras(BG108,"PESO","PESOS DOMINICANOS","$EE $m CON #d/100 CENTAVOS")</f>
        <v>#VALUE!</v>
      </c>
      <c r="BI108" s="80">
        <f t="shared" si="74"/>
        <v>5053.68</v>
      </c>
      <c r="BJ108" s="37">
        <v>0</v>
      </c>
      <c r="BK108" s="37">
        <f t="shared" si="51"/>
        <v>0</v>
      </c>
      <c r="BL108" s="189">
        <v>31.459999999999997</v>
      </c>
      <c r="BM108" s="80">
        <f>+BJ108*'PRECIOS SEGUN ADJ. (FRONTERIZO)'!$B$11*'PRECIOS SEGUN ADJ. (FRONTERIZO)'!$C$11</f>
        <v>0</v>
      </c>
      <c r="BN108" s="80" t="e" vm="1">
        <f>+[4]!NumLetras(BM108,"PESO","PESOS DOMINICANOS","$EE $m CON #d/100 CENTAVOS")</f>
        <v>#VALUE!</v>
      </c>
      <c r="BO108" s="37">
        <v>40</v>
      </c>
      <c r="BP108" s="37">
        <f t="shared" si="52"/>
        <v>800</v>
      </c>
      <c r="BQ108" s="189">
        <v>65</v>
      </c>
      <c r="BR108" s="80">
        <f>+BO108*'PRECIOS SEGUN ADJ. (FRONTERIZO)'!$B$12*'PRECIOS SEGUN ADJ. (FRONTERIZO)'!$C$12</f>
        <v>52000</v>
      </c>
      <c r="BS108" s="80" t="e" vm="1">
        <f>+[4]!NumLetras(BR108,"PESO","PESOS DOMINICANOS","$EE $m CON #d/100 CENTAVOS")</f>
        <v>#VALUE!</v>
      </c>
      <c r="BT108" s="37">
        <v>0</v>
      </c>
      <c r="BU108" s="37">
        <f t="shared" si="53"/>
        <v>0</v>
      </c>
      <c r="BV108" s="189">
        <v>5.5</v>
      </c>
      <c r="BW108" s="80">
        <f>+BT108*'PRECIOS SEGUN ADJ. (FRONTERIZO)'!$B$13*'PRECIOS SEGUN ADJ. (FRONTERIZO)'!$C$13</f>
        <v>0</v>
      </c>
      <c r="BX108" s="80" t="e" vm="1">
        <f>+[4]!NumLetras(BW108,"PESO","PESOS DOMINICANOS","$EE $m CON #d/100 CENTAVOS")</f>
        <v>#VALUE!</v>
      </c>
      <c r="BY108" s="37">
        <v>896</v>
      </c>
      <c r="BZ108" s="37">
        <f t="shared" si="54"/>
        <v>17920</v>
      </c>
      <c r="CA108" s="189">
        <v>7.15</v>
      </c>
      <c r="CB108" s="80">
        <f>+BY108*'PRECIOS SEGUN ADJ. (FRONTERIZO)'!$B$14*'PRECIOS SEGUN ADJ. (FRONTERIZO)'!$C$14</f>
        <v>128128.00000000001</v>
      </c>
      <c r="CC108" s="80" t="e" vm="1">
        <f>+[4]!NumLetras(CB108,"PESO","PESOS DOMINICANOS","$EE $m CON #d/100 CENTAVOS")</f>
        <v>#VALUE!</v>
      </c>
      <c r="CD108" s="37">
        <v>1792</v>
      </c>
      <c r="CE108" s="37">
        <f t="shared" si="55"/>
        <v>35840</v>
      </c>
      <c r="CF108" s="189">
        <v>6.8400000000000007</v>
      </c>
      <c r="CG108" s="80">
        <f>+CD108*'PRECIOS SEGUN ADJ. (FRONTERIZO)'!$B$15*'PRECIOS SEGUN ADJ. (FRONTERIZO)'!$C$15</f>
        <v>245145.59999999998</v>
      </c>
      <c r="CH108" s="80" t="e" vm="1">
        <f>+[4]!NumLetras(CG108,"PESO","PESOS DOMINICANOS","$EE $m CON #d/100 CENTAVOS")</f>
        <v>#VALUE!</v>
      </c>
      <c r="CI108" s="37">
        <v>0</v>
      </c>
      <c r="CJ108" s="37">
        <f t="shared" si="56"/>
        <v>0</v>
      </c>
      <c r="CK108" s="189">
        <v>60</v>
      </c>
      <c r="CL108" s="80">
        <f>+CI108*'PRECIOS SEGUN ADJ. (FRONTERIZO)'!$B$16*'PRECIOS SEGUN ADJ. (FRONTERIZO)'!$C$16</f>
        <v>0</v>
      </c>
      <c r="CM108" s="80" t="e" vm="1">
        <f>+[4]!NumLetras(CL108,"PESO","PESOS DOMINICANOS","$EE $m CON #d/100 CENTAVOS")</f>
        <v>#VALUE!</v>
      </c>
      <c r="CN108" s="80">
        <f t="shared" si="75"/>
        <v>0</v>
      </c>
      <c r="CO108" s="37">
        <v>0</v>
      </c>
      <c r="CP108" s="37">
        <f t="shared" si="57"/>
        <v>0</v>
      </c>
      <c r="CQ108" s="189">
        <v>55.649999999999991</v>
      </c>
      <c r="CR108" s="80">
        <f>+CO108*'PRECIOS SEGUN ADJ. (FRONTERIZO)'!$B$17*'PRECIOS SEGUN ADJ. (FRONTERIZO)'!$C$17</f>
        <v>0</v>
      </c>
      <c r="CS108" s="80" t="e" vm="1">
        <f>+[4]!NumLetras(CR108,"PESO","PESOS DOMINICANOS","$EE $m CON #d/100 CENTAVOS")</f>
        <v>#VALUE!</v>
      </c>
      <c r="CT108" s="80">
        <f t="shared" si="76"/>
        <v>0</v>
      </c>
      <c r="CU108" s="37">
        <v>896</v>
      </c>
      <c r="CV108" s="37">
        <f t="shared" si="58"/>
        <v>17920</v>
      </c>
      <c r="CW108" s="189">
        <v>6.6</v>
      </c>
      <c r="CX108" s="80">
        <f>+CU108*'PRECIOS SEGUN ADJ. (FRONTERIZO)'!$B$18*'PRECIOS SEGUN ADJ. (FRONTERIZO)'!$C$18</f>
        <v>118271.99999999999</v>
      </c>
      <c r="CY108" s="80" t="e" vm="1">
        <f>+[4]!NumLetras(CX108,"PESO","PESOS DOMINICANOS","$EE $m CON #d/100 CENTAVOS")</f>
        <v>#VALUE!</v>
      </c>
      <c r="CZ108" s="37">
        <v>0</v>
      </c>
      <c r="DA108" s="37">
        <f t="shared" si="59"/>
        <v>0</v>
      </c>
      <c r="DB108" s="189">
        <v>65.75</v>
      </c>
      <c r="DC108" s="80">
        <f>+CZ108*'PRECIOS SEGUN ADJ. (FRONTERIZO)'!$B$19*'PRECIOS SEGUN ADJ. (FRONTERIZO)'!$C$19</f>
        <v>0</v>
      </c>
      <c r="DD108" s="80" t="e" vm="1">
        <f>+[4]!NumLetras(DC108,"PESO","PESOS DOMINICANOS","$EE $m CON #d/100 CENTAVOS")</f>
        <v>#VALUE!</v>
      </c>
      <c r="DE108" s="80">
        <f t="shared" si="77"/>
        <v>0</v>
      </c>
      <c r="DF108" s="37">
        <v>20</v>
      </c>
      <c r="DG108" s="37">
        <f t="shared" si="60"/>
        <v>400</v>
      </c>
      <c r="DH108" s="189">
        <v>82.59999999999998</v>
      </c>
      <c r="DI108" s="80">
        <f>+DF108*'PRECIOS SEGUN ADJ. (FRONTERIZO)'!$B$20*'PRECIOS SEGUN ADJ. (FRONTERIZO)'!$C$20</f>
        <v>33040</v>
      </c>
      <c r="DJ108" s="80" t="e" vm="1">
        <f>+[4]!NumLetras(DI108,"PESO","PESOS DOMINICANOS","$EE $m CON #d/100 CENTAVOS")</f>
        <v>#VALUE!</v>
      </c>
      <c r="DK108" s="80">
        <f t="shared" si="78"/>
        <v>5947.2</v>
      </c>
      <c r="DL108" s="37">
        <v>1792</v>
      </c>
      <c r="DM108" s="37">
        <f t="shared" si="61"/>
        <v>35840</v>
      </c>
      <c r="DN108" s="189">
        <v>22</v>
      </c>
      <c r="DO108" s="80">
        <f>+DL108*'PRECIOS SEGUN ADJ. (FRONTERIZO)'!$B$21*'PRECIOS SEGUN ADJ. (FRONTERIZO)'!$C$21</f>
        <v>788480</v>
      </c>
      <c r="DP108" s="80" t="e" vm="1">
        <f>+[4]!NumLetras(DO108,"PESO","PESOS DOMINICANOS","$EE $m CON #d/100 CENTAVOS")</f>
        <v>#VALUE!</v>
      </c>
      <c r="DQ108" s="37">
        <v>99</v>
      </c>
      <c r="DR108" s="37">
        <f t="shared" si="62"/>
        <v>1980</v>
      </c>
      <c r="DS108" s="189">
        <v>80.849999999999994</v>
      </c>
      <c r="DT108" s="80">
        <f>+DQ108*'PRECIOS SEGUN ADJ. (FRONTERIZO)'!$B$22*'PRECIOS SEGUN ADJ. (FRONTERIZO)'!$C$22</f>
        <v>160083</v>
      </c>
      <c r="DU108" s="80" t="e" vm="1">
        <f>+[4]!NumLetras(DT108,"PESO","PESOS DOMINICANOS","$EE $m CON #d/100 CENTAVOS")</f>
        <v>#VALUE!</v>
      </c>
      <c r="DV108" s="37">
        <v>44</v>
      </c>
      <c r="DW108" s="37">
        <f t="shared" si="63"/>
        <v>880</v>
      </c>
      <c r="DX108" s="189">
        <v>21.83</v>
      </c>
      <c r="DY108" s="80">
        <f>+DV108*'PRECIOS SEGUN ADJ. (FRONTERIZO)'!$B$23*'PRECIOS SEGUN ADJ. (FRONTERIZO)'!$C$23</f>
        <v>19210.400000000001</v>
      </c>
      <c r="DZ108" s="80" t="e" vm="1">
        <f>+[4]!NumLetras(DY108,"PESO","PESOS DOMINICANOS","$EE $m CON #d/100 CENTAVOS")</f>
        <v>#VALUE!</v>
      </c>
      <c r="EA108" s="80">
        <f t="shared" si="79"/>
        <v>3457.87</v>
      </c>
      <c r="EB108" s="37">
        <v>139</v>
      </c>
      <c r="EC108" s="37">
        <f t="shared" si="64"/>
        <v>2780</v>
      </c>
      <c r="ED108" s="189">
        <v>33</v>
      </c>
      <c r="EE108" s="80">
        <f>+EB108*'PRECIOS SEGUN ADJ. (FRONTERIZO)'!$B$24*'PRECIOS SEGUN ADJ. (FRONTERIZO)'!$C$24</f>
        <v>91740</v>
      </c>
      <c r="EF108" s="80" t="e" vm="1">
        <f>+[4]!NumLetras(EE108,"PESO","PESOS DOMINICANOS","$EE $m CON #d/100 CENTAVOS")</f>
        <v>#VALUE!</v>
      </c>
      <c r="EG108" s="37">
        <v>0</v>
      </c>
      <c r="EH108" s="37">
        <f t="shared" si="65"/>
        <v>0</v>
      </c>
      <c r="EI108" s="189">
        <v>15.789999999999997</v>
      </c>
      <c r="EJ108" s="80">
        <f>+EG108*'PRECIOS SEGUN ADJ. (FRONTERIZO)'!$B$25*'PRECIOS SEGUN ADJ. (FRONTERIZO)'!$C$25</f>
        <v>0</v>
      </c>
      <c r="EK108" s="80" t="e" vm="1">
        <f>+[4]!NumLetras(EJ108,"PESO","PESOS DOMINICANOS","$EE $m CON #d/100 CENTAVOS")</f>
        <v>#VALUE!</v>
      </c>
      <c r="EL108" s="37">
        <v>0</v>
      </c>
      <c r="EM108" s="37">
        <f t="shared" si="66"/>
        <v>0</v>
      </c>
      <c r="EN108" s="189">
        <v>31.5</v>
      </c>
      <c r="EO108" s="80">
        <f>+EL108*'PRECIOS SEGUN ADJ. (FRONTERIZO)'!$B$26*'PRECIOS SEGUN ADJ. (FRONTERIZO)'!$C$26</f>
        <v>0</v>
      </c>
      <c r="EP108" s="80" t="e" vm="1">
        <f>+[4]!NumLetras(EO108,"PESO","PESOS DOMINICANOS","$EE $m CON #d/100 CENTAVOS")</f>
        <v>#VALUE!</v>
      </c>
      <c r="EQ108" s="80">
        <f t="shared" si="84"/>
        <v>2506487.1999999997</v>
      </c>
      <c r="ER108" s="80" t="e" vm="1">
        <f>+[4]!NumLetras(EQ108,"PESO","PESOS DOMINICANOS","$EE $m CON #d/100 CENTAVOS")</f>
        <v>#VALUE!</v>
      </c>
      <c r="ES108" s="80">
        <f t="shared" si="85"/>
        <v>129326.40999999999</v>
      </c>
      <c r="ET108" s="80" t="e" vm="1">
        <f>+[4]!NumLetras(ES108,"PESO","PESOS DOMINICANOS","$EE $m CON #d/100 CENTAVOS")</f>
        <v>#VALUE!</v>
      </c>
      <c r="EU108" s="80">
        <f t="shared" si="80"/>
        <v>2377160.7899999996</v>
      </c>
      <c r="EV108" s="80" t="e" vm="1">
        <f>+[4]!NumLetras(EU108,"PESO","PESOS DOMINICANOS","$EE $m CON #d/100 CENTAVOS")</f>
        <v>#VALUE!</v>
      </c>
      <c r="EW108" s="80">
        <f t="shared" si="81"/>
        <v>501297.44</v>
      </c>
      <c r="EX108" s="80" t="e" vm="1">
        <f>+[4]!NumLetras(EW108,"PESO","PESOS DOMINICANOS","$EE $m CON #d/100 CENTAVOS")</f>
        <v>#VALUE!</v>
      </c>
      <c r="EY108" s="80">
        <f t="shared" si="82"/>
        <v>25064.87</v>
      </c>
      <c r="EZ108" s="80" t="e" vm="1">
        <f>+[4]!NumLetras(EY108,"PESO","PESOS DOMINICANOS","$EE $m CON #d/100 CENTAVOS")</f>
        <v>#VALUE!</v>
      </c>
      <c r="FA108" s="80"/>
      <c r="FB108" s="80">
        <f t="shared" si="83"/>
        <v>2005189.7599999998</v>
      </c>
      <c r="FC108" s="80" t="e" vm="1">
        <f>+[4]!NumLetras(FB108,"PESO","PESOS DOMINICANOS","$EE $m CON #d/100 CENTAVOS")</f>
        <v>#VALUE!</v>
      </c>
      <c r="FD108" s="37" t="str">
        <f>+VLOOKUP(D108,'FRONTERIZO XENIA'!F:G,2,0)</f>
        <v>F-29</v>
      </c>
    </row>
    <row r="109" spans="1:160">
      <c r="A109" s="37">
        <v>108</v>
      </c>
      <c r="B109" s="37">
        <v>108</v>
      </c>
      <c r="C109" s="26" t="s">
        <v>1072</v>
      </c>
      <c r="D109" s="37">
        <v>1201283023</v>
      </c>
      <c r="E109" s="37" t="str">
        <f>+VLOOKUP(D109,'INFORMACION DE PROVEEDORES'!C:I,2,0)</f>
        <v>012-0128302-3</v>
      </c>
      <c r="F109" s="26" t="str">
        <f>+VLOOKUP(D109,'INFORMACION DE PROVEEDORES'!C:J,4,0)</f>
        <v>YANNA ALCANTARA CAMARENA</v>
      </c>
      <c r="G109" s="37" t="str">
        <f>+VLOOKUP(D109,'INFORMACION DE PROVEEDORES'!C:K,5,0)</f>
        <v>012-0128302-3</v>
      </c>
      <c r="H109" s="26" t="str">
        <f>+VLOOKUP(D109,'INFORMACION DE PROVEEDORES'!C:L,7,0)</f>
        <v xml:space="preserve">CALLE PAJONAL NO. 50, LAS MATAS. </v>
      </c>
      <c r="I109" s="37" t="str">
        <f>+VLOOKUP(D109,'INFORMACION DE PROVEEDORES'!C:M,3,0)</f>
        <v xml:space="preserve"> FÍSICA</v>
      </c>
      <c r="J109" s="37">
        <v>5</v>
      </c>
      <c r="K109" s="37">
        <v>258</v>
      </c>
      <c r="L109" s="37">
        <v>48</v>
      </c>
      <c r="M109" s="37">
        <f t="shared" si="69"/>
        <v>960</v>
      </c>
      <c r="N109" s="189">
        <v>69.81</v>
      </c>
      <c r="O109" s="80">
        <f>+L109*'PRECIOS SEGUN ADJ. (FRONTERIZO)'!$B$2*'PRECIOS SEGUN ADJ. (FRONTERIZO)'!$C$2</f>
        <v>67017.600000000006</v>
      </c>
      <c r="P109" s="80" t="e" vm="1">
        <f>+[4]!NumLetras(O109,"PESO","PESOS DOMINICANOS","$EE $m CON #d/100 CENTAVOS")</f>
        <v>#VALUE!</v>
      </c>
      <c r="Q109" s="80">
        <f t="shared" si="70"/>
        <v>10722.82</v>
      </c>
      <c r="R109" s="37">
        <v>14</v>
      </c>
      <c r="S109" s="37">
        <f t="shared" si="43"/>
        <v>280</v>
      </c>
      <c r="T109" s="189">
        <v>31.5</v>
      </c>
      <c r="U109" s="80">
        <f>+R109*'PRECIOS SEGUN ADJ. (FRONTERIZO)'!$B$3*'PRECIOS SEGUN ADJ. (FRONTERIZO)'!$C$3</f>
        <v>8820</v>
      </c>
      <c r="V109" s="80" t="e" vm="1">
        <f>+[4]!NumLetras(U109,"PESO","PESOS DOMINICANOS","$EE $m CON #d/100 CENTAVOS")</f>
        <v>#VALUE!</v>
      </c>
      <c r="W109" s="37">
        <v>0</v>
      </c>
      <c r="X109" s="37">
        <f t="shared" si="44"/>
        <v>0</v>
      </c>
      <c r="Y109" s="189">
        <v>25.2</v>
      </c>
      <c r="Z109" s="80">
        <f>+W109*'PRECIOS SEGUN ADJ. (FRONTERIZO)'!$B$4*'PRECIOS SEGUN ADJ. (FRONTERIZO)'!$C$4</f>
        <v>0</v>
      </c>
      <c r="AA109" s="80" t="e" vm="1">
        <f>+[4]!NumLetras(Z109,"PESO","PESOS DOMINICANOS","$EE $m CON #d/100 CENTAVOS")</f>
        <v>#VALUE!</v>
      </c>
      <c r="AB109" s="37">
        <v>81</v>
      </c>
      <c r="AC109" s="37">
        <f t="shared" si="45"/>
        <v>1620</v>
      </c>
      <c r="AD109" s="189">
        <v>87.91</v>
      </c>
      <c r="AE109" s="80">
        <f>+AB109*'PRECIOS SEGUN ADJ. (FRONTERIZO)'!$B$5*'PRECIOS SEGUN ADJ. (FRONTERIZO)'!$C$5</f>
        <v>142414.20000000001</v>
      </c>
      <c r="AF109" s="80" t="e" vm="1">
        <f>+[4]!NumLetras(AE109,"PESO","PESOS DOMINICANOS","$EE $m CON #d/100 CENTAVOS")</f>
        <v>#VALUE!</v>
      </c>
      <c r="AG109" s="80">
        <f t="shared" si="71"/>
        <v>25634.560000000001</v>
      </c>
      <c r="AH109" s="37">
        <v>98</v>
      </c>
      <c r="AI109" s="37">
        <f t="shared" si="46"/>
        <v>1960</v>
      </c>
      <c r="AJ109" s="189">
        <v>53.95000000000001</v>
      </c>
      <c r="AK109" s="80">
        <f>+AH109*'PRECIOS SEGUN ADJ. (FRONTERIZO)'!$B$6*'PRECIOS SEGUN ADJ. (FRONTERIZO)'!$C$6</f>
        <v>105742</v>
      </c>
      <c r="AL109" s="80" t="e" vm="1">
        <f>+[4]!NumLetras(AK109,"PESO","PESOS DOMINICANOS","$EE $m CON #d/100 CENTAVOS")</f>
        <v>#VALUE!</v>
      </c>
      <c r="AM109" s="37">
        <v>14</v>
      </c>
      <c r="AN109" s="37">
        <f t="shared" si="47"/>
        <v>280</v>
      </c>
      <c r="AO109" s="189">
        <v>25.04</v>
      </c>
      <c r="AP109" s="80">
        <f>+AM109*'PRECIOS SEGUN ADJ. (FRONTERIZO)'!$B$7*'PRECIOS SEGUN ADJ. (FRONTERIZO)'!$C$7</f>
        <v>7011.2</v>
      </c>
      <c r="AQ109" s="80" t="e" vm="1">
        <f>+[4]!NumLetras(AP109,"PESO","PESOS DOMINICANOS","$EE $m CON #d/100 CENTAVOS")</f>
        <v>#VALUE!</v>
      </c>
      <c r="AR109" s="80">
        <f t="shared" si="72"/>
        <v>1121.79</v>
      </c>
      <c r="AS109" s="37">
        <v>31</v>
      </c>
      <c r="AT109" s="37">
        <f t="shared" si="48"/>
        <v>620</v>
      </c>
      <c r="AU109" s="189">
        <v>290.85000000000002</v>
      </c>
      <c r="AV109" s="80">
        <f>+AS109*'PRECIOS SEGUN ADJ. (FRONTERIZO)'!$B$8*'PRECIOS SEGUN ADJ. (FRONTERIZO)'!$C$8</f>
        <v>180327</v>
      </c>
      <c r="AW109" s="80" t="e" vm="1">
        <f>+[4]!NumLetras(AV109,"PESO","PESOS DOMINICANOS","$EE $m CON #d/100 CENTAVOS")</f>
        <v>#VALUE!</v>
      </c>
      <c r="AX109" s="80">
        <f t="shared" si="73"/>
        <v>32458.86</v>
      </c>
      <c r="AY109" s="37">
        <v>0</v>
      </c>
      <c r="AZ109" s="37">
        <f t="shared" si="49"/>
        <v>0</v>
      </c>
      <c r="BA109" s="189">
        <v>18.899999999999999</v>
      </c>
      <c r="BB109" s="80">
        <f>+AY109*'PRECIOS SEGUN ADJ. (FRONTERIZO)'!$B$9*'PRECIOS SEGUN ADJ. (FRONTERIZO)'!$C$9</f>
        <v>0</v>
      </c>
      <c r="BC109" s="80" t="e" vm="1">
        <f>+[4]!NumLetras(BB109,"PESO","PESOS DOMINICANOS","$EE $m CON #d/100 CENTAVOS")</f>
        <v>#VALUE!</v>
      </c>
      <c r="BD109" s="37">
        <v>9</v>
      </c>
      <c r="BE109" s="37">
        <f t="shared" si="50"/>
        <v>180</v>
      </c>
      <c r="BF109" s="189">
        <v>140.38</v>
      </c>
      <c r="BG109" s="80">
        <f>+BD109*'PRECIOS SEGUN ADJ. (FRONTERIZO)'!$B$10*'PRECIOS SEGUN ADJ. (FRONTERIZO)'!$C$10</f>
        <v>25268.400000000001</v>
      </c>
      <c r="BH109" s="80" t="e" vm="1">
        <f>+[4]!NumLetras(BG109,"PESO","PESOS DOMINICANOS","$EE $m CON #d/100 CENTAVOS")</f>
        <v>#VALUE!</v>
      </c>
      <c r="BI109" s="80">
        <f t="shared" si="74"/>
        <v>4548.3100000000004</v>
      </c>
      <c r="BJ109" s="37">
        <v>0</v>
      </c>
      <c r="BK109" s="37">
        <f t="shared" si="51"/>
        <v>0</v>
      </c>
      <c r="BL109" s="189">
        <v>31.459999999999997</v>
      </c>
      <c r="BM109" s="80">
        <f>+BJ109*'PRECIOS SEGUN ADJ. (FRONTERIZO)'!$B$11*'PRECIOS SEGUN ADJ. (FRONTERIZO)'!$C$11</f>
        <v>0</v>
      </c>
      <c r="BN109" s="80" t="e" vm="1">
        <f>+[4]!NumLetras(BM109,"PESO","PESOS DOMINICANOS","$EE $m CON #d/100 CENTAVOS")</f>
        <v>#VALUE!</v>
      </c>
      <c r="BO109" s="37">
        <v>25</v>
      </c>
      <c r="BP109" s="37">
        <f t="shared" si="52"/>
        <v>500</v>
      </c>
      <c r="BQ109" s="189">
        <v>65</v>
      </c>
      <c r="BR109" s="80">
        <f>+BO109*'PRECIOS SEGUN ADJ. (FRONTERIZO)'!$B$12*'PRECIOS SEGUN ADJ. (FRONTERIZO)'!$C$12</f>
        <v>32500</v>
      </c>
      <c r="BS109" s="80" t="e" vm="1">
        <f>+[4]!NumLetras(BR109,"PESO","PESOS DOMINICANOS","$EE $m CON #d/100 CENTAVOS")</f>
        <v>#VALUE!</v>
      </c>
      <c r="BT109" s="37">
        <v>0</v>
      </c>
      <c r="BU109" s="37">
        <f t="shared" si="53"/>
        <v>0</v>
      </c>
      <c r="BV109" s="189">
        <v>5.5</v>
      </c>
      <c r="BW109" s="80">
        <f>+BT109*'PRECIOS SEGUN ADJ. (FRONTERIZO)'!$B$13*'PRECIOS SEGUN ADJ. (FRONTERIZO)'!$C$13</f>
        <v>0</v>
      </c>
      <c r="BX109" s="80" t="e" vm="1">
        <f>+[4]!NumLetras(BW109,"PESO","PESOS DOMINICANOS","$EE $m CON #d/100 CENTAVOS")</f>
        <v>#VALUE!</v>
      </c>
      <c r="BY109" s="37">
        <v>516</v>
      </c>
      <c r="BZ109" s="37">
        <f t="shared" si="54"/>
        <v>10320</v>
      </c>
      <c r="CA109" s="189">
        <v>7.15</v>
      </c>
      <c r="CB109" s="80">
        <f>+BY109*'PRECIOS SEGUN ADJ. (FRONTERIZO)'!$B$14*'PRECIOS SEGUN ADJ. (FRONTERIZO)'!$C$14</f>
        <v>73788</v>
      </c>
      <c r="CC109" s="80" t="e" vm="1">
        <f>+[4]!NumLetras(CB109,"PESO","PESOS DOMINICANOS","$EE $m CON #d/100 CENTAVOS")</f>
        <v>#VALUE!</v>
      </c>
      <c r="CD109" s="37">
        <v>1032</v>
      </c>
      <c r="CE109" s="37">
        <f t="shared" si="55"/>
        <v>20640</v>
      </c>
      <c r="CF109" s="189">
        <v>6.8400000000000007</v>
      </c>
      <c r="CG109" s="80">
        <f>+CD109*'PRECIOS SEGUN ADJ. (FRONTERIZO)'!$B$15*'PRECIOS SEGUN ADJ. (FRONTERIZO)'!$C$15</f>
        <v>141177.60000000001</v>
      </c>
      <c r="CH109" s="80" t="e" vm="1">
        <f>+[4]!NumLetras(CG109,"PESO","PESOS DOMINICANOS","$EE $m CON #d/100 CENTAVOS")</f>
        <v>#VALUE!</v>
      </c>
      <c r="CI109" s="37">
        <v>0</v>
      </c>
      <c r="CJ109" s="37">
        <f t="shared" si="56"/>
        <v>0</v>
      </c>
      <c r="CK109" s="189">
        <v>60</v>
      </c>
      <c r="CL109" s="80">
        <f>+CI109*'PRECIOS SEGUN ADJ. (FRONTERIZO)'!$B$16*'PRECIOS SEGUN ADJ. (FRONTERIZO)'!$C$16</f>
        <v>0</v>
      </c>
      <c r="CM109" s="80" t="e" vm="1">
        <f>+[4]!NumLetras(CL109,"PESO","PESOS DOMINICANOS","$EE $m CON #d/100 CENTAVOS")</f>
        <v>#VALUE!</v>
      </c>
      <c r="CN109" s="80">
        <f t="shared" si="75"/>
        <v>0</v>
      </c>
      <c r="CO109" s="37">
        <v>0</v>
      </c>
      <c r="CP109" s="37">
        <f t="shared" si="57"/>
        <v>0</v>
      </c>
      <c r="CQ109" s="189">
        <v>55.649999999999991</v>
      </c>
      <c r="CR109" s="80">
        <f>+CO109*'PRECIOS SEGUN ADJ. (FRONTERIZO)'!$B$17*'PRECIOS SEGUN ADJ. (FRONTERIZO)'!$C$17</f>
        <v>0</v>
      </c>
      <c r="CS109" s="80" t="e" vm="1">
        <f>+[4]!NumLetras(CR109,"PESO","PESOS DOMINICANOS","$EE $m CON #d/100 CENTAVOS")</f>
        <v>#VALUE!</v>
      </c>
      <c r="CT109" s="80">
        <f t="shared" si="76"/>
        <v>0</v>
      </c>
      <c r="CU109" s="37">
        <v>516</v>
      </c>
      <c r="CV109" s="37">
        <f t="shared" si="58"/>
        <v>10320</v>
      </c>
      <c r="CW109" s="189">
        <v>6.6</v>
      </c>
      <c r="CX109" s="80">
        <f>+CU109*'PRECIOS SEGUN ADJ. (FRONTERIZO)'!$B$18*'PRECIOS SEGUN ADJ. (FRONTERIZO)'!$C$18</f>
        <v>68112</v>
      </c>
      <c r="CY109" s="80" t="e" vm="1">
        <f>+[4]!NumLetras(CX109,"PESO","PESOS DOMINICANOS","$EE $m CON #d/100 CENTAVOS")</f>
        <v>#VALUE!</v>
      </c>
      <c r="CZ109" s="37">
        <v>0</v>
      </c>
      <c r="DA109" s="37">
        <f t="shared" si="59"/>
        <v>0</v>
      </c>
      <c r="DB109" s="189">
        <v>65.75</v>
      </c>
      <c r="DC109" s="80">
        <f>+CZ109*'PRECIOS SEGUN ADJ. (FRONTERIZO)'!$B$19*'PRECIOS SEGUN ADJ. (FRONTERIZO)'!$C$19</f>
        <v>0</v>
      </c>
      <c r="DD109" s="80" t="e" vm="1">
        <f>+[4]!NumLetras(DC109,"PESO","PESOS DOMINICANOS","$EE $m CON #d/100 CENTAVOS")</f>
        <v>#VALUE!</v>
      </c>
      <c r="DE109" s="80">
        <f t="shared" si="77"/>
        <v>0</v>
      </c>
      <c r="DF109" s="37">
        <v>14</v>
      </c>
      <c r="DG109" s="37">
        <f t="shared" si="60"/>
        <v>280</v>
      </c>
      <c r="DH109" s="189">
        <v>82.59999999999998</v>
      </c>
      <c r="DI109" s="80">
        <f>+DF109*'PRECIOS SEGUN ADJ. (FRONTERIZO)'!$B$20*'PRECIOS SEGUN ADJ. (FRONTERIZO)'!$C$20</f>
        <v>23127.999999999996</v>
      </c>
      <c r="DJ109" s="80" t="e" vm="1">
        <f>+[4]!NumLetras(DI109,"PESO","PESOS DOMINICANOS","$EE $m CON #d/100 CENTAVOS")</f>
        <v>#VALUE!</v>
      </c>
      <c r="DK109" s="80">
        <f t="shared" si="78"/>
        <v>4163.04</v>
      </c>
      <c r="DL109" s="37">
        <v>1032</v>
      </c>
      <c r="DM109" s="37">
        <f t="shared" si="61"/>
        <v>20640</v>
      </c>
      <c r="DN109" s="189">
        <v>22</v>
      </c>
      <c r="DO109" s="80">
        <f>+DL109*'PRECIOS SEGUN ADJ. (FRONTERIZO)'!$B$21*'PRECIOS SEGUN ADJ. (FRONTERIZO)'!$C$21</f>
        <v>454080</v>
      </c>
      <c r="DP109" s="80" t="e" vm="1">
        <f>+[4]!NumLetras(DO109,"PESO","PESOS DOMINICANOS","$EE $m CON #d/100 CENTAVOS")</f>
        <v>#VALUE!</v>
      </c>
      <c r="DQ109" s="37">
        <v>59</v>
      </c>
      <c r="DR109" s="37">
        <f t="shared" si="62"/>
        <v>1180</v>
      </c>
      <c r="DS109" s="189">
        <v>80.849999999999994</v>
      </c>
      <c r="DT109" s="80">
        <f>+DQ109*'PRECIOS SEGUN ADJ. (FRONTERIZO)'!$B$22*'PRECIOS SEGUN ADJ. (FRONTERIZO)'!$C$22</f>
        <v>95403</v>
      </c>
      <c r="DU109" s="80" t="e" vm="1">
        <f>+[4]!NumLetras(DT109,"PESO","PESOS DOMINICANOS","$EE $m CON #d/100 CENTAVOS")</f>
        <v>#VALUE!</v>
      </c>
      <c r="DV109" s="37">
        <v>28</v>
      </c>
      <c r="DW109" s="37">
        <f t="shared" si="63"/>
        <v>560</v>
      </c>
      <c r="DX109" s="189">
        <v>21.83</v>
      </c>
      <c r="DY109" s="80">
        <f>+DV109*'PRECIOS SEGUN ADJ. (FRONTERIZO)'!$B$23*'PRECIOS SEGUN ADJ. (FRONTERIZO)'!$C$23</f>
        <v>12224.8</v>
      </c>
      <c r="DZ109" s="80" t="e" vm="1">
        <f>+[4]!NumLetras(DY109,"PESO","PESOS DOMINICANOS","$EE $m CON #d/100 CENTAVOS")</f>
        <v>#VALUE!</v>
      </c>
      <c r="EA109" s="80">
        <f t="shared" si="79"/>
        <v>2200.46</v>
      </c>
      <c r="EB109" s="37">
        <v>83</v>
      </c>
      <c r="EC109" s="37">
        <f t="shared" si="64"/>
        <v>1660</v>
      </c>
      <c r="ED109" s="189">
        <v>33</v>
      </c>
      <c r="EE109" s="80">
        <f>+EB109*'PRECIOS SEGUN ADJ. (FRONTERIZO)'!$B$24*'PRECIOS SEGUN ADJ. (FRONTERIZO)'!$C$24</f>
        <v>54780</v>
      </c>
      <c r="EF109" s="80" t="e" vm="1">
        <f>+[4]!NumLetras(EE109,"PESO","PESOS DOMINICANOS","$EE $m CON #d/100 CENTAVOS")</f>
        <v>#VALUE!</v>
      </c>
      <c r="EG109" s="37">
        <v>0</v>
      </c>
      <c r="EH109" s="37">
        <f t="shared" si="65"/>
        <v>0</v>
      </c>
      <c r="EI109" s="189">
        <v>15.789999999999997</v>
      </c>
      <c r="EJ109" s="80">
        <f>+EG109*'PRECIOS SEGUN ADJ. (FRONTERIZO)'!$B$25*'PRECIOS SEGUN ADJ. (FRONTERIZO)'!$C$25</f>
        <v>0</v>
      </c>
      <c r="EK109" s="80" t="e" vm="1">
        <f>+[4]!NumLetras(EJ109,"PESO","PESOS DOMINICANOS","$EE $m CON #d/100 CENTAVOS")</f>
        <v>#VALUE!</v>
      </c>
      <c r="EL109" s="37">
        <v>0</v>
      </c>
      <c r="EM109" s="37">
        <f t="shared" si="66"/>
        <v>0</v>
      </c>
      <c r="EN109" s="189">
        <v>31.5</v>
      </c>
      <c r="EO109" s="80">
        <f>+EL109*'PRECIOS SEGUN ADJ. (FRONTERIZO)'!$B$26*'PRECIOS SEGUN ADJ. (FRONTERIZO)'!$C$26</f>
        <v>0</v>
      </c>
      <c r="EP109" s="80" t="e" vm="1">
        <f>+[4]!NumLetras(EO109,"PESO","PESOS DOMINICANOS","$EE $m CON #d/100 CENTAVOS")</f>
        <v>#VALUE!</v>
      </c>
      <c r="EQ109" s="80">
        <f t="shared" si="84"/>
        <v>1491793.8</v>
      </c>
      <c r="ER109" s="80" t="e" vm="1">
        <f>+[4]!NumLetras(EQ109,"PESO","PESOS DOMINICANOS","$EE $m CON #d/100 CENTAVOS")</f>
        <v>#VALUE!</v>
      </c>
      <c r="ES109" s="80">
        <f t="shared" si="85"/>
        <v>80849.84</v>
      </c>
      <c r="ET109" s="80" t="e" vm="1">
        <f>+[4]!NumLetras(ES109,"PESO","PESOS DOMINICANOS","$EE $m CON #d/100 CENTAVOS")</f>
        <v>#VALUE!</v>
      </c>
      <c r="EU109" s="80">
        <f t="shared" si="80"/>
        <v>1410943.96</v>
      </c>
      <c r="EV109" s="80" t="e" vm="1">
        <f>+[4]!NumLetras(EU109,"PESO","PESOS DOMINICANOS","$EE $m CON #d/100 CENTAVOS")</f>
        <v>#VALUE!</v>
      </c>
      <c r="EW109" s="80">
        <f t="shared" si="81"/>
        <v>298358.76</v>
      </c>
      <c r="EX109" s="80" t="e" vm="1">
        <f>+[4]!NumLetras(EW109,"PESO","PESOS DOMINICANOS","$EE $m CON #d/100 CENTAVOS")</f>
        <v>#VALUE!</v>
      </c>
      <c r="EY109" s="80">
        <f t="shared" si="82"/>
        <v>14917.94</v>
      </c>
      <c r="EZ109" s="80" t="e" vm="1">
        <f>+[4]!NumLetras(EY109,"PESO","PESOS DOMINICANOS","$EE $m CON #d/100 CENTAVOS")</f>
        <v>#VALUE!</v>
      </c>
      <c r="FA109" s="80"/>
      <c r="FB109" s="80">
        <f t="shared" si="83"/>
        <v>1193435.04</v>
      </c>
      <c r="FC109" s="80" t="e" vm="1">
        <f>+[4]!NumLetras(FB109,"PESO","PESOS DOMINICANOS","$EE $m CON #d/100 CENTAVOS")</f>
        <v>#VALUE!</v>
      </c>
      <c r="FD109" s="37" t="str">
        <f>+VLOOKUP(D109,'FRONTERIZO XENIA'!F:G,2,0)</f>
        <v>F-08</v>
      </c>
    </row>
    <row r="110" spans="1:160">
      <c r="A110" s="37">
        <v>109</v>
      </c>
      <c r="B110" s="37">
        <v>109</v>
      </c>
      <c r="C110" s="26" t="s">
        <v>1087</v>
      </c>
      <c r="D110" s="37">
        <v>1200632881</v>
      </c>
      <c r="E110" s="37" t="str">
        <f>+VLOOKUP(D110,'INFORMACION DE PROVEEDORES'!C:I,2,0)</f>
        <v>012-0063288-1</v>
      </c>
      <c r="F110" s="26" t="str">
        <f>+VLOOKUP(D110,'INFORMACION DE PROVEEDORES'!C:J,4,0)</f>
        <v>YASILYS MONTILLA HERNANDEZ</v>
      </c>
      <c r="G110" s="37" t="str">
        <f>+VLOOKUP(D110,'INFORMACION DE PROVEEDORES'!C:K,5,0)</f>
        <v>012-0063288-1</v>
      </c>
      <c r="H110" s="26" t="str">
        <f>+VLOOKUP(D110,'INFORMACION DE PROVEEDORES'!C:L,7,0)</f>
        <v xml:space="preserve">WENCESLAO RAMIREZ, NUMERO 108, SAN JUAN </v>
      </c>
      <c r="I110" s="37" t="str">
        <f>+VLOOKUP(D110,'INFORMACION DE PROVEEDORES'!C:M,3,0)</f>
        <v xml:space="preserve"> FÍSICA</v>
      </c>
      <c r="J110" s="37">
        <v>2</v>
      </c>
      <c r="K110" s="37">
        <v>204</v>
      </c>
      <c r="L110" s="37">
        <v>37</v>
      </c>
      <c r="M110" s="37">
        <f t="shared" si="69"/>
        <v>740</v>
      </c>
      <c r="N110" s="189">
        <v>69.81</v>
      </c>
      <c r="O110" s="80">
        <f>+L110*'PRECIOS SEGUN ADJ. (FRONTERIZO)'!$B$2*'PRECIOS SEGUN ADJ. (FRONTERIZO)'!$C$2</f>
        <v>51659.400000000009</v>
      </c>
      <c r="P110" s="80" t="e" vm="1">
        <f>+[4]!NumLetras(O110,"PESO","PESOS DOMINICANOS","$EE $m CON #d/100 CENTAVOS")</f>
        <v>#VALUE!</v>
      </c>
      <c r="Q110" s="80">
        <f t="shared" si="70"/>
        <v>8265.5</v>
      </c>
      <c r="R110" s="37">
        <v>10</v>
      </c>
      <c r="S110" s="37">
        <f t="shared" si="43"/>
        <v>200</v>
      </c>
      <c r="T110" s="189">
        <v>31.5</v>
      </c>
      <c r="U110" s="80">
        <f>+R110*'PRECIOS SEGUN ADJ. (FRONTERIZO)'!$B$3*'PRECIOS SEGUN ADJ. (FRONTERIZO)'!$C$3</f>
        <v>6300</v>
      </c>
      <c r="V110" s="80" t="e" vm="1">
        <f>+[4]!NumLetras(U110,"PESO","PESOS DOMINICANOS","$EE $m CON #d/100 CENTAVOS")</f>
        <v>#VALUE!</v>
      </c>
      <c r="W110" s="37">
        <v>0</v>
      </c>
      <c r="X110" s="37">
        <f t="shared" si="44"/>
        <v>0</v>
      </c>
      <c r="Y110" s="189">
        <v>25.2</v>
      </c>
      <c r="Z110" s="80">
        <f>+W110*'PRECIOS SEGUN ADJ. (FRONTERIZO)'!$B$4*'PRECIOS SEGUN ADJ. (FRONTERIZO)'!$C$4</f>
        <v>0</v>
      </c>
      <c r="AA110" s="80" t="e" vm="1">
        <f>+[4]!NumLetras(Z110,"PESO","PESOS DOMINICANOS","$EE $m CON #d/100 CENTAVOS")</f>
        <v>#VALUE!</v>
      </c>
      <c r="AB110" s="37">
        <v>63</v>
      </c>
      <c r="AC110" s="37">
        <f t="shared" si="45"/>
        <v>1260</v>
      </c>
      <c r="AD110" s="189">
        <v>87.91</v>
      </c>
      <c r="AE110" s="80">
        <f>+AB110*'PRECIOS SEGUN ADJ. (FRONTERIZO)'!$B$5*'PRECIOS SEGUN ADJ. (FRONTERIZO)'!$C$5</f>
        <v>110766.6</v>
      </c>
      <c r="AF110" s="80" t="e" vm="1">
        <f>+[4]!NumLetras(AE110,"PESO","PESOS DOMINICANOS","$EE $m CON #d/100 CENTAVOS")</f>
        <v>#VALUE!</v>
      </c>
      <c r="AG110" s="80">
        <f t="shared" si="71"/>
        <v>19937.990000000002</v>
      </c>
      <c r="AH110" s="37">
        <v>75</v>
      </c>
      <c r="AI110" s="37">
        <f t="shared" si="46"/>
        <v>1500</v>
      </c>
      <c r="AJ110" s="189">
        <v>53.95000000000001</v>
      </c>
      <c r="AK110" s="80">
        <f>+AH110*'PRECIOS SEGUN ADJ. (FRONTERIZO)'!$B$6*'PRECIOS SEGUN ADJ. (FRONTERIZO)'!$C$6</f>
        <v>80925</v>
      </c>
      <c r="AL110" s="80" t="e" vm="1">
        <f>+[4]!NumLetras(AK110,"PESO","PESOS DOMINICANOS","$EE $m CON #d/100 CENTAVOS")</f>
        <v>#VALUE!</v>
      </c>
      <c r="AM110" s="37">
        <v>10</v>
      </c>
      <c r="AN110" s="37">
        <f t="shared" si="47"/>
        <v>200</v>
      </c>
      <c r="AO110" s="189">
        <v>25.04</v>
      </c>
      <c r="AP110" s="80">
        <f>+AM110*'PRECIOS SEGUN ADJ. (FRONTERIZO)'!$B$7*'PRECIOS SEGUN ADJ. (FRONTERIZO)'!$C$7</f>
        <v>5008</v>
      </c>
      <c r="AQ110" s="80" t="e" vm="1">
        <f>+[4]!NumLetras(AP110,"PESO","PESOS DOMINICANOS","$EE $m CON #d/100 CENTAVOS")</f>
        <v>#VALUE!</v>
      </c>
      <c r="AR110" s="80">
        <f t="shared" si="72"/>
        <v>801.28</v>
      </c>
      <c r="AS110" s="37">
        <v>24</v>
      </c>
      <c r="AT110" s="37">
        <f t="shared" si="48"/>
        <v>480</v>
      </c>
      <c r="AU110" s="189">
        <v>290.85000000000002</v>
      </c>
      <c r="AV110" s="80">
        <f>+AS110*'PRECIOS SEGUN ADJ. (FRONTERIZO)'!$B$8*'PRECIOS SEGUN ADJ. (FRONTERIZO)'!$C$8</f>
        <v>139608</v>
      </c>
      <c r="AW110" s="80" t="e" vm="1">
        <f>+[4]!NumLetras(AV110,"PESO","PESOS DOMINICANOS","$EE $m CON #d/100 CENTAVOS")</f>
        <v>#VALUE!</v>
      </c>
      <c r="AX110" s="80">
        <f t="shared" si="73"/>
        <v>25129.439999999999</v>
      </c>
      <c r="AY110" s="37">
        <v>0</v>
      </c>
      <c r="AZ110" s="37">
        <f t="shared" si="49"/>
        <v>0</v>
      </c>
      <c r="BA110" s="189">
        <v>18.899999999999999</v>
      </c>
      <c r="BB110" s="80">
        <f>+AY110*'PRECIOS SEGUN ADJ. (FRONTERIZO)'!$B$9*'PRECIOS SEGUN ADJ. (FRONTERIZO)'!$C$9</f>
        <v>0</v>
      </c>
      <c r="BC110" s="80" t="e" vm="1">
        <f>+[4]!NumLetras(BB110,"PESO","PESOS DOMINICANOS","$EE $m CON #d/100 CENTAVOS")</f>
        <v>#VALUE!</v>
      </c>
      <c r="BD110" s="37">
        <v>6</v>
      </c>
      <c r="BE110" s="37">
        <f t="shared" si="50"/>
        <v>120</v>
      </c>
      <c r="BF110" s="189">
        <v>140.38</v>
      </c>
      <c r="BG110" s="80">
        <f>+BD110*'PRECIOS SEGUN ADJ. (FRONTERIZO)'!$B$10*'PRECIOS SEGUN ADJ. (FRONTERIZO)'!$C$10</f>
        <v>16845.599999999999</v>
      </c>
      <c r="BH110" s="80" t="e" vm="1">
        <f>+[4]!NumLetras(BG110,"PESO","PESOS DOMINICANOS","$EE $m CON #d/100 CENTAVOS")</f>
        <v>#VALUE!</v>
      </c>
      <c r="BI110" s="80">
        <f t="shared" si="74"/>
        <v>3032.21</v>
      </c>
      <c r="BJ110" s="37">
        <v>0</v>
      </c>
      <c r="BK110" s="37">
        <f t="shared" si="51"/>
        <v>0</v>
      </c>
      <c r="BL110" s="189">
        <v>31.459999999999997</v>
      </c>
      <c r="BM110" s="80">
        <f>+BJ110*'PRECIOS SEGUN ADJ. (FRONTERIZO)'!$B$11*'PRECIOS SEGUN ADJ. (FRONTERIZO)'!$C$11</f>
        <v>0</v>
      </c>
      <c r="BN110" s="80" t="e" vm="1">
        <f>+[4]!NumLetras(BM110,"PESO","PESOS DOMINICANOS","$EE $m CON #d/100 CENTAVOS")</f>
        <v>#VALUE!</v>
      </c>
      <c r="BO110" s="37">
        <v>19</v>
      </c>
      <c r="BP110" s="37">
        <f t="shared" si="52"/>
        <v>380</v>
      </c>
      <c r="BQ110" s="189">
        <v>65</v>
      </c>
      <c r="BR110" s="80">
        <f>+BO110*'PRECIOS SEGUN ADJ. (FRONTERIZO)'!$B$12*'PRECIOS SEGUN ADJ. (FRONTERIZO)'!$C$12</f>
        <v>24700</v>
      </c>
      <c r="BS110" s="80" t="e" vm="1">
        <f>+[4]!NumLetras(BR110,"PESO","PESOS DOMINICANOS","$EE $m CON #d/100 CENTAVOS")</f>
        <v>#VALUE!</v>
      </c>
      <c r="BT110" s="37">
        <v>0</v>
      </c>
      <c r="BU110" s="37">
        <f t="shared" si="53"/>
        <v>0</v>
      </c>
      <c r="BV110" s="189">
        <v>5.5</v>
      </c>
      <c r="BW110" s="80">
        <f>+BT110*'PRECIOS SEGUN ADJ. (FRONTERIZO)'!$B$13*'PRECIOS SEGUN ADJ. (FRONTERIZO)'!$C$13</f>
        <v>0</v>
      </c>
      <c r="BX110" s="80" t="e" vm="1">
        <f>+[4]!NumLetras(BW110,"PESO","PESOS DOMINICANOS","$EE $m CON #d/100 CENTAVOS")</f>
        <v>#VALUE!</v>
      </c>
      <c r="BY110" s="37">
        <v>408</v>
      </c>
      <c r="BZ110" s="37">
        <f t="shared" si="54"/>
        <v>8160</v>
      </c>
      <c r="CA110" s="189">
        <v>7.15</v>
      </c>
      <c r="CB110" s="80">
        <f>+BY110*'PRECIOS SEGUN ADJ. (FRONTERIZO)'!$B$14*'PRECIOS SEGUN ADJ. (FRONTERIZO)'!$C$14</f>
        <v>58344.000000000007</v>
      </c>
      <c r="CC110" s="80" t="e" vm="1">
        <f>+[4]!NumLetras(CB110,"PESO","PESOS DOMINICANOS","$EE $m CON #d/100 CENTAVOS")</f>
        <v>#VALUE!</v>
      </c>
      <c r="CD110" s="37">
        <v>816</v>
      </c>
      <c r="CE110" s="37">
        <f t="shared" si="55"/>
        <v>16320</v>
      </c>
      <c r="CF110" s="189">
        <v>6.8400000000000007</v>
      </c>
      <c r="CG110" s="80">
        <f>+CD110*'PRECIOS SEGUN ADJ. (FRONTERIZO)'!$B$15*'PRECIOS SEGUN ADJ. (FRONTERIZO)'!$C$15</f>
        <v>111628.79999999999</v>
      </c>
      <c r="CH110" s="80" t="e" vm="1">
        <f>+[4]!NumLetras(CG110,"PESO","PESOS DOMINICANOS","$EE $m CON #d/100 CENTAVOS")</f>
        <v>#VALUE!</v>
      </c>
      <c r="CI110" s="37">
        <v>0</v>
      </c>
      <c r="CJ110" s="37">
        <f t="shared" si="56"/>
        <v>0</v>
      </c>
      <c r="CK110" s="189">
        <v>60</v>
      </c>
      <c r="CL110" s="80">
        <f>+CI110*'PRECIOS SEGUN ADJ. (FRONTERIZO)'!$B$16*'PRECIOS SEGUN ADJ. (FRONTERIZO)'!$C$16</f>
        <v>0</v>
      </c>
      <c r="CM110" s="80" t="e" vm="1">
        <f>+[4]!NumLetras(CL110,"PESO","PESOS DOMINICANOS","$EE $m CON #d/100 CENTAVOS")</f>
        <v>#VALUE!</v>
      </c>
      <c r="CN110" s="80">
        <f t="shared" si="75"/>
        <v>0</v>
      </c>
      <c r="CO110" s="37">
        <v>0</v>
      </c>
      <c r="CP110" s="37">
        <f t="shared" si="57"/>
        <v>0</v>
      </c>
      <c r="CQ110" s="189">
        <v>55.649999999999991</v>
      </c>
      <c r="CR110" s="80">
        <f>+CO110*'PRECIOS SEGUN ADJ. (FRONTERIZO)'!$B$17*'PRECIOS SEGUN ADJ. (FRONTERIZO)'!$C$17</f>
        <v>0</v>
      </c>
      <c r="CS110" s="80" t="e" vm="1">
        <f>+[4]!NumLetras(CR110,"PESO","PESOS DOMINICANOS","$EE $m CON #d/100 CENTAVOS")</f>
        <v>#VALUE!</v>
      </c>
      <c r="CT110" s="80">
        <f t="shared" si="76"/>
        <v>0</v>
      </c>
      <c r="CU110" s="37">
        <v>408</v>
      </c>
      <c r="CV110" s="37">
        <f t="shared" si="58"/>
        <v>8160</v>
      </c>
      <c r="CW110" s="189">
        <v>6.6</v>
      </c>
      <c r="CX110" s="80">
        <f>+CU110*'PRECIOS SEGUN ADJ. (FRONTERIZO)'!$B$18*'PRECIOS SEGUN ADJ. (FRONTERIZO)'!$C$18</f>
        <v>53855.999999999993</v>
      </c>
      <c r="CY110" s="80" t="e" vm="1">
        <f>+[4]!NumLetras(CX110,"PESO","PESOS DOMINICANOS","$EE $m CON #d/100 CENTAVOS")</f>
        <v>#VALUE!</v>
      </c>
      <c r="CZ110" s="37">
        <v>0</v>
      </c>
      <c r="DA110" s="37">
        <f t="shared" si="59"/>
        <v>0</v>
      </c>
      <c r="DB110" s="189">
        <v>65.75</v>
      </c>
      <c r="DC110" s="80">
        <f>+CZ110*'PRECIOS SEGUN ADJ. (FRONTERIZO)'!$B$19*'PRECIOS SEGUN ADJ. (FRONTERIZO)'!$C$19</f>
        <v>0</v>
      </c>
      <c r="DD110" s="80" t="e" vm="1">
        <f>+[4]!NumLetras(DC110,"PESO","PESOS DOMINICANOS","$EE $m CON #d/100 CENTAVOS")</f>
        <v>#VALUE!</v>
      </c>
      <c r="DE110" s="80">
        <f t="shared" si="77"/>
        <v>0</v>
      </c>
      <c r="DF110" s="37">
        <v>10</v>
      </c>
      <c r="DG110" s="37">
        <f t="shared" si="60"/>
        <v>200</v>
      </c>
      <c r="DH110" s="189">
        <v>82.59999999999998</v>
      </c>
      <c r="DI110" s="80">
        <f>+DF110*'PRECIOS SEGUN ADJ. (FRONTERIZO)'!$B$20*'PRECIOS SEGUN ADJ. (FRONTERIZO)'!$C$20</f>
        <v>16520</v>
      </c>
      <c r="DJ110" s="80" t="e" vm="1">
        <f>+[4]!NumLetras(DI110,"PESO","PESOS DOMINICANOS","$EE $m CON #d/100 CENTAVOS")</f>
        <v>#VALUE!</v>
      </c>
      <c r="DK110" s="80">
        <f t="shared" si="78"/>
        <v>2973.6</v>
      </c>
      <c r="DL110" s="37">
        <v>816</v>
      </c>
      <c r="DM110" s="37">
        <f t="shared" si="61"/>
        <v>16320</v>
      </c>
      <c r="DN110" s="189">
        <v>22</v>
      </c>
      <c r="DO110" s="80">
        <f>+DL110*'PRECIOS SEGUN ADJ. (FRONTERIZO)'!$B$21*'PRECIOS SEGUN ADJ. (FRONTERIZO)'!$C$21</f>
        <v>359040</v>
      </c>
      <c r="DP110" s="80" t="e" vm="1">
        <f>+[4]!NumLetras(DO110,"PESO","PESOS DOMINICANOS","$EE $m CON #d/100 CENTAVOS")</f>
        <v>#VALUE!</v>
      </c>
      <c r="DQ110" s="37">
        <v>46</v>
      </c>
      <c r="DR110" s="37">
        <f t="shared" si="62"/>
        <v>920</v>
      </c>
      <c r="DS110" s="189">
        <v>80.849999999999994</v>
      </c>
      <c r="DT110" s="80">
        <f>+DQ110*'PRECIOS SEGUN ADJ. (FRONTERIZO)'!$B$22*'PRECIOS SEGUN ADJ. (FRONTERIZO)'!$C$22</f>
        <v>74382</v>
      </c>
      <c r="DU110" s="80" t="e" vm="1">
        <f>+[4]!NumLetras(DT110,"PESO","PESOS DOMINICANOS","$EE $m CON #d/100 CENTAVOS")</f>
        <v>#VALUE!</v>
      </c>
      <c r="DV110" s="37">
        <v>21</v>
      </c>
      <c r="DW110" s="37">
        <f t="shared" si="63"/>
        <v>420</v>
      </c>
      <c r="DX110" s="189">
        <v>21.83</v>
      </c>
      <c r="DY110" s="80">
        <f>+DV110*'PRECIOS SEGUN ADJ. (FRONTERIZO)'!$B$23*'PRECIOS SEGUN ADJ. (FRONTERIZO)'!$C$23</f>
        <v>9168.5999999999985</v>
      </c>
      <c r="DZ110" s="80" t="e" vm="1">
        <f>+[4]!NumLetras(DY110,"PESO","PESOS DOMINICANOS","$EE $m CON #d/100 CENTAVOS")</f>
        <v>#VALUE!</v>
      </c>
      <c r="EA110" s="80">
        <f t="shared" si="79"/>
        <v>1650.35</v>
      </c>
      <c r="EB110" s="37">
        <v>64</v>
      </c>
      <c r="EC110" s="37">
        <f t="shared" si="64"/>
        <v>1280</v>
      </c>
      <c r="ED110" s="189">
        <v>33</v>
      </c>
      <c r="EE110" s="80">
        <f>+EB110*'PRECIOS SEGUN ADJ. (FRONTERIZO)'!$B$24*'PRECIOS SEGUN ADJ. (FRONTERIZO)'!$C$24</f>
        <v>42240</v>
      </c>
      <c r="EF110" s="80" t="e" vm="1">
        <f>+[4]!NumLetras(EE110,"PESO","PESOS DOMINICANOS","$EE $m CON #d/100 CENTAVOS")</f>
        <v>#VALUE!</v>
      </c>
      <c r="EG110" s="37">
        <v>0</v>
      </c>
      <c r="EH110" s="37">
        <f t="shared" si="65"/>
        <v>0</v>
      </c>
      <c r="EI110" s="189">
        <v>15.789999999999997</v>
      </c>
      <c r="EJ110" s="80">
        <f>+EG110*'PRECIOS SEGUN ADJ. (FRONTERIZO)'!$B$25*'PRECIOS SEGUN ADJ. (FRONTERIZO)'!$C$25</f>
        <v>0</v>
      </c>
      <c r="EK110" s="80" t="e" vm="1">
        <f>+[4]!NumLetras(EJ110,"PESO","PESOS DOMINICANOS","$EE $m CON #d/100 CENTAVOS")</f>
        <v>#VALUE!</v>
      </c>
      <c r="EL110" s="37">
        <v>0</v>
      </c>
      <c r="EM110" s="37">
        <f t="shared" si="66"/>
        <v>0</v>
      </c>
      <c r="EN110" s="189">
        <v>31.5</v>
      </c>
      <c r="EO110" s="80">
        <f>+EL110*'PRECIOS SEGUN ADJ. (FRONTERIZO)'!$B$26*'PRECIOS SEGUN ADJ. (FRONTERIZO)'!$C$26</f>
        <v>0</v>
      </c>
      <c r="EP110" s="80" t="e" vm="1">
        <f>+[4]!NumLetras(EO110,"PESO","PESOS DOMINICANOS","$EE $m CON #d/100 CENTAVOS")</f>
        <v>#VALUE!</v>
      </c>
      <c r="EQ110" s="80">
        <f t="shared" si="84"/>
        <v>1160992</v>
      </c>
      <c r="ER110" s="80" t="e" vm="1">
        <f>+[4]!NumLetras(EQ110,"PESO","PESOS DOMINICANOS","$EE $m CON #d/100 CENTAVOS")</f>
        <v>#VALUE!</v>
      </c>
      <c r="ES110" s="80">
        <f t="shared" si="85"/>
        <v>61790.369999999995</v>
      </c>
      <c r="ET110" s="80" t="e" vm="1">
        <f>+[4]!NumLetras(ES110,"PESO","PESOS DOMINICANOS","$EE $m CON #d/100 CENTAVOS")</f>
        <v>#VALUE!</v>
      </c>
      <c r="EU110" s="80">
        <f t="shared" si="80"/>
        <v>1099201.6299999999</v>
      </c>
      <c r="EV110" s="80" t="e" vm="1">
        <f>+[4]!NumLetras(EU110,"PESO","PESOS DOMINICANOS","$EE $m CON #d/100 CENTAVOS")</f>
        <v>#VALUE!</v>
      </c>
      <c r="EW110" s="80">
        <f t="shared" si="81"/>
        <v>232198.39999999999</v>
      </c>
      <c r="EX110" s="80" t="e" vm="1">
        <f>+[4]!NumLetras(EW110,"PESO","PESOS DOMINICANOS","$EE $m CON #d/100 CENTAVOS")</f>
        <v>#VALUE!</v>
      </c>
      <c r="EY110" s="80">
        <f t="shared" si="82"/>
        <v>11609.92</v>
      </c>
      <c r="EZ110" s="80" t="e" vm="1">
        <f>+[4]!NumLetras(EY110,"PESO","PESOS DOMINICANOS","$EE $m CON #d/100 CENTAVOS")</f>
        <v>#VALUE!</v>
      </c>
      <c r="FA110" s="80"/>
      <c r="FB110" s="80">
        <f t="shared" si="83"/>
        <v>928793.59999999998</v>
      </c>
      <c r="FC110" s="80" t="e" vm="1">
        <f>+[4]!NumLetras(FB110,"PESO","PESOS DOMINICANOS","$EE $m CON #d/100 CENTAVOS")</f>
        <v>#VALUE!</v>
      </c>
      <c r="FD110" s="37" t="str">
        <f>+VLOOKUP(D110,'FRONTERIZO XENIA'!F:G,2,0)</f>
        <v>F-10</v>
      </c>
    </row>
    <row r="111" spans="1:160">
      <c r="A111" s="37">
        <v>110</v>
      </c>
      <c r="B111" s="37">
        <v>110</v>
      </c>
      <c r="C111" s="26" t="s">
        <v>1098</v>
      </c>
      <c r="D111" s="37">
        <v>7600146323</v>
      </c>
      <c r="E111" s="37" t="str">
        <f>+VLOOKUP(D111,'INFORMACION DE PROVEEDORES'!C:I,2,0)</f>
        <v>076-0014632-3</v>
      </c>
      <c r="F111" s="26" t="str">
        <f>+VLOOKUP(D111,'INFORMACION DE PROVEEDORES'!C:J,4,0)</f>
        <v>YEUDYS OLGUIN CUEVAS JIMENEZ</v>
      </c>
      <c r="G111" s="37" t="str">
        <f>+VLOOKUP(D111,'INFORMACION DE PROVEEDORES'!C:K,5,0)</f>
        <v>076-0014632-3</v>
      </c>
      <c r="H111" s="26" t="str">
        <f>+VLOOKUP(D111,'INFORMACION DE PROVEEDORES'!C:L,7,0)</f>
        <v xml:space="preserve">CALLE RESPALDO AMABLE REYES, NO. 7, EL CACIQUE, TAMAYO, BAHOUCO </v>
      </c>
      <c r="I111" s="37" t="str">
        <f>+VLOOKUP(D111,'INFORMACION DE PROVEEDORES'!C:M,3,0)</f>
        <v xml:space="preserve"> FÍSICA</v>
      </c>
      <c r="J111" s="37">
        <v>2</v>
      </c>
      <c r="K111" s="37">
        <v>182</v>
      </c>
      <c r="L111" s="37">
        <v>33</v>
      </c>
      <c r="M111" s="37">
        <f t="shared" si="69"/>
        <v>660</v>
      </c>
      <c r="N111" s="189">
        <v>69.81</v>
      </c>
      <c r="O111" s="80">
        <f>+L111*'PRECIOS SEGUN ADJ. (FRONTERIZO)'!$B$2*'PRECIOS SEGUN ADJ. (FRONTERIZO)'!$C$2</f>
        <v>46074.6</v>
      </c>
      <c r="P111" s="80" t="e" vm="1">
        <f>+[4]!NumLetras(O111,"PESO","PESOS DOMINICANOS","$EE $m CON #d/100 CENTAVOS")</f>
        <v>#VALUE!</v>
      </c>
      <c r="Q111" s="80">
        <f t="shared" si="70"/>
        <v>7371.94</v>
      </c>
      <c r="R111" s="37">
        <v>9</v>
      </c>
      <c r="S111" s="37">
        <f t="shared" si="43"/>
        <v>180</v>
      </c>
      <c r="T111" s="189">
        <v>31.5</v>
      </c>
      <c r="U111" s="80">
        <f>+R111*'PRECIOS SEGUN ADJ. (FRONTERIZO)'!$B$3*'PRECIOS SEGUN ADJ. (FRONTERIZO)'!$C$3</f>
        <v>5670</v>
      </c>
      <c r="V111" s="80" t="e" vm="1">
        <f>+[4]!NumLetras(U111,"PESO","PESOS DOMINICANOS","$EE $m CON #d/100 CENTAVOS")</f>
        <v>#VALUE!</v>
      </c>
      <c r="W111" s="37">
        <v>0</v>
      </c>
      <c r="X111" s="37">
        <f t="shared" si="44"/>
        <v>0</v>
      </c>
      <c r="Y111" s="189">
        <v>25.2</v>
      </c>
      <c r="Z111" s="80">
        <f>+W111*'PRECIOS SEGUN ADJ. (FRONTERIZO)'!$B$4*'PRECIOS SEGUN ADJ. (FRONTERIZO)'!$C$4</f>
        <v>0</v>
      </c>
      <c r="AA111" s="80" t="e" vm="1">
        <f>+[4]!NumLetras(Z111,"PESO","PESOS DOMINICANOS","$EE $m CON #d/100 CENTAVOS")</f>
        <v>#VALUE!</v>
      </c>
      <c r="AB111" s="37">
        <v>56</v>
      </c>
      <c r="AC111" s="37">
        <f t="shared" si="45"/>
        <v>1120</v>
      </c>
      <c r="AD111" s="189">
        <v>87.91</v>
      </c>
      <c r="AE111" s="80">
        <f>+AB111*'PRECIOS SEGUN ADJ. (FRONTERIZO)'!$B$5*'PRECIOS SEGUN ADJ. (FRONTERIZO)'!$C$5</f>
        <v>98459.199999999997</v>
      </c>
      <c r="AF111" s="80" t="e" vm="1">
        <f>+[4]!NumLetras(AE111,"PESO","PESOS DOMINICANOS","$EE $m CON #d/100 CENTAVOS")</f>
        <v>#VALUE!</v>
      </c>
      <c r="AG111" s="80">
        <f t="shared" si="71"/>
        <v>17722.66</v>
      </c>
      <c r="AH111" s="37">
        <v>67</v>
      </c>
      <c r="AI111" s="37">
        <f t="shared" si="46"/>
        <v>1340</v>
      </c>
      <c r="AJ111" s="189">
        <v>53.95000000000001</v>
      </c>
      <c r="AK111" s="80">
        <f>+AH111*'PRECIOS SEGUN ADJ. (FRONTERIZO)'!$B$6*'PRECIOS SEGUN ADJ. (FRONTERIZO)'!$C$6</f>
        <v>72293</v>
      </c>
      <c r="AL111" s="80" t="e" vm="1">
        <f>+[4]!NumLetras(AK111,"PESO","PESOS DOMINICANOS","$EE $m CON #d/100 CENTAVOS")</f>
        <v>#VALUE!</v>
      </c>
      <c r="AM111" s="37">
        <v>9</v>
      </c>
      <c r="AN111" s="37">
        <f t="shared" si="47"/>
        <v>180</v>
      </c>
      <c r="AO111" s="189">
        <v>25.04</v>
      </c>
      <c r="AP111" s="80">
        <f>+AM111*'PRECIOS SEGUN ADJ. (FRONTERIZO)'!$B$7*'PRECIOS SEGUN ADJ. (FRONTERIZO)'!$C$7</f>
        <v>4507.2</v>
      </c>
      <c r="AQ111" s="80" t="e" vm="1">
        <f>+[4]!NumLetras(AP111,"PESO","PESOS DOMINICANOS","$EE $m CON #d/100 CENTAVOS")</f>
        <v>#VALUE!</v>
      </c>
      <c r="AR111" s="80">
        <f t="shared" si="72"/>
        <v>721.15</v>
      </c>
      <c r="AS111" s="37">
        <v>22</v>
      </c>
      <c r="AT111" s="37">
        <f t="shared" si="48"/>
        <v>440</v>
      </c>
      <c r="AU111" s="189">
        <v>290.85000000000002</v>
      </c>
      <c r="AV111" s="80">
        <f>+AS111*'PRECIOS SEGUN ADJ. (FRONTERIZO)'!$B$8*'PRECIOS SEGUN ADJ. (FRONTERIZO)'!$C$8</f>
        <v>127974.00000000001</v>
      </c>
      <c r="AW111" s="80" t="e" vm="1">
        <f>+[4]!NumLetras(AV111,"PESO","PESOS DOMINICANOS","$EE $m CON #d/100 CENTAVOS")</f>
        <v>#VALUE!</v>
      </c>
      <c r="AX111" s="80">
        <f t="shared" si="73"/>
        <v>23035.32</v>
      </c>
      <c r="AY111" s="37">
        <v>0</v>
      </c>
      <c r="AZ111" s="37">
        <f t="shared" si="49"/>
        <v>0</v>
      </c>
      <c r="BA111" s="189">
        <v>18.899999999999999</v>
      </c>
      <c r="BB111" s="80">
        <f>+AY111*'PRECIOS SEGUN ADJ. (FRONTERIZO)'!$B$9*'PRECIOS SEGUN ADJ. (FRONTERIZO)'!$C$9</f>
        <v>0</v>
      </c>
      <c r="BC111" s="80" t="e" vm="1">
        <f>+[4]!NumLetras(BB111,"PESO","PESOS DOMINICANOS","$EE $m CON #d/100 CENTAVOS")</f>
        <v>#VALUE!</v>
      </c>
      <c r="BD111" s="37">
        <v>5</v>
      </c>
      <c r="BE111" s="37">
        <f t="shared" si="50"/>
        <v>100</v>
      </c>
      <c r="BF111" s="189">
        <v>140.38</v>
      </c>
      <c r="BG111" s="80">
        <f>+BD111*'PRECIOS SEGUN ADJ. (FRONTERIZO)'!$B$10*'PRECIOS SEGUN ADJ. (FRONTERIZO)'!$C$10</f>
        <v>14038</v>
      </c>
      <c r="BH111" s="80" t="e" vm="1">
        <f>+[4]!NumLetras(BG111,"PESO","PESOS DOMINICANOS","$EE $m CON #d/100 CENTAVOS")</f>
        <v>#VALUE!</v>
      </c>
      <c r="BI111" s="80">
        <f t="shared" si="74"/>
        <v>2526.84</v>
      </c>
      <c r="BJ111" s="37">
        <v>0</v>
      </c>
      <c r="BK111" s="37">
        <f t="shared" si="51"/>
        <v>0</v>
      </c>
      <c r="BL111" s="189">
        <v>31.459999999999997</v>
      </c>
      <c r="BM111" s="80">
        <f>+BJ111*'PRECIOS SEGUN ADJ. (FRONTERIZO)'!$B$11*'PRECIOS SEGUN ADJ. (FRONTERIZO)'!$C$11</f>
        <v>0</v>
      </c>
      <c r="BN111" s="80" t="e" vm="1">
        <f>+[4]!NumLetras(BM111,"PESO","PESOS DOMINICANOS","$EE $m CON #d/100 CENTAVOS")</f>
        <v>#VALUE!</v>
      </c>
      <c r="BO111" s="37">
        <v>17</v>
      </c>
      <c r="BP111" s="37">
        <f t="shared" si="52"/>
        <v>340</v>
      </c>
      <c r="BQ111" s="189">
        <v>65</v>
      </c>
      <c r="BR111" s="80">
        <f>+BO111*'PRECIOS SEGUN ADJ. (FRONTERIZO)'!$B$12*'PRECIOS SEGUN ADJ. (FRONTERIZO)'!$C$12</f>
        <v>22100</v>
      </c>
      <c r="BS111" s="80" t="e" vm="1">
        <f>+[4]!NumLetras(BR111,"PESO","PESOS DOMINICANOS","$EE $m CON #d/100 CENTAVOS")</f>
        <v>#VALUE!</v>
      </c>
      <c r="BT111" s="37">
        <v>0</v>
      </c>
      <c r="BU111" s="37">
        <f t="shared" si="53"/>
        <v>0</v>
      </c>
      <c r="BV111" s="189">
        <v>5.5</v>
      </c>
      <c r="BW111" s="80">
        <f>+BT111*'PRECIOS SEGUN ADJ. (FRONTERIZO)'!$B$13*'PRECIOS SEGUN ADJ. (FRONTERIZO)'!$C$13</f>
        <v>0</v>
      </c>
      <c r="BX111" s="80" t="e" vm="1">
        <f>+[4]!NumLetras(BW111,"PESO","PESOS DOMINICANOS","$EE $m CON #d/100 CENTAVOS")</f>
        <v>#VALUE!</v>
      </c>
      <c r="BY111" s="37">
        <v>364</v>
      </c>
      <c r="BZ111" s="37">
        <f t="shared" si="54"/>
        <v>7280</v>
      </c>
      <c r="CA111" s="189">
        <v>7.15</v>
      </c>
      <c r="CB111" s="80">
        <f>+BY111*'PRECIOS SEGUN ADJ. (FRONTERIZO)'!$B$14*'PRECIOS SEGUN ADJ. (FRONTERIZO)'!$C$14</f>
        <v>52052</v>
      </c>
      <c r="CC111" s="80" t="e" vm="1">
        <f>+[4]!NumLetras(CB111,"PESO","PESOS DOMINICANOS","$EE $m CON #d/100 CENTAVOS")</f>
        <v>#VALUE!</v>
      </c>
      <c r="CD111" s="37">
        <v>728</v>
      </c>
      <c r="CE111" s="37">
        <f t="shared" si="55"/>
        <v>14560</v>
      </c>
      <c r="CF111" s="189">
        <v>6.8400000000000007</v>
      </c>
      <c r="CG111" s="80">
        <f>+CD111*'PRECIOS SEGUN ADJ. (FRONTERIZO)'!$B$15*'PRECIOS SEGUN ADJ. (FRONTERIZO)'!$C$15</f>
        <v>99590.399999999994</v>
      </c>
      <c r="CH111" s="80" t="e" vm="1">
        <f>+[4]!NumLetras(CG111,"PESO","PESOS DOMINICANOS","$EE $m CON #d/100 CENTAVOS")</f>
        <v>#VALUE!</v>
      </c>
      <c r="CI111" s="37">
        <v>0</v>
      </c>
      <c r="CJ111" s="37">
        <f t="shared" si="56"/>
        <v>0</v>
      </c>
      <c r="CK111" s="189">
        <v>60</v>
      </c>
      <c r="CL111" s="80">
        <f>+CI111*'PRECIOS SEGUN ADJ. (FRONTERIZO)'!$B$16*'PRECIOS SEGUN ADJ. (FRONTERIZO)'!$C$16</f>
        <v>0</v>
      </c>
      <c r="CM111" s="80" t="e" vm="1">
        <f>+[4]!NumLetras(CL111,"PESO","PESOS DOMINICANOS","$EE $m CON #d/100 CENTAVOS")</f>
        <v>#VALUE!</v>
      </c>
      <c r="CN111" s="80">
        <f t="shared" si="75"/>
        <v>0</v>
      </c>
      <c r="CO111" s="37">
        <v>0</v>
      </c>
      <c r="CP111" s="37">
        <f t="shared" si="57"/>
        <v>0</v>
      </c>
      <c r="CQ111" s="189">
        <v>55.649999999999991</v>
      </c>
      <c r="CR111" s="80">
        <f>+CO111*'PRECIOS SEGUN ADJ. (FRONTERIZO)'!$B$17*'PRECIOS SEGUN ADJ. (FRONTERIZO)'!$C$17</f>
        <v>0</v>
      </c>
      <c r="CS111" s="80" t="e" vm="1">
        <f>+[4]!NumLetras(CR111,"PESO","PESOS DOMINICANOS","$EE $m CON #d/100 CENTAVOS")</f>
        <v>#VALUE!</v>
      </c>
      <c r="CT111" s="80">
        <f t="shared" si="76"/>
        <v>0</v>
      </c>
      <c r="CU111" s="37">
        <v>364</v>
      </c>
      <c r="CV111" s="37">
        <f t="shared" si="58"/>
        <v>7280</v>
      </c>
      <c r="CW111" s="189">
        <v>6.6</v>
      </c>
      <c r="CX111" s="80">
        <f>+CU111*'PRECIOS SEGUN ADJ. (FRONTERIZO)'!$B$18*'PRECIOS SEGUN ADJ. (FRONTERIZO)'!$C$18</f>
        <v>48048</v>
      </c>
      <c r="CY111" s="80" t="e" vm="1">
        <f>+[4]!NumLetras(CX111,"PESO","PESOS DOMINICANOS","$EE $m CON #d/100 CENTAVOS")</f>
        <v>#VALUE!</v>
      </c>
      <c r="CZ111" s="37">
        <v>0</v>
      </c>
      <c r="DA111" s="37">
        <f t="shared" si="59"/>
        <v>0</v>
      </c>
      <c r="DB111" s="189">
        <v>65.75</v>
      </c>
      <c r="DC111" s="80">
        <f>+CZ111*'PRECIOS SEGUN ADJ. (FRONTERIZO)'!$B$19*'PRECIOS SEGUN ADJ. (FRONTERIZO)'!$C$19</f>
        <v>0</v>
      </c>
      <c r="DD111" s="80" t="e" vm="1">
        <f>+[4]!NumLetras(DC111,"PESO","PESOS DOMINICANOS","$EE $m CON #d/100 CENTAVOS")</f>
        <v>#VALUE!</v>
      </c>
      <c r="DE111" s="80">
        <f t="shared" si="77"/>
        <v>0</v>
      </c>
      <c r="DF111" s="37">
        <v>9</v>
      </c>
      <c r="DG111" s="37">
        <f t="shared" si="60"/>
        <v>180</v>
      </c>
      <c r="DH111" s="189">
        <v>82.59999999999998</v>
      </c>
      <c r="DI111" s="80">
        <f>+DF111*'PRECIOS SEGUN ADJ. (FRONTERIZO)'!$B$20*'PRECIOS SEGUN ADJ. (FRONTERIZO)'!$C$20</f>
        <v>14868</v>
      </c>
      <c r="DJ111" s="80" t="e" vm="1">
        <f>+[4]!NumLetras(DI111,"PESO","PESOS DOMINICANOS","$EE $m CON #d/100 CENTAVOS")</f>
        <v>#VALUE!</v>
      </c>
      <c r="DK111" s="80">
        <f t="shared" si="78"/>
        <v>2676.24</v>
      </c>
      <c r="DL111" s="37">
        <v>728</v>
      </c>
      <c r="DM111" s="37">
        <f t="shared" si="61"/>
        <v>14560</v>
      </c>
      <c r="DN111" s="189">
        <v>22</v>
      </c>
      <c r="DO111" s="80">
        <f>+DL111*'PRECIOS SEGUN ADJ. (FRONTERIZO)'!$B$21*'PRECIOS SEGUN ADJ. (FRONTERIZO)'!$C$21</f>
        <v>320320</v>
      </c>
      <c r="DP111" s="80" t="e" vm="1">
        <f>+[4]!NumLetras(DO111,"PESO","PESOS DOMINICANOS","$EE $m CON #d/100 CENTAVOS")</f>
        <v>#VALUE!</v>
      </c>
      <c r="DQ111" s="37">
        <v>42</v>
      </c>
      <c r="DR111" s="37">
        <f t="shared" si="62"/>
        <v>840</v>
      </c>
      <c r="DS111" s="189">
        <v>80.849999999999994</v>
      </c>
      <c r="DT111" s="80">
        <f>+DQ111*'PRECIOS SEGUN ADJ. (FRONTERIZO)'!$B$22*'PRECIOS SEGUN ADJ. (FRONTERIZO)'!$C$22</f>
        <v>67914</v>
      </c>
      <c r="DU111" s="80" t="e" vm="1">
        <f>+[4]!NumLetras(DT111,"PESO","PESOS DOMINICANOS","$EE $m CON #d/100 CENTAVOS")</f>
        <v>#VALUE!</v>
      </c>
      <c r="DV111" s="37">
        <v>19</v>
      </c>
      <c r="DW111" s="37">
        <f t="shared" si="63"/>
        <v>380</v>
      </c>
      <c r="DX111" s="189">
        <v>21.83</v>
      </c>
      <c r="DY111" s="80">
        <f>+DV111*'PRECIOS SEGUN ADJ. (FRONTERIZO)'!$B$23*'PRECIOS SEGUN ADJ. (FRONTERIZO)'!$C$23</f>
        <v>8295.4</v>
      </c>
      <c r="DZ111" s="80" t="e" vm="1">
        <f>+[4]!NumLetras(DY111,"PESO","PESOS DOMINICANOS","$EE $m CON #d/100 CENTAVOS")</f>
        <v>#VALUE!</v>
      </c>
      <c r="EA111" s="80">
        <f t="shared" si="79"/>
        <v>1493.17</v>
      </c>
      <c r="EB111" s="37">
        <v>57</v>
      </c>
      <c r="EC111" s="37">
        <f t="shared" si="64"/>
        <v>1140</v>
      </c>
      <c r="ED111" s="189">
        <v>33</v>
      </c>
      <c r="EE111" s="80">
        <f>+EB111*'PRECIOS SEGUN ADJ. (FRONTERIZO)'!$B$24*'PRECIOS SEGUN ADJ. (FRONTERIZO)'!$C$24</f>
        <v>37620</v>
      </c>
      <c r="EF111" s="80" t="e" vm="1">
        <f>+[4]!NumLetras(EE111,"PESO","PESOS DOMINICANOS","$EE $m CON #d/100 CENTAVOS")</f>
        <v>#VALUE!</v>
      </c>
      <c r="EG111" s="37">
        <v>0</v>
      </c>
      <c r="EH111" s="37">
        <f t="shared" si="65"/>
        <v>0</v>
      </c>
      <c r="EI111" s="189">
        <v>15.789999999999997</v>
      </c>
      <c r="EJ111" s="80">
        <f>+EG111*'PRECIOS SEGUN ADJ. (FRONTERIZO)'!$B$25*'PRECIOS SEGUN ADJ. (FRONTERIZO)'!$C$25</f>
        <v>0</v>
      </c>
      <c r="EK111" s="80" t="e" vm="1">
        <f>+[4]!NumLetras(EJ111,"PESO","PESOS DOMINICANOS","$EE $m CON #d/100 CENTAVOS")</f>
        <v>#VALUE!</v>
      </c>
      <c r="EL111" s="37">
        <v>0</v>
      </c>
      <c r="EM111" s="37">
        <f t="shared" si="66"/>
        <v>0</v>
      </c>
      <c r="EN111" s="189">
        <v>31.5</v>
      </c>
      <c r="EO111" s="80">
        <f>+EL111*'PRECIOS SEGUN ADJ. (FRONTERIZO)'!$B$26*'PRECIOS SEGUN ADJ. (FRONTERIZO)'!$C$26</f>
        <v>0</v>
      </c>
      <c r="EP111" s="80" t="e" vm="1">
        <f>+[4]!NumLetras(EO111,"PESO","PESOS DOMINICANOS","$EE $m CON #d/100 CENTAVOS")</f>
        <v>#VALUE!</v>
      </c>
      <c r="EQ111" s="80">
        <f t="shared" si="84"/>
        <v>1039823.8</v>
      </c>
      <c r="ER111" s="80" t="e" vm="1">
        <f>+[4]!NumLetras(EQ111,"PESO","PESOS DOMINICANOS","$EE $m CON #d/100 CENTAVOS")</f>
        <v>#VALUE!</v>
      </c>
      <c r="ES111" s="80">
        <f t="shared" si="85"/>
        <v>55547.32</v>
      </c>
      <c r="ET111" s="80" t="e" vm="1">
        <f>+[4]!NumLetras(ES111,"PESO","PESOS DOMINICANOS","$EE $m CON #d/100 CENTAVOS")</f>
        <v>#VALUE!</v>
      </c>
      <c r="EU111" s="80">
        <f t="shared" si="80"/>
        <v>984276.4800000001</v>
      </c>
      <c r="EV111" s="80" t="e" vm="1">
        <f>+[4]!NumLetras(EU111,"PESO","PESOS DOMINICANOS","$EE $m CON #d/100 CENTAVOS")</f>
        <v>#VALUE!</v>
      </c>
      <c r="EW111" s="80">
        <f t="shared" si="81"/>
        <v>207964.76</v>
      </c>
      <c r="EX111" s="80" t="e" vm="1">
        <f>+[4]!NumLetras(EW111,"PESO","PESOS DOMINICANOS","$EE $m CON #d/100 CENTAVOS")</f>
        <v>#VALUE!</v>
      </c>
      <c r="EY111" s="80">
        <f t="shared" si="82"/>
        <v>10398.24</v>
      </c>
      <c r="EZ111" s="80" t="e" vm="1">
        <f>+[4]!NumLetras(EY111,"PESO","PESOS DOMINICANOS","$EE $m CON #d/100 CENTAVOS")</f>
        <v>#VALUE!</v>
      </c>
      <c r="FA111" s="80"/>
      <c r="FB111" s="80">
        <f t="shared" si="83"/>
        <v>831859.04</v>
      </c>
      <c r="FC111" s="80" t="e" vm="1">
        <f>+[4]!NumLetras(FB111,"PESO","PESOS DOMINICANOS","$EE $m CON #d/100 CENTAVOS")</f>
        <v>#VALUE!</v>
      </c>
      <c r="FD111" s="37" t="str">
        <f>+VLOOKUP(D111,'FRONTERIZO XENIA'!F:G,2,0)</f>
        <v>F-26</v>
      </c>
    </row>
  </sheetData>
  <autoFilter ref="A1:FD111" xr:uid="{00000000-0009-0000-0000-000005000000}"/>
  <sortState xmlns:xlrd2="http://schemas.microsoft.com/office/spreadsheetml/2017/richdata2" ref="C2:AE111">
    <sortCondition ref="C2"/>
  </sortState>
  <pageMargins left="0.7" right="0.7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H20"/>
  <sheetViews>
    <sheetView workbookViewId="0">
      <selection activeCell="B2" sqref="B2:B20"/>
    </sheetView>
  </sheetViews>
  <sheetFormatPr defaultColWidth="9.140625" defaultRowHeight="15"/>
  <cols>
    <col min="1" max="1" width="34.5703125" bestFit="1" customWidth="1"/>
    <col min="2" max="2" width="8" bestFit="1" customWidth="1"/>
    <col min="3" max="3" width="22.5703125" bestFit="1" customWidth="1"/>
    <col min="4" max="4" width="10" bestFit="1" customWidth="1"/>
    <col min="5" max="5" width="8.7109375" bestFit="1" customWidth="1"/>
    <col min="7" max="7" width="9.7109375" bestFit="1" customWidth="1"/>
  </cols>
  <sheetData>
    <row r="1" spans="1:8">
      <c r="A1" s="79" t="s">
        <v>3961</v>
      </c>
      <c r="B1" s="79" t="s">
        <v>3962</v>
      </c>
      <c r="C1" s="79" t="s">
        <v>3963</v>
      </c>
      <c r="D1" s="84" t="s">
        <v>3964</v>
      </c>
      <c r="E1" s="83" t="s">
        <v>3965</v>
      </c>
      <c r="F1" s="83" t="s">
        <v>118</v>
      </c>
      <c r="G1" s="83" t="s">
        <v>3966</v>
      </c>
    </row>
    <row r="2" spans="1:8">
      <c r="A2" s="41" t="s">
        <v>21</v>
      </c>
      <c r="B2" s="81">
        <v>60.18</v>
      </c>
      <c r="C2" s="37">
        <v>40</v>
      </c>
      <c r="D2" s="40">
        <v>16</v>
      </c>
      <c r="E2">
        <f>+ROUND((B2*100/116),2)</f>
        <v>51.88</v>
      </c>
      <c r="F2" s="82">
        <f>+ROUND(E2*0.16,2)</f>
        <v>8.3000000000000007</v>
      </c>
      <c r="G2" s="82">
        <f>+E2+F2</f>
        <v>60.180000000000007</v>
      </c>
      <c r="H2" s="82">
        <f>+G2-B2</f>
        <v>0</v>
      </c>
    </row>
    <row r="3" spans="1:8">
      <c r="A3" s="41" t="s">
        <v>3918</v>
      </c>
      <c r="B3" s="80">
        <v>33</v>
      </c>
      <c r="C3" s="37">
        <v>40</v>
      </c>
      <c r="D3" s="40"/>
      <c r="G3" s="82"/>
      <c r="H3" s="82"/>
    </row>
    <row r="4" spans="1:8">
      <c r="A4" s="41" t="s">
        <v>3921</v>
      </c>
      <c r="B4" s="80">
        <v>87.91</v>
      </c>
      <c r="C4" s="37">
        <v>40</v>
      </c>
      <c r="D4" s="40">
        <v>18</v>
      </c>
      <c r="E4">
        <f>+ROUND((B4*100/118),2)</f>
        <v>74.5</v>
      </c>
      <c r="F4" s="82">
        <f>+ROUND(E4*0.18,2)</f>
        <v>13.41</v>
      </c>
      <c r="G4" s="82">
        <f t="shared" ref="G4:G19" si="0">+E4+F4</f>
        <v>87.91</v>
      </c>
      <c r="H4" s="82">
        <f t="shared" ref="H4:H19" si="1">+G4-B4</f>
        <v>0</v>
      </c>
    </row>
    <row r="5" spans="1:8">
      <c r="A5" s="41" t="s">
        <v>35</v>
      </c>
      <c r="B5" s="80">
        <v>53.95</v>
      </c>
      <c r="C5" s="37">
        <v>40</v>
      </c>
      <c r="D5" s="40"/>
      <c r="G5" s="82"/>
      <c r="H5" s="82"/>
    </row>
    <row r="6" spans="1:8">
      <c r="A6" s="41" t="s">
        <v>38</v>
      </c>
      <c r="B6" s="80">
        <v>29.05</v>
      </c>
      <c r="C6" s="37">
        <v>40</v>
      </c>
      <c r="D6" s="40">
        <v>16</v>
      </c>
      <c r="E6">
        <f t="shared" ref="E6" si="2">+ROUND((B6*100/116),2)</f>
        <v>25.04</v>
      </c>
      <c r="F6" s="82">
        <f>+ROUND(E6*0.16,2)</f>
        <v>4.01</v>
      </c>
      <c r="G6" s="82">
        <f t="shared" si="0"/>
        <v>29.049999999999997</v>
      </c>
      <c r="H6" s="82">
        <f t="shared" si="1"/>
        <v>0</v>
      </c>
    </row>
    <row r="7" spans="1:8">
      <c r="A7" s="41" t="s">
        <v>3929</v>
      </c>
      <c r="B7" s="81">
        <v>304.44</v>
      </c>
      <c r="C7" s="37">
        <v>40</v>
      </c>
      <c r="D7" s="40">
        <v>18</v>
      </c>
      <c r="E7">
        <f>+ROUND((B7*100/118),2)</f>
        <v>258</v>
      </c>
      <c r="F7" s="82">
        <f>+ROUND(E7*0.18,2)</f>
        <v>46.44</v>
      </c>
      <c r="G7" s="82">
        <f t="shared" si="0"/>
        <v>304.44</v>
      </c>
      <c r="H7" s="82">
        <f t="shared" si="1"/>
        <v>0</v>
      </c>
    </row>
    <row r="8" spans="1:8">
      <c r="A8" s="41" t="s">
        <v>49</v>
      </c>
      <c r="B8" s="81">
        <v>140.38999999999999</v>
      </c>
      <c r="C8" s="37">
        <v>40</v>
      </c>
      <c r="D8" s="40">
        <v>18</v>
      </c>
      <c r="E8">
        <f>+ROUND((B8*100/118),2)</f>
        <v>118.97</v>
      </c>
      <c r="F8" s="82">
        <f>+ROUND(E8*0.18,2)+0.01</f>
        <v>21.42</v>
      </c>
      <c r="G8" s="82">
        <f t="shared" si="0"/>
        <v>140.38999999999999</v>
      </c>
      <c r="H8" s="82">
        <f t="shared" si="1"/>
        <v>0</v>
      </c>
    </row>
    <row r="9" spans="1:8">
      <c r="A9" s="41" t="s">
        <v>3935</v>
      </c>
      <c r="B9" s="80">
        <v>68.099999999999994</v>
      </c>
      <c r="C9" s="37">
        <v>40</v>
      </c>
      <c r="D9" s="40"/>
      <c r="G9" s="82"/>
      <c r="H9" s="82"/>
    </row>
    <row r="10" spans="1:8">
      <c r="A10" s="41" t="s">
        <v>59</v>
      </c>
      <c r="B10" s="80">
        <v>5.5</v>
      </c>
      <c r="C10" s="37">
        <v>20</v>
      </c>
      <c r="D10" s="40"/>
      <c r="G10" s="82"/>
      <c r="H10" s="82"/>
    </row>
    <row r="11" spans="1:8">
      <c r="A11" s="41" t="s">
        <v>62</v>
      </c>
      <c r="B11" s="80">
        <v>7.15</v>
      </c>
      <c r="C11" s="37">
        <v>40</v>
      </c>
      <c r="D11" s="40"/>
      <c r="G11" s="82"/>
      <c r="H11" s="82"/>
    </row>
    <row r="12" spans="1:8">
      <c r="A12" s="41" t="s">
        <v>65</v>
      </c>
      <c r="B12" s="80">
        <v>6.84</v>
      </c>
      <c r="C12" s="37">
        <v>40</v>
      </c>
      <c r="D12" s="40"/>
      <c r="G12" s="82"/>
      <c r="H12" s="82"/>
    </row>
    <row r="13" spans="1:8">
      <c r="A13" s="41" t="s">
        <v>106</v>
      </c>
      <c r="B13" s="80">
        <v>21.68</v>
      </c>
      <c r="C13" s="37">
        <v>40</v>
      </c>
      <c r="D13" s="40"/>
      <c r="G13" s="82"/>
      <c r="H13" s="82"/>
    </row>
    <row r="14" spans="1:8">
      <c r="A14" s="41" t="s">
        <v>76</v>
      </c>
      <c r="B14" s="80">
        <v>6.6</v>
      </c>
      <c r="C14" s="37">
        <v>40</v>
      </c>
      <c r="D14" s="40"/>
      <c r="G14" s="82"/>
      <c r="H14" s="82"/>
    </row>
    <row r="15" spans="1:8">
      <c r="A15" s="41" t="s">
        <v>83</v>
      </c>
      <c r="B15" s="80">
        <v>82.6</v>
      </c>
      <c r="C15" s="37">
        <v>40</v>
      </c>
      <c r="D15" s="40">
        <v>18</v>
      </c>
      <c r="E15">
        <f>+ROUND((B15*100/118),2)</f>
        <v>70</v>
      </c>
      <c r="F15" s="82">
        <f>+ROUND(E15*0.18,2)</f>
        <v>12.6</v>
      </c>
      <c r="G15" s="82">
        <f t="shared" si="0"/>
        <v>82.6</v>
      </c>
      <c r="H15" s="82">
        <f t="shared" si="1"/>
        <v>0</v>
      </c>
    </row>
    <row r="16" spans="1:8">
      <c r="A16" s="41" t="s">
        <v>109</v>
      </c>
      <c r="B16" s="80">
        <v>5.5</v>
      </c>
      <c r="C16" s="37">
        <v>20</v>
      </c>
      <c r="D16" s="40"/>
      <c r="G16" s="82"/>
      <c r="H16" s="82"/>
    </row>
    <row r="17" spans="1:8">
      <c r="A17" s="41" t="s">
        <v>3948</v>
      </c>
      <c r="B17" s="80">
        <v>23.06</v>
      </c>
      <c r="C17" s="37">
        <v>40</v>
      </c>
      <c r="D17" s="40"/>
      <c r="G17" s="82"/>
      <c r="H17" s="82"/>
    </row>
    <row r="18" spans="1:8">
      <c r="A18" s="41" t="s">
        <v>112</v>
      </c>
      <c r="B18" s="80">
        <v>220</v>
      </c>
      <c r="C18" s="37">
        <v>40</v>
      </c>
      <c r="D18" s="40">
        <v>18</v>
      </c>
      <c r="E18">
        <f>+ROUND((B18*100/118),2)</f>
        <v>186.44</v>
      </c>
      <c r="F18" s="82">
        <f>+ROUND(E18*0.18,2)</f>
        <v>33.56</v>
      </c>
      <c r="G18" s="82">
        <f t="shared" si="0"/>
        <v>220</v>
      </c>
      <c r="H18" s="82">
        <f t="shared" si="1"/>
        <v>0</v>
      </c>
    </row>
    <row r="19" spans="1:8">
      <c r="A19" s="41" t="s">
        <v>3951</v>
      </c>
      <c r="B19" s="80">
        <v>21.83</v>
      </c>
      <c r="C19" s="37">
        <v>40</v>
      </c>
      <c r="D19" s="40">
        <v>18</v>
      </c>
      <c r="E19">
        <f>+ROUND((B19*100/118),2)</f>
        <v>18.5</v>
      </c>
      <c r="F19" s="82">
        <f>+ROUND(E19*0.18,2)</f>
        <v>3.33</v>
      </c>
      <c r="G19" s="82">
        <f t="shared" si="0"/>
        <v>21.83</v>
      </c>
      <c r="H19" s="82">
        <f t="shared" si="1"/>
        <v>0</v>
      </c>
    </row>
    <row r="20" spans="1:8">
      <c r="A20" s="41" t="s">
        <v>97</v>
      </c>
      <c r="B20" s="80">
        <v>33</v>
      </c>
      <c r="C20" s="37">
        <v>40</v>
      </c>
      <c r="D20" s="40"/>
      <c r="H20" s="82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L26"/>
  <sheetViews>
    <sheetView workbookViewId="0">
      <selection activeCell="B2" sqref="A2:B26"/>
    </sheetView>
  </sheetViews>
  <sheetFormatPr defaultColWidth="34.28515625" defaultRowHeight="15"/>
  <cols>
    <col min="1" max="1" width="34.5703125" bestFit="1" customWidth="1"/>
    <col min="2" max="2" width="8" bestFit="1" customWidth="1"/>
    <col min="3" max="3" width="24.42578125" bestFit="1" customWidth="1"/>
    <col min="4" max="4" width="10" bestFit="1" customWidth="1"/>
    <col min="5" max="5" width="8.85546875" bestFit="1" customWidth="1"/>
    <col min="6" max="6" width="7" bestFit="1" customWidth="1"/>
    <col min="7" max="7" width="9.85546875" bestFit="1" customWidth="1"/>
  </cols>
  <sheetData>
    <row r="1" spans="1:12">
      <c r="A1" s="79" t="s">
        <v>3961</v>
      </c>
      <c r="B1" s="79" t="s">
        <v>3962</v>
      </c>
      <c r="C1" s="79" t="s">
        <v>3967</v>
      </c>
      <c r="D1" s="84" t="s">
        <v>3964</v>
      </c>
      <c r="E1" s="83" t="s">
        <v>3965</v>
      </c>
      <c r="F1" s="83" t="s">
        <v>118</v>
      </c>
      <c r="G1" s="83" t="s">
        <v>3966</v>
      </c>
    </row>
    <row r="2" spans="1:12" ht="15.75">
      <c r="A2" s="181" t="s">
        <v>21</v>
      </c>
      <c r="B2" s="78">
        <v>69.81</v>
      </c>
      <c r="C2">
        <v>20</v>
      </c>
      <c r="D2" s="40">
        <v>16</v>
      </c>
      <c r="E2" s="78">
        <f t="shared" ref="E2:E26" si="0">+ROUND(B2*100/(D2+100),2)</f>
        <v>60.18</v>
      </c>
      <c r="F2" s="78">
        <f>+ROUND(E2*(D2/100),2)</f>
        <v>9.6300000000000008</v>
      </c>
      <c r="G2" s="78">
        <f>+E2+F2</f>
        <v>69.81</v>
      </c>
      <c r="H2" s="78"/>
      <c r="J2" s="82"/>
      <c r="L2" s="78"/>
    </row>
    <row r="3" spans="1:12" ht="15.75">
      <c r="A3" s="181" t="s">
        <v>25</v>
      </c>
      <c r="B3" s="78">
        <v>31.5</v>
      </c>
      <c r="C3">
        <v>20</v>
      </c>
      <c r="D3" s="40">
        <v>0</v>
      </c>
      <c r="E3" s="78">
        <f t="shared" si="0"/>
        <v>31.5</v>
      </c>
      <c r="F3" s="78">
        <f t="shared" ref="F3:F26" si="1">+ROUND(E3*(D3/100),2)</f>
        <v>0</v>
      </c>
      <c r="G3" s="78">
        <f t="shared" ref="G3:G26" si="2">+E3+F3</f>
        <v>31.5</v>
      </c>
      <c r="H3" s="78"/>
      <c r="J3" s="82"/>
    </row>
    <row r="4" spans="1:12" ht="15.75">
      <c r="A4" s="181" t="s">
        <v>28</v>
      </c>
      <c r="B4" s="78">
        <v>25.2</v>
      </c>
      <c r="C4">
        <v>20</v>
      </c>
      <c r="D4" s="40">
        <v>0</v>
      </c>
      <c r="E4" s="78">
        <f t="shared" si="0"/>
        <v>25.2</v>
      </c>
      <c r="F4" s="78">
        <f t="shared" si="1"/>
        <v>0</v>
      </c>
      <c r="G4" s="78">
        <f t="shared" si="2"/>
        <v>25.2</v>
      </c>
      <c r="H4" s="78"/>
      <c r="J4" s="82"/>
    </row>
    <row r="5" spans="1:12" ht="31.5">
      <c r="A5" s="181" t="s">
        <v>31</v>
      </c>
      <c r="B5" s="78">
        <v>87.91</v>
      </c>
      <c r="C5">
        <v>20</v>
      </c>
      <c r="D5" s="40">
        <v>18</v>
      </c>
      <c r="E5" s="78">
        <f t="shared" si="0"/>
        <v>74.5</v>
      </c>
      <c r="F5" s="78">
        <f t="shared" si="1"/>
        <v>13.41</v>
      </c>
      <c r="G5" s="78">
        <f t="shared" si="2"/>
        <v>87.91</v>
      </c>
      <c r="H5" s="78"/>
      <c r="J5" s="82"/>
    </row>
    <row r="6" spans="1:12" ht="15.75">
      <c r="A6" s="181" t="s">
        <v>35</v>
      </c>
      <c r="B6" s="78">
        <v>53.95</v>
      </c>
      <c r="C6">
        <v>20</v>
      </c>
      <c r="D6" s="40">
        <v>0</v>
      </c>
      <c r="E6" s="78">
        <f t="shared" si="0"/>
        <v>53.95</v>
      </c>
      <c r="F6" s="78">
        <f t="shared" si="1"/>
        <v>0</v>
      </c>
      <c r="G6" s="78">
        <f t="shared" si="2"/>
        <v>53.95</v>
      </c>
      <c r="H6" s="78"/>
      <c r="J6" s="82"/>
    </row>
    <row r="7" spans="1:12" ht="15.75">
      <c r="A7" s="181" t="s">
        <v>38</v>
      </c>
      <c r="B7" s="78">
        <v>25.04</v>
      </c>
      <c r="C7">
        <v>20</v>
      </c>
      <c r="D7" s="40">
        <v>16</v>
      </c>
      <c r="E7" s="78">
        <f t="shared" si="0"/>
        <v>21.59</v>
      </c>
      <c r="F7" s="78">
        <f t="shared" si="1"/>
        <v>3.45</v>
      </c>
      <c r="G7" s="78">
        <f t="shared" si="2"/>
        <v>25.04</v>
      </c>
      <c r="H7" s="78"/>
      <c r="J7" s="82"/>
    </row>
    <row r="8" spans="1:12" ht="15.75">
      <c r="A8" s="181" t="s">
        <v>42</v>
      </c>
      <c r="B8" s="78">
        <v>290.85000000000002</v>
      </c>
      <c r="C8">
        <v>20</v>
      </c>
      <c r="D8" s="40">
        <v>18</v>
      </c>
      <c r="E8" s="78">
        <f t="shared" si="0"/>
        <v>246.48</v>
      </c>
      <c r="F8" s="78">
        <f t="shared" si="1"/>
        <v>44.37</v>
      </c>
      <c r="G8" s="78">
        <f t="shared" si="2"/>
        <v>290.84999999999997</v>
      </c>
      <c r="H8" s="78"/>
      <c r="J8" s="82"/>
    </row>
    <row r="9" spans="1:12" ht="15.75">
      <c r="A9" s="181" t="s">
        <v>46</v>
      </c>
      <c r="B9" s="78">
        <v>18.899999999999999</v>
      </c>
      <c r="C9">
        <v>20</v>
      </c>
      <c r="D9" s="40">
        <v>0</v>
      </c>
      <c r="E9" s="78">
        <f t="shared" si="0"/>
        <v>18.899999999999999</v>
      </c>
      <c r="F9" s="78">
        <f t="shared" si="1"/>
        <v>0</v>
      </c>
      <c r="G9" s="78">
        <f t="shared" si="2"/>
        <v>18.899999999999999</v>
      </c>
      <c r="H9" s="78"/>
      <c r="J9" s="82"/>
    </row>
    <row r="10" spans="1:12" ht="15.75">
      <c r="A10" s="181" t="s">
        <v>49</v>
      </c>
      <c r="B10" s="78">
        <v>140.38</v>
      </c>
      <c r="C10">
        <v>20</v>
      </c>
      <c r="D10" s="40">
        <v>18</v>
      </c>
      <c r="E10" s="78">
        <f t="shared" si="0"/>
        <v>118.97</v>
      </c>
      <c r="F10" s="78">
        <f t="shared" si="1"/>
        <v>21.41</v>
      </c>
      <c r="G10" s="78">
        <f t="shared" si="2"/>
        <v>140.38</v>
      </c>
      <c r="H10" s="78"/>
      <c r="J10" s="82"/>
    </row>
    <row r="11" spans="1:12" ht="15.75">
      <c r="A11" s="181" t="s">
        <v>53</v>
      </c>
      <c r="B11" s="78">
        <v>31.46</v>
      </c>
      <c r="C11">
        <v>20</v>
      </c>
      <c r="D11" s="40">
        <v>0</v>
      </c>
      <c r="E11" s="78">
        <f t="shared" si="0"/>
        <v>31.46</v>
      </c>
      <c r="F11" s="78">
        <f t="shared" si="1"/>
        <v>0</v>
      </c>
      <c r="G11" s="78">
        <f t="shared" si="2"/>
        <v>31.46</v>
      </c>
      <c r="H11" s="78"/>
      <c r="J11" s="82"/>
    </row>
    <row r="12" spans="1:12" ht="15.75">
      <c r="A12" s="181" t="s">
        <v>56</v>
      </c>
      <c r="B12" s="78">
        <v>65</v>
      </c>
      <c r="C12">
        <v>20</v>
      </c>
      <c r="D12" s="40">
        <v>0</v>
      </c>
      <c r="E12" s="78">
        <f t="shared" si="0"/>
        <v>65</v>
      </c>
      <c r="F12" s="78">
        <f t="shared" si="1"/>
        <v>0</v>
      </c>
      <c r="G12" s="78">
        <f t="shared" si="2"/>
        <v>65</v>
      </c>
      <c r="H12" s="78"/>
      <c r="J12" s="82"/>
    </row>
    <row r="13" spans="1:12" ht="15.75">
      <c r="A13" s="181" t="s">
        <v>59</v>
      </c>
      <c r="B13" s="78">
        <v>5.5</v>
      </c>
      <c r="C13">
        <v>20</v>
      </c>
      <c r="D13" s="40">
        <v>0</v>
      </c>
      <c r="E13" s="78">
        <f t="shared" si="0"/>
        <v>5.5</v>
      </c>
      <c r="F13" s="78">
        <f t="shared" si="1"/>
        <v>0</v>
      </c>
      <c r="G13" s="78">
        <f t="shared" si="2"/>
        <v>5.5</v>
      </c>
      <c r="H13" s="78"/>
      <c r="J13" s="82"/>
    </row>
    <row r="14" spans="1:12" ht="15.75">
      <c r="A14" s="182" t="s">
        <v>62</v>
      </c>
      <c r="B14" s="78">
        <v>7.15</v>
      </c>
      <c r="C14">
        <v>20</v>
      </c>
      <c r="D14" s="40">
        <v>0</v>
      </c>
      <c r="E14" s="78">
        <f t="shared" si="0"/>
        <v>7.15</v>
      </c>
      <c r="F14" s="78">
        <f t="shared" si="1"/>
        <v>0</v>
      </c>
      <c r="G14" s="78">
        <f t="shared" si="2"/>
        <v>7.15</v>
      </c>
      <c r="H14" s="78"/>
      <c r="J14" s="82"/>
    </row>
    <row r="15" spans="1:12" ht="15.75">
      <c r="A15" s="182" t="s">
        <v>65</v>
      </c>
      <c r="B15" s="78">
        <v>6.84</v>
      </c>
      <c r="C15">
        <v>20</v>
      </c>
      <c r="D15" s="40">
        <v>0</v>
      </c>
      <c r="E15" s="78">
        <f t="shared" si="0"/>
        <v>6.84</v>
      </c>
      <c r="F15" s="78">
        <f t="shared" si="1"/>
        <v>0</v>
      </c>
      <c r="G15" s="78">
        <f t="shared" si="2"/>
        <v>6.84</v>
      </c>
      <c r="H15" s="78"/>
      <c r="J15" s="82"/>
    </row>
    <row r="16" spans="1:12" ht="15.75">
      <c r="A16" s="182" t="s">
        <v>68</v>
      </c>
      <c r="B16" s="78">
        <v>60</v>
      </c>
      <c r="C16">
        <v>20</v>
      </c>
      <c r="D16" s="40">
        <v>18</v>
      </c>
      <c r="E16" s="78">
        <f t="shared" si="0"/>
        <v>50.85</v>
      </c>
      <c r="F16" s="78">
        <f t="shared" si="1"/>
        <v>9.15</v>
      </c>
      <c r="G16" s="78">
        <f t="shared" si="2"/>
        <v>60</v>
      </c>
      <c r="H16" s="78"/>
      <c r="J16" s="82"/>
    </row>
    <row r="17" spans="1:10" ht="15.75">
      <c r="A17" s="182" t="s">
        <v>72</v>
      </c>
      <c r="B17" s="78">
        <v>55.65</v>
      </c>
      <c r="C17">
        <v>20</v>
      </c>
      <c r="D17" s="40">
        <v>18</v>
      </c>
      <c r="E17" s="78">
        <f t="shared" si="0"/>
        <v>47.16</v>
      </c>
      <c r="F17" s="78">
        <f t="shared" si="1"/>
        <v>8.49</v>
      </c>
      <c r="G17" s="78">
        <f t="shared" si="2"/>
        <v>55.65</v>
      </c>
      <c r="H17" s="78"/>
      <c r="J17" s="82"/>
    </row>
    <row r="18" spans="1:10" ht="15.75">
      <c r="A18" s="181" t="s">
        <v>76</v>
      </c>
      <c r="B18" s="78">
        <v>6.6</v>
      </c>
      <c r="C18">
        <v>20</v>
      </c>
      <c r="D18" s="40">
        <v>0</v>
      </c>
      <c r="E18" s="78">
        <f t="shared" si="0"/>
        <v>6.6</v>
      </c>
      <c r="F18" s="78">
        <f t="shared" si="1"/>
        <v>0</v>
      </c>
      <c r="G18" s="78">
        <f t="shared" si="2"/>
        <v>6.6</v>
      </c>
      <c r="H18" s="78"/>
      <c r="J18" s="82"/>
    </row>
    <row r="19" spans="1:10" ht="15.75">
      <c r="A19" s="181" t="s">
        <v>79</v>
      </c>
      <c r="B19" s="78">
        <v>65.75</v>
      </c>
      <c r="C19">
        <v>20</v>
      </c>
      <c r="D19" s="40">
        <v>18</v>
      </c>
      <c r="E19" s="78">
        <f t="shared" si="0"/>
        <v>55.72</v>
      </c>
      <c r="F19" s="78">
        <f t="shared" si="1"/>
        <v>10.029999999999999</v>
      </c>
      <c r="G19" s="78">
        <f t="shared" si="2"/>
        <v>65.75</v>
      </c>
      <c r="H19" s="78"/>
      <c r="J19" s="82"/>
    </row>
    <row r="20" spans="1:10" ht="15.75">
      <c r="A20" s="181" t="s">
        <v>83</v>
      </c>
      <c r="B20" s="78">
        <v>82.6</v>
      </c>
      <c r="C20">
        <v>20</v>
      </c>
      <c r="D20" s="40">
        <v>18</v>
      </c>
      <c r="E20" s="78">
        <f t="shared" si="0"/>
        <v>70</v>
      </c>
      <c r="F20" s="78">
        <f t="shared" si="1"/>
        <v>12.6</v>
      </c>
      <c r="G20" s="78">
        <f t="shared" si="2"/>
        <v>82.6</v>
      </c>
      <c r="H20" s="78"/>
      <c r="J20" s="82"/>
    </row>
    <row r="21" spans="1:10" ht="31.5">
      <c r="A21" s="181" t="s">
        <v>87</v>
      </c>
      <c r="B21" s="78">
        <v>22</v>
      </c>
      <c r="C21">
        <v>20</v>
      </c>
      <c r="D21" s="40">
        <v>0</v>
      </c>
      <c r="E21" s="78">
        <f t="shared" si="0"/>
        <v>22</v>
      </c>
      <c r="F21" s="78">
        <f t="shared" si="1"/>
        <v>0</v>
      </c>
      <c r="G21" s="78">
        <f t="shared" si="2"/>
        <v>22</v>
      </c>
      <c r="H21" s="78"/>
      <c r="J21" s="82"/>
    </row>
    <row r="22" spans="1:10" ht="15.75">
      <c r="A22" s="181" t="s">
        <v>90</v>
      </c>
      <c r="B22" s="78">
        <v>80.849999999999994</v>
      </c>
      <c r="C22">
        <v>20</v>
      </c>
      <c r="D22" s="40">
        <v>0</v>
      </c>
      <c r="E22" s="78">
        <f t="shared" si="0"/>
        <v>80.849999999999994</v>
      </c>
      <c r="F22" s="78">
        <f t="shared" si="1"/>
        <v>0</v>
      </c>
      <c r="G22" s="78">
        <f t="shared" si="2"/>
        <v>80.849999999999994</v>
      </c>
      <c r="H22" s="78"/>
      <c r="J22" s="82"/>
    </row>
    <row r="23" spans="1:10" ht="15.75">
      <c r="A23" s="181" t="s">
        <v>93</v>
      </c>
      <c r="B23" s="78">
        <v>21.83</v>
      </c>
      <c r="C23">
        <v>20</v>
      </c>
      <c r="D23" s="40">
        <v>18</v>
      </c>
      <c r="E23" s="78">
        <f t="shared" si="0"/>
        <v>18.5</v>
      </c>
      <c r="F23" s="78">
        <f t="shared" si="1"/>
        <v>3.33</v>
      </c>
      <c r="G23" s="78">
        <f t="shared" si="2"/>
        <v>21.83</v>
      </c>
      <c r="H23" s="78"/>
      <c r="J23" s="82"/>
    </row>
    <row r="24" spans="1:10" ht="15.75">
      <c r="A24" s="181" t="s">
        <v>97</v>
      </c>
      <c r="B24" s="78">
        <v>33</v>
      </c>
      <c r="C24">
        <v>20</v>
      </c>
      <c r="D24" s="40">
        <v>0</v>
      </c>
      <c r="E24" s="78">
        <f t="shared" si="0"/>
        <v>33</v>
      </c>
      <c r="F24" s="78">
        <f t="shared" si="1"/>
        <v>0</v>
      </c>
      <c r="G24" s="78">
        <f t="shared" si="2"/>
        <v>33</v>
      </c>
      <c r="H24" s="78"/>
      <c r="J24" s="82"/>
    </row>
    <row r="25" spans="1:10" ht="15.75">
      <c r="A25" s="181" t="s">
        <v>100</v>
      </c>
      <c r="B25" s="78">
        <v>15.79</v>
      </c>
      <c r="C25">
        <v>20</v>
      </c>
      <c r="D25" s="40">
        <v>0</v>
      </c>
      <c r="E25" s="78">
        <f t="shared" si="0"/>
        <v>15.79</v>
      </c>
      <c r="F25" s="78">
        <f t="shared" si="1"/>
        <v>0</v>
      </c>
      <c r="G25" s="78">
        <f t="shared" si="2"/>
        <v>15.79</v>
      </c>
      <c r="H25" s="78"/>
      <c r="J25" s="82"/>
    </row>
    <row r="26" spans="1:10" ht="15.75">
      <c r="A26" s="183" t="s">
        <v>103</v>
      </c>
      <c r="B26" s="78">
        <v>31.5</v>
      </c>
      <c r="C26">
        <v>20</v>
      </c>
      <c r="D26" s="40">
        <v>0</v>
      </c>
      <c r="E26" s="78">
        <f t="shared" si="0"/>
        <v>31.5</v>
      </c>
      <c r="F26" s="78">
        <f t="shared" si="1"/>
        <v>0</v>
      </c>
      <c r="G26" s="78">
        <f t="shared" si="2"/>
        <v>31.5</v>
      </c>
      <c r="H26" s="78"/>
      <c r="J26" s="82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D31"/>
  <sheetViews>
    <sheetView zoomScaleNormal="100" workbookViewId="0">
      <selection activeCell="A2" sqref="A2"/>
    </sheetView>
  </sheetViews>
  <sheetFormatPr defaultColWidth="32.42578125" defaultRowHeight="15"/>
  <cols>
    <col min="1" max="1" width="34.5703125" bestFit="1" customWidth="1"/>
    <col min="2" max="2" width="23.42578125" customWidth="1"/>
    <col min="3" max="3" width="18.7109375" customWidth="1"/>
    <col min="4" max="4" width="17.5703125" customWidth="1"/>
  </cols>
  <sheetData>
    <row r="1" spans="1:4">
      <c r="A1" s="218" t="s">
        <v>3968</v>
      </c>
      <c r="B1" s="218"/>
      <c r="C1" s="206" t="s">
        <v>3969</v>
      </c>
      <c r="D1" s="211" t="s">
        <v>3968</v>
      </c>
    </row>
    <row r="2" spans="1:4">
      <c r="A2" s="208" t="s">
        <v>3970</v>
      </c>
      <c r="B2" s="208" t="s">
        <v>3971</v>
      </c>
      <c r="C2" s="208" t="s">
        <v>3972</v>
      </c>
      <c r="D2" s="208" t="s">
        <v>3973</v>
      </c>
    </row>
    <row r="3" spans="1:4" ht="15.75">
      <c r="A3" s="184" t="s">
        <v>21</v>
      </c>
      <c r="B3" s="205"/>
      <c r="C3" s="209"/>
      <c r="D3" s="205"/>
    </row>
    <row r="4" spans="1:4" ht="15.75">
      <c r="A4" s="184" t="s">
        <v>25</v>
      </c>
      <c r="B4" s="184"/>
      <c r="C4" s="173"/>
      <c r="D4" s="173"/>
    </row>
    <row r="5" spans="1:4" ht="15.75">
      <c r="A5" s="184" t="s">
        <v>28</v>
      </c>
      <c r="B5" s="184"/>
      <c r="C5" s="173"/>
      <c r="D5" s="173"/>
    </row>
    <row r="6" spans="1:4" ht="15.75">
      <c r="A6" s="215" t="s">
        <v>31</v>
      </c>
      <c r="B6" s="184"/>
      <c r="C6" s="173"/>
      <c r="D6" s="173"/>
    </row>
    <row r="7" spans="1:4" ht="15.75">
      <c r="A7" s="184" t="s">
        <v>35</v>
      </c>
      <c r="B7" s="184"/>
      <c r="C7" s="173"/>
      <c r="D7" s="173"/>
    </row>
    <row r="8" spans="1:4" ht="15.75">
      <c r="A8" s="184" t="s">
        <v>38</v>
      </c>
      <c r="B8" s="184"/>
      <c r="C8" s="173"/>
      <c r="D8" s="173"/>
    </row>
    <row r="9" spans="1:4" ht="15.75">
      <c r="A9" s="184" t="s">
        <v>42</v>
      </c>
      <c r="B9" s="184"/>
      <c r="C9" s="173"/>
      <c r="D9" s="173"/>
    </row>
    <row r="10" spans="1:4" ht="15.75">
      <c r="A10" s="184" t="s">
        <v>46</v>
      </c>
      <c r="B10" s="184"/>
      <c r="C10" s="173"/>
      <c r="D10" s="173"/>
    </row>
    <row r="11" spans="1:4" ht="15.75">
      <c r="A11" s="184" t="s">
        <v>49</v>
      </c>
      <c r="B11" s="184"/>
      <c r="C11" s="173"/>
      <c r="D11" s="173"/>
    </row>
    <row r="12" spans="1:4" ht="15.75">
      <c r="A12" s="184" t="s">
        <v>53</v>
      </c>
      <c r="B12" s="184"/>
      <c r="C12" s="173"/>
      <c r="D12" s="173"/>
    </row>
    <row r="13" spans="1:4" ht="15.75">
      <c r="A13" s="184" t="s">
        <v>56</v>
      </c>
      <c r="B13" s="184"/>
      <c r="C13" s="173"/>
      <c r="D13" s="173"/>
    </row>
    <row r="14" spans="1:4" ht="15.75">
      <c r="A14" s="184" t="s">
        <v>59</v>
      </c>
      <c r="B14" s="185"/>
      <c r="C14" s="173"/>
      <c r="D14" s="173"/>
    </row>
    <row r="15" spans="1:4" ht="15.75">
      <c r="A15" s="185" t="s">
        <v>62</v>
      </c>
      <c r="B15" s="185"/>
      <c r="C15" s="173"/>
      <c r="D15" s="173"/>
    </row>
    <row r="16" spans="1:4" ht="15.75">
      <c r="A16" s="185" t="s">
        <v>65</v>
      </c>
      <c r="B16" s="185"/>
      <c r="C16" s="173"/>
      <c r="D16" s="173"/>
    </row>
    <row r="17" spans="1:4" ht="15.75">
      <c r="A17" s="185" t="s">
        <v>68</v>
      </c>
      <c r="B17" s="185"/>
      <c r="C17" s="173"/>
      <c r="D17" s="173"/>
    </row>
    <row r="18" spans="1:4" ht="15.75">
      <c r="A18" s="185" t="s">
        <v>72</v>
      </c>
      <c r="B18" s="184"/>
      <c r="C18" s="173"/>
      <c r="D18" s="173"/>
    </row>
    <row r="19" spans="1:4" ht="15.75">
      <c r="A19" s="184" t="s">
        <v>76</v>
      </c>
      <c r="B19" s="184"/>
      <c r="C19" s="173"/>
      <c r="D19" s="173"/>
    </row>
    <row r="20" spans="1:4" ht="15.75">
      <c r="A20" s="184" t="s">
        <v>79</v>
      </c>
      <c r="B20" s="184"/>
      <c r="C20" s="173"/>
      <c r="D20" s="173"/>
    </row>
    <row r="21" spans="1:4" ht="15.75">
      <c r="A21" s="184" t="s">
        <v>83</v>
      </c>
      <c r="B21" s="184"/>
      <c r="C21" s="173"/>
      <c r="D21" s="173"/>
    </row>
    <row r="22" spans="1:4" ht="31.5">
      <c r="A22" s="184" t="s">
        <v>87</v>
      </c>
      <c r="B22" s="184"/>
      <c r="C22" s="173"/>
      <c r="D22" s="173"/>
    </row>
    <row r="23" spans="1:4" ht="15.75">
      <c r="A23" s="184" t="s">
        <v>90</v>
      </c>
      <c r="B23" s="184"/>
      <c r="C23" s="173"/>
      <c r="D23" s="173"/>
    </row>
    <row r="24" spans="1:4" ht="15.75">
      <c r="A24" s="184" t="s">
        <v>93</v>
      </c>
      <c r="B24" s="184"/>
      <c r="C24" s="173"/>
      <c r="D24" s="173"/>
    </row>
    <row r="25" spans="1:4" ht="15.75">
      <c r="A25" s="184" t="s">
        <v>97</v>
      </c>
      <c r="B25" s="184"/>
      <c r="C25" s="173"/>
      <c r="D25" s="173"/>
    </row>
    <row r="26" spans="1:4" ht="15.75">
      <c r="A26" s="184" t="s">
        <v>100</v>
      </c>
      <c r="B26" s="184"/>
      <c r="C26" s="173"/>
      <c r="D26" s="173"/>
    </row>
    <row r="27" spans="1:4" ht="15.75">
      <c r="A27" s="184" t="s">
        <v>103</v>
      </c>
      <c r="B27" s="173"/>
      <c r="C27" s="173"/>
      <c r="D27" s="173"/>
    </row>
    <row r="28" spans="1:4">
      <c r="A28" s="187" t="s">
        <v>112</v>
      </c>
      <c r="B28" s="173"/>
      <c r="C28" s="173"/>
      <c r="D28" s="173"/>
    </row>
    <row r="29" spans="1:4">
      <c r="A29" s="187" t="s">
        <v>106</v>
      </c>
      <c r="B29" s="173"/>
      <c r="C29" s="173"/>
      <c r="D29" s="173"/>
    </row>
    <row r="30" spans="1:4">
      <c r="A30" s="187" t="s">
        <v>109</v>
      </c>
      <c r="B30" s="173"/>
      <c r="C30" s="173"/>
      <c r="D30" s="173"/>
    </row>
    <row r="31" spans="1:4">
      <c r="C31" s="207" t="s">
        <v>3974</v>
      </c>
      <c r="D31" s="210"/>
    </row>
  </sheetData>
  <mergeCells count="1">
    <mergeCell ref="A1:B1"/>
  </mergeCells>
  <pageMargins left="0.7" right="0.7" top="0.75" bottom="0.75" header="0.3" footer="0.3"/>
  <pageSetup scale="95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FT284"/>
  <sheetViews>
    <sheetView zoomScale="55" zoomScaleNormal="55" workbookViewId="0">
      <pane xSplit="4" ySplit="1" topLeftCell="E99" activePane="bottomRight" state="frozen"/>
      <selection pane="bottomRight" activeCell="C130" sqref="C130"/>
      <selection pane="bottomLeft" activeCell="A2" sqref="A2"/>
      <selection pane="topRight" activeCell="E1" sqref="E1"/>
    </sheetView>
  </sheetViews>
  <sheetFormatPr defaultColWidth="83.140625" defaultRowHeight="15"/>
  <cols>
    <col min="1" max="1" width="9.42578125" bestFit="1" customWidth="1"/>
    <col min="2" max="2" width="19.42578125" bestFit="1" customWidth="1"/>
    <col min="3" max="3" width="69.28515625" bestFit="1" customWidth="1"/>
    <col min="4" max="4" width="12.28515625" bestFit="1" customWidth="1"/>
    <col min="5" max="5" width="14.28515625" bestFit="1" customWidth="1"/>
    <col min="6" max="6" width="53.85546875" bestFit="1" customWidth="1"/>
    <col min="7" max="7" width="22.42578125" bestFit="1" customWidth="1"/>
    <col min="8" max="8" width="97" bestFit="1" customWidth="1"/>
    <col min="9" max="9" width="21.28515625" bestFit="1" customWidth="1"/>
    <col min="10" max="10" width="25.7109375" bestFit="1" customWidth="1"/>
    <col min="11" max="11" width="21.140625" bestFit="1" customWidth="1"/>
    <col min="12" max="12" width="20.42578125" bestFit="1" customWidth="1"/>
    <col min="13" max="13" width="38.85546875" bestFit="1" customWidth="1"/>
    <col min="14" max="14" width="28.140625" bestFit="1" customWidth="1"/>
    <col min="15" max="15" width="48.140625" bestFit="1" customWidth="1"/>
    <col min="16" max="16" width="108.42578125" bestFit="1" customWidth="1"/>
    <col min="17" max="17" width="27.42578125" bestFit="1" customWidth="1"/>
    <col min="18" max="18" width="20.7109375" bestFit="1" customWidth="1"/>
    <col min="19" max="19" width="39.140625" bestFit="1" customWidth="1"/>
    <col min="20" max="20" width="28.42578125" bestFit="1" customWidth="1"/>
    <col min="21" max="21" width="48.42578125" bestFit="1" customWidth="1"/>
    <col min="22" max="22" width="83.7109375" bestFit="1" customWidth="1"/>
    <col min="23" max="23" width="12.42578125" bestFit="1" customWidth="1"/>
    <col min="24" max="24" width="30.85546875" bestFit="1" customWidth="1"/>
    <col min="25" max="25" width="19.85546875" bestFit="1" customWidth="1"/>
    <col min="26" max="26" width="40.140625" bestFit="1" customWidth="1"/>
    <col min="27" max="27" width="110.5703125" bestFit="1" customWidth="1"/>
    <col min="28" max="28" width="37.5703125" bestFit="1" customWidth="1"/>
    <col min="29" max="29" width="56.42578125" bestFit="1" customWidth="1"/>
    <col min="30" max="30" width="45.28515625" bestFit="1" customWidth="1"/>
    <col min="31" max="31" width="65.7109375" bestFit="1" customWidth="1"/>
    <col min="32" max="32" width="112.7109375" bestFit="1" customWidth="1"/>
    <col min="33" max="33" width="44.5703125" bestFit="1" customWidth="1"/>
    <col min="34" max="34" width="12.42578125" bestFit="1" customWidth="1"/>
    <col min="35" max="35" width="30.5703125" bestFit="1" customWidth="1"/>
    <col min="36" max="36" width="19.85546875" bestFit="1" customWidth="1"/>
    <col min="37" max="37" width="39.85546875" bestFit="1" customWidth="1"/>
    <col min="38" max="38" width="108" bestFit="1" customWidth="1"/>
    <col min="39" max="39" width="20.140625" bestFit="1" customWidth="1"/>
    <col min="40" max="40" width="39.140625" bestFit="1" customWidth="1"/>
    <col min="41" max="41" width="27.7109375" bestFit="1" customWidth="1"/>
    <col min="42" max="42" width="48.42578125" bestFit="1" customWidth="1"/>
    <col min="43" max="43" width="78.85546875" bestFit="1" customWidth="1"/>
    <col min="44" max="44" width="27.5703125" bestFit="1" customWidth="1"/>
    <col min="45" max="45" width="22.7109375" bestFit="1" customWidth="1"/>
    <col min="46" max="46" width="41.140625" bestFit="1" customWidth="1"/>
    <col min="47" max="47" width="30.42578125" bestFit="1" customWidth="1"/>
    <col min="48" max="48" width="50.42578125" bestFit="1" customWidth="1"/>
    <col min="49" max="49" width="115.140625" bestFit="1" customWidth="1"/>
    <col min="50" max="50" width="29.5703125" bestFit="1" customWidth="1"/>
    <col min="51" max="51" width="24.7109375" bestFit="1" customWidth="1"/>
    <col min="52" max="52" width="42.85546875" bestFit="1" customWidth="1"/>
    <col min="53" max="53" width="32.28515625" bestFit="1" customWidth="1"/>
    <col min="54" max="54" width="52.140625" bestFit="1" customWidth="1"/>
    <col min="55" max="55" width="80.5703125" bestFit="1" customWidth="1"/>
    <col min="56" max="56" width="13.140625" bestFit="1" customWidth="1"/>
    <col min="57" max="57" width="31.28515625" bestFit="1" customWidth="1"/>
    <col min="58" max="58" width="20.42578125" bestFit="1" customWidth="1"/>
    <col min="59" max="59" width="40.5703125" bestFit="1" customWidth="1"/>
    <col min="60" max="60" width="93.85546875" bestFit="1" customWidth="1"/>
    <col min="61" max="61" width="19.85546875" bestFit="1" customWidth="1"/>
    <col min="62" max="62" width="13.140625" bestFit="1" customWidth="1"/>
    <col min="63" max="63" width="31.140625" bestFit="1" customWidth="1"/>
    <col min="64" max="64" width="20.7109375" bestFit="1" customWidth="1"/>
    <col min="65" max="65" width="40.42578125" bestFit="1" customWidth="1"/>
    <col min="66" max="66" width="95.28515625" bestFit="1" customWidth="1"/>
    <col min="67" max="67" width="19" bestFit="1" customWidth="1"/>
    <col min="68" max="68" width="37.140625" bestFit="1" customWidth="1"/>
    <col min="69" max="69" width="26.42578125" bestFit="1" customWidth="1"/>
    <col min="70" max="70" width="46.42578125" bestFit="1" customWidth="1"/>
    <col min="71" max="71" width="80.5703125" bestFit="1" customWidth="1"/>
    <col min="72" max="72" width="21.28515625" bestFit="1" customWidth="1"/>
    <col min="73" max="73" width="39.7109375" bestFit="1" customWidth="1"/>
    <col min="74" max="74" width="28.85546875" bestFit="1" customWidth="1"/>
    <col min="75" max="75" width="49" bestFit="1" customWidth="1"/>
    <col min="76" max="76" width="92.85546875" bestFit="1" customWidth="1"/>
    <col min="77" max="77" width="22.140625" bestFit="1" customWidth="1"/>
    <col min="78" max="78" width="40.7109375" bestFit="1" customWidth="1"/>
    <col min="79" max="79" width="29.85546875" bestFit="1" customWidth="1"/>
    <col min="80" max="80" width="50" bestFit="1" customWidth="1"/>
    <col min="81" max="81" width="98.85546875" bestFit="1" customWidth="1"/>
    <col min="82" max="82" width="21.85546875" bestFit="1" customWidth="1"/>
    <col min="83" max="83" width="40.7109375" bestFit="1" customWidth="1"/>
    <col min="84" max="84" width="29.5703125" bestFit="1" customWidth="1"/>
    <col min="85" max="85" width="49.7109375" bestFit="1" customWidth="1"/>
    <col min="86" max="86" width="106.7109375" bestFit="1" customWidth="1"/>
    <col min="87" max="87" width="36.42578125" bestFit="1" customWidth="1"/>
    <col min="88" max="88" width="54.7109375" bestFit="1" customWidth="1"/>
    <col min="89" max="89" width="44" bestFit="1" customWidth="1"/>
    <col min="90" max="90" width="64.140625" bestFit="1" customWidth="1"/>
    <col min="91" max="91" width="82.28515625" bestFit="1" customWidth="1"/>
    <col min="92" max="92" width="43.140625" bestFit="1" customWidth="1"/>
    <col min="93" max="93" width="10.85546875" bestFit="1" customWidth="1"/>
    <col min="94" max="94" width="29.42578125" bestFit="1" customWidth="1"/>
    <col min="95" max="95" width="18.28515625" bestFit="1" customWidth="1"/>
    <col min="96" max="96" width="38.7109375" bestFit="1" customWidth="1"/>
    <col min="97" max="97" width="96.28515625" bestFit="1" customWidth="1"/>
    <col min="98" max="98" width="18" bestFit="1" customWidth="1"/>
    <col min="99" max="99" width="12.7109375" bestFit="1" customWidth="1"/>
    <col min="100" max="100" width="30.7109375" bestFit="1" customWidth="1"/>
    <col min="101" max="101" width="20.140625" bestFit="1" customWidth="1"/>
    <col min="102" max="102" width="40" bestFit="1" customWidth="1"/>
    <col min="103" max="103" width="106.28515625" bestFit="1" customWidth="1"/>
    <col min="104" max="104" width="35" bestFit="1" customWidth="1"/>
    <col min="105" max="105" width="53.5703125" bestFit="1" customWidth="1"/>
    <col min="106" max="106" width="42.7109375" bestFit="1" customWidth="1"/>
    <col min="107" max="107" width="62.85546875" bestFit="1" customWidth="1"/>
    <col min="108" max="108" width="96" bestFit="1" customWidth="1"/>
    <col min="109" max="109" width="41.85546875" bestFit="1" customWidth="1"/>
    <col min="110" max="110" width="19" bestFit="1" customWidth="1"/>
    <col min="111" max="111" width="37.42578125" bestFit="1" customWidth="1"/>
    <col min="112" max="112" width="26.5703125" bestFit="1" customWidth="1"/>
    <col min="113" max="113" width="46.85546875" bestFit="1" customWidth="1"/>
    <col min="114" max="114" width="94.7109375" bestFit="1" customWidth="1"/>
    <col min="115" max="115" width="25.7109375" bestFit="1" customWidth="1"/>
    <col min="116" max="116" width="43.7109375" bestFit="1" customWidth="1"/>
    <col min="117" max="117" width="62.7109375" bestFit="1" customWidth="1"/>
    <col min="118" max="118" width="51.28515625" bestFit="1" customWidth="1"/>
    <col min="119" max="119" width="72.140625" bestFit="1" customWidth="1"/>
    <col min="120" max="120" width="111.5703125" bestFit="1" customWidth="1"/>
    <col min="121" max="121" width="14.28515625" bestFit="1" customWidth="1"/>
    <col min="122" max="122" width="32.42578125" bestFit="1" customWidth="1"/>
    <col min="123" max="123" width="21.85546875" bestFit="1" customWidth="1"/>
    <col min="124" max="124" width="41.5703125" bestFit="1" customWidth="1"/>
    <col min="125" max="125" width="108" bestFit="1" customWidth="1"/>
    <col min="126" max="126" width="17.42578125" bestFit="1" customWidth="1"/>
    <col min="127" max="127" width="35.7109375" bestFit="1" customWidth="1"/>
    <col min="128" max="128" width="25" bestFit="1" customWidth="1"/>
    <col min="129" max="129" width="45" bestFit="1" customWidth="1"/>
    <col min="130" max="130" width="89.85546875" bestFit="1" customWidth="1"/>
    <col min="131" max="131" width="24.28515625" bestFit="1" customWidth="1"/>
    <col min="132" max="132" width="13.7109375" bestFit="1" customWidth="1"/>
    <col min="133" max="133" width="31.85546875" bestFit="1" customWidth="1"/>
    <col min="134" max="134" width="21.140625" bestFit="1" customWidth="1"/>
    <col min="135" max="135" width="41.140625" bestFit="1" customWidth="1"/>
    <col min="136" max="136" width="94.28515625" bestFit="1" customWidth="1"/>
    <col min="137" max="137" width="13.28515625" bestFit="1" customWidth="1"/>
    <col min="138" max="138" width="31.42578125" bestFit="1" customWidth="1"/>
    <col min="139" max="139" width="20.7109375" bestFit="1" customWidth="1"/>
    <col min="140" max="140" width="40.7109375" bestFit="1" customWidth="1"/>
    <col min="141" max="141" width="84.42578125" bestFit="1" customWidth="1"/>
    <col min="142" max="142" width="16.7109375" bestFit="1" customWidth="1"/>
    <col min="143" max="143" width="35.5703125" bestFit="1" customWidth="1"/>
    <col min="144" max="144" width="24.5703125" bestFit="1" customWidth="1"/>
    <col min="145" max="145" width="44.85546875" bestFit="1" customWidth="1"/>
    <col min="146" max="146" width="80.5703125" bestFit="1" customWidth="1"/>
    <col min="147" max="162" width="17.42578125" customWidth="1"/>
    <col min="163" max="163" width="40.28515625" bestFit="1" customWidth="1"/>
    <col min="164" max="164" width="123.28515625" bestFit="1" customWidth="1"/>
    <col min="165" max="165" width="17.85546875" bestFit="1" customWidth="1"/>
    <col min="166" max="166" width="112.28515625" bestFit="1" customWidth="1"/>
    <col min="167" max="167" width="22.42578125" bestFit="1" customWidth="1"/>
    <col min="168" max="168" width="126.7109375" bestFit="1" customWidth="1"/>
    <col min="169" max="169" width="25.140625" bestFit="1" customWidth="1"/>
    <col min="170" max="170" width="110.85546875" bestFit="1" customWidth="1"/>
    <col min="171" max="171" width="44.140625" bestFit="1" customWidth="1"/>
    <col min="172" max="172" width="92.85546875" bestFit="1" customWidth="1"/>
    <col min="173" max="173" width="48.85546875" bestFit="1" customWidth="1"/>
    <col min="174" max="174" width="24.5703125" bestFit="1" customWidth="1"/>
    <col min="175" max="175" width="125.7109375" bestFit="1" customWidth="1"/>
    <col min="176" max="176" width="23.28515625" bestFit="1" customWidth="1"/>
  </cols>
  <sheetData>
    <row r="1" spans="1:176" ht="45">
      <c r="A1" s="161" t="s">
        <v>10</v>
      </c>
      <c r="B1" s="161" t="s">
        <v>11</v>
      </c>
      <c r="C1" s="161" t="s">
        <v>12</v>
      </c>
      <c r="D1" s="161" t="s">
        <v>13</v>
      </c>
      <c r="E1" s="161" t="s">
        <v>14</v>
      </c>
      <c r="F1" s="161" t="s">
        <v>15</v>
      </c>
      <c r="G1" s="161" t="s">
        <v>16</v>
      </c>
      <c r="H1" s="161" t="s">
        <v>17</v>
      </c>
      <c r="I1" s="161" t="s">
        <v>18</v>
      </c>
      <c r="J1" s="161" t="s">
        <v>19</v>
      </c>
      <c r="K1" s="161" t="s">
        <v>20</v>
      </c>
      <c r="L1" s="161" t="s">
        <v>21</v>
      </c>
      <c r="M1" s="178" t="str">
        <f>+CONCATENATE("RACIONES ",L1," ANUALES")</f>
        <v>RACIONES ACEITE VEGETAL ANUALES</v>
      </c>
      <c r="N1" s="188" t="str">
        <f>+CONCATENATE("PRECIO ",L1)</f>
        <v>PRECIO ACEITE VEGETAL</v>
      </c>
      <c r="O1" s="162" t="s">
        <v>22</v>
      </c>
      <c r="P1" s="162" t="s">
        <v>23</v>
      </c>
      <c r="Q1" s="163" t="s">
        <v>24</v>
      </c>
      <c r="R1" s="161" t="s">
        <v>25</v>
      </c>
      <c r="S1" s="178" t="str">
        <f>+CONCATENATE("RACIONES ",R1," ANUALES")</f>
        <v>RACIONES AJÍES CUBANELA ANUALES</v>
      </c>
      <c r="T1" s="188" t="str">
        <f>+CONCATENATE("PRECIO ",R1)</f>
        <v>PRECIO AJÍES CUBANELA</v>
      </c>
      <c r="U1" s="162" t="s">
        <v>26</v>
      </c>
      <c r="V1" s="162" t="s">
        <v>27</v>
      </c>
      <c r="W1" s="161" t="s">
        <v>28</v>
      </c>
      <c r="X1" s="178" t="str">
        <f>+CONCATENATE("RACIONES ",W1," ANUALES")</f>
        <v>RACIONES ARROZ  ANUALES</v>
      </c>
      <c r="Y1" s="188" t="str">
        <f>+CONCATENATE("PRECIO ",W1)</f>
        <v xml:space="preserve">PRECIO ARROZ </v>
      </c>
      <c r="Z1" s="162" t="s">
        <v>29</v>
      </c>
      <c r="AA1" s="162" t="s">
        <v>30</v>
      </c>
      <c r="AB1" s="161" t="s">
        <v>31</v>
      </c>
      <c r="AC1" s="178" t="str">
        <f>+CONCATENATE("RACIONES ",AB1," ANUALES")</f>
        <v>RACIONES ATÚN ENLATADO (ACEITE VEGETAL) ANUALES</v>
      </c>
      <c r="AD1" s="188" t="str">
        <f>+CONCATENATE("PRECIO ",AB1)</f>
        <v>PRECIO ATÚN ENLATADO (ACEITE VEGETAL)</v>
      </c>
      <c r="AE1" s="162" t="s">
        <v>32</v>
      </c>
      <c r="AF1" s="162" t="s">
        <v>33</v>
      </c>
      <c r="AG1" s="163" t="s">
        <v>34</v>
      </c>
      <c r="AH1" s="161" t="s">
        <v>35</v>
      </c>
      <c r="AI1" s="178" t="str">
        <f>+CONCATENATE("RACIONES ",AH1," ANUALES")</f>
        <v>RACIONES AVENA ANUALES</v>
      </c>
      <c r="AJ1" s="188" t="str">
        <f>+CONCATENATE("PRECIO ",AH1)</f>
        <v>PRECIO AVENA</v>
      </c>
      <c r="AK1" s="162" t="s">
        <v>36</v>
      </c>
      <c r="AL1" s="162" t="s">
        <v>37</v>
      </c>
      <c r="AM1" s="161" t="s">
        <v>38</v>
      </c>
      <c r="AN1" s="178" t="str">
        <f>+CONCATENATE("RACIONES ",AM1," ANUALES")</f>
        <v>RACIONES AZÚCAR CREMA  ANUALES</v>
      </c>
      <c r="AO1" s="188" t="str">
        <f>+CONCATENATE("PRECIO ",AM1)</f>
        <v xml:space="preserve">PRECIO AZÚCAR CREMA </v>
      </c>
      <c r="AP1" s="162" t="s">
        <v>39</v>
      </c>
      <c r="AQ1" s="162" t="s">
        <v>40</v>
      </c>
      <c r="AR1" s="163" t="s">
        <v>41</v>
      </c>
      <c r="AS1" s="161" t="s">
        <v>42</v>
      </c>
      <c r="AT1" s="178" t="str">
        <f>+CONCATENATE("RACIONES ",AS1," ANUALES")</f>
        <v>RACIONES BACALAO (FILLETE) ANUALES</v>
      </c>
      <c r="AU1" s="188" t="str">
        <f>+CONCATENATE("PRECIO ",AS1)</f>
        <v>PRECIO BACALAO (FILLETE)</v>
      </c>
      <c r="AV1" s="162" t="s">
        <v>43</v>
      </c>
      <c r="AW1" s="162" t="s">
        <v>44</v>
      </c>
      <c r="AX1" s="163" t="s">
        <v>45</v>
      </c>
      <c r="AY1" s="161" t="s">
        <v>46</v>
      </c>
      <c r="AZ1" s="178" t="str">
        <f>+CONCATENATE("RACIONES ",AY1," ANUALES")</f>
        <v>RACIONES BERENJENA GRANDE ANUALES</v>
      </c>
      <c r="BA1" s="188" t="str">
        <f>+CONCATENATE("PRECIO ",AY1)</f>
        <v>PRECIO BERENJENA GRANDE</v>
      </c>
      <c r="BB1" s="162" t="s">
        <v>47</v>
      </c>
      <c r="BC1" s="162" t="s">
        <v>48</v>
      </c>
      <c r="BD1" s="161" t="s">
        <v>49</v>
      </c>
      <c r="BE1" s="178" t="str">
        <f>+CONCATENATE("RACIONES ",BD1," ANUALES")</f>
        <v>RACIONES CANELA ANUALES</v>
      </c>
      <c r="BF1" s="188" t="str">
        <f>+CONCATENATE("PRECIO ",BD1)</f>
        <v>PRECIO CANELA</v>
      </c>
      <c r="BG1" s="162" t="s">
        <v>50</v>
      </c>
      <c r="BH1" s="162" t="s">
        <v>51</v>
      </c>
      <c r="BI1" s="163" t="s">
        <v>52</v>
      </c>
      <c r="BJ1" s="161" t="s">
        <v>53</v>
      </c>
      <c r="BK1" s="178" t="str">
        <f>+CONCATENATE("RACIONES ",BJ1," ANUALES")</f>
        <v>RACIONES CODITO ANUALES</v>
      </c>
      <c r="BL1" s="188" t="str">
        <f>+CONCATENATE("PRECIO ",BJ1)</f>
        <v>PRECIO CODITO</v>
      </c>
      <c r="BM1" s="162" t="s">
        <v>54</v>
      </c>
      <c r="BN1" s="162" t="s">
        <v>55</v>
      </c>
      <c r="BO1" s="161" t="s">
        <v>56</v>
      </c>
      <c r="BP1" s="178" t="str">
        <f>+CONCATENATE("RACIONES ",BO1," ANUALES")</f>
        <v>RACIONES CEBOLLA ROJA ANUALES</v>
      </c>
      <c r="BQ1" s="188" t="str">
        <f>+CONCATENATE("PRECIO ",BO1)</f>
        <v>PRECIO CEBOLLA ROJA</v>
      </c>
      <c r="BR1" s="162" t="s">
        <v>57</v>
      </c>
      <c r="BS1" s="162" t="s">
        <v>58</v>
      </c>
      <c r="BT1" s="161" t="s">
        <v>59</v>
      </c>
      <c r="BU1" s="178" t="str">
        <f>+CONCATENATE("RACIONES ",BT1," ANUALES")</f>
        <v>RACIONES GALLETA SALADA ANUALES</v>
      </c>
      <c r="BV1" s="188" t="str">
        <f>+CONCATENATE("PRECIO ",BT1)</f>
        <v>PRECIO GALLETA SALADA</v>
      </c>
      <c r="BW1" s="162" t="s">
        <v>60</v>
      </c>
      <c r="BX1" s="162" t="s">
        <v>61</v>
      </c>
      <c r="BY1" s="161" t="s">
        <v>62</v>
      </c>
      <c r="BZ1" s="178" t="str">
        <f>+CONCATENATE("RACIONES ",BY1," ANUALES")</f>
        <v>RACIONES GUINEO MADURO ANUALES</v>
      </c>
      <c r="CA1" s="188" t="str">
        <f>+CONCATENATE("PRECIO ",BY1)</f>
        <v>PRECIO GUINEO MADURO</v>
      </c>
      <c r="CB1" s="162" t="s">
        <v>63</v>
      </c>
      <c r="CC1" s="162" t="s">
        <v>64</v>
      </c>
      <c r="CD1" s="161" t="s">
        <v>65</v>
      </c>
      <c r="CE1" s="178" t="str">
        <f>+CONCATENATE("RACIONES ",CD1," ANUALES")</f>
        <v>RACIONES GUINEOS VERDES  ANUALES</v>
      </c>
      <c r="CF1" s="188" t="str">
        <f>+CONCATENATE("PRECIO ",CD1)</f>
        <v xml:space="preserve">PRECIO GUINEOS VERDES </v>
      </c>
      <c r="CG1" s="162" t="s">
        <v>66</v>
      </c>
      <c r="CH1" s="162" t="s">
        <v>67</v>
      </c>
      <c r="CI1" s="161" t="s">
        <v>68</v>
      </c>
      <c r="CJ1" s="178" t="str">
        <f>+CONCATENATE("RACIONES ",CI1," ANUALES")</f>
        <v>RACIONES GUANDÚLES VERDES (ENLATADO) ANUALES</v>
      </c>
      <c r="CK1" s="188" t="str">
        <f>+CONCATENATE("PRECIO ",CI1)</f>
        <v>PRECIO GUANDÚLES VERDES (ENLATADO)</v>
      </c>
      <c r="CL1" s="162" t="s">
        <v>69</v>
      </c>
      <c r="CM1" s="162" t="s">
        <v>70</v>
      </c>
      <c r="CN1" s="163" t="s">
        <v>71</v>
      </c>
      <c r="CO1" s="161" t="s">
        <v>72</v>
      </c>
      <c r="CP1" s="178" t="str">
        <f>+CONCATENATE("RACIONES ",CO1," ANUALES")</f>
        <v>RACIONES MAÍZ  ANUALES</v>
      </c>
      <c r="CQ1" s="188" t="str">
        <f>+CONCATENATE("PRECIO ",CO1)</f>
        <v xml:space="preserve">PRECIO MAÍZ </v>
      </c>
      <c r="CR1" s="162" t="s">
        <v>73</v>
      </c>
      <c r="CS1" s="162" t="s">
        <v>74</v>
      </c>
      <c r="CT1" s="163" t="s">
        <v>75</v>
      </c>
      <c r="CU1" s="161" t="s">
        <v>76</v>
      </c>
      <c r="CV1" s="178" t="str">
        <f>+CONCATENATE("RACIONES ",CU1," ANUALES")</f>
        <v>RACIONES HUEVO ANUALES</v>
      </c>
      <c r="CW1" s="188" t="str">
        <f>+CONCATENATE("PRECIO ",CU1)</f>
        <v>PRECIO HUEVO</v>
      </c>
      <c r="CX1" s="162" t="s">
        <v>77</v>
      </c>
      <c r="CY1" s="162" t="s">
        <v>78</v>
      </c>
      <c r="CZ1" s="161" t="s">
        <v>79</v>
      </c>
      <c r="DA1" s="178" t="str">
        <f>+CONCATENATE("RACIONES ",CZ1," ANUALES")</f>
        <v>RACIONES HABICHUELA ROJAS (ENLATADA) ANUALES</v>
      </c>
      <c r="DB1" s="188" t="str">
        <f>+CONCATENATE("PRECIO ",CZ1)</f>
        <v>PRECIO HABICHUELA ROJAS (ENLATADA)</v>
      </c>
      <c r="DC1" s="162" t="s">
        <v>80</v>
      </c>
      <c r="DD1" s="162" t="s">
        <v>81</v>
      </c>
      <c r="DE1" s="163" t="s">
        <v>82</v>
      </c>
      <c r="DF1" s="161" t="s">
        <v>83</v>
      </c>
      <c r="DG1" s="178" t="str">
        <f>+CONCATENATE("RACIONES ",DF1," ANUALES")</f>
        <v>RACIONES MANTEQUILLA ANUALES</v>
      </c>
      <c r="DH1" s="188" t="str">
        <f>+CONCATENATE("PRECIO ",DF1)</f>
        <v>PRECIO MANTEQUILLA</v>
      </c>
      <c r="DI1" s="162" t="s">
        <v>84</v>
      </c>
      <c r="DJ1" s="162" t="s">
        <v>85</v>
      </c>
      <c r="DK1" s="163" t="s">
        <v>86</v>
      </c>
      <c r="DL1" s="161" t="s">
        <v>87</v>
      </c>
      <c r="DM1" s="178" t="str">
        <f>+CONCATENATE("RACIONES ",DL1," ANUALES")</f>
        <v>RACIONES PLÁTANO VERDE (GRANDE BARAHONERO)  ANUALES</v>
      </c>
      <c r="DN1" s="188" t="str">
        <f>+CONCATENATE("PRECIO ",DL1)</f>
        <v xml:space="preserve">PRECIO PLÁTANO VERDE (GRANDE BARAHONERO) </v>
      </c>
      <c r="DO1" s="162" t="s">
        <v>88</v>
      </c>
      <c r="DP1" s="162" t="s">
        <v>89</v>
      </c>
      <c r="DQ1" s="161" t="s">
        <v>90</v>
      </c>
      <c r="DR1" s="178" t="str">
        <f>+CONCATENATE("RACIONES ",DQ1," ANUALES")</f>
        <v>RACIONES SARDINA ANUALES</v>
      </c>
      <c r="DS1" s="188" t="str">
        <f>+CONCATENATE("PRECIO ",DQ1)</f>
        <v>PRECIO SARDINA</v>
      </c>
      <c r="DT1" s="162" t="s">
        <v>91</v>
      </c>
      <c r="DU1" s="162" t="s">
        <v>92</v>
      </c>
      <c r="DV1" s="161" t="s">
        <v>93</v>
      </c>
      <c r="DW1" s="178" t="str">
        <f>+CONCATENATE("RACIONES ",DV1," ANUALES")</f>
        <v>RACIONES SAL YODADA ANUALES</v>
      </c>
      <c r="DX1" s="188" t="str">
        <f>+CONCATENATE("PRECIO ",DV1)</f>
        <v>PRECIO SAL YODADA</v>
      </c>
      <c r="DY1" s="162" t="s">
        <v>94</v>
      </c>
      <c r="DZ1" s="162" t="s">
        <v>95</v>
      </c>
      <c r="EA1" s="163" t="s">
        <v>96</v>
      </c>
      <c r="EB1" s="161" t="s">
        <v>97</v>
      </c>
      <c r="EC1" s="178" t="str">
        <f>+CONCATENATE("RACIONES ",EB1," ANUALES")</f>
        <v>RACIONES TOMATE ANUALES</v>
      </c>
      <c r="ED1" s="188" t="str">
        <f>+CONCATENATE("PRECIO ",EB1)</f>
        <v>PRECIO TOMATE</v>
      </c>
      <c r="EE1" s="162" t="s">
        <v>98</v>
      </c>
      <c r="EF1" s="162" t="s">
        <v>99</v>
      </c>
      <c r="EG1" s="161" t="s">
        <v>100</v>
      </c>
      <c r="EH1" s="178" t="str">
        <f>+CONCATENATE("RACIONES ",EG1," ANUALES")</f>
        <v>RACIONES TAYOTA ANUALES</v>
      </c>
      <c r="EI1" s="188" t="str">
        <f>+CONCATENATE("PRECIO ",EG1)</f>
        <v>PRECIO TAYOTA</v>
      </c>
      <c r="EJ1" s="162" t="s">
        <v>101</v>
      </c>
      <c r="EK1" s="162" t="s">
        <v>102</v>
      </c>
      <c r="EL1" s="161" t="s">
        <v>103</v>
      </c>
      <c r="EM1" s="178" t="str">
        <f>+CONCATENATE("RACIONES ",EL1," ANUALES")</f>
        <v>RACIONES ZANAHORIA  ANUALES</v>
      </c>
      <c r="EN1" s="188" t="str">
        <f>+CONCATENATE("PRECIO ",EL1)</f>
        <v xml:space="preserve">PRECIO ZANAHORIA </v>
      </c>
      <c r="EO1" s="162" t="s">
        <v>104</v>
      </c>
      <c r="EP1" s="162" t="s">
        <v>105</v>
      </c>
      <c r="EQ1" s="164" t="s">
        <v>106</v>
      </c>
      <c r="ER1" s="178" t="str">
        <f>+CONCATENATE("RACIONES ",EQ1," ANUALES")</f>
        <v>RACIONES HARINA DE MAÍZ  ANUALES</v>
      </c>
      <c r="ES1" s="188" t="str">
        <f>+CONCATENATE("PRECIO ",EQ1)</f>
        <v xml:space="preserve">PRECIO HARINA DE MAÍZ </v>
      </c>
      <c r="ET1" s="162" t="s">
        <v>107</v>
      </c>
      <c r="EU1" s="162" t="s">
        <v>108</v>
      </c>
      <c r="EV1" s="164" t="s">
        <v>109</v>
      </c>
      <c r="EW1" s="178" t="str">
        <f>+CONCATENATE("RACIONES ",EV1," ANUALES")</f>
        <v>RACIONES PAN ANUALES</v>
      </c>
      <c r="EX1" s="188" t="str">
        <f>+CONCATENATE("PRECIO ",EV1)</f>
        <v>PRECIO PAN</v>
      </c>
      <c r="EY1" s="162" t="s">
        <v>110</v>
      </c>
      <c r="EZ1" s="162" t="s">
        <v>111</v>
      </c>
      <c r="FA1" s="164" t="s">
        <v>112</v>
      </c>
      <c r="FB1" s="178" t="str">
        <f>+CONCATENATE("RACIONES ",FA1," ANUALES")</f>
        <v>RACIONES QUESO CHEDDAR ANUALES</v>
      </c>
      <c r="FC1" s="188" t="str">
        <f>+CONCATENATE("PRECIO ",FA1)</f>
        <v>PRECIO QUESO CHEDDAR</v>
      </c>
      <c r="FD1" s="162" t="s">
        <v>113</v>
      </c>
      <c r="FE1" s="162" t="s">
        <v>114</v>
      </c>
      <c r="FF1" s="163" t="s">
        <v>115</v>
      </c>
      <c r="FG1" s="104" t="s">
        <v>116</v>
      </c>
      <c r="FH1" s="162" t="s">
        <v>117</v>
      </c>
      <c r="FI1" s="104" t="s">
        <v>118</v>
      </c>
      <c r="FJ1" s="162" t="s">
        <v>119</v>
      </c>
      <c r="FK1" s="104" t="s">
        <v>120</v>
      </c>
      <c r="FL1" s="162" t="s">
        <v>121</v>
      </c>
      <c r="FM1" s="104" t="s">
        <v>122</v>
      </c>
      <c r="FN1" s="162" t="s">
        <v>123</v>
      </c>
      <c r="FO1" s="104" t="s">
        <v>124</v>
      </c>
      <c r="FP1" s="162" t="s">
        <v>125</v>
      </c>
      <c r="FQ1" s="104" t="s">
        <v>126</v>
      </c>
      <c r="FR1" s="180" t="s">
        <v>127</v>
      </c>
      <c r="FS1" s="180" t="s">
        <v>128</v>
      </c>
      <c r="FT1" s="179" t="s">
        <v>129</v>
      </c>
    </row>
    <row r="2" spans="1:176">
      <c r="A2" s="37">
        <v>1</v>
      </c>
      <c r="B2" s="37">
        <v>1</v>
      </c>
      <c r="C2" s="26" t="s">
        <v>131</v>
      </c>
      <c r="D2" s="37">
        <v>1200525093</v>
      </c>
      <c r="E2" s="37" t="str">
        <f>+VLOOKUP(D2,'INFORMACION DE PROVEEDORES'!C:I,2,0)</f>
        <v>012-0052509-3</v>
      </c>
      <c r="F2" s="26" t="str">
        <f>+VLOOKUP(D2,'INFORMACION DE PROVEEDORES'!C:J,4,0)</f>
        <v>ALCIDES MONTILLA HERNANDEZ</v>
      </c>
      <c r="G2" s="37" t="str">
        <f>+VLOOKUP(D2,'INFORMACION DE PROVEEDORES'!C:K,5,0)</f>
        <v>012-0052509-3</v>
      </c>
      <c r="H2" s="26" t="str">
        <f>+VLOOKUP(D2,'INFORMACION DE PROVEEDORES'!C:L,7,0)</f>
        <v xml:space="preserve">DIEGO DE VELASQUEZ, ESQUINA DUARTE, SAN JUAN DE LA MAGUANA </v>
      </c>
      <c r="I2" s="37" t="str">
        <f>+VLOOKUP(D2,'INFORMACION DE PROVEEDORES'!C:M,3,0)</f>
        <v xml:space="preserve"> FÍSICA</v>
      </c>
      <c r="J2" s="37">
        <v>5</v>
      </c>
      <c r="K2" s="37">
        <v>256</v>
      </c>
      <c r="L2" s="37">
        <v>47</v>
      </c>
      <c r="M2" s="37">
        <f>+L2*20</f>
        <v>940</v>
      </c>
      <c r="N2" s="189">
        <v>69.81</v>
      </c>
      <c r="O2" s="80">
        <f>+L2*'PRECIOS SEGUN ADJ. (FRONTERIZO)'!$B$2*'PRECIOS SEGUN ADJ. (FRONTERIZO)'!$C$2</f>
        <v>65621.400000000009</v>
      </c>
      <c r="P2" s="80" t="e" vm="1">
        <f>+[4]!NumLetras(O2,"PESO","PESOS DOMINICANOS","$EE $m CON #d/100 CENTAVOS")</f>
        <v>#VALUE!</v>
      </c>
      <c r="Q2" s="80">
        <f>+ROUND(O2*0.16,2)</f>
        <v>10499.42</v>
      </c>
      <c r="R2" s="37">
        <v>14</v>
      </c>
      <c r="S2" s="37">
        <f t="shared" ref="S2:S65" si="0">+R2*20</f>
        <v>280</v>
      </c>
      <c r="T2" s="189">
        <v>31.5</v>
      </c>
      <c r="U2" s="80">
        <f>+R2*'PRECIOS SEGUN ADJ. (FRONTERIZO)'!$B$3*'PRECIOS SEGUN ADJ. (FRONTERIZO)'!$C$3</f>
        <v>8820</v>
      </c>
      <c r="V2" s="80" t="e" vm="1">
        <f>+[4]!NumLetras(U2,"PESO","PESOS DOMINICANOS","$EE $m CON #d/100 CENTAVOS")</f>
        <v>#VALUE!</v>
      </c>
      <c r="W2" s="37">
        <v>0</v>
      </c>
      <c r="X2" s="37">
        <f t="shared" ref="X2:X65" si="1">+W2*20</f>
        <v>0</v>
      </c>
      <c r="Y2" s="189">
        <v>25.2</v>
      </c>
      <c r="Z2" s="80">
        <f>+W2*'PRECIOS SEGUN ADJ. (FRONTERIZO)'!$B$4*'PRECIOS SEGUN ADJ. (FRONTERIZO)'!$C$4</f>
        <v>0</v>
      </c>
      <c r="AA2" s="80" t="e" vm="1">
        <f>+[4]!NumLetras(Z2,"PESO","PESOS DOMINICANOS","$EE $m CON #d/100 CENTAVOS")</f>
        <v>#VALUE!</v>
      </c>
      <c r="AB2" s="37">
        <v>80</v>
      </c>
      <c r="AC2" s="37">
        <f t="shared" ref="AC2:AC65" si="2">+AB2*20</f>
        <v>1600</v>
      </c>
      <c r="AD2" s="189">
        <v>87.91</v>
      </c>
      <c r="AE2" s="80">
        <f>+AB2*'PRECIOS SEGUN ADJ. (FRONTERIZO)'!$B$5*'PRECIOS SEGUN ADJ. (FRONTERIZO)'!$C$5</f>
        <v>140656</v>
      </c>
      <c r="AF2" s="80" t="e" vm="1">
        <f>+[4]!NumLetras(AE2,"PESO","PESOS DOMINICANOS","$EE $m CON #d/100 CENTAVOS")</f>
        <v>#VALUE!</v>
      </c>
      <c r="AG2" s="80">
        <f>+ROUND(AE2*0.18,2)</f>
        <v>25318.080000000002</v>
      </c>
      <c r="AH2" s="37">
        <v>97</v>
      </c>
      <c r="AI2" s="37">
        <f t="shared" ref="AI2:AI65" si="3">+AH2*20</f>
        <v>1940</v>
      </c>
      <c r="AJ2" s="189">
        <v>53.95000000000001</v>
      </c>
      <c r="AK2" s="80">
        <f>+AH2*'PRECIOS SEGUN ADJ. (FRONTERIZO)'!$B$6*'PRECIOS SEGUN ADJ. (FRONTERIZO)'!$C$6</f>
        <v>104663.00000000001</v>
      </c>
      <c r="AL2" s="80" t="e" vm="1">
        <f>+[4]!NumLetras(AK2,"PESO","PESOS DOMINICANOS","$EE $m CON #d/100 CENTAVOS")</f>
        <v>#VALUE!</v>
      </c>
      <c r="AM2" s="37">
        <v>14</v>
      </c>
      <c r="AN2" s="37">
        <f t="shared" ref="AN2:AN65" si="4">+AM2*20</f>
        <v>280</v>
      </c>
      <c r="AO2" s="189">
        <v>25.04</v>
      </c>
      <c r="AP2" s="80">
        <f>+AM2*'PRECIOS SEGUN ADJ. (FRONTERIZO)'!$B$7*'PRECIOS SEGUN ADJ. (FRONTERIZO)'!$C$7</f>
        <v>7011.2</v>
      </c>
      <c r="AQ2" s="80" t="e" vm="1">
        <f>+[4]!NumLetras(AP2,"PESO","PESOS DOMINICANOS","$EE $m CON #d/100 CENTAVOS")</f>
        <v>#VALUE!</v>
      </c>
      <c r="AR2" s="80">
        <f>+ROUND(AP2*0.16,2)</f>
        <v>1121.79</v>
      </c>
      <c r="AS2" s="37">
        <v>29</v>
      </c>
      <c r="AT2" s="37">
        <f t="shared" ref="AT2:AT65" si="5">+AS2*20</f>
        <v>580</v>
      </c>
      <c r="AU2" s="189">
        <v>290.85000000000002</v>
      </c>
      <c r="AV2" s="80">
        <f>+AS2*'PRECIOS SEGUN ADJ. (FRONTERIZO)'!$B$8*'PRECIOS SEGUN ADJ. (FRONTERIZO)'!$C$8</f>
        <v>168693.00000000003</v>
      </c>
      <c r="AW2" s="80" t="e" vm="1">
        <f>+[4]!NumLetras(AV2,"PESO","PESOS DOMINICANOS","$EE $m CON #d/100 CENTAVOS")</f>
        <v>#VALUE!</v>
      </c>
      <c r="AX2" s="80">
        <f>+ROUND(AV2*0.18,2)</f>
        <v>30364.74</v>
      </c>
      <c r="AY2" s="37">
        <v>0</v>
      </c>
      <c r="AZ2" s="37">
        <f t="shared" ref="AZ2:AZ65" si="6">+AY2*20</f>
        <v>0</v>
      </c>
      <c r="BA2" s="189">
        <v>18.899999999999999</v>
      </c>
      <c r="BB2" s="80">
        <f>+AY2*'PRECIOS SEGUN ADJ. (FRONTERIZO)'!$B$9*'PRECIOS SEGUN ADJ. (FRONTERIZO)'!$C$9</f>
        <v>0</v>
      </c>
      <c r="BC2" s="80" t="e" vm="1">
        <f>+[4]!NumLetras(BB2,"PESO","PESOS DOMINICANOS","$EE $m CON #d/100 CENTAVOS")</f>
        <v>#VALUE!</v>
      </c>
      <c r="BD2" s="37">
        <v>7</v>
      </c>
      <c r="BE2" s="37">
        <f t="shared" ref="BE2:BE65" si="7">+BD2*20</f>
        <v>140</v>
      </c>
      <c r="BF2" s="189">
        <v>140.38</v>
      </c>
      <c r="BG2" s="80">
        <f>+BD2*'PRECIOS SEGUN ADJ. (FRONTERIZO)'!$B$10*'PRECIOS SEGUN ADJ. (FRONTERIZO)'!$C$10</f>
        <v>19653.2</v>
      </c>
      <c r="BH2" s="80" t="e" vm="1">
        <f>+[4]!NumLetras(BG2,"PESO","PESOS DOMINICANOS","$EE $m CON #d/100 CENTAVOS")</f>
        <v>#VALUE!</v>
      </c>
      <c r="BI2" s="80">
        <f>+ROUND(BG2*0.18,2)</f>
        <v>3537.58</v>
      </c>
      <c r="BJ2" s="37">
        <v>0</v>
      </c>
      <c r="BK2" s="37">
        <f t="shared" ref="BK2:BK65" si="8">+BJ2*20</f>
        <v>0</v>
      </c>
      <c r="BL2" s="189">
        <v>31.459999999999997</v>
      </c>
      <c r="BM2" s="80">
        <f>+BJ2*'PRECIOS SEGUN ADJ. (FRONTERIZO)'!$B$11*'PRECIOS SEGUN ADJ. (FRONTERIZO)'!$C$11</f>
        <v>0</v>
      </c>
      <c r="BN2" s="80" t="e" vm="1">
        <f>+[4]!NumLetras(BM2,"PESO","PESOS DOMINICANOS","$EE $m CON #d/100 CENTAVOS")</f>
        <v>#VALUE!</v>
      </c>
      <c r="BO2" s="37">
        <v>25</v>
      </c>
      <c r="BP2" s="37">
        <f t="shared" ref="BP2:BP65" si="9">+BO2*20</f>
        <v>500</v>
      </c>
      <c r="BQ2" s="189">
        <v>65</v>
      </c>
      <c r="BR2" s="80">
        <f>+BO2*'PRECIOS SEGUN ADJ. (FRONTERIZO)'!$B$12*'PRECIOS SEGUN ADJ. (FRONTERIZO)'!$C$12</f>
        <v>32500</v>
      </c>
      <c r="BS2" s="80" t="e" vm="1">
        <f>+[4]!NumLetras(BR2,"PESO","PESOS DOMINICANOS","$EE $m CON #d/100 CENTAVOS")</f>
        <v>#VALUE!</v>
      </c>
      <c r="BT2" s="37">
        <v>0</v>
      </c>
      <c r="BU2" s="37">
        <f t="shared" ref="BU2:BU65" si="10">+BT2*20</f>
        <v>0</v>
      </c>
      <c r="BV2" s="189">
        <v>5.5</v>
      </c>
      <c r="BW2" s="80">
        <f>+BT2*'PRECIOS SEGUN ADJ. (FRONTERIZO)'!$B$13*'PRECIOS SEGUN ADJ. (FRONTERIZO)'!$C$13</f>
        <v>0</v>
      </c>
      <c r="BX2" s="80" t="e" vm="1">
        <f>+[4]!NumLetras(BW2,"PESO","PESOS DOMINICANOS","$EE $m CON #d/100 CENTAVOS")</f>
        <v>#VALUE!</v>
      </c>
      <c r="BY2" s="37">
        <v>512</v>
      </c>
      <c r="BZ2" s="37">
        <f t="shared" ref="BZ2:BZ65" si="11">+BY2*20</f>
        <v>10240</v>
      </c>
      <c r="CA2" s="189">
        <v>7.15</v>
      </c>
      <c r="CB2" s="80">
        <f>+BY2*'PRECIOS SEGUN ADJ. (FRONTERIZO)'!$B$14*'PRECIOS SEGUN ADJ. (FRONTERIZO)'!$C$14</f>
        <v>73216</v>
      </c>
      <c r="CC2" s="80" t="e" vm="1">
        <f>+[4]!NumLetras(CB2,"PESO","PESOS DOMINICANOS","$EE $m CON #d/100 CENTAVOS")</f>
        <v>#VALUE!</v>
      </c>
      <c r="CD2" s="37">
        <v>1024</v>
      </c>
      <c r="CE2" s="37">
        <f t="shared" ref="CE2:CE65" si="12">+CD2*20</f>
        <v>20480</v>
      </c>
      <c r="CF2" s="189">
        <v>6.8400000000000007</v>
      </c>
      <c r="CG2" s="80">
        <f>+CD2*'PRECIOS SEGUN ADJ. (FRONTERIZO)'!$B$15*'PRECIOS SEGUN ADJ. (FRONTERIZO)'!$C$15</f>
        <v>140083.20000000001</v>
      </c>
      <c r="CH2" s="80" t="e" vm="1">
        <f>+[4]!NumLetras(CG2,"PESO","PESOS DOMINICANOS","$EE $m CON #d/100 CENTAVOS")</f>
        <v>#VALUE!</v>
      </c>
      <c r="CI2" s="37">
        <v>0</v>
      </c>
      <c r="CJ2" s="37">
        <f t="shared" ref="CJ2:CJ65" si="13">+CI2*20</f>
        <v>0</v>
      </c>
      <c r="CK2" s="189">
        <v>60</v>
      </c>
      <c r="CL2" s="80">
        <f>+CI2*'PRECIOS SEGUN ADJ. (FRONTERIZO)'!$B$16*'PRECIOS SEGUN ADJ. (FRONTERIZO)'!$C$16</f>
        <v>0</v>
      </c>
      <c r="CM2" s="80" t="e" vm="1">
        <f>+[4]!NumLetras(CL2,"PESO","PESOS DOMINICANOS","$EE $m CON #d/100 CENTAVOS")</f>
        <v>#VALUE!</v>
      </c>
      <c r="CN2" s="80">
        <f>+ROUND(CL2*0.18,2)</f>
        <v>0</v>
      </c>
      <c r="CO2" s="37">
        <v>0</v>
      </c>
      <c r="CP2" s="37">
        <f t="shared" ref="CP2:CP65" si="14">+CO2*20</f>
        <v>0</v>
      </c>
      <c r="CQ2" s="189">
        <v>55.649999999999991</v>
      </c>
      <c r="CR2" s="80">
        <f>+CO2*'PRECIOS SEGUN ADJ. (FRONTERIZO)'!$B$17*'PRECIOS SEGUN ADJ. (FRONTERIZO)'!$C$17</f>
        <v>0</v>
      </c>
      <c r="CS2" s="80" t="e" vm="1">
        <f>+[4]!NumLetras(CR2,"PESO","PESOS DOMINICANOS","$EE $m CON #d/100 CENTAVOS")</f>
        <v>#VALUE!</v>
      </c>
      <c r="CT2" s="80">
        <f>+ROUND(CR2*0.18,2)</f>
        <v>0</v>
      </c>
      <c r="CU2" s="37">
        <v>512</v>
      </c>
      <c r="CV2" s="37">
        <f t="shared" ref="CV2:CV65" si="15">+CU2*20</f>
        <v>10240</v>
      </c>
      <c r="CW2" s="189">
        <v>6.6</v>
      </c>
      <c r="CX2" s="80">
        <f>+CU2*'PRECIOS SEGUN ADJ. (FRONTERIZO)'!$B$18*'PRECIOS SEGUN ADJ. (FRONTERIZO)'!$C$18</f>
        <v>67584</v>
      </c>
      <c r="CY2" s="80" t="e" vm="1">
        <f>+[4]!NumLetras(CX2,"PESO","PESOS DOMINICANOS","$EE $m CON #d/100 CENTAVOS")</f>
        <v>#VALUE!</v>
      </c>
      <c r="CZ2" s="37">
        <v>0</v>
      </c>
      <c r="DA2" s="37">
        <f t="shared" ref="DA2:DA65" si="16">+CZ2*20</f>
        <v>0</v>
      </c>
      <c r="DB2" s="189">
        <v>65.75</v>
      </c>
      <c r="DC2" s="80">
        <f>+CZ2*'PRECIOS SEGUN ADJ. (FRONTERIZO)'!$B$19*'PRECIOS SEGUN ADJ. (FRONTERIZO)'!$C$19</f>
        <v>0</v>
      </c>
      <c r="DD2" s="80" t="e" vm="1">
        <f>+[4]!NumLetras(DC2,"PESO","PESOS DOMINICANOS","$EE $m CON #d/100 CENTAVOS")</f>
        <v>#VALUE!</v>
      </c>
      <c r="DE2" s="80">
        <f>+ROUND(DC2*0.18,2)</f>
        <v>0</v>
      </c>
      <c r="DF2" s="37">
        <v>14</v>
      </c>
      <c r="DG2" s="37">
        <f t="shared" ref="DG2:DG65" si="17">+DF2*20</f>
        <v>280</v>
      </c>
      <c r="DH2" s="189">
        <v>82.59999999999998</v>
      </c>
      <c r="DI2" s="80">
        <f>+DF2*'PRECIOS SEGUN ADJ. (FRONTERIZO)'!$B$20*'PRECIOS SEGUN ADJ. (FRONTERIZO)'!$C$20</f>
        <v>23127.999999999996</v>
      </c>
      <c r="DJ2" s="80" t="e" vm="1">
        <f>+[4]!NumLetras(DI2,"PESO","PESOS DOMINICANOS","$EE $m CON #d/100 CENTAVOS")</f>
        <v>#VALUE!</v>
      </c>
      <c r="DK2" s="80">
        <f>+ROUND(DI2*0.18,2)</f>
        <v>4163.04</v>
      </c>
      <c r="DL2" s="37">
        <v>1024</v>
      </c>
      <c r="DM2" s="37">
        <f t="shared" ref="DM2:DM65" si="18">+DL2*20</f>
        <v>20480</v>
      </c>
      <c r="DN2" s="189">
        <v>22</v>
      </c>
      <c r="DO2" s="80">
        <f>+DL2*'PRECIOS SEGUN ADJ. (FRONTERIZO)'!$B$21*'PRECIOS SEGUN ADJ. (FRONTERIZO)'!$C$21</f>
        <v>450560</v>
      </c>
      <c r="DP2" s="80" t="e" vm="1">
        <f>+[4]!NumLetras(DO2,"PESO","PESOS DOMINICANOS","$EE $m CON #d/100 CENTAVOS")</f>
        <v>#VALUE!</v>
      </c>
      <c r="DQ2" s="37">
        <v>58</v>
      </c>
      <c r="DR2" s="37">
        <f t="shared" ref="DR2:DR65" si="19">+DQ2*20</f>
        <v>1160</v>
      </c>
      <c r="DS2" s="189">
        <v>80.849999999999994</v>
      </c>
      <c r="DT2" s="80">
        <f>+DQ2*'PRECIOS SEGUN ADJ. (FRONTERIZO)'!$B$22*'PRECIOS SEGUN ADJ. (FRONTERIZO)'!$C$22</f>
        <v>93785.999999999985</v>
      </c>
      <c r="DU2" s="80" t="e" vm="1">
        <f>+[4]!NumLetras(DT2,"PESO","PESOS DOMINICANOS","$EE $m CON #d/100 CENTAVOS")</f>
        <v>#VALUE!</v>
      </c>
      <c r="DV2" s="37">
        <v>28</v>
      </c>
      <c r="DW2" s="37">
        <f t="shared" ref="DW2:DW65" si="20">+DV2*20</f>
        <v>560</v>
      </c>
      <c r="DX2" s="189">
        <v>21.83</v>
      </c>
      <c r="DY2" s="80">
        <f>+DV2*'PRECIOS SEGUN ADJ. (FRONTERIZO)'!$B$23*'PRECIOS SEGUN ADJ. (FRONTERIZO)'!$C$23</f>
        <v>12224.8</v>
      </c>
      <c r="DZ2" s="80" t="e" vm="1">
        <f>+[4]!NumLetras(DY2,"PESO","PESOS DOMINICANOS","$EE $m CON #d/100 CENTAVOS")</f>
        <v>#VALUE!</v>
      </c>
      <c r="EA2" s="80">
        <f>+ROUND(DY2*0.18,2)</f>
        <v>2200.46</v>
      </c>
      <c r="EB2" s="37">
        <v>82</v>
      </c>
      <c r="EC2" s="37">
        <f t="shared" ref="EC2:EC65" si="21">+EB2*20</f>
        <v>1640</v>
      </c>
      <c r="ED2" s="189">
        <v>33</v>
      </c>
      <c r="EE2" s="80">
        <f>+EB2*'PRECIOS SEGUN ADJ. (FRONTERIZO)'!$B$24*'PRECIOS SEGUN ADJ. (FRONTERIZO)'!$C$24</f>
        <v>54120</v>
      </c>
      <c r="EF2" s="80" t="e" vm="1">
        <f>+[4]!NumLetras(EE2,"PESO","PESOS DOMINICANOS","$EE $m CON #d/100 CENTAVOS")</f>
        <v>#VALUE!</v>
      </c>
      <c r="EG2" s="37">
        <v>0</v>
      </c>
      <c r="EH2" s="37">
        <f t="shared" ref="EH2:EH65" si="22">+EG2*20</f>
        <v>0</v>
      </c>
      <c r="EI2" s="189">
        <v>15.789999999999997</v>
      </c>
      <c r="EJ2" s="80">
        <f>+EG2*'PRECIOS SEGUN ADJ. (FRONTERIZO)'!$B$25*'PRECIOS SEGUN ADJ. (FRONTERIZO)'!$C$25</f>
        <v>0</v>
      </c>
      <c r="EK2" s="80" t="e" vm="1">
        <f>+[4]!NumLetras(EJ2,"PESO","PESOS DOMINICANOS","$EE $m CON #d/100 CENTAVOS")</f>
        <v>#VALUE!</v>
      </c>
      <c r="EL2" s="37">
        <v>0</v>
      </c>
      <c r="EM2" s="37">
        <f t="shared" ref="EM2:EM65" si="23">+EL2*20</f>
        <v>0</v>
      </c>
      <c r="EN2" s="189">
        <v>31.5</v>
      </c>
      <c r="EO2" s="80">
        <f>+EL2*'PRECIOS SEGUN ADJ. (FRONTERIZO)'!$B$26*'PRECIOS SEGUN ADJ. (FRONTERIZO)'!$C$26</f>
        <v>0</v>
      </c>
      <c r="EP2" s="80" t="e" vm="1">
        <f>+[4]!NumLetras(EO2,"PESO","PESOS DOMINICANOS","$EE $m CON #d/100 CENTAVOS")</f>
        <v>#VALUE!</v>
      </c>
      <c r="EQ2" s="80">
        <v>0</v>
      </c>
      <c r="ER2" s="194">
        <f t="shared" ref="ER2:ER65" si="24">+EQ2*40</f>
        <v>0</v>
      </c>
      <c r="ES2" s="195">
        <v>21.68</v>
      </c>
      <c r="ET2" s="196">
        <f>+EQ2*'PRECIOS SEGUN ADJ (RURAL)'!$B$13*'PRECIOS SEGUN ADJ (RURAL)'!$C$13</f>
        <v>0</v>
      </c>
      <c r="EU2" s="196" t="e" vm="1">
        <f>+[4]!NumLetras(ET2,"PESO","PESOS DOMINICANOS","$EE $m CON #d/100 CENTAVOS")</f>
        <v>#VALUE!</v>
      </c>
      <c r="EV2" s="80">
        <v>0</v>
      </c>
      <c r="EW2" s="198">
        <f t="shared" ref="EW2:EW65" si="25">+EV2*20</f>
        <v>0</v>
      </c>
      <c r="EX2" s="199">
        <v>5.5</v>
      </c>
      <c r="EY2" s="200">
        <f>+EV2*'PRECIOS SEGUN ADJ (RURAL)'!$B$16*'PRECIOS SEGUN ADJ (RURAL)'!$C$16</f>
        <v>0</v>
      </c>
      <c r="EZ2" s="200" t="e" vm="1">
        <f>+[4]!NumLetras(EY2,"PESO","PESOS DOMINICANOS","$EE $m CON #d/100 CENTAVOS")</f>
        <v>#VALUE!</v>
      </c>
      <c r="FA2" s="80">
        <v>0</v>
      </c>
      <c r="FB2" s="202">
        <f t="shared" ref="FB2:FB65" si="26">+FA2*40</f>
        <v>0</v>
      </c>
      <c r="FC2" s="203">
        <v>220</v>
      </c>
      <c r="FD2" s="204">
        <f>+FA2*'PRECIOS SEGUN ADJ (RURAL)'!$B$18*'PRECIOS SEGUN ADJ (RURAL)'!$C$18</f>
        <v>0</v>
      </c>
      <c r="FE2" s="204" t="e" vm="1">
        <f>+[4]!NumLetras(FD2,"PESO","PESOS DOMINICANOS","$EE $m CON #d/100 CENTAVOS")</f>
        <v>#VALUE!</v>
      </c>
      <c r="FF2" s="204">
        <f t="shared" ref="FF2:FF65" si="27">+ROUND(FD2*0.18,2)</f>
        <v>0</v>
      </c>
      <c r="FG2" s="80">
        <f>+O2+U2+Z2+AE2+AK2+AP2+AV2+BB2+BG2+BM2+BR2+BW2+CB2+CG2+CL2+CR2+CX2+DC2+DI2+DO2+DT2+DY2+EE2+EJ2+EO2+ET2+EY2+FD2</f>
        <v>1462319.8</v>
      </c>
      <c r="FH2" s="80" t="e" vm="1">
        <f>+[4]!NumLetras(FG2,"PESO","PESOS DOMINICANOS","$EE $m CON #d/100 CENTAVOS")</f>
        <v>#VALUE!</v>
      </c>
      <c r="FI2" s="80">
        <f t="shared" ref="FI2:FI65" si="28">+Q2+AG2+AR2+AX2+BI2+CN2+CT2+DE2+DK2+EA2+FF2</f>
        <v>77205.11</v>
      </c>
      <c r="FJ2" s="80" t="e" vm="1">
        <f>+[4]!NumLetras(FI2,"PESO","PESOS DOMINICANOS","$EE $m CON #d/100 CENTAVOS")</f>
        <v>#VALUE!</v>
      </c>
      <c r="FK2" s="80">
        <f>+FG2-FI2</f>
        <v>1385114.69</v>
      </c>
      <c r="FL2" s="80" t="e" vm="1">
        <f>+[4]!NumLetras(FK2,"PESO","PESOS DOMINICANOS","$EE $m CON #d/100 CENTAVOS")</f>
        <v>#VALUE!</v>
      </c>
      <c r="FM2" s="80">
        <f>+ROUND(FG2*0.2,2)</f>
        <v>292463.96000000002</v>
      </c>
      <c r="FN2" s="80" t="e" vm="1">
        <f>+[4]!NumLetras(FM2,"PESO","PESOS DOMINICANOS","$EE $m CON #d/100 CENTAVOS")</f>
        <v>#VALUE!</v>
      </c>
      <c r="FO2" s="80">
        <f>+ROUND(FG2*0.01,2)</f>
        <v>14623.2</v>
      </c>
      <c r="FP2" s="80" t="e" vm="1">
        <f>+[4]!NumLetras(FO2,"PESO","PESOS DOMINICANOS","$EE $m CON #d/100 CENTAVOS")</f>
        <v>#VALUE!</v>
      </c>
      <c r="FQ2" s="80"/>
      <c r="FR2" s="80">
        <f>+FG2-FM2</f>
        <v>1169855.8400000001</v>
      </c>
      <c r="FS2" s="80" t="e" vm="1">
        <f>+[4]!NumLetras(FR2,"PESO","PESOS DOMINICANOS","$EE $m CON #d/100 CENTAVOS")</f>
        <v>#VALUE!</v>
      </c>
      <c r="FT2" s="37" t="str">
        <f>+VLOOKUP(D2,'FRONTERIZO XENIA'!F:G,2,0)</f>
        <v>F-10</v>
      </c>
    </row>
    <row r="3" spans="1:176">
      <c r="A3" s="37">
        <v>2</v>
      </c>
      <c r="B3" s="37">
        <v>2</v>
      </c>
      <c r="C3" s="26" t="s">
        <v>155</v>
      </c>
      <c r="D3" s="37">
        <v>7300170482</v>
      </c>
      <c r="E3" s="37" t="str">
        <f>+VLOOKUP(D3,'INFORMACION DE PROVEEDORES'!C:I,2,0)</f>
        <v>073-0017048-2</v>
      </c>
      <c r="F3" s="26" t="str">
        <f>+VLOOKUP(D3,'INFORMACION DE PROVEEDORES'!C:J,4,0)</f>
        <v>ALEX ELPIDIO CARRASCO PERALTA</v>
      </c>
      <c r="G3" s="37" t="str">
        <f>+VLOOKUP(D3,'INFORMACION DE PROVEEDORES'!C:K,5,0)</f>
        <v>073-0017048-2</v>
      </c>
      <c r="H3" s="26" t="str">
        <f>+VLOOKUP(D3,'INFORMACION DE PROVEEDORES'!C:L,7,0)</f>
        <v>DISTRITO SANTIAGO DE LA CRUZ, CARRETERA CAPOTILLO, SECTOR EL PLAN LOMA DE CABRERA</v>
      </c>
      <c r="I3" s="37" t="str">
        <f>+VLOOKUP(D3,'INFORMACION DE PROVEEDORES'!C:M,3,0)</f>
        <v xml:space="preserve"> FÍSICA</v>
      </c>
      <c r="J3" s="37">
        <v>11</v>
      </c>
      <c r="K3" s="37">
        <v>357</v>
      </c>
      <c r="L3" s="37">
        <v>81</v>
      </c>
      <c r="M3" s="37">
        <f t="shared" ref="M3:M66" si="29">+L3*20</f>
        <v>1620</v>
      </c>
      <c r="N3" s="189">
        <v>69.81</v>
      </c>
      <c r="O3" s="80">
        <f>+L3*'PRECIOS SEGUN ADJ. (FRONTERIZO)'!$B$2*'PRECIOS SEGUN ADJ. (FRONTERIZO)'!$C$2</f>
        <v>113092.20000000001</v>
      </c>
      <c r="P3" s="80" t="e" vm="1">
        <f>+[4]!NumLetras(O3,"PESO","PESOS DOMINICANOS","$EE $m CON #d/100 CENTAVOS")</f>
        <v>#VALUE!</v>
      </c>
      <c r="Q3" s="80">
        <f t="shared" ref="Q3:Q66" si="30">+ROUND(O3*0.16,2)</f>
        <v>18094.75</v>
      </c>
      <c r="R3" s="37">
        <v>24</v>
      </c>
      <c r="S3" s="37">
        <f t="shared" si="0"/>
        <v>480</v>
      </c>
      <c r="T3" s="189">
        <v>31.5</v>
      </c>
      <c r="U3" s="80">
        <f>+R3*'PRECIOS SEGUN ADJ. (FRONTERIZO)'!$B$3*'PRECIOS SEGUN ADJ. (FRONTERIZO)'!$C$3</f>
        <v>15120</v>
      </c>
      <c r="V3" s="80" t="e" vm="1">
        <f>+[4]!NumLetras(U3,"PESO","PESOS DOMINICANOS","$EE $m CON #d/100 CENTAVOS")</f>
        <v>#VALUE!</v>
      </c>
      <c r="W3" s="37">
        <v>54</v>
      </c>
      <c r="X3" s="37">
        <f t="shared" si="1"/>
        <v>1080</v>
      </c>
      <c r="Y3" s="189">
        <v>25.2</v>
      </c>
      <c r="Z3" s="80">
        <f>+W3*'PRECIOS SEGUN ADJ. (FRONTERIZO)'!$B$4*'PRECIOS SEGUN ADJ. (FRONTERIZO)'!$C$4</f>
        <v>27216</v>
      </c>
      <c r="AA3" s="80" t="e" vm="1">
        <f>+[4]!NumLetras(Z3,"PESO","PESOS DOMINICANOS","$EE $m CON #d/100 CENTAVOS")</f>
        <v>#VALUE!</v>
      </c>
      <c r="AB3" s="37">
        <v>124</v>
      </c>
      <c r="AC3" s="37">
        <f t="shared" si="2"/>
        <v>2480</v>
      </c>
      <c r="AD3" s="189">
        <v>87.91</v>
      </c>
      <c r="AE3" s="80">
        <f>+AB3*'PRECIOS SEGUN ADJ. (FRONTERIZO)'!$B$5*'PRECIOS SEGUN ADJ. (FRONTERIZO)'!$C$5</f>
        <v>218016.8</v>
      </c>
      <c r="AF3" s="80" t="e" vm="1">
        <f>+[4]!NumLetras(AE3,"PESO","PESOS DOMINICANOS","$EE $m CON #d/100 CENTAVOS")</f>
        <v>#VALUE!</v>
      </c>
      <c r="AG3" s="80">
        <f t="shared" ref="AG3:AG66" si="31">+ROUND(AE3*0.18,2)</f>
        <v>39243.019999999997</v>
      </c>
      <c r="AH3" s="37">
        <v>117</v>
      </c>
      <c r="AI3" s="37">
        <f t="shared" si="3"/>
        <v>2340</v>
      </c>
      <c r="AJ3" s="189">
        <v>53.95000000000001</v>
      </c>
      <c r="AK3" s="80">
        <f>+AH3*'PRECIOS SEGUN ADJ. (FRONTERIZO)'!$B$6*'PRECIOS SEGUN ADJ. (FRONTERIZO)'!$C$6</f>
        <v>126243.00000000001</v>
      </c>
      <c r="AL3" s="80" t="e" vm="1">
        <f>+[4]!NumLetras(AK3,"PESO","PESOS DOMINICANOS","$EE $m CON #d/100 CENTAVOS")</f>
        <v>#VALUE!</v>
      </c>
      <c r="AM3" s="37">
        <v>16</v>
      </c>
      <c r="AN3" s="37">
        <f t="shared" si="4"/>
        <v>320</v>
      </c>
      <c r="AO3" s="189">
        <v>25.04</v>
      </c>
      <c r="AP3" s="80">
        <f>+AM3*'PRECIOS SEGUN ADJ. (FRONTERIZO)'!$B$7*'PRECIOS SEGUN ADJ. (FRONTERIZO)'!$C$7</f>
        <v>8012.7999999999993</v>
      </c>
      <c r="AQ3" s="80" t="e" vm="1">
        <f>+[4]!NumLetras(AP3,"PESO","PESOS DOMINICANOS","$EE $m CON #d/100 CENTAVOS")</f>
        <v>#VALUE!</v>
      </c>
      <c r="AR3" s="80">
        <f t="shared" ref="AR3:AR66" si="32">+ROUND(AP3*0.16,2)</f>
        <v>1282.05</v>
      </c>
      <c r="AS3" s="37">
        <v>45</v>
      </c>
      <c r="AT3" s="37">
        <f t="shared" si="5"/>
        <v>900</v>
      </c>
      <c r="AU3" s="189">
        <v>290.85000000000002</v>
      </c>
      <c r="AV3" s="80">
        <f>+AS3*'PRECIOS SEGUN ADJ. (FRONTERIZO)'!$B$8*'PRECIOS SEGUN ADJ. (FRONTERIZO)'!$C$8</f>
        <v>261765.00000000003</v>
      </c>
      <c r="AW3" s="80" t="e" vm="1">
        <f>+[4]!NumLetras(AV3,"PESO","PESOS DOMINICANOS","$EE $m CON #d/100 CENTAVOS")</f>
        <v>#VALUE!</v>
      </c>
      <c r="AX3" s="80">
        <f t="shared" ref="AX3:AX66" si="33">+ROUND(AV3*0.18,2)</f>
        <v>47117.7</v>
      </c>
      <c r="AY3" s="37">
        <v>5</v>
      </c>
      <c r="AZ3" s="37">
        <f t="shared" si="6"/>
        <v>100</v>
      </c>
      <c r="BA3" s="189">
        <v>18.899999999999999</v>
      </c>
      <c r="BB3" s="80">
        <f>+AY3*'PRECIOS SEGUN ADJ. (FRONTERIZO)'!$B$9*'PRECIOS SEGUN ADJ. (FRONTERIZO)'!$C$9</f>
        <v>1890</v>
      </c>
      <c r="BC3" s="80" t="e" vm="1">
        <f>+[4]!NumLetras(BB3,"PESO","PESOS DOMINICANOS","$EE $m CON #d/100 CENTAVOS")</f>
        <v>#VALUE!</v>
      </c>
      <c r="BD3" s="37">
        <v>10</v>
      </c>
      <c r="BE3" s="37">
        <f t="shared" si="7"/>
        <v>200</v>
      </c>
      <c r="BF3" s="189">
        <v>140.38</v>
      </c>
      <c r="BG3" s="80">
        <f>+BD3*'PRECIOS SEGUN ADJ. (FRONTERIZO)'!$B$10*'PRECIOS SEGUN ADJ. (FRONTERIZO)'!$C$10</f>
        <v>28076</v>
      </c>
      <c r="BH3" s="80" t="e" vm="1">
        <f>+[4]!NumLetras(BG3,"PESO","PESOS DOMINICANOS","$EE $m CON #d/100 CENTAVOS")</f>
        <v>#VALUE!</v>
      </c>
      <c r="BI3" s="80">
        <f t="shared" ref="BI3:BI66" si="34">+ROUND(BG3*0.18,2)</f>
        <v>5053.68</v>
      </c>
      <c r="BJ3" s="37">
        <v>19</v>
      </c>
      <c r="BK3" s="37">
        <f t="shared" si="8"/>
        <v>380</v>
      </c>
      <c r="BL3" s="189">
        <v>31.459999999999997</v>
      </c>
      <c r="BM3" s="80">
        <f>+BJ3*'PRECIOS SEGUN ADJ. (FRONTERIZO)'!$B$11*'PRECIOS SEGUN ADJ. (FRONTERIZO)'!$C$11</f>
        <v>11954.8</v>
      </c>
      <c r="BN3" s="80" t="e" vm="1">
        <f>+[4]!NumLetras(BM3,"PESO","PESOS DOMINICANOS","$EE $m CON #d/100 CENTAVOS")</f>
        <v>#VALUE!</v>
      </c>
      <c r="BO3" s="37">
        <v>38</v>
      </c>
      <c r="BP3" s="37">
        <f t="shared" si="9"/>
        <v>760</v>
      </c>
      <c r="BQ3" s="189">
        <v>65</v>
      </c>
      <c r="BR3" s="80">
        <f>+BO3*'PRECIOS SEGUN ADJ. (FRONTERIZO)'!$B$12*'PRECIOS SEGUN ADJ. (FRONTERIZO)'!$C$12</f>
        <v>49400</v>
      </c>
      <c r="BS3" s="80" t="e" vm="1">
        <f>+[4]!NumLetras(BR3,"PESO","PESOS DOMINICANOS","$EE $m CON #d/100 CENTAVOS")</f>
        <v>#VALUE!</v>
      </c>
      <c r="BT3" s="37">
        <v>490</v>
      </c>
      <c r="BU3" s="37">
        <f t="shared" si="10"/>
        <v>9800</v>
      </c>
      <c r="BV3" s="189">
        <v>5.5</v>
      </c>
      <c r="BW3" s="80">
        <f>+BT3*'PRECIOS SEGUN ADJ. (FRONTERIZO)'!$B$13*'PRECIOS SEGUN ADJ. (FRONTERIZO)'!$C$13</f>
        <v>53900</v>
      </c>
      <c r="BX3" s="80" t="e" vm="1">
        <f>+[4]!NumLetras(BW3,"PESO","PESOS DOMINICANOS","$EE $m CON #d/100 CENTAVOS")</f>
        <v>#VALUE!</v>
      </c>
      <c r="BY3" s="37">
        <v>616</v>
      </c>
      <c r="BZ3" s="37">
        <f t="shared" si="11"/>
        <v>12320</v>
      </c>
      <c r="CA3" s="189">
        <v>7.15</v>
      </c>
      <c r="CB3" s="80">
        <f>+BY3*'PRECIOS SEGUN ADJ. (FRONTERIZO)'!$B$14*'PRECIOS SEGUN ADJ. (FRONTERIZO)'!$C$14</f>
        <v>88088.000000000015</v>
      </c>
      <c r="CC3" s="80" t="e" vm="1">
        <f>+[4]!NumLetras(CB3,"PESO","PESOS DOMINICANOS","$EE $m CON #d/100 CENTAVOS")</f>
        <v>#VALUE!</v>
      </c>
      <c r="CD3" s="37">
        <v>1232</v>
      </c>
      <c r="CE3" s="37">
        <f t="shared" si="12"/>
        <v>24640</v>
      </c>
      <c r="CF3" s="189">
        <v>6.8400000000000007</v>
      </c>
      <c r="CG3" s="80">
        <f>+CD3*'PRECIOS SEGUN ADJ. (FRONTERIZO)'!$B$15*'PRECIOS SEGUN ADJ. (FRONTERIZO)'!$C$15</f>
        <v>168537.59999999998</v>
      </c>
      <c r="CH3" s="80" t="e" vm="1">
        <f>+[4]!NumLetras(CG3,"PESO","PESOS DOMINICANOS","$EE $m CON #d/100 CENTAVOS")</f>
        <v>#VALUE!</v>
      </c>
      <c r="CI3" s="37">
        <v>23</v>
      </c>
      <c r="CJ3" s="37">
        <f t="shared" si="13"/>
        <v>460</v>
      </c>
      <c r="CK3" s="189">
        <v>60</v>
      </c>
      <c r="CL3" s="80">
        <f>+CI3*'PRECIOS SEGUN ADJ. (FRONTERIZO)'!$B$16*'PRECIOS SEGUN ADJ. (FRONTERIZO)'!$C$16</f>
        <v>27600</v>
      </c>
      <c r="CM3" s="80" t="e" vm="1">
        <f>+[4]!NumLetras(CL3,"PESO","PESOS DOMINICANOS","$EE $m CON #d/100 CENTAVOS")</f>
        <v>#VALUE!</v>
      </c>
      <c r="CN3" s="80">
        <f t="shared" ref="CN3:CN66" si="35">+ROUND(CL3*0.18,2)</f>
        <v>4968</v>
      </c>
      <c r="CO3" s="37">
        <v>13</v>
      </c>
      <c r="CP3" s="37">
        <f t="shared" si="14"/>
        <v>260</v>
      </c>
      <c r="CQ3" s="189">
        <v>55.649999999999991</v>
      </c>
      <c r="CR3" s="80">
        <f>+CO3*'PRECIOS SEGUN ADJ. (FRONTERIZO)'!$B$17*'PRECIOS SEGUN ADJ. (FRONTERIZO)'!$C$17</f>
        <v>14468.999999999998</v>
      </c>
      <c r="CS3" s="80" t="e" vm="1">
        <f>+[4]!NumLetras(CR3,"PESO","PESOS DOMINICANOS","$EE $m CON #d/100 CENTAVOS")</f>
        <v>#VALUE!</v>
      </c>
      <c r="CT3" s="80">
        <f t="shared" ref="CT3:CT66" si="36">+ROUND(CR3*0.18,2)</f>
        <v>2604.42</v>
      </c>
      <c r="CU3" s="37">
        <v>812</v>
      </c>
      <c r="CV3" s="37">
        <f t="shared" si="15"/>
        <v>16240</v>
      </c>
      <c r="CW3" s="189">
        <v>6.6</v>
      </c>
      <c r="CX3" s="80">
        <f>+CU3*'PRECIOS SEGUN ADJ. (FRONTERIZO)'!$B$18*'PRECIOS SEGUN ADJ. (FRONTERIZO)'!$C$18</f>
        <v>107184</v>
      </c>
      <c r="CY3" s="80" t="e" vm="1">
        <f>+[4]!NumLetras(CX3,"PESO","PESOS DOMINICANOS","$EE $m CON #d/100 CENTAVOS")</f>
        <v>#VALUE!</v>
      </c>
      <c r="CZ3" s="37">
        <v>13</v>
      </c>
      <c r="DA3" s="37">
        <f t="shared" si="16"/>
        <v>260</v>
      </c>
      <c r="DB3" s="189">
        <v>65.75</v>
      </c>
      <c r="DC3" s="80">
        <f>+CZ3*'PRECIOS SEGUN ADJ. (FRONTERIZO)'!$B$19*'PRECIOS SEGUN ADJ. (FRONTERIZO)'!$C$19</f>
        <v>17095</v>
      </c>
      <c r="DD3" s="80" t="e" vm="1">
        <f>+[4]!NumLetras(DC3,"PESO","PESOS DOMINICANOS","$EE $m CON #d/100 CENTAVOS")</f>
        <v>#VALUE!</v>
      </c>
      <c r="DE3" s="80">
        <f t="shared" ref="DE3:DE66" si="37">+ROUND(DC3*0.18,2)</f>
        <v>3077.1</v>
      </c>
      <c r="DF3" s="37">
        <v>16</v>
      </c>
      <c r="DG3" s="37">
        <f t="shared" si="17"/>
        <v>320</v>
      </c>
      <c r="DH3" s="189">
        <v>82.59999999999998</v>
      </c>
      <c r="DI3" s="80">
        <f>+DF3*'PRECIOS SEGUN ADJ. (FRONTERIZO)'!$B$20*'PRECIOS SEGUN ADJ. (FRONTERIZO)'!$C$20</f>
        <v>26432</v>
      </c>
      <c r="DJ3" s="80" t="e" vm="1">
        <f>+[4]!NumLetras(DI3,"PESO","PESOS DOMINICANOS","$EE $m CON #d/100 CENTAVOS")</f>
        <v>#VALUE!</v>
      </c>
      <c r="DK3" s="80">
        <f t="shared" ref="DK3:DK66" si="38">+ROUND(DI3*0.18,2)</f>
        <v>4757.76</v>
      </c>
      <c r="DL3" s="37">
        <v>1232</v>
      </c>
      <c r="DM3" s="37">
        <f t="shared" si="18"/>
        <v>24640</v>
      </c>
      <c r="DN3" s="189">
        <v>22</v>
      </c>
      <c r="DO3" s="80">
        <f>+DL3*'PRECIOS SEGUN ADJ. (FRONTERIZO)'!$B$21*'PRECIOS SEGUN ADJ. (FRONTERIZO)'!$C$21</f>
        <v>542080</v>
      </c>
      <c r="DP3" s="80" t="e" vm="1">
        <f>+[4]!NumLetras(DO3,"PESO","PESOS DOMINICANOS","$EE $m CON #d/100 CENTAVOS")</f>
        <v>#VALUE!</v>
      </c>
      <c r="DQ3" s="37">
        <v>85</v>
      </c>
      <c r="DR3" s="37">
        <f t="shared" si="19"/>
        <v>1700</v>
      </c>
      <c r="DS3" s="189">
        <v>80.849999999999994</v>
      </c>
      <c r="DT3" s="80">
        <f>+DQ3*'PRECIOS SEGUN ADJ. (FRONTERIZO)'!$B$22*'PRECIOS SEGUN ADJ. (FRONTERIZO)'!$C$22</f>
        <v>137444.99999999997</v>
      </c>
      <c r="DU3" s="80" t="e" vm="1">
        <f>+[4]!NumLetras(DT3,"PESO","PESOS DOMINICANOS","$EE $m CON #d/100 CENTAVOS")</f>
        <v>#VALUE!</v>
      </c>
      <c r="DV3" s="37">
        <v>42</v>
      </c>
      <c r="DW3" s="37">
        <f t="shared" si="20"/>
        <v>840</v>
      </c>
      <c r="DX3" s="189">
        <v>21.83</v>
      </c>
      <c r="DY3" s="80">
        <f>+DV3*'PRECIOS SEGUN ADJ. (FRONTERIZO)'!$B$23*'PRECIOS SEGUN ADJ. (FRONTERIZO)'!$C$23</f>
        <v>18337.199999999997</v>
      </c>
      <c r="DZ3" s="80" t="e" vm="1">
        <f>+[4]!NumLetras(DY3,"PESO","PESOS DOMINICANOS","$EE $m CON #d/100 CENTAVOS")</f>
        <v>#VALUE!</v>
      </c>
      <c r="EA3" s="80">
        <f t="shared" ref="EA3:EA66" si="39">+ROUND(DY3*0.18,2)</f>
        <v>3300.7</v>
      </c>
      <c r="EB3" s="37">
        <v>106</v>
      </c>
      <c r="EC3" s="37">
        <f t="shared" si="21"/>
        <v>2120</v>
      </c>
      <c r="ED3" s="189">
        <v>33</v>
      </c>
      <c r="EE3" s="80">
        <f>+EB3*'PRECIOS SEGUN ADJ. (FRONTERIZO)'!$B$24*'PRECIOS SEGUN ADJ. (FRONTERIZO)'!$C$24</f>
        <v>69960</v>
      </c>
      <c r="EF3" s="80" t="e" vm="1">
        <f>+[4]!NumLetras(EE3,"PESO","PESOS DOMINICANOS","$EE $m CON #d/100 CENTAVOS")</f>
        <v>#VALUE!</v>
      </c>
      <c r="EG3" s="37">
        <v>5</v>
      </c>
      <c r="EH3" s="37">
        <f t="shared" si="22"/>
        <v>100</v>
      </c>
      <c r="EI3" s="189">
        <v>15.789999999999997</v>
      </c>
      <c r="EJ3" s="80">
        <f>+EG3*'PRECIOS SEGUN ADJ. (FRONTERIZO)'!$B$25*'PRECIOS SEGUN ADJ. (FRONTERIZO)'!$C$25</f>
        <v>1578.9999999999998</v>
      </c>
      <c r="EK3" s="80" t="e" vm="1">
        <f>+[4]!NumLetras(EJ3,"PESO","PESOS DOMINICANOS","$EE $m CON #d/100 CENTAVOS")</f>
        <v>#VALUE!</v>
      </c>
      <c r="EL3" s="37">
        <v>5</v>
      </c>
      <c r="EM3" s="37">
        <f t="shared" si="23"/>
        <v>100</v>
      </c>
      <c r="EN3" s="189">
        <v>31.5</v>
      </c>
      <c r="EO3" s="80">
        <f>+EL3*'PRECIOS SEGUN ADJ. (FRONTERIZO)'!$B$26*'PRECIOS SEGUN ADJ. (FRONTERIZO)'!$C$26</f>
        <v>3150</v>
      </c>
      <c r="EP3" s="80" t="e" vm="1">
        <f>+[4]!NumLetras(EO3,"PESO","PESOS DOMINICANOS","$EE $m CON #d/100 CENTAVOS")</f>
        <v>#VALUE!</v>
      </c>
      <c r="EQ3" s="80">
        <v>0</v>
      </c>
      <c r="ER3" s="194">
        <f t="shared" si="24"/>
        <v>0</v>
      </c>
      <c r="ES3" s="195">
        <v>21.68</v>
      </c>
      <c r="ET3" s="196">
        <f>+EQ3*'PRECIOS SEGUN ADJ (RURAL)'!$B$13*'PRECIOS SEGUN ADJ (RURAL)'!$C$13</f>
        <v>0</v>
      </c>
      <c r="EU3" s="196" t="e" vm="1">
        <f>+[4]!NumLetras(ET3,"PESO","PESOS DOMINICANOS","$EE $m CON #d/100 CENTAVOS")</f>
        <v>#VALUE!</v>
      </c>
      <c r="EV3" s="80">
        <v>0</v>
      </c>
      <c r="EW3" s="198">
        <f t="shared" si="25"/>
        <v>0</v>
      </c>
      <c r="EX3" s="199">
        <v>5.5</v>
      </c>
      <c r="EY3" s="200">
        <f>+EV3*'PRECIOS SEGUN ADJ (RURAL)'!$B$16*'PRECIOS SEGUN ADJ (RURAL)'!$C$16</f>
        <v>0</v>
      </c>
      <c r="EZ3" s="200" t="e" vm="1">
        <f>+[4]!NumLetras(EY3,"PESO","PESOS DOMINICANOS","$EE $m CON #d/100 CENTAVOS")</f>
        <v>#VALUE!</v>
      </c>
      <c r="FA3" s="80">
        <v>0</v>
      </c>
      <c r="FB3" s="202">
        <f t="shared" si="26"/>
        <v>0</v>
      </c>
      <c r="FC3" s="203">
        <v>220</v>
      </c>
      <c r="FD3" s="204">
        <f>+FA3*'PRECIOS SEGUN ADJ (RURAL)'!$B$18*'PRECIOS SEGUN ADJ (RURAL)'!$C$18</f>
        <v>0</v>
      </c>
      <c r="FE3" s="204" t="e" vm="1">
        <f>+[4]!NumLetras(FD3,"PESO","PESOS DOMINICANOS","$EE $m CON #d/100 CENTAVOS")</f>
        <v>#VALUE!</v>
      </c>
      <c r="FF3" s="204">
        <f t="shared" si="27"/>
        <v>0</v>
      </c>
      <c r="FG3" s="80">
        <f t="shared" ref="FG3:FG66" si="40">+O3+U3+Z3+AE3+AK3+AP3+AV3+BB3+BG3+BM3+BR3+BW3+CB3+CG3+CL3+CR3+CX3+DC3+DI3+DO3+DT3+DY3+EE3+EJ3+EO3+ET3+EY3+FD3</f>
        <v>2136643.4000000004</v>
      </c>
      <c r="FH3" s="80" t="e" vm="1">
        <f>+[4]!NumLetras(FG3,"PESO","PESOS DOMINICANOS","$EE $m CON #d/100 CENTAVOS")</f>
        <v>#VALUE!</v>
      </c>
      <c r="FI3" s="80">
        <f t="shared" si="28"/>
        <v>129499.17999999998</v>
      </c>
      <c r="FJ3" s="80" t="e" vm="1">
        <f>+[4]!NumLetras(FI3,"PESO","PESOS DOMINICANOS","$EE $m CON #d/100 CENTAVOS")</f>
        <v>#VALUE!</v>
      </c>
      <c r="FK3" s="80">
        <f t="shared" ref="FK3:FK66" si="41">+FG3-FI3</f>
        <v>2007144.2200000004</v>
      </c>
      <c r="FL3" s="80" t="e" vm="1">
        <f>+[4]!NumLetras(FK3,"PESO","PESOS DOMINICANOS","$EE $m CON #d/100 CENTAVOS")</f>
        <v>#VALUE!</v>
      </c>
      <c r="FM3" s="80">
        <f t="shared" ref="FM3:FM66" si="42">+ROUND(FG3*0.2,2)</f>
        <v>427328.68</v>
      </c>
      <c r="FN3" s="80" t="e" vm="1">
        <f>+[4]!NumLetras(FM3,"PESO","PESOS DOMINICANOS","$EE $m CON #d/100 CENTAVOS")</f>
        <v>#VALUE!</v>
      </c>
      <c r="FO3" s="80">
        <f t="shared" ref="FO3:FO66" si="43">+ROUND(FG3*0.01,2)</f>
        <v>21366.43</v>
      </c>
      <c r="FP3" s="80" t="e" vm="1">
        <f>+[4]!NumLetras(FO3,"PESO","PESOS DOMINICANOS","$EE $m CON #d/100 CENTAVOS")</f>
        <v>#VALUE!</v>
      </c>
      <c r="FQ3" s="80"/>
      <c r="FR3" s="80">
        <f t="shared" ref="FR3:FR66" si="44">+FG3-FM3</f>
        <v>1709314.7200000004</v>
      </c>
      <c r="FS3" s="80" t="e" vm="1">
        <f>+[4]!NumLetras(FR3,"PESO","PESOS DOMINICANOS","$EE $m CON #d/100 CENTAVOS")</f>
        <v>#VALUE!</v>
      </c>
      <c r="FT3" s="37" t="str">
        <f>+VLOOKUP(D3,'FRONTERIZO XENIA'!F:G,2,0)</f>
        <v>F-23</v>
      </c>
    </row>
    <row r="4" spans="1:176">
      <c r="A4" s="37">
        <v>3</v>
      </c>
      <c r="B4" s="37">
        <v>3</v>
      </c>
      <c r="C4" s="26" t="s">
        <v>187</v>
      </c>
      <c r="D4" s="37">
        <v>1200891735</v>
      </c>
      <c r="E4" s="37" t="str">
        <f>+VLOOKUP(D4,'INFORMACION DE PROVEEDORES'!C:I,2,0)</f>
        <v>012-0086173-5</v>
      </c>
      <c r="F4" s="26" t="str">
        <f>+VLOOKUP(D4,'INFORMACION DE PROVEEDORES'!C:J,4,0)</f>
        <v>ALEXANDRA VICENTE DE LA ROSA</v>
      </c>
      <c r="G4" s="37" t="str">
        <f>+VLOOKUP(D4,'INFORMACION DE PROVEEDORES'!C:K,5,0)</f>
        <v>012-0086173-5</v>
      </c>
      <c r="H4" s="26" t="str">
        <f>+VLOOKUP(D4,'INFORMACION DE PROVEEDORES'!C:L,7,0)</f>
        <v xml:space="preserve">CALLE PRINCIPAL MAGUANA ABAJO, SAN JUAN DE LA MAGUANA </v>
      </c>
      <c r="I4" s="37" t="str">
        <f>+VLOOKUP(D4,'INFORMACION DE PROVEEDORES'!C:M,3,0)</f>
        <v xml:space="preserve"> FÍSICA</v>
      </c>
      <c r="J4" s="37">
        <v>2</v>
      </c>
      <c r="K4" s="37">
        <v>201</v>
      </c>
      <c r="L4" s="37">
        <v>36</v>
      </c>
      <c r="M4" s="37">
        <f t="shared" si="29"/>
        <v>720</v>
      </c>
      <c r="N4" s="189">
        <v>69.81</v>
      </c>
      <c r="O4" s="80">
        <f>+L4*'PRECIOS SEGUN ADJ. (FRONTERIZO)'!$B$2*'PRECIOS SEGUN ADJ. (FRONTERIZO)'!$C$2</f>
        <v>50263.199999999997</v>
      </c>
      <c r="P4" s="80" t="e" vm="1">
        <f>+[4]!NumLetras(O4,"PESO","PESOS DOMINICANOS","$EE $m CON #d/100 CENTAVOS")</f>
        <v>#VALUE!</v>
      </c>
      <c r="Q4" s="80">
        <f t="shared" si="30"/>
        <v>8042.11</v>
      </c>
      <c r="R4" s="37">
        <v>10</v>
      </c>
      <c r="S4" s="37">
        <f t="shared" si="0"/>
        <v>200</v>
      </c>
      <c r="T4" s="189">
        <v>31.5</v>
      </c>
      <c r="U4" s="80">
        <f>+R4*'PRECIOS SEGUN ADJ. (FRONTERIZO)'!$B$3*'PRECIOS SEGUN ADJ. (FRONTERIZO)'!$C$3</f>
        <v>6300</v>
      </c>
      <c r="V4" s="80" t="e" vm="1">
        <f>+[4]!NumLetras(U4,"PESO","PESOS DOMINICANOS","$EE $m CON #d/100 CENTAVOS")</f>
        <v>#VALUE!</v>
      </c>
      <c r="W4" s="37">
        <v>0</v>
      </c>
      <c r="X4" s="37">
        <f t="shared" si="1"/>
        <v>0</v>
      </c>
      <c r="Y4" s="189">
        <v>25.2</v>
      </c>
      <c r="Z4" s="80">
        <f>+W4*'PRECIOS SEGUN ADJ. (FRONTERIZO)'!$B$4*'PRECIOS SEGUN ADJ. (FRONTERIZO)'!$C$4</f>
        <v>0</v>
      </c>
      <c r="AA4" s="80" t="e" vm="1">
        <f>+[4]!NumLetras(Z4,"PESO","PESOS DOMINICANOS","$EE $m CON #d/100 CENTAVOS")</f>
        <v>#VALUE!</v>
      </c>
      <c r="AB4" s="37">
        <v>61</v>
      </c>
      <c r="AC4" s="37">
        <f t="shared" si="2"/>
        <v>1220</v>
      </c>
      <c r="AD4" s="189">
        <v>87.91</v>
      </c>
      <c r="AE4" s="80">
        <f>+AB4*'PRECIOS SEGUN ADJ. (FRONTERIZO)'!$B$5*'PRECIOS SEGUN ADJ. (FRONTERIZO)'!$C$5</f>
        <v>107250.20000000001</v>
      </c>
      <c r="AF4" s="80" t="e" vm="1">
        <f>+[4]!NumLetras(AE4,"PESO","PESOS DOMINICANOS","$EE $m CON #d/100 CENTAVOS")</f>
        <v>#VALUE!</v>
      </c>
      <c r="AG4" s="80">
        <f t="shared" si="31"/>
        <v>19305.04</v>
      </c>
      <c r="AH4" s="37">
        <v>75</v>
      </c>
      <c r="AI4" s="37">
        <f t="shared" si="3"/>
        <v>1500</v>
      </c>
      <c r="AJ4" s="189">
        <v>53.95000000000001</v>
      </c>
      <c r="AK4" s="80">
        <f>+AH4*'PRECIOS SEGUN ADJ. (FRONTERIZO)'!$B$6*'PRECIOS SEGUN ADJ. (FRONTERIZO)'!$C$6</f>
        <v>80925</v>
      </c>
      <c r="AL4" s="80" t="e" vm="1">
        <f>+[4]!NumLetras(AK4,"PESO","PESOS DOMINICANOS","$EE $m CON #d/100 CENTAVOS")</f>
        <v>#VALUE!</v>
      </c>
      <c r="AM4" s="37">
        <v>10</v>
      </c>
      <c r="AN4" s="37">
        <f t="shared" si="4"/>
        <v>200</v>
      </c>
      <c r="AO4" s="189">
        <v>25.04</v>
      </c>
      <c r="AP4" s="80">
        <f>+AM4*'PRECIOS SEGUN ADJ. (FRONTERIZO)'!$B$7*'PRECIOS SEGUN ADJ. (FRONTERIZO)'!$C$7</f>
        <v>5008</v>
      </c>
      <c r="AQ4" s="80" t="e" vm="1">
        <f>+[4]!NumLetras(AP4,"PESO","PESOS DOMINICANOS","$EE $m CON #d/100 CENTAVOS")</f>
        <v>#VALUE!</v>
      </c>
      <c r="AR4" s="80">
        <f t="shared" si="32"/>
        <v>801.28</v>
      </c>
      <c r="AS4" s="37">
        <v>23</v>
      </c>
      <c r="AT4" s="37">
        <f t="shared" si="5"/>
        <v>460</v>
      </c>
      <c r="AU4" s="189">
        <v>290.85000000000002</v>
      </c>
      <c r="AV4" s="80">
        <f>+AS4*'PRECIOS SEGUN ADJ. (FRONTERIZO)'!$B$8*'PRECIOS SEGUN ADJ. (FRONTERIZO)'!$C$8</f>
        <v>133791</v>
      </c>
      <c r="AW4" s="80" t="e" vm="1">
        <f>+[4]!NumLetras(AV4,"PESO","PESOS DOMINICANOS","$EE $m CON #d/100 CENTAVOS")</f>
        <v>#VALUE!</v>
      </c>
      <c r="AX4" s="80">
        <f t="shared" si="33"/>
        <v>24082.38</v>
      </c>
      <c r="AY4" s="37">
        <v>0</v>
      </c>
      <c r="AZ4" s="37">
        <f t="shared" si="6"/>
        <v>0</v>
      </c>
      <c r="BA4" s="189">
        <v>18.899999999999999</v>
      </c>
      <c r="BB4" s="80">
        <f>+AY4*'PRECIOS SEGUN ADJ. (FRONTERIZO)'!$B$9*'PRECIOS SEGUN ADJ. (FRONTERIZO)'!$C$9</f>
        <v>0</v>
      </c>
      <c r="BC4" s="80" t="e" vm="1">
        <f>+[4]!NumLetras(BB4,"PESO","PESOS DOMINICANOS","$EE $m CON #d/100 CENTAVOS")</f>
        <v>#VALUE!</v>
      </c>
      <c r="BD4" s="37">
        <v>5</v>
      </c>
      <c r="BE4" s="37">
        <f t="shared" si="7"/>
        <v>100</v>
      </c>
      <c r="BF4" s="189">
        <v>140.38</v>
      </c>
      <c r="BG4" s="80">
        <f>+BD4*'PRECIOS SEGUN ADJ. (FRONTERIZO)'!$B$10*'PRECIOS SEGUN ADJ. (FRONTERIZO)'!$C$10</f>
        <v>14038</v>
      </c>
      <c r="BH4" s="80" t="e" vm="1">
        <f>+[4]!NumLetras(BG4,"PESO","PESOS DOMINICANOS","$EE $m CON #d/100 CENTAVOS")</f>
        <v>#VALUE!</v>
      </c>
      <c r="BI4" s="80">
        <f t="shared" si="34"/>
        <v>2526.84</v>
      </c>
      <c r="BJ4" s="37">
        <v>0</v>
      </c>
      <c r="BK4" s="37">
        <f t="shared" si="8"/>
        <v>0</v>
      </c>
      <c r="BL4" s="189">
        <v>31.459999999999997</v>
      </c>
      <c r="BM4" s="80">
        <f>+BJ4*'PRECIOS SEGUN ADJ. (FRONTERIZO)'!$B$11*'PRECIOS SEGUN ADJ. (FRONTERIZO)'!$C$11</f>
        <v>0</v>
      </c>
      <c r="BN4" s="80" t="e" vm="1">
        <f>+[4]!NumLetras(BM4,"PESO","PESOS DOMINICANOS","$EE $m CON #d/100 CENTAVOS")</f>
        <v>#VALUE!</v>
      </c>
      <c r="BO4" s="37">
        <v>19</v>
      </c>
      <c r="BP4" s="37">
        <f t="shared" si="9"/>
        <v>380</v>
      </c>
      <c r="BQ4" s="189">
        <v>65</v>
      </c>
      <c r="BR4" s="80">
        <f>+BO4*'PRECIOS SEGUN ADJ. (FRONTERIZO)'!$B$12*'PRECIOS SEGUN ADJ. (FRONTERIZO)'!$C$12</f>
        <v>24700</v>
      </c>
      <c r="BS4" s="80" t="e" vm="1">
        <f>+[4]!NumLetras(BR4,"PESO","PESOS DOMINICANOS","$EE $m CON #d/100 CENTAVOS")</f>
        <v>#VALUE!</v>
      </c>
      <c r="BT4" s="37">
        <v>0</v>
      </c>
      <c r="BU4" s="37">
        <f t="shared" si="10"/>
        <v>0</v>
      </c>
      <c r="BV4" s="189">
        <v>5.5</v>
      </c>
      <c r="BW4" s="80">
        <f>+BT4*'PRECIOS SEGUN ADJ. (FRONTERIZO)'!$B$13*'PRECIOS SEGUN ADJ. (FRONTERIZO)'!$C$13</f>
        <v>0</v>
      </c>
      <c r="BX4" s="80" t="e" vm="1">
        <f>+[4]!NumLetras(BW4,"PESO","PESOS DOMINICANOS","$EE $m CON #d/100 CENTAVOS")</f>
        <v>#VALUE!</v>
      </c>
      <c r="BY4" s="37">
        <v>402</v>
      </c>
      <c r="BZ4" s="37">
        <f t="shared" si="11"/>
        <v>8040</v>
      </c>
      <c r="CA4" s="189">
        <v>7.15</v>
      </c>
      <c r="CB4" s="80">
        <f>+BY4*'PRECIOS SEGUN ADJ. (FRONTERIZO)'!$B$14*'PRECIOS SEGUN ADJ. (FRONTERIZO)'!$C$14</f>
        <v>57486</v>
      </c>
      <c r="CC4" s="80" t="e" vm="1">
        <f>+[4]!NumLetras(CB4,"PESO","PESOS DOMINICANOS","$EE $m CON #d/100 CENTAVOS")</f>
        <v>#VALUE!</v>
      </c>
      <c r="CD4" s="37">
        <v>804</v>
      </c>
      <c r="CE4" s="37">
        <f t="shared" si="12"/>
        <v>16080</v>
      </c>
      <c r="CF4" s="189">
        <v>6.8400000000000007</v>
      </c>
      <c r="CG4" s="80">
        <f>+CD4*'PRECIOS SEGUN ADJ. (FRONTERIZO)'!$B$15*'PRECIOS SEGUN ADJ. (FRONTERIZO)'!$C$15</f>
        <v>109987.2</v>
      </c>
      <c r="CH4" s="80" t="e" vm="1">
        <f>+[4]!NumLetras(CG4,"PESO","PESOS DOMINICANOS","$EE $m CON #d/100 CENTAVOS")</f>
        <v>#VALUE!</v>
      </c>
      <c r="CI4" s="37">
        <v>0</v>
      </c>
      <c r="CJ4" s="37">
        <f t="shared" si="13"/>
        <v>0</v>
      </c>
      <c r="CK4" s="189">
        <v>60</v>
      </c>
      <c r="CL4" s="80">
        <f>+CI4*'PRECIOS SEGUN ADJ. (FRONTERIZO)'!$B$16*'PRECIOS SEGUN ADJ. (FRONTERIZO)'!$C$16</f>
        <v>0</v>
      </c>
      <c r="CM4" s="80" t="e" vm="1">
        <f>+[4]!NumLetras(CL4,"PESO","PESOS DOMINICANOS","$EE $m CON #d/100 CENTAVOS")</f>
        <v>#VALUE!</v>
      </c>
      <c r="CN4" s="80">
        <f t="shared" si="35"/>
        <v>0</v>
      </c>
      <c r="CO4" s="37">
        <v>0</v>
      </c>
      <c r="CP4" s="37">
        <f t="shared" si="14"/>
        <v>0</v>
      </c>
      <c r="CQ4" s="189">
        <v>55.649999999999991</v>
      </c>
      <c r="CR4" s="80">
        <f>+CO4*'PRECIOS SEGUN ADJ. (FRONTERIZO)'!$B$17*'PRECIOS SEGUN ADJ. (FRONTERIZO)'!$C$17</f>
        <v>0</v>
      </c>
      <c r="CS4" s="80" t="e" vm="1">
        <f>+[4]!NumLetras(CR4,"PESO","PESOS DOMINICANOS","$EE $m CON #d/100 CENTAVOS")</f>
        <v>#VALUE!</v>
      </c>
      <c r="CT4" s="80">
        <f t="shared" si="36"/>
        <v>0</v>
      </c>
      <c r="CU4" s="37">
        <v>402</v>
      </c>
      <c r="CV4" s="37">
        <f t="shared" si="15"/>
        <v>8040</v>
      </c>
      <c r="CW4" s="189">
        <v>6.6</v>
      </c>
      <c r="CX4" s="80">
        <f>+CU4*'PRECIOS SEGUN ADJ. (FRONTERIZO)'!$B$18*'PRECIOS SEGUN ADJ. (FRONTERIZO)'!$C$18</f>
        <v>53064</v>
      </c>
      <c r="CY4" s="80" t="e" vm="1">
        <f>+[4]!NumLetras(CX4,"PESO","PESOS DOMINICANOS","$EE $m CON #d/100 CENTAVOS")</f>
        <v>#VALUE!</v>
      </c>
      <c r="CZ4" s="37">
        <v>0</v>
      </c>
      <c r="DA4" s="37">
        <f t="shared" si="16"/>
        <v>0</v>
      </c>
      <c r="DB4" s="189">
        <v>65.75</v>
      </c>
      <c r="DC4" s="80">
        <f>+CZ4*'PRECIOS SEGUN ADJ. (FRONTERIZO)'!$B$19*'PRECIOS SEGUN ADJ. (FRONTERIZO)'!$C$19</f>
        <v>0</v>
      </c>
      <c r="DD4" s="80" t="e" vm="1">
        <f>+[4]!NumLetras(DC4,"PESO","PESOS DOMINICANOS","$EE $m CON #d/100 CENTAVOS")</f>
        <v>#VALUE!</v>
      </c>
      <c r="DE4" s="80">
        <f t="shared" si="37"/>
        <v>0</v>
      </c>
      <c r="DF4" s="37">
        <v>10</v>
      </c>
      <c r="DG4" s="37">
        <f t="shared" si="17"/>
        <v>200</v>
      </c>
      <c r="DH4" s="189">
        <v>82.59999999999998</v>
      </c>
      <c r="DI4" s="80">
        <f>+DF4*'PRECIOS SEGUN ADJ. (FRONTERIZO)'!$B$20*'PRECIOS SEGUN ADJ. (FRONTERIZO)'!$C$20</f>
        <v>16520</v>
      </c>
      <c r="DJ4" s="80" t="e" vm="1">
        <f>+[4]!NumLetras(DI4,"PESO","PESOS DOMINICANOS","$EE $m CON #d/100 CENTAVOS")</f>
        <v>#VALUE!</v>
      </c>
      <c r="DK4" s="80">
        <f t="shared" si="38"/>
        <v>2973.6</v>
      </c>
      <c r="DL4" s="37">
        <v>804</v>
      </c>
      <c r="DM4" s="37">
        <f t="shared" si="18"/>
        <v>16080</v>
      </c>
      <c r="DN4" s="189">
        <v>22</v>
      </c>
      <c r="DO4" s="80">
        <f>+DL4*'PRECIOS SEGUN ADJ. (FRONTERIZO)'!$B$21*'PRECIOS SEGUN ADJ. (FRONTERIZO)'!$C$21</f>
        <v>353760</v>
      </c>
      <c r="DP4" s="80" t="e" vm="1">
        <f>+[4]!NumLetras(DO4,"PESO","PESOS DOMINICANOS","$EE $m CON #d/100 CENTAVOS")</f>
        <v>#VALUE!</v>
      </c>
      <c r="DQ4" s="37">
        <v>45</v>
      </c>
      <c r="DR4" s="37">
        <f t="shared" si="19"/>
        <v>900</v>
      </c>
      <c r="DS4" s="189">
        <v>80.849999999999994</v>
      </c>
      <c r="DT4" s="80">
        <f>+DQ4*'PRECIOS SEGUN ADJ. (FRONTERIZO)'!$B$22*'PRECIOS SEGUN ADJ. (FRONTERIZO)'!$C$22</f>
        <v>72764.999999999985</v>
      </c>
      <c r="DU4" s="80" t="e" vm="1">
        <f>+[4]!NumLetras(DT4,"PESO","PESOS DOMINICANOS","$EE $m CON #d/100 CENTAVOS")</f>
        <v>#VALUE!</v>
      </c>
      <c r="DV4" s="37">
        <v>20</v>
      </c>
      <c r="DW4" s="37">
        <f t="shared" si="20"/>
        <v>400</v>
      </c>
      <c r="DX4" s="189">
        <v>21.83</v>
      </c>
      <c r="DY4" s="80">
        <f>+DV4*'PRECIOS SEGUN ADJ. (FRONTERIZO)'!$B$23*'PRECIOS SEGUN ADJ. (FRONTERIZO)'!$C$23</f>
        <v>8732</v>
      </c>
      <c r="DZ4" s="80" t="e" vm="1">
        <f>+[4]!NumLetras(DY4,"PESO","PESOS DOMINICANOS","$EE $m CON #d/100 CENTAVOS")</f>
        <v>#VALUE!</v>
      </c>
      <c r="EA4" s="80">
        <f t="shared" si="39"/>
        <v>1571.76</v>
      </c>
      <c r="EB4" s="37">
        <v>63</v>
      </c>
      <c r="EC4" s="37">
        <f t="shared" si="21"/>
        <v>1260</v>
      </c>
      <c r="ED4" s="189">
        <v>33</v>
      </c>
      <c r="EE4" s="80">
        <f>+EB4*'PRECIOS SEGUN ADJ. (FRONTERIZO)'!$B$24*'PRECIOS SEGUN ADJ. (FRONTERIZO)'!$C$24</f>
        <v>41580</v>
      </c>
      <c r="EF4" s="80" t="e" vm="1">
        <f>+[4]!NumLetras(EE4,"PESO","PESOS DOMINICANOS","$EE $m CON #d/100 CENTAVOS")</f>
        <v>#VALUE!</v>
      </c>
      <c r="EG4" s="37">
        <v>0</v>
      </c>
      <c r="EH4" s="37">
        <f t="shared" si="22"/>
        <v>0</v>
      </c>
      <c r="EI4" s="189">
        <v>15.789999999999997</v>
      </c>
      <c r="EJ4" s="80">
        <f>+EG4*'PRECIOS SEGUN ADJ. (FRONTERIZO)'!$B$25*'PRECIOS SEGUN ADJ. (FRONTERIZO)'!$C$25</f>
        <v>0</v>
      </c>
      <c r="EK4" s="80" t="e" vm="1">
        <f>+[4]!NumLetras(EJ4,"PESO","PESOS DOMINICANOS","$EE $m CON #d/100 CENTAVOS")</f>
        <v>#VALUE!</v>
      </c>
      <c r="EL4" s="37">
        <v>0</v>
      </c>
      <c r="EM4" s="37">
        <f t="shared" si="23"/>
        <v>0</v>
      </c>
      <c r="EN4" s="189">
        <v>31.5</v>
      </c>
      <c r="EO4" s="80">
        <f>+EL4*'PRECIOS SEGUN ADJ. (FRONTERIZO)'!$B$26*'PRECIOS SEGUN ADJ. (FRONTERIZO)'!$C$26</f>
        <v>0</v>
      </c>
      <c r="EP4" s="80" t="e" vm="1">
        <f>+[4]!NumLetras(EO4,"PESO","PESOS DOMINICANOS","$EE $m CON #d/100 CENTAVOS")</f>
        <v>#VALUE!</v>
      </c>
      <c r="EQ4" s="80">
        <v>0</v>
      </c>
      <c r="ER4" s="194">
        <f t="shared" si="24"/>
        <v>0</v>
      </c>
      <c r="ES4" s="195">
        <v>21.68</v>
      </c>
      <c r="ET4" s="196">
        <f>+EQ4*'PRECIOS SEGUN ADJ (RURAL)'!$B$13*'PRECIOS SEGUN ADJ (RURAL)'!$C$13</f>
        <v>0</v>
      </c>
      <c r="EU4" s="196" t="e" vm="1">
        <f>+[4]!NumLetras(ET4,"PESO","PESOS DOMINICANOS","$EE $m CON #d/100 CENTAVOS")</f>
        <v>#VALUE!</v>
      </c>
      <c r="EV4" s="80">
        <v>0</v>
      </c>
      <c r="EW4" s="198">
        <f t="shared" si="25"/>
        <v>0</v>
      </c>
      <c r="EX4" s="199">
        <v>5.5</v>
      </c>
      <c r="EY4" s="200">
        <f>+EV4*'PRECIOS SEGUN ADJ (RURAL)'!$B$16*'PRECIOS SEGUN ADJ (RURAL)'!$C$16</f>
        <v>0</v>
      </c>
      <c r="EZ4" s="200" t="e" vm="1">
        <f>+[4]!NumLetras(EY4,"PESO","PESOS DOMINICANOS","$EE $m CON #d/100 CENTAVOS")</f>
        <v>#VALUE!</v>
      </c>
      <c r="FA4" s="80">
        <v>0</v>
      </c>
      <c r="FB4" s="202">
        <f t="shared" si="26"/>
        <v>0</v>
      </c>
      <c r="FC4" s="203">
        <v>220</v>
      </c>
      <c r="FD4" s="204">
        <f>+FA4*'PRECIOS SEGUN ADJ (RURAL)'!$B$18*'PRECIOS SEGUN ADJ (RURAL)'!$C$18</f>
        <v>0</v>
      </c>
      <c r="FE4" s="204" t="e" vm="1">
        <f>+[4]!NumLetras(FD4,"PESO","PESOS DOMINICANOS","$EE $m CON #d/100 CENTAVOS")</f>
        <v>#VALUE!</v>
      </c>
      <c r="FF4" s="204">
        <f t="shared" si="27"/>
        <v>0</v>
      </c>
      <c r="FG4" s="80">
        <f t="shared" si="40"/>
        <v>1136169.5999999999</v>
      </c>
      <c r="FH4" s="80" t="e" vm="1">
        <f>+[4]!NumLetras(FG4,"PESO","PESOS DOMINICANOS","$EE $m CON #d/100 CENTAVOS")</f>
        <v>#VALUE!</v>
      </c>
      <c r="FI4" s="80">
        <f t="shared" si="28"/>
        <v>59303.009999999995</v>
      </c>
      <c r="FJ4" s="80" t="e" vm="1">
        <f>+[4]!NumLetras(FI4,"PESO","PESOS DOMINICANOS","$EE $m CON #d/100 CENTAVOS")</f>
        <v>#VALUE!</v>
      </c>
      <c r="FK4" s="80">
        <f t="shared" si="41"/>
        <v>1076866.5899999999</v>
      </c>
      <c r="FL4" s="80" t="e" vm="1">
        <f>+[4]!NumLetras(FK4,"PESO","PESOS DOMINICANOS","$EE $m CON #d/100 CENTAVOS")</f>
        <v>#VALUE!</v>
      </c>
      <c r="FM4" s="80">
        <f t="shared" si="42"/>
        <v>227233.92000000001</v>
      </c>
      <c r="FN4" s="80" t="e" vm="1">
        <f>+[4]!NumLetras(FM4,"PESO","PESOS DOMINICANOS","$EE $m CON #d/100 CENTAVOS")</f>
        <v>#VALUE!</v>
      </c>
      <c r="FO4" s="80">
        <f t="shared" si="43"/>
        <v>11361.7</v>
      </c>
      <c r="FP4" s="80" t="e" vm="1">
        <f>+[4]!NumLetras(FO4,"PESO","PESOS DOMINICANOS","$EE $m CON #d/100 CENTAVOS")</f>
        <v>#VALUE!</v>
      </c>
      <c r="FQ4" s="80"/>
      <c r="FR4" s="80">
        <f t="shared" si="44"/>
        <v>908935.67999999982</v>
      </c>
      <c r="FS4" s="80" t="e" vm="1">
        <f>+[4]!NumLetras(FR4,"PESO","PESOS DOMINICANOS","$EE $m CON #d/100 CENTAVOS")</f>
        <v>#VALUE!</v>
      </c>
      <c r="FT4" s="37" t="str">
        <f>+VLOOKUP(D4,'FRONTERIZO XENIA'!F:G,2,0)</f>
        <v>F-10</v>
      </c>
    </row>
    <row r="5" spans="1:176">
      <c r="A5" s="37">
        <v>4</v>
      </c>
      <c r="B5" s="37">
        <v>4</v>
      </c>
      <c r="C5" s="26" t="s">
        <v>1827</v>
      </c>
      <c r="D5" s="37">
        <v>131033857</v>
      </c>
      <c r="E5" s="37">
        <f>+VLOOKUP(D5,'INFORMACION DE PROVEEDORES'!C:I,2,0)</f>
        <v>131033857</v>
      </c>
      <c r="F5" s="26" t="str">
        <f>+VLOOKUP(D5,'INFORMACION DE PROVEEDORES'!C:J,4,0)</f>
        <v>JACINTO RIVAS</v>
      </c>
      <c r="G5" s="37" t="str">
        <f>+VLOOKUP(D5,'INFORMACION DE PROVEEDORES'!C:K,5,0)</f>
        <v>001-0024732-9</v>
      </c>
      <c r="H5" s="26" t="str">
        <f>+VLOOKUP(D5,'INFORMACION DE PROVEEDORES'!C:L,7,0)</f>
        <v xml:space="preserve">PEDRO MOTA GALARZA, NO. 9, PRIMER NIVEL, BARRIO ENRIQUILLO, BARAHONA </v>
      </c>
      <c r="I5" s="37" t="str">
        <f>+VLOOKUP(D5,'INFORMACION DE PROVEEDORES'!C:M,3,0)</f>
        <v xml:space="preserve"> JURÍDICA</v>
      </c>
      <c r="J5" s="37">
        <v>1</v>
      </c>
      <c r="K5" s="37">
        <v>317</v>
      </c>
      <c r="L5" s="37">
        <v>126</v>
      </c>
      <c r="M5" s="37">
        <f t="shared" si="29"/>
        <v>2520</v>
      </c>
      <c r="N5" s="189">
        <v>69.81</v>
      </c>
      <c r="O5" s="80">
        <f>+L5*'PRECIOS SEGUN ADJ. (FRONTERIZO)'!$B$2*'PRECIOS SEGUN ADJ. (FRONTERIZO)'!$C$2</f>
        <v>175921.19999999998</v>
      </c>
      <c r="P5" s="80" t="e" vm="1">
        <f>+[4]!NumLetras(O5,"PESO","PESOS DOMINICANOS","$EE $m CON #d/100 CENTAVOS")</f>
        <v>#VALUE!</v>
      </c>
      <c r="Q5" s="80">
        <f t="shared" si="30"/>
        <v>28147.39</v>
      </c>
      <c r="R5" s="37">
        <v>35</v>
      </c>
      <c r="S5" s="37">
        <f t="shared" si="0"/>
        <v>700</v>
      </c>
      <c r="T5" s="189">
        <v>31.5</v>
      </c>
      <c r="U5" s="80">
        <f>+R5*'PRECIOS SEGUN ADJ. (FRONTERIZO)'!$B$3*'PRECIOS SEGUN ADJ. (FRONTERIZO)'!$C$3</f>
        <v>22050</v>
      </c>
      <c r="V5" s="80" t="e" vm="1">
        <f>+[4]!NumLetras(U5,"PESO","PESOS DOMINICANOS","$EE $m CON #d/100 CENTAVOS")</f>
        <v>#VALUE!</v>
      </c>
      <c r="W5" s="37">
        <v>336</v>
      </c>
      <c r="X5" s="37">
        <f t="shared" si="1"/>
        <v>6720</v>
      </c>
      <c r="Y5" s="189">
        <v>25.2</v>
      </c>
      <c r="Z5" s="80">
        <f>+W5*'PRECIOS SEGUN ADJ. (FRONTERIZO)'!$B$4*'PRECIOS SEGUN ADJ. (FRONTERIZO)'!$C$4</f>
        <v>169343.99999999997</v>
      </c>
      <c r="AA5" s="80" t="e" vm="1">
        <f>+[4]!NumLetras(Z5,"PESO","PESOS DOMINICANOS","$EE $m CON #d/100 CENTAVOS")</f>
        <v>#VALUE!</v>
      </c>
      <c r="AB5" s="37">
        <v>160</v>
      </c>
      <c r="AC5" s="37">
        <f t="shared" si="2"/>
        <v>3200</v>
      </c>
      <c r="AD5" s="189">
        <v>87.91</v>
      </c>
      <c r="AE5" s="80">
        <f>+AB5*'PRECIOS SEGUN ADJ. (FRONTERIZO)'!$B$5*'PRECIOS SEGUN ADJ. (FRONTERIZO)'!$C$5</f>
        <v>281312</v>
      </c>
      <c r="AF5" s="80" t="e" vm="1">
        <f>+[4]!NumLetras(AE5,"PESO","PESOS DOMINICANOS","$EE $m CON #d/100 CENTAVOS")</f>
        <v>#VALUE!</v>
      </c>
      <c r="AG5" s="80">
        <f t="shared" si="31"/>
        <v>50636.160000000003</v>
      </c>
      <c r="AH5" s="37">
        <v>0</v>
      </c>
      <c r="AI5" s="37">
        <f t="shared" si="3"/>
        <v>0</v>
      </c>
      <c r="AJ5" s="189">
        <v>53.95000000000001</v>
      </c>
      <c r="AK5" s="80">
        <f>+AH5*'PRECIOS SEGUN ADJ. (FRONTERIZO)'!$B$6*'PRECIOS SEGUN ADJ. (FRONTERIZO)'!$C$6</f>
        <v>0</v>
      </c>
      <c r="AL5" s="80" t="e" vm="1">
        <f>+[4]!NumLetras(AK5,"PESO","PESOS DOMINICANOS","$EE $m CON #d/100 CENTAVOS")</f>
        <v>#VALUE!</v>
      </c>
      <c r="AM5" s="37">
        <v>0</v>
      </c>
      <c r="AN5" s="37">
        <f t="shared" si="4"/>
        <v>0</v>
      </c>
      <c r="AO5" s="189">
        <v>25.04</v>
      </c>
      <c r="AP5" s="80">
        <f>+AM5*'PRECIOS SEGUN ADJ. (FRONTERIZO)'!$B$7*'PRECIOS SEGUN ADJ. (FRONTERIZO)'!$C$7</f>
        <v>0</v>
      </c>
      <c r="AQ5" s="80" t="e" vm="1">
        <f>+[4]!NumLetras(AP5,"PESO","PESOS DOMINICANOS","$EE $m CON #d/100 CENTAVOS")</f>
        <v>#VALUE!</v>
      </c>
      <c r="AR5" s="80">
        <f t="shared" si="32"/>
        <v>0</v>
      </c>
      <c r="AS5" s="37">
        <v>42</v>
      </c>
      <c r="AT5" s="37">
        <f t="shared" si="5"/>
        <v>840</v>
      </c>
      <c r="AU5" s="189">
        <v>290.85000000000002</v>
      </c>
      <c r="AV5" s="80">
        <f>+AS5*'PRECIOS SEGUN ADJ. (FRONTERIZO)'!$B$8*'PRECIOS SEGUN ADJ. (FRONTERIZO)'!$C$8</f>
        <v>244314</v>
      </c>
      <c r="AW5" s="80" t="e" vm="1">
        <f>+[4]!NumLetras(AV5,"PESO","PESOS DOMINICANOS","$EE $m CON #d/100 CENTAVOS")</f>
        <v>#VALUE!</v>
      </c>
      <c r="AX5" s="80">
        <f t="shared" si="33"/>
        <v>43976.52</v>
      </c>
      <c r="AY5" s="37">
        <v>20</v>
      </c>
      <c r="AZ5" s="37">
        <f t="shared" si="6"/>
        <v>400</v>
      </c>
      <c r="BA5" s="189">
        <v>18.899999999999999</v>
      </c>
      <c r="BB5" s="80">
        <f>+AY5*'PRECIOS SEGUN ADJ. (FRONTERIZO)'!$B$9*'PRECIOS SEGUN ADJ. (FRONTERIZO)'!$C$9</f>
        <v>7560</v>
      </c>
      <c r="BC5" s="80" t="e" vm="1">
        <f>+[4]!NumLetras(BB5,"PESO","PESOS DOMINICANOS","$EE $m CON #d/100 CENTAVOS")</f>
        <v>#VALUE!</v>
      </c>
      <c r="BD5" s="37">
        <v>0</v>
      </c>
      <c r="BE5" s="37">
        <f t="shared" si="7"/>
        <v>0</v>
      </c>
      <c r="BF5" s="189">
        <v>140.38</v>
      </c>
      <c r="BG5" s="80">
        <f>+BD5*'PRECIOS SEGUN ADJ. (FRONTERIZO)'!$B$10*'PRECIOS SEGUN ADJ. (FRONTERIZO)'!$C$10</f>
        <v>0</v>
      </c>
      <c r="BH5" s="80" t="e" vm="1">
        <f>+[4]!NumLetras(BG5,"PESO","PESOS DOMINICANOS","$EE $m CON #d/100 CENTAVOS")</f>
        <v>#VALUE!</v>
      </c>
      <c r="BI5" s="80">
        <f t="shared" si="34"/>
        <v>0</v>
      </c>
      <c r="BJ5" s="37">
        <v>112</v>
      </c>
      <c r="BK5" s="37">
        <f t="shared" si="8"/>
        <v>2240</v>
      </c>
      <c r="BL5" s="189">
        <v>31.459999999999997</v>
      </c>
      <c r="BM5" s="80">
        <f>+BJ5*'PRECIOS SEGUN ADJ. (FRONTERIZO)'!$B$11*'PRECIOS SEGUN ADJ. (FRONTERIZO)'!$C$11</f>
        <v>70470.399999999994</v>
      </c>
      <c r="BN5" s="80" t="e" vm="1">
        <f>+[4]!NumLetras(BM5,"PESO","PESOS DOMINICANOS","$EE $m CON #d/100 CENTAVOS")</f>
        <v>#VALUE!</v>
      </c>
      <c r="BO5" s="37">
        <v>35</v>
      </c>
      <c r="BP5" s="37">
        <f t="shared" si="9"/>
        <v>700</v>
      </c>
      <c r="BQ5" s="189">
        <v>65</v>
      </c>
      <c r="BR5" s="80">
        <f>+BO5*'PRECIOS SEGUN ADJ. (FRONTERIZO)'!$B$12*'PRECIOS SEGUN ADJ. (FRONTERIZO)'!$C$12</f>
        <v>45500</v>
      </c>
      <c r="BS5" s="80" t="e" vm="1">
        <f>+[4]!NumLetras(BR5,"PESO","PESOS DOMINICANOS","$EE $m CON #d/100 CENTAVOS")</f>
        <v>#VALUE!</v>
      </c>
      <c r="BT5" s="37">
        <v>3170</v>
      </c>
      <c r="BU5" s="37">
        <f t="shared" si="10"/>
        <v>63400</v>
      </c>
      <c r="BV5" s="189">
        <v>5.5</v>
      </c>
      <c r="BW5" s="80">
        <f>+BT5*'PRECIOS SEGUN ADJ. (FRONTERIZO)'!$B$13*'PRECIOS SEGUN ADJ. (FRONTERIZO)'!$C$13</f>
        <v>348700</v>
      </c>
      <c r="BX5" s="80" t="e" vm="1">
        <f>+[4]!NumLetras(BW5,"PESO","PESOS DOMINICANOS","$EE $m CON #d/100 CENTAVOS")</f>
        <v>#VALUE!</v>
      </c>
      <c r="BY5" s="37">
        <v>0</v>
      </c>
      <c r="BZ5" s="37">
        <f t="shared" si="11"/>
        <v>0</v>
      </c>
      <c r="CA5" s="189">
        <v>7.15</v>
      </c>
      <c r="CB5" s="80">
        <f>+BY5*'PRECIOS SEGUN ADJ. (FRONTERIZO)'!$B$14*'PRECIOS SEGUN ADJ. (FRONTERIZO)'!$C$14</f>
        <v>0</v>
      </c>
      <c r="CC5" s="80" t="e" vm="1">
        <f>+[4]!NumLetras(CB5,"PESO","PESOS DOMINICANOS","$EE $m CON #d/100 CENTAVOS")</f>
        <v>#VALUE!</v>
      </c>
      <c r="CD5" s="37">
        <v>0</v>
      </c>
      <c r="CE5" s="37">
        <f t="shared" si="12"/>
        <v>0</v>
      </c>
      <c r="CF5" s="189">
        <v>6.8400000000000007</v>
      </c>
      <c r="CG5" s="80">
        <f>+CD5*'PRECIOS SEGUN ADJ. (FRONTERIZO)'!$B$15*'PRECIOS SEGUN ADJ. (FRONTERIZO)'!$C$15</f>
        <v>0</v>
      </c>
      <c r="CH5" s="80" t="e" vm="1">
        <f>+[4]!NumLetras(CG5,"PESO","PESOS DOMINICANOS","$EE $m CON #d/100 CENTAVOS")</f>
        <v>#VALUE!</v>
      </c>
      <c r="CI5" s="37">
        <v>140</v>
      </c>
      <c r="CJ5" s="37">
        <f t="shared" si="13"/>
        <v>2800</v>
      </c>
      <c r="CK5" s="189">
        <v>60</v>
      </c>
      <c r="CL5" s="80">
        <f>+CI5*'PRECIOS SEGUN ADJ. (FRONTERIZO)'!$B$16*'PRECIOS SEGUN ADJ. (FRONTERIZO)'!$C$16</f>
        <v>168000</v>
      </c>
      <c r="CM5" s="80" t="e" vm="1">
        <f>+[4]!NumLetras(CL5,"PESO","PESOS DOMINICANOS","$EE $m CON #d/100 CENTAVOS")</f>
        <v>#VALUE!</v>
      </c>
      <c r="CN5" s="80">
        <f t="shared" si="35"/>
        <v>30240</v>
      </c>
      <c r="CO5" s="37">
        <v>63</v>
      </c>
      <c r="CP5" s="37">
        <f t="shared" si="14"/>
        <v>1260</v>
      </c>
      <c r="CQ5" s="189">
        <v>55.649999999999991</v>
      </c>
      <c r="CR5" s="80">
        <f>+CO5*'PRECIOS SEGUN ADJ. (FRONTERIZO)'!$B$17*'PRECIOS SEGUN ADJ. (FRONTERIZO)'!$C$17</f>
        <v>70119</v>
      </c>
      <c r="CS5" s="80" t="e" vm="1">
        <f>+[4]!NumLetras(CR5,"PESO","PESOS DOMINICANOS","$EE $m CON #d/100 CENTAVOS")</f>
        <v>#VALUE!</v>
      </c>
      <c r="CT5" s="80">
        <f t="shared" si="36"/>
        <v>12621.42</v>
      </c>
      <c r="CU5" s="37">
        <v>1268</v>
      </c>
      <c r="CV5" s="37">
        <f t="shared" si="15"/>
        <v>25360</v>
      </c>
      <c r="CW5" s="189">
        <v>6.6</v>
      </c>
      <c r="CX5" s="80">
        <f>+CU5*'PRECIOS SEGUN ADJ. (FRONTERIZO)'!$B$18*'PRECIOS SEGUN ADJ. (FRONTERIZO)'!$C$18</f>
        <v>167376</v>
      </c>
      <c r="CY5" s="80" t="e" vm="1">
        <f>+[4]!NumLetras(CX5,"PESO","PESOS DOMINICANOS","$EE $m CON #d/100 CENTAVOS")</f>
        <v>#VALUE!</v>
      </c>
      <c r="CZ5" s="37">
        <v>70</v>
      </c>
      <c r="DA5" s="37">
        <f t="shared" si="16"/>
        <v>1400</v>
      </c>
      <c r="DB5" s="189">
        <v>65.75</v>
      </c>
      <c r="DC5" s="80">
        <f>+CZ5*'PRECIOS SEGUN ADJ. (FRONTERIZO)'!$B$19*'PRECIOS SEGUN ADJ. (FRONTERIZO)'!$C$19</f>
        <v>92050</v>
      </c>
      <c r="DD5" s="80" t="e" vm="1">
        <f>+[4]!NumLetras(DC5,"PESO","PESOS DOMINICANOS","$EE $m CON #d/100 CENTAVOS")</f>
        <v>#VALUE!</v>
      </c>
      <c r="DE5" s="80">
        <f t="shared" si="37"/>
        <v>16569</v>
      </c>
      <c r="DF5" s="37">
        <v>0</v>
      </c>
      <c r="DG5" s="37">
        <f t="shared" si="17"/>
        <v>0</v>
      </c>
      <c r="DH5" s="189">
        <v>82.59999999999998</v>
      </c>
      <c r="DI5" s="80">
        <f>+DF5*'PRECIOS SEGUN ADJ. (FRONTERIZO)'!$B$20*'PRECIOS SEGUN ADJ. (FRONTERIZO)'!$C$20</f>
        <v>0</v>
      </c>
      <c r="DJ5" s="80" t="e" vm="1">
        <f>+[4]!NumLetras(DI5,"PESO","PESOS DOMINICANOS","$EE $m CON #d/100 CENTAVOS")</f>
        <v>#VALUE!</v>
      </c>
      <c r="DK5" s="80">
        <f t="shared" si="38"/>
        <v>0</v>
      </c>
      <c r="DL5" s="37">
        <v>0</v>
      </c>
      <c r="DM5" s="37">
        <f t="shared" si="18"/>
        <v>0</v>
      </c>
      <c r="DN5" s="189">
        <v>22</v>
      </c>
      <c r="DO5" s="80">
        <f>+DL5*'PRECIOS SEGUN ADJ. (FRONTERIZO)'!$B$21*'PRECIOS SEGUN ADJ. (FRONTERIZO)'!$C$21</f>
        <v>0</v>
      </c>
      <c r="DP5" s="80" t="e" vm="1">
        <f>+[4]!NumLetras(DO5,"PESO","PESOS DOMINICANOS","$EE $m CON #d/100 CENTAVOS")</f>
        <v>#VALUE!</v>
      </c>
      <c r="DQ5" s="37">
        <v>70</v>
      </c>
      <c r="DR5" s="37">
        <f t="shared" si="19"/>
        <v>1400</v>
      </c>
      <c r="DS5" s="189">
        <v>80.849999999999994</v>
      </c>
      <c r="DT5" s="80">
        <f>+DQ5*'PRECIOS SEGUN ADJ. (FRONTERIZO)'!$B$22*'PRECIOS SEGUN ADJ. (FRONTERIZO)'!$C$22</f>
        <v>113190</v>
      </c>
      <c r="DU5" s="80" t="e" vm="1">
        <f>+[4]!NumLetras(DT5,"PESO","PESOS DOMINICANOS","$EE $m CON #d/100 CENTAVOS")</f>
        <v>#VALUE!</v>
      </c>
      <c r="DV5" s="37">
        <v>32</v>
      </c>
      <c r="DW5" s="37">
        <f t="shared" si="20"/>
        <v>640</v>
      </c>
      <c r="DX5" s="189">
        <v>21.83</v>
      </c>
      <c r="DY5" s="80">
        <f>+DV5*'PRECIOS SEGUN ADJ. (FRONTERIZO)'!$B$23*'PRECIOS SEGUN ADJ. (FRONTERIZO)'!$C$23</f>
        <v>13971.199999999999</v>
      </c>
      <c r="DZ5" s="80" t="e" vm="1">
        <f>+[4]!NumLetras(DY5,"PESO","PESOS DOMINICANOS","$EE $m CON #d/100 CENTAVOS")</f>
        <v>#VALUE!</v>
      </c>
      <c r="EA5" s="80">
        <f t="shared" si="39"/>
        <v>2514.8200000000002</v>
      </c>
      <c r="EB5" s="37">
        <v>35</v>
      </c>
      <c r="EC5" s="37">
        <f t="shared" si="21"/>
        <v>700</v>
      </c>
      <c r="ED5" s="189">
        <v>33</v>
      </c>
      <c r="EE5" s="80">
        <f>+EB5*'PRECIOS SEGUN ADJ. (FRONTERIZO)'!$B$24*'PRECIOS SEGUN ADJ. (FRONTERIZO)'!$C$24</f>
        <v>23100</v>
      </c>
      <c r="EF5" s="80" t="e" vm="1">
        <f>+[4]!NumLetras(EE5,"PESO","PESOS DOMINICANOS","$EE $m CON #d/100 CENTAVOS")</f>
        <v>#VALUE!</v>
      </c>
      <c r="EG5" s="37">
        <v>21</v>
      </c>
      <c r="EH5" s="37">
        <f t="shared" si="22"/>
        <v>420</v>
      </c>
      <c r="EI5" s="189">
        <v>15.789999999999997</v>
      </c>
      <c r="EJ5" s="80">
        <f>+EG5*'PRECIOS SEGUN ADJ. (FRONTERIZO)'!$B$25*'PRECIOS SEGUN ADJ. (FRONTERIZO)'!$C$25</f>
        <v>6631.7999999999993</v>
      </c>
      <c r="EK5" s="80" t="e" vm="1">
        <f>+[4]!NumLetras(EJ5,"PESO","PESOS DOMINICANOS","$EE $m CON #d/100 CENTAVOS")</f>
        <v>#VALUE!</v>
      </c>
      <c r="EL5" s="37">
        <v>21</v>
      </c>
      <c r="EM5" s="37">
        <f t="shared" si="23"/>
        <v>420</v>
      </c>
      <c r="EN5" s="189">
        <v>31.5</v>
      </c>
      <c r="EO5" s="80">
        <f>+EL5*'PRECIOS SEGUN ADJ. (FRONTERIZO)'!$B$26*'PRECIOS SEGUN ADJ. (FRONTERIZO)'!$C$26</f>
        <v>13230</v>
      </c>
      <c r="EP5" s="80" t="e" vm="1">
        <f>+[4]!NumLetras(EO5,"PESO","PESOS DOMINICANOS","$EE $m CON #d/100 CENTAVOS")</f>
        <v>#VALUE!</v>
      </c>
      <c r="EQ5" s="80">
        <v>0</v>
      </c>
      <c r="ER5" s="194">
        <f t="shared" si="24"/>
        <v>0</v>
      </c>
      <c r="ES5" s="195">
        <v>21.68</v>
      </c>
      <c r="ET5" s="196">
        <f>+EQ5*'PRECIOS SEGUN ADJ (RURAL)'!$B$13*'PRECIOS SEGUN ADJ (RURAL)'!$C$13</f>
        <v>0</v>
      </c>
      <c r="EU5" s="196" t="e" vm="1">
        <f>+[4]!NumLetras(ET5,"PESO","PESOS DOMINICANOS","$EE $m CON #d/100 CENTAVOS")</f>
        <v>#VALUE!</v>
      </c>
      <c r="EV5" s="80">
        <v>0</v>
      </c>
      <c r="EW5" s="198">
        <f t="shared" si="25"/>
        <v>0</v>
      </c>
      <c r="EX5" s="199">
        <v>5.5</v>
      </c>
      <c r="EY5" s="200">
        <f>+EV5*'PRECIOS SEGUN ADJ (RURAL)'!$B$16*'PRECIOS SEGUN ADJ (RURAL)'!$C$16</f>
        <v>0</v>
      </c>
      <c r="EZ5" s="200" t="e" vm="1">
        <f>+[4]!NumLetras(EY5,"PESO","PESOS DOMINICANOS","$EE $m CON #d/100 CENTAVOS")</f>
        <v>#VALUE!</v>
      </c>
      <c r="FA5" s="80">
        <v>0</v>
      </c>
      <c r="FB5" s="202">
        <f t="shared" si="26"/>
        <v>0</v>
      </c>
      <c r="FC5" s="203">
        <v>220</v>
      </c>
      <c r="FD5" s="204">
        <f>+FA5*'PRECIOS SEGUN ADJ (RURAL)'!$B$18*'PRECIOS SEGUN ADJ (RURAL)'!$C$18</f>
        <v>0</v>
      </c>
      <c r="FE5" s="204" t="e" vm="1">
        <f>+[4]!NumLetras(FD5,"PESO","PESOS DOMINICANOS","$EE $m CON #d/100 CENTAVOS")</f>
        <v>#VALUE!</v>
      </c>
      <c r="FF5" s="204">
        <f t="shared" si="27"/>
        <v>0</v>
      </c>
      <c r="FG5" s="80">
        <f t="shared" si="40"/>
        <v>2032839.6</v>
      </c>
      <c r="FH5" s="80" t="e" vm="1">
        <f>+[4]!NumLetras(FG5,"PESO","PESOS DOMINICANOS","$EE $m CON #d/100 CENTAVOS")</f>
        <v>#VALUE!</v>
      </c>
      <c r="FI5" s="80">
        <f t="shared" si="28"/>
        <v>184705.31000000003</v>
      </c>
      <c r="FJ5" s="80" t="e" vm="1">
        <f>+[4]!NumLetras(FI5,"PESO","PESOS DOMINICANOS","$EE $m CON #d/100 CENTAVOS")</f>
        <v>#VALUE!</v>
      </c>
      <c r="FK5" s="80">
        <f t="shared" si="41"/>
        <v>1848134.29</v>
      </c>
      <c r="FL5" s="80" t="e" vm="1">
        <f>+[4]!NumLetras(FK5,"PESO","PESOS DOMINICANOS","$EE $m CON #d/100 CENTAVOS")</f>
        <v>#VALUE!</v>
      </c>
      <c r="FM5" s="80">
        <f t="shared" si="42"/>
        <v>406567.92</v>
      </c>
      <c r="FN5" s="80" t="e" vm="1">
        <f>+[4]!NumLetras(FM5,"PESO","PESOS DOMINICANOS","$EE $m CON #d/100 CENTAVOS")</f>
        <v>#VALUE!</v>
      </c>
      <c r="FO5" s="80">
        <f t="shared" si="43"/>
        <v>20328.400000000001</v>
      </c>
      <c r="FP5" s="80" t="e" vm="1">
        <f>+[4]!NumLetras(FO5,"PESO","PESOS DOMINICANOS","$EE $m CON #d/100 CENTAVOS")</f>
        <v>#VALUE!</v>
      </c>
      <c r="FQ5" s="80"/>
      <c r="FR5" s="80">
        <f t="shared" si="44"/>
        <v>1626271.6800000002</v>
      </c>
      <c r="FS5" s="80" t="e" vm="1">
        <f>+[4]!NumLetras(FR5,"PESO","PESOS DOMINICANOS","$EE $m CON #d/100 CENTAVOS")</f>
        <v>#VALUE!</v>
      </c>
      <c r="FT5" s="37" t="str">
        <f>+VLOOKUP(D5,'FRONTERIZO XENIA'!F:G,2,0)</f>
        <v>F-02</v>
      </c>
    </row>
    <row r="6" spans="1:176">
      <c r="A6" s="37">
        <v>5</v>
      </c>
      <c r="B6" s="37">
        <v>5</v>
      </c>
      <c r="C6" s="26" t="s">
        <v>1839</v>
      </c>
      <c r="D6" s="37">
        <v>132286448</v>
      </c>
      <c r="E6" s="37">
        <f>+VLOOKUP(D6,'INFORMACION DE PROVEEDORES'!C:I,2,0)</f>
        <v>132286448</v>
      </c>
      <c r="F6" s="26" t="str">
        <f>+VLOOKUP(D6,'INFORMACION DE PROVEEDORES'!C:J,4,0)</f>
        <v xml:space="preserve">WAGNER DE LOS SANTOS RODRIGUEZ </v>
      </c>
      <c r="G6" s="37" t="str">
        <f>+VLOOKUP(D6,'INFORMACION DE PROVEEDORES'!C:K,5,0)</f>
        <v>011-0037193-0</v>
      </c>
      <c r="H6" s="26" t="str">
        <f>+VLOOKUP(D6,'INFORMACION DE PROVEEDORES'!C:L,7,0)</f>
        <v>TOMAS IGNACIO CATILLO NO. 19, LAS MATAS DE FARFAN ,SAN JUAN</v>
      </c>
      <c r="I6" s="37" t="str">
        <f>+VLOOKUP(D6,'INFORMACION DE PROVEEDORES'!C:M,3,0)</f>
        <v xml:space="preserve"> JURÍDICA</v>
      </c>
      <c r="J6" s="37">
        <v>3</v>
      </c>
      <c r="K6" s="37">
        <v>246</v>
      </c>
      <c r="L6" s="37">
        <v>45</v>
      </c>
      <c r="M6" s="37">
        <f t="shared" si="29"/>
        <v>900</v>
      </c>
      <c r="N6" s="189">
        <v>69.81</v>
      </c>
      <c r="O6" s="80">
        <f>+L6*'PRECIOS SEGUN ADJ. (FRONTERIZO)'!$B$2*'PRECIOS SEGUN ADJ. (FRONTERIZO)'!$C$2</f>
        <v>62829.000000000007</v>
      </c>
      <c r="P6" s="80" t="e" vm="1">
        <f>+[4]!NumLetras(O6,"PESO","PESOS DOMINICANOS","$EE $m CON #d/100 CENTAVOS")</f>
        <v>#VALUE!</v>
      </c>
      <c r="Q6" s="80">
        <f t="shared" si="30"/>
        <v>10052.64</v>
      </c>
      <c r="R6" s="37">
        <v>12</v>
      </c>
      <c r="S6" s="37">
        <f t="shared" si="0"/>
        <v>240</v>
      </c>
      <c r="T6" s="189">
        <v>31.5</v>
      </c>
      <c r="U6" s="80">
        <f>+R6*'PRECIOS SEGUN ADJ. (FRONTERIZO)'!$B$3*'PRECIOS SEGUN ADJ. (FRONTERIZO)'!$C$3</f>
        <v>7560</v>
      </c>
      <c r="V6" s="80" t="e" vm="1">
        <f>+[4]!NumLetras(U6,"PESO","PESOS DOMINICANOS","$EE $m CON #d/100 CENTAVOS")</f>
        <v>#VALUE!</v>
      </c>
      <c r="W6" s="37">
        <v>0</v>
      </c>
      <c r="X6" s="37">
        <f t="shared" si="1"/>
        <v>0</v>
      </c>
      <c r="Y6" s="189">
        <v>25.2</v>
      </c>
      <c r="Z6" s="80">
        <f>+W6*'PRECIOS SEGUN ADJ. (FRONTERIZO)'!$B$4*'PRECIOS SEGUN ADJ. (FRONTERIZO)'!$C$4</f>
        <v>0</v>
      </c>
      <c r="AA6" s="80" t="e" vm="1">
        <f>+[4]!NumLetras(Z6,"PESO","PESOS DOMINICANOS","$EE $m CON #d/100 CENTAVOS")</f>
        <v>#VALUE!</v>
      </c>
      <c r="AB6" s="37">
        <v>76</v>
      </c>
      <c r="AC6" s="37">
        <f t="shared" si="2"/>
        <v>1520</v>
      </c>
      <c r="AD6" s="189">
        <v>87.91</v>
      </c>
      <c r="AE6" s="80">
        <f>+AB6*'PRECIOS SEGUN ADJ. (FRONTERIZO)'!$B$5*'PRECIOS SEGUN ADJ. (FRONTERIZO)'!$C$5</f>
        <v>133623.20000000001</v>
      </c>
      <c r="AF6" s="80" t="e" vm="1">
        <f>+[4]!NumLetras(AE6,"PESO","PESOS DOMINICANOS","$EE $m CON #d/100 CENTAVOS")</f>
        <v>#VALUE!</v>
      </c>
      <c r="AG6" s="80">
        <f t="shared" si="31"/>
        <v>24052.18</v>
      </c>
      <c r="AH6" s="37">
        <v>92</v>
      </c>
      <c r="AI6" s="37">
        <f t="shared" si="3"/>
        <v>1840</v>
      </c>
      <c r="AJ6" s="189">
        <v>53.95000000000001</v>
      </c>
      <c r="AK6" s="80">
        <f>+AH6*'PRECIOS SEGUN ADJ. (FRONTERIZO)'!$B$6*'PRECIOS SEGUN ADJ. (FRONTERIZO)'!$C$6</f>
        <v>99268.000000000015</v>
      </c>
      <c r="AL6" s="80" t="e" vm="1">
        <f>+[4]!NumLetras(AK6,"PESO","PESOS DOMINICANOS","$EE $m CON #d/100 CENTAVOS")</f>
        <v>#VALUE!</v>
      </c>
      <c r="AM6" s="37">
        <v>12</v>
      </c>
      <c r="AN6" s="37">
        <f t="shared" si="4"/>
        <v>240</v>
      </c>
      <c r="AO6" s="189">
        <v>25.04</v>
      </c>
      <c r="AP6" s="80">
        <f>+AM6*'PRECIOS SEGUN ADJ. (FRONTERIZO)'!$B$7*'PRECIOS SEGUN ADJ. (FRONTERIZO)'!$C$7</f>
        <v>6009.6</v>
      </c>
      <c r="AQ6" s="80" t="e" vm="1">
        <f>+[4]!NumLetras(AP6,"PESO","PESOS DOMINICANOS","$EE $m CON #d/100 CENTAVOS")</f>
        <v>#VALUE!</v>
      </c>
      <c r="AR6" s="80">
        <f t="shared" si="32"/>
        <v>961.54</v>
      </c>
      <c r="AS6" s="37">
        <v>28</v>
      </c>
      <c r="AT6" s="37">
        <f t="shared" si="5"/>
        <v>560</v>
      </c>
      <c r="AU6" s="189">
        <v>290.85000000000002</v>
      </c>
      <c r="AV6" s="80">
        <f>+AS6*'PRECIOS SEGUN ADJ. (FRONTERIZO)'!$B$8*'PRECIOS SEGUN ADJ. (FRONTERIZO)'!$C$8</f>
        <v>162876.00000000003</v>
      </c>
      <c r="AW6" s="80" t="e" vm="1">
        <f>+[4]!NumLetras(AV6,"PESO","PESOS DOMINICANOS","$EE $m CON #d/100 CENTAVOS")</f>
        <v>#VALUE!</v>
      </c>
      <c r="AX6" s="80">
        <f t="shared" si="33"/>
        <v>29317.68</v>
      </c>
      <c r="AY6" s="37">
        <v>0</v>
      </c>
      <c r="AZ6" s="37">
        <f t="shared" si="6"/>
        <v>0</v>
      </c>
      <c r="BA6" s="189">
        <v>18.899999999999999</v>
      </c>
      <c r="BB6" s="80">
        <f>+AY6*'PRECIOS SEGUN ADJ. (FRONTERIZO)'!$B$9*'PRECIOS SEGUN ADJ. (FRONTERIZO)'!$C$9</f>
        <v>0</v>
      </c>
      <c r="BC6" s="80" t="e" vm="1">
        <f>+[4]!NumLetras(BB6,"PESO","PESOS DOMINICANOS","$EE $m CON #d/100 CENTAVOS")</f>
        <v>#VALUE!</v>
      </c>
      <c r="BD6" s="37">
        <v>7</v>
      </c>
      <c r="BE6" s="37">
        <f t="shared" si="7"/>
        <v>140</v>
      </c>
      <c r="BF6" s="189">
        <v>140.38</v>
      </c>
      <c r="BG6" s="80">
        <f>+BD6*'PRECIOS SEGUN ADJ. (FRONTERIZO)'!$B$10*'PRECIOS SEGUN ADJ. (FRONTERIZO)'!$C$10</f>
        <v>19653.2</v>
      </c>
      <c r="BH6" s="80" t="e" vm="1">
        <f>+[4]!NumLetras(BG6,"PESO","PESOS DOMINICANOS","$EE $m CON #d/100 CENTAVOS")</f>
        <v>#VALUE!</v>
      </c>
      <c r="BI6" s="80">
        <f t="shared" si="34"/>
        <v>3537.58</v>
      </c>
      <c r="BJ6" s="37">
        <v>0</v>
      </c>
      <c r="BK6" s="37">
        <f t="shared" si="8"/>
        <v>0</v>
      </c>
      <c r="BL6" s="189">
        <v>31.459999999999997</v>
      </c>
      <c r="BM6" s="80">
        <f>+BJ6*'PRECIOS SEGUN ADJ. (FRONTERIZO)'!$B$11*'PRECIOS SEGUN ADJ. (FRONTERIZO)'!$C$11</f>
        <v>0</v>
      </c>
      <c r="BN6" s="80" t="e" vm="1">
        <f>+[4]!NumLetras(BM6,"PESO","PESOS DOMINICANOS","$EE $m CON #d/100 CENTAVOS")</f>
        <v>#VALUE!</v>
      </c>
      <c r="BO6" s="37">
        <v>23</v>
      </c>
      <c r="BP6" s="37">
        <f t="shared" si="9"/>
        <v>460</v>
      </c>
      <c r="BQ6" s="189">
        <v>65</v>
      </c>
      <c r="BR6" s="80">
        <f>+BO6*'PRECIOS SEGUN ADJ. (FRONTERIZO)'!$B$12*'PRECIOS SEGUN ADJ. (FRONTERIZO)'!$C$12</f>
        <v>29900</v>
      </c>
      <c r="BS6" s="80" t="e" vm="1">
        <f>+[4]!NumLetras(BR6,"PESO","PESOS DOMINICANOS","$EE $m CON #d/100 CENTAVOS")</f>
        <v>#VALUE!</v>
      </c>
      <c r="BT6" s="37">
        <v>0</v>
      </c>
      <c r="BU6" s="37">
        <f t="shared" si="10"/>
        <v>0</v>
      </c>
      <c r="BV6" s="189">
        <v>5.5</v>
      </c>
      <c r="BW6" s="80">
        <f>+BT6*'PRECIOS SEGUN ADJ. (FRONTERIZO)'!$B$13*'PRECIOS SEGUN ADJ. (FRONTERIZO)'!$C$13</f>
        <v>0</v>
      </c>
      <c r="BX6" s="80" t="e" vm="1">
        <f>+[4]!NumLetras(BW6,"PESO","PESOS DOMINICANOS","$EE $m CON #d/100 CENTAVOS")</f>
        <v>#VALUE!</v>
      </c>
      <c r="BY6" s="37">
        <v>492</v>
      </c>
      <c r="BZ6" s="37">
        <f t="shared" si="11"/>
        <v>9840</v>
      </c>
      <c r="CA6" s="189">
        <v>7.15</v>
      </c>
      <c r="CB6" s="80">
        <f>+BY6*'PRECIOS SEGUN ADJ. (FRONTERIZO)'!$B$14*'PRECIOS SEGUN ADJ. (FRONTERIZO)'!$C$14</f>
        <v>70356</v>
      </c>
      <c r="CC6" s="80" t="e" vm="1">
        <f>+[4]!NumLetras(CB6,"PESO","PESOS DOMINICANOS","$EE $m CON #d/100 CENTAVOS")</f>
        <v>#VALUE!</v>
      </c>
      <c r="CD6" s="37">
        <v>984</v>
      </c>
      <c r="CE6" s="37">
        <f t="shared" si="12"/>
        <v>19680</v>
      </c>
      <c r="CF6" s="189">
        <v>6.8400000000000007</v>
      </c>
      <c r="CG6" s="80">
        <f>+CD6*'PRECIOS SEGUN ADJ. (FRONTERIZO)'!$B$15*'PRECIOS SEGUN ADJ. (FRONTERIZO)'!$C$15</f>
        <v>134611.19999999998</v>
      </c>
      <c r="CH6" s="80" t="e" vm="1">
        <f>+[4]!NumLetras(CG6,"PESO","PESOS DOMINICANOS","$EE $m CON #d/100 CENTAVOS")</f>
        <v>#VALUE!</v>
      </c>
      <c r="CI6" s="37">
        <v>0</v>
      </c>
      <c r="CJ6" s="37">
        <f t="shared" si="13"/>
        <v>0</v>
      </c>
      <c r="CK6" s="189">
        <v>60</v>
      </c>
      <c r="CL6" s="80">
        <f>+CI6*'PRECIOS SEGUN ADJ. (FRONTERIZO)'!$B$16*'PRECIOS SEGUN ADJ. (FRONTERIZO)'!$C$16</f>
        <v>0</v>
      </c>
      <c r="CM6" s="80" t="e" vm="1">
        <f>+[4]!NumLetras(CL6,"PESO","PESOS DOMINICANOS","$EE $m CON #d/100 CENTAVOS")</f>
        <v>#VALUE!</v>
      </c>
      <c r="CN6" s="80">
        <f t="shared" si="35"/>
        <v>0</v>
      </c>
      <c r="CO6" s="37">
        <v>0</v>
      </c>
      <c r="CP6" s="37">
        <f t="shared" si="14"/>
        <v>0</v>
      </c>
      <c r="CQ6" s="189">
        <v>55.649999999999991</v>
      </c>
      <c r="CR6" s="80">
        <f>+CO6*'PRECIOS SEGUN ADJ. (FRONTERIZO)'!$B$17*'PRECIOS SEGUN ADJ. (FRONTERIZO)'!$C$17</f>
        <v>0</v>
      </c>
      <c r="CS6" s="80" t="e" vm="1">
        <f>+[4]!NumLetras(CR6,"PESO","PESOS DOMINICANOS","$EE $m CON #d/100 CENTAVOS")</f>
        <v>#VALUE!</v>
      </c>
      <c r="CT6" s="80">
        <f t="shared" si="36"/>
        <v>0</v>
      </c>
      <c r="CU6" s="37">
        <v>492</v>
      </c>
      <c r="CV6" s="37">
        <f t="shared" si="15"/>
        <v>9840</v>
      </c>
      <c r="CW6" s="189">
        <v>6.6</v>
      </c>
      <c r="CX6" s="80">
        <f>+CU6*'PRECIOS SEGUN ADJ. (FRONTERIZO)'!$B$18*'PRECIOS SEGUN ADJ. (FRONTERIZO)'!$C$18</f>
        <v>64944</v>
      </c>
      <c r="CY6" s="80" t="e" vm="1">
        <f>+[4]!NumLetras(CX6,"PESO","PESOS DOMINICANOS","$EE $m CON #d/100 CENTAVOS")</f>
        <v>#VALUE!</v>
      </c>
      <c r="CZ6" s="37">
        <v>0</v>
      </c>
      <c r="DA6" s="37">
        <f t="shared" si="16"/>
        <v>0</v>
      </c>
      <c r="DB6" s="189">
        <v>65.75</v>
      </c>
      <c r="DC6" s="80">
        <f>+CZ6*'PRECIOS SEGUN ADJ. (FRONTERIZO)'!$B$19*'PRECIOS SEGUN ADJ. (FRONTERIZO)'!$C$19</f>
        <v>0</v>
      </c>
      <c r="DD6" s="80" t="e" vm="1">
        <f>+[4]!NumLetras(DC6,"PESO","PESOS DOMINICANOS","$EE $m CON #d/100 CENTAVOS")</f>
        <v>#VALUE!</v>
      </c>
      <c r="DE6" s="80">
        <f t="shared" si="37"/>
        <v>0</v>
      </c>
      <c r="DF6" s="37">
        <v>12</v>
      </c>
      <c r="DG6" s="37">
        <f t="shared" si="17"/>
        <v>240</v>
      </c>
      <c r="DH6" s="189">
        <v>82.59999999999998</v>
      </c>
      <c r="DI6" s="80">
        <f>+DF6*'PRECIOS SEGUN ADJ. (FRONTERIZO)'!$B$20*'PRECIOS SEGUN ADJ. (FRONTERIZO)'!$C$20</f>
        <v>19824</v>
      </c>
      <c r="DJ6" s="80" t="e" vm="1">
        <f>+[4]!NumLetras(DI6,"PESO","PESOS DOMINICANOS","$EE $m CON #d/100 CENTAVOS")</f>
        <v>#VALUE!</v>
      </c>
      <c r="DK6" s="80">
        <f t="shared" si="38"/>
        <v>3568.32</v>
      </c>
      <c r="DL6" s="37">
        <v>984</v>
      </c>
      <c r="DM6" s="37">
        <f t="shared" si="18"/>
        <v>19680</v>
      </c>
      <c r="DN6" s="189">
        <v>22</v>
      </c>
      <c r="DO6" s="80">
        <f>+DL6*'PRECIOS SEGUN ADJ. (FRONTERIZO)'!$B$21*'PRECIOS SEGUN ADJ. (FRONTERIZO)'!$C$21</f>
        <v>432960</v>
      </c>
      <c r="DP6" s="80" t="e" vm="1">
        <f>+[4]!NumLetras(DO6,"PESO","PESOS DOMINICANOS","$EE $m CON #d/100 CENTAVOS")</f>
        <v>#VALUE!</v>
      </c>
      <c r="DQ6" s="37">
        <v>56</v>
      </c>
      <c r="DR6" s="37">
        <f t="shared" si="19"/>
        <v>1120</v>
      </c>
      <c r="DS6" s="189">
        <v>80.849999999999994</v>
      </c>
      <c r="DT6" s="80">
        <f>+DQ6*'PRECIOS SEGUN ADJ. (FRONTERIZO)'!$B$22*'PRECIOS SEGUN ADJ. (FRONTERIZO)'!$C$22</f>
        <v>90551.999999999985</v>
      </c>
      <c r="DU6" s="80" t="e" vm="1">
        <f>+[4]!NumLetras(DT6,"PESO","PESOS DOMINICANOS","$EE $m CON #d/100 CENTAVOS")</f>
        <v>#VALUE!</v>
      </c>
      <c r="DV6" s="37">
        <v>26</v>
      </c>
      <c r="DW6" s="37">
        <f t="shared" si="20"/>
        <v>520</v>
      </c>
      <c r="DX6" s="189">
        <v>21.83</v>
      </c>
      <c r="DY6" s="80">
        <f>+DV6*'PRECIOS SEGUN ADJ. (FRONTERIZO)'!$B$23*'PRECIOS SEGUN ADJ. (FRONTERIZO)'!$C$23</f>
        <v>11351.599999999999</v>
      </c>
      <c r="DZ6" s="80" t="e" vm="1">
        <f>+[4]!NumLetras(DY6,"PESO","PESOS DOMINICANOS","$EE $m CON #d/100 CENTAVOS")</f>
        <v>#VALUE!</v>
      </c>
      <c r="EA6" s="80">
        <f t="shared" si="39"/>
        <v>2043.29</v>
      </c>
      <c r="EB6" s="37">
        <v>78</v>
      </c>
      <c r="EC6" s="37">
        <f t="shared" si="21"/>
        <v>1560</v>
      </c>
      <c r="ED6" s="189">
        <v>33</v>
      </c>
      <c r="EE6" s="80">
        <f>+EB6*'PRECIOS SEGUN ADJ. (FRONTERIZO)'!$B$24*'PRECIOS SEGUN ADJ. (FRONTERIZO)'!$C$24</f>
        <v>51480</v>
      </c>
      <c r="EF6" s="80" t="e" vm="1">
        <f>+[4]!NumLetras(EE6,"PESO","PESOS DOMINICANOS","$EE $m CON #d/100 CENTAVOS")</f>
        <v>#VALUE!</v>
      </c>
      <c r="EG6" s="37">
        <v>0</v>
      </c>
      <c r="EH6" s="37">
        <f t="shared" si="22"/>
        <v>0</v>
      </c>
      <c r="EI6" s="189">
        <v>15.789999999999997</v>
      </c>
      <c r="EJ6" s="80">
        <f>+EG6*'PRECIOS SEGUN ADJ. (FRONTERIZO)'!$B$25*'PRECIOS SEGUN ADJ. (FRONTERIZO)'!$C$25</f>
        <v>0</v>
      </c>
      <c r="EK6" s="80" t="e" vm="1">
        <f>+[4]!NumLetras(EJ6,"PESO","PESOS DOMINICANOS","$EE $m CON #d/100 CENTAVOS")</f>
        <v>#VALUE!</v>
      </c>
      <c r="EL6" s="37">
        <v>0</v>
      </c>
      <c r="EM6" s="37">
        <f t="shared" si="23"/>
        <v>0</v>
      </c>
      <c r="EN6" s="189">
        <v>31.5</v>
      </c>
      <c r="EO6" s="80">
        <f>+EL6*'PRECIOS SEGUN ADJ. (FRONTERIZO)'!$B$26*'PRECIOS SEGUN ADJ. (FRONTERIZO)'!$C$26</f>
        <v>0</v>
      </c>
      <c r="EP6" s="80" t="e" vm="1">
        <f>+[4]!NumLetras(EO6,"PESO","PESOS DOMINICANOS","$EE $m CON #d/100 CENTAVOS")</f>
        <v>#VALUE!</v>
      </c>
      <c r="EQ6" s="80">
        <v>0</v>
      </c>
      <c r="ER6" s="194">
        <f t="shared" si="24"/>
        <v>0</v>
      </c>
      <c r="ES6" s="195">
        <v>21.68</v>
      </c>
      <c r="ET6" s="196">
        <f>+EQ6*'PRECIOS SEGUN ADJ (RURAL)'!$B$13*'PRECIOS SEGUN ADJ (RURAL)'!$C$13</f>
        <v>0</v>
      </c>
      <c r="EU6" s="196" t="e" vm="1">
        <f>+[4]!NumLetras(ET6,"PESO","PESOS DOMINICANOS","$EE $m CON #d/100 CENTAVOS")</f>
        <v>#VALUE!</v>
      </c>
      <c r="EV6" s="80">
        <v>0</v>
      </c>
      <c r="EW6" s="198">
        <f t="shared" si="25"/>
        <v>0</v>
      </c>
      <c r="EX6" s="199">
        <v>5.5</v>
      </c>
      <c r="EY6" s="200">
        <f>+EV6*'PRECIOS SEGUN ADJ (RURAL)'!$B$16*'PRECIOS SEGUN ADJ (RURAL)'!$C$16</f>
        <v>0</v>
      </c>
      <c r="EZ6" s="200" t="e" vm="1">
        <f>+[4]!NumLetras(EY6,"PESO","PESOS DOMINICANOS","$EE $m CON #d/100 CENTAVOS")</f>
        <v>#VALUE!</v>
      </c>
      <c r="FA6" s="80">
        <v>0</v>
      </c>
      <c r="FB6" s="202">
        <f t="shared" si="26"/>
        <v>0</v>
      </c>
      <c r="FC6" s="203">
        <v>220</v>
      </c>
      <c r="FD6" s="204">
        <f>+FA6*'PRECIOS SEGUN ADJ (RURAL)'!$B$18*'PRECIOS SEGUN ADJ (RURAL)'!$C$18</f>
        <v>0</v>
      </c>
      <c r="FE6" s="204" t="e" vm="1">
        <f>+[4]!NumLetras(FD6,"PESO","PESOS DOMINICANOS","$EE $m CON #d/100 CENTAVOS")</f>
        <v>#VALUE!</v>
      </c>
      <c r="FF6" s="204">
        <f t="shared" si="27"/>
        <v>0</v>
      </c>
      <c r="FG6" s="80">
        <f t="shared" si="40"/>
        <v>1397797.8</v>
      </c>
      <c r="FH6" s="80" t="e" vm="1">
        <f>+[4]!NumLetras(FG6,"PESO","PESOS DOMINICANOS","$EE $m CON #d/100 CENTAVOS")</f>
        <v>#VALUE!</v>
      </c>
      <c r="FI6" s="80">
        <f t="shared" si="28"/>
        <v>73533.23</v>
      </c>
      <c r="FJ6" s="80" t="e" vm="1">
        <f>+[4]!NumLetras(FI6,"PESO","PESOS DOMINICANOS","$EE $m CON #d/100 CENTAVOS")</f>
        <v>#VALUE!</v>
      </c>
      <c r="FK6" s="80">
        <f t="shared" si="41"/>
        <v>1324264.57</v>
      </c>
      <c r="FL6" s="80" t="e" vm="1">
        <f>+[4]!NumLetras(FK6,"PESO","PESOS DOMINICANOS","$EE $m CON #d/100 CENTAVOS")</f>
        <v>#VALUE!</v>
      </c>
      <c r="FM6" s="80">
        <f t="shared" si="42"/>
        <v>279559.56</v>
      </c>
      <c r="FN6" s="80" t="e" vm="1">
        <f>+[4]!NumLetras(FM6,"PESO","PESOS DOMINICANOS","$EE $m CON #d/100 CENTAVOS")</f>
        <v>#VALUE!</v>
      </c>
      <c r="FO6" s="80">
        <f t="shared" si="43"/>
        <v>13977.98</v>
      </c>
      <c r="FP6" s="80" t="e" vm="1">
        <f>+[4]!NumLetras(FO6,"PESO","PESOS DOMINICANOS","$EE $m CON #d/100 CENTAVOS")</f>
        <v>#VALUE!</v>
      </c>
      <c r="FQ6" s="80"/>
      <c r="FR6" s="80">
        <f t="shared" si="44"/>
        <v>1118238.24</v>
      </c>
      <c r="FS6" s="80" t="e" vm="1">
        <f>+[4]!NumLetras(FR6,"PESO","PESOS DOMINICANOS","$EE $m CON #d/100 CENTAVOS")</f>
        <v>#VALUE!</v>
      </c>
      <c r="FT6" s="37" t="str">
        <f>+VLOOKUP(D6,'FRONTERIZO XENIA'!F:G,2,0)</f>
        <v>F-12</v>
      </c>
    </row>
    <row r="7" spans="1:176">
      <c r="A7" s="37">
        <v>6</v>
      </c>
      <c r="B7" s="37">
        <v>6</v>
      </c>
      <c r="C7" s="26" t="s">
        <v>210</v>
      </c>
      <c r="D7" s="37">
        <v>1000245074</v>
      </c>
      <c r="E7" s="37" t="str">
        <f>+VLOOKUP(D7,'INFORMACION DE PROVEEDORES'!C:I,2,0)</f>
        <v>010-0024507-4</v>
      </c>
      <c r="F7" s="26" t="str">
        <f>+VLOOKUP(D7,'INFORMACION DE PROVEEDORES'!C:J,4,0)</f>
        <v>ALTAGRACIA JULIA  BELTRE MELO</v>
      </c>
      <c r="G7" s="37" t="str">
        <f>+VLOOKUP(D7,'INFORMACION DE PROVEEDORES'!C:K,5,0)</f>
        <v>010-0024507-4</v>
      </c>
      <c r="H7" s="26" t="str">
        <f>+VLOOKUP(D7,'INFORMACION DE PROVEEDORES'!C:L,7,0)</f>
        <v xml:space="preserve">CALLE LUIS MERCANO, NO. 29,  PUEBLO NUEVO, BANI, PERAVIA </v>
      </c>
      <c r="I7" s="37" t="str">
        <f>+VLOOKUP(D7,'INFORMACION DE PROVEEDORES'!C:M,3,0)</f>
        <v xml:space="preserve"> FÍSICA</v>
      </c>
      <c r="J7" s="37">
        <v>5</v>
      </c>
      <c r="K7" s="37">
        <v>301</v>
      </c>
      <c r="L7" s="37">
        <v>56</v>
      </c>
      <c r="M7" s="37">
        <f t="shared" si="29"/>
        <v>1120</v>
      </c>
      <c r="N7" s="189">
        <v>69.81</v>
      </c>
      <c r="O7" s="80">
        <f>+L7*'PRECIOS SEGUN ADJ. (FRONTERIZO)'!$B$2*'PRECIOS SEGUN ADJ. (FRONTERIZO)'!$C$2</f>
        <v>78187.199999999997</v>
      </c>
      <c r="P7" s="80" t="e" vm="1">
        <f>+[4]!NumLetras(O7,"PESO","PESOS DOMINICANOS","$EE $m CON #d/100 CENTAVOS")</f>
        <v>#VALUE!</v>
      </c>
      <c r="Q7" s="80">
        <f t="shared" si="30"/>
        <v>12509.95</v>
      </c>
      <c r="R7" s="37">
        <v>17</v>
      </c>
      <c r="S7" s="37">
        <f t="shared" si="0"/>
        <v>340</v>
      </c>
      <c r="T7" s="189">
        <v>31.5</v>
      </c>
      <c r="U7" s="80">
        <f>+R7*'PRECIOS SEGUN ADJ. (FRONTERIZO)'!$B$3*'PRECIOS SEGUN ADJ. (FRONTERIZO)'!$C$3</f>
        <v>10710</v>
      </c>
      <c r="V7" s="80" t="e" vm="1">
        <f>+[4]!NumLetras(U7,"PESO","PESOS DOMINICANOS","$EE $m CON #d/100 CENTAVOS")</f>
        <v>#VALUE!</v>
      </c>
      <c r="W7" s="37">
        <v>0</v>
      </c>
      <c r="X7" s="37">
        <f t="shared" si="1"/>
        <v>0</v>
      </c>
      <c r="Y7" s="189">
        <v>25.2</v>
      </c>
      <c r="Z7" s="80">
        <f>+W7*'PRECIOS SEGUN ADJ. (FRONTERIZO)'!$B$4*'PRECIOS SEGUN ADJ. (FRONTERIZO)'!$C$4</f>
        <v>0</v>
      </c>
      <c r="AA7" s="80" t="e" vm="1">
        <f>+[4]!NumLetras(Z7,"PESO","PESOS DOMINICANOS","$EE $m CON #d/100 CENTAVOS")</f>
        <v>#VALUE!</v>
      </c>
      <c r="AB7" s="37">
        <v>93</v>
      </c>
      <c r="AC7" s="37">
        <f t="shared" si="2"/>
        <v>1860</v>
      </c>
      <c r="AD7" s="189">
        <v>87.91</v>
      </c>
      <c r="AE7" s="80">
        <f>+AB7*'PRECIOS SEGUN ADJ. (FRONTERIZO)'!$B$5*'PRECIOS SEGUN ADJ. (FRONTERIZO)'!$C$5</f>
        <v>163512.6</v>
      </c>
      <c r="AF7" s="80" t="e" vm="1">
        <f>+[4]!NumLetras(AE7,"PESO","PESOS DOMINICANOS","$EE $m CON #d/100 CENTAVOS")</f>
        <v>#VALUE!</v>
      </c>
      <c r="AG7" s="80">
        <f t="shared" si="31"/>
        <v>29432.27</v>
      </c>
      <c r="AH7" s="37">
        <v>113</v>
      </c>
      <c r="AI7" s="37">
        <f t="shared" si="3"/>
        <v>2260</v>
      </c>
      <c r="AJ7" s="189">
        <v>53.95000000000001</v>
      </c>
      <c r="AK7" s="80">
        <f>+AH7*'PRECIOS SEGUN ADJ. (FRONTERIZO)'!$B$6*'PRECIOS SEGUN ADJ. (FRONTERIZO)'!$C$6</f>
        <v>121927</v>
      </c>
      <c r="AL7" s="80" t="e" vm="1">
        <f>+[4]!NumLetras(AK7,"PESO","PESOS DOMINICANOS","$EE $m CON #d/100 CENTAVOS")</f>
        <v>#VALUE!</v>
      </c>
      <c r="AM7" s="37">
        <v>17</v>
      </c>
      <c r="AN7" s="37">
        <f t="shared" si="4"/>
        <v>340</v>
      </c>
      <c r="AO7" s="189">
        <v>25.04</v>
      </c>
      <c r="AP7" s="80">
        <f>+AM7*'PRECIOS SEGUN ADJ. (FRONTERIZO)'!$B$7*'PRECIOS SEGUN ADJ. (FRONTERIZO)'!$C$7</f>
        <v>8513.6</v>
      </c>
      <c r="AQ7" s="80" t="e" vm="1">
        <f>+[4]!NumLetras(AP7,"PESO","PESOS DOMINICANOS","$EE $m CON #d/100 CENTAVOS")</f>
        <v>#VALUE!</v>
      </c>
      <c r="AR7" s="80">
        <f t="shared" si="32"/>
        <v>1362.18</v>
      </c>
      <c r="AS7" s="37">
        <v>35</v>
      </c>
      <c r="AT7" s="37">
        <f t="shared" si="5"/>
        <v>700</v>
      </c>
      <c r="AU7" s="189">
        <v>290.85000000000002</v>
      </c>
      <c r="AV7" s="80">
        <f>+AS7*'PRECIOS SEGUN ADJ. (FRONTERIZO)'!$B$8*'PRECIOS SEGUN ADJ. (FRONTERIZO)'!$C$8</f>
        <v>203595</v>
      </c>
      <c r="AW7" s="80" t="e" vm="1">
        <f>+[4]!NumLetras(AV7,"PESO","PESOS DOMINICANOS","$EE $m CON #d/100 CENTAVOS")</f>
        <v>#VALUE!</v>
      </c>
      <c r="AX7" s="80">
        <f t="shared" si="33"/>
        <v>36647.1</v>
      </c>
      <c r="AY7" s="37">
        <v>0</v>
      </c>
      <c r="AZ7" s="37">
        <f t="shared" si="6"/>
        <v>0</v>
      </c>
      <c r="BA7" s="189">
        <v>18.899999999999999</v>
      </c>
      <c r="BB7" s="80">
        <f>+AY7*'PRECIOS SEGUN ADJ. (FRONTERIZO)'!$B$9*'PRECIOS SEGUN ADJ. (FRONTERIZO)'!$C$9</f>
        <v>0</v>
      </c>
      <c r="BC7" s="80" t="e" vm="1">
        <f>+[4]!NumLetras(BB7,"PESO","PESOS DOMINICANOS","$EE $m CON #d/100 CENTAVOS")</f>
        <v>#VALUE!</v>
      </c>
      <c r="BD7" s="37">
        <v>9</v>
      </c>
      <c r="BE7" s="37">
        <f t="shared" si="7"/>
        <v>180</v>
      </c>
      <c r="BF7" s="189">
        <v>140.38</v>
      </c>
      <c r="BG7" s="80">
        <f>+BD7*'PRECIOS SEGUN ADJ. (FRONTERIZO)'!$B$10*'PRECIOS SEGUN ADJ. (FRONTERIZO)'!$C$10</f>
        <v>25268.400000000001</v>
      </c>
      <c r="BH7" s="80" t="e" vm="1">
        <f>+[4]!NumLetras(BG7,"PESO","PESOS DOMINICANOS","$EE $m CON #d/100 CENTAVOS")</f>
        <v>#VALUE!</v>
      </c>
      <c r="BI7" s="80">
        <f t="shared" si="34"/>
        <v>4548.3100000000004</v>
      </c>
      <c r="BJ7" s="37">
        <v>0</v>
      </c>
      <c r="BK7" s="37">
        <f t="shared" si="8"/>
        <v>0</v>
      </c>
      <c r="BL7" s="189">
        <v>31.459999999999997</v>
      </c>
      <c r="BM7" s="80">
        <f>+BJ7*'PRECIOS SEGUN ADJ. (FRONTERIZO)'!$B$11*'PRECIOS SEGUN ADJ. (FRONTERIZO)'!$C$11</f>
        <v>0</v>
      </c>
      <c r="BN7" s="80" t="e" vm="1">
        <f>+[4]!NumLetras(BM7,"PESO","PESOS DOMINICANOS","$EE $m CON #d/100 CENTAVOS")</f>
        <v>#VALUE!</v>
      </c>
      <c r="BO7" s="37">
        <v>29</v>
      </c>
      <c r="BP7" s="37">
        <f t="shared" si="9"/>
        <v>580</v>
      </c>
      <c r="BQ7" s="189">
        <v>65</v>
      </c>
      <c r="BR7" s="80">
        <f>+BO7*'PRECIOS SEGUN ADJ. (FRONTERIZO)'!$B$12*'PRECIOS SEGUN ADJ. (FRONTERIZO)'!$C$12</f>
        <v>37700</v>
      </c>
      <c r="BS7" s="80" t="e" vm="1">
        <f>+[4]!NumLetras(BR7,"PESO","PESOS DOMINICANOS","$EE $m CON #d/100 CENTAVOS")</f>
        <v>#VALUE!</v>
      </c>
      <c r="BT7" s="37">
        <v>0</v>
      </c>
      <c r="BU7" s="37">
        <f t="shared" si="10"/>
        <v>0</v>
      </c>
      <c r="BV7" s="189">
        <v>5.5</v>
      </c>
      <c r="BW7" s="80">
        <f>+BT7*'PRECIOS SEGUN ADJ. (FRONTERIZO)'!$B$13*'PRECIOS SEGUN ADJ. (FRONTERIZO)'!$C$13</f>
        <v>0</v>
      </c>
      <c r="BX7" s="80" t="e" vm="1">
        <f>+[4]!NumLetras(BW7,"PESO","PESOS DOMINICANOS","$EE $m CON #d/100 CENTAVOS")</f>
        <v>#VALUE!</v>
      </c>
      <c r="BY7" s="37">
        <v>602</v>
      </c>
      <c r="BZ7" s="37">
        <f t="shared" si="11"/>
        <v>12040</v>
      </c>
      <c r="CA7" s="189">
        <v>7.15</v>
      </c>
      <c r="CB7" s="80">
        <f>+BY7*'PRECIOS SEGUN ADJ. (FRONTERIZO)'!$B$14*'PRECIOS SEGUN ADJ. (FRONTERIZO)'!$C$14</f>
        <v>86086</v>
      </c>
      <c r="CC7" s="80" t="e" vm="1">
        <f>+[4]!NumLetras(CB7,"PESO","PESOS DOMINICANOS","$EE $m CON #d/100 CENTAVOS")</f>
        <v>#VALUE!</v>
      </c>
      <c r="CD7" s="37">
        <v>1204</v>
      </c>
      <c r="CE7" s="37">
        <f t="shared" si="12"/>
        <v>24080</v>
      </c>
      <c r="CF7" s="189">
        <v>6.8400000000000007</v>
      </c>
      <c r="CG7" s="80">
        <f>+CD7*'PRECIOS SEGUN ADJ. (FRONTERIZO)'!$B$15*'PRECIOS SEGUN ADJ. (FRONTERIZO)'!$C$15</f>
        <v>164707.20000000001</v>
      </c>
      <c r="CH7" s="80" t="e" vm="1">
        <f>+[4]!NumLetras(CG7,"PESO","PESOS DOMINICANOS","$EE $m CON #d/100 CENTAVOS")</f>
        <v>#VALUE!</v>
      </c>
      <c r="CI7" s="37">
        <v>0</v>
      </c>
      <c r="CJ7" s="37">
        <f t="shared" si="13"/>
        <v>0</v>
      </c>
      <c r="CK7" s="189">
        <v>60</v>
      </c>
      <c r="CL7" s="80">
        <f>+CI7*'PRECIOS SEGUN ADJ. (FRONTERIZO)'!$B$16*'PRECIOS SEGUN ADJ. (FRONTERIZO)'!$C$16</f>
        <v>0</v>
      </c>
      <c r="CM7" s="80" t="e" vm="1">
        <f>+[4]!NumLetras(CL7,"PESO","PESOS DOMINICANOS","$EE $m CON #d/100 CENTAVOS")</f>
        <v>#VALUE!</v>
      </c>
      <c r="CN7" s="80">
        <f t="shared" si="35"/>
        <v>0</v>
      </c>
      <c r="CO7" s="37">
        <v>0</v>
      </c>
      <c r="CP7" s="37">
        <f t="shared" si="14"/>
        <v>0</v>
      </c>
      <c r="CQ7" s="189">
        <v>55.649999999999991</v>
      </c>
      <c r="CR7" s="80">
        <f>+CO7*'PRECIOS SEGUN ADJ. (FRONTERIZO)'!$B$17*'PRECIOS SEGUN ADJ. (FRONTERIZO)'!$C$17</f>
        <v>0</v>
      </c>
      <c r="CS7" s="80" t="e" vm="1">
        <f>+[4]!NumLetras(CR7,"PESO","PESOS DOMINICANOS","$EE $m CON #d/100 CENTAVOS")</f>
        <v>#VALUE!</v>
      </c>
      <c r="CT7" s="80">
        <f t="shared" si="36"/>
        <v>0</v>
      </c>
      <c r="CU7" s="37">
        <v>602</v>
      </c>
      <c r="CV7" s="37">
        <f t="shared" si="15"/>
        <v>12040</v>
      </c>
      <c r="CW7" s="189">
        <v>6.6</v>
      </c>
      <c r="CX7" s="80">
        <f>+CU7*'PRECIOS SEGUN ADJ. (FRONTERIZO)'!$B$18*'PRECIOS SEGUN ADJ. (FRONTERIZO)'!$C$18</f>
        <v>79464</v>
      </c>
      <c r="CY7" s="80" t="e" vm="1">
        <f>+[4]!NumLetras(CX7,"PESO","PESOS DOMINICANOS","$EE $m CON #d/100 CENTAVOS")</f>
        <v>#VALUE!</v>
      </c>
      <c r="CZ7" s="37">
        <v>0</v>
      </c>
      <c r="DA7" s="37">
        <f t="shared" si="16"/>
        <v>0</v>
      </c>
      <c r="DB7" s="189">
        <v>65.75</v>
      </c>
      <c r="DC7" s="80">
        <f>+CZ7*'PRECIOS SEGUN ADJ. (FRONTERIZO)'!$B$19*'PRECIOS SEGUN ADJ. (FRONTERIZO)'!$C$19</f>
        <v>0</v>
      </c>
      <c r="DD7" s="80" t="e" vm="1">
        <f>+[4]!NumLetras(DC7,"PESO","PESOS DOMINICANOS","$EE $m CON #d/100 CENTAVOS")</f>
        <v>#VALUE!</v>
      </c>
      <c r="DE7" s="80">
        <f t="shared" si="37"/>
        <v>0</v>
      </c>
      <c r="DF7" s="37">
        <v>17</v>
      </c>
      <c r="DG7" s="37">
        <f t="shared" si="17"/>
        <v>340</v>
      </c>
      <c r="DH7" s="189">
        <v>82.59999999999998</v>
      </c>
      <c r="DI7" s="80">
        <f>+DF7*'PRECIOS SEGUN ADJ. (FRONTERIZO)'!$B$20*'PRECIOS SEGUN ADJ. (FRONTERIZO)'!$C$20</f>
        <v>28083.999999999996</v>
      </c>
      <c r="DJ7" s="80" t="e" vm="1">
        <f>+[4]!NumLetras(DI7,"PESO","PESOS DOMINICANOS","$EE $m CON #d/100 CENTAVOS")</f>
        <v>#VALUE!</v>
      </c>
      <c r="DK7" s="80">
        <f t="shared" si="38"/>
        <v>5055.12</v>
      </c>
      <c r="DL7" s="37">
        <v>1204</v>
      </c>
      <c r="DM7" s="37">
        <f t="shared" si="18"/>
        <v>24080</v>
      </c>
      <c r="DN7" s="189">
        <v>22</v>
      </c>
      <c r="DO7" s="80">
        <f>+DL7*'PRECIOS SEGUN ADJ. (FRONTERIZO)'!$B$21*'PRECIOS SEGUN ADJ. (FRONTERIZO)'!$C$21</f>
        <v>529760</v>
      </c>
      <c r="DP7" s="80" t="e" vm="1">
        <f>+[4]!NumLetras(DO7,"PESO","PESOS DOMINICANOS","$EE $m CON #d/100 CENTAVOS")</f>
        <v>#VALUE!</v>
      </c>
      <c r="DQ7" s="37">
        <v>69</v>
      </c>
      <c r="DR7" s="37">
        <f t="shared" si="19"/>
        <v>1380</v>
      </c>
      <c r="DS7" s="189">
        <v>80.849999999999994</v>
      </c>
      <c r="DT7" s="80">
        <f>+DQ7*'PRECIOS SEGUN ADJ. (FRONTERIZO)'!$B$22*'PRECIOS SEGUN ADJ. (FRONTERIZO)'!$C$22</f>
        <v>111573</v>
      </c>
      <c r="DU7" s="80" t="e" vm="1">
        <f>+[4]!NumLetras(DT7,"PESO","PESOS DOMINICANOS","$EE $m CON #d/100 CENTAVOS")</f>
        <v>#VALUE!</v>
      </c>
      <c r="DV7" s="37">
        <v>33</v>
      </c>
      <c r="DW7" s="37">
        <f t="shared" si="20"/>
        <v>660</v>
      </c>
      <c r="DX7" s="189">
        <v>21.83</v>
      </c>
      <c r="DY7" s="80">
        <f>+DV7*'PRECIOS SEGUN ADJ. (FRONTERIZO)'!$B$23*'PRECIOS SEGUN ADJ. (FRONTERIZO)'!$C$23</f>
        <v>14407.8</v>
      </c>
      <c r="DZ7" s="80" t="e" vm="1">
        <f>+[4]!NumLetras(DY7,"PESO","PESOS DOMINICANOS","$EE $m CON #d/100 CENTAVOS")</f>
        <v>#VALUE!</v>
      </c>
      <c r="EA7" s="80">
        <f t="shared" si="39"/>
        <v>2593.4</v>
      </c>
      <c r="EB7" s="37">
        <v>96</v>
      </c>
      <c r="EC7" s="37">
        <f t="shared" si="21"/>
        <v>1920</v>
      </c>
      <c r="ED7" s="189">
        <v>33</v>
      </c>
      <c r="EE7" s="80">
        <f>+EB7*'PRECIOS SEGUN ADJ. (FRONTERIZO)'!$B$24*'PRECIOS SEGUN ADJ. (FRONTERIZO)'!$C$24</f>
        <v>63360</v>
      </c>
      <c r="EF7" s="80" t="e" vm="1">
        <f>+[4]!NumLetras(EE7,"PESO","PESOS DOMINICANOS","$EE $m CON #d/100 CENTAVOS")</f>
        <v>#VALUE!</v>
      </c>
      <c r="EG7" s="37">
        <v>0</v>
      </c>
      <c r="EH7" s="37">
        <f t="shared" si="22"/>
        <v>0</v>
      </c>
      <c r="EI7" s="189">
        <v>15.789999999999997</v>
      </c>
      <c r="EJ7" s="80">
        <f>+EG7*'PRECIOS SEGUN ADJ. (FRONTERIZO)'!$B$25*'PRECIOS SEGUN ADJ. (FRONTERIZO)'!$C$25</f>
        <v>0</v>
      </c>
      <c r="EK7" s="80" t="e" vm="1">
        <f>+[4]!NumLetras(EJ7,"PESO","PESOS DOMINICANOS","$EE $m CON #d/100 CENTAVOS")</f>
        <v>#VALUE!</v>
      </c>
      <c r="EL7" s="37">
        <v>0</v>
      </c>
      <c r="EM7" s="37">
        <f t="shared" si="23"/>
        <v>0</v>
      </c>
      <c r="EN7" s="189">
        <v>31.5</v>
      </c>
      <c r="EO7" s="80">
        <f>+EL7*'PRECIOS SEGUN ADJ. (FRONTERIZO)'!$B$26*'PRECIOS SEGUN ADJ. (FRONTERIZO)'!$C$26</f>
        <v>0</v>
      </c>
      <c r="EP7" s="80" t="e" vm="1">
        <f>+[4]!NumLetras(EO7,"PESO","PESOS DOMINICANOS","$EE $m CON #d/100 CENTAVOS")</f>
        <v>#VALUE!</v>
      </c>
      <c r="EQ7" s="80">
        <v>0</v>
      </c>
      <c r="ER7" s="194">
        <f t="shared" si="24"/>
        <v>0</v>
      </c>
      <c r="ES7" s="195">
        <v>21.68</v>
      </c>
      <c r="ET7" s="196">
        <f>+EQ7*'PRECIOS SEGUN ADJ (RURAL)'!$B$13*'PRECIOS SEGUN ADJ (RURAL)'!$C$13</f>
        <v>0</v>
      </c>
      <c r="EU7" s="196" t="e" vm="1">
        <f>+[4]!NumLetras(ET7,"PESO","PESOS DOMINICANOS","$EE $m CON #d/100 CENTAVOS")</f>
        <v>#VALUE!</v>
      </c>
      <c r="EV7" s="80">
        <v>0</v>
      </c>
      <c r="EW7" s="198">
        <f t="shared" si="25"/>
        <v>0</v>
      </c>
      <c r="EX7" s="199">
        <v>5.5</v>
      </c>
      <c r="EY7" s="200">
        <f>+EV7*'PRECIOS SEGUN ADJ (RURAL)'!$B$16*'PRECIOS SEGUN ADJ (RURAL)'!$C$16</f>
        <v>0</v>
      </c>
      <c r="EZ7" s="200" t="e" vm="1">
        <f>+[4]!NumLetras(EY7,"PESO","PESOS DOMINICANOS","$EE $m CON #d/100 CENTAVOS")</f>
        <v>#VALUE!</v>
      </c>
      <c r="FA7" s="80">
        <v>0</v>
      </c>
      <c r="FB7" s="202">
        <f t="shared" si="26"/>
        <v>0</v>
      </c>
      <c r="FC7" s="203">
        <v>220</v>
      </c>
      <c r="FD7" s="204">
        <f>+FA7*'PRECIOS SEGUN ADJ (RURAL)'!$B$18*'PRECIOS SEGUN ADJ (RURAL)'!$C$18</f>
        <v>0</v>
      </c>
      <c r="FE7" s="204" t="e" vm="1">
        <f>+[4]!NumLetras(FD7,"PESO","PESOS DOMINICANOS","$EE $m CON #d/100 CENTAVOS")</f>
        <v>#VALUE!</v>
      </c>
      <c r="FF7" s="204">
        <f t="shared" si="27"/>
        <v>0</v>
      </c>
      <c r="FG7" s="80">
        <f t="shared" si="40"/>
        <v>1726855.8</v>
      </c>
      <c r="FH7" s="80" t="e" vm="1">
        <f>+[4]!NumLetras(FG7,"PESO","PESOS DOMINICANOS","$EE $m CON #d/100 CENTAVOS")</f>
        <v>#VALUE!</v>
      </c>
      <c r="FI7" s="80">
        <f t="shared" si="28"/>
        <v>92148.329999999987</v>
      </c>
      <c r="FJ7" s="80" t="e" vm="1">
        <f>+[4]!NumLetras(FI7,"PESO","PESOS DOMINICANOS","$EE $m CON #d/100 CENTAVOS")</f>
        <v>#VALUE!</v>
      </c>
      <c r="FK7" s="80">
        <f t="shared" si="41"/>
        <v>1634707.47</v>
      </c>
      <c r="FL7" s="80" t="e" vm="1">
        <f>+[4]!NumLetras(FK7,"PESO","PESOS DOMINICANOS","$EE $m CON #d/100 CENTAVOS")</f>
        <v>#VALUE!</v>
      </c>
      <c r="FM7" s="80">
        <f t="shared" si="42"/>
        <v>345371.16</v>
      </c>
      <c r="FN7" s="80" t="e" vm="1">
        <f>+[4]!NumLetras(FM7,"PESO","PESOS DOMINICANOS","$EE $m CON #d/100 CENTAVOS")</f>
        <v>#VALUE!</v>
      </c>
      <c r="FO7" s="80">
        <f t="shared" si="43"/>
        <v>17268.560000000001</v>
      </c>
      <c r="FP7" s="80" t="e" vm="1">
        <f>+[4]!NumLetras(FO7,"PESO","PESOS DOMINICANOS","$EE $m CON #d/100 CENTAVOS")</f>
        <v>#VALUE!</v>
      </c>
      <c r="FQ7" s="80"/>
      <c r="FR7" s="80">
        <f t="shared" si="44"/>
        <v>1381484.6400000001</v>
      </c>
      <c r="FS7" s="80" t="e" vm="1">
        <f>+[4]!NumLetras(FR7,"PESO","PESOS DOMINICANOS","$EE $m CON #d/100 CENTAVOS")</f>
        <v>#VALUE!</v>
      </c>
      <c r="FT7" s="37" t="str">
        <f>+VLOOKUP(D7,'FRONTERIZO XENIA'!F:G,2,0)</f>
        <v>F-04</v>
      </c>
    </row>
    <row r="8" spans="1:176">
      <c r="A8" s="37">
        <v>7</v>
      </c>
      <c r="B8" s="37">
        <v>7</v>
      </c>
      <c r="C8" s="26" t="s">
        <v>233</v>
      </c>
      <c r="D8" s="37">
        <v>7900124277</v>
      </c>
      <c r="E8" s="37" t="str">
        <f>+VLOOKUP(D8,'INFORMACION DE PROVEEDORES'!C:I,2,0)</f>
        <v>079-0012427-7</v>
      </c>
      <c r="F8" s="26" t="str">
        <f>+VLOOKUP(D8,'INFORMACION DE PROVEEDORES'!C:J,4,0)</f>
        <v>AMARILIS FLORIAN SANCHEZ</v>
      </c>
      <c r="G8" s="37" t="str">
        <f>+VLOOKUP(D8,'INFORMACION DE PROVEEDORES'!C:K,5,0)</f>
        <v>079-0012427-7</v>
      </c>
      <c r="H8" s="26" t="str">
        <f>+VLOOKUP(D8,'INFORMACION DE PROVEEDORES'!C:L,7,0)</f>
        <v>CALLE 6TA NO.16, SECTOR SAN JUAN BAUTISTA, TAMAYO</v>
      </c>
      <c r="I8" s="37" t="str">
        <f>+VLOOKUP(D8,'INFORMACION DE PROVEEDORES'!C:M,3,0)</f>
        <v xml:space="preserve"> FÍSICA</v>
      </c>
      <c r="J8" s="37">
        <v>1</v>
      </c>
      <c r="K8" s="37">
        <v>208</v>
      </c>
      <c r="L8" s="37">
        <v>37</v>
      </c>
      <c r="M8" s="37">
        <f t="shared" si="29"/>
        <v>740</v>
      </c>
      <c r="N8" s="189">
        <v>69.81</v>
      </c>
      <c r="O8" s="80">
        <f>+L8*'PRECIOS SEGUN ADJ. (FRONTERIZO)'!$B$2*'PRECIOS SEGUN ADJ. (FRONTERIZO)'!$C$2</f>
        <v>51659.400000000009</v>
      </c>
      <c r="P8" s="80" t="e" vm="1">
        <f>+[4]!NumLetras(O8,"PESO","PESOS DOMINICANOS","$EE $m CON #d/100 CENTAVOS")</f>
        <v>#VALUE!</v>
      </c>
      <c r="Q8" s="80">
        <f t="shared" si="30"/>
        <v>8265.5</v>
      </c>
      <c r="R8" s="37">
        <v>10</v>
      </c>
      <c r="S8" s="37">
        <f t="shared" si="0"/>
        <v>200</v>
      </c>
      <c r="T8" s="189">
        <v>31.5</v>
      </c>
      <c r="U8" s="80">
        <f>+R8*'PRECIOS SEGUN ADJ. (FRONTERIZO)'!$B$3*'PRECIOS SEGUN ADJ. (FRONTERIZO)'!$C$3</f>
        <v>6300</v>
      </c>
      <c r="V8" s="80" t="e" vm="1">
        <f>+[4]!NumLetras(U8,"PESO","PESOS DOMINICANOS","$EE $m CON #d/100 CENTAVOS")</f>
        <v>#VALUE!</v>
      </c>
      <c r="W8" s="37">
        <v>0</v>
      </c>
      <c r="X8" s="37">
        <f t="shared" si="1"/>
        <v>0</v>
      </c>
      <c r="Y8" s="189">
        <v>25.2</v>
      </c>
      <c r="Z8" s="80">
        <f>+W8*'PRECIOS SEGUN ADJ. (FRONTERIZO)'!$B$4*'PRECIOS SEGUN ADJ. (FRONTERIZO)'!$C$4</f>
        <v>0</v>
      </c>
      <c r="AA8" s="80" t="e" vm="1">
        <f>+[4]!NumLetras(Z8,"PESO","PESOS DOMINICANOS","$EE $m CON #d/100 CENTAVOS")</f>
        <v>#VALUE!</v>
      </c>
      <c r="AB8" s="37">
        <v>63</v>
      </c>
      <c r="AC8" s="37">
        <f t="shared" si="2"/>
        <v>1260</v>
      </c>
      <c r="AD8" s="189">
        <v>87.91</v>
      </c>
      <c r="AE8" s="80">
        <f>+AB8*'PRECIOS SEGUN ADJ. (FRONTERIZO)'!$B$5*'PRECIOS SEGUN ADJ. (FRONTERIZO)'!$C$5</f>
        <v>110766.6</v>
      </c>
      <c r="AF8" s="80" t="e" vm="1">
        <f>+[4]!NumLetras(AE8,"PESO","PESOS DOMINICANOS","$EE $m CON #d/100 CENTAVOS")</f>
        <v>#VALUE!</v>
      </c>
      <c r="AG8" s="80">
        <f t="shared" si="31"/>
        <v>19937.990000000002</v>
      </c>
      <c r="AH8" s="37">
        <v>77</v>
      </c>
      <c r="AI8" s="37">
        <f t="shared" si="3"/>
        <v>1540</v>
      </c>
      <c r="AJ8" s="189">
        <v>53.95000000000001</v>
      </c>
      <c r="AK8" s="80">
        <f>+AH8*'PRECIOS SEGUN ADJ. (FRONTERIZO)'!$B$6*'PRECIOS SEGUN ADJ. (FRONTERIZO)'!$C$6</f>
        <v>83083.000000000015</v>
      </c>
      <c r="AL8" s="80" t="e" vm="1">
        <f>+[4]!NumLetras(AK8,"PESO","PESOS DOMINICANOS","$EE $m CON #d/100 CENTAVOS")</f>
        <v>#VALUE!</v>
      </c>
      <c r="AM8" s="37">
        <v>10</v>
      </c>
      <c r="AN8" s="37">
        <f t="shared" si="4"/>
        <v>200</v>
      </c>
      <c r="AO8" s="189">
        <v>25.04</v>
      </c>
      <c r="AP8" s="80">
        <f>+AM8*'PRECIOS SEGUN ADJ. (FRONTERIZO)'!$B$7*'PRECIOS SEGUN ADJ. (FRONTERIZO)'!$C$7</f>
        <v>5008</v>
      </c>
      <c r="AQ8" s="80" t="e" vm="1">
        <f>+[4]!NumLetras(AP8,"PESO","PESOS DOMINICANOS","$EE $m CON #d/100 CENTAVOS")</f>
        <v>#VALUE!</v>
      </c>
      <c r="AR8" s="80">
        <f t="shared" si="32"/>
        <v>801.28</v>
      </c>
      <c r="AS8" s="37">
        <v>23</v>
      </c>
      <c r="AT8" s="37">
        <f t="shared" si="5"/>
        <v>460</v>
      </c>
      <c r="AU8" s="189">
        <v>290.85000000000002</v>
      </c>
      <c r="AV8" s="80">
        <f>+AS8*'PRECIOS SEGUN ADJ. (FRONTERIZO)'!$B$8*'PRECIOS SEGUN ADJ. (FRONTERIZO)'!$C$8</f>
        <v>133791</v>
      </c>
      <c r="AW8" s="80" t="e" vm="1">
        <f>+[4]!NumLetras(AV8,"PESO","PESOS DOMINICANOS","$EE $m CON #d/100 CENTAVOS")</f>
        <v>#VALUE!</v>
      </c>
      <c r="AX8" s="80">
        <f t="shared" si="33"/>
        <v>24082.38</v>
      </c>
      <c r="AY8" s="37">
        <v>0</v>
      </c>
      <c r="AZ8" s="37">
        <f t="shared" si="6"/>
        <v>0</v>
      </c>
      <c r="BA8" s="189">
        <v>18.899999999999999</v>
      </c>
      <c r="BB8" s="80">
        <f>+AY8*'PRECIOS SEGUN ADJ. (FRONTERIZO)'!$B$9*'PRECIOS SEGUN ADJ. (FRONTERIZO)'!$C$9</f>
        <v>0</v>
      </c>
      <c r="BC8" s="80" t="e" vm="1">
        <f>+[4]!NumLetras(BB8,"PESO","PESOS DOMINICANOS","$EE $m CON #d/100 CENTAVOS")</f>
        <v>#VALUE!</v>
      </c>
      <c r="BD8" s="37">
        <v>5</v>
      </c>
      <c r="BE8" s="37">
        <f t="shared" si="7"/>
        <v>100</v>
      </c>
      <c r="BF8" s="189">
        <v>140.38</v>
      </c>
      <c r="BG8" s="80">
        <f>+BD8*'PRECIOS SEGUN ADJ. (FRONTERIZO)'!$B$10*'PRECIOS SEGUN ADJ. (FRONTERIZO)'!$C$10</f>
        <v>14038</v>
      </c>
      <c r="BH8" s="80" t="e" vm="1">
        <f>+[4]!NumLetras(BG8,"PESO","PESOS DOMINICANOS","$EE $m CON #d/100 CENTAVOS")</f>
        <v>#VALUE!</v>
      </c>
      <c r="BI8" s="80">
        <f t="shared" si="34"/>
        <v>2526.84</v>
      </c>
      <c r="BJ8" s="37">
        <v>0</v>
      </c>
      <c r="BK8" s="37">
        <f t="shared" si="8"/>
        <v>0</v>
      </c>
      <c r="BL8" s="189">
        <v>31.459999999999997</v>
      </c>
      <c r="BM8" s="80">
        <f>+BJ8*'PRECIOS SEGUN ADJ. (FRONTERIZO)'!$B$11*'PRECIOS SEGUN ADJ. (FRONTERIZO)'!$C$11</f>
        <v>0</v>
      </c>
      <c r="BN8" s="80" t="e" vm="1">
        <f>+[4]!NumLetras(BM8,"PESO","PESOS DOMINICANOS","$EE $m CON #d/100 CENTAVOS")</f>
        <v>#VALUE!</v>
      </c>
      <c r="BO8" s="37">
        <v>19</v>
      </c>
      <c r="BP8" s="37">
        <f t="shared" si="9"/>
        <v>380</v>
      </c>
      <c r="BQ8" s="189">
        <v>65</v>
      </c>
      <c r="BR8" s="80">
        <f>+BO8*'PRECIOS SEGUN ADJ. (FRONTERIZO)'!$B$12*'PRECIOS SEGUN ADJ. (FRONTERIZO)'!$C$12</f>
        <v>24700</v>
      </c>
      <c r="BS8" s="80" t="e" vm="1">
        <f>+[4]!NumLetras(BR8,"PESO","PESOS DOMINICANOS","$EE $m CON #d/100 CENTAVOS")</f>
        <v>#VALUE!</v>
      </c>
      <c r="BT8" s="37">
        <v>0</v>
      </c>
      <c r="BU8" s="37">
        <f t="shared" si="10"/>
        <v>0</v>
      </c>
      <c r="BV8" s="189">
        <v>5.5</v>
      </c>
      <c r="BW8" s="80">
        <f>+BT8*'PRECIOS SEGUN ADJ. (FRONTERIZO)'!$B$13*'PRECIOS SEGUN ADJ. (FRONTERIZO)'!$C$13</f>
        <v>0</v>
      </c>
      <c r="BX8" s="80" t="e" vm="1">
        <f>+[4]!NumLetras(BW8,"PESO","PESOS DOMINICANOS","$EE $m CON #d/100 CENTAVOS")</f>
        <v>#VALUE!</v>
      </c>
      <c r="BY8" s="37">
        <v>416</v>
      </c>
      <c r="BZ8" s="37">
        <f t="shared" si="11"/>
        <v>8320</v>
      </c>
      <c r="CA8" s="189">
        <v>7.15</v>
      </c>
      <c r="CB8" s="80">
        <f>+BY8*'PRECIOS SEGUN ADJ. (FRONTERIZO)'!$B$14*'PRECIOS SEGUN ADJ. (FRONTERIZO)'!$C$14</f>
        <v>59488</v>
      </c>
      <c r="CC8" s="80" t="e" vm="1">
        <f>+[4]!NumLetras(CB8,"PESO","PESOS DOMINICANOS","$EE $m CON #d/100 CENTAVOS")</f>
        <v>#VALUE!</v>
      </c>
      <c r="CD8" s="37">
        <v>832</v>
      </c>
      <c r="CE8" s="37">
        <f t="shared" si="12"/>
        <v>16640</v>
      </c>
      <c r="CF8" s="189">
        <v>6.8400000000000007</v>
      </c>
      <c r="CG8" s="80">
        <f>+CD8*'PRECIOS SEGUN ADJ. (FRONTERIZO)'!$B$15*'PRECIOS SEGUN ADJ. (FRONTERIZO)'!$C$15</f>
        <v>113817.60000000001</v>
      </c>
      <c r="CH8" s="80" t="e" vm="1">
        <f>+[4]!NumLetras(CG8,"PESO","PESOS DOMINICANOS","$EE $m CON #d/100 CENTAVOS")</f>
        <v>#VALUE!</v>
      </c>
      <c r="CI8" s="37">
        <v>0</v>
      </c>
      <c r="CJ8" s="37">
        <f t="shared" si="13"/>
        <v>0</v>
      </c>
      <c r="CK8" s="189">
        <v>60</v>
      </c>
      <c r="CL8" s="80">
        <f>+CI8*'PRECIOS SEGUN ADJ. (FRONTERIZO)'!$B$16*'PRECIOS SEGUN ADJ. (FRONTERIZO)'!$C$16</f>
        <v>0</v>
      </c>
      <c r="CM8" s="80" t="e" vm="1">
        <f>+[4]!NumLetras(CL8,"PESO","PESOS DOMINICANOS","$EE $m CON #d/100 CENTAVOS")</f>
        <v>#VALUE!</v>
      </c>
      <c r="CN8" s="80">
        <f t="shared" si="35"/>
        <v>0</v>
      </c>
      <c r="CO8" s="37">
        <v>0</v>
      </c>
      <c r="CP8" s="37">
        <f t="shared" si="14"/>
        <v>0</v>
      </c>
      <c r="CQ8" s="189">
        <v>55.649999999999991</v>
      </c>
      <c r="CR8" s="80">
        <f>+CO8*'PRECIOS SEGUN ADJ. (FRONTERIZO)'!$B$17*'PRECIOS SEGUN ADJ. (FRONTERIZO)'!$C$17</f>
        <v>0</v>
      </c>
      <c r="CS8" s="80" t="e" vm="1">
        <f>+[4]!NumLetras(CR8,"PESO","PESOS DOMINICANOS","$EE $m CON #d/100 CENTAVOS")</f>
        <v>#VALUE!</v>
      </c>
      <c r="CT8" s="80">
        <f t="shared" si="36"/>
        <v>0</v>
      </c>
      <c r="CU8" s="37">
        <v>416</v>
      </c>
      <c r="CV8" s="37">
        <f t="shared" si="15"/>
        <v>8320</v>
      </c>
      <c r="CW8" s="189">
        <v>6.6</v>
      </c>
      <c r="CX8" s="80">
        <f>+CU8*'PRECIOS SEGUN ADJ. (FRONTERIZO)'!$B$18*'PRECIOS SEGUN ADJ. (FRONTERIZO)'!$C$18</f>
        <v>54912</v>
      </c>
      <c r="CY8" s="80" t="e" vm="1">
        <f>+[4]!NumLetras(CX8,"PESO","PESOS DOMINICANOS","$EE $m CON #d/100 CENTAVOS")</f>
        <v>#VALUE!</v>
      </c>
      <c r="CZ8" s="37">
        <v>0</v>
      </c>
      <c r="DA8" s="37">
        <f t="shared" si="16"/>
        <v>0</v>
      </c>
      <c r="DB8" s="189">
        <v>65.75</v>
      </c>
      <c r="DC8" s="80">
        <f>+CZ8*'PRECIOS SEGUN ADJ. (FRONTERIZO)'!$B$19*'PRECIOS SEGUN ADJ. (FRONTERIZO)'!$C$19</f>
        <v>0</v>
      </c>
      <c r="DD8" s="80" t="e" vm="1">
        <f>+[4]!NumLetras(DC8,"PESO","PESOS DOMINICANOS","$EE $m CON #d/100 CENTAVOS")</f>
        <v>#VALUE!</v>
      </c>
      <c r="DE8" s="80">
        <f t="shared" si="37"/>
        <v>0</v>
      </c>
      <c r="DF8" s="37">
        <v>10</v>
      </c>
      <c r="DG8" s="37">
        <f t="shared" si="17"/>
        <v>200</v>
      </c>
      <c r="DH8" s="189">
        <v>82.59999999999998</v>
      </c>
      <c r="DI8" s="80">
        <f>+DF8*'PRECIOS SEGUN ADJ. (FRONTERIZO)'!$B$20*'PRECIOS SEGUN ADJ. (FRONTERIZO)'!$C$20</f>
        <v>16520</v>
      </c>
      <c r="DJ8" s="80" t="e" vm="1">
        <f>+[4]!NumLetras(DI8,"PESO","PESOS DOMINICANOS","$EE $m CON #d/100 CENTAVOS")</f>
        <v>#VALUE!</v>
      </c>
      <c r="DK8" s="80">
        <f t="shared" si="38"/>
        <v>2973.6</v>
      </c>
      <c r="DL8" s="37">
        <v>832</v>
      </c>
      <c r="DM8" s="37">
        <f t="shared" si="18"/>
        <v>16640</v>
      </c>
      <c r="DN8" s="189">
        <v>22</v>
      </c>
      <c r="DO8" s="80">
        <f>+DL8*'PRECIOS SEGUN ADJ. (FRONTERIZO)'!$B$21*'PRECIOS SEGUN ADJ. (FRONTERIZO)'!$C$21</f>
        <v>366080</v>
      </c>
      <c r="DP8" s="80" t="e" vm="1">
        <f>+[4]!NumLetras(DO8,"PESO","PESOS DOMINICANOS","$EE $m CON #d/100 CENTAVOS")</f>
        <v>#VALUE!</v>
      </c>
      <c r="DQ8" s="37">
        <v>46</v>
      </c>
      <c r="DR8" s="37">
        <f t="shared" si="19"/>
        <v>920</v>
      </c>
      <c r="DS8" s="189">
        <v>80.849999999999994</v>
      </c>
      <c r="DT8" s="80">
        <f>+DQ8*'PRECIOS SEGUN ADJ. (FRONTERIZO)'!$B$22*'PRECIOS SEGUN ADJ. (FRONTERIZO)'!$C$22</f>
        <v>74382</v>
      </c>
      <c r="DU8" s="80" t="e" vm="1">
        <f>+[4]!NumLetras(DT8,"PESO","PESOS DOMINICANOS","$EE $m CON #d/100 CENTAVOS")</f>
        <v>#VALUE!</v>
      </c>
      <c r="DV8" s="37">
        <v>21</v>
      </c>
      <c r="DW8" s="37">
        <f t="shared" si="20"/>
        <v>420</v>
      </c>
      <c r="DX8" s="189">
        <v>21.83</v>
      </c>
      <c r="DY8" s="80">
        <f>+DV8*'PRECIOS SEGUN ADJ. (FRONTERIZO)'!$B$23*'PRECIOS SEGUN ADJ. (FRONTERIZO)'!$C$23</f>
        <v>9168.5999999999985</v>
      </c>
      <c r="DZ8" s="80" t="e" vm="1">
        <f>+[4]!NumLetras(DY8,"PESO","PESOS DOMINICANOS","$EE $m CON #d/100 CENTAVOS")</f>
        <v>#VALUE!</v>
      </c>
      <c r="EA8" s="80">
        <f t="shared" si="39"/>
        <v>1650.35</v>
      </c>
      <c r="EB8" s="37">
        <v>65</v>
      </c>
      <c r="EC8" s="37">
        <f t="shared" si="21"/>
        <v>1300</v>
      </c>
      <c r="ED8" s="189">
        <v>33</v>
      </c>
      <c r="EE8" s="80">
        <f>+EB8*'PRECIOS SEGUN ADJ. (FRONTERIZO)'!$B$24*'PRECIOS SEGUN ADJ. (FRONTERIZO)'!$C$24</f>
        <v>42900</v>
      </c>
      <c r="EF8" s="80" t="e" vm="1">
        <f>+[4]!NumLetras(EE8,"PESO","PESOS DOMINICANOS","$EE $m CON #d/100 CENTAVOS")</f>
        <v>#VALUE!</v>
      </c>
      <c r="EG8" s="37">
        <v>0</v>
      </c>
      <c r="EH8" s="37">
        <f t="shared" si="22"/>
        <v>0</v>
      </c>
      <c r="EI8" s="189">
        <v>15.789999999999997</v>
      </c>
      <c r="EJ8" s="80">
        <f>+EG8*'PRECIOS SEGUN ADJ. (FRONTERIZO)'!$B$25*'PRECIOS SEGUN ADJ. (FRONTERIZO)'!$C$25</f>
        <v>0</v>
      </c>
      <c r="EK8" s="80" t="e" vm="1">
        <f>+[4]!NumLetras(EJ8,"PESO","PESOS DOMINICANOS","$EE $m CON #d/100 CENTAVOS")</f>
        <v>#VALUE!</v>
      </c>
      <c r="EL8" s="37">
        <v>0</v>
      </c>
      <c r="EM8" s="37">
        <f t="shared" si="23"/>
        <v>0</v>
      </c>
      <c r="EN8" s="189">
        <v>31.5</v>
      </c>
      <c r="EO8" s="80">
        <f>+EL8*'PRECIOS SEGUN ADJ. (FRONTERIZO)'!$B$26*'PRECIOS SEGUN ADJ. (FRONTERIZO)'!$C$26</f>
        <v>0</v>
      </c>
      <c r="EP8" s="80" t="e" vm="1">
        <f>+[4]!NumLetras(EO8,"PESO","PESOS DOMINICANOS","$EE $m CON #d/100 CENTAVOS")</f>
        <v>#VALUE!</v>
      </c>
      <c r="EQ8" s="80">
        <v>0</v>
      </c>
      <c r="ER8" s="194">
        <f t="shared" si="24"/>
        <v>0</v>
      </c>
      <c r="ES8" s="195">
        <v>21.68</v>
      </c>
      <c r="ET8" s="196">
        <f>+EQ8*'PRECIOS SEGUN ADJ (RURAL)'!$B$13*'PRECIOS SEGUN ADJ (RURAL)'!$C$13</f>
        <v>0</v>
      </c>
      <c r="EU8" s="196" t="e" vm="1">
        <f>+[4]!NumLetras(ET8,"PESO","PESOS DOMINICANOS","$EE $m CON #d/100 CENTAVOS")</f>
        <v>#VALUE!</v>
      </c>
      <c r="EV8" s="80">
        <v>0</v>
      </c>
      <c r="EW8" s="198">
        <f t="shared" si="25"/>
        <v>0</v>
      </c>
      <c r="EX8" s="199">
        <v>5.5</v>
      </c>
      <c r="EY8" s="200">
        <f>+EV8*'PRECIOS SEGUN ADJ (RURAL)'!$B$16*'PRECIOS SEGUN ADJ (RURAL)'!$C$16</f>
        <v>0</v>
      </c>
      <c r="EZ8" s="200" t="e" vm="1">
        <f>+[4]!NumLetras(EY8,"PESO","PESOS DOMINICANOS","$EE $m CON #d/100 CENTAVOS")</f>
        <v>#VALUE!</v>
      </c>
      <c r="FA8" s="80">
        <v>0</v>
      </c>
      <c r="FB8" s="202">
        <f t="shared" si="26"/>
        <v>0</v>
      </c>
      <c r="FC8" s="203">
        <v>220</v>
      </c>
      <c r="FD8" s="204">
        <f>+FA8*'PRECIOS SEGUN ADJ (RURAL)'!$B$18*'PRECIOS SEGUN ADJ (RURAL)'!$C$18</f>
        <v>0</v>
      </c>
      <c r="FE8" s="204" t="e" vm="1">
        <f>+[4]!NumLetras(FD8,"PESO","PESOS DOMINICANOS","$EE $m CON #d/100 CENTAVOS")</f>
        <v>#VALUE!</v>
      </c>
      <c r="FF8" s="204">
        <f t="shared" si="27"/>
        <v>0</v>
      </c>
      <c r="FG8" s="80">
        <f t="shared" si="40"/>
        <v>1166614.2000000002</v>
      </c>
      <c r="FH8" s="80" t="e" vm="1">
        <f>+[4]!NumLetras(FG8,"PESO","PESOS DOMINICANOS","$EE $m CON #d/100 CENTAVOS")</f>
        <v>#VALUE!</v>
      </c>
      <c r="FI8" s="80">
        <f t="shared" si="28"/>
        <v>60237.94</v>
      </c>
      <c r="FJ8" s="80" t="e" vm="1">
        <f>+[4]!NumLetras(FI8,"PESO","PESOS DOMINICANOS","$EE $m CON #d/100 CENTAVOS")</f>
        <v>#VALUE!</v>
      </c>
      <c r="FK8" s="80">
        <f t="shared" si="41"/>
        <v>1106376.2600000002</v>
      </c>
      <c r="FL8" s="80" t="e" vm="1">
        <f>+[4]!NumLetras(FK8,"PESO","PESOS DOMINICANOS","$EE $m CON #d/100 CENTAVOS")</f>
        <v>#VALUE!</v>
      </c>
      <c r="FM8" s="80">
        <f t="shared" si="42"/>
        <v>233322.84</v>
      </c>
      <c r="FN8" s="80" t="e" vm="1">
        <f>+[4]!NumLetras(FM8,"PESO","PESOS DOMINICANOS","$EE $m CON #d/100 CENTAVOS")</f>
        <v>#VALUE!</v>
      </c>
      <c r="FO8" s="80">
        <f t="shared" si="43"/>
        <v>11666.14</v>
      </c>
      <c r="FP8" s="80" t="e" vm="1">
        <f>+[4]!NumLetras(FO8,"PESO","PESOS DOMINICANOS","$EE $m CON #d/100 CENTAVOS")</f>
        <v>#VALUE!</v>
      </c>
      <c r="FQ8" s="80"/>
      <c r="FR8" s="80">
        <f t="shared" si="44"/>
        <v>933291.36000000022</v>
      </c>
      <c r="FS8" s="80" t="e" vm="1">
        <f>+[4]!NumLetras(FR8,"PESO","PESOS DOMINICANOS","$EE $m CON #d/100 CENTAVOS")</f>
        <v>#VALUE!</v>
      </c>
      <c r="FT8" s="37" t="str">
        <f>+VLOOKUP(D8,'FRONTERIZO XENIA'!F:G,2,0)</f>
        <v>F-07</v>
      </c>
    </row>
    <row r="9" spans="1:176">
      <c r="A9" s="37">
        <v>8</v>
      </c>
      <c r="B9" s="37">
        <v>8</v>
      </c>
      <c r="C9" s="26" t="s">
        <v>250</v>
      </c>
      <c r="D9" s="37">
        <v>9300640878</v>
      </c>
      <c r="E9" s="37" t="str">
        <f>+VLOOKUP(D9,'INFORMACION DE PROVEEDORES'!C:I,2,0)</f>
        <v>093-0064087-8</v>
      </c>
      <c r="F9" s="26" t="str">
        <f>+VLOOKUP(D9,'INFORMACION DE PROVEEDORES'!C:J,4,0)</f>
        <v>ANGEL NATANAEL CUELLO YCIANO</v>
      </c>
      <c r="G9" s="37" t="str">
        <f>+VLOOKUP(D9,'INFORMACION DE PROVEEDORES'!C:K,5,0)</f>
        <v>093-0064087-8</v>
      </c>
      <c r="H9" s="26" t="str">
        <f>+VLOOKUP(D9,'INFORMACION DE PROVEEDORES'!C:L,7,0)</f>
        <v xml:space="preserve"> CALLE DUARTE NO.6, BAJOS DE HAINA. </v>
      </c>
      <c r="I9" s="37" t="str">
        <f>+VLOOKUP(D9,'INFORMACION DE PROVEEDORES'!C:M,3,0)</f>
        <v xml:space="preserve"> FÍSICA</v>
      </c>
      <c r="J9" s="37">
        <v>2</v>
      </c>
      <c r="K9" s="37">
        <v>215</v>
      </c>
      <c r="L9" s="37">
        <v>39</v>
      </c>
      <c r="M9" s="37">
        <f t="shared" si="29"/>
        <v>780</v>
      </c>
      <c r="N9" s="189">
        <v>69.81</v>
      </c>
      <c r="O9" s="80">
        <f>+L9*'PRECIOS SEGUN ADJ. (FRONTERIZO)'!$B$2*'PRECIOS SEGUN ADJ. (FRONTERIZO)'!$C$2</f>
        <v>54451.8</v>
      </c>
      <c r="P9" s="80" t="e" vm="1">
        <f>+[4]!NumLetras(O9,"PESO","PESOS DOMINICANOS","$EE $m CON #d/100 CENTAVOS")</f>
        <v>#VALUE!</v>
      </c>
      <c r="Q9" s="80">
        <f t="shared" si="30"/>
        <v>8712.2900000000009</v>
      </c>
      <c r="R9" s="37">
        <v>10</v>
      </c>
      <c r="S9" s="37">
        <f t="shared" si="0"/>
        <v>200</v>
      </c>
      <c r="T9" s="189">
        <v>31.5</v>
      </c>
      <c r="U9" s="80">
        <f>+R9*'PRECIOS SEGUN ADJ. (FRONTERIZO)'!$B$3*'PRECIOS SEGUN ADJ. (FRONTERIZO)'!$C$3</f>
        <v>6300</v>
      </c>
      <c r="V9" s="80" t="e" vm="1">
        <f>+[4]!NumLetras(U9,"PESO","PESOS DOMINICANOS","$EE $m CON #d/100 CENTAVOS")</f>
        <v>#VALUE!</v>
      </c>
      <c r="W9" s="37">
        <v>0</v>
      </c>
      <c r="X9" s="37">
        <f t="shared" si="1"/>
        <v>0</v>
      </c>
      <c r="Y9" s="189">
        <v>25.2</v>
      </c>
      <c r="Z9" s="80">
        <f>+W9*'PRECIOS SEGUN ADJ. (FRONTERIZO)'!$B$4*'PRECIOS SEGUN ADJ. (FRONTERIZO)'!$C$4</f>
        <v>0</v>
      </c>
      <c r="AA9" s="80" t="e" vm="1">
        <f>+[4]!NumLetras(Z9,"PESO","PESOS DOMINICANOS","$EE $m CON #d/100 CENTAVOS")</f>
        <v>#VALUE!</v>
      </c>
      <c r="AB9" s="37">
        <v>66</v>
      </c>
      <c r="AC9" s="37">
        <f t="shared" si="2"/>
        <v>1320</v>
      </c>
      <c r="AD9" s="189">
        <v>87.91</v>
      </c>
      <c r="AE9" s="80">
        <f>+AB9*'PRECIOS SEGUN ADJ. (FRONTERIZO)'!$B$5*'PRECIOS SEGUN ADJ. (FRONTERIZO)'!$C$5</f>
        <v>116041.19999999998</v>
      </c>
      <c r="AF9" s="80" t="e" vm="1">
        <f>+[4]!NumLetras(AE9,"PESO","PESOS DOMINICANOS","$EE $m CON #d/100 CENTAVOS")</f>
        <v>#VALUE!</v>
      </c>
      <c r="AG9" s="80">
        <f t="shared" si="31"/>
        <v>20887.419999999998</v>
      </c>
      <c r="AH9" s="37">
        <v>80</v>
      </c>
      <c r="AI9" s="37">
        <f t="shared" si="3"/>
        <v>1600</v>
      </c>
      <c r="AJ9" s="189">
        <v>53.95000000000001</v>
      </c>
      <c r="AK9" s="80">
        <f>+AH9*'PRECIOS SEGUN ADJ. (FRONTERIZO)'!$B$6*'PRECIOS SEGUN ADJ. (FRONTERIZO)'!$C$6</f>
        <v>86320</v>
      </c>
      <c r="AL9" s="80" t="e" vm="1">
        <f>+[4]!NumLetras(AK9,"PESO","PESOS DOMINICANOS","$EE $m CON #d/100 CENTAVOS")</f>
        <v>#VALUE!</v>
      </c>
      <c r="AM9" s="37">
        <v>10</v>
      </c>
      <c r="AN9" s="37">
        <f t="shared" si="4"/>
        <v>200</v>
      </c>
      <c r="AO9" s="189">
        <v>25.04</v>
      </c>
      <c r="AP9" s="80">
        <f>+AM9*'PRECIOS SEGUN ADJ. (FRONTERIZO)'!$B$7*'PRECIOS SEGUN ADJ. (FRONTERIZO)'!$C$7</f>
        <v>5008</v>
      </c>
      <c r="AQ9" s="80" t="e" vm="1">
        <f>+[4]!NumLetras(AP9,"PESO","PESOS DOMINICANOS","$EE $m CON #d/100 CENTAVOS")</f>
        <v>#VALUE!</v>
      </c>
      <c r="AR9" s="80">
        <f t="shared" si="32"/>
        <v>801.28</v>
      </c>
      <c r="AS9" s="37">
        <v>25</v>
      </c>
      <c r="AT9" s="37">
        <f t="shared" si="5"/>
        <v>500</v>
      </c>
      <c r="AU9" s="189">
        <v>290.85000000000002</v>
      </c>
      <c r="AV9" s="80">
        <f>+AS9*'PRECIOS SEGUN ADJ. (FRONTERIZO)'!$B$8*'PRECIOS SEGUN ADJ. (FRONTERIZO)'!$C$8</f>
        <v>145425.00000000003</v>
      </c>
      <c r="AW9" s="80" t="e" vm="1">
        <f>+[4]!NumLetras(AV9,"PESO","PESOS DOMINICANOS","$EE $m CON #d/100 CENTAVOS")</f>
        <v>#VALUE!</v>
      </c>
      <c r="AX9" s="80">
        <f t="shared" si="33"/>
        <v>26176.5</v>
      </c>
      <c r="AY9" s="37">
        <v>0</v>
      </c>
      <c r="AZ9" s="37">
        <f t="shared" si="6"/>
        <v>0</v>
      </c>
      <c r="BA9" s="189">
        <v>18.899999999999999</v>
      </c>
      <c r="BB9" s="80">
        <f>+AY9*'PRECIOS SEGUN ADJ. (FRONTERIZO)'!$B$9*'PRECIOS SEGUN ADJ. (FRONTERIZO)'!$C$9</f>
        <v>0</v>
      </c>
      <c r="BC9" s="80" t="e" vm="1">
        <f>+[4]!NumLetras(BB9,"PESO","PESOS DOMINICANOS","$EE $m CON #d/100 CENTAVOS")</f>
        <v>#VALUE!</v>
      </c>
      <c r="BD9" s="37">
        <v>5</v>
      </c>
      <c r="BE9" s="37">
        <f t="shared" si="7"/>
        <v>100</v>
      </c>
      <c r="BF9" s="189">
        <v>140.38</v>
      </c>
      <c r="BG9" s="80">
        <f>+BD9*'PRECIOS SEGUN ADJ. (FRONTERIZO)'!$B$10*'PRECIOS SEGUN ADJ. (FRONTERIZO)'!$C$10</f>
        <v>14038</v>
      </c>
      <c r="BH9" s="80" t="e" vm="1">
        <f>+[4]!NumLetras(BG9,"PESO","PESOS DOMINICANOS","$EE $m CON #d/100 CENTAVOS")</f>
        <v>#VALUE!</v>
      </c>
      <c r="BI9" s="80">
        <f t="shared" si="34"/>
        <v>2526.84</v>
      </c>
      <c r="BJ9" s="37">
        <v>0</v>
      </c>
      <c r="BK9" s="37">
        <f t="shared" si="8"/>
        <v>0</v>
      </c>
      <c r="BL9" s="189">
        <v>31.459999999999997</v>
      </c>
      <c r="BM9" s="80">
        <f>+BJ9*'PRECIOS SEGUN ADJ. (FRONTERIZO)'!$B$11*'PRECIOS SEGUN ADJ. (FRONTERIZO)'!$C$11</f>
        <v>0</v>
      </c>
      <c r="BN9" s="80" t="e" vm="1">
        <f>+[4]!NumLetras(BM9,"PESO","PESOS DOMINICANOS","$EE $m CON #d/100 CENTAVOS")</f>
        <v>#VALUE!</v>
      </c>
      <c r="BO9" s="37">
        <v>20</v>
      </c>
      <c r="BP9" s="37">
        <f t="shared" si="9"/>
        <v>400</v>
      </c>
      <c r="BQ9" s="189">
        <v>65</v>
      </c>
      <c r="BR9" s="80">
        <f>+BO9*'PRECIOS SEGUN ADJ. (FRONTERIZO)'!$B$12*'PRECIOS SEGUN ADJ. (FRONTERIZO)'!$C$12</f>
        <v>26000</v>
      </c>
      <c r="BS9" s="80" t="e" vm="1">
        <f>+[4]!NumLetras(BR9,"PESO","PESOS DOMINICANOS","$EE $m CON #d/100 CENTAVOS")</f>
        <v>#VALUE!</v>
      </c>
      <c r="BT9" s="37">
        <v>0</v>
      </c>
      <c r="BU9" s="37">
        <f t="shared" si="10"/>
        <v>0</v>
      </c>
      <c r="BV9" s="189">
        <v>5.5</v>
      </c>
      <c r="BW9" s="80">
        <f>+BT9*'PRECIOS SEGUN ADJ. (FRONTERIZO)'!$B$13*'PRECIOS SEGUN ADJ. (FRONTERIZO)'!$C$13</f>
        <v>0</v>
      </c>
      <c r="BX9" s="80" t="e" vm="1">
        <f>+[4]!NumLetras(BW9,"PESO","PESOS DOMINICANOS","$EE $m CON #d/100 CENTAVOS")</f>
        <v>#VALUE!</v>
      </c>
      <c r="BY9" s="37">
        <v>430</v>
      </c>
      <c r="BZ9" s="37">
        <f t="shared" si="11"/>
        <v>8600</v>
      </c>
      <c r="CA9" s="189">
        <v>7.15</v>
      </c>
      <c r="CB9" s="80">
        <f>+BY9*'PRECIOS SEGUN ADJ. (FRONTERIZO)'!$B$14*'PRECIOS SEGUN ADJ. (FRONTERIZO)'!$C$14</f>
        <v>61490</v>
      </c>
      <c r="CC9" s="80" t="e" vm="1">
        <f>+[4]!NumLetras(CB9,"PESO","PESOS DOMINICANOS","$EE $m CON #d/100 CENTAVOS")</f>
        <v>#VALUE!</v>
      </c>
      <c r="CD9" s="37">
        <v>860</v>
      </c>
      <c r="CE9" s="37">
        <f t="shared" si="12"/>
        <v>17200</v>
      </c>
      <c r="CF9" s="189">
        <v>6.8400000000000007</v>
      </c>
      <c r="CG9" s="80">
        <f>+CD9*'PRECIOS SEGUN ADJ. (FRONTERIZO)'!$B$15*'PRECIOS SEGUN ADJ. (FRONTERIZO)'!$C$15</f>
        <v>117648</v>
      </c>
      <c r="CH9" s="80" t="e" vm="1">
        <f>+[4]!NumLetras(CG9,"PESO","PESOS DOMINICANOS","$EE $m CON #d/100 CENTAVOS")</f>
        <v>#VALUE!</v>
      </c>
      <c r="CI9" s="37">
        <v>0</v>
      </c>
      <c r="CJ9" s="37">
        <f t="shared" si="13"/>
        <v>0</v>
      </c>
      <c r="CK9" s="189">
        <v>60</v>
      </c>
      <c r="CL9" s="80">
        <f>+CI9*'PRECIOS SEGUN ADJ. (FRONTERIZO)'!$B$16*'PRECIOS SEGUN ADJ. (FRONTERIZO)'!$C$16</f>
        <v>0</v>
      </c>
      <c r="CM9" s="80" t="e" vm="1">
        <f>+[4]!NumLetras(CL9,"PESO","PESOS DOMINICANOS","$EE $m CON #d/100 CENTAVOS")</f>
        <v>#VALUE!</v>
      </c>
      <c r="CN9" s="80">
        <f t="shared" si="35"/>
        <v>0</v>
      </c>
      <c r="CO9" s="37">
        <v>0</v>
      </c>
      <c r="CP9" s="37">
        <f t="shared" si="14"/>
        <v>0</v>
      </c>
      <c r="CQ9" s="189">
        <v>55.649999999999991</v>
      </c>
      <c r="CR9" s="80">
        <f>+CO9*'PRECIOS SEGUN ADJ. (FRONTERIZO)'!$B$17*'PRECIOS SEGUN ADJ. (FRONTERIZO)'!$C$17</f>
        <v>0</v>
      </c>
      <c r="CS9" s="80" t="e" vm="1">
        <f>+[4]!NumLetras(CR9,"PESO","PESOS DOMINICANOS","$EE $m CON #d/100 CENTAVOS")</f>
        <v>#VALUE!</v>
      </c>
      <c r="CT9" s="80">
        <f t="shared" si="36"/>
        <v>0</v>
      </c>
      <c r="CU9" s="37">
        <v>430</v>
      </c>
      <c r="CV9" s="37">
        <f t="shared" si="15"/>
        <v>8600</v>
      </c>
      <c r="CW9" s="189">
        <v>6.6</v>
      </c>
      <c r="CX9" s="80">
        <f>+CU9*'PRECIOS SEGUN ADJ. (FRONTERIZO)'!$B$18*'PRECIOS SEGUN ADJ. (FRONTERIZO)'!$C$18</f>
        <v>56760</v>
      </c>
      <c r="CY9" s="80" t="e" vm="1">
        <f>+[4]!NumLetras(CX9,"PESO","PESOS DOMINICANOS","$EE $m CON #d/100 CENTAVOS")</f>
        <v>#VALUE!</v>
      </c>
      <c r="CZ9" s="37">
        <v>0</v>
      </c>
      <c r="DA9" s="37">
        <f t="shared" si="16"/>
        <v>0</v>
      </c>
      <c r="DB9" s="189">
        <v>65.75</v>
      </c>
      <c r="DC9" s="80">
        <f>+CZ9*'PRECIOS SEGUN ADJ. (FRONTERIZO)'!$B$19*'PRECIOS SEGUN ADJ. (FRONTERIZO)'!$C$19</f>
        <v>0</v>
      </c>
      <c r="DD9" s="80" t="e" vm="1">
        <f>+[4]!NumLetras(DC9,"PESO","PESOS DOMINICANOS","$EE $m CON #d/100 CENTAVOS")</f>
        <v>#VALUE!</v>
      </c>
      <c r="DE9" s="80">
        <f t="shared" si="37"/>
        <v>0</v>
      </c>
      <c r="DF9" s="37">
        <v>10</v>
      </c>
      <c r="DG9" s="37">
        <f t="shared" si="17"/>
        <v>200</v>
      </c>
      <c r="DH9" s="189">
        <v>82.59999999999998</v>
      </c>
      <c r="DI9" s="80">
        <f>+DF9*'PRECIOS SEGUN ADJ. (FRONTERIZO)'!$B$20*'PRECIOS SEGUN ADJ. (FRONTERIZO)'!$C$20</f>
        <v>16520</v>
      </c>
      <c r="DJ9" s="80" t="e" vm="1">
        <f>+[4]!NumLetras(DI9,"PESO","PESOS DOMINICANOS","$EE $m CON #d/100 CENTAVOS")</f>
        <v>#VALUE!</v>
      </c>
      <c r="DK9" s="80">
        <f t="shared" si="38"/>
        <v>2973.6</v>
      </c>
      <c r="DL9" s="37">
        <v>860</v>
      </c>
      <c r="DM9" s="37">
        <f t="shared" si="18"/>
        <v>17200</v>
      </c>
      <c r="DN9" s="189">
        <v>22</v>
      </c>
      <c r="DO9" s="80">
        <f>+DL9*'PRECIOS SEGUN ADJ. (FRONTERIZO)'!$B$21*'PRECIOS SEGUN ADJ. (FRONTERIZO)'!$C$21</f>
        <v>378400</v>
      </c>
      <c r="DP9" s="80" t="e" vm="1">
        <f>+[4]!NumLetras(DO9,"PESO","PESOS DOMINICANOS","$EE $m CON #d/100 CENTAVOS")</f>
        <v>#VALUE!</v>
      </c>
      <c r="DQ9" s="37">
        <v>49</v>
      </c>
      <c r="DR9" s="37">
        <f t="shared" si="19"/>
        <v>980</v>
      </c>
      <c r="DS9" s="189">
        <v>80.849999999999994</v>
      </c>
      <c r="DT9" s="80">
        <f>+DQ9*'PRECIOS SEGUN ADJ. (FRONTERIZO)'!$B$22*'PRECIOS SEGUN ADJ. (FRONTERIZO)'!$C$22</f>
        <v>79233</v>
      </c>
      <c r="DU9" s="80" t="e" vm="1">
        <f>+[4]!NumLetras(DT9,"PESO","PESOS DOMINICANOS","$EE $m CON #d/100 CENTAVOS")</f>
        <v>#VALUE!</v>
      </c>
      <c r="DV9" s="37">
        <v>23</v>
      </c>
      <c r="DW9" s="37">
        <f t="shared" si="20"/>
        <v>460</v>
      </c>
      <c r="DX9" s="189">
        <v>21.83</v>
      </c>
      <c r="DY9" s="80">
        <f>+DV9*'PRECIOS SEGUN ADJ. (FRONTERIZO)'!$B$23*'PRECIOS SEGUN ADJ. (FRONTERIZO)'!$C$23</f>
        <v>10041.799999999999</v>
      </c>
      <c r="DZ9" s="80" t="e" vm="1">
        <f>+[4]!NumLetras(DY9,"PESO","PESOS DOMINICANOS","$EE $m CON #d/100 CENTAVOS")</f>
        <v>#VALUE!</v>
      </c>
      <c r="EA9" s="80">
        <f t="shared" si="39"/>
        <v>1807.52</v>
      </c>
      <c r="EB9" s="37">
        <v>68</v>
      </c>
      <c r="EC9" s="37">
        <f t="shared" si="21"/>
        <v>1360</v>
      </c>
      <c r="ED9" s="189">
        <v>33</v>
      </c>
      <c r="EE9" s="80">
        <f>+EB9*'PRECIOS SEGUN ADJ. (FRONTERIZO)'!$B$24*'PRECIOS SEGUN ADJ. (FRONTERIZO)'!$C$24</f>
        <v>44880</v>
      </c>
      <c r="EF9" s="80" t="e" vm="1">
        <f>+[4]!NumLetras(EE9,"PESO","PESOS DOMINICANOS","$EE $m CON #d/100 CENTAVOS")</f>
        <v>#VALUE!</v>
      </c>
      <c r="EG9" s="37">
        <v>0</v>
      </c>
      <c r="EH9" s="37">
        <f t="shared" si="22"/>
        <v>0</v>
      </c>
      <c r="EI9" s="189">
        <v>15.789999999999997</v>
      </c>
      <c r="EJ9" s="80">
        <f>+EG9*'PRECIOS SEGUN ADJ. (FRONTERIZO)'!$B$25*'PRECIOS SEGUN ADJ. (FRONTERIZO)'!$C$25</f>
        <v>0</v>
      </c>
      <c r="EK9" s="80" t="e" vm="1">
        <f>+[4]!NumLetras(EJ9,"PESO","PESOS DOMINICANOS","$EE $m CON #d/100 CENTAVOS")</f>
        <v>#VALUE!</v>
      </c>
      <c r="EL9" s="37">
        <v>0</v>
      </c>
      <c r="EM9" s="37">
        <f t="shared" si="23"/>
        <v>0</v>
      </c>
      <c r="EN9" s="189">
        <v>31.5</v>
      </c>
      <c r="EO9" s="80">
        <f>+EL9*'PRECIOS SEGUN ADJ. (FRONTERIZO)'!$B$26*'PRECIOS SEGUN ADJ. (FRONTERIZO)'!$C$26</f>
        <v>0</v>
      </c>
      <c r="EP9" s="80" t="e" vm="1">
        <f>+[4]!NumLetras(EO9,"PESO","PESOS DOMINICANOS","$EE $m CON #d/100 CENTAVOS")</f>
        <v>#VALUE!</v>
      </c>
      <c r="EQ9" s="80">
        <v>0</v>
      </c>
      <c r="ER9" s="194">
        <f t="shared" si="24"/>
        <v>0</v>
      </c>
      <c r="ES9" s="195">
        <v>21.68</v>
      </c>
      <c r="ET9" s="196">
        <f>+EQ9*'PRECIOS SEGUN ADJ (RURAL)'!$B$13*'PRECIOS SEGUN ADJ (RURAL)'!$C$13</f>
        <v>0</v>
      </c>
      <c r="EU9" s="196" t="e" vm="1">
        <f>+[4]!NumLetras(ET9,"PESO","PESOS DOMINICANOS","$EE $m CON #d/100 CENTAVOS")</f>
        <v>#VALUE!</v>
      </c>
      <c r="EV9" s="80">
        <v>0</v>
      </c>
      <c r="EW9" s="198">
        <f t="shared" si="25"/>
        <v>0</v>
      </c>
      <c r="EX9" s="199">
        <v>5.5</v>
      </c>
      <c r="EY9" s="200">
        <f>+EV9*'PRECIOS SEGUN ADJ (RURAL)'!$B$16*'PRECIOS SEGUN ADJ (RURAL)'!$C$16</f>
        <v>0</v>
      </c>
      <c r="EZ9" s="200" t="e" vm="1">
        <f>+[4]!NumLetras(EY9,"PESO","PESOS DOMINICANOS","$EE $m CON #d/100 CENTAVOS")</f>
        <v>#VALUE!</v>
      </c>
      <c r="FA9" s="80">
        <v>0</v>
      </c>
      <c r="FB9" s="202">
        <f t="shared" si="26"/>
        <v>0</v>
      </c>
      <c r="FC9" s="203">
        <v>220</v>
      </c>
      <c r="FD9" s="204">
        <f>+FA9*'PRECIOS SEGUN ADJ (RURAL)'!$B$18*'PRECIOS SEGUN ADJ (RURAL)'!$C$18</f>
        <v>0</v>
      </c>
      <c r="FE9" s="204" t="e" vm="1">
        <f>+[4]!NumLetras(FD9,"PESO","PESOS DOMINICANOS","$EE $m CON #d/100 CENTAVOS")</f>
        <v>#VALUE!</v>
      </c>
      <c r="FF9" s="204">
        <f t="shared" si="27"/>
        <v>0</v>
      </c>
      <c r="FG9" s="80">
        <f t="shared" si="40"/>
        <v>1218556.8</v>
      </c>
      <c r="FH9" s="80" t="e" vm="1">
        <f>+[4]!NumLetras(FG9,"PESO","PESOS DOMINICANOS","$EE $m CON #d/100 CENTAVOS")</f>
        <v>#VALUE!</v>
      </c>
      <c r="FI9" s="80">
        <f t="shared" si="28"/>
        <v>63885.45</v>
      </c>
      <c r="FJ9" s="80" t="e" vm="1">
        <f>+[4]!NumLetras(FI9,"PESO","PESOS DOMINICANOS","$EE $m CON #d/100 CENTAVOS")</f>
        <v>#VALUE!</v>
      </c>
      <c r="FK9" s="80">
        <f t="shared" si="41"/>
        <v>1154671.3500000001</v>
      </c>
      <c r="FL9" s="80" t="e" vm="1">
        <f>+[4]!NumLetras(FK9,"PESO","PESOS DOMINICANOS","$EE $m CON #d/100 CENTAVOS")</f>
        <v>#VALUE!</v>
      </c>
      <c r="FM9" s="80">
        <f t="shared" si="42"/>
        <v>243711.35999999999</v>
      </c>
      <c r="FN9" s="80" t="e" vm="1">
        <f>+[4]!NumLetras(FM9,"PESO","PESOS DOMINICANOS","$EE $m CON #d/100 CENTAVOS")</f>
        <v>#VALUE!</v>
      </c>
      <c r="FO9" s="80">
        <f t="shared" si="43"/>
        <v>12185.57</v>
      </c>
      <c r="FP9" s="80" t="e" vm="1">
        <f>+[4]!NumLetras(FO9,"PESO","PESOS DOMINICANOS","$EE $m CON #d/100 CENTAVOS")</f>
        <v>#VALUE!</v>
      </c>
      <c r="FQ9" s="80"/>
      <c r="FR9" s="80">
        <f t="shared" si="44"/>
        <v>974845.44000000006</v>
      </c>
      <c r="FS9" s="80" t="e" vm="1">
        <f>+[4]!NumLetras(FR9,"PESO","PESOS DOMINICANOS","$EE $m CON #d/100 CENTAVOS")</f>
        <v>#VALUE!</v>
      </c>
      <c r="FT9" s="37" t="str">
        <f>+VLOOKUP(D9,'FRONTERIZO XENIA'!F:G,2,0)</f>
        <v>F-05</v>
      </c>
    </row>
    <row r="10" spans="1:176">
      <c r="A10" s="37">
        <v>9</v>
      </c>
      <c r="B10" s="37">
        <v>9</v>
      </c>
      <c r="C10" s="26" t="s">
        <v>269</v>
      </c>
      <c r="D10" s="37">
        <v>118025782</v>
      </c>
      <c r="E10" s="37" t="str">
        <f>+VLOOKUP(D10,'INFORMACION DE PROVEEDORES'!C:I,2,0)</f>
        <v>001-1802578-2</v>
      </c>
      <c r="F10" s="26" t="str">
        <f>+VLOOKUP(D10,'INFORMACION DE PROVEEDORES'!C:J,4,0)</f>
        <v>ANTONY GERARDO CUELLO MONTILLA</v>
      </c>
      <c r="G10" s="37" t="str">
        <f>+VLOOKUP(D10,'INFORMACION DE PROVEEDORES'!C:K,5,0)</f>
        <v>001-1802578-2</v>
      </c>
      <c r="H10" s="26" t="str">
        <f>+VLOOKUP(D10,'INFORMACION DE PROVEEDORES'!C:L,7,0)</f>
        <v xml:space="preserve">CALLE 2DA, NUMERO 3, VILLA OFELIA, SAN JUAN </v>
      </c>
      <c r="I10" s="37" t="str">
        <f>+VLOOKUP(D10,'INFORMACION DE PROVEEDORES'!C:M,3,0)</f>
        <v xml:space="preserve"> FÍSICA</v>
      </c>
      <c r="J10" s="37">
        <v>1</v>
      </c>
      <c r="K10" s="37">
        <v>221</v>
      </c>
      <c r="L10" s="37">
        <v>39</v>
      </c>
      <c r="M10" s="37">
        <f t="shared" si="29"/>
        <v>780</v>
      </c>
      <c r="N10" s="189">
        <v>69.81</v>
      </c>
      <c r="O10" s="80">
        <f>+L10*'PRECIOS SEGUN ADJ. (FRONTERIZO)'!$B$2*'PRECIOS SEGUN ADJ. (FRONTERIZO)'!$C$2</f>
        <v>54451.8</v>
      </c>
      <c r="P10" s="80" t="e" vm="1">
        <f>+[4]!NumLetras(O10,"PESO","PESOS DOMINICANOS","$EE $m CON #d/100 CENTAVOS")</f>
        <v>#VALUE!</v>
      </c>
      <c r="Q10" s="80">
        <f t="shared" si="30"/>
        <v>8712.2900000000009</v>
      </c>
      <c r="R10" s="37">
        <v>10</v>
      </c>
      <c r="S10" s="37">
        <f t="shared" si="0"/>
        <v>200</v>
      </c>
      <c r="T10" s="189">
        <v>31.5</v>
      </c>
      <c r="U10" s="80">
        <f>+R10*'PRECIOS SEGUN ADJ. (FRONTERIZO)'!$B$3*'PRECIOS SEGUN ADJ. (FRONTERIZO)'!$C$3</f>
        <v>6300</v>
      </c>
      <c r="V10" s="80" t="e" vm="1">
        <f>+[4]!NumLetras(U10,"PESO","PESOS DOMINICANOS","$EE $m CON #d/100 CENTAVOS")</f>
        <v>#VALUE!</v>
      </c>
      <c r="W10" s="37">
        <v>0</v>
      </c>
      <c r="X10" s="37">
        <f t="shared" si="1"/>
        <v>0</v>
      </c>
      <c r="Y10" s="189">
        <v>25.2</v>
      </c>
      <c r="Z10" s="80">
        <f>+W10*'PRECIOS SEGUN ADJ. (FRONTERIZO)'!$B$4*'PRECIOS SEGUN ADJ. (FRONTERIZO)'!$C$4</f>
        <v>0</v>
      </c>
      <c r="AA10" s="80" t="e" vm="1">
        <f>+[4]!NumLetras(Z10,"PESO","PESOS DOMINICANOS","$EE $m CON #d/100 CENTAVOS")</f>
        <v>#VALUE!</v>
      </c>
      <c r="AB10" s="37">
        <v>67</v>
      </c>
      <c r="AC10" s="37">
        <f t="shared" si="2"/>
        <v>1340</v>
      </c>
      <c r="AD10" s="189">
        <v>87.91</v>
      </c>
      <c r="AE10" s="80">
        <f>+AB10*'PRECIOS SEGUN ADJ. (FRONTERIZO)'!$B$5*'PRECIOS SEGUN ADJ. (FRONTERIZO)'!$C$5</f>
        <v>117799.4</v>
      </c>
      <c r="AF10" s="80" t="e" vm="1">
        <f>+[4]!NumLetras(AE10,"PESO","PESOS DOMINICANOS","$EE $m CON #d/100 CENTAVOS")</f>
        <v>#VALUE!</v>
      </c>
      <c r="AG10" s="80">
        <f t="shared" si="31"/>
        <v>21203.89</v>
      </c>
      <c r="AH10" s="37">
        <v>82</v>
      </c>
      <c r="AI10" s="37">
        <f t="shared" si="3"/>
        <v>1640</v>
      </c>
      <c r="AJ10" s="189">
        <v>53.95000000000001</v>
      </c>
      <c r="AK10" s="80">
        <f>+AH10*'PRECIOS SEGUN ADJ. (FRONTERIZO)'!$B$6*'PRECIOS SEGUN ADJ. (FRONTERIZO)'!$C$6</f>
        <v>88478.000000000015</v>
      </c>
      <c r="AL10" s="80" t="e" vm="1">
        <f>+[4]!NumLetras(AK10,"PESO","PESOS DOMINICANOS","$EE $m CON #d/100 CENTAVOS")</f>
        <v>#VALUE!</v>
      </c>
      <c r="AM10" s="37">
        <v>10</v>
      </c>
      <c r="AN10" s="37">
        <f t="shared" si="4"/>
        <v>200</v>
      </c>
      <c r="AO10" s="189">
        <v>25.04</v>
      </c>
      <c r="AP10" s="80">
        <f>+AM10*'PRECIOS SEGUN ADJ. (FRONTERIZO)'!$B$7*'PRECIOS SEGUN ADJ. (FRONTERIZO)'!$C$7</f>
        <v>5008</v>
      </c>
      <c r="AQ10" s="80" t="e" vm="1">
        <f>+[4]!NumLetras(AP10,"PESO","PESOS DOMINICANOS","$EE $m CON #d/100 CENTAVOS")</f>
        <v>#VALUE!</v>
      </c>
      <c r="AR10" s="80">
        <f t="shared" si="32"/>
        <v>801.28</v>
      </c>
      <c r="AS10" s="37">
        <v>25</v>
      </c>
      <c r="AT10" s="37">
        <f t="shared" si="5"/>
        <v>500</v>
      </c>
      <c r="AU10" s="189">
        <v>290.85000000000002</v>
      </c>
      <c r="AV10" s="80">
        <f>+AS10*'PRECIOS SEGUN ADJ. (FRONTERIZO)'!$B$8*'PRECIOS SEGUN ADJ. (FRONTERIZO)'!$C$8</f>
        <v>145425.00000000003</v>
      </c>
      <c r="AW10" s="80" t="e" vm="1">
        <f>+[4]!NumLetras(AV10,"PESO","PESOS DOMINICANOS","$EE $m CON #d/100 CENTAVOS")</f>
        <v>#VALUE!</v>
      </c>
      <c r="AX10" s="80">
        <f t="shared" si="33"/>
        <v>26176.5</v>
      </c>
      <c r="AY10" s="37">
        <v>0</v>
      </c>
      <c r="AZ10" s="37">
        <f t="shared" si="6"/>
        <v>0</v>
      </c>
      <c r="BA10" s="189">
        <v>18.899999999999999</v>
      </c>
      <c r="BB10" s="80">
        <f>+AY10*'PRECIOS SEGUN ADJ. (FRONTERIZO)'!$B$9*'PRECIOS SEGUN ADJ. (FRONTERIZO)'!$C$9</f>
        <v>0</v>
      </c>
      <c r="BC10" s="80" t="e" vm="1">
        <f>+[4]!NumLetras(BB10,"PESO","PESOS DOMINICANOS","$EE $m CON #d/100 CENTAVOS")</f>
        <v>#VALUE!</v>
      </c>
      <c r="BD10" s="37">
        <v>5</v>
      </c>
      <c r="BE10" s="37">
        <f t="shared" si="7"/>
        <v>100</v>
      </c>
      <c r="BF10" s="189">
        <v>140.38</v>
      </c>
      <c r="BG10" s="80">
        <f>+BD10*'PRECIOS SEGUN ADJ. (FRONTERIZO)'!$B$10*'PRECIOS SEGUN ADJ. (FRONTERIZO)'!$C$10</f>
        <v>14038</v>
      </c>
      <c r="BH10" s="80" t="e" vm="1">
        <f>+[4]!NumLetras(BG10,"PESO","PESOS DOMINICANOS","$EE $m CON #d/100 CENTAVOS")</f>
        <v>#VALUE!</v>
      </c>
      <c r="BI10" s="80">
        <f t="shared" si="34"/>
        <v>2526.84</v>
      </c>
      <c r="BJ10" s="37">
        <v>0</v>
      </c>
      <c r="BK10" s="37">
        <f t="shared" si="8"/>
        <v>0</v>
      </c>
      <c r="BL10" s="189">
        <v>31.459999999999997</v>
      </c>
      <c r="BM10" s="80">
        <f>+BJ10*'PRECIOS SEGUN ADJ. (FRONTERIZO)'!$B$11*'PRECIOS SEGUN ADJ. (FRONTERIZO)'!$C$11</f>
        <v>0</v>
      </c>
      <c r="BN10" s="80" t="e" vm="1">
        <f>+[4]!NumLetras(BM10,"PESO","PESOS DOMINICANOS","$EE $m CON #d/100 CENTAVOS")</f>
        <v>#VALUE!</v>
      </c>
      <c r="BO10" s="37">
        <v>20</v>
      </c>
      <c r="BP10" s="37">
        <f t="shared" si="9"/>
        <v>400</v>
      </c>
      <c r="BQ10" s="189">
        <v>65</v>
      </c>
      <c r="BR10" s="80">
        <f>+BO10*'PRECIOS SEGUN ADJ. (FRONTERIZO)'!$B$12*'PRECIOS SEGUN ADJ. (FRONTERIZO)'!$C$12</f>
        <v>26000</v>
      </c>
      <c r="BS10" s="80" t="e" vm="1">
        <f>+[4]!NumLetras(BR10,"PESO","PESOS DOMINICANOS","$EE $m CON #d/100 CENTAVOS")</f>
        <v>#VALUE!</v>
      </c>
      <c r="BT10" s="37">
        <v>0</v>
      </c>
      <c r="BU10" s="37">
        <f t="shared" si="10"/>
        <v>0</v>
      </c>
      <c r="BV10" s="189">
        <v>5.5</v>
      </c>
      <c r="BW10" s="80">
        <f>+BT10*'PRECIOS SEGUN ADJ. (FRONTERIZO)'!$B$13*'PRECIOS SEGUN ADJ. (FRONTERIZO)'!$C$13</f>
        <v>0</v>
      </c>
      <c r="BX10" s="80" t="e" vm="1">
        <f>+[4]!NumLetras(BW10,"PESO","PESOS DOMINICANOS","$EE $m CON #d/100 CENTAVOS")</f>
        <v>#VALUE!</v>
      </c>
      <c r="BY10" s="37">
        <v>442</v>
      </c>
      <c r="BZ10" s="37">
        <f t="shared" si="11"/>
        <v>8840</v>
      </c>
      <c r="CA10" s="189">
        <v>7.15</v>
      </c>
      <c r="CB10" s="80">
        <f>+BY10*'PRECIOS SEGUN ADJ. (FRONTERIZO)'!$B$14*'PRECIOS SEGUN ADJ. (FRONTERIZO)'!$C$14</f>
        <v>63206</v>
      </c>
      <c r="CC10" s="80" t="e" vm="1">
        <f>+[4]!NumLetras(CB10,"PESO","PESOS DOMINICANOS","$EE $m CON #d/100 CENTAVOS")</f>
        <v>#VALUE!</v>
      </c>
      <c r="CD10" s="37">
        <v>884</v>
      </c>
      <c r="CE10" s="37">
        <f t="shared" si="12"/>
        <v>17680</v>
      </c>
      <c r="CF10" s="189">
        <v>6.8400000000000007</v>
      </c>
      <c r="CG10" s="80">
        <f>+CD10*'PRECIOS SEGUN ADJ. (FRONTERIZO)'!$B$15*'PRECIOS SEGUN ADJ. (FRONTERIZO)'!$C$15</f>
        <v>120931.19999999998</v>
      </c>
      <c r="CH10" s="80" t="e" vm="1">
        <f>+[4]!NumLetras(CG10,"PESO","PESOS DOMINICANOS","$EE $m CON #d/100 CENTAVOS")</f>
        <v>#VALUE!</v>
      </c>
      <c r="CI10" s="37">
        <v>0</v>
      </c>
      <c r="CJ10" s="37">
        <f t="shared" si="13"/>
        <v>0</v>
      </c>
      <c r="CK10" s="189">
        <v>60</v>
      </c>
      <c r="CL10" s="80">
        <f>+CI10*'PRECIOS SEGUN ADJ. (FRONTERIZO)'!$B$16*'PRECIOS SEGUN ADJ. (FRONTERIZO)'!$C$16</f>
        <v>0</v>
      </c>
      <c r="CM10" s="80" t="e" vm="1">
        <f>+[4]!NumLetras(CL10,"PESO","PESOS DOMINICANOS","$EE $m CON #d/100 CENTAVOS")</f>
        <v>#VALUE!</v>
      </c>
      <c r="CN10" s="80">
        <f t="shared" si="35"/>
        <v>0</v>
      </c>
      <c r="CO10" s="37">
        <v>0</v>
      </c>
      <c r="CP10" s="37">
        <f t="shared" si="14"/>
        <v>0</v>
      </c>
      <c r="CQ10" s="189">
        <v>55.649999999999991</v>
      </c>
      <c r="CR10" s="80">
        <f>+CO10*'PRECIOS SEGUN ADJ. (FRONTERIZO)'!$B$17*'PRECIOS SEGUN ADJ. (FRONTERIZO)'!$C$17</f>
        <v>0</v>
      </c>
      <c r="CS10" s="80" t="e" vm="1">
        <f>+[4]!NumLetras(CR10,"PESO","PESOS DOMINICANOS","$EE $m CON #d/100 CENTAVOS")</f>
        <v>#VALUE!</v>
      </c>
      <c r="CT10" s="80">
        <f t="shared" si="36"/>
        <v>0</v>
      </c>
      <c r="CU10" s="37">
        <v>442</v>
      </c>
      <c r="CV10" s="37">
        <f t="shared" si="15"/>
        <v>8840</v>
      </c>
      <c r="CW10" s="189">
        <v>6.6</v>
      </c>
      <c r="CX10" s="80">
        <f>+CU10*'PRECIOS SEGUN ADJ. (FRONTERIZO)'!$B$18*'PRECIOS SEGUN ADJ. (FRONTERIZO)'!$C$18</f>
        <v>58344</v>
      </c>
      <c r="CY10" s="80" t="e" vm="1">
        <f>+[4]!NumLetras(CX10,"PESO","PESOS DOMINICANOS","$EE $m CON #d/100 CENTAVOS")</f>
        <v>#VALUE!</v>
      </c>
      <c r="CZ10" s="37">
        <v>0</v>
      </c>
      <c r="DA10" s="37">
        <f t="shared" si="16"/>
        <v>0</v>
      </c>
      <c r="DB10" s="189">
        <v>65.75</v>
      </c>
      <c r="DC10" s="80">
        <f>+CZ10*'PRECIOS SEGUN ADJ. (FRONTERIZO)'!$B$19*'PRECIOS SEGUN ADJ. (FRONTERIZO)'!$C$19</f>
        <v>0</v>
      </c>
      <c r="DD10" s="80" t="e" vm="1">
        <f>+[4]!NumLetras(DC10,"PESO","PESOS DOMINICANOS","$EE $m CON #d/100 CENTAVOS")</f>
        <v>#VALUE!</v>
      </c>
      <c r="DE10" s="80">
        <f t="shared" si="37"/>
        <v>0</v>
      </c>
      <c r="DF10" s="37">
        <v>10</v>
      </c>
      <c r="DG10" s="37">
        <f t="shared" si="17"/>
        <v>200</v>
      </c>
      <c r="DH10" s="189">
        <v>82.59999999999998</v>
      </c>
      <c r="DI10" s="80">
        <f>+DF10*'PRECIOS SEGUN ADJ. (FRONTERIZO)'!$B$20*'PRECIOS SEGUN ADJ. (FRONTERIZO)'!$C$20</f>
        <v>16520</v>
      </c>
      <c r="DJ10" s="80" t="e" vm="1">
        <f>+[4]!NumLetras(DI10,"PESO","PESOS DOMINICANOS","$EE $m CON #d/100 CENTAVOS")</f>
        <v>#VALUE!</v>
      </c>
      <c r="DK10" s="80">
        <f t="shared" si="38"/>
        <v>2973.6</v>
      </c>
      <c r="DL10" s="37">
        <v>884</v>
      </c>
      <c r="DM10" s="37">
        <f t="shared" si="18"/>
        <v>17680</v>
      </c>
      <c r="DN10" s="189">
        <v>22</v>
      </c>
      <c r="DO10" s="80">
        <f>+DL10*'PRECIOS SEGUN ADJ. (FRONTERIZO)'!$B$21*'PRECIOS SEGUN ADJ. (FRONTERIZO)'!$C$21</f>
        <v>388960</v>
      </c>
      <c r="DP10" s="80" t="e" vm="1">
        <f>+[4]!NumLetras(DO10,"PESO","PESOS DOMINICANOS","$EE $m CON #d/100 CENTAVOS")</f>
        <v>#VALUE!</v>
      </c>
      <c r="DQ10" s="37">
        <v>49</v>
      </c>
      <c r="DR10" s="37">
        <f t="shared" si="19"/>
        <v>980</v>
      </c>
      <c r="DS10" s="189">
        <v>80.849999999999994</v>
      </c>
      <c r="DT10" s="80">
        <f>+DQ10*'PRECIOS SEGUN ADJ. (FRONTERIZO)'!$B$22*'PRECIOS SEGUN ADJ. (FRONTERIZO)'!$C$22</f>
        <v>79233</v>
      </c>
      <c r="DU10" s="80" t="e" vm="1">
        <f>+[4]!NumLetras(DT10,"PESO","PESOS DOMINICANOS","$EE $m CON #d/100 CENTAVOS")</f>
        <v>#VALUE!</v>
      </c>
      <c r="DV10" s="37">
        <v>22</v>
      </c>
      <c r="DW10" s="37">
        <f t="shared" si="20"/>
        <v>440</v>
      </c>
      <c r="DX10" s="189">
        <v>21.83</v>
      </c>
      <c r="DY10" s="80">
        <f>+DV10*'PRECIOS SEGUN ADJ. (FRONTERIZO)'!$B$23*'PRECIOS SEGUN ADJ. (FRONTERIZO)'!$C$23</f>
        <v>9605.2000000000007</v>
      </c>
      <c r="DZ10" s="80" t="e" vm="1">
        <f>+[4]!NumLetras(DY10,"PESO","PESOS DOMINICANOS","$EE $m CON #d/100 CENTAVOS")</f>
        <v>#VALUE!</v>
      </c>
      <c r="EA10" s="80">
        <f t="shared" si="39"/>
        <v>1728.94</v>
      </c>
      <c r="EB10" s="37">
        <v>69</v>
      </c>
      <c r="EC10" s="37">
        <f t="shared" si="21"/>
        <v>1380</v>
      </c>
      <c r="ED10" s="189">
        <v>33</v>
      </c>
      <c r="EE10" s="80">
        <f>+EB10*'PRECIOS SEGUN ADJ. (FRONTERIZO)'!$B$24*'PRECIOS SEGUN ADJ. (FRONTERIZO)'!$C$24</f>
        <v>45540</v>
      </c>
      <c r="EF10" s="80" t="e" vm="1">
        <f>+[4]!NumLetras(EE10,"PESO","PESOS DOMINICANOS","$EE $m CON #d/100 CENTAVOS")</f>
        <v>#VALUE!</v>
      </c>
      <c r="EG10" s="37">
        <v>0</v>
      </c>
      <c r="EH10" s="37">
        <f t="shared" si="22"/>
        <v>0</v>
      </c>
      <c r="EI10" s="189">
        <v>15.789999999999997</v>
      </c>
      <c r="EJ10" s="80">
        <f>+EG10*'PRECIOS SEGUN ADJ. (FRONTERIZO)'!$B$25*'PRECIOS SEGUN ADJ. (FRONTERIZO)'!$C$25</f>
        <v>0</v>
      </c>
      <c r="EK10" s="80" t="e" vm="1">
        <f>+[4]!NumLetras(EJ10,"PESO","PESOS DOMINICANOS","$EE $m CON #d/100 CENTAVOS")</f>
        <v>#VALUE!</v>
      </c>
      <c r="EL10" s="37">
        <v>0</v>
      </c>
      <c r="EM10" s="37">
        <f t="shared" si="23"/>
        <v>0</v>
      </c>
      <c r="EN10" s="189">
        <v>31.5</v>
      </c>
      <c r="EO10" s="80">
        <f>+EL10*'PRECIOS SEGUN ADJ. (FRONTERIZO)'!$B$26*'PRECIOS SEGUN ADJ. (FRONTERIZO)'!$C$26</f>
        <v>0</v>
      </c>
      <c r="EP10" s="80" t="e" vm="1">
        <f>+[4]!NumLetras(EO10,"PESO","PESOS DOMINICANOS","$EE $m CON #d/100 CENTAVOS")</f>
        <v>#VALUE!</v>
      </c>
      <c r="EQ10" s="80">
        <v>0</v>
      </c>
      <c r="ER10" s="194">
        <f t="shared" si="24"/>
        <v>0</v>
      </c>
      <c r="ES10" s="195">
        <v>21.68</v>
      </c>
      <c r="ET10" s="196">
        <f>+EQ10*'PRECIOS SEGUN ADJ (RURAL)'!$B$13*'PRECIOS SEGUN ADJ (RURAL)'!$C$13</f>
        <v>0</v>
      </c>
      <c r="EU10" s="196" t="e" vm="1">
        <f>+[4]!NumLetras(ET10,"PESO","PESOS DOMINICANOS","$EE $m CON #d/100 CENTAVOS")</f>
        <v>#VALUE!</v>
      </c>
      <c r="EV10" s="80">
        <v>0</v>
      </c>
      <c r="EW10" s="198">
        <f t="shared" si="25"/>
        <v>0</v>
      </c>
      <c r="EX10" s="199">
        <v>5.5</v>
      </c>
      <c r="EY10" s="200">
        <f>+EV10*'PRECIOS SEGUN ADJ (RURAL)'!$B$16*'PRECIOS SEGUN ADJ (RURAL)'!$C$16</f>
        <v>0</v>
      </c>
      <c r="EZ10" s="200" t="e" vm="1">
        <f>+[4]!NumLetras(EY10,"PESO","PESOS DOMINICANOS","$EE $m CON #d/100 CENTAVOS")</f>
        <v>#VALUE!</v>
      </c>
      <c r="FA10" s="80">
        <v>0</v>
      </c>
      <c r="FB10" s="202">
        <f t="shared" si="26"/>
        <v>0</v>
      </c>
      <c r="FC10" s="203">
        <v>220</v>
      </c>
      <c r="FD10" s="204">
        <f>+FA10*'PRECIOS SEGUN ADJ (RURAL)'!$B$18*'PRECIOS SEGUN ADJ (RURAL)'!$C$18</f>
        <v>0</v>
      </c>
      <c r="FE10" s="204" t="e" vm="1">
        <f>+[4]!NumLetras(FD10,"PESO","PESOS DOMINICANOS","$EE $m CON #d/100 CENTAVOS")</f>
        <v>#VALUE!</v>
      </c>
      <c r="FF10" s="204">
        <f t="shared" si="27"/>
        <v>0</v>
      </c>
      <c r="FG10" s="80">
        <f t="shared" si="40"/>
        <v>1239839.5999999999</v>
      </c>
      <c r="FH10" s="80" t="e" vm="1">
        <f>+[4]!NumLetras(FG10,"PESO","PESOS DOMINICANOS","$EE $m CON #d/100 CENTAVOS")</f>
        <v>#VALUE!</v>
      </c>
      <c r="FI10" s="80">
        <f t="shared" si="28"/>
        <v>64123.340000000004</v>
      </c>
      <c r="FJ10" s="80" t="e" vm="1">
        <f>+[4]!NumLetras(FI10,"PESO","PESOS DOMINICANOS","$EE $m CON #d/100 CENTAVOS")</f>
        <v>#VALUE!</v>
      </c>
      <c r="FK10" s="80">
        <f t="shared" si="41"/>
        <v>1175716.2599999998</v>
      </c>
      <c r="FL10" s="80" t="e" vm="1">
        <f>+[4]!NumLetras(FK10,"PESO","PESOS DOMINICANOS","$EE $m CON #d/100 CENTAVOS")</f>
        <v>#VALUE!</v>
      </c>
      <c r="FM10" s="80">
        <f t="shared" si="42"/>
        <v>247967.92</v>
      </c>
      <c r="FN10" s="80" t="e" vm="1">
        <f>+[4]!NumLetras(FM10,"PESO","PESOS DOMINICANOS","$EE $m CON #d/100 CENTAVOS")</f>
        <v>#VALUE!</v>
      </c>
      <c r="FO10" s="80">
        <f t="shared" si="43"/>
        <v>12398.4</v>
      </c>
      <c r="FP10" s="80" t="e" vm="1">
        <f>+[4]!NumLetras(FO10,"PESO","PESOS DOMINICANOS","$EE $m CON #d/100 CENTAVOS")</f>
        <v>#VALUE!</v>
      </c>
      <c r="FQ10" s="80"/>
      <c r="FR10" s="80">
        <f t="shared" si="44"/>
        <v>991871.67999999982</v>
      </c>
      <c r="FS10" s="80" t="e" vm="1">
        <f>+[4]!NumLetras(FR10,"PESO","PESOS DOMINICANOS","$EE $m CON #d/100 CENTAVOS")</f>
        <v>#VALUE!</v>
      </c>
      <c r="FT10" s="37" t="str">
        <f>+VLOOKUP(D10,'FRONTERIZO XENIA'!F:G,2,0)</f>
        <v>F-11</v>
      </c>
    </row>
    <row r="11" spans="1:176">
      <c r="A11" s="37">
        <v>10</v>
      </c>
      <c r="B11" s="37">
        <v>10</v>
      </c>
      <c r="C11" s="26" t="s">
        <v>1852</v>
      </c>
      <c r="D11" s="37">
        <v>131160328</v>
      </c>
      <c r="E11" s="37">
        <f>+VLOOKUP(D11,'INFORMACION DE PROVEEDORES'!C:I,2,0)</f>
        <v>131160328</v>
      </c>
      <c r="F11" s="26" t="str">
        <f>+VLOOKUP(D11,'INFORMACION DE PROVEEDORES'!C:J,4,0)</f>
        <v xml:space="preserve">SANTA JULIA TERRERNO RUIZ </v>
      </c>
      <c r="G11" s="37" t="str">
        <f>+VLOOKUP(D11,'INFORMACION DE PROVEEDORES'!C:K,5,0)</f>
        <v>018-0013204-3</v>
      </c>
      <c r="H11" s="26">
        <f>+VLOOKUP(D11,'INFORMACION DE PROVEEDORES'!C:L,7,0)</f>
        <v>0</v>
      </c>
      <c r="I11" s="37" t="str">
        <f>+VLOOKUP(D11,'INFORMACION DE PROVEEDORES'!C:M,3,0)</f>
        <v xml:space="preserve"> JURÍDICA</v>
      </c>
      <c r="J11" s="37">
        <v>1</v>
      </c>
      <c r="K11" s="37">
        <v>188</v>
      </c>
      <c r="L11" s="37">
        <v>34</v>
      </c>
      <c r="M11" s="37">
        <f t="shared" si="29"/>
        <v>680</v>
      </c>
      <c r="N11" s="189">
        <v>69.81</v>
      </c>
      <c r="O11" s="80">
        <f>+L11*'PRECIOS SEGUN ADJ. (FRONTERIZO)'!$B$2*'PRECIOS SEGUN ADJ. (FRONTERIZO)'!$C$2</f>
        <v>47470.8</v>
      </c>
      <c r="P11" s="80" t="e" vm="1">
        <f>+[4]!NumLetras(O11,"PESO","PESOS DOMINICANOS","$EE $m CON #d/100 CENTAVOS")</f>
        <v>#VALUE!</v>
      </c>
      <c r="Q11" s="80">
        <f t="shared" si="30"/>
        <v>7595.33</v>
      </c>
      <c r="R11" s="37">
        <v>9</v>
      </c>
      <c r="S11" s="37">
        <f t="shared" si="0"/>
        <v>180</v>
      </c>
      <c r="T11" s="189">
        <v>31.5</v>
      </c>
      <c r="U11" s="80">
        <f>+R11*'PRECIOS SEGUN ADJ. (FRONTERIZO)'!$B$3*'PRECIOS SEGUN ADJ. (FRONTERIZO)'!$C$3</f>
        <v>5670</v>
      </c>
      <c r="V11" s="80" t="e" vm="1">
        <f>+[4]!NumLetras(U11,"PESO","PESOS DOMINICANOS","$EE $m CON #d/100 CENTAVOS")</f>
        <v>#VALUE!</v>
      </c>
      <c r="W11" s="37">
        <v>0</v>
      </c>
      <c r="X11" s="37">
        <f t="shared" si="1"/>
        <v>0</v>
      </c>
      <c r="Y11" s="189">
        <v>25.2</v>
      </c>
      <c r="Z11" s="80">
        <f>+W11*'PRECIOS SEGUN ADJ. (FRONTERIZO)'!$B$4*'PRECIOS SEGUN ADJ. (FRONTERIZO)'!$C$4</f>
        <v>0</v>
      </c>
      <c r="AA11" s="80" t="e" vm="1">
        <f>+[4]!NumLetras(Z11,"PESO","PESOS DOMINICANOS","$EE $m CON #d/100 CENTAVOS")</f>
        <v>#VALUE!</v>
      </c>
      <c r="AB11" s="37">
        <v>57</v>
      </c>
      <c r="AC11" s="37">
        <f t="shared" si="2"/>
        <v>1140</v>
      </c>
      <c r="AD11" s="189">
        <v>87.91</v>
      </c>
      <c r="AE11" s="80">
        <f>+AB11*'PRECIOS SEGUN ADJ. (FRONTERIZO)'!$B$5*'PRECIOS SEGUN ADJ. (FRONTERIZO)'!$C$5</f>
        <v>100217.4</v>
      </c>
      <c r="AF11" s="80" t="e" vm="1">
        <f>+[4]!NumLetras(AE11,"PESO","PESOS DOMINICANOS","$EE $m CON #d/100 CENTAVOS")</f>
        <v>#VALUE!</v>
      </c>
      <c r="AG11" s="80">
        <f t="shared" si="31"/>
        <v>18039.13</v>
      </c>
      <c r="AH11" s="37">
        <v>69</v>
      </c>
      <c r="AI11" s="37">
        <f t="shared" si="3"/>
        <v>1380</v>
      </c>
      <c r="AJ11" s="189">
        <v>53.95000000000001</v>
      </c>
      <c r="AK11" s="80">
        <f>+AH11*'PRECIOS SEGUN ADJ. (FRONTERIZO)'!$B$6*'PRECIOS SEGUN ADJ. (FRONTERIZO)'!$C$6</f>
        <v>74451</v>
      </c>
      <c r="AL11" s="80" t="e" vm="1">
        <f>+[4]!NumLetras(AK11,"PESO","PESOS DOMINICANOS","$EE $m CON #d/100 CENTAVOS")</f>
        <v>#VALUE!</v>
      </c>
      <c r="AM11" s="37">
        <v>9</v>
      </c>
      <c r="AN11" s="37">
        <f t="shared" si="4"/>
        <v>180</v>
      </c>
      <c r="AO11" s="189">
        <v>25.04</v>
      </c>
      <c r="AP11" s="80">
        <f>+AM11*'PRECIOS SEGUN ADJ. (FRONTERIZO)'!$B$7*'PRECIOS SEGUN ADJ. (FRONTERIZO)'!$C$7</f>
        <v>4507.2</v>
      </c>
      <c r="AQ11" s="80" t="e" vm="1">
        <f>+[4]!NumLetras(AP11,"PESO","PESOS DOMINICANOS","$EE $m CON #d/100 CENTAVOS")</f>
        <v>#VALUE!</v>
      </c>
      <c r="AR11" s="80">
        <f t="shared" si="32"/>
        <v>721.15</v>
      </c>
      <c r="AS11" s="37">
        <v>21</v>
      </c>
      <c r="AT11" s="37">
        <f t="shared" si="5"/>
        <v>420</v>
      </c>
      <c r="AU11" s="189">
        <v>290.85000000000002</v>
      </c>
      <c r="AV11" s="80">
        <f>+AS11*'PRECIOS SEGUN ADJ. (FRONTERIZO)'!$B$8*'PRECIOS SEGUN ADJ. (FRONTERIZO)'!$C$8</f>
        <v>122157</v>
      </c>
      <c r="AW11" s="80" t="e" vm="1">
        <f>+[4]!NumLetras(AV11,"PESO","PESOS DOMINICANOS","$EE $m CON #d/100 CENTAVOS")</f>
        <v>#VALUE!</v>
      </c>
      <c r="AX11" s="80">
        <f t="shared" si="33"/>
        <v>21988.26</v>
      </c>
      <c r="AY11" s="37">
        <v>0</v>
      </c>
      <c r="AZ11" s="37">
        <f t="shared" si="6"/>
        <v>0</v>
      </c>
      <c r="BA11" s="189">
        <v>18.899999999999999</v>
      </c>
      <c r="BB11" s="80">
        <f>+AY11*'PRECIOS SEGUN ADJ. (FRONTERIZO)'!$B$9*'PRECIOS SEGUN ADJ. (FRONTERIZO)'!$C$9</f>
        <v>0</v>
      </c>
      <c r="BC11" s="80" t="e" vm="1">
        <f>+[4]!NumLetras(BB11,"PESO","PESOS DOMINICANOS","$EE $m CON #d/100 CENTAVOS")</f>
        <v>#VALUE!</v>
      </c>
      <c r="BD11" s="37">
        <v>5</v>
      </c>
      <c r="BE11" s="37">
        <f t="shared" si="7"/>
        <v>100</v>
      </c>
      <c r="BF11" s="189">
        <v>140.38</v>
      </c>
      <c r="BG11" s="80">
        <f>+BD11*'PRECIOS SEGUN ADJ. (FRONTERIZO)'!$B$10*'PRECIOS SEGUN ADJ. (FRONTERIZO)'!$C$10</f>
        <v>14038</v>
      </c>
      <c r="BH11" s="80" t="e" vm="1">
        <f>+[4]!NumLetras(BG11,"PESO","PESOS DOMINICANOS","$EE $m CON #d/100 CENTAVOS")</f>
        <v>#VALUE!</v>
      </c>
      <c r="BI11" s="80">
        <f t="shared" si="34"/>
        <v>2526.84</v>
      </c>
      <c r="BJ11" s="37">
        <v>0</v>
      </c>
      <c r="BK11" s="37">
        <f t="shared" si="8"/>
        <v>0</v>
      </c>
      <c r="BL11" s="189">
        <v>31.459999999999997</v>
      </c>
      <c r="BM11" s="80">
        <f>+BJ11*'PRECIOS SEGUN ADJ. (FRONTERIZO)'!$B$11*'PRECIOS SEGUN ADJ. (FRONTERIZO)'!$C$11</f>
        <v>0</v>
      </c>
      <c r="BN11" s="80" t="e" vm="1">
        <f>+[4]!NumLetras(BM11,"PESO","PESOS DOMINICANOS","$EE $m CON #d/100 CENTAVOS")</f>
        <v>#VALUE!</v>
      </c>
      <c r="BO11" s="37">
        <v>17</v>
      </c>
      <c r="BP11" s="37">
        <f t="shared" si="9"/>
        <v>340</v>
      </c>
      <c r="BQ11" s="189">
        <v>65</v>
      </c>
      <c r="BR11" s="80">
        <f>+BO11*'PRECIOS SEGUN ADJ. (FRONTERIZO)'!$B$12*'PRECIOS SEGUN ADJ. (FRONTERIZO)'!$C$12</f>
        <v>22100</v>
      </c>
      <c r="BS11" s="80" t="e" vm="1">
        <f>+[4]!NumLetras(BR11,"PESO","PESOS DOMINICANOS","$EE $m CON #d/100 CENTAVOS")</f>
        <v>#VALUE!</v>
      </c>
      <c r="BT11" s="37">
        <v>0</v>
      </c>
      <c r="BU11" s="37">
        <f t="shared" si="10"/>
        <v>0</v>
      </c>
      <c r="BV11" s="189">
        <v>5.5</v>
      </c>
      <c r="BW11" s="80">
        <f>+BT11*'PRECIOS SEGUN ADJ. (FRONTERIZO)'!$B$13*'PRECIOS SEGUN ADJ. (FRONTERIZO)'!$C$13</f>
        <v>0</v>
      </c>
      <c r="BX11" s="80" t="e" vm="1">
        <f>+[4]!NumLetras(BW11,"PESO","PESOS DOMINICANOS","$EE $m CON #d/100 CENTAVOS")</f>
        <v>#VALUE!</v>
      </c>
      <c r="BY11" s="37">
        <v>376</v>
      </c>
      <c r="BZ11" s="37">
        <f t="shared" si="11"/>
        <v>7520</v>
      </c>
      <c r="CA11" s="189">
        <v>7.15</v>
      </c>
      <c r="CB11" s="80">
        <f>+BY11*'PRECIOS SEGUN ADJ. (FRONTERIZO)'!$B$14*'PRECIOS SEGUN ADJ. (FRONTERIZO)'!$C$14</f>
        <v>53768</v>
      </c>
      <c r="CC11" s="80" t="e" vm="1">
        <f>+[4]!NumLetras(CB11,"PESO","PESOS DOMINICANOS","$EE $m CON #d/100 CENTAVOS")</f>
        <v>#VALUE!</v>
      </c>
      <c r="CD11" s="37">
        <v>752</v>
      </c>
      <c r="CE11" s="37">
        <f t="shared" si="12"/>
        <v>15040</v>
      </c>
      <c r="CF11" s="189">
        <v>6.8400000000000007</v>
      </c>
      <c r="CG11" s="80">
        <f>+CD11*'PRECIOS SEGUN ADJ. (FRONTERIZO)'!$B$15*'PRECIOS SEGUN ADJ. (FRONTERIZO)'!$C$15</f>
        <v>102873.60000000001</v>
      </c>
      <c r="CH11" s="80" t="e" vm="1">
        <f>+[4]!NumLetras(CG11,"PESO","PESOS DOMINICANOS","$EE $m CON #d/100 CENTAVOS")</f>
        <v>#VALUE!</v>
      </c>
      <c r="CI11" s="37">
        <v>0</v>
      </c>
      <c r="CJ11" s="37">
        <f t="shared" si="13"/>
        <v>0</v>
      </c>
      <c r="CK11" s="189">
        <v>60</v>
      </c>
      <c r="CL11" s="80">
        <f>+CI11*'PRECIOS SEGUN ADJ. (FRONTERIZO)'!$B$16*'PRECIOS SEGUN ADJ. (FRONTERIZO)'!$C$16</f>
        <v>0</v>
      </c>
      <c r="CM11" s="80" t="e" vm="1">
        <f>+[4]!NumLetras(CL11,"PESO","PESOS DOMINICANOS","$EE $m CON #d/100 CENTAVOS")</f>
        <v>#VALUE!</v>
      </c>
      <c r="CN11" s="80">
        <f t="shared" si="35"/>
        <v>0</v>
      </c>
      <c r="CO11" s="37">
        <v>0</v>
      </c>
      <c r="CP11" s="37">
        <f t="shared" si="14"/>
        <v>0</v>
      </c>
      <c r="CQ11" s="189">
        <v>55.649999999999991</v>
      </c>
      <c r="CR11" s="80">
        <f>+CO11*'PRECIOS SEGUN ADJ. (FRONTERIZO)'!$B$17*'PRECIOS SEGUN ADJ. (FRONTERIZO)'!$C$17</f>
        <v>0</v>
      </c>
      <c r="CS11" s="80" t="e" vm="1">
        <f>+[4]!NumLetras(CR11,"PESO","PESOS DOMINICANOS","$EE $m CON #d/100 CENTAVOS")</f>
        <v>#VALUE!</v>
      </c>
      <c r="CT11" s="80">
        <f t="shared" si="36"/>
        <v>0</v>
      </c>
      <c r="CU11" s="37">
        <v>376</v>
      </c>
      <c r="CV11" s="37">
        <f t="shared" si="15"/>
        <v>7520</v>
      </c>
      <c r="CW11" s="189">
        <v>6.6</v>
      </c>
      <c r="CX11" s="80">
        <f>+CU11*'PRECIOS SEGUN ADJ. (FRONTERIZO)'!$B$18*'PRECIOS SEGUN ADJ. (FRONTERIZO)'!$C$18</f>
        <v>49632</v>
      </c>
      <c r="CY11" s="80" t="e" vm="1">
        <f>+[4]!NumLetras(CX11,"PESO","PESOS DOMINICANOS","$EE $m CON #d/100 CENTAVOS")</f>
        <v>#VALUE!</v>
      </c>
      <c r="CZ11" s="37">
        <v>0</v>
      </c>
      <c r="DA11" s="37">
        <f t="shared" si="16"/>
        <v>0</v>
      </c>
      <c r="DB11" s="189">
        <v>65.75</v>
      </c>
      <c r="DC11" s="80">
        <f>+CZ11*'PRECIOS SEGUN ADJ. (FRONTERIZO)'!$B$19*'PRECIOS SEGUN ADJ. (FRONTERIZO)'!$C$19</f>
        <v>0</v>
      </c>
      <c r="DD11" s="80" t="e" vm="1">
        <f>+[4]!NumLetras(DC11,"PESO","PESOS DOMINICANOS","$EE $m CON #d/100 CENTAVOS")</f>
        <v>#VALUE!</v>
      </c>
      <c r="DE11" s="80">
        <f t="shared" si="37"/>
        <v>0</v>
      </c>
      <c r="DF11" s="37">
        <v>9</v>
      </c>
      <c r="DG11" s="37">
        <f t="shared" si="17"/>
        <v>180</v>
      </c>
      <c r="DH11" s="189">
        <v>82.59999999999998</v>
      </c>
      <c r="DI11" s="80">
        <f>+DF11*'PRECIOS SEGUN ADJ. (FRONTERIZO)'!$B$20*'PRECIOS SEGUN ADJ. (FRONTERIZO)'!$C$20</f>
        <v>14868</v>
      </c>
      <c r="DJ11" s="80" t="e" vm="1">
        <f>+[4]!NumLetras(DI11,"PESO","PESOS DOMINICANOS","$EE $m CON #d/100 CENTAVOS")</f>
        <v>#VALUE!</v>
      </c>
      <c r="DK11" s="80">
        <f t="shared" si="38"/>
        <v>2676.24</v>
      </c>
      <c r="DL11" s="37">
        <v>752</v>
      </c>
      <c r="DM11" s="37">
        <f t="shared" si="18"/>
        <v>15040</v>
      </c>
      <c r="DN11" s="189">
        <v>22</v>
      </c>
      <c r="DO11" s="80">
        <f>+DL11*'PRECIOS SEGUN ADJ. (FRONTERIZO)'!$B$21*'PRECIOS SEGUN ADJ. (FRONTERIZO)'!$C$21</f>
        <v>330880</v>
      </c>
      <c r="DP11" s="80" t="e" vm="1">
        <f>+[4]!NumLetras(DO11,"PESO","PESOS DOMINICANOS","$EE $m CON #d/100 CENTAVOS")</f>
        <v>#VALUE!</v>
      </c>
      <c r="DQ11" s="37">
        <v>42</v>
      </c>
      <c r="DR11" s="37">
        <f t="shared" si="19"/>
        <v>840</v>
      </c>
      <c r="DS11" s="189">
        <v>80.849999999999994</v>
      </c>
      <c r="DT11" s="80">
        <f>+DQ11*'PRECIOS SEGUN ADJ. (FRONTERIZO)'!$B$22*'PRECIOS SEGUN ADJ. (FRONTERIZO)'!$C$22</f>
        <v>67914</v>
      </c>
      <c r="DU11" s="80" t="e" vm="1">
        <f>+[4]!NumLetras(DT11,"PESO","PESOS DOMINICANOS","$EE $m CON #d/100 CENTAVOS")</f>
        <v>#VALUE!</v>
      </c>
      <c r="DV11" s="37">
        <v>19</v>
      </c>
      <c r="DW11" s="37">
        <f t="shared" si="20"/>
        <v>380</v>
      </c>
      <c r="DX11" s="189">
        <v>21.83</v>
      </c>
      <c r="DY11" s="80">
        <f>+DV11*'PRECIOS SEGUN ADJ. (FRONTERIZO)'!$B$23*'PRECIOS SEGUN ADJ. (FRONTERIZO)'!$C$23</f>
        <v>8295.4</v>
      </c>
      <c r="DZ11" s="80" t="e" vm="1">
        <f>+[4]!NumLetras(DY11,"PESO","PESOS DOMINICANOS","$EE $m CON #d/100 CENTAVOS")</f>
        <v>#VALUE!</v>
      </c>
      <c r="EA11" s="80">
        <f t="shared" si="39"/>
        <v>1493.17</v>
      </c>
      <c r="EB11" s="37">
        <v>59</v>
      </c>
      <c r="EC11" s="37">
        <f t="shared" si="21"/>
        <v>1180</v>
      </c>
      <c r="ED11" s="189">
        <v>33</v>
      </c>
      <c r="EE11" s="80">
        <f>+EB11*'PRECIOS SEGUN ADJ. (FRONTERIZO)'!$B$24*'PRECIOS SEGUN ADJ. (FRONTERIZO)'!$C$24</f>
        <v>38940</v>
      </c>
      <c r="EF11" s="80" t="e" vm="1">
        <f>+[4]!NumLetras(EE11,"PESO","PESOS DOMINICANOS","$EE $m CON #d/100 CENTAVOS")</f>
        <v>#VALUE!</v>
      </c>
      <c r="EG11" s="37">
        <v>0</v>
      </c>
      <c r="EH11" s="37">
        <f t="shared" si="22"/>
        <v>0</v>
      </c>
      <c r="EI11" s="189">
        <v>15.789999999999997</v>
      </c>
      <c r="EJ11" s="80">
        <f>+EG11*'PRECIOS SEGUN ADJ. (FRONTERIZO)'!$B$25*'PRECIOS SEGUN ADJ. (FRONTERIZO)'!$C$25</f>
        <v>0</v>
      </c>
      <c r="EK11" s="80" t="e" vm="1">
        <f>+[4]!NumLetras(EJ11,"PESO","PESOS DOMINICANOS","$EE $m CON #d/100 CENTAVOS")</f>
        <v>#VALUE!</v>
      </c>
      <c r="EL11" s="37">
        <v>0</v>
      </c>
      <c r="EM11" s="37">
        <f t="shared" si="23"/>
        <v>0</v>
      </c>
      <c r="EN11" s="189">
        <v>31.5</v>
      </c>
      <c r="EO11" s="80">
        <f>+EL11*'PRECIOS SEGUN ADJ. (FRONTERIZO)'!$B$26*'PRECIOS SEGUN ADJ. (FRONTERIZO)'!$C$26</f>
        <v>0</v>
      </c>
      <c r="EP11" s="80" t="e" vm="1">
        <f>+[4]!NumLetras(EO11,"PESO","PESOS DOMINICANOS","$EE $m CON #d/100 CENTAVOS")</f>
        <v>#VALUE!</v>
      </c>
      <c r="EQ11" s="80">
        <v>0</v>
      </c>
      <c r="ER11" s="194">
        <f t="shared" si="24"/>
        <v>0</v>
      </c>
      <c r="ES11" s="195">
        <v>21.68</v>
      </c>
      <c r="ET11" s="196">
        <f>+EQ11*'PRECIOS SEGUN ADJ (RURAL)'!$B$13*'PRECIOS SEGUN ADJ (RURAL)'!$C$13</f>
        <v>0</v>
      </c>
      <c r="EU11" s="196" t="e" vm="1">
        <f>+[4]!NumLetras(ET11,"PESO","PESOS DOMINICANOS","$EE $m CON #d/100 CENTAVOS")</f>
        <v>#VALUE!</v>
      </c>
      <c r="EV11" s="80">
        <v>0</v>
      </c>
      <c r="EW11" s="198">
        <f t="shared" si="25"/>
        <v>0</v>
      </c>
      <c r="EX11" s="199">
        <v>5.5</v>
      </c>
      <c r="EY11" s="200">
        <f>+EV11*'PRECIOS SEGUN ADJ (RURAL)'!$B$16*'PRECIOS SEGUN ADJ (RURAL)'!$C$16</f>
        <v>0</v>
      </c>
      <c r="EZ11" s="200" t="e" vm="1">
        <f>+[4]!NumLetras(EY11,"PESO","PESOS DOMINICANOS","$EE $m CON #d/100 CENTAVOS")</f>
        <v>#VALUE!</v>
      </c>
      <c r="FA11" s="80">
        <v>0</v>
      </c>
      <c r="FB11" s="202">
        <f t="shared" si="26"/>
        <v>0</v>
      </c>
      <c r="FC11" s="203">
        <v>220</v>
      </c>
      <c r="FD11" s="204">
        <f>+FA11*'PRECIOS SEGUN ADJ (RURAL)'!$B$18*'PRECIOS SEGUN ADJ (RURAL)'!$C$18</f>
        <v>0</v>
      </c>
      <c r="FE11" s="204" t="e" vm="1">
        <f>+[4]!NumLetras(FD11,"PESO","PESOS DOMINICANOS","$EE $m CON #d/100 CENTAVOS")</f>
        <v>#VALUE!</v>
      </c>
      <c r="FF11" s="204">
        <f t="shared" si="27"/>
        <v>0</v>
      </c>
      <c r="FG11" s="80">
        <f t="shared" si="40"/>
        <v>1057782.3999999999</v>
      </c>
      <c r="FH11" s="80" t="e" vm="1">
        <f>+[4]!NumLetras(FG11,"PESO","PESOS DOMINICANOS","$EE $m CON #d/100 CENTAVOS")</f>
        <v>#VALUE!</v>
      </c>
      <c r="FI11" s="80">
        <f t="shared" si="28"/>
        <v>55040.119999999988</v>
      </c>
      <c r="FJ11" s="80" t="e" vm="1">
        <f>+[4]!NumLetras(FI11,"PESO","PESOS DOMINICANOS","$EE $m CON #d/100 CENTAVOS")</f>
        <v>#VALUE!</v>
      </c>
      <c r="FK11" s="80">
        <f t="shared" si="41"/>
        <v>1002742.2799999999</v>
      </c>
      <c r="FL11" s="80" t="e" vm="1">
        <f>+[4]!NumLetras(FK11,"PESO","PESOS DOMINICANOS","$EE $m CON #d/100 CENTAVOS")</f>
        <v>#VALUE!</v>
      </c>
      <c r="FM11" s="80">
        <f t="shared" si="42"/>
        <v>211556.48000000001</v>
      </c>
      <c r="FN11" s="80" t="e" vm="1">
        <f>+[4]!NumLetras(FM11,"PESO","PESOS DOMINICANOS","$EE $m CON #d/100 CENTAVOS")</f>
        <v>#VALUE!</v>
      </c>
      <c r="FO11" s="80">
        <f t="shared" si="43"/>
        <v>10577.82</v>
      </c>
      <c r="FP11" s="80" t="e" vm="1">
        <f>+[4]!NumLetras(FO11,"PESO","PESOS DOMINICANOS","$EE $m CON #d/100 CENTAVOS")</f>
        <v>#VALUE!</v>
      </c>
      <c r="FQ11" s="80"/>
      <c r="FR11" s="80">
        <f t="shared" si="44"/>
        <v>846225.91999999993</v>
      </c>
      <c r="FS11" s="80" t="e" vm="1">
        <f>+[4]!NumLetras(FR11,"PESO","PESOS DOMINICANOS","$EE $m CON #d/100 CENTAVOS")</f>
        <v>#VALUE!</v>
      </c>
      <c r="FT11" s="37" t="str">
        <f>+VLOOKUP(D11,'FRONTERIZO XENIA'!F:G,2,0)</f>
        <v>F-08</v>
      </c>
    </row>
    <row r="12" spans="1:176">
      <c r="A12" s="37">
        <v>11</v>
      </c>
      <c r="B12" s="37">
        <v>11</v>
      </c>
      <c r="C12" s="26" t="s">
        <v>1865</v>
      </c>
      <c r="D12" s="37">
        <v>130204365</v>
      </c>
      <c r="E12" s="37">
        <f>+VLOOKUP(D12,'INFORMACION DE PROVEEDORES'!C:I,2,0)</f>
        <v>130204365</v>
      </c>
      <c r="F12" s="26" t="str">
        <f>+VLOOKUP(D12,'INFORMACION DE PROVEEDORES'!C:J,4,0)</f>
        <v>SANTOS ALEJANDRO AUSBERTO TERRENO RUIZ</v>
      </c>
      <c r="G12" s="37" t="str">
        <f>+VLOOKUP(D12,'INFORMACION DE PROVEEDORES'!C:K,5,0)</f>
        <v>018-0013627-5</v>
      </c>
      <c r="H12" s="26" t="str">
        <f>+VLOOKUP(D12,'INFORMACION DE PROVEEDORES'!C:L,7,0)</f>
        <v xml:space="preserve">CALLE DUARTE NO. 125, LAS SALINAS, BARAHONA </v>
      </c>
      <c r="I12" s="37" t="str">
        <f>+VLOOKUP(D12,'INFORMACION DE PROVEEDORES'!C:M,3,0)</f>
        <v xml:space="preserve"> JURÍDICA</v>
      </c>
      <c r="J12" s="37">
        <v>6</v>
      </c>
      <c r="K12" s="37">
        <v>310</v>
      </c>
      <c r="L12" s="37">
        <v>88</v>
      </c>
      <c r="M12" s="37">
        <f t="shared" si="29"/>
        <v>1760</v>
      </c>
      <c r="N12" s="189">
        <v>69.81</v>
      </c>
      <c r="O12" s="80">
        <f>+L12*'PRECIOS SEGUN ADJ. (FRONTERIZO)'!$B$2*'PRECIOS SEGUN ADJ. (FRONTERIZO)'!$C$2</f>
        <v>122865.60000000001</v>
      </c>
      <c r="P12" s="80" t="e" vm="1">
        <f>+[4]!NumLetras(O12,"PESO","PESOS DOMINICANOS","$EE $m CON #d/100 CENTAVOS")</f>
        <v>#VALUE!</v>
      </c>
      <c r="Q12" s="80">
        <f t="shared" si="30"/>
        <v>19658.5</v>
      </c>
      <c r="R12" s="37">
        <v>25</v>
      </c>
      <c r="S12" s="37">
        <f t="shared" si="0"/>
        <v>500</v>
      </c>
      <c r="T12" s="189">
        <v>31.5</v>
      </c>
      <c r="U12" s="80">
        <f>+R12*'PRECIOS SEGUN ADJ. (FRONTERIZO)'!$B$3*'PRECIOS SEGUN ADJ. (FRONTERIZO)'!$C$3</f>
        <v>15750</v>
      </c>
      <c r="V12" s="80" t="e" vm="1">
        <f>+[4]!NumLetras(U12,"PESO","PESOS DOMINICANOS","$EE $m CON #d/100 CENTAVOS")</f>
        <v>#VALUE!</v>
      </c>
      <c r="W12" s="37">
        <v>147</v>
      </c>
      <c r="X12" s="37">
        <f t="shared" si="1"/>
        <v>2940</v>
      </c>
      <c r="Y12" s="189">
        <v>25.2</v>
      </c>
      <c r="Z12" s="80">
        <f>+W12*'PRECIOS SEGUN ADJ. (FRONTERIZO)'!$B$4*'PRECIOS SEGUN ADJ. (FRONTERIZO)'!$C$4</f>
        <v>74088</v>
      </c>
      <c r="AA12" s="80" t="e" vm="1">
        <f>+[4]!NumLetras(Z12,"PESO","PESOS DOMINICANOS","$EE $m CON #d/100 CENTAVOS")</f>
        <v>#VALUE!</v>
      </c>
      <c r="AB12" s="37">
        <v>125</v>
      </c>
      <c r="AC12" s="37">
        <f t="shared" si="2"/>
        <v>2500</v>
      </c>
      <c r="AD12" s="189">
        <v>87.91</v>
      </c>
      <c r="AE12" s="80">
        <f>+AB12*'PRECIOS SEGUN ADJ. (FRONTERIZO)'!$B$5*'PRECIOS SEGUN ADJ. (FRONTERIZO)'!$C$5</f>
        <v>219775</v>
      </c>
      <c r="AF12" s="80" t="e" vm="1">
        <f>+[4]!NumLetras(AE12,"PESO","PESOS DOMINICANOS","$EE $m CON #d/100 CENTAVOS")</f>
        <v>#VALUE!</v>
      </c>
      <c r="AG12" s="80">
        <f t="shared" si="31"/>
        <v>39559.5</v>
      </c>
      <c r="AH12" s="37">
        <v>65</v>
      </c>
      <c r="AI12" s="37">
        <f t="shared" si="3"/>
        <v>1300</v>
      </c>
      <c r="AJ12" s="189">
        <v>53.95000000000001</v>
      </c>
      <c r="AK12" s="80">
        <f>+AH12*'PRECIOS SEGUN ADJ. (FRONTERIZO)'!$B$6*'PRECIOS SEGUN ADJ. (FRONTERIZO)'!$C$6</f>
        <v>70135</v>
      </c>
      <c r="AL12" s="80" t="e" vm="1">
        <f>+[4]!NumLetras(AK12,"PESO","PESOS DOMINICANOS","$EE $m CON #d/100 CENTAVOS")</f>
        <v>#VALUE!</v>
      </c>
      <c r="AM12" s="37">
        <v>8</v>
      </c>
      <c r="AN12" s="37">
        <f t="shared" si="4"/>
        <v>160</v>
      </c>
      <c r="AO12" s="189">
        <v>25.04</v>
      </c>
      <c r="AP12" s="80">
        <f>+AM12*'PRECIOS SEGUN ADJ. (FRONTERIZO)'!$B$7*'PRECIOS SEGUN ADJ. (FRONTERIZO)'!$C$7</f>
        <v>4006.3999999999996</v>
      </c>
      <c r="AQ12" s="80" t="e" vm="1">
        <f>+[4]!NumLetras(AP12,"PESO","PESOS DOMINICANOS","$EE $m CON #d/100 CENTAVOS")</f>
        <v>#VALUE!</v>
      </c>
      <c r="AR12" s="80">
        <f t="shared" si="32"/>
        <v>641.02</v>
      </c>
      <c r="AS12" s="37">
        <v>40</v>
      </c>
      <c r="AT12" s="37">
        <f t="shared" si="5"/>
        <v>800</v>
      </c>
      <c r="AU12" s="189">
        <v>290.85000000000002</v>
      </c>
      <c r="AV12" s="80">
        <f>+AS12*'PRECIOS SEGUN ADJ. (FRONTERIZO)'!$B$8*'PRECIOS SEGUN ADJ. (FRONTERIZO)'!$C$8</f>
        <v>232680</v>
      </c>
      <c r="AW12" s="80" t="e" vm="1">
        <f>+[4]!NumLetras(AV12,"PESO","PESOS DOMINICANOS","$EE $m CON #d/100 CENTAVOS")</f>
        <v>#VALUE!</v>
      </c>
      <c r="AX12" s="80">
        <f t="shared" si="33"/>
        <v>41882.400000000001</v>
      </c>
      <c r="AY12" s="37">
        <v>10</v>
      </c>
      <c r="AZ12" s="37">
        <f t="shared" si="6"/>
        <v>200</v>
      </c>
      <c r="BA12" s="189">
        <v>18.899999999999999</v>
      </c>
      <c r="BB12" s="80">
        <f>+AY12*'PRECIOS SEGUN ADJ. (FRONTERIZO)'!$B$9*'PRECIOS SEGUN ADJ. (FRONTERIZO)'!$C$9</f>
        <v>3780</v>
      </c>
      <c r="BC12" s="80" t="e" vm="1">
        <f>+[4]!NumLetras(BB12,"PESO","PESOS DOMINICANOS","$EE $m CON #d/100 CENTAVOS")</f>
        <v>#VALUE!</v>
      </c>
      <c r="BD12" s="37">
        <v>4</v>
      </c>
      <c r="BE12" s="37">
        <f t="shared" si="7"/>
        <v>80</v>
      </c>
      <c r="BF12" s="189">
        <v>140.38</v>
      </c>
      <c r="BG12" s="80">
        <f>+BD12*'PRECIOS SEGUN ADJ. (FRONTERIZO)'!$B$10*'PRECIOS SEGUN ADJ. (FRONTERIZO)'!$C$10</f>
        <v>11230.4</v>
      </c>
      <c r="BH12" s="80" t="e" vm="1">
        <f>+[4]!NumLetras(BG12,"PESO","PESOS DOMINICANOS","$EE $m CON #d/100 CENTAVOS")</f>
        <v>#VALUE!</v>
      </c>
      <c r="BI12" s="80">
        <f t="shared" si="34"/>
        <v>2021.47</v>
      </c>
      <c r="BJ12" s="37">
        <v>49</v>
      </c>
      <c r="BK12" s="37">
        <f t="shared" si="8"/>
        <v>980</v>
      </c>
      <c r="BL12" s="189">
        <v>31.459999999999997</v>
      </c>
      <c r="BM12" s="80">
        <f>+BJ12*'PRECIOS SEGUN ADJ. (FRONTERIZO)'!$B$11*'PRECIOS SEGUN ADJ. (FRONTERIZO)'!$C$11</f>
        <v>30830.799999999999</v>
      </c>
      <c r="BN12" s="80" t="e" vm="1">
        <f>+[4]!NumLetras(BM12,"PESO","PESOS DOMINICANOS","$EE $m CON #d/100 CENTAVOS")</f>
        <v>#VALUE!</v>
      </c>
      <c r="BO12" s="37">
        <v>33</v>
      </c>
      <c r="BP12" s="37">
        <f t="shared" si="9"/>
        <v>660</v>
      </c>
      <c r="BQ12" s="189">
        <v>65</v>
      </c>
      <c r="BR12" s="80">
        <f>+BO12*'PRECIOS SEGUN ADJ. (FRONTERIZO)'!$B$12*'PRECIOS SEGUN ADJ. (FRONTERIZO)'!$C$12</f>
        <v>42900</v>
      </c>
      <c r="BS12" s="80" t="e" vm="1">
        <f>+[4]!NumLetras(BR12,"PESO","PESOS DOMINICANOS","$EE $m CON #d/100 CENTAVOS")</f>
        <v>#VALUE!</v>
      </c>
      <c r="BT12" s="37">
        <v>1380</v>
      </c>
      <c r="BU12" s="37">
        <f t="shared" si="10"/>
        <v>27600</v>
      </c>
      <c r="BV12" s="189">
        <v>5.5</v>
      </c>
      <c r="BW12" s="80">
        <f>+BT12*'PRECIOS SEGUN ADJ. (FRONTERIZO)'!$B$13*'PRECIOS SEGUN ADJ. (FRONTERIZO)'!$C$13</f>
        <v>151800</v>
      </c>
      <c r="BX12" s="80" t="e" vm="1">
        <f>+[4]!NumLetras(BW12,"PESO","PESOS DOMINICANOS","$EE $m CON #d/100 CENTAVOS")</f>
        <v>#VALUE!</v>
      </c>
      <c r="BY12" s="37">
        <v>344</v>
      </c>
      <c r="BZ12" s="37">
        <f t="shared" si="11"/>
        <v>6880</v>
      </c>
      <c r="CA12" s="189">
        <v>7.15</v>
      </c>
      <c r="CB12" s="80">
        <f>+BY12*'PRECIOS SEGUN ADJ. (FRONTERIZO)'!$B$14*'PRECIOS SEGUN ADJ. (FRONTERIZO)'!$C$14</f>
        <v>49192</v>
      </c>
      <c r="CC12" s="80" t="e" vm="1">
        <f>+[4]!NumLetras(CB12,"PESO","PESOS DOMINICANOS","$EE $m CON #d/100 CENTAVOS")</f>
        <v>#VALUE!</v>
      </c>
      <c r="CD12" s="37">
        <v>688</v>
      </c>
      <c r="CE12" s="37">
        <f t="shared" si="12"/>
        <v>13760</v>
      </c>
      <c r="CF12" s="189">
        <v>6.8400000000000007</v>
      </c>
      <c r="CG12" s="80">
        <f>+CD12*'PRECIOS SEGUN ADJ. (FRONTERIZO)'!$B$15*'PRECIOS SEGUN ADJ. (FRONTERIZO)'!$C$15</f>
        <v>94118.399999999994</v>
      </c>
      <c r="CH12" s="80" t="e" vm="1">
        <f>+[4]!NumLetras(CG12,"PESO","PESOS DOMINICANOS","$EE $m CON #d/100 CENTAVOS")</f>
        <v>#VALUE!</v>
      </c>
      <c r="CI12" s="37">
        <v>62</v>
      </c>
      <c r="CJ12" s="37">
        <f t="shared" si="13"/>
        <v>1240</v>
      </c>
      <c r="CK12" s="189">
        <v>60</v>
      </c>
      <c r="CL12" s="80">
        <f>+CI12*'PRECIOS SEGUN ADJ. (FRONTERIZO)'!$B$16*'PRECIOS SEGUN ADJ. (FRONTERIZO)'!$C$16</f>
        <v>74400</v>
      </c>
      <c r="CM12" s="80" t="e" vm="1">
        <f>+[4]!NumLetras(CL12,"PESO","PESOS DOMINICANOS","$EE $m CON #d/100 CENTAVOS")</f>
        <v>#VALUE!</v>
      </c>
      <c r="CN12" s="80">
        <f t="shared" si="35"/>
        <v>13392</v>
      </c>
      <c r="CO12" s="37">
        <v>29</v>
      </c>
      <c r="CP12" s="37">
        <f t="shared" si="14"/>
        <v>580</v>
      </c>
      <c r="CQ12" s="189">
        <v>55.649999999999991</v>
      </c>
      <c r="CR12" s="80">
        <f>+CO12*'PRECIOS SEGUN ADJ. (FRONTERIZO)'!$B$17*'PRECIOS SEGUN ADJ. (FRONTERIZO)'!$C$17</f>
        <v>32277</v>
      </c>
      <c r="CS12" s="80" t="e" vm="1">
        <f>+[4]!NumLetras(CR12,"PESO","PESOS DOMINICANOS","$EE $m CON #d/100 CENTAVOS")</f>
        <v>#VALUE!</v>
      </c>
      <c r="CT12" s="80">
        <f t="shared" si="36"/>
        <v>5809.86</v>
      </c>
      <c r="CU12" s="37">
        <v>896</v>
      </c>
      <c r="CV12" s="37">
        <f t="shared" si="15"/>
        <v>17920</v>
      </c>
      <c r="CW12" s="189">
        <v>6.6</v>
      </c>
      <c r="CX12" s="80">
        <f>+CU12*'PRECIOS SEGUN ADJ. (FRONTERIZO)'!$B$18*'PRECIOS SEGUN ADJ. (FRONTERIZO)'!$C$18</f>
        <v>118271.99999999999</v>
      </c>
      <c r="CY12" s="80" t="e" vm="1">
        <f>+[4]!NumLetras(CX12,"PESO","PESOS DOMINICANOS","$EE $m CON #d/100 CENTAVOS")</f>
        <v>#VALUE!</v>
      </c>
      <c r="CZ12" s="37">
        <v>32</v>
      </c>
      <c r="DA12" s="37">
        <f t="shared" si="16"/>
        <v>640</v>
      </c>
      <c r="DB12" s="189">
        <v>65.75</v>
      </c>
      <c r="DC12" s="80">
        <f>+CZ12*'PRECIOS SEGUN ADJ. (FRONTERIZO)'!$B$19*'PRECIOS SEGUN ADJ. (FRONTERIZO)'!$C$19</f>
        <v>42080</v>
      </c>
      <c r="DD12" s="80" t="e" vm="1">
        <f>+[4]!NumLetras(DC12,"PESO","PESOS DOMINICANOS","$EE $m CON #d/100 CENTAVOS")</f>
        <v>#VALUE!</v>
      </c>
      <c r="DE12" s="80">
        <f t="shared" si="37"/>
        <v>7574.4</v>
      </c>
      <c r="DF12" s="37">
        <v>8</v>
      </c>
      <c r="DG12" s="37">
        <f t="shared" si="17"/>
        <v>160</v>
      </c>
      <c r="DH12" s="189">
        <v>82.59999999999998</v>
      </c>
      <c r="DI12" s="80">
        <f>+DF12*'PRECIOS SEGUN ADJ. (FRONTERIZO)'!$B$20*'PRECIOS SEGUN ADJ. (FRONTERIZO)'!$C$20</f>
        <v>13216</v>
      </c>
      <c r="DJ12" s="80" t="e" vm="1">
        <f>+[4]!NumLetras(DI12,"PESO","PESOS DOMINICANOS","$EE $m CON #d/100 CENTAVOS")</f>
        <v>#VALUE!</v>
      </c>
      <c r="DK12" s="80">
        <f t="shared" si="38"/>
        <v>2378.88</v>
      </c>
      <c r="DL12" s="37">
        <v>688</v>
      </c>
      <c r="DM12" s="37">
        <f t="shared" si="18"/>
        <v>13760</v>
      </c>
      <c r="DN12" s="189">
        <v>22</v>
      </c>
      <c r="DO12" s="80">
        <f>+DL12*'PRECIOS SEGUN ADJ. (FRONTERIZO)'!$B$21*'PRECIOS SEGUN ADJ. (FRONTERIZO)'!$C$21</f>
        <v>302720</v>
      </c>
      <c r="DP12" s="80" t="e" vm="1">
        <f>+[4]!NumLetras(DO12,"PESO","PESOS DOMINICANOS","$EE $m CON #d/100 CENTAVOS")</f>
        <v>#VALUE!</v>
      </c>
      <c r="DQ12" s="37">
        <v>72</v>
      </c>
      <c r="DR12" s="37">
        <f t="shared" si="19"/>
        <v>1440</v>
      </c>
      <c r="DS12" s="189">
        <v>80.849999999999994</v>
      </c>
      <c r="DT12" s="80">
        <f>+DQ12*'PRECIOS SEGUN ADJ. (FRONTERIZO)'!$B$22*'PRECIOS SEGUN ADJ. (FRONTERIZO)'!$C$22</f>
        <v>116424</v>
      </c>
      <c r="DU12" s="80" t="e" vm="1">
        <f>+[4]!NumLetras(DT12,"PESO","PESOS DOMINICANOS","$EE $m CON #d/100 CENTAVOS")</f>
        <v>#VALUE!</v>
      </c>
      <c r="DV12" s="37">
        <v>34</v>
      </c>
      <c r="DW12" s="37">
        <f t="shared" si="20"/>
        <v>680</v>
      </c>
      <c r="DX12" s="189">
        <v>21.83</v>
      </c>
      <c r="DY12" s="80">
        <f>+DV12*'PRECIOS SEGUN ADJ. (FRONTERIZO)'!$B$23*'PRECIOS SEGUN ADJ. (FRONTERIZO)'!$C$23</f>
        <v>14844.399999999998</v>
      </c>
      <c r="DZ12" s="80" t="e" vm="1">
        <f>+[4]!NumLetras(DY12,"PESO","PESOS DOMINICANOS","$EE $m CON #d/100 CENTAVOS")</f>
        <v>#VALUE!</v>
      </c>
      <c r="EA12" s="80">
        <f t="shared" si="39"/>
        <v>2671.99</v>
      </c>
      <c r="EB12" s="37">
        <v>71</v>
      </c>
      <c r="EC12" s="37">
        <f t="shared" si="21"/>
        <v>1420</v>
      </c>
      <c r="ED12" s="189">
        <v>33</v>
      </c>
      <c r="EE12" s="80">
        <f>+EB12*'PRECIOS SEGUN ADJ. (FRONTERIZO)'!$B$24*'PRECIOS SEGUN ADJ. (FRONTERIZO)'!$C$24</f>
        <v>46860</v>
      </c>
      <c r="EF12" s="80" t="e" vm="1">
        <f>+[4]!NumLetras(EE12,"PESO","PESOS DOMINICANOS","$EE $m CON #d/100 CENTAVOS")</f>
        <v>#VALUE!</v>
      </c>
      <c r="EG12" s="37">
        <v>10</v>
      </c>
      <c r="EH12" s="37">
        <f t="shared" si="22"/>
        <v>200</v>
      </c>
      <c r="EI12" s="189">
        <v>15.789999999999997</v>
      </c>
      <c r="EJ12" s="80">
        <f>+EG12*'PRECIOS SEGUN ADJ. (FRONTERIZO)'!$B$25*'PRECIOS SEGUN ADJ. (FRONTERIZO)'!$C$25</f>
        <v>3157.9999999999995</v>
      </c>
      <c r="EK12" s="80" t="e" vm="1">
        <f>+[4]!NumLetras(EJ12,"PESO","PESOS DOMINICANOS","$EE $m CON #d/100 CENTAVOS")</f>
        <v>#VALUE!</v>
      </c>
      <c r="EL12" s="37">
        <v>10</v>
      </c>
      <c r="EM12" s="37">
        <f t="shared" si="23"/>
        <v>200</v>
      </c>
      <c r="EN12" s="189">
        <v>31.5</v>
      </c>
      <c r="EO12" s="80">
        <f>+EL12*'PRECIOS SEGUN ADJ. (FRONTERIZO)'!$B$26*'PRECIOS SEGUN ADJ. (FRONTERIZO)'!$C$26</f>
        <v>6300</v>
      </c>
      <c r="EP12" s="80" t="e" vm="1">
        <f>+[4]!NumLetras(EO12,"PESO","PESOS DOMINICANOS","$EE $m CON #d/100 CENTAVOS")</f>
        <v>#VALUE!</v>
      </c>
      <c r="EQ12" s="80">
        <v>0</v>
      </c>
      <c r="ER12" s="194">
        <f t="shared" si="24"/>
        <v>0</v>
      </c>
      <c r="ES12" s="195">
        <v>21.68</v>
      </c>
      <c r="ET12" s="196">
        <f>+EQ12*'PRECIOS SEGUN ADJ (RURAL)'!$B$13*'PRECIOS SEGUN ADJ (RURAL)'!$C$13</f>
        <v>0</v>
      </c>
      <c r="EU12" s="196" t="e" vm="1">
        <f>+[4]!NumLetras(ET12,"PESO","PESOS DOMINICANOS","$EE $m CON #d/100 CENTAVOS")</f>
        <v>#VALUE!</v>
      </c>
      <c r="EV12" s="80">
        <v>0</v>
      </c>
      <c r="EW12" s="198">
        <f t="shared" si="25"/>
        <v>0</v>
      </c>
      <c r="EX12" s="199">
        <v>5.5</v>
      </c>
      <c r="EY12" s="200">
        <f>+EV12*'PRECIOS SEGUN ADJ (RURAL)'!$B$16*'PRECIOS SEGUN ADJ (RURAL)'!$C$16</f>
        <v>0</v>
      </c>
      <c r="EZ12" s="200" t="e" vm="1">
        <f>+[4]!NumLetras(EY12,"PESO","PESOS DOMINICANOS","$EE $m CON #d/100 CENTAVOS")</f>
        <v>#VALUE!</v>
      </c>
      <c r="FA12" s="80">
        <v>0</v>
      </c>
      <c r="FB12" s="202">
        <f t="shared" si="26"/>
        <v>0</v>
      </c>
      <c r="FC12" s="203">
        <v>220</v>
      </c>
      <c r="FD12" s="204">
        <f>+FA12*'PRECIOS SEGUN ADJ (RURAL)'!$B$18*'PRECIOS SEGUN ADJ (RURAL)'!$C$18</f>
        <v>0</v>
      </c>
      <c r="FE12" s="204" t="e" vm="1">
        <f>+[4]!NumLetras(FD12,"PESO","PESOS DOMINICANOS","$EE $m CON #d/100 CENTAVOS")</f>
        <v>#VALUE!</v>
      </c>
      <c r="FF12" s="204">
        <f t="shared" si="27"/>
        <v>0</v>
      </c>
      <c r="FG12" s="80">
        <f t="shared" si="40"/>
        <v>1893703</v>
      </c>
      <c r="FH12" s="80" t="e" vm="1">
        <f>+[4]!NumLetras(FG12,"PESO","PESOS DOMINICANOS","$EE $m CON #d/100 CENTAVOS")</f>
        <v>#VALUE!</v>
      </c>
      <c r="FI12" s="80">
        <f t="shared" si="28"/>
        <v>135590.01999999999</v>
      </c>
      <c r="FJ12" s="80" t="e" vm="1">
        <f>+[4]!NumLetras(FI12,"PESO","PESOS DOMINICANOS","$EE $m CON #d/100 CENTAVOS")</f>
        <v>#VALUE!</v>
      </c>
      <c r="FK12" s="80">
        <f t="shared" si="41"/>
        <v>1758112.98</v>
      </c>
      <c r="FL12" s="80" t="e" vm="1">
        <f>+[4]!NumLetras(FK12,"PESO","PESOS DOMINICANOS","$EE $m CON #d/100 CENTAVOS")</f>
        <v>#VALUE!</v>
      </c>
      <c r="FM12" s="80">
        <f t="shared" si="42"/>
        <v>378740.6</v>
      </c>
      <c r="FN12" s="80" t="e" vm="1">
        <f>+[4]!NumLetras(FM12,"PESO","PESOS DOMINICANOS","$EE $m CON #d/100 CENTAVOS")</f>
        <v>#VALUE!</v>
      </c>
      <c r="FO12" s="80">
        <f t="shared" si="43"/>
        <v>18937.03</v>
      </c>
      <c r="FP12" s="80" t="e" vm="1">
        <f>+[4]!NumLetras(FO12,"PESO","PESOS DOMINICANOS","$EE $m CON #d/100 CENTAVOS")</f>
        <v>#VALUE!</v>
      </c>
      <c r="FQ12" s="80"/>
      <c r="FR12" s="80">
        <f t="shared" si="44"/>
        <v>1514962.4</v>
      </c>
      <c r="FS12" s="80" t="e" vm="1">
        <f>+[4]!NumLetras(FR12,"PESO","PESOS DOMINICANOS","$EE $m CON #d/100 CENTAVOS")</f>
        <v>#VALUE!</v>
      </c>
      <c r="FT12" s="37" t="str">
        <f>+VLOOKUP(D12,'FRONTERIZO XENIA'!F:G,2,0)</f>
        <v>F-04</v>
      </c>
    </row>
    <row r="13" spans="1:176">
      <c r="A13" s="37">
        <v>12</v>
      </c>
      <c r="B13" s="37">
        <v>12</v>
      </c>
      <c r="C13" s="167" t="s">
        <v>3911</v>
      </c>
      <c r="D13" s="37">
        <v>132227859</v>
      </c>
      <c r="E13" s="37">
        <f>+VLOOKUP(D13,'INFORMACION DE PROVEEDORES'!C:I,2,0)</f>
        <v>132227859</v>
      </c>
      <c r="F13" s="26" t="str">
        <f>+VLOOKUP(D13,'INFORMACION DE PROVEEDORES'!C:J,4,0)</f>
        <v>RAMON JHOVANNY ULLOA MORA</v>
      </c>
      <c r="G13" s="37" t="str">
        <f>+VLOOKUP(D13,'INFORMACION DE PROVEEDORES'!C:K,5,0)</f>
        <v>031-0517809-3</v>
      </c>
      <c r="H13" s="26" t="str">
        <f>+VLOOKUP(D13,'INFORMACION DE PROVEEDORES'!C:L,7,0)</f>
        <v>CALLE PONCE PLAZA PONCE, MODULO A-A</v>
      </c>
      <c r="I13" s="37" t="str">
        <f>+VLOOKUP(D13,'INFORMACION DE PROVEEDORES'!C:M,3,0)</f>
        <v xml:space="preserve"> JURÍDICA</v>
      </c>
      <c r="J13" s="37">
        <v>5</v>
      </c>
      <c r="K13" s="37">
        <v>834</v>
      </c>
      <c r="L13" s="37">
        <v>186</v>
      </c>
      <c r="M13" s="37">
        <f t="shared" si="29"/>
        <v>3720</v>
      </c>
      <c r="N13" s="189">
        <v>69.81</v>
      </c>
      <c r="O13" s="80">
        <f>+L13*'PRECIOS SEGUN ADJ. (FRONTERIZO)'!$B$2*'PRECIOS SEGUN ADJ. (FRONTERIZO)'!$C$2</f>
        <v>259693.2</v>
      </c>
      <c r="P13" s="80" t="e" vm="1">
        <f>+[4]!NumLetras(O13,"PESO","PESOS DOMINICANOS","$EE $m CON #d/100 CENTAVOS")</f>
        <v>#VALUE!</v>
      </c>
      <c r="Q13" s="80">
        <f t="shared" si="30"/>
        <v>41550.910000000003</v>
      </c>
      <c r="R13" s="37">
        <v>51</v>
      </c>
      <c r="S13" s="37">
        <f t="shared" si="0"/>
        <v>1020</v>
      </c>
      <c r="T13" s="189">
        <v>31.5</v>
      </c>
      <c r="U13" s="80">
        <f>+R13*'PRECIOS SEGUN ADJ. (FRONTERIZO)'!$B$3*'PRECIOS SEGUN ADJ. (FRONTERIZO)'!$C$3</f>
        <v>32130</v>
      </c>
      <c r="V13" s="80" t="e" vm="1">
        <f>+[4]!NumLetras(U13,"PESO","PESOS DOMINICANOS","$EE $m CON #d/100 CENTAVOS")</f>
        <v>#VALUE!</v>
      </c>
      <c r="W13" s="37">
        <v>177</v>
      </c>
      <c r="X13" s="37">
        <f t="shared" si="1"/>
        <v>3540</v>
      </c>
      <c r="Y13" s="189">
        <v>25.2</v>
      </c>
      <c r="Z13" s="80">
        <f>+W13*'PRECIOS SEGUN ADJ. (FRONTERIZO)'!$B$4*'PRECIOS SEGUN ADJ. (FRONTERIZO)'!$C$4</f>
        <v>89208</v>
      </c>
      <c r="AA13" s="80" t="e" vm="1">
        <f>+[4]!NumLetras(Z13,"PESO","PESOS DOMINICANOS","$EE $m CON #d/100 CENTAVOS")</f>
        <v>#VALUE!</v>
      </c>
      <c r="AB13" s="37">
        <v>288</v>
      </c>
      <c r="AC13" s="37">
        <f t="shared" si="2"/>
        <v>5760</v>
      </c>
      <c r="AD13" s="189">
        <v>87.91</v>
      </c>
      <c r="AE13" s="80">
        <f>+AB13*'PRECIOS SEGUN ADJ. (FRONTERIZO)'!$B$5*'PRECIOS SEGUN ADJ. (FRONTERIZO)'!$C$5</f>
        <v>506361.59999999998</v>
      </c>
      <c r="AF13" s="80" t="e" vm="1">
        <f>+[4]!NumLetras(AE13,"PESO","PESOS DOMINICANOS","$EE $m CON #d/100 CENTAVOS")</f>
        <v>#VALUE!</v>
      </c>
      <c r="AG13" s="80">
        <f t="shared" si="31"/>
        <v>91145.09</v>
      </c>
      <c r="AH13" s="37">
        <v>246</v>
      </c>
      <c r="AI13" s="37">
        <f t="shared" si="3"/>
        <v>4920</v>
      </c>
      <c r="AJ13" s="189">
        <v>53.95000000000001</v>
      </c>
      <c r="AK13" s="80">
        <f>+AH13*'PRECIOS SEGUN ADJ. (FRONTERIZO)'!$B$6*'PRECIOS SEGUN ADJ. (FRONTERIZO)'!$C$6</f>
        <v>265434</v>
      </c>
      <c r="AL13" s="80" t="e" vm="1">
        <f>+[4]!NumLetras(AK13,"PESO","PESOS DOMINICANOS","$EE $m CON #d/100 CENTAVOS")</f>
        <v>#VALUE!</v>
      </c>
      <c r="AM13" s="37">
        <v>32</v>
      </c>
      <c r="AN13" s="37">
        <f t="shared" si="4"/>
        <v>640</v>
      </c>
      <c r="AO13" s="189">
        <v>25.04</v>
      </c>
      <c r="AP13" s="80">
        <f>+AM13*'PRECIOS SEGUN ADJ. (FRONTERIZO)'!$B$7*'PRECIOS SEGUN ADJ. (FRONTERIZO)'!$C$7</f>
        <v>16025.599999999999</v>
      </c>
      <c r="AQ13" s="80" t="e" vm="1">
        <f>+[4]!NumLetras(AP13,"PESO","PESOS DOMINICANOS","$EE $m CON #d/100 CENTAVOS")</f>
        <v>#VALUE!</v>
      </c>
      <c r="AR13" s="80">
        <f t="shared" si="32"/>
        <v>2564.1</v>
      </c>
      <c r="AS13" s="37">
        <v>98</v>
      </c>
      <c r="AT13" s="37">
        <f t="shared" si="5"/>
        <v>1960</v>
      </c>
      <c r="AU13" s="189">
        <v>290.85000000000002</v>
      </c>
      <c r="AV13" s="80">
        <f>+AS13*'PRECIOS SEGUN ADJ. (FRONTERIZO)'!$B$8*'PRECIOS SEGUN ADJ. (FRONTERIZO)'!$C$8</f>
        <v>570066</v>
      </c>
      <c r="AW13" s="80" t="e" vm="1">
        <f>+[4]!NumLetras(AV13,"PESO","PESOS DOMINICANOS","$EE $m CON #d/100 CENTAVOS")</f>
        <v>#VALUE!</v>
      </c>
      <c r="AX13" s="80">
        <f t="shared" si="33"/>
        <v>102611.88</v>
      </c>
      <c r="AY13" s="37">
        <v>11</v>
      </c>
      <c r="AZ13" s="37">
        <f t="shared" si="6"/>
        <v>220</v>
      </c>
      <c r="BA13" s="189">
        <v>18.899999999999999</v>
      </c>
      <c r="BB13" s="80">
        <f>+AY13*'PRECIOS SEGUN ADJ. (FRONTERIZO)'!$B$9*'PRECIOS SEGUN ADJ. (FRONTERIZO)'!$C$9</f>
        <v>4158</v>
      </c>
      <c r="BC13" s="80" t="e" vm="1">
        <f>+[4]!NumLetras(BB13,"PESO","PESOS DOMINICANOS","$EE $m CON #d/100 CENTAVOS")</f>
        <v>#VALUE!</v>
      </c>
      <c r="BD13" s="37">
        <v>17</v>
      </c>
      <c r="BE13" s="37">
        <f t="shared" si="7"/>
        <v>340</v>
      </c>
      <c r="BF13" s="189">
        <v>140.38</v>
      </c>
      <c r="BG13" s="80">
        <f>+BD13*'PRECIOS SEGUN ADJ. (FRONTERIZO)'!$B$10*'PRECIOS SEGUN ADJ. (FRONTERIZO)'!$C$10</f>
        <v>47729.2</v>
      </c>
      <c r="BH13" s="80" t="e" vm="1">
        <f>+[4]!NumLetras(BG13,"PESO","PESOS DOMINICANOS","$EE $m CON #d/100 CENTAVOS")</f>
        <v>#VALUE!</v>
      </c>
      <c r="BI13" s="80">
        <f t="shared" si="34"/>
        <v>8591.26</v>
      </c>
      <c r="BJ13" s="37">
        <v>59</v>
      </c>
      <c r="BK13" s="37">
        <f t="shared" si="8"/>
        <v>1180</v>
      </c>
      <c r="BL13" s="189">
        <v>31.459999999999997</v>
      </c>
      <c r="BM13" s="80">
        <f>+BJ13*'PRECIOS SEGUN ADJ. (FRONTERIZO)'!$B$11*'PRECIOS SEGUN ADJ. (FRONTERIZO)'!$C$11</f>
        <v>37122.800000000003</v>
      </c>
      <c r="BN13" s="80" t="e" vm="1">
        <f>+[4]!NumLetras(BM13,"PESO","PESOS DOMINICANOS","$EE $m CON #d/100 CENTAVOS")</f>
        <v>#VALUE!</v>
      </c>
      <c r="BO13" s="37">
        <v>80</v>
      </c>
      <c r="BP13" s="37">
        <f t="shared" si="9"/>
        <v>1600</v>
      </c>
      <c r="BQ13" s="189">
        <v>65</v>
      </c>
      <c r="BR13" s="80">
        <f>+BO13*'PRECIOS SEGUN ADJ. (FRONTERIZO)'!$B$12*'PRECIOS SEGUN ADJ. (FRONTERIZO)'!$C$12</f>
        <v>104000</v>
      </c>
      <c r="BS13" s="80" t="e" vm="1">
        <f>+[4]!NumLetras(BR13,"PESO","PESOS DOMINICANOS","$EE $m CON #d/100 CENTAVOS")</f>
        <v>#VALUE!</v>
      </c>
      <c r="BT13" s="37">
        <v>1670</v>
      </c>
      <c r="BU13" s="37">
        <f t="shared" si="10"/>
        <v>33400</v>
      </c>
      <c r="BV13" s="189">
        <v>5.5</v>
      </c>
      <c r="BW13" s="80">
        <f>+BT13*'PRECIOS SEGUN ADJ. (FRONTERIZO)'!$B$13*'PRECIOS SEGUN ADJ. (FRONTERIZO)'!$C$13</f>
        <v>183700</v>
      </c>
      <c r="BX13" s="80" t="e" vm="1">
        <f>+[4]!NumLetras(BW13,"PESO","PESOS DOMINICANOS","$EE $m CON #d/100 CENTAVOS")</f>
        <v>#VALUE!</v>
      </c>
      <c r="BY13" s="37">
        <v>1334</v>
      </c>
      <c r="BZ13" s="37">
        <f t="shared" si="11"/>
        <v>26680</v>
      </c>
      <c r="CA13" s="189">
        <v>7.15</v>
      </c>
      <c r="CB13" s="80">
        <f>+BY13*'PRECIOS SEGUN ADJ. (FRONTERIZO)'!$B$14*'PRECIOS SEGUN ADJ. (FRONTERIZO)'!$C$14</f>
        <v>190762</v>
      </c>
      <c r="CC13" s="80" t="e" vm="1">
        <f>+[4]!NumLetras(CB13,"PESO","PESOS DOMINICANOS","$EE $m CON #d/100 CENTAVOS")</f>
        <v>#VALUE!</v>
      </c>
      <c r="CD13" s="37">
        <v>2668</v>
      </c>
      <c r="CE13" s="37">
        <f t="shared" si="12"/>
        <v>53360</v>
      </c>
      <c r="CF13" s="189">
        <v>6.8400000000000007</v>
      </c>
      <c r="CG13" s="80">
        <f>+CD13*'PRECIOS SEGUN ADJ. (FRONTERIZO)'!$B$15*'PRECIOS SEGUN ADJ. (FRONTERIZO)'!$C$15</f>
        <v>364982.39999999997</v>
      </c>
      <c r="CH13" s="80" t="e" vm="1">
        <f>+[4]!NumLetras(CG13,"PESO","PESOS DOMINICANOS","$EE $m CON #d/100 CENTAVOS")</f>
        <v>#VALUE!</v>
      </c>
      <c r="CI13" s="37">
        <v>74</v>
      </c>
      <c r="CJ13" s="37">
        <f t="shared" si="13"/>
        <v>1480</v>
      </c>
      <c r="CK13" s="189">
        <v>60</v>
      </c>
      <c r="CL13" s="80">
        <f>+CI13*'PRECIOS SEGUN ADJ. (FRONTERIZO)'!$B$16*'PRECIOS SEGUN ADJ. (FRONTERIZO)'!$C$16</f>
        <v>88800</v>
      </c>
      <c r="CM13" s="80" t="e" vm="1">
        <f>+[4]!NumLetras(CL13,"PESO","PESOS DOMINICANOS","$EE $m CON #d/100 CENTAVOS")</f>
        <v>#VALUE!</v>
      </c>
      <c r="CN13" s="80">
        <f t="shared" si="35"/>
        <v>15984</v>
      </c>
      <c r="CO13" s="37">
        <v>34</v>
      </c>
      <c r="CP13" s="37">
        <f t="shared" si="14"/>
        <v>680</v>
      </c>
      <c r="CQ13" s="189">
        <v>55.649999999999991</v>
      </c>
      <c r="CR13" s="80">
        <f>+CO13*'PRECIOS SEGUN ADJ. (FRONTERIZO)'!$B$17*'PRECIOS SEGUN ADJ. (FRONTERIZO)'!$C$17</f>
        <v>37842</v>
      </c>
      <c r="CS13" s="80" t="e" vm="1">
        <f>+[4]!NumLetras(CR13,"PESO","PESOS DOMINICANOS","$EE $m CON #d/100 CENTAVOS")</f>
        <v>#VALUE!</v>
      </c>
      <c r="CT13" s="80">
        <f t="shared" si="36"/>
        <v>6811.56</v>
      </c>
      <c r="CU13" s="37">
        <v>2002</v>
      </c>
      <c r="CV13" s="37">
        <f t="shared" si="15"/>
        <v>40040</v>
      </c>
      <c r="CW13" s="189">
        <v>6.6</v>
      </c>
      <c r="CX13" s="80">
        <f>+CU13*'PRECIOS SEGUN ADJ. (FRONTERIZO)'!$B$18*'PRECIOS SEGUN ADJ. (FRONTERIZO)'!$C$18</f>
        <v>264264</v>
      </c>
      <c r="CY13" s="80" t="e" vm="1">
        <f>+[4]!NumLetras(CX13,"PESO","PESOS DOMINICANOS","$EE $m CON #d/100 CENTAVOS")</f>
        <v>#VALUE!</v>
      </c>
      <c r="CZ13" s="37">
        <v>37</v>
      </c>
      <c r="DA13" s="37">
        <f t="shared" si="16"/>
        <v>740</v>
      </c>
      <c r="DB13" s="189">
        <v>65.75</v>
      </c>
      <c r="DC13" s="80">
        <f>+CZ13*'PRECIOS SEGUN ADJ. (FRONTERIZO)'!$B$19*'PRECIOS SEGUN ADJ. (FRONTERIZO)'!$C$19</f>
        <v>48655</v>
      </c>
      <c r="DD13" s="80" t="e" vm="1">
        <f>+[4]!NumLetras(DC13,"PESO","PESOS DOMINICANOS","$EE $m CON #d/100 CENTAVOS")</f>
        <v>#VALUE!</v>
      </c>
      <c r="DE13" s="80">
        <f t="shared" si="37"/>
        <v>8757.9</v>
      </c>
      <c r="DF13" s="37">
        <v>32</v>
      </c>
      <c r="DG13" s="37">
        <f t="shared" si="17"/>
        <v>640</v>
      </c>
      <c r="DH13" s="189">
        <v>82.59999999999998</v>
      </c>
      <c r="DI13" s="80">
        <f>+DF13*'PRECIOS SEGUN ADJ. (FRONTERIZO)'!$B$20*'PRECIOS SEGUN ADJ. (FRONTERIZO)'!$C$20</f>
        <v>52864</v>
      </c>
      <c r="DJ13" s="80" t="e" vm="1">
        <f>+[4]!NumLetras(DI13,"PESO","PESOS DOMINICANOS","$EE $m CON #d/100 CENTAVOS")</f>
        <v>#VALUE!</v>
      </c>
      <c r="DK13" s="80">
        <f t="shared" si="38"/>
        <v>9515.52</v>
      </c>
      <c r="DL13" s="37">
        <v>2668</v>
      </c>
      <c r="DM13" s="37">
        <f t="shared" si="18"/>
        <v>53360</v>
      </c>
      <c r="DN13" s="189">
        <v>22</v>
      </c>
      <c r="DO13" s="80">
        <f>+DL13*'PRECIOS SEGUN ADJ. (FRONTERIZO)'!$B$21*'PRECIOS SEGUN ADJ. (FRONTERIZO)'!$C$21</f>
        <v>1173920</v>
      </c>
      <c r="DP13" s="80" t="e" vm="1">
        <f>+[4]!NumLetras(DO13,"PESO","PESOS DOMINICANOS","$EE $m CON #d/100 CENTAVOS")</f>
        <v>#VALUE!</v>
      </c>
      <c r="DQ13" s="37">
        <v>186</v>
      </c>
      <c r="DR13" s="37">
        <f t="shared" si="19"/>
        <v>3720</v>
      </c>
      <c r="DS13" s="189">
        <v>80.849999999999994</v>
      </c>
      <c r="DT13" s="80">
        <f>+DQ13*'PRECIOS SEGUN ADJ. (FRONTERIZO)'!$B$22*'PRECIOS SEGUN ADJ. (FRONTERIZO)'!$C$22</f>
        <v>300762</v>
      </c>
      <c r="DU13" s="80" t="e" vm="1">
        <f>+[4]!NumLetras(DT13,"PESO","PESOS DOMINICANOS","$EE $m CON #d/100 CENTAVOS")</f>
        <v>#VALUE!</v>
      </c>
      <c r="DV13" s="37">
        <v>85</v>
      </c>
      <c r="DW13" s="37">
        <f t="shared" si="20"/>
        <v>1700</v>
      </c>
      <c r="DX13" s="189">
        <v>21.83</v>
      </c>
      <c r="DY13" s="80">
        <f>+DV13*'PRECIOS SEGUN ADJ. (FRONTERIZO)'!$B$23*'PRECIOS SEGUN ADJ. (FRONTERIZO)'!$C$23</f>
        <v>37111</v>
      </c>
      <c r="DZ13" s="80" t="e" vm="1">
        <f>+[4]!NumLetras(DY13,"PESO","PESOS DOMINICANOS","$EE $m CON #d/100 CENTAVOS")</f>
        <v>#VALUE!</v>
      </c>
      <c r="EA13" s="80">
        <f t="shared" si="39"/>
        <v>6679.98</v>
      </c>
      <c r="EB13" s="37">
        <v>227</v>
      </c>
      <c r="EC13" s="37">
        <f t="shared" si="21"/>
        <v>4540</v>
      </c>
      <c r="ED13" s="189">
        <v>33</v>
      </c>
      <c r="EE13" s="80">
        <f>+EB13*'PRECIOS SEGUN ADJ. (FRONTERIZO)'!$B$24*'PRECIOS SEGUN ADJ. (FRONTERIZO)'!$C$24</f>
        <v>149820</v>
      </c>
      <c r="EF13" s="80" t="e" vm="1">
        <f>+[4]!NumLetras(EE13,"PESO","PESOS DOMINICANOS","$EE $m CON #d/100 CENTAVOS")</f>
        <v>#VALUE!</v>
      </c>
      <c r="EG13" s="37">
        <v>12</v>
      </c>
      <c r="EH13" s="37">
        <f t="shared" si="22"/>
        <v>240</v>
      </c>
      <c r="EI13" s="189">
        <v>15.789999999999997</v>
      </c>
      <c r="EJ13" s="80">
        <f>+EG13*'PRECIOS SEGUN ADJ. (FRONTERIZO)'!$B$25*'PRECIOS SEGUN ADJ. (FRONTERIZO)'!$C$25</f>
        <v>3789.6</v>
      </c>
      <c r="EK13" s="80" t="e" vm="1">
        <f>+[4]!NumLetras(EJ13,"PESO","PESOS DOMINICANOS","$EE $m CON #d/100 CENTAVOS")</f>
        <v>#VALUE!</v>
      </c>
      <c r="EL13" s="37">
        <v>12</v>
      </c>
      <c r="EM13" s="37">
        <f t="shared" si="23"/>
        <v>240</v>
      </c>
      <c r="EN13" s="189">
        <v>31.5</v>
      </c>
      <c r="EO13" s="80">
        <f>+EL13*'PRECIOS SEGUN ADJ. (FRONTERIZO)'!$B$26*'PRECIOS SEGUN ADJ. (FRONTERIZO)'!$C$26</f>
        <v>7560</v>
      </c>
      <c r="EP13" s="80" t="e" vm="1">
        <f>+[4]!NumLetras(EO13,"PESO","PESOS DOMINICANOS","$EE $m CON #d/100 CENTAVOS")</f>
        <v>#VALUE!</v>
      </c>
      <c r="EQ13" s="80">
        <v>0</v>
      </c>
      <c r="ER13" s="194">
        <f t="shared" si="24"/>
        <v>0</v>
      </c>
      <c r="ES13" s="195">
        <v>21.68</v>
      </c>
      <c r="ET13" s="196">
        <f>+EQ13*'PRECIOS SEGUN ADJ (RURAL)'!$B$13*'PRECIOS SEGUN ADJ (RURAL)'!$C$13</f>
        <v>0</v>
      </c>
      <c r="EU13" s="196" t="e" vm="1">
        <f>+[4]!NumLetras(ET13,"PESO","PESOS DOMINICANOS","$EE $m CON #d/100 CENTAVOS")</f>
        <v>#VALUE!</v>
      </c>
      <c r="EV13" s="80">
        <v>0</v>
      </c>
      <c r="EW13" s="198">
        <f t="shared" si="25"/>
        <v>0</v>
      </c>
      <c r="EX13" s="199">
        <v>5.5</v>
      </c>
      <c r="EY13" s="200">
        <f>+EV13*'PRECIOS SEGUN ADJ (RURAL)'!$B$16*'PRECIOS SEGUN ADJ (RURAL)'!$C$16</f>
        <v>0</v>
      </c>
      <c r="EZ13" s="200" t="e" vm="1">
        <f>+[4]!NumLetras(EY13,"PESO","PESOS DOMINICANOS","$EE $m CON #d/100 CENTAVOS")</f>
        <v>#VALUE!</v>
      </c>
      <c r="FA13" s="80">
        <v>0</v>
      </c>
      <c r="FB13" s="202">
        <f t="shared" si="26"/>
        <v>0</v>
      </c>
      <c r="FC13" s="203">
        <v>220</v>
      </c>
      <c r="FD13" s="204">
        <f>+FA13*'PRECIOS SEGUN ADJ (RURAL)'!$B$18*'PRECIOS SEGUN ADJ (RURAL)'!$C$18</f>
        <v>0</v>
      </c>
      <c r="FE13" s="204" t="e" vm="1">
        <f>+[4]!NumLetras(FD13,"PESO","PESOS DOMINICANOS","$EE $m CON #d/100 CENTAVOS")</f>
        <v>#VALUE!</v>
      </c>
      <c r="FF13" s="204">
        <f t="shared" si="27"/>
        <v>0</v>
      </c>
      <c r="FG13" s="80">
        <f t="shared" si="40"/>
        <v>4836760.4000000004</v>
      </c>
      <c r="FH13" s="80" t="e" vm="1">
        <f>+[4]!NumLetras(FG13,"PESO","PESOS DOMINICANOS","$EE $m CON #d/100 CENTAVOS")</f>
        <v>#VALUE!</v>
      </c>
      <c r="FI13" s="80">
        <f t="shared" si="28"/>
        <v>294212.2</v>
      </c>
      <c r="FJ13" s="80" t="e" vm="1">
        <f>+[4]!NumLetras(FI13,"PESO","PESOS DOMINICANOS","$EE $m CON #d/100 CENTAVOS")</f>
        <v>#VALUE!</v>
      </c>
      <c r="FK13" s="80">
        <f t="shared" si="41"/>
        <v>4542548.2</v>
      </c>
      <c r="FL13" s="80" t="e" vm="1">
        <f>+[4]!NumLetras(FK13,"PESO","PESOS DOMINICANOS","$EE $m CON #d/100 CENTAVOS")</f>
        <v>#VALUE!</v>
      </c>
      <c r="FM13" s="80">
        <f t="shared" si="42"/>
        <v>967352.08</v>
      </c>
      <c r="FN13" s="80" t="e" vm="1">
        <f>+[4]!NumLetras(FM13,"PESO","PESOS DOMINICANOS","$EE $m CON #d/100 CENTAVOS")</f>
        <v>#VALUE!</v>
      </c>
      <c r="FO13" s="80">
        <f t="shared" si="43"/>
        <v>48367.6</v>
      </c>
      <c r="FP13" s="80" t="e" vm="1">
        <f>+[4]!NumLetras(FO13,"PESO","PESOS DOMINICANOS","$EE $m CON #d/100 CENTAVOS")</f>
        <v>#VALUE!</v>
      </c>
      <c r="FQ13" s="80"/>
      <c r="FR13" s="80">
        <f t="shared" si="44"/>
        <v>3869408.3200000003</v>
      </c>
      <c r="FS13" s="80" t="e" vm="1">
        <f>+[4]!NumLetras(FR13,"PESO","PESOS DOMINICANOS","$EE $m CON #d/100 CENTAVOS")</f>
        <v>#VALUE!</v>
      </c>
      <c r="FT13" s="37" t="str">
        <f>+VLOOKUP(D13,'FRONTERIZO XENIA'!F:G,2,0)</f>
        <v>F-24</v>
      </c>
    </row>
    <row r="14" spans="1:176">
      <c r="A14" s="37">
        <v>13</v>
      </c>
      <c r="B14" s="37">
        <v>13</v>
      </c>
      <c r="C14" s="26" t="s">
        <v>1888</v>
      </c>
      <c r="D14" s="37">
        <v>131890873</v>
      </c>
      <c r="E14" s="37">
        <f>+VLOOKUP(D14,'INFORMACION DE PROVEEDORES'!C:I,2,0)</f>
        <v>131890873</v>
      </c>
      <c r="F14" s="26" t="str">
        <f>+VLOOKUP(D14,'INFORMACION DE PROVEEDORES'!C:J,4,0)</f>
        <v>EDDY  BLADIMIR ORTIZ ORTIZ</v>
      </c>
      <c r="G14" s="37" t="str">
        <f>+VLOOKUP(D14,'INFORMACION DE PROVEEDORES'!C:K,5,0)</f>
        <v>402-0063751-6</v>
      </c>
      <c r="H14" s="26" t="str">
        <f>+VLOOKUP(D14,'INFORMACION DE PROVEEDORES'!C:L,7,0)</f>
        <v>CALLE MIRANDA NO. 13, BARRIO LA FRONTERA, AZUA</v>
      </c>
      <c r="I14" s="37" t="str">
        <f>+VLOOKUP(D14,'INFORMACION DE PROVEEDORES'!C:M,3,0)</f>
        <v xml:space="preserve"> JURÍDICA</v>
      </c>
      <c r="J14" s="37">
        <v>4</v>
      </c>
      <c r="K14" s="37">
        <v>207</v>
      </c>
      <c r="L14" s="37">
        <v>52</v>
      </c>
      <c r="M14" s="37">
        <f t="shared" si="29"/>
        <v>1040</v>
      </c>
      <c r="N14" s="189">
        <v>69.81</v>
      </c>
      <c r="O14" s="80">
        <f>+L14*'PRECIOS SEGUN ADJ. (FRONTERIZO)'!$B$2*'PRECIOS SEGUN ADJ. (FRONTERIZO)'!$C$2</f>
        <v>72602.399999999994</v>
      </c>
      <c r="P14" s="80" t="e" vm="1">
        <f>+[4]!NumLetras(O14,"PESO","PESOS DOMINICANOS","$EE $m CON #d/100 CENTAVOS")</f>
        <v>#VALUE!</v>
      </c>
      <c r="Q14" s="80">
        <f t="shared" si="30"/>
        <v>11616.38</v>
      </c>
      <c r="R14" s="37">
        <v>15</v>
      </c>
      <c r="S14" s="37">
        <f t="shared" si="0"/>
        <v>300</v>
      </c>
      <c r="T14" s="189">
        <v>31.5</v>
      </c>
      <c r="U14" s="80">
        <f>+R14*'PRECIOS SEGUN ADJ. (FRONTERIZO)'!$B$3*'PRECIOS SEGUN ADJ. (FRONTERIZO)'!$C$3</f>
        <v>9450</v>
      </c>
      <c r="V14" s="80" t="e" vm="1">
        <f>+[4]!NumLetras(U14,"PESO","PESOS DOMINICANOS","$EE $m CON #d/100 CENTAVOS")</f>
        <v>#VALUE!</v>
      </c>
      <c r="W14" s="37">
        <v>64</v>
      </c>
      <c r="X14" s="37">
        <f t="shared" si="1"/>
        <v>1280</v>
      </c>
      <c r="Y14" s="189">
        <v>25.2</v>
      </c>
      <c r="Z14" s="80">
        <f>+W14*'PRECIOS SEGUN ADJ. (FRONTERIZO)'!$B$4*'PRECIOS SEGUN ADJ. (FRONTERIZO)'!$C$4</f>
        <v>32256</v>
      </c>
      <c r="AA14" s="80" t="e" vm="1">
        <f>+[4]!NumLetras(Z14,"PESO","PESOS DOMINICANOS","$EE $m CON #d/100 CENTAVOS")</f>
        <v>#VALUE!</v>
      </c>
      <c r="AB14" s="37">
        <v>77</v>
      </c>
      <c r="AC14" s="37">
        <f t="shared" si="2"/>
        <v>1540</v>
      </c>
      <c r="AD14" s="189">
        <v>87.91</v>
      </c>
      <c r="AE14" s="80">
        <f>+AB14*'PRECIOS SEGUN ADJ. (FRONTERIZO)'!$B$5*'PRECIOS SEGUN ADJ. (FRONTERIZO)'!$C$5</f>
        <v>135381.4</v>
      </c>
      <c r="AF14" s="80" t="e" vm="1">
        <f>+[4]!NumLetras(AE14,"PESO","PESOS DOMINICANOS","$EE $m CON #d/100 CENTAVOS")</f>
        <v>#VALUE!</v>
      </c>
      <c r="AG14" s="80">
        <f t="shared" si="31"/>
        <v>24368.65</v>
      </c>
      <c r="AH14" s="37">
        <v>56</v>
      </c>
      <c r="AI14" s="37">
        <f t="shared" si="3"/>
        <v>1120</v>
      </c>
      <c r="AJ14" s="189">
        <v>53.95000000000001</v>
      </c>
      <c r="AK14" s="80">
        <f>+AH14*'PRECIOS SEGUN ADJ. (FRONTERIZO)'!$B$6*'PRECIOS SEGUN ADJ. (FRONTERIZO)'!$C$6</f>
        <v>60424.000000000007</v>
      </c>
      <c r="AL14" s="80" t="e" vm="1">
        <f>+[4]!NumLetras(AK14,"PESO","PESOS DOMINICANOS","$EE $m CON #d/100 CENTAVOS")</f>
        <v>#VALUE!</v>
      </c>
      <c r="AM14" s="37">
        <v>8</v>
      </c>
      <c r="AN14" s="37">
        <f t="shared" si="4"/>
        <v>160</v>
      </c>
      <c r="AO14" s="189">
        <v>25.04</v>
      </c>
      <c r="AP14" s="80">
        <f>+AM14*'PRECIOS SEGUN ADJ. (FRONTERIZO)'!$B$7*'PRECIOS SEGUN ADJ. (FRONTERIZO)'!$C$7</f>
        <v>4006.3999999999996</v>
      </c>
      <c r="AQ14" s="80" t="e" vm="1">
        <f>+[4]!NumLetras(AP14,"PESO","PESOS DOMINICANOS","$EE $m CON #d/100 CENTAVOS")</f>
        <v>#VALUE!</v>
      </c>
      <c r="AR14" s="80">
        <f t="shared" si="32"/>
        <v>641.02</v>
      </c>
      <c r="AS14" s="37">
        <v>26</v>
      </c>
      <c r="AT14" s="37">
        <f t="shared" si="5"/>
        <v>520</v>
      </c>
      <c r="AU14" s="189">
        <v>290.85000000000002</v>
      </c>
      <c r="AV14" s="80">
        <f>+AS14*'PRECIOS SEGUN ADJ. (FRONTERIZO)'!$B$8*'PRECIOS SEGUN ADJ. (FRONTERIZO)'!$C$8</f>
        <v>151242</v>
      </c>
      <c r="AW14" s="80" t="e" vm="1">
        <f>+[4]!NumLetras(AV14,"PESO","PESOS DOMINICANOS","$EE $m CON #d/100 CENTAVOS")</f>
        <v>#VALUE!</v>
      </c>
      <c r="AX14" s="80">
        <f t="shared" si="33"/>
        <v>27223.56</v>
      </c>
      <c r="AY14" s="37">
        <v>5</v>
      </c>
      <c r="AZ14" s="37">
        <f t="shared" si="6"/>
        <v>100</v>
      </c>
      <c r="BA14" s="189">
        <v>18.899999999999999</v>
      </c>
      <c r="BB14" s="80">
        <f>+AY14*'PRECIOS SEGUN ADJ. (FRONTERIZO)'!$B$9*'PRECIOS SEGUN ADJ. (FRONTERIZO)'!$C$9</f>
        <v>1890</v>
      </c>
      <c r="BC14" s="80" t="e" vm="1">
        <f>+[4]!NumLetras(BB14,"PESO","PESOS DOMINICANOS","$EE $m CON #d/100 CENTAVOS")</f>
        <v>#VALUE!</v>
      </c>
      <c r="BD14" s="37">
        <v>4</v>
      </c>
      <c r="BE14" s="37">
        <f t="shared" si="7"/>
        <v>80</v>
      </c>
      <c r="BF14" s="189">
        <v>140.38</v>
      </c>
      <c r="BG14" s="80">
        <f>+BD14*'PRECIOS SEGUN ADJ. (FRONTERIZO)'!$B$10*'PRECIOS SEGUN ADJ. (FRONTERIZO)'!$C$10</f>
        <v>11230.4</v>
      </c>
      <c r="BH14" s="80" t="e" vm="1">
        <f>+[4]!NumLetras(BG14,"PESO","PESOS DOMINICANOS","$EE $m CON #d/100 CENTAVOS")</f>
        <v>#VALUE!</v>
      </c>
      <c r="BI14" s="80">
        <f t="shared" si="34"/>
        <v>2021.47</v>
      </c>
      <c r="BJ14" s="37">
        <v>22</v>
      </c>
      <c r="BK14" s="37">
        <f t="shared" si="8"/>
        <v>440</v>
      </c>
      <c r="BL14" s="189">
        <v>31.459999999999997</v>
      </c>
      <c r="BM14" s="80">
        <f>+BJ14*'PRECIOS SEGUN ADJ. (FRONTERIZO)'!$B$11*'PRECIOS SEGUN ADJ. (FRONTERIZO)'!$C$11</f>
        <v>13842.4</v>
      </c>
      <c r="BN14" s="80" t="e" vm="1">
        <f>+[4]!NumLetras(BM14,"PESO","PESOS DOMINICANOS","$EE $m CON #d/100 CENTAVOS")</f>
        <v>#VALUE!</v>
      </c>
      <c r="BO14" s="37">
        <v>21</v>
      </c>
      <c r="BP14" s="37">
        <f t="shared" si="9"/>
        <v>420</v>
      </c>
      <c r="BQ14" s="189">
        <v>65</v>
      </c>
      <c r="BR14" s="80">
        <f>+BO14*'PRECIOS SEGUN ADJ. (FRONTERIZO)'!$B$12*'PRECIOS SEGUN ADJ. (FRONTERIZO)'!$C$12</f>
        <v>27300</v>
      </c>
      <c r="BS14" s="80" t="e" vm="1">
        <f>+[4]!NumLetras(BR14,"PESO","PESOS DOMINICANOS","$EE $m CON #d/100 CENTAVOS")</f>
        <v>#VALUE!</v>
      </c>
      <c r="BT14" s="37">
        <v>590</v>
      </c>
      <c r="BU14" s="37">
        <f t="shared" si="10"/>
        <v>11800</v>
      </c>
      <c r="BV14" s="189">
        <v>5.5</v>
      </c>
      <c r="BW14" s="80">
        <f>+BT14*'PRECIOS SEGUN ADJ. (FRONTERIZO)'!$B$13*'PRECIOS SEGUN ADJ. (FRONTERIZO)'!$C$13</f>
        <v>64900</v>
      </c>
      <c r="BX14" s="80" t="e" vm="1">
        <f>+[4]!NumLetras(BW14,"PESO","PESOS DOMINICANOS","$EE $m CON #d/100 CENTAVOS")</f>
        <v>#VALUE!</v>
      </c>
      <c r="BY14" s="37">
        <v>296</v>
      </c>
      <c r="BZ14" s="37">
        <f t="shared" si="11"/>
        <v>5920</v>
      </c>
      <c r="CA14" s="189">
        <v>7.15</v>
      </c>
      <c r="CB14" s="80">
        <f>+BY14*'PRECIOS SEGUN ADJ. (FRONTERIZO)'!$B$14*'PRECIOS SEGUN ADJ. (FRONTERIZO)'!$C$14</f>
        <v>42328</v>
      </c>
      <c r="CC14" s="80" t="e" vm="1">
        <f>+[4]!NumLetras(CB14,"PESO","PESOS DOMINICANOS","$EE $m CON #d/100 CENTAVOS")</f>
        <v>#VALUE!</v>
      </c>
      <c r="CD14" s="37">
        <v>592</v>
      </c>
      <c r="CE14" s="37">
        <f t="shared" si="12"/>
        <v>11840</v>
      </c>
      <c r="CF14" s="189">
        <v>6.8400000000000007</v>
      </c>
      <c r="CG14" s="80">
        <f>+CD14*'PRECIOS SEGUN ADJ. (FRONTERIZO)'!$B$15*'PRECIOS SEGUN ADJ. (FRONTERIZO)'!$C$15</f>
        <v>80985.599999999991</v>
      </c>
      <c r="CH14" s="80" t="e" vm="1">
        <f>+[4]!NumLetras(CG14,"PESO","PESOS DOMINICANOS","$EE $m CON #d/100 CENTAVOS")</f>
        <v>#VALUE!</v>
      </c>
      <c r="CI14" s="37">
        <v>27</v>
      </c>
      <c r="CJ14" s="37">
        <f t="shared" si="13"/>
        <v>540</v>
      </c>
      <c r="CK14" s="189">
        <v>60</v>
      </c>
      <c r="CL14" s="80">
        <f>+CI14*'PRECIOS SEGUN ADJ. (FRONTERIZO)'!$B$16*'PRECIOS SEGUN ADJ. (FRONTERIZO)'!$C$16</f>
        <v>32400</v>
      </c>
      <c r="CM14" s="80" t="e" vm="1">
        <f>+[4]!NumLetras(CL14,"PESO","PESOS DOMINICANOS","$EE $m CON #d/100 CENTAVOS")</f>
        <v>#VALUE!</v>
      </c>
      <c r="CN14" s="80">
        <f t="shared" si="35"/>
        <v>5832</v>
      </c>
      <c r="CO14" s="37">
        <v>13</v>
      </c>
      <c r="CP14" s="37">
        <f t="shared" si="14"/>
        <v>260</v>
      </c>
      <c r="CQ14" s="189">
        <v>55.649999999999991</v>
      </c>
      <c r="CR14" s="80">
        <f>+CO14*'PRECIOS SEGUN ADJ. (FRONTERIZO)'!$B$17*'PRECIOS SEGUN ADJ. (FRONTERIZO)'!$C$17</f>
        <v>14468.999999999998</v>
      </c>
      <c r="CS14" s="80" t="e" vm="1">
        <f>+[4]!NumLetras(CR14,"PESO","PESOS DOMINICANOS","$EE $m CON #d/100 CENTAVOS")</f>
        <v>#VALUE!</v>
      </c>
      <c r="CT14" s="80">
        <f t="shared" si="36"/>
        <v>2604.42</v>
      </c>
      <c r="CU14" s="37">
        <v>532</v>
      </c>
      <c r="CV14" s="37">
        <f t="shared" si="15"/>
        <v>10640</v>
      </c>
      <c r="CW14" s="189">
        <v>6.6</v>
      </c>
      <c r="CX14" s="80">
        <f>+CU14*'PRECIOS SEGUN ADJ. (FRONTERIZO)'!$B$18*'PRECIOS SEGUN ADJ. (FRONTERIZO)'!$C$18</f>
        <v>70224</v>
      </c>
      <c r="CY14" s="80" t="e" vm="1">
        <f>+[4]!NumLetras(CX14,"PESO","PESOS DOMINICANOS","$EE $m CON #d/100 CENTAVOS")</f>
        <v>#VALUE!</v>
      </c>
      <c r="CZ14" s="37">
        <v>14</v>
      </c>
      <c r="DA14" s="37">
        <f t="shared" si="16"/>
        <v>280</v>
      </c>
      <c r="DB14" s="189">
        <v>65.75</v>
      </c>
      <c r="DC14" s="80">
        <f>+CZ14*'PRECIOS SEGUN ADJ. (FRONTERIZO)'!$B$19*'PRECIOS SEGUN ADJ. (FRONTERIZO)'!$C$19</f>
        <v>18410</v>
      </c>
      <c r="DD14" s="80" t="e" vm="1">
        <f>+[4]!NumLetras(DC14,"PESO","PESOS DOMINICANOS","$EE $m CON #d/100 CENTAVOS")</f>
        <v>#VALUE!</v>
      </c>
      <c r="DE14" s="80">
        <f t="shared" si="37"/>
        <v>3313.8</v>
      </c>
      <c r="DF14" s="37">
        <v>8</v>
      </c>
      <c r="DG14" s="37">
        <f t="shared" si="17"/>
        <v>160</v>
      </c>
      <c r="DH14" s="189">
        <v>82.59999999999998</v>
      </c>
      <c r="DI14" s="80">
        <f>+DF14*'PRECIOS SEGUN ADJ. (FRONTERIZO)'!$B$20*'PRECIOS SEGUN ADJ. (FRONTERIZO)'!$C$20</f>
        <v>13216</v>
      </c>
      <c r="DJ14" s="80" t="e" vm="1">
        <f>+[4]!NumLetras(DI14,"PESO","PESOS DOMINICANOS","$EE $m CON #d/100 CENTAVOS")</f>
        <v>#VALUE!</v>
      </c>
      <c r="DK14" s="80">
        <f t="shared" si="38"/>
        <v>2378.88</v>
      </c>
      <c r="DL14" s="37">
        <v>592</v>
      </c>
      <c r="DM14" s="37">
        <f t="shared" si="18"/>
        <v>11840</v>
      </c>
      <c r="DN14" s="189">
        <v>22</v>
      </c>
      <c r="DO14" s="80">
        <f>+DL14*'PRECIOS SEGUN ADJ. (FRONTERIZO)'!$B$21*'PRECIOS SEGUN ADJ. (FRONTERIZO)'!$C$21</f>
        <v>260480</v>
      </c>
      <c r="DP14" s="80" t="e" vm="1">
        <f>+[4]!NumLetras(DO14,"PESO","PESOS DOMINICANOS","$EE $m CON #d/100 CENTAVOS")</f>
        <v>#VALUE!</v>
      </c>
      <c r="DQ14" s="37">
        <v>47</v>
      </c>
      <c r="DR14" s="37">
        <f t="shared" si="19"/>
        <v>940</v>
      </c>
      <c r="DS14" s="189">
        <v>80.849999999999994</v>
      </c>
      <c r="DT14" s="80">
        <f>+DQ14*'PRECIOS SEGUN ADJ. (FRONTERIZO)'!$B$22*'PRECIOS SEGUN ADJ. (FRONTERIZO)'!$C$22</f>
        <v>75999</v>
      </c>
      <c r="DU14" s="80" t="e" vm="1">
        <f>+[4]!NumLetras(DT14,"PESO","PESOS DOMINICANOS","$EE $m CON #d/100 CENTAVOS")</f>
        <v>#VALUE!</v>
      </c>
      <c r="DV14" s="37">
        <v>22</v>
      </c>
      <c r="DW14" s="37">
        <f t="shared" si="20"/>
        <v>440</v>
      </c>
      <c r="DX14" s="189">
        <v>21.83</v>
      </c>
      <c r="DY14" s="80">
        <f>+DV14*'PRECIOS SEGUN ADJ. (FRONTERIZO)'!$B$23*'PRECIOS SEGUN ADJ. (FRONTERIZO)'!$C$23</f>
        <v>9605.2000000000007</v>
      </c>
      <c r="DZ14" s="80" t="e" vm="1">
        <f>+[4]!NumLetras(DY14,"PESO","PESOS DOMINICANOS","$EE $m CON #d/100 CENTAVOS")</f>
        <v>#VALUE!</v>
      </c>
      <c r="EA14" s="80">
        <f t="shared" si="39"/>
        <v>1728.94</v>
      </c>
      <c r="EB14" s="37">
        <v>53</v>
      </c>
      <c r="EC14" s="37">
        <f t="shared" si="21"/>
        <v>1060</v>
      </c>
      <c r="ED14" s="189">
        <v>33</v>
      </c>
      <c r="EE14" s="80">
        <f>+EB14*'PRECIOS SEGUN ADJ. (FRONTERIZO)'!$B$24*'PRECIOS SEGUN ADJ. (FRONTERIZO)'!$C$24</f>
        <v>34980</v>
      </c>
      <c r="EF14" s="80" t="e" vm="1">
        <f>+[4]!NumLetras(EE14,"PESO","PESOS DOMINICANOS","$EE $m CON #d/100 CENTAVOS")</f>
        <v>#VALUE!</v>
      </c>
      <c r="EG14" s="37">
        <v>5</v>
      </c>
      <c r="EH14" s="37">
        <f t="shared" si="22"/>
        <v>100</v>
      </c>
      <c r="EI14" s="189">
        <v>15.789999999999997</v>
      </c>
      <c r="EJ14" s="80">
        <f>+EG14*'PRECIOS SEGUN ADJ. (FRONTERIZO)'!$B$25*'PRECIOS SEGUN ADJ. (FRONTERIZO)'!$C$25</f>
        <v>1578.9999999999998</v>
      </c>
      <c r="EK14" s="80" t="e" vm="1">
        <f>+[4]!NumLetras(EJ14,"PESO","PESOS DOMINICANOS","$EE $m CON #d/100 CENTAVOS")</f>
        <v>#VALUE!</v>
      </c>
      <c r="EL14" s="37">
        <v>5</v>
      </c>
      <c r="EM14" s="37">
        <f t="shared" si="23"/>
        <v>100</v>
      </c>
      <c r="EN14" s="189">
        <v>31.5</v>
      </c>
      <c r="EO14" s="80">
        <f>+EL14*'PRECIOS SEGUN ADJ. (FRONTERIZO)'!$B$26*'PRECIOS SEGUN ADJ. (FRONTERIZO)'!$C$26</f>
        <v>3150</v>
      </c>
      <c r="EP14" s="80" t="e" vm="1">
        <f>+[4]!NumLetras(EO14,"PESO","PESOS DOMINICANOS","$EE $m CON #d/100 CENTAVOS")</f>
        <v>#VALUE!</v>
      </c>
      <c r="EQ14" s="80">
        <v>0</v>
      </c>
      <c r="ER14" s="194">
        <f t="shared" si="24"/>
        <v>0</v>
      </c>
      <c r="ES14" s="195">
        <v>21.68</v>
      </c>
      <c r="ET14" s="196">
        <f>+EQ14*'PRECIOS SEGUN ADJ (RURAL)'!$B$13*'PRECIOS SEGUN ADJ (RURAL)'!$C$13</f>
        <v>0</v>
      </c>
      <c r="EU14" s="196" t="e" vm="1">
        <f>+[4]!NumLetras(ET14,"PESO","PESOS DOMINICANOS","$EE $m CON #d/100 CENTAVOS")</f>
        <v>#VALUE!</v>
      </c>
      <c r="EV14" s="80">
        <v>0</v>
      </c>
      <c r="EW14" s="198">
        <f t="shared" si="25"/>
        <v>0</v>
      </c>
      <c r="EX14" s="199">
        <v>5.5</v>
      </c>
      <c r="EY14" s="200">
        <f>+EV14*'PRECIOS SEGUN ADJ (RURAL)'!$B$16*'PRECIOS SEGUN ADJ (RURAL)'!$C$16</f>
        <v>0</v>
      </c>
      <c r="EZ14" s="200" t="e" vm="1">
        <f>+[4]!NumLetras(EY14,"PESO","PESOS DOMINICANOS","$EE $m CON #d/100 CENTAVOS")</f>
        <v>#VALUE!</v>
      </c>
      <c r="FA14" s="80">
        <v>0</v>
      </c>
      <c r="FB14" s="202">
        <f t="shared" si="26"/>
        <v>0</v>
      </c>
      <c r="FC14" s="203">
        <v>220</v>
      </c>
      <c r="FD14" s="204">
        <f>+FA14*'PRECIOS SEGUN ADJ (RURAL)'!$B$18*'PRECIOS SEGUN ADJ (RURAL)'!$C$18</f>
        <v>0</v>
      </c>
      <c r="FE14" s="204" t="e" vm="1">
        <f>+[4]!NumLetras(FD14,"PESO","PESOS DOMINICANOS","$EE $m CON #d/100 CENTAVOS")</f>
        <v>#VALUE!</v>
      </c>
      <c r="FF14" s="204">
        <f t="shared" si="27"/>
        <v>0</v>
      </c>
      <c r="FG14" s="80">
        <f t="shared" si="40"/>
        <v>1242350.8</v>
      </c>
      <c r="FH14" s="80" t="e" vm="1">
        <f>+[4]!NumLetras(FG14,"PESO","PESOS DOMINICANOS","$EE $m CON #d/100 CENTAVOS")</f>
        <v>#VALUE!</v>
      </c>
      <c r="FI14" s="80">
        <f t="shared" si="28"/>
        <v>81729.12000000001</v>
      </c>
      <c r="FJ14" s="80" t="e" vm="1">
        <f>+[4]!NumLetras(FI14,"PESO","PESOS DOMINICANOS","$EE $m CON #d/100 CENTAVOS")</f>
        <v>#VALUE!</v>
      </c>
      <c r="FK14" s="80">
        <f t="shared" si="41"/>
        <v>1160621.68</v>
      </c>
      <c r="FL14" s="80" t="e" vm="1">
        <f>+[4]!NumLetras(FK14,"PESO","PESOS DOMINICANOS","$EE $m CON #d/100 CENTAVOS")</f>
        <v>#VALUE!</v>
      </c>
      <c r="FM14" s="80">
        <f t="shared" si="42"/>
        <v>248470.16</v>
      </c>
      <c r="FN14" s="80" t="e" vm="1">
        <f>+[4]!NumLetras(FM14,"PESO","PESOS DOMINICANOS","$EE $m CON #d/100 CENTAVOS")</f>
        <v>#VALUE!</v>
      </c>
      <c r="FO14" s="80">
        <f t="shared" si="43"/>
        <v>12423.51</v>
      </c>
      <c r="FP14" s="80" t="e" vm="1">
        <f>+[4]!NumLetras(FO14,"PESO","PESOS DOMINICANOS","$EE $m CON #d/100 CENTAVOS")</f>
        <v>#VALUE!</v>
      </c>
      <c r="FQ14" s="80"/>
      <c r="FR14" s="80">
        <f t="shared" si="44"/>
        <v>993880.64</v>
      </c>
      <c r="FS14" s="80" t="e" vm="1">
        <f>+[4]!NumLetras(FR14,"PESO","PESOS DOMINICANOS","$EE $m CON #d/100 CENTAVOS")</f>
        <v>#VALUE!</v>
      </c>
      <c r="FT14" s="37" t="str">
        <f>+VLOOKUP(D14,'FRONTERIZO XENIA'!F:G,2,0)</f>
        <v>F-03</v>
      </c>
    </row>
    <row r="15" spans="1:176">
      <c r="A15" s="37">
        <v>14</v>
      </c>
      <c r="B15" s="37">
        <v>14</v>
      </c>
      <c r="C15" s="26" t="s">
        <v>1906</v>
      </c>
      <c r="D15" s="37">
        <v>131839142</v>
      </c>
      <c r="E15" s="37">
        <f>+VLOOKUP(D15,'INFORMACION DE PROVEEDORES'!C:I,2,0)</f>
        <v>131839142</v>
      </c>
      <c r="F15" s="26" t="str">
        <f>+VLOOKUP(D15,'INFORMACION DE PROVEEDORES'!C:J,4,0)</f>
        <v xml:space="preserve">FRANCHESCA RAMONA HERRERA ROMERO </v>
      </c>
      <c r="G15" s="37" t="str">
        <f>+VLOOKUP(D15,'INFORMACION DE PROVEEDORES'!C:K,5,0)</f>
        <v>402-2656674-9</v>
      </c>
      <c r="H15" s="26" t="str">
        <f>+VLOOKUP(D15,'INFORMACION DE PROVEEDORES'!C:L,7,0)</f>
        <v>PLAZA SAN JUAN SEGUNDO NIVEL 63A</v>
      </c>
      <c r="I15" s="37" t="str">
        <f>+VLOOKUP(D15,'INFORMACION DE PROVEEDORES'!C:M,3,0)</f>
        <v xml:space="preserve"> JURÍDICA</v>
      </c>
      <c r="J15" s="37">
        <v>5</v>
      </c>
      <c r="K15" s="37">
        <v>248</v>
      </c>
      <c r="L15" s="37">
        <v>55</v>
      </c>
      <c r="M15" s="37">
        <f t="shared" si="29"/>
        <v>1100</v>
      </c>
      <c r="N15" s="189">
        <v>69.81</v>
      </c>
      <c r="O15" s="80">
        <f>+L15*'PRECIOS SEGUN ADJ. (FRONTERIZO)'!$B$2*'PRECIOS SEGUN ADJ. (FRONTERIZO)'!$C$2</f>
        <v>76791</v>
      </c>
      <c r="P15" s="80" t="e" vm="1">
        <f>+[4]!NumLetras(O15,"PESO","PESOS DOMINICANOS","$EE $m CON #d/100 CENTAVOS")</f>
        <v>#VALUE!</v>
      </c>
      <c r="Q15" s="80">
        <f t="shared" si="30"/>
        <v>12286.56</v>
      </c>
      <c r="R15" s="37">
        <v>15</v>
      </c>
      <c r="S15" s="37">
        <f t="shared" si="0"/>
        <v>300</v>
      </c>
      <c r="T15" s="189">
        <v>31.5</v>
      </c>
      <c r="U15" s="80">
        <f>+R15*'PRECIOS SEGUN ADJ. (FRONTERIZO)'!$B$3*'PRECIOS SEGUN ADJ. (FRONTERIZO)'!$C$3</f>
        <v>9450</v>
      </c>
      <c r="V15" s="80" t="e" vm="1">
        <f>+[4]!NumLetras(U15,"PESO","PESOS DOMINICANOS","$EE $m CON #d/100 CENTAVOS")</f>
        <v>#VALUE!</v>
      </c>
      <c r="W15" s="37">
        <v>37</v>
      </c>
      <c r="X15" s="37">
        <f t="shared" si="1"/>
        <v>740</v>
      </c>
      <c r="Y15" s="189">
        <v>25.2</v>
      </c>
      <c r="Z15" s="80">
        <f>+W15*'PRECIOS SEGUN ADJ. (FRONTERIZO)'!$B$4*'PRECIOS SEGUN ADJ. (FRONTERIZO)'!$C$4</f>
        <v>18648</v>
      </c>
      <c r="AA15" s="80" t="e" vm="1">
        <f>+[4]!NumLetras(Z15,"PESO","PESOS DOMINICANOS","$EE $m CON #d/100 CENTAVOS")</f>
        <v>#VALUE!</v>
      </c>
      <c r="AB15" s="37">
        <v>86</v>
      </c>
      <c r="AC15" s="37">
        <f t="shared" si="2"/>
        <v>1720</v>
      </c>
      <c r="AD15" s="189">
        <v>87.91</v>
      </c>
      <c r="AE15" s="80">
        <f>+AB15*'PRECIOS SEGUN ADJ. (FRONTERIZO)'!$B$5*'PRECIOS SEGUN ADJ. (FRONTERIZO)'!$C$5</f>
        <v>151205.19999999998</v>
      </c>
      <c r="AF15" s="80" t="e" vm="1">
        <f>+[4]!NumLetras(AE15,"PESO","PESOS DOMINICANOS","$EE $m CON #d/100 CENTAVOS")</f>
        <v>#VALUE!</v>
      </c>
      <c r="AG15" s="80">
        <f t="shared" si="31"/>
        <v>27216.94</v>
      </c>
      <c r="AH15" s="37">
        <v>80</v>
      </c>
      <c r="AI15" s="37">
        <f t="shared" si="3"/>
        <v>1600</v>
      </c>
      <c r="AJ15" s="189">
        <v>53.95000000000001</v>
      </c>
      <c r="AK15" s="80">
        <f>+AH15*'PRECIOS SEGUN ADJ. (FRONTERIZO)'!$B$6*'PRECIOS SEGUN ADJ. (FRONTERIZO)'!$C$6</f>
        <v>86320</v>
      </c>
      <c r="AL15" s="80" t="e" vm="1">
        <f>+[4]!NumLetras(AK15,"PESO","PESOS DOMINICANOS","$EE $m CON #d/100 CENTAVOS")</f>
        <v>#VALUE!</v>
      </c>
      <c r="AM15" s="37">
        <v>11</v>
      </c>
      <c r="AN15" s="37">
        <f t="shared" si="4"/>
        <v>220</v>
      </c>
      <c r="AO15" s="189">
        <v>25.04</v>
      </c>
      <c r="AP15" s="80">
        <f>+AM15*'PRECIOS SEGUN ADJ. (FRONTERIZO)'!$B$7*'PRECIOS SEGUN ADJ. (FRONTERIZO)'!$C$7</f>
        <v>5508.8</v>
      </c>
      <c r="AQ15" s="80" t="e" vm="1">
        <f>+[4]!NumLetras(AP15,"PESO","PESOS DOMINICANOS","$EE $m CON #d/100 CENTAVOS")</f>
        <v>#VALUE!</v>
      </c>
      <c r="AR15" s="80">
        <f t="shared" si="32"/>
        <v>881.41</v>
      </c>
      <c r="AS15" s="37">
        <v>32</v>
      </c>
      <c r="AT15" s="37">
        <f t="shared" si="5"/>
        <v>640</v>
      </c>
      <c r="AU15" s="189">
        <v>290.85000000000002</v>
      </c>
      <c r="AV15" s="80">
        <f>+AS15*'PRECIOS SEGUN ADJ. (FRONTERIZO)'!$B$8*'PRECIOS SEGUN ADJ. (FRONTERIZO)'!$C$8</f>
        <v>186144</v>
      </c>
      <c r="AW15" s="80" t="e" vm="1">
        <f>+[4]!NumLetras(AV15,"PESO","PESOS DOMINICANOS","$EE $m CON #d/100 CENTAVOS")</f>
        <v>#VALUE!</v>
      </c>
      <c r="AX15" s="80">
        <f t="shared" si="33"/>
        <v>33505.919999999998</v>
      </c>
      <c r="AY15" s="37">
        <v>3</v>
      </c>
      <c r="AZ15" s="37">
        <f t="shared" si="6"/>
        <v>60</v>
      </c>
      <c r="BA15" s="189">
        <v>18.899999999999999</v>
      </c>
      <c r="BB15" s="80">
        <f>+AY15*'PRECIOS SEGUN ADJ. (FRONTERIZO)'!$B$9*'PRECIOS SEGUN ADJ. (FRONTERIZO)'!$C$9</f>
        <v>1134</v>
      </c>
      <c r="BC15" s="80" t="e" vm="1">
        <f>+[4]!NumLetras(BB15,"PESO","PESOS DOMINICANOS","$EE $m CON #d/100 CENTAVOS")</f>
        <v>#VALUE!</v>
      </c>
      <c r="BD15" s="37">
        <v>7</v>
      </c>
      <c r="BE15" s="37">
        <f t="shared" si="7"/>
        <v>140</v>
      </c>
      <c r="BF15" s="189">
        <v>140.38</v>
      </c>
      <c r="BG15" s="80">
        <f>+BD15*'PRECIOS SEGUN ADJ. (FRONTERIZO)'!$B$10*'PRECIOS SEGUN ADJ. (FRONTERIZO)'!$C$10</f>
        <v>19653.2</v>
      </c>
      <c r="BH15" s="80" t="e" vm="1">
        <f>+[4]!NumLetras(BG15,"PESO","PESOS DOMINICANOS","$EE $m CON #d/100 CENTAVOS")</f>
        <v>#VALUE!</v>
      </c>
      <c r="BI15" s="80">
        <f t="shared" si="34"/>
        <v>3537.58</v>
      </c>
      <c r="BJ15" s="37">
        <v>13</v>
      </c>
      <c r="BK15" s="37">
        <f t="shared" si="8"/>
        <v>260</v>
      </c>
      <c r="BL15" s="189">
        <v>31.459999999999997</v>
      </c>
      <c r="BM15" s="80">
        <f>+BJ15*'PRECIOS SEGUN ADJ. (FRONTERIZO)'!$B$11*'PRECIOS SEGUN ADJ. (FRONTERIZO)'!$C$11</f>
        <v>8179.6</v>
      </c>
      <c r="BN15" s="80" t="e" vm="1">
        <f>+[4]!NumLetras(BM15,"PESO","PESOS DOMINICANOS","$EE $m CON #d/100 CENTAVOS")</f>
        <v>#VALUE!</v>
      </c>
      <c r="BO15" s="37">
        <v>25</v>
      </c>
      <c r="BP15" s="37">
        <f t="shared" si="9"/>
        <v>500</v>
      </c>
      <c r="BQ15" s="189">
        <v>65</v>
      </c>
      <c r="BR15" s="80">
        <f>+BO15*'PRECIOS SEGUN ADJ. (FRONTERIZO)'!$B$12*'PRECIOS SEGUN ADJ. (FRONTERIZO)'!$C$12</f>
        <v>32500</v>
      </c>
      <c r="BS15" s="80" t="e" vm="1">
        <f>+[4]!NumLetras(BR15,"PESO","PESOS DOMINICANOS","$EE $m CON #d/100 CENTAVOS")</f>
        <v>#VALUE!</v>
      </c>
      <c r="BT15" s="37">
        <v>340</v>
      </c>
      <c r="BU15" s="37">
        <f t="shared" si="10"/>
        <v>6800</v>
      </c>
      <c r="BV15" s="189">
        <v>5.5</v>
      </c>
      <c r="BW15" s="80">
        <f>+BT15*'PRECIOS SEGUN ADJ. (FRONTERIZO)'!$B$13*'PRECIOS SEGUN ADJ. (FRONTERIZO)'!$C$13</f>
        <v>37400</v>
      </c>
      <c r="BX15" s="80" t="e" vm="1">
        <f>+[4]!NumLetras(BW15,"PESO","PESOS DOMINICANOS","$EE $m CON #d/100 CENTAVOS")</f>
        <v>#VALUE!</v>
      </c>
      <c r="BY15" s="37">
        <v>428</v>
      </c>
      <c r="BZ15" s="37">
        <f t="shared" si="11"/>
        <v>8560</v>
      </c>
      <c r="CA15" s="189">
        <v>7.15</v>
      </c>
      <c r="CB15" s="80">
        <f>+BY15*'PRECIOS SEGUN ADJ. (FRONTERIZO)'!$B$14*'PRECIOS SEGUN ADJ. (FRONTERIZO)'!$C$14</f>
        <v>61204.000000000007</v>
      </c>
      <c r="CC15" s="80" t="e" vm="1">
        <f>+[4]!NumLetras(CB15,"PESO","PESOS DOMINICANOS","$EE $m CON #d/100 CENTAVOS")</f>
        <v>#VALUE!</v>
      </c>
      <c r="CD15" s="37">
        <v>856</v>
      </c>
      <c r="CE15" s="37">
        <f t="shared" si="12"/>
        <v>17120</v>
      </c>
      <c r="CF15" s="189">
        <v>6.8400000000000007</v>
      </c>
      <c r="CG15" s="80">
        <f>+CD15*'PRECIOS SEGUN ADJ. (FRONTERIZO)'!$B$15*'PRECIOS SEGUN ADJ. (FRONTERIZO)'!$C$15</f>
        <v>117100.8</v>
      </c>
      <c r="CH15" s="80" t="e" vm="1">
        <f>+[4]!NumLetras(CG15,"PESO","PESOS DOMINICANOS","$EE $m CON #d/100 CENTAVOS")</f>
        <v>#VALUE!</v>
      </c>
      <c r="CI15" s="37">
        <v>16</v>
      </c>
      <c r="CJ15" s="37">
        <f t="shared" si="13"/>
        <v>320</v>
      </c>
      <c r="CK15" s="189">
        <v>60</v>
      </c>
      <c r="CL15" s="80">
        <f>+CI15*'PRECIOS SEGUN ADJ. (FRONTERIZO)'!$B$16*'PRECIOS SEGUN ADJ. (FRONTERIZO)'!$C$16</f>
        <v>19200</v>
      </c>
      <c r="CM15" s="80" t="e" vm="1">
        <f>+[4]!NumLetras(CL15,"PESO","PESOS DOMINICANOS","$EE $m CON #d/100 CENTAVOS")</f>
        <v>#VALUE!</v>
      </c>
      <c r="CN15" s="80">
        <f t="shared" si="35"/>
        <v>3456</v>
      </c>
      <c r="CO15" s="37">
        <v>8</v>
      </c>
      <c r="CP15" s="37">
        <f t="shared" si="14"/>
        <v>160</v>
      </c>
      <c r="CQ15" s="189">
        <v>55.649999999999991</v>
      </c>
      <c r="CR15" s="80">
        <f>+CO15*'PRECIOS SEGUN ADJ. (FRONTERIZO)'!$B$17*'PRECIOS SEGUN ADJ. (FRONTERIZO)'!$C$17</f>
        <v>8904</v>
      </c>
      <c r="CS15" s="80" t="e" vm="1">
        <f>+[4]!NumLetras(CR15,"PESO","PESOS DOMINICANOS","$EE $m CON #d/100 CENTAVOS")</f>
        <v>#VALUE!</v>
      </c>
      <c r="CT15" s="80">
        <f t="shared" si="36"/>
        <v>1602.72</v>
      </c>
      <c r="CU15" s="37">
        <v>564</v>
      </c>
      <c r="CV15" s="37">
        <f t="shared" si="15"/>
        <v>11280</v>
      </c>
      <c r="CW15" s="189">
        <v>6.6</v>
      </c>
      <c r="CX15" s="80">
        <f>+CU15*'PRECIOS SEGUN ADJ. (FRONTERIZO)'!$B$18*'PRECIOS SEGUN ADJ. (FRONTERIZO)'!$C$18</f>
        <v>74448</v>
      </c>
      <c r="CY15" s="80" t="e" vm="1">
        <f>+[4]!NumLetras(CX15,"PESO","PESOS DOMINICANOS","$EE $m CON #d/100 CENTAVOS")</f>
        <v>#VALUE!</v>
      </c>
      <c r="CZ15" s="37">
        <v>8</v>
      </c>
      <c r="DA15" s="37">
        <f t="shared" si="16"/>
        <v>160</v>
      </c>
      <c r="DB15" s="189">
        <v>65.75</v>
      </c>
      <c r="DC15" s="80">
        <f>+CZ15*'PRECIOS SEGUN ADJ. (FRONTERIZO)'!$B$19*'PRECIOS SEGUN ADJ. (FRONTERIZO)'!$C$19</f>
        <v>10520</v>
      </c>
      <c r="DD15" s="80" t="e" vm="1">
        <f>+[4]!NumLetras(DC15,"PESO","PESOS DOMINICANOS","$EE $m CON #d/100 CENTAVOS")</f>
        <v>#VALUE!</v>
      </c>
      <c r="DE15" s="80">
        <f t="shared" si="37"/>
        <v>1893.6</v>
      </c>
      <c r="DF15" s="37">
        <v>11</v>
      </c>
      <c r="DG15" s="37">
        <f t="shared" si="17"/>
        <v>220</v>
      </c>
      <c r="DH15" s="189">
        <v>82.59999999999998</v>
      </c>
      <c r="DI15" s="80">
        <f>+DF15*'PRECIOS SEGUN ADJ. (FRONTERIZO)'!$B$20*'PRECIOS SEGUN ADJ. (FRONTERIZO)'!$C$20</f>
        <v>18172</v>
      </c>
      <c r="DJ15" s="80" t="e" vm="1">
        <f>+[4]!NumLetras(DI15,"PESO","PESOS DOMINICANOS","$EE $m CON #d/100 CENTAVOS")</f>
        <v>#VALUE!</v>
      </c>
      <c r="DK15" s="80">
        <f t="shared" si="38"/>
        <v>3270.96</v>
      </c>
      <c r="DL15" s="37">
        <v>856</v>
      </c>
      <c r="DM15" s="37">
        <f t="shared" si="18"/>
        <v>17120</v>
      </c>
      <c r="DN15" s="189">
        <v>22</v>
      </c>
      <c r="DO15" s="80">
        <f>+DL15*'PRECIOS SEGUN ADJ. (FRONTERIZO)'!$B$21*'PRECIOS SEGUN ADJ. (FRONTERIZO)'!$C$21</f>
        <v>376640</v>
      </c>
      <c r="DP15" s="80" t="e" vm="1">
        <f>+[4]!NumLetras(DO15,"PESO","PESOS DOMINICANOS","$EE $m CON #d/100 CENTAVOS")</f>
        <v>#VALUE!</v>
      </c>
      <c r="DQ15" s="37">
        <v>57</v>
      </c>
      <c r="DR15" s="37">
        <f t="shared" si="19"/>
        <v>1140</v>
      </c>
      <c r="DS15" s="189">
        <v>80.849999999999994</v>
      </c>
      <c r="DT15" s="80">
        <f>+DQ15*'PRECIOS SEGUN ADJ. (FRONTERIZO)'!$B$22*'PRECIOS SEGUN ADJ. (FRONTERIZO)'!$C$22</f>
        <v>92169</v>
      </c>
      <c r="DU15" s="80" t="e" vm="1">
        <f>+[4]!NumLetras(DT15,"PESO","PESOS DOMINICANOS","$EE $m CON #d/100 CENTAVOS")</f>
        <v>#VALUE!</v>
      </c>
      <c r="DV15" s="37">
        <v>27</v>
      </c>
      <c r="DW15" s="37">
        <f t="shared" si="20"/>
        <v>540</v>
      </c>
      <c r="DX15" s="189">
        <v>21.83</v>
      </c>
      <c r="DY15" s="80">
        <f>+DV15*'PRECIOS SEGUN ADJ. (FRONTERIZO)'!$B$23*'PRECIOS SEGUN ADJ. (FRONTERIZO)'!$C$23</f>
        <v>11788.199999999999</v>
      </c>
      <c r="DZ15" s="80" t="e" vm="1">
        <f>+[4]!NumLetras(DY15,"PESO","PESOS DOMINICANOS","$EE $m CON #d/100 CENTAVOS")</f>
        <v>#VALUE!</v>
      </c>
      <c r="EA15" s="80">
        <f t="shared" si="39"/>
        <v>2121.88</v>
      </c>
      <c r="EB15" s="37">
        <v>71</v>
      </c>
      <c r="EC15" s="37">
        <f t="shared" si="21"/>
        <v>1420</v>
      </c>
      <c r="ED15" s="189">
        <v>33</v>
      </c>
      <c r="EE15" s="80">
        <f>+EB15*'PRECIOS SEGUN ADJ. (FRONTERIZO)'!$B$24*'PRECIOS SEGUN ADJ. (FRONTERIZO)'!$C$24</f>
        <v>46860</v>
      </c>
      <c r="EF15" s="80" t="e" vm="1">
        <f>+[4]!NumLetras(EE15,"PESO","PESOS DOMINICANOS","$EE $m CON #d/100 CENTAVOS")</f>
        <v>#VALUE!</v>
      </c>
      <c r="EG15" s="37">
        <v>4</v>
      </c>
      <c r="EH15" s="37">
        <f t="shared" si="22"/>
        <v>80</v>
      </c>
      <c r="EI15" s="189">
        <v>15.789999999999997</v>
      </c>
      <c r="EJ15" s="80">
        <f>+EG15*'PRECIOS SEGUN ADJ. (FRONTERIZO)'!$B$25*'PRECIOS SEGUN ADJ. (FRONTERIZO)'!$C$25</f>
        <v>1263.1999999999998</v>
      </c>
      <c r="EK15" s="80" t="e" vm="1">
        <f>+[4]!NumLetras(EJ15,"PESO","PESOS DOMINICANOS","$EE $m CON #d/100 CENTAVOS")</f>
        <v>#VALUE!</v>
      </c>
      <c r="EL15" s="37">
        <v>4</v>
      </c>
      <c r="EM15" s="37">
        <f t="shared" si="23"/>
        <v>80</v>
      </c>
      <c r="EN15" s="189">
        <v>31.5</v>
      </c>
      <c r="EO15" s="80">
        <f>+EL15*'PRECIOS SEGUN ADJ. (FRONTERIZO)'!$B$26*'PRECIOS SEGUN ADJ. (FRONTERIZO)'!$C$26</f>
        <v>2520</v>
      </c>
      <c r="EP15" s="80" t="e" vm="1">
        <f>+[4]!NumLetras(EO15,"PESO","PESOS DOMINICANOS","$EE $m CON #d/100 CENTAVOS")</f>
        <v>#VALUE!</v>
      </c>
      <c r="EQ15" s="80">
        <v>0</v>
      </c>
      <c r="ER15" s="194">
        <f t="shared" si="24"/>
        <v>0</v>
      </c>
      <c r="ES15" s="195">
        <v>21.68</v>
      </c>
      <c r="ET15" s="196">
        <f>+EQ15*'PRECIOS SEGUN ADJ (RURAL)'!$B$13*'PRECIOS SEGUN ADJ (RURAL)'!$C$13</f>
        <v>0</v>
      </c>
      <c r="EU15" s="196" t="e" vm="1">
        <f>+[4]!NumLetras(ET15,"PESO","PESOS DOMINICANOS","$EE $m CON #d/100 CENTAVOS")</f>
        <v>#VALUE!</v>
      </c>
      <c r="EV15" s="80">
        <v>0</v>
      </c>
      <c r="EW15" s="198">
        <f t="shared" si="25"/>
        <v>0</v>
      </c>
      <c r="EX15" s="199">
        <v>5.5</v>
      </c>
      <c r="EY15" s="200">
        <f>+EV15*'PRECIOS SEGUN ADJ (RURAL)'!$B$16*'PRECIOS SEGUN ADJ (RURAL)'!$C$16</f>
        <v>0</v>
      </c>
      <c r="EZ15" s="200" t="e" vm="1">
        <f>+[4]!NumLetras(EY15,"PESO","PESOS DOMINICANOS","$EE $m CON #d/100 CENTAVOS")</f>
        <v>#VALUE!</v>
      </c>
      <c r="FA15" s="80">
        <v>0</v>
      </c>
      <c r="FB15" s="202">
        <f t="shared" si="26"/>
        <v>0</v>
      </c>
      <c r="FC15" s="203">
        <v>220</v>
      </c>
      <c r="FD15" s="204">
        <f>+FA15*'PRECIOS SEGUN ADJ (RURAL)'!$B$18*'PRECIOS SEGUN ADJ (RURAL)'!$C$18</f>
        <v>0</v>
      </c>
      <c r="FE15" s="204" t="e" vm="1">
        <f>+[4]!NumLetras(FD15,"PESO","PESOS DOMINICANOS","$EE $m CON #d/100 CENTAVOS")</f>
        <v>#VALUE!</v>
      </c>
      <c r="FF15" s="204">
        <f t="shared" si="27"/>
        <v>0</v>
      </c>
      <c r="FG15" s="80">
        <f t="shared" si="40"/>
        <v>1473723</v>
      </c>
      <c r="FH15" s="80" t="e" vm="1">
        <f>+[4]!NumLetras(FG15,"PESO","PESOS DOMINICANOS","$EE $m CON #d/100 CENTAVOS")</f>
        <v>#VALUE!</v>
      </c>
      <c r="FI15" s="80">
        <f t="shared" si="28"/>
        <v>89773.570000000022</v>
      </c>
      <c r="FJ15" s="80" t="e" vm="1">
        <f>+[4]!NumLetras(FI15,"PESO","PESOS DOMINICANOS","$EE $m CON #d/100 CENTAVOS")</f>
        <v>#VALUE!</v>
      </c>
      <c r="FK15" s="80">
        <f t="shared" si="41"/>
        <v>1383949.43</v>
      </c>
      <c r="FL15" s="80" t="e" vm="1">
        <f>+[4]!NumLetras(FK15,"PESO","PESOS DOMINICANOS","$EE $m CON #d/100 CENTAVOS")</f>
        <v>#VALUE!</v>
      </c>
      <c r="FM15" s="80">
        <f t="shared" si="42"/>
        <v>294744.59999999998</v>
      </c>
      <c r="FN15" s="80" t="e" vm="1">
        <f>+[4]!NumLetras(FM15,"PESO","PESOS DOMINICANOS","$EE $m CON #d/100 CENTAVOS")</f>
        <v>#VALUE!</v>
      </c>
      <c r="FO15" s="80">
        <f t="shared" si="43"/>
        <v>14737.23</v>
      </c>
      <c r="FP15" s="80" t="e" vm="1">
        <f>+[4]!NumLetras(FO15,"PESO","PESOS DOMINICANOS","$EE $m CON #d/100 CENTAVOS")</f>
        <v>#VALUE!</v>
      </c>
      <c r="FQ15" s="80"/>
      <c r="FR15" s="80">
        <f t="shared" si="44"/>
        <v>1178978.3999999999</v>
      </c>
      <c r="FS15" s="80" t="e" vm="1">
        <f>+[4]!NumLetras(FR15,"PESO","PESOS DOMINICANOS","$EE $m CON #d/100 CENTAVOS")</f>
        <v>#VALUE!</v>
      </c>
      <c r="FT15" s="37" t="str">
        <f>+VLOOKUP(D15,'FRONTERIZO XENIA'!F:G,2,0)</f>
        <v>F-08</v>
      </c>
    </row>
    <row r="16" spans="1:176">
      <c r="A16" s="37">
        <v>15</v>
      </c>
      <c r="B16" s="37">
        <v>15</v>
      </c>
      <c r="C16" s="26" t="s">
        <v>284</v>
      </c>
      <c r="D16" s="37">
        <v>7600188028</v>
      </c>
      <c r="E16" s="37" t="str">
        <f>+VLOOKUP(D16,'INFORMACION DE PROVEEDORES'!C:I,2,0)</f>
        <v>076-0018802-8</v>
      </c>
      <c r="F16" s="26" t="str">
        <f>+VLOOKUP(D16,'INFORMACION DE PROVEEDORES'!C:J,4,0)</f>
        <v>BRENNIS ANTONIO FELIZ MATOS</v>
      </c>
      <c r="G16" s="37" t="str">
        <f>+VLOOKUP(D16,'INFORMACION DE PROVEEDORES'!C:K,5,0)</f>
        <v>076-0018802-8</v>
      </c>
      <c r="H16" s="26" t="str">
        <f>+VLOOKUP(D16,'INFORMACION DE PROVEEDORES'!C:L,7,0)</f>
        <v>CALLE SEGUNDA NO.4 TAMAYO, BAHORUCO</v>
      </c>
      <c r="I16" s="37" t="str">
        <f>+VLOOKUP(D16,'INFORMACION DE PROVEEDORES'!C:M,3,0)</f>
        <v xml:space="preserve"> FÍSICA</v>
      </c>
      <c r="J16" s="37">
        <v>7</v>
      </c>
      <c r="K16" s="37">
        <v>279</v>
      </c>
      <c r="L16" s="37">
        <v>52</v>
      </c>
      <c r="M16" s="37">
        <f t="shared" si="29"/>
        <v>1040</v>
      </c>
      <c r="N16" s="189">
        <v>69.81</v>
      </c>
      <c r="O16" s="80">
        <f>+L16*'PRECIOS SEGUN ADJ. (FRONTERIZO)'!$B$2*'PRECIOS SEGUN ADJ. (FRONTERIZO)'!$C$2</f>
        <v>72602.399999999994</v>
      </c>
      <c r="P16" s="80" t="e" vm="1">
        <f>+[4]!NumLetras(O16,"PESO","PESOS DOMINICANOS","$EE $m CON #d/100 CENTAVOS")</f>
        <v>#VALUE!</v>
      </c>
      <c r="Q16" s="80">
        <f t="shared" si="30"/>
        <v>11616.38</v>
      </c>
      <c r="R16" s="37">
        <v>14</v>
      </c>
      <c r="S16" s="37">
        <f t="shared" si="0"/>
        <v>280</v>
      </c>
      <c r="T16" s="189">
        <v>31.5</v>
      </c>
      <c r="U16" s="80">
        <f>+R16*'PRECIOS SEGUN ADJ. (FRONTERIZO)'!$B$3*'PRECIOS SEGUN ADJ. (FRONTERIZO)'!$C$3</f>
        <v>8820</v>
      </c>
      <c r="V16" s="80" t="e" vm="1">
        <f>+[4]!NumLetras(U16,"PESO","PESOS DOMINICANOS","$EE $m CON #d/100 CENTAVOS")</f>
        <v>#VALUE!</v>
      </c>
      <c r="W16" s="37">
        <v>0</v>
      </c>
      <c r="X16" s="37">
        <f t="shared" si="1"/>
        <v>0</v>
      </c>
      <c r="Y16" s="189">
        <v>25.2</v>
      </c>
      <c r="Z16" s="80">
        <f>+W16*'PRECIOS SEGUN ADJ. (FRONTERIZO)'!$B$4*'PRECIOS SEGUN ADJ. (FRONTERIZO)'!$C$4</f>
        <v>0</v>
      </c>
      <c r="AA16" s="80" t="e" vm="1">
        <f>+[4]!NumLetras(Z16,"PESO","PESOS DOMINICANOS","$EE $m CON #d/100 CENTAVOS")</f>
        <v>#VALUE!</v>
      </c>
      <c r="AB16" s="37">
        <v>88</v>
      </c>
      <c r="AC16" s="37">
        <f t="shared" si="2"/>
        <v>1760</v>
      </c>
      <c r="AD16" s="189">
        <v>87.91</v>
      </c>
      <c r="AE16" s="80">
        <f>+AB16*'PRECIOS SEGUN ADJ. (FRONTERIZO)'!$B$5*'PRECIOS SEGUN ADJ. (FRONTERIZO)'!$C$5</f>
        <v>154721.60000000001</v>
      </c>
      <c r="AF16" s="80" t="e" vm="1">
        <f>+[4]!NumLetras(AE16,"PESO","PESOS DOMINICANOS","$EE $m CON #d/100 CENTAVOS")</f>
        <v>#VALUE!</v>
      </c>
      <c r="AG16" s="80">
        <f t="shared" si="31"/>
        <v>27849.89</v>
      </c>
      <c r="AH16" s="37">
        <v>107</v>
      </c>
      <c r="AI16" s="37">
        <f t="shared" si="3"/>
        <v>2140</v>
      </c>
      <c r="AJ16" s="189">
        <v>53.95000000000001</v>
      </c>
      <c r="AK16" s="80">
        <f>+AH16*'PRECIOS SEGUN ADJ. (FRONTERIZO)'!$B$6*'PRECIOS SEGUN ADJ. (FRONTERIZO)'!$C$6</f>
        <v>115453.00000000001</v>
      </c>
      <c r="AL16" s="80" t="e" vm="1">
        <f>+[4]!NumLetras(AK16,"PESO","PESOS DOMINICANOS","$EE $m CON #d/100 CENTAVOS")</f>
        <v>#VALUE!</v>
      </c>
      <c r="AM16" s="37">
        <v>14</v>
      </c>
      <c r="AN16" s="37">
        <f t="shared" si="4"/>
        <v>280</v>
      </c>
      <c r="AO16" s="189">
        <v>25.04</v>
      </c>
      <c r="AP16" s="80">
        <f>+AM16*'PRECIOS SEGUN ADJ. (FRONTERIZO)'!$B$7*'PRECIOS SEGUN ADJ. (FRONTERIZO)'!$C$7</f>
        <v>7011.2</v>
      </c>
      <c r="AQ16" s="80" t="e" vm="1">
        <f>+[4]!NumLetras(AP16,"PESO","PESOS DOMINICANOS","$EE $m CON #d/100 CENTAVOS")</f>
        <v>#VALUE!</v>
      </c>
      <c r="AR16" s="80">
        <f t="shared" si="32"/>
        <v>1121.79</v>
      </c>
      <c r="AS16" s="37">
        <v>36</v>
      </c>
      <c r="AT16" s="37">
        <f t="shared" si="5"/>
        <v>720</v>
      </c>
      <c r="AU16" s="189">
        <v>290.85000000000002</v>
      </c>
      <c r="AV16" s="80">
        <f>+AS16*'PRECIOS SEGUN ADJ. (FRONTERIZO)'!$B$8*'PRECIOS SEGUN ADJ. (FRONTERIZO)'!$C$8</f>
        <v>209412</v>
      </c>
      <c r="AW16" s="80" t="e" vm="1">
        <f>+[4]!NumLetras(AV16,"PESO","PESOS DOMINICANOS","$EE $m CON #d/100 CENTAVOS")</f>
        <v>#VALUE!</v>
      </c>
      <c r="AX16" s="80">
        <f t="shared" si="33"/>
        <v>37694.160000000003</v>
      </c>
      <c r="AY16" s="37">
        <v>0</v>
      </c>
      <c r="AZ16" s="37">
        <f t="shared" si="6"/>
        <v>0</v>
      </c>
      <c r="BA16" s="189">
        <v>18.899999999999999</v>
      </c>
      <c r="BB16" s="80">
        <f>+AY16*'PRECIOS SEGUN ADJ. (FRONTERIZO)'!$B$9*'PRECIOS SEGUN ADJ. (FRONTERIZO)'!$C$9</f>
        <v>0</v>
      </c>
      <c r="BC16" s="80" t="e" vm="1">
        <f>+[4]!NumLetras(BB16,"PESO","PESOS DOMINICANOS","$EE $m CON #d/100 CENTAVOS")</f>
        <v>#VALUE!</v>
      </c>
      <c r="BD16" s="37">
        <v>9</v>
      </c>
      <c r="BE16" s="37">
        <f t="shared" si="7"/>
        <v>180</v>
      </c>
      <c r="BF16" s="189">
        <v>140.38</v>
      </c>
      <c r="BG16" s="80">
        <f>+BD16*'PRECIOS SEGUN ADJ. (FRONTERIZO)'!$B$10*'PRECIOS SEGUN ADJ. (FRONTERIZO)'!$C$10</f>
        <v>25268.400000000001</v>
      </c>
      <c r="BH16" s="80" t="e" vm="1">
        <f>+[4]!NumLetras(BG16,"PESO","PESOS DOMINICANOS","$EE $m CON #d/100 CENTAVOS")</f>
        <v>#VALUE!</v>
      </c>
      <c r="BI16" s="80">
        <f t="shared" si="34"/>
        <v>4548.3100000000004</v>
      </c>
      <c r="BJ16" s="37">
        <v>0</v>
      </c>
      <c r="BK16" s="37">
        <f t="shared" si="8"/>
        <v>0</v>
      </c>
      <c r="BL16" s="189">
        <v>31.459999999999997</v>
      </c>
      <c r="BM16" s="80">
        <f>+BJ16*'PRECIOS SEGUN ADJ. (FRONTERIZO)'!$B$11*'PRECIOS SEGUN ADJ. (FRONTERIZO)'!$C$11</f>
        <v>0</v>
      </c>
      <c r="BN16" s="80" t="e" vm="1">
        <f>+[4]!NumLetras(BM16,"PESO","PESOS DOMINICANOS","$EE $m CON #d/100 CENTAVOS")</f>
        <v>#VALUE!</v>
      </c>
      <c r="BO16" s="37">
        <v>27</v>
      </c>
      <c r="BP16" s="37">
        <f t="shared" si="9"/>
        <v>540</v>
      </c>
      <c r="BQ16" s="189">
        <v>65</v>
      </c>
      <c r="BR16" s="80">
        <f>+BO16*'PRECIOS SEGUN ADJ. (FRONTERIZO)'!$B$12*'PRECIOS SEGUN ADJ. (FRONTERIZO)'!$C$12</f>
        <v>35100</v>
      </c>
      <c r="BS16" s="80" t="e" vm="1">
        <f>+[4]!NumLetras(BR16,"PESO","PESOS DOMINICANOS","$EE $m CON #d/100 CENTAVOS")</f>
        <v>#VALUE!</v>
      </c>
      <c r="BT16" s="37">
        <v>0</v>
      </c>
      <c r="BU16" s="37">
        <f t="shared" si="10"/>
        <v>0</v>
      </c>
      <c r="BV16" s="189">
        <v>5.5</v>
      </c>
      <c r="BW16" s="80">
        <f>+BT16*'PRECIOS SEGUN ADJ. (FRONTERIZO)'!$B$13*'PRECIOS SEGUN ADJ. (FRONTERIZO)'!$C$13</f>
        <v>0</v>
      </c>
      <c r="BX16" s="80" t="e" vm="1">
        <f>+[4]!NumLetras(BW16,"PESO","PESOS DOMINICANOS","$EE $m CON #d/100 CENTAVOS")</f>
        <v>#VALUE!</v>
      </c>
      <c r="BY16" s="37">
        <v>558</v>
      </c>
      <c r="BZ16" s="37">
        <f t="shared" si="11"/>
        <v>11160</v>
      </c>
      <c r="CA16" s="189">
        <v>7.15</v>
      </c>
      <c r="CB16" s="80">
        <f>+BY16*'PRECIOS SEGUN ADJ. (FRONTERIZO)'!$B$14*'PRECIOS SEGUN ADJ. (FRONTERIZO)'!$C$14</f>
        <v>79794</v>
      </c>
      <c r="CC16" s="80" t="e" vm="1">
        <f>+[4]!NumLetras(CB16,"PESO","PESOS DOMINICANOS","$EE $m CON #d/100 CENTAVOS")</f>
        <v>#VALUE!</v>
      </c>
      <c r="CD16" s="37">
        <v>1116</v>
      </c>
      <c r="CE16" s="37">
        <f t="shared" si="12"/>
        <v>22320</v>
      </c>
      <c r="CF16" s="189">
        <v>6.8400000000000007</v>
      </c>
      <c r="CG16" s="80">
        <f>+CD16*'PRECIOS SEGUN ADJ. (FRONTERIZO)'!$B$15*'PRECIOS SEGUN ADJ. (FRONTERIZO)'!$C$15</f>
        <v>152668.79999999999</v>
      </c>
      <c r="CH16" s="80" t="e" vm="1">
        <f>+[4]!NumLetras(CG16,"PESO","PESOS DOMINICANOS","$EE $m CON #d/100 CENTAVOS")</f>
        <v>#VALUE!</v>
      </c>
      <c r="CI16" s="37">
        <v>0</v>
      </c>
      <c r="CJ16" s="37">
        <f t="shared" si="13"/>
        <v>0</v>
      </c>
      <c r="CK16" s="189">
        <v>60</v>
      </c>
      <c r="CL16" s="80">
        <f>+CI16*'PRECIOS SEGUN ADJ. (FRONTERIZO)'!$B$16*'PRECIOS SEGUN ADJ. (FRONTERIZO)'!$C$16</f>
        <v>0</v>
      </c>
      <c r="CM16" s="80" t="e" vm="1">
        <f>+[4]!NumLetras(CL16,"PESO","PESOS DOMINICANOS","$EE $m CON #d/100 CENTAVOS")</f>
        <v>#VALUE!</v>
      </c>
      <c r="CN16" s="80">
        <f t="shared" si="35"/>
        <v>0</v>
      </c>
      <c r="CO16" s="37">
        <v>0</v>
      </c>
      <c r="CP16" s="37">
        <f t="shared" si="14"/>
        <v>0</v>
      </c>
      <c r="CQ16" s="189">
        <v>55.649999999999991</v>
      </c>
      <c r="CR16" s="80">
        <f>+CO16*'PRECIOS SEGUN ADJ. (FRONTERIZO)'!$B$17*'PRECIOS SEGUN ADJ. (FRONTERIZO)'!$C$17</f>
        <v>0</v>
      </c>
      <c r="CS16" s="80" t="e" vm="1">
        <f>+[4]!NumLetras(CR16,"PESO","PESOS DOMINICANOS","$EE $m CON #d/100 CENTAVOS")</f>
        <v>#VALUE!</v>
      </c>
      <c r="CT16" s="80">
        <f t="shared" si="36"/>
        <v>0</v>
      </c>
      <c r="CU16" s="37">
        <v>558</v>
      </c>
      <c r="CV16" s="37">
        <f t="shared" si="15"/>
        <v>11160</v>
      </c>
      <c r="CW16" s="189">
        <v>6.6</v>
      </c>
      <c r="CX16" s="80">
        <f>+CU16*'PRECIOS SEGUN ADJ. (FRONTERIZO)'!$B$18*'PRECIOS SEGUN ADJ. (FRONTERIZO)'!$C$18</f>
        <v>73656</v>
      </c>
      <c r="CY16" s="80" t="e" vm="1">
        <f>+[4]!NumLetras(CX16,"PESO","PESOS DOMINICANOS","$EE $m CON #d/100 CENTAVOS")</f>
        <v>#VALUE!</v>
      </c>
      <c r="CZ16" s="37">
        <v>0</v>
      </c>
      <c r="DA16" s="37">
        <f t="shared" si="16"/>
        <v>0</v>
      </c>
      <c r="DB16" s="189">
        <v>65.75</v>
      </c>
      <c r="DC16" s="80">
        <f>+CZ16*'PRECIOS SEGUN ADJ. (FRONTERIZO)'!$B$19*'PRECIOS SEGUN ADJ. (FRONTERIZO)'!$C$19</f>
        <v>0</v>
      </c>
      <c r="DD16" s="80" t="e" vm="1">
        <f>+[4]!NumLetras(DC16,"PESO","PESOS DOMINICANOS","$EE $m CON #d/100 CENTAVOS")</f>
        <v>#VALUE!</v>
      </c>
      <c r="DE16" s="80">
        <f t="shared" si="37"/>
        <v>0</v>
      </c>
      <c r="DF16" s="37">
        <v>14</v>
      </c>
      <c r="DG16" s="37">
        <f t="shared" si="17"/>
        <v>280</v>
      </c>
      <c r="DH16" s="189">
        <v>82.59999999999998</v>
      </c>
      <c r="DI16" s="80">
        <f>+DF16*'PRECIOS SEGUN ADJ. (FRONTERIZO)'!$B$20*'PRECIOS SEGUN ADJ. (FRONTERIZO)'!$C$20</f>
        <v>23127.999999999996</v>
      </c>
      <c r="DJ16" s="80" t="e" vm="1">
        <f>+[4]!NumLetras(DI16,"PESO","PESOS DOMINICANOS","$EE $m CON #d/100 CENTAVOS")</f>
        <v>#VALUE!</v>
      </c>
      <c r="DK16" s="80">
        <f t="shared" si="38"/>
        <v>4163.04</v>
      </c>
      <c r="DL16" s="37">
        <v>1116</v>
      </c>
      <c r="DM16" s="37">
        <f t="shared" si="18"/>
        <v>22320</v>
      </c>
      <c r="DN16" s="189">
        <v>22</v>
      </c>
      <c r="DO16" s="80">
        <f>+DL16*'PRECIOS SEGUN ADJ. (FRONTERIZO)'!$B$21*'PRECIOS SEGUN ADJ. (FRONTERIZO)'!$C$21</f>
        <v>491040</v>
      </c>
      <c r="DP16" s="80" t="e" vm="1">
        <f>+[4]!NumLetras(DO16,"PESO","PESOS DOMINICANOS","$EE $m CON #d/100 CENTAVOS")</f>
        <v>#VALUE!</v>
      </c>
      <c r="DQ16" s="37">
        <v>66</v>
      </c>
      <c r="DR16" s="37">
        <f t="shared" si="19"/>
        <v>1320</v>
      </c>
      <c r="DS16" s="189">
        <v>80.849999999999994</v>
      </c>
      <c r="DT16" s="80">
        <f>+DQ16*'PRECIOS SEGUN ADJ. (FRONTERIZO)'!$B$22*'PRECIOS SEGUN ADJ. (FRONTERIZO)'!$C$22</f>
        <v>106721.99999999999</v>
      </c>
      <c r="DU16" s="80" t="e" vm="1">
        <f>+[4]!NumLetras(DT16,"PESO","PESOS DOMINICANOS","$EE $m CON #d/100 CENTAVOS")</f>
        <v>#VALUE!</v>
      </c>
      <c r="DV16" s="37">
        <v>31</v>
      </c>
      <c r="DW16" s="37">
        <f t="shared" si="20"/>
        <v>620</v>
      </c>
      <c r="DX16" s="189">
        <v>21.83</v>
      </c>
      <c r="DY16" s="80">
        <f>+DV16*'PRECIOS SEGUN ADJ. (FRONTERIZO)'!$B$23*'PRECIOS SEGUN ADJ. (FRONTERIZO)'!$C$23</f>
        <v>13534.599999999999</v>
      </c>
      <c r="DZ16" s="80" t="e" vm="1">
        <f>+[4]!NumLetras(DY16,"PESO","PESOS DOMINICANOS","$EE $m CON #d/100 CENTAVOS")</f>
        <v>#VALUE!</v>
      </c>
      <c r="EA16" s="80">
        <f t="shared" si="39"/>
        <v>2436.23</v>
      </c>
      <c r="EB16" s="37">
        <v>90</v>
      </c>
      <c r="EC16" s="37">
        <f t="shared" si="21"/>
        <v>1800</v>
      </c>
      <c r="ED16" s="189">
        <v>33</v>
      </c>
      <c r="EE16" s="80">
        <f>+EB16*'PRECIOS SEGUN ADJ. (FRONTERIZO)'!$B$24*'PRECIOS SEGUN ADJ. (FRONTERIZO)'!$C$24</f>
        <v>59400</v>
      </c>
      <c r="EF16" s="80" t="e" vm="1">
        <f>+[4]!NumLetras(EE16,"PESO","PESOS DOMINICANOS","$EE $m CON #d/100 CENTAVOS")</f>
        <v>#VALUE!</v>
      </c>
      <c r="EG16" s="37">
        <v>0</v>
      </c>
      <c r="EH16" s="37">
        <f t="shared" si="22"/>
        <v>0</v>
      </c>
      <c r="EI16" s="189">
        <v>15.789999999999997</v>
      </c>
      <c r="EJ16" s="80">
        <f>+EG16*'PRECIOS SEGUN ADJ. (FRONTERIZO)'!$B$25*'PRECIOS SEGUN ADJ. (FRONTERIZO)'!$C$25</f>
        <v>0</v>
      </c>
      <c r="EK16" s="80" t="e" vm="1">
        <f>+[4]!NumLetras(EJ16,"PESO","PESOS DOMINICANOS","$EE $m CON #d/100 CENTAVOS")</f>
        <v>#VALUE!</v>
      </c>
      <c r="EL16" s="37">
        <v>0</v>
      </c>
      <c r="EM16" s="37">
        <f t="shared" si="23"/>
        <v>0</v>
      </c>
      <c r="EN16" s="189">
        <v>31.5</v>
      </c>
      <c r="EO16" s="80">
        <f>+EL16*'PRECIOS SEGUN ADJ. (FRONTERIZO)'!$B$26*'PRECIOS SEGUN ADJ. (FRONTERIZO)'!$C$26</f>
        <v>0</v>
      </c>
      <c r="EP16" s="80" t="e" vm="1">
        <f>+[4]!NumLetras(EO16,"PESO","PESOS DOMINICANOS","$EE $m CON #d/100 CENTAVOS")</f>
        <v>#VALUE!</v>
      </c>
      <c r="EQ16" s="80">
        <v>0</v>
      </c>
      <c r="ER16" s="194">
        <f t="shared" si="24"/>
        <v>0</v>
      </c>
      <c r="ES16" s="195">
        <v>21.68</v>
      </c>
      <c r="ET16" s="196">
        <f>+EQ16*'PRECIOS SEGUN ADJ (RURAL)'!$B$13*'PRECIOS SEGUN ADJ (RURAL)'!$C$13</f>
        <v>0</v>
      </c>
      <c r="EU16" s="196" t="e" vm="1">
        <f>+[4]!NumLetras(ET16,"PESO","PESOS DOMINICANOS","$EE $m CON #d/100 CENTAVOS")</f>
        <v>#VALUE!</v>
      </c>
      <c r="EV16" s="80">
        <v>0</v>
      </c>
      <c r="EW16" s="198">
        <f t="shared" si="25"/>
        <v>0</v>
      </c>
      <c r="EX16" s="199">
        <v>5.5</v>
      </c>
      <c r="EY16" s="200">
        <f>+EV16*'PRECIOS SEGUN ADJ (RURAL)'!$B$16*'PRECIOS SEGUN ADJ (RURAL)'!$C$16</f>
        <v>0</v>
      </c>
      <c r="EZ16" s="200" t="e" vm="1">
        <f>+[4]!NumLetras(EY16,"PESO","PESOS DOMINICANOS","$EE $m CON #d/100 CENTAVOS")</f>
        <v>#VALUE!</v>
      </c>
      <c r="FA16" s="80">
        <v>0</v>
      </c>
      <c r="FB16" s="202">
        <f t="shared" si="26"/>
        <v>0</v>
      </c>
      <c r="FC16" s="203">
        <v>220</v>
      </c>
      <c r="FD16" s="204">
        <f>+FA16*'PRECIOS SEGUN ADJ (RURAL)'!$B$18*'PRECIOS SEGUN ADJ (RURAL)'!$C$18</f>
        <v>0</v>
      </c>
      <c r="FE16" s="204" t="e" vm="1">
        <f>+[4]!NumLetras(FD16,"PESO","PESOS DOMINICANOS","$EE $m CON #d/100 CENTAVOS")</f>
        <v>#VALUE!</v>
      </c>
      <c r="FF16" s="204">
        <f t="shared" si="27"/>
        <v>0</v>
      </c>
      <c r="FG16" s="80">
        <f t="shared" si="40"/>
        <v>1628332</v>
      </c>
      <c r="FH16" s="80" t="e" vm="1">
        <f>+[4]!NumLetras(FG16,"PESO","PESOS DOMINICANOS","$EE $m CON #d/100 CENTAVOS")</f>
        <v>#VALUE!</v>
      </c>
      <c r="FI16" s="80">
        <f t="shared" si="28"/>
        <v>89429.799999999988</v>
      </c>
      <c r="FJ16" s="80" t="e" vm="1">
        <f>+[4]!NumLetras(FI16,"PESO","PESOS DOMINICANOS","$EE $m CON #d/100 CENTAVOS")</f>
        <v>#VALUE!</v>
      </c>
      <c r="FK16" s="80">
        <f t="shared" si="41"/>
        <v>1538902.2</v>
      </c>
      <c r="FL16" s="80" t="e" vm="1">
        <f>+[4]!NumLetras(FK16,"PESO","PESOS DOMINICANOS","$EE $m CON #d/100 CENTAVOS")</f>
        <v>#VALUE!</v>
      </c>
      <c r="FM16" s="80">
        <f t="shared" si="42"/>
        <v>325666.40000000002</v>
      </c>
      <c r="FN16" s="80" t="e" vm="1">
        <f>+[4]!NumLetras(FM16,"PESO","PESOS DOMINICANOS","$EE $m CON #d/100 CENTAVOS")</f>
        <v>#VALUE!</v>
      </c>
      <c r="FO16" s="80">
        <f t="shared" si="43"/>
        <v>16283.32</v>
      </c>
      <c r="FP16" s="80" t="e" vm="1">
        <f>+[4]!NumLetras(FO16,"PESO","PESOS DOMINICANOS","$EE $m CON #d/100 CENTAVOS")</f>
        <v>#VALUE!</v>
      </c>
      <c r="FQ16" s="80"/>
      <c r="FR16" s="80">
        <f t="shared" si="44"/>
        <v>1302665.6000000001</v>
      </c>
      <c r="FS16" s="80" t="e" vm="1">
        <f>+[4]!NumLetras(FR16,"PESO","PESOS DOMINICANOS","$EE $m CON #d/100 CENTAVOS")</f>
        <v>#VALUE!</v>
      </c>
      <c r="FT16" s="37" t="str">
        <f>+VLOOKUP(D16,'FRONTERIZO XENIA'!F:G,2,0)</f>
        <v>F-13</v>
      </c>
    </row>
    <row r="17" spans="1:176">
      <c r="A17" s="37">
        <v>16</v>
      </c>
      <c r="B17" s="37">
        <v>16</v>
      </c>
      <c r="C17" s="26" t="s">
        <v>303</v>
      </c>
      <c r="D17" s="37">
        <v>1200227823</v>
      </c>
      <c r="E17" s="37" t="str">
        <f>+VLOOKUP(D17,'INFORMACION DE PROVEEDORES'!C:I,2,0)</f>
        <v>012-0022782-3</v>
      </c>
      <c r="F17" s="26" t="str">
        <f>+VLOOKUP(D17,'INFORMACION DE PROVEEDORES'!C:J,4,0)</f>
        <v>BRUCELI ROMERO CALDERON</v>
      </c>
      <c r="G17" s="37" t="str">
        <f>+VLOOKUP(D17,'INFORMACION DE PROVEEDORES'!C:K,5,0)</f>
        <v>012-0022782-3</v>
      </c>
      <c r="H17" s="26" t="str">
        <f>+VLOOKUP(D17,'INFORMACION DE PROVEEDORES'!C:L,7,0)</f>
        <v>RESIDENCIAL ESTRELLA, CALLE RIGEL, NO. 18</v>
      </c>
      <c r="I17" s="37" t="str">
        <f>+VLOOKUP(D17,'INFORMACION DE PROVEEDORES'!C:M,3,0)</f>
        <v xml:space="preserve"> FÍSICA</v>
      </c>
      <c r="J17" s="37">
        <v>1</v>
      </c>
      <c r="K17" s="37">
        <v>226</v>
      </c>
      <c r="L17" s="37">
        <v>40</v>
      </c>
      <c r="M17" s="37">
        <f t="shared" si="29"/>
        <v>800</v>
      </c>
      <c r="N17" s="189">
        <v>69.81</v>
      </c>
      <c r="O17" s="80">
        <f>+L17*'PRECIOS SEGUN ADJ. (FRONTERIZO)'!$B$2*'PRECIOS SEGUN ADJ. (FRONTERIZO)'!$C$2</f>
        <v>55848</v>
      </c>
      <c r="P17" s="80" t="e" vm="1">
        <f>+[4]!NumLetras(O17,"PESO","PESOS DOMINICANOS","$EE $m CON #d/100 CENTAVOS")</f>
        <v>#VALUE!</v>
      </c>
      <c r="Q17" s="80">
        <f t="shared" si="30"/>
        <v>8935.68</v>
      </c>
      <c r="R17" s="37">
        <v>10</v>
      </c>
      <c r="S17" s="37">
        <f t="shared" si="0"/>
        <v>200</v>
      </c>
      <c r="T17" s="189">
        <v>31.5</v>
      </c>
      <c r="U17" s="80">
        <f>+R17*'PRECIOS SEGUN ADJ. (FRONTERIZO)'!$B$3*'PRECIOS SEGUN ADJ. (FRONTERIZO)'!$C$3</f>
        <v>6300</v>
      </c>
      <c r="V17" s="80" t="e" vm="1">
        <f>+[4]!NumLetras(U17,"PESO","PESOS DOMINICANOS","$EE $m CON #d/100 CENTAVOS")</f>
        <v>#VALUE!</v>
      </c>
      <c r="W17" s="37">
        <v>0</v>
      </c>
      <c r="X17" s="37">
        <f t="shared" si="1"/>
        <v>0</v>
      </c>
      <c r="Y17" s="189">
        <v>25.2</v>
      </c>
      <c r="Z17" s="80">
        <f>+W17*'PRECIOS SEGUN ADJ. (FRONTERIZO)'!$B$4*'PRECIOS SEGUN ADJ. (FRONTERIZO)'!$C$4</f>
        <v>0</v>
      </c>
      <c r="AA17" s="80" t="e" vm="1">
        <f>+[4]!NumLetras(Z17,"PESO","PESOS DOMINICANOS","$EE $m CON #d/100 CENTAVOS")</f>
        <v>#VALUE!</v>
      </c>
      <c r="AB17" s="37">
        <v>69</v>
      </c>
      <c r="AC17" s="37">
        <f t="shared" si="2"/>
        <v>1380</v>
      </c>
      <c r="AD17" s="189">
        <v>87.91</v>
      </c>
      <c r="AE17" s="80">
        <f>+AB17*'PRECIOS SEGUN ADJ. (FRONTERIZO)'!$B$5*'PRECIOS SEGUN ADJ. (FRONTERIZO)'!$C$5</f>
        <v>121315.8</v>
      </c>
      <c r="AF17" s="80" t="e" vm="1">
        <f>+[4]!NumLetras(AE17,"PESO","PESOS DOMINICANOS","$EE $m CON #d/100 CENTAVOS")</f>
        <v>#VALUE!</v>
      </c>
      <c r="AG17" s="80">
        <f t="shared" si="31"/>
        <v>21836.84</v>
      </c>
      <c r="AH17" s="37">
        <v>83</v>
      </c>
      <c r="AI17" s="37">
        <f t="shared" si="3"/>
        <v>1660</v>
      </c>
      <c r="AJ17" s="189">
        <v>53.95000000000001</v>
      </c>
      <c r="AK17" s="80">
        <f>+AH17*'PRECIOS SEGUN ADJ. (FRONTERIZO)'!$B$6*'PRECIOS SEGUN ADJ. (FRONTERIZO)'!$C$6</f>
        <v>89557</v>
      </c>
      <c r="AL17" s="80" t="e" vm="1">
        <f>+[4]!NumLetras(AK17,"PESO","PESOS DOMINICANOS","$EE $m CON #d/100 CENTAVOS")</f>
        <v>#VALUE!</v>
      </c>
      <c r="AM17" s="37">
        <v>10</v>
      </c>
      <c r="AN17" s="37">
        <f t="shared" si="4"/>
        <v>200</v>
      </c>
      <c r="AO17" s="189">
        <v>25.04</v>
      </c>
      <c r="AP17" s="80">
        <f>+AM17*'PRECIOS SEGUN ADJ. (FRONTERIZO)'!$B$7*'PRECIOS SEGUN ADJ. (FRONTERIZO)'!$C$7</f>
        <v>5008</v>
      </c>
      <c r="AQ17" s="80" t="e" vm="1">
        <f>+[4]!NumLetras(AP17,"PESO","PESOS DOMINICANOS","$EE $m CON #d/100 CENTAVOS")</f>
        <v>#VALUE!</v>
      </c>
      <c r="AR17" s="80">
        <f t="shared" si="32"/>
        <v>801.28</v>
      </c>
      <c r="AS17" s="37">
        <v>25</v>
      </c>
      <c r="AT17" s="37">
        <f t="shared" si="5"/>
        <v>500</v>
      </c>
      <c r="AU17" s="189">
        <v>290.85000000000002</v>
      </c>
      <c r="AV17" s="80">
        <f>+AS17*'PRECIOS SEGUN ADJ. (FRONTERIZO)'!$B$8*'PRECIOS SEGUN ADJ. (FRONTERIZO)'!$C$8</f>
        <v>145425.00000000003</v>
      </c>
      <c r="AW17" s="80" t="e" vm="1">
        <f>+[4]!NumLetras(AV17,"PESO","PESOS DOMINICANOS","$EE $m CON #d/100 CENTAVOS")</f>
        <v>#VALUE!</v>
      </c>
      <c r="AX17" s="80">
        <f t="shared" si="33"/>
        <v>26176.5</v>
      </c>
      <c r="AY17" s="37">
        <v>0</v>
      </c>
      <c r="AZ17" s="37">
        <f t="shared" si="6"/>
        <v>0</v>
      </c>
      <c r="BA17" s="189">
        <v>18.899999999999999</v>
      </c>
      <c r="BB17" s="80">
        <f>+AY17*'PRECIOS SEGUN ADJ. (FRONTERIZO)'!$B$9*'PRECIOS SEGUN ADJ. (FRONTERIZO)'!$C$9</f>
        <v>0</v>
      </c>
      <c r="BC17" s="80" t="e" vm="1">
        <f>+[4]!NumLetras(BB17,"PESO","PESOS DOMINICANOS","$EE $m CON #d/100 CENTAVOS")</f>
        <v>#VALUE!</v>
      </c>
      <c r="BD17" s="37">
        <v>5</v>
      </c>
      <c r="BE17" s="37">
        <f t="shared" si="7"/>
        <v>100</v>
      </c>
      <c r="BF17" s="189">
        <v>140.38</v>
      </c>
      <c r="BG17" s="80">
        <f>+BD17*'PRECIOS SEGUN ADJ. (FRONTERIZO)'!$B$10*'PRECIOS SEGUN ADJ. (FRONTERIZO)'!$C$10</f>
        <v>14038</v>
      </c>
      <c r="BH17" s="80" t="e" vm="1">
        <f>+[4]!NumLetras(BG17,"PESO","PESOS DOMINICANOS","$EE $m CON #d/100 CENTAVOS")</f>
        <v>#VALUE!</v>
      </c>
      <c r="BI17" s="80">
        <f t="shared" si="34"/>
        <v>2526.84</v>
      </c>
      <c r="BJ17" s="37">
        <v>0</v>
      </c>
      <c r="BK17" s="37">
        <f t="shared" si="8"/>
        <v>0</v>
      </c>
      <c r="BL17" s="189">
        <v>31.459999999999997</v>
      </c>
      <c r="BM17" s="80">
        <f>+BJ17*'PRECIOS SEGUN ADJ. (FRONTERIZO)'!$B$11*'PRECIOS SEGUN ADJ. (FRONTERIZO)'!$C$11</f>
        <v>0</v>
      </c>
      <c r="BN17" s="80" t="e" vm="1">
        <f>+[4]!NumLetras(BM17,"PESO","PESOS DOMINICANOS","$EE $m CON #d/100 CENTAVOS")</f>
        <v>#VALUE!</v>
      </c>
      <c r="BO17" s="37">
        <v>20</v>
      </c>
      <c r="BP17" s="37">
        <f t="shared" si="9"/>
        <v>400</v>
      </c>
      <c r="BQ17" s="189">
        <v>65</v>
      </c>
      <c r="BR17" s="80">
        <f>+BO17*'PRECIOS SEGUN ADJ. (FRONTERIZO)'!$B$12*'PRECIOS SEGUN ADJ. (FRONTERIZO)'!$C$12</f>
        <v>26000</v>
      </c>
      <c r="BS17" s="80" t="e" vm="1">
        <f>+[4]!NumLetras(BR17,"PESO","PESOS DOMINICANOS","$EE $m CON #d/100 CENTAVOS")</f>
        <v>#VALUE!</v>
      </c>
      <c r="BT17" s="37">
        <v>0</v>
      </c>
      <c r="BU17" s="37">
        <f t="shared" si="10"/>
        <v>0</v>
      </c>
      <c r="BV17" s="189">
        <v>5.5</v>
      </c>
      <c r="BW17" s="80">
        <f>+BT17*'PRECIOS SEGUN ADJ. (FRONTERIZO)'!$B$13*'PRECIOS SEGUN ADJ. (FRONTERIZO)'!$C$13</f>
        <v>0</v>
      </c>
      <c r="BX17" s="80" t="e" vm="1">
        <f>+[4]!NumLetras(BW17,"PESO","PESOS DOMINICANOS","$EE $m CON #d/100 CENTAVOS")</f>
        <v>#VALUE!</v>
      </c>
      <c r="BY17" s="37">
        <v>452</v>
      </c>
      <c r="BZ17" s="37">
        <f t="shared" si="11"/>
        <v>9040</v>
      </c>
      <c r="CA17" s="189">
        <v>7.15</v>
      </c>
      <c r="CB17" s="80">
        <f>+BY17*'PRECIOS SEGUN ADJ. (FRONTERIZO)'!$B$14*'PRECIOS SEGUN ADJ. (FRONTERIZO)'!$C$14</f>
        <v>64636</v>
      </c>
      <c r="CC17" s="80" t="e" vm="1">
        <f>+[4]!NumLetras(CB17,"PESO","PESOS DOMINICANOS","$EE $m CON #d/100 CENTAVOS")</f>
        <v>#VALUE!</v>
      </c>
      <c r="CD17" s="37">
        <v>904</v>
      </c>
      <c r="CE17" s="37">
        <f t="shared" si="12"/>
        <v>18080</v>
      </c>
      <c r="CF17" s="189">
        <v>6.8400000000000007</v>
      </c>
      <c r="CG17" s="80">
        <f>+CD17*'PRECIOS SEGUN ADJ. (FRONTERIZO)'!$B$15*'PRECIOS SEGUN ADJ. (FRONTERIZO)'!$C$15</f>
        <v>123667.2</v>
      </c>
      <c r="CH17" s="80" t="e" vm="1">
        <f>+[4]!NumLetras(CG17,"PESO","PESOS DOMINICANOS","$EE $m CON #d/100 CENTAVOS")</f>
        <v>#VALUE!</v>
      </c>
      <c r="CI17" s="37">
        <v>0</v>
      </c>
      <c r="CJ17" s="37">
        <f t="shared" si="13"/>
        <v>0</v>
      </c>
      <c r="CK17" s="189">
        <v>60</v>
      </c>
      <c r="CL17" s="80">
        <f>+CI17*'PRECIOS SEGUN ADJ. (FRONTERIZO)'!$B$16*'PRECIOS SEGUN ADJ. (FRONTERIZO)'!$C$16</f>
        <v>0</v>
      </c>
      <c r="CM17" s="80" t="e" vm="1">
        <f>+[4]!NumLetras(CL17,"PESO","PESOS DOMINICANOS","$EE $m CON #d/100 CENTAVOS")</f>
        <v>#VALUE!</v>
      </c>
      <c r="CN17" s="80">
        <f t="shared" si="35"/>
        <v>0</v>
      </c>
      <c r="CO17" s="37">
        <v>0</v>
      </c>
      <c r="CP17" s="37">
        <f t="shared" si="14"/>
        <v>0</v>
      </c>
      <c r="CQ17" s="189">
        <v>55.649999999999991</v>
      </c>
      <c r="CR17" s="80">
        <f>+CO17*'PRECIOS SEGUN ADJ. (FRONTERIZO)'!$B$17*'PRECIOS SEGUN ADJ. (FRONTERIZO)'!$C$17</f>
        <v>0</v>
      </c>
      <c r="CS17" s="80" t="e" vm="1">
        <f>+[4]!NumLetras(CR17,"PESO","PESOS DOMINICANOS","$EE $m CON #d/100 CENTAVOS")</f>
        <v>#VALUE!</v>
      </c>
      <c r="CT17" s="80">
        <f t="shared" si="36"/>
        <v>0</v>
      </c>
      <c r="CU17" s="37">
        <v>452</v>
      </c>
      <c r="CV17" s="37">
        <f t="shared" si="15"/>
        <v>9040</v>
      </c>
      <c r="CW17" s="189">
        <v>6.6</v>
      </c>
      <c r="CX17" s="80">
        <f>+CU17*'PRECIOS SEGUN ADJ. (FRONTERIZO)'!$B$18*'PRECIOS SEGUN ADJ. (FRONTERIZO)'!$C$18</f>
        <v>59664</v>
      </c>
      <c r="CY17" s="80" t="e" vm="1">
        <f>+[4]!NumLetras(CX17,"PESO","PESOS DOMINICANOS","$EE $m CON #d/100 CENTAVOS")</f>
        <v>#VALUE!</v>
      </c>
      <c r="CZ17" s="37">
        <v>0</v>
      </c>
      <c r="DA17" s="37">
        <f t="shared" si="16"/>
        <v>0</v>
      </c>
      <c r="DB17" s="189">
        <v>65.75</v>
      </c>
      <c r="DC17" s="80">
        <f>+CZ17*'PRECIOS SEGUN ADJ. (FRONTERIZO)'!$B$19*'PRECIOS SEGUN ADJ. (FRONTERIZO)'!$C$19</f>
        <v>0</v>
      </c>
      <c r="DD17" s="80" t="e" vm="1">
        <f>+[4]!NumLetras(DC17,"PESO","PESOS DOMINICANOS","$EE $m CON #d/100 CENTAVOS")</f>
        <v>#VALUE!</v>
      </c>
      <c r="DE17" s="80">
        <f t="shared" si="37"/>
        <v>0</v>
      </c>
      <c r="DF17" s="37">
        <v>10</v>
      </c>
      <c r="DG17" s="37">
        <f t="shared" si="17"/>
        <v>200</v>
      </c>
      <c r="DH17" s="189">
        <v>82.59999999999998</v>
      </c>
      <c r="DI17" s="80">
        <f>+DF17*'PRECIOS SEGUN ADJ. (FRONTERIZO)'!$B$20*'PRECIOS SEGUN ADJ. (FRONTERIZO)'!$C$20</f>
        <v>16520</v>
      </c>
      <c r="DJ17" s="80" t="e" vm="1">
        <f>+[4]!NumLetras(DI17,"PESO","PESOS DOMINICANOS","$EE $m CON #d/100 CENTAVOS")</f>
        <v>#VALUE!</v>
      </c>
      <c r="DK17" s="80">
        <f t="shared" si="38"/>
        <v>2973.6</v>
      </c>
      <c r="DL17" s="37">
        <v>904</v>
      </c>
      <c r="DM17" s="37">
        <f t="shared" si="18"/>
        <v>18080</v>
      </c>
      <c r="DN17" s="189">
        <v>22</v>
      </c>
      <c r="DO17" s="80">
        <f>+DL17*'PRECIOS SEGUN ADJ. (FRONTERIZO)'!$B$21*'PRECIOS SEGUN ADJ. (FRONTERIZO)'!$C$21</f>
        <v>397760</v>
      </c>
      <c r="DP17" s="80" t="e" vm="1">
        <f>+[4]!NumLetras(DO17,"PESO","PESOS DOMINICANOS","$EE $m CON #d/100 CENTAVOS")</f>
        <v>#VALUE!</v>
      </c>
      <c r="DQ17" s="37">
        <v>50</v>
      </c>
      <c r="DR17" s="37">
        <f t="shared" si="19"/>
        <v>1000</v>
      </c>
      <c r="DS17" s="189">
        <v>80.849999999999994</v>
      </c>
      <c r="DT17" s="80">
        <f>+DQ17*'PRECIOS SEGUN ADJ. (FRONTERIZO)'!$B$22*'PRECIOS SEGUN ADJ. (FRONTERIZO)'!$C$22</f>
        <v>80849.999999999985</v>
      </c>
      <c r="DU17" s="80" t="e" vm="1">
        <f>+[4]!NumLetras(DT17,"PESO","PESOS DOMINICANOS","$EE $m CON #d/100 CENTAVOS")</f>
        <v>#VALUE!</v>
      </c>
      <c r="DV17" s="37">
        <v>23</v>
      </c>
      <c r="DW17" s="37">
        <f t="shared" si="20"/>
        <v>460</v>
      </c>
      <c r="DX17" s="189">
        <v>21.83</v>
      </c>
      <c r="DY17" s="80">
        <f>+DV17*'PRECIOS SEGUN ADJ. (FRONTERIZO)'!$B$23*'PRECIOS SEGUN ADJ. (FRONTERIZO)'!$C$23</f>
        <v>10041.799999999999</v>
      </c>
      <c r="DZ17" s="80" t="e" vm="1">
        <f>+[4]!NumLetras(DY17,"PESO","PESOS DOMINICANOS","$EE $m CON #d/100 CENTAVOS")</f>
        <v>#VALUE!</v>
      </c>
      <c r="EA17" s="80">
        <f t="shared" si="39"/>
        <v>1807.52</v>
      </c>
      <c r="EB17" s="37">
        <v>70</v>
      </c>
      <c r="EC17" s="37">
        <f t="shared" si="21"/>
        <v>1400</v>
      </c>
      <c r="ED17" s="189">
        <v>33</v>
      </c>
      <c r="EE17" s="80">
        <f>+EB17*'PRECIOS SEGUN ADJ. (FRONTERIZO)'!$B$24*'PRECIOS SEGUN ADJ. (FRONTERIZO)'!$C$24</f>
        <v>46200</v>
      </c>
      <c r="EF17" s="80" t="e" vm="1">
        <f>+[4]!NumLetras(EE17,"PESO","PESOS DOMINICANOS","$EE $m CON #d/100 CENTAVOS")</f>
        <v>#VALUE!</v>
      </c>
      <c r="EG17" s="37">
        <v>0</v>
      </c>
      <c r="EH17" s="37">
        <f t="shared" si="22"/>
        <v>0</v>
      </c>
      <c r="EI17" s="189">
        <v>15.789999999999997</v>
      </c>
      <c r="EJ17" s="80">
        <f>+EG17*'PRECIOS SEGUN ADJ. (FRONTERIZO)'!$B$25*'PRECIOS SEGUN ADJ. (FRONTERIZO)'!$C$25</f>
        <v>0</v>
      </c>
      <c r="EK17" s="80" t="e" vm="1">
        <f>+[4]!NumLetras(EJ17,"PESO","PESOS DOMINICANOS","$EE $m CON #d/100 CENTAVOS")</f>
        <v>#VALUE!</v>
      </c>
      <c r="EL17" s="37">
        <v>0</v>
      </c>
      <c r="EM17" s="37">
        <f t="shared" si="23"/>
        <v>0</v>
      </c>
      <c r="EN17" s="189">
        <v>31.5</v>
      </c>
      <c r="EO17" s="80">
        <f>+EL17*'PRECIOS SEGUN ADJ. (FRONTERIZO)'!$B$26*'PRECIOS SEGUN ADJ. (FRONTERIZO)'!$C$26</f>
        <v>0</v>
      </c>
      <c r="EP17" s="80" t="e" vm="1">
        <f>+[4]!NumLetras(EO17,"PESO","PESOS DOMINICANOS","$EE $m CON #d/100 CENTAVOS")</f>
        <v>#VALUE!</v>
      </c>
      <c r="EQ17" s="80">
        <v>0</v>
      </c>
      <c r="ER17" s="194">
        <f t="shared" si="24"/>
        <v>0</v>
      </c>
      <c r="ES17" s="195">
        <v>21.68</v>
      </c>
      <c r="ET17" s="196">
        <f>+EQ17*'PRECIOS SEGUN ADJ (RURAL)'!$B$13*'PRECIOS SEGUN ADJ (RURAL)'!$C$13</f>
        <v>0</v>
      </c>
      <c r="EU17" s="196" t="e" vm="1">
        <f>+[4]!NumLetras(ET17,"PESO","PESOS DOMINICANOS","$EE $m CON #d/100 CENTAVOS")</f>
        <v>#VALUE!</v>
      </c>
      <c r="EV17" s="80">
        <v>0</v>
      </c>
      <c r="EW17" s="198">
        <f t="shared" si="25"/>
        <v>0</v>
      </c>
      <c r="EX17" s="199">
        <v>5.5</v>
      </c>
      <c r="EY17" s="200">
        <f>+EV17*'PRECIOS SEGUN ADJ (RURAL)'!$B$16*'PRECIOS SEGUN ADJ (RURAL)'!$C$16</f>
        <v>0</v>
      </c>
      <c r="EZ17" s="200" t="e" vm="1">
        <f>+[4]!NumLetras(EY17,"PESO","PESOS DOMINICANOS","$EE $m CON #d/100 CENTAVOS")</f>
        <v>#VALUE!</v>
      </c>
      <c r="FA17" s="80">
        <v>0</v>
      </c>
      <c r="FB17" s="202">
        <f t="shared" si="26"/>
        <v>0</v>
      </c>
      <c r="FC17" s="203">
        <v>220</v>
      </c>
      <c r="FD17" s="204">
        <f>+FA17*'PRECIOS SEGUN ADJ (RURAL)'!$B$18*'PRECIOS SEGUN ADJ (RURAL)'!$C$18</f>
        <v>0</v>
      </c>
      <c r="FE17" s="204" t="e" vm="1">
        <f>+[4]!NumLetras(FD17,"PESO","PESOS DOMINICANOS","$EE $m CON #d/100 CENTAVOS")</f>
        <v>#VALUE!</v>
      </c>
      <c r="FF17" s="204">
        <f t="shared" si="27"/>
        <v>0</v>
      </c>
      <c r="FG17" s="80">
        <f t="shared" si="40"/>
        <v>1262830.8</v>
      </c>
      <c r="FH17" s="80" t="e" vm="1">
        <f>+[4]!NumLetras(FG17,"PESO","PESOS DOMINICANOS","$EE $m CON #d/100 CENTAVOS")</f>
        <v>#VALUE!</v>
      </c>
      <c r="FI17" s="80">
        <f t="shared" si="28"/>
        <v>65058.259999999995</v>
      </c>
      <c r="FJ17" s="80" t="e" vm="1">
        <f>+[4]!NumLetras(FI17,"PESO","PESOS DOMINICANOS","$EE $m CON #d/100 CENTAVOS")</f>
        <v>#VALUE!</v>
      </c>
      <c r="FK17" s="80">
        <f t="shared" si="41"/>
        <v>1197772.54</v>
      </c>
      <c r="FL17" s="80" t="e" vm="1">
        <f>+[4]!NumLetras(FK17,"PESO","PESOS DOMINICANOS","$EE $m CON #d/100 CENTAVOS")</f>
        <v>#VALUE!</v>
      </c>
      <c r="FM17" s="80">
        <f t="shared" si="42"/>
        <v>252566.16</v>
      </c>
      <c r="FN17" s="80" t="e" vm="1">
        <f>+[4]!NumLetras(FM17,"PESO","PESOS DOMINICANOS","$EE $m CON #d/100 CENTAVOS")</f>
        <v>#VALUE!</v>
      </c>
      <c r="FO17" s="80">
        <f t="shared" si="43"/>
        <v>12628.31</v>
      </c>
      <c r="FP17" s="80" t="e" vm="1">
        <f>+[4]!NumLetras(FO17,"PESO","PESOS DOMINICANOS","$EE $m CON #d/100 CENTAVOS")</f>
        <v>#VALUE!</v>
      </c>
      <c r="FQ17" s="80"/>
      <c r="FR17" s="80">
        <f t="shared" si="44"/>
        <v>1010264.64</v>
      </c>
      <c r="FS17" s="80" t="e" vm="1">
        <f>+[4]!NumLetras(FR17,"PESO","PESOS DOMINICANOS","$EE $m CON #d/100 CENTAVOS")</f>
        <v>#VALUE!</v>
      </c>
      <c r="FT17" s="37" t="str">
        <f>+VLOOKUP(D17,'FRONTERIZO XENIA'!F:G,2,0)</f>
        <v>F-08</v>
      </c>
    </row>
    <row r="18" spans="1:176">
      <c r="A18" s="37">
        <v>17</v>
      </c>
      <c r="B18" s="37">
        <v>17</v>
      </c>
      <c r="C18" s="26" t="s">
        <v>1925</v>
      </c>
      <c r="D18" s="37">
        <v>131035337</v>
      </c>
      <c r="E18" s="37">
        <f>+VLOOKUP(D18,'INFORMACION DE PROVEEDORES'!C:I,2,0)</f>
        <v>131035337</v>
      </c>
      <c r="F18" s="26" t="str">
        <f>+VLOOKUP(D18,'INFORMACION DE PROVEEDORES'!C:J,4,0)</f>
        <v xml:space="preserve">SANTOS FLORENTINOS CANARIO FLORENTINO </v>
      </c>
      <c r="G18" s="37" t="str">
        <f>+VLOOKUP(D18,'INFORMACION DE PROVEEDORES'!C:K,5,0)</f>
        <v>022-0020123-0</v>
      </c>
      <c r="H18" s="26" t="str">
        <f>+VLOOKUP(D18,'INFORMACION DE PROVEEDORES'!C:L,7,0)</f>
        <v>CALLE NUESTRA SEÑORA DE FATIMA, NO. 48, GALVAN, NEIBA, BAHORUCO</v>
      </c>
      <c r="I18" s="37" t="str">
        <f>+VLOOKUP(D18,'INFORMACION DE PROVEEDORES'!C:M,3,0)</f>
        <v xml:space="preserve"> JURÍDICA</v>
      </c>
      <c r="J18" s="37">
        <v>1</v>
      </c>
      <c r="K18" s="37">
        <v>428</v>
      </c>
      <c r="L18" s="37">
        <v>170</v>
      </c>
      <c r="M18" s="37">
        <f t="shared" si="29"/>
        <v>3400</v>
      </c>
      <c r="N18" s="189">
        <v>69.81</v>
      </c>
      <c r="O18" s="80">
        <f>+L18*'PRECIOS SEGUN ADJ. (FRONTERIZO)'!$B$2*'PRECIOS SEGUN ADJ. (FRONTERIZO)'!$C$2</f>
        <v>237354</v>
      </c>
      <c r="P18" s="80" t="e" vm="1">
        <f>+[4]!NumLetras(O18,"PESO","PESOS DOMINICANOS","$EE $m CON #d/100 CENTAVOS")</f>
        <v>#VALUE!</v>
      </c>
      <c r="Q18" s="80">
        <f t="shared" si="30"/>
        <v>37976.639999999999</v>
      </c>
      <c r="R18" s="37">
        <v>48</v>
      </c>
      <c r="S18" s="37">
        <f t="shared" si="0"/>
        <v>960</v>
      </c>
      <c r="T18" s="189">
        <v>31.5</v>
      </c>
      <c r="U18" s="80">
        <f>+R18*'PRECIOS SEGUN ADJ. (FRONTERIZO)'!$B$3*'PRECIOS SEGUN ADJ. (FRONTERIZO)'!$C$3</f>
        <v>30240</v>
      </c>
      <c r="V18" s="80" t="e" vm="1">
        <f>+[4]!NumLetras(U18,"PESO","PESOS DOMINICANOS","$EE $m CON #d/100 CENTAVOS")</f>
        <v>#VALUE!</v>
      </c>
      <c r="W18" s="37">
        <v>453</v>
      </c>
      <c r="X18" s="37">
        <f t="shared" si="1"/>
        <v>9060</v>
      </c>
      <c r="Y18" s="189">
        <v>25.2</v>
      </c>
      <c r="Z18" s="80">
        <f>+W18*'PRECIOS SEGUN ADJ. (FRONTERIZO)'!$B$4*'PRECIOS SEGUN ADJ. (FRONTERIZO)'!$C$4</f>
        <v>228312</v>
      </c>
      <c r="AA18" s="80" t="e" vm="1">
        <f>+[4]!NumLetras(Z18,"PESO","PESOS DOMINICANOS","$EE $m CON #d/100 CENTAVOS")</f>
        <v>#VALUE!</v>
      </c>
      <c r="AB18" s="37">
        <v>216</v>
      </c>
      <c r="AC18" s="37">
        <f t="shared" si="2"/>
        <v>4320</v>
      </c>
      <c r="AD18" s="189">
        <v>87.91</v>
      </c>
      <c r="AE18" s="80">
        <f>+AB18*'PRECIOS SEGUN ADJ. (FRONTERIZO)'!$B$5*'PRECIOS SEGUN ADJ. (FRONTERIZO)'!$C$5</f>
        <v>379771.19999999995</v>
      </c>
      <c r="AF18" s="80" t="e" vm="1">
        <f>+[4]!NumLetras(AE18,"PESO","PESOS DOMINICANOS","$EE $m CON #d/100 CENTAVOS")</f>
        <v>#VALUE!</v>
      </c>
      <c r="AG18" s="80">
        <f t="shared" si="31"/>
        <v>68358.820000000007</v>
      </c>
      <c r="AH18" s="37">
        <v>0</v>
      </c>
      <c r="AI18" s="37">
        <f t="shared" si="3"/>
        <v>0</v>
      </c>
      <c r="AJ18" s="189">
        <v>53.95000000000001</v>
      </c>
      <c r="AK18" s="80">
        <f>+AH18*'PRECIOS SEGUN ADJ. (FRONTERIZO)'!$B$6*'PRECIOS SEGUN ADJ. (FRONTERIZO)'!$C$6</f>
        <v>0</v>
      </c>
      <c r="AL18" s="80" t="e" vm="1">
        <f>+[4]!NumLetras(AK18,"PESO","PESOS DOMINICANOS","$EE $m CON #d/100 CENTAVOS")</f>
        <v>#VALUE!</v>
      </c>
      <c r="AM18" s="37">
        <v>0</v>
      </c>
      <c r="AN18" s="37">
        <f t="shared" si="4"/>
        <v>0</v>
      </c>
      <c r="AO18" s="189">
        <v>25.04</v>
      </c>
      <c r="AP18" s="80">
        <f>+AM18*'PRECIOS SEGUN ADJ. (FRONTERIZO)'!$B$7*'PRECIOS SEGUN ADJ. (FRONTERIZO)'!$C$7</f>
        <v>0</v>
      </c>
      <c r="AQ18" s="80" t="e" vm="1">
        <f>+[4]!NumLetras(AP18,"PESO","PESOS DOMINICANOS","$EE $m CON #d/100 CENTAVOS")</f>
        <v>#VALUE!</v>
      </c>
      <c r="AR18" s="80">
        <f t="shared" si="32"/>
        <v>0</v>
      </c>
      <c r="AS18" s="37">
        <v>57</v>
      </c>
      <c r="AT18" s="37">
        <f t="shared" si="5"/>
        <v>1140</v>
      </c>
      <c r="AU18" s="189">
        <v>290.85000000000002</v>
      </c>
      <c r="AV18" s="80">
        <f>+AS18*'PRECIOS SEGUN ADJ. (FRONTERIZO)'!$B$8*'PRECIOS SEGUN ADJ. (FRONTERIZO)'!$C$8</f>
        <v>331569</v>
      </c>
      <c r="AW18" s="80" t="e" vm="1">
        <f>+[4]!NumLetras(AV18,"PESO","PESOS DOMINICANOS","$EE $m CON #d/100 CENTAVOS")</f>
        <v>#VALUE!</v>
      </c>
      <c r="AX18" s="80">
        <f t="shared" si="33"/>
        <v>59682.42</v>
      </c>
      <c r="AY18" s="37">
        <v>26</v>
      </c>
      <c r="AZ18" s="37">
        <f t="shared" si="6"/>
        <v>520</v>
      </c>
      <c r="BA18" s="189">
        <v>18.899999999999999</v>
      </c>
      <c r="BB18" s="80">
        <f>+AY18*'PRECIOS SEGUN ADJ. (FRONTERIZO)'!$B$9*'PRECIOS SEGUN ADJ. (FRONTERIZO)'!$C$9</f>
        <v>9828</v>
      </c>
      <c r="BC18" s="80" t="e" vm="1">
        <f>+[4]!NumLetras(BB18,"PESO","PESOS DOMINICANOS","$EE $m CON #d/100 CENTAVOS")</f>
        <v>#VALUE!</v>
      </c>
      <c r="BD18" s="37">
        <v>0</v>
      </c>
      <c r="BE18" s="37">
        <f t="shared" si="7"/>
        <v>0</v>
      </c>
      <c r="BF18" s="189">
        <v>140.38</v>
      </c>
      <c r="BG18" s="80">
        <f>+BD18*'PRECIOS SEGUN ADJ. (FRONTERIZO)'!$B$10*'PRECIOS SEGUN ADJ. (FRONTERIZO)'!$C$10</f>
        <v>0</v>
      </c>
      <c r="BH18" s="80" t="e" vm="1">
        <f>+[4]!NumLetras(BG18,"PESO","PESOS DOMINICANOS","$EE $m CON #d/100 CENTAVOS")</f>
        <v>#VALUE!</v>
      </c>
      <c r="BI18" s="80">
        <f t="shared" si="34"/>
        <v>0</v>
      </c>
      <c r="BJ18" s="37">
        <v>151</v>
      </c>
      <c r="BK18" s="37">
        <f t="shared" si="8"/>
        <v>3020</v>
      </c>
      <c r="BL18" s="189">
        <v>31.459999999999997</v>
      </c>
      <c r="BM18" s="80">
        <f>+BJ18*'PRECIOS SEGUN ADJ. (FRONTERIZO)'!$B$11*'PRECIOS SEGUN ADJ. (FRONTERIZO)'!$C$11</f>
        <v>95009.2</v>
      </c>
      <c r="BN18" s="80" t="e" vm="1">
        <f>+[4]!NumLetras(BM18,"PESO","PESOS DOMINICANOS","$EE $m CON #d/100 CENTAVOS")</f>
        <v>#VALUE!</v>
      </c>
      <c r="BO18" s="37">
        <v>48</v>
      </c>
      <c r="BP18" s="37">
        <f t="shared" si="9"/>
        <v>960</v>
      </c>
      <c r="BQ18" s="189">
        <v>65</v>
      </c>
      <c r="BR18" s="80">
        <f>+BO18*'PRECIOS SEGUN ADJ. (FRONTERIZO)'!$B$12*'PRECIOS SEGUN ADJ. (FRONTERIZO)'!$C$12</f>
        <v>62400</v>
      </c>
      <c r="BS18" s="80" t="e" vm="1">
        <f>+[4]!NumLetras(BR18,"PESO","PESOS DOMINICANOS","$EE $m CON #d/100 CENTAVOS")</f>
        <v>#VALUE!</v>
      </c>
      <c r="BT18" s="37">
        <v>4280</v>
      </c>
      <c r="BU18" s="37">
        <f t="shared" si="10"/>
        <v>85600</v>
      </c>
      <c r="BV18" s="189">
        <v>5.5</v>
      </c>
      <c r="BW18" s="80">
        <f>+BT18*'PRECIOS SEGUN ADJ. (FRONTERIZO)'!$B$13*'PRECIOS SEGUN ADJ. (FRONTERIZO)'!$C$13</f>
        <v>470800</v>
      </c>
      <c r="BX18" s="80" t="e" vm="1">
        <f>+[4]!NumLetras(BW18,"PESO","PESOS DOMINICANOS","$EE $m CON #d/100 CENTAVOS")</f>
        <v>#VALUE!</v>
      </c>
      <c r="BY18" s="37">
        <v>0</v>
      </c>
      <c r="BZ18" s="37">
        <f t="shared" si="11"/>
        <v>0</v>
      </c>
      <c r="CA18" s="189">
        <v>7.15</v>
      </c>
      <c r="CB18" s="80">
        <f>+BY18*'PRECIOS SEGUN ADJ. (FRONTERIZO)'!$B$14*'PRECIOS SEGUN ADJ. (FRONTERIZO)'!$C$14</f>
        <v>0</v>
      </c>
      <c r="CC18" s="80" t="e" vm="1">
        <f>+[4]!NumLetras(CB18,"PESO","PESOS DOMINICANOS","$EE $m CON #d/100 CENTAVOS")</f>
        <v>#VALUE!</v>
      </c>
      <c r="CD18" s="37">
        <v>0</v>
      </c>
      <c r="CE18" s="37">
        <f t="shared" si="12"/>
        <v>0</v>
      </c>
      <c r="CF18" s="189">
        <v>6.8400000000000007</v>
      </c>
      <c r="CG18" s="80">
        <f>+CD18*'PRECIOS SEGUN ADJ. (FRONTERIZO)'!$B$15*'PRECIOS SEGUN ADJ. (FRONTERIZO)'!$C$15</f>
        <v>0</v>
      </c>
      <c r="CH18" s="80" t="e" vm="1">
        <f>+[4]!NumLetras(CG18,"PESO","PESOS DOMINICANOS","$EE $m CON #d/100 CENTAVOS")</f>
        <v>#VALUE!</v>
      </c>
      <c r="CI18" s="37">
        <v>189</v>
      </c>
      <c r="CJ18" s="37">
        <f t="shared" si="13"/>
        <v>3780</v>
      </c>
      <c r="CK18" s="189">
        <v>60</v>
      </c>
      <c r="CL18" s="80">
        <f>+CI18*'PRECIOS SEGUN ADJ. (FRONTERIZO)'!$B$16*'PRECIOS SEGUN ADJ. (FRONTERIZO)'!$C$16</f>
        <v>226800</v>
      </c>
      <c r="CM18" s="80" t="e" vm="1">
        <f>+[4]!NumLetras(CL18,"PESO","PESOS DOMINICANOS","$EE $m CON #d/100 CENTAVOS")</f>
        <v>#VALUE!</v>
      </c>
      <c r="CN18" s="80">
        <f t="shared" si="35"/>
        <v>40824</v>
      </c>
      <c r="CO18" s="37">
        <v>85</v>
      </c>
      <c r="CP18" s="37">
        <f t="shared" si="14"/>
        <v>1700</v>
      </c>
      <c r="CQ18" s="189">
        <v>55.649999999999991</v>
      </c>
      <c r="CR18" s="80">
        <f>+CO18*'PRECIOS SEGUN ADJ. (FRONTERIZO)'!$B$17*'PRECIOS SEGUN ADJ. (FRONTERIZO)'!$C$17</f>
        <v>94605</v>
      </c>
      <c r="CS18" s="80" t="e" vm="1">
        <f>+[4]!NumLetras(CR18,"PESO","PESOS DOMINICANOS","$EE $m CON #d/100 CENTAVOS")</f>
        <v>#VALUE!</v>
      </c>
      <c r="CT18" s="80">
        <f t="shared" si="36"/>
        <v>17028.900000000001</v>
      </c>
      <c r="CU18" s="37">
        <v>1712</v>
      </c>
      <c r="CV18" s="37">
        <f t="shared" si="15"/>
        <v>34240</v>
      </c>
      <c r="CW18" s="189">
        <v>6.6</v>
      </c>
      <c r="CX18" s="80">
        <f>+CU18*'PRECIOS SEGUN ADJ. (FRONTERIZO)'!$B$18*'PRECIOS SEGUN ADJ. (FRONTERIZO)'!$C$18</f>
        <v>225983.99999999997</v>
      </c>
      <c r="CY18" s="80" t="e" vm="1">
        <f>+[4]!NumLetras(CX18,"PESO","PESOS DOMINICANOS","$EE $m CON #d/100 CENTAVOS")</f>
        <v>#VALUE!</v>
      </c>
      <c r="CZ18" s="37">
        <v>95</v>
      </c>
      <c r="DA18" s="37">
        <f t="shared" si="16"/>
        <v>1900</v>
      </c>
      <c r="DB18" s="189">
        <v>65.75</v>
      </c>
      <c r="DC18" s="80">
        <f>+CZ18*'PRECIOS SEGUN ADJ. (FRONTERIZO)'!$B$19*'PRECIOS SEGUN ADJ. (FRONTERIZO)'!$C$19</f>
        <v>124925</v>
      </c>
      <c r="DD18" s="80" t="e" vm="1">
        <f>+[4]!NumLetras(DC18,"PESO","PESOS DOMINICANOS","$EE $m CON #d/100 CENTAVOS")</f>
        <v>#VALUE!</v>
      </c>
      <c r="DE18" s="80">
        <f t="shared" si="37"/>
        <v>22486.5</v>
      </c>
      <c r="DF18" s="37">
        <v>0</v>
      </c>
      <c r="DG18" s="37">
        <f t="shared" si="17"/>
        <v>0</v>
      </c>
      <c r="DH18" s="189">
        <v>82.59999999999998</v>
      </c>
      <c r="DI18" s="80">
        <f>+DF18*'PRECIOS SEGUN ADJ. (FRONTERIZO)'!$B$20*'PRECIOS SEGUN ADJ. (FRONTERIZO)'!$C$20</f>
        <v>0</v>
      </c>
      <c r="DJ18" s="80" t="e" vm="1">
        <f>+[4]!NumLetras(DI18,"PESO","PESOS DOMINICANOS","$EE $m CON #d/100 CENTAVOS")</f>
        <v>#VALUE!</v>
      </c>
      <c r="DK18" s="80">
        <f t="shared" si="38"/>
        <v>0</v>
      </c>
      <c r="DL18" s="37">
        <v>0</v>
      </c>
      <c r="DM18" s="37">
        <f t="shared" si="18"/>
        <v>0</v>
      </c>
      <c r="DN18" s="189">
        <v>22</v>
      </c>
      <c r="DO18" s="80">
        <f>+DL18*'PRECIOS SEGUN ADJ. (FRONTERIZO)'!$B$21*'PRECIOS SEGUN ADJ. (FRONTERIZO)'!$C$21</f>
        <v>0</v>
      </c>
      <c r="DP18" s="80" t="e" vm="1">
        <f>+[4]!NumLetras(DO18,"PESO","PESOS DOMINICANOS","$EE $m CON #d/100 CENTAVOS")</f>
        <v>#VALUE!</v>
      </c>
      <c r="DQ18" s="37">
        <v>95</v>
      </c>
      <c r="DR18" s="37">
        <f t="shared" si="19"/>
        <v>1900</v>
      </c>
      <c r="DS18" s="189">
        <v>80.849999999999994</v>
      </c>
      <c r="DT18" s="80">
        <f>+DQ18*'PRECIOS SEGUN ADJ. (FRONTERIZO)'!$B$22*'PRECIOS SEGUN ADJ. (FRONTERIZO)'!$C$22</f>
        <v>153614.99999999997</v>
      </c>
      <c r="DU18" s="80" t="e" vm="1">
        <f>+[4]!NumLetras(DT18,"PESO","PESOS DOMINICANOS","$EE $m CON #d/100 CENTAVOS")</f>
        <v>#VALUE!</v>
      </c>
      <c r="DV18" s="37">
        <v>42</v>
      </c>
      <c r="DW18" s="37">
        <f t="shared" si="20"/>
        <v>840</v>
      </c>
      <c r="DX18" s="189">
        <v>21.83</v>
      </c>
      <c r="DY18" s="80">
        <f>+DV18*'PRECIOS SEGUN ADJ. (FRONTERIZO)'!$B$23*'PRECIOS SEGUN ADJ. (FRONTERIZO)'!$C$23</f>
        <v>18337.199999999997</v>
      </c>
      <c r="DZ18" s="80" t="e" vm="1">
        <f>+[4]!NumLetras(DY18,"PESO","PESOS DOMINICANOS","$EE $m CON #d/100 CENTAVOS")</f>
        <v>#VALUE!</v>
      </c>
      <c r="EA18" s="80">
        <f t="shared" si="39"/>
        <v>3300.7</v>
      </c>
      <c r="EB18" s="37">
        <v>48</v>
      </c>
      <c r="EC18" s="37">
        <f t="shared" si="21"/>
        <v>960</v>
      </c>
      <c r="ED18" s="189">
        <v>33</v>
      </c>
      <c r="EE18" s="80">
        <f>+EB18*'PRECIOS SEGUN ADJ. (FRONTERIZO)'!$B$24*'PRECIOS SEGUN ADJ. (FRONTERIZO)'!$C$24</f>
        <v>31680</v>
      </c>
      <c r="EF18" s="80" t="e" vm="1">
        <f>+[4]!NumLetras(EE18,"PESO","PESOS DOMINICANOS","$EE $m CON #d/100 CENTAVOS")</f>
        <v>#VALUE!</v>
      </c>
      <c r="EG18" s="37">
        <v>29</v>
      </c>
      <c r="EH18" s="37">
        <f t="shared" si="22"/>
        <v>580</v>
      </c>
      <c r="EI18" s="189">
        <v>15.789999999999997</v>
      </c>
      <c r="EJ18" s="80">
        <f>+EG18*'PRECIOS SEGUN ADJ. (FRONTERIZO)'!$B$25*'PRECIOS SEGUN ADJ. (FRONTERIZO)'!$C$25</f>
        <v>9158.1999999999989</v>
      </c>
      <c r="EK18" s="80" t="e" vm="1">
        <f>+[4]!NumLetras(EJ18,"PESO","PESOS DOMINICANOS","$EE $m CON #d/100 CENTAVOS")</f>
        <v>#VALUE!</v>
      </c>
      <c r="EL18" s="37">
        <v>29</v>
      </c>
      <c r="EM18" s="37">
        <f t="shared" si="23"/>
        <v>580</v>
      </c>
      <c r="EN18" s="189">
        <v>31.5</v>
      </c>
      <c r="EO18" s="80">
        <f>+EL18*'PRECIOS SEGUN ADJ. (FRONTERIZO)'!$B$26*'PRECIOS SEGUN ADJ. (FRONTERIZO)'!$C$26</f>
        <v>18270</v>
      </c>
      <c r="EP18" s="80" t="e" vm="1">
        <f>+[4]!NumLetras(EO18,"PESO","PESOS DOMINICANOS","$EE $m CON #d/100 CENTAVOS")</f>
        <v>#VALUE!</v>
      </c>
      <c r="EQ18" s="80">
        <v>0</v>
      </c>
      <c r="ER18" s="194">
        <f t="shared" si="24"/>
        <v>0</v>
      </c>
      <c r="ES18" s="195">
        <v>21.68</v>
      </c>
      <c r="ET18" s="196">
        <f>+EQ18*'PRECIOS SEGUN ADJ (RURAL)'!$B$13*'PRECIOS SEGUN ADJ (RURAL)'!$C$13</f>
        <v>0</v>
      </c>
      <c r="EU18" s="196" t="e" vm="1">
        <f>+[4]!NumLetras(ET18,"PESO","PESOS DOMINICANOS","$EE $m CON #d/100 CENTAVOS")</f>
        <v>#VALUE!</v>
      </c>
      <c r="EV18" s="80">
        <v>0</v>
      </c>
      <c r="EW18" s="198">
        <f t="shared" si="25"/>
        <v>0</v>
      </c>
      <c r="EX18" s="199">
        <v>5.5</v>
      </c>
      <c r="EY18" s="200">
        <f>+EV18*'PRECIOS SEGUN ADJ (RURAL)'!$B$16*'PRECIOS SEGUN ADJ (RURAL)'!$C$16</f>
        <v>0</v>
      </c>
      <c r="EZ18" s="200" t="e" vm="1">
        <f>+[4]!NumLetras(EY18,"PESO","PESOS DOMINICANOS","$EE $m CON #d/100 CENTAVOS")</f>
        <v>#VALUE!</v>
      </c>
      <c r="FA18" s="80">
        <v>0</v>
      </c>
      <c r="FB18" s="202">
        <f t="shared" si="26"/>
        <v>0</v>
      </c>
      <c r="FC18" s="203">
        <v>220</v>
      </c>
      <c r="FD18" s="204">
        <f>+FA18*'PRECIOS SEGUN ADJ (RURAL)'!$B$18*'PRECIOS SEGUN ADJ (RURAL)'!$C$18</f>
        <v>0</v>
      </c>
      <c r="FE18" s="204" t="e" vm="1">
        <f>+[4]!NumLetras(FD18,"PESO","PESOS DOMINICANOS","$EE $m CON #d/100 CENTAVOS")</f>
        <v>#VALUE!</v>
      </c>
      <c r="FF18" s="204">
        <f t="shared" si="27"/>
        <v>0</v>
      </c>
      <c r="FG18" s="80">
        <f t="shared" si="40"/>
        <v>2748657.8000000003</v>
      </c>
      <c r="FH18" s="80" t="e" vm="1">
        <f>+[4]!NumLetras(FG18,"PESO","PESOS DOMINICANOS","$EE $m CON #d/100 CENTAVOS")</f>
        <v>#VALUE!</v>
      </c>
      <c r="FI18" s="80">
        <f t="shared" si="28"/>
        <v>249657.98</v>
      </c>
      <c r="FJ18" s="80" t="e" vm="1">
        <f>+[4]!NumLetras(FI18,"PESO","PESOS DOMINICANOS","$EE $m CON #d/100 CENTAVOS")</f>
        <v>#VALUE!</v>
      </c>
      <c r="FK18" s="80">
        <f t="shared" si="41"/>
        <v>2498999.8200000003</v>
      </c>
      <c r="FL18" s="80" t="e" vm="1">
        <f>+[4]!NumLetras(FK18,"PESO","PESOS DOMINICANOS","$EE $m CON #d/100 CENTAVOS")</f>
        <v>#VALUE!</v>
      </c>
      <c r="FM18" s="80">
        <f t="shared" si="42"/>
        <v>549731.56000000006</v>
      </c>
      <c r="FN18" s="80" t="e" vm="1">
        <f>+[4]!NumLetras(FM18,"PESO","PESOS DOMINICANOS","$EE $m CON #d/100 CENTAVOS")</f>
        <v>#VALUE!</v>
      </c>
      <c r="FO18" s="80">
        <f t="shared" si="43"/>
        <v>27486.58</v>
      </c>
      <c r="FP18" s="80" t="e" vm="1">
        <f>+[4]!NumLetras(FO18,"PESO","PESOS DOMINICANOS","$EE $m CON #d/100 CENTAVOS")</f>
        <v>#VALUE!</v>
      </c>
      <c r="FQ18" s="80"/>
      <c r="FR18" s="80">
        <f t="shared" si="44"/>
        <v>2198926.2400000002</v>
      </c>
      <c r="FS18" s="80" t="e" vm="1">
        <f>+[4]!NumLetras(FR18,"PESO","PESOS DOMINICANOS","$EE $m CON #d/100 CENTAVOS")</f>
        <v>#VALUE!</v>
      </c>
      <c r="FT18" s="37" t="str">
        <f>+VLOOKUP(D18,'FRONTERIZO XENIA'!F:G,2,0)</f>
        <v>F-25</v>
      </c>
    </row>
    <row r="19" spans="1:176">
      <c r="A19" s="37">
        <v>18</v>
      </c>
      <c r="B19" s="37">
        <v>18</v>
      </c>
      <c r="C19" s="26" t="s">
        <v>1947</v>
      </c>
      <c r="D19" s="37">
        <v>130609162</v>
      </c>
      <c r="E19" s="37">
        <f>+VLOOKUP(D19,'INFORMACION DE PROVEEDORES'!C:I,2,0)</f>
        <v>130609162</v>
      </c>
      <c r="F19" s="26" t="str">
        <f>+VLOOKUP(D19,'INFORMACION DE PROVEEDORES'!C:J,4,0)</f>
        <v>GLENIS DE LEON DE LA CRUZ</v>
      </c>
      <c r="G19" s="37" t="str">
        <f>+VLOOKUP(D19,'INFORMACION DE PROVEEDORES'!C:K,5,0)</f>
        <v>022-0016066-7</v>
      </c>
      <c r="H19" s="26" t="str">
        <f>+VLOOKUP(D19,'INFORMACION DE PROVEEDORES'!C:L,7,0)</f>
        <v>CALLE NUESTRA SEÑORA DE FATIMA NO. 34, GALVAN, BAHORUCO</v>
      </c>
      <c r="I19" s="37" t="str">
        <f>+VLOOKUP(D19,'INFORMACION DE PROVEEDORES'!C:M,3,0)</f>
        <v xml:space="preserve"> JURÍDICA</v>
      </c>
      <c r="J19" s="37">
        <v>1</v>
      </c>
      <c r="K19" s="37">
        <v>192</v>
      </c>
      <c r="L19" s="37">
        <v>34</v>
      </c>
      <c r="M19" s="37">
        <f t="shared" si="29"/>
        <v>680</v>
      </c>
      <c r="N19" s="189">
        <v>69.81</v>
      </c>
      <c r="O19" s="80">
        <f>+L19*'PRECIOS SEGUN ADJ. (FRONTERIZO)'!$B$2*'PRECIOS SEGUN ADJ. (FRONTERIZO)'!$C$2</f>
        <v>47470.8</v>
      </c>
      <c r="P19" s="80" t="e" vm="1">
        <f>+[4]!NumLetras(O19,"PESO","PESOS DOMINICANOS","$EE $m CON #d/100 CENTAVOS")</f>
        <v>#VALUE!</v>
      </c>
      <c r="Q19" s="80">
        <f t="shared" si="30"/>
        <v>7595.33</v>
      </c>
      <c r="R19" s="37">
        <v>9</v>
      </c>
      <c r="S19" s="37">
        <f t="shared" si="0"/>
        <v>180</v>
      </c>
      <c r="T19" s="189">
        <v>31.5</v>
      </c>
      <c r="U19" s="80">
        <f>+R19*'PRECIOS SEGUN ADJ. (FRONTERIZO)'!$B$3*'PRECIOS SEGUN ADJ. (FRONTERIZO)'!$C$3</f>
        <v>5670</v>
      </c>
      <c r="V19" s="80" t="e" vm="1">
        <f>+[4]!NumLetras(U19,"PESO","PESOS DOMINICANOS","$EE $m CON #d/100 CENTAVOS")</f>
        <v>#VALUE!</v>
      </c>
      <c r="W19" s="37">
        <v>0</v>
      </c>
      <c r="X19" s="37">
        <f t="shared" si="1"/>
        <v>0</v>
      </c>
      <c r="Y19" s="189">
        <v>25.2</v>
      </c>
      <c r="Z19" s="80">
        <f>+W19*'PRECIOS SEGUN ADJ. (FRONTERIZO)'!$B$4*'PRECIOS SEGUN ADJ. (FRONTERIZO)'!$C$4</f>
        <v>0</v>
      </c>
      <c r="AA19" s="80" t="e" vm="1">
        <f>+[4]!NumLetras(Z19,"PESO","PESOS DOMINICANOS","$EE $m CON #d/100 CENTAVOS")</f>
        <v>#VALUE!</v>
      </c>
      <c r="AB19" s="37">
        <v>59</v>
      </c>
      <c r="AC19" s="37">
        <f t="shared" si="2"/>
        <v>1180</v>
      </c>
      <c r="AD19" s="189">
        <v>87.91</v>
      </c>
      <c r="AE19" s="80">
        <f>+AB19*'PRECIOS SEGUN ADJ. (FRONTERIZO)'!$B$5*'PRECIOS SEGUN ADJ. (FRONTERIZO)'!$C$5</f>
        <v>103733.79999999999</v>
      </c>
      <c r="AF19" s="80" t="e" vm="1">
        <f>+[4]!NumLetras(AE19,"PESO","PESOS DOMINICANOS","$EE $m CON #d/100 CENTAVOS")</f>
        <v>#VALUE!</v>
      </c>
      <c r="AG19" s="80">
        <f t="shared" si="31"/>
        <v>18672.080000000002</v>
      </c>
      <c r="AH19" s="37">
        <v>71</v>
      </c>
      <c r="AI19" s="37">
        <f t="shared" si="3"/>
        <v>1420</v>
      </c>
      <c r="AJ19" s="189">
        <v>53.95000000000001</v>
      </c>
      <c r="AK19" s="80">
        <f>+AH19*'PRECIOS SEGUN ADJ. (FRONTERIZO)'!$B$6*'PRECIOS SEGUN ADJ. (FRONTERIZO)'!$C$6</f>
        <v>76609</v>
      </c>
      <c r="AL19" s="80" t="e" vm="1">
        <f>+[4]!NumLetras(AK19,"PESO","PESOS DOMINICANOS","$EE $m CON #d/100 CENTAVOS")</f>
        <v>#VALUE!</v>
      </c>
      <c r="AM19" s="37">
        <v>9</v>
      </c>
      <c r="AN19" s="37">
        <f t="shared" si="4"/>
        <v>180</v>
      </c>
      <c r="AO19" s="189">
        <v>25.04</v>
      </c>
      <c r="AP19" s="80">
        <f>+AM19*'PRECIOS SEGUN ADJ. (FRONTERIZO)'!$B$7*'PRECIOS SEGUN ADJ. (FRONTERIZO)'!$C$7</f>
        <v>4507.2</v>
      </c>
      <c r="AQ19" s="80" t="e" vm="1">
        <f>+[4]!NumLetras(AP19,"PESO","PESOS DOMINICANOS","$EE $m CON #d/100 CENTAVOS")</f>
        <v>#VALUE!</v>
      </c>
      <c r="AR19" s="80">
        <f t="shared" si="32"/>
        <v>721.15</v>
      </c>
      <c r="AS19" s="37">
        <v>22</v>
      </c>
      <c r="AT19" s="37">
        <f t="shared" si="5"/>
        <v>440</v>
      </c>
      <c r="AU19" s="189">
        <v>290.85000000000002</v>
      </c>
      <c r="AV19" s="80">
        <f>+AS19*'PRECIOS SEGUN ADJ. (FRONTERIZO)'!$B$8*'PRECIOS SEGUN ADJ. (FRONTERIZO)'!$C$8</f>
        <v>127974.00000000001</v>
      </c>
      <c r="AW19" s="80" t="e" vm="1">
        <f>+[4]!NumLetras(AV19,"PESO","PESOS DOMINICANOS","$EE $m CON #d/100 CENTAVOS")</f>
        <v>#VALUE!</v>
      </c>
      <c r="AX19" s="80">
        <f t="shared" si="33"/>
        <v>23035.32</v>
      </c>
      <c r="AY19" s="37">
        <v>0</v>
      </c>
      <c r="AZ19" s="37">
        <f t="shared" si="6"/>
        <v>0</v>
      </c>
      <c r="BA19" s="189">
        <v>18.899999999999999</v>
      </c>
      <c r="BB19" s="80">
        <f>+AY19*'PRECIOS SEGUN ADJ. (FRONTERIZO)'!$B$9*'PRECIOS SEGUN ADJ. (FRONTERIZO)'!$C$9</f>
        <v>0</v>
      </c>
      <c r="BC19" s="80" t="e" vm="1">
        <f>+[4]!NumLetras(BB19,"PESO","PESOS DOMINICANOS","$EE $m CON #d/100 CENTAVOS")</f>
        <v>#VALUE!</v>
      </c>
      <c r="BD19" s="37">
        <v>5</v>
      </c>
      <c r="BE19" s="37">
        <f t="shared" si="7"/>
        <v>100</v>
      </c>
      <c r="BF19" s="189">
        <v>140.38</v>
      </c>
      <c r="BG19" s="80">
        <f>+BD19*'PRECIOS SEGUN ADJ. (FRONTERIZO)'!$B$10*'PRECIOS SEGUN ADJ. (FRONTERIZO)'!$C$10</f>
        <v>14038</v>
      </c>
      <c r="BH19" s="80" t="e" vm="1">
        <f>+[4]!NumLetras(BG19,"PESO","PESOS DOMINICANOS","$EE $m CON #d/100 CENTAVOS")</f>
        <v>#VALUE!</v>
      </c>
      <c r="BI19" s="80">
        <f t="shared" si="34"/>
        <v>2526.84</v>
      </c>
      <c r="BJ19" s="37">
        <v>0</v>
      </c>
      <c r="BK19" s="37">
        <f t="shared" si="8"/>
        <v>0</v>
      </c>
      <c r="BL19" s="189">
        <v>31.459999999999997</v>
      </c>
      <c r="BM19" s="80">
        <f>+BJ19*'PRECIOS SEGUN ADJ. (FRONTERIZO)'!$B$11*'PRECIOS SEGUN ADJ. (FRONTERIZO)'!$C$11</f>
        <v>0</v>
      </c>
      <c r="BN19" s="80" t="e" vm="1">
        <f>+[4]!NumLetras(BM19,"PESO","PESOS DOMINICANOS","$EE $m CON #d/100 CENTAVOS")</f>
        <v>#VALUE!</v>
      </c>
      <c r="BO19" s="37">
        <v>17</v>
      </c>
      <c r="BP19" s="37">
        <f t="shared" si="9"/>
        <v>340</v>
      </c>
      <c r="BQ19" s="189">
        <v>65</v>
      </c>
      <c r="BR19" s="80">
        <f>+BO19*'PRECIOS SEGUN ADJ. (FRONTERIZO)'!$B$12*'PRECIOS SEGUN ADJ. (FRONTERIZO)'!$C$12</f>
        <v>22100</v>
      </c>
      <c r="BS19" s="80" t="e" vm="1">
        <f>+[4]!NumLetras(BR19,"PESO","PESOS DOMINICANOS","$EE $m CON #d/100 CENTAVOS")</f>
        <v>#VALUE!</v>
      </c>
      <c r="BT19" s="37">
        <v>0</v>
      </c>
      <c r="BU19" s="37">
        <f t="shared" si="10"/>
        <v>0</v>
      </c>
      <c r="BV19" s="189">
        <v>5.5</v>
      </c>
      <c r="BW19" s="80">
        <f>+BT19*'PRECIOS SEGUN ADJ. (FRONTERIZO)'!$B$13*'PRECIOS SEGUN ADJ. (FRONTERIZO)'!$C$13</f>
        <v>0</v>
      </c>
      <c r="BX19" s="80" t="e" vm="1">
        <f>+[4]!NumLetras(BW19,"PESO","PESOS DOMINICANOS","$EE $m CON #d/100 CENTAVOS")</f>
        <v>#VALUE!</v>
      </c>
      <c r="BY19" s="37">
        <v>384</v>
      </c>
      <c r="BZ19" s="37">
        <f t="shared" si="11"/>
        <v>7680</v>
      </c>
      <c r="CA19" s="189">
        <v>7.15</v>
      </c>
      <c r="CB19" s="80">
        <f>+BY19*'PRECIOS SEGUN ADJ. (FRONTERIZO)'!$B$14*'PRECIOS SEGUN ADJ. (FRONTERIZO)'!$C$14</f>
        <v>54912.000000000007</v>
      </c>
      <c r="CC19" s="80" t="e" vm="1">
        <f>+[4]!NumLetras(CB19,"PESO","PESOS DOMINICANOS","$EE $m CON #d/100 CENTAVOS")</f>
        <v>#VALUE!</v>
      </c>
      <c r="CD19" s="37">
        <v>768</v>
      </c>
      <c r="CE19" s="37">
        <f t="shared" si="12"/>
        <v>15360</v>
      </c>
      <c r="CF19" s="189">
        <v>6.8400000000000007</v>
      </c>
      <c r="CG19" s="80">
        <f>+CD19*'PRECIOS SEGUN ADJ. (FRONTERIZO)'!$B$15*'PRECIOS SEGUN ADJ. (FRONTERIZO)'!$C$15</f>
        <v>105062.39999999999</v>
      </c>
      <c r="CH19" s="80" t="e" vm="1">
        <f>+[4]!NumLetras(CG19,"PESO","PESOS DOMINICANOS","$EE $m CON #d/100 CENTAVOS")</f>
        <v>#VALUE!</v>
      </c>
      <c r="CI19" s="37">
        <v>0</v>
      </c>
      <c r="CJ19" s="37">
        <f t="shared" si="13"/>
        <v>0</v>
      </c>
      <c r="CK19" s="189">
        <v>60</v>
      </c>
      <c r="CL19" s="80">
        <f>+CI19*'PRECIOS SEGUN ADJ. (FRONTERIZO)'!$B$16*'PRECIOS SEGUN ADJ. (FRONTERIZO)'!$C$16</f>
        <v>0</v>
      </c>
      <c r="CM19" s="80" t="e" vm="1">
        <f>+[4]!NumLetras(CL19,"PESO","PESOS DOMINICANOS","$EE $m CON #d/100 CENTAVOS")</f>
        <v>#VALUE!</v>
      </c>
      <c r="CN19" s="80">
        <f t="shared" si="35"/>
        <v>0</v>
      </c>
      <c r="CO19" s="37">
        <v>0</v>
      </c>
      <c r="CP19" s="37">
        <f t="shared" si="14"/>
        <v>0</v>
      </c>
      <c r="CQ19" s="189">
        <v>55.649999999999991</v>
      </c>
      <c r="CR19" s="80">
        <f>+CO19*'PRECIOS SEGUN ADJ. (FRONTERIZO)'!$B$17*'PRECIOS SEGUN ADJ. (FRONTERIZO)'!$C$17</f>
        <v>0</v>
      </c>
      <c r="CS19" s="80" t="e" vm="1">
        <f>+[4]!NumLetras(CR19,"PESO","PESOS DOMINICANOS","$EE $m CON #d/100 CENTAVOS")</f>
        <v>#VALUE!</v>
      </c>
      <c r="CT19" s="80">
        <f t="shared" si="36"/>
        <v>0</v>
      </c>
      <c r="CU19" s="37">
        <v>384</v>
      </c>
      <c r="CV19" s="37">
        <f t="shared" si="15"/>
        <v>7680</v>
      </c>
      <c r="CW19" s="189">
        <v>6.6</v>
      </c>
      <c r="CX19" s="80">
        <f>+CU19*'PRECIOS SEGUN ADJ. (FRONTERIZO)'!$B$18*'PRECIOS SEGUN ADJ. (FRONTERIZO)'!$C$18</f>
        <v>50687.999999999993</v>
      </c>
      <c r="CY19" s="80" t="e" vm="1">
        <f>+[4]!NumLetras(CX19,"PESO","PESOS DOMINICANOS","$EE $m CON #d/100 CENTAVOS")</f>
        <v>#VALUE!</v>
      </c>
      <c r="CZ19" s="37">
        <v>0</v>
      </c>
      <c r="DA19" s="37">
        <f t="shared" si="16"/>
        <v>0</v>
      </c>
      <c r="DB19" s="189">
        <v>65.75</v>
      </c>
      <c r="DC19" s="80">
        <f>+CZ19*'PRECIOS SEGUN ADJ. (FRONTERIZO)'!$B$19*'PRECIOS SEGUN ADJ. (FRONTERIZO)'!$C$19</f>
        <v>0</v>
      </c>
      <c r="DD19" s="80" t="e" vm="1">
        <f>+[4]!NumLetras(DC19,"PESO","PESOS DOMINICANOS","$EE $m CON #d/100 CENTAVOS")</f>
        <v>#VALUE!</v>
      </c>
      <c r="DE19" s="80">
        <f t="shared" si="37"/>
        <v>0</v>
      </c>
      <c r="DF19" s="37">
        <v>9</v>
      </c>
      <c r="DG19" s="37">
        <f t="shared" si="17"/>
        <v>180</v>
      </c>
      <c r="DH19" s="189">
        <v>82.59999999999998</v>
      </c>
      <c r="DI19" s="80">
        <f>+DF19*'PRECIOS SEGUN ADJ. (FRONTERIZO)'!$B$20*'PRECIOS SEGUN ADJ. (FRONTERIZO)'!$C$20</f>
        <v>14868</v>
      </c>
      <c r="DJ19" s="80" t="e" vm="1">
        <f>+[4]!NumLetras(DI19,"PESO","PESOS DOMINICANOS","$EE $m CON #d/100 CENTAVOS")</f>
        <v>#VALUE!</v>
      </c>
      <c r="DK19" s="80">
        <f t="shared" si="38"/>
        <v>2676.24</v>
      </c>
      <c r="DL19" s="37">
        <v>768</v>
      </c>
      <c r="DM19" s="37">
        <f t="shared" si="18"/>
        <v>15360</v>
      </c>
      <c r="DN19" s="189">
        <v>22</v>
      </c>
      <c r="DO19" s="80">
        <f>+DL19*'PRECIOS SEGUN ADJ. (FRONTERIZO)'!$B$21*'PRECIOS SEGUN ADJ. (FRONTERIZO)'!$C$21</f>
        <v>337920</v>
      </c>
      <c r="DP19" s="80" t="e" vm="1">
        <f>+[4]!NumLetras(DO19,"PESO","PESOS DOMINICANOS","$EE $m CON #d/100 CENTAVOS")</f>
        <v>#VALUE!</v>
      </c>
      <c r="DQ19" s="37">
        <v>43</v>
      </c>
      <c r="DR19" s="37">
        <f t="shared" si="19"/>
        <v>860</v>
      </c>
      <c r="DS19" s="189">
        <v>80.849999999999994</v>
      </c>
      <c r="DT19" s="80">
        <f>+DQ19*'PRECIOS SEGUN ADJ. (FRONTERIZO)'!$B$22*'PRECIOS SEGUN ADJ. (FRONTERIZO)'!$C$22</f>
        <v>69531</v>
      </c>
      <c r="DU19" s="80" t="e" vm="1">
        <f>+[4]!NumLetras(DT19,"PESO","PESOS DOMINICANOS","$EE $m CON #d/100 CENTAVOS")</f>
        <v>#VALUE!</v>
      </c>
      <c r="DV19" s="37">
        <v>19</v>
      </c>
      <c r="DW19" s="37">
        <f t="shared" si="20"/>
        <v>380</v>
      </c>
      <c r="DX19" s="189">
        <v>21.83</v>
      </c>
      <c r="DY19" s="80">
        <f>+DV19*'PRECIOS SEGUN ADJ. (FRONTERIZO)'!$B$23*'PRECIOS SEGUN ADJ. (FRONTERIZO)'!$C$23</f>
        <v>8295.4</v>
      </c>
      <c r="DZ19" s="80" t="e" vm="1">
        <f>+[4]!NumLetras(DY19,"PESO","PESOS DOMINICANOS","$EE $m CON #d/100 CENTAVOS")</f>
        <v>#VALUE!</v>
      </c>
      <c r="EA19" s="80">
        <f t="shared" si="39"/>
        <v>1493.17</v>
      </c>
      <c r="EB19" s="37">
        <v>60</v>
      </c>
      <c r="EC19" s="37">
        <f t="shared" si="21"/>
        <v>1200</v>
      </c>
      <c r="ED19" s="189">
        <v>33</v>
      </c>
      <c r="EE19" s="80">
        <f>+EB19*'PRECIOS SEGUN ADJ. (FRONTERIZO)'!$B$24*'PRECIOS SEGUN ADJ. (FRONTERIZO)'!$C$24</f>
        <v>39600</v>
      </c>
      <c r="EF19" s="80" t="e" vm="1">
        <f>+[4]!NumLetras(EE19,"PESO","PESOS DOMINICANOS","$EE $m CON #d/100 CENTAVOS")</f>
        <v>#VALUE!</v>
      </c>
      <c r="EG19" s="37">
        <v>0</v>
      </c>
      <c r="EH19" s="37">
        <f t="shared" si="22"/>
        <v>0</v>
      </c>
      <c r="EI19" s="189">
        <v>15.789999999999997</v>
      </c>
      <c r="EJ19" s="80">
        <f>+EG19*'PRECIOS SEGUN ADJ. (FRONTERIZO)'!$B$25*'PRECIOS SEGUN ADJ. (FRONTERIZO)'!$C$25</f>
        <v>0</v>
      </c>
      <c r="EK19" s="80" t="e" vm="1">
        <f>+[4]!NumLetras(EJ19,"PESO","PESOS DOMINICANOS","$EE $m CON #d/100 CENTAVOS")</f>
        <v>#VALUE!</v>
      </c>
      <c r="EL19" s="37">
        <v>0</v>
      </c>
      <c r="EM19" s="37">
        <f t="shared" si="23"/>
        <v>0</v>
      </c>
      <c r="EN19" s="189">
        <v>31.5</v>
      </c>
      <c r="EO19" s="80">
        <f>+EL19*'PRECIOS SEGUN ADJ. (FRONTERIZO)'!$B$26*'PRECIOS SEGUN ADJ. (FRONTERIZO)'!$C$26</f>
        <v>0</v>
      </c>
      <c r="EP19" s="80" t="e" vm="1">
        <f>+[4]!NumLetras(EO19,"PESO","PESOS DOMINICANOS","$EE $m CON #d/100 CENTAVOS")</f>
        <v>#VALUE!</v>
      </c>
      <c r="EQ19" s="80">
        <v>0</v>
      </c>
      <c r="ER19" s="194">
        <f t="shared" si="24"/>
        <v>0</v>
      </c>
      <c r="ES19" s="195">
        <v>21.68</v>
      </c>
      <c r="ET19" s="196">
        <f>+EQ19*'PRECIOS SEGUN ADJ (RURAL)'!$B$13*'PRECIOS SEGUN ADJ (RURAL)'!$C$13</f>
        <v>0</v>
      </c>
      <c r="EU19" s="196" t="e" vm="1">
        <f>+[4]!NumLetras(ET19,"PESO","PESOS DOMINICANOS","$EE $m CON #d/100 CENTAVOS")</f>
        <v>#VALUE!</v>
      </c>
      <c r="EV19" s="80">
        <v>0</v>
      </c>
      <c r="EW19" s="198">
        <f t="shared" si="25"/>
        <v>0</v>
      </c>
      <c r="EX19" s="199">
        <v>5.5</v>
      </c>
      <c r="EY19" s="200">
        <f>+EV19*'PRECIOS SEGUN ADJ (RURAL)'!$B$16*'PRECIOS SEGUN ADJ (RURAL)'!$C$16</f>
        <v>0</v>
      </c>
      <c r="EZ19" s="200" t="e" vm="1">
        <f>+[4]!NumLetras(EY19,"PESO","PESOS DOMINICANOS","$EE $m CON #d/100 CENTAVOS")</f>
        <v>#VALUE!</v>
      </c>
      <c r="FA19" s="80">
        <v>0</v>
      </c>
      <c r="FB19" s="202">
        <f t="shared" si="26"/>
        <v>0</v>
      </c>
      <c r="FC19" s="203">
        <v>220</v>
      </c>
      <c r="FD19" s="204">
        <f>+FA19*'PRECIOS SEGUN ADJ (RURAL)'!$B$18*'PRECIOS SEGUN ADJ (RURAL)'!$C$18</f>
        <v>0</v>
      </c>
      <c r="FE19" s="204" t="e" vm="1">
        <f>+[4]!NumLetras(FD19,"PESO","PESOS DOMINICANOS","$EE $m CON #d/100 CENTAVOS")</f>
        <v>#VALUE!</v>
      </c>
      <c r="FF19" s="204">
        <f t="shared" si="27"/>
        <v>0</v>
      </c>
      <c r="FG19" s="80">
        <f t="shared" si="40"/>
        <v>1082979.6000000001</v>
      </c>
      <c r="FH19" s="80" t="e" vm="1">
        <f>+[4]!NumLetras(FG19,"PESO","PESOS DOMINICANOS","$EE $m CON #d/100 CENTAVOS")</f>
        <v>#VALUE!</v>
      </c>
      <c r="FI19" s="80">
        <f t="shared" si="28"/>
        <v>56720.13</v>
      </c>
      <c r="FJ19" s="80" t="e" vm="1">
        <f>+[4]!NumLetras(FI19,"PESO","PESOS DOMINICANOS","$EE $m CON #d/100 CENTAVOS")</f>
        <v>#VALUE!</v>
      </c>
      <c r="FK19" s="80">
        <f t="shared" si="41"/>
        <v>1026259.4700000001</v>
      </c>
      <c r="FL19" s="80" t="e" vm="1">
        <f>+[4]!NumLetras(FK19,"PESO","PESOS DOMINICANOS","$EE $m CON #d/100 CENTAVOS")</f>
        <v>#VALUE!</v>
      </c>
      <c r="FM19" s="80">
        <f t="shared" si="42"/>
        <v>216595.92</v>
      </c>
      <c r="FN19" s="80" t="e" vm="1">
        <f>+[4]!NumLetras(FM19,"PESO","PESOS DOMINICANOS","$EE $m CON #d/100 CENTAVOS")</f>
        <v>#VALUE!</v>
      </c>
      <c r="FO19" s="80">
        <f t="shared" si="43"/>
        <v>10829.8</v>
      </c>
      <c r="FP19" s="80" t="e" vm="1">
        <f>+[4]!NumLetras(FO19,"PESO","PESOS DOMINICANOS","$EE $m CON #d/100 CENTAVOS")</f>
        <v>#VALUE!</v>
      </c>
      <c r="FQ19" s="80"/>
      <c r="FR19" s="80">
        <f t="shared" si="44"/>
        <v>866383.68</v>
      </c>
      <c r="FS19" s="80" t="e" vm="1">
        <f>+[4]!NumLetras(FR19,"PESO","PESOS DOMINICANOS","$EE $m CON #d/100 CENTAVOS")</f>
        <v>#VALUE!</v>
      </c>
      <c r="FT19" s="37" t="str">
        <f>+VLOOKUP(D19,'FRONTERIZO XENIA'!F:G,2,0)</f>
        <v>F-27</v>
      </c>
    </row>
    <row r="20" spans="1:176">
      <c r="A20" s="37">
        <v>19</v>
      </c>
      <c r="B20" s="37">
        <v>19</v>
      </c>
      <c r="C20" s="26" t="s">
        <v>319</v>
      </c>
      <c r="D20" s="37">
        <v>7600203447</v>
      </c>
      <c r="E20" s="37" t="str">
        <f>+VLOOKUP(D20,'INFORMACION DE PROVEEDORES'!C:I,2,0)</f>
        <v>176-0020344-7</v>
      </c>
      <c r="F20" s="26" t="str">
        <f>+VLOOKUP(D20,'INFORMACION DE PROVEEDORES'!C:J,4,0)</f>
        <v>CESAR EMMANUEL CASTILLO FELIZ</v>
      </c>
      <c r="G20" s="37" t="str">
        <f>+VLOOKUP(D20,'INFORMACION DE PROVEEDORES'!C:K,5,0)</f>
        <v>176-0020344-7</v>
      </c>
      <c r="H20" s="26" t="str">
        <f>+VLOOKUP(D20,'INFORMACION DE PROVEEDORES'!C:L,7,0)</f>
        <v>AVENIDA LOS PROCERES NO. 10, MONSERRAT, TAMAYO, BAHORUCO</v>
      </c>
      <c r="I20" s="37" t="str">
        <f>+VLOOKUP(D20,'INFORMACION DE PROVEEDORES'!C:M,3,0)</f>
        <v xml:space="preserve"> FÍSICA</v>
      </c>
      <c r="J20" s="37">
        <v>2</v>
      </c>
      <c r="K20" s="37">
        <v>373</v>
      </c>
      <c r="L20" s="37">
        <v>121</v>
      </c>
      <c r="M20" s="37">
        <f t="shared" si="29"/>
        <v>2420</v>
      </c>
      <c r="N20" s="189">
        <v>69.81</v>
      </c>
      <c r="O20" s="80">
        <f>+L20*'PRECIOS SEGUN ADJ. (FRONTERIZO)'!$B$2*'PRECIOS SEGUN ADJ. (FRONTERIZO)'!$C$2</f>
        <v>168940.2</v>
      </c>
      <c r="P20" s="80" t="e" vm="1">
        <f>+[4]!NumLetras(O20,"PESO","PESOS DOMINICANOS","$EE $m CON #d/100 CENTAVOS")</f>
        <v>#VALUE!</v>
      </c>
      <c r="Q20" s="80">
        <f t="shared" si="30"/>
        <v>27030.43</v>
      </c>
      <c r="R20" s="37">
        <v>34</v>
      </c>
      <c r="S20" s="37">
        <f t="shared" si="0"/>
        <v>680</v>
      </c>
      <c r="T20" s="189">
        <v>31.5</v>
      </c>
      <c r="U20" s="80">
        <f>+R20*'PRECIOS SEGUN ADJ. (FRONTERIZO)'!$B$3*'PRECIOS SEGUN ADJ. (FRONTERIZO)'!$C$3</f>
        <v>21420</v>
      </c>
      <c r="V20" s="80" t="e" vm="1">
        <f>+[4]!NumLetras(U20,"PESO","PESOS DOMINICANOS","$EE $m CON #d/100 CENTAVOS")</f>
        <v>#VALUE!</v>
      </c>
      <c r="W20" s="37">
        <v>264</v>
      </c>
      <c r="X20" s="37">
        <f t="shared" si="1"/>
        <v>5280</v>
      </c>
      <c r="Y20" s="189">
        <v>25.2</v>
      </c>
      <c r="Z20" s="80">
        <f>+W20*'PRECIOS SEGUN ADJ. (FRONTERIZO)'!$B$4*'PRECIOS SEGUN ADJ. (FRONTERIZO)'!$C$4</f>
        <v>133056</v>
      </c>
      <c r="AA20" s="80" t="e" vm="1">
        <f>+[4]!NumLetras(Z20,"PESO","PESOS DOMINICANOS","$EE $m CON #d/100 CENTAVOS")</f>
        <v>#VALUE!</v>
      </c>
      <c r="AB20" s="37">
        <v>164</v>
      </c>
      <c r="AC20" s="37">
        <f t="shared" si="2"/>
        <v>3280</v>
      </c>
      <c r="AD20" s="189">
        <v>87.91</v>
      </c>
      <c r="AE20" s="80">
        <f>+AB20*'PRECIOS SEGUN ADJ. (FRONTERIZO)'!$B$5*'PRECIOS SEGUN ADJ. (FRONTERIZO)'!$C$5</f>
        <v>288344.8</v>
      </c>
      <c r="AF20" s="80" t="e" vm="1">
        <f>+[4]!NumLetras(AE20,"PESO","PESOS DOMINICANOS","$EE $m CON #d/100 CENTAVOS")</f>
        <v>#VALUE!</v>
      </c>
      <c r="AG20" s="80">
        <f t="shared" si="31"/>
        <v>51902.06</v>
      </c>
      <c r="AH20" s="37">
        <v>46</v>
      </c>
      <c r="AI20" s="37">
        <f t="shared" si="3"/>
        <v>920</v>
      </c>
      <c r="AJ20" s="189">
        <v>53.95000000000001</v>
      </c>
      <c r="AK20" s="80">
        <f>+AH20*'PRECIOS SEGUN ADJ. (FRONTERIZO)'!$B$6*'PRECIOS SEGUN ADJ. (FRONTERIZO)'!$C$6</f>
        <v>49634.000000000007</v>
      </c>
      <c r="AL20" s="80" t="e" vm="1">
        <f>+[4]!NumLetras(AK20,"PESO","PESOS DOMINICANOS","$EE $m CON #d/100 CENTAVOS")</f>
        <v>#VALUE!</v>
      </c>
      <c r="AM20" s="37">
        <v>6</v>
      </c>
      <c r="AN20" s="37">
        <f t="shared" si="4"/>
        <v>120</v>
      </c>
      <c r="AO20" s="189">
        <v>25.04</v>
      </c>
      <c r="AP20" s="80">
        <f>+AM20*'PRECIOS SEGUN ADJ. (FRONTERIZO)'!$B$7*'PRECIOS SEGUN ADJ. (FRONTERIZO)'!$C$7</f>
        <v>3004.8</v>
      </c>
      <c r="AQ20" s="80" t="e" vm="1">
        <f>+[4]!NumLetras(AP20,"PESO","PESOS DOMINICANOS","$EE $m CON #d/100 CENTAVOS")</f>
        <v>#VALUE!</v>
      </c>
      <c r="AR20" s="80">
        <f t="shared" si="32"/>
        <v>480.77</v>
      </c>
      <c r="AS20" s="37">
        <v>47</v>
      </c>
      <c r="AT20" s="37">
        <f t="shared" si="5"/>
        <v>940</v>
      </c>
      <c r="AU20" s="189">
        <v>290.85000000000002</v>
      </c>
      <c r="AV20" s="80">
        <f>+AS20*'PRECIOS SEGUN ADJ. (FRONTERIZO)'!$B$8*'PRECIOS SEGUN ADJ. (FRONTERIZO)'!$C$8</f>
        <v>273399</v>
      </c>
      <c r="AW20" s="80" t="e" vm="1">
        <f>+[4]!NumLetras(AV20,"PESO","PESOS DOMINICANOS","$EE $m CON #d/100 CENTAVOS")</f>
        <v>#VALUE!</v>
      </c>
      <c r="AX20" s="80">
        <f t="shared" si="33"/>
        <v>49211.82</v>
      </c>
      <c r="AY20" s="37">
        <v>15</v>
      </c>
      <c r="AZ20" s="37">
        <f t="shared" si="6"/>
        <v>300</v>
      </c>
      <c r="BA20" s="189">
        <v>18.899999999999999</v>
      </c>
      <c r="BB20" s="80">
        <f>+AY20*'PRECIOS SEGUN ADJ. (FRONTERIZO)'!$B$9*'PRECIOS SEGUN ADJ. (FRONTERIZO)'!$C$9</f>
        <v>5670</v>
      </c>
      <c r="BC20" s="80" t="e" vm="1">
        <f>+[4]!NumLetras(BB20,"PESO","PESOS DOMINICANOS","$EE $m CON #d/100 CENTAVOS")</f>
        <v>#VALUE!</v>
      </c>
      <c r="BD20" s="37">
        <v>3</v>
      </c>
      <c r="BE20" s="37">
        <f t="shared" si="7"/>
        <v>60</v>
      </c>
      <c r="BF20" s="189">
        <v>140.38</v>
      </c>
      <c r="BG20" s="80">
        <f>+BD20*'PRECIOS SEGUN ADJ. (FRONTERIZO)'!$B$10*'PRECIOS SEGUN ADJ. (FRONTERIZO)'!$C$10</f>
        <v>8422.7999999999993</v>
      </c>
      <c r="BH20" s="80" t="e" vm="1">
        <f>+[4]!NumLetras(BG20,"PESO","PESOS DOMINICANOS","$EE $m CON #d/100 CENTAVOS")</f>
        <v>#VALUE!</v>
      </c>
      <c r="BI20" s="80">
        <f t="shared" si="34"/>
        <v>1516.1</v>
      </c>
      <c r="BJ20" s="37">
        <v>88</v>
      </c>
      <c r="BK20" s="37">
        <f t="shared" si="8"/>
        <v>1760</v>
      </c>
      <c r="BL20" s="189">
        <v>31.459999999999997</v>
      </c>
      <c r="BM20" s="80">
        <f>+BJ20*'PRECIOS SEGUN ADJ. (FRONTERIZO)'!$B$11*'PRECIOS SEGUN ADJ. (FRONTERIZO)'!$C$11</f>
        <v>55369.599999999999</v>
      </c>
      <c r="BN20" s="80" t="e" vm="1">
        <f>+[4]!NumLetras(BM20,"PESO","PESOS DOMINICANOS","$EE $m CON #d/100 CENTAVOS")</f>
        <v>#VALUE!</v>
      </c>
      <c r="BO20" s="37">
        <v>39</v>
      </c>
      <c r="BP20" s="37">
        <f t="shared" si="9"/>
        <v>780</v>
      </c>
      <c r="BQ20" s="189">
        <v>65</v>
      </c>
      <c r="BR20" s="80">
        <f>+BO20*'PRECIOS SEGUN ADJ. (FRONTERIZO)'!$B$12*'PRECIOS SEGUN ADJ. (FRONTERIZO)'!$C$12</f>
        <v>50700</v>
      </c>
      <c r="BS20" s="80" t="e" vm="1">
        <f>+[4]!NumLetras(BR20,"PESO","PESOS DOMINICANOS","$EE $m CON #d/100 CENTAVOS")</f>
        <v>#VALUE!</v>
      </c>
      <c r="BT20" s="37">
        <v>2490</v>
      </c>
      <c r="BU20" s="37">
        <f t="shared" si="10"/>
        <v>49800</v>
      </c>
      <c r="BV20" s="189">
        <v>5.5</v>
      </c>
      <c r="BW20" s="80">
        <f>+BT20*'PRECIOS SEGUN ADJ. (FRONTERIZO)'!$B$13*'PRECIOS SEGUN ADJ. (FRONTERIZO)'!$C$13</f>
        <v>273900</v>
      </c>
      <c r="BX20" s="80" t="e" vm="1">
        <f>+[4]!NumLetras(BW20,"PESO","PESOS DOMINICANOS","$EE $m CON #d/100 CENTAVOS")</f>
        <v>#VALUE!</v>
      </c>
      <c r="BY20" s="37">
        <v>248</v>
      </c>
      <c r="BZ20" s="37">
        <f t="shared" si="11"/>
        <v>4960</v>
      </c>
      <c r="CA20" s="189">
        <v>7.15</v>
      </c>
      <c r="CB20" s="80">
        <f>+BY20*'PRECIOS SEGUN ADJ. (FRONTERIZO)'!$B$14*'PRECIOS SEGUN ADJ. (FRONTERIZO)'!$C$14</f>
        <v>35464</v>
      </c>
      <c r="CC20" s="80" t="e" vm="1">
        <f>+[4]!NumLetras(CB20,"PESO","PESOS DOMINICANOS","$EE $m CON #d/100 CENTAVOS")</f>
        <v>#VALUE!</v>
      </c>
      <c r="CD20" s="37">
        <v>496</v>
      </c>
      <c r="CE20" s="37">
        <f t="shared" si="12"/>
        <v>9920</v>
      </c>
      <c r="CF20" s="189">
        <v>6.8400000000000007</v>
      </c>
      <c r="CG20" s="80">
        <f>+CD20*'PRECIOS SEGUN ADJ. (FRONTERIZO)'!$B$15*'PRECIOS SEGUN ADJ. (FRONTERIZO)'!$C$15</f>
        <v>67852.800000000003</v>
      </c>
      <c r="CH20" s="80" t="e" vm="1">
        <f>+[4]!NumLetras(CG20,"PESO","PESOS DOMINICANOS","$EE $m CON #d/100 CENTAVOS")</f>
        <v>#VALUE!</v>
      </c>
      <c r="CI20" s="37">
        <v>110</v>
      </c>
      <c r="CJ20" s="37">
        <f t="shared" si="13"/>
        <v>2200</v>
      </c>
      <c r="CK20" s="189">
        <v>60</v>
      </c>
      <c r="CL20" s="80">
        <f>+CI20*'PRECIOS SEGUN ADJ. (FRONTERIZO)'!$B$16*'PRECIOS SEGUN ADJ. (FRONTERIZO)'!$C$16</f>
        <v>132000</v>
      </c>
      <c r="CM20" s="80" t="e" vm="1">
        <f>+[4]!NumLetras(CL20,"PESO","PESOS DOMINICANOS","$EE $m CON #d/100 CENTAVOS")</f>
        <v>#VALUE!</v>
      </c>
      <c r="CN20" s="80">
        <f t="shared" si="35"/>
        <v>23760</v>
      </c>
      <c r="CO20" s="37">
        <v>50</v>
      </c>
      <c r="CP20" s="37">
        <f t="shared" si="14"/>
        <v>1000</v>
      </c>
      <c r="CQ20" s="189">
        <v>55.649999999999991</v>
      </c>
      <c r="CR20" s="80">
        <f>+CO20*'PRECIOS SEGUN ADJ. (FRONTERIZO)'!$B$17*'PRECIOS SEGUN ADJ. (FRONTERIZO)'!$C$17</f>
        <v>55650</v>
      </c>
      <c r="CS20" s="80" t="e" vm="1">
        <f>+[4]!NumLetras(CR20,"PESO","PESOS DOMINICANOS","$EE $m CON #d/100 CENTAVOS")</f>
        <v>#VALUE!</v>
      </c>
      <c r="CT20" s="80">
        <f t="shared" si="36"/>
        <v>10017</v>
      </c>
      <c r="CU20" s="37">
        <v>1244</v>
      </c>
      <c r="CV20" s="37">
        <f t="shared" si="15"/>
        <v>24880</v>
      </c>
      <c r="CW20" s="189">
        <v>6.6</v>
      </c>
      <c r="CX20" s="80">
        <f>+CU20*'PRECIOS SEGUN ADJ. (FRONTERIZO)'!$B$18*'PRECIOS SEGUN ADJ. (FRONTERIZO)'!$C$18</f>
        <v>164208</v>
      </c>
      <c r="CY20" s="80" t="e" vm="1">
        <f>+[4]!NumLetras(CX20,"PESO","PESOS DOMINICANOS","$EE $m CON #d/100 CENTAVOS")</f>
        <v>#VALUE!</v>
      </c>
      <c r="CZ20" s="37">
        <v>55</v>
      </c>
      <c r="DA20" s="37">
        <f t="shared" si="16"/>
        <v>1100</v>
      </c>
      <c r="DB20" s="189">
        <v>65.75</v>
      </c>
      <c r="DC20" s="80">
        <f>+CZ20*'PRECIOS SEGUN ADJ. (FRONTERIZO)'!$B$19*'PRECIOS SEGUN ADJ. (FRONTERIZO)'!$C$19</f>
        <v>72325</v>
      </c>
      <c r="DD20" s="80" t="e" vm="1">
        <f>+[4]!NumLetras(DC20,"PESO","PESOS DOMINICANOS","$EE $m CON #d/100 CENTAVOS")</f>
        <v>#VALUE!</v>
      </c>
      <c r="DE20" s="80">
        <f t="shared" si="37"/>
        <v>13018.5</v>
      </c>
      <c r="DF20" s="37">
        <v>6</v>
      </c>
      <c r="DG20" s="37">
        <f t="shared" si="17"/>
        <v>120</v>
      </c>
      <c r="DH20" s="189">
        <v>82.59999999999998</v>
      </c>
      <c r="DI20" s="80">
        <f>+DF20*'PRECIOS SEGUN ADJ. (FRONTERIZO)'!$B$20*'PRECIOS SEGUN ADJ. (FRONTERIZO)'!$C$20</f>
        <v>9912</v>
      </c>
      <c r="DJ20" s="80" t="e" vm="1">
        <f>+[4]!NumLetras(DI20,"PESO","PESOS DOMINICANOS","$EE $m CON #d/100 CENTAVOS")</f>
        <v>#VALUE!</v>
      </c>
      <c r="DK20" s="80">
        <f t="shared" si="38"/>
        <v>1784.16</v>
      </c>
      <c r="DL20" s="37">
        <v>496</v>
      </c>
      <c r="DM20" s="37">
        <f t="shared" si="18"/>
        <v>9920</v>
      </c>
      <c r="DN20" s="189">
        <v>22</v>
      </c>
      <c r="DO20" s="80">
        <f>+DL20*'PRECIOS SEGUN ADJ. (FRONTERIZO)'!$B$21*'PRECIOS SEGUN ADJ. (FRONTERIZO)'!$C$21</f>
        <v>218240</v>
      </c>
      <c r="DP20" s="80" t="e" vm="1">
        <f>+[4]!NumLetras(DO20,"PESO","PESOS DOMINICANOS","$EE $m CON #d/100 CENTAVOS")</f>
        <v>#VALUE!</v>
      </c>
      <c r="DQ20" s="37">
        <v>83</v>
      </c>
      <c r="DR20" s="37">
        <f t="shared" si="19"/>
        <v>1660</v>
      </c>
      <c r="DS20" s="189">
        <v>80.849999999999994</v>
      </c>
      <c r="DT20" s="80">
        <f>+DQ20*'PRECIOS SEGUN ADJ. (FRONTERIZO)'!$B$22*'PRECIOS SEGUN ADJ. (FRONTERIZO)'!$C$22</f>
        <v>134211</v>
      </c>
      <c r="DU20" s="80" t="e" vm="1">
        <f>+[4]!NumLetras(DT20,"PESO","PESOS DOMINICANOS","$EE $m CON #d/100 CENTAVOS")</f>
        <v>#VALUE!</v>
      </c>
      <c r="DV20" s="37">
        <v>38</v>
      </c>
      <c r="DW20" s="37">
        <f t="shared" si="20"/>
        <v>760</v>
      </c>
      <c r="DX20" s="189">
        <v>21.83</v>
      </c>
      <c r="DY20" s="80">
        <f>+DV20*'PRECIOS SEGUN ADJ. (FRONTERIZO)'!$B$23*'PRECIOS SEGUN ADJ. (FRONTERIZO)'!$C$23</f>
        <v>16590.8</v>
      </c>
      <c r="DZ20" s="80" t="e" vm="1">
        <f>+[4]!NumLetras(DY20,"PESO","PESOS DOMINICANOS","$EE $m CON #d/100 CENTAVOS")</f>
        <v>#VALUE!</v>
      </c>
      <c r="EA20" s="80">
        <f t="shared" si="39"/>
        <v>2986.34</v>
      </c>
      <c r="EB20" s="37">
        <v>67</v>
      </c>
      <c r="EC20" s="37">
        <f t="shared" si="21"/>
        <v>1340</v>
      </c>
      <c r="ED20" s="189">
        <v>33</v>
      </c>
      <c r="EE20" s="80">
        <f>+EB20*'PRECIOS SEGUN ADJ. (FRONTERIZO)'!$B$24*'PRECIOS SEGUN ADJ. (FRONTERIZO)'!$C$24</f>
        <v>44220</v>
      </c>
      <c r="EF20" s="80" t="e" vm="1">
        <f>+[4]!NumLetras(EE20,"PESO","PESOS DOMINICANOS","$EE $m CON #d/100 CENTAVOS")</f>
        <v>#VALUE!</v>
      </c>
      <c r="EG20" s="37">
        <v>17</v>
      </c>
      <c r="EH20" s="37">
        <f t="shared" si="22"/>
        <v>340</v>
      </c>
      <c r="EI20" s="189">
        <v>15.789999999999997</v>
      </c>
      <c r="EJ20" s="80">
        <f>+EG20*'PRECIOS SEGUN ADJ. (FRONTERIZO)'!$B$25*'PRECIOS SEGUN ADJ. (FRONTERIZO)'!$C$25</f>
        <v>5368.6</v>
      </c>
      <c r="EK20" s="80" t="e" vm="1">
        <f>+[4]!NumLetras(EJ20,"PESO","PESOS DOMINICANOS","$EE $m CON #d/100 CENTAVOS")</f>
        <v>#VALUE!</v>
      </c>
      <c r="EL20" s="37">
        <v>17</v>
      </c>
      <c r="EM20" s="37">
        <f t="shared" si="23"/>
        <v>340</v>
      </c>
      <c r="EN20" s="189">
        <v>31.5</v>
      </c>
      <c r="EO20" s="80">
        <f>+EL20*'PRECIOS SEGUN ADJ. (FRONTERIZO)'!$B$26*'PRECIOS SEGUN ADJ. (FRONTERIZO)'!$C$26</f>
        <v>10710</v>
      </c>
      <c r="EP20" s="80" t="e" vm="1">
        <f>+[4]!NumLetras(EO20,"PESO","PESOS DOMINICANOS","$EE $m CON #d/100 CENTAVOS")</f>
        <v>#VALUE!</v>
      </c>
      <c r="EQ20" s="80">
        <v>0</v>
      </c>
      <c r="ER20" s="194">
        <f t="shared" si="24"/>
        <v>0</v>
      </c>
      <c r="ES20" s="195">
        <v>21.68</v>
      </c>
      <c r="ET20" s="196">
        <f>+EQ20*'PRECIOS SEGUN ADJ (RURAL)'!$B$13*'PRECIOS SEGUN ADJ (RURAL)'!$C$13</f>
        <v>0</v>
      </c>
      <c r="EU20" s="196" t="e" vm="1">
        <f>+[4]!NumLetras(ET20,"PESO","PESOS DOMINICANOS","$EE $m CON #d/100 CENTAVOS")</f>
        <v>#VALUE!</v>
      </c>
      <c r="EV20" s="80">
        <v>0</v>
      </c>
      <c r="EW20" s="198">
        <f t="shared" si="25"/>
        <v>0</v>
      </c>
      <c r="EX20" s="199">
        <v>5.5</v>
      </c>
      <c r="EY20" s="200">
        <f>+EV20*'PRECIOS SEGUN ADJ (RURAL)'!$B$16*'PRECIOS SEGUN ADJ (RURAL)'!$C$16</f>
        <v>0</v>
      </c>
      <c r="EZ20" s="200" t="e" vm="1">
        <f>+[4]!NumLetras(EY20,"PESO","PESOS DOMINICANOS","$EE $m CON #d/100 CENTAVOS")</f>
        <v>#VALUE!</v>
      </c>
      <c r="FA20" s="80">
        <v>0</v>
      </c>
      <c r="FB20" s="202">
        <f t="shared" si="26"/>
        <v>0</v>
      </c>
      <c r="FC20" s="203">
        <v>220</v>
      </c>
      <c r="FD20" s="204">
        <f>+FA20*'PRECIOS SEGUN ADJ (RURAL)'!$B$18*'PRECIOS SEGUN ADJ (RURAL)'!$C$18</f>
        <v>0</v>
      </c>
      <c r="FE20" s="204" t="e" vm="1">
        <f>+[4]!NumLetras(FD20,"PESO","PESOS DOMINICANOS","$EE $m CON #d/100 CENTAVOS")</f>
        <v>#VALUE!</v>
      </c>
      <c r="FF20" s="204">
        <f t="shared" si="27"/>
        <v>0</v>
      </c>
      <c r="FG20" s="80">
        <f t="shared" si="40"/>
        <v>2298613.4</v>
      </c>
      <c r="FH20" s="80" t="e" vm="1">
        <f>+[4]!NumLetras(FG20,"PESO","PESOS DOMINICANOS","$EE $m CON #d/100 CENTAVOS")</f>
        <v>#VALUE!</v>
      </c>
      <c r="FI20" s="80">
        <f t="shared" si="28"/>
        <v>181707.18</v>
      </c>
      <c r="FJ20" s="80" t="e" vm="1">
        <f>+[4]!NumLetras(FI20,"PESO","PESOS DOMINICANOS","$EE $m CON #d/100 CENTAVOS")</f>
        <v>#VALUE!</v>
      </c>
      <c r="FK20" s="80">
        <f t="shared" si="41"/>
        <v>2116906.2199999997</v>
      </c>
      <c r="FL20" s="80" t="e" vm="1">
        <f>+[4]!NumLetras(FK20,"PESO","PESOS DOMINICANOS","$EE $m CON #d/100 CENTAVOS")</f>
        <v>#VALUE!</v>
      </c>
      <c r="FM20" s="80">
        <f t="shared" si="42"/>
        <v>459722.68</v>
      </c>
      <c r="FN20" s="80" t="e" vm="1">
        <f>+[4]!NumLetras(FM20,"PESO","PESOS DOMINICANOS","$EE $m CON #d/100 CENTAVOS")</f>
        <v>#VALUE!</v>
      </c>
      <c r="FO20" s="80">
        <f t="shared" si="43"/>
        <v>22986.13</v>
      </c>
      <c r="FP20" s="80" t="e" vm="1">
        <f>+[4]!NumLetras(FO20,"PESO","PESOS DOMINICANOS","$EE $m CON #d/100 CENTAVOS")</f>
        <v>#VALUE!</v>
      </c>
      <c r="FQ20" s="80"/>
      <c r="FR20" s="80">
        <f t="shared" si="44"/>
        <v>1838890.72</v>
      </c>
      <c r="FS20" s="80" t="e" vm="1">
        <f>+[4]!NumLetras(FR20,"PESO","PESOS DOMINICANOS","$EE $m CON #d/100 CENTAVOS")</f>
        <v>#VALUE!</v>
      </c>
      <c r="FT20" s="37" t="str">
        <f>+VLOOKUP(D20,'FRONTERIZO XENIA'!F:G,2,0)</f>
        <v>F-27</v>
      </c>
    </row>
    <row r="21" spans="1:176">
      <c r="A21" s="37">
        <v>20</v>
      </c>
      <c r="B21" s="37">
        <v>20</v>
      </c>
      <c r="C21" s="26" t="s">
        <v>350</v>
      </c>
      <c r="D21" s="37">
        <v>1800388751</v>
      </c>
      <c r="E21" s="37" t="str">
        <f>+VLOOKUP(D21,'INFORMACION DE PROVEEDORES'!C:I,2,0)</f>
        <v>018-0038875-1</v>
      </c>
      <c r="F21" s="26" t="str">
        <f>+VLOOKUP(D21,'INFORMACION DE PROVEEDORES'!C:J,4,0)</f>
        <v>CINTHIA ARISLEIDA RAMIREZ PEÑA</v>
      </c>
      <c r="G21" s="37" t="str">
        <f>+VLOOKUP(D21,'INFORMACION DE PROVEEDORES'!C:K,5,0)</f>
        <v>018-0038875-1</v>
      </c>
      <c r="H21" s="26" t="str">
        <f>+VLOOKUP(D21,'INFORMACION DE PROVEEDORES'!C:L,7,0)</f>
        <v>CALLE BALBINO NO. 6, BARAHONA</v>
      </c>
      <c r="I21" s="37" t="str">
        <f>+VLOOKUP(D21,'INFORMACION DE PROVEEDORES'!C:M,3,0)</f>
        <v xml:space="preserve"> FÍSICA</v>
      </c>
      <c r="J21" s="37">
        <v>1</v>
      </c>
      <c r="K21" s="37">
        <v>315</v>
      </c>
      <c r="L21" s="37">
        <v>125</v>
      </c>
      <c r="M21" s="37">
        <f t="shared" si="29"/>
        <v>2500</v>
      </c>
      <c r="N21" s="189">
        <v>69.81</v>
      </c>
      <c r="O21" s="80">
        <f>+L21*'PRECIOS SEGUN ADJ. (FRONTERIZO)'!$B$2*'PRECIOS SEGUN ADJ. (FRONTERIZO)'!$C$2</f>
        <v>174525</v>
      </c>
      <c r="P21" s="80" t="e" vm="1">
        <f>+[4]!NumLetras(O21,"PESO","PESOS DOMINICANOS","$EE $m CON #d/100 CENTAVOS")</f>
        <v>#VALUE!</v>
      </c>
      <c r="Q21" s="80">
        <f t="shared" si="30"/>
        <v>27924</v>
      </c>
      <c r="R21" s="37">
        <v>35</v>
      </c>
      <c r="S21" s="37">
        <f t="shared" si="0"/>
        <v>700</v>
      </c>
      <c r="T21" s="189">
        <v>31.5</v>
      </c>
      <c r="U21" s="80">
        <f>+R21*'PRECIOS SEGUN ADJ. (FRONTERIZO)'!$B$3*'PRECIOS SEGUN ADJ. (FRONTERIZO)'!$C$3</f>
        <v>22050</v>
      </c>
      <c r="V21" s="80" t="e" vm="1">
        <f>+[4]!NumLetras(U21,"PESO","PESOS DOMINICANOS","$EE $m CON #d/100 CENTAVOS")</f>
        <v>#VALUE!</v>
      </c>
      <c r="W21" s="37">
        <v>334</v>
      </c>
      <c r="X21" s="37">
        <f t="shared" si="1"/>
        <v>6680</v>
      </c>
      <c r="Y21" s="189">
        <v>25.2</v>
      </c>
      <c r="Z21" s="80">
        <f>+W21*'PRECIOS SEGUN ADJ. (FRONTERIZO)'!$B$4*'PRECIOS SEGUN ADJ. (FRONTERIZO)'!$C$4</f>
        <v>168336</v>
      </c>
      <c r="AA21" s="80" t="e" vm="1">
        <f>+[4]!NumLetras(Z21,"PESO","PESOS DOMINICANOS","$EE $m CON #d/100 CENTAVOS")</f>
        <v>#VALUE!</v>
      </c>
      <c r="AB21" s="37">
        <v>159</v>
      </c>
      <c r="AC21" s="37">
        <f t="shared" si="2"/>
        <v>3180</v>
      </c>
      <c r="AD21" s="189">
        <v>87.91</v>
      </c>
      <c r="AE21" s="80">
        <f>+AB21*'PRECIOS SEGUN ADJ. (FRONTERIZO)'!$B$5*'PRECIOS SEGUN ADJ. (FRONTERIZO)'!$C$5</f>
        <v>279553.8</v>
      </c>
      <c r="AF21" s="80" t="e" vm="1">
        <f>+[4]!NumLetras(AE21,"PESO","PESOS DOMINICANOS","$EE $m CON #d/100 CENTAVOS")</f>
        <v>#VALUE!</v>
      </c>
      <c r="AG21" s="80">
        <f t="shared" si="31"/>
        <v>50319.68</v>
      </c>
      <c r="AH21" s="37">
        <v>0</v>
      </c>
      <c r="AI21" s="37">
        <f t="shared" si="3"/>
        <v>0</v>
      </c>
      <c r="AJ21" s="189">
        <v>53.95000000000001</v>
      </c>
      <c r="AK21" s="80">
        <f>+AH21*'PRECIOS SEGUN ADJ. (FRONTERIZO)'!$B$6*'PRECIOS SEGUN ADJ. (FRONTERIZO)'!$C$6</f>
        <v>0</v>
      </c>
      <c r="AL21" s="80" t="e" vm="1">
        <f>+[4]!NumLetras(AK21,"PESO","PESOS DOMINICANOS","$EE $m CON #d/100 CENTAVOS")</f>
        <v>#VALUE!</v>
      </c>
      <c r="AM21" s="37">
        <v>0</v>
      </c>
      <c r="AN21" s="37">
        <f t="shared" si="4"/>
        <v>0</v>
      </c>
      <c r="AO21" s="189">
        <v>25.04</v>
      </c>
      <c r="AP21" s="80">
        <f>+AM21*'PRECIOS SEGUN ADJ. (FRONTERIZO)'!$B$7*'PRECIOS SEGUN ADJ. (FRONTERIZO)'!$C$7</f>
        <v>0</v>
      </c>
      <c r="AQ21" s="80" t="e" vm="1">
        <f>+[4]!NumLetras(AP21,"PESO","PESOS DOMINICANOS","$EE $m CON #d/100 CENTAVOS")</f>
        <v>#VALUE!</v>
      </c>
      <c r="AR21" s="80">
        <f t="shared" si="32"/>
        <v>0</v>
      </c>
      <c r="AS21" s="37">
        <v>42</v>
      </c>
      <c r="AT21" s="37">
        <f t="shared" si="5"/>
        <v>840</v>
      </c>
      <c r="AU21" s="189">
        <v>290.85000000000002</v>
      </c>
      <c r="AV21" s="80">
        <f>+AS21*'PRECIOS SEGUN ADJ. (FRONTERIZO)'!$B$8*'PRECIOS SEGUN ADJ. (FRONTERIZO)'!$C$8</f>
        <v>244314</v>
      </c>
      <c r="AW21" s="80" t="e" vm="1">
        <f>+[4]!NumLetras(AV21,"PESO","PESOS DOMINICANOS","$EE $m CON #d/100 CENTAVOS")</f>
        <v>#VALUE!</v>
      </c>
      <c r="AX21" s="80">
        <f t="shared" si="33"/>
        <v>43976.52</v>
      </c>
      <c r="AY21" s="37">
        <v>19</v>
      </c>
      <c r="AZ21" s="37">
        <f t="shared" si="6"/>
        <v>380</v>
      </c>
      <c r="BA21" s="189">
        <v>18.899999999999999</v>
      </c>
      <c r="BB21" s="80">
        <f>+AY21*'PRECIOS SEGUN ADJ. (FRONTERIZO)'!$B$9*'PRECIOS SEGUN ADJ. (FRONTERIZO)'!$C$9</f>
        <v>7181.9999999999991</v>
      </c>
      <c r="BC21" s="80" t="e" vm="1">
        <f>+[4]!NumLetras(BB21,"PESO","PESOS DOMINICANOS","$EE $m CON #d/100 CENTAVOS")</f>
        <v>#VALUE!</v>
      </c>
      <c r="BD21" s="37">
        <v>0</v>
      </c>
      <c r="BE21" s="37">
        <f t="shared" si="7"/>
        <v>0</v>
      </c>
      <c r="BF21" s="189">
        <v>140.38</v>
      </c>
      <c r="BG21" s="80">
        <f>+BD21*'PRECIOS SEGUN ADJ. (FRONTERIZO)'!$B$10*'PRECIOS SEGUN ADJ. (FRONTERIZO)'!$C$10</f>
        <v>0</v>
      </c>
      <c r="BH21" s="80" t="e" vm="1">
        <f>+[4]!NumLetras(BG21,"PESO","PESOS DOMINICANOS","$EE $m CON #d/100 CENTAVOS")</f>
        <v>#VALUE!</v>
      </c>
      <c r="BI21" s="80">
        <f t="shared" si="34"/>
        <v>0</v>
      </c>
      <c r="BJ21" s="37">
        <v>112</v>
      </c>
      <c r="BK21" s="37">
        <f t="shared" si="8"/>
        <v>2240</v>
      </c>
      <c r="BL21" s="189">
        <v>31.459999999999997</v>
      </c>
      <c r="BM21" s="80">
        <f>+BJ21*'PRECIOS SEGUN ADJ. (FRONTERIZO)'!$B$11*'PRECIOS SEGUN ADJ. (FRONTERIZO)'!$C$11</f>
        <v>70470.399999999994</v>
      </c>
      <c r="BN21" s="80" t="e" vm="1">
        <f>+[4]!NumLetras(BM21,"PESO","PESOS DOMINICANOS","$EE $m CON #d/100 CENTAVOS")</f>
        <v>#VALUE!</v>
      </c>
      <c r="BO21" s="37">
        <v>35</v>
      </c>
      <c r="BP21" s="37">
        <f t="shared" si="9"/>
        <v>700</v>
      </c>
      <c r="BQ21" s="189">
        <v>65</v>
      </c>
      <c r="BR21" s="80">
        <f>+BO21*'PRECIOS SEGUN ADJ. (FRONTERIZO)'!$B$12*'PRECIOS SEGUN ADJ. (FRONTERIZO)'!$C$12</f>
        <v>45500</v>
      </c>
      <c r="BS21" s="80" t="e" vm="1">
        <f>+[4]!NumLetras(BR21,"PESO","PESOS DOMINICANOS","$EE $m CON #d/100 CENTAVOS")</f>
        <v>#VALUE!</v>
      </c>
      <c r="BT21" s="37">
        <v>3150</v>
      </c>
      <c r="BU21" s="37">
        <f t="shared" si="10"/>
        <v>63000</v>
      </c>
      <c r="BV21" s="189">
        <v>5.5</v>
      </c>
      <c r="BW21" s="80">
        <f>+BT21*'PRECIOS SEGUN ADJ. (FRONTERIZO)'!$B$13*'PRECIOS SEGUN ADJ. (FRONTERIZO)'!$C$13</f>
        <v>346500</v>
      </c>
      <c r="BX21" s="80" t="e" vm="1">
        <f>+[4]!NumLetras(BW21,"PESO","PESOS DOMINICANOS","$EE $m CON #d/100 CENTAVOS")</f>
        <v>#VALUE!</v>
      </c>
      <c r="BY21" s="37">
        <v>0</v>
      </c>
      <c r="BZ21" s="37">
        <f t="shared" si="11"/>
        <v>0</v>
      </c>
      <c r="CA21" s="189">
        <v>7.15</v>
      </c>
      <c r="CB21" s="80">
        <f>+BY21*'PRECIOS SEGUN ADJ. (FRONTERIZO)'!$B$14*'PRECIOS SEGUN ADJ. (FRONTERIZO)'!$C$14</f>
        <v>0</v>
      </c>
      <c r="CC21" s="80" t="e" vm="1">
        <f>+[4]!NumLetras(CB21,"PESO","PESOS DOMINICANOS","$EE $m CON #d/100 CENTAVOS")</f>
        <v>#VALUE!</v>
      </c>
      <c r="CD21" s="37">
        <v>0</v>
      </c>
      <c r="CE21" s="37">
        <f t="shared" si="12"/>
        <v>0</v>
      </c>
      <c r="CF21" s="189">
        <v>6.8400000000000007</v>
      </c>
      <c r="CG21" s="80">
        <f>+CD21*'PRECIOS SEGUN ADJ. (FRONTERIZO)'!$B$15*'PRECIOS SEGUN ADJ. (FRONTERIZO)'!$C$15</f>
        <v>0</v>
      </c>
      <c r="CH21" s="80" t="e" vm="1">
        <f>+[4]!NumLetras(CG21,"PESO","PESOS DOMINICANOS","$EE $m CON #d/100 CENTAVOS")</f>
        <v>#VALUE!</v>
      </c>
      <c r="CI21" s="37">
        <v>139</v>
      </c>
      <c r="CJ21" s="37">
        <f t="shared" si="13"/>
        <v>2780</v>
      </c>
      <c r="CK21" s="189">
        <v>60</v>
      </c>
      <c r="CL21" s="80">
        <f>+CI21*'PRECIOS SEGUN ADJ. (FRONTERIZO)'!$B$16*'PRECIOS SEGUN ADJ. (FRONTERIZO)'!$C$16</f>
        <v>166800</v>
      </c>
      <c r="CM21" s="80" t="e" vm="1">
        <f>+[4]!NumLetras(CL21,"PESO","PESOS DOMINICANOS","$EE $m CON #d/100 CENTAVOS")</f>
        <v>#VALUE!</v>
      </c>
      <c r="CN21" s="80">
        <f t="shared" si="35"/>
        <v>30024</v>
      </c>
      <c r="CO21" s="37">
        <v>63</v>
      </c>
      <c r="CP21" s="37">
        <f t="shared" si="14"/>
        <v>1260</v>
      </c>
      <c r="CQ21" s="189">
        <v>55.649999999999991</v>
      </c>
      <c r="CR21" s="80">
        <f>+CO21*'PRECIOS SEGUN ADJ. (FRONTERIZO)'!$B$17*'PRECIOS SEGUN ADJ. (FRONTERIZO)'!$C$17</f>
        <v>70119</v>
      </c>
      <c r="CS21" s="80" t="e" vm="1">
        <f>+[4]!NumLetras(CR21,"PESO","PESOS DOMINICANOS","$EE $m CON #d/100 CENTAVOS")</f>
        <v>#VALUE!</v>
      </c>
      <c r="CT21" s="80">
        <f t="shared" si="36"/>
        <v>12621.42</v>
      </c>
      <c r="CU21" s="37">
        <v>1260</v>
      </c>
      <c r="CV21" s="37">
        <f t="shared" si="15"/>
        <v>25200</v>
      </c>
      <c r="CW21" s="189">
        <v>6.6</v>
      </c>
      <c r="CX21" s="80">
        <f>+CU21*'PRECIOS SEGUN ADJ. (FRONTERIZO)'!$B$18*'PRECIOS SEGUN ADJ. (FRONTERIZO)'!$C$18</f>
        <v>166320</v>
      </c>
      <c r="CY21" s="80" t="e" vm="1">
        <f>+[4]!NumLetras(CX21,"PESO","PESOS DOMINICANOS","$EE $m CON #d/100 CENTAVOS")</f>
        <v>#VALUE!</v>
      </c>
      <c r="CZ21" s="37">
        <v>70</v>
      </c>
      <c r="DA21" s="37">
        <f t="shared" si="16"/>
        <v>1400</v>
      </c>
      <c r="DB21" s="189">
        <v>65.75</v>
      </c>
      <c r="DC21" s="80">
        <f>+CZ21*'PRECIOS SEGUN ADJ. (FRONTERIZO)'!$B$19*'PRECIOS SEGUN ADJ. (FRONTERIZO)'!$C$19</f>
        <v>92050</v>
      </c>
      <c r="DD21" s="80" t="e" vm="1">
        <f>+[4]!NumLetras(DC21,"PESO","PESOS DOMINICANOS","$EE $m CON #d/100 CENTAVOS")</f>
        <v>#VALUE!</v>
      </c>
      <c r="DE21" s="80">
        <f t="shared" si="37"/>
        <v>16569</v>
      </c>
      <c r="DF21" s="37">
        <v>0</v>
      </c>
      <c r="DG21" s="37">
        <f t="shared" si="17"/>
        <v>0</v>
      </c>
      <c r="DH21" s="189">
        <v>82.59999999999998</v>
      </c>
      <c r="DI21" s="80">
        <f>+DF21*'PRECIOS SEGUN ADJ. (FRONTERIZO)'!$B$20*'PRECIOS SEGUN ADJ. (FRONTERIZO)'!$C$20</f>
        <v>0</v>
      </c>
      <c r="DJ21" s="80" t="e" vm="1">
        <f>+[4]!NumLetras(DI21,"PESO","PESOS DOMINICANOS","$EE $m CON #d/100 CENTAVOS")</f>
        <v>#VALUE!</v>
      </c>
      <c r="DK21" s="80">
        <f t="shared" si="38"/>
        <v>0</v>
      </c>
      <c r="DL21" s="37">
        <v>0</v>
      </c>
      <c r="DM21" s="37">
        <f t="shared" si="18"/>
        <v>0</v>
      </c>
      <c r="DN21" s="189">
        <v>22</v>
      </c>
      <c r="DO21" s="80">
        <f>+DL21*'PRECIOS SEGUN ADJ. (FRONTERIZO)'!$B$21*'PRECIOS SEGUN ADJ. (FRONTERIZO)'!$C$21</f>
        <v>0</v>
      </c>
      <c r="DP21" s="80" t="e" vm="1">
        <f>+[4]!NumLetras(DO21,"PESO","PESOS DOMINICANOS","$EE $m CON #d/100 CENTAVOS")</f>
        <v>#VALUE!</v>
      </c>
      <c r="DQ21" s="37">
        <v>70</v>
      </c>
      <c r="DR21" s="37">
        <f t="shared" si="19"/>
        <v>1400</v>
      </c>
      <c r="DS21" s="189">
        <v>80.849999999999994</v>
      </c>
      <c r="DT21" s="80">
        <f>+DQ21*'PRECIOS SEGUN ADJ. (FRONTERIZO)'!$B$22*'PRECIOS SEGUN ADJ. (FRONTERIZO)'!$C$22</f>
        <v>113190</v>
      </c>
      <c r="DU21" s="80" t="e" vm="1">
        <f>+[4]!NumLetras(DT21,"PESO","PESOS DOMINICANOS","$EE $m CON #d/100 CENTAVOS")</f>
        <v>#VALUE!</v>
      </c>
      <c r="DV21" s="37">
        <v>31</v>
      </c>
      <c r="DW21" s="37">
        <f t="shared" si="20"/>
        <v>620</v>
      </c>
      <c r="DX21" s="189">
        <v>21.83</v>
      </c>
      <c r="DY21" s="80">
        <f>+DV21*'PRECIOS SEGUN ADJ. (FRONTERIZO)'!$B$23*'PRECIOS SEGUN ADJ. (FRONTERIZO)'!$C$23</f>
        <v>13534.599999999999</v>
      </c>
      <c r="DZ21" s="80" t="e" vm="1">
        <f>+[4]!NumLetras(DY21,"PESO","PESOS DOMINICANOS","$EE $m CON #d/100 CENTAVOS")</f>
        <v>#VALUE!</v>
      </c>
      <c r="EA21" s="80">
        <f t="shared" si="39"/>
        <v>2436.23</v>
      </c>
      <c r="EB21" s="37">
        <v>35</v>
      </c>
      <c r="EC21" s="37">
        <f t="shared" si="21"/>
        <v>700</v>
      </c>
      <c r="ED21" s="189">
        <v>33</v>
      </c>
      <c r="EE21" s="80">
        <f>+EB21*'PRECIOS SEGUN ADJ. (FRONTERIZO)'!$B$24*'PRECIOS SEGUN ADJ. (FRONTERIZO)'!$C$24</f>
        <v>23100</v>
      </c>
      <c r="EF21" s="80" t="e" vm="1">
        <f>+[4]!NumLetras(EE21,"PESO","PESOS DOMINICANOS","$EE $m CON #d/100 CENTAVOS")</f>
        <v>#VALUE!</v>
      </c>
      <c r="EG21" s="37">
        <v>21</v>
      </c>
      <c r="EH21" s="37">
        <f t="shared" si="22"/>
        <v>420</v>
      </c>
      <c r="EI21" s="189">
        <v>15.789999999999997</v>
      </c>
      <c r="EJ21" s="80">
        <f>+EG21*'PRECIOS SEGUN ADJ. (FRONTERIZO)'!$B$25*'PRECIOS SEGUN ADJ. (FRONTERIZO)'!$C$25</f>
        <v>6631.7999999999993</v>
      </c>
      <c r="EK21" s="80" t="e" vm="1">
        <f>+[4]!NumLetras(EJ21,"PESO","PESOS DOMINICANOS","$EE $m CON #d/100 CENTAVOS")</f>
        <v>#VALUE!</v>
      </c>
      <c r="EL21" s="37">
        <v>21</v>
      </c>
      <c r="EM21" s="37">
        <f t="shared" si="23"/>
        <v>420</v>
      </c>
      <c r="EN21" s="189">
        <v>31.5</v>
      </c>
      <c r="EO21" s="80">
        <f>+EL21*'PRECIOS SEGUN ADJ. (FRONTERIZO)'!$B$26*'PRECIOS SEGUN ADJ. (FRONTERIZO)'!$C$26</f>
        <v>13230</v>
      </c>
      <c r="EP21" s="80" t="e" vm="1">
        <f>+[4]!NumLetras(EO21,"PESO","PESOS DOMINICANOS","$EE $m CON #d/100 CENTAVOS")</f>
        <v>#VALUE!</v>
      </c>
      <c r="EQ21" s="80">
        <v>0</v>
      </c>
      <c r="ER21" s="194">
        <f t="shared" si="24"/>
        <v>0</v>
      </c>
      <c r="ES21" s="195">
        <v>21.68</v>
      </c>
      <c r="ET21" s="196">
        <f>+EQ21*'PRECIOS SEGUN ADJ (RURAL)'!$B$13*'PRECIOS SEGUN ADJ (RURAL)'!$C$13</f>
        <v>0</v>
      </c>
      <c r="EU21" s="196" t="e" vm="1">
        <f>+[4]!NumLetras(ET21,"PESO","PESOS DOMINICANOS","$EE $m CON #d/100 CENTAVOS")</f>
        <v>#VALUE!</v>
      </c>
      <c r="EV21" s="80">
        <v>0</v>
      </c>
      <c r="EW21" s="198">
        <f t="shared" si="25"/>
        <v>0</v>
      </c>
      <c r="EX21" s="199">
        <v>5.5</v>
      </c>
      <c r="EY21" s="200">
        <f>+EV21*'PRECIOS SEGUN ADJ (RURAL)'!$B$16*'PRECIOS SEGUN ADJ (RURAL)'!$C$16</f>
        <v>0</v>
      </c>
      <c r="EZ21" s="200" t="e" vm="1">
        <f>+[4]!NumLetras(EY21,"PESO","PESOS DOMINICANOS","$EE $m CON #d/100 CENTAVOS")</f>
        <v>#VALUE!</v>
      </c>
      <c r="FA21" s="80">
        <v>0</v>
      </c>
      <c r="FB21" s="202">
        <f t="shared" si="26"/>
        <v>0</v>
      </c>
      <c r="FC21" s="203">
        <v>220</v>
      </c>
      <c r="FD21" s="204">
        <f>+FA21*'PRECIOS SEGUN ADJ (RURAL)'!$B$18*'PRECIOS SEGUN ADJ (RURAL)'!$C$18</f>
        <v>0</v>
      </c>
      <c r="FE21" s="204" t="e" vm="1">
        <f>+[4]!NumLetras(FD21,"PESO","PESOS DOMINICANOS","$EE $m CON #d/100 CENTAVOS")</f>
        <v>#VALUE!</v>
      </c>
      <c r="FF21" s="204">
        <f t="shared" si="27"/>
        <v>0</v>
      </c>
      <c r="FG21" s="80">
        <f t="shared" si="40"/>
        <v>2023406.6000000003</v>
      </c>
      <c r="FH21" s="80" t="e" vm="1">
        <f>+[4]!NumLetras(FG21,"PESO","PESOS DOMINICANOS","$EE $m CON #d/100 CENTAVOS")</f>
        <v>#VALUE!</v>
      </c>
      <c r="FI21" s="80">
        <f t="shared" si="28"/>
        <v>183870.85</v>
      </c>
      <c r="FJ21" s="80" t="e" vm="1">
        <f>+[4]!NumLetras(FI21,"PESO","PESOS DOMINICANOS","$EE $m CON #d/100 CENTAVOS")</f>
        <v>#VALUE!</v>
      </c>
      <c r="FK21" s="80">
        <f t="shared" si="41"/>
        <v>1839535.7500000002</v>
      </c>
      <c r="FL21" s="80" t="e" vm="1">
        <f>+[4]!NumLetras(FK21,"PESO","PESOS DOMINICANOS","$EE $m CON #d/100 CENTAVOS")</f>
        <v>#VALUE!</v>
      </c>
      <c r="FM21" s="80">
        <f t="shared" si="42"/>
        <v>404681.32</v>
      </c>
      <c r="FN21" s="80" t="e" vm="1">
        <f>+[4]!NumLetras(FM21,"PESO","PESOS DOMINICANOS","$EE $m CON #d/100 CENTAVOS")</f>
        <v>#VALUE!</v>
      </c>
      <c r="FO21" s="80">
        <f t="shared" si="43"/>
        <v>20234.07</v>
      </c>
      <c r="FP21" s="80" t="e" vm="1">
        <f>+[4]!NumLetras(FO21,"PESO","PESOS DOMINICANOS","$EE $m CON #d/100 CENTAVOS")</f>
        <v>#VALUE!</v>
      </c>
      <c r="FQ21" s="80"/>
      <c r="FR21" s="80">
        <f t="shared" si="44"/>
        <v>1618725.2800000003</v>
      </c>
      <c r="FS21" s="80" t="e" vm="1">
        <f>+[4]!NumLetras(FR21,"PESO","PESOS DOMINICANOS","$EE $m CON #d/100 CENTAVOS")</f>
        <v>#VALUE!</v>
      </c>
      <c r="FT21" s="37" t="str">
        <f>+VLOOKUP(D21,'FRONTERIZO XENIA'!F:G,2,0)</f>
        <v>F-05</v>
      </c>
    </row>
    <row r="22" spans="1:176">
      <c r="A22" s="37">
        <v>21</v>
      </c>
      <c r="B22" s="37">
        <v>21</v>
      </c>
      <c r="C22" s="26" t="s">
        <v>1960</v>
      </c>
      <c r="D22" s="37">
        <v>131590942</v>
      </c>
      <c r="E22" s="37">
        <f>+VLOOKUP(D22,'INFORMACION DE PROVEEDORES'!C:I,2,0)</f>
        <v>131590942</v>
      </c>
      <c r="F22" s="26" t="str">
        <f>+VLOOKUP(D22,'INFORMACION DE PROVEEDORES'!C:J,4,0)</f>
        <v>AMERLA VALENZUELA DE LOS SANTOS</v>
      </c>
      <c r="G22" s="37" t="str">
        <f>+VLOOKUP(D22,'INFORMACION DE PROVEEDORES'!C:K,5,0)</f>
        <v>012-0128285-0</v>
      </c>
      <c r="H22" s="26" t="str">
        <f>+VLOOKUP(D22,'INFORMACION DE PROVEEDORES'!C:L,7,0)</f>
        <v>C/ENRIQUILLO NO.2, LAS MATAS DE FARFAN Y ACCIDENTALMENTE EN ESTA CIUDAD DE SANTO DOMINGO</v>
      </c>
      <c r="I22" s="37" t="str">
        <f>+VLOOKUP(D22,'INFORMACION DE PROVEEDORES'!C:M,3,0)</f>
        <v xml:space="preserve"> JURÍDICA</v>
      </c>
      <c r="J22" s="37">
        <v>3</v>
      </c>
      <c r="K22" s="37">
        <v>313</v>
      </c>
      <c r="L22" s="37">
        <v>57</v>
      </c>
      <c r="M22" s="37">
        <f t="shared" si="29"/>
        <v>1140</v>
      </c>
      <c r="N22" s="189">
        <v>69.81</v>
      </c>
      <c r="O22" s="80">
        <f>+L22*'PRECIOS SEGUN ADJ. (FRONTERIZO)'!$B$2*'PRECIOS SEGUN ADJ. (FRONTERIZO)'!$C$2</f>
        <v>79583.399999999994</v>
      </c>
      <c r="P22" s="80" t="e" vm="1">
        <f>+[4]!NumLetras(O22,"PESO","PESOS DOMINICANOS","$EE $m CON #d/100 CENTAVOS")</f>
        <v>#VALUE!</v>
      </c>
      <c r="Q22" s="80">
        <f t="shared" si="30"/>
        <v>12733.34</v>
      </c>
      <c r="R22" s="37">
        <v>15</v>
      </c>
      <c r="S22" s="37">
        <f t="shared" si="0"/>
        <v>300</v>
      </c>
      <c r="T22" s="189">
        <v>31.5</v>
      </c>
      <c r="U22" s="80">
        <f>+R22*'PRECIOS SEGUN ADJ. (FRONTERIZO)'!$B$3*'PRECIOS SEGUN ADJ. (FRONTERIZO)'!$C$3</f>
        <v>9450</v>
      </c>
      <c r="V22" s="80" t="e" vm="1">
        <f>+[4]!NumLetras(U22,"PESO","PESOS DOMINICANOS","$EE $m CON #d/100 CENTAVOS")</f>
        <v>#VALUE!</v>
      </c>
      <c r="W22" s="37">
        <v>0</v>
      </c>
      <c r="X22" s="37">
        <f t="shared" si="1"/>
        <v>0</v>
      </c>
      <c r="Y22" s="189">
        <v>25.2</v>
      </c>
      <c r="Z22" s="80">
        <f>+W22*'PRECIOS SEGUN ADJ. (FRONTERIZO)'!$B$4*'PRECIOS SEGUN ADJ. (FRONTERIZO)'!$C$4</f>
        <v>0</v>
      </c>
      <c r="AA22" s="80" t="e" vm="1">
        <f>+[4]!NumLetras(Z22,"PESO","PESOS DOMINICANOS","$EE $m CON #d/100 CENTAVOS")</f>
        <v>#VALUE!</v>
      </c>
      <c r="AB22" s="37">
        <v>97</v>
      </c>
      <c r="AC22" s="37">
        <f t="shared" si="2"/>
        <v>1940</v>
      </c>
      <c r="AD22" s="189">
        <v>87.91</v>
      </c>
      <c r="AE22" s="80">
        <f>+AB22*'PRECIOS SEGUN ADJ. (FRONTERIZO)'!$B$5*'PRECIOS SEGUN ADJ. (FRONTERIZO)'!$C$5</f>
        <v>170545.40000000002</v>
      </c>
      <c r="AF22" s="80" t="e" vm="1">
        <f>+[4]!NumLetras(AE22,"PESO","PESOS DOMINICANOS","$EE $m CON #d/100 CENTAVOS")</f>
        <v>#VALUE!</v>
      </c>
      <c r="AG22" s="80">
        <f t="shared" si="31"/>
        <v>30698.17</v>
      </c>
      <c r="AH22" s="37">
        <v>116</v>
      </c>
      <c r="AI22" s="37">
        <f t="shared" si="3"/>
        <v>2320</v>
      </c>
      <c r="AJ22" s="189">
        <v>53.95000000000001</v>
      </c>
      <c r="AK22" s="80">
        <f>+AH22*'PRECIOS SEGUN ADJ. (FRONTERIZO)'!$B$6*'PRECIOS SEGUN ADJ. (FRONTERIZO)'!$C$6</f>
        <v>125164.00000000001</v>
      </c>
      <c r="AL22" s="80" t="e" vm="1">
        <f>+[4]!NumLetras(AK22,"PESO","PESOS DOMINICANOS","$EE $m CON #d/100 CENTAVOS")</f>
        <v>#VALUE!</v>
      </c>
      <c r="AM22" s="37">
        <v>15</v>
      </c>
      <c r="AN22" s="37">
        <f t="shared" si="4"/>
        <v>300</v>
      </c>
      <c r="AO22" s="189">
        <v>25.04</v>
      </c>
      <c r="AP22" s="80">
        <f>+AM22*'PRECIOS SEGUN ADJ. (FRONTERIZO)'!$B$7*'PRECIOS SEGUN ADJ. (FRONTERIZO)'!$C$7</f>
        <v>7511.9999999999991</v>
      </c>
      <c r="AQ22" s="80" t="e" vm="1">
        <f>+[4]!NumLetras(AP22,"PESO","PESOS DOMINICANOS","$EE $m CON #d/100 CENTAVOS")</f>
        <v>#VALUE!</v>
      </c>
      <c r="AR22" s="80">
        <f t="shared" si="32"/>
        <v>1201.92</v>
      </c>
      <c r="AS22" s="37">
        <v>35</v>
      </c>
      <c r="AT22" s="37">
        <f t="shared" si="5"/>
        <v>700</v>
      </c>
      <c r="AU22" s="189">
        <v>290.85000000000002</v>
      </c>
      <c r="AV22" s="80">
        <f>+AS22*'PRECIOS SEGUN ADJ. (FRONTERIZO)'!$B$8*'PRECIOS SEGUN ADJ. (FRONTERIZO)'!$C$8</f>
        <v>203595</v>
      </c>
      <c r="AW22" s="80" t="e" vm="1">
        <f>+[4]!NumLetras(AV22,"PESO","PESOS DOMINICANOS","$EE $m CON #d/100 CENTAVOS")</f>
        <v>#VALUE!</v>
      </c>
      <c r="AX22" s="80">
        <f t="shared" si="33"/>
        <v>36647.1</v>
      </c>
      <c r="AY22" s="37">
        <v>0</v>
      </c>
      <c r="AZ22" s="37">
        <f t="shared" si="6"/>
        <v>0</v>
      </c>
      <c r="BA22" s="189">
        <v>18.899999999999999</v>
      </c>
      <c r="BB22" s="80">
        <f>+AY22*'PRECIOS SEGUN ADJ. (FRONTERIZO)'!$B$9*'PRECIOS SEGUN ADJ. (FRONTERIZO)'!$C$9</f>
        <v>0</v>
      </c>
      <c r="BC22" s="80" t="e" vm="1">
        <f>+[4]!NumLetras(BB22,"PESO","PESOS DOMINICANOS","$EE $m CON #d/100 CENTAVOS")</f>
        <v>#VALUE!</v>
      </c>
      <c r="BD22" s="37">
        <v>8</v>
      </c>
      <c r="BE22" s="37">
        <f t="shared" si="7"/>
        <v>160</v>
      </c>
      <c r="BF22" s="189">
        <v>140.38</v>
      </c>
      <c r="BG22" s="80">
        <f>+BD22*'PRECIOS SEGUN ADJ. (FRONTERIZO)'!$B$10*'PRECIOS SEGUN ADJ. (FRONTERIZO)'!$C$10</f>
        <v>22460.799999999999</v>
      </c>
      <c r="BH22" s="80" t="e" vm="1">
        <f>+[4]!NumLetras(BG22,"PESO","PESOS DOMINICANOS","$EE $m CON #d/100 CENTAVOS")</f>
        <v>#VALUE!</v>
      </c>
      <c r="BI22" s="80">
        <f t="shared" si="34"/>
        <v>4042.94</v>
      </c>
      <c r="BJ22" s="37">
        <v>0</v>
      </c>
      <c r="BK22" s="37">
        <f t="shared" si="8"/>
        <v>0</v>
      </c>
      <c r="BL22" s="189">
        <v>31.459999999999997</v>
      </c>
      <c r="BM22" s="80">
        <f>+BJ22*'PRECIOS SEGUN ADJ. (FRONTERIZO)'!$B$11*'PRECIOS SEGUN ADJ. (FRONTERIZO)'!$C$11</f>
        <v>0</v>
      </c>
      <c r="BN22" s="80" t="e" vm="1">
        <f>+[4]!NumLetras(BM22,"PESO","PESOS DOMINICANOS","$EE $m CON #d/100 CENTAVOS")</f>
        <v>#VALUE!</v>
      </c>
      <c r="BO22" s="37">
        <v>29</v>
      </c>
      <c r="BP22" s="37">
        <f t="shared" si="9"/>
        <v>580</v>
      </c>
      <c r="BQ22" s="189">
        <v>65</v>
      </c>
      <c r="BR22" s="80">
        <f>+BO22*'PRECIOS SEGUN ADJ. (FRONTERIZO)'!$B$12*'PRECIOS SEGUN ADJ. (FRONTERIZO)'!$C$12</f>
        <v>37700</v>
      </c>
      <c r="BS22" s="80" t="e" vm="1">
        <f>+[4]!NumLetras(BR22,"PESO","PESOS DOMINICANOS","$EE $m CON #d/100 CENTAVOS")</f>
        <v>#VALUE!</v>
      </c>
      <c r="BT22" s="37">
        <v>0</v>
      </c>
      <c r="BU22" s="37">
        <f t="shared" si="10"/>
        <v>0</v>
      </c>
      <c r="BV22" s="189">
        <v>5.5</v>
      </c>
      <c r="BW22" s="80">
        <f>+BT22*'PRECIOS SEGUN ADJ. (FRONTERIZO)'!$B$13*'PRECIOS SEGUN ADJ. (FRONTERIZO)'!$C$13</f>
        <v>0</v>
      </c>
      <c r="BX22" s="80" t="e" vm="1">
        <f>+[4]!NumLetras(BW22,"PESO","PESOS DOMINICANOS","$EE $m CON #d/100 CENTAVOS")</f>
        <v>#VALUE!</v>
      </c>
      <c r="BY22" s="37">
        <v>626</v>
      </c>
      <c r="BZ22" s="37">
        <f t="shared" si="11"/>
        <v>12520</v>
      </c>
      <c r="CA22" s="189">
        <v>7.15</v>
      </c>
      <c r="CB22" s="80">
        <f>+BY22*'PRECIOS SEGUN ADJ. (FRONTERIZO)'!$B$14*'PRECIOS SEGUN ADJ. (FRONTERIZO)'!$C$14</f>
        <v>89518.000000000015</v>
      </c>
      <c r="CC22" s="80" t="e" vm="1">
        <f>+[4]!NumLetras(CB22,"PESO","PESOS DOMINICANOS","$EE $m CON #d/100 CENTAVOS")</f>
        <v>#VALUE!</v>
      </c>
      <c r="CD22" s="37">
        <v>1252</v>
      </c>
      <c r="CE22" s="37">
        <f t="shared" si="12"/>
        <v>25040</v>
      </c>
      <c r="CF22" s="189">
        <v>6.8400000000000007</v>
      </c>
      <c r="CG22" s="80">
        <f>+CD22*'PRECIOS SEGUN ADJ. (FRONTERIZO)'!$B$15*'PRECIOS SEGUN ADJ. (FRONTERIZO)'!$C$15</f>
        <v>171273.60000000001</v>
      </c>
      <c r="CH22" s="80" t="e" vm="1">
        <f>+[4]!NumLetras(CG22,"PESO","PESOS DOMINICANOS","$EE $m CON #d/100 CENTAVOS")</f>
        <v>#VALUE!</v>
      </c>
      <c r="CI22" s="37">
        <v>0</v>
      </c>
      <c r="CJ22" s="37">
        <f t="shared" si="13"/>
        <v>0</v>
      </c>
      <c r="CK22" s="189">
        <v>60</v>
      </c>
      <c r="CL22" s="80">
        <f>+CI22*'PRECIOS SEGUN ADJ. (FRONTERIZO)'!$B$16*'PRECIOS SEGUN ADJ. (FRONTERIZO)'!$C$16</f>
        <v>0</v>
      </c>
      <c r="CM22" s="80" t="e" vm="1">
        <f>+[4]!NumLetras(CL22,"PESO","PESOS DOMINICANOS","$EE $m CON #d/100 CENTAVOS")</f>
        <v>#VALUE!</v>
      </c>
      <c r="CN22" s="80">
        <f t="shared" si="35"/>
        <v>0</v>
      </c>
      <c r="CO22" s="37">
        <v>0</v>
      </c>
      <c r="CP22" s="37">
        <f t="shared" si="14"/>
        <v>0</v>
      </c>
      <c r="CQ22" s="189">
        <v>55.649999999999991</v>
      </c>
      <c r="CR22" s="80">
        <f>+CO22*'PRECIOS SEGUN ADJ. (FRONTERIZO)'!$B$17*'PRECIOS SEGUN ADJ. (FRONTERIZO)'!$C$17</f>
        <v>0</v>
      </c>
      <c r="CS22" s="80" t="e" vm="1">
        <f>+[4]!NumLetras(CR22,"PESO","PESOS DOMINICANOS","$EE $m CON #d/100 CENTAVOS")</f>
        <v>#VALUE!</v>
      </c>
      <c r="CT22" s="80">
        <f t="shared" si="36"/>
        <v>0</v>
      </c>
      <c r="CU22" s="37">
        <v>626</v>
      </c>
      <c r="CV22" s="37">
        <f t="shared" si="15"/>
        <v>12520</v>
      </c>
      <c r="CW22" s="189">
        <v>6.6</v>
      </c>
      <c r="CX22" s="80">
        <f>+CU22*'PRECIOS SEGUN ADJ. (FRONTERIZO)'!$B$18*'PRECIOS SEGUN ADJ. (FRONTERIZO)'!$C$18</f>
        <v>82631.999999999985</v>
      </c>
      <c r="CY22" s="80" t="e" vm="1">
        <f>+[4]!NumLetras(CX22,"PESO","PESOS DOMINICANOS","$EE $m CON #d/100 CENTAVOS")</f>
        <v>#VALUE!</v>
      </c>
      <c r="CZ22" s="37">
        <v>0</v>
      </c>
      <c r="DA22" s="37">
        <f t="shared" si="16"/>
        <v>0</v>
      </c>
      <c r="DB22" s="189">
        <v>65.75</v>
      </c>
      <c r="DC22" s="80">
        <f>+CZ22*'PRECIOS SEGUN ADJ. (FRONTERIZO)'!$B$19*'PRECIOS SEGUN ADJ. (FRONTERIZO)'!$C$19</f>
        <v>0</v>
      </c>
      <c r="DD22" s="80" t="e" vm="1">
        <f>+[4]!NumLetras(DC22,"PESO","PESOS DOMINICANOS","$EE $m CON #d/100 CENTAVOS")</f>
        <v>#VALUE!</v>
      </c>
      <c r="DE22" s="80">
        <f t="shared" si="37"/>
        <v>0</v>
      </c>
      <c r="DF22" s="37">
        <v>15</v>
      </c>
      <c r="DG22" s="37">
        <f t="shared" si="17"/>
        <v>300</v>
      </c>
      <c r="DH22" s="189">
        <v>82.59999999999998</v>
      </c>
      <c r="DI22" s="80">
        <f>+DF22*'PRECIOS SEGUN ADJ. (FRONTERIZO)'!$B$20*'PRECIOS SEGUN ADJ. (FRONTERIZO)'!$C$20</f>
        <v>24780</v>
      </c>
      <c r="DJ22" s="80" t="e" vm="1">
        <f>+[4]!NumLetras(DI22,"PESO","PESOS DOMINICANOS","$EE $m CON #d/100 CENTAVOS")</f>
        <v>#VALUE!</v>
      </c>
      <c r="DK22" s="80">
        <f t="shared" si="38"/>
        <v>4460.3999999999996</v>
      </c>
      <c r="DL22" s="37">
        <v>1252</v>
      </c>
      <c r="DM22" s="37">
        <f t="shared" si="18"/>
        <v>25040</v>
      </c>
      <c r="DN22" s="189">
        <v>22</v>
      </c>
      <c r="DO22" s="80">
        <f>+DL22*'PRECIOS SEGUN ADJ. (FRONTERIZO)'!$B$21*'PRECIOS SEGUN ADJ. (FRONTERIZO)'!$C$21</f>
        <v>550880</v>
      </c>
      <c r="DP22" s="80" t="e" vm="1">
        <f>+[4]!NumLetras(DO22,"PESO","PESOS DOMINICANOS","$EE $m CON #d/100 CENTAVOS")</f>
        <v>#VALUE!</v>
      </c>
      <c r="DQ22" s="37">
        <v>70</v>
      </c>
      <c r="DR22" s="37">
        <f t="shared" si="19"/>
        <v>1400</v>
      </c>
      <c r="DS22" s="189">
        <v>80.849999999999994</v>
      </c>
      <c r="DT22" s="80">
        <f>+DQ22*'PRECIOS SEGUN ADJ. (FRONTERIZO)'!$B$22*'PRECIOS SEGUN ADJ. (FRONTERIZO)'!$C$22</f>
        <v>113190</v>
      </c>
      <c r="DU22" s="80" t="e" vm="1">
        <f>+[4]!NumLetras(DT22,"PESO","PESOS DOMINICANOS","$EE $m CON #d/100 CENTAVOS")</f>
        <v>#VALUE!</v>
      </c>
      <c r="DV22" s="37">
        <v>33</v>
      </c>
      <c r="DW22" s="37">
        <f t="shared" si="20"/>
        <v>660</v>
      </c>
      <c r="DX22" s="189">
        <v>21.83</v>
      </c>
      <c r="DY22" s="80">
        <f>+DV22*'PRECIOS SEGUN ADJ. (FRONTERIZO)'!$B$23*'PRECIOS SEGUN ADJ. (FRONTERIZO)'!$C$23</f>
        <v>14407.8</v>
      </c>
      <c r="DZ22" s="80" t="e" vm="1">
        <f>+[4]!NumLetras(DY22,"PESO","PESOS DOMINICANOS","$EE $m CON #d/100 CENTAVOS")</f>
        <v>#VALUE!</v>
      </c>
      <c r="EA22" s="80">
        <f t="shared" si="39"/>
        <v>2593.4</v>
      </c>
      <c r="EB22" s="37">
        <v>98</v>
      </c>
      <c r="EC22" s="37">
        <f t="shared" si="21"/>
        <v>1960</v>
      </c>
      <c r="ED22" s="189">
        <v>33</v>
      </c>
      <c r="EE22" s="80">
        <f>+EB22*'PRECIOS SEGUN ADJ. (FRONTERIZO)'!$B$24*'PRECIOS SEGUN ADJ. (FRONTERIZO)'!$C$24</f>
        <v>64680</v>
      </c>
      <c r="EF22" s="80" t="e" vm="1">
        <f>+[4]!NumLetras(EE22,"PESO","PESOS DOMINICANOS","$EE $m CON #d/100 CENTAVOS")</f>
        <v>#VALUE!</v>
      </c>
      <c r="EG22" s="37">
        <v>0</v>
      </c>
      <c r="EH22" s="37">
        <f t="shared" si="22"/>
        <v>0</v>
      </c>
      <c r="EI22" s="189">
        <v>15.789999999999997</v>
      </c>
      <c r="EJ22" s="80">
        <f>+EG22*'PRECIOS SEGUN ADJ. (FRONTERIZO)'!$B$25*'PRECIOS SEGUN ADJ. (FRONTERIZO)'!$C$25</f>
        <v>0</v>
      </c>
      <c r="EK22" s="80" t="e" vm="1">
        <f>+[4]!NumLetras(EJ22,"PESO","PESOS DOMINICANOS","$EE $m CON #d/100 CENTAVOS")</f>
        <v>#VALUE!</v>
      </c>
      <c r="EL22" s="37">
        <v>0</v>
      </c>
      <c r="EM22" s="37">
        <f t="shared" si="23"/>
        <v>0</v>
      </c>
      <c r="EN22" s="189">
        <v>31.5</v>
      </c>
      <c r="EO22" s="80">
        <f>+EL22*'PRECIOS SEGUN ADJ. (FRONTERIZO)'!$B$26*'PRECIOS SEGUN ADJ. (FRONTERIZO)'!$C$26</f>
        <v>0</v>
      </c>
      <c r="EP22" s="80" t="e" vm="1">
        <f>+[4]!NumLetras(EO22,"PESO","PESOS DOMINICANOS","$EE $m CON #d/100 CENTAVOS")</f>
        <v>#VALUE!</v>
      </c>
      <c r="EQ22" s="80">
        <v>0</v>
      </c>
      <c r="ER22" s="194">
        <f t="shared" si="24"/>
        <v>0</v>
      </c>
      <c r="ES22" s="195">
        <v>21.68</v>
      </c>
      <c r="ET22" s="196">
        <f>+EQ22*'PRECIOS SEGUN ADJ (RURAL)'!$B$13*'PRECIOS SEGUN ADJ (RURAL)'!$C$13</f>
        <v>0</v>
      </c>
      <c r="EU22" s="196" t="e" vm="1">
        <f>+[4]!NumLetras(ET22,"PESO","PESOS DOMINICANOS","$EE $m CON #d/100 CENTAVOS")</f>
        <v>#VALUE!</v>
      </c>
      <c r="EV22" s="80">
        <v>0</v>
      </c>
      <c r="EW22" s="198">
        <f t="shared" si="25"/>
        <v>0</v>
      </c>
      <c r="EX22" s="199">
        <v>5.5</v>
      </c>
      <c r="EY22" s="200">
        <f>+EV22*'PRECIOS SEGUN ADJ (RURAL)'!$B$16*'PRECIOS SEGUN ADJ (RURAL)'!$C$16</f>
        <v>0</v>
      </c>
      <c r="EZ22" s="200" t="e" vm="1">
        <f>+[4]!NumLetras(EY22,"PESO","PESOS DOMINICANOS","$EE $m CON #d/100 CENTAVOS")</f>
        <v>#VALUE!</v>
      </c>
      <c r="FA22" s="80">
        <v>0</v>
      </c>
      <c r="FB22" s="202">
        <f t="shared" si="26"/>
        <v>0</v>
      </c>
      <c r="FC22" s="203">
        <v>220</v>
      </c>
      <c r="FD22" s="204">
        <f>+FA22*'PRECIOS SEGUN ADJ (RURAL)'!$B$18*'PRECIOS SEGUN ADJ (RURAL)'!$C$18</f>
        <v>0</v>
      </c>
      <c r="FE22" s="204" t="e" vm="1">
        <f>+[4]!NumLetras(FD22,"PESO","PESOS DOMINICANOS","$EE $m CON #d/100 CENTAVOS")</f>
        <v>#VALUE!</v>
      </c>
      <c r="FF22" s="204">
        <f t="shared" si="27"/>
        <v>0</v>
      </c>
      <c r="FG22" s="80">
        <f t="shared" si="40"/>
        <v>1767372.0000000002</v>
      </c>
      <c r="FH22" s="80" t="e" vm="1">
        <f>+[4]!NumLetras(FG22,"PESO","PESOS DOMINICANOS","$EE $m CON #d/100 CENTAVOS")</f>
        <v>#VALUE!</v>
      </c>
      <c r="FI22" s="80">
        <f t="shared" si="28"/>
        <v>92377.26999999999</v>
      </c>
      <c r="FJ22" s="80" t="e" vm="1">
        <f>+[4]!NumLetras(FI22,"PESO","PESOS DOMINICANOS","$EE $m CON #d/100 CENTAVOS")</f>
        <v>#VALUE!</v>
      </c>
      <c r="FK22" s="80">
        <f t="shared" si="41"/>
        <v>1674994.7300000002</v>
      </c>
      <c r="FL22" s="80" t="e" vm="1">
        <f>+[4]!NumLetras(FK22,"PESO","PESOS DOMINICANOS","$EE $m CON #d/100 CENTAVOS")</f>
        <v>#VALUE!</v>
      </c>
      <c r="FM22" s="80">
        <f t="shared" si="42"/>
        <v>353474.4</v>
      </c>
      <c r="FN22" s="80" t="e" vm="1">
        <f>+[4]!NumLetras(FM22,"PESO","PESOS DOMINICANOS","$EE $m CON #d/100 CENTAVOS")</f>
        <v>#VALUE!</v>
      </c>
      <c r="FO22" s="80">
        <f t="shared" si="43"/>
        <v>17673.72</v>
      </c>
      <c r="FP22" s="80" t="e" vm="1">
        <f>+[4]!NumLetras(FO22,"PESO","PESOS DOMINICANOS","$EE $m CON #d/100 CENTAVOS")</f>
        <v>#VALUE!</v>
      </c>
      <c r="FQ22" s="80"/>
      <c r="FR22" s="80">
        <f t="shared" si="44"/>
        <v>1413897.6</v>
      </c>
      <c r="FS22" s="80" t="e" vm="1">
        <f>+[4]!NumLetras(FR22,"PESO","PESOS DOMINICANOS","$EE $m CON #d/100 CENTAVOS")</f>
        <v>#VALUE!</v>
      </c>
      <c r="FT22" s="37" t="str">
        <f>+VLOOKUP(D22,'FRONTERIZO XENIA'!F:G,2,0)</f>
        <v>F-32</v>
      </c>
    </row>
    <row r="23" spans="1:176">
      <c r="A23" s="37">
        <v>22</v>
      </c>
      <c r="B23" s="37">
        <v>22</v>
      </c>
      <c r="C23" s="26" t="s">
        <v>1973</v>
      </c>
      <c r="D23" s="37">
        <v>131149227</v>
      </c>
      <c r="E23" s="37">
        <f>+VLOOKUP(D23,'INFORMACION DE PROVEEDORES'!C:I,2,0)</f>
        <v>131149227</v>
      </c>
      <c r="F23" s="26" t="str">
        <f>+VLOOKUP(D23,'INFORMACION DE PROVEEDORES'!C:J,4,0)</f>
        <v>NIÑO GONZALEZ ALCANTARA</v>
      </c>
      <c r="G23" s="37" t="str">
        <f>+VLOOKUP(D23,'INFORMACION DE PROVEEDORES'!C:K,5,0)</f>
        <v>001-0085445-4</v>
      </c>
      <c r="H23" s="26" t="str">
        <f>+VLOOKUP(D23,'INFORMACION DE PROVEEDORES'!C:L,7,0)</f>
        <v xml:space="preserve">CALLE PROYECTO NO. 5, EL CACIQUE, TAMAYO, BAHORUCO </v>
      </c>
      <c r="I23" s="37" t="str">
        <f>+VLOOKUP(D23,'INFORMACION DE PROVEEDORES'!C:M,3,0)</f>
        <v xml:space="preserve"> JURÍDICA</v>
      </c>
      <c r="J23" s="37">
        <v>1</v>
      </c>
      <c r="K23" s="37">
        <v>307</v>
      </c>
      <c r="L23" s="37">
        <v>55</v>
      </c>
      <c r="M23" s="37">
        <f t="shared" si="29"/>
        <v>1100</v>
      </c>
      <c r="N23" s="189">
        <v>69.81</v>
      </c>
      <c r="O23" s="80">
        <f>+L23*'PRECIOS SEGUN ADJ. (FRONTERIZO)'!$B$2*'PRECIOS SEGUN ADJ. (FRONTERIZO)'!$C$2</f>
        <v>76791</v>
      </c>
      <c r="P23" s="80" t="e" vm="1">
        <f>+[4]!NumLetras(O23,"PESO","PESOS DOMINICANOS","$EE $m CON #d/100 CENTAVOS")</f>
        <v>#VALUE!</v>
      </c>
      <c r="Q23" s="80">
        <f t="shared" si="30"/>
        <v>12286.56</v>
      </c>
      <c r="R23" s="37">
        <v>14</v>
      </c>
      <c r="S23" s="37">
        <f t="shared" si="0"/>
        <v>280</v>
      </c>
      <c r="T23" s="189">
        <v>31.5</v>
      </c>
      <c r="U23" s="80">
        <f>+R23*'PRECIOS SEGUN ADJ. (FRONTERIZO)'!$B$3*'PRECIOS SEGUN ADJ. (FRONTERIZO)'!$C$3</f>
        <v>8820</v>
      </c>
      <c r="V23" s="80" t="e" vm="1">
        <f>+[4]!NumLetras(U23,"PESO","PESOS DOMINICANOS","$EE $m CON #d/100 CENTAVOS")</f>
        <v>#VALUE!</v>
      </c>
      <c r="W23" s="37">
        <v>0</v>
      </c>
      <c r="X23" s="37">
        <f t="shared" si="1"/>
        <v>0</v>
      </c>
      <c r="Y23" s="189">
        <v>25.2</v>
      </c>
      <c r="Z23" s="80">
        <f>+W23*'PRECIOS SEGUN ADJ. (FRONTERIZO)'!$B$4*'PRECIOS SEGUN ADJ. (FRONTERIZO)'!$C$4</f>
        <v>0</v>
      </c>
      <c r="AA23" s="80" t="e" vm="1">
        <f>+[4]!NumLetras(Z23,"PESO","PESOS DOMINICANOS","$EE $m CON #d/100 CENTAVOS")</f>
        <v>#VALUE!</v>
      </c>
      <c r="AB23" s="37">
        <v>93</v>
      </c>
      <c r="AC23" s="37">
        <f t="shared" si="2"/>
        <v>1860</v>
      </c>
      <c r="AD23" s="189">
        <v>87.91</v>
      </c>
      <c r="AE23" s="80">
        <f>+AB23*'PRECIOS SEGUN ADJ. (FRONTERIZO)'!$B$5*'PRECIOS SEGUN ADJ. (FRONTERIZO)'!$C$5</f>
        <v>163512.6</v>
      </c>
      <c r="AF23" s="80" t="e" vm="1">
        <f>+[4]!NumLetras(AE23,"PESO","PESOS DOMINICANOS","$EE $m CON #d/100 CENTAVOS")</f>
        <v>#VALUE!</v>
      </c>
      <c r="AG23" s="80">
        <f t="shared" si="31"/>
        <v>29432.27</v>
      </c>
      <c r="AH23" s="37">
        <v>113</v>
      </c>
      <c r="AI23" s="37">
        <f t="shared" si="3"/>
        <v>2260</v>
      </c>
      <c r="AJ23" s="189">
        <v>53.95000000000001</v>
      </c>
      <c r="AK23" s="80">
        <f>+AH23*'PRECIOS SEGUN ADJ. (FRONTERIZO)'!$B$6*'PRECIOS SEGUN ADJ. (FRONTERIZO)'!$C$6</f>
        <v>121927</v>
      </c>
      <c r="AL23" s="80" t="e" vm="1">
        <f>+[4]!NumLetras(AK23,"PESO","PESOS DOMINICANOS","$EE $m CON #d/100 CENTAVOS")</f>
        <v>#VALUE!</v>
      </c>
      <c r="AM23" s="37">
        <v>14</v>
      </c>
      <c r="AN23" s="37">
        <f t="shared" si="4"/>
        <v>280</v>
      </c>
      <c r="AO23" s="189">
        <v>25.04</v>
      </c>
      <c r="AP23" s="80">
        <f>+AM23*'PRECIOS SEGUN ADJ. (FRONTERIZO)'!$B$7*'PRECIOS SEGUN ADJ. (FRONTERIZO)'!$C$7</f>
        <v>7011.2</v>
      </c>
      <c r="AQ23" s="80" t="e" vm="1">
        <f>+[4]!NumLetras(AP23,"PESO","PESOS DOMINICANOS","$EE $m CON #d/100 CENTAVOS")</f>
        <v>#VALUE!</v>
      </c>
      <c r="AR23" s="80">
        <f t="shared" si="32"/>
        <v>1121.79</v>
      </c>
      <c r="AS23" s="37">
        <v>34</v>
      </c>
      <c r="AT23" s="37">
        <f t="shared" si="5"/>
        <v>680</v>
      </c>
      <c r="AU23" s="189">
        <v>290.85000000000002</v>
      </c>
      <c r="AV23" s="80">
        <f>+AS23*'PRECIOS SEGUN ADJ. (FRONTERIZO)'!$B$8*'PRECIOS SEGUN ADJ. (FRONTERIZO)'!$C$8</f>
        <v>197778.00000000003</v>
      </c>
      <c r="AW23" s="80" t="e" vm="1">
        <f>+[4]!NumLetras(AV23,"PESO","PESOS DOMINICANOS","$EE $m CON #d/100 CENTAVOS")</f>
        <v>#VALUE!</v>
      </c>
      <c r="AX23" s="80">
        <f t="shared" si="33"/>
        <v>35600.04</v>
      </c>
      <c r="AY23" s="37">
        <v>0</v>
      </c>
      <c r="AZ23" s="37">
        <f t="shared" si="6"/>
        <v>0</v>
      </c>
      <c r="BA23" s="189">
        <v>18.899999999999999</v>
      </c>
      <c r="BB23" s="80">
        <f>+AY23*'PRECIOS SEGUN ADJ. (FRONTERIZO)'!$B$9*'PRECIOS SEGUN ADJ. (FRONTERIZO)'!$C$9</f>
        <v>0</v>
      </c>
      <c r="BC23" s="80" t="e" vm="1">
        <f>+[4]!NumLetras(BB23,"PESO","PESOS DOMINICANOS","$EE $m CON #d/100 CENTAVOS")</f>
        <v>#VALUE!</v>
      </c>
      <c r="BD23" s="37">
        <v>7</v>
      </c>
      <c r="BE23" s="37">
        <f t="shared" si="7"/>
        <v>140</v>
      </c>
      <c r="BF23" s="189">
        <v>140.38</v>
      </c>
      <c r="BG23" s="80">
        <f>+BD23*'PRECIOS SEGUN ADJ. (FRONTERIZO)'!$B$10*'PRECIOS SEGUN ADJ. (FRONTERIZO)'!$C$10</f>
        <v>19653.2</v>
      </c>
      <c r="BH23" s="80" t="e" vm="1">
        <f>+[4]!NumLetras(BG23,"PESO","PESOS DOMINICANOS","$EE $m CON #d/100 CENTAVOS")</f>
        <v>#VALUE!</v>
      </c>
      <c r="BI23" s="80">
        <f t="shared" si="34"/>
        <v>3537.58</v>
      </c>
      <c r="BJ23" s="37">
        <v>0</v>
      </c>
      <c r="BK23" s="37">
        <f t="shared" si="8"/>
        <v>0</v>
      </c>
      <c r="BL23" s="189">
        <v>31.459999999999997</v>
      </c>
      <c r="BM23" s="80">
        <f>+BJ23*'PRECIOS SEGUN ADJ. (FRONTERIZO)'!$B$11*'PRECIOS SEGUN ADJ. (FRONTERIZO)'!$C$11</f>
        <v>0</v>
      </c>
      <c r="BN23" s="80" t="e" vm="1">
        <f>+[4]!NumLetras(BM23,"PESO","PESOS DOMINICANOS","$EE $m CON #d/100 CENTAVOS")</f>
        <v>#VALUE!</v>
      </c>
      <c r="BO23" s="37">
        <v>28</v>
      </c>
      <c r="BP23" s="37">
        <f t="shared" si="9"/>
        <v>560</v>
      </c>
      <c r="BQ23" s="189">
        <v>65</v>
      </c>
      <c r="BR23" s="80">
        <f>+BO23*'PRECIOS SEGUN ADJ. (FRONTERIZO)'!$B$12*'PRECIOS SEGUN ADJ. (FRONTERIZO)'!$C$12</f>
        <v>36400</v>
      </c>
      <c r="BS23" s="80" t="e" vm="1">
        <f>+[4]!NumLetras(BR23,"PESO","PESOS DOMINICANOS","$EE $m CON #d/100 CENTAVOS")</f>
        <v>#VALUE!</v>
      </c>
      <c r="BT23" s="37">
        <v>0</v>
      </c>
      <c r="BU23" s="37">
        <f t="shared" si="10"/>
        <v>0</v>
      </c>
      <c r="BV23" s="189">
        <v>5.5</v>
      </c>
      <c r="BW23" s="80">
        <f>+BT23*'PRECIOS SEGUN ADJ. (FRONTERIZO)'!$B$13*'PRECIOS SEGUN ADJ. (FRONTERIZO)'!$C$13</f>
        <v>0</v>
      </c>
      <c r="BX23" s="80" t="e" vm="1">
        <f>+[4]!NumLetras(BW23,"PESO","PESOS DOMINICANOS","$EE $m CON #d/100 CENTAVOS")</f>
        <v>#VALUE!</v>
      </c>
      <c r="BY23" s="37">
        <v>614</v>
      </c>
      <c r="BZ23" s="37">
        <f t="shared" si="11"/>
        <v>12280</v>
      </c>
      <c r="CA23" s="189">
        <v>7.15</v>
      </c>
      <c r="CB23" s="80">
        <f>+BY23*'PRECIOS SEGUN ADJ. (FRONTERIZO)'!$B$14*'PRECIOS SEGUN ADJ. (FRONTERIZO)'!$C$14</f>
        <v>87802</v>
      </c>
      <c r="CC23" s="80" t="e" vm="1">
        <f>+[4]!NumLetras(CB23,"PESO","PESOS DOMINICANOS","$EE $m CON #d/100 CENTAVOS")</f>
        <v>#VALUE!</v>
      </c>
      <c r="CD23" s="37">
        <v>1228</v>
      </c>
      <c r="CE23" s="37">
        <f t="shared" si="12"/>
        <v>24560</v>
      </c>
      <c r="CF23" s="189">
        <v>6.8400000000000007</v>
      </c>
      <c r="CG23" s="80">
        <f>+CD23*'PRECIOS SEGUN ADJ. (FRONTERIZO)'!$B$15*'PRECIOS SEGUN ADJ. (FRONTERIZO)'!$C$15</f>
        <v>167990.40000000002</v>
      </c>
      <c r="CH23" s="80" t="e" vm="1">
        <f>+[4]!NumLetras(CG23,"PESO","PESOS DOMINICANOS","$EE $m CON #d/100 CENTAVOS")</f>
        <v>#VALUE!</v>
      </c>
      <c r="CI23" s="37">
        <v>0</v>
      </c>
      <c r="CJ23" s="37">
        <f t="shared" si="13"/>
        <v>0</v>
      </c>
      <c r="CK23" s="189">
        <v>60</v>
      </c>
      <c r="CL23" s="80">
        <f>+CI23*'PRECIOS SEGUN ADJ. (FRONTERIZO)'!$B$16*'PRECIOS SEGUN ADJ. (FRONTERIZO)'!$C$16</f>
        <v>0</v>
      </c>
      <c r="CM23" s="80" t="e" vm="1">
        <f>+[4]!NumLetras(CL23,"PESO","PESOS DOMINICANOS","$EE $m CON #d/100 CENTAVOS")</f>
        <v>#VALUE!</v>
      </c>
      <c r="CN23" s="80">
        <f t="shared" si="35"/>
        <v>0</v>
      </c>
      <c r="CO23" s="37">
        <v>0</v>
      </c>
      <c r="CP23" s="37">
        <f t="shared" si="14"/>
        <v>0</v>
      </c>
      <c r="CQ23" s="189">
        <v>55.649999999999991</v>
      </c>
      <c r="CR23" s="80">
        <f>+CO23*'PRECIOS SEGUN ADJ. (FRONTERIZO)'!$B$17*'PRECIOS SEGUN ADJ. (FRONTERIZO)'!$C$17</f>
        <v>0</v>
      </c>
      <c r="CS23" s="80" t="e" vm="1">
        <f>+[4]!NumLetras(CR23,"PESO","PESOS DOMINICANOS","$EE $m CON #d/100 CENTAVOS")</f>
        <v>#VALUE!</v>
      </c>
      <c r="CT23" s="80">
        <f t="shared" si="36"/>
        <v>0</v>
      </c>
      <c r="CU23" s="37">
        <v>614</v>
      </c>
      <c r="CV23" s="37">
        <f t="shared" si="15"/>
        <v>12280</v>
      </c>
      <c r="CW23" s="189">
        <v>6.6</v>
      </c>
      <c r="CX23" s="80">
        <f>+CU23*'PRECIOS SEGUN ADJ. (FRONTERIZO)'!$B$18*'PRECIOS SEGUN ADJ. (FRONTERIZO)'!$C$18</f>
        <v>81048</v>
      </c>
      <c r="CY23" s="80" t="e" vm="1">
        <f>+[4]!NumLetras(CX23,"PESO","PESOS DOMINICANOS","$EE $m CON #d/100 CENTAVOS")</f>
        <v>#VALUE!</v>
      </c>
      <c r="CZ23" s="37">
        <v>0</v>
      </c>
      <c r="DA23" s="37">
        <f t="shared" si="16"/>
        <v>0</v>
      </c>
      <c r="DB23" s="189">
        <v>65.75</v>
      </c>
      <c r="DC23" s="80">
        <f>+CZ23*'PRECIOS SEGUN ADJ. (FRONTERIZO)'!$B$19*'PRECIOS SEGUN ADJ. (FRONTERIZO)'!$C$19</f>
        <v>0</v>
      </c>
      <c r="DD23" s="80" t="e" vm="1">
        <f>+[4]!NumLetras(DC23,"PESO","PESOS DOMINICANOS","$EE $m CON #d/100 CENTAVOS")</f>
        <v>#VALUE!</v>
      </c>
      <c r="DE23" s="80">
        <f t="shared" si="37"/>
        <v>0</v>
      </c>
      <c r="DF23" s="37">
        <v>14</v>
      </c>
      <c r="DG23" s="37">
        <f t="shared" si="17"/>
        <v>280</v>
      </c>
      <c r="DH23" s="189">
        <v>82.59999999999998</v>
      </c>
      <c r="DI23" s="80">
        <f>+DF23*'PRECIOS SEGUN ADJ. (FRONTERIZO)'!$B$20*'PRECIOS SEGUN ADJ. (FRONTERIZO)'!$C$20</f>
        <v>23127.999999999996</v>
      </c>
      <c r="DJ23" s="80" t="e" vm="1">
        <f>+[4]!NumLetras(DI23,"PESO","PESOS DOMINICANOS","$EE $m CON #d/100 CENTAVOS")</f>
        <v>#VALUE!</v>
      </c>
      <c r="DK23" s="80">
        <f t="shared" si="38"/>
        <v>4163.04</v>
      </c>
      <c r="DL23" s="37">
        <v>1228</v>
      </c>
      <c r="DM23" s="37">
        <f t="shared" si="18"/>
        <v>24560</v>
      </c>
      <c r="DN23" s="189">
        <v>22</v>
      </c>
      <c r="DO23" s="80">
        <f>+DL23*'PRECIOS SEGUN ADJ. (FRONTERIZO)'!$B$21*'PRECIOS SEGUN ADJ. (FRONTERIZO)'!$C$21</f>
        <v>540320</v>
      </c>
      <c r="DP23" s="80" t="e" vm="1">
        <f>+[4]!NumLetras(DO23,"PESO","PESOS DOMINICANOS","$EE $m CON #d/100 CENTAVOS")</f>
        <v>#VALUE!</v>
      </c>
      <c r="DQ23" s="37">
        <v>68</v>
      </c>
      <c r="DR23" s="37">
        <f t="shared" si="19"/>
        <v>1360</v>
      </c>
      <c r="DS23" s="189">
        <v>80.849999999999994</v>
      </c>
      <c r="DT23" s="80">
        <f>+DQ23*'PRECIOS SEGUN ADJ. (FRONTERIZO)'!$B$22*'PRECIOS SEGUN ADJ. (FRONTERIZO)'!$C$22</f>
        <v>109955.99999999999</v>
      </c>
      <c r="DU23" s="80" t="e" vm="1">
        <f>+[4]!NumLetras(DT23,"PESO","PESOS DOMINICANOS","$EE $m CON #d/100 CENTAVOS")</f>
        <v>#VALUE!</v>
      </c>
      <c r="DV23" s="37">
        <v>31</v>
      </c>
      <c r="DW23" s="37">
        <f t="shared" si="20"/>
        <v>620</v>
      </c>
      <c r="DX23" s="189">
        <v>21.83</v>
      </c>
      <c r="DY23" s="80">
        <f>+DV23*'PRECIOS SEGUN ADJ. (FRONTERIZO)'!$B$23*'PRECIOS SEGUN ADJ. (FRONTERIZO)'!$C$23</f>
        <v>13534.599999999999</v>
      </c>
      <c r="DZ23" s="80" t="e" vm="1">
        <f>+[4]!NumLetras(DY23,"PESO","PESOS DOMINICANOS","$EE $m CON #d/100 CENTAVOS")</f>
        <v>#VALUE!</v>
      </c>
      <c r="EA23" s="80">
        <f t="shared" si="39"/>
        <v>2436.23</v>
      </c>
      <c r="EB23" s="37">
        <v>95</v>
      </c>
      <c r="EC23" s="37">
        <f t="shared" si="21"/>
        <v>1900</v>
      </c>
      <c r="ED23" s="189">
        <v>33</v>
      </c>
      <c r="EE23" s="80">
        <f>+EB23*'PRECIOS SEGUN ADJ. (FRONTERIZO)'!$B$24*'PRECIOS SEGUN ADJ. (FRONTERIZO)'!$C$24</f>
        <v>62700</v>
      </c>
      <c r="EF23" s="80" t="e" vm="1">
        <f>+[4]!NumLetras(EE23,"PESO","PESOS DOMINICANOS","$EE $m CON #d/100 CENTAVOS")</f>
        <v>#VALUE!</v>
      </c>
      <c r="EG23" s="37">
        <v>0</v>
      </c>
      <c r="EH23" s="37">
        <f t="shared" si="22"/>
        <v>0</v>
      </c>
      <c r="EI23" s="189">
        <v>15.789999999999997</v>
      </c>
      <c r="EJ23" s="80">
        <f>+EG23*'PRECIOS SEGUN ADJ. (FRONTERIZO)'!$B$25*'PRECIOS SEGUN ADJ. (FRONTERIZO)'!$C$25</f>
        <v>0</v>
      </c>
      <c r="EK23" s="80" t="e" vm="1">
        <f>+[4]!NumLetras(EJ23,"PESO","PESOS DOMINICANOS","$EE $m CON #d/100 CENTAVOS")</f>
        <v>#VALUE!</v>
      </c>
      <c r="EL23" s="37">
        <v>0</v>
      </c>
      <c r="EM23" s="37">
        <f t="shared" si="23"/>
        <v>0</v>
      </c>
      <c r="EN23" s="189">
        <v>31.5</v>
      </c>
      <c r="EO23" s="80">
        <f>+EL23*'PRECIOS SEGUN ADJ. (FRONTERIZO)'!$B$26*'PRECIOS SEGUN ADJ. (FRONTERIZO)'!$C$26</f>
        <v>0</v>
      </c>
      <c r="EP23" s="80" t="e" vm="1">
        <f>+[4]!NumLetras(EO23,"PESO","PESOS DOMINICANOS","$EE $m CON #d/100 CENTAVOS")</f>
        <v>#VALUE!</v>
      </c>
      <c r="EQ23" s="80">
        <v>0</v>
      </c>
      <c r="ER23" s="194">
        <f t="shared" si="24"/>
        <v>0</v>
      </c>
      <c r="ES23" s="195">
        <v>21.68</v>
      </c>
      <c r="ET23" s="196">
        <f>+EQ23*'PRECIOS SEGUN ADJ (RURAL)'!$B$13*'PRECIOS SEGUN ADJ (RURAL)'!$C$13</f>
        <v>0</v>
      </c>
      <c r="EU23" s="196" t="e" vm="1">
        <f>+[4]!NumLetras(ET23,"PESO","PESOS DOMINICANOS","$EE $m CON #d/100 CENTAVOS")</f>
        <v>#VALUE!</v>
      </c>
      <c r="EV23" s="80">
        <v>0</v>
      </c>
      <c r="EW23" s="198">
        <f t="shared" si="25"/>
        <v>0</v>
      </c>
      <c r="EX23" s="199">
        <v>5.5</v>
      </c>
      <c r="EY23" s="200">
        <f>+EV23*'PRECIOS SEGUN ADJ (RURAL)'!$B$16*'PRECIOS SEGUN ADJ (RURAL)'!$C$16</f>
        <v>0</v>
      </c>
      <c r="EZ23" s="200" t="e" vm="1">
        <f>+[4]!NumLetras(EY23,"PESO","PESOS DOMINICANOS","$EE $m CON #d/100 CENTAVOS")</f>
        <v>#VALUE!</v>
      </c>
      <c r="FA23" s="80">
        <v>0</v>
      </c>
      <c r="FB23" s="202">
        <f t="shared" si="26"/>
        <v>0</v>
      </c>
      <c r="FC23" s="203">
        <v>220</v>
      </c>
      <c r="FD23" s="204">
        <f>+FA23*'PRECIOS SEGUN ADJ (RURAL)'!$B$18*'PRECIOS SEGUN ADJ (RURAL)'!$C$18</f>
        <v>0</v>
      </c>
      <c r="FE23" s="204" t="e" vm="1">
        <f>+[4]!NumLetras(FD23,"PESO","PESOS DOMINICANOS","$EE $m CON #d/100 CENTAVOS")</f>
        <v>#VALUE!</v>
      </c>
      <c r="FF23" s="204">
        <f t="shared" si="27"/>
        <v>0</v>
      </c>
      <c r="FG23" s="80">
        <f t="shared" si="40"/>
        <v>1718372</v>
      </c>
      <c r="FH23" s="80" t="e" vm="1">
        <f>+[4]!NumLetras(FG23,"PESO","PESOS DOMINICANOS","$EE $m CON #d/100 CENTAVOS")</f>
        <v>#VALUE!</v>
      </c>
      <c r="FI23" s="80">
        <f t="shared" si="28"/>
        <v>88577.51</v>
      </c>
      <c r="FJ23" s="80" t="e" vm="1">
        <f>+[4]!NumLetras(FI23,"PESO","PESOS DOMINICANOS","$EE $m CON #d/100 CENTAVOS")</f>
        <v>#VALUE!</v>
      </c>
      <c r="FK23" s="80">
        <f t="shared" si="41"/>
        <v>1629794.49</v>
      </c>
      <c r="FL23" s="80" t="e" vm="1">
        <f>+[4]!NumLetras(FK23,"PESO","PESOS DOMINICANOS","$EE $m CON #d/100 CENTAVOS")</f>
        <v>#VALUE!</v>
      </c>
      <c r="FM23" s="80">
        <f t="shared" si="42"/>
        <v>343674.4</v>
      </c>
      <c r="FN23" s="80" t="e" vm="1">
        <f>+[4]!NumLetras(FM23,"PESO","PESOS DOMINICANOS","$EE $m CON #d/100 CENTAVOS")</f>
        <v>#VALUE!</v>
      </c>
      <c r="FO23" s="80">
        <f t="shared" si="43"/>
        <v>17183.72</v>
      </c>
      <c r="FP23" s="80" t="e" vm="1">
        <f>+[4]!NumLetras(FO23,"PESO","PESOS DOMINICANOS","$EE $m CON #d/100 CENTAVOS")</f>
        <v>#VALUE!</v>
      </c>
      <c r="FQ23" s="80"/>
      <c r="FR23" s="80">
        <f t="shared" si="44"/>
        <v>1374697.6</v>
      </c>
      <c r="FS23" s="80" t="e" vm="1">
        <f>+[4]!NumLetras(FR23,"PESO","PESOS DOMINICANOS","$EE $m CON #d/100 CENTAVOS")</f>
        <v>#VALUE!</v>
      </c>
      <c r="FT23" s="37" t="str">
        <f>+VLOOKUP(D23,'FRONTERIZO XENIA'!F:G,2,0)</f>
        <v>F-27</v>
      </c>
    </row>
    <row r="24" spans="1:176">
      <c r="A24" s="37">
        <v>23</v>
      </c>
      <c r="B24" s="37">
        <v>23</v>
      </c>
      <c r="C24" s="26" t="s">
        <v>1988</v>
      </c>
      <c r="D24" s="37">
        <v>131740952</v>
      </c>
      <c r="E24" s="37">
        <f>+VLOOKUP(D24,'INFORMACION DE PROVEEDORES'!C:I,2,0)</f>
        <v>131740952</v>
      </c>
      <c r="F24" s="26" t="str">
        <f>+VLOOKUP(D24,'INFORMACION DE PROVEEDORES'!C:J,4,0)</f>
        <v>VICTORIA MASSIEL MAZZITELLI PEREZ</v>
      </c>
      <c r="G24" s="37" t="str">
        <f>+VLOOKUP(D24,'INFORMACION DE PROVEEDORES'!C:K,5,0)</f>
        <v>010-0119590-6</v>
      </c>
      <c r="H24" s="26" t="str">
        <f>+VLOOKUP(D24,'INFORMACION DE PROVEEDORES'!C:L,7,0)</f>
        <v xml:space="preserve">CALLE 10 DE MARZO, @65, TAMAYO, SAN CRISTOBAL </v>
      </c>
      <c r="I24" s="37" t="str">
        <f>+VLOOKUP(D24,'INFORMACION DE PROVEEDORES'!C:M,3,0)</f>
        <v xml:space="preserve"> JURÍDICA</v>
      </c>
      <c r="J24" s="37">
        <v>10</v>
      </c>
      <c r="K24" s="37">
        <v>435</v>
      </c>
      <c r="L24" s="37">
        <v>88</v>
      </c>
      <c r="M24" s="37">
        <f t="shared" si="29"/>
        <v>1760</v>
      </c>
      <c r="N24" s="189">
        <v>69.81</v>
      </c>
      <c r="O24" s="80">
        <f>+L24*'PRECIOS SEGUN ADJ. (FRONTERIZO)'!$B$2*'PRECIOS SEGUN ADJ. (FRONTERIZO)'!$C$2</f>
        <v>122865.60000000001</v>
      </c>
      <c r="P24" s="80" t="e" vm="1">
        <f>+[4]!NumLetras(O24,"PESO","PESOS DOMINICANOS","$EE $m CON #d/100 CENTAVOS")</f>
        <v>#VALUE!</v>
      </c>
      <c r="Q24" s="80">
        <f t="shared" si="30"/>
        <v>19658.5</v>
      </c>
      <c r="R24" s="37">
        <v>26</v>
      </c>
      <c r="S24" s="37">
        <f t="shared" si="0"/>
        <v>520</v>
      </c>
      <c r="T24" s="189">
        <v>31.5</v>
      </c>
      <c r="U24" s="80">
        <f>+R24*'PRECIOS SEGUN ADJ. (FRONTERIZO)'!$B$3*'PRECIOS SEGUN ADJ. (FRONTERIZO)'!$C$3</f>
        <v>16380</v>
      </c>
      <c r="V24" s="80" t="e" vm="1">
        <f>+[4]!NumLetras(U24,"PESO","PESOS DOMINICANOS","$EE $m CON #d/100 CENTAVOS")</f>
        <v>#VALUE!</v>
      </c>
      <c r="W24" s="37">
        <v>27</v>
      </c>
      <c r="X24" s="37">
        <f t="shared" si="1"/>
        <v>540</v>
      </c>
      <c r="Y24" s="189">
        <v>25.2</v>
      </c>
      <c r="Z24" s="80">
        <f>+W24*'PRECIOS SEGUN ADJ. (FRONTERIZO)'!$B$4*'PRECIOS SEGUN ADJ. (FRONTERIZO)'!$C$4</f>
        <v>13608</v>
      </c>
      <c r="AA24" s="80" t="e" vm="1">
        <f>+[4]!NumLetras(Z24,"PESO","PESOS DOMINICANOS","$EE $m CON #d/100 CENTAVOS")</f>
        <v>#VALUE!</v>
      </c>
      <c r="AB24" s="37">
        <v>142</v>
      </c>
      <c r="AC24" s="37">
        <f t="shared" si="2"/>
        <v>2840</v>
      </c>
      <c r="AD24" s="189">
        <v>87.91</v>
      </c>
      <c r="AE24" s="80">
        <f>+AB24*'PRECIOS SEGUN ADJ. (FRONTERIZO)'!$B$5*'PRECIOS SEGUN ADJ. (FRONTERIZO)'!$C$5</f>
        <v>249664.4</v>
      </c>
      <c r="AF24" s="80" t="e" vm="1">
        <f>+[4]!NumLetras(AE24,"PESO","PESOS DOMINICANOS","$EE $m CON #d/100 CENTAVOS")</f>
        <v>#VALUE!</v>
      </c>
      <c r="AG24" s="80">
        <f t="shared" si="31"/>
        <v>44939.59</v>
      </c>
      <c r="AH24" s="37">
        <v>154</v>
      </c>
      <c r="AI24" s="37">
        <f t="shared" si="3"/>
        <v>3080</v>
      </c>
      <c r="AJ24" s="189">
        <v>53.95000000000001</v>
      </c>
      <c r="AK24" s="80">
        <f>+AH24*'PRECIOS SEGUN ADJ. (FRONTERIZO)'!$B$6*'PRECIOS SEGUN ADJ. (FRONTERIZO)'!$C$6</f>
        <v>166166.00000000003</v>
      </c>
      <c r="AL24" s="80" t="e" vm="1">
        <f>+[4]!NumLetras(AK24,"PESO","PESOS DOMINICANOS","$EE $m CON #d/100 CENTAVOS")</f>
        <v>#VALUE!</v>
      </c>
      <c r="AM24" s="37">
        <v>22</v>
      </c>
      <c r="AN24" s="37">
        <f t="shared" si="4"/>
        <v>440</v>
      </c>
      <c r="AO24" s="189">
        <v>25.04</v>
      </c>
      <c r="AP24" s="80">
        <f>+AM24*'PRECIOS SEGUN ADJ. (FRONTERIZO)'!$B$7*'PRECIOS SEGUN ADJ. (FRONTERIZO)'!$C$7</f>
        <v>11017.6</v>
      </c>
      <c r="AQ24" s="80" t="e" vm="1">
        <f>+[4]!NumLetras(AP24,"PESO","PESOS DOMINICANOS","$EE $m CON #d/100 CENTAVOS")</f>
        <v>#VALUE!</v>
      </c>
      <c r="AR24" s="80">
        <f t="shared" si="32"/>
        <v>1762.82</v>
      </c>
      <c r="AS24" s="37">
        <v>53</v>
      </c>
      <c r="AT24" s="37">
        <f t="shared" si="5"/>
        <v>1060</v>
      </c>
      <c r="AU24" s="189">
        <v>290.85000000000002</v>
      </c>
      <c r="AV24" s="80">
        <f>+AS24*'PRECIOS SEGUN ADJ. (FRONTERIZO)'!$B$8*'PRECIOS SEGUN ADJ. (FRONTERIZO)'!$C$8</f>
        <v>308301</v>
      </c>
      <c r="AW24" s="80" t="e" vm="1">
        <f>+[4]!NumLetras(AV24,"PESO","PESOS DOMINICANOS","$EE $m CON #d/100 CENTAVOS")</f>
        <v>#VALUE!</v>
      </c>
      <c r="AX24" s="80">
        <f t="shared" si="33"/>
        <v>55494.18</v>
      </c>
      <c r="AY24" s="37">
        <v>3</v>
      </c>
      <c r="AZ24" s="37">
        <f t="shared" si="6"/>
        <v>60</v>
      </c>
      <c r="BA24" s="189">
        <v>18.899999999999999</v>
      </c>
      <c r="BB24" s="80">
        <f>+AY24*'PRECIOS SEGUN ADJ. (FRONTERIZO)'!$B$9*'PRECIOS SEGUN ADJ. (FRONTERIZO)'!$C$9</f>
        <v>1134</v>
      </c>
      <c r="BC24" s="80" t="e" vm="1">
        <f>+[4]!NumLetras(BB24,"PESO","PESOS DOMINICANOS","$EE $m CON #d/100 CENTAVOS")</f>
        <v>#VALUE!</v>
      </c>
      <c r="BD24" s="37">
        <v>14</v>
      </c>
      <c r="BE24" s="37">
        <f t="shared" si="7"/>
        <v>280</v>
      </c>
      <c r="BF24" s="189">
        <v>140.38</v>
      </c>
      <c r="BG24" s="80">
        <f>+BD24*'PRECIOS SEGUN ADJ. (FRONTERIZO)'!$B$10*'PRECIOS SEGUN ADJ. (FRONTERIZO)'!$C$10</f>
        <v>39306.400000000001</v>
      </c>
      <c r="BH24" s="80" t="e" vm="1">
        <f>+[4]!NumLetras(BG24,"PESO","PESOS DOMINICANOS","$EE $m CON #d/100 CENTAVOS")</f>
        <v>#VALUE!</v>
      </c>
      <c r="BI24" s="80">
        <f t="shared" si="34"/>
        <v>7075.15</v>
      </c>
      <c r="BJ24" s="37">
        <v>9</v>
      </c>
      <c r="BK24" s="37">
        <f t="shared" si="8"/>
        <v>180</v>
      </c>
      <c r="BL24" s="189">
        <v>31.459999999999997</v>
      </c>
      <c r="BM24" s="80">
        <f>+BJ24*'PRECIOS SEGUN ADJ. (FRONTERIZO)'!$B$11*'PRECIOS SEGUN ADJ. (FRONTERIZO)'!$C$11</f>
        <v>5662.7999999999993</v>
      </c>
      <c r="BN24" s="80" t="e" vm="1">
        <f>+[4]!NumLetras(BM24,"PESO","PESOS DOMINICANOS","$EE $m CON #d/100 CENTAVOS")</f>
        <v>#VALUE!</v>
      </c>
      <c r="BO24" s="37">
        <v>44</v>
      </c>
      <c r="BP24" s="37">
        <f t="shared" si="9"/>
        <v>880</v>
      </c>
      <c r="BQ24" s="189">
        <v>65</v>
      </c>
      <c r="BR24" s="80">
        <f>+BO24*'PRECIOS SEGUN ADJ. (FRONTERIZO)'!$B$12*'PRECIOS SEGUN ADJ. (FRONTERIZO)'!$C$12</f>
        <v>57200</v>
      </c>
      <c r="BS24" s="80" t="e" vm="1">
        <f>+[4]!NumLetras(BR24,"PESO","PESOS DOMINICANOS","$EE $m CON #d/100 CENTAVOS")</f>
        <v>#VALUE!</v>
      </c>
      <c r="BT24" s="37">
        <v>240</v>
      </c>
      <c r="BU24" s="37">
        <f t="shared" si="10"/>
        <v>4800</v>
      </c>
      <c r="BV24" s="189">
        <v>5.5</v>
      </c>
      <c r="BW24" s="80">
        <f>+BT24*'PRECIOS SEGUN ADJ. (FRONTERIZO)'!$B$13*'PRECIOS SEGUN ADJ. (FRONTERIZO)'!$C$13</f>
        <v>26400</v>
      </c>
      <c r="BX24" s="80" t="e" vm="1">
        <f>+[4]!NumLetras(BW24,"PESO","PESOS DOMINICANOS","$EE $m CON #d/100 CENTAVOS")</f>
        <v>#VALUE!</v>
      </c>
      <c r="BY24" s="37">
        <v>822</v>
      </c>
      <c r="BZ24" s="37">
        <f t="shared" si="11"/>
        <v>16440</v>
      </c>
      <c r="CA24" s="189">
        <v>7.15</v>
      </c>
      <c r="CB24" s="80">
        <f>+BY24*'PRECIOS SEGUN ADJ. (FRONTERIZO)'!$B$14*'PRECIOS SEGUN ADJ. (FRONTERIZO)'!$C$14</f>
        <v>117546</v>
      </c>
      <c r="CC24" s="80" t="e" vm="1">
        <f>+[4]!NumLetras(CB24,"PESO","PESOS DOMINICANOS","$EE $m CON #d/100 CENTAVOS")</f>
        <v>#VALUE!</v>
      </c>
      <c r="CD24" s="37">
        <v>1644</v>
      </c>
      <c r="CE24" s="37">
        <f t="shared" si="12"/>
        <v>32880</v>
      </c>
      <c r="CF24" s="189">
        <v>6.8400000000000007</v>
      </c>
      <c r="CG24" s="80">
        <f>+CD24*'PRECIOS SEGUN ADJ. (FRONTERIZO)'!$B$15*'PRECIOS SEGUN ADJ. (FRONTERIZO)'!$C$15</f>
        <v>224899.19999999998</v>
      </c>
      <c r="CH24" s="80" t="e" vm="1">
        <f>+[4]!NumLetras(CG24,"PESO","PESOS DOMINICANOS","$EE $m CON #d/100 CENTAVOS")</f>
        <v>#VALUE!</v>
      </c>
      <c r="CI24" s="37">
        <v>12</v>
      </c>
      <c r="CJ24" s="37">
        <f t="shared" si="13"/>
        <v>240</v>
      </c>
      <c r="CK24" s="189">
        <v>60</v>
      </c>
      <c r="CL24" s="80">
        <f>+CI24*'PRECIOS SEGUN ADJ. (FRONTERIZO)'!$B$16*'PRECIOS SEGUN ADJ. (FRONTERIZO)'!$C$16</f>
        <v>14400</v>
      </c>
      <c r="CM24" s="80" t="e" vm="1">
        <f>+[4]!NumLetras(CL24,"PESO","PESOS DOMINICANOS","$EE $m CON #d/100 CENTAVOS")</f>
        <v>#VALUE!</v>
      </c>
      <c r="CN24" s="80">
        <f t="shared" si="35"/>
        <v>2592</v>
      </c>
      <c r="CO24" s="37">
        <v>6</v>
      </c>
      <c r="CP24" s="37">
        <f t="shared" si="14"/>
        <v>120</v>
      </c>
      <c r="CQ24" s="189">
        <v>55.649999999999991</v>
      </c>
      <c r="CR24" s="80">
        <f>+CO24*'PRECIOS SEGUN ADJ. (FRONTERIZO)'!$B$17*'PRECIOS SEGUN ADJ. (FRONTERIZO)'!$C$17</f>
        <v>6678</v>
      </c>
      <c r="CS24" s="80" t="e" vm="1">
        <f>+[4]!NumLetras(CR24,"PESO","PESOS DOMINICANOS","$EE $m CON #d/100 CENTAVOS")</f>
        <v>#VALUE!</v>
      </c>
      <c r="CT24" s="80">
        <f t="shared" si="36"/>
        <v>1202.04</v>
      </c>
      <c r="CU24" s="37">
        <v>918</v>
      </c>
      <c r="CV24" s="37">
        <f t="shared" si="15"/>
        <v>18360</v>
      </c>
      <c r="CW24" s="189">
        <v>6.6</v>
      </c>
      <c r="CX24" s="80">
        <f>+CU24*'PRECIOS SEGUN ADJ. (FRONTERIZO)'!$B$18*'PRECIOS SEGUN ADJ. (FRONTERIZO)'!$C$18</f>
        <v>121175.99999999999</v>
      </c>
      <c r="CY24" s="80" t="e" vm="1">
        <f>+[4]!NumLetras(CX24,"PESO","PESOS DOMINICANOS","$EE $m CON #d/100 CENTAVOS")</f>
        <v>#VALUE!</v>
      </c>
      <c r="CZ24" s="37">
        <v>7</v>
      </c>
      <c r="DA24" s="37">
        <f t="shared" si="16"/>
        <v>140</v>
      </c>
      <c r="DB24" s="189">
        <v>65.75</v>
      </c>
      <c r="DC24" s="80">
        <f>+CZ24*'PRECIOS SEGUN ADJ. (FRONTERIZO)'!$B$19*'PRECIOS SEGUN ADJ. (FRONTERIZO)'!$C$19</f>
        <v>9205</v>
      </c>
      <c r="DD24" s="80" t="e" vm="1">
        <f>+[4]!NumLetras(DC24,"PESO","PESOS DOMINICANOS","$EE $m CON #d/100 CENTAVOS")</f>
        <v>#VALUE!</v>
      </c>
      <c r="DE24" s="80">
        <f t="shared" si="37"/>
        <v>1656.9</v>
      </c>
      <c r="DF24" s="37">
        <v>22</v>
      </c>
      <c r="DG24" s="37">
        <f t="shared" si="17"/>
        <v>440</v>
      </c>
      <c r="DH24" s="189">
        <v>82.59999999999998</v>
      </c>
      <c r="DI24" s="80">
        <f>+DF24*'PRECIOS SEGUN ADJ. (FRONTERIZO)'!$B$20*'PRECIOS SEGUN ADJ. (FRONTERIZO)'!$C$20</f>
        <v>36344</v>
      </c>
      <c r="DJ24" s="80" t="e" vm="1">
        <f>+[4]!NumLetras(DI24,"PESO","PESOS DOMINICANOS","$EE $m CON #d/100 CENTAVOS")</f>
        <v>#VALUE!</v>
      </c>
      <c r="DK24" s="80">
        <f t="shared" si="38"/>
        <v>6541.92</v>
      </c>
      <c r="DL24" s="37">
        <v>1644</v>
      </c>
      <c r="DM24" s="37">
        <f t="shared" si="18"/>
        <v>32880</v>
      </c>
      <c r="DN24" s="189">
        <v>22</v>
      </c>
      <c r="DO24" s="80">
        <f>+DL24*'PRECIOS SEGUN ADJ. (FRONTERIZO)'!$B$21*'PRECIOS SEGUN ADJ. (FRONTERIZO)'!$C$21</f>
        <v>723360</v>
      </c>
      <c r="DP24" s="80" t="e" vm="1">
        <f>+[4]!NumLetras(DO24,"PESO","PESOS DOMINICANOS","$EE $m CON #d/100 CENTAVOS")</f>
        <v>#VALUE!</v>
      </c>
      <c r="DQ24" s="37">
        <v>101</v>
      </c>
      <c r="DR24" s="37">
        <f t="shared" si="19"/>
        <v>2020</v>
      </c>
      <c r="DS24" s="189">
        <v>80.849999999999994</v>
      </c>
      <c r="DT24" s="80">
        <f>+DQ24*'PRECIOS SEGUN ADJ. (FRONTERIZO)'!$B$22*'PRECIOS SEGUN ADJ. (FRONTERIZO)'!$C$22</f>
        <v>163317</v>
      </c>
      <c r="DU24" s="80" t="e" vm="1">
        <f>+[4]!NumLetras(DT24,"PESO","PESOS DOMINICANOS","$EE $m CON #d/100 CENTAVOS")</f>
        <v>#VALUE!</v>
      </c>
      <c r="DV24" s="37">
        <v>48</v>
      </c>
      <c r="DW24" s="37">
        <f t="shared" si="20"/>
        <v>960</v>
      </c>
      <c r="DX24" s="189">
        <v>21.83</v>
      </c>
      <c r="DY24" s="80">
        <f>+DV24*'PRECIOS SEGUN ADJ. (FRONTERIZO)'!$B$23*'PRECIOS SEGUN ADJ. (FRONTERIZO)'!$C$23</f>
        <v>20956.8</v>
      </c>
      <c r="DZ24" s="80" t="e" vm="1">
        <f>+[4]!NumLetras(DY24,"PESO","PESOS DOMINICANOS","$EE $m CON #d/100 CENTAVOS")</f>
        <v>#VALUE!</v>
      </c>
      <c r="EA24" s="80">
        <f t="shared" si="39"/>
        <v>3772.22</v>
      </c>
      <c r="EB24" s="37">
        <v>134</v>
      </c>
      <c r="EC24" s="37">
        <f t="shared" si="21"/>
        <v>2680</v>
      </c>
      <c r="ED24" s="189">
        <v>33</v>
      </c>
      <c r="EE24" s="80">
        <f>+EB24*'PRECIOS SEGUN ADJ. (FRONTERIZO)'!$B$24*'PRECIOS SEGUN ADJ. (FRONTERIZO)'!$C$24</f>
        <v>88440</v>
      </c>
      <c r="EF24" s="80" t="e" vm="1">
        <f>+[4]!NumLetras(EE24,"PESO","PESOS DOMINICANOS","$EE $m CON #d/100 CENTAVOS")</f>
        <v>#VALUE!</v>
      </c>
      <c r="EG24" s="37">
        <v>3</v>
      </c>
      <c r="EH24" s="37">
        <f t="shared" si="22"/>
        <v>60</v>
      </c>
      <c r="EI24" s="189">
        <v>15.789999999999997</v>
      </c>
      <c r="EJ24" s="80">
        <f>+EG24*'PRECIOS SEGUN ADJ. (FRONTERIZO)'!$B$25*'PRECIOS SEGUN ADJ. (FRONTERIZO)'!$C$25</f>
        <v>947.4</v>
      </c>
      <c r="EK24" s="80" t="e" vm="1">
        <f>+[4]!NumLetras(EJ24,"PESO","PESOS DOMINICANOS","$EE $m CON #d/100 CENTAVOS")</f>
        <v>#VALUE!</v>
      </c>
      <c r="EL24" s="37">
        <v>3</v>
      </c>
      <c r="EM24" s="37">
        <f t="shared" si="23"/>
        <v>60</v>
      </c>
      <c r="EN24" s="189">
        <v>31.5</v>
      </c>
      <c r="EO24" s="80">
        <f>+EL24*'PRECIOS SEGUN ADJ. (FRONTERIZO)'!$B$26*'PRECIOS SEGUN ADJ. (FRONTERIZO)'!$C$26</f>
        <v>1890</v>
      </c>
      <c r="EP24" s="80" t="e" vm="1">
        <f>+[4]!NumLetras(EO24,"PESO","PESOS DOMINICANOS","$EE $m CON #d/100 CENTAVOS")</f>
        <v>#VALUE!</v>
      </c>
      <c r="EQ24" s="80">
        <v>0</v>
      </c>
      <c r="ER24" s="194">
        <f t="shared" si="24"/>
        <v>0</v>
      </c>
      <c r="ES24" s="195">
        <v>21.68</v>
      </c>
      <c r="ET24" s="196">
        <f>+EQ24*'PRECIOS SEGUN ADJ (RURAL)'!$B$13*'PRECIOS SEGUN ADJ (RURAL)'!$C$13</f>
        <v>0</v>
      </c>
      <c r="EU24" s="196" t="e" vm="1">
        <f>+[4]!NumLetras(ET24,"PESO","PESOS DOMINICANOS","$EE $m CON #d/100 CENTAVOS")</f>
        <v>#VALUE!</v>
      </c>
      <c r="EV24" s="80">
        <v>0</v>
      </c>
      <c r="EW24" s="198">
        <f t="shared" si="25"/>
        <v>0</v>
      </c>
      <c r="EX24" s="199">
        <v>5.5</v>
      </c>
      <c r="EY24" s="200">
        <f>+EV24*'PRECIOS SEGUN ADJ (RURAL)'!$B$16*'PRECIOS SEGUN ADJ (RURAL)'!$C$16</f>
        <v>0</v>
      </c>
      <c r="EZ24" s="200" t="e" vm="1">
        <f>+[4]!NumLetras(EY24,"PESO","PESOS DOMINICANOS","$EE $m CON #d/100 CENTAVOS")</f>
        <v>#VALUE!</v>
      </c>
      <c r="FA24" s="80">
        <v>0</v>
      </c>
      <c r="FB24" s="202">
        <f t="shared" si="26"/>
        <v>0</v>
      </c>
      <c r="FC24" s="203">
        <v>220</v>
      </c>
      <c r="FD24" s="204">
        <f>+FA24*'PRECIOS SEGUN ADJ (RURAL)'!$B$18*'PRECIOS SEGUN ADJ (RURAL)'!$C$18</f>
        <v>0</v>
      </c>
      <c r="FE24" s="204" t="e" vm="1">
        <f>+[4]!NumLetras(FD24,"PESO","PESOS DOMINICANOS","$EE $m CON #d/100 CENTAVOS")</f>
        <v>#VALUE!</v>
      </c>
      <c r="FF24" s="204">
        <f t="shared" si="27"/>
        <v>0</v>
      </c>
      <c r="FG24" s="80">
        <f t="shared" si="40"/>
        <v>2546865.1999999997</v>
      </c>
      <c r="FH24" s="80" t="e" vm="1">
        <f>+[4]!NumLetras(FG24,"PESO","PESOS DOMINICANOS","$EE $m CON #d/100 CENTAVOS")</f>
        <v>#VALUE!</v>
      </c>
      <c r="FI24" s="80">
        <f t="shared" si="28"/>
        <v>144695.32</v>
      </c>
      <c r="FJ24" s="80" t="e" vm="1">
        <f>+[4]!NumLetras(FI24,"PESO","PESOS DOMINICANOS","$EE $m CON #d/100 CENTAVOS")</f>
        <v>#VALUE!</v>
      </c>
      <c r="FK24" s="80">
        <f t="shared" si="41"/>
        <v>2402169.88</v>
      </c>
      <c r="FL24" s="80" t="e" vm="1">
        <f>+[4]!NumLetras(FK24,"PESO","PESOS DOMINICANOS","$EE $m CON #d/100 CENTAVOS")</f>
        <v>#VALUE!</v>
      </c>
      <c r="FM24" s="80">
        <f t="shared" si="42"/>
        <v>509373.04</v>
      </c>
      <c r="FN24" s="80" t="e" vm="1">
        <f>+[4]!NumLetras(FM24,"PESO","PESOS DOMINICANOS","$EE $m CON #d/100 CENTAVOS")</f>
        <v>#VALUE!</v>
      </c>
      <c r="FO24" s="80">
        <f t="shared" si="43"/>
        <v>25468.65</v>
      </c>
      <c r="FP24" s="80" t="e" vm="1">
        <f>+[4]!NumLetras(FO24,"PESO","PESOS DOMINICANOS","$EE $m CON #d/100 CENTAVOS")</f>
        <v>#VALUE!</v>
      </c>
      <c r="FQ24" s="80"/>
      <c r="FR24" s="80">
        <f t="shared" si="44"/>
        <v>2037492.1599999997</v>
      </c>
      <c r="FS24" s="80" t="e" vm="1">
        <f>+[4]!NumLetras(FR24,"PESO","PESOS DOMINICANOS","$EE $m CON #d/100 CENTAVOS")</f>
        <v>#VALUE!</v>
      </c>
      <c r="FT24" s="37" t="str">
        <f>+VLOOKUP(D24,'FRONTERIZO XENIA'!F:G,2,0)</f>
        <v>F-25</v>
      </c>
    </row>
    <row r="25" spans="1:176">
      <c r="A25" s="37">
        <v>24</v>
      </c>
      <c r="B25" s="37">
        <v>24</v>
      </c>
      <c r="C25" s="26" t="s">
        <v>2010</v>
      </c>
      <c r="D25" s="37">
        <v>132237269</v>
      </c>
      <c r="E25" s="37">
        <f>+VLOOKUP(D25,'INFORMACION DE PROVEEDORES'!C:I,2,0)</f>
        <v>132237269</v>
      </c>
      <c r="F25" s="26" t="str">
        <f>+VLOOKUP(D25,'INFORMACION DE PROVEEDORES'!C:J,4,0)</f>
        <v>BERTA MEJA</v>
      </c>
      <c r="G25" s="37" t="str">
        <f>+VLOOKUP(D25,'INFORMACION DE PROVEEDORES'!C:K,5,0)</f>
        <v>022-0025277-9</v>
      </c>
      <c r="H25" s="26" t="str">
        <f>+VLOOKUP(D25,'INFORMACION DE PROVEEDORES'!C:L,7,0)</f>
        <v xml:space="preserve">CALLE 2 DE FEBRERO, NO. 30, MERCADO  NEIBA, BAHORUCO </v>
      </c>
      <c r="I25" s="37" t="str">
        <f>+VLOOKUP(D25,'INFORMACION DE PROVEEDORES'!C:M,3,0)</f>
        <v xml:space="preserve"> JURÍDICA</v>
      </c>
      <c r="J25" s="37">
        <v>1</v>
      </c>
      <c r="K25" s="37">
        <v>679</v>
      </c>
      <c r="L25" s="37">
        <v>120</v>
      </c>
      <c r="M25" s="37">
        <f t="shared" si="29"/>
        <v>2400</v>
      </c>
      <c r="N25" s="189">
        <v>69.81</v>
      </c>
      <c r="O25" s="80">
        <f>+L25*'PRECIOS SEGUN ADJ. (FRONTERIZO)'!$B$2*'PRECIOS SEGUN ADJ. (FRONTERIZO)'!$C$2</f>
        <v>167544</v>
      </c>
      <c r="P25" s="80" t="e" vm="1">
        <f>+[4]!NumLetras(O25,"PESO","PESOS DOMINICANOS","$EE $m CON #d/100 CENTAVOS")</f>
        <v>#VALUE!</v>
      </c>
      <c r="Q25" s="80">
        <f t="shared" si="30"/>
        <v>26807.040000000001</v>
      </c>
      <c r="R25" s="37">
        <v>30</v>
      </c>
      <c r="S25" s="37">
        <f t="shared" si="0"/>
        <v>600</v>
      </c>
      <c r="T25" s="189">
        <v>31.5</v>
      </c>
      <c r="U25" s="80">
        <f>+R25*'PRECIOS SEGUN ADJ. (FRONTERIZO)'!$B$3*'PRECIOS SEGUN ADJ. (FRONTERIZO)'!$C$3</f>
        <v>18900</v>
      </c>
      <c r="V25" s="80" t="e" vm="1">
        <f>+[4]!NumLetras(U25,"PESO","PESOS DOMINICANOS","$EE $m CON #d/100 CENTAVOS")</f>
        <v>#VALUE!</v>
      </c>
      <c r="W25" s="37">
        <v>0</v>
      </c>
      <c r="X25" s="37">
        <f t="shared" si="1"/>
        <v>0</v>
      </c>
      <c r="Y25" s="189">
        <v>25.2</v>
      </c>
      <c r="Z25" s="80">
        <f>+W25*'PRECIOS SEGUN ADJ. (FRONTERIZO)'!$B$4*'PRECIOS SEGUN ADJ. (FRONTERIZO)'!$C$4</f>
        <v>0</v>
      </c>
      <c r="AA25" s="80" t="e" vm="1">
        <f>+[4]!NumLetras(Z25,"PESO","PESOS DOMINICANOS","$EE $m CON #d/100 CENTAVOS")</f>
        <v>#VALUE!</v>
      </c>
      <c r="AB25" s="37">
        <v>206</v>
      </c>
      <c r="AC25" s="37">
        <f t="shared" si="2"/>
        <v>4120</v>
      </c>
      <c r="AD25" s="189">
        <v>87.91</v>
      </c>
      <c r="AE25" s="80">
        <f>+AB25*'PRECIOS SEGUN ADJ. (FRONTERIZO)'!$B$5*'PRECIOS SEGUN ADJ. (FRONTERIZO)'!$C$5</f>
        <v>362189.19999999995</v>
      </c>
      <c r="AF25" s="80" t="e" vm="1">
        <f>+[4]!NumLetras(AE25,"PESO","PESOS DOMINICANOS","$EE $m CON #d/100 CENTAVOS")</f>
        <v>#VALUE!</v>
      </c>
      <c r="AG25" s="80">
        <f t="shared" si="31"/>
        <v>65194.06</v>
      </c>
      <c r="AH25" s="37">
        <v>249</v>
      </c>
      <c r="AI25" s="37">
        <f t="shared" si="3"/>
        <v>4980</v>
      </c>
      <c r="AJ25" s="189">
        <v>53.95000000000001</v>
      </c>
      <c r="AK25" s="80">
        <f>+AH25*'PRECIOS SEGUN ADJ. (FRONTERIZO)'!$B$6*'PRECIOS SEGUN ADJ. (FRONTERIZO)'!$C$6</f>
        <v>268671</v>
      </c>
      <c r="AL25" s="80" t="e" vm="1">
        <f>+[4]!NumLetras(AK25,"PESO","PESOS DOMINICANOS","$EE $m CON #d/100 CENTAVOS")</f>
        <v>#VALUE!</v>
      </c>
      <c r="AM25" s="37">
        <v>30</v>
      </c>
      <c r="AN25" s="37">
        <f t="shared" si="4"/>
        <v>600</v>
      </c>
      <c r="AO25" s="189">
        <v>25.04</v>
      </c>
      <c r="AP25" s="80">
        <f>+AM25*'PRECIOS SEGUN ADJ. (FRONTERIZO)'!$B$7*'PRECIOS SEGUN ADJ. (FRONTERIZO)'!$C$7</f>
        <v>15023.999999999998</v>
      </c>
      <c r="AQ25" s="80" t="e" vm="1">
        <f>+[4]!NumLetras(AP25,"PESO","PESOS DOMINICANOS","$EE $m CON #d/100 CENTAVOS")</f>
        <v>#VALUE!</v>
      </c>
      <c r="AR25" s="80">
        <f t="shared" si="32"/>
        <v>2403.84</v>
      </c>
      <c r="AS25" s="37">
        <v>75</v>
      </c>
      <c r="AT25" s="37">
        <f t="shared" si="5"/>
        <v>1500</v>
      </c>
      <c r="AU25" s="189">
        <v>290.85000000000002</v>
      </c>
      <c r="AV25" s="80">
        <f>+AS25*'PRECIOS SEGUN ADJ. (FRONTERIZO)'!$B$8*'PRECIOS SEGUN ADJ. (FRONTERIZO)'!$C$8</f>
        <v>436275</v>
      </c>
      <c r="AW25" s="80" t="e" vm="1">
        <f>+[4]!NumLetras(AV25,"PESO","PESOS DOMINICANOS","$EE $m CON #d/100 CENTAVOS")</f>
        <v>#VALUE!</v>
      </c>
      <c r="AX25" s="80">
        <f t="shared" si="33"/>
        <v>78529.5</v>
      </c>
      <c r="AY25" s="37">
        <v>0</v>
      </c>
      <c r="AZ25" s="37">
        <f t="shared" si="6"/>
        <v>0</v>
      </c>
      <c r="BA25" s="189">
        <v>18.899999999999999</v>
      </c>
      <c r="BB25" s="80">
        <f>+AY25*'PRECIOS SEGUN ADJ. (FRONTERIZO)'!$B$9*'PRECIOS SEGUN ADJ. (FRONTERIZO)'!$C$9</f>
        <v>0</v>
      </c>
      <c r="BC25" s="80" t="e" vm="1">
        <f>+[4]!NumLetras(BB25,"PESO","PESOS DOMINICANOS","$EE $m CON #d/100 CENTAVOS")</f>
        <v>#VALUE!</v>
      </c>
      <c r="BD25" s="37">
        <v>15</v>
      </c>
      <c r="BE25" s="37">
        <f t="shared" si="7"/>
        <v>300</v>
      </c>
      <c r="BF25" s="189">
        <v>140.38</v>
      </c>
      <c r="BG25" s="80">
        <f>+BD25*'PRECIOS SEGUN ADJ. (FRONTERIZO)'!$B$10*'PRECIOS SEGUN ADJ. (FRONTERIZO)'!$C$10</f>
        <v>42114</v>
      </c>
      <c r="BH25" s="80" t="e" vm="1">
        <f>+[4]!NumLetras(BG25,"PESO","PESOS DOMINICANOS","$EE $m CON #d/100 CENTAVOS")</f>
        <v>#VALUE!</v>
      </c>
      <c r="BI25" s="80">
        <f t="shared" si="34"/>
        <v>7580.52</v>
      </c>
      <c r="BJ25" s="37">
        <v>0</v>
      </c>
      <c r="BK25" s="37">
        <f t="shared" si="8"/>
        <v>0</v>
      </c>
      <c r="BL25" s="189">
        <v>31.459999999999997</v>
      </c>
      <c r="BM25" s="80">
        <f>+BJ25*'PRECIOS SEGUN ADJ. (FRONTERIZO)'!$B$11*'PRECIOS SEGUN ADJ. (FRONTERIZO)'!$C$11</f>
        <v>0</v>
      </c>
      <c r="BN25" s="80" t="e" vm="1">
        <f>+[4]!NumLetras(BM25,"PESO","PESOS DOMINICANOS","$EE $m CON #d/100 CENTAVOS")</f>
        <v>#VALUE!</v>
      </c>
      <c r="BO25" s="37">
        <v>60</v>
      </c>
      <c r="BP25" s="37">
        <f t="shared" si="9"/>
        <v>1200</v>
      </c>
      <c r="BQ25" s="189">
        <v>65</v>
      </c>
      <c r="BR25" s="80">
        <f>+BO25*'PRECIOS SEGUN ADJ. (FRONTERIZO)'!$B$12*'PRECIOS SEGUN ADJ. (FRONTERIZO)'!$C$12</f>
        <v>78000</v>
      </c>
      <c r="BS25" s="80" t="e" vm="1">
        <f>+[4]!NumLetras(BR25,"PESO","PESOS DOMINICANOS","$EE $m CON #d/100 CENTAVOS")</f>
        <v>#VALUE!</v>
      </c>
      <c r="BT25" s="37">
        <v>0</v>
      </c>
      <c r="BU25" s="37">
        <f t="shared" si="10"/>
        <v>0</v>
      </c>
      <c r="BV25" s="189">
        <v>5.5</v>
      </c>
      <c r="BW25" s="80">
        <f>+BT25*'PRECIOS SEGUN ADJ. (FRONTERIZO)'!$B$13*'PRECIOS SEGUN ADJ. (FRONTERIZO)'!$C$13</f>
        <v>0</v>
      </c>
      <c r="BX25" s="80" t="e" vm="1">
        <f>+[4]!NumLetras(BW25,"PESO","PESOS DOMINICANOS","$EE $m CON #d/100 CENTAVOS")</f>
        <v>#VALUE!</v>
      </c>
      <c r="BY25" s="37">
        <v>1358</v>
      </c>
      <c r="BZ25" s="37">
        <f t="shared" si="11"/>
        <v>27160</v>
      </c>
      <c r="CA25" s="189">
        <v>7.15</v>
      </c>
      <c r="CB25" s="80">
        <f>+BY25*'PRECIOS SEGUN ADJ. (FRONTERIZO)'!$B$14*'PRECIOS SEGUN ADJ. (FRONTERIZO)'!$C$14</f>
        <v>194194</v>
      </c>
      <c r="CC25" s="80" t="e" vm="1">
        <f>+[4]!NumLetras(CB25,"PESO","PESOS DOMINICANOS","$EE $m CON #d/100 CENTAVOS")</f>
        <v>#VALUE!</v>
      </c>
      <c r="CD25" s="37">
        <v>2716</v>
      </c>
      <c r="CE25" s="37">
        <f t="shared" si="12"/>
        <v>54320</v>
      </c>
      <c r="CF25" s="189">
        <v>6.8400000000000007</v>
      </c>
      <c r="CG25" s="80">
        <f>+CD25*'PRECIOS SEGUN ADJ. (FRONTERIZO)'!$B$15*'PRECIOS SEGUN ADJ. (FRONTERIZO)'!$C$15</f>
        <v>371548.8</v>
      </c>
      <c r="CH25" s="80" t="e" vm="1">
        <f>+[4]!NumLetras(CG25,"PESO","PESOS DOMINICANOS","$EE $m CON #d/100 CENTAVOS")</f>
        <v>#VALUE!</v>
      </c>
      <c r="CI25" s="37">
        <v>0</v>
      </c>
      <c r="CJ25" s="37">
        <f t="shared" si="13"/>
        <v>0</v>
      </c>
      <c r="CK25" s="189">
        <v>60</v>
      </c>
      <c r="CL25" s="80">
        <f>+CI25*'PRECIOS SEGUN ADJ. (FRONTERIZO)'!$B$16*'PRECIOS SEGUN ADJ. (FRONTERIZO)'!$C$16</f>
        <v>0</v>
      </c>
      <c r="CM25" s="80" t="e" vm="1">
        <f>+[4]!NumLetras(CL25,"PESO","PESOS DOMINICANOS","$EE $m CON #d/100 CENTAVOS")</f>
        <v>#VALUE!</v>
      </c>
      <c r="CN25" s="80">
        <f t="shared" si="35"/>
        <v>0</v>
      </c>
      <c r="CO25" s="37">
        <v>0</v>
      </c>
      <c r="CP25" s="37">
        <f t="shared" si="14"/>
        <v>0</v>
      </c>
      <c r="CQ25" s="189">
        <v>55.649999999999991</v>
      </c>
      <c r="CR25" s="80">
        <f>+CO25*'PRECIOS SEGUN ADJ. (FRONTERIZO)'!$B$17*'PRECIOS SEGUN ADJ. (FRONTERIZO)'!$C$17</f>
        <v>0</v>
      </c>
      <c r="CS25" s="80" t="e" vm="1">
        <f>+[4]!NumLetras(CR25,"PESO","PESOS DOMINICANOS","$EE $m CON #d/100 CENTAVOS")</f>
        <v>#VALUE!</v>
      </c>
      <c r="CT25" s="80">
        <f t="shared" si="36"/>
        <v>0</v>
      </c>
      <c r="CU25" s="37">
        <v>1358</v>
      </c>
      <c r="CV25" s="37">
        <f t="shared" si="15"/>
        <v>27160</v>
      </c>
      <c r="CW25" s="189">
        <v>6.6</v>
      </c>
      <c r="CX25" s="80">
        <f>+CU25*'PRECIOS SEGUN ADJ. (FRONTERIZO)'!$B$18*'PRECIOS SEGUN ADJ. (FRONTERIZO)'!$C$18</f>
        <v>179256</v>
      </c>
      <c r="CY25" s="80" t="e" vm="1">
        <f>+[4]!NumLetras(CX25,"PESO","PESOS DOMINICANOS","$EE $m CON #d/100 CENTAVOS")</f>
        <v>#VALUE!</v>
      </c>
      <c r="CZ25" s="37">
        <v>0</v>
      </c>
      <c r="DA25" s="37">
        <f t="shared" si="16"/>
        <v>0</v>
      </c>
      <c r="DB25" s="189">
        <v>65.75</v>
      </c>
      <c r="DC25" s="80">
        <f>+CZ25*'PRECIOS SEGUN ADJ. (FRONTERIZO)'!$B$19*'PRECIOS SEGUN ADJ. (FRONTERIZO)'!$C$19</f>
        <v>0</v>
      </c>
      <c r="DD25" s="80" t="e" vm="1">
        <f>+[4]!NumLetras(DC25,"PESO","PESOS DOMINICANOS","$EE $m CON #d/100 CENTAVOS")</f>
        <v>#VALUE!</v>
      </c>
      <c r="DE25" s="80">
        <f t="shared" si="37"/>
        <v>0</v>
      </c>
      <c r="DF25" s="37">
        <v>30</v>
      </c>
      <c r="DG25" s="37">
        <f t="shared" si="17"/>
        <v>600</v>
      </c>
      <c r="DH25" s="189">
        <v>82.59999999999998</v>
      </c>
      <c r="DI25" s="80">
        <f>+DF25*'PRECIOS SEGUN ADJ. (FRONTERIZO)'!$B$20*'PRECIOS SEGUN ADJ. (FRONTERIZO)'!$C$20</f>
        <v>49560</v>
      </c>
      <c r="DJ25" s="80" t="e" vm="1">
        <f>+[4]!NumLetras(DI25,"PESO","PESOS DOMINICANOS","$EE $m CON #d/100 CENTAVOS")</f>
        <v>#VALUE!</v>
      </c>
      <c r="DK25" s="80">
        <f t="shared" si="38"/>
        <v>8920.7999999999993</v>
      </c>
      <c r="DL25" s="37">
        <v>2716</v>
      </c>
      <c r="DM25" s="37">
        <f t="shared" si="18"/>
        <v>54320</v>
      </c>
      <c r="DN25" s="189">
        <v>22</v>
      </c>
      <c r="DO25" s="80">
        <f>+DL25*'PRECIOS SEGUN ADJ. (FRONTERIZO)'!$B$21*'PRECIOS SEGUN ADJ. (FRONTERIZO)'!$C$21</f>
        <v>1195040</v>
      </c>
      <c r="DP25" s="80" t="e" vm="1">
        <f>+[4]!NumLetras(DO25,"PESO","PESOS DOMINICANOS","$EE $m CON #d/100 CENTAVOS")</f>
        <v>#VALUE!</v>
      </c>
      <c r="DQ25" s="37">
        <v>150</v>
      </c>
      <c r="DR25" s="37">
        <f t="shared" si="19"/>
        <v>3000</v>
      </c>
      <c r="DS25" s="189">
        <v>80.849999999999994</v>
      </c>
      <c r="DT25" s="80">
        <f>+DQ25*'PRECIOS SEGUN ADJ. (FRONTERIZO)'!$B$22*'PRECIOS SEGUN ADJ. (FRONTERIZO)'!$C$22</f>
        <v>242550</v>
      </c>
      <c r="DU25" s="80" t="e" vm="1">
        <f>+[4]!NumLetras(DT25,"PESO","PESOS DOMINICANOS","$EE $m CON #d/100 CENTAVOS")</f>
        <v>#VALUE!</v>
      </c>
      <c r="DV25" s="37">
        <v>67</v>
      </c>
      <c r="DW25" s="37">
        <f t="shared" si="20"/>
        <v>1340</v>
      </c>
      <c r="DX25" s="189">
        <v>21.83</v>
      </c>
      <c r="DY25" s="80">
        <f>+DV25*'PRECIOS SEGUN ADJ. (FRONTERIZO)'!$B$23*'PRECIOS SEGUN ADJ. (FRONTERIZO)'!$C$23</f>
        <v>29252.199999999997</v>
      </c>
      <c r="DZ25" s="80" t="e" vm="1">
        <f>+[4]!NumLetras(DY25,"PESO","PESOS DOMINICANOS","$EE $m CON #d/100 CENTAVOS")</f>
        <v>#VALUE!</v>
      </c>
      <c r="EA25" s="80">
        <f t="shared" si="39"/>
        <v>5265.4</v>
      </c>
      <c r="EB25" s="37">
        <v>210</v>
      </c>
      <c r="EC25" s="37">
        <f t="shared" si="21"/>
        <v>4200</v>
      </c>
      <c r="ED25" s="189">
        <v>33</v>
      </c>
      <c r="EE25" s="80">
        <f>+EB25*'PRECIOS SEGUN ADJ. (FRONTERIZO)'!$B$24*'PRECIOS SEGUN ADJ. (FRONTERIZO)'!$C$24</f>
        <v>138600</v>
      </c>
      <c r="EF25" s="80" t="e" vm="1">
        <f>+[4]!NumLetras(EE25,"PESO","PESOS DOMINICANOS","$EE $m CON #d/100 CENTAVOS")</f>
        <v>#VALUE!</v>
      </c>
      <c r="EG25" s="37">
        <v>0</v>
      </c>
      <c r="EH25" s="37">
        <f t="shared" si="22"/>
        <v>0</v>
      </c>
      <c r="EI25" s="189">
        <v>15.789999999999997</v>
      </c>
      <c r="EJ25" s="80">
        <f>+EG25*'PRECIOS SEGUN ADJ. (FRONTERIZO)'!$B$25*'PRECIOS SEGUN ADJ. (FRONTERIZO)'!$C$25</f>
        <v>0</v>
      </c>
      <c r="EK25" s="80" t="e" vm="1">
        <f>+[4]!NumLetras(EJ25,"PESO","PESOS DOMINICANOS","$EE $m CON #d/100 CENTAVOS")</f>
        <v>#VALUE!</v>
      </c>
      <c r="EL25" s="37">
        <v>0</v>
      </c>
      <c r="EM25" s="37">
        <f t="shared" si="23"/>
        <v>0</v>
      </c>
      <c r="EN25" s="189">
        <v>31.5</v>
      </c>
      <c r="EO25" s="80">
        <f>+EL25*'PRECIOS SEGUN ADJ. (FRONTERIZO)'!$B$26*'PRECIOS SEGUN ADJ. (FRONTERIZO)'!$C$26</f>
        <v>0</v>
      </c>
      <c r="EP25" s="80" t="e" vm="1">
        <f>+[4]!NumLetras(EO25,"PESO","PESOS DOMINICANOS","$EE $m CON #d/100 CENTAVOS")</f>
        <v>#VALUE!</v>
      </c>
      <c r="EQ25" s="80">
        <v>0</v>
      </c>
      <c r="ER25" s="194">
        <f t="shared" si="24"/>
        <v>0</v>
      </c>
      <c r="ES25" s="195">
        <v>21.68</v>
      </c>
      <c r="ET25" s="196">
        <f>+EQ25*'PRECIOS SEGUN ADJ (RURAL)'!$B$13*'PRECIOS SEGUN ADJ (RURAL)'!$C$13</f>
        <v>0</v>
      </c>
      <c r="EU25" s="196" t="e" vm="1">
        <f>+[4]!NumLetras(ET25,"PESO","PESOS DOMINICANOS","$EE $m CON #d/100 CENTAVOS")</f>
        <v>#VALUE!</v>
      </c>
      <c r="EV25" s="80">
        <v>0</v>
      </c>
      <c r="EW25" s="198">
        <f t="shared" si="25"/>
        <v>0</v>
      </c>
      <c r="EX25" s="199">
        <v>5.5</v>
      </c>
      <c r="EY25" s="200">
        <f>+EV25*'PRECIOS SEGUN ADJ (RURAL)'!$B$16*'PRECIOS SEGUN ADJ (RURAL)'!$C$16</f>
        <v>0</v>
      </c>
      <c r="EZ25" s="200" t="e" vm="1">
        <f>+[4]!NumLetras(EY25,"PESO","PESOS DOMINICANOS","$EE $m CON #d/100 CENTAVOS")</f>
        <v>#VALUE!</v>
      </c>
      <c r="FA25" s="80">
        <v>0</v>
      </c>
      <c r="FB25" s="202">
        <f t="shared" si="26"/>
        <v>0</v>
      </c>
      <c r="FC25" s="203">
        <v>220</v>
      </c>
      <c r="FD25" s="204">
        <f>+FA25*'PRECIOS SEGUN ADJ (RURAL)'!$B$18*'PRECIOS SEGUN ADJ (RURAL)'!$C$18</f>
        <v>0</v>
      </c>
      <c r="FE25" s="204" t="e" vm="1">
        <f>+[4]!NumLetras(FD25,"PESO","PESOS DOMINICANOS","$EE $m CON #d/100 CENTAVOS")</f>
        <v>#VALUE!</v>
      </c>
      <c r="FF25" s="204">
        <f t="shared" si="27"/>
        <v>0</v>
      </c>
      <c r="FG25" s="80">
        <f t="shared" si="40"/>
        <v>3788718.2</v>
      </c>
      <c r="FH25" s="80" t="e" vm="1">
        <f>+[4]!NumLetras(FG25,"PESO","PESOS DOMINICANOS","$EE $m CON #d/100 CENTAVOS")</f>
        <v>#VALUE!</v>
      </c>
      <c r="FI25" s="80">
        <f t="shared" si="28"/>
        <v>194701.15999999997</v>
      </c>
      <c r="FJ25" s="80" t="e" vm="1">
        <f>+[4]!NumLetras(FI25,"PESO","PESOS DOMINICANOS","$EE $m CON #d/100 CENTAVOS")</f>
        <v>#VALUE!</v>
      </c>
      <c r="FK25" s="80">
        <f t="shared" si="41"/>
        <v>3594017.04</v>
      </c>
      <c r="FL25" s="80" t="e" vm="1">
        <f>+[4]!NumLetras(FK25,"PESO","PESOS DOMINICANOS","$EE $m CON #d/100 CENTAVOS")</f>
        <v>#VALUE!</v>
      </c>
      <c r="FM25" s="80">
        <f t="shared" si="42"/>
        <v>757743.64</v>
      </c>
      <c r="FN25" s="80" t="e" vm="1">
        <f>+[4]!NumLetras(FM25,"PESO","PESOS DOMINICANOS","$EE $m CON #d/100 CENTAVOS")</f>
        <v>#VALUE!</v>
      </c>
      <c r="FO25" s="80">
        <f t="shared" si="43"/>
        <v>37887.18</v>
      </c>
      <c r="FP25" s="80" t="e" vm="1">
        <f>+[4]!NumLetras(FO25,"PESO","PESOS DOMINICANOS","$EE $m CON #d/100 CENTAVOS")</f>
        <v>#VALUE!</v>
      </c>
      <c r="FQ25" s="80"/>
      <c r="FR25" s="80">
        <f t="shared" si="44"/>
        <v>3030974.56</v>
      </c>
      <c r="FS25" s="80" t="e" vm="1">
        <f>+[4]!NumLetras(FR25,"PESO","PESOS DOMINICANOS","$EE $m CON #d/100 CENTAVOS")</f>
        <v>#VALUE!</v>
      </c>
      <c r="FT25" s="37" t="str">
        <f>+VLOOKUP(D25,'FRONTERIZO XENIA'!F:G,2,0)</f>
        <v>F-34</v>
      </c>
    </row>
    <row r="26" spans="1:176">
      <c r="A26" s="37">
        <v>25</v>
      </c>
      <c r="B26" s="37">
        <v>25</v>
      </c>
      <c r="C26" s="26" t="s">
        <v>2032</v>
      </c>
      <c r="D26" s="37">
        <v>430213691</v>
      </c>
      <c r="E26" s="37">
        <f>+VLOOKUP(D26,'INFORMACION DE PROVEEDORES'!C:I,2,0)</f>
        <v>430213691</v>
      </c>
      <c r="F26" s="26" t="str">
        <f>+VLOOKUP(D26,'INFORMACION DE PROVEEDORES'!C:J,4,0)</f>
        <v>SAULO MONTERO ENCARNACION</v>
      </c>
      <c r="G26" s="37" t="str">
        <f>+VLOOKUP(D26,'INFORMACION DE PROVEEDORES'!C:K,5,0)</f>
        <v>108-0006149-0</v>
      </c>
      <c r="H26" s="26" t="str">
        <f>+VLOOKUP(D26,'INFORMACION DE PROVEEDORES'!C:L,7,0)</f>
        <v xml:space="preserve">CALLE COOCEMUVA, NO. 50, LAS CLAVELINAS, VALLE JUELO, SAN JUAN </v>
      </c>
      <c r="I26" s="37" t="str">
        <f>+VLOOKUP(D26,'INFORMACION DE PROVEEDORES'!C:M,3,0)</f>
        <v xml:space="preserve"> JURÍDICA</v>
      </c>
      <c r="J26" s="37">
        <v>8</v>
      </c>
      <c r="K26" s="37">
        <v>556</v>
      </c>
      <c r="L26" s="37">
        <v>114</v>
      </c>
      <c r="M26" s="37">
        <f t="shared" si="29"/>
        <v>2280</v>
      </c>
      <c r="N26" s="189">
        <v>69.81</v>
      </c>
      <c r="O26" s="80">
        <f>+L26*'PRECIOS SEGUN ADJ. (FRONTERIZO)'!$B$2*'PRECIOS SEGUN ADJ. (FRONTERIZO)'!$C$2</f>
        <v>159166.79999999999</v>
      </c>
      <c r="P26" s="80" t="e" vm="1">
        <f>+[4]!NumLetras(O26,"PESO","PESOS DOMINICANOS","$EE $m CON #d/100 CENTAVOS")</f>
        <v>#VALUE!</v>
      </c>
      <c r="Q26" s="80">
        <f t="shared" si="30"/>
        <v>25466.69</v>
      </c>
      <c r="R26" s="37">
        <v>31</v>
      </c>
      <c r="S26" s="37">
        <f t="shared" si="0"/>
        <v>620</v>
      </c>
      <c r="T26" s="189">
        <v>31.5</v>
      </c>
      <c r="U26" s="80">
        <f>+R26*'PRECIOS SEGUN ADJ. (FRONTERIZO)'!$B$3*'PRECIOS SEGUN ADJ. (FRONTERIZO)'!$C$3</f>
        <v>19530</v>
      </c>
      <c r="V26" s="80" t="e" vm="1">
        <f>+[4]!NumLetras(U26,"PESO","PESOS DOMINICANOS","$EE $m CON #d/100 CENTAVOS")</f>
        <v>#VALUE!</v>
      </c>
      <c r="W26" s="37">
        <v>65</v>
      </c>
      <c r="X26" s="37">
        <f t="shared" si="1"/>
        <v>1300</v>
      </c>
      <c r="Y26" s="189">
        <v>25.2</v>
      </c>
      <c r="Z26" s="80">
        <f>+W26*'PRECIOS SEGUN ADJ. (FRONTERIZO)'!$B$4*'PRECIOS SEGUN ADJ. (FRONTERIZO)'!$C$4</f>
        <v>32760</v>
      </c>
      <c r="AA26" s="80" t="e" vm="1">
        <f>+[4]!NumLetras(Z26,"PESO","PESOS DOMINICANOS","$EE $m CON #d/100 CENTAVOS")</f>
        <v>#VALUE!</v>
      </c>
      <c r="AB26" s="37">
        <v>185</v>
      </c>
      <c r="AC26" s="37">
        <f t="shared" si="2"/>
        <v>3700</v>
      </c>
      <c r="AD26" s="189">
        <v>87.91</v>
      </c>
      <c r="AE26" s="80">
        <f>+AB26*'PRECIOS SEGUN ADJ. (FRONTERIZO)'!$B$5*'PRECIOS SEGUN ADJ. (FRONTERIZO)'!$C$5</f>
        <v>325267</v>
      </c>
      <c r="AF26" s="80" t="e" vm="1">
        <f>+[4]!NumLetras(AE26,"PESO","PESOS DOMINICANOS","$EE $m CON #d/100 CENTAVOS")</f>
        <v>#VALUE!</v>
      </c>
      <c r="AG26" s="80">
        <f t="shared" si="31"/>
        <v>58548.06</v>
      </c>
      <c r="AH26" s="37">
        <v>185</v>
      </c>
      <c r="AI26" s="37">
        <f t="shared" si="3"/>
        <v>3700</v>
      </c>
      <c r="AJ26" s="189">
        <v>53.95000000000001</v>
      </c>
      <c r="AK26" s="80">
        <f>+AH26*'PRECIOS SEGUN ADJ. (FRONTERIZO)'!$B$6*'PRECIOS SEGUN ADJ. (FRONTERIZO)'!$C$6</f>
        <v>199615</v>
      </c>
      <c r="AL26" s="80" t="e" vm="1">
        <f>+[4]!NumLetras(AK26,"PESO","PESOS DOMINICANOS","$EE $m CON #d/100 CENTAVOS")</f>
        <v>#VALUE!</v>
      </c>
      <c r="AM26" s="37">
        <v>24</v>
      </c>
      <c r="AN26" s="37">
        <f t="shared" si="4"/>
        <v>480</v>
      </c>
      <c r="AO26" s="189">
        <v>25.04</v>
      </c>
      <c r="AP26" s="80">
        <f>+AM26*'PRECIOS SEGUN ADJ. (FRONTERIZO)'!$B$7*'PRECIOS SEGUN ADJ. (FRONTERIZO)'!$C$7</f>
        <v>12019.2</v>
      </c>
      <c r="AQ26" s="80" t="e" vm="1">
        <f>+[4]!NumLetras(AP26,"PESO","PESOS DOMINICANOS","$EE $m CON #d/100 CENTAVOS")</f>
        <v>#VALUE!</v>
      </c>
      <c r="AR26" s="80">
        <f t="shared" si="32"/>
        <v>1923.07</v>
      </c>
      <c r="AS26" s="37">
        <v>65</v>
      </c>
      <c r="AT26" s="37">
        <f t="shared" si="5"/>
        <v>1300</v>
      </c>
      <c r="AU26" s="189">
        <v>290.85000000000002</v>
      </c>
      <c r="AV26" s="80">
        <f>+AS26*'PRECIOS SEGUN ADJ. (FRONTERIZO)'!$B$8*'PRECIOS SEGUN ADJ. (FRONTERIZO)'!$C$8</f>
        <v>378105</v>
      </c>
      <c r="AW26" s="80" t="e" vm="1">
        <f>+[4]!NumLetras(AV26,"PESO","PESOS DOMINICANOS","$EE $m CON #d/100 CENTAVOS")</f>
        <v>#VALUE!</v>
      </c>
      <c r="AX26" s="80">
        <f t="shared" si="33"/>
        <v>68058.899999999994</v>
      </c>
      <c r="AY26" s="37">
        <v>4</v>
      </c>
      <c r="AZ26" s="37">
        <f t="shared" si="6"/>
        <v>80</v>
      </c>
      <c r="BA26" s="189">
        <v>18.899999999999999</v>
      </c>
      <c r="BB26" s="80">
        <f>+AY26*'PRECIOS SEGUN ADJ. (FRONTERIZO)'!$B$9*'PRECIOS SEGUN ADJ. (FRONTERIZO)'!$C$9</f>
        <v>1512</v>
      </c>
      <c r="BC26" s="80" t="e" vm="1">
        <f>+[4]!NumLetras(BB26,"PESO","PESOS DOMINICANOS","$EE $m CON #d/100 CENTAVOS")</f>
        <v>#VALUE!</v>
      </c>
      <c r="BD26" s="37">
        <v>13</v>
      </c>
      <c r="BE26" s="37">
        <f t="shared" si="7"/>
        <v>260</v>
      </c>
      <c r="BF26" s="189">
        <v>140.38</v>
      </c>
      <c r="BG26" s="80">
        <f>+BD26*'PRECIOS SEGUN ADJ. (FRONTERIZO)'!$B$10*'PRECIOS SEGUN ADJ. (FRONTERIZO)'!$C$10</f>
        <v>36498.800000000003</v>
      </c>
      <c r="BH26" s="80" t="e" vm="1">
        <f>+[4]!NumLetras(BG26,"PESO","PESOS DOMINICANOS","$EE $m CON #d/100 CENTAVOS")</f>
        <v>#VALUE!</v>
      </c>
      <c r="BI26" s="80">
        <f t="shared" si="34"/>
        <v>6569.78</v>
      </c>
      <c r="BJ26" s="37">
        <v>22</v>
      </c>
      <c r="BK26" s="37">
        <f t="shared" si="8"/>
        <v>440</v>
      </c>
      <c r="BL26" s="189">
        <v>31.459999999999997</v>
      </c>
      <c r="BM26" s="80">
        <f>+BJ26*'PRECIOS SEGUN ADJ. (FRONTERIZO)'!$B$11*'PRECIOS SEGUN ADJ. (FRONTERIZO)'!$C$11</f>
        <v>13842.4</v>
      </c>
      <c r="BN26" s="80" t="e" vm="1">
        <f>+[4]!NumLetras(BM26,"PESO","PESOS DOMINICANOS","$EE $m CON #d/100 CENTAVOS")</f>
        <v>#VALUE!</v>
      </c>
      <c r="BO26" s="37">
        <v>53</v>
      </c>
      <c r="BP26" s="37">
        <f t="shared" si="9"/>
        <v>1060</v>
      </c>
      <c r="BQ26" s="189">
        <v>65</v>
      </c>
      <c r="BR26" s="80">
        <f>+BO26*'PRECIOS SEGUN ADJ. (FRONTERIZO)'!$B$12*'PRECIOS SEGUN ADJ. (FRONTERIZO)'!$C$12</f>
        <v>68900</v>
      </c>
      <c r="BS26" s="80" t="e" vm="1">
        <f>+[4]!NumLetras(BR26,"PESO","PESOS DOMINICANOS","$EE $m CON #d/100 CENTAVOS")</f>
        <v>#VALUE!</v>
      </c>
      <c r="BT26" s="37">
        <v>610</v>
      </c>
      <c r="BU26" s="37">
        <f t="shared" si="10"/>
        <v>12200</v>
      </c>
      <c r="BV26" s="189">
        <v>5.5</v>
      </c>
      <c r="BW26" s="80">
        <f>+BT26*'PRECIOS SEGUN ADJ. (FRONTERIZO)'!$B$13*'PRECIOS SEGUN ADJ. (FRONTERIZO)'!$C$13</f>
        <v>67100</v>
      </c>
      <c r="BX26" s="80" t="e" vm="1">
        <f>+[4]!NumLetras(BW26,"PESO","PESOS DOMINICANOS","$EE $m CON #d/100 CENTAVOS")</f>
        <v>#VALUE!</v>
      </c>
      <c r="BY26" s="37">
        <v>990</v>
      </c>
      <c r="BZ26" s="37">
        <f t="shared" si="11"/>
        <v>19800</v>
      </c>
      <c r="CA26" s="189">
        <v>7.15</v>
      </c>
      <c r="CB26" s="80">
        <f>+BY26*'PRECIOS SEGUN ADJ. (FRONTERIZO)'!$B$14*'PRECIOS SEGUN ADJ. (FRONTERIZO)'!$C$14</f>
        <v>141570</v>
      </c>
      <c r="CC26" s="80" t="e" vm="1">
        <f>+[4]!NumLetras(CB26,"PESO","PESOS DOMINICANOS","$EE $m CON #d/100 CENTAVOS")</f>
        <v>#VALUE!</v>
      </c>
      <c r="CD26" s="37">
        <v>1980</v>
      </c>
      <c r="CE26" s="37">
        <f t="shared" si="12"/>
        <v>39600</v>
      </c>
      <c r="CF26" s="189">
        <v>6.8400000000000007</v>
      </c>
      <c r="CG26" s="80">
        <f>+CD26*'PRECIOS SEGUN ADJ. (FRONTERIZO)'!$B$15*'PRECIOS SEGUN ADJ. (FRONTERIZO)'!$C$15</f>
        <v>270864</v>
      </c>
      <c r="CH26" s="80" t="e" vm="1">
        <f>+[4]!NumLetras(CG26,"PESO","PESOS DOMINICANOS","$EE $m CON #d/100 CENTAVOS")</f>
        <v>#VALUE!</v>
      </c>
      <c r="CI26" s="37">
        <v>27</v>
      </c>
      <c r="CJ26" s="37">
        <f t="shared" si="13"/>
        <v>540</v>
      </c>
      <c r="CK26" s="189">
        <v>60</v>
      </c>
      <c r="CL26" s="80">
        <f>+CI26*'PRECIOS SEGUN ADJ. (FRONTERIZO)'!$B$16*'PRECIOS SEGUN ADJ. (FRONTERIZO)'!$C$16</f>
        <v>32400</v>
      </c>
      <c r="CM26" s="80" t="e" vm="1">
        <f>+[4]!NumLetras(CL26,"PESO","PESOS DOMINICANOS","$EE $m CON #d/100 CENTAVOS")</f>
        <v>#VALUE!</v>
      </c>
      <c r="CN26" s="80">
        <f t="shared" si="35"/>
        <v>5832</v>
      </c>
      <c r="CO26" s="37">
        <v>13</v>
      </c>
      <c r="CP26" s="37">
        <f t="shared" si="14"/>
        <v>260</v>
      </c>
      <c r="CQ26" s="189">
        <v>55.649999999999991</v>
      </c>
      <c r="CR26" s="80">
        <f>+CO26*'PRECIOS SEGUN ADJ. (FRONTERIZO)'!$B$17*'PRECIOS SEGUN ADJ. (FRONTERIZO)'!$C$17</f>
        <v>14468.999999999998</v>
      </c>
      <c r="CS26" s="80" t="e" vm="1">
        <f>+[4]!NumLetras(CR26,"PESO","PESOS DOMINICANOS","$EE $m CON #d/100 CENTAVOS")</f>
        <v>#VALUE!</v>
      </c>
      <c r="CT26" s="80">
        <f t="shared" si="36"/>
        <v>2604.42</v>
      </c>
      <c r="CU26" s="37">
        <v>1234</v>
      </c>
      <c r="CV26" s="37">
        <f t="shared" si="15"/>
        <v>24680</v>
      </c>
      <c r="CW26" s="189">
        <v>6.6</v>
      </c>
      <c r="CX26" s="80">
        <f>+CU26*'PRECIOS SEGUN ADJ. (FRONTERIZO)'!$B$18*'PRECIOS SEGUN ADJ. (FRONTERIZO)'!$C$18</f>
        <v>162888</v>
      </c>
      <c r="CY26" s="80" t="e" vm="1">
        <f>+[4]!NumLetras(CX26,"PESO","PESOS DOMINICANOS","$EE $m CON #d/100 CENTAVOS")</f>
        <v>#VALUE!</v>
      </c>
      <c r="CZ26" s="37">
        <v>14</v>
      </c>
      <c r="DA26" s="37">
        <f t="shared" si="16"/>
        <v>280</v>
      </c>
      <c r="DB26" s="189">
        <v>65.75</v>
      </c>
      <c r="DC26" s="80">
        <f>+CZ26*'PRECIOS SEGUN ADJ. (FRONTERIZO)'!$B$19*'PRECIOS SEGUN ADJ. (FRONTERIZO)'!$C$19</f>
        <v>18410</v>
      </c>
      <c r="DD26" s="80" t="e" vm="1">
        <f>+[4]!NumLetras(DC26,"PESO","PESOS DOMINICANOS","$EE $m CON #d/100 CENTAVOS")</f>
        <v>#VALUE!</v>
      </c>
      <c r="DE26" s="80">
        <f t="shared" si="37"/>
        <v>3313.8</v>
      </c>
      <c r="DF26" s="37">
        <v>24</v>
      </c>
      <c r="DG26" s="37">
        <f t="shared" si="17"/>
        <v>480</v>
      </c>
      <c r="DH26" s="189">
        <v>82.59999999999998</v>
      </c>
      <c r="DI26" s="80">
        <f>+DF26*'PRECIOS SEGUN ADJ. (FRONTERIZO)'!$B$20*'PRECIOS SEGUN ADJ. (FRONTERIZO)'!$C$20</f>
        <v>39648</v>
      </c>
      <c r="DJ26" s="80" t="e" vm="1">
        <f>+[4]!NumLetras(DI26,"PESO","PESOS DOMINICANOS","$EE $m CON #d/100 CENTAVOS")</f>
        <v>#VALUE!</v>
      </c>
      <c r="DK26" s="80">
        <f t="shared" si="38"/>
        <v>7136.64</v>
      </c>
      <c r="DL26" s="37">
        <v>1980</v>
      </c>
      <c r="DM26" s="37">
        <f t="shared" si="18"/>
        <v>39600</v>
      </c>
      <c r="DN26" s="189">
        <v>22</v>
      </c>
      <c r="DO26" s="80">
        <f>+DL26*'PRECIOS SEGUN ADJ. (FRONTERIZO)'!$B$21*'PRECIOS SEGUN ADJ. (FRONTERIZO)'!$C$21</f>
        <v>871200</v>
      </c>
      <c r="DP26" s="80" t="e" vm="1">
        <f>+[4]!NumLetras(DO26,"PESO","PESOS DOMINICANOS","$EE $m CON #d/100 CENTAVOS")</f>
        <v>#VALUE!</v>
      </c>
      <c r="DQ26" s="37">
        <v>126</v>
      </c>
      <c r="DR26" s="37">
        <f t="shared" si="19"/>
        <v>2520</v>
      </c>
      <c r="DS26" s="189">
        <v>80.849999999999994</v>
      </c>
      <c r="DT26" s="80">
        <f>+DQ26*'PRECIOS SEGUN ADJ. (FRONTERIZO)'!$B$22*'PRECIOS SEGUN ADJ. (FRONTERIZO)'!$C$22</f>
        <v>203741.99999999997</v>
      </c>
      <c r="DU26" s="80" t="e" vm="1">
        <f>+[4]!NumLetras(DT26,"PESO","PESOS DOMINICANOS","$EE $m CON #d/100 CENTAVOS")</f>
        <v>#VALUE!</v>
      </c>
      <c r="DV26" s="37">
        <v>58</v>
      </c>
      <c r="DW26" s="37">
        <f t="shared" si="20"/>
        <v>1160</v>
      </c>
      <c r="DX26" s="189">
        <v>21.83</v>
      </c>
      <c r="DY26" s="80">
        <f>+DV26*'PRECIOS SEGUN ADJ. (FRONTERIZO)'!$B$23*'PRECIOS SEGUN ADJ. (FRONTERIZO)'!$C$23</f>
        <v>25322.799999999996</v>
      </c>
      <c r="DZ26" s="80" t="e" vm="1">
        <f>+[4]!NumLetras(DY26,"PESO","PESOS DOMINICANOS","$EE $m CON #d/100 CENTAVOS")</f>
        <v>#VALUE!</v>
      </c>
      <c r="EA26" s="80">
        <f t="shared" si="39"/>
        <v>4558.1000000000004</v>
      </c>
      <c r="EB26" s="37">
        <v>163</v>
      </c>
      <c r="EC26" s="37">
        <f t="shared" si="21"/>
        <v>3260</v>
      </c>
      <c r="ED26" s="189">
        <v>33</v>
      </c>
      <c r="EE26" s="80">
        <f>+EB26*'PRECIOS SEGUN ADJ. (FRONTERIZO)'!$B$24*'PRECIOS SEGUN ADJ. (FRONTERIZO)'!$C$24</f>
        <v>107580</v>
      </c>
      <c r="EF26" s="80" t="e" vm="1">
        <f>+[4]!NumLetras(EE26,"PESO","PESOS DOMINICANOS","$EE $m CON #d/100 CENTAVOS")</f>
        <v>#VALUE!</v>
      </c>
      <c r="EG26" s="37">
        <v>5</v>
      </c>
      <c r="EH26" s="37">
        <f t="shared" si="22"/>
        <v>100</v>
      </c>
      <c r="EI26" s="189">
        <v>15.789999999999997</v>
      </c>
      <c r="EJ26" s="80">
        <f>+EG26*'PRECIOS SEGUN ADJ. (FRONTERIZO)'!$B$25*'PRECIOS SEGUN ADJ. (FRONTERIZO)'!$C$25</f>
        <v>1578.9999999999998</v>
      </c>
      <c r="EK26" s="80" t="e" vm="1">
        <f>+[4]!NumLetras(EJ26,"PESO","PESOS DOMINICANOS","$EE $m CON #d/100 CENTAVOS")</f>
        <v>#VALUE!</v>
      </c>
      <c r="EL26" s="37">
        <v>5</v>
      </c>
      <c r="EM26" s="37">
        <f t="shared" si="23"/>
        <v>100</v>
      </c>
      <c r="EN26" s="189">
        <v>31.5</v>
      </c>
      <c r="EO26" s="80">
        <f>+EL26*'PRECIOS SEGUN ADJ. (FRONTERIZO)'!$B$26*'PRECIOS SEGUN ADJ. (FRONTERIZO)'!$C$26</f>
        <v>3150</v>
      </c>
      <c r="EP26" s="80" t="e" vm="1">
        <f>+[4]!NumLetras(EO26,"PESO","PESOS DOMINICANOS","$EE $m CON #d/100 CENTAVOS")</f>
        <v>#VALUE!</v>
      </c>
      <c r="EQ26" s="80">
        <v>0</v>
      </c>
      <c r="ER26" s="194">
        <f t="shared" si="24"/>
        <v>0</v>
      </c>
      <c r="ES26" s="195">
        <v>21.68</v>
      </c>
      <c r="ET26" s="196">
        <f>+EQ26*'PRECIOS SEGUN ADJ (RURAL)'!$B$13*'PRECIOS SEGUN ADJ (RURAL)'!$C$13</f>
        <v>0</v>
      </c>
      <c r="EU26" s="196" t="e" vm="1">
        <f>+[4]!NumLetras(ET26,"PESO","PESOS DOMINICANOS","$EE $m CON #d/100 CENTAVOS")</f>
        <v>#VALUE!</v>
      </c>
      <c r="EV26" s="80">
        <v>0</v>
      </c>
      <c r="EW26" s="198">
        <f t="shared" si="25"/>
        <v>0</v>
      </c>
      <c r="EX26" s="199">
        <v>5.5</v>
      </c>
      <c r="EY26" s="200">
        <f>+EV26*'PRECIOS SEGUN ADJ (RURAL)'!$B$16*'PRECIOS SEGUN ADJ (RURAL)'!$C$16</f>
        <v>0</v>
      </c>
      <c r="EZ26" s="200" t="e" vm="1">
        <f>+[4]!NumLetras(EY26,"PESO","PESOS DOMINICANOS","$EE $m CON #d/100 CENTAVOS")</f>
        <v>#VALUE!</v>
      </c>
      <c r="FA26" s="80">
        <v>0</v>
      </c>
      <c r="FB26" s="202">
        <f t="shared" si="26"/>
        <v>0</v>
      </c>
      <c r="FC26" s="203">
        <v>220</v>
      </c>
      <c r="FD26" s="204">
        <f>+FA26*'PRECIOS SEGUN ADJ (RURAL)'!$B$18*'PRECIOS SEGUN ADJ (RURAL)'!$C$18</f>
        <v>0</v>
      </c>
      <c r="FE26" s="204" t="e" vm="1">
        <f>+[4]!NumLetras(FD26,"PESO","PESOS DOMINICANOS","$EE $m CON #d/100 CENTAVOS")</f>
        <v>#VALUE!</v>
      </c>
      <c r="FF26" s="204">
        <f t="shared" si="27"/>
        <v>0</v>
      </c>
      <c r="FG26" s="80">
        <f t="shared" si="40"/>
        <v>3207139</v>
      </c>
      <c r="FH26" s="80" t="e" vm="1">
        <f>+[4]!NumLetras(FG26,"PESO","PESOS DOMINICANOS","$EE $m CON #d/100 CENTAVOS")</f>
        <v>#VALUE!</v>
      </c>
      <c r="FI26" s="80">
        <f t="shared" si="28"/>
        <v>184011.46000000002</v>
      </c>
      <c r="FJ26" s="80" t="e" vm="1">
        <f>+[4]!NumLetras(FI26,"PESO","PESOS DOMINICANOS","$EE $m CON #d/100 CENTAVOS")</f>
        <v>#VALUE!</v>
      </c>
      <c r="FK26" s="80">
        <f t="shared" si="41"/>
        <v>3023127.54</v>
      </c>
      <c r="FL26" s="80" t="e" vm="1">
        <f>+[4]!NumLetras(FK26,"PESO","PESOS DOMINICANOS","$EE $m CON #d/100 CENTAVOS")</f>
        <v>#VALUE!</v>
      </c>
      <c r="FM26" s="80">
        <f t="shared" si="42"/>
        <v>641427.80000000005</v>
      </c>
      <c r="FN26" s="80" t="e" vm="1">
        <f>+[4]!NumLetras(FM26,"PESO","PESOS DOMINICANOS","$EE $m CON #d/100 CENTAVOS")</f>
        <v>#VALUE!</v>
      </c>
      <c r="FO26" s="80">
        <f t="shared" si="43"/>
        <v>32071.39</v>
      </c>
      <c r="FP26" s="80" t="e" vm="1">
        <f>+[4]!NumLetras(FO26,"PESO","PESOS DOMINICANOS","$EE $m CON #d/100 CENTAVOS")</f>
        <v>#VALUE!</v>
      </c>
      <c r="FQ26" s="80"/>
      <c r="FR26" s="80">
        <f t="shared" si="44"/>
        <v>2565711.2000000002</v>
      </c>
      <c r="FS26" s="80" t="e" vm="1">
        <f>+[4]!NumLetras(FR26,"PESO","PESOS DOMINICANOS","$EE $m CON #d/100 CENTAVOS")</f>
        <v>#VALUE!</v>
      </c>
      <c r="FT26" s="37" t="str">
        <f>+VLOOKUP(D26,'FRONTERIZO XENIA'!F:G,2,0)</f>
        <v>F-15</v>
      </c>
    </row>
    <row r="27" spans="1:176">
      <c r="A27" s="37">
        <v>26</v>
      </c>
      <c r="B27" s="37">
        <v>26</v>
      </c>
      <c r="C27" s="26" t="s">
        <v>2054</v>
      </c>
      <c r="D27" s="37">
        <v>132271084</v>
      </c>
      <c r="E27" s="37">
        <f>+VLOOKUP(D27,'INFORMACION DE PROVEEDORES'!C:I,2,0)</f>
        <v>132271084</v>
      </c>
      <c r="F27" s="26" t="str">
        <f>+VLOOKUP(D27,'INFORMACION DE PROVEEDORES'!C:J,4,0)</f>
        <v>ROCIO COVADLO NUÑEZ</v>
      </c>
      <c r="G27" s="37" t="str">
        <f>+VLOOKUP(D27,'INFORMACION DE PROVEEDORES'!C:K,5,0)</f>
        <v>402-4894600-2</v>
      </c>
      <c r="H27" s="26" t="str">
        <f>+VLOOKUP(D27,'INFORMACION DE PROVEEDORES'!C:L,7,0)</f>
        <v>C/ANTONIO SUVERBI, NO.3 FRENTE AL BAR LOS COCOS, VILLA CENTRAL</v>
      </c>
      <c r="I27" s="37" t="str">
        <f>+VLOOKUP(D27,'INFORMACION DE PROVEEDORES'!C:M,3,0)</f>
        <v xml:space="preserve"> JURÍDICA</v>
      </c>
      <c r="J27" s="37">
        <v>2</v>
      </c>
      <c r="K27" s="37">
        <v>260</v>
      </c>
      <c r="L27" s="37">
        <v>104</v>
      </c>
      <c r="M27" s="37">
        <f t="shared" si="29"/>
        <v>2080</v>
      </c>
      <c r="N27" s="189">
        <v>69.81</v>
      </c>
      <c r="O27" s="80">
        <f>+L27*'PRECIOS SEGUN ADJ. (FRONTERIZO)'!$B$2*'PRECIOS SEGUN ADJ. (FRONTERIZO)'!$C$2</f>
        <v>145204.79999999999</v>
      </c>
      <c r="P27" s="80" t="e" vm="1">
        <f>+[4]!NumLetras(O27,"PESO","PESOS DOMINICANOS","$EE $m CON #d/100 CENTAVOS")</f>
        <v>#VALUE!</v>
      </c>
      <c r="Q27" s="80">
        <f t="shared" si="30"/>
        <v>23232.77</v>
      </c>
      <c r="R27" s="37">
        <v>30</v>
      </c>
      <c r="S27" s="37">
        <f t="shared" si="0"/>
        <v>600</v>
      </c>
      <c r="T27" s="189">
        <v>31.5</v>
      </c>
      <c r="U27" s="80">
        <f>+R27*'PRECIOS SEGUN ADJ. (FRONTERIZO)'!$B$3*'PRECIOS SEGUN ADJ. (FRONTERIZO)'!$C$3</f>
        <v>18900</v>
      </c>
      <c r="V27" s="80" t="e" vm="1">
        <f>+[4]!NumLetras(U27,"PESO","PESOS DOMINICANOS","$EE $m CON #d/100 CENTAVOS")</f>
        <v>#VALUE!</v>
      </c>
      <c r="W27" s="37">
        <v>276</v>
      </c>
      <c r="X27" s="37">
        <f t="shared" si="1"/>
        <v>5520</v>
      </c>
      <c r="Y27" s="189">
        <v>25.2</v>
      </c>
      <c r="Z27" s="80">
        <f>+W27*'PRECIOS SEGUN ADJ. (FRONTERIZO)'!$B$4*'PRECIOS SEGUN ADJ. (FRONTERIZO)'!$C$4</f>
        <v>139104</v>
      </c>
      <c r="AA27" s="80" t="e" vm="1">
        <f>+[4]!NumLetras(Z27,"PESO","PESOS DOMINICANOS","$EE $m CON #d/100 CENTAVOS")</f>
        <v>#VALUE!</v>
      </c>
      <c r="AB27" s="37">
        <v>132</v>
      </c>
      <c r="AC27" s="37">
        <f t="shared" si="2"/>
        <v>2640</v>
      </c>
      <c r="AD27" s="189">
        <v>87.91</v>
      </c>
      <c r="AE27" s="80">
        <f>+AB27*'PRECIOS SEGUN ADJ. (FRONTERIZO)'!$B$5*'PRECIOS SEGUN ADJ. (FRONTERIZO)'!$C$5</f>
        <v>232082.39999999997</v>
      </c>
      <c r="AF27" s="80" t="e" vm="1">
        <f>+[4]!NumLetras(AE27,"PESO","PESOS DOMINICANOS","$EE $m CON #d/100 CENTAVOS")</f>
        <v>#VALUE!</v>
      </c>
      <c r="AG27" s="80">
        <f t="shared" si="31"/>
        <v>41774.83</v>
      </c>
      <c r="AH27" s="37">
        <v>0</v>
      </c>
      <c r="AI27" s="37">
        <f t="shared" si="3"/>
        <v>0</v>
      </c>
      <c r="AJ27" s="189">
        <v>53.95000000000001</v>
      </c>
      <c r="AK27" s="80">
        <f>+AH27*'PRECIOS SEGUN ADJ. (FRONTERIZO)'!$B$6*'PRECIOS SEGUN ADJ. (FRONTERIZO)'!$C$6</f>
        <v>0</v>
      </c>
      <c r="AL27" s="80" t="e" vm="1">
        <f>+[4]!NumLetras(AK27,"PESO","PESOS DOMINICANOS","$EE $m CON #d/100 CENTAVOS")</f>
        <v>#VALUE!</v>
      </c>
      <c r="AM27" s="37">
        <v>0</v>
      </c>
      <c r="AN27" s="37">
        <f t="shared" si="4"/>
        <v>0</v>
      </c>
      <c r="AO27" s="189">
        <v>25.04</v>
      </c>
      <c r="AP27" s="80">
        <f>+AM27*'PRECIOS SEGUN ADJ. (FRONTERIZO)'!$B$7*'PRECIOS SEGUN ADJ. (FRONTERIZO)'!$C$7</f>
        <v>0</v>
      </c>
      <c r="AQ27" s="80" t="e" vm="1">
        <f>+[4]!NumLetras(AP27,"PESO","PESOS DOMINICANOS","$EE $m CON #d/100 CENTAVOS")</f>
        <v>#VALUE!</v>
      </c>
      <c r="AR27" s="80">
        <f t="shared" si="32"/>
        <v>0</v>
      </c>
      <c r="AS27" s="37">
        <v>35</v>
      </c>
      <c r="AT27" s="37">
        <f t="shared" si="5"/>
        <v>700</v>
      </c>
      <c r="AU27" s="189">
        <v>290.85000000000002</v>
      </c>
      <c r="AV27" s="80">
        <f>+AS27*'PRECIOS SEGUN ADJ. (FRONTERIZO)'!$B$8*'PRECIOS SEGUN ADJ. (FRONTERIZO)'!$C$8</f>
        <v>203595</v>
      </c>
      <c r="AW27" s="80" t="e" vm="1">
        <f>+[4]!NumLetras(AV27,"PESO","PESOS DOMINICANOS","$EE $m CON #d/100 CENTAVOS")</f>
        <v>#VALUE!</v>
      </c>
      <c r="AX27" s="80">
        <f t="shared" si="33"/>
        <v>36647.1</v>
      </c>
      <c r="AY27" s="37">
        <v>17</v>
      </c>
      <c r="AZ27" s="37">
        <f t="shared" si="6"/>
        <v>340</v>
      </c>
      <c r="BA27" s="189">
        <v>18.899999999999999</v>
      </c>
      <c r="BB27" s="80">
        <f>+AY27*'PRECIOS SEGUN ADJ. (FRONTERIZO)'!$B$9*'PRECIOS SEGUN ADJ. (FRONTERIZO)'!$C$9</f>
        <v>6425.9999999999991</v>
      </c>
      <c r="BC27" s="80" t="e" vm="1">
        <f>+[4]!NumLetras(BB27,"PESO","PESOS DOMINICANOS","$EE $m CON #d/100 CENTAVOS")</f>
        <v>#VALUE!</v>
      </c>
      <c r="BD27" s="37">
        <v>0</v>
      </c>
      <c r="BE27" s="37">
        <f t="shared" si="7"/>
        <v>0</v>
      </c>
      <c r="BF27" s="189">
        <v>140.38</v>
      </c>
      <c r="BG27" s="80">
        <f>+BD27*'PRECIOS SEGUN ADJ. (FRONTERIZO)'!$B$10*'PRECIOS SEGUN ADJ. (FRONTERIZO)'!$C$10</f>
        <v>0</v>
      </c>
      <c r="BH27" s="80" t="e" vm="1">
        <f>+[4]!NumLetras(BG27,"PESO","PESOS DOMINICANOS","$EE $m CON #d/100 CENTAVOS")</f>
        <v>#VALUE!</v>
      </c>
      <c r="BI27" s="80">
        <f t="shared" si="34"/>
        <v>0</v>
      </c>
      <c r="BJ27" s="37">
        <v>93</v>
      </c>
      <c r="BK27" s="37">
        <f t="shared" si="8"/>
        <v>1860</v>
      </c>
      <c r="BL27" s="189">
        <v>31.459999999999997</v>
      </c>
      <c r="BM27" s="80">
        <f>+BJ27*'PRECIOS SEGUN ADJ. (FRONTERIZO)'!$B$11*'PRECIOS SEGUN ADJ. (FRONTERIZO)'!$C$11</f>
        <v>58515.600000000006</v>
      </c>
      <c r="BN27" s="80" t="e" vm="1">
        <f>+[4]!NumLetras(BM27,"PESO","PESOS DOMINICANOS","$EE $m CON #d/100 CENTAVOS")</f>
        <v>#VALUE!</v>
      </c>
      <c r="BO27" s="37">
        <v>30</v>
      </c>
      <c r="BP27" s="37">
        <f t="shared" si="9"/>
        <v>600</v>
      </c>
      <c r="BQ27" s="189">
        <v>65</v>
      </c>
      <c r="BR27" s="80">
        <f>+BO27*'PRECIOS SEGUN ADJ. (FRONTERIZO)'!$B$12*'PRECIOS SEGUN ADJ. (FRONTERIZO)'!$C$12</f>
        <v>39000</v>
      </c>
      <c r="BS27" s="80" t="e" vm="1">
        <f>+[4]!NumLetras(BR27,"PESO","PESOS DOMINICANOS","$EE $m CON #d/100 CENTAVOS")</f>
        <v>#VALUE!</v>
      </c>
      <c r="BT27" s="37">
        <v>2600</v>
      </c>
      <c r="BU27" s="37">
        <f t="shared" si="10"/>
        <v>52000</v>
      </c>
      <c r="BV27" s="189">
        <v>5.5</v>
      </c>
      <c r="BW27" s="80">
        <f>+BT27*'PRECIOS SEGUN ADJ. (FRONTERIZO)'!$B$13*'PRECIOS SEGUN ADJ. (FRONTERIZO)'!$C$13</f>
        <v>286000</v>
      </c>
      <c r="BX27" s="80" t="e" vm="1">
        <f>+[4]!NumLetras(BW27,"PESO","PESOS DOMINICANOS","$EE $m CON #d/100 CENTAVOS")</f>
        <v>#VALUE!</v>
      </c>
      <c r="BY27" s="37">
        <v>0</v>
      </c>
      <c r="BZ27" s="37">
        <f t="shared" si="11"/>
        <v>0</v>
      </c>
      <c r="CA27" s="189">
        <v>7.15</v>
      </c>
      <c r="CB27" s="80">
        <f>+BY27*'PRECIOS SEGUN ADJ. (FRONTERIZO)'!$B$14*'PRECIOS SEGUN ADJ. (FRONTERIZO)'!$C$14</f>
        <v>0</v>
      </c>
      <c r="CC27" s="80" t="e" vm="1">
        <f>+[4]!NumLetras(CB27,"PESO","PESOS DOMINICANOS","$EE $m CON #d/100 CENTAVOS")</f>
        <v>#VALUE!</v>
      </c>
      <c r="CD27" s="37">
        <v>0</v>
      </c>
      <c r="CE27" s="37">
        <f t="shared" si="12"/>
        <v>0</v>
      </c>
      <c r="CF27" s="189">
        <v>6.8400000000000007</v>
      </c>
      <c r="CG27" s="80">
        <f>+CD27*'PRECIOS SEGUN ADJ. (FRONTERIZO)'!$B$15*'PRECIOS SEGUN ADJ. (FRONTERIZO)'!$C$15</f>
        <v>0</v>
      </c>
      <c r="CH27" s="80" t="e" vm="1">
        <f>+[4]!NumLetras(CG27,"PESO","PESOS DOMINICANOS","$EE $m CON #d/100 CENTAVOS")</f>
        <v>#VALUE!</v>
      </c>
      <c r="CI27" s="37">
        <v>116</v>
      </c>
      <c r="CJ27" s="37">
        <f t="shared" si="13"/>
        <v>2320</v>
      </c>
      <c r="CK27" s="189">
        <v>60</v>
      </c>
      <c r="CL27" s="80">
        <f>+CI27*'PRECIOS SEGUN ADJ. (FRONTERIZO)'!$B$16*'PRECIOS SEGUN ADJ. (FRONTERIZO)'!$C$16</f>
        <v>139200</v>
      </c>
      <c r="CM27" s="80" t="e" vm="1">
        <f>+[4]!NumLetras(CL27,"PESO","PESOS DOMINICANOS","$EE $m CON #d/100 CENTAVOS")</f>
        <v>#VALUE!</v>
      </c>
      <c r="CN27" s="80">
        <f t="shared" si="35"/>
        <v>25056</v>
      </c>
      <c r="CO27" s="37">
        <v>53</v>
      </c>
      <c r="CP27" s="37">
        <f t="shared" si="14"/>
        <v>1060</v>
      </c>
      <c r="CQ27" s="189">
        <v>55.649999999999991</v>
      </c>
      <c r="CR27" s="80">
        <f>+CO27*'PRECIOS SEGUN ADJ. (FRONTERIZO)'!$B$17*'PRECIOS SEGUN ADJ. (FRONTERIZO)'!$C$17</f>
        <v>58989</v>
      </c>
      <c r="CS27" s="80" t="e" vm="1">
        <f>+[4]!NumLetras(CR27,"PESO","PESOS DOMINICANOS","$EE $m CON #d/100 CENTAVOS")</f>
        <v>#VALUE!</v>
      </c>
      <c r="CT27" s="80">
        <f t="shared" si="36"/>
        <v>10618.02</v>
      </c>
      <c r="CU27" s="37">
        <v>1040</v>
      </c>
      <c r="CV27" s="37">
        <f t="shared" si="15"/>
        <v>20800</v>
      </c>
      <c r="CW27" s="189">
        <v>6.6</v>
      </c>
      <c r="CX27" s="80">
        <f>+CU27*'PRECIOS SEGUN ADJ. (FRONTERIZO)'!$B$18*'PRECIOS SEGUN ADJ. (FRONTERIZO)'!$C$18</f>
        <v>137280</v>
      </c>
      <c r="CY27" s="80" t="e" vm="1">
        <f>+[4]!NumLetras(CX27,"PESO","PESOS DOMINICANOS","$EE $m CON #d/100 CENTAVOS")</f>
        <v>#VALUE!</v>
      </c>
      <c r="CZ27" s="37">
        <v>58</v>
      </c>
      <c r="DA27" s="37">
        <f t="shared" si="16"/>
        <v>1160</v>
      </c>
      <c r="DB27" s="189">
        <v>65.75</v>
      </c>
      <c r="DC27" s="80">
        <f>+CZ27*'PRECIOS SEGUN ADJ. (FRONTERIZO)'!$B$19*'PRECIOS SEGUN ADJ. (FRONTERIZO)'!$C$19</f>
        <v>76270</v>
      </c>
      <c r="DD27" s="80" t="e" vm="1">
        <f>+[4]!NumLetras(DC27,"PESO","PESOS DOMINICANOS","$EE $m CON #d/100 CENTAVOS")</f>
        <v>#VALUE!</v>
      </c>
      <c r="DE27" s="80">
        <f t="shared" si="37"/>
        <v>13728.6</v>
      </c>
      <c r="DF27" s="37">
        <v>0</v>
      </c>
      <c r="DG27" s="37">
        <f t="shared" si="17"/>
        <v>0</v>
      </c>
      <c r="DH27" s="189">
        <v>82.59999999999998</v>
      </c>
      <c r="DI27" s="80">
        <f>+DF27*'PRECIOS SEGUN ADJ. (FRONTERIZO)'!$B$20*'PRECIOS SEGUN ADJ. (FRONTERIZO)'!$C$20</f>
        <v>0</v>
      </c>
      <c r="DJ27" s="80" t="e" vm="1">
        <f>+[4]!NumLetras(DI27,"PESO","PESOS DOMINICANOS","$EE $m CON #d/100 CENTAVOS")</f>
        <v>#VALUE!</v>
      </c>
      <c r="DK27" s="80">
        <f t="shared" si="38"/>
        <v>0</v>
      </c>
      <c r="DL27" s="37">
        <v>0</v>
      </c>
      <c r="DM27" s="37">
        <f t="shared" si="18"/>
        <v>0</v>
      </c>
      <c r="DN27" s="189">
        <v>22</v>
      </c>
      <c r="DO27" s="80">
        <f>+DL27*'PRECIOS SEGUN ADJ. (FRONTERIZO)'!$B$21*'PRECIOS SEGUN ADJ. (FRONTERIZO)'!$C$21</f>
        <v>0</v>
      </c>
      <c r="DP27" s="80" t="e" vm="1">
        <f>+[4]!NumLetras(DO27,"PESO","PESOS DOMINICANOS","$EE $m CON #d/100 CENTAVOS")</f>
        <v>#VALUE!</v>
      </c>
      <c r="DQ27" s="37">
        <v>58</v>
      </c>
      <c r="DR27" s="37">
        <f t="shared" si="19"/>
        <v>1160</v>
      </c>
      <c r="DS27" s="189">
        <v>80.849999999999994</v>
      </c>
      <c r="DT27" s="80">
        <f>+DQ27*'PRECIOS SEGUN ADJ. (FRONTERIZO)'!$B$22*'PRECIOS SEGUN ADJ. (FRONTERIZO)'!$C$22</f>
        <v>93785.999999999985</v>
      </c>
      <c r="DU27" s="80" t="e" vm="1">
        <f>+[4]!NumLetras(DT27,"PESO","PESOS DOMINICANOS","$EE $m CON #d/100 CENTAVOS")</f>
        <v>#VALUE!</v>
      </c>
      <c r="DV27" s="37">
        <v>27</v>
      </c>
      <c r="DW27" s="37">
        <f t="shared" si="20"/>
        <v>540</v>
      </c>
      <c r="DX27" s="189">
        <v>21.83</v>
      </c>
      <c r="DY27" s="80">
        <f>+DV27*'PRECIOS SEGUN ADJ. (FRONTERIZO)'!$B$23*'PRECIOS SEGUN ADJ. (FRONTERIZO)'!$C$23</f>
        <v>11788.199999999999</v>
      </c>
      <c r="DZ27" s="80" t="e" vm="1">
        <f>+[4]!NumLetras(DY27,"PESO","PESOS DOMINICANOS","$EE $m CON #d/100 CENTAVOS")</f>
        <v>#VALUE!</v>
      </c>
      <c r="EA27" s="80">
        <f t="shared" si="39"/>
        <v>2121.88</v>
      </c>
      <c r="EB27" s="37">
        <v>30</v>
      </c>
      <c r="EC27" s="37">
        <f t="shared" si="21"/>
        <v>600</v>
      </c>
      <c r="ED27" s="189">
        <v>33</v>
      </c>
      <c r="EE27" s="80">
        <f>+EB27*'PRECIOS SEGUN ADJ. (FRONTERIZO)'!$B$24*'PRECIOS SEGUN ADJ. (FRONTERIZO)'!$C$24</f>
        <v>19800</v>
      </c>
      <c r="EF27" s="80" t="e" vm="1">
        <f>+[4]!NumLetras(EE27,"PESO","PESOS DOMINICANOS","$EE $m CON #d/100 CENTAVOS")</f>
        <v>#VALUE!</v>
      </c>
      <c r="EG27" s="37">
        <v>18</v>
      </c>
      <c r="EH27" s="37">
        <f t="shared" si="22"/>
        <v>360</v>
      </c>
      <c r="EI27" s="189">
        <v>15.789999999999997</v>
      </c>
      <c r="EJ27" s="80">
        <f>+EG27*'PRECIOS SEGUN ADJ. (FRONTERIZO)'!$B$25*'PRECIOS SEGUN ADJ. (FRONTERIZO)'!$C$25</f>
        <v>5684.4</v>
      </c>
      <c r="EK27" s="80" t="e" vm="1">
        <f>+[4]!NumLetras(EJ27,"PESO","PESOS DOMINICANOS","$EE $m CON #d/100 CENTAVOS")</f>
        <v>#VALUE!</v>
      </c>
      <c r="EL27" s="37">
        <v>18</v>
      </c>
      <c r="EM27" s="37">
        <f t="shared" si="23"/>
        <v>360</v>
      </c>
      <c r="EN27" s="189">
        <v>31.5</v>
      </c>
      <c r="EO27" s="80">
        <f>+EL27*'PRECIOS SEGUN ADJ. (FRONTERIZO)'!$B$26*'PRECIOS SEGUN ADJ. (FRONTERIZO)'!$C$26</f>
        <v>11340</v>
      </c>
      <c r="EP27" s="80" t="e" vm="1">
        <f>+[4]!NumLetras(EO27,"PESO","PESOS DOMINICANOS","$EE $m CON #d/100 CENTAVOS")</f>
        <v>#VALUE!</v>
      </c>
      <c r="EQ27" s="80">
        <v>0</v>
      </c>
      <c r="ER27" s="194">
        <f t="shared" si="24"/>
        <v>0</v>
      </c>
      <c r="ES27" s="195">
        <v>21.68</v>
      </c>
      <c r="ET27" s="196">
        <f>+EQ27*'PRECIOS SEGUN ADJ (RURAL)'!$B$13*'PRECIOS SEGUN ADJ (RURAL)'!$C$13</f>
        <v>0</v>
      </c>
      <c r="EU27" s="196" t="e" vm="1">
        <f>+[4]!NumLetras(ET27,"PESO","PESOS DOMINICANOS","$EE $m CON #d/100 CENTAVOS")</f>
        <v>#VALUE!</v>
      </c>
      <c r="EV27" s="80">
        <v>0</v>
      </c>
      <c r="EW27" s="198">
        <f t="shared" si="25"/>
        <v>0</v>
      </c>
      <c r="EX27" s="199">
        <v>5.5</v>
      </c>
      <c r="EY27" s="200">
        <f>+EV27*'PRECIOS SEGUN ADJ (RURAL)'!$B$16*'PRECIOS SEGUN ADJ (RURAL)'!$C$16</f>
        <v>0</v>
      </c>
      <c r="EZ27" s="200" t="e" vm="1">
        <f>+[4]!NumLetras(EY27,"PESO","PESOS DOMINICANOS","$EE $m CON #d/100 CENTAVOS")</f>
        <v>#VALUE!</v>
      </c>
      <c r="FA27" s="80">
        <v>0</v>
      </c>
      <c r="FB27" s="202">
        <f t="shared" si="26"/>
        <v>0</v>
      </c>
      <c r="FC27" s="203">
        <v>220</v>
      </c>
      <c r="FD27" s="204">
        <f>+FA27*'PRECIOS SEGUN ADJ (RURAL)'!$B$18*'PRECIOS SEGUN ADJ (RURAL)'!$C$18</f>
        <v>0</v>
      </c>
      <c r="FE27" s="204" t="e" vm="1">
        <f>+[4]!NumLetras(FD27,"PESO","PESOS DOMINICANOS","$EE $m CON #d/100 CENTAVOS")</f>
        <v>#VALUE!</v>
      </c>
      <c r="FF27" s="204">
        <f t="shared" si="27"/>
        <v>0</v>
      </c>
      <c r="FG27" s="80">
        <f t="shared" si="40"/>
        <v>1682965.3999999997</v>
      </c>
      <c r="FH27" s="80" t="e" vm="1">
        <f>+[4]!NumLetras(FG27,"PESO","PESOS DOMINICANOS","$EE $m CON #d/100 CENTAVOS")</f>
        <v>#VALUE!</v>
      </c>
      <c r="FI27" s="80">
        <f t="shared" si="28"/>
        <v>153179.20000000001</v>
      </c>
      <c r="FJ27" s="80" t="e" vm="1">
        <f>+[4]!NumLetras(FI27,"PESO","PESOS DOMINICANOS","$EE $m CON #d/100 CENTAVOS")</f>
        <v>#VALUE!</v>
      </c>
      <c r="FK27" s="80">
        <f t="shared" si="41"/>
        <v>1529786.1999999997</v>
      </c>
      <c r="FL27" s="80" t="e" vm="1">
        <f>+[4]!NumLetras(FK27,"PESO","PESOS DOMINICANOS","$EE $m CON #d/100 CENTAVOS")</f>
        <v>#VALUE!</v>
      </c>
      <c r="FM27" s="80">
        <f t="shared" si="42"/>
        <v>336593.08</v>
      </c>
      <c r="FN27" s="80" t="e" vm="1">
        <f>+[4]!NumLetras(FM27,"PESO","PESOS DOMINICANOS","$EE $m CON #d/100 CENTAVOS")</f>
        <v>#VALUE!</v>
      </c>
      <c r="FO27" s="80">
        <f t="shared" si="43"/>
        <v>16829.650000000001</v>
      </c>
      <c r="FP27" s="80" t="e" vm="1">
        <f>+[4]!NumLetras(FO27,"PESO","PESOS DOMINICANOS","$EE $m CON #d/100 CENTAVOS")</f>
        <v>#VALUE!</v>
      </c>
      <c r="FQ27" s="80"/>
      <c r="FR27" s="80">
        <f t="shared" si="44"/>
        <v>1346372.3199999996</v>
      </c>
      <c r="FS27" s="80" t="e" vm="1">
        <f>+[4]!NumLetras(FR27,"PESO","PESOS DOMINICANOS","$EE $m CON #d/100 CENTAVOS")</f>
        <v>#VALUE!</v>
      </c>
      <c r="FT27" s="37" t="str">
        <f>+VLOOKUP(D27,'FRONTERIZO XENIA'!F:G,2,0)</f>
        <v>F-05</v>
      </c>
    </row>
    <row r="28" spans="1:176">
      <c r="A28" s="37">
        <v>27</v>
      </c>
      <c r="B28" s="37">
        <v>27</v>
      </c>
      <c r="C28" s="26" t="s">
        <v>374</v>
      </c>
      <c r="D28" s="37">
        <v>1200222394</v>
      </c>
      <c r="E28" s="37" t="str">
        <f>+VLOOKUP(D28,'INFORMACION DE PROVEEDORES'!C:I,2,0)</f>
        <v>012-0022239-4</v>
      </c>
      <c r="F28" s="26" t="str">
        <f>+VLOOKUP(D28,'INFORMACION DE PROVEEDORES'!C:J,4,0)</f>
        <v>CRISTIAN SATURNINO LOPEZ ENCARNACION</v>
      </c>
      <c r="G28" s="37" t="str">
        <f>+VLOOKUP(D28,'INFORMACION DE PROVEEDORES'!C:K,5,0)</f>
        <v>012-0022239-4</v>
      </c>
      <c r="H28" s="26" t="str">
        <f>+VLOOKUP(D28,'INFORMACION DE PROVEEDORES'!C:L,7,0)</f>
        <v>CARRETERA SAN JUAN, SABANETANO.  06 CARPINTERO</v>
      </c>
      <c r="I28" s="37" t="str">
        <f>+VLOOKUP(D28,'INFORMACION DE PROVEEDORES'!C:M,3,0)</f>
        <v xml:space="preserve"> FÍSICA</v>
      </c>
      <c r="J28" s="37">
        <v>1</v>
      </c>
      <c r="K28" s="37">
        <v>131</v>
      </c>
      <c r="L28" s="37">
        <v>24</v>
      </c>
      <c r="M28" s="37">
        <f t="shared" si="29"/>
        <v>480</v>
      </c>
      <c r="N28" s="189">
        <v>69.81</v>
      </c>
      <c r="O28" s="80">
        <f>+L28*'PRECIOS SEGUN ADJ. (FRONTERIZO)'!$B$2*'PRECIOS SEGUN ADJ. (FRONTERIZO)'!$C$2</f>
        <v>33508.800000000003</v>
      </c>
      <c r="P28" s="80" t="e" vm="1">
        <f>+[4]!NumLetras(O28,"PESO","PESOS DOMINICANOS","$EE $m CON #d/100 CENTAVOS")</f>
        <v>#VALUE!</v>
      </c>
      <c r="Q28" s="80">
        <f t="shared" si="30"/>
        <v>5361.41</v>
      </c>
      <c r="R28" s="37">
        <v>6</v>
      </c>
      <c r="S28" s="37">
        <f t="shared" si="0"/>
        <v>120</v>
      </c>
      <c r="T28" s="189">
        <v>31.5</v>
      </c>
      <c r="U28" s="80">
        <f>+R28*'PRECIOS SEGUN ADJ. (FRONTERIZO)'!$B$3*'PRECIOS SEGUN ADJ. (FRONTERIZO)'!$C$3</f>
        <v>3780</v>
      </c>
      <c r="V28" s="80" t="e" vm="1">
        <f>+[4]!NumLetras(U28,"PESO","PESOS DOMINICANOS","$EE $m CON #d/100 CENTAVOS")</f>
        <v>#VALUE!</v>
      </c>
      <c r="W28" s="37">
        <v>0</v>
      </c>
      <c r="X28" s="37">
        <f t="shared" si="1"/>
        <v>0</v>
      </c>
      <c r="Y28" s="189">
        <v>25.2</v>
      </c>
      <c r="Z28" s="80">
        <f>+W28*'PRECIOS SEGUN ADJ. (FRONTERIZO)'!$B$4*'PRECIOS SEGUN ADJ. (FRONTERIZO)'!$C$4</f>
        <v>0</v>
      </c>
      <c r="AA28" s="80" t="e" vm="1">
        <f>+[4]!NumLetras(Z28,"PESO","PESOS DOMINICANOS","$EE $m CON #d/100 CENTAVOS")</f>
        <v>#VALUE!</v>
      </c>
      <c r="AB28" s="37">
        <v>40</v>
      </c>
      <c r="AC28" s="37">
        <f t="shared" si="2"/>
        <v>800</v>
      </c>
      <c r="AD28" s="189">
        <v>87.91</v>
      </c>
      <c r="AE28" s="80">
        <f>+AB28*'PRECIOS SEGUN ADJ. (FRONTERIZO)'!$B$5*'PRECIOS SEGUN ADJ. (FRONTERIZO)'!$C$5</f>
        <v>70328</v>
      </c>
      <c r="AF28" s="80" t="e" vm="1">
        <f>+[4]!NumLetras(AE28,"PESO","PESOS DOMINICANOS","$EE $m CON #d/100 CENTAVOS")</f>
        <v>#VALUE!</v>
      </c>
      <c r="AG28" s="80">
        <f t="shared" si="31"/>
        <v>12659.04</v>
      </c>
      <c r="AH28" s="37">
        <v>49</v>
      </c>
      <c r="AI28" s="37">
        <f t="shared" si="3"/>
        <v>980</v>
      </c>
      <c r="AJ28" s="189">
        <v>53.95000000000001</v>
      </c>
      <c r="AK28" s="80">
        <f>+AH28*'PRECIOS SEGUN ADJ. (FRONTERIZO)'!$B$6*'PRECIOS SEGUN ADJ. (FRONTERIZO)'!$C$6</f>
        <v>52871</v>
      </c>
      <c r="AL28" s="80" t="e" vm="1">
        <f>+[4]!NumLetras(AK28,"PESO","PESOS DOMINICANOS","$EE $m CON #d/100 CENTAVOS")</f>
        <v>#VALUE!</v>
      </c>
      <c r="AM28" s="37">
        <v>6</v>
      </c>
      <c r="AN28" s="37">
        <f t="shared" si="4"/>
        <v>120</v>
      </c>
      <c r="AO28" s="189">
        <v>25.04</v>
      </c>
      <c r="AP28" s="80">
        <f>+AM28*'PRECIOS SEGUN ADJ. (FRONTERIZO)'!$B$7*'PRECIOS SEGUN ADJ. (FRONTERIZO)'!$C$7</f>
        <v>3004.8</v>
      </c>
      <c r="AQ28" s="80" t="e" vm="1">
        <f>+[4]!NumLetras(AP28,"PESO","PESOS DOMINICANOS","$EE $m CON #d/100 CENTAVOS")</f>
        <v>#VALUE!</v>
      </c>
      <c r="AR28" s="80">
        <f t="shared" si="32"/>
        <v>480.77</v>
      </c>
      <c r="AS28" s="37">
        <v>15</v>
      </c>
      <c r="AT28" s="37">
        <f t="shared" si="5"/>
        <v>300</v>
      </c>
      <c r="AU28" s="189">
        <v>290.85000000000002</v>
      </c>
      <c r="AV28" s="80">
        <f>+AS28*'PRECIOS SEGUN ADJ. (FRONTERIZO)'!$B$8*'PRECIOS SEGUN ADJ. (FRONTERIZO)'!$C$8</f>
        <v>87255</v>
      </c>
      <c r="AW28" s="80" t="e" vm="1">
        <f>+[4]!NumLetras(AV28,"PESO","PESOS DOMINICANOS","$EE $m CON #d/100 CENTAVOS")</f>
        <v>#VALUE!</v>
      </c>
      <c r="AX28" s="80">
        <f t="shared" si="33"/>
        <v>15705.9</v>
      </c>
      <c r="AY28" s="37">
        <v>0</v>
      </c>
      <c r="AZ28" s="37">
        <f t="shared" si="6"/>
        <v>0</v>
      </c>
      <c r="BA28" s="189">
        <v>18.899999999999999</v>
      </c>
      <c r="BB28" s="80">
        <f>+AY28*'PRECIOS SEGUN ADJ. (FRONTERIZO)'!$B$9*'PRECIOS SEGUN ADJ. (FRONTERIZO)'!$C$9</f>
        <v>0</v>
      </c>
      <c r="BC28" s="80" t="e" vm="1">
        <f>+[4]!NumLetras(BB28,"PESO","PESOS DOMINICANOS","$EE $m CON #d/100 CENTAVOS")</f>
        <v>#VALUE!</v>
      </c>
      <c r="BD28" s="37">
        <v>3</v>
      </c>
      <c r="BE28" s="37">
        <f t="shared" si="7"/>
        <v>60</v>
      </c>
      <c r="BF28" s="189">
        <v>140.38</v>
      </c>
      <c r="BG28" s="80">
        <f>+BD28*'PRECIOS SEGUN ADJ. (FRONTERIZO)'!$B$10*'PRECIOS SEGUN ADJ. (FRONTERIZO)'!$C$10</f>
        <v>8422.7999999999993</v>
      </c>
      <c r="BH28" s="80" t="e" vm="1">
        <f>+[4]!NumLetras(BG28,"PESO","PESOS DOMINICANOS","$EE $m CON #d/100 CENTAVOS")</f>
        <v>#VALUE!</v>
      </c>
      <c r="BI28" s="80">
        <f t="shared" si="34"/>
        <v>1516.1</v>
      </c>
      <c r="BJ28" s="37">
        <v>0</v>
      </c>
      <c r="BK28" s="37">
        <f t="shared" si="8"/>
        <v>0</v>
      </c>
      <c r="BL28" s="189">
        <v>31.459999999999997</v>
      </c>
      <c r="BM28" s="80">
        <f>+BJ28*'PRECIOS SEGUN ADJ. (FRONTERIZO)'!$B$11*'PRECIOS SEGUN ADJ. (FRONTERIZO)'!$C$11</f>
        <v>0</v>
      </c>
      <c r="BN28" s="80" t="e" vm="1">
        <f>+[4]!NumLetras(BM28,"PESO","PESOS DOMINICANOS","$EE $m CON #d/100 CENTAVOS")</f>
        <v>#VALUE!</v>
      </c>
      <c r="BO28" s="37">
        <v>12</v>
      </c>
      <c r="BP28" s="37">
        <f t="shared" si="9"/>
        <v>240</v>
      </c>
      <c r="BQ28" s="189">
        <v>65</v>
      </c>
      <c r="BR28" s="80">
        <f>+BO28*'PRECIOS SEGUN ADJ. (FRONTERIZO)'!$B$12*'PRECIOS SEGUN ADJ. (FRONTERIZO)'!$C$12</f>
        <v>15600</v>
      </c>
      <c r="BS28" s="80" t="e" vm="1">
        <f>+[4]!NumLetras(BR28,"PESO","PESOS DOMINICANOS","$EE $m CON #d/100 CENTAVOS")</f>
        <v>#VALUE!</v>
      </c>
      <c r="BT28" s="37">
        <v>0</v>
      </c>
      <c r="BU28" s="37">
        <f t="shared" si="10"/>
        <v>0</v>
      </c>
      <c r="BV28" s="189">
        <v>5.5</v>
      </c>
      <c r="BW28" s="80">
        <f>+BT28*'PRECIOS SEGUN ADJ. (FRONTERIZO)'!$B$13*'PRECIOS SEGUN ADJ. (FRONTERIZO)'!$C$13</f>
        <v>0</v>
      </c>
      <c r="BX28" s="80" t="e" vm="1">
        <f>+[4]!NumLetras(BW28,"PESO","PESOS DOMINICANOS","$EE $m CON #d/100 CENTAVOS")</f>
        <v>#VALUE!</v>
      </c>
      <c r="BY28" s="37">
        <v>262</v>
      </c>
      <c r="BZ28" s="37">
        <f t="shared" si="11"/>
        <v>5240</v>
      </c>
      <c r="CA28" s="189">
        <v>7.15</v>
      </c>
      <c r="CB28" s="80">
        <f>+BY28*'PRECIOS SEGUN ADJ. (FRONTERIZO)'!$B$14*'PRECIOS SEGUN ADJ. (FRONTERIZO)'!$C$14</f>
        <v>37466</v>
      </c>
      <c r="CC28" s="80" t="e" vm="1">
        <f>+[4]!NumLetras(CB28,"PESO","PESOS DOMINICANOS","$EE $m CON #d/100 CENTAVOS")</f>
        <v>#VALUE!</v>
      </c>
      <c r="CD28" s="37">
        <v>524</v>
      </c>
      <c r="CE28" s="37">
        <f t="shared" si="12"/>
        <v>10480</v>
      </c>
      <c r="CF28" s="189">
        <v>6.8400000000000007</v>
      </c>
      <c r="CG28" s="80">
        <f>+CD28*'PRECIOS SEGUN ADJ. (FRONTERIZO)'!$B$15*'PRECIOS SEGUN ADJ. (FRONTERIZO)'!$C$15</f>
        <v>71683.199999999997</v>
      </c>
      <c r="CH28" s="80" t="e" vm="1">
        <f>+[4]!NumLetras(CG28,"PESO","PESOS DOMINICANOS","$EE $m CON #d/100 CENTAVOS")</f>
        <v>#VALUE!</v>
      </c>
      <c r="CI28" s="37">
        <v>0</v>
      </c>
      <c r="CJ28" s="37">
        <f t="shared" si="13"/>
        <v>0</v>
      </c>
      <c r="CK28" s="189">
        <v>60</v>
      </c>
      <c r="CL28" s="80">
        <f>+CI28*'PRECIOS SEGUN ADJ. (FRONTERIZO)'!$B$16*'PRECIOS SEGUN ADJ. (FRONTERIZO)'!$C$16</f>
        <v>0</v>
      </c>
      <c r="CM28" s="80" t="e" vm="1">
        <f>+[4]!NumLetras(CL28,"PESO","PESOS DOMINICANOS","$EE $m CON #d/100 CENTAVOS")</f>
        <v>#VALUE!</v>
      </c>
      <c r="CN28" s="80">
        <f t="shared" si="35"/>
        <v>0</v>
      </c>
      <c r="CO28" s="37">
        <v>0</v>
      </c>
      <c r="CP28" s="37">
        <f t="shared" si="14"/>
        <v>0</v>
      </c>
      <c r="CQ28" s="189">
        <v>55.649999999999991</v>
      </c>
      <c r="CR28" s="80">
        <f>+CO28*'PRECIOS SEGUN ADJ. (FRONTERIZO)'!$B$17*'PRECIOS SEGUN ADJ. (FRONTERIZO)'!$C$17</f>
        <v>0</v>
      </c>
      <c r="CS28" s="80" t="e" vm="1">
        <f>+[4]!NumLetras(CR28,"PESO","PESOS DOMINICANOS","$EE $m CON #d/100 CENTAVOS")</f>
        <v>#VALUE!</v>
      </c>
      <c r="CT28" s="80">
        <f t="shared" si="36"/>
        <v>0</v>
      </c>
      <c r="CU28" s="37">
        <v>262</v>
      </c>
      <c r="CV28" s="37">
        <f t="shared" si="15"/>
        <v>5240</v>
      </c>
      <c r="CW28" s="189">
        <v>6.6</v>
      </c>
      <c r="CX28" s="80">
        <f>+CU28*'PRECIOS SEGUN ADJ. (FRONTERIZO)'!$B$18*'PRECIOS SEGUN ADJ. (FRONTERIZO)'!$C$18</f>
        <v>34584</v>
      </c>
      <c r="CY28" s="80" t="e" vm="1">
        <f>+[4]!NumLetras(CX28,"PESO","PESOS DOMINICANOS","$EE $m CON #d/100 CENTAVOS")</f>
        <v>#VALUE!</v>
      </c>
      <c r="CZ28" s="37">
        <v>0</v>
      </c>
      <c r="DA28" s="37">
        <f t="shared" si="16"/>
        <v>0</v>
      </c>
      <c r="DB28" s="189">
        <v>65.75</v>
      </c>
      <c r="DC28" s="80">
        <f>+CZ28*'PRECIOS SEGUN ADJ. (FRONTERIZO)'!$B$19*'PRECIOS SEGUN ADJ. (FRONTERIZO)'!$C$19</f>
        <v>0</v>
      </c>
      <c r="DD28" s="80" t="e" vm="1">
        <f>+[4]!NumLetras(DC28,"PESO","PESOS DOMINICANOS","$EE $m CON #d/100 CENTAVOS")</f>
        <v>#VALUE!</v>
      </c>
      <c r="DE28" s="80">
        <f t="shared" si="37"/>
        <v>0</v>
      </c>
      <c r="DF28" s="37">
        <v>6</v>
      </c>
      <c r="DG28" s="37">
        <f t="shared" si="17"/>
        <v>120</v>
      </c>
      <c r="DH28" s="189">
        <v>82.59999999999998</v>
      </c>
      <c r="DI28" s="80">
        <f>+DF28*'PRECIOS SEGUN ADJ. (FRONTERIZO)'!$B$20*'PRECIOS SEGUN ADJ. (FRONTERIZO)'!$C$20</f>
        <v>9912</v>
      </c>
      <c r="DJ28" s="80" t="e" vm="1">
        <f>+[4]!NumLetras(DI28,"PESO","PESOS DOMINICANOS","$EE $m CON #d/100 CENTAVOS")</f>
        <v>#VALUE!</v>
      </c>
      <c r="DK28" s="80">
        <f t="shared" si="38"/>
        <v>1784.16</v>
      </c>
      <c r="DL28" s="37">
        <v>524</v>
      </c>
      <c r="DM28" s="37">
        <f t="shared" si="18"/>
        <v>10480</v>
      </c>
      <c r="DN28" s="189">
        <v>22</v>
      </c>
      <c r="DO28" s="80">
        <f>+DL28*'PRECIOS SEGUN ADJ. (FRONTERIZO)'!$B$21*'PRECIOS SEGUN ADJ. (FRONTERIZO)'!$C$21</f>
        <v>230560</v>
      </c>
      <c r="DP28" s="80" t="e" vm="1">
        <f>+[4]!NumLetras(DO28,"PESO","PESOS DOMINICANOS","$EE $m CON #d/100 CENTAVOS")</f>
        <v>#VALUE!</v>
      </c>
      <c r="DQ28" s="37">
        <v>29</v>
      </c>
      <c r="DR28" s="37">
        <f t="shared" si="19"/>
        <v>580</v>
      </c>
      <c r="DS28" s="189">
        <v>80.849999999999994</v>
      </c>
      <c r="DT28" s="80">
        <f>+DQ28*'PRECIOS SEGUN ADJ. (FRONTERIZO)'!$B$22*'PRECIOS SEGUN ADJ. (FRONTERIZO)'!$C$22</f>
        <v>46892.999999999993</v>
      </c>
      <c r="DU28" s="80" t="e" vm="1">
        <f>+[4]!NumLetras(DT28,"PESO","PESOS DOMINICANOS","$EE $m CON #d/100 CENTAVOS")</f>
        <v>#VALUE!</v>
      </c>
      <c r="DV28" s="37">
        <v>13</v>
      </c>
      <c r="DW28" s="37">
        <f t="shared" si="20"/>
        <v>260</v>
      </c>
      <c r="DX28" s="189">
        <v>21.83</v>
      </c>
      <c r="DY28" s="80">
        <f>+DV28*'PRECIOS SEGUN ADJ. (FRONTERIZO)'!$B$23*'PRECIOS SEGUN ADJ. (FRONTERIZO)'!$C$23</f>
        <v>5675.7999999999993</v>
      </c>
      <c r="DZ28" s="80" t="e" vm="1">
        <f>+[4]!NumLetras(DY28,"PESO","PESOS DOMINICANOS","$EE $m CON #d/100 CENTAVOS")</f>
        <v>#VALUE!</v>
      </c>
      <c r="EA28" s="80">
        <f t="shared" si="39"/>
        <v>1021.64</v>
      </c>
      <c r="EB28" s="37">
        <v>41</v>
      </c>
      <c r="EC28" s="37">
        <f t="shared" si="21"/>
        <v>820</v>
      </c>
      <c r="ED28" s="189">
        <v>33</v>
      </c>
      <c r="EE28" s="80">
        <f>+EB28*'PRECIOS SEGUN ADJ. (FRONTERIZO)'!$B$24*'PRECIOS SEGUN ADJ. (FRONTERIZO)'!$C$24</f>
        <v>27060</v>
      </c>
      <c r="EF28" s="80" t="e" vm="1">
        <f>+[4]!NumLetras(EE28,"PESO","PESOS DOMINICANOS","$EE $m CON #d/100 CENTAVOS")</f>
        <v>#VALUE!</v>
      </c>
      <c r="EG28" s="37">
        <v>0</v>
      </c>
      <c r="EH28" s="37">
        <f t="shared" si="22"/>
        <v>0</v>
      </c>
      <c r="EI28" s="189">
        <v>15.789999999999997</v>
      </c>
      <c r="EJ28" s="80">
        <f>+EG28*'PRECIOS SEGUN ADJ. (FRONTERIZO)'!$B$25*'PRECIOS SEGUN ADJ. (FRONTERIZO)'!$C$25</f>
        <v>0</v>
      </c>
      <c r="EK28" s="80" t="e" vm="1">
        <f>+[4]!NumLetras(EJ28,"PESO","PESOS DOMINICANOS","$EE $m CON #d/100 CENTAVOS")</f>
        <v>#VALUE!</v>
      </c>
      <c r="EL28" s="37">
        <v>0</v>
      </c>
      <c r="EM28" s="37">
        <f t="shared" si="23"/>
        <v>0</v>
      </c>
      <c r="EN28" s="189">
        <v>31.5</v>
      </c>
      <c r="EO28" s="80">
        <f>+EL28*'PRECIOS SEGUN ADJ. (FRONTERIZO)'!$B$26*'PRECIOS SEGUN ADJ. (FRONTERIZO)'!$C$26</f>
        <v>0</v>
      </c>
      <c r="EP28" s="80" t="e" vm="1">
        <f>+[4]!NumLetras(EO28,"PESO","PESOS DOMINICANOS","$EE $m CON #d/100 CENTAVOS")</f>
        <v>#VALUE!</v>
      </c>
      <c r="EQ28" s="80">
        <v>0</v>
      </c>
      <c r="ER28" s="194">
        <f t="shared" si="24"/>
        <v>0</v>
      </c>
      <c r="ES28" s="195">
        <v>21.68</v>
      </c>
      <c r="ET28" s="196">
        <f>+EQ28*'PRECIOS SEGUN ADJ (RURAL)'!$B$13*'PRECIOS SEGUN ADJ (RURAL)'!$C$13</f>
        <v>0</v>
      </c>
      <c r="EU28" s="196" t="e" vm="1">
        <f>+[4]!NumLetras(ET28,"PESO","PESOS DOMINICANOS","$EE $m CON #d/100 CENTAVOS")</f>
        <v>#VALUE!</v>
      </c>
      <c r="EV28" s="80">
        <v>0</v>
      </c>
      <c r="EW28" s="198">
        <f t="shared" si="25"/>
        <v>0</v>
      </c>
      <c r="EX28" s="199">
        <v>5.5</v>
      </c>
      <c r="EY28" s="200">
        <f>+EV28*'PRECIOS SEGUN ADJ (RURAL)'!$B$16*'PRECIOS SEGUN ADJ (RURAL)'!$C$16</f>
        <v>0</v>
      </c>
      <c r="EZ28" s="200" t="e" vm="1">
        <f>+[4]!NumLetras(EY28,"PESO","PESOS DOMINICANOS","$EE $m CON #d/100 CENTAVOS")</f>
        <v>#VALUE!</v>
      </c>
      <c r="FA28" s="80">
        <v>0</v>
      </c>
      <c r="FB28" s="202">
        <f t="shared" si="26"/>
        <v>0</v>
      </c>
      <c r="FC28" s="203">
        <v>220</v>
      </c>
      <c r="FD28" s="204">
        <f>+FA28*'PRECIOS SEGUN ADJ (RURAL)'!$B$18*'PRECIOS SEGUN ADJ (RURAL)'!$C$18</f>
        <v>0</v>
      </c>
      <c r="FE28" s="204" t="e" vm="1">
        <f>+[4]!NumLetras(FD28,"PESO","PESOS DOMINICANOS","$EE $m CON #d/100 CENTAVOS")</f>
        <v>#VALUE!</v>
      </c>
      <c r="FF28" s="204">
        <f t="shared" si="27"/>
        <v>0</v>
      </c>
      <c r="FG28" s="80">
        <f t="shared" si="40"/>
        <v>738604.4</v>
      </c>
      <c r="FH28" s="80" t="e" vm="1">
        <f>+[4]!NumLetras(FG28,"PESO","PESOS DOMINICANOS","$EE $m CON #d/100 CENTAVOS")</f>
        <v>#VALUE!</v>
      </c>
      <c r="FI28" s="80">
        <f t="shared" si="28"/>
        <v>38529.020000000004</v>
      </c>
      <c r="FJ28" s="80" t="e" vm="1">
        <f>+[4]!NumLetras(FI28,"PESO","PESOS DOMINICANOS","$EE $m CON #d/100 CENTAVOS")</f>
        <v>#VALUE!</v>
      </c>
      <c r="FK28" s="80">
        <f t="shared" si="41"/>
        <v>700075.38</v>
      </c>
      <c r="FL28" s="80" t="e" vm="1">
        <f>+[4]!NumLetras(FK28,"PESO","PESOS DOMINICANOS","$EE $m CON #d/100 CENTAVOS")</f>
        <v>#VALUE!</v>
      </c>
      <c r="FM28" s="80">
        <f t="shared" si="42"/>
        <v>147720.88</v>
      </c>
      <c r="FN28" s="80" t="e" vm="1">
        <f>+[4]!NumLetras(FM28,"PESO","PESOS DOMINICANOS","$EE $m CON #d/100 CENTAVOS")</f>
        <v>#VALUE!</v>
      </c>
      <c r="FO28" s="80">
        <f t="shared" si="43"/>
        <v>7386.04</v>
      </c>
      <c r="FP28" s="80" t="e" vm="1">
        <f>+[4]!NumLetras(FO28,"PESO","PESOS DOMINICANOS","$EE $m CON #d/100 CENTAVOS")</f>
        <v>#VALUE!</v>
      </c>
      <c r="FQ28" s="80"/>
      <c r="FR28" s="80">
        <f t="shared" si="44"/>
        <v>590883.52</v>
      </c>
      <c r="FS28" s="80" t="e" vm="1">
        <f>+[4]!NumLetras(FR28,"PESO","PESOS DOMINICANOS","$EE $m CON #d/100 CENTAVOS")</f>
        <v>#VALUE!</v>
      </c>
      <c r="FT28" s="37" t="str">
        <f>+VLOOKUP(D28,'FRONTERIZO XENIA'!F:G,2,0)</f>
        <v>F-13</v>
      </c>
    </row>
    <row r="29" spans="1:176">
      <c r="A29" s="37">
        <v>28</v>
      </c>
      <c r="B29" s="37">
        <v>28</v>
      </c>
      <c r="C29" s="26" t="s">
        <v>394</v>
      </c>
      <c r="D29" s="37">
        <v>1000663367</v>
      </c>
      <c r="E29" s="37" t="str">
        <f>+VLOOKUP(D29,'INFORMACION DE PROVEEDORES'!C:I,2,0)</f>
        <v>010-0066336-7</v>
      </c>
      <c r="F29" s="26" t="str">
        <f>+VLOOKUP(D29,'INFORMACION DE PROVEEDORES'!C:J,4,0)</f>
        <v>CRUZ MIGUEL SENCION FIRPO</v>
      </c>
      <c r="G29" s="37" t="str">
        <f>+VLOOKUP(D29,'INFORMACION DE PROVEEDORES'!C:K,5,0)</f>
        <v>010-0066336-7</v>
      </c>
      <c r="H29" s="26" t="str">
        <f>+VLOOKUP(D29,'INFORMACION DE PROVEEDORES'!C:L,7,0)</f>
        <v>CALLE LAS MARIAS NO. 37, NEYBA, BAHORUCO</v>
      </c>
      <c r="I29" s="37" t="str">
        <f>+VLOOKUP(D29,'INFORMACION DE PROVEEDORES'!C:M,3,0)</f>
        <v xml:space="preserve"> FÍSICA</v>
      </c>
      <c r="J29" s="37">
        <v>13</v>
      </c>
      <c r="K29" s="37">
        <v>297</v>
      </c>
      <c r="L29" s="37">
        <v>61</v>
      </c>
      <c r="M29" s="37">
        <f t="shared" si="29"/>
        <v>1220</v>
      </c>
      <c r="N29" s="189">
        <v>69.81</v>
      </c>
      <c r="O29" s="80">
        <f>+L29*'PRECIOS SEGUN ADJ. (FRONTERIZO)'!$B$2*'PRECIOS SEGUN ADJ. (FRONTERIZO)'!$C$2</f>
        <v>85168.2</v>
      </c>
      <c r="P29" s="80" t="e" vm="1">
        <f>+[4]!NumLetras(O29,"PESO","PESOS DOMINICANOS","$EE $m CON #d/100 CENTAVOS")</f>
        <v>#VALUE!</v>
      </c>
      <c r="Q29" s="80">
        <f t="shared" si="30"/>
        <v>13626.91</v>
      </c>
      <c r="R29" s="37">
        <v>21</v>
      </c>
      <c r="S29" s="37">
        <f t="shared" si="0"/>
        <v>420</v>
      </c>
      <c r="T29" s="189">
        <v>31.5</v>
      </c>
      <c r="U29" s="80">
        <f>+R29*'PRECIOS SEGUN ADJ. (FRONTERIZO)'!$B$3*'PRECIOS SEGUN ADJ. (FRONTERIZO)'!$C$3</f>
        <v>13230</v>
      </c>
      <c r="V29" s="80" t="e" vm="1">
        <f>+[4]!NumLetras(U29,"PESO","PESOS DOMINICANOS","$EE $m CON #d/100 CENTAVOS")</f>
        <v>#VALUE!</v>
      </c>
      <c r="W29" s="37">
        <v>12</v>
      </c>
      <c r="X29" s="37">
        <f t="shared" si="1"/>
        <v>240</v>
      </c>
      <c r="Y29" s="189">
        <v>25.2</v>
      </c>
      <c r="Z29" s="80">
        <f>+W29*'PRECIOS SEGUN ADJ. (FRONTERIZO)'!$B$4*'PRECIOS SEGUN ADJ. (FRONTERIZO)'!$C$4</f>
        <v>6048</v>
      </c>
      <c r="AA29" s="80" t="e" vm="1">
        <f>+[4]!NumLetras(Z29,"PESO","PESOS DOMINICANOS","$EE $m CON #d/100 CENTAVOS")</f>
        <v>#VALUE!</v>
      </c>
      <c r="AB29" s="37">
        <v>97</v>
      </c>
      <c r="AC29" s="37">
        <f t="shared" si="2"/>
        <v>1940</v>
      </c>
      <c r="AD29" s="189">
        <v>87.91</v>
      </c>
      <c r="AE29" s="80">
        <f>+AB29*'PRECIOS SEGUN ADJ. (FRONTERIZO)'!$B$5*'PRECIOS SEGUN ADJ. (FRONTERIZO)'!$C$5</f>
        <v>170545.40000000002</v>
      </c>
      <c r="AF29" s="80" t="e" vm="1">
        <f>+[4]!NumLetras(AE29,"PESO","PESOS DOMINICANOS","$EE $m CON #d/100 CENTAVOS")</f>
        <v>#VALUE!</v>
      </c>
      <c r="AG29" s="80">
        <f t="shared" si="31"/>
        <v>30698.17</v>
      </c>
      <c r="AH29" s="37">
        <v>111</v>
      </c>
      <c r="AI29" s="37">
        <f t="shared" si="3"/>
        <v>2220</v>
      </c>
      <c r="AJ29" s="189">
        <v>53.95000000000001</v>
      </c>
      <c r="AK29" s="80">
        <f>+AH29*'PRECIOS SEGUN ADJ. (FRONTERIZO)'!$B$6*'PRECIOS SEGUN ADJ. (FRONTERIZO)'!$C$6</f>
        <v>119769.00000000001</v>
      </c>
      <c r="AL29" s="80" t="e" vm="1">
        <f>+[4]!NumLetras(AK29,"PESO","PESOS DOMINICANOS","$EE $m CON #d/100 CENTAVOS")</f>
        <v>#VALUE!</v>
      </c>
      <c r="AM29" s="37">
        <v>19</v>
      </c>
      <c r="AN29" s="37">
        <f t="shared" si="4"/>
        <v>380</v>
      </c>
      <c r="AO29" s="189">
        <v>25.04</v>
      </c>
      <c r="AP29" s="80">
        <f>+AM29*'PRECIOS SEGUN ADJ. (FRONTERIZO)'!$B$7*'PRECIOS SEGUN ADJ. (FRONTERIZO)'!$C$7</f>
        <v>9515.2000000000007</v>
      </c>
      <c r="AQ29" s="80" t="e" vm="1">
        <f>+[4]!NumLetras(AP29,"PESO","PESOS DOMINICANOS","$EE $m CON #d/100 CENTAVOS")</f>
        <v>#VALUE!</v>
      </c>
      <c r="AR29" s="80">
        <f t="shared" si="32"/>
        <v>1522.43</v>
      </c>
      <c r="AS29" s="37">
        <v>39</v>
      </c>
      <c r="AT29" s="37">
        <f t="shared" si="5"/>
        <v>780</v>
      </c>
      <c r="AU29" s="189">
        <v>290.85000000000002</v>
      </c>
      <c r="AV29" s="80">
        <f>+AS29*'PRECIOS SEGUN ADJ. (FRONTERIZO)'!$B$8*'PRECIOS SEGUN ADJ. (FRONTERIZO)'!$C$8</f>
        <v>226863.00000000003</v>
      </c>
      <c r="AW29" s="80" t="e" vm="1">
        <f>+[4]!NumLetras(AV29,"PESO","PESOS DOMINICANOS","$EE $m CON #d/100 CENTAVOS")</f>
        <v>#VALUE!</v>
      </c>
      <c r="AX29" s="80">
        <f t="shared" si="33"/>
        <v>40835.339999999997</v>
      </c>
      <c r="AY29" s="37">
        <v>1</v>
      </c>
      <c r="AZ29" s="37">
        <f t="shared" si="6"/>
        <v>20</v>
      </c>
      <c r="BA29" s="189">
        <v>18.899999999999999</v>
      </c>
      <c r="BB29" s="80">
        <f>+AY29*'PRECIOS SEGUN ADJ. (FRONTERIZO)'!$B$9*'PRECIOS SEGUN ADJ. (FRONTERIZO)'!$C$9</f>
        <v>378</v>
      </c>
      <c r="BC29" s="80" t="e" vm="1">
        <f>+[4]!NumLetras(BB29,"PESO","PESOS DOMINICANOS","$EE $m CON #d/100 CENTAVOS")</f>
        <v>#VALUE!</v>
      </c>
      <c r="BD29" s="37">
        <v>13</v>
      </c>
      <c r="BE29" s="37">
        <f t="shared" si="7"/>
        <v>260</v>
      </c>
      <c r="BF29" s="189">
        <v>140.38</v>
      </c>
      <c r="BG29" s="80">
        <f>+BD29*'PRECIOS SEGUN ADJ. (FRONTERIZO)'!$B$10*'PRECIOS SEGUN ADJ. (FRONTERIZO)'!$C$10</f>
        <v>36498.800000000003</v>
      </c>
      <c r="BH29" s="80" t="e" vm="1">
        <f>+[4]!NumLetras(BG29,"PESO","PESOS DOMINICANOS","$EE $m CON #d/100 CENTAVOS")</f>
        <v>#VALUE!</v>
      </c>
      <c r="BI29" s="80">
        <f t="shared" si="34"/>
        <v>6569.78</v>
      </c>
      <c r="BJ29" s="37">
        <v>4</v>
      </c>
      <c r="BK29" s="37">
        <f t="shared" si="8"/>
        <v>80</v>
      </c>
      <c r="BL29" s="189">
        <v>31.459999999999997</v>
      </c>
      <c r="BM29" s="80">
        <f>+BJ29*'PRECIOS SEGUN ADJ. (FRONTERIZO)'!$B$11*'PRECIOS SEGUN ADJ. (FRONTERIZO)'!$C$11</f>
        <v>2516.8000000000002</v>
      </c>
      <c r="BN29" s="80" t="e" vm="1">
        <f>+[4]!NumLetras(BM29,"PESO","PESOS DOMINICANOS","$EE $m CON #d/100 CENTAVOS")</f>
        <v>#VALUE!</v>
      </c>
      <c r="BO29" s="37">
        <v>34</v>
      </c>
      <c r="BP29" s="37">
        <f t="shared" si="9"/>
        <v>680</v>
      </c>
      <c r="BQ29" s="189">
        <v>65</v>
      </c>
      <c r="BR29" s="80">
        <f>+BO29*'PRECIOS SEGUN ADJ. (FRONTERIZO)'!$B$12*'PRECIOS SEGUN ADJ. (FRONTERIZO)'!$C$12</f>
        <v>44200</v>
      </c>
      <c r="BS29" s="80" t="e" vm="1">
        <f>+[4]!NumLetras(BR29,"PESO","PESOS DOMINICANOS","$EE $m CON #d/100 CENTAVOS")</f>
        <v>#VALUE!</v>
      </c>
      <c r="BT29" s="37">
        <v>110</v>
      </c>
      <c r="BU29" s="37">
        <f t="shared" si="10"/>
        <v>2200</v>
      </c>
      <c r="BV29" s="189">
        <v>5.5</v>
      </c>
      <c r="BW29" s="80">
        <f>+BT29*'PRECIOS SEGUN ADJ. (FRONTERIZO)'!$B$13*'PRECIOS SEGUN ADJ. (FRONTERIZO)'!$C$13</f>
        <v>12100</v>
      </c>
      <c r="BX29" s="80" t="e" vm="1">
        <f>+[4]!NumLetras(BW29,"PESO","PESOS DOMINICANOS","$EE $m CON #d/100 CENTAVOS")</f>
        <v>#VALUE!</v>
      </c>
      <c r="BY29" s="37">
        <v>572</v>
      </c>
      <c r="BZ29" s="37">
        <f t="shared" si="11"/>
        <v>11440</v>
      </c>
      <c r="CA29" s="189">
        <v>7.15</v>
      </c>
      <c r="CB29" s="80">
        <f>+BY29*'PRECIOS SEGUN ADJ. (FRONTERIZO)'!$B$14*'PRECIOS SEGUN ADJ. (FRONTERIZO)'!$C$14</f>
        <v>81796</v>
      </c>
      <c r="CC29" s="80" t="e" vm="1">
        <f>+[4]!NumLetras(CB29,"PESO","PESOS DOMINICANOS","$EE $m CON #d/100 CENTAVOS")</f>
        <v>#VALUE!</v>
      </c>
      <c r="CD29" s="37">
        <v>1144</v>
      </c>
      <c r="CE29" s="37">
        <f t="shared" si="12"/>
        <v>22880</v>
      </c>
      <c r="CF29" s="189">
        <v>6.8400000000000007</v>
      </c>
      <c r="CG29" s="80">
        <f>+CD29*'PRECIOS SEGUN ADJ. (FRONTERIZO)'!$B$15*'PRECIOS SEGUN ADJ. (FRONTERIZO)'!$C$15</f>
        <v>156499.20000000001</v>
      </c>
      <c r="CH29" s="80" t="e" vm="1">
        <f>+[4]!NumLetras(CG29,"PESO","PESOS DOMINICANOS","$EE $m CON #d/100 CENTAVOS")</f>
        <v>#VALUE!</v>
      </c>
      <c r="CI29" s="37">
        <v>5</v>
      </c>
      <c r="CJ29" s="37">
        <f t="shared" si="13"/>
        <v>100</v>
      </c>
      <c r="CK29" s="189">
        <v>60</v>
      </c>
      <c r="CL29" s="80">
        <f>+CI29*'PRECIOS SEGUN ADJ. (FRONTERIZO)'!$B$16*'PRECIOS SEGUN ADJ. (FRONTERIZO)'!$C$16</f>
        <v>6000</v>
      </c>
      <c r="CM29" s="80" t="e" vm="1">
        <f>+[4]!NumLetras(CL29,"PESO","PESOS DOMINICANOS","$EE $m CON #d/100 CENTAVOS")</f>
        <v>#VALUE!</v>
      </c>
      <c r="CN29" s="80">
        <f t="shared" si="35"/>
        <v>1080</v>
      </c>
      <c r="CO29" s="37">
        <v>3</v>
      </c>
      <c r="CP29" s="37">
        <f t="shared" si="14"/>
        <v>60</v>
      </c>
      <c r="CQ29" s="189">
        <v>55.649999999999991</v>
      </c>
      <c r="CR29" s="80">
        <f>+CO29*'PRECIOS SEGUN ADJ. (FRONTERIZO)'!$B$17*'PRECIOS SEGUN ADJ. (FRONTERIZO)'!$C$17</f>
        <v>3339</v>
      </c>
      <c r="CS29" s="80" t="e" vm="1">
        <f>+[4]!NumLetras(CR29,"PESO","PESOS DOMINICANOS","$EE $m CON #d/100 CENTAVOS")</f>
        <v>#VALUE!</v>
      </c>
      <c r="CT29" s="80">
        <f t="shared" si="36"/>
        <v>601.02</v>
      </c>
      <c r="CU29" s="37">
        <v>616</v>
      </c>
      <c r="CV29" s="37">
        <f t="shared" si="15"/>
        <v>12320</v>
      </c>
      <c r="CW29" s="189">
        <v>6.6</v>
      </c>
      <c r="CX29" s="80">
        <f>+CU29*'PRECIOS SEGUN ADJ. (FRONTERIZO)'!$B$18*'PRECIOS SEGUN ADJ. (FRONTERIZO)'!$C$18</f>
        <v>81312</v>
      </c>
      <c r="CY29" s="80" t="e" vm="1">
        <f>+[4]!NumLetras(CX29,"PESO","PESOS DOMINICANOS","$EE $m CON #d/100 CENTAVOS")</f>
        <v>#VALUE!</v>
      </c>
      <c r="CZ29" s="37">
        <v>3</v>
      </c>
      <c r="DA29" s="37">
        <f t="shared" si="16"/>
        <v>60</v>
      </c>
      <c r="DB29" s="189">
        <v>65.75</v>
      </c>
      <c r="DC29" s="80">
        <f>+CZ29*'PRECIOS SEGUN ADJ. (FRONTERIZO)'!$B$19*'PRECIOS SEGUN ADJ. (FRONTERIZO)'!$C$19</f>
        <v>3945</v>
      </c>
      <c r="DD29" s="80" t="e" vm="1">
        <f>+[4]!NumLetras(DC29,"PESO","PESOS DOMINICANOS","$EE $m CON #d/100 CENTAVOS")</f>
        <v>#VALUE!</v>
      </c>
      <c r="DE29" s="80">
        <f t="shared" si="37"/>
        <v>710.1</v>
      </c>
      <c r="DF29" s="37">
        <v>19</v>
      </c>
      <c r="DG29" s="37">
        <f t="shared" si="17"/>
        <v>380</v>
      </c>
      <c r="DH29" s="189">
        <v>82.59999999999998</v>
      </c>
      <c r="DI29" s="80">
        <f>+DF29*'PRECIOS SEGUN ADJ. (FRONTERIZO)'!$B$20*'PRECIOS SEGUN ADJ. (FRONTERIZO)'!$C$20</f>
        <v>31387.999999999996</v>
      </c>
      <c r="DJ29" s="80" t="e" vm="1">
        <f>+[4]!NumLetras(DI29,"PESO","PESOS DOMINICANOS","$EE $m CON #d/100 CENTAVOS")</f>
        <v>#VALUE!</v>
      </c>
      <c r="DK29" s="80">
        <f t="shared" si="38"/>
        <v>5649.84</v>
      </c>
      <c r="DL29" s="37">
        <v>1144</v>
      </c>
      <c r="DM29" s="37">
        <f t="shared" si="18"/>
        <v>22880</v>
      </c>
      <c r="DN29" s="189">
        <v>22</v>
      </c>
      <c r="DO29" s="80">
        <f>+DL29*'PRECIOS SEGUN ADJ. (FRONTERIZO)'!$B$21*'PRECIOS SEGUN ADJ. (FRONTERIZO)'!$C$21</f>
        <v>503360</v>
      </c>
      <c r="DP29" s="80" t="e" vm="1">
        <f>+[4]!NumLetras(DO29,"PESO","PESOS DOMINICANOS","$EE $m CON #d/100 CENTAVOS")</f>
        <v>#VALUE!</v>
      </c>
      <c r="DQ29" s="37">
        <v>73</v>
      </c>
      <c r="DR29" s="37">
        <f t="shared" si="19"/>
        <v>1460</v>
      </c>
      <c r="DS29" s="189">
        <v>80.849999999999994</v>
      </c>
      <c r="DT29" s="80">
        <f>+DQ29*'PRECIOS SEGUN ADJ. (FRONTERIZO)'!$B$22*'PRECIOS SEGUN ADJ. (FRONTERIZO)'!$C$22</f>
        <v>118040.99999999999</v>
      </c>
      <c r="DU29" s="80" t="e" vm="1">
        <f>+[4]!NumLetras(DT29,"PESO","PESOS DOMINICANOS","$EE $m CON #d/100 CENTAVOS")</f>
        <v>#VALUE!</v>
      </c>
      <c r="DV29" s="37">
        <v>36</v>
      </c>
      <c r="DW29" s="37">
        <f t="shared" si="20"/>
        <v>720</v>
      </c>
      <c r="DX29" s="189">
        <v>21.83</v>
      </c>
      <c r="DY29" s="80">
        <f>+DV29*'PRECIOS SEGUN ADJ. (FRONTERIZO)'!$B$23*'PRECIOS SEGUN ADJ. (FRONTERIZO)'!$C$23</f>
        <v>15717.599999999999</v>
      </c>
      <c r="DZ29" s="80" t="e" vm="1">
        <f>+[4]!NumLetras(DY29,"PESO","PESOS DOMINICANOS","$EE $m CON #d/100 CENTAVOS")</f>
        <v>#VALUE!</v>
      </c>
      <c r="EA29" s="80">
        <f t="shared" si="39"/>
        <v>2829.17</v>
      </c>
      <c r="EB29" s="37">
        <v>96</v>
      </c>
      <c r="EC29" s="37">
        <f t="shared" si="21"/>
        <v>1920</v>
      </c>
      <c r="ED29" s="189">
        <v>33</v>
      </c>
      <c r="EE29" s="80">
        <f>+EB29*'PRECIOS SEGUN ADJ. (FRONTERIZO)'!$B$24*'PRECIOS SEGUN ADJ. (FRONTERIZO)'!$C$24</f>
        <v>63360</v>
      </c>
      <c r="EF29" s="80" t="e" vm="1">
        <f>+[4]!NumLetras(EE29,"PESO","PESOS DOMINICANOS","$EE $m CON #d/100 CENTAVOS")</f>
        <v>#VALUE!</v>
      </c>
      <c r="EG29" s="37">
        <v>1</v>
      </c>
      <c r="EH29" s="37">
        <f t="shared" si="22"/>
        <v>20</v>
      </c>
      <c r="EI29" s="189">
        <v>15.789999999999997</v>
      </c>
      <c r="EJ29" s="80">
        <f>+EG29*'PRECIOS SEGUN ADJ. (FRONTERIZO)'!$B$25*'PRECIOS SEGUN ADJ. (FRONTERIZO)'!$C$25</f>
        <v>315.79999999999995</v>
      </c>
      <c r="EK29" s="80" t="e" vm="1">
        <f>+[4]!NumLetras(EJ29,"PESO","PESOS DOMINICANOS","$EE $m CON #d/100 CENTAVOS")</f>
        <v>#VALUE!</v>
      </c>
      <c r="EL29" s="37">
        <v>1</v>
      </c>
      <c r="EM29" s="37">
        <f t="shared" si="23"/>
        <v>20</v>
      </c>
      <c r="EN29" s="189">
        <v>31.5</v>
      </c>
      <c r="EO29" s="80">
        <f>+EL29*'PRECIOS SEGUN ADJ. (FRONTERIZO)'!$B$26*'PRECIOS SEGUN ADJ. (FRONTERIZO)'!$C$26</f>
        <v>630</v>
      </c>
      <c r="EP29" s="80" t="e" vm="1">
        <f>+[4]!NumLetras(EO29,"PESO","PESOS DOMINICANOS","$EE $m CON #d/100 CENTAVOS")</f>
        <v>#VALUE!</v>
      </c>
      <c r="EQ29" s="80">
        <v>0</v>
      </c>
      <c r="ER29" s="194">
        <f t="shared" si="24"/>
        <v>0</v>
      </c>
      <c r="ES29" s="195">
        <v>21.68</v>
      </c>
      <c r="ET29" s="196">
        <f>+EQ29*'PRECIOS SEGUN ADJ (RURAL)'!$B$13*'PRECIOS SEGUN ADJ (RURAL)'!$C$13</f>
        <v>0</v>
      </c>
      <c r="EU29" s="196" t="e" vm="1">
        <f>+[4]!NumLetras(ET29,"PESO","PESOS DOMINICANOS","$EE $m CON #d/100 CENTAVOS")</f>
        <v>#VALUE!</v>
      </c>
      <c r="EV29" s="80">
        <v>0</v>
      </c>
      <c r="EW29" s="198">
        <f t="shared" si="25"/>
        <v>0</v>
      </c>
      <c r="EX29" s="199">
        <v>5.5</v>
      </c>
      <c r="EY29" s="200">
        <f>+EV29*'PRECIOS SEGUN ADJ (RURAL)'!$B$16*'PRECIOS SEGUN ADJ (RURAL)'!$C$16</f>
        <v>0</v>
      </c>
      <c r="EZ29" s="200" t="e" vm="1">
        <f>+[4]!NumLetras(EY29,"PESO","PESOS DOMINICANOS","$EE $m CON #d/100 CENTAVOS")</f>
        <v>#VALUE!</v>
      </c>
      <c r="FA29" s="80">
        <v>0</v>
      </c>
      <c r="FB29" s="202">
        <f t="shared" si="26"/>
        <v>0</v>
      </c>
      <c r="FC29" s="203">
        <v>220</v>
      </c>
      <c r="FD29" s="204">
        <f>+FA29*'PRECIOS SEGUN ADJ (RURAL)'!$B$18*'PRECIOS SEGUN ADJ (RURAL)'!$C$18</f>
        <v>0</v>
      </c>
      <c r="FE29" s="204" t="e" vm="1">
        <f>+[4]!NumLetras(FD29,"PESO","PESOS DOMINICANOS","$EE $m CON #d/100 CENTAVOS")</f>
        <v>#VALUE!</v>
      </c>
      <c r="FF29" s="204">
        <f t="shared" si="27"/>
        <v>0</v>
      </c>
      <c r="FG29" s="80">
        <f t="shared" si="40"/>
        <v>1792536.0000000002</v>
      </c>
      <c r="FH29" s="80" t="e" vm="1">
        <f>+[4]!NumLetras(FG29,"PESO","PESOS DOMINICANOS","$EE $m CON #d/100 CENTAVOS")</f>
        <v>#VALUE!</v>
      </c>
      <c r="FI29" s="80">
        <f t="shared" si="28"/>
        <v>104122.76000000001</v>
      </c>
      <c r="FJ29" s="80" t="e" vm="1">
        <f>+[4]!NumLetras(FI29,"PESO","PESOS DOMINICANOS","$EE $m CON #d/100 CENTAVOS")</f>
        <v>#VALUE!</v>
      </c>
      <c r="FK29" s="80">
        <f t="shared" si="41"/>
        <v>1688413.2400000002</v>
      </c>
      <c r="FL29" s="80" t="e" vm="1">
        <f>+[4]!NumLetras(FK29,"PESO","PESOS DOMINICANOS","$EE $m CON #d/100 CENTAVOS")</f>
        <v>#VALUE!</v>
      </c>
      <c r="FM29" s="80">
        <f t="shared" si="42"/>
        <v>358507.2</v>
      </c>
      <c r="FN29" s="80" t="e" vm="1">
        <f>+[4]!NumLetras(FM29,"PESO","PESOS DOMINICANOS","$EE $m CON #d/100 CENTAVOS")</f>
        <v>#VALUE!</v>
      </c>
      <c r="FO29" s="80">
        <f t="shared" si="43"/>
        <v>17925.36</v>
      </c>
      <c r="FP29" s="80" t="e" vm="1">
        <f>+[4]!NumLetras(FO29,"PESO","PESOS DOMINICANOS","$EE $m CON #d/100 CENTAVOS")</f>
        <v>#VALUE!</v>
      </c>
      <c r="FQ29" s="80"/>
      <c r="FR29" s="80">
        <f t="shared" si="44"/>
        <v>1434028.8000000003</v>
      </c>
      <c r="FS29" s="80" t="e" vm="1">
        <f>+[4]!NumLetras(FR29,"PESO","PESOS DOMINICANOS","$EE $m CON #d/100 CENTAVOS")</f>
        <v>#VALUE!</v>
      </c>
      <c r="FT29" s="37" t="str">
        <f>+VLOOKUP(D29,'FRONTERIZO XENIA'!F:G,2,0)</f>
        <v>F-28</v>
      </c>
    </row>
    <row r="30" spans="1:176">
      <c r="A30" s="37">
        <v>29</v>
      </c>
      <c r="B30" s="37">
        <v>29</v>
      </c>
      <c r="C30" s="26" t="s">
        <v>2071</v>
      </c>
      <c r="D30" s="37">
        <v>131537431</v>
      </c>
      <c r="E30" s="37">
        <f>+VLOOKUP(D30,'INFORMACION DE PROVEEDORES'!C:I,2,0)</f>
        <v>131537431</v>
      </c>
      <c r="F30" s="26" t="str">
        <f>+VLOOKUP(D30,'INFORMACION DE PROVEEDORES'!C:J,4,0)</f>
        <v xml:space="preserve">MILAGROS ANTONIO SANCHEZ BATISTA </v>
      </c>
      <c r="G30" s="37" t="str">
        <f>+VLOOKUP(D30,'INFORMACION DE PROVEEDORES'!C:K,5,0)</f>
        <v>016-0011627-9</v>
      </c>
      <c r="H30" s="26" t="str">
        <f>+VLOOKUP(D30,'INFORMACION DE PROVEEDORES'!C:L,7,0)</f>
        <v>CALLE COLON, VILLA HORTENCIA, COMECOR, ELIAS PIÑA</v>
      </c>
      <c r="I30" s="37" t="str">
        <f>+VLOOKUP(D30,'INFORMACION DE PROVEEDORES'!C:M,3,0)</f>
        <v xml:space="preserve"> JURÍDICA</v>
      </c>
      <c r="J30" s="37">
        <v>5</v>
      </c>
      <c r="K30" s="37">
        <v>498</v>
      </c>
      <c r="L30" s="37">
        <v>96</v>
      </c>
      <c r="M30" s="37">
        <f t="shared" si="29"/>
        <v>1920</v>
      </c>
      <c r="N30" s="189">
        <v>69.81</v>
      </c>
      <c r="O30" s="80">
        <f>+L30*'PRECIOS SEGUN ADJ. (FRONTERIZO)'!$B$2*'PRECIOS SEGUN ADJ. (FRONTERIZO)'!$C$2</f>
        <v>134035.20000000001</v>
      </c>
      <c r="P30" s="80" t="e" vm="1">
        <f>+[4]!NumLetras(O30,"PESO","PESOS DOMINICANOS","$EE $m CON #d/100 CENTAVOS")</f>
        <v>#VALUE!</v>
      </c>
      <c r="Q30" s="80">
        <f t="shared" si="30"/>
        <v>21445.63</v>
      </c>
      <c r="R30" s="37">
        <v>26</v>
      </c>
      <c r="S30" s="37">
        <f t="shared" si="0"/>
        <v>520</v>
      </c>
      <c r="T30" s="189">
        <v>31.5</v>
      </c>
      <c r="U30" s="80">
        <f>+R30*'PRECIOS SEGUN ADJ. (FRONTERIZO)'!$B$3*'PRECIOS SEGUN ADJ. (FRONTERIZO)'!$C$3</f>
        <v>16380</v>
      </c>
      <c r="V30" s="80" t="e" vm="1">
        <f>+[4]!NumLetras(U30,"PESO","PESOS DOMINICANOS","$EE $m CON #d/100 CENTAVOS")</f>
        <v>#VALUE!</v>
      </c>
      <c r="W30" s="37">
        <v>27</v>
      </c>
      <c r="X30" s="37">
        <f t="shared" si="1"/>
        <v>540</v>
      </c>
      <c r="Y30" s="189">
        <v>25.2</v>
      </c>
      <c r="Z30" s="80">
        <f>+W30*'PRECIOS SEGUN ADJ. (FRONTERIZO)'!$B$4*'PRECIOS SEGUN ADJ. (FRONTERIZO)'!$C$4</f>
        <v>13608</v>
      </c>
      <c r="AA30" s="80" t="e" vm="1">
        <f>+[4]!NumLetras(Z30,"PESO","PESOS DOMINICANOS","$EE $m CON #d/100 CENTAVOS")</f>
        <v>#VALUE!</v>
      </c>
      <c r="AB30" s="37">
        <v>158</v>
      </c>
      <c r="AC30" s="37">
        <f t="shared" si="2"/>
        <v>3160</v>
      </c>
      <c r="AD30" s="189">
        <v>87.91</v>
      </c>
      <c r="AE30" s="80">
        <f>+AB30*'PRECIOS SEGUN ADJ. (FRONTERIZO)'!$B$5*'PRECIOS SEGUN ADJ. (FRONTERIZO)'!$C$5</f>
        <v>277795.59999999998</v>
      </c>
      <c r="AF30" s="80" t="e" vm="1">
        <f>+[4]!NumLetras(AE30,"PESO","PESOS DOMINICANOS","$EE $m CON #d/100 CENTAVOS")</f>
        <v>#VALUE!</v>
      </c>
      <c r="AG30" s="80">
        <f t="shared" si="31"/>
        <v>50003.21</v>
      </c>
      <c r="AH30" s="37">
        <v>175</v>
      </c>
      <c r="AI30" s="37">
        <f t="shared" si="3"/>
        <v>3500</v>
      </c>
      <c r="AJ30" s="189">
        <v>53.95000000000001</v>
      </c>
      <c r="AK30" s="80">
        <f>+AH30*'PRECIOS SEGUN ADJ. (FRONTERIZO)'!$B$6*'PRECIOS SEGUN ADJ. (FRONTERIZO)'!$C$6</f>
        <v>188825</v>
      </c>
      <c r="AL30" s="80" t="e" vm="1">
        <f>+[4]!NumLetras(AK30,"PESO","PESOS DOMINICANOS","$EE $m CON #d/100 CENTAVOS")</f>
        <v>#VALUE!</v>
      </c>
      <c r="AM30" s="37">
        <v>23</v>
      </c>
      <c r="AN30" s="37">
        <f t="shared" si="4"/>
        <v>460</v>
      </c>
      <c r="AO30" s="189">
        <v>25.04</v>
      </c>
      <c r="AP30" s="80">
        <f>+AM30*'PRECIOS SEGUN ADJ. (FRONTERIZO)'!$B$7*'PRECIOS SEGUN ADJ. (FRONTERIZO)'!$C$7</f>
        <v>11518.4</v>
      </c>
      <c r="AQ30" s="80" t="e" vm="1">
        <f>+[4]!NumLetras(AP30,"PESO","PESOS DOMINICANOS","$EE $m CON #d/100 CENTAVOS")</f>
        <v>#VALUE!</v>
      </c>
      <c r="AR30" s="80">
        <f t="shared" si="32"/>
        <v>1842.94</v>
      </c>
      <c r="AS30" s="37">
        <v>57</v>
      </c>
      <c r="AT30" s="37">
        <f t="shared" si="5"/>
        <v>1140</v>
      </c>
      <c r="AU30" s="189">
        <v>290.85000000000002</v>
      </c>
      <c r="AV30" s="80">
        <f>+AS30*'PRECIOS SEGUN ADJ. (FRONTERIZO)'!$B$8*'PRECIOS SEGUN ADJ. (FRONTERIZO)'!$C$8</f>
        <v>331569</v>
      </c>
      <c r="AW30" s="80" t="e" vm="1">
        <f>+[4]!NumLetras(AV30,"PESO","PESOS DOMINICANOS","$EE $m CON #d/100 CENTAVOS")</f>
        <v>#VALUE!</v>
      </c>
      <c r="AX30" s="80">
        <f t="shared" si="33"/>
        <v>59682.42</v>
      </c>
      <c r="AY30" s="37">
        <v>2</v>
      </c>
      <c r="AZ30" s="37">
        <f t="shared" si="6"/>
        <v>40</v>
      </c>
      <c r="BA30" s="189">
        <v>18.899999999999999</v>
      </c>
      <c r="BB30" s="80">
        <f>+AY30*'PRECIOS SEGUN ADJ. (FRONTERIZO)'!$B$9*'PRECIOS SEGUN ADJ. (FRONTERIZO)'!$C$9</f>
        <v>756</v>
      </c>
      <c r="BC30" s="80" t="e" vm="1">
        <f>+[4]!NumLetras(BB30,"PESO","PESOS DOMINICANOS","$EE $m CON #d/100 CENTAVOS")</f>
        <v>#VALUE!</v>
      </c>
      <c r="BD30" s="37">
        <v>13</v>
      </c>
      <c r="BE30" s="37">
        <f t="shared" si="7"/>
        <v>260</v>
      </c>
      <c r="BF30" s="189">
        <v>140.38</v>
      </c>
      <c r="BG30" s="80">
        <f>+BD30*'PRECIOS SEGUN ADJ. (FRONTERIZO)'!$B$10*'PRECIOS SEGUN ADJ. (FRONTERIZO)'!$C$10</f>
        <v>36498.800000000003</v>
      </c>
      <c r="BH30" s="80" t="e" vm="1">
        <f>+[4]!NumLetras(BG30,"PESO","PESOS DOMINICANOS","$EE $m CON #d/100 CENTAVOS")</f>
        <v>#VALUE!</v>
      </c>
      <c r="BI30" s="80">
        <f t="shared" si="34"/>
        <v>6569.78</v>
      </c>
      <c r="BJ30" s="37">
        <v>9</v>
      </c>
      <c r="BK30" s="37">
        <f t="shared" si="8"/>
        <v>180</v>
      </c>
      <c r="BL30" s="189">
        <v>31.459999999999997</v>
      </c>
      <c r="BM30" s="80">
        <f>+BJ30*'PRECIOS SEGUN ADJ. (FRONTERIZO)'!$B$11*'PRECIOS SEGUN ADJ. (FRONTERIZO)'!$C$11</f>
        <v>5662.7999999999993</v>
      </c>
      <c r="BN30" s="80" t="e" vm="1">
        <f>+[4]!NumLetras(BM30,"PESO","PESOS DOMINICANOS","$EE $m CON #d/100 CENTAVOS")</f>
        <v>#VALUE!</v>
      </c>
      <c r="BO30" s="37">
        <v>47</v>
      </c>
      <c r="BP30" s="37">
        <f t="shared" si="9"/>
        <v>940</v>
      </c>
      <c r="BQ30" s="189">
        <v>65</v>
      </c>
      <c r="BR30" s="80">
        <f>+BO30*'PRECIOS SEGUN ADJ. (FRONTERIZO)'!$B$12*'PRECIOS SEGUN ADJ. (FRONTERIZO)'!$C$12</f>
        <v>61100</v>
      </c>
      <c r="BS30" s="80" t="e" vm="1">
        <f>+[4]!NumLetras(BR30,"PESO","PESOS DOMINICANOS","$EE $m CON #d/100 CENTAVOS")</f>
        <v>#VALUE!</v>
      </c>
      <c r="BT30" s="37">
        <v>250</v>
      </c>
      <c r="BU30" s="37">
        <f t="shared" si="10"/>
        <v>5000</v>
      </c>
      <c r="BV30" s="189">
        <v>5.5</v>
      </c>
      <c r="BW30" s="80">
        <f>+BT30*'PRECIOS SEGUN ADJ. (FRONTERIZO)'!$B$13*'PRECIOS SEGUN ADJ. (FRONTERIZO)'!$C$13</f>
        <v>27500</v>
      </c>
      <c r="BX30" s="80" t="e" vm="1">
        <f>+[4]!NumLetras(BW30,"PESO","PESOS DOMINICANOS","$EE $m CON #d/100 CENTAVOS")</f>
        <v>#VALUE!</v>
      </c>
      <c r="BY30" s="37">
        <v>946</v>
      </c>
      <c r="BZ30" s="37">
        <f t="shared" si="11"/>
        <v>18920</v>
      </c>
      <c r="CA30" s="189">
        <v>7.15</v>
      </c>
      <c r="CB30" s="80">
        <f>+BY30*'PRECIOS SEGUN ADJ. (FRONTERIZO)'!$B$14*'PRECIOS SEGUN ADJ. (FRONTERIZO)'!$C$14</f>
        <v>135278</v>
      </c>
      <c r="CC30" s="80" t="e" vm="1">
        <f>+[4]!NumLetras(CB30,"PESO","PESOS DOMINICANOS","$EE $m CON #d/100 CENTAVOS")</f>
        <v>#VALUE!</v>
      </c>
      <c r="CD30" s="37">
        <v>1892</v>
      </c>
      <c r="CE30" s="37">
        <f t="shared" si="12"/>
        <v>37840</v>
      </c>
      <c r="CF30" s="189">
        <v>6.8400000000000007</v>
      </c>
      <c r="CG30" s="80">
        <f>+CD30*'PRECIOS SEGUN ADJ. (FRONTERIZO)'!$B$15*'PRECIOS SEGUN ADJ. (FRONTERIZO)'!$C$15</f>
        <v>258825.59999999998</v>
      </c>
      <c r="CH30" s="80" t="e" vm="1">
        <f>+[4]!NumLetras(CG30,"PESO","PESOS DOMINICANOS","$EE $m CON #d/100 CENTAVOS")</f>
        <v>#VALUE!</v>
      </c>
      <c r="CI30" s="37">
        <v>12</v>
      </c>
      <c r="CJ30" s="37">
        <f t="shared" si="13"/>
        <v>240</v>
      </c>
      <c r="CK30" s="189">
        <v>60</v>
      </c>
      <c r="CL30" s="80">
        <f>+CI30*'PRECIOS SEGUN ADJ. (FRONTERIZO)'!$B$16*'PRECIOS SEGUN ADJ. (FRONTERIZO)'!$C$16</f>
        <v>14400</v>
      </c>
      <c r="CM30" s="80" t="e" vm="1">
        <f>+[4]!NumLetras(CL30,"PESO","PESOS DOMINICANOS","$EE $m CON #d/100 CENTAVOS")</f>
        <v>#VALUE!</v>
      </c>
      <c r="CN30" s="80">
        <f t="shared" si="35"/>
        <v>2592</v>
      </c>
      <c r="CO30" s="37">
        <v>5</v>
      </c>
      <c r="CP30" s="37">
        <f t="shared" si="14"/>
        <v>100</v>
      </c>
      <c r="CQ30" s="189">
        <v>55.649999999999991</v>
      </c>
      <c r="CR30" s="80">
        <f>+CO30*'PRECIOS SEGUN ADJ. (FRONTERIZO)'!$B$17*'PRECIOS SEGUN ADJ. (FRONTERIZO)'!$C$17</f>
        <v>5565</v>
      </c>
      <c r="CS30" s="80" t="e" vm="1">
        <f>+[4]!NumLetras(CR30,"PESO","PESOS DOMINICANOS","$EE $m CON #d/100 CENTAVOS")</f>
        <v>#VALUE!</v>
      </c>
      <c r="CT30" s="80">
        <f t="shared" si="36"/>
        <v>1001.7</v>
      </c>
      <c r="CU30" s="37">
        <v>1046</v>
      </c>
      <c r="CV30" s="37">
        <f t="shared" si="15"/>
        <v>20920</v>
      </c>
      <c r="CW30" s="189">
        <v>6.6</v>
      </c>
      <c r="CX30" s="80">
        <f>+CU30*'PRECIOS SEGUN ADJ. (FRONTERIZO)'!$B$18*'PRECIOS SEGUN ADJ. (FRONTERIZO)'!$C$18</f>
        <v>138072</v>
      </c>
      <c r="CY30" s="80" t="e" vm="1">
        <f>+[4]!NumLetras(CX30,"PESO","PESOS DOMINICANOS","$EE $m CON #d/100 CENTAVOS")</f>
        <v>#VALUE!</v>
      </c>
      <c r="CZ30" s="37">
        <v>6</v>
      </c>
      <c r="DA30" s="37">
        <f t="shared" si="16"/>
        <v>120</v>
      </c>
      <c r="DB30" s="189">
        <v>65.75</v>
      </c>
      <c r="DC30" s="80">
        <f>+CZ30*'PRECIOS SEGUN ADJ. (FRONTERIZO)'!$B$19*'PRECIOS SEGUN ADJ. (FRONTERIZO)'!$C$19</f>
        <v>7890</v>
      </c>
      <c r="DD30" s="80" t="e" vm="1">
        <f>+[4]!NumLetras(DC30,"PESO","PESOS DOMINICANOS","$EE $m CON #d/100 CENTAVOS")</f>
        <v>#VALUE!</v>
      </c>
      <c r="DE30" s="80">
        <f t="shared" si="37"/>
        <v>1420.2</v>
      </c>
      <c r="DF30" s="37">
        <v>23</v>
      </c>
      <c r="DG30" s="37">
        <f t="shared" si="17"/>
        <v>460</v>
      </c>
      <c r="DH30" s="189">
        <v>82.59999999999998</v>
      </c>
      <c r="DI30" s="80">
        <f>+DF30*'PRECIOS SEGUN ADJ. (FRONTERIZO)'!$B$20*'PRECIOS SEGUN ADJ. (FRONTERIZO)'!$C$20</f>
        <v>37996</v>
      </c>
      <c r="DJ30" s="80" t="e" vm="1">
        <f>+[4]!NumLetras(DI30,"PESO","PESOS DOMINICANOS","$EE $m CON #d/100 CENTAVOS")</f>
        <v>#VALUE!</v>
      </c>
      <c r="DK30" s="80">
        <f t="shared" si="38"/>
        <v>6839.28</v>
      </c>
      <c r="DL30" s="37">
        <v>1892</v>
      </c>
      <c r="DM30" s="37">
        <f t="shared" si="18"/>
        <v>37840</v>
      </c>
      <c r="DN30" s="189">
        <v>22</v>
      </c>
      <c r="DO30" s="80">
        <f>+DL30*'PRECIOS SEGUN ADJ. (FRONTERIZO)'!$B$21*'PRECIOS SEGUN ADJ. (FRONTERIZO)'!$C$21</f>
        <v>832480</v>
      </c>
      <c r="DP30" s="80" t="e" vm="1">
        <f>+[4]!NumLetras(DO30,"PESO","PESOS DOMINICANOS","$EE $m CON #d/100 CENTAVOS")</f>
        <v>#VALUE!</v>
      </c>
      <c r="DQ30" s="37">
        <v>111</v>
      </c>
      <c r="DR30" s="37">
        <f t="shared" si="19"/>
        <v>2220</v>
      </c>
      <c r="DS30" s="189">
        <v>80.849999999999994</v>
      </c>
      <c r="DT30" s="80">
        <f>+DQ30*'PRECIOS SEGUN ADJ. (FRONTERIZO)'!$B$22*'PRECIOS SEGUN ADJ. (FRONTERIZO)'!$C$22</f>
        <v>179486.99999999997</v>
      </c>
      <c r="DU30" s="80" t="e" vm="1">
        <f>+[4]!NumLetras(DT30,"PESO","PESOS DOMINICANOS","$EE $m CON #d/100 CENTAVOS")</f>
        <v>#VALUE!</v>
      </c>
      <c r="DV30" s="37">
        <v>52</v>
      </c>
      <c r="DW30" s="37">
        <f t="shared" si="20"/>
        <v>1040</v>
      </c>
      <c r="DX30" s="189">
        <v>21.83</v>
      </c>
      <c r="DY30" s="80">
        <f>+DV30*'PRECIOS SEGUN ADJ. (FRONTERIZO)'!$B$23*'PRECIOS SEGUN ADJ. (FRONTERIZO)'!$C$23</f>
        <v>22703.199999999997</v>
      </c>
      <c r="DZ30" s="80" t="e" vm="1">
        <f>+[4]!NumLetras(DY30,"PESO","PESOS DOMINICANOS","$EE $m CON #d/100 CENTAVOS")</f>
        <v>#VALUE!</v>
      </c>
      <c r="EA30" s="80">
        <f t="shared" si="39"/>
        <v>4086.58</v>
      </c>
      <c r="EB30" s="37">
        <v>151</v>
      </c>
      <c r="EC30" s="37">
        <f t="shared" si="21"/>
        <v>3020</v>
      </c>
      <c r="ED30" s="189">
        <v>33</v>
      </c>
      <c r="EE30" s="80">
        <f>+EB30*'PRECIOS SEGUN ADJ. (FRONTERIZO)'!$B$24*'PRECIOS SEGUN ADJ. (FRONTERIZO)'!$C$24</f>
        <v>99660</v>
      </c>
      <c r="EF30" s="80" t="e" vm="1">
        <f>+[4]!NumLetras(EE30,"PESO","PESOS DOMINICANOS","$EE $m CON #d/100 CENTAVOS")</f>
        <v>#VALUE!</v>
      </c>
      <c r="EG30" s="37">
        <v>2</v>
      </c>
      <c r="EH30" s="37">
        <f t="shared" si="22"/>
        <v>40</v>
      </c>
      <c r="EI30" s="189">
        <v>15.789999999999997</v>
      </c>
      <c r="EJ30" s="80">
        <f>+EG30*'PRECIOS SEGUN ADJ. (FRONTERIZO)'!$B$25*'PRECIOS SEGUN ADJ. (FRONTERIZO)'!$C$25</f>
        <v>631.59999999999991</v>
      </c>
      <c r="EK30" s="80" t="e" vm="1">
        <f>+[4]!NumLetras(EJ30,"PESO","PESOS DOMINICANOS","$EE $m CON #d/100 CENTAVOS")</f>
        <v>#VALUE!</v>
      </c>
      <c r="EL30" s="37">
        <v>2</v>
      </c>
      <c r="EM30" s="37">
        <f t="shared" si="23"/>
        <v>40</v>
      </c>
      <c r="EN30" s="189">
        <v>31.5</v>
      </c>
      <c r="EO30" s="80">
        <f>+EL30*'PRECIOS SEGUN ADJ. (FRONTERIZO)'!$B$26*'PRECIOS SEGUN ADJ. (FRONTERIZO)'!$C$26</f>
        <v>1260</v>
      </c>
      <c r="EP30" s="80" t="e" vm="1">
        <f>+[4]!NumLetras(EO30,"PESO","PESOS DOMINICANOS","$EE $m CON #d/100 CENTAVOS")</f>
        <v>#VALUE!</v>
      </c>
      <c r="EQ30" s="80">
        <v>0</v>
      </c>
      <c r="ER30" s="194">
        <f t="shared" si="24"/>
        <v>0</v>
      </c>
      <c r="ES30" s="195">
        <v>21.68</v>
      </c>
      <c r="ET30" s="196">
        <f>+EQ30*'PRECIOS SEGUN ADJ (RURAL)'!$B$13*'PRECIOS SEGUN ADJ (RURAL)'!$C$13</f>
        <v>0</v>
      </c>
      <c r="EU30" s="196" t="e" vm="1">
        <f>+[4]!NumLetras(ET30,"PESO","PESOS DOMINICANOS","$EE $m CON #d/100 CENTAVOS")</f>
        <v>#VALUE!</v>
      </c>
      <c r="EV30" s="80">
        <v>0</v>
      </c>
      <c r="EW30" s="198">
        <f t="shared" si="25"/>
        <v>0</v>
      </c>
      <c r="EX30" s="199">
        <v>5.5</v>
      </c>
      <c r="EY30" s="200">
        <f>+EV30*'PRECIOS SEGUN ADJ (RURAL)'!$B$16*'PRECIOS SEGUN ADJ (RURAL)'!$C$16</f>
        <v>0</v>
      </c>
      <c r="EZ30" s="200" t="e" vm="1">
        <f>+[4]!NumLetras(EY30,"PESO","PESOS DOMINICANOS","$EE $m CON #d/100 CENTAVOS")</f>
        <v>#VALUE!</v>
      </c>
      <c r="FA30" s="80">
        <v>0</v>
      </c>
      <c r="FB30" s="202">
        <f t="shared" si="26"/>
        <v>0</v>
      </c>
      <c r="FC30" s="203">
        <v>220</v>
      </c>
      <c r="FD30" s="204">
        <f>+FA30*'PRECIOS SEGUN ADJ (RURAL)'!$B$18*'PRECIOS SEGUN ADJ (RURAL)'!$C$18</f>
        <v>0</v>
      </c>
      <c r="FE30" s="204" t="e" vm="1">
        <f>+[4]!NumLetras(FD30,"PESO","PESOS DOMINICANOS","$EE $m CON #d/100 CENTAVOS")</f>
        <v>#VALUE!</v>
      </c>
      <c r="FF30" s="204">
        <f t="shared" si="27"/>
        <v>0</v>
      </c>
      <c r="FG30" s="80">
        <f t="shared" si="40"/>
        <v>2839497.2000000007</v>
      </c>
      <c r="FH30" s="80" t="e" vm="1">
        <f>+[4]!NumLetras(FG30,"PESO","PESOS DOMINICANOS","$EE $m CON #d/100 CENTAVOS")</f>
        <v>#VALUE!</v>
      </c>
      <c r="FI30" s="80">
        <f t="shared" si="28"/>
        <v>155483.74000000002</v>
      </c>
      <c r="FJ30" s="80" t="e" vm="1">
        <f>+[4]!NumLetras(FI30,"PESO","PESOS DOMINICANOS","$EE $m CON #d/100 CENTAVOS")</f>
        <v>#VALUE!</v>
      </c>
      <c r="FK30" s="80">
        <f t="shared" si="41"/>
        <v>2684013.4600000004</v>
      </c>
      <c r="FL30" s="80" t="e" vm="1">
        <f>+[4]!NumLetras(FK30,"PESO","PESOS DOMINICANOS","$EE $m CON #d/100 CENTAVOS")</f>
        <v>#VALUE!</v>
      </c>
      <c r="FM30" s="80">
        <f t="shared" si="42"/>
        <v>567899.43999999994</v>
      </c>
      <c r="FN30" s="80" t="e" vm="1">
        <f>+[4]!NumLetras(FM30,"PESO","PESOS DOMINICANOS","$EE $m CON #d/100 CENTAVOS")</f>
        <v>#VALUE!</v>
      </c>
      <c r="FO30" s="80">
        <f t="shared" si="43"/>
        <v>28394.97</v>
      </c>
      <c r="FP30" s="80" t="e" vm="1">
        <f>+[4]!NumLetras(FO30,"PESO","PESOS DOMINICANOS","$EE $m CON #d/100 CENTAVOS")</f>
        <v>#VALUE!</v>
      </c>
      <c r="FQ30" s="80"/>
      <c r="FR30" s="80">
        <f t="shared" si="44"/>
        <v>2271597.7600000007</v>
      </c>
      <c r="FS30" s="80" t="e" vm="1">
        <f>+[4]!NumLetras(FR30,"PESO","PESOS DOMINICANOS","$EE $m CON #d/100 CENTAVOS")</f>
        <v>#VALUE!</v>
      </c>
      <c r="FT30" s="37" t="str">
        <f>+VLOOKUP(D30,'FRONTERIZO XENIA'!F:G,2,0)</f>
        <v>F-11</v>
      </c>
    </row>
    <row r="31" spans="1:176">
      <c r="A31" s="37">
        <v>30</v>
      </c>
      <c r="B31" s="37">
        <v>30</v>
      </c>
      <c r="C31" s="26" t="s">
        <v>424</v>
      </c>
      <c r="D31" s="37">
        <v>1800466029</v>
      </c>
      <c r="E31" s="37" t="str">
        <f>+VLOOKUP(D31,'INFORMACION DE PROVEEDORES'!C:I,2,0)</f>
        <v>018-0046602-9</v>
      </c>
      <c r="F31" s="26" t="str">
        <f>+VLOOKUP(D31,'INFORMACION DE PROVEEDORES'!C:J,4,0)</f>
        <v>DAIFEL MEDINA FELIZ</v>
      </c>
      <c r="G31" s="37" t="str">
        <f>+VLOOKUP(D31,'INFORMACION DE PROVEEDORES'!C:K,5,0)</f>
        <v>018-0046602-9</v>
      </c>
      <c r="H31" s="26" t="str">
        <f>+VLOOKUP(D31,'INFORMACION DE PROVEEDORES'!C:L,7,0)</f>
        <v>CARRETERA CIENEGA GUYUBAL, BELLA VISTA,</v>
      </c>
      <c r="I31" s="37" t="str">
        <f>+VLOOKUP(D31,'INFORMACION DE PROVEEDORES'!C:M,3,0)</f>
        <v xml:space="preserve"> FÍSICA</v>
      </c>
      <c r="J31" s="37">
        <v>4</v>
      </c>
      <c r="K31" s="37">
        <v>215</v>
      </c>
      <c r="L31" s="37">
        <v>87</v>
      </c>
      <c r="M31" s="37">
        <f t="shared" si="29"/>
        <v>1740</v>
      </c>
      <c r="N31" s="189">
        <v>69.81</v>
      </c>
      <c r="O31" s="80">
        <f>+L31*'PRECIOS SEGUN ADJ. (FRONTERIZO)'!$B$2*'PRECIOS SEGUN ADJ. (FRONTERIZO)'!$C$2</f>
        <v>121469.40000000001</v>
      </c>
      <c r="P31" s="80" t="e" vm="1">
        <f>+[4]!NumLetras(O31,"PESO","PESOS DOMINICANOS","$EE $m CON #d/100 CENTAVOS")</f>
        <v>#VALUE!</v>
      </c>
      <c r="Q31" s="80">
        <f t="shared" si="30"/>
        <v>19435.099999999999</v>
      </c>
      <c r="R31" s="37">
        <v>25</v>
      </c>
      <c r="S31" s="37">
        <f t="shared" si="0"/>
        <v>500</v>
      </c>
      <c r="T31" s="189">
        <v>31.5</v>
      </c>
      <c r="U31" s="80">
        <f>+R31*'PRECIOS SEGUN ADJ. (FRONTERIZO)'!$B$3*'PRECIOS SEGUN ADJ. (FRONTERIZO)'!$C$3</f>
        <v>15750</v>
      </c>
      <c r="V31" s="80" t="e" vm="1">
        <f>+[4]!NumLetras(U31,"PESO","PESOS DOMINICANOS","$EE $m CON #d/100 CENTAVOS")</f>
        <v>#VALUE!</v>
      </c>
      <c r="W31" s="37">
        <v>230</v>
      </c>
      <c r="X31" s="37">
        <f t="shared" si="1"/>
        <v>4600</v>
      </c>
      <c r="Y31" s="189">
        <v>25.2</v>
      </c>
      <c r="Z31" s="80">
        <f>+W31*'PRECIOS SEGUN ADJ. (FRONTERIZO)'!$B$4*'PRECIOS SEGUN ADJ. (FRONTERIZO)'!$C$4</f>
        <v>115920</v>
      </c>
      <c r="AA31" s="80" t="e" vm="1">
        <f>+[4]!NumLetras(Z31,"PESO","PESOS DOMINICANOS","$EE $m CON #d/100 CENTAVOS")</f>
        <v>#VALUE!</v>
      </c>
      <c r="AB31" s="37">
        <v>110</v>
      </c>
      <c r="AC31" s="37">
        <f t="shared" si="2"/>
        <v>2200</v>
      </c>
      <c r="AD31" s="189">
        <v>87.91</v>
      </c>
      <c r="AE31" s="80">
        <f>+AB31*'PRECIOS SEGUN ADJ. (FRONTERIZO)'!$B$5*'PRECIOS SEGUN ADJ. (FRONTERIZO)'!$C$5</f>
        <v>193402</v>
      </c>
      <c r="AF31" s="80" t="e" vm="1">
        <f>+[4]!NumLetras(AE31,"PESO","PESOS DOMINICANOS","$EE $m CON #d/100 CENTAVOS")</f>
        <v>#VALUE!</v>
      </c>
      <c r="AG31" s="80">
        <f t="shared" si="31"/>
        <v>34812.36</v>
      </c>
      <c r="AH31" s="37">
        <v>0</v>
      </c>
      <c r="AI31" s="37">
        <f t="shared" si="3"/>
        <v>0</v>
      </c>
      <c r="AJ31" s="189">
        <v>53.95000000000001</v>
      </c>
      <c r="AK31" s="80">
        <f>+AH31*'PRECIOS SEGUN ADJ. (FRONTERIZO)'!$B$6*'PRECIOS SEGUN ADJ. (FRONTERIZO)'!$C$6</f>
        <v>0</v>
      </c>
      <c r="AL31" s="80" t="e" vm="1">
        <f>+[4]!NumLetras(AK31,"PESO","PESOS DOMINICANOS","$EE $m CON #d/100 CENTAVOS")</f>
        <v>#VALUE!</v>
      </c>
      <c r="AM31" s="37">
        <v>0</v>
      </c>
      <c r="AN31" s="37">
        <f t="shared" si="4"/>
        <v>0</v>
      </c>
      <c r="AO31" s="189">
        <v>25.04</v>
      </c>
      <c r="AP31" s="80">
        <f>+AM31*'PRECIOS SEGUN ADJ. (FRONTERIZO)'!$B$7*'PRECIOS SEGUN ADJ. (FRONTERIZO)'!$C$7</f>
        <v>0</v>
      </c>
      <c r="AQ31" s="80" t="e" vm="1">
        <f>+[4]!NumLetras(AP31,"PESO","PESOS DOMINICANOS","$EE $m CON #d/100 CENTAVOS")</f>
        <v>#VALUE!</v>
      </c>
      <c r="AR31" s="80">
        <f t="shared" si="32"/>
        <v>0</v>
      </c>
      <c r="AS31" s="37">
        <v>30</v>
      </c>
      <c r="AT31" s="37">
        <f t="shared" si="5"/>
        <v>600</v>
      </c>
      <c r="AU31" s="189">
        <v>290.85000000000002</v>
      </c>
      <c r="AV31" s="80">
        <f>+AS31*'PRECIOS SEGUN ADJ. (FRONTERIZO)'!$B$8*'PRECIOS SEGUN ADJ. (FRONTERIZO)'!$C$8</f>
        <v>174510</v>
      </c>
      <c r="AW31" s="80" t="e" vm="1">
        <f>+[4]!NumLetras(AV31,"PESO","PESOS DOMINICANOS","$EE $m CON #d/100 CENTAVOS")</f>
        <v>#VALUE!</v>
      </c>
      <c r="AX31" s="80">
        <f t="shared" si="33"/>
        <v>31411.8</v>
      </c>
      <c r="AY31" s="37">
        <v>15</v>
      </c>
      <c r="AZ31" s="37">
        <f t="shared" si="6"/>
        <v>300</v>
      </c>
      <c r="BA31" s="189">
        <v>18.899999999999999</v>
      </c>
      <c r="BB31" s="80">
        <f>+AY31*'PRECIOS SEGUN ADJ. (FRONTERIZO)'!$B$9*'PRECIOS SEGUN ADJ. (FRONTERIZO)'!$C$9</f>
        <v>5670</v>
      </c>
      <c r="BC31" s="80" t="e" vm="1">
        <f>+[4]!NumLetras(BB31,"PESO","PESOS DOMINICANOS","$EE $m CON #d/100 CENTAVOS")</f>
        <v>#VALUE!</v>
      </c>
      <c r="BD31" s="37">
        <v>0</v>
      </c>
      <c r="BE31" s="37">
        <f t="shared" si="7"/>
        <v>0</v>
      </c>
      <c r="BF31" s="189">
        <v>140.38</v>
      </c>
      <c r="BG31" s="80">
        <f>+BD31*'PRECIOS SEGUN ADJ. (FRONTERIZO)'!$B$10*'PRECIOS SEGUN ADJ. (FRONTERIZO)'!$C$10</f>
        <v>0</v>
      </c>
      <c r="BH31" s="80" t="e" vm="1">
        <f>+[4]!NumLetras(BG31,"PESO","PESOS DOMINICANOS","$EE $m CON #d/100 CENTAVOS")</f>
        <v>#VALUE!</v>
      </c>
      <c r="BI31" s="80">
        <f t="shared" si="34"/>
        <v>0</v>
      </c>
      <c r="BJ31" s="37">
        <v>78</v>
      </c>
      <c r="BK31" s="37">
        <f t="shared" si="8"/>
        <v>1560</v>
      </c>
      <c r="BL31" s="189">
        <v>31.459999999999997</v>
      </c>
      <c r="BM31" s="80">
        <f>+BJ31*'PRECIOS SEGUN ADJ. (FRONTERIZO)'!$B$11*'PRECIOS SEGUN ADJ. (FRONTERIZO)'!$C$11</f>
        <v>49077.600000000006</v>
      </c>
      <c r="BN31" s="80" t="e" vm="1">
        <f>+[4]!NumLetras(BM31,"PESO","PESOS DOMINICANOS","$EE $m CON #d/100 CENTAVOS")</f>
        <v>#VALUE!</v>
      </c>
      <c r="BO31" s="37">
        <v>25</v>
      </c>
      <c r="BP31" s="37">
        <f t="shared" si="9"/>
        <v>500</v>
      </c>
      <c r="BQ31" s="189">
        <v>65</v>
      </c>
      <c r="BR31" s="80">
        <f>+BO31*'PRECIOS SEGUN ADJ. (FRONTERIZO)'!$B$12*'PRECIOS SEGUN ADJ. (FRONTERIZO)'!$C$12</f>
        <v>32500</v>
      </c>
      <c r="BS31" s="80" t="e" vm="1">
        <f>+[4]!NumLetras(BR31,"PESO","PESOS DOMINICANOS","$EE $m CON #d/100 CENTAVOS")</f>
        <v>#VALUE!</v>
      </c>
      <c r="BT31" s="37">
        <v>2150</v>
      </c>
      <c r="BU31" s="37">
        <f t="shared" si="10"/>
        <v>43000</v>
      </c>
      <c r="BV31" s="189">
        <v>5.5</v>
      </c>
      <c r="BW31" s="80">
        <f>+BT31*'PRECIOS SEGUN ADJ. (FRONTERIZO)'!$B$13*'PRECIOS SEGUN ADJ. (FRONTERIZO)'!$C$13</f>
        <v>236500</v>
      </c>
      <c r="BX31" s="80" t="e" vm="1">
        <f>+[4]!NumLetras(BW31,"PESO","PESOS DOMINICANOS","$EE $m CON #d/100 CENTAVOS")</f>
        <v>#VALUE!</v>
      </c>
      <c r="BY31" s="37">
        <v>0</v>
      </c>
      <c r="BZ31" s="37">
        <f t="shared" si="11"/>
        <v>0</v>
      </c>
      <c r="CA31" s="189">
        <v>7.15</v>
      </c>
      <c r="CB31" s="80">
        <f>+BY31*'PRECIOS SEGUN ADJ. (FRONTERIZO)'!$B$14*'PRECIOS SEGUN ADJ. (FRONTERIZO)'!$C$14</f>
        <v>0</v>
      </c>
      <c r="CC31" s="80" t="e" vm="1">
        <f>+[4]!NumLetras(CB31,"PESO","PESOS DOMINICANOS","$EE $m CON #d/100 CENTAVOS")</f>
        <v>#VALUE!</v>
      </c>
      <c r="CD31" s="37">
        <v>0</v>
      </c>
      <c r="CE31" s="37">
        <f t="shared" si="12"/>
        <v>0</v>
      </c>
      <c r="CF31" s="189">
        <v>6.8400000000000007</v>
      </c>
      <c r="CG31" s="80">
        <f>+CD31*'PRECIOS SEGUN ADJ. (FRONTERIZO)'!$B$15*'PRECIOS SEGUN ADJ. (FRONTERIZO)'!$C$15</f>
        <v>0</v>
      </c>
      <c r="CH31" s="80" t="e" vm="1">
        <f>+[4]!NumLetras(CG31,"PESO","PESOS DOMINICANOS","$EE $m CON #d/100 CENTAVOS")</f>
        <v>#VALUE!</v>
      </c>
      <c r="CI31" s="37">
        <v>96</v>
      </c>
      <c r="CJ31" s="37">
        <f t="shared" si="13"/>
        <v>1920</v>
      </c>
      <c r="CK31" s="189">
        <v>60</v>
      </c>
      <c r="CL31" s="80">
        <f>+CI31*'PRECIOS SEGUN ADJ. (FRONTERIZO)'!$B$16*'PRECIOS SEGUN ADJ. (FRONTERIZO)'!$C$16</f>
        <v>115200</v>
      </c>
      <c r="CM31" s="80" t="e" vm="1">
        <f>+[4]!NumLetras(CL31,"PESO","PESOS DOMINICANOS","$EE $m CON #d/100 CENTAVOS")</f>
        <v>#VALUE!</v>
      </c>
      <c r="CN31" s="80">
        <f t="shared" si="35"/>
        <v>20736</v>
      </c>
      <c r="CO31" s="37">
        <v>45</v>
      </c>
      <c r="CP31" s="37">
        <f t="shared" si="14"/>
        <v>900</v>
      </c>
      <c r="CQ31" s="189">
        <v>55.649999999999991</v>
      </c>
      <c r="CR31" s="80">
        <f>+CO31*'PRECIOS SEGUN ADJ. (FRONTERIZO)'!$B$17*'PRECIOS SEGUN ADJ. (FRONTERIZO)'!$C$17</f>
        <v>50085</v>
      </c>
      <c r="CS31" s="80" t="e" vm="1">
        <f>+[4]!NumLetras(CR31,"PESO","PESOS DOMINICANOS","$EE $m CON #d/100 CENTAVOS")</f>
        <v>#VALUE!</v>
      </c>
      <c r="CT31" s="80">
        <f t="shared" si="36"/>
        <v>9015.2999999999993</v>
      </c>
      <c r="CU31" s="37">
        <v>860</v>
      </c>
      <c r="CV31" s="37">
        <f t="shared" si="15"/>
        <v>17200</v>
      </c>
      <c r="CW31" s="189">
        <v>6.6</v>
      </c>
      <c r="CX31" s="80">
        <f>+CU31*'PRECIOS SEGUN ADJ. (FRONTERIZO)'!$B$18*'PRECIOS SEGUN ADJ. (FRONTERIZO)'!$C$18</f>
        <v>113520</v>
      </c>
      <c r="CY31" s="80" t="e" vm="1">
        <f>+[4]!NumLetras(CX31,"PESO","PESOS DOMINICANOS","$EE $m CON #d/100 CENTAVOS")</f>
        <v>#VALUE!</v>
      </c>
      <c r="CZ31" s="37">
        <v>49</v>
      </c>
      <c r="DA31" s="37">
        <f t="shared" si="16"/>
        <v>980</v>
      </c>
      <c r="DB31" s="189">
        <v>65.75</v>
      </c>
      <c r="DC31" s="80">
        <f>+CZ31*'PRECIOS SEGUN ADJ. (FRONTERIZO)'!$B$19*'PRECIOS SEGUN ADJ. (FRONTERIZO)'!$C$19</f>
        <v>64435</v>
      </c>
      <c r="DD31" s="80" t="e" vm="1">
        <f>+[4]!NumLetras(DC31,"PESO","PESOS DOMINICANOS","$EE $m CON #d/100 CENTAVOS")</f>
        <v>#VALUE!</v>
      </c>
      <c r="DE31" s="80">
        <f t="shared" si="37"/>
        <v>11598.3</v>
      </c>
      <c r="DF31" s="37">
        <v>0</v>
      </c>
      <c r="DG31" s="37">
        <f t="shared" si="17"/>
        <v>0</v>
      </c>
      <c r="DH31" s="189">
        <v>82.59999999999998</v>
      </c>
      <c r="DI31" s="80">
        <f>+DF31*'PRECIOS SEGUN ADJ. (FRONTERIZO)'!$B$20*'PRECIOS SEGUN ADJ. (FRONTERIZO)'!$C$20</f>
        <v>0</v>
      </c>
      <c r="DJ31" s="80" t="e" vm="1">
        <f>+[4]!NumLetras(DI31,"PESO","PESOS DOMINICANOS","$EE $m CON #d/100 CENTAVOS")</f>
        <v>#VALUE!</v>
      </c>
      <c r="DK31" s="80">
        <f t="shared" si="38"/>
        <v>0</v>
      </c>
      <c r="DL31" s="37">
        <v>0</v>
      </c>
      <c r="DM31" s="37">
        <f t="shared" si="18"/>
        <v>0</v>
      </c>
      <c r="DN31" s="189">
        <v>22</v>
      </c>
      <c r="DO31" s="80">
        <f>+DL31*'PRECIOS SEGUN ADJ. (FRONTERIZO)'!$B$21*'PRECIOS SEGUN ADJ. (FRONTERIZO)'!$C$21</f>
        <v>0</v>
      </c>
      <c r="DP31" s="80" t="e" vm="1">
        <f>+[4]!NumLetras(DO31,"PESO","PESOS DOMINICANOS","$EE $m CON #d/100 CENTAVOS")</f>
        <v>#VALUE!</v>
      </c>
      <c r="DQ31" s="37">
        <v>49</v>
      </c>
      <c r="DR31" s="37">
        <f t="shared" si="19"/>
        <v>980</v>
      </c>
      <c r="DS31" s="189">
        <v>80.849999999999994</v>
      </c>
      <c r="DT31" s="80">
        <f>+DQ31*'PRECIOS SEGUN ADJ. (FRONTERIZO)'!$B$22*'PRECIOS SEGUN ADJ. (FRONTERIZO)'!$C$22</f>
        <v>79233</v>
      </c>
      <c r="DU31" s="80" t="e" vm="1">
        <f>+[4]!NumLetras(DT31,"PESO","PESOS DOMINICANOS","$EE $m CON #d/100 CENTAVOS")</f>
        <v>#VALUE!</v>
      </c>
      <c r="DV31" s="37">
        <v>23</v>
      </c>
      <c r="DW31" s="37">
        <f t="shared" si="20"/>
        <v>460</v>
      </c>
      <c r="DX31" s="189">
        <v>21.83</v>
      </c>
      <c r="DY31" s="80">
        <f>+DV31*'PRECIOS SEGUN ADJ. (FRONTERIZO)'!$B$23*'PRECIOS SEGUN ADJ. (FRONTERIZO)'!$C$23</f>
        <v>10041.799999999999</v>
      </c>
      <c r="DZ31" s="80" t="e" vm="1">
        <f>+[4]!NumLetras(DY31,"PESO","PESOS DOMINICANOS","$EE $m CON #d/100 CENTAVOS")</f>
        <v>#VALUE!</v>
      </c>
      <c r="EA31" s="80">
        <f t="shared" si="39"/>
        <v>1807.52</v>
      </c>
      <c r="EB31" s="37">
        <v>25</v>
      </c>
      <c r="EC31" s="37">
        <f t="shared" si="21"/>
        <v>500</v>
      </c>
      <c r="ED31" s="189">
        <v>33</v>
      </c>
      <c r="EE31" s="80">
        <f>+EB31*'PRECIOS SEGUN ADJ. (FRONTERIZO)'!$B$24*'PRECIOS SEGUN ADJ. (FRONTERIZO)'!$C$24</f>
        <v>16500</v>
      </c>
      <c r="EF31" s="80" t="e" vm="1">
        <f>+[4]!NumLetras(EE31,"PESO","PESOS DOMINICANOS","$EE $m CON #d/100 CENTAVOS")</f>
        <v>#VALUE!</v>
      </c>
      <c r="EG31" s="37">
        <v>16</v>
      </c>
      <c r="EH31" s="37">
        <f t="shared" si="22"/>
        <v>320</v>
      </c>
      <c r="EI31" s="189">
        <v>15.789999999999997</v>
      </c>
      <c r="EJ31" s="80">
        <f>+EG31*'PRECIOS SEGUN ADJ. (FRONTERIZO)'!$B$25*'PRECIOS SEGUN ADJ. (FRONTERIZO)'!$C$25</f>
        <v>5052.7999999999993</v>
      </c>
      <c r="EK31" s="80" t="e" vm="1">
        <f>+[4]!NumLetras(EJ31,"PESO","PESOS DOMINICANOS","$EE $m CON #d/100 CENTAVOS")</f>
        <v>#VALUE!</v>
      </c>
      <c r="EL31" s="37">
        <v>16</v>
      </c>
      <c r="EM31" s="37">
        <f t="shared" si="23"/>
        <v>320</v>
      </c>
      <c r="EN31" s="189">
        <v>31.5</v>
      </c>
      <c r="EO31" s="80">
        <f>+EL31*'PRECIOS SEGUN ADJ. (FRONTERIZO)'!$B$26*'PRECIOS SEGUN ADJ. (FRONTERIZO)'!$C$26</f>
        <v>10080</v>
      </c>
      <c r="EP31" s="80" t="e" vm="1">
        <f>+[4]!NumLetras(EO31,"PESO","PESOS DOMINICANOS","$EE $m CON #d/100 CENTAVOS")</f>
        <v>#VALUE!</v>
      </c>
      <c r="EQ31" s="80">
        <v>0</v>
      </c>
      <c r="ER31" s="194">
        <f t="shared" si="24"/>
        <v>0</v>
      </c>
      <c r="ES31" s="195">
        <v>21.68</v>
      </c>
      <c r="ET31" s="196">
        <f>+EQ31*'PRECIOS SEGUN ADJ (RURAL)'!$B$13*'PRECIOS SEGUN ADJ (RURAL)'!$C$13</f>
        <v>0</v>
      </c>
      <c r="EU31" s="196" t="e" vm="1">
        <f>+[4]!NumLetras(ET31,"PESO","PESOS DOMINICANOS","$EE $m CON #d/100 CENTAVOS")</f>
        <v>#VALUE!</v>
      </c>
      <c r="EV31" s="80">
        <v>0</v>
      </c>
      <c r="EW31" s="198">
        <f t="shared" si="25"/>
        <v>0</v>
      </c>
      <c r="EX31" s="199">
        <v>5.5</v>
      </c>
      <c r="EY31" s="200">
        <f>+EV31*'PRECIOS SEGUN ADJ (RURAL)'!$B$16*'PRECIOS SEGUN ADJ (RURAL)'!$C$16</f>
        <v>0</v>
      </c>
      <c r="EZ31" s="200" t="e" vm="1">
        <f>+[4]!NumLetras(EY31,"PESO","PESOS DOMINICANOS","$EE $m CON #d/100 CENTAVOS")</f>
        <v>#VALUE!</v>
      </c>
      <c r="FA31" s="80">
        <v>0</v>
      </c>
      <c r="FB31" s="202">
        <f t="shared" si="26"/>
        <v>0</v>
      </c>
      <c r="FC31" s="203">
        <v>220</v>
      </c>
      <c r="FD31" s="204">
        <f>+FA31*'PRECIOS SEGUN ADJ (RURAL)'!$B$18*'PRECIOS SEGUN ADJ (RURAL)'!$C$18</f>
        <v>0</v>
      </c>
      <c r="FE31" s="204" t="e" vm="1">
        <f>+[4]!NumLetras(FD31,"PESO","PESOS DOMINICANOS","$EE $m CON #d/100 CENTAVOS")</f>
        <v>#VALUE!</v>
      </c>
      <c r="FF31" s="204">
        <f t="shared" si="27"/>
        <v>0</v>
      </c>
      <c r="FG31" s="80">
        <f t="shared" si="40"/>
        <v>1408946.6</v>
      </c>
      <c r="FH31" s="80" t="e" vm="1">
        <f>+[4]!NumLetras(FG31,"PESO","PESOS DOMINICANOS","$EE $m CON #d/100 CENTAVOS")</f>
        <v>#VALUE!</v>
      </c>
      <c r="FI31" s="80">
        <f t="shared" si="28"/>
        <v>128816.38</v>
      </c>
      <c r="FJ31" s="80" t="e" vm="1">
        <f>+[4]!NumLetras(FI31,"PESO","PESOS DOMINICANOS","$EE $m CON #d/100 CENTAVOS")</f>
        <v>#VALUE!</v>
      </c>
      <c r="FK31" s="80">
        <f t="shared" si="41"/>
        <v>1280130.2200000002</v>
      </c>
      <c r="FL31" s="80" t="e" vm="1">
        <f>+[4]!NumLetras(FK31,"PESO","PESOS DOMINICANOS","$EE $m CON #d/100 CENTAVOS")</f>
        <v>#VALUE!</v>
      </c>
      <c r="FM31" s="80">
        <f t="shared" si="42"/>
        <v>281789.32</v>
      </c>
      <c r="FN31" s="80" t="e" vm="1">
        <f>+[4]!NumLetras(FM31,"PESO","PESOS DOMINICANOS","$EE $m CON #d/100 CENTAVOS")</f>
        <v>#VALUE!</v>
      </c>
      <c r="FO31" s="80">
        <f t="shared" si="43"/>
        <v>14089.47</v>
      </c>
      <c r="FP31" s="80" t="e" vm="1">
        <f>+[4]!NumLetras(FO31,"PESO","PESOS DOMINICANOS","$EE $m CON #d/100 CENTAVOS")</f>
        <v>#VALUE!</v>
      </c>
      <c r="FQ31" s="80"/>
      <c r="FR31" s="80">
        <f t="shared" si="44"/>
        <v>1127157.28</v>
      </c>
      <c r="FS31" s="80" t="e" vm="1">
        <f>+[4]!NumLetras(FR31,"PESO","PESOS DOMINICANOS","$EE $m CON #d/100 CENTAVOS")</f>
        <v>#VALUE!</v>
      </c>
      <c r="FT31" s="37" t="str">
        <f>+VLOOKUP(D31,'FRONTERIZO XENIA'!F:G,2,0)</f>
        <v>F-03</v>
      </c>
    </row>
    <row r="32" spans="1:176">
      <c r="A32" s="37">
        <v>31</v>
      </c>
      <c r="B32" s="37">
        <v>31</v>
      </c>
      <c r="C32" s="26" t="s">
        <v>2095</v>
      </c>
      <c r="D32" s="37">
        <v>132262328</v>
      </c>
      <c r="E32" s="37">
        <f>+VLOOKUP(D32,'INFORMACION DE PROVEEDORES'!C:I,2,0)</f>
        <v>132262328</v>
      </c>
      <c r="F32" s="26" t="str">
        <f>+VLOOKUP(D32,'INFORMACION DE PROVEEDORES'!C:J,4,0)</f>
        <v>DANFERDYS, SRL</v>
      </c>
      <c r="G32" s="37">
        <f>+VLOOKUP(D32,'INFORMACION DE PROVEEDORES'!C:K,5,0)</f>
        <v>132262328</v>
      </c>
      <c r="H32" s="26" t="str">
        <f>+VLOOKUP(D32,'INFORMACION DE PROVEEDORES'!C:L,7,0)</f>
        <v xml:space="preserve">QUINTA ESQUINA CALLE PRINCIPAL, LOCAL 3, EL LUCERO, SAN JUAN </v>
      </c>
      <c r="I32" s="37" t="str">
        <f>+VLOOKUP(D32,'INFORMACION DE PROVEEDORES'!C:M,3,0)</f>
        <v xml:space="preserve"> JURÍDICA</v>
      </c>
      <c r="J32" s="37">
        <v>10</v>
      </c>
      <c r="K32" s="37">
        <v>877</v>
      </c>
      <c r="L32" s="37">
        <v>146</v>
      </c>
      <c r="M32" s="37">
        <f t="shared" si="29"/>
        <v>2920</v>
      </c>
      <c r="N32" s="189">
        <v>69.81</v>
      </c>
      <c r="O32" s="80">
        <f>+L32*'PRECIOS SEGUN ADJ. (FRONTERIZO)'!$B$2*'PRECIOS SEGUN ADJ. (FRONTERIZO)'!$C$2</f>
        <v>203845.2</v>
      </c>
      <c r="P32" s="80" t="e" vm="1">
        <f>+[4]!NumLetras(O32,"PESO","PESOS DOMINICANOS","$EE $m CON #d/100 CENTAVOS")</f>
        <v>#VALUE!</v>
      </c>
      <c r="Q32" s="80">
        <f t="shared" si="30"/>
        <v>32615.23</v>
      </c>
      <c r="R32" s="37">
        <v>40</v>
      </c>
      <c r="S32" s="37">
        <f t="shared" si="0"/>
        <v>800</v>
      </c>
      <c r="T32" s="189">
        <v>31.5</v>
      </c>
      <c r="U32" s="80">
        <f>+R32*'PRECIOS SEGUN ADJ. (FRONTERIZO)'!$B$3*'PRECIOS SEGUN ADJ. (FRONTERIZO)'!$C$3</f>
        <v>25200</v>
      </c>
      <c r="V32" s="80" t="e" vm="1">
        <f>+[4]!NumLetras(U32,"PESO","PESOS DOMINICANOS","$EE $m CON #d/100 CENTAVOS")</f>
        <v>#VALUE!</v>
      </c>
      <c r="W32" s="37">
        <v>0</v>
      </c>
      <c r="X32" s="37">
        <f t="shared" si="1"/>
        <v>0</v>
      </c>
      <c r="Y32" s="189">
        <v>25.2</v>
      </c>
      <c r="Z32" s="80">
        <f>+W32*'PRECIOS SEGUN ADJ. (FRONTERIZO)'!$B$4*'PRECIOS SEGUN ADJ. (FRONTERIZO)'!$C$4</f>
        <v>0</v>
      </c>
      <c r="AA32" s="80" t="e" vm="1">
        <f>+[4]!NumLetras(Z32,"PESO","PESOS DOMINICANOS","$EE $m CON #d/100 CENTAVOS")</f>
        <v>#VALUE!</v>
      </c>
      <c r="AB32" s="37">
        <v>245</v>
      </c>
      <c r="AC32" s="37">
        <f t="shared" si="2"/>
        <v>4900</v>
      </c>
      <c r="AD32" s="189">
        <v>87.91</v>
      </c>
      <c r="AE32" s="80">
        <f>+AB32*'PRECIOS SEGUN ADJ. (FRONTERIZO)'!$B$5*'PRECIOS SEGUN ADJ. (FRONTERIZO)'!$C$5</f>
        <v>430759</v>
      </c>
      <c r="AF32" s="80" t="e" vm="1">
        <f>+[4]!NumLetras(AE32,"PESO","PESOS DOMINICANOS","$EE $m CON #d/100 CENTAVOS")</f>
        <v>#VALUE!</v>
      </c>
      <c r="AG32" s="80">
        <f t="shared" si="31"/>
        <v>77536.62</v>
      </c>
      <c r="AH32" s="37">
        <v>294</v>
      </c>
      <c r="AI32" s="37">
        <f t="shared" si="3"/>
        <v>5880</v>
      </c>
      <c r="AJ32" s="189">
        <v>53.95000000000001</v>
      </c>
      <c r="AK32" s="80">
        <f>+AH32*'PRECIOS SEGUN ADJ. (FRONTERIZO)'!$B$6*'PRECIOS SEGUN ADJ. (FRONTERIZO)'!$C$6</f>
        <v>317226</v>
      </c>
      <c r="AL32" s="80" t="e" vm="1">
        <f>+[4]!NumLetras(AK32,"PESO","PESOS DOMINICANOS","$EE $m CON #d/100 CENTAVOS")</f>
        <v>#VALUE!</v>
      </c>
      <c r="AM32" s="37">
        <v>40</v>
      </c>
      <c r="AN32" s="37">
        <f t="shared" si="4"/>
        <v>800</v>
      </c>
      <c r="AO32" s="189">
        <v>25.04</v>
      </c>
      <c r="AP32" s="80">
        <f>+AM32*'PRECIOS SEGUN ADJ. (FRONTERIZO)'!$B$7*'PRECIOS SEGUN ADJ. (FRONTERIZO)'!$C$7</f>
        <v>20032</v>
      </c>
      <c r="AQ32" s="80" t="e" vm="1">
        <f>+[4]!NumLetras(AP32,"PESO","PESOS DOMINICANOS","$EE $m CON #d/100 CENTAVOS")</f>
        <v>#VALUE!</v>
      </c>
      <c r="AR32" s="80">
        <f t="shared" si="32"/>
        <v>3205.12</v>
      </c>
      <c r="AS32" s="37">
        <v>93</v>
      </c>
      <c r="AT32" s="37">
        <f t="shared" si="5"/>
        <v>1860</v>
      </c>
      <c r="AU32" s="189">
        <v>290.85000000000002</v>
      </c>
      <c r="AV32" s="80">
        <f>+AS32*'PRECIOS SEGUN ADJ. (FRONTERIZO)'!$B$8*'PRECIOS SEGUN ADJ. (FRONTERIZO)'!$C$8</f>
        <v>540981</v>
      </c>
      <c r="AW32" s="80" t="e" vm="1">
        <f>+[4]!NumLetras(AV32,"PESO","PESOS DOMINICANOS","$EE $m CON #d/100 CENTAVOS")</f>
        <v>#VALUE!</v>
      </c>
      <c r="AX32" s="80">
        <f t="shared" si="33"/>
        <v>97376.58</v>
      </c>
      <c r="AY32" s="37">
        <v>0</v>
      </c>
      <c r="AZ32" s="37">
        <f t="shared" si="6"/>
        <v>0</v>
      </c>
      <c r="BA32" s="189">
        <v>18.899999999999999</v>
      </c>
      <c r="BB32" s="80">
        <f>+AY32*'PRECIOS SEGUN ADJ. (FRONTERIZO)'!$B$9*'PRECIOS SEGUN ADJ. (FRONTERIZO)'!$C$9</f>
        <v>0</v>
      </c>
      <c r="BC32" s="80" t="e" vm="1">
        <f>+[4]!NumLetras(BB32,"PESO","PESOS DOMINICANOS","$EE $m CON #d/100 CENTAVOS")</f>
        <v>#VALUE!</v>
      </c>
      <c r="BD32" s="37">
        <v>22</v>
      </c>
      <c r="BE32" s="37">
        <f t="shared" si="7"/>
        <v>440</v>
      </c>
      <c r="BF32" s="189">
        <v>140.38</v>
      </c>
      <c r="BG32" s="80">
        <f>+BD32*'PRECIOS SEGUN ADJ. (FRONTERIZO)'!$B$10*'PRECIOS SEGUN ADJ. (FRONTERIZO)'!$C$10</f>
        <v>61767.199999999997</v>
      </c>
      <c r="BH32" s="80" t="e" vm="1">
        <f>+[4]!NumLetras(BG32,"PESO","PESOS DOMINICANOS","$EE $m CON #d/100 CENTAVOS")</f>
        <v>#VALUE!</v>
      </c>
      <c r="BI32" s="80">
        <f t="shared" si="34"/>
        <v>11118.1</v>
      </c>
      <c r="BJ32" s="37">
        <v>0</v>
      </c>
      <c r="BK32" s="37">
        <f t="shared" si="8"/>
        <v>0</v>
      </c>
      <c r="BL32" s="189">
        <v>31.459999999999997</v>
      </c>
      <c r="BM32" s="80">
        <f>+BJ32*'PRECIOS SEGUN ADJ. (FRONTERIZO)'!$B$11*'PRECIOS SEGUN ADJ. (FRONTERIZO)'!$C$11</f>
        <v>0</v>
      </c>
      <c r="BN32" s="80" t="e" vm="1">
        <f>+[4]!NumLetras(BM32,"PESO","PESOS DOMINICANOS","$EE $m CON #d/100 CENTAVOS")</f>
        <v>#VALUE!</v>
      </c>
      <c r="BO32" s="37">
        <v>75</v>
      </c>
      <c r="BP32" s="37">
        <f t="shared" si="9"/>
        <v>1500</v>
      </c>
      <c r="BQ32" s="189">
        <v>65</v>
      </c>
      <c r="BR32" s="80">
        <f>+BO32*'PRECIOS SEGUN ADJ. (FRONTERIZO)'!$B$12*'PRECIOS SEGUN ADJ. (FRONTERIZO)'!$C$12</f>
        <v>97500</v>
      </c>
      <c r="BS32" s="80" t="e" vm="1">
        <f>+[4]!NumLetras(BR32,"PESO","PESOS DOMINICANOS","$EE $m CON #d/100 CENTAVOS")</f>
        <v>#VALUE!</v>
      </c>
      <c r="BT32" s="37">
        <v>0</v>
      </c>
      <c r="BU32" s="37">
        <f t="shared" si="10"/>
        <v>0</v>
      </c>
      <c r="BV32" s="189">
        <v>5.5</v>
      </c>
      <c r="BW32" s="80">
        <f>+BT32*'PRECIOS SEGUN ADJ. (FRONTERIZO)'!$B$13*'PRECIOS SEGUN ADJ. (FRONTERIZO)'!$C$13</f>
        <v>0</v>
      </c>
      <c r="BX32" s="80" t="e" vm="1">
        <f>+[4]!NumLetras(BW32,"PESO","PESOS DOMINICANOS","$EE $m CON #d/100 CENTAVOS")</f>
        <v>#VALUE!</v>
      </c>
      <c r="BY32" s="37">
        <v>1582</v>
      </c>
      <c r="BZ32" s="37">
        <f t="shared" si="11"/>
        <v>31640</v>
      </c>
      <c r="CA32" s="189">
        <v>7.15</v>
      </c>
      <c r="CB32" s="80">
        <f>+BY32*'PRECIOS SEGUN ADJ. (FRONTERIZO)'!$B$14*'PRECIOS SEGUN ADJ. (FRONTERIZO)'!$C$14</f>
        <v>226226.00000000003</v>
      </c>
      <c r="CC32" s="80" t="e" vm="1">
        <f>+[4]!NumLetras(CB32,"PESO","PESOS DOMINICANOS","$EE $m CON #d/100 CENTAVOS")</f>
        <v>#VALUE!</v>
      </c>
      <c r="CD32" s="37">
        <v>3164</v>
      </c>
      <c r="CE32" s="37">
        <f t="shared" si="12"/>
        <v>63280</v>
      </c>
      <c r="CF32" s="189">
        <v>6.8400000000000007</v>
      </c>
      <c r="CG32" s="80">
        <f>+CD32*'PRECIOS SEGUN ADJ. (FRONTERIZO)'!$B$15*'PRECIOS SEGUN ADJ. (FRONTERIZO)'!$C$15</f>
        <v>432835.19999999995</v>
      </c>
      <c r="CH32" s="80" t="e" vm="1">
        <f>+[4]!NumLetras(CG32,"PESO","PESOS DOMINICANOS","$EE $m CON #d/100 CENTAVOS")</f>
        <v>#VALUE!</v>
      </c>
      <c r="CI32" s="37">
        <v>0</v>
      </c>
      <c r="CJ32" s="37">
        <f t="shared" si="13"/>
        <v>0</v>
      </c>
      <c r="CK32" s="189">
        <v>60</v>
      </c>
      <c r="CL32" s="80">
        <f>+CI32*'PRECIOS SEGUN ADJ. (FRONTERIZO)'!$B$16*'PRECIOS SEGUN ADJ. (FRONTERIZO)'!$C$16</f>
        <v>0</v>
      </c>
      <c r="CM32" s="80" t="e" vm="1">
        <f>+[4]!NumLetras(CL32,"PESO","PESOS DOMINICANOS","$EE $m CON #d/100 CENTAVOS")</f>
        <v>#VALUE!</v>
      </c>
      <c r="CN32" s="80">
        <f t="shared" si="35"/>
        <v>0</v>
      </c>
      <c r="CO32" s="37">
        <v>0</v>
      </c>
      <c r="CP32" s="37">
        <f t="shared" si="14"/>
        <v>0</v>
      </c>
      <c r="CQ32" s="189">
        <v>55.649999999999991</v>
      </c>
      <c r="CR32" s="80">
        <f>+CO32*'PRECIOS SEGUN ADJ. (FRONTERIZO)'!$B$17*'PRECIOS SEGUN ADJ. (FRONTERIZO)'!$C$17</f>
        <v>0</v>
      </c>
      <c r="CS32" s="80" t="e" vm="1">
        <f>+[4]!NumLetras(CR32,"PESO","PESOS DOMINICANOS","$EE $m CON #d/100 CENTAVOS")</f>
        <v>#VALUE!</v>
      </c>
      <c r="CT32" s="80">
        <f t="shared" si="36"/>
        <v>0</v>
      </c>
      <c r="CU32" s="37">
        <v>1582</v>
      </c>
      <c r="CV32" s="37">
        <f t="shared" si="15"/>
        <v>31640</v>
      </c>
      <c r="CW32" s="189">
        <v>6.6</v>
      </c>
      <c r="CX32" s="80">
        <f>+CU32*'PRECIOS SEGUN ADJ. (FRONTERIZO)'!$B$18*'PRECIOS SEGUN ADJ. (FRONTERIZO)'!$C$18</f>
        <v>208823.99999999997</v>
      </c>
      <c r="CY32" s="80" t="e" vm="1">
        <f>+[4]!NumLetras(CX32,"PESO","PESOS DOMINICANOS","$EE $m CON #d/100 CENTAVOS")</f>
        <v>#VALUE!</v>
      </c>
      <c r="CZ32" s="37">
        <v>0</v>
      </c>
      <c r="DA32" s="37">
        <f t="shared" si="16"/>
        <v>0</v>
      </c>
      <c r="DB32" s="189">
        <v>65.75</v>
      </c>
      <c r="DC32" s="80">
        <f>+CZ32*'PRECIOS SEGUN ADJ. (FRONTERIZO)'!$B$19*'PRECIOS SEGUN ADJ. (FRONTERIZO)'!$C$19</f>
        <v>0</v>
      </c>
      <c r="DD32" s="80" t="e" vm="1">
        <f>+[4]!NumLetras(DC32,"PESO","PESOS DOMINICANOS","$EE $m CON #d/100 CENTAVOS")</f>
        <v>#VALUE!</v>
      </c>
      <c r="DE32" s="80">
        <f t="shared" si="37"/>
        <v>0</v>
      </c>
      <c r="DF32" s="37">
        <v>40</v>
      </c>
      <c r="DG32" s="37">
        <f t="shared" si="17"/>
        <v>800</v>
      </c>
      <c r="DH32" s="189">
        <v>82.59999999999998</v>
      </c>
      <c r="DI32" s="80">
        <f>+DF32*'PRECIOS SEGUN ADJ. (FRONTERIZO)'!$B$20*'PRECIOS SEGUN ADJ. (FRONTERIZO)'!$C$20</f>
        <v>66080</v>
      </c>
      <c r="DJ32" s="80" t="e" vm="1">
        <f>+[4]!NumLetras(DI32,"PESO","PESOS DOMINICANOS","$EE $m CON #d/100 CENTAVOS")</f>
        <v>#VALUE!</v>
      </c>
      <c r="DK32" s="80">
        <f t="shared" si="38"/>
        <v>11894.4</v>
      </c>
      <c r="DL32" s="37">
        <v>3164</v>
      </c>
      <c r="DM32" s="37">
        <f t="shared" si="18"/>
        <v>63280</v>
      </c>
      <c r="DN32" s="189">
        <v>22</v>
      </c>
      <c r="DO32" s="80">
        <f>+DL32*'PRECIOS SEGUN ADJ. (FRONTERIZO)'!$B$21*'PRECIOS SEGUN ADJ. (FRONTERIZO)'!$C$21</f>
        <v>1392160</v>
      </c>
      <c r="DP32" s="80" t="e" vm="1">
        <f>+[4]!NumLetras(DO32,"PESO","PESOS DOMINICANOS","$EE $m CON #d/100 CENTAVOS")</f>
        <v>#VALUE!</v>
      </c>
      <c r="DQ32" s="37">
        <v>180</v>
      </c>
      <c r="DR32" s="37">
        <f t="shared" si="19"/>
        <v>3600</v>
      </c>
      <c r="DS32" s="189">
        <v>80.849999999999994</v>
      </c>
      <c r="DT32" s="80">
        <f>+DQ32*'PRECIOS SEGUN ADJ. (FRONTERIZO)'!$B$22*'PRECIOS SEGUN ADJ. (FRONTERIZO)'!$C$22</f>
        <v>291059.99999999994</v>
      </c>
      <c r="DU32" s="80" t="e" vm="1">
        <f>+[4]!NumLetras(DT32,"PESO","PESOS DOMINICANOS","$EE $m CON #d/100 CENTAVOS")</f>
        <v>#VALUE!</v>
      </c>
      <c r="DV32" s="37">
        <v>82</v>
      </c>
      <c r="DW32" s="37">
        <f t="shared" si="20"/>
        <v>1640</v>
      </c>
      <c r="DX32" s="189">
        <v>21.83</v>
      </c>
      <c r="DY32" s="80">
        <f>+DV32*'PRECIOS SEGUN ADJ. (FRONTERIZO)'!$B$23*'PRECIOS SEGUN ADJ. (FRONTERIZO)'!$C$23</f>
        <v>35801.199999999997</v>
      </c>
      <c r="DZ32" s="80" t="e" vm="1">
        <f>+[4]!NumLetras(DY32,"PESO","PESOS DOMINICANOS","$EE $m CON #d/100 CENTAVOS")</f>
        <v>#VALUE!</v>
      </c>
      <c r="EA32" s="80">
        <f t="shared" si="39"/>
        <v>6444.22</v>
      </c>
      <c r="EB32" s="37">
        <v>249</v>
      </c>
      <c r="EC32" s="37">
        <f t="shared" si="21"/>
        <v>4980</v>
      </c>
      <c r="ED32" s="189">
        <v>33</v>
      </c>
      <c r="EE32" s="80">
        <f>+EB32*'PRECIOS SEGUN ADJ. (FRONTERIZO)'!$B$24*'PRECIOS SEGUN ADJ. (FRONTERIZO)'!$C$24</f>
        <v>164340</v>
      </c>
      <c r="EF32" s="80" t="e" vm="1">
        <f>+[4]!NumLetras(EE32,"PESO","PESOS DOMINICANOS","$EE $m CON #d/100 CENTAVOS")</f>
        <v>#VALUE!</v>
      </c>
      <c r="EG32" s="37">
        <v>0</v>
      </c>
      <c r="EH32" s="37">
        <f t="shared" si="22"/>
        <v>0</v>
      </c>
      <c r="EI32" s="189">
        <v>15.789999999999997</v>
      </c>
      <c r="EJ32" s="80">
        <f>+EG32*'PRECIOS SEGUN ADJ. (FRONTERIZO)'!$B$25*'PRECIOS SEGUN ADJ. (FRONTERIZO)'!$C$25</f>
        <v>0</v>
      </c>
      <c r="EK32" s="80" t="e" vm="1">
        <f>+[4]!NumLetras(EJ32,"PESO","PESOS DOMINICANOS","$EE $m CON #d/100 CENTAVOS")</f>
        <v>#VALUE!</v>
      </c>
      <c r="EL32" s="37">
        <v>0</v>
      </c>
      <c r="EM32" s="37">
        <f t="shared" si="23"/>
        <v>0</v>
      </c>
      <c r="EN32" s="189">
        <v>31.5</v>
      </c>
      <c r="EO32" s="80">
        <f>+EL32*'PRECIOS SEGUN ADJ. (FRONTERIZO)'!$B$26*'PRECIOS SEGUN ADJ. (FRONTERIZO)'!$C$26</f>
        <v>0</v>
      </c>
      <c r="EP32" s="80" t="e" vm="1">
        <f>+[4]!NumLetras(EO32,"PESO","PESOS DOMINICANOS","$EE $m CON #d/100 CENTAVOS")</f>
        <v>#VALUE!</v>
      </c>
      <c r="EQ32" s="80">
        <v>0</v>
      </c>
      <c r="ER32" s="194">
        <f t="shared" si="24"/>
        <v>0</v>
      </c>
      <c r="ES32" s="195">
        <v>21.68</v>
      </c>
      <c r="ET32" s="196">
        <f>+EQ32*'PRECIOS SEGUN ADJ (RURAL)'!$B$13*'PRECIOS SEGUN ADJ (RURAL)'!$C$13</f>
        <v>0</v>
      </c>
      <c r="EU32" s="196" t="e" vm="1">
        <f>+[4]!NumLetras(ET32,"PESO","PESOS DOMINICANOS","$EE $m CON #d/100 CENTAVOS")</f>
        <v>#VALUE!</v>
      </c>
      <c r="EV32" s="80">
        <v>0</v>
      </c>
      <c r="EW32" s="198">
        <f t="shared" si="25"/>
        <v>0</v>
      </c>
      <c r="EX32" s="199">
        <v>5.5</v>
      </c>
      <c r="EY32" s="200">
        <f>+EV32*'PRECIOS SEGUN ADJ (RURAL)'!$B$16*'PRECIOS SEGUN ADJ (RURAL)'!$C$16</f>
        <v>0</v>
      </c>
      <c r="EZ32" s="200" t="e" vm="1">
        <f>+[4]!NumLetras(EY32,"PESO","PESOS DOMINICANOS","$EE $m CON #d/100 CENTAVOS")</f>
        <v>#VALUE!</v>
      </c>
      <c r="FA32" s="80">
        <v>0</v>
      </c>
      <c r="FB32" s="202">
        <f t="shared" si="26"/>
        <v>0</v>
      </c>
      <c r="FC32" s="203">
        <v>220</v>
      </c>
      <c r="FD32" s="204">
        <f>+FA32*'PRECIOS SEGUN ADJ (RURAL)'!$B$18*'PRECIOS SEGUN ADJ (RURAL)'!$C$18</f>
        <v>0</v>
      </c>
      <c r="FE32" s="204" t="e" vm="1">
        <f>+[4]!NumLetras(FD32,"PESO","PESOS DOMINICANOS","$EE $m CON #d/100 CENTAVOS")</f>
        <v>#VALUE!</v>
      </c>
      <c r="FF32" s="204">
        <f t="shared" si="27"/>
        <v>0</v>
      </c>
      <c r="FG32" s="80">
        <f t="shared" si="40"/>
        <v>4514636.8</v>
      </c>
      <c r="FH32" s="80" t="e" vm="1">
        <f>+[4]!NumLetras(FG32,"PESO","PESOS DOMINICANOS","$EE $m CON #d/100 CENTAVOS")</f>
        <v>#VALUE!</v>
      </c>
      <c r="FI32" s="80">
        <f t="shared" si="28"/>
        <v>240190.27</v>
      </c>
      <c r="FJ32" s="80" t="e" vm="1">
        <f>+[4]!NumLetras(FI32,"PESO","PESOS DOMINICANOS","$EE $m CON #d/100 CENTAVOS")</f>
        <v>#VALUE!</v>
      </c>
      <c r="FK32" s="80">
        <f t="shared" si="41"/>
        <v>4274446.53</v>
      </c>
      <c r="FL32" s="80" t="e" vm="1">
        <f>+[4]!NumLetras(FK32,"PESO","PESOS DOMINICANOS","$EE $m CON #d/100 CENTAVOS")</f>
        <v>#VALUE!</v>
      </c>
      <c r="FM32" s="80">
        <f t="shared" si="42"/>
        <v>902927.35999999999</v>
      </c>
      <c r="FN32" s="80" t="e" vm="1">
        <f>+[4]!NumLetras(FM32,"PESO","PESOS DOMINICANOS","$EE $m CON #d/100 CENTAVOS")</f>
        <v>#VALUE!</v>
      </c>
      <c r="FO32" s="80">
        <f t="shared" si="43"/>
        <v>45146.37</v>
      </c>
      <c r="FP32" s="80" t="e" vm="1">
        <f>+[4]!NumLetras(FO32,"PESO","PESOS DOMINICANOS","$EE $m CON #d/100 CENTAVOS")</f>
        <v>#VALUE!</v>
      </c>
      <c r="FQ32" s="80"/>
      <c r="FR32" s="80">
        <f t="shared" si="44"/>
        <v>3611709.4399999999</v>
      </c>
      <c r="FS32" s="80" t="e" vm="1">
        <f>+[4]!NumLetras(FR32,"PESO","PESOS DOMINICANOS","$EE $m CON #d/100 CENTAVOS")</f>
        <v>#VALUE!</v>
      </c>
      <c r="FT32" s="37" t="str">
        <f>+VLOOKUP(D32,'FRONTERIZO XENIA'!F:G,2,0)</f>
        <v>F-18</v>
      </c>
    </row>
    <row r="33" spans="1:176">
      <c r="A33" s="37">
        <v>32</v>
      </c>
      <c r="B33" s="37">
        <v>32</v>
      </c>
      <c r="C33" s="26" t="s">
        <v>445</v>
      </c>
      <c r="D33" s="37">
        <v>3100571151</v>
      </c>
      <c r="E33" s="37" t="str">
        <f>+VLOOKUP(D33,'INFORMACION DE PROVEEDORES'!C:I,2,0)</f>
        <v>031-0057115-1</v>
      </c>
      <c r="F33" s="26" t="str">
        <f>+VLOOKUP(D33,'INFORMACION DE PROVEEDORES'!C:J,4,0)</f>
        <v>DEIBY ALEXANDER DIAZ CUSTODIO</v>
      </c>
      <c r="G33" s="37" t="str">
        <f>+VLOOKUP(D33,'INFORMACION DE PROVEEDORES'!C:K,5,0)</f>
        <v>031-0057115-1</v>
      </c>
      <c r="H33" s="26" t="str">
        <f>+VLOOKUP(D33,'INFORMACION DE PROVEEDORES'!C:L,7,0)</f>
        <v xml:space="preserve">AVENIDA LOS PROCERES, MONSERRAT, TAMAYO, BAHORUCO </v>
      </c>
      <c r="I33" s="37" t="str">
        <f>+VLOOKUP(D33,'INFORMACION DE PROVEEDORES'!C:M,3,0)</f>
        <v xml:space="preserve"> FÍSICA</v>
      </c>
      <c r="J33" s="37">
        <v>2</v>
      </c>
      <c r="K33" s="37">
        <v>252</v>
      </c>
      <c r="L33" s="37">
        <v>43</v>
      </c>
      <c r="M33" s="37">
        <f t="shared" si="29"/>
        <v>860</v>
      </c>
      <c r="N33" s="189">
        <v>69.81</v>
      </c>
      <c r="O33" s="80">
        <f>+L33*'PRECIOS SEGUN ADJ. (FRONTERIZO)'!$B$2*'PRECIOS SEGUN ADJ. (FRONTERIZO)'!$C$2</f>
        <v>60036.6</v>
      </c>
      <c r="P33" s="80" t="e" vm="1">
        <f>+[4]!NumLetras(O33,"PESO","PESOS DOMINICANOS","$EE $m CON #d/100 CENTAVOS")</f>
        <v>#VALUE!</v>
      </c>
      <c r="Q33" s="80">
        <f t="shared" si="30"/>
        <v>9605.86</v>
      </c>
      <c r="R33" s="37">
        <v>12</v>
      </c>
      <c r="S33" s="37">
        <f t="shared" si="0"/>
        <v>240</v>
      </c>
      <c r="T33" s="189">
        <v>31.5</v>
      </c>
      <c r="U33" s="80">
        <f>+R33*'PRECIOS SEGUN ADJ. (FRONTERIZO)'!$B$3*'PRECIOS SEGUN ADJ. (FRONTERIZO)'!$C$3</f>
        <v>7560</v>
      </c>
      <c r="V33" s="80" t="e" vm="1">
        <f>+[4]!NumLetras(U33,"PESO","PESOS DOMINICANOS","$EE $m CON #d/100 CENTAVOS")</f>
        <v>#VALUE!</v>
      </c>
      <c r="W33" s="37">
        <v>0</v>
      </c>
      <c r="X33" s="37">
        <f t="shared" si="1"/>
        <v>0</v>
      </c>
      <c r="Y33" s="189">
        <v>25.2</v>
      </c>
      <c r="Z33" s="80">
        <f>+W33*'PRECIOS SEGUN ADJ. (FRONTERIZO)'!$B$4*'PRECIOS SEGUN ADJ. (FRONTERIZO)'!$C$4</f>
        <v>0</v>
      </c>
      <c r="AA33" s="80" t="e" vm="1">
        <f>+[4]!NumLetras(Z33,"PESO","PESOS DOMINICANOS","$EE $m CON #d/100 CENTAVOS")</f>
        <v>#VALUE!</v>
      </c>
      <c r="AB33" s="37">
        <v>77</v>
      </c>
      <c r="AC33" s="37">
        <f t="shared" si="2"/>
        <v>1540</v>
      </c>
      <c r="AD33" s="189">
        <v>87.91</v>
      </c>
      <c r="AE33" s="80">
        <f>+AB33*'PRECIOS SEGUN ADJ. (FRONTERIZO)'!$B$5*'PRECIOS SEGUN ADJ. (FRONTERIZO)'!$C$5</f>
        <v>135381.4</v>
      </c>
      <c r="AF33" s="80" t="e" vm="1">
        <f>+[4]!NumLetras(AE33,"PESO","PESOS DOMINICANOS","$EE $m CON #d/100 CENTAVOS")</f>
        <v>#VALUE!</v>
      </c>
      <c r="AG33" s="80">
        <f t="shared" si="31"/>
        <v>24368.65</v>
      </c>
      <c r="AH33" s="37">
        <v>93</v>
      </c>
      <c r="AI33" s="37">
        <f t="shared" si="3"/>
        <v>1860</v>
      </c>
      <c r="AJ33" s="189">
        <v>53.95000000000001</v>
      </c>
      <c r="AK33" s="80">
        <f>+AH33*'PRECIOS SEGUN ADJ. (FRONTERIZO)'!$B$6*'PRECIOS SEGUN ADJ. (FRONTERIZO)'!$C$6</f>
        <v>100347</v>
      </c>
      <c r="AL33" s="80" t="e" vm="1">
        <f>+[4]!NumLetras(AK33,"PESO","PESOS DOMINICANOS","$EE $m CON #d/100 CENTAVOS")</f>
        <v>#VALUE!</v>
      </c>
      <c r="AM33" s="37">
        <v>12</v>
      </c>
      <c r="AN33" s="37">
        <f t="shared" si="4"/>
        <v>240</v>
      </c>
      <c r="AO33" s="189">
        <v>25.04</v>
      </c>
      <c r="AP33" s="80">
        <f>+AM33*'PRECIOS SEGUN ADJ. (FRONTERIZO)'!$B$7*'PRECIOS SEGUN ADJ. (FRONTERIZO)'!$C$7</f>
        <v>6009.6</v>
      </c>
      <c r="AQ33" s="80" t="e" vm="1">
        <f>+[4]!NumLetras(AP33,"PESO","PESOS DOMINICANOS","$EE $m CON #d/100 CENTAVOS")</f>
        <v>#VALUE!</v>
      </c>
      <c r="AR33" s="80">
        <f t="shared" si="32"/>
        <v>961.54</v>
      </c>
      <c r="AS33" s="37">
        <v>29</v>
      </c>
      <c r="AT33" s="37">
        <f t="shared" si="5"/>
        <v>580</v>
      </c>
      <c r="AU33" s="189">
        <v>290.85000000000002</v>
      </c>
      <c r="AV33" s="80">
        <f>+AS33*'PRECIOS SEGUN ADJ. (FRONTERIZO)'!$B$8*'PRECIOS SEGUN ADJ. (FRONTERIZO)'!$C$8</f>
        <v>168693.00000000003</v>
      </c>
      <c r="AW33" s="80" t="e" vm="1">
        <f>+[4]!NumLetras(AV33,"PESO","PESOS DOMINICANOS","$EE $m CON #d/100 CENTAVOS")</f>
        <v>#VALUE!</v>
      </c>
      <c r="AX33" s="80">
        <f t="shared" si="33"/>
        <v>30364.74</v>
      </c>
      <c r="AY33" s="37">
        <v>0</v>
      </c>
      <c r="AZ33" s="37">
        <f t="shared" si="6"/>
        <v>0</v>
      </c>
      <c r="BA33" s="189">
        <v>18.899999999999999</v>
      </c>
      <c r="BB33" s="80">
        <f>+AY33*'PRECIOS SEGUN ADJ. (FRONTERIZO)'!$B$9*'PRECIOS SEGUN ADJ. (FRONTERIZO)'!$C$9</f>
        <v>0</v>
      </c>
      <c r="BC33" s="80" t="e" vm="1">
        <f>+[4]!NumLetras(BB33,"PESO","PESOS DOMINICANOS","$EE $m CON #d/100 CENTAVOS")</f>
        <v>#VALUE!</v>
      </c>
      <c r="BD33" s="37">
        <v>7</v>
      </c>
      <c r="BE33" s="37">
        <f t="shared" si="7"/>
        <v>140</v>
      </c>
      <c r="BF33" s="189">
        <v>140.38</v>
      </c>
      <c r="BG33" s="80">
        <f>+BD33*'PRECIOS SEGUN ADJ. (FRONTERIZO)'!$B$10*'PRECIOS SEGUN ADJ. (FRONTERIZO)'!$C$10</f>
        <v>19653.2</v>
      </c>
      <c r="BH33" s="80" t="e" vm="1">
        <f>+[4]!NumLetras(BG33,"PESO","PESOS DOMINICANOS","$EE $m CON #d/100 CENTAVOS")</f>
        <v>#VALUE!</v>
      </c>
      <c r="BI33" s="80">
        <f t="shared" si="34"/>
        <v>3537.58</v>
      </c>
      <c r="BJ33" s="37">
        <v>0</v>
      </c>
      <c r="BK33" s="37">
        <f t="shared" si="8"/>
        <v>0</v>
      </c>
      <c r="BL33" s="189">
        <v>31.459999999999997</v>
      </c>
      <c r="BM33" s="80">
        <f>+BJ33*'PRECIOS SEGUN ADJ. (FRONTERIZO)'!$B$11*'PRECIOS SEGUN ADJ. (FRONTERIZO)'!$C$11</f>
        <v>0</v>
      </c>
      <c r="BN33" s="80" t="e" vm="1">
        <f>+[4]!NumLetras(BM33,"PESO","PESOS DOMINICANOS","$EE $m CON #d/100 CENTAVOS")</f>
        <v>#VALUE!</v>
      </c>
      <c r="BO33" s="37">
        <v>23</v>
      </c>
      <c r="BP33" s="37">
        <f t="shared" si="9"/>
        <v>460</v>
      </c>
      <c r="BQ33" s="189">
        <v>65</v>
      </c>
      <c r="BR33" s="80">
        <f>+BO33*'PRECIOS SEGUN ADJ. (FRONTERIZO)'!$B$12*'PRECIOS SEGUN ADJ. (FRONTERIZO)'!$C$12</f>
        <v>29900</v>
      </c>
      <c r="BS33" s="80" t="e" vm="1">
        <f>+[4]!NumLetras(BR33,"PESO","PESOS DOMINICANOS","$EE $m CON #d/100 CENTAVOS")</f>
        <v>#VALUE!</v>
      </c>
      <c r="BT33" s="37">
        <v>0</v>
      </c>
      <c r="BU33" s="37">
        <f t="shared" si="10"/>
        <v>0</v>
      </c>
      <c r="BV33" s="189">
        <v>5.5</v>
      </c>
      <c r="BW33" s="80">
        <f>+BT33*'PRECIOS SEGUN ADJ. (FRONTERIZO)'!$B$13*'PRECIOS SEGUN ADJ. (FRONTERIZO)'!$C$13</f>
        <v>0</v>
      </c>
      <c r="BX33" s="80" t="e" vm="1">
        <f>+[4]!NumLetras(BW33,"PESO","PESOS DOMINICANOS","$EE $m CON #d/100 CENTAVOS")</f>
        <v>#VALUE!</v>
      </c>
      <c r="BY33" s="37">
        <v>504</v>
      </c>
      <c r="BZ33" s="37">
        <f t="shared" si="11"/>
        <v>10080</v>
      </c>
      <c r="CA33" s="189">
        <v>7.15</v>
      </c>
      <c r="CB33" s="80">
        <f>+BY33*'PRECIOS SEGUN ADJ. (FRONTERIZO)'!$B$14*'PRECIOS SEGUN ADJ. (FRONTERIZO)'!$C$14</f>
        <v>72072</v>
      </c>
      <c r="CC33" s="80" t="e" vm="1">
        <f>+[4]!NumLetras(CB33,"PESO","PESOS DOMINICANOS","$EE $m CON #d/100 CENTAVOS")</f>
        <v>#VALUE!</v>
      </c>
      <c r="CD33" s="37">
        <v>1008</v>
      </c>
      <c r="CE33" s="37">
        <f t="shared" si="12"/>
        <v>20160</v>
      </c>
      <c r="CF33" s="189">
        <v>6.8400000000000007</v>
      </c>
      <c r="CG33" s="80">
        <f>+CD33*'PRECIOS SEGUN ADJ. (FRONTERIZO)'!$B$15*'PRECIOS SEGUN ADJ. (FRONTERIZO)'!$C$15</f>
        <v>137894.39999999999</v>
      </c>
      <c r="CH33" s="80" t="e" vm="1">
        <f>+[4]!NumLetras(CG33,"PESO","PESOS DOMINICANOS","$EE $m CON #d/100 CENTAVOS")</f>
        <v>#VALUE!</v>
      </c>
      <c r="CI33" s="37">
        <v>0</v>
      </c>
      <c r="CJ33" s="37">
        <f t="shared" si="13"/>
        <v>0</v>
      </c>
      <c r="CK33" s="189">
        <v>60</v>
      </c>
      <c r="CL33" s="80">
        <f>+CI33*'PRECIOS SEGUN ADJ. (FRONTERIZO)'!$B$16*'PRECIOS SEGUN ADJ. (FRONTERIZO)'!$C$16</f>
        <v>0</v>
      </c>
      <c r="CM33" s="80" t="e" vm="1">
        <f>+[4]!NumLetras(CL33,"PESO","PESOS DOMINICANOS","$EE $m CON #d/100 CENTAVOS")</f>
        <v>#VALUE!</v>
      </c>
      <c r="CN33" s="80">
        <f t="shared" si="35"/>
        <v>0</v>
      </c>
      <c r="CO33" s="37">
        <v>0</v>
      </c>
      <c r="CP33" s="37">
        <f t="shared" si="14"/>
        <v>0</v>
      </c>
      <c r="CQ33" s="189">
        <v>55.649999999999991</v>
      </c>
      <c r="CR33" s="80">
        <f>+CO33*'PRECIOS SEGUN ADJ. (FRONTERIZO)'!$B$17*'PRECIOS SEGUN ADJ. (FRONTERIZO)'!$C$17</f>
        <v>0</v>
      </c>
      <c r="CS33" s="80" t="e" vm="1">
        <f>+[4]!NumLetras(CR33,"PESO","PESOS DOMINICANOS","$EE $m CON #d/100 CENTAVOS")</f>
        <v>#VALUE!</v>
      </c>
      <c r="CT33" s="80">
        <f t="shared" si="36"/>
        <v>0</v>
      </c>
      <c r="CU33" s="37">
        <v>504</v>
      </c>
      <c r="CV33" s="37">
        <f t="shared" si="15"/>
        <v>10080</v>
      </c>
      <c r="CW33" s="189">
        <v>6.6</v>
      </c>
      <c r="CX33" s="80">
        <f>+CU33*'PRECIOS SEGUN ADJ. (FRONTERIZO)'!$B$18*'PRECIOS SEGUN ADJ. (FRONTERIZO)'!$C$18</f>
        <v>66528</v>
      </c>
      <c r="CY33" s="80" t="e" vm="1">
        <f>+[4]!NumLetras(CX33,"PESO","PESOS DOMINICANOS","$EE $m CON #d/100 CENTAVOS")</f>
        <v>#VALUE!</v>
      </c>
      <c r="CZ33" s="37">
        <v>0</v>
      </c>
      <c r="DA33" s="37">
        <f t="shared" si="16"/>
        <v>0</v>
      </c>
      <c r="DB33" s="189">
        <v>65.75</v>
      </c>
      <c r="DC33" s="80">
        <f>+CZ33*'PRECIOS SEGUN ADJ. (FRONTERIZO)'!$B$19*'PRECIOS SEGUN ADJ. (FRONTERIZO)'!$C$19</f>
        <v>0</v>
      </c>
      <c r="DD33" s="80" t="e" vm="1">
        <f>+[4]!NumLetras(DC33,"PESO","PESOS DOMINICANOS","$EE $m CON #d/100 CENTAVOS")</f>
        <v>#VALUE!</v>
      </c>
      <c r="DE33" s="80">
        <f t="shared" si="37"/>
        <v>0</v>
      </c>
      <c r="DF33" s="37">
        <v>12</v>
      </c>
      <c r="DG33" s="37">
        <f t="shared" si="17"/>
        <v>240</v>
      </c>
      <c r="DH33" s="189">
        <v>82.59999999999998</v>
      </c>
      <c r="DI33" s="80">
        <f>+DF33*'PRECIOS SEGUN ADJ. (FRONTERIZO)'!$B$20*'PRECIOS SEGUN ADJ. (FRONTERIZO)'!$C$20</f>
        <v>19824</v>
      </c>
      <c r="DJ33" s="80" t="e" vm="1">
        <f>+[4]!NumLetras(DI33,"PESO","PESOS DOMINICANOS","$EE $m CON #d/100 CENTAVOS")</f>
        <v>#VALUE!</v>
      </c>
      <c r="DK33" s="80">
        <f t="shared" si="38"/>
        <v>3568.32</v>
      </c>
      <c r="DL33" s="37">
        <v>1008</v>
      </c>
      <c r="DM33" s="37">
        <f t="shared" si="18"/>
        <v>20160</v>
      </c>
      <c r="DN33" s="189">
        <v>22</v>
      </c>
      <c r="DO33" s="80">
        <f>+DL33*'PRECIOS SEGUN ADJ. (FRONTERIZO)'!$B$21*'PRECIOS SEGUN ADJ. (FRONTERIZO)'!$C$21</f>
        <v>443520</v>
      </c>
      <c r="DP33" s="80" t="e" vm="1">
        <f>+[4]!NumLetras(DO33,"PESO","PESOS DOMINICANOS","$EE $m CON #d/100 CENTAVOS")</f>
        <v>#VALUE!</v>
      </c>
      <c r="DQ33" s="37">
        <v>56</v>
      </c>
      <c r="DR33" s="37">
        <f t="shared" si="19"/>
        <v>1120</v>
      </c>
      <c r="DS33" s="189">
        <v>80.849999999999994</v>
      </c>
      <c r="DT33" s="80">
        <f>+DQ33*'PRECIOS SEGUN ADJ. (FRONTERIZO)'!$B$22*'PRECIOS SEGUN ADJ. (FRONTERIZO)'!$C$22</f>
        <v>90551.999999999985</v>
      </c>
      <c r="DU33" s="80" t="e" vm="1">
        <f>+[4]!NumLetras(DT33,"PESO","PESOS DOMINICANOS","$EE $m CON #d/100 CENTAVOS")</f>
        <v>#VALUE!</v>
      </c>
      <c r="DV33" s="37">
        <v>25</v>
      </c>
      <c r="DW33" s="37">
        <f t="shared" si="20"/>
        <v>500</v>
      </c>
      <c r="DX33" s="189">
        <v>21.83</v>
      </c>
      <c r="DY33" s="80">
        <f>+DV33*'PRECIOS SEGUN ADJ. (FRONTERIZO)'!$B$23*'PRECIOS SEGUN ADJ. (FRONTERIZO)'!$C$23</f>
        <v>10915</v>
      </c>
      <c r="DZ33" s="80" t="e" vm="1">
        <f>+[4]!NumLetras(DY33,"PESO","PESOS DOMINICANOS","$EE $m CON #d/100 CENTAVOS")</f>
        <v>#VALUE!</v>
      </c>
      <c r="EA33" s="80">
        <f t="shared" si="39"/>
        <v>1964.7</v>
      </c>
      <c r="EB33" s="37">
        <v>79</v>
      </c>
      <c r="EC33" s="37">
        <f t="shared" si="21"/>
        <v>1580</v>
      </c>
      <c r="ED33" s="189">
        <v>33</v>
      </c>
      <c r="EE33" s="80">
        <f>+EB33*'PRECIOS SEGUN ADJ. (FRONTERIZO)'!$B$24*'PRECIOS SEGUN ADJ. (FRONTERIZO)'!$C$24</f>
        <v>52140</v>
      </c>
      <c r="EF33" s="80" t="e" vm="1">
        <f>+[4]!NumLetras(EE33,"PESO","PESOS DOMINICANOS","$EE $m CON #d/100 CENTAVOS")</f>
        <v>#VALUE!</v>
      </c>
      <c r="EG33" s="37">
        <v>0</v>
      </c>
      <c r="EH33" s="37">
        <f t="shared" si="22"/>
        <v>0</v>
      </c>
      <c r="EI33" s="189">
        <v>15.789999999999997</v>
      </c>
      <c r="EJ33" s="80">
        <f>+EG33*'PRECIOS SEGUN ADJ. (FRONTERIZO)'!$B$25*'PRECIOS SEGUN ADJ. (FRONTERIZO)'!$C$25</f>
        <v>0</v>
      </c>
      <c r="EK33" s="80" t="e" vm="1">
        <f>+[4]!NumLetras(EJ33,"PESO","PESOS DOMINICANOS","$EE $m CON #d/100 CENTAVOS")</f>
        <v>#VALUE!</v>
      </c>
      <c r="EL33" s="37">
        <v>0</v>
      </c>
      <c r="EM33" s="37">
        <f t="shared" si="23"/>
        <v>0</v>
      </c>
      <c r="EN33" s="189">
        <v>31.5</v>
      </c>
      <c r="EO33" s="80">
        <f>+EL33*'PRECIOS SEGUN ADJ. (FRONTERIZO)'!$B$26*'PRECIOS SEGUN ADJ. (FRONTERIZO)'!$C$26</f>
        <v>0</v>
      </c>
      <c r="EP33" s="80" t="e" vm="1">
        <f>+[4]!NumLetras(EO33,"PESO","PESOS DOMINICANOS","$EE $m CON #d/100 CENTAVOS")</f>
        <v>#VALUE!</v>
      </c>
      <c r="EQ33" s="80">
        <v>0</v>
      </c>
      <c r="ER33" s="194">
        <f t="shared" si="24"/>
        <v>0</v>
      </c>
      <c r="ES33" s="195">
        <v>21.68</v>
      </c>
      <c r="ET33" s="196">
        <f>+EQ33*'PRECIOS SEGUN ADJ (RURAL)'!$B$13*'PRECIOS SEGUN ADJ (RURAL)'!$C$13</f>
        <v>0</v>
      </c>
      <c r="EU33" s="196" t="e" vm="1">
        <f>+[4]!NumLetras(ET33,"PESO","PESOS DOMINICANOS","$EE $m CON #d/100 CENTAVOS")</f>
        <v>#VALUE!</v>
      </c>
      <c r="EV33" s="80">
        <v>0</v>
      </c>
      <c r="EW33" s="198">
        <f t="shared" si="25"/>
        <v>0</v>
      </c>
      <c r="EX33" s="199">
        <v>5.5</v>
      </c>
      <c r="EY33" s="200">
        <f>+EV33*'PRECIOS SEGUN ADJ (RURAL)'!$B$16*'PRECIOS SEGUN ADJ (RURAL)'!$C$16</f>
        <v>0</v>
      </c>
      <c r="EZ33" s="200" t="e" vm="1">
        <f>+[4]!NumLetras(EY33,"PESO","PESOS DOMINICANOS","$EE $m CON #d/100 CENTAVOS")</f>
        <v>#VALUE!</v>
      </c>
      <c r="FA33" s="80">
        <v>0</v>
      </c>
      <c r="FB33" s="202">
        <f t="shared" si="26"/>
        <v>0</v>
      </c>
      <c r="FC33" s="203">
        <v>220</v>
      </c>
      <c r="FD33" s="204">
        <f>+FA33*'PRECIOS SEGUN ADJ (RURAL)'!$B$18*'PRECIOS SEGUN ADJ (RURAL)'!$C$18</f>
        <v>0</v>
      </c>
      <c r="FE33" s="204" t="e" vm="1">
        <f>+[4]!NumLetras(FD33,"PESO","PESOS DOMINICANOS","$EE $m CON #d/100 CENTAVOS")</f>
        <v>#VALUE!</v>
      </c>
      <c r="FF33" s="204">
        <f t="shared" si="27"/>
        <v>0</v>
      </c>
      <c r="FG33" s="80">
        <f t="shared" si="40"/>
        <v>1421026.2000000002</v>
      </c>
      <c r="FH33" s="80" t="e" vm="1">
        <f>+[4]!NumLetras(FG33,"PESO","PESOS DOMINICANOS","$EE $m CON #d/100 CENTAVOS")</f>
        <v>#VALUE!</v>
      </c>
      <c r="FI33" s="80">
        <f t="shared" si="28"/>
        <v>74371.390000000014</v>
      </c>
      <c r="FJ33" s="80" t="e" vm="1">
        <f>+[4]!NumLetras(FI33,"PESO","PESOS DOMINICANOS","$EE $m CON #d/100 CENTAVOS")</f>
        <v>#VALUE!</v>
      </c>
      <c r="FK33" s="80">
        <f t="shared" si="41"/>
        <v>1346654.81</v>
      </c>
      <c r="FL33" s="80" t="e" vm="1">
        <f>+[4]!NumLetras(FK33,"PESO","PESOS DOMINICANOS","$EE $m CON #d/100 CENTAVOS")</f>
        <v>#VALUE!</v>
      </c>
      <c r="FM33" s="80">
        <f t="shared" si="42"/>
        <v>284205.24</v>
      </c>
      <c r="FN33" s="80" t="e" vm="1">
        <f>+[4]!NumLetras(FM33,"PESO","PESOS DOMINICANOS","$EE $m CON #d/100 CENTAVOS")</f>
        <v>#VALUE!</v>
      </c>
      <c r="FO33" s="80">
        <f t="shared" si="43"/>
        <v>14210.26</v>
      </c>
      <c r="FP33" s="80" t="e" vm="1">
        <f>+[4]!NumLetras(FO33,"PESO","PESOS DOMINICANOS","$EE $m CON #d/100 CENTAVOS")</f>
        <v>#VALUE!</v>
      </c>
      <c r="FQ33" s="80"/>
      <c r="FR33" s="80">
        <f t="shared" si="44"/>
        <v>1136820.9600000002</v>
      </c>
      <c r="FS33" s="80" t="e" vm="1">
        <f>+[4]!NumLetras(FR33,"PESO","PESOS DOMINICANOS","$EE $m CON #d/100 CENTAVOS")</f>
        <v>#VALUE!</v>
      </c>
      <c r="FT33" s="37" t="str">
        <f>+VLOOKUP(D33,'FRONTERIZO XENIA'!F:G,2,0)</f>
        <v>F-01</v>
      </c>
    </row>
    <row r="34" spans="1:176">
      <c r="A34" s="37">
        <v>33</v>
      </c>
      <c r="B34" s="37">
        <v>33</v>
      </c>
      <c r="C34" s="26" t="s">
        <v>2117</v>
      </c>
      <c r="D34" s="37">
        <v>131159516</v>
      </c>
      <c r="E34" s="37">
        <f>+VLOOKUP(D34,'INFORMACION DE PROVEEDORES'!C:I,2,0)</f>
        <v>131159516</v>
      </c>
      <c r="F34" s="26" t="str">
        <f>+VLOOKUP(D34,'INFORMACION DE PROVEEDORES'!C:J,4,0)</f>
        <v>ALEJANDRO DANTE MATOS MATEO</v>
      </c>
      <c r="G34" s="37" t="str">
        <f>+VLOOKUP(D34,'INFORMACION DE PROVEEDORES'!C:K,5,0)</f>
        <v>012-0013003-5</v>
      </c>
      <c r="H34" s="26" t="str">
        <f>+VLOOKUP(D34,'INFORMACION DE PROVEEDORES'!C:L,7,0)</f>
        <v xml:space="preserve">CALLE EUSEBIO NO. 35, ESQUINA LAS CARRERAS, SAN JUAN </v>
      </c>
      <c r="I34" s="37" t="str">
        <f>+VLOOKUP(D34,'INFORMACION DE PROVEEDORES'!C:M,3,0)</f>
        <v xml:space="preserve"> JURÍDICA</v>
      </c>
      <c r="J34" s="37">
        <v>2</v>
      </c>
      <c r="K34" s="37">
        <v>205</v>
      </c>
      <c r="L34" s="37">
        <v>50</v>
      </c>
      <c r="M34" s="37">
        <f t="shared" si="29"/>
        <v>1000</v>
      </c>
      <c r="N34" s="189">
        <v>69.81</v>
      </c>
      <c r="O34" s="80">
        <f>+L34*'PRECIOS SEGUN ADJ. (FRONTERIZO)'!$B$2*'PRECIOS SEGUN ADJ. (FRONTERIZO)'!$C$2</f>
        <v>69810</v>
      </c>
      <c r="P34" s="80" t="e" vm="1">
        <f>+[4]!NumLetras(O34,"PESO","PESOS DOMINICANOS","$EE $m CON #d/100 CENTAVOS")</f>
        <v>#VALUE!</v>
      </c>
      <c r="Q34" s="80">
        <f t="shared" si="30"/>
        <v>11169.6</v>
      </c>
      <c r="R34" s="37">
        <v>14</v>
      </c>
      <c r="S34" s="37">
        <f t="shared" si="0"/>
        <v>280</v>
      </c>
      <c r="T34" s="189">
        <v>31.5</v>
      </c>
      <c r="U34" s="80">
        <f>+R34*'PRECIOS SEGUN ADJ. (FRONTERIZO)'!$B$3*'PRECIOS SEGUN ADJ. (FRONTERIZO)'!$C$3</f>
        <v>8820</v>
      </c>
      <c r="V34" s="80" t="e" vm="1">
        <f>+[4]!NumLetras(U34,"PESO","PESOS DOMINICANOS","$EE $m CON #d/100 CENTAVOS")</f>
        <v>#VALUE!</v>
      </c>
      <c r="W34" s="37">
        <v>61</v>
      </c>
      <c r="X34" s="37">
        <f t="shared" si="1"/>
        <v>1220</v>
      </c>
      <c r="Y34" s="189">
        <v>25.2</v>
      </c>
      <c r="Z34" s="80">
        <f>+W34*'PRECIOS SEGUN ADJ. (FRONTERIZO)'!$B$4*'PRECIOS SEGUN ADJ. (FRONTERIZO)'!$C$4</f>
        <v>30744</v>
      </c>
      <c r="AA34" s="80" t="e" vm="1">
        <f>+[4]!NumLetras(Z34,"PESO","PESOS DOMINICANOS","$EE $m CON #d/100 CENTAVOS")</f>
        <v>#VALUE!</v>
      </c>
      <c r="AB34" s="37">
        <v>74</v>
      </c>
      <c r="AC34" s="37">
        <f t="shared" si="2"/>
        <v>1480</v>
      </c>
      <c r="AD34" s="189">
        <v>87.91</v>
      </c>
      <c r="AE34" s="80">
        <f>+AB34*'PRECIOS SEGUN ADJ. (FRONTERIZO)'!$B$5*'PRECIOS SEGUN ADJ. (FRONTERIZO)'!$C$5</f>
        <v>130106.8</v>
      </c>
      <c r="AF34" s="80" t="e" vm="1">
        <f>+[4]!NumLetras(AE34,"PESO","PESOS DOMINICANOS","$EE $m CON #d/100 CENTAVOS")</f>
        <v>#VALUE!</v>
      </c>
      <c r="AG34" s="80">
        <f t="shared" si="31"/>
        <v>23419.22</v>
      </c>
      <c r="AH34" s="37">
        <v>55</v>
      </c>
      <c r="AI34" s="37">
        <f t="shared" si="3"/>
        <v>1100</v>
      </c>
      <c r="AJ34" s="189">
        <v>53.95000000000001</v>
      </c>
      <c r="AK34" s="80">
        <f>+AH34*'PRECIOS SEGUN ADJ. (FRONTERIZO)'!$B$6*'PRECIOS SEGUN ADJ. (FRONTERIZO)'!$C$6</f>
        <v>59345</v>
      </c>
      <c r="AL34" s="80" t="e" vm="1">
        <f>+[4]!NumLetras(AK34,"PESO","PESOS DOMINICANOS","$EE $m CON #d/100 CENTAVOS")</f>
        <v>#VALUE!</v>
      </c>
      <c r="AM34" s="37">
        <v>7</v>
      </c>
      <c r="AN34" s="37">
        <f t="shared" si="4"/>
        <v>140</v>
      </c>
      <c r="AO34" s="189">
        <v>25.04</v>
      </c>
      <c r="AP34" s="80">
        <f>+AM34*'PRECIOS SEGUN ADJ. (FRONTERIZO)'!$B$7*'PRECIOS SEGUN ADJ. (FRONTERIZO)'!$C$7</f>
        <v>3505.6</v>
      </c>
      <c r="AQ34" s="80" t="e" vm="1">
        <f>+[4]!NumLetras(AP34,"PESO","PESOS DOMINICANOS","$EE $m CON #d/100 CENTAVOS")</f>
        <v>#VALUE!</v>
      </c>
      <c r="AR34" s="80">
        <f t="shared" si="32"/>
        <v>560.9</v>
      </c>
      <c r="AS34" s="37">
        <v>25</v>
      </c>
      <c r="AT34" s="37">
        <f t="shared" si="5"/>
        <v>500</v>
      </c>
      <c r="AU34" s="189">
        <v>290.85000000000002</v>
      </c>
      <c r="AV34" s="80">
        <f>+AS34*'PRECIOS SEGUN ADJ. (FRONTERIZO)'!$B$8*'PRECIOS SEGUN ADJ. (FRONTERIZO)'!$C$8</f>
        <v>145425.00000000003</v>
      </c>
      <c r="AW34" s="80" t="e" vm="1">
        <f>+[4]!NumLetras(AV34,"PESO","PESOS DOMINICANOS","$EE $m CON #d/100 CENTAVOS")</f>
        <v>#VALUE!</v>
      </c>
      <c r="AX34" s="80">
        <f t="shared" si="33"/>
        <v>26176.5</v>
      </c>
      <c r="AY34" s="37">
        <v>4</v>
      </c>
      <c r="AZ34" s="37">
        <f t="shared" si="6"/>
        <v>80</v>
      </c>
      <c r="BA34" s="189">
        <v>18.899999999999999</v>
      </c>
      <c r="BB34" s="80">
        <f>+AY34*'PRECIOS SEGUN ADJ. (FRONTERIZO)'!$B$9*'PRECIOS SEGUN ADJ. (FRONTERIZO)'!$C$9</f>
        <v>1512</v>
      </c>
      <c r="BC34" s="80" t="e" vm="1">
        <f>+[4]!NumLetras(BB34,"PESO","PESOS DOMINICANOS","$EE $m CON #d/100 CENTAVOS")</f>
        <v>#VALUE!</v>
      </c>
      <c r="BD34" s="37">
        <v>4</v>
      </c>
      <c r="BE34" s="37">
        <f t="shared" si="7"/>
        <v>80</v>
      </c>
      <c r="BF34" s="189">
        <v>140.38</v>
      </c>
      <c r="BG34" s="80">
        <f>+BD34*'PRECIOS SEGUN ADJ. (FRONTERIZO)'!$B$10*'PRECIOS SEGUN ADJ. (FRONTERIZO)'!$C$10</f>
        <v>11230.4</v>
      </c>
      <c r="BH34" s="80" t="e" vm="1">
        <f>+[4]!NumLetras(BG34,"PESO","PESOS DOMINICANOS","$EE $m CON #d/100 CENTAVOS")</f>
        <v>#VALUE!</v>
      </c>
      <c r="BI34" s="80">
        <f t="shared" si="34"/>
        <v>2021.47</v>
      </c>
      <c r="BJ34" s="37">
        <v>21</v>
      </c>
      <c r="BK34" s="37">
        <f t="shared" si="8"/>
        <v>420</v>
      </c>
      <c r="BL34" s="189">
        <v>31.459999999999997</v>
      </c>
      <c r="BM34" s="80">
        <f>+BJ34*'PRECIOS SEGUN ADJ. (FRONTERIZO)'!$B$11*'PRECIOS SEGUN ADJ. (FRONTERIZO)'!$C$11</f>
        <v>13213.199999999999</v>
      </c>
      <c r="BN34" s="80" t="e" vm="1">
        <f>+[4]!NumLetras(BM34,"PESO","PESOS DOMINICANOS","$EE $m CON #d/100 CENTAVOS")</f>
        <v>#VALUE!</v>
      </c>
      <c r="BO34" s="37">
        <v>21</v>
      </c>
      <c r="BP34" s="37">
        <f t="shared" si="9"/>
        <v>420</v>
      </c>
      <c r="BQ34" s="189">
        <v>65</v>
      </c>
      <c r="BR34" s="80">
        <f>+BO34*'PRECIOS SEGUN ADJ. (FRONTERIZO)'!$B$12*'PRECIOS SEGUN ADJ. (FRONTERIZO)'!$C$12</f>
        <v>27300</v>
      </c>
      <c r="BS34" s="80" t="e" vm="1">
        <f>+[4]!NumLetras(BR34,"PESO","PESOS DOMINICANOS","$EE $m CON #d/100 CENTAVOS")</f>
        <v>#VALUE!</v>
      </c>
      <c r="BT34" s="37">
        <v>570</v>
      </c>
      <c r="BU34" s="37">
        <f t="shared" si="10"/>
        <v>11400</v>
      </c>
      <c r="BV34" s="189">
        <v>5.5</v>
      </c>
      <c r="BW34" s="80">
        <f>+BT34*'PRECIOS SEGUN ADJ. (FRONTERIZO)'!$B$13*'PRECIOS SEGUN ADJ. (FRONTERIZO)'!$C$13</f>
        <v>62700</v>
      </c>
      <c r="BX34" s="80" t="e" vm="1">
        <f>+[4]!NumLetras(BW34,"PESO","PESOS DOMINICANOS","$EE $m CON #d/100 CENTAVOS")</f>
        <v>#VALUE!</v>
      </c>
      <c r="BY34" s="37">
        <v>296</v>
      </c>
      <c r="BZ34" s="37">
        <f t="shared" si="11"/>
        <v>5920</v>
      </c>
      <c r="CA34" s="189">
        <v>7.15</v>
      </c>
      <c r="CB34" s="80">
        <f>+BY34*'PRECIOS SEGUN ADJ. (FRONTERIZO)'!$B$14*'PRECIOS SEGUN ADJ. (FRONTERIZO)'!$C$14</f>
        <v>42328</v>
      </c>
      <c r="CC34" s="80" t="e" vm="1">
        <f>+[4]!NumLetras(CB34,"PESO","PESOS DOMINICANOS","$EE $m CON #d/100 CENTAVOS")</f>
        <v>#VALUE!</v>
      </c>
      <c r="CD34" s="37">
        <v>592</v>
      </c>
      <c r="CE34" s="37">
        <f t="shared" si="12"/>
        <v>11840</v>
      </c>
      <c r="CF34" s="189">
        <v>6.8400000000000007</v>
      </c>
      <c r="CG34" s="80">
        <f>+CD34*'PRECIOS SEGUN ADJ. (FRONTERIZO)'!$B$15*'PRECIOS SEGUN ADJ. (FRONTERIZO)'!$C$15</f>
        <v>80985.599999999991</v>
      </c>
      <c r="CH34" s="80" t="e" vm="1">
        <f>+[4]!NumLetras(CG34,"PESO","PESOS DOMINICANOS","$EE $m CON #d/100 CENTAVOS")</f>
        <v>#VALUE!</v>
      </c>
      <c r="CI34" s="37">
        <v>26</v>
      </c>
      <c r="CJ34" s="37">
        <f t="shared" si="13"/>
        <v>520</v>
      </c>
      <c r="CK34" s="189">
        <v>60</v>
      </c>
      <c r="CL34" s="80">
        <f>+CI34*'PRECIOS SEGUN ADJ. (FRONTERIZO)'!$B$16*'PRECIOS SEGUN ADJ. (FRONTERIZO)'!$C$16</f>
        <v>31200</v>
      </c>
      <c r="CM34" s="80" t="e" vm="1">
        <f>+[4]!NumLetras(CL34,"PESO","PESOS DOMINICANOS","$EE $m CON #d/100 CENTAVOS")</f>
        <v>#VALUE!</v>
      </c>
      <c r="CN34" s="80">
        <f t="shared" si="35"/>
        <v>5616</v>
      </c>
      <c r="CO34" s="37">
        <v>12</v>
      </c>
      <c r="CP34" s="37">
        <f t="shared" si="14"/>
        <v>240</v>
      </c>
      <c r="CQ34" s="189">
        <v>55.649999999999991</v>
      </c>
      <c r="CR34" s="80">
        <f>+CO34*'PRECIOS SEGUN ADJ. (FRONTERIZO)'!$B$17*'PRECIOS SEGUN ADJ. (FRONTERIZO)'!$C$17</f>
        <v>13356</v>
      </c>
      <c r="CS34" s="80" t="e" vm="1">
        <f>+[4]!NumLetras(CR34,"PESO","PESOS DOMINICANOS","$EE $m CON #d/100 CENTAVOS")</f>
        <v>#VALUE!</v>
      </c>
      <c r="CT34" s="80">
        <f t="shared" si="36"/>
        <v>2404.08</v>
      </c>
      <c r="CU34" s="37">
        <v>524</v>
      </c>
      <c r="CV34" s="37">
        <f t="shared" si="15"/>
        <v>10480</v>
      </c>
      <c r="CW34" s="189">
        <v>6.6</v>
      </c>
      <c r="CX34" s="80">
        <f>+CU34*'PRECIOS SEGUN ADJ. (FRONTERIZO)'!$B$18*'PRECIOS SEGUN ADJ. (FRONTERIZO)'!$C$18</f>
        <v>69168</v>
      </c>
      <c r="CY34" s="80" t="e" vm="1">
        <f>+[4]!NumLetras(CX34,"PESO","PESOS DOMINICANOS","$EE $m CON #d/100 CENTAVOS")</f>
        <v>#VALUE!</v>
      </c>
      <c r="CZ34" s="37">
        <v>13</v>
      </c>
      <c r="DA34" s="37">
        <f t="shared" si="16"/>
        <v>260</v>
      </c>
      <c r="DB34" s="189">
        <v>65.75</v>
      </c>
      <c r="DC34" s="80">
        <f>+CZ34*'PRECIOS SEGUN ADJ. (FRONTERIZO)'!$B$19*'PRECIOS SEGUN ADJ. (FRONTERIZO)'!$C$19</f>
        <v>17095</v>
      </c>
      <c r="DD34" s="80" t="e" vm="1">
        <f>+[4]!NumLetras(DC34,"PESO","PESOS DOMINICANOS","$EE $m CON #d/100 CENTAVOS")</f>
        <v>#VALUE!</v>
      </c>
      <c r="DE34" s="80">
        <f t="shared" si="37"/>
        <v>3077.1</v>
      </c>
      <c r="DF34" s="37">
        <v>7</v>
      </c>
      <c r="DG34" s="37">
        <f t="shared" si="17"/>
        <v>140</v>
      </c>
      <c r="DH34" s="189">
        <v>82.59999999999998</v>
      </c>
      <c r="DI34" s="80">
        <f>+DF34*'PRECIOS SEGUN ADJ. (FRONTERIZO)'!$B$20*'PRECIOS SEGUN ADJ. (FRONTERIZO)'!$C$20</f>
        <v>11563.999999999998</v>
      </c>
      <c r="DJ34" s="80" t="e" vm="1">
        <f>+[4]!NumLetras(DI34,"PESO","PESOS DOMINICANOS","$EE $m CON #d/100 CENTAVOS")</f>
        <v>#VALUE!</v>
      </c>
      <c r="DK34" s="80">
        <f t="shared" si="38"/>
        <v>2081.52</v>
      </c>
      <c r="DL34" s="37">
        <v>592</v>
      </c>
      <c r="DM34" s="37">
        <f t="shared" si="18"/>
        <v>11840</v>
      </c>
      <c r="DN34" s="189">
        <v>22</v>
      </c>
      <c r="DO34" s="80">
        <f>+DL34*'PRECIOS SEGUN ADJ. (FRONTERIZO)'!$B$21*'PRECIOS SEGUN ADJ. (FRONTERIZO)'!$C$21</f>
        <v>260480</v>
      </c>
      <c r="DP34" s="80" t="e" vm="1">
        <f>+[4]!NumLetras(DO34,"PESO","PESOS DOMINICANOS","$EE $m CON #d/100 CENTAVOS")</f>
        <v>#VALUE!</v>
      </c>
      <c r="DQ34" s="37">
        <v>46</v>
      </c>
      <c r="DR34" s="37">
        <f t="shared" si="19"/>
        <v>920</v>
      </c>
      <c r="DS34" s="189">
        <v>80.849999999999994</v>
      </c>
      <c r="DT34" s="80">
        <f>+DQ34*'PRECIOS SEGUN ADJ. (FRONTERIZO)'!$B$22*'PRECIOS SEGUN ADJ. (FRONTERIZO)'!$C$22</f>
        <v>74382</v>
      </c>
      <c r="DU34" s="80" t="e" vm="1">
        <f>+[4]!NumLetras(DT34,"PESO","PESOS DOMINICANOS","$EE $m CON #d/100 CENTAVOS")</f>
        <v>#VALUE!</v>
      </c>
      <c r="DV34" s="37">
        <v>21</v>
      </c>
      <c r="DW34" s="37">
        <f t="shared" si="20"/>
        <v>420</v>
      </c>
      <c r="DX34" s="189">
        <v>21.83</v>
      </c>
      <c r="DY34" s="80">
        <f>+DV34*'PRECIOS SEGUN ADJ. (FRONTERIZO)'!$B$23*'PRECIOS SEGUN ADJ. (FRONTERIZO)'!$C$23</f>
        <v>9168.5999999999985</v>
      </c>
      <c r="DZ34" s="80" t="e" vm="1">
        <f>+[4]!NumLetras(DY34,"PESO","PESOS DOMINICANOS","$EE $m CON #d/100 CENTAVOS")</f>
        <v>#VALUE!</v>
      </c>
      <c r="EA34" s="80">
        <f t="shared" si="39"/>
        <v>1650.35</v>
      </c>
      <c r="EB34" s="37">
        <v>53</v>
      </c>
      <c r="EC34" s="37">
        <f t="shared" si="21"/>
        <v>1060</v>
      </c>
      <c r="ED34" s="189">
        <v>33</v>
      </c>
      <c r="EE34" s="80">
        <f>+EB34*'PRECIOS SEGUN ADJ. (FRONTERIZO)'!$B$24*'PRECIOS SEGUN ADJ. (FRONTERIZO)'!$C$24</f>
        <v>34980</v>
      </c>
      <c r="EF34" s="80" t="e" vm="1">
        <f>+[4]!NumLetras(EE34,"PESO","PESOS DOMINICANOS","$EE $m CON #d/100 CENTAVOS")</f>
        <v>#VALUE!</v>
      </c>
      <c r="EG34" s="37">
        <v>4</v>
      </c>
      <c r="EH34" s="37">
        <f t="shared" si="22"/>
        <v>80</v>
      </c>
      <c r="EI34" s="189">
        <v>15.789999999999997</v>
      </c>
      <c r="EJ34" s="80">
        <f>+EG34*'PRECIOS SEGUN ADJ. (FRONTERIZO)'!$B$25*'PRECIOS SEGUN ADJ. (FRONTERIZO)'!$C$25</f>
        <v>1263.1999999999998</v>
      </c>
      <c r="EK34" s="80" t="e" vm="1">
        <f>+[4]!NumLetras(EJ34,"PESO","PESOS DOMINICANOS","$EE $m CON #d/100 CENTAVOS")</f>
        <v>#VALUE!</v>
      </c>
      <c r="EL34" s="37">
        <v>4</v>
      </c>
      <c r="EM34" s="37">
        <f t="shared" si="23"/>
        <v>80</v>
      </c>
      <c r="EN34" s="189">
        <v>31.5</v>
      </c>
      <c r="EO34" s="80">
        <f>+EL34*'PRECIOS SEGUN ADJ. (FRONTERIZO)'!$B$26*'PRECIOS SEGUN ADJ. (FRONTERIZO)'!$C$26</f>
        <v>2520</v>
      </c>
      <c r="EP34" s="80" t="e" vm="1">
        <f>+[4]!NumLetras(EO34,"PESO","PESOS DOMINICANOS","$EE $m CON #d/100 CENTAVOS")</f>
        <v>#VALUE!</v>
      </c>
      <c r="EQ34" s="80">
        <v>0</v>
      </c>
      <c r="ER34" s="194">
        <f t="shared" si="24"/>
        <v>0</v>
      </c>
      <c r="ES34" s="195">
        <v>21.68</v>
      </c>
      <c r="ET34" s="196">
        <f>+EQ34*'PRECIOS SEGUN ADJ (RURAL)'!$B$13*'PRECIOS SEGUN ADJ (RURAL)'!$C$13</f>
        <v>0</v>
      </c>
      <c r="EU34" s="196" t="e" vm="1">
        <f>+[4]!NumLetras(ET34,"PESO","PESOS DOMINICANOS","$EE $m CON #d/100 CENTAVOS")</f>
        <v>#VALUE!</v>
      </c>
      <c r="EV34" s="80">
        <v>0</v>
      </c>
      <c r="EW34" s="198">
        <f t="shared" si="25"/>
        <v>0</v>
      </c>
      <c r="EX34" s="199">
        <v>5.5</v>
      </c>
      <c r="EY34" s="200">
        <f>+EV34*'PRECIOS SEGUN ADJ (RURAL)'!$B$16*'PRECIOS SEGUN ADJ (RURAL)'!$C$16</f>
        <v>0</v>
      </c>
      <c r="EZ34" s="200" t="e" vm="1">
        <f>+[4]!NumLetras(EY34,"PESO","PESOS DOMINICANOS","$EE $m CON #d/100 CENTAVOS")</f>
        <v>#VALUE!</v>
      </c>
      <c r="FA34" s="80">
        <v>0</v>
      </c>
      <c r="FB34" s="202">
        <f t="shared" si="26"/>
        <v>0</v>
      </c>
      <c r="FC34" s="203">
        <v>220</v>
      </c>
      <c r="FD34" s="204">
        <f>+FA34*'PRECIOS SEGUN ADJ (RURAL)'!$B$18*'PRECIOS SEGUN ADJ (RURAL)'!$C$18</f>
        <v>0</v>
      </c>
      <c r="FE34" s="204" t="e" vm="1">
        <f>+[4]!NumLetras(FD34,"PESO","PESOS DOMINICANOS","$EE $m CON #d/100 CENTAVOS")</f>
        <v>#VALUE!</v>
      </c>
      <c r="FF34" s="204">
        <f t="shared" si="27"/>
        <v>0</v>
      </c>
      <c r="FG34" s="80">
        <f t="shared" si="40"/>
        <v>1212202.4000000001</v>
      </c>
      <c r="FH34" s="80" t="e" vm="1">
        <f>+[4]!NumLetras(FG34,"PESO","PESOS DOMINICANOS","$EE $m CON #d/100 CENTAVOS")</f>
        <v>#VALUE!</v>
      </c>
      <c r="FI34" s="80">
        <f t="shared" si="28"/>
        <v>78176.74000000002</v>
      </c>
      <c r="FJ34" s="80" t="e" vm="1">
        <f>+[4]!NumLetras(FI34,"PESO","PESOS DOMINICANOS","$EE $m CON #d/100 CENTAVOS")</f>
        <v>#VALUE!</v>
      </c>
      <c r="FK34" s="80">
        <f t="shared" si="41"/>
        <v>1134025.6600000001</v>
      </c>
      <c r="FL34" s="80" t="e" vm="1">
        <f>+[4]!NumLetras(FK34,"PESO","PESOS DOMINICANOS","$EE $m CON #d/100 CENTAVOS")</f>
        <v>#VALUE!</v>
      </c>
      <c r="FM34" s="80">
        <f t="shared" si="42"/>
        <v>242440.48</v>
      </c>
      <c r="FN34" s="80" t="e" vm="1">
        <f>+[4]!NumLetras(FM34,"PESO","PESOS DOMINICANOS","$EE $m CON #d/100 CENTAVOS")</f>
        <v>#VALUE!</v>
      </c>
      <c r="FO34" s="80">
        <f t="shared" si="43"/>
        <v>12122.02</v>
      </c>
      <c r="FP34" s="80" t="e" vm="1">
        <f>+[4]!NumLetras(FO34,"PESO","PESOS DOMINICANOS","$EE $m CON #d/100 CENTAVOS")</f>
        <v>#VALUE!</v>
      </c>
      <c r="FQ34" s="80"/>
      <c r="FR34" s="80">
        <f t="shared" si="44"/>
        <v>969761.92000000016</v>
      </c>
      <c r="FS34" s="80" t="e" vm="1">
        <f>+[4]!NumLetras(FR34,"PESO","PESOS DOMINICANOS","$EE $m CON #d/100 CENTAVOS")</f>
        <v>#VALUE!</v>
      </c>
      <c r="FT34" s="37" t="str">
        <f>+VLOOKUP(D34,'FRONTERIZO XENIA'!F:G,2,0)</f>
        <v>F-12</v>
      </c>
    </row>
    <row r="35" spans="1:176">
      <c r="A35" s="37">
        <v>34</v>
      </c>
      <c r="B35" s="37">
        <v>34</v>
      </c>
      <c r="C35" s="26" t="s">
        <v>2131</v>
      </c>
      <c r="D35" s="37">
        <v>131226035</v>
      </c>
      <c r="E35" s="37">
        <f>+VLOOKUP(D35,'INFORMACION DE PROVEEDORES'!C:I,2,0)</f>
        <v>131226035</v>
      </c>
      <c r="F35" s="26" t="str">
        <f>+VLOOKUP(D35,'INFORMACION DE PROVEEDORES'!C:J,4,0)</f>
        <v>HANNETTY MATOS MENDEZ</v>
      </c>
      <c r="G35" s="37" t="str">
        <f>+VLOOKUP(D35,'INFORMACION DE PROVEEDORES'!C:K,5,0)</f>
        <v>079-0011968-1</v>
      </c>
      <c r="H35" s="26" t="str">
        <f>+VLOOKUP(D35,'INFORMACION DE PROVEEDORES'!C:L,7,0)</f>
        <v>CALLE JOSE DE JESUS ALTUNA NO.94 A SECTOR GALINDO</v>
      </c>
      <c r="I35" s="37" t="str">
        <f>+VLOOKUP(D35,'INFORMACION DE PROVEEDORES'!C:M,3,0)</f>
        <v xml:space="preserve"> JURÍDICA</v>
      </c>
      <c r="J35" s="37">
        <v>2</v>
      </c>
      <c r="K35" s="37">
        <v>240</v>
      </c>
      <c r="L35" s="37">
        <v>80</v>
      </c>
      <c r="M35" s="37">
        <f t="shared" si="29"/>
        <v>1600</v>
      </c>
      <c r="N35" s="189">
        <v>69.81</v>
      </c>
      <c r="O35" s="80">
        <f>+L35*'PRECIOS SEGUN ADJ. (FRONTERIZO)'!$B$2*'PRECIOS SEGUN ADJ. (FRONTERIZO)'!$C$2</f>
        <v>111696</v>
      </c>
      <c r="P35" s="80" t="e" vm="1">
        <f>+[4]!NumLetras(O35,"PESO","PESOS DOMINICANOS","$EE $m CON #d/100 CENTAVOS")</f>
        <v>#VALUE!</v>
      </c>
      <c r="Q35" s="80">
        <f t="shared" si="30"/>
        <v>17871.36</v>
      </c>
      <c r="R35" s="37">
        <v>23</v>
      </c>
      <c r="S35" s="37">
        <f t="shared" si="0"/>
        <v>460</v>
      </c>
      <c r="T35" s="189">
        <v>31.5</v>
      </c>
      <c r="U35" s="80">
        <f>+R35*'PRECIOS SEGUN ADJ. (FRONTERIZO)'!$B$3*'PRECIOS SEGUN ADJ. (FRONTERIZO)'!$C$3</f>
        <v>14490</v>
      </c>
      <c r="V35" s="80" t="e" vm="1">
        <f>+[4]!NumLetras(U35,"PESO","PESOS DOMINICANOS","$EE $m CON #d/100 CENTAVOS")</f>
        <v>#VALUE!</v>
      </c>
      <c r="W35" s="37">
        <v>178</v>
      </c>
      <c r="X35" s="37">
        <f t="shared" si="1"/>
        <v>3560</v>
      </c>
      <c r="Y35" s="189">
        <v>25.2</v>
      </c>
      <c r="Z35" s="80">
        <f>+W35*'PRECIOS SEGUN ADJ. (FRONTERIZO)'!$B$4*'PRECIOS SEGUN ADJ. (FRONTERIZO)'!$C$4</f>
        <v>89711.999999999985</v>
      </c>
      <c r="AA35" s="80" t="e" vm="1">
        <f>+[4]!NumLetras(Z35,"PESO","PESOS DOMINICANOS","$EE $m CON #d/100 CENTAVOS")</f>
        <v>#VALUE!</v>
      </c>
      <c r="AB35" s="37">
        <v>107</v>
      </c>
      <c r="AC35" s="37">
        <f t="shared" si="2"/>
        <v>2140</v>
      </c>
      <c r="AD35" s="189">
        <v>87.91</v>
      </c>
      <c r="AE35" s="80">
        <f>+AB35*'PRECIOS SEGUN ADJ. (FRONTERIZO)'!$B$5*'PRECIOS SEGUN ADJ. (FRONTERIZO)'!$C$5</f>
        <v>188127.39999999997</v>
      </c>
      <c r="AF35" s="80" t="e" vm="1">
        <f>+[4]!NumLetras(AE35,"PESO","PESOS DOMINICANOS","$EE $m CON #d/100 CENTAVOS")</f>
        <v>#VALUE!</v>
      </c>
      <c r="AG35" s="80">
        <f t="shared" si="31"/>
        <v>33862.93</v>
      </c>
      <c r="AH35" s="37">
        <v>27</v>
      </c>
      <c r="AI35" s="37">
        <f t="shared" si="3"/>
        <v>540</v>
      </c>
      <c r="AJ35" s="189">
        <v>53.95000000000001</v>
      </c>
      <c r="AK35" s="80">
        <f>+AH35*'PRECIOS SEGUN ADJ. (FRONTERIZO)'!$B$6*'PRECIOS SEGUN ADJ. (FRONTERIZO)'!$C$6</f>
        <v>29133</v>
      </c>
      <c r="AL35" s="80" t="e" vm="1">
        <f>+[4]!NumLetras(AK35,"PESO","PESOS DOMINICANOS","$EE $m CON #d/100 CENTAVOS")</f>
        <v>#VALUE!</v>
      </c>
      <c r="AM35" s="37">
        <v>4</v>
      </c>
      <c r="AN35" s="37">
        <f t="shared" si="4"/>
        <v>80</v>
      </c>
      <c r="AO35" s="189">
        <v>25.04</v>
      </c>
      <c r="AP35" s="80">
        <f>+AM35*'PRECIOS SEGUN ADJ. (FRONTERIZO)'!$B$7*'PRECIOS SEGUN ADJ. (FRONTERIZO)'!$C$7</f>
        <v>2003.1999999999998</v>
      </c>
      <c r="AQ35" s="80" t="e" vm="1">
        <f>+[4]!NumLetras(AP35,"PESO","PESOS DOMINICANOS","$EE $m CON #d/100 CENTAVOS")</f>
        <v>#VALUE!</v>
      </c>
      <c r="AR35" s="80">
        <f t="shared" si="32"/>
        <v>320.51</v>
      </c>
      <c r="AS35" s="37">
        <v>31</v>
      </c>
      <c r="AT35" s="37">
        <f t="shared" si="5"/>
        <v>620</v>
      </c>
      <c r="AU35" s="189">
        <v>290.85000000000002</v>
      </c>
      <c r="AV35" s="80">
        <f>+AS35*'PRECIOS SEGUN ADJ. (FRONTERIZO)'!$B$8*'PRECIOS SEGUN ADJ. (FRONTERIZO)'!$C$8</f>
        <v>180327</v>
      </c>
      <c r="AW35" s="80" t="e" vm="1">
        <f>+[4]!NumLetras(AV35,"PESO","PESOS DOMINICANOS","$EE $m CON #d/100 CENTAVOS")</f>
        <v>#VALUE!</v>
      </c>
      <c r="AX35" s="80">
        <f t="shared" si="33"/>
        <v>32458.86</v>
      </c>
      <c r="AY35" s="37">
        <v>11</v>
      </c>
      <c r="AZ35" s="37">
        <f t="shared" si="6"/>
        <v>220</v>
      </c>
      <c r="BA35" s="189">
        <v>18.899999999999999</v>
      </c>
      <c r="BB35" s="80">
        <f>+AY35*'PRECIOS SEGUN ADJ. (FRONTERIZO)'!$B$9*'PRECIOS SEGUN ADJ. (FRONTERIZO)'!$C$9</f>
        <v>4158</v>
      </c>
      <c r="BC35" s="80" t="e" vm="1">
        <f>+[4]!NumLetras(BB35,"PESO","PESOS DOMINICANOS","$EE $m CON #d/100 CENTAVOS")</f>
        <v>#VALUE!</v>
      </c>
      <c r="BD35" s="37">
        <v>2</v>
      </c>
      <c r="BE35" s="37">
        <f t="shared" si="7"/>
        <v>40</v>
      </c>
      <c r="BF35" s="189">
        <v>140.38</v>
      </c>
      <c r="BG35" s="80">
        <f>+BD35*'PRECIOS SEGUN ADJ. (FRONTERIZO)'!$B$10*'PRECIOS SEGUN ADJ. (FRONTERIZO)'!$C$10</f>
        <v>5615.2</v>
      </c>
      <c r="BH35" s="80" t="e" vm="1">
        <f>+[4]!NumLetras(BG35,"PESO","PESOS DOMINICANOS","$EE $m CON #d/100 CENTAVOS")</f>
        <v>#VALUE!</v>
      </c>
      <c r="BI35" s="80">
        <f t="shared" si="34"/>
        <v>1010.74</v>
      </c>
      <c r="BJ35" s="37">
        <v>60</v>
      </c>
      <c r="BK35" s="37">
        <f t="shared" si="8"/>
        <v>1200</v>
      </c>
      <c r="BL35" s="189">
        <v>31.459999999999997</v>
      </c>
      <c r="BM35" s="80">
        <f>+BJ35*'PRECIOS SEGUN ADJ. (FRONTERIZO)'!$B$11*'PRECIOS SEGUN ADJ. (FRONTERIZO)'!$C$11</f>
        <v>37752</v>
      </c>
      <c r="BN35" s="80" t="e" vm="1">
        <f>+[4]!NumLetras(BM35,"PESO","PESOS DOMINICANOS","$EE $m CON #d/100 CENTAVOS")</f>
        <v>#VALUE!</v>
      </c>
      <c r="BO35" s="37">
        <v>26</v>
      </c>
      <c r="BP35" s="37">
        <f t="shared" si="9"/>
        <v>520</v>
      </c>
      <c r="BQ35" s="189">
        <v>65</v>
      </c>
      <c r="BR35" s="80">
        <f>+BO35*'PRECIOS SEGUN ADJ. (FRONTERIZO)'!$B$12*'PRECIOS SEGUN ADJ. (FRONTERIZO)'!$C$12</f>
        <v>33800</v>
      </c>
      <c r="BS35" s="80" t="e" vm="1">
        <f>+[4]!NumLetras(BR35,"PESO","PESOS DOMINICANOS","$EE $m CON #d/100 CENTAVOS")</f>
        <v>#VALUE!</v>
      </c>
      <c r="BT35" s="37">
        <v>1680</v>
      </c>
      <c r="BU35" s="37">
        <f t="shared" si="10"/>
        <v>33600</v>
      </c>
      <c r="BV35" s="189">
        <v>5.5</v>
      </c>
      <c r="BW35" s="80">
        <f>+BT35*'PRECIOS SEGUN ADJ. (FRONTERIZO)'!$B$13*'PRECIOS SEGUN ADJ. (FRONTERIZO)'!$C$13</f>
        <v>184800</v>
      </c>
      <c r="BX35" s="80" t="e" vm="1">
        <f>+[4]!NumLetras(BW35,"PESO","PESOS DOMINICANOS","$EE $m CON #d/100 CENTAVOS")</f>
        <v>#VALUE!</v>
      </c>
      <c r="BY35" s="37">
        <v>144</v>
      </c>
      <c r="BZ35" s="37">
        <f t="shared" si="11"/>
        <v>2880</v>
      </c>
      <c r="CA35" s="189">
        <v>7.15</v>
      </c>
      <c r="CB35" s="80">
        <f>+BY35*'PRECIOS SEGUN ADJ. (FRONTERIZO)'!$B$14*'PRECIOS SEGUN ADJ. (FRONTERIZO)'!$C$14</f>
        <v>20592.000000000004</v>
      </c>
      <c r="CC35" s="80" t="e" vm="1">
        <f>+[4]!NumLetras(CB35,"PESO","PESOS DOMINICANOS","$EE $m CON #d/100 CENTAVOS")</f>
        <v>#VALUE!</v>
      </c>
      <c r="CD35" s="37">
        <v>288</v>
      </c>
      <c r="CE35" s="37">
        <f t="shared" si="12"/>
        <v>5760</v>
      </c>
      <c r="CF35" s="189">
        <v>6.8400000000000007</v>
      </c>
      <c r="CG35" s="80">
        <f>+CD35*'PRECIOS SEGUN ADJ. (FRONTERIZO)'!$B$15*'PRECIOS SEGUN ADJ. (FRONTERIZO)'!$C$15</f>
        <v>39398.400000000001</v>
      </c>
      <c r="CH35" s="80" t="e" vm="1">
        <f>+[4]!NumLetras(CG35,"PESO","PESOS DOMINICANOS","$EE $m CON #d/100 CENTAVOS")</f>
        <v>#VALUE!</v>
      </c>
      <c r="CI35" s="37">
        <v>75</v>
      </c>
      <c r="CJ35" s="37">
        <f t="shared" si="13"/>
        <v>1500</v>
      </c>
      <c r="CK35" s="189">
        <v>60</v>
      </c>
      <c r="CL35" s="80">
        <f>+CI35*'PRECIOS SEGUN ADJ. (FRONTERIZO)'!$B$16*'PRECIOS SEGUN ADJ. (FRONTERIZO)'!$C$16</f>
        <v>90000</v>
      </c>
      <c r="CM35" s="80" t="e" vm="1">
        <f>+[4]!NumLetras(CL35,"PESO","PESOS DOMINICANOS","$EE $m CON #d/100 CENTAVOS")</f>
        <v>#VALUE!</v>
      </c>
      <c r="CN35" s="80">
        <f t="shared" si="35"/>
        <v>16200</v>
      </c>
      <c r="CO35" s="37">
        <v>34</v>
      </c>
      <c r="CP35" s="37">
        <f t="shared" si="14"/>
        <v>680</v>
      </c>
      <c r="CQ35" s="189">
        <v>55.649999999999991</v>
      </c>
      <c r="CR35" s="80">
        <f>+CO35*'PRECIOS SEGUN ADJ. (FRONTERIZO)'!$B$17*'PRECIOS SEGUN ADJ. (FRONTERIZO)'!$C$17</f>
        <v>37842</v>
      </c>
      <c r="CS35" s="80" t="e" vm="1">
        <f>+[4]!NumLetras(CR35,"PESO","PESOS DOMINICANOS","$EE $m CON #d/100 CENTAVOS")</f>
        <v>#VALUE!</v>
      </c>
      <c r="CT35" s="80">
        <f t="shared" si="36"/>
        <v>6811.56</v>
      </c>
      <c r="CU35" s="37">
        <v>816</v>
      </c>
      <c r="CV35" s="37">
        <f t="shared" si="15"/>
        <v>16320</v>
      </c>
      <c r="CW35" s="189">
        <v>6.6</v>
      </c>
      <c r="CX35" s="80">
        <f>+CU35*'PRECIOS SEGUN ADJ. (FRONTERIZO)'!$B$18*'PRECIOS SEGUN ADJ. (FRONTERIZO)'!$C$18</f>
        <v>107711.99999999999</v>
      </c>
      <c r="CY35" s="80" t="e" vm="1">
        <f>+[4]!NumLetras(CX35,"PESO","PESOS DOMINICANOS","$EE $m CON #d/100 CENTAVOS")</f>
        <v>#VALUE!</v>
      </c>
      <c r="CZ35" s="37">
        <v>38</v>
      </c>
      <c r="DA35" s="37">
        <f t="shared" si="16"/>
        <v>760</v>
      </c>
      <c r="DB35" s="189">
        <v>65.75</v>
      </c>
      <c r="DC35" s="80">
        <f>+CZ35*'PRECIOS SEGUN ADJ. (FRONTERIZO)'!$B$19*'PRECIOS SEGUN ADJ. (FRONTERIZO)'!$C$19</f>
        <v>49970</v>
      </c>
      <c r="DD35" s="80" t="e" vm="1">
        <f>+[4]!NumLetras(DC35,"PESO","PESOS DOMINICANOS","$EE $m CON #d/100 CENTAVOS")</f>
        <v>#VALUE!</v>
      </c>
      <c r="DE35" s="80">
        <f t="shared" si="37"/>
        <v>8994.6</v>
      </c>
      <c r="DF35" s="37">
        <v>4</v>
      </c>
      <c r="DG35" s="37">
        <f t="shared" si="17"/>
        <v>80</v>
      </c>
      <c r="DH35" s="189">
        <v>82.59999999999998</v>
      </c>
      <c r="DI35" s="80">
        <f>+DF35*'PRECIOS SEGUN ADJ. (FRONTERIZO)'!$B$20*'PRECIOS SEGUN ADJ. (FRONTERIZO)'!$C$20</f>
        <v>6608</v>
      </c>
      <c r="DJ35" s="80" t="e" vm="1">
        <f>+[4]!NumLetras(DI35,"PESO","PESOS DOMINICANOS","$EE $m CON #d/100 CENTAVOS")</f>
        <v>#VALUE!</v>
      </c>
      <c r="DK35" s="80">
        <f t="shared" si="38"/>
        <v>1189.44</v>
      </c>
      <c r="DL35" s="37">
        <v>288</v>
      </c>
      <c r="DM35" s="37">
        <f t="shared" si="18"/>
        <v>5760</v>
      </c>
      <c r="DN35" s="189">
        <v>22</v>
      </c>
      <c r="DO35" s="80">
        <f>+DL35*'PRECIOS SEGUN ADJ. (FRONTERIZO)'!$B$21*'PRECIOS SEGUN ADJ. (FRONTERIZO)'!$C$21</f>
        <v>126720</v>
      </c>
      <c r="DP35" s="80" t="e" vm="1">
        <f>+[4]!NumLetras(DO35,"PESO","PESOS DOMINICANOS","$EE $m CON #d/100 CENTAVOS")</f>
        <v>#VALUE!</v>
      </c>
      <c r="DQ35" s="37">
        <v>54</v>
      </c>
      <c r="DR35" s="37">
        <f t="shared" si="19"/>
        <v>1080</v>
      </c>
      <c r="DS35" s="189">
        <v>80.849999999999994</v>
      </c>
      <c r="DT35" s="80">
        <f>+DQ35*'PRECIOS SEGUN ADJ. (FRONTERIZO)'!$B$22*'PRECIOS SEGUN ADJ. (FRONTERIZO)'!$C$22</f>
        <v>87318</v>
      </c>
      <c r="DU35" s="80" t="e" vm="1">
        <f>+[4]!NumLetras(DT35,"PESO","PESOS DOMINICANOS","$EE $m CON #d/100 CENTAVOS")</f>
        <v>#VALUE!</v>
      </c>
      <c r="DV35" s="37">
        <v>25</v>
      </c>
      <c r="DW35" s="37">
        <f t="shared" si="20"/>
        <v>500</v>
      </c>
      <c r="DX35" s="189">
        <v>21.83</v>
      </c>
      <c r="DY35" s="80">
        <f>+DV35*'PRECIOS SEGUN ADJ. (FRONTERIZO)'!$B$23*'PRECIOS SEGUN ADJ. (FRONTERIZO)'!$C$23</f>
        <v>10915</v>
      </c>
      <c r="DZ35" s="80" t="e" vm="1">
        <f>+[4]!NumLetras(DY35,"PESO","PESOS DOMINICANOS","$EE $m CON #d/100 CENTAVOS")</f>
        <v>#VALUE!</v>
      </c>
      <c r="EA35" s="80">
        <f t="shared" si="39"/>
        <v>1964.7</v>
      </c>
      <c r="EB35" s="37">
        <v>42</v>
      </c>
      <c r="EC35" s="37">
        <f t="shared" si="21"/>
        <v>840</v>
      </c>
      <c r="ED35" s="189">
        <v>33</v>
      </c>
      <c r="EE35" s="80">
        <f>+EB35*'PRECIOS SEGUN ADJ. (FRONTERIZO)'!$B$24*'PRECIOS SEGUN ADJ. (FRONTERIZO)'!$C$24</f>
        <v>27720</v>
      </c>
      <c r="EF35" s="80" t="e" vm="1">
        <f>+[4]!NumLetras(EE35,"PESO","PESOS DOMINICANOS","$EE $m CON #d/100 CENTAVOS")</f>
        <v>#VALUE!</v>
      </c>
      <c r="EG35" s="37">
        <v>12</v>
      </c>
      <c r="EH35" s="37">
        <f t="shared" si="22"/>
        <v>240</v>
      </c>
      <c r="EI35" s="189">
        <v>15.789999999999997</v>
      </c>
      <c r="EJ35" s="80">
        <f>+EG35*'PRECIOS SEGUN ADJ. (FRONTERIZO)'!$B$25*'PRECIOS SEGUN ADJ. (FRONTERIZO)'!$C$25</f>
        <v>3789.6</v>
      </c>
      <c r="EK35" s="80" t="e" vm="1">
        <f>+[4]!NumLetras(EJ35,"PESO","PESOS DOMINICANOS","$EE $m CON #d/100 CENTAVOS")</f>
        <v>#VALUE!</v>
      </c>
      <c r="EL35" s="37">
        <v>12</v>
      </c>
      <c r="EM35" s="37">
        <f t="shared" si="23"/>
        <v>240</v>
      </c>
      <c r="EN35" s="189">
        <v>31.5</v>
      </c>
      <c r="EO35" s="80">
        <f>+EL35*'PRECIOS SEGUN ADJ. (FRONTERIZO)'!$B$26*'PRECIOS SEGUN ADJ. (FRONTERIZO)'!$C$26</f>
        <v>7560</v>
      </c>
      <c r="EP35" s="80" t="e" vm="1">
        <f>+[4]!NumLetras(EO35,"PESO","PESOS DOMINICANOS","$EE $m CON #d/100 CENTAVOS")</f>
        <v>#VALUE!</v>
      </c>
      <c r="EQ35" s="80">
        <v>0</v>
      </c>
      <c r="ER35" s="194">
        <f t="shared" si="24"/>
        <v>0</v>
      </c>
      <c r="ES35" s="195">
        <v>21.68</v>
      </c>
      <c r="ET35" s="196">
        <f>+EQ35*'PRECIOS SEGUN ADJ (RURAL)'!$B$13*'PRECIOS SEGUN ADJ (RURAL)'!$C$13</f>
        <v>0</v>
      </c>
      <c r="EU35" s="196" t="e" vm="1">
        <f>+[4]!NumLetras(ET35,"PESO","PESOS DOMINICANOS","$EE $m CON #d/100 CENTAVOS")</f>
        <v>#VALUE!</v>
      </c>
      <c r="EV35" s="80">
        <v>0</v>
      </c>
      <c r="EW35" s="198">
        <f t="shared" si="25"/>
        <v>0</v>
      </c>
      <c r="EX35" s="199">
        <v>5.5</v>
      </c>
      <c r="EY35" s="200">
        <f>+EV35*'PRECIOS SEGUN ADJ (RURAL)'!$B$16*'PRECIOS SEGUN ADJ (RURAL)'!$C$16</f>
        <v>0</v>
      </c>
      <c r="EZ35" s="200" t="e" vm="1">
        <f>+[4]!NumLetras(EY35,"PESO","PESOS DOMINICANOS","$EE $m CON #d/100 CENTAVOS")</f>
        <v>#VALUE!</v>
      </c>
      <c r="FA35" s="80">
        <v>0</v>
      </c>
      <c r="FB35" s="202">
        <f t="shared" si="26"/>
        <v>0</v>
      </c>
      <c r="FC35" s="203">
        <v>220</v>
      </c>
      <c r="FD35" s="204">
        <f>+FA35*'PRECIOS SEGUN ADJ (RURAL)'!$B$18*'PRECIOS SEGUN ADJ (RURAL)'!$C$18</f>
        <v>0</v>
      </c>
      <c r="FE35" s="204" t="e" vm="1">
        <f>+[4]!NumLetras(FD35,"PESO","PESOS DOMINICANOS","$EE $m CON #d/100 CENTAVOS")</f>
        <v>#VALUE!</v>
      </c>
      <c r="FF35" s="204">
        <f t="shared" si="27"/>
        <v>0</v>
      </c>
      <c r="FG35" s="80">
        <f t="shared" si="40"/>
        <v>1497758.8</v>
      </c>
      <c r="FH35" s="80" t="e" vm="1">
        <f>+[4]!NumLetras(FG35,"PESO","PESOS DOMINICANOS","$EE $m CON #d/100 CENTAVOS")</f>
        <v>#VALUE!</v>
      </c>
      <c r="FI35" s="80">
        <f t="shared" si="28"/>
        <v>120684.70000000001</v>
      </c>
      <c r="FJ35" s="80" t="e" vm="1">
        <f>+[4]!NumLetras(FI35,"PESO","PESOS DOMINICANOS","$EE $m CON #d/100 CENTAVOS")</f>
        <v>#VALUE!</v>
      </c>
      <c r="FK35" s="80">
        <f t="shared" si="41"/>
        <v>1377074.1</v>
      </c>
      <c r="FL35" s="80" t="e" vm="1">
        <f>+[4]!NumLetras(FK35,"PESO","PESOS DOMINICANOS","$EE $m CON #d/100 CENTAVOS")</f>
        <v>#VALUE!</v>
      </c>
      <c r="FM35" s="80">
        <f t="shared" si="42"/>
        <v>299551.76</v>
      </c>
      <c r="FN35" s="80" t="e" vm="1">
        <f>+[4]!NumLetras(FM35,"PESO","PESOS DOMINICANOS","$EE $m CON #d/100 CENTAVOS")</f>
        <v>#VALUE!</v>
      </c>
      <c r="FO35" s="80">
        <f t="shared" si="43"/>
        <v>14977.59</v>
      </c>
      <c r="FP35" s="80" t="e" vm="1">
        <f>+[4]!NumLetras(FO35,"PESO","PESOS DOMINICANOS","$EE $m CON #d/100 CENTAVOS")</f>
        <v>#VALUE!</v>
      </c>
      <c r="FQ35" s="80"/>
      <c r="FR35" s="80">
        <f t="shared" si="44"/>
        <v>1198207.04</v>
      </c>
      <c r="FS35" s="80" t="e" vm="1">
        <f>+[4]!NumLetras(FR35,"PESO","PESOS DOMINICANOS","$EE $m CON #d/100 CENTAVOS")</f>
        <v>#VALUE!</v>
      </c>
      <c r="FT35" s="37" t="str">
        <f>+VLOOKUP(D35,'FRONTERIZO XENIA'!F:G,2,0)</f>
        <v>F-36</v>
      </c>
    </row>
    <row r="36" spans="1:176">
      <c r="A36" s="37">
        <v>35</v>
      </c>
      <c r="B36" s="37">
        <v>35</v>
      </c>
      <c r="C36" s="26" t="s">
        <v>2156</v>
      </c>
      <c r="D36" s="37">
        <v>132249224</v>
      </c>
      <c r="E36" s="37">
        <f>+VLOOKUP(D36,'INFORMACION DE PROVEEDORES'!C:I,2,0)</f>
        <v>132249224</v>
      </c>
      <c r="F36" s="26" t="str">
        <f>+VLOOKUP(D36,'INFORMACION DE PROVEEDORES'!C:J,4,0)</f>
        <v>ANDRES RODRIGUEZ REYES</v>
      </c>
      <c r="G36" s="37" t="str">
        <f>+VLOOKUP(D36,'INFORMACION DE PROVEEDORES'!C:K,5,0)</f>
        <v>101-0010196-2</v>
      </c>
      <c r="H36" s="26" t="str">
        <f>+VLOOKUP(D36,'INFORMACION DE PROVEEDORES'!C:L,7,0)</f>
        <v xml:space="preserve">CALLE GREGORIO NO. 14, CASTAÑUELAS, MONTECRISTI </v>
      </c>
      <c r="I36" s="37" t="str">
        <f>+VLOOKUP(D36,'INFORMACION DE PROVEEDORES'!C:M,3,0)</f>
        <v xml:space="preserve"> JURÍDICA</v>
      </c>
      <c r="J36" s="37">
        <v>6</v>
      </c>
      <c r="K36" s="37">
        <v>270</v>
      </c>
      <c r="L36" s="37">
        <v>50</v>
      </c>
      <c r="M36" s="37">
        <f t="shared" si="29"/>
        <v>1000</v>
      </c>
      <c r="N36" s="189">
        <v>69.81</v>
      </c>
      <c r="O36" s="80">
        <f>+L36*'PRECIOS SEGUN ADJ. (FRONTERIZO)'!$B$2*'PRECIOS SEGUN ADJ. (FRONTERIZO)'!$C$2</f>
        <v>69810</v>
      </c>
      <c r="P36" s="80" t="e" vm="1">
        <f>+[4]!NumLetras(O36,"PESO","PESOS DOMINICANOS","$EE $m CON #d/100 CENTAVOS")</f>
        <v>#VALUE!</v>
      </c>
      <c r="Q36" s="80">
        <f t="shared" si="30"/>
        <v>11169.6</v>
      </c>
      <c r="R36" s="37">
        <v>14</v>
      </c>
      <c r="S36" s="37">
        <f t="shared" si="0"/>
        <v>280</v>
      </c>
      <c r="T36" s="189">
        <v>31.5</v>
      </c>
      <c r="U36" s="80">
        <f>+R36*'PRECIOS SEGUN ADJ. (FRONTERIZO)'!$B$3*'PRECIOS SEGUN ADJ. (FRONTERIZO)'!$C$3</f>
        <v>8820</v>
      </c>
      <c r="V36" s="80" t="e" vm="1">
        <f>+[4]!NumLetras(U36,"PESO","PESOS DOMINICANOS","$EE $m CON #d/100 CENTAVOS")</f>
        <v>#VALUE!</v>
      </c>
      <c r="W36" s="37">
        <v>0</v>
      </c>
      <c r="X36" s="37">
        <f t="shared" si="1"/>
        <v>0</v>
      </c>
      <c r="Y36" s="189">
        <v>25.2</v>
      </c>
      <c r="Z36" s="80">
        <f>+W36*'PRECIOS SEGUN ADJ. (FRONTERIZO)'!$B$4*'PRECIOS SEGUN ADJ. (FRONTERIZO)'!$C$4</f>
        <v>0</v>
      </c>
      <c r="AA36" s="80" t="e" vm="1">
        <f>+[4]!NumLetras(Z36,"PESO","PESOS DOMINICANOS","$EE $m CON #d/100 CENTAVOS")</f>
        <v>#VALUE!</v>
      </c>
      <c r="AB36" s="37">
        <v>85</v>
      </c>
      <c r="AC36" s="37">
        <f t="shared" si="2"/>
        <v>1700</v>
      </c>
      <c r="AD36" s="189">
        <v>87.91</v>
      </c>
      <c r="AE36" s="80">
        <f>+AB36*'PRECIOS SEGUN ADJ. (FRONTERIZO)'!$B$5*'PRECIOS SEGUN ADJ. (FRONTERIZO)'!$C$5</f>
        <v>149447</v>
      </c>
      <c r="AF36" s="80" t="e" vm="1">
        <f>+[4]!NumLetras(AE36,"PESO","PESOS DOMINICANOS","$EE $m CON #d/100 CENTAVOS")</f>
        <v>#VALUE!</v>
      </c>
      <c r="AG36" s="80">
        <f t="shared" si="31"/>
        <v>26900.46</v>
      </c>
      <c r="AH36" s="37">
        <v>102</v>
      </c>
      <c r="AI36" s="37">
        <f t="shared" si="3"/>
        <v>2040</v>
      </c>
      <c r="AJ36" s="189">
        <v>53.95000000000001</v>
      </c>
      <c r="AK36" s="80">
        <f>+AH36*'PRECIOS SEGUN ADJ. (FRONTERIZO)'!$B$6*'PRECIOS SEGUN ADJ. (FRONTERIZO)'!$C$6</f>
        <v>110058.00000000001</v>
      </c>
      <c r="AL36" s="80" t="e" vm="1">
        <f>+[4]!NumLetras(AK36,"PESO","PESOS DOMINICANOS","$EE $m CON #d/100 CENTAVOS")</f>
        <v>#VALUE!</v>
      </c>
      <c r="AM36" s="37">
        <v>14</v>
      </c>
      <c r="AN36" s="37">
        <f t="shared" si="4"/>
        <v>280</v>
      </c>
      <c r="AO36" s="189">
        <v>25.04</v>
      </c>
      <c r="AP36" s="80">
        <f>+AM36*'PRECIOS SEGUN ADJ. (FRONTERIZO)'!$B$7*'PRECIOS SEGUN ADJ. (FRONTERIZO)'!$C$7</f>
        <v>7011.2</v>
      </c>
      <c r="AQ36" s="80" t="e" vm="1">
        <f>+[4]!NumLetras(AP36,"PESO","PESOS DOMINICANOS","$EE $m CON #d/100 CENTAVOS")</f>
        <v>#VALUE!</v>
      </c>
      <c r="AR36" s="80">
        <f t="shared" si="32"/>
        <v>1121.79</v>
      </c>
      <c r="AS36" s="37">
        <v>33</v>
      </c>
      <c r="AT36" s="37">
        <f t="shared" si="5"/>
        <v>660</v>
      </c>
      <c r="AU36" s="189">
        <v>290.85000000000002</v>
      </c>
      <c r="AV36" s="80">
        <f>+AS36*'PRECIOS SEGUN ADJ. (FRONTERIZO)'!$B$8*'PRECIOS SEGUN ADJ. (FRONTERIZO)'!$C$8</f>
        <v>191961.00000000003</v>
      </c>
      <c r="AW36" s="80" t="e" vm="1">
        <f>+[4]!NumLetras(AV36,"PESO","PESOS DOMINICANOS","$EE $m CON #d/100 CENTAVOS")</f>
        <v>#VALUE!</v>
      </c>
      <c r="AX36" s="80">
        <f t="shared" si="33"/>
        <v>34552.980000000003</v>
      </c>
      <c r="AY36" s="37">
        <v>0</v>
      </c>
      <c r="AZ36" s="37">
        <f t="shared" si="6"/>
        <v>0</v>
      </c>
      <c r="BA36" s="189">
        <v>18.899999999999999</v>
      </c>
      <c r="BB36" s="80">
        <f>+AY36*'PRECIOS SEGUN ADJ. (FRONTERIZO)'!$B$9*'PRECIOS SEGUN ADJ. (FRONTERIZO)'!$C$9</f>
        <v>0</v>
      </c>
      <c r="BC36" s="80" t="e" vm="1">
        <f>+[4]!NumLetras(BB36,"PESO","PESOS DOMINICANOS","$EE $m CON #d/100 CENTAVOS")</f>
        <v>#VALUE!</v>
      </c>
      <c r="BD36" s="37">
        <v>9</v>
      </c>
      <c r="BE36" s="37">
        <f t="shared" si="7"/>
        <v>180</v>
      </c>
      <c r="BF36" s="189">
        <v>140.38</v>
      </c>
      <c r="BG36" s="80">
        <f>+BD36*'PRECIOS SEGUN ADJ. (FRONTERIZO)'!$B$10*'PRECIOS SEGUN ADJ. (FRONTERIZO)'!$C$10</f>
        <v>25268.400000000001</v>
      </c>
      <c r="BH36" s="80" t="e" vm="1">
        <f>+[4]!NumLetras(BG36,"PESO","PESOS DOMINICANOS","$EE $m CON #d/100 CENTAVOS")</f>
        <v>#VALUE!</v>
      </c>
      <c r="BI36" s="80">
        <f t="shared" si="34"/>
        <v>4548.3100000000004</v>
      </c>
      <c r="BJ36" s="37">
        <v>0</v>
      </c>
      <c r="BK36" s="37">
        <f t="shared" si="8"/>
        <v>0</v>
      </c>
      <c r="BL36" s="189">
        <v>31.459999999999997</v>
      </c>
      <c r="BM36" s="80">
        <f>+BJ36*'PRECIOS SEGUN ADJ. (FRONTERIZO)'!$B$11*'PRECIOS SEGUN ADJ. (FRONTERIZO)'!$C$11</f>
        <v>0</v>
      </c>
      <c r="BN36" s="80" t="e" vm="1">
        <f>+[4]!NumLetras(BM36,"PESO","PESOS DOMINICANOS","$EE $m CON #d/100 CENTAVOS")</f>
        <v>#VALUE!</v>
      </c>
      <c r="BO36" s="37">
        <v>25</v>
      </c>
      <c r="BP36" s="37">
        <f t="shared" si="9"/>
        <v>500</v>
      </c>
      <c r="BQ36" s="189">
        <v>65</v>
      </c>
      <c r="BR36" s="80">
        <f>+BO36*'PRECIOS SEGUN ADJ. (FRONTERIZO)'!$B$12*'PRECIOS SEGUN ADJ. (FRONTERIZO)'!$C$12</f>
        <v>32500</v>
      </c>
      <c r="BS36" s="80" t="e" vm="1">
        <f>+[4]!NumLetras(BR36,"PESO","PESOS DOMINICANOS","$EE $m CON #d/100 CENTAVOS")</f>
        <v>#VALUE!</v>
      </c>
      <c r="BT36" s="37">
        <v>0</v>
      </c>
      <c r="BU36" s="37">
        <f t="shared" si="10"/>
        <v>0</v>
      </c>
      <c r="BV36" s="189">
        <v>5.5</v>
      </c>
      <c r="BW36" s="80">
        <f>+BT36*'PRECIOS SEGUN ADJ. (FRONTERIZO)'!$B$13*'PRECIOS SEGUN ADJ. (FRONTERIZO)'!$C$13</f>
        <v>0</v>
      </c>
      <c r="BX36" s="80" t="e" vm="1">
        <f>+[4]!NumLetras(BW36,"PESO","PESOS DOMINICANOS","$EE $m CON #d/100 CENTAVOS")</f>
        <v>#VALUE!</v>
      </c>
      <c r="BY36" s="37">
        <v>540</v>
      </c>
      <c r="BZ36" s="37">
        <f t="shared" si="11"/>
        <v>10800</v>
      </c>
      <c r="CA36" s="189">
        <v>7.15</v>
      </c>
      <c r="CB36" s="80">
        <f>+BY36*'PRECIOS SEGUN ADJ. (FRONTERIZO)'!$B$14*'PRECIOS SEGUN ADJ. (FRONTERIZO)'!$C$14</f>
        <v>77220</v>
      </c>
      <c r="CC36" s="80" t="e" vm="1">
        <f>+[4]!NumLetras(CB36,"PESO","PESOS DOMINICANOS","$EE $m CON #d/100 CENTAVOS")</f>
        <v>#VALUE!</v>
      </c>
      <c r="CD36" s="37">
        <v>1080</v>
      </c>
      <c r="CE36" s="37">
        <f t="shared" si="12"/>
        <v>21600</v>
      </c>
      <c r="CF36" s="189">
        <v>6.8400000000000007</v>
      </c>
      <c r="CG36" s="80">
        <f>+CD36*'PRECIOS SEGUN ADJ. (FRONTERIZO)'!$B$15*'PRECIOS SEGUN ADJ. (FRONTERIZO)'!$C$15</f>
        <v>147744</v>
      </c>
      <c r="CH36" s="80" t="e" vm="1">
        <f>+[4]!NumLetras(CG36,"PESO","PESOS DOMINICANOS","$EE $m CON #d/100 CENTAVOS")</f>
        <v>#VALUE!</v>
      </c>
      <c r="CI36" s="37">
        <v>0</v>
      </c>
      <c r="CJ36" s="37">
        <f t="shared" si="13"/>
        <v>0</v>
      </c>
      <c r="CK36" s="189">
        <v>60</v>
      </c>
      <c r="CL36" s="80">
        <f>+CI36*'PRECIOS SEGUN ADJ. (FRONTERIZO)'!$B$16*'PRECIOS SEGUN ADJ. (FRONTERIZO)'!$C$16</f>
        <v>0</v>
      </c>
      <c r="CM36" s="80" t="e" vm="1">
        <f>+[4]!NumLetras(CL36,"PESO","PESOS DOMINICANOS","$EE $m CON #d/100 CENTAVOS")</f>
        <v>#VALUE!</v>
      </c>
      <c r="CN36" s="80">
        <f t="shared" si="35"/>
        <v>0</v>
      </c>
      <c r="CO36" s="37">
        <v>0</v>
      </c>
      <c r="CP36" s="37">
        <f t="shared" si="14"/>
        <v>0</v>
      </c>
      <c r="CQ36" s="189">
        <v>55.649999999999991</v>
      </c>
      <c r="CR36" s="80">
        <f>+CO36*'PRECIOS SEGUN ADJ. (FRONTERIZO)'!$B$17*'PRECIOS SEGUN ADJ. (FRONTERIZO)'!$C$17</f>
        <v>0</v>
      </c>
      <c r="CS36" s="80" t="e" vm="1">
        <f>+[4]!NumLetras(CR36,"PESO","PESOS DOMINICANOS","$EE $m CON #d/100 CENTAVOS")</f>
        <v>#VALUE!</v>
      </c>
      <c r="CT36" s="80">
        <f t="shared" si="36"/>
        <v>0</v>
      </c>
      <c r="CU36" s="37">
        <v>540</v>
      </c>
      <c r="CV36" s="37">
        <f t="shared" si="15"/>
        <v>10800</v>
      </c>
      <c r="CW36" s="189">
        <v>6.6</v>
      </c>
      <c r="CX36" s="80">
        <f>+CU36*'PRECIOS SEGUN ADJ. (FRONTERIZO)'!$B$18*'PRECIOS SEGUN ADJ. (FRONTERIZO)'!$C$18</f>
        <v>71280</v>
      </c>
      <c r="CY36" s="80" t="e" vm="1">
        <f>+[4]!NumLetras(CX36,"PESO","PESOS DOMINICANOS","$EE $m CON #d/100 CENTAVOS")</f>
        <v>#VALUE!</v>
      </c>
      <c r="CZ36" s="37">
        <v>0</v>
      </c>
      <c r="DA36" s="37">
        <f t="shared" si="16"/>
        <v>0</v>
      </c>
      <c r="DB36" s="189">
        <v>65.75</v>
      </c>
      <c r="DC36" s="80">
        <f>+CZ36*'PRECIOS SEGUN ADJ. (FRONTERIZO)'!$B$19*'PRECIOS SEGUN ADJ. (FRONTERIZO)'!$C$19</f>
        <v>0</v>
      </c>
      <c r="DD36" s="80" t="e" vm="1">
        <f>+[4]!NumLetras(DC36,"PESO","PESOS DOMINICANOS","$EE $m CON #d/100 CENTAVOS")</f>
        <v>#VALUE!</v>
      </c>
      <c r="DE36" s="80">
        <f t="shared" si="37"/>
        <v>0</v>
      </c>
      <c r="DF36" s="37">
        <v>14</v>
      </c>
      <c r="DG36" s="37">
        <f t="shared" si="17"/>
        <v>280</v>
      </c>
      <c r="DH36" s="189">
        <v>82.59999999999998</v>
      </c>
      <c r="DI36" s="80">
        <f>+DF36*'PRECIOS SEGUN ADJ. (FRONTERIZO)'!$B$20*'PRECIOS SEGUN ADJ. (FRONTERIZO)'!$C$20</f>
        <v>23127.999999999996</v>
      </c>
      <c r="DJ36" s="80" t="e" vm="1">
        <f>+[4]!NumLetras(DI36,"PESO","PESOS DOMINICANOS","$EE $m CON #d/100 CENTAVOS")</f>
        <v>#VALUE!</v>
      </c>
      <c r="DK36" s="80">
        <f t="shared" si="38"/>
        <v>4163.04</v>
      </c>
      <c r="DL36" s="37">
        <v>1080</v>
      </c>
      <c r="DM36" s="37">
        <f t="shared" si="18"/>
        <v>21600</v>
      </c>
      <c r="DN36" s="189">
        <v>22</v>
      </c>
      <c r="DO36" s="80">
        <f>+DL36*'PRECIOS SEGUN ADJ. (FRONTERIZO)'!$B$21*'PRECIOS SEGUN ADJ. (FRONTERIZO)'!$C$21</f>
        <v>475200</v>
      </c>
      <c r="DP36" s="80" t="e" vm="1">
        <f>+[4]!NumLetras(DO36,"PESO","PESOS DOMINICANOS","$EE $m CON #d/100 CENTAVOS")</f>
        <v>#VALUE!</v>
      </c>
      <c r="DQ36" s="37">
        <v>62</v>
      </c>
      <c r="DR36" s="37">
        <f t="shared" si="19"/>
        <v>1240</v>
      </c>
      <c r="DS36" s="189">
        <v>80.849999999999994</v>
      </c>
      <c r="DT36" s="80">
        <f>+DQ36*'PRECIOS SEGUN ADJ. (FRONTERIZO)'!$B$22*'PRECIOS SEGUN ADJ. (FRONTERIZO)'!$C$22</f>
        <v>100254</v>
      </c>
      <c r="DU36" s="80" t="e" vm="1">
        <f>+[4]!NumLetras(DT36,"PESO","PESOS DOMINICANOS","$EE $m CON #d/100 CENTAVOS")</f>
        <v>#VALUE!</v>
      </c>
      <c r="DV36" s="37">
        <v>30</v>
      </c>
      <c r="DW36" s="37">
        <f t="shared" si="20"/>
        <v>600</v>
      </c>
      <c r="DX36" s="189">
        <v>21.83</v>
      </c>
      <c r="DY36" s="80">
        <f>+DV36*'PRECIOS SEGUN ADJ. (FRONTERIZO)'!$B$23*'PRECIOS SEGUN ADJ. (FRONTERIZO)'!$C$23</f>
        <v>13098</v>
      </c>
      <c r="DZ36" s="80" t="e" vm="1">
        <f>+[4]!NumLetras(DY36,"PESO","PESOS DOMINICANOS","$EE $m CON #d/100 CENTAVOS")</f>
        <v>#VALUE!</v>
      </c>
      <c r="EA36" s="80">
        <f t="shared" si="39"/>
        <v>2357.64</v>
      </c>
      <c r="EB36" s="37">
        <v>87</v>
      </c>
      <c r="EC36" s="37">
        <f t="shared" si="21"/>
        <v>1740</v>
      </c>
      <c r="ED36" s="189">
        <v>33</v>
      </c>
      <c r="EE36" s="80">
        <f>+EB36*'PRECIOS SEGUN ADJ. (FRONTERIZO)'!$B$24*'PRECIOS SEGUN ADJ. (FRONTERIZO)'!$C$24</f>
        <v>57420</v>
      </c>
      <c r="EF36" s="80" t="e" vm="1">
        <f>+[4]!NumLetras(EE36,"PESO","PESOS DOMINICANOS","$EE $m CON #d/100 CENTAVOS")</f>
        <v>#VALUE!</v>
      </c>
      <c r="EG36" s="37">
        <v>0</v>
      </c>
      <c r="EH36" s="37">
        <f t="shared" si="22"/>
        <v>0</v>
      </c>
      <c r="EI36" s="189">
        <v>15.789999999999997</v>
      </c>
      <c r="EJ36" s="80">
        <f>+EG36*'PRECIOS SEGUN ADJ. (FRONTERIZO)'!$B$25*'PRECIOS SEGUN ADJ. (FRONTERIZO)'!$C$25</f>
        <v>0</v>
      </c>
      <c r="EK36" s="80" t="e" vm="1">
        <f>+[4]!NumLetras(EJ36,"PESO","PESOS DOMINICANOS","$EE $m CON #d/100 CENTAVOS")</f>
        <v>#VALUE!</v>
      </c>
      <c r="EL36" s="37">
        <v>0</v>
      </c>
      <c r="EM36" s="37">
        <f t="shared" si="23"/>
        <v>0</v>
      </c>
      <c r="EN36" s="189">
        <v>31.5</v>
      </c>
      <c r="EO36" s="80">
        <f>+EL36*'PRECIOS SEGUN ADJ. (FRONTERIZO)'!$B$26*'PRECIOS SEGUN ADJ. (FRONTERIZO)'!$C$26</f>
        <v>0</v>
      </c>
      <c r="EP36" s="80" t="e" vm="1">
        <f>+[4]!NumLetras(EO36,"PESO","PESOS DOMINICANOS","$EE $m CON #d/100 CENTAVOS")</f>
        <v>#VALUE!</v>
      </c>
      <c r="EQ36" s="80">
        <v>0</v>
      </c>
      <c r="ER36" s="194">
        <f t="shared" si="24"/>
        <v>0</v>
      </c>
      <c r="ES36" s="195">
        <v>21.68</v>
      </c>
      <c r="ET36" s="196">
        <f>+EQ36*'PRECIOS SEGUN ADJ (RURAL)'!$B$13*'PRECIOS SEGUN ADJ (RURAL)'!$C$13</f>
        <v>0</v>
      </c>
      <c r="EU36" s="196" t="e" vm="1">
        <f>+[4]!NumLetras(ET36,"PESO","PESOS DOMINICANOS","$EE $m CON #d/100 CENTAVOS")</f>
        <v>#VALUE!</v>
      </c>
      <c r="EV36" s="80">
        <v>0</v>
      </c>
      <c r="EW36" s="198">
        <f t="shared" si="25"/>
        <v>0</v>
      </c>
      <c r="EX36" s="199">
        <v>5.5</v>
      </c>
      <c r="EY36" s="200">
        <f>+EV36*'PRECIOS SEGUN ADJ (RURAL)'!$B$16*'PRECIOS SEGUN ADJ (RURAL)'!$C$16</f>
        <v>0</v>
      </c>
      <c r="EZ36" s="200" t="e" vm="1">
        <f>+[4]!NumLetras(EY36,"PESO","PESOS DOMINICANOS","$EE $m CON #d/100 CENTAVOS")</f>
        <v>#VALUE!</v>
      </c>
      <c r="FA36" s="80">
        <v>0</v>
      </c>
      <c r="FB36" s="202">
        <f t="shared" si="26"/>
        <v>0</v>
      </c>
      <c r="FC36" s="203">
        <v>220</v>
      </c>
      <c r="FD36" s="204">
        <f>+FA36*'PRECIOS SEGUN ADJ (RURAL)'!$B$18*'PRECIOS SEGUN ADJ (RURAL)'!$C$18</f>
        <v>0</v>
      </c>
      <c r="FE36" s="204" t="e" vm="1">
        <f>+[4]!NumLetras(FD36,"PESO","PESOS DOMINICANOS","$EE $m CON #d/100 CENTAVOS")</f>
        <v>#VALUE!</v>
      </c>
      <c r="FF36" s="204">
        <f t="shared" si="27"/>
        <v>0</v>
      </c>
      <c r="FG36" s="80">
        <f t="shared" si="40"/>
        <v>1560219.6</v>
      </c>
      <c r="FH36" s="80" t="e" vm="1">
        <f>+[4]!NumLetras(FG36,"PESO","PESOS DOMINICANOS","$EE $m CON #d/100 CENTAVOS")</f>
        <v>#VALUE!</v>
      </c>
      <c r="FI36" s="80">
        <f t="shared" si="28"/>
        <v>84813.819999999992</v>
      </c>
      <c r="FJ36" s="80" t="e" vm="1">
        <f>+[4]!NumLetras(FI36,"PESO","PESOS DOMINICANOS","$EE $m CON #d/100 CENTAVOS")</f>
        <v>#VALUE!</v>
      </c>
      <c r="FK36" s="80">
        <f t="shared" si="41"/>
        <v>1475405.78</v>
      </c>
      <c r="FL36" s="80" t="e" vm="1">
        <f>+[4]!NumLetras(FK36,"PESO","PESOS DOMINICANOS","$EE $m CON #d/100 CENTAVOS")</f>
        <v>#VALUE!</v>
      </c>
      <c r="FM36" s="80">
        <f t="shared" si="42"/>
        <v>312043.92</v>
      </c>
      <c r="FN36" s="80" t="e" vm="1">
        <f>+[4]!NumLetras(FM36,"PESO","PESOS DOMINICANOS","$EE $m CON #d/100 CENTAVOS")</f>
        <v>#VALUE!</v>
      </c>
      <c r="FO36" s="80">
        <f t="shared" si="43"/>
        <v>15602.2</v>
      </c>
      <c r="FP36" s="80" t="e" vm="1">
        <f>+[4]!NumLetras(FO36,"PESO","PESOS DOMINICANOS","$EE $m CON #d/100 CENTAVOS")</f>
        <v>#VALUE!</v>
      </c>
      <c r="FQ36" s="80"/>
      <c r="FR36" s="80">
        <f t="shared" si="44"/>
        <v>1248175.6800000002</v>
      </c>
      <c r="FS36" s="80" t="e" vm="1">
        <f>+[4]!NumLetras(FR36,"PESO","PESOS DOMINICANOS","$EE $m CON #d/100 CENTAVOS")</f>
        <v>#VALUE!</v>
      </c>
      <c r="FT36" s="37" t="str">
        <f>+VLOOKUP(D36,'FRONTERIZO XENIA'!F:G,2,0)</f>
        <v>F-21</v>
      </c>
    </row>
    <row r="37" spans="1:176">
      <c r="A37" s="37">
        <v>36</v>
      </c>
      <c r="B37" s="37">
        <v>36</v>
      </c>
      <c r="C37" s="26" t="s">
        <v>2166</v>
      </c>
      <c r="D37" s="37">
        <v>132274751</v>
      </c>
      <c r="E37" s="37">
        <f>+VLOOKUP(D37,'INFORMACION DE PROVEEDORES'!C:I,2,0)</f>
        <v>132274751</v>
      </c>
      <c r="F37" s="26" t="str">
        <f>+VLOOKUP(D37,'INFORMACION DE PROVEEDORES'!C:J,4,0)</f>
        <v>HELEN ELIZABETH SANTOS DUVAL</v>
      </c>
      <c r="G37" s="37" t="str">
        <f>+VLOOKUP(D37,'INFORMACION DE PROVEEDORES'!C:K,5,0)</f>
        <v>012-0669038-4</v>
      </c>
      <c r="H37" s="26" t="str">
        <f>+VLOOKUP(D37,'INFORMACION DE PROVEEDORES'!C:L,7,0)</f>
        <v>EUGENIO GARRIDO PUELLO, NO.2 CORBANO SUR,</v>
      </c>
      <c r="I37" s="37" t="str">
        <f>+VLOOKUP(D37,'INFORMACION DE PROVEEDORES'!C:M,3,0)</f>
        <v xml:space="preserve"> JURÍDICA</v>
      </c>
      <c r="J37" s="37">
        <v>12</v>
      </c>
      <c r="K37" s="37">
        <v>596</v>
      </c>
      <c r="L37" s="37">
        <v>124</v>
      </c>
      <c r="M37" s="37">
        <f t="shared" si="29"/>
        <v>2480</v>
      </c>
      <c r="N37" s="189">
        <v>69.81</v>
      </c>
      <c r="O37" s="80">
        <f>+L37*'PRECIOS SEGUN ADJ. (FRONTERIZO)'!$B$2*'PRECIOS SEGUN ADJ. (FRONTERIZO)'!$C$2</f>
        <v>173128.80000000002</v>
      </c>
      <c r="P37" s="80" t="e" vm="1">
        <f>+[4]!NumLetras(O37,"PESO","PESOS DOMINICANOS","$EE $m CON #d/100 CENTAVOS")</f>
        <v>#VALUE!</v>
      </c>
      <c r="Q37" s="80">
        <f t="shared" si="30"/>
        <v>27700.61</v>
      </c>
      <c r="R37" s="37">
        <v>35</v>
      </c>
      <c r="S37" s="37">
        <f t="shared" si="0"/>
        <v>700</v>
      </c>
      <c r="T37" s="189">
        <v>31.5</v>
      </c>
      <c r="U37" s="80">
        <f>+R37*'PRECIOS SEGUN ADJ. (FRONTERIZO)'!$B$3*'PRECIOS SEGUN ADJ. (FRONTERIZO)'!$C$3</f>
        <v>22050</v>
      </c>
      <c r="V37" s="80" t="e" vm="1">
        <f>+[4]!NumLetras(U37,"PESO","PESOS DOMINICANOS","$EE $m CON #d/100 CENTAVOS")</f>
        <v>#VALUE!</v>
      </c>
      <c r="W37" s="37">
        <v>69</v>
      </c>
      <c r="X37" s="37">
        <f t="shared" si="1"/>
        <v>1380</v>
      </c>
      <c r="Y37" s="189">
        <v>25.2</v>
      </c>
      <c r="Z37" s="80">
        <f>+W37*'PRECIOS SEGUN ADJ. (FRONTERIZO)'!$B$4*'PRECIOS SEGUN ADJ. (FRONTERIZO)'!$C$4</f>
        <v>34776</v>
      </c>
      <c r="AA37" s="80" t="e" vm="1">
        <f>+[4]!NumLetras(Z37,"PESO","PESOS DOMINICANOS","$EE $m CON #d/100 CENTAVOS")</f>
        <v>#VALUE!</v>
      </c>
      <c r="AB37" s="37">
        <v>201</v>
      </c>
      <c r="AC37" s="37">
        <f t="shared" si="2"/>
        <v>4020</v>
      </c>
      <c r="AD37" s="189">
        <v>87.91</v>
      </c>
      <c r="AE37" s="80">
        <f>+AB37*'PRECIOS SEGUN ADJ. (FRONTERIZO)'!$B$5*'PRECIOS SEGUN ADJ. (FRONTERIZO)'!$C$5</f>
        <v>353398.2</v>
      </c>
      <c r="AF37" s="80" t="e" vm="1">
        <f>+[4]!NumLetras(AE37,"PESO","PESOS DOMINICANOS","$EE $m CON #d/100 CENTAVOS")</f>
        <v>#VALUE!</v>
      </c>
      <c r="AG37" s="80">
        <f t="shared" si="31"/>
        <v>63611.68</v>
      </c>
      <c r="AH37" s="37">
        <v>199</v>
      </c>
      <c r="AI37" s="37">
        <f t="shared" si="3"/>
        <v>3980</v>
      </c>
      <c r="AJ37" s="189">
        <v>53.95000000000001</v>
      </c>
      <c r="AK37" s="80">
        <f>+AH37*'PRECIOS SEGUN ADJ. (FRONTERIZO)'!$B$6*'PRECIOS SEGUN ADJ. (FRONTERIZO)'!$C$6</f>
        <v>214721.00000000003</v>
      </c>
      <c r="AL37" s="80" t="e" vm="1">
        <f>+[4]!NumLetras(AK37,"PESO","PESOS DOMINICANOS","$EE $m CON #d/100 CENTAVOS")</f>
        <v>#VALUE!</v>
      </c>
      <c r="AM37" s="37">
        <v>26</v>
      </c>
      <c r="AN37" s="37">
        <f t="shared" si="4"/>
        <v>520</v>
      </c>
      <c r="AO37" s="189">
        <v>25.04</v>
      </c>
      <c r="AP37" s="80">
        <f>+AM37*'PRECIOS SEGUN ADJ. (FRONTERIZO)'!$B$7*'PRECIOS SEGUN ADJ. (FRONTERIZO)'!$C$7</f>
        <v>13020.8</v>
      </c>
      <c r="AQ37" s="80" t="e" vm="1">
        <f>+[4]!NumLetras(AP37,"PESO","PESOS DOMINICANOS","$EE $m CON #d/100 CENTAVOS")</f>
        <v>#VALUE!</v>
      </c>
      <c r="AR37" s="80">
        <f t="shared" si="32"/>
        <v>2083.33</v>
      </c>
      <c r="AS37" s="37">
        <v>73</v>
      </c>
      <c r="AT37" s="37">
        <f t="shared" si="5"/>
        <v>1460</v>
      </c>
      <c r="AU37" s="189">
        <v>290.85000000000002</v>
      </c>
      <c r="AV37" s="80">
        <f>+AS37*'PRECIOS SEGUN ADJ. (FRONTERIZO)'!$B$8*'PRECIOS SEGUN ADJ. (FRONTERIZO)'!$C$8</f>
        <v>424641.00000000006</v>
      </c>
      <c r="AW37" s="80" t="e" vm="1">
        <f>+[4]!NumLetras(AV37,"PESO","PESOS DOMINICANOS","$EE $m CON #d/100 CENTAVOS")</f>
        <v>#VALUE!</v>
      </c>
      <c r="AX37" s="80">
        <f t="shared" si="33"/>
        <v>76435.38</v>
      </c>
      <c r="AY37" s="37">
        <v>6</v>
      </c>
      <c r="AZ37" s="37">
        <f t="shared" si="6"/>
        <v>120</v>
      </c>
      <c r="BA37" s="189">
        <v>18.899999999999999</v>
      </c>
      <c r="BB37" s="80">
        <f>+AY37*'PRECIOS SEGUN ADJ. (FRONTERIZO)'!$B$9*'PRECIOS SEGUN ADJ. (FRONTERIZO)'!$C$9</f>
        <v>2268</v>
      </c>
      <c r="BC37" s="80" t="e" vm="1">
        <f>+[4]!NumLetras(BB37,"PESO","PESOS DOMINICANOS","$EE $m CON #d/100 CENTAVOS")</f>
        <v>#VALUE!</v>
      </c>
      <c r="BD37" s="37">
        <v>16</v>
      </c>
      <c r="BE37" s="37">
        <f t="shared" si="7"/>
        <v>320</v>
      </c>
      <c r="BF37" s="189">
        <v>140.38</v>
      </c>
      <c r="BG37" s="80">
        <f>+BD37*'PRECIOS SEGUN ADJ. (FRONTERIZO)'!$B$10*'PRECIOS SEGUN ADJ. (FRONTERIZO)'!$C$10</f>
        <v>44921.599999999999</v>
      </c>
      <c r="BH37" s="80" t="e" vm="1">
        <f>+[4]!NumLetras(BG37,"PESO","PESOS DOMINICANOS","$EE $m CON #d/100 CENTAVOS")</f>
        <v>#VALUE!</v>
      </c>
      <c r="BI37" s="80">
        <f t="shared" si="34"/>
        <v>8085.89</v>
      </c>
      <c r="BJ37" s="37">
        <v>24</v>
      </c>
      <c r="BK37" s="37">
        <f t="shared" si="8"/>
        <v>480</v>
      </c>
      <c r="BL37" s="189">
        <v>31.459999999999997</v>
      </c>
      <c r="BM37" s="80">
        <f>+BJ37*'PRECIOS SEGUN ADJ. (FRONTERIZO)'!$B$11*'PRECIOS SEGUN ADJ. (FRONTERIZO)'!$C$11</f>
        <v>15100.8</v>
      </c>
      <c r="BN37" s="80" t="e" vm="1">
        <f>+[4]!NumLetras(BM37,"PESO","PESOS DOMINICANOS","$EE $m CON #d/100 CENTAVOS")</f>
        <v>#VALUE!</v>
      </c>
      <c r="BO37" s="37">
        <v>59</v>
      </c>
      <c r="BP37" s="37">
        <f t="shared" si="9"/>
        <v>1180</v>
      </c>
      <c r="BQ37" s="189">
        <v>65</v>
      </c>
      <c r="BR37" s="80">
        <f>+BO37*'PRECIOS SEGUN ADJ. (FRONTERIZO)'!$B$12*'PRECIOS SEGUN ADJ. (FRONTERIZO)'!$C$12</f>
        <v>76700</v>
      </c>
      <c r="BS37" s="80" t="e" vm="1">
        <f>+[4]!NumLetras(BR37,"PESO","PESOS DOMINICANOS","$EE $m CON #d/100 CENTAVOS")</f>
        <v>#VALUE!</v>
      </c>
      <c r="BT37" s="37">
        <v>640</v>
      </c>
      <c r="BU37" s="37">
        <f t="shared" si="10"/>
        <v>12800</v>
      </c>
      <c r="BV37" s="189">
        <v>5.5</v>
      </c>
      <c r="BW37" s="80">
        <f>+BT37*'PRECIOS SEGUN ADJ. (FRONTERIZO)'!$B$13*'PRECIOS SEGUN ADJ. (FRONTERIZO)'!$C$13</f>
        <v>70400</v>
      </c>
      <c r="BX37" s="80" t="e" vm="1">
        <f>+[4]!NumLetras(BW37,"PESO","PESOS DOMINICANOS","$EE $m CON #d/100 CENTAVOS")</f>
        <v>#VALUE!</v>
      </c>
      <c r="BY37" s="37">
        <v>1064</v>
      </c>
      <c r="BZ37" s="37">
        <f t="shared" si="11"/>
        <v>21280</v>
      </c>
      <c r="CA37" s="189">
        <v>7.15</v>
      </c>
      <c r="CB37" s="80">
        <f>+BY37*'PRECIOS SEGUN ADJ. (FRONTERIZO)'!$B$14*'PRECIOS SEGUN ADJ. (FRONTERIZO)'!$C$14</f>
        <v>152152</v>
      </c>
      <c r="CC37" s="80" t="e" vm="1">
        <f>+[4]!NumLetras(CB37,"PESO","PESOS DOMINICANOS","$EE $m CON #d/100 CENTAVOS")</f>
        <v>#VALUE!</v>
      </c>
      <c r="CD37" s="37">
        <v>2128</v>
      </c>
      <c r="CE37" s="37">
        <f t="shared" si="12"/>
        <v>42560</v>
      </c>
      <c r="CF37" s="189">
        <v>6.8400000000000007</v>
      </c>
      <c r="CG37" s="80">
        <f>+CD37*'PRECIOS SEGUN ADJ. (FRONTERIZO)'!$B$15*'PRECIOS SEGUN ADJ. (FRONTERIZO)'!$C$15</f>
        <v>291110.40000000002</v>
      </c>
      <c r="CH37" s="80" t="e" vm="1">
        <f>+[4]!NumLetras(CG37,"PESO","PESOS DOMINICANOS","$EE $m CON #d/100 CENTAVOS")</f>
        <v>#VALUE!</v>
      </c>
      <c r="CI37" s="37">
        <v>29</v>
      </c>
      <c r="CJ37" s="37">
        <f t="shared" si="13"/>
        <v>580</v>
      </c>
      <c r="CK37" s="189">
        <v>60</v>
      </c>
      <c r="CL37" s="80">
        <f>+CI37*'PRECIOS SEGUN ADJ. (FRONTERIZO)'!$B$16*'PRECIOS SEGUN ADJ. (FRONTERIZO)'!$C$16</f>
        <v>34800</v>
      </c>
      <c r="CM37" s="80" t="e" vm="1">
        <f>+[4]!NumLetras(CL37,"PESO","PESOS DOMINICANOS","$EE $m CON #d/100 CENTAVOS")</f>
        <v>#VALUE!</v>
      </c>
      <c r="CN37" s="80">
        <f t="shared" si="35"/>
        <v>6264</v>
      </c>
      <c r="CO37" s="37">
        <v>13</v>
      </c>
      <c r="CP37" s="37">
        <f t="shared" si="14"/>
        <v>260</v>
      </c>
      <c r="CQ37" s="189">
        <v>55.649999999999991</v>
      </c>
      <c r="CR37" s="80">
        <f>+CO37*'PRECIOS SEGUN ADJ. (FRONTERIZO)'!$B$17*'PRECIOS SEGUN ADJ. (FRONTERIZO)'!$C$17</f>
        <v>14468.999999999998</v>
      </c>
      <c r="CS37" s="80" t="e" vm="1">
        <f>+[4]!NumLetras(CR37,"PESO","PESOS DOMINICANOS","$EE $m CON #d/100 CENTAVOS")</f>
        <v>#VALUE!</v>
      </c>
      <c r="CT37" s="80">
        <f t="shared" si="36"/>
        <v>2604.42</v>
      </c>
      <c r="CU37" s="37">
        <v>1320</v>
      </c>
      <c r="CV37" s="37">
        <f t="shared" si="15"/>
        <v>26400</v>
      </c>
      <c r="CW37" s="189">
        <v>6.6</v>
      </c>
      <c r="CX37" s="80">
        <f>+CU37*'PRECIOS SEGUN ADJ. (FRONTERIZO)'!$B$18*'PRECIOS SEGUN ADJ. (FRONTERIZO)'!$C$18</f>
        <v>174240</v>
      </c>
      <c r="CY37" s="80" t="e" vm="1">
        <f>+[4]!NumLetras(CX37,"PESO","PESOS DOMINICANOS","$EE $m CON #d/100 CENTAVOS")</f>
        <v>#VALUE!</v>
      </c>
      <c r="CZ37" s="37">
        <v>16</v>
      </c>
      <c r="DA37" s="37">
        <f t="shared" si="16"/>
        <v>320</v>
      </c>
      <c r="DB37" s="189">
        <v>65.75</v>
      </c>
      <c r="DC37" s="80">
        <f>+CZ37*'PRECIOS SEGUN ADJ. (FRONTERIZO)'!$B$19*'PRECIOS SEGUN ADJ. (FRONTERIZO)'!$C$19</f>
        <v>21040</v>
      </c>
      <c r="DD37" s="80" t="e" vm="1">
        <f>+[4]!NumLetras(DC37,"PESO","PESOS DOMINICANOS","$EE $m CON #d/100 CENTAVOS")</f>
        <v>#VALUE!</v>
      </c>
      <c r="DE37" s="80">
        <f t="shared" si="37"/>
        <v>3787.2</v>
      </c>
      <c r="DF37" s="37">
        <v>26</v>
      </c>
      <c r="DG37" s="37">
        <f t="shared" si="17"/>
        <v>520</v>
      </c>
      <c r="DH37" s="189">
        <v>82.59999999999998</v>
      </c>
      <c r="DI37" s="80">
        <f>+DF37*'PRECIOS SEGUN ADJ. (FRONTERIZO)'!$B$20*'PRECIOS SEGUN ADJ. (FRONTERIZO)'!$C$20</f>
        <v>42952</v>
      </c>
      <c r="DJ37" s="80" t="e" vm="1">
        <f>+[4]!NumLetras(DI37,"PESO","PESOS DOMINICANOS","$EE $m CON #d/100 CENTAVOS")</f>
        <v>#VALUE!</v>
      </c>
      <c r="DK37" s="80">
        <f t="shared" si="38"/>
        <v>7731.36</v>
      </c>
      <c r="DL37" s="37">
        <v>2128</v>
      </c>
      <c r="DM37" s="37">
        <f t="shared" si="18"/>
        <v>42560</v>
      </c>
      <c r="DN37" s="189">
        <v>22</v>
      </c>
      <c r="DO37" s="80">
        <f>+DL37*'PRECIOS SEGUN ADJ. (FRONTERIZO)'!$B$21*'PRECIOS SEGUN ADJ. (FRONTERIZO)'!$C$21</f>
        <v>936320</v>
      </c>
      <c r="DP37" s="80" t="e" vm="1">
        <f>+[4]!NumLetras(DO37,"PESO","PESOS DOMINICANOS","$EE $m CON #d/100 CENTAVOS")</f>
        <v>#VALUE!</v>
      </c>
      <c r="DQ37" s="37">
        <v>138</v>
      </c>
      <c r="DR37" s="37">
        <f t="shared" si="19"/>
        <v>2760</v>
      </c>
      <c r="DS37" s="189">
        <v>80.849999999999994</v>
      </c>
      <c r="DT37" s="80">
        <f>+DQ37*'PRECIOS SEGUN ADJ. (FRONTERIZO)'!$B$22*'PRECIOS SEGUN ADJ. (FRONTERIZO)'!$C$22</f>
        <v>223146</v>
      </c>
      <c r="DU37" s="80" t="e" vm="1">
        <f>+[4]!NumLetras(DT37,"PESO","PESOS DOMINICANOS","$EE $m CON #d/100 CENTAVOS")</f>
        <v>#VALUE!</v>
      </c>
      <c r="DV37" s="37">
        <v>65</v>
      </c>
      <c r="DW37" s="37">
        <f t="shared" si="20"/>
        <v>1300</v>
      </c>
      <c r="DX37" s="189">
        <v>21.83</v>
      </c>
      <c r="DY37" s="80">
        <f>+DV37*'PRECIOS SEGUN ADJ. (FRONTERIZO)'!$B$23*'PRECIOS SEGUN ADJ. (FRONTERIZO)'!$C$23</f>
        <v>28378.999999999996</v>
      </c>
      <c r="DZ37" s="80" t="e" vm="1">
        <f>+[4]!NumLetras(DY37,"PESO","PESOS DOMINICANOS","$EE $m CON #d/100 CENTAVOS")</f>
        <v>#VALUE!</v>
      </c>
      <c r="EA37" s="80">
        <f t="shared" si="39"/>
        <v>5108.22</v>
      </c>
      <c r="EB37" s="37">
        <v>177</v>
      </c>
      <c r="EC37" s="37">
        <f t="shared" si="21"/>
        <v>3540</v>
      </c>
      <c r="ED37" s="189">
        <v>33</v>
      </c>
      <c r="EE37" s="80">
        <f>+EB37*'PRECIOS SEGUN ADJ. (FRONTERIZO)'!$B$24*'PRECIOS SEGUN ADJ. (FRONTERIZO)'!$C$24</f>
        <v>116820</v>
      </c>
      <c r="EF37" s="80" t="e" vm="1">
        <f>+[4]!NumLetras(EE37,"PESO","PESOS DOMINICANOS","$EE $m CON #d/100 CENTAVOS")</f>
        <v>#VALUE!</v>
      </c>
      <c r="EG37" s="37">
        <v>6</v>
      </c>
      <c r="EH37" s="37">
        <f t="shared" si="22"/>
        <v>120</v>
      </c>
      <c r="EI37" s="189">
        <v>15.789999999999997</v>
      </c>
      <c r="EJ37" s="80">
        <f>+EG37*'PRECIOS SEGUN ADJ. (FRONTERIZO)'!$B$25*'PRECIOS SEGUN ADJ. (FRONTERIZO)'!$C$25</f>
        <v>1894.8</v>
      </c>
      <c r="EK37" s="80" t="e" vm="1">
        <f>+[4]!NumLetras(EJ37,"PESO","PESOS DOMINICANOS","$EE $m CON #d/100 CENTAVOS")</f>
        <v>#VALUE!</v>
      </c>
      <c r="EL37" s="37">
        <v>6</v>
      </c>
      <c r="EM37" s="37">
        <f t="shared" si="23"/>
        <v>120</v>
      </c>
      <c r="EN37" s="189">
        <v>31.5</v>
      </c>
      <c r="EO37" s="80">
        <f>+EL37*'PRECIOS SEGUN ADJ. (FRONTERIZO)'!$B$26*'PRECIOS SEGUN ADJ. (FRONTERIZO)'!$C$26</f>
        <v>3780</v>
      </c>
      <c r="EP37" s="80" t="e" vm="1">
        <f>+[4]!NumLetras(EO37,"PESO","PESOS DOMINICANOS","$EE $m CON #d/100 CENTAVOS")</f>
        <v>#VALUE!</v>
      </c>
      <c r="EQ37" s="80">
        <v>0</v>
      </c>
      <c r="ER37" s="194">
        <f t="shared" si="24"/>
        <v>0</v>
      </c>
      <c r="ES37" s="195">
        <v>21.68</v>
      </c>
      <c r="ET37" s="196">
        <f>+EQ37*'PRECIOS SEGUN ADJ (RURAL)'!$B$13*'PRECIOS SEGUN ADJ (RURAL)'!$C$13</f>
        <v>0</v>
      </c>
      <c r="EU37" s="196" t="e" vm="1">
        <f>+[4]!NumLetras(ET37,"PESO","PESOS DOMINICANOS","$EE $m CON #d/100 CENTAVOS")</f>
        <v>#VALUE!</v>
      </c>
      <c r="EV37" s="80">
        <v>0</v>
      </c>
      <c r="EW37" s="198">
        <f t="shared" si="25"/>
        <v>0</v>
      </c>
      <c r="EX37" s="199">
        <v>5.5</v>
      </c>
      <c r="EY37" s="200">
        <f>+EV37*'PRECIOS SEGUN ADJ (RURAL)'!$B$16*'PRECIOS SEGUN ADJ (RURAL)'!$C$16</f>
        <v>0</v>
      </c>
      <c r="EZ37" s="200" t="e" vm="1">
        <f>+[4]!NumLetras(EY37,"PESO","PESOS DOMINICANOS","$EE $m CON #d/100 CENTAVOS")</f>
        <v>#VALUE!</v>
      </c>
      <c r="FA37" s="80">
        <v>0</v>
      </c>
      <c r="FB37" s="202">
        <f t="shared" si="26"/>
        <v>0</v>
      </c>
      <c r="FC37" s="203">
        <v>220</v>
      </c>
      <c r="FD37" s="204">
        <f>+FA37*'PRECIOS SEGUN ADJ (RURAL)'!$B$18*'PRECIOS SEGUN ADJ (RURAL)'!$C$18</f>
        <v>0</v>
      </c>
      <c r="FE37" s="204" t="e" vm="1">
        <f>+[4]!NumLetras(FD37,"PESO","PESOS DOMINICANOS","$EE $m CON #d/100 CENTAVOS")</f>
        <v>#VALUE!</v>
      </c>
      <c r="FF37" s="204">
        <f t="shared" si="27"/>
        <v>0</v>
      </c>
      <c r="FG37" s="80">
        <f t="shared" si="40"/>
        <v>3486229.4</v>
      </c>
      <c r="FH37" s="80" t="e" vm="1">
        <f>+[4]!NumLetras(FG37,"PESO","PESOS DOMINICANOS","$EE $m CON #d/100 CENTAVOS")</f>
        <v>#VALUE!</v>
      </c>
      <c r="FI37" s="80">
        <f t="shared" si="28"/>
        <v>203412.09000000003</v>
      </c>
      <c r="FJ37" s="80" t="e" vm="1">
        <f>+[4]!NumLetras(FI37,"PESO","PESOS DOMINICANOS","$EE $m CON #d/100 CENTAVOS")</f>
        <v>#VALUE!</v>
      </c>
      <c r="FK37" s="80">
        <f t="shared" si="41"/>
        <v>3282817.31</v>
      </c>
      <c r="FL37" s="80" t="e" vm="1">
        <f>+[4]!NumLetras(FK37,"PESO","PESOS DOMINICANOS","$EE $m CON #d/100 CENTAVOS")</f>
        <v>#VALUE!</v>
      </c>
      <c r="FM37" s="80">
        <f t="shared" si="42"/>
        <v>697245.88</v>
      </c>
      <c r="FN37" s="80" t="e" vm="1">
        <f>+[4]!NumLetras(FM37,"PESO","PESOS DOMINICANOS","$EE $m CON #d/100 CENTAVOS")</f>
        <v>#VALUE!</v>
      </c>
      <c r="FO37" s="80">
        <f t="shared" si="43"/>
        <v>34862.29</v>
      </c>
      <c r="FP37" s="80" t="e" vm="1">
        <f>+[4]!NumLetras(FO37,"PESO","PESOS DOMINICANOS","$EE $m CON #d/100 CENTAVOS")</f>
        <v>#VALUE!</v>
      </c>
      <c r="FQ37" s="80"/>
      <c r="FR37" s="80">
        <f t="shared" si="44"/>
        <v>2788983.52</v>
      </c>
      <c r="FS37" s="80" t="e" vm="1">
        <f>+[4]!NumLetras(FR37,"PESO","PESOS DOMINICANOS","$EE $m CON #d/100 CENTAVOS")</f>
        <v>#VALUE!</v>
      </c>
      <c r="FT37" s="37" t="str">
        <f>+VLOOKUP(D37,'FRONTERIZO XENIA'!F:G,2,0)</f>
        <v>F-16</v>
      </c>
    </row>
    <row r="38" spans="1:176">
      <c r="A38" s="37">
        <v>37</v>
      </c>
      <c r="B38" s="37">
        <v>37</v>
      </c>
      <c r="C38" s="167" t="s">
        <v>3912</v>
      </c>
      <c r="D38" s="37">
        <v>22500245984</v>
      </c>
      <c r="E38" s="37" t="str">
        <f>+VLOOKUP(D38,'INFORMACION DE PROVEEDORES'!C:I,2,0)</f>
        <v>225-0024598-4</v>
      </c>
      <c r="F38" s="26" t="str">
        <f>+VLOOKUP(D38,'INFORMACION DE PROVEEDORES'!C:J,4,0)</f>
        <v>ELIEZER GERMAN GUERRERO</v>
      </c>
      <c r="G38" s="37" t="str">
        <f>+VLOOKUP(D38,'INFORMACION DE PROVEEDORES'!C:K,5,0)</f>
        <v>225-0024598-4</v>
      </c>
      <c r="H38" s="26" t="str">
        <f>+VLOOKUP(D38,'INFORMACION DE PROVEEDORES'!C:L,7,0)</f>
        <v>MONTE PLATA</v>
      </c>
      <c r="I38" s="37" t="str">
        <f>+VLOOKUP(D38,'INFORMACION DE PROVEEDORES'!C:M,3,0)</f>
        <v xml:space="preserve"> FÍSICA</v>
      </c>
      <c r="J38" s="37">
        <v>1</v>
      </c>
      <c r="K38" s="37">
        <v>165</v>
      </c>
      <c r="L38" s="37">
        <v>30</v>
      </c>
      <c r="M38" s="37">
        <f t="shared" si="29"/>
        <v>600</v>
      </c>
      <c r="N38" s="189">
        <v>69.81</v>
      </c>
      <c r="O38" s="80">
        <f>+L38*'PRECIOS SEGUN ADJ. (FRONTERIZO)'!$B$2*'PRECIOS SEGUN ADJ. (FRONTERIZO)'!$C$2</f>
        <v>41886</v>
      </c>
      <c r="P38" s="80" t="e" vm="1">
        <f>+[4]!NumLetras(O38,"PESO","PESOS DOMINICANOS","$EE $m CON #d/100 CENTAVOS")</f>
        <v>#VALUE!</v>
      </c>
      <c r="Q38" s="80">
        <f t="shared" si="30"/>
        <v>6701.76</v>
      </c>
      <c r="R38" s="37">
        <v>8</v>
      </c>
      <c r="S38" s="37">
        <f t="shared" si="0"/>
        <v>160</v>
      </c>
      <c r="T38" s="189">
        <v>31.5</v>
      </c>
      <c r="U38" s="80">
        <f>+R38*'PRECIOS SEGUN ADJ. (FRONTERIZO)'!$B$3*'PRECIOS SEGUN ADJ. (FRONTERIZO)'!$C$3</f>
        <v>5040</v>
      </c>
      <c r="V38" s="80" t="e" vm="1">
        <f>+[4]!NumLetras(U38,"PESO","PESOS DOMINICANOS","$EE $m CON #d/100 CENTAVOS")</f>
        <v>#VALUE!</v>
      </c>
      <c r="W38" s="37">
        <v>0</v>
      </c>
      <c r="X38" s="37">
        <f t="shared" si="1"/>
        <v>0</v>
      </c>
      <c r="Y38" s="189">
        <v>25.2</v>
      </c>
      <c r="Z38" s="80">
        <f>+W38*'PRECIOS SEGUN ADJ. (FRONTERIZO)'!$B$4*'PRECIOS SEGUN ADJ. (FRONTERIZO)'!$C$4</f>
        <v>0</v>
      </c>
      <c r="AA38" s="80" t="e" vm="1">
        <f>+[4]!NumLetras(Z38,"PESO","PESOS DOMINICANOS","$EE $m CON #d/100 CENTAVOS")</f>
        <v>#VALUE!</v>
      </c>
      <c r="AB38" s="37">
        <v>50</v>
      </c>
      <c r="AC38" s="37">
        <f t="shared" si="2"/>
        <v>1000</v>
      </c>
      <c r="AD38" s="189">
        <v>87.91</v>
      </c>
      <c r="AE38" s="80">
        <f>+AB38*'PRECIOS SEGUN ADJ. (FRONTERIZO)'!$B$5*'PRECIOS SEGUN ADJ. (FRONTERIZO)'!$C$5</f>
        <v>87910</v>
      </c>
      <c r="AF38" s="80" t="e" vm="1">
        <f>+[4]!NumLetras(AE38,"PESO","PESOS DOMINICANOS","$EE $m CON #d/100 CENTAVOS")</f>
        <v>#VALUE!</v>
      </c>
      <c r="AG38" s="80">
        <f t="shared" si="31"/>
        <v>15823.8</v>
      </c>
      <c r="AH38" s="37">
        <v>61</v>
      </c>
      <c r="AI38" s="37">
        <f t="shared" si="3"/>
        <v>1220</v>
      </c>
      <c r="AJ38" s="189">
        <v>53.95000000000001</v>
      </c>
      <c r="AK38" s="80">
        <f>+AH38*'PRECIOS SEGUN ADJ. (FRONTERIZO)'!$B$6*'PRECIOS SEGUN ADJ. (FRONTERIZO)'!$C$6</f>
        <v>65819</v>
      </c>
      <c r="AL38" s="80" t="e" vm="1">
        <f>+[4]!NumLetras(AK38,"PESO","PESOS DOMINICANOS","$EE $m CON #d/100 CENTAVOS")</f>
        <v>#VALUE!</v>
      </c>
      <c r="AM38" s="37">
        <v>8</v>
      </c>
      <c r="AN38" s="37">
        <f t="shared" si="4"/>
        <v>160</v>
      </c>
      <c r="AO38" s="189">
        <v>25.04</v>
      </c>
      <c r="AP38" s="80">
        <f>+AM38*'PRECIOS SEGUN ADJ. (FRONTERIZO)'!$B$7*'PRECIOS SEGUN ADJ. (FRONTERIZO)'!$C$7</f>
        <v>4006.3999999999996</v>
      </c>
      <c r="AQ38" s="80" t="e" vm="1">
        <f>+[4]!NumLetras(AP38,"PESO","PESOS DOMINICANOS","$EE $m CON #d/100 CENTAVOS")</f>
        <v>#VALUE!</v>
      </c>
      <c r="AR38" s="80">
        <f t="shared" si="32"/>
        <v>641.02</v>
      </c>
      <c r="AS38" s="37">
        <v>19</v>
      </c>
      <c r="AT38" s="37">
        <f t="shared" si="5"/>
        <v>380</v>
      </c>
      <c r="AU38" s="189">
        <v>290.85000000000002</v>
      </c>
      <c r="AV38" s="80">
        <f>+AS38*'PRECIOS SEGUN ADJ. (FRONTERIZO)'!$B$8*'PRECIOS SEGUN ADJ. (FRONTERIZO)'!$C$8</f>
        <v>110523.00000000001</v>
      </c>
      <c r="AW38" s="80" t="e" vm="1">
        <f>+[4]!NumLetras(AV38,"PESO","PESOS DOMINICANOS","$EE $m CON #d/100 CENTAVOS")</f>
        <v>#VALUE!</v>
      </c>
      <c r="AX38" s="80">
        <f t="shared" si="33"/>
        <v>19894.14</v>
      </c>
      <c r="AY38" s="37">
        <v>0</v>
      </c>
      <c r="AZ38" s="37">
        <f t="shared" si="6"/>
        <v>0</v>
      </c>
      <c r="BA38" s="189">
        <v>18.899999999999999</v>
      </c>
      <c r="BB38" s="80">
        <f>+AY38*'PRECIOS SEGUN ADJ. (FRONTERIZO)'!$B$9*'PRECIOS SEGUN ADJ. (FRONTERIZO)'!$C$9</f>
        <v>0</v>
      </c>
      <c r="BC38" s="80" t="e" vm="1">
        <f>+[4]!NumLetras(BB38,"PESO","PESOS DOMINICANOS","$EE $m CON #d/100 CENTAVOS")</f>
        <v>#VALUE!</v>
      </c>
      <c r="BD38" s="37">
        <v>4</v>
      </c>
      <c r="BE38" s="37">
        <f t="shared" si="7"/>
        <v>80</v>
      </c>
      <c r="BF38" s="189">
        <v>140.38</v>
      </c>
      <c r="BG38" s="80">
        <f>+BD38*'PRECIOS SEGUN ADJ. (FRONTERIZO)'!$B$10*'PRECIOS SEGUN ADJ. (FRONTERIZO)'!$C$10</f>
        <v>11230.4</v>
      </c>
      <c r="BH38" s="80" t="e" vm="1">
        <f>+[4]!NumLetras(BG38,"PESO","PESOS DOMINICANOS","$EE $m CON #d/100 CENTAVOS")</f>
        <v>#VALUE!</v>
      </c>
      <c r="BI38" s="80">
        <f t="shared" si="34"/>
        <v>2021.47</v>
      </c>
      <c r="BJ38" s="37">
        <v>0</v>
      </c>
      <c r="BK38" s="37">
        <f t="shared" si="8"/>
        <v>0</v>
      </c>
      <c r="BL38" s="189">
        <v>31.459999999999997</v>
      </c>
      <c r="BM38" s="80">
        <f>+BJ38*'PRECIOS SEGUN ADJ. (FRONTERIZO)'!$B$11*'PRECIOS SEGUN ADJ. (FRONTERIZO)'!$C$11</f>
        <v>0</v>
      </c>
      <c r="BN38" s="80" t="e" vm="1">
        <f>+[4]!NumLetras(BM38,"PESO","PESOS DOMINICANOS","$EE $m CON #d/100 CENTAVOS")</f>
        <v>#VALUE!</v>
      </c>
      <c r="BO38" s="37">
        <v>15</v>
      </c>
      <c r="BP38" s="37">
        <f t="shared" si="9"/>
        <v>300</v>
      </c>
      <c r="BQ38" s="189">
        <v>65</v>
      </c>
      <c r="BR38" s="80">
        <f>+BO38*'PRECIOS SEGUN ADJ. (FRONTERIZO)'!$B$12*'PRECIOS SEGUN ADJ. (FRONTERIZO)'!$C$12</f>
        <v>19500</v>
      </c>
      <c r="BS38" s="80" t="e" vm="1">
        <f>+[4]!NumLetras(BR38,"PESO","PESOS DOMINICANOS","$EE $m CON #d/100 CENTAVOS")</f>
        <v>#VALUE!</v>
      </c>
      <c r="BT38" s="37">
        <v>0</v>
      </c>
      <c r="BU38" s="37">
        <f t="shared" si="10"/>
        <v>0</v>
      </c>
      <c r="BV38" s="189">
        <v>5.5</v>
      </c>
      <c r="BW38" s="80">
        <f>+BT38*'PRECIOS SEGUN ADJ. (FRONTERIZO)'!$B$13*'PRECIOS SEGUN ADJ. (FRONTERIZO)'!$C$13</f>
        <v>0</v>
      </c>
      <c r="BX38" s="80" t="e" vm="1">
        <f>+[4]!NumLetras(BW38,"PESO","PESOS DOMINICANOS","$EE $m CON #d/100 CENTAVOS")</f>
        <v>#VALUE!</v>
      </c>
      <c r="BY38" s="37">
        <v>330</v>
      </c>
      <c r="BZ38" s="37">
        <f t="shared" si="11"/>
        <v>6600</v>
      </c>
      <c r="CA38" s="189">
        <v>7.15</v>
      </c>
      <c r="CB38" s="80">
        <f>+BY38*'PRECIOS SEGUN ADJ. (FRONTERIZO)'!$B$14*'PRECIOS SEGUN ADJ. (FRONTERIZO)'!$C$14</f>
        <v>47190</v>
      </c>
      <c r="CC38" s="80" t="e" vm="1">
        <f>+[4]!NumLetras(CB38,"PESO","PESOS DOMINICANOS","$EE $m CON #d/100 CENTAVOS")</f>
        <v>#VALUE!</v>
      </c>
      <c r="CD38" s="37">
        <v>660</v>
      </c>
      <c r="CE38" s="37">
        <f t="shared" si="12"/>
        <v>13200</v>
      </c>
      <c r="CF38" s="189">
        <v>6.8400000000000007</v>
      </c>
      <c r="CG38" s="80">
        <f>+CD38*'PRECIOS SEGUN ADJ. (FRONTERIZO)'!$B$15*'PRECIOS SEGUN ADJ. (FRONTERIZO)'!$C$15</f>
        <v>90288</v>
      </c>
      <c r="CH38" s="80" t="e" vm="1">
        <f>+[4]!NumLetras(CG38,"PESO","PESOS DOMINICANOS","$EE $m CON #d/100 CENTAVOS")</f>
        <v>#VALUE!</v>
      </c>
      <c r="CI38" s="37">
        <v>0</v>
      </c>
      <c r="CJ38" s="37">
        <f t="shared" si="13"/>
        <v>0</v>
      </c>
      <c r="CK38" s="189">
        <v>60</v>
      </c>
      <c r="CL38" s="80">
        <f>+CI38*'PRECIOS SEGUN ADJ. (FRONTERIZO)'!$B$16*'PRECIOS SEGUN ADJ. (FRONTERIZO)'!$C$16</f>
        <v>0</v>
      </c>
      <c r="CM38" s="80" t="e" vm="1">
        <f>+[4]!NumLetras(CL38,"PESO","PESOS DOMINICANOS","$EE $m CON #d/100 CENTAVOS")</f>
        <v>#VALUE!</v>
      </c>
      <c r="CN38" s="80">
        <f t="shared" si="35"/>
        <v>0</v>
      </c>
      <c r="CO38" s="37">
        <v>0</v>
      </c>
      <c r="CP38" s="37">
        <f t="shared" si="14"/>
        <v>0</v>
      </c>
      <c r="CQ38" s="189">
        <v>55.649999999999991</v>
      </c>
      <c r="CR38" s="80">
        <f>+CO38*'PRECIOS SEGUN ADJ. (FRONTERIZO)'!$B$17*'PRECIOS SEGUN ADJ. (FRONTERIZO)'!$C$17</f>
        <v>0</v>
      </c>
      <c r="CS38" s="80" t="e" vm="1">
        <f>+[4]!NumLetras(CR38,"PESO","PESOS DOMINICANOS","$EE $m CON #d/100 CENTAVOS")</f>
        <v>#VALUE!</v>
      </c>
      <c r="CT38" s="80">
        <f t="shared" si="36"/>
        <v>0</v>
      </c>
      <c r="CU38" s="37">
        <v>330</v>
      </c>
      <c r="CV38" s="37">
        <f t="shared" si="15"/>
        <v>6600</v>
      </c>
      <c r="CW38" s="189">
        <v>6.6</v>
      </c>
      <c r="CX38" s="80">
        <f>+CU38*'PRECIOS SEGUN ADJ. (FRONTERIZO)'!$B$18*'PRECIOS SEGUN ADJ. (FRONTERIZO)'!$C$18</f>
        <v>43560</v>
      </c>
      <c r="CY38" s="80" t="e" vm="1">
        <f>+[4]!NumLetras(CX38,"PESO","PESOS DOMINICANOS","$EE $m CON #d/100 CENTAVOS")</f>
        <v>#VALUE!</v>
      </c>
      <c r="CZ38" s="37">
        <v>0</v>
      </c>
      <c r="DA38" s="37">
        <f t="shared" si="16"/>
        <v>0</v>
      </c>
      <c r="DB38" s="189">
        <v>65.75</v>
      </c>
      <c r="DC38" s="80">
        <f>+CZ38*'PRECIOS SEGUN ADJ. (FRONTERIZO)'!$B$19*'PRECIOS SEGUN ADJ. (FRONTERIZO)'!$C$19</f>
        <v>0</v>
      </c>
      <c r="DD38" s="80" t="e" vm="1">
        <f>+[4]!NumLetras(DC38,"PESO","PESOS DOMINICANOS","$EE $m CON #d/100 CENTAVOS")</f>
        <v>#VALUE!</v>
      </c>
      <c r="DE38" s="80">
        <f t="shared" si="37"/>
        <v>0</v>
      </c>
      <c r="DF38" s="37">
        <v>8</v>
      </c>
      <c r="DG38" s="37">
        <f t="shared" si="17"/>
        <v>160</v>
      </c>
      <c r="DH38" s="189">
        <v>82.59999999999998</v>
      </c>
      <c r="DI38" s="80">
        <f>+DF38*'PRECIOS SEGUN ADJ. (FRONTERIZO)'!$B$20*'PRECIOS SEGUN ADJ. (FRONTERIZO)'!$C$20</f>
        <v>13216</v>
      </c>
      <c r="DJ38" s="80" t="e" vm="1">
        <f>+[4]!NumLetras(DI38,"PESO","PESOS DOMINICANOS","$EE $m CON #d/100 CENTAVOS")</f>
        <v>#VALUE!</v>
      </c>
      <c r="DK38" s="80">
        <f t="shared" si="38"/>
        <v>2378.88</v>
      </c>
      <c r="DL38" s="37">
        <v>660</v>
      </c>
      <c r="DM38" s="37">
        <f t="shared" si="18"/>
        <v>13200</v>
      </c>
      <c r="DN38" s="189">
        <v>22</v>
      </c>
      <c r="DO38" s="80">
        <f>+DL38*'PRECIOS SEGUN ADJ. (FRONTERIZO)'!$B$21*'PRECIOS SEGUN ADJ. (FRONTERIZO)'!$C$21</f>
        <v>290400</v>
      </c>
      <c r="DP38" s="80" t="e" vm="1">
        <f>+[4]!NumLetras(DO38,"PESO","PESOS DOMINICANOS","$EE $m CON #d/100 CENTAVOS")</f>
        <v>#VALUE!</v>
      </c>
      <c r="DQ38" s="37">
        <v>37</v>
      </c>
      <c r="DR38" s="37">
        <f t="shared" si="19"/>
        <v>740</v>
      </c>
      <c r="DS38" s="189">
        <v>80.849999999999994</v>
      </c>
      <c r="DT38" s="80">
        <f>+DQ38*'PRECIOS SEGUN ADJ. (FRONTERIZO)'!$B$22*'PRECIOS SEGUN ADJ. (FRONTERIZO)'!$C$22</f>
        <v>59829</v>
      </c>
      <c r="DU38" s="80" t="e" vm="1">
        <f>+[4]!NumLetras(DT38,"PESO","PESOS DOMINICANOS","$EE $m CON #d/100 CENTAVOS")</f>
        <v>#VALUE!</v>
      </c>
      <c r="DV38" s="37">
        <v>17</v>
      </c>
      <c r="DW38" s="37">
        <f t="shared" si="20"/>
        <v>340</v>
      </c>
      <c r="DX38" s="189">
        <v>21.83</v>
      </c>
      <c r="DY38" s="80">
        <f>+DV38*'PRECIOS SEGUN ADJ. (FRONTERIZO)'!$B$23*'PRECIOS SEGUN ADJ. (FRONTERIZO)'!$C$23</f>
        <v>7422.1999999999989</v>
      </c>
      <c r="DZ38" s="80" t="e" vm="1">
        <f>+[4]!NumLetras(DY38,"PESO","PESOS DOMINICANOS","$EE $m CON #d/100 CENTAVOS")</f>
        <v>#VALUE!</v>
      </c>
      <c r="EA38" s="80">
        <f t="shared" si="39"/>
        <v>1336</v>
      </c>
      <c r="EB38" s="37">
        <v>51</v>
      </c>
      <c r="EC38" s="37">
        <f t="shared" si="21"/>
        <v>1020</v>
      </c>
      <c r="ED38" s="189">
        <v>33</v>
      </c>
      <c r="EE38" s="80">
        <f>+EB38*'PRECIOS SEGUN ADJ. (FRONTERIZO)'!$B$24*'PRECIOS SEGUN ADJ. (FRONTERIZO)'!$C$24</f>
        <v>33660</v>
      </c>
      <c r="EF38" s="80" t="e" vm="1">
        <f>+[4]!NumLetras(EE38,"PESO","PESOS DOMINICANOS","$EE $m CON #d/100 CENTAVOS")</f>
        <v>#VALUE!</v>
      </c>
      <c r="EG38" s="37">
        <v>0</v>
      </c>
      <c r="EH38" s="37">
        <f t="shared" si="22"/>
        <v>0</v>
      </c>
      <c r="EI38" s="189">
        <v>15.789999999999997</v>
      </c>
      <c r="EJ38" s="80">
        <f>+EG38*'PRECIOS SEGUN ADJ. (FRONTERIZO)'!$B$25*'PRECIOS SEGUN ADJ. (FRONTERIZO)'!$C$25</f>
        <v>0</v>
      </c>
      <c r="EK38" s="80" t="e" vm="1">
        <f>+[4]!NumLetras(EJ38,"PESO","PESOS DOMINICANOS","$EE $m CON #d/100 CENTAVOS")</f>
        <v>#VALUE!</v>
      </c>
      <c r="EL38" s="37">
        <v>0</v>
      </c>
      <c r="EM38" s="37">
        <f t="shared" si="23"/>
        <v>0</v>
      </c>
      <c r="EN38" s="189">
        <v>31.5</v>
      </c>
      <c r="EO38" s="80">
        <f>+EL38*'PRECIOS SEGUN ADJ. (FRONTERIZO)'!$B$26*'PRECIOS SEGUN ADJ. (FRONTERIZO)'!$C$26</f>
        <v>0</v>
      </c>
      <c r="EP38" s="80" t="e" vm="1">
        <f>+[4]!NumLetras(EO38,"PESO","PESOS DOMINICANOS","$EE $m CON #d/100 CENTAVOS")</f>
        <v>#VALUE!</v>
      </c>
      <c r="EQ38" s="80">
        <v>0</v>
      </c>
      <c r="ER38" s="194">
        <f t="shared" si="24"/>
        <v>0</v>
      </c>
      <c r="ES38" s="195">
        <v>21.68</v>
      </c>
      <c r="ET38" s="196">
        <f>+EQ38*'PRECIOS SEGUN ADJ (RURAL)'!$B$13*'PRECIOS SEGUN ADJ (RURAL)'!$C$13</f>
        <v>0</v>
      </c>
      <c r="EU38" s="196" t="e" vm="1">
        <f>+[4]!NumLetras(ET38,"PESO","PESOS DOMINICANOS","$EE $m CON #d/100 CENTAVOS")</f>
        <v>#VALUE!</v>
      </c>
      <c r="EV38" s="80">
        <v>0</v>
      </c>
      <c r="EW38" s="198">
        <f t="shared" si="25"/>
        <v>0</v>
      </c>
      <c r="EX38" s="199">
        <v>5.5</v>
      </c>
      <c r="EY38" s="200">
        <f>+EV38*'PRECIOS SEGUN ADJ (RURAL)'!$B$16*'PRECIOS SEGUN ADJ (RURAL)'!$C$16</f>
        <v>0</v>
      </c>
      <c r="EZ38" s="200" t="e" vm="1">
        <f>+[4]!NumLetras(EY38,"PESO","PESOS DOMINICANOS","$EE $m CON #d/100 CENTAVOS")</f>
        <v>#VALUE!</v>
      </c>
      <c r="FA38" s="80">
        <v>0</v>
      </c>
      <c r="FB38" s="202">
        <f t="shared" si="26"/>
        <v>0</v>
      </c>
      <c r="FC38" s="203">
        <v>220</v>
      </c>
      <c r="FD38" s="204">
        <f>+FA38*'PRECIOS SEGUN ADJ (RURAL)'!$B$18*'PRECIOS SEGUN ADJ (RURAL)'!$C$18</f>
        <v>0</v>
      </c>
      <c r="FE38" s="204" t="e" vm="1">
        <f>+[4]!NumLetras(FD38,"PESO","PESOS DOMINICANOS","$EE $m CON #d/100 CENTAVOS")</f>
        <v>#VALUE!</v>
      </c>
      <c r="FF38" s="204">
        <f t="shared" si="27"/>
        <v>0</v>
      </c>
      <c r="FG38" s="80">
        <f t="shared" si="40"/>
        <v>931480</v>
      </c>
      <c r="FH38" s="80" t="e" vm="1">
        <f>+[4]!NumLetras(FG38,"PESO","PESOS DOMINICANOS","$EE $m CON #d/100 CENTAVOS")</f>
        <v>#VALUE!</v>
      </c>
      <c r="FI38" s="80">
        <f t="shared" si="28"/>
        <v>48797.07</v>
      </c>
      <c r="FJ38" s="80" t="e" vm="1">
        <f>+[4]!NumLetras(FI38,"PESO","PESOS DOMINICANOS","$EE $m CON #d/100 CENTAVOS")</f>
        <v>#VALUE!</v>
      </c>
      <c r="FK38" s="80">
        <f t="shared" si="41"/>
        <v>882682.93</v>
      </c>
      <c r="FL38" s="80" t="e" vm="1">
        <f>+[4]!NumLetras(FK38,"PESO","PESOS DOMINICANOS","$EE $m CON #d/100 CENTAVOS")</f>
        <v>#VALUE!</v>
      </c>
      <c r="FM38" s="80">
        <f t="shared" si="42"/>
        <v>186296</v>
      </c>
      <c r="FN38" s="80" t="e" vm="1">
        <f>+[4]!NumLetras(FM38,"PESO","PESOS DOMINICANOS","$EE $m CON #d/100 CENTAVOS")</f>
        <v>#VALUE!</v>
      </c>
      <c r="FO38" s="80">
        <f t="shared" si="43"/>
        <v>9314.7999999999993</v>
      </c>
      <c r="FP38" s="80" t="e" vm="1">
        <f>+[4]!NumLetras(FO38,"PESO","PESOS DOMINICANOS","$EE $m CON #d/100 CENTAVOS")</f>
        <v>#VALUE!</v>
      </c>
      <c r="FQ38" s="80"/>
      <c r="FR38" s="80">
        <f t="shared" si="44"/>
        <v>745184</v>
      </c>
      <c r="FS38" s="80" t="e" vm="1">
        <f>+[4]!NumLetras(FR38,"PESO","PESOS DOMINICANOS","$EE $m CON #d/100 CENTAVOS")</f>
        <v>#VALUE!</v>
      </c>
      <c r="FT38" s="37" t="str">
        <f>+VLOOKUP(D38,'FRONTERIZO XENIA'!F:G,2,0)</f>
        <v>F-02</v>
      </c>
    </row>
    <row r="39" spans="1:176">
      <c r="A39" s="37">
        <v>38</v>
      </c>
      <c r="B39" s="37">
        <v>38</v>
      </c>
      <c r="C39" s="26" t="s">
        <v>466</v>
      </c>
      <c r="D39" s="37">
        <v>105368021</v>
      </c>
      <c r="E39" s="37" t="str">
        <f>+VLOOKUP(D39,'INFORMACION DE PROVEEDORES'!C:I,2,0)</f>
        <v>001-0536802-1</v>
      </c>
      <c r="F39" s="26" t="str">
        <f>+VLOOKUP(D39,'INFORMACION DE PROVEEDORES'!C:J,4,0)</f>
        <v>ELSA NATIVIDAD FORTUNA BENITEZ</v>
      </c>
      <c r="G39" s="37" t="str">
        <f>+VLOOKUP(D39,'INFORMACION DE PROVEEDORES'!C:K,5,0)</f>
        <v>001-0536802-1</v>
      </c>
      <c r="H39" s="26" t="str">
        <f>+VLOOKUP(D39,'INFORMACION DE PROVEEDORES'!C:L,7,0)</f>
        <v>CALLE PROYECTO NO. 45, EL LLANO, ELIAS PIÑA</v>
      </c>
      <c r="I39" s="37" t="str">
        <f>+VLOOKUP(D39,'INFORMACION DE PROVEEDORES'!C:M,3,0)</f>
        <v xml:space="preserve"> FÍSICA</v>
      </c>
      <c r="J39" s="37">
        <v>4</v>
      </c>
      <c r="K39" s="37">
        <v>481</v>
      </c>
      <c r="L39" s="37">
        <v>87</v>
      </c>
      <c r="M39" s="37">
        <f t="shared" si="29"/>
        <v>1740</v>
      </c>
      <c r="N39" s="189">
        <v>69.81</v>
      </c>
      <c r="O39" s="80">
        <f>+L39*'PRECIOS SEGUN ADJ. (FRONTERIZO)'!$B$2*'PRECIOS SEGUN ADJ. (FRONTERIZO)'!$C$2</f>
        <v>121469.40000000001</v>
      </c>
      <c r="P39" s="80" t="e" vm="1">
        <f>+[4]!NumLetras(O39,"PESO","PESOS DOMINICANOS","$EE $m CON #d/100 CENTAVOS")</f>
        <v>#VALUE!</v>
      </c>
      <c r="Q39" s="80">
        <f t="shared" si="30"/>
        <v>19435.099999999999</v>
      </c>
      <c r="R39" s="37">
        <v>23</v>
      </c>
      <c r="S39" s="37">
        <f t="shared" si="0"/>
        <v>460</v>
      </c>
      <c r="T39" s="189">
        <v>31.5</v>
      </c>
      <c r="U39" s="80">
        <f>+R39*'PRECIOS SEGUN ADJ. (FRONTERIZO)'!$B$3*'PRECIOS SEGUN ADJ. (FRONTERIZO)'!$C$3</f>
        <v>14490</v>
      </c>
      <c r="V39" s="80" t="e" vm="1">
        <f>+[4]!NumLetras(U39,"PESO","PESOS DOMINICANOS","$EE $m CON #d/100 CENTAVOS")</f>
        <v>#VALUE!</v>
      </c>
      <c r="W39" s="37">
        <v>0</v>
      </c>
      <c r="X39" s="37">
        <f t="shared" si="1"/>
        <v>0</v>
      </c>
      <c r="Y39" s="189">
        <v>25.2</v>
      </c>
      <c r="Z39" s="80">
        <f>+W39*'PRECIOS SEGUN ADJ. (FRONTERIZO)'!$B$4*'PRECIOS SEGUN ADJ. (FRONTERIZO)'!$C$4</f>
        <v>0</v>
      </c>
      <c r="AA39" s="80" t="e" vm="1">
        <f>+[4]!NumLetras(Z39,"PESO","PESOS DOMINICANOS","$EE $m CON #d/100 CENTAVOS")</f>
        <v>#VALUE!</v>
      </c>
      <c r="AB39" s="37">
        <v>147</v>
      </c>
      <c r="AC39" s="37">
        <f t="shared" si="2"/>
        <v>2940</v>
      </c>
      <c r="AD39" s="189">
        <v>87.91</v>
      </c>
      <c r="AE39" s="80">
        <f>+AB39*'PRECIOS SEGUN ADJ. (FRONTERIZO)'!$B$5*'PRECIOS SEGUN ADJ. (FRONTERIZO)'!$C$5</f>
        <v>258455.39999999997</v>
      </c>
      <c r="AF39" s="80" t="e" vm="1">
        <f>+[4]!NumLetras(AE39,"PESO","PESOS DOMINICANOS","$EE $m CON #d/100 CENTAVOS")</f>
        <v>#VALUE!</v>
      </c>
      <c r="AG39" s="80">
        <f t="shared" si="31"/>
        <v>46521.97</v>
      </c>
      <c r="AH39" s="37">
        <v>178</v>
      </c>
      <c r="AI39" s="37">
        <f t="shared" si="3"/>
        <v>3560</v>
      </c>
      <c r="AJ39" s="189">
        <v>53.95000000000001</v>
      </c>
      <c r="AK39" s="80">
        <f>+AH39*'PRECIOS SEGUN ADJ. (FRONTERIZO)'!$B$6*'PRECIOS SEGUN ADJ. (FRONTERIZO)'!$C$6</f>
        <v>192062</v>
      </c>
      <c r="AL39" s="80" t="e" vm="1">
        <f>+[4]!NumLetras(AK39,"PESO","PESOS DOMINICANOS","$EE $m CON #d/100 CENTAVOS")</f>
        <v>#VALUE!</v>
      </c>
      <c r="AM39" s="37">
        <v>23</v>
      </c>
      <c r="AN39" s="37">
        <f t="shared" si="4"/>
        <v>460</v>
      </c>
      <c r="AO39" s="189">
        <v>25.04</v>
      </c>
      <c r="AP39" s="80">
        <f>+AM39*'PRECIOS SEGUN ADJ. (FRONTERIZO)'!$B$7*'PRECIOS SEGUN ADJ. (FRONTERIZO)'!$C$7</f>
        <v>11518.4</v>
      </c>
      <c r="AQ39" s="80" t="e" vm="1">
        <f>+[4]!NumLetras(AP39,"PESO","PESOS DOMINICANOS","$EE $m CON #d/100 CENTAVOS")</f>
        <v>#VALUE!</v>
      </c>
      <c r="AR39" s="80">
        <f t="shared" si="32"/>
        <v>1842.94</v>
      </c>
      <c r="AS39" s="37">
        <v>55</v>
      </c>
      <c r="AT39" s="37">
        <f t="shared" si="5"/>
        <v>1100</v>
      </c>
      <c r="AU39" s="189">
        <v>290.85000000000002</v>
      </c>
      <c r="AV39" s="80">
        <f>+AS39*'PRECIOS SEGUN ADJ. (FRONTERIZO)'!$B$8*'PRECIOS SEGUN ADJ. (FRONTERIZO)'!$C$8</f>
        <v>319935.00000000006</v>
      </c>
      <c r="AW39" s="80" t="e" vm="1">
        <f>+[4]!NumLetras(AV39,"PESO","PESOS DOMINICANOS","$EE $m CON #d/100 CENTAVOS")</f>
        <v>#VALUE!</v>
      </c>
      <c r="AX39" s="80">
        <f t="shared" si="33"/>
        <v>57588.3</v>
      </c>
      <c r="AY39" s="37">
        <v>0</v>
      </c>
      <c r="AZ39" s="37">
        <f t="shared" si="6"/>
        <v>0</v>
      </c>
      <c r="BA39" s="189">
        <v>18.899999999999999</v>
      </c>
      <c r="BB39" s="80">
        <f>+AY39*'PRECIOS SEGUN ADJ. (FRONTERIZO)'!$B$9*'PRECIOS SEGUN ADJ. (FRONTERIZO)'!$C$9</f>
        <v>0</v>
      </c>
      <c r="BC39" s="80" t="e" vm="1">
        <f>+[4]!NumLetras(BB39,"PESO","PESOS DOMINICANOS","$EE $m CON #d/100 CENTAVOS")</f>
        <v>#VALUE!</v>
      </c>
      <c r="BD39" s="37">
        <v>13</v>
      </c>
      <c r="BE39" s="37">
        <f t="shared" si="7"/>
        <v>260</v>
      </c>
      <c r="BF39" s="189">
        <v>140.38</v>
      </c>
      <c r="BG39" s="80">
        <f>+BD39*'PRECIOS SEGUN ADJ. (FRONTERIZO)'!$B$10*'PRECIOS SEGUN ADJ. (FRONTERIZO)'!$C$10</f>
        <v>36498.800000000003</v>
      </c>
      <c r="BH39" s="80" t="e" vm="1">
        <f>+[4]!NumLetras(BG39,"PESO","PESOS DOMINICANOS","$EE $m CON #d/100 CENTAVOS")</f>
        <v>#VALUE!</v>
      </c>
      <c r="BI39" s="80">
        <f t="shared" si="34"/>
        <v>6569.78</v>
      </c>
      <c r="BJ39" s="37">
        <v>0</v>
      </c>
      <c r="BK39" s="37">
        <f t="shared" si="8"/>
        <v>0</v>
      </c>
      <c r="BL39" s="189">
        <v>31.459999999999997</v>
      </c>
      <c r="BM39" s="80">
        <f>+BJ39*'PRECIOS SEGUN ADJ. (FRONTERIZO)'!$B$11*'PRECIOS SEGUN ADJ. (FRONTERIZO)'!$C$11</f>
        <v>0</v>
      </c>
      <c r="BN39" s="80" t="e" vm="1">
        <f>+[4]!NumLetras(BM39,"PESO","PESOS DOMINICANOS","$EE $m CON #d/100 CENTAVOS")</f>
        <v>#VALUE!</v>
      </c>
      <c r="BO39" s="37">
        <v>44</v>
      </c>
      <c r="BP39" s="37">
        <f t="shared" si="9"/>
        <v>880</v>
      </c>
      <c r="BQ39" s="189">
        <v>65</v>
      </c>
      <c r="BR39" s="80">
        <f>+BO39*'PRECIOS SEGUN ADJ. (FRONTERIZO)'!$B$12*'PRECIOS SEGUN ADJ. (FRONTERIZO)'!$C$12</f>
        <v>57200</v>
      </c>
      <c r="BS39" s="80" t="e" vm="1">
        <f>+[4]!NumLetras(BR39,"PESO","PESOS DOMINICANOS","$EE $m CON #d/100 CENTAVOS")</f>
        <v>#VALUE!</v>
      </c>
      <c r="BT39" s="37">
        <v>0</v>
      </c>
      <c r="BU39" s="37">
        <f t="shared" si="10"/>
        <v>0</v>
      </c>
      <c r="BV39" s="189">
        <v>5.5</v>
      </c>
      <c r="BW39" s="80">
        <f>+BT39*'PRECIOS SEGUN ADJ. (FRONTERIZO)'!$B$13*'PRECIOS SEGUN ADJ. (FRONTERIZO)'!$C$13</f>
        <v>0</v>
      </c>
      <c r="BX39" s="80" t="e" vm="1">
        <f>+[4]!NumLetras(BW39,"PESO","PESOS DOMINICANOS","$EE $m CON #d/100 CENTAVOS")</f>
        <v>#VALUE!</v>
      </c>
      <c r="BY39" s="37">
        <v>962</v>
      </c>
      <c r="BZ39" s="37">
        <f t="shared" si="11"/>
        <v>19240</v>
      </c>
      <c r="CA39" s="189">
        <v>7.15</v>
      </c>
      <c r="CB39" s="80">
        <f>+BY39*'PRECIOS SEGUN ADJ. (FRONTERIZO)'!$B$14*'PRECIOS SEGUN ADJ. (FRONTERIZO)'!$C$14</f>
        <v>137566</v>
      </c>
      <c r="CC39" s="80" t="e" vm="1">
        <f>+[4]!NumLetras(CB39,"PESO","PESOS DOMINICANOS","$EE $m CON #d/100 CENTAVOS")</f>
        <v>#VALUE!</v>
      </c>
      <c r="CD39" s="37">
        <v>1924</v>
      </c>
      <c r="CE39" s="37">
        <f t="shared" si="12"/>
        <v>38480</v>
      </c>
      <c r="CF39" s="189">
        <v>6.8400000000000007</v>
      </c>
      <c r="CG39" s="80">
        <f>+CD39*'PRECIOS SEGUN ADJ. (FRONTERIZO)'!$B$15*'PRECIOS SEGUN ADJ. (FRONTERIZO)'!$C$15</f>
        <v>263203.20000000001</v>
      </c>
      <c r="CH39" s="80" t="e" vm="1">
        <f>+[4]!NumLetras(CG39,"PESO","PESOS DOMINICANOS","$EE $m CON #d/100 CENTAVOS")</f>
        <v>#VALUE!</v>
      </c>
      <c r="CI39" s="37">
        <v>0</v>
      </c>
      <c r="CJ39" s="37">
        <f t="shared" si="13"/>
        <v>0</v>
      </c>
      <c r="CK39" s="189">
        <v>60</v>
      </c>
      <c r="CL39" s="80">
        <f>+CI39*'PRECIOS SEGUN ADJ. (FRONTERIZO)'!$B$16*'PRECIOS SEGUN ADJ. (FRONTERIZO)'!$C$16</f>
        <v>0</v>
      </c>
      <c r="CM39" s="80" t="e" vm="1">
        <f>+[4]!NumLetras(CL39,"PESO","PESOS DOMINICANOS","$EE $m CON #d/100 CENTAVOS")</f>
        <v>#VALUE!</v>
      </c>
      <c r="CN39" s="80">
        <f t="shared" si="35"/>
        <v>0</v>
      </c>
      <c r="CO39" s="37">
        <v>0</v>
      </c>
      <c r="CP39" s="37">
        <f t="shared" si="14"/>
        <v>0</v>
      </c>
      <c r="CQ39" s="189">
        <v>55.649999999999991</v>
      </c>
      <c r="CR39" s="80">
        <f>+CO39*'PRECIOS SEGUN ADJ. (FRONTERIZO)'!$B$17*'PRECIOS SEGUN ADJ. (FRONTERIZO)'!$C$17</f>
        <v>0</v>
      </c>
      <c r="CS39" s="80" t="e" vm="1">
        <f>+[4]!NumLetras(CR39,"PESO","PESOS DOMINICANOS","$EE $m CON #d/100 CENTAVOS")</f>
        <v>#VALUE!</v>
      </c>
      <c r="CT39" s="80">
        <f t="shared" si="36"/>
        <v>0</v>
      </c>
      <c r="CU39" s="37">
        <v>962</v>
      </c>
      <c r="CV39" s="37">
        <f t="shared" si="15"/>
        <v>19240</v>
      </c>
      <c r="CW39" s="189">
        <v>6.6</v>
      </c>
      <c r="CX39" s="80">
        <f>+CU39*'PRECIOS SEGUN ADJ. (FRONTERIZO)'!$B$18*'PRECIOS SEGUN ADJ. (FRONTERIZO)'!$C$18</f>
        <v>126984</v>
      </c>
      <c r="CY39" s="80" t="e" vm="1">
        <f>+[4]!NumLetras(CX39,"PESO","PESOS DOMINICANOS","$EE $m CON #d/100 CENTAVOS")</f>
        <v>#VALUE!</v>
      </c>
      <c r="CZ39" s="37">
        <v>0</v>
      </c>
      <c r="DA39" s="37">
        <f t="shared" si="16"/>
        <v>0</v>
      </c>
      <c r="DB39" s="189">
        <v>65.75</v>
      </c>
      <c r="DC39" s="80">
        <f>+CZ39*'PRECIOS SEGUN ADJ. (FRONTERIZO)'!$B$19*'PRECIOS SEGUN ADJ. (FRONTERIZO)'!$C$19</f>
        <v>0</v>
      </c>
      <c r="DD39" s="80" t="e" vm="1">
        <f>+[4]!NumLetras(DC39,"PESO","PESOS DOMINICANOS","$EE $m CON #d/100 CENTAVOS")</f>
        <v>#VALUE!</v>
      </c>
      <c r="DE39" s="80">
        <f t="shared" si="37"/>
        <v>0</v>
      </c>
      <c r="DF39" s="37">
        <v>23</v>
      </c>
      <c r="DG39" s="37">
        <f t="shared" si="17"/>
        <v>460</v>
      </c>
      <c r="DH39" s="189">
        <v>82.59999999999998</v>
      </c>
      <c r="DI39" s="80">
        <f>+DF39*'PRECIOS SEGUN ADJ. (FRONTERIZO)'!$B$20*'PRECIOS SEGUN ADJ. (FRONTERIZO)'!$C$20</f>
        <v>37996</v>
      </c>
      <c r="DJ39" s="80" t="e" vm="1">
        <f>+[4]!NumLetras(DI39,"PESO","PESOS DOMINICANOS","$EE $m CON #d/100 CENTAVOS")</f>
        <v>#VALUE!</v>
      </c>
      <c r="DK39" s="80">
        <f t="shared" si="38"/>
        <v>6839.28</v>
      </c>
      <c r="DL39" s="37">
        <v>1924</v>
      </c>
      <c r="DM39" s="37">
        <f t="shared" si="18"/>
        <v>38480</v>
      </c>
      <c r="DN39" s="189">
        <v>22</v>
      </c>
      <c r="DO39" s="80">
        <f>+DL39*'PRECIOS SEGUN ADJ. (FRONTERIZO)'!$B$21*'PRECIOS SEGUN ADJ. (FRONTERIZO)'!$C$21</f>
        <v>846560</v>
      </c>
      <c r="DP39" s="80" t="e" vm="1">
        <f>+[4]!NumLetras(DO39,"PESO","PESOS DOMINICANOS","$EE $m CON #d/100 CENTAVOS")</f>
        <v>#VALUE!</v>
      </c>
      <c r="DQ39" s="37">
        <v>108</v>
      </c>
      <c r="DR39" s="37">
        <f t="shared" si="19"/>
        <v>2160</v>
      </c>
      <c r="DS39" s="189">
        <v>80.849999999999994</v>
      </c>
      <c r="DT39" s="80">
        <f>+DQ39*'PRECIOS SEGUN ADJ. (FRONTERIZO)'!$B$22*'PRECIOS SEGUN ADJ. (FRONTERIZO)'!$C$22</f>
        <v>174636</v>
      </c>
      <c r="DU39" s="80" t="e" vm="1">
        <f>+[4]!NumLetras(DT39,"PESO","PESOS DOMINICANOS","$EE $m CON #d/100 CENTAVOS")</f>
        <v>#VALUE!</v>
      </c>
      <c r="DV39" s="37">
        <v>50</v>
      </c>
      <c r="DW39" s="37">
        <f t="shared" si="20"/>
        <v>1000</v>
      </c>
      <c r="DX39" s="189">
        <v>21.83</v>
      </c>
      <c r="DY39" s="80">
        <f>+DV39*'PRECIOS SEGUN ADJ. (FRONTERIZO)'!$B$23*'PRECIOS SEGUN ADJ. (FRONTERIZO)'!$C$23</f>
        <v>21830</v>
      </c>
      <c r="DZ39" s="80" t="e" vm="1">
        <f>+[4]!NumLetras(DY39,"PESO","PESOS DOMINICANOS","$EE $m CON #d/100 CENTAVOS")</f>
        <v>#VALUE!</v>
      </c>
      <c r="EA39" s="80">
        <f t="shared" si="39"/>
        <v>3929.4</v>
      </c>
      <c r="EB39" s="37">
        <v>150</v>
      </c>
      <c r="EC39" s="37">
        <f t="shared" si="21"/>
        <v>3000</v>
      </c>
      <c r="ED39" s="189">
        <v>33</v>
      </c>
      <c r="EE39" s="80">
        <f>+EB39*'PRECIOS SEGUN ADJ. (FRONTERIZO)'!$B$24*'PRECIOS SEGUN ADJ. (FRONTERIZO)'!$C$24</f>
        <v>99000</v>
      </c>
      <c r="EF39" s="80" t="e" vm="1">
        <f>+[4]!NumLetras(EE39,"PESO","PESOS DOMINICANOS","$EE $m CON #d/100 CENTAVOS")</f>
        <v>#VALUE!</v>
      </c>
      <c r="EG39" s="37">
        <v>0</v>
      </c>
      <c r="EH39" s="37">
        <f t="shared" si="22"/>
        <v>0</v>
      </c>
      <c r="EI39" s="189">
        <v>15.789999999999997</v>
      </c>
      <c r="EJ39" s="80">
        <f>+EG39*'PRECIOS SEGUN ADJ. (FRONTERIZO)'!$B$25*'PRECIOS SEGUN ADJ. (FRONTERIZO)'!$C$25</f>
        <v>0</v>
      </c>
      <c r="EK39" s="80" t="e" vm="1">
        <f>+[4]!NumLetras(EJ39,"PESO","PESOS DOMINICANOS","$EE $m CON #d/100 CENTAVOS")</f>
        <v>#VALUE!</v>
      </c>
      <c r="EL39" s="37">
        <v>0</v>
      </c>
      <c r="EM39" s="37">
        <f t="shared" si="23"/>
        <v>0</v>
      </c>
      <c r="EN39" s="189">
        <v>31.5</v>
      </c>
      <c r="EO39" s="80">
        <f>+EL39*'PRECIOS SEGUN ADJ. (FRONTERIZO)'!$B$26*'PRECIOS SEGUN ADJ. (FRONTERIZO)'!$C$26</f>
        <v>0</v>
      </c>
      <c r="EP39" s="80" t="e" vm="1">
        <f>+[4]!NumLetras(EO39,"PESO","PESOS DOMINICANOS","$EE $m CON #d/100 CENTAVOS")</f>
        <v>#VALUE!</v>
      </c>
      <c r="EQ39" s="80">
        <v>0</v>
      </c>
      <c r="ER39" s="194">
        <f t="shared" si="24"/>
        <v>0</v>
      </c>
      <c r="ES39" s="195">
        <v>21.68</v>
      </c>
      <c r="ET39" s="196">
        <f>+EQ39*'PRECIOS SEGUN ADJ (RURAL)'!$B$13*'PRECIOS SEGUN ADJ (RURAL)'!$C$13</f>
        <v>0</v>
      </c>
      <c r="EU39" s="196" t="e" vm="1">
        <f>+[4]!NumLetras(ET39,"PESO","PESOS DOMINICANOS","$EE $m CON #d/100 CENTAVOS")</f>
        <v>#VALUE!</v>
      </c>
      <c r="EV39" s="80">
        <v>0</v>
      </c>
      <c r="EW39" s="198">
        <f t="shared" si="25"/>
        <v>0</v>
      </c>
      <c r="EX39" s="199">
        <v>5.5</v>
      </c>
      <c r="EY39" s="200">
        <f>+EV39*'PRECIOS SEGUN ADJ (RURAL)'!$B$16*'PRECIOS SEGUN ADJ (RURAL)'!$C$16</f>
        <v>0</v>
      </c>
      <c r="EZ39" s="200" t="e" vm="1">
        <f>+[4]!NumLetras(EY39,"PESO","PESOS DOMINICANOS","$EE $m CON #d/100 CENTAVOS")</f>
        <v>#VALUE!</v>
      </c>
      <c r="FA39" s="80">
        <v>0</v>
      </c>
      <c r="FB39" s="202">
        <f t="shared" si="26"/>
        <v>0</v>
      </c>
      <c r="FC39" s="203">
        <v>220</v>
      </c>
      <c r="FD39" s="204">
        <f>+FA39*'PRECIOS SEGUN ADJ (RURAL)'!$B$18*'PRECIOS SEGUN ADJ (RURAL)'!$C$18</f>
        <v>0</v>
      </c>
      <c r="FE39" s="204" t="e" vm="1">
        <f>+[4]!NumLetras(FD39,"PESO","PESOS DOMINICANOS","$EE $m CON #d/100 CENTAVOS")</f>
        <v>#VALUE!</v>
      </c>
      <c r="FF39" s="204">
        <f t="shared" si="27"/>
        <v>0</v>
      </c>
      <c r="FG39" s="80">
        <f t="shared" si="40"/>
        <v>2719404.2</v>
      </c>
      <c r="FH39" s="80" t="e" vm="1">
        <f>+[4]!NumLetras(FG39,"PESO","PESOS DOMINICANOS","$EE $m CON #d/100 CENTAVOS")</f>
        <v>#VALUE!</v>
      </c>
      <c r="FI39" s="80">
        <f t="shared" si="28"/>
        <v>142726.77000000002</v>
      </c>
      <c r="FJ39" s="80" t="e" vm="1">
        <f>+[4]!NumLetras(FI39,"PESO","PESOS DOMINICANOS","$EE $m CON #d/100 CENTAVOS")</f>
        <v>#VALUE!</v>
      </c>
      <c r="FK39" s="80">
        <f t="shared" si="41"/>
        <v>2576677.4300000002</v>
      </c>
      <c r="FL39" s="80" t="e" vm="1">
        <f>+[4]!NumLetras(FK39,"PESO","PESOS DOMINICANOS","$EE $m CON #d/100 CENTAVOS")</f>
        <v>#VALUE!</v>
      </c>
      <c r="FM39" s="80">
        <f t="shared" si="42"/>
        <v>543880.84</v>
      </c>
      <c r="FN39" s="80" t="e" vm="1">
        <f>+[4]!NumLetras(FM39,"PESO","PESOS DOMINICANOS","$EE $m CON #d/100 CENTAVOS")</f>
        <v>#VALUE!</v>
      </c>
      <c r="FO39" s="80">
        <f t="shared" si="43"/>
        <v>27194.04</v>
      </c>
      <c r="FP39" s="80" t="e" vm="1">
        <f>+[4]!NumLetras(FO39,"PESO","PESOS DOMINICANOS","$EE $m CON #d/100 CENTAVOS")</f>
        <v>#VALUE!</v>
      </c>
      <c r="FQ39" s="80"/>
      <c r="FR39" s="80">
        <f t="shared" si="44"/>
        <v>2175523.3600000003</v>
      </c>
      <c r="FS39" s="80" t="e" vm="1">
        <f>+[4]!NumLetras(FR39,"PESO","PESOS DOMINICANOS","$EE $m CON #d/100 CENTAVOS")</f>
        <v>#VALUE!</v>
      </c>
      <c r="FT39" s="37" t="str">
        <f>+VLOOKUP(D39,'FRONTERIZO XENIA'!F:G,2,0)</f>
        <v>F-31</v>
      </c>
    </row>
    <row r="40" spans="1:176">
      <c r="A40" s="37">
        <v>39</v>
      </c>
      <c r="B40" s="37">
        <v>39</v>
      </c>
      <c r="C40" s="26" t="s">
        <v>487</v>
      </c>
      <c r="D40" s="37">
        <v>1200062899</v>
      </c>
      <c r="E40" s="37" t="str">
        <f>+VLOOKUP(D40,'INFORMACION DE PROVEEDORES'!C:I,2,0)</f>
        <v>012-0006289-9</v>
      </c>
      <c r="F40" s="26" t="str">
        <f>+VLOOKUP(D40,'INFORMACION DE PROVEEDORES'!C:J,4,0)</f>
        <v>ELVIS GARCIA PIÑA</v>
      </c>
      <c r="G40" s="37" t="str">
        <f>+VLOOKUP(D40,'INFORMACION DE PROVEEDORES'!C:K,5,0)</f>
        <v>012-0006289-9</v>
      </c>
      <c r="H40" s="26" t="str">
        <f>+VLOOKUP(D40,'INFORMACION DE PROVEEDORES'!C:L,7,0)</f>
        <v>CALLE SAN JUAN DE LA MATAS, KILOMETRO 1</v>
      </c>
      <c r="I40" s="37" t="str">
        <f>+VLOOKUP(D40,'INFORMACION DE PROVEEDORES'!C:M,3,0)</f>
        <v xml:space="preserve"> FÍSICA</v>
      </c>
      <c r="J40" s="37">
        <v>2</v>
      </c>
      <c r="K40" s="37">
        <v>201</v>
      </c>
      <c r="L40" s="37">
        <v>36</v>
      </c>
      <c r="M40" s="37">
        <f t="shared" si="29"/>
        <v>720</v>
      </c>
      <c r="N40" s="189">
        <v>69.81</v>
      </c>
      <c r="O40" s="80">
        <f>+L40*'PRECIOS SEGUN ADJ. (FRONTERIZO)'!$B$2*'PRECIOS SEGUN ADJ. (FRONTERIZO)'!$C$2</f>
        <v>50263.199999999997</v>
      </c>
      <c r="P40" s="80" t="e" vm="1">
        <f>+[4]!NumLetras(O40,"PESO","PESOS DOMINICANOS","$EE $m CON #d/100 CENTAVOS")</f>
        <v>#VALUE!</v>
      </c>
      <c r="Q40" s="80">
        <f t="shared" si="30"/>
        <v>8042.11</v>
      </c>
      <c r="R40" s="37">
        <v>9</v>
      </c>
      <c r="S40" s="37">
        <f t="shared" si="0"/>
        <v>180</v>
      </c>
      <c r="T40" s="189">
        <v>31.5</v>
      </c>
      <c r="U40" s="80">
        <f>+R40*'PRECIOS SEGUN ADJ. (FRONTERIZO)'!$B$3*'PRECIOS SEGUN ADJ. (FRONTERIZO)'!$C$3</f>
        <v>5670</v>
      </c>
      <c r="V40" s="80" t="e" vm="1">
        <f>+[4]!NumLetras(U40,"PESO","PESOS DOMINICANOS","$EE $m CON #d/100 CENTAVOS")</f>
        <v>#VALUE!</v>
      </c>
      <c r="W40" s="37">
        <v>0</v>
      </c>
      <c r="X40" s="37">
        <f t="shared" si="1"/>
        <v>0</v>
      </c>
      <c r="Y40" s="189">
        <v>25.2</v>
      </c>
      <c r="Z40" s="80">
        <f>+W40*'PRECIOS SEGUN ADJ. (FRONTERIZO)'!$B$4*'PRECIOS SEGUN ADJ. (FRONTERIZO)'!$C$4</f>
        <v>0</v>
      </c>
      <c r="AA40" s="80" t="e" vm="1">
        <f>+[4]!NumLetras(Z40,"PESO","PESOS DOMINICANOS","$EE $m CON #d/100 CENTAVOS")</f>
        <v>#VALUE!</v>
      </c>
      <c r="AB40" s="37">
        <v>62</v>
      </c>
      <c r="AC40" s="37">
        <f t="shared" si="2"/>
        <v>1240</v>
      </c>
      <c r="AD40" s="189">
        <v>87.91</v>
      </c>
      <c r="AE40" s="80">
        <f>+AB40*'PRECIOS SEGUN ADJ. (FRONTERIZO)'!$B$5*'PRECIOS SEGUN ADJ. (FRONTERIZO)'!$C$5</f>
        <v>109008.4</v>
      </c>
      <c r="AF40" s="80" t="e" vm="1">
        <f>+[4]!NumLetras(AE40,"PESO","PESOS DOMINICANOS","$EE $m CON #d/100 CENTAVOS")</f>
        <v>#VALUE!</v>
      </c>
      <c r="AG40" s="80">
        <f t="shared" si="31"/>
        <v>19621.509999999998</v>
      </c>
      <c r="AH40" s="37">
        <v>74</v>
      </c>
      <c r="AI40" s="37">
        <f t="shared" si="3"/>
        <v>1480</v>
      </c>
      <c r="AJ40" s="189">
        <v>53.95000000000001</v>
      </c>
      <c r="AK40" s="80">
        <f>+AH40*'PRECIOS SEGUN ADJ. (FRONTERIZO)'!$B$6*'PRECIOS SEGUN ADJ. (FRONTERIZO)'!$C$6</f>
        <v>79846</v>
      </c>
      <c r="AL40" s="80" t="e" vm="1">
        <f>+[4]!NumLetras(AK40,"PESO","PESOS DOMINICANOS","$EE $m CON #d/100 CENTAVOS")</f>
        <v>#VALUE!</v>
      </c>
      <c r="AM40" s="37">
        <v>9</v>
      </c>
      <c r="AN40" s="37">
        <f t="shared" si="4"/>
        <v>180</v>
      </c>
      <c r="AO40" s="189">
        <v>25.04</v>
      </c>
      <c r="AP40" s="80">
        <f>+AM40*'PRECIOS SEGUN ADJ. (FRONTERIZO)'!$B$7*'PRECIOS SEGUN ADJ. (FRONTERIZO)'!$C$7</f>
        <v>4507.2</v>
      </c>
      <c r="AQ40" s="80" t="e" vm="1">
        <f>+[4]!NumLetras(AP40,"PESO","PESOS DOMINICANOS","$EE $m CON #d/100 CENTAVOS")</f>
        <v>#VALUE!</v>
      </c>
      <c r="AR40" s="80">
        <f t="shared" si="32"/>
        <v>721.15</v>
      </c>
      <c r="AS40" s="37">
        <v>23</v>
      </c>
      <c r="AT40" s="37">
        <f t="shared" si="5"/>
        <v>460</v>
      </c>
      <c r="AU40" s="189">
        <v>290.85000000000002</v>
      </c>
      <c r="AV40" s="80">
        <f>+AS40*'PRECIOS SEGUN ADJ. (FRONTERIZO)'!$B$8*'PRECIOS SEGUN ADJ. (FRONTERIZO)'!$C$8</f>
        <v>133791</v>
      </c>
      <c r="AW40" s="80" t="e" vm="1">
        <f>+[4]!NumLetras(AV40,"PESO","PESOS DOMINICANOS","$EE $m CON #d/100 CENTAVOS")</f>
        <v>#VALUE!</v>
      </c>
      <c r="AX40" s="80">
        <f t="shared" si="33"/>
        <v>24082.38</v>
      </c>
      <c r="AY40" s="37">
        <v>0</v>
      </c>
      <c r="AZ40" s="37">
        <f t="shared" si="6"/>
        <v>0</v>
      </c>
      <c r="BA40" s="189">
        <v>18.899999999999999</v>
      </c>
      <c r="BB40" s="80">
        <f>+AY40*'PRECIOS SEGUN ADJ. (FRONTERIZO)'!$B$9*'PRECIOS SEGUN ADJ. (FRONTERIZO)'!$C$9</f>
        <v>0</v>
      </c>
      <c r="BC40" s="80" t="e" vm="1">
        <f>+[4]!NumLetras(BB40,"PESO","PESOS DOMINICANOS","$EE $m CON #d/100 CENTAVOS")</f>
        <v>#VALUE!</v>
      </c>
      <c r="BD40" s="37">
        <v>5</v>
      </c>
      <c r="BE40" s="37">
        <f t="shared" si="7"/>
        <v>100</v>
      </c>
      <c r="BF40" s="189">
        <v>140.38</v>
      </c>
      <c r="BG40" s="80">
        <f>+BD40*'PRECIOS SEGUN ADJ. (FRONTERIZO)'!$B$10*'PRECIOS SEGUN ADJ. (FRONTERIZO)'!$C$10</f>
        <v>14038</v>
      </c>
      <c r="BH40" s="80" t="e" vm="1">
        <f>+[4]!NumLetras(BG40,"PESO","PESOS DOMINICANOS","$EE $m CON #d/100 CENTAVOS")</f>
        <v>#VALUE!</v>
      </c>
      <c r="BI40" s="80">
        <f t="shared" si="34"/>
        <v>2526.84</v>
      </c>
      <c r="BJ40" s="37">
        <v>0</v>
      </c>
      <c r="BK40" s="37">
        <f t="shared" si="8"/>
        <v>0</v>
      </c>
      <c r="BL40" s="189">
        <v>31.459999999999997</v>
      </c>
      <c r="BM40" s="80">
        <f>+BJ40*'PRECIOS SEGUN ADJ. (FRONTERIZO)'!$B$11*'PRECIOS SEGUN ADJ. (FRONTERIZO)'!$C$11</f>
        <v>0</v>
      </c>
      <c r="BN40" s="80" t="e" vm="1">
        <f>+[4]!NumLetras(BM40,"PESO","PESOS DOMINICANOS","$EE $m CON #d/100 CENTAVOS")</f>
        <v>#VALUE!</v>
      </c>
      <c r="BO40" s="37">
        <v>18</v>
      </c>
      <c r="BP40" s="37">
        <f t="shared" si="9"/>
        <v>360</v>
      </c>
      <c r="BQ40" s="189">
        <v>65</v>
      </c>
      <c r="BR40" s="80">
        <f>+BO40*'PRECIOS SEGUN ADJ. (FRONTERIZO)'!$B$12*'PRECIOS SEGUN ADJ. (FRONTERIZO)'!$C$12</f>
        <v>23400</v>
      </c>
      <c r="BS40" s="80" t="e" vm="1">
        <f>+[4]!NumLetras(BR40,"PESO","PESOS DOMINICANOS","$EE $m CON #d/100 CENTAVOS")</f>
        <v>#VALUE!</v>
      </c>
      <c r="BT40" s="37">
        <v>0</v>
      </c>
      <c r="BU40" s="37">
        <f t="shared" si="10"/>
        <v>0</v>
      </c>
      <c r="BV40" s="189">
        <v>5.5</v>
      </c>
      <c r="BW40" s="80">
        <f>+BT40*'PRECIOS SEGUN ADJ. (FRONTERIZO)'!$B$13*'PRECIOS SEGUN ADJ. (FRONTERIZO)'!$C$13</f>
        <v>0</v>
      </c>
      <c r="BX40" s="80" t="e" vm="1">
        <f>+[4]!NumLetras(BW40,"PESO","PESOS DOMINICANOS","$EE $m CON #d/100 CENTAVOS")</f>
        <v>#VALUE!</v>
      </c>
      <c r="BY40" s="37">
        <v>402</v>
      </c>
      <c r="BZ40" s="37">
        <f t="shared" si="11"/>
        <v>8040</v>
      </c>
      <c r="CA40" s="189">
        <v>7.15</v>
      </c>
      <c r="CB40" s="80">
        <f>+BY40*'PRECIOS SEGUN ADJ. (FRONTERIZO)'!$B$14*'PRECIOS SEGUN ADJ. (FRONTERIZO)'!$C$14</f>
        <v>57486</v>
      </c>
      <c r="CC40" s="80" t="e" vm="1">
        <f>+[4]!NumLetras(CB40,"PESO","PESOS DOMINICANOS","$EE $m CON #d/100 CENTAVOS")</f>
        <v>#VALUE!</v>
      </c>
      <c r="CD40" s="37">
        <v>804</v>
      </c>
      <c r="CE40" s="37">
        <f t="shared" si="12"/>
        <v>16080</v>
      </c>
      <c r="CF40" s="189">
        <v>6.8400000000000007</v>
      </c>
      <c r="CG40" s="80">
        <f>+CD40*'PRECIOS SEGUN ADJ. (FRONTERIZO)'!$B$15*'PRECIOS SEGUN ADJ. (FRONTERIZO)'!$C$15</f>
        <v>109987.2</v>
      </c>
      <c r="CH40" s="80" t="e" vm="1">
        <f>+[4]!NumLetras(CG40,"PESO","PESOS DOMINICANOS","$EE $m CON #d/100 CENTAVOS")</f>
        <v>#VALUE!</v>
      </c>
      <c r="CI40" s="37">
        <v>0</v>
      </c>
      <c r="CJ40" s="37">
        <f t="shared" si="13"/>
        <v>0</v>
      </c>
      <c r="CK40" s="189">
        <v>60</v>
      </c>
      <c r="CL40" s="80">
        <f>+CI40*'PRECIOS SEGUN ADJ. (FRONTERIZO)'!$B$16*'PRECIOS SEGUN ADJ. (FRONTERIZO)'!$C$16</f>
        <v>0</v>
      </c>
      <c r="CM40" s="80" t="e" vm="1">
        <f>+[4]!NumLetras(CL40,"PESO","PESOS DOMINICANOS","$EE $m CON #d/100 CENTAVOS")</f>
        <v>#VALUE!</v>
      </c>
      <c r="CN40" s="80">
        <f t="shared" si="35"/>
        <v>0</v>
      </c>
      <c r="CO40" s="37">
        <v>0</v>
      </c>
      <c r="CP40" s="37">
        <f t="shared" si="14"/>
        <v>0</v>
      </c>
      <c r="CQ40" s="189">
        <v>55.649999999999991</v>
      </c>
      <c r="CR40" s="80">
        <f>+CO40*'PRECIOS SEGUN ADJ. (FRONTERIZO)'!$B$17*'PRECIOS SEGUN ADJ. (FRONTERIZO)'!$C$17</f>
        <v>0</v>
      </c>
      <c r="CS40" s="80" t="e" vm="1">
        <f>+[4]!NumLetras(CR40,"PESO","PESOS DOMINICANOS","$EE $m CON #d/100 CENTAVOS")</f>
        <v>#VALUE!</v>
      </c>
      <c r="CT40" s="80">
        <f t="shared" si="36"/>
        <v>0</v>
      </c>
      <c r="CU40" s="37">
        <v>402</v>
      </c>
      <c r="CV40" s="37">
        <f t="shared" si="15"/>
        <v>8040</v>
      </c>
      <c r="CW40" s="189">
        <v>6.6</v>
      </c>
      <c r="CX40" s="80">
        <f>+CU40*'PRECIOS SEGUN ADJ. (FRONTERIZO)'!$B$18*'PRECIOS SEGUN ADJ. (FRONTERIZO)'!$C$18</f>
        <v>53064</v>
      </c>
      <c r="CY40" s="80" t="e" vm="1">
        <f>+[4]!NumLetras(CX40,"PESO","PESOS DOMINICANOS","$EE $m CON #d/100 CENTAVOS")</f>
        <v>#VALUE!</v>
      </c>
      <c r="CZ40" s="37">
        <v>0</v>
      </c>
      <c r="DA40" s="37">
        <f t="shared" si="16"/>
        <v>0</v>
      </c>
      <c r="DB40" s="189">
        <v>65.75</v>
      </c>
      <c r="DC40" s="80">
        <f>+CZ40*'PRECIOS SEGUN ADJ. (FRONTERIZO)'!$B$19*'PRECIOS SEGUN ADJ. (FRONTERIZO)'!$C$19</f>
        <v>0</v>
      </c>
      <c r="DD40" s="80" t="e" vm="1">
        <f>+[4]!NumLetras(DC40,"PESO","PESOS DOMINICANOS","$EE $m CON #d/100 CENTAVOS")</f>
        <v>#VALUE!</v>
      </c>
      <c r="DE40" s="80">
        <f t="shared" si="37"/>
        <v>0</v>
      </c>
      <c r="DF40" s="37">
        <v>9</v>
      </c>
      <c r="DG40" s="37">
        <f t="shared" si="17"/>
        <v>180</v>
      </c>
      <c r="DH40" s="189">
        <v>82.59999999999998</v>
      </c>
      <c r="DI40" s="80">
        <f>+DF40*'PRECIOS SEGUN ADJ. (FRONTERIZO)'!$B$20*'PRECIOS SEGUN ADJ. (FRONTERIZO)'!$C$20</f>
        <v>14868</v>
      </c>
      <c r="DJ40" s="80" t="e" vm="1">
        <f>+[4]!NumLetras(DI40,"PESO","PESOS DOMINICANOS","$EE $m CON #d/100 CENTAVOS")</f>
        <v>#VALUE!</v>
      </c>
      <c r="DK40" s="80">
        <f t="shared" si="38"/>
        <v>2676.24</v>
      </c>
      <c r="DL40" s="37">
        <v>804</v>
      </c>
      <c r="DM40" s="37">
        <f t="shared" si="18"/>
        <v>16080</v>
      </c>
      <c r="DN40" s="189">
        <v>22</v>
      </c>
      <c r="DO40" s="80">
        <f>+DL40*'PRECIOS SEGUN ADJ. (FRONTERIZO)'!$B$21*'PRECIOS SEGUN ADJ. (FRONTERIZO)'!$C$21</f>
        <v>353760</v>
      </c>
      <c r="DP40" s="80" t="e" vm="1">
        <f>+[4]!NumLetras(DO40,"PESO","PESOS DOMINICANOS","$EE $m CON #d/100 CENTAVOS")</f>
        <v>#VALUE!</v>
      </c>
      <c r="DQ40" s="37">
        <v>45</v>
      </c>
      <c r="DR40" s="37">
        <f t="shared" si="19"/>
        <v>900</v>
      </c>
      <c r="DS40" s="189">
        <v>80.849999999999994</v>
      </c>
      <c r="DT40" s="80">
        <f>+DQ40*'PRECIOS SEGUN ADJ. (FRONTERIZO)'!$B$22*'PRECIOS SEGUN ADJ. (FRONTERIZO)'!$C$22</f>
        <v>72764.999999999985</v>
      </c>
      <c r="DU40" s="80" t="e" vm="1">
        <f>+[4]!NumLetras(DT40,"PESO","PESOS DOMINICANOS","$EE $m CON #d/100 CENTAVOS")</f>
        <v>#VALUE!</v>
      </c>
      <c r="DV40" s="37">
        <v>21</v>
      </c>
      <c r="DW40" s="37">
        <f t="shared" si="20"/>
        <v>420</v>
      </c>
      <c r="DX40" s="189">
        <v>21.83</v>
      </c>
      <c r="DY40" s="80">
        <f>+DV40*'PRECIOS SEGUN ADJ. (FRONTERIZO)'!$B$23*'PRECIOS SEGUN ADJ. (FRONTERIZO)'!$C$23</f>
        <v>9168.5999999999985</v>
      </c>
      <c r="DZ40" s="80" t="e" vm="1">
        <f>+[4]!NumLetras(DY40,"PESO","PESOS DOMINICANOS","$EE $m CON #d/100 CENTAVOS")</f>
        <v>#VALUE!</v>
      </c>
      <c r="EA40" s="80">
        <f t="shared" si="39"/>
        <v>1650.35</v>
      </c>
      <c r="EB40" s="37">
        <v>63</v>
      </c>
      <c r="EC40" s="37">
        <f t="shared" si="21"/>
        <v>1260</v>
      </c>
      <c r="ED40" s="189">
        <v>33</v>
      </c>
      <c r="EE40" s="80">
        <f>+EB40*'PRECIOS SEGUN ADJ. (FRONTERIZO)'!$B$24*'PRECIOS SEGUN ADJ. (FRONTERIZO)'!$C$24</f>
        <v>41580</v>
      </c>
      <c r="EF40" s="80" t="e" vm="1">
        <f>+[4]!NumLetras(EE40,"PESO","PESOS DOMINICANOS","$EE $m CON #d/100 CENTAVOS")</f>
        <v>#VALUE!</v>
      </c>
      <c r="EG40" s="37">
        <v>0</v>
      </c>
      <c r="EH40" s="37">
        <f t="shared" si="22"/>
        <v>0</v>
      </c>
      <c r="EI40" s="189">
        <v>15.789999999999997</v>
      </c>
      <c r="EJ40" s="80">
        <f>+EG40*'PRECIOS SEGUN ADJ. (FRONTERIZO)'!$B$25*'PRECIOS SEGUN ADJ. (FRONTERIZO)'!$C$25</f>
        <v>0</v>
      </c>
      <c r="EK40" s="80" t="e" vm="1">
        <f>+[4]!NumLetras(EJ40,"PESO","PESOS DOMINICANOS","$EE $m CON #d/100 CENTAVOS")</f>
        <v>#VALUE!</v>
      </c>
      <c r="EL40" s="37">
        <v>0</v>
      </c>
      <c r="EM40" s="37">
        <f t="shared" si="23"/>
        <v>0</v>
      </c>
      <c r="EN40" s="189">
        <v>31.5</v>
      </c>
      <c r="EO40" s="80">
        <f>+EL40*'PRECIOS SEGUN ADJ. (FRONTERIZO)'!$B$26*'PRECIOS SEGUN ADJ. (FRONTERIZO)'!$C$26</f>
        <v>0</v>
      </c>
      <c r="EP40" s="80" t="e" vm="1">
        <f>+[4]!NumLetras(EO40,"PESO","PESOS DOMINICANOS","$EE $m CON #d/100 CENTAVOS")</f>
        <v>#VALUE!</v>
      </c>
      <c r="EQ40" s="80">
        <v>0</v>
      </c>
      <c r="ER40" s="194">
        <f t="shared" si="24"/>
        <v>0</v>
      </c>
      <c r="ES40" s="195">
        <v>21.68</v>
      </c>
      <c r="ET40" s="196">
        <f>+EQ40*'PRECIOS SEGUN ADJ (RURAL)'!$B$13*'PRECIOS SEGUN ADJ (RURAL)'!$C$13</f>
        <v>0</v>
      </c>
      <c r="EU40" s="196" t="e" vm="1">
        <f>+[4]!NumLetras(ET40,"PESO","PESOS DOMINICANOS","$EE $m CON #d/100 CENTAVOS")</f>
        <v>#VALUE!</v>
      </c>
      <c r="EV40" s="80">
        <v>0</v>
      </c>
      <c r="EW40" s="198">
        <f t="shared" si="25"/>
        <v>0</v>
      </c>
      <c r="EX40" s="199">
        <v>5.5</v>
      </c>
      <c r="EY40" s="200">
        <f>+EV40*'PRECIOS SEGUN ADJ (RURAL)'!$B$16*'PRECIOS SEGUN ADJ (RURAL)'!$C$16</f>
        <v>0</v>
      </c>
      <c r="EZ40" s="200" t="e" vm="1">
        <f>+[4]!NumLetras(EY40,"PESO","PESOS DOMINICANOS","$EE $m CON #d/100 CENTAVOS")</f>
        <v>#VALUE!</v>
      </c>
      <c r="FA40" s="80">
        <v>0</v>
      </c>
      <c r="FB40" s="202">
        <f t="shared" si="26"/>
        <v>0</v>
      </c>
      <c r="FC40" s="203">
        <v>220</v>
      </c>
      <c r="FD40" s="204">
        <f>+FA40*'PRECIOS SEGUN ADJ (RURAL)'!$B$18*'PRECIOS SEGUN ADJ (RURAL)'!$C$18</f>
        <v>0</v>
      </c>
      <c r="FE40" s="204" t="e" vm="1">
        <f>+[4]!NumLetras(FD40,"PESO","PESOS DOMINICANOS","$EE $m CON #d/100 CENTAVOS")</f>
        <v>#VALUE!</v>
      </c>
      <c r="FF40" s="204">
        <f t="shared" si="27"/>
        <v>0</v>
      </c>
      <c r="FG40" s="80">
        <f t="shared" si="40"/>
        <v>1133202.6000000001</v>
      </c>
      <c r="FH40" s="80" t="e" vm="1">
        <f>+[4]!NumLetras(FG40,"PESO","PESOS DOMINICANOS","$EE $m CON #d/100 CENTAVOS")</f>
        <v>#VALUE!</v>
      </c>
      <c r="FI40" s="80">
        <f t="shared" si="28"/>
        <v>59320.58</v>
      </c>
      <c r="FJ40" s="80" t="e" vm="1">
        <f>+[4]!NumLetras(FI40,"PESO","PESOS DOMINICANOS","$EE $m CON #d/100 CENTAVOS")</f>
        <v>#VALUE!</v>
      </c>
      <c r="FK40" s="80">
        <f t="shared" si="41"/>
        <v>1073882.02</v>
      </c>
      <c r="FL40" s="80" t="e" vm="1">
        <f>+[4]!NumLetras(FK40,"PESO","PESOS DOMINICANOS","$EE $m CON #d/100 CENTAVOS")</f>
        <v>#VALUE!</v>
      </c>
      <c r="FM40" s="80">
        <f t="shared" si="42"/>
        <v>226640.52</v>
      </c>
      <c r="FN40" s="80" t="e" vm="1">
        <f>+[4]!NumLetras(FM40,"PESO","PESOS DOMINICANOS","$EE $m CON #d/100 CENTAVOS")</f>
        <v>#VALUE!</v>
      </c>
      <c r="FO40" s="80">
        <f t="shared" si="43"/>
        <v>11332.03</v>
      </c>
      <c r="FP40" s="80" t="e" vm="1">
        <f>+[4]!NumLetras(FO40,"PESO","PESOS DOMINICANOS","$EE $m CON #d/100 CENTAVOS")</f>
        <v>#VALUE!</v>
      </c>
      <c r="FQ40" s="80"/>
      <c r="FR40" s="80">
        <f t="shared" si="44"/>
        <v>906562.08000000007</v>
      </c>
      <c r="FS40" s="80" t="e" vm="1">
        <f>+[4]!NumLetras(FR40,"PESO","PESOS DOMINICANOS","$EE $m CON #d/100 CENTAVOS")</f>
        <v>#VALUE!</v>
      </c>
      <c r="FT40" s="37" t="str">
        <f>+VLOOKUP(D40,'FRONTERIZO XENIA'!F:G,2,0)</f>
        <v>F-09</v>
      </c>
    </row>
    <row r="41" spans="1:176">
      <c r="A41" s="37">
        <v>40</v>
      </c>
      <c r="B41" s="37">
        <v>40</v>
      </c>
      <c r="C41" s="26" t="s">
        <v>499</v>
      </c>
      <c r="D41" s="37">
        <v>1200951372</v>
      </c>
      <c r="E41" s="37" t="str">
        <f>+VLOOKUP(D41,'INFORMACION DE PROVEEDORES'!C:I,2,0)</f>
        <v>012-0095137-2</v>
      </c>
      <c r="F41" s="26" t="str">
        <f>+VLOOKUP(D41,'INFORMACION DE PROVEEDORES'!C:J,4,0)</f>
        <v>ENGELS ROMERO PEREZ</v>
      </c>
      <c r="G41" s="37" t="str">
        <f>+VLOOKUP(D41,'INFORMACION DE PROVEEDORES'!C:K,5,0)</f>
        <v>012-0095137-2</v>
      </c>
      <c r="H41" s="26" t="str">
        <f>+VLOOKUP(D41,'INFORMACION DE PROVEEDORES'!C:L,7,0)</f>
        <v>CARRETERA SAN VALLEJUELO, NO. 42, LA CULATA</v>
      </c>
      <c r="I41" s="37" t="str">
        <f>+VLOOKUP(D41,'INFORMACION DE PROVEEDORES'!C:M,3,0)</f>
        <v xml:space="preserve"> FÍSICA</v>
      </c>
      <c r="J41" s="37">
        <v>1</v>
      </c>
      <c r="K41" s="37">
        <v>232</v>
      </c>
      <c r="L41" s="37">
        <v>41</v>
      </c>
      <c r="M41" s="37">
        <f t="shared" si="29"/>
        <v>820</v>
      </c>
      <c r="N41" s="189">
        <v>69.81</v>
      </c>
      <c r="O41" s="80">
        <f>+L41*'PRECIOS SEGUN ADJ. (FRONTERIZO)'!$B$2*'PRECIOS SEGUN ADJ. (FRONTERIZO)'!$C$2</f>
        <v>57244.2</v>
      </c>
      <c r="P41" s="80" t="e" vm="1">
        <f>+[4]!NumLetras(O41,"PESO","PESOS DOMINICANOS","$EE $m CON #d/100 CENTAVOS")</f>
        <v>#VALUE!</v>
      </c>
      <c r="Q41" s="80">
        <f t="shared" si="30"/>
        <v>9159.07</v>
      </c>
      <c r="R41" s="37">
        <v>11</v>
      </c>
      <c r="S41" s="37">
        <f t="shared" si="0"/>
        <v>220</v>
      </c>
      <c r="T41" s="189">
        <v>31.5</v>
      </c>
      <c r="U41" s="80">
        <f>+R41*'PRECIOS SEGUN ADJ. (FRONTERIZO)'!$B$3*'PRECIOS SEGUN ADJ. (FRONTERIZO)'!$C$3</f>
        <v>6930</v>
      </c>
      <c r="V41" s="80" t="e" vm="1">
        <f>+[4]!NumLetras(U41,"PESO","PESOS DOMINICANOS","$EE $m CON #d/100 CENTAVOS")</f>
        <v>#VALUE!</v>
      </c>
      <c r="W41" s="37">
        <v>0</v>
      </c>
      <c r="X41" s="37">
        <f t="shared" si="1"/>
        <v>0</v>
      </c>
      <c r="Y41" s="189">
        <v>25.2</v>
      </c>
      <c r="Z41" s="80">
        <f>+W41*'PRECIOS SEGUN ADJ. (FRONTERIZO)'!$B$4*'PRECIOS SEGUN ADJ. (FRONTERIZO)'!$C$4</f>
        <v>0</v>
      </c>
      <c r="AA41" s="80" t="e" vm="1">
        <f>+[4]!NumLetras(Z41,"PESO","PESOS DOMINICANOS","$EE $m CON #d/100 CENTAVOS")</f>
        <v>#VALUE!</v>
      </c>
      <c r="AB41" s="37">
        <v>71</v>
      </c>
      <c r="AC41" s="37">
        <f t="shared" si="2"/>
        <v>1420</v>
      </c>
      <c r="AD41" s="189">
        <v>87.91</v>
      </c>
      <c r="AE41" s="80">
        <f>+AB41*'PRECIOS SEGUN ADJ. (FRONTERIZO)'!$B$5*'PRECIOS SEGUN ADJ. (FRONTERIZO)'!$C$5</f>
        <v>124832.2</v>
      </c>
      <c r="AF41" s="80" t="e" vm="1">
        <f>+[4]!NumLetras(AE41,"PESO","PESOS DOMINICANOS","$EE $m CON #d/100 CENTAVOS")</f>
        <v>#VALUE!</v>
      </c>
      <c r="AG41" s="80">
        <f t="shared" si="31"/>
        <v>22469.8</v>
      </c>
      <c r="AH41" s="37">
        <v>86</v>
      </c>
      <c r="AI41" s="37">
        <f t="shared" si="3"/>
        <v>1720</v>
      </c>
      <c r="AJ41" s="189">
        <v>53.95000000000001</v>
      </c>
      <c r="AK41" s="80">
        <f>+AH41*'PRECIOS SEGUN ADJ. (FRONTERIZO)'!$B$6*'PRECIOS SEGUN ADJ. (FRONTERIZO)'!$C$6</f>
        <v>92794</v>
      </c>
      <c r="AL41" s="80" t="e" vm="1">
        <f>+[4]!NumLetras(AK41,"PESO","PESOS DOMINICANOS","$EE $m CON #d/100 CENTAVOS")</f>
        <v>#VALUE!</v>
      </c>
      <c r="AM41" s="37">
        <v>11</v>
      </c>
      <c r="AN41" s="37">
        <f t="shared" si="4"/>
        <v>220</v>
      </c>
      <c r="AO41" s="189">
        <v>25.04</v>
      </c>
      <c r="AP41" s="80">
        <f>+AM41*'PRECIOS SEGUN ADJ. (FRONTERIZO)'!$B$7*'PRECIOS SEGUN ADJ. (FRONTERIZO)'!$C$7</f>
        <v>5508.8</v>
      </c>
      <c r="AQ41" s="80" t="e" vm="1">
        <f>+[4]!NumLetras(AP41,"PESO","PESOS DOMINICANOS","$EE $m CON #d/100 CENTAVOS")</f>
        <v>#VALUE!</v>
      </c>
      <c r="AR41" s="80">
        <f t="shared" si="32"/>
        <v>881.41</v>
      </c>
      <c r="AS41" s="37">
        <v>26</v>
      </c>
      <c r="AT41" s="37">
        <f t="shared" si="5"/>
        <v>520</v>
      </c>
      <c r="AU41" s="189">
        <v>290.85000000000002</v>
      </c>
      <c r="AV41" s="80">
        <f>+AS41*'PRECIOS SEGUN ADJ. (FRONTERIZO)'!$B$8*'PRECIOS SEGUN ADJ. (FRONTERIZO)'!$C$8</f>
        <v>151242</v>
      </c>
      <c r="AW41" s="80" t="e" vm="1">
        <f>+[4]!NumLetras(AV41,"PESO","PESOS DOMINICANOS","$EE $m CON #d/100 CENTAVOS")</f>
        <v>#VALUE!</v>
      </c>
      <c r="AX41" s="80">
        <f t="shared" si="33"/>
        <v>27223.56</v>
      </c>
      <c r="AY41" s="37">
        <v>0</v>
      </c>
      <c r="AZ41" s="37">
        <f t="shared" si="6"/>
        <v>0</v>
      </c>
      <c r="BA41" s="189">
        <v>18.899999999999999</v>
      </c>
      <c r="BB41" s="80">
        <f>+AY41*'PRECIOS SEGUN ADJ. (FRONTERIZO)'!$B$9*'PRECIOS SEGUN ADJ. (FRONTERIZO)'!$C$9</f>
        <v>0</v>
      </c>
      <c r="BC41" s="80" t="e" vm="1">
        <f>+[4]!NumLetras(BB41,"PESO","PESOS DOMINICANOS","$EE $m CON #d/100 CENTAVOS")</f>
        <v>#VALUE!</v>
      </c>
      <c r="BD41" s="37">
        <v>6</v>
      </c>
      <c r="BE41" s="37">
        <f t="shared" si="7"/>
        <v>120</v>
      </c>
      <c r="BF41" s="189">
        <v>140.38</v>
      </c>
      <c r="BG41" s="80">
        <f>+BD41*'PRECIOS SEGUN ADJ. (FRONTERIZO)'!$B$10*'PRECIOS SEGUN ADJ. (FRONTERIZO)'!$C$10</f>
        <v>16845.599999999999</v>
      </c>
      <c r="BH41" s="80" t="e" vm="1">
        <f>+[4]!NumLetras(BG41,"PESO","PESOS DOMINICANOS","$EE $m CON #d/100 CENTAVOS")</f>
        <v>#VALUE!</v>
      </c>
      <c r="BI41" s="80">
        <f t="shared" si="34"/>
        <v>3032.21</v>
      </c>
      <c r="BJ41" s="37">
        <v>0</v>
      </c>
      <c r="BK41" s="37">
        <f t="shared" si="8"/>
        <v>0</v>
      </c>
      <c r="BL41" s="189">
        <v>31.459999999999997</v>
      </c>
      <c r="BM41" s="80">
        <f>+BJ41*'PRECIOS SEGUN ADJ. (FRONTERIZO)'!$B$11*'PRECIOS SEGUN ADJ. (FRONTERIZO)'!$C$11</f>
        <v>0</v>
      </c>
      <c r="BN41" s="80" t="e" vm="1">
        <f>+[4]!NumLetras(BM41,"PESO","PESOS DOMINICANOS","$EE $m CON #d/100 CENTAVOS")</f>
        <v>#VALUE!</v>
      </c>
      <c r="BO41" s="37">
        <v>21</v>
      </c>
      <c r="BP41" s="37">
        <f t="shared" si="9"/>
        <v>420</v>
      </c>
      <c r="BQ41" s="189">
        <v>65</v>
      </c>
      <c r="BR41" s="80">
        <f>+BO41*'PRECIOS SEGUN ADJ. (FRONTERIZO)'!$B$12*'PRECIOS SEGUN ADJ. (FRONTERIZO)'!$C$12</f>
        <v>27300</v>
      </c>
      <c r="BS41" s="80" t="e" vm="1">
        <f>+[4]!NumLetras(BR41,"PESO","PESOS DOMINICANOS","$EE $m CON #d/100 CENTAVOS")</f>
        <v>#VALUE!</v>
      </c>
      <c r="BT41" s="37">
        <v>0</v>
      </c>
      <c r="BU41" s="37">
        <f t="shared" si="10"/>
        <v>0</v>
      </c>
      <c r="BV41" s="189">
        <v>5.5</v>
      </c>
      <c r="BW41" s="80">
        <f>+BT41*'PRECIOS SEGUN ADJ. (FRONTERIZO)'!$B$13*'PRECIOS SEGUN ADJ. (FRONTERIZO)'!$C$13</f>
        <v>0</v>
      </c>
      <c r="BX41" s="80" t="e" vm="1">
        <f>+[4]!NumLetras(BW41,"PESO","PESOS DOMINICANOS","$EE $m CON #d/100 CENTAVOS")</f>
        <v>#VALUE!</v>
      </c>
      <c r="BY41" s="37">
        <v>464</v>
      </c>
      <c r="BZ41" s="37">
        <f t="shared" si="11"/>
        <v>9280</v>
      </c>
      <c r="CA41" s="189">
        <v>7.15</v>
      </c>
      <c r="CB41" s="80">
        <f>+BY41*'PRECIOS SEGUN ADJ. (FRONTERIZO)'!$B$14*'PRECIOS SEGUN ADJ. (FRONTERIZO)'!$C$14</f>
        <v>66352</v>
      </c>
      <c r="CC41" s="80" t="e" vm="1">
        <f>+[4]!NumLetras(CB41,"PESO","PESOS DOMINICANOS","$EE $m CON #d/100 CENTAVOS")</f>
        <v>#VALUE!</v>
      </c>
      <c r="CD41" s="37">
        <v>928</v>
      </c>
      <c r="CE41" s="37">
        <f t="shared" si="12"/>
        <v>18560</v>
      </c>
      <c r="CF41" s="189">
        <v>6.8400000000000007</v>
      </c>
      <c r="CG41" s="80">
        <f>+CD41*'PRECIOS SEGUN ADJ. (FRONTERIZO)'!$B$15*'PRECIOS SEGUN ADJ. (FRONTERIZO)'!$C$15</f>
        <v>126950.39999999999</v>
      </c>
      <c r="CH41" s="80" t="e" vm="1">
        <f>+[4]!NumLetras(CG41,"PESO","PESOS DOMINICANOS","$EE $m CON #d/100 CENTAVOS")</f>
        <v>#VALUE!</v>
      </c>
      <c r="CI41" s="37">
        <v>0</v>
      </c>
      <c r="CJ41" s="37">
        <f t="shared" si="13"/>
        <v>0</v>
      </c>
      <c r="CK41" s="189">
        <v>60</v>
      </c>
      <c r="CL41" s="80">
        <f>+CI41*'PRECIOS SEGUN ADJ. (FRONTERIZO)'!$B$16*'PRECIOS SEGUN ADJ. (FRONTERIZO)'!$C$16</f>
        <v>0</v>
      </c>
      <c r="CM41" s="80" t="e" vm="1">
        <f>+[4]!NumLetras(CL41,"PESO","PESOS DOMINICANOS","$EE $m CON #d/100 CENTAVOS")</f>
        <v>#VALUE!</v>
      </c>
      <c r="CN41" s="80">
        <f t="shared" si="35"/>
        <v>0</v>
      </c>
      <c r="CO41" s="37">
        <v>0</v>
      </c>
      <c r="CP41" s="37">
        <f t="shared" si="14"/>
        <v>0</v>
      </c>
      <c r="CQ41" s="189">
        <v>55.649999999999991</v>
      </c>
      <c r="CR41" s="80">
        <f>+CO41*'PRECIOS SEGUN ADJ. (FRONTERIZO)'!$B$17*'PRECIOS SEGUN ADJ. (FRONTERIZO)'!$C$17</f>
        <v>0</v>
      </c>
      <c r="CS41" s="80" t="e" vm="1">
        <f>+[4]!NumLetras(CR41,"PESO","PESOS DOMINICANOS","$EE $m CON #d/100 CENTAVOS")</f>
        <v>#VALUE!</v>
      </c>
      <c r="CT41" s="80">
        <f t="shared" si="36"/>
        <v>0</v>
      </c>
      <c r="CU41" s="37">
        <v>464</v>
      </c>
      <c r="CV41" s="37">
        <f t="shared" si="15"/>
        <v>9280</v>
      </c>
      <c r="CW41" s="189">
        <v>6.6</v>
      </c>
      <c r="CX41" s="80">
        <f>+CU41*'PRECIOS SEGUN ADJ. (FRONTERIZO)'!$B$18*'PRECIOS SEGUN ADJ. (FRONTERIZO)'!$C$18</f>
        <v>61247.999999999993</v>
      </c>
      <c r="CY41" s="80" t="e" vm="1">
        <f>+[4]!NumLetras(CX41,"PESO","PESOS DOMINICANOS","$EE $m CON #d/100 CENTAVOS")</f>
        <v>#VALUE!</v>
      </c>
      <c r="CZ41" s="37">
        <v>0</v>
      </c>
      <c r="DA41" s="37">
        <f t="shared" si="16"/>
        <v>0</v>
      </c>
      <c r="DB41" s="189">
        <v>65.75</v>
      </c>
      <c r="DC41" s="80">
        <f>+CZ41*'PRECIOS SEGUN ADJ. (FRONTERIZO)'!$B$19*'PRECIOS SEGUN ADJ. (FRONTERIZO)'!$C$19</f>
        <v>0</v>
      </c>
      <c r="DD41" s="80" t="e" vm="1">
        <f>+[4]!NumLetras(DC41,"PESO","PESOS DOMINICANOS","$EE $m CON #d/100 CENTAVOS")</f>
        <v>#VALUE!</v>
      </c>
      <c r="DE41" s="80">
        <f t="shared" si="37"/>
        <v>0</v>
      </c>
      <c r="DF41" s="37">
        <v>11</v>
      </c>
      <c r="DG41" s="37">
        <f t="shared" si="17"/>
        <v>220</v>
      </c>
      <c r="DH41" s="189">
        <v>82.59999999999998</v>
      </c>
      <c r="DI41" s="80">
        <f>+DF41*'PRECIOS SEGUN ADJ. (FRONTERIZO)'!$B$20*'PRECIOS SEGUN ADJ. (FRONTERIZO)'!$C$20</f>
        <v>18172</v>
      </c>
      <c r="DJ41" s="80" t="e" vm="1">
        <f>+[4]!NumLetras(DI41,"PESO","PESOS DOMINICANOS","$EE $m CON #d/100 CENTAVOS")</f>
        <v>#VALUE!</v>
      </c>
      <c r="DK41" s="80">
        <f t="shared" si="38"/>
        <v>3270.96</v>
      </c>
      <c r="DL41" s="37">
        <v>928</v>
      </c>
      <c r="DM41" s="37">
        <f t="shared" si="18"/>
        <v>18560</v>
      </c>
      <c r="DN41" s="189">
        <v>22</v>
      </c>
      <c r="DO41" s="80">
        <f>+DL41*'PRECIOS SEGUN ADJ. (FRONTERIZO)'!$B$21*'PRECIOS SEGUN ADJ. (FRONTERIZO)'!$C$21</f>
        <v>408320</v>
      </c>
      <c r="DP41" s="80" t="e" vm="1">
        <f>+[4]!NumLetras(DO41,"PESO","PESOS DOMINICANOS","$EE $m CON #d/100 CENTAVOS")</f>
        <v>#VALUE!</v>
      </c>
      <c r="DQ41" s="37">
        <v>52</v>
      </c>
      <c r="DR41" s="37">
        <f t="shared" si="19"/>
        <v>1040</v>
      </c>
      <c r="DS41" s="189">
        <v>80.849999999999994</v>
      </c>
      <c r="DT41" s="80">
        <f>+DQ41*'PRECIOS SEGUN ADJ. (FRONTERIZO)'!$B$22*'PRECIOS SEGUN ADJ. (FRONTERIZO)'!$C$22</f>
        <v>84084</v>
      </c>
      <c r="DU41" s="80" t="e" vm="1">
        <f>+[4]!NumLetras(DT41,"PESO","PESOS DOMINICANOS","$EE $m CON #d/100 CENTAVOS")</f>
        <v>#VALUE!</v>
      </c>
      <c r="DV41" s="37">
        <v>23</v>
      </c>
      <c r="DW41" s="37">
        <f t="shared" si="20"/>
        <v>460</v>
      </c>
      <c r="DX41" s="189">
        <v>21.83</v>
      </c>
      <c r="DY41" s="80">
        <f>+DV41*'PRECIOS SEGUN ADJ. (FRONTERIZO)'!$B$23*'PRECIOS SEGUN ADJ. (FRONTERIZO)'!$C$23</f>
        <v>10041.799999999999</v>
      </c>
      <c r="DZ41" s="80" t="e" vm="1">
        <f>+[4]!NumLetras(DY41,"PESO","PESOS DOMINICANOS","$EE $m CON #d/100 CENTAVOS")</f>
        <v>#VALUE!</v>
      </c>
      <c r="EA41" s="80">
        <f t="shared" si="39"/>
        <v>1807.52</v>
      </c>
      <c r="EB41" s="37">
        <v>72</v>
      </c>
      <c r="EC41" s="37">
        <f t="shared" si="21"/>
        <v>1440</v>
      </c>
      <c r="ED41" s="189">
        <v>33</v>
      </c>
      <c r="EE41" s="80">
        <f>+EB41*'PRECIOS SEGUN ADJ. (FRONTERIZO)'!$B$24*'PRECIOS SEGUN ADJ. (FRONTERIZO)'!$C$24</f>
        <v>47520</v>
      </c>
      <c r="EF41" s="80" t="e" vm="1">
        <f>+[4]!NumLetras(EE41,"PESO","PESOS DOMINICANOS","$EE $m CON #d/100 CENTAVOS")</f>
        <v>#VALUE!</v>
      </c>
      <c r="EG41" s="37">
        <v>0</v>
      </c>
      <c r="EH41" s="37">
        <f t="shared" si="22"/>
        <v>0</v>
      </c>
      <c r="EI41" s="189">
        <v>15.789999999999997</v>
      </c>
      <c r="EJ41" s="80">
        <f>+EG41*'PRECIOS SEGUN ADJ. (FRONTERIZO)'!$B$25*'PRECIOS SEGUN ADJ. (FRONTERIZO)'!$C$25</f>
        <v>0</v>
      </c>
      <c r="EK41" s="80" t="e" vm="1">
        <f>+[4]!NumLetras(EJ41,"PESO","PESOS DOMINICANOS","$EE $m CON #d/100 CENTAVOS")</f>
        <v>#VALUE!</v>
      </c>
      <c r="EL41" s="37">
        <v>0</v>
      </c>
      <c r="EM41" s="37">
        <f t="shared" si="23"/>
        <v>0</v>
      </c>
      <c r="EN41" s="189">
        <v>31.5</v>
      </c>
      <c r="EO41" s="80">
        <f>+EL41*'PRECIOS SEGUN ADJ. (FRONTERIZO)'!$B$26*'PRECIOS SEGUN ADJ. (FRONTERIZO)'!$C$26</f>
        <v>0</v>
      </c>
      <c r="EP41" s="80" t="e" vm="1">
        <f>+[4]!NumLetras(EO41,"PESO","PESOS DOMINICANOS","$EE $m CON #d/100 CENTAVOS")</f>
        <v>#VALUE!</v>
      </c>
      <c r="EQ41" s="80">
        <v>0</v>
      </c>
      <c r="ER41" s="194">
        <f t="shared" si="24"/>
        <v>0</v>
      </c>
      <c r="ES41" s="195">
        <v>21.68</v>
      </c>
      <c r="ET41" s="196">
        <f>+EQ41*'PRECIOS SEGUN ADJ (RURAL)'!$B$13*'PRECIOS SEGUN ADJ (RURAL)'!$C$13</f>
        <v>0</v>
      </c>
      <c r="EU41" s="196" t="e" vm="1">
        <f>+[4]!NumLetras(ET41,"PESO","PESOS DOMINICANOS","$EE $m CON #d/100 CENTAVOS")</f>
        <v>#VALUE!</v>
      </c>
      <c r="EV41" s="80">
        <v>0</v>
      </c>
      <c r="EW41" s="198">
        <f t="shared" si="25"/>
        <v>0</v>
      </c>
      <c r="EX41" s="199">
        <v>5.5</v>
      </c>
      <c r="EY41" s="200">
        <f>+EV41*'PRECIOS SEGUN ADJ (RURAL)'!$B$16*'PRECIOS SEGUN ADJ (RURAL)'!$C$16</f>
        <v>0</v>
      </c>
      <c r="EZ41" s="200" t="e" vm="1">
        <f>+[4]!NumLetras(EY41,"PESO","PESOS DOMINICANOS","$EE $m CON #d/100 CENTAVOS")</f>
        <v>#VALUE!</v>
      </c>
      <c r="FA41" s="80">
        <v>0</v>
      </c>
      <c r="FB41" s="202">
        <f t="shared" si="26"/>
        <v>0</v>
      </c>
      <c r="FC41" s="203">
        <v>220</v>
      </c>
      <c r="FD41" s="204">
        <f>+FA41*'PRECIOS SEGUN ADJ (RURAL)'!$B$18*'PRECIOS SEGUN ADJ (RURAL)'!$C$18</f>
        <v>0</v>
      </c>
      <c r="FE41" s="204" t="e" vm="1">
        <f>+[4]!NumLetras(FD41,"PESO","PESOS DOMINICANOS","$EE $m CON #d/100 CENTAVOS")</f>
        <v>#VALUE!</v>
      </c>
      <c r="FF41" s="204">
        <f t="shared" si="27"/>
        <v>0</v>
      </c>
      <c r="FG41" s="80">
        <f t="shared" si="40"/>
        <v>1305385.0000000002</v>
      </c>
      <c r="FH41" s="80" t="e" vm="1">
        <f>+[4]!NumLetras(FG41,"PESO","PESOS DOMINICANOS","$EE $m CON #d/100 CENTAVOS")</f>
        <v>#VALUE!</v>
      </c>
      <c r="FI41" s="80">
        <f t="shared" si="28"/>
        <v>67844.53</v>
      </c>
      <c r="FJ41" s="80" t="e" vm="1">
        <f>+[4]!NumLetras(FI41,"PESO","PESOS DOMINICANOS","$EE $m CON #d/100 CENTAVOS")</f>
        <v>#VALUE!</v>
      </c>
      <c r="FK41" s="80">
        <f t="shared" si="41"/>
        <v>1237540.4700000002</v>
      </c>
      <c r="FL41" s="80" t="e" vm="1">
        <f>+[4]!NumLetras(FK41,"PESO","PESOS DOMINICANOS","$EE $m CON #d/100 CENTAVOS")</f>
        <v>#VALUE!</v>
      </c>
      <c r="FM41" s="80">
        <f t="shared" si="42"/>
        <v>261077</v>
      </c>
      <c r="FN41" s="80" t="e" vm="1">
        <f>+[4]!NumLetras(FM41,"PESO","PESOS DOMINICANOS","$EE $m CON #d/100 CENTAVOS")</f>
        <v>#VALUE!</v>
      </c>
      <c r="FO41" s="80">
        <f t="shared" si="43"/>
        <v>13053.85</v>
      </c>
      <c r="FP41" s="80" t="e" vm="1">
        <f>+[4]!NumLetras(FO41,"PESO","PESOS DOMINICANOS","$EE $m CON #d/100 CENTAVOS")</f>
        <v>#VALUE!</v>
      </c>
      <c r="FQ41" s="80"/>
      <c r="FR41" s="80">
        <f t="shared" si="44"/>
        <v>1044308.0000000002</v>
      </c>
      <c r="FS41" s="80" t="e" vm="1">
        <f>+[4]!NumLetras(FR41,"PESO","PESOS DOMINICANOS","$EE $m CON #d/100 CENTAVOS")</f>
        <v>#VALUE!</v>
      </c>
      <c r="FT41" s="37" t="str">
        <f>+VLOOKUP(D41,'FRONTERIZO XENIA'!F:G,2,0)</f>
        <v>F-09</v>
      </c>
    </row>
    <row r="42" spans="1:176">
      <c r="A42" s="37">
        <v>41</v>
      </c>
      <c r="B42" s="37">
        <v>41</v>
      </c>
      <c r="C42" s="26" t="s">
        <v>521</v>
      </c>
      <c r="D42" s="37">
        <v>1200118071</v>
      </c>
      <c r="E42" s="37" t="str">
        <f>+VLOOKUP(D42,'INFORMACION DE PROVEEDORES'!C:I,2,0)</f>
        <v>012-0011807-1</v>
      </c>
      <c r="F42" s="26" t="str">
        <f>+VLOOKUP(D42,'INFORMACION DE PROVEEDORES'!C:J,4,0)</f>
        <v>ERASMO WILKI SANTOS VILLEGAS</v>
      </c>
      <c r="G42" s="37" t="str">
        <f>+VLOOKUP(D42,'INFORMACION DE PROVEEDORES'!C:K,5,0)</f>
        <v>012-0011807-1</v>
      </c>
      <c r="H42" s="26" t="str">
        <f>+VLOOKUP(D42,'INFORMACION DE PROVEEDORES'!C:L,7,0)</f>
        <v xml:space="preserve">CALLE DOCTOR CABRAL NO. 76, SAN JUAN DE LA MAGUANA </v>
      </c>
      <c r="I42" s="37" t="str">
        <f>+VLOOKUP(D42,'INFORMACION DE PROVEEDORES'!C:M,3,0)</f>
        <v xml:space="preserve"> FÍSICA</v>
      </c>
      <c r="J42" s="37">
        <v>9</v>
      </c>
      <c r="K42" s="37">
        <v>414</v>
      </c>
      <c r="L42" s="37">
        <v>78</v>
      </c>
      <c r="M42" s="37">
        <f t="shared" si="29"/>
        <v>1560</v>
      </c>
      <c r="N42" s="189">
        <v>69.81</v>
      </c>
      <c r="O42" s="80">
        <f>+L42*'PRECIOS SEGUN ADJ. (FRONTERIZO)'!$B$2*'PRECIOS SEGUN ADJ. (FRONTERIZO)'!$C$2</f>
        <v>108903.6</v>
      </c>
      <c r="P42" s="80" t="e" vm="1">
        <f>+[4]!NumLetras(O42,"PESO","PESOS DOMINICANOS","$EE $m CON #d/100 CENTAVOS")</f>
        <v>#VALUE!</v>
      </c>
      <c r="Q42" s="80">
        <f t="shared" si="30"/>
        <v>17424.580000000002</v>
      </c>
      <c r="R42" s="37">
        <v>23</v>
      </c>
      <c r="S42" s="37">
        <f t="shared" si="0"/>
        <v>460</v>
      </c>
      <c r="T42" s="189">
        <v>31.5</v>
      </c>
      <c r="U42" s="80">
        <f>+R42*'PRECIOS SEGUN ADJ. (FRONTERIZO)'!$B$3*'PRECIOS SEGUN ADJ. (FRONTERIZO)'!$C$3</f>
        <v>14490</v>
      </c>
      <c r="V42" s="80" t="e" vm="1">
        <f>+[4]!NumLetras(U42,"PESO","PESOS DOMINICANOS","$EE $m CON #d/100 CENTAVOS")</f>
        <v>#VALUE!</v>
      </c>
      <c r="W42" s="37">
        <v>0</v>
      </c>
      <c r="X42" s="37">
        <f t="shared" si="1"/>
        <v>0</v>
      </c>
      <c r="Y42" s="189">
        <v>25.2</v>
      </c>
      <c r="Z42" s="80">
        <f>+W42*'PRECIOS SEGUN ADJ. (FRONTERIZO)'!$B$4*'PRECIOS SEGUN ADJ. (FRONTERIZO)'!$C$4</f>
        <v>0</v>
      </c>
      <c r="AA42" s="80" t="e" vm="1">
        <f>+[4]!NumLetras(Z42,"PESO","PESOS DOMINICANOS","$EE $m CON #d/100 CENTAVOS")</f>
        <v>#VALUE!</v>
      </c>
      <c r="AB42" s="37">
        <v>130</v>
      </c>
      <c r="AC42" s="37">
        <f t="shared" si="2"/>
        <v>2600</v>
      </c>
      <c r="AD42" s="189">
        <v>87.91</v>
      </c>
      <c r="AE42" s="80">
        <f>+AB42*'PRECIOS SEGUN ADJ. (FRONTERIZO)'!$B$5*'PRECIOS SEGUN ADJ. (FRONTERIZO)'!$C$5</f>
        <v>228566</v>
      </c>
      <c r="AF42" s="80" t="e" vm="1">
        <f>+[4]!NumLetras(AE42,"PESO","PESOS DOMINICANOS","$EE $m CON #d/100 CENTAVOS")</f>
        <v>#VALUE!</v>
      </c>
      <c r="AG42" s="80">
        <f t="shared" si="31"/>
        <v>41141.879999999997</v>
      </c>
      <c r="AH42" s="37">
        <v>155</v>
      </c>
      <c r="AI42" s="37">
        <f t="shared" si="3"/>
        <v>3100</v>
      </c>
      <c r="AJ42" s="189">
        <v>53.95000000000001</v>
      </c>
      <c r="AK42" s="80">
        <f>+AH42*'PRECIOS SEGUN ADJ. (FRONTERIZO)'!$B$6*'PRECIOS SEGUN ADJ. (FRONTERIZO)'!$C$6</f>
        <v>167245</v>
      </c>
      <c r="AL42" s="80" t="e" vm="1">
        <f>+[4]!NumLetras(AK42,"PESO","PESOS DOMINICANOS","$EE $m CON #d/100 CENTAVOS")</f>
        <v>#VALUE!</v>
      </c>
      <c r="AM42" s="37">
        <v>23</v>
      </c>
      <c r="AN42" s="37">
        <f t="shared" si="4"/>
        <v>460</v>
      </c>
      <c r="AO42" s="189">
        <v>25.04</v>
      </c>
      <c r="AP42" s="80">
        <f>+AM42*'PRECIOS SEGUN ADJ. (FRONTERIZO)'!$B$7*'PRECIOS SEGUN ADJ. (FRONTERIZO)'!$C$7</f>
        <v>11518.4</v>
      </c>
      <c r="AQ42" s="80" t="e" vm="1">
        <f>+[4]!NumLetras(AP42,"PESO","PESOS DOMINICANOS","$EE $m CON #d/100 CENTAVOS")</f>
        <v>#VALUE!</v>
      </c>
      <c r="AR42" s="80">
        <f t="shared" si="32"/>
        <v>1842.94</v>
      </c>
      <c r="AS42" s="37">
        <v>49</v>
      </c>
      <c r="AT42" s="37">
        <f t="shared" si="5"/>
        <v>980</v>
      </c>
      <c r="AU42" s="189">
        <v>290.85000000000002</v>
      </c>
      <c r="AV42" s="80">
        <f>+AS42*'PRECIOS SEGUN ADJ. (FRONTERIZO)'!$B$8*'PRECIOS SEGUN ADJ. (FRONTERIZO)'!$C$8</f>
        <v>285033</v>
      </c>
      <c r="AW42" s="80" t="e" vm="1">
        <f>+[4]!NumLetras(AV42,"PESO","PESOS DOMINICANOS","$EE $m CON #d/100 CENTAVOS")</f>
        <v>#VALUE!</v>
      </c>
      <c r="AX42" s="80">
        <f t="shared" si="33"/>
        <v>51305.94</v>
      </c>
      <c r="AY42" s="37">
        <v>0</v>
      </c>
      <c r="AZ42" s="37">
        <f t="shared" si="6"/>
        <v>0</v>
      </c>
      <c r="BA42" s="189">
        <v>18.899999999999999</v>
      </c>
      <c r="BB42" s="80">
        <f>+AY42*'PRECIOS SEGUN ADJ. (FRONTERIZO)'!$B$9*'PRECIOS SEGUN ADJ. (FRONTERIZO)'!$C$9</f>
        <v>0</v>
      </c>
      <c r="BC42" s="80" t="e" vm="1">
        <f>+[4]!NumLetras(BB42,"PESO","PESOS DOMINICANOS","$EE $m CON #d/100 CENTAVOS")</f>
        <v>#VALUE!</v>
      </c>
      <c r="BD42" s="37">
        <v>14</v>
      </c>
      <c r="BE42" s="37">
        <f t="shared" si="7"/>
        <v>280</v>
      </c>
      <c r="BF42" s="189">
        <v>140.38</v>
      </c>
      <c r="BG42" s="80">
        <f>+BD42*'PRECIOS SEGUN ADJ. (FRONTERIZO)'!$B$10*'PRECIOS SEGUN ADJ. (FRONTERIZO)'!$C$10</f>
        <v>39306.400000000001</v>
      </c>
      <c r="BH42" s="80" t="e" vm="1">
        <f>+[4]!NumLetras(BG42,"PESO","PESOS DOMINICANOS","$EE $m CON #d/100 CENTAVOS")</f>
        <v>#VALUE!</v>
      </c>
      <c r="BI42" s="80">
        <f t="shared" si="34"/>
        <v>7075.15</v>
      </c>
      <c r="BJ42" s="37">
        <v>0</v>
      </c>
      <c r="BK42" s="37">
        <f t="shared" si="8"/>
        <v>0</v>
      </c>
      <c r="BL42" s="189">
        <v>31.459999999999997</v>
      </c>
      <c r="BM42" s="80">
        <f>+BJ42*'PRECIOS SEGUN ADJ. (FRONTERIZO)'!$B$11*'PRECIOS SEGUN ADJ. (FRONTERIZO)'!$C$11</f>
        <v>0</v>
      </c>
      <c r="BN42" s="80" t="e" vm="1">
        <f>+[4]!NumLetras(BM42,"PESO","PESOS DOMINICANOS","$EE $m CON #d/100 CENTAVOS")</f>
        <v>#VALUE!</v>
      </c>
      <c r="BO42" s="37">
        <v>41</v>
      </c>
      <c r="BP42" s="37">
        <f t="shared" si="9"/>
        <v>820</v>
      </c>
      <c r="BQ42" s="189">
        <v>65</v>
      </c>
      <c r="BR42" s="80">
        <f>+BO42*'PRECIOS SEGUN ADJ. (FRONTERIZO)'!$B$12*'PRECIOS SEGUN ADJ. (FRONTERIZO)'!$C$12</f>
        <v>53300</v>
      </c>
      <c r="BS42" s="80" t="e" vm="1">
        <f>+[4]!NumLetras(BR42,"PESO","PESOS DOMINICANOS","$EE $m CON #d/100 CENTAVOS")</f>
        <v>#VALUE!</v>
      </c>
      <c r="BT42" s="37">
        <v>0</v>
      </c>
      <c r="BU42" s="37">
        <f t="shared" si="10"/>
        <v>0</v>
      </c>
      <c r="BV42" s="189">
        <v>5.5</v>
      </c>
      <c r="BW42" s="80">
        <f>+BT42*'PRECIOS SEGUN ADJ. (FRONTERIZO)'!$B$13*'PRECIOS SEGUN ADJ. (FRONTERIZO)'!$C$13</f>
        <v>0</v>
      </c>
      <c r="BX42" s="80" t="e" vm="1">
        <f>+[4]!NumLetras(BW42,"PESO","PESOS DOMINICANOS","$EE $m CON #d/100 CENTAVOS")</f>
        <v>#VALUE!</v>
      </c>
      <c r="BY42" s="37">
        <v>828</v>
      </c>
      <c r="BZ42" s="37">
        <f t="shared" si="11"/>
        <v>16560</v>
      </c>
      <c r="CA42" s="189">
        <v>7.15</v>
      </c>
      <c r="CB42" s="80">
        <f>+BY42*'PRECIOS SEGUN ADJ. (FRONTERIZO)'!$B$14*'PRECIOS SEGUN ADJ. (FRONTERIZO)'!$C$14</f>
        <v>118404.00000000001</v>
      </c>
      <c r="CC42" s="80" t="e" vm="1">
        <f>+[4]!NumLetras(CB42,"PESO","PESOS DOMINICANOS","$EE $m CON #d/100 CENTAVOS")</f>
        <v>#VALUE!</v>
      </c>
      <c r="CD42" s="37">
        <v>1656</v>
      </c>
      <c r="CE42" s="37">
        <f t="shared" si="12"/>
        <v>33120</v>
      </c>
      <c r="CF42" s="189">
        <v>6.8400000000000007</v>
      </c>
      <c r="CG42" s="80">
        <f>+CD42*'PRECIOS SEGUN ADJ. (FRONTERIZO)'!$B$15*'PRECIOS SEGUN ADJ. (FRONTERIZO)'!$C$15</f>
        <v>226540.79999999999</v>
      </c>
      <c r="CH42" s="80" t="e" vm="1">
        <f>+[4]!NumLetras(CG42,"PESO","PESOS DOMINICANOS","$EE $m CON #d/100 CENTAVOS")</f>
        <v>#VALUE!</v>
      </c>
      <c r="CI42" s="37">
        <v>0</v>
      </c>
      <c r="CJ42" s="37">
        <f t="shared" si="13"/>
        <v>0</v>
      </c>
      <c r="CK42" s="189">
        <v>60</v>
      </c>
      <c r="CL42" s="80">
        <f>+CI42*'PRECIOS SEGUN ADJ. (FRONTERIZO)'!$B$16*'PRECIOS SEGUN ADJ. (FRONTERIZO)'!$C$16</f>
        <v>0</v>
      </c>
      <c r="CM42" s="80" t="e" vm="1">
        <f>+[4]!NumLetras(CL42,"PESO","PESOS DOMINICANOS","$EE $m CON #d/100 CENTAVOS")</f>
        <v>#VALUE!</v>
      </c>
      <c r="CN42" s="80">
        <f t="shared" si="35"/>
        <v>0</v>
      </c>
      <c r="CO42" s="37">
        <v>0</v>
      </c>
      <c r="CP42" s="37">
        <f t="shared" si="14"/>
        <v>0</v>
      </c>
      <c r="CQ42" s="189">
        <v>55.649999999999991</v>
      </c>
      <c r="CR42" s="80">
        <f>+CO42*'PRECIOS SEGUN ADJ. (FRONTERIZO)'!$B$17*'PRECIOS SEGUN ADJ. (FRONTERIZO)'!$C$17</f>
        <v>0</v>
      </c>
      <c r="CS42" s="80" t="e" vm="1">
        <f>+[4]!NumLetras(CR42,"PESO","PESOS DOMINICANOS","$EE $m CON #d/100 CENTAVOS")</f>
        <v>#VALUE!</v>
      </c>
      <c r="CT42" s="80">
        <f t="shared" si="36"/>
        <v>0</v>
      </c>
      <c r="CU42" s="37">
        <v>828</v>
      </c>
      <c r="CV42" s="37">
        <f t="shared" si="15"/>
        <v>16560</v>
      </c>
      <c r="CW42" s="189">
        <v>6.6</v>
      </c>
      <c r="CX42" s="80">
        <f>+CU42*'PRECIOS SEGUN ADJ. (FRONTERIZO)'!$B$18*'PRECIOS SEGUN ADJ. (FRONTERIZO)'!$C$18</f>
        <v>109295.99999999999</v>
      </c>
      <c r="CY42" s="80" t="e" vm="1">
        <f>+[4]!NumLetras(CX42,"PESO","PESOS DOMINICANOS","$EE $m CON #d/100 CENTAVOS")</f>
        <v>#VALUE!</v>
      </c>
      <c r="CZ42" s="37">
        <v>0</v>
      </c>
      <c r="DA42" s="37">
        <f t="shared" si="16"/>
        <v>0</v>
      </c>
      <c r="DB42" s="189">
        <v>65.75</v>
      </c>
      <c r="DC42" s="80">
        <f>+CZ42*'PRECIOS SEGUN ADJ. (FRONTERIZO)'!$B$19*'PRECIOS SEGUN ADJ. (FRONTERIZO)'!$C$19</f>
        <v>0</v>
      </c>
      <c r="DD42" s="80" t="e" vm="1">
        <f>+[4]!NumLetras(DC42,"PESO","PESOS DOMINICANOS","$EE $m CON #d/100 CENTAVOS")</f>
        <v>#VALUE!</v>
      </c>
      <c r="DE42" s="80">
        <f t="shared" si="37"/>
        <v>0</v>
      </c>
      <c r="DF42" s="37">
        <v>23</v>
      </c>
      <c r="DG42" s="37">
        <f t="shared" si="17"/>
        <v>460</v>
      </c>
      <c r="DH42" s="189">
        <v>82.59999999999998</v>
      </c>
      <c r="DI42" s="80">
        <f>+DF42*'PRECIOS SEGUN ADJ. (FRONTERIZO)'!$B$20*'PRECIOS SEGUN ADJ. (FRONTERIZO)'!$C$20</f>
        <v>37996</v>
      </c>
      <c r="DJ42" s="80" t="e" vm="1">
        <f>+[4]!NumLetras(DI42,"PESO","PESOS DOMINICANOS","$EE $m CON #d/100 CENTAVOS")</f>
        <v>#VALUE!</v>
      </c>
      <c r="DK42" s="80">
        <f t="shared" si="38"/>
        <v>6839.28</v>
      </c>
      <c r="DL42" s="37">
        <v>1656</v>
      </c>
      <c r="DM42" s="37">
        <f t="shared" si="18"/>
        <v>33120</v>
      </c>
      <c r="DN42" s="189">
        <v>22</v>
      </c>
      <c r="DO42" s="80">
        <f>+DL42*'PRECIOS SEGUN ADJ. (FRONTERIZO)'!$B$21*'PRECIOS SEGUN ADJ. (FRONTERIZO)'!$C$21</f>
        <v>728640</v>
      </c>
      <c r="DP42" s="80" t="e" vm="1">
        <f>+[4]!NumLetras(DO42,"PESO","PESOS DOMINICANOS","$EE $m CON #d/100 CENTAVOS")</f>
        <v>#VALUE!</v>
      </c>
      <c r="DQ42" s="37">
        <v>94</v>
      </c>
      <c r="DR42" s="37">
        <f t="shared" si="19"/>
        <v>1880</v>
      </c>
      <c r="DS42" s="189">
        <v>80.849999999999994</v>
      </c>
      <c r="DT42" s="80">
        <f>+DQ42*'PRECIOS SEGUN ADJ. (FRONTERIZO)'!$B$22*'PRECIOS SEGUN ADJ. (FRONTERIZO)'!$C$22</f>
        <v>151998</v>
      </c>
      <c r="DU42" s="80" t="e" vm="1">
        <f>+[4]!NumLetras(DT42,"PESO","PESOS DOMINICANOS","$EE $m CON #d/100 CENTAVOS")</f>
        <v>#VALUE!</v>
      </c>
      <c r="DV42" s="37">
        <v>44</v>
      </c>
      <c r="DW42" s="37">
        <f t="shared" si="20"/>
        <v>880</v>
      </c>
      <c r="DX42" s="189">
        <v>21.83</v>
      </c>
      <c r="DY42" s="80">
        <f>+DV42*'PRECIOS SEGUN ADJ. (FRONTERIZO)'!$B$23*'PRECIOS SEGUN ADJ. (FRONTERIZO)'!$C$23</f>
        <v>19210.400000000001</v>
      </c>
      <c r="DZ42" s="80" t="e" vm="1">
        <f>+[4]!NumLetras(DY42,"PESO","PESOS DOMINICANOS","$EE $m CON #d/100 CENTAVOS")</f>
        <v>#VALUE!</v>
      </c>
      <c r="EA42" s="80">
        <f t="shared" si="39"/>
        <v>3457.87</v>
      </c>
      <c r="EB42" s="37">
        <v>133</v>
      </c>
      <c r="EC42" s="37">
        <f t="shared" si="21"/>
        <v>2660</v>
      </c>
      <c r="ED42" s="189">
        <v>33</v>
      </c>
      <c r="EE42" s="80">
        <f>+EB42*'PRECIOS SEGUN ADJ. (FRONTERIZO)'!$B$24*'PRECIOS SEGUN ADJ. (FRONTERIZO)'!$C$24</f>
        <v>87780</v>
      </c>
      <c r="EF42" s="80" t="e" vm="1">
        <f>+[4]!NumLetras(EE42,"PESO","PESOS DOMINICANOS","$EE $m CON #d/100 CENTAVOS")</f>
        <v>#VALUE!</v>
      </c>
      <c r="EG42" s="37">
        <v>0</v>
      </c>
      <c r="EH42" s="37">
        <f t="shared" si="22"/>
        <v>0</v>
      </c>
      <c r="EI42" s="189">
        <v>15.789999999999997</v>
      </c>
      <c r="EJ42" s="80">
        <f>+EG42*'PRECIOS SEGUN ADJ. (FRONTERIZO)'!$B$25*'PRECIOS SEGUN ADJ. (FRONTERIZO)'!$C$25</f>
        <v>0</v>
      </c>
      <c r="EK42" s="80" t="e" vm="1">
        <f>+[4]!NumLetras(EJ42,"PESO","PESOS DOMINICANOS","$EE $m CON #d/100 CENTAVOS")</f>
        <v>#VALUE!</v>
      </c>
      <c r="EL42" s="37">
        <v>0</v>
      </c>
      <c r="EM42" s="37">
        <f t="shared" si="23"/>
        <v>0</v>
      </c>
      <c r="EN42" s="189">
        <v>31.5</v>
      </c>
      <c r="EO42" s="80">
        <f>+EL42*'PRECIOS SEGUN ADJ. (FRONTERIZO)'!$B$26*'PRECIOS SEGUN ADJ. (FRONTERIZO)'!$C$26</f>
        <v>0</v>
      </c>
      <c r="EP42" s="80" t="e" vm="1">
        <f>+[4]!NumLetras(EO42,"PESO","PESOS DOMINICANOS","$EE $m CON #d/100 CENTAVOS")</f>
        <v>#VALUE!</v>
      </c>
      <c r="EQ42" s="80">
        <v>0</v>
      </c>
      <c r="ER42" s="194">
        <f t="shared" si="24"/>
        <v>0</v>
      </c>
      <c r="ES42" s="195">
        <v>21.68</v>
      </c>
      <c r="ET42" s="196">
        <f>+EQ42*'PRECIOS SEGUN ADJ (RURAL)'!$B$13*'PRECIOS SEGUN ADJ (RURAL)'!$C$13</f>
        <v>0</v>
      </c>
      <c r="EU42" s="196" t="e" vm="1">
        <f>+[4]!NumLetras(ET42,"PESO","PESOS DOMINICANOS","$EE $m CON #d/100 CENTAVOS")</f>
        <v>#VALUE!</v>
      </c>
      <c r="EV42" s="80">
        <v>0</v>
      </c>
      <c r="EW42" s="198">
        <f t="shared" si="25"/>
        <v>0</v>
      </c>
      <c r="EX42" s="199">
        <v>5.5</v>
      </c>
      <c r="EY42" s="200">
        <f>+EV42*'PRECIOS SEGUN ADJ (RURAL)'!$B$16*'PRECIOS SEGUN ADJ (RURAL)'!$C$16</f>
        <v>0</v>
      </c>
      <c r="EZ42" s="200" t="e" vm="1">
        <f>+[4]!NumLetras(EY42,"PESO","PESOS DOMINICANOS","$EE $m CON #d/100 CENTAVOS")</f>
        <v>#VALUE!</v>
      </c>
      <c r="FA42" s="80">
        <v>0</v>
      </c>
      <c r="FB42" s="202">
        <f t="shared" si="26"/>
        <v>0</v>
      </c>
      <c r="FC42" s="203">
        <v>220</v>
      </c>
      <c r="FD42" s="204">
        <f>+FA42*'PRECIOS SEGUN ADJ (RURAL)'!$B$18*'PRECIOS SEGUN ADJ (RURAL)'!$C$18</f>
        <v>0</v>
      </c>
      <c r="FE42" s="204" t="e" vm="1">
        <f>+[4]!NumLetras(FD42,"PESO","PESOS DOMINICANOS","$EE $m CON #d/100 CENTAVOS")</f>
        <v>#VALUE!</v>
      </c>
      <c r="FF42" s="204">
        <f t="shared" si="27"/>
        <v>0</v>
      </c>
      <c r="FG42" s="80">
        <f t="shared" si="40"/>
        <v>2388227.6</v>
      </c>
      <c r="FH42" s="80" t="e" vm="1">
        <f>+[4]!NumLetras(FG42,"PESO","PESOS DOMINICANOS","$EE $m CON #d/100 CENTAVOS")</f>
        <v>#VALUE!</v>
      </c>
      <c r="FI42" s="80">
        <f t="shared" si="28"/>
        <v>129087.63999999998</v>
      </c>
      <c r="FJ42" s="80" t="e" vm="1">
        <f>+[4]!NumLetras(FI42,"PESO","PESOS DOMINICANOS","$EE $m CON #d/100 CENTAVOS")</f>
        <v>#VALUE!</v>
      </c>
      <c r="FK42" s="80">
        <f t="shared" si="41"/>
        <v>2259139.96</v>
      </c>
      <c r="FL42" s="80" t="e" vm="1">
        <f>+[4]!NumLetras(FK42,"PESO","PESOS DOMINICANOS","$EE $m CON #d/100 CENTAVOS")</f>
        <v>#VALUE!</v>
      </c>
      <c r="FM42" s="80">
        <f t="shared" si="42"/>
        <v>477645.52</v>
      </c>
      <c r="FN42" s="80" t="e" vm="1">
        <f>+[4]!NumLetras(FM42,"PESO","PESOS DOMINICANOS","$EE $m CON #d/100 CENTAVOS")</f>
        <v>#VALUE!</v>
      </c>
      <c r="FO42" s="80">
        <f t="shared" si="43"/>
        <v>23882.28</v>
      </c>
      <c r="FP42" s="80" t="e" vm="1">
        <f>+[4]!NumLetras(FO42,"PESO","PESOS DOMINICANOS","$EE $m CON #d/100 CENTAVOS")</f>
        <v>#VALUE!</v>
      </c>
      <c r="FQ42" s="80"/>
      <c r="FR42" s="80">
        <f t="shared" si="44"/>
        <v>1910582.08</v>
      </c>
      <c r="FS42" s="80" t="e" vm="1">
        <f>+[4]!NumLetras(FR42,"PESO","PESOS DOMINICANOS","$EE $m CON #d/100 CENTAVOS")</f>
        <v>#VALUE!</v>
      </c>
      <c r="FT42" s="37" t="str">
        <f>+VLOOKUP(D42,'FRONTERIZO XENIA'!F:G,2,0)</f>
        <v>F-17</v>
      </c>
    </row>
    <row r="43" spans="1:176">
      <c r="A43" s="37">
        <v>42</v>
      </c>
      <c r="B43" s="37">
        <v>42</v>
      </c>
      <c r="C43" s="26" t="s">
        <v>541</v>
      </c>
      <c r="D43" s="37">
        <v>9300068542</v>
      </c>
      <c r="E43" s="37" t="str">
        <f>+VLOOKUP(D43,'INFORMACION DE PROVEEDORES'!C:I,2,0)</f>
        <v>093-0006854-2</v>
      </c>
      <c r="F43" s="26" t="str">
        <f>+VLOOKUP(D43,'INFORMACION DE PROVEEDORES'!C:J,4,0)</f>
        <v>ERIDANIA RAMIREZ CASTILLO</v>
      </c>
      <c r="G43" s="37" t="str">
        <f>+VLOOKUP(D43,'INFORMACION DE PROVEEDORES'!C:K,5,0)</f>
        <v>093-0006854-2</v>
      </c>
      <c r="H43" s="26" t="str">
        <f>+VLOOKUP(D43,'INFORMACION DE PROVEEDORES'!C:L,7,0)</f>
        <v>CARRETERA SANCHEZ, KM 3 1/2, NO. 84, COMENDADOR, ELIAS PIÑA</v>
      </c>
      <c r="I43" s="37" t="str">
        <f>+VLOOKUP(D43,'INFORMACION DE PROVEEDORES'!C:M,3,0)</f>
        <v xml:space="preserve"> FÍSICA</v>
      </c>
      <c r="J43" s="37">
        <v>8</v>
      </c>
      <c r="K43" s="37">
        <v>398</v>
      </c>
      <c r="L43" s="37">
        <v>84</v>
      </c>
      <c r="M43" s="37">
        <f t="shared" si="29"/>
        <v>1680</v>
      </c>
      <c r="N43" s="189">
        <v>69.81</v>
      </c>
      <c r="O43" s="80">
        <f>+L43*'PRECIOS SEGUN ADJ. (FRONTERIZO)'!$B$2*'PRECIOS SEGUN ADJ. (FRONTERIZO)'!$C$2</f>
        <v>117280.8</v>
      </c>
      <c r="P43" s="80" t="e" vm="1">
        <f>+[4]!NumLetras(O43,"PESO","PESOS DOMINICANOS","$EE $m CON #d/100 CENTAVOS")</f>
        <v>#VALUE!</v>
      </c>
      <c r="Q43" s="80">
        <f t="shared" si="30"/>
        <v>18764.93</v>
      </c>
      <c r="R43" s="37">
        <v>26</v>
      </c>
      <c r="S43" s="37">
        <f t="shared" si="0"/>
        <v>520</v>
      </c>
      <c r="T43" s="189">
        <v>31.5</v>
      </c>
      <c r="U43" s="80">
        <f>+R43*'PRECIOS SEGUN ADJ. (FRONTERIZO)'!$B$3*'PRECIOS SEGUN ADJ. (FRONTERIZO)'!$C$3</f>
        <v>16380</v>
      </c>
      <c r="V43" s="80" t="e" vm="1">
        <f>+[4]!NumLetras(U43,"PESO","PESOS DOMINICANOS","$EE $m CON #d/100 CENTAVOS")</f>
        <v>#VALUE!</v>
      </c>
      <c r="W43" s="37">
        <v>53</v>
      </c>
      <c r="X43" s="37">
        <f t="shared" si="1"/>
        <v>1060</v>
      </c>
      <c r="Y43" s="189">
        <v>25.2</v>
      </c>
      <c r="Z43" s="80">
        <f>+W43*'PRECIOS SEGUN ADJ. (FRONTERIZO)'!$B$4*'PRECIOS SEGUN ADJ. (FRONTERIZO)'!$C$4</f>
        <v>26712</v>
      </c>
      <c r="AA43" s="80" t="e" vm="1">
        <f>+[4]!NumLetras(Z43,"PESO","PESOS DOMINICANOS","$EE $m CON #d/100 CENTAVOS")</f>
        <v>#VALUE!</v>
      </c>
      <c r="AB43" s="37">
        <v>136</v>
      </c>
      <c r="AC43" s="37">
        <f t="shared" si="2"/>
        <v>2720</v>
      </c>
      <c r="AD43" s="189">
        <v>87.91</v>
      </c>
      <c r="AE43" s="80">
        <f>+AB43*'PRECIOS SEGUN ADJ. (FRONTERIZO)'!$B$5*'PRECIOS SEGUN ADJ. (FRONTERIZO)'!$C$5</f>
        <v>239115.2</v>
      </c>
      <c r="AF43" s="80" t="e" vm="1">
        <f>+[4]!NumLetras(AE43,"PESO","PESOS DOMINICANOS","$EE $m CON #d/100 CENTAVOS")</f>
        <v>#VALUE!</v>
      </c>
      <c r="AG43" s="80">
        <f t="shared" si="31"/>
        <v>43040.74</v>
      </c>
      <c r="AH43" s="37">
        <v>129</v>
      </c>
      <c r="AI43" s="37">
        <f t="shared" si="3"/>
        <v>2580</v>
      </c>
      <c r="AJ43" s="189">
        <v>53.95000000000001</v>
      </c>
      <c r="AK43" s="80">
        <f>+AH43*'PRECIOS SEGUN ADJ. (FRONTERIZO)'!$B$6*'PRECIOS SEGUN ADJ. (FRONTERIZO)'!$C$6</f>
        <v>139191</v>
      </c>
      <c r="AL43" s="80" t="e" vm="1">
        <f>+[4]!NumLetras(AK43,"PESO","PESOS DOMINICANOS","$EE $m CON #d/100 CENTAVOS")</f>
        <v>#VALUE!</v>
      </c>
      <c r="AM43" s="37">
        <v>18</v>
      </c>
      <c r="AN43" s="37">
        <f t="shared" si="4"/>
        <v>360</v>
      </c>
      <c r="AO43" s="189">
        <v>25.04</v>
      </c>
      <c r="AP43" s="80">
        <f>+AM43*'PRECIOS SEGUN ADJ. (FRONTERIZO)'!$B$7*'PRECIOS SEGUN ADJ. (FRONTERIZO)'!$C$7</f>
        <v>9014.4</v>
      </c>
      <c r="AQ43" s="80" t="e" vm="1">
        <f>+[4]!NumLetras(AP43,"PESO","PESOS DOMINICANOS","$EE $m CON #d/100 CENTAVOS")</f>
        <v>#VALUE!</v>
      </c>
      <c r="AR43" s="80">
        <f t="shared" si="32"/>
        <v>1442.3</v>
      </c>
      <c r="AS43" s="37">
        <v>49</v>
      </c>
      <c r="AT43" s="37">
        <f t="shared" si="5"/>
        <v>980</v>
      </c>
      <c r="AU43" s="189">
        <v>290.85000000000002</v>
      </c>
      <c r="AV43" s="80">
        <f>+AS43*'PRECIOS SEGUN ADJ. (FRONTERIZO)'!$B$8*'PRECIOS SEGUN ADJ. (FRONTERIZO)'!$C$8</f>
        <v>285033</v>
      </c>
      <c r="AW43" s="80" t="e" vm="1">
        <f>+[4]!NumLetras(AV43,"PESO","PESOS DOMINICANOS","$EE $m CON #d/100 CENTAVOS")</f>
        <v>#VALUE!</v>
      </c>
      <c r="AX43" s="80">
        <f t="shared" si="33"/>
        <v>51305.94</v>
      </c>
      <c r="AY43" s="37">
        <v>4</v>
      </c>
      <c r="AZ43" s="37">
        <f t="shared" si="6"/>
        <v>80</v>
      </c>
      <c r="BA43" s="189">
        <v>18.899999999999999</v>
      </c>
      <c r="BB43" s="80">
        <f>+AY43*'PRECIOS SEGUN ADJ. (FRONTERIZO)'!$B$9*'PRECIOS SEGUN ADJ. (FRONTERIZO)'!$C$9</f>
        <v>1512</v>
      </c>
      <c r="BC43" s="80" t="e" vm="1">
        <f>+[4]!NumLetras(BB43,"PESO","PESOS DOMINICANOS","$EE $m CON #d/100 CENTAVOS")</f>
        <v>#VALUE!</v>
      </c>
      <c r="BD43" s="37">
        <v>10</v>
      </c>
      <c r="BE43" s="37">
        <f t="shared" si="7"/>
        <v>200</v>
      </c>
      <c r="BF43" s="189">
        <v>140.38</v>
      </c>
      <c r="BG43" s="80">
        <f>+BD43*'PRECIOS SEGUN ADJ. (FRONTERIZO)'!$B$10*'PRECIOS SEGUN ADJ. (FRONTERIZO)'!$C$10</f>
        <v>28076</v>
      </c>
      <c r="BH43" s="80" t="e" vm="1">
        <f>+[4]!NumLetras(BG43,"PESO","PESOS DOMINICANOS","$EE $m CON #d/100 CENTAVOS")</f>
        <v>#VALUE!</v>
      </c>
      <c r="BI43" s="80">
        <f t="shared" si="34"/>
        <v>5053.68</v>
      </c>
      <c r="BJ43" s="37">
        <v>19</v>
      </c>
      <c r="BK43" s="37">
        <f t="shared" si="8"/>
        <v>380</v>
      </c>
      <c r="BL43" s="189">
        <v>31.459999999999997</v>
      </c>
      <c r="BM43" s="80">
        <f>+BJ43*'PRECIOS SEGUN ADJ. (FRONTERIZO)'!$B$11*'PRECIOS SEGUN ADJ. (FRONTERIZO)'!$C$11</f>
        <v>11954.8</v>
      </c>
      <c r="BN43" s="80" t="e" vm="1">
        <f>+[4]!NumLetras(BM43,"PESO","PESOS DOMINICANOS","$EE $m CON #d/100 CENTAVOS")</f>
        <v>#VALUE!</v>
      </c>
      <c r="BO43" s="37">
        <v>41</v>
      </c>
      <c r="BP43" s="37">
        <f t="shared" si="9"/>
        <v>820</v>
      </c>
      <c r="BQ43" s="189">
        <v>65</v>
      </c>
      <c r="BR43" s="80">
        <f>+BO43*'PRECIOS SEGUN ADJ. (FRONTERIZO)'!$B$12*'PRECIOS SEGUN ADJ. (FRONTERIZO)'!$C$12</f>
        <v>53300</v>
      </c>
      <c r="BS43" s="80" t="e" vm="1">
        <f>+[4]!NumLetras(BR43,"PESO","PESOS DOMINICANOS","$EE $m CON #d/100 CENTAVOS")</f>
        <v>#VALUE!</v>
      </c>
      <c r="BT43" s="37">
        <v>490</v>
      </c>
      <c r="BU43" s="37">
        <f t="shared" si="10"/>
        <v>9800</v>
      </c>
      <c r="BV43" s="189">
        <v>5.5</v>
      </c>
      <c r="BW43" s="80">
        <f>+BT43*'PRECIOS SEGUN ADJ. (FRONTERIZO)'!$B$13*'PRECIOS SEGUN ADJ. (FRONTERIZO)'!$C$13</f>
        <v>53900</v>
      </c>
      <c r="BX43" s="80" t="e" vm="1">
        <f>+[4]!NumLetras(BW43,"PESO","PESOS DOMINICANOS","$EE $m CON #d/100 CENTAVOS")</f>
        <v>#VALUE!</v>
      </c>
      <c r="BY43" s="37">
        <v>698</v>
      </c>
      <c r="BZ43" s="37">
        <f t="shared" si="11"/>
        <v>13960</v>
      </c>
      <c r="CA43" s="189">
        <v>7.15</v>
      </c>
      <c r="CB43" s="80">
        <f>+BY43*'PRECIOS SEGUN ADJ. (FRONTERIZO)'!$B$14*'PRECIOS SEGUN ADJ. (FRONTERIZO)'!$C$14</f>
        <v>99814</v>
      </c>
      <c r="CC43" s="80" t="e" vm="1">
        <f>+[4]!NumLetras(CB43,"PESO","PESOS DOMINICANOS","$EE $m CON #d/100 CENTAVOS")</f>
        <v>#VALUE!</v>
      </c>
      <c r="CD43" s="37">
        <v>1396</v>
      </c>
      <c r="CE43" s="37">
        <f t="shared" si="12"/>
        <v>27920</v>
      </c>
      <c r="CF43" s="189">
        <v>6.8400000000000007</v>
      </c>
      <c r="CG43" s="80">
        <f>+CD43*'PRECIOS SEGUN ADJ. (FRONTERIZO)'!$B$15*'PRECIOS SEGUN ADJ. (FRONTERIZO)'!$C$15</f>
        <v>190972.79999999999</v>
      </c>
      <c r="CH43" s="80" t="e" vm="1">
        <f>+[4]!NumLetras(CG43,"PESO","PESOS DOMINICANOS","$EE $m CON #d/100 CENTAVOS")</f>
        <v>#VALUE!</v>
      </c>
      <c r="CI43" s="37">
        <v>23</v>
      </c>
      <c r="CJ43" s="37">
        <f t="shared" si="13"/>
        <v>460</v>
      </c>
      <c r="CK43" s="189">
        <v>60</v>
      </c>
      <c r="CL43" s="80">
        <f>+CI43*'PRECIOS SEGUN ADJ. (FRONTERIZO)'!$B$16*'PRECIOS SEGUN ADJ. (FRONTERIZO)'!$C$16</f>
        <v>27600</v>
      </c>
      <c r="CM43" s="80" t="e" vm="1">
        <f>+[4]!NumLetras(CL43,"PESO","PESOS DOMINICANOS","$EE $m CON #d/100 CENTAVOS")</f>
        <v>#VALUE!</v>
      </c>
      <c r="CN43" s="80">
        <f t="shared" si="35"/>
        <v>4968</v>
      </c>
      <c r="CO43" s="37">
        <v>10</v>
      </c>
      <c r="CP43" s="37">
        <f t="shared" si="14"/>
        <v>200</v>
      </c>
      <c r="CQ43" s="189">
        <v>55.649999999999991</v>
      </c>
      <c r="CR43" s="80">
        <f>+CO43*'PRECIOS SEGUN ADJ. (FRONTERIZO)'!$B$17*'PRECIOS SEGUN ADJ. (FRONTERIZO)'!$C$17</f>
        <v>11130</v>
      </c>
      <c r="CS43" s="80" t="e" vm="1">
        <f>+[4]!NumLetras(CR43,"PESO","PESOS DOMINICANOS","$EE $m CON #d/100 CENTAVOS")</f>
        <v>#VALUE!</v>
      </c>
      <c r="CT43" s="80">
        <f t="shared" si="36"/>
        <v>2003.4</v>
      </c>
      <c r="CU43" s="37">
        <v>894</v>
      </c>
      <c r="CV43" s="37">
        <f t="shared" si="15"/>
        <v>17880</v>
      </c>
      <c r="CW43" s="189">
        <v>6.6</v>
      </c>
      <c r="CX43" s="80">
        <f>+CU43*'PRECIOS SEGUN ADJ. (FRONTERIZO)'!$B$18*'PRECIOS SEGUN ADJ. (FRONTERIZO)'!$C$18</f>
        <v>118008</v>
      </c>
      <c r="CY43" s="80" t="e" vm="1">
        <f>+[4]!NumLetras(CX43,"PESO","PESOS DOMINICANOS","$EE $m CON #d/100 CENTAVOS")</f>
        <v>#VALUE!</v>
      </c>
      <c r="CZ43" s="37">
        <v>13</v>
      </c>
      <c r="DA43" s="37">
        <f t="shared" si="16"/>
        <v>260</v>
      </c>
      <c r="DB43" s="189">
        <v>65.75</v>
      </c>
      <c r="DC43" s="80">
        <f>+CZ43*'PRECIOS SEGUN ADJ. (FRONTERIZO)'!$B$19*'PRECIOS SEGUN ADJ. (FRONTERIZO)'!$C$19</f>
        <v>17095</v>
      </c>
      <c r="DD43" s="80" t="e" vm="1">
        <f>+[4]!NumLetras(DC43,"PESO","PESOS DOMINICANOS","$EE $m CON #d/100 CENTAVOS")</f>
        <v>#VALUE!</v>
      </c>
      <c r="DE43" s="80">
        <f t="shared" si="37"/>
        <v>3077.1</v>
      </c>
      <c r="DF43" s="37">
        <v>18</v>
      </c>
      <c r="DG43" s="37">
        <f t="shared" si="17"/>
        <v>360</v>
      </c>
      <c r="DH43" s="189">
        <v>82.59999999999998</v>
      </c>
      <c r="DI43" s="80">
        <f>+DF43*'PRECIOS SEGUN ADJ. (FRONTERIZO)'!$B$20*'PRECIOS SEGUN ADJ. (FRONTERIZO)'!$C$20</f>
        <v>29736</v>
      </c>
      <c r="DJ43" s="80" t="e" vm="1">
        <f>+[4]!NumLetras(DI43,"PESO","PESOS DOMINICANOS","$EE $m CON #d/100 CENTAVOS")</f>
        <v>#VALUE!</v>
      </c>
      <c r="DK43" s="80">
        <f t="shared" si="38"/>
        <v>5352.48</v>
      </c>
      <c r="DL43" s="37">
        <v>1396</v>
      </c>
      <c r="DM43" s="37">
        <f t="shared" si="18"/>
        <v>27920</v>
      </c>
      <c r="DN43" s="189">
        <v>22</v>
      </c>
      <c r="DO43" s="80">
        <f>+DL43*'PRECIOS SEGUN ADJ. (FRONTERIZO)'!$B$21*'PRECIOS SEGUN ADJ. (FRONTERIZO)'!$C$21</f>
        <v>614240</v>
      </c>
      <c r="DP43" s="80" t="e" vm="1">
        <f>+[4]!NumLetras(DO43,"PESO","PESOS DOMINICANOS","$EE $m CON #d/100 CENTAVOS")</f>
        <v>#VALUE!</v>
      </c>
      <c r="DQ43" s="37">
        <v>93</v>
      </c>
      <c r="DR43" s="37">
        <f t="shared" si="19"/>
        <v>1860</v>
      </c>
      <c r="DS43" s="189">
        <v>80.849999999999994</v>
      </c>
      <c r="DT43" s="80">
        <f>+DQ43*'PRECIOS SEGUN ADJ. (FRONTERIZO)'!$B$22*'PRECIOS SEGUN ADJ. (FRONTERIZO)'!$C$22</f>
        <v>150381</v>
      </c>
      <c r="DU43" s="80" t="e" vm="1">
        <f>+[4]!NumLetras(DT43,"PESO","PESOS DOMINICANOS","$EE $m CON #d/100 CENTAVOS")</f>
        <v>#VALUE!</v>
      </c>
      <c r="DV43" s="37">
        <v>41</v>
      </c>
      <c r="DW43" s="37">
        <f t="shared" si="20"/>
        <v>820</v>
      </c>
      <c r="DX43" s="189">
        <v>21.83</v>
      </c>
      <c r="DY43" s="80">
        <f>+DV43*'PRECIOS SEGUN ADJ. (FRONTERIZO)'!$B$23*'PRECIOS SEGUN ADJ. (FRONTERIZO)'!$C$23</f>
        <v>17900.599999999999</v>
      </c>
      <c r="DZ43" s="80" t="e" vm="1">
        <f>+[4]!NumLetras(DY43,"PESO","PESOS DOMINICANOS","$EE $m CON #d/100 CENTAVOS")</f>
        <v>#VALUE!</v>
      </c>
      <c r="EA43" s="80">
        <f t="shared" si="39"/>
        <v>3222.11</v>
      </c>
      <c r="EB43" s="37">
        <v>118</v>
      </c>
      <c r="EC43" s="37">
        <f t="shared" si="21"/>
        <v>2360</v>
      </c>
      <c r="ED43" s="189">
        <v>33</v>
      </c>
      <c r="EE43" s="80">
        <f>+EB43*'PRECIOS SEGUN ADJ. (FRONTERIZO)'!$B$24*'PRECIOS SEGUN ADJ. (FRONTERIZO)'!$C$24</f>
        <v>77880</v>
      </c>
      <c r="EF43" s="80" t="e" vm="1">
        <f>+[4]!NumLetras(EE43,"PESO","PESOS DOMINICANOS","$EE $m CON #d/100 CENTAVOS")</f>
        <v>#VALUE!</v>
      </c>
      <c r="EG43" s="37">
        <v>4</v>
      </c>
      <c r="EH43" s="37">
        <f t="shared" si="22"/>
        <v>80</v>
      </c>
      <c r="EI43" s="189">
        <v>15.789999999999997</v>
      </c>
      <c r="EJ43" s="80">
        <f>+EG43*'PRECIOS SEGUN ADJ. (FRONTERIZO)'!$B$25*'PRECIOS SEGUN ADJ. (FRONTERIZO)'!$C$25</f>
        <v>1263.1999999999998</v>
      </c>
      <c r="EK43" s="80" t="e" vm="1">
        <f>+[4]!NumLetras(EJ43,"PESO","PESOS DOMINICANOS","$EE $m CON #d/100 CENTAVOS")</f>
        <v>#VALUE!</v>
      </c>
      <c r="EL43" s="37">
        <v>4</v>
      </c>
      <c r="EM43" s="37">
        <f t="shared" si="23"/>
        <v>80</v>
      </c>
      <c r="EN43" s="189">
        <v>31.5</v>
      </c>
      <c r="EO43" s="80">
        <f>+EL43*'PRECIOS SEGUN ADJ. (FRONTERIZO)'!$B$26*'PRECIOS SEGUN ADJ. (FRONTERIZO)'!$C$26</f>
        <v>2520</v>
      </c>
      <c r="EP43" s="80" t="e" vm="1">
        <f>+[4]!NumLetras(EO43,"PESO","PESOS DOMINICANOS","$EE $m CON #d/100 CENTAVOS")</f>
        <v>#VALUE!</v>
      </c>
      <c r="EQ43" s="80">
        <v>0</v>
      </c>
      <c r="ER43" s="194">
        <f t="shared" si="24"/>
        <v>0</v>
      </c>
      <c r="ES43" s="195">
        <v>21.68</v>
      </c>
      <c r="ET43" s="196">
        <f>+EQ43*'PRECIOS SEGUN ADJ (RURAL)'!$B$13*'PRECIOS SEGUN ADJ (RURAL)'!$C$13</f>
        <v>0</v>
      </c>
      <c r="EU43" s="196" t="e" vm="1">
        <f>+[4]!NumLetras(ET43,"PESO","PESOS DOMINICANOS","$EE $m CON #d/100 CENTAVOS")</f>
        <v>#VALUE!</v>
      </c>
      <c r="EV43" s="80">
        <v>0</v>
      </c>
      <c r="EW43" s="198">
        <f t="shared" si="25"/>
        <v>0</v>
      </c>
      <c r="EX43" s="199">
        <v>5.5</v>
      </c>
      <c r="EY43" s="200">
        <f>+EV43*'PRECIOS SEGUN ADJ (RURAL)'!$B$16*'PRECIOS SEGUN ADJ (RURAL)'!$C$16</f>
        <v>0</v>
      </c>
      <c r="EZ43" s="200" t="e" vm="1">
        <f>+[4]!NumLetras(EY43,"PESO","PESOS DOMINICANOS","$EE $m CON #d/100 CENTAVOS")</f>
        <v>#VALUE!</v>
      </c>
      <c r="FA43" s="80">
        <v>0</v>
      </c>
      <c r="FB43" s="202">
        <f t="shared" si="26"/>
        <v>0</v>
      </c>
      <c r="FC43" s="203">
        <v>220</v>
      </c>
      <c r="FD43" s="204">
        <f>+FA43*'PRECIOS SEGUN ADJ (RURAL)'!$B$18*'PRECIOS SEGUN ADJ (RURAL)'!$C$18</f>
        <v>0</v>
      </c>
      <c r="FE43" s="204" t="e" vm="1">
        <f>+[4]!NumLetras(FD43,"PESO","PESOS DOMINICANOS","$EE $m CON #d/100 CENTAVOS")</f>
        <v>#VALUE!</v>
      </c>
      <c r="FF43" s="204">
        <f t="shared" si="27"/>
        <v>0</v>
      </c>
      <c r="FG43" s="80">
        <f t="shared" si="40"/>
        <v>2340009.8000000003</v>
      </c>
      <c r="FH43" s="80" t="e" vm="1">
        <f>+[4]!NumLetras(FG43,"PESO","PESOS DOMINICANOS","$EE $m CON #d/100 CENTAVOS")</f>
        <v>#VALUE!</v>
      </c>
      <c r="FI43" s="80">
        <f t="shared" si="28"/>
        <v>138230.68</v>
      </c>
      <c r="FJ43" s="80" t="e" vm="1">
        <f>+[4]!NumLetras(FI43,"PESO","PESOS DOMINICANOS","$EE $m CON #d/100 CENTAVOS")</f>
        <v>#VALUE!</v>
      </c>
      <c r="FK43" s="80">
        <f t="shared" si="41"/>
        <v>2201779.12</v>
      </c>
      <c r="FL43" s="80" t="e" vm="1">
        <f>+[4]!NumLetras(FK43,"PESO","PESOS DOMINICANOS","$EE $m CON #d/100 CENTAVOS")</f>
        <v>#VALUE!</v>
      </c>
      <c r="FM43" s="80">
        <f t="shared" si="42"/>
        <v>468001.96</v>
      </c>
      <c r="FN43" s="80" t="e" vm="1">
        <f>+[4]!NumLetras(FM43,"PESO","PESOS DOMINICANOS","$EE $m CON #d/100 CENTAVOS")</f>
        <v>#VALUE!</v>
      </c>
      <c r="FO43" s="80">
        <f t="shared" si="43"/>
        <v>23400.1</v>
      </c>
      <c r="FP43" s="80" t="e" vm="1">
        <f>+[4]!NumLetras(FO43,"PESO","PESOS DOMINICANOS","$EE $m CON #d/100 CENTAVOS")</f>
        <v>#VALUE!</v>
      </c>
      <c r="FQ43" s="80"/>
      <c r="FR43" s="80">
        <f t="shared" si="44"/>
        <v>1872007.8400000003</v>
      </c>
      <c r="FS43" s="80" t="e" vm="1">
        <f>+[4]!NumLetras(FR43,"PESO","PESOS DOMINICANOS","$EE $m CON #d/100 CENTAVOS")</f>
        <v>#VALUE!</v>
      </c>
      <c r="FT43" s="37" t="str">
        <f>+VLOOKUP(D43,'FRONTERIZO XENIA'!F:G,2,0)</f>
        <v>F-19</v>
      </c>
    </row>
    <row r="44" spans="1:176">
      <c r="A44" s="37">
        <v>43</v>
      </c>
      <c r="B44" s="37">
        <v>43</v>
      </c>
      <c r="C44" s="26" t="s">
        <v>2192</v>
      </c>
      <c r="D44" s="37">
        <v>132313992</v>
      </c>
      <c r="E44" s="37">
        <f>+VLOOKUP(D44,'INFORMACION DE PROVEEDORES'!C:I,2,0)</f>
        <v>132313992</v>
      </c>
      <c r="F44" s="26" t="str">
        <f>+VLOOKUP(D44,'INFORMACION DE PROVEEDORES'!C:J,4,0)</f>
        <v>DIANA ENCARNACION</v>
      </c>
      <c r="G44" s="37" t="str">
        <f>+VLOOKUP(D44,'INFORMACION DE PROVEEDORES'!C:K,5,0)</f>
        <v>Pasaporte No. SD4750141</v>
      </c>
      <c r="H44" s="26" t="str">
        <f>+VLOOKUP(D44,'INFORMACION DE PROVEEDORES'!C:L,7,0)</f>
        <v>CALLE EL CARRIZAL, NO.1 MERCADO BINACIONAL</v>
      </c>
      <c r="I44" s="37" t="str">
        <f>+VLOOKUP(D44,'INFORMACION DE PROVEEDORES'!C:M,3,0)</f>
        <v xml:space="preserve"> JURÍDICA</v>
      </c>
      <c r="J44" s="37">
        <v>2</v>
      </c>
      <c r="K44" s="37">
        <v>241</v>
      </c>
      <c r="L44" s="37">
        <v>97</v>
      </c>
      <c r="M44" s="37">
        <f t="shared" si="29"/>
        <v>1940</v>
      </c>
      <c r="N44" s="189">
        <v>69.81</v>
      </c>
      <c r="O44" s="80">
        <f>+L44*'PRECIOS SEGUN ADJ. (FRONTERIZO)'!$B$2*'PRECIOS SEGUN ADJ. (FRONTERIZO)'!$C$2</f>
        <v>135431.40000000002</v>
      </c>
      <c r="P44" s="80" t="e" vm="1">
        <f>+[4]!NumLetras(O44,"PESO","PESOS DOMINICANOS","$EE $m CON #d/100 CENTAVOS")</f>
        <v>#VALUE!</v>
      </c>
      <c r="Q44" s="80">
        <f t="shared" si="30"/>
        <v>21669.02</v>
      </c>
      <c r="R44" s="37">
        <v>28</v>
      </c>
      <c r="S44" s="37">
        <f t="shared" si="0"/>
        <v>560</v>
      </c>
      <c r="T44" s="189">
        <v>31.5</v>
      </c>
      <c r="U44" s="80">
        <f>+R44*'PRECIOS SEGUN ADJ. (FRONTERIZO)'!$B$3*'PRECIOS SEGUN ADJ. (FRONTERIZO)'!$C$3</f>
        <v>17640</v>
      </c>
      <c r="V44" s="80" t="e" vm="1">
        <f>+[4]!NumLetras(U44,"PESO","PESOS DOMINICANOS","$EE $m CON #d/100 CENTAVOS")</f>
        <v>#VALUE!</v>
      </c>
      <c r="W44" s="37">
        <v>256</v>
      </c>
      <c r="X44" s="37">
        <f t="shared" si="1"/>
        <v>5120</v>
      </c>
      <c r="Y44" s="189">
        <v>25.2</v>
      </c>
      <c r="Z44" s="80">
        <f>+W44*'PRECIOS SEGUN ADJ. (FRONTERIZO)'!$B$4*'PRECIOS SEGUN ADJ. (FRONTERIZO)'!$C$4</f>
        <v>129024</v>
      </c>
      <c r="AA44" s="80" t="e" vm="1">
        <f>+[4]!NumLetras(Z44,"PESO","PESOS DOMINICANOS","$EE $m CON #d/100 CENTAVOS")</f>
        <v>#VALUE!</v>
      </c>
      <c r="AB44" s="37">
        <v>123</v>
      </c>
      <c r="AC44" s="37">
        <f t="shared" si="2"/>
        <v>2460</v>
      </c>
      <c r="AD44" s="189">
        <v>87.91</v>
      </c>
      <c r="AE44" s="80">
        <f>+AB44*'PRECIOS SEGUN ADJ. (FRONTERIZO)'!$B$5*'PRECIOS SEGUN ADJ. (FRONTERIZO)'!$C$5</f>
        <v>216258.6</v>
      </c>
      <c r="AF44" s="80" t="e" vm="1">
        <f>+[4]!NumLetras(AE44,"PESO","PESOS DOMINICANOS","$EE $m CON #d/100 CENTAVOS")</f>
        <v>#VALUE!</v>
      </c>
      <c r="AG44" s="80">
        <f t="shared" si="31"/>
        <v>38926.550000000003</v>
      </c>
      <c r="AH44" s="37">
        <v>0</v>
      </c>
      <c r="AI44" s="37">
        <f t="shared" si="3"/>
        <v>0</v>
      </c>
      <c r="AJ44" s="189">
        <v>53.95000000000001</v>
      </c>
      <c r="AK44" s="80">
        <f>+AH44*'PRECIOS SEGUN ADJ. (FRONTERIZO)'!$B$6*'PRECIOS SEGUN ADJ. (FRONTERIZO)'!$C$6</f>
        <v>0</v>
      </c>
      <c r="AL44" s="80" t="e" vm="1">
        <f>+[4]!NumLetras(AK44,"PESO","PESOS DOMINICANOS","$EE $m CON #d/100 CENTAVOS")</f>
        <v>#VALUE!</v>
      </c>
      <c r="AM44" s="37">
        <v>0</v>
      </c>
      <c r="AN44" s="37">
        <f t="shared" si="4"/>
        <v>0</v>
      </c>
      <c r="AO44" s="189">
        <v>25.04</v>
      </c>
      <c r="AP44" s="80">
        <f>+AM44*'PRECIOS SEGUN ADJ. (FRONTERIZO)'!$B$7*'PRECIOS SEGUN ADJ. (FRONTERIZO)'!$C$7</f>
        <v>0</v>
      </c>
      <c r="AQ44" s="80" t="e" vm="1">
        <f>+[4]!NumLetras(AP44,"PESO","PESOS DOMINICANOS","$EE $m CON #d/100 CENTAVOS")</f>
        <v>#VALUE!</v>
      </c>
      <c r="AR44" s="80">
        <f t="shared" si="32"/>
        <v>0</v>
      </c>
      <c r="AS44" s="37">
        <v>33</v>
      </c>
      <c r="AT44" s="37">
        <f t="shared" si="5"/>
        <v>660</v>
      </c>
      <c r="AU44" s="189">
        <v>290.85000000000002</v>
      </c>
      <c r="AV44" s="80">
        <f>+AS44*'PRECIOS SEGUN ADJ. (FRONTERIZO)'!$B$8*'PRECIOS SEGUN ADJ. (FRONTERIZO)'!$C$8</f>
        <v>191961.00000000003</v>
      </c>
      <c r="AW44" s="80" t="e" vm="1">
        <f>+[4]!NumLetras(AV44,"PESO","PESOS DOMINICANOS","$EE $m CON #d/100 CENTAVOS")</f>
        <v>#VALUE!</v>
      </c>
      <c r="AX44" s="80">
        <f t="shared" si="33"/>
        <v>34552.980000000003</v>
      </c>
      <c r="AY44" s="37">
        <v>15</v>
      </c>
      <c r="AZ44" s="37">
        <f t="shared" si="6"/>
        <v>300</v>
      </c>
      <c r="BA44" s="189">
        <v>18.899999999999999</v>
      </c>
      <c r="BB44" s="80">
        <f>+AY44*'PRECIOS SEGUN ADJ. (FRONTERIZO)'!$B$9*'PRECIOS SEGUN ADJ. (FRONTERIZO)'!$C$9</f>
        <v>5670</v>
      </c>
      <c r="BC44" s="80" t="e" vm="1">
        <f>+[4]!NumLetras(BB44,"PESO","PESOS DOMINICANOS","$EE $m CON #d/100 CENTAVOS")</f>
        <v>#VALUE!</v>
      </c>
      <c r="BD44" s="37">
        <v>0</v>
      </c>
      <c r="BE44" s="37">
        <f t="shared" si="7"/>
        <v>0</v>
      </c>
      <c r="BF44" s="189">
        <v>140.38</v>
      </c>
      <c r="BG44" s="80">
        <f>+BD44*'PRECIOS SEGUN ADJ. (FRONTERIZO)'!$B$10*'PRECIOS SEGUN ADJ. (FRONTERIZO)'!$C$10</f>
        <v>0</v>
      </c>
      <c r="BH44" s="80" t="e" vm="1">
        <f>+[4]!NumLetras(BG44,"PESO","PESOS DOMINICANOS","$EE $m CON #d/100 CENTAVOS")</f>
        <v>#VALUE!</v>
      </c>
      <c r="BI44" s="80">
        <f t="shared" si="34"/>
        <v>0</v>
      </c>
      <c r="BJ44" s="37">
        <v>86</v>
      </c>
      <c r="BK44" s="37">
        <f t="shared" si="8"/>
        <v>1720</v>
      </c>
      <c r="BL44" s="189">
        <v>31.459999999999997</v>
      </c>
      <c r="BM44" s="80">
        <f>+BJ44*'PRECIOS SEGUN ADJ. (FRONTERIZO)'!$B$11*'PRECIOS SEGUN ADJ. (FRONTERIZO)'!$C$11</f>
        <v>54111.199999999997</v>
      </c>
      <c r="BN44" s="80" t="e" vm="1">
        <f>+[4]!NumLetras(BM44,"PESO","PESOS DOMINICANOS","$EE $m CON #d/100 CENTAVOS")</f>
        <v>#VALUE!</v>
      </c>
      <c r="BO44" s="37">
        <v>28</v>
      </c>
      <c r="BP44" s="37">
        <f t="shared" si="9"/>
        <v>560</v>
      </c>
      <c r="BQ44" s="189">
        <v>65</v>
      </c>
      <c r="BR44" s="80">
        <f>+BO44*'PRECIOS SEGUN ADJ. (FRONTERIZO)'!$B$12*'PRECIOS SEGUN ADJ. (FRONTERIZO)'!$C$12</f>
        <v>36400</v>
      </c>
      <c r="BS44" s="80" t="e" vm="1">
        <f>+[4]!NumLetras(BR44,"PESO","PESOS DOMINICANOS","$EE $m CON #d/100 CENTAVOS")</f>
        <v>#VALUE!</v>
      </c>
      <c r="BT44" s="37">
        <v>2410</v>
      </c>
      <c r="BU44" s="37">
        <f t="shared" si="10"/>
        <v>48200</v>
      </c>
      <c r="BV44" s="189">
        <v>5.5</v>
      </c>
      <c r="BW44" s="80">
        <f>+BT44*'PRECIOS SEGUN ADJ. (FRONTERIZO)'!$B$13*'PRECIOS SEGUN ADJ. (FRONTERIZO)'!$C$13</f>
        <v>265100</v>
      </c>
      <c r="BX44" s="80" t="e" vm="1">
        <f>+[4]!NumLetras(BW44,"PESO","PESOS DOMINICANOS","$EE $m CON #d/100 CENTAVOS")</f>
        <v>#VALUE!</v>
      </c>
      <c r="BY44" s="37">
        <v>0</v>
      </c>
      <c r="BZ44" s="37">
        <f t="shared" si="11"/>
        <v>0</v>
      </c>
      <c r="CA44" s="189">
        <v>7.15</v>
      </c>
      <c r="CB44" s="80">
        <f>+BY44*'PRECIOS SEGUN ADJ. (FRONTERIZO)'!$B$14*'PRECIOS SEGUN ADJ. (FRONTERIZO)'!$C$14</f>
        <v>0</v>
      </c>
      <c r="CC44" s="80" t="e" vm="1">
        <f>+[4]!NumLetras(CB44,"PESO","PESOS DOMINICANOS","$EE $m CON #d/100 CENTAVOS")</f>
        <v>#VALUE!</v>
      </c>
      <c r="CD44" s="37">
        <v>0</v>
      </c>
      <c r="CE44" s="37">
        <f t="shared" si="12"/>
        <v>0</v>
      </c>
      <c r="CF44" s="189">
        <v>6.8400000000000007</v>
      </c>
      <c r="CG44" s="80">
        <f>+CD44*'PRECIOS SEGUN ADJ. (FRONTERIZO)'!$B$15*'PRECIOS SEGUN ADJ. (FRONTERIZO)'!$C$15</f>
        <v>0</v>
      </c>
      <c r="CH44" s="80" t="e" vm="1">
        <f>+[4]!NumLetras(CG44,"PESO","PESOS DOMINICANOS","$EE $m CON #d/100 CENTAVOS")</f>
        <v>#VALUE!</v>
      </c>
      <c r="CI44" s="37">
        <v>108</v>
      </c>
      <c r="CJ44" s="37">
        <f t="shared" si="13"/>
        <v>2160</v>
      </c>
      <c r="CK44" s="189">
        <v>60</v>
      </c>
      <c r="CL44" s="80">
        <f>+CI44*'PRECIOS SEGUN ADJ. (FRONTERIZO)'!$B$16*'PRECIOS SEGUN ADJ. (FRONTERIZO)'!$C$16</f>
        <v>129600</v>
      </c>
      <c r="CM44" s="80" t="e" vm="1">
        <f>+[4]!NumLetras(CL44,"PESO","PESOS DOMINICANOS","$EE $m CON #d/100 CENTAVOS")</f>
        <v>#VALUE!</v>
      </c>
      <c r="CN44" s="80">
        <f t="shared" si="35"/>
        <v>23328</v>
      </c>
      <c r="CO44" s="37">
        <v>49</v>
      </c>
      <c r="CP44" s="37">
        <f t="shared" si="14"/>
        <v>980</v>
      </c>
      <c r="CQ44" s="189">
        <v>55.649999999999991</v>
      </c>
      <c r="CR44" s="80">
        <f>+CO44*'PRECIOS SEGUN ADJ. (FRONTERIZO)'!$B$17*'PRECIOS SEGUN ADJ. (FRONTERIZO)'!$C$17</f>
        <v>54537</v>
      </c>
      <c r="CS44" s="80" t="e" vm="1">
        <f>+[4]!NumLetras(CR44,"PESO","PESOS DOMINICANOS","$EE $m CON #d/100 CENTAVOS")</f>
        <v>#VALUE!</v>
      </c>
      <c r="CT44" s="80">
        <f t="shared" si="36"/>
        <v>9816.66</v>
      </c>
      <c r="CU44" s="37">
        <v>964</v>
      </c>
      <c r="CV44" s="37">
        <f t="shared" si="15"/>
        <v>19280</v>
      </c>
      <c r="CW44" s="189">
        <v>6.6</v>
      </c>
      <c r="CX44" s="80">
        <f>+CU44*'PRECIOS SEGUN ADJ. (FRONTERIZO)'!$B$18*'PRECIOS SEGUN ADJ. (FRONTERIZO)'!$C$18</f>
        <v>127248</v>
      </c>
      <c r="CY44" s="80" t="e" vm="1">
        <f>+[4]!NumLetras(CX44,"PESO","PESOS DOMINICANOS","$EE $m CON #d/100 CENTAVOS")</f>
        <v>#VALUE!</v>
      </c>
      <c r="CZ44" s="37">
        <v>54</v>
      </c>
      <c r="DA44" s="37">
        <f t="shared" si="16"/>
        <v>1080</v>
      </c>
      <c r="DB44" s="189">
        <v>65.75</v>
      </c>
      <c r="DC44" s="80">
        <f>+CZ44*'PRECIOS SEGUN ADJ. (FRONTERIZO)'!$B$19*'PRECIOS SEGUN ADJ. (FRONTERIZO)'!$C$19</f>
        <v>71010</v>
      </c>
      <c r="DD44" s="80" t="e" vm="1">
        <f>+[4]!NumLetras(DC44,"PESO","PESOS DOMINICANOS","$EE $m CON #d/100 CENTAVOS")</f>
        <v>#VALUE!</v>
      </c>
      <c r="DE44" s="80">
        <f t="shared" si="37"/>
        <v>12781.8</v>
      </c>
      <c r="DF44" s="37">
        <v>0</v>
      </c>
      <c r="DG44" s="37">
        <f t="shared" si="17"/>
        <v>0</v>
      </c>
      <c r="DH44" s="189">
        <v>82.59999999999998</v>
      </c>
      <c r="DI44" s="80">
        <f>+DF44*'PRECIOS SEGUN ADJ. (FRONTERIZO)'!$B$20*'PRECIOS SEGUN ADJ. (FRONTERIZO)'!$C$20</f>
        <v>0</v>
      </c>
      <c r="DJ44" s="80" t="e" vm="1">
        <f>+[4]!NumLetras(DI44,"PESO","PESOS DOMINICANOS","$EE $m CON #d/100 CENTAVOS")</f>
        <v>#VALUE!</v>
      </c>
      <c r="DK44" s="80">
        <f t="shared" si="38"/>
        <v>0</v>
      </c>
      <c r="DL44" s="37">
        <v>0</v>
      </c>
      <c r="DM44" s="37">
        <f t="shared" si="18"/>
        <v>0</v>
      </c>
      <c r="DN44" s="189">
        <v>22</v>
      </c>
      <c r="DO44" s="80">
        <f>+DL44*'PRECIOS SEGUN ADJ. (FRONTERIZO)'!$B$21*'PRECIOS SEGUN ADJ. (FRONTERIZO)'!$C$21</f>
        <v>0</v>
      </c>
      <c r="DP44" s="80" t="e" vm="1">
        <f>+[4]!NumLetras(DO44,"PESO","PESOS DOMINICANOS","$EE $m CON #d/100 CENTAVOS")</f>
        <v>#VALUE!</v>
      </c>
      <c r="DQ44" s="37">
        <v>54</v>
      </c>
      <c r="DR44" s="37">
        <f t="shared" si="19"/>
        <v>1080</v>
      </c>
      <c r="DS44" s="189">
        <v>80.849999999999994</v>
      </c>
      <c r="DT44" s="80">
        <f>+DQ44*'PRECIOS SEGUN ADJ. (FRONTERIZO)'!$B$22*'PRECIOS SEGUN ADJ. (FRONTERIZO)'!$C$22</f>
        <v>87318</v>
      </c>
      <c r="DU44" s="80" t="e" vm="1">
        <f>+[4]!NumLetras(DT44,"PESO","PESOS DOMINICANOS","$EE $m CON #d/100 CENTAVOS")</f>
        <v>#VALUE!</v>
      </c>
      <c r="DV44" s="37">
        <v>25</v>
      </c>
      <c r="DW44" s="37">
        <f t="shared" si="20"/>
        <v>500</v>
      </c>
      <c r="DX44" s="189">
        <v>21.83</v>
      </c>
      <c r="DY44" s="80">
        <f>+DV44*'PRECIOS SEGUN ADJ. (FRONTERIZO)'!$B$23*'PRECIOS SEGUN ADJ. (FRONTERIZO)'!$C$23</f>
        <v>10915</v>
      </c>
      <c r="DZ44" s="80" t="e" vm="1">
        <f>+[4]!NumLetras(DY44,"PESO","PESOS DOMINICANOS","$EE $m CON #d/100 CENTAVOS")</f>
        <v>#VALUE!</v>
      </c>
      <c r="EA44" s="80">
        <f t="shared" si="39"/>
        <v>1964.7</v>
      </c>
      <c r="EB44" s="37">
        <v>28</v>
      </c>
      <c r="EC44" s="37">
        <f t="shared" si="21"/>
        <v>560</v>
      </c>
      <c r="ED44" s="189">
        <v>33</v>
      </c>
      <c r="EE44" s="80">
        <f>+EB44*'PRECIOS SEGUN ADJ. (FRONTERIZO)'!$B$24*'PRECIOS SEGUN ADJ. (FRONTERIZO)'!$C$24</f>
        <v>18480</v>
      </c>
      <c r="EF44" s="80" t="e" vm="1">
        <f>+[4]!NumLetras(EE44,"PESO","PESOS DOMINICANOS","$EE $m CON #d/100 CENTAVOS")</f>
        <v>#VALUE!</v>
      </c>
      <c r="EG44" s="37">
        <v>17</v>
      </c>
      <c r="EH44" s="37">
        <f t="shared" si="22"/>
        <v>340</v>
      </c>
      <c r="EI44" s="189">
        <v>15.789999999999997</v>
      </c>
      <c r="EJ44" s="80">
        <f>+EG44*'PRECIOS SEGUN ADJ. (FRONTERIZO)'!$B$25*'PRECIOS SEGUN ADJ. (FRONTERIZO)'!$C$25</f>
        <v>5368.6</v>
      </c>
      <c r="EK44" s="80" t="e" vm="1">
        <f>+[4]!NumLetras(EJ44,"PESO","PESOS DOMINICANOS","$EE $m CON #d/100 CENTAVOS")</f>
        <v>#VALUE!</v>
      </c>
      <c r="EL44" s="37">
        <v>17</v>
      </c>
      <c r="EM44" s="37">
        <f t="shared" si="23"/>
        <v>340</v>
      </c>
      <c r="EN44" s="189">
        <v>31.5</v>
      </c>
      <c r="EO44" s="80">
        <f>+EL44*'PRECIOS SEGUN ADJ. (FRONTERIZO)'!$B$26*'PRECIOS SEGUN ADJ. (FRONTERIZO)'!$C$26</f>
        <v>10710</v>
      </c>
      <c r="EP44" s="80" t="e" vm="1">
        <f>+[4]!NumLetras(EO44,"PESO","PESOS DOMINICANOS","$EE $m CON #d/100 CENTAVOS")</f>
        <v>#VALUE!</v>
      </c>
      <c r="EQ44" s="80">
        <v>0</v>
      </c>
      <c r="ER44" s="194">
        <f t="shared" si="24"/>
        <v>0</v>
      </c>
      <c r="ES44" s="195">
        <v>21.68</v>
      </c>
      <c r="ET44" s="196">
        <f>+EQ44*'PRECIOS SEGUN ADJ (RURAL)'!$B$13*'PRECIOS SEGUN ADJ (RURAL)'!$C$13</f>
        <v>0</v>
      </c>
      <c r="EU44" s="196" t="e" vm="1">
        <f>+[4]!NumLetras(ET44,"PESO","PESOS DOMINICANOS","$EE $m CON #d/100 CENTAVOS")</f>
        <v>#VALUE!</v>
      </c>
      <c r="EV44" s="80">
        <v>0</v>
      </c>
      <c r="EW44" s="198">
        <f t="shared" si="25"/>
        <v>0</v>
      </c>
      <c r="EX44" s="199">
        <v>5.5</v>
      </c>
      <c r="EY44" s="200">
        <f>+EV44*'PRECIOS SEGUN ADJ (RURAL)'!$B$16*'PRECIOS SEGUN ADJ (RURAL)'!$C$16</f>
        <v>0</v>
      </c>
      <c r="EZ44" s="200" t="e" vm="1">
        <f>+[4]!NumLetras(EY44,"PESO","PESOS DOMINICANOS","$EE $m CON #d/100 CENTAVOS")</f>
        <v>#VALUE!</v>
      </c>
      <c r="FA44" s="80">
        <v>0</v>
      </c>
      <c r="FB44" s="202">
        <f t="shared" si="26"/>
        <v>0</v>
      </c>
      <c r="FC44" s="203">
        <v>220</v>
      </c>
      <c r="FD44" s="204">
        <f>+FA44*'PRECIOS SEGUN ADJ (RURAL)'!$B$18*'PRECIOS SEGUN ADJ (RURAL)'!$C$18</f>
        <v>0</v>
      </c>
      <c r="FE44" s="204" t="e" vm="1">
        <f>+[4]!NumLetras(FD44,"PESO","PESOS DOMINICANOS","$EE $m CON #d/100 CENTAVOS")</f>
        <v>#VALUE!</v>
      </c>
      <c r="FF44" s="204">
        <f t="shared" si="27"/>
        <v>0</v>
      </c>
      <c r="FG44" s="80">
        <f t="shared" si="40"/>
        <v>1566782.8</v>
      </c>
      <c r="FH44" s="80" t="e" vm="1">
        <f>+[4]!NumLetras(FG44,"PESO","PESOS DOMINICANOS","$EE $m CON #d/100 CENTAVOS")</f>
        <v>#VALUE!</v>
      </c>
      <c r="FI44" s="80">
        <f t="shared" si="28"/>
        <v>143039.71000000002</v>
      </c>
      <c r="FJ44" s="80" t="e" vm="1">
        <f>+[4]!NumLetras(FI44,"PESO","PESOS DOMINICANOS","$EE $m CON #d/100 CENTAVOS")</f>
        <v>#VALUE!</v>
      </c>
      <c r="FK44" s="80">
        <f t="shared" si="41"/>
        <v>1423743.09</v>
      </c>
      <c r="FL44" s="80" t="e" vm="1">
        <f>+[4]!NumLetras(FK44,"PESO","PESOS DOMINICANOS","$EE $m CON #d/100 CENTAVOS")</f>
        <v>#VALUE!</v>
      </c>
      <c r="FM44" s="80">
        <f t="shared" si="42"/>
        <v>313356.56</v>
      </c>
      <c r="FN44" s="80" t="e" vm="1">
        <f>+[4]!NumLetras(FM44,"PESO","PESOS DOMINICANOS","$EE $m CON #d/100 CENTAVOS")</f>
        <v>#VALUE!</v>
      </c>
      <c r="FO44" s="80">
        <f t="shared" si="43"/>
        <v>15667.83</v>
      </c>
      <c r="FP44" s="80" t="e" vm="1">
        <f>+[4]!NumLetras(FO44,"PESO","PESOS DOMINICANOS","$EE $m CON #d/100 CENTAVOS")</f>
        <v>#VALUE!</v>
      </c>
      <c r="FQ44" s="80"/>
      <c r="FR44" s="80">
        <f t="shared" si="44"/>
        <v>1253426.24</v>
      </c>
      <c r="FS44" s="80" t="e" vm="1">
        <f>+[4]!NumLetras(FR44,"PESO","PESOS DOMINICANOS","$EE $m CON #d/100 CENTAVOS")</f>
        <v>#VALUE!</v>
      </c>
      <c r="FT44" s="37" t="str">
        <f>+VLOOKUP(D44,'FRONTERIZO XENIA'!F:G,2,0)</f>
        <v>F-13</v>
      </c>
    </row>
    <row r="45" spans="1:176">
      <c r="A45" s="37">
        <v>44</v>
      </c>
      <c r="B45" s="37">
        <v>44</v>
      </c>
      <c r="C45" s="26" t="s">
        <v>2208</v>
      </c>
      <c r="D45" s="37">
        <v>131408206</v>
      </c>
      <c r="E45" s="37">
        <f>+VLOOKUP(D45,'INFORMACION DE PROVEEDORES'!C:I,2,0)</f>
        <v>131408206</v>
      </c>
      <c r="F45" s="26" t="str">
        <f>+VLOOKUP(D45,'INFORMACION DE PROVEEDORES'!C:J,4,0)</f>
        <v>ARIEL ANTONIO FELZ SANCHEZ</v>
      </c>
      <c r="G45" s="37" t="str">
        <f>+VLOOKUP(D45,'INFORMACION DE PROVEEDORES'!C:K,5,0)</f>
        <v>010-0118457-9</v>
      </c>
      <c r="H45" s="26" t="str">
        <f>+VLOOKUP(D45,'INFORMACION DE PROVEEDORES'!C:L,7,0)</f>
        <v>CALLE ANTONIO GUZMAN NO.4 EL CASIQUE TAMAYO</v>
      </c>
      <c r="I45" s="37" t="str">
        <f>+VLOOKUP(D45,'INFORMACION DE PROVEEDORES'!C:M,3,0)</f>
        <v xml:space="preserve"> JURÍDICA</v>
      </c>
      <c r="J45" s="37">
        <v>1</v>
      </c>
      <c r="K45" s="37">
        <v>293</v>
      </c>
      <c r="L45" s="37">
        <v>117</v>
      </c>
      <c r="M45" s="37">
        <f t="shared" si="29"/>
        <v>2340</v>
      </c>
      <c r="N45" s="189">
        <v>69.81</v>
      </c>
      <c r="O45" s="80">
        <f>+L45*'PRECIOS SEGUN ADJ. (FRONTERIZO)'!$B$2*'PRECIOS SEGUN ADJ. (FRONTERIZO)'!$C$2</f>
        <v>163355.40000000002</v>
      </c>
      <c r="P45" s="80" t="e" vm="1">
        <f>+[4]!NumLetras(O45,"PESO","PESOS DOMINICANOS","$EE $m CON #d/100 CENTAVOS")</f>
        <v>#VALUE!</v>
      </c>
      <c r="Q45" s="80">
        <f t="shared" si="30"/>
        <v>26136.86</v>
      </c>
      <c r="R45" s="37">
        <v>33</v>
      </c>
      <c r="S45" s="37">
        <f t="shared" si="0"/>
        <v>660</v>
      </c>
      <c r="T45" s="189">
        <v>31.5</v>
      </c>
      <c r="U45" s="80">
        <f>+R45*'PRECIOS SEGUN ADJ. (FRONTERIZO)'!$B$3*'PRECIOS SEGUN ADJ. (FRONTERIZO)'!$C$3</f>
        <v>20790</v>
      </c>
      <c r="V45" s="80" t="e" vm="1">
        <f>+[4]!NumLetras(U45,"PESO","PESOS DOMINICANOS","$EE $m CON #d/100 CENTAVOS")</f>
        <v>#VALUE!</v>
      </c>
      <c r="W45" s="37">
        <v>311</v>
      </c>
      <c r="X45" s="37">
        <f t="shared" si="1"/>
        <v>6220</v>
      </c>
      <c r="Y45" s="189">
        <v>25.2</v>
      </c>
      <c r="Z45" s="80">
        <f>+W45*'PRECIOS SEGUN ADJ. (FRONTERIZO)'!$B$4*'PRECIOS SEGUN ADJ. (FRONTERIZO)'!$C$4</f>
        <v>156744</v>
      </c>
      <c r="AA45" s="80" t="e" vm="1">
        <f>+[4]!NumLetras(Z45,"PESO","PESOS DOMINICANOS","$EE $m CON #d/100 CENTAVOS")</f>
        <v>#VALUE!</v>
      </c>
      <c r="AB45" s="37">
        <v>148</v>
      </c>
      <c r="AC45" s="37">
        <f t="shared" si="2"/>
        <v>2960</v>
      </c>
      <c r="AD45" s="189">
        <v>87.91</v>
      </c>
      <c r="AE45" s="80">
        <f>+AB45*'PRECIOS SEGUN ADJ. (FRONTERIZO)'!$B$5*'PRECIOS SEGUN ADJ. (FRONTERIZO)'!$C$5</f>
        <v>260213.6</v>
      </c>
      <c r="AF45" s="80" t="e" vm="1">
        <f>+[4]!NumLetras(AE45,"PESO","PESOS DOMINICANOS","$EE $m CON #d/100 CENTAVOS")</f>
        <v>#VALUE!</v>
      </c>
      <c r="AG45" s="80">
        <f t="shared" si="31"/>
        <v>46838.45</v>
      </c>
      <c r="AH45" s="37">
        <v>0</v>
      </c>
      <c r="AI45" s="37">
        <f t="shared" si="3"/>
        <v>0</v>
      </c>
      <c r="AJ45" s="189">
        <v>53.95000000000001</v>
      </c>
      <c r="AK45" s="80">
        <f>+AH45*'PRECIOS SEGUN ADJ. (FRONTERIZO)'!$B$6*'PRECIOS SEGUN ADJ. (FRONTERIZO)'!$C$6</f>
        <v>0</v>
      </c>
      <c r="AL45" s="80" t="e" vm="1">
        <f>+[4]!NumLetras(AK45,"PESO","PESOS DOMINICANOS","$EE $m CON #d/100 CENTAVOS")</f>
        <v>#VALUE!</v>
      </c>
      <c r="AM45" s="37">
        <v>0</v>
      </c>
      <c r="AN45" s="37">
        <f t="shared" si="4"/>
        <v>0</v>
      </c>
      <c r="AO45" s="189">
        <v>25.04</v>
      </c>
      <c r="AP45" s="80">
        <f>+AM45*'PRECIOS SEGUN ADJ. (FRONTERIZO)'!$B$7*'PRECIOS SEGUN ADJ. (FRONTERIZO)'!$C$7</f>
        <v>0</v>
      </c>
      <c r="AQ45" s="80" t="e" vm="1">
        <f>+[4]!NumLetras(AP45,"PESO","PESOS DOMINICANOS","$EE $m CON #d/100 CENTAVOS")</f>
        <v>#VALUE!</v>
      </c>
      <c r="AR45" s="80">
        <f t="shared" si="32"/>
        <v>0</v>
      </c>
      <c r="AS45" s="37">
        <v>39</v>
      </c>
      <c r="AT45" s="37">
        <f t="shared" si="5"/>
        <v>780</v>
      </c>
      <c r="AU45" s="189">
        <v>290.85000000000002</v>
      </c>
      <c r="AV45" s="80">
        <f>+AS45*'PRECIOS SEGUN ADJ. (FRONTERIZO)'!$B$8*'PRECIOS SEGUN ADJ. (FRONTERIZO)'!$C$8</f>
        <v>226863.00000000003</v>
      </c>
      <c r="AW45" s="80" t="e" vm="1">
        <f>+[4]!NumLetras(AV45,"PESO","PESOS DOMINICANOS","$EE $m CON #d/100 CENTAVOS")</f>
        <v>#VALUE!</v>
      </c>
      <c r="AX45" s="80">
        <f t="shared" si="33"/>
        <v>40835.339999999997</v>
      </c>
      <c r="AY45" s="37">
        <v>18</v>
      </c>
      <c r="AZ45" s="37">
        <f t="shared" si="6"/>
        <v>360</v>
      </c>
      <c r="BA45" s="189">
        <v>18.899999999999999</v>
      </c>
      <c r="BB45" s="80">
        <f>+AY45*'PRECIOS SEGUN ADJ. (FRONTERIZO)'!$B$9*'PRECIOS SEGUN ADJ. (FRONTERIZO)'!$C$9</f>
        <v>6804</v>
      </c>
      <c r="BC45" s="80" t="e" vm="1">
        <f>+[4]!NumLetras(BB45,"PESO","PESOS DOMINICANOS","$EE $m CON #d/100 CENTAVOS")</f>
        <v>#VALUE!</v>
      </c>
      <c r="BD45" s="37">
        <v>0</v>
      </c>
      <c r="BE45" s="37">
        <f t="shared" si="7"/>
        <v>0</v>
      </c>
      <c r="BF45" s="189">
        <v>140.38</v>
      </c>
      <c r="BG45" s="80">
        <f>+BD45*'PRECIOS SEGUN ADJ. (FRONTERIZO)'!$B$10*'PRECIOS SEGUN ADJ. (FRONTERIZO)'!$C$10</f>
        <v>0</v>
      </c>
      <c r="BH45" s="80" t="e" vm="1">
        <f>+[4]!NumLetras(BG45,"PESO","PESOS DOMINICANOS","$EE $m CON #d/100 CENTAVOS")</f>
        <v>#VALUE!</v>
      </c>
      <c r="BI45" s="80">
        <f t="shared" si="34"/>
        <v>0</v>
      </c>
      <c r="BJ45" s="37">
        <v>104</v>
      </c>
      <c r="BK45" s="37">
        <f t="shared" si="8"/>
        <v>2080</v>
      </c>
      <c r="BL45" s="189">
        <v>31.459999999999997</v>
      </c>
      <c r="BM45" s="80">
        <f>+BJ45*'PRECIOS SEGUN ADJ. (FRONTERIZO)'!$B$11*'PRECIOS SEGUN ADJ. (FRONTERIZO)'!$C$11</f>
        <v>65436.800000000003</v>
      </c>
      <c r="BN45" s="80" t="e" vm="1">
        <f>+[4]!NumLetras(BM45,"PESO","PESOS DOMINICANOS","$EE $m CON #d/100 CENTAVOS")</f>
        <v>#VALUE!</v>
      </c>
      <c r="BO45" s="37">
        <v>33</v>
      </c>
      <c r="BP45" s="37">
        <f t="shared" si="9"/>
        <v>660</v>
      </c>
      <c r="BQ45" s="189">
        <v>65</v>
      </c>
      <c r="BR45" s="80">
        <f>+BO45*'PRECIOS SEGUN ADJ. (FRONTERIZO)'!$B$12*'PRECIOS SEGUN ADJ. (FRONTERIZO)'!$C$12</f>
        <v>42900</v>
      </c>
      <c r="BS45" s="80" t="e" vm="1">
        <f>+[4]!NumLetras(BR45,"PESO","PESOS DOMINICANOS","$EE $m CON #d/100 CENTAVOS")</f>
        <v>#VALUE!</v>
      </c>
      <c r="BT45" s="37">
        <v>2930</v>
      </c>
      <c r="BU45" s="37">
        <f t="shared" si="10"/>
        <v>58600</v>
      </c>
      <c r="BV45" s="189">
        <v>5.5</v>
      </c>
      <c r="BW45" s="80">
        <f>+BT45*'PRECIOS SEGUN ADJ. (FRONTERIZO)'!$B$13*'PRECIOS SEGUN ADJ. (FRONTERIZO)'!$C$13</f>
        <v>322300</v>
      </c>
      <c r="BX45" s="80" t="e" vm="1">
        <f>+[4]!NumLetras(BW45,"PESO","PESOS DOMINICANOS","$EE $m CON #d/100 CENTAVOS")</f>
        <v>#VALUE!</v>
      </c>
      <c r="BY45" s="37">
        <v>0</v>
      </c>
      <c r="BZ45" s="37">
        <f t="shared" si="11"/>
        <v>0</v>
      </c>
      <c r="CA45" s="189">
        <v>7.15</v>
      </c>
      <c r="CB45" s="80">
        <f>+BY45*'PRECIOS SEGUN ADJ. (FRONTERIZO)'!$B$14*'PRECIOS SEGUN ADJ. (FRONTERIZO)'!$C$14</f>
        <v>0</v>
      </c>
      <c r="CC45" s="80" t="e" vm="1">
        <f>+[4]!NumLetras(CB45,"PESO","PESOS DOMINICANOS","$EE $m CON #d/100 CENTAVOS")</f>
        <v>#VALUE!</v>
      </c>
      <c r="CD45" s="37">
        <v>0</v>
      </c>
      <c r="CE45" s="37">
        <f t="shared" si="12"/>
        <v>0</v>
      </c>
      <c r="CF45" s="189">
        <v>6.8400000000000007</v>
      </c>
      <c r="CG45" s="80">
        <f>+CD45*'PRECIOS SEGUN ADJ. (FRONTERIZO)'!$B$15*'PRECIOS SEGUN ADJ. (FRONTERIZO)'!$C$15</f>
        <v>0</v>
      </c>
      <c r="CH45" s="80" t="e" vm="1">
        <f>+[4]!NumLetras(CG45,"PESO","PESOS DOMINICANOS","$EE $m CON #d/100 CENTAVOS")</f>
        <v>#VALUE!</v>
      </c>
      <c r="CI45" s="37">
        <v>130</v>
      </c>
      <c r="CJ45" s="37">
        <f t="shared" si="13"/>
        <v>2600</v>
      </c>
      <c r="CK45" s="189">
        <v>60</v>
      </c>
      <c r="CL45" s="80">
        <f>+CI45*'PRECIOS SEGUN ADJ. (FRONTERIZO)'!$B$16*'PRECIOS SEGUN ADJ. (FRONTERIZO)'!$C$16</f>
        <v>156000</v>
      </c>
      <c r="CM45" s="80" t="e" vm="1">
        <f>+[4]!NumLetras(CL45,"PESO","PESOS DOMINICANOS","$EE $m CON #d/100 CENTAVOS")</f>
        <v>#VALUE!</v>
      </c>
      <c r="CN45" s="80">
        <f t="shared" si="35"/>
        <v>28080</v>
      </c>
      <c r="CO45" s="37">
        <v>59</v>
      </c>
      <c r="CP45" s="37">
        <f t="shared" si="14"/>
        <v>1180</v>
      </c>
      <c r="CQ45" s="189">
        <v>55.649999999999991</v>
      </c>
      <c r="CR45" s="80">
        <f>+CO45*'PRECIOS SEGUN ADJ. (FRONTERIZO)'!$B$17*'PRECIOS SEGUN ADJ. (FRONTERIZO)'!$C$17</f>
        <v>65667</v>
      </c>
      <c r="CS45" s="80" t="e" vm="1">
        <f>+[4]!NumLetras(CR45,"PESO","PESOS DOMINICANOS","$EE $m CON #d/100 CENTAVOS")</f>
        <v>#VALUE!</v>
      </c>
      <c r="CT45" s="80">
        <f t="shared" si="36"/>
        <v>11820.06</v>
      </c>
      <c r="CU45" s="37">
        <v>1172</v>
      </c>
      <c r="CV45" s="37">
        <f t="shared" si="15"/>
        <v>23440</v>
      </c>
      <c r="CW45" s="189">
        <v>6.6</v>
      </c>
      <c r="CX45" s="80">
        <f>+CU45*'PRECIOS SEGUN ADJ. (FRONTERIZO)'!$B$18*'PRECIOS SEGUN ADJ. (FRONTERIZO)'!$C$18</f>
        <v>154704</v>
      </c>
      <c r="CY45" s="80" t="e" vm="1">
        <f>+[4]!NumLetras(CX45,"PESO","PESOS DOMINICANOS","$EE $m CON #d/100 CENTAVOS")</f>
        <v>#VALUE!</v>
      </c>
      <c r="CZ45" s="37">
        <v>65</v>
      </c>
      <c r="DA45" s="37">
        <f t="shared" si="16"/>
        <v>1300</v>
      </c>
      <c r="DB45" s="189">
        <v>65.75</v>
      </c>
      <c r="DC45" s="80">
        <f>+CZ45*'PRECIOS SEGUN ADJ. (FRONTERIZO)'!$B$19*'PRECIOS SEGUN ADJ. (FRONTERIZO)'!$C$19</f>
        <v>85475</v>
      </c>
      <c r="DD45" s="80" t="e" vm="1">
        <f>+[4]!NumLetras(DC45,"PESO","PESOS DOMINICANOS","$EE $m CON #d/100 CENTAVOS")</f>
        <v>#VALUE!</v>
      </c>
      <c r="DE45" s="80">
        <f t="shared" si="37"/>
        <v>15385.5</v>
      </c>
      <c r="DF45" s="37">
        <v>0</v>
      </c>
      <c r="DG45" s="37">
        <f t="shared" si="17"/>
        <v>0</v>
      </c>
      <c r="DH45" s="189">
        <v>82.59999999999998</v>
      </c>
      <c r="DI45" s="80">
        <f>+DF45*'PRECIOS SEGUN ADJ. (FRONTERIZO)'!$B$20*'PRECIOS SEGUN ADJ. (FRONTERIZO)'!$C$20</f>
        <v>0</v>
      </c>
      <c r="DJ45" s="80" t="e" vm="1">
        <f>+[4]!NumLetras(DI45,"PESO","PESOS DOMINICANOS","$EE $m CON #d/100 CENTAVOS")</f>
        <v>#VALUE!</v>
      </c>
      <c r="DK45" s="80">
        <f t="shared" si="38"/>
        <v>0</v>
      </c>
      <c r="DL45" s="37">
        <v>0</v>
      </c>
      <c r="DM45" s="37">
        <f t="shared" si="18"/>
        <v>0</v>
      </c>
      <c r="DN45" s="189">
        <v>22</v>
      </c>
      <c r="DO45" s="80">
        <f>+DL45*'PRECIOS SEGUN ADJ. (FRONTERIZO)'!$B$21*'PRECIOS SEGUN ADJ. (FRONTERIZO)'!$C$21</f>
        <v>0</v>
      </c>
      <c r="DP45" s="80" t="e" vm="1">
        <f>+[4]!NumLetras(DO45,"PESO","PESOS DOMINICANOS","$EE $m CON #d/100 CENTAVOS")</f>
        <v>#VALUE!</v>
      </c>
      <c r="DQ45" s="37">
        <v>65</v>
      </c>
      <c r="DR45" s="37">
        <f t="shared" si="19"/>
        <v>1300</v>
      </c>
      <c r="DS45" s="189">
        <v>80.849999999999994</v>
      </c>
      <c r="DT45" s="80">
        <f>+DQ45*'PRECIOS SEGUN ADJ. (FRONTERIZO)'!$B$22*'PRECIOS SEGUN ADJ. (FRONTERIZO)'!$C$22</f>
        <v>105105</v>
      </c>
      <c r="DU45" s="80" t="e" vm="1">
        <f>+[4]!NumLetras(DT45,"PESO","PESOS DOMINICANOS","$EE $m CON #d/100 CENTAVOS")</f>
        <v>#VALUE!</v>
      </c>
      <c r="DV45" s="37">
        <v>29</v>
      </c>
      <c r="DW45" s="37">
        <f t="shared" si="20"/>
        <v>580</v>
      </c>
      <c r="DX45" s="189">
        <v>21.83</v>
      </c>
      <c r="DY45" s="80">
        <f>+DV45*'PRECIOS SEGUN ADJ. (FRONTERIZO)'!$B$23*'PRECIOS SEGUN ADJ. (FRONTERIZO)'!$C$23</f>
        <v>12661.399999999998</v>
      </c>
      <c r="DZ45" s="80" t="e" vm="1">
        <f>+[4]!NumLetras(DY45,"PESO","PESOS DOMINICANOS","$EE $m CON #d/100 CENTAVOS")</f>
        <v>#VALUE!</v>
      </c>
      <c r="EA45" s="80">
        <f t="shared" si="39"/>
        <v>2279.0500000000002</v>
      </c>
      <c r="EB45" s="37">
        <v>33</v>
      </c>
      <c r="EC45" s="37">
        <f t="shared" si="21"/>
        <v>660</v>
      </c>
      <c r="ED45" s="189">
        <v>33</v>
      </c>
      <c r="EE45" s="80">
        <f>+EB45*'PRECIOS SEGUN ADJ. (FRONTERIZO)'!$B$24*'PRECIOS SEGUN ADJ. (FRONTERIZO)'!$C$24</f>
        <v>21780</v>
      </c>
      <c r="EF45" s="80" t="e" vm="1">
        <f>+[4]!NumLetras(EE45,"PESO","PESOS DOMINICANOS","$EE $m CON #d/100 CENTAVOS")</f>
        <v>#VALUE!</v>
      </c>
      <c r="EG45" s="37">
        <v>20</v>
      </c>
      <c r="EH45" s="37">
        <f t="shared" si="22"/>
        <v>400</v>
      </c>
      <c r="EI45" s="189">
        <v>15.789999999999997</v>
      </c>
      <c r="EJ45" s="80">
        <f>+EG45*'PRECIOS SEGUN ADJ. (FRONTERIZO)'!$B$25*'PRECIOS SEGUN ADJ. (FRONTERIZO)'!$C$25</f>
        <v>6315.9999999999991</v>
      </c>
      <c r="EK45" s="80" t="e" vm="1">
        <f>+[4]!NumLetras(EJ45,"PESO","PESOS DOMINICANOS","$EE $m CON #d/100 CENTAVOS")</f>
        <v>#VALUE!</v>
      </c>
      <c r="EL45" s="37">
        <v>20</v>
      </c>
      <c r="EM45" s="37">
        <f t="shared" si="23"/>
        <v>400</v>
      </c>
      <c r="EN45" s="189">
        <v>31.5</v>
      </c>
      <c r="EO45" s="80">
        <f>+EL45*'PRECIOS SEGUN ADJ. (FRONTERIZO)'!$B$26*'PRECIOS SEGUN ADJ. (FRONTERIZO)'!$C$26</f>
        <v>12600</v>
      </c>
      <c r="EP45" s="80" t="e" vm="1">
        <f>+[4]!NumLetras(EO45,"PESO","PESOS DOMINICANOS","$EE $m CON #d/100 CENTAVOS")</f>
        <v>#VALUE!</v>
      </c>
      <c r="EQ45" s="80">
        <v>0</v>
      </c>
      <c r="ER45" s="194">
        <f t="shared" si="24"/>
        <v>0</v>
      </c>
      <c r="ES45" s="195">
        <v>21.68</v>
      </c>
      <c r="ET45" s="196">
        <f>+EQ45*'PRECIOS SEGUN ADJ (RURAL)'!$B$13*'PRECIOS SEGUN ADJ (RURAL)'!$C$13</f>
        <v>0</v>
      </c>
      <c r="EU45" s="196" t="e" vm="1">
        <f>+[4]!NumLetras(ET45,"PESO","PESOS DOMINICANOS","$EE $m CON #d/100 CENTAVOS")</f>
        <v>#VALUE!</v>
      </c>
      <c r="EV45" s="80">
        <v>0</v>
      </c>
      <c r="EW45" s="198">
        <f t="shared" si="25"/>
        <v>0</v>
      </c>
      <c r="EX45" s="199">
        <v>5.5</v>
      </c>
      <c r="EY45" s="200">
        <f>+EV45*'PRECIOS SEGUN ADJ (RURAL)'!$B$16*'PRECIOS SEGUN ADJ (RURAL)'!$C$16</f>
        <v>0</v>
      </c>
      <c r="EZ45" s="200" t="e" vm="1">
        <f>+[4]!NumLetras(EY45,"PESO","PESOS DOMINICANOS","$EE $m CON #d/100 CENTAVOS")</f>
        <v>#VALUE!</v>
      </c>
      <c r="FA45" s="80">
        <v>0</v>
      </c>
      <c r="FB45" s="202">
        <f t="shared" si="26"/>
        <v>0</v>
      </c>
      <c r="FC45" s="203">
        <v>220</v>
      </c>
      <c r="FD45" s="204">
        <f>+FA45*'PRECIOS SEGUN ADJ (RURAL)'!$B$18*'PRECIOS SEGUN ADJ (RURAL)'!$C$18</f>
        <v>0</v>
      </c>
      <c r="FE45" s="204" t="e" vm="1">
        <f>+[4]!NumLetras(FD45,"PESO","PESOS DOMINICANOS","$EE $m CON #d/100 CENTAVOS")</f>
        <v>#VALUE!</v>
      </c>
      <c r="FF45" s="204">
        <f t="shared" si="27"/>
        <v>0</v>
      </c>
      <c r="FG45" s="80">
        <f t="shared" si="40"/>
        <v>1885715.2</v>
      </c>
      <c r="FH45" s="80" t="e" vm="1">
        <f>+[4]!NumLetras(FG45,"PESO","PESOS DOMINICANOS","$EE $m CON #d/100 CENTAVOS")</f>
        <v>#VALUE!</v>
      </c>
      <c r="FI45" s="80">
        <f t="shared" si="28"/>
        <v>171375.25999999998</v>
      </c>
      <c r="FJ45" s="80" t="e" vm="1">
        <f>+[4]!NumLetras(FI45,"PESO","PESOS DOMINICANOS","$EE $m CON #d/100 CENTAVOS")</f>
        <v>#VALUE!</v>
      </c>
      <c r="FK45" s="80">
        <f t="shared" si="41"/>
        <v>1714339.94</v>
      </c>
      <c r="FL45" s="80" t="e" vm="1">
        <f>+[4]!NumLetras(FK45,"PESO","PESOS DOMINICANOS","$EE $m CON #d/100 CENTAVOS")</f>
        <v>#VALUE!</v>
      </c>
      <c r="FM45" s="80">
        <f t="shared" si="42"/>
        <v>377143.03999999998</v>
      </c>
      <c r="FN45" s="80" t="e" vm="1">
        <f>+[4]!NumLetras(FM45,"PESO","PESOS DOMINICANOS","$EE $m CON #d/100 CENTAVOS")</f>
        <v>#VALUE!</v>
      </c>
      <c r="FO45" s="80">
        <f t="shared" si="43"/>
        <v>18857.150000000001</v>
      </c>
      <c r="FP45" s="80" t="e" vm="1">
        <f>+[4]!NumLetras(FO45,"PESO","PESOS DOMINICANOS","$EE $m CON #d/100 CENTAVOS")</f>
        <v>#VALUE!</v>
      </c>
      <c r="FQ45" s="80"/>
      <c r="FR45" s="80">
        <f t="shared" si="44"/>
        <v>1508572.1599999999</v>
      </c>
      <c r="FS45" s="80" t="e" vm="1">
        <f>+[4]!NumLetras(FR45,"PESO","PESOS DOMINICANOS","$EE $m CON #d/100 CENTAVOS")</f>
        <v>#VALUE!</v>
      </c>
      <c r="FT45" s="37" t="str">
        <f>+VLOOKUP(D45,'FRONTERIZO XENIA'!F:G,2,0)</f>
        <v>F-30</v>
      </c>
    </row>
    <row r="46" spans="1:176">
      <c r="A46" s="37">
        <v>45</v>
      </c>
      <c r="B46" s="37">
        <v>45</v>
      </c>
      <c r="C46" s="26" t="s">
        <v>566</v>
      </c>
      <c r="D46" s="37">
        <v>1200005732</v>
      </c>
      <c r="E46" s="37" t="str">
        <f>+VLOOKUP(D46,'INFORMACION DE PROVEEDORES'!C:I,2,0)</f>
        <v>012-0000573-2</v>
      </c>
      <c r="F46" s="26" t="str">
        <f>+VLOOKUP(D46,'INFORMACION DE PROVEEDORES'!C:J,4,0)</f>
        <v>FRANCISCA MARTINEZ MONTERO DE QUEZADA</v>
      </c>
      <c r="G46" s="37" t="str">
        <f>+VLOOKUP(D46,'INFORMACION DE PROVEEDORES'!C:K,5,0)</f>
        <v>012-0000573-2</v>
      </c>
      <c r="H46" s="26" t="str">
        <f>+VLOOKUP(D46,'INFORMACION DE PROVEEDORES'!C:L,7,0)</f>
        <v>ORLANDO MARTINEZ NUMERO 34</v>
      </c>
      <c r="I46" s="37" t="str">
        <f>+VLOOKUP(D46,'INFORMACION DE PROVEEDORES'!C:M,3,0)</f>
        <v xml:space="preserve"> FÍSICA</v>
      </c>
      <c r="J46" s="37">
        <v>11</v>
      </c>
      <c r="K46" s="37">
        <v>238</v>
      </c>
      <c r="L46" s="37">
        <v>67</v>
      </c>
      <c r="M46" s="37">
        <f t="shared" si="29"/>
        <v>1340</v>
      </c>
      <c r="N46" s="189">
        <v>69.81</v>
      </c>
      <c r="O46" s="80">
        <f>+L46*'PRECIOS SEGUN ADJ. (FRONTERIZO)'!$B$2*'PRECIOS SEGUN ADJ. (FRONTERIZO)'!$C$2</f>
        <v>93545.400000000009</v>
      </c>
      <c r="P46" s="80" t="e" vm="1">
        <f>+[4]!NumLetras(O46,"PESO","PESOS DOMINICANOS","$EE $m CON #d/100 CENTAVOS")</f>
        <v>#VALUE!</v>
      </c>
      <c r="Q46" s="80">
        <f t="shared" si="30"/>
        <v>14967.26</v>
      </c>
      <c r="R46" s="37">
        <v>22</v>
      </c>
      <c r="S46" s="37">
        <f t="shared" si="0"/>
        <v>440</v>
      </c>
      <c r="T46" s="189">
        <v>31.5</v>
      </c>
      <c r="U46" s="80">
        <f>+R46*'PRECIOS SEGUN ADJ. (FRONTERIZO)'!$B$3*'PRECIOS SEGUN ADJ. (FRONTERIZO)'!$C$3</f>
        <v>13860</v>
      </c>
      <c r="V46" s="80" t="e" vm="1">
        <f>+[4]!NumLetras(U46,"PESO","PESOS DOMINICANOS","$EE $m CON #d/100 CENTAVOS")</f>
        <v>#VALUE!</v>
      </c>
      <c r="W46" s="37">
        <v>102</v>
      </c>
      <c r="X46" s="37">
        <f t="shared" si="1"/>
        <v>2040</v>
      </c>
      <c r="Y46" s="189">
        <v>25.2</v>
      </c>
      <c r="Z46" s="80">
        <f>+W46*'PRECIOS SEGUN ADJ. (FRONTERIZO)'!$B$4*'PRECIOS SEGUN ADJ. (FRONTERIZO)'!$C$4</f>
        <v>51408</v>
      </c>
      <c r="AA46" s="80" t="e" vm="1">
        <f>+[4]!NumLetras(Z46,"PESO","PESOS DOMINICANOS","$EE $m CON #d/100 CENTAVOS")</f>
        <v>#VALUE!</v>
      </c>
      <c r="AB46" s="37">
        <v>99</v>
      </c>
      <c r="AC46" s="37">
        <f t="shared" si="2"/>
        <v>1980</v>
      </c>
      <c r="AD46" s="189">
        <v>87.91</v>
      </c>
      <c r="AE46" s="80">
        <f>+AB46*'PRECIOS SEGUN ADJ. (FRONTERIZO)'!$B$5*'PRECIOS SEGUN ADJ. (FRONTERIZO)'!$C$5</f>
        <v>174061.8</v>
      </c>
      <c r="AF46" s="80" t="e" vm="1">
        <f>+[4]!NumLetras(AE46,"PESO","PESOS DOMINICANOS","$EE $m CON #d/100 CENTAVOS")</f>
        <v>#VALUE!</v>
      </c>
      <c r="AG46" s="80">
        <f t="shared" si="31"/>
        <v>31331.119999999999</v>
      </c>
      <c r="AH46" s="37">
        <v>55</v>
      </c>
      <c r="AI46" s="37">
        <f t="shared" si="3"/>
        <v>1100</v>
      </c>
      <c r="AJ46" s="189">
        <v>53.95000000000001</v>
      </c>
      <c r="AK46" s="80">
        <f>+AH46*'PRECIOS SEGUN ADJ. (FRONTERIZO)'!$B$6*'PRECIOS SEGUN ADJ. (FRONTERIZO)'!$C$6</f>
        <v>59345</v>
      </c>
      <c r="AL46" s="80" t="e" vm="1">
        <f>+[4]!NumLetras(AK46,"PESO","PESOS DOMINICANOS","$EE $m CON #d/100 CENTAVOS")</f>
        <v>#VALUE!</v>
      </c>
      <c r="AM46" s="37">
        <v>8</v>
      </c>
      <c r="AN46" s="37">
        <f t="shared" si="4"/>
        <v>160</v>
      </c>
      <c r="AO46" s="189">
        <v>25.04</v>
      </c>
      <c r="AP46" s="80">
        <f>+AM46*'PRECIOS SEGUN ADJ. (FRONTERIZO)'!$B$7*'PRECIOS SEGUN ADJ. (FRONTERIZO)'!$C$7</f>
        <v>4006.3999999999996</v>
      </c>
      <c r="AQ46" s="80" t="e" vm="1">
        <f>+[4]!NumLetras(AP46,"PESO","PESOS DOMINICANOS","$EE $m CON #d/100 CENTAVOS")</f>
        <v>#VALUE!</v>
      </c>
      <c r="AR46" s="80">
        <f t="shared" si="32"/>
        <v>641.02</v>
      </c>
      <c r="AS46" s="37">
        <v>33</v>
      </c>
      <c r="AT46" s="37">
        <f t="shared" si="5"/>
        <v>660</v>
      </c>
      <c r="AU46" s="189">
        <v>290.85000000000002</v>
      </c>
      <c r="AV46" s="80">
        <f>+AS46*'PRECIOS SEGUN ADJ. (FRONTERIZO)'!$B$8*'PRECIOS SEGUN ADJ. (FRONTERIZO)'!$C$8</f>
        <v>191961.00000000003</v>
      </c>
      <c r="AW46" s="80" t="e" vm="1">
        <f>+[4]!NumLetras(AV46,"PESO","PESOS DOMINICANOS","$EE $m CON #d/100 CENTAVOS")</f>
        <v>#VALUE!</v>
      </c>
      <c r="AX46" s="80">
        <f t="shared" si="33"/>
        <v>34552.980000000003</v>
      </c>
      <c r="AY46" s="37">
        <v>9</v>
      </c>
      <c r="AZ46" s="37">
        <f t="shared" si="6"/>
        <v>180</v>
      </c>
      <c r="BA46" s="189">
        <v>18.899999999999999</v>
      </c>
      <c r="BB46" s="80">
        <f>+AY46*'PRECIOS SEGUN ADJ. (FRONTERIZO)'!$B$9*'PRECIOS SEGUN ADJ. (FRONTERIZO)'!$C$9</f>
        <v>3402</v>
      </c>
      <c r="BC46" s="80" t="e" vm="1">
        <f>+[4]!NumLetras(BB46,"PESO","PESOS DOMINICANOS","$EE $m CON #d/100 CENTAVOS")</f>
        <v>#VALUE!</v>
      </c>
      <c r="BD46" s="37">
        <v>5</v>
      </c>
      <c r="BE46" s="37">
        <f t="shared" si="7"/>
        <v>100</v>
      </c>
      <c r="BF46" s="189">
        <v>140.38</v>
      </c>
      <c r="BG46" s="80">
        <f>+BD46*'PRECIOS SEGUN ADJ. (FRONTERIZO)'!$B$10*'PRECIOS SEGUN ADJ. (FRONTERIZO)'!$C$10</f>
        <v>14038</v>
      </c>
      <c r="BH46" s="80" t="e" vm="1">
        <f>+[4]!NumLetras(BG46,"PESO","PESOS DOMINICANOS","$EE $m CON #d/100 CENTAVOS")</f>
        <v>#VALUE!</v>
      </c>
      <c r="BI46" s="80">
        <f t="shared" si="34"/>
        <v>2526.84</v>
      </c>
      <c r="BJ46" s="37">
        <v>37</v>
      </c>
      <c r="BK46" s="37">
        <f t="shared" si="8"/>
        <v>740</v>
      </c>
      <c r="BL46" s="189">
        <v>31.459999999999997</v>
      </c>
      <c r="BM46" s="80">
        <f>+BJ46*'PRECIOS SEGUN ADJ. (FRONTERIZO)'!$B$11*'PRECIOS SEGUN ADJ. (FRONTERIZO)'!$C$11</f>
        <v>23280.400000000001</v>
      </c>
      <c r="BN46" s="80" t="e" vm="1">
        <f>+[4]!NumLetras(BM46,"PESO","PESOS DOMINICANOS","$EE $m CON #d/100 CENTAVOS")</f>
        <v>#VALUE!</v>
      </c>
      <c r="BO46" s="37">
        <v>29</v>
      </c>
      <c r="BP46" s="37">
        <f t="shared" si="9"/>
        <v>580</v>
      </c>
      <c r="BQ46" s="189">
        <v>65</v>
      </c>
      <c r="BR46" s="80">
        <f>+BO46*'PRECIOS SEGUN ADJ. (FRONTERIZO)'!$B$12*'PRECIOS SEGUN ADJ. (FRONTERIZO)'!$C$12</f>
        <v>37700</v>
      </c>
      <c r="BS46" s="80" t="e" vm="1">
        <f>+[4]!NumLetras(BR46,"PESO","PESOS DOMINICANOS","$EE $m CON #d/100 CENTAVOS")</f>
        <v>#VALUE!</v>
      </c>
      <c r="BT46" s="37">
        <v>930</v>
      </c>
      <c r="BU46" s="37">
        <f t="shared" si="10"/>
        <v>18600</v>
      </c>
      <c r="BV46" s="189">
        <v>5.5</v>
      </c>
      <c r="BW46" s="80">
        <f>+BT46*'PRECIOS SEGUN ADJ. (FRONTERIZO)'!$B$13*'PRECIOS SEGUN ADJ. (FRONTERIZO)'!$C$13</f>
        <v>102300</v>
      </c>
      <c r="BX46" s="80" t="e" vm="1">
        <f>+[4]!NumLetras(BW46,"PESO","PESOS DOMINICANOS","$EE $m CON #d/100 CENTAVOS")</f>
        <v>#VALUE!</v>
      </c>
      <c r="BY46" s="37">
        <v>290</v>
      </c>
      <c r="BZ46" s="37">
        <f t="shared" si="11"/>
        <v>5800</v>
      </c>
      <c r="CA46" s="189">
        <v>7.15</v>
      </c>
      <c r="CB46" s="80">
        <f>+BY46*'PRECIOS SEGUN ADJ. (FRONTERIZO)'!$B$14*'PRECIOS SEGUN ADJ. (FRONTERIZO)'!$C$14</f>
        <v>41470</v>
      </c>
      <c r="CC46" s="80" t="e" vm="1">
        <f>+[4]!NumLetras(CB46,"PESO","PESOS DOMINICANOS","$EE $m CON #d/100 CENTAVOS")</f>
        <v>#VALUE!</v>
      </c>
      <c r="CD46" s="37">
        <v>580</v>
      </c>
      <c r="CE46" s="37">
        <f t="shared" si="12"/>
        <v>11600</v>
      </c>
      <c r="CF46" s="189">
        <v>6.8400000000000007</v>
      </c>
      <c r="CG46" s="80">
        <f>+CD46*'PRECIOS SEGUN ADJ. (FRONTERIZO)'!$B$15*'PRECIOS SEGUN ADJ. (FRONTERIZO)'!$C$15</f>
        <v>79344</v>
      </c>
      <c r="CH46" s="80" t="e" vm="1">
        <f>+[4]!NumLetras(CG46,"PESO","PESOS DOMINICANOS","$EE $m CON #d/100 CENTAVOS")</f>
        <v>#VALUE!</v>
      </c>
      <c r="CI46" s="37">
        <v>45</v>
      </c>
      <c r="CJ46" s="37">
        <f t="shared" si="13"/>
        <v>900</v>
      </c>
      <c r="CK46" s="189">
        <v>60</v>
      </c>
      <c r="CL46" s="80">
        <f>+CI46*'PRECIOS SEGUN ADJ. (FRONTERIZO)'!$B$16*'PRECIOS SEGUN ADJ. (FRONTERIZO)'!$C$16</f>
        <v>54000</v>
      </c>
      <c r="CM46" s="80" t="e" vm="1">
        <f>+[4]!NumLetras(CL46,"PESO","PESOS DOMINICANOS","$EE $m CON #d/100 CENTAVOS")</f>
        <v>#VALUE!</v>
      </c>
      <c r="CN46" s="80">
        <f t="shared" si="35"/>
        <v>9720</v>
      </c>
      <c r="CO46" s="37">
        <v>21</v>
      </c>
      <c r="CP46" s="37">
        <f t="shared" si="14"/>
        <v>420</v>
      </c>
      <c r="CQ46" s="189">
        <v>55.649999999999991</v>
      </c>
      <c r="CR46" s="80">
        <f>+CO46*'PRECIOS SEGUN ADJ. (FRONTERIZO)'!$B$17*'PRECIOS SEGUN ADJ. (FRONTERIZO)'!$C$17</f>
        <v>23372.999999999996</v>
      </c>
      <c r="CS46" s="80" t="e" vm="1">
        <f>+[4]!NumLetras(CR46,"PESO","PESOS DOMINICANOS","$EE $m CON #d/100 CENTAVOS")</f>
        <v>#VALUE!</v>
      </c>
      <c r="CT46" s="80">
        <f t="shared" si="36"/>
        <v>4207.1400000000003</v>
      </c>
      <c r="CU46" s="37">
        <v>662</v>
      </c>
      <c r="CV46" s="37">
        <f t="shared" si="15"/>
        <v>13240</v>
      </c>
      <c r="CW46" s="189">
        <v>6.6</v>
      </c>
      <c r="CX46" s="80">
        <f>+CU46*'PRECIOS SEGUN ADJ. (FRONTERIZO)'!$B$18*'PRECIOS SEGUN ADJ. (FRONTERIZO)'!$C$18</f>
        <v>87384</v>
      </c>
      <c r="CY46" s="80" t="e" vm="1">
        <f>+[4]!NumLetras(CX46,"PESO","PESOS DOMINICANOS","$EE $m CON #d/100 CENTAVOS")</f>
        <v>#VALUE!</v>
      </c>
      <c r="CZ46" s="37">
        <v>26</v>
      </c>
      <c r="DA46" s="37">
        <f t="shared" si="16"/>
        <v>520</v>
      </c>
      <c r="DB46" s="189">
        <v>65.75</v>
      </c>
      <c r="DC46" s="80">
        <f>+CZ46*'PRECIOS SEGUN ADJ. (FRONTERIZO)'!$B$19*'PRECIOS SEGUN ADJ. (FRONTERIZO)'!$C$19</f>
        <v>34190</v>
      </c>
      <c r="DD46" s="80" t="e" vm="1">
        <f>+[4]!NumLetras(DC46,"PESO","PESOS DOMINICANOS","$EE $m CON #d/100 CENTAVOS")</f>
        <v>#VALUE!</v>
      </c>
      <c r="DE46" s="80">
        <f t="shared" si="37"/>
        <v>6154.2</v>
      </c>
      <c r="DF46" s="37">
        <v>8</v>
      </c>
      <c r="DG46" s="37">
        <f t="shared" si="17"/>
        <v>160</v>
      </c>
      <c r="DH46" s="189">
        <v>82.59999999999998</v>
      </c>
      <c r="DI46" s="80">
        <f>+DF46*'PRECIOS SEGUN ADJ. (FRONTERIZO)'!$B$20*'PRECIOS SEGUN ADJ. (FRONTERIZO)'!$C$20</f>
        <v>13216</v>
      </c>
      <c r="DJ46" s="80" t="e" vm="1">
        <f>+[4]!NumLetras(DI46,"PESO","PESOS DOMINICANOS","$EE $m CON #d/100 CENTAVOS")</f>
        <v>#VALUE!</v>
      </c>
      <c r="DK46" s="80">
        <f t="shared" si="38"/>
        <v>2378.88</v>
      </c>
      <c r="DL46" s="37">
        <v>580</v>
      </c>
      <c r="DM46" s="37">
        <f t="shared" si="18"/>
        <v>11600</v>
      </c>
      <c r="DN46" s="189">
        <v>22</v>
      </c>
      <c r="DO46" s="80">
        <f>+DL46*'PRECIOS SEGUN ADJ. (FRONTERIZO)'!$B$21*'PRECIOS SEGUN ADJ. (FRONTERIZO)'!$C$21</f>
        <v>255200</v>
      </c>
      <c r="DP46" s="80" t="e" vm="1">
        <f>+[4]!NumLetras(DO46,"PESO","PESOS DOMINICANOS","$EE $m CON #d/100 CENTAVOS")</f>
        <v>#VALUE!</v>
      </c>
      <c r="DQ46" s="37">
        <v>60</v>
      </c>
      <c r="DR46" s="37">
        <f t="shared" si="19"/>
        <v>1200</v>
      </c>
      <c r="DS46" s="189">
        <v>80.849999999999994</v>
      </c>
      <c r="DT46" s="80">
        <f>+DQ46*'PRECIOS SEGUN ADJ. (FRONTERIZO)'!$B$22*'PRECIOS SEGUN ADJ. (FRONTERIZO)'!$C$22</f>
        <v>97020</v>
      </c>
      <c r="DU46" s="80" t="e" vm="1">
        <f>+[4]!NumLetras(DT46,"PESO","PESOS DOMINICANOS","$EE $m CON #d/100 CENTAVOS")</f>
        <v>#VALUE!</v>
      </c>
      <c r="DV46" s="37">
        <v>29</v>
      </c>
      <c r="DW46" s="37">
        <f t="shared" si="20"/>
        <v>580</v>
      </c>
      <c r="DX46" s="189">
        <v>21.83</v>
      </c>
      <c r="DY46" s="80">
        <f>+DV46*'PRECIOS SEGUN ADJ. (FRONTERIZO)'!$B$23*'PRECIOS SEGUN ADJ. (FRONTERIZO)'!$C$23</f>
        <v>12661.399999999998</v>
      </c>
      <c r="DZ46" s="80" t="e" vm="1">
        <f>+[4]!NumLetras(DY46,"PESO","PESOS DOMINICANOS","$EE $m CON #d/100 CENTAVOS")</f>
        <v>#VALUE!</v>
      </c>
      <c r="EA46" s="80">
        <f t="shared" si="39"/>
        <v>2279.0500000000002</v>
      </c>
      <c r="EB46" s="37">
        <v>60</v>
      </c>
      <c r="EC46" s="37">
        <f t="shared" si="21"/>
        <v>1200</v>
      </c>
      <c r="ED46" s="189">
        <v>33</v>
      </c>
      <c r="EE46" s="80">
        <f>+EB46*'PRECIOS SEGUN ADJ. (FRONTERIZO)'!$B$24*'PRECIOS SEGUN ADJ. (FRONTERIZO)'!$C$24</f>
        <v>39600</v>
      </c>
      <c r="EF46" s="80" t="e" vm="1">
        <f>+[4]!NumLetras(EE46,"PESO","PESOS DOMINICANOS","$EE $m CON #d/100 CENTAVOS")</f>
        <v>#VALUE!</v>
      </c>
      <c r="EG46" s="37">
        <v>9</v>
      </c>
      <c r="EH46" s="37">
        <f t="shared" si="22"/>
        <v>180</v>
      </c>
      <c r="EI46" s="189">
        <v>15.789999999999997</v>
      </c>
      <c r="EJ46" s="80">
        <f>+EG46*'PRECIOS SEGUN ADJ. (FRONTERIZO)'!$B$25*'PRECIOS SEGUN ADJ. (FRONTERIZO)'!$C$25</f>
        <v>2842.2</v>
      </c>
      <c r="EK46" s="80" t="e" vm="1">
        <f>+[4]!NumLetras(EJ46,"PESO","PESOS DOMINICANOS","$EE $m CON #d/100 CENTAVOS")</f>
        <v>#VALUE!</v>
      </c>
      <c r="EL46" s="37">
        <v>9</v>
      </c>
      <c r="EM46" s="37">
        <f t="shared" si="23"/>
        <v>180</v>
      </c>
      <c r="EN46" s="189">
        <v>31.5</v>
      </c>
      <c r="EO46" s="80">
        <f>+EL46*'PRECIOS SEGUN ADJ. (FRONTERIZO)'!$B$26*'PRECIOS SEGUN ADJ. (FRONTERIZO)'!$C$26</f>
        <v>5670</v>
      </c>
      <c r="EP46" s="80" t="e" vm="1">
        <f>+[4]!NumLetras(EO46,"PESO","PESOS DOMINICANOS","$EE $m CON #d/100 CENTAVOS")</f>
        <v>#VALUE!</v>
      </c>
      <c r="EQ46" s="80">
        <v>0</v>
      </c>
      <c r="ER46" s="194">
        <f t="shared" si="24"/>
        <v>0</v>
      </c>
      <c r="ES46" s="195">
        <v>21.68</v>
      </c>
      <c r="ET46" s="196">
        <f>+EQ46*'PRECIOS SEGUN ADJ (RURAL)'!$B$13*'PRECIOS SEGUN ADJ (RURAL)'!$C$13</f>
        <v>0</v>
      </c>
      <c r="EU46" s="196" t="e" vm="1">
        <f>+[4]!NumLetras(ET46,"PESO","PESOS DOMINICANOS","$EE $m CON #d/100 CENTAVOS")</f>
        <v>#VALUE!</v>
      </c>
      <c r="EV46" s="80">
        <v>0</v>
      </c>
      <c r="EW46" s="198">
        <f t="shared" si="25"/>
        <v>0</v>
      </c>
      <c r="EX46" s="199">
        <v>5.5</v>
      </c>
      <c r="EY46" s="200">
        <f>+EV46*'PRECIOS SEGUN ADJ (RURAL)'!$B$16*'PRECIOS SEGUN ADJ (RURAL)'!$C$16</f>
        <v>0</v>
      </c>
      <c r="EZ46" s="200" t="e" vm="1">
        <f>+[4]!NumLetras(EY46,"PESO","PESOS DOMINICANOS","$EE $m CON #d/100 CENTAVOS")</f>
        <v>#VALUE!</v>
      </c>
      <c r="FA46" s="80">
        <v>0</v>
      </c>
      <c r="FB46" s="202">
        <f t="shared" si="26"/>
        <v>0</v>
      </c>
      <c r="FC46" s="203">
        <v>220</v>
      </c>
      <c r="FD46" s="204">
        <f>+FA46*'PRECIOS SEGUN ADJ (RURAL)'!$B$18*'PRECIOS SEGUN ADJ (RURAL)'!$C$18</f>
        <v>0</v>
      </c>
      <c r="FE46" s="204" t="e" vm="1">
        <f>+[4]!NumLetras(FD46,"PESO","PESOS DOMINICANOS","$EE $m CON #d/100 CENTAVOS")</f>
        <v>#VALUE!</v>
      </c>
      <c r="FF46" s="204">
        <f t="shared" si="27"/>
        <v>0</v>
      </c>
      <c r="FG46" s="80">
        <f t="shared" si="40"/>
        <v>1514878.5999999999</v>
      </c>
      <c r="FH46" s="80" t="e" vm="1">
        <f>+[4]!NumLetras(FG46,"PESO","PESOS DOMINICANOS","$EE $m CON #d/100 CENTAVOS")</f>
        <v>#VALUE!</v>
      </c>
      <c r="FI46" s="80">
        <f t="shared" si="28"/>
        <v>108758.49</v>
      </c>
      <c r="FJ46" s="80" t="e" vm="1">
        <f>+[4]!NumLetras(FI46,"PESO","PESOS DOMINICANOS","$EE $m CON #d/100 CENTAVOS")</f>
        <v>#VALUE!</v>
      </c>
      <c r="FK46" s="80">
        <f t="shared" si="41"/>
        <v>1406120.1099999999</v>
      </c>
      <c r="FL46" s="80" t="e" vm="1">
        <f>+[4]!NumLetras(FK46,"PESO","PESOS DOMINICANOS","$EE $m CON #d/100 CENTAVOS")</f>
        <v>#VALUE!</v>
      </c>
      <c r="FM46" s="80">
        <f t="shared" si="42"/>
        <v>302975.71999999997</v>
      </c>
      <c r="FN46" s="80" t="e" vm="1">
        <f>+[4]!NumLetras(FM46,"PESO","PESOS DOMINICANOS","$EE $m CON #d/100 CENTAVOS")</f>
        <v>#VALUE!</v>
      </c>
      <c r="FO46" s="80">
        <f t="shared" si="43"/>
        <v>15148.79</v>
      </c>
      <c r="FP46" s="80" t="e" vm="1">
        <f>+[4]!NumLetras(FO46,"PESO","PESOS DOMINICANOS","$EE $m CON #d/100 CENTAVOS")</f>
        <v>#VALUE!</v>
      </c>
      <c r="FQ46" s="80"/>
      <c r="FR46" s="80">
        <f t="shared" si="44"/>
        <v>1211902.8799999999</v>
      </c>
      <c r="FS46" s="80" t="e" vm="1">
        <f>+[4]!NumLetras(FR46,"PESO","PESOS DOMINICANOS","$EE $m CON #d/100 CENTAVOS")</f>
        <v>#VALUE!</v>
      </c>
      <c r="FT46" s="37" t="str">
        <f>+VLOOKUP(D46,'FRONTERIZO XENIA'!F:G,2,0)</f>
        <v>F-11</v>
      </c>
    </row>
    <row r="47" spans="1:176">
      <c r="A47" s="37">
        <v>46</v>
      </c>
      <c r="B47" s="37">
        <v>46</v>
      </c>
      <c r="C47" s="26" t="s">
        <v>2227</v>
      </c>
      <c r="D47" s="37">
        <v>132079418</v>
      </c>
      <c r="E47" s="37">
        <f>+VLOOKUP(D47,'INFORMACION DE PROVEEDORES'!C:I,2,0)</f>
        <v>132079418</v>
      </c>
      <c r="F47" s="26" t="str">
        <f>+VLOOKUP(D47,'INFORMACION DE PROVEEDORES'!C:J,4,0)</f>
        <v xml:space="preserve">MARIA CELESTE LEBRON COLON </v>
      </c>
      <c r="G47" s="37" t="str">
        <f>+VLOOKUP(D47,'INFORMACION DE PROVEEDORES'!C:K,5,0)</f>
        <v>402-2475194-7</v>
      </c>
      <c r="H47" s="26" t="str">
        <f>+VLOOKUP(D47,'INFORMACION DE PROVEEDORES'!C:L,7,0)</f>
        <v>CALLE DOCTOR ANTONIO MENDEZ NO. 54, EL NACO BARAHONA</v>
      </c>
      <c r="I47" s="37" t="str">
        <f>+VLOOKUP(D47,'INFORMACION DE PROVEEDORES'!C:M,3,0)</f>
        <v xml:space="preserve"> JURÍDICA</v>
      </c>
      <c r="J47" s="37">
        <v>5</v>
      </c>
      <c r="K47" s="37">
        <v>253</v>
      </c>
      <c r="L47" s="37">
        <v>63</v>
      </c>
      <c r="M47" s="37">
        <f t="shared" si="29"/>
        <v>1260</v>
      </c>
      <c r="N47" s="189">
        <v>69.81</v>
      </c>
      <c r="O47" s="80">
        <f>+L47*'PRECIOS SEGUN ADJ. (FRONTERIZO)'!$B$2*'PRECIOS SEGUN ADJ. (FRONTERIZO)'!$C$2</f>
        <v>87960.599999999991</v>
      </c>
      <c r="P47" s="80" t="e" vm="1">
        <f>+[4]!NumLetras(O47,"PESO","PESOS DOMINICANOS","$EE $m CON #d/100 CENTAVOS")</f>
        <v>#VALUE!</v>
      </c>
      <c r="Q47" s="80">
        <f t="shared" si="30"/>
        <v>14073.7</v>
      </c>
      <c r="R47" s="37">
        <v>19</v>
      </c>
      <c r="S47" s="37">
        <f t="shared" si="0"/>
        <v>380</v>
      </c>
      <c r="T47" s="189">
        <v>31.5</v>
      </c>
      <c r="U47" s="80">
        <f>+R47*'PRECIOS SEGUN ADJ. (FRONTERIZO)'!$B$3*'PRECIOS SEGUN ADJ. (FRONTERIZO)'!$C$3</f>
        <v>11970</v>
      </c>
      <c r="V47" s="80" t="e" vm="1">
        <f>+[4]!NumLetras(U47,"PESO","PESOS DOMINICANOS","$EE $m CON #d/100 CENTAVOS")</f>
        <v>#VALUE!</v>
      </c>
      <c r="W47" s="37">
        <v>76</v>
      </c>
      <c r="X47" s="37">
        <f t="shared" si="1"/>
        <v>1520</v>
      </c>
      <c r="Y47" s="189">
        <v>25.2</v>
      </c>
      <c r="Z47" s="80">
        <f>+W47*'PRECIOS SEGUN ADJ. (FRONTERIZO)'!$B$4*'PRECIOS SEGUN ADJ. (FRONTERIZO)'!$C$4</f>
        <v>38304</v>
      </c>
      <c r="AA47" s="80" t="e" vm="1">
        <f>+[4]!NumLetras(Z47,"PESO","PESOS DOMINICANOS","$EE $m CON #d/100 CENTAVOS")</f>
        <v>#VALUE!</v>
      </c>
      <c r="AB47" s="37">
        <v>92</v>
      </c>
      <c r="AC47" s="37">
        <f t="shared" si="2"/>
        <v>1840</v>
      </c>
      <c r="AD47" s="189">
        <v>87.91</v>
      </c>
      <c r="AE47" s="80">
        <f>+AB47*'PRECIOS SEGUN ADJ. (FRONTERIZO)'!$B$5*'PRECIOS SEGUN ADJ. (FRONTERIZO)'!$C$5</f>
        <v>161754.4</v>
      </c>
      <c r="AF47" s="80" t="e" vm="1">
        <f>+[4]!NumLetras(AE47,"PESO","PESOS DOMINICANOS","$EE $m CON #d/100 CENTAVOS")</f>
        <v>#VALUE!</v>
      </c>
      <c r="AG47" s="80">
        <f t="shared" si="31"/>
        <v>29115.79</v>
      </c>
      <c r="AH47" s="37">
        <v>69</v>
      </c>
      <c r="AI47" s="37">
        <f t="shared" si="3"/>
        <v>1380</v>
      </c>
      <c r="AJ47" s="189">
        <v>53.95000000000001</v>
      </c>
      <c r="AK47" s="80">
        <f>+AH47*'PRECIOS SEGUN ADJ. (FRONTERIZO)'!$B$6*'PRECIOS SEGUN ADJ. (FRONTERIZO)'!$C$6</f>
        <v>74451</v>
      </c>
      <c r="AL47" s="80" t="e" vm="1">
        <f>+[4]!NumLetras(AK47,"PESO","PESOS DOMINICANOS","$EE $m CON #d/100 CENTAVOS")</f>
        <v>#VALUE!</v>
      </c>
      <c r="AM47" s="37">
        <v>11</v>
      </c>
      <c r="AN47" s="37">
        <f t="shared" si="4"/>
        <v>220</v>
      </c>
      <c r="AO47" s="189">
        <v>25.04</v>
      </c>
      <c r="AP47" s="80">
        <f>+AM47*'PRECIOS SEGUN ADJ. (FRONTERIZO)'!$B$7*'PRECIOS SEGUN ADJ. (FRONTERIZO)'!$C$7</f>
        <v>5508.8</v>
      </c>
      <c r="AQ47" s="80" t="e" vm="1">
        <f>+[4]!NumLetras(AP47,"PESO","PESOS DOMINICANOS","$EE $m CON #d/100 CENTAVOS")</f>
        <v>#VALUE!</v>
      </c>
      <c r="AR47" s="80">
        <f t="shared" si="32"/>
        <v>881.41</v>
      </c>
      <c r="AS47" s="37">
        <v>32</v>
      </c>
      <c r="AT47" s="37">
        <f t="shared" si="5"/>
        <v>640</v>
      </c>
      <c r="AU47" s="189">
        <v>290.85000000000002</v>
      </c>
      <c r="AV47" s="80">
        <f>+AS47*'PRECIOS SEGUN ADJ. (FRONTERIZO)'!$B$8*'PRECIOS SEGUN ADJ. (FRONTERIZO)'!$C$8</f>
        <v>186144</v>
      </c>
      <c r="AW47" s="80" t="e" vm="1">
        <f>+[4]!NumLetras(AV47,"PESO","PESOS DOMINICANOS","$EE $m CON #d/100 CENTAVOS")</f>
        <v>#VALUE!</v>
      </c>
      <c r="AX47" s="80">
        <f t="shared" si="33"/>
        <v>33505.919999999998</v>
      </c>
      <c r="AY47" s="37">
        <v>5</v>
      </c>
      <c r="AZ47" s="37">
        <f t="shared" si="6"/>
        <v>100</v>
      </c>
      <c r="BA47" s="189">
        <v>18.899999999999999</v>
      </c>
      <c r="BB47" s="80">
        <f>+AY47*'PRECIOS SEGUN ADJ. (FRONTERIZO)'!$B$9*'PRECIOS SEGUN ADJ. (FRONTERIZO)'!$C$9</f>
        <v>1890</v>
      </c>
      <c r="BC47" s="80" t="e" vm="1">
        <f>+[4]!NumLetras(BB47,"PESO","PESOS DOMINICANOS","$EE $m CON #d/100 CENTAVOS")</f>
        <v>#VALUE!</v>
      </c>
      <c r="BD47" s="37">
        <v>7</v>
      </c>
      <c r="BE47" s="37">
        <f t="shared" si="7"/>
        <v>140</v>
      </c>
      <c r="BF47" s="189">
        <v>140.38</v>
      </c>
      <c r="BG47" s="80">
        <f>+BD47*'PRECIOS SEGUN ADJ. (FRONTERIZO)'!$B$10*'PRECIOS SEGUN ADJ. (FRONTERIZO)'!$C$10</f>
        <v>19653.2</v>
      </c>
      <c r="BH47" s="80" t="e" vm="1">
        <f>+[4]!NumLetras(BG47,"PESO","PESOS DOMINICANOS","$EE $m CON #d/100 CENTAVOS")</f>
        <v>#VALUE!</v>
      </c>
      <c r="BI47" s="80">
        <f t="shared" si="34"/>
        <v>3537.58</v>
      </c>
      <c r="BJ47" s="37">
        <v>26</v>
      </c>
      <c r="BK47" s="37">
        <f t="shared" si="8"/>
        <v>520</v>
      </c>
      <c r="BL47" s="189">
        <v>31.459999999999997</v>
      </c>
      <c r="BM47" s="80">
        <f>+BJ47*'PRECIOS SEGUN ADJ. (FRONTERIZO)'!$B$11*'PRECIOS SEGUN ADJ. (FRONTERIZO)'!$C$11</f>
        <v>16359.2</v>
      </c>
      <c r="BN47" s="80" t="e" vm="1">
        <f>+[4]!NumLetras(BM47,"PESO","PESOS DOMINICANOS","$EE $m CON #d/100 CENTAVOS")</f>
        <v>#VALUE!</v>
      </c>
      <c r="BO47" s="37">
        <v>26</v>
      </c>
      <c r="BP47" s="37">
        <f t="shared" si="9"/>
        <v>520</v>
      </c>
      <c r="BQ47" s="189">
        <v>65</v>
      </c>
      <c r="BR47" s="80">
        <f>+BO47*'PRECIOS SEGUN ADJ. (FRONTERIZO)'!$B$12*'PRECIOS SEGUN ADJ. (FRONTERIZO)'!$C$12</f>
        <v>33800</v>
      </c>
      <c r="BS47" s="80" t="e" vm="1">
        <f>+[4]!NumLetras(BR47,"PESO","PESOS DOMINICANOS","$EE $m CON #d/100 CENTAVOS")</f>
        <v>#VALUE!</v>
      </c>
      <c r="BT47" s="37">
        <v>710</v>
      </c>
      <c r="BU47" s="37">
        <f t="shared" si="10"/>
        <v>14200</v>
      </c>
      <c r="BV47" s="189">
        <v>5.5</v>
      </c>
      <c r="BW47" s="80">
        <f>+BT47*'PRECIOS SEGUN ADJ. (FRONTERIZO)'!$B$13*'PRECIOS SEGUN ADJ. (FRONTERIZO)'!$C$13</f>
        <v>78100</v>
      </c>
      <c r="BX47" s="80" t="e" vm="1">
        <f>+[4]!NumLetras(BW47,"PESO","PESOS DOMINICANOS","$EE $m CON #d/100 CENTAVOS")</f>
        <v>#VALUE!</v>
      </c>
      <c r="BY47" s="37">
        <v>364</v>
      </c>
      <c r="BZ47" s="37">
        <f t="shared" si="11"/>
        <v>7280</v>
      </c>
      <c r="CA47" s="189">
        <v>7.15</v>
      </c>
      <c r="CB47" s="80">
        <f>+BY47*'PRECIOS SEGUN ADJ. (FRONTERIZO)'!$B$14*'PRECIOS SEGUN ADJ. (FRONTERIZO)'!$C$14</f>
        <v>52052</v>
      </c>
      <c r="CC47" s="80" t="e" vm="1">
        <f>+[4]!NumLetras(CB47,"PESO","PESOS DOMINICANOS","$EE $m CON #d/100 CENTAVOS")</f>
        <v>#VALUE!</v>
      </c>
      <c r="CD47" s="37">
        <v>728</v>
      </c>
      <c r="CE47" s="37">
        <f t="shared" si="12"/>
        <v>14560</v>
      </c>
      <c r="CF47" s="189">
        <v>6.8400000000000007</v>
      </c>
      <c r="CG47" s="80">
        <f>+CD47*'PRECIOS SEGUN ADJ. (FRONTERIZO)'!$B$15*'PRECIOS SEGUN ADJ. (FRONTERIZO)'!$C$15</f>
        <v>99590.399999999994</v>
      </c>
      <c r="CH47" s="80" t="e" vm="1">
        <f>+[4]!NumLetras(CG47,"PESO","PESOS DOMINICANOS","$EE $m CON #d/100 CENTAVOS")</f>
        <v>#VALUE!</v>
      </c>
      <c r="CI47" s="37">
        <v>32</v>
      </c>
      <c r="CJ47" s="37">
        <f t="shared" si="13"/>
        <v>640</v>
      </c>
      <c r="CK47" s="189">
        <v>60</v>
      </c>
      <c r="CL47" s="80">
        <f>+CI47*'PRECIOS SEGUN ADJ. (FRONTERIZO)'!$B$16*'PRECIOS SEGUN ADJ. (FRONTERIZO)'!$C$16</f>
        <v>38400</v>
      </c>
      <c r="CM47" s="80" t="e" vm="1">
        <f>+[4]!NumLetras(CL47,"PESO","PESOS DOMINICANOS","$EE $m CON #d/100 CENTAVOS")</f>
        <v>#VALUE!</v>
      </c>
      <c r="CN47" s="80">
        <f t="shared" si="35"/>
        <v>6912</v>
      </c>
      <c r="CO47" s="37">
        <v>15</v>
      </c>
      <c r="CP47" s="37">
        <f t="shared" si="14"/>
        <v>300</v>
      </c>
      <c r="CQ47" s="189">
        <v>55.649999999999991</v>
      </c>
      <c r="CR47" s="80">
        <f>+CO47*'PRECIOS SEGUN ADJ. (FRONTERIZO)'!$B$17*'PRECIOS SEGUN ADJ. (FRONTERIZO)'!$C$17</f>
        <v>16695</v>
      </c>
      <c r="CS47" s="80" t="e" vm="1">
        <f>+[4]!NumLetras(CR47,"PESO","PESOS DOMINICANOS","$EE $m CON #d/100 CENTAVOS")</f>
        <v>#VALUE!</v>
      </c>
      <c r="CT47" s="80">
        <f t="shared" si="36"/>
        <v>3005.1</v>
      </c>
      <c r="CU47" s="37">
        <v>648</v>
      </c>
      <c r="CV47" s="37">
        <f t="shared" si="15"/>
        <v>12960</v>
      </c>
      <c r="CW47" s="189">
        <v>6.6</v>
      </c>
      <c r="CX47" s="80">
        <f>+CU47*'PRECIOS SEGUN ADJ. (FRONTERIZO)'!$B$18*'PRECIOS SEGUN ADJ. (FRONTERIZO)'!$C$18</f>
        <v>85536</v>
      </c>
      <c r="CY47" s="80" t="e" vm="1">
        <f>+[4]!NumLetras(CX47,"PESO","PESOS DOMINICANOS","$EE $m CON #d/100 CENTAVOS")</f>
        <v>#VALUE!</v>
      </c>
      <c r="CZ47" s="37">
        <v>16</v>
      </c>
      <c r="DA47" s="37">
        <f t="shared" si="16"/>
        <v>320</v>
      </c>
      <c r="DB47" s="189">
        <v>65.75</v>
      </c>
      <c r="DC47" s="80">
        <f>+CZ47*'PRECIOS SEGUN ADJ. (FRONTERIZO)'!$B$19*'PRECIOS SEGUN ADJ. (FRONTERIZO)'!$C$19</f>
        <v>21040</v>
      </c>
      <c r="DD47" s="80" t="e" vm="1">
        <f>+[4]!NumLetras(DC47,"PESO","PESOS DOMINICANOS","$EE $m CON #d/100 CENTAVOS")</f>
        <v>#VALUE!</v>
      </c>
      <c r="DE47" s="80">
        <f t="shared" si="37"/>
        <v>3787.2</v>
      </c>
      <c r="DF47" s="37">
        <v>11</v>
      </c>
      <c r="DG47" s="37">
        <f t="shared" si="17"/>
        <v>220</v>
      </c>
      <c r="DH47" s="189">
        <v>82.59999999999998</v>
      </c>
      <c r="DI47" s="80">
        <f>+DF47*'PRECIOS SEGUN ADJ. (FRONTERIZO)'!$B$20*'PRECIOS SEGUN ADJ. (FRONTERIZO)'!$C$20</f>
        <v>18172</v>
      </c>
      <c r="DJ47" s="80" t="e" vm="1">
        <f>+[4]!NumLetras(DI47,"PESO","PESOS DOMINICANOS","$EE $m CON #d/100 CENTAVOS")</f>
        <v>#VALUE!</v>
      </c>
      <c r="DK47" s="80">
        <f t="shared" si="38"/>
        <v>3270.96</v>
      </c>
      <c r="DL47" s="37">
        <v>728</v>
      </c>
      <c r="DM47" s="37">
        <f t="shared" si="18"/>
        <v>14560</v>
      </c>
      <c r="DN47" s="189">
        <v>22</v>
      </c>
      <c r="DO47" s="80">
        <f>+DL47*'PRECIOS SEGUN ADJ. (FRONTERIZO)'!$B$21*'PRECIOS SEGUN ADJ. (FRONTERIZO)'!$C$21</f>
        <v>320320</v>
      </c>
      <c r="DP47" s="80" t="e" vm="1">
        <f>+[4]!NumLetras(DO47,"PESO","PESOS DOMINICANOS","$EE $m CON #d/100 CENTAVOS")</f>
        <v>#VALUE!</v>
      </c>
      <c r="DQ47" s="37">
        <v>58</v>
      </c>
      <c r="DR47" s="37">
        <f t="shared" si="19"/>
        <v>1160</v>
      </c>
      <c r="DS47" s="189">
        <v>80.849999999999994</v>
      </c>
      <c r="DT47" s="80">
        <f>+DQ47*'PRECIOS SEGUN ADJ. (FRONTERIZO)'!$B$22*'PRECIOS SEGUN ADJ. (FRONTERIZO)'!$C$22</f>
        <v>93785.999999999985</v>
      </c>
      <c r="DU47" s="80" t="e" vm="1">
        <f>+[4]!NumLetras(DT47,"PESO","PESOS DOMINICANOS","$EE $m CON #d/100 CENTAVOS")</f>
        <v>#VALUE!</v>
      </c>
      <c r="DV47" s="37">
        <v>27</v>
      </c>
      <c r="DW47" s="37">
        <f t="shared" si="20"/>
        <v>540</v>
      </c>
      <c r="DX47" s="189">
        <v>21.83</v>
      </c>
      <c r="DY47" s="80">
        <f>+DV47*'PRECIOS SEGUN ADJ. (FRONTERIZO)'!$B$23*'PRECIOS SEGUN ADJ. (FRONTERIZO)'!$C$23</f>
        <v>11788.199999999999</v>
      </c>
      <c r="DZ47" s="80" t="e" vm="1">
        <f>+[4]!NumLetras(DY47,"PESO","PESOS DOMINICANOS","$EE $m CON #d/100 CENTAVOS")</f>
        <v>#VALUE!</v>
      </c>
      <c r="EA47" s="80">
        <f t="shared" si="39"/>
        <v>2121.88</v>
      </c>
      <c r="EB47" s="37">
        <v>67</v>
      </c>
      <c r="EC47" s="37">
        <f t="shared" si="21"/>
        <v>1340</v>
      </c>
      <c r="ED47" s="189">
        <v>33</v>
      </c>
      <c r="EE47" s="80">
        <f>+EB47*'PRECIOS SEGUN ADJ. (FRONTERIZO)'!$B$24*'PRECIOS SEGUN ADJ. (FRONTERIZO)'!$C$24</f>
        <v>44220</v>
      </c>
      <c r="EF47" s="80" t="e" vm="1">
        <f>+[4]!NumLetras(EE47,"PESO","PESOS DOMINICANOS","$EE $m CON #d/100 CENTAVOS")</f>
        <v>#VALUE!</v>
      </c>
      <c r="EG47" s="37">
        <v>5</v>
      </c>
      <c r="EH47" s="37">
        <f t="shared" si="22"/>
        <v>100</v>
      </c>
      <c r="EI47" s="189">
        <v>15.789999999999997</v>
      </c>
      <c r="EJ47" s="80">
        <f>+EG47*'PRECIOS SEGUN ADJ. (FRONTERIZO)'!$B$25*'PRECIOS SEGUN ADJ. (FRONTERIZO)'!$C$25</f>
        <v>1578.9999999999998</v>
      </c>
      <c r="EK47" s="80" t="e" vm="1">
        <f>+[4]!NumLetras(EJ47,"PESO","PESOS DOMINICANOS","$EE $m CON #d/100 CENTAVOS")</f>
        <v>#VALUE!</v>
      </c>
      <c r="EL47" s="37">
        <v>5</v>
      </c>
      <c r="EM47" s="37">
        <f t="shared" si="23"/>
        <v>100</v>
      </c>
      <c r="EN47" s="189">
        <v>31.5</v>
      </c>
      <c r="EO47" s="80">
        <f>+EL47*'PRECIOS SEGUN ADJ. (FRONTERIZO)'!$B$26*'PRECIOS SEGUN ADJ. (FRONTERIZO)'!$C$26</f>
        <v>3150</v>
      </c>
      <c r="EP47" s="80" t="e" vm="1">
        <f>+[4]!NumLetras(EO47,"PESO","PESOS DOMINICANOS","$EE $m CON #d/100 CENTAVOS")</f>
        <v>#VALUE!</v>
      </c>
      <c r="EQ47" s="80">
        <v>0</v>
      </c>
      <c r="ER47" s="194">
        <f t="shared" si="24"/>
        <v>0</v>
      </c>
      <c r="ES47" s="195">
        <v>21.68</v>
      </c>
      <c r="ET47" s="196">
        <f>+EQ47*'PRECIOS SEGUN ADJ (RURAL)'!$B$13*'PRECIOS SEGUN ADJ (RURAL)'!$C$13</f>
        <v>0</v>
      </c>
      <c r="EU47" s="196" t="e" vm="1">
        <f>+[4]!NumLetras(ET47,"PESO","PESOS DOMINICANOS","$EE $m CON #d/100 CENTAVOS")</f>
        <v>#VALUE!</v>
      </c>
      <c r="EV47" s="80">
        <v>0</v>
      </c>
      <c r="EW47" s="198">
        <f t="shared" si="25"/>
        <v>0</v>
      </c>
      <c r="EX47" s="199">
        <v>5.5</v>
      </c>
      <c r="EY47" s="200">
        <f>+EV47*'PRECIOS SEGUN ADJ (RURAL)'!$B$16*'PRECIOS SEGUN ADJ (RURAL)'!$C$16</f>
        <v>0</v>
      </c>
      <c r="EZ47" s="200" t="e" vm="1">
        <f>+[4]!NumLetras(EY47,"PESO","PESOS DOMINICANOS","$EE $m CON #d/100 CENTAVOS")</f>
        <v>#VALUE!</v>
      </c>
      <c r="FA47" s="80">
        <v>0</v>
      </c>
      <c r="FB47" s="202">
        <f t="shared" si="26"/>
        <v>0</v>
      </c>
      <c r="FC47" s="203">
        <v>220</v>
      </c>
      <c r="FD47" s="204">
        <f>+FA47*'PRECIOS SEGUN ADJ (RURAL)'!$B$18*'PRECIOS SEGUN ADJ (RURAL)'!$C$18</f>
        <v>0</v>
      </c>
      <c r="FE47" s="204" t="e" vm="1">
        <f>+[4]!NumLetras(FD47,"PESO","PESOS DOMINICANOS","$EE $m CON #d/100 CENTAVOS")</f>
        <v>#VALUE!</v>
      </c>
      <c r="FF47" s="204">
        <f t="shared" si="27"/>
        <v>0</v>
      </c>
      <c r="FG47" s="80">
        <f t="shared" si="40"/>
        <v>1522223.8</v>
      </c>
      <c r="FH47" s="80" t="e" vm="1">
        <f>+[4]!NumLetras(FG47,"PESO","PESOS DOMINICANOS","$EE $m CON #d/100 CENTAVOS")</f>
        <v>#VALUE!</v>
      </c>
      <c r="FI47" s="80">
        <f t="shared" si="28"/>
        <v>100211.54000000002</v>
      </c>
      <c r="FJ47" s="80" t="e" vm="1">
        <f>+[4]!NumLetras(FI47,"PESO","PESOS DOMINICANOS","$EE $m CON #d/100 CENTAVOS")</f>
        <v>#VALUE!</v>
      </c>
      <c r="FK47" s="80">
        <f t="shared" si="41"/>
        <v>1422012.26</v>
      </c>
      <c r="FL47" s="80" t="e" vm="1">
        <f>+[4]!NumLetras(FK47,"PESO","PESOS DOMINICANOS","$EE $m CON #d/100 CENTAVOS")</f>
        <v>#VALUE!</v>
      </c>
      <c r="FM47" s="80">
        <f t="shared" si="42"/>
        <v>304444.76</v>
      </c>
      <c r="FN47" s="80" t="e" vm="1">
        <f>+[4]!NumLetras(FM47,"PESO","PESOS DOMINICANOS","$EE $m CON #d/100 CENTAVOS")</f>
        <v>#VALUE!</v>
      </c>
      <c r="FO47" s="80">
        <f t="shared" si="43"/>
        <v>15222.24</v>
      </c>
      <c r="FP47" s="80" t="e" vm="1">
        <f>+[4]!NumLetras(FO47,"PESO","PESOS DOMINICANOS","$EE $m CON #d/100 CENTAVOS")</f>
        <v>#VALUE!</v>
      </c>
      <c r="FQ47" s="80"/>
      <c r="FR47" s="80">
        <f t="shared" si="44"/>
        <v>1217779.04</v>
      </c>
      <c r="FS47" s="80" t="e" vm="1">
        <f>+[4]!NumLetras(FR47,"PESO","PESOS DOMINICANOS","$EE $m CON #d/100 CENTAVOS")</f>
        <v>#VALUE!</v>
      </c>
      <c r="FT47" s="37" t="str">
        <f>+VLOOKUP(D47,'FRONTERIZO XENIA'!F:G,2,0)</f>
        <v>F-02</v>
      </c>
    </row>
    <row r="48" spans="1:176">
      <c r="A48" s="37">
        <v>47</v>
      </c>
      <c r="B48" s="37">
        <v>47</v>
      </c>
      <c r="C48" s="26" t="s">
        <v>2237</v>
      </c>
      <c r="D48" s="37">
        <v>131881671</v>
      </c>
      <c r="E48" s="37">
        <f>+VLOOKUP(D48,'INFORMACION DE PROVEEDORES'!C:I,2,0)</f>
        <v>131881671</v>
      </c>
      <c r="F48" s="26" t="str">
        <f>+VLOOKUP(D48,'INFORMACION DE PROVEEDORES'!C:J,4,0)</f>
        <v>ODALINA DISMERYS RODRIGUEZ DIAZ</v>
      </c>
      <c r="G48" s="37" t="str">
        <f>+VLOOKUP(D48,'INFORMACION DE PROVEEDORES'!C:K,5,0)</f>
        <v>034-0058815-2</v>
      </c>
      <c r="H48" s="26" t="str">
        <f>+VLOOKUP(D48,'INFORMACION DE PROVEEDORES'!C:L,7,0)</f>
        <v>CARRETERA MAO AMINA NO. 22, VALVERDE, AMO</v>
      </c>
      <c r="I48" s="37" t="str">
        <f>+VLOOKUP(D48,'INFORMACION DE PROVEEDORES'!C:M,3,0)</f>
        <v xml:space="preserve"> JURÍDICA</v>
      </c>
      <c r="J48" s="37">
        <v>5</v>
      </c>
      <c r="K48" s="37">
        <v>279</v>
      </c>
      <c r="L48" s="37">
        <v>51</v>
      </c>
      <c r="M48" s="37">
        <f t="shared" si="29"/>
        <v>1020</v>
      </c>
      <c r="N48" s="189">
        <v>69.81</v>
      </c>
      <c r="O48" s="80">
        <f>+L48*'PRECIOS SEGUN ADJ. (FRONTERIZO)'!$B$2*'PRECIOS SEGUN ADJ. (FRONTERIZO)'!$C$2</f>
        <v>71206.2</v>
      </c>
      <c r="P48" s="80" t="e" vm="1">
        <f>+[4]!NumLetras(O48,"PESO","PESOS DOMINICANOS","$EE $m CON #d/100 CENTAVOS")</f>
        <v>#VALUE!</v>
      </c>
      <c r="Q48" s="80">
        <f t="shared" si="30"/>
        <v>11392.99</v>
      </c>
      <c r="R48" s="37">
        <v>15</v>
      </c>
      <c r="S48" s="37">
        <f t="shared" si="0"/>
        <v>300</v>
      </c>
      <c r="T48" s="189">
        <v>31.5</v>
      </c>
      <c r="U48" s="80">
        <f>+R48*'PRECIOS SEGUN ADJ. (FRONTERIZO)'!$B$3*'PRECIOS SEGUN ADJ. (FRONTERIZO)'!$C$3</f>
        <v>9450</v>
      </c>
      <c r="V48" s="80" t="e" vm="1">
        <f>+[4]!NumLetras(U48,"PESO","PESOS DOMINICANOS","$EE $m CON #d/100 CENTAVOS")</f>
        <v>#VALUE!</v>
      </c>
      <c r="W48" s="37">
        <v>0</v>
      </c>
      <c r="X48" s="37">
        <f t="shared" si="1"/>
        <v>0</v>
      </c>
      <c r="Y48" s="189">
        <v>25.2</v>
      </c>
      <c r="Z48" s="80">
        <f>+W48*'PRECIOS SEGUN ADJ. (FRONTERIZO)'!$B$4*'PRECIOS SEGUN ADJ. (FRONTERIZO)'!$C$4</f>
        <v>0</v>
      </c>
      <c r="AA48" s="80" t="e" vm="1">
        <f>+[4]!NumLetras(Z48,"PESO","PESOS DOMINICANOS","$EE $m CON #d/100 CENTAVOS")</f>
        <v>#VALUE!</v>
      </c>
      <c r="AB48" s="37">
        <v>87</v>
      </c>
      <c r="AC48" s="37">
        <f t="shared" si="2"/>
        <v>1740</v>
      </c>
      <c r="AD48" s="189">
        <v>87.91</v>
      </c>
      <c r="AE48" s="80">
        <f>+AB48*'PRECIOS SEGUN ADJ. (FRONTERIZO)'!$B$5*'PRECIOS SEGUN ADJ. (FRONTERIZO)'!$C$5</f>
        <v>152963.4</v>
      </c>
      <c r="AF48" s="80" t="e" vm="1">
        <f>+[4]!NumLetras(AE48,"PESO","PESOS DOMINICANOS","$EE $m CON #d/100 CENTAVOS")</f>
        <v>#VALUE!</v>
      </c>
      <c r="AG48" s="80">
        <f t="shared" si="31"/>
        <v>27533.41</v>
      </c>
      <c r="AH48" s="37">
        <v>105</v>
      </c>
      <c r="AI48" s="37">
        <f t="shared" si="3"/>
        <v>2100</v>
      </c>
      <c r="AJ48" s="189">
        <v>53.95000000000001</v>
      </c>
      <c r="AK48" s="80">
        <f>+AH48*'PRECIOS SEGUN ADJ. (FRONTERIZO)'!$B$6*'PRECIOS SEGUN ADJ. (FRONTERIZO)'!$C$6</f>
        <v>113295</v>
      </c>
      <c r="AL48" s="80" t="e" vm="1">
        <f>+[4]!NumLetras(AK48,"PESO","PESOS DOMINICANOS","$EE $m CON #d/100 CENTAVOS")</f>
        <v>#VALUE!</v>
      </c>
      <c r="AM48" s="37">
        <v>15</v>
      </c>
      <c r="AN48" s="37">
        <f t="shared" si="4"/>
        <v>300</v>
      </c>
      <c r="AO48" s="189">
        <v>25.04</v>
      </c>
      <c r="AP48" s="80">
        <f>+AM48*'PRECIOS SEGUN ADJ. (FRONTERIZO)'!$B$7*'PRECIOS SEGUN ADJ. (FRONTERIZO)'!$C$7</f>
        <v>7511.9999999999991</v>
      </c>
      <c r="AQ48" s="80" t="e" vm="1">
        <f>+[4]!NumLetras(AP48,"PESO","PESOS DOMINICANOS","$EE $m CON #d/100 CENTAVOS")</f>
        <v>#VALUE!</v>
      </c>
      <c r="AR48" s="80">
        <f t="shared" si="32"/>
        <v>1201.92</v>
      </c>
      <c r="AS48" s="37">
        <v>33</v>
      </c>
      <c r="AT48" s="37">
        <f t="shared" si="5"/>
        <v>660</v>
      </c>
      <c r="AU48" s="189">
        <v>290.85000000000002</v>
      </c>
      <c r="AV48" s="80">
        <f>+AS48*'PRECIOS SEGUN ADJ. (FRONTERIZO)'!$B$8*'PRECIOS SEGUN ADJ. (FRONTERIZO)'!$C$8</f>
        <v>191961.00000000003</v>
      </c>
      <c r="AW48" s="80" t="e" vm="1">
        <f>+[4]!NumLetras(AV48,"PESO","PESOS DOMINICANOS","$EE $m CON #d/100 CENTAVOS")</f>
        <v>#VALUE!</v>
      </c>
      <c r="AX48" s="80">
        <f t="shared" si="33"/>
        <v>34552.980000000003</v>
      </c>
      <c r="AY48" s="37">
        <v>0</v>
      </c>
      <c r="AZ48" s="37">
        <f t="shared" si="6"/>
        <v>0</v>
      </c>
      <c r="BA48" s="189">
        <v>18.899999999999999</v>
      </c>
      <c r="BB48" s="80">
        <f>+AY48*'PRECIOS SEGUN ADJ. (FRONTERIZO)'!$B$9*'PRECIOS SEGUN ADJ. (FRONTERIZO)'!$C$9</f>
        <v>0</v>
      </c>
      <c r="BC48" s="80" t="e" vm="1">
        <f>+[4]!NumLetras(BB48,"PESO","PESOS DOMINICANOS","$EE $m CON #d/100 CENTAVOS")</f>
        <v>#VALUE!</v>
      </c>
      <c r="BD48" s="37">
        <v>9</v>
      </c>
      <c r="BE48" s="37">
        <f t="shared" si="7"/>
        <v>180</v>
      </c>
      <c r="BF48" s="189">
        <v>140.38</v>
      </c>
      <c r="BG48" s="80">
        <f>+BD48*'PRECIOS SEGUN ADJ. (FRONTERIZO)'!$B$10*'PRECIOS SEGUN ADJ. (FRONTERIZO)'!$C$10</f>
        <v>25268.400000000001</v>
      </c>
      <c r="BH48" s="80" t="e" vm="1">
        <f>+[4]!NumLetras(BG48,"PESO","PESOS DOMINICANOS","$EE $m CON #d/100 CENTAVOS")</f>
        <v>#VALUE!</v>
      </c>
      <c r="BI48" s="80">
        <f t="shared" si="34"/>
        <v>4548.3100000000004</v>
      </c>
      <c r="BJ48" s="37">
        <v>0</v>
      </c>
      <c r="BK48" s="37">
        <f t="shared" si="8"/>
        <v>0</v>
      </c>
      <c r="BL48" s="189">
        <v>31.459999999999997</v>
      </c>
      <c r="BM48" s="80">
        <f>+BJ48*'PRECIOS SEGUN ADJ. (FRONTERIZO)'!$B$11*'PRECIOS SEGUN ADJ. (FRONTERIZO)'!$C$11</f>
        <v>0</v>
      </c>
      <c r="BN48" s="80" t="e" vm="1">
        <f>+[4]!NumLetras(BM48,"PESO","PESOS DOMINICANOS","$EE $m CON #d/100 CENTAVOS")</f>
        <v>#VALUE!</v>
      </c>
      <c r="BO48" s="37">
        <v>27</v>
      </c>
      <c r="BP48" s="37">
        <f t="shared" si="9"/>
        <v>540</v>
      </c>
      <c r="BQ48" s="189">
        <v>65</v>
      </c>
      <c r="BR48" s="80">
        <f>+BO48*'PRECIOS SEGUN ADJ. (FRONTERIZO)'!$B$12*'PRECIOS SEGUN ADJ. (FRONTERIZO)'!$C$12</f>
        <v>35100</v>
      </c>
      <c r="BS48" s="80" t="e" vm="1">
        <f>+[4]!NumLetras(BR48,"PESO","PESOS DOMINICANOS","$EE $m CON #d/100 CENTAVOS")</f>
        <v>#VALUE!</v>
      </c>
      <c r="BT48" s="37">
        <v>0</v>
      </c>
      <c r="BU48" s="37">
        <f t="shared" si="10"/>
        <v>0</v>
      </c>
      <c r="BV48" s="189">
        <v>5.5</v>
      </c>
      <c r="BW48" s="80">
        <f>+BT48*'PRECIOS SEGUN ADJ. (FRONTERIZO)'!$B$13*'PRECIOS SEGUN ADJ. (FRONTERIZO)'!$C$13</f>
        <v>0</v>
      </c>
      <c r="BX48" s="80" t="e" vm="1">
        <f>+[4]!NumLetras(BW48,"PESO","PESOS DOMINICANOS","$EE $m CON #d/100 CENTAVOS")</f>
        <v>#VALUE!</v>
      </c>
      <c r="BY48" s="37">
        <v>558</v>
      </c>
      <c r="BZ48" s="37">
        <f t="shared" si="11"/>
        <v>11160</v>
      </c>
      <c r="CA48" s="189">
        <v>7.15</v>
      </c>
      <c r="CB48" s="80">
        <f>+BY48*'PRECIOS SEGUN ADJ. (FRONTERIZO)'!$B$14*'PRECIOS SEGUN ADJ. (FRONTERIZO)'!$C$14</f>
        <v>79794</v>
      </c>
      <c r="CC48" s="80" t="e" vm="1">
        <f>+[4]!NumLetras(CB48,"PESO","PESOS DOMINICANOS","$EE $m CON #d/100 CENTAVOS")</f>
        <v>#VALUE!</v>
      </c>
      <c r="CD48" s="37">
        <v>1116</v>
      </c>
      <c r="CE48" s="37">
        <f t="shared" si="12"/>
        <v>22320</v>
      </c>
      <c r="CF48" s="189">
        <v>6.8400000000000007</v>
      </c>
      <c r="CG48" s="80">
        <f>+CD48*'PRECIOS SEGUN ADJ. (FRONTERIZO)'!$B$15*'PRECIOS SEGUN ADJ. (FRONTERIZO)'!$C$15</f>
        <v>152668.79999999999</v>
      </c>
      <c r="CH48" s="80" t="e" vm="1">
        <f>+[4]!NumLetras(CG48,"PESO","PESOS DOMINICANOS","$EE $m CON #d/100 CENTAVOS")</f>
        <v>#VALUE!</v>
      </c>
      <c r="CI48" s="37">
        <v>0</v>
      </c>
      <c r="CJ48" s="37">
        <f t="shared" si="13"/>
        <v>0</v>
      </c>
      <c r="CK48" s="189">
        <v>60</v>
      </c>
      <c r="CL48" s="80">
        <f>+CI48*'PRECIOS SEGUN ADJ. (FRONTERIZO)'!$B$16*'PRECIOS SEGUN ADJ. (FRONTERIZO)'!$C$16</f>
        <v>0</v>
      </c>
      <c r="CM48" s="80" t="e" vm="1">
        <f>+[4]!NumLetras(CL48,"PESO","PESOS DOMINICANOS","$EE $m CON #d/100 CENTAVOS")</f>
        <v>#VALUE!</v>
      </c>
      <c r="CN48" s="80">
        <f t="shared" si="35"/>
        <v>0</v>
      </c>
      <c r="CO48" s="37">
        <v>0</v>
      </c>
      <c r="CP48" s="37">
        <f t="shared" si="14"/>
        <v>0</v>
      </c>
      <c r="CQ48" s="189">
        <v>55.649999999999991</v>
      </c>
      <c r="CR48" s="80">
        <f>+CO48*'PRECIOS SEGUN ADJ. (FRONTERIZO)'!$B$17*'PRECIOS SEGUN ADJ. (FRONTERIZO)'!$C$17</f>
        <v>0</v>
      </c>
      <c r="CS48" s="80" t="e" vm="1">
        <f>+[4]!NumLetras(CR48,"PESO","PESOS DOMINICANOS","$EE $m CON #d/100 CENTAVOS")</f>
        <v>#VALUE!</v>
      </c>
      <c r="CT48" s="80">
        <f t="shared" si="36"/>
        <v>0</v>
      </c>
      <c r="CU48" s="37">
        <v>558</v>
      </c>
      <c r="CV48" s="37">
        <f t="shared" si="15"/>
        <v>11160</v>
      </c>
      <c r="CW48" s="189">
        <v>6.6</v>
      </c>
      <c r="CX48" s="80">
        <f>+CU48*'PRECIOS SEGUN ADJ. (FRONTERIZO)'!$B$18*'PRECIOS SEGUN ADJ. (FRONTERIZO)'!$C$18</f>
        <v>73656</v>
      </c>
      <c r="CY48" s="80" t="e" vm="1">
        <f>+[4]!NumLetras(CX48,"PESO","PESOS DOMINICANOS","$EE $m CON #d/100 CENTAVOS")</f>
        <v>#VALUE!</v>
      </c>
      <c r="CZ48" s="37">
        <v>0</v>
      </c>
      <c r="DA48" s="37">
        <f t="shared" si="16"/>
        <v>0</v>
      </c>
      <c r="DB48" s="189">
        <v>65.75</v>
      </c>
      <c r="DC48" s="80">
        <f>+CZ48*'PRECIOS SEGUN ADJ. (FRONTERIZO)'!$B$19*'PRECIOS SEGUN ADJ. (FRONTERIZO)'!$C$19</f>
        <v>0</v>
      </c>
      <c r="DD48" s="80" t="e" vm="1">
        <f>+[4]!NumLetras(DC48,"PESO","PESOS DOMINICANOS","$EE $m CON #d/100 CENTAVOS")</f>
        <v>#VALUE!</v>
      </c>
      <c r="DE48" s="80">
        <f t="shared" si="37"/>
        <v>0</v>
      </c>
      <c r="DF48" s="37">
        <v>15</v>
      </c>
      <c r="DG48" s="37">
        <f t="shared" si="17"/>
        <v>300</v>
      </c>
      <c r="DH48" s="189">
        <v>82.59999999999998</v>
      </c>
      <c r="DI48" s="80">
        <f>+DF48*'PRECIOS SEGUN ADJ. (FRONTERIZO)'!$B$20*'PRECIOS SEGUN ADJ. (FRONTERIZO)'!$C$20</f>
        <v>24780</v>
      </c>
      <c r="DJ48" s="80" t="e" vm="1">
        <f>+[4]!NumLetras(DI48,"PESO","PESOS DOMINICANOS","$EE $m CON #d/100 CENTAVOS")</f>
        <v>#VALUE!</v>
      </c>
      <c r="DK48" s="80">
        <f t="shared" si="38"/>
        <v>4460.3999999999996</v>
      </c>
      <c r="DL48" s="37">
        <v>1116</v>
      </c>
      <c r="DM48" s="37">
        <f t="shared" si="18"/>
        <v>22320</v>
      </c>
      <c r="DN48" s="189">
        <v>22</v>
      </c>
      <c r="DO48" s="80">
        <f>+DL48*'PRECIOS SEGUN ADJ. (FRONTERIZO)'!$B$21*'PRECIOS SEGUN ADJ. (FRONTERIZO)'!$C$21</f>
        <v>491040</v>
      </c>
      <c r="DP48" s="80" t="e" vm="1">
        <f>+[4]!NumLetras(DO48,"PESO","PESOS DOMINICANOS","$EE $m CON #d/100 CENTAVOS")</f>
        <v>#VALUE!</v>
      </c>
      <c r="DQ48" s="37">
        <v>64</v>
      </c>
      <c r="DR48" s="37">
        <f t="shared" si="19"/>
        <v>1280</v>
      </c>
      <c r="DS48" s="189">
        <v>80.849999999999994</v>
      </c>
      <c r="DT48" s="80">
        <f>+DQ48*'PRECIOS SEGUN ADJ. (FRONTERIZO)'!$B$22*'PRECIOS SEGUN ADJ. (FRONTERIZO)'!$C$22</f>
        <v>103488</v>
      </c>
      <c r="DU48" s="80" t="e" vm="1">
        <f>+[4]!NumLetras(DT48,"PESO","PESOS DOMINICANOS","$EE $m CON #d/100 CENTAVOS")</f>
        <v>#VALUE!</v>
      </c>
      <c r="DV48" s="37">
        <v>30</v>
      </c>
      <c r="DW48" s="37">
        <f t="shared" si="20"/>
        <v>600</v>
      </c>
      <c r="DX48" s="189">
        <v>21.83</v>
      </c>
      <c r="DY48" s="80">
        <f>+DV48*'PRECIOS SEGUN ADJ. (FRONTERIZO)'!$B$23*'PRECIOS SEGUN ADJ. (FRONTERIZO)'!$C$23</f>
        <v>13098</v>
      </c>
      <c r="DZ48" s="80" t="e" vm="1">
        <f>+[4]!NumLetras(DY48,"PESO","PESOS DOMINICANOS","$EE $m CON #d/100 CENTAVOS")</f>
        <v>#VALUE!</v>
      </c>
      <c r="EA48" s="80">
        <f t="shared" si="39"/>
        <v>2357.64</v>
      </c>
      <c r="EB48" s="37">
        <v>89</v>
      </c>
      <c r="EC48" s="37">
        <f t="shared" si="21"/>
        <v>1780</v>
      </c>
      <c r="ED48" s="189">
        <v>33</v>
      </c>
      <c r="EE48" s="80">
        <f>+EB48*'PRECIOS SEGUN ADJ. (FRONTERIZO)'!$B$24*'PRECIOS SEGUN ADJ. (FRONTERIZO)'!$C$24</f>
        <v>58740</v>
      </c>
      <c r="EF48" s="80" t="e" vm="1">
        <f>+[4]!NumLetras(EE48,"PESO","PESOS DOMINICANOS","$EE $m CON #d/100 CENTAVOS")</f>
        <v>#VALUE!</v>
      </c>
      <c r="EG48" s="37">
        <v>0</v>
      </c>
      <c r="EH48" s="37">
        <f t="shared" si="22"/>
        <v>0</v>
      </c>
      <c r="EI48" s="189">
        <v>15.789999999999997</v>
      </c>
      <c r="EJ48" s="80">
        <f>+EG48*'PRECIOS SEGUN ADJ. (FRONTERIZO)'!$B$25*'PRECIOS SEGUN ADJ. (FRONTERIZO)'!$C$25</f>
        <v>0</v>
      </c>
      <c r="EK48" s="80" t="e" vm="1">
        <f>+[4]!NumLetras(EJ48,"PESO","PESOS DOMINICANOS","$EE $m CON #d/100 CENTAVOS")</f>
        <v>#VALUE!</v>
      </c>
      <c r="EL48" s="37">
        <v>0</v>
      </c>
      <c r="EM48" s="37">
        <f t="shared" si="23"/>
        <v>0</v>
      </c>
      <c r="EN48" s="189">
        <v>31.5</v>
      </c>
      <c r="EO48" s="80">
        <f>+EL48*'PRECIOS SEGUN ADJ. (FRONTERIZO)'!$B$26*'PRECIOS SEGUN ADJ. (FRONTERIZO)'!$C$26</f>
        <v>0</v>
      </c>
      <c r="EP48" s="80" t="e" vm="1">
        <f>+[4]!NumLetras(EO48,"PESO","PESOS DOMINICANOS","$EE $m CON #d/100 CENTAVOS")</f>
        <v>#VALUE!</v>
      </c>
      <c r="EQ48" s="80">
        <v>0</v>
      </c>
      <c r="ER48" s="194">
        <f t="shared" si="24"/>
        <v>0</v>
      </c>
      <c r="ES48" s="195">
        <v>21.68</v>
      </c>
      <c r="ET48" s="196">
        <f>+EQ48*'PRECIOS SEGUN ADJ (RURAL)'!$B$13*'PRECIOS SEGUN ADJ (RURAL)'!$C$13</f>
        <v>0</v>
      </c>
      <c r="EU48" s="196" t="e" vm="1">
        <f>+[4]!NumLetras(ET48,"PESO","PESOS DOMINICANOS","$EE $m CON #d/100 CENTAVOS")</f>
        <v>#VALUE!</v>
      </c>
      <c r="EV48" s="80">
        <v>0</v>
      </c>
      <c r="EW48" s="198">
        <f t="shared" si="25"/>
        <v>0</v>
      </c>
      <c r="EX48" s="199">
        <v>5.5</v>
      </c>
      <c r="EY48" s="200">
        <f>+EV48*'PRECIOS SEGUN ADJ (RURAL)'!$B$16*'PRECIOS SEGUN ADJ (RURAL)'!$C$16</f>
        <v>0</v>
      </c>
      <c r="EZ48" s="200" t="e" vm="1">
        <f>+[4]!NumLetras(EY48,"PESO","PESOS DOMINICANOS","$EE $m CON #d/100 CENTAVOS")</f>
        <v>#VALUE!</v>
      </c>
      <c r="FA48" s="80">
        <v>0</v>
      </c>
      <c r="FB48" s="202">
        <f t="shared" si="26"/>
        <v>0</v>
      </c>
      <c r="FC48" s="203">
        <v>220</v>
      </c>
      <c r="FD48" s="204">
        <f>+FA48*'PRECIOS SEGUN ADJ (RURAL)'!$B$18*'PRECIOS SEGUN ADJ (RURAL)'!$C$18</f>
        <v>0</v>
      </c>
      <c r="FE48" s="204" t="e" vm="1">
        <f>+[4]!NumLetras(FD48,"PESO","PESOS DOMINICANOS","$EE $m CON #d/100 CENTAVOS")</f>
        <v>#VALUE!</v>
      </c>
      <c r="FF48" s="204">
        <f t="shared" si="27"/>
        <v>0</v>
      </c>
      <c r="FG48" s="80">
        <f t="shared" si="40"/>
        <v>1604020.8</v>
      </c>
      <c r="FH48" s="80" t="e" vm="1">
        <f>+[4]!NumLetras(FG48,"PESO","PESOS DOMINICANOS","$EE $m CON #d/100 CENTAVOS")</f>
        <v>#VALUE!</v>
      </c>
      <c r="FI48" s="80">
        <f t="shared" si="28"/>
        <v>86047.65</v>
      </c>
      <c r="FJ48" s="80" t="e" vm="1">
        <f>+[4]!NumLetras(FI48,"PESO","PESOS DOMINICANOS","$EE $m CON #d/100 CENTAVOS")</f>
        <v>#VALUE!</v>
      </c>
      <c r="FK48" s="80">
        <f t="shared" si="41"/>
        <v>1517973.1500000001</v>
      </c>
      <c r="FL48" s="80" t="e" vm="1">
        <f>+[4]!NumLetras(FK48,"PESO","PESOS DOMINICANOS","$EE $m CON #d/100 CENTAVOS")</f>
        <v>#VALUE!</v>
      </c>
      <c r="FM48" s="80">
        <f t="shared" si="42"/>
        <v>320804.15999999997</v>
      </c>
      <c r="FN48" s="80" t="e" vm="1">
        <f>+[4]!NumLetras(FM48,"PESO","PESOS DOMINICANOS","$EE $m CON #d/100 CENTAVOS")</f>
        <v>#VALUE!</v>
      </c>
      <c r="FO48" s="80">
        <f t="shared" si="43"/>
        <v>16040.21</v>
      </c>
      <c r="FP48" s="80" t="e" vm="1">
        <f>+[4]!NumLetras(FO48,"PESO","PESOS DOMINICANOS","$EE $m CON #d/100 CENTAVOS")</f>
        <v>#VALUE!</v>
      </c>
      <c r="FQ48" s="80"/>
      <c r="FR48" s="80">
        <f t="shared" si="44"/>
        <v>1283216.6400000001</v>
      </c>
      <c r="FS48" s="80" t="e" vm="1">
        <f>+[4]!NumLetras(FR48,"PESO","PESOS DOMINICANOS","$EE $m CON #d/100 CENTAVOS")</f>
        <v>#VALUE!</v>
      </c>
      <c r="FT48" s="37" t="str">
        <f>+VLOOKUP(D48,'FRONTERIZO XENIA'!F:G,2,0)</f>
        <v>F-20</v>
      </c>
    </row>
    <row r="49" spans="1:176">
      <c r="A49" s="37">
        <v>48</v>
      </c>
      <c r="B49" s="37">
        <v>48</v>
      </c>
      <c r="C49" s="26" t="s">
        <v>2249</v>
      </c>
      <c r="D49" s="37">
        <v>132270185</v>
      </c>
      <c r="E49" s="37">
        <f>+VLOOKUP(D49,'INFORMACION DE PROVEEDORES'!C:I,2,0)</f>
        <v>132270185</v>
      </c>
      <c r="F49" s="26" t="str">
        <f>+VLOOKUP(D49,'INFORMACION DE PROVEEDORES'!C:J,4,0)</f>
        <v>GENEROSO DE JESUS PEÑA OLIVO</v>
      </c>
      <c r="G49" s="37" t="str">
        <f>+VLOOKUP(D49,'INFORMACION DE PROVEEDORES'!C:K,5,0)</f>
        <v>072-000565-3</v>
      </c>
      <c r="H49" s="26" t="str">
        <f>+VLOOKUP(D49,'INFORMACION DE PROVEEDORES'!C:L,7,0)</f>
        <v xml:space="preserve">CALLE GABRIELA MORILLO NO. 112, LOS MINAS, SANTO DOMINGO ESTE </v>
      </c>
      <c r="I49" s="37" t="str">
        <f>+VLOOKUP(D49,'INFORMACION DE PROVEEDORES'!C:M,3,0)</f>
        <v xml:space="preserve"> JURÍDICA</v>
      </c>
      <c r="J49" s="37">
        <v>8</v>
      </c>
      <c r="K49" s="37">
        <v>272</v>
      </c>
      <c r="L49" s="37">
        <v>79</v>
      </c>
      <c r="M49" s="37">
        <f t="shared" si="29"/>
        <v>1580</v>
      </c>
      <c r="N49" s="189">
        <v>69.81</v>
      </c>
      <c r="O49" s="80">
        <f>+L49*'PRECIOS SEGUN ADJ. (FRONTERIZO)'!$B$2*'PRECIOS SEGUN ADJ. (FRONTERIZO)'!$C$2</f>
        <v>110299.79999999999</v>
      </c>
      <c r="P49" s="80" t="e" vm="1">
        <f>+[4]!NumLetras(O49,"PESO","PESOS DOMINICANOS","$EE $m CON #d/100 CENTAVOS")</f>
        <v>#VALUE!</v>
      </c>
      <c r="Q49" s="80">
        <f t="shared" si="30"/>
        <v>17647.97</v>
      </c>
      <c r="R49" s="37">
        <v>23</v>
      </c>
      <c r="S49" s="37">
        <f t="shared" si="0"/>
        <v>460</v>
      </c>
      <c r="T49" s="189">
        <v>31.5</v>
      </c>
      <c r="U49" s="80">
        <f>+R49*'PRECIOS SEGUN ADJ. (FRONTERIZO)'!$B$3*'PRECIOS SEGUN ADJ. (FRONTERIZO)'!$C$3</f>
        <v>14490</v>
      </c>
      <c r="V49" s="80" t="e" vm="1">
        <f>+[4]!NumLetras(U49,"PESO","PESOS DOMINICANOS","$EE $m CON #d/100 CENTAVOS")</f>
        <v>#VALUE!</v>
      </c>
      <c r="W49" s="37">
        <v>137</v>
      </c>
      <c r="X49" s="37">
        <f t="shared" si="1"/>
        <v>2740</v>
      </c>
      <c r="Y49" s="189">
        <v>25.2</v>
      </c>
      <c r="Z49" s="80">
        <f>+W49*'PRECIOS SEGUN ADJ. (FRONTERIZO)'!$B$4*'PRECIOS SEGUN ADJ. (FRONTERIZO)'!$C$4</f>
        <v>69048</v>
      </c>
      <c r="AA49" s="80" t="e" vm="1">
        <f>+[4]!NumLetras(Z49,"PESO","PESOS DOMINICANOS","$EE $m CON #d/100 CENTAVOS")</f>
        <v>#VALUE!</v>
      </c>
      <c r="AB49" s="37">
        <v>112</v>
      </c>
      <c r="AC49" s="37">
        <f t="shared" si="2"/>
        <v>2240</v>
      </c>
      <c r="AD49" s="189">
        <v>87.91</v>
      </c>
      <c r="AE49" s="80">
        <f>+AB49*'PRECIOS SEGUN ADJ. (FRONTERIZO)'!$B$5*'PRECIOS SEGUN ADJ. (FRONTERIZO)'!$C$5</f>
        <v>196918.39999999999</v>
      </c>
      <c r="AF49" s="80" t="e" vm="1">
        <f>+[4]!NumLetras(AE49,"PESO","PESOS DOMINICANOS","$EE $m CON #d/100 CENTAVOS")</f>
        <v>#VALUE!</v>
      </c>
      <c r="AG49" s="80">
        <f t="shared" si="31"/>
        <v>35445.31</v>
      </c>
      <c r="AH49" s="37">
        <v>54</v>
      </c>
      <c r="AI49" s="37">
        <f t="shared" si="3"/>
        <v>1080</v>
      </c>
      <c r="AJ49" s="189">
        <v>53.95000000000001</v>
      </c>
      <c r="AK49" s="80">
        <f>+AH49*'PRECIOS SEGUN ADJ. (FRONTERIZO)'!$B$6*'PRECIOS SEGUN ADJ. (FRONTERIZO)'!$C$6</f>
        <v>58266</v>
      </c>
      <c r="AL49" s="80" t="e" vm="1">
        <f>+[4]!NumLetras(AK49,"PESO","PESOS DOMINICANOS","$EE $m CON #d/100 CENTAVOS")</f>
        <v>#VALUE!</v>
      </c>
      <c r="AM49" s="37">
        <v>7</v>
      </c>
      <c r="AN49" s="37">
        <f t="shared" si="4"/>
        <v>140</v>
      </c>
      <c r="AO49" s="189">
        <v>25.04</v>
      </c>
      <c r="AP49" s="80">
        <f>+AM49*'PRECIOS SEGUN ADJ. (FRONTERIZO)'!$B$7*'PRECIOS SEGUN ADJ. (FRONTERIZO)'!$C$7</f>
        <v>3505.6</v>
      </c>
      <c r="AQ49" s="80" t="e" vm="1">
        <f>+[4]!NumLetras(AP49,"PESO","PESOS DOMINICANOS","$EE $m CON #d/100 CENTAVOS")</f>
        <v>#VALUE!</v>
      </c>
      <c r="AR49" s="80">
        <f t="shared" si="32"/>
        <v>560.9</v>
      </c>
      <c r="AS49" s="37">
        <v>35</v>
      </c>
      <c r="AT49" s="37">
        <f t="shared" si="5"/>
        <v>700</v>
      </c>
      <c r="AU49" s="189">
        <v>290.85000000000002</v>
      </c>
      <c r="AV49" s="80">
        <f>+AS49*'PRECIOS SEGUN ADJ. (FRONTERIZO)'!$B$8*'PRECIOS SEGUN ADJ. (FRONTERIZO)'!$C$8</f>
        <v>203595</v>
      </c>
      <c r="AW49" s="80" t="e" vm="1">
        <f>+[4]!NumLetras(AV49,"PESO","PESOS DOMINICANOS","$EE $m CON #d/100 CENTAVOS")</f>
        <v>#VALUE!</v>
      </c>
      <c r="AX49" s="80">
        <f t="shared" si="33"/>
        <v>36647.1</v>
      </c>
      <c r="AY49" s="37">
        <v>9</v>
      </c>
      <c r="AZ49" s="37">
        <f t="shared" si="6"/>
        <v>180</v>
      </c>
      <c r="BA49" s="189">
        <v>18.899999999999999</v>
      </c>
      <c r="BB49" s="80">
        <f>+AY49*'PRECIOS SEGUN ADJ. (FRONTERIZO)'!$B$9*'PRECIOS SEGUN ADJ. (FRONTERIZO)'!$C$9</f>
        <v>3402</v>
      </c>
      <c r="BC49" s="80" t="e" vm="1">
        <f>+[4]!NumLetras(BB49,"PESO","PESOS DOMINICANOS","$EE $m CON #d/100 CENTAVOS")</f>
        <v>#VALUE!</v>
      </c>
      <c r="BD49" s="37">
        <v>4</v>
      </c>
      <c r="BE49" s="37">
        <f t="shared" si="7"/>
        <v>80</v>
      </c>
      <c r="BF49" s="189">
        <v>140.38</v>
      </c>
      <c r="BG49" s="80">
        <f>+BD49*'PRECIOS SEGUN ADJ. (FRONTERIZO)'!$B$10*'PRECIOS SEGUN ADJ. (FRONTERIZO)'!$C$10</f>
        <v>11230.4</v>
      </c>
      <c r="BH49" s="80" t="e" vm="1">
        <f>+[4]!NumLetras(BG49,"PESO","PESOS DOMINICANOS","$EE $m CON #d/100 CENTAVOS")</f>
        <v>#VALUE!</v>
      </c>
      <c r="BI49" s="80">
        <f t="shared" si="34"/>
        <v>2021.47</v>
      </c>
      <c r="BJ49" s="37">
        <v>48</v>
      </c>
      <c r="BK49" s="37">
        <f t="shared" si="8"/>
        <v>960</v>
      </c>
      <c r="BL49" s="189">
        <v>31.459999999999997</v>
      </c>
      <c r="BM49" s="80">
        <f>+BJ49*'PRECIOS SEGUN ADJ. (FRONTERIZO)'!$B$11*'PRECIOS SEGUN ADJ. (FRONTERIZO)'!$C$11</f>
        <v>30201.599999999999</v>
      </c>
      <c r="BN49" s="80" t="e" vm="1">
        <f>+[4]!NumLetras(BM49,"PESO","PESOS DOMINICANOS","$EE $m CON #d/100 CENTAVOS")</f>
        <v>#VALUE!</v>
      </c>
      <c r="BO49" s="37">
        <v>30</v>
      </c>
      <c r="BP49" s="37">
        <f t="shared" si="9"/>
        <v>600</v>
      </c>
      <c r="BQ49" s="189">
        <v>65</v>
      </c>
      <c r="BR49" s="80">
        <f>+BO49*'PRECIOS SEGUN ADJ. (FRONTERIZO)'!$B$12*'PRECIOS SEGUN ADJ. (FRONTERIZO)'!$C$12</f>
        <v>39000</v>
      </c>
      <c r="BS49" s="80" t="e" vm="1">
        <f>+[4]!NumLetras(BR49,"PESO","PESOS DOMINICANOS","$EE $m CON #d/100 CENTAVOS")</f>
        <v>#VALUE!</v>
      </c>
      <c r="BT49" s="37">
        <v>1280</v>
      </c>
      <c r="BU49" s="37">
        <f t="shared" si="10"/>
        <v>25600</v>
      </c>
      <c r="BV49" s="189">
        <v>5.5</v>
      </c>
      <c r="BW49" s="80">
        <f>+BT49*'PRECIOS SEGUN ADJ. (FRONTERIZO)'!$B$13*'PRECIOS SEGUN ADJ. (FRONTERIZO)'!$C$13</f>
        <v>140800</v>
      </c>
      <c r="BX49" s="80" t="e" vm="1">
        <f>+[4]!NumLetras(BW49,"PESO","PESOS DOMINICANOS","$EE $m CON #d/100 CENTAVOS")</f>
        <v>#VALUE!</v>
      </c>
      <c r="BY49" s="37">
        <v>288</v>
      </c>
      <c r="BZ49" s="37">
        <f t="shared" si="11"/>
        <v>5760</v>
      </c>
      <c r="CA49" s="189">
        <v>7.15</v>
      </c>
      <c r="CB49" s="80">
        <f>+BY49*'PRECIOS SEGUN ADJ. (FRONTERIZO)'!$B$14*'PRECIOS SEGUN ADJ. (FRONTERIZO)'!$C$14</f>
        <v>41184.000000000007</v>
      </c>
      <c r="CC49" s="80" t="e" vm="1">
        <f>+[4]!NumLetras(CB49,"PESO","PESOS DOMINICANOS","$EE $m CON #d/100 CENTAVOS")</f>
        <v>#VALUE!</v>
      </c>
      <c r="CD49" s="37">
        <v>576</v>
      </c>
      <c r="CE49" s="37">
        <f t="shared" si="12"/>
        <v>11520</v>
      </c>
      <c r="CF49" s="189">
        <v>6.8400000000000007</v>
      </c>
      <c r="CG49" s="80">
        <f>+CD49*'PRECIOS SEGUN ADJ. (FRONTERIZO)'!$B$15*'PRECIOS SEGUN ADJ. (FRONTERIZO)'!$C$15</f>
        <v>78796.800000000003</v>
      </c>
      <c r="CH49" s="80" t="e" vm="1">
        <f>+[4]!NumLetras(CG49,"PESO","PESOS DOMINICANOS","$EE $m CON #d/100 CENTAVOS")</f>
        <v>#VALUE!</v>
      </c>
      <c r="CI49" s="37">
        <v>58</v>
      </c>
      <c r="CJ49" s="37">
        <f t="shared" si="13"/>
        <v>1160</v>
      </c>
      <c r="CK49" s="189">
        <v>60</v>
      </c>
      <c r="CL49" s="80">
        <f>+CI49*'PRECIOS SEGUN ADJ. (FRONTERIZO)'!$B$16*'PRECIOS SEGUN ADJ. (FRONTERIZO)'!$C$16</f>
        <v>69600</v>
      </c>
      <c r="CM49" s="80" t="e" vm="1">
        <f>+[4]!NumLetras(CL49,"PESO","PESOS DOMINICANOS","$EE $m CON #d/100 CENTAVOS")</f>
        <v>#VALUE!</v>
      </c>
      <c r="CN49" s="80">
        <f t="shared" si="35"/>
        <v>12528</v>
      </c>
      <c r="CO49" s="37">
        <v>27</v>
      </c>
      <c r="CP49" s="37">
        <f t="shared" si="14"/>
        <v>540</v>
      </c>
      <c r="CQ49" s="189">
        <v>55.649999999999991</v>
      </c>
      <c r="CR49" s="80">
        <f>+CO49*'PRECIOS SEGUN ADJ. (FRONTERIZO)'!$B$17*'PRECIOS SEGUN ADJ. (FRONTERIZO)'!$C$17</f>
        <v>30051</v>
      </c>
      <c r="CS49" s="80" t="e" vm="1">
        <f>+[4]!NumLetras(CR49,"PESO","PESOS DOMINICANOS","$EE $m CON #d/100 CENTAVOS")</f>
        <v>#VALUE!</v>
      </c>
      <c r="CT49" s="80">
        <f t="shared" si="36"/>
        <v>5409.18</v>
      </c>
      <c r="CU49" s="37">
        <v>800</v>
      </c>
      <c r="CV49" s="37">
        <f t="shared" si="15"/>
        <v>16000</v>
      </c>
      <c r="CW49" s="189">
        <v>6.6</v>
      </c>
      <c r="CX49" s="80">
        <f>+CU49*'PRECIOS SEGUN ADJ. (FRONTERIZO)'!$B$18*'PRECIOS SEGUN ADJ. (FRONTERIZO)'!$C$18</f>
        <v>105600</v>
      </c>
      <c r="CY49" s="80" t="e" vm="1">
        <f>+[4]!NumLetras(CX49,"PESO","PESOS DOMINICANOS","$EE $m CON #d/100 CENTAVOS")</f>
        <v>#VALUE!</v>
      </c>
      <c r="CZ49" s="37">
        <v>30</v>
      </c>
      <c r="DA49" s="37">
        <f t="shared" si="16"/>
        <v>600</v>
      </c>
      <c r="DB49" s="189">
        <v>65.75</v>
      </c>
      <c r="DC49" s="80">
        <f>+CZ49*'PRECIOS SEGUN ADJ. (FRONTERIZO)'!$B$19*'PRECIOS SEGUN ADJ. (FRONTERIZO)'!$C$19</f>
        <v>39450</v>
      </c>
      <c r="DD49" s="80" t="e" vm="1">
        <f>+[4]!NumLetras(DC49,"PESO","PESOS DOMINICANOS","$EE $m CON #d/100 CENTAVOS")</f>
        <v>#VALUE!</v>
      </c>
      <c r="DE49" s="80">
        <f t="shared" si="37"/>
        <v>7101</v>
      </c>
      <c r="DF49" s="37">
        <v>7</v>
      </c>
      <c r="DG49" s="37">
        <f t="shared" si="17"/>
        <v>140</v>
      </c>
      <c r="DH49" s="189">
        <v>82.59999999999998</v>
      </c>
      <c r="DI49" s="80">
        <f>+DF49*'PRECIOS SEGUN ADJ. (FRONTERIZO)'!$B$20*'PRECIOS SEGUN ADJ. (FRONTERIZO)'!$C$20</f>
        <v>11563.999999999998</v>
      </c>
      <c r="DJ49" s="80" t="e" vm="1">
        <f>+[4]!NumLetras(DI49,"PESO","PESOS DOMINICANOS","$EE $m CON #d/100 CENTAVOS")</f>
        <v>#VALUE!</v>
      </c>
      <c r="DK49" s="80">
        <f t="shared" si="38"/>
        <v>2081.52</v>
      </c>
      <c r="DL49" s="37">
        <v>576</v>
      </c>
      <c r="DM49" s="37">
        <f t="shared" si="18"/>
        <v>11520</v>
      </c>
      <c r="DN49" s="189">
        <v>22</v>
      </c>
      <c r="DO49" s="80">
        <f>+DL49*'PRECIOS SEGUN ADJ. (FRONTERIZO)'!$B$21*'PRECIOS SEGUN ADJ. (FRONTERIZO)'!$C$21</f>
        <v>253440</v>
      </c>
      <c r="DP49" s="80" t="e" vm="1">
        <f>+[4]!NumLetras(DO49,"PESO","PESOS DOMINICANOS","$EE $m CON #d/100 CENTAVOS")</f>
        <v>#VALUE!</v>
      </c>
      <c r="DQ49" s="37">
        <v>63</v>
      </c>
      <c r="DR49" s="37">
        <f t="shared" si="19"/>
        <v>1260</v>
      </c>
      <c r="DS49" s="189">
        <v>80.849999999999994</v>
      </c>
      <c r="DT49" s="80">
        <f>+DQ49*'PRECIOS SEGUN ADJ. (FRONTERIZO)'!$B$22*'PRECIOS SEGUN ADJ. (FRONTERIZO)'!$C$22</f>
        <v>101870.99999999999</v>
      </c>
      <c r="DU49" s="80" t="e" vm="1">
        <f>+[4]!NumLetras(DT49,"PESO","PESOS DOMINICANOS","$EE $m CON #d/100 CENTAVOS")</f>
        <v>#VALUE!</v>
      </c>
      <c r="DV49" s="37">
        <v>30</v>
      </c>
      <c r="DW49" s="37">
        <f t="shared" si="20"/>
        <v>600</v>
      </c>
      <c r="DX49" s="189">
        <v>21.83</v>
      </c>
      <c r="DY49" s="80">
        <f>+DV49*'PRECIOS SEGUN ADJ. (FRONTERIZO)'!$B$23*'PRECIOS SEGUN ADJ. (FRONTERIZO)'!$C$23</f>
        <v>13098</v>
      </c>
      <c r="DZ49" s="80" t="e" vm="1">
        <f>+[4]!NumLetras(DY49,"PESO","PESOS DOMINICANOS","$EE $m CON #d/100 CENTAVOS")</f>
        <v>#VALUE!</v>
      </c>
      <c r="EA49" s="80">
        <f t="shared" si="39"/>
        <v>2357.64</v>
      </c>
      <c r="EB49" s="37">
        <v>61</v>
      </c>
      <c r="EC49" s="37">
        <f t="shared" si="21"/>
        <v>1220</v>
      </c>
      <c r="ED49" s="189">
        <v>33</v>
      </c>
      <c r="EE49" s="80">
        <f>+EB49*'PRECIOS SEGUN ADJ. (FRONTERIZO)'!$B$24*'PRECIOS SEGUN ADJ. (FRONTERIZO)'!$C$24</f>
        <v>40260</v>
      </c>
      <c r="EF49" s="80" t="e" vm="1">
        <f>+[4]!NumLetras(EE49,"PESO","PESOS DOMINICANOS","$EE $m CON #d/100 CENTAVOS")</f>
        <v>#VALUE!</v>
      </c>
      <c r="EG49" s="37">
        <v>9</v>
      </c>
      <c r="EH49" s="37">
        <f t="shared" si="22"/>
        <v>180</v>
      </c>
      <c r="EI49" s="189">
        <v>15.789999999999997</v>
      </c>
      <c r="EJ49" s="80">
        <f>+EG49*'PRECIOS SEGUN ADJ. (FRONTERIZO)'!$B$25*'PRECIOS SEGUN ADJ. (FRONTERIZO)'!$C$25</f>
        <v>2842.2</v>
      </c>
      <c r="EK49" s="80" t="e" vm="1">
        <f>+[4]!NumLetras(EJ49,"PESO","PESOS DOMINICANOS","$EE $m CON #d/100 CENTAVOS")</f>
        <v>#VALUE!</v>
      </c>
      <c r="EL49" s="37">
        <v>9</v>
      </c>
      <c r="EM49" s="37">
        <f t="shared" si="23"/>
        <v>180</v>
      </c>
      <c r="EN49" s="189">
        <v>31.5</v>
      </c>
      <c r="EO49" s="80">
        <f>+EL49*'PRECIOS SEGUN ADJ. (FRONTERIZO)'!$B$26*'PRECIOS SEGUN ADJ. (FRONTERIZO)'!$C$26</f>
        <v>5670</v>
      </c>
      <c r="EP49" s="80" t="e" vm="1">
        <f>+[4]!NumLetras(EO49,"PESO","PESOS DOMINICANOS","$EE $m CON #d/100 CENTAVOS")</f>
        <v>#VALUE!</v>
      </c>
      <c r="EQ49" s="80">
        <v>0</v>
      </c>
      <c r="ER49" s="194">
        <f t="shared" si="24"/>
        <v>0</v>
      </c>
      <c r="ES49" s="195">
        <v>21.68</v>
      </c>
      <c r="ET49" s="196">
        <f>+EQ49*'PRECIOS SEGUN ADJ (RURAL)'!$B$13*'PRECIOS SEGUN ADJ (RURAL)'!$C$13</f>
        <v>0</v>
      </c>
      <c r="EU49" s="196" t="e" vm="1">
        <f>+[4]!NumLetras(ET49,"PESO","PESOS DOMINICANOS","$EE $m CON #d/100 CENTAVOS")</f>
        <v>#VALUE!</v>
      </c>
      <c r="EV49" s="80">
        <v>0</v>
      </c>
      <c r="EW49" s="198">
        <f t="shared" si="25"/>
        <v>0</v>
      </c>
      <c r="EX49" s="199">
        <v>5.5</v>
      </c>
      <c r="EY49" s="200">
        <f>+EV49*'PRECIOS SEGUN ADJ (RURAL)'!$B$16*'PRECIOS SEGUN ADJ (RURAL)'!$C$16</f>
        <v>0</v>
      </c>
      <c r="EZ49" s="200" t="e" vm="1">
        <f>+[4]!NumLetras(EY49,"PESO","PESOS DOMINICANOS","$EE $m CON #d/100 CENTAVOS")</f>
        <v>#VALUE!</v>
      </c>
      <c r="FA49" s="80">
        <v>0</v>
      </c>
      <c r="FB49" s="202">
        <f t="shared" si="26"/>
        <v>0</v>
      </c>
      <c r="FC49" s="203">
        <v>220</v>
      </c>
      <c r="FD49" s="204">
        <f>+FA49*'PRECIOS SEGUN ADJ (RURAL)'!$B$18*'PRECIOS SEGUN ADJ (RURAL)'!$C$18</f>
        <v>0</v>
      </c>
      <c r="FE49" s="204" t="e" vm="1">
        <f>+[4]!NumLetras(FD49,"PESO","PESOS DOMINICANOS","$EE $m CON #d/100 CENTAVOS")</f>
        <v>#VALUE!</v>
      </c>
      <c r="FF49" s="204">
        <f t="shared" si="27"/>
        <v>0</v>
      </c>
      <c r="FG49" s="80">
        <f t="shared" si="40"/>
        <v>1674183.8</v>
      </c>
      <c r="FH49" s="80" t="e" vm="1">
        <f>+[4]!NumLetras(FG49,"PESO","PESOS DOMINICANOS","$EE $m CON #d/100 CENTAVOS")</f>
        <v>#VALUE!</v>
      </c>
      <c r="FI49" s="80">
        <f t="shared" si="28"/>
        <v>121800.09</v>
      </c>
      <c r="FJ49" s="80" t="e" vm="1">
        <f>+[4]!NumLetras(FI49,"PESO","PESOS DOMINICANOS","$EE $m CON #d/100 CENTAVOS")</f>
        <v>#VALUE!</v>
      </c>
      <c r="FK49" s="80">
        <f t="shared" si="41"/>
        <v>1552383.71</v>
      </c>
      <c r="FL49" s="80" t="e" vm="1">
        <f>+[4]!NumLetras(FK49,"PESO","PESOS DOMINICANOS","$EE $m CON #d/100 CENTAVOS")</f>
        <v>#VALUE!</v>
      </c>
      <c r="FM49" s="80">
        <f t="shared" si="42"/>
        <v>334836.76</v>
      </c>
      <c r="FN49" s="80" t="e" vm="1">
        <f>+[4]!NumLetras(FM49,"PESO","PESOS DOMINICANOS","$EE $m CON #d/100 CENTAVOS")</f>
        <v>#VALUE!</v>
      </c>
      <c r="FO49" s="80">
        <f t="shared" si="43"/>
        <v>16741.84</v>
      </c>
      <c r="FP49" s="80" t="e" vm="1">
        <f>+[4]!NumLetras(FO49,"PESO","PESOS DOMINICANOS","$EE $m CON #d/100 CENTAVOS")</f>
        <v>#VALUE!</v>
      </c>
      <c r="FQ49" s="80"/>
      <c r="FR49" s="80">
        <f t="shared" si="44"/>
        <v>1339347.04</v>
      </c>
      <c r="FS49" s="80" t="e" vm="1">
        <f>+[4]!NumLetras(FR49,"PESO","PESOS DOMINICANOS","$EE $m CON #d/100 CENTAVOS")</f>
        <v>#VALUE!</v>
      </c>
      <c r="FT49" s="37" t="str">
        <f>+VLOOKUP(D49,'FRONTERIZO XENIA'!F:G,2,0)</f>
        <v>F-02</v>
      </c>
    </row>
    <row r="50" spans="1:176">
      <c r="A50" s="37">
        <v>49</v>
      </c>
      <c r="B50" s="37">
        <v>49</v>
      </c>
      <c r="C50" s="26" t="s">
        <v>2267</v>
      </c>
      <c r="D50" s="37">
        <v>131073891</v>
      </c>
      <c r="E50" s="37">
        <f>+VLOOKUP(D50,'INFORMACION DE PROVEEDORES'!C:I,2,0)</f>
        <v>131073891</v>
      </c>
      <c r="F50" s="26" t="str">
        <f>+VLOOKUP(D50,'INFORMACION DE PROVEEDORES'!C:J,4,0)</f>
        <v>JHARLEM MATOS MENDEZ</v>
      </c>
      <c r="G50" s="37" t="str">
        <f>+VLOOKUP(D50,'INFORMACION DE PROVEEDORES'!C:K,5,0)</f>
        <v>079-009820-8</v>
      </c>
      <c r="H50" s="26" t="str">
        <f>+VLOOKUP(D50,'INFORMACION DE PROVEEDORES'!C:L,7,0)</f>
        <v>CALLE PROYECTO 1 ESQ. PROYECTO 4 NO.15 LOS AGRONOMOS</v>
      </c>
      <c r="I50" s="37" t="str">
        <f>+VLOOKUP(D50,'INFORMACION DE PROVEEDORES'!C:M,3,0)</f>
        <v xml:space="preserve"> JURÍDICA</v>
      </c>
      <c r="J50" s="37">
        <v>1</v>
      </c>
      <c r="K50" s="37">
        <v>371</v>
      </c>
      <c r="L50" s="37">
        <v>66</v>
      </c>
      <c r="M50" s="37">
        <f t="shared" si="29"/>
        <v>1320</v>
      </c>
      <c r="N50" s="189">
        <v>69.81</v>
      </c>
      <c r="O50" s="80">
        <f>+L50*'PRECIOS SEGUN ADJ. (FRONTERIZO)'!$B$2*'PRECIOS SEGUN ADJ. (FRONTERIZO)'!$C$2</f>
        <v>92149.2</v>
      </c>
      <c r="P50" s="80" t="e" vm="1">
        <f>+[4]!NumLetras(O50,"PESO","PESOS DOMINICANOS","$EE $m CON #d/100 CENTAVOS")</f>
        <v>#VALUE!</v>
      </c>
      <c r="Q50" s="80">
        <f t="shared" si="30"/>
        <v>14743.87</v>
      </c>
      <c r="R50" s="37">
        <v>17</v>
      </c>
      <c r="S50" s="37">
        <f t="shared" si="0"/>
        <v>340</v>
      </c>
      <c r="T50" s="189">
        <v>31.5</v>
      </c>
      <c r="U50" s="80">
        <f>+R50*'PRECIOS SEGUN ADJ. (FRONTERIZO)'!$B$3*'PRECIOS SEGUN ADJ. (FRONTERIZO)'!$C$3</f>
        <v>10710</v>
      </c>
      <c r="V50" s="80" t="e" vm="1">
        <f>+[4]!NumLetras(U50,"PESO","PESOS DOMINICANOS","$EE $m CON #d/100 CENTAVOS")</f>
        <v>#VALUE!</v>
      </c>
      <c r="W50" s="37">
        <v>0</v>
      </c>
      <c r="X50" s="37">
        <f t="shared" si="1"/>
        <v>0</v>
      </c>
      <c r="Y50" s="189">
        <v>25.2</v>
      </c>
      <c r="Z50" s="80">
        <f>+W50*'PRECIOS SEGUN ADJ. (FRONTERIZO)'!$B$4*'PRECIOS SEGUN ADJ. (FRONTERIZO)'!$C$4</f>
        <v>0</v>
      </c>
      <c r="AA50" s="80" t="e" vm="1">
        <f>+[4]!NumLetras(Z50,"PESO","PESOS DOMINICANOS","$EE $m CON #d/100 CENTAVOS")</f>
        <v>#VALUE!</v>
      </c>
      <c r="AB50" s="37">
        <v>113</v>
      </c>
      <c r="AC50" s="37">
        <f t="shared" si="2"/>
        <v>2260</v>
      </c>
      <c r="AD50" s="189">
        <v>87.91</v>
      </c>
      <c r="AE50" s="80">
        <f>+AB50*'PRECIOS SEGUN ADJ. (FRONTERIZO)'!$B$5*'PRECIOS SEGUN ADJ. (FRONTERIZO)'!$C$5</f>
        <v>198676.6</v>
      </c>
      <c r="AF50" s="80" t="e" vm="1">
        <f>+[4]!NumLetras(AE50,"PESO","PESOS DOMINICANOS","$EE $m CON #d/100 CENTAVOS")</f>
        <v>#VALUE!</v>
      </c>
      <c r="AG50" s="80">
        <f t="shared" si="31"/>
        <v>35761.79</v>
      </c>
      <c r="AH50" s="37">
        <v>137</v>
      </c>
      <c r="AI50" s="37">
        <f t="shared" si="3"/>
        <v>2740</v>
      </c>
      <c r="AJ50" s="189">
        <v>53.95000000000001</v>
      </c>
      <c r="AK50" s="80">
        <f>+AH50*'PRECIOS SEGUN ADJ. (FRONTERIZO)'!$B$6*'PRECIOS SEGUN ADJ. (FRONTERIZO)'!$C$6</f>
        <v>147823</v>
      </c>
      <c r="AL50" s="80" t="e" vm="1">
        <f>+[4]!NumLetras(AK50,"PESO","PESOS DOMINICANOS","$EE $m CON #d/100 CENTAVOS")</f>
        <v>#VALUE!</v>
      </c>
      <c r="AM50" s="37">
        <v>17</v>
      </c>
      <c r="AN50" s="37">
        <f t="shared" si="4"/>
        <v>340</v>
      </c>
      <c r="AO50" s="189">
        <v>25.04</v>
      </c>
      <c r="AP50" s="80">
        <f>+AM50*'PRECIOS SEGUN ADJ. (FRONTERIZO)'!$B$7*'PRECIOS SEGUN ADJ. (FRONTERIZO)'!$C$7</f>
        <v>8513.6</v>
      </c>
      <c r="AQ50" s="80" t="e" vm="1">
        <f>+[4]!NumLetras(AP50,"PESO","PESOS DOMINICANOS","$EE $m CON #d/100 CENTAVOS")</f>
        <v>#VALUE!</v>
      </c>
      <c r="AR50" s="80">
        <f t="shared" si="32"/>
        <v>1362.18</v>
      </c>
      <c r="AS50" s="37">
        <v>41</v>
      </c>
      <c r="AT50" s="37">
        <f t="shared" si="5"/>
        <v>820</v>
      </c>
      <c r="AU50" s="189">
        <v>290.85000000000002</v>
      </c>
      <c r="AV50" s="80">
        <f>+AS50*'PRECIOS SEGUN ADJ. (FRONTERIZO)'!$B$8*'PRECIOS SEGUN ADJ. (FRONTERIZO)'!$C$8</f>
        <v>238497</v>
      </c>
      <c r="AW50" s="80" t="e" vm="1">
        <f>+[4]!NumLetras(AV50,"PESO","PESOS DOMINICANOS","$EE $m CON #d/100 CENTAVOS")</f>
        <v>#VALUE!</v>
      </c>
      <c r="AX50" s="80">
        <f t="shared" si="33"/>
        <v>42929.46</v>
      </c>
      <c r="AY50" s="37">
        <v>0</v>
      </c>
      <c r="AZ50" s="37">
        <f t="shared" si="6"/>
        <v>0</v>
      </c>
      <c r="BA50" s="189">
        <v>18.899999999999999</v>
      </c>
      <c r="BB50" s="80">
        <f>+AY50*'PRECIOS SEGUN ADJ. (FRONTERIZO)'!$B$9*'PRECIOS SEGUN ADJ. (FRONTERIZO)'!$C$9</f>
        <v>0</v>
      </c>
      <c r="BC50" s="80" t="e" vm="1">
        <f>+[4]!NumLetras(BB50,"PESO","PESOS DOMINICANOS","$EE $m CON #d/100 CENTAVOS")</f>
        <v>#VALUE!</v>
      </c>
      <c r="BD50" s="37">
        <v>9</v>
      </c>
      <c r="BE50" s="37">
        <f t="shared" si="7"/>
        <v>180</v>
      </c>
      <c r="BF50" s="189">
        <v>140.38</v>
      </c>
      <c r="BG50" s="80">
        <f>+BD50*'PRECIOS SEGUN ADJ. (FRONTERIZO)'!$B$10*'PRECIOS SEGUN ADJ. (FRONTERIZO)'!$C$10</f>
        <v>25268.400000000001</v>
      </c>
      <c r="BH50" s="80" t="e" vm="1">
        <f>+[4]!NumLetras(BG50,"PESO","PESOS DOMINICANOS","$EE $m CON #d/100 CENTAVOS")</f>
        <v>#VALUE!</v>
      </c>
      <c r="BI50" s="80">
        <f t="shared" si="34"/>
        <v>4548.3100000000004</v>
      </c>
      <c r="BJ50" s="37">
        <v>0</v>
      </c>
      <c r="BK50" s="37">
        <f t="shared" si="8"/>
        <v>0</v>
      </c>
      <c r="BL50" s="189">
        <v>31.459999999999997</v>
      </c>
      <c r="BM50" s="80">
        <f>+BJ50*'PRECIOS SEGUN ADJ. (FRONTERIZO)'!$B$11*'PRECIOS SEGUN ADJ. (FRONTERIZO)'!$C$11</f>
        <v>0</v>
      </c>
      <c r="BN50" s="80" t="e" vm="1">
        <f>+[4]!NumLetras(BM50,"PESO","PESOS DOMINICANOS","$EE $m CON #d/100 CENTAVOS")</f>
        <v>#VALUE!</v>
      </c>
      <c r="BO50" s="37">
        <v>33</v>
      </c>
      <c r="BP50" s="37">
        <f t="shared" si="9"/>
        <v>660</v>
      </c>
      <c r="BQ50" s="189">
        <v>65</v>
      </c>
      <c r="BR50" s="80">
        <f>+BO50*'PRECIOS SEGUN ADJ. (FRONTERIZO)'!$B$12*'PRECIOS SEGUN ADJ. (FRONTERIZO)'!$C$12</f>
        <v>42900</v>
      </c>
      <c r="BS50" s="80" t="e" vm="1">
        <f>+[4]!NumLetras(BR50,"PESO","PESOS DOMINICANOS","$EE $m CON #d/100 CENTAVOS")</f>
        <v>#VALUE!</v>
      </c>
      <c r="BT50" s="37">
        <v>0</v>
      </c>
      <c r="BU50" s="37">
        <f t="shared" si="10"/>
        <v>0</v>
      </c>
      <c r="BV50" s="189">
        <v>5.5</v>
      </c>
      <c r="BW50" s="80">
        <f>+BT50*'PRECIOS SEGUN ADJ. (FRONTERIZO)'!$B$13*'PRECIOS SEGUN ADJ. (FRONTERIZO)'!$C$13</f>
        <v>0</v>
      </c>
      <c r="BX50" s="80" t="e" vm="1">
        <f>+[4]!NumLetras(BW50,"PESO","PESOS DOMINICANOS","$EE $m CON #d/100 CENTAVOS")</f>
        <v>#VALUE!</v>
      </c>
      <c r="BY50" s="37">
        <v>742</v>
      </c>
      <c r="BZ50" s="37">
        <f t="shared" si="11"/>
        <v>14840</v>
      </c>
      <c r="CA50" s="189">
        <v>7.15</v>
      </c>
      <c r="CB50" s="80">
        <f>+BY50*'PRECIOS SEGUN ADJ. (FRONTERIZO)'!$B$14*'PRECIOS SEGUN ADJ. (FRONTERIZO)'!$C$14</f>
        <v>106106</v>
      </c>
      <c r="CC50" s="80" t="e" vm="1">
        <f>+[4]!NumLetras(CB50,"PESO","PESOS DOMINICANOS","$EE $m CON #d/100 CENTAVOS")</f>
        <v>#VALUE!</v>
      </c>
      <c r="CD50" s="37">
        <v>1484</v>
      </c>
      <c r="CE50" s="37">
        <f t="shared" si="12"/>
        <v>29680</v>
      </c>
      <c r="CF50" s="189">
        <v>6.8400000000000007</v>
      </c>
      <c r="CG50" s="80">
        <f>+CD50*'PRECIOS SEGUN ADJ. (FRONTERIZO)'!$B$15*'PRECIOS SEGUN ADJ. (FRONTERIZO)'!$C$15</f>
        <v>203011.19999999998</v>
      </c>
      <c r="CH50" s="80" t="e" vm="1">
        <f>+[4]!NumLetras(CG50,"PESO","PESOS DOMINICANOS","$EE $m CON #d/100 CENTAVOS")</f>
        <v>#VALUE!</v>
      </c>
      <c r="CI50" s="37">
        <v>0</v>
      </c>
      <c r="CJ50" s="37">
        <f t="shared" si="13"/>
        <v>0</v>
      </c>
      <c r="CK50" s="189">
        <v>60</v>
      </c>
      <c r="CL50" s="80">
        <f>+CI50*'PRECIOS SEGUN ADJ. (FRONTERIZO)'!$B$16*'PRECIOS SEGUN ADJ. (FRONTERIZO)'!$C$16</f>
        <v>0</v>
      </c>
      <c r="CM50" s="80" t="e" vm="1">
        <f>+[4]!NumLetras(CL50,"PESO","PESOS DOMINICANOS","$EE $m CON #d/100 CENTAVOS")</f>
        <v>#VALUE!</v>
      </c>
      <c r="CN50" s="80">
        <f t="shared" si="35"/>
        <v>0</v>
      </c>
      <c r="CO50" s="37">
        <v>0</v>
      </c>
      <c r="CP50" s="37">
        <f t="shared" si="14"/>
        <v>0</v>
      </c>
      <c r="CQ50" s="189">
        <v>55.649999999999991</v>
      </c>
      <c r="CR50" s="80">
        <f>+CO50*'PRECIOS SEGUN ADJ. (FRONTERIZO)'!$B$17*'PRECIOS SEGUN ADJ. (FRONTERIZO)'!$C$17</f>
        <v>0</v>
      </c>
      <c r="CS50" s="80" t="e" vm="1">
        <f>+[4]!NumLetras(CR50,"PESO","PESOS DOMINICANOS","$EE $m CON #d/100 CENTAVOS")</f>
        <v>#VALUE!</v>
      </c>
      <c r="CT50" s="80">
        <f t="shared" si="36"/>
        <v>0</v>
      </c>
      <c r="CU50" s="37">
        <v>742</v>
      </c>
      <c r="CV50" s="37">
        <f t="shared" si="15"/>
        <v>14840</v>
      </c>
      <c r="CW50" s="189">
        <v>6.6</v>
      </c>
      <c r="CX50" s="80">
        <f>+CU50*'PRECIOS SEGUN ADJ. (FRONTERIZO)'!$B$18*'PRECIOS SEGUN ADJ. (FRONTERIZO)'!$C$18</f>
        <v>97944</v>
      </c>
      <c r="CY50" s="80" t="e" vm="1">
        <f>+[4]!NumLetras(CX50,"PESO","PESOS DOMINICANOS","$EE $m CON #d/100 CENTAVOS")</f>
        <v>#VALUE!</v>
      </c>
      <c r="CZ50" s="37">
        <v>0</v>
      </c>
      <c r="DA50" s="37">
        <f t="shared" si="16"/>
        <v>0</v>
      </c>
      <c r="DB50" s="189">
        <v>65.75</v>
      </c>
      <c r="DC50" s="80">
        <f>+CZ50*'PRECIOS SEGUN ADJ. (FRONTERIZO)'!$B$19*'PRECIOS SEGUN ADJ. (FRONTERIZO)'!$C$19</f>
        <v>0</v>
      </c>
      <c r="DD50" s="80" t="e" vm="1">
        <f>+[4]!NumLetras(DC50,"PESO","PESOS DOMINICANOS","$EE $m CON #d/100 CENTAVOS")</f>
        <v>#VALUE!</v>
      </c>
      <c r="DE50" s="80">
        <f t="shared" si="37"/>
        <v>0</v>
      </c>
      <c r="DF50" s="37">
        <v>17</v>
      </c>
      <c r="DG50" s="37">
        <f t="shared" si="17"/>
        <v>340</v>
      </c>
      <c r="DH50" s="189">
        <v>82.59999999999998</v>
      </c>
      <c r="DI50" s="80">
        <f>+DF50*'PRECIOS SEGUN ADJ. (FRONTERIZO)'!$B$20*'PRECIOS SEGUN ADJ. (FRONTERIZO)'!$C$20</f>
        <v>28083.999999999996</v>
      </c>
      <c r="DJ50" s="80" t="e" vm="1">
        <f>+[4]!NumLetras(DI50,"PESO","PESOS DOMINICANOS","$EE $m CON #d/100 CENTAVOS")</f>
        <v>#VALUE!</v>
      </c>
      <c r="DK50" s="80">
        <f t="shared" si="38"/>
        <v>5055.12</v>
      </c>
      <c r="DL50" s="37">
        <v>1484</v>
      </c>
      <c r="DM50" s="37">
        <f t="shared" si="18"/>
        <v>29680</v>
      </c>
      <c r="DN50" s="189">
        <v>22</v>
      </c>
      <c r="DO50" s="80">
        <f>+DL50*'PRECIOS SEGUN ADJ. (FRONTERIZO)'!$B$21*'PRECIOS SEGUN ADJ. (FRONTERIZO)'!$C$21</f>
        <v>652960</v>
      </c>
      <c r="DP50" s="80" t="e" vm="1">
        <f>+[4]!NumLetras(DO50,"PESO","PESOS DOMINICANOS","$EE $m CON #d/100 CENTAVOS")</f>
        <v>#VALUE!</v>
      </c>
      <c r="DQ50" s="37">
        <v>82</v>
      </c>
      <c r="DR50" s="37">
        <f t="shared" si="19"/>
        <v>1640</v>
      </c>
      <c r="DS50" s="189">
        <v>80.849999999999994</v>
      </c>
      <c r="DT50" s="80">
        <f>+DQ50*'PRECIOS SEGUN ADJ. (FRONTERIZO)'!$B$22*'PRECIOS SEGUN ADJ. (FRONTERIZO)'!$C$22</f>
        <v>132594</v>
      </c>
      <c r="DU50" s="80" t="e" vm="1">
        <f>+[4]!NumLetras(DT50,"PESO","PESOS DOMINICANOS","$EE $m CON #d/100 CENTAVOS")</f>
        <v>#VALUE!</v>
      </c>
      <c r="DV50" s="37">
        <v>37</v>
      </c>
      <c r="DW50" s="37">
        <f t="shared" si="20"/>
        <v>740</v>
      </c>
      <c r="DX50" s="189">
        <v>21.83</v>
      </c>
      <c r="DY50" s="80">
        <f>+DV50*'PRECIOS SEGUN ADJ. (FRONTERIZO)'!$B$23*'PRECIOS SEGUN ADJ. (FRONTERIZO)'!$C$23</f>
        <v>16154.199999999999</v>
      </c>
      <c r="DZ50" s="80" t="e" vm="1">
        <f>+[4]!NumLetras(DY50,"PESO","PESOS DOMINICANOS","$EE $m CON #d/100 CENTAVOS")</f>
        <v>#VALUE!</v>
      </c>
      <c r="EA50" s="80">
        <f t="shared" si="39"/>
        <v>2907.76</v>
      </c>
      <c r="EB50" s="37">
        <v>115</v>
      </c>
      <c r="EC50" s="37">
        <f t="shared" si="21"/>
        <v>2300</v>
      </c>
      <c r="ED50" s="189">
        <v>33</v>
      </c>
      <c r="EE50" s="80">
        <f>+EB50*'PRECIOS SEGUN ADJ. (FRONTERIZO)'!$B$24*'PRECIOS SEGUN ADJ. (FRONTERIZO)'!$C$24</f>
        <v>75900</v>
      </c>
      <c r="EF50" s="80" t="e" vm="1">
        <f>+[4]!NumLetras(EE50,"PESO","PESOS DOMINICANOS","$EE $m CON #d/100 CENTAVOS")</f>
        <v>#VALUE!</v>
      </c>
      <c r="EG50" s="37">
        <v>0</v>
      </c>
      <c r="EH50" s="37">
        <f t="shared" si="22"/>
        <v>0</v>
      </c>
      <c r="EI50" s="189">
        <v>15.789999999999997</v>
      </c>
      <c r="EJ50" s="80">
        <f>+EG50*'PRECIOS SEGUN ADJ. (FRONTERIZO)'!$B$25*'PRECIOS SEGUN ADJ. (FRONTERIZO)'!$C$25</f>
        <v>0</v>
      </c>
      <c r="EK50" s="80" t="e" vm="1">
        <f>+[4]!NumLetras(EJ50,"PESO","PESOS DOMINICANOS","$EE $m CON #d/100 CENTAVOS")</f>
        <v>#VALUE!</v>
      </c>
      <c r="EL50" s="37">
        <v>0</v>
      </c>
      <c r="EM50" s="37">
        <f t="shared" si="23"/>
        <v>0</v>
      </c>
      <c r="EN50" s="189">
        <v>31.5</v>
      </c>
      <c r="EO50" s="80">
        <f>+EL50*'PRECIOS SEGUN ADJ. (FRONTERIZO)'!$B$26*'PRECIOS SEGUN ADJ. (FRONTERIZO)'!$C$26</f>
        <v>0</v>
      </c>
      <c r="EP50" s="80" t="e" vm="1">
        <f>+[4]!NumLetras(EO50,"PESO","PESOS DOMINICANOS","$EE $m CON #d/100 CENTAVOS")</f>
        <v>#VALUE!</v>
      </c>
      <c r="EQ50" s="80">
        <v>0</v>
      </c>
      <c r="ER50" s="194">
        <f t="shared" si="24"/>
        <v>0</v>
      </c>
      <c r="ES50" s="195">
        <v>21.68</v>
      </c>
      <c r="ET50" s="196">
        <f>+EQ50*'PRECIOS SEGUN ADJ (RURAL)'!$B$13*'PRECIOS SEGUN ADJ (RURAL)'!$C$13</f>
        <v>0</v>
      </c>
      <c r="EU50" s="196" t="e" vm="1">
        <f>+[4]!NumLetras(ET50,"PESO","PESOS DOMINICANOS","$EE $m CON #d/100 CENTAVOS")</f>
        <v>#VALUE!</v>
      </c>
      <c r="EV50" s="80">
        <v>0</v>
      </c>
      <c r="EW50" s="198">
        <f t="shared" si="25"/>
        <v>0</v>
      </c>
      <c r="EX50" s="199">
        <v>5.5</v>
      </c>
      <c r="EY50" s="200">
        <f>+EV50*'PRECIOS SEGUN ADJ (RURAL)'!$B$16*'PRECIOS SEGUN ADJ (RURAL)'!$C$16</f>
        <v>0</v>
      </c>
      <c r="EZ50" s="200" t="e" vm="1">
        <f>+[4]!NumLetras(EY50,"PESO","PESOS DOMINICANOS","$EE $m CON #d/100 CENTAVOS")</f>
        <v>#VALUE!</v>
      </c>
      <c r="FA50" s="80">
        <v>0</v>
      </c>
      <c r="FB50" s="202">
        <f t="shared" si="26"/>
        <v>0</v>
      </c>
      <c r="FC50" s="203">
        <v>220</v>
      </c>
      <c r="FD50" s="204">
        <f>+FA50*'PRECIOS SEGUN ADJ (RURAL)'!$B$18*'PRECIOS SEGUN ADJ (RURAL)'!$C$18</f>
        <v>0</v>
      </c>
      <c r="FE50" s="204" t="e" vm="1">
        <f>+[4]!NumLetras(FD50,"PESO","PESOS DOMINICANOS","$EE $m CON #d/100 CENTAVOS")</f>
        <v>#VALUE!</v>
      </c>
      <c r="FF50" s="204">
        <f t="shared" si="27"/>
        <v>0</v>
      </c>
      <c r="FG50" s="80">
        <f t="shared" si="40"/>
        <v>2077291.2</v>
      </c>
      <c r="FH50" s="80" t="e" vm="1">
        <f>+[4]!NumLetras(FG50,"PESO","PESOS DOMINICANOS","$EE $m CON #d/100 CENTAVOS")</f>
        <v>#VALUE!</v>
      </c>
      <c r="FI50" s="80">
        <f t="shared" si="28"/>
        <v>107308.48999999999</v>
      </c>
      <c r="FJ50" s="80" t="e" vm="1">
        <f>+[4]!NumLetras(FI50,"PESO","PESOS DOMINICANOS","$EE $m CON #d/100 CENTAVOS")</f>
        <v>#VALUE!</v>
      </c>
      <c r="FK50" s="80">
        <f t="shared" si="41"/>
        <v>1969982.71</v>
      </c>
      <c r="FL50" s="80" t="e" vm="1">
        <f>+[4]!NumLetras(FK50,"PESO","PESOS DOMINICANOS","$EE $m CON #d/100 CENTAVOS")</f>
        <v>#VALUE!</v>
      </c>
      <c r="FM50" s="80">
        <f t="shared" si="42"/>
        <v>415458.24</v>
      </c>
      <c r="FN50" s="80" t="e" vm="1">
        <f>+[4]!NumLetras(FM50,"PESO","PESOS DOMINICANOS","$EE $m CON #d/100 CENTAVOS")</f>
        <v>#VALUE!</v>
      </c>
      <c r="FO50" s="80">
        <f t="shared" si="43"/>
        <v>20772.91</v>
      </c>
      <c r="FP50" s="80" t="e" vm="1">
        <f>+[4]!NumLetras(FO50,"PESO","PESOS DOMINICANOS","$EE $m CON #d/100 CENTAVOS")</f>
        <v>#VALUE!</v>
      </c>
      <c r="FQ50" s="80"/>
      <c r="FR50" s="80">
        <f t="shared" si="44"/>
        <v>1661832.96</v>
      </c>
      <c r="FS50" s="80" t="e" vm="1">
        <f>+[4]!NumLetras(FR50,"PESO","PESOS DOMINICANOS","$EE $m CON #d/100 CENTAVOS")</f>
        <v>#VALUE!</v>
      </c>
      <c r="FT50" s="37" t="str">
        <f>+VLOOKUP(D50,'FRONTERIZO XENIA'!F:G,2,0)</f>
        <v>F-33</v>
      </c>
    </row>
    <row r="51" spans="1:176">
      <c r="A51" s="37">
        <v>50</v>
      </c>
      <c r="B51" s="37">
        <v>50</v>
      </c>
      <c r="C51" s="26" t="s">
        <v>2282</v>
      </c>
      <c r="D51" s="37">
        <v>131700845</v>
      </c>
      <c r="E51" s="37">
        <f>+VLOOKUP(D51,'INFORMACION DE PROVEEDORES'!C:I,2,0)</f>
        <v>131700845</v>
      </c>
      <c r="F51" s="26" t="str">
        <f>+VLOOKUP(D51,'INFORMACION DE PROVEEDORES'!C:J,4,0)</f>
        <v>SILVER RAMIREZ ORTIZ</v>
      </c>
      <c r="G51" s="37" t="str">
        <f>+VLOOKUP(D51,'INFORMACION DE PROVEEDORES'!C:K,5,0)</f>
        <v>001-1875303-7</v>
      </c>
      <c r="H51" s="26" t="str">
        <f>+VLOOKUP(D51,'INFORMACION DE PROVEEDORES'!C:L,7,0)</f>
        <v xml:space="preserve">CALLE MELLA NO. 35, COMENDADOR, ELIAS PIÑA </v>
      </c>
      <c r="I51" s="37" t="str">
        <f>+VLOOKUP(D51,'INFORMACION DE PROVEEDORES'!C:M,3,0)</f>
        <v xml:space="preserve"> JURÍDICA</v>
      </c>
      <c r="J51" s="37">
        <v>6</v>
      </c>
      <c r="K51" s="37">
        <v>916</v>
      </c>
      <c r="L51" s="37">
        <v>207</v>
      </c>
      <c r="M51" s="37">
        <f t="shared" si="29"/>
        <v>4140</v>
      </c>
      <c r="N51" s="189">
        <v>69.81</v>
      </c>
      <c r="O51" s="80">
        <f>+L51*'PRECIOS SEGUN ADJ. (FRONTERIZO)'!$B$2*'PRECIOS SEGUN ADJ. (FRONTERIZO)'!$C$2</f>
        <v>289013.40000000002</v>
      </c>
      <c r="P51" s="80" t="e" vm="1">
        <f>+[4]!NumLetras(O51,"PESO","PESOS DOMINICANOS","$EE $m CON #d/100 CENTAVOS")</f>
        <v>#VALUE!</v>
      </c>
      <c r="Q51" s="80">
        <f t="shared" si="30"/>
        <v>46242.14</v>
      </c>
      <c r="R51" s="37">
        <v>56</v>
      </c>
      <c r="S51" s="37">
        <f t="shared" si="0"/>
        <v>1120</v>
      </c>
      <c r="T51" s="189">
        <v>31.5</v>
      </c>
      <c r="U51" s="80">
        <f>+R51*'PRECIOS SEGUN ADJ. (FRONTERIZO)'!$B$3*'PRECIOS SEGUN ADJ. (FRONTERIZO)'!$C$3</f>
        <v>35280</v>
      </c>
      <c r="V51" s="80" t="e" vm="1">
        <f>+[4]!NumLetras(U51,"PESO","PESOS DOMINICANOS","$EE $m CON #d/100 CENTAVOS")</f>
        <v>#VALUE!</v>
      </c>
      <c r="W51" s="37">
        <v>209</v>
      </c>
      <c r="X51" s="37">
        <f t="shared" si="1"/>
        <v>4180</v>
      </c>
      <c r="Y51" s="189">
        <v>25.2</v>
      </c>
      <c r="Z51" s="80">
        <f>+W51*'PRECIOS SEGUN ADJ. (FRONTERIZO)'!$B$4*'PRECIOS SEGUN ADJ. (FRONTERIZO)'!$C$4</f>
        <v>105336</v>
      </c>
      <c r="AA51" s="80" t="e" vm="1">
        <f>+[4]!NumLetras(Z51,"PESO","PESOS DOMINICANOS","$EE $m CON #d/100 CENTAVOS")</f>
        <v>#VALUE!</v>
      </c>
      <c r="AB51" s="37">
        <v>320</v>
      </c>
      <c r="AC51" s="37">
        <f t="shared" si="2"/>
        <v>6400</v>
      </c>
      <c r="AD51" s="189">
        <v>87.91</v>
      </c>
      <c r="AE51" s="80">
        <f>+AB51*'PRECIOS SEGUN ADJ. (FRONTERIZO)'!$B$5*'PRECIOS SEGUN ADJ. (FRONTERIZO)'!$C$5</f>
        <v>562624</v>
      </c>
      <c r="AF51" s="80" t="e" vm="1">
        <f>+[4]!NumLetras(AE51,"PESO","PESOS DOMINICANOS","$EE $m CON #d/100 CENTAVOS")</f>
        <v>#VALUE!</v>
      </c>
      <c r="AG51" s="80">
        <f t="shared" si="31"/>
        <v>101272.32000000001</v>
      </c>
      <c r="AH51" s="37">
        <v>265</v>
      </c>
      <c r="AI51" s="37">
        <f t="shared" si="3"/>
        <v>5300</v>
      </c>
      <c r="AJ51" s="189">
        <v>53.95000000000001</v>
      </c>
      <c r="AK51" s="80">
        <f>+AH51*'PRECIOS SEGUN ADJ. (FRONTERIZO)'!$B$6*'PRECIOS SEGUN ADJ. (FRONTERIZO)'!$C$6</f>
        <v>285935</v>
      </c>
      <c r="AL51" s="80" t="e" vm="1">
        <f>+[4]!NumLetras(AK51,"PESO","PESOS DOMINICANOS","$EE $m CON #d/100 CENTAVOS")</f>
        <v>#VALUE!</v>
      </c>
      <c r="AM51" s="37">
        <v>33</v>
      </c>
      <c r="AN51" s="37">
        <f t="shared" si="4"/>
        <v>660</v>
      </c>
      <c r="AO51" s="189">
        <v>25.04</v>
      </c>
      <c r="AP51" s="80">
        <f>+AM51*'PRECIOS SEGUN ADJ. (FRONTERIZO)'!$B$7*'PRECIOS SEGUN ADJ. (FRONTERIZO)'!$C$7</f>
        <v>16526.399999999998</v>
      </c>
      <c r="AQ51" s="80" t="e" vm="1">
        <f>+[4]!NumLetras(AP51,"PESO","PESOS DOMINICANOS","$EE $m CON #d/100 CENTAVOS")</f>
        <v>#VALUE!</v>
      </c>
      <c r="AR51" s="80">
        <f t="shared" si="32"/>
        <v>2644.22</v>
      </c>
      <c r="AS51" s="37">
        <v>108</v>
      </c>
      <c r="AT51" s="37">
        <f t="shared" si="5"/>
        <v>2160</v>
      </c>
      <c r="AU51" s="189">
        <v>290.85000000000002</v>
      </c>
      <c r="AV51" s="80">
        <f>+AS51*'PRECIOS SEGUN ADJ. (FRONTERIZO)'!$B$8*'PRECIOS SEGUN ADJ. (FRONTERIZO)'!$C$8</f>
        <v>628236</v>
      </c>
      <c r="AW51" s="80" t="e" vm="1">
        <f>+[4]!NumLetras(AV51,"PESO","PESOS DOMINICANOS","$EE $m CON #d/100 CENTAVOS")</f>
        <v>#VALUE!</v>
      </c>
      <c r="AX51" s="80">
        <f t="shared" si="33"/>
        <v>113082.48</v>
      </c>
      <c r="AY51" s="37">
        <v>13</v>
      </c>
      <c r="AZ51" s="37">
        <f t="shared" si="6"/>
        <v>260</v>
      </c>
      <c r="BA51" s="189">
        <v>18.899999999999999</v>
      </c>
      <c r="BB51" s="80">
        <f>+AY51*'PRECIOS SEGUN ADJ. (FRONTERIZO)'!$B$9*'PRECIOS SEGUN ADJ. (FRONTERIZO)'!$C$9</f>
        <v>4914</v>
      </c>
      <c r="BC51" s="80" t="e" vm="1">
        <f>+[4]!NumLetras(BB51,"PESO","PESOS DOMINICANOS","$EE $m CON #d/100 CENTAVOS")</f>
        <v>#VALUE!</v>
      </c>
      <c r="BD51" s="37">
        <v>17</v>
      </c>
      <c r="BE51" s="37">
        <f t="shared" si="7"/>
        <v>340</v>
      </c>
      <c r="BF51" s="189">
        <v>140.38</v>
      </c>
      <c r="BG51" s="80">
        <f>+BD51*'PRECIOS SEGUN ADJ. (FRONTERIZO)'!$B$10*'PRECIOS SEGUN ADJ. (FRONTERIZO)'!$C$10</f>
        <v>47729.2</v>
      </c>
      <c r="BH51" s="80" t="e" vm="1">
        <f>+[4]!NumLetras(BG51,"PESO","PESOS DOMINICANOS","$EE $m CON #d/100 CENTAVOS")</f>
        <v>#VALUE!</v>
      </c>
      <c r="BI51" s="80">
        <f t="shared" si="34"/>
        <v>8591.26</v>
      </c>
      <c r="BJ51" s="37">
        <v>70</v>
      </c>
      <c r="BK51" s="37">
        <f t="shared" si="8"/>
        <v>1400</v>
      </c>
      <c r="BL51" s="189">
        <v>31.459999999999997</v>
      </c>
      <c r="BM51" s="80">
        <f>+BJ51*'PRECIOS SEGUN ADJ. (FRONTERIZO)'!$B$11*'PRECIOS SEGUN ADJ. (FRONTERIZO)'!$C$11</f>
        <v>44044.000000000007</v>
      </c>
      <c r="BN51" s="80" t="e" vm="1">
        <f>+[4]!NumLetras(BM51,"PESO","PESOS DOMINICANOS","$EE $m CON #d/100 CENTAVOS")</f>
        <v>#VALUE!</v>
      </c>
      <c r="BO51" s="37">
        <v>88</v>
      </c>
      <c r="BP51" s="37">
        <f t="shared" si="9"/>
        <v>1760</v>
      </c>
      <c r="BQ51" s="189">
        <v>65</v>
      </c>
      <c r="BR51" s="80">
        <f>+BO51*'PRECIOS SEGUN ADJ. (FRONTERIZO)'!$B$12*'PRECIOS SEGUN ADJ. (FRONTERIZO)'!$C$12</f>
        <v>114400</v>
      </c>
      <c r="BS51" s="80" t="e" vm="1">
        <f>+[4]!NumLetras(BR51,"PESO","PESOS DOMINICANOS","$EE $m CON #d/100 CENTAVOS")</f>
        <v>#VALUE!</v>
      </c>
      <c r="BT51" s="37">
        <v>1970</v>
      </c>
      <c r="BU51" s="37">
        <f t="shared" si="10"/>
        <v>39400</v>
      </c>
      <c r="BV51" s="189">
        <v>5.5</v>
      </c>
      <c r="BW51" s="80">
        <f>+BT51*'PRECIOS SEGUN ADJ. (FRONTERIZO)'!$B$13*'PRECIOS SEGUN ADJ. (FRONTERIZO)'!$C$13</f>
        <v>216700</v>
      </c>
      <c r="BX51" s="80" t="e" vm="1">
        <f>+[4]!NumLetras(BW51,"PESO","PESOS DOMINICANOS","$EE $m CON #d/100 CENTAVOS")</f>
        <v>#VALUE!</v>
      </c>
      <c r="BY51" s="37">
        <v>1438</v>
      </c>
      <c r="BZ51" s="37">
        <f t="shared" si="11"/>
        <v>28760</v>
      </c>
      <c r="CA51" s="189">
        <v>7.15</v>
      </c>
      <c r="CB51" s="80">
        <f>+BY51*'PRECIOS SEGUN ADJ. (FRONTERIZO)'!$B$14*'PRECIOS SEGUN ADJ. (FRONTERIZO)'!$C$14</f>
        <v>205634</v>
      </c>
      <c r="CC51" s="80" t="e" vm="1">
        <f>+[4]!NumLetras(CB51,"PESO","PESOS DOMINICANOS","$EE $m CON #d/100 CENTAVOS")</f>
        <v>#VALUE!</v>
      </c>
      <c r="CD51" s="37">
        <v>2876</v>
      </c>
      <c r="CE51" s="37">
        <f t="shared" si="12"/>
        <v>57520</v>
      </c>
      <c r="CF51" s="189">
        <v>6.8400000000000007</v>
      </c>
      <c r="CG51" s="80">
        <f>+CD51*'PRECIOS SEGUN ADJ. (FRONTERIZO)'!$B$15*'PRECIOS SEGUN ADJ. (FRONTERIZO)'!$C$15</f>
        <v>393436.8</v>
      </c>
      <c r="CH51" s="80" t="e" vm="1">
        <f>+[4]!NumLetras(CG51,"PESO","PESOS DOMINICANOS","$EE $m CON #d/100 CENTAVOS")</f>
        <v>#VALUE!</v>
      </c>
      <c r="CI51" s="37">
        <v>89</v>
      </c>
      <c r="CJ51" s="37">
        <f t="shared" si="13"/>
        <v>1780</v>
      </c>
      <c r="CK51" s="189">
        <v>60</v>
      </c>
      <c r="CL51" s="80">
        <f>+CI51*'PRECIOS SEGUN ADJ. (FRONTERIZO)'!$B$16*'PRECIOS SEGUN ADJ. (FRONTERIZO)'!$C$16</f>
        <v>106800</v>
      </c>
      <c r="CM51" s="80" t="e" vm="1">
        <f>+[4]!NumLetras(CL51,"PESO","PESOS DOMINICANOS","$EE $m CON #d/100 CENTAVOS")</f>
        <v>#VALUE!</v>
      </c>
      <c r="CN51" s="80">
        <f t="shared" si="35"/>
        <v>19224</v>
      </c>
      <c r="CO51" s="37">
        <v>40</v>
      </c>
      <c r="CP51" s="37">
        <f t="shared" si="14"/>
        <v>800</v>
      </c>
      <c r="CQ51" s="189">
        <v>55.649999999999991</v>
      </c>
      <c r="CR51" s="80">
        <f>+CO51*'PRECIOS SEGUN ADJ. (FRONTERIZO)'!$B$17*'PRECIOS SEGUN ADJ. (FRONTERIZO)'!$C$17</f>
        <v>44520</v>
      </c>
      <c r="CS51" s="80" t="e" vm="1">
        <f>+[4]!NumLetras(CR51,"PESO","PESOS DOMINICANOS","$EE $m CON #d/100 CENTAVOS")</f>
        <v>#VALUE!</v>
      </c>
      <c r="CT51" s="80">
        <f t="shared" si="36"/>
        <v>8013.6</v>
      </c>
      <c r="CU51" s="37">
        <v>2226</v>
      </c>
      <c r="CV51" s="37">
        <f t="shared" si="15"/>
        <v>44520</v>
      </c>
      <c r="CW51" s="189">
        <v>6.6</v>
      </c>
      <c r="CX51" s="80">
        <f>+CU51*'PRECIOS SEGUN ADJ. (FRONTERIZO)'!$B$18*'PRECIOS SEGUN ADJ. (FRONTERIZO)'!$C$18</f>
        <v>293832</v>
      </c>
      <c r="CY51" s="80" t="e" vm="1">
        <f>+[4]!NumLetras(CX51,"PESO","PESOS DOMINICANOS","$EE $m CON #d/100 CENTAVOS")</f>
        <v>#VALUE!</v>
      </c>
      <c r="CZ51" s="37">
        <v>45</v>
      </c>
      <c r="DA51" s="37">
        <f t="shared" si="16"/>
        <v>900</v>
      </c>
      <c r="DB51" s="189">
        <v>65.75</v>
      </c>
      <c r="DC51" s="80">
        <f>+CZ51*'PRECIOS SEGUN ADJ. (FRONTERIZO)'!$B$19*'PRECIOS SEGUN ADJ. (FRONTERIZO)'!$C$19</f>
        <v>59175</v>
      </c>
      <c r="DD51" s="80" t="e" vm="1">
        <f>+[4]!NumLetras(DC51,"PESO","PESOS DOMINICANOS","$EE $m CON #d/100 CENTAVOS")</f>
        <v>#VALUE!</v>
      </c>
      <c r="DE51" s="80">
        <f t="shared" si="37"/>
        <v>10651.5</v>
      </c>
      <c r="DF51" s="37">
        <v>33</v>
      </c>
      <c r="DG51" s="37">
        <f t="shared" si="17"/>
        <v>660</v>
      </c>
      <c r="DH51" s="189">
        <v>82.59999999999998</v>
      </c>
      <c r="DI51" s="80">
        <f>+DF51*'PRECIOS SEGUN ADJ. (FRONTERIZO)'!$B$20*'PRECIOS SEGUN ADJ. (FRONTERIZO)'!$C$20</f>
        <v>54515.999999999993</v>
      </c>
      <c r="DJ51" s="80" t="e" vm="1">
        <f>+[4]!NumLetras(DI51,"PESO","PESOS DOMINICANOS","$EE $m CON #d/100 CENTAVOS")</f>
        <v>#VALUE!</v>
      </c>
      <c r="DK51" s="80">
        <f t="shared" si="38"/>
        <v>9812.8799999999992</v>
      </c>
      <c r="DL51" s="37">
        <v>2876</v>
      </c>
      <c r="DM51" s="37">
        <f t="shared" si="18"/>
        <v>57520</v>
      </c>
      <c r="DN51" s="189">
        <v>22</v>
      </c>
      <c r="DO51" s="80">
        <f>+DL51*'PRECIOS SEGUN ADJ. (FRONTERIZO)'!$B$21*'PRECIOS SEGUN ADJ. (FRONTERIZO)'!$C$21</f>
        <v>1265440</v>
      </c>
      <c r="DP51" s="80" t="e" vm="1">
        <f>+[4]!NumLetras(DO51,"PESO","PESOS DOMINICANOS","$EE $m CON #d/100 CENTAVOS")</f>
        <v>#VALUE!</v>
      </c>
      <c r="DQ51" s="37">
        <v>205</v>
      </c>
      <c r="DR51" s="37">
        <f t="shared" si="19"/>
        <v>4100</v>
      </c>
      <c r="DS51" s="189">
        <v>80.849999999999994</v>
      </c>
      <c r="DT51" s="80">
        <f>+DQ51*'PRECIOS SEGUN ADJ. (FRONTERIZO)'!$B$22*'PRECIOS SEGUN ADJ. (FRONTERIZO)'!$C$22</f>
        <v>331485</v>
      </c>
      <c r="DU51" s="80" t="e" vm="1">
        <f>+[4]!NumLetras(DT51,"PESO","PESOS DOMINICANOS","$EE $m CON #d/100 CENTAVOS")</f>
        <v>#VALUE!</v>
      </c>
      <c r="DV51" s="37">
        <v>93</v>
      </c>
      <c r="DW51" s="37">
        <f t="shared" si="20"/>
        <v>1860</v>
      </c>
      <c r="DX51" s="189">
        <v>21.83</v>
      </c>
      <c r="DY51" s="80">
        <f>+DV51*'PRECIOS SEGUN ADJ. (FRONTERIZO)'!$B$23*'PRECIOS SEGUN ADJ. (FRONTERIZO)'!$C$23</f>
        <v>40603.799999999996</v>
      </c>
      <c r="DZ51" s="80" t="e" vm="1">
        <f>+[4]!NumLetras(DY51,"PESO","PESOS DOMINICANOS","$EE $m CON #d/100 CENTAVOS")</f>
        <v>#VALUE!</v>
      </c>
      <c r="EA51" s="80">
        <f t="shared" si="39"/>
        <v>7308.68</v>
      </c>
      <c r="EB51" s="37">
        <v>247</v>
      </c>
      <c r="EC51" s="37">
        <f t="shared" si="21"/>
        <v>4940</v>
      </c>
      <c r="ED51" s="189">
        <v>33</v>
      </c>
      <c r="EE51" s="80">
        <f>+EB51*'PRECIOS SEGUN ADJ. (FRONTERIZO)'!$B$24*'PRECIOS SEGUN ADJ. (FRONTERIZO)'!$C$24</f>
        <v>163020</v>
      </c>
      <c r="EF51" s="80" t="e" vm="1">
        <f>+[4]!NumLetras(EE51,"PESO","PESOS DOMINICANOS","$EE $m CON #d/100 CENTAVOS")</f>
        <v>#VALUE!</v>
      </c>
      <c r="EG51" s="37">
        <v>14</v>
      </c>
      <c r="EH51" s="37">
        <f t="shared" si="22"/>
        <v>280</v>
      </c>
      <c r="EI51" s="189">
        <v>15.789999999999997</v>
      </c>
      <c r="EJ51" s="80">
        <f>+EG51*'PRECIOS SEGUN ADJ. (FRONTERIZO)'!$B$25*'PRECIOS SEGUN ADJ. (FRONTERIZO)'!$C$25</f>
        <v>4421.2</v>
      </c>
      <c r="EK51" s="80" t="e" vm="1">
        <f>+[4]!NumLetras(EJ51,"PESO","PESOS DOMINICANOS","$EE $m CON #d/100 CENTAVOS")</f>
        <v>#VALUE!</v>
      </c>
      <c r="EL51" s="37">
        <v>14</v>
      </c>
      <c r="EM51" s="37">
        <f t="shared" si="23"/>
        <v>280</v>
      </c>
      <c r="EN51" s="189">
        <v>31.5</v>
      </c>
      <c r="EO51" s="80">
        <f>+EL51*'PRECIOS SEGUN ADJ. (FRONTERIZO)'!$B$26*'PRECIOS SEGUN ADJ. (FRONTERIZO)'!$C$26</f>
        <v>8820</v>
      </c>
      <c r="EP51" s="80" t="e" vm="1">
        <f>+[4]!NumLetras(EO51,"PESO","PESOS DOMINICANOS","$EE $m CON #d/100 CENTAVOS")</f>
        <v>#VALUE!</v>
      </c>
      <c r="EQ51" s="80">
        <v>0</v>
      </c>
      <c r="ER51" s="194">
        <f t="shared" si="24"/>
        <v>0</v>
      </c>
      <c r="ES51" s="195">
        <v>21.68</v>
      </c>
      <c r="ET51" s="196">
        <f>+EQ51*'PRECIOS SEGUN ADJ (RURAL)'!$B$13*'PRECIOS SEGUN ADJ (RURAL)'!$C$13</f>
        <v>0</v>
      </c>
      <c r="EU51" s="196" t="e" vm="1">
        <f>+[4]!NumLetras(ET51,"PESO","PESOS DOMINICANOS","$EE $m CON #d/100 CENTAVOS")</f>
        <v>#VALUE!</v>
      </c>
      <c r="EV51" s="80">
        <v>0</v>
      </c>
      <c r="EW51" s="198">
        <f t="shared" si="25"/>
        <v>0</v>
      </c>
      <c r="EX51" s="199">
        <v>5.5</v>
      </c>
      <c r="EY51" s="200">
        <f>+EV51*'PRECIOS SEGUN ADJ (RURAL)'!$B$16*'PRECIOS SEGUN ADJ (RURAL)'!$C$16</f>
        <v>0</v>
      </c>
      <c r="EZ51" s="200" t="e" vm="1">
        <f>+[4]!NumLetras(EY51,"PESO","PESOS DOMINICANOS","$EE $m CON #d/100 CENTAVOS")</f>
        <v>#VALUE!</v>
      </c>
      <c r="FA51" s="80">
        <v>0</v>
      </c>
      <c r="FB51" s="202">
        <f t="shared" si="26"/>
        <v>0</v>
      </c>
      <c r="FC51" s="203">
        <v>220</v>
      </c>
      <c r="FD51" s="204">
        <f>+FA51*'PRECIOS SEGUN ADJ (RURAL)'!$B$18*'PRECIOS SEGUN ADJ (RURAL)'!$C$18</f>
        <v>0</v>
      </c>
      <c r="FE51" s="204" t="e" vm="1">
        <f>+[4]!NumLetras(FD51,"PESO","PESOS DOMINICANOS","$EE $m CON #d/100 CENTAVOS")</f>
        <v>#VALUE!</v>
      </c>
      <c r="FF51" s="204">
        <f t="shared" si="27"/>
        <v>0</v>
      </c>
      <c r="FG51" s="80">
        <f t="shared" si="40"/>
        <v>5322441.8</v>
      </c>
      <c r="FH51" s="80" t="e" vm="1">
        <f>+[4]!NumLetras(FG51,"PESO","PESOS DOMINICANOS","$EE $m CON #d/100 CENTAVOS")</f>
        <v>#VALUE!</v>
      </c>
      <c r="FI51" s="80">
        <f t="shared" si="28"/>
        <v>326843.08</v>
      </c>
      <c r="FJ51" s="80" t="e" vm="1">
        <f>+[4]!NumLetras(FI51,"PESO","PESOS DOMINICANOS","$EE $m CON #d/100 CENTAVOS")</f>
        <v>#VALUE!</v>
      </c>
      <c r="FK51" s="80">
        <f t="shared" si="41"/>
        <v>4995598.72</v>
      </c>
      <c r="FL51" s="80" t="e" vm="1">
        <f>+[4]!NumLetras(FK51,"PESO","PESOS DOMINICANOS","$EE $m CON #d/100 CENTAVOS")</f>
        <v>#VALUE!</v>
      </c>
      <c r="FM51" s="80">
        <f t="shared" si="42"/>
        <v>1064488.3600000001</v>
      </c>
      <c r="FN51" s="80" t="e" vm="1">
        <f>+[4]!NumLetras(FM51,"PESO","PESOS DOMINICANOS","$EE $m CON #d/100 CENTAVOS")</f>
        <v>#VALUE!</v>
      </c>
      <c r="FO51" s="80">
        <f t="shared" si="43"/>
        <v>53224.42</v>
      </c>
      <c r="FP51" s="80" t="e" vm="1">
        <f>+[4]!NumLetras(FO51,"PESO","PESOS DOMINICANOS","$EE $m CON #d/100 CENTAVOS")</f>
        <v>#VALUE!</v>
      </c>
      <c r="FQ51" s="80"/>
      <c r="FR51" s="80">
        <f t="shared" si="44"/>
        <v>4257953.4399999995</v>
      </c>
      <c r="FS51" s="80" t="e" vm="1">
        <f>+[4]!NumLetras(FR51,"PESO","PESOS DOMINICANOS","$EE $m CON #d/100 CENTAVOS")</f>
        <v>#VALUE!</v>
      </c>
      <c r="FT51" s="37" t="str">
        <f>+VLOOKUP(D51,'FRONTERIZO XENIA'!F:G,2,0)</f>
        <v>F-09</v>
      </c>
    </row>
    <row r="52" spans="1:176">
      <c r="A52" s="37">
        <v>51</v>
      </c>
      <c r="B52" s="37">
        <v>51</v>
      </c>
      <c r="C52" s="26" t="s">
        <v>2312</v>
      </c>
      <c r="D52" s="37">
        <v>132195592</v>
      </c>
      <c r="E52" s="37">
        <f>+VLOOKUP(D52,'INFORMACION DE PROVEEDORES'!C:I,2,0)</f>
        <v>132195592</v>
      </c>
      <c r="F52" s="26" t="str">
        <f>+VLOOKUP(D52,'INFORMACION DE PROVEEDORES'!C:J,4,0)</f>
        <v xml:space="preserve">PEDRO JULIO ZORRILLA GERMAN </v>
      </c>
      <c r="G52" s="37" t="str">
        <f>+VLOOKUP(D52,'INFORMACION DE PROVEEDORES'!C:K,5,0)</f>
        <v>001-1523641-6</v>
      </c>
      <c r="H52" s="26" t="str">
        <f>+VLOOKUP(D52,'INFORMACION DE PROVEEDORES'!C:L,7,0)</f>
        <v xml:space="preserve">CALLE PRINCIPAL NO. 49, LA CUCHILLA, VILLA ALTAGRACIA </v>
      </c>
      <c r="I52" s="37" t="str">
        <f>+VLOOKUP(D52,'INFORMACION DE PROVEEDORES'!C:M,3,0)</f>
        <v xml:space="preserve"> JURÍDICA</v>
      </c>
      <c r="J52" s="37">
        <v>2</v>
      </c>
      <c r="K52" s="37">
        <v>199</v>
      </c>
      <c r="L52" s="37">
        <v>36</v>
      </c>
      <c r="M52" s="37">
        <f t="shared" si="29"/>
        <v>720</v>
      </c>
      <c r="N52" s="189">
        <v>69.81</v>
      </c>
      <c r="O52" s="80">
        <f>+L52*'PRECIOS SEGUN ADJ. (FRONTERIZO)'!$B$2*'PRECIOS SEGUN ADJ. (FRONTERIZO)'!$C$2</f>
        <v>50263.199999999997</v>
      </c>
      <c r="P52" s="80" t="e" vm="1">
        <f>+[4]!NumLetras(O52,"PESO","PESOS DOMINICANOS","$EE $m CON #d/100 CENTAVOS")</f>
        <v>#VALUE!</v>
      </c>
      <c r="Q52" s="80">
        <f t="shared" si="30"/>
        <v>8042.11</v>
      </c>
      <c r="R52" s="37">
        <v>10</v>
      </c>
      <c r="S52" s="37">
        <f t="shared" si="0"/>
        <v>200</v>
      </c>
      <c r="T52" s="189">
        <v>31.5</v>
      </c>
      <c r="U52" s="80">
        <f>+R52*'PRECIOS SEGUN ADJ. (FRONTERIZO)'!$B$3*'PRECIOS SEGUN ADJ. (FRONTERIZO)'!$C$3</f>
        <v>6300</v>
      </c>
      <c r="V52" s="80" t="e" vm="1">
        <f>+[4]!NumLetras(U52,"PESO","PESOS DOMINICANOS","$EE $m CON #d/100 CENTAVOS")</f>
        <v>#VALUE!</v>
      </c>
      <c r="W52" s="37">
        <v>0</v>
      </c>
      <c r="X52" s="37">
        <f t="shared" si="1"/>
        <v>0</v>
      </c>
      <c r="Y52" s="189">
        <v>25.2</v>
      </c>
      <c r="Z52" s="80">
        <f>+W52*'PRECIOS SEGUN ADJ. (FRONTERIZO)'!$B$4*'PRECIOS SEGUN ADJ. (FRONTERIZO)'!$C$4</f>
        <v>0</v>
      </c>
      <c r="AA52" s="80" t="e" vm="1">
        <f>+[4]!NumLetras(Z52,"PESO","PESOS DOMINICANOS","$EE $m CON #d/100 CENTAVOS")</f>
        <v>#VALUE!</v>
      </c>
      <c r="AB52" s="37">
        <v>61</v>
      </c>
      <c r="AC52" s="37">
        <f t="shared" si="2"/>
        <v>1220</v>
      </c>
      <c r="AD52" s="189">
        <v>87.91</v>
      </c>
      <c r="AE52" s="80">
        <f>+AB52*'PRECIOS SEGUN ADJ. (FRONTERIZO)'!$B$5*'PRECIOS SEGUN ADJ. (FRONTERIZO)'!$C$5</f>
        <v>107250.20000000001</v>
      </c>
      <c r="AF52" s="80" t="e" vm="1">
        <f>+[4]!NumLetras(AE52,"PESO","PESOS DOMINICANOS","$EE $m CON #d/100 CENTAVOS")</f>
        <v>#VALUE!</v>
      </c>
      <c r="AG52" s="80">
        <f t="shared" si="31"/>
        <v>19305.04</v>
      </c>
      <c r="AH52" s="37">
        <v>74</v>
      </c>
      <c r="AI52" s="37">
        <f t="shared" si="3"/>
        <v>1480</v>
      </c>
      <c r="AJ52" s="189">
        <v>53.95000000000001</v>
      </c>
      <c r="AK52" s="80">
        <f>+AH52*'PRECIOS SEGUN ADJ. (FRONTERIZO)'!$B$6*'PRECIOS SEGUN ADJ. (FRONTERIZO)'!$C$6</f>
        <v>79846</v>
      </c>
      <c r="AL52" s="80" t="e" vm="1">
        <f>+[4]!NumLetras(AK52,"PESO","PESOS DOMINICANOS","$EE $m CON #d/100 CENTAVOS")</f>
        <v>#VALUE!</v>
      </c>
      <c r="AM52" s="37">
        <v>10</v>
      </c>
      <c r="AN52" s="37">
        <f t="shared" si="4"/>
        <v>200</v>
      </c>
      <c r="AO52" s="189">
        <v>25.04</v>
      </c>
      <c r="AP52" s="80">
        <f>+AM52*'PRECIOS SEGUN ADJ. (FRONTERIZO)'!$B$7*'PRECIOS SEGUN ADJ. (FRONTERIZO)'!$C$7</f>
        <v>5008</v>
      </c>
      <c r="AQ52" s="80" t="e" vm="1">
        <f>+[4]!NumLetras(AP52,"PESO","PESOS DOMINICANOS","$EE $m CON #d/100 CENTAVOS")</f>
        <v>#VALUE!</v>
      </c>
      <c r="AR52" s="80">
        <f t="shared" si="32"/>
        <v>801.28</v>
      </c>
      <c r="AS52" s="37">
        <v>23</v>
      </c>
      <c r="AT52" s="37">
        <f t="shared" si="5"/>
        <v>460</v>
      </c>
      <c r="AU52" s="189">
        <v>290.85000000000002</v>
      </c>
      <c r="AV52" s="80">
        <f>+AS52*'PRECIOS SEGUN ADJ. (FRONTERIZO)'!$B$8*'PRECIOS SEGUN ADJ. (FRONTERIZO)'!$C$8</f>
        <v>133791</v>
      </c>
      <c r="AW52" s="80" t="e" vm="1">
        <f>+[4]!NumLetras(AV52,"PESO","PESOS DOMINICANOS","$EE $m CON #d/100 CENTAVOS")</f>
        <v>#VALUE!</v>
      </c>
      <c r="AX52" s="80">
        <f t="shared" si="33"/>
        <v>24082.38</v>
      </c>
      <c r="AY52" s="37">
        <v>0</v>
      </c>
      <c r="AZ52" s="37">
        <f t="shared" si="6"/>
        <v>0</v>
      </c>
      <c r="BA52" s="189">
        <v>18.899999999999999</v>
      </c>
      <c r="BB52" s="80">
        <f>+AY52*'PRECIOS SEGUN ADJ. (FRONTERIZO)'!$B$9*'PRECIOS SEGUN ADJ. (FRONTERIZO)'!$C$9</f>
        <v>0</v>
      </c>
      <c r="BC52" s="80" t="e" vm="1">
        <f>+[4]!NumLetras(BB52,"PESO","PESOS DOMINICANOS","$EE $m CON #d/100 CENTAVOS")</f>
        <v>#VALUE!</v>
      </c>
      <c r="BD52" s="37">
        <v>5</v>
      </c>
      <c r="BE52" s="37">
        <f t="shared" si="7"/>
        <v>100</v>
      </c>
      <c r="BF52" s="189">
        <v>140.38</v>
      </c>
      <c r="BG52" s="80">
        <f>+BD52*'PRECIOS SEGUN ADJ. (FRONTERIZO)'!$B$10*'PRECIOS SEGUN ADJ. (FRONTERIZO)'!$C$10</f>
        <v>14038</v>
      </c>
      <c r="BH52" s="80" t="e" vm="1">
        <f>+[4]!NumLetras(BG52,"PESO","PESOS DOMINICANOS","$EE $m CON #d/100 CENTAVOS")</f>
        <v>#VALUE!</v>
      </c>
      <c r="BI52" s="80">
        <f t="shared" si="34"/>
        <v>2526.84</v>
      </c>
      <c r="BJ52" s="37">
        <v>0</v>
      </c>
      <c r="BK52" s="37">
        <f t="shared" si="8"/>
        <v>0</v>
      </c>
      <c r="BL52" s="189">
        <v>31.459999999999997</v>
      </c>
      <c r="BM52" s="80">
        <f>+BJ52*'PRECIOS SEGUN ADJ. (FRONTERIZO)'!$B$11*'PRECIOS SEGUN ADJ. (FRONTERIZO)'!$C$11</f>
        <v>0</v>
      </c>
      <c r="BN52" s="80" t="e" vm="1">
        <f>+[4]!NumLetras(BM52,"PESO","PESOS DOMINICANOS","$EE $m CON #d/100 CENTAVOS")</f>
        <v>#VALUE!</v>
      </c>
      <c r="BO52" s="37">
        <v>19</v>
      </c>
      <c r="BP52" s="37">
        <f t="shared" si="9"/>
        <v>380</v>
      </c>
      <c r="BQ52" s="189">
        <v>65</v>
      </c>
      <c r="BR52" s="80">
        <f>+BO52*'PRECIOS SEGUN ADJ. (FRONTERIZO)'!$B$12*'PRECIOS SEGUN ADJ. (FRONTERIZO)'!$C$12</f>
        <v>24700</v>
      </c>
      <c r="BS52" s="80" t="e" vm="1">
        <f>+[4]!NumLetras(BR52,"PESO","PESOS DOMINICANOS","$EE $m CON #d/100 CENTAVOS")</f>
        <v>#VALUE!</v>
      </c>
      <c r="BT52" s="37">
        <v>0</v>
      </c>
      <c r="BU52" s="37">
        <f t="shared" si="10"/>
        <v>0</v>
      </c>
      <c r="BV52" s="189">
        <v>5.5</v>
      </c>
      <c r="BW52" s="80">
        <f>+BT52*'PRECIOS SEGUN ADJ. (FRONTERIZO)'!$B$13*'PRECIOS SEGUN ADJ. (FRONTERIZO)'!$C$13</f>
        <v>0</v>
      </c>
      <c r="BX52" s="80" t="e" vm="1">
        <f>+[4]!NumLetras(BW52,"PESO","PESOS DOMINICANOS","$EE $m CON #d/100 CENTAVOS")</f>
        <v>#VALUE!</v>
      </c>
      <c r="BY52" s="37">
        <v>398</v>
      </c>
      <c r="BZ52" s="37">
        <f t="shared" si="11"/>
        <v>7960</v>
      </c>
      <c r="CA52" s="189">
        <v>7.15</v>
      </c>
      <c r="CB52" s="80">
        <f>+BY52*'PRECIOS SEGUN ADJ. (FRONTERIZO)'!$B$14*'PRECIOS SEGUN ADJ. (FRONTERIZO)'!$C$14</f>
        <v>56914.000000000007</v>
      </c>
      <c r="CC52" s="80" t="e" vm="1">
        <f>+[4]!NumLetras(CB52,"PESO","PESOS DOMINICANOS","$EE $m CON #d/100 CENTAVOS")</f>
        <v>#VALUE!</v>
      </c>
      <c r="CD52" s="37">
        <v>796</v>
      </c>
      <c r="CE52" s="37">
        <f t="shared" si="12"/>
        <v>15920</v>
      </c>
      <c r="CF52" s="189">
        <v>6.8400000000000007</v>
      </c>
      <c r="CG52" s="80">
        <f>+CD52*'PRECIOS SEGUN ADJ. (FRONTERIZO)'!$B$15*'PRECIOS SEGUN ADJ. (FRONTERIZO)'!$C$15</f>
        <v>108892.8</v>
      </c>
      <c r="CH52" s="80" t="e" vm="1">
        <f>+[4]!NumLetras(CG52,"PESO","PESOS DOMINICANOS","$EE $m CON #d/100 CENTAVOS")</f>
        <v>#VALUE!</v>
      </c>
      <c r="CI52" s="37">
        <v>0</v>
      </c>
      <c r="CJ52" s="37">
        <f t="shared" si="13"/>
        <v>0</v>
      </c>
      <c r="CK52" s="189">
        <v>60</v>
      </c>
      <c r="CL52" s="80">
        <f>+CI52*'PRECIOS SEGUN ADJ. (FRONTERIZO)'!$B$16*'PRECIOS SEGUN ADJ. (FRONTERIZO)'!$C$16</f>
        <v>0</v>
      </c>
      <c r="CM52" s="80" t="e" vm="1">
        <f>+[4]!NumLetras(CL52,"PESO","PESOS DOMINICANOS","$EE $m CON #d/100 CENTAVOS")</f>
        <v>#VALUE!</v>
      </c>
      <c r="CN52" s="80">
        <f t="shared" si="35"/>
        <v>0</v>
      </c>
      <c r="CO52" s="37">
        <v>0</v>
      </c>
      <c r="CP52" s="37">
        <f t="shared" si="14"/>
        <v>0</v>
      </c>
      <c r="CQ52" s="189">
        <v>55.649999999999991</v>
      </c>
      <c r="CR52" s="80">
        <f>+CO52*'PRECIOS SEGUN ADJ. (FRONTERIZO)'!$B$17*'PRECIOS SEGUN ADJ. (FRONTERIZO)'!$C$17</f>
        <v>0</v>
      </c>
      <c r="CS52" s="80" t="e" vm="1">
        <f>+[4]!NumLetras(CR52,"PESO","PESOS DOMINICANOS","$EE $m CON #d/100 CENTAVOS")</f>
        <v>#VALUE!</v>
      </c>
      <c r="CT52" s="80">
        <f t="shared" si="36"/>
        <v>0</v>
      </c>
      <c r="CU52" s="37">
        <v>398</v>
      </c>
      <c r="CV52" s="37">
        <f t="shared" si="15"/>
        <v>7960</v>
      </c>
      <c r="CW52" s="189">
        <v>6.6</v>
      </c>
      <c r="CX52" s="80">
        <f>+CU52*'PRECIOS SEGUN ADJ. (FRONTERIZO)'!$B$18*'PRECIOS SEGUN ADJ. (FRONTERIZO)'!$C$18</f>
        <v>52535.999999999993</v>
      </c>
      <c r="CY52" s="80" t="e" vm="1">
        <f>+[4]!NumLetras(CX52,"PESO","PESOS DOMINICANOS","$EE $m CON #d/100 CENTAVOS")</f>
        <v>#VALUE!</v>
      </c>
      <c r="CZ52" s="37">
        <v>0</v>
      </c>
      <c r="DA52" s="37">
        <f t="shared" si="16"/>
        <v>0</v>
      </c>
      <c r="DB52" s="189">
        <v>65.75</v>
      </c>
      <c r="DC52" s="80">
        <f>+CZ52*'PRECIOS SEGUN ADJ. (FRONTERIZO)'!$B$19*'PRECIOS SEGUN ADJ. (FRONTERIZO)'!$C$19</f>
        <v>0</v>
      </c>
      <c r="DD52" s="80" t="e" vm="1">
        <f>+[4]!NumLetras(DC52,"PESO","PESOS DOMINICANOS","$EE $m CON #d/100 CENTAVOS")</f>
        <v>#VALUE!</v>
      </c>
      <c r="DE52" s="80">
        <f t="shared" si="37"/>
        <v>0</v>
      </c>
      <c r="DF52" s="37">
        <v>10</v>
      </c>
      <c r="DG52" s="37">
        <f t="shared" si="17"/>
        <v>200</v>
      </c>
      <c r="DH52" s="189">
        <v>82.59999999999998</v>
      </c>
      <c r="DI52" s="80">
        <f>+DF52*'PRECIOS SEGUN ADJ. (FRONTERIZO)'!$B$20*'PRECIOS SEGUN ADJ. (FRONTERIZO)'!$C$20</f>
        <v>16520</v>
      </c>
      <c r="DJ52" s="80" t="e" vm="1">
        <f>+[4]!NumLetras(DI52,"PESO","PESOS DOMINICANOS","$EE $m CON #d/100 CENTAVOS")</f>
        <v>#VALUE!</v>
      </c>
      <c r="DK52" s="80">
        <f t="shared" si="38"/>
        <v>2973.6</v>
      </c>
      <c r="DL52" s="37">
        <v>796</v>
      </c>
      <c r="DM52" s="37">
        <f t="shared" si="18"/>
        <v>15920</v>
      </c>
      <c r="DN52" s="189">
        <v>22</v>
      </c>
      <c r="DO52" s="80">
        <f>+DL52*'PRECIOS SEGUN ADJ. (FRONTERIZO)'!$B$21*'PRECIOS SEGUN ADJ. (FRONTERIZO)'!$C$21</f>
        <v>350240</v>
      </c>
      <c r="DP52" s="80" t="e" vm="1">
        <f>+[4]!NumLetras(DO52,"PESO","PESOS DOMINICANOS","$EE $m CON #d/100 CENTAVOS")</f>
        <v>#VALUE!</v>
      </c>
      <c r="DQ52" s="37">
        <v>45</v>
      </c>
      <c r="DR52" s="37">
        <f t="shared" si="19"/>
        <v>900</v>
      </c>
      <c r="DS52" s="189">
        <v>80.849999999999994</v>
      </c>
      <c r="DT52" s="80">
        <f>+DQ52*'PRECIOS SEGUN ADJ. (FRONTERIZO)'!$B$22*'PRECIOS SEGUN ADJ. (FRONTERIZO)'!$C$22</f>
        <v>72764.999999999985</v>
      </c>
      <c r="DU52" s="80" t="e" vm="1">
        <f>+[4]!NumLetras(DT52,"PESO","PESOS DOMINICANOS","$EE $m CON #d/100 CENTAVOS")</f>
        <v>#VALUE!</v>
      </c>
      <c r="DV52" s="37">
        <v>21</v>
      </c>
      <c r="DW52" s="37">
        <f t="shared" si="20"/>
        <v>420</v>
      </c>
      <c r="DX52" s="189">
        <v>21.83</v>
      </c>
      <c r="DY52" s="80">
        <f>+DV52*'PRECIOS SEGUN ADJ. (FRONTERIZO)'!$B$23*'PRECIOS SEGUN ADJ. (FRONTERIZO)'!$C$23</f>
        <v>9168.5999999999985</v>
      </c>
      <c r="DZ52" s="80" t="e" vm="1">
        <f>+[4]!NumLetras(DY52,"PESO","PESOS DOMINICANOS","$EE $m CON #d/100 CENTAVOS")</f>
        <v>#VALUE!</v>
      </c>
      <c r="EA52" s="80">
        <f t="shared" si="39"/>
        <v>1650.35</v>
      </c>
      <c r="EB52" s="37">
        <v>63</v>
      </c>
      <c r="EC52" s="37">
        <f t="shared" si="21"/>
        <v>1260</v>
      </c>
      <c r="ED52" s="189">
        <v>33</v>
      </c>
      <c r="EE52" s="80">
        <f>+EB52*'PRECIOS SEGUN ADJ. (FRONTERIZO)'!$B$24*'PRECIOS SEGUN ADJ. (FRONTERIZO)'!$C$24</f>
        <v>41580</v>
      </c>
      <c r="EF52" s="80" t="e" vm="1">
        <f>+[4]!NumLetras(EE52,"PESO","PESOS DOMINICANOS","$EE $m CON #d/100 CENTAVOS")</f>
        <v>#VALUE!</v>
      </c>
      <c r="EG52" s="37">
        <v>0</v>
      </c>
      <c r="EH52" s="37">
        <f t="shared" si="22"/>
        <v>0</v>
      </c>
      <c r="EI52" s="189">
        <v>15.789999999999997</v>
      </c>
      <c r="EJ52" s="80">
        <f>+EG52*'PRECIOS SEGUN ADJ. (FRONTERIZO)'!$B$25*'PRECIOS SEGUN ADJ. (FRONTERIZO)'!$C$25</f>
        <v>0</v>
      </c>
      <c r="EK52" s="80" t="e" vm="1">
        <f>+[4]!NumLetras(EJ52,"PESO","PESOS DOMINICANOS","$EE $m CON #d/100 CENTAVOS")</f>
        <v>#VALUE!</v>
      </c>
      <c r="EL52" s="37">
        <v>0</v>
      </c>
      <c r="EM52" s="37">
        <f t="shared" si="23"/>
        <v>0</v>
      </c>
      <c r="EN52" s="189">
        <v>31.5</v>
      </c>
      <c r="EO52" s="80">
        <f>+EL52*'PRECIOS SEGUN ADJ. (FRONTERIZO)'!$B$26*'PRECIOS SEGUN ADJ. (FRONTERIZO)'!$C$26</f>
        <v>0</v>
      </c>
      <c r="EP52" s="80" t="e" vm="1">
        <f>+[4]!NumLetras(EO52,"PESO","PESOS DOMINICANOS","$EE $m CON #d/100 CENTAVOS")</f>
        <v>#VALUE!</v>
      </c>
      <c r="EQ52" s="80">
        <v>0</v>
      </c>
      <c r="ER52" s="194">
        <f t="shared" si="24"/>
        <v>0</v>
      </c>
      <c r="ES52" s="195">
        <v>21.68</v>
      </c>
      <c r="ET52" s="196">
        <f>+EQ52*'PRECIOS SEGUN ADJ (RURAL)'!$B$13*'PRECIOS SEGUN ADJ (RURAL)'!$C$13</f>
        <v>0</v>
      </c>
      <c r="EU52" s="196" t="e" vm="1">
        <f>+[4]!NumLetras(ET52,"PESO","PESOS DOMINICANOS","$EE $m CON #d/100 CENTAVOS")</f>
        <v>#VALUE!</v>
      </c>
      <c r="EV52" s="80">
        <v>0</v>
      </c>
      <c r="EW52" s="198">
        <f t="shared" si="25"/>
        <v>0</v>
      </c>
      <c r="EX52" s="199">
        <v>5.5</v>
      </c>
      <c r="EY52" s="200">
        <f>+EV52*'PRECIOS SEGUN ADJ (RURAL)'!$B$16*'PRECIOS SEGUN ADJ (RURAL)'!$C$16</f>
        <v>0</v>
      </c>
      <c r="EZ52" s="200" t="e" vm="1">
        <f>+[4]!NumLetras(EY52,"PESO","PESOS DOMINICANOS","$EE $m CON #d/100 CENTAVOS")</f>
        <v>#VALUE!</v>
      </c>
      <c r="FA52" s="80">
        <v>0</v>
      </c>
      <c r="FB52" s="202">
        <f t="shared" si="26"/>
        <v>0</v>
      </c>
      <c r="FC52" s="203">
        <v>220</v>
      </c>
      <c r="FD52" s="204">
        <f>+FA52*'PRECIOS SEGUN ADJ (RURAL)'!$B$18*'PRECIOS SEGUN ADJ (RURAL)'!$C$18</f>
        <v>0</v>
      </c>
      <c r="FE52" s="204" t="e" vm="1">
        <f>+[4]!NumLetras(FD52,"PESO","PESOS DOMINICANOS","$EE $m CON #d/100 CENTAVOS")</f>
        <v>#VALUE!</v>
      </c>
      <c r="FF52" s="204">
        <f t="shared" si="27"/>
        <v>0</v>
      </c>
      <c r="FG52" s="80">
        <f t="shared" si="40"/>
        <v>1129812.8</v>
      </c>
      <c r="FH52" s="80" t="e" vm="1">
        <f>+[4]!NumLetras(FG52,"PESO","PESOS DOMINICANOS","$EE $m CON #d/100 CENTAVOS")</f>
        <v>#VALUE!</v>
      </c>
      <c r="FI52" s="80">
        <f t="shared" si="28"/>
        <v>59381.599999999991</v>
      </c>
      <c r="FJ52" s="80" t="e" vm="1">
        <f>+[4]!NumLetras(FI52,"PESO","PESOS DOMINICANOS","$EE $m CON #d/100 CENTAVOS")</f>
        <v>#VALUE!</v>
      </c>
      <c r="FK52" s="80">
        <f t="shared" si="41"/>
        <v>1070431.2</v>
      </c>
      <c r="FL52" s="80" t="e" vm="1">
        <f>+[4]!NumLetras(FK52,"PESO","PESOS DOMINICANOS","$EE $m CON #d/100 CENTAVOS")</f>
        <v>#VALUE!</v>
      </c>
      <c r="FM52" s="80">
        <f t="shared" si="42"/>
        <v>225962.56</v>
      </c>
      <c r="FN52" s="80" t="e" vm="1">
        <f>+[4]!NumLetras(FM52,"PESO","PESOS DOMINICANOS","$EE $m CON #d/100 CENTAVOS")</f>
        <v>#VALUE!</v>
      </c>
      <c r="FO52" s="80">
        <f t="shared" si="43"/>
        <v>11298.13</v>
      </c>
      <c r="FP52" s="80" t="e" vm="1">
        <f>+[4]!NumLetras(FO52,"PESO","PESOS DOMINICANOS","$EE $m CON #d/100 CENTAVOS")</f>
        <v>#VALUE!</v>
      </c>
      <c r="FQ52" s="80"/>
      <c r="FR52" s="80">
        <f t="shared" si="44"/>
        <v>903850.24</v>
      </c>
      <c r="FS52" s="80" t="e" vm="1">
        <f>+[4]!NumLetras(FR52,"PESO","PESOS DOMINICANOS","$EE $m CON #d/100 CENTAVOS")</f>
        <v>#VALUE!</v>
      </c>
      <c r="FT52" s="37" t="str">
        <f>+VLOOKUP(D52,'FRONTERIZO XENIA'!F:G,2,0)</f>
        <v>F-07</v>
      </c>
    </row>
    <row r="53" spans="1:176">
      <c r="A53" s="37">
        <v>52</v>
      </c>
      <c r="B53" s="37">
        <v>52</v>
      </c>
      <c r="C53" s="26" t="s">
        <v>2321</v>
      </c>
      <c r="D53" s="37">
        <v>132109392</v>
      </c>
      <c r="E53" s="37">
        <f>+VLOOKUP(D53,'INFORMACION DE PROVEEDORES'!C:I,2,0)</f>
        <v>132109392</v>
      </c>
      <c r="F53" s="26" t="str">
        <f>+VLOOKUP(D53,'INFORMACION DE PROVEEDORES'!C:J,4,0)</f>
        <v>AMILKAR RADHAME DE LOS SANTOS</v>
      </c>
      <c r="G53" s="37" t="str">
        <f>+VLOOKUP(D53,'INFORMACION DE PROVEEDORES'!C:K,5,0)</f>
        <v>012-0099337-4</v>
      </c>
      <c r="H53" s="26" t="str">
        <f>+VLOOKUP(D53,'INFORMACION DE PROVEEDORES'!C:L,7,0)</f>
        <v xml:space="preserve">AVENIDA MONTSEÑOR THOMAS REALLY NO. 68, SAN JUAN, AZUA, SAN JUAN </v>
      </c>
      <c r="I53" s="37" t="str">
        <f>+VLOOKUP(D53,'INFORMACION DE PROVEEDORES'!C:M,3,0)</f>
        <v xml:space="preserve"> JURÍDICA</v>
      </c>
      <c r="J53" s="37">
        <v>12</v>
      </c>
      <c r="K53" s="37">
        <v>452</v>
      </c>
      <c r="L53" s="37">
        <v>87</v>
      </c>
      <c r="M53" s="37">
        <f t="shared" si="29"/>
        <v>1740</v>
      </c>
      <c r="N53" s="189">
        <v>69.81</v>
      </c>
      <c r="O53" s="80">
        <f>+L53*'PRECIOS SEGUN ADJ. (FRONTERIZO)'!$B$2*'PRECIOS SEGUN ADJ. (FRONTERIZO)'!$C$2</f>
        <v>121469.40000000001</v>
      </c>
      <c r="P53" s="80" t="e" vm="1">
        <f>+[4]!NumLetras(O53,"PESO","PESOS DOMINICANOS","$EE $m CON #d/100 CENTAVOS")</f>
        <v>#VALUE!</v>
      </c>
      <c r="Q53" s="80">
        <f t="shared" si="30"/>
        <v>19435.099999999999</v>
      </c>
      <c r="R53" s="37">
        <v>27</v>
      </c>
      <c r="S53" s="37">
        <f t="shared" si="0"/>
        <v>540</v>
      </c>
      <c r="T53" s="189">
        <v>31.5</v>
      </c>
      <c r="U53" s="80">
        <f>+R53*'PRECIOS SEGUN ADJ. (FRONTERIZO)'!$B$3*'PRECIOS SEGUN ADJ. (FRONTERIZO)'!$C$3</f>
        <v>17010</v>
      </c>
      <c r="V53" s="80" t="e" vm="1">
        <f>+[4]!NumLetras(U53,"PESO","PESOS DOMINICANOS","$EE $m CON #d/100 CENTAVOS")</f>
        <v>#VALUE!</v>
      </c>
      <c r="W53" s="37">
        <v>12</v>
      </c>
      <c r="X53" s="37">
        <f t="shared" si="1"/>
        <v>240</v>
      </c>
      <c r="Y53" s="189">
        <v>25.2</v>
      </c>
      <c r="Z53" s="80">
        <f>+W53*'PRECIOS SEGUN ADJ. (FRONTERIZO)'!$B$4*'PRECIOS SEGUN ADJ. (FRONTERIZO)'!$C$4</f>
        <v>6048</v>
      </c>
      <c r="AA53" s="80" t="e" vm="1">
        <f>+[4]!NumLetras(Z53,"PESO","PESOS DOMINICANOS","$EE $m CON #d/100 CENTAVOS")</f>
        <v>#VALUE!</v>
      </c>
      <c r="AB53" s="37">
        <v>145</v>
      </c>
      <c r="AC53" s="37">
        <f t="shared" si="2"/>
        <v>2900</v>
      </c>
      <c r="AD53" s="189">
        <v>87.91</v>
      </c>
      <c r="AE53" s="80">
        <f>+AB53*'PRECIOS SEGUN ADJ. (FRONTERIZO)'!$B$5*'PRECIOS SEGUN ADJ. (FRONTERIZO)'!$C$5</f>
        <v>254938.99999999997</v>
      </c>
      <c r="AF53" s="80" t="e" vm="1">
        <f>+[4]!NumLetras(AE53,"PESO","PESOS DOMINICANOS","$EE $m CON #d/100 CENTAVOS")</f>
        <v>#VALUE!</v>
      </c>
      <c r="AG53" s="80">
        <f t="shared" si="31"/>
        <v>45889.02</v>
      </c>
      <c r="AH53" s="37">
        <v>168</v>
      </c>
      <c r="AI53" s="37">
        <f t="shared" si="3"/>
        <v>3360</v>
      </c>
      <c r="AJ53" s="189">
        <v>53.95000000000001</v>
      </c>
      <c r="AK53" s="80">
        <f>+AH53*'PRECIOS SEGUN ADJ. (FRONTERIZO)'!$B$6*'PRECIOS SEGUN ADJ. (FRONTERIZO)'!$C$6</f>
        <v>181272</v>
      </c>
      <c r="AL53" s="80" t="e" vm="1">
        <f>+[4]!NumLetras(AK53,"PESO","PESOS DOMINICANOS","$EE $m CON #d/100 CENTAVOS")</f>
        <v>#VALUE!</v>
      </c>
      <c r="AM53" s="37">
        <v>25</v>
      </c>
      <c r="AN53" s="37">
        <f t="shared" si="4"/>
        <v>500</v>
      </c>
      <c r="AO53" s="189">
        <v>25.04</v>
      </c>
      <c r="AP53" s="80">
        <f>+AM53*'PRECIOS SEGUN ADJ. (FRONTERIZO)'!$B$7*'PRECIOS SEGUN ADJ. (FRONTERIZO)'!$C$7</f>
        <v>12520</v>
      </c>
      <c r="AQ53" s="80" t="e" vm="1">
        <f>+[4]!NumLetras(AP53,"PESO","PESOS DOMINICANOS","$EE $m CON #d/100 CENTAVOS")</f>
        <v>#VALUE!</v>
      </c>
      <c r="AR53" s="80">
        <f t="shared" si="32"/>
        <v>2003.2</v>
      </c>
      <c r="AS53" s="37">
        <v>57</v>
      </c>
      <c r="AT53" s="37">
        <f t="shared" si="5"/>
        <v>1140</v>
      </c>
      <c r="AU53" s="189">
        <v>290.85000000000002</v>
      </c>
      <c r="AV53" s="80">
        <f>+AS53*'PRECIOS SEGUN ADJ. (FRONTERIZO)'!$B$8*'PRECIOS SEGUN ADJ. (FRONTERIZO)'!$C$8</f>
        <v>331569</v>
      </c>
      <c r="AW53" s="80" t="e" vm="1">
        <f>+[4]!NumLetras(AV53,"PESO","PESOS DOMINICANOS","$EE $m CON #d/100 CENTAVOS")</f>
        <v>#VALUE!</v>
      </c>
      <c r="AX53" s="80">
        <f t="shared" si="33"/>
        <v>59682.42</v>
      </c>
      <c r="AY53" s="37">
        <v>1</v>
      </c>
      <c r="AZ53" s="37">
        <f t="shared" si="6"/>
        <v>20</v>
      </c>
      <c r="BA53" s="189">
        <v>18.899999999999999</v>
      </c>
      <c r="BB53" s="80">
        <f>+AY53*'PRECIOS SEGUN ADJ. (FRONTERIZO)'!$B$9*'PRECIOS SEGUN ADJ. (FRONTERIZO)'!$C$9</f>
        <v>378</v>
      </c>
      <c r="BC53" s="80" t="e" vm="1">
        <f>+[4]!NumLetras(BB53,"PESO","PESOS DOMINICANOS","$EE $m CON #d/100 CENTAVOS")</f>
        <v>#VALUE!</v>
      </c>
      <c r="BD53" s="37">
        <v>16</v>
      </c>
      <c r="BE53" s="37">
        <f t="shared" si="7"/>
        <v>320</v>
      </c>
      <c r="BF53" s="189">
        <v>140.38</v>
      </c>
      <c r="BG53" s="80">
        <f>+BD53*'PRECIOS SEGUN ADJ. (FRONTERIZO)'!$B$10*'PRECIOS SEGUN ADJ. (FRONTERIZO)'!$C$10</f>
        <v>44921.599999999999</v>
      </c>
      <c r="BH53" s="80" t="e" vm="1">
        <f>+[4]!NumLetras(BG53,"PESO","PESOS DOMINICANOS","$EE $m CON #d/100 CENTAVOS")</f>
        <v>#VALUE!</v>
      </c>
      <c r="BI53" s="80">
        <f t="shared" si="34"/>
        <v>8085.89</v>
      </c>
      <c r="BJ53" s="37">
        <v>4</v>
      </c>
      <c r="BK53" s="37">
        <f t="shared" si="8"/>
        <v>80</v>
      </c>
      <c r="BL53" s="189">
        <v>31.459999999999997</v>
      </c>
      <c r="BM53" s="80">
        <f>+BJ53*'PRECIOS SEGUN ADJ. (FRONTERIZO)'!$B$11*'PRECIOS SEGUN ADJ. (FRONTERIZO)'!$C$11</f>
        <v>2516.8000000000002</v>
      </c>
      <c r="BN53" s="80" t="e" vm="1">
        <f>+[4]!NumLetras(BM53,"PESO","PESOS DOMINICANOS","$EE $m CON #d/100 CENTAVOS")</f>
        <v>#VALUE!</v>
      </c>
      <c r="BO53" s="37">
        <v>45</v>
      </c>
      <c r="BP53" s="37">
        <f t="shared" si="9"/>
        <v>900</v>
      </c>
      <c r="BQ53" s="189">
        <v>65</v>
      </c>
      <c r="BR53" s="80">
        <f>+BO53*'PRECIOS SEGUN ADJ. (FRONTERIZO)'!$B$12*'PRECIOS SEGUN ADJ. (FRONTERIZO)'!$C$12</f>
        <v>58500</v>
      </c>
      <c r="BS53" s="80" t="e" vm="1">
        <f>+[4]!NumLetras(BR53,"PESO","PESOS DOMINICANOS","$EE $m CON #d/100 CENTAVOS")</f>
        <v>#VALUE!</v>
      </c>
      <c r="BT53" s="37">
        <v>110</v>
      </c>
      <c r="BU53" s="37">
        <f t="shared" si="10"/>
        <v>2200</v>
      </c>
      <c r="BV53" s="189">
        <v>5.5</v>
      </c>
      <c r="BW53" s="80">
        <f>+BT53*'PRECIOS SEGUN ADJ. (FRONTERIZO)'!$B$13*'PRECIOS SEGUN ADJ. (FRONTERIZO)'!$C$13</f>
        <v>12100</v>
      </c>
      <c r="BX53" s="80" t="e" vm="1">
        <f>+[4]!NumLetras(BW53,"PESO","PESOS DOMINICANOS","$EE $m CON #d/100 CENTAVOS")</f>
        <v>#VALUE!</v>
      </c>
      <c r="BY53" s="37">
        <v>882</v>
      </c>
      <c r="BZ53" s="37">
        <f t="shared" si="11"/>
        <v>17640</v>
      </c>
      <c r="CA53" s="189">
        <v>7.15</v>
      </c>
      <c r="CB53" s="80">
        <f>+BY53*'PRECIOS SEGUN ADJ. (FRONTERIZO)'!$B$14*'PRECIOS SEGUN ADJ. (FRONTERIZO)'!$C$14</f>
        <v>126126</v>
      </c>
      <c r="CC53" s="80" t="e" vm="1">
        <f>+[4]!NumLetras(CB53,"PESO","PESOS DOMINICANOS","$EE $m CON #d/100 CENTAVOS")</f>
        <v>#VALUE!</v>
      </c>
      <c r="CD53" s="37">
        <v>1764</v>
      </c>
      <c r="CE53" s="37">
        <f t="shared" si="12"/>
        <v>35280</v>
      </c>
      <c r="CF53" s="189">
        <v>6.8400000000000007</v>
      </c>
      <c r="CG53" s="80">
        <f>+CD53*'PRECIOS SEGUN ADJ. (FRONTERIZO)'!$B$15*'PRECIOS SEGUN ADJ. (FRONTERIZO)'!$C$15</f>
        <v>241315.20000000001</v>
      </c>
      <c r="CH53" s="80" t="e" vm="1">
        <f>+[4]!NumLetras(CG53,"PESO","PESOS DOMINICANOS","$EE $m CON #d/100 CENTAVOS")</f>
        <v>#VALUE!</v>
      </c>
      <c r="CI53" s="37">
        <v>5</v>
      </c>
      <c r="CJ53" s="37">
        <f t="shared" si="13"/>
        <v>100</v>
      </c>
      <c r="CK53" s="189">
        <v>60</v>
      </c>
      <c r="CL53" s="80">
        <f>+CI53*'PRECIOS SEGUN ADJ. (FRONTERIZO)'!$B$16*'PRECIOS SEGUN ADJ. (FRONTERIZO)'!$C$16</f>
        <v>6000</v>
      </c>
      <c r="CM53" s="80" t="e" vm="1">
        <f>+[4]!NumLetras(CL53,"PESO","PESOS DOMINICANOS","$EE $m CON #d/100 CENTAVOS")</f>
        <v>#VALUE!</v>
      </c>
      <c r="CN53" s="80">
        <f t="shared" si="35"/>
        <v>1080</v>
      </c>
      <c r="CO53" s="37">
        <v>3</v>
      </c>
      <c r="CP53" s="37">
        <f t="shared" si="14"/>
        <v>60</v>
      </c>
      <c r="CQ53" s="189">
        <v>55.649999999999991</v>
      </c>
      <c r="CR53" s="80">
        <f>+CO53*'PRECIOS SEGUN ADJ. (FRONTERIZO)'!$B$17*'PRECIOS SEGUN ADJ. (FRONTERIZO)'!$C$17</f>
        <v>3339</v>
      </c>
      <c r="CS53" s="80" t="e" vm="1">
        <f>+[4]!NumLetras(CR53,"PESO","PESOS DOMINICANOS","$EE $m CON #d/100 CENTAVOS")</f>
        <v>#VALUE!</v>
      </c>
      <c r="CT53" s="80">
        <f t="shared" si="36"/>
        <v>601.02</v>
      </c>
      <c r="CU53" s="37">
        <v>926</v>
      </c>
      <c r="CV53" s="37">
        <f t="shared" si="15"/>
        <v>18520</v>
      </c>
      <c r="CW53" s="189">
        <v>6.6</v>
      </c>
      <c r="CX53" s="80">
        <f>+CU53*'PRECIOS SEGUN ADJ. (FRONTERIZO)'!$B$18*'PRECIOS SEGUN ADJ. (FRONTERIZO)'!$C$18</f>
        <v>122231.99999999999</v>
      </c>
      <c r="CY53" s="80" t="e" vm="1">
        <f>+[4]!NumLetras(CX53,"PESO","PESOS DOMINICANOS","$EE $m CON #d/100 CENTAVOS")</f>
        <v>#VALUE!</v>
      </c>
      <c r="CZ53" s="37">
        <v>3</v>
      </c>
      <c r="DA53" s="37">
        <f t="shared" si="16"/>
        <v>60</v>
      </c>
      <c r="DB53" s="189">
        <v>65.75</v>
      </c>
      <c r="DC53" s="80">
        <f>+CZ53*'PRECIOS SEGUN ADJ. (FRONTERIZO)'!$B$19*'PRECIOS SEGUN ADJ. (FRONTERIZO)'!$C$19</f>
        <v>3945</v>
      </c>
      <c r="DD53" s="80" t="e" vm="1">
        <f>+[4]!NumLetras(DC53,"PESO","PESOS DOMINICANOS","$EE $m CON #d/100 CENTAVOS")</f>
        <v>#VALUE!</v>
      </c>
      <c r="DE53" s="80">
        <f t="shared" si="37"/>
        <v>710.1</v>
      </c>
      <c r="DF53" s="37">
        <v>25</v>
      </c>
      <c r="DG53" s="37">
        <f t="shared" si="17"/>
        <v>500</v>
      </c>
      <c r="DH53" s="189">
        <v>82.59999999999998</v>
      </c>
      <c r="DI53" s="80">
        <f>+DF53*'PRECIOS SEGUN ADJ. (FRONTERIZO)'!$B$20*'PRECIOS SEGUN ADJ. (FRONTERIZO)'!$C$20</f>
        <v>41300</v>
      </c>
      <c r="DJ53" s="80" t="e" vm="1">
        <f>+[4]!NumLetras(DI53,"PESO","PESOS DOMINICANOS","$EE $m CON #d/100 CENTAVOS")</f>
        <v>#VALUE!</v>
      </c>
      <c r="DK53" s="80">
        <f t="shared" si="38"/>
        <v>7434</v>
      </c>
      <c r="DL53" s="37">
        <v>1764</v>
      </c>
      <c r="DM53" s="37">
        <f t="shared" si="18"/>
        <v>35280</v>
      </c>
      <c r="DN53" s="189">
        <v>22</v>
      </c>
      <c r="DO53" s="80">
        <f>+DL53*'PRECIOS SEGUN ADJ. (FRONTERIZO)'!$B$21*'PRECIOS SEGUN ADJ. (FRONTERIZO)'!$C$21</f>
        <v>776160</v>
      </c>
      <c r="DP53" s="80" t="e" vm="1">
        <f>+[4]!NumLetras(DO53,"PESO","PESOS DOMINICANOS","$EE $m CON #d/100 CENTAVOS")</f>
        <v>#VALUE!</v>
      </c>
      <c r="DQ53" s="37">
        <v>107</v>
      </c>
      <c r="DR53" s="37">
        <f t="shared" si="19"/>
        <v>2140</v>
      </c>
      <c r="DS53" s="189">
        <v>80.849999999999994</v>
      </c>
      <c r="DT53" s="80">
        <f>+DQ53*'PRECIOS SEGUN ADJ. (FRONTERIZO)'!$B$22*'PRECIOS SEGUN ADJ. (FRONTERIZO)'!$C$22</f>
        <v>173018.99999999997</v>
      </c>
      <c r="DU53" s="80" t="e" vm="1">
        <f>+[4]!NumLetras(DT53,"PESO","PESOS DOMINICANOS","$EE $m CON #d/100 CENTAVOS")</f>
        <v>#VALUE!</v>
      </c>
      <c r="DV53" s="37">
        <v>51</v>
      </c>
      <c r="DW53" s="37">
        <f t="shared" si="20"/>
        <v>1020</v>
      </c>
      <c r="DX53" s="189">
        <v>21.83</v>
      </c>
      <c r="DY53" s="80">
        <f>+DV53*'PRECIOS SEGUN ADJ. (FRONTERIZO)'!$B$23*'PRECIOS SEGUN ADJ. (FRONTERIZO)'!$C$23</f>
        <v>22266.6</v>
      </c>
      <c r="DZ53" s="80" t="e" vm="1">
        <f>+[4]!NumLetras(DY53,"PESO","PESOS DOMINICANOS","$EE $m CON #d/100 CENTAVOS")</f>
        <v>#VALUE!</v>
      </c>
      <c r="EA53" s="80">
        <f t="shared" si="39"/>
        <v>4007.99</v>
      </c>
      <c r="EB53" s="37">
        <v>144</v>
      </c>
      <c r="EC53" s="37">
        <f t="shared" si="21"/>
        <v>2880</v>
      </c>
      <c r="ED53" s="189">
        <v>33</v>
      </c>
      <c r="EE53" s="80">
        <f>+EB53*'PRECIOS SEGUN ADJ. (FRONTERIZO)'!$B$24*'PRECIOS SEGUN ADJ. (FRONTERIZO)'!$C$24</f>
        <v>95040</v>
      </c>
      <c r="EF53" s="80" t="e" vm="1">
        <f>+[4]!NumLetras(EE53,"PESO","PESOS DOMINICANOS","$EE $m CON #d/100 CENTAVOS")</f>
        <v>#VALUE!</v>
      </c>
      <c r="EG53" s="37">
        <v>1</v>
      </c>
      <c r="EH53" s="37">
        <f t="shared" si="22"/>
        <v>20</v>
      </c>
      <c r="EI53" s="189">
        <v>15.789999999999997</v>
      </c>
      <c r="EJ53" s="80">
        <f>+EG53*'PRECIOS SEGUN ADJ. (FRONTERIZO)'!$B$25*'PRECIOS SEGUN ADJ. (FRONTERIZO)'!$C$25</f>
        <v>315.79999999999995</v>
      </c>
      <c r="EK53" s="80" t="e" vm="1">
        <f>+[4]!NumLetras(EJ53,"PESO","PESOS DOMINICANOS","$EE $m CON #d/100 CENTAVOS")</f>
        <v>#VALUE!</v>
      </c>
      <c r="EL53" s="37">
        <v>1</v>
      </c>
      <c r="EM53" s="37">
        <f t="shared" si="23"/>
        <v>20</v>
      </c>
      <c r="EN53" s="189">
        <v>31.5</v>
      </c>
      <c r="EO53" s="80">
        <f>+EL53*'PRECIOS SEGUN ADJ. (FRONTERIZO)'!$B$26*'PRECIOS SEGUN ADJ. (FRONTERIZO)'!$C$26</f>
        <v>630</v>
      </c>
      <c r="EP53" s="80" t="e" vm="1">
        <f>+[4]!NumLetras(EO53,"PESO","PESOS DOMINICANOS","$EE $m CON #d/100 CENTAVOS")</f>
        <v>#VALUE!</v>
      </c>
      <c r="EQ53" s="80">
        <v>0</v>
      </c>
      <c r="ER53" s="194">
        <f t="shared" si="24"/>
        <v>0</v>
      </c>
      <c r="ES53" s="195">
        <v>21.68</v>
      </c>
      <c r="ET53" s="196">
        <f>+EQ53*'PRECIOS SEGUN ADJ (RURAL)'!$B$13*'PRECIOS SEGUN ADJ (RURAL)'!$C$13</f>
        <v>0</v>
      </c>
      <c r="EU53" s="196" t="e" vm="1">
        <f>+[4]!NumLetras(ET53,"PESO","PESOS DOMINICANOS","$EE $m CON #d/100 CENTAVOS")</f>
        <v>#VALUE!</v>
      </c>
      <c r="EV53" s="80">
        <v>0</v>
      </c>
      <c r="EW53" s="198">
        <f t="shared" si="25"/>
        <v>0</v>
      </c>
      <c r="EX53" s="199">
        <v>5.5</v>
      </c>
      <c r="EY53" s="200">
        <f>+EV53*'PRECIOS SEGUN ADJ (RURAL)'!$B$16*'PRECIOS SEGUN ADJ (RURAL)'!$C$16</f>
        <v>0</v>
      </c>
      <c r="EZ53" s="200" t="e" vm="1">
        <f>+[4]!NumLetras(EY53,"PESO","PESOS DOMINICANOS","$EE $m CON #d/100 CENTAVOS")</f>
        <v>#VALUE!</v>
      </c>
      <c r="FA53" s="80">
        <v>0</v>
      </c>
      <c r="FB53" s="202">
        <f t="shared" si="26"/>
        <v>0</v>
      </c>
      <c r="FC53" s="203">
        <v>220</v>
      </c>
      <c r="FD53" s="204">
        <f>+FA53*'PRECIOS SEGUN ADJ (RURAL)'!$B$18*'PRECIOS SEGUN ADJ (RURAL)'!$C$18</f>
        <v>0</v>
      </c>
      <c r="FE53" s="204" t="e" vm="1">
        <f>+[4]!NumLetras(FD53,"PESO","PESOS DOMINICANOS","$EE $m CON #d/100 CENTAVOS")</f>
        <v>#VALUE!</v>
      </c>
      <c r="FF53" s="204">
        <f t="shared" si="27"/>
        <v>0</v>
      </c>
      <c r="FG53" s="80">
        <f t="shared" si="40"/>
        <v>2654932.4</v>
      </c>
      <c r="FH53" s="80" t="e" vm="1">
        <f>+[4]!NumLetras(FG53,"PESO","PESOS DOMINICANOS","$EE $m CON #d/100 CENTAVOS")</f>
        <v>#VALUE!</v>
      </c>
      <c r="FI53" s="80">
        <f t="shared" si="28"/>
        <v>148928.74</v>
      </c>
      <c r="FJ53" s="80" t="e" vm="1">
        <f>+[4]!NumLetras(FI53,"PESO","PESOS DOMINICANOS","$EE $m CON #d/100 CENTAVOS")</f>
        <v>#VALUE!</v>
      </c>
      <c r="FK53" s="80">
        <f t="shared" si="41"/>
        <v>2506003.66</v>
      </c>
      <c r="FL53" s="80" t="e" vm="1">
        <f>+[4]!NumLetras(FK53,"PESO","PESOS DOMINICANOS","$EE $m CON #d/100 CENTAVOS")</f>
        <v>#VALUE!</v>
      </c>
      <c r="FM53" s="80">
        <f t="shared" si="42"/>
        <v>530986.48</v>
      </c>
      <c r="FN53" s="80" t="e" vm="1">
        <f>+[4]!NumLetras(FM53,"PESO","PESOS DOMINICANOS","$EE $m CON #d/100 CENTAVOS")</f>
        <v>#VALUE!</v>
      </c>
      <c r="FO53" s="80">
        <f t="shared" si="43"/>
        <v>26549.32</v>
      </c>
      <c r="FP53" s="80" t="e" vm="1">
        <f>+[4]!NumLetras(FO53,"PESO","PESOS DOMINICANOS","$EE $m CON #d/100 CENTAVOS")</f>
        <v>#VALUE!</v>
      </c>
      <c r="FQ53" s="80"/>
      <c r="FR53" s="80">
        <f t="shared" si="44"/>
        <v>2123945.92</v>
      </c>
      <c r="FS53" s="80" t="e" vm="1">
        <f>+[4]!NumLetras(FR53,"PESO","PESOS DOMINICANOS","$EE $m CON #d/100 CENTAVOS")</f>
        <v>#VALUE!</v>
      </c>
      <c r="FT53" s="37" t="str">
        <f>+VLOOKUP(D53,'FRONTERIZO XENIA'!F:G,2,0)</f>
        <v>F-14</v>
      </c>
    </row>
    <row r="54" spans="1:176">
      <c r="A54" s="37">
        <v>53</v>
      </c>
      <c r="B54" s="37">
        <v>53</v>
      </c>
      <c r="C54" s="26" t="s">
        <v>595</v>
      </c>
      <c r="D54" s="37">
        <v>1200694949</v>
      </c>
      <c r="E54" s="37" t="str">
        <f>+VLOOKUP(D54,'INFORMACION DE PROVEEDORES'!C:I,2,0)</f>
        <v>012-0069494-9</v>
      </c>
      <c r="F54" s="26" t="str">
        <f>+VLOOKUP(D54,'INFORMACION DE PROVEEDORES'!C:J,4,0)</f>
        <v>HANSSEL PIÑA GONZALEZ</v>
      </c>
      <c r="G54" s="37" t="str">
        <f>+VLOOKUP(D54,'INFORMACION DE PROVEEDORES'!C:K,5,0)</f>
        <v>012-0069494-9</v>
      </c>
      <c r="H54" s="26" t="str">
        <f>+VLOOKUP(D54,'INFORMACION DE PROVEEDORES'!C:L,7,0)</f>
        <v>AVENIDA ANACAONA NO.153, SAN JUAN DE LA MAGUANA</v>
      </c>
      <c r="I54" s="37" t="str">
        <f>+VLOOKUP(D54,'INFORMACION DE PROVEEDORES'!C:M,3,0)</f>
        <v xml:space="preserve"> FÍSICA</v>
      </c>
      <c r="J54" s="37">
        <v>4</v>
      </c>
      <c r="K54" s="37">
        <v>402</v>
      </c>
      <c r="L54" s="37">
        <v>112</v>
      </c>
      <c r="M54" s="37">
        <f t="shared" si="29"/>
        <v>2240</v>
      </c>
      <c r="N54" s="189">
        <v>69.81</v>
      </c>
      <c r="O54" s="80">
        <f>+L54*'PRECIOS SEGUN ADJ. (FRONTERIZO)'!$B$2*'PRECIOS SEGUN ADJ. (FRONTERIZO)'!$C$2</f>
        <v>156374.39999999999</v>
      </c>
      <c r="P54" s="80" t="e" vm="1">
        <f>+[4]!NumLetras(O54,"PESO","PESOS DOMINICANOS","$EE $m CON #d/100 CENTAVOS")</f>
        <v>#VALUE!</v>
      </c>
      <c r="Q54" s="80">
        <f t="shared" si="30"/>
        <v>25019.9</v>
      </c>
      <c r="R54" s="37">
        <v>32</v>
      </c>
      <c r="S54" s="37">
        <f t="shared" si="0"/>
        <v>640</v>
      </c>
      <c r="T54" s="189">
        <v>31.5</v>
      </c>
      <c r="U54" s="80">
        <f>+R54*'PRECIOS SEGUN ADJ. (FRONTERIZO)'!$B$3*'PRECIOS SEGUN ADJ. (FRONTERIZO)'!$C$3</f>
        <v>20160</v>
      </c>
      <c r="V54" s="80" t="e" vm="1">
        <f>+[4]!NumLetras(U54,"PESO","PESOS DOMINICANOS","$EE $m CON #d/100 CENTAVOS")</f>
        <v>#VALUE!</v>
      </c>
      <c r="W54" s="37">
        <v>191</v>
      </c>
      <c r="X54" s="37">
        <f t="shared" si="1"/>
        <v>3820</v>
      </c>
      <c r="Y54" s="189">
        <v>25.2</v>
      </c>
      <c r="Z54" s="80">
        <f>+W54*'PRECIOS SEGUN ADJ. (FRONTERIZO)'!$B$4*'PRECIOS SEGUN ADJ. (FRONTERIZO)'!$C$4</f>
        <v>96264</v>
      </c>
      <c r="AA54" s="80" t="e" vm="1">
        <f>+[4]!NumLetras(Z54,"PESO","PESOS DOMINICANOS","$EE $m CON #d/100 CENTAVOS")</f>
        <v>#VALUE!</v>
      </c>
      <c r="AB54" s="37">
        <v>160</v>
      </c>
      <c r="AC54" s="37">
        <f t="shared" si="2"/>
        <v>3200</v>
      </c>
      <c r="AD54" s="189">
        <v>87.91</v>
      </c>
      <c r="AE54" s="80">
        <f>+AB54*'PRECIOS SEGUN ADJ. (FRONTERIZO)'!$B$5*'PRECIOS SEGUN ADJ. (FRONTERIZO)'!$C$5</f>
        <v>281312</v>
      </c>
      <c r="AF54" s="80" t="e" vm="1">
        <f>+[4]!NumLetras(AE54,"PESO","PESOS DOMINICANOS","$EE $m CON #d/100 CENTAVOS")</f>
        <v>#VALUE!</v>
      </c>
      <c r="AG54" s="80">
        <f t="shared" si="31"/>
        <v>50636.160000000003</v>
      </c>
      <c r="AH54" s="37">
        <v>83</v>
      </c>
      <c r="AI54" s="37">
        <f t="shared" si="3"/>
        <v>1660</v>
      </c>
      <c r="AJ54" s="189">
        <v>53.95000000000001</v>
      </c>
      <c r="AK54" s="80">
        <f>+AH54*'PRECIOS SEGUN ADJ. (FRONTERIZO)'!$B$6*'PRECIOS SEGUN ADJ. (FRONTERIZO)'!$C$6</f>
        <v>89557</v>
      </c>
      <c r="AL54" s="80" t="e" vm="1">
        <f>+[4]!NumLetras(AK54,"PESO","PESOS DOMINICANOS","$EE $m CON #d/100 CENTAVOS")</f>
        <v>#VALUE!</v>
      </c>
      <c r="AM54" s="37">
        <v>11</v>
      </c>
      <c r="AN54" s="37">
        <f t="shared" si="4"/>
        <v>220</v>
      </c>
      <c r="AO54" s="189">
        <v>25.04</v>
      </c>
      <c r="AP54" s="80">
        <f>+AM54*'PRECIOS SEGUN ADJ. (FRONTERIZO)'!$B$7*'PRECIOS SEGUN ADJ. (FRONTERIZO)'!$C$7</f>
        <v>5508.8</v>
      </c>
      <c r="AQ54" s="80" t="e" vm="1">
        <f>+[4]!NumLetras(AP54,"PESO","PESOS DOMINICANOS","$EE $m CON #d/100 CENTAVOS")</f>
        <v>#VALUE!</v>
      </c>
      <c r="AR54" s="80">
        <f t="shared" si="32"/>
        <v>881.41</v>
      </c>
      <c r="AS54" s="37">
        <v>50</v>
      </c>
      <c r="AT54" s="37">
        <f t="shared" si="5"/>
        <v>1000</v>
      </c>
      <c r="AU54" s="189">
        <v>290.85000000000002</v>
      </c>
      <c r="AV54" s="80">
        <f>+AS54*'PRECIOS SEGUN ADJ. (FRONTERIZO)'!$B$8*'PRECIOS SEGUN ADJ. (FRONTERIZO)'!$C$8</f>
        <v>290850.00000000006</v>
      </c>
      <c r="AW54" s="80" t="e" vm="1">
        <f>+[4]!NumLetras(AV54,"PESO","PESOS DOMINICANOS","$EE $m CON #d/100 CENTAVOS")</f>
        <v>#VALUE!</v>
      </c>
      <c r="AX54" s="80">
        <f t="shared" si="33"/>
        <v>52353</v>
      </c>
      <c r="AY54" s="37">
        <v>12</v>
      </c>
      <c r="AZ54" s="37">
        <f t="shared" si="6"/>
        <v>240</v>
      </c>
      <c r="BA54" s="189">
        <v>18.899999999999999</v>
      </c>
      <c r="BB54" s="80">
        <f>+AY54*'PRECIOS SEGUN ADJ. (FRONTERIZO)'!$B$9*'PRECIOS SEGUN ADJ. (FRONTERIZO)'!$C$9</f>
        <v>4536</v>
      </c>
      <c r="BC54" s="80" t="e" vm="1">
        <f>+[4]!NumLetras(BB54,"PESO","PESOS DOMINICANOS","$EE $m CON #d/100 CENTAVOS")</f>
        <v>#VALUE!</v>
      </c>
      <c r="BD54" s="37">
        <v>6</v>
      </c>
      <c r="BE54" s="37">
        <f t="shared" si="7"/>
        <v>120</v>
      </c>
      <c r="BF54" s="189">
        <v>140.38</v>
      </c>
      <c r="BG54" s="80">
        <f>+BD54*'PRECIOS SEGUN ADJ. (FRONTERIZO)'!$B$10*'PRECIOS SEGUN ADJ. (FRONTERIZO)'!$C$10</f>
        <v>16845.599999999999</v>
      </c>
      <c r="BH54" s="80" t="e" vm="1">
        <f>+[4]!NumLetras(BG54,"PESO","PESOS DOMINICANOS","$EE $m CON #d/100 CENTAVOS")</f>
        <v>#VALUE!</v>
      </c>
      <c r="BI54" s="80">
        <f t="shared" si="34"/>
        <v>3032.21</v>
      </c>
      <c r="BJ54" s="37">
        <v>64</v>
      </c>
      <c r="BK54" s="37">
        <f t="shared" si="8"/>
        <v>1280</v>
      </c>
      <c r="BL54" s="189">
        <v>31.459999999999997</v>
      </c>
      <c r="BM54" s="80">
        <f>+BJ54*'PRECIOS SEGUN ADJ. (FRONTERIZO)'!$B$11*'PRECIOS SEGUN ADJ. (FRONTERIZO)'!$C$11</f>
        <v>40268.800000000003</v>
      </c>
      <c r="BN54" s="80" t="e" vm="1">
        <f>+[4]!NumLetras(BM54,"PESO","PESOS DOMINICANOS","$EE $m CON #d/100 CENTAVOS")</f>
        <v>#VALUE!</v>
      </c>
      <c r="BO54" s="37">
        <v>41</v>
      </c>
      <c r="BP54" s="37">
        <f t="shared" si="9"/>
        <v>820</v>
      </c>
      <c r="BQ54" s="189">
        <v>65</v>
      </c>
      <c r="BR54" s="80">
        <f>+BO54*'PRECIOS SEGUN ADJ. (FRONTERIZO)'!$B$12*'PRECIOS SEGUN ADJ. (FRONTERIZO)'!$C$12</f>
        <v>53300</v>
      </c>
      <c r="BS54" s="80" t="e" vm="1">
        <f>+[4]!NumLetras(BR54,"PESO","PESOS DOMINICANOS","$EE $m CON #d/100 CENTAVOS")</f>
        <v>#VALUE!</v>
      </c>
      <c r="BT54" s="37">
        <v>1790</v>
      </c>
      <c r="BU54" s="37">
        <f t="shared" si="10"/>
        <v>35800</v>
      </c>
      <c r="BV54" s="189">
        <v>5.5</v>
      </c>
      <c r="BW54" s="80">
        <f>+BT54*'PRECIOS SEGUN ADJ. (FRONTERIZO)'!$B$13*'PRECIOS SEGUN ADJ. (FRONTERIZO)'!$C$13</f>
        <v>196900</v>
      </c>
      <c r="BX54" s="80" t="e" vm="1">
        <f>+[4]!NumLetras(BW54,"PESO","PESOS DOMINICANOS","$EE $m CON #d/100 CENTAVOS")</f>
        <v>#VALUE!</v>
      </c>
      <c r="BY54" s="37">
        <v>446</v>
      </c>
      <c r="BZ54" s="37">
        <f t="shared" si="11"/>
        <v>8920</v>
      </c>
      <c r="CA54" s="189">
        <v>7.15</v>
      </c>
      <c r="CB54" s="80">
        <f>+BY54*'PRECIOS SEGUN ADJ. (FRONTERIZO)'!$B$14*'PRECIOS SEGUN ADJ. (FRONTERIZO)'!$C$14</f>
        <v>63778</v>
      </c>
      <c r="CC54" s="80" t="e" vm="1">
        <f>+[4]!NumLetras(CB54,"PESO","PESOS DOMINICANOS","$EE $m CON #d/100 CENTAVOS")</f>
        <v>#VALUE!</v>
      </c>
      <c r="CD54" s="37">
        <v>892</v>
      </c>
      <c r="CE54" s="37">
        <f t="shared" si="12"/>
        <v>17840</v>
      </c>
      <c r="CF54" s="189">
        <v>6.8400000000000007</v>
      </c>
      <c r="CG54" s="80">
        <f>+CD54*'PRECIOS SEGUN ADJ. (FRONTERIZO)'!$B$15*'PRECIOS SEGUN ADJ. (FRONTERIZO)'!$C$15</f>
        <v>122025.59999999999</v>
      </c>
      <c r="CH54" s="80" t="e" vm="1">
        <f>+[4]!NumLetras(CG54,"PESO","PESOS DOMINICANOS","$EE $m CON #d/100 CENTAVOS")</f>
        <v>#VALUE!</v>
      </c>
      <c r="CI54" s="37">
        <v>80</v>
      </c>
      <c r="CJ54" s="37">
        <f t="shared" si="13"/>
        <v>1600</v>
      </c>
      <c r="CK54" s="189">
        <v>60</v>
      </c>
      <c r="CL54" s="80">
        <f>+CI54*'PRECIOS SEGUN ADJ. (FRONTERIZO)'!$B$16*'PRECIOS SEGUN ADJ. (FRONTERIZO)'!$C$16</f>
        <v>96000</v>
      </c>
      <c r="CM54" s="80" t="e" vm="1">
        <f>+[4]!NumLetras(CL54,"PESO","PESOS DOMINICANOS","$EE $m CON #d/100 CENTAVOS")</f>
        <v>#VALUE!</v>
      </c>
      <c r="CN54" s="80">
        <f t="shared" si="35"/>
        <v>17280</v>
      </c>
      <c r="CO54" s="37">
        <v>37</v>
      </c>
      <c r="CP54" s="37">
        <f t="shared" si="14"/>
        <v>740</v>
      </c>
      <c r="CQ54" s="189">
        <v>55.649999999999991</v>
      </c>
      <c r="CR54" s="80">
        <f>+CO54*'PRECIOS SEGUN ADJ. (FRONTERIZO)'!$B$17*'PRECIOS SEGUN ADJ. (FRONTERIZO)'!$C$17</f>
        <v>41180.999999999993</v>
      </c>
      <c r="CS54" s="80" t="e" vm="1">
        <f>+[4]!NumLetras(CR54,"PESO","PESOS DOMINICANOS","$EE $m CON #d/100 CENTAVOS")</f>
        <v>#VALUE!</v>
      </c>
      <c r="CT54" s="80">
        <f t="shared" si="36"/>
        <v>7412.58</v>
      </c>
      <c r="CU54" s="37">
        <v>1162</v>
      </c>
      <c r="CV54" s="37">
        <f t="shared" si="15"/>
        <v>23240</v>
      </c>
      <c r="CW54" s="189">
        <v>6.6</v>
      </c>
      <c r="CX54" s="80">
        <f>+CU54*'PRECIOS SEGUN ADJ. (FRONTERIZO)'!$B$18*'PRECIOS SEGUN ADJ. (FRONTERIZO)'!$C$18</f>
        <v>153384</v>
      </c>
      <c r="CY54" s="80" t="e" vm="1">
        <f>+[4]!NumLetras(CX54,"PESO","PESOS DOMINICANOS","$EE $m CON #d/100 CENTAVOS")</f>
        <v>#VALUE!</v>
      </c>
      <c r="CZ54" s="37">
        <v>40</v>
      </c>
      <c r="DA54" s="37">
        <f t="shared" si="16"/>
        <v>800</v>
      </c>
      <c r="DB54" s="189">
        <v>65.75</v>
      </c>
      <c r="DC54" s="80">
        <f>+CZ54*'PRECIOS SEGUN ADJ. (FRONTERIZO)'!$B$19*'PRECIOS SEGUN ADJ. (FRONTERIZO)'!$C$19</f>
        <v>52600</v>
      </c>
      <c r="DD54" s="80" t="e" vm="1">
        <f>+[4]!NumLetras(DC54,"PESO","PESOS DOMINICANOS","$EE $m CON #d/100 CENTAVOS")</f>
        <v>#VALUE!</v>
      </c>
      <c r="DE54" s="80">
        <f t="shared" si="37"/>
        <v>9468</v>
      </c>
      <c r="DF54" s="37">
        <v>11</v>
      </c>
      <c r="DG54" s="37">
        <f t="shared" si="17"/>
        <v>220</v>
      </c>
      <c r="DH54" s="189">
        <v>82.59999999999998</v>
      </c>
      <c r="DI54" s="80">
        <f>+DF54*'PRECIOS SEGUN ADJ. (FRONTERIZO)'!$B$20*'PRECIOS SEGUN ADJ. (FRONTERIZO)'!$C$20</f>
        <v>18172</v>
      </c>
      <c r="DJ54" s="80" t="e" vm="1">
        <f>+[4]!NumLetras(DI54,"PESO","PESOS DOMINICANOS","$EE $m CON #d/100 CENTAVOS")</f>
        <v>#VALUE!</v>
      </c>
      <c r="DK54" s="80">
        <f t="shared" si="38"/>
        <v>3270.96</v>
      </c>
      <c r="DL54" s="37">
        <v>892</v>
      </c>
      <c r="DM54" s="37">
        <f t="shared" si="18"/>
        <v>17840</v>
      </c>
      <c r="DN54" s="189">
        <v>22</v>
      </c>
      <c r="DO54" s="80">
        <f>+DL54*'PRECIOS SEGUN ADJ. (FRONTERIZO)'!$B$21*'PRECIOS SEGUN ADJ. (FRONTERIZO)'!$C$21</f>
        <v>392480</v>
      </c>
      <c r="DP54" s="80" t="e" vm="1">
        <f>+[4]!NumLetras(DO54,"PESO","PESOS DOMINICANOS","$EE $m CON #d/100 CENTAVOS")</f>
        <v>#VALUE!</v>
      </c>
      <c r="DQ54" s="37">
        <v>90</v>
      </c>
      <c r="DR54" s="37">
        <f t="shared" si="19"/>
        <v>1800</v>
      </c>
      <c r="DS54" s="189">
        <v>80.849999999999994</v>
      </c>
      <c r="DT54" s="80">
        <f>+DQ54*'PRECIOS SEGUN ADJ. (FRONTERIZO)'!$B$22*'PRECIOS SEGUN ADJ. (FRONTERIZO)'!$C$22</f>
        <v>145529.99999999997</v>
      </c>
      <c r="DU54" s="80" t="e" vm="1">
        <f>+[4]!NumLetras(DT54,"PESO","PESOS DOMINICANOS","$EE $m CON #d/100 CENTAVOS")</f>
        <v>#VALUE!</v>
      </c>
      <c r="DV54" s="37">
        <v>42</v>
      </c>
      <c r="DW54" s="37">
        <f t="shared" si="20"/>
        <v>840</v>
      </c>
      <c r="DX54" s="189">
        <v>21.83</v>
      </c>
      <c r="DY54" s="80">
        <f>+DV54*'PRECIOS SEGUN ADJ. (FRONTERIZO)'!$B$23*'PRECIOS SEGUN ADJ. (FRONTERIZO)'!$C$23</f>
        <v>18337.199999999997</v>
      </c>
      <c r="DZ54" s="80" t="e" vm="1">
        <f>+[4]!NumLetras(DY54,"PESO","PESOS DOMINICANOS","$EE $m CON #d/100 CENTAVOS")</f>
        <v>#VALUE!</v>
      </c>
      <c r="EA54" s="80">
        <f t="shared" si="39"/>
        <v>3300.7</v>
      </c>
      <c r="EB54" s="37">
        <v>91</v>
      </c>
      <c r="EC54" s="37">
        <f t="shared" si="21"/>
        <v>1820</v>
      </c>
      <c r="ED54" s="189">
        <v>33</v>
      </c>
      <c r="EE54" s="80">
        <f>+EB54*'PRECIOS SEGUN ADJ. (FRONTERIZO)'!$B$24*'PRECIOS SEGUN ADJ. (FRONTERIZO)'!$C$24</f>
        <v>60060</v>
      </c>
      <c r="EF54" s="80" t="e" vm="1">
        <f>+[4]!NumLetras(EE54,"PESO","PESOS DOMINICANOS","$EE $m CON #d/100 CENTAVOS")</f>
        <v>#VALUE!</v>
      </c>
      <c r="EG54" s="37">
        <v>13</v>
      </c>
      <c r="EH54" s="37">
        <f t="shared" si="22"/>
        <v>260</v>
      </c>
      <c r="EI54" s="189">
        <v>15.789999999999997</v>
      </c>
      <c r="EJ54" s="80">
        <f>+EG54*'PRECIOS SEGUN ADJ. (FRONTERIZO)'!$B$25*'PRECIOS SEGUN ADJ. (FRONTERIZO)'!$C$25</f>
        <v>4105.3999999999996</v>
      </c>
      <c r="EK54" s="80" t="e" vm="1">
        <f>+[4]!NumLetras(EJ54,"PESO","PESOS DOMINICANOS","$EE $m CON #d/100 CENTAVOS")</f>
        <v>#VALUE!</v>
      </c>
      <c r="EL54" s="37">
        <v>13</v>
      </c>
      <c r="EM54" s="37">
        <f t="shared" si="23"/>
        <v>260</v>
      </c>
      <c r="EN54" s="189">
        <v>31.5</v>
      </c>
      <c r="EO54" s="80">
        <f>+EL54*'PRECIOS SEGUN ADJ. (FRONTERIZO)'!$B$26*'PRECIOS SEGUN ADJ. (FRONTERIZO)'!$C$26</f>
        <v>8190</v>
      </c>
      <c r="EP54" s="80" t="e" vm="1">
        <f>+[4]!NumLetras(EO54,"PESO","PESOS DOMINICANOS","$EE $m CON #d/100 CENTAVOS")</f>
        <v>#VALUE!</v>
      </c>
      <c r="EQ54" s="80">
        <v>0</v>
      </c>
      <c r="ER54" s="194">
        <f t="shared" si="24"/>
        <v>0</v>
      </c>
      <c r="ES54" s="195">
        <v>21.68</v>
      </c>
      <c r="ET54" s="196">
        <f>+EQ54*'PRECIOS SEGUN ADJ (RURAL)'!$B$13*'PRECIOS SEGUN ADJ (RURAL)'!$C$13</f>
        <v>0</v>
      </c>
      <c r="EU54" s="196" t="e" vm="1">
        <f>+[4]!NumLetras(ET54,"PESO","PESOS DOMINICANOS","$EE $m CON #d/100 CENTAVOS")</f>
        <v>#VALUE!</v>
      </c>
      <c r="EV54" s="80">
        <v>0</v>
      </c>
      <c r="EW54" s="198">
        <f t="shared" si="25"/>
        <v>0</v>
      </c>
      <c r="EX54" s="199">
        <v>5.5</v>
      </c>
      <c r="EY54" s="200">
        <f>+EV54*'PRECIOS SEGUN ADJ (RURAL)'!$B$16*'PRECIOS SEGUN ADJ (RURAL)'!$C$16</f>
        <v>0</v>
      </c>
      <c r="EZ54" s="200" t="e" vm="1">
        <f>+[4]!NumLetras(EY54,"PESO","PESOS DOMINICANOS","$EE $m CON #d/100 CENTAVOS")</f>
        <v>#VALUE!</v>
      </c>
      <c r="FA54" s="80">
        <v>0</v>
      </c>
      <c r="FB54" s="202">
        <f t="shared" si="26"/>
        <v>0</v>
      </c>
      <c r="FC54" s="203">
        <v>220</v>
      </c>
      <c r="FD54" s="204">
        <f>+FA54*'PRECIOS SEGUN ADJ (RURAL)'!$B$18*'PRECIOS SEGUN ADJ (RURAL)'!$C$18</f>
        <v>0</v>
      </c>
      <c r="FE54" s="204" t="e" vm="1">
        <f>+[4]!NumLetras(FD54,"PESO","PESOS DOMINICANOS","$EE $m CON #d/100 CENTAVOS")</f>
        <v>#VALUE!</v>
      </c>
      <c r="FF54" s="204">
        <f t="shared" si="27"/>
        <v>0</v>
      </c>
      <c r="FG54" s="80">
        <f t="shared" si="40"/>
        <v>2427719.8000000003</v>
      </c>
      <c r="FH54" s="80" t="e" vm="1">
        <f>+[4]!NumLetras(FG54,"PESO","PESOS DOMINICANOS","$EE $m CON #d/100 CENTAVOS")</f>
        <v>#VALUE!</v>
      </c>
      <c r="FI54" s="80">
        <f t="shared" si="28"/>
        <v>172654.91999999998</v>
      </c>
      <c r="FJ54" s="80" t="e" vm="1">
        <f>+[4]!NumLetras(FI54,"PESO","PESOS DOMINICANOS","$EE $m CON #d/100 CENTAVOS")</f>
        <v>#VALUE!</v>
      </c>
      <c r="FK54" s="80">
        <f t="shared" si="41"/>
        <v>2255064.8800000004</v>
      </c>
      <c r="FL54" s="80" t="e" vm="1">
        <f>+[4]!NumLetras(FK54,"PESO","PESOS DOMINICANOS","$EE $m CON #d/100 CENTAVOS")</f>
        <v>#VALUE!</v>
      </c>
      <c r="FM54" s="80">
        <f t="shared" si="42"/>
        <v>485543.96</v>
      </c>
      <c r="FN54" s="80" t="e" vm="1">
        <f>+[4]!NumLetras(FM54,"PESO","PESOS DOMINICANOS","$EE $m CON #d/100 CENTAVOS")</f>
        <v>#VALUE!</v>
      </c>
      <c r="FO54" s="80">
        <f t="shared" si="43"/>
        <v>24277.200000000001</v>
      </c>
      <c r="FP54" s="80" t="e" vm="1">
        <f>+[4]!NumLetras(FO54,"PESO","PESOS DOMINICANOS","$EE $m CON #d/100 CENTAVOS")</f>
        <v>#VALUE!</v>
      </c>
      <c r="FQ54" s="80"/>
      <c r="FR54" s="80">
        <f t="shared" si="44"/>
        <v>1942175.8400000003</v>
      </c>
      <c r="FS54" s="80" t="e" vm="1">
        <f>+[4]!NumLetras(FR54,"PESO","PESOS DOMINICANOS","$EE $m CON #d/100 CENTAVOS")</f>
        <v>#VALUE!</v>
      </c>
      <c r="FT54" s="37" t="str">
        <f>+VLOOKUP(D54,'FRONTERIZO XENIA'!F:G,2,0)</f>
        <v>F-15</v>
      </c>
    </row>
    <row r="55" spans="1:176">
      <c r="A55" s="37">
        <v>54</v>
      </c>
      <c r="B55" s="37">
        <v>54</v>
      </c>
      <c r="C55" s="26" t="s">
        <v>2340</v>
      </c>
      <c r="D55" s="37">
        <v>131722652</v>
      </c>
      <c r="E55" s="37">
        <f>+VLOOKUP(D55,'INFORMACION DE PROVEEDORES'!C:I,2,0)</f>
        <v>131722652</v>
      </c>
      <c r="F55" s="26" t="e">
        <f>+VLOOKUP(D55,'INFORMACION DE PROVEEDORES'!C:J,4,0)</f>
        <v>#N/A</v>
      </c>
      <c r="G55" s="37" t="e">
        <f>+VLOOKUP(D55,'INFORMACION DE PROVEEDORES'!C:K,5,0)</f>
        <v>#N/A</v>
      </c>
      <c r="H55" s="26" t="e">
        <f>+VLOOKUP(D55,'INFORMACION DE PROVEEDORES'!C:L,7,0)</f>
        <v>#N/A</v>
      </c>
      <c r="I55" s="37" t="str">
        <f>+VLOOKUP(D55,'INFORMACION DE PROVEEDORES'!C:M,3,0)</f>
        <v xml:space="preserve"> JURÍDICA</v>
      </c>
      <c r="J55" s="37">
        <v>16</v>
      </c>
      <c r="K55" s="37">
        <v>352</v>
      </c>
      <c r="L55" s="37">
        <v>107</v>
      </c>
      <c r="M55" s="37">
        <f t="shared" si="29"/>
        <v>2140</v>
      </c>
      <c r="N55" s="189">
        <v>69.81</v>
      </c>
      <c r="O55" s="80">
        <f>+L55*'PRECIOS SEGUN ADJ. (FRONTERIZO)'!$B$2*'PRECIOS SEGUN ADJ. (FRONTERIZO)'!$C$2</f>
        <v>149393.4</v>
      </c>
      <c r="P55" s="80" t="e" vm="1">
        <f>+[4]!NumLetras(O55,"PESO","PESOS DOMINICANOS","$EE $m CON #d/100 CENTAVOS")</f>
        <v>#VALUE!</v>
      </c>
      <c r="Q55" s="80">
        <f t="shared" si="30"/>
        <v>23902.94</v>
      </c>
      <c r="R55" s="37">
        <v>33</v>
      </c>
      <c r="S55" s="37">
        <f t="shared" si="0"/>
        <v>660</v>
      </c>
      <c r="T55" s="189">
        <v>31.5</v>
      </c>
      <c r="U55" s="80">
        <f>+R55*'PRECIOS SEGUN ADJ. (FRONTERIZO)'!$B$3*'PRECIOS SEGUN ADJ. (FRONTERIZO)'!$C$3</f>
        <v>20790</v>
      </c>
      <c r="V55" s="80" t="e" vm="1">
        <f>+[4]!NumLetras(U55,"PESO","PESOS DOMINICANOS","$EE $m CON #d/100 CENTAVOS")</f>
        <v>#VALUE!</v>
      </c>
      <c r="W55" s="37">
        <v>179</v>
      </c>
      <c r="X55" s="37">
        <f t="shared" si="1"/>
        <v>3580</v>
      </c>
      <c r="Y55" s="189">
        <v>25.2</v>
      </c>
      <c r="Z55" s="80">
        <f>+W55*'PRECIOS SEGUN ADJ. (FRONTERIZO)'!$B$4*'PRECIOS SEGUN ADJ. (FRONTERIZO)'!$C$4</f>
        <v>90216</v>
      </c>
      <c r="AA55" s="80" t="e" vm="1">
        <f>+[4]!NumLetras(Z55,"PESO","PESOS DOMINICANOS","$EE $m CON #d/100 CENTAVOS")</f>
        <v>#VALUE!</v>
      </c>
      <c r="AB55" s="37">
        <v>149</v>
      </c>
      <c r="AC55" s="37">
        <f t="shared" si="2"/>
        <v>2980</v>
      </c>
      <c r="AD55" s="189">
        <v>87.91</v>
      </c>
      <c r="AE55" s="80">
        <f>+AB55*'PRECIOS SEGUN ADJ. (FRONTERIZO)'!$B$5*'PRECIOS SEGUN ADJ. (FRONTERIZO)'!$C$5</f>
        <v>261971.8</v>
      </c>
      <c r="AF55" s="80" t="e" vm="1">
        <f>+[4]!NumLetras(AE55,"PESO","PESOS DOMINICANOS","$EE $m CON #d/100 CENTAVOS")</f>
        <v>#VALUE!</v>
      </c>
      <c r="AG55" s="80">
        <f t="shared" si="31"/>
        <v>47154.92</v>
      </c>
      <c r="AH55" s="37">
        <v>71</v>
      </c>
      <c r="AI55" s="37">
        <f t="shared" si="3"/>
        <v>1420</v>
      </c>
      <c r="AJ55" s="189">
        <v>53.95000000000001</v>
      </c>
      <c r="AK55" s="80">
        <f>+AH55*'PRECIOS SEGUN ADJ. (FRONTERIZO)'!$B$6*'PRECIOS SEGUN ADJ. (FRONTERIZO)'!$C$6</f>
        <v>76609</v>
      </c>
      <c r="AL55" s="80" t="e" vm="1">
        <f>+[4]!NumLetras(AK55,"PESO","PESOS DOMINICANOS","$EE $m CON #d/100 CENTAVOS")</f>
        <v>#VALUE!</v>
      </c>
      <c r="AM55" s="37">
        <v>11</v>
      </c>
      <c r="AN55" s="37">
        <f t="shared" si="4"/>
        <v>220</v>
      </c>
      <c r="AO55" s="189">
        <v>25.04</v>
      </c>
      <c r="AP55" s="80">
        <f>+AM55*'PRECIOS SEGUN ADJ. (FRONTERIZO)'!$B$7*'PRECIOS SEGUN ADJ. (FRONTERIZO)'!$C$7</f>
        <v>5508.8</v>
      </c>
      <c r="AQ55" s="80" t="e" vm="1">
        <f>+[4]!NumLetras(AP55,"PESO","PESOS DOMINICANOS","$EE $m CON #d/100 CENTAVOS")</f>
        <v>#VALUE!</v>
      </c>
      <c r="AR55" s="80">
        <f t="shared" si="32"/>
        <v>881.41</v>
      </c>
      <c r="AS55" s="37">
        <v>51</v>
      </c>
      <c r="AT55" s="37">
        <f t="shared" si="5"/>
        <v>1020</v>
      </c>
      <c r="AU55" s="189">
        <v>290.85000000000002</v>
      </c>
      <c r="AV55" s="80">
        <f>+AS55*'PRECIOS SEGUN ADJ. (FRONTERIZO)'!$B$8*'PRECIOS SEGUN ADJ. (FRONTERIZO)'!$C$8</f>
        <v>296667</v>
      </c>
      <c r="AW55" s="80" t="e" vm="1">
        <f>+[4]!NumLetras(AV55,"PESO","PESOS DOMINICANOS","$EE $m CON #d/100 CENTAVOS")</f>
        <v>#VALUE!</v>
      </c>
      <c r="AX55" s="80">
        <f t="shared" si="33"/>
        <v>53400.06</v>
      </c>
      <c r="AY55" s="37">
        <v>16</v>
      </c>
      <c r="AZ55" s="37">
        <f t="shared" si="6"/>
        <v>320</v>
      </c>
      <c r="BA55" s="189">
        <v>18.899999999999999</v>
      </c>
      <c r="BB55" s="80">
        <f>+AY55*'PRECIOS SEGUN ADJ. (FRONTERIZO)'!$B$9*'PRECIOS SEGUN ADJ. (FRONTERIZO)'!$C$9</f>
        <v>6048</v>
      </c>
      <c r="BC55" s="80" t="e" vm="1">
        <f>+[4]!NumLetras(BB55,"PESO","PESOS DOMINICANOS","$EE $m CON #d/100 CENTAVOS")</f>
        <v>#VALUE!</v>
      </c>
      <c r="BD55" s="37">
        <v>7</v>
      </c>
      <c r="BE55" s="37">
        <f t="shared" si="7"/>
        <v>140</v>
      </c>
      <c r="BF55" s="189">
        <v>140.38</v>
      </c>
      <c r="BG55" s="80">
        <f>+BD55*'PRECIOS SEGUN ADJ. (FRONTERIZO)'!$B$10*'PRECIOS SEGUN ADJ. (FRONTERIZO)'!$C$10</f>
        <v>19653.2</v>
      </c>
      <c r="BH55" s="80" t="e" vm="1">
        <f>+[4]!NumLetras(BG55,"PESO","PESOS DOMINICANOS","$EE $m CON #d/100 CENTAVOS")</f>
        <v>#VALUE!</v>
      </c>
      <c r="BI55" s="80">
        <f t="shared" si="34"/>
        <v>3537.58</v>
      </c>
      <c r="BJ55" s="37">
        <v>62</v>
      </c>
      <c r="BK55" s="37">
        <f t="shared" si="8"/>
        <v>1240</v>
      </c>
      <c r="BL55" s="189">
        <v>31.459999999999997</v>
      </c>
      <c r="BM55" s="80">
        <f>+BJ55*'PRECIOS SEGUN ADJ. (FRONTERIZO)'!$B$11*'PRECIOS SEGUN ADJ. (FRONTERIZO)'!$C$11</f>
        <v>39010.400000000001</v>
      </c>
      <c r="BN55" s="80" t="e" vm="1">
        <f>+[4]!NumLetras(BM55,"PESO","PESOS DOMINICANOS","$EE $m CON #d/100 CENTAVOS")</f>
        <v>#VALUE!</v>
      </c>
      <c r="BO55" s="37">
        <v>41</v>
      </c>
      <c r="BP55" s="37">
        <f t="shared" si="9"/>
        <v>820</v>
      </c>
      <c r="BQ55" s="189">
        <v>65</v>
      </c>
      <c r="BR55" s="80">
        <f>+BO55*'PRECIOS SEGUN ADJ. (FRONTERIZO)'!$B$12*'PRECIOS SEGUN ADJ. (FRONTERIZO)'!$C$12</f>
        <v>53300</v>
      </c>
      <c r="BS55" s="80" t="e" vm="1">
        <f>+[4]!NumLetras(BR55,"PESO","PESOS DOMINICANOS","$EE $m CON #d/100 CENTAVOS")</f>
        <v>#VALUE!</v>
      </c>
      <c r="BT55" s="37">
        <v>1640</v>
      </c>
      <c r="BU55" s="37">
        <f t="shared" si="10"/>
        <v>32800</v>
      </c>
      <c r="BV55" s="189">
        <v>5.5</v>
      </c>
      <c r="BW55" s="80">
        <f>+BT55*'PRECIOS SEGUN ADJ. (FRONTERIZO)'!$B$13*'PRECIOS SEGUN ADJ. (FRONTERIZO)'!$C$13</f>
        <v>180400</v>
      </c>
      <c r="BX55" s="80" t="e" vm="1">
        <f>+[4]!NumLetras(BW55,"PESO","PESOS DOMINICANOS","$EE $m CON #d/100 CENTAVOS")</f>
        <v>#VALUE!</v>
      </c>
      <c r="BY55" s="37">
        <v>376</v>
      </c>
      <c r="BZ55" s="37">
        <f t="shared" si="11"/>
        <v>7520</v>
      </c>
      <c r="CA55" s="189">
        <v>7.15</v>
      </c>
      <c r="CB55" s="80">
        <f>+BY55*'PRECIOS SEGUN ADJ. (FRONTERIZO)'!$B$14*'PRECIOS SEGUN ADJ. (FRONTERIZO)'!$C$14</f>
        <v>53768</v>
      </c>
      <c r="CC55" s="80" t="e" vm="1">
        <f>+[4]!NumLetras(CB55,"PESO","PESOS DOMINICANOS","$EE $m CON #d/100 CENTAVOS")</f>
        <v>#VALUE!</v>
      </c>
      <c r="CD55" s="37">
        <v>752</v>
      </c>
      <c r="CE55" s="37">
        <f t="shared" si="12"/>
        <v>15040</v>
      </c>
      <c r="CF55" s="189">
        <v>6.8400000000000007</v>
      </c>
      <c r="CG55" s="80">
        <f>+CD55*'PRECIOS SEGUN ADJ. (FRONTERIZO)'!$B$15*'PRECIOS SEGUN ADJ. (FRONTERIZO)'!$C$15</f>
        <v>102873.60000000001</v>
      </c>
      <c r="CH55" s="80" t="e" vm="1">
        <f>+[4]!NumLetras(CG55,"PESO","PESOS DOMINICANOS","$EE $m CON #d/100 CENTAVOS")</f>
        <v>#VALUE!</v>
      </c>
      <c r="CI55" s="37">
        <v>78</v>
      </c>
      <c r="CJ55" s="37">
        <f t="shared" si="13"/>
        <v>1560</v>
      </c>
      <c r="CK55" s="189">
        <v>60</v>
      </c>
      <c r="CL55" s="80">
        <f>+CI55*'PRECIOS SEGUN ADJ. (FRONTERIZO)'!$B$16*'PRECIOS SEGUN ADJ. (FRONTERIZO)'!$C$16</f>
        <v>93600</v>
      </c>
      <c r="CM55" s="80" t="e" vm="1">
        <f>+[4]!NumLetras(CL55,"PESO","PESOS DOMINICANOS","$EE $m CON #d/100 CENTAVOS")</f>
        <v>#VALUE!</v>
      </c>
      <c r="CN55" s="80">
        <f t="shared" si="35"/>
        <v>16848</v>
      </c>
      <c r="CO55" s="37">
        <v>38</v>
      </c>
      <c r="CP55" s="37">
        <f t="shared" si="14"/>
        <v>760</v>
      </c>
      <c r="CQ55" s="189">
        <v>55.649999999999991</v>
      </c>
      <c r="CR55" s="80">
        <f>+CO55*'PRECIOS SEGUN ADJ. (FRONTERIZO)'!$B$17*'PRECIOS SEGUN ADJ. (FRONTERIZO)'!$C$17</f>
        <v>42294</v>
      </c>
      <c r="CS55" s="80" t="e" vm="1">
        <f>+[4]!NumLetras(CR55,"PESO","PESOS DOMINICANOS","$EE $m CON #d/100 CENTAVOS")</f>
        <v>#VALUE!</v>
      </c>
      <c r="CT55" s="80">
        <f t="shared" si="36"/>
        <v>7612.92</v>
      </c>
      <c r="CU55" s="37">
        <v>1032</v>
      </c>
      <c r="CV55" s="37">
        <f t="shared" si="15"/>
        <v>20640</v>
      </c>
      <c r="CW55" s="189">
        <v>6.6</v>
      </c>
      <c r="CX55" s="80">
        <f>+CU55*'PRECIOS SEGUN ADJ. (FRONTERIZO)'!$B$18*'PRECIOS SEGUN ADJ. (FRONTERIZO)'!$C$18</f>
        <v>136224</v>
      </c>
      <c r="CY55" s="80" t="e" vm="1">
        <f>+[4]!NumLetras(CX55,"PESO","PESOS DOMINICANOS","$EE $m CON #d/100 CENTAVOS")</f>
        <v>#VALUE!</v>
      </c>
      <c r="CZ55" s="37">
        <v>40</v>
      </c>
      <c r="DA55" s="37">
        <f t="shared" si="16"/>
        <v>800</v>
      </c>
      <c r="DB55" s="189">
        <v>65.75</v>
      </c>
      <c r="DC55" s="80">
        <f>+CZ55*'PRECIOS SEGUN ADJ. (FRONTERIZO)'!$B$19*'PRECIOS SEGUN ADJ. (FRONTERIZO)'!$C$19</f>
        <v>52600</v>
      </c>
      <c r="DD55" s="80" t="e" vm="1">
        <f>+[4]!NumLetras(DC55,"PESO","PESOS DOMINICANOS","$EE $m CON #d/100 CENTAVOS")</f>
        <v>#VALUE!</v>
      </c>
      <c r="DE55" s="80">
        <f t="shared" si="37"/>
        <v>9468</v>
      </c>
      <c r="DF55" s="37">
        <v>11</v>
      </c>
      <c r="DG55" s="37">
        <f t="shared" si="17"/>
        <v>220</v>
      </c>
      <c r="DH55" s="189">
        <v>82.59999999999998</v>
      </c>
      <c r="DI55" s="80">
        <f>+DF55*'PRECIOS SEGUN ADJ. (FRONTERIZO)'!$B$20*'PRECIOS SEGUN ADJ. (FRONTERIZO)'!$C$20</f>
        <v>18172</v>
      </c>
      <c r="DJ55" s="80" t="e" vm="1">
        <f>+[4]!NumLetras(DI55,"PESO","PESOS DOMINICANOS","$EE $m CON #d/100 CENTAVOS")</f>
        <v>#VALUE!</v>
      </c>
      <c r="DK55" s="80">
        <f t="shared" si="38"/>
        <v>3270.96</v>
      </c>
      <c r="DL55" s="37">
        <v>752</v>
      </c>
      <c r="DM55" s="37">
        <f t="shared" si="18"/>
        <v>15040</v>
      </c>
      <c r="DN55" s="189">
        <v>22</v>
      </c>
      <c r="DO55" s="80">
        <f>+DL55*'PRECIOS SEGUN ADJ. (FRONTERIZO)'!$B$21*'PRECIOS SEGUN ADJ. (FRONTERIZO)'!$C$21</f>
        <v>330880</v>
      </c>
      <c r="DP55" s="80" t="e" vm="1">
        <f>+[4]!NumLetras(DO55,"PESO","PESOS DOMINICANOS","$EE $m CON #d/100 CENTAVOS")</f>
        <v>#VALUE!</v>
      </c>
      <c r="DQ55" s="37">
        <v>83</v>
      </c>
      <c r="DR55" s="37">
        <f t="shared" si="19"/>
        <v>1660</v>
      </c>
      <c r="DS55" s="189">
        <v>80.849999999999994</v>
      </c>
      <c r="DT55" s="80">
        <f>+DQ55*'PRECIOS SEGUN ADJ. (FRONTERIZO)'!$B$22*'PRECIOS SEGUN ADJ. (FRONTERIZO)'!$C$22</f>
        <v>134211</v>
      </c>
      <c r="DU55" s="80" t="e" vm="1">
        <f>+[4]!NumLetras(DT55,"PESO","PESOS DOMINICANOS","$EE $m CON #d/100 CENTAVOS")</f>
        <v>#VALUE!</v>
      </c>
      <c r="DV55" s="37">
        <v>41</v>
      </c>
      <c r="DW55" s="37">
        <f t="shared" si="20"/>
        <v>820</v>
      </c>
      <c r="DX55" s="189">
        <v>21.83</v>
      </c>
      <c r="DY55" s="80">
        <f>+DV55*'PRECIOS SEGUN ADJ. (FRONTERIZO)'!$B$23*'PRECIOS SEGUN ADJ. (FRONTERIZO)'!$C$23</f>
        <v>17900.599999999999</v>
      </c>
      <c r="DZ55" s="80" t="e" vm="1">
        <f>+[4]!NumLetras(DY55,"PESO","PESOS DOMINICANOS","$EE $m CON #d/100 CENTAVOS")</f>
        <v>#VALUE!</v>
      </c>
      <c r="EA55" s="80">
        <f t="shared" si="39"/>
        <v>3222.11</v>
      </c>
      <c r="EB55" s="37">
        <v>83</v>
      </c>
      <c r="EC55" s="37">
        <f t="shared" si="21"/>
        <v>1660</v>
      </c>
      <c r="ED55" s="189">
        <v>33</v>
      </c>
      <c r="EE55" s="80">
        <f>+EB55*'PRECIOS SEGUN ADJ. (FRONTERIZO)'!$B$24*'PRECIOS SEGUN ADJ. (FRONTERIZO)'!$C$24</f>
        <v>54780</v>
      </c>
      <c r="EF55" s="80" t="e" vm="1">
        <f>+[4]!NumLetras(EE55,"PESO","PESOS DOMINICANOS","$EE $m CON #d/100 CENTAVOS")</f>
        <v>#VALUE!</v>
      </c>
      <c r="EG55" s="37">
        <v>17</v>
      </c>
      <c r="EH55" s="37">
        <f t="shared" si="22"/>
        <v>340</v>
      </c>
      <c r="EI55" s="189">
        <v>15.789999999999997</v>
      </c>
      <c r="EJ55" s="80">
        <f>+EG55*'PRECIOS SEGUN ADJ. (FRONTERIZO)'!$B$25*'PRECIOS SEGUN ADJ. (FRONTERIZO)'!$C$25</f>
        <v>5368.6</v>
      </c>
      <c r="EK55" s="80" t="e" vm="1">
        <f>+[4]!NumLetras(EJ55,"PESO","PESOS DOMINICANOS","$EE $m CON #d/100 CENTAVOS")</f>
        <v>#VALUE!</v>
      </c>
      <c r="EL55" s="37">
        <v>17</v>
      </c>
      <c r="EM55" s="37">
        <f t="shared" si="23"/>
        <v>340</v>
      </c>
      <c r="EN55" s="189">
        <v>31.5</v>
      </c>
      <c r="EO55" s="80">
        <f>+EL55*'PRECIOS SEGUN ADJ. (FRONTERIZO)'!$B$26*'PRECIOS SEGUN ADJ. (FRONTERIZO)'!$C$26</f>
        <v>10710</v>
      </c>
      <c r="EP55" s="80" t="e" vm="1">
        <f>+[4]!NumLetras(EO55,"PESO","PESOS DOMINICANOS","$EE $m CON #d/100 CENTAVOS")</f>
        <v>#VALUE!</v>
      </c>
      <c r="EQ55" s="80">
        <v>0</v>
      </c>
      <c r="ER55" s="194">
        <f t="shared" si="24"/>
        <v>0</v>
      </c>
      <c r="ES55" s="195">
        <v>21.68</v>
      </c>
      <c r="ET55" s="196">
        <f>+EQ55*'PRECIOS SEGUN ADJ (RURAL)'!$B$13*'PRECIOS SEGUN ADJ (RURAL)'!$C$13</f>
        <v>0</v>
      </c>
      <c r="EU55" s="196" t="e" vm="1">
        <f>+[4]!NumLetras(ET55,"PESO","PESOS DOMINICANOS","$EE $m CON #d/100 CENTAVOS")</f>
        <v>#VALUE!</v>
      </c>
      <c r="EV55" s="80">
        <v>0</v>
      </c>
      <c r="EW55" s="198">
        <f t="shared" si="25"/>
        <v>0</v>
      </c>
      <c r="EX55" s="199">
        <v>5.5</v>
      </c>
      <c r="EY55" s="200">
        <f>+EV55*'PRECIOS SEGUN ADJ (RURAL)'!$B$16*'PRECIOS SEGUN ADJ (RURAL)'!$C$16</f>
        <v>0</v>
      </c>
      <c r="EZ55" s="200" t="e" vm="1">
        <f>+[4]!NumLetras(EY55,"PESO","PESOS DOMINICANOS","$EE $m CON #d/100 CENTAVOS")</f>
        <v>#VALUE!</v>
      </c>
      <c r="FA55" s="80">
        <v>0</v>
      </c>
      <c r="FB55" s="202">
        <f t="shared" si="26"/>
        <v>0</v>
      </c>
      <c r="FC55" s="203">
        <v>220</v>
      </c>
      <c r="FD55" s="204">
        <f>+FA55*'PRECIOS SEGUN ADJ (RURAL)'!$B$18*'PRECIOS SEGUN ADJ (RURAL)'!$C$18</f>
        <v>0</v>
      </c>
      <c r="FE55" s="204" t="e" vm="1">
        <f>+[4]!NumLetras(FD55,"PESO","PESOS DOMINICANOS","$EE $m CON #d/100 CENTAVOS")</f>
        <v>#VALUE!</v>
      </c>
      <c r="FF55" s="204">
        <f t="shared" si="27"/>
        <v>0</v>
      </c>
      <c r="FG55" s="80">
        <f t="shared" si="40"/>
        <v>2252949.4000000004</v>
      </c>
      <c r="FH55" s="80" t="e" vm="1">
        <f>+[4]!NumLetras(FG55,"PESO","PESOS DOMINICANOS","$EE $m CON #d/100 CENTAVOS")</f>
        <v>#VALUE!</v>
      </c>
      <c r="FI55" s="80">
        <f t="shared" si="28"/>
        <v>169298.9</v>
      </c>
      <c r="FJ55" s="80" t="e" vm="1">
        <f>+[4]!NumLetras(FI55,"PESO","PESOS DOMINICANOS","$EE $m CON #d/100 CENTAVOS")</f>
        <v>#VALUE!</v>
      </c>
      <c r="FK55" s="80">
        <f t="shared" si="41"/>
        <v>2083650.5000000005</v>
      </c>
      <c r="FL55" s="80" t="e" vm="1">
        <f>+[4]!NumLetras(FK55,"PESO","PESOS DOMINICANOS","$EE $m CON #d/100 CENTAVOS")</f>
        <v>#VALUE!</v>
      </c>
      <c r="FM55" s="80">
        <f t="shared" si="42"/>
        <v>450589.88</v>
      </c>
      <c r="FN55" s="80" t="e" vm="1">
        <f>+[4]!NumLetras(FM55,"PESO","PESOS DOMINICANOS","$EE $m CON #d/100 CENTAVOS")</f>
        <v>#VALUE!</v>
      </c>
      <c r="FO55" s="80">
        <f t="shared" si="43"/>
        <v>22529.49</v>
      </c>
      <c r="FP55" s="80" t="e" vm="1">
        <f>+[4]!NumLetras(FO55,"PESO","PESOS DOMINICANOS","$EE $m CON #d/100 CENTAVOS")</f>
        <v>#VALUE!</v>
      </c>
      <c r="FQ55" s="80"/>
      <c r="FR55" s="80">
        <f t="shared" si="44"/>
        <v>1802359.5200000005</v>
      </c>
      <c r="FS55" s="80" t="e" vm="1">
        <f>+[4]!NumLetras(FR55,"PESO","PESOS DOMINICANOS","$EE $m CON #d/100 CENTAVOS")</f>
        <v>#VALUE!</v>
      </c>
      <c r="FT55" s="37" t="str">
        <f>+VLOOKUP(D55,'FRONTERIZO XENIA'!F:G,2,0)</f>
        <v>F-17</v>
      </c>
    </row>
    <row r="56" spans="1:176">
      <c r="A56" s="37">
        <v>55</v>
      </c>
      <c r="B56" s="37">
        <v>55</v>
      </c>
      <c r="C56" s="26" t="s">
        <v>621</v>
      </c>
      <c r="D56" s="37">
        <v>10100021368</v>
      </c>
      <c r="E56" s="37" t="str">
        <f>+VLOOKUP(D56,'INFORMACION DE PROVEEDORES'!C:I,2,0)</f>
        <v>101-0002136-8</v>
      </c>
      <c r="F56" s="26" t="str">
        <f>+VLOOKUP(D56,'INFORMACION DE PROVEEDORES'!C:J,4,0)</f>
        <v>HECTOR MANUEL CABREJA CABRERA</v>
      </c>
      <c r="G56" s="37" t="str">
        <f>+VLOOKUP(D56,'INFORMACION DE PROVEEDORES'!C:K,5,0)</f>
        <v>101-0002136-8</v>
      </c>
      <c r="H56" s="26" t="str">
        <f>+VLOOKUP(D56,'INFORMACION DE PROVEEDORES'!C:L,7,0)</f>
        <v>CALLE HERMANAS MIRABAL NUMERO 12, CASTAÑUELAS, MONTECRISTI</v>
      </c>
      <c r="I56" s="37" t="str">
        <f>+VLOOKUP(D56,'INFORMACION DE PROVEEDORES'!C:M,3,0)</f>
        <v xml:space="preserve"> FÍSICA</v>
      </c>
      <c r="J56" s="37">
        <v>6</v>
      </c>
      <c r="K56" s="37">
        <v>319</v>
      </c>
      <c r="L56" s="37">
        <v>68</v>
      </c>
      <c r="M56" s="37">
        <f t="shared" si="29"/>
        <v>1360</v>
      </c>
      <c r="N56" s="189">
        <v>69.81</v>
      </c>
      <c r="O56" s="80">
        <f>+L56*'PRECIOS SEGUN ADJ. (FRONTERIZO)'!$B$2*'PRECIOS SEGUN ADJ. (FRONTERIZO)'!$C$2</f>
        <v>94941.6</v>
      </c>
      <c r="P56" s="80" t="e" vm="1">
        <f>+[4]!NumLetras(O56,"PESO","PESOS DOMINICANOS","$EE $m CON #d/100 CENTAVOS")</f>
        <v>#VALUE!</v>
      </c>
      <c r="Q56" s="80">
        <f t="shared" si="30"/>
        <v>15190.66</v>
      </c>
      <c r="R56" s="37">
        <v>21</v>
      </c>
      <c r="S56" s="37">
        <f t="shared" si="0"/>
        <v>420</v>
      </c>
      <c r="T56" s="189">
        <v>31.5</v>
      </c>
      <c r="U56" s="80">
        <f>+R56*'PRECIOS SEGUN ADJ. (FRONTERIZO)'!$B$3*'PRECIOS SEGUN ADJ. (FRONTERIZO)'!$C$3</f>
        <v>13230</v>
      </c>
      <c r="V56" s="80" t="e" vm="1">
        <f>+[4]!NumLetras(U56,"PESO","PESOS DOMINICANOS","$EE $m CON #d/100 CENTAVOS")</f>
        <v>#VALUE!</v>
      </c>
      <c r="W56" s="37">
        <v>51</v>
      </c>
      <c r="X56" s="37">
        <f t="shared" si="1"/>
        <v>1020</v>
      </c>
      <c r="Y56" s="189">
        <v>25.2</v>
      </c>
      <c r="Z56" s="80">
        <f>+W56*'PRECIOS SEGUN ADJ. (FRONTERIZO)'!$B$4*'PRECIOS SEGUN ADJ. (FRONTERIZO)'!$C$4</f>
        <v>25704</v>
      </c>
      <c r="AA56" s="80" t="e" vm="1">
        <f>+[4]!NumLetras(Z56,"PESO","PESOS DOMINICANOS","$EE $m CON #d/100 CENTAVOS")</f>
        <v>#VALUE!</v>
      </c>
      <c r="AB56" s="37">
        <v>109</v>
      </c>
      <c r="AC56" s="37">
        <f t="shared" si="2"/>
        <v>2180</v>
      </c>
      <c r="AD56" s="189">
        <v>87.91</v>
      </c>
      <c r="AE56" s="80">
        <f>+AB56*'PRECIOS SEGUN ADJ. (FRONTERIZO)'!$B$5*'PRECIOS SEGUN ADJ. (FRONTERIZO)'!$C$5</f>
        <v>191643.80000000002</v>
      </c>
      <c r="AF56" s="80" t="e" vm="1">
        <f>+[4]!NumLetras(AE56,"PESO","PESOS DOMINICANOS","$EE $m CON #d/100 CENTAVOS")</f>
        <v>#VALUE!</v>
      </c>
      <c r="AG56" s="80">
        <f t="shared" si="31"/>
        <v>34495.879999999997</v>
      </c>
      <c r="AH56" s="37">
        <v>101</v>
      </c>
      <c r="AI56" s="37">
        <f t="shared" si="3"/>
        <v>2020</v>
      </c>
      <c r="AJ56" s="189">
        <v>53.95000000000001</v>
      </c>
      <c r="AK56" s="80">
        <f>+AH56*'PRECIOS SEGUN ADJ. (FRONTERIZO)'!$B$6*'PRECIOS SEGUN ADJ. (FRONTERIZO)'!$C$6</f>
        <v>108979.00000000001</v>
      </c>
      <c r="AL56" s="80" t="e" vm="1">
        <f>+[4]!NumLetras(AK56,"PESO","PESOS DOMINICANOS","$EE $m CON #d/100 CENTAVOS")</f>
        <v>#VALUE!</v>
      </c>
      <c r="AM56" s="37">
        <v>14</v>
      </c>
      <c r="AN56" s="37">
        <f t="shared" si="4"/>
        <v>280</v>
      </c>
      <c r="AO56" s="189">
        <v>25.04</v>
      </c>
      <c r="AP56" s="80">
        <f>+AM56*'PRECIOS SEGUN ADJ. (FRONTERIZO)'!$B$7*'PRECIOS SEGUN ADJ. (FRONTERIZO)'!$C$7</f>
        <v>7011.2</v>
      </c>
      <c r="AQ56" s="80" t="e" vm="1">
        <f>+[4]!NumLetras(AP56,"PESO","PESOS DOMINICANOS","$EE $m CON #d/100 CENTAVOS")</f>
        <v>#VALUE!</v>
      </c>
      <c r="AR56" s="80">
        <f t="shared" si="32"/>
        <v>1121.79</v>
      </c>
      <c r="AS56" s="37">
        <v>39</v>
      </c>
      <c r="AT56" s="37">
        <f t="shared" si="5"/>
        <v>780</v>
      </c>
      <c r="AU56" s="189">
        <v>290.85000000000002</v>
      </c>
      <c r="AV56" s="80">
        <f>+AS56*'PRECIOS SEGUN ADJ. (FRONTERIZO)'!$B$8*'PRECIOS SEGUN ADJ. (FRONTERIZO)'!$C$8</f>
        <v>226863.00000000003</v>
      </c>
      <c r="AW56" s="80" t="e" vm="1">
        <f>+[4]!NumLetras(AV56,"PESO","PESOS DOMINICANOS","$EE $m CON #d/100 CENTAVOS")</f>
        <v>#VALUE!</v>
      </c>
      <c r="AX56" s="80">
        <f t="shared" si="33"/>
        <v>40835.339999999997</v>
      </c>
      <c r="AY56" s="37">
        <v>5</v>
      </c>
      <c r="AZ56" s="37">
        <f t="shared" si="6"/>
        <v>100</v>
      </c>
      <c r="BA56" s="189">
        <v>18.899999999999999</v>
      </c>
      <c r="BB56" s="80">
        <f>+AY56*'PRECIOS SEGUN ADJ. (FRONTERIZO)'!$B$9*'PRECIOS SEGUN ADJ. (FRONTERIZO)'!$C$9</f>
        <v>1890</v>
      </c>
      <c r="BC56" s="80" t="e" vm="1">
        <f>+[4]!NumLetras(BB56,"PESO","PESOS DOMINICANOS","$EE $m CON #d/100 CENTAVOS")</f>
        <v>#VALUE!</v>
      </c>
      <c r="BD56" s="37">
        <v>8</v>
      </c>
      <c r="BE56" s="37">
        <f t="shared" si="7"/>
        <v>160</v>
      </c>
      <c r="BF56" s="189">
        <v>140.38</v>
      </c>
      <c r="BG56" s="80">
        <f>+BD56*'PRECIOS SEGUN ADJ. (FRONTERIZO)'!$B$10*'PRECIOS SEGUN ADJ. (FRONTERIZO)'!$C$10</f>
        <v>22460.799999999999</v>
      </c>
      <c r="BH56" s="80" t="e" vm="1">
        <f>+[4]!NumLetras(BG56,"PESO","PESOS DOMINICANOS","$EE $m CON #d/100 CENTAVOS")</f>
        <v>#VALUE!</v>
      </c>
      <c r="BI56" s="80">
        <f t="shared" si="34"/>
        <v>4042.94</v>
      </c>
      <c r="BJ56" s="37">
        <v>17</v>
      </c>
      <c r="BK56" s="37">
        <f t="shared" si="8"/>
        <v>340</v>
      </c>
      <c r="BL56" s="189">
        <v>31.459999999999997</v>
      </c>
      <c r="BM56" s="80">
        <f>+BJ56*'PRECIOS SEGUN ADJ. (FRONTERIZO)'!$B$11*'PRECIOS SEGUN ADJ. (FRONTERIZO)'!$C$11</f>
        <v>10696.400000000001</v>
      </c>
      <c r="BN56" s="80" t="e" vm="1">
        <f>+[4]!NumLetras(BM56,"PESO","PESOS DOMINICANOS","$EE $m CON #d/100 CENTAVOS")</f>
        <v>#VALUE!</v>
      </c>
      <c r="BO56" s="37">
        <v>32</v>
      </c>
      <c r="BP56" s="37">
        <f t="shared" si="9"/>
        <v>640</v>
      </c>
      <c r="BQ56" s="189">
        <v>65</v>
      </c>
      <c r="BR56" s="80">
        <f>+BO56*'PRECIOS SEGUN ADJ. (FRONTERIZO)'!$B$12*'PRECIOS SEGUN ADJ. (FRONTERIZO)'!$C$12</f>
        <v>41600</v>
      </c>
      <c r="BS56" s="80" t="e" vm="1">
        <f>+[4]!NumLetras(BR56,"PESO","PESOS DOMINICANOS","$EE $m CON #d/100 CENTAVOS")</f>
        <v>#VALUE!</v>
      </c>
      <c r="BT56" s="37">
        <v>460</v>
      </c>
      <c r="BU56" s="37">
        <f t="shared" si="10"/>
        <v>9200</v>
      </c>
      <c r="BV56" s="189">
        <v>5.5</v>
      </c>
      <c r="BW56" s="80">
        <f>+BT56*'PRECIOS SEGUN ADJ. (FRONTERIZO)'!$B$13*'PRECIOS SEGUN ADJ. (FRONTERIZO)'!$C$13</f>
        <v>50600</v>
      </c>
      <c r="BX56" s="80" t="e" vm="1">
        <f>+[4]!NumLetras(BW56,"PESO","PESOS DOMINICANOS","$EE $m CON #d/100 CENTAVOS")</f>
        <v>#VALUE!</v>
      </c>
      <c r="BY56" s="37">
        <v>546</v>
      </c>
      <c r="BZ56" s="37">
        <f t="shared" si="11"/>
        <v>10920</v>
      </c>
      <c r="CA56" s="189">
        <v>7.15</v>
      </c>
      <c r="CB56" s="80">
        <f>+BY56*'PRECIOS SEGUN ADJ. (FRONTERIZO)'!$B$14*'PRECIOS SEGUN ADJ. (FRONTERIZO)'!$C$14</f>
        <v>78078</v>
      </c>
      <c r="CC56" s="80" t="e" vm="1">
        <f>+[4]!NumLetras(CB56,"PESO","PESOS DOMINICANOS","$EE $m CON #d/100 CENTAVOS")</f>
        <v>#VALUE!</v>
      </c>
      <c r="CD56" s="37">
        <v>1092</v>
      </c>
      <c r="CE56" s="37">
        <f t="shared" si="12"/>
        <v>21840</v>
      </c>
      <c r="CF56" s="189">
        <v>6.8400000000000007</v>
      </c>
      <c r="CG56" s="80">
        <f>+CD56*'PRECIOS SEGUN ADJ. (FRONTERIZO)'!$B$15*'PRECIOS SEGUN ADJ. (FRONTERIZO)'!$C$15</f>
        <v>149385.60000000001</v>
      </c>
      <c r="CH56" s="80" t="e" vm="1">
        <f>+[4]!NumLetras(CG56,"PESO","PESOS DOMINICANOS","$EE $m CON #d/100 CENTAVOS")</f>
        <v>#VALUE!</v>
      </c>
      <c r="CI56" s="37">
        <v>22</v>
      </c>
      <c r="CJ56" s="37">
        <f t="shared" si="13"/>
        <v>440</v>
      </c>
      <c r="CK56" s="189">
        <v>60</v>
      </c>
      <c r="CL56" s="80">
        <f>+CI56*'PRECIOS SEGUN ADJ. (FRONTERIZO)'!$B$16*'PRECIOS SEGUN ADJ. (FRONTERIZO)'!$C$16</f>
        <v>26400</v>
      </c>
      <c r="CM56" s="80" t="e" vm="1">
        <f>+[4]!NumLetras(CL56,"PESO","PESOS DOMINICANOS","$EE $m CON #d/100 CENTAVOS")</f>
        <v>#VALUE!</v>
      </c>
      <c r="CN56" s="80">
        <f t="shared" si="35"/>
        <v>4752</v>
      </c>
      <c r="CO56" s="37">
        <v>10</v>
      </c>
      <c r="CP56" s="37">
        <f t="shared" si="14"/>
        <v>200</v>
      </c>
      <c r="CQ56" s="189">
        <v>55.649999999999991</v>
      </c>
      <c r="CR56" s="80">
        <f>+CO56*'PRECIOS SEGUN ADJ. (FRONTERIZO)'!$B$17*'PRECIOS SEGUN ADJ. (FRONTERIZO)'!$C$17</f>
        <v>11130</v>
      </c>
      <c r="CS56" s="80" t="e" vm="1">
        <f>+[4]!NumLetras(CR56,"PESO","PESOS DOMINICANOS","$EE $m CON #d/100 CENTAVOS")</f>
        <v>#VALUE!</v>
      </c>
      <c r="CT56" s="80">
        <f t="shared" si="36"/>
        <v>2003.4</v>
      </c>
      <c r="CU56" s="37">
        <v>730</v>
      </c>
      <c r="CV56" s="37">
        <f t="shared" si="15"/>
        <v>14600</v>
      </c>
      <c r="CW56" s="189">
        <v>6.6</v>
      </c>
      <c r="CX56" s="80">
        <f>+CU56*'PRECIOS SEGUN ADJ. (FRONTERIZO)'!$B$18*'PRECIOS SEGUN ADJ. (FRONTERIZO)'!$C$18</f>
        <v>96360</v>
      </c>
      <c r="CY56" s="80" t="e" vm="1">
        <f>+[4]!NumLetras(CX56,"PESO","PESOS DOMINICANOS","$EE $m CON #d/100 CENTAVOS")</f>
        <v>#VALUE!</v>
      </c>
      <c r="CZ56" s="37">
        <v>12</v>
      </c>
      <c r="DA56" s="37">
        <f t="shared" si="16"/>
        <v>240</v>
      </c>
      <c r="DB56" s="189">
        <v>65.75</v>
      </c>
      <c r="DC56" s="80">
        <f>+CZ56*'PRECIOS SEGUN ADJ. (FRONTERIZO)'!$B$19*'PRECIOS SEGUN ADJ. (FRONTERIZO)'!$C$19</f>
        <v>15780</v>
      </c>
      <c r="DD56" s="80" t="e" vm="1">
        <f>+[4]!NumLetras(DC56,"PESO","PESOS DOMINICANOS","$EE $m CON #d/100 CENTAVOS")</f>
        <v>#VALUE!</v>
      </c>
      <c r="DE56" s="80">
        <f t="shared" si="37"/>
        <v>2840.4</v>
      </c>
      <c r="DF56" s="37">
        <v>14</v>
      </c>
      <c r="DG56" s="37">
        <f t="shared" si="17"/>
        <v>280</v>
      </c>
      <c r="DH56" s="189">
        <v>82.59999999999998</v>
      </c>
      <c r="DI56" s="80">
        <f>+DF56*'PRECIOS SEGUN ADJ. (FRONTERIZO)'!$B$20*'PRECIOS SEGUN ADJ. (FRONTERIZO)'!$C$20</f>
        <v>23127.999999999996</v>
      </c>
      <c r="DJ56" s="80" t="e" vm="1">
        <f>+[4]!NumLetras(DI56,"PESO","PESOS DOMINICANOS","$EE $m CON #d/100 CENTAVOS")</f>
        <v>#VALUE!</v>
      </c>
      <c r="DK56" s="80">
        <f t="shared" si="38"/>
        <v>4163.04</v>
      </c>
      <c r="DL56" s="37">
        <v>1092</v>
      </c>
      <c r="DM56" s="37">
        <f t="shared" si="18"/>
        <v>21840</v>
      </c>
      <c r="DN56" s="189">
        <v>22</v>
      </c>
      <c r="DO56" s="80">
        <f>+DL56*'PRECIOS SEGUN ADJ. (FRONTERIZO)'!$B$21*'PRECIOS SEGUN ADJ. (FRONTERIZO)'!$C$21</f>
        <v>480480</v>
      </c>
      <c r="DP56" s="80" t="e" vm="1">
        <f>+[4]!NumLetras(DO56,"PESO","PESOS DOMINICANOS","$EE $m CON #d/100 CENTAVOS")</f>
        <v>#VALUE!</v>
      </c>
      <c r="DQ56" s="37">
        <v>74</v>
      </c>
      <c r="DR56" s="37">
        <f t="shared" si="19"/>
        <v>1480</v>
      </c>
      <c r="DS56" s="189">
        <v>80.849999999999994</v>
      </c>
      <c r="DT56" s="80">
        <f>+DQ56*'PRECIOS SEGUN ADJ. (FRONTERIZO)'!$B$22*'PRECIOS SEGUN ADJ. (FRONTERIZO)'!$C$22</f>
        <v>119658</v>
      </c>
      <c r="DU56" s="80" t="e" vm="1">
        <f>+[4]!NumLetras(DT56,"PESO","PESOS DOMINICANOS","$EE $m CON #d/100 CENTAVOS")</f>
        <v>#VALUE!</v>
      </c>
      <c r="DV56" s="37">
        <v>33</v>
      </c>
      <c r="DW56" s="37">
        <f t="shared" si="20"/>
        <v>660</v>
      </c>
      <c r="DX56" s="189">
        <v>21.83</v>
      </c>
      <c r="DY56" s="80">
        <f>+DV56*'PRECIOS SEGUN ADJ. (FRONTERIZO)'!$B$23*'PRECIOS SEGUN ADJ. (FRONTERIZO)'!$C$23</f>
        <v>14407.8</v>
      </c>
      <c r="DZ56" s="80" t="e" vm="1">
        <f>+[4]!NumLetras(DY56,"PESO","PESOS DOMINICANOS","$EE $m CON #d/100 CENTAVOS")</f>
        <v>#VALUE!</v>
      </c>
      <c r="EA56" s="80">
        <f t="shared" si="39"/>
        <v>2593.4</v>
      </c>
      <c r="EB56" s="37">
        <v>93</v>
      </c>
      <c r="EC56" s="37">
        <f t="shared" si="21"/>
        <v>1860</v>
      </c>
      <c r="ED56" s="189">
        <v>33</v>
      </c>
      <c r="EE56" s="80">
        <f>+EB56*'PRECIOS SEGUN ADJ. (FRONTERIZO)'!$B$24*'PRECIOS SEGUN ADJ. (FRONTERIZO)'!$C$24</f>
        <v>61380</v>
      </c>
      <c r="EF56" s="80" t="e" vm="1">
        <f>+[4]!NumLetras(EE56,"PESO","PESOS DOMINICANOS","$EE $m CON #d/100 CENTAVOS")</f>
        <v>#VALUE!</v>
      </c>
      <c r="EG56" s="37">
        <v>5</v>
      </c>
      <c r="EH56" s="37">
        <f t="shared" si="22"/>
        <v>100</v>
      </c>
      <c r="EI56" s="189">
        <v>15.789999999999997</v>
      </c>
      <c r="EJ56" s="80">
        <f>+EG56*'PRECIOS SEGUN ADJ. (FRONTERIZO)'!$B$25*'PRECIOS SEGUN ADJ. (FRONTERIZO)'!$C$25</f>
        <v>1578.9999999999998</v>
      </c>
      <c r="EK56" s="80" t="e" vm="1">
        <f>+[4]!NumLetras(EJ56,"PESO","PESOS DOMINICANOS","$EE $m CON #d/100 CENTAVOS")</f>
        <v>#VALUE!</v>
      </c>
      <c r="EL56" s="37">
        <v>5</v>
      </c>
      <c r="EM56" s="37">
        <f t="shared" si="23"/>
        <v>100</v>
      </c>
      <c r="EN56" s="189">
        <v>31.5</v>
      </c>
      <c r="EO56" s="80">
        <f>+EL56*'PRECIOS SEGUN ADJ. (FRONTERIZO)'!$B$26*'PRECIOS SEGUN ADJ. (FRONTERIZO)'!$C$26</f>
        <v>3150</v>
      </c>
      <c r="EP56" s="80" t="e" vm="1">
        <f>+[4]!NumLetras(EO56,"PESO","PESOS DOMINICANOS","$EE $m CON #d/100 CENTAVOS")</f>
        <v>#VALUE!</v>
      </c>
      <c r="EQ56" s="80">
        <v>0</v>
      </c>
      <c r="ER56" s="194">
        <f t="shared" si="24"/>
        <v>0</v>
      </c>
      <c r="ES56" s="195">
        <v>21.68</v>
      </c>
      <c r="ET56" s="196">
        <f>+EQ56*'PRECIOS SEGUN ADJ (RURAL)'!$B$13*'PRECIOS SEGUN ADJ (RURAL)'!$C$13</f>
        <v>0</v>
      </c>
      <c r="EU56" s="196" t="e" vm="1">
        <f>+[4]!NumLetras(ET56,"PESO","PESOS DOMINICANOS","$EE $m CON #d/100 CENTAVOS")</f>
        <v>#VALUE!</v>
      </c>
      <c r="EV56" s="80">
        <v>0</v>
      </c>
      <c r="EW56" s="198">
        <f t="shared" si="25"/>
        <v>0</v>
      </c>
      <c r="EX56" s="199">
        <v>5.5</v>
      </c>
      <c r="EY56" s="200">
        <f>+EV56*'PRECIOS SEGUN ADJ (RURAL)'!$B$16*'PRECIOS SEGUN ADJ (RURAL)'!$C$16</f>
        <v>0</v>
      </c>
      <c r="EZ56" s="200" t="e" vm="1">
        <f>+[4]!NumLetras(EY56,"PESO","PESOS DOMINICANOS","$EE $m CON #d/100 CENTAVOS")</f>
        <v>#VALUE!</v>
      </c>
      <c r="FA56" s="80">
        <v>0</v>
      </c>
      <c r="FB56" s="202">
        <f t="shared" si="26"/>
        <v>0</v>
      </c>
      <c r="FC56" s="203">
        <v>220</v>
      </c>
      <c r="FD56" s="204">
        <f>+FA56*'PRECIOS SEGUN ADJ (RURAL)'!$B$18*'PRECIOS SEGUN ADJ (RURAL)'!$C$18</f>
        <v>0</v>
      </c>
      <c r="FE56" s="204" t="e" vm="1">
        <f>+[4]!NumLetras(FD56,"PESO","PESOS DOMINICANOS","$EE $m CON #d/100 CENTAVOS")</f>
        <v>#VALUE!</v>
      </c>
      <c r="FF56" s="204">
        <f t="shared" si="27"/>
        <v>0</v>
      </c>
      <c r="FG56" s="80">
        <f t="shared" si="40"/>
        <v>1876536.2000000002</v>
      </c>
      <c r="FH56" s="80" t="e" vm="1">
        <f>+[4]!NumLetras(FG56,"PESO","PESOS DOMINICANOS","$EE $m CON #d/100 CENTAVOS")</f>
        <v>#VALUE!</v>
      </c>
      <c r="FI56" s="80">
        <f t="shared" si="28"/>
        <v>112038.84999999996</v>
      </c>
      <c r="FJ56" s="80" t="e" vm="1">
        <f>+[4]!NumLetras(FI56,"PESO","PESOS DOMINICANOS","$EE $m CON #d/100 CENTAVOS")</f>
        <v>#VALUE!</v>
      </c>
      <c r="FK56" s="80">
        <f t="shared" si="41"/>
        <v>1764497.3500000003</v>
      </c>
      <c r="FL56" s="80" t="e" vm="1">
        <f>+[4]!NumLetras(FK56,"PESO","PESOS DOMINICANOS","$EE $m CON #d/100 CENTAVOS")</f>
        <v>#VALUE!</v>
      </c>
      <c r="FM56" s="80">
        <f t="shared" si="42"/>
        <v>375307.24</v>
      </c>
      <c r="FN56" s="80" t="e" vm="1">
        <f>+[4]!NumLetras(FM56,"PESO","PESOS DOMINICANOS","$EE $m CON #d/100 CENTAVOS")</f>
        <v>#VALUE!</v>
      </c>
      <c r="FO56" s="80">
        <f t="shared" si="43"/>
        <v>18765.36</v>
      </c>
      <c r="FP56" s="80" t="e" vm="1">
        <f>+[4]!NumLetras(FO56,"PESO","PESOS DOMINICANOS","$EE $m CON #d/100 CENTAVOS")</f>
        <v>#VALUE!</v>
      </c>
      <c r="FQ56" s="80"/>
      <c r="FR56" s="80">
        <f t="shared" si="44"/>
        <v>1501228.9600000002</v>
      </c>
      <c r="FS56" s="80" t="e" vm="1">
        <f>+[4]!NumLetras(FR56,"PESO","PESOS DOMINICANOS","$EE $m CON #d/100 CENTAVOS")</f>
        <v>#VALUE!</v>
      </c>
      <c r="FT56" s="37" t="str">
        <f>+VLOOKUP(D56,'FRONTERIZO XENIA'!F:G,2,0)</f>
        <v>F-21</v>
      </c>
    </row>
    <row r="57" spans="1:176">
      <c r="A57" s="37">
        <v>56</v>
      </c>
      <c r="B57" s="37">
        <v>56</v>
      </c>
      <c r="C57" s="26" t="s">
        <v>644</v>
      </c>
      <c r="D57" s="37">
        <v>10800048729</v>
      </c>
      <c r="E57" s="37" t="str">
        <f>+VLOOKUP(D57,'INFORMACION DE PROVEEDORES'!C:I,2,0)</f>
        <v>108-0004872-9</v>
      </c>
      <c r="F57" s="26" t="str">
        <f>+VLOOKUP(D57,'INFORMACION DE PROVEEDORES'!C:J,4,0)</f>
        <v>HENRY ADMIN MARTINEZ MORILLO</v>
      </c>
      <c r="G57" s="37" t="str">
        <f>+VLOOKUP(D57,'INFORMACION DE PROVEEDORES'!C:K,5,0)</f>
        <v>108-0004872-9</v>
      </c>
      <c r="H57" s="26" t="str">
        <f>+VLOOKUP(D57,'INFORMACION DE PROVEEDORES'!C:L,7,0)</f>
        <v xml:space="preserve">CALLE SAN JOSE, MANOGUAYABO, SAN JUAN DE LA MAGUANA </v>
      </c>
      <c r="I57" s="37" t="str">
        <f>+VLOOKUP(D57,'INFORMACION DE PROVEEDORES'!C:M,3,0)</f>
        <v xml:space="preserve"> FÍSICA</v>
      </c>
      <c r="J57" s="37">
        <v>1</v>
      </c>
      <c r="K57" s="37">
        <v>270</v>
      </c>
      <c r="L57" s="37">
        <v>48</v>
      </c>
      <c r="M57" s="37">
        <f t="shared" si="29"/>
        <v>960</v>
      </c>
      <c r="N57" s="189">
        <v>69.81</v>
      </c>
      <c r="O57" s="80">
        <f>+L57*'PRECIOS SEGUN ADJ. (FRONTERIZO)'!$B$2*'PRECIOS SEGUN ADJ. (FRONTERIZO)'!$C$2</f>
        <v>67017.600000000006</v>
      </c>
      <c r="P57" s="80" t="e" vm="1">
        <f>+[4]!NumLetras(O57,"PESO","PESOS DOMINICANOS","$EE $m CON #d/100 CENTAVOS")</f>
        <v>#VALUE!</v>
      </c>
      <c r="Q57" s="80">
        <f t="shared" si="30"/>
        <v>10722.82</v>
      </c>
      <c r="R57" s="37">
        <v>12</v>
      </c>
      <c r="S57" s="37">
        <f t="shared" si="0"/>
        <v>240</v>
      </c>
      <c r="T57" s="189">
        <v>31.5</v>
      </c>
      <c r="U57" s="80">
        <f>+R57*'PRECIOS SEGUN ADJ. (FRONTERIZO)'!$B$3*'PRECIOS SEGUN ADJ. (FRONTERIZO)'!$C$3</f>
        <v>7560</v>
      </c>
      <c r="V57" s="80" t="e" vm="1">
        <f>+[4]!NumLetras(U57,"PESO","PESOS DOMINICANOS","$EE $m CON #d/100 CENTAVOS")</f>
        <v>#VALUE!</v>
      </c>
      <c r="W57" s="37">
        <v>0</v>
      </c>
      <c r="X57" s="37">
        <f t="shared" si="1"/>
        <v>0</v>
      </c>
      <c r="Y57" s="189">
        <v>25.2</v>
      </c>
      <c r="Z57" s="80">
        <f>+W57*'PRECIOS SEGUN ADJ. (FRONTERIZO)'!$B$4*'PRECIOS SEGUN ADJ. (FRONTERIZO)'!$C$4</f>
        <v>0</v>
      </c>
      <c r="AA57" s="80" t="e" vm="1">
        <f>+[4]!NumLetras(Z57,"PESO","PESOS DOMINICANOS","$EE $m CON #d/100 CENTAVOS")</f>
        <v>#VALUE!</v>
      </c>
      <c r="AB57" s="37">
        <v>82</v>
      </c>
      <c r="AC57" s="37">
        <f t="shared" si="2"/>
        <v>1640</v>
      </c>
      <c r="AD57" s="189">
        <v>87.91</v>
      </c>
      <c r="AE57" s="80">
        <f>+AB57*'PRECIOS SEGUN ADJ. (FRONTERIZO)'!$B$5*'PRECIOS SEGUN ADJ. (FRONTERIZO)'!$C$5</f>
        <v>144172.4</v>
      </c>
      <c r="AF57" s="80" t="e" vm="1">
        <f>+[4]!NumLetras(AE57,"PESO","PESOS DOMINICANOS","$EE $m CON #d/100 CENTAVOS")</f>
        <v>#VALUE!</v>
      </c>
      <c r="AG57" s="80">
        <f t="shared" si="31"/>
        <v>25951.03</v>
      </c>
      <c r="AH57" s="37">
        <v>99</v>
      </c>
      <c r="AI57" s="37">
        <f t="shared" si="3"/>
        <v>1980</v>
      </c>
      <c r="AJ57" s="189">
        <v>53.95000000000001</v>
      </c>
      <c r="AK57" s="80">
        <f>+AH57*'PRECIOS SEGUN ADJ. (FRONTERIZO)'!$B$6*'PRECIOS SEGUN ADJ. (FRONTERIZO)'!$C$6</f>
        <v>106821</v>
      </c>
      <c r="AL57" s="80" t="e" vm="1">
        <f>+[4]!NumLetras(AK57,"PESO","PESOS DOMINICANOS","$EE $m CON #d/100 CENTAVOS")</f>
        <v>#VALUE!</v>
      </c>
      <c r="AM57" s="37">
        <v>12</v>
      </c>
      <c r="AN57" s="37">
        <f t="shared" si="4"/>
        <v>240</v>
      </c>
      <c r="AO57" s="189">
        <v>25.04</v>
      </c>
      <c r="AP57" s="80">
        <f>+AM57*'PRECIOS SEGUN ADJ. (FRONTERIZO)'!$B$7*'PRECIOS SEGUN ADJ. (FRONTERIZO)'!$C$7</f>
        <v>6009.6</v>
      </c>
      <c r="AQ57" s="80" t="e" vm="1">
        <f>+[4]!NumLetras(AP57,"PESO","PESOS DOMINICANOS","$EE $m CON #d/100 CENTAVOS")</f>
        <v>#VALUE!</v>
      </c>
      <c r="AR57" s="80">
        <f t="shared" si="32"/>
        <v>961.54</v>
      </c>
      <c r="AS57" s="37">
        <v>30</v>
      </c>
      <c r="AT57" s="37">
        <f t="shared" si="5"/>
        <v>600</v>
      </c>
      <c r="AU57" s="189">
        <v>290.85000000000002</v>
      </c>
      <c r="AV57" s="80">
        <f>+AS57*'PRECIOS SEGUN ADJ. (FRONTERIZO)'!$B$8*'PRECIOS SEGUN ADJ. (FRONTERIZO)'!$C$8</f>
        <v>174510</v>
      </c>
      <c r="AW57" s="80" t="e" vm="1">
        <f>+[4]!NumLetras(AV57,"PESO","PESOS DOMINICANOS","$EE $m CON #d/100 CENTAVOS")</f>
        <v>#VALUE!</v>
      </c>
      <c r="AX57" s="80">
        <f t="shared" si="33"/>
        <v>31411.8</v>
      </c>
      <c r="AY57" s="37">
        <v>0</v>
      </c>
      <c r="AZ57" s="37">
        <f t="shared" si="6"/>
        <v>0</v>
      </c>
      <c r="BA57" s="189">
        <v>18.899999999999999</v>
      </c>
      <c r="BB57" s="80">
        <f>+AY57*'PRECIOS SEGUN ADJ. (FRONTERIZO)'!$B$9*'PRECIOS SEGUN ADJ. (FRONTERIZO)'!$C$9</f>
        <v>0</v>
      </c>
      <c r="BC57" s="80" t="e" vm="1">
        <f>+[4]!NumLetras(BB57,"PESO","PESOS DOMINICANOS","$EE $m CON #d/100 CENTAVOS")</f>
        <v>#VALUE!</v>
      </c>
      <c r="BD57" s="37">
        <v>6</v>
      </c>
      <c r="BE57" s="37">
        <f t="shared" si="7"/>
        <v>120</v>
      </c>
      <c r="BF57" s="189">
        <v>140.38</v>
      </c>
      <c r="BG57" s="80">
        <f>+BD57*'PRECIOS SEGUN ADJ. (FRONTERIZO)'!$B$10*'PRECIOS SEGUN ADJ. (FRONTERIZO)'!$C$10</f>
        <v>16845.599999999999</v>
      </c>
      <c r="BH57" s="80" t="e" vm="1">
        <f>+[4]!NumLetras(BG57,"PESO","PESOS DOMINICANOS","$EE $m CON #d/100 CENTAVOS")</f>
        <v>#VALUE!</v>
      </c>
      <c r="BI57" s="80">
        <f t="shared" si="34"/>
        <v>3032.21</v>
      </c>
      <c r="BJ57" s="37">
        <v>0</v>
      </c>
      <c r="BK57" s="37">
        <f t="shared" si="8"/>
        <v>0</v>
      </c>
      <c r="BL57" s="189">
        <v>31.459999999999997</v>
      </c>
      <c r="BM57" s="80">
        <f>+BJ57*'PRECIOS SEGUN ADJ. (FRONTERIZO)'!$B$11*'PRECIOS SEGUN ADJ. (FRONTERIZO)'!$C$11</f>
        <v>0</v>
      </c>
      <c r="BN57" s="80" t="e" vm="1">
        <f>+[4]!NumLetras(BM57,"PESO","PESOS DOMINICANOS","$EE $m CON #d/100 CENTAVOS")</f>
        <v>#VALUE!</v>
      </c>
      <c r="BO57" s="37">
        <v>24</v>
      </c>
      <c r="BP57" s="37">
        <f t="shared" si="9"/>
        <v>480</v>
      </c>
      <c r="BQ57" s="189">
        <v>65</v>
      </c>
      <c r="BR57" s="80">
        <f>+BO57*'PRECIOS SEGUN ADJ. (FRONTERIZO)'!$B$12*'PRECIOS SEGUN ADJ. (FRONTERIZO)'!$C$12</f>
        <v>31200</v>
      </c>
      <c r="BS57" s="80" t="e" vm="1">
        <f>+[4]!NumLetras(BR57,"PESO","PESOS DOMINICANOS","$EE $m CON #d/100 CENTAVOS")</f>
        <v>#VALUE!</v>
      </c>
      <c r="BT57" s="37">
        <v>0</v>
      </c>
      <c r="BU57" s="37">
        <f t="shared" si="10"/>
        <v>0</v>
      </c>
      <c r="BV57" s="189">
        <v>5.5</v>
      </c>
      <c r="BW57" s="80">
        <f>+BT57*'PRECIOS SEGUN ADJ. (FRONTERIZO)'!$B$13*'PRECIOS SEGUN ADJ. (FRONTERIZO)'!$C$13</f>
        <v>0</v>
      </c>
      <c r="BX57" s="80" t="e" vm="1">
        <f>+[4]!NumLetras(BW57,"PESO","PESOS DOMINICANOS","$EE $m CON #d/100 CENTAVOS")</f>
        <v>#VALUE!</v>
      </c>
      <c r="BY57" s="37">
        <v>540</v>
      </c>
      <c r="BZ57" s="37">
        <f t="shared" si="11"/>
        <v>10800</v>
      </c>
      <c r="CA57" s="189">
        <v>7.15</v>
      </c>
      <c r="CB57" s="80">
        <f>+BY57*'PRECIOS SEGUN ADJ. (FRONTERIZO)'!$B$14*'PRECIOS SEGUN ADJ. (FRONTERIZO)'!$C$14</f>
        <v>77220</v>
      </c>
      <c r="CC57" s="80" t="e" vm="1">
        <f>+[4]!NumLetras(CB57,"PESO","PESOS DOMINICANOS","$EE $m CON #d/100 CENTAVOS")</f>
        <v>#VALUE!</v>
      </c>
      <c r="CD57" s="37">
        <v>1080</v>
      </c>
      <c r="CE57" s="37">
        <f t="shared" si="12"/>
        <v>21600</v>
      </c>
      <c r="CF57" s="189">
        <v>6.8400000000000007</v>
      </c>
      <c r="CG57" s="80">
        <f>+CD57*'PRECIOS SEGUN ADJ. (FRONTERIZO)'!$B$15*'PRECIOS SEGUN ADJ. (FRONTERIZO)'!$C$15</f>
        <v>147744</v>
      </c>
      <c r="CH57" s="80" t="e" vm="1">
        <f>+[4]!NumLetras(CG57,"PESO","PESOS DOMINICANOS","$EE $m CON #d/100 CENTAVOS")</f>
        <v>#VALUE!</v>
      </c>
      <c r="CI57" s="37">
        <v>0</v>
      </c>
      <c r="CJ57" s="37">
        <f t="shared" si="13"/>
        <v>0</v>
      </c>
      <c r="CK57" s="189">
        <v>60</v>
      </c>
      <c r="CL57" s="80">
        <f>+CI57*'PRECIOS SEGUN ADJ. (FRONTERIZO)'!$B$16*'PRECIOS SEGUN ADJ. (FRONTERIZO)'!$C$16</f>
        <v>0</v>
      </c>
      <c r="CM57" s="80" t="e" vm="1">
        <f>+[4]!NumLetras(CL57,"PESO","PESOS DOMINICANOS","$EE $m CON #d/100 CENTAVOS")</f>
        <v>#VALUE!</v>
      </c>
      <c r="CN57" s="80">
        <f t="shared" si="35"/>
        <v>0</v>
      </c>
      <c r="CO57" s="37">
        <v>0</v>
      </c>
      <c r="CP57" s="37">
        <f t="shared" si="14"/>
        <v>0</v>
      </c>
      <c r="CQ57" s="189">
        <v>55.649999999999991</v>
      </c>
      <c r="CR57" s="80">
        <f>+CO57*'PRECIOS SEGUN ADJ. (FRONTERIZO)'!$B$17*'PRECIOS SEGUN ADJ. (FRONTERIZO)'!$C$17</f>
        <v>0</v>
      </c>
      <c r="CS57" s="80" t="e" vm="1">
        <f>+[4]!NumLetras(CR57,"PESO","PESOS DOMINICANOS","$EE $m CON #d/100 CENTAVOS")</f>
        <v>#VALUE!</v>
      </c>
      <c r="CT57" s="80">
        <f t="shared" si="36"/>
        <v>0</v>
      </c>
      <c r="CU57" s="37">
        <v>540</v>
      </c>
      <c r="CV57" s="37">
        <f t="shared" si="15"/>
        <v>10800</v>
      </c>
      <c r="CW57" s="189">
        <v>6.6</v>
      </c>
      <c r="CX57" s="80">
        <f>+CU57*'PRECIOS SEGUN ADJ. (FRONTERIZO)'!$B$18*'PRECIOS SEGUN ADJ. (FRONTERIZO)'!$C$18</f>
        <v>71280</v>
      </c>
      <c r="CY57" s="80" t="e" vm="1">
        <f>+[4]!NumLetras(CX57,"PESO","PESOS DOMINICANOS","$EE $m CON #d/100 CENTAVOS")</f>
        <v>#VALUE!</v>
      </c>
      <c r="CZ57" s="37">
        <v>0</v>
      </c>
      <c r="DA57" s="37">
        <f t="shared" si="16"/>
        <v>0</v>
      </c>
      <c r="DB57" s="189">
        <v>65.75</v>
      </c>
      <c r="DC57" s="80">
        <f>+CZ57*'PRECIOS SEGUN ADJ. (FRONTERIZO)'!$B$19*'PRECIOS SEGUN ADJ. (FRONTERIZO)'!$C$19</f>
        <v>0</v>
      </c>
      <c r="DD57" s="80" t="e" vm="1">
        <f>+[4]!NumLetras(DC57,"PESO","PESOS DOMINICANOS","$EE $m CON #d/100 CENTAVOS")</f>
        <v>#VALUE!</v>
      </c>
      <c r="DE57" s="80">
        <f t="shared" si="37"/>
        <v>0</v>
      </c>
      <c r="DF57" s="37">
        <v>12</v>
      </c>
      <c r="DG57" s="37">
        <f t="shared" si="17"/>
        <v>240</v>
      </c>
      <c r="DH57" s="189">
        <v>82.59999999999998</v>
      </c>
      <c r="DI57" s="80">
        <f>+DF57*'PRECIOS SEGUN ADJ. (FRONTERIZO)'!$B$20*'PRECIOS SEGUN ADJ. (FRONTERIZO)'!$C$20</f>
        <v>19824</v>
      </c>
      <c r="DJ57" s="80" t="e" vm="1">
        <f>+[4]!NumLetras(DI57,"PESO","PESOS DOMINICANOS","$EE $m CON #d/100 CENTAVOS")</f>
        <v>#VALUE!</v>
      </c>
      <c r="DK57" s="80">
        <f t="shared" si="38"/>
        <v>3568.32</v>
      </c>
      <c r="DL57" s="37">
        <v>1080</v>
      </c>
      <c r="DM57" s="37">
        <f t="shared" si="18"/>
        <v>21600</v>
      </c>
      <c r="DN57" s="189">
        <v>22</v>
      </c>
      <c r="DO57" s="80">
        <f>+DL57*'PRECIOS SEGUN ADJ. (FRONTERIZO)'!$B$21*'PRECIOS SEGUN ADJ. (FRONTERIZO)'!$C$21</f>
        <v>475200</v>
      </c>
      <c r="DP57" s="80" t="e" vm="1">
        <f>+[4]!NumLetras(DO57,"PESO","PESOS DOMINICANOS","$EE $m CON #d/100 CENTAVOS")</f>
        <v>#VALUE!</v>
      </c>
      <c r="DQ57" s="37">
        <v>60</v>
      </c>
      <c r="DR57" s="37">
        <f t="shared" si="19"/>
        <v>1200</v>
      </c>
      <c r="DS57" s="189">
        <v>80.849999999999994</v>
      </c>
      <c r="DT57" s="80">
        <f>+DQ57*'PRECIOS SEGUN ADJ. (FRONTERIZO)'!$B$22*'PRECIOS SEGUN ADJ. (FRONTERIZO)'!$C$22</f>
        <v>97020</v>
      </c>
      <c r="DU57" s="80" t="e" vm="1">
        <f>+[4]!NumLetras(DT57,"PESO","PESOS DOMINICANOS","$EE $m CON #d/100 CENTAVOS")</f>
        <v>#VALUE!</v>
      </c>
      <c r="DV57" s="37">
        <v>27</v>
      </c>
      <c r="DW57" s="37">
        <f t="shared" si="20"/>
        <v>540</v>
      </c>
      <c r="DX57" s="189">
        <v>21.83</v>
      </c>
      <c r="DY57" s="80">
        <f>+DV57*'PRECIOS SEGUN ADJ. (FRONTERIZO)'!$B$23*'PRECIOS SEGUN ADJ. (FRONTERIZO)'!$C$23</f>
        <v>11788.199999999999</v>
      </c>
      <c r="DZ57" s="80" t="e" vm="1">
        <f>+[4]!NumLetras(DY57,"PESO","PESOS DOMINICANOS","$EE $m CON #d/100 CENTAVOS")</f>
        <v>#VALUE!</v>
      </c>
      <c r="EA57" s="80">
        <f t="shared" si="39"/>
        <v>2121.88</v>
      </c>
      <c r="EB57" s="37">
        <v>84</v>
      </c>
      <c r="EC57" s="37">
        <f t="shared" si="21"/>
        <v>1680</v>
      </c>
      <c r="ED57" s="189">
        <v>33</v>
      </c>
      <c r="EE57" s="80">
        <f>+EB57*'PRECIOS SEGUN ADJ. (FRONTERIZO)'!$B$24*'PRECIOS SEGUN ADJ. (FRONTERIZO)'!$C$24</f>
        <v>55440</v>
      </c>
      <c r="EF57" s="80" t="e" vm="1">
        <f>+[4]!NumLetras(EE57,"PESO","PESOS DOMINICANOS","$EE $m CON #d/100 CENTAVOS")</f>
        <v>#VALUE!</v>
      </c>
      <c r="EG57" s="37">
        <v>0</v>
      </c>
      <c r="EH57" s="37">
        <f t="shared" si="22"/>
        <v>0</v>
      </c>
      <c r="EI57" s="189">
        <v>15.789999999999997</v>
      </c>
      <c r="EJ57" s="80">
        <f>+EG57*'PRECIOS SEGUN ADJ. (FRONTERIZO)'!$B$25*'PRECIOS SEGUN ADJ. (FRONTERIZO)'!$C$25</f>
        <v>0</v>
      </c>
      <c r="EK57" s="80" t="e" vm="1">
        <f>+[4]!NumLetras(EJ57,"PESO","PESOS DOMINICANOS","$EE $m CON #d/100 CENTAVOS")</f>
        <v>#VALUE!</v>
      </c>
      <c r="EL57" s="37">
        <v>0</v>
      </c>
      <c r="EM57" s="37">
        <f t="shared" si="23"/>
        <v>0</v>
      </c>
      <c r="EN57" s="189">
        <v>31.5</v>
      </c>
      <c r="EO57" s="80">
        <f>+EL57*'PRECIOS SEGUN ADJ. (FRONTERIZO)'!$B$26*'PRECIOS SEGUN ADJ. (FRONTERIZO)'!$C$26</f>
        <v>0</v>
      </c>
      <c r="EP57" s="80" t="e" vm="1">
        <f>+[4]!NumLetras(EO57,"PESO","PESOS DOMINICANOS","$EE $m CON #d/100 CENTAVOS")</f>
        <v>#VALUE!</v>
      </c>
      <c r="EQ57" s="80">
        <v>0</v>
      </c>
      <c r="ER57" s="194">
        <f t="shared" si="24"/>
        <v>0</v>
      </c>
      <c r="ES57" s="195">
        <v>21.68</v>
      </c>
      <c r="ET57" s="196">
        <f>+EQ57*'PRECIOS SEGUN ADJ (RURAL)'!$B$13*'PRECIOS SEGUN ADJ (RURAL)'!$C$13</f>
        <v>0</v>
      </c>
      <c r="EU57" s="196" t="e" vm="1">
        <f>+[4]!NumLetras(ET57,"PESO","PESOS DOMINICANOS","$EE $m CON #d/100 CENTAVOS")</f>
        <v>#VALUE!</v>
      </c>
      <c r="EV57" s="80">
        <v>0</v>
      </c>
      <c r="EW57" s="198">
        <f t="shared" si="25"/>
        <v>0</v>
      </c>
      <c r="EX57" s="199">
        <v>5.5</v>
      </c>
      <c r="EY57" s="200">
        <f>+EV57*'PRECIOS SEGUN ADJ (RURAL)'!$B$16*'PRECIOS SEGUN ADJ (RURAL)'!$C$16</f>
        <v>0</v>
      </c>
      <c r="EZ57" s="200" t="e" vm="1">
        <f>+[4]!NumLetras(EY57,"PESO","PESOS DOMINICANOS","$EE $m CON #d/100 CENTAVOS")</f>
        <v>#VALUE!</v>
      </c>
      <c r="FA57" s="80">
        <v>0</v>
      </c>
      <c r="FB57" s="202">
        <f t="shared" si="26"/>
        <v>0</v>
      </c>
      <c r="FC57" s="203">
        <v>220</v>
      </c>
      <c r="FD57" s="204">
        <f>+FA57*'PRECIOS SEGUN ADJ (RURAL)'!$B$18*'PRECIOS SEGUN ADJ (RURAL)'!$C$18</f>
        <v>0</v>
      </c>
      <c r="FE57" s="204" t="e" vm="1">
        <f>+[4]!NumLetras(FD57,"PESO","PESOS DOMINICANOS","$EE $m CON #d/100 CENTAVOS")</f>
        <v>#VALUE!</v>
      </c>
      <c r="FF57" s="204">
        <f t="shared" si="27"/>
        <v>0</v>
      </c>
      <c r="FG57" s="80">
        <f t="shared" si="40"/>
        <v>1509652.4</v>
      </c>
      <c r="FH57" s="80" t="e" vm="1">
        <f>+[4]!NumLetras(FG57,"PESO","PESOS DOMINICANOS","$EE $m CON #d/100 CENTAVOS")</f>
        <v>#VALUE!</v>
      </c>
      <c r="FI57" s="80">
        <f t="shared" si="28"/>
        <v>77769.60000000002</v>
      </c>
      <c r="FJ57" s="80" t="e" vm="1">
        <f>+[4]!NumLetras(FI57,"PESO","PESOS DOMINICANOS","$EE $m CON #d/100 CENTAVOS")</f>
        <v>#VALUE!</v>
      </c>
      <c r="FK57" s="80">
        <f t="shared" si="41"/>
        <v>1431882.7999999998</v>
      </c>
      <c r="FL57" s="80" t="e" vm="1">
        <f>+[4]!NumLetras(FK57,"PESO","PESOS DOMINICANOS","$EE $m CON #d/100 CENTAVOS")</f>
        <v>#VALUE!</v>
      </c>
      <c r="FM57" s="80">
        <f t="shared" si="42"/>
        <v>301930.48</v>
      </c>
      <c r="FN57" s="80" t="e" vm="1">
        <f>+[4]!NumLetras(FM57,"PESO","PESOS DOMINICANOS","$EE $m CON #d/100 CENTAVOS")</f>
        <v>#VALUE!</v>
      </c>
      <c r="FO57" s="80">
        <f t="shared" si="43"/>
        <v>15096.52</v>
      </c>
      <c r="FP57" s="80" t="e" vm="1">
        <f>+[4]!NumLetras(FO57,"PESO","PESOS DOMINICANOS","$EE $m CON #d/100 CENTAVOS")</f>
        <v>#VALUE!</v>
      </c>
      <c r="FQ57" s="80"/>
      <c r="FR57" s="80">
        <f t="shared" si="44"/>
        <v>1207721.92</v>
      </c>
      <c r="FS57" s="80" t="e" vm="1">
        <f>+[4]!NumLetras(FR57,"PESO","PESOS DOMINICANOS","$EE $m CON #d/100 CENTAVOS")</f>
        <v>#VALUE!</v>
      </c>
      <c r="FT57" s="37" t="str">
        <f>+VLOOKUP(D57,'FRONTERIZO XENIA'!F:G,2,0)</f>
        <v>F-11</v>
      </c>
    </row>
    <row r="58" spans="1:176">
      <c r="A58" s="37">
        <v>57</v>
      </c>
      <c r="B58" s="37">
        <v>57</v>
      </c>
      <c r="C58" s="26" t="s">
        <v>2355</v>
      </c>
      <c r="D58" s="37">
        <v>131658873</v>
      </c>
      <c r="E58" s="37">
        <f>+VLOOKUP(D58,'INFORMACION DE PROVEEDORES'!C:I,2,0)</f>
        <v>131658873</v>
      </c>
      <c r="F58" s="26" t="str">
        <f>+VLOOKUP(D58,'INFORMACION DE PROVEEDORES'!C:J,4,0)</f>
        <v xml:space="preserve"> EUDY DORALICIA GÓMEZ MEJÍA DE REYNOSO </v>
      </c>
      <c r="G58" s="37" t="str">
        <f>+VLOOKUP(D58,'INFORMACION DE PROVEEDORES'!C:K,5,0)</f>
        <v>001-1643344-2</v>
      </c>
      <c r="H58" s="26" t="str">
        <f>+VLOOKUP(D58,'INFORMACION DE PROVEEDORES'!C:L,7,0)</f>
        <v xml:space="preserve"> C/BARAHONA ESQ. JOSÉ MARTÍ, VILLA FRANCISCA </v>
      </c>
      <c r="I58" s="37" t="str">
        <f>+VLOOKUP(D58,'INFORMACION DE PROVEEDORES'!C:M,3,0)</f>
        <v xml:space="preserve"> JURÍDICA</v>
      </c>
      <c r="J58" s="37">
        <v>2</v>
      </c>
      <c r="K58" s="37">
        <v>462</v>
      </c>
      <c r="L58" s="37">
        <v>152</v>
      </c>
      <c r="M58" s="37">
        <f t="shared" si="29"/>
        <v>3040</v>
      </c>
      <c r="N58" s="189">
        <v>69.81</v>
      </c>
      <c r="O58" s="80">
        <f>+L58*'PRECIOS SEGUN ADJ. (FRONTERIZO)'!$B$2*'PRECIOS SEGUN ADJ. (FRONTERIZO)'!$C$2</f>
        <v>212222.40000000002</v>
      </c>
      <c r="P58" s="80" t="e" vm="1">
        <f>+[4]!NumLetras(O58,"PESO","PESOS DOMINICANOS","$EE $m CON #d/100 CENTAVOS")</f>
        <v>#VALUE!</v>
      </c>
      <c r="Q58" s="80">
        <f t="shared" si="30"/>
        <v>33955.58</v>
      </c>
      <c r="R58" s="37">
        <v>42</v>
      </c>
      <c r="S58" s="37">
        <f t="shared" si="0"/>
        <v>840</v>
      </c>
      <c r="T58" s="189">
        <v>31.5</v>
      </c>
      <c r="U58" s="80">
        <f>+R58*'PRECIOS SEGUN ADJ. (FRONTERIZO)'!$B$3*'PRECIOS SEGUN ADJ. (FRONTERIZO)'!$C$3</f>
        <v>26460</v>
      </c>
      <c r="V58" s="80" t="e" vm="1">
        <f>+[4]!NumLetras(U58,"PESO","PESOS DOMINICANOS","$EE $m CON #d/100 CENTAVOS")</f>
        <v>#VALUE!</v>
      </c>
      <c r="W58" s="37">
        <v>333</v>
      </c>
      <c r="X58" s="37">
        <f t="shared" si="1"/>
        <v>6660</v>
      </c>
      <c r="Y58" s="189">
        <v>25.2</v>
      </c>
      <c r="Z58" s="80">
        <f>+W58*'PRECIOS SEGUN ADJ. (FRONTERIZO)'!$B$4*'PRECIOS SEGUN ADJ. (FRONTERIZO)'!$C$4</f>
        <v>167832</v>
      </c>
      <c r="AA58" s="80" t="e" vm="1">
        <f>+[4]!NumLetras(Z58,"PESO","PESOS DOMINICANOS","$EE $m CON #d/100 CENTAVOS")</f>
        <v>#VALUE!</v>
      </c>
      <c r="AB58" s="37">
        <v>204</v>
      </c>
      <c r="AC58" s="37">
        <f t="shared" si="2"/>
        <v>4080</v>
      </c>
      <c r="AD58" s="189">
        <v>87.91</v>
      </c>
      <c r="AE58" s="80">
        <f>+AB58*'PRECIOS SEGUN ADJ. (FRONTERIZO)'!$B$5*'PRECIOS SEGUN ADJ. (FRONTERIZO)'!$C$5</f>
        <v>358672.8</v>
      </c>
      <c r="AF58" s="80" t="e" vm="1">
        <f>+[4]!NumLetras(AE58,"PESO","PESOS DOMINICANOS","$EE $m CON #d/100 CENTAVOS")</f>
        <v>#VALUE!</v>
      </c>
      <c r="AG58" s="80">
        <f t="shared" si="31"/>
        <v>64561.1</v>
      </c>
      <c r="AH58" s="37">
        <v>55</v>
      </c>
      <c r="AI58" s="37">
        <f t="shared" si="3"/>
        <v>1100</v>
      </c>
      <c r="AJ58" s="189">
        <v>53.95000000000001</v>
      </c>
      <c r="AK58" s="80">
        <f>+AH58*'PRECIOS SEGUN ADJ. (FRONTERIZO)'!$B$6*'PRECIOS SEGUN ADJ. (FRONTERIZO)'!$C$6</f>
        <v>59345</v>
      </c>
      <c r="AL58" s="80" t="e" vm="1">
        <f>+[4]!NumLetras(AK58,"PESO","PESOS DOMINICANOS","$EE $m CON #d/100 CENTAVOS")</f>
        <v>#VALUE!</v>
      </c>
      <c r="AM58" s="37">
        <v>7</v>
      </c>
      <c r="AN58" s="37">
        <f t="shared" si="4"/>
        <v>140</v>
      </c>
      <c r="AO58" s="189">
        <v>25.04</v>
      </c>
      <c r="AP58" s="80">
        <f>+AM58*'PRECIOS SEGUN ADJ. (FRONTERIZO)'!$B$7*'PRECIOS SEGUN ADJ. (FRONTERIZO)'!$C$7</f>
        <v>3505.6</v>
      </c>
      <c r="AQ58" s="80" t="e" vm="1">
        <f>+[4]!NumLetras(AP58,"PESO","PESOS DOMINICANOS","$EE $m CON #d/100 CENTAVOS")</f>
        <v>#VALUE!</v>
      </c>
      <c r="AR58" s="80">
        <f t="shared" si="32"/>
        <v>560.9</v>
      </c>
      <c r="AS58" s="37">
        <v>59</v>
      </c>
      <c r="AT58" s="37">
        <f t="shared" si="5"/>
        <v>1180</v>
      </c>
      <c r="AU58" s="189">
        <v>290.85000000000002</v>
      </c>
      <c r="AV58" s="80">
        <f>+AS58*'PRECIOS SEGUN ADJ. (FRONTERIZO)'!$B$8*'PRECIOS SEGUN ADJ. (FRONTERIZO)'!$C$8</f>
        <v>343203</v>
      </c>
      <c r="AW58" s="80" t="e" vm="1">
        <f>+[4]!NumLetras(AV58,"PESO","PESOS DOMINICANOS","$EE $m CON #d/100 CENTAVOS")</f>
        <v>#VALUE!</v>
      </c>
      <c r="AX58" s="80">
        <f t="shared" si="33"/>
        <v>61776.54</v>
      </c>
      <c r="AY58" s="37">
        <v>19</v>
      </c>
      <c r="AZ58" s="37">
        <f t="shared" si="6"/>
        <v>380</v>
      </c>
      <c r="BA58" s="189">
        <v>18.899999999999999</v>
      </c>
      <c r="BB58" s="80">
        <f>+AY58*'PRECIOS SEGUN ADJ. (FRONTERIZO)'!$B$9*'PRECIOS SEGUN ADJ. (FRONTERIZO)'!$C$9</f>
        <v>7181.9999999999991</v>
      </c>
      <c r="BC58" s="80" t="e" vm="1">
        <f>+[4]!NumLetras(BB58,"PESO","PESOS DOMINICANOS","$EE $m CON #d/100 CENTAVOS")</f>
        <v>#VALUE!</v>
      </c>
      <c r="BD58" s="37">
        <v>4</v>
      </c>
      <c r="BE58" s="37">
        <f t="shared" si="7"/>
        <v>80</v>
      </c>
      <c r="BF58" s="189">
        <v>140.38</v>
      </c>
      <c r="BG58" s="80">
        <f>+BD58*'PRECIOS SEGUN ADJ. (FRONTERIZO)'!$B$10*'PRECIOS SEGUN ADJ. (FRONTERIZO)'!$C$10</f>
        <v>11230.4</v>
      </c>
      <c r="BH58" s="80" t="e" vm="1">
        <f>+[4]!NumLetras(BG58,"PESO","PESOS DOMINICANOS","$EE $m CON #d/100 CENTAVOS")</f>
        <v>#VALUE!</v>
      </c>
      <c r="BI58" s="80">
        <f t="shared" si="34"/>
        <v>2021.47</v>
      </c>
      <c r="BJ58" s="37">
        <v>111</v>
      </c>
      <c r="BK58" s="37">
        <f t="shared" si="8"/>
        <v>2220</v>
      </c>
      <c r="BL58" s="189">
        <v>31.459999999999997</v>
      </c>
      <c r="BM58" s="80">
        <f>+BJ58*'PRECIOS SEGUN ADJ. (FRONTERIZO)'!$B$11*'PRECIOS SEGUN ADJ. (FRONTERIZO)'!$C$11</f>
        <v>69841.2</v>
      </c>
      <c r="BN58" s="80" t="e" vm="1">
        <f>+[4]!NumLetras(BM58,"PESO","PESOS DOMINICANOS","$EE $m CON #d/100 CENTAVOS")</f>
        <v>#VALUE!</v>
      </c>
      <c r="BO58" s="37">
        <v>49</v>
      </c>
      <c r="BP58" s="37">
        <f t="shared" si="9"/>
        <v>980</v>
      </c>
      <c r="BQ58" s="189">
        <v>65</v>
      </c>
      <c r="BR58" s="80">
        <f>+BO58*'PRECIOS SEGUN ADJ. (FRONTERIZO)'!$B$12*'PRECIOS SEGUN ADJ. (FRONTERIZO)'!$C$12</f>
        <v>63700</v>
      </c>
      <c r="BS58" s="80" t="e" vm="1">
        <f>+[4]!NumLetras(BR58,"PESO","PESOS DOMINICANOS","$EE $m CON #d/100 CENTAVOS")</f>
        <v>#VALUE!</v>
      </c>
      <c r="BT58" s="37">
        <v>3140</v>
      </c>
      <c r="BU58" s="37">
        <f t="shared" si="10"/>
        <v>62800</v>
      </c>
      <c r="BV58" s="189">
        <v>5.5</v>
      </c>
      <c r="BW58" s="80">
        <f>+BT58*'PRECIOS SEGUN ADJ. (FRONTERIZO)'!$B$13*'PRECIOS SEGUN ADJ. (FRONTERIZO)'!$C$13</f>
        <v>345400</v>
      </c>
      <c r="BX58" s="80" t="e" vm="1">
        <f>+[4]!NumLetras(BW58,"PESO","PESOS DOMINICANOS","$EE $m CON #d/100 CENTAVOS")</f>
        <v>#VALUE!</v>
      </c>
      <c r="BY58" s="37">
        <v>296</v>
      </c>
      <c r="BZ58" s="37">
        <f t="shared" si="11"/>
        <v>5920</v>
      </c>
      <c r="CA58" s="189">
        <v>7.15</v>
      </c>
      <c r="CB58" s="80">
        <f>+BY58*'PRECIOS SEGUN ADJ. (FRONTERIZO)'!$B$14*'PRECIOS SEGUN ADJ. (FRONTERIZO)'!$C$14</f>
        <v>42328</v>
      </c>
      <c r="CC58" s="80" t="e" vm="1">
        <f>+[4]!NumLetras(CB58,"PESO","PESOS DOMINICANOS","$EE $m CON #d/100 CENTAVOS")</f>
        <v>#VALUE!</v>
      </c>
      <c r="CD58" s="37">
        <v>592</v>
      </c>
      <c r="CE58" s="37">
        <f t="shared" si="12"/>
        <v>11840</v>
      </c>
      <c r="CF58" s="189">
        <v>6.8400000000000007</v>
      </c>
      <c r="CG58" s="80">
        <f>+CD58*'PRECIOS SEGUN ADJ. (FRONTERIZO)'!$B$15*'PRECIOS SEGUN ADJ. (FRONTERIZO)'!$C$15</f>
        <v>80985.599999999991</v>
      </c>
      <c r="CH58" s="80" t="e" vm="1">
        <f>+[4]!NumLetras(CG58,"PESO","PESOS DOMINICANOS","$EE $m CON #d/100 CENTAVOS")</f>
        <v>#VALUE!</v>
      </c>
      <c r="CI58" s="37">
        <v>139</v>
      </c>
      <c r="CJ58" s="37">
        <f t="shared" si="13"/>
        <v>2780</v>
      </c>
      <c r="CK58" s="189">
        <v>60</v>
      </c>
      <c r="CL58" s="80">
        <f>+CI58*'PRECIOS SEGUN ADJ. (FRONTERIZO)'!$B$16*'PRECIOS SEGUN ADJ. (FRONTERIZO)'!$C$16</f>
        <v>166800</v>
      </c>
      <c r="CM58" s="80" t="e" vm="1">
        <f>+[4]!NumLetras(CL58,"PESO","PESOS DOMINICANOS","$EE $m CON #d/100 CENTAVOS")</f>
        <v>#VALUE!</v>
      </c>
      <c r="CN58" s="80">
        <f t="shared" si="35"/>
        <v>30024</v>
      </c>
      <c r="CO58" s="37">
        <v>63</v>
      </c>
      <c r="CP58" s="37">
        <f t="shared" si="14"/>
        <v>1260</v>
      </c>
      <c r="CQ58" s="189">
        <v>55.649999999999991</v>
      </c>
      <c r="CR58" s="80">
        <f>+CO58*'PRECIOS SEGUN ADJ. (FRONTERIZO)'!$B$17*'PRECIOS SEGUN ADJ. (FRONTERIZO)'!$C$17</f>
        <v>70119</v>
      </c>
      <c r="CS58" s="80" t="e" vm="1">
        <f>+[4]!NumLetras(CR58,"PESO","PESOS DOMINICANOS","$EE $m CON #d/100 CENTAVOS")</f>
        <v>#VALUE!</v>
      </c>
      <c r="CT58" s="80">
        <f t="shared" si="36"/>
        <v>12621.42</v>
      </c>
      <c r="CU58" s="37">
        <v>1552</v>
      </c>
      <c r="CV58" s="37">
        <f t="shared" si="15"/>
        <v>31040</v>
      </c>
      <c r="CW58" s="189">
        <v>6.6</v>
      </c>
      <c r="CX58" s="80">
        <f>+CU58*'PRECIOS SEGUN ADJ. (FRONTERIZO)'!$B$18*'PRECIOS SEGUN ADJ. (FRONTERIZO)'!$C$18</f>
        <v>204863.99999999997</v>
      </c>
      <c r="CY58" s="80" t="e" vm="1">
        <f>+[4]!NumLetras(CX58,"PESO","PESOS DOMINICANOS","$EE $m CON #d/100 CENTAVOS")</f>
        <v>#VALUE!</v>
      </c>
      <c r="CZ58" s="37">
        <v>70</v>
      </c>
      <c r="DA58" s="37">
        <f t="shared" si="16"/>
        <v>1400</v>
      </c>
      <c r="DB58" s="189">
        <v>65.75</v>
      </c>
      <c r="DC58" s="80">
        <f>+CZ58*'PRECIOS SEGUN ADJ. (FRONTERIZO)'!$B$19*'PRECIOS SEGUN ADJ. (FRONTERIZO)'!$C$19</f>
        <v>92050</v>
      </c>
      <c r="DD58" s="80" t="e" vm="1">
        <f>+[4]!NumLetras(DC58,"PESO","PESOS DOMINICANOS","$EE $m CON #d/100 CENTAVOS")</f>
        <v>#VALUE!</v>
      </c>
      <c r="DE58" s="80">
        <f t="shared" si="37"/>
        <v>16569</v>
      </c>
      <c r="DF58" s="37">
        <v>7</v>
      </c>
      <c r="DG58" s="37">
        <f t="shared" si="17"/>
        <v>140</v>
      </c>
      <c r="DH58" s="189">
        <v>82.59999999999998</v>
      </c>
      <c r="DI58" s="80">
        <f>+DF58*'PRECIOS SEGUN ADJ. (FRONTERIZO)'!$B$20*'PRECIOS SEGUN ADJ. (FRONTERIZO)'!$C$20</f>
        <v>11563.999999999998</v>
      </c>
      <c r="DJ58" s="80" t="e" vm="1">
        <f>+[4]!NumLetras(DI58,"PESO","PESOS DOMINICANOS","$EE $m CON #d/100 CENTAVOS")</f>
        <v>#VALUE!</v>
      </c>
      <c r="DK58" s="80">
        <f t="shared" si="38"/>
        <v>2081.52</v>
      </c>
      <c r="DL58" s="37">
        <v>592</v>
      </c>
      <c r="DM58" s="37">
        <f t="shared" si="18"/>
        <v>11840</v>
      </c>
      <c r="DN58" s="189">
        <v>22</v>
      </c>
      <c r="DO58" s="80">
        <f>+DL58*'PRECIOS SEGUN ADJ. (FRONTERIZO)'!$B$21*'PRECIOS SEGUN ADJ. (FRONTERIZO)'!$C$21</f>
        <v>260480</v>
      </c>
      <c r="DP58" s="80" t="e" vm="1">
        <f>+[4]!NumLetras(DO58,"PESO","PESOS DOMINICANOS","$EE $m CON #d/100 CENTAVOS")</f>
        <v>#VALUE!</v>
      </c>
      <c r="DQ58" s="37">
        <v>103</v>
      </c>
      <c r="DR58" s="37">
        <f t="shared" si="19"/>
        <v>2060</v>
      </c>
      <c r="DS58" s="189">
        <v>80.849999999999994</v>
      </c>
      <c r="DT58" s="80">
        <f>+DQ58*'PRECIOS SEGUN ADJ. (FRONTERIZO)'!$B$22*'PRECIOS SEGUN ADJ. (FRONTERIZO)'!$C$22</f>
        <v>166551</v>
      </c>
      <c r="DU58" s="80" t="e" vm="1">
        <f>+[4]!NumLetras(DT58,"PESO","PESOS DOMINICANOS","$EE $m CON #d/100 CENTAVOS")</f>
        <v>#VALUE!</v>
      </c>
      <c r="DV58" s="37">
        <v>46</v>
      </c>
      <c r="DW58" s="37">
        <f t="shared" si="20"/>
        <v>920</v>
      </c>
      <c r="DX58" s="189">
        <v>21.83</v>
      </c>
      <c r="DY58" s="80">
        <f>+DV58*'PRECIOS SEGUN ADJ. (FRONTERIZO)'!$B$23*'PRECIOS SEGUN ADJ. (FRONTERIZO)'!$C$23</f>
        <v>20083.599999999999</v>
      </c>
      <c r="DZ58" s="80" t="e" vm="1">
        <f>+[4]!NumLetras(DY58,"PESO","PESOS DOMINICANOS","$EE $m CON #d/100 CENTAVOS")</f>
        <v>#VALUE!</v>
      </c>
      <c r="EA58" s="80">
        <f t="shared" si="39"/>
        <v>3615.05</v>
      </c>
      <c r="EB58" s="37">
        <v>81</v>
      </c>
      <c r="EC58" s="37">
        <f t="shared" si="21"/>
        <v>1620</v>
      </c>
      <c r="ED58" s="189">
        <v>33</v>
      </c>
      <c r="EE58" s="80">
        <f>+EB58*'PRECIOS SEGUN ADJ. (FRONTERIZO)'!$B$24*'PRECIOS SEGUN ADJ. (FRONTERIZO)'!$C$24</f>
        <v>53460</v>
      </c>
      <c r="EF58" s="80" t="e" vm="1">
        <f>+[4]!NumLetras(EE58,"PESO","PESOS DOMINICANOS","$EE $m CON #d/100 CENTAVOS")</f>
        <v>#VALUE!</v>
      </c>
      <c r="EG58" s="37">
        <v>21</v>
      </c>
      <c r="EH58" s="37">
        <f t="shared" si="22"/>
        <v>420</v>
      </c>
      <c r="EI58" s="189">
        <v>15.789999999999997</v>
      </c>
      <c r="EJ58" s="80">
        <f>+EG58*'PRECIOS SEGUN ADJ. (FRONTERIZO)'!$B$25*'PRECIOS SEGUN ADJ. (FRONTERIZO)'!$C$25</f>
        <v>6631.7999999999993</v>
      </c>
      <c r="EK58" s="80" t="e" vm="1">
        <f>+[4]!NumLetras(EJ58,"PESO","PESOS DOMINICANOS","$EE $m CON #d/100 CENTAVOS")</f>
        <v>#VALUE!</v>
      </c>
      <c r="EL58" s="37">
        <v>21</v>
      </c>
      <c r="EM58" s="37">
        <f t="shared" si="23"/>
        <v>420</v>
      </c>
      <c r="EN58" s="189">
        <v>31.5</v>
      </c>
      <c r="EO58" s="80">
        <f>+EL58*'PRECIOS SEGUN ADJ. (FRONTERIZO)'!$B$26*'PRECIOS SEGUN ADJ. (FRONTERIZO)'!$C$26</f>
        <v>13230</v>
      </c>
      <c r="EP58" s="80" t="e" vm="1">
        <f>+[4]!NumLetras(EO58,"PESO","PESOS DOMINICANOS","$EE $m CON #d/100 CENTAVOS")</f>
        <v>#VALUE!</v>
      </c>
      <c r="EQ58" s="80">
        <v>0</v>
      </c>
      <c r="ER58" s="194">
        <f t="shared" si="24"/>
        <v>0</v>
      </c>
      <c r="ES58" s="195">
        <v>21.68</v>
      </c>
      <c r="ET58" s="196">
        <f>+EQ58*'PRECIOS SEGUN ADJ (RURAL)'!$B$13*'PRECIOS SEGUN ADJ (RURAL)'!$C$13</f>
        <v>0</v>
      </c>
      <c r="EU58" s="196" t="e" vm="1">
        <f>+[4]!NumLetras(ET58,"PESO","PESOS DOMINICANOS","$EE $m CON #d/100 CENTAVOS")</f>
        <v>#VALUE!</v>
      </c>
      <c r="EV58" s="80">
        <v>0</v>
      </c>
      <c r="EW58" s="198">
        <f t="shared" si="25"/>
        <v>0</v>
      </c>
      <c r="EX58" s="199">
        <v>5.5</v>
      </c>
      <c r="EY58" s="200">
        <f>+EV58*'PRECIOS SEGUN ADJ (RURAL)'!$B$16*'PRECIOS SEGUN ADJ (RURAL)'!$C$16</f>
        <v>0</v>
      </c>
      <c r="EZ58" s="200" t="e" vm="1">
        <f>+[4]!NumLetras(EY58,"PESO","PESOS DOMINICANOS","$EE $m CON #d/100 CENTAVOS")</f>
        <v>#VALUE!</v>
      </c>
      <c r="FA58" s="80">
        <v>0</v>
      </c>
      <c r="FB58" s="202">
        <f t="shared" si="26"/>
        <v>0</v>
      </c>
      <c r="FC58" s="203">
        <v>220</v>
      </c>
      <c r="FD58" s="204">
        <f>+FA58*'PRECIOS SEGUN ADJ (RURAL)'!$B$18*'PRECIOS SEGUN ADJ (RURAL)'!$C$18</f>
        <v>0</v>
      </c>
      <c r="FE58" s="204" t="e" vm="1">
        <f>+[4]!NumLetras(FD58,"PESO","PESOS DOMINICANOS","$EE $m CON #d/100 CENTAVOS")</f>
        <v>#VALUE!</v>
      </c>
      <c r="FF58" s="204">
        <f t="shared" si="27"/>
        <v>0</v>
      </c>
      <c r="FG58" s="80">
        <f t="shared" si="40"/>
        <v>2857741.3999999994</v>
      </c>
      <c r="FH58" s="80" t="e" vm="1">
        <f>+[4]!NumLetras(FG58,"PESO","PESOS DOMINICANOS","$EE $m CON #d/100 CENTAVOS")</f>
        <v>#VALUE!</v>
      </c>
      <c r="FI58" s="80">
        <f t="shared" si="28"/>
        <v>227786.58</v>
      </c>
      <c r="FJ58" s="80" t="e" vm="1">
        <f>+[4]!NumLetras(FI58,"PESO","PESOS DOMINICANOS","$EE $m CON #d/100 CENTAVOS")</f>
        <v>#VALUE!</v>
      </c>
      <c r="FK58" s="80">
        <f t="shared" si="41"/>
        <v>2629954.8199999994</v>
      </c>
      <c r="FL58" s="80" t="e" vm="1">
        <f>+[4]!NumLetras(FK58,"PESO","PESOS DOMINICANOS","$EE $m CON #d/100 CENTAVOS")</f>
        <v>#VALUE!</v>
      </c>
      <c r="FM58" s="80">
        <f t="shared" si="42"/>
        <v>571548.28</v>
      </c>
      <c r="FN58" s="80" t="e" vm="1">
        <f>+[4]!NumLetras(FM58,"PESO","PESOS DOMINICANOS","$EE $m CON #d/100 CENTAVOS")</f>
        <v>#VALUE!</v>
      </c>
      <c r="FO58" s="80">
        <f t="shared" si="43"/>
        <v>28577.41</v>
      </c>
      <c r="FP58" s="80" t="e" vm="1">
        <f>+[4]!NumLetras(FO58,"PESO","PESOS DOMINICANOS","$EE $m CON #d/100 CENTAVOS")</f>
        <v>#VALUE!</v>
      </c>
      <c r="FQ58" s="80"/>
      <c r="FR58" s="80">
        <f t="shared" si="44"/>
        <v>2286193.1199999992</v>
      </c>
      <c r="FS58" s="80" t="e" vm="1">
        <f>+[4]!NumLetras(FR58,"PESO","PESOS DOMINICANOS","$EE $m CON #d/100 CENTAVOS")</f>
        <v>#VALUE!</v>
      </c>
      <c r="FT58" s="37" t="str">
        <f>+VLOOKUP(D58,'FRONTERIZO XENIA'!F:G,2,0)</f>
        <v>F-36</v>
      </c>
    </row>
    <row r="59" spans="1:176">
      <c r="A59" s="37">
        <v>58</v>
      </c>
      <c r="B59" s="37">
        <v>58</v>
      </c>
      <c r="C59" s="26" t="s">
        <v>661</v>
      </c>
      <c r="D59" s="37">
        <v>7600197912</v>
      </c>
      <c r="E59" s="37" t="str">
        <f>+VLOOKUP(D59,'INFORMACION DE PROVEEDORES'!C:I,2,0)</f>
        <v>076-0019791-2</v>
      </c>
      <c r="F59" s="26" t="str">
        <f>+VLOOKUP(D59,'INFORMACION DE PROVEEDORES'!C:J,4,0)</f>
        <v>INDHIRA AYASIRA GOMEZ MONTERO</v>
      </c>
      <c r="G59" s="37" t="str">
        <f>+VLOOKUP(D59,'INFORMACION DE PROVEEDORES'!C:K,5,0)</f>
        <v>076-0019791-2</v>
      </c>
      <c r="H59" s="26" t="str">
        <f>+VLOOKUP(D59,'INFORMACION DE PROVEEDORES'!C:L,7,0)</f>
        <v>CALLE DUARTE NO.16 TAMAYO</v>
      </c>
      <c r="I59" s="37" t="str">
        <f>+VLOOKUP(D59,'INFORMACION DE PROVEEDORES'!C:M,3,0)</f>
        <v xml:space="preserve"> FÍSICA</v>
      </c>
      <c r="J59" s="37">
        <v>1</v>
      </c>
      <c r="K59" s="37">
        <v>206</v>
      </c>
      <c r="L59" s="37">
        <v>37</v>
      </c>
      <c r="M59" s="37">
        <f t="shared" si="29"/>
        <v>740</v>
      </c>
      <c r="N59" s="189">
        <v>69.81</v>
      </c>
      <c r="O59" s="80">
        <f>+L59*'PRECIOS SEGUN ADJ. (FRONTERIZO)'!$B$2*'PRECIOS SEGUN ADJ. (FRONTERIZO)'!$C$2</f>
        <v>51659.400000000009</v>
      </c>
      <c r="P59" s="80" t="e" vm="1">
        <f>+[4]!NumLetras(O59,"PESO","PESOS DOMINICANOS","$EE $m CON #d/100 CENTAVOS")</f>
        <v>#VALUE!</v>
      </c>
      <c r="Q59" s="80">
        <f t="shared" si="30"/>
        <v>8265.5</v>
      </c>
      <c r="R59" s="37">
        <v>10</v>
      </c>
      <c r="S59" s="37">
        <f t="shared" si="0"/>
        <v>200</v>
      </c>
      <c r="T59" s="189">
        <v>31.5</v>
      </c>
      <c r="U59" s="80">
        <f>+R59*'PRECIOS SEGUN ADJ. (FRONTERIZO)'!$B$3*'PRECIOS SEGUN ADJ. (FRONTERIZO)'!$C$3</f>
        <v>6300</v>
      </c>
      <c r="V59" s="80" t="e" vm="1">
        <f>+[4]!NumLetras(U59,"PESO","PESOS DOMINICANOS","$EE $m CON #d/100 CENTAVOS")</f>
        <v>#VALUE!</v>
      </c>
      <c r="W59" s="37">
        <v>0</v>
      </c>
      <c r="X59" s="37">
        <f t="shared" si="1"/>
        <v>0</v>
      </c>
      <c r="Y59" s="189">
        <v>25.2</v>
      </c>
      <c r="Z59" s="80">
        <f>+W59*'PRECIOS SEGUN ADJ. (FRONTERIZO)'!$B$4*'PRECIOS SEGUN ADJ. (FRONTERIZO)'!$C$4</f>
        <v>0</v>
      </c>
      <c r="AA59" s="80" t="e" vm="1">
        <f>+[4]!NumLetras(Z59,"PESO","PESOS DOMINICANOS","$EE $m CON #d/100 CENTAVOS")</f>
        <v>#VALUE!</v>
      </c>
      <c r="AB59" s="37">
        <v>63</v>
      </c>
      <c r="AC59" s="37">
        <f t="shared" si="2"/>
        <v>1260</v>
      </c>
      <c r="AD59" s="189">
        <v>87.91</v>
      </c>
      <c r="AE59" s="80">
        <f>+AB59*'PRECIOS SEGUN ADJ. (FRONTERIZO)'!$B$5*'PRECIOS SEGUN ADJ. (FRONTERIZO)'!$C$5</f>
        <v>110766.6</v>
      </c>
      <c r="AF59" s="80" t="e" vm="1">
        <f>+[4]!NumLetras(AE59,"PESO","PESOS DOMINICANOS","$EE $m CON #d/100 CENTAVOS")</f>
        <v>#VALUE!</v>
      </c>
      <c r="AG59" s="80">
        <f t="shared" si="31"/>
        <v>19937.990000000002</v>
      </c>
      <c r="AH59" s="37">
        <v>76</v>
      </c>
      <c r="AI59" s="37">
        <f t="shared" si="3"/>
        <v>1520</v>
      </c>
      <c r="AJ59" s="189">
        <v>53.95000000000001</v>
      </c>
      <c r="AK59" s="80">
        <f>+AH59*'PRECIOS SEGUN ADJ. (FRONTERIZO)'!$B$6*'PRECIOS SEGUN ADJ. (FRONTERIZO)'!$C$6</f>
        <v>82004</v>
      </c>
      <c r="AL59" s="80" t="e" vm="1">
        <f>+[4]!NumLetras(AK59,"PESO","PESOS DOMINICANOS","$EE $m CON #d/100 CENTAVOS")</f>
        <v>#VALUE!</v>
      </c>
      <c r="AM59" s="37">
        <v>10</v>
      </c>
      <c r="AN59" s="37">
        <f t="shared" si="4"/>
        <v>200</v>
      </c>
      <c r="AO59" s="189">
        <v>25.04</v>
      </c>
      <c r="AP59" s="80">
        <f>+AM59*'PRECIOS SEGUN ADJ. (FRONTERIZO)'!$B$7*'PRECIOS SEGUN ADJ. (FRONTERIZO)'!$C$7</f>
        <v>5008</v>
      </c>
      <c r="AQ59" s="80" t="e" vm="1">
        <f>+[4]!NumLetras(AP59,"PESO","PESOS DOMINICANOS","$EE $m CON #d/100 CENTAVOS")</f>
        <v>#VALUE!</v>
      </c>
      <c r="AR59" s="80">
        <f t="shared" si="32"/>
        <v>801.28</v>
      </c>
      <c r="AS59" s="37">
        <v>23</v>
      </c>
      <c r="AT59" s="37">
        <f t="shared" si="5"/>
        <v>460</v>
      </c>
      <c r="AU59" s="189">
        <v>290.85000000000002</v>
      </c>
      <c r="AV59" s="80">
        <f>+AS59*'PRECIOS SEGUN ADJ. (FRONTERIZO)'!$B$8*'PRECIOS SEGUN ADJ. (FRONTERIZO)'!$C$8</f>
        <v>133791</v>
      </c>
      <c r="AW59" s="80" t="e" vm="1">
        <f>+[4]!NumLetras(AV59,"PESO","PESOS DOMINICANOS","$EE $m CON #d/100 CENTAVOS")</f>
        <v>#VALUE!</v>
      </c>
      <c r="AX59" s="80">
        <f t="shared" si="33"/>
        <v>24082.38</v>
      </c>
      <c r="AY59" s="37">
        <v>0</v>
      </c>
      <c r="AZ59" s="37">
        <f t="shared" si="6"/>
        <v>0</v>
      </c>
      <c r="BA59" s="189">
        <v>18.899999999999999</v>
      </c>
      <c r="BB59" s="80">
        <f>+AY59*'PRECIOS SEGUN ADJ. (FRONTERIZO)'!$B$9*'PRECIOS SEGUN ADJ. (FRONTERIZO)'!$C$9</f>
        <v>0</v>
      </c>
      <c r="BC59" s="80" t="e" vm="1">
        <f>+[4]!NumLetras(BB59,"PESO","PESOS DOMINICANOS","$EE $m CON #d/100 CENTAVOS")</f>
        <v>#VALUE!</v>
      </c>
      <c r="BD59" s="37">
        <v>5</v>
      </c>
      <c r="BE59" s="37">
        <f t="shared" si="7"/>
        <v>100</v>
      </c>
      <c r="BF59" s="189">
        <v>140.38</v>
      </c>
      <c r="BG59" s="80">
        <f>+BD59*'PRECIOS SEGUN ADJ. (FRONTERIZO)'!$B$10*'PRECIOS SEGUN ADJ. (FRONTERIZO)'!$C$10</f>
        <v>14038</v>
      </c>
      <c r="BH59" s="80" t="e" vm="1">
        <f>+[4]!NumLetras(BG59,"PESO","PESOS DOMINICANOS","$EE $m CON #d/100 CENTAVOS")</f>
        <v>#VALUE!</v>
      </c>
      <c r="BI59" s="80">
        <f t="shared" si="34"/>
        <v>2526.84</v>
      </c>
      <c r="BJ59" s="37">
        <v>0</v>
      </c>
      <c r="BK59" s="37">
        <f t="shared" si="8"/>
        <v>0</v>
      </c>
      <c r="BL59" s="189">
        <v>31.459999999999997</v>
      </c>
      <c r="BM59" s="80">
        <f>+BJ59*'PRECIOS SEGUN ADJ. (FRONTERIZO)'!$B$11*'PRECIOS SEGUN ADJ. (FRONTERIZO)'!$C$11</f>
        <v>0</v>
      </c>
      <c r="BN59" s="80" t="e" vm="1">
        <f>+[4]!NumLetras(BM59,"PESO","PESOS DOMINICANOS","$EE $m CON #d/100 CENTAVOS")</f>
        <v>#VALUE!</v>
      </c>
      <c r="BO59" s="37">
        <v>19</v>
      </c>
      <c r="BP59" s="37">
        <f t="shared" si="9"/>
        <v>380</v>
      </c>
      <c r="BQ59" s="189">
        <v>65</v>
      </c>
      <c r="BR59" s="80">
        <f>+BO59*'PRECIOS SEGUN ADJ. (FRONTERIZO)'!$B$12*'PRECIOS SEGUN ADJ. (FRONTERIZO)'!$C$12</f>
        <v>24700</v>
      </c>
      <c r="BS59" s="80" t="e" vm="1">
        <f>+[4]!NumLetras(BR59,"PESO","PESOS DOMINICANOS","$EE $m CON #d/100 CENTAVOS")</f>
        <v>#VALUE!</v>
      </c>
      <c r="BT59" s="37">
        <v>0</v>
      </c>
      <c r="BU59" s="37">
        <f t="shared" si="10"/>
        <v>0</v>
      </c>
      <c r="BV59" s="189">
        <v>5.5</v>
      </c>
      <c r="BW59" s="80">
        <f>+BT59*'PRECIOS SEGUN ADJ. (FRONTERIZO)'!$B$13*'PRECIOS SEGUN ADJ. (FRONTERIZO)'!$C$13</f>
        <v>0</v>
      </c>
      <c r="BX59" s="80" t="e" vm="1">
        <f>+[4]!NumLetras(BW59,"PESO","PESOS DOMINICANOS","$EE $m CON #d/100 CENTAVOS")</f>
        <v>#VALUE!</v>
      </c>
      <c r="BY59" s="37">
        <v>412</v>
      </c>
      <c r="BZ59" s="37">
        <f t="shared" si="11"/>
        <v>8240</v>
      </c>
      <c r="CA59" s="189">
        <v>7.15</v>
      </c>
      <c r="CB59" s="80">
        <f>+BY59*'PRECIOS SEGUN ADJ. (FRONTERIZO)'!$B$14*'PRECIOS SEGUN ADJ. (FRONTERIZO)'!$C$14</f>
        <v>58916</v>
      </c>
      <c r="CC59" s="80" t="e" vm="1">
        <f>+[4]!NumLetras(CB59,"PESO","PESOS DOMINICANOS","$EE $m CON #d/100 CENTAVOS")</f>
        <v>#VALUE!</v>
      </c>
      <c r="CD59" s="37">
        <v>824</v>
      </c>
      <c r="CE59" s="37">
        <f t="shared" si="12"/>
        <v>16480</v>
      </c>
      <c r="CF59" s="189">
        <v>6.8400000000000007</v>
      </c>
      <c r="CG59" s="80">
        <f>+CD59*'PRECIOS SEGUN ADJ. (FRONTERIZO)'!$B$15*'PRECIOS SEGUN ADJ. (FRONTERIZO)'!$C$15</f>
        <v>112723.2</v>
      </c>
      <c r="CH59" s="80" t="e" vm="1">
        <f>+[4]!NumLetras(CG59,"PESO","PESOS DOMINICANOS","$EE $m CON #d/100 CENTAVOS")</f>
        <v>#VALUE!</v>
      </c>
      <c r="CI59" s="37">
        <v>0</v>
      </c>
      <c r="CJ59" s="37">
        <f t="shared" si="13"/>
        <v>0</v>
      </c>
      <c r="CK59" s="189">
        <v>60</v>
      </c>
      <c r="CL59" s="80">
        <f>+CI59*'PRECIOS SEGUN ADJ. (FRONTERIZO)'!$B$16*'PRECIOS SEGUN ADJ. (FRONTERIZO)'!$C$16</f>
        <v>0</v>
      </c>
      <c r="CM59" s="80" t="e" vm="1">
        <f>+[4]!NumLetras(CL59,"PESO","PESOS DOMINICANOS","$EE $m CON #d/100 CENTAVOS")</f>
        <v>#VALUE!</v>
      </c>
      <c r="CN59" s="80">
        <f t="shared" si="35"/>
        <v>0</v>
      </c>
      <c r="CO59" s="37">
        <v>0</v>
      </c>
      <c r="CP59" s="37">
        <f t="shared" si="14"/>
        <v>0</v>
      </c>
      <c r="CQ59" s="189">
        <v>55.649999999999991</v>
      </c>
      <c r="CR59" s="80">
        <f>+CO59*'PRECIOS SEGUN ADJ. (FRONTERIZO)'!$B$17*'PRECIOS SEGUN ADJ. (FRONTERIZO)'!$C$17</f>
        <v>0</v>
      </c>
      <c r="CS59" s="80" t="e" vm="1">
        <f>+[4]!NumLetras(CR59,"PESO","PESOS DOMINICANOS","$EE $m CON #d/100 CENTAVOS")</f>
        <v>#VALUE!</v>
      </c>
      <c r="CT59" s="80">
        <f t="shared" si="36"/>
        <v>0</v>
      </c>
      <c r="CU59" s="37">
        <v>412</v>
      </c>
      <c r="CV59" s="37">
        <f t="shared" si="15"/>
        <v>8240</v>
      </c>
      <c r="CW59" s="189">
        <v>6.6</v>
      </c>
      <c r="CX59" s="80">
        <f>+CU59*'PRECIOS SEGUN ADJ. (FRONTERIZO)'!$B$18*'PRECIOS SEGUN ADJ. (FRONTERIZO)'!$C$18</f>
        <v>54384</v>
      </c>
      <c r="CY59" s="80" t="e" vm="1">
        <f>+[4]!NumLetras(CX59,"PESO","PESOS DOMINICANOS","$EE $m CON #d/100 CENTAVOS")</f>
        <v>#VALUE!</v>
      </c>
      <c r="CZ59" s="37">
        <v>0</v>
      </c>
      <c r="DA59" s="37">
        <f t="shared" si="16"/>
        <v>0</v>
      </c>
      <c r="DB59" s="189">
        <v>65.75</v>
      </c>
      <c r="DC59" s="80">
        <f>+CZ59*'PRECIOS SEGUN ADJ. (FRONTERIZO)'!$B$19*'PRECIOS SEGUN ADJ. (FRONTERIZO)'!$C$19</f>
        <v>0</v>
      </c>
      <c r="DD59" s="80" t="e" vm="1">
        <f>+[4]!NumLetras(DC59,"PESO","PESOS DOMINICANOS","$EE $m CON #d/100 CENTAVOS")</f>
        <v>#VALUE!</v>
      </c>
      <c r="DE59" s="80">
        <f t="shared" si="37"/>
        <v>0</v>
      </c>
      <c r="DF59" s="37">
        <v>10</v>
      </c>
      <c r="DG59" s="37">
        <f t="shared" si="17"/>
        <v>200</v>
      </c>
      <c r="DH59" s="189">
        <v>82.59999999999998</v>
      </c>
      <c r="DI59" s="80">
        <f>+DF59*'PRECIOS SEGUN ADJ. (FRONTERIZO)'!$B$20*'PRECIOS SEGUN ADJ. (FRONTERIZO)'!$C$20</f>
        <v>16520</v>
      </c>
      <c r="DJ59" s="80" t="e" vm="1">
        <f>+[4]!NumLetras(DI59,"PESO","PESOS DOMINICANOS","$EE $m CON #d/100 CENTAVOS")</f>
        <v>#VALUE!</v>
      </c>
      <c r="DK59" s="80">
        <f t="shared" si="38"/>
        <v>2973.6</v>
      </c>
      <c r="DL59" s="37">
        <v>824</v>
      </c>
      <c r="DM59" s="37">
        <f t="shared" si="18"/>
        <v>16480</v>
      </c>
      <c r="DN59" s="189">
        <v>22</v>
      </c>
      <c r="DO59" s="80">
        <f>+DL59*'PRECIOS SEGUN ADJ. (FRONTERIZO)'!$B$21*'PRECIOS SEGUN ADJ. (FRONTERIZO)'!$C$21</f>
        <v>362560</v>
      </c>
      <c r="DP59" s="80" t="e" vm="1">
        <f>+[4]!NumLetras(DO59,"PESO","PESOS DOMINICANOS","$EE $m CON #d/100 CENTAVOS")</f>
        <v>#VALUE!</v>
      </c>
      <c r="DQ59" s="37">
        <v>46</v>
      </c>
      <c r="DR59" s="37">
        <f t="shared" si="19"/>
        <v>920</v>
      </c>
      <c r="DS59" s="189">
        <v>80.849999999999994</v>
      </c>
      <c r="DT59" s="80">
        <f>+DQ59*'PRECIOS SEGUN ADJ. (FRONTERIZO)'!$B$22*'PRECIOS SEGUN ADJ. (FRONTERIZO)'!$C$22</f>
        <v>74382</v>
      </c>
      <c r="DU59" s="80" t="e" vm="1">
        <f>+[4]!NumLetras(DT59,"PESO","PESOS DOMINICANOS","$EE $m CON #d/100 CENTAVOS")</f>
        <v>#VALUE!</v>
      </c>
      <c r="DV59" s="37">
        <v>21</v>
      </c>
      <c r="DW59" s="37">
        <f t="shared" si="20"/>
        <v>420</v>
      </c>
      <c r="DX59" s="189">
        <v>21.83</v>
      </c>
      <c r="DY59" s="80">
        <f>+DV59*'PRECIOS SEGUN ADJ. (FRONTERIZO)'!$B$23*'PRECIOS SEGUN ADJ. (FRONTERIZO)'!$C$23</f>
        <v>9168.5999999999985</v>
      </c>
      <c r="DZ59" s="80" t="e" vm="1">
        <f>+[4]!NumLetras(DY59,"PESO","PESOS DOMINICANOS","$EE $m CON #d/100 CENTAVOS")</f>
        <v>#VALUE!</v>
      </c>
      <c r="EA59" s="80">
        <f t="shared" si="39"/>
        <v>1650.35</v>
      </c>
      <c r="EB59" s="37">
        <v>64</v>
      </c>
      <c r="EC59" s="37">
        <f t="shared" si="21"/>
        <v>1280</v>
      </c>
      <c r="ED59" s="189">
        <v>33</v>
      </c>
      <c r="EE59" s="80">
        <f>+EB59*'PRECIOS SEGUN ADJ. (FRONTERIZO)'!$B$24*'PRECIOS SEGUN ADJ. (FRONTERIZO)'!$C$24</f>
        <v>42240</v>
      </c>
      <c r="EF59" s="80" t="e" vm="1">
        <f>+[4]!NumLetras(EE59,"PESO","PESOS DOMINICANOS","$EE $m CON #d/100 CENTAVOS")</f>
        <v>#VALUE!</v>
      </c>
      <c r="EG59" s="37">
        <v>0</v>
      </c>
      <c r="EH59" s="37">
        <f t="shared" si="22"/>
        <v>0</v>
      </c>
      <c r="EI59" s="189">
        <v>15.789999999999997</v>
      </c>
      <c r="EJ59" s="80">
        <f>+EG59*'PRECIOS SEGUN ADJ. (FRONTERIZO)'!$B$25*'PRECIOS SEGUN ADJ. (FRONTERIZO)'!$C$25</f>
        <v>0</v>
      </c>
      <c r="EK59" s="80" t="e" vm="1">
        <f>+[4]!NumLetras(EJ59,"PESO","PESOS DOMINICANOS","$EE $m CON #d/100 CENTAVOS")</f>
        <v>#VALUE!</v>
      </c>
      <c r="EL59" s="37">
        <v>0</v>
      </c>
      <c r="EM59" s="37">
        <f t="shared" si="23"/>
        <v>0</v>
      </c>
      <c r="EN59" s="189">
        <v>31.5</v>
      </c>
      <c r="EO59" s="80">
        <f>+EL59*'PRECIOS SEGUN ADJ. (FRONTERIZO)'!$B$26*'PRECIOS SEGUN ADJ. (FRONTERIZO)'!$C$26</f>
        <v>0</v>
      </c>
      <c r="EP59" s="80" t="e" vm="1">
        <f>+[4]!NumLetras(EO59,"PESO","PESOS DOMINICANOS","$EE $m CON #d/100 CENTAVOS")</f>
        <v>#VALUE!</v>
      </c>
      <c r="EQ59" s="80">
        <v>0</v>
      </c>
      <c r="ER59" s="194">
        <f t="shared" si="24"/>
        <v>0</v>
      </c>
      <c r="ES59" s="195">
        <v>21.68</v>
      </c>
      <c r="ET59" s="196">
        <f>+EQ59*'PRECIOS SEGUN ADJ (RURAL)'!$B$13*'PRECIOS SEGUN ADJ (RURAL)'!$C$13</f>
        <v>0</v>
      </c>
      <c r="EU59" s="196" t="e" vm="1">
        <f>+[4]!NumLetras(ET59,"PESO","PESOS DOMINICANOS","$EE $m CON #d/100 CENTAVOS")</f>
        <v>#VALUE!</v>
      </c>
      <c r="EV59" s="80">
        <v>0</v>
      </c>
      <c r="EW59" s="198">
        <f t="shared" si="25"/>
        <v>0</v>
      </c>
      <c r="EX59" s="199">
        <v>5.5</v>
      </c>
      <c r="EY59" s="200">
        <f>+EV59*'PRECIOS SEGUN ADJ (RURAL)'!$B$16*'PRECIOS SEGUN ADJ (RURAL)'!$C$16</f>
        <v>0</v>
      </c>
      <c r="EZ59" s="200" t="e" vm="1">
        <f>+[4]!NumLetras(EY59,"PESO","PESOS DOMINICANOS","$EE $m CON #d/100 CENTAVOS")</f>
        <v>#VALUE!</v>
      </c>
      <c r="FA59" s="80">
        <v>0</v>
      </c>
      <c r="FB59" s="202">
        <f t="shared" si="26"/>
        <v>0</v>
      </c>
      <c r="FC59" s="203">
        <v>220</v>
      </c>
      <c r="FD59" s="204">
        <f>+FA59*'PRECIOS SEGUN ADJ (RURAL)'!$B$18*'PRECIOS SEGUN ADJ (RURAL)'!$C$18</f>
        <v>0</v>
      </c>
      <c r="FE59" s="204" t="e" vm="1">
        <f>+[4]!NumLetras(FD59,"PESO","PESOS DOMINICANOS","$EE $m CON #d/100 CENTAVOS")</f>
        <v>#VALUE!</v>
      </c>
      <c r="FF59" s="204">
        <f t="shared" si="27"/>
        <v>0</v>
      </c>
      <c r="FG59" s="80">
        <f t="shared" si="40"/>
        <v>1159160.8</v>
      </c>
      <c r="FH59" s="80" t="e" vm="1">
        <f>+[4]!NumLetras(FG59,"PESO","PESOS DOMINICANOS","$EE $m CON #d/100 CENTAVOS")</f>
        <v>#VALUE!</v>
      </c>
      <c r="FI59" s="80">
        <f t="shared" si="28"/>
        <v>60237.94</v>
      </c>
      <c r="FJ59" s="80" t="e" vm="1">
        <f>+[4]!NumLetras(FI59,"PESO","PESOS DOMINICANOS","$EE $m CON #d/100 CENTAVOS")</f>
        <v>#VALUE!</v>
      </c>
      <c r="FK59" s="80">
        <f t="shared" si="41"/>
        <v>1098922.8600000001</v>
      </c>
      <c r="FL59" s="80" t="e" vm="1">
        <f>+[4]!NumLetras(FK59,"PESO","PESOS DOMINICANOS","$EE $m CON #d/100 CENTAVOS")</f>
        <v>#VALUE!</v>
      </c>
      <c r="FM59" s="80">
        <f t="shared" si="42"/>
        <v>231832.16</v>
      </c>
      <c r="FN59" s="80" t="e" vm="1">
        <f>+[4]!NumLetras(FM59,"PESO","PESOS DOMINICANOS","$EE $m CON #d/100 CENTAVOS")</f>
        <v>#VALUE!</v>
      </c>
      <c r="FO59" s="80">
        <f t="shared" si="43"/>
        <v>11591.61</v>
      </c>
      <c r="FP59" s="80" t="e" vm="1">
        <f>+[4]!NumLetras(FO59,"PESO","PESOS DOMINICANOS","$EE $m CON #d/100 CENTAVOS")</f>
        <v>#VALUE!</v>
      </c>
      <c r="FQ59" s="80"/>
      <c r="FR59" s="80">
        <f t="shared" si="44"/>
        <v>927328.64</v>
      </c>
      <c r="FS59" s="80" t="e" vm="1">
        <f>+[4]!NumLetras(FR59,"PESO","PESOS DOMINICANOS","$EE $m CON #d/100 CENTAVOS")</f>
        <v>#VALUE!</v>
      </c>
      <c r="FT59" s="37" t="str">
        <f>+VLOOKUP(D59,'FRONTERIZO XENIA'!F:G,2,0)</f>
        <v>F-07</v>
      </c>
    </row>
    <row r="60" spans="1:176">
      <c r="A60" s="37">
        <v>59</v>
      </c>
      <c r="B60" s="37">
        <v>59</v>
      </c>
      <c r="C60" s="26" t="s">
        <v>2370</v>
      </c>
      <c r="D60" s="37">
        <v>132312287</v>
      </c>
      <c r="E60" s="37">
        <f>+VLOOKUP(D60,'INFORMACION DE PROVEEDORES'!C:I,2,0)</f>
        <v>132312287</v>
      </c>
      <c r="F60" s="26" t="str">
        <f>+VLOOKUP(D60,'INFORMACION DE PROVEEDORES'!C:J,4,0)</f>
        <v>JUAN RAMON CASTILLO ALMONTE</v>
      </c>
      <c r="G60" s="37" t="str">
        <f>+VLOOKUP(D60,'INFORMACION DE PROVEEDORES'!C:K,5,0)</f>
        <v>001-1858832-6</v>
      </c>
      <c r="H60" s="26" t="str">
        <f>+VLOOKUP(D60,'INFORMACION DE PROVEEDORES'!C:L,7,0)</f>
        <v>CALLE 4TA, NO. 01,NICOLAS FELIZ, PEDERNALES</v>
      </c>
      <c r="I60" s="37" t="str">
        <f>+VLOOKUP(D60,'INFORMACION DE PROVEEDORES'!C:M,3,0)</f>
        <v xml:space="preserve"> JURÍDICA</v>
      </c>
      <c r="J60" s="37">
        <v>5</v>
      </c>
      <c r="K60" s="37">
        <v>379</v>
      </c>
      <c r="L60" s="37">
        <v>66</v>
      </c>
      <c r="M60" s="37">
        <f t="shared" si="29"/>
        <v>1320</v>
      </c>
      <c r="N60" s="189">
        <v>69.81</v>
      </c>
      <c r="O60" s="80">
        <f>+L60*'PRECIOS SEGUN ADJ. (FRONTERIZO)'!$B$2*'PRECIOS SEGUN ADJ. (FRONTERIZO)'!$C$2</f>
        <v>92149.2</v>
      </c>
      <c r="P60" s="80" t="e" vm="1">
        <f>+[4]!NumLetras(O60,"PESO","PESOS DOMINICANOS","$EE $m CON #d/100 CENTAVOS")</f>
        <v>#VALUE!</v>
      </c>
      <c r="Q60" s="80">
        <f t="shared" si="30"/>
        <v>14743.87</v>
      </c>
      <c r="R60" s="37">
        <v>19</v>
      </c>
      <c r="S60" s="37">
        <f t="shared" si="0"/>
        <v>380</v>
      </c>
      <c r="T60" s="189">
        <v>31.5</v>
      </c>
      <c r="U60" s="80">
        <f>+R60*'PRECIOS SEGUN ADJ. (FRONTERIZO)'!$B$3*'PRECIOS SEGUN ADJ. (FRONTERIZO)'!$C$3</f>
        <v>11970</v>
      </c>
      <c r="V60" s="80" t="e" vm="1">
        <f>+[4]!NumLetras(U60,"PESO","PESOS DOMINICANOS","$EE $m CON #d/100 CENTAVOS")</f>
        <v>#VALUE!</v>
      </c>
      <c r="W60" s="37">
        <v>0</v>
      </c>
      <c r="X60" s="37">
        <f t="shared" si="1"/>
        <v>0</v>
      </c>
      <c r="Y60" s="189">
        <v>25.2</v>
      </c>
      <c r="Z60" s="80">
        <f>+W60*'PRECIOS SEGUN ADJ. (FRONTERIZO)'!$B$4*'PRECIOS SEGUN ADJ. (FRONTERIZO)'!$C$4</f>
        <v>0</v>
      </c>
      <c r="AA60" s="80" t="e" vm="1">
        <f>+[4]!NumLetras(Z60,"PESO","PESOS DOMINICANOS","$EE $m CON #d/100 CENTAVOS")</f>
        <v>#VALUE!</v>
      </c>
      <c r="AB60" s="37">
        <v>117</v>
      </c>
      <c r="AC60" s="37">
        <f t="shared" si="2"/>
        <v>2340</v>
      </c>
      <c r="AD60" s="189">
        <v>87.91</v>
      </c>
      <c r="AE60" s="80">
        <f>+AB60*'PRECIOS SEGUN ADJ. (FRONTERIZO)'!$B$5*'PRECIOS SEGUN ADJ. (FRONTERIZO)'!$C$5</f>
        <v>205709.4</v>
      </c>
      <c r="AF60" s="80" t="e" vm="1">
        <f>+[4]!NumLetras(AE60,"PESO","PESOS DOMINICANOS","$EE $m CON #d/100 CENTAVOS")</f>
        <v>#VALUE!</v>
      </c>
      <c r="AG60" s="80">
        <f t="shared" si="31"/>
        <v>37027.69</v>
      </c>
      <c r="AH60" s="37">
        <v>142</v>
      </c>
      <c r="AI60" s="37">
        <f t="shared" si="3"/>
        <v>2840</v>
      </c>
      <c r="AJ60" s="189">
        <v>53.95000000000001</v>
      </c>
      <c r="AK60" s="80">
        <f>+AH60*'PRECIOS SEGUN ADJ. (FRONTERIZO)'!$B$6*'PRECIOS SEGUN ADJ. (FRONTERIZO)'!$C$6</f>
        <v>153218</v>
      </c>
      <c r="AL60" s="80" t="e" vm="1">
        <f>+[4]!NumLetras(AK60,"PESO","PESOS DOMINICANOS","$EE $m CON #d/100 CENTAVOS")</f>
        <v>#VALUE!</v>
      </c>
      <c r="AM60" s="37">
        <v>19</v>
      </c>
      <c r="AN60" s="37">
        <f t="shared" si="4"/>
        <v>380</v>
      </c>
      <c r="AO60" s="189">
        <v>25.04</v>
      </c>
      <c r="AP60" s="80">
        <f>+AM60*'PRECIOS SEGUN ADJ. (FRONTERIZO)'!$B$7*'PRECIOS SEGUN ADJ. (FRONTERIZO)'!$C$7</f>
        <v>9515.2000000000007</v>
      </c>
      <c r="AQ60" s="80" t="e" vm="1">
        <f>+[4]!NumLetras(AP60,"PESO","PESOS DOMINICANOS","$EE $m CON #d/100 CENTAVOS")</f>
        <v>#VALUE!</v>
      </c>
      <c r="AR60" s="80">
        <f t="shared" si="32"/>
        <v>1522.43</v>
      </c>
      <c r="AS60" s="37">
        <v>44</v>
      </c>
      <c r="AT60" s="37">
        <f t="shared" si="5"/>
        <v>880</v>
      </c>
      <c r="AU60" s="189">
        <v>290.85000000000002</v>
      </c>
      <c r="AV60" s="80">
        <f>+AS60*'PRECIOS SEGUN ADJ. (FRONTERIZO)'!$B$8*'PRECIOS SEGUN ADJ. (FRONTERIZO)'!$C$8</f>
        <v>255948.00000000003</v>
      </c>
      <c r="AW60" s="80" t="e" vm="1">
        <f>+[4]!NumLetras(AV60,"PESO","PESOS DOMINICANOS","$EE $m CON #d/100 CENTAVOS")</f>
        <v>#VALUE!</v>
      </c>
      <c r="AX60" s="80">
        <f t="shared" si="33"/>
        <v>46070.64</v>
      </c>
      <c r="AY60" s="37">
        <v>0</v>
      </c>
      <c r="AZ60" s="37">
        <f t="shared" si="6"/>
        <v>0</v>
      </c>
      <c r="BA60" s="189">
        <v>18.899999999999999</v>
      </c>
      <c r="BB60" s="80">
        <f>+AY60*'PRECIOS SEGUN ADJ. (FRONTERIZO)'!$B$9*'PRECIOS SEGUN ADJ. (FRONTERIZO)'!$C$9</f>
        <v>0</v>
      </c>
      <c r="BC60" s="80" t="e" vm="1">
        <f>+[4]!NumLetras(BB60,"PESO","PESOS DOMINICANOS","$EE $m CON #d/100 CENTAVOS")</f>
        <v>#VALUE!</v>
      </c>
      <c r="BD60" s="37">
        <v>11</v>
      </c>
      <c r="BE60" s="37">
        <f t="shared" si="7"/>
        <v>220</v>
      </c>
      <c r="BF60" s="189">
        <v>140.38</v>
      </c>
      <c r="BG60" s="80">
        <f>+BD60*'PRECIOS SEGUN ADJ. (FRONTERIZO)'!$B$10*'PRECIOS SEGUN ADJ. (FRONTERIZO)'!$C$10</f>
        <v>30883.599999999999</v>
      </c>
      <c r="BH60" s="80" t="e" vm="1">
        <f>+[4]!NumLetras(BG60,"PESO","PESOS DOMINICANOS","$EE $m CON #d/100 CENTAVOS")</f>
        <v>#VALUE!</v>
      </c>
      <c r="BI60" s="80">
        <f t="shared" si="34"/>
        <v>5559.05</v>
      </c>
      <c r="BJ60" s="37">
        <v>0</v>
      </c>
      <c r="BK60" s="37">
        <f t="shared" si="8"/>
        <v>0</v>
      </c>
      <c r="BL60" s="189">
        <v>31.459999999999997</v>
      </c>
      <c r="BM60" s="80">
        <f>+BJ60*'PRECIOS SEGUN ADJ. (FRONTERIZO)'!$B$11*'PRECIOS SEGUN ADJ. (FRONTERIZO)'!$C$11</f>
        <v>0</v>
      </c>
      <c r="BN60" s="80" t="e" vm="1">
        <f>+[4]!NumLetras(BM60,"PESO","PESOS DOMINICANOS","$EE $m CON #d/100 CENTAVOS")</f>
        <v>#VALUE!</v>
      </c>
      <c r="BO60" s="37">
        <v>36</v>
      </c>
      <c r="BP60" s="37">
        <f t="shared" si="9"/>
        <v>720</v>
      </c>
      <c r="BQ60" s="189">
        <v>65</v>
      </c>
      <c r="BR60" s="80">
        <f>+BO60*'PRECIOS SEGUN ADJ. (FRONTERIZO)'!$B$12*'PRECIOS SEGUN ADJ. (FRONTERIZO)'!$C$12</f>
        <v>46800</v>
      </c>
      <c r="BS60" s="80" t="e" vm="1">
        <f>+[4]!NumLetras(BR60,"PESO","PESOS DOMINICANOS","$EE $m CON #d/100 CENTAVOS")</f>
        <v>#VALUE!</v>
      </c>
      <c r="BT60" s="37">
        <v>0</v>
      </c>
      <c r="BU60" s="37">
        <f t="shared" si="10"/>
        <v>0</v>
      </c>
      <c r="BV60" s="189">
        <v>5.5</v>
      </c>
      <c r="BW60" s="80">
        <f>+BT60*'PRECIOS SEGUN ADJ. (FRONTERIZO)'!$B$13*'PRECIOS SEGUN ADJ. (FRONTERIZO)'!$C$13</f>
        <v>0</v>
      </c>
      <c r="BX60" s="80" t="e" vm="1">
        <f>+[4]!NumLetras(BW60,"PESO","PESOS DOMINICANOS","$EE $m CON #d/100 CENTAVOS")</f>
        <v>#VALUE!</v>
      </c>
      <c r="BY60" s="37">
        <v>758</v>
      </c>
      <c r="BZ60" s="37">
        <f t="shared" si="11"/>
        <v>15160</v>
      </c>
      <c r="CA60" s="189">
        <v>7.15</v>
      </c>
      <c r="CB60" s="80">
        <f>+BY60*'PRECIOS SEGUN ADJ. (FRONTERIZO)'!$B$14*'PRECIOS SEGUN ADJ. (FRONTERIZO)'!$C$14</f>
        <v>108394</v>
      </c>
      <c r="CC60" s="80" t="e" vm="1">
        <f>+[4]!NumLetras(CB60,"PESO","PESOS DOMINICANOS","$EE $m CON #d/100 CENTAVOS")</f>
        <v>#VALUE!</v>
      </c>
      <c r="CD60" s="37">
        <v>1516</v>
      </c>
      <c r="CE60" s="37">
        <f t="shared" si="12"/>
        <v>30320</v>
      </c>
      <c r="CF60" s="189">
        <v>6.8400000000000007</v>
      </c>
      <c r="CG60" s="80">
        <f>+CD60*'PRECIOS SEGUN ADJ. (FRONTERIZO)'!$B$15*'PRECIOS SEGUN ADJ. (FRONTERIZO)'!$C$15</f>
        <v>207388.80000000002</v>
      </c>
      <c r="CH60" s="80" t="e" vm="1">
        <f>+[4]!NumLetras(CG60,"PESO","PESOS DOMINICANOS","$EE $m CON #d/100 CENTAVOS")</f>
        <v>#VALUE!</v>
      </c>
      <c r="CI60" s="37">
        <v>0</v>
      </c>
      <c r="CJ60" s="37">
        <f t="shared" si="13"/>
        <v>0</v>
      </c>
      <c r="CK60" s="189">
        <v>60</v>
      </c>
      <c r="CL60" s="80">
        <f>+CI60*'PRECIOS SEGUN ADJ. (FRONTERIZO)'!$B$16*'PRECIOS SEGUN ADJ. (FRONTERIZO)'!$C$16</f>
        <v>0</v>
      </c>
      <c r="CM60" s="80" t="e" vm="1">
        <f>+[4]!NumLetras(CL60,"PESO","PESOS DOMINICANOS","$EE $m CON #d/100 CENTAVOS")</f>
        <v>#VALUE!</v>
      </c>
      <c r="CN60" s="80">
        <f t="shared" si="35"/>
        <v>0</v>
      </c>
      <c r="CO60" s="37">
        <v>0</v>
      </c>
      <c r="CP60" s="37">
        <f t="shared" si="14"/>
        <v>0</v>
      </c>
      <c r="CQ60" s="189">
        <v>55.649999999999991</v>
      </c>
      <c r="CR60" s="80">
        <f>+CO60*'PRECIOS SEGUN ADJ. (FRONTERIZO)'!$B$17*'PRECIOS SEGUN ADJ. (FRONTERIZO)'!$C$17</f>
        <v>0</v>
      </c>
      <c r="CS60" s="80" t="e" vm="1">
        <f>+[4]!NumLetras(CR60,"PESO","PESOS DOMINICANOS","$EE $m CON #d/100 CENTAVOS")</f>
        <v>#VALUE!</v>
      </c>
      <c r="CT60" s="80">
        <f t="shared" si="36"/>
        <v>0</v>
      </c>
      <c r="CU60" s="37">
        <v>758</v>
      </c>
      <c r="CV60" s="37">
        <f t="shared" si="15"/>
        <v>15160</v>
      </c>
      <c r="CW60" s="189">
        <v>6.6</v>
      </c>
      <c r="CX60" s="80">
        <f>+CU60*'PRECIOS SEGUN ADJ. (FRONTERIZO)'!$B$18*'PRECIOS SEGUN ADJ. (FRONTERIZO)'!$C$18</f>
        <v>100056</v>
      </c>
      <c r="CY60" s="80" t="e" vm="1">
        <f>+[4]!NumLetras(CX60,"PESO","PESOS DOMINICANOS","$EE $m CON #d/100 CENTAVOS")</f>
        <v>#VALUE!</v>
      </c>
      <c r="CZ60" s="37">
        <v>0</v>
      </c>
      <c r="DA60" s="37">
        <f t="shared" si="16"/>
        <v>0</v>
      </c>
      <c r="DB60" s="189">
        <v>65.75</v>
      </c>
      <c r="DC60" s="80">
        <f>+CZ60*'PRECIOS SEGUN ADJ. (FRONTERIZO)'!$B$19*'PRECIOS SEGUN ADJ. (FRONTERIZO)'!$C$19</f>
        <v>0</v>
      </c>
      <c r="DD60" s="80" t="e" vm="1">
        <f>+[4]!NumLetras(DC60,"PESO","PESOS DOMINICANOS","$EE $m CON #d/100 CENTAVOS")</f>
        <v>#VALUE!</v>
      </c>
      <c r="DE60" s="80">
        <f t="shared" si="37"/>
        <v>0</v>
      </c>
      <c r="DF60" s="37">
        <v>19</v>
      </c>
      <c r="DG60" s="37">
        <f t="shared" si="17"/>
        <v>380</v>
      </c>
      <c r="DH60" s="189">
        <v>82.59999999999998</v>
      </c>
      <c r="DI60" s="80">
        <f>+DF60*'PRECIOS SEGUN ADJ. (FRONTERIZO)'!$B$20*'PRECIOS SEGUN ADJ. (FRONTERIZO)'!$C$20</f>
        <v>31387.999999999996</v>
      </c>
      <c r="DJ60" s="80" t="e" vm="1">
        <f>+[4]!NumLetras(DI60,"PESO","PESOS DOMINICANOS","$EE $m CON #d/100 CENTAVOS")</f>
        <v>#VALUE!</v>
      </c>
      <c r="DK60" s="80">
        <f t="shared" si="38"/>
        <v>5649.84</v>
      </c>
      <c r="DL60" s="37">
        <v>1516</v>
      </c>
      <c r="DM60" s="37">
        <f t="shared" si="18"/>
        <v>30320</v>
      </c>
      <c r="DN60" s="189">
        <v>22</v>
      </c>
      <c r="DO60" s="80">
        <f>+DL60*'PRECIOS SEGUN ADJ. (FRONTERIZO)'!$B$21*'PRECIOS SEGUN ADJ. (FRONTERIZO)'!$C$21</f>
        <v>667040</v>
      </c>
      <c r="DP60" s="80" t="e" vm="1">
        <f>+[4]!NumLetras(DO60,"PESO","PESOS DOMINICANOS","$EE $m CON #d/100 CENTAVOS")</f>
        <v>#VALUE!</v>
      </c>
      <c r="DQ60" s="37">
        <v>86</v>
      </c>
      <c r="DR60" s="37">
        <f t="shared" si="19"/>
        <v>1720</v>
      </c>
      <c r="DS60" s="189">
        <v>80.849999999999994</v>
      </c>
      <c r="DT60" s="80">
        <f>+DQ60*'PRECIOS SEGUN ADJ. (FRONTERIZO)'!$B$22*'PRECIOS SEGUN ADJ. (FRONTERIZO)'!$C$22</f>
        <v>139062</v>
      </c>
      <c r="DU60" s="80" t="e" vm="1">
        <f>+[4]!NumLetras(DT60,"PESO","PESOS DOMINICANOS","$EE $m CON #d/100 CENTAVOS")</f>
        <v>#VALUE!</v>
      </c>
      <c r="DV60" s="37">
        <v>40</v>
      </c>
      <c r="DW60" s="37">
        <f t="shared" si="20"/>
        <v>800</v>
      </c>
      <c r="DX60" s="189">
        <v>21.83</v>
      </c>
      <c r="DY60" s="80">
        <f>+DV60*'PRECIOS SEGUN ADJ. (FRONTERIZO)'!$B$23*'PRECIOS SEGUN ADJ. (FRONTERIZO)'!$C$23</f>
        <v>17464</v>
      </c>
      <c r="DZ60" s="80" t="e" vm="1">
        <f>+[4]!NumLetras(DY60,"PESO","PESOS DOMINICANOS","$EE $m CON #d/100 CENTAVOS")</f>
        <v>#VALUE!</v>
      </c>
      <c r="EA60" s="80">
        <f t="shared" si="39"/>
        <v>3143.52</v>
      </c>
      <c r="EB60" s="37">
        <v>120</v>
      </c>
      <c r="EC60" s="37">
        <f t="shared" si="21"/>
        <v>2400</v>
      </c>
      <c r="ED60" s="189">
        <v>33</v>
      </c>
      <c r="EE60" s="80">
        <f>+EB60*'PRECIOS SEGUN ADJ. (FRONTERIZO)'!$B$24*'PRECIOS SEGUN ADJ. (FRONTERIZO)'!$C$24</f>
        <v>79200</v>
      </c>
      <c r="EF60" s="80" t="e" vm="1">
        <f>+[4]!NumLetras(EE60,"PESO","PESOS DOMINICANOS","$EE $m CON #d/100 CENTAVOS")</f>
        <v>#VALUE!</v>
      </c>
      <c r="EG60" s="37">
        <v>0</v>
      </c>
      <c r="EH60" s="37">
        <f t="shared" si="22"/>
        <v>0</v>
      </c>
      <c r="EI60" s="189">
        <v>15.789999999999997</v>
      </c>
      <c r="EJ60" s="80">
        <f>+EG60*'PRECIOS SEGUN ADJ. (FRONTERIZO)'!$B$25*'PRECIOS SEGUN ADJ. (FRONTERIZO)'!$C$25</f>
        <v>0</v>
      </c>
      <c r="EK60" s="80" t="e" vm="1">
        <f>+[4]!NumLetras(EJ60,"PESO","PESOS DOMINICANOS","$EE $m CON #d/100 CENTAVOS")</f>
        <v>#VALUE!</v>
      </c>
      <c r="EL60" s="37">
        <v>0</v>
      </c>
      <c r="EM60" s="37">
        <f t="shared" si="23"/>
        <v>0</v>
      </c>
      <c r="EN60" s="189">
        <v>31.5</v>
      </c>
      <c r="EO60" s="80">
        <f>+EL60*'PRECIOS SEGUN ADJ. (FRONTERIZO)'!$B$26*'PRECIOS SEGUN ADJ. (FRONTERIZO)'!$C$26</f>
        <v>0</v>
      </c>
      <c r="EP60" s="80" t="e" vm="1">
        <f>+[4]!NumLetras(EO60,"PESO","PESOS DOMINICANOS","$EE $m CON #d/100 CENTAVOS")</f>
        <v>#VALUE!</v>
      </c>
      <c r="EQ60" s="80">
        <v>0</v>
      </c>
      <c r="ER60" s="194">
        <f t="shared" si="24"/>
        <v>0</v>
      </c>
      <c r="ES60" s="195">
        <v>21.68</v>
      </c>
      <c r="ET60" s="196">
        <f>+EQ60*'PRECIOS SEGUN ADJ (RURAL)'!$B$13*'PRECIOS SEGUN ADJ (RURAL)'!$C$13</f>
        <v>0</v>
      </c>
      <c r="EU60" s="196" t="e" vm="1">
        <f>+[4]!NumLetras(ET60,"PESO","PESOS DOMINICANOS","$EE $m CON #d/100 CENTAVOS")</f>
        <v>#VALUE!</v>
      </c>
      <c r="EV60" s="80">
        <v>0</v>
      </c>
      <c r="EW60" s="198">
        <f t="shared" si="25"/>
        <v>0</v>
      </c>
      <c r="EX60" s="199">
        <v>5.5</v>
      </c>
      <c r="EY60" s="200">
        <f>+EV60*'PRECIOS SEGUN ADJ (RURAL)'!$B$16*'PRECIOS SEGUN ADJ (RURAL)'!$C$16</f>
        <v>0</v>
      </c>
      <c r="EZ60" s="200" t="e" vm="1">
        <f>+[4]!NumLetras(EY60,"PESO","PESOS DOMINICANOS","$EE $m CON #d/100 CENTAVOS")</f>
        <v>#VALUE!</v>
      </c>
      <c r="FA60" s="80">
        <v>0</v>
      </c>
      <c r="FB60" s="202">
        <f t="shared" si="26"/>
        <v>0</v>
      </c>
      <c r="FC60" s="203">
        <v>220</v>
      </c>
      <c r="FD60" s="204">
        <f>+FA60*'PRECIOS SEGUN ADJ (RURAL)'!$B$18*'PRECIOS SEGUN ADJ (RURAL)'!$C$18</f>
        <v>0</v>
      </c>
      <c r="FE60" s="204" t="e" vm="1">
        <f>+[4]!NumLetras(FD60,"PESO","PESOS DOMINICANOS","$EE $m CON #d/100 CENTAVOS")</f>
        <v>#VALUE!</v>
      </c>
      <c r="FF60" s="204">
        <f t="shared" si="27"/>
        <v>0</v>
      </c>
      <c r="FG60" s="80">
        <f t="shared" si="40"/>
        <v>2156186.2000000002</v>
      </c>
      <c r="FH60" s="80" t="e" vm="1">
        <f>+[4]!NumLetras(FG60,"PESO","PESOS DOMINICANOS","$EE $m CON #d/100 CENTAVOS")</f>
        <v>#VALUE!</v>
      </c>
      <c r="FI60" s="80">
        <f t="shared" si="28"/>
        <v>113717.04000000001</v>
      </c>
      <c r="FJ60" s="80" t="e" vm="1">
        <f>+[4]!NumLetras(FI60,"PESO","PESOS DOMINICANOS","$EE $m CON #d/100 CENTAVOS")</f>
        <v>#VALUE!</v>
      </c>
      <c r="FK60" s="80">
        <f t="shared" si="41"/>
        <v>2042469.1600000001</v>
      </c>
      <c r="FL60" s="80" t="e" vm="1">
        <f>+[4]!NumLetras(FK60,"PESO","PESOS DOMINICANOS","$EE $m CON #d/100 CENTAVOS")</f>
        <v>#VALUE!</v>
      </c>
      <c r="FM60" s="80">
        <f t="shared" si="42"/>
        <v>431237.24</v>
      </c>
      <c r="FN60" s="80" t="e" vm="1">
        <f>+[4]!NumLetras(FM60,"PESO","PESOS DOMINICANOS","$EE $m CON #d/100 CENTAVOS")</f>
        <v>#VALUE!</v>
      </c>
      <c r="FO60" s="80">
        <f t="shared" si="43"/>
        <v>21561.86</v>
      </c>
      <c r="FP60" s="80" t="e" vm="1">
        <f>+[4]!NumLetras(FO60,"PESO","PESOS DOMINICANOS","$EE $m CON #d/100 CENTAVOS")</f>
        <v>#VALUE!</v>
      </c>
      <c r="FQ60" s="80"/>
      <c r="FR60" s="80">
        <f t="shared" si="44"/>
        <v>1724948.9600000002</v>
      </c>
      <c r="FS60" s="80" t="e" vm="1">
        <f>+[4]!NumLetras(FR60,"PESO","PESOS DOMINICANOS","$EE $m CON #d/100 CENTAVOS")</f>
        <v>#VALUE!</v>
      </c>
      <c r="FT60" s="37" t="str">
        <f>+VLOOKUP(D60,'FRONTERIZO XENIA'!F:G,2,0)</f>
        <v>F-01</v>
      </c>
    </row>
    <row r="61" spans="1:176">
      <c r="A61" s="37">
        <v>60</v>
      </c>
      <c r="B61" s="37">
        <v>60</v>
      </c>
      <c r="C61" s="26" t="s">
        <v>2384</v>
      </c>
      <c r="D61" s="37">
        <v>131180841</v>
      </c>
      <c r="E61" s="37">
        <f>+VLOOKUP(D61,'INFORMACION DE PROVEEDORES'!C:I,2,0)</f>
        <v>131180841</v>
      </c>
      <c r="F61" s="26" t="str">
        <f>+VLOOKUP(D61,'INFORMACION DE PROVEEDORES'!C:J,4,0)</f>
        <v xml:space="preserve">SURELIS ARIANNE NOVAS PIÑA </v>
      </c>
      <c r="G61" s="37" t="str">
        <f>+VLOOKUP(D61,'INFORMACION DE PROVEEDORES'!C:K,5,0)</f>
        <v>077-0004809-8</v>
      </c>
      <c r="H61" s="26" t="str">
        <f>+VLOOKUP(D61,'INFORMACION DE PROVEEDORES'!C:L,7,0)</f>
        <v xml:space="preserve">CALLE PRIMERA, NO. 14, KM 7 1/2, SOLIMAR, SANTO DOMINGO </v>
      </c>
      <c r="I61" s="37" t="str">
        <f>+VLOOKUP(D61,'INFORMACION DE PROVEEDORES'!C:M,3,0)</f>
        <v xml:space="preserve"> JURÍDICA</v>
      </c>
      <c r="J61" s="37">
        <v>2</v>
      </c>
      <c r="K61" s="37">
        <v>184</v>
      </c>
      <c r="L61" s="37">
        <v>33</v>
      </c>
      <c r="M61" s="37">
        <f t="shared" si="29"/>
        <v>660</v>
      </c>
      <c r="N61" s="189">
        <v>69.81</v>
      </c>
      <c r="O61" s="80">
        <f>+L61*'PRECIOS SEGUN ADJ. (FRONTERIZO)'!$B$2*'PRECIOS SEGUN ADJ. (FRONTERIZO)'!$C$2</f>
        <v>46074.6</v>
      </c>
      <c r="P61" s="80" t="e" vm="1">
        <f>+[4]!NumLetras(O61,"PESO","PESOS DOMINICANOS","$EE $m CON #d/100 CENTAVOS")</f>
        <v>#VALUE!</v>
      </c>
      <c r="Q61" s="80">
        <f t="shared" si="30"/>
        <v>7371.94</v>
      </c>
      <c r="R61" s="37">
        <v>9</v>
      </c>
      <c r="S61" s="37">
        <f t="shared" si="0"/>
        <v>180</v>
      </c>
      <c r="T61" s="189">
        <v>31.5</v>
      </c>
      <c r="U61" s="80">
        <f>+R61*'PRECIOS SEGUN ADJ. (FRONTERIZO)'!$B$3*'PRECIOS SEGUN ADJ. (FRONTERIZO)'!$C$3</f>
        <v>5670</v>
      </c>
      <c r="V61" s="80" t="e" vm="1">
        <f>+[4]!NumLetras(U61,"PESO","PESOS DOMINICANOS","$EE $m CON #d/100 CENTAVOS")</f>
        <v>#VALUE!</v>
      </c>
      <c r="W61" s="37">
        <v>0</v>
      </c>
      <c r="X61" s="37">
        <f t="shared" si="1"/>
        <v>0</v>
      </c>
      <c r="Y61" s="189">
        <v>25.2</v>
      </c>
      <c r="Z61" s="80">
        <f>+W61*'PRECIOS SEGUN ADJ. (FRONTERIZO)'!$B$4*'PRECIOS SEGUN ADJ. (FRONTERIZO)'!$C$4</f>
        <v>0</v>
      </c>
      <c r="AA61" s="80" t="e" vm="1">
        <f>+[4]!NumLetras(Z61,"PESO","PESOS DOMINICANOS","$EE $m CON #d/100 CENTAVOS")</f>
        <v>#VALUE!</v>
      </c>
      <c r="AB61" s="37">
        <v>56</v>
      </c>
      <c r="AC61" s="37">
        <f t="shared" si="2"/>
        <v>1120</v>
      </c>
      <c r="AD61" s="189">
        <v>87.91</v>
      </c>
      <c r="AE61" s="80">
        <f>+AB61*'PRECIOS SEGUN ADJ. (FRONTERIZO)'!$B$5*'PRECIOS SEGUN ADJ. (FRONTERIZO)'!$C$5</f>
        <v>98459.199999999997</v>
      </c>
      <c r="AF61" s="80" t="e" vm="1">
        <f>+[4]!NumLetras(AE61,"PESO","PESOS DOMINICANOS","$EE $m CON #d/100 CENTAVOS")</f>
        <v>#VALUE!</v>
      </c>
      <c r="AG61" s="80">
        <f t="shared" si="31"/>
        <v>17722.66</v>
      </c>
      <c r="AH61" s="37">
        <v>68</v>
      </c>
      <c r="AI61" s="37">
        <f t="shared" si="3"/>
        <v>1360</v>
      </c>
      <c r="AJ61" s="189">
        <v>53.95000000000001</v>
      </c>
      <c r="AK61" s="80">
        <f>+AH61*'PRECIOS SEGUN ADJ. (FRONTERIZO)'!$B$6*'PRECIOS SEGUN ADJ. (FRONTERIZO)'!$C$6</f>
        <v>73372</v>
      </c>
      <c r="AL61" s="80" t="e" vm="1">
        <f>+[4]!NumLetras(AK61,"PESO","PESOS DOMINICANOS","$EE $m CON #d/100 CENTAVOS")</f>
        <v>#VALUE!</v>
      </c>
      <c r="AM61" s="37">
        <v>9</v>
      </c>
      <c r="AN61" s="37">
        <f t="shared" si="4"/>
        <v>180</v>
      </c>
      <c r="AO61" s="189">
        <v>25.04</v>
      </c>
      <c r="AP61" s="80">
        <f>+AM61*'PRECIOS SEGUN ADJ. (FRONTERIZO)'!$B$7*'PRECIOS SEGUN ADJ. (FRONTERIZO)'!$C$7</f>
        <v>4507.2</v>
      </c>
      <c r="AQ61" s="80" t="e" vm="1">
        <f>+[4]!NumLetras(AP61,"PESO","PESOS DOMINICANOS","$EE $m CON #d/100 CENTAVOS")</f>
        <v>#VALUE!</v>
      </c>
      <c r="AR61" s="80">
        <f t="shared" si="32"/>
        <v>721.15</v>
      </c>
      <c r="AS61" s="37">
        <v>21</v>
      </c>
      <c r="AT61" s="37">
        <f t="shared" si="5"/>
        <v>420</v>
      </c>
      <c r="AU61" s="189">
        <v>290.85000000000002</v>
      </c>
      <c r="AV61" s="80">
        <f>+AS61*'PRECIOS SEGUN ADJ. (FRONTERIZO)'!$B$8*'PRECIOS SEGUN ADJ. (FRONTERIZO)'!$C$8</f>
        <v>122157</v>
      </c>
      <c r="AW61" s="80" t="e" vm="1">
        <f>+[4]!NumLetras(AV61,"PESO","PESOS DOMINICANOS","$EE $m CON #d/100 CENTAVOS")</f>
        <v>#VALUE!</v>
      </c>
      <c r="AX61" s="80">
        <f t="shared" si="33"/>
        <v>21988.26</v>
      </c>
      <c r="AY61" s="37">
        <v>0</v>
      </c>
      <c r="AZ61" s="37">
        <f t="shared" si="6"/>
        <v>0</v>
      </c>
      <c r="BA61" s="189">
        <v>18.899999999999999</v>
      </c>
      <c r="BB61" s="80">
        <f>+AY61*'PRECIOS SEGUN ADJ. (FRONTERIZO)'!$B$9*'PRECIOS SEGUN ADJ. (FRONTERIZO)'!$C$9</f>
        <v>0</v>
      </c>
      <c r="BC61" s="80" t="e" vm="1">
        <f>+[4]!NumLetras(BB61,"PESO","PESOS DOMINICANOS","$EE $m CON #d/100 CENTAVOS")</f>
        <v>#VALUE!</v>
      </c>
      <c r="BD61" s="37">
        <v>5</v>
      </c>
      <c r="BE61" s="37">
        <f t="shared" si="7"/>
        <v>100</v>
      </c>
      <c r="BF61" s="189">
        <v>140.38</v>
      </c>
      <c r="BG61" s="80">
        <f>+BD61*'PRECIOS SEGUN ADJ. (FRONTERIZO)'!$B$10*'PRECIOS SEGUN ADJ. (FRONTERIZO)'!$C$10</f>
        <v>14038</v>
      </c>
      <c r="BH61" s="80" t="e" vm="1">
        <f>+[4]!NumLetras(BG61,"PESO","PESOS DOMINICANOS","$EE $m CON #d/100 CENTAVOS")</f>
        <v>#VALUE!</v>
      </c>
      <c r="BI61" s="80">
        <f t="shared" si="34"/>
        <v>2526.84</v>
      </c>
      <c r="BJ61" s="37">
        <v>0</v>
      </c>
      <c r="BK61" s="37">
        <f t="shared" si="8"/>
        <v>0</v>
      </c>
      <c r="BL61" s="189">
        <v>31.459999999999997</v>
      </c>
      <c r="BM61" s="80">
        <f>+BJ61*'PRECIOS SEGUN ADJ. (FRONTERIZO)'!$B$11*'PRECIOS SEGUN ADJ. (FRONTERIZO)'!$C$11</f>
        <v>0</v>
      </c>
      <c r="BN61" s="80" t="e" vm="1">
        <f>+[4]!NumLetras(BM61,"PESO","PESOS DOMINICANOS","$EE $m CON #d/100 CENTAVOS")</f>
        <v>#VALUE!</v>
      </c>
      <c r="BO61" s="37">
        <v>17</v>
      </c>
      <c r="BP61" s="37">
        <f t="shared" si="9"/>
        <v>340</v>
      </c>
      <c r="BQ61" s="189">
        <v>65</v>
      </c>
      <c r="BR61" s="80">
        <f>+BO61*'PRECIOS SEGUN ADJ. (FRONTERIZO)'!$B$12*'PRECIOS SEGUN ADJ. (FRONTERIZO)'!$C$12</f>
        <v>22100</v>
      </c>
      <c r="BS61" s="80" t="e" vm="1">
        <f>+[4]!NumLetras(BR61,"PESO","PESOS DOMINICANOS","$EE $m CON #d/100 CENTAVOS")</f>
        <v>#VALUE!</v>
      </c>
      <c r="BT61" s="37">
        <v>0</v>
      </c>
      <c r="BU61" s="37">
        <f t="shared" si="10"/>
        <v>0</v>
      </c>
      <c r="BV61" s="189">
        <v>5.5</v>
      </c>
      <c r="BW61" s="80">
        <f>+BT61*'PRECIOS SEGUN ADJ. (FRONTERIZO)'!$B$13*'PRECIOS SEGUN ADJ. (FRONTERIZO)'!$C$13</f>
        <v>0</v>
      </c>
      <c r="BX61" s="80" t="e" vm="1">
        <f>+[4]!NumLetras(BW61,"PESO","PESOS DOMINICANOS","$EE $m CON #d/100 CENTAVOS")</f>
        <v>#VALUE!</v>
      </c>
      <c r="BY61" s="37">
        <v>368</v>
      </c>
      <c r="BZ61" s="37">
        <f t="shared" si="11"/>
        <v>7360</v>
      </c>
      <c r="CA61" s="189">
        <v>7.15</v>
      </c>
      <c r="CB61" s="80">
        <f>+BY61*'PRECIOS SEGUN ADJ. (FRONTERIZO)'!$B$14*'PRECIOS SEGUN ADJ. (FRONTERIZO)'!$C$14</f>
        <v>52624.000000000007</v>
      </c>
      <c r="CC61" s="80" t="e" vm="1">
        <f>+[4]!NumLetras(CB61,"PESO","PESOS DOMINICANOS","$EE $m CON #d/100 CENTAVOS")</f>
        <v>#VALUE!</v>
      </c>
      <c r="CD61" s="37">
        <v>736</v>
      </c>
      <c r="CE61" s="37">
        <f t="shared" si="12"/>
        <v>14720</v>
      </c>
      <c r="CF61" s="189">
        <v>6.8400000000000007</v>
      </c>
      <c r="CG61" s="80">
        <f>+CD61*'PRECIOS SEGUN ADJ. (FRONTERIZO)'!$B$15*'PRECIOS SEGUN ADJ. (FRONTERIZO)'!$C$15</f>
        <v>100684.79999999999</v>
      </c>
      <c r="CH61" s="80" t="e" vm="1">
        <f>+[4]!NumLetras(CG61,"PESO","PESOS DOMINICANOS","$EE $m CON #d/100 CENTAVOS")</f>
        <v>#VALUE!</v>
      </c>
      <c r="CI61" s="37">
        <v>0</v>
      </c>
      <c r="CJ61" s="37">
        <f t="shared" si="13"/>
        <v>0</v>
      </c>
      <c r="CK61" s="189">
        <v>60</v>
      </c>
      <c r="CL61" s="80">
        <f>+CI61*'PRECIOS SEGUN ADJ. (FRONTERIZO)'!$B$16*'PRECIOS SEGUN ADJ. (FRONTERIZO)'!$C$16</f>
        <v>0</v>
      </c>
      <c r="CM61" s="80" t="e" vm="1">
        <f>+[4]!NumLetras(CL61,"PESO","PESOS DOMINICANOS","$EE $m CON #d/100 CENTAVOS")</f>
        <v>#VALUE!</v>
      </c>
      <c r="CN61" s="80">
        <f t="shared" si="35"/>
        <v>0</v>
      </c>
      <c r="CO61" s="37">
        <v>0</v>
      </c>
      <c r="CP61" s="37">
        <f t="shared" si="14"/>
        <v>0</v>
      </c>
      <c r="CQ61" s="189">
        <v>55.649999999999991</v>
      </c>
      <c r="CR61" s="80">
        <f>+CO61*'PRECIOS SEGUN ADJ. (FRONTERIZO)'!$B$17*'PRECIOS SEGUN ADJ. (FRONTERIZO)'!$C$17</f>
        <v>0</v>
      </c>
      <c r="CS61" s="80" t="e" vm="1">
        <f>+[4]!NumLetras(CR61,"PESO","PESOS DOMINICANOS","$EE $m CON #d/100 CENTAVOS")</f>
        <v>#VALUE!</v>
      </c>
      <c r="CT61" s="80">
        <f t="shared" si="36"/>
        <v>0</v>
      </c>
      <c r="CU61" s="37">
        <v>368</v>
      </c>
      <c r="CV61" s="37">
        <f t="shared" si="15"/>
        <v>7360</v>
      </c>
      <c r="CW61" s="189">
        <v>6.6</v>
      </c>
      <c r="CX61" s="80">
        <f>+CU61*'PRECIOS SEGUN ADJ. (FRONTERIZO)'!$B$18*'PRECIOS SEGUN ADJ. (FRONTERIZO)'!$C$18</f>
        <v>48575.999999999993</v>
      </c>
      <c r="CY61" s="80" t="e" vm="1">
        <f>+[4]!NumLetras(CX61,"PESO","PESOS DOMINICANOS","$EE $m CON #d/100 CENTAVOS")</f>
        <v>#VALUE!</v>
      </c>
      <c r="CZ61" s="37">
        <v>0</v>
      </c>
      <c r="DA61" s="37">
        <f t="shared" si="16"/>
        <v>0</v>
      </c>
      <c r="DB61" s="189">
        <v>65.75</v>
      </c>
      <c r="DC61" s="80">
        <f>+CZ61*'PRECIOS SEGUN ADJ. (FRONTERIZO)'!$B$19*'PRECIOS SEGUN ADJ. (FRONTERIZO)'!$C$19</f>
        <v>0</v>
      </c>
      <c r="DD61" s="80" t="e" vm="1">
        <f>+[4]!NumLetras(DC61,"PESO","PESOS DOMINICANOS","$EE $m CON #d/100 CENTAVOS")</f>
        <v>#VALUE!</v>
      </c>
      <c r="DE61" s="80">
        <f t="shared" si="37"/>
        <v>0</v>
      </c>
      <c r="DF61" s="37">
        <v>9</v>
      </c>
      <c r="DG61" s="37">
        <f t="shared" si="17"/>
        <v>180</v>
      </c>
      <c r="DH61" s="189">
        <v>82.59999999999998</v>
      </c>
      <c r="DI61" s="80">
        <f>+DF61*'PRECIOS SEGUN ADJ. (FRONTERIZO)'!$B$20*'PRECIOS SEGUN ADJ. (FRONTERIZO)'!$C$20</f>
        <v>14868</v>
      </c>
      <c r="DJ61" s="80" t="e" vm="1">
        <f>+[4]!NumLetras(DI61,"PESO","PESOS DOMINICANOS","$EE $m CON #d/100 CENTAVOS")</f>
        <v>#VALUE!</v>
      </c>
      <c r="DK61" s="80">
        <f t="shared" si="38"/>
        <v>2676.24</v>
      </c>
      <c r="DL61" s="37">
        <v>736</v>
      </c>
      <c r="DM61" s="37">
        <f t="shared" si="18"/>
        <v>14720</v>
      </c>
      <c r="DN61" s="189">
        <v>22</v>
      </c>
      <c r="DO61" s="80">
        <f>+DL61*'PRECIOS SEGUN ADJ. (FRONTERIZO)'!$B$21*'PRECIOS SEGUN ADJ. (FRONTERIZO)'!$C$21</f>
        <v>323840</v>
      </c>
      <c r="DP61" s="80" t="e" vm="1">
        <f>+[4]!NumLetras(DO61,"PESO","PESOS DOMINICANOS","$EE $m CON #d/100 CENTAVOS")</f>
        <v>#VALUE!</v>
      </c>
      <c r="DQ61" s="37">
        <v>41</v>
      </c>
      <c r="DR61" s="37">
        <f t="shared" si="19"/>
        <v>820</v>
      </c>
      <c r="DS61" s="189">
        <v>80.849999999999994</v>
      </c>
      <c r="DT61" s="80">
        <f>+DQ61*'PRECIOS SEGUN ADJ. (FRONTERIZO)'!$B$22*'PRECIOS SEGUN ADJ. (FRONTERIZO)'!$C$22</f>
        <v>66297</v>
      </c>
      <c r="DU61" s="80" t="e" vm="1">
        <f>+[4]!NumLetras(DT61,"PESO","PESOS DOMINICANOS","$EE $m CON #d/100 CENTAVOS")</f>
        <v>#VALUE!</v>
      </c>
      <c r="DV61" s="37">
        <v>19</v>
      </c>
      <c r="DW61" s="37">
        <f t="shared" si="20"/>
        <v>380</v>
      </c>
      <c r="DX61" s="189">
        <v>21.83</v>
      </c>
      <c r="DY61" s="80">
        <f>+DV61*'PRECIOS SEGUN ADJ. (FRONTERIZO)'!$B$23*'PRECIOS SEGUN ADJ. (FRONTERIZO)'!$C$23</f>
        <v>8295.4</v>
      </c>
      <c r="DZ61" s="80" t="e" vm="1">
        <f>+[4]!NumLetras(DY61,"PESO","PESOS DOMINICANOS","$EE $m CON #d/100 CENTAVOS")</f>
        <v>#VALUE!</v>
      </c>
      <c r="EA61" s="80">
        <f t="shared" si="39"/>
        <v>1493.17</v>
      </c>
      <c r="EB61" s="37">
        <v>58</v>
      </c>
      <c r="EC61" s="37">
        <f t="shared" si="21"/>
        <v>1160</v>
      </c>
      <c r="ED61" s="189">
        <v>33</v>
      </c>
      <c r="EE61" s="80">
        <f>+EB61*'PRECIOS SEGUN ADJ. (FRONTERIZO)'!$B$24*'PRECIOS SEGUN ADJ. (FRONTERIZO)'!$C$24</f>
        <v>38280</v>
      </c>
      <c r="EF61" s="80" t="e" vm="1">
        <f>+[4]!NumLetras(EE61,"PESO","PESOS DOMINICANOS","$EE $m CON #d/100 CENTAVOS")</f>
        <v>#VALUE!</v>
      </c>
      <c r="EG61" s="37">
        <v>0</v>
      </c>
      <c r="EH61" s="37">
        <f t="shared" si="22"/>
        <v>0</v>
      </c>
      <c r="EI61" s="189">
        <v>15.789999999999997</v>
      </c>
      <c r="EJ61" s="80">
        <f>+EG61*'PRECIOS SEGUN ADJ. (FRONTERIZO)'!$B$25*'PRECIOS SEGUN ADJ. (FRONTERIZO)'!$C$25</f>
        <v>0</v>
      </c>
      <c r="EK61" s="80" t="e" vm="1">
        <f>+[4]!NumLetras(EJ61,"PESO","PESOS DOMINICANOS","$EE $m CON #d/100 CENTAVOS")</f>
        <v>#VALUE!</v>
      </c>
      <c r="EL61" s="37">
        <v>0</v>
      </c>
      <c r="EM61" s="37">
        <f t="shared" si="23"/>
        <v>0</v>
      </c>
      <c r="EN61" s="189">
        <v>31.5</v>
      </c>
      <c r="EO61" s="80">
        <f>+EL61*'PRECIOS SEGUN ADJ. (FRONTERIZO)'!$B$26*'PRECIOS SEGUN ADJ. (FRONTERIZO)'!$C$26</f>
        <v>0</v>
      </c>
      <c r="EP61" s="80" t="e" vm="1">
        <f>+[4]!NumLetras(EO61,"PESO","PESOS DOMINICANOS","$EE $m CON #d/100 CENTAVOS")</f>
        <v>#VALUE!</v>
      </c>
      <c r="EQ61" s="80">
        <v>0</v>
      </c>
      <c r="ER61" s="194">
        <f t="shared" si="24"/>
        <v>0</v>
      </c>
      <c r="ES61" s="195">
        <v>21.68</v>
      </c>
      <c r="ET61" s="196">
        <f>+EQ61*'PRECIOS SEGUN ADJ (RURAL)'!$B$13*'PRECIOS SEGUN ADJ (RURAL)'!$C$13</f>
        <v>0</v>
      </c>
      <c r="EU61" s="196" t="e" vm="1">
        <f>+[4]!NumLetras(ET61,"PESO","PESOS DOMINICANOS","$EE $m CON #d/100 CENTAVOS")</f>
        <v>#VALUE!</v>
      </c>
      <c r="EV61" s="80">
        <v>0</v>
      </c>
      <c r="EW61" s="198">
        <f t="shared" si="25"/>
        <v>0</v>
      </c>
      <c r="EX61" s="199">
        <v>5.5</v>
      </c>
      <c r="EY61" s="200">
        <f>+EV61*'PRECIOS SEGUN ADJ (RURAL)'!$B$16*'PRECIOS SEGUN ADJ (RURAL)'!$C$16</f>
        <v>0</v>
      </c>
      <c r="EZ61" s="200" t="e" vm="1">
        <f>+[4]!NumLetras(EY61,"PESO","PESOS DOMINICANOS","$EE $m CON #d/100 CENTAVOS")</f>
        <v>#VALUE!</v>
      </c>
      <c r="FA61" s="80">
        <v>0</v>
      </c>
      <c r="FB61" s="202">
        <f t="shared" si="26"/>
        <v>0</v>
      </c>
      <c r="FC61" s="203">
        <v>220</v>
      </c>
      <c r="FD61" s="204">
        <f>+FA61*'PRECIOS SEGUN ADJ (RURAL)'!$B$18*'PRECIOS SEGUN ADJ (RURAL)'!$C$18</f>
        <v>0</v>
      </c>
      <c r="FE61" s="204" t="e" vm="1">
        <f>+[4]!NumLetras(FD61,"PESO","PESOS DOMINICANOS","$EE $m CON #d/100 CENTAVOS")</f>
        <v>#VALUE!</v>
      </c>
      <c r="FF61" s="204">
        <f t="shared" si="27"/>
        <v>0</v>
      </c>
      <c r="FG61" s="80">
        <f t="shared" si="40"/>
        <v>1039843.2000000001</v>
      </c>
      <c r="FH61" s="80" t="e" vm="1">
        <f>+[4]!NumLetras(FG61,"PESO","PESOS DOMINICANOS","$EE $m CON #d/100 CENTAVOS")</f>
        <v>#VALUE!</v>
      </c>
      <c r="FI61" s="80">
        <f t="shared" si="28"/>
        <v>54500.259999999987</v>
      </c>
      <c r="FJ61" s="80" t="e" vm="1">
        <f>+[4]!NumLetras(FI61,"PESO","PESOS DOMINICANOS","$EE $m CON #d/100 CENTAVOS")</f>
        <v>#VALUE!</v>
      </c>
      <c r="FK61" s="80">
        <f t="shared" si="41"/>
        <v>985342.94000000006</v>
      </c>
      <c r="FL61" s="80" t="e" vm="1">
        <f>+[4]!NumLetras(FK61,"PESO","PESOS DOMINICANOS","$EE $m CON #d/100 CENTAVOS")</f>
        <v>#VALUE!</v>
      </c>
      <c r="FM61" s="80">
        <f t="shared" si="42"/>
        <v>207968.64000000001</v>
      </c>
      <c r="FN61" s="80" t="e" vm="1">
        <f>+[4]!NumLetras(FM61,"PESO","PESOS DOMINICANOS","$EE $m CON #d/100 CENTAVOS")</f>
        <v>#VALUE!</v>
      </c>
      <c r="FO61" s="80">
        <f t="shared" si="43"/>
        <v>10398.43</v>
      </c>
      <c r="FP61" s="80" t="e" vm="1">
        <f>+[4]!NumLetras(FO61,"PESO","PESOS DOMINICANOS","$EE $m CON #d/100 CENTAVOS")</f>
        <v>#VALUE!</v>
      </c>
      <c r="FQ61" s="80"/>
      <c r="FR61" s="80">
        <f t="shared" si="44"/>
        <v>831874.56000000006</v>
      </c>
      <c r="FS61" s="80" t="e" vm="1">
        <f>+[4]!NumLetras(FR61,"PESO","PESOS DOMINICANOS","$EE $m CON #d/100 CENTAVOS")</f>
        <v>#VALUE!</v>
      </c>
      <c r="FT61" s="37" t="str">
        <f>+VLOOKUP(D61,'FRONTERIZO XENIA'!F:G,2,0)</f>
        <v>F-30</v>
      </c>
    </row>
    <row r="62" spans="1:176">
      <c r="A62" s="37">
        <v>61</v>
      </c>
      <c r="B62" s="37">
        <v>61</v>
      </c>
      <c r="C62" s="26" t="s">
        <v>2396</v>
      </c>
      <c r="D62" s="37">
        <v>132296966</v>
      </c>
      <c r="E62" s="37">
        <f>+VLOOKUP(D62,'INFORMACION DE PROVEEDORES'!C:I,2,0)</f>
        <v>132296966</v>
      </c>
      <c r="F62" s="26" t="str">
        <f>+VLOOKUP(D62,'INFORMACION DE PROVEEDORES'!C:J,4,0)</f>
        <v>CLAYDERMAN JOBSIAS PEÑA CUEVAS</v>
      </c>
      <c r="G62" s="37" t="str">
        <f>+VLOOKUP(D62,'INFORMACION DE PROVEEDORES'!C:K,5,0)</f>
        <v>402-3328069-8</v>
      </c>
      <c r="H62" s="26" t="str">
        <f>+VLOOKUP(D62,'INFORMACION DE PROVEEDORES'!C:L,7,0)</f>
        <v xml:space="preserve">CALLE SALOME UREÑA NO. 27, UVILLA, TAMAYO, BAHORUCO </v>
      </c>
      <c r="I62" s="37" t="str">
        <f>+VLOOKUP(D62,'INFORMACION DE PROVEEDORES'!C:M,3,0)</f>
        <v xml:space="preserve"> JURÍDICA</v>
      </c>
      <c r="J62" s="37">
        <v>4</v>
      </c>
      <c r="K62" s="37">
        <v>265</v>
      </c>
      <c r="L62" s="37">
        <v>52</v>
      </c>
      <c r="M62" s="37">
        <f t="shared" si="29"/>
        <v>1040</v>
      </c>
      <c r="N62" s="189">
        <v>69.81</v>
      </c>
      <c r="O62" s="80">
        <f>+L62*'PRECIOS SEGUN ADJ. (FRONTERIZO)'!$B$2*'PRECIOS SEGUN ADJ. (FRONTERIZO)'!$C$2</f>
        <v>72602.399999999994</v>
      </c>
      <c r="P62" s="80" t="e" vm="1">
        <f>+[4]!NumLetras(O62,"PESO","PESOS DOMINICANOS","$EE $m CON #d/100 CENTAVOS")</f>
        <v>#VALUE!</v>
      </c>
      <c r="Q62" s="80">
        <f t="shared" si="30"/>
        <v>11616.38</v>
      </c>
      <c r="R62" s="37">
        <v>15</v>
      </c>
      <c r="S62" s="37">
        <f t="shared" si="0"/>
        <v>300</v>
      </c>
      <c r="T62" s="189">
        <v>31.5</v>
      </c>
      <c r="U62" s="80">
        <f>+R62*'PRECIOS SEGUN ADJ. (FRONTERIZO)'!$B$3*'PRECIOS SEGUN ADJ. (FRONTERIZO)'!$C$3</f>
        <v>9450</v>
      </c>
      <c r="V62" s="80" t="e" vm="1">
        <f>+[4]!NumLetras(U62,"PESO","PESOS DOMINICANOS","$EE $m CON #d/100 CENTAVOS")</f>
        <v>#VALUE!</v>
      </c>
      <c r="W62" s="37">
        <v>18</v>
      </c>
      <c r="X62" s="37">
        <f t="shared" si="1"/>
        <v>360</v>
      </c>
      <c r="Y62" s="189">
        <v>25.2</v>
      </c>
      <c r="Z62" s="80">
        <f>+W62*'PRECIOS SEGUN ADJ. (FRONTERIZO)'!$B$4*'PRECIOS SEGUN ADJ. (FRONTERIZO)'!$C$4</f>
        <v>9072</v>
      </c>
      <c r="AA62" s="80" t="e" vm="1">
        <f>+[4]!NumLetras(Z62,"PESO","PESOS DOMINICANOS","$EE $m CON #d/100 CENTAVOS")</f>
        <v>#VALUE!</v>
      </c>
      <c r="AB62" s="37">
        <v>85</v>
      </c>
      <c r="AC62" s="37">
        <f t="shared" si="2"/>
        <v>1700</v>
      </c>
      <c r="AD62" s="189">
        <v>87.91</v>
      </c>
      <c r="AE62" s="80">
        <f>+AB62*'PRECIOS SEGUN ADJ. (FRONTERIZO)'!$B$5*'PRECIOS SEGUN ADJ. (FRONTERIZO)'!$C$5</f>
        <v>149447</v>
      </c>
      <c r="AF62" s="80" t="e" vm="1">
        <f>+[4]!NumLetras(AE62,"PESO","PESOS DOMINICANOS","$EE $m CON #d/100 CENTAVOS")</f>
        <v>#VALUE!</v>
      </c>
      <c r="AG62" s="80">
        <f t="shared" si="31"/>
        <v>26900.46</v>
      </c>
      <c r="AH62" s="37">
        <v>93</v>
      </c>
      <c r="AI62" s="37">
        <f t="shared" si="3"/>
        <v>1860</v>
      </c>
      <c r="AJ62" s="189">
        <v>53.95000000000001</v>
      </c>
      <c r="AK62" s="80">
        <f>+AH62*'PRECIOS SEGUN ADJ. (FRONTERIZO)'!$B$6*'PRECIOS SEGUN ADJ. (FRONTERIZO)'!$C$6</f>
        <v>100347</v>
      </c>
      <c r="AL62" s="80" t="e" vm="1">
        <f>+[4]!NumLetras(AK62,"PESO","PESOS DOMINICANOS","$EE $m CON #d/100 CENTAVOS")</f>
        <v>#VALUE!</v>
      </c>
      <c r="AM62" s="37">
        <v>13</v>
      </c>
      <c r="AN62" s="37">
        <f t="shared" si="4"/>
        <v>260</v>
      </c>
      <c r="AO62" s="189">
        <v>25.04</v>
      </c>
      <c r="AP62" s="80">
        <f>+AM62*'PRECIOS SEGUN ADJ. (FRONTERIZO)'!$B$7*'PRECIOS SEGUN ADJ. (FRONTERIZO)'!$C$7</f>
        <v>6510.4</v>
      </c>
      <c r="AQ62" s="80" t="e" vm="1">
        <f>+[4]!NumLetras(AP62,"PESO","PESOS DOMINICANOS","$EE $m CON #d/100 CENTAVOS")</f>
        <v>#VALUE!</v>
      </c>
      <c r="AR62" s="80">
        <f t="shared" si="32"/>
        <v>1041.6600000000001</v>
      </c>
      <c r="AS62" s="37">
        <v>33</v>
      </c>
      <c r="AT62" s="37">
        <f t="shared" si="5"/>
        <v>660</v>
      </c>
      <c r="AU62" s="189">
        <v>290.85000000000002</v>
      </c>
      <c r="AV62" s="80">
        <f>+AS62*'PRECIOS SEGUN ADJ. (FRONTERIZO)'!$B$8*'PRECIOS SEGUN ADJ. (FRONTERIZO)'!$C$8</f>
        <v>191961.00000000003</v>
      </c>
      <c r="AW62" s="80" t="e" vm="1">
        <f>+[4]!NumLetras(AV62,"PESO","PESOS DOMINICANOS","$EE $m CON #d/100 CENTAVOS")</f>
        <v>#VALUE!</v>
      </c>
      <c r="AX62" s="80">
        <f t="shared" si="33"/>
        <v>34552.980000000003</v>
      </c>
      <c r="AY62" s="37">
        <v>2</v>
      </c>
      <c r="AZ62" s="37">
        <f t="shared" si="6"/>
        <v>40</v>
      </c>
      <c r="BA62" s="189">
        <v>18.899999999999999</v>
      </c>
      <c r="BB62" s="80">
        <f>+AY62*'PRECIOS SEGUN ADJ. (FRONTERIZO)'!$B$9*'PRECIOS SEGUN ADJ. (FRONTERIZO)'!$C$9</f>
        <v>756</v>
      </c>
      <c r="BC62" s="80" t="e" vm="1">
        <f>+[4]!NumLetras(BB62,"PESO","PESOS DOMINICANOS","$EE $m CON #d/100 CENTAVOS")</f>
        <v>#VALUE!</v>
      </c>
      <c r="BD62" s="37">
        <v>7</v>
      </c>
      <c r="BE62" s="37">
        <f t="shared" si="7"/>
        <v>140</v>
      </c>
      <c r="BF62" s="189">
        <v>140.38</v>
      </c>
      <c r="BG62" s="80">
        <f>+BD62*'PRECIOS SEGUN ADJ. (FRONTERIZO)'!$B$10*'PRECIOS SEGUN ADJ. (FRONTERIZO)'!$C$10</f>
        <v>19653.2</v>
      </c>
      <c r="BH62" s="80" t="e" vm="1">
        <f>+[4]!NumLetras(BG62,"PESO","PESOS DOMINICANOS","$EE $m CON #d/100 CENTAVOS")</f>
        <v>#VALUE!</v>
      </c>
      <c r="BI62" s="80">
        <f t="shared" si="34"/>
        <v>3537.58</v>
      </c>
      <c r="BJ62" s="37">
        <v>6</v>
      </c>
      <c r="BK62" s="37">
        <f t="shared" si="8"/>
        <v>120</v>
      </c>
      <c r="BL62" s="189">
        <v>31.459999999999997</v>
      </c>
      <c r="BM62" s="80">
        <f>+BJ62*'PRECIOS SEGUN ADJ. (FRONTERIZO)'!$B$11*'PRECIOS SEGUN ADJ. (FRONTERIZO)'!$C$11</f>
        <v>3775.2</v>
      </c>
      <c r="BN62" s="80" t="e" vm="1">
        <f>+[4]!NumLetras(BM62,"PESO","PESOS DOMINICANOS","$EE $m CON #d/100 CENTAVOS")</f>
        <v>#VALUE!</v>
      </c>
      <c r="BO62" s="37">
        <v>25</v>
      </c>
      <c r="BP62" s="37">
        <f t="shared" si="9"/>
        <v>500</v>
      </c>
      <c r="BQ62" s="189">
        <v>65</v>
      </c>
      <c r="BR62" s="80">
        <f>+BO62*'PRECIOS SEGUN ADJ. (FRONTERIZO)'!$B$12*'PRECIOS SEGUN ADJ. (FRONTERIZO)'!$C$12</f>
        <v>32500</v>
      </c>
      <c r="BS62" s="80" t="e" vm="1">
        <f>+[4]!NumLetras(BR62,"PESO","PESOS DOMINICANOS","$EE $m CON #d/100 CENTAVOS")</f>
        <v>#VALUE!</v>
      </c>
      <c r="BT62" s="37">
        <v>170</v>
      </c>
      <c r="BU62" s="37">
        <f t="shared" si="10"/>
        <v>3400</v>
      </c>
      <c r="BV62" s="189">
        <v>5.5</v>
      </c>
      <c r="BW62" s="80">
        <f>+BT62*'PRECIOS SEGUN ADJ. (FRONTERIZO)'!$B$13*'PRECIOS SEGUN ADJ. (FRONTERIZO)'!$C$13</f>
        <v>18700</v>
      </c>
      <c r="BX62" s="80" t="e" vm="1">
        <f>+[4]!NumLetras(BW62,"PESO","PESOS DOMINICANOS","$EE $m CON #d/100 CENTAVOS")</f>
        <v>#VALUE!</v>
      </c>
      <c r="BY62" s="37">
        <v>496</v>
      </c>
      <c r="BZ62" s="37">
        <f t="shared" si="11"/>
        <v>9920</v>
      </c>
      <c r="CA62" s="189">
        <v>7.15</v>
      </c>
      <c r="CB62" s="80">
        <f>+BY62*'PRECIOS SEGUN ADJ. (FRONTERIZO)'!$B$14*'PRECIOS SEGUN ADJ. (FRONTERIZO)'!$C$14</f>
        <v>70928</v>
      </c>
      <c r="CC62" s="80" t="e" vm="1">
        <f>+[4]!NumLetras(CB62,"PESO","PESOS DOMINICANOS","$EE $m CON #d/100 CENTAVOS")</f>
        <v>#VALUE!</v>
      </c>
      <c r="CD62" s="37">
        <v>992</v>
      </c>
      <c r="CE62" s="37">
        <f t="shared" si="12"/>
        <v>19840</v>
      </c>
      <c r="CF62" s="189">
        <v>6.8400000000000007</v>
      </c>
      <c r="CG62" s="80">
        <f>+CD62*'PRECIOS SEGUN ADJ. (FRONTERIZO)'!$B$15*'PRECIOS SEGUN ADJ. (FRONTERIZO)'!$C$15</f>
        <v>135705.60000000001</v>
      </c>
      <c r="CH62" s="80" t="e" vm="1">
        <f>+[4]!NumLetras(CG62,"PESO","PESOS DOMINICANOS","$EE $m CON #d/100 CENTAVOS")</f>
        <v>#VALUE!</v>
      </c>
      <c r="CI62" s="37">
        <v>8</v>
      </c>
      <c r="CJ62" s="37">
        <f t="shared" si="13"/>
        <v>160</v>
      </c>
      <c r="CK62" s="189">
        <v>60</v>
      </c>
      <c r="CL62" s="80">
        <f>+CI62*'PRECIOS SEGUN ADJ. (FRONTERIZO)'!$B$16*'PRECIOS SEGUN ADJ. (FRONTERIZO)'!$C$16</f>
        <v>9600</v>
      </c>
      <c r="CM62" s="80" t="e" vm="1">
        <f>+[4]!NumLetras(CL62,"PESO","PESOS DOMINICANOS","$EE $m CON #d/100 CENTAVOS")</f>
        <v>#VALUE!</v>
      </c>
      <c r="CN62" s="80">
        <f t="shared" si="35"/>
        <v>1728</v>
      </c>
      <c r="CO62" s="37">
        <v>4</v>
      </c>
      <c r="CP62" s="37">
        <f t="shared" si="14"/>
        <v>80</v>
      </c>
      <c r="CQ62" s="189">
        <v>55.649999999999991</v>
      </c>
      <c r="CR62" s="80">
        <f>+CO62*'PRECIOS SEGUN ADJ. (FRONTERIZO)'!$B$17*'PRECIOS SEGUN ADJ. (FRONTERIZO)'!$C$17</f>
        <v>4452</v>
      </c>
      <c r="CS62" s="80" t="e" vm="1">
        <f>+[4]!NumLetras(CR62,"PESO","PESOS DOMINICANOS","$EE $m CON #d/100 CENTAVOS")</f>
        <v>#VALUE!</v>
      </c>
      <c r="CT62" s="80">
        <f t="shared" si="36"/>
        <v>801.36</v>
      </c>
      <c r="CU62" s="37">
        <v>564</v>
      </c>
      <c r="CV62" s="37">
        <f t="shared" si="15"/>
        <v>11280</v>
      </c>
      <c r="CW62" s="189">
        <v>6.6</v>
      </c>
      <c r="CX62" s="80">
        <f>+CU62*'PRECIOS SEGUN ADJ. (FRONTERIZO)'!$B$18*'PRECIOS SEGUN ADJ. (FRONTERIZO)'!$C$18</f>
        <v>74448</v>
      </c>
      <c r="CY62" s="80" t="e" vm="1">
        <f>+[4]!NumLetras(CX62,"PESO","PESOS DOMINICANOS","$EE $m CON #d/100 CENTAVOS")</f>
        <v>#VALUE!</v>
      </c>
      <c r="CZ62" s="37">
        <v>4</v>
      </c>
      <c r="DA62" s="37">
        <f t="shared" si="16"/>
        <v>80</v>
      </c>
      <c r="DB62" s="189">
        <v>65.75</v>
      </c>
      <c r="DC62" s="80">
        <f>+CZ62*'PRECIOS SEGUN ADJ. (FRONTERIZO)'!$B$19*'PRECIOS SEGUN ADJ. (FRONTERIZO)'!$C$19</f>
        <v>5260</v>
      </c>
      <c r="DD62" s="80" t="e" vm="1">
        <f>+[4]!NumLetras(DC62,"PESO","PESOS DOMINICANOS","$EE $m CON #d/100 CENTAVOS")</f>
        <v>#VALUE!</v>
      </c>
      <c r="DE62" s="80">
        <f t="shared" si="37"/>
        <v>946.8</v>
      </c>
      <c r="DF62" s="37">
        <v>13</v>
      </c>
      <c r="DG62" s="37">
        <f t="shared" si="17"/>
        <v>260</v>
      </c>
      <c r="DH62" s="189">
        <v>82.59999999999998</v>
      </c>
      <c r="DI62" s="80">
        <f>+DF62*'PRECIOS SEGUN ADJ. (FRONTERIZO)'!$B$20*'PRECIOS SEGUN ADJ. (FRONTERIZO)'!$C$20</f>
        <v>21476</v>
      </c>
      <c r="DJ62" s="80" t="e" vm="1">
        <f>+[4]!NumLetras(DI62,"PESO","PESOS DOMINICANOS","$EE $m CON #d/100 CENTAVOS")</f>
        <v>#VALUE!</v>
      </c>
      <c r="DK62" s="80">
        <f t="shared" si="38"/>
        <v>3865.68</v>
      </c>
      <c r="DL62" s="37">
        <v>992</v>
      </c>
      <c r="DM62" s="37">
        <f t="shared" si="18"/>
        <v>19840</v>
      </c>
      <c r="DN62" s="189">
        <v>22</v>
      </c>
      <c r="DO62" s="80">
        <f>+DL62*'PRECIOS SEGUN ADJ. (FRONTERIZO)'!$B$21*'PRECIOS SEGUN ADJ. (FRONTERIZO)'!$C$21</f>
        <v>436480</v>
      </c>
      <c r="DP62" s="80" t="e" vm="1">
        <f>+[4]!NumLetras(DO62,"PESO","PESOS DOMINICANOS","$EE $m CON #d/100 CENTAVOS")</f>
        <v>#VALUE!</v>
      </c>
      <c r="DQ62" s="37">
        <v>61</v>
      </c>
      <c r="DR62" s="37">
        <f t="shared" si="19"/>
        <v>1220</v>
      </c>
      <c r="DS62" s="189">
        <v>80.849999999999994</v>
      </c>
      <c r="DT62" s="80">
        <f>+DQ62*'PRECIOS SEGUN ADJ. (FRONTERIZO)'!$B$22*'PRECIOS SEGUN ADJ. (FRONTERIZO)'!$C$22</f>
        <v>98636.999999999985</v>
      </c>
      <c r="DU62" s="80" t="e" vm="1">
        <f>+[4]!NumLetras(DT62,"PESO","PESOS DOMINICANOS","$EE $m CON #d/100 CENTAVOS")</f>
        <v>#VALUE!</v>
      </c>
      <c r="DV62" s="37">
        <v>28</v>
      </c>
      <c r="DW62" s="37">
        <f t="shared" si="20"/>
        <v>560</v>
      </c>
      <c r="DX62" s="189">
        <v>21.83</v>
      </c>
      <c r="DY62" s="80">
        <f>+DV62*'PRECIOS SEGUN ADJ. (FRONTERIZO)'!$B$23*'PRECIOS SEGUN ADJ. (FRONTERIZO)'!$C$23</f>
        <v>12224.8</v>
      </c>
      <c r="DZ62" s="80" t="e" vm="1">
        <f>+[4]!NumLetras(DY62,"PESO","PESOS DOMINICANOS","$EE $m CON #d/100 CENTAVOS")</f>
        <v>#VALUE!</v>
      </c>
      <c r="EA62" s="80">
        <f t="shared" si="39"/>
        <v>2200.46</v>
      </c>
      <c r="EB62" s="37">
        <v>80</v>
      </c>
      <c r="EC62" s="37">
        <f t="shared" si="21"/>
        <v>1600</v>
      </c>
      <c r="ED62" s="189">
        <v>33</v>
      </c>
      <c r="EE62" s="80">
        <f>+EB62*'PRECIOS SEGUN ADJ. (FRONTERIZO)'!$B$24*'PRECIOS SEGUN ADJ. (FRONTERIZO)'!$C$24</f>
        <v>52800</v>
      </c>
      <c r="EF62" s="80" t="e" vm="1">
        <f>+[4]!NumLetras(EE62,"PESO","PESOS DOMINICANOS","$EE $m CON #d/100 CENTAVOS")</f>
        <v>#VALUE!</v>
      </c>
      <c r="EG62" s="37">
        <v>2</v>
      </c>
      <c r="EH62" s="37">
        <f t="shared" si="22"/>
        <v>40</v>
      </c>
      <c r="EI62" s="189">
        <v>15.789999999999997</v>
      </c>
      <c r="EJ62" s="80">
        <f>+EG62*'PRECIOS SEGUN ADJ. (FRONTERIZO)'!$B$25*'PRECIOS SEGUN ADJ. (FRONTERIZO)'!$C$25</f>
        <v>631.59999999999991</v>
      </c>
      <c r="EK62" s="80" t="e" vm="1">
        <f>+[4]!NumLetras(EJ62,"PESO","PESOS DOMINICANOS","$EE $m CON #d/100 CENTAVOS")</f>
        <v>#VALUE!</v>
      </c>
      <c r="EL62" s="37">
        <v>2</v>
      </c>
      <c r="EM62" s="37">
        <f t="shared" si="23"/>
        <v>40</v>
      </c>
      <c r="EN62" s="189">
        <v>31.5</v>
      </c>
      <c r="EO62" s="80">
        <f>+EL62*'PRECIOS SEGUN ADJ. (FRONTERIZO)'!$B$26*'PRECIOS SEGUN ADJ. (FRONTERIZO)'!$C$26</f>
        <v>1260</v>
      </c>
      <c r="EP62" s="80" t="e" vm="1">
        <f>+[4]!NumLetras(EO62,"PESO","PESOS DOMINICANOS","$EE $m CON #d/100 CENTAVOS")</f>
        <v>#VALUE!</v>
      </c>
      <c r="EQ62" s="80">
        <v>0</v>
      </c>
      <c r="ER62" s="194">
        <f t="shared" si="24"/>
        <v>0</v>
      </c>
      <c r="ES62" s="195">
        <v>21.68</v>
      </c>
      <c r="ET62" s="196">
        <f>+EQ62*'PRECIOS SEGUN ADJ (RURAL)'!$B$13*'PRECIOS SEGUN ADJ (RURAL)'!$C$13</f>
        <v>0</v>
      </c>
      <c r="EU62" s="196" t="e" vm="1">
        <f>+[4]!NumLetras(ET62,"PESO","PESOS DOMINICANOS","$EE $m CON #d/100 CENTAVOS")</f>
        <v>#VALUE!</v>
      </c>
      <c r="EV62" s="80">
        <v>0</v>
      </c>
      <c r="EW62" s="198">
        <f t="shared" si="25"/>
        <v>0</v>
      </c>
      <c r="EX62" s="199">
        <v>5.5</v>
      </c>
      <c r="EY62" s="200">
        <f>+EV62*'PRECIOS SEGUN ADJ (RURAL)'!$B$16*'PRECIOS SEGUN ADJ (RURAL)'!$C$16</f>
        <v>0</v>
      </c>
      <c r="EZ62" s="200" t="e" vm="1">
        <f>+[4]!NumLetras(EY62,"PESO","PESOS DOMINICANOS","$EE $m CON #d/100 CENTAVOS")</f>
        <v>#VALUE!</v>
      </c>
      <c r="FA62" s="80">
        <v>0</v>
      </c>
      <c r="FB62" s="202">
        <f t="shared" si="26"/>
        <v>0</v>
      </c>
      <c r="FC62" s="203">
        <v>220</v>
      </c>
      <c r="FD62" s="204">
        <f>+FA62*'PRECIOS SEGUN ADJ (RURAL)'!$B$18*'PRECIOS SEGUN ADJ (RURAL)'!$C$18</f>
        <v>0</v>
      </c>
      <c r="FE62" s="204" t="e" vm="1">
        <f>+[4]!NumLetras(FD62,"PESO","PESOS DOMINICANOS","$EE $m CON #d/100 CENTAVOS")</f>
        <v>#VALUE!</v>
      </c>
      <c r="FF62" s="204">
        <f t="shared" si="27"/>
        <v>0</v>
      </c>
      <c r="FG62" s="80">
        <f t="shared" si="40"/>
        <v>1538677.2</v>
      </c>
      <c r="FH62" s="80" t="e" vm="1">
        <f>+[4]!NumLetras(FG62,"PESO","PESOS DOMINICANOS","$EE $m CON #d/100 CENTAVOS")</f>
        <v>#VALUE!</v>
      </c>
      <c r="FI62" s="80">
        <f t="shared" si="28"/>
        <v>87191.360000000015</v>
      </c>
      <c r="FJ62" s="80" t="e" vm="1">
        <f>+[4]!NumLetras(FI62,"PESO","PESOS DOMINICANOS","$EE $m CON #d/100 CENTAVOS")</f>
        <v>#VALUE!</v>
      </c>
      <c r="FK62" s="80">
        <f t="shared" si="41"/>
        <v>1451485.8399999999</v>
      </c>
      <c r="FL62" s="80" t="e" vm="1">
        <f>+[4]!NumLetras(FK62,"PESO","PESOS DOMINICANOS","$EE $m CON #d/100 CENTAVOS")</f>
        <v>#VALUE!</v>
      </c>
      <c r="FM62" s="80">
        <f t="shared" si="42"/>
        <v>307735.44</v>
      </c>
      <c r="FN62" s="80" t="e" vm="1">
        <f>+[4]!NumLetras(FM62,"PESO","PESOS DOMINICANOS","$EE $m CON #d/100 CENTAVOS")</f>
        <v>#VALUE!</v>
      </c>
      <c r="FO62" s="80">
        <f t="shared" si="43"/>
        <v>15386.77</v>
      </c>
      <c r="FP62" s="80" t="e" vm="1">
        <f>+[4]!NumLetras(FO62,"PESO","PESOS DOMINICANOS","$EE $m CON #d/100 CENTAVOS")</f>
        <v>#VALUE!</v>
      </c>
      <c r="FQ62" s="80"/>
      <c r="FR62" s="80">
        <f t="shared" si="44"/>
        <v>1230941.76</v>
      </c>
      <c r="FS62" s="80" t="e" vm="1">
        <f>+[4]!NumLetras(FR62,"PESO","PESOS DOMINICANOS","$EE $m CON #d/100 CENTAVOS")</f>
        <v>#VALUE!</v>
      </c>
      <c r="FT62" s="37" t="str">
        <f>+VLOOKUP(D62,'FRONTERIZO XENIA'!F:G,2,0)</f>
        <v>F-26</v>
      </c>
    </row>
    <row r="63" spans="1:176">
      <c r="A63" s="37">
        <v>62</v>
      </c>
      <c r="B63" s="37">
        <v>62</v>
      </c>
      <c r="C63" s="26" t="s">
        <v>2413</v>
      </c>
      <c r="D63" s="37">
        <v>130918945</v>
      </c>
      <c r="E63" s="37">
        <f>+VLOOKUP(D63,'INFORMACION DE PROVEEDORES'!C:I,2,0)</f>
        <v>130918945</v>
      </c>
      <c r="F63" s="26" t="str">
        <f>+VLOOKUP(D63,'INFORMACION DE PROVEEDORES'!C:J,4,0)</f>
        <v xml:space="preserve">YEFRI EDY PEREZ DE LEON </v>
      </c>
      <c r="G63" s="37" t="str">
        <f>+VLOOKUP(D63,'INFORMACION DE PROVEEDORES'!C:K,5,0)</f>
        <v>022-0022075-0</v>
      </c>
      <c r="H63" s="26" t="str">
        <f>+VLOOKUP(D63,'INFORMACION DE PROVEEDORES'!C:L,7,0)</f>
        <v xml:space="preserve">AVENIDA 27 DE FEBRERO ESQUINA ANIBAL REYES NO. 1, CERRO AL MEDIO, PROVINCIA BAHORUCO </v>
      </c>
      <c r="I63" s="37" t="str">
        <f>+VLOOKUP(D63,'INFORMACION DE PROVEEDORES'!C:M,3,0)</f>
        <v xml:space="preserve"> JURÍDICA</v>
      </c>
      <c r="J63" s="37">
        <v>5</v>
      </c>
      <c r="K63" s="37">
        <v>393</v>
      </c>
      <c r="L63" s="37">
        <v>85</v>
      </c>
      <c r="M63" s="37">
        <f t="shared" si="29"/>
        <v>1700</v>
      </c>
      <c r="N63" s="189">
        <v>69.81</v>
      </c>
      <c r="O63" s="80">
        <f>+L63*'PRECIOS SEGUN ADJ. (FRONTERIZO)'!$B$2*'PRECIOS SEGUN ADJ. (FRONTERIZO)'!$C$2</f>
        <v>118677</v>
      </c>
      <c r="P63" s="80" t="e" vm="1">
        <f>+[4]!NumLetras(O63,"PESO","PESOS DOMINICANOS","$EE $m CON #d/100 CENTAVOS")</f>
        <v>#VALUE!</v>
      </c>
      <c r="Q63" s="80">
        <f t="shared" si="30"/>
        <v>18988.32</v>
      </c>
      <c r="R63" s="37">
        <v>24</v>
      </c>
      <c r="S63" s="37">
        <f t="shared" si="0"/>
        <v>480</v>
      </c>
      <c r="T63" s="189">
        <v>31.5</v>
      </c>
      <c r="U63" s="80">
        <f>+R63*'PRECIOS SEGUN ADJ. (FRONTERIZO)'!$B$3*'PRECIOS SEGUN ADJ. (FRONTERIZO)'!$C$3</f>
        <v>15120</v>
      </c>
      <c r="V63" s="80" t="e" vm="1">
        <f>+[4]!NumLetras(U63,"PESO","PESOS DOMINICANOS","$EE $m CON #d/100 CENTAVOS")</f>
        <v>#VALUE!</v>
      </c>
      <c r="W63" s="37">
        <v>67</v>
      </c>
      <c r="X63" s="37">
        <f t="shared" si="1"/>
        <v>1340</v>
      </c>
      <c r="Y63" s="189">
        <v>25.2</v>
      </c>
      <c r="Z63" s="80">
        <f>+W63*'PRECIOS SEGUN ADJ. (FRONTERIZO)'!$B$4*'PRECIOS SEGUN ADJ. (FRONTERIZO)'!$C$4</f>
        <v>33768</v>
      </c>
      <c r="AA63" s="80" t="e" vm="1">
        <f>+[4]!NumLetras(Z63,"PESO","PESOS DOMINICANOS","$EE $m CON #d/100 CENTAVOS")</f>
        <v>#VALUE!</v>
      </c>
      <c r="AB63" s="37">
        <v>134</v>
      </c>
      <c r="AC63" s="37">
        <f t="shared" si="2"/>
        <v>2680</v>
      </c>
      <c r="AD63" s="189">
        <v>87.91</v>
      </c>
      <c r="AE63" s="80">
        <f>+AB63*'PRECIOS SEGUN ADJ. (FRONTERIZO)'!$B$5*'PRECIOS SEGUN ADJ. (FRONTERIZO)'!$C$5</f>
        <v>235598.8</v>
      </c>
      <c r="AF63" s="80" t="e" vm="1">
        <f>+[4]!NumLetras(AE63,"PESO","PESOS DOMINICANOS","$EE $m CON #d/100 CENTAVOS")</f>
        <v>#VALUE!</v>
      </c>
      <c r="AG63" s="80">
        <f t="shared" si="31"/>
        <v>42407.78</v>
      </c>
      <c r="AH63" s="37">
        <v>124</v>
      </c>
      <c r="AI63" s="37">
        <f t="shared" si="3"/>
        <v>2480</v>
      </c>
      <c r="AJ63" s="189">
        <v>53.95000000000001</v>
      </c>
      <c r="AK63" s="80">
        <f>+AH63*'PRECIOS SEGUN ADJ. (FRONTERIZO)'!$B$6*'PRECIOS SEGUN ADJ. (FRONTERIZO)'!$C$6</f>
        <v>133796</v>
      </c>
      <c r="AL63" s="80" t="e" vm="1">
        <f>+[4]!NumLetras(AK63,"PESO","PESOS DOMINICANOS","$EE $m CON #d/100 CENTAVOS")</f>
        <v>#VALUE!</v>
      </c>
      <c r="AM63" s="37">
        <v>17</v>
      </c>
      <c r="AN63" s="37">
        <f t="shared" si="4"/>
        <v>340</v>
      </c>
      <c r="AO63" s="189">
        <v>25.04</v>
      </c>
      <c r="AP63" s="80">
        <f>+AM63*'PRECIOS SEGUN ADJ. (FRONTERIZO)'!$B$7*'PRECIOS SEGUN ADJ. (FRONTERIZO)'!$C$7</f>
        <v>8513.6</v>
      </c>
      <c r="AQ63" s="80" t="e" vm="1">
        <f>+[4]!NumLetras(AP63,"PESO","PESOS DOMINICANOS","$EE $m CON #d/100 CENTAVOS")</f>
        <v>#VALUE!</v>
      </c>
      <c r="AR63" s="80">
        <f t="shared" si="32"/>
        <v>1362.18</v>
      </c>
      <c r="AS63" s="37">
        <v>48</v>
      </c>
      <c r="AT63" s="37">
        <f t="shared" si="5"/>
        <v>960</v>
      </c>
      <c r="AU63" s="189">
        <v>290.85000000000002</v>
      </c>
      <c r="AV63" s="80">
        <f>+AS63*'PRECIOS SEGUN ADJ. (FRONTERIZO)'!$B$8*'PRECIOS SEGUN ADJ. (FRONTERIZO)'!$C$8</f>
        <v>279216</v>
      </c>
      <c r="AW63" s="80" t="e" vm="1">
        <f>+[4]!NumLetras(AV63,"PESO","PESOS DOMINICANOS","$EE $m CON #d/100 CENTAVOS")</f>
        <v>#VALUE!</v>
      </c>
      <c r="AX63" s="80">
        <f t="shared" si="33"/>
        <v>50258.879999999997</v>
      </c>
      <c r="AY63" s="37">
        <v>4</v>
      </c>
      <c r="AZ63" s="37">
        <f t="shared" si="6"/>
        <v>80</v>
      </c>
      <c r="BA63" s="189">
        <v>18.899999999999999</v>
      </c>
      <c r="BB63" s="80">
        <f>+AY63*'PRECIOS SEGUN ADJ. (FRONTERIZO)'!$B$9*'PRECIOS SEGUN ADJ. (FRONTERIZO)'!$C$9</f>
        <v>1512</v>
      </c>
      <c r="BC63" s="80" t="e" vm="1">
        <f>+[4]!NumLetras(BB63,"PESO","PESOS DOMINICANOS","$EE $m CON #d/100 CENTAVOS")</f>
        <v>#VALUE!</v>
      </c>
      <c r="BD63" s="37">
        <v>10</v>
      </c>
      <c r="BE63" s="37">
        <f t="shared" si="7"/>
        <v>200</v>
      </c>
      <c r="BF63" s="189">
        <v>140.38</v>
      </c>
      <c r="BG63" s="80">
        <f>+BD63*'PRECIOS SEGUN ADJ. (FRONTERIZO)'!$B$10*'PRECIOS SEGUN ADJ. (FRONTERIZO)'!$C$10</f>
        <v>28076</v>
      </c>
      <c r="BH63" s="80" t="e" vm="1">
        <f>+[4]!NumLetras(BG63,"PESO","PESOS DOMINICANOS","$EE $m CON #d/100 CENTAVOS")</f>
        <v>#VALUE!</v>
      </c>
      <c r="BI63" s="80">
        <f t="shared" si="34"/>
        <v>5053.68</v>
      </c>
      <c r="BJ63" s="37">
        <v>23</v>
      </c>
      <c r="BK63" s="37">
        <f t="shared" si="8"/>
        <v>460</v>
      </c>
      <c r="BL63" s="189">
        <v>31.459999999999997</v>
      </c>
      <c r="BM63" s="80">
        <f>+BJ63*'PRECIOS SEGUN ADJ. (FRONTERIZO)'!$B$11*'PRECIOS SEGUN ADJ. (FRONTERIZO)'!$C$11</f>
        <v>14471.6</v>
      </c>
      <c r="BN63" s="80" t="e" vm="1">
        <f>+[4]!NumLetras(BM63,"PESO","PESOS DOMINICANOS","$EE $m CON #d/100 CENTAVOS")</f>
        <v>#VALUE!</v>
      </c>
      <c r="BO63" s="37">
        <v>38</v>
      </c>
      <c r="BP63" s="37">
        <f t="shared" si="9"/>
        <v>760</v>
      </c>
      <c r="BQ63" s="189">
        <v>65</v>
      </c>
      <c r="BR63" s="80">
        <f>+BO63*'PRECIOS SEGUN ADJ. (FRONTERIZO)'!$B$12*'PRECIOS SEGUN ADJ. (FRONTERIZO)'!$C$12</f>
        <v>49400</v>
      </c>
      <c r="BS63" s="80" t="e" vm="1">
        <f>+[4]!NumLetras(BR63,"PESO","PESOS DOMINICANOS","$EE $m CON #d/100 CENTAVOS")</f>
        <v>#VALUE!</v>
      </c>
      <c r="BT63" s="37">
        <v>630</v>
      </c>
      <c r="BU63" s="37">
        <f t="shared" si="10"/>
        <v>12600</v>
      </c>
      <c r="BV63" s="189">
        <v>5.5</v>
      </c>
      <c r="BW63" s="80">
        <f>+BT63*'PRECIOS SEGUN ADJ. (FRONTERIZO)'!$B$13*'PRECIOS SEGUN ADJ. (FRONTERIZO)'!$C$13</f>
        <v>69300</v>
      </c>
      <c r="BX63" s="80" t="e" vm="1">
        <f>+[4]!NumLetras(BW63,"PESO","PESOS DOMINICANOS","$EE $m CON #d/100 CENTAVOS")</f>
        <v>#VALUE!</v>
      </c>
      <c r="BY63" s="37">
        <v>660</v>
      </c>
      <c r="BZ63" s="37">
        <f t="shared" si="11"/>
        <v>13200</v>
      </c>
      <c r="CA63" s="189">
        <v>7.15</v>
      </c>
      <c r="CB63" s="80">
        <f>+BY63*'PRECIOS SEGUN ADJ. (FRONTERIZO)'!$B$14*'PRECIOS SEGUN ADJ. (FRONTERIZO)'!$C$14</f>
        <v>94380</v>
      </c>
      <c r="CC63" s="80" t="e" vm="1">
        <f>+[4]!NumLetras(CB63,"PESO","PESOS DOMINICANOS","$EE $m CON #d/100 CENTAVOS")</f>
        <v>#VALUE!</v>
      </c>
      <c r="CD63" s="37">
        <v>1320</v>
      </c>
      <c r="CE63" s="37">
        <f t="shared" si="12"/>
        <v>26400</v>
      </c>
      <c r="CF63" s="189">
        <v>6.8400000000000007</v>
      </c>
      <c r="CG63" s="80">
        <f>+CD63*'PRECIOS SEGUN ADJ. (FRONTERIZO)'!$B$15*'PRECIOS SEGUN ADJ. (FRONTERIZO)'!$C$15</f>
        <v>180576</v>
      </c>
      <c r="CH63" s="80" t="e" vm="1">
        <f>+[4]!NumLetras(CG63,"PESO","PESOS DOMINICANOS","$EE $m CON #d/100 CENTAVOS")</f>
        <v>#VALUE!</v>
      </c>
      <c r="CI63" s="37">
        <v>28</v>
      </c>
      <c r="CJ63" s="37">
        <f t="shared" si="13"/>
        <v>560</v>
      </c>
      <c r="CK63" s="189">
        <v>60</v>
      </c>
      <c r="CL63" s="80">
        <f>+CI63*'PRECIOS SEGUN ADJ. (FRONTERIZO)'!$B$16*'PRECIOS SEGUN ADJ. (FRONTERIZO)'!$C$16</f>
        <v>33600</v>
      </c>
      <c r="CM63" s="80" t="e" vm="1">
        <f>+[4]!NumLetras(CL63,"PESO","PESOS DOMINICANOS","$EE $m CON #d/100 CENTAVOS")</f>
        <v>#VALUE!</v>
      </c>
      <c r="CN63" s="80">
        <f t="shared" si="35"/>
        <v>6048</v>
      </c>
      <c r="CO63" s="37">
        <v>13</v>
      </c>
      <c r="CP63" s="37">
        <f t="shared" si="14"/>
        <v>260</v>
      </c>
      <c r="CQ63" s="189">
        <v>55.649999999999991</v>
      </c>
      <c r="CR63" s="80">
        <f>+CO63*'PRECIOS SEGUN ADJ. (FRONTERIZO)'!$B$17*'PRECIOS SEGUN ADJ. (FRONTERIZO)'!$C$17</f>
        <v>14468.999999999998</v>
      </c>
      <c r="CS63" s="80" t="e" vm="1">
        <f>+[4]!NumLetras(CR63,"PESO","PESOS DOMINICANOS","$EE $m CON #d/100 CENTAVOS")</f>
        <v>#VALUE!</v>
      </c>
      <c r="CT63" s="80">
        <f t="shared" si="36"/>
        <v>2604.42</v>
      </c>
      <c r="CU63" s="37">
        <v>912</v>
      </c>
      <c r="CV63" s="37">
        <f t="shared" si="15"/>
        <v>18240</v>
      </c>
      <c r="CW63" s="189">
        <v>6.6</v>
      </c>
      <c r="CX63" s="80">
        <f>+CU63*'PRECIOS SEGUN ADJ. (FRONTERIZO)'!$B$18*'PRECIOS SEGUN ADJ. (FRONTERIZO)'!$C$18</f>
        <v>120384</v>
      </c>
      <c r="CY63" s="80" t="e" vm="1">
        <f>+[4]!NumLetras(CX63,"PESO","PESOS DOMINICANOS","$EE $m CON #d/100 CENTAVOS")</f>
        <v>#VALUE!</v>
      </c>
      <c r="CZ63" s="37">
        <v>14</v>
      </c>
      <c r="DA63" s="37">
        <f t="shared" si="16"/>
        <v>280</v>
      </c>
      <c r="DB63" s="189">
        <v>65.75</v>
      </c>
      <c r="DC63" s="80">
        <f>+CZ63*'PRECIOS SEGUN ADJ. (FRONTERIZO)'!$B$19*'PRECIOS SEGUN ADJ. (FRONTERIZO)'!$C$19</f>
        <v>18410</v>
      </c>
      <c r="DD63" s="80" t="e" vm="1">
        <f>+[4]!NumLetras(DC63,"PESO","PESOS DOMINICANOS","$EE $m CON #d/100 CENTAVOS")</f>
        <v>#VALUE!</v>
      </c>
      <c r="DE63" s="80">
        <f t="shared" si="37"/>
        <v>3313.8</v>
      </c>
      <c r="DF63" s="37">
        <v>17</v>
      </c>
      <c r="DG63" s="37">
        <f t="shared" si="17"/>
        <v>340</v>
      </c>
      <c r="DH63" s="189">
        <v>82.59999999999998</v>
      </c>
      <c r="DI63" s="80">
        <f>+DF63*'PRECIOS SEGUN ADJ. (FRONTERIZO)'!$B$20*'PRECIOS SEGUN ADJ. (FRONTERIZO)'!$C$20</f>
        <v>28083.999999999996</v>
      </c>
      <c r="DJ63" s="80" t="e" vm="1">
        <f>+[4]!NumLetras(DI63,"PESO","PESOS DOMINICANOS","$EE $m CON #d/100 CENTAVOS")</f>
        <v>#VALUE!</v>
      </c>
      <c r="DK63" s="80">
        <f t="shared" si="38"/>
        <v>5055.12</v>
      </c>
      <c r="DL63" s="37">
        <v>1320</v>
      </c>
      <c r="DM63" s="37">
        <f t="shared" si="18"/>
        <v>26400</v>
      </c>
      <c r="DN63" s="189">
        <v>22</v>
      </c>
      <c r="DO63" s="80">
        <f>+DL63*'PRECIOS SEGUN ADJ. (FRONTERIZO)'!$B$21*'PRECIOS SEGUN ADJ. (FRONTERIZO)'!$C$21</f>
        <v>580800</v>
      </c>
      <c r="DP63" s="80" t="e" vm="1">
        <f>+[4]!NumLetras(DO63,"PESO","PESOS DOMINICANOS","$EE $m CON #d/100 CENTAVOS")</f>
        <v>#VALUE!</v>
      </c>
      <c r="DQ63" s="37">
        <v>89</v>
      </c>
      <c r="DR63" s="37">
        <f t="shared" si="19"/>
        <v>1780</v>
      </c>
      <c r="DS63" s="189">
        <v>80.849999999999994</v>
      </c>
      <c r="DT63" s="80">
        <f>+DQ63*'PRECIOS SEGUN ADJ. (FRONTERIZO)'!$B$22*'PRECIOS SEGUN ADJ. (FRONTERIZO)'!$C$22</f>
        <v>143913</v>
      </c>
      <c r="DU63" s="80" t="e" vm="1">
        <f>+[4]!NumLetras(DT63,"PESO","PESOS DOMINICANOS","$EE $m CON #d/100 CENTAVOS")</f>
        <v>#VALUE!</v>
      </c>
      <c r="DV63" s="37">
        <v>42</v>
      </c>
      <c r="DW63" s="37">
        <f t="shared" si="20"/>
        <v>840</v>
      </c>
      <c r="DX63" s="189">
        <v>21.83</v>
      </c>
      <c r="DY63" s="80">
        <f>+DV63*'PRECIOS SEGUN ADJ. (FRONTERIZO)'!$B$23*'PRECIOS SEGUN ADJ. (FRONTERIZO)'!$C$23</f>
        <v>18337.199999999997</v>
      </c>
      <c r="DZ63" s="80" t="e" vm="1">
        <f>+[4]!NumLetras(DY63,"PESO","PESOS DOMINICANOS","$EE $m CON #d/100 CENTAVOS")</f>
        <v>#VALUE!</v>
      </c>
      <c r="EA63" s="80">
        <f t="shared" si="39"/>
        <v>3300.7</v>
      </c>
      <c r="EB63" s="37">
        <v>111</v>
      </c>
      <c r="EC63" s="37">
        <f t="shared" si="21"/>
        <v>2220</v>
      </c>
      <c r="ED63" s="189">
        <v>33</v>
      </c>
      <c r="EE63" s="80">
        <f>+EB63*'PRECIOS SEGUN ADJ. (FRONTERIZO)'!$B$24*'PRECIOS SEGUN ADJ. (FRONTERIZO)'!$C$24</f>
        <v>73260</v>
      </c>
      <c r="EF63" s="80" t="e" vm="1">
        <f>+[4]!NumLetras(EE63,"PESO","PESOS DOMINICANOS","$EE $m CON #d/100 CENTAVOS")</f>
        <v>#VALUE!</v>
      </c>
      <c r="EG63" s="37">
        <v>5</v>
      </c>
      <c r="EH63" s="37">
        <f t="shared" si="22"/>
        <v>100</v>
      </c>
      <c r="EI63" s="189">
        <v>15.789999999999997</v>
      </c>
      <c r="EJ63" s="80">
        <f>+EG63*'PRECIOS SEGUN ADJ. (FRONTERIZO)'!$B$25*'PRECIOS SEGUN ADJ. (FRONTERIZO)'!$C$25</f>
        <v>1578.9999999999998</v>
      </c>
      <c r="EK63" s="80" t="e" vm="1">
        <f>+[4]!NumLetras(EJ63,"PESO","PESOS DOMINICANOS","$EE $m CON #d/100 CENTAVOS")</f>
        <v>#VALUE!</v>
      </c>
      <c r="EL63" s="37">
        <v>5</v>
      </c>
      <c r="EM63" s="37">
        <f t="shared" si="23"/>
        <v>100</v>
      </c>
      <c r="EN63" s="189">
        <v>31.5</v>
      </c>
      <c r="EO63" s="80">
        <f>+EL63*'PRECIOS SEGUN ADJ. (FRONTERIZO)'!$B$26*'PRECIOS SEGUN ADJ. (FRONTERIZO)'!$C$26</f>
        <v>3150</v>
      </c>
      <c r="EP63" s="80" t="e" vm="1">
        <f>+[4]!NumLetras(EO63,"PESO","PESOS DOMINICANOS","$EE $m CON #d/100 CENTAVOS")</f>
        <v>#VALUE!</v>
      </c>
      <c r="EQ63" s="80">
        <v>0</v>
      </c>
      <c r="ER63" s="194">
        <f t="shared" si="24"/>
        <v>0</v>
      </c>
      <c r="ES63" s="195">
        <v>21.68</v>
      </c>
      <c r="ET63" s="196">
        <f>+EQ63*'PRECIOS SEGUN ADJ (RURAL)'!$B$13*'PRECIOS SEGUN ADJ (RURAL)'!$C$13</f>
        <v>0</v>
      </c>
      <c r="EU63" s="196" t="e" vm="1">
        <f>+[4]!NumLetras(ET63,"PESO","PESOS DOMINICANOS","$EE $m CON #d/100 CENTAVOS")</f>
        <v>#VALUE!</v>
      </c>
      <c r="EV63" s="80">
        <v>0</v>
      </c>
      <c r="EW63" s="198">
        <f t="shared" si="25"/>
        <v>0</v>
      </c>
      <c r="EX63" s="199">
        <v>5.5</v>
      </c>
      <c r="EY63" s="200">
        <f>+EV63*'PRECIOS SEGUN ADJ (RURAL)'!$B$16*'PRECIOS SEGUN ADJ (RURAL)'!$C$16</f>
        <v>0</v>
      </c>
      <c r="EZ63" s="200" t="e" vm="1">
        <f>+[4]!NumLetras(EY63,"PESO","PESOS DOMINICANOS","$EE $m CON #d/100 CENTAVOS")</f>
        <v>#VALUE!</v>
      </c>
      <c r="FA63" s="80">
        <v>0</v>
      </c>
      <c r="FB63" s="202">
        <f t="shared" si="26"/>
        <v>0</v>
      </c>
      <c r="FC63" s="203">
        <v>220</v>
      </c>
      <c r="FD63" s="204">
        <f>+FA63*'PRECIOS SEGUN ADJ (RURAL)'!$B$18*'PRECIOS SEGUN ADJ (RURAL)'!$C$18</f>
        <v>0</v>
      </c>
      <c r="FE63" s="204" t="e" vm="1">
        <f>+[4]!NumLetras(FD63,"PESO","PESOS DOMINICANOS","$EE $m CON #d/100 CENTAVOS")</f>
        <v>#VALUE!</v>
      </c>
      <c r="FF63" s="204">
        <f t="shared" si="27"/>
        <v>0</v>
      </c>
      <c r="FG63" s="80">
        <f t="shared" si="40"/>
        <v>2298391.2000000002</v>
      </c>
      <c r="FH63" s="80" t="e" vm="1">
        <f>+[4]!NumLetras(FG63,"PESO","PESOS DOMINICANOS","$EE $m CON #d/100 CENTAVOS")</f>
        <v>#VALUE!</v>
      </c>
      <c r="FI63" s="80">
        <f t="shared" si="28"/>
        <v>138392.88</v>
      </c>
      <c r="FJ63" s="80" t="e" vm="1">
        <f>+[4]!NumLetras(FI63,"PESO","PESOS DOMINICANOS","$EE $m CON #d/100 CENTAVOS")</f>
        <v>#VALUE!</v>
      </c>
      <c r="FK63" s="80">
        <f t="shared" si="41"/>
        <v>2159998.3200000003</v>
      </c>
      <c r="FL63" s="80" t="e" vm="1">
        <f>+[4]!NumLetras(FK63,"PESO","PESOS DOMINICANOS","$EE $m CON #d/100 CENTAVOS")</f>
        <v>#VALUE!</v>
      </c>
      <c r="FM63" s="80">
        <f t="shared" si="42"/>
        <v>459678.24</v>
      </c>
      <c r="FN63" s="80" t="e" vm="1">
        <f>+[4]!NumLetras(FM63,"PESO","PESOS DOMINICANOS","$EE $m CON #d/100 CENTAVOS")</f>
        <v>#VALUE!</v>
      </c>
      <c r="FO63" s="80">
        <f t="shared" si="43"/>
        <v>22983.91</v>
      </c>
      <c r="FP63" s="80" t="e" vm="1">
        <f>+[4]!NumLetras(FO63,"PESO","PESOS DOMINICANOS","$EE $m CON #d/100 CENTAVOS")</f>
        <v>#VALUE!</v>
      </c>
      <c r="FQ63" s="80"/>
      <c r="FR63" s="80">
        <f t="shared" si="44"/>
        <v>1838712.9600000002</v>
      </c>
      <c r="FS63" s="80" t="e" vm="1">
        <f>+[4]!NumLetras(FR63,"PESO","PESOS DOMINICANOS","$EE $m CON #d/100 CENTAVOS")</f>
        <v>#VALUE!</v>
      </c>
      <c r="FT63" s="37" t="str">
        <f>+VLOOKUP(D63,'FRONTERIZO XENIA'!F:G,2,0)</f>
        <v>F-27</v>
      </c>
    </row>
    <row r="64" spans="1:176">
      <c r="A64" s="37">
        <v>63</v>
      </c>
      <c r="B64" s="37">
        <v>63</v>
      </c>
      <c r="C64" s="26" t="s">
        <v>2430</v>
      </c>
      <c r="D64" s="37">
        <v>130095388</v>
      </c>
      <c r="E64" s="37">
        <f>+VLOOKUP(D64,'INFORMACION DE PROVEEDORES'!C:I,2,0)</f>
        <v>130095388</v>
      </c>
      <c r="F64" s="26" t="str">
        <f>+VLOOKUP(D64,'INFORMACION DE PROVEEDORES'!C:J,4,0)</f>
        <v xml:space="preserve">FRANCIS MELY JIMENEZ SALVADOR </v>
      </c>
      <c r="G64" s="37" t="str">
        <f>+VLOOKUP(D64,'INFORMACION DE PROVEEDORES'!C:K,5,0)</f>
        <v>113-0001203-3</v>
      </c>
      <c r="H64" s="26" t="str">
        <f>+VLOOKUP(D64,'INFORMACION DE PROVEEDORES'!C:L,7,0)</f>
        <v xml:space="preserve">CALLE DUARTE NO. 35, CALLE APOLINAR PERDOMO, ESQUINA CAPOTILLO, NEYBA, BAHORUCO </v>
      </c>
      <c r="I64" s="37" t="str">
        <f>+VLOOKUP(D64,'INFORMACION DE PROVEEDORES'!C:M,3,0)</f>
        <v xml:space="preserve"> JURÍDICA</v>
      </c>
      <c r="J64" s="37">
        <v>2</v>
      </c>
      <c r="K64" s="37">
        <v>240</v>
      </c>
      <c r="L64" s="37">
        <v>97</v>
      </c>
      <c r="M64" s="37">
        <f t="shared" si="29"/>
        <v>1940</v>
      </c>
      <c r="N64" s="189">
        <v>69.81</v>
      </c>
      <c r="O64" s="80">
        <f>+L64*'PRECIOS SEGUN ADJ. (FRONTERIZO)'!$B$2*'PRECIOS SEGUN ADJ. (FRONTERIZO)'!$C$2</f>
        <v>135431.40000000002</v>
      </c>
      <c r="P64" s="80" t="e" vm="1">
        <f>+[4]!NumLetras(O64,"PESO","PESOS DOMINICANOS","$EE $m CON #d/100 CENTAVOS")</f>
        <v>#VALUE!</v>
      </c>
      <c r="Q64" s="80">
        <f t="shared" si="30"/>
        <v>21669.02</v>
      </c>
      <c r="R64" s="37">
        <v>28</v>
      </c>
      <c r="S64" s="37">
        <f t="shared" si="0"/>
        <v>560</v>
      </c>
      <c r="T64" s="189">
        <v>31.5</v>
      </c>
      <c r="U64" s="80">
        <f>+R64*'PRECIOS SEGUN ADJ. (FRONTERIZO)'!$B$3*'PRECIOS SEGUN ADJ. (FRONTERIZO)'!$C$3</f>
        <v>17640</v>
      </c>
      <c r="V64" s="80" t="e" vm="1">
        <f>+[4]!NumLetras(U64,"PESO","PESOS DOMINICANOS","$EE $m CON #d/100 CENTAVOS")</f>
        <v>#VALUE!</v>
      </c>
      <c r="W64" s="37">
        <v>255</v>
      </c>
      <c r="X64" s="37">
        <f t="shared" si="1"/>
        <v>5100</v>
      </c>
      <c r="Y64" s="189">
        <v>25.2</v>
      </c>
      <c r="Z64" s="80">
        <f>+W64*'PRECIOS SEGUN ADJ. (FRONTERIZO)'!$B$4*'PRECIOS SEGUN ADJ. (FRONTERIZO)'!$C$4</f>
        <v>128520</v>
      </c>
      <c r="AA64" s="80" t="e" vm="1">
        <f>+[4]!NumLetras(Z64,"PESO","PESOS DOMINICANOS","$EE $m CON #d/100 CENTAVOS")</f>
        <v>#VALUE!</v>
      </c>
      <c r="AB64" s="37">
        <v>122</v>
      </c>
      <c r="AC64" s="37">
        <f t="shared" si="2"/>
        <v>2440</v>
      </c>
      <c r="AD64" s="189">
        <v>87.91</v>
      </c>
      <c r="AE64" s="80">
        <f>+AB64*'PRECIOS SEGUN ADJ. (FRONTERIZO)'!$B$5*'PRECIOS SEGUN ADJ. (FRONTERIZO)'!$C$5</f>
        <v>214500.40000000002</v>
      </c>
      <c r="AF64" s="80" t="e" vm="1">
        <f>+[4]!NumLetras(AE64,"PESO","PESOS DOMINICANOS","$EE $m CON #d/100 CENTAVOS")</f>
        <v>#VALUE!</v>
      </c>
      <c r="AG64" s="80">
        <f t="shared" si="31"/>
        <v>38610.07</v>
      </c>
      <c r="AH64" s="37">
        <v>0</v>
      </c>
      <c r="AI64" s="37">
        <f t="shared" si="3"/>
        <v>0</v>
      </c>
      <c r="AJ64" s="189">
        <v>53.95000000000001</v>
      </c>
      <c r="AK64" s="80">
        <f>+AH64*'PRECIOS SEGUN ADJ. (FRONTERIZO)'!$B$6*'PRECIOS SEGUN ADJ. (FRONTERIZO)'!$C$6</f>
        <v>0</v>
      </c>
      <c r="AL64" s="80" t="e" vm="1">
        <f>+[4]!NumLetras(AK64,"PESO","PESOS DOMINICANOS","$EE $m CON #d/100 CENTAVOS")</f>
        <v>#VALUE!</v>
      </c>
      <c r="AM64" s="37">
        <v>0</v>
      </c>
      <c r="AN64" s="37">
        <f t="shared" si="4"/>
        <v>0</v>
      </c>
      <c r="AO64" s="189">
        <v>25.04</v>
      </c>
      <c r="AP64" s="80">
        <f>+AM64*'PRECIOS SEGUN ADJ. (FRONTERIZO)'!$B$7*'PRECIOS SEGUN ADJ. (FRONTERIZO)'!$C$7</f>
        <v>0</v>
      </c>
      <c r="AQ64" s="80" t="e" vm="1">
        <f>+[4]!NumLetras(AP64,"PESO","PESOS DOMINICANOS","$EE $m CON #d/100 CENTAVOS")</f>
        <v>#VALUE!</v>
      </c>
      <c r="AR64" s="80">
        <f t="shared" si="32"/>
        <v>0</v>
      </c>
      <c r="AS64" s="37">
        <v>33</v>
      </c>
      <c r="AT64" s="37">
        <f t="shared" si="5"/>
        <v>660</v>
      </c>
      <c r="AU64" s="189">
        <v>290.85000000000002</v>
      </c>
      <c r="AV64" s="80">
        <f>+AS64*'PRECIOS SEGUN ADJ. (FRONTERIZO)'!$B$8*'PRECIOS SEGUN ADJ. (FRONTERIZO)'!$C$8</f>
        <v>191961.00000000003</v>
      </c>
      <c r="AW64" s="80" t="e" vm="1">
        <f>+[4]!NumLetras(AV64,"PESO","PESOS DOMINICANOS","$EE $m CON #d/100 CENTAVOS")</f>
        <v>#VALUE!</v>
      </c>
      <c r="AX64" s="80">
        <f t="shared" si="33"/>
        <v>34552.980000000003</v>
      </c>
      <c r="AY64" s="37">
        <v>15</v>
      </c>
      <c r="AZ64" s="37">
        <f t="shared" si="6"/>
        <v>300</v>
      </c>
      <c r="BA64" s="189">
        <v>18.899999999999999</v>
      </c>
      <c r="BB64" s="80">
        <f>+AY64*'PRECIOS SEGUN ADJ. (FRONTERIZO)'!$B$9*'PRECIOS SEGUN ADJ. (FRONTERIZO)'!$C$9</f>
        <v>5670</v>
      </c>
      <c r="BC64" s="80" t="e" vm="1">
        <f>+[4]!NumLetras(BB64,"PESO","PESOS DOMINICANOS","$EE $m CON #d/100 CENTAVOS")</f>
        <v>#VALUE!</v>
      </c>
      <c r="BD64" s="37">
        <v>0</v>
      </c>
      <c r="BE64" s="37">
        <f t="shared" si="7"/>
        <v>0</v>
      </c>
      <c r="BF64" s="189">
        <v>140.38</v>
      </c>
      <c r="BG64" s="80">
        <f>+BD64*'PRECIOS SEGUN ADJ. (FRONTERIZO)'!$B$10*'PRECIOS SEGUN ADJ. (FRONTERIZO)'!$C$10</f>
        <v>0</v>
      </c>
      <c r="BH64" s="80" t="e" vm="1">
        <f>+[4]!NumLetras(BG64,"PESO","PESOS DOMINICANOS","$EE $m CON #d/100 CENTAVOS")</f>
        <v>#VALUE!</v>
      </c>
      <c r="BI64" s="80">
        <f t="shared" si="34"/>
        <v>0</v>
      </c>
      <c r="BJ64" s="37">
        <v>86</v>
      </c>
      <c r="BK64" s="37">
        <f t="shared" si="8"/>
        <v>1720</v>
      </c>
      <c r="BL64" s="189">
        <v>31.459999999999997</v>
      </c>
      <c r="BM64" s="80">
        <f>+BJ64*'PRECIOS SEGUN ADJ. (FRONTERIZO)'!$B$11*'PRECIOS SEGUN ADJ. (FRONTERIZO)'!$C$11</f>
        <v>54111.199999999997</v>
      </c>
      <c r="BN64" s="80" t="e" vm="1">
        <f>+[4]!NumLetras(BM64,"PESO","PESOS DOMINICANOS","$EE $m CON #d/100 CENTAVOS")</f>
        <v>#VALUE!</v>
      </c>
      <c r="BO64" s="37">
        <v>28</v>
      </c>
      <c r="BP64" s="37">
        <f t="shared" si="9"/>
        <v>560</v>
      </c>
      <c r="BQ64" s="189">
        <v>65</v>
      </c>
      <c r="BR64" s="80">
        <f>+BO64*'PRECIOS SEGUN ADJ. (FRONTERIZO)'!$B$12*'PRECIOS SEGUN ADJ. (FRONTERIZO)'!$C$12</f>
        <v>36400</v>
      </c>
      <c r="BS64" s="80" t="e" vm="1">
        <f>+[4]!NumLetras(BR64,"PESO","PESOS DOMINICANOS","$EE $m CON #d/100 CENTAVOS")</f>
        <v>#VALUE!</v>
      </c>
      <c r="BT64" s="37">
        <v>2400</v>
      </c>
      <c r="BU64" s="37">
        <f t="shared" si="10"/>
        <v>48000</v>
      </c>
      <c r="BV64" s="189">
        <v>5.5</v>
      </c>
      <c r="BW64" s="80">
        <f>+BT64*'PRECIOS SEGUN ADJ. (FRONTERIZO)'!$B$13*'PRECIOS SEGUN ADJ. (FRONTERIZO)'!$C$13</f>
        <v>264000</v>
      </c>
      <c r="BX64" s="80" t="e" vm="1">
        <f>+[4]!NumLetras(BW64,"PESO","PESOS DOMINICANOS","$EE $m CON #d/100 CENTAVOS")</f>
        <v>#VALUE!</v>
      </c>
      <c r="BY64" s="37">
        <v>0</v>
      </c>
      <c r="BZ64" s="37">
        <f t="shared" si="11"/>
        <v>0</v>
      </c>
      <c r="CA64" s="189">
        <v>7.15</v>
      </c>
      <c r="CB64" s="80">
        <f>+BY64*'PRECIOS SEGUN ADJ. (FRONTERIZO)'!$B$14*'PRECIOS SEGUN ADJ. (FRONTERIZO)'!$C$14</f>
        <v>0</v>
      </c>
      <c r="CC64" s="80" t="e" vm="1">
        <f>+[4]!NumLetras(CB64,"PESO","PESOS DOMINICANOS","$EE $m CON #d/100 CENTAVOS")</f>
        <v>#VALUE!</v>
      </c>
      <c r="CD64" s="37">
        <v>0</v>
      </c>
      <c r="CE64" s="37">
        <f t="shared" si="12"/>
        <v>0</v>
      </c>
      <c r="CF64" s="189">
        <v>6.8400000000000007</v>
      </c>
      <c r="CG64" s="80">
        <f>+CD64*'PRECIOS SEGUN ADJ. (FRONTERIZO)'!$B$15*'PRECIOS SEGUN ADJ. (FRONTERIZO)'!$C$15</f>
        <v>0</v>
      </c>
      <c r="CH64" s="80" t="e" vm="1">
        <f>+[4]!NumLetras(CG64,"PESO","PESOS DOMINICANOS","$EE $m CON #d/100 CENTAVOS")</f>
        <v>#VALUE!</v>
      </c>
      <c r="CI64" s="37">
        <v>107</v>
      </c>
      <c r="CJ64" s="37">
        <f t="shared" si="13"/>
        <v>2140</v>
      </c>
      <c r="CK64" s="189">
        <v>60</v>
      </c>
      <c r="CL64" s="80">
        <f>+CI64*'PRECIOS SEGUN ADJ. (FRONTERIZO)'!$B$16*'PRECIOS SEGUN ADJ. (FRONTERIZO)'!$C$16</f>
        <v>128400</v>
      </c>
      <c r="CM64" s="80" t="e" vm="1">
        <f>+[4]!NumLetras(CL64,"PESO","PESOS DOMINICANOS","$EE $m CON #d/100 CENTAVOS")</f>
        <v>#VALUE!</v>
      </c>
      <c r="CN64" s="80">
        <f t="shared" si="35"/>
        <v>23112</v>
      </c>
      <c r="CO64" s="37">
        <v>49</v>
      </c>
      <c r="CP64" s="37">
        <f t="shared" si="14"/>
        <v>980</v>
      </c>
      <c r="CQ64" s="189">
        <v>55.649999999999991</v>
      </c>
      <c r="CR64" s="80">
        <f>+CO64*'PRECIOS SEGUN ADJ. (FRONTERIZO)'!$B$17*'PRECIOS SEGUN ADJ. (FRONTERIZO)'!$C$17</f>
        <v>54537</v>
      </c>
      <c r="CS64" s="80" t="e" vm="1">
        <f>+[4]!NumLetras(CR64,"PESO","PESOS DOMINICANOS","$EE $m CON #d/100 CENTAVOS")</f>
        <v>#VALUE!</v>
      </c>
      <c r="CT64" s="80">
        <f t="shared" si="36"/>
        <v>9816.66</v>
      </c>
      <c r="CU64" s="37">
        <v>960</v>
      </c>
      <c r="CV64" s="37">
        <f t="shared" si="15"/>
        <v>19200</v>
      </c>
      <c r="CW64" s="189">
        <v>6.6</v>
      </c>
      <c r="CX64" s="80">
        <f>+CU64*'PRECIOS SEGUN ADJ. (FRONTERIZO)'!$B$18*'PRECIOS SEGUN ADJ. (FRONTERIZO)'!$C$18</f>
        <v>126720</v>
      </c>
      <c r="CY64" s="80" t="e" vm="1">
        <f>+[4]!NumLetras(CX64,"PESO","PESOS DOMINICANOS","$EE $m CON #d/100 CENTAVOS")</f>
        <v>#VALUE!</v>
      </c>
      <c r="CZ64" s="37">
        <v>54</v>
      </c>
      <c r="DA64" s="37">
        <f t="shared" si="16"/>
        <v>1080</v>
      </c>
      <c r="DB64" s="189">
        <v>65.75</v>
      </c>
      <c r="DC64" s="80">
        <f>+CZ64*'PRECIOS SEGUN ADJ. (FRONTERIZO)'!$B$19*'PRECIOS SEGUN ADJ. (FRONTERIZO)'!$C$19</f>
        <v>71010</v>
      </c>
      <c r="DD64" s="80" t="e" vm="1">
        <f>+[4]!NumLetras(DC64,"PESO","PESOS DOMINICANOS","$EE $m CON #d/100 CENTAVOS")</f>
        <v>#VALUE!</v>
      </c>
      <c r="DE64" s="80">
        <f t="shared" si="37"/>
        <v>12781.8</v>
      </c>
      <c r="DF64" s="37">
        <v>0</v>
      </c>
      <c r="DG64" s="37">
        <f t="shared" si="17"/>
        <v>0</v>
      </c>
      <c r="DH64" s="189">
        <v>82.59999999999998</v>
      </c>
      <c r="DI64" s="80">
        <f>+DF64*'PRECIOS SEGUN ADJ. (FRONTERIZO)'!$B$20*'PRECIOS SEGUN ADJ. (FRONTERIZO)'!$C$20</f>
        <v>0</v>
      </c>
      <c r="DJ64" s="80" t="e" vm="1">
        <f>+[4]!NumLetras(DI64,"PESO","PESOS DOMINICANOS","$EE $m CON #d/100 CENTAVOS")</f>
        <v>#VALUE!</v>
      </c>
      <c r="DK64" s="80">
        <f t="shared" si="38"/>
        <v>0</v>
      </c>
      <c r="DL64" s="37">
        <v>0</v>
      </c>
      <c r="DM64" s="37">
        <f t="shared" si="18"/>
        <v>0</v>
      </c>
      <c r="DN64" s="189">
        <v>22</v>
      </c>
      <c r="DO64" s="80">
        <f>+DL64*'PRECIOS SEGUN ADJ. (FRONTERIZO)'!$B$21*'PRECIOS SEGUN ADJ. (FRONTERIZO)'!$C$21</f>
        <v>0</v>
      </c>
      <c r="DP64" s="80" t="e" vm="1">
        <f>+[4]!NumLetras(DO64,"PESO","PESOS DOMINICANOS","$EE $m CON #d/100 CENTAVOS")</f>
        <v>#VALUE!</v>
      </c>
      <c r="DQ64" s="37">
        <v>54</v>
      </c>
      <c r="DR64" s="37">
        <f t="shared" si="19"/>
        <v>1080</v>
      </c>
      <c r="DS64" s="189">
        <v>80.849999999999994</v>
      </c>
      <c r="DT64" s="80">
        <f>+DQ64*'PRECIOS SEGUN ADJ. (FRONTERIZO)'!$B$22*'PRECIOS SEGUN ADJ. (FRONTERIZO)'!$C$22</f>
        <v>87318</v>
      </c>
      <c r="DU64" s="80" t="e" vm="1">
        <f>+[4]!NumLetras(DT64,"PESO","PESOS DOMINICANOS","$EE $m CON #d/100 CENTAVOS")</f>
        <v>#VALUE!</v>
      </c>
      <c r="DV64" s="37">
        <v>25</v>
      </c>
      <c r="DW64" s="37">
        <f t="shared" si="20"/>
        <v>500</v>
      </c>
      <c r="DX64" s="189">
        <v>21.83</v>
      </c>
      <c r="DY64" s="80">
        <f>+DV64*'PRECIOS SEGUN ADJ. (FRONTERIZO)'!$B$23*'PRECIOS SEGUN ADJ. (FRONTERIZO)'!$C$23</f>
        <v>10915</v>
      </c>
      <c r="DZ64" s="80" t="e" vm="1">
        <f>+[4]!NumLetras(DY64,"PESO","PESOS DOMINICANOS","$EE $m CON #d/100 CENTAVOS")</f>
        <v>#VALUE!</v>
      </c>
      <c r="EA64" s="80">
        <f t="shared" si="39"/>
        <v>1964.7</v>
      </c>
      <c r="EB64" s="37">
        <v>28</v>
      </c>
      <c r="EC64" s="37">
        <f t="shared" si="21"/>
        <v>560</v>
      </c>
      <c r="ED64" s="189">
        <v>33</v>
      </c>
      <c r="EE64" s="80">
        <f>+EB64*'PRECIOS SEGUN ADJ. (FRONTERIZO)'!$B$24*'PRECIOS SEGUN ADJ. (FRONTERIZO)'!$C$24</f>
        <v>18480</v>
      </c>
      <c r="EF64" s="80" t="e" vm="1">
        <f>+[4]!NumLetras(EE64,"PESO","PESOS DOMINICANOS","$EE $m CON #d/100 CENTAVOS")</f>
        <v>#VALUE!</v>
      </c>
      <c r="EG64" s="37">
        <v>17</v>
      </c>
      <c r="EH64" s="37">
        <f t="shared" si="22"/>
        <v>340</v>
      </c>
      <c r="EI64" s="189">
        <v>15.789999999999997</v>
      </c>
      <c r="EJ64" s="80">
        <f>+EG64*'PRECIOS SEGUN ADJ. (FRONTERIZO)'!$B$25*'PRECIOS SEGUN ADJ. (FRONTERIZO)'!$C$25</f>
        <v>5368.6</v>
      </c>
      <c r="EK64" s="80" t="e" vm="1">
        <f>+[4]!NumLetras(EJ64,"PESO","PESOS DOMINICANOS","$EE $m CON #d/100 CENTAVOS")</f>
        <v>#VALUE!</v>
      </c>
      <c r="EL64" s="37">
        <v>17</v>
      </c>
      <c r="EM64" s="37">
        <f t="shared" si="23"/>
        <v>340</v>
      </c>
      <c r="EN64" s="189">
        <v>31.5</v>
      </c>
      <c r="EO64" s="80">
        <f>+EL64*'PRECIOS SEGUN ADJ. (FRONTERIZO)'!$B$26*'PRECIOS SEGUN ADJ. (FRONTERIZO)'!$C$26</f>
        <v>10710</v>
      </c>
      <c r="EP64" s="80" t="e" vm="1">
        <f>+[4]!NumLetras(EO64,"PESO","PESOS DOMINICANOS","$EE $m CON #d/100 CENTAVOS")</f>
        <v>#VALUE!</v>
      </c>
      <c r="EQ64" s="80">
        <v>0</v>
      </c>
      <c r="ER64" s="194">
        <f t="shared" si="24"/>
        <v>0</v>
      </c>
      <c r="ES64" s="195">
        <v>21.68</v>
      </c>
      <c r="ET64" s="196">
        <f>+EQ64*'PRECIOS SEGUN ADJ (RURAL)'!$B$13*'PRECIOS SEGUN ADJ (RURAL)'!$C$13</f>
        <v>0</v>
      </c>
      <c r="EU64" s="196" t="e" vm="1">
        <f>+[4]!NumLetras(ET64,"PESO","PESOS DOMINICANOS","$EE $m CON #d/100 CENTAVOS")</f>
        <v>#VALUE!</v>
      </c>
      <c r="EV64" s="80">
        <v>0</v>
      </c>
      <c r="EW64" s="198">
        <f t="shared" si="25"/>
        <v>0</v>
      </c>
      <c r="EX64" s="199">
        <v>5.5</v>
      </c>
      <c r="EY64" s="200">
        <f>+EV64*'PRECIOS SEGUN ADJ (RURAL)'!$B$16*'PRECIOS SEGUN ADJ (RURAL)'!$C$16</f>
        <v>0</v>
      </c>
      <c r="EZ64" s="200" t="e" vm="1">
        <f>+[4]!NumLetras(EY64,"PESO","PESOS DOMINICANOS","$EE $m CON #d/100 CENTAVOS")</f>
        <v>#VALUE!</v>
      </c>
      <c r="FA64" s="80">
        <v>0</v>
      </c>
      <c r="FB64" s="202">
        <f t="shared" si="26"/>
        <v>0</v>
      </c>
      <c r="FC64" s="203">
        <v>220</v>
      </c>
      <c r="FD64" s="204">
        <f>+FA64*'PRECIOS SEGUN ADJ (RURAL)'!$B$18*'PRECIOS SEGUN ADJ (RURAL)'!$C$18</f>
        <v>0</v>
      </c>
      <c r="FE64" s="204" t="e" vm="1">
        <f>+[4]!NumLetras(FD64,"PESO","PESOS DOMINICANOS","$EE $m CON #d/100 CENTAVOS")</f>
        <v>#VALUE!</v>
      </c>
      <c r="FF64" s="204">
        <f t="shared" si="27"/>
        <v>0</v>
      </c>
      <c r="FG64" s="80">
        <f t="shared" si="40"/>
        <v>1561692.6</v>
      </c>
      <c r="FH64" s="80" t="e" vm="1">
        <f>+[4]!NumLetras(FG64,"PESO","PESOS DOMINICANOS","$EE $m CON #d/100 CENTAVOS")</f>
        <v>#VALUE!</v>
      </c>
      <c r="FI64" s="80">
        <f t="shared" si="28"/>
        <v>142507.23000000001</v>
      </c>
      <c r="FJ64" s="80" t="e" vm="1">
        <f>+[4]!NumLetras(FI64,"PESO","PESOS DOMINICANOS","$EE $m CON #d/100 CENTAVOS")</f>
        <v>#VALUE!</v>
      </c>
      <c r="FK64" s="80">
        <f t="shared" si="41"/>
        <v>1419185.37</v>
      </c>
      <c r="FL64" s="80" t="e" vm="1">
        <f>+[4]!NumLetras(FK64,"PESO","PESOS DOMINICANOS","$EE $m CON #d/100 CENTAVOS")</f>
        <v>#VALUE!</v>
      </c>
      <c r="FM64" s="80">
        <f t="shared" si="42"/>
        <v>312338.52</v>
      </c>
      <c r="FN64" s="80" t="e" vm="1">
        <f>+[4]!NumLetras(FM64,"PESO","PESOS DOMINICANOS","$EE $m CON #d/100 CENTAVOS")</f>
        <v>#VALUE!</v>
      </c>
      <c r="FO64" s="80">
        <f t="shared" si="43"/>
        <v>15616.93</v>
      </c>
      <c r="FP64" s="80" t="e" vm="1">
        <f>+[4]!NumLetras(FO64,"PESO","PESOS DOMINICANOS","$EE $m CON #d/100 CENTAVOS")</f>
        <v>#VALUE!</v>
      </c>
      <c r="FQ64" s="80"/>
      <c r="FR64" s="80">
        <f t="shared" si="44"/>
        <v>1249354.08</v>
      </c>
      <c r="FS64" s="80" t="e" vm="1">
        <f>+[4]!NumLetras(FR64,"PESO","PESOS DOMINICANOS","$EE $m CON #d/100 CENTAVOS")</f>
        <v>#VALUE!</v>
      </c>
      <c r="FT64" s="37" t="str">
        <f>+VLOOKUP(D64,'FRONTERIZO XENIA'!F:G,2,0)</f>
        <v>F-26</v>
      </c>
    </row>
    <row r="65" spans="1:176">
      <c r="A65" s="37">
        <v>64</v>
      </c>
      <c r="B65" s="37">
        <v>64</v>
      </c>
      <c r="C65" s="26" t="s">
        <v>673</v>
      </c>
      <c r="D65" s="37">
        <v>4702033939</v>
      </c>
      <c r="E65" s="37" t="str">
        <f>+VLOOKUP(D65,'INFORMACION DE PROVEEDORES'!C:I,2,0)</f>
        <v>047-0203393-9</v>
      </c>
      <c r="F65" s="26" t="str">
        <f>+VLOOKUP(D65,'INFORMACION DE PROVEEDORES'!C:J,4,0)</f>
        <v>JOSE OSCAR GALAN GARCIA</v>
      </c>
      <c r="G65" s="37" t="str">
        <f>+VLOOKUP(D65,'INFORMACION DE PROVEEDORES'!C:K,5,0)</f>
        <v>047-0203393-9</v>
      </c>
      <c r="H65" s="26" t="str">
        <f>+VLOOKUP(D65,'INFORMACION DE PROVEEDORES'!C:L,7,0)</f>
        <v>CALLE JOSE HORACIO RODRIGUEZ, NO. 56, FRAMBOYANES FOODPARL, LA VEGA</v>
      </c>
      <c r="I65" s="37" t="str">
        <f>+VLOOKUP(D65,'INFORMACION DE PROVEEDORES'!C:M,3,0)</f>
        <v xml:space="preserve"> FÍSICA</v>
      </c>
      <c r="J65" s="37">
        <v>12</v>
      </c>
      <c r="K65" s="37">
        <v>371</v>
      </c>
      <c r="L65" s="37">
        <v>114</v>
      </c>
      <c r="M65" s="37">
        <f t="shared" si="29"/>
        <v>2280</v>
      </c>
      <c r="N65" s="189">
        <v>69.81</v>
      </c>
      <c r="O65" s="80">
        <f>+L65*'PRECIOS SEGUN ADJ. (FRONTERIZO)'!$B$2*'PRECIOS SEGUN ADJ. (FRONTERIZO)'!$C$2</f>
        <v>159166.79999999999</v>
      </c>
      <c r="P65" s="80" t="e" vm="1">
        <f>+[4]!NumLetras(O65,"PESO","PESOS DOMINICANOS","$EE $m CON #d/100 CENTAVOS")</f>
        <v>#VALUE!</v>
      </c>
      <c r="Q65" s="80">
        <f t="shared" si="30"/>
        <v>25466.69</v>
      </c>
      <c r="R65" s="37">
        <v>36</v>
      </c>
      <c r="S65" s="37">
        <f t="shared" si="0"/>
        <v>720</v>
      </c>
      <c r="T65" s="189">
        <v>31.5</v>
      </c>
      <c r="U65" s="80">
        <f>+R65*'PRECIOS SEGUN ADJ. (FRONTERIZO)'!$B$3*'PRECIOS SEGUN ADJ. (FRONTERIZO)'!$C$3</f>
        <v>22680</v>
      </c>
      <c r="V65" s="80" t="e" vm="1">
        <f>+[4]!NumLetras(U65,"PESO","PESOS DOMINICANOS","$EE $m CON #d/100 CENTAVOS")</f>
        <v>#VALUE!</v>
      </c>
      <c r="W65" s="37">
        <v>211</v>
      </c>
      <c r="X65" s="37">
        <f t="shared" si="1"/>
        <v>4220</v>
      </c>
      <c r="Y65" s="189">
        <v>25.2</v>
      </c>
      <c r="Z65" s="80">
        <f>+W65*'PRECIOS SEGUN ADJ. (FRONTERIZO)'!$B$4*'PRECIOS SEGUN ADJ. (FRONTERIZO)'!$C$4</f>
        <v>106344</v>
      </c>
      <c r="AA65" s="80" t="e" vm="1">
        <f>+[4]!NumLetras(Z65,"PESO","PESOS DOMINICANOS","$EE $m CON #d/100 CENTAVOS")</f>
        <v>#VALUE!</v>
      </c>
      <c r="AB65" s="37">
        <v>159</v>
      </c>
      <c r="AC65" s="37">
        <f t="shared" si="2"/>
        <v>3180</v>
      </c>
      <c r="AD65" s="189">
        <v>87.91</v>
      </c>
      <c r="AE65" s="80">
        <f>+AB65*'PRECIOS SEGUN ADJ. (FRONTERIZO)'!$B$5*'PRECIOS SEGUN ADJ. (FRONTERIZO)'!$C$5</f>
        <v>279553.8</v>
      </c>
      <c r="AF65" s="80" t="e" vm="1">
        <f>+[4]!NumLetras(AE65,"PESO","PESOS DOMINICANOS","$EE $m CON #d/100 CENTAVOS")</f>
        <v>#VALUE!</v>
      </c>
      <c r="AG65" s="80">
        <f t="shared" si="31"/>
        <v>50319.68</v>
      </c>
      <c r="AH65" s="37">
        <v>66</v>
      </c>
      <c r="AI65" s="37">
        <f t="shared" si="3"/>
        <v>1320</v>
      </c>
      <c r="AJ65" s="189">
        <v>53.95000000000001</v>
      </c>
      <c r="AK65" s="80">
        <f>+AH65*'PRECIOS SEGUN ADJ. (FRONTERIZO)'!$B$6*'PRECIOS SEGUN ADJ. (FRONTERIZO)'!$C$6</f>
        <v>71214</v>
      </c>
      <c r="AL65" s="80" t="e" vm="1">
        <f>+[4]!NumLetras(AK65,"PESO","PESOS DOMINICANOS","$EE $m CON #d/100 CENTAVOS")</f>
        <v>#VALUE!</v>
      </c>
      <c r="AM65" s="37">
        <v>9</v>
      </c>
      <c r="AN65" s="37">
        <f t="shared" si="4"/>
        <v>180</v>
      </c>
      <c r="AO65" s="189">
        <v>25.04</v>
      </c>
      <c r="AP65" s="80">
        <f>+AM65*'PRECIOS SEGUN ADJ. (FRONTERIZO)'!$B$7*'PRECIOS SEGUN ADJ. (FRONTERIZO)'!$C$7</f>
        <v>4507.2</v>
      </c>
      <c r="AQ65" s="80" t="e" vm="1">
        <f>+[4]!NumLetras(AP65,"PESO","PESOS DOMINICANOS","$EE $m CON #d/100 CENTAVOS")</f>
        <v>#VALUE!</v>
      </c>
      <c r="AR65" s="80">
        <f t="shared" si="32"/>
        <v>721.15</v>
      </c>
      <c r="AS65" s="37">
        <v>51</v>
      </c>
      <c r="AT65" s="37">
        <f t="shared" si="5"/>
        <v>1020</v>
      </c>
      <c r="AU65" s="189">
        <v>290.85000000000002</v>
      </c>
      <c r="AV65" s="80">
        <f>+AS65*'PRECIOS SEGUN ADJ. (FRONTERIZO)'!$B$8*'PRECIOS SEGUN ADJ. (FRONTERIZO)'!$C$8</f>
        <v>296667</v>
      </c>
      <c r="AW65" s="80" t="e" vm="1">
        <f>+[4]!NumLetras(AV65,"PESO","PESOS DOMINICANOS","$EE $m CON #d/100 CENTAVOS")</f>
        <v>#VALUE!</v>
      </c>
      <c r="AX65" s="80">
        <f t="shared" si="33"/>
        <v>53400.06</v>
      </c>
      <c r="AY65" s="37">
        <v>18</v>
      </c>
      <c r="AZ65" s="37">
        <f t="shared" si="6"/>
        <v>360</v>
      </c>
      <c r="BA65" s="189">
        <v>18.899999999999999</v>
      </c>
      <c r="BB65" s="80">
        <f>+AY65*'PRECIOS SEGUN ADJ. (FRONTERIZO)'!$B$9*'PRECIOS SEGUN ADJ. (FRONTERIZO)'!$C$9</f>
        <v>6804</v>
      </c>
      <c r="BC65" s="80" t="e" vm="1">
        <f>+[4]!NumLetras(BB65,"PESO","PESOS DOMINICANOS","$EE $m CON #d/100 CENTAVOS")</f>
        <v>#VALUE!</v>
      </c>
      <c r="BD65" s="37">
        <v>5</v>
      </c>
      <c r="BE65" s="37">
        <f t="shared" si="7"/>
        <v>100</v>
      </c>
      <c r="BF65" s="189">
        <v>140.38</v>
      </c>
      <c r="BG65" s="80">
        <f>+BD65*'PRECIOS SEGUN ADJ. (FRONTERIZO)'!$B$10*'PRECIOS SEGUN ADJ. (FRONTERIZO)'!$C$10</f>
        <v>14038</v>
      </c>
      <c r="BH65" s="80" t="e" vm="1">
        <f>+[4]!NumLetras(BG65,"PESO","PESOS DOMINICANOS","$EE $m CON #d/100 CENTAVOS")</f>
        <v>#VALUE!</v>
      </c>
      <c r="BI65" s="80">
        <f t="shared" si="34"/>
        <v>2526.84</v>
      </c>
      <c r="BJ65" s="37">
        <v>73</v>
      </c>
      <c r="BK65" s="37">
        <f t="shared" si="8"/>
        <v>1460</v>
      </c>
      <c r="BL65" s="189">
        <v>31.459999999999997</v>
      </c>
      <c r="BM65" s="80">
        <f>+BJ65*'PRECIOS SEGUN ADJ. (FRONTERIZO)'!$B$11*'PRECIOS SEGUN ADJ. (FRONTERIZO)'!$C$11</f>
        <v>45931.6</v>
      </c>
      <c r="BN65" s="80" t="e" vm="1">
        <f>+[4]!NumLetras(BM65,"PESO","PESOS DOMINICANOS","$EE $m CON #d/100 CENTAVOS")</f>
        <v>#VALUE!</v>
      </c>
      <c r="BO65" s="37">
        <v>44</v>
      </c>
      <c r="BP65" s="37">
        <f t="shared" si="9"/>
        <v>880</v>
      </c>
      <c r="BQ65" s="189">
        <v>65</v>
      </c>
      <c r="BR65" s="80">
        <f>+BO65*'PRECIOS SEGUN ADJ. (FRONTERIZO)'!$B$12*'PRECIOS SEGUN ADJ. (FRONTERIZO)'!$C$12</f>
        <v>57200</v>
      </c>
      <c r="BS65" s="80" t="e" vm="1">
        <f>+[4]!NumLetras(BR65,"PESO","PESOS DOMINICANOS","$EE $m CON #d/100 CENTAVOS")</f>
        <v>#VALUE!</v>
      </c>
      <c r="BT65" s="37">
        <v>1940</v>
      </c>
      <c r="BU65" s="37">
        <f t="shared" si="10"/>
        <v>38800</v>
      </c>
      <c r="BV65" s="189">
        <v>5.5</v>
      </c>
      <c r="BW65" s="80">
        <f>+BT65*'PRECIOS SEGUN ADJ. (FRONTERIZO)'!$B$13*'PRECIOS SEGUN ADJ. (FRONTERIZO)'!$C$13</f>
        <v>213400</v>
      </c>
      <c r="BX65" s="80" t="e" vm="1">
        <f>+[4]!NumLetras(BW65,"PESO","PESOS DOMINICANOS","$EE $m CON #d/100 CENTAVOS")</f>
        <v>#VALUE!</v>
      </c>
      <c r="BY65" s="37">
        <v>354</v>
      </c>
      <c r="BZ65" s="37">
        <f t="shared" si="11"/>
        <v>7080</v>
      </c>
      <c r="CA65" s="189">
        <v>7.15</v>
      </c>
      <c r="CB65" s="80">
        <f>+BY65*'PRECIOS SEGUN ADJ. (FRONTERIZO)'!$B$14*'PRECIOS SEGUN ADJ. (FRONTERIZO)'!$C$14</f>
        <v>50622</v>
      </c>
      <c r="CC65" s="80" t="e" vm="1">
        <f>+[4]!NumLetras(CB65,"PESO","PESOS DOMINICANOS","$EE $m CON #d/100 CENTAVOS")</f>
        <v>#VALUE!</v>
      </c>
      <c r="CD65" s="37">
        <v>708</v>
      </c>
      <c r="CE65" s="37">
        <f t="shared" si="12"/>
        <v>14160</v>
      </c>
      <c r="CF65" s="189">
        <v>6.8400000000000007</v>
      </c>
      <c r="CG65" s="80">
        <f>+CD65*'PRECIOS SEGUN ADJ. (FRONTERIZO)'!$B$15*'PRECIOS SEGUN ADJ. (FRONTERIZO)'!$C$15</f>
        <v>96854.400000000009</v>
      </c>
      <c r="CH65" s="80" t="e" vm="1">
        <f>+[4]!NumLetras(CG65,"PESO","PESOS DOMINICANOS","$EE $m CON #d/100 CENTAVOS")</f>
        <v>#VALUE!</v>
      </c>
      <c r="CI65" s="37">
        <v>90</v>
      </c>
      <c r="CJ65" s="37">
        <f t="shared" si="13"/>
        <v>1800</v>
      </c>
      <c r="CK65" s="189">
        <v>60</v>
      </c>
      <c r="CL65" s="80">
        <f>+CI65*'PRECIOS SEGUN ADJ. (FRONTERIZO)'!$B$16*'PRECIOS SEGUN ADJ. (FRONTERIZO)'!$C$16</f>
        <v>108000</v>
      </c>
      <c r="CM65" s="80" t="e" vm="1">
        <f>+[4]!NumLetras(CL65,"PESO","PESOS DOMINICANOS","$EE $m CON #d/100 CENTAVOS")</f>
        <v>#VALUE!</v>
      </c>
      <c r="CN65" s="80">
        <f t="shared" si="35"/>
        <v>19440</v>
      </c>
      <c r="CO65" s="37">
        <v>43</v>
      </c>
      <c r="CP65" s="37">
        <f t="shared" si="14"/>
        <v>860</v>
      </c>
      <c r="CQ65" s="189">
        <v>55.649999999999991</v>
      </c>
      <c r="CR65" s="80">
        <f>+CO65*'PRECIOS SEGUN ADJ. (FRONTERIZO)'!$B$17*'PRECIOS SEGUN ADJ. (FRONTERIZO)'!$C$17</f>
        <v>47859</v>
      </c>
      <c r="CS65" s="80" t="e" vm="1">
        <f>+[4]!NumLetras(CR65,"PESO","PESOS DOMINICANOS","$EE $m CON #d/100 CENTAVOS")</f>
        <v>#VALUE!</v>
      </c>
      <c r="CT65" s="80">
        <f t="shared" si="36"/>
        <v>8614.6200000000008</v>
      </c>
      <c r="CU65" s="37">
        <v>1130</v>
      </c>
      <c r="CV65" s="37">
        <f t="shared" si="15"/>
        <v>22600</v>
      </c>
      <c r="CW65" s="189">
        <v>6.6</v>
      </c>
      <c r="CX65" s="80">
        <f>+CU65*'PRECIOS SEGUN ADJ. (FRONTERIZO)'!$B$18*'PRECIOS SEGUN ADJ. (FRONTERIZO)'!$C$18</f>
        <v>149160</v>
      </c>
      <c r="CY65" s="80" t="e" vm="1">
        <f>+[4]!NumLetras(CX65,"PESO","PESOS DOMINICANOS","$EE $m CON #d/100 CENTAVOS")</f>
        <v>#VALUE!</v>
      </c>
      <c r="CZ65" s="37">
        <v>47</v>
      </c>
      <c r="DA65" s="37">
        <f t="shared" si="16"/>
        <v>940</v>
      </c>
      <c r="DB65" s="189">
        <v>65.75</v>
      </c>
      <c r="DC65" s="80">
        <f>+CZ65*'PRECIOS SEGUN ADJ. (FRONTERIZO)'!$B$19*'PRECIOS SEGUN ADJ. (FRONTERIZO)'!$C$19</f>
        <v>61805</v>
      </c>
      <c r="DD65" s="80" t="e" vm="1">
        <f>+[4]!NumLetras(DC65,"PESO","PESOS DOMINICANOS","$EE $m CON #d/100 CENTAVOS")</f>
        <v>#VALUE!</v>
      </c>
      <c r="DE65" s="80">
        <f t="shared" si="37"/>
        <v>11124.9</v>
      </c>
      <c r="DF65" s="37">
        <v>9</v>
      </c>
      <c r="DG65" s="37">
        <f t="shared" si="17"/>
        <v>180</v>
      </c>
      <c r="DH65" s="189">
        <v>82.59999999999998</v>
      </c>
      <c r="DI65" s="80">
        <f>+DF65*'PRECIOS SEGUN ADJ. (FRONTERIZO)'!$B$20*'PRECIOS SEGUN ADJ. (FRONTERIZO)'!$C$20</f>
        <v>14868</v>
      </c>
      <c r="DJ65" s="80" t="e" vm="1">
        <f>+[4]!NumLetras(DI65,"PESO","PESOS DOMINICANOS","$EE $m CON #d/100 CENTAVOS")</f>
        <v>#VALUE!</v>
      </c>
      <c r="DK65" s="80">
        <f t="shared" si="38"/>
        <v>2676.24</v>
      </c>
      <c r="DL65" s="37">
        <v>708</v>
      </c>
      <c r="DM65" s="37">
        <f t="shared" si="18"/>
        <v>14160</v>
      </c>
      <c r="DN65" s="189">
        <v>22</v>
      </c>
      <c r="DO65" s="80">
        <f>+DL65*'PRECIOS SEGUN ADJ. (FRONTERIZO)'!$B$21*'PRECIOS SEGUN ADJ. (FRONTERIZO)'!$C$21</f>
        <v>311520</v>
      </c>
      <c r="DP65" s="80" t="e" vm="1">
        <f>+[4]!NumLetras(DO65,"PESO","PESOS DOMINICANOS","$EE $m CON #d/100 CENTAVOS")</f>
        <v>#VALUE!</v>
      </c>
      <c r="DQ65" s="37">
        <v>87</v>
      </c>
      <c r="DR65" s="37">
        <f t="shared" si="19"/>
        <v>1740</v>
      </c>
      <c r="DS65" s="189">
        <v>80.849999999999994</v>
      </c>
      <c r="DT65" s="80">
        <f>+DQ65*'PRECIOS SEGUN ADJ. (FRONTERIZO)'!$B$22*'PRECIOS SEGUN ADJ. (FRONTERIZO)'!$C$22</f>
        <v>140679</v>
      </c>
      <c r="DU65" s="80" t="e" vm="1">
        <f>+[4]!NumLetras(DT65,"PESO","PESOS DOMINICANOS","$EE $m CON #d/100 CENTAVOS")</f>
        <v>#VALUE!</v>
      </c>
      <c r="DV65" s="37">
        <v>43</v>
      </c>
      <c r="DW65" s="37">
        <f t="shared" si="20"/>
        <v>860</v>
      </c>
      <c r="DX65" s="189">
        <v>21.83</v>
      </c>
      <c r="DY65" s="80">
        <f>+DV65*'PRECIOS SEGUN ADJ. (FRONTERIZO)'!$B$23*'PRECIOS SEGUN ADJ. (FRONTERIZO)'!$C$23</f>
        <v>18773.8</v>
      </c>
      <c r="DZ65" s="80" t="e" vm="1">
        <f>+[4]!NumLetras(DY65,"PESO","PESOS DOMINICANOS","$EE $m CON #d/100 CENTAVOS")</f>
        <v>#VALUE!</v>
      </c>
      <c r="EA65" s="80">
        <f t="shared" si="39"/>
        <v>3379.28</v>
      </c>
      <c r="EB65" s="37">
        <v>83</v>
      </c>
      <c r="EC65" s="37">
        <f t="shared" si="21"/>
        <v>1660</v>
      </c>
      <c r="ED65" s="189">
        <v>33</v>
      </c>
      <c r="EE65" s="80">
        <f>+EB65*'PRECIOS SEGUN ADJ. (FRONTERIZO)'!$B$24*'PRECIOS SEGUN ADJ. (FRONTERIZO)'!$C$24</f>
        <v>54780</v>
      </c>
      <c r="EF65" s="80" t="e" vm="1">
        <f>+[4]!NumLetras(EE65,"PESO","PESOS DOMINICANOS","$EE $m CON #d/100 CENTAVOS")</f>
        <v>#VALUE!</v>
      </c>
      <c r="EG65" s="37">
        <v>19</v>
      </c>
      <c r="EH65" s="37">
        <f t="shared" si="22"/>
        <v>380</v>
      </c>
      <c r="EI65" s="189">
        <v>15.789999999999997</v>
      </c>
      <c r="EJ65" s="80">
        <f>+EG65*'PRECIOS SEGUN ADJ. (FRONTERIZO)'!$B$25*'PRECIOS SEGUN ADJ. (FRONTERIZO)'!$C$25</f>
        <v>6000.2</v>
      </c>
      <c r="EK65" s="80" t="e" vm="1">
        <f>+[4]!NumLetras(EJ65,"PESO","PESOS DOMINICANOS","$EE $m CON #d/100 CENTAVOS")</f>
        <v>#VALUE!</v>
      </c>
      <c r="EL65" s="37">
        <v>19</v>
      </c>
      <c r="EM65" s="37">
        <f t="shared" si="23"/>
        <v>380</v>
      </c>
      <c r="EN65" s="189">
        <v>31.5</v>
      </c>
      <c r="EO65" s="80">
        <f>+EL65*'PRECIOS SEGUN ADJ. (FRONTERIZO)'!$B$26*'PRECIOS SEGUN ADJ. (FRONTERIZO)'!$C$26</f>
        <v>11970</v>
      </c>
      <c r="EP65" s="80" t="e" vm="1">
        <f>+[4]!NumLetras(EO65,"PESO","PESOS DOMINICANOS","$EE $m CON #d/100 CENTAVOS")</f>
        <v>#VALUE!</v>
      </c>
      <c r="EQ65" s="80">
        <v>0</v>
      </c>
      <c r="ER65" s="194">
        <f t="shared" si="24"/>
        <v>0</v>
      </c>
      <c r="ES65" s="195">
        <v>21.68</v>
      </c>
      <c r="ET65" s="196">
        <f>+EQ65*'PRECIOS SEGUN ADJ (RURAL)'!$B$13*'PRECIOS SEGUN ADJ (RURAL)'!$C$13</f>
        <v>0</v>
      </c>
      <c r="EU65" s="196" t="e" vm="1">
        <f>+[4]!NumLetras(ET65,"PESO","PESOS DOMINICANOS","$EE $m CON #d/100 CENTAVOS")</f>
        <v>#VALUE!</v>
      </c>
      <c r="EV65" s="80">
        <v>0</v>
      </c>
      <c r="EW65" s="198">
        <f t="shared" si="25"/>
        <v>0</v>
      </c>
      <c r="EX65" s="199">
        <v>5.5</v>
      </c>
      <c r="EY65" s="200">
        <f>+EV65*'PRECIOS SEGUN ADJ (RURAL)'!$B$16*'PRECIOS SEGUN ADJ (RURAL)'!$C$16</f>
        <v>0</v>
      </c>
      <c r="EZ65" s="200" t="e" vm="1">
        <f>+[4]!NumLetras(EY65,"PESO","PESOS DOMINICANOS","$EE $m CON #d/100 CENTAVOS")</f>
        <v>#VALUE!</v>
      </c>
      <c r="FA65" s="80">
        <v>0</v>
      </c>
      <c r="FB65" s="202">
        <f t="shared" si="26"/>
        <v>0</v>
      </c>
      <c r="FC65" s="203">
        <v>220</v>
      </c>
      <c r="FD65" s="204">
        <f>+FA65*'PRECIOS SEGUN ADJ (RURAL)'!$B$18*'PRECIOS SEGUN ADJ (RURAL)'!$C$18</f>
        <v>0</v>
      </c>
      <c r="FE65" s="204" t="e" vm="1">
        <f>+[4]!NumLetras(FD65,"PESO","PESOS DOMINICANOS","$EE $m CON #d/100 CENTAVOS")</f>
        <v>#VALUE!</v>
      </c>
      <c r="FF65" s="204">
        <f t="shared" si="27"/>
        <v>0</v>
      </c>
      <c r="FG65" s="80">
        <f t="shared" si="40"/>
        <v>2350397.7999999998</v>
      </c>
      <c r="FH65" s="80" t="e" vm="1">
        <f>+[4]!NumLetras(FG65,"PESO","PESOS DOMINICANOS","$EE $m CON #d/100 CENTAVOS")</f>
        <v>#VALUE!</v>
      </c>
      <c r="FI65" s="80">
        <f t="shared" si="28"/>
        <v>177669.45999999996</v>
      </c>
      <c r="FJ65" s="80" t="e" vm="1">
        <f>+[4]!NumLetras(FI65,"PESO","PESOS DOMINICANOS","$EE $m CON #d/100 CENTAVOS")</f>
        <v>#VALUE!</v>
      </c>
      <c r="FK65" s="80">
        <f t="shared" si="41"/>
        <v>2172728.34</v>
      </c>
      <c r="FL65" s="80" t="e" vm="1">
        <f>+[4]!NumLetras(FK65,"PESO","PESOS DOMINICANOS","$EE $m CON #d/100 CENTAVOS")</f>
        <v>#VALUE!</v>
      </c>
      <c r="FM65" s="80">
        <f t="shared" si="42"/>
        <v>470079.56</v>
      </c>
      <c r="FN65" s="80" t="e" vm="1">
        <f>+[4]!NumLetras(FM65,"PESO","PESOS DOMINICANOS","$EE $m CON #d/100 CENTAVOS")</f>
        <v>#VALUE!</v>
      </c>
      <c r="FO65" s="80">
        <f t="shared" si="43"/>
        <v>23503.98</v>
      </c>
      <c r="FP65" s="80" t="e" vm="1">
        <f>+[4]!NumLetras(FO65,"PESO","PESOS DOMINICANOS","$EE $m CON #d/100 CENTAVOS")</f>
        <v>#VALUE!</v>
      </c>
      <c r="FQ65" s="80"/>
      <c r="FR65" s="80">
        <f t="shared" si="44"/>
        <v>1880318.2399999998</v>
      </c>
      <c r="FS65" s="80" t="e" vm="1">
        <f>+[4]!NumLetras(FR65,"PESO","PESOS DOMINICANOS","$EE $m CON #d/100 CENTAVOS")</f>
        <v>#VALUE!</v>
      </c>
      <c r="FT65" s="37" t="str">
        <f>+VLOOKUP(D65,'FRONTERIZO XENIA'!F:G,2,0)</f>
        <v>F-24</v>
      </c>
    </row>
    <row r="66" spans="1:176">
      <c r="A66" s="37">
        <v>65</v>
      </c>
      <c r="B66" s="37">
        <v>65</v>
      </c>
      <c r="C66" s="26" t="s">
        <v>700</v>
      </c>
      <c r="D66" s="37">
        <v>11500013344</v>
      </c>
      <c r="E66" s="37" t="str">
        <f>+VLOOKUP(D66,'INFORMACION DE PROVEEDORES'!C:I,2,0)</f>
        <v>115-0001334-4</v>
      </c>
      <c r="F66" s="26" t="str">
        <f>+VLOOKUP(D66,'INFORMACION DE PROVEEDORES'!C:J,4,0)</f>
        <v>JOSE RAFAEL GENAO CONCEPCION</v>
      </c>
      <c r="G66" s="37" t="str">
        <f>+VLOOKUP(D66,'INFORMACION DE PROVEEDORES'!C:K,5,0)</f>
        <v>115-0001334-4</v>
      </c>
      <c r="H66" s="26" t="str">
        <f>+VLOOKUP(D66,'INFORMACION DE PROVEEDORES'!C:L,7,0)</f>
        <v>CARRETERA SANTIAGO RODRIGUEZ-DAJABON NO.427</v>
      </c>
      <c r="I66" s="37" t="str">
        <f>+VLOOKUP(D66,'INFORMACION DE PROVEEDORES'!C:M,3,0)</f>
        <v xml:space="preserve"> FÍSICA</v>
      </c>
      <c r="J66" s="37">
        <v>8</v>
      </c>
      <c r="K66" s="37">
        <v>284</v>
      </c>
      <c r="L66" s="37">
        <v>63</v>
      </c>
      <c r="M66" s="37">
        <f t="shared" si="29"/>
        <v>1260</v>
      </c>
      <c r="N66" s="189">
        <v>69.81</v>
      </c>
      <c r="O66" s="80">
        <f>+L66*'PRECIOS SEGUN ADJ. (FRONTERIZO)'!$B$2*'PRECIOS SEGUN ADJ. (FRONTERIZO)'!$C$2</f>
        <v>87960.599999999991</v>
      </c>
      <c r="P66" s="80" t="e" vm="1">
        <f>+[4]!NumLetras(O66,"PESO","PESOS DOMINICANOS","$EE $m CON #d/100 CENTAVOS")</f>
        <v>#VALUE!</v>
      </c>
      <c r="Q66" s="80">
        <f t="shared" si="30"/>
        <v>14073.7</v>
      </c>
      <c r="R66" s="37">
        <v>19</v>
      </c>
      <c r="S66" s="37">
        <f t="shared" ref="S66:S111" si="45">+R66*20</f>
        <v>380</v>
      </c>
      <c r="T66" s="189">
        <v>31.5</v>
      </c>
      <c r="U66" s="80">
        <f>+R66*'PRECIOS SEGUN ADJ. (FRONTERIZO)'!$B$3*'PRECIOS SEGUN ADJ. (FRONTERIZO)'!$C$3</f>
        <v>11970</v>
      </c>
      <c r="V66" s="80" t="e" vm="1">
        <f>+[4]!NumLetras(U66,"PESO","PESOS DOMINICANOS","$EE $m CON #d/100 CENTAVOS")</f>
        <v>#VALUE!</v>
      </c>
      <c r="W66" s="37">
        <v>46</v>
      </c>
      <c r="X66" s="37">
        <f t="shared" ref="X66:X129" si="46">+W66*20</f>
        <v>920</v>
      </c>
      <c r="Y66" s="189">
        <v>25.2</v>
      </c>
      <c r="Z66" s="80">
        <f>+W66*'PRECIOS SEGUN ADJ. (FRONTERIZO)'!$B$4*'PRECIOS SEGUN ADJ. (FRONTERIZO)'!$C$4</f>
        <v>23184</v>
      </c>
      <c r="AA66" s="80" t="e" vm="1">
        <f>+[4]!NumLetras(Z66,"PESO","PESOS DOMINICANOS","$EE $m CON #d/100 CENTAVOS")</f>
        <v>#VALUE!</v>
      </c>
      <c r="AB66" s="37">
        <v>100</v>
      </c>
      <c r="AC66" s="37">
        <f t="shared" ref="AC66:AC111" si="47">+AB66*20</f>
        <v>2000</v>
      </c>
      <c r="AD66" s="189">
        <v>87.91</v>
      </c>
      <c r="AE66" s="80">
        <f>+AB66*'PRECIOS SEGUN ADJ. (FRONTERIZO)'!$B$5*'PRECIOS SEGUN ADJ. (FRONTERIZO)'!$C$5</f>
        <v>175820</v>
      </c>
      <c r="AF66" s="80" t="e" vm="1">
        <f>+[4]!NumLetras(AE66,"PESO","PESOS DOMINICANOS","$EE $m CON #d/100 CENTAVOS")</f>
        <v>#VALUE!</v>
      </c>
      <c r="AG66" s="80">
        <f t="shared" si="31"/>
        <v>31647.599999999999</v>
      </c>
      <c r="AH66" s="37">
        <v>90</v>
      </c>
      <c r="AI66" s="37">
        <f t="shared" ref="AI66:AI111" si="48">+AH66*20</f>
        <v>1800</v>
      </c>
      <c r="AJ66" s="189">
        <v>53.95000000000001</v>
      </c>
      <c r="AK66" s="80">
        <f>+AH66*'PRECIOS SEGUN ADJ. (FRONTERIZO)'!$B$6*'PRECIOS SEGUN ADJ. (FRONTERIZO)'!$C$6</f>
        <v>97110</v>
      </c>
      <c r="AL66" s="80" t="e" vm="1">
        <f>+[4]!NumLetras(AK66,"PESO","PESOS DOMINICANOS","$EE $m CON #d/100 CENTAVOS")</f>
        <v>#VALUE!</v>
      </c>
      <c r="AM66" s="37">
        <v>12</v>
      </c>
      <c r="AN66" s="37">
        <f t="shared" ref="AN66:AN111" si="49">+AM66*20</f>
        <v>240</v>
      </c>
      <c r="AO66" s="189">
        <v>25.04</v>
      </c>
      <c r="AP66" s="80">
        <f>+AM66*'PRECIOS SEGUN ADJ. (FRONTERIZO)'!$B$7*'PRECIOS SEGUN ADJ. (FRONTERIZO)'!$C$7</f>
        <v>6009.6</v>
      </c>
      <c r="AQ66" s="80" t="e" vm="1">
        <f>+[4]!NumLetras(AP66,"PESO","PESOS DOMINICANOS","$EE $m CON #d/100 CENTAVOS")</f>
        <v>#VALUE!</v>
      </c>
      <c r="AR66" s="80">
        <f t="shared" si="32"/>
        <v>961.54</v>
      </c>
      <c r="AS66" s="37">
        <v>36</v>
      </c>
      <c r="AT66" s="37">
        <f t="shared" ref="AT66:AT111" si="50">+AS66*20</f>
        <v>720</v>
      </c>
      <c r="AU66" s="189">
        <v>290.85000000000002</v>
      </c>
      <c r="AV66" s="80">
        <f>+AS66*'PRECIOS SEGUN ADJ. (FRONTERIZO)'!$B$8*'PRECIOS SEGUN ADJ. (FRONTERIZO)'!$C$8</f>
        <v>209412</v>
      </c>
      <c r="AW66" s="80" t="e" vm="1">
        <f>+[4]!NumLetras(AV66,"PESO","PESOS DOMINICANOS","$EE $m CON #d/100 CENTAVOS")</f>
        <v>#VALUE!</v>
      </c>
      <c r="AX66" s="80">
        <f t="shared" si="33"/>
        <v>37694.160000000003</v>
      </c>
      <c r="AY66" s="37">
        <v>5</v>
      </c>
      <c r="AZ66" s="37">
        <f t="shared" ref="AZ66:AZ129" si="51">+AY66*20</f>
        <v>100</v>
      </c>
      <c r="BA66" s="189">
        <v>18.899999999999999</v>
      </c>
      <c r="BB66" s="80">
        <f>+AY66*'PRECIOS SEGUN ADJ. (FRONTERIZO)'!$B$9*'PRECIOS SEGUN ADJ. (FRONTERIZO)'!$C$9</f>
        <v>1890</v>
      </c>
      <c r="BC66" s="80" t="e" vm="1">
        <f>+[4]!NumLetras(BB66,"PESO","PESOS DOMINICANOS","$EE $m CON #d/100 CENTAVOS")</f>
        <v>#VALUE!</v>
      </c>
      <c r="BD66" s="37">
        <v>6</v>
      </c>
      <c r="BE66" s="37">
        <f t="shared" ref="BE66:BE111" si="52">+BD66*20</f>
        <v>120</v>
      </c>
      <c r="BF66" s="189">
        <v>140.38</v>
      </c>
      <c r="BG66" s="80">
        <f>+BD66*'PRECIOS SEGUN ADJ. (FRONTERIZO)'!$B$10*'PRECIOS SEGUN ADJ. (FRONTERIZO)'!$C$10</f>
        <v>16845.599999999999</v>
      </c>
      <c r="BH66" s="80" t="e" vm="1">
        <f>+[4]!NumLetras(BG66,"PESO","PESOS DOMINICANOS","$EE $m CON #d/100 CENTAVOS")</f>
        <v>#VALUE!</v>
      </c>
      <c r="BI66" s="80">
        <f t="shared" si="34"/>
        <v>3032.21</v>
      </c>
      <c r="BJ66" s="37">
        <v>16</v>
      </c>
      <c r="BK66" s="37">
        <f t="shared" ref="BK66:BK129" si="53">+BJ66*20</f>
        <v>320</v>
      </c>
      <c r="BL66" s="189">
        <v>31.459999999999997</v>
      </c>
      <c r="BM66" s="80">
        <f>+BJ66*'PRECIOS SEGUN ADJ. (FRONTERIZO)'!$B$11*'PRECIOS SEGUN ADJ. (FRONTERIZO)'!$C$11</f>
        <v>10067.200000000001</v>
      </c>
      <c r="BN66" s="80" t="e" vm="1">
        <f>+[4]!NumLetras(BM66,"PESO","PESOS DOMINICANOS","$EE $m CON #d/100 CENTAVOS")</f>
        <v>#VALUE!</v>
      </c>
      <c r="BO66" s="37">
        <v>30</v>
      </c>
      <c r="BP66" s="37">
        <f t="shared" ref="BP66:BP111" si="54">+BO66*20</f>
        <v>600</v>
      </c>
      <c r="BQ66" s="189">
        <v>65</v>
      </c>
      <c r="BR66" s="80">
        <f>+BO66*'PRECIOS SEGUN ADJ. (FRONTERIZO)'!$B$12*'PRECIOS SEGUN ADJ. (FRONTERIZO)'!$C$12</f>
        <v>39000</v>
      </c>
      <c r="BS66" s="80" t="e" vm="1">
        <f>+[4]!NumLetras(BR66,"PESO","PESOS DOMINICANOS","$EE $m CON #d/100 CENTAVOS")</f>
        <v>#VALUE!</v>
      </c>
      <c r="BT66" s="37">
        <v>410</v>
      </c>
      <c r="BU66" s="37">
        <f t="shared" ref="BU66:BU111" si="55">+BT66*20</f>
        <v>8200</v>
      </c>
      <c r="BV66" s="189">
        <v>5.5</v>
      </c>
      <c r="BW66" s="80">
        <f>+BT66*'PRECIOS SEGUN ADJ. (FRONTERIZO)'!$B$13*'PRECIOS SEGUN ADJ. (FRONTERIZO)'!$C$13</f>
        <v>45100</v>
      </c>
      <c r="BX66" s="80" t="e" vm="1">
        <f>+[4]!NumLetras(BW66,"PESO","PESOS DOMINICANOS","$EE $m CON #d/100 CENTAVOS")</f>
        <v>#VALUE!</v>
      </c>
      <c r="BY66" s="37">
        <v>486</v>
      </c>
      <c r="BZ66" s="37">
        <f t="shared" ref="BZ66:BZ111" si="56">+BY66*20</f>
        <v>9720</v>
      </c>
      <c r="CA66" s="189">
        <v>7.15</v>
      </c>
      <c r="CB66" s="80">
        <f>+BY66*'PRECIOS SEGUN ADJ. (FRONTERIZO)'!$B$14*'PRECIOS SEGUN ADJ. (FRONTERIZO)'!$C$14</f>
        <v>69498</v>
      </c>
      <c r="CC66" s="80" t="e" vm="1">
        <f>+[4]!NumLetras(CB66,"PESO","PESOS DOMINICANOS","$EE $m CON #d/100 CENTAVOS")</f>
        <v>#VALUE!</v>
      </c>
      <c r="CD66" s="37">
        <v>972</v>
      </c>
      <c r="CE66" s="37">
        <f t="shared" ref="CE66:CE111" si="57">+CD66*20</f>
        <v>19440</v>
      </c>
      <c r="CF66" s="189">
        <v>6.8400000000000007</v>
      </c>
      <c r="CG66" s="80">
        <f>+CD66*'PRECIOS SEGUN ADJ. (FRONTERIZO)'!$B$15*'PRECIOS SEGUN ADJ. (FRONTERIZO)'!$C$15</f>
        <v>132969.59999999998</v>
      </c>
      <c r="CH66" s="80" t="e" vm="1">
        <f>+[4]!NumLetras(CG66,"PESO","PESOS DOMINICANOS","$EE $m CON #d/100 CENTAVOS")</f>
        <v>#VALUE!</v>
      </c>
      <c r="CI66" s="37">
        <v>21</v>
      </c>
      <c r="CJ66" s="37">
        <f t="shared" ref="CJ66:CJ129" si="58">+CI66*20</f>
        <v>420</v>
      </c>
      <c r="CK66" s="189">
        <v>60</v>
      </c>
      <c r="CL66" s="80">
        <f>+CI66*'PRECIOS SEGUN ADJ. (FRONTERIZO)'!$B$16*'PRECIOS SEGUN ADJ. (FRONTERIZO)'!$C$16</f>
        <v>25200</v>
      </c>
      <c r="CM66" s="80" t="e" vm="1">
        <f>+[4]!NumLetras(CL66,"PESO","PESOS DOMINICANOS","$EE $m CON #d/100 CENTAVOS")</f>
        <v>#VALUE!</v>
      </c>
      <c r="CN66" s="80">
        <f t="shared" si="35"/>
        <v>4536</v>
      </c>
      <c r="CO66" s="37">
        <v>10</v>
      </c>
      <c r="CP66" s="37">
        <f t="shared" ref="CP66:CP129" si="59">+CO66*20</f>
        <v>200</v>
      </c>
      <c r="CQ66" s="189">
        <v>55.649999999999991</v>
      </c>
      <c r="CR66" s="80">
        <f>+CO66*'PRECIOS SEGUN ADJ. (FRONTERIZO)'!$B$17*'PRECIOS SEGUN ADJ. (FRONTERIZO)'!$C$17</f>
        <v>11130</v>
      </c>
      <c r="CS66" s="80" t="e" vm="1">
        <f>+[4]!NumLetras(CR66,"PESO","PESOS DOMINICANOS","$EE $m CON #d/100 CENTAVOS")</f>
        <v>#VALUE!</v>
      </c>
      <c r="CT66" s="80">
        <f t="shared" si="36"/>
        <v>2003.4</v>
      </c>
      <c r="CU66" s="37">
        <v>650</v>
      </c>
      <c r="CV66" s="37">
        <f t="shared" ref="CV66:CV111" si="60">+CU66*20</f>
        <v>13000</v>
      </c>
      <c r="CW66" s="189">
        <v>6.6</v>
      </c>
      <c r="CX66" s="80">
        <f>+CU66*'PRECIOS SEGUN ADJ. (FRONTERIZO)'!$B$18*'PRECIOS SEGUN ADJ. (FRONTERIZO)'!$C$18</f>
        <v>85800</v>
      </c>
      <c r="CY66" s="80" t="e" vm="1">
        <f>+[4]!NumLetras(CX66,"PESO","PESOS DOMINICANOS","$EE $m CON #d/100 CENTAVOS")</f>
        <v>#VALUE!</v>
      </c>
      <c r="CZ66" s="37">
        <v>12</v>
      </c>
      <c r="DA66" s="37">
        <f t="shared" ref="DA66:DA129" si="61">+CZ66*20</f>
        <v>240</v>
      </c>
      <c r="DB66" s="189">
        <v>65.75</v>
      </c>
      <c r="DC66" s="80">
        <f>+CZ66*'PRECIOS SEGUN ADJ. (FRONTERIZO)'!$B$19*'PRECIOS SEGUN ADJ. (FRONTERIZO)'!$C$19</f>
        <v>15780</v>
      </c>
      <c r="DD66" s="80" t="e" vm="1">
        <f>+[4]!NumLetras(DC66,"PESO","PESOS DOMINICANOS","$EE $m CON #d/100 CENTAVOS")</f>
        <v>#VALUE!</v>
      </c>
      <c r="DE66" s="80">
        <f t="shared" si="37"/>
        <v>2840.4</v>
      </c>
      <c r="DF66" s="37">
        <v>12</v>
      </c>
      <c r="DG66" s="37">
        <f t="shared" ref="DG66:DG111" si="62">+DF66*20</f>
        <v>240</v>
      </c>
      <c r="DH66" s="189">
        <v>82.59999999999998</v>
      </c>
      <c r="DI66" s="80">
        <f>+DF66*'PRECIOS SEGUN ADJ. (FRONTERIZO)'!$B$20*'PRECIOS SEGUN ADJ. (FRONTERIZO)'!$C$20</f>
        <v>19824</v>
      </c>
      <c r="DJ66" s="80" t="e" vm="1">
        <f>+[4]!NumLetras(DI66,"PESO","PESOS DOMINICANOS","$EE $m CON #d/100 CENTAVOS")</f>
        <v>#VALUE!</v>
      </c>
      <c r="DK66" s="80">
        <f t="shared" si="38"/>
        <v>3568.32</v>
      </c>
      <c r="DL66" s="37">
        <v>972</v>
      </c>
      <c r="DM66" s="37">
        <f t="shared" ref="DM66:DM111" si="63">+DL66*20</f>
        <v>19440</v>
      </c>
      <c r="DN66" s="189">
        <v>22</v>
      </c>
      <c r="DO66" s="80">
        <f>+DL66*'PRECIOS SEGUN ADJ. (FRONTERIZO)'!$B$21*'PRECIOS SEGUN ADJ. (FRONTERIZO)'!$C$21</f>
        <v>427680</v>
      </c>
      <c r="DP66" s="80" t="e" vm="1">
        <f>+[4]!NumLetras(DO66,"PESO","PESOS DOMINICANOS","$EE $m CON #d/100 CENTAVOS")</f>
        <v>#VALUE!</v>
      </c>
      <c r="DQ66" s="37">
        <v>67</v>
      </c>
      <c r="DR66" s="37">
        <f t="shared" ref="DR66:DR129" si="64">+DQ66*20</f>
        <v>1340</v>
      </c>
      <c r="DS66" s="189">
        <v>80.849999999999994</v>
      </c>
      <c r="DT66" s="80">
        <f>+DQ66*'PRECIOS SEGUN ADJ. (FRONTERIZO)'!$B$22*'PRECIOS SEGUN ADJ. (FRONTERIZO)'!$C$22</f>
        <v>108339</v>
      </c>
      <c r="DU66" s="80" t="e" vm="1">
        <f>+[4]!NumLetras(DT66,"PESO","PESOS DOMINICANOS","$EE $m CON #d/100 CENTAVOS")</f>
        <v>#VALUE!</v>
      </c>
      <c r="DV66" s="37">
        <v>31</v>
      </c>
      <c r="DW66" s="37">
        <f t="shared" ref="DW66:DW111" si="65">+DV66*20</f>
        <v>620</v>
      </c>
      <c r="DX66" s="189">
        <v>21.83</v>
      </c>
      <c r="DY66" s="80">
        <f>+DV66*'PRECIOS SEGUN ADJ. (FRONTERIZO)'!$B$23*'PRECIOS SEGUN ADJ. (FRONTERIZO)'!$C$23</f>
        <v>13534.599999999999</v>
      </c>
      <c r="DZ66" s="80" t="e" vm="1">
        <f>+[4]!NumLetras(DY66,"PESO","PESOS DOMINICANOS","$EE $m CON #d/100 CENTAVOS")</f>
        <v>#VALUE!</v>
      </c>
      <c r="EA66" s="80">
        <f t="shared" si="39"/>
        <v>2436.23</v>
      </c>
      <c r="EB66" s="37">
        <v>83</v>
      </c>
      <c r="EC66" s="37">
        <f t="shared" ref="EC66:EC111" si="66">+EB66*20</f>
        <v>1660</v>
      </c>
      <c r="ED66" s="189">
        <v>33</v>
      </c>
      <c r="EE66" s="80">
        <f>+EB66*'PRECIOS SEGUN ADJ. (FRONTERIZO)'!$B$24*'PRECIOS SEGUN ADJ. (FRONTERIZO)'!$C$24</f>
        <v>54780</v>
      </c>
      <c r="EF66" s="80" t="e" vm="1">
        <f>+[4]!NumLetras(EE66,"PESO","PESOS DOMINICANOS","$EE $m CON #d/100 CENTAVOS")</f>
        <v>#VALUE!</v>
      </c>
      <c r="EG66" s="37">
        <v>5</v>
      </c>
      <c r="EH66" s="37">
        <f t="shared" ref="EH66:EH129" si="67">+EG66*20</f>
        <v>100</v>
      </c>
      <c r="EI66" s="189">
        <v>15.789999999999997</v>
      </c>
      <c r="EJ66" s="80">
        <f>+EG66*'PRECIOS SEGUN ADJ. (FRONTERIZO)'!$B$25*'PRECIOS SEGUN ADJ. (FRONTERIZO)'!$C$25</f>
        <v>1578.9999999999998</v>
      </c>
      <c r="EK66" s="80" t="e" vm="1">
        <f>+[4]!NumLetras(EJ66,"PESO","PESOS DOMINICANOS","$EE $m CON #d/100 CENTAVOS")</f>
        <v>#VALUE!</v>
      </c>
      <c r="EL66" s="37">
        <v>5</v>
      </c>
      <c r="EM66" s="37">
        <f t="shared" ref="EM66:EM129" si="68">+EL66*20</f>
        <v>100</v>
      </c>
      <c r="EN66" s="189">
        <v>31.5</v>
      </c>
      <c r="EO66" s="80">
        <f>+EL66*'PRECIOS SEGUN ADJ. (FRONTERIZO)'!$B$26*'PRECIOS SEGUN ADJ. (FRONTERIZO)'!$C$26</f>
        <v>3150</v>
      </c>
      <c r="EP66" s="80" t="e" vm="1">
        <f>+[4]!NumLetras(EO66,"PESO","PESOS DOMINICANOS","$EE $m CON #d/100 CENTAVOS")</f>
        <v>#VALUE!</v>
      </c>
      <c r="EQ66" s="80">
        <v>0</v>
      </c>
      <c r="ER66" s="194">
        <f t="shared" ref="ER66:ER111" si="69">+EQ66*40</f>
        <v>0</v>
      </c>
      <c r="ES66" s="195">
        <v>21.68</v>
      </c>
      <c r="ET66" s="196">
        <f>+EQ66*'PRECIOS SEGUN ADJ (RURAL)'!$B$13*'PRECIOS SEGUN ADJ (RURAL)'!$C$13</f>
        <v>0</v>
      </c>
      <c r="EU66" s="196" t="e" vm="1">
        <f>+[4]!NumLetras(ET66,"PESO","PESOS DOMINICANOS","$EE $m CON #d/100 CENTAVOS")</f>
        <v>#VALUE!</v>
      </c>
      <c r="EV66" s="80">
        <v>0</v>
      </c>
      <c r="EW66" s="198">
        <f t="shared" ref="EW66:EW111" si="70">+EV66*20</f>
        <v>0</v>
      </c>
      <c r="EX66" s="199">
        <v>5.5</v>
      </c>
      <c r="EY66" s="200">
        <f>+EV66*'PRECIOS SEGUN ADJ (RURAL)'!$B$16*'PRECIOS SEGUN ADJ (RURAL)'!$C$16</f>
        <v>0</v>
      </c>
      <c r="EZ66" s="200" t="e" vm="1">
        <f>+[4]!NumLetras(EY66,"PESO","PESOS DOMINICANOS","$EE $m CON #d/100 CENTAVOS")</f>
        <v>#VALUE!</v>
      </c>
      <c r="FA66" s="80">
        <v>0</v>
      </c>
      <c r="FB66" s="202">
        <f t="shared" ref="FB66:FB111" si="71">+FA66*40</f>
        <v>0</v>
      </c>
      <c r="FC66" s="203">
        <v>220</v>
      </c>
      <c r="FD66" s="204">
        <f>+FA66*'PRECIOS SEGUN ADJ (RURAL)'!$B$18*'PRECIOS SEGUN ADJ (RURAL)'!$C$18</f>
        <v>0</v>
      </c>
      <c r="FE66" s="204" t="e" vm="1">
        <f>+[4]!NumLetras(FD66,"PESO","PESOS DOMINICANOS","$EE $m CON #d/100 CENTAVOS")</f>
        <v>#VALUE!</v>
      </c>
      <c r="FF66" s="204">
        <f t="shared" ref="FF66:FF111" si="72">+ROUND(FD66*0.18,2)</f>
        <v>0</v>
      </c>
      <c r="FG66" s="80">
        <f t="shared" si="40"/>
        <v>1693633.2</v>
      </c>
      <c r="FH66" s="80" t="e" vm="1">
        <f>+[4]!NumLetras(FG66,"PESO","PESOS DOMINICANOS","$EE $m CON #d/100 CENTAVOS")</f>
        <v>#VALUE!</v>
      </c>
      <c r="FI66" s="80">
        <f t="shared" ref="FI66:FI129" si="73">+Q66+AG66+AR66+AX66+BI66+CN66+CT66+DE66+DK66+EA66+FF66</f>
        <v>102793.56</v>
      </c>
      <c r="FJ66" s="80" t="e" vm="1">
        <f>+[4]!NumLetras(FI66,"PESO","PESOS DOMINICANOS","$EE $m CON #d/100 CENTAVOS")</f>
        <v>#VALUE!</v>
      </c>
      <c r="FK66" s="80">
        <f t="shared" si="41"/>
        <v>1590839.64</v>
      </c>
      <c r="FL66" s="80" t="e" vm="1">
        <f>+[4]!NumLetras(FK66,"PESO","PESOS DOMINICANOS","$EE $m CON #d/100 CENTAVOS")</f>
        <v>#VALUE!</v>
      </c>
      <c r="FM66" s="80">
        <f t="shared" si="42"/>
        <v>338726.64</v>
      </c>
      <c r="FN66" s="80" t="e" vm="1">
        <f>+[4]!NumLetras(FM66,"PESO","PESOS DOMINICANOS","$EE $m CON #d/100 CENTAVOS")</f>
        <v>#VALUE!</v>
      </c>
      <c r="FO66" s="80">
        <f t="shared" si="43"/>
        <v>16936.330000000002</v>
      </c>
      <c r="FP66" s="80" t="e" vm="1">
        <f>+[4]!NumLetras(FO66,"PESO","PESOS DOMINICANOS","$EE $m CON #d/100 CENTAVOS")</f>
        <v>#VALUE!</v>
      </c>
      <c r="FQ66" s="80"/>
      <c r="FR66" s="80">
        <f t="shared" si="44"/>
        <v>1354906.56</v>
      </c>
      <c r="FS66" s="80" t="e" vm="1">
        <f>+[4]!NumLetras(FR66,"PESO","PESOS DOMINICANOS","$EE $m CON #d/100 CENTAVOS")</f>
        <v>#VALUE!</v>
      </c>
      <c r="FT66" s="37" t="str">
        <f>+VLOOKUP(D66,'FRONTERIZO XENIA'!F:G,2,0)</f>
        <v>F-20</v>
      </c>
    </row>
    <row r="67" spans="1:176">
      <c r="A67" s="37">
        <v>66</v>
      </c>
      <c r="B67" s="37">
        <v>66</v>
      </c>
      <c r="C67" s="26" t="s">
        <v>720</v>
      </c>
      <c r="D67" s="37">
        <v>1200694758</v>
      </c>
      <c r="E67" s="37" t="str">
        <f>+VLOOKUP(D67,'INFORMACION DE PROVEEDORES'!C:I,2,0)</f>
        <v>012-0069475-8</v>
      </c>
      <c r="F67" s="26" t="str">
        <f>+VLOOKUP(D67,'INFORMACION DE PROVEEDORES'!C:J,4,0)</f>
        <v>JOSEFINA QUEZADA MARTINEZ</v>
      </c>
      <c r="G67" s="37" t="str">
        <f>+VLOOKUP(D67,'INFORMACION DE PROVEEDORES'!C:K,5,0)</f>
        <v>012-0069475-8</v>
      </c>
      <c r="H67" s="26" t="str">
        <f>+VLOOKUP(D67,'INFORMACION DE PROVEEDORES'!C:L,7,0)</f>
        <v xml:space="preserve">JUAN PABLO PINA, ESQUINA 30 DE MAYO, SAN JUAN </v>
      </c>
      <c r="I67" s="37" t="str">
        <f>+VLOOKUP(D67,'INFORMACION DE PROVEEDORES'!C:M,3,0)</f>
        <v xml:space="preserve"> FÍSICA</v>
      </c>
      <c r="J67" s="37">
        <v>6</v>
      </c>
      <c r="K67" s="37">
        <v>519</v>
      </c>
      <c r="L67" s="37">
        <v>101</v>
      </c>
      <c r="M67" s="37">
        <f t="shared" ref="M67:M111" si="74">+L67*20</f>
        <v>2020</v>
      </c>
      <c r="N67" s="189">
        <v>69.81</v>
      </c>
      <c r="O67" s="80">
        <f>+L67*'PRECIOS SEGUN ADJ. (FRONTERIZO)'!$B$2*'PRECIOS SEGUN ADJ. (FRONTERIZO)'!$C$2</f>
        <v>141016.20000000001</v>
      </c>
      <c r="P67" s="80" t="e" vm="1">
        <f>+[4]!NumLetras(O67,"PESO","PESOS DOMINICANOS","$EE $m CON #d/100 CENTAVOS")</f>
        <v>#VALUE!</v>
      </c>
      <c r="Q67" s="80">
        <f t="shared" ref="Q67:Q111" si="75">+ROUND(O67*0.16,2)</f>
        <v>22562.59</v>
      </c>
      <c r="R67" s="37">
        <v>28</v>
      </c>
      <c r="S67" s="37">
        <f t="shared" si="45"/>
        <v>560</v>
      </c>
      <c r="T67" s="189">
        <v>31.5</v>
      </c>
      <c r="U67" s="80">
        <f>+R67*'PRECIOS SEGUN ADJ. (FRONTERIZO)'!$B$3*'PRECIOS SEGUN ADJ. (FRONTERIZO)'!$C$3</f>
        <v>17640</v>
      </c>
      <c r="V67" s="80" t="e" vm="1">
        <f>+[4]!NumLetras(U67,"PESO","PESOS DOMINICANOS","$EE $m CON #d/100 CENTAVOS")</f>
        <v>#VALUE!</v>
      </c>
      <c r="W67" s="37">
        <v>35</v>
      </c>
      <c r="X67" s="37">
        <f t="shared" si="46"/>
        <v>700</v>
      </c>
      <c r="Y67" s="189">
        <v>25.2</v>
      </c>
      <c r="Z67" s="80">
        <f>+W67*'PRECIOS SEGUN ADJ. (FRONTERIZO)'!$B$4*'PRECIOS SEGUN ADJ. (FRONTERIZO)'!$C$4</f>
        <v>17640</v>
      </c>
      <c r="AA67" s="80" t="e" vm="1">
        <f>+[4]!NumLetras(Z67,"PESO","PESOS DOMINICANOS","$EE $m CON #d/100 CENTAVOS")</f>
        <v>#VALUE!</v>
      </c>
      <c r="AB67" s="37">
        <v>167</v>
      </c>
      <c r="AC67" s="37">
        <f t="shared" si="47"/>
        <v>3340</v>
      </c>
      <c r="AD67" s="189">
        <v>87.91</v>
      </c>
      <c r="AE67" s="80">
        <f>+AB67*'PRECIOS SEGUN ADJ. (FRONTERIZO)'!$B$5*'PRECIOS SEGUN ADJ. (FRONTERIZO)'!$C$5</f>
        <v>293619.39999999997</v>
      </c>
      <c r="AF67" s="80" t="e" vm="1">
        <f>+[4]!NumLetras(AE67,"PESO","PESOS DOMINICANOS","$EE $m CON #d/100 CENTAVOS")</f>
        <v>#VALUE!</v>
      </c>
      <c r="AG67" s="80">
        <f t="shared" ref="AG67:AG111" si="76">+ROUND(AE67*0.18,2)</f>
        <v>52851.49</v>
      </c>
      <c r="AH67" s="37">
        <v>180</v>
      </c>
      <c r="AI67" s="37">
        <f t="shared" si="48"/>
        <v>3600</v>
      </c>
      <c r="AJ67" s="189">
        <v>53.95000000000001</v>
      </c>
      <c r="AK67" s="80">
        <f>+AH67*'PRECIOS SEGUN ADJ. (FRONTERIZO)'!$B$6*'PRECIOS SEGUN ADJ. (FRONTERIZO)'!$C$6</f>
        <v>194220</v>
      </c>
      <c r="AL67" s="80" t="e" vm="1">
        <f>+[4]!NumLetras(AK67,"PESO","PESOS DOMINICANOS","$EE $m CON #d/100 CENTAVOS")</f>
        <v>#VALUE!</v>
      </c>
      <c r="AM67" s="37">
        <v>23</v>
      </c>
      <c r="AN67" s="37">
        <f t="shared" si="49"/>
        <v>460</v>
      </c>
      <c r="AO67" s="189">
        <v>25.04</v>
      </c>
      <c r="AP67" s="80">
        <f>+AM67*'PRECIOS SEGUN ADJ. (FRONTERIZO)'!$B$7*'PRECIOS SEGUN ADJ. (FRONTERIZO)'!$C$7</f>
        <v>11518.4</v>
      </c>
      <c r="AQ67" s="80" t="e" vm="1">
        <f>+[4]!NumLetras(AP67,"PESO","PESOS DOMINICANOS","$EE $m CON #d/100 CENTAVOS")</f>
        <v>#VALUE!</v>
      </c>
      <c r="AR67" s="80">
        <f t="shared" ref="AR67:AR111" si="77">+ROUND(AP67*0.16,2)</f>
        <v>1842.94</v>
      </c>
      <c r="AS67" s="37">
        <v>59</v>
      </c>
      <c r="AT67" s="37">
        <f t="shared" si="50"/>
        <v>1180</v>
      </c>
      <c r="AU67" s="189">
        <v>290.85000000000002</v>
      </c>
      <c r="AV67" s="80">
        <f>+AS67*'PRECIOS SEGUN ADJ. (FRONTERIZO)'!$B$8*'PRECIOS SEGUN ADJ. (FRONTERIZO)'!$C$8</f>
        <v>343203</v>
      </c>
      <c r="AW67" s="80" t="e" vm="1">
        <f>+[4]!NumLetras(AV67,"PESO","PESOS DOMINICANOS","$EE $m CON #d/100 CENTAVOS")</f>
        <v>#VALUE!</v>
      </c>
      <c r="AX67" s="80">
        <f t="shared" ref="AX67:AX111" si="78">+ROUND(AV67*0.18,2)</f>
        <v>61776.54</v>
      </c>
      <c r="AY67" s="37">
        <v>4</v>
      </c>
      <c r="AZ67" s="37">
        <f t="shared" si="51"/>
        <v>80</v>
      </c>
      <c r="BA67" s="189">
        <v>18.899999999999999</v>
      </c>
      <c r="BB67" s="80">
        <f>+AY67*'PRECIOS SEGUN ADJ. (FRONTERIZO)'!$B$9*'PRECIOS SEGUN ADJ. (FRONTERIZO)'!$C$9</f>
        <v>1512</v>
      </c>
      <c r="BC67" s="80" t="e" vm="1">
        <f>+[4]!NumLetras(BB67,"PESO","PESOS DOMINICANOS","$EE $m CON #d/100 CENTAVOS")</f>
        <v>#VALUE!</v>
      </c>
      <c r="BD67" s="37">
        <v>12</v>
      </c>
      <c r="BE67" s="37">
        <f t="shared" si="52"/>
        <v>240</v>
      </c>
      <c r="BF67" s="189">
        <v>140.38</v>
      </c>
      <c r="BG67" s="80">
        <f>+BD67*'PRECIOS SEGUN ADJ. (FRONTERIZO)'!$B$10*'PRECIOS SEGUN ADJ. (FRONTERIZO)'!$C$10</f>
        <v>33691.199999999997</v>
      </c>
      <c r="BH67" s="80" t="e" vm="1">
        <f>+[4]!NumLetras(BG67,"PESO","PESOS DOMINICANOS","$EE $m CON #d/100 CENTAVOS")</f>
        <v>#VALUE!</v>
      </c>
      <c r="BI67" s="80">
        <f t="shared" ref="BI67:BI111" si="79">+ROUND(BG67*0.18,2)</f>
        <v>6064.42</v>
      </c>
      <c r="BJ67" s="37">
        <v>13</v>
      </c>
      <c r="BK67" s="37">
        <f t="shared" si="53"/>
        <v>260</v>
      </c>
      <c r="BL67" s="189">
        <v>31.459999999999997</v>
      </c>
      <c r="BM67" s="80">
        <f>+BJ67*'PRECIOS SEGUN ADJ. (FRONTERIZO)'!$B$11*'PRECIOS SEGUN ADJ. (FRONTERIZO)'!$C$11</f>
        <v>8179.6</v>
      </c>
      <c r="BN67" s="80" t="e" vm="1">
        <f>+[4]!NumLetras(BM67,"PESO","PESOS DOMINICANOS","$EE $m CON #d/100 CENTAVOS")</f>
        <v>#VALUE!</v>
      </c>
      <c r="BO67" s="37">
        <v>49</v>
      </c>
      <c r="BP67" s="37">
        <f t="shared" si="54"/>
        <v>980</v>
      </c>
      <c r="BQ67" s="189">
        <v>65</v>
      </c>
      <c r="BR67" s="80">
        <f>+BO67*'PRECIOS SEGUN ADJ. (FRONTERIZO)'!$B$12*'PRECIOS SEGUN ADJ. (FRONTERIZO)'!$C$12</f>
        <v>63700</v>
      </c>
      <c r="BS67" s="80" t="e" vm="1">
        <f>+[4]!NumLetras(BR67,"PESO","PESOS DOMINICANOS","$EE $m CON #d/100 CENTAVOS")</f>
        <v>#VALUE!</v>
      </c>
      <c r="BT67" s="37">
        <v>310</v>
      </c>
      <c r="BU67" s="37">
        <f t="shared" si="55"/>
        <v>6200</v>
      </c>
      <c r="BV67" s="189">
        <v>5.5</v>
      </c>
      <c r="BW67" s="80">
        <f>+BT67*'PRECIOS SEGUN ADJ. (FRONTERIZO)'!$B$13*'PRECIOS SEGUN ADJ. (FRONTERIZO)'!$C$13</f>
        <v>34100</v>
      </c>
      <c r="BX67" s="80" t="e" vm="1">
        <f>+[4]!NumLetras(BW67,"PESO","PESOS DOMINICANOS","$EE $m CON #d/100 CENTAVOS")</f>
        <v>#VALUE!</v>
      </c>
      <c r="BY67" s="37">
        <v>976</v>
      </c>
      <c r="BZ67" s="37">
        <f t="shared" si="56"/>
        <v>19520</v>
      </c>
      <c r="CA67" s="189">
        <v>7.15</v>
      </c>
      <c r="CB67" s="80">
        <f>+BY67*'PRECIOS SEGUN ADJ. (FRONTERIZO)'!$B$14*'PRECIOS SEGUN ADJ. (FRONTERIZO)'!$C$14</f>
        <v>139568</v>
      </c>
      <c r="CC67" s="80" t="e" vm="1">
        <f>+[4]!NumLetras(CB67,"PESO","PESOS DOMINICANOS","$EE $m CON #d/100 CENTAVOS")</f>
        <v>#VALUE!</v>
      </c>
      <c r="CD67" s="37">
        <v>1952</v>
      </c>
      <c r="CE67" s="37">
        <f t="shared" si="57"/>
        <v>39040</v>
      </c>
      <c r="CF67" s="189">
        <v>6.8400000000000007</v>
      </c>
      <c r="CG67" s="80">
        <f>+CD67*'PRECIOS SEGUN ADJ. (FRONTERIZO)'!$B$15*'PRECIOS SEGUN ADJ. (FRONTERIZO)'!$C$15</f>
        <v>267033.59999999998</v>
      </c>
      <c r="CH67" s="80" t="e" vm="1">
        <f>+[4]!NumLetras(CG67,"PESO","PESOS DOMINICANOS","$EE $m CON #d/100 CENTAVOS")</f>
        <v>#VALUE!</v>
      </c>
      <c r="CI67" s="37">
        <v>16</v>
      </c>
      <c r="CJ67" s="37">
        <f t="shared" si="58"/>
        <v>320</v>
      </c>
      <c r="CK67" s="189">
        <v>60</v>
      </c>
      <c r="CL67" s="80">
        <f>+CI67*'PRECIOS SEGUN ADJ. (FRONTERIZO)'!$B$16*'PRECIOS SEGUN ADJ. (FRONTERIZO)'!$C$16</f>
        <v>19200</v>
      </c>
      <c r="CM67" s="80" t="e" vm="1">
        <f>+[4]!NumLetras(CL67,"PESO","PESOS DOMINICANOS","$EE $m CON #d/100 CENTAVOS")</f>
        <v>#VALUE!</v>
      </c>
      <c r="CN67" s="80">
        <f t="shared" ref="CN67:CN111" si="80">+ROUND(CL67*0.18,2)</f>
        <v>3456</v>
      </c>
      <c r="CO67" s="37">
        <v>8</v>
      </c>
      <c r="CP67" s="37">
        <f t="shared" si="59"/>
        <v>160</v>
      </c>
      <c r="CQ67" s="189">
        <v>55.649999999999991</v>
      </c>
      <c r="CR67" s="80">
        <f>+CO67*'PRECIOS SEGUN ADJ. (FRONTERIZO)'!$B$17*'PRECIOS SEGUN ADJ. (FRONTERIZO)'!$C$17</f>
        <v>8904</v>
      </c>
      <c r="CS67" s="80" t="e" vm="1">
        <f>+[4]!NumLetras(CR67,"PESO","PESOS DOMINICANOS","$EE $m CON #d/100 CENTAVOS")</f>
        <v>#VALUE!</v>
      </c>
      <c r="CT67" s="80">
        <f t="shared" ref="CT67:CT111" si="81">+ROUND(CR67*0.18,2)</f>
        <v>1602.72</v>
      </c>
      <c r="CU67" s="37">
        <v>1100</v>
      </c>
      <c r="CV67" s="37">
        <f t="shared" si="60"/>
        <v>22000</v>
      </c>
      <c r="CW67" s="189">
        <v>6.6</v>
      </c>
      <c r="CX67" s="80">
        <f>+CU67*'PRECIOS SEGUN ADJ. (FRONTERIZO)'!$B$18*'PRECIOS SEGUN ADJ. (FRONTERIZO)'!$C$18</f>
        <v>145200</v>
      </c>
      <c r="CY67" s="80" t="e" vm="1">
        <f>+[4]!NumLetras(CX67,"PESO","PESOS DOMINICANOS","$EE $m CON #d/100 CENTAVOS")</f>
        <v>#VALUE!</v>
      </c>
      <c r="CZ67" s="37">
        <v>9</v>
      </c>
      <c r="DA67" s="37">
        <f t="shared" si="61"/>
        <v>180</v>
      </c>
      <c r="DB67" s="189">
        <v>65.75</v>
      </c>
      <c r="DC67" s="80">
        <f>+CZ67*'PRECIOS SEGUN ADJ. (FRONTERIZO)'!$B$19*'PRECIOS SEGUN ADJ. (FRONTERIZO)'!$C$19</f>
        <v>11835</v>
      </c>
      <c r="DD67" s="80" t="e" vm="1">
        <f>+[4]!NumLetras(DC67,"PESO","PESOS DOMINICANOS","$EE $m CON #d/100 CENTAVOS")</f>
        <v>#VALUE!</v>
      </c>
      <c r="DE67" s="80">
        <f t="shared" ref="DE67:DE111" si="82">+ROUND(DC67*0.18,2)</f>
        <v>2130.3000000000002</v>
      </c>
      <c r="DF67" s="37">
        <v>23</v>
      </c>
      <c r="DG67" s="37">
        <f t="shared" si="62"/>
        <v>460</v>
      </c>
      <c r="DH67" s="189">
        <v>82.59999999999998</v>
      </c>
      <c r="DI67" s="80">
        <f>+DF67*'PRECIOS SEGUN ADJ. (FRONTERIZO)'!$B$20*'PRECIOS SEGUN ADJ. (FRONTERIZO)'!$C$20</f>
        <v>37996</v>
      </c>
      <c r="DJ67" s="80" t="e" vm="1">
        <f>+[4]!NumLetras(DI67,"PESO","PESOS DOMINICANOS","$EE $m CON #d/100 CENTAVOS")</f>
        <v>#VALUE!</v>
      </c>
      <c r="DK67" s="80">
        <f t="shared" ref="DK67:DK111" si="83">+ROUND(DI67*0.18,2)</f>
        <v>6839.28</v>
      </c>
      <c r="DL67" s="37">
        <v>1952</v>
      </c>
      <c r="DM67" s="37">
        <f t="shared" si="63"/>
        <v>39040</v>
      </c>
      <c r="DN67" s="189">
        <v>22</v>
      </c>
      <c r="DO67" s="80">
        <f>+DL67*'PRECIOS SEGUN ADJ. (FRONTERIZO)'!$B$21*'PRECIOS SEGUN ADJ. (FRONTERIZO)'!$C$21</f>
        <v>858880</v>
      </c>
      <c r="DP67" s="80" t="e" vm="1">
        <f>+[4]!NumLetras(DO67,"PESO","PESOS DOMINICANOS","$EE $m CON #d/100 CENTAVOS")</f>
        <v>#VALUE!</v>
      </c>
      <c r="DQ67" s="37">
        <v>117</v>
      </c>
      <c r="DR67" s="37">
        <f t="shared" si="64"/>
        <v>2340</v>
      </c>
      <c r="DS67" s="189">
        <v>80.849999999999994</v>
      </c>
      <c r="DT67" s="80">
        <f>+DQ67*'PRECIOS SEGUN ADJ. (FRONTERIZO)'!$B$22*'PRECIOS SEGUN ADJ. (FRONTERIZO)'!$C$22</f>
        <v>189188.99999999997</v>
      </c>
      <c r="DU67" s="80" t="e" vm="1">
        <f>+[4]!NumLetras(DT67,"PESO","PESOS DOMINICANOS","$EE $m CON #d/100 CENTAVOS")</f>
        <v>#VALUE!</v>
      </c>
      <c r="DV67" s="37">
        <v>54</v>
      </c>
      <c r="DW67" s="37">
        <f t="shared" si="65"/>
        <v>1080</v>
      </c>
      <c r="DX67" s="189">
        <v>21.83</v>
      </c>
      <c r="DY67" s="80">
        <f>+DV67*'PRECIOS SEGUN ADJ. (FRONTERIZO)'!$B$23*'PRECIOS SEGUN ADJ. (FRONTERIZO)'!$C$23</f>
        <v>23576.399999999998</v>
      </c>
      <c r="DZ67" s="80" t="e" vm="1">
        <f>+[4]!NumLetras(DY67,"PESO","PESOS DOMINICANOS","$EE $m CON #d/100 CENTAVOS")</f>
        <v>#VALUE!</v>
      </c>
      <c r="EA67" s="80">
        <f t="shared" ref="EA67:EA111" si="84">+ROUND(DY67*0.18,2)</f>
        <v>4243.75</v>
      </c>
      <c r="EB67" s="37">
        <v>157</v>
      </c>
      <c r="EC67" s="37">
        <f t="shared" si="66"/>
        <v>3140</v>
      </c>
      <c r="ED67" s="189">
        <v>33</v>
      </c>
      <c r="EE67" s="80">
        <f>+EB67*'PRECIOS SEGUN ADJ. (FRONTERIZO)'!$B$24*'PRECIOS SEGUN ADJ. (FRONTERIZO)'!$C$24</f>
        <v>103620</v>
      </c>
      <c r="EF67" s="80" t="e" vm="1">
        <f>+[4]!NumLetras(EE67,"PESO","PESOS DOMINICANOS","$EE $m CON #d/100 CENTAVOS")</f>
        <v>#VALUE!</v>
      </c>
      <c r="EG67" s="37">
        <v>4</v>
      </c>
      <c r="EH67" s="37">
        <f t="shared" si="67"/>
        <v>80</v>
      </c>
      <c r="EI67" s="189">
        <v>15.789999999999997</v>
      </c>
      <c r="EJ67" s="80">
        <f>+EG67*'PRECIOS SEGUN ADJ. (FRONTERIZO)'!$B$25*'PRECIOS SEGUN ADJ. (FRONTERIZO)'!$C$25</f>
        <v>1263.1999999999998</v>
      </c>
      <c r="EK67" s="80" t="e" vm="1">
        <f>+[4]!NumLetras(EJ67,"PESO","PESOS DOMINICANOS","$EE $m CON #d/100 CENTAVOS")</f>
        <v>#VALUE!</v>
      </c>
      <c r="EL67" s="37">
        <v>4</v>
      </c>
      <c r="EM67" s="37">
        <f t="shared" si="68"/>
        <v>80</v>
      </c>
      <c r="EN67" s="189">
        <v>31.5</v>
      </c>
      <c r="EO67" s="80">
        <f>+EL67*'PRECIOS SEGUN ADJ. (FRONTERIZO)'!$B$26*'PRECIOS SEGUN ADJ. (FRONTERIZO)'!$C$26</f>
        <v>2520</v>
      </c>
      <c r="EP67" s="80" t="e" vm="1">
        <f>+[4]!NumLetras(EO67,"PESO","PESOS DOMINICANOS","$EE $m CON #d/100 CENTAVOS")</f>
        <v>#VALUE!</v>
      </c>
      <c r="EQ67" s="80">
        <v>0</v>
      </c>
      <c r="ER67" s="194">
        <f t="shared" si="69"/>
        <v>0</v>
      </c>
      <c r="ES67" s="195">
        <v>21.68</v>
      </c>
      <c r="ET67" s="196">
        <f>+EQ67*'PRECIOS SEGUN ADJ (RURAL)'!$B$13*'PRECIOS SEGUN ADJ (RURAL)'!$C$13</f>
        <v>0</v>
      </c>
      <c r="EU67" s="196" t="e" vm="1">
        <f>+[4]!NumLetras(ET67,"PESO","PESOS DOMINICANOS","$EE $m CON #d/100 CENTAVOS")</f>
        <v>#VALUE!</v>
      </c>
      <c r="EV67" s="80">
        <v>0</v>
      </c>
      <c r="EW67" s="198">
        <f t="shared" si="70"/>
        <v>0</v>
      </c>
      <c r="EX67" s="199">
        <v>5.5</v>
      </c>
      <c r="EY67" s="200">
        <f>+EV67*'PRECIOS SEGUN ADJ (RURAL)'!$B$16*'PRECIOS SEGUN ADJ (RURAL)'!$C$16</f>
        <v>0</v>
      </c>
      <c r="EZ67" s="200" t="e" vm="1">
        <f>+[4]!NumLetras(EY67,"PESO","PESOS DOMINICANOS","$EE $m CON #d/100 CENTAVOS")</f>
        <v>#VALUE!</v>
      </c>
      <c r="FA67" s="80">
        <v>0</v>
      </c>
      <c r="FB67" s="202">
        <f t="shared" si="71"/>
        <v>0</v>
      </c>
      <c r="FC67" s="203">
        <v>220</v>
      </c>
      <c r="FD67" s="204">
        <f>+FA67*'PRECIOS SEGUN ADJ (RURAL)'!$B$18*'PRECIOS SEGUN ADJ (RURAL)'!$C$18</f>
        <v>0</v>
      </c>
      <c r="FE67" s="204" t="e" vm="1">
        <f>+[4]!NumLetras(FD67,"PESO","PESOS DOMINICANOS","$EE $m CON #d/100 CENTAVOS")</f>
        <v>#VALUE!</v>
      </c>
      <c r="FF67" s="204">
        <f t="shared" si="72"/>
        <v>0</v>
      </c>
      <c r="FG67" s="80">
        <f t="shared" ref="FG67:FG130" si="85">+O67+U67+Z67+AE67+AK67+AP67+AV67+BB67+BG67+BM67+BR67+BW67+CB67+CG67+CL67+CR67+CX67+DC67+DI67+DO67+DT67+DY67+EE67+EJ67+EO67+ET67+EY67+FD67</f>
        <v>2968825</v>
      </c>
      <c r="FH67" s="80" t="e" vm="1">
        <f>+[4]!NumLetras(FG67,"PESO","PESOS DOMINICANOS","$EE $m CON #d/100 CENTAVOS")</f>
        <v>#VALUE!</v>
      </c>
      <c r="FI67" s="80">
        <f t="shared" si="73"/>
        <v>163370.03</v>
      </c>
      <c r="FJ67" s="80" t="e" vm="1">
        <f>+[4]!NumLetras(FI67,"PESO","PESOS DOMINICANOS","$EE $m CON #d/100 CENTAVOS")</f>
        <v>#VALUE!</v>
      </c>
      <c r="FK67" s="80">
        <f t="shared" ref="FK67:FK111" si="86">+FG67-FI67</f>
        <v>2805454.97</v>
      </c>
      <c r="FL67" s="80" t="e" vm="1">
        <f>+[4]!NumLetras(FK67,"PESO","PESOS DOMINICANOS","$EE $m CON #d/100 CENTAVOS")</f>
        <v>#VALUE!</v>
      </c>
      <c r="FM67" s="80">
        <f t="shared" ref="FM67:FM111" si="87">+ROUND(FG67*0.2,2)</f>
        <v>593765</v>
      </c>
      <c r="FN67" s="80" t="e" vm="1">
        <f>+[4]!NumLetras(FM67,"PESO","PESOS DOMINICANOS","$EE $m CON #d/100 CENTAVOS")</f>
        <v>#VALUE!</v>
      </c>
      <c r="FO67" s="80">
        <f t="shared" ref="FO67:FO111" si="88">+ROUND(FG67*0.01,2)</f>
        <v>29688.25</v>
      </c>
      <c r="FP67" s="80" t="e" vm="1">
        <f>+[4]!NumLetras(FO67,"PESO","PESOS DOMINICANOS","$EE $m CON #d/100 CENTAVOS")</f>
        <v>#VALUE!</v>
      </c>
      <c r="FQ67" s="80"/>
      <c r="FR67" s="80">
        <f t="shared" ref="FR67:FR111" si="89">+FG67-FM67</f>
        <v>2375060</v>
      </c>
      <c r="FS67" s="80" t="e" vm="1">
        <f>+[4]!NumLetras(FR67,"PESO","PESOS DOMINICANOS","$EE $m CON #d/100 CENTAVOS")</f>
        <v>#VALUE!</v>
      </c>
      <c r="FT67" s="37" t="str">
        <f>+VLOOKUP(D67,'FRONTERIZO XENIA'!F:G,2,0)</f>
        <v>F-10</v>
      </c>
    </row>
    <row r="68" spans="1:176">
      <c r="A68" s="37">
        <v>67</v>
      </c>
      <c r="B68" s="37">
        <v>67</v>
      </c>
      <c r="C68" s="26" t="s">
        <v>746</v>
      </c>
      <c r="D68" s="37">
        <v>10800026584</v>
      </c>
      <c r="E68" s="37" t="str">
        <f>+VLOOKUP(D68,'INFORMACION DE PROVEEDORES'!C:I,2,0)</f>
        <v>108-0002658-4</v>
      </c>
      <c r="F68" s="26" t="str">
        <f>+VLOOKUP(D68,'INFORMACION DE PROVEEDORES'!C:J,4,0)</f>
        <v>JUANA MERCEDES NOVAS ROSARIO</v>
      </c>
      <c r="G68" s="37" t="str">
        <f>+VLOOKUP(D68,'INFORMACION DE PROVEEDORES'!C:K,5,0)</f>
        <v>108-0002658-4</v>
      </c>
      <c r="H68" s="26" t="str">
        <f>+VLOOKUP(D68,'INFORMACION DE PROVEEDORES'!C:L,7,0)</f>
        <v xml:space="preserve">ANACAONA UN,ERO 31, VILLA FLORES, VALLE JUELO </v>
      </c>
      <c r="I68" s="37" t="str">
        <f>+VLOOKUP(D68,'INFORMACION DE PROVEEDORES'!C:M,3,0)</f>
        <v xml:space="preserve"> FÍSICA</v>
      </c>
      <c r="J68" s="37">
        <v>2</v>
      </c>
      <c r="K68" s="37">
        <v>375</v>
      </c>
      <c r="L68" s="37">
        <v>68</v>
      </c>
      <c r="M68" s="37">
        <f t="shared" si="74"/>
        <v>1360</v>
      </c>
      <c r="N68" s="189">
        <v>69.81</v>
      </c>
      <c r="O68" s="80">
        <f>+L68*'PRECIOS SEGUN ADJ. (FRONTERIZO)'!$B$2*'PRECIOS SEGUN ADJ. (FRONTERIZO)'!$C$2</f>
        <v>94941.6</v>
      </c>
      <c r="P68" s="80" t="e" vm="1">
        <f>+[4]!NumLetras(O68,"PESO","PESOS DOMINICANOS","$EE $m CON #d/100 CENTAVOS")</f>
        <v>#VALUE!</v>
      </c>
      <c r="Q68" s="80">
        <f t="shared" si="75"/>
        <v>15190.66</v>
      </c>
      <c r="R68" s="37">
        <v>18</v>
      </c>
      <c r="S68" s="37">
        <f t="shared" si="45"/>
        <v>360</v>
      </c>
      <c r="T68" s="189">
        <v>31.5</v>
      </c>
      <c r="U68" s="80">
        <f>+R68*'PRECIOS SEGUN ADJ. (FRONTERIZO)'!$B$3*'PRECIOS SEGUN ADJ. (FRONTERIZO)'!$C$3</f>
        <v>11340</v>
      </c>
      <c r="V68" s="80" t="e" vm="1">
        <f>+[4]!NumLetras(U68,"PESO","PESOS DOMINICANOS","$EE $m CON #d/100 CENTAVOS")</f>
        <v>#VALUE!</v>
      </c>
      <c r="W68" s="37">
        <v>0</v>
      </c>
      <c r="X68" s="37">
        <f t="shared" si="46"/>
        <v>0</v>
      </c>
      <c r="Y68" s="189">
        <v>25.2</v>
      </c>
      <c r="Z68" s="80">
        <f>+W68*'PRECIOS SEGUN ADJ. (FRONTERIZO)'!$B$4*'PRECIOS SEGUN ADJ. (FRONTERIZO)'!$C$4</f>
        <v>0</v>
      </c>
      <c r="AA68" s="80" t="e" vm="1">
        <f>+[4]!NumLetras(Z68,"PESO","PESOS DOMINICANOS","$EE $m CON #d/100 CENTAVOS")</f>
        <v>#VALUE!</v>
      </c>
      <c r="AB68" s="37">
        <v>114</v>
      </c>
      <c r="AC68" s="37">
        <f t="shared" si="47"/>
        <v>2280</v>
      </c>
      <c r="AD68" s="189">
        <v>87.91</v>
      </c>
      <c r="AE68" s="80">
        <f>+AB68*'PRECIOS SEGUN ADJ. (FRONTERIZO)'!$B$5*'PRECIOS SEGUN ADJ. (FRONTERIZO)'!$C$5</f>
        <v>200434.8</v>
      </c>
      <c r="AF68" s="80" t="e" vm="1">
        <f>+[4]!NumLetras(AE68,"PESO","PESOS DOMINICANOS","$EE $m CON #d/100 CENTAVOS")</f>
        <v>#VALUE!</v>
      </c>
      <c r="AG68" s="80">
        <f t="shared" si="76"/>
        <v>36078.26</v>
      </c>
      <c r="AH68" s="37">
        <v>138</v>
      </c>
      <c r="AI68" s="37">
        <f t="shared" si="48"/>
        <v>2760</v>
      </c>
      <c r="AJ68" s="189">
        <v>53.95000000000001</v>
      </c>
      <c r="AK68" s="80">
        <f>+AH68*'PRECIOS SEGUN ADJ. (FRONTERIZO)'!$B$6*'PRECIOS SEGUN ADJ. (FRONTERIZO)'!$C$6</f>
        <v>148902</v>
      </c>
      <c r="AL68" s="80" t="e" vm="1">
        <f>+[4]!NumLetras(AK68,"PESO","PESOS DOMINICANOS","$EE $m CON #d/100 CENTAVOS")</f>
        <v>#VALUE!</v>
      </c>
      <c r="AM68" s="37">
        <v>18</v>
      </c>
      <c r="AN68" s="37">
        <f t="shared" si="49"/>
        <v>360</v>
      </c>
      <c r="AO68" s="189">
        <v>25.04</v>
      </c>
      <c r="AP68" s="80">
        <f>+AM68*'PRECIOS SEGUN ADJ. (FRONTERIZO)'!$B$7*'PRECIOS SEGUN ADJ. (FRONTERIZO)'!$C$7</f>
        <v>9014.4</v>
      </c>
      <c r="AQ68" s="80" t="e" vm="1">
        <f>+[4]!NumLetras(AP68,"PESO","PESOS DOMINICANOS","$EE $m CON #d/100 CENTAVOS")</f>
        <v>#VALUE!</v>
      </c>
      <c r="AR68" s="80">
        <f t="shared" si="77"/>
        <v>1442.3</v>
      </c>
      <c r="AS68" s="37">
        <v>42</v>
      </c>
      <c r="AT68" s="37">
        <f t="shared" si="50"/>
        <v>840</v>
      </c>
      <c r="AU68" s="189">
        <v>290.85000000000002</v>
      </c>
      <c r="AV68" s="80">
        <f>+AS68*'PRECIOS SEGUN ADJ. (FRONTERIZO)'!$B$8*'PRECIOS SEGUN ADJ. (FRONTERIZO)'!$C$8</f>
        <v>244314</v>
      </c>
      <c r="AW68" s="80" t="e" vm="1">
        <f>+[4]!NumLetras(AV68,"PESO","PESOS DOMINICANOS","$EE $m CON #d/100 CENTAVOS")</f>
        <v>#VALUE!</v>
      </c>
      <c r="AX68" s="80">
        <f t="shared" si="78"/>
        <v>43976.52</v>
      </c>
      <c r="AY68" s="37">
        <v>0</v>
      </c>
      <c r="AZ68" s="37">
        <f t="shared" si="51"/>
        <v>0</v>
      </c>
      <c r="BA68" s="189">
        <v>18.899999999999999</v>
      </c>
      <c r="BB68" s="80">
        <f>+AY68*'PRECIOS SEGUN ADJ. (FRONTERIZO)'!$B$9*'PRECIOS SEGUN ADJ. (FRONTERIZO)'!$C$9</f>
        <v>0</v>
      </c>
      <c r="BC68" s="80" t="e" vm="1">
        <f>+[4]!NumLetras(BB68,"PESO","PESOS DOMINICANOS","$EE $m CON #d/100 CENTAVOS")</f>
        <v>#VALUE!</v>
      </c>
      <c r="BD68" s="37">
        <v>9</v>
      </c>
      <c r="BE68" s="37">
        <f t="shared" si="52"/>
        <v>180</v>
      </c>
      <c r="BF68" s="189">
        <v>140.38</v>
      </c>
      <c r="BG68" s="80">
        <f>+BD68*'PRECIOS SEGUN ADJ. (FRONTERIZO)'!$B$10*'PRECIOS SEGUN ADJ. (FRONTERIZO)'!$C$10</f>
        <v>25268.400000000001</v>
      </c>
      <c r="BH68" s="80" t="e" vm="1">
        <f>+[4]!NumLetras(BG68,"PESO","PESOS DOMINICANOS","$EE $m CON #d/100 CENTAVOS")</f>
        <v>#VALUE!</v>
      </c>
      <c r="BI68" s="80">
        <f t="shared" si="79"/>
        <v>4548.3100000000004</v>
      </c>
      <c r="BJ68" s="37">
        <v>0</v>
      </c>
      <c r="BK68" s="37">
        <f t="shared" si="53"/>
        <v>0</v>
      </c>
      <c r="BL68" s="189">
        <v>31.459999999999997</v>
      </c>
      <c r="BM68" s="80">
        <f>+BJ68*'PRECIOS SEGUN ADJ. (FRONTERIZO)'!$B$11*'PRECIOS SEGUN ADJ. (FRONTERIZO)'!$C$11</f>
        <v>0</v>
      </c>
      <c r="BN68" s="80" t="e" vm="1">
        <f>+[4]!NumLetras(BM68,"PESO","PESOS DOMINICANOS","$EE $m CON #d/100 CENTAVOS")</f>
        <v>#VALUE!</v>
      </c>
      <c r="BO68" s="37">
        <v>35</v>
      </c>
      <c r="BP68" s="37">
        <f t="shared" si="54"/>
        <v>700</v>
      </c>
      <c r="BQ68" s="189">
        <v>65</v>
      </c>
      <c r="BR68" s="80">
        <f>+BO68*'PRECIOS SEGUN ADJ. (FRONTERIZO)'!$B$12*'PRECIOS SEGUN ADJ. (FRONTERIZO)'!$C$12</f>
        <v>45500</v>
      </c>
      <c r="BS68" s="80" t="e" vm="1">
        <f>+[4]!NumLetras(BR68,"PESO","PESOS DOMINICANOS","$EE $m CON #d/100 CENTAVOS")</f>
        <v>#VALUE!</v>
      </c>
      <c r="BT68" s="37">
        <v>0</v>
      </c>
      <c r="BU68" s="37">
        <f t="shared" si="55"/>
        <v>0</v>
      </c>
      <c r="BV68" s="189">
        <v>5.5</v>
      </c>
      <c r="BW68" s="80">
        <f>+BT68*'PRECIOS SEGUN ADJ. (FRONTERIZO)'!$B$13*'PRECIOS SEGUN ADJ. (FRONTERIZO)'!$C$13</f>
        <v>0</v>
      </c>
      <c r="BX68" s="80" t="e" vm="1">
        <f>+[4]!NumLetras(BW68,"PESO","PESOS DOMINICANOS","$EE $m CON #d/100 CENTAVOS")</f>
        <v>#VALUE!</v>
      </c>
      <c r="BY68" s="37">
        <v>750</v>
      </c>
      <c r="BZ68" s="37">
        <f t="shared" si="56"/>
        <v>15000</v>
      </c>
      <c r="CA68" s="189">
        <v>7.15</v>
      </c>
      <c r="CB68" s="80">
        <f>+BY68*'PRECIOS SEGUN ADJ. (FRONTERIZO)'!$B$14*'PRECIOS SEGUN ADJ. (FRONTERIZO)'!$C$14</f>
        <v>107250</v>
      </c>
      <c r="CC68" s="80" t="e" vm="1">
        <f>+[4]!NumLetras(CB68,"PESO","PESOS DOMINICANOS","$EE $m CON #d/100 CENTAVOS")</f>
        <v>#VALUE!</v>
      </c>
      <c r="CD68" s="37">
        <v>1500</v>
      </c>
      <c r="CE68" s="37">
        <f t="shared" si="57"/>
        <v>30000</v>
      </c>
      <c r="CF68" s="189">
        <v>6.8400000000000007</v>
      </c>
      <c r="CG68" s="80">
        <f>+CD68*'PRECIOS SEGUN ADJ. (FRONTERIZO)'!$B$15*'PRECIOS SEGUN ADJ. (FRONTERIZO)'!$C$15</f>
        <v>205200</v>
      </c>
      <c r="CH68" s="80" t="e" vm="1">
        <f>+[4]!NumLetras(CG68,"PESO","PESOS DOMINICANOS","$EE $m CON #d/100 CENTAVOS")</f>
        <v>#VALUE!</v>
      </c>
      <c r="CI68" s="37">
        <v>0</v>
      </c>
      <c r="CJ68" s="37">
        <f t="shared" si="58"/>
        <v>0</v>
      </c>
      <c r="CK68" s="189">
        <v>60</v>
      </c>
      <c r="CL68" s="80">
        <f>+CI68*'PRECIOS SEGUN ADJ. (FRONTERIZO)'!$B$16*'PRECIOS SEGUN ADJ. (FRONTERIZO)'!$C$16</f>
        <v>0</v>
      </c>
      <c r="CM68" s="80" t="e" vm="1">
        <f>+[4]!NumLetras(CL68,"PESO","PESOS DOMINICANOS","$EE $m CON #d/100 CENTAVOS")</f>
        <v>#VALUE!</v>
      </c>
      <c r="CN68" s="80">
        <f t="shared" si="80"/>
        <v>0</v>
      </c>
      <c r="CO68" s="37">
        <v>0</v>
      </c>
      <c r="CP68" s="37">
        <f t="shared" si="59"/>
        <v>0</v>
      </c>
      <c r="CQ68" s="189">
        <v>55.649999999999991</v>
      </c>
      <c r="CR68" s="80">
        <f>+CO68*'PRECIOS SEGUN ADJ. (FRONTERIZO)'!$B$17*'PRECIOS SEGUN ADJ. (FRONTERIZO)'!$C$17</f>
        <v>0</v>
      </c>
      <c r="CS68" s="80" t="e" vm="1">
        <f>+[4]!NumLetras(CR68,"PESO","PESOS DOMINICANOS","$EE $m CON #d/100 CENTAVOS")</f>
        <v>#VALUE!</v>
      </c>
      <c r="CT68" s="80">
        <f t="shared" si="81"/>
        <v>0</v>
      </c>
      <c r="CU68" s="37">
        <v>750</v>
      </c>
      <c r="CV68" s="37">
        <f t="shared" si="60"/>
        <v>15000</v>
      </c>
      <c r="CW68" s="189">
        <v>6.6</v>
      </c>
      <c r="CX68" s="80">
        <f>+CU68*'PRECIOS SEGUN ADJ. (FRONTERIZO)'!$B$18*'PRECIOS SEGUN ADJ. (FRONTERIZO)'!$C$18</f>
        <v>99000</v>
      </c>
      <c r="CY68" s="80" t="e" vm="1">
        <f>+[4]!NumLetras(CX68,"PESO","PESOS DOMINICANOS","$EE $m CON #d/100 CENTAVOS")</f>
        <v>#VALUE!</v>
      </c>
      <c r="CZ68" s="37">
        <v>0</v>
      </c>
      <c r="DA68" s="37">
        <f t="shared" si="61"/>
        <v>0</v>
      </c>
      <c r="DB68" s="189">
        <v>65.75</v>
      </c>
      <c r="DC68" s="80">
        <f>+CZ68*'PRECIOS SEGUN ADJ. (FRONTERIZO)'!$B$19*'PRECIOS SEGUN ADJ. (FRONTERIZO)'!$C$19</f>
        <v>0</v>
      </c>
      <c r="DD68" s="80" t="e" vm="1">
        <f>+[4]!NumLetras(DC68,"PESO","PESOS DOMINICANOS","$EE $m CON #d/100 CENTAVOS")</f>
        <v>#VALUE!</v>
      </c>
      <c r="DE68" s="80">
        <f t="shared" si="82"/>
        <v>0</v>
      </c>
      <c r="DF68" s="37">
        <v>18</v>
      </c>
      <c r="DG68" s="37">
        <f t="shared" si="62"/>
        <v>360</v>
      </c>
      <c r="DH68" s="189">
        <v>82.59999999999998</v>
      </c>
      <c r="DI68" s="80">
        <f>+DF68*'PRECIOS SEGUN ADJ. (FRONTERIZO)'!$B$20*'PRECIOS SEGUN ADJ. (FRONTERIZO)'!$C$20</f>
        <v>29736</v>
      </c>
      <c r="DJ68" s="80" t="e" vm="1">
        <f>+[4]!NumLetras(DI68,"PESO","PESOS DOMINICANOS","$EE $m CON #d/100 CENTAVOS")</f>
        <v>#VALUE!</v>
      </c>
      <c r="DK68" s="80">
        <f t="shared" si="83"/>
        <v>5352.48</v>
      </c>
      <c r="DL68" s="37">
        <v>1500</v>
      </c>
      <c r="DM68" s="37">
        <f t="shared" si="63"/>
        <v>30000</v>
      </c>
      <c r="DN68" s="189">
        <v>22</v>
      </c>
      <c r="DO68" s="80">
        <f>+DL68*'PRECIOS SEGUN ADJ. (FRONTERIZO)'!$B$21*'PRECIOS SEGUN ADJ. (FRONTERIZO)'!$C$21</f>
        <v>660000</v>
      </c>
      <c r="DP68" s="80" t="e" vm="1">
        <f>+[4]!NumLetras(DO68,"PESO","PESOS DOMINICANOS","$EE $m CON #d/100 CENTAVOS")</f>
        <v>#VALUE!</v>
      </c>
      <c r="DQ68" s="37">
        <v>84</v>
      </c>
      <c r="DR68" s="37">
        <f t="shared" si="64"/>
        <v>1680</v>
      </c>
      <c r="DS68" s="189">
        <v>80.849999999999994</v>
      </c>
      <c r="DT68" s="80">
        <f>+DQ68*'PRECIOS SEGUN ADJ. (FRONTERIZO)'!$B$22*'PRECIOS SEGUN ADJ. (FRONTERIZO)'!$C$22</f>
        <v>135828</v>
      </c>
      <c r="DU68" s="80" t="e" vm="1">
        <f>+[4]!NumLetras(DT68,"PESO","PESOS DOMINICANOS","$EE $m CON #d/100 CENTAVOS")</f>
        <v>#VALUE!</v>
      </c>
      <c r="DV68" s="37">
        <v>38</v>
      </c>
      <c r="DW68" s="37">
        <f t="shared" si="65"/>
        <v>760</v>
      </c>
      <c r="DX68" s="189">
        <v>21.83</v>
      </c>
      <c r="DY68" s="80">
        <f>+DV68*'PRECIOS SEGUN ADJ. (FRONTERIZO)'!$B$23*'PRECIOS SEGUN ADJ. (FRONTERIZO)'!$C$23</f>
        <v>16590.8</v>
      </c>
      <c r="DZ68" s="80" t="e" vm="1">
        <f>+[4]!NumLetras(DY68,"PESO","PESOS DOMINICANOS","$EE $m CON #d/100 CENTAVOS")</f>
        <v>#VALUE!</v>
      </c>
      <c r="EA68" s="80">
        <f t="shared" si="84"/>
        <v>2986.34</v>
      </c>
      <c r="EB68" s="37">
        <v>117</v>
      </c>
      <c r="EC68" s="37">
        <f t="shared" si="66"/>
        <v>2340</v>
      </c>
      <c r="ED68" s="189">
        <v>33</v>
      </c>
      <c r="EE68" s="80">
        <f>+EB68*'PRECIOS SEGUN ADJ. (FRONTERIZO)'!$B$24*'PRECIOS SEGUN ADJ. (FRONTERIZO)'!$C$24</f>
        <v>77220</v>
      </c>
      <c r="EF68" s="80" t="e" vm="1">
        <f>+[4]!NumLetras(EE68,"PESO","PESOS DOMINICANOS","$EE $m CON #d/100 CENTAVOS")</f>
        <v>#VALUE!</v>
      </c>
      <c r="EG68" s="37">
        <v>0</v>
      </c>
      <c r="EH68" s="37">
        <f t="shared" si="67"/>
        <v>0</v>
      </c>
      <c r="EI68" s="189">
        <v>15.789999999999997</v>
      </c>
      <c r="EJ68" s="80">
        <f>+EG68*'PRECIOS SEGUN ADJ. (FRONTERIZO)'!$B$25*'PRECIOS SEGUN ADJ. (FRONTERIZO)'!$C$25</f>
        <v>0</v>
      </c>
      <c r="EK68" s="80" t="e" vm="1">
        <f>+[4]!NumLetras(EJ68,"PESO","PESOS DOMINICANOS","$EE $m CON #d/100 CENTAVOS")</f>
        <v>#VALUE!</v>
      </c>
      <c r="EL68" s="37">
        <v>0</v>
      </c>
      <c r="EM68" s="37">
        <f t="shared" si="68"/>
        <v>0</v>
      </c>
      <c r="EN68" s="189">
        <v>31.5</v>
      </c>
      <c r="EO68" s="80">
        <f>+EL68*'PRECIOS SEGUN ADJ. (FRONTERIZO)'!$B$26*'PRECIOS SEGUN ADJ. (FRONTERIZO)'!$C$26</f>
        <v>0</v>
      </c>
      <c r="EP68" s="80" t="e" vm="1">
        <f>+[4]!NumLetras(EO68,"PESO","PESOS DOMINICANOS","$EE $m CON #d/100 CENTAVOS")</f>
        <v>#VALUE!</v>
      </c>
      <c r="EQ68" s="80">
        <v>0</v>
      </c>
      <c r="ER68" s="194">
        <f t="shared" si="69"/>
        <v>0</v>
      </c>
      <c r="ES68" s="195">
        <v>21.68</v>
      </c>
      <c r="ET68" s="196">
        <f>+EQ68*'PRECIOS SEGUN ADJ (RURAL)'!$B$13*'PRECIOS SEGUN ADJ (RURAL)'!$C$13</f>
        <v>0</v>
      </c>
      <c r="EU68" s="196" t="e" vm="1">
        <f>+[4]!NumLetras(ET68,"PESO","PESOS DOMINICANOS","$EE $m CON #d/100 CENTAVOS")</f>
        <v>#VALUE!</v>
      </c>
      <c r="EV68" s="80">
        <v>0</v>
      </c>
      <c r="EW68" s="198">
        <f t="shared" si="70"/>
        <v>0</v>
      </c>
      <c r="EX68" s="199">
        <v>5.5</v>
      </c>
      <c r="EY68" s="200">
        <f>+EV68*'PRECIOS SEGUN ADJ (RURAL)'!$B$16*'PRECIOS SEGUN ADJ (RURAL)'!$C$16</f>
        <v>0</v>
      </c>
      <c r="EZ68" s="200" t="e" vm="1">
        <f>+[4]!NumLetras(EY68,"PESO","PESOS DOMINICANOS","$EE $m CON #d/100 CENTAVOS")</f>
        <v>#VALUE!</v>
      </c>
      <c r="FA68" s="80">
        <v>0</v>
      </c>
      <c r="FB68" s="202">
        <f t="shared" si="71"/>
        <v>0</v>
      </c>
      <c r="FC68" s="203">
        <v>220</v>
      </c>
      <c r="FD68" s="204">
        <f>+FA68*'PRECIOS SEGUN ADJ (RURAL)'!$B$18*'PRECIOS SEGUN ADJ (RURAL)'!$C$18</f>
        <v>0</v>
      </c>
      <c r="FE68" s="204" t="e" vm="1">
        <f>+[4]!NumLetras(FD68,"PESO","PESOS DOMINICANOS","$EE $m CON #d/100 CENTAVOS")</f>
        <v>#VALUE!</v>
      </c>
      <c r="FF68" s="204">
        <f t="shared" si="72"/>
        <v>0</v>
      </c>
      <c r="FG68" s="80">
        <f t="shared" si="85"/>
        <v>2110540</v>
      </c>
      <c r="FH68" s="80" t="e" vm="1">
        <f>+[4]!NumLetras(FG68,"PESO","PESOS DOMINICANOS","$EE $m CON #d/100 CENTAVOS")</f>
        <v>#VALUE!</v>
      </c>
      <c r="FI68" s="80">
        <f t="shared" si="73"/>
        <v>109574.86999999998</v>
      </c>
      <c r="FJ68" s="80" t="e" vm="1">
        <f>+[4]!NumLetras(FI68,"PESO","PESOS DOMINICANOS","$EE $m CON #d/100 CENTAVOS")</f>
        <v>#VALUE!</v>
      </c>
      <c r="FK68" s="80">
        <f t="shared" si="86"/>
        <v>2000965.1300000001</v>
      </c>
      <c r="FL68" s="80" t="e" vm="1">
        <f>+[4]!NumLetras(FK68,"PESO","PESOS DOMINICANOS","$EE $m CON #d/100 CENTAVOS")</f>
        <v>#VALUE!</v>
      </c>
      <c r="FM68" s="80">
        <f t="shared" si="87"/>
        <v>422108</v>
      </c>
      <c r="FN68" s="80" t="e" vm="1">
        <f>+[4]!NumLetras(FM68,"PESO","PESOS DOMINICANOS","$EE $m CON #d/100 CENTAVOS")</f>
        <v>#VALUE!</v>
      </c>
      <c r="FO68" s="80">
        <f t="shared" si="88"/>
        <v>21105.4</v>
      </c>
      <c r="FP68" s="80" t="e" vm="1">
        <f>+[4]!NumLetras(FO68,"PESO","PESOS DOMINICANOS","$EE $m CON #d/100 CENTAVOS")</f>
        <v>#VALUE!</v>
      </c>
      <c r="FQ68" s="80"/>
      <c r="FR68" s="80">
        <f t="shared" si="89"/>
        <v>1688432</v>
      </c>
      <c r="FS68" s="80" t="e" vm="1">
        <f>+[4]!NumLetras(FR68,"PESO","PESOS DOMINICANOS","$EE $m CON #d/100 CENTAVOS")</f>
        <v>#VALUE!</v>
      </c>
      <c r="FT68" s="37" t="str">
        <f>+VLOOKUP(D68,'FRONTERIZO XENIA'!F:G,2,0)</f>
        <v>F-31</v>
      </c>
    </row>
    <row r="69" spans="1:176">
      <c r="A69" s="37">
        <v>68</v>
      </c>
      <c r="B69" s="37">
        <v>68</v>
      </c>
      <c r="C69" s="26" t="s">
        <v>760</v>
      </c>
      <c r="D69" s="37">
        <v>7600200997</v>
      </c>
      <c r="E69" s="37" t="str">
        <f>+VLOOKUP(D69,'INFORMACION DE PROVEEDORES'!C:I,2,0)</f>
        <v>076-0020099-7</v>
      </c>
      <c r="F69" s="26" t="str">
        <f>+VLOOKUP(D69,'INFORMACION DE PROVEEDORES'!C:J,4,0)</f>
        <v>JULIA MARILENIS CUEVAS RAMIREZ</v>
      </c>
      <c r="G69" s="37" t="str">
        <f>+VLOOKUP(D69,'INFORMACION DE PROVEEDORES'!C:K,5,0)</f>
        <v>076-0020099-7</v>
      </c>
      <c r="H69" s="26" t="str">
        <f>+VLOOKUP(D69,'INFORMACION DE PROVEEDORES'!C:L,7,0)</f>
        <v xml:space="preserve">SANCHEZ NO.5 MUNICIPIO DE TAMAYO, </v>
      </c>
      <c r="I69" s="37" t="str">
        <f>+VLOOKUP(D69,'INFORMACION DE PROVEEDORES'!C:M,3,0)</f>
        <v xml:space="preserve"> FÍSICA</v>
      </c>
      <c r="J69" s="37">
        <v>2</v>
      </c>
      <c r="K69" s="37">
        <v>467</v>
      </c>
      <c r="L69" s="37">
        <v>83</v>
      </c>
      <c r="M69" s="37">
        <f t="shared" si="74"/>
        <v>1660</v>
      </c>
      <c r="N69" s="189">
        <v>69.81</v>
      </c>
      <c r="O69" s="80">
        <f>+L69*'PRECIOS SEGUN ADJ. (FRONTERIZO)'!$B$2*'PRECIOS SEGUN ADJ. (FRONTERIZO)'!$C$2</f>
        <v>115884.6</v>
      </c>
      <c r="P69" s="80" t="e" vm="1">
        <f>+[4]!NumLetras(O69,"PESO","PESOS DOMINICANOS","$EE $m CON #d/100 CENTAVOS")</f>
        <v>#VALUE!</v>
      </c>
      <c r="Q69" s="80">
        <f t="shared" si="75"/>
        <v>18541.54</v>
      </c>
      <c r="R69" s="37">
        <v>21</v>
      </c>
      <c r="S69" s="37">
        <f t="shared" si="45"/>
        <v>420</v>
      </c>
      <c r="T69" s="189">
        <v>31.5</v>
      </c>
      <c r="U69" s="80">
        <f>+R69*'PRECIOS SEGUN ADJ. (FRONTERIZO)'!$B$3*'PRECIOS SEGUN ADJ. (FRONTERIZO)'!$C$3</f>
        <v>13230</v>
      </c>
      <c r="V69" s="80" t="e" vm="1">
        <f>+[4]!NumLetras(U69,"PESO","PESOS DOMINICANOS","$EE $m CON #d/100 CENTAVOS")</f>
        <v>#VALUE!</v>
      </c>
      <c r="W69" s="37">
        <v>0</v>
      </c>
      <c r="X69" s="37">
        <f t="shared" si="46"/>
        <v>0</v>
      </c>
      <c r="Y69" s="189">
        <v>25.2</v>
      </c>
      <c r="Z69" s="80">
        <f>+W69*'PRECIOS SEGUN ADJ. (FRONTERIZO)'!$B$4*'PRECIOS SEGUN ADJ. (FRONTERIZO)'!$C$4</f>
        <v>0</v>
      </c>
      <c r="AA69" s="80" t="e" vm="1">
        <f>+[4]!NumLetras(Z69,"PESO","PESOS DOMINICANOS","$EE $m CON #d/100 CENTAVOS")</f>
        <v>#VALUE!</v>
      </c>
      <c r="AB69" s="37">
        <v>142</v>
      </c>
      <c r="AC69" s="37">
        <f t="shared" si="47"/>
        <v>2840</v>
      </c>
      <c r="AD69" s="189">
        <v>87.91</v>
      </c>
      <c r="AE69" s="80">
        <f>+AB69*'PRECIOS SEGUN ADJ. (FRONTERIZO)'!$B$5*'PRECIOS SEGUN ADJ. (FRONTERIZO)'!$C$5</f>
        <v>249664.4</v>
      </c>
      <c r="AF69" s="80" t="e" vm="1">
        <f>+[4]!NumLetras(AE69,"PESO","PESOS DOMINICANOS","$EE $m CON #d/100 CENTAVOS")</f>
        <v>#VALUE!</v>
      </c>
      <c r="AG69" s="80">
        <f t="shared" si="76"/>
        <v>44939.59</v>
      </c>
      <c r="AH69" s="37">
        <v>172</v>
      </c>
      <c r="AI69" s="37">
        <f t="shared" si="48"/>
        <v>3440</v>
      </c>
      <c r="AJ69" s="189">
        <v>53.95000000000001</v>
      </c>
      <c r="AK69" s="80">
        <f>+AH69*'PRECIOS SEGUN ADJ. (FRONTERIZO)'!$B$6*'PRECIOS SEGUN ADJ. (FRONTERIZO)'!$C$6</f>
        <v>185588</v>
      </c>
      <c r="AL69" s="80" t="e" vm="1">
        <f>+[4]!NumLetras(AK69,"PESO","PESOS DOMINICANOS","$EE $m CON #d/100 CENTAVOS")</f>
        <v>#VALUE!</v>
      </c>
      <c r="AM69" s="37">
        <v>21</v>
      </c>
      <c r="AN69" s="37">
        <f t="shared" si="49"/>
        <v>420</v>
      </c>
      <c r="AO69" s="189">
        <v>25.04</v>
      </c>
      <c r="AP69" s="80">
        <f>+AM69*'PRECIOS SEGUN ADJ. (FRONTERIZO)'!$B$7*'PRECIOS SEGUN ADJ. (FRONTERIZO)'!$C$7</f>
        <v>10516.800000000001</v>
      </c>
      <c r="AQ69" s="80" t="e" vm="1">
        <f>+[4]!NumLetras(AP69,"PESO","PESOS DOMINICANOS","$EE $m CON #d/100 CENTAVOS")</f>
        <v>#VALUE!</v>
      </c>
      <c r="AR69" s="80">
        <f t="shared" si="77"/>
        <v>1682.69</v>
      </c>
      <c r="AS69" s="37">
        <v>53</v>
      </c>
      <c r="AT69" s="37">
        <f t="shared" si="50"/>
        <v>1060</v>
      </c>
      <c r="AU69" s="189">
        <v>290.85000000000002</v>
      </c>
      <c r="AV69" s="80">
        <f>+AS69*'PRECIOS SEGUN ADJ. (FRONTERIZO)'!$B$8*'PRECIOS SEGUN ADJ. (FRONTERIZO)'!$C$8</f>
        <v>308301</v>
      </c>
      <c r="AW69" s="80" t="e" vm="1">
        <f>+[4]!NumLetras(AV69,"PESO","PESOS DOMINICANOS","$EE $m CON #d/100 CENTAVOS")</f>
        <v>#VALUE!</v>
      </c>
      <c r="AX69" s="80">
        <f t="shared" si="78"/>
        <v>55494.18</v>
      </c>
      <c r="AY69" s="37">
        <v>0</v>
      </c>
      <c r="AZ69" s="37">
        <f t="shared" si="51"/>
        <v>0</v>
      </c>
      <c r="BA69" s="189">
        <v>18.899999999999999</v>
      </c>
      <c r="BB69" s="80">
        <f>+AY69*'PRECIOS SEGUN ADJ. (FRONTERIZO)'!$B$9*'PRECIOS SEGUN ADJ. (FRONTERIZO)'!$C$9</f>
        <v>0</v>
      </c>
      <c r="BC69" s="80" t="e" vm="1">
        <f>+[4]!NumLetras(BB69,"PESO","PESOS DOMINICANOS","$EE $m CON #d/100 CENTAVOS")</f>
        <v>#VALUE!</v>
      </c>
      <c r="BD69" s="37">
        <v>11</v>
      </c>
      <c r="BE69" s="37">
        <f t="shared" si="52"/>
        <v>220</v>
      </c>
      <c r="BF69" s="189">
        <v>140.38</v>
      </c>
      <c r="BG69" s="80">
        <f>+BD69*'PRECIOS SEGUN ADJ. (FRONTERIZO)'!$B$10*'PRECIOS SEGUN ADJ. (FRONTERIZO)'!$C$10</f>
        <v>30883.599999999999</v>
      </c>
      <c r="BH69" s="80" t="e" vm="1">
        <f>+[4]!NumLetras(BG69,"PESO","PESOS DOMINICANOS","$EE $m CON #d/100 CENTAVOS")</f>
        <v>#VALUE!</v>
      </c>
      <c r="BI69" s="80">
        <f t="shared" si="79"/>
        <v>5559.05</v>
      </c>
      <c r="BJ69" s="37">
        <v>0</v>
      </c>
      <c r="BK69" s="37">
        <f t="shared" si="53"/>
        <v>0</v>
      </c>
      <c r="BL69" s="189">
        <v>31.459999999999997</v>
      </c>
      <c r="BM69" s="80">
        <f>+BJ69*'PRECIOS SEGUN ADJ. (FRONTERIZO)'!$B$11*'PRECIOS SEGUN ADJ. (FRONTERIZO)'!$C$11</f>
        <v>0</v>
      </c>
      <c r="BN69" s="80" t="e" vm="1">
        <f>+[4]!NumLetras(BM69,"PESO","PESOS DOMINICANOS","$EE $m CON #d/100 CENTAVOS")</f>
        <v>#VALUE!</v>
      </c>
      <c r="BO69" s="37">
        <v>42</v>
      </c>
      <c r="BP69" s="37">
        <f t="shared" si="54"/>
        <v>840</v>
      </c>
      <c r="BQ69" s="189">
        <v>65</v>
      </c>
      <c r="BR69" s="80">
        <f>+BO69*'PRECIOS SEGUN ADJ. (FRONTERIZO)'!$B$12*'PRECIOS SEGUN ADJ. (FRONTERIZO)'!$C$12</f>
        <v>54600</v>
      </c>
      <c r="BS69" s="80" t="e" vm="1">
        <f>+[4]!NumLetras(BR69,"PESO","PESOS DOMINICANOS","$EE $m CON #d/100 CENTAVOS")</f>
        <v>#VALUE!</v>
      </c>
      <c r="BT69" s="37">
        <v>0</v>
      </c>
      <c r="BU69" s="37">
        <f t="shared" si="55"/>
        <v>0</v>
      </c>
      <c r="BV69" s="189">
        <v>5.5</v>
      </c>
      <c r="BW69" s="80">
        <f>+BT69*'PRECIOS SEGUN ADJ. (FRONTERIZO)'!$B$13*'PRECIOS SEGUN ADJ. (FRONTERIZO)'!$C$13</f>
        <v>0</v>
      </c>
      <c r="BX69" s="80" t="e" vm="1">
        <f>+[4]!NumLetras(BW69,"PESO","PESOS DOMINICANOS","$EE $m CON #d/100 CENTAVOS")</f>
        <v>#VALUE!</v>
      </c>
      <c r="BY69" s="37">
        <v>934</v>
      </c>
      <c r="BZ69" s="37">
        <f t="shared" si="56"/>
        <v>18680</v>
      </c>
      <c r="CA69" s="189">
        <v>7.15</v>
      </c>
      <c r="CB69" s="80">
        <f>+BY69*'PRECIOS SEGUN ADJ. (FRONTERIZO)'!$B$14*'PRECIOS SEGUN ADJ. (FRONTERIZO)'!$C$14</f>
        <v>133562</v>
      </c>
      <c r="CC69" s="80" t="e" vm="1">
        <f>+[4]!NumLetras(CB69,"PESO","PESOS DOMINICANOS","$EE $m CON #d/100 CENTAVOS")</f>
        <v>#VALUE!</v>
      </c>
      <c r="CD69" s="37">
        <v>1868</v>
      </c>
      <c r="CE69" s="37">
        <f t="shared" si="57"/>
        <v>37360</v>
      </c>
      <c r="CF69" s="189">
        <v>6.8400000000000007</v>
      </c>
      <c r="CG69" s="80">
        <f>+CD69*'PRECIOS SEGUN ADJ. (FRONTERIZO)'!$B$15*'PRECIOS SEGUN ADJ. (FRONTERIZO)'!$C$15</f>
        <v>255542.39999999997</v>
      </c>
      <c r="CH69" s="80" t="e" vm="1">
        <f>+[4]!NumLetras(CG69,"PESO","PESOS DOMINICANOS","$EE $m CON #d/100 CENTAVOS")</f>
        <v>#VALUE!</v>
      </c>
      <c r="CI69" s="37">
        <v>0</v>
      </c>
      <c r="CJ69" s="37">
        <f t="shared" si="58"/>
        <v>0</v>
      </c>
      <c r="CK69" s="189">
        <v>60</v>
      </c>
      <c r="CL69" s="80">
        <f>+CI69*'PRECIOS SEGUN ADJ. (FRONTERIZO)'!$B$16*'PRECIOS SEGUN ADJ. (FRONTERIZO)'!$C$16</f>
        <v>0</v>
      </c>
      <c r="CM69" s="80" t="e" vm="1">
        <f>+[4]!NumLetras(CL69,"PESO","PESOS DOMINICANOS","$EE $m CON #d/100 CENTAVOS")</f>
        <v>#VALUE!</v>
      </c>
      <c r="CN69" s="80">
        <f t="shared" si="80"/>
        <v>0</v>
      </c>
      <c r="CO69" s="37">
        <v>0</v>
      </c>
      <c r="CP69" s="37">
        <f t="shared" si="59"/>
        <v>0</v>
      </c>
      <c r="CQ69" s="189">
        <v>55.649999999999991</v>
      </c>
      <c r="CR69" s="80">
        <f>+CO69*'PRECIOS SEGUN ADJ. (FRONTERIZO)'!$B$17*'PRECIOS SEGUN ADJ. (FRONTERIZO)'!$C$17</f>
        <v>0</v>
      </c>
      <c r="CS69" s="80" t="e" vm="1">
        <f>+[4]!NumLetras(CR69,"PESO","PESOS DOMINICANOS","$EE $m CON #d/100 CENTAVOS")</f>
        <v>#VALUE!</v>
      </c>
      <c r="CT69" s="80">
        <f t="shared" si="81"/>
        <v>0</v>
      </c>
      <c r="CU69" s="37">
        <v>934</v>
      </c>
      <c r="CV69" s="37">
        <f t="shared" si="60"/>
        <v>18680</v>
      </c>
      <c r="CW69" s="189">
        <v>6.6</v>
      </c>
      <c r="CX69" s="80">
        <f>+CU69*'PRECIOS SEGUN ADJ. (FRONTERIZO)'!$B$18*'PRECIOS SEGUN ADJ. (FRONTERIZO)'!$C$18</f>
        <v>123288</v>
      </c>
      <c r="CY69" s="80" t="e" vm="1">
        <f>+[4]!NumLetras(CX69,"PESO","PESOS DOMINICANOS","$EE $m CON #d/100 CENTAVOS")</f>
        <v>#VALUE!</v>
      </c>
      <c r="CZ69" s="37">
        <v>0</v>
      </c>
      <c r="DA69" s="37">
        <f t="shared" si="61"/>
        <v>0</v>
      </c>
      <c r="DB69" s="189">
        <v>65.75</v>
      </c>
      <c r="DC69" s="80">
        <f>+CZ69*'PRECIOS SEGUN ADJ. (FRONTERIZO)'!$B$19*'PRECIOS SEGUN ADJ. (FRONTERIZO)'!$C$19</f>
        <v>0</v>
      </c>
      <c r="DD69" s="80" t="e" vm="1">
        <f>+[4]!NumLetras(DC69,"PESO","PESOS DOMINICANOS","$EE $m CON #d/100 CENTAVOS")</f>
        <v>#VALUE!</v>
      </c>
      <c r="DE69" s="80">
        <f t="shared" si="82"/>
        <v>0</v>
      </c>
      <c r="DF69" s="37">
        <v>21</v>
      </c>
      <c r="DG69" s="37">
        <f t="shared" si="62"/>
        <v>420</v>
      </c>
      <c r="DH69" s="189">
        <v>82.59999999999998</v>
      </c>
      <c r="DI69" s="80">
        <f>+DF69*'PRECIOS SEGUN ADJ. (FRONTERIZO)'!$B$20*'PRECIOS SEGUN ADJ. (FRONTERIZO)'!$C$20</f>
        <v>34692</v>
      </c>
      <c r="DJ69" s="80" t="e" vm="1">
        <f>+[4]!NumLetras(DI69,"PESO","PESOS DOMINICANOS","$EE $m CON #d/100 CENTAVOS")</f>
        <v>#VALUE!</v>
      </c>
      <c r="DK69" s="80">
        <f t="shared" si="83"/>
        <v>6244.56</v>
      </c>
      <c r="DL69" s="37">
        <v>1868</v>
      </c>
      <c r="DM69" s="37">
        <f t="shared" si="63"/>
        <v>37360</v>
      </c>
      <c r="DN69" s="189">
        <v>22</v>
      </c>
      <c r="DO69" s="80">
        <f>+DL69*'PRECIOS SEGUN ADJ. (FRONTERIZO)'!$B$21*'PRECIOS SEGUN ADJ. (FRONTERIZO)'!$C$21</f>
        <v>821920</v>
      </c>
      <c r="DP69" s="80" t="e" vm="1">
        <f>+[4]!NumLetras(DO69,"PESO","PESOS DOMINICANOS","$EE $m CON #d/100 CENTAVOS")</f>
        <v>#VALUE!</v>
      </c>
      <c r="DQ69" s="37">
        <v>104</v>
      </c>
      <c r="DR69" s="37">
        <f t="shared" si="64"/>
        <v>2080</v>
      </c>
      <c r="DS69" s="189">
        <v>80.849999999999994</v>
      </c>
      <c r="DT69" s="80">
        <f>+DQ69*'PRECIOS SEGUN ADJ. (FRONTERIZO)'!$B$22*'PRECIOS SEGUN ADJ. (FRONTERIZO)'!$C$22</f>
        <v>168168</v>
      </c>
      <c r="DU69" s="80" t="e" vm="1">
        <f>+[4]!NumLetras(DT69,"PESO","PESOS DOMINICANOS","$EE $m CON #d/100 CENTAVOS")</f>
        <v>#VALUE!</v>
      </c>
      <c r="DV69" s="37">
        <v>47</v>
      </c>
      <c r="DW69" s="37">
        <f t="shared" si="65"/>
        <v>940</v>
      </c>
      <c r="DX69" s="189">
        <v>21.83</v>
      </c>
      <c r="DY69" s="80">
        <f>+DV69*'PRECIOS SEGUN ADJ. (FRONTERIZO)'!$B$23*'PRECIOS SEGUN ADJ. (FRONTERIZO)'!$C$23</f>
        <v>20520.2</v>
      </c>
      <c r="DZ69" s="80" t="e" vm="1">
        <f>+[4]!NumLetras(DY69,"PESO","PESOS DOMINICANOS","$EE $m CON #d/100 CENTAVOS")</f>
        <v>#VALUE!</v>
      </c>
      <c r="EA69" s="80">
        <f t="shared" si="84"/>
        <v>3693.64</v>
      </c>
      <c r="EB69" s="37">
        <v>146</v>
      </c>
      <c r="EC69" s="37">
        <f t="shared" si="66"/>
        <v>2920</v>
      </c>
      <c r="ED69" s="189">
        <v>33</v>
      </c>
      <c r="EE69" s="80">
        <f>+EB69*'PRECIOS SEGUN ADJ. (FRONTERIZO)'!$B$24*'PRECIOS SEGUN ADJ. (FRONTERIZO)'!$C$24</f>
        <v>96360</v>
      </c>
      <c r="EF69" s="80" t="e" vm="1">
        <f>+[4]!NumLetras(EE69,"PESO","PESOS DOMINICANOS","$EE $m CON #d/100 CENTAVOS")</f>
        <v>#VALUE!</v>
      </c>
      <c r="EG69" s="37">
        <v>0</v>
      </c>
      <c r="EH69" s="37">
        <f t="shared" si="67"/>
        <v>0</v>
      </c>
      <c r="EI69" s="189">
        <v>15.789999999999997</v>
      </c>
      <c r="EJ69" s="80">
        <f>+EG69*'PRECIOS SEGUN ADJ. (FRONTERIZO)'!$B$25*'PRECIOS SEGUN ADJ. (FRONTERIZO)'!$C$25</f>
        <v>0</v>
      </c>
      <c r="EK69" s="80" t="e" vm="1">
        <f>+[4]!NumLetras(EJ69,"PESO","PESOS DOMINICANOS","$EE $m CON #d/100 CENTAVOS")</f>
        <v>#VALUE!</v>
      </c>
      <c r="EL69" s="37">
        <v>0</v>
      </c>
      <c r="EM69" s="37">
        <f t="shared" si="68"/>
        <v>0</v>
      </c>
      <c r="EN69" s="189">
        <v>31.5</v>
      </c>
      <c r="EO69" s="80">
        <f>+EL69*'PRECIOS SEGUN ADJ. (FRONTERIZO)'!$B$26*'PRECIOS SEGUN ADJ. (FRONTERIZO)'!$C$26</f>
        <v>0</v>
      </c>
      <c r="EP69" s="80" t="e" vm="1">
        <f>+[4]!NumLetras(EO69,"PESO","PESOS DOMINICANOS","$EE $m CON #d/100 CENTAVOS")</f>
        <v>#VALUE!</v>
      </c>
      <c r="EQ69" s="80">
        <v>0</v>
      </c>
      <c r="ER69" s="194">
        <f t="shared" si="69"/>
        <v>0</v>
      </c>
      <c r="ES69" s="195">
        <v>21.68</v>
      </c>
      <c r="ET69" s="196">
        <f>+EQ69*'PRECIOS SEGUN ADJ (RURAL)'!$B$13*'PRECIOS SEGUN ADJ (RURAL)'!$C$13</f>
        <v>0</v>
      </c>
      <c r="EU69" s="196" t="e" vm="1">
        <f>+[4]!NumLetras(ET69,"PESO","PESOS DOMINICANOS","$EE $m CON #d/100 CENTAVOS")</f>
        <v>#VALUE!</v>
      </c>
      <c r="EV69" s="80">
        <v>0</v>
      </c>
      <c r="EW69" s="198">
        <f t="shared" si="70"/>
        <v>0</v>
      </c>
      <c r="EX69" s="199">
        <v>5.5</v>
      </c>
      <c r="EY69" s="200">
        <f>+EV69*'PRECIOS SEGUN ADJ (RURAL)'!$B$16*'PRECIOS SEGUN ADJ (RURAL)'!$C$16</f>
        <v>0</v>
      </c>
      <c r="EZ69" s="200" t="e" vm="1">
        <f>+[4]!NumLetras(EY69,"PESO","PESOS DOMINICANOS","$EE $m CON #d/100 CENTAVOS")</f>
        <v>#VALUE!</v>
      </c>
      <c r="FA69" s="80">
        <v>0</v>
      </c>
      <c r="FB69" s="202">
        <f t="shared" si="71"/>
        <v>0</v>
      </c>
      <c r="FC69" s="203">
        <v>220</v>
      </c>
      <c r="FD69" s="204">
        <f>+FA69*'PRECIOS SEGUN ADJ (RURAL)'!$B$18*'PRECIOS SEGUN ADJ (RURAL)'!$C$18</f>
        <v>0</v>
      </c>
      <c r="FE69" s="204" t="e" vm="1">
        <f>+[4]!NumLetras(FD69,"PESO","PESOS DOMINICANOS","$EE $m CON #d/100 CENTAVOS")</f>
        <v>#VALUE!</v>
      </c>
      <c r="FF69" s="204">
        <f t="shared" si="72"/>
        <v>0</v>
      </c>
      <c r="FG69" s="80">
        <f t="shared" si="85"/>
        <v>2622721</v>
      </c>
      <c r="FH69" s="80" t="e" vm="1">
        <f>+[4]!NumLetras(FG69,"PESO","PESOS DOMINICANOS","$EE $m CON #d/100 CENTAVOS")</f>
        <v>#VALUE!</v>
      </c>
      <c r="FI69" s="80">
        <f t="shared" si="73"/>
        <v>136155.25000000003</v>
      </c>
      <c r="FJ69" s="80" t="e" vm="1">
        <f>+[4]!NumLetras(FI69,"PESO","PESOS DOMINICANOS","$EE $m CON #d/100 CENTAVOS")</f>
        <v>#VALUE!</v>
      </c>
      <c r="FK69" s="80">
        <f t="shared" si="86"/>
        <v>2486565.75</v>
      </c>
      <c r="FL69" s="80" t="e" vm="1">
        <f>+[4]!NumLetras(FK69,"PESO","PESOS DOMINICANOS","$EE $m CON #d/100 CENTAVOS")</f>
        <v>#VALUE!</v>
      </c>
      <c r="FM69" s="80">
        <f t="shared" si="87"/>
        <v>524544.19999999995</v>
      </c>
      <c r="FN69" s="80" t="e" vm="1">
        <f>+[4]!NumLetras(FM69,"PESO","PESOS DOMINICANOS","$EE $m CON #d/100 CENTAVOS")</f>
        <v>#VALUE!</v>
      </c>
      <c r="FO69" s="80">
        <f t="shared" si="88"/>
        <v>26227.21</v>
      </c>
      <c r="FP69" s="80" t="e" vm="1">
        <f>+[4]!NumLetras(FO69,"PESO","PESOS DOMINICANOS","$EE $m CON #d/100 CENTAVOS")</f>
        <v>#VALUE!</v>
      </c>
      <c r="FQ69" s="80"/>
      <c r="FR69" s="80">
        <f t="shared" si="89"/>
        <v>2098176.7999999998</v>
      </c>
      <c r="FS69" s="80" t="e" vm="1">
        <f>+[4]!NumLetras(FR69,"PESO","PESOS DOMINICANOS","$EE $m CON #d/100 CENTAVOS")</f>
        <v>#VALUE!</v>
      </c>
      <c r="FT69" s="37" t="str">
        <f>+VLOOKUP(D69,'FRONTERIZO XENIA'!F:G,2,0)</f>
        <v>F-29</v>
      </c>
    </row>
    <row r="70" spans="1:176">
      <c r="A70" s="37">
        <v>69</v>
      </c>
      <c r="B70" s="37">
        <v>69</v>
      </c>
      <c r="C70" s="26" t="s">
        <v>2441</v>
      </c>
      <c r="D70" s="37">
        <v>130557322</v>
      </c>
      <c r="E70" s="37">
        <f>+VLOOKUP(D70,'INFORMACION DE PROVEEDORES'!C:I,2,0)</f>
        <v>130557322</v>
      </c>
      <c r="F70" s="26" t="e">
        <f>+VLOOKUP(D70,'INFORMACION DE PROVEEDORES'!C:J,4,0)</f>
        <v>#N/A</v>
      </c>
      <c r="G70" s="37" t="e">
        <f>+VLOOKUP(D70,'INFORMACION DE PROVEEDORES'!C:K,5,0)</f>
        <v>#N/A</v>
      </c>
      <c r="H70" s="26" t="e">
        <f>+VLOOKUP(D70,'INFORMACION DE PROVEEDORES'!C:L,7,0)</f>
        <v>#N/A</v>
      </c>
      <c r="I70" s="37" t="str">
        <f>+VLOOKUP(D70,'INFORMACION DE PROVEEDORES'!C:M,3,0)</f>
        <v xml:space="preserve"> JURÍDICA</v>
      </c>
      <c r="J70" s="37">
        <v>2</v>
      </c>
      <c r="K70" s="37">
        <v>454</v>
      </c>
      <c r="L70" s="37">
        <v>103</v>
      </c>
      <c r="M70" s="37">
        <f t="shared" si="74"/>
        <v>2060</v>
      </c>
      <c r="N70" s="189">
        <v>69.81</v>
      </c>
      <c r="O70" s="80">
        <f>+L70*'PRECIOS SEGUN ADJ. (FRONTERIZO)'!$B$2*'PRECIOS SEGUN ADJ. (FRONTERIZO)'!$C$2</f>
        <v>143808.6</v>
      </c>
      <c r="P70" s="80" t="e" vm="1">
        <f>+[4]!NumLetras(O70,"PESO","PESOS DOMINICANOS","$EE $m CON #d/100 CENTAVOS")</f>
        <v>#VALUE!</v>
      </c>
      <c r="Q70" s="80">
        <f t="shared" si="75"/>
        <v>23009.38</v>
      </c>
      <c r="R70" s="37">
        <v>28</v>
      </c>
      <c r="S70" s="37">
        <f t="shared" si="45"/>
        <v>560</v>
      </c>
      <c r="T70" s="189">
        <v>31.5</v>
      </c>
      <c r="U70" s="80">
        <f>+R70*'PRECIOS SEGUN ADJ. (FRONTERIZO)'!$B$3*'PRECIOS SEGUN ADJ. (FRONTERIZO)'!$C$3</f>
        <v>17640</v>
      </c>
      <c r="V70" s="80" t="e" vm="1">
        <f>+[4]!NumLetras(U70,"PESO","PESOS DOMINICANOS","$EE $m CON #d/100 CENTAVOS")</f>
        <v>#VALUE!</v>
      </c>
      <c r="W70" s="37">
        <v>106</v>
      </c>
      <c r="X70" s="37">
        <f t="shared" si="46"/>
        <v>2120</v>
      </c>
      <c r="Y70" s="189">
        <v>25.2</v>
      </c>
      <c r="Z70" s="80">
        <f>+W70*'PRECIOS SEGUN ADJ. (FRONTERIZO)'!$B$4*'PRECIOS SEGUN ADJ. (FRONTERIZO)'!$C$4</f>
        <v>53424</v>
      </c>
      <c r="AA70" s="80" t="e" vm="1">
        <f>+[4]!NumLetras(Z70,"PESO","PESOS DOMINICANOS","$EE $m CON #d/100 CENTAVOS")</f>
        <v>#VALUE!</v>
      </c>
      <c r="AB70" s="37">
        <v>159</v>
      </c>
      <c r="AC70" s="37">
        <f t="shared" si="47"/>
        <v>3180</v>
      </c>
      <c r="AD70" s="189">
        <v>87.91</v>
      </c>
      <c r="AE70" s="80">
        <f>+AB70*'PRECIOS SEGUN ADJ. (FRONTERIZO)'!$B$5*'PRECIOS SEGUN ADJ. (FRONTERIZO)'!$C$5</f>
        <v>279553.8</v>
      </c>
      <c r="AF70" s="80" t="e" vm="1">
        <f>+[4]!NumLetras(AE70,"PESO","PESOS DOMINICANOS","$EE $m CON #d/100 CENTAVOS")</f>
        <v>#VALUE!</v>
      </c>
      <c r="AG70" s="80">
        <f t="shared" si="76"/>
        <v>50319.68</v>
      </c>
      <c r="AH70" s="37">
        <v>130</v>
      </c>
      <c r="AI70" s="37">
        <f t="shared" si="48"/>
        <v>2600</v>
      </c>
      <c r="AJ70" s="189">
        <v>53.95000000000001</v>
      </c>
      <c r="AK70" s="80">
        <f>+AH70*'PRECIOS SEGUN ADJ. (FRONTERIZO)'!$B$6*'PRECIOS SEGUN ADJ. (FRONTERIZO)'!$C$6</f>
        <v>140270</v>
      </c>
      <c r="AL70" s="80" t="e" vm="1">
        <f>+[4]!NumLetras(AK70,"PESO","PESOS DOMINICANOS","$EE $m CON #d/100 CENTAVOS")</f>
        <v>#VALUE!</v>
      </c>
      <c r="AM70" s="37">
        <v>16</v>
      </c>
      <c r="AN70" s="37">
        <f t="shared" si="49"/>
        <v>320</v>
      </c>
      <c r="AO70" s="189">
        <v>25.04</v>
      </c>
      <c r="AP70" s="80">
        <f>+AM70*'PRECIOS SEGUN ADJ. (FRONTERIZO)'!$B$7*'PRECIOS SEGUN ADJ. (FRONTERIZO)'!$C$7</f>
        <v>8012.7999999999993</v>
      </c>
      <c r="AQ70" s="80" t="e" vm="1">
        <f>+[4]!NumLetras(AP70,"PESO","PESOS DOMINICANOS","$EE $m CON #d/100 CENTAVOS")</f>
        <v>#VALUE!</v>
      </c>
      <c r="AR70" s="80">
        <f t="shared" si="77"/>
        <v>1282.05</v>
      </c>
      <c r="AS70" s="37">
        <v>54</v>
      </c>
      <c r="AT70" s="37">
        <f t="shared" si="50"/>
        <v>1080</v>
      </c>
      <c r="AU70" s="189">
        <v>290.85000000000002</v>
      </c>
      <c r="AV70" s="80">
        <f>+AS70*'PRECIOS SEGUN ADJ. (FRONTERIZO)'!$B$8*'PRECIOS SEGUN ADJ. (FRONTERIZO)'!$C$8</f>
        <v>314118</v>
      </c>
      <c r="AW70" s="80" t="e" vm="1">
        <f>+[4]!NumLetras(AV70,"PESO","PESOS DOMINICANOS","$EE $m CON #d/100 CENTAVOS")</f>
        <v>#VALUE!</v>
      </c>
      <c r="AX70" s="80">
        <f t="shared" si="78"/>
        <v>56541.24</v>
      </c>
      <c r="AY70" s="37">
        <v>6</v>
      </c>
      <c r="AZ70" s="37">
        <f t="shared" si="51"/>
        <v>120</v>
      </c>
      <c r="BA70" s="189">
        <v>18.899999999999999</v>
      </c>
      <c r="BB70" s="80">
        <f>+AY70*'PRECIOS SEGUN ADJ. (FRONTERIZO)'!$B$9*'PRECIOS SEGUN ADJ. (FRONTERIZO)'!$C$9</f>
        <v>2268</v>
      </c>
      <c r="BC70" s="80" t="e" vm="1">
        <f>+[4]!NumLetras(BB70,"PESO","PESOS DOMINICANOS","$EE $m CON #d/100 CENTAVOS")</f>
        <v>#VALUE!</v>
      </c>
      <c r="BD70" s="37">
        <v>8</v>
      </c>
      <c r="BE70" s="37">
        <f t="shared" si="52"/>
        <v>160</v>
      </c>
      <c r="BF70" s="189">
        <v>140.38</v>
      </c>
      <c r="BG70" s="80">
        <f>+BD70*'PRECIOS SEGUN ADJ. (FRONTERIZO)'!$B$10*'PRECIOS SEGUN ADJ. (FRONTERIZO)'!$C$10</f>
        <v>22460.799999999999</v>
      </c>
      <c r="BH70" s="80" t="e" vm="1">
        <f>+[4]!NumLetras(BG70,"PESO","PESOS DOMINICANOS","$EE $m CON #d/100 CENTAVOS")</f>
        <v>#VALUE!</v>
      </c>
      <c r="BI70" s="80">
        <f t="shared" si="79"/>
        <v>4042.94</v>
      </c>
      <c r="BJ70" s="37">
        <v>36</v>
      </c>
      <c r="BK70" s="37">
        <f t="shared" si="53"/>
        <v>720</v>
      </c>
      <c r="BL70" s="189">
        <v>31.459999999999997</v>
      </c>
      <c r="BM70" s="80">
        <f>+BJ70*'PRECIOS SEGUN ADJ. (FRONTERIZO)'!$B$11*'PRECIOS SEGUN ADJ. (FRONTERIZO)'!$C$11</f>
        <v>22651.199999999997</v>
      </c>
      <c r="BN70" s="80" t="e" vm="1">
        <f>+[4]!NumLetras(BM70,"PESO","PESOS DOMINICANOS","$EE $m CON #d/100 CENTAVOS")</f>
        <v>#VALUE!</v>
      </c>
      <c r="BO70" s="37">
        <v>44</v>
      </c>
      <c r="BP70" s="37">
        <f t="shared" si="54"/>
        <v>880</v>
      </c>
      <c r="BQ70" s="189">
        <v>65</v>
      </c>
      <c r="BR70" s="80">
        <f>+BO70*'PRECIOS SEGUN ADJ. (FRONTERIZO)'!$B$12*'PRECIOS SEGUN ADJ. (FRONTERIZO)'!$C$12</f>
        <v>57200</v>
      </c>
      <c r="BS70" s="80" t="e" vm="1">
        <f>+[4]!NumLetras(BR70,"PESO","PESOS DOMINICANOS","$EE $m CON #d/100 CENTAVOS")</f>
        <v>#VALUE!</v>
      </c>
      <c r="BT70" s="37">
        <v>1000</v>
      </c>
      <c r="BU70" s="37">
        <f t="shared" si="55"/>
        <v>20000</v>
      </c>
      <c r="BV70" s="189">
        <v>5.5</v>
      </c>
      <c r="BW70" s="80">
        <f>+BT70*'PRECIOS SEGUN ADJ. (FRONTERIZO)'!$B$13*'PRECIOS SEGUN ADJ. (FRONTERIZO)'!$C$13</f>
        <v>110000</v>
      </c>
      <c r="BX70" s="80" t="e" vm="1">
        <f>+[4]!NumLetras(BW70,"PESO","PESOS DOMINICANOS","$EE $m CON #d/100 CENTAVOS")</f>
        <v>#VALUE!</v>
      </c>
      <c r="BY70" s="37">
        <v>708</v>
      </c>
      <c r="BZ70" s="37">
        <f t="shared" si="56"/>
        <v>14160</v>
      </c>
      <c r="CA70" s="189">
        <v>7.15</v>
      </c>
      <c r="CB70" s="80">
        <f>+BY70*'PRECIOS SEGUN ADJ. (FRONTERIZO)'!$B$14*'PRECIOS SEGUN ADJ. (FRONTERIZO)'!$C$14</f>
        <v>101244</v>
      </c>
      <c r="CC70" s="80" t="e" vm="1">
        <f>+[4]!NumLetras(CB70,"PESO","PESOS DOMINICANOS","$EE $m CON #d/100 CENTAVOS")</f>
        <v>#VALUE!</v>
      </c>
      <c r="CD70" s="37">
        <v>1416</v>
      </c>
      <c r="CE70" s="37">
        <f t="shared" si="57"/>
        <v>28320</v>
      </c>
      <c r="CF70" s="189">
        <v>6.8400000000000007</v>
      </c>
      <c r="CG70" s="80">
        <f>+CD70*'PRECIOS SEGUN ADJ. (FRONTERIZO)'!$B$15*'PRECIOS SEGUN ADJ. (FRONTERIZO)'!$C$15</f>
        <v>193708.80000000002</v>
      </c>
      <c r="CH70" s="80" t="e" vm="1">
        <f>+[4]!NumLetras(CG70,"PESO","PESOS DOMINICANOS","$EE $m CON #d/100 CENTAVOS")</f>
        <v>#VALUE!</v>
      </c>
      <c r="CI70" s="37">
        <v>45</v>
      </c>
      <c r="CJ70" s="37">
        <f t="shared" si="58"/>
        <v>900</v>
      </c>
      <c r="CK70" s="189">
        <v>60</v>
      </c>
      <c r="CL70" s="80">
        <f>+CI70*'PRECIOS SEGUN ADJ. (FRONTERIZO)'!$B$16*'PRECIOS SEGUN ADJ. (FRONTERIZO)'!$C$16</f>
        <v>54000</v>
      </c>
      <c r="CM70" s="80" t="e" vm="1">
        <f>+[4]!NumLetras(CL70,"PESO","PESOS DOMINICANOS","$EE $m CON #d/100 CENTAVOS")</f>
        <v>#VALUE!</v>
      </c>
      <c r="CN70" s="80">
        <f t="shared" si="80"/>
        <v>9720</v>
      </c>
      <c r="CO70" s="37">
        <v>20</v>
      </c>
      <c r="CP70" s="37">
        <f t="shared" si="59"/>
        <v>400</v>
      </c>
      <c r="CQ70" s="189">
        <v>55.649999999999991</v>
      </c>
      <c r="CR70" s="80">
        <f>+CO70*'PRECIOS SEGUN ADJ. (FRONTERIZO)'!$B$17*'PRECIOS SEGUN ADJ. (FRONTERIZO)'!$C$17</f>
        <v>22260</v>
      </c>
      <c r="CS70" s="80" t="e" vm="1">
        <f>+[4]!NumLetras(CR70,"PESO","PESOS DOMINICANOS","$EE $m CON #d/100 CENTAVOS")</f>
        <v>#VALUE!</v>
      </c>
      <c r="CT70" s="80">
        <f t="shared" si="81"/>
        <v>4006.8</v>
      </c>
      <c r="CU70" s="37">
        <v>1108</v>
      </c>
      <c r="CV70" s="37">
        <f t="shared" si="60"/>
        <v>22160</v>
      </c>
      <c r="CW70" s="189">
        <v>6.6</v>
      </c>
      <c r="CX70" s="80">
        <f>+CU70*'PRECIOS SEGUN ADJ. (FRONTERIZO)'!$B$18*'PRECIOS SEGUN ADJ. (FRONTERIZO)'!$C$18</f>
        <v>146256</v>
      </c>
      <c r="CY70" s="80" t="e" vm="1">
        <f>+[4]!NumLetras(CX70,"PESO","PESOS DOMINICANOS","$EE $m CON #d/100 CENTAVOS")</f>
        <v>#VALUE!</v>
      </c>
      <c r="CZ70" s="37">
        <v>23</v>
      </c>
      <c r="DA70" s="37">
        <f t="shared" si="61"/>
        <v>460</v>
      </c>
      <c r="DB70" s="189">
        <v>65.75</v>
      </c>
      <c r="DC70" s="80">
        <f>+CZ70*'PRECIOS SEGUN ADJ. (FRONTERIZO)'!$B$19*'PRECIOS SEGUN ADJ. (FRONTERIZO)'!$C$19</f>
        <v>30245</v>
      </c>
      <c r="DD70" s="80" t="e" vm="1">
        <f>+[4]!NumLetras(DC70,"PESO","PESOS DOMINICANOS","$EE $m CON #d/100 CENTAVOS")</f>
        <v>#VALUE!</v>
      </c>
      <c r="DE70" s="80">
        <f t="shared" si="82"/>
        <v>5444.1</v>
      </c>
      <c r="DF70" s="37">
        <v>16</v>
      </c>
      <c r="DG70" s="37">
        <f t="shared" si="62"/>
        <v>320</v>
      </c>
      <c r="DH70" s="189">
        <v>82.59999999999998</v>
      </c>
      <c r="DI70" s="80">
        <f>+DF70*'PRECIOS SEGUN ADJ. (FRONTERIZO)'!$B$20*'PRECIOS SEGUN ADJ. (FRONTERIZO)'!$C$20</f>
        <v>26432</v>
      </c>
      <c r="DJ70" s="80" t="e" vm="1">
        <f>+[4]!NumLetras(DI70,"PESO","PESOS DOMINICANOS","$EE $m CON #d/100 CENTAVOS")</f>
        <v>#VALUE!</v>
      </c>
      <c r="DK70" s="80">
        <f t="shared" si="83"/>
        <v>4757.76</v>
      </c>
      <c r="DL70" s="37">
        <v>1416</v>
      </c>
      <c r="DM70" s="37">
        <f t="shared" si="63"/>
        <v>28320</v>
      </c>
      <c r="DN70" s="189">
        <v>22</v>
      </c>
      <c r="DO70" s="80">
        <f>+DL70*'PRECIOS SEGUN ADJ. (FRONTERIZO)'!$B$21*'PRECIOS SEGUN ADJ. (FRONTERIZO)'!$C$21</f>
        <v>623040</v>
      </c>
      <c r="DP70" s="80" t="e" vm="1">
        <f>+[4]!NumLetras(DO70,"PESO","PESOS DOMINICANOS","$EE $m CON #d/100 CENTAVOS")</f>
        <v>#VALUE!</v>
      </c>
      <c r="DQ70" s="37">
        <v>102</v>
      </c>
      <c r="DR70" s="37">
        <f t="shared" si="64"/>
        <v>2040</v>
      </c>
      <c r="DS70" s="189">
        <v>80.849999999999994</v>
      </c>
      <c r="DT70" s="80">
        <f>+DQ70*'PRECIOS SEGUN ADJ. (FRONTERIZO)'!$B$22*'PRECIOS SEGUN ADJ. (FRONTERIZO)'!$C$22</f>
        <v>164933.99999999997</v>
      </c>
      <c r="DU70" s="80" t="e" vm="1">
        <f>+[4]!NumLetras(DT70,"PESO","PESOS DOMINICANOS","$EE $m CON #d/100 CENTAVOS")</f>
        <v>#VALUE!</v>
      </c>
      <c r="DV70" s="37">
        <v>45</v>
      </c>
      <c r="DW70" s="37">
        <f t="shared" si="65"/>
        <v>900</v>
      </c>
      <c r="DX70" s="189">
        <v>21.83</v>
      </c>
      <c r="DY70" s="80">
        <f>+DV70*'PRECIOS SEGUN ADJ. (FRONTERIZO)'!$B$23*'PRECIOS SEGUN ADJ. (FRONTERIZO)'!$C$23</f>
        <v>19647</v>
      </c>
      <c r="DZ70" s="80" t="e" vm="1">
        <f>+[4]!NumLetras(DY70,"PESO","PESOS DOMINICANOS","$EE $m CON #d/100 CENTAVOS")</f>
        <v>#VALUE!</v>
      </c>
      <c r="EA70" s="80">
        <f t="shared" si="84"/>
        <v>3536.46</v>
      </c>
      <c r="EB70" s="37">
        <v>122</v>
      </c>
      <c r="EC70" s="37">
        <f t="shared" si="66"/>
        <v>2440</v>
      </c>
      <c r="ED70" s="189">
        <v>33</v>
      </c>
      <c r="EE70" s="80">
        <f>+EB70*'PRECIOS SEGUN ADJ. (FRONTERIZO)'!$B$24*'PRECIOS SEGUN ADJ. (FRONTERIZO)'!$C$24</f>
        <v>80520</v>
      </c>
      <c r="EF70" s="80" t="e" vm="1">
        <f>+[4]!NumLetras(EE70,"PESO","PESOS DOMINICANOS","$EE $m CON #d/100 CENTAVOS")</f>
        <v>#VALUE!</v>
      </c>
      <c r="EG70" s="37">
        <v>7</v>
      </c>
      <c r="EH70" s="37">
        <f t="shared" si="67"/>
        <v>140</v>
      </c>
      <c r="EI70" s="189">
        <v>15.789999999999997</v>
      </c>
      <c r="EJ70" s="80">
        <f>+EG70*'PRECIOS SEGUN ADJ. (FRONTERIZO)'!$B$25*'PRECIOS SEGUN ADJ. (FRONTERIZO)'!$C$25</f>
        <v>2210.6</v>
      </c>
      <c r="EK70" s="80" t="e" vm="1">
        <f>+[4]!NumLetras(EJ70,"PESO","PESOS DOMINICANOS","$EE $m CON #d/100 CENTAVOS")</f>
        <v>#VALUE!</v>
      </c>
      <c r="EL70" s="37">
        <v>7</v>
      </c>
      <c r="EM70" s="37">
        <f t="shared" si="68"/>
        <v>140</v>
      </c>
      <c r="EN70" s="189">
        <v>31.5</v>
      </c>
      <c r="EO70" s="80">
        <f>+EL70*'PRECIOS SEGUN ADJ. (FRONTERIZO)'!$B$26*'PRECIOS SEGUN ADJ. (FRONTERIZO)'!$C$26</f>
        <v>4410</v>
      </c>
      <c r="EP70" s="80" t="e" vm="1">
        <f>+[4]!NumLetras(EO70,"PESO","PESOS DOMINICANOS","$EE $m CON #d/100 CENTAVOS")</f>
        <v>#VALUE!</v>
      </c>
      <c r="EQ70" s="80">
        <v>0</v>
      </c>
      <c r="ER70" s="194">
        <f t="shared" si="69"/>
        <v>0</v>
      </c>
      <c r="ES70" s="195">
        <v>21.68</v>
      </c>
      <c r="ET70" s="196">
        <f>+EQ70*'PRECIOS SEGUN ADJ (RURAL)'!$B$13*'PRECIOS SEGUN ADJ (RURAL)'!$C$13</f>
        <v>0</v>
      </c>
      <c r="EU70" s="196" t="e" vm="1">
        <f>+[4]!NumLetras(ET70,"PESO","PESOS DOMINICANOS","$EE $m CON #d/100 CENTAVOS")</f>
        <v>#VALUE!</v>
      </c>
      <c r="EV70" s="80">
        <v>0</v>
      </c>
      <c r="EW70" s="198">
        <f t="shared" si="70"/>
        <v>0</v>
      </c>
      <c r="EX70" s="199">
        <v>5.5</v>
      </c>
      <c r="EY70" s="200">
        <f>+EV70*'PRECIOS SEGUN ADJ (RURAL)'!$B$16*'PRECIOS SEGUN ADJ (RURAL)'!$C$16</f>
        <v>0</v>
      </c>
      <c r="EZ70" s="200" t="e" vm="1">
        <f>+[4]!NumLetras(EY70,"PESO","PESOS DOMINICANOS","$EE $m CON #d/100 CENTAVOS")</f>
        <v>#VALUE!</v>
      </c>
      <c r="FA70" s="80">
        <v>0</v>
      </c>
      <c r="FB70" s="202">
        <f t="shared" si="71"/>
        <v>0</v>
      </c>
      <c r="FC70" s="203">
        <v>220</v>
      </c>
      <c r="FD70" s="204">
        <f>+FA70*'PRECIOS SEGUN ADJ (RURAL)'!$B$18*'PRECIOS SEGUN ADJ (RURAL)'!$C$18</f>
        <v>0</v>
      </c>
      <c r="FE70" s="204" t="e" vm="1">
        <f>+[4]!NumLetras(FD70,"PESO","PESOS DOMINICANOS","$EE $m CON #d/100 CENTAVOS")</f>
        <v>#VALUE!</v>
      </c>
      <c r="FF70" s="204">
        <f t="shared" si="72"/>
        <v>0</v>
      </c>
      <c r="FG70" s="80">
        <f t="shared" si="85"/>
        <v>2640314.6</v>
      </c>
      <c r="FH70" s="80" t="e" vm="1">
        <f>+[4]!NumLetras(FG70,"PESO","PESOS DOMINICANOS","$EE $m CON #d/100 CENTAVOS")</f>
        <v>#VALUE!</v>
      </c>
      <c r="FI70" s="80">
        <f t="shared" si="73"/>
        <v>162660.41</v>
      </c>
      <c r="FJ70" s="80" t="e" vm="1">
        <f>+[4]!NumLetras(FI70,"PESO","PESOS DOMINICANOS","$EE $m CON #d/100 CENTAVOS")</f>
        <v>#VALUE!</v>
      </c>
      <c r="FK70" s="80">
        <f t="shared" si="86"/>
        <v>2477654.19</v>
      </c>
      <c r="FL70" s="80" t="e" vm="1">
        <f>+[4]!NumLetras(FK70,"PESO","PESOS DOMINICANOS","$EE $m CON #d/100 CENTAVOS")</f>
        <v>#VALUE!</v>
      </c>
      <c r="FM70" s="80">
        <f t="shared" si="87"/>
        <v>528062.92000000004</v>
      </c>
      <c r="FN70" s="80" t="e" vm="1">
        <f>+[4]!NumLetras(FM70,"PESO","PESOS DOMINICANOS","$EE $m CON #d/100 CENTAVOS")</f>
        <v>#VALUE!</v>
      </c>
      <c r="FO70" s="80">
        <f t="shared" si="88"/>
        <v>26403.15</v>
      </c>
      <c r="FP70" s="80" t="e" vm="1">
        <f>+[4]!NumLetras(FO70,"PESO","PESOS DOMINICANOS","$EE $m CON #d/100 CENTAVOS")</f>
        <v>#VALUE!</v>
      </c>
      <c r="FQ70" s="80"/>
      <c r="FR70" s="80">
        <f t="shared" si="89"/>
        <v>2112251.6800000002</v>
      </c>
      <c r="FS70" s="80" t="e" vm="1">
        <f>+[4]!NumLetras(FR70,"PESO","PESOS DOMINICANOS","$EE $m CON #d/100 CENTAVOS")</f>
        <v>#VALUE!</v>
      </c>
      <c r="FT70" s="37" t="str">
        <f>+VLOOKUP(D70,'FRONTERIZO XENIA'!F:G,2,0)</f>
        <v>F-33</v>
      </c>
    </row>
    <row r="71" spans="1:176">
      <c r="A71" s="37">
        <v>70</v>
      </c>
      <c r="B71" s="37">
        <v>70</v>
      </c>
      <c r="C71" s="26" t="s">
        <v>2464</v>
      </c>
      <c r="D71" s="37">
        <v>130381216</v>
      </c>
      <c r="E71" s="37">
        <f>+VLOOKUP(D71,'INFORMACION DE PROVEEDORES'!C:I,2,0)</f>
        <v>130381216</v>
      </c>
      <c r="F71" s="26" t="str">
        <f>+VLOOKUP(D71,'INFORMACION DE PROVEEDORES'!C:J,4,0)</f>
        <v>LUIS OCTAVIO SOMON ECHAVARRIA</v>
      </c>
      <c r="G71" s="37" t="str">
        <f>+VLOOKUP(D71,'INFORMACION DE PROVEEDORES'!C:K,5,0)</f>
        <v>001-1604490-0</v>
      </c>
      <c r="H71" s="26" t="str">
        <f>+VLOOKUP(D71,'INFORMACION DE PROVEEDORES'!C:L,7,0)</f>
        <v>C/SANCHEZ VALVERDE, NO.55</v>
      </c>
      <c r="I71" s="37" t="str">
        <f>+VLOOKUP(D71,'INFORMACION DE PROVEEDORES'!C:M,3,0)</f>
        <v xml:space="preserve"> JURÍDICA</v>
      </c>
      <c r="J71" s="37">
        <v>6</v>
      </c>
      <c r="K71" s="37">
        <v>371</v>
      </c>
      <c r="L71" s="37">
        <v>75</v>
      </c>
      <c r="M71" s="37">
        <f t="shared" si="74"/>
        <v>1500</v>
      </c>
      <c r="N71" s="189">
        <v>69.81</v>
      </c>
      <c r="O71" s="80">
        <f>+L71*'PRECIOS SEGUN ADJ. (FRONTERIZO)'!$B$2*'PRECIOS SEGUN ADJ. (FRONTERIZO)'!$C$2</f>
        <v>104715</v>
      </c>
      <c r="P71" s="80" t="e" vm="1">
        <f>+[4]!NumLetras(O71,"PESO","PESOS DOMINICANOS","$EE $m CON #d/100 CENTAVOS")</f>
        <v>#VALUE!</v>
      </c>
      <c r="Q71" s="80">
        <f t="shared" si="75"/>
        <v>16754.400000000001</v>
      </c>
      <c r="R71" s="37">
        <v>17</v>
      </c>
      <c r="S71" s="37">
        <f t="shared" si="45"/>
        <v>340</v>
      </c>
      <c r="T71" s="189">
        <v>31.5</v>
      </c>
      <c r="U71" s="80">
        <f>+R71*'PRECIOS SEGUN ADJ. (FRONTERIZO)'!$B$3*'PRECIOS SEGUN ADJ. (FRONTERIZO)'!$C$3</f>
        <v>10710</v>
      </c>
      <c r="V71" s="80" t="e" vm="1">
        <f>+[4]!NumLetras(U71,"PESO","PESOS DOMINICANOS","$EE $m CON #d/100 CENTAVOS")</f>
        <v>#VALUE!</v>
      </c>
      <c r="W71" s="37">
        <v>28</v>
      </c>
      <c r="X71" s="37">
        <f t="shared" si="46"/>
        <v>560</v>
      </c>
      <c r="Y71" s="189">
        <v>25.2</v>
      </c>
      <c r="Z71" s="80">
        <f>+W71*'PRECIOS SEGUN ADJ. (FRONTERIZO)'!$B$4*'PRECIOS SEGUN ADJ. (FRONTERIZO)'!$C$4</f>
        <v>14112</v>
      </c>
      <c r="AA71" s="80" t="e" vm="1">
        <f>+[4]!NumLetras(Z71,"PESO","PESOS DOMINICANOS","$EE $m CON #d/100 CENTAVOS")</f>
        <v>#VALUE!</v>
      </c>
      <c r="AB71" s="37">
        <v>93</v>
      </c>
      <c r="AC71" s="37">
        <f t="shared" si="47"/>
        <v>1860</v>
      </c>
      <c r="AD71" s="189">
        <v>87.91</v>
      </c>
      <c r="AE71" s="80">
        <f>+AB71*'PRECIOS SEGUN ADJ. (FRONTERIZO)'!$B$5*'PRECIOS SEGUN ADJ. (FRONTERIZO)'!$C$5</f>
        <v>163512.6</v>
      </c>
      <c r="AF71" s="80" t="e" vm="1">
        <f>+[4]!NumLetras(AE71,"PESO","PESOS DOMINICANOS","$EE $m CON #d/100 CENTAVOS")</f>
        <v>#VALUE!</v>
      </c>
      <c r="AG71" s="80">
        <f t="shared" si="76"/>
        <v>29432.27</v>
      </c>
      <c r="AH71" s="37">
        <v>95</v>
      </c>
      <c r="AI71" s="37">
        <f t="shared" si="48"/>
        <v>1900</v>
      </c>
      <c r="AJ71" s="189">
        <v>53.95000000000001</v>
      </c>
      <c r="AK71" s="80">
        <f>+AH71*'PRECIOS SEGUN ADJ. (FRONTERIZO)'!$B$6*'PRECIOS SEGUN ADJ. (FRONTERIZO)'!$C$6</f>
        <v>102505</v>
      </c>
      <c r="AL71" s="80" t="e" vm="1">
        <f>+[4]!NumLetras(AK71,"PESO","PESOS DOMINICANOS","$EE $m CON #d/100 CENTAVOS")</f>
        <v>#VALUE!</v>
      </c>
      <c r="AM71" s="37">
        <v>14</v>
      </c>
      <c r="AN71" s="37">
        <f t="shared" si="49"/>
        <v>280</v>
      </c>
      <c r="AO71" s="189">
        <v>25.04</v>
      </c>
      <c r="AP71" s="80">
        <f>+AM71*'PRECIOS SEGUN ADJ. (FRONTERIZO)'!$B$7*'PRECIOS SEGUN ADJ. (FRONTERIZO)'!$C$7</f>
        <v>7011.2</v>
      </c>
      <c r="AQ71" s="80" t="e" vm="1">
        <f>+[4]!NumLetras(AP71,"PESO","PESOS DOMINICANOS","$EE $m CON #d/100 CENTAVOS")</f>
        <v>#VALUE!</v>
      </c>
      <c r="AR71" s="80">
        <f t="shared" si="77"/>
        <v>1121.79</v>
      </c>
      <c r="AS71" s="37">
        <v>34</v>
      </c>
      <c r="AT71" s="37">
        <f t="shared" si="50"/>
        <v>680</v>
      </c>
      <c r="AU71" s="189">
        <v>290.85000000000002</v>
      </c>
      <c r="AV71" s="80">
        <f>+AS71*'PRECIOS SEGUN ADJ. (FRONTERIZO)'!$B$8*'PRECIOS SEGUN ADJ. (FRONTERIZO)'!$C$8</f>
        <v>197778.00000000003</v>
      </c>
      <c r="AW71" s="80" t="e" vm="1">
        <f>+[4]!NumLetras(AV71,"PESO","PESOS DOMINICANOS","$EE $m CON #d/100 CENTAVOS")</f>
        <v>#VALUE!</v>
      </c>
      <c r="AX71" s="80">
        <f t="shared" si="78"/>
        <v>35600.04</v>
      </c>
      <c r="AY71" s="37">
        <v>2</v>
      </c>
      <c r="AZ71" s="37">
        <f t="shared" si="51"/>
        <v>40</v>
      </c>
      <c r="BA71" s="189">
        <v>18.899999999999999</v>
      </c>
      <c r="BB71" s="80">
        <f>+AY71*'PRECIOS SEGUN ADJ. (FRONTERIZO)'!$B$9*'PRECIOS SEGUN ADJ. (FRONTERIZO)'!$C$9</f>
        <v>756</v>
      </c>
      <c r="BC71" s="80" t="e" vm="1">
        <f>+[4]!NumLetras(BB71,"PESO","PESOS DOMINICANOS","$EE $m CON #d/100 CENTAVOS")</f>
        <v>#VALUE!</v>
      </c>
      <c r="BD71" s="37">
        <v>8</v>
      </c>
      <c r="BE71" s="37">
        <f t="shared" si="52"/>
        <v>160</v>
      </c>
      <c r="BF71" s="189">
        <v>140.38</v>
      </c>
      <c r="BG71" s="80">
        <f>+BD71*'PRECIOS SEGUN ADJ. (FRONTERIZO)'!$B$10*'PRECIOS SEGUN ADJ. (FRONTERIZO)'!$C$10</f>
        <v>22460.799999999999</v>
      </c>
      <c r="BH71" s="80" t="e" vm="1">
        <f>+[4]!NumLetras(BG71,"PESO","PESOS DOMINICANOS","$EE $m CON #d/100 CENTAVOS")</f>
        <v>#VALUE!</v>
      </c>
      <c r="BI71" s="80">
        <f t="shared" si="79"/>
        <v>4042.94</v>
      </c>
      <c r="BJ71" s="37">
        <v>10</v>
      </c>
      <c r="BK71" s="37">
        <f t="shared" si="53"/>
        <v>200</v>
      </c>
      <c r="BL71" s="189">
        <v>31.459999999999997</v>
      </c>
      <c r="BM71" s="80">
        <f>+BJ71*'PRECIOS SEGUN ADJ. (FRONTERIZO)'!$B$11*'PRECIOS SEGUN ADJ. (FRONTERIZO)'!$C$11</f>
        <v>6292</v>
      </c>
      <c r="BN71" s="80" t="e" vm="1">
        <f>+[4]!NumLetras(BM71,"PESO","PESOS DOMINICANOS","$EE $m CON #d/100 CENTAVOS")</f>
        <v>#VALUE!</v>
      </c>
      <c r="BO71" s="37">
        <v>28</v>
      </c>
      <c r="BP71" s="37">
        <f t="shared" si="54"/>
        <v>560</v>
      </c>
      <c r="BQ71" s="189">
        <v>65</v>
      </c>
      <c r="BR71" s="80">
        <f>+BO71*'PRECIOS SEGUN ADJ. (FRONTERIZO)'!$B$12*'PRECIOS SEGUN ADJ. (FRONTERIZO)'!$C$12</f>
        <v>36400</v>
      </c>
      <c r="BS71" s="80" t="e" vm="1">
        <f>+[4]!NumLetras(BR71,"PESO","PESOS DOMINICANOS","$EE $m CON #d/100 CENTAVOS")</f>
        <v>#VALUE!</v>
      </c>
      <c r="BT71" s="37">
        <v>260</v>
      </c>
      <c r="BU71" s="37">
        <f t="shared" si="55"/>
        <v>5200</v>
      </c>
      <c r="BV71" s="189">
        <v>5.5</v>
      </c>
      <c r="BW71" s="80">
        <f>+BT71*'PRECIOS SEGUN ADJ. (FRONTERIZO)'!$B$13*'PRECIOS SEGUN ADJ. (FRONTERIZO)'!$C$13</f>
        <v>28600</v>
      </c>
      <c r="BX71" s="80" t="e" vm="1">
        <f>+[4]!NumLetras(BW71,"PESO","PESOS DOMINICANOS","$EE $m CON #d/100 CENTAVOS")</f>
        <v>#VALUE!</v>
      </c>
      <c r="BY71" s="37">
        <v>512</v>
      </c>
      <c r="BZ71" s="37">
        <f t="shared" si="56"/>
        <v>10240</v>
      </c>
      <c r="CA71" s="189">
        <v>7.15</v>
      </c>
      <c r="CB71" s="80">
        <f>+BY71*'PRECIOS SEGUN ADJ. (FRONTERIZO)'!$B$14*'PRECIOS SEGUN ADJ. (FRONTERIZO)'!$C$14</f>
        <v>73216</v>
      </c>
      <c r="CC71" s="80" t="e" vm="1">
        <f>+[4]!NumLetras(CB71,"PESO","PESOS DOMINICANOS","$EE $m CON #d/100 CENTAVOS")</f>
        <v>#VALUE!</v>
      </c>
      <c r="CD71" s="37">
        <v>1024</v>
      </c>
      <c r="CE71" s="37">
        <f t="shared" si="57"/>
        <v>20480</v>
      </c>
      <c r="CF71" s="189">
        <v>6.8400000000000007</v>
      </c>
      <c r="CG71" s="80">
        <f>+CD71*'PRECIOS SEGUN ADJ. (FRONTERIZO)'!$B$15*'PRECIOS SEGUN ADJ. (FRONTERIZO)'!$C$15</f>
        <v>140083.20000000001</v>
      </c>
      <c r="CH71" s="80" t="e" vm="1">
        <f>+[4]!NumLetras(CG71,"PESO","PESOS DOMINICANOS","$EE $m CON #d/100 CENTAVOS")</f>
        <v>#VALUE!</v>
      </c>
      <c r="CI71" s="37">
        <v>12</v>
      </c>
      <c r="CJ71" s="37">
        <f t="shared" si="58"/>
        <v>240</v>
      </c>
      <c r="CK71" s="189">
        <v>60</v>
      </c>
      <c r="CL71" s="80">
        <f>+CI71*'PRECIOS SEGUN ADJ. (FRONTERIZO)'!$B$16*'PRECIOS SEGUN ADJ. (FRONTERIZO)'!$C$16</f>
        <v>14400</v>
      </c>
      <c r="CM71" s="80" t="e" vm="1">
        <f>+[4]!NumLetras(CL71,"PESO","PESOS DOMINICANOS","$EE $m CON #d/100 CENTAVOS")</f>
        <v>#VALUE!</v>
      </c>
      <c r="CN71" s="80">
        <f t="shared" si="80"/>
        <v>2592</v>
      </c>
      <c r="CO71" s="37">
        <v>6</v>
      </c>
      <c r="CP71" s="37">
        <f t="shared" si="59"/>
        <v>120</v>
      </c>
      <c r="CQ71" s="189">
        <v>55.649999999999991</v>
      </c>
      <c r="CR71" s="80">
        <f>+CO71*'PRECIOS SEGUN ADJ. (FRONTERIZO)'!$B$17*'PRECIOS SEGUN ADJ. (FRONTERIZO)'!$C$17</f>
        <v>6678</v>
      </c>
      <c r="CS71" s="80" t="e" vm="1">
        <f>+[4]!NumLetras(CR71,"PESO","PESOS DOMINICANOS","$EE $m CON #d/100 CENTAVOS")</f>
        <v>#VALUE!</v>
      </c>
      <c r="CT71" s="80">
        <f t="shared" si="81"/>
        <v>1202.04</v>
      </c>
      <c r="CU71" s="37">
        <v>616</v>
      </c>
      <c r="CV71" s="37">
        <f t="shared" si="60"/>
        <v>12320</v>
      </c>
      <c r="CW71" s="189">
        <v>6.6</v>
      </c>
      <c r="CX71" s="80">
        <f>+CU71*'PRECIOS SEGUN ADJ. (FRONTERIZO)'!$B$18*'PRECIOS SEGUN ADJ. (FRONTERIZO)'!$C$18</f>
        <v>81312</v>
      </c>
      <c r="CY71" s="80" t="e" vm="1">
        <f>+[4]!NumLetras(CX71,"PESO","PESOS DOMINICANOS","$EE $m CON #d/100 CENTAVOS")</f>
        <v>#VALUE!</v>
      </c>
      <c r="CZ71" s="37">
        <v>6</v>
      </c>
      <c r="DA71" s="37">
        <f t="shared" si="61"/>
        <v>120</v>
      </c>
      <c r="DB71" s="189">
        <v>65.75</v>
      </c>
      <c r="DC71" s="80">
        <f>+CZ71*'PRECIOS SEGUN ADJ. (FRONTERIZO)'!$B$19*'PRECIOS SEGUN ADJ. (FRONTERIZO)'!$C$19</f>
        <v>7890</v>
      </c>
      <c r="DD71" s="80" t="e" vm="1">
        <f>+[4]!NumLetras(DC71,"PESO","PESOS DOMINICANOS","$EE $m CON #d/100 CENTAVOS")</f>
        <v>#VALUE!</v>
      </c>
      <c r="DE71" s="80">
        <f t="shared" si="82"/>
        <v>1420.2</v>
      </c>
      <c r="DF71" s="37">
        <v>14</v>
      </c>
      <c r="DG71" s="37">
        <f t="shared" si="62"/>
        <v>280</v>
      </c>
      <c r="DH71" s="189">
        <v>82.59999999999998</v>
      </c>
      <c r="DI71" s="80">
        <f>+DF71*'PRECIOS SEGUN ADJ. (FRONTERIZO)'!$B$20*'PRECIOS SEGUN ADJ. (FRONTERIZO)'!$C$20</f>
        <v>23127.999999999996</v>
      </c>
      <c r="DJ71" s="80" t="e" vm="1">
        <f>+[4]!NumLetras(DI71,"PESO","PESOS DOMINICANOS","$EE $m CON #d/100 CENTAVOS")</f>
        <v>#VALUE!</v>
      </c>
      <c r="DK71" s="80">
        <f t="shared" si="83"/>
        <v>4163.04</v>
      </c>
      <c r="DL71" s="37">
        <v>1024</v>
      </c>
      <c r="DM71" s="37">
        <f t="shared" si="63"/>
        <v>20480</v>
      </c>
      <c r="DN71" s="189">
        <v>22</v>
      </c>
      <c r="DO71" s="80">
        <f>+DL71*'PRECIOS SEGUN ADJ. (FRONTERIZO)'!$B$21*'PRECIOS SEGUN ADJ. (FRONTERIZO)'!$C$21</f>
        <v>450560</v>
      </c>
      <c r="DP71" s="80" t="e" vm="1">
        <f>+[4]!NumLetras(DO71,"PESO","PESOS DOMINICANOS","$EE $m CON #d/100 CENTAVOS")</f>
        <v>#VALUE!</v>
      </c>
      <c r="DQ71" s="37">
        <v>64</v>
      </c>
      <c r="DR71" s="37">
        <f t="shared" si="64"/>
        <v>1280</v>
      </c>
      <c r="DS71" s="189">
        <v>80.849999999999994</v>
      </c>
      <c r="DT71" s="80">
        <f>+DQ71*'PRECIOS SEGUN ADJ. (FRONTERIZO)'!$B$22*'PRECIOS SEGUN ADJ. (FRONTERIZO)'!$C$22</f>
        <v>103488</v>
      </c>
      <c r="DU71" s="80" t="e" vm="1">
        <f>+[4]!NumLetras(DT71,"PESO","PESOS DOMINICANOS","$EE $m CON #d/100 CENTAVOS")</f>
        <v>#VALUE!</v>
      </c>
      <c r="DV71" s="37">
        <v>30</v>
      </c>
      <c r="DW71" s="37">
        <f t="shared" si="65"/>
        <v>600</v>
      </c>
      <c r="DX71" s="189">
        <v>21.83</v>
      </c>
      <c r="DY71" s="80">
        <f>+DV71*'PRECIOS SEGUN ADJ. (FRONTERIZO)'!$B$23*'PRECIOS SEGUN ADJ. (FRONTERIZO)'!$C$23</f>
        <v>13098</v>
      </c>
      <c r="DZ71" s="80" t="e" vm="1">
        <f>+[4]!NumLetras(DY71,"PESO","PESOS DOMINICANOS","$EE $m CON #d/100 CENTAVOS")</f>
        <v>#VALUE!</v>
      </c>
      <c r="EA71" s="80">
        <f t="shared" si="84"/>
        <v>2357.64</v>
      </c>
      <c r="EB71" s="37">
        <v>83</v>
      </c>
      <c r="EC71" s="37">
        <f t="shared" si="66"/>
        <v>1660</v>
      </c>
      <c r="ED71" s="189">
        <v>33</v>
      </c>
      <c r="EE71" s="80">
        <f>+EB71*'PRECIOS SEGUN ADJ. (FRONTERIZO)'!$B$24*'PRECIOS SEGUN ADJ. (FRONTERIZO)'!$C$24</f>
        <v>54780</v>
      </c>
      <c r="EF71" s="80" t="e" vm="1">
        <f>+[4]!NumLetras(EE71,"PESO","PESOS DOMINICANOS","$EE $m CON #d/100 CENTAVOS")</f>
        <v>#VALUE!</v>
      </c>
      <c r="EG71" s="37">
        <v>2</v>
      </c>
      <c r="EH71" s="37">
        <f t="shared" si="67"/>
        <v>40</v>
      </c>
      <c r="EI71" s="189">
        <v>15.789999999999997</v>
      </c>
      <c r="EJ71" s="80">
        <f>+EG71*'PRECIOS SEGUN ADJ. (FRONTERIZO)'!$B$25*'PRECIOS SEGUN ADJ. (FRONTERIZO)'!$C$25</f>
        <v>631.59999999999991</v>
      </c>
      <c r="EK71" s="80" t="e" vm="1">
        <f>+[4]!NumLetras(EJ71,"PESO","PESOS DOMINICANOS","$EE $m CON #d/100 CENTAVOS")</f>
        <v>#VALUE!</v>
      </c>
      <c r="EL71" s="37">
        <v>2</v>
      </c>
      <c r="EM71" s="37">
        <f t="shared" si="68"/>
        <v>40</v>
      </c>
      <c r="EN71" s="189">
        <v>31.5</v>
      </c>
      <c r="EO71" s="80">
        <f>+EL71*'PRECIOS SEGUN ADJ. (FRONTERIZO)'!$B$26*'PRECIOS SEGUN ADJ. (FRONTERIZO)'!$C$26</f>
        <v>1260</v>
      </c>
      <c r="EP71" s="80" t="e" vm="1">
        <f>+[4]!NumLetras(EO71,"PESO","PESOS DOMINICANOS","$EE $m CON #d/100 CENTAVOS")</f>
        <v>#VALUE!</v>
      </c>
      <c r="EQ71" s="80">
        <v>0</v>
      </c>
      <c r="ER71" s="194">
        <f t="shared" si="69"/>
        <v>0</v>
      </c>
      <c r="ES71" s="195">
        <v>21.68</v>
      </c>
      <c r="ET71" s="196">
        <f>+EQ71*'PRECIOS SEGUN ADJ (RURAL)'!$B$13*'PRECIOS SEGUN ADJ (RURAL)'!$C$13</f>
        <v>0</v>
      </c>
      <c r="EU71" s="196" t="e" vm="1">
        <f>+[4]!NumLetras(ET71,"PESO","PESOS DOMINICANOS","$EE $m CON #d/100 CENTAVOS")</f>
        <v>#VALUE!</v>
      </c>
      <c r="EV71" s="80">
        <v>0</v>
      </c>
      <c r="EW71" s="198">
        <f t="shared" si="70"/>
        <v>0</v>
      </c>
      <c r="EX71" s="199">
        <v>5.5</v>
      </c>
      <c r="EY71" s="200">
        <f>+EV71*'PRECIOS SEGUN ADJ (RURAL)'!$B$16*'PRECIOS SEGUN ADJ (RURAL)'!$C$16</f>
        <v>0</v>
      </c>
      <c r="EZ71" s="200" t="e" vm="1">
        <f>+[4]!NumLetras(EY71,"PESO","PESOS DOMINICANOS","$EE $m CON #d/100 CENTAVOS")</f>
        <v>#VALUE!</v>
      </c>
      <c r="FA71" s="80">
        <v>0</v>
      </c>
      <c r="FB71" s="202">
        <f t="shared" si="71"/>
        <v>0</v>
      </c>
      <c r="FC71" s="203">
        <v>220</v>
      </c>
      <c r="FD71" s="204">
        <f>+FA71*'PRECIOS SEGUN ADJ (RURAL)'!$B$18*'PRECIOS SEGUN ADJ (RURAL)'!$C$18</f>
        <v>0</v>
      </c>
      <c r="FE71" s="204" t="e" vm="1">
        <f>+[4]!NumLetras(FD71,"PESO","PESOS DOMINICANOS","$EE $m CON #d/100 CENTAVOS")</f>
        <v>#VALUE!</v>
      </c>
      <c r="FF71" s="204">
        <f t="shared" si="72"/>
        <v>0</v>
      </c>
      <c r="FG71" s="80">
        <f t="shared" si="85"/>
        <v>1665377.4000000001</v>
      </c>
      <c r="FH71" s="80" t="e" vm="1">
        <f>+[4]!NumLetras(FG71,"PESO","PESOS DOMINICANOS","$EE $m CON #d/100 CENTAVOS")</f>
        <v>#VALUE!</v>
      </c>
      <c r="FI71" s="80">
        <f t="shared" si="73"/>
        <v>98686.359999999986</v>
      </c>
      <c r="FJ71" s="80" t="e" vm="1">
        <f>+[4]!NumLetras(FI71,"PESO","PESOS DOMINICANOS","$EE $m CON #d/100 CENTAVOS")</f>
        <v>#VALUE!</v>
      </c>
      <c r="FK71" s="80">
        <f t="shared" si="86"/>
        <v>1566691.04</v>
      </c>
      <c r="FL71" s="80" t="e" vm="1">
        <f>+[4]!NumLetras(FK71,"PESO","PESOS DOMINICANOS","$EE $m CON #d/100 CENTAVOS")</f>
        <v>#VALUE!</v>
      </c>
      <c r="FM71" s="80">
        <f t="shared" si="87"/>
        <v>333075.48</v>
      </c>
      <c r="FN71" s="80" t="e" vm="1">
        <f>+[4]!NumLetras(FM71,"PESO","PESOS DOMINICANOS","$EE $m CON #d/100 CENTAVOS")</f>
        <v>#VALUE!</v>
      </c>
      <c r="FO71" s="80">
        <f t="shared" si="88"/>
        <v>16653.77</v>
      </c>
      <c r="FP71" s="80" t="e" vm="1">
        <f>+[4]!NumLetras(FO71,"PESO","PESOS DOMINICANOS","$EE $m CON #d/100 CENTAVOS")</f>
        <v>#VALUE!</v>
      </c>
      <c r="FQ71" s="80"/>
      <c r="FR71" s="80">
        <f t="shared" si="89"/>
        <v>1332301.9200000002</v>
      </c>
      <c r="FS71" s="80" t="e" vm="1">
        <f>+[4]!NumLetras(FR71,"PESO","PESOS DOMINICANOS","$EE $m CON #d/100 CENTAVOS")</f>
        <v>#VALUE!</v>
      </c>
      <c r="FT71" s="37" t="str">
        <f>+VLOOKUP(D71,'FRONTERIZO XENIA'!F:G,2,0)</f>
        <v>F-35</v>
      </c>
    </row>
    <row r="72" spans="1:176">
      <c r="A72" s="37">
        <v>71</v>
      </c>
      <c r="B72" s="37">
        <v>71</v>
      </c>
      <c r="C72" s="26" t="s">
        <v>781</v>
      </c>
      <c r="D72" s="37">
        <v>108245606</v>
      </c>
      <c r="E72" s="37" t="str">
        <f>+VLOOKUP(D72,'INFORMACION DE PROVEEDORES'!C:I,2,0)</f>
        <v>001-0824560-6</v>
      </c>
      <c r="F72" s="26" t="str">
        <f>+VLOOKUP(D72,'INFORMACION DE PROVEEDORES'!C:J,4,0)</f>
        <v>LEONARDO ANTONIO MENDEZ CAAMAÑO</v>
      </c>
      <c r="G72" s="37" t="str">
        <f>+VLOOKUP(D72,'INFORMACION DE PROVEEDORES'!C:K,5,0)</f>
        <v>001-0824560-6</v>
      </c>
      <c r="H72" s="26" t="str">
        <f>+VLOOKUP(D72,'INFORMACION DE PROVEEDORES'!C:L,7,0)</f>
        <v>AVENIDA CIRCUNVALACION NOROESTE, NUMERO 27. VILLA ALEJANDRA</v>
      </c>
      <c r="I72" s="37" t="str">
        <f>+VLOOKUP(D72,'INFORMACION DE PROVEEDORES'!C:M,3,0)</f>
        <v xml:space="preserve"> FÍSICA</v>
      </c>
      <c r="J72" s="37">
        <v>1</v>
      </c>
      <c r="K72" s="37">
        <v>187</v>
      </c>
      <c r="L72" s="37">
        <v>33</v>
      </c>
      <c r="M72" s="37">
        <f t="shared" si="74"/>
        <v>660</v>
      </c>
      <c r="N72" s="189">
        <v>69.81</v>
      </c>
      <c r="O72" s="80">
        <f>+L72*'PRECIOS SEGUN ADJ. (FRONTERIZO)'!$B$2*'PRECIOS SEGUN ADJ. (FRONTERIZO)'!$C$2</f>
        <v>46074.6</v>
      </c>
      <c r="P72" s="80" t="e" vm="1">
        <f>+[4]!NumLetras(O72,"PESO","PESOS DOMINICANOS","$EE $m CON #d/100 CENTAVOS")</f>
        <v>#VALUE!</v>
      </c>
      <c r="Q72" s="80">
        <f t="shared" si="75"/>
        <v>7371.94</v>
      </c>
      <c r="R72" s="37">
        <v>9</v>
      </c>
      <c r="S72" s="37">
        <f t="shared" si="45"/>
        <v>180</v>
      </c>
      <c r="T72" s="189">
        <v>31.5</v>
      </c>
      <c r="U72" s="80">
        <f>+R72*'PRECIOS SEGUN ADJ. (FRONTERIZO)'!$B$3*'PRECIOS SEGUN ADJ. (FRONTERIZO)'!$C$3</f>
        <v>5670</v>
      </c>
      <c r="V72" s="80" t="e" vm="1">
        <f>+[4]!NumLetras(U72,"PESO","PESOS DOMINICANOS","$EE $m CON #d/100 CENTAVOS")</f>
        <v>#VALUE!</v>
      </c>
      <c r="W72" s="37">
        <v>0</v>
      </c>
      <c r="X72" s="37">
        <f t="shared" si="46"/>
        <v>0</v>
      </c>
      <c r="Y72" s="189">
        <v>25.2</v>
      </c>
      <c r="Z72" s="80">
        <f>+W72*'PRECIOS SEGUN ADJ. (FRONTERIZO)'!$B$4*'PRECIOS SEGUN ADJ. (FRONTERIZO)'!$C$4</f>
        <v>0</v>
      </c>
      <c r="AA72" s="80" t="e" vm="1">
        <f>+[4]!NumLetras(Z72,"PESO","PESOS DOMINICANOS","$EE $m CON #d/100 CENTAVOS")</f>
        <v>#VALUE!</v>
      </c>
      <c r="AB72" s="37">
        <v>57</v>
      </c>
      <c r="AC72" s="37">
        <f t="shared" si="47"/>
        <v>1140</v>
      </c>
      <c r="AD72" s="189">
        <v>87.91</v>
      </c>
      <c r="AE72" s="80">
        <f>+AB72*'PRECIOS SEGUN ADJ. (FRONTERIZO)'!$B$5*'PRECIOS SEGUN ADJ. (FRONTERIZO)'!$C$5</f>
        <v>100217.4</v>
      </c>
      <c r="AF72" s="80" t="e" vm="1">
        <f>+[4]!NumLetras(AE72,"PESO","PESOS DOMINICANOS","$EE $m CON #d/100 CENTAVOS")</f>
        <v>#VALUE!</v>
      </c>
      <c r="AG72" s="80">
        <f t="shared" si="76"/>
        <v>18039.13</v>
      </c>
      <c r="AH72" s="37">
        <v>69</v>
      </c>
      <c r="AI72" s="37">
        <f t="shared" si="48"/>
        <v>1380</v>
      </c>
      <c r="AJ72" s="189">
        <v>53.95000000000001</v>
      </c>
      <c r="AK72" s="80">
        <f>+AH72*'PRECIOS SEGUN ADJ. (FRONTERIZO)'!$B$6*'PRECIOS SEGUN ADJ. (FRONTERIZO)'!$C$6</f>
        <v>74451</v>
      </c>
      <c r="AL72" s="80" t="e" vm="1">
        <f>+[4]!NumLetras(AK72,"PESO","PESOS DOMINICANOS","$EE $m CON #d/100 CENTAVOS")</f>
        <v>#VALUE!</v>
      </c>
      <c r="AM72" s="37">
        <v>9</v>
      </c>
      <c r="AN72" s="37">
        <f t="shared" si="49"/>
        <v>180</v>
      </c>
      <c r="AO72" s="189">
        <v>25.04</v>
      </c>
      <c r="AP72" s="80">
        <f>+AM72*'PRECIOS SEGUN ADJ. (FRONTERIZO)'!$B$7*'PRECIOS SEGUN ADJ. (FRONTERIZO)'!$C$7</f>
        <v>4507.2</v>
      </c>
      <c r="AQ72" s="80" t="e" vm="1">
        <f>+[4]!NumLetras(AP72,"PESO","PESOS DOMINICANOS","$EE $m CON #d/100 CENTAVOS")</f>
        <v>#VALUE!</v>
      </c>
      <c r="AR72" s="80">
        <f t="shared" si="77"/>
        <v>721.15</v>
      </c>
      <c r="AS72" s="37">
        <v>21</v>
      </c>
      <c r="AT72" s="37">
        <f t="shared" si="50"/>
        <v>420</v>
      </c>
      <c r="AU72" s="189">
        <v>290.85000000000002</v>
      </c>
      <c r="AV72" s="80">
        <f>+AS72*'PRECIOS SEGUN ADJ. (FRONTERIZO)'!$B$8*'PRECIOS SEGUN ADJ. (FRONTERIZO)'!$C$8</f>
        <v>122157</v>
      </c>
      <c r="AW72" s="80" t="e" vm="1">
        <f>+[4]!NumLetras(AV72,"PESO","PESOS DOMINICANOS","$EE $m CON #d/100 CENTAVOS")</f>
        <v>#VALUE!</v>
      </c>
      <c r="AX72" s="80">
        <f t="shared" si="78"/>
        <v>21988.26</v>
      </c>
      <c r="AY72" s="37">
        <v>0</v>
      </c>
      <c r="AZ72" s="37">
        <f t="shared" si="51"/>
        <v>0</v>
      </c>
      <c r="BA72" s="189">
        <v>18.899999999999999</v>
      </c>
      <c r="BB72" s="80">
        <f>+AY72*'PRECIOS SEGUN ADJ. (FRONTERIZO)'!$B$9*'PRECIOS SEGUN ADJ. (FRONTERIZO)'!$C$9</f>
        <v>0</v>
      </c>
      <c r="BC72" s="80" t="e" vm="1">
        <f>+[4]!NumLetras(BB72,"PESO","PESOS DOMINICANOS","$EE $m CON #d/100 CENTAVOS")</f>
        <v>#VALUE!</v>
      </c>
      <c r="BD72" s="37">
        <v>5</v>
      </c>
      <c r="BE72" s="37">
        <f t="shared" si="52"/>
        <v>100</v>
      </c>
      <c r="BF72" s="189">
        <v>140.38</v>
      </c>
      <c r="BG72" s="80">
        <f>+BD72*'PRECIOS SEGUN ADJ. (FRONTERIZO)'!$B$10*'PRECIOS SEGUN ADJ. (FRONTERIZO)'!$C$10</f>
        <v>14038</v>
      </c>
      <c r="BH72" s="80" t="e" vm="1">
        <f>+[4]!NumLetras(BG72,"PESO","PESOS DOMINICANOS","$EE $m CON #d/100 CENTAVOS")</f>
        <v>#VALUE!</v>
      </c>
      <c r="BI72" s="80">
        <f t="shared" si="79"/>
        <v>2526.84</v>
      </c>
      <c r="BJ72" s="37">
        <v>0</v>
      </c>
      <c r="BK72" s="37">
        <f t="shared" si="53"/>
        <v>0</v>
      </c>
      <c r="BL72" s="189">
        <v>31.459999999999997</v>
      </c>
      <c r="BM72" s="80">
        <f>+BJ72*'PRECIOS SEGUN ADJ. (FRONTERIZO)'!$B$11*'PRECIOS SEGUN ADJ. (FRONTERIZO)'!$C$11</f>
        <v>0</v>
      </c>
      <c r="BN72" s="80" t="e" vm="1">
        <f>+[4]!NumLetras(BM72,"PESO","PESOS DOMINICANOS","$EE $m CON #d/100 CENTAVOS")</f>
        <v>#VALUE!</v>
      </c>
      <c r="BO72" s="37">
        <v>17</v>
      </c>
      <c r="BP72" s="37">
        <f t="shared" si="54"/>
        <v>340</v>
      </c>
      <c r="BQ72" s="189">
        <v>65</v>
      </c>
      <c r="BR72" s="80">
        <f>+BO72*'PRECIOS SEGUN ADJ. (FRONTERIZO)'!$B$12*'PRECIOS SEGUN ADJ. (FRONTERIZO)'!$C$12</f>
        <v>22100</v>
      </c>
      <c r="BS72" s="80" t="e" vm="1">
        <f>+[4]!NumLetras(BR72,"PESO","PESOS DOMINICANOS","$EE $m CON #d/100 CENTAVOS")</f>
        <v>#VALUE!</v>
      </c>
      <c r="BT72" s="37">
        <v>0</v>
      </c>
      <c r="BU72" s="37">
        <f t="shared" si="55"/>
        <v>0</v>
      </c>
      <c r="BV72" s="189">
        <v>5.5</v>
      </c>
      <c r="BW72" s="80">
        <f>+BT72*'PRECIOS SEGUN ADJ. (FRONTERIZO)'!$B$13*'PRECIOS SEGUN ADJ. (FRONTERIZO)'!$C$13</f>
        <v>0</v>
      </c>
      <c r="BX72" s="80" t="e" vm="1">
        <f>+[4]!NumLetras(BW72,"PESO","PESOS DOMINICANOS","$EE $m CON #d/100 CENTAVOS")</f>
        <v>#VALUE!</v>
      </c>
      <c r="BY72" s="37">
        <v>374</v>
      </c>
      <c r="BZ72" s="37">
        <f t="shared" si="56"/>
        <v>7480</v>
      </c>
      <c r="CA72" s="189">
        <v>7.15</v>
      </c>
      <c r="CB72" s="80">
        <f>+BY72*'PRECIOS SEGUN ADJ. (FRONTERIZO)'!$B$14*'PRECIOS SEGUN ADJ. (FRONTERIZO)'!$C$14</f>
        <v>53482</v>
      </c>
      <c r="CC72" s="80" t="e" vm="1">
        <f>+[4]!NumLetras(CB72,"PESO","PESOS DOMINICANOS","$EE $m CON #d/100 CENTAVOS")</f>
        <v>#VALUE!</v>
      </c>
      <c r="CD72" s="37">
        <v>748</v>
      </c>
      <c r="CE72" s="37">
        <f t="shared" si="57"/>
        <v>14960</v>
      </c>
      <c r="CF72" s="189">
        <v>6.8400000000000007</v>
      </c>
      <c r="CG72" s="80">
        <f>+CD72*'PRECIOS SEGUN ADJ. (FRONTERIZO)'!$B$15*'PRECIOS SEGUN ADJ. (FRONTERIZO)'!$C$15</f>
        <v>102326.39999999999</v>
      </c>
      <c r="CH72" s="80" t="e" vm="1">
        <f>+[4]!NumLetras(CG72,"PESO","PESOS DOMINICANOS","$EE $m CON #d/100 CENTAVOS")</f>
        <v>#VALUE!</v>
      </c>
      <c r="CI72" s="37">
        <v>0</v>
      </c>
      <c r="CJ72" s="37">
        <f t="shared" si="58"/>
        <v>0</v>
      </c>
      <c r="CK72" s="189">
        <v>60</v>
      </c>
      <c r="CL72" s="80">
        <f>+CI72*'PRECIOS SEGUN ADJ. (FRONTERIZO)'!$B$16*'PRECIOS SEGUN ADJ. (FRONTERIZO)'!$C$16</f>
        <v>0</v>
      </c>
      <c r="CM72" s="80" t="e" vm="1">
        <f>+[4]!NumLetras(CL72,"PESO","PESOS DOMINICANOS","$EE $m CON #d/100 CENTAVOS")</f>
        <v>#VALUE!</v>
      </c>
      <c r="CN72" s="80">
        <f t="shared" si="80"/>
        <v>0</v>
      </c>
      <c r="CO72" s="37">
        <v>0</v>
      </c>
      <c r="CP72" s="37">
        <f t="shared" si="59"/>
        <v>0</v>
      </c>
      <c r="CQ72" s="189">
        <v>55.649999999999991</v>
      </c>
      <c r="CR72" s="80">
        <f>+CO72*'PRECIOS SEGUN ADJ. (FRONTERIZO)'!$B$17*'PRECIOS SEGUN ADJ. (FRONTERIZO)'!$C$17</f>
        <v>0</v>
      </c>
      <c r="CS72" s="80" t="e" vm="1">
        <f>+[4]!NumLetras(CR72,"PESO","PESOS DOMINICANOS","$EE $m CON #d/100 CENTAVOS")</f>
        <v>#VALUE!</v>
      </c>
      <c r="CT72" s="80">
        <f t="shared" si="81"/>
        <v>0</v>
      </c>
      <c r="CU72" s="37">
        <v>374</v>
      </c>
      <c r="CV72" s="37">
        <f t="shared" si="60"/>
        <v>7480</v>
      </c>
      <c r="CW72" s="189">
        <v>6.6</v>
      </c>
      <c r="CX72" s="80">
        <f>+CU72*'PRECIOS SEGUN ADJ. (FRONTERIZO)'!$B$18*'PRECIOS SEGUN ADJ. (FRONTERIZO)'!$C$18</f>
        <v>49368</v>
      </c>
      <c r="CY72" s="80" t="e" vm="1">
        <f>+[4]!NumLetras(CX72,"PESO","PESOS DOMINICANOS","$EE $m CON #d/100 CENTAVOS")</f>
        <v>#VALUE!</v>
      </c>
      <c r="CZ72" s="37">
        <v>0</v>
      </c>
      <c r="DA72" s="37">
        <f t="shared" si="61"/>
        <v>0</v>
      </c>
      <c r="DB72" s="189">
        <v>65.75</v>
      </c>
      <c r="DC72" s="80">
        <f>+CZ72*'PRECIOS SEGUN ADJ. (FRONTERIZO)'!$B$19*'PRECIOS SEGUN ADJ. (FRONTERIZO)'!$C$19</f>
        <v>0</v>
      </c>
      <c r="DD72" s="80" t="e" vm="1">
        <f>+[4]!NumLetras(DC72,"PESO","PESOS DOMINICANOS","$EE $m CON #d/100 CENTAVOS")</f>
        <v>#VALUE!</v>
      </c>
      <c r="DE72" s="80">
        <f t="shared" si="82"/>
        <v>0</v>
      </c>
      <c r="DF72" s="37">
        <v>9</v>
      </c>
      <c r="DG72" s="37">
        <f t="shared" si="62"/>
        <v>180</v>
      </c>
      <c r="DH72" s="189">
        <v>82.59999999999998</v>
      </c>
      <c r="DI72" s="80">
        <f>+DF72*'PRECIOS SEGUN ADJ. (FRONTERIZO)'!$B$20*'PRECIOS SEGUN ADJ. (FRONTERIZO)'!$C$20</f>
        <v>14868</v>
      </c>
      <c r="DJ72" s="80" t="e" vm="1">
        <f>+[4]!NumLetras(DI72,"PESO","PESOS DOMINICANOS","$EE $m CON #d/100 CENTAVOS")</f>
        <v>#VALUE!</v>
      </c>
      <c r="DK72" s="80">
        <f t="shared" si="83"/>
        <v>2676.24</v>
      </c>
      <c r="DL72" s="37">
        <v>748</v>
      </c>
      <c r="DM72" s="37">
        <f t="shared" si="63"/>
        <v>14960</v>
      </c>
      <c r="DN72" s="189">
        <v>22</v>
      </c>
      <c r="DO72" s="80">
        <f>+DL72*'PRECIOS SEGUN ADJ. (FRONTERIZO)'!$B$21*'PRECIOS SEGUN ADJ. (FRONTERIZO)'!$C$21</f>
        <v>329120</v>
      </c>
      <c r="DP72" s="80" t="e" vm="1">
        <f>+[4]!NumLetras(DO72,"PESO","PESOS DOMINICANOS","$EE $m CON #d/100 CENTAVOS")</f>
        <v>#VALUE!</v>
      </c>
      <c r="DQ72" s="37">
        <v>42</v>
      </c>
      <c r="DR72" s="37">
        <f t="shared" si="64"/>
        <v>840</v>
      </c>
      <c r="DS72" s="189">
        <v>80.849999999999994</v>
      </c>
      <c r="DT72" s="80">
        <f>+DQ72*'PRECIOS SEGUN ADJ. (FRONTERIZO)'!$B$22*'PRECIOS SEGUN ADJ. (FRONTERIZO)'!$C$22</f>
        <v>67914</v>
      </c>
      <c r="DU72" s="80" t="e" vm="1">
        <f>+[4]!NumLetras(DT72,"PESO","PESOS DOMINICANOS","$EE $m CON #d/100 CENTAVOS")</f>
        <v>#VALUE!</v>
      </c>
      <c r="DV72" s="37">
        <v>19</v>
      </c>
      <c r="DW72" s="37">
        <f t="shared" si="65"/>
        <v>380</v>
      </c>
      <c r="DX72" s="189">
        <v>21.83</v>
      </c>
      <c r="DY72" s="80">
        <f>+DV72*'PRECIOS SEGUN ADJ. (FRONTERIZO)'!$B$23*'PRECIOS SEGUN ADJ. (FRONTERIZO)'!$C$23</f>
        <v>8295.4</v>
      </c>
      <c r="DZ72" s="80" t="e" vm="1">
        <f>+[4]!NumLetras(DY72,"PESO","PESOS DOMINICANOS","$EE $m CON #d/100 CENTAVOS")</f>
        <v>#VALUE!</v>
      </c>
      <c r="EA72" s="80">
        <f t="shared" si="84"/>
        <v>1493.17</v>
      </c>
      <c r="EB72" s="37">
        <v>58</v>
      </c>
      <c r="EC72" s="37">
        <f t="shared" si="66"/>
        <v>1160</v>
      </c>
      <c r="ED72" s="189">
        <v>33</v>
      </c>
      <c r="EE72" s="80">
        <f>+EB72*'PRECIOS SEGUN ADJ. (FRONTERIZO)'!$B$24*'PRECIOS SEGUN ADJ. (FRONTERIZO)'!$C$24</f>
        <v>38280</v>
      </c>
      <c r="EF72" s="80" t="e" vm="1">
        <f>+[4]!NumLetras(EE72,"PESO","PESOS DOMINICANOS","$EE $m CON #d/100 CENTAVOS")</f>
        <v>#VALUE!</v>
      </c>
      <c r="EG72" s="37">
        <v>0</v>
      </c>
      <c r="EH72" s="37">
        <f t="shared" si="67"/>
        <v>0</v>
      </c>
      <c r="EI72" s="189">
        <v>15.789999999999997</v>
      </c>
      <c r="EJ72" s="80">
        <f>+EG72*'PRECIOS SEGUN ADJ. (FRONTERIZO)'!$B$25*'PRECIOS SEGUN ADJ. (FRONTERIZO)'!$C$25</f>
        <v>0</v>
      </c>
      <c r="EK72" s="80" t="e" vm="1">
        <f>+[4]!NumLetras(EJ72,"PESO","PESOS DOMINICANOS","$EE $m CON #d/100 CENTAVOS")</f>
        <v>#VALUE!</v>
      </c>
      <c r="EL72" s="37">
        <v>0</v>
      </c>
      <c r="EM72" s="37">
        <f t="shared" si="68"/>
        <v>0</v>
      </c>
      <c r="EN72" s="189">
        <v>31.5</v>
      </c>
      <c r="EO72" s="80">
        <f>+EL72*'PRECIOS SEGUN ADJ. (FRONTERIZO)'!$B$26*'PRECIOS SEGUN ADJ. (FRONTERIZO)'!$C$26</f>
        <v>0</v>
      </c>
      <c r="EP72" s="80" t="e" vm="1">
        <f>+[4]!NumLetras(EO72,"PESO","PESOS DOMINICANOS","$EE $m CON #d/100 CENTAVOS")</f>
        <v>#VALUE!</v>
      </c>
      <c r="EQ72" s="80">
        <v>0</v>
      </c>
      <c r="ER72" s="194">
        <f t="shared" si="69"/>
        <v>0</v>
      </c>
      <c r="ES72" s="195">
        <v>21.68</v>
      </c>
      <c r="ET72" s="196">
        <f>+EQ72*'PRECIOS SEGUN ADJ (RURAL)'!$B$13*'PRECIOS SEGUN ADJ (RURAL)'!$C$13</f>
        <v>0</v>
      </c>
      <c r="EU72" s="196" t="e" vm="1">
        <f>+[4]!NumLetras(ET72,"PESO","PESOS DOMINICANOS","$EE $m CON #d/100 CENTAVOS")</f>
        <v>#VALUE!</v>
      </c>
      <c r="EV72" s="80">
        <v>0</v>
      </c>
      <c r="EW72" s="198">
        <f t="shared" si="70"/>
        <v>0</v>
      </c>
      <c r="EX72" s="199">
        <v>5.5</v>
      </c>
      <c r="EY72" s="200">
        <f>+EV72*'PRECIOS SEGUN ADJ (RURAL)'!$B$16*'PRECIOS SEGUN ADJ (RURAL)'!$C$16</f>
        <v>0</v>
      </c>
      <c r="EZ72" s="200" t="e" vm="1">
        <f>+[4]!NumLetras(EY72,"PESO","PESOS DOMINICANOS","$EE $m CON #d/100 CENTAVOS")</f>
        <v>#VALUE!</v>
      </c>
      <c r="FA72" s="80">
        <v>0</v>
      </c>
      <c r="FB72" s="202">
        <f t="shared" si="71"/>
        <v>0</v>
      </c>
      <c r="FC72" s="203">
        <v>220</v>
      </c>
      <c r="FD72" s="204">
        <f>+FA72*'PRECIOS SEGUN ADJ (RURAL)'!$B$18*'PRECIOS SEGUN ADJ (RURAL)'!$C$18</f>
        <v>0</v>
      </c>
      <c r="FE72" s="204" t="e" vm="1">
        <f>+[4]!NumLetras(FD72,"PESO","PESOS DOMINICANOS","$EE $m CON #d/100 CENTAVOS")</f>
        <v>#VALUE!</v>
      </c>
      <c r="FF72" s="204">
        <f t="shared" si="72"/>
        <v>0</v>
      </c>
      <c r="FG72" s="80">
        <f t="shared" si="85"/>
        <v>1052869</v>
      </c>
      <c r="FH72" s="80" t="e" vm="1">
        <f>+[4]!NumLetras(FG72,"PESO","PESOS DOMINICANOS","$EE $m CON #d/100 CENTAVOS")</f>
        <v>#VALUE!</v>
      </c>
      <c r="FI72" s="80">
        <f t="shared" si="73"/>
        <v>54816.729999999989</v>
      </c>
      <c r="FJ72" s="80" t="e" vm="1">
        <f>+[4]!NumLetras(FI72,"PESO","PESOS DOMINICANOS","$EE $m CON #d/100 CENTAVOS")</f>
        <v>#VALUE!</v>
      </c>
      <c r="FK72" s="80">
        <f t="shared" si="86"/>
        <v>998052.27</v>
      </c>
      <c r="FL72" s="80" t="e" vm="1">
        <f>+[4]!NumLetras(FK72,"PESO","PESOS DOMINICANOS","$EE $m CON #d/100 CENTAVOS")</f>
        <v>#VALUE!</v>
      </c>
      <c r="FM72" s="80">
        <f t="shared" si="87"/>
        <v>210573.8</v>
      </c>
      <c r="FN72" s="80" t="e" vm="1">
        <f>+[4]!NumLetras(FM72,"PESO","PESOS DOMINICANOS","$EE $m CON #d/100 CENTAVOS")</f>
        <v>#VALUE!</v>
      </c>
      <c r="FO72" s="80">
        <f t="shared" si="88"/>
        <v>10528.69</v>
      </c>
      <c r="FP72" s="80" t="e" vm="1">
        <f>+[4]!NumLetras(FO72,"PESO","PESOS DOMINICANOS","$EE $m CON #d/100 CENTAVOS")</f>
        <v>#VALUE!</v>
      </c>
      <c r="FQ72" s="80"/>
      <c r="FR72" s="80">
        <f t="shared" si="89"/>
        <v>842295.2</v>
      </c>
      <c r="FS72" s="80" t="e" vm="1">
        <f>+[4]!NumLetras(FR72,"PESO","PESOS DOMINICANOS","$EE $m CON #d/100 CENTAVOS")</f>
        <v>#VALUE!</v>
      </c>
      <c r="FT72" s="37" t="str">
        <f>+VLOOKUP(D72,'FRONTERIZO XENIA'!F:G,2,0)</f>
        <v>F-10</v>
      </c>
    </row>
    <row r="73" spans="1:176">
      <c r="A73" s="37">
        <v>72</v>
      </c>
      <c r="B73" s="37">
        <v>72</v>
      </c>
      <c r="C73" s="26" t="s">
        <v>2476</v>
      </c>
      <c r="D73" s="37">
        <v>131269737</v>
      </c>
      <c r="E73" s="37">
        <f>+VLOOKUP(D73,'INFORMACION DE PROVEEDORES'!C:I,2,0)</f>
        <v>131269737</v>
      </c>
      <c r="F73" s="26" t="str">
        <f>+VLOOKUP(D73,'INFORMACION DE PROVEEDORES'!C:J,4,0)</f>
        <v>AICNATSID ALEXANDRA YUNEN SARANTE</v>
      </c>
      <c r="G73" s="37" t="str">
        <f>+VLOOKUP(D73,'INFORMACION DE PROVEEDORES'!C:K,5,0)</f>
        <v>402-2090737-8</v>
      </c>
      <c r="H73" s="26" t="str">
        <f>+VLOOKUP(D73,'INFORMACION DE PROVEEDORES'!C:L,7,0)</f>
        <v>CALLE LUZ CELESTE LARA NO. 84, COMENDADOR, ELIAS PIÑAS</v>
      </c>
      <c r="I73" s="37" t="str">
        <f>+VLOOKUP(D73,'INFORMACION DE PROVEEDORES'!C:M,3,0)</f>
        <v xml:space="preserve"> JURÍDICA</v>
      </c>
      <c r="J73" s="37">
        <v>2</v>
      </c>
      <c r="K73" s="37">
        <v>289</v>
      </c>
      <c r="L73" s="37">
        <v>98</v>
      </c>
      <c r="M73" s="37">
        <f t="shared" si="74"/>
        <v>1960</v>
      </c>
      <c r="N73" s="189">
        <v>69.81</v>
      </c>
      <c r="O73" s="80">
        <f>+L73*'PRECIOS SEGUN ADJ. (FRONTERIZO)'!$B$2*'PRECIOS SEGUN ADJ. (FRONTERIZO)'!$C$2</f>
        <v>136827.6</v>
      </c>
      <c r="P73" s="80" t="e" vm="1">
        <f>+[4]!NumLetras(O73,"PESO","PESOS DOMINICANOS","$EE $m CON #d/100 CENTAVOS")</f>
        <v>#VALUE!</v>
      </c>
      <c r="Q73" s="80">
        <f t="shared" si="75"/>
        <v>21892.42</v>
      </c>
      <c r="R73" s="37">
        <v>28</v>
      </c>
      <c r="S73" s="37">
        <f t="shared" si="45"/>
        <v>560</v>
      </c>
      <c r="T73" s="189">
        <v>31.5</v>
      </c>
      <c r="U73" s="80">
        <f>+R73*'PRECIOS SEGUN ADJ. (FRONTERIZO)'!$B$3*'PRECIOS SEGUN ADJ. (FRONTERIZO)'!$C$3</f>
        <v>17640</v>
      </c>
      <c r="V73" s="80" t="e" vm="1">
        <f>+[4]!NumLetras(U73,"PESO","PESOS DOMINICANOS","$EE $m CON #d/100 CENTAVOS")</f>
        <v>#VALUE!</v>
      </c>
      <c r="W73" s="37">
        <v>224</v>
      </c>
      <c r="X73" s="37">
        <f t="shared" si="46"/>
        <v>4480</v>
      </c>
      <c r="Y73" s="189">
        <v>25.2</v>
      </c>
      <c r="Z73" s="80">
        <f>+W73*'PRECIOS SEGUN ADJ. (FRONTERIZO)'!$B$4*'PRECIOS SEGUN ADJ. (FRONTERIZO)'!$C$4</f>
        <v>112896</v>
      </c>
      <c r="AA73" s="80" t="e" vm="1">
        <f>+[4]!NumLetras(Z73,"PESO","PESOS DOMINICANOS","$EE $m CON #d/100 CENTAVOS")</f>
        <v>#VALUE!</v>
      </c>
      <c r="AB73" s="37">
        <v>131</v>
      </c>
      <c r="AC73" s="37">
        <f t="shared" si="47"/>
        <v>2620</v>
      </c>
      <c r="AD73" s="189">
        <v>87.91</v>
      </c>
      <c r="AE73" s="80">
        <f>+AB73*'PRECIOS SEGUN ADJ. (FRONTERIZO)'!$B$5*'PRECIOS SEGUN ADJ. (FRONTERIZO)'!$C$5</f>
        <v>230324.19999999998</v>
      </c>
      <c r="AF73" s="80" t="e" vm="1">
        <f>+[4]!NumLetras(AE73,"PESO","PESOS DOMINICANOS","$EE $m CON #d/100 CENTAVOS")</f>
        <v>#VALUE!</v>
      </c>
      <c r="AG73" s="80">
        <f t="shared" si="76"/>
        <v>41458.36</v>
      </c>
      <c r="AH73" s="37">
        <v>29</v>
      </c>
      <c r="AI73" s="37">
        <f t="shared" si="48"/>
        <v>580</v>
      </c>
      <c r="AJ73" s="189">
        <v>53.95000000000001</v>
      </c>
      <c r="AK73" s="80">
        <f>+AH73*'PRECIOS SEGUN ADJ. (FRONTERIZO)'!$B$6*'PRECIOS SEGUN ADJ. (FRONTERIZO)'!$C$6</f>
        <v>31291.000000000004</v>
      </c>
      <c r="AL73" s="80" t="e" vm="1">
        <f>+[4]!NumLetras(AK73,"PESO","PESOS DOMINICANOS","$EE $m CON #d/100 CENTAVOS")</f>
        <v>#VALUE!</v>
      </c>
      <c r="AM73" s="37">
        <v>4</v>
      </c>
      <c r="AN73" s="37">
        <f t="shared" si="49"/>
        <v>80</v>
      </c>
      <c r="AO73" s="189">
        <v>25.04</v>
      </c>
      <c r="AP73" s="80">
        <f>+AM73*'PRECIOS SEGUN ADJ. (FRONTERIZO)'!$B$7*'PRECIOS SEGUN ADJ. (FRONTERIZO)'!$C$7</f>
        <v>2003.1999999999998</v>
      </c>
      <c r="AQ73" s="80" t="e" vm="1">
        <f>+[4]!NumLetras(AP73,"PESO","PESOS DOMINICANOS","$EE $m CON #d/100 CENTAVOS")</f>
        <v>#VALUE!</v>
      </c>
      <c r="AR73" s="80">
        <f t="shared" si="77"/>
        <v>320.51</v>
      </c>
      <c r="AS73" s="37">
        <v>37</v>
      </c>
      <c r="AT73" s="37">
        <f t="shared" si="50"/>
        <v>740</v>
      </c>
      <c r="AU73" s="189">
        <v>290.85000000000002</v>
      </c>
      <c r="AV73" s="80">
        <f>+AS73*'PRECIOS SEGUN ADJ. (FRONTERIZO)'!$B$8*'PRECIOS SEGUN ADJ. (FRONTERIZO)'!$C$8</f>
        <v>215229</v>
      </c>
      <c r="AW73" s="80" t="e" vm="1">
        <f>+[4]!NumLetras(AV73,"PESO","PESOS DOMINICANOS","$EE $m CON #d/100 CENTAVOS")</f>
        <v>#VALUE!</v>
      </c>
      <c r="AX73" s="80">
        <f t="shared" si="78"/>
        <v>38741.22</v>
      </c>
      <c r="AY73" s="37">
        <v>13</v>
      </c>
      <c r="AZ73" s="37">
        <f t="shared" si="51"/>
        <v>260</v>
      </c>
      <c r="BA73" s="189">
        <v>18.899999999999999</v>
      </c>
      <c r="BB73" s="80">
        <f>+AY73*'PRECIOS SEGUN ADJ. (FRONTERIZO)'!$B$9*'PRECIOS SEGUN ADJ. (FRONTERIZO)'!$C$9</f>
        <v>4914</v>
      </c>
      <c r="BC73" s="80" t="e" vm="1">
        <f>+[4]!NumLetras(BB73,"PESO","PESOS DOMINICANOS","$EE $m CON #d/100 CENTAVOS")</f>
        <v>#VALUE!</v>
      </c>
      <c r="BD73" s="37">
        <v>2</v>
      </c>
      <c r="BE73" s="37">
        <f t="shared" si="52"/>
        <v>40</v>
      </c>
      <c r="BF73" s="189">
        <v>140.38</v>
      </c>
      <c r="BG73" s="80">
        <f>+BD73*'PRECIOS SEGUN ADJ. (FRONTERIZO)'!$B$10*'PRECIOS SEGUN ADJ. (FRONTERIZO)'!$C$10</f>
        <v>5615.2</v>
      </c>
      <c r="BH73" s="80" t="e" vm="1">
        <f>+[4]!NumLetras(BG73,"PESO","PESOS DOMINICANOS","$EE $m CON #d/100 CENTAVOS")</f>
        <v>#VALUE!</v>
      </c>
      <c r="BI73" s="80">
        <f t="shared" si="79"/>
        <v>1010.74</v>
      </c>
      <c r="BJ73" s="37">
        <v>75</v>
      </c>
      <c r="BK73" s="37">
        <f t="shared" si="53"/>
        <v>1500</v>
      </c>
      <c r="BL73" s="189">
        <v>31.459999999999997</v>
      </c>
      <c r="BM73" s="80">
        <f>+BJ73*'PRECIOS SEGUN ADJ. (FRONTERIZO)'!$B$11*'PRECIOS SEGUN ADJ. (FRONTERIZO)'!$C$11</f>
        <v>47190</v>
      </c>
      <c r="BN73" s="80" t="e" vm="1">
        <f>+[4]!NumLetras(BM73,"PESO","PESOS DOMINICANOS","$EE $m CON #d/100 CENTAVOS")</f>
        <v>#VALUE!</v>
      </c>
      <c r="BO73" s="37">
        <v>31</v>
      </c>
      <c r="BP73" s="37">
        <f t="shared" si="54"/>
        <v>620</v>
      </c>
      <c r="BQ73" s="189">
        <v>65</v>
      </c>
      <c r="BR73" s="80">
        <f>+BO73*'PRECIOS SEGUN ADJ. (FRONTERIZO)'!$B$12*'PRECIOS SEGUN ADJ. (FRONTERIZO)'!$C$12</f>
        <v>40300</v>
      </c>
      <c r="BS73" s="80" t="e" vm="1">
        <f>+[4]!NumLetras(BR73,"PESO","PESOS DOMINICANOS","$EE $m CON #d/100 CENTAVOS")</f>
        <v>#VALUE!</v>
      </c>
      <c r="BT73" s="37">
        <v>2110</v>
      </c>
      <c r="BU73" s="37">
        <f t="shared" si="55"/>
        <v>42200</v>
      </c>
      <c r="BV73" s="189">
        <v>5.5</v>
      </c>
      <c r="BW73" s="80">
        <f>+BT73*'PRECIOS SEGUN ADJ. (FRONTERIZO)'!$B$13*'PRECIOS SEGUN ADJ. (FRONTERIZO)'!$C$13</f>
        <v>232100</v>
      </c>
      <c r="BX73" s="80" t="e" vm="1">
        <f>+[4]!NumLetras(BW73,"PESO","PESOS DOMINICANOS","$EE $m CON #d/100 CENTAVOS")</f>
        <v>#VALUE!</v>
      </c>
      <c r="BY73" s="37">
        <v>156</v>
      </c>
      <c r="BZ73" s="37">
        <f t="shared" si="56"/>
        <v>3120</v>
      </c>
      <c r="CA73" s="189">
        <v>7.15</v>
      </c>
      <c r="CB73" s="80">
        <f>+BY73*'PRECIOS SEGUN ADJ. (FRONTERIZO)'!$B$14*'PRECIOS SEGUN ADJ. (FRONTERIZO)'!$C$14</f>
        <v>22308</v>
      </c>
      <c r="CC73" s="80" t="e" vm="1">
        <f>+[4]!NumLetras(CB73,"PESO","PESOS DOMINICANOS","$EE $m CON #d/100 CENTAVOS")</f>
        <v>#VALUE!</v>
      </c>
      <c r="CD73" s="37">
        <v>312</v>
      </c>
      <c r="CE73" s="37">
        <f t="shared" si="57"/>
        <v>6240</v>
      </c>
      <c r="CF73" s="189">
        <v>6.8400000000000007</v>
      </c>
      <c r="CG73" s="80">
        <f>+CD73*'PRECIOS SEGUN ADJ. (FRONTERIZO)'!$B$15*'PRECIOS SEGUN ADJ. (FRONTERIZO)'!$C$15</f>
        <v>42681.599999999999</v>
      </c>
      <c r="CH73" s="80" t="e" vm="1">
        <f>+[4]!NumLetras(CG73,"PESO","PESOS DOMINICANOS","$EE $m CON #d/100 CENTAVOS")</f>
        <v>#VALUE!</v>
      </c>
      <c r="CI73" s="37">
        <v>94</v>
      </c>
      <c r="CJ73" s="37">
        <f t="shared" si="58"/>
        <v>1880</v>
      </c>
      <c r="CK73" s="189">
        <v>60</v>
      </c>
      <c r="CL73" s="80">
        <f>+CI73*'PRECIOS SEGUN ADJ. (FRONTERIZO)'!$B$16*'PRECIOS SEGUN ADJ. (FRONTERIZO)'!$C$16</f>
        <v>112800</v>
      </c>
      <c r="CM73" s="80" t="e" vm="1">
        <f>+[4]!NumLetras(CL73,"PESO","PESOS DOMINICANOS","$EE $m CON #d/100 CENTAVOS")</f>
        <v>#VALUE!</v>
      </c>
      <c r="CN73" s="80">
        <f t="shared" si="80"/>
        <v>20304</v>
      </c>
      <c r="CO73" s="37">
        <v>42</v>
      </c>
      <c r="CP73" s="37">
        <f t="shared" si="59"/>
        <v>840</v>
      </c>
      <c r="CQ73" s="189">
        <v>55.649999999999991</v>
      </c>
      <c r="CR73" s="80">
        <f>+CO73*'PRECIOS SEGUN ADJ. (FRONTERIZO)'!$B$17*'PRECIOS SEGUN ADJ. (FRONTERIZO)'!$C$17</f>
        <v>46745.999999999993</v>
      </c>
      <c r="CS73" s="80" t="e" vm="1">
        <f>+[4]!NumLetras(CR73,"PESO","PESOS DOMINICANOS","$EE $m CON #d/100 CENTAVOS")</f>
        <v>#VALUE!</v>
      </c>
      <c r="CT73" s="80">
        <f t="shared" si="81"/>
        <v>8414.2800000000007</v>
      </c>
      <c r="CU73" s="37">
        <v>1000</v>
      </c>
      <c r="CV73" s="37">
        <f t="shared" si="60"/>
        <v>20000</v>
      </c>
      <c r="CW73" s="189">
        <v>6.6</v>
      </c>
      <c r="CX73" s="80">
        <f>+CU73*'PRECIOS SEGUN ADJ. (FRONTERIZO)'!$B$18*'PRECIOS SEGUN ADJ. (FRONTERIZO)'!$C$18</f>
        <v>132000</v>
      </c>
      <c r="CY73" s="80" t="e" vm="1">
        <f>+[4]!NumLetras(CX73,"PESO","PESOS DOMINICANOS","$EE $m CON #d/100 CENTAVOS")</f>
        <v>#VALUE!</v>
      </c>
      <c r="CZ73" s="37">
        <v>47</v>
      </c>
      <c r="DA73" s="37">
        <f t="shared" si="61"/>
        <v>940</v>
      </c>
      <c r="DB73" s="189">
        <v>65.75</v>
      </c>
      <c r="DC73" s="80">
        <f>+CZ73*'PRECIOS SEGUN ADJ. (FRONTERIZO)'!$B$19*'PRECIOS SEGUN ADJ. (FRONTERIZO)'!$C$19</f>
        <v>61805</v>
      </c>
      <c r="DD73" s="80" t="e" vm="1">
        <f>+[4]!NumLetras(DC73,"PESO","PESOS DOMINICANOS","$EE $m CON #d/100 CENTAVOS")</f>
        <v>#VALUE!</v>
      </c>
      <c r="DE73" s="80">
        <f t="shared" si="82"/>
        <v>11124.9</v>
      </c>
      <c r="DF73" s="37">
        <v>4</v>
      </c>
      <c r="DG73" s="37">
        <f t="shared" si="62"/>
        <v>80</v>
      </c>
      <c r="DH73" s="189">
        <v>82.59999999999998</v>
      </c>
      <c r="DI73" s="80">
        <f>+DF73*'PRECIOS SEGUN ADJ. (FRONTERIZO)'!$B$20*'PRECIOS SEGUN ADJ. (FRONTERIZO)'!$C$20</f>
        <v>6608</v>
      </c>
      <c r="DJ73" s="80" t="e" vm="1">
        <f>+[4]!NumLetras(DI73,"PESO","PESOS DOMINICANOS","$EE $m CON #d/100 CENTAVOS")</f>
        <v>#VALUE!</v>
      </c>
      <c r="DK73" s="80">
        <f t="shared" si="83"/>
        <v>1189.44</v>
      </c>
      <c r="DL73" s="37">
        <v>312</v>
      </c>
      <c r="DM73" s="37">
        <f t="shared" si="63"/>
        <v>6240</v>
      </c>
      <c r="DN73" s="189">
        <v>22</v>
      </c>
      <c r="DO73" s="80">
        <f>+DL73*'PRECIOS SEGUN ADJ. (FRONTERIZO)'!$B$21*'PRECIOS SEGUN ADJ. (FRONTERIZO)'!$C$21</f>
        <v>137280</v>
      </c>
      <c r="DP73" s="80" t="e" vm="1">
        <f>+[4]!NumLetras(DO73,"PESO","PESOS DOMINICANOS","$EE $m CON #d/100 CENTAVOS")</f>
        <v>#VALUE!</v>
      </c>
      <c r="DQ73" s="37">
        <v>65</v>
      </c>
      <c r="DR73" s="37">
        <f t="shared" si="64"/>
        <v>1300</v>
      </c>
      <c r="DS73" s="189">
        <v>80.849999999999994</v>
      </c>
      <c r="DT73" s="80">
        <f>+DQ73*'PRECIOS SEGUN ADJ. (FRONTERIZO)'!$B$22*'PRECIOS SEGUN ADJ. (FRONTERIZO)'!$C$22</f>
        <v>105105</v>
      </c>
      <c r="DU73" s="80" t="e" vm="1">
        <f>+[4]!NumLetras(DT73,"PESO","PESOS DOMINICANOS","$EE $m CON #d/100 CENTAVOS")</f>
        <v>#VALUE!</v>
      </c>
      <c r="DV73" s="37">
        <v>29</v>
      </c>
      <c r="DW73" s="37">
        <f t="shared" si="65"/>
        <v>580</v>
      </c>
      <c r="DX73" s="189">
        <v>21.83</v>
      </c>
      <c r="DY73" s="80">
        <f>+DV73*'PRECIOS SEGUN ADJ. (FRONTERIZO)'!$B$23*'PRECIOS SEGUN ADJ. (FRONTERIZO)'!$C$23</f>
        <v>12661.399999999998</v>
      </c>
      <c r="DZ73" s="80" t="e" vm="1">
        <f>+[4]!NumLetras(DY73,"PESO","PESOS DOMINICANOS","$EE $m CON #d/100 CENTAVOS")</f>
        <v>#VALUE!</v>
      </c>
      <c r="EA73" s="80">
        <f t="shared" si="84"/>
        <v>2279.0500000000002</v>
      </c>
      <c r="EB73" s="37">
        <v>49</v>
      </c>
      <c r="EC73" s="37">
        <f t="shared" si="66"/>
        <v>980</v>
      </c>
      <c r="ED73" s="189">
        <v>33</v>
      </c>
      <c r="EE73" s="80">
        <f>+EB73*'PRECIOS SEGUN ADJ. (FRONTERIZO)'!$B$24*'PRECIOS SEGUN ADJ. (FRONTERIZO)'!$C$24</f>
        <v>32340</v>
      </c>
      <c r="EF73" s="80" t="e" vm="1">
        <f>+[4]!NumLetras(EE73,"PESO","PESOS DOMINICANOS","$EE $m CON #d/100 CENTAVOS")</f>
        <v>#VALUE!</v>
      </c>
      <c r="EG73" s="37">
        <v>14</v>
      </c>
      <c r="EH73" s="37">
        <f t="shared" si="67"/>
        <v>280</v>
      </c>
      <c r="EI73" s="189">
        <v>15.789999999999997</v>
      </c>
      <c r="EJ73" s="80">
        <f>+EG73*'PRECIOS SEGUN ADJ. (FRONTERIZO)'!$B$25*'PRECIOS SEGUN ADJ. (FRONTERIZO)'!$C$25</f>
        <v>4421.2</v>
      </c>
      <c r="EK73" s="80" t="e" vm="1">
        <f>+[4]!NumLetras(EJ73,"PESO","PESOS DOMINICANOS","$EE $m CON #d/100 CENTAVOS")</f>
        <v>#VALUE!</v>
      </c>
      <c r="EL73" s="37">
        <v>14</v>
      </c>
      <c r="EM73" s="37">
        <f t="shared" si="68"/>
        <v>280</v>
      </c>
      <c r="EN73" s="189">
        <v>31.5</v>
      </c>
      <c r="EO73" s="80">
        <f>+EL73*'PRECIOS SEGUN ADJ. (FRONTERIZO)'!$B$26*'PRECIOS SEGUN ADJ. (FRONTERIZO)'!$C$26</f>
        <v>8820</v>
      </c>
      <c r="EP73" s="80" t="e" vm="1">
        <f>+[4]!NumLetras(EO73,"PESO","PESOS DOMINICANOS","$EE $m CON #d/100 CENTAVOS")</f>
        <v>#VALUE!</v>
      </c>
      <c r="EQ73" s="80">
        <v>0</v>
      </c>
      <c r="ER73" s="194">
        <f t="shared" si="69"/>
        <v>0</v>
      </c>
      <c r="ES73" s="195">
        <v>21.68</v>
      </c>
      <c r="ET73" s="196">
        <f>+EQ73*'PRECIOS SEGUN ADJ (RURAL)'!$B$13*'PRECIOS SEGUN ADJ (RURAL)'!$C$13</f>
        <v>0</v>
      </c>
      <c r="EU73" s="196" t="e" vm="1">
        <f>+[4]!NumLetras(ET73,"PESO","PESOS DOMINICANOS","$EE $m CON #d/100 CENTAVOS")</f>
        <v>#VALUE!</v>
      </c>
      <c r="EV73" s="80">
        <v>0</v>
      </c>
      <c r="EW73" s="198">
        <f t="shared" si="70"/>
        <v>0</v>
      </c>
      <c r="EX73" s="199">
        <v>5.5</v>
      </c>
      <c r="EY73" s="200">
        <f>+EV73*'PRECIOS SEGUN ADJ (RURAL)'!$B$16*'PRECIOS SEGUN ADJ (RURAL)'!$C$16</f>
        <v>0</v>
      </c>
      <c r="EZ73" s="200" t="e" vm="1">
        <f>+[4]!NumLetras(EY73,"PESO","PESOS DOMINICANOS","$EE $m CON #d/100 CENTAVOS")</f>
        <v>#VALUE!</v>
      </c>
      <c r="FA73" s="80">
        <v>0</v>
      </c>
      <c r="FB73" s="202">
        <f t="shared" si="71"/>
        <v>0</v>
      </c>
      <c r="FC73" s="203">
        <v>220</v>
      </c>
      <c r="FD73" s="204">
        <f>+FA73*'PRECIOS SEGUN ADJ (RURAL)'!$B$18*'PRECIOS SEGUN ADJ (RURAL)'!$C$18</f>
        <v>0</v>
      </c>
      <c r="FE73" s="204" t="e" vm="1">
        <f>+[4]!NumLetras(FD73,"PESO","PESOS DOMINICANOS","$EE $m CON #d/100 CENTAVOS")</f>
        <v>#VALUE!</v>
      </c>
      <c r="FF73" s="204">
        <f t="shared" si="72"/>
        <v>0</v>
      </c>
      <c r="FG73" s="80">
        <f t="shared" si="85"/>
        <v>1801906.3999999997</v>
      </c>
      <c r="FH73" s="80" t="e" vm="1">
        <f>+[4]!NumLetras(FG73,"PESO","PESOS DOMINICANOS","$EE $m CON #d/100 CENTAVOS")</f>
        <v>#VALUE!</v>
      </c>
      <c r="FI73" s="80">
        <f t="shared" si="73"/>
        <v>146734.92000000001</v>
      </c>
      <c r="FJ73" s="80" t="e" vm="1">
        <f>+[4]!NumLetras(FI73,"PESO","PESOS DOMINICANOS","$EE $m CON #d/100 CENTAVOS")</f>
        <v>#VALUE!</v>
      </c>
      <c r="FK73" s="80">
        <f t="shared" si="86"/>
        <v>1655171.4799999997</v>
      </c>
      <c r="FL73" s="80" t="e" vm="1">
        <f>+[4]!NumLetras(FK73,"PESO","PESOS DOMINICANOS","$EE $m CON #d/100 CENTAVOS")</f>
        <v>#VALUE!</v>
      </c>
      <c r="FM73" s="80">
        <f t="shared" si="87"/>
        <v>360381.28</v>
      </c>
      <c r="FN73" s="80" t="e" vm="1">
        <f>+[4]!NumLetras(FM73,"PESO","PESOS DOMINICANOS","$EE $m CON #d/100 CENTAVOS")</f>
        <v>#VALUE!</v>
      </c>
      <c r="FO73" s="80">
        <f t="shared" si="88"/>
        <v>18019.060000000001</v>
      </c>
      <c r="FP73" s="80" t="e" vm="1">
        <f>+[4]!NumLetras(FO73,"PESO","PESOS DOMINICANOS","$EE $m CON #d/100 CENTAVOS")</f>
        <v>#VALUE!</v>
      </c>
      <c r="FQ73" s="80"/>
      <c r="FR73" s="80">
        <f t="shared" si="89"/>
        <v>1441525.1199999996</v>
      </c>
      <c r="FS73" s="80" t="e" vm="1">
        <f>+[4]!NumLetras(FR73,"PESO","PESOS DOMINICANOS","$EE $m CON #d/100 CENTAVOS")</f>
        <v>#VALUE!</v>
      </c>
      <c r="FT73" s="37" t="str">
        <f>+VLOOKUP(D73,'FRONTERIZO XENIA'!F:G,2,0)</f>
        <v>F-18</v>
      </c>
    </row>
    <row r="74" spans="1:176">
      <c r="A74" s="37">
        <v>73</v>
      </c>
      <c r="B74" s="37">
        <v>73</v>
      </c>
      <c r="C74" s="26" t="s">
        <v>2490</v>
      </c>
      <c r="D74" s="37">
        <v>131046983</v>
      </c>
      <c r="E74" s="37">
        <f>+VLOOKUP(D74,'INFORMACION DE PROVEEDORES'!C:I,2,0)</f>
        <v>131046983</v>
      </c>
      <c r="F74" s="26" t="str">
        <f>+VLOOKUP(D74,'INFORMACION DE PROVEEDORES'!C:J,4,0)</f>
        <v>MODESTO JOSE ASENCIO VILLAR</v>
      </c>
      <c r="G74" s="37" t="str">
        <f>+VLOOKUP(D74,'INFORMACION DE PROVEEDORES'!C:K,5,0)</f>
        <v>001-1696188-9</v>
      </c>
      <c r="H74" s="26" t="str">
        <f>+VLOOKUP(D74,'INFORMACION DE PROVEEDORES'!C:L,7,0)</f>
        <v>C/MAL PASO, NO.19, JIMANI, INDEPENDENCIA</v>
      </c>
      <c r="I74" s="37" t="str">
        <f>+VLOOKUP(D74,'INFORMACION DE PROVEEDORES'!C:M,3,0)</f>
        <v xml:space="preserve"> JURÍDICA</v>
      </c>
      <c r="J74" s="37">
        <v>8</v>
      </c>
      <c r="K74" s="37">
        <v>301</v>
      </c>
      <c r="L74" s="37">
        <v>58</v>
      </c>
      <c r="M74" s="37">
        <f t="shared" si="74"/>
        <v>1160</v>
      </c>
      <c r="N74" s="189">
        <v>69.81</v>
      </c>
      <c r="O74" s="80">
        <f>+L74*'PRECIOS SEGUN ADJ. (FRONTERIZO)'!$B$2*'PRECIOS SEGUN ADJ. (FRONTERIZO)'!$C$2</f>
        <v>80979.600000000006</v>
      </c>
      <c r="P74" s="80" t="e" vm="1">
        <f>+[4]!NumLetras(O74,"PESO","PESOS DOMINICANOS","$EE $m CON #d/100 CENTAVOS")</f>
        <v>#VALUE!</v>
      </c>
      <c r="Q74" s="80">
        <f t="shared" si="75"/>
        <v>12956.74</v>
      </c>
      <c r="R74" s="37">
        <v>17</v>
      </c>
      <c r="S74" s="37">
        <f t="shared" si="45"/>
        <v>340</v>
      </c>
      <c r="T74" s="189">
        <v>31.5</v>
      </c>
      <c r="U74" s="80">
        <f>+R74*'PRECIOS SEGUN ADJ. (FRONTERIZO)'!$B$3*'PRECIOS SEGUN ADJ. (FRONTERIZO)'!$C$3</f>
        <v>10710</v>
      </c>
      <c r="V74" s="80" t="e" vm="1">
        <f>+[4]!NumLetras(U74,"PESO","PESOS DOMINICANOS","$EE $m CON #d/100 CENTAVOS")</f>
        <v>#VALUE!</v>
      </c>
      <c r="W74" s="37">
        <v>0</v>
      </c>
      <c r="X74" s="37">
        <f t="shared" si="46"/>
        <v>0</v>
      </c>
      <c r="Y74" s="189">
        <v>25.2</v>
      </c>
      <c r="Z74" s="80">
        <f>+W74*'PRECIOS SEGUN ADJ. (FRONTERIZO)'!$B$4*'PRECIOS SEGUN ADJ. (FRONTERIZO)'!$C$4</f>
        <v>0</v>
      </c>
      <c r="AA74" s="80" t="e" vm="1">
        <f>+[4]!NumLetras(Z74,"PESO","PESOS DOMINICANOS","$EE $m CON #d/100 CENTAVOS")</f>
        <v>#VALUE!</v>
      </c>
      <c r="AB74" s="37">
        <v>96</v>
      </c>
      <c r="AC74" s="37">
        <f t="shared" si="47"/>
        <v>1920</v>
      </c>
      <c r="AD74" s="189">
        <v>87.91</v>
      </c>
      <c r="AE74" s="80">
        <f>+AB74*'PRECIOS SEGUN ADJ. (FRONTERIZO)'!$B$5*'PRECIOS SEGUN ADJ. (FRONTERIZO)'!$C$5</f>
        <v>168787.20000000001</v>
      </c>
      <c r="AF74" s="80" t="e" vm="1">
        <f>+[4]!NumLetras(AE74,"PESO","PESOS DOMINICANOS","$EE $m CON #d/100 CENTAVOS")</f>
        <v>#VALUE!</v>
      </c>
      <c r="AG74" s="80">
        <f t="shared" si="76"/>
        <v>30381.7</v>
      </c>
      <c r="AH74" s="37">
        <v>113</v>
      </c>
      <c r="AI74" s="37">
        <f t="shared" si="48"/>
        <v>2260</v>
      </c>
      <c r="AJ74" s="189">
        <v>53.95000000000001</v>
      </c>
      <c r="AK74" s="80">
        <f>+AH74*'PRECIOS SEGUN ADJ. (FRONTERIZO)'!$B$6*'PRECIOS SEGUN ADJ. (FRONTERIZO)'!$C$6</f>
        <v>121927</v>
      </c>
      <c r="AL74" s="80" t="e" vm="1">
        <f>+[4]!NumLetras(AK74,"PESO","PESOS DOMINICANOS","$EE $m CON #d/100 CENTAVOS")</f>
        <v>#VALUE!</v>
      </c>
      <c r="AM74" s="37">
        <v>17</v>
      </c>
      <c r="AN74" s="37">
        <f t="shared" si="49"/>
        <v>340</v>
      </c>
      <c r="AO74" s="189">
        <v>25.04</v>
      </c>
      <c r="AP74" s="80">
        <f>+AM74*'PRECIOS SEGUN ADJ. (FRONTERIZO)'!$B$7*'PRECIOS SEGUN ADJ. (FRONTERIZO)'!$C$7</f>
        <v>8513.6</v>
      </c>
      <c r="AQ74" s="80" t="e" vm="1">
        <f>+[4]!NumLetras(AP74,"PESO","PESOS DOMINICANOS","$EE $m CON #d/100 CENTAVOS")</f>
        <v>#VALUE!</v>
      </c>
      <c r="AR74" s="80">
        <f t="shared" si="77"/>
        <v>1362.18</v>
      </c>
      <c r="AS74" s="37">
        <v>37</v>
      </c>
      <c r="AT74" s="37">
        <f t="shared" si="50"/>
        <v>740</v>
      </c>
      <c r="AU74" s="189">
        <v>290.85000000000002</v>
      </c>
      <c r="AV74" s="80">
        <f>+AS74*'PRECIOS SEGUN ADJ. (FRONTERIZO)'!$B$8*'PRECIOS SEGUN ADJ. (FRONTERIZO)'!$C$8</f>
        <v>215229</v>
      </c>
      <c r="AW74" s="80" t="e" vm="1">
        <f>+[4]!NumLetras(AV74,"PESO","PESOS DOMINICANOS","$EE $m CON #d/100 CENTAVOS")</f>
        <v>#VALUE!</v>
      </c>
      <c r="AX74" s="80">
        <f t="shared" si="78"/>
        <v>38741.22</v>
      </c>
      <c r="AY74" s="37">
        <v>0</v>
      </c>
      <c r="AZ74" s="37">
        <f t="shared" si="51"/>
        <v>0</v>
      </c>
      <c r="BA74" s="189">
        <v>18.899999999999999</v>
      </c>
      <c r="BB74" s="80">
        <f>+AY74*'PRECIOS SEGUN ADJ. (FRONTERIZO)'!$B$9*'PRECIOS SEGUN ADJ. (FRONTERIZO)'!$C$9</f>
        <v>0</v>
      </c>
      <c r="BC74" s="80" t="e" vm="1">
        <f>+[4]!NumLetras(BB74,"PESO","PESOS DOMINICANOS","$EE $m CON #d/100 CENTAVOS")</f>
        <v>#VALUE!</v>
      </c>
      <c r="BD74" s="37">
        <v>11</v>
      </c>
      <c r="BE74" s="37">
        <f t="shared" si="52"/>
        <v>220</v>
      </c>
      <c r="BF74" s="189">
        <v>140.38</v>
      </c>
      <c r="BG74" s="80">
        <f>+BD74*'PRECIOS SEGUN ADJ. (FRONTERIZO)'!$B$10*'PRECIOS SEGUN ADJ. (FRONTERIZO)'!$C$10</f>
        <v>30883.599999999999</v>
      </c>
      <c r="BH74" s="80" t="e" vm="1">
        <f>+[4]!NumLetras(BG74,"PESO","PESOS DOMINICANOS","$EE $m CON #d/100 CENTAVOS")</f>
        <v>#VALUE!</v>
      </c>
      <c r="BI74" s="80">
        <f t="shared" si="79"/>
        <v>5559.05</v>
      </c>
      <c r="BJ74" s="37">
        <v>0</v>
      </c>
      <c r="BK74" s="37">
        <f t="shared" si="53"/>
        <v>0</v>
      </c>
      <c r="BL74" s="189">
        <v>31.459999999999997</v>
      </c>
      <c r="BM74" s="80">
        <f>+BJ74*'PRECIOS SEGUN ADJ. (FRONTERIZO)'!$B$11*'PRECIOS SEGUN ADJ. (FRONTERIZO)'!$C$11</f>
        <v>0</v>
      </c>
      <c r="BN74" s="80" t="e" vm="1">
        <f>+[4]!NumLetras(BM74,"PESO","PESOS DOMINICANOS","$EE $m CON #d/100 CENTAVOS")</f>
        <v>#VALUE!</v>
      </c>
      <c r="BO74" s="37">
        <v>31</v>
      </c>
      <c r="BP74" s="37">
        <f t="shared" si="54"/>
        <v>620</v>
      </c>
      <c r="BQ74" s="189">
        <v>65</v>
      </c>
      <c r="BR74" s="80">
        <f>+BO74*'PRECIOS SEGUN ADJ. (FRONTERIZO)'!$B$12*'PRECIOS SEGUN ADJ. (FRONTERIZO)'!$C$12</f>
        <v>40300</v>
      </c>
      <c r="BS74" s="80" t="e" vm="1">
        <f>+[4]!NumLetras(BR74,"PESO","PESOS DOMINICANOS","$EE $m CON #d/100 CENTAVOS")</f>
        <v>#VALUE!</v>
      </c>
      <c r="BT74" s="37">
        <v>0</v>
      </c>
      <c r="BU74" s="37">
        <f t="shared" si="55"/>
        <v>0</v>
      </c>
      <c r="BV74" s="189">
        <v>5.5</v>
      </c>
      <c r="BW74" s="80">
        <f>+BT74*'PRECIOS SEGUN ADJ. (FRONTERIZO)'!$B$13*'PRECIOS SEGUN ADJ. (FRONTERIZO)'!$C$13</f>
        <v>0</v>
      </c>
      <c r="BX74" s="80" t="e" vm="1">
        <f>+[4]!NumLetras(BW74,"PESO","PESOS DOMINICANOS","$EE $m CON #d/100 CENTAVOS")</f>
        <v>#VALUE!</v>
      </c>
      <c r="BY74" s="37">
        <v>602</v>
      </c>
      <c r="BZ74" s="37">
        <f t="shared" si="56"/>
        <v>12040</v>
      </c>
      <c r="CA74" s="189">
        <v>7.15</v>
      </c>
      <c r="CB74" s="80">
        <f>+BY74*'PRECIOS SEGUN ADJ. (FRONTERIZO)'!$B$14*'PRECIOS SEGUN ADJ. (FRONTERIZO)'!$C$14</f>
        <v>86086</v>
      </c>
      <c r="CC74" s="80" t="e" vm="1">
        <f>+[4]!NumLetras(CB74,"PESO","PESOS DOMINICANOS","$EE $m CON #d/100 CENTAVOS")</f>
        <v>#VALUE!</v>
      </c>
      <c r="CD74" s="37">
        <v>1204</v>
      </c>
      <c r="CE74" s="37">
        <f t="shared" si="57"/>
        <v>24080</v>
      </c>
      <c r="CF74" s="189">
        <v>6.8400000000000007</v>
      </c>
      <c r="CG74" s="80">
        <f>+CD74*'PRECIOS SEGUN ADJ. (FRONTERIZO)'!$B$15*'PRECIOS SEGUN ADJ. (FRONTERIZO)'!$C$15</f>
        <v>164707.20000000001</v>
      </c>
      <c r="CH74" s="80" t="e" vm="1">
        <f>+[4]!NumLetras(CG74,"PESO","PESOS DOMINICANOS","$EE $m CON #d/100 CENTAVOS")</f>
        <v>#VALUE!</v>
      </c>
      <c r="CI74" s="37">
        <v>0</v>
      </c>
      <c r="CJ74" s="37">
        <f t="shared" si="58"/>
        <v>0</v>
      </c>
      <c r="CK74" s="189">
        <v>60</v>
      </c>
      <c r="CL74" s="80">
        <f>+CI74*'PRECIOS SEGUN ADJ. (FRONTERIZO)'!$B$16*'PRECIOS SEGUN ADJ. (FRONTERIZO)'!$C$16</f>
        <v>0</v>
      </c>
      <c r="CM74" s="80" t="e" vm="1">
        <f>+[4]!NumLetras(CL74,"PESO","PESOS DOMINICANOS","$EE $m CON #d/100 CENTAVOS")</f>
        <v>#VALUE!</v>
      </c>
      <c r="CN74" s="80">
        <f t="shared" si="80"/>
        <v>0</v>
      </c>
      <c r="CO74" s="37">
        <v>0</v>
      </c>
      <c r="CP74" s="37">
        <f t="shared" si="59"/>
        <v>0</v>
      </c>
      <c r="CQ74" s="189">
        <v>55.649999999999991</v>
      </c>
      <c r="CR74" s="80">
        <f>+CO74*'PRECIOS SEGUN ADJ. (FRONTERIZO)'!$B$17*'PRECIOS SEGUN ADJ. (FRONTERIZO)'!$C$17</f>
        <v>0</v>
      </c>
      <c r="CS74" s="80" t="e" vm="1">
        <f>+[4]!NumLetras(CR74,"PESO","PESOS DOMINICANOS","$EE $m CON #d/100 CENTAVOS")</f>
        <v>#VALUE!</v>
      </c>
      <c r="CT74" s="80">
        <f t="shared" si="81"/>
        <v>0</v>
      </c>
      <c r="CU74" s="37">
        <v>602</v>
      </c>
      <c r="CV74" s="37">
        <f t="shared" si="60"/>
        <v>12040</v>
      </c>
      <c r="CW74" s="189">
        <v>6.6</v>
      </c>
      <c r="CX74" s="80">
        <f>+CU74*'PRECIOS SEGUN ADJ. (FRONTERIZO)'!$B$18*'PRECIOS SEGUN ADJ. (FRONTERIZO)'!$C$18</f>
        <v>79464</v>
      </c>
      <c r="CY74" s="80" t="e" vm="1">
        <f>+[4]!NumLetras(CX74,"PESO","PESOS DOMINICANOS","$EE $m CON #d/100 CENTAVOS")</f>
        <v>#VALUE!</v>
      </c>
      <c r="CZ74" s="37">
        <v>0</v>
      </c>
      <c r="DA74" s="37">
        <f t="shared" si="61"/>
        <v>0</v>
      </c>
      <c r="DB74" s="189">
        <v>65.75</v>
      </c>
      <c r="DC74" s="80">
        <f>+CZ74*'PRECIOS SEGUN ADJ. (FRONTERIZO)'!$B$19*'PRECIOS SEGUN ADJ. (FRONTERIZO)'!$C$19</f>
        <v>0</v>
      </c>
      <c r="DD74" s="80" t="e" vm="1">
        <f>+[4]!NumLetras(DC74,"PESO","PESOS DOMINICANOS","$EE $m CON #d/100 CENTAVOS")</f>
        <v>#VALUE!</v>
      </c>
      <c r="DE74" s="80">
        <f t="shared" si="82"/>
        <v>0</v>
      </c>
      <c r="DF74" s="37">
        <v>17</v>
      </c>
      <c r="DG74" s="37">
        <f t="shared" si="62"/>
        <v>340</v>
      </c>
      <c r="DH74" s="189">
        <v>82.59999999999998</v>
      </c>
      <c r="DI74" s="80">
        <f>+DF74*'PRECIOS SEGUN ADJ. (FRONTERIZO)'!$B$20*'PRECIOS SEGUN ADJ. (FRONTERIZO)'!$C$20</f>
        <v>28083.999999999996</v>
      </c>
      <c r="DJ74" s="80" t="e" vm="1">
        <f>+[4]!NumLetras(DI74,"PESO","PESOS DOMINICANOS","$EE $m CON #d/100 CENTAVOS")</f>
        <v>#VALUE!</v>
      </c>
      <c r="DK74" s="80">
        <f t="shared" si="83"/>
        <v>5055.12</v>
      </c>
      <c r="DL74" s="37">
        <v>1204</v>
      </c>
      <c r="DM74" s="37">
        <f t="shared" si="63"/>
        <v>24080</v>
      </c>
      <c r="DN74" s="189">
        <v>22</v>
      </c>
      <c r="DO74" s="80">
        <f>+DL74*'PRECIOS SEGUN ADJ. (FRONTERIZO)'!$B$21*'PRECIOS SEGUN ADJ. (FRONTERIZO)'!$C$21</f>
        <v>529760</v>
      </c>
      <c r="DP74" s="80" t="e" vm="1">
        <f>+[4]!NumLetras(DO74,"PESO","PESOS DOMINICANOS","$EE $m CON #d/100 CENTAVOS")</f>
        <v>#VALUE!</v>
      </c>
      <c r="DQ74" s="37">
        <v>70</v>
      </c>
      <c r="DR74" s="37">
        <f t="shared" si="64"/>
        <v>1400</v>
      </c>
      <c r="DS74" s="189">
        <v>80.849999999999994</v>
      </c>
      <c r="DT74" s="80">
        <f>+DQ74*'PRECIOS SEGUN ADJ. (FRONTERIZO)'!$B$22*'PRECIOS SEGUN ADJ. (FRONTERIZO)'!$C$22</f>
        <v>113190</v>
      </c>
      <c r="DU74" s="80" t="e" vm="1">
        <f>+[4]!NumLetras(DT74,"PESO","PESOS DOMINICANOS","$EE $m CON #d/100 CENTAVOS")</f>
        <v>#VALUE!</v>
      </c>
      <c r="DV74" s="37">
        <v>33</v>
      </c>
      <c r="DW74" s="37">
        <f t="shared" si="65"/>
        <v>660</v>
      </c>
      <c r="DX74" s="189">
        <v>21.83</v>
      </c>
      <c r="DY74" s="80">
        <f>+DV74*'PRECIOS SEGUN ADJ. (FRONTERIZO)'!$B$23*'PRECIOS SEGUN ADJ. (FRONTERIZO)'!$C$23</f>
        <v>14407.8</v>
      </c>
      <c r="DZ74" s="80" t="e" vm="1">
        <f>+[4]!NumLetras(DY74,"PESO","PESOS DOMINICANOS","$EE $m CON #d/100 CENTAVOS")</f>
        <v>#VALUE!</v>
      </c>
      <c r="EA74" s="80">
        <f t="shared" si="84"/>
        <v>2593.4</v>
      </c>
      <c r="EB74" s="37">
        <v>97</v>
      </c>
      <c r="EC74" s="37">
        <f t="shared" si="66"/>
        <v>1940</v>
      </c>
      <c r="ED74" s="189">
        <v>33</v>
      </c>
      <c r="EE74" s="80">
        <f>+EB74*'PRECIOS SEGUN ADJ. (FRONTERIZO)'!$B$24*'PRECIOS SEGUN ADJ. (FRONTERIZO)'!$C$24</f>
        <v>64020</v>
      </c>
      <c r="EF74" s="80" t="e" vm="1">
        <f>+[4]!NumLetras(EE74,"PESO","PESOS DOMINICANOS","$EE $m CON #d/100 CENTAVOS")</f>
        <v>#VALUE!</v>
      </c>
      <c r="EG74" s="37">
        <v>0</v>
      </c>
      <c r="EH74" s="37">
        <f t="shared" si="67"/>
        <v>0</v>
      </c>
      <c r="EI74" s="189">
        <v>15.789999999999997</v>
      </c>
      <c r="EJ74" s="80">
        <f>+EG74*'PRECIOS SEGUN ADJ. (FRONTERIZO)'!$B$25*'PRECIOS SEGUN ADJ. (FRONTERIZO)'!$C$25</f>
        <v>0</v>
      </c>
      <c r="EK74" s="80" t="e" vm="1">
        <f>+[4]!NumLetras(EJ74,"PESO","PESOS DOMINICANOS","$EE $m CON #d/100 CENTAVOS")</f>
        <v>#VALUE!</v>
      </c>
      <c r="EL74" s="37">
        <v>0</v>
      </c>
      <c r="EM74" s="37">
        <f t="shared" si="68"/>
        <v>0</v>
      </c>
      <c r="EN74" s="189">
        <v>31.5</v>
      </c>
      <c r="EO74" s="80">
        <f>+EL74*'PRECIOS SEGUN ADJ. (FRONTERIZO)'!$B$26*'PRECIOS SEGUN ADJ. (FRONTERIZO)'!$C$26</f>
        <v>0</v>
      </c>
      <c r="EP74" s="80" t="e" vm="1">
        <f>+[4]!NumLetras(EO74,"PESO","PESOS DOMINICANOS","$EE $m CON #d/100 CENTAVOS")</f>
        <v>#VALUE!</v>
      </c>
      <c r="EQ74" s="80">
        <v>0</v>
      </c>
      <c r="ER74" s="194">
        <f t="shared" si="69"/>
        <v>0</v>
      </c>
      <c r="ES74" s="195">
        <v>21.68</v>
      </c>
      <c r="ET74" s="196">
        <f>+EQ74*'PRECIOS SEGUN ADJ (RURAL)'!$B$13*'PRECIOS SEGUN ADJ (RURAL)'!$C$13</f>
        <v>0</v>
      </c>
      <c r="EU74" s="196" t="e" vm="1">
        <f>+[4]!NumLetras(ET74,"PESO","PESOS DOMINICANOS","$EE $m CON #d/100 CENTAVOS")</f>
        <v>#VALUE!</v>
      </c>
      <c r="EV74" s="80">
        <v>0</v>
      </c>
      <c r="EW74" s="198">
        <f t="shared" si="70"/>
        <v>0</v>
      </c>
      <c r="EX74" s="199">
        <v>5.5</v>
      </c>
      <c r="EY74" s="200">
        <f>+EV74*'PRECIOS SEGUN ADJ (RURAL)'!$B$16*'PRECIOS SEGUN ADJ (RURAL)'!$C$16</f>
        <v>0</v>
      </c>
      <c r="EZ74" s="200" t="e" vm="1">
        <f>+[4]!NumLetras(EY74,"PESO","PESOS DOMINICANOS","$EE $m CON #d/100 CENTAVOS")</f>
        <v>#VALUE!</v>
      </c>
      <c r="FA74" s="80">
        <v>0</v>
      </c>
      <c r="FB74" s="202">
        <f t="shared" si="71"/>
        <v>0</v>
      </c>
      <c r="FC74" s="203">
        <v>220</v>
      </c>
      <c r="FD74" s="204">
        <f>+FA74*'PRECIOS SEGUN ADJ (RURAL)'!$B$18*'PRECIOS SEGUN ADJ (RURAL)'!$C$18</f>
        <v>0</v>
      </c>
      <c r="FE74" s="204" t="e" vm="1">
        <f>+[4]!NumLetras(FD74,"PESO","PESOS DOMINICANOS","$EE $m CON #d/100 CENTAVOS")</f>
        <v>#VALUE!</v>
      </c>
      <c r="FF74" s="204">
        <f t="shared" si="72"/>
        <v>0</v>
      </c>
      <c r="FG74" s="80">
        <f t="shared" si="85"/>
        <v>1757049</v>
      </c>
      <c r="FH74" s="80" t="e" vm="1">
        <f>+[4]!NumLetras(FG74,"PESO","PESOS DOMINICANOS","$EE $m CON #d/100 CENTAVOS")</f>
        <v>#VALUE!</v>
      </c>
      <c r="FI74" s="80">
        <f t="shared" si="73"/>
        <v>96649.409999999989</v>
      </c>
      <c r="FJ74" s="80" t="e" vm="1">
        <f>+[4]!NumLetras(FI74,"PESO","PESOS DOMINICANOS","$EE $m CON #d/100 CENTAVOS")</f>
        <v>#VALUE!</v>
      </c>
      <c r="FK74" s="80">
        <f t="shared" si="86"/>
        <v>1660399.59</v>
      </c>
      <c r="FL74" s="80" t="e" vm="1">
        <f>+[4]!NumLetras(FK74,"PESO","PESOS DOMINICANOS","$EE $m CON #d/100 CENTAVOS")</f>
        <v>#VALUE!</v>
      </c>
      <c r="FM74" s="80">
        <f t="shared" si="87"/>
        <v>351409.8</v>
      </c>
      <c r="FN74" s="80" t="e" vm="1">
        <f>+[4]!NumLetras(FM74,"PESO","PESOS DOMINICANOS","$EE $m CON #d/100 CENTAVOS")</f>
        <v>#VALUE!</v>
      </c>
      <c r="FO74" s="80">
        <f t="shared" si="88"/>
        <v>17570.490000000002</v>
      </c>
      <c r="FP74" s="80" t="e" vm="1">
        <f>+[4]!NumLetras(FO74,"PESO","PESOS DOMINICANOS","$EE $m CON #d/100 CENTAVOS")</f>
        <v>#VALUE!</v>
      </c>
      <c r="FQ74" s="80"/>
      <c r="FR74" s="80">
        <f t="shared" si="89"/>
        <v>1405639.2</v>
      </c>
      <c r="FS74" s="80" t="e" vm="1">
        <f>+[4]!NumLetras(FR74,"PESO","PESOS DOMINICANOS","$EE $m CON #d/100 CENTAVOS")</f>
        <v>#VALUE!</v>
      </c>
      <c r="FT74" s="37" t="str">
        <f>+VLOOKUP(D74,'FRONTERIZO XENIA'!F:G,2,0)</f>
        <v>F-06</v>
      </c>
    </row>
    <row r="75" spans="1:176">
      <c r="A75" s="37">
        <v>74</v>
      </c>
      <c r="B75" s="37">
        <v>74</v>
      </c>
      <c r="C75" s="26" t="s">
        <v>800</v>
      </c>
      <c r="D75" s="37">
        <v>1800028647</v>
      </c>
      <c r="E75" s="37" t="str">
        <f>+VLOOKUP(D75,'INFORMACION DE PROVEEDORES'!C:I,2,0)</f>
        <v>018-0002864-7</v>
      </c>
      <c r="F75" s="26" t="str">
        <f>+VLOOKUP(D75,'INFORMACION DE PROVEEDORES'!C:J,4,0)</f>
        <v>MARIA DEL CARMEN SEVERINO NIVAR</v>
      </c>
      <c r="G75" s="37" t="str">
        <f>+VLOOKUP(D75,'INFORMACION DE PROVEEDORES'!C:K,5,0)</f>
        <v>018-0002864-7</v>
      </c>
      <c r="H75" s="26" t="str">
        <f>+VLOOKUP(D75,'INFORMACION DE PROVEEDORES'!C:L,7,0)</f>
        <v xml:space="preserve">CALLE PEATONAL 5, NO. 3, VILLA CENTRAL, BARAHONA </v>
      </c>
      <c r="I75" s="37" t="str">
        <f>+VLOOKUP(D75,'INFORMACION DE PROVEEDORES'!C:M,3,0)</f>
        <v xml:space="preserve"> FÍSICA</v>
      </c>
      <c r="J75" s="37">
        <v>1</v>
      </c>
      <c r="K75" s="37">
        <v>254</v>
      </c>
      <c r="L75" s="37">
        <v>45</v>
      </c>
      <c r="M75" s="37">
        <f t="shared" si="74"/>
        <v>900</v>
      </c>
      <c r="N75" s="189">
        <v>69.81</v>
      </c>
      <c r="O75" s="80">
        <f>+L75*'PRECIOS SEGUN ADJ. (FRONTERIZO)'!$B$2*'PRECIOS SEGUN ADJ. (FRONTERIZO)'!$C$2</f>
        <v>62829.000000000007</v>
      </c>
      <c r="P75" s="80" t="e" vm="1">
        <f>+[4]!NumLetras(O75,"PESO","PESOS DOMINICANOS","$EE $m CON #d/100 CENTAVOS")</f>
        <v>#VALUE!</v>
      </c>
      <c r="Q75" s="80">
        <f t="shared" si="75"/>
        <v>10052.64</v>
      </c>
      <c r="R75" s="37">
        <v>12</v>
      </c>
      <c r="S75" s="37">
        <f t="shared" si="45"/>
        <v>240</v>
      </c>
      <c r="T75" s="189">
        <v>31.5</v>
      </c>
      <c r="U75" s="80">
        <f>+R75*'PRECIOS SEGUN ADJ. (FRONTERIZO)'!$B$3*'PRECIOS SEGUN ADJ. (FRONTERIZO)'!$C$3</f>
        <v>7560</v>
      </c>
      <c r="V75" s="80" t="e" vm="1">
        <f>+[4]!NumLetras(U75,"PESO","PESOS DOMINICANOS","$EE $m CON #d/100 CENTAVOS")</f>
        <v>#VALUE!</v>
      </c>
      <c r="W75" s="37">
        <v>0</v>
      </c>
      <c r="X75" s="37">
        <f t="shared" si="46"/>
        <v>0</v>
      </c>
      <c r="Y75" s="189">
        <v>25.2</v>
      </c>
      <c r="Z75" s="80">
        <f>+W75*'PRECIOS SEGUN ADJ. (FRONTERIZO)'!$B$4*'PRECIOS SEGUN ADJ. (FRONTERIZO)'!$C$4</f>
        <v>0</v>
      </c>
      <c r="AA75" s="80" t="e" vm="1">
        <f>+[4]!NumLetras(Z75,"PESO","PESOS DOMINICANOS","$EE $m CON #d/100 CENTAVOS")</f>
        <v>#VALUE!</v>
      </c>
      <c r="AB75" s="37">
        <v>77</v>
      </c>
      <c r="AC75" s="37">
        <f t="shared" si="47"/>
        <v>1540</v>
      </c>
      <c r="AD75" s="189">
        <v>87.91</v>
      </c>
      <c r="AE75" s="80">
        <f>+AB75*'PRECIOS SEGUN ADJ. (FRONTERIZO)'!$B$5*'PRECIOS SEGUN ADJ. (FRONTERIZO)'!$C$5</f>
        <v>135381.4</v>
      </c>
      <c r="AF75" s="80" t="e" vm="1">
        <f>+[4]!NumLetras(AE75,"PESO","PESOS DOMINICANOS","$EE $m CON #d/100 CENTAVOS")</f>
        <v>#VALUE!</v>
      </c>
      <c r="AG75" s="80">
        <f t="shared" si="76"/>
        <v>24368.65</v>
      </c>
      <c r="AH75" s="37">
        <v>94</v>
      </c>
      <c r="AI75" s="37">
        <f t="shared" si="48"/>
        <v>1880</v>
      </c>
      <c r="AJ75" s="189">
        <v>53.95000000000001</v>
      </c>
      <c r="AK75" s="80">
        <f>+AH75*'PRECIOS SEGUN ADJ. (FRONTERIZO)'!$B$6*'PRECIOS SEGUN ADJ. (FRONTERIZO)'!$C$6</f>
        <v>101426</v>
      </c>
      <c r="AL75" s="80" t="e" vm="1">
        <f>+[4]!NumLetras(AK75,"PESO","PESOS DOMINICANOS","$EE $m CON #d/100 CENTAVOS")</f>
        <v>#VALUE!</v>
      </c>
      <c r="AM75" s="37">
        <v>12</v>
      </c>
      <c r="AN75" s="37">
        <f t="shared" si="49"/>
        <v>240</v>
      </c>
      <c r="AO75" s="189">
        <v>25.04</v>
      </c>
      <c r="AP75" s="80">
        <f>+AM75*'PRECIOS SEGUN ADJ. (FRONTERIZO)'!$B$7*'PRECIOS SEGUN ADJ. (FRONTERIZO)'!$C$7</f>
        <v>6009.6</v>
      </c>
      <c r="AQ75" s="80" t="e" vm="1">
        <f>+[4]!NumLetras(AP75,"PESO","PESOS DOMINICANOS","$EE $m CON #d/100 CENTAVOS")</f>
        <v>#VALUE!</v>
      </c>
      <c r="AR75" s="80">
        <f t="shared" si="77"/>
        <v>961.54</v>
      </c>
      <c r="AS75" s="37">
        <v>28</v>
      </c>
      <c r="AT75" s="37">
        <f t="shared" si="50"/>
        <v>560</v>
      </c>
      <c r="AU75" s="189">
        <v>290.85000000000002</v>
      </c>
      <c r="AV75" s="80">
        <f>+AS75*'PRECIOS SEGUN ADJ. (FRONTERIZO)'!$B$8*'PRECIOS SEGUN ADJ. (FRONTERIZO)'!$C$8</f>
        <v>162876.00000000003</v>
      </c>
      <c r="AW75" s="80" t="e" vm="1">
        <f>+[4]!NumLetras(AV75,"PESO","PESOS DOMINICANOS","$EE $m CON #d/100 CENTAVOS")</f>
        <v>#VALUE!</v>
      </c>
      <c r="AX75" s="80">
        <f t="shared" si="78"/>
        <v>29317.68</v>
      </c>
      <c r="AY75" s="37">
        <v>0</v>
      </c>
      <c r="AZ75" s="37">
        <f t="shared" si="51"/>
        <v>0</v>
      </c>
      <c r="BA75" s="189">
        <v>18.899999999999999</v>
      </c>
      <c r="BB75" s="80">
        <f>+AY75*'PRECIOS SEGUN ADJ. (FRONTERIZO)'!$B$9*'PRECIOS SEGUN ADJ. (FRONTERIZO)'!$C$9</f>
        <v>0</v>
      </c>
      <c r="BC75" s="80" t="e" vm="1">
        <f>+[4]!NumLetras(BB75,"PESO","PESOS DOMINICANOS","$EE $m CON #d/100 CENTAVOS")</f>
        <v>#VALUE!</v>
      </c>
      <c r="BD75" s="37">
        <v>6</v>
      </c>
      <c r="BE75" s="37">
        <f t="shared" si="52"/>
        <v>120</v>
      </c>
      <c r="BF75" s="189">
        <v>140.38</v>
      </c>
      <c r="BG75" s="80">
        <f>+BD75*'PRECIOS SEGUN ADJ. (FRONTERIZO)'!$B$10*'PRECIOS SEGUN ADJ. (FRONTERIZO)'!$C$10</f>
        <v>16845.599999999999</v>
      </c>
      <c r="BH75" s="80" t="e" vm="1">
        <f>+[4]!NumLetras(BG75,"PESO","PESOS DOMINICANOS","$EE $m CON #d/100 CENTAVOS")</f>
        <v>#VALUE!</v>
      </c>
      <c r="BI75" s="80">
        <f t="shared" si="79"/>
        <v>3032.21</v>
      </c>
      <c r="BJ75" s="37">
        <v>0</v>
      </c>
      <c r="BK75" s="37">
        <f t="shared" si="53"/>
        <v>0</v>
      </c>
      <c r="BL75" s="189">
        <v>31.459999999999997</v>
      </c>
      <c r="BM75" s="80">
        <f>+BJ75*'PRECIOS SEGUN ADJ. (FRONTERIZO)'!$B$11*'PRECIOS SEGUN ADJ. (FRONTERIZO)'!$C$11</f>
        <v>0</v>
      </c>
      <c r="BN75" s="80" t="e" vm="1">
        <f>+[4]!NumLetras(BM75,"PESO","PESOS DOMINICANOS","$EE $m CON #d/100 CENTAVOS")</f>
        <v>#VALUE!</v>
      </c>
      <c r="BO75" s="37">
        <v>23</v>
      </c>
      <c r="BP75" s="37">
        <f t="shared" si="54"/>
        <v>460</v>
      </c>
      <c r="BQ75" s="189">
        <v>65</v>
      </c>
      <c r="BR75" s="80">
        <f>+BO75*'PRECIOS SEGUN ADJ. (FRONTERIZO)'!$B$12*'PRECIOS SEGUN ADJ. (FRONTERIZO)'!$C$12</f>
        <v>29900</v>
      </c>
      <c r="BS75" s="80" t="e" vm="1">
        <f>+[4]!NumLetras(BR75,"PESO","PESOS DOMINICANOS","$EE $m CON #d/100 CENTAVOS")</f>
        <v>#VALUE!</v>
      </c>
      <c r="BT75" s="37">
        <v>0</v>
      </c>
      <c r="BU75" s="37">
        <f t="shared" si="55"/>
        <v>0</v>
      </c>
      <c r="BV75" s="189">
        <v>5.5</v>
      </c>
      <c r="BW75" s="80">
        <f>+BT75*'PRECIOS SEGUN ADJ. (FRONTERIZO)'!$B$13*'PRECIOS SEGUN ADJ. (FRONTERIZO)'!$C$13</f>
        <v>0</v>
      </c>
      <c r="BX75" s="80" t="e" vm="1">
        <f>+[4]!NumLetras(BW75,"PESO","PESOS DOMINICANOS","$EE $m CON #d/100 CENTAVOS")</f>
        <v>#VALUE!</v>
      </c>
      <c r="BY75" s="37">
        <v>508</v>
      </c>
      <c r="BZ75" s="37">
        <f t="shared" si="56"/>
        <v>10160</v>
      </c>
      <c r="CA75" s="189">
        <v>7.15</v>
      </c>
      <c r="CB75" s="80">
        <f>+BY75*'PRECIOS SEGUN ADJ. (FRONTERIZO)'!$B$14*'PRECIOS SEGUN ADJ. (FRONTERIZO)'!$C$14</f>
        <v>72644</v>
      </c>
      <c r="CC75" s="80" t="e" vm="1">
        <f>+[4]!NumLetras(CB75,"PESO","PESOS DOMINICANOS","$EE $m CON #d/100 CENTAVOS")</f>
        <v>#VALUE!</v>
      </c>
      <c r="CD75" s="37">
        <v>1016</v>
      </c>
      <c r="CE75" s="37">
        <f t="shared" si="57"/>
        <v>20320</v>
      </c>
      <c r="CF75" s="189">
        <v>6.8400000000000007</v>
      </c>
      <c r="CG75" s="80">
        <f>+CD75*'PRECIOS SEGUN ADJ. (FRONTERIZO)'!$B$15*'PRECIOS SEGUN ADJ. (FRONTERIZO)'!$C$15</f>
        <v>138988.79999999999</v>
      </c>
      <c r="CH75" s="80" t="e" vm="1">
        <f>+[4]!NumLetras(CG75,"PESO","PESOS DOMINICANOS","$EE $m CON #d/100 CENTAVOS")</f>
        <v>#VALUE!</v>
      </c>
      <c r="CI75" s="37">
        <v>0</v>
      </c>
      <c r="CJ75" s="37">
        <f t="shared" si="58"/>
        <v>0</v>
      </c>
      <c r="CK75" s="189">
        <v>60</v>
      </c>
      <c r="CL75" s="80">
        <f>+CI75*'PRECIOS SEGUN ADJ. (FRONTERIZO)'!$B$16*'PRECIOS SEGUN ADJ. (FRONTERIZO)'!$C$16</f>
        <v>0</v>
      </c>
      <c r="CM75" s="80" t="e" vm="1">
        <f>+[4]!NumLetras(CL75,"PESO","PESOS DOMINICANOS","$EE $m CON #d/100 CENTAVOS")</f>
        <v>#VALUE!</v>
      </c>
      <c r="CN75" s="80">
        <f t="shared" si="80"/>
        <v>0</v>
      </c>
      <c r="CO75" s="37">
        <v>0</v>
      </c>
      <c r="CP75" s="37">
        <f t="shared" si="59"/>
        <v>0</v>
      </c>
      <c r="CQ75" s="189">
        <v>55.649999999999991</v>
      </c>
      <c r="CR75" s="80">
        <f>+CO75*'PRECIOS SEGUN ADJ. (FRONTERIZO)'!$B$17*'PRECIOS SEGUN ADJ. (FRONTERIZO)'!$C$17</f>
        <v>0</v>
      </c>
      <c r="CS75" s="80" t="e" vm="1">
        <f>+[4]!NumLetras(CR75,"PESO","PESOS DOMINICANOS","$EE $m CON #d/100 CENTAVOS")</f>
        <v>#VALUE!</v>
      </c>
      <c r="CT75" s="80">
        <f t="shared" si="81"/>
        <v>0</v>
      </c>
      <c r="CU75" s="37">
        <v>508</v>
      </c>
      <c r="CV75" s="37">
        <f t="shared" si="60"/>
        <v>10160</v>
      </c>
      <c r="CW75" s="189">
        <v>6.6</v>
      </c>
      <c r="CX75" s="80">
        <f>+CU75*'PRECIOS SEGUN ADJ. (FRONTERIZO)'!$B$18*'PRECIOS SEGUN ADJ. (FRONTERIZO)'!$C$18</f>
        <v>67056</v>
      </c>
      <c r="CY75" s="80" t="e" vm="1">
        <f>+[4]!NumLetras(CX75,"PESO","PESOS DOMINICANOS","$EE $m CON #d/100 CENTAVOS")</f>
        <v>#VALUE!</v>
      </c>
      <c r="CZ75" s="37">
        <v>0</v>
      </c>
      <c r="DA75" s="37">
        <f t="shared" si="61"/>
        <v>0</v>
      </c>
      <c r="DB75" s="189">
        <v>65.75</v>
      </c>
      <c r="DC75" s="80">
        <f>+CZ75*'PRECIOS SEGUN ADJ. (FRONTERIZO)'!$B$19*'PRECIOS SEGUN ADJ. (FRONTERIZO)'!$C$19</f>
        <v>0</v>
      </c>
      <c r="DD75" s="80" t="e" vm="1">
        <f>+[4]!NumLetras(DC75,"PESO","PESOS DOMINICANOS","$EE $m CON #d/100 CENTAVOS")</f>
        <v>#VALUE!</v>
      </c>
      <c r="DE75" s="80">
        <f t="shared" si="82"/>
        <v>0</v>
      </c>
      <c r="DF75" s="37">
        <v>12</v>
      </c>
      <c r="DG75" s="37">
        <f t="shared" si="62"/>
        <v>240</v>
      </c>
      <c r="DH75" s="189">
        <v>82.59999999999998</v>
      </c>
      <c r="DI75" s="80">
        <f>+DF75*'PRECIOS SEGUN ADJ. (FRONTERIZO)'!$B$20*'PRECIOS SEGUN ADJ. (FRONTERIZO)'!$C$20</f>
        <v>19824</v>
      </c>
      <c r="DJ75" s="80" t="e" vm="1">
        <f>+[4]!NumLetras(DI75,"PESO","PESOS DOMINICANOS","$EE $m CON #d/100 CENTAVOS")</f>
        <v>#VALUE!</v>
      </c>
      <c r="DK75" s="80">
        <f t="shared" si="83"/>
        <v>3568.32</v>
      </c>
      <c r="DL75" s="37">
        <v>1016</v>
      </c>
      <c r="DM75" s="37">
        <f t="shared" si="63"/>
        <v>20320</v>
      </c>
      <c r="DN75" s="189">
        <v>22</v>
      </c>
      <c r="DO75" s="80">
        <f>+DL75*'PRECIOS SEGUN ADJ. (FRONTERIZO)'!$B$21*'PRECIOS SEGUN ADJ. (FRONTERIZO)'!$C$21</f>
        <v>447040</v>
      </c>
      <c r="DP75" s="80" t="e" vm="1">
        <f>+[4]!NumLetras(DO75,"PESO","PESOS DOMINICANOS","$EE $m CON #d/100 CENTAVOS")</f>
        <v>#VALUE!</v>
      </c>
      <c r="DQ75" s="37">
        <v>56</v>
      </c>
      <c r="DR75" s="37">
        <f t="shared" si="64"/>
        <v>1120</v>
      </c>
      <c r="DS75" s="189">
        <v>80.849999999999994</v>
      </c>
      <c r="DT75" s="80">
        <f>+DQ75*'PRECIOS SEGUN ADJ. (FRONTERIZO)'!$B$22*'PRECIOS SEGUN ADJ. (FRONTERIZO)'!$C$22</f>
        <v>90551.999999999985</v>
      </c>
      <c r="DU75" s="80" t="e" vm="1">
        <f>+[4]!NumLetras(DT75,"PESO","PESOS DOMINICANOS","$EE $m CON #d/100 CENTAVOS")</f>
        <v>#VALUE!</v>
      </c>
      <c r="DV75" s="37">
        <v>25</v>
      </c>
      <c r="DW75" s="37">
        <f t="shared" si="65"/>
        <v>500</v>
      </c>
      <c r="DX75" s="189">
        <v>21.83</v>
      </c>
      <c r="DY75" s="80">
        <f>+DV75*'PRECIOS SEGUN ADJ. (FRONTERIZO)'!$B$23*'PRECIOS SEGUN ADJ. (FRONTERIZO)'!$C$23</f>
        <v>10915</v>
      </c>
      <c r="DZ75" s="80" t="e" vm="1">
        <f>+[4]!NumLetras(DY75,"PESO","PESOS DOMINICANOS","$EE $m CON #d/100 CENTAVOS")</f>
        <v>#VALUE!</v>
      </c>
      <c r="EA75" s="80">
        <f t="shared" si="84"/>
        <v>1964.7</v>
      </c>
      <c r="EB75" s="37">
        <v>79</v>
      </c>
      <c r="EC75" s="37">
        <f t="shared" si="66"/>
        <v>1580</v>
      </c>
      <c r="ED75" s="189">
        <v>33</v>
      </c>
      <c r="EE75" s="80">
        <f>+EB75*'PRECIOS SEGUN ADJ. (FRONTERIZO)'!$B$24*'PRECIOS SEGUN ADJ. (FRONTERIZO)'!$C$24</f>
        <v>52140</v>
      </c>
      <c r="EF75" s="80" t="e" vm="1">
        <f>+[4]!NumLetras(EE75,"PESO","PESOS DOMINICANOS","$EE $m CON #d/100 CENTAVOS")</f>
        <v>#VALUE!</v>
      </c>
      <c r="EG75" s="37">
        <v>0</v>
      </c>
      <c r="EH75" s="37">
        <f t="shared" si="67"/>
        <v>0</v>
      </c>
      <c r="EI75" s="189">
        <v>15.789999999999997</v>
      </c>
      <c r="EJ75" s="80">
        <f>+EG75*'PRECIOS SEGUN ADJ. (FRONTERIZO)'!$B$25*'PRECIOS SEGUN ADJ. (FRONTERIZO)'!$C$25</f>
        <v>0</v>
      </c>
      <c r="EK75" s="80" t="e" vm="1">
        <f>+[4]!NumLetras(EJ75,"PESO","PESOS DOMINICANOS","$EE $m CON #d/100 CENTAVOS")</f>
        <v>#VALUE!</v>
      </c>
      <c r="EL75" s="37">
        <v>0</v>
      </c>
      <c r="EM75" s="37">
        <f t="shared" si="68"/>
        <v>0</v>
      </c>
      <c r="EN75" s="189">
        <v>31.5</v>
      </c>
      <c r="EO75" s="80">
        <f>+EL75*'PRECIOS SEGUN ADJ. (FRONTERIZO)'!$B$26*'PRECIOS SEGUN ADJ. (FRONTERIZO)'!$C$26</f>
        <v>0</v>
      </c>
      <c r="EP75" s="80" t="e" vm="1">
        <f>+[4]!NumLetras(EO75,"PESO","PESOS DOMINICANOS","$EE $m CON #d/100 CENTAVOS")</f>
        <v>#VALUE!</v>
      </c>
      <c r="EQ75" s="80">
        <v>0</v>
      </c>
      <c r="ER75" s="194">
        <f t="shared" si="69"/>
        <v>0</v>
      </c>
      <c r="ES75" s="195">
        <v>21.68</v>
      </c>
      <c r="ET75" s="196">
        <f>+EQ75*'PRECIOS SEGUN ADJ (RURAL)'!$B$13*'PRECIOS SEGUN ADJ (RURAL)'!$C$13</f>
        <v>0</v>
      </c>
      <c r="EU75" s="196" t="e" vm="1">
        <f>+[4]!NumLetras(ET75,"PESO","PESOS DOMINICANOS","$EE $m CON #d/100 CENTAVOS")</f>
        <v>#VALUE!</v>
      </c>
      <c r="EV75" s="80">
        <v>0</v>
      </c>
      <c r="EW75" s="198">
        <f t="shared" si="70"/>
        <v>0</v>
      </c>
      <c r="EX75" s="199">
        <v>5.5</v>
      </c>
      <c r="EY75" s="200">
        <f>+EV75*'PRECIOS SEGUN ADJ (RURAL)'!$B$16*'PRECIOS SEGUN ADJ (RURAL)'!$C$16</f>
        <v>0</v>
      </c>
      <c r="EZ75" s="200" t="e" vm="1">
        <f>+[4]!NumLetras(EY75,"PESO","PESOS DOMINICANOS","$EE $m CON #d/100 CENTAVOS")</f>
        <v>#VALUE!</v>
      </c>
      <c r="FA75" s="80">
        <v>0</v>
      </c>
      <c r="FB75" s="202">
        <f t="shared" si="71"/>
        <v>0</v>
      </c>
      <c r="FC75" s="203">
        <v>220</v>
      </c>
      <c r="FD75" s="204">
        <f>+FA75*'PRECIOS SEGUN ADJ (RURAL)'!$B$18*'PRECIOS SEGUN ADJ (RURAL)'!$C$18</f>
        <v>0</v>
      </c>
      <c r="FE75" s="204" t="e" vm="1">
        <f>+[4]!NumLetras(FD75,"PESO","PESOS DOMINICANOS","$EE $m CON #d/100 CENTAVOS")</f>
        <v>#VALUE!</v>
      </c>
      <c r="FF75" s="204">
        <f t="shared" si="72"/>
        <v>0</v>
      </c>
      <c r="FG75" s="80">
        <f t="shared" si="85"/>
        <v>1421987.4</v>
      </c>
      <c r="FH75" s="80" t="e" vm="1">
        <f>+[4]!NumLetras(FG75,"PESO","PESOS DOMINICANOS","$EE $m CON #d/100 CENTAVOS")</f>
        <v>#VALUE!</v>
      </c>
      <c r="FI75" s="80">
        <f t="shared" si="73"/>
        <v>73265.740000000005</v>
      </c>
      <c r="FJ75" s="80" t="e" vm="1">
        <f>+[4]!NumLetras(FI75,"PESO","PESOS DOMINICANOS","$EE $m CON #d/100 CENTAVOS")</f>
        <v>#VALUE!</v>
      </c>
      <c r="FK75" s="80">
        <f t="shared" si="86"/>
        <v>1348721.66</v>
      </c>
      <c r="FL75" s="80" t="e" vm="1">
        <f>+[4]!NumLetras(FK75,"PESO","PESOS DOMINICANOS","$EE $m CON #d/100 CENTAVOS")</f>
        <v>#VALUE!</v>
      </c>
      <c r="FM75" s="80">
        <f t="shared" si="87"/>
        <v>284397.48</v>
      </c>
      <c r="FN75" s="80" t="e" vm="1">
        <f>+[4]!NumLetras(FM75,"PESO","PESOS DOMINICANOS","$EE $m CON #d/100 CENTAVOS")</f>
        <v>#VALUE!</v>
      </c>
      <c r="FO75" s="80">
        <f t="shared" si="88"/>
        <v>14219.87</v>
      </c>
      <c r="FP75" s="80" t="e" vm="1">
        <f>+[4]!NumLetras(FO75,"PESO","PESOS DOMINICANOS","$EE $m CON #d/100 CENTAVOS")</f>
        <v>#VALUE!</v>
      </c>
      <c r="FQ75" s="80"/>
      <c r="FR75" s="80">
        <f t="shared" si="89"/>
        <v>1137589.92</v>
      </c>
      <c r="FS75" s="80" t="e" vm="1">
        <f>+[4]!NumLetras(FR75,"PESO","PESOS DOMINICANOS","$EE $m CON #d/100 CENTAVOS")</f>
        <v>#VALUE!</v>
      </c>
      <c r="FT75" s="37" t="str">
        <f>+VLOOKUP(D75,'FRONTERIZO XENIA'!F:G,2,0)</f>
        <v>F-04</v>
      </c>
    </row>
    <row r="76" spans="1:176">
      <c r="A76" s="37">
        <v>75</v>
      </c>
      <c r="B76" s="37">
        <v>75</v>
      </c>
      <c r="C76" s="26" t="s">
        <v>2500</v>
      </c>
      <c r="D76" s="37">
        <v>130276072</v>
      </c>
      <c r="E76" s="37">
        <f>+VLOOKUP(D76,'INFORMACION DE PROVEEDORES'!C:I,2,0)</f>
        <v>130276072</v>
      </c>
      <c r="F76" s="26" t="str">
        <f>+VLOOKUP(D76,'INFORMACION DE PROVEEDORES'!C:J,4,0)</f>
        <v>PILAR MATEO DE LEON DE SANCHEZ</v>
      </c>
      <c r="G76" s="37" t="str">
        <f>+VLOOKUP(D76,'INFORMACION DE PROVEEDORES'!C:K,5,0)</f>
        <v>001-0902006-5</v>
      </c>
      <c r="H76" s="26" t="str">
        <f>+VLOOKUP(D76,'INFORMACION DE PROVEEDORES'!C:L,7,0)</f>
        <v>CALLE LEO ANTONIO DE LEON, NO.8 EL MANGUITO</v>
      </c>
      <c r="I76" s="37" t="str">
        <f>+VLOOKUP(D76,'INFORMACION DE PROVEEDORES'!C:M,3,0)</f>
        <v xml:space="preserve"> JURÍDICA</v>
      </c>
      <c r="J76" s="37">
        <v>5</v>
      </c>
      <c r="K76" s="37">
        <v>311</v>
      </c>
      <c r="L76" s="37">
        <v>91</v>
      </c>
      <c r="M76" s="37">
        <f t="shared" si="74"/>
        <v>1820</v>
      </c>
      <c r="N76" s="189">
        <v>69.81</v>
      </c>
      <c r="O76" s="80">
        <f>+L76*'PRECIOS SEGUN ADJ. (FRONTERIZO)'!$B$2*'PRECIOS SEGUN ADJ. (FRONTERIZO)'!$C$2</f>
        <v>127054.2</v>
      </c>
      <c r="P76" s="80" t="e" vm="1">
        <f>+[4]!NumLetras(O76,"PESO","PESOS DOMINICANOS","$EE $m CON #d/100 CENTAVOS")</f>
        <v>#VALUE!</v>
      </c>
      <c r="Q76" s="80">
        <f t="shared" si="75"/>
        <v>20328.669999999998</v>
      </c>
      <c r="R76" s="37">
        <v>26</v>
      </c>
      <c r="S76" s="37">
        <f t="shared" si="45"/>
        <v>520</v>
      </c>
      <c r="T76" s="189">
        <v>31.5</v>
      </c>
      <c r="U76" s="80">
        <f>+R76*'PRECIOS SEGUN ADJ. (FRONTERIZO)'!$B$3*'PRECIOS SEGUN ADJ. (FRONTERIZO)'!$C$3</f>
        <v>16380</v>
      </c>
      <c r="V76" s="80" t="e" vm="1">
        <f>+[4]!NumLetras(U76,"PESO","PESOS DOMINICANOS","$EE $m CON #d/100 CENTAVOS")</f>
        <v>#VALUE!</v>
      </c>
      <c r="W76" s="37">
        <v>160</v>
      </c>
      <c r="X76" s="37">
        <f t="shared" si="46"/>
        <v>3200</v>
      </c>
      <c r="Y76" s="189">
        <v>25.2</v>
      </c>
      <c r="Z76" s="80">
        <f>+W76*'PRECIOS SEGUN ADJ. (FRONTERIZO)'!$B$4*'PRECIOS SEGUN ADJ. (FRONTERIZO)'!$C$4</f>
        <v>80640</v>
      </c>
      <c r="AA76" s="80" t="e" vm="1">
        <f>+[4]!NumLetras(Z76,"PESO","PESOS DOMINICANOS","$EE $m CON #d/100 CENTAVOS")</f>
        <v>#VALUE!</v>
      </c>
      <c r="AB76" s="37">
        <v>126</v>
      </c>
      <c r="AC76" s="37">
        <f t="shared" si="47"/>
        <v>2520</v>
      </c>
      <c r="AD76" s="189">
        <v>87.91</v>
      </c>
      <c r="AE76" s="80">
        <f>+AB76*'PRECIOS SEGUN ADJ. (FRONTERIZO)'!$B$5*'PRECIOS SEGUN ADJ. (FRONTERIZO)'!$C$5</f>
        <v>221533.2</v>
      </c>
      <c r="AF76" s="80" t="e" vm="1">
        <f>+[4]!NumLetras(AE76,"PESO","PESOS DOMINICANOS","$EE $m CON #d/100 CENTAVOS")</f>
        <v>#VALUE!</v>
      </c>
      <c r="AG76" s="80">
        <f t="shared" si="76"/>
        <v>39875.980000000003</v>
      </c>
      <c r="AH76" s="37">
        <v>60</v>
      </c>
      <c r="AI76" s="37">
        <f t="shared" si="48"/>
        <v>1200</v>
      </c>
      <c r="AJ76" s="189">
        <v>53.95000000000001</v>
      </c>
      <c r="AK76" s="80">
        <f>+AH76*'PRECIOS SEGUN ADJ. (FRONTERIZO)'!$B$6*'PRECIOS SEGUN ADJ. (FRONTERIZO)'!$C$6</f>
        <v>64740</v>
      </c>
      <c r="AL76" s="80" t="e" vm="1">
        <f>+[4]!NumLetras(AK76,"PESO","PESOS DOMINICANOS","$EE $m CON #d/100 CENTAVOS")</f>
        <v>#VALUE!</v>
      </c>
      <c r="AM76" s="37">
        <v>8</v>
      </c>
      <c r="AN76" s="37">
        <f t="shared" si="49"/>
        <v>160</v>
      </c>
      <c r="AO76" s="189">
        <v>25.04</v>
      </c>
      <c r="AP76" s="80">
        <f>+AM76*'PRECIOS SEGUN ADJ. (FRONTERIZO)'!$B$7*'PRECIOS SEGUN ADJ. (FRONTERIZO)'!$C$7</f>
        <v>4006.3999999999996</v>
      </c>
      <c r="AQ76" s="80" t="e" vm="1">
        <f>+[4]!NumLetras(AP76,"PESO","PESOS DOMINICANOS","$EE $m CON #d/100 CENTAVOS")</f>
        <v>#VALUE!</v>
      </c>
      <c r="AR76" s="80">
        <f t="shared" si="77"/>
        <v>641.02</v>
      </c>
      <c r="AS76" s="37">
        <v>39</v>
      </c>
      <c r="AT76" s="37">
        <f t="shared" si="50"/>
        <v>780</v>
      </c>
      <c r="AU76" s="189">
        <v>290.85000000000002</v>
      </c>
      <c r="AV76" s="80">
        <f>+AS76*'PRECIOS SEGUN ADJ. (FRONTERIZO)'!$B$8*'PRECIOS SEGUN ADJ. (FRONTERIZO)'!$C$8</f>
        <v>226863.00000000003</v>
      </c>
      <c r="AW76" s="80" t="e" vm="1">
        <f>+[4]!NumLetras(AV76,"PESO","PESOS DOMINICANOS","$EE $m CON #d/100 CENTAVOS")</f>
        <v>#VALUE!</v>
      </c>
      <c r="AX76" s="80">
        <f t="shared" si="78"/>
        <v>40835.339999999997</v>
      </c>
      <c r="AY76" s="37">
        <v>10</v>
      </c>
      <c r="AZ76" s="37">
        <f t="shared" si="51"/>
        <v>200</v>
      </c>
      <c r="BA76" s="189">
        <v>18.899999999999999</v>
      </c>
      <c r="BB76" s="80">
        <f>+AY76*'PRECIOS SEGUN ADJ. (FRONTERIZO)'!$B$9*'PRECIOS SEGUN ADJ. (FRONTERIZO)'!$C$9</f>
        <v>3780</v>
      </c>
      <c r="BC76" s="80" t="e" vm="1">
        <f>+[4]!NumLetras(BB76,"PESO","PESOS DOMINICANOS","$EE $m CON #d/100 CENTAVOS")</f>
        <v>#VALUE!</v>
      </c>
      <c r="BD76" s="37">
        <v>5</v>
      </c>
      <c r="BE76" s="37">
        <f t="shared" si="52"/>
        <v>100</v>
      </c>
      <c r="BF76" s="189">
        <v>140.38</v>
      </c>
      <c r="BG76" s="80">
        <f>+BD76*'PRECIOS SEGUN ADJ. (FRONTERIZO)'!$B$10*'PRECIOS SEGUN ADJ. (FRONTERIZO)'!$C$10</f>
        <v>14038</v>
      </c>
      <c r="BH76" s="80" t="e" vm="1">
        <f>+[4]!NumLetras(BG76,"PESO","PESOS DOMINICANOS","$EE $m CON #d/100 CENTAVOS")</f>
        <v>#VALUE!</v>
      </c>
      <c r="BI76" s="80">
        <f t="shared" si="79"/>
        <v>2526.84</v>
      </c>
      <c r="BJ76" s="37">
        <v>55</v>
      </c>
      <c r="BK76" s="37">
        <f t="shared" si="53"/>
        <v>1100</v>
      </c>
      <c r="BL76" s="189">
        <v>31.459999999999997</v>
      </c>
      <c r="BM76" s="80">
        <f>+BJ76*'PRECIOS SEGUN ADJ. (FRONTERIZO)'!$B$11*'PRECIOS SEGUN ADJ. (FRONTERIZO)'!$C$11</f>
        <v>34606</v>
      </c>
      <c r="BN76" s="80" t="e" vm="1">
        <f>+[4]!NumLetras(BM76,"PESO","PESOS DOMINICANOS","$EE $m CON #d/100 CENTAVOS")</f>
        <v>#VALUE!</v>
      </c>
      <c r="BO76" s="37">
        <v>33</v>
      </c>
      <c r="BP76" s="37">
        <f t="shared" si="54"/>
        <v>660</v>
      </c>
      <c r="BQ76" s="189">
        <v>65</v>
      </c>
      <c r="BR76" s="80">
        <f>+BO76*'PRECIOS SEGUN ADJ. (FRONTERIZO)'!$B$12*'PRECIOS SEGUN ADJ. (FRONTERIZO)'!$C$12</f>
        <v>42900</v>
      </c>
      <c r="BS76" s="80" t="e" vm="1">
        <f>+[4]!NumLetras(BR76,"PESO","PESOS DOMINICANOS","$EE $m CON #d/100 CENTAVOS")</f>
        <v>#VALUE!</v>
      </c>
      <c r="BT76" s="37">
        <v>1500</v>
      </c>
      <c r="BU76" s="37">
        <f t="shared" si="55"/>
        <v>30000</v>
      </c>
      <c r="BV76" s="189">
        <v>5.5</v>
      </c>
      <c r="BW76" s="80">
        <f>+BT76*'PRECIOS SEGUN ADJ. (FRONTERIZO)'!$B$13*'PRECIOS SEGUN ADJ. (FRONTERIZO)'!$C$13</f>
        <v>165000</v>
      </c>
      <c r="BX76" s="80" t="e" vm="1">
        <f>+[4]!NumLetras(BW76,"PESO","PESOS DOMINICANOS","$EE $m CON #d/100 CENTAVOS")</f>
        <v>#VALUE!</v>
      </c>
      <c r="BY76" s="37">
        <v>322</v>
      </c>
      <c r="BZ76" s="37">
        <f t="shared" si="56"/>
        <v>6440</v>
      </c>
      <c r="CA76" s="189">
        <v>7.15</v>
      </c>
      <c r="CB76" s="80">
        <f>+BY76*'PRECIOS SEGUN ADJ. (FRONTERIZO)'!$B$14*'PRECIOS SEGUN ADJ. (FRONTERIZO)'!$C$14</f>
        <v>46046</v>
      </c>
      <c r="CC76" s="80" t="e" vm="1">
        <f>+[4]!NumLetras(CB76,"PESO","PESOS DOMINICANOS","$EE $m CON #d/100 CENTAVOS")</f>
        <v>#VALUE!</v>
      </c>
      <c r="CD76" s="37">
        <v>644</v>
      </c>
      <c r="CE76" s="37">
        <f t="shared" si="57"/>
        <v>12880</v>
      </c>
      <c r="CF76" s="189">
        <v>6.8400000000000007</v>
      </c>
      <c r="CG76" s="80">
        <f>+CD76*'PRECIOS SEGUN ADJ. (FRONTERIZO)'!$B$15*'PRECIOS SEGUN ADJ. (FRONTERIZO)'!$C$15</f>
        <v>88099.199999999997</v>
      </c>
      <c r="CH76" s="80" t="e" vm="1">
        <f>+[4]!NumLetras(CG76,"PESO","PESOS DOMINICANOS","$EE $m CON #d/100 CENTAVOS")</f>
        <v>#VALUE!</v>
      </c>
      <c r="CI76" s="37">
        <v>68</v>
      </c>
      <c r="CJ76" s="37">
        <f t="shared" si="58"/>
        <v>1360</v>
      </c>
      <c r="CK76" s="189">
        <v>60</v>
      </c>
      <c r="CL76" s="80">
        <f>+CI76*'PRECIOS SEGUN ADJ. (FRONTERIZO)'!$B$16*'PRECIOS SEGUN ADJ. (FRONTERIZO)'!$C$16</f>
        <v>81600</v>
      </c>
      <c r="CM76" s="80" t="e" vm="1">
        <f>+[4]!NumLetras(CL76,"PESO","PESOS DOMINICANOS","$EE $m CON #d/100 CENTAVOS")</f>
        <v>#VALUE!</v>
      </c>
      <c r="CN76" s="80">
        <f t="shared" si="80"/>
        <v>14688</v>
      </c>
      <c r="CO76" s="37">
        <v>32</v>
      </c>
      <c r="CP76" s="37">
        <f t="shared" si="59"/>
        <v>640</v>
      </c>
      <c r="CQ76" s="189">
        <v>55.649999999999991</v>
      </c>
      <c r="CR76" s="80">
        <f>+CO76*'PRECIOS SEGUN ADJ. (FRONTERIZO)'!$B$17*'PRECIOS SEGUN ADJ. (FRONTERIZO)'!$C$17</f>
        <v>35616</v>
      </c>
      <c r="CS76" s="80" t="e" vm="1">
        <f>+[4]!NumLetras(CR76,"PESO","PESOS DOMINICANOS","$EE $m CON #d/100 CENTAVOS")</f>
        <v>#VALUE!</v>
      </c>
      <c r="CT76" s="80">
        <f t="shared" si="81"/>
        <v>6410.88</v>
      </c>
      <c r="CU76" s="37">
        <v>922</v>
      </c>
      <c r="CV76" s="37">
        <f t="shared" si="60"/>
        <v>18440</v>
      </c>
      <c r="CW76" s="189">
        <v>6.6</v>
      </c>
      <c r="CX76" s="80">
        <f>+CU76*'PRECIOS SEGUN ADJ. (FRONTERIZO)'!$B$18*'PRECIOS SEGUN ADJ. (FRONTERIZO)'!$C$18</f>
        <v>121704</v>
      </c>
      <c r="CY76" s="80" t="e" vm="1">
        <f>+[4]!NumLetras(CX76,"PESO","PESOS DOMINICANOS","$EE $m CON #d/100 CENTAVOS")</f>
        <v>#VALUE!</v>
      </c>
      <c r="CZ76" s="37">
        <v>34</v>
      </c>
      <c r="DA76" s="37">
        <f t="shared" si="61"/>
        <v>680</v>
      </c>
      <c r="DB76" s="189">
        <v>65.75</v>
      </c>
      <c r="DC76" s="80">
        <f>+CZ76*'PRECIOS SEGUN ADJ. (FRONTERIZO)'!$B$19*'PRECIOS SEGUN ADJ. (FRONTERIZO)'!$C$19</f>
        <v>44710</v>
      </c>
      <c r="DD76" s="80" t="e" vm="1">
        <f>+[4]!NumLetras(DC76,"PESO","PESOS DOMINICANOS","$EE $m CON #d/100 CENTAVOS")</f>
        <v>#VALUE!</v>
      </c>
      <c r="DE76" s="80">
        <f t="shared" si="82"/>
        <v>8047.8</v>
      </c>
      <c r="DF76" s="37">
        <v>8</v>
      </c>
      <c r="DG76" s="37">
        <f t="shared" si="62"/>
        <v>160</v>
      </c>
      <c r="DH76" s="189">
        <v>82.59999999999998</v>
      </c>
      <c r="DI76" s="80">
        <f>+DF76*'PRECIOS SEGUN ADJ. (FRONTERIZO)'!$B$20*'PRECIOS SEGUN ADJ. (FRONTERIZO)'!$C$20</f>
        <v>13216</v>
      </c>
      <c r="DJ76" s="80" t="e" vm="1">
        <f>+[4]!NumLetras(DI76,"PESO","PESOS DOMINICANOS","$EE $m CON #d/100 CENTAVOS")</f>
        <v>#VALUE!</v>
      </c>
      <c r="DK76" s="80">
        <f t="shared" si="83"/>
        <v>2378.88</v>
      </c>
      <c r="DL76" s="37">
        <v>644</v>
      </c>
      <c r="DM76" s="37">
        <f t="shared" si="63"/>
        <v>12880</v>
      </c>
      <c r="DN76" s="189">
        <v>22</v>
      </c>
      <c r="DO76" s="80">
        <f>+DL76*'PRECIOS SEGUN ADJ. (FRONTERIZO)'!$B$21*'PRECIOS SEGUN ADJ. (FRONTERIZO)'!$C$21</f>
        <v>283360</v>
      </c>
      <c r="DP76" s="80" t="e" vm="1">
        <f>+[4]!NumLetras(DO76,"PESO","PESOS DOMINICANOS","$EE $m CON #d/100 CENTAVOS")</f>
        <v>#VALUE!</v>
      </c>
      <c r="DQ76" s="37">
        <v>70</v>
      </c>
      <c r="DR76" s="37">
        <f t="shared" si="64"/>
        <v>1400</v>
      </c>
      <c r="DS76" s="189">
        <v>80.849999999999994</v>
      </c>
      <c r="DT76" s="80">
        <f>+DQ76*'PRECIOS SEGUN ADJ. (FRONTERIZO)'!$B$22*'PRECIOS SEGUN ADJ. (FRONTERIZO)'!$C$22</f>
        <v>113190</v>
      </c>
      <c r="DU76" s="80" t="e" vm="1">
        <f>+[4]!NumLetras(DT76,"PESO","PESOS DOMINICANOS","$EE $m CON #d/100 CENTAVOS")</f>
        <v>#VALUE!</v>
      </c>
      <c r="DV76" s="37">
        <v>33</v>
      </c>
      <c r="DW76" s="37">
        <f t="shared" si="65"/>
        <v>660</v>
      </c>
      <c r="DX76" s="189">
        <v>21.83</v>
      </c>
      <c r="DY76" s="80">
        <f>+DV76*'PRECIOS SEGUN ADJ. (FRONTERIZO)'!$B$23*'PRECIOS SEGUN ADJ. (FRONTERIZO)'!$C$23</f>
        <v>14407.8</v>
      </c>
      <c r="DZ76" s="80" t="e" vm="1">
        <f>+[4]!NumLetras(DY76,"PESO","PESOS DOMINICANOS","$EE $m CON #d/100 CENTAVOS")</f>
        <v>#VALUE!</v>
      </c>
      <c r="EA76" s="80">
        <f t="shared" si="84"/>
        <v>2593.4</v>
      </c>
      <c r="EB76" s="37">
        <v>69</v>
      </c>
      <c r="EC76" s="37">
        <f t="shared" si="66"/>
        <v>1380</v>
      </c>
      <c r="ED76" s="189">
        <v>33</v>
      </c>
      <c r="EE76" s="80">
        <f>+EB76*'PRECIOS SEGUN ADJ. (FRONTERIZO)'!$B$24*'PRECIOS SEGUN ADJ. (FRONTERIZO)'!$C$24</f>
        <v>45540</v>
      </c>
      <c r="EF76" s="80" t="e" vm="1">
        <f>+[4]!NumLetras(EE76,"PESO","PESOS DOMINICANOS","$EE $m CON #d/100 CENTAVOS")</f>
        <v>#VALUE!</v>
      </c>
      <c r="EG76" s="37">
        <v>11</v>
      </c>
      <c r="EH76" s="37">
        <f t="shared" si="67"/>
        <v>220</v>
      </c>
      <c r="EI76" s="189">
        <v>15.789999999999997</v>
      </c>
      <c r="EJ76" s="80">
        <f>+EG76*'PRECIOS SEGUN ADJ. (FRONTERIZO)'!$B$25*'PRECIOS SEGUN ADJ. (FRONTERIZO)'!$C$25</f>
        <v>3473.8</v>
      </c>
      <c r="EK76" s="80" t="e" vm="1">
        <f>+[4]!NumLetras(EJ76,"PESO","PESOS DOMINICANOS","$EE $m CON #d/100 CENTAVOS")</f>
        <v>#VALUE!</v>
      </c>
      <c r="EL76" s="37">
        <v>11</v>
      </c>
      <c r="EM76" s="37">
        <f t="shared" si="68"/>
        <v>220</v>
      </c>
      <c r="EN76" s="189">
        <v>31.5</v>
      </c>
      <c r="EO76" s="80">
        <f>+EL76*'PRECIOS SEGUN ADJ. (FRONTERIZO)'!$B$26*'PRECIOS SEGUN ADJ. (FRONTERIZO)'!$C$26</f>
        <v>6930</v>
      </c>
      <c r="EP76" s="80" t="e" vm="1">
        <f>+[4]!NumLetras(EO76,"PESO","PESOS DOMINICANOS","$EE $m CON #d/100 CENTAVOS")</f>
        <v>#VALUE!</v>
      </c>
      <c r="EQ76" s="80">
        <v>0</v>
      </c>
      <c r="ER76" s="194">
        <f t="shared" si="69"/>
        <v>0</v>
      </c>
      <c r="ES76" s="195">
        <v>21.68</v>
      </c>
      <c r="ET76" s="196">
        <f>+EQ76*'PRECIOS SEGUN ADJ (RURAL)'!$B$13*'PRECIOS SEGUN ADJ (RURAL)'!$C$13</f>
        <v>0</v>
      </c>
      <c r="EU76" s="196" t="e" vm="1">
        <f>+[4]!NumLetras(ET76,"PESO","PESOS DOMINICANOS","$EE $m CON #d/100 CENTAVOS")</f>
        <v>#VALUE!</v>
      </c>
      <c r="EV76" s="80">
        <v>0</v>
      </c>
      <c r="EW76" s="198">
        <f t="shared" si="70"/>
        <v>0</v>
      </c>
      <c r="EX76" s="199">
        <v>5.5</v>
      </c>
      <c r="EY76" s="200">
        <f>+EV76*'PRECIOS SEGUN ADJ (RURAL)'!$B$16*'PRECIOS SEGUN ADJ (RURAL)'!$C$16</f>
        <v>0</v>
      </c>
      <c r="EZ76" s="200" t="e" vm="1">
        <f>+[4]!NumLetras(EY76,"PESO","PESOS DOMINICANOS","$EE $m CON #d/100 CENTAVOS")</f>
        <v>#VALUE!</v>
      </c>
      <c r="FA76" s="80">
        <v>0</v>
      </c>
      <c r="FB76" s="202">
        <f t="shared" si="71"/>
        <v>0</v>
      </c>
      <c r="FC76" s="203">
        <v>220</v>
      </c>
      <c r="FD76" s="204">
        <f>+FA76*'PRECIOS SEGUN ADJ (RURAL)'!$B$18*'PRECIOS SEGUN ADJ (RURAL)'!$C$18</f>
        <v>0</v>
      </c>
      <c r="FE76" s="204" t="e" vm="1">
        <f>+[4]!NumLetras(FD76,"PESO","PESOS DOMINICANOS","$EE $m CON #d/100 CENTAVOS")</f>
        <v>#VALUE!</v>
      </c>
      <c r="FF76" s="204">
        <f t="shared" si="72"/>
        <v>0</v>
      </c>
      <c r="FG76" s="80">
        <f t="shared" si="85"/>
        <v>1899433.6</v>
      </c>
      <c r="FH76" s="80" t="e" vm="1">
        <f>+[4]!NumLetras(FG76,"PESO","PESOS DOMINICANOS","$EE $m CON #d/100 CENTAVOS")</f>
        <v>#VALUE!</v>
      </c>
      <c r="FI76" s="80">
        <f t="shared" si="73"/>
        <v>138326.81</v>
      </c>
      <c r="FJ76" s="80" t="e" vm="1">
        <f>+[4]!NumLetras(FI76,"PESO","PESOS DOMINICANOS","$EE $m CON #d/100 CENTAVOS")</f>
        <v>#VALUE!</v>
      </c>
      <c r="FK76" s="80">
        <f t="shared" si="86"/>
        <v>1761106.79</v>
      </c>
      <c r="FL76" s="80" t="e" vm="1">
        <f>+[4]!NumLetras(FK76,"PESO","PESOS DOMINICANOS","$EE $m CON #d/100 CENTAVOS")</f>
        <v>#VALUE!</v>
      </c>
      <c r="FM76" s="80">
        <f t="shared" si="87"/>
        <v>379886.72</v>
      </c>
      <c r="FN76" s="80" t="e" vm="1">
        <f>+[4]!NumLetras(FM76,"PESO","PESOS DOMINICANOS","$EE $m CON #d/100 CENTAVOS")</f>
        <v>#VALUE!</v>
      </c>
      <c r="FO76" s="80">
        <f t="shared" si="88"/>
        <v>18994.34</v>
      </c>
      <c r="FP76" s="80" t="e" vm="1">
        <f>+[4]!NumLetras(FO76,"PESO","PESOS DOMINICANOS","$EE $m CON #d/100 CENTAVOS")</f>
        <v>#VALUE!</v>
      </c>
      <c r="FQ76" s="80"/>
      <c r="FR76" s="80">
        <f t="shared" si="89"/>
        <v>1519546.8800000001</v>
      </c>
      <c r="FS76" s="80" t="e" vm="1">
        <f>+[4]!NumLetras(FR76,"PESO","PESOS DOMINICANOS","$EE $m CON #d/100 CENTAVOS")</f>
        <v>#VALUE!</v>
      </c>
      <c r="FT76" s="37" t="str">
        <f>+VLOOKUP(D76,'FRONTERIZO XENIA'!F:G,2,0)</f>
        <v>F-18</v>
      </c>
    </row>
    <row r="77" spans="1:176">
      <c r="A77" s="37">
        <v>76</v>
      </c>
      <c r="B77" s="37">
        <v>76</v>
      </c>
      <c r="C77" s="26" t="s">
        <v>2521</v>
      </c>
      <c r="D77" s="37">
        <v>132305592</v>
      </c>
      <c r="E77" s="37">
        <f>+VLOOKUP(D77,'INFORMACION DE PROVEEDORES'!C:I,2,0)</f>
        <v>132305592</v>
      </c>
      <c r="F77" s="26" t="str">
        <f>+VLOOKUP(D77,'INFORMACION DE PROVEEDORES'!C:J,4,0)</f>
        <v>ANDRES RODRIGUEZ REYES</v>
      </c>
      <c r="G77" s="37">
        <f>+VLOOKUP(D77,'INFORMACION DE PROVEEDORES'!C:K,5,0)</f>
        <v>0</v>
      </c>
      <c r="H77" s="26" t="str">
        <f>+VLOOKUP(D77,'INFORMACION DE PROVEEDORES'!C:L,7,0)</f>
        <v>CALLE ANTONIO ESTEVEZ, BARRIO EL CAYUCO, LAS MATAS DE SANTA CRUZ</v>
      </c>
      <c r="I77" s="37" t="str">
        <f>+VLOOKUP(D77,'INFORMACION DE PROVEEDORES'!C:M,3,0)</f>
        <v xml:space="preserve"> JURÍDICA</v>
      </c>
      <c r="J77" s="37">
        <v>1</v>
      </c>
      <c r="K77" s="37">
        <v>252</v>
      </c>
      <c r="L77" s="37">
        <v>45</v>
      </c>
      <c r="M77" s="37">
        <f t="shared" si="74"/>
        <v>900</v>
      </c>
      <c r="N77" s="189">
        <v>69.81</v>
      </c>
      <c r="O77" s="80">
        <f>+L77*'PRECIOS SEGUN ADJ. (FRONTERIZO)'!$B$2*'PRECIOS SEGUN ADJ. (FRONTERIZO)'!$C$2</f>
        <v>62829.000000000007</v>
      </c>
      <c r="P77" s="80" t="e" vm="1">
        <f>+[4]!NumLetras(O77,"PESO","PESOS DOMINICANOS","$EE $m CON #d/100 CENTAVOS")</f>
        <v>#VALUE!</v>
      </c>
      <c r="Q77" s="80">
        <f t="shared" si="75"/>
        <v>10052.64</v>
      </c>
      <c r="R77" s="37">
        <v>12</v>
      </c>
      <c r="S77" s="37">
        <f t="shared" si="45"/>
        <v>240</v>
      </c>
      <c r="T77" s="189">
        <v>31.5</v>
      </c>
      <c r="U77" s="80">
        <f>+R77*'PRECIOS SEGUN ADJ. (FRONTERIZO)'!$B$3*'PRECIOS SEGUN ADJ. (FRONTERIZO)'!$C$3</f>
        <v>7560</v>
      </c>
      <c r="V77" s="80" t="e" vm="1">
        <f>+[4]!NumLetras(U77,"PESO","PESOS DOMINICANOS","$EE $m CON #d/100 CENTAVOS")</f>
        <v>#VALUE!</v>
      </c>
      <c r="W77" s="37">
        <v>0</v>
      </c>
      <c r="X77" s="37">
        <f t="shared" si="46"/>
        <v>0</v>
      </c>
      <c r="Y77" s="189">
        <v>25.2</v>
      </c>
      <c r="Z77" s="80">
        <f>+W77*'PRECIOS SEGUN ADJ. (FRONTERIZO)'!$B$4*'PRECIOS SEGUN ADJ. (FRONTERIZO)'!$C$4</f>
        <v>0</v>
      </c>
      <c r="AA77" s="80" t="e" vm="1">
        <f>+[4]!NumLetras(Z77,"PESO","PESOS DOMINICANOS","$EE $m CON #d/100 CENTAVOS")</f>
        <v>#VALUE!</v>
      </c>
      <c r="AB77" s="37">
        <v>77</v>
      </c>
      <c r="AC77" s="37">
        <f t="shared" si="47"/>
        <v>1540</v>
      </c>
      <c r="AD77" s="189">
        <v>87.91</v>
      </c>
      <c r="AE77" s="80">
        <f>+AB77*'PRECIOS SEGUN ADJ. (FRONTERIZO)'!$B$5*'PRECIOS SEGUN ADJ. (FRONTERIZO)'!$C$5</f>
        <v>135381.4</v>
      </c>
      <c r="AF77" s="80" t="e" vm="1">
        <f>+[4]!NumLetras(AE77,"PESO","PESOS DOMINICANOS","$EE $m CON #d/100 CENTAVOS")</f>
        <v>#VALUE!</v>
      </c>
      <c r="AG77" s="80">
        <f t="shared" si="76"/>
        <v>24368.65</v>
      </c>
      <c r="AH77" s="37">
        <v>93</v>
      </c>
      <c r="AI77" s="37">
        <f t="shared" si="48"/>
        <v>1860</v>
      </c>
      <c r="AJ77" s="189">
        <v>53.95000000000001</v>
      </c>
      <c r="AK77" s="80">
        <f>+AH77*'PRECIOS SEGUN ADJ. (FRONTERIZO)'!$B$6*'PRECIOS SEGUN ADJ. (FRONTERIZO)'!$C$6</f>
        <v>100347</v>
      </c>
      <c r="AL77" s="80" t="e" vm="1">
        <f>+[4]!NumLetras(AK77,"PESO","PESOS DOMINICANOS","$EE $m CON #d/100 CENTAVOS")</f>
        <v>#VALUE!</v>
      </c>
      <c r="AM77" s="37">
        <v>12</v>
      </c>
      <c r="AN77" s="37">
        <f t="shared" si="49"/>
        <v>240</v>
      </c>
      <c r="AO77" s="189">
        <v>25.04</v>
      </c>
      <c r="AP77" s="80">
        <f>+AM77*'PRECIOS SEGUN ADJ. (FRONTERIZO)'!$B$7*'PRECIOS SEGUN ADJ. (FRONTERIZO)'!$C$7</f>
        <v>6009.6</v>
      </c>
      <c r="AQ77" s="80" t="e" vm="1">
        <f>+[4]!NumLetras(AP77,"PESO","PESOS DOMINICANOS","$EE $m CON #d/100 CENTAVOS")</f>
        <v>#VALUE!</v>
      </c>
      <c r="AR77" s="80">
        <f t="shared" si="77"/>
        <v>961.54</v>
      </c>
      <c r="AS77" s="37">
        <v>28</v>
      </c>
      <c r="AT77" s="37">
        <f t="shared" si="50"/>
        <v>560</v>
      </c>
      <c r="AU77" s="189">
        <v>290.85000000000002</v>
      </c>
      <c r="AV77" s="80">
        <f>+AS77*'PRECIOS SEGUN ADJ. (FRONTERIZO)'!$B$8*'PRECIOS SEGUN ADJ. (FRONTERIZO)'!$C$8</f>
        <v>162876.00000000003</v>
      </c>
      <c r="AW77" s="80" t="e" vm="1">
        <f>+[4]!NumLetras(AV77,"PESO","PESOS DOMINICANOS","$EE $m CON #d/100 CENTAVOS")</f>
        <v>#VALUE!</v>
      </c>
      <c r="AX77" s="80">
        <f t="shared" si="78"/>
        <v>29317.68</v>
      </c>
      <c r="AY77" s="37">
        <v>0</v>
      </c>
      <c r="AZ77" s="37">
        <f t="shared" si="51"/>
        <v>0</v>
      </c>
      <c r="BA77" s="189">
        <v>18.899999999999999</v>
      </c>
      <c r="BB77" s="80">
        <f>+AY77*'PRECIOS SEGUN ADJ. (FRONTERIZO)'!$B$9*'PRECIOS SEGUN ADJ. (FRONTERIZO)'!$C$9</f>
        <v>0</v>
      </c>
      <c r="BC77" s="80" t="e" vm="1">
        <f>+[4]!NumLetras(BB77,"PESO","PESOS DOMINICANOS","$EE $m CON #d/100 CENTAVOS")</f>
        <v>#VALUE!</v>
      </c>
      <c r="BD77" s="37">
        <v>6</v>
      </c>
      <c r="BE77" s="37">
        <f t="shared" si="52"/>
        <v>120</v>
      </c>
      <c r="BF77" s="189">
        <v>140.38</v>
      </c>
      <c r="BG77" s="80">
        <f>+BD77*'PRECIOS SEGUN ADJ. (FRONTERIZO)'!$B$10*'PRECIOS SEGUN ADJ. (FRONTERIZO)'!$C$10</f>
        <v>16845.599999999999</v>
      </c>
      <c r="BH77" s="80" t="e" vm="1">
        <f>+[4]!NumLetras(BG77,"PESO","PESOS DOMINICANOS","$EE $m CON #d/100 CENTAVOS")</f>
        <v>#VALUE!</v>
      </c>
      <c r="BI77" s="80">
        <f t="shared" si="79"/>
        <v>3032.21</v>
      </c>
      <c r="BJ77" s="37">
        <v>0</v>
      </c>
      <c r="BK77" s="37">
        <f t="shared" si="53"/>
        <v>0</v>
      </c>
      <c r="BL77" s="189">
        <v>31.459999999999997</v>
      </c>
      <c r="BM77" s="80">
        <f>+BJ77*'PRECIOS SEGUN ADJ. (FRONTERIZO)'!$B$11*'PRECIOS SEGUN ADJ. (FRONTERIZO)'!$C$11</f>
        <v>0</v>
      </c>
      <c r="BN77" s="80" t="e" vm="1">
        <f>+[4]!NumLetras(BM77,"PESO","PESOS DOMINICANOS","$EE $m CON #d/100 CENTAVOS")</f>
        <v>#VALUE!</v>
      </c>
      <c r="BO77" s="37">
        <v>23</v>
      </c>
      <c r="BP77" s="37">
        <f t="shared" si="54"/>
        <v>460</v>
      </c>
      <c r="BQ77" s="189">
        <v>65</v>
      </c>
      <c r="BR77" s="80">
        <f>+BO77*'PRECIOS SEGUN ADJ. (FRONTERIZO)'!$B$12*'PRECIOS SEGUN ADJ. (FRONTERIZO)'!$C$12</f>
        <v>29900</v>
      </c>
      <c r="BS77" s="80" t="e" vm="1">
        <f>+[4]!NumLetras(BR77,"PESO","PESOS DOMINICANOS","$EE $m CON #d/100 CENTAVOS")</f>
        <v>#VALUE!</v>
      </c>
      <c r="BT77" s="37">
        <v>0</v>
      </c>
      <c r="BU77" s="37">
        <f t="shared" si="55"/>
        <v>0</v>
      </c>
      <c r="BV77" s="189">
        <v>5.5</v>
      </c>
      <c r="BW77" s="80">
        <f>+BT77*'PRECIOS SEGUN ADJ. (FRONTERIZO)'!$B$13*'PRECIOS SEGUN ADJ. (FRONTERIZO)'!$C$13</f>
        <v>0</v>
      </c>
      <c r="BX77" s="80" t="e" vm="1">
        <f>+[4]!NumLetras(BW77,"PESO","PESOS DOMINICANOS","$EE $m CON #d/100 CENTAVOS")</f>
        <v>#VALUE!</v>
      </c>
      <c r="BY77" s="37">
        <v>504</v>
      </c>
      <c r="BZ77" s="37">
        <f t="shared" si="56"/>
        <v>10080</v>
      </c>
      <c r="CA77" s="189">
        <v>7.15</v>
      </c>
      <c r="CB77" s="80">
        <f>+BY77*'PRECIOS SEGUN ADJ. (FRONTERIZO)'!$B$14*'PRECIOS SEGUN ADJ. (FRONTERIZO)'!$C$14</f>
        <v>72072</v>
      </c>
      <c r="CC77" s="80" t="e" vm="1">
        <f>+[4]!NumLetras(CB77,"PESO","PESOS DOMINICANOS","$EE $m CON #d/100 CENTAVOS")</f>
        <v>#VALUE!</v>
      </c>
      <c r="CD77" s="37">
        <v>1008</v>
      </c>
      <c r="CE77" s="37">
        <f t="shared" si="57"/>
        <v>20160</v>
      </c>
      <c r="CF77" s="189">
        <v>6.8400000000000007</v>
      </c>
      <c r="CG77" s="80">
        <f>+CD77*'PRECIOS SEGUN ADJ. (FRONTERIZO)'!$B$15*'PRECIOS SEGUN ADJ. (FRONTERIZO)'!$C$15</f>
        <v>137894.39999999999</v>
      </c>
      <c r="CH77" s="80" t="e" vm="1">
        <f>+[4]!NumLetras(CG77,"PESO","PESOS DOMINICANOS","$EE $m CON #d/100 CENTAVOS")</f>
        <v>#VALUE!</v>
      </c>
      <c r="CI77" s="37">
        <v>0</v>
      </c>
      <c r="CJ77" s="37">
        <f t="shared" si="58"/>
        <v>0</v>
      </c>
      <c r="CK77" s="189">
        <v>60</v>
      </c>
      <c r="CL77" s="80">
        <f>+CI77*'PRECIOS SEGUN ADJ. (FRONTERIZO)'!$B$16*'PRECIOS SEGUN ADJ. (FRONTERIZO)'!$C$16</f>
        <v>0</v>
      </c>
      <c r="CM77" s="80" t="e" vm="1">
        <f>+[4]!NumLetras(CL77,"PESO","PESOS DOMINICANOS","$EE $m CON #d/100 CENTAVOS")</f>
        <v>#VALUE!</v>
      </c>
      <c r="CN77" s="80">
        <f t="shared" si="80"/>
        <v>0</v>
      </c>
      <c r="CO77" s="37">
        <v>0</v>
      </c>
      <c r="CP77" s="37">
        <f t="shared" si="59"/>
        <v>0</v>
      </c>
      <c r="CQ77" s="189">
        <v>55.649999999999991</v>
      </c>
      <c r="CR77" s="80">
        <f>+CO77*'PRECIOS SEGUN ADJ. (FRONTERIZO)'!$B$17*'PRECIOS SEGUN ADJ. (FRONTERIZO)'!$C$17</f>
        <v>0</v>
      </c>
      <c r="CS77" s="80" t="e" vm="1">
        <f>+[4]!NumLetras(CR77,"PESO","PESOS DOMINICANOS","$EE $m CON #d/100 CENTAVOS")</f>
        <v>#VALUE!</v>
      </c>
      <c r="CT77" s="80">
        <f t="shared" si="81"/>
        <v>0</v>
      </c>
      <c r="CU77" s="37">
        <v>504</v>
      </c>
      <c r="CV77" s="37">
        <f t="shared" si="60"/>
        <v>10080</v>
      </c>
      <c r="CW77" s="189">
        <v>6.6</v>
      </c>
      <c r="CX77" s="80">
        <f>+CU77*'PRECIOS SEGUN ADJ. (FRONTERIZO)'!$B$18*'PRECIOS SEGUN ADJ. (FRONTERIZO)'!$C$18</f>
        <v>66528</v>
      </c>
      <c r="CY77" s="80" t="e" vm="1">
        <f>+[4]!NumLetras(CX77,"PESO","PESOS DOMINICANOS","$EE $m CON #d/100 CENTAVOS")</f>
        <v>#VALUE!</v>
      </c>
      <c r="CZ77" s="37">
        <v>0</v>
      </c>
      <c r="DA77" s="37">
        <f t="shared" si="61"/>
        <v>0</v>
      </c>
      <c r="DB77" s="189">
        <v>65.75</v>
      </c>
      <c r="DC77" s="80">
        <f>+CZ77*'PRECIOS SEGUN ADJ. (FRONTERIZO)'!$B$19*'PRECIOS SEGUN ADJ. (FRONTERIZO)'!$C$19</f>
        <v>0</v>
      </c>
      <c r="DD77" s="80" t="e" vm="1">
        <f>+[4]!NumLetras(DC77,"PESO","PESOS DOMINICANOS","$EE $m CON #d/100 CENTAVOS")</f>
        <v>#VALUE!</v>
      </c>
      <c r="DE77" s="80">
        <f t="shared" si="82"/>
        <v>0</v>
      </c>
      <c r="DF77" s="37">
        <v>12</v>
      </c>
      <c r="DG77" s="37">
        <f t="shared" si="62"/>
        <v>240</v>
      </c>
      <c r="DH77" s="189">
        <v>82.59999999999998</v>
      </c>
      <c r="DI77" s="80">
        <f>+DF77*'PRECIOS SEGUN ADJ. (FRONTERIZO)'!$B$20*'PRECIOS SEGUN ADJ. (FRONTERIZO)'!$C$20</f>
        <v>19824</v>
      </c>
      <c r="DJ77" s="80" t="e" vm="1">
        <f>+[4]!NumLetras(DI77,"PESO","PESOS DOMINICANOS","$EE $m CON #d/100 CENTAVOS")</f>
        <v>#VALUE!</v>
      </c>
      <c r="DK77" s="80">
        <f t="shared" si="83"/>
        <v>3568.32</v>
      </c>
      <c r="DL77" s="37">
        <v>1008</v>
      </c>
      <c r="DM77" s="37">
        <f t="shared" si="63"/>
        <v>20160</v>
      </c>
      <c r="DN77" s="189">
        <v>22</v>
      </c>
      <c r="DO77" s="80">
        <f>+DL77*'PRECIOS SEGUN ADJ. (FRONTERIZO)'!$B$21*'PRECIOS SEGUN ADJ. (FRONTERIZO)'!$C$21</f>
        <v>443520</v>
      </c>
      <c r="DP77" s="80" t="e" vm="1">
        <f>+[4]!NumLetras(DO77,"PESO","PESOS DOMINICANOS","$EE $m CON #d/100 CENTAVOS")</f>
        <v>#VALUE!</v>
      </c>
      <c r="DQ77" s="37">
        <v>56</v>
      </c>
      <c r="DR77" s="37">
        <f t="shared" si="64"/>
        <v>1120</v>
      </c>
      <c r="DS77" s="189">
        <v>80.849999999999994</v>
      </c>
      <c r="DT77" s="80">
        <f>+DQ77*'PRECIOS SEGUN ADJ. (FRONTERIZO)'!$B$22*'PRECIOS SEGUN ADJ. (FRONTERIZO)'!$C$22</f>
        <v>90551.999999999985</v>
      </c>
      <c r="DU77" s="80" t="e" vm="1">
        <f>+[4]!NumLetras(DT77,"PESO","PESOS DOMINICANOS","$EE $m CON #d/100 CENTAVOS")</f>
        <v>#VALUE!</v>
      </c>
      <c r="DV77" s="37">
        <v>25</v>
      </c>
      <c r="DW77" s="37">
        <f t="shared" si="65"/>
        <v>500</v>
      </c>
      <c r="DX77" s="189">
        <v>21.83</v>
      </c>
      <c r="DY77" s="80">
        <f>+DV77*'PRECIOS SEGUN ADJ. (FRONTERIZO)'!$B$23*'PRECIOS SEGUN ADJ. (FRONTERIZO)'!$C$23</f>
        <v>10915</v>
      </c>
      <c r="DZ77" s="80" t="e" vm="1">
        <f>+[4]!NumLetras(DY77,"PESO","PESOS DOMINICANOS","$EE $m CON #d/100 CENTAVOS")</f>
        <v>#VALUE!</v>
      </c>
      <c r="EA77" s="80">
        <f t="shared" si="84"/>
        <v>1964.7</v>
      </c>
      <c r="EB77" s="37">
        <v>78</v>
      </c>
      <c r="EC77" s="37">
        <f t="shared" si="66"/>
        <v>1560</v>
      </c>
      <c r="ED77" s="189">
        <v>33</v>
      </c>
      <c r="EE77" s="80">
        <f>+EB77*'PRECIOS SEGUN ADJ. (FRONTERIZO)'!$B$24*'PRECIOS SEGUN ADJ. (FRONTERIZO)'!$C$24</f>
        <v>51480</v>
      </c>
      <c r="EF77" s="80" t="e" vm="1">
        <f>+[4]!NumLetras(EE77,"PESO","PESOS DOMINICANOS","$EE $m CON #d/100 CENTAVOS")</f>
        <v>#VALUE!</v>
      </c>
      <c r="EG77" s="37">
        <v>0</v>
      </c>
      <c r="EH77" s="37">
        <f t="shared" si="67"/>
        <v>0</v>
      </c>
      <c r="EI77" s="189">
        <v>15.789999999999997</v>
      </c>
      <c r="EJ77" s="80">
        <f>+EG77*'PRECIOS SEGUN ADJ. (FRONTERIZO)'!$B$25*'PRECIOS SEGUN ADJ. (FRONTERIZO)'!$C$25</f>
        <v>0</v>
      </c>
      <c r="EK77" s="80" t="e" vm="1">
        <f>+[4]!NumLetras(EJ77,"PESO","PESOS DOMINICANOS","$EE $m CON #d/100 CENTAVOS")</f>
        <v>#VALUE!</v>
      </c>
      <c r="EL77" s="37">
        <v>0</v>
      </c>
      <c r="EM77" s="37">
        <f t="shared" si="68"/>
        <v>0</v>
      </c>
      <c r="EN77" s="189">
        <v>31.5</v>
      </c>
      <c r="EO77" s="80">
        <f>+EL77*'PRECIOS SEGUN ADJ. (FRONTERIZO)'!$B$26*'PRECIOS SEGUN ADJ. (FRONTERIZO)'!$C$26</f>
        <v>0</v>
      </c>
      <c r="EP77" s="80" t="e" vm="1">
        <f>+[4]!NumLetras(EO77,"PESO","PESOS DOMINICANOS","$EE $m CON #d/100 CENTAVOS")</f>
        <v>#VALUE!</v>
      </c>
      <c r="EQ77" s="80">
        <v>0</v>
      </c>
      <c r="ER77" s="194">
        <f t="shared" si="69"/>
        <v>0</v>
      </c>
      <c r="ES77" s="195">
        <v>21.68</v>
      </c>
      <c r="ET77" s="196">
        <f>+EQ77*'PRECIOS SEGUN ADJ (RURAL)'!$B$13*'PRECIOS SEGUN ADJ (RURAL)'!$C$13</f>
        <v>0</v>
      </c>
      <c r="EU77" s="196" t="e" vm="1">
        <f>+[4]!NumLetras(ET77,"PESO","PESOS DOMINICANOS","$EE $m CON #d/100 CENTAVOS")</f>
        <v>#VALUE!</v>
      </c>
      <c r="EV77" s="80">
        <v>0</v>
      </c>
      <c r="EW77" s="198">
        <f t="shared" si="70"/>
        <v>0</v>
      </c>
      <c r="EX77" s="199">
        <v>5.5</v>
      </c>
      <c r="EY77" s="200">
        <f>+EV77*'PRECIOS SEGUN ADJ (RURAL)'!$B$16*'PRECIOS SEGUN ADJ (RURAL)'!$C$16</f>
        <v>0</v>
      </c>
      <c r="EZ77" s="200" t="e" vm="1">
        <f>+[4]!NumLetras(EY77,"PESO","PESOS DOMINICANOS","$EE $m CON #d/100 CENTAVOS")</f>
        <v>#VALUE!</v>
      </c>
      <c r="FA77" s="80">
        <v>0</v>
      </c>
      <c r="FB77" s="202">
        <f t="shared" si="71"/>
        <v>0</v>
      </c>
      <c r="FC77" s="203">
        <v>220</v>
      </c>
      <c r="FD77" s="204">
        <f>+FA77*'PRECIOS SEGUN ADJ (RURAL)'!$B$18*'PRECIOS SEGUN ADJ (RURAL)'!$C$18</f>
        <v>0</v>
      </c>
      <c r="FE77" s="204" t="e" vm="1">
        <f>+[4]!NumLetras(FD77,"PESO","PESOS DOMINICANOS","$EE $m CON #d/100 CENTAVOS")</f>
        <v>#VALUE!</v>
      </c>
      <c r="FF77" s="204">
        <f t="shared" si="72"/>
        <v>0</v>
      </c>
      <c r="FG77" s="80">
        <f t="shared" si="85"/>
        <v>1414534</v>
      </c>
      <c r="FH77" s="80" t="e" vm="1">
        <f>+[4]!NumLetras(FG77,"PESO","PESOS DOMINICANOS","$EE $m CON #d/100 CENTAVOS")</f>
        <v>#VALUE!</v>
      </c>
      <c r="FI77" s="80">
        <f t="shared" si="73"/>
        <v>73265.740000000005</v>
      </c>
      <c r="FJ77" s="80" t="e" vm="1">
        <f>+[4]!NumLetras(FI77,"PESO","PESOS DOMINICANOS","$EE $m CON #d/100 CENTAVOS")</f>
        <v>#VALUE!</v>
      </c>
      <c r="FK77" s="80">
        <f t="shared" si="86"/>
        <v>1341268.26</v>
      </c>
      <c r="FL77" s="80" t="e" vm="1">
        <f>+[4]!NumLetras(FK77,"PESO","PESOS DOMINICANOS","$EE $m CON #d/100 CENTAVOS")</f>
        <v>#VALUE!</v>
      </c>
      <c r="FM77" s="80">
        <f t="shared" si="87"/>
        <v>282906.8</v>
      </c>
      <c r="FN77" s="80" t="e" vm="1">
        <f>+[4]!NumLetras(FM77,"PESO","PESOS DOMINICANOS","$EE $m CON #d/100 CENTAVOS")</f>
        <v>#VALUE!</v>
      </c>
      <c r="FO77" s="80">
        <f t="shared" si="88"/>
        <v>14145.34</v>
      </c>
      <c r="FP77" s="80" t="e" vm="1">
        <f>+[4]!NumLetras(FO77,"PESO","PESOS DOMINICANOS","$EE $m CON #d/100 CENTAVOS")</f>
        <v>#VALUE!</v>
      </c>
      <c r="FQ77" s="80"/>
      <c r="FR77" s="80">
        <f t="shared" si="89"/>
        <v>1131627.2</v>
      </c>
      <c r="FS77" s="80" t="e" vm="1">
        <f>+[4]!NumLetras(FR77,"PESO","PESOS DOMINICANOS","$EE $m CON #d/100 CENTAVOS")</f>
        <v>#VALUE!</v>
      </c>
      <c r="FT77" s="37" t="str">
        <f>+VLOOKUP(D77,'FRONTERIZO XENIA'!F:G,2,0)</f>
        <v>F-35</v>
      </c>
    </row>
    <row r="78" spans="1:176">
      <c r="A78" s="37">
        <v>77</v>
      </c>
      <c r="B78" s="37">
        <v>77</v>
      </c>
      <c r="C78" s="26" t="s">
        <v>814</v>
      </c>
      <c r="D78" s="37">
        <v>1000585677</v>
      </c>
      <c r="E78" s="37" t="str">
        <f>+VLOOKUP(D78,'INFORMACION DE PROVEEDORES'!C:I,2,0)</f>
        <v>010-0058567-7</v>
      </c>
      <c r="F78" s="26" t="str">
        <f>+VLOOKUP(D78,'INFORMACION DE PROVEEDORES'!C:J,4,0)</f>
        <v>MYRNA ROSA DE LA ALTAGRACIA PELLETIER NOBLE DE RUIZ</v>
      </c>
      <c r="G78" s="37" t="str">
        <f>+VLOOKUP(D78,'INFORMACION DE PROVEEDORES'!C:K,5,0)</f>
        <v>010-0058567-7</v>
      </c>
      <c r="H78" s="26" t="str">
        <f>+VLOOKUP(D78,'INFORMACION DE PROVEEDORES'!C:L,7,0)</f>
        <v>CALLE GASTON FERNANDO DELIGNE, NO. 144, LA COLONIA ESPAÑOLA, AZUA</v>
      </c>
      <c r="I78" s="37" t="str">
        <f>+VLOOKUP(D78,'INFORMACION DE PROVEEDORES'!C:M,3,0)</f>
        <v xml:space="preserve"> FÍSICA</v>
      </c>
      <c r="J78" s="37">
        <v>1</v>
      </c>
      <c r="K78" s="37">
        <v>442</v>
      </c>
      <c r="L78" s="37">
        <v>78</v>
      </c>
      <c r="M78" s="37">
        <f t="shared" si="74"/>
        <v>1560</v>
      </c>
      <c r="N78" s="189">
        <v>69.81</v>
      </c>
      <c r="O78" s="80">
        <f>+L78*'PRECIOS SEGUN ADJ. (FRONTERIZO)'!$B$2*'PRECIOS SEGUN ADJ. (FRONTERIZO)'!$C$2</f>
        <v>108903.6</v>
      </c>
      <c r="P78" s="80" t="e" vm="1">
        <f>+[4]!NumLetras(O78,"PESO","PESOS DOMINICANOS","$EE $m CON #d/100 CENTAVOS")</f>
        <v>#VALUE!</v>
      </c>
      <c r="Q78" s="80">
        <f t="shared" si="75"/>
        <v>17424.580000000002</v>
      </c>
      <c r="R78" s="37">
        <v>20</v>
      </c>
      <c r="S78" s="37">
        <f t="shared" si="45"/>
        <v>400</v>
      </c>
      <c r="T78" s="189">
        <v>31.5</v>
      </c>
      <c r="U78" s="80">
        <f>+R78*'PRECIOS SEGUN ADJ. (FRONTERIZO)'!$B$3*'PRECIOS SEGUN ADJ. (FRONTERIZO)'!$C$3</f>
        <v>12600</v>
      </c>
      <c r="V78" s="80" t="e" vm="1">
        <f>+[4]!NumLetras(U78,"PESO","PESOS DOMINICANOS","$EE $m CON #d/100 CENTAVOS")</f>
        <v>#VALUE!</v>
      </c>
      <c r="W78" s="37">
        <v>0</v>
      </c>
      <c r="X78" s="37">
        <f t="shared" si="46"/>
        <v>0</v>
      </c>
      <c r="Y78" s="189">
        <v>25.2</v>
      </c>
      <c r="Z78" s="80">
        <f>+W78*'PRECIOS SEGUN ADJ. (FRONTERIZO)'!$B$4*'PRECIOS SEGUN ADJ. (FRONTERIZO)'!$C$4</f>
        <v>0</v>
      </c>
      <c r="AA78" s="80" t="e" vm="1">
        <f>+[4]!NumLetras(Z78,"PESO","PESOS DOMINICANOS","$EE $m CON #d/100 CENTAVOS")</f>
        <v>#VALUE!</v>
      </c>
      <c r="AB78" s="37">
        <v>134</v>
      </c>
      <c r="AC78" s="37">
        <f t="shared" si="47"/>
        <v>2680</v>
      </c>
      <c r="AD78" s="189">
        <v>87.91</v>
      </c>
      <c r="AE78" s="80">
        <f>+AB78*'PRECIOS SEGUN ADJ. (FRONTERIZO)'!$B$5*'PRECIOS SEGUN ADJ. (FRONTERIZO)'!$C$5</f>
        <v>235598.8</v>
      </c>
      <c r="AF78" s="80" t="e" vm="1">
        <f>+[4]!NumLetras(AE78,"PESO","PESOS DOMINICANOS","$EE $m CON #d/100 CENTAVOS")</f>
        <v>#VALUE!</v>
      </c>
      <c r="AG78" s="80">
        <f t="shared" si="76"/>
        <v>42407.78</v>
      </c>
      <c r="AH78" s="37">
        <v>163</v>
      </c>
      <c r="AI78" s="37">
        <f t="shared" si="48"/>
        <v>3260</v>
      </c>
      <c r="AJ78" s="189">
        <v>53.95000000000001</v>
      </c>
      <c r="AK78" s="80">
        <f>+AH78*'PRECIOS SEGUN ADJ. (FRONTERIZO)'!$B$6*'PRECIOS SEGUN ADJ. (FRONTERIZO)'!$C$6</f>
        <v>175877</v>
      </c>
      <c r="AL78" s="80" t="e" vm="1">
        <f>+[4]!NumLetras(AK78,"PESO","PESOS DOMINICANOS","$EE $m CON #d/100 CENTAVOS")</f>
        <v>#VALUE!</v>
      </c>
      <c r="AM78" s="37">
        <v>20</v>
      </c>
      <c r="AN78" s="37">
        <f t="shared" si="49"/>
        <v>400</v>
      </c>
      <c r="AO78" s="189">
        <v>25.04</v>
      </c>
      <c r="AP78" s="80">
        <f>+AM78*'PRECIOS SEGUN ADJ. (FRONTERIZO)'!$B$7*'PRECIOS SEGUN ADJ. (FRONTERIZO)'!$C$7</f>
        <v>10016</v>
      </c>
      <c r="AQ78" s="80" t="e" vm="1">
        <f>+[4]!NumLetras(AP78,"PESO","PESOS DOMINICANOS","$EE $m CON #d/100 CENTAVOS")</f>
        <v>#VALUE!</v>
      </c>
      <c r="AR78" s="80">
        <f t="shared" si="77"/>
        <v>1602.56</v>
      </c>
      <c r="AS78" s="37">
        <v>49</v>
      </c>
      <c r="AT78" s="37">
        <f t="shared" si="50"/>
        <v>980</v>
      </c>
      <c r="AU78" s="189">
        <v>290.85000000000002</v>
      </c>
      <c r="AV78" s="80">
        <f>+AS78*'PRECIOS SEGUN ADJ. (FRONTERIZO)'!$B$8*'PRECIOS SEGUN ADJ. (FRONTERIZO)'!$C$8</f>
        <v>285033</v>
      </c>
      <c r="AW78" s="80" t="e" vm="1">
        <f>+[4]!NumLetras(AV78,"PESO","PESOS DOMINICANOS","$EE $m CON #d/100 CENTAVOS")</f>
        <v>#VALUE!</v>
      </c>
      <c r="AX78" s="80">
        <f t="shared" si="78"/>
        <v>51305.94</v>
      </c>
      <c r="AY78" s="37">
        <v>0</v>
      </c>
      <c r="AZ78" s="37">
        <f t="shared" si="51"/>
        <v>0</v>
      </c>
      <c r="BA78" s="189">
        <v>18.899999999999999</v>
      </c>
      <c r="BB78" s="80">
        <f>+AY78*'PRECIOS SEGUN ADJ. (FRONTERIZO)'!$B$9*'PRECIOS SEGUN ADJ. (FRONTERIZO)'!$C$9</f>
        <v>0</v>
      </c>
      <c r="BC78" s="80" t="e" vm="1">
        <f>+[4]!NumLetras(BB78,"PESO","PESOS DOMINICANOS","$EE $m CON #d/100 CENTAVOS")</f>
        <v>#VALUE!</v>
      </c>
      <c r="BD78" s="37">
        <v>10</v>
      </c>
      <c r="BE78" s="37">
        <f t="shared" si="52"/>
        <v>200</v>
      </c>
      <c r="BF78" s="189">
        <v>140.38</v>
      </c>
      <c r="BG78" s="80">
        <f>+BD78*'PRECIOS SEGUN ADJ. (FRONTERIZO)'!$B$10*'PRECIOS SEGUN ADJ. (FRONTERIZO)'!$C$10</f>
        <v>28076</v>
      </c>
      <c r="BH78" s="80" t="e" vm="1">
        <f>+[4]!NumLetras(BG78,"PESO","PESOS DOMINICANOS","$EE $m CON #d/100 CENTAVOS")</f>
        <v>#VALUE!</v>
      </c>
      <c r="BI78" s="80">
        <f t="shared" si="79"/>
        <v>5053.68</v>
      </c>
      <c r="BJ78" s="37">
        <v>0</v>
      </c>
      <c r="BK78" s="37">
        <f t="shared" si="53"/>
        <v>0</v>
      </c>
      <c r="BL78" s="189">
        <v>31.459999999999997</v>
      </c>
      <c r="BM78" s="80">
        <f>+BJ78*'PRECIOS SEGUN ADJ. (FRONTERIZO)'!$B$11*'PRECIOS SEGUN ADJ. (FRONTERIZO)'!$C$11</f>
        <v>0</v>
      </c>
      <c r="BN78" s="80" t="e" vm="1">
        <f>+[4]!NumLetras(BM78,"PESO","PESOS DOMINICANOS","$EE $m CON #d/100 CENTAVOS")</f>
        <v>#VALUE!</v>
      </c>
      <c r="BO78" s="37">
        <v>39</v>
      </c>
      <c r="BP78" s="37">
        <f t="shared" si="54"/>
        <v>780</v>
      </c>
      <c r="BQ78" s="189">
        <v>65</v>
      </c>
      <c r="BR78" s="80">
        <f>+BO78*'PRECIOS SEGUN ADJ. (FRONTERIZO)'!$B$12*'PRECIOS SEGUN ADJ. (FRONTERIZO)'!$C$12</f>
        <v>50700</v>
      </c>
      <c r="BS78" s="80" t="e" vm="1">
        <f>+[4]!NumLetras(BR78,"PESO","PESOS DOMINICANOS","$EE $m CON #d/100 CENTAVOS")</f>
        <v>#VALUE!</v>
      </c>
      <c r="BT78" s="37">
        <v>0</v>
      </c>
      <c r="BU78" s="37">
        <f t="shared" si="55"/>
        <v>0</v>
      </c>
      <c r="BV78" s="189">
        <v>5.5</v>
      </c>
      <c r="BW78" s="80">
        <f>+BT78*'PRECIOS SEGUN ADJ. (FRONTERIZO)'!$B$13*'PRECIOS SEGUN ADJ. (FRONTERIZO)'!$C$13</f>
        <v>0</v>
      </c>
      <c r="BX78" s="80" t="e" vm="1">
        <f>+[4]!NumLetras(BW78,"PESO","PESOS DOMINICANOS","$EE $m CON #d/100 CENTAVOS")</f>
        <v>#VALUE!</v>
      </c>
      <c r="BY78" s="37">
        <v>884</v>
      </c>
      <c r="BZ78" s="37">
        <f t="shared" si="56"/>
        <v>17680</v>
      </c>
      <c r="CA78" s="189">
        <v>7.15</v>
      </c>
      <c r="CB78" s="80">
        <f>+BY78*'PRECIOS SEGUN ADJ. (FRONTERIZO)'!$B$14*'PRECIOS SEGUN ADJ. (FRONTERIZO)'!$C$14</f>
        <v>126412</v>
      </c>
      <c r="CC78" s="80" t="e" vm="1">
        <f>+[4]!NumLetras(CB78,"PESO","PESOS DOMINICANOS","$EE $m CON #d/100 CENTAVOS")</f>
        <v>#VALUE!</v>
      </c>
      <c r="CD78" s="37">
        <v>1768</v>
      </c>
      <c r="CE78" s="37">
        <f t="shared" si="57"/>
        <v>35360</v>
      </c>
      <c r="CF78" s="189">
        <v>6.8400000000000007</v>
      </c>
      <c r="CG78" s="80">
        <f>+CD78*'PRECIOS SEGUN ADJ. (FRONTERIZO)'!$B$15*'PRECIOS SEGUN ADJ. (FRONTERIZO)'!$C$15</f>
        <v>241862.39999999997</v>
      </c>
      <c r="CH78" s="80" t="e" vm="1">
        <f>+[4]!NumLetras(CG78,"PESO","PESOS DOMINICANOS","$EE $m CON #d/100 CENTAVOS")</f>
        <v>#VALUE!</v>
      </c>
      <c r="CI78" s="37">
        <v>0</v>
      </c>
      <c r="CJ78" s="37">
        <f t="shared" si="58"/>
        <v>0</v>
      </c>
      <c r="CK78" s="189">
        <v>60</v>
      </c>
      <c r="CL78" s="80">
        <f>+CI78*'PRECIOS SEGUN ADJ. (FRONTERIZO)'!$B$16*'PRECIOS SEGUN ADJ. (FRONTERIZO)'!$C$16</f>
        <v>0</v>
      </c>
      <c r="CM78" s="80" t="e" vm="1">
        <f>+[4]!NumLetras(CL78,"PESO","PESOS DOMINICANOS","$EE $m CON #d/100 CENTAVOS")</f>
        <v>#VALUE!</v>
      </c>
      <c r="CN78" s="80">
        <f t="shared" si="80"/>
        <v>0</v>
      </c>
      <c r="CO78" s="37">
        <v>0</v>
      </c>
      <c r="CP78" s="37">
        <f t="shared" si="59"/>
        <v>0</v>
      </c>
      <c r="CQ78" s="189">
        <v>55.649999999999991</v>
      </c>
      <c r="CR78" s="80">
        <f>+CO78*'PRECIOS SEGUN ADJ. (FRONTERIZO)'!$B$17*'PRECIOS SEGUN ADJ. (FRONTERIZO)'!$C$17</f>
        <v>0</v>
      </c>
      <c r="CS78" s="80" t="e" vm="1">
        <f>+[4]!NumLetras(CR78,"PESO","PESOS DOMINICANOS","$EE $m CON #d/100 CENTAVOS")</f>
        <v>#VALUE!</v>
      </c>
      <c r="CT78" s="80">
        <f t="shared" si="81"/>
        <v>0</v>
      </c>
      <c r="CU78" s="37">
        <v>884</v>
      </c>
      <c r="CV78" s="37">
        <f t="shared" si="60"/>
        <v>17680</v>
      </c>
      <c r="CW78" s="189">
        <v>6.6</v>
      </c>
      <c r="CX78" s="80">
        <f>+CU78*'PRECIOS SEGUN ADJ. (FRONTERIZO)'!$B$18*'PRECIOS SEGUN ADJ. (FRONTERIZO)'!$C$18</f>
        <v>116688</v>
      </c>
      <c r="CY78" s="80" t="e" vm="1">
        <f>+[4]!NumLetras(CX78,"PESO","PESOS DOMINICANOS","$EE $m CON #d/100 CENTAVOS")</f>
        <v>#VALUE!</v>
      </c>
      <c r="CZ78" s="37">
        <v>0</v>
      </c>
      <c r="DA78" s="37">
        <f t="shared" si="61"/>
        <v>0</v>
      </c>
      <c r="DB78" s="189">
        <v>65.75</v>
      </c>
      <c r="DC78" s="80">
        <f>+CZ78*'PRECIOS SEGUN ADJ. (FRONTERIZO)'!$B$19*'PRECIOS SEGUN ADJ. (FRONTERIZO)'!$C$19</f>
        <v>0</v>
      </c>
      <c r="DD78" s="80" t="e" vm="1">
        <f>+[4]!NumLetras(DC78,"PESO","PESOS DOMINICANOS","$EE $m CON #d/100 CENTAVOS")</f>
        <v>#VALUE!</v>
      </c>
      <c r="DE78" s="80">
        <f t="shared" si="82"/>
        <v>0</v>
      </c>
      <c r="DF78" s="37">
        <v>20</v>
      </c>
      <c r="DG78" s="37">
        <f t="shared" si="62"/>
        <v>400</v>
      </c>
      <c r="DH78" s="189">
        <v>82.59999999999998</v>
      </c>
      <c r="DI78" s="80">
        <f>+DF78*'PRECIOS SEGUN ADJ. (FRONTERIZO)'!$B$20*'PRECIOS SEGUN ADJ. (FRONTERIZO)'!$C$20</f>
        <v>33040</v>
      </c>
      <c r="DJ78" s="80" t="e" vm="1">
        <f>+[4]!NumLetras(DI78,"PESO","PESOS DOMINICANOS","$EE $m CON #d/100 CENTAVOS")</f>
        <v>#VALUE!</v>
      </c>
      <c r="DK78" s="80">
        <f t="shared" si="83"/>
        <v>5947.2</v>
      </c>
      <c r="DL78" s="37">
        <v>1768</v>
      </c>
      <c r="DM78" s="37">
        <f t="shared" si="63"/>
        <v>35360</v>
      </c>
      <c r="DN78" s="189">
        <v>22</v>
      </c>
      <c r="DO78" s="80">
        <f>+DL78*'PRECIOS SEGUN ADJ. (FRONTERIZO)'!$B$21*'PRECIOS SEGUN ADJ. (FRONTERIZO)'!$C$21</f>
        <v>777920</v>
      </c>
      <c r="DP78" s="80" t="e" vm="1">
        <f>+[4]!NumLetras(DO78,"PESO","PESOS DOMINICANOS","$EE $m CON #d/100 CENTAVOS")</f>
        <v>#VALUE!</v>
      </c>
      <c r="DQ78" s="37">
        <v>98</v>
      </c>
      <c r="DR78" s="37">
        <f t="shared" si="64"/>
        <v>1960</v>
      </c>
      <c r="DS78" s="189">
        <v>80.849999999999994</v>
      </c>
      <c r="DT78" s="80">
        <f>+DQ78*'PRECIOS SEGUN ADJ. (FRONTERIZO)'!$B$22*'PRECIOS SEGUN ADJ. (FRONTERIZO)'!$C$22</f>
        <v>158466</v>
      </c>
      <c r="DU78" s="80" t="e" vm="1">
        <f>+[4]!NumLetras(DT78,"PESO","PESOS DOMINICANOS","$EE $m CON #d/100 CENTAVOS")</f>
        <v>#VALUE!</v>
      </c>
      <c r="DV78" s="37">
        <v>44</v>
      </c>
      <c r="DW78" s="37">
        <f t="shared" si="65"/>
        <v>880</v>
      </c>
      <c r="DX78" s="189">
        <v>21.83</v>
      </c>
      <c r="DY78" s="80">
        <f>+DV78*'PRECIOS SEGUN ADJ. (FRONTERIZO)'!$B$23*'PRECIOS SEGUN ADJ. (FRONTERIZO)'!$C$23</f>
        <v>19210.400000000001</v>
      </c>
      <c r="DZ78" s="80" t="e" vm="1">
        <f>+[4]!NumLetras(DY78,"PESO","PESOS DOMINICANOS","$EE $m CON #d/100 CENTAVOS")</f>
        <v>#VALUE!</v>
      </c>
      <c r="EA78" s="80">
        <f t="shared" si="84"/>
        <v>3457.87</v>
      </c>
      <c r="EB78" s="37">
        <v>137</v>
      </c>
      <c r="EC78" s="37">
        <f t="shared" si="66"/>
        <v>2740</v>
      </c>
      <c r="ED78" s="189">
        <v>33</v>
      </c>
      <c r="EE78" s="80">
        <f>+EB78*'PRECIOS SEGUN ADJ. (FRONTERIZO)'!$B$24*'PRECIOS SEGUN ADJ. (FRONTERIZO)'!$C$24</f>
        <v>90420</v>
      </c>
      <c r="EF78" s="80" t="e" vm="1">
        <f>+[4]!NumLetras(EE78,"PESO","PESOS DOMINICANOS","$EE $m CON #d/100 CENTAVOS")</f>
        <v>#VALUE!</v>
      </c>
      <c r="EG78" s="37">
        <v>0</v>
      </c>
      <c r="EH78" s="37">
        <f t="shared" si="67"/>
        <v>0</v>
      </c>
      <c r="EI78" s="189">
        <v>15.789999999999997</v>
      </c>
      <c r="EJ78" s="80">
        <f>+EG78*'PRECIOS SEGUN ADJ. (FRONTERIZO)'!$B$25*'PRECIOS SEGUN ADJ. (FRONTERIZO)'!$C$25</f>
        <v>0</v>
      </c>
      <c r="EK78" s="80" t="e" vm="1">
        <f>+[4]!NumLetras(EJ78,"PESO","PESOS DOMINICANOS","$EE $m CON #d/100 CENTAVOS")</f>
        <v>#VALUE!</v>
      </c>
      <c r="EL78" s="37">
        <v>0</v>
      </c>
      <c r="EM78" s="37">
        <f t="shared" si="68"/>
        <v>0</v>
      </c>
      <c r="EN78" s="189">
        <v>31.5</v>
      </c>
      <c r="EO78" s="80">
        <f>+EL78*'PRECIOS SEGUN ADJ. (FRONTERIZO)'!$B$26*'PRECIOS SEGUN ADJ. (FRONTERIZO)'!$C$26</f>
        <v>0</v>
      </c>
      <c r="EP78" s="80" t="e" vm="1">
        <f>+[4]!NumLetras(EO78,"PESO","PESOS DOMINICANOS","$EE $m CON #d/100 CENTAVOS")</f>
        <v>#VALUE!</v>
      </c>
      <c r="EQ78" s="80">
        <v>0</v>
      </c>
      <c r="ER78" s="194">
        <f t="shared" si="69"/>
        <v>0</v>
      </c>
      <c r="ES78" s="195">
        <v>21.68</v>
      </c>
      <c r="ET78" s="196">
        <f>+EQ78*'PRECIOS SEGUN ADJ (RURAL)'!$B$13*'PRECIOS SEGUN ADJ (RURAL)'!$C$13</f>
        <v>0</v>
      </c>
      <c r="EU78" s="196" t="e" vm="1">
        <f>+[4]!NumLetras(ET78,"PESO","PESOS DOMINICANOS","$EE $m CON #d/100 CENTAVOS")</f>
        <v>#VALUE!</v>
      </c>
      <c r="EV78" s="80">
        <v>0</v>
      </c>
      <c r="EW78" s="198">
        <f t="shared" si="70"/>
        <v>0</v>
      </c>
      <c r="EX78" s="199">
        <v>5.5</v>
      </c>
      <c r="EY78" s="200">
        <f>+EV78*'PRECIOS SEGUN ADJ (RURAL)'!$B$16*'PRECIOS SEGUN ADJ (RURAL)'!$C$16</f>
        <v>0</v>
      </c>
      <c r="EZ78" s="200" t="e" vm="1">
        <f>+[4]!NumLetras(EY78,"PESO","PESOS DOMINICANOS","$EE $m CON #d/100 CENTAVOS")</f>
        <v>#VALUE!</v>
      </c>
      <c r="FA78" s="80">
        <v>0</v>
      </c>
      <c r="FB78" s="202">
        <f t="shared" si="71"/>
        <v>0</v>
      </c>
      <c r="FC78" s="203">
        <v>220</v>
      </c>
      <c r="FD78" s="204">
        <f>+FA78*'PRECIOS SEGUN ADJ (RURAL)'!$B$18*'PRECIOS SEGUN ADJ (RURAL)'!$C$18</f>
        <v>0</v>
      </c>
      <c r="FE78" s="204" t="e" vm="1">
        <f>+[4]!NumLetras(FD78,"PESO","PESOS DOMINICANOS","$EE $m CON #d/100 CENTAVOS")</f>
        <v>#VALUE!</v>
      </c>
      <c r="FF78" s="204">
        <f t="shared" si="72"/>
        <v>0</v>
      </c>
      <c r="FG78" s="80">
        <f t="shared" si="85"/>
        <v>2470823.1999999997</v>
      </c>
      <c r="FH78" s="80" t="e" vm="1">
        <f>+[4]!NumLetras(FG78,"PESO","PESOS DOMINICANOS","$EE $m CON #d/100 CENTAVOS")</f>
        <v>#VALUE!</v>
      </c>
      <c r="FI78" s="80">
        <f t="shared" si="73"/>
        <v>127199.61</v>
      </c>
      <c r="FJ78" s="80" t="e" vm="1">
        <f>+[4]!NumLetras(FI78,"PESO","PESOS DOMINICANOS","$EE $m CON #d/100 CENTAVOS")</f>
        <v>#VALUE!</v>
      </c>
      <c r="FK78" s="80">
        <f t="shared" si="86"/>
        <v>2343623.59</v>
      </c>
      <c r="FL78" s="80" t="e" vm="1">
        <f>+[4]!NumLetras(FK78,"PESO","PESOS DOMINICANOS","$EE $m CON #d/100 CENTAVOS")</f>
        <v>#VALUE!</v>
      </c>
      <c r="FM78" s="80">
        <f t="shared" si="87"/>
        <v>494164.64</v>
      </c>
      <c r="FN78" s="80" t="e" vm="1">
        <f>+[4]!NumLetras(FM78,"PESO","PESOS DOMINICANOS","$EE $m CON #d/100 CENTAVOS")</f>
        <v>#VALUE!</v>
      </c>
      <c r="FO78" s="80">
        <f t="shared" si="88"/>
        <v>24708.23</v>
      </c>
      <c r="FP78" s="80" t="e" vm="1">
        <f>+[4]!NumLetras(FO78,"PESO","PESOS DOMINICANOS","$EE $m CON #d/100 CENTAVOS")</f>
        <v>#VALUE!</v>
      </c>
      <c r="FQ78" s="80"/>
      <c r="FR78" s="80">
        <f t="shared" si="89"/>
        <v>1976658.5599999996</v>
      </c>
      <c r="FS78" s="80" t="e" vm="1">
        <f>+[4]!NumLetras(FR78,"PESO","PESOS DOMINICANOS","$EE $m CON #d/100 CENTAVOS")</f>
        <v>#VALUE!</v>
      </c>
      <c r="FT78" s="37" t="str">
        <f>+VLOOKUP(D78,'FRONTERIZO XENIA'!F:G,2,0)</f>
        <v>F-33</v>
      </c>
    </row>
    <row r="79" spans="1:176">
      <c r="A79" s="37">
        <v>78</v>
      </c>
      <c r="B79" s="37">
        <v>78</v>
      </c>
      <c r="C79" s="26" t="s">
        <v>2527</v>
      </c>
      <c r="D79" s="37">
        <v>131233724</v>
      </c>
      <c r="E79" s="37">
        <f>+VLOOKUP(D79,'INFORMACION DE PROVEEDORES'!C:I,2,0)</f>
        <v>131233724</v>
      </c>
      <c r="F79" s="26" t="str">
        <f>+VLOOKUP(D79,'INFORMACION DE PROVEEDORES'!C:J,4,0)</f>
        <v xml:space="preserve">YOSELIN MIGUELINA SARANTE BRETON </v>
      </c>
      <c r="G79" s="37" t="str">
        <f>+VLOOKUP(D79,'INFORMACION DE PROVEEDORES'!C:K,5,0)</f>
        <v>031-0295938-8</v>
      </c>
      <c r="H79" s="26" t="str">
        <f>+VLOOKUP(D79,'INFORMACION DE PROVEEDORES'!C:L,7,0)</f>
        <v>CALLE SANCHEZ ESQUINA CANELA NO. 209-A LAS PIEDRAS, BAHORUCO Ç</v>
      </c>
      <c r="I79" s="37" t="str">
        <f>+VLOOKUP(D79,'INFORMACION DE PROVEEDORES'!C:M,3,0)</f>
        <v xml:space="preserve"> JURÍDICA</v>
      </c>
      <c r="J79" s="37">
        <v>1</v>
      </c>
      <c r="K79" s="37">
        <v>309</v>
      </c>
      <c r="L79" s="37">
        <v>55</v>
      </c>
      <c r="M79" s="37">
        <f t="shared" si="74"/>
        <v>1100</v>
      </c>
      <c r="N79" s="189">
        <v>69.81</v>
      </c>
      <c r="O79" s="80">
        <f>+L79*'PRECIOS SEGUN ADJ. (FRONTERIZO)'!$B$2*'PRECIOS SEGUN ADJ. (FRONTERIZO)'!$C$2</f>
        <v>76791</v>
      </c>
      <c r="P79" s="80" t="e" vm="1">
        <f>+[4]!NumLetras(O79,"PESO","PESOS DOMINICANOS","$EE $m CON #d/100 CENTAVOS")</f>
        <v>#VALUE!</v>
      </c>
      <c r="Q79" s="80">
        <f t="shared" si="75"/>
        <v>12286.56</v>
      </c>
      <c r="R79" s="37">
        <v>14</v>
      </c>
      <c r="S79" s="37">
        <f t="shared" si="45"/>
        <v>280</v>
      </c>
      <c r="T79" s="189">
        <v>31.5</v>
      </c>
      <c r="U79" s="80">
        <f>+R79*'PRECIOS SEGUN ADJ. (FRONTERIZO)'!$B$3*'PRECIOS SEGUN ADJ. (FRONTERIZO)'!$C$3</f>
        <v>8820</v>
      </c>
      <c r="V79" s="80" t="e" vm="1">
        <f>+[4]!NumLetras(U79,"PESO","PESOS DOMINICANOS","$EE $m CON #d/100 CENTAVOS")</f>
        <v>#VALUE!</v>
      </c>
      <c r="W79" s="37">
        <v>0</v>
      </c>
      <c r="X79" s="37">
        <f t="shared" si="46"/>
        <v>0</v>
      </c>
      <c r="Y79" s="189">
        <v>25.2</v>
      </c>
      <c r="Z79" s="80">
        <f>+W79*'PRECIOS SEGUN ADJ. (FRONTERIZO)'!$B$4*'PRECIOS SEGUN ADJ. (FRONTERIZO)'!$C$4</f>
        <v>0</v>
      </c>
      <c r="AA79" s="80" t="e" vm="1">
        <f>+[4]!NumLetras(Z79,"PESO","PESOS DOMINICANOS","$EE $m CON #d/100 CENTAVOS")</f>
        <v>#VALUE!</v>
      </c>
      <c r="AB79" s="37">
        <v>94</v>
      </c>
      <c r="AC79" s="37">
        <f t="shared" si="47"/>
        <v>1880</v>
      </c>
      <c r="AD79" s="189">
        <v>87.91</v>
      </c>
      <c r="AE79" s="80">
        <f>+AB79*'PRECIOS SEGUN ADJ. (FRONTERIZO)'!$B$5*'PRECIOS SEGUN ADJ. (FRONTERIZO)'!$C$5</f>
        <v>165270.79999999999</v>
      </c>
      <c r="AF79" s="80" t="e" vm="1">
        <f>+[4]!NumLetras(AE79,"PESO","PESOS DOMINICANOS","$EE $m CON #d/100 CENTAVOS")</f>
        <v>#VALUE!</v>
      </c>
      <c r="AG79" s="80">
        <f t="shared" si="76"/>
        <v>29748.74</v>
      </c>
      <c r="AH79" s="37">
        <v>114</v>
      </c>
      <c r="AI79" s="37">
        <f t="shared" si="48"/>
        <v>2280</v>
      </c>
      <c r="AJ79" s="189">
        <v>53.95000000000001</v>
      </c>
      <c r="AK79" s="80">
        <f>+AH79*'PRECIOS SEGUN ADJ. (FRONTERIZO)'!$B$6*'PRECIOS SEGUN ADJ. (FRONTERIZO)'!$C$6</f>
        <v>123006</v>
      </c>
      <c r="AL79" s="80" t="e" vm="1">
        <f>+[4]!NumLetras(AK79,"PESO","PESOS DOMINICANOS","$EE $m CON #d/100 CENTAVOS")</f>
        <v>#VALUE!</v>
      </c>
      <c r="AM79" s="37">
        <v>14</v>
      </c>
      <c r="AN79" s="37">
        <f t="shared" si="49"/>
        <v>280</v>
      </c>
      <c r="AO79" s="189">
        <v>25.04</v>
      </c>
      <c r="AP79" s="80">
        <f>+AM79*'PRECIOS SEGUN ADJ. (FRONTERIZO)'!$B$7*'PRECIOS SEGUN ADJ. (FRONTERIZO)'!$C$7</f>
        <v>7011.2</v>
      </c>
      <c r="AQ79" s="80" t="e" vm="1">
        <f>+[4]!NumLetras(AP79,"PESO","PESOS DOMINICANOS","$EE $m CON #d/100 CENTAVOS")</f>
        <v>#VALUE!</v>
      </c>
      <c r="AR79" s="80">
        <f t="shared" si="77"/>
        <v>1121.79</v>
      </c>
      <c r="AS79" s="37">
        <v>35</v>
      </c>
      <c r="AT79" s="37">
        <f t="shared" si="50"/>
        <v>700</v>
      </c>
      <c r="AU79" s="189">
        <v>290.85000000000002</v>
      </c>
      <c r="AV79" s="80">
        <f>+AS79*'PRECIOS SEGUN ADJ. (FRONTERIZO)'!$B$8*'PRECIOS SEGUN ADJ. (FRONTERIZO)'!$C$8</f>
        <v>203595</v>
      </c>
      <c r="AW79" s="80" t="e" vm="1">
        <f>+[4]!NumLetras(AV79,"PESO","PESOS DOMINICANOS","$EE $m CON #d/100 CENTAVOS")</f>
        <v>#VALUE!</v>
      </c>
      <c r="AX79" s="80">
        <f t="shared" si="78"/>
        <v>36647.1</v>
      </c>
      <c r="AY79" s="37">
        <v>0</v>
      </c>
      <c r="AZ79" s="37">
        <f t="shared" si="51"/>
        <v>0</v>
      </c>
      <c r="BA79" s="189">
        <v>18.899999999999999</v>
      </c>
      <c r="BB79" s="80">
        <f>+AY79*'PRECIOS SEGUN ADJ. (FRONTERIZO)'!$B$9*'PRECIOS SEGUN ADJ. (FRONTERIZO)'!$C$9</f>
        <v>0</v>
      </c>
      <c r="BC79" s="80" t="e" vm="1">
        <f>+[4]!NumLetras(BB79,"PESO","PESOS DOMINICANOS","$EE $m CON #d/100 CENTAVOS")</f>
        <v>#VALUE!</v>
      </c>
      <c r="BD79" s="37">
        <v>7</v>
      </c>
      <c r="BE79" s="37">
        <f t="shared" si="52"/>
        <v>140</v>
      </c>
      <c r="BF79" s="189">
        <v>140.38</v>
      </c>
      <c r="BG79" s="80">
        <f>+BD79*'PRECIOS SEGUN ADJ. (FRONTERIZO)'!$B$10*'PRECIOS SEGUN ADJ. (FRONTERIZO)'!$C$10</f>
        <v>19653.2</v>
      </c>
      <c r="BH79" s="80" t="e" vm="1">
        <f>+[4]!NumLetras(BG79,"PESO","PESOS DOMINICANOS","$EE $m CON #d/100 CENTAVOS")</f>
        <v>#VALUE!</v>
      </c>
      <c r="BI79" s="80">
        <f t="shared" si="79"/>
        <v>3537.58</v>
      </c>
      <c r="BJ79" s="37">
        <v>0</v>
      </c>
      <c r="BK79" s="37">
        <f t="shared" si="53"/>
        <v>0</v>
      </c>
      <c r="BL79" s="189">
        <v>31.459999999999997</v>
      </c>
      <c r="BM79" s="80">
        <f>+BJ79*'PRECIOS SEGUN ADJ. (FRONTERIZO)'!$B$11*'PRECIOS SEGUN ADJ. (FRONTERIZO)'!$C$11</f>
        <v>0</v>
      </c>
      <c r="BN79" s="80" t="e" vm="1">
        <f>+[4]!NumLetras(BM79,"PESO","PESOS DOMINICANOS","$EE $m CON #d/100 CENTAVOS")</f>
        <v>#VALUE!</v>
      </c>
      <c r="BO79" s="37">
        <v>28</v>
      </c>
      <c r="BP79" s="37">
        <f t="shared" si="54"/>
        <v>560</v>
      </c>
      <c r="BQ79" s="189">
        <v>65</v>
      </c>
      <c r="BR79" s="80">
        <f>+BO79*'PRECIOS SEGUN ADJ. (FRONTERIZO)'!$B$12*'PRECIOS SEGUN ADJ. (FRONTERIZO)'!$C$12</f>
        <v>36400</v>
      </c>
      <c r="BS79" s="80" t="e" vm="1">
        <f>+[4]!NumLetras(BR79,"PESO","PESOS DOMINICANOS","$EE $m CON #d/100 CENTAVOS")</f>
        <v>#VALUE!</v>
      </c>
      <c r="BT79" s="37">
        <v>0</v>
      </c>
      <c r="BU79" s="37">
        <f t="shared" si="55"/>
        <v>0</v>
      </c>
      <c r="BV79" s="189">
        <v>5.5</v>
      </c>
      <c r="BW79" s="80">
        <f>+BT79*'PRECIOS SEGUN ADJ. (FRONTERIZO)'!$B$13*'PRECIOS SEGUN ADJ. (FRONTERIZO)'!$C$13</f>
        <v>0</v>
      </c>
      <c r="BX79" s="80" t="e" vm="1">
        <f>+[4]!NumLetras(BW79,"PESO","PESOS DOMINICANOS","$EE $m CON #d/100 CENTAVOS")</f>
        <v>#VALUE!</v>
      </c>
      <c r="BY79" s="37">
        <v>618</v>
      </c>
      <c r="BZ79" s="37">
        <f t="shared" si="56"/>
        <v>12360</v>
      </c>
      <c r="CA79" s="189">
        <v>7.15</v>
      </c>
      <c r="CB79" s="80">
        <f>+BY79*'PRECIOS SEGUN ADJ. (FRONTERIZO)'!$B$14*'PRECIOS SEGUN ADJ. (FRONTERIZO)'!$C$14</f>
        <v>88374</v>
      </c>
      <c r="CC79" s="80" t="e" vm="1">
        <f>+[4]!NumLetras(CB79,"PESO","PESOS DOMINICANOS","$EE $m CON #d/100 CENTAVOS")</f>
        <v>#VALUE!</v>
      </c>
      <c r="CD79" s="37">
        <v>1236</v>
      </c>
      <c r="CE79" s="37">
        <f t="shared" si="57"/>
        <v>24720</v>
      </c>
      <c r="CF79" s="189">
        <v>6.8400000000000007</v>
      </c>
      <c r="CG79" s="80">
        <f>+CD79*'PRECIOS SEGUN ADJ. (FRONTERIZO)'!$B$15*'PRECIOS SEGUN ADJ. (FRONTERIZO)'!$C$15</f>
        <v>169084.79999999999</v>
      </c>
      <c r="CH79" s="80" t="e" vm="1">
        <f>+[4]!NumLetras(CG79,"PESO","PESOS DOMINICANOS","$EE $m CON #d/100 CENTAVOS")</f>
        <v>#VALUE!</v>
      </c>
      <c r="CI79" s="37">
        <v>0</v>
      </c>
      <c r="CJ79" s="37">
        <f t="shared" si="58"/>
        <v>0</v>
      </c>
      <c r="CK79" s="189">
        <v>60</v>
      </c>
      <c r="CL79" s="80">
        <f>+CI79*'PRECIOS SEGUN ADJ. (FRONTERIZO)'!$B$16*'PRECIOS SEGUN ADJ. (FRONTERIZO)'!$C$16</f>
        <v>0</v>
      </c>
      <c r="CM79" s="80" t="e" vm="1">
        <f>+[4]!NumLetras(CL79,"PESO","PESOS DOMINICANOS","$EE $m CON #d/100 CENTAVOS")</f>
        <v>#VALUE!</v>
      </c>
      <c r="CN79" s="80">
        <f t="shared" si="80"/>
        <v>0</v>
      </c>
      <c r="CO79" s="37">
        <v>0</v>
      </c>
      <c r="CP79" s="37">
        <f t="shared" si="59"/>
        <v>0</v>
      </c>
      <c r="CQ79" s="189">
        <v>55.649999999999991</v>
      </c>
      <c r="CR79" s="80">
        <f>+CO79*'PRECIOS SEGUN ADJ. (FRONTERIZO)'!$B$17*'PRECIOS SEGUN ADJ. (FRONTERIZO)'!$C$17</f>
        <v>0</v>
      </c>
      <c r="CS79" s="80" t="e" vm="1">
        <f>+[4]!NumLetras(CR79,"PESO","PESOS DOMINICANOS","$EE $m CON #d/100 CENTAVOS")</f>
        <v>#VALUE!</v>
      </c>
      <c r="CT79" s="80">
        <f t="shared" si="81"/>
        <v>0</v>
      </c>
      <c r="CU79" s="37">
        <v>618</v>
      </c>
      <c r="CV79" s="37">
        <f t="shared" si="60"/>
        <v>12360</v>
      </c>
      <c r="CW79" s="189">
        <v>6.6</v>
      </c>
      <c r="CX79" s="80">
        <f>+CU79*'PRECIOS SEGUN ADJ. (FRONTERIZO)'!$B$18*'PRECIOS SEGUN ADJ. (FRONTERIZO)'!$C$18</f>
        <v>81576</v>
      </c>
      <c r="CY79" s="80" t="e" vm="1">
        <f>+[4]!NumLetras(CX79,"PESO","PESOS DOMINICANOS","$EE $m CON #d/100 CENTAVOS")</f>
        <v>#VALUE!</v>
      </c>
      <c r="CZ79" s="37">
        <v>0</v>
      </c>
      <c r="DA79" s="37">
        <f t="shared" si="61"/>
        <v>0</v>
      </c>
      <c r="DB79" s="189">
        <v>65.75</v>
      </c>
      <c r="DC79" s="80">
        <f>+CZ79*'PRECIOS SEGUN ADJ. (FRONTERIZO)'!$B$19*'PRECIOS SEGUN ADJ. (FRONTERIZO)'!$C$19</f>
        <v>0</v>
      </c>
      <c r="DD79" s="80" t="e" vm="1">
        <f>+[4]!NumLetras(DC79,"PESO","PESOS DOMINICANOS","$EE $m CON #d/100 CENTAVOS")</f>
        <v>#VALUE!</v>
      </c>
      <c r="DE79" s="80">
        <f t="shared" si="82"/>
        <v>0</v>
      </c>
      <c r="DF79" s="37">
        <v>14</v>
      </c>
      <c r="DG79" s="37">
        <f t="shared" si="62"/>
        <v>280</v>
      </c>
      <c r="DH79" s="189">
        <v>82.59999999999998</v>
      </c>
      <c r="DI79" s="80">
        <f>+DF79*'PRECIOS SEGUN ADJ. (FRONTERIZO)'!$B$20*'PRECIOS SEGUN ADJ. (FRONTERIZO)'!$C$20</f>
        <v>23127.999999999996</v>
      </c>
      <c r="DJ79" s="80" t="e" vm="1">
        <f>+[4]!NumLetras(DI79,"PESO","PESOS DOMINICANOS","$EE $m CON #d/100 CENTAVOS")</f>
        <v>#VALUE!</v>
      </c>
      <c r="DK79" s="80">
        <f t="shared" si="83"/>
        <v>4163.04</v>
      </c>
      <c r="DL79" s="37">
        <v>1236</v>
      </c>
      <c r="DM79" s="37">
        <f t="shared" si="63"/>
        <v>24720</v>
      </c>
      <c r="DN79" s="189">
        <v>22</v>
      </c>
      <c r="DO79" s="80">
        <f>+DL79*'PRECIOS SEGUN ADJ. (FRONTERIZO)'!$B$21*'PRECIOS SEGUN ADJ. (FRONTERIZO)'!$C$21</f>
        <v>543840</v>
      </c>
      <c r="DP79" s="80" t="e" vm="1">
        <f>+[4]!NumLetras(DO79,"PESO","PESOS DOMINICANOS","$EE $m CON #d/100 CENTAVOS")</f>
        <v>#VALUE!</v>
      </c>
      <c r="DQ79" s="37">
        <v>69</v>
      </c>
      <c r="DR79" s="37">
        <f t="shared" si="64"/>
        <v>1380</v>
      </c>
      <c r="DS79" s="189">
        <v>80.849999999999994</v>
      </c>
      <c r="DT79" s="80">
        <f>+DQ79*'PRECIOS SEGUN ADJ. (FRONTERIZO)'!$B$22*'PRECIOS SEGUN ADJ. (FRONTERIZO)'!$C$22</f>
        <v>111573</v>
      </c>
      <c r="DU79" s="80" t="e" vm="1">
        <f>+[4]!NumLetras(DT79,"PESO","PESOS DOMINICANOS","$EE $m CON #d/100 CENTAVOS")</f>
        <v>#VALUE!</v>
      </c>
      <c r="DV79" s="37">
        <v>31</v>
      </c>
      <c r="DW79" s="37">
        <f t="shared" si="65"/>
        <v>620</v>
      </c>
      <c r="DX79" s="189">
        <v>21.83</v>
      </c>
      <c r="DY79" s="80">
        <f>+DV79*'PRECIOS SEGUN ADJ. (FRONTERIZO)'!$B$23*'PRECIOS SEGUN ADJ. (FRONTERIZO)'!$C$23</f>
        <v>13534.599999999999</v>
      </c>
      <c r="DZ79" s="80" t="e" vm="1">
        <f>+[4]!NumLetras(DY79,"PESO","PESOS DOMINICANOS","$EE $m CON #d/100 CENTAVOS")</f>
        <v>#VALUE!</v>
      </c>
      <c r="EA79" s="80">
        <f t="shared" si="84"/>
        <v>2436.23</v>
      </c>
      <c r="EB79" s="37">
        <v>96</v>
      </c>
      <c r="EC79" s="37">
        <f t="shared" si="66"/>
        <v>1920</v>
      </c>
      <c r="ED79" s="189">
        <v>33</v>
      </c>
      <c r="EE79" s="80">
        <f>+EB79*'PRECIOS SEGUN ADJ. (FRONTERIZO)'!$B$24*'PRECIOS SEGUN ADJ. (FRONTERIZO)'!$C$24</f>
        <v>63360</v>
      </c>
      <c r="EF79" s="80" t="e" vm="1">
        <f>+[4]!NumLetras(EE79,"PESO","PESOS DOMINICANOS","$EE $m CON #d/100 CENTAVOS")</f>
        <v>#VALUE!</v>
      </c>
      <c r="EG79" s="37">
        <v>0</v>
      </c>
      <c r="EH79" s="37">
        <f t="shared" si="67"/>
        <v>0</v>
      </c>
      <c r="EI79" s="189">
        <v>15.789999999999997</v>
      </c>
      <c r="EJ79" s="80">
        <f>+EG79*'PRECIOS SEGUN ADJ. (FRONTERIZO)'!$B$25*'PRECIOS SEGUN ADJ. (FRONTERIZO)'!$C$25</f>
        <v>0</v>
      </c>
      <c r="EK79" s="80" t="e" vm="1">
        <f>+[4]!NumLetras(EJ79,"PESO","PESOS DOMINICANOS","$EE $m CON #d/100 CENTAVOS")</f>
        <v>#VALUE!</v>
      </c>
      <c r="EL79" s="37">
        <v>0</v>
      </c>
      <c r="EM79" s="37">
        <f t="shared" si="68"/>
        <v>0</v>
      </c>
      <c r="EN79" s="189">
        <v>31.5</v>
      </c>
      <c r="EO79" s="80">
        <f>+EL79*'PRECIOS SEGUN ADJ. (FRONTERIZO)'!$B$26*'PRECIOS SEGUN ADJ. (FRONTERIZO)'!$C$26</f>
        <v>0</v>
      </c>
      <c r="EP79" s="80" t="e" vm="1">
        <f>+[4]!NumLetras(EO79,"PESO","PESOS DOMINICANOS","$EE $m CON #d/100 CENTAVOS")</f>
        <v>#VALUE!</v>
      </c>
      <c r="EQ79" s="80">
        <v>0</v>
      </c>
      <c r="ER79" s="194">
        <f t="shared" si="69"/>
        <v>0</v>
      </c>
      <c r="ES79" s="195">
        <v>21.68</v>
      </c>
      <c r="ET79" s="196">
        <f>+EQ79*'PRECIOS SEGUN ADJ (RURAL)'!$B$13*'PRECIOS SEGUN ADJ (RURAL)'!$C$13</f>
        <v>0</v>
      </c>
      <c r="EU79" s="196" t="e" vm="1">
        <f>+[4]!NumLetras(ET79,"PESO","PESOS DOMINICANOS","$EE $m CON #d/100 CENTAVOS")</f>
        <v>#VALUE!</v>
      </c>
      <c r="EV79" s="80">
        <v>0</v>
      </c>
      <c r="EW79" s="198">
        <f t="shared" si="70"/>
        <v>0</v>
      </c>
      <c r="EX79" s="199">
        <v>5.5</v>
      </c>
      <c r="EY79" s="200">
        <f>+EV79*'PRECIOS SEGUN ADJ (RURAL)'!$B$16*'PRECIOS SEGUN ADJ (RURAL)'!$C$16</f>
        <v>0</v>
      </c>
      <c r="EZ79" s="200" t="e" vm="1">
        <f>+[4]!NumLetras(EY79,"PESO","PESOS DOMINICANOS","$EE $m CON #d/100 CENTAVOS")</f>
        <v>#VALUE!</v>
      </c>
      <c r="FA79" s="80">
        <v>0</v>
      </c>
      <c r="FB79" s="202">
        <f t="shared" si="71"/>
        <v>0</v>
      </c>
      <c r="FC79" s="203">
        <v>220</v>
      </c>
      <c r="FD79" s="204">
        <f>+FA79*'PRECIOS SEGUN ADJ (RURAL)'!$B$18*'PRECIOS SEGUN ADJ (RURAL)'!$C$18</f>
        <v>0</v>
      </c>
      <c r="FE79" s="204" t="e" vm="1">
        <f>+[4]!NumLetras(FD79,"PESO","PESOS DOMINICANOS","$EE $m CON #d/100 CENTAVOS")</f>
        <v>#VALUE!</v>
      </c>
      <c r="FF79" s="204">
        <f t="shared" si="72"/>
        <v>0</v>
      </c>
      <c r="FG79" s="80">
        <f t="shared" si="85"/>
        <v>1735017.6</v>
      </c>
      <c r="FH79" s="80" t="e" vm="1">
        <f>+[4]!NumLetras(FG79,"PESO","PESOS DOMINICANOS","$EE $m CON #d/100 CENTAVOS")</f>
        <v>#VALUE!</v>
      </c>
      <c r="FI79" s="80">
        <f t="shared" si="73"/>
        <v>89941.04</v>
      </c>
      <c r="FJ79" s="80" t="e" vm="1">
        <f>+[4]!NumLetras(FI79,"PESO","PESOS DOMINICANOS","$EE $m CON #d/100 CENTAVOS")</f>
        <v>#VALUE!</v>
      </c>
      <c r="FK79" s="80">
        <f t="shared" si="86"/>
        <v>1645076.56</v>
      </c>
      <c r="FL79" s="80" t="e" vm="1">
        <f>+[4]!NumLetras(FK79,"PESO","PESOS DOMINICANOS","$EE $m CON #d/100 CENTAVOS")</f>
        <v>#VALUE!</v>
      </c>
      <c r="FM79" s="80">
        <f t="shared" si="87"/>
        <v>347003.52</v>
      </c>
      <c r="FN79" s="80" t="e" vm="1">
        <f>+[4]!NumLetras(FM79,"PESO","PESOS DOMINICANOS","$EE $m CON #d/100 CENTAVOS")</f>
        <v>#VALUE!</v>
      </c>
      <c r="FO79" s="80">
        <f t="shared" si="88"/>
        <v>17350.18</v>
      </c>
      <c r="FP79" s="80" t="e" vm="1">
        <f>+[4]!NumLetras(FO79,"PESO","PESOS DOMINICANOS","$EE $m CON #d/100 CENTAVOS")</f>
        <v>#VALUE!</v>
      </c>
      <c r="FQ79" s="80"/>
      <c r="FR79" s="80">
        <f t="shared" si="89"/>
        <v>1388014.08</v>
      </c>
      <c r="FS79" s="80" t="e" vm="1">
        <f>+[4]!NumLetras(FR79,"PESO","PESOS DOMINICANOS","$EE $m CON #d/100 CENTAVOS")</f>
        <v>#VALUE!</v>
      </c>
      <c r="FT79" s="37" t="str">
        <f>+VLOOKUP(D79,'FRONTERIZO XENIA'!F:G,2,0)</f>
        <v>F-36</v>
      </c>
    </row>
    <row r="80" spans="1:176">
      <c r="A80" s="37">
        <v>79</v>
      </c>
      <c r="B80" s="37">
        <v>79</v>
      </c>
      <c r="C80" s="26" t="s">
        <v>832</v>
      </c>
      <c r="D80" s="37">
        <v>22500451764</v>
      </c>
      <c r="E80" s="37" t="str">
        <f>+VLOOKUP(D80,'INFORMACION DE PROVEEDORES'!C:I,2,0)</f>
        <v>225-0045176-4</v>
      </c>
      <c r="F80" s="26" t="str">
        <f>+VLOOKUP(D80,'INFORMACION DE PROVEEDORES'!C:J,4,0)</f>
        <v>NERCIDO OSTONIEL FRIAS JIMENEZ</v>
      </c>
      <c r="G80" s="37" t="str">
        <f>+VLOOKUP(D80,'INFORMACION DE PROVEEDORES'!C:K,5,0)</f>
        <v>225-0045176-4</v>
      </c>
      <c r="H80" s="26" t="str">
        <f>+VLOOKUP(D80,'INFORMACION DE PROVEEDORES'!C:L,7,0)</f>
        <v>CALLE PRINCIPAL, NO.7 HARAS NACIONALES</v>
      </c>
      <c r="I80" s="37" t="str">
        <f>+VLOOKUP(D80,'INFORMACION DE PROVEEDORES'!C:M,3,0)</f>
        <v xml:space="preserve"> FÍSICA</v>
      </c>
      <c r="J80" s="37">
        <v>3</v>
      </c>
      <c r="K80" s="37">
        <v>289</v>
      </c>
      <c r="L80" s="37">
        <v>52</v>
      </c>
      <c r="M80" s="37">
        <f t="shared" si="74"/>
        <v>1040</v>
      </c>
      <c r="N80" s="189">
        <v>69.81</v>
      </c>
      <c r="O80" s="80">
        <f>+L80*'PRECIOS SEGUN ADJ. (FRONTERIZO)'!$B$2*'PRECIOS SEGUN ADJ. (FRONTERIZO)'!$C$2</f>
        <v>72602.399999999994</v>
      </c>
      <c r="P80" s="80" t="e" vm="1">
        <f>+[4]!NumLetras(O80,"PESO","PESOS DOMINICANOS","$EE $m CON #d/100 CENTAVOS")</f>
        <v>#VALUE!</v>
      </c>
      <c r="Q80" s="80">
        <f t="shared" si="75"/>
        <v>11616.38</v>
      </c>
      <c r="R80" s="37">
        <v>15</v>
      </c>
      <c r="S80" s="37">
        <f t="shared" si="45"/>
        <v>300</v>
      </c>
      <c r="T80" s="189">
        <v>31.5</v>
      </c>
      <c r="U80" s="80">
        <f>+R80*'PRECIOS SEGUN ADJ. (FRONTERIZO)'!$B$3*'PRECIOS SEGUN ADJ. (FRONTERIZO)'!$C$3</f>
        <v>9450</v>
      </c>
      <c r="V80" s="80" t="e" vm="1">
        <f>+[4]!NumLetras(U80,"PESO","PESOS DOMINICANOS","$EE $m CON #d/100 CENTAVOS")</f>
        <v>#VALUE!</v>
      </c>
      <c r="W80" s="37">
        <v>0</v>
      </c>
      <c r="X80" s="37">
        <f t="shared" si="46"/>
        <v>0</v>
      </c>
      <c r="Y80" s="189">
        <v>25.2</v>
      </c>
      <c r="Z80" s="80">
        <f>+W80*'PRECIOS SEGUN ADJ. (FRONTERIZO)'!$B$4*'PRECIOS SEGUN ADJ. (FRONTERIZO)'!$C$4</f>
        <v>0</v>
      </c>
      <c r="AA80" s="80" t="e" vm="1">
        <f>+[4]!NumLetras(Z80,"PESO","PESOS DOMINICANOS","$EE $m CON #d/100 CENTAVOS")</f>
        <v>#VALUE!</v>
      </c>
      <c r="AB80" s="37">
        <v>89</v>
      </c>
      <c r="AC80" s="37">
        <f t="shared" si="47"/>
        <v>1780</v>
      </c>
      <c r="AD80" s="189">
        <v>87.91</v>
      </c>
      <c r="AE80" s="80">
        <f>+AB80*'PRECIOS SEGUN ADJ. (FRONTERIZO)'!$B$5*'PRECIOS SEGUN ADJ. (FRONTERIZO)'!$C$5</f>
        <v>156479.79999999999</v>
      </c>
      <c r="AF80" s="80" t="e" vm="1">
        <f>+[4]!NumLetras(AE80,"PESO","PESOS DOMINICANOS","$EE $m CON #d/100 CENTAVOS")</f>
        <v>#VALUE!</v>
      </c>
      <c r="AG80" s="80">
        <f t="shared" si="76"/>
        <v>28166.36</v>
      </c>
      <c r="AH80" s="37">
        <v>107</v>
      </c>
      <c r="AI80" s="37">
        <f t="shared" si="48"/>
        <v>2140</v>
      </c>
      <c r="AJ80" s="189">
        <v>53.95000000000001</v>
      </c>
      <c r="AK80" s="80">
        <f>+AH80*'PRECIOS SEGUN ADJ. (FRONTERIZO)'!$B$6*'PRECIOS SEGUN ADJ. (FRONTERIZO)'!$C$6</f>
        <v>115453.00000000001</v>
      </c>
      <c r="AL80" s="80" t="e" vm="1">
        <f>+[4]!NumLetras(AK80,"PESO","PESOS DOMINICANOS","$EE $m CON #d/100 CENTAVOS")</f>
        <v>#VALUE!</v>
      </c>
      <c r="AM80" s="37">
        <v>15</v>
      </c>
      <c r="AN80" s="37">
        <f t="shared" si="49"/>
        <v>300</v>
      </c>
      <c r="AO80" s="189">
        <v>25.04</v>
      </c>
      <c r="AP80" s="80">
        <f>+AM80*'PRECIOS SEGUN ADJ. (FRONTERIZO)'!$B$7*'PRECIOS SEGUN ADJ. (FRONTERIZO)'!$C$7</f>
        <v>7511.9999999999991</v>
      </c>
      <c r="AQ80" s="80" t="e" vm="1">
        <f>+[4]!NumLetras(AP80,"PESO","PESOS DOMINICANOS","$EE $m CON #d/100 CENTAVOS")</f>
        <v>#VALUE!</v>
      </c>
      <c r="AR80" s="80">
        <f t="shared" si="77"/>
        <v>1201.92</v>
      </c>
      <c r="AS80" s="37">
        <v>33</v>
      </c>
      <c r="AT80" s="37">
        <f t="shared" si="50"/>
        <v>660</v>
      </c>
      <c r="AU80" s="189">
        <v>290.85000000000002</v>
      </c>
      <c r="AV80" s="80">
        <f>+AS80*'PRECIOS SEGUN ADJ. (FRONTERIZO)'!$B$8*'PRECIOS SEGUN ADJ. (FRONTERIZO)'!$C$8</f>
        <v>191961.00000000003</v>
      </c>
      <c r="AW80" s="80" t="e" vm="1">
        <f>+[4]!NumLetras(AV80,"PESO","PESOS DOMINICANOS","$EE $m CON #d/100 CENTAVOS")</f>
        <v>#VALUE!</v>
      </c>
      <c r="AX80" s="80">
        <f t="shared" si="78"/>
        <v>34552.980000000003</v>
      </c>
      <c r="AY80" s="37">
        <v>0</v>
      </c>
      <c r="AZ80" s="37">
        <f t="shared" si="51"/>
        <v>0</v>
      </c>
      <c r="BA80" s="189">
        <v>18.899999999999999</v>
      </c>
      <c r="BB80" s="80">
        <f>+AY80*'PRECIOS SEGUN ADJ. (FRONTERIZO)'!$B$9*'PRECIOS SEGUN ADJ. (FRONTERIZO)'!$C$9</f>
        <v>0</v>
      </c>
      <c r="BC80" s="80" t="e" vm="1">
        <f>+[4]!NumLetras(BB80,"PESO","PESOS DOMINICANOS","$EE $m CON #d/100 CENTAVOS")</f>
        <v>#VALUE!</v>
      </c>
      <c r="BD80" s="37">
        <v>8</v>
      </c>
      <c r="BE80" s="37">
        <f t="shared" si="52"/>
        <v>160</v>
      </c>
      <c r="BF80" s="189">
        <v>140.38</v>
      </c>
      <c r="BG80" s="80">
        <f>+BD80*'PRECIOS SEGUN ADJ. (FRONTERIZO)'!$B$10*'PRECIOS SEGUN ADJ. (FRONTERIZO)'!$C$10</f>
        <v>22460.799999999999</v>
      </c>
      <c r="BH80" s="80" t="e" vm="1">
        <f>+[4]!NumLetras(BG80,"PESO","PESOS DOMINICANOS","$EE $m CON #d/100 CENTAVOS")</f>
        <v>#VALUE!</v>
      </c>
      <c r="BI80" s="80">
        <f t="shared" si="79"/>
        <v>4042.94</v>
      </c>
      <c r="BJ80" s="37">
        <v>0</v>
      </c>
      <c r="BK80" s="37">
        <f t="shared" si="53"/>
        <v>0</v>
      </c>
      <c r="BL80" s="189">
        <v>31.459999999999997</v>
      </c>
      <c r="BM80" s="80">
        <f>+BJ80*'PRECIOS SEGUN ADJ. (FRONTERIZO)'!$B$11*'PRECIOS SEGUN ADJ. (FRONTERIZO)'!$C$11</f>
        <v>0</v>
      </c>
      <c r="BN80" s="80" t="e" vm="1">
        <f>+[4]!NumLetras(BM80,"PESO","PESOS DOMINICANOS","$EE $m CON #d/100 CENTAVOS")</f>
        <v>#VALUE!</v>
      </c>
      <c r="BO80" s="37">
        <v>27</v>
      </c>
      <c r="BP80" s="37">
        <f t="shared" si="54"/>
        <v>540</v>
      </c>
      <c r="BQ80" s="189">
        <v>65</v>
      </c>
      <c r="BR80" s="80">
        <f>+BO80*'PRECIOS SEGUN ADJ. (FRONTERIZO)'!$B$12*'PRECIOS SEGUN ADJ. (FRONTERIZO)'!$C$12</f>
        <v>35100</v>
      </c>
      <c r="BS80" s="80" t="e" vm="1">
        <f>+[4]!NumLetras(BR80,"PESO","PESOS DOMINICANOS","$EE $m CON #d/100 CENTAVOS")</f>
        <v>#VALUE!</v>
      </c>
      <c r="BT80" s="37">
        <v>0</v>
      </c>
      <c r="BU80" s="37">
        <f t="shared" si="55"/>
        <v>0</v>
      </c>
      <c r="BV80" s="189">
        <v>5.5</v>
      </c>
      <c r="BW80" s="80">
        <f>+BT80*'PRECIOS SEGUN ADJ. (FRONTERIZO)'!$B$13*'PRECIOS SEGUN ADJ. (FRONTERIZO)'!$C$13</f>
        <v>0</v>
      </c>
      <c r="BX80" s="80" t="e" vm="1">
        <f>+[4]!NumLetras(BW80,"PESO","PESOS DOMINICANOS","$EE $m CON #d/100 CENTAVOS")</f>
        <v>#VALUE!</v>
      </c>
      <c r="BY80" s="37">
        <v>578</v>
      </c>
      <c r="BZ80" s="37">
        <f t="shared" si="56"/>
        <v>11560</v>
      </c>
      <c r="CA80" s="189">
        <v>7.15</v>
      </c>
      <c r="CB80" s="80">
        <f>+BY80*'PRECIOS SEGUN ADJ. (FRONTERIZO)'!$B$14*'PRECIOS SEGUN ADJ. (FRONTERIZO)'!$C$14</f>
        <v>82654</v>
      </c>
      <c r="CC80" s="80" t="e" vm="1">
        <f>+[4]!NumLetras(CB80,"PESO","PESOS DOMINICANOS","$EE $m CON #d/100 CENTAVOS")</f>
        <v>#VALUE!</v>
      </c>
      <c r="CD80" s="37">
        <v>1156</v>
      </c>
      <c r="CE80" s="37">
        <f t="shared" si="57"/>
        <v>23120</v>
      </c>
      <c r="CF80" s="189">
        <v>6.8400000000000007</v>
      </c>
      <c r="CG80" s="80">
        <f>+CD80*'PRECIOS SEGUN ADJ. (FRONTERIZO)'!$B$15*'PRECIOS SEGUN ADJ. (FRONTERIZO)'!$C$15</f>
        <v>158140.79999999999</v>
      </c>
      <c r="CH80" s="80" t="e" vm="1">
        <f>+[4]!NumLetras(CG80,"PESO","PESOS DOMINICANOS","$EE $m CON #d/100 CENTAVOS")</f>
        <v>#VALUE!</v>
      </c>
      <c r="CI80" s="37">
        <v>0</v>
      </c>
      <c r="CJ80" s="37">
        <f t="shared" si="58"/>
        <v>0</v>
      </c>
      <c r="CK80" s="189">
        <v>60</v>
      </c>
      <c r="CL80" s="80">
        <f>+CI80*'PRECIOS SEGUN ADJ. (FRONTERIZO)'!$B$16*'PRECIOS SEGUN ADJ. (FRONTERIZO)'!$C$16</f>
        <v>0</v>
      </c>
      <c r="CM80" s="80" t="e" vm="1">
        <f>+[4]!NumLetras(CL80,"PESO","PESOS DOMINICANOS","$EE $m CON #d/100 CENTAVOS")</f>
        <v>#VALUE!</v>
      </c>
      <c r="CN80" s="80">
        <f t="shared" si="80"/>
        <v>0</v>
      </c>
      <c r="CO80" s="37">
        <v>0</v>
      </c>
      <c r="CP80" s="37">
        <f t="shared" si="59"/>
        <v>0</v>
      </c>
      <c r="CQ80" s="189">
        <v>55.649999999999991</v>
      </c>
      <c r="CR80" s="80">
        <f>+CO80*'PRECIOS SEGUN ADJ. (FRONTERIZO)'!$B$17*'PRECIOS SEGUN ADJ. (FRONTERIZO)'!$C$17</f>
        <v>0</v>
      </c>
      <c r="CS80" s="80" t="e" vm="1">
        <f>+[4]!NumLetras(CR80,"PESO","PESOS DOMINICANOS","$EE $m CON #d/100 CENTAVOS")</f>
        <v>#VALUE!</v>
      </c>
      <c r="CT80" s="80">
        <f t="shared" si="81"/>
        <v>0</v>
      </c>
      <c r="CU80" s="37">
        <v>578</v>
      </c>
      <c r="CV80" s="37">
        <f t="shared" si="60"/>
        <v>11560</v>
      </c>
      <c r="CW80" s="189">
        <v>6.6</v>
      </c>
      <c r="CX80" s="80">
        <f>+CU80*'PRECIOS SEGUN ADJ. (FRONTERIZO)'!$B$18*'PRECIOS SEGUN ADJ. (FRONTERIZO)'!$C$18</f>
        <v>76296</v>
      </c>
      <c r="CY80" s="80" t="e" vm="1">
        <f>+[4]!NumLetras(CX80,"PESO","PESOS DOMINICANOS","$EE $m CON #d/100 CENTAVOS")</f>
        <v>#VALUE!</v>
      </c>
      <c r="CZ80" s="37">
        <v>0</v>
      </c>
      <c r="DA80" s="37">
        <f t="shared" si="61"/>
        <v>0</v>
      </c>
      <c r="DB80" s="189">
        <v>65.75</v>
      </c>
      <c r="DC80" s="80">
        <f>+CZ80*'PRECIOS SEGUN ADJ. (FRONTERIZO)'!$B$19*'PRECIOS SEGUN ADJ. (FRONTERIZO)'!$C$19</f>
        <v>0</v>
      </c>
      <c r="DD80" s="80" t="e" vm="1">
        <f>+[4]!NumLetras(DC80,"PESO","PESOS DOMINICANOS","$EE $m CON #d/100 CENTAVOS")</f>
        <v>#VALUE!</v>
      </c>
      <c r="DE80" s="80">
        <f t="shared" si="82"/>
        <v>0</v>
      </c>
      <c r="DF80" s="37">
        <v>15</v>
      </c>
      <c r="DG80" s="37">
        <f t="shared" si="62"/>
        <v>300</v>
      </c>
      <c r="DH80" s="189">
        <v>82.59999999999998</v>
      </c>
      <c r="DI80" s="80">
        <f>+DF80*'PRECIOS SEGUN ADJ. (FRONTERIZO)'!$B$20*'PRECIOS SEGUN ADJ. (FRONTERIZO)'!$C$20</f>
        <v>24780</v>
      </c>
      <c r="DJ80" s="80" t="e" vm="1">
        <f>+[4]!NumLetras(DI80,"PESO","PESOS DOMINICANOS","$EE $m CON #d/100 CENTAVOS")</f>
        <v>#VALUE!</v>
      </c>
      <c r="DK80" s="80">
        <f t="shared" si="83"/>
        <v>4460.3999999999996</v>
      </c>
      <c r="DL80" s="37">
        <v>1156</v>
      </c>
      <c r="DM80" s="37">
        <f t="shared" si="63"/>
        <v>23120</v>
      </c>
      <c r="DN80" s="189">
        <v>22</v>
      </c>
      <c r="DO80" s="80">
        <f>+DL80*'PRECIOS SEGUN ADJ. (FRONTERIZO)'!$B$21*'PRECIOS SEGUN ADJ. (FRONTERIZO)'!$C$21</f>
        <v>508640</v>
      </c>
      <c r="DP80" s="80" t="e" vm="1">
        <f>+[4]!NumLetras(DO80,"PESO","PESOS DOMINICANOS","$EE $m CON #d/100 CENTAVOS")</f>
        <v>#VALUE!</v>
      </c>
      <c r="DQ80" s="37">
        <v>65</v>
      </c>
      <c r="DR80" s="37">
        <f t="shared" si="64"/>
        <v>1300</v>
      </c>
      <c r="DS80" s="189">
        <v>80.849999999999994</v>
      </c>
      <c r="DT80" s="80">
        <f>+DQ80*'PRECIOS SEGUN ADJ. (FRONTERIZO)'!$B$22*'PRECIOS SEGUN ADJ. (FRONTERIZO)'!$C$22</f>
        <v>105105</v>
      </c>
      <c r="DU80" s="80" t="e" vm="1">
        <f>+[4]!NumLetras(DT80,"PESO","PESOS DOMINICANOS","$EE $m CON #d/100 CENTAVOS")</f>
        <v>#VALUE!</v>
      </c>
      <c r="DV80" s="37">
        <v>30</v>
      </c>
      <c r="DW80" s="37">
        <f t="shared" si="65"/>
        <v>600</v>
      </c>
      <c r="DX80" s="189">
        <v>21.83</v>
      </c>
      <c r="DY80" s="80">
        <f>+DV80*'PRECIOS SEGUN ADJ. (FRONTERIZO)'!$B$23*'PRECIOS SEGUN ADJ. (FRONTERIZO)'!$C$23</f>
        <v>13098</v>
      </c>
      <c r="DZ80" s="80" t="e" vm="1">
        <f>+[4]!NumLetras(DY80,"PESO","PESOS DOMINICANOS","$EE $m CON #d/100 CENTAVOS")</f>
        <v>#VALUE!</v>
      </c>
      <c r="EA80" s="80">
        <f t="shared" si="84"/>
        <v>2357.64</v>
      </c>
      <c r="EB80" s="37">
        <v>91</v>
      </c>
      <c r="EC80" s="37">
        <f t="shared" si="66"/>
        <v>1820</v>
      </c>
      <c r="ED80" s="189">
        <v>33</v>
      </c>
      <c r="EE80" s="80">
        <f>+EB80*'PRECIOS SEGUN ADJ. (FRONTERIZO)'!$B$24*'PRECIOS SEGUN ADJ. (FRONTERIZO)'!$C$24</f>
        <v>60060</v>
      </c>
      <c r="EF80" s="80" t="e" vm="1">
        <f>+[4]!NumLetras(EE80,"PESO","PESOS DOMINICANOS","$EE $m CON #d/100 CENTAVOS")</f>
        <v>#VALUE!</v>
      </c>
      <c r="EG80" s="37">
        <v>0</v>
      </c>
      <c r="EH80" s="37">
        <f t="shared" si="67"/>
        <v>0</v>
      </c>
      <c r="EI80" s="189">
        <v>15.789999999999997</v>
      </c>
      <c r="EJ80" s="80">
        <f>+EG80*'PRECIOS SEGUN ADJ. (FRONTERIZO)'!$B$25*'PRECIOS SEGUN ADJ. (FRONTERIZO)'!$C$25</f>
        <v>0</v>
      </c>
      <c r="EK80" s="80" t="e" vm="1">
        <f>+[4]!NumLetras(EJ80,"PESO","PESOS DOMINICANOS","$EE $m CON #d/100 CENTAVOS")</f>
        <v>#VALUE!</v>
      </c>
      <c r="EL80" s="37">
        <v>0</v>
      </c>
      <c r="EM80" s="37">
        <f t="shared" si="68"/>
        <v>0</v>
      </c>
      <c r="EN80" s="189">
        <v>31.5</v>
      </c>
      <c r="EO80" s="80">
        <f>+EL80*'PRECIOS SEGUN ADJ. (FRONTERIZO)'!$B$26*'PRECIOS SEGUN ADJ. (FRONTERIZO)'!$C$26</f>
        <v>0</v>
      </c>
      <c r="EP80" s="80" t="e" vm="1">
        <f>+[4]!NumLetras(EO80,"PESO","PESOS DOMINICANOS","$EE $m CON #d/100 CENTAVOS")</f>
        <v>#VALUE!</v>
      </c>
      <c r="EQ80" s="80">
        <v>0</v>
      </c>
      <c r="ER80" s="194">
        <f t="shared" si="69"/>
        <v>0</v>
      </c>
      <c r="ES80" s="195">
        <v>21.68</v>
      </c>
      <c r="ET80" s="196">
        <f>+EQ80*'PRECIOS SEGUN ADJ (RURAL)'!$B$13*'PRECIOS SEGUN ADJ (RURAL)'!$C$13</f>
        <v>0</v>
      </c>
      <c r="EU80" s="196" t="e" vm="1">
        <f>+[4]!NumLetras(ET80,"PESO","PESOS DOMINICANOS","$EE $m CON #d/100 CENTAVOS")</f>
        <v>#VALUE!</v>
      </c>
      <c r="EV80" s="80">
        <v>0</v>
      </c>
      <c r="EW80" s="198">
        <f t="shared" si="70"/>
        <v>0</v>
      </c>
      <c r="EX80" s="199">
        <v>5.5</v>
      </c>
      <c r="EY80" s="200">
        <f>+EV80*'PRECIOS SEGUN ADJ (RURAL)'!$B$16*'PRECIOS SEGUN ADJ (RURAL)'!$C$16</f>
        <v>0</v>
      </c>
      <c r="EZ80" s="200" t="e" vm="1">
        <f>+[4]!NumLetras(EY80,"PESO","PESOS DOMINICANOS","$EE $m CON #d/100 CENTAVOS")</f>
        <v>#VALUE!</v>
      </c>
      <c r="FA80" s="80">
        <v>0</v>
      </c>
      <c r="FB80" s="202">
        <f t="shared" si="71"/>
        <v>0</v>
      </c>
      <c r="FC80" s="203">
        <v>220</v>
      </c>
      <c r="FD80" s="204">
        <f>+FA80*'PRECIOS SEGUN ADJ (RURAL)'!$B$18*'PRECIOS SEGUN ADJ (RURAL)'!$C$18</f>
        <v>0</v>
      </c>
      <c r="FE80" s="204" t="e" vm="1">
        <f>+[4]!NumLetras(FD80,"PESO","PESOS DOMINICANOS","$EE $m CON #d/100 CENTAVOS")</f>
        <v>#VALUE!</v>
      </c>
      <c r="FF80" s="204">
        <f t="shared" si="72"/>
        <v>0</v>
      </c>
      <c r="FG80" s="80">
        <f t="shared" si="85"/>
        <v>1639792.8</v>
      </c>
      <c r="FH80" s="80" t="e" vm="1">
        <f>+[4]!NumLetras(FG80,"PESO","PESOS DOMINICANOS","$EE $m CON #d/100 CENTAVOS")</f>
        <v>#VALUE!</v>
      </c>
      <c r="FI80" s="80">
        <f t="shared" si="73"/>
        <v>86398.62</v>
      </c>
      <c r="FJ80" s="80" t="e" vm="1">
        <f>+[4]!NumLetras(FI80,"PESO","PESOS DOMINICANOS","$EE $m CON #d/100 CENTAVOS")</f>
        <v>#VALUE!</v>
      </c>
      <c r="FK80" s="80">
        <f t="shared" si="86"/>
        <v>1553394.1800000002</v>
      </c>
      <c r="FL80" s="80" t="e" vm="1">
        <f>+[4]!NumLetras(FK80,"PESO","PESOS DOMINICANOS","$EE $m CON #d/100 CENTAVOS")</f>
        <v>#VALUE!</v>
      </c>
      <c r="FM80" s="80">
        <f t="shared" si="87"/>
        <v>327958.56</v>
      </c>
      <c r="FN80" s="80" t="e" vm="1">
        <f>+[4]!NumLetras(FM80,"PESO","PESOS DOMINICANOS","$EE $m CON #d/100 CENTAVOS")</f>
        <v>#VALUE!</v>
      </c>
      <c r="FO80" s="80">
        <f t="shared" si="88"/>
        <v>16397.93</v>
      </c>
      <c r="FP80" s="80" t="e" vm="1">
        <f>+[4]!NumLetras(FO80,"PESO","PESOS DOMINICANOS","$EE $m CON #d/100 CENTAVOS")</f>
        <v>#VALUE!</v>
      </c>
      <c r="FQ80" s="80"/>
      <c r="FR80" s="80">
        <f t="shared" si="89"/>
        <v>1311834.24</v>
      </c>
      <c r="FS80" s="80" t="e" vm="1">
        <f>+[4]!NumLetras(FR80,"PESO","PESOS DOMINICANOS","$EE $m CON #d/100 CENTAVOS")</f>
        <v>#VALUE!</v>
      </c>
      <c r="FT80" s="37" t="str">
        <f>+VLOOKUP(D80,'FRONTERIZO XENIA'!F:G,2,0)</f>
        <v>F-20</v>
      </c>
    </row>
    <row r="81" spans="1:176">
      <c r="A81" s="37">
        <v>80</v>
      </c>
      <c r="B81" s="37">
        <v>80</v>
      </c>
      <c r="C81" s="26" t="s">
        <v>2538</v>
      </c>
      <c r="D81" s="37">
        <v>131592384</v>
      </c>
      <c r="E81" s="37">
        <f>+VLOOKUP(D81,'INFORMACION DE PROVEEDORES'!C:I,2,0)</f>
        <v>131592384</v>
      </c>
      <c r="F81" s="26" t="e">
        <f>+VLOOKUP(D81,'INFORMACION DE PROVEEDORES'!C:J,4,0)</f>
        <v>#N/A</v>
      </c>
      <c r="G81" s="37" t="e">
        <f>+VLOOKUP(D81,'INFORMACION DE PROVEEDORES'!C:K,5,0)</f>
        <v>#N/A</v>
      </c>
      <c r="H81" s="26" t="e">
        <f>+VLOOKUP(D81,'INFORMACION DE PROVEEDORES'!C:L,7,0)</f>
        <v>#N/A</v>
      </c>
      <c r="I81" s="37" t="str">
        <f>+VLOOKUP(D81,'INFORMACION DE PROVEEDORES'!C:M,3,0)</f>
        <v xml:space="preserve"> JURÍDICA</v>
      </c>
      <c r="J81" s="37">
        <v>1</v>
      </c>
      <c r="K81" s="37">
        <v>180</v>
      </c>
      <c r="L81" s="37">
        <v>32</v>
      </c>
      <c r="M81" s="37">
        <f t="shared" si="74"/>
        <v>640</v>
      </c>
      <c r="N81" s="189">
        <v>69.81</v>
      </c>
      <c r="O81" s="80">
        <f>+L81*'PRECIOS SEGUN ADJ. (FRONTERIZO)'!$B$2*'PRECIOS SEGUN ADJ. (FRONTERIZO)'!$C$2</f>
        <v>44678.400000000001</v>
      </c>
      <c r="P81" s="80" t="e" vm="1">
        <f>+[4]!NumLetras(O81,"PESO","PESOS DOMINICANOS","$EE $m CON #d/100 CENTAVOS")</f>
        <v>#VALUE!</v>
      </c>
      <c r="Q81" s="80">
        <f t="shared" si="75"/>
        <v>7148.54</v>
      </c>
      <c r="R81" s="37">
        <v>0</v>
      </c>
      <c r="S81" s="37">
        <f t="shared" si="45"/>
        <v>0</v>
      </c>
      <c r="T81" s="189">
        <v>31.5</v>
      </c>
      <c r="U81" s="80">
        <f>+R81*'PRECIOS SEGUN ADJ. (FRONTERIZO)'!$B$3*'PRECIOS SEGUN ADJ. (FRONTERIZO)'!$C$3</f>
        <v>0</v>
      </c>
      <c r="V81" s="80" t="e" vm="1">
        <f>+[4]!NumLetras(U81,"PESO","PESOS DOMINICANOS","$EE $m CON #d/100 CENTAVOS")</f>
        <v>#VALUE!</v>
      </c>
      <c r="W81" s="37">
        <v>0</v>
      </c>
      <c r="X81" s="37">
        <f t="shared" si="46"/>
        <v>0</v>
      </c>
      <c r="Y81" s="189">
        <v>25.2</v>
      </c>
      <c r="Z81" s="80">
        <f>+W81*'PRECIOS SEGUN ADJ. (FRONTERIZO)'!$B$4*'PRECIOS SEGUN ADJ. (FRONTERIZO)'!$C$4</f>
        <v>0</v>
      </c>
      <c r="AA81" s="80" t="e" vm="1">
        <f>+[4]!NumLetras(Z81,"PESO","PESOS DOMINICANOS","$EE $m CON #d/100 CENTAVOS")</f>
        <v>#VALUE!</v>
      </c>
      <c r="AB81" s="37">
        <v>0</v>
      </c>
      <c r="AC81" s="37">
        <f t="shared" si="47"/>
        <v>0</v>
      </c>
      <c r="AD81" s="189">
        <v>87.91</v>
      </c>
      <c r="AE81" s="80">
        <f>+AB81*'PRECIOS SEGUN ADJ. (FRONTERIZO)'!$B$5*'PRECIOS SEGUN ADJ. (FRONTERIZO)'!$C$5</f>
        <v>0</v>
      </c>
      <c r="AF81" s="80" t="e" vm="1">
        <f>+[4]!NumLetras(AE81,"PESO","PESOS DOMINICANOS","$EE $m CON #d/100 CENTAVOS")</f>
        <v>#VALUE!</v>
      </c>
      <c r="AG81" s="80">
        <f t="shared" si="76"/>
        <v>0</v>
      </c>
      <c r="AH81" s="37">
        <v>0</v>
      </c>
      <c r="AI81" s="37">
        <f t="shared" si="48"/>
        <v>0</v>
      </c>
      <c r="AJ81" s="189">
        <v>53.95000000000001</v>
      </c>
      <c r="AK81" s="80">
        <f>+AH81*'PRECIOS SEGUN ADJ. (FRONTERIZO)'!$B$6*'PRECIOS SEGUN ADJ. (FRONTERIZO)'!$C$6</f>
        <v>0</v>
      </c>
      <c r="AL81" s="80" t="e" vm="1">
        <f>+[4]!NumLetras(AK81,"PESO","PESOS DOMINICANOS","$EE $m CON #d/100 CENTAVOS")</f>
        <v>#VALUE!</v>
      </c>
      <c r="AM81" s="37">
        <v>0</v>
      </c>
      <c r="AN81" s="37">
        <f t="shared" si="49"/>
        <v>0</v>
      </c>
      <c r="AO81" s="189">
        <v>25.04</v>
      </c>
      <c r="AP81" s="80">
        <f>+AM81*'PRECIOS SEGUN ADJ. (FRONTERIZO)'!$B$7*'PRECIOS SEGUN ADJ. (FRONTERIZO)'!$C$7</f>
        <v>0</v>
      </c>
      <c r="AQ81" s="80" t="e" vm="1">
        <f>+[4]!NumLetras(AP81,"PESO","PESOS DOMINICANOS","$EE $m CON #d/100 CENTAVOS")</f>
        <v>#VALUE!</v>
      </c>
      <c r="AR81" s="80">
        <f t="shared" si="77"/>
        <v>0</v>
      </c>
      <c r="AS81" s="37">
        <v>20</v>
      </c>
      <c r="AT81" s="37">
        <f t="shared" si="50"/>
        <v>400</v>
      </c>
      <c r="AU81" s="189">
        <v>290.85000000000002</v>
      </c>
      <c r="AV81" s="80">
        <f>+AS81*'PRECIOS SEGUN ADJ. (FRONTERIZO)'!$B$8*'PRECIOS SEGUN ADJ. (FRONTERIZO)'!$C$8</f>
        <v>116340</v>
      </c>
      <c r="AW81" s="80" t="e" vm="1">
        <f>+[4]!NumLetras(AV81,"PESO","PESOS DOMINICANOS","$EE $m CON #d/100 CENTAVOS")</f>
        <v>#VALUE!</v>
      </c>
      <c r="AX81" s="80">
        <f t="shared" si="78"/>
        <v>20941.2</v>
      </c>
      <c r="AY81" s="37">
        <v>0</v>
      </c>
      <c r="AZ81" s="37">
        <f t="shared" si="51"/>
        <v>0</v>
      </c>
      <c r="BA81" s="189">
        <v>18.899999999999999</v>
      </c>
      <c r="BB81" s="80">
        <f>+AY81*'PRECIOS SEGUN ADJ. (FRONTERIZO)'!$B$9*'PRECIOS SEGUN ADJ. (FRONTERIZO)'!$C$9</f>
        <v>0</v>
      </c>
      <c r="BC81" s="80" t="e" vm="1">
        <f>+[4]!NumLetras(BB81,"PESO","PESOS DOMINICANOS","$EE $m CON #d/100 CENTAVOS")</f>
        <v>#VALUE!</v>
      </c>
      <c r="BD81" s="37">
        <v>4</v>
      </c>
      <c r="BE81" s="37">
        <f t="shared" si="52"/>
        <v>80</v>
      </c>
      <c r="BF81" s="189">
        <v>140.38</v>
      </c>
      <c r="BG81" s="80">
        <f>+BD81*'PRECIOS SEGUN ADJ. (FRONTERIZO)'!$B$10*'PRECIOS SEGUN ADJ. (FRONTERIZO)'!$C$10</f>
        <v>11230.4</v>
      </c>
      <c r="BH81" s="80" t="e" vm="1">
        <f>+[4]!NumLetras(BG81,"PESO","PESOS DOMINICANOS","$EE $m CON #d/100 CENTAVOS")</f>
        <v>#VALUE!</v>
      </c>
      <c r="BI81" s="80">
        <f t="shared" si="79"/>
        <v>2021.47</v>
      </c>
      <c r="BJ81" s="37">
        <v>0</v>
      </c>
      <c r="BK81" s="37">
        <f t="shared" si="53"/>
        <v>0</v>
      </c>
      <c r="BL81" s="189">
        <v>31.459999999999997</v>
      </c>
      <c r="BM81" s="80">
        <f>+BJ81*'PRECIOS SEGUN ADJ. (FRONTERIZO)'!$B$11*'PRECIOS SEGUN ADJ. (FRONTERIZO)'!$C$11</f>
        <v>0</v>
      </c>
      <c r="BN81" s="80" t="e" vm="1">
        <f>+[4]!NumLetras(BM81,"PESO","PESOS DOMINICANOS","$EE $m CON #d/100 CENTAVOS")</f>
        <v>#VALUE!</v>
      </c>
      <c r="BO81" s="37">
        <v>16</v>
      </c>
      <c r="BP81" s="37">
        <f t="shared" si="54"/>
        <v>320</v>
      </c>
      <c r="BQ81" s="189">
        <v>65</v>
      </c>
      <c r="BR81" s="80">
        <f>+BO81*'PRECIOS SEGUN ADJ. (FRONTERIZO)'!$B$12*'PRECIOS SEGUN ADJ. (FRONTERIZO)'!$C$12</f>
        <v>20800</v>
      </c>
      <c r="BS81" s="80" t="e" vm="1">
        <f>+[4]!NumLetras(BR81,"PESO","PESOS DOMINICANOS","$EE $m CON #d/100 CENTAVOS")</f>
        <v>#VALUE!</v>
      </c>
      <c r="BT81" s="37">
        <v>0</v>
      </c>
      <c r="BU81" s="37">
        <f t="shared" si="55"/>
        <v>0</v>
      </c>
      <c r="BV81" s="189">
        <v>5.5</v>
      </c>
      <c r="BW81" s="80">
        <f>+BT81*'PRECIOS SEGUN ADJ. (FRONTERIZO)'!$B$13*'PRECIOS SEGUN ADJ. (FRONTERIZO)'!$C$13</f>
        <v>0</v>
      </c>
      <c r="BX81" s="80" t="e" vm="1">
        <f>+[4]!NumLetras(BW81,"PESO","PESOS DOMINICANOS","$EE $m CON #d/100 CENTAVOS")</f>
        <v>#VALUE!</v>
      </c>
      <c r="BY81" s="37">
        <v>360</v>
      </c>
      <c r="BZ81" s="37">
        <f t="shared" si="56"/>
        <v>7200</v>
      </c>
      <c r="CA81" s="189">
        <v>7.15</v>
      </c>
      <c r="CB81" s="80">
        <f>+BY81*'PRECIOS SEGUN ADJ. (FRONTERIZO)'!$B$14*'PRECIOS SEGUN ADJ. (FRONTERIZO)'!$C$14</f>
        <v>51480</v>
      </c>
      <c r="CC81" s="80" t="e" vm="1">
        <f>+[4]!NumLetras(CB81,"PESO","PESOS DOMINICANOS","$EE $m CON #d/100 CENTAVOS")</f>
        <v>#VALUE!</v>
      </c>
      <c r="CD81" s="37">
        <v>720</v>
      </c>
      <c r="CE81" s="37">
        <f t="shared" si="57"/>
        <v>14400</v>
      </c>
      <c r="CF81" s="189">
        <v>6.8400000000000007</v>
      </c>
      <c r="CG81" s="80">
        <f>+CD81*'PRECIOS SEGUN ADJ. (FRONTERIZO)'!$B$15*'PRECIOS SEGUN ADJ. (FRONTERIZO)'!$C$15</f>
        <v>98496</v>
      </c>
      <c r="CH81" s="80" t="e" vm="1">
        <f>+[4]!NumLetras(CG81,"PESO","PESOS DOMINICANOS","$EE $m CON #d/100 CENTAVOS")</f>
        <v>#VALUE!</v>
      </c>
      <c r="CI81" s="37">
        <v>0</v>
      </c>
      <c r="CJ81" s="37">
        <f t="shared" si="58"/>
        <v>0</v>
      </c>
      <c r="CK81" s="189">
        <v>60</v>
      </c>
      <c r="CL81" s="80">
        <f>+CI81*'PRECIOS SEGUN ADJ. (FRONTERIZO)'!$B$16*'PRECIOS SEGUN ADJ. (FRONTERIZO)'!$C$16</f>
        <v>0</v>
      </c>
      <c r="CM81" s="80" t="e" vm="1">
        <f>+[4]!NumLetras(CL81,"PESO","PESOS DOMINICANOS","$EE $m CON #d/100 CENTAVOS")</f>
        <v>#VALUE!</v>
      </c>
      <c r="CN81" s="80">
        <f t="shared" si="80"/>
        <v>0</v>
      </c>
      <c r="CO81" s="37">
        <v>0</v>
      </c>
      <c r="CP81" s="37">
        <f t="shared" si="59"/>
        <v>0</v>
      </c>
      <c r="CQ81" s="189">
        <v>55.649999999999991</v>
      </c>
      <c r="CR81" s="80">
        <f>+CO81*'PRECIOS SEGUN ADJ. (FRONTERIZO)'!$B$17*'PRECIOS SEGUN ADJ. (FRONTERIZO)'!$C$17</f>
        <v>0</v>
      </c>
      <c r="CS81" s="80" t="e" vm="1">
        <f>+[4]!NumLetras(CR81,"PESO","PESOS DOMINICANOS","$EE $m CON #d/100 CENTAVOS")</f>
        <v>#VALUE!</v>
      </c>
      <c r="CT81" s="80">
        <f t="shared" si="81"/>
        <v>0</v>
      </c>
      <c r="CU81" s="37">
        <v>360</v>
      </c>
      <c r="CV81" s="37">
        <f t="shared" si="60"/>
        <v>7200</v>
      </c>
      <c r="CW81" s="189">
        <v>6.6</v>
      </c>
      <c r="CX81" s="80">
        <f>+CU81*'PRECIOS SEGUN ADJ. (FRONTERIZO)'!$B$18*'PRECIOS SEGUN ADJ. (FRONTERIZO)'!$C$18</f>
        <v>47520</v>
      </c>
      <c r="CY81" s="80" t="e" vm="1">
        <f>+[4]!NumLetras(CX81,"PESO","PESOS DOMINICANOS","$EE $m CON #d/100 CENTAVOS")</f>
        <v>#VALUE!</v>
      </c>
      <c r="CZ81" s="37">
        <v>0</v>
      </c>
      <c r="DA81" s="37">
        <f t="shared" si="61"/>
        <v>0</v>
      </c>
      <c r="DB81" s="189">
        <v>65.75</v>
      </c>
      <c r="DC81" s="80">
        <f>+CZ81*'PRECIOS SEGUN ADJ. (FRONTERIZO)'!$B$19*'PRECIOS SEGUN ADJ. (FRONTERIZO)'!$C$19</f>
        <v>0</v>
      </c>
      <c r="DD81" s="80" t="e" vm="1">
        <f>+[4]!NumLetras(DC81,"PESO","PESOS DOMINICANOS","$EE $m CON #d/100 CENTAVOS")</f>
        <v>#VALUE!</v>
      </c>
      <c r="DE81" s="80">
        <f t="shared" si="82"/>
        <v>0</v>
      </c>
      <c r="DF81" s="37">
        <v>8</v>
      </c>
      <c r="DG81" s="37">
        <f t="shared" si="62"/>
        <v>160</v>
      </c>
      <c r="DH81" s="189">
        <v>82.59999999999998</v>
      </c>
      <c r="DI81" s="80">
        <f>+DF81*'PRECIOS SEGUN ADJ. (FRONTERIZO)'!$B$20*'PRECIOS SEGUN ADJ. (FRONTERIZO)'!$C$20</f>
        <v>13216</v>
      </c>
      <c r="DJ81" s="80" t="e" vm="1">
        <f>+[4]!NumLetras(DI81,"PESO","PESOS DOMINICANOS","$EE $m CON #d/100 CENTAVOS")</f>
        <v>#VALUE!</v>
      </c>
      <c r="DK81" s="80">
        <f t="shared" si="83"/>
        <v>2378.88</v>
      </c>
      <c r="DL81" s="37">
        <v>720</v>
      </c>
      <c r="DM81" s="37">
        <f t="shared" si="63"/>
        <v>14400</v>
      </c>
      <c r="DN81" s="189">
        <v>22</v>
      </c>
      <c r="DO81" s="80">
        <f>+DL81*'PRECIOS SEGUN ADJ. (FRONTERIZO)'!$B$21*'PRECIOS SEGUN ADJ. (FRONTERIZO)'!$C$21</f>
        <v>316800</v>
      </c>
      <c r="DP81" s="80" t="e" vm="1">
        <f>+[4]!NumLetras(DO81,"PESO","PESOS DOMINICANOS","$EE $m CON #d/100 CENTAVOS")</f>
        <v>#VALUE!</v>
      </c>
      <c r="DQ81" s="37">
        <v>40</v>
      </c>
      <c r="DR81" s="37">
        <f t="shared" si="64"/>
        <v>800</v>
      </c>
      <c r="DS81" s="189">
        <v>80.849999999999994</v>
      </c>
      <c r="DT81" s="80">
        <f>+DQ81*'PRECIOS SEGUN ADJ. (FRONTERIZO)'!$B$22*'PRECIOS SEGUN ADJ. (FRONTERIZO)'!$C$22</f>
        <v>64680</v>
      </c>
      <c r="DU81" s="80" t="e" vm="1">
        <f>+[4]!NumLetras(DT81,"PESO","PESOS DOMINICANOS","$EE $m CON #d/100 CENTAVOS")</f>
        <v>#VALUE!</v>
      </c>
      <c r="DV81" s="37">
        <v>18</v>
      </c>
      <c r="DW81" s="37">
        <f t="shared" si="65"/>
        <v>360</v>
      </c>
      <c r="DX81" s="189">
        <v>21.83</v>
      </c>
      <c r="DY81" s="80">
        <f>+DV81*'PRECIOS SEGUN ADJ. (FRONTERIZO)'!$B$23*'PRECIOS SEGUN ADJ. (FRONTERIZO)'!$C$23</f>
        <v>7858.7999999999993</v>
      </c>
      <c r="DZ81" s="80" t="e" vm="1">
        <f>+[4]!NumLetras(DY81,"PESO","PESOS DOMINICANOS","$EE $m CON #d/100 CENTAVOS")</f>
        <v>#VALUE!</v>
      </c>
      <c r="EA81" s="80">
        <f t="shared" si="84"/>
        <v>1414.58</v>
      </c>
      <c r="EB81" s="37">
        <v>56</v>
      </c>
      <c r="EC81" s="37">
        <f t="shared" si="66"/>
        <v>1120</v>
      </c>
      <c r="ED81" s="189">
        <v>33</v>
      </c>
      <c r="EE81" s="80">
        <f>+EB81*'PRECIOS SEGUN ADJ. (FRONTERIZO)'!$B$24*'PRECIOS SEGUN ADJ. (FRONTERIZO)'!$C$24</f>
        <v>36960</v>
      </c>
      <c r="EF81" s="80" t="e" vm="1">
        <f>+[4]!NumLetras(EE81,"PESO","PESOS DOMINICANOS","$EE $m CON #d/100 CENTAVOS")</f>
        <v>#VALUE!</v>
      </c>
      <c r="EG81" s="37">
        <v>0</v>
      </c>
      <c r="EH81" s="37">
        <f t="shared" si="67"/>
        <v>0</v>
      </c>
      <c r="EI81" s="189">
        <v>15.789999999999997</v>
      </c>
      <c r="EJ81" s="80">
        <f>+EG81*'PRECIOS SEGUN ADJ. (FRONTERIZO)'!$B$25*'PRECIOS SEGUN ADJ. (FRONTERIZO)'!$C$25</f>
        <v>0</v>
      </c>
      <c r="EK81" s="80" t="e" vm="1">
        <f>+[4]!NumLetras(EJ81,"PESO","PESOS DOMINICANOS","$EE $m CON #d/100 CENTAVOS")</f>
        <v>#VALUE!</v>
      </c>
      <c r="EL81" s="37">
        <v>0</v>
      </c>
      <c r="EM81" s="37">
        <f t="shared" si="68"/>
        <v>0</v>
      </c>
      <c r="EN81" s="189">
        <v>31.5</v>
      </c>
      <c r="EO81" s="80">
        <f>+EL81*'PRECIOS SEGUN ADJ. (FRONTERIZO)'!$B$26*'PRECIOS SEGUN ADJ. (FRONTERIZO)'!$C$26</f>
        <v>0</v>
      </c>
      <c r="EP81" s="80" t="e" vm="1">
        <f>+[4]!NumLetras(EO81,"PESO","PESOS DOMINICANOS","$EE $m CON #d/100 CENTAVOS")</f>
        <v>#VALUE!</v>
      </c>
      <c r="EQ81" s="80">
        <v>0</v>
      </c>
      <c r="ER81" s="194">
        <f t="shared" si="69"/>
        <v>0</v>
      </c>
      <c r="ES81" s="195">
        <v>21.68</v>
      </c>
      <c r="ET81" s="196">
        <f>+EQ81*'PRECIOS SEGUN ADJ (RURAL)'!$B$13*'PRECIOS SEGUN ADJ (RURAL)'!$C$13</f>
        <v>0</v>
      </c>
      <c r="EU81" s="196" t="e" vm="1">
        <f>+[4]!NumLetras(ET81,"PESO","PESOS DOMINICANOS","$EE $m CON #d/100 CENTAVOS")</f>
        <v>#VALUE!</v>
      </c>
      <c r="EV81" s="80">
        <v>0</v>
      </c>
      <c r="EW81" s="198">
        <f t="shared" si="70"/>
        <v>0</v>
      </c>
      <c r="EX81" s="199">
        <v>5.5</v>
      </c>
      <c r="EY81" s="200">
        <f>+EV81*'PRECIOS SEGUN ADJ (RURAL)'!$B$16*'PRECIOS SEGUN ADJ (RURAL)'!$C$16</f>
        <v>0</v>
      </c>
      <c r="EZ81" s="200" t="e" vm="1">
        <f>+[4]!NumLetras(EY81,"PESO","PESOS DOMINICANOS","$EE $m CON #d/100 CENTAVOS")</f>
        <v>#VALUE!</v>
      </c>
      <c r="FA81" s="80">
        <v>0</v>
      </c>
      <c r="FB81" s="202">
        <f t="shared" si="71"/>
        <v>0</v>
      </c>
      <c r="FC81" s="203">
        <v>220</v>
      </c>
      <c r="FD81" s="204">
        <f>+FA81*'PRECIOS SEGUN ADJ (RURAL)'!$B$18*'PRECIOS SEGUN ADJ (RURAL)'!$C$18</f>
        <v>0</v>
      </c>
      <c r="FE81" s="204" t="e" vm="1">
        <f>+[4]!NumLetras(FD81,"PESO","PESOS DOMINICANOS","$EE $m CON #d/100 CENTAVOS")</f>
        <v>#VALUE!</v>
      </c>
      <c r="FF81" s="204">
        <f t="shared" si="72"/>
        <v>0</v>
      </c>
      <c r="FG81" s="80">
        <f t="shared" si="85"/>
        <v>830059.60000000009</v>
      </c>
      <c r="FH81" s="80" t="e" vm="1">
        <f>+[4]!NumLetras(FG81,"PESO","PESOS DOMINICANOS","$EE $m CON #d/100 CENTAVOS")</f>
        <v>#VALUE!</v>
      </c>
      <c r="FI81" s="80">
        <f t="shared" si="73"/>
        <v>33904.670000000006</v>
      </c>
      <c r="FJ81" s="80" t="e" vm="1">
        <f>+[4]!NumLetras(FI81,"PESO","PESOS DOMINICANOS","$EE $m CON #d/100 CENTAVOS")</f>
        <v>#VALUE!</v>
      </c>
      <c r="FK81" s="80">
        <f t="shared" si="86"/>
        <v>796154.93</v>
      </c>
      <c r="FL81" s="80" t="e" vm="1">
        <f>+[4]!NumLetras(FK81,"PESO","PESOS DOMINICANOS","$EE $m CON #d/100 CENTAVOS")</f>
        <v>#VALUE!</v>
      </c>
      <c r="FM81" s="80">
        <f t="shared" si="87"/>
        <v>166011.92000000001</v>
      </c>
      <c r="FN81" s="80" t="e" vm="1">
        <f>+[4]!NumLetras(FM81,"PESO","PESOS DOMINICANOS","$EE $m CON #d/100 CENTAVOS")</f>
        <v>#VALUE!</v>
      </c>
      <c r="FO81" s="80">
        <f t="shared" si="88"/>
        <v>8300.6</v>
      </c>
      <c r="FP81" s="80" t="e" vm="1">
        <f>+[4]!NumLetras(FO81,"PESO","PESOS DOMINICANOS","$EE $m CON #d/100 CENTAVOS")</f>
        <v>#VALUE!</v>
      </c>
      <c r="FQ81" s="80"/>
      <c r="FR81" s="80">
        <f t="shared" si="89"/>
        <v>664047.68000000005</v>
      </c>
      <c r="FS81" s="80" t="e" vm="1">
        <f>+[4]!NumLetras(FR81,"PESO","PESOS DOMINICANOS","$EE $m CON #d/100 CENTAVOS")</f>
        <v>#VALUE!</v>
      </c>
      <c r="FT81" s="37" t="str">
        <f>+VLOOKUP(D81,'FRONTERIZO XENIA'!F:G,2,0)</f>
        <v>F-36</v>
      </c>
    </row>
    <row r="82" spans="1:176">
      <c r="A82" s="37">
        <v>81</v>
      </c>
      <c r="B82" s="37">
        <v>81</v>
      </c>
      <c r="C82" s="26" t="s">
        <v>849</v>
      </c>
      <c r="D82" s="37">
        <v>1000851657</v>
      </c>
      <c r="E82" s="37" t="str">
        <f>+VLOOKUP(D82,'INFORMACION DE PROVEEDORES'!C:I,2,0)</f>
        <v>010-0085165-7</v>
      </c>
      <c r="F82" s="26" t="str">
        <f>+VLOOKUP(D82,'INFORMACION DE PROVEEDORES'!C:J,4,0)</f>
        <v>OLIVA ESPERANZA FERRERAS</v>
      </c>
      <c r="G82" s="37" t="str">
        <f>+VLOOKUP(D82,'INFORMACION DE PROVEEDORES'!C:K,5,0)</f>
        <v>010-0085165-7</v>
      </c>
      <c r="H82" s="26" t="str">
        <f>+VLOOKUP(D82,'INFORMACION DE PROVEEDORES'!C:L,7,0)</f>
        <v>PANCHITO BOCHE NO.8 BARRIO 30 DE MAYO</v>
      </c>
      <c r="I82" s="37" t="str">
        <f>+VLOOKUP(D82,'INFORMACION DE PROVEEDORES'!C:M,3,0)</f>
        <v xml:space="preserve"> FÍSICA</v>
      </c>
      <c r="J82" s="37">
        <v>1</v>
      </c>
      <c r="K82" s="37">
        <v>342</v>
      </c>
      <c r="L82" s="37">
        <v>136</v>
      </c>
      <c r="M82" s="37">
        <f t="shared" si="74"/>
        <v>2720</v>
      </c>
      <c r="N82" s="189">
        <v>69.81</v>
      </c>
      <c r="O82" s="80">
        <f>+L82*'PRECIOS SEGUN ADJ. (FRONTERIZO)'!$B$2*'PRECIOS SEGUN ADJ. (FRONTERIZO)'!$C$2</f>
        <v>189883.2</v>
      </c>
      <c r="P82" s="80" t="e" vm="1">
        <f>+[4]!NumLetras(O82,"PESO","PESOS DOMINICANOS","$EE $m CON #d/100 CENTAVOS")</f>
        <v>#VALUE!</v>
      </c>
      <c r="Q82" s="80">
        <f t="shared" si="75"/>
        <v>30381.31</v>
      </c>
      <c r="R82" s="37">
        <v>38</v>
      </c>
      <c r="S82" s="37">
        <f t="shared" si="45"/>
        <v>760</v>
      </c>
      <c r="T82" s="189">
        <v>31.5</v>
      </c>
      <c r="U82" s="80">
        <f>+R82*'PRECIOS SEGUN ADJ. (FRONTERIZO)'!$B$3*'PRECIOS SEGUN ADJ. (FRONTERIZO)'!$C$3</f>
        <v>23940</v>
      </c>
      <c r="V82" s="80" t="e" vm="1">
        <f>+[4]!NumLetras(U82,"PESO","PESOS DOMINICANOS","$EE $m CON #d/100 CENTAVOS")</f>
        <v>#VALUE!</v>
      </c>
      <c r="W82" s="37">
        <v>362</v>
      </c>
      <c r="X82" s="37">
        <f t="shared" si="46"/>
        <v>7240</v>
      </c>
      <c r="Y82" s="189">
        <v>25.2</v>
      </c>
      <c r="Z82" s="80">
        <f>+W82*'PRECIOS SEGUN ADJ. (FRONTERIZO)'!$B$4*'PRECIOS SEGUN ADJ. (FRONTERIZO)'!$C$4</f>
        <v>182448</v>
      </c>
      <c r="AA82" s="80" t="e" vm="1">
        <f>+[4]!NumLetras(Z82,"PESO","PESOS DOMINICANOS","$EE $m CON #d/100 CENTAVOS")</f>
        <v>#VALUE!</v>
      </c>
      <c r="AB82" s="37">
        <v>173</v>
      </c>
      <c r="AC82" s="37">
        <f t="shared" si="47"/>
        <v>3460</v>
      </c>
      <c r="AD82" s="189">
        <v>87.91</v>
      </c>
      <c r="AE82" s="80">
        <f>+AB82*'PRECIOS SEGUN ADJ. (FRONTERIZO)'!$B$5*'PRECIOS SEGUN ADJ. (FRONTERIZO)'!$C$5</f>
        <v>304168.59999999998</v>
      </c>
      <c r="AF82" s="80" t="e" vm="1">
        <f>+[4]!NumLetras(AE82,"PESO","PESOS DOMINICANOS","$EE $m CON #d/100 CENTAVOS")</f>
        <v>#VALUE!</v>
      </c>
      <c r="AG82" s="80">
        <f t="shared" si="76"/>
        <v>54750.35</v>
      </c>
      <c r="AH82" s="37">
        <v>0</v>
      </c>
      <c r="AI82" s="37">
        <f t="shared" si="48"/>
        <v>0</v>
      </c>
      <c r="AJ82" s="189">
        <v>53.95000000000001</v>
      </c>
      <c r="AK82" s="80">
        <f>+AH82*'PRECIOS SEGUN ADJ. (FRONTERIZO)'!$B$6*'PRECIOS SEGUN ADJ. (FRONTERIZO)'!$C$6</f>
        <v>0</v>
      </c>
      <c r="AL82" s="80" t="e" vm="1">
        <f>+[4]!NumLetras(AK82,"PESO","PESOS DOMINICANOS","$EE $m CON #d/100 CENTAVOS")</f>
        <v>#VALUE!</v>
      </c>
      <c r="AM82" s="37">
        <v>0</v>
      </c>
      <c r="AN82" s="37">
        <f t="shared" si="49"/>
        <v>0</v>
      </c>
      <c r="AO82" s="189">
        <v>25.04</v>
      </c>
      <c r="AP82" s="80">
        <f>+AM82*'PRECIOS SEGUN ADJ. (FRONTERIZO)'!$B$7*'PRECIOS SEGUN ADJ. (FRONTERIZO)'!$C$7</f>
        <v>0</v>
      </c>
      <c r="AQ82" s="80" t="e" vm="1">
        <f>+[4]!NumLetras(AP82,"PESO","PESOS DOMINICANOS","$EE $m CON #d/100 CENTAVOS")</f>
        <v>#VALUE!</v>
      </c>
      <c r="AR82" s="80">
        <f t="shared" si="77"/>
        <v>0</v>
      </c>
      <c r="AS82" s="37">
        <v>46</v>
      </c>
      <c r="AT82" s="37">
        <f t="shared" si="50"/>
        <v>920</v>
      </c>
      <c r="AU82" s="189">
        <v>290.85000000000002</v>
      </c>
      <c r="AV82" s="80">
        <f>+AS82*'PRECIOS SEGUN ADJ. (FRONTERIZO)'!$B$8*'PRECIOS SEGUN ADJ. (FRONTERIZO)'!$C$8</f>
        <v>267582</v>
      </c>
      <c r="AW82" s="80" t="e" vm="1">
        <f>+[4]!NumLetras(AV82,"PESO","PESOS DOMINICANOS","$EE $m CON #d/100 CENTAVOS")</f>
        <v>#VALUE!</v>
      </c>
      <c r="AX82" s="80">
        <f t="shared" si="78"/>
        <v>48164.76</v>
      </c>
      <c r="AY82" s="37">
        <v>21</v>
      </c>
      <c r="AZ82" s="37">
        <f t="shared" si="51"/>
        <v>420</v>
      </c>
      <c r="BA82" s="189">
        <v>18.899999999999999</v>
      </c>
      <c r="BB82" s="80">
        <f>+AY82*'PRECIOS SEGUN ADJ. (FRONTERIZO)'!$B$9*'PRECIOS SEGUN ADJ. (FRONTERIZO)'!$C$9</f>
        <v>7938</v>
      </c>
      <c r="BC82" s="80" t="e" vm="1">
        <f>+[4]!NumLetras(BB82,"PESO","PESOS DOMINICANOS","$EE $m CON #d/100 CENTAVOS")</f>
        <v>#VALUE!</v>
      </c>
      <c r="BD82" s="37">
        <v>0</v>
      </c>
      <c r="BE82" s="37">
        <f t="shared" si="52"/>
        <v>0</v>
      </c>
      <c r="BF82" s="189">
        <v>140.38</v>
      </c>
      <c r="BG82" s="80">
        <f>+BD82*'PRECIOS SEGUN ADJ. (FRONTERIZO)'!$B$10*'PRECIOS SEGUN ADJ. (FRONTERIZO)'!$C$10</f>
        <v>0</v>
      </c>
      <c r="BH82" s="80" t="e" vm="1">
        <f>+[4]!NumLetras(BG82,"PESO","PESOS DOMINICANOS","$EE $m CON #d/100 CENTAVOS")</f>
        <v>#VALUE!</v>
      </c>
      <c r="BI82" s="80">
        <f t="shared" si="79"/>
        <v>0</v>
      </c>
      <c r="BJ82" s="37">
        <v>121</v>
      </c>
      <c r="BK82" s="37">
        <f t="shared" si="53"/>
        <v>2420</v>
      </c>
      <c r="BL82" s="189">
        <v>31.459999999999997</v>
      </c>
      <c r="BM82" s="80">
        <f>+BJ82*'PRECIOS SEGUN ADJ. (FRONTERIZO)'!$B$11*'PRECIOS SEGUN ADJ. (FRONTERIZO)'!$C$11</f>
        <v>76133.200000000012</v>
      </c>
      <c r="BN82" s="80" t="e" vm="1">
        <f>+[4]!NumLetras(BM82,"PESO","PESOS DOMINICANOS","$EE $m CON #d/100 CENTAVOS")</f>
        <v>#VALUE!</v>
      </c>
      <c r="BO82" s="37">
        <v>38</v>
      </c>
      <c r="BP82" s="37">
        <f t="shared" si="54"/>
        <v>760</v>
      </c>
      <c r="BQ82" s="189">
        <v>65</v>
      </c>
      <c r="BR82" s="80">
        <f>+BO82*'PRECIOS SEGUN ADJ. (FRONTERIZO)'!$B$12*'PRECIOS SEGUN ADJ. (FRONTERIZO)'!$C$12</f>
        <v>49400</v>
      </c>
      <c r="BS82" s="80" t="e" vm="1">
        <f>+[4]!NumLetras(BR82,"PESO","PESOS DOMINICANOS","$EE $m CON #d/100 CENTAVOS")</f>
        <v>#VALUE!</v>
      </c>
      <c r="BT82" s="37">
        <v>3420</v>
      </c>
      <c r="BU82" s="37">
        <f t="shared" si="55"/>
        <v>68400</v>
      </c>
      <c r="BV82" s="189">
        <v>5.5</v>
      </c>
      <c r="BW82" s="80">
        <f>+BT82*'PRECIOS SEGUN ADJ. (FRONTERIZO)'!$B$13*'PRECIOS SEGUN ADJ. (FRONTERIZO)'!$C$13</f>
        <v>376200</v>
      </c>
      <c r="BX82" s="80" t="e" vm="1">
        <f>+[4]!NumLetras(BW82,"PESO","PESOS DOMINICANOS","$EE $m CON #d/100 CENTAVOS")</f>
        <v>#VALUE!</v>
      </c>
      <c r="BY82" s="37">
        <v>0</v>
      </c>
      <c r="BZ82" s="37">
        <f t="shared" si="56"/>
        <v>0</v>
      </c>
      <c r="CA82" s="189">
        <v>7.15</v>
      </c>
      <c r="CB82" s="80">
        <f>+BY82*'PRECIOS SEGUN ADJ. (FRONTERIZO)'!$B$14*'PRECIOS SEGUN ADJ. (FRONTERIZO)'!$C$14</f>
        <v>0</v>
      </c>
      <c r="CC82" s="80" t="e" vm="1">
        <f>+[4]!NumLetras(CB82,"PESO","PESOS DOMINICANOS","$EE $m CON #d/100 CENTAVOS")</f>
        <v>#VALUE!</v>
      </c>
      <c r="CD82" s="37">
        <v>0</v>
      </c>
      <c r="CE82" s="37">
        <f t="shared" si="57"/>
        <v>0</v>
      </c>
      <c r="CF82" s="189">
        <v>6.8400000000000007</v>
      </c>
      <c r="CG82" s="80">
        <f>+CD82*'PRECIOS SEGUN ADJ. (FRONTERIZO)'!$B$15*'PRECIOS SEGUN ADJ. (FRONTERIZO)'!$C$15</f>
        <v>0</v>
      </c>
      <c r="CH82" s="80" t="e" vm="1">
        <f>+[4]!NumLetras(CG82,"PESO","PESOS DOMINICANOS","$EE $m CON #d/100 CENTAVOS")</f>
        <v>#VALUE!</v>
      </c>
      <c r="CI82" s="37">
        <v>151</v>
      </c>
      <c r="CJ82" s="37">
        <f t="shared" si="58"/>
        <v>3020</v>
      </c>
      <c r="CK82" s="189">
        <v>60</v>
      </c>
      <c r="CL82" s="80">
        <f>+CI82*'PRECIOS SEGUN ADJ. (FRONTERIZO)'!$B$16*'PRECIOS SEGUN ADJ. (FRONTERIZO)'!$C$16</f>
        <v>181200</v>
      </c>
      <c r="CM82" s="80" t="e" vm="1">
        <f>+[4]!NumLetras(CL82,"PESO","PESOS DOMINICANOS","$EE $m CON #d/100 CENTAVOS")</f>
        <v>#VALUE!</v>
      </c>
      <c r="CN82" s="80">
        <f t="shared" si="80"/>
        <v>32616</v>
      </c>
      <c r="CO82" s="37">
        <v>68</v>
      </c>
      <c r="CP82" s="37">
        <f t="shared" si="59"/>
        <v>1360</v>
      </c>
      <c r="CQ82" s="189">
        <v>55.649999999999991</v>
      </c>
      <c r="CR82" s="80">
        <f>+CO82*'PRECIOS SEGUN ADJ. (FRONTERIZO)'!$B$17*'PRECIOS SEGUN ADJ. (FRONTERIZO)'!$C$17</f>
        <v>75684</v>
      </c>
      <c r="CS82" s="80" t="e" vm="1">
        <f>+[4]!NumLetras(CR82,"PESO","PESOS DOMINICANOS","$EE $m CON #d/100 CENTAVOS")</f>
        <v>#VALUE!</v>
      </c>
      <c r="CT82" s="80">
        <f t="shared" si="81"/>
        <v>13623.12</v>
      </c>
      <c r="CU82" s="37">
        <v>1368</v>
      </c>
      <c r="CV82" s="37">
        <f t="shared" si="60"/>
        <v>27360</v>
      </c>
      <c r="CW82" s="189">
        <v>6.6</v>
      </c>
      <c r="CX82" s="80">
        <f>+CU82*'PRECIOS SEGUN ADJ. (FRONTERIZO)'!$B$18*'PRECIOS SEGUN ADJ. (FRONTERIZO)'!$C$18</f>
        <v>180576</v>
      </c>
      <c r="CY82" s="80" t="e" vm="1">
        <f>+[4]!NumLetras(CX82,"PESO","PESOS DOMINICANOS","$EE $m CON #d/100 CENTAVOS")</f>
        <v>#VALUE!</v>
      </c>
      <c r="CZ82" s="37">
        <v>76</v>
      </c>
      <c r="DA82" s="37">
        <f t="shared" si="61"/>
        <v>1520</v>
      </c>
      <c r="DB82" s="189">
        <v>65.75</v>
      </c>
      <c r="DC82" s="80">
        <f>+CZ82*'PRECIOS SEGUN ADJ. (FRONTERIZO)'!$B$19*'PRECIOS SEGUN ADJ. (FRONTERIZO)'!$C$19</f>
        <v>99940</v>
      </c>
      <c r="DD82" s="80" t="e" vm="1">
        <f>+[4]!NumLetras(DC82,"PESO","PESOS DOMINICANOS","$EE $m CON #d/100 CENTAVOS")</f>
        <v>#VALUE!</v>
      </c>
      <c r="DE82" s="80">
        <f t="shared" si="82"/>
        <v>17989.2</v>
      </c>
      <c r="DF82" s="37">
        <v>0</v>
      </c>
      <c r="DG82" s="37">
        <f t="shared" si="62"/>
        <v>0</v>
      </c>
      <c r="DH82" s="189">
        <v>82.59999999999998</v>
      </c>
      <c r="DI82" s="80">
        <f>+DF82*'PRECIOS SEGUN ADJ. (FRONTERIZO)'!$B$20*'PRECIOS SEGUN ADJ. (FRONTERIZO)'!$C$20</f>
        <v>0</v>
      </c>
      <c r="DJ82" s="80" t="e" vm="1">
        <f>+[4]!NumLetras(DI82,"PESO","PESOS DOMINICANOS","$EE $m CON #d/100 CENTAVOS")</f>
        <v>#VALUE!</v>
      </c>
      <c r="DK82" s="80">
        <f t="shared" si="83"/>
        <v>0</v>
      </c>
      <c r="DL82" s="37">
        <v>0</v>
      </c>
      <c r="DM82" s="37">
        <f t="shared" si="63"/>
        <v>0</v>
      </c>
      <c r="DN82" s="189">
        <v>22</v>
      </c>
      <c r="DO82" s="80">
        <f>+DL82*'PRECIOS SEGUN ADJ. (FRONTERIZO)'!$B$21*'PRECIOS SEGUN ADJ. (FRONTERIZO)'!$C$21</f>
        <v>0</v>
      </c>
      <c r="DP82" s="80" t="e" vm="1">
        <f>+[4]!NumLetras(DO82,"PESO","PESOS DOMINICANOS","$EE $m CON #d/100 CENTAVOS")</f>
        <v>#VALUE!</v>
      </c>
      <c r="DQ82" s="37">
        <v>76</v>
      </c>
      <c r="DR82" s="37">
        <f t="shared" si="64"/>
        <v>1520</v>
      </c>
      <c r="DS82" s="189">
        <v>80.849999999999994</v>
      </c>
      <c r="DT82" s="80">
        <f>+DQ82*'PRECIOS SEGUN ADJ. (FRONTERIZO)'!$B$22*'PRECIOS SEGUN ADJ. (FRONTERIZO)'!$C$22</f>
        <v>122891.99999999999</v>
      </c>
      <c r="DU82" s="80" t="e" vm="1">
        <f>+[4]!NumLetras(DT82,"PESO","PESOS DOMINICANOS","$EE $m CON #d/100 CENTAVOS")</f>
        <v>#VALUE!</v>
      </c>
      <c r="DV82" s="37">
        <v>34</v>
      </c>
      <c r="DW82" s="37">
        <f t="shared" si="65"/>
        <v>680</v>
      </c>
      <c r="DX82" s="189">
        <v>21.83</v>
      </c>
      <c r="DY82" s="80">
        <f>+DV82*'PRECIOS SEGUN ADJ. (FRONTERIZO)'!$B$23*'PRECIOS SEGUN ADJ. (FRONTERIZO)'!$C$23</f>
        <v>14844.399999999998</v>
      </c>
      <c r="DZ82" s="80" t="e" vm="1">
        <f>+[4]!NumLetras(DY82,"PESO","PESOS DOMINICANOS","$EE $m CON #d/100 CENTAVOS")</f>
        <v>#VALUE!</v>
      </c>
      <c r="EA82" s="80">
        <f t="shared" si="84"/>
        <v>2671.99</v>
      </c>
      <c r="EB82" s="37">
        <v>38</v>
      </c>
      <c r="EC82" s="37">
        <f t="shared" si="66"/>
        <v>760</v>
      </c>
      <c r="ED82" s="189">
        <v>33</v>
      </c>
      <c r="EE82" s="80">
        <f>+EB82*'PRECIOS SEGUN ADJ. (FRONTERIZO)'!$B$24*'PRECIOS SEGUN ADJ. (FRONTERIZO)'!$C$24</f>
        <v>25080</v>
      </c>
      <c r="EF82" s="80" t="e" vm="1">
        <f>+[4]!NumLetras(EE82,"PESO","PESOS DOMINICANOS","$EE $m CON #d/100 CENTAVOS")</f>
        <v>#VALUE!</v>
      </c>
      <c r="EG82" s="37">
        <v>23</v>
      </c>
      <c r="EH82" s="37">
        <f t="shared" si="67"/>
        <v>460</v>
      </c>
      <c r="EI82" s="189">
        <v>15.789999999999997</v>
      </c>
      <c r="EJ82" s="80">
        <f>+EG82*'PRECIOS SEGUN ADJ. (FRONTERIZO)'!$B$25*'PRECIOS SEGUN ADJ. (FRONTERIZO)'!$C$25</f>
        <v>7263.4</v>
      </c>
      <c r="EK82" s="80" t="e" vm="1">
        <f>+[4]!NumLetras(EJ82,"PESO","PESOS DOMINICANOS","$EE $m CON #d/100 CENTAVOS")</f>
        <v>#VALUE!</v>
      </c>
      <c r="EL82" s="37">
        <v>23</v>
      </c>
      <c r="EM82" s="37">
        <f t="shared" si="68"/>
        <v>460</v>
      </c>
      <c r="EN82" s="189">
        <v>31.5</v>
      </c>
      <c r="EO82" s="80">
        <f>+EL82*'PRECIOS SEGUN ADJ. (FRONTERIZO)'!$B$26*'PRECIOS SEGUN ADJ. (FRONTERIZO)'!$C$26</f>
        <v>14490</v>
      </c>
      <c r="EP82" s="80" t="e" vm="1">
        <f>+[4]!NumLetras(EO82,"PESO","PESOS DOMINICANOS","$EE $m CON #d/100 CENTAVOS")</f>
        <v>#VALUE!</v>
      </c>
      <c r="EQ82" s="80">
        <v>0</v>
      </c>
      <c r="ER82" s="194">
        <f t="shared" si="69"/>
        <v>0</v>
      </c>
      <c r="ES82" s="195">
        <v>21.68</v>
      </c>
      <c r="ET82" s="196">
        <f>+EQ82*'PRECIOS SEGUN ADJ (RURAL)'!$B$13*'PRECIOS SEGUN ADJ (RURAL)'!$C$13</f>
        <v>0</v>
      </c>
      <c r="EU82" s="196" t="e" vm="1">
        <f>+[4]!NumLetras(ET82,"PESO","PESOS DOMINICANOS","$EE $m CON #d/100 CENTAVOS")</f>
        <v>#VALUE!</v>
      </c>
      <c r="EV82" s="80">
        <v>0</v>
      </c>
      <c r="EW82" s="198">
        <f t="shared" si="70"/>
        <v>0</v>
      </c>
      <c r="EX82" s="199">
        <v>5.5</v>
      </c>
      <c r="EY82" s="200">
        <f>+EV82*'PRECIOS SEGUN ADJ (RURAL)'!$B$16*'PRECIOS SEGUN ADJ (RURAL)'!$C$16</f>
        <v>0</v>
      </c>
      <c r="EZ82" s="200" t="e" vm="1">
        <f>+[4]!NumLetras(EY82,"PESO","PESOS DOMINICANOS","$EE $m CON #d/100 CENTAVOS")</f>
        <v>#VALUE!</v>
      </c>
      <c r="FA82" s="80">
        <v>0</v>
      </c>
      <c r="FB82" s="202">
        <f t="shared" si="71"/>
        <v>0</v>
      </c>
      <c r="FC82" s="203">
        <v>220</v>
      </c>
      <c r="FD82" s="204">
        <f>+FA82*'PRECIOS SEGUN ADJ (RURAL)'!$B$18*'PRECIOS SEGUN ADJ (RURAL)'!$C$18</f>
        <v>0</v>
      </c>
      <c r="FE82" s="204" t="e" vm="1">
        <f>+[4]!NumLetras(FD82,"PESO","PESOS DOMINICANOS","$EE $m CON #d/100 CENTAVOS")</f>
        <v>#VALUE!</v>
      </c>
      <c r="FF82" s="204">
        <f t="shared" si="72"/>
        <v>0</v>
      </c>
      <c r="FG82" s="80">
        <f t="shared" si="85"/>
        <v>2199662.7999999998</v>
      </c>
      <c r="FH82" s="80" t="e" vm="1">
        <f>+[4]!NumLetras(FG82,"PESO","PESOS DOMINICANOS","$EE $m CON #d/100 CENTAVOS")</f>
        <v>#VALUE!</v>
      </c>
      <c r="FI82" s="80">
        <f t="shared" si="73"/>
        <v>200196.73</v>
      </c>
      <c r="FJ82" s="80" t="e" vm="1">
        <f>+[4]!NumLetras(FI82,"PESO","PESOS DOMINICANOS","$EE $m CON #d/100 CENTAVOS")</f>
        <v>#VALUE!</v>
      </c>
      <c r="FK82" s="80">
        <f t="shared" si="86"/>
        <v>1999466.0699999998</v>
      </c>
      <c r="FL82" s="80" t="e" vm="1">
        <f>+[4]!NumLetras(FK82,"PESO","PESOS DOMINICANOS","$EE $m CON #d/100 CENTAVOS")</f>
        <v>#VALUE!</v>
      </c>
      <c r="FM82" s="80">
        <f t="shared" si="87"/>
        <v>439932.56</v>
      </c>
      <c r="FN82" s="80" t="e" vm="1">
        <f>+[4]!NumLetras(FM82,"PESO","PESOS DOMINICANOS","$EE $m CON #d/100 CENTAVOS")</f>
        <v>#VALUE!</v>
      </c>
      <c r="FO82" s="80">
        <f t="shared" si="88"/>
        <v>21996.63</v>
      </c>
      <c r="FP82" s="80" t="e" vm="1">
        <f>+[4]!NumLetras(FO82,"PESO","PESOS DOMINICANOS","$EE $m CON #d/100 CENTAVOS")</f>
        <v>#VALUE!</v>
      </c>
      <c r="FQ82" s="80"/>
      <c r="FR82" s="80">
        <f t="shared" si="89"/>
        <v>1759730.2399999998</v>
      </c>
      <c r="FS82" s="80" t="e" vm="1">
        <f>+[4]!NumLetras(FR82,"PESO","PESOS DOMINICANOS","$EE $m CON #d/100 CENTAVOS")</f>
        <v>#VALUE!</v>
      </c>
      <c r="FT82" s="37" t="str">
        <f>+VLOOKUP(D82,'FRONTERIZO XENIA'!F:G,2,0)</f>
        <v>F-03</v>
      </c>
    </row>
    <row r="83" spans="1:176">
      <c r="A83" s="37">
        <v>82</v>
      </c>
      <c r="B83" s="37">
        <v>82</v>
      </c>
      <c r="C83" s="26" t="s">
        <v>2548</v>
      </c>
      <c r="D83" s="37">
        <v>130988838</v>
      </c>
      <c r="E83" s="37">
        <f>+VLOOKUP(D83,'INFORMACION DE PROVEEDORES'!C:I,2,0)</f>
        <v>130988838</v>
      </c>
      <c r="F83" s="26" t="str">
        <f>+VLOOKUP(D83,'INFORMACION DE PROVEEDORES'!C:J,4,0)</f>
        <v>ROBERTO LUIS JIMENEZ COLLIE</v>
      </c>
      <c r="G83" s="37" t="str">
        <f>+VLOOKUP(D83,'INFORMACION DE PROVEEDORES'!C:K,5,0)</f>
        <v>001-1665892-3</v>
      </c>
      <c r="H83" s="26" t="str">
        <f>+VLOOKUP(D83,'INFORMACION DE PROVEEDORES'!C:L,7,0)</f>
        <v>C/JACINTO MAÑON, ESQ. MANUEL DE JESUS TRONCOSO, PLAZA PAULETTE, 3ER NIVEL, ENSANCHE PARAISO</v>
      </c>
      <c r="I83" s="37" t="str">
        <f>+VLOOKUP(D83,'INFORMACION DE PROVEEDORES'!C:M,3,0)</f>
        <v xml:space="preserve"> JURÍDICA</v>
      </c>
      <c r="J83" s="37">
        <v>1</v>
      </c>
      <c r="K83" s="37">
        <v>351</v>
      </c>
      <c r="L83" s="37">
        <v>62</v>
      </c>
      <c r="M83" s="37">
        <f t="shared" si="74"/>
        <v>1240</v>
      </c>
      <c r="N83" s="189">
        <v>69.81</v>
      </c>
      <c r="O83" s="80">
        <f>+L83*'PRECIOS SEGUN ADJ. (FRONTERIZO)'!$B$2*'PRECIOS SEGUN ADJ. (FRONTERIZO)'!$C$2</f>
        <v>86564.400000000009</v>
      </c>
      <c r="P83" s="80" t="e" vm="1">
        <f>+[4]!NumLetras(O83,"PESO","PESOS DOMINICANOS","$EE $m CON #d/100 CENTAVOS")</f>
        <v>#VALUE!</v>
      </c>
      <c r="Q83" s="80">
        <f t="shared" si="75"/>
        <v>13850.3</v>
      </c>
      <c r="R83" s="37">
        <v>16</v>
      </c>
      <c r="S83" s="37">
        <f t="shared" si="45"/>
        <v>320</v>
      </c>
      <c r="T83" s="189">
        <v>31.5</v>
      </c>
      <c r="U83" s="80">
        <f>+R83*'PRECIOS SEGUN ADJ. (FRONTERIZO)'!$B$3*'PRECIOS SEGUN ADJ. (FRONTERIZO)'!$C$3</f>
        <v>10080</v>
      </c>
      <c r="V83" s="80" t="e" vm="1">
        <f>+[4]!NumLetras(U83,"PESO","PESOS DOMINICANOS","$EE $m CON #d/100 CENTAVOS")</f>
        <v>#VALUE!</v>
      </c>
      <c r="W83" s="37">
        <v>0</v>
      </c>
      <c r="X83" s="37">
        <f t="shared" si="46"/>
        <v>0</v>
      </c>
      <c r="Y83" s="189">
        <v>25.2</v>
      </c>
      <c r="Z83" s="80">
        <f>+W83*'PRECIOS SEGUN ADJ. (FRONTERIZO)'!$B$4*'PRECIOS SEGUN ADJ. (FRONTERIZO)'!$C$4</f>
        <v>0</v>
      </c>
      <c r="AA83" s="80" t="e" vm="1">
        <f>+[4]!NumLetras(Z83,"PESO","PESOS DOMINICANOS","$EE $m CON #d/100 CENTAVOS")</f>
        <v>#VALUE!</v>
      </c>
      <c r="AB83" s="37">
        <v>107</v>
      </c>
      <c r="AC83" s="37">
        <f t="shared" si="47"/>
        <v>2140</v>
      </c>
      <c r="AD83" s="189">
        <v>87.91</v>
      </c>
      <c r="AE83" s="80">
        <f>+AB83*'PRECIOS SEGUN ADJ. (FRONTERIZO)'!$B$5*'PRECIOS SEGUN ADJ. (FRONTERIZO)'!$C$5</f>
        <v>188127.39999999997</v>
      </c>
      <c r="AF83" s="80" t="e" vm="1">
        <f>+[4]!NumLetras(AE83,"PESO","PESOS DOMINICANOS","$EE $m CON #d/100 CENTAVOS")</f>
        <v>#VALUE!</v>
      </c>
      <c r="AG83" s="80">
        <f t="shared" si="76"/>
        <v>33862.93</v>
      </c>
      <c r="AH83" s="37">
        <v>129</v>
      </c>
      <c r="AI83" s="37">
        <f t="shared" si="48"/>
        <v>2580</v>
      </c>
      <c r="AJ83" s="189">
        <v>53.95000000000001</v>
      </c>
      <c r="AK83" s="80">
        <f>+AH83*'PRECIOS SEGUN ADJ. (FRONTERIZO)'!$B$6*'PRECIOS SEGUN ADJ. (FRONTERIZO)'!$C$6</f>
        <v>139191</v>
      </c>
      <c r="AL83" s="80" t="e" vm="1">
        <f>+[4]!NumLetras(AK83,"PESO","PESOS DOMINICANOS","$EE $m CON #d/100 CENTAVOS")</f>
        <v>#VALUE!</v>
      </c>
      <c r="AM83" s="37">
        <v>16</v>
      </c>
      <c r="AN83" s="37">
        <f t="shared" si="49"/>
        <v>320</v>
      </c>
      <c r="AO83" s="189">
        <v>25.04</v>
      </c>
      <c r="AP83" s="80">
        <f>+AM83*'PRECIOS SEGUN ADJ. (FRONTERIZO)'!$B$7*'PRECIOS SEGUN ADJ. (FRONTERIZO)'!$C$7</f>
        <v>8012.7999999999993</v>
      </c>
      <c r="AQ83" s="80" t="e" vm="1">
        <f>+[4]!NumLetras(AP83,"PESO","PESOS DOMINICANOS","$EE $m CON #d/100 CENTAVOS")</f>
        <v>#VALUE!</v>
      </c>
      <c r="AR83" s="80">
        <f t="shared" si="77"/>
        <v>1282.05</v>
      </c>
      <c r="AS83" s="37">
        <v>39</v>
      </c>
      <c r="AT83" s="37">
        <f t="shared" si="50"/>
        <v>780</v>
      </c>
      <c r="AU83" s="189">
        <v>290.85000000000002</v>
      </c>
      <c r="AV83" s="80">
        <f>+AS83*'PRECIOS SEGUN ADJ. (FRONTERIZO)'!$B$8*'PRECIOS SEGUN ADJ. (FRONTERIZO)'!$C$8</f>
        <v>226863.00000000003</v>
      </c>
      <c r="AW83" s="80" t="e" vm="1">
        <f>+[4]!NumLetras(AV83,"PESO","PESOS DOMINICANOS","$EE $m CON #d/100 CENTAVOS")</f>
        <v>#VALUE!</v>
      </c>
      <c r="AX83" s="80">
        <f t="shared" si="78"/>
        <v>40835.339999999997</v>
      </c>
      <c r="AY83" s="37">
        <v>0</v>
      </c>
      <c r="AZ83" s="37">
        <f t="shared" si="51"/>
        <v>0</v>
      </c>
      <c r="BA83" s="189">
        <v>18.899999999999999</v>
      </c>
      <c r="BB83" s="80">
        <f>+AY83*'PRECIOS SEGUN ADJ. (FRONTERIZO)'!$B$9*'PRECIOS SEGUN ADJ. (FRONTERIZO)'!$C$9</f>
        <v>0</v>
      </c>
      <c r="BC83" s="80" t="e" vm="1">
        <f>+[4]!NumLetras(BB83,"PESO","PESOS DOMINICANOS","$EE $m CON #d/100 CENTAVOS")</f>
        <v>#VALUE!</v>
      </c>
      <c r="BD83" s="37">
        <v>8</v>
      </c>
      <c r="BE83" s="37">
        <f t="shared" si="52"/>
        <v>160</v>
      </c>
      <c r="BF83" s="189">
        <v>140.38</v>
      </c>
      <c r="BG83" s="80">
        <f>+BD83*'PRECIOS SEGUN ADJ. (FRONTERIZO)'!$B$10*'PRECIOS SEGUN ADJ. (FRONTERIZO)'!$C$10</f>
        <v>22460.799999999999</v>
      </c>
      <c r="BH83" s="80" t="e" vm="1">
        <f>+[4]!NumLetras(BG83,"PESO","PESOS DOMINICANOS","$EE $m CON #d/100 CENTAVOS")</f>
        <v>#VALUE!</v>
      </c>
      <c r="BI83" s="80">
        <f t="shared" si="79"/>
        <v>4042.94</v>
      </c>
      <c r="BJ83" s="37">
        <v>0</v>
      </c>
      <c r="BK83" s="37">
        <f t="shared" si="53"/>
        <v>0</v>
      </c>
      <c r="BL83" s="189">
        <v>31.459999999999997</v>
      </c>
      <c r="BM83" s="80">
        <f>+BJ83*'PRECIOS SEGUN ADJ. (FRONTERIZO)'!$B$11*'PRECIOS SEGUN ADJ. (FRONTERIZO)'!$C$11</f>
        <v>0</v>
      </c>
      <c r="BN83" s="80" t="e" vm="1">
        <f>+[4]!NumLetras(BM83,"PESO","PESOS DOMINICANOS","$EE $m CON #d/100 CENTAVOS")</f>
        <v>#VALUE!</v>
      </c>
      <c r="BO83" s="37">
        <v>31</v>
      </c>
      <c r="BP83" s="37">
        <f t="shared" si="54"/>
        <v>620</v>
      </c>
      <c r="BQ83" s="189">
        <v>65</v>
      </c>
      <c r="BR83" s="80">
        <f>+BO83*'PRECIOS SEGUN ADJ. (FRONTERIZO)'!$B$12*'PRECIOS SEGUN ADJ. (FRONTERIZO)'!$C$12</f>
        <v>40300</v>
      </c>
      <c r="BS83" s="80" t="e" vm="1">
        <f>+[4]!NumLetras(BR83,"PESO","PESOS DOMINICANOS","$EE $m CON #d/100 CENTAVOS")</f>
        <v>#VALUE!</v>
      </c>
      <c r="BT83" s="37">
        <v>0</v>
      </c>
      <c r="BU83" s="37">
        <f t="shared" si="55"/>
        <v>0</v>
      </c>
      <c r="BV83" s="189">
        <v>5.5</v>
      </c>
      <c r="BW83" s="80">
        <f>+BT83*'PRECIOS SEGUN ADJ. (FRONTERIZO)'!$B$13*'PRECIOS SEGUN ADJ. (FRONTERIZO)'!$C$13</f>
        <v>0</v>
      </c>
      <c r="BX83" s="80" t="e" vm="1">
        <f>+[4]!NumLetras(BW83,"PESO","PESOS DOMINICANOS","$EE $m CON #d/100 CENTAVOS")</f>
        <v>#VALUE!</v>
      </c>
      <c r="BY83" s="37">
        <v>702</v>
      </c>
      <c r="BZ83" s="37">
        <f t="shared" si="56"/>
        <v>14040</v>
      </c>
      <c r="CA83" s="189">
        <v>7.15</v>
      </c>
      <c r="CB83" s="80">
        <f>+BY83*'PRECIOS SEGUN ADJ. (FRONTERIZO)'!$B$14*'PRECIOS SEGUN ADJ. (FRONTERIZO)'!$C$14</f>
        <v>100386</v>
      </c>
      <c r="CC83" s="80" t="e" vm="1">
        <f>+[4]!NumLetras(CB83,"PESO","PESOS DOMINICANOS","$EE $m CON #d/100 CENTAVOS")</f>
        <v>#VALUE!</v>
      </c>
      <c r="CD83" s="37">
        <v>1404</v>
      </c>
      <c r="CE83" s="37">
        <f t="shared" si="57"/>
        <v>28080</v>
      </c>
      <c r="CF83" s="189">
        <v>6.8400000000000007</v>
      </c>
      <c r="CG83" s="80">
        <f>+CD83*'PRECIOS SEGUN ADJ. (FRONTERIZO)'!$B$15*'PRECIOS SEGUN ADJ. (FRONTERIZO)'!$C$15</f>
        <v>192067.20000000001</v>
      </c>
      <c r="CH83" s="80" t="e" vm="1">
        <f>+[4]!NumLetras(CG83,"PESO","PESOS DOMINICANOS","$EE $m CON #d/100 CENTAVOS")</f>
        <v>#VALUE!</v>
      </c>
      <c r="CI83" s="37">
        <v>0</v>
      </c>
      <c r="CJ83" s="37">
        <f t="shared" si="58"/>
        <v>0</v>
      </c>
      <c r="CK83" s="189">
        <v>60</v>
      </c>
      <c r="CL83" s="80">
        <f>+CI83*'PRECIOS SEGUN ADJ. (FRONTERIZO)'!$B$16*'PRECIOS SEGUN ADJ. (FRONTERIZO)'!$C$16</f>
        <v>0</v>
      </c>
      <c r="CM83" s="80" t="e" vm="1">
        <f>+[4]!NumLetras(CL83,"PESO","PESOS DOMINICANOS","$EE $m CON #d/100 CENTAVOS")</f>
        <v>#VALUE!</v>
      </c>
      <c r="CN83" s="80">
        <f t="shared" si="80"/>
        <v>0</v>
      </c>
      <c r="CO83" s="37">
        <v>0</v>
      </c>
      <c r="CP83" s="37">
        <f t="shared" si="59"/>
        <v>0</v>
      </c>
      <c r="CQ83" s="189">
        <v>55.649999999999991</v>
      </c>
      <c r="CR83" s="80">
        <f>+CO83*'PRECIOS SEGUN ADJ. (FRONTERIZO)'!$B$17*'PRECIOS SEGUN ADJ. (FRONTERIZO)'!$C$17</f>
        <v>0</v>
      </c>
      <c r="CS83" s="80" t="e" vm="1">
        <f>+[4]!NumLetras(CR83,"PESO","PESOS DOMINICANOS","$EE $m CON #d/100 CENTAVOS")</f>
        <v>#VALUE!</v>
      </c>
      <c r="CT83" s="80">
        <f t="shared" si="81"/>
        <v>0</v>
      </c>
      <c r="CU83" s="37">
        <v>702</v>
      </c>
      <c r="CV83" s="37">
        <f t="shared" si="60"/>
        <v>14040</v>
      </c>
      <c r="CW83" s="189">
        <v>6.6</v>
      </c>
      <c r="CX83" s="80">
        <f>+CU83*'PRECIOS SEGUN ADJ. (FRONTERIZO)'!$B$18*'PRECIOS SEGUN ADJ. (FRONTERIZO)'!$C$18</f>
        <v>92664</v>
      </c>
      <c r="CY83" s="80" t="e" vm="1">
        <f>+[4]!NumLetras(CX83,"PESO","PESOS DOMINICANOS","$EE $m CON #d/100 CENTAVOS")</f>
        <v>#VALUE!</v>
      </c>
      <c r="CZ83" s="37">
        <v>0</v>
      </c>
      <c r="DA83" s="37">
        <f t="shared" si="61"/>
        <v>0</v>
      </c>
      <c r="DB83" s="189">
        <v>65.75</v>
      </c>
      <c r="DC83" s="80">
        <f>+CZ83*'PRECIOS SEGUN ADJ. (FRONTERIZO)'!$B$19*'PRECIOS SEGUN ADJ. (FRONTERIZO)'!$C$19</f>
        <v>0</v>
      </c>
      <c r="DD83" s="80" t="e" vm="1">
        <f>+[4]!NumLetras(DC83,"PESO","PESOS DOMINICANOS","$EE $m CON #d/100 CENTAVOS")</f>
        <v>#VALUE!</v>
      </c>
      <c r="DE83" s="80">
        <f t="shared" si="82"/>
        <v>0</v>
      </c>
      <c r="DF83" s="37">
        <v>16</v>
      </c>
      <c r="DG83" s="37">
        <f t="shared" si="62"/>
        <v>320</v>
      </c>
      <c r="DH83" s="189">
        <v>82.59999999999998</v>
      </c>
      <c r="DI83" s="80">
        <f>+DF83*'PRECIOS SEGUN ADJ. (FRONTERIZO)'!$B$20*'PRECIOS SEGUN ADJ. (FRONTERIZO)'!$C$20</f>
        <v>26432</v>
      </c>
      <c r="DJ83" s="80" t="e" vm="1">
        <f>+[4]!NumLetras(DI83,"PESO","PESOS DOMINICANOS","$EE $m CON #d/100 CENTAVOS")</f>
        <v>#VALUE!</v>
      </c>
      <c r="DK83" s="80">
        <f t="shared" si="83"/>
        <v>4757.76</v>
      </c>
      <c r="DL83" s="37">
        <v>1404</v>
      </c>
      <c r="DM83" s="37">
        <f t="shared" si="63"/>
        <v>28080</v>
      </c>
      <c r="DN83" s="189">
        <v>22</v>
      </c>
      <c r="DO83" s="80">
        <f>+DL83*'PRECIOS SEGUN ADJ. (FRONTERIZO)'!$B$21*'PRECIOS SEGUN ADJ. (FRONTERIZO)'!$C$21</f>
        <v>617760</v>
      </c>
      <c r="DP83" s="80" t="e" vm="1">
        <f>+[4]!NumLetras(DO83,"PESO","PESOS DOMINICANOS","$EE $m CON #d/100 CENTAVOS")</f>
        <v>#VALUE!</v>
      </c>
      <c r="DQ83" s="37">
        <v>78</v>
      </c>
      <c r="DR83" s="37">
        <f t="shared" si="64"/>
        <v>1560</v>
      </c>
      <c r="DS83" s="189">
        <v>80.849999999999994</v>
      </c>
      <c r="DT83" s="80">
        <f>+DQ83*'PRECIOS SEGUN ADJ. (FRONTERIZO)'!$B$22*'PRECIOS SEGUN ADJ. (FRONTERIZO)'!$C$22</f>
        <v>126125.99999999999</v>
      </c>
      <c r="DU83" s="80" t="e" vm="1">
        <f>+[4]!NumLetras(DT83,"PESO","PESOS DOMINICANOS","$EE $m CON #d/100 CENTAVOS")</f>
        <v>#VALUE!</v>
      </c>
      <c r="DV83" s="37">
        <v>35</v>
      </c>
      <c r="DW83" s="37">
        <f t="shared" si="65"/>
        <v>700</v>
      </c>
      <c r="DX83" s="189">
        <v>21.83</v>
      </c>
      <c r="DY83" s="80">
        <f>+DV83*'PRECIOS SEGUN ADJ. (FRONTERIZO)'!$B$23*'PRECIOS SEGUN ADJ. (FRONTERIZO)'!$C$23</f>
        <v>15281</v>
      </c>
      <c r="DZ83" s="80" t="e" vm="1">
        <f>+[4]!NumLetras(DY83,"PESO","PESOS DOMINICANOS","$EE $m CON #d/100 CENTAVOS")</f>
        <v>#VALUE!</v>
      </c>
      <c r="EA83" s="80">
        <f t="shared" si="84"/>
        <v>2750.58</v>
      </c>
      <c r="EB83" s="37">
        <v>109</v>
      </c>
      <c r="EC83" s="37">
        <f t="shared" si="66"/>
        <v>2180</v>
      </c>
      <c r="ED83" s="189">
        <v>33</v>
      </c>
      <c r="EE83" s="80">
        <f>+EB83*'PRECIOS SEGUN ADJ. (FRONTERIZO)'!$B$24*'PRECIOS SEGUN ADJ. (FRONTERIZO)'!$C$24</f>
        <v>71940</v>
      </c>
      <c r="EF83" s="80" t="e" vm="1">
        <f>+[4]!NumLetras(EE83,"PESO","PESOS DOMINICANOS","$EE $m CON #d/100 CENTAVOS")</f>
        <v>#VALUE!</v>
      </c>
      <c r="EG83" s="37">
        <v>0</v>
      </c>
      <c r="EH83" s="37">
        <f t="shared" si="67"/>
        <v>0</v>
      </c>
      <c r="EI83" s="189">
        <v>15.789999999999997</v>
      </c>
      <c r="EJ83" s="80">
        <f>+EG83*'PRECIOS SEGUN ADJ. (FRONTERIZO)'!$B$25*'PRECIOS SEGUN ADJ. (FRONTERIZO)'!$C$25</f>
        <v>0</v>
      </c>
      <c r="EK83" s="80" t="e" vm="1">
        <f>+[4]!NumLetras(EJ83,"PESO","PESOS DOMINICANOS","$EE $m CON #d/100 CENTAVOS")</f>
        <v>#VALUE!</v>
      </c>
      <c r="EL83" s="37">
        <v>0</v>
      </c>
      <c r="EM83" s="37">
        <f t="shared" si="68"/>
        <v>0</v>
      </c>
      <c r="EN83" s="189">
        <v>31.5</v>
      </c>
      <c r="EO83" s="80">
        <f>+EL83*'PRECIOS SEGUN ADJ. (FRONTERIZO)'!$B$26*'PRECIOS SEGUN ADJ. (FRONTERIZO)'!$C$26</f>
        <v>0</v>
      </c>
      <c r="EP83" s="80" t="e" vm="1">
        <f>+[4]!NumLetras(EO83,"PESO","PESOS DOMINICANOS","$EE $m CON #d/100 CENTAVOS")</f>
        <v>#VALUE!</v>
      </c>
      <c r="EQ83" s="80">
        <v>0</v>
      </c>
      <c r="ER83" s="194">
        <f t="shared" si="69"/>
        <v>0</v>
      </c>
      <c r="ES83" s="195">
        <v>21.68</v>
      </c>
      <c r="ET83" s="196">
        <f>+EQ83*'PRECIOS SEGUN ADJ (RURAL)'!$B$13*'PRECIOS SEGUN ADJ (RURAL)'!$C$13</f>
        <v>0</v>
      </c>
      <c r="EU83" s="196" t="e" vm="1">
        <f>+[4]!NumLetras(ET83,"PESO","PESOS DOMINICANOS","$EE $m CON #d/100 CENTAVOS")</f>
        <v>#VALUE!</v>
      </c>
      <c r="EV83" s="80">
        <v>0</v>
      </c>
      <c r="EW83" s="198">
        <f t="shared" si="70"/>
        <v>0</v>
      </c>
      <c r="EX83" s="199">
        <v>5.5</v>
      </c>
      <c r="EY83" s="200">
        <f>+EV83*'PRECIOS SEGUN ADJ (RURAL)'!$B$16*'PRECIOS SEGUN ADJ (RURAL)'!$C$16</f>
        <v>0</v>
      </c>
      <c r="EZ83" s="200" t="e" vm="1">
        <f>+[4]!NumLetras(EY83,"PESO","PESOS DOMINICANOS","$EE $m CON #d/100 CENTAVOS")</f>
        <v>#VALUE!</v>
      </c>
      <c r="FA83" s="80">
        <v>0</v>
      </c>
      <c r="FB83" s="202">
        <f t="shared" si="71"/>
        <v>0</v>
      </c>
      <c r="FC83" s="203">
        <v>220</v>
      </c>
      <c r="FD83" s="204">
        <f>+FA83*'PRECIOS SEGUN ADJ (RURAL)'!$B$18*'PRECIOS SEGUN ADJ (RURAL)'!$C$18</f>
        <v>0</v>
      </c>
      <c r="FE83" s="204" t="e" vm="1">
        <f>+[4]!NumLetras(FD83,"PESO","PESOS DOMINICANOS","$EE $m CON #d/100 CENTAVOS")</f>
        <v>#VALUE!</v>
      </c>
      <c r="FF83" s="204">
        <f t="shared" si="72"/>
        <v>0</v>
      </c>
      <c r="FG83" s="80">
        <f t="shared" si="85"/>
        <v>1964255.6</v>
      </c>
      <c r="FH83" s="80" t="e" vm="1">
        <f>+[4]!NumLetras(FG83,"PESO","PESOS DOMINICANOS","$EE $m CON #d/100 CENTAVOS")</f>
        <v>#VALUE!</v>
      </c>
      <c r="FI83" s="80">
        <f t="shared" si="73"/>
        <v>101381.9</v>
      </c>
      <c r="FJ83" s="80" t="e" vm="1">
        <f>+[4]!NumLetras(FI83,"PESO","PESOS DOMINICANOS","$EE $m CON #d/100 CENTAVOS")</f>
        <v>#VALUE!</v>
      </c>
      <c r="FK83" s="80">
        <f t="shared" si="86"/>
        <v>1862873.7000000002</v>
      </c>
      <c r="FL83" s="80" t="e" vm="1">
        <f>+[4]!NumLetras(FK83,"PESO","PESOS DOMINICANOS","$EE $m CON #d/100 CENTAVOS")</f>
        <v>#VALUE!</v>
      </c>
      <c r="FM83" s="80">
        <f t="shared" si="87"/>
        <v>392851.12</v>
      </c>
      <c r="FN83" s="80" t="e" vm="1">
        <f>+[4]!NumLetras(FM83,"PESO","PESOS DOMINICANOS","$EE $m CON #d/100 CENTAVOS")</f>
        <v>#VALUE!</v>
      </c>
      <c r="FO83" s="80">
        <f t="shared" si="88"/>
        <v>19642.560000000001</v>
      </c>
      <c r="FP83" s="80" t="e" vm="1">
        <f>+[4]!NumLetras(FO83,"PESO","PESOS DOMINICANOS","$EE $m CON #d/100 CENTAVOS")</f>
        <v>#VALUE!</v>
      </c>
      <c r="FQ83" s="80"/>
      <c r="FR83" s="80">
        <f t="shared" si="89"/>
        <v>1571404.48</v>
      </c>
      <c r="FS83" s="80" t="e" vm="1">
        <f>+[4]!NumLetras(FR83,"PESO","PESOS DOMINICANOS","$EE $m CON #d/100 CENTAVOS")</f>
        <v>#VALUE!</v>
      </c>
      <c r="FT83" s="37" t="str">
        <f>+VLOOKUP(D83,'FRONTERIZO XENIA'!F:G,2,0)</f>
        <v>F-35</v>
      </c>
    </row>
    <row r="84" spans="1:176">
      <c r="A84" s="37">
        <v>83</v>
      </c>
      <c r="B84" s="37">
        <v>83</v>
      </c>
      <c r="C84" s="26" t="s">
        <v>2561</v>
      </c>
      <c r="D84" s="37">
        <v>132280547</v>
      </c>
      <c r="E84" s="37">
        <f>+VLOOKUP(D84,'INFORMACION DE PROVEEDORES'!C:I,2,0)</f>
        <v>132280547</v>
      </c>
      <c r="F84" s="26" t="str">
        <f>+VLOOKUP(D84,'INFORMACION DE PROVEEDORES'!C:J,4,0)</f>
        <v>JUAN JOSE ROSARIO CONTRERAS</v>
      </c>
      <c r="G84" s="37" t="str">
        <f>+VLOOKUP(D84,'INFORMACION DE PROVEEDORES'!C:K,5,0)</f>
        <v>048-0101926-8</v>
      </c>
      <c r="H84" s="26" t="str">
        <f>+VLOOKUP(D84,'INFORMACION DE PROVEEDORES'!C:L,7,0)</f>
        <v>CALLE PRINCIPAL NO.5 BARRIO PALMARITO, LA VEGA</v>
      </c>
      <c r="I84" s="37" t="str">
        <f>+VLOOKUP(D84,'INFORMACION DE PROVEEDORES'!C:M,3,0)</f>
        <v xml:space="preserve"> JURÍDICA</v>
      </c>
      <c r="J84" s="37">
        <v>8</v>
      </c>
      <c r="K84" s="37">
        <v>433</v>
      </c>
      <c r="L84" s="37">
        <v>130</v>
      </c>
      <c r="M84" s="37">
        <f t="shared" si="74"/>
        <v>2600</v>
      </c>
      <c r="N84" s="189">
        <v>69.81</v>
      </c>
      <c r="O84" s="80">
        <f>+L84*'PRECIOS SEGUN ADJ. (FRONTERIZO)'!$B$2*'PRECIOS SEGUN ADJ. (FRONTERIZO)'!$C$2</f>
        <v>181506.00000000003</v>
      </c>
      <c r="P84" s="80" t="e" vm="1">
        <f>+[4]!NumLetras(O84,"PESO","PESOS DOMINICANOS","$EE $m CON #d/100 CENTAVOS")</f>
        <v>#VALUE!</v>
      </c>
      <c r="Q84" s="80">
        <f t="shared" si="75"/>
        <v>29040.959999999999</v>
      </c>
      <c r="R84" s="37">
        <v>38</v>
      </c>
      <c r="S84" s="37">
        <f t="shared" si="45"/>
        <v>760</v>
      </c>
      <c r="T84" s="189">
        <v>31.5</v>
      </c>
      <c r="U84" s="80">
        <f>+R84*'PRECIOS SEGUN ADJ. (FRONTERIZO)'!$B$3*'PRECIOS SEGUN ADJ. (FRONTERIZO)'!$C$3</f>
        <v>23940</v>
      </c>
      <c r="V84" s="80" t="e" vm="1">
        <f>+[4]!NumLetras(U84,"PESO","PESOS DOMINICANOS","$EE $m CON #d/100 CENTAVOS")</f>
        <v>#VALUE!</v>
      </c>
      <c r="W84" s="37">
        <v>243</v>
      </c>
      <c r="X84" s="37">
        <f t="shared" si="46"/>
        <v>4860</v>
      </c>
      <c r="Y84" s="189">
        <v>25.2</v>
      </c>
      <c r="Z84" s="80">
        <f>+W84*'PRECIOS SEGUN ADJ. (FRONTERIZO)'!$B$4*'PRECIOS SEGUN ADJ. (FRONTERIZO)'!$C$4</f>
        <v>122471.99999999999</v>
      </c>
      <c r="AA84" s="80" t="e" vm="1">
        <f>+[4]!NumLetras(Z84,"PESO","PESOS DOMINICANOS","$EE $m CON #d/100 CENTAVOS")</f>
        <v>#VALUE!</v>
      </c>
      <c r="AB84" s="37">
        <v>182</v>
      </c>
      <c r="AC84" s="37">
        <f t="shared" si="47"/>
        <v>3640</v>
      </c>
      <c r="AD84" s="189">
        <v>87.91</v>
      </c>
      <c r="AE84" s="80">
        <f>+AB84*'PRECIOS SEGUN ADJ. (FRONTERIZO)'!$B$5*'PRECIOS SEGUN ADJ. (FRONTERIZO)'!$C$5</f>
        <v>319992.39999999997</v>
      </c>
      <c r="AF84" s="80" t="e" vm="1">
        <f>+[4]!NumLetras(AE84,"PESO","PESOS DOMINICANOS","$EE $m CON #d/100 CENTAVOS")</f>
        <v>#VALUE!</v>
      </c>
      <c r="AG84" s="80">
        <f t="shared" si="76"/>
        <v>57598.63</v>
      </c>
      <c r="AH84" s="37">
        <v>77</v>
      </c>
      <c r="AI84" s="37">
        <f t="shared" si="48"/>
        <v>1540</v>
      </c>
      <c r="AJ84" s="189">
        <v>53.95000000000001</v>
      </c>
      <c r="AK84" s="80">
        <f>+AH84*'PRECIOS SEGUN ADJ. (FRONTERIZO)'!$B$6*'PRECIOS SEGUN ADJ. (FRONTERIZO)'!$C$6</f>
        <v>83083.000000000015</v>
      </c>
      <c r="AL84" s="80" t="e" vm="1">
        <f>+[4]!NumLetras(AK84,"PESO","PESOS DOMINICANOS","$EE $m CON #d/100 CENTAVOS")</f>
        <v>#VALUE!</v>
      </c>
      <c r="AM84" s="37">
        <v>10</v>
      </c>
      <c r="AN84" s="37">
        <f t="shared" si="49"/>
        <v>200</v>
      </c>
      <c r="AO84" s="189">
        <v>25.04</v>
      </c>
      <c r="AP84" s="80">
        <f>+AM84*'PRECIOS SEGUN ADJ. (FRONTERIZO)'!$B$7*'PRECIOS SEGUN ADJ. (FRONTERIZO)'!$C$7</f>
        <v>5008</v>
      </c>
      <c r="AQ84" s="80" t="e" vm="1">
        <f>+[4]!NumLetras(AP84,"PESO","PESOS DOMINICANOS","$EE $m CON #d/100 CENTAVOS")</f>
        <v>#VALUE!</v>
      </c>
      <c r="AR84" s="80">
        <f t="shared" si="77"/>
        <v>801.28</v>
      </c>
      <c r="AS84" s="37">
        <v>55</v>
      </c>
      <c r="AT84" s="37">
        <f t="shared" si="50"/>
        <v>1100</v>
      </c>
      <c r="AU84" s="189">
        <v>290.85000000000002</v>
      </c>
      <c r="AV84" s="80">
        <f>+AS84*'PRECIOS SEGUN ADJ. (FRONTERIZO)'!$B$8*'PRECIOS SEGUN ADJ. (FRONTERIZO)'!$C$8</f>
        <v>319935.00000000006</v>
      </c>
      <c r="AW84" s="80" t="e" vm="1">
        <f>+[4]!NumLetras(AV84,"PESO","PESOS DOMINICANOS","$EE $m CON #d/100 CENTAVOS")</f>
        <v>#VALUE!</v>
      </c>
      <c r="AX84" s="80">
        <f t="shared" si="78"/>
        <v>57588.3</v>
      </c>
      <c r="AY84" s="37">
        <v>16</v>
      </c>
      <c r="AZ84" s="37">
        <f t="shared" si="51"/>
        <v>320</v>
      </c>
      <c r="BA84" s="189">
        <v>18.899999999999999</v>
      </c>
      <c r="BB84" s="80">
        <f>+AY84*'PRECIOS SEGUN ADJ. (FRONTERIZO)'!$B$9*'PRECIOS SEGUN ADJ. (FRONTERIZO)'!$C$9</f>
        <v>6048</v>
      </c>
      <c r="BC84" s="80" t="e" vm="1">
        <f>+[4]!NumLetras(BB84,"PESO","PESOS DOMINICANOS","$EE $m CON #d/100 CENTAVOS")</f>
        <v>#VALUE!</v>
      </c>
      <c r="BD84" s="37">
        <v>5</v>
      </c>
      <c r="BE84" s="37">
        <f t="shared" si="52"/>
        <v>100</v>
      </c>
      <c r="BF84" s="189">
        <v>140.38</v>
      </c>
      <c r="BG84" s="80">
        <f>+BD84*'PRECIOS SEGUN ADJ. (FRONTERIZO)'!$B$10*'PRECIOS SEGUN ADJ. (FRONTERIZO)'!$C$10</f>
        <v>14038</v>
      </c>
      <c r="BH84" s="80" t="e" vm="1">
        <f>+[4]!NumLetras(BG84,"PESO","PESOS DOMINICANOS","$EE $m CON #d/100 CENTAVOS")</f>
        <v>#VALUE!</v>
      </c>
      <c r="BI84" s="80">
        <f t="shared" si="79"/>
        <v>2526.84</v>
      </c>
      <c r="BJ84" s="37">
        <v>84</v>
      </c>
      <c r="BK84" s="37">
        <f t="shared" si="53"/>
        <v>1680</v>
      </c>
      <c r="BL84" s="189">
        <v>31.459999999999997</v>
      </c>
      <c r="BM84" s="80">
        <f>+BJ84*'PRECIOS SEGUN ADJ. (FRONTERIZO)'!$B$11*'PRECIOS SEGUN ADJ. (FRONTERIZO)'!$C$11</f>
        <v>52852.799999999996</v>
      </c>
      <c r="BN84" s="80" t="e" vm="1">
        <f>+[4]!NumLetras(BM84,"PESO","PESOS DOMINICANOS","$EE $m CON #d/100 CENTAVOS")</f>
        <v>#VALUE!</v>
      </c>
      <c r="BO84" s="37">
        <v>47</v>
      </c>
      <c r="BP84" s="37">
        <f t="shared" si="54"/>
        <v>940</v>
      </c>
      <c r="BQ84" s="189">
        <v>65</v>
      </c>
      <c r="BR84" s="80">
        <f>+BO84*'PRECIOS SEGUN ADJ. (FRONTERIZO)'!$B$12*'PRECIOS SEGUN ADJ. (FRONTERIZO)'!$C$12</f>
        <v>61100</v>
      </c>
      <c r="BS84" s="80" t="e" vm="1">
        <f>+[4]!NumLetras(BR84,"PESO","PESOS DOMINICANOS","$EE $m CON #d/100 CENTAVOS")</f>
        <v>#VALUE!</v>
      </c>
      <c r="BT84" s="37">
        <v>2270</v>
      </c>
      <c r="BU84" s="37">
        <f t="shared" si="55"/>
        <v>45400</v>
      </c>
      <c r="BV84" s="189">
        <v>5.5</v>
      </c>
      <c r="BW84" s="80">
        <f>+BT84*'PRECIOS SEGUN ADJ. (FRONTERIZO)'!$B$13*'PRECIOS SEGUN ADJ. (FRONTERIZO)'!$C$13</f>
        <v>249700</v>
      </c>
      <c r="BX84" s="80" t="e" vm="1">
        <f>+[4]!NumLetras(BW84,"PESO","PESOS DOMINICANOS","$EE $m CON #d/100 CENTAVOS")</f>
        <v>#VALUE!</v>
      </c>
      <c r="BY84" s="37">
        <v>412</v>
      </c>
      <c r="BZ84" s="37">
        <f t="shared" si="56"/>
        <v>8240</v>
      </c>
      <c r="CA84" s="189">
        <v>7.15</v>
      </c>
      <c r="CB84" s="80">
        <f>+BY84*'PRECIOS SEGUN ADJ. (FRONTERIZO)'!$B$14*'PRECIOS SEGUN ADJ. (FRONTERIZO)'!$C$14</f>
        <v>58916</v>
      </c>
      <c r="CC84" s="80" t="e" vm="1">
        <f>+[4]!NumLetras(CB84,"PESO","PESOS DOMINICANOS","$EE $m CON #d/100 CENTAVOS")</f>
        <v>#VALUE!</v>
      </c>
      <c r="CD84" s="37">
        <v>824</v>
      </c>
      <c r="CE84" s="37">
        <f t="shared" si="57"/>
        <v>16480</v>
      </c>
      <c r="CF84" s="189">
        <v>6.8400000000000007</v>
      </c>
      <c r="CG84" s="80">
        <f>+CD84*'PRECIOS SEGUN ADJ. (FRONTERIZO)'!$B$15*'PRECIOS SEGUN ADJ. (FRONTERIZO)'!$C$15</f>
        <v>112723.2</v>
      </c>
      <c r="CH84" s="80" t="e" vm="1">
        <f>+[4]!NumLetras(CG84,"PESO","PESOS DOMINICANOS","$EE $m CON #d/100 CENTAVOS")</f>
        <v>#VALUE!</v>
      </c>
      <c r="CI84" s="37">
        <v>103</v>
      </c>
      <c r="CJ84" s="37">
        <f t="shared" si="58"/>
        <v>2060</v>
      </c>
      <c r="CK84" s="189">
        <v>60</v>
      </c>
      <c r="CL84" s="80">
        <f>+CI84*'PRECIOS SEGUN ADJ. (FRONTERIZO)'!$B$16*'PRECIOS SEGUN ADJ. (FRONTERIZO)'!$C$16</f>
        <v>123600</v>
      </c>
      <c r="CM84" s="80" t="e" vm="1">
        <f>+[4]!NumLetras(CL84,"PESO","PESOS DOMINICANOS","$EE $m CON #d/100 CENTAVOS")</f>
        <v>#VALUE!</v>
      </c>
      <c r="CN84" s="80">
        <f t="shared" si="80"/>
        <v>22248</v>
      </c>
      <c r="CO84" s="37">
        <v>47</v>
      </c>
      <c r="CP84" s="37">
        <f t="shared" si="59"/>
        <v>940</v>
      </c>
      <c r="CQ84" s="189">
        <v>55.649999999999991</v>
      </c>
      <c r="CR84" s="80">
        <f>+CO84*'PRECIOS SEGUN ADJ. (FRONTERIZO)'!$B$17*'PRECIOS SEGUN ADJ. (FRONTERIZO)'!$C$17</f>
        <v>52310.999999999993</v>
      </c>
      <c r="CS84" s="80" t="e" vm="1">
        <f>+[4]!NumLetras(CR84,"PESO","PESOS DOMINICANOS","$EE $m CON #d/100 CENTAVOS")</f>
        <v>#VALUE!</v>
      </c>
      <c r="CT84" s="80">
        <f t="shared" si="81"/>
        <v>9415.98</v>
      </c>
      <c r="CU84" s="37">
        <v>1320</v>
      </c>
      <c r="CV84" s="37">
        <f t="shared" si="60"/>
        <v>26400</v>
      </c>
      <c r="CW84" s="189">
        <v>6.6</v>
      </c>
      <c r="CX84" s="80">
        <f>+CU84*'PRECIOS SEGUN ADJ. (FRONTERIZO)'!$B$18*'PRECIOS SEGUN ADJ. (FRONTERIZO)'!$C$18</f>
        <v>174240</v>
      </c>
      <c r="CY84" s="80" t="e" vm="1">
        <f>+[4]!NumLetras(CX84,"PESO","PESOS DOMINICANOS","$EE $m CON #d/100 CENTAVOS")</f>
        <v>#VALUE!</v>
      </c>
      <c r="CZ84" s="37">
        <v>54</v>
      </c>
      <c r="DA84" s="37">
        <f t="shared" si="61"/>
        <v>1080</v>
      </c>
      <c r="DB84" s="189">
        <v>65.75</v>
      </c>
      <c r="DC84" s="80">
        <f>+CZ84*'PRECIOS SEGUN ADJ. (FRONTERIZO)'!$B$19*'PRECIOS SEGUN ADJ. (FRONTERIZO)'!$C$19</f>
        <v>71010</v>
      </c>
      <c r="DD84" s="80" t="e" vm="1">
        <f>+[4]!NumLetras(DC84,"PESO","PESOS DOMINICANOS","$EE $m CON #d/100 CENTAVOS")</f>
        <v>#VALUE!</v>
      </c>
      <c r="DE84" s="80">
        <f t="shared" si="82"/>
        <v>12781.8</v>
      </c>
      <c r="DF84" s="37">
        <v>10</v>
      </c>
      <c r="DG84" s="37">
        <f t="shared" si="62"/>
        <v>200</v>
      </c>
      <c r="DH84" s="189">
        <v>82.59999999999998</v>
      </c>
      <c r="DI84" s="80">
        <f>+DF84*'PRECIOS SEGUN ADJ. (FRONTERIZO)'!$B$20*'PRECIOS SEGUN ADJ. (FRONTERIZO)'!$C$20</f>
        <v>16520</v>
      </c>
      <c r="DJ84" s="80" t="e" vm="1">
        <f>+[4]!NumLetras(DI84,"PESO","PESOS DOMINICANOS","$EE $m CON #d/100 CENTAVOS")</f>
        <v>#VALUE!</v>
      </c>
      <c r="DK84" s="80">
        <f t="shared" si="83"/>
        <v>2973.6</v>
      </c>
      <c r="DL84" s="37">
        <v>824</v>
      </c>
      <c r="DM84" s="37">
        <f t="shared" si="63"/>
        <v>16480</v>
      </c>
      <c r="DN84" s="189">
        <v>22</v>
      </c>
      <c r="DO84" s="80">
        <f>+DL84*'PRECIOS SEGUN ADJ. (FRONTERIZO)'!$B$21*'PRECIOS SEGUN ADJ. (FRONTERIZO)'!$C$21</f>
        <v>362560</v>
      </c>
      <c r="DP84" s="80" t="e" vm="1">
        <f>+[4]!NumLetras(DO84,"PESO","PESOS DOMINICANOS","$EE $m CON #d/100 CENTAVOS")</f>
        <v>#VALUE!</v>
      </c>
      <c r="DQ84" s="37">
        <v>100</v>
      </c>
      <c r="DR84" s="37">
        <f t="shared" si="64"/>
        <v>2000</v>
      </c>
      <c r="DS84" s="189">
        <v>80.849999999999994</v>
      </c>
      <c r="DT84" s="80">
        <f>+DQ84*'PRECIOS SEGUN ADJ. (FRONTERIZO)'!$B$22*'PRECIOS SEGUN ADJ. (FRONTERIZO)'!$C$22</f>
        <v>161699.99999999997</v>
      </c>
      <c r="DU84" s="80" t="e" vm="1">
        <f>+[4]!NumLetras(DT84,"PESO","PESOS DOMINICANOS","$EE $m CON #d/100 CENTAVOS")</f>
        <v>#VALUE!</v>
      </c>
      <c r="DV84" s="37">
        <v>45</v>
      </c>
      <c r="DW84" s="37">
        <f t="shared" si="65"/>
        <v>900</v>
      </c>
      <c r="DX84" s="189">
        <v>21.83</v>
      </c>
      <c r="DY84" s="80">
        <f>+DV84*'PRECIOS SEGUN ADJ. (FRONTERIZO)'!$B$23*'PRECIOS SEGUN ADJ. (FRONTERIZO)'!$C$23</f>
        <v>19647</v>
      </c>
      <c r="DZ84" s="80" t="e" vm="1">
        <f>+[4]!NumLetras(DY84,"PESO","PESOS DOMINICANOS","$EE $m CON #d/100 CENTAVOS")</f>
        <v>#VALUE!</v>
      </c>
      <c r="EA84" s="80">
        <f t="shared" si="84"/>
        <v>3536.46</v>
      </c>
      <c r="EB84" s="37">
        <v>92</v>
      </c>
      <c r="EC84" s="37">
        <f t="shared" si="66"/>
        <v>1840</v>
      </c>
      <c r="ED84" s="189">
        <v>33</v>
      </c>
      <c r="EE84" s="80">
        <f>+EB84*'PRECIOS SEGUN ADJ. (FRONTERIZO)'!$B$24*'PRECIOS SEGUN ADJ. (FRONTERIZO)'!$C$24</f>
        <v>60720</v>
      </c>
      <c r="EF84" s="80" t="e" vm="1">
        <f>+[4]!NumLetras(EE84,"PESO","PESOS DOMINICANOS","$EE $m CON #d/100 CENTAVOS")</f>
        <v>#VALUE!</v>
      </c>
      <c r="EG84" s="37">
        <v>18</v>
      </c>
      <c r="EH84" s="37">
        <f t="shared" si="67"/>
        <v>360</v>
      </c>
      <c r="EI84" s="189">
        <v>15.789999999999997</v>
      </c>
      <c r="EJ84" s="80">
        <f>+EG84*'PRECIOS SEGUN ADJ. (FRONTERIZO)'!$B$25*'PRECIOS SEGUN ADJ. (FRONTERIZO)'!$C$25</f>
        <v>5684.4</v>
      </c>
      <c r="EK84" s="80" t="e" vm="1">
        <f>+[4]!NumLetras(EJ84,"PESO","PESOS DOMINICANOS","$EE $m CON #d/100 CENTAVOS")</f>
        <v>#VALUE!</v>
      </c>
      <c r="EL84" s="37">
        <v>18</v>
      </c>
      <c r="EM84" s="37">
        <f t="shared" si="68"/>
        <v>360</v>
      </c>
      <c r="EN84" s="189">
        <v>31.5</v>
      </c>
      <c r="EO84" s="80">
        <f>+EL84*'PRECIOS SEGUN ADJ. (FRONTERIZO)'!$B$26*'PRECIOS SEGUN ADJ. (FRONTERIZO)'!$C$26</f>
        <v>11340</v>
      </c>
      <c r="EP84" s="80" t="e" vm="1">
        <f>+[4]!NumLetras(EO84,"PESO","PESOS DOMINICANOS","$EE $m CON #d/100 CENTAVOS")</f>
        <v>#VALUE!</v>
      </c>
      <c r="EQ84" s="80">
        <v>0</v>
      </c>
      <c r="ER84" s="194">
        <f t="shared" si="69"/>
        <v>0</v>
      </c>
      <c r="ES84" s="195">
        <v>21.68</v>
      </c>
      <c r="ET84" s="196">
        <f>+EQ84*'PRECIOS SEGUN ADJ (RURAL)'!$B$13*'PRECIOS SEGUN ADJ (RURAL)'!$C$13</f>
        <v>0</v>
      </c>
      <c r="EU84" s="196" t="e" vm="1">
        <f>+[4]!NumLetras(ET84,"PESO","PESOS DOMINICANOS","$EE $m CON #d/100 CENTAVOS")</f>
        <v>#VALUE!</v>
      </c>
      <c r="EV84" s="80">
        <v>0</v>
      </c>
      <c r="EW84" s="198">
        <f t="shared" si="70"/>
        <v>0</v>
      </c>
      <c r="EX84" s="199">
        <v>5.5</v>
      </c>
      <c r="EY84" s="200">
        <f>+EV84*'PRECIOS SEGUN ADJ (RURAL)'!$B$16*'PRECIOS SEGUN ADJ (RURAL)'!$C$16</f>
        <v>0</v>
      </c>
      <c r="EZ84" s="200" t="e" vm="1">
        <f>+[4]!NumLetras(EY84,"PESO","PESOS DOMINICANOS","$EE $m CON #d/100 CENTAVOS")</f>
        <v>#VALUE!</v>
      </c>
      <c r="FA84" s="80">
        <v>0</v>
      </c>
      <c r="FB84" s="202">
        <f t="shared" si="71"/>
        <v>0</v>
      </c>
      <c r="FC84" s="203">
        <v>220</v>
      </c>
      <c r="FD84" s="204">
        <f>+FA84*'PRECIOS SEGUN ADJ (RURAL)'!$B$18*'PRECIOS SEGUN ADJ (RURAL)'!$C$18</f>
        <v>0</v>
      </c>
      <c r="FE84" s="204" t="e" vm="1">
        <f>+[4]!NumLetras(FD84,"PESO","PESOS DOMINICANOS","$EE $m CON #d/100 CENTAVOS")</f>
        <v>#VALUE!</v>
      </c>
      <c r="FF84" s="204">
        <f t="shared" si="72"/>
        <v>0</v>
      </c>
      <c r="FG84" s="80">
        <f t="shared" si="85"/>
        <v>2670646.7999999998</v>
      </c>
      <c r="FH84" s="80" t="e" vm="1">
        <f>+[4]!NumLetras(FG84,"PESO","PESOS DOMINICANOS","$EE $m CON #d/100 CENTAVOS")</f>
        <v>#VALUE!</v>
      </c>
      <c r="FI84" s="80">
        <f t="shared" si="73"/>
        <v>198511.84999999998</v>
      </c>
      <c r="FJ84" s="80" t="e" vm="1">
        <f>+[4]!NumLetras(FI84,"PESO","PESOS DOMINICANOS","$EE $m CON #d/100 CENTAVOS")</f>
        <v>#VALUE!</v>
      </c>
      <c r="FK84" s="80">
        <f t="shared" si="86"/>
        <v>2472134.9499999997</v>
      </c>
      <c r="FL84" s="80" t="e" vm="1">
        <f>+[4]!NumLetras(FK84,"PESO","PESOS DOMINICANOS","$EE $m CON #d/100 CENTAVOS")</f>
        <v>#VALUE!</v>
      </c>
      <c r="FM84" s="80">
        <f t="shared" si="87"/>
        <v>534129.36</v>
      </c>
      <c r="FN84" s="80" t="e" vm="1">
        <f>+[4]!NumLetras(FM84,"PESO","PESOS DOMINICANOS","$EE $m CON #d/100 CENTAVOS")</f>
        <v>#VALUE!</v>
      </c>
      <c r="FO84" s="80">
        <f t="shared" si="88"/>
        <v>26706.47</v>
      </c>
      <c r="FP84" s="80" t="e" vm="1">
        <f>+[4]!NumLetras(FO84,"PESO","PESOS DOMINICANOS","$EE $m CON #d/100 CENTAVOS")</f>
        <v>#VALUE!</v>
      </c>
      <c r="FQ84" s="80"/>
      <c r="FR84" s="80">
        <f t="shared" si="89"/>
        <v>2136517.44</v>
      </c>
      <c r="FS84" s="80" t="e" vm="1">
        <f>+[4]!NumLetras(FR84,"PESO","PESOS DOMINICANOS","$EE $m CON #d/100 CENTAVOS")</f>
        <v>#VALUE!</v>
      </c>
      <c r="FT84" s="37" t="str">
        <f>+VLOOKUP(D84,'FRONTERIZO XENIA'!F:G,2,0)</f>
        <v>F-21</v>
      </c>
    </row>
    <row r="85" spans="1:176">
      <c r="A85" s="37">
        <v>84</v>
      </c>
      <c r="B85" s="37">
        <v>84</v>
      </c>
      <c r="C85" s="26" t="s">
        <v>2576</v>
      </c>
      <c r="D85" s="37">
        <v>131135961</v>
      </c>
      <c r="E85" s="37">
        <f>+VLOOKUP(D85,'INFORMACION DE PROVEEDORES'!C:I,2,0)</f>
        <v>131135961</v>
      </c>
      <c r="F85" s="26" t="str">
        <f>+VLOOKUP(D85,'INFORMACION DE PROVEEDORES'!C:J,4,0)</f>
        <v>LISSETT ALBA CUEVAS</v>
      </c>
      <c r="G85" s="37" t="str">
        <f>+VLOOKUP(D85,'INFORMACION DE PROVEEDORES'!C:K,5,0)</f>
        <v>018-0062061-7</v>
      </c>
      <c r="H85" s="26" t="str">
        <f>+VLOOKUP(D85,'INFORMACION DE PROVEEDORES'!C:L,7,0)</f>
        <v xml:space="preserve">CALLE JOSE FRANCISCO PEÑA GOMEZ, NO. 33, BARAHONA </v>
      </c>
      <c r="I85" s="37" t="str">
        <f>+VLOOKUP(D85,'INFORMACION DE PROVEEDORES'!C:M,3,0)</f>
        <v xml:space="preserve"> JURÍDICA</v>
      </c>
      <c r="J85" s="37">
        <v>1</v>
      </c>
      <c r="K85" s="37">
        <v>236</v>
      </c>
      <c r="L85" s="37">
        <v>42</v>
      </c>
      <c r="M85" s="37">
        <f t="shared" si="74"/>
        <v>840</v>
      </c>
      <c r="N85" s="189">
        <v>69.81</v>
      </c>
      <c r="O85" s="80">
        <f>+L85*'PRECIOS SEGUN ADJ. (FRONTERIZO)'!$B$2*'PRECIOS SEGUN ADJ. (FRONTERIZO)'!$C$2</f>
        <v>58640.4</v>
      </c>
      <c r="P85" s="80" t="e" vm="1">
        <f>+[4]!NumLetras(O85,"PESO","PESOS DOMINICANOS","$EE $m CON #d/100 CENTAVOS")</f>
        <v>#VALUE!</v>
      </c>
      <c r="Q85" s="80">
        <f t="shared" si="75"/>
        <v>9382.4599999999991</v>
      </c>
      <c r="R85" s="37">
        <v>11</v>
      </c>
      <c r="S85" s="37">
        <f t="shared" si="45"/>
        <v>220</v>
      </c>
      <c r="T85" s="189">
        <v>31.5</v>
      </c>
      <c r="U85" s="80">
        <f>+R85*'PRECIOS SEGUN ADJ. (FRONTERIZO)'!$B$3*'PRECIOS SEGUN ADJ. (FRONTERIZO)'!$C$3</f>
        <v>6930</v>
      </c>
      <c r="V85" s="80" t="e" vm="1">
        <f>+[4]!NumLetras(U85,"PESO","PESOS DOMINICANOS","$EE $m CON #d/100 CENTAVOS")</f>
        <v>#VALUE!</v>
      </c>
      <c r="W85" s="37">
        <v>0</v>
      </c>
      <c r="X85" s="37">
        <f t="shared" si="46"/>
        <v>0</v>
      </c>
      <c r="Y85" s="189">
        <v>25.2</v>
      </c>
      <c r="Z85" s="80">
        <f>+W85*'PRECIOS SEGUN ADJ. (FRONTERIZO)'!$B$4*'PRECIOS SEGUN ADJ. (FRONTERIZO)'!$C$4</f>
        <v>0</v>
      </c>
      <c r="AA85" s="80" t="e" vm="1">
        <f>+[4]!NumLetras(Z85,"PESO","PESOS DOMINICANOS","$EE $m CON #d/100 CENTAVOS")</f>
        <v>#VALUE!</v>
      </c>
      <c r="AB85" s="37">
        <v>72</v>
      </c>
      <c r="AC85" s="37">
        <f t="shared" si="47"/>
        <v>1440</v>
      </c>
      <c r="AD85" s="189">
        <v>87.91</v>
      </c>
      <c r="AE85" s="80">
        <f>+AB85*'PRECIOS SEGUN ADJ. (FRONTERIZO)'!$B$5*'PRECIOS SEGUN ADJ. (FRONTERIZO)'!$C$5</f>
        <v>126590.39999999999</v>
      </c>
      <c r="AF85" s="80" t="e" vm="1">
        <f>+[4]!NumLetras(AE85,"PESO","PESOS DOMINICANOS","$EE $m CON #d/100 CENTAVOS")</f>
        <v>#VALUE!</v>
      </c>
      <c r="AG85" s="80">
        <f t="shared" si="76"/>
        <v>22786.27</v>
      </c>
      <c r="AH85" s="37">
        <v>87</v>
      </c>
      <c r="AI85" s="37">
        <f t="shared" si="48"/>
        <v>1740</v>
      </c>
      <c r="AJ85" s="189">
        <v>53.95000000000001</v>
      </c>
      <c r="AK85" s="80">
        <f>+AH85*'PRECIOS SEGUN ADJ. (FRONTERIZO)'!$B$6*'PRECIOS SEGUN ADJ. (FRONTERIZO)'!$C$6</f>
        <v>93873.000000000015</v>
      </c>
      <c r="AL85" s="80" t="e" vm="1">
        <f>+[4]!NumLetras(AK85,"PESO","PESOS DOMINICANOS","$EE $m CON #d/100 CENTAVOS")</f>
        <v>#VALUE!</v>
      </c>
      <c r="AM85" s="37">
        <v>11</v>
      </c>
      <c r="AN85" s="37">
        <f t="shared" si="49"/>
        <v>220</v>
      </c>
      <c r="AO85" s="189">
        <v>25.04</v>
      </c>
      <c r="AP85" s="80">
        <f>+AM85*'PRECIOS SEGUN ADJ. (FRONTERIZO)'!$B$7*'PRECIOS SEGUN ADJ. (FRONTERIZO)'!$C$7</f>
        <v>5508.8</v>
      </c>
      <c r="AQ85" s="80" t="e" vm="1">
        <f>+[4]!NumLetras(AP85,"PESO","PESOS DOMINICANOS","$EE $m CON #d/100 CENTAVOS")</f>
        <v>#VALUE!</v>
      </c>
      <c r="AR85" s="80">
        <f t="shared" si="77"/>
        <v>881.41</v>
      </c>
      <c r="AS85" s="37">
        <v>27</v>
      </c>
      <c r="AT85" s="37">
        <f t="shared" si="50"/>
        <v>540</v>
      </c>
      <c r="AU85" s="189">
        <v>290.85000000000002</v>
      </c>
      <c r="AV85" s="80">
        <f>+AS85*'PRECIOS SEGUN ADJ. (FRONTERIZO)'!$B$8*'PRECIOS SEGUN ADJ. (FRONTERIZO)'!$C$8</f>
        <v>157059</v>
      </c>
      <c r="AW85" s="80" t="e" vm="1">
        <f>+[4]!NumLetras(AV85,"PESO","PESOS DOMINICANOS","$EE $m CON #d/100 CENTAVOS")</f>
        <v>#VALUE!</v>
      </c>
      <c r="AX85" s="80">
        <f t="shared" si="78"/>
        <v>28270.62</v>
      </c>
      <c r="AY85" s="37">
        <v>0</v>
      </c>
      <c r="AZ85" s="37">
        <f t="shared" si="51"/>
        <v>0</v>
      </c>
      <c r="BA85" s="189">
        <v>18.899999999999999</v>
      </c>
      <c r="BB85" s="80">
        <f>+AY85*'PRECIOS SEGUN ADJ. (FRONTERIZO)'!$B$9*'PRECIOS SEGUN ADJ. (FRONTERIZO)'!$C$9</f>
        <v>0</v>
      </c>
      <c r="BC85" s="80" t="e" vm="1">
        <f>+[4]!NumLetras(BB85,"PESO","PESOS DOMINICANOS","$EE $m CON #d/100 CENTAVOS")</f>
        <v>#VALUE!</v>
      </c>
      <c r="BD85" s="37">
        <v>6</v>
      </c>
      <c r="BE85" s="37">
        <f t="shared" si="52"/>
        <v>120</v>
      </c>
      <c r="BF85" s="189">
        <v>140.38</v>
      </c>
      <c r="BG85" s="80">
        <f>+BD85*'PRECIOS SEGUN ADJ. (FRONTERIZO)'!$B$10*'PRECIOS SEGUN ADJ. (FRONTERIZO)'!$C$10</f>
        <v>16845.599999999999</v>
      </c>
      <c r="BH85" s="80" t="e" vm="1">
        <f>+[4]!NumLetras(BG85,"PESO","PESOS DOMINICANOS","$EE $m CON #d/100 CENTAVOS")</f>
        <v>#VALUE!</v>
      </c>
      <c r="BI85" s="80">
        <f t="shared" si="79"/>
        <v>3032.21</v>
      </c>
      <c r="BJ85" s="37">
        <v>0</v>
      </c>
      <c r="BK85" s="37">
        <f t="shared" si="53"/>
        <v>0</v>
      </c>
      <c r="BL85" s="189">
        <v>31.459999999999997</v>
      </c>
      <c r="BM85" s="80">
        <f>+BJ85*'PRECIOS SEGUN ADJ. (FRONTERIZO)'!$B$11*'PRECIOS SEGUN ADJ. (FRONTERIZO)'!$C$11</f>
        <v>0</v>
      </c>
      <c r="BN85" s="80" t="e" vm="1">
        <f>+[4]!NumLetras(BM85,"PESO","PESOS DOMINICANOS","$EE $m CON #d/100 CENTAVOS")</f>
        <v>#VALUE!</v>
      </c>
      <c r="BO85" s="37">
        <v>21</v>
      </c>
      <c r="BP85" s="37">
        <f t="shared" si="54"/>
        <v>420</v>
      </c>
      <c r="BQ85" s="189">
        <v>65</v>
      </c>
      <c r="BR85" s="80">
        <f>+BO85*'PRECIOS SEGUN ADJ. (FRONTERIZO)'!$B$12*'PRECIOS SEGUN ADJ. (FRONTERIZO)'!$C$12</f>
        <v>27300</v>
      </c>
      <c r="BS85" s="80" t="e" vm="1">
        <f>+[4]!NumLetras(BR85,"PESO","PESOS DOMINICANOS","$EE $m CON #d/100 CENTAVOS")</f>
        <v>#VALUE!</v>
      </c>
      <c r="BT85" s="37">
        <v>0</v>
      </c>
      <c r="BU85" s="37">
        <f t="shared" si="55"/>
        <v>0</v>
      </c>
      <c r="BV85" s="189">
        <v>5.5</v>
      </c>
      <c r="BW85" s="80">
        <f>+BT85*'PRECIOS SEGUN ADJ. (FRONTERIZO)'!$B$13*'PRECIOS SEGUN ADJ. (FRONTERIZO)'!$C$13</f>
        <v>0</v>
      </c>
      <c r="BX85" s="80" t="e" vm="1">
        <f>+[4]!NumLetras(BW85,"PESO","PESOS DOMINICANOS","$EE $m CON #d/100 CENTAVOS")</f>
        <v>#VALUE!</v>
      </c>
      <c r="BY85" s="37">
        <v>472</v>
      </c>
      <c r="BZ85" s="37">
        <f t="shared" si="56"/>
        <v>9440</v>
      </c>
      <c r="CA85" s="189">
        <v>7.15</v>
      </c>
      <c r="CB85" s="80">
        <f>+BY85*'PRECIOS SEGUN ADJ. (FRONTERIZO)'!$B$14*'PRECIOS SEGUN ADJ. (FRONTERIZO)'!$C$14</f>
        <v>67496</v>
      </c>
      <c r="CC85" s="80" t="e" vm="1">
        <f>+[4]!NumLetras(CB85,"PESO","PESOS DOMINICANOS","$EE $m CON #d/100 CENTAVOS")</f>
        <v>#VALUE!</v>
      </c>
      <c r="CD85" s="37">
        <v>944</v>
      </c>
      <c r="CE85" s="37">
        <f t="shared" si="57"/>
        <v>18880</v>
      </c>
      <c r="CF85" s="189">
        <v>6.8400000000000007</v>
      </c>
      <c r="CG85" s="80">
        <f>+CD85*'PRECIOS SEGUN ADJ. (FRONTERIZO)'!$B$15*'PRECIOS SEGUN ADJ. (FRONTERIZO)'!$C$15</f>
        <v>129139.2</v>
      </c>
      <c r="CH85" s="80" t="e" vm="1">
        <f>+[4]!NumLetras(CG85,"PESO","PESOS DOMINICANOS","$EE $m CON #d/100 CENTAVOS")</f>
        <v>#VALUE!</v>
      </c>
      <c r="CI85" s="37">
        <v>0</v>
      </c>
      <c r="CJ85" s="37">
        <f t="shared" si="58"/>
        <v>0</v>
      </c>
      <c r="CK85" s="189">
        <v>60</v>
      </c>
      <c r="CL85" s="80">
        <f>+CI85*'PRECIOS SEGUN ADJ. (FRONTERIZO)'!$B$16*'PRECIOS SEGUN ADJ. (FRONTERIZO)'!$C$16</f>
        <v>0</v>
      </c>
      <c r="CM85" s="80" t="e" vm="1">
        <f>+[4]!NumLetras(CL85,"PESO","PESOS DOMINICANOS","$EE $m CON #d/100 CENTAVOS")</f>
        <v>#VALUE!</v>
      </c>
      <c r="CN85" s="80">
        <f t="shared" si="80"/>
        <v>0</v>
      </c>
      <c r="CO85" s="37">
        <v>0</v>
      </c>
      <c r="CP85" s="37">
        <f t="shared" si="59"/>
        <v>0</v>
      </c>
      <c r="CQ85" s="189">
        <v>55.649999999999991</v>
      </c>
      <c r="CR85" s="80">
        <f>+CO85*'PRECIOS SEGUN ADJ. (FRONTERIZO)'!$B$17*'PRECIOS SEGUN ADJ. (FRONTERIZO)'!$C$17</f>
        <v>0</v>
      </c>
      <c r="CS85" s="80" t="e" vm="1">
        <f>+[4]!NumLetras(CR85,"PESO","PESOS DOMINICANOS","$EE $m CON #d/100 CENTAVOS")</f>
        <v>#VALUE!</v>
      </c>
      <c r="CT85" s="80">
        <f t="shared" si="81"/>
        <v>0</v>
      </c>
      <c r="CU85" s="37">
        <v>472</v>
      </c>
      <c r="CV85" s="37">
        <f t="shared" si="60"/>
        <v>9440</v>
      </c>
      <c r="CW85" s="189">
        <v>6.6</v>
      </c>
      <c r="CX85" s="80">
        <f>+CU85*'PRECIOS SEGUN ADJ. (FRONTERIZO)'!$B$18*'PRECIOS SEGUN ADJ. (FRONTERIZO)'!$C$18</f>
        <v>62304</v>
      </c>
      <c r="CY85" s="80" t="e" vm="1">
        <f>+[4]!NumLetras(CX85,"PESO","PESOS DOMINICANOS","$EE $m CON #d/100 CENTAVOS")</f>
        <v>#VALUE!</v>
      </c>
      <c r="CZ85" s="37">
        <v>0</v>
      </c>
      <c r="DA85" s="37">
        <f t="shared" si="61"/>
        <v>0</v>
      </c>
      <c r="DB85" s="189">
        <v>65.75</v>
      </c>
      <c r="DC85" s="80">
        <f>+CZ85*'PRECIOS SEGUN ADJ. (FRONTERIZO)'!$B$19*'PRECIOS SEGUN ADJ. (FRONTERIZO)'!$C$19</f>
        <v>0</v>
      </c>
      <c r="DD85" s="80" t="e" vm="1">
        <f>+[4]!NumLetras(DC85,"PESO","PESOS DOMINICANOS","$EE $m CON #d/100 CENTAVOS")</f>
        <v>#VALUE!</v>
      </c>
      <c r="DE85" s="80">
        <f t="shared" si="82"/>
        <v>0</v>
      </c>
      <c r="DF85" s="37">
        <v>11</v>
      </c>
      <c r="DG85" s="37">
        <f t="shared" si="62"/>
        <v>220</v>
      </c>
      <c r="DH85" s="189">
        <v>82.59999999999998</v>
      </c>
      <c r="DI85" s="80">
        <f>+DF85*'PRECIOS SEGUN ADJ. (FRONTERIZO)'!$B$20*'PRECIOS SEGUN ADJ. (FRONTERIZO)'!$C$20</f>
        <v>18172</v>
      </c>
      <c r="DJ85" s="80" t="e" vm="1">
        <f>+[4]!NumLetras(DI85,"PESO","PESOS DOMINICANOS","$EE $m CON #d/100 CENTAVOS")</f>
        <v>#VALUE!</v>
      </c>
      <c r="DK85" s="80">
        <f t="shared" si="83"/>
        <v>3270.96</v>
      </c>
      <c r="DL85" s="37">
        <v>944</v>
      </c>
      <c r="DM85" s="37">
        <f t="shared" si="63"/>
        <v>18880</v>
      </c>
      <c r="DN85" s="189">
        <v>22</v>
      </c>
      <c r="DO85" s="80">
        <f>+DL85*'PRECIOS SEGUN ADJ. (FRONTERIZO)'!$B$21*'PRECIOS SEGUN ADJ. (FRONTERIZO)'!$C$21</f>
        <v>415360</v>
      </c>
      <c r="DP85" s="80" t="e" vm="1">
        <f>+[4]!NumLetras(DO85,"PESO","PESOS DOMINICANOS","$EE $m CON #d/100 CENTAVOS")</f>
        <v>#VALUE!</v>
      </c>
      <c r="DQ85" s="37">
        <v>53</v>
      </c>
      <c r="DR85" s="37">
        <f t="shared" si="64"/>
        <v>1060</v>
      </c>
      <c r="DS85" s="189">
        <v>80.849999999999994</v>
      </c>
      <c r="DT85" s="80">
        <f>+DQ85*'PRECIOS SEGUN ADJ. (FRONTERIZO)'!$B$22*'PRECIOS SEGUN ADJ. (FRONTERIZO)'!$C$22</f>
        <v>85700.999999999985</v>
      </c>
      <c r="DU85" s="80" t="e" vm="1">
        <f>+[4]!NumLetras(DT85,"PESO","PESOS DOMINICANOS","$EE $m CON #d/100 CENTAVOS")</f>
        <v>#VALUE!</v>
      </c>
      <c r="DV85" s="37">
        <v>24</v>
      </c>
      <c r="DW85" s="37">
        <f t="shared" si="65"/>
        <v>480</v>
      </c>
      <c r="DX85" s="189">
        <v>21.83</v>
      </c>
      <c r="DY85" s="80">
        <f>+DV85*'PRECIOS SEGUN ADJ. (FRONTERIZO)'!$B$23*'PRECIOS SEGUN ADJ. (FRONTERIZO)'!$C$23</f>
        <v>10478.4</v>
      </c>
      <c r="DZ85" s="80" t="e" vm="1">
        <f>+[4]!NumLetras(DY85,"PESO","PESOS DOMINICANOS","$EE $m CON #d/100 CENTAVOS")</f>
        <v>#VALUE!</v>
      </c>
      <c r="EA85" s="80">
        <f t="shared" si="84"/>
        <v>1886.11</v>
      </c>
      <c r="EB85" s="37">
        <v>73</v>
      </c>
      <c r="EC85" s="37">
        <f t="shared" si="66"/>
        <v>1460</v>
      </c>
      <c r="ED85" s="189">
        <v>33</v>
      </c>
      <c r="EE85" s="80">
        <f>+EB85*'PRECIOS SEGUN ADJ. (FRONTERIZO)'!$B$24*'PRECIOS SEGUN ADJ. (FRONTERIZO)'!$C$24</f>
        <v>48180</v>
      </c>
      <c r="EF85" s="80" t="e" vm="1">
        <f>+[4]!NumLetras(EE85,"PESO","PESOS DOMINICANOS","$EE $m CON #d/100 CENTAVOS")</f>
        <v>#VALUE!</v>
      </c>
      <c r="EG85" s="37">
        <v>0</v>
      </c>
      <c r="EH85" s="37">
        <f t="shared" si="67"/>
        <v>0</v>
      </c>
      <c r="EI85" s="189">
        <v>15.789999999999997</v>
      </c>
      <c r="EJ85" s="80">
        <f>+EG85*'PRECIOS SEGUN ADJ. (FRONTERIZO)'!$B$25*'PRECIOS SEGUN ADJ. (FRONTERIZO)'!$C$25</f>
        <v>0</v>
      </c>
      <c r="EK85" s="80" t="e" vm="1">
        <f>+[4]!NumLetras(EJ85,"PESO","PESOS DOMINICANOS","$EE $m CON #d/100 CENTAVOS")</f>
        <v>#VALUE!</v>
      </c>
      <c r="EL85" s="37">
        <v>0</v>
      </c>
      <c r="EM85" s="37">
        <f t="shared" si="68"/>
        <v>0</v>
      </c>
      <c r="EN85" s="189">
        <v>31.5</v>
      </c>
      <c r="EO85" s="80">
        <f>+EL85*'PRECIOS SEGUN ADJ. (FRONTERIZO)'!$B$26*'PRECIOS SEGUN ADJ. (FRONTERIZO)'!$C$26</f>
        <v>0</v>
      </c>
      <c r="EP85" s="80" t="e" vm="1">
        <f>+[4]!NumLetras(EO85,"PESO","PESOS DOMINICANOS","$EE $m CON #d/100 CENTAVOS")</f>
        <v>#VALUE!</v>
      </c>
      <c r="EQ85" s="80">
        <v>0</v>
      </c>
      <c r="ER85" s="194">
        <f t="shared" si="69"/>
        <v>0</v>
      </c>
      <c r="ES85" s="195">
        <v>21.68</v>
      </c>
      <c r="ET85" s="196">
        <f>+EQ85*'PRECIOS SEGUN ADJ (RURAL)'!$B$13*'PRECIOS SEGUN ADJ (RURAL)'!$C$13</f>
        <v>0</v>
      </c>
      <c r="EU85" s="196" t="e" vm="1">
        <f>+[4]!NumLetras(ET85,"PESO","PESOS DOMINICANOS","$EE $m CON #d/100 CENTAVOS")</f>
        <v>#VALUE!</v>
      </c>
      <c r="EV85" s="80">
        <v>0</v>
      </c>
      <c r="EW85" s="198">
        <f t="shared" si="70"/>
        <v>0</v>
      </c>
      <c r="EX85" s="199">
        <v>5.5</v>
      </c>
      <c r="EY85" s="200">
        <f>+EV85*'PRECIOS SEGUN ADJ (RURAL)'!$B$16*'PRECIOS SEGUN ADJ (RURAL)'!$C$16</f>
        <v>0</v>
      </c>
      <c r="EZ85" s="200" t="e" vm="1">
        <f>+[4]!NumLetras(EY85,"PESO","PESOS DOMINICANOS","$EE $m CON #d/100 CENTAVOS")</f>
        <v>#VALUE!</v>
      </c>
      <c r="FA85" s="80">
        <v>0</v>
      </c>
      <c r="FB85" s="202">
        <f t="shared" si="71"/>
        <v>0</v>
      </c>
      <c r="FC85" s="203">
        <v>220</v>
      </c>
      <c r="FD85" s="204">
        <f>+FA85*'PRECIOS SEGUN ADJ (RURAL)'!$B$18*'PRECIOS SEGUN ADJ (RURAL)'!$C$18</f>
        <v>0</v>
      </c>
      <c r="FE85" s="204" t="e" vm="1">
        <f>+[4]!NumLetras(FD85,"PESO","PESOS DOMINICANOS","$EE $m CON #d/100 CENTAVOS")</f>
        <v>#VALUE!</v>
      </c>
      <c r="FF85" s="204">
        <f t="shared" si="72"/>
        <v>0</v>
      </c>
      <c r="FG85" s="80">
        <f t="shared" si="85"/>
        <v>1329577.7999999998</v>
      </c>
      <c r="FH85" s="80" t="e" vm="1">
        <f>+[4]!NumLetras(FG85,"PESO","PESOS DOMINICANOS","$EE $m CON #d/100 CENTAVOS")</f>
        <v>#VALUE!</v>
      </c>
      <c r="FI85" s="80">
        <f t="shared" si="73"/>
        <v>69510.039999999994</v>
      </c>
      <c r="FJ85" s="80" t="e" vm="1">
        <f>+[4]!NumLetras(FI85,"PESO","PESOS DOMINICANOS","$EE $m CON #d/100 CENTAVOS")</f>
        <v>#VALUE!</v>
      </c>
      <c r="FK85" s="80">
        <f t="shared" si="86"/>
        <v>1260067.7599999998</v>
      </c>
      <c r="FL85" s="80" t="e" vm="1">
        <f>+[4]!NumLetras(FK85,"PESO","PESOS DOMINICANOS","$EE $m CON #d/100 CENTAVOS")</f>
        <v>#VALUE!</v>
      </c>
      <c r="FM85" s="80">
        <f t="shared" si="87"/>
        <v>265915.56</v>
      </c>
      <c r="FN85" s="80" t="e" vm="1">
        <f>+[4]!NumLetras(FM85,"PESO","PESOS DOMINICANOS","$EE $m CON #d/100 CENTAVOS")</f>
        <v>#VALUE!</v>
      </c>
      <c r="FO85" s="80">
        <f t="shared" si="88"/>
        <v>13295.78</v>
      </c>
      <c r="FP85" s="80" t="e" vm="1">
        <f>+[4]!NumLetras(FO85,"PESO","PESOS DOMINICANOS","$EE $m CON #d/100 CENTAVOS")</f>
        <v>#VALUE!</v>
      </c>
      <c r="FQ85" s="80"/>
      <c r="FR85" s="80">
        <f t="shared" si="89"/>
        <v>1063662.2399999998</v>
      </c>
      <c r="FS85" s="80" t="e" vm="1">
        <f>+[4]!NumLetras(FR85,"PESO","PESOS DOMINICANOS","$EE $m CON #d/100 CENTAVOS")</f>
        <v>#VALUE!</v>
      </c>
      <c r="FT85" s="37" t="str">
        <f>+VLOOKUP(D85,'FRONTERIZO XENIA'!F:G,2,0)</f>
        <v>F-02</v>
      </c>
    </row>
    <row r="86" spans="1:176">
      <c r="A86" s="37">
        <v>85</v>
      </c>
      <c r="B86" s="37">
        <v>85</v>
      </c>
      <c r="C86" s="26" t="s">
        <v>2592</v>
      </c>
      <c r="D86" s="37">
        <v>101180005</v>
      </c>
      <c r="E86" s="37">
        <f>+VLOOKUP(D86,'INFORMACION DE PROVEEDORES'!C:I,2,0)</f>
        <v>101180005</v>
      </c>
      <c r="F86" s="26" t="str">
        <f>+VLOOKUP(D86,'INFORMACION DE PROVEEDORES'!C:J,4,0)</f>
        <v xml:space="preserve">MODESTO DE JESUS RADHAMES DE LOS SANTOS </v>
      </c>
      <c r="G86" s="37" t="str">
        <f>+VLOOKUP(D86,'INFORMACION DE PROVEEDORES'!C:K,5,0)</f>
        <v>012-0010043-4</v>
      </c>
      <c r="H86" s="26" t="str">
        <f>+VLOOKUP(D86,'INFORMACION DE PROVEEDORES'!C:L,7,0)</f>
        <v>KM. 10, CARRETERA SANCHEZ, SAN JUAN</v>
      </c>
      <c r="I86" s="37" t="str">
        <f>+VLOOKUP(D86,'INFORMACION DE PROVEEDORES'!C:M,3,0)</f>
        <v xml:space="preserve"> JURÍDICA</v>
      </c>
      <c r="J86" s="37">
        <v>7</v>
      </c>
      <c r="K86" s="37">
        <v>224</v>
      </c>
      <c r="L86" s="37">
        <v>50</v>
      </c>
      <c r="M86" s="37">
        <f t="shared" si="74"/>
        <v>1000</v>
      </c>
      <c r="N86" s="189">
        <v>69.81</v>
      </c>
      <c r="O86" s="80">
        <f>+L86*'PRECIOS SEGUN ADJ. (FRONTERIZO)'!$B$2*'PRECIOS SEGUN ADJ. (FRONTERIZO)'!$C$2</f>
        <v>69810</v>
      </c>
      <c r="P86" s="80" t="e" vm="1">
        <f>+[4]!NumLetras(O86,"PESO","PESOS DOMINICANOS","$EE $m CON #d/100 CENTAVOS")</f>
        <v>#VALUE!</v>
      </c>
      <c r="Q86" s="80">
        <f t="shared" si="75"/>
        <v>11169.6</v>
      </c>
      <c r="R86" s="37">
        <v>14</v>
      </c>
      <c r="S86" s="37">
        <f t="shared" si="45"/>
        <v>280</v>
      </c>
      <c r="T86" s="189">
        <v>31.5</v>
      </c>
      <c r="U86" s="80">
        <f>+R86*'PRECIOS SEGUN ADJ. (FRONTERIZO)'!$B$3*'PRECIOS SEGUN ADJ. (FRONTERIZO)'!$C$3</f>
        <v>8820</v>
      </c>
      <c r="V86" s="80" t="e" vm="1">
        <f>+[4]!NumLetras(U86,"PESO","PESOS DOMINICANOS","$EE $m CON #d/100 CENTAVOS")</f>
        <v>#VALUE!</v>
      </c>
      <c r="W86" s="37">
        <v>34</v>
      </c>
      <c r="X86" s="37">
        <f t="shared" si="46"/>
        <v>680</v>
      </c>
      <c r="Y86" s="189">
        <v>25.2</v>
      </c>
      <c r="Z86" s="80">
        <f>+W86*'PRECIOS SEGUN ADJ. (FRONTERIZO)'!$B$4*'PRECIOS SEGUN ADJ. (FRONTERIZO)'!$C$4</f>
        <v>17136</v>
      </c>
      <c r="AA86" s="80" t="e" vm="1">
        <f>+[4]!NumLetras(Z86,"PESO","PESOS DOMINICANOS","$EE $m CON #d/100 CENTAVOS")</f>
        <v>#VALUE!</v>
      </c>
      <c r="AB86" s="37">
        <v>78</v>
      </c>
      <c r="AC86" s="37">
        <f t="shared" si="47"/>
        <v>1560</v>
      </c>
      <c r="AD86" s="189">
        <v>87.91</v>
      </c>
      <c r="AE86" s="80">
        <f>+AB86*'PRECIOS SEGUN ADJ. (FRONTERIZO)'!$B$5*'PRECIOS SEGUN ADJ. (FRONTERIZO)'!$C$5</f>
        <v>137139.59999999998</v>
      </c>
      <c r="AF86" s="80" t="e" vm="1">
        <f>+[4]!NumLetras(AE86,"PESO","PESOS DOMINICANOS","$EE $m CON #d/100 CENTAVOS")</f>
        <v>#VALUE!</v>
      </c>
      <c r="AG86" s="80">
        <f t="shared" si="76"/>
        <v>24685.13</v>
      </c>
      <c r="AH86" s="37">
        <v>74</v>
      </c>
      <c r="AI86" s="37">
        <f t="shared" si="48"/>
        <v>1480</v>
      </c>
      <c r="AJ86" s="189">
        <v>53.95000000000001</v>
      </c>
      <c r="AK86" s="80">
        <f>+AH86*'PRECIOS SEGUN ADJ. (FRONTERIZO)'!$B$6*'PRECIOS SEGUN ADJ. (FRONTERIZO)'!$C$6</f>
        <v>79846</v>
      </c>
      <c r="AL86" s="80" t="e" vm="1">
        <f>+[4]!NumLetras(AK86,"PESO","PESOS DOMINICANOS","$EE $m CON #d/100 CENTAVOS")</f>
        <v>#VALUE!</v>
      </c>
      <c r="AM86" s="37">
        <v>10</v>
      </c>
      <c r="AN86" s="37">
        <f t="shared" si="49"/>
        <v>200</v>
      </c>
      <c r="AO86" s="189">
        <v>25.04</v>
      </c>
      <c r="AP86" s="80">
        <f>+AM86*'PRECIOS SEGUN ADJ. (FRONTERIZO)'!$B$7*'PRECIOS SEGUN ADJ. (FRONTERIZO)'!$C$7</f>
        <v>5008</v>
      </c>
      <c r="AQ86" s="80" t="e" vm="1">
        <f>+[4]!NumLetras(AP86,"PESO","PESOS DOMINICANOS","$EE $m CON #d/100 CENTAVOS")</f>
        <v>#VALUE!</v>
      </c>
      <c r="AR86" s="80">
        <f t="shared" si="77"/>
        <v>801.28</v>
      </c>
      <c r="AS86" s="37">
        <v>29</v>
      </c>
      <c r="AT86" s="37">
        <f t="shared" si="50"/>
        <v>580</v>
      </c>
      <c r="AU86" s="189">
        <v>290.85000000000002</v>
      </c>
      <c r="AV86" s="80">
        <f>+AS86*'PRECIOS SEGUN ADJ. (FRONTERIZO)'!$B$8*'PRECIOS SEGUN ADJ. (FRONTERIZO)'!$C$8</f>
        <v>168693.00000000003</v>
      </c>
      <c r="AW86" s="80" t="e" vm="1">
        <f>+[4]!NumLetras(AV86,"PESO","PESOS DOMINICANOS","$EE $m CON #d/100 CENTAVOS")</f>
        <v>#VALUE!</v>
      </c>
      <c r="AX86" s="80">
        <f t="shared" si="78"/>
        <v>30364.74</v>
      </c>
      <c r="AY86" s="37">
        <v>3</v>
      </c>
      <c r="AZ86" s="37">
        <f t="shared" si="51"/>
        <v>60</v>
      </c>
      <c r="BA86" s="189">
        <v>18.899999999999999</v>
      </c>
      <c r="BB86" s="80">
        <f>+AY86*'PRECIOS SEGUN ADJ. (FRONTERIZO)'!$B$9*'PRECIOS SEGUN ADJ. (FRONTERIZO)'!$C$9</f>
        <v>1134</v>
      </c>
      <c r="BC86" s="80" t="e" vm="1">
        <f>+[4]!NumLetras(BB86,"PESO","PESOS DOMINICANOS","$EE $m CON #d/100 CENTAVOS")</f>
        <v>#VALUE!</v>
      </c>
      <c r="BD86" s="37">
        <v>5</v>
      </c>
      <c r="BE86" s="37">
        <f t="shared" si="52"/>
        <v>100</v>
      </c>
      <c r="BF86" s="189">
        <v>140.38</v>
      </c>
      <c r="BG86" s="80">
        <f>+BD86*'PRECIOS SEGUN ADJ. (FRONTERIZO)'!$B$10*'PRECIOS SEGUN ADJ. (FRONTERIZO)'!$C$10</f>
        <v>14038</v>
      </c>
      <c r="BH86" s="80" t="e" vm="1">
        <f>+[4]!NumLetras(BG86,"PESO","PESOS DOMINICANOS","$EE $m CON #d/100 CENTAVOS")</f>
        <v>#VALUE!</v>
      </c>
      <c r="BI86" s="80">
        <f t="shared" si="79"/>
        <v>2526.84</v>
      </c>
      <c r="BJ86" s="37">
        <v>12</v>
      </c>
      <c r="BK86" s="37">
        <f t="shared" si="53"/>
        <v>240</v>
      </c>
      <c r="BL86" s="189">
        <v>31.459999999999997</v>
      </c>
      <c r="BM86" s="80">
        <f>+BJ86*'PRECIOS SEGUN ADJ. (FRONTERIZO)'!$B$11*'PRECIOS SEGUN ADJ. (FRONTERIZO)'!$C$11</f>
        <v>7550.4</v>
      </c>
      <c r="BN86" s="80" t="e" vm="1">
        <f>+[4]!NumLetras(BM86,"PESO","PESOS DOMINICANOS","$EE $m CON #d/100 CENTAVOS")</f>
        <v>#VALUE!</v>
      </c>
      <c r="BO86" s="37">
        <v>23</v>
      </c>
      <c r="BP86" s="37">
        <f t="shared" si="54"/>
        <v>460</v>
      </c>
      <c r="BQ86" s="189">
        <v>65</v>
      </c>
      <c r="BR86" s="80">
        <f>+BO86*'PRECIOS SEGUN ADJ. (FRONTERIZO)'!$B$12*'PRECIOS SEGUN ADJ. (FRONTERIZO)'!$C$12</f>
        <v>29900</v>
      </c>
      <c r="BS86" s="80" t="e" vm="1">
        <f>+[4]!NumLetras(BR86,"PESO","PESOS DOMINICANOS","$EE $m CON #d/100 CENTAVOS")</f>
        <v>#VALUE!</v>
      </c>
      <c r="BT86" s="37">
        <v>310</v>
      </c>
      <c r="BU86" s="37">
        <f t="shared" si="55"/>
        <v>6200</v>
      </c>
      <c r="BV86" s="189">
        <v>5.5</v>
      </c>
      <c r="BW86" s="80">
        <f>+BT86*'PRECIOS SEGUN ADJ. (FRONTERIZO)'!$B$13*'PRECIOS SEGUN ADJ. (FRONTERIZO)'!$C$13</f>
        <v>34100</v>
      </c>
      <c r="BX86" s="80" t="e" vm="1">
        <f>+[4]!NumLetras(BW86,"PESO","PESOS DOMINICANOS","$EE $m CON #d/100 CENTAVOS")</f>
        <v>#VALUE!</v>
      </c>
      <c r="BY86" s="37">
        <v>386</v>
      </c>
      <c r="BZ86" s="37">
        <f t="shared" si="56"/>
        <v>7720</v>
      </c>
      <c r="CA86" s="189">
        <v>7.15</v>
      </c>
      <c r="CB86" s="80">
        <f>+BY86*'PRECIOS SEGUN ADJ. (FRONTERIZO)'!$B$14*'PRECIOS SEGUN ADJ. (FRONTERIZO)'!$C$14</f>
        <v>55198</v>
      </c>
      <c r="CC86" s="80" t="e" vm="1">
        <f>+[4]!NumLetras(CB86,"PESO","PESOS DOMINICANOS","$EE $m CON #d/100 CENTAVOS")</f>
        <v>#VALUE!</v>
      </c>
      <c r="CD86" s="37">
        <v>772</v>
      </c>
      <c r="CE86" s="37">
        <f t="shared" si="57"/>
        <v>15440</v>
      </c>
      <c r="CF86" s="189">
        <v>6.8400000000000007</v>
      </c>
      <c r="CG86" s="80">
        <f>+CD86*'PRECIOS SEGUN ADJ. (FRONTERIZO)'!$B$15*'PRECIOS SEGUN ADJ. (FRONTERIZO)'!$C$15</f>
        <v>105609.59999999999</v>
      </c>
      <c r="CH86" s="80" t="e" vm="1">
        <f>+[4]!NumLetras(CG86,"PESO","PESOS DOMINICANOS","$EE $m CON #d/100 CENTAVOS")</f>
        <v>#VALUE!</v>
      </c>
      <c r="CI86" s="37">
        <v>15</v>
      </c>
      <c r="CJ86" s="37">
        <f t="shared" si="58"/>
        <v>300</v>
      </c>
      <c r="CK86" s="189">
        <v>60</v>
      </c>
      <c r="CL86" s="80">
        <f>+CI86*'PRECIOS SEGUN ADJ. (FRONTERIZO)'!$B$16*'PRECIOS SEGUN ADJ. (FRONTERIZO)'!$C$16</f>
        <v>18000</v>
      </c>
      <c r="CM86" s="80" t="e" vm="1">
        <f>+[4]!NumLetras(CL86,"PESO","PESOS DOMINICANOS","$EE $m CON #d/100 CENTAVOS")</f>
        <v>#VALUE!</v>
      </c>
      <c r="CN86" s="80">
        <f t="shared" si="80"/>
        <v>3240</v>
      </c>
      <c r="CO86" s="37">
        <v>7</v>
      </c>
      <c r="CP86" s="37">
        <f t="shared" si="59"/>
        <v>140</v>
      </c>
      <c r="CQ86" s="189">
        <v>55.649999999999991</v>
      </c>
      <c r="CR86" s="80">
        <f>+CO86*'PRECIOS SEGUN ADJ. (FRONTERIZO)'!$B$17*'PRECIOS SEGUN ADJ. (FRONTERIZO)'!$C$17</f>
        <v>7791</v>
      </c>
      <c r="CS86" s="80" t="e" vm="1">
        <f>+[4]!NumLetras(CR86,"PESO","PESOS DOMINICANOS","$EE $m CON #d/100 CENTAVOS")</f>
        <v>#VALUE!</v>
      </c>
      <c r="CT86" s="80">
        <f t="shared" si="81"/>
        <v>1402.38</v>
      </c>
      <c r="CU86" s="37">
        <v>510</v>
      </c>
      <c r="CV86" s="37">
        <f t="shared" si="60"/>
        <v>10200</v>
      </c>
      <c r="CW86" s="189">
        <v>6.6</v>
      </c>
      <c r="CX86" s="80">
        <f>+CU86*'PRECIOS SEGUN ADJ. (FRONTERIZO)'!$B$18*'PRECIOS SEGUN ADJ. (FRONTERIZO)'!$C$18</f>
        <v>67320</v>
      </c>
      <c r="CY86" s="80" t="e" vm="1">
        <f>+[4]!NumLetras(CX86,"PESO","PESOS DOMINICANOS","$EE $m CON #d/100 CENTAVOS")</f>
        <v>#VALUE!</v>
      </c>
      <c r="CZ86" s="37">
        <v>8</v>
      </c>
      <c r="DA86" s="37">
        <f t="shared" si="61"/>
        <v>160</v>
      </c>
      <c r="DB86" s="189">
        <v>65.75</v>
      </c>
      <c r="DC86" s="80">
        <f>+CZ86*'PRECIOS SEGUN ADJ. (FRONTERIZO)'!$B$19*'PRECIOS SEGUN ADJ. (FRONTERIZO)'!$C$19</f>
        <v>10520</v>
      </c>
      <c r="DD86" s="80" t="e" vm="1">
        <f>+[4]!NumLetras(DC86,"PESO","PESOS DOMINICANOS","$EE $m CON #d/100 CENTAVOS")</f>
        <v>#VALUE!</v>
      </c>
      <c r="DE86" s="80">
        <f t="shared" si="82"/>
        <v>1893.6</v>
      </c>
      <c r="DF86" s="37">
        <v>10</v>
      </c>
      <c r="DG86" s="37">
        <f t="shared" si="62"/>
        <v>200</v>
      </c>
      <c r="DH86" s="189">
        <v>82.59999999999998</v>
      </c>
      <c r="DI86" s="80">
        <f>+DF86*'PRECIOS SEGUN ADJ. (FRONTERIZO)'!$B$20*'PRECIOS SEGUN ADJ. (FRONTERIZO)'!$C$20</f>
        <v>16520</v>
      </c>
      <c r="DJ86" s="80" t="e" vm="1">
        <f>+[4]!NumLetras(DI86,"PESO","PESOS DOMINICANOS","$EE $m CON #d/100 CENTAVOS")</f>
        <v>#VALUE!</v>
      </c>
      <c r="DK86" s="80">
        <f t="shared" si="83"/>
        <v>2973.6</v>
      </c>
      <c r="DL86" s="37">
        <v>772</v>
      </c>
      <c r="DM86" s="37">
        <f t="shared" si="63"/>
        <v>15440</v>
      </c>
      <c r="DN86" s="189">
        <v>22</v>
      </c>
      <c r="DO86" s="80">
        <f>+DL86*'PRECIOS SEGUN ADJ. (FRONTERIZO)'!$B$21*'PRECIOS SEGUN ADJ. (FRONTERIZO)'!$C$21</f>
        <v>339680</v>
      </c>
      <c r="DP86" s="80" t="e" vm="1">
        <f>+[4]!NumLetras(DO86,"PESO","PESOS DOMINICANOS","$EE $m CON #d/100 CENTAVOS")</f>
        <v>#VALUE!</v>
      </c>
      <c r="DQ86" s="37">
        <v>53</v>
      </c>
      <c r="DR86" s="37">
        <f t="shared" si="64"/>
        <v>1060</v>
      </c>
      <c r="DS86" s="189">
        <v>80.849999999999994</v>
      </c>
      <c r="DT86" s="80">
        <f>+DQ86*'PRECIOS SEGUN ADJ. (FRONTERIZO)'!$B$22*'PRECIOS SEGUN ADJ. (FRONTERIZO)'!$C$22</f>
        <v>85700.999999999985</v>
      </c>
      <c r="DU86" s="80" t="e" vm="1">
        <f>+[4]!NumLetras(DT86,"PESO","PESOS DOMINICANOS","$EE $m CON #d/100 CENTAVOS")</f>
        <v>#VALUE!</v>
      </c>
      <c r="DV86" s="37">
        <v>26</v>
      </c>
      <c r="DW86" s="37">
        <f t="shared" si="65"/>
        <v>520</v>
      </c>
      <c r="DX86" s="189">
        <v>21.83</v>
      </c>
      <c r="DY86" s="80">
        <f>+DV86*'PRECIOS SEGUN ADJ. (FRONTERIZO)'!$B$23*'PRECIOS SEGUN ADJ. (FRONTERIZO)'!$C$23</f>
        <v>11351.599999999999</v>
      </c>
      <c r="DZ86" s="80" t="e" vm="1">
        <f>+[4]!NumLetras(DY86,"PESO","PESOS DOMINICANOS","$EE $m CON #d/100 CENTAVOS")</f>
        <v>#VALUE!</v>
      </c>
      <c r="EA86" s="80">
        <f t="shared" si="84"/>
        <v>2043.29</v>
      </c>
      <c r="EB86" s="37">
        <v>66</v>
      </c>
      <c r="EC86" s="37">
        <f t="shared" si="66"/>
        <v>1320</v>
      </c>
      <c r="ED86" s="189">
        <v>33</v>
      </c>
      <c r="EE86" s="80">
        <f>+EB86*'PRECIOS SEGUN ADJ. (FRONTERIZO)'!$B$24*'PRECIOS SEGUN ADJ. (FRONTERIZO)'!$C$24</f>
        <v>43560</v>
      </c>
      <c r="EF86" s="80" t="e" vm="1">
        <f>+[4]!NumLetras(EE86,"PESO","PESOS DOMINICANOS","$EE $m CON #d/100 CENTAVOS")</f>
        <v>#VALUE!</v>
      </c>
      <c r="EG86" s="37">
        <v>3</v>
      </c>
      <c r="EH86" s="37">
        <f t="shared" si="67"/>
        <v>60</v>
      </c>
      <c r="EI86" s="189">
        <v>15.789999999999997</v>
      </c>
      <c r="EJ86" s="80">
        <f>+EG86*'PRECIOS SEGUN ADJ. (FRONTERIZO)'!$B$25*'PRECIOS SEGUN ADJ. (FRONTERIZO)'!$C$25</f>
        <v>947.4</v>
      </c>
      <c r="EK86" s="80" t="e" vm="1">
        <f>+[4]!NumLetras(EJ86,"PESO","PESOS DOMINICANOS","$EE $m CON #d/100 CENTAVOS")</f>
        <v>#VALUE!</v>
      </c>
      <c r="EL86" s="37">
        <v>3</v>
      </c>
      <c r="EM86" s="37">
        <f t="shared" si="68"/>
        <v>60</v>
      </c>
      <c r="EN86" s="189">
        <v>31.5</v>
      </c>
      <c r="EO86" s="80">
        <f>+EL86*'PRECIOS SEGUN ADJ. (FRONTERIZO)'!$B$26*'PRECIOS SEGUN ADJ. (FRONTERIZO)'!$C$26</f>
        <v>1890</v>
      </c>
      <c r="EP86" s="80" t="e" vm="1">
        <f>+[4]!NumLetras(EO86,"PESO","PESOS DOMINICANOS","$EE $m CON #d/100 CENTAVOS")</f>
        <v>#VALUE!</v>
      </c>
      <c r="EQ86" s="80">
        <v>0</v>
      </c>
      <c r="ER86" s="194">
        <f t="shared" si="69"/>
        <v>0</v>
      </c>
      <c r="ES86" s="195">
        <v>21.68</v>
      </c>
      <c r="ET86" s="196">
        <f>+EQ86*'PRECIOS SEGUN ADJ (RURAL)'!$B$13*'PRECIOS SEGUN ADJ (RURAL)'!$C$13</f>
        <v>0</v>
      </c>
      <c r="EU86" s="196" t="e" vm="1">
        <f>+[4]!NumLetras(ET86,"PESO","PESOS DOMINICANOS","$EE $m CON #d/100 CENTAVOS")</f>
        <v>#VALUE!</v>
      </c>
      <c r="EV86" s="80">
        <v>0</v>
      </c>
      <c r="EW86" s="198">
        <f t="shared" si="70"/>
        <v>0</v>
      </c>
      <c r="EX86" s="199">
        <v>5.5</v>
      </c>
      <c r="EY86" s="200">
        <f>+EV86*'PRECIOS SEGUN ADJ (RURAL)'!$B$16*'PRECIOS SEGUN ADJ (RURAL)'!$C$16</f>
        <v>0</v>
      </c>
      <c r="EZ86" s="200" t="e" vm="1">
        <f>+[4]!NumLetras(EY86,"PESO","PESOS DOMINICANOS","$EE $m CON #d/100 CENTAVOS")</f>
        <v>#VALUE!</v>
      </c>
      <c r="FA86" s="80">
        <v>0</v>
      </c>
      <c r="FB86" s="202">
        <f t="shared" si="71"/>
        <v>0</v>
      </c>
      <c r="FC86" s="203">
        <v>220</v>
      </c>
      <c r="FD86" s="204">
        <f>+FA86*'PRECIOS SEGUN ADJ (RURAL)'!$B$18*'PRECIOS SEGUN ADJ (RURAL)'!$C$18</f>
        <v>0</v>
      </c>
      <c r="FE86" s="204" t="e" vm="1">
        <f>+[4]!NumLetras(FD86,"PESO","PESOS DOMINICANOS","$EE $m CON #d/100 CENTAVOS")</f>
        <v>#VALUE!</v>
      </c>
      <c r="FF86" s="204">
        <f t="shared" si="72"/>
        <v>0</v>
      </c>
      <c r="FG86" s="80">
        <f t="shared" si="85"/>
        <v>1337263.6000000001</v>
      </c>
      <c r="FH86" s="80" t="e" vm="1">
        <f>+[4]!NumLetras(FG86,"PESO","PESOS DOMINICANOS","$EE $m CON #d/100 CENTAVOS")</f>
        <v>#VALUE!</v>
      </c>
      <c r="FI86" s="80">
        <f t="shared" si="73"/>
        <v>81100.460000000006</v>
      </c>
      <c r="FJ86" s="80" t="e" vm="1">
        <f>+[4]!NumLetras(FI86,"PESO","PESOS DOMINICANOS","$EE $m CON #d/100 CENTAVOS")</f>
        <v>#VALUE!</v>
      </c>
      <c r="FK86" s="80">
        <f t="shared" si="86"/>
        <v>1256163.1400000001</v>
      </c>
      <c r="FL86" s="80" t="e" vm="1">
        <f>+[4]!NumLetras(FK86,"PESO","PESOS DOMINICANOS","$EE $m CON #d/100 CENTAVOS")</f>
        <v>#VALUE!</v>
      </c>
      <c r="FM86" s="80">
        <f t="shared" si="87"/>
        <v>267452.71999999997</v>
      </c>
      <c r="FN86" s="80" t="e" vm="1">
        <f>+[4]!NumLetras(FM86,"PESO","PESOS DOMINICANOS","$EE $m CON #d/100 CENTAVOS")</f>
        <v>#VALUE!</v>
      </c>
      <c r="FO86" s="80">
        <f t="shared" si="88"/>
        <v>13372.64</v>
      </c>
      <c r="FP86" s="80" t="e" vm="1">
        <f>+[4]!NumLetras(FO86,"PESO","PESOS DOMINICANOS","$EE $m CON #d/100 CENTAVOS")</f>
        <v>#VALUE!</v>
      </c>
      <c r="FQ86" s="80"/>
      <c r="FR86" s="80">
        <f t="shared" si="89"/>
        <v>1069810.8800000001</v>
      </c>
      <c r="FS86" s="80" t="e" vm="1">
        <f>+[4]!NumLetras(FR86,"PESO","PESOS DOMINICANOS","$EE $m CON #d/100 CENTAVOS")</f>
        <v>#VALUE!</v>
      </c>
      <c r="FT86" s="37" t="str">
        <f>+VLOOKUP(D86,'FRONTERIZO XENIA'!F:G,2,0)</f>
        <v>F-13</v>
      </c>
    </row>
    <row r="87" spans="1:176">
      <c r="A87" s="37">
        <v>86</v>
      </c>
      <c r="B87" s="37">
        <v>86</v>
      </c>
      <c r="C87" s="26" t="s">
        <v>872</v>
      </c>
      <c r="D87" s="37">
        <v>11500001018</v>
      </c>
      <c r="E87" s="37" t="str">
        <f>+VLOOKUP(D87,'INFORMACION DE PROVEEDORES'!C:I,2,0)</f>
        <v>115-0000101-8</v>
      </c>
      <c r="F87" s="26" t="str">
        <f>+VLOOKUP(D87,'INFORMACION DE PROVEEDORES'!C:J,4,0)</f>
        <v>RAFAEL MARIA GENAO CONCEPCION</v>
      </c>
      <c r="G87" s="37" t="str">
        <f>+VLOOKUP(D87,'INFORMACION DE PROVEEDORES'!C:K,5,0)</f>
        <v>115-0000101-8</v>
      </c>
      <c r="H87" s="26" t="str">
        <f>+VLOOKUP(D87,'INFORMACION DE PROVEEDORES'!C:L,7,0)</f>
        <v>CALLE BRISA DEL LOYOLA NO.469, DAJABON</v>
      </c>
      <c r="I87" s="37" t="str">
        <f>+VLOOKUP(D87,'INFORMACION DE PROVEEDORES'!C:M,3,0)</f>
        <v xml:space="preserve"> FÍSICA</v>
      </c>
      <c r="J87" s="37">
        <v>5</v>
      </c>
      <c r="K87" s="37">
        <v>297</v>
      </c>
      <c r="L87" s="37">
        <v>71</v>
      </c>
      <c r="M87" s="37">
        <f t="shared" si="74"/>
        <v>1420</v>
      </c>
      <c r="N87" s="189">
        <v>69.81</v>
      </c>
      <c r="O87" s="80">
        <f>+L87*'PRECIOS SEGUN ADJ. (FRONTERIZO)'!$B$2*'PRECIOS SEGUN ADJ. (FRONTERIZO)'!$C$2</f>
        <v>99130.200000000012</v>
      </c>
      <c r="P87" s="80" t="e" vm="1">
        <f>+[4]!NumLetras(O87,"PESO","PESOS DOMINICANOS","$EE $m CON #d/100 CENTAVOS")</f>
        <v>#VALUE!</v>
      </c>
      <c r="Q87" s="80">
        <f t="shared" si="75"/>
        <v>15860.83</v>
      </c>
      <c r="R87" s="37">
        <v>21</v>
      </c>
      <c r="S87" s="37">
        <f t="shared" si="45"/>
        <v>420</v>
      </c>
      <c r="T87" s="189">
        <v>31.5</v>
      </c>
      <c r="U87" s="80">
        <f>+R87*'PRECIOS SEGUN ADJ. (FRONTERIZO)'!$B$3*'PRECIOS SEGUN ADJ. (FRONTERIZO)'!$C$3</f>
        <v>13230</v>
      </c>
      <c r="V87" s="80" t="e" vm="1">
        <f>+[4]!NumLetras(U87,"PESO","PESOS DOMINICANOS","$EE $m CON #d/100 CENTAVOS")</f>
        <v>#VALUE!</v>
      </c>
      <c r="W87" s="37">
        <v>75</v>
      </c>
      <c r="X87" s="37">
        <f t="shared" si="46"/>
        <v>1500</v>
      </c>
      <c r="Y87" s="189">
        <v>25.2</v>
      </c>
      <c r="Z87" s="80">
        <f>+W87*'PRECIOS SEGUN ADJ. (FRONTERIZO)'!$B$4*'PRECIOS SEGUN ADJ. (FRONTERIZO)'!$C$4</f>
        <v>37800</v>
      </c>
      <c r="AA87" s="80" t="e" vm="1">
        <f>+[4]!NumLetras(Z87,"PESO","PESOS DOMINICANOS","$EE $m CON #d/100 CENTAVOS")</f>
        <v>#VALUE!</v>
      </c>
      <c r="AB87" s="37">
        <v>106</v>
      </c>
      <c r="AC87" s="37">
        <f t="shared" si="47"/>
        <v>2120</v>
      </c>
      <c r="AD87" s="189">
        <v>87.91</v>
      </c>
      <c r="AE87" s="80">
        <f>+AB87*'PRECIOS SEGUN ADJ. (FRONTERIZO)'!$B$5*'PRECIOS SEGUN ADJ. (FRONTERIZO)'!$C$5</f>
        <v>186369.19999999998</v>
      </c>
      <c r="AF87" s="80" t="e" vm="1">
        <f>+[4]!NumLetras(AE87,"PESO","PESOS DOMINICANOS","$EE $m CON #d/100 CENTAVOS")</f>
        <v>#VALUE!</v>
      </c>
      <c r="AG87" s="80">
        <f t="shared" si="76"/>
        <v>33546.46</v>
      </c>
      <c r="AH87" s="37">
        <v>84</v>
      </c>
      <c r="AI87" s="37">
        <f t="shared" si="48"/>
        <v>1680</v>
      </c>
      <c r="AJ87" s="189">
        <v>53.95000000000001</v>
      </c>
      <c r="AK87" s="80">
        <f>+AH87*'PRECIOS SEGUN ADJ. (FRONTERIZO)'!$B$6*'PRECIOS SEGUN ADJ. (FRONTERIZO)'!$C$6</f>
        <v>90636</v>
      </c>
      <c r="AL87" s="80" t="e" vm="1">
        <f>+[4]!NumLetras(AK87,"PESO","PESOS DOMINICANOS","$EE $m CON #d/100 CENTAVOS")</f>
        <v>#VALUE!</v>
      </c>
      <c r="AM87" s="37">
        <v>12</v>
      </c>
      <c r="AN87" s="37">
        <f t="shared" si="49"/>
        <v>240</v>
      </c>
      <c r="AO87" s="189">
        <v>25.04</v>
      </c>
      <c r="AP87" s="80">
        <f>+AM87*'PRECIOS SEGUN ADJ. (FRONTERIZO)'!$B$7*'PRECIOS SEGUN ADJ. (FRONTERIZO)'!$C$7</f>
        <v>6009.6</v>
      </c>
      <c r="AQ87" s="80" t="e" vm="1">
        <f>+[4]!NumLetras(AP87,"PESO","PESOS DOMINICANOS","$EE $m CON #d/100 CENTAVOS")</f>
        <v>#VALUE!</v>
      </c>
      <c r="AR87" s="80">
        <f t="shared" si="77"/>
        <v>961.54</v>
      </c>
      <c r="AS87" s="37">
        <v>37</v>
      </c>
      <c r="AT87" s="37">
        <f t="shared" si="50"/>
        <v>740</v>
      </c>
      <c r="AU87" s="189">
        <v>290.85000000000002</v>
      </c>
      <c r="AV87" s="80">
        <f>+AS87*'PRECIOS SEGUN ADJ. (FRONTERIZO)'!$B$8*'PRECIOS SEGUN ADJ. (FRONTERIZO)'!$C$8</f>
        <v>215229</v>
      </c>
      <c r="AW87" s="80" t="e" vm="1">
        <f>+[4]!NumLetras(AV87,"PESO","PESOS DOMINICANOS","$EE $m CON #d/100 CENTAVOS")</f>
        <v>#VALUE!</v>
      </c>
      <c r="AX87" s="80">
        <f t="shared" si="78"/>
        <v>38741.22</v>
      </c>
      <c r="AY87" s="37">
        <v>5</v>
      </c>
      <c r="AZ87" s="37">
        <f t="shared" si="51"/>
        <v>100</v>
      </c>
      <c r="BA87" s="189">
        <v>18.899999999999999</v>
      </c>
      <c r="BB87" s="80">
        <f>+AY87*'PRECIOS SEGUN ADJ. (FRONTERIZO)'!$B$9*'PRECIOS SEGUN ADJ. (FRONTERIZO)'!$C$9</f>
        <v>1890</v>
      </c>
      <c r="BC87" s="80" t="e" vm="1">
        <f>+[4]!NumLetras(BB87,"PESO","PESOS DOMINICANOS","$EE $m CON #d/100 CENTAVOS")</f>
        <v>#VALUE!</v>
      </c>
      <c r="BD87" s="37">
        <v>7</v>
      </c>
      <c r="BE87" s="37">
        <f t="shared" si="52"/>
        <v>140</v>
      </c>
      <c r="BF87" s="189">
        <v>140.38</v>
      </c>
      <c r="BG87" s="80">
        <f>+BD87*'PRECIOS SEGUN ADJ. (FRONTERIZO)'!$B$10*'PRECIOS SEGUN ADJ. (FRONTERIZO)'!$C$10</f>
        <v>19653.2</v>
      </c>
      <c r="BH87" s="80" t="e" vm="1">
        <f>+[4]!NumLetras(BG87,"PESO","PESOS DOMINICANOS","$EE $m CON #d/100 CENTAVOS")</f>
        <v>#VALUE!</v>
      </c>
      <c r="BI87" s="80">
        <f t="shared" si="79"/>
        <v>3537.58</v>
      </c>
      <c r="BJ87" s="37">
        <v>26</v>
      </c>
      <c r="BK87" s="37">
        <f t="shared" si="53"/>
        <v>520</v>
      </c>
      <c r="BL87" s="189">
        <v>31.459999999999997</v>
      </c>
      <c r="BM87" s="80">
        <f>+BJ87*'PRECIOS SEGUN ADJ. (FRONTERIZO)'!$B$11*'PRECIOS SEGUN ADJ. (FRONTERIZO)'!$C$11</f>
        <v>16359.2</v>
      </c>
      <c r="BN87" s="80" t="e" vm="1">
        <f>+[4]!NumLetras(BM87,"PESO","PESOS DOMINICANOS","$EE $m CON #d/100 CENTAVOS")</f>
        <v>#VALUE!</v>
      </c>
      <c r="BO87" s="37">
        <v>31</v>
      </c>
      <c r="BP87" s="37">
        <f t="shared" si="54"/>
        <v>620</v>
      </c>
      <c r="BQ87" s="189">
        <v>65</v>
      </c>
      <c r="BR87" s="80">
        <f>+BO87*'PRECIOS SEGUN ADJ. (FRONTERIZO)'!$B$12*'PRECIOS SEGUN ADJ. (FRONTERIZO)'!$C$12</f>
        <v>40300</v>
      </c>
      <c r="BS87" s="80" t="e" vm="1">
        <f>+[4]!NumLetras(BR87,"PESO","PESOS DOMINICANOS","$EE $m CON #d/100 CENTAVOS")</f>
        <v>#VALUE!</v>
      </c>
      <c r="BT87" s="37">
        <v>700</v>
      </c>
      <c r="BU87" s="37">
        <f t="shared" si="55"/>
        <v>14000</v>
      </c>
      <c r="BV87" s="189">
        <v>5.5</v>
      </c>
      <c r="BW87" s="80">
        <f>+BT87*'PRECIOS SEGUN ADJ. (FRONTERIZO)'!$B$13*'PRECIOS SEGUN ADJ. (FRONTERIZO)'!$C$13</f>
        <v>77000</v>
      </c>
      <c r="BX87" s="80" t="e" vm="1">
        <f>+[4]!NumLetras(BW87,"PESO","PESOS DOMINICANOS","$EE $m CON #d/100 CENTAVOS")</f>
        <v>#VALUE!</v>
      </c>
      <c r="BY87" s="37">
        <v>454</v>
      </c>
      <c r="BZ87" s="37">
        <f t="shared" si="56"/>
        <v>9080</v>
      </c>
      <c r="CA87" s="189">
        <v>7.15</v>
      </c>
      <c r="CB87" s="80">
        <f>+BY87*'PRECIOS SEGUN ADJ. (FRONTERIZO)'!$B$14*'PRECIOS SEGUN ADJ. (FRONTERIZO)'!$C$14</f>
        <v>64922.000000000007</v>
      </c>
      <c r="CC87" s="80" t="e" vm="1">
        <f>+[4]!NumLetras(CB87,"PESO","PESOS DOMINICANOS","$EE $m CON #d/100 CENTAVOS")</f>
        <v>#VALUE!</v>
      </c>
      <c r="CD87" s="37">
        <v>908</v>
      </c>
      <c r="CE87" s="37">
        <f t="shared" si="57"/>
        <v>18160</v>
      </c>
      <c r="CF87" s="189">
        <v>6.8400000000000007</v>
      </c>
      <c r="CG87" s="80">
        <f>+CD87*'PRECIOS SEGUN ADJ. (FRONTERIZO)'!$B$15*'PRECIOS SEGUN ADJ. (FRONTERIZO)'!$C$15</f>
        <v>124214.40000000001</v>
      </c>
      <c r="CH87" s="80" t="e" vm="1">
        <f>+[4]!NumLetras(CG87,"PESO","PESOS DOMINICANOS","$EE $m CON #d/100 CENTAVOS")</f>
        <v>#VALUE!</v>
      </c>
      <c r="CI87" s="37">
        <v>32</v>
      </c>
      <c r="CJ87" s="37">
        <f t="shared" si="58"/>
        <v>640</v>
      </c>
      <c r="CK87" s="189">
        <v>60</v>
      </c>
      <c r="CL87" s="80">
        <f>+CI87*'PRECIOS SEGUN ADJ. (FRONTERIZO)'!$B$16*'PRECIOS SEGUN ADJ. (FRONTERIZO)'!$C$16</f>
        <v>38400</v>
      </c>
      <c r="CM87" s="80" t="e" vm="1">
        <f>+[4]!NumLetras(CL87,"PESO","PESOS DOMINICANOS","$EE $m CON #d/100 CENTAVOS")</f>
        <v>#VALUE!</v>
      </c>
      <c r="CN87" s="80">
        <f t="shared" si="80"/>
        <v>6912</v>
      </c>
      <c r="CO87" s="37">
        <v>15</v>
      </c>
      <c r="CP87" s="37">
        <f t="shared" si="59"/>
        <v>300</v>
      </c>
      <c r="CQ87" s="189">
        <v>55.649999999999991</v>
      </c>
      <c r="CR87" s="80">
        <f>+CO87*'PRECIOS SEGUN ADJ. (FRONTERIZO)'!$B$17*'PRECIOS SEGUN ADJ. (FRONTERIZO)'!$C$17</f>
        <v>16695</v>
      </c>
      <c r="CS87" s="80" t="e" vm="1">
        <f>+[4]!NumLetras(CR87,"PESO","PESOS DOMINICANOS","$EE $m CON #d/100 CENTAVOS")</f>
        <v>#VALUE!</v>
      </c>
      <c r="CT87" s="80">
        <f t="shared" si="81"/>
        <v>3005.1</v>
      </c>
      <c r="CU87" s="37">
        <v>734</v>
      </c>
      <c r="CV87" s="37">
        <f t="shared" si="60"/>
        <v>14680</v>
      </c>
      <c r="CW87" s="189">
        <v>6.6</v>
      </c>
      <c r="CX87" s="80">
        <f>+CU87*'PRECIOS SEGUN ADJ. (FRONTERIZO)'!$B$18*'PRECIOS SEGUN ADJ. (FRONTERIZO)'!$C$18</f>
        <v>96888</v>
      </c>
      <c r="CY87" s="80" t="e" vm="1">
        <f>+[4]!NumLetras(CX87,"PESO","PESOS DOMINICANOS","$EE $m CON #d/100 CENTAVOS")</f>
        <v>#VALUE!</v>
      </c>
      <c r="CZ87" s="37">
        <v>17</v>
      </c>
      <c r="DA87" s="37">
        <f t="shared" si="61"/>
        <v>340</v>
      </c>
      <c r="DB87" s="189">
        <v>65.75</v>
      </c>
      <c r="DC87" s="80">
        <f>+CZ87*'PRECIOS SEGUN ADJ. (FRONTERIZO)'!$B$19*'PRECIOS SEGUN ADJ. (FRONTERIZO)'!$C$19</f>
        <v>22355</v>
      </c>
      <c r="DD87" s="80" t="e" vm="1">
        <f>+[4]!NumLetras(DC87,"PESO","PESOS DOMINICANOS","$EE $m CON #d/100 CENTAVOS")</f>
        <v>#VALUE!</v>
      </c>
      <c r="DE87" s="80">
        <f t="shared" si="82"/>
        <v>4023.9</v>
      </c>
      <c r="DF87" s="37">
        <v>12</v>
      </c>
      <c r="DG87" s="37">
        <f t="shared" si="62"/>
        <v>240</v>
      </c>
      <c r="DH87" s="189">
        <v>82.59999999999998</v>
      </c>
      <c r="DI87" s="80">
        <f>+DF87*'PRECIOS SEGUN ADJ. (FRONTERIZO)'!$B$20*'PRECIOS SEGUN ADJ. (FRONTERIZO)'!$C$20</f>
        <v>19824</v>
      </c>
      <c r="DJ87" s="80" t="e" vm="1">
        <f>+[4]!NumLetras(DI87,"PESO","PESOS DOMINICANOS","$EE $m CON #d/100 CENTAVOS")</f>
        <v>#VALUE!</v>
      </c>
      <c r="DK87" s="80">
        <f t="shared" si="83"/>
        <v>3568.32</v>
      </c>
      <c r="DL87" s="37">
        <v>908</v>
      </c>
      <c r="DM87" s="37">
        <f t="shared" si="63"/>
        <v>18160</v>
      </c>
      <c r="DN87" s="189">
        <v>22</v>
      </c>
      <c r="DO87" s="80">
        <f>+DL87*'PRECIOS SEGUN ADJ. (FRONTERIZO)'!$B$21*'PRECIOS SEGUN ADJ. (FRONTERIZO)'!$C$21</f>
        <v>399520</v>
      </c>
      <c r="DP87" s="80" t="e" vm="1">
        <f>+[4]!NumLetras(DO87,"PESO","PESOS DOMINICANOS","$EE $m CON #d/100 CENTAVOS")</f>
        <v>#VALUE!</v>
      </c>
      <c r="DQ87" s="37">
        <v>69</v>
      </c>
      <c r="DR87" s="37">
        <f t="shared" si="64"/>
        <v>1380</v>
      </c>
      <c r="DS87" s="189">
        <v>80.849999999999994</v>
      </c>
      <c r="DT87" s="80">
        <f>+DQ87*'PRECIOS SEGUN ADJ. (FRONTERIZO)'!$B$22*'PRECIOS SEGUN ADJ. (FRONTERIZO)'!$C$22</f>
        <v>111573</v>
      </c>
      <c r="DU87" s="80" t="e" vm="1">
        <f>+[4]!NumLetras(DT87,"PESO","PESOS DOMINICANOS","$EE $m CON #d/100 CENTAVOS")</f>
        <v>#VALUE!</v>
      </c>
      <c r="DV87" s="37">
        <v>32</v>
      </c>
      <c r="DW87" s="37">
        <f t="shared" si="65"/>
        <v>640</v>
      </c>
      <c r="DX87" s="189">
        <v>21.83</v>
      </c>
      <c r="DY87" s="80">
        <f>+DV87*'PRECIOS SEGUN ADJ. (FRONTERIZO)'!$B$23*'PRECIOS SEGUN ADJ. (FRONTERIZO)'!$C$23</f>
        <v>13971.199999999999</v>
      </c>
      <c r="DZ87" s="80" t="e" vm="1">
        <f>+[4]!NumLetras(DY87,"PESO","PESOS DOMINICANOS","$EE $m CON #d/100 CENTAVOS")</f>
        <v>#VALUE!</v>
      </c>
      <c r="EA87" s="80">
        <f t="shared" si="84"/>
        <v>2514.8200000000002</v>
      </c>
      <c r="EB87" s="37">
        <v>81</v>
      </c>
      <c r="EC87" s="37">
        <f t="shared" si="66"/>
        <v>1620</v>
      </c>
      <c r="ED87" s="189">
        <v>33</v>
      </c>
      <c r="EE87" s="80">
        <f>+EB87*'PRECIOS SEGUN ADJ. (FRONTERIZO)'!$B$24*'PRECIOS SEGUN ADJ. (FRONTERIZO)'!$C$24</f>
        <v>53460</v>
      </c>
      <c r="EF87" s="80" t="e" vm="1">
        <f>+[4]!NumLetras(EE87,"PESO","PESOS DOMINICANOS","$EE $m CON #d/100 CENTAVOS")</f>
        <v>#VALUE!</v>
      </c>
      <c r="EG87" s="37">
        <v>6</v>
      </c>
      <c r="EH87" s="37">
        <f t="shared" si="67"/>
        <v>120</v>
      </c>
      <c r="EI87" s="189">
        <v>15.789999999999997</v>
      </c>
      <c r="EJ87" s="80">
        <f>+EG87*'PRECIOS SEGUN ADJ. (FRONTERIZO)'!$B$25*'PRECIOS SEGUN ADJ. (FRONTERIZO)'!$C$25</f>
        <v>1894.8</v>
      </c>
      <c r="EK87" s="80" t="e" vm="1">
        <f>+[4]!NumLetras(EJ87,"PESO","PESOS DOMINICANOS","$EE $m CON #d/100 CENTAVOS")</f>
        <v>#VALUE!</v>
      </c>
      <c r="EL87" s="37">
        <v>6</v>
      </c>
      <c r="EM87" s="37">
        <f t="shared" si="68"/>
        <v>120</v>
      </c>
      <c r="EN87" s="189">
        <v>31.5</v>
      </c>
      <c r="EO87" s="80">
        <f>+EL87*'PRECIOS SEGUN ADJ. (FRONTERIZO)'!$B$26*'PRECIOS SEGUN ADJ. (FRONTERIZO)'!$C$26</f>
        <v>3780</v>
      </c>
      <c r="EP87" s="80" t="e" vm="1">
        <f>+[4]!NumLetras(EO87,"PESO","PESOS DOMINICANOS","$EE $m CON #d/100 CENTAVOS")</f>
        <v>#VALUE!</v>
      </c>
      <c r="EQ87" s="80">
        <v>0</v>
      </c>
      <c r="ER87" s="194">
        <f t="shared" si="69"/>
        <v>0</v>
      </c>
      <c r="ES87" s="195">
        <v>21.68</v>
      </c>
      <c r="ET87" s="196">
        <f>+EQ87*'PRECIOS SEGUN ADJ (RURAL)'!$B$13*'PRECIOS SEGUN ADJ (RURAL)'!$C$13</f>
        <v>0</v>
      </c>
      <c r="EU87" s="196" t="e" vm="1">
        <f>+[4]!NumLetras(ET87,"PESO","PESOS DOMINICANOS","$EE $m CON #d/100 CENTAVOS")</f>
        <v>#VALUE!</v>
      </c>
      <c r="EV87" s="80">
        <v>0</v>
      </c>
      <c r="EW87" s="198">
        <f t="shared" si="70"/>
        <v>0</v>
      </c>
      <c r="EX87" s="199">
        <v>5.5</v>
      </c>
      <c r="EY87" s="200">
        <f>+EV87*'PRECIOS SEGUN ADJ (RURAL)'!$B$16*'PRECIOS SEGUN ADJ (RURAL)'!$C$16</f>
        <v>0</v>
      </c>
      <c r="EZ87" s="200" t="e" vm="1">
        <f>+[4]!NumLetras(EY87,"PESO","PESOS DOMINICANOS","$EE $m CON #d/100 CENTAVOS")</f>
        <v>#VALUE!</v>
      </c>
      <c r="FA87" s="80">
        <v>0</v>
      </c>
      <c r="FB87" s="202">
        <f t="shared" si="71"/>
        <v>0</v>
      </c>
      <c r="FC87" s="203">
        <v>220</v>
      </c>
      <c r="FD87" s="204">
        <f>+FA87*'PRECIOS SEGUN ADJ (RURAL)'!$B$18*'PRECIOS SEGUN ADJ (RURAL)'!$C$18</f>
        <v>0</v>
      </c>
      <c r="FE87" s="204" t="e" vm="1">
        <f>+[4]!NumLetras(FD87,"PESO","PESOS DOMINICANOS","$EE $m CON #d/100 CENTAVOS")</f>
        <v>#VALUE!</v>
      </c>
      <c r="FF87" s="204">
        <f t="shared" si="72"/>
        <v>0</v>
      </c>
      <c r="FG87" s="80">
        <f t="shared" si="85"/>
        <v>1771103.7999999998</v>
      </c>
      <c r="FH87" s="80" t="e" vm="1">
        <f>+[4]!NumLetras(FG87,"PESO","PESOS DOMINICANOS","$EE $m CON #d/100 CENTAVOS")</f>
        <v>#VALUE!</v>
      </c>
      <c r="FI87" s="80">
        <f t="shared" si="73"/>
        <v>112671.77000000002</v>
      </c>
      <c r="FJ87" s="80" t="e" vm="1">
        <f>+[4]!NumLetras(FI87,"PESO","PESOS DOMINICANOS","$EE $m CON #d/100 CENTAVOS")</f>
        <v>#VALUE!</v>
      </c>
      <c r="FK87" s="80">
        <f t="shared" si="86"/>
        <v>1658432.0299999998</v>
      </c>
      <c r="FL87" s="80" t="e" vm="1">
        <f>+[4]!NumLetras(FK87,"PESO","PESOS DOMINICANOS","$EE $m CON #d/100 CENTAVOS")</f>
        <v>#VALUE!</v>
      </c>
      <c r="FM87" s="80">
        <f t="shared" si="87"/>
        <v>354220.76</v>
      </c>
      <c r="FN87" s="80" t="e" vm="1">
        <f>+[4]!NumLetras(FM87,"PESO","PESOS DOMINICANOS","$EE $m CON #d/100 CENTAVOS")</f>
        <v>#VALUE!</v>
      </c>
      <c r="FO87" s="80">
        <f t="shared" si="88"/>
        <v>17711.04</v>
      </c>
      <c r="FP87" s="80" t="e" vm="1">
        <f>+[4]!NumLetras(FO87,"PESO","PESOS DOMINICANOS","$EE $m CON #d/100 CENTAVOS")</f>
        <v>#VALUE!</v>
      </c>
      <c r="FQ87" s="80"/>
      <c r="FR87" s="80">
        <f t="shared" si="89"/>
        <v>1416883.0399999998</v>
      </c>
      <c r="FS87" s="80" t="e" vm="1">
        <f>+[4]!NumLetras(FR87,"PESO","PESOS DOMINICANOS","$EE $m CON #d/100 CENTAVOS")</f>
        <v>#VALUE!</v>
      </c>
      <c r="FT87" s="37" t="str">
        <f>+VLOOKUP(D87,'FRONTERIZO XENIA'!F:G,2,0)</f>
        <v>F-34</v>
      </c>
    </row>
    <row r="88" spans="1:176">
      <c r="A88" s="37">
        <v>87</v>
      </c>
      <c r="B88" s="37">
        <v>87</v>
      </c>
      <c r="C88" s="26" t="s">
        <v>897</v>
      </c>
      <c r="D88" s="37">
        <v>101818250</v>
      </c>
      <c r="E88" s="37" t="str">
        <f>+VLOOKUP(D88,'INFORMACION DE PROVEEDORES'!C:I,2,0)</f>
        <v>001-0181825-0</v>
      </c>
      <c r="F88" s="26" t="str">
        <f>+VLOOKUP(D88,'INFORMACION DE PROVEEDORES'!C:J,4,0)</f>
        <v>RAMONA VICENTE VICTORIANO</v>
      </c>
      <c r="G88" s="37" t="str">
        <f>+VLOOKUP(D88,'INFORMACION DE PROVEEDORES'!C:K,5,0)</f>
        <v>001-0181825-0</v>
      </c>
      <c r="H88" s="26" t="str">
        <f>+VLOOKUP(D88,'INFORMACION DE PROVEEDORES'!C:L,7,0)</f>
        <v xml:space="preserve">AVENIDA DUARTE ESQUINA ANTONIO NO. 25,  TAMAYO, BAHORUCO </v>
      </c>
      <c r="I88" s="37" t="str">
        <f>+VLOOKUP(D88,'INFORMACION DE PROVEEDORES'!C:M,3,0)</f>
        <v xml:space="preserve"> FÍSICA</v>
      </c>
      <c r="J88" s="37">
        <v>5</v>
      </c>
      <c r="K88" s="37">
        <v>256</v>
      </c>
      <c r="L88" s="37">
        <v>48</v>
      </c>
      <c r="M88" s="37">
        <f t="shared" si="74"/>
        <v>960</v>
      </c>
      <c r="N88" s="189">
        <v>69.81</v>
      </c>
      <c r="O88" s="80">
        <f>+L88*'PRECIOS SEGUN ADJ. (FRONTERIZO)'!$B$2*'PRECIOS SEGUN ADJ. (FRONTERIZO)'!$C$2</f>
        <v>67017.600000000006</v>
      </c>
      <c r="P88" s="80" t="e" vm="1">
        <f>+[4]!NumLetras(O88,"PESO","PESOS DOMINICANOS","$EE $m CON #d/100 CENTAVOS")</f>
        <v>#VALUE!</v>
      </c>
      <c r="Q88" s="80">
        <f t="shared" si="75"/>
        <v>10722.82</v>
      </c>
      <c r="R88" s="37">
        <v>13</v>
      </c>
      <c r="S88" s="37">
        <f t="shared" si="45"/>
        <v>260</v>
      </c>
      <c r="T88" s="189">
        <v>31.5</v>
      </c>
      <c r="U88" s="80">
        <f>+R88*'PRECIOS SEGUN ADJ. (FRONTERIZO)'!$B$3*'PRECIOS SEGUN ADJ. (FRONTERIZO)'!$C$3</f>
        <v>8190</v>
      </c>
      <c r="V88" s="80" t="e" vm="1">
        <f>+[4]!NumLetras(U88,"PESO","PESOS DOMINICANOS","$EE $m CON #d/100 CENTAVOS")</f>
        <v>#VALUE!</v>
      </c>
      <c r="W88" s="37">
        <v>0</v>
      </c>
      <c r="X88" s="37">
        <f t="shared" si="46"/>
        <v>0</v>
      </c>
      <c r="Y88" s="189">
        <v>25.2</v>
      </c>
      <c r="Z88" s="80">
        <f>+W88*'PRECIOS SEGUN ADJ. (FRONTERIZO)'!$B$4*'PRECIOS SEGUN ADJ. (FRONTERIZO)'!$C$4</f>
        <v>0</v>
      </c>
      <c r="AA88" s="80" t="e" vm="1">
        <f>+[4]!NumLetras(Z88,"PESO","PESOS DOMINICANOS","$EE $m CON #d/100 CENTAVOS")</f>
        <v>#VALUE!</v>
      </c>
      <c r="AB88" s="37">
        <v>80</v>
      </c>
      <c r="AC88" s="37">
        <f t="shared" si="47"/>
        <v>1600</v>
      </c>
      <c r="AD88" s="189">
        <v>87.91</v>
      </c>
      <c r="AE88" s="80">
        <f>+AB88*'PRECIOS SEGUN ADJ. (FRONTERIZO)'!$B$5*'PRECIOS SEGUN ADJ. (FRONTERIZO)'!$C$5</f>
        <v>140656</v>
      </c>
      <c r="AF88" s="80" t="e" vm="1">
        <f>+[4]!NumLetras(AE88,"PESO","PESOS DOMINICANOS","$EE $m CON #d/100 CENTAVOS")</f>
        <v>#VALUE!</v>
      </c>
      <c r="AG88" s="80">
        <f t="shared" si="76"/>
        <v>25318.080000000002</v>
      </c>
      <c r="AH88" s="37">
        <v>97</v>
      </c>
      <c r="AI88" s="37">
        <f t="shared" si="48"/>
        <v>1940</v>
      </c>
      <c r="AJ88" s="189">
        <v>53.95000000000001</v>
      </c>
      <c r="AK88" s="80">
        <f>+AH88*'PRECIOS SEGUN ADJ. (FRONTERIZO)'!$B$6*'PRECIOS SEGUN ADJ. (FRONTERIZO)'!$C$6</f>
        <v>104663.00000000001</v>
      </c>
      <c r="AL88" s="80" t="e" vm="1">
        <f>+[4]!NumLetras(AK88,"PESO","PESOS DOMINICANOS","$EE $m CON #d/100 CENTAVOS")</f>
        <v>#VALUE!</v>
      </c>
      <c r="AM88" s="37">
        <v>13</v>
      </c>
      <c r="AN88" s="37">
        <f t="shared" si="49"/>
        <v>260</v>
      </c>
      <c r="AO88" s="189">
        <v>25.04</v>
      </c>
      <c r="AP88" s="80">
        <f>+AM88*'PRECIOS SEGUN ADJ. (FRONTERIZO)'!$B$7*'PRECIOS SEGUN ADJ. (FRONTERIZO)'!$C$7</f>
        <v>6510.4</v>
      </c>
      <c r="AQ88" s="80" t="e" vm="1">
        <f>+[4]!NumLetras(AP88,"PESO","PESOS DOMINICANOS","$EE $m CON #d/100 CENTAVOS")</f>
        <v>#VALUE!</v>
      </c>
      <c r="AR88" s="80">
        <f t="shared" si="77"/>
        <v>1041.6600000000001</v>
      </c>
      <c r="AS88" s="37">
        <v>30</v>
      </c>
      <c r="AT88" s="37">
        <f t="shared" si="50"/>
        <v>600</v>
      </c>
      <c r="AU88" s="189">
        <v>290.85000000000002</v>
      </c>
      <c r="AV88" s="80">
        <f>+AS88*'PRECIOS SEGUN ADJ. (FRONTERIZO)'!$B$8*'PRECIOS SEGUN ADJ. (FRONTERIZO)'!$C$8</f>
        <v>174510</v>
      </c>
      <c r="AW88" s="80" t="e" vm="1">
        <f>+[4]!NumLetras(AV88,"PESO","PESOS DOMINICANOS","$EE $m CON #d/100 CENTAVOS")</f>
        <v>#VALUE!</v>
      </c>
      <c r="AX88" s="80">
        <f t="shared" si="78"/>
        <v>31411.8</v>
      </c>
      <c r="AY88" s="37">
        <v>0</v>
      </c>
      <c r="AZ88" s="37">
        <f t="shared" si="51"/>
        <v>0</v>
      </c>
      <c r="BA88" s="189">
        <v>18.899999999999999</v>
      </c>
      <c r="BB88" s="80">
        <f>+AY88*'PRECIOS SEGUN ADJ. (FRONTERIZO)'!$B$9*'PRECIOS SEGUN ADJ. (FRONTERIZO)'!$C$9</f>
        <v>0</v>
      </c>
      <c r="BC88" s="80" t="e" vm="1">
        <f>+[4]!NumLetras(BB88,"PESO","PESOS DOMINICANOS","$EE $m CON #d/100 CENTAVOS")</f>
        <v>#VALUE!</v>
      </c>
      <c r="BD88" s="37">
        <v>7</v>
      </c>
      <c r="BE88" s="37">
        <f t="shared" si="52"/>
        <v>140</v>
      </c>
      <c r="BF88" s="189">
        <v>140.38</v>
      </c>
      <c r="BG88" s="80">
        <f>+BD88*'PRECIOS SEGUN ADJ. (FRONTERIZO)'!$B$10*'PRECIOS SEGUN ADJ. (FRONTERIZO)'!$C$10</f>
        <v>19653.2</v>
      </c>
      <c r="BH88" s="80" t="e" vm="1">
        <f>+[4]!NumLetras(BG88,"PESO","PESOS DOMINICANOS","$EE $m CON #d/100 CENTAVOS")</f>
        <v>#VALUE!</v>
      </c>
      <c r="BI88" s="80">
        <f t="shared" si="79"/>
        <v>3537.58</v>
      </c>
      <c r="BJ88" s="37">
        <v>0</v>
      </c>
      <c r="BK88" s="37">
        <f t="shared" si="53"/>
        <v>0</v>
      </c>
      <c r="BL88" s="189">
        <v>31.459999999999997</v>
      </c>
      <c r="BM88" s="80">
        <f>+BJ88*'PRECIOS SEGUN ADJ. (FRONTERIZO)'!$B$11*'PRECIOS SEGUN ADJ. (FRONTERIZO)'!$C$11</f>
        <v>0</v>
      </c>
      <c r="BN88" s="80" t="e" vm="1">
        <f>+[4]!NumLetras(BM88,"PESO","PESOS DOMINICANOS","$EE $m CON #d/100 CENTAVOS")</f>
        <v>#VALUE!</v>
      </c>
      <c r="BO88" s="37">
        <v>25</v>
      </c>
      <c r="BP88" s="37">
        <f t="shared" si="54"/>
        <v>500</v>
      </c>
      <c r="BQ88" s="189">
        <v>65</v>
      </c>
      <c r="BR88" s="80">
        <f>+BO88*'PRECIOS SEGUN ADJ. (FRONTERIZO)'!$B$12*'PRECIOS SEGUN ADJ. (FRONTERIZO)'!$C$12</f>
        <v>32500</v>
      </c>
      <c r="BS88" s="80" t="e" vm="1">
        <f>+[4]!NumLetras(BR88,"PESO","PESOS DOMINICANOS","$EE $m CON #d/100 CENTAVOS")</f>
        <v>#VALUE!</v>
      </c>
      <c r="BT88" s="37">
        <v>0</v>
      </c>
      <c r="BU88" s="37">
        <f t="shared" si="55"/>
        <v>0</v>
      </c>
      <c r="BV88" s="189">
        <v>5.5</v>
      </c>
      <c r="BW88" s="80">
        <f>+BT88*'PRECIOS SEGUN ADJ. (FRONTERIZO)'!$B$13*'PRECIOS SEGUN ADJ. (FRONTERIZO)'!$C$13</f>
        <v>0</v>
      </c>
      <c r="BX88" s="80" t="e" vm="1">
        <f>+[4]!NumLetras(BW88,"PESO","PESOS DOMINICANOS","$EE $m CON #d/100 CENTAVOS")</f>
        <v>#VALUE!</v>
      </c>
      <c r="BY88" s="37">
        <v>512</v>
      </c>
      <c r="BZ88" s="37">
        <f t="shared" si="56"/>
        <v>10240</v>
      </c>
      <c r="CA88" s="189">
        <v>7.15</v>
      </c>
      <c r="CB88" s="80">
        <f>+BY88*'PRECIOS SEGUN ADJ. (FRONTERIZO)'!$B$14*'PRECIOS SEGUN ADJ. (FRONTERIZO)'!$C$14</f>
        <v>73216</v>
      </c>
      <c r="CC88" s="80" t="e" vm="1">
        <f>+[4]!NumLetras(CB88,"PESO","PESOS DOMINICANOS","$EE $m CON #d/100 CENTAVOS")</f>
        <v>#VALUE!</v>
      </c>
      <c r="CD88" s="37">
        <v>1024</v>
      </c>
      <c r="CE88" s="37">
        <f t="shared" si="57"/>
        <v>20480</v>
      </c>
      <c r="CF88" s="189">
        <v>6.8400000000000007</v>
      </c>
      <c r="CG88" s="80">
        <f>+CD88*'PRECIOS SEGUN ADJ. (FRONTERIZO)'!$B$15*'PRECIOS SEGUN ADJ. (FRONTERIZO)'!$C$15</f>
        <v>140083.20000000001</v>
      </c>
      <c r="CH88" s="80" t="e" vm="1">
        <f>+[4]!NumLetras(CG88,"PESO","PESOS DOMINICANOS","$EE $m CON #d/100 CENTAVOS")</f>
        <v>#VALUE!</v>
      </c>
      <c r="CI88" s="37">
        <v>0</v>
      </c>
      <c r="CJ88" s="37">
        <f t="shared" si="58"/>
        <v>0</v>
      </c>
      <c r="CK88" s="189">
        <v>60</v>
      </c>
      <c r="CL88" s="80">
        <f>+CI88*'PRECIOS SEGUN ADJ. (FRONTERIZO)'!$B$16*'PRECIOS SEGUN ADJ. (FRONTERIZO)'!$C$16</f>
        <v>0</v>
      </c>
      <c r="CM88" s="80" t="e" vm="1">
        <f>+[4]!NumLetras(CL88,"PESO","PESOS DOMINICANOS","$EE $m CON #d/100 CENTAVOS")</f>
        <v>#VALUE!</v>
      </c>
      <c r="CN88" s="80">
        <f t="shared" si="80"/>
        <v>0</v>
      </c>
      <c r="CO88" s="37">
        <v>0</v>
      </c>
      <c r="CP88" s="37">
        <f t="shared" si="59"/>
        <v>0</v>
      </c>
      <c r="CQ88" s="189">
        <v>55.649999999999991</v>
      </c>
      <c r="CR88" s="80">
        <f>+CO88*'PRECIOS SEGUN ADJ. (FRONTERIZO)'!$B$17*'PRECIOS SEGUN ADJ. (FRONTERIZO)'!$C$17</f>
        <v>0</v>
      </c>
      <c r="CS88" s="80" t="e" vm="1">
        <f>+[4]!NumLetras(CR88,"PESO","PESOS DOMINICANOS","$EE $m CON #d/100 CENTAVOS")</f>
        <v>#VALUE!</v>
      </c>
      <c r="CT88" s="80">
        <f t="shared" si="81"/>
        <v>0</v>
      </c>
      <c r="CU88" s="37">
        <v>512</v>
      </c>
      <c r="CV88" s="37">
        <f t="shared" si="60"/>
        <v>10240</v>
      </c>
      <c r="CW88" s="189">
        <v>6.6</v>
      </c>
      <c r="CX88" s="80">
        <f>+CU88*'PRECIOS SEGUN ADJ. (FRONTERIZO)'!$B$18*'PRECIOS SEGUN ADJ. (FRONTERIZO)'!$C$18</f>
        <v>67584</v>
      </c>
      <c r="CY88" s="80" t="e" vm="1">
        <f>+[4]!NumLetras(CX88,"PESO","PESOS DOMINICANOS","$EE $m CON #d/100 CENTAVOS")</f>
        <v>#VALUE!</v>
      </c>
      <c r="CZ88" s="37">
        <v>0</v>
      </c>
      <c r="DA88" s="37">
        <f t="shared" si="61"/>
        <v>0</v>
      </c>
      <c r="DB88" s="189">
        <v>65.75</v>
      </c>
      <c r="DC88" s="80">
        <f>+CZ88*'PRECIOS SEGUN ADJ. (FRONTERIZO)'!$B$19*'PRECIOS SEGUN ADJ. (FRONTERIZO)'!$C$19</f>
        <v>0</v>
      </c>
      <c r="DD88" s="80" t="e" vm="1">
        <f>+[4]!NumLetras(DC88,"PESO","PESOS DOMINICANOS","$EE $m CON #d/100 CENTAVOS")</f>
        <v>#VALUE!</v>
      </c>
      <c r="DE88" s="80">
        <f t="shared" si="82"/>
        <v>0</v>
      </c>
      <c r="DF88" s="37">
        <v>13</v>
      </c>
      <c r="DG88" s="37">
        <f t="shared" si="62"/>
        <v>260</v>
      </c>
      <c r="DH88" s="189">
        <v>82.59999999999998</v>
      </c>
      <c r="DI88" s="80">
        <f>+DF88*'PRECIOS SEGUN ADJ. (FRONTERIZO)'!$B$20*'PRECIOS SEGUN ADJ. (FRONTERIZO)'!$C$20</f>
        <v>21476</v>
      </c>
      <c r="DJ88" s="80" t="e" vm="1">
        <f>+[4]!NumLetras(DI88,"PESO","PESOS DOMINICANOS","$EE $m CON #d/100 CENTAVOS")</f>
        <v>#VALUE!</v>
      </c>
      <c r="DK88" s="80">
        <f t="shared" si="83"/>
        <v>3865.68</v>
      </c>
      <c r="DL88" s="37">
        <v>1024</v>
      </c>
      <c r="DM88" s="37">
        <f t="shared" si="63"/>
        <v>20480</v>
      </c>
      <c r="DN88" s="189">
        <v>22</v>
      </c>
      <c r="DO88" s="80">
        <f>+DL88*'PRECIOS SEGUN ADJ. (FRONTERIZO)'!$B$21*'PRECIOS SEGUN ADJ. (FRONTERIZO)'!$C$21</f>
        <v>450560</v>
      </c>
      <c r="DP88" s="80" t="e" vm="1">
        <f>+[4]!NumLetras(DO88,"PESO","PESOS DOMINICANOS","$EE $m CON #d/100 CENTAVOS")</f>
        <v>#VALUE!</v>
      </c>
      <c r="DQ88" s="37">
        <v>58</v>
      </c>
      <c r="DR88" s="37">
        <f t="shared" si="64"/>
        <v>1160</v>
      </c>
      <c r="DS88" s="189">
        <v>80.849999999999994</v>
      </c>
      <c r="DT88" s="80">
        <f>+DQ88*'PRECIOS SEGUN ADJ. (FRONTERIZO)'!$B$22*'PRECIOS SEGUN ADJ. (FRONTERIZO)'!$C$22</f>
        <v>93785.999999999985</v>
      </c>
      <c r="DU88" s="80" t="e" vm="1">
        <f>+[4]!NumLetras(DT88,"PESO","PESOS DOMINICANOS","$EE $m CON #d/100 CENTAVOS")</f>
        <v>#VALUE!</v>
      </c>
      <c r="DV88" s="37">
        <v>27</v>
      </c>
      <c r="DW88" s="37">
        <f t="shared" si="65"/>
        <v>540</v>
      </c>
      <c r="DX88" s="189">
        <v>21.83</v>
      </c>
      <c r="DY88" s="80">
        <f>+DV88*'PRECIOS SEGUN ADJ. (FRONTERIZO)'!$B$23*'PRECIOS SEGUN ADJ. (FRONTERIZO)'!$C$23</f>
        <v>11788.199999999999</v>
      </c>
      <c r="DZ88" s="80" t="e" vm="1">
        <f>+[4]!NumLetras(DY88,"PESO","PESOS DOMINICANOS","$EE $m CON #d/100 CENTAVOS")</f>
        <v>#VALUE!</v>
      </c>
      <c r="EA88" s="80">
        <f t="shared" si="84"/>
        <v>2121.88</v>
      </c>
      <c r="EB88" s="37">
        <v>82</v>
      </c>
      <c r="EC88" s="37">
        <f t="shared" si="66"/>
        <v>1640</v>
      </c>
      <c r="ED88" s="189">
        <v>33</v>
      </c>
      <c r="EE88" s="80">
        <f>+EB88*'PRECIOS SEGUN ADJ. (FRONTERIZO)'!$B$24*'PRECIOS SEGUN ADJ. (FRONTERIZO)'!$C$24</f>
        <v>54120</v>
      </c>
      <c r="EF88" s="80" t="e" vm="1">
        <f>+[4]!NumLetras(EE88,"PESO","PESOS DOMINICANOS","$EE $m CON #d/100 CENTAVOS")</f>
        <v>#VALUE!</v>
      </c>
      <c r="EG88" s="37">
        <v>0</v>
      </c>
      <c r="EH88" s="37">
        <f t="shared" si="67"/>
        <v>0</v>
      </c>
      <c r="EI88" s="189">
        <v>15.789999999999997</v>
      </c>
      <c r="EJ88" s="80">
        <f>+EG88*'PRECIOS SEGUN ADJ. (FRONTERIZO)'!$B$25*'PRECIOS SEGUN ADJ. (FRONTERIZO)'!$C$25</f>
        <v>0</v>
      </c>
      <c r="EK88" s="80" t="e" vm="1">
        <f>+[4]!NumLetras(EJ88,"PESO","PESOS DOMINICANOS","$EE $m CON #d/100 CENTAVOS")</f>
        <v>#VALUE!</v>
      </c>
      <c r="EL88" s="37">
        <v>0</v>
      </c>
      <c r="EM88" s="37">
        <f t="shared" si="68"/>
        <v>0</v>
      </c>
      <c r="EN88" s="189">
        <v>31.5</v>
      </c>
      <c r="EO88" s="80">
        <f>+EL88*'PRECIOS SEGUN ADJ. (FRONTERIZO)'!$B$26*'PRECIOS SEGUN ADJ. (FRONTERIZO)'!$C$26</f>
        <v>0</v>
      </c>
      <c r="EP88" s="80" t="e" vm="1">
        <f>+[4]!NumLetras(EO88,"PESO","PESOS DOMINICANOS","$EE $m CON #d/100 CENTAVOS")</f>
        <v>#VALUE!</v>
      </c>
      <c r="EQ88" s="80">
        <v>0</v>
      </c>
      <c r="ER88" s="194">
        <f t="shared" si="69"/>
        <v>0</v>
      </c>
      <c r="ES88" s="195">
        <v>21.68</v>
      </c>
      <c r="ET88" s="196">
        <f>+EQ88*'PRECIOS SEGUN ADJ (RURAL)'!$B$13*'PRECIOS SEGUN ADJ (RURAL)'!$C$13</f>
        <v>0</v>
      </c>
      <c r="EU88" s="196" t="e" vm="1">
        <f>+[4]!NumLetras(ET88,"PESO","PESOS DOMINICANOS","$EE $m CON #d/100 CENTAVOS")</f>
        <v>#VALUE!</v>
      </c>
      <c r="EV88" s="80">
        <v>0</v>
      </c>
      <c r="EW88" s="198">
        <f t="shared" si="70"/>
        <v>0</v>
      </c>
      <c r="EX88" s="199">
        <v>5.5</v>
      </c>
      <c r="EY88" s="200">
        <f>+EV88*'PRECIOS SEGUN ADJ (RURAL)'!$B$16*'PRECIOS SEGUN ADJ (RURAL)'!$C$16</f>
        <v>0</v>
      </c>
      <c r="EZ88" s="200" t="e" vm="1">
        <f>+[4]!NumLetras(EY88,"PESO","PESOS DOMINICANOS","$EE $m CON #d/100 CENTAVOS")</f>
        <v>#VALUE!</v>
      </c>
      <c r="FA88" s="80">
        <v>0</v>
      </c>
      <c r="FB88" s="202">
        <f t="shared" si="71"/>
        <v>0</v>
      </c>
      <c r="FC88" s="203">
        <v>220</v>
      </c>
      <c r="FD88" s="204">
        <f>+FA88*'PRECIOS SEGUN ADJ (RURAL)'!$B$18*'PRECIOS SEGUN ADJ (RURAL)'!$C$18</f>
        <v>0</v>
      </c>
      <c r="FE88" s="204" t="e" vm="1">
        <f>+[4]!NumLetras(FD88,"PESO","PESOS DOMINICANOS","$EE $m CON #d/100 CENTAVOS")</f>
        <v>#VALUE!</v>
      </c>
      <c r="FF88" s="204">
        <f t="shared" si="72"/>
        <v>0</v>
      </c>
      <c r="FG88" s="80">
        <f t="shared" si="85"/>
        <v>1466313.6</v>
      </c>
      <c r="FH88" s="80" t="e" vm="1">
        <f>+[4]!NumLetras(FG88,"PESO","PESOS DOMINICANOS","$EE $m CON #d/100 CENTAVOS")</f>
        <v>#VALUE!</v>
      </c>
      <c r="FI88" s="80">
        <f t="shared" si="73"/>
        <v>78019.5</v>
      </c>
      <c r="FJ88" s="80" t="e" vm="1">
        <f>+[4]!NumLetras(FI88,"PESO","PESOS DOMINICANOS","$EE $m CON #d/100 CENTAVOS")</f>
        <v>#VALUE!</v>
      </c>
      <c r="FK88" s="80">
        <f t="shared" si="86"/>
        <v>1388294.1</v>
      </c>
      <c r="FL88" s="80" t="e" vm="1">
        <f>+[4]!NumLetras(FK88,"PESO","PESOS DOMINICANOS","$EE $m CON #d/100 CENTAVOS")</f>
        <v>#VALUE!</v>
      </c>
      <c r="FM88" s="80">
        <f t="shared" si="87"/>
        <v>293262.71999999997</v>
      </c>
      <c r="FN88" s="80" t="e" vm="1">
        <f>+[4]!NumLetras(FM88,"PESO","PESOS DOMINICANOS","$EE $m CON #d/100 CENTAVOS")</f>
        <v>#VALUE!</v>
      </c>
      <c r="FO88" s="80">
        <f t="shared" si="88"/>
        <v>14663.14</v>
      </c>
      <c r="FP88" s="80" t="e" vm="1">
        <f>+[4]!NumLetras(FO88,"PESO","PESOS DOMINICANOS","$EE $m CON #d/100 CENTAVOS")</f>
        <v>#VALUE!</v>
      </c>
      <c r="FQ88" s="80"/>
      <c r="FR88" s="80">
        <f t="shared" si="89"/>
        <v>1173050.8800000001</v>
      </c>
      <c r="FS88" s="80" t="e" vm="1">
        <f>+[4]!NumLetras(FR88,"PESO","PESOS DOMINICANOS","$EE $m CON #d/100 CENTAVOS")</f>
        <v>#VALUE!</v>
      </c>
      <c r="FT88" s="37" t="str">
        <f>+VLOOKUP(D88,'FRONTERIZO XENIA'!F:G,2,0)</f>
        <v>F-28</v>
      </c>
    </row>
    <row r="89" spans="1:176">
      <c r="A89" s="37">
        <v>88</v>
      </c>
      <c r="B89" s="37">
        <v>88</v>
      </c>
      <c r="C89" s="26" t="s">
        <v>906</v>
      </c>
      <c r="D89" s="37">
        <v>116199266</v>
      </c>
      <c r="E89" s="37" t="str">
        <f>+VLOOKUP(D89,'INFORMACION DE PROVEEDORES'!C:I,2,0)</f>
        <v>001-1619926-6</v>
      </c>
      <c r="F89" s="26" t="str">
        <f>+VLOOKUP(D89,'INFORMACION DE PROVEEDORES'!C:J,4,0)</f>
        <v>RINELL EMERSON CONCEPCION COMAS CASTELLANOS</v>
      </c>
      <c r="G89" s="37" t="str">
        <f>+VLOOKUP(D89,'INFORMACION DE PROVEEDORES'!C:K,5,0)</f>
        <v>001-1619926-6</v>
      </c>
      <c r="H89" s="26" t="str">
        <f>+VLOOKUP(D89,'INFORMACION DE PROVEEDORES'!C:L,7,0)</f>
        <v>CALLE CAPOTILLO, NO. 45 DAJABON</v>
      </c>
      <c r="I89" s="37" t="str">
        <f>+VLOOKUP(D89,'INFORMACION DE PROVEEDORES'!C:M,3,0)</f>
        <v xml:space="preserve"> FÍSICA</v>
      </c>
      <c r="J89" s="37">
        <v>4</v>
      </c>
      <c r="K89" s="37">
        <v>360</v>
      </c>
      <c r="L89" s="37">
        <v>66</v>
      </c>
      <c r="M89" s="37">
        <f t="shared" si="74"/>
        <v>1320</v>
      </c>
      <c r="N89" s="189">
        <v>69.81</v>
      </c>
      <c r="O89" s="80">
        <f>+L89*'PRECIOS SEGUN ADJ. (FRONTERIZO)'!$B$2*'PRECIOS SEGUN ADJ. (FRONTERIZO)'!$C$2</f>
        <v>92149.2</v>
      </c>
      <c r="P89" s="80" t="e" vm="1">
        <f>+[4]!NumLetras(O89,"PESO","PESOS DOMINICANOS","$EE $m CON #d/100 CENTAVOS")</f>
        <v>#VALUE!</v>
      </c>
      <c r="Q89" s="80">
        <f t="shared" si="75"/>
        <v>14743.87</v>
      </c>
      <c r="R89" s="37">
        <v>18</v>
      </c>
      <c r="S89" s="37">
        <f t="shared" si="45"/>
        <v>360</v>
      </c>
      <c r="T89" s="189">
        <v>31.5</v>
      </c>
      <c r="U89" s="80">
        <f>+R89*'PRECIOS SEGUN ADJ. (FRONTERIZO)'!$B$3*'PRECIOS SEGUN ADJ. (FRONTERIZO)'!$C$3</f>
        <v>11340</v>
      </c>
      <c r="V89" s="80" t="e" vm="1">
        <f>+[4]!NumLetras(U89,"PESO","PESOS DOMINICANOS","$EE $m CON #d/100 CENTAVOS")</f>
        <v>#VALUE!</v>
      </c>
      <c r="W89" s="37">
        <v>0</v>
      </c>
      <c r="X89" s="37">
        <f t="shared" si="46"/>
        <v>0</v>
      </c>
      <c r="Y89" s="189">
        <v>25.2</v>
      </c>
      <c r="Z89" s="80">
        <f>+W89*'PRECIOS SEGUN ADJ. (FRONTERIZO)'!$B$4*'PRECIOS SEGUN ADJ. (FRONTERIZO)'!$C$4</f>
        <v>0</v>
      </c>
      <c r="AA89" s="80" t="e" vm="1">
        <f>+[4]!NumLetras(Z89,"PESO","PESOS DOMINICANOS","$EE $m CON #d/100 CENTAVOS")</f>
        <v>#VALUE!</v>
      </c>
      <c r="AB89" s="37">
        <v>112</v>
      </c>
      <c r="AC89" s="37">
        <f t="shared" si="47"/>
        <v>2240</v>
      </c>
      <c r="AD89" s="189">
        <v>87.91</v>
      </c>
      <c r="AE89" s="80">
        <f>+AB89*'PRECIOS SEGUN ADJ. (FRONTERIZO)'!$B$5*'PRECIOS SEGUN ADJ. (FRONTERIZO)'!$C$5</f>
        <v>196918.39999999999</v>
      </c>
      <c r="AF89" s="80" t="e" vm="1">
        <f>+[4]!NumLetras(AE89,"PESO","PESOS DOMINICANOS","$EE $m CON #d/100 CENTAVOS")</f>
        <v>#VALUE!</v>
      </c>
      <c r="AG89" s="80">
        <f t="shared" si="76"/>
        <v>35445.31</v>
      </c>
      <c r="AH89" s="37">
        <v>134</v>
      </c>
      <c r="AI89" s="37">
        <f t="shared" si="48"/>
        <v>2680</v>
      </c>
      <c r="AJ89" s="189">
        <v>53.95000000000001</v>
      </c>
      <c r="AK89" s="80">
        <f>+AH89*'PRECIOS SEGUN ADJ. (FRONTERIZO)'!$B$6*'PRECIOS SEGUN ADJ. (FRONTERIZO)'!$C$6</f>
        <v>144586</v>
      </c>
      <c r="AL89" s="80" t="e" vm="1">
        <f>+[4]!NumLetras(AK89,"PESO","PESOS DOMINICANOS","$EE $m CON #d/100 CENTAVOS")</f>
        <v>#VALUE!</v>
      </c>
      <c r="AM89" s="37">
        <v>18</v>
      </c>
      <c r="AN89" s="37">
        <f t="shared" si="49"/>
        <v>360</v>
      </c>
      <c r="AO89" s="189">
        <v>25.04</v>
      </c>
      <c r="AP89" s="80">
        <f>+AM89*'PRECIOS SEGUN ADJ. (FRONTERIZO)'!$B$7*'PRECIOS SEGUN ADJ. (FRONTERIZO)'!$C$7</f>
        <v>9014.4</v>
      </c>
      <c r="AQ89" s="80" t="e" vm="1">
        <f>+[4]!NumLetras(AP89,"PESO","PESOS DOMINICANOS","$EE $m CON #d/100 CENTAVOS")</f>
        <v>#VALUE!</v>
      </c>
      <c r="AR89" s="80">
        <f t="shared" si="77"/>
        <v>1442.3</v>
      </c>
      <c r="AS89" s="37">
        <v>42</v>
      </c>
      <c r="AT89" s="37">
        <f t="shared" si="50"/>
        <v>840</v>
      </c>
      <c r="AU89" s="189">
        <v>290.85000000000002</v>
      </c>
      <c r="AV89" s="80">
        <f>+AS89*'PRECIOS SEGUN ADJ. (FRONTERIZO)'!$B$8*'PRECIOS SEGUN ADJ. (FRONTERIZO)'!$C$8</f>
        <v>244314</v>
      </c>
      <c r="AW89" s="80" t="e" vm="1">
        <f>+[4]!NumLetras(AV89,"PESO","PESOS DOMINICANOS","$EE $m CON #d/100 CENTAVOS")</f>
        <v>#VALUE!</v>
      </c>
      <c r="AX89" s="80">
        <f t="shared" si="78"/>
        <v>43976.52</v>
      </c>
      <c r="AY89" s="37">
        <v>0</v>
      </c>
      <c r="AZ89" s="37">
        <f t="shared" si="51"/>
        <v>0</v>
      </c>
      <c r="BA89" s="189">
        <v>18.899999999999999</v>
      </c>
      <c r="BB89" s="80">
        <f>+AY89*'PRECIOS SEGUN ADJ. (FRONTERIZO)'!$B$9*'PRECIOS SEGUN ADJ. (FRONTERIZO)'!$C$9</f>
        <v>0</v>
      </c>
      <c r="BC89" s="80" t="e" vm="1">
        <f>+[4]!NumLetras(BB89,"PESO","PESOS DOMINICANOS","$EE $m CON #d/100 CENTAVOS")</f>
        <v>#VALUE!</v>
      </c>
      <c r="BD89" s="37">
        <v>10</v>
      </c>
      <c r="BE89" s="37">
        <f t="shared" si="52"/>
        <v>200</v>
      </c>
      <c r="BF89" s="189">
        <v>140.38</v>
      </c>
      <c r="BG89" s="80">
        <f>+BD89*'PRECIOS SEGUN ADJ. (FRONTERIZO)'!$B$10*'PRECIOS SEGUN ADJ. (FRONTERIZO)'!$C$10</f>
        <v>28076</v>
      </c>
      <c r="BH89" s="80" t="e" vm="1">
        <f>+[4]!NumLetras(BG89,"PESO","PESOS DOMINICANOS","$EE $m CON #d/100 CENTAVOS")</f>
        <v>#VALUE!</v>
      </c>
      <c r="BI89" s="80">
        <f t="shared" si="79"/>
        <v>5053.68</v>
      </c>
      <c r="BJ89" s="37">
        <v>0</v>
      </c>
      <c r="BK89" s="37">
        <f t="shared" si="53"/>
        <v>0</v>
      </c>
      <c r="BL89" s="189">
        <v>31.459999999999997</v>
      </c>
      <c r="BM89" s="80">
        <f>+BJ89*'PRECIOS SEGUN ADJ. (FRONTERIZO)'!$B$11*'PRECIOS SEGUN ADJ. (FRONTERIZO)'!$C$11</f>
        <v>0</v>
      </c>
      <c r="BN89" s="80" t="e" vm="1">
        <f>+[4]!NumLetras(BM89,"PESO","PESOS DOMINICANOS","$EE $m CON #d/100 CENTAVOS")</f>
        <v>#VALUE!</v>
      </c>
      <c r="BO89" s="37">
        <v>34</v>
      </c>
      <c r="BP89" s="37">
        <f t="shared" si="54"/>
        <v>680</v>
      </c>
      <c r="BQ89" s="189">
        <v>65</v>
      </c>
      <c r="BR89" s="80">
        <f>+BO89*'PRECIOS SEGUN ADJ. (FRONTERIZO)'!$B$12*'PRECIOS SEGUN ADJ. (FRONTERIZO)'!$C$12</f>
        <v>44200</v>
      </c>
      <c r="BS89" s="80" t="e" vm="1">
        <f>+[4]!NumLetras(BR89,"PESO","PESOS DOMINICANOS","$EE $m CON #d/100 CENTAVOS")</f>
        <v>#VALUE!</v>
      </c>
      <c r="BT89" s="37">
        <v>0</v>
      </c>
      <c r="BU89" s="37">
        <f t="shared" si="55"/>
        <v>0</v>
      </c>
      <c r="BV89" s="189">
        <v>5.5</v>
      </c>
      <c r="BW89" s="80">
        <f>+BT89*'PRECIOS SEGUN ADJ. (FRONTERIZO)'!$B$13*'PRECIOS SEGUN ADJ. (FRONTERIZO)'!$C$13</f>
        <v>0</v>
      </c>
      <c r="BX89" s="80" t="e" vm="1">
        <f>+[4]!NumLetras(BW89,"PESO","PESOS DOMINICANOS","$EE $m CON #d/100 CENTAVOS")</f>
        <v>#VALUE!</v>
      </c>
      <c r="BY89" s="37">
        <v>720</v>
      </c>
      <c r="BZ89" s="37">
        <f t="shared" si="56"/>
        <v>14400</v>
      </c>
      <c r="CA89" s="189">
        <v>7.15</v>
      </c>
      <c r="CB89" s="80">
        <f>+BY89*'PRECIOS SEGUN ADJ. (FRONTERIZO)'!$B$14*'PRECIOS SEGUN ADJ. (FRONTERIZO)'!$C$14</f>
        <v>102960</v>
      </c>
      <c r="CC89" s="80" t="e" vm="1">
        <f>+[4]!NumLetras(CB89,"PESO","PESOS DOMINICANOS","$EE $m CON #d/100 CENTAVOS")</f>
        <v>#VALUE!</v>
      </c>
      <c r="CD89" s="37">
        <v>1440</v>
      </c>
      <c r="CE89" s="37">
        <f t="shared" si="57"/>
        <v>28800</v>
      </c>
      <c r="CF89" s="189">
        <v>6.8400000000000007</v>
      </c>
      <c r="CG89" s="80">
        <f>+CD89*'PRECIOS SEGUN ADJ. (FRONTERIZO)'!$B$15*'PRECIOS SEGUN ADJ. (FRONTERIZO)'!$C$15</f>
        <v>196992</v>
      </c>
      <c r="CH89" s="80" t="e" vm="1">
        <f>+[4]!NumLetras(CG89,"PESO","PESOS DOMINICANOS","$EE $m CON #d/100 CENTAVOS")</f>
        <v>#VALUE!</v>
      </c>
      <c r="CI89" s="37">
        <v>0</v>
      </c>
      <c r="CJ89" s="37">
        <f t="shared" si="58"/>
        <v>0</v>
      </c>
      <c r="CK89" s="189">
        <v>60</v>
      </c>
      <c r="CL89" s="80">
        <f>+CI89*'PRECIOS SEGUN ADJ. (FRONTERIZO)'!$B$16*'PRECIOS SEGUN ADJ. (FRONTERIZO)'!$C$16</f>
        <v>0</v>
      </c>
      <c r="CM89" s="80" t="e" vm="1">
        <f>+[4]!NumLetras(CL89,"PESO","PESOS DOMINICANOS","$EE $m CON #d/100 CENTAVOS")</f>
        <v>#VALUE!</v>
      </c>
      <c r="CN89" s="80">
        <f t="shared" si="80"/>
        <v>0</v>
      </c>
      <c r="CO89" s="37">
        <v>0</v>
      </c>
      <c r="CP89" s="37">
        <f t="shared" si="59"/>
        <v>0</v>
      </c>
      <c r="CQ89" s="189">
        <v>55.649999999999991</v>
      </c>
      <c r="CR89" s="80">
        <f>+CO89*'PRECIOS SEGUN ADJ. (FRONTERIZO)'!$B$17*'PRECIOS SEGUN ADJ. (FRONTERIZO)'!$C$17</f>
        <v>0</v>
      </c>
      <c r="CS89" s="80" t="e" vm="1">
        <f>+[4]!NumLetras(CR89,"PESO","PESOS DOMINICANOS","$EE $m CON #d/100 CENTAVOS")</f>
        <v>#VALUE!</v>
      </c>
      <c r="CT89" s="80">
        <f t="shared" si="81"/>
        <v>0</v>
      </c>
      <c r="CU89" s="37">
        <v>720</v>
      </c>
      <c r="CV89" s="37">
        <f t="shared" si="60"/>
        <v>14400</v>
      </c>
      <c r="CW89" s="189">
        <v>6.6</v>
      </c>
      <c r="CX89" s="80">
        <f>+CU89*'PRECIOS SEGUN ADJ. (FRONTERIZO)'!$B$18*'PRECIOS SEGUN ADJ. (FRONTERIZO)'!$C$18</f>
        <v>95040</v>
      </c>
      <c r="CY89" s="80" t="e" vm="1">
        <f>+[4]!NumLetras(CX89,"PESO","PESOS DOMINICANOS","$EE $m CON #d/100 CENTAVOS")</f>
        <v>#VALUE!</v>
      </c>
      <c r="CZ89" s="37">
        <v>0</v>
      </c>
      <c r="DA89" s="37">
        <f t="shared" si="61"/>
        <v>0</v>
      </c>
      <c r="DB89" s="189">
        <v>65.75</v>
      </c>
      <c r="DC89" s="80">
        <f>+CZ89*'PRECIOS SEGUN ADJ. (FRONTERIZO)'!$B$19*'PRECIOS SEGUN ADJ. (FRONTERIZO)'!$C$19</f>
        <v>0</v>
      </c>
      <c r="DD89" s="80" t="e" vm="1">
        <f>+[4]!NumLetras(DC89,"PESO","PESOS DOMINICANOS","$EE $m CON #d/100 CENTAVOS")</f>
        <v>#VALUE!</v>
      </c>
      <c r="DE89" s="80">
        <f t="shared" si="82"/>
        <v>0</v>
      </c>
      <c r="DF89" s="37">
        <v>18</v>
      </c>
      <c r="DG89" s="37">
        <f t="shared" si="62"/>
        <v>360</v>
      </c>
      <c r="DH89" s="189">
        <v>82.59999999999998</v>
      </c>
      <c r="DI89" s="80">
        <f>+DF89*'PRECIOS SEGUN ADJ. (FRONTERIZO)'!$B$20*'PRECIOS SEGUN ADJ. (FRONTERIZO)'!$C$20</f>
        <v>29736</v>
      </c>
      <c r="DJ89" s="80" t="e" vm="1">
        <f>+[4]!NumLetras(DI89,"PESO","PESOS DOMINICANOS","$EE $m CON #d/100 CENTAVOS")</f>
        <v>#VALUE!</v>
      </c>
      <c r="DK89" s="80">
        <f t="shared" si="83"/>
        <v>5352.48</v>
      </c>
      <c r="DL89" s="37">
        <v>1440</v>
      </c>
      <c r="DM89" s="37">
        <f t="shared" si="63"/>
        <v>28800</v>
      </c>
      <c r="DN89" s="189">
        <v>22</v>
      </c>
      <c r="DO89" s="80">
        <f>+DL89*'PRECIOS SEGUN ADJ. (FRONTERIZO)'!$B$21*'PRECIOS SEGUN ADJ. (FRONTERIZO)'!$C$21</f>
        <v>633600</v>
      </c>
      <c r="DP89" s="80" t="e" vm="1">
        <f>+[4]!NumLetras(DO89,"PESO","PESOS DOMINICANOS","$EE $m CON #d/100 CENTAVOS")</f>
        <v>#VALUE!</v>
      </c>
      <c r="DQ89" s="37">
        <v>82</v>
      </c>
      <c r="DR89" s="37">
        <f t="shared" si="64"/>
        <v>1640</v>
      </c>
      <c r="DS89" s="189">
        <v>80.849999999999994</v>
      </c>
      <c r="DT89" s="80">
        <f>+DQ89*'PRECIOS SEGUN ADJ. (FRONTERIZO)'!$B$22*'PRECIOS SEGUN ADJ. (FRONTERIZO)'!$C$22</f>
        <v>132594</v>
      </c>
      <c r="DU89" s="80" t="e" vm="1">
        <f>+[4]!NumLetras(DT89,"PESO","PESOS DOMINICANOS","$EE $m CON #d/100 CENTAVOS")</f>
        <v>#VALUE!</v>
      </c>
      <c r="DV89" s="37">
        <v>37</v>
      </c>
      <c r="DW89" s="37">
        <f t="shared" si="65"/>
        <v>740</v>
      </c>
      <c r="DX89" s="189">
        <v>21.83</v>
      </c>
      <c r="DY89" s="80">
        <f>+DV89*'PRECIOS SEGUN ADJ. (FRONTERIZO)'!$B$23*'PRECIOS SEGUN ADJ. (FRONTERIZO)'!$C$23</f>
        <v>16154.199999999999</v>
      </c>
      <c r="DZ89" s="80" t="e" vm="1">
        <f>+[4]!NumLetras(DY89,"PESO","PESOS DOMINICANOS","$EE $m CON #d/100 CENTAVOS")</f>
        <v>#VALUE!</v>
      </c>
      <c r="EA89" s="80">
        <f t="shared" si="84"/>
        <v>2907.76</v>
      </c>
      <c r="EB89" s="37">
        <v>114</v>
      </c>
      <c r="EC89" s="37">
        <f t="shared" si="66"/>
        <v>2280</v>
      </c>
      <c r="ED89" s="189">
        <v>33</v>
      </c>
      <c r="EE89" s="80">
        <f>+EB89*'PRECIOS SEGUN ADJ. (FRONTERIZO)'!$B$24*'PRECIOS SEGUN ADJ. (FRONTERIZO)'!$C$24</f>
        <v>75240</v>
      </c>
      <c r="EF89" s="80" t="e" vm="1">
        <f>+[4]!NumLetras(EE89,"PESO","PESOS DOMINICANOS","$EE $m CON #d/100 CENTAVOS")</f>
        <v>#VALUE!</v>
      </c>
      <c r="EG89" s="37">
        <v>0</v>
      </c>
      <c r="EH89" s="37">
        <f t="shared" si="67"/>
        <v>0</v>
      </c>
      <c r="EI89" s="189">
        <v>15.789999999999997</v>
      </c>
      <c r="EJ89" s="80">
        <f>+EG89*'PRECIOS SEGUN ADJ. (FRONTERIZO)'!$B$25*'PRECIOS SEGUN ADJ. (FRONTERIZO)'!$C$25</f>
        <v>0</v>
      </c>
      <c r="EK89" s="80" t="e" vm="1">
        <f>+[4]!NumLetras(EJ89,"PESO","PESOS DOMINICANOS","$EE $m CON #d/100 CENTAVOS")</f>
        <v>#VALUE!</v>
      </c>
      <c r="EL89" s="37">
        <v>0</v>
      </c>
      <c r="EM89" s="37">
        <f t="shared" si="68"/>
        <v>0</v>
      </c>
      <c r="EN89" s="189">
        <v>31.5</v>
      </c>
      <c r="EO89" s="80">
        <f>+EL89*'PRECIOS SEGUN ADJ. (FRONTERIZO)'!$B$26*'PRECIOS SEGUN ADJ. (FRONTERIZO)'!$C$26</f>
        <v>0</v>
      </c>
      <c r="EP89" s="80" t="e" vm="1">
        <f>+[4]!NumLetras(EO89,"PESO","PESOS DOMINICANOS","$EE $m CON #d/100 CENTAVOS")</f>
        <v>#VALUE!</v>
      </c>
      <c r="EQ89" s="80">
        <v>0</v>
      </c>
      <c r="ER89" s="194">
        <f t="shared" si="69"/>
        <v>0</v>
      </c>
      <c r="ES89" s="195">
        <v>21.68</v>
      </c>
      <c r="ET89" s="196">
        <f>+EQ89*'PRECIOS SEGUN ADJ (RURAL)'!$B$13*'PRECIOS SEGUN ADJ (RURAL)'!$C$13</f>
        <v>0</v>
      </c>
      <c r="EU89" s="196" t="e" vm="1">
        <f>+[4]!NumLetras(ET89,"PESO","PESOS DOMINICANOS","$EE $m CON #d/100 CENTAVOS")</f>
        <v>#VALUE!</v>
      </c>
      <c r="EV89" s="80">
        <v>0</v>
      </c>
      <c r="EW89" s="198">
        <f t="shared" si="70"/>
        <v>0</v>
      </c>
      <c r="EX89" s="199">
        <v>5.5</v>
      </c>
      <c r="EY89" s="200">
        <f>+EV89*'PRECIOS SEGUN ADJ (RURAL)'!$B$16*'PRECIOS SEGUN ADJ (RURAL)'!$C$16</f>
        <v>0</v>
      </c>
      <c r="EZ89" s="200" t="e" vm="1">
        <f>+[4]!NumLetras(EY89,"PESO","PESOS DOMINICANOS","$EE $m CON #d/100 CENTAVOS")</f>
        <v>#VALUE!</v>
      </c>
      <c r="FA89" s="80">
        <v>0</v>
      </c>
      <c r="FB89" s="202">
        <f t="shared" si="71"/>
        <v>0</v>
      </c>
      <c r="FC89" s="203">
        <v>220</v>
      </c>
      <c r="FD89" s="204">
        <f>+FA89*'PRECIOS SEGUN ADJ (RURAL)'!$B$18*'PRECIOS SEGUN ADJ (RURAL)'!$C$18</f>
        <v>0</v>
      </c>
      <c r="FE89" s="204" t="e" vm="1">
        <f>+[4]!NumLetras(FD89,"PESO","PESOS DOMINICANOS","$EE $m CON #d/100 CENTAVOS")</f>
        <v>#VALUE!</v>
      </c>
      <c r="FF89" s="204">
        <f t="shared" si="72"/>
        <v>0</v>
      </c>
      <c r="FG89" s="80">
        <f t="shared" si="85"/>
        <v>2052914.2</v>
      </c>
      <c r="FH89" s="80" t="e" vm="1">
        <f>+[4]!NumLetras(FG89,"PESO","PESOS DOMINICANOS","$EE $m CON #d/100 CENTAVOS")</f>
        <v>#VALUE!</v>
      </c>
      <c r="FI89" s="80">
        <f t="shared" si="73"/>
        <v>108921.91999999998</v>
      </c>
      <c r="FJ89" s="80" t="e" vm="1">
        <f>+[4]!NumLetras(FI89,"PESO","PESOS DOMINICANOS","$EE $m CON #d/100 CENTAVOS")</f>
        <v>#VALUE!</v>
      </c>
      <c r="FK89" s="80">
        <f t="shared" si="86"/>
        <v>1943992.28</v>
      </c>
      <c r="FL89" s="80" t="e" vm="1">
        <f>+[4]!NumLetras(FK89,"PESO","PESOS DOMINICANOS","$EE $m CON #d/100 CENTAVOS")</f>
        <v>#VALUE!</v>
      </c>
      <c r="FM89" s="80">
        <f t="shared" si="87"/>
        <v>410582.84</v>
      </c>
      <c r="FN89" s="80" t="e" vm="1">
        <f>+[4]!NumLetras(FM89,"PESO","PESOS DOMINICANOS","$EE $m CON #d/100 CENTAVOS")</f>
        <v>#VALUE!</v>
      </c>
      <c r="FO89" s="80">
        <f t="shared" si="88"/>
        <v>20529.14</v>
      </c>
      <c r="FP89" s="80" t="e" vm="1">
        <f>+[4]!NumLetras(FO89,"PESO","PESOS DOMINICANOS","$EE $m CON #d/100 CENTAVOS")</f>
        <v>#VALUE!</v>
      </c>
      <c r="FQ89" s="80"/>
      <c r="FR89" s="80">
        <f t="shared" si="89"/>
        <v>1642331.3599999999</v>
      </c>
      <c r="FS89" s="80" t="e" vm="1">
        <f>+[4]!NumLetras(FR89,"PESO","PESOS DOMINICANOS","$EE $m CON #d/100 CENTAVOS")</f>
        <v>#VALUE!</v>
      </c>
      <c r="FT89" s="37" t="str">
        <f>+VLOOKUP(D89,'FRONTERIZO XENIA'!F:G,2,0)</f>
        <v>F-23</v>
      </c>
    </row>
    <row r="90" spans="1:176">
      <c r="A90" s="37">
        <v>89</v>
      </c>
      <c r="B90" s="37">
        <v>89</v>
      </c>
      <c r="C90" s="26" t="s">
        <v>923</v>
      </c>
      <c r="D90" s="37">
        <v>7600011048</v>
      </c>
      <c r="E90" s="37" t="str">
        <f>+VLOOKUP(D90,'INFORMACION DE PROVEEDORES'!C:I,2,0)</f>
        <v>076-0001104-8</v>
      </c>
      <c r="F90" s="26" t="str">
        <f>+VLOOKUP(D90,'INFORMACION DE PROVEEDORES'!C:J,4,0)</f>
        <v>ROIDE DAVID CUEVAS JIMENEZ</v>
      </c>
      <c r="G90" s="37" t="str">
        <f>+VLOOKUP(D90,'INFORMACION DE PROVEEDORES'!C:K,5,0)</f>
        <v>076-0001104-8</v>
      </c>
      <c r="H90" s="26" t="str">
        <f>+VLOOKUP(D90,'INFORMACION DE PROVEEDORES'!C:L,7,0)</f>
        <v>CALLE PRINCIPAL NO.221, UVILLA, TAMAYO, BAHORUCO</v>
      </c>
      <c r="I90" s="37" t="str">
        <f>+VLOOKUP(D90,'INFORMACION DE PROVEEDORES'!C:M,3,0)</f>
        <v xml:space="preserve"> FÍSICA</v>
      </c>
      <c r="J90" s="37">
        <v>7</v>
      </c>
      <c r="K90" s="37">
        <v>392</v>
      </c>
      <c r="L90" s="37">
        <v>112</v>
      </c>
      <c r="M90" s="37">
        <f t="shared" si="74"/>
        <v>2240</v>
      </c>
      <c r="N90" s="189">
        <v>69.81</v>
      </c>
      <c r="O90" s="80">
        <f>+L90*'PRECIOS SEGUN ADJ. (FRONTERIZO)'!$B$2*'PRECIOS SEGUN ADJ. (FRONTERIZO)'!$C$2</f>
        <v>156374.39999999999</v>
      </c>
      <c r="P90" s="80" t="e" vm="1">
        <f>+[4]!NumLetras(O90,"PESO","PESOS DOMINICANOS","$EE $m CON #d/100 CENTAVOS")</f>
        <v>#VALUE!</v>
      </c>
      <c r="Q90" s="80">
        <f t="shared" si="75"/>
        <v>25019.9</v>
      </c>
      <c r="R90" s="37">
        <v>32</v>
      </c>
      <c r="S90" s="37">
        <f t="shared" si="45"/>
        <v>640</v>
      </c>
      <c r="T90" s="189">
        <v>31.5</v>
      </c>
      <c r="U90" s="80">
        <f>+R90*'PRECIOS SEGUN ADJ. (FRONTERIZO)'!$B$3*'PRECIOS SEGUN ADJ. (FRONTERIZO)'!$C$3</f>
        <v>20160</v>
      </c>
      <c r="V90" s="80" t="e" vm="1">
        <f>+[4]!NumLetras(U90,"PESO","PESOS DOMINICANOS","$EE $m CON #d/100 CENTAVOS")</f>
        <v>#VALUE!</v>
      </c>
      <c r="W90" s="37">
        <v>184</v>
      </c>
      <c r="X90" s="37">
        <f t="shared" si="46"/>
        <v>3680</v>
      </c>
      <c r="Y90" s="189">
        <v>25.2</v>
      </c>
      <c r="Z90" s="80">
        <f>+W90*'PRECIOS SEGUN ADJ. (FRONTERIZO)'!$B$4*'PRECIOS SEGUN ADJ. (FRONTERIZO)'!$C$4</f>
        <v>92736</v>
      </c>
      <c r="AA90" s="80" t="e" vm="1">
        <f>+[4]!NumLetras(Z90,"PESO","PESOS DOMINICANOS","$EE $m CON #d/100 CENTAVOS")</f>
        <v>#VALUE!</v>
      </c>
      <c r="AB90" s="37">
        <v>156</v>
      </c>
      <c r="AC90" s="37">
        <f t="shared" si="47"/>
        <v>3120</v>
      </c>
      <c r="AD90" s="189">
        <v>87.91</v>
      </c>
      <c r="AE90" s="80">
        <f>+AB90*'PRECIOS SEGUN ADJ. (FRONTERIZO)'!$B$5*'PRECIOS SEGUN ADJ. (FRONTERIZO)'!$C$5</f>
        <v>274279.19999999995</v>
      </c>
      <c r="AF90" s="80" t="e" vm="1">
        <f>+[4]!NumLetras(AE90,"PESO","PESOS DOMINICANOS","$EE $m CON #d/100 CENTAVOS")</f>
        <v>#VALUE!</v>
      </c>
      <c r="AG90" s="80">
        <f t="shared" si="76"/>
        <v>49370.26</v>
      </c>
      <c r="AH90" s="37">
        <v>82</v>
      </c>
      <c r="AI90" s="37">
        <f t="shared" si="48"/>
        <v>1640</v>
      </c>
      <c r="AJ90" s="189">
        <v>53.95000000000001</v>
      </c>
      <c r="AK90" s="80">
        <f>+AH90*'PRECIOS SEGUN ADJ. (FRONTERIZO)'!$B$6*'PRECIOS SEGUN ADJ. (FRONTERIZO)'!$C$6</f>
        <v>88478.000000000015</v>
      </c>
      <c r="AL90" s="80" t="e" vm="1">
        <f>+[4]!NumLetras(AK90,"PESO","PESOS DOMINICANOS","$EE $m CON #d/100 CENTAVOS")</f>
        <v>#VALUE!</v>
      </c>
      <c r="AM90" s="37">
        <v>11</v>
      </c>
      <c r="AN90" s="37">
        <f t="shared" si="49"/>
        <v>220</v>
      </c>
      <c r="AO90" s="189">
        <v>25.04</v>
      </c>
      <c r="AP90" s="80">
        <f>+AM90*'PRECIOS SEGUN ADJ. (FRONTERIZO)'!$B$7*'PRECIOS SEGUN ADJ. (FRONTERIZO)'!$C$7</f>
        <v>5508.8</v>
      </c>
      <c r="AQ90" s="80" t="e" vm="1">
        <f>+[4]!NumLetras(AP90,"PESO","PESOS DOMINICANOS","$EE $m CON #d/100 CENTAVOS")</f>
        <v>#VALUE!</v>
      </c>
      <c r="AR90" s="80">
        <f t="shared" si="77"/>
        <v>881.41</v>
      </c>
      <c r="AS90" s="37">
        <v>51</v>
      </c>
      <c r="AT90" s="37">
        <f t="shared" si="50"/>
        <v>1020</v>
      </c>
      <c r="AU90" s="189">
        <v>290.85000000000002</v>
      </c>
      <c r="AV90" s="80">
        <f>+AS90*'PRECIOS SEGUN ADJ. (FRONTERIZO)'!$B$8*'PRECIOS SEGUN ADJ. (FRONTERIZO)'!$C$8</f>
        <v>296667</v>
      </c>
      <c r="AW90" s="80" t="e" vm="1">
        <f>+[4]!NumLetras(AV90,"PESO","PESOS DOMINICANOS","$EE $m CON #d/100 CENTAVOS")</f>
        <v>#VALUE!</v>
      </c>
      <c r="AX90" s="80">
        <f t="shared" si="78"/>
        <v>53400.06</v>
      </c>
      <c r="AY90" s="37">
        <v>12</v>
      </c>
      <c r="AZ90" s="37">
        <f t="shared" si="51"/>
        <v>240</v>
      </c>
      <c r="BA90" s="189">
        <v>18.899999999999999</v>
      </c>
      <c r="BB90" s="80">
        <f>+AY90*'PRECIOS SEGUN ADJ. (FRONTERIZO)'!$B$9*'PRECIOS SEGUN ADJ. (FRONTERIZO)'!$C$9</f>
        <v>4536</v>
      </c>
      <c r="BC90" s="80" t="e" vm="1">
        <f>+[4]!NumLetras(BB90,"PESO","PESOS DOMINICANOS","$EE $m CON #d/100 CENTAVOS")</f>
        <v>#VALUE!</v>
      </c>
      <c r="BD90" s="37">
        <v>6</v>
      </c>
      <c r="BE90" s="37">
        <f t="shared" si="52"/>
        <v>120</v>
      </c>
      <c r="BF90" s="189">
        <v>140.38</v>
      </c>
      <c r="BG90" s="80">
        <f>+BD90*'PRECIOS SEGUN ADJ. (FRONTERIZO)'!$B$10*'PRECIOS SEGUN ADJ. (FRONTERIZO)'!$C$10</f>
        <v>16845.599999999999</v>
      </c>
      <c r="BH90" s="80" t="e" vm="1">
        <f>+[4]!NumLetras(BG90,"PESO","PESOS DOMINICANOS","$EE $m CON #d/100 CENTAVOS")</f>
        <v>#VALUE!</v>
      </c>
      <c r="BI90" s="80">
        <f t="shared" si="79"/>
        <v>3032.21</v>
      </c>
      <c r="BJ90" s="37">
        <v>63</v>
      </c>
      <c r="BK90" s="37">
        <f t="shared" si="53"/>
        <v>1260</v>
      </c>
      <c r="BL90" s="189">
        <v>31.459999999999997</v>
      </c>
      <c r="BM90" s="80">
        <f>+BJ90*'PRECIOS SEGUN ADJ. (FRONTERIZO)'!$B$11*'PRECIOS SEGUN ADJ. (FRONTERIZO)'!$C$11</f>
        <v>39639.599999999999</v>
      </c>
      <c r="BN90" s="80" t="e" vm="1">
        <f>+[4]!NumLetras(BM90,"PESO","PESOS DOMINICANOS","$EE $m CON #d/100 CENTAVOS")</f>
        <v>#VALUE!</v>
      </c>
      <c r="BO90" s="37">
        <v>41</v>
      </c>
      <c r="BP90" s="37">
        <f t="shared" si="54"/>
        <v>820</v>
      </c>
      <c r="BQ90" s="189">
        <v>65</v>
      </c>
      <c r="BR90" s="80">
        <f>+BO90*'PRECIOS SEGUN ADJ. (FRONTERIZO)'!$B$12*'PRECIOS SEGUN ADJ. (FRONTERIZO)'!$C$12</f>
        <v>53300</v>
      </c>
      <c r="BS90" s="80" t="e" vm="1">
        <f>+[4]!NumLetras(BR90,"PESO","PESOS DOMINICANOS","$EE $m CON #d/100 CENTAVOS")</f>
        <v>#VALUE!</v>
      </c>
      <c r="BT90" s="37">
        <v>1720</v>
      </c>
      <c r="BU90" s="37">
        <f t="shared" si="55"/>
        <v>34400</v>
      </c>
      <c r="BV90" s="189">
        <v>5.5</v>
      </c>
      <c r="BW90" s="80">
        <f>+BT90*'PRECIOS SEGUN ADJ. (FRONTERIZO)'!$B$13*'PRECIOS SEGUN ADJ. (FRONTERIZO)'!$C$13</f>
        <v>189200</v>
      </c>
      <c r="BX90" s="80" t="e" vm="1">
        <f>+[4]!NumLetras(BW90,"PESO","PESOS DOMINICANOS","$EE $m CON #d/100 CENTAVOS")</f>
        <v>#VALUE!</v>
      </c>
      <c r="BY90" s="37">
        <v>440</v>
      </c>
      <c r="BZ90" s="37">
        <f t="shared" si="56"/>
        <v>8800</v>
      </c>
      <c r="CA90" s="189">
        <v>7.15</v>
      </c>
      <c r="CB90" s="80">
        <f>+BY90*'PRECIOS SEGUN ADJ. (FRONTERIZO)'!$B$14*'PRECIOS SEGUN ADJ. (FRONTERIZO)'!$C$14</f>
        <v>62920</v>
      </c>
      <c r="CC90" s="80" t="e" vm="1">
        <f>+[4]!NumLetras(CB90,"PESO","PESOS DOMINICANOS","$EE $m CON #d/100 CENTAVOS")</f>
        <v>#VALUE!</v>
      </c>
      <c r="CD90" s="37">
        <v>880</v>
      </c>
      <c r="CE90" s="37">
        <f t="shared" si="57"/>
        <v>17600</v>
      </c>
      <c r="CF90" s="189">
        <v>6.8400000000000007</v>
      </c>
      <c r="CG90" s="80">
        <f>+CD90*'PRECIOS SEGUN ADJ. (FRONTERIZO)'!$B$15*'PRECIOS SEGUN ADJ. (FRONTERIZO)'!$C$15</f>
        <v>120384</v>
      </c>
      <c r="CH90" s="80" t="e" vm="1">
        <f>+[4]!NumLetras(CG90,"PESO","PESOS DOMINICANOS","$EE $m CON #d/100 CENTAVOS")</f>
        <v>#VALUE!</v>
      </c>
      <c r="CI90" s="37">
        <v>79</v>
      </c>
      <c r="CJ90" s="37">
        <f t="shared" si="58"/>
        <v>1580</v>
      </c>
      <c r="CK90" s="189">
        <v>60</v>
      </c>
      <c r="CL90" s="80">
        <f>+CI90*'PRECIOS SEGUN ADJ. (FRONTERIZO)'!$B$16*'PRECIOS SEGUN ADJ. (FRONTERIZO)'!$C$16</f>
        <v>94800</v>
      </c>
      <c r="CM90" s="80" t="e" vm="1">
        <f>+[4]!NumLetras(CL90,"PESO","PESOS DOMINICANOS","$EE $m CON #d/100 CENTAVOS")</f>
        <v>#VALUE!</v>
      </c>
      <c r="CN90" s="80">
        <f t="shared" si="80"/>
        <v>17064</v>
      </c>
      <c r="CO90" s="37">
        <v>37</v>
      </c>
      <c r="CP90" s="37">
        <f t="shared" si="59"/>
        <v>740</v>
      </c>
      <c r="CQ90" s="189">
        <v>55.649999999999991</v>
      </c>
      <c r="CR90" s="80">
        <f>+CO90*'PRECIOS SEGUN ADJ. (FRONTERIZO)'!$B$17*'PRECIOS SEGUN ADJ. (FRONTERIZO)'!$C$17</f>
        <v>41180.999999999993</v>
      </c>
      <c r="CS90" s="80" t="e" vm="1">
        <f>+[4]!NumLetras(CR90,"PESO","PESOS DOMINICANOS","$EE $m CON #d/100 CENTAVOS")</f>
        <v>#VALUE!</v>
      </c>
      <c r="CT90" s="80">
        <f t="shared" si="81"/>
        <v>7412.58</v>
      </c>
      <c r="CU90" s="37">
        <v>1128</v>
      </c>
      <c r="CV90" s="37">
        <f t="shared" si="60"/>
        <v>22560</v>
      </c>
      <c r="CW90" s="189">
        <v>6.6</v>
      </c>
      <c r="CX90" s="80">
        <f>+CU90*'PRECIOS SEGUN ADJ. (FRONTERIZO)'!$B$18*'PRECIOS SEGUN ADJ. (FRONTERIZO)'!$C$18</f>
        <v>148896</v>
      </c>
      <c r="CY90" s="80" t="e" vm="1">
        <f>+[4]!NumLetras(CX90,"PESO","PESOS DOMINICANOS","$EE $m CON #d/100 CENTAVOS")</f>
        <v>#VALUE!</v>
      </c>
      <c r="CZ90" s="37">
        <v>41</v>
      </c>
      <c r="DA90" s="37">
        <f t="shared" si="61"/>
        <v>820</v>
      </c>
      <c r="DB90" s="189">
        <v>65.75</v>
      </c>
      <c r="DC90" s="80">
        <f>+CZ90*'PRECIOS SEGUN ADJ. (FRONTERIZO)'!$B$19*'PRECIOS SEGUN ADJ. (FRONTERIZO)'!$C$19</f>
        <v>53915</v>
      </c>
      <c r="DD90" s="80" t="e" vm="1">
        <f>+[4]!NumLetras(DC90,"PESO","PESOS DOMINICANOS","$EE $m CON #d/100 CENTAVOS")</f>
        <v>#VALUE!</v>
      </c>
      <c r="DE90" s="80">
        <f t="shared" si="82"/>
        <v>9704.7000000000007</v>
      </c>
      <c r="DF90" s="37">
        <v>11</v>
      </c>
      <c r="DG90" s="37">
        <f t="shared" si="62"/>
        <v>220</v>
      </c>
      <c r="DH90" s="189">
        <v>82.59999999999998</v>
      </c>
      <c r="DI90" s="80">
        <f>+DF90*'PRECIOS SEGUN ADJ. (FRONTERIZO)'!$B$20*'PRECIOS SEGUN ADJ. (FRONTERIZO)'!$C$20</f>
        <v>18172</v>
      </c>
      <c r="DJ90" s="80" t="e" vm="1">
        <f>+[4]!NumLetras(DI90,"PESO","PESOS DOMINICANOS","$EE $m CON #d/100 CENTAVOS")</f>
        <v>#VALUE!</v>
      </c>
      <c r="DK90" s="80">
        <f t="shared" si="83"/>
        <v>3270.96</v>
      </c>
      <c r="DL90" s="37">
        <v>880</v>
      </c>
      <c r="DM90" s="37">
        <f t="shared" si="63"/>
        <v>17600</v>
      </c>
      <c r="DN90" s="189">
        <v>22</v>
      </c>
      <c r="DO90" s="80">
        <f>+DL90*'PRECIOS SEGUN ADJ. (FRONTERIZO)'!$B$21*'PRECIOS SEGUN ADJ. (FRONTERIZO)'!$C$21</f>
        <v>387200</v>
      </c>
      <c r="DP90" s="80" t="e" vm="1">
        <f>+[4]!NumLetras(DO90,"PESO","PESOS DOMINICANOS","$EE $m CON #d/100 CENTAVOS")</f>
        <v>#VALUE!</v>
      </c>
      <c r="DQ90" s="37">
        <v>90</v>
      </c>
      <c r="DR90" s="37">
        <f t="shared" si="64"/>
        <v>1800</v>
      </c>
      <c r="DS90" s="189">
        <v>80.849999999999994</v>
      </c>
      <c r="DT90" s="80">
        <f>+DQ90*'PRECIOS SEGUN ADJ. (FRONTERIZO)'!$B$22*'PRECIOS SEGUN ADJ. (FRONTERIZO)'!$C$22</f>
        <v>145529.99999999997</v>
      </c>
      <c r="DU90" s="80" t="e" vm="1">
        <f>+[4]!NumLetras(DT90,"PESO","PESOS DOMINICANOS","$EE $m CON #d/100 CENTAVOS")</f>
        <v>#VALUE!</v>
      </c>
      <c r="DV90" s="37">
        <v>43</v>
      </c>
      <c r="DW90" s="37">
        <f t="shared" si="65"/>
        <v>860</v>
      </c>
      <c r="DX90" s="189">
        <v>21.83</v>
      </c>
      <c r="DY90" s="80">
        <f>+DV90*'PRECIOS SEGUN ADJ. (FRONTERIZO)'!$B$23*'PRECIOS SEGUN ADJ. (FRONTERIZO)'!$C$23</f>
        <v>18773.8</v>
      </c>
      <c r="DZ90" s="80" t="e" vm="1">
        <f>+[4]!NumLetras(DY90,"PESO","PESOS DOMINICANOS","$EE $m CON #d/100 CENTAVOS")</f>
        <v>#VALUE!</v>
      </c>
      <c r="EA90" s="80">
        <f t="shared" si="84"/>
        <v>3379.28</v>
      </c>
      <c r="EB90" s="37">
        <v>90</v>
      </c>
      <c r="EC90" s="37">
        <f t="shared" si="66"/>
        <v>1800</v>
      </c>
      <c r="ED90" s="189">
        <v>33</v>
      </c>
      <c r="EE90" s="80">
        <f>+EB90*'PRECIOS SEGUN ADJ. (FRONTERIZO)'!$B$24*'PRECIOS SEGUN ADJ. (FRONTERIZO)'!$C$24</f>
        <v>59400</v>
      </c>
      <c r="EF90" s="80" t="e" vm="1">
        <f>+[4]!NumLetras(EE90,"PESO","PESOS DOMINICANOS","$EE $m CON #d/100 CENTAVOS")</f>
        <v>#VALUE!</v>
      </c>
      <c r="EG90" s="37">
        <v>15</v>
      </c>
      <c r="EH90" s="37">
        <f t="shared" si="67"/>
        <v>300</v>
      </c>
      <c r="EI90" s="189">
        <v>15.789999999999997</v>
      </c>
      <c r="EJ90" s="80">
        <f>+EG90*'PRECIOS SEGUN ADJ. (FRONTERIZO)'!$B$25*'PRECIOS SEGUN ADJ. (FRONTERIZO)'!$C$25</f>
        <v>4737</v>
      </c>
      <c r="EK90" s="80" t="e" vm="1">
        <f>+[4]!NumLetras(EJ90,"PESO","PESOS DOMINICANOS","$EE $m CON #d/100 CENTAVOS")</f>
        <v>#VALUE!</v>
      </c>
      <c r="EL90" s="37">
        <v>15</v>
      </c>
      <c r="EM90" s="37">
        <f t="shared" si="68"/>
        <v>300</v>
      </c>
      <c r="EN90" s="189">
        <v>31.5</v>
      </c>
      <c r="EO90" s="80">
        <f>+EL90*'PRECIOS SEGUN ADJ. (FRONTERIZO)'!$B$26*'PRECIOS SEGUN ADJ. (FRONTERIZO)'!$C$26</f>
        <v>9450</v>
      </c>
      <c r="EP90" s="80" t="e" vm="1">
        <f>+[4]!NumLetras(EO90,"PESO","PESOS DOMINICANOS","$EE $m CON #d/100 CENTAVOS")</f>
        <v>#VALUE!</v>
      </c>
      <c r="EQ90" s="80">
        <v>0</v>
      </c>
      <c r="ER90" s="194">
        <f t="shared" si="69"/>
        <v>0</v>
      </c>
      <c r="ES90" s="195">
        <v>21.68</v>
      </c>
      <c r="ET90" s="196">
        <f>+EQ90*'PRECIOS SEGUN ADJ (RURAL)'!$B$13*'PRECIOS SEGUN ADJ (RURAL)'!$C$13</f>
        <v>0</v>
      </c>
      <c r="EU90" s="196" t="e" vm="1">
        <f>+[4]!NumLetras(ET90,"PESO","PESOS DOMINICANOS","$EE $m CON #d/100 CENTAVOS")</f>
        <v>#VALUE!</v>
      </c>
      <c r="EV90" s="80">
        <v>0</v>
      </c>
      <c r="EW90" s="198">
        <f t="shared" si="70"/>
        <v>0</v>
      </c>
      <c r="EX90" s="199">
        <v>5.5</v>
      </c>
      <c r="EY90" s="200">
        <f>+EV90*'PRECIOS SEGUN ADJ (RURAL)'!$B$16*'PRECIOS SEGUN ADJ (RURAL)'!$C$16</f>
        <v>0</v>
      </c>
      <c r="EZ90" s="200" t="e" vm="1">
        <f>+[4]!NumLetras(EY90,"PESO","PESOS DOMINICANOS","$EE $m CON #d/100 CENTAVOS")</f>
        <v>#VALUE!</v>
      </c>
      <c r="FA90" s="80">
        <v>0</v>
      </c>
      <c r="FB90" s="202">
        <f t="shared" si="71"/>
        <v>0</v>
      </c>
      <c r="FC90" s="203">
        <v>220</v>
      </c>
      <c r="FD90" s="204">
        <f>+FA90*'PRECIOS SEGUN ADJ (RURAL)'!$B$18*'PRECIOS SEGUN ADJ (RURAL)'!$C$18</f>
        <v>0</v>
      </c>
      <c r="FE90" s="204" t="e" vm="1">
        <f>+[4]!NumLetras(FD90,"PESO","PESOS DOMINICANOS","$EE $m CON #d/100 CENTAVOS")</f>
        <v>#VALUE!</v>
      </c>
      <c r="FF90" s="204">
        <f t="shared" si="72"/>
        <v>0</v>
      </c>
      <c r="FG90" s="80">
        <f t="shared" si="85"/>
        <v>2403083.4</v>
      </c>
      <c r="FH90" s="80" t="e" vm="1">
        <f>+[4]!NumLetras(FG90,"PESO","PESOS DOMINICANOS","$EE $m CON #d/100 CENTAVOS")</f>
        <v>#VALUE!</v>
      </c>
      <c r="FI90" s="80">
        <f t="shared" si="73"/>
        <v>172535.36</v>
      </c>
      <c r="FJ90" s="80" t="e" vm="1">
        <f>+[4]!NumLetras(FI90,"PESO","PESOS DOMINICANOS","$EE $m CON #d/100 CENTAVOS")</f>
        <v>#VALUE!</v>
      </c>
      <c r="FK90" s="80">
        <f t="shared" si="86"/>
        <v>2230548.04</v>
      </c>
      <c r="FL90" s="80" t="e" vm="1">
        <f>+[4]!NumLetras(FK90,"PESO","PESOS DOMINICANOS","$EE $m CON #d/100 CENTAVOS")</f>
        <v>#VALUE!</v>
      </c>
      <c r="FM90" s="80">
        <f t="shared" si="87"/>
        <v>480616.68</v>
      </c>
      <c r="FN90" s="80" t="e" vm="1">
        <f>+[4]!NumLetras(FM90,"PESO","PESOS DOMINICANOS","$EE $m CON #d/100 CENTAVOS")</f>
        <v>#VALUE!</v>
      </c>
      <c r="FO90" s="80">
        <f t="shared" si="88"/>
        <v>24030.83</v>
      </c>
      <c r="FP90" s="80" t="e" vm="1">
        <f>+[4]!NumLetras(FO90,"PESO","PESOS DOMINICANOS","$EE $m CON #d/100 CENTAVOS")</f>
        <v>#VALUE!</v>
      </c>
      <c r="FQ90" s="80"/>
      <c r="FR90" s="80">
        <f t="shared" si="89"/>
        <v>1922466.72</v>
      </c>
      <c r="FS90" s="80" t="e" vm="1">
        <f>+[4]!NumLetras(FR90,"PESO","PESOS DOMINICANOS","$EE $m CON #d/100 CENTAVOS")</f>
        <v>#VALUE!</v>
      </c>
      <c r="FT90" s="37" t="str">
        <f>+VLOOKUP(D90,'FRONTERIZO XENIA'!F:G,2,0)</f>
        <v>F-29</v>
      </c>
    </row>
    <row r="91" spans="1:176">
      <c r="A91" s="37">
        <v>90</v>
      </c>
      <c r="B91" s="37">
        <v>90</v>
      </c>
      <c r="C91" s="26" t="s">
        <v>2606</v>
      </c>
      <c r="D91" s="37">
        <v>132206241</v>
      </c>
      <c r="E91" s="37">
        <f>+VLOOKUP(D91,'INFORMACION DE PROVEEDORES'!C:I,2,0)</f>
        <v>132206241</v>
      </c>
      <c r="F91" s="26" t="str">
        <f>+VLOOKUP(D91,'INFORMACION DE PROVEEDORES'!C:J,4,0)</f>
        <v xml:space="preserve">ELVIS VLADIMIR MUÑOZ SANTOS </v>
      </c>
      <c r="G91" s="37" t="str">
        <f>+VLOOKUP(D91,'INFORMACION DE PROVEEDORES'!C:K,5,0)</f>
        <v>031-0431380-0</v>
      </c>
      <c r="H91" s="26" t="str">
        <f>+VLOOKUP(D91,'INFORMACION DE PROVEEDORES'!C:L,7,0)</f>
        <v xml:space="preserve">CALLE PEPILLO SALCEDO, NO. 36, VILLA VASQUEZ, MONTECRISTI </v>
      </c>
      <c r="I91" s="37" t="str">
        <f>+VLOOKUP(D91,'INFORMACION DE PROVEEDORES'!C:M,3,0)</f>
        <v xml:space="preserve"> JURÍDICA</v>
      </c>
      <c r="J91" s="37">
        <v>12</v>
      </c>
      <c r="K91" s="37">
        <v>689</v>
      </c>
      <c r="L91" s="37">
        <v>150</v>
      </c>
      <c r="M91" s="37">
        <f t="shared" si="74"/>
        <v>3000</v>
      </c>
      <c r="N91" s="189">
        <v>69.81</v>
      </c>
      <c r="O91" s="80">
        <f>+L91*'PRECIOS SEGUN ADJ. (FRONTERIZO)'!$B$2*'PRECIOS SEGUN ADJ. (FRONTERIZO)'!$C$2</f>
        <v>209430</v>
      </c>
      <c r="P91" s="80" t="e" vm="1">
        <f>+[4]!NumLetras(O91,"PESO","PESOS DOMINICANOS","$EE $m CON #d/100 CENTAVOS")</f>
        <v>#VALUE!</v>
      </c>
      <c r="Q91" s="80">
        <f t="shared" si="75"/>
        <v>33508.800000000003</v>
      </c>
      <c r="R91" s="37">
        <v>41</v>
      </c>
      <c r="S91" s="37">
        <f t="shared" si="45"/>
        <v>820</v>
      </c>
      <c r="T91" s="189">
        <v>31.5</v>
      </c>
      <c r="U91" s="80">
        <f>+R91*'PRECIOS SEGUN ADJ. (FRONTERIZO)'!$B$3*'PRECIOS SEGUN ADJ. (FRONTERIZO)'!$C$3</f>
        <v>25830</v>
      </c>
      <c r="V91" s="80" t="e" vm="1">
        <f>+[4]!NumLetras(U91,"PESO","PESOS DOMINICANOS","$EE $m CON #d/100 CENTAVOS")</f>
        <v>#VALUE!</v>
      </c>
      <c r="W91" s="37">
        <v>108</v>
      </c>
      <c r="X91" s="37">
        <f t="shared" si="46"/>
        <v>2160</v>
      </c>
      <c r="Y91" s="189">
        <v>25.2</v>
      </c>
      <c r="Z91" s="80">
        <f>+W91*'PRECIOS SEGUN ADJ. (FRONTERIZO)'!$B$4*'PRECIOS SEGUN ADJ. (FRONTERIZO)'!$C$4</f>
        <v>54432</v>
      </c>
      <c r="AA91" s="80" t="e" vm="1">
        <f>+[4]!NumLetras(Z91,"PESO","PESOS DOMINICANOS","$EE $m CON #d/100 CENTAVOS")</f>
        <v>#VALUE!</v>
      </c>
      <c r="AB91" s="37">
        <v>236</v>
      </c>
      <c r="AC91" s="37">
        <f t="shared" si="47"/>
        <v>4720</v>
      </c>
      <c r="AD91" s="189">
        <v>87.91</v>
      </c>
      <c r="AE91" s="80">
        <f>+AB91*'PRECIOS SEGUN ADJ. (FRONTERIZO)'!$B$5*'PRECIOS SEGUN ADJ. (FRONTERIZO)'!$C$5</f>
        <v>414935.19999999995</v>
      </c>
      <c r="AF91" s="80" t="e" vm="1">
        <f>+[4]!NumLetras(AE91,"PESO","PESOS DOMINICANOS","$EE $m CON #d/100 CENTAVOS")</f>
        <v>#VALUE!</v>
      </c>
      <c r="AG91" s="80">
        <f t="shared" si="76"/>
        <v>74688.34</v>
      </c>
      <c r="AH91" s="37">
        <v>219</v>
      </c>
      <c r="AI91" s="37">
        <f t="shared" si="48"/>
        <v>4380</v>
      </c>
      <c r="AJ91" s="189">
        <v>53.95000000000001</v>
      </c>
      <c r="AK91" s="80">
        <f>+AH91*'PRECIOS SEGUN ADJ. (FRONTERIZO)'!$B$6*'PRECIOS SEGUN ADJ. (FRONTERIZO)'!$C$6</f>
        <v>236301.00000000003</v>
      </c>
      <c r="AL91" s="80" t="e" vm="1">
        <f>+[4]!NumLetras(AK91,"PESO","PESOS DOMINICANOS","$EE $m CON #d/100 CENTAVOS")</f>
        <v>#VALUE!</v>
      </c>
      <c r="AM91" s="37">
        <v>29</v>
      </c>
      <c r="AN91" s="37">
        <f t="shared" si="49"/>
        <v>580</v>
      </c>
      <c r="AO91" s="189">
        <v>25.04</v>
      </c>
      <c r="AP91" s="80">
        <f>+AM91*'PRECIOS SEGUN ADJ. (FRONTERIZO)'!$B$7*'PRECIOS SEGUN ADJ. (FRONTERIZO)'!$C$7</f>
        <v>14523.199999999999</v>
      </c>
      <c r="AQ91" s="80" t="e" vm="1">
        <f>+[4]!NumLetras(AP91,"PESO","PESOS DOMINICANOS","$EE $m CON #d/100 CENTAVOS")</f>
        <v>#VALUE!</v>
      </c>
      <c r="AR91" s="80">
        <f t="shared" si="77"/>
        <v>2323.71</v>
      </c>
      <c r="AS91" s="37">
        <v>85</v>
      </c>
      <c r="AT91" s="37">
        <f t="shared" si="50"/>
        <v>1700</v>
      </c>
      <c r="AU91" s="189">
        <v>290.85000000000002</v>
      </c>
      <c r="AV91" s="80">
        <f>+AS91*'PRECIOS SEGUN ADJ. (FRONTERIZO)'!$B$8*'PRECIOS SEGUN ADJ. (FRONTERIZO)'!$C$8</f>
        <v>494445.00000000006</v>
      </c>
      <c r="AW91" s="80" t="e" vm="1">
        <f>+[4]!NumLetras(AV91,"PESO","PESOS DOMINICANOS","$EE $m CON #d/100 CENTAVOS")</f>
        <v>#VALUE!</v>
      </c>
      <c r="AX91" s="80">
        <f t="shared" si="78"/>
        <v>89000.1</v>
      </c>
      <c r="AY91" s="37">
        <v>7</v>
      </c>
      <c r="AZ91" s="37">
        <f t="shared" si="51"/>
        <v>140</v>
      </c>
      <c r="BA91" s="189">
        <v>18.899999999999999</v>
      </c>
      <c r="BB91" s="80">
        <f>+AY91*'PRECIOS SEGUN ADJ. (FRONTERIZO)'!$B$9*'PRECIOS SEGUN ADJ. (FRONTERIZO)'!$C$9</f>
        <v>2645.9999999999995</v>
      </c>
      <c r="BC91" s="80" t="e" vm="1">
        <f>+[4]!NumLetras(BB91,"PESO","PESOS DOMINICANOS","$EE $m CON #d/100 CENTAVOS")</f>
        <v>#VALUE!</v>
      </c>
      <c r="BD91" s="37">
        <v>17</v>
      </c>
      <c r="BE91" s="37">
        <f t="shared" si="52"/>
        <v>340</v>
      </c>
      <c r="BF91" s="189">
        <v>140.38</v>
      </c>
      <c r="BG91" s="80">
        <f>+BD91*'PRECIOS SEGUN ADJ. (FRONTERIZO)'!$B$10*'PRECIOS SEGUN ADJ. (FRONTERIZO)'!$C$10</f>
        <v>47729.2</v>
      </c>
      <c r="BH91" s="80" t="e" vm="1">
        <f>+[4]!NumLetras(BG91,"PESO","PESOS DOMINICANOS","$EE $m CON #d/100 CENTAVOS")</f>
        <v>#VALUE!</v>
      </c>
      <c r="BI91" s="80">
        <f t="shared" si="79"/>
        <v>8591.26</v>
      </c>
      <c r="BJ91" s="37">
        <v>37</v>
      </c>
      <c r="BK91" s="37">
        <f t="shared" si="53"/>
        <v>740</v>
      </c>
      <c r="BL91" s="189">
        <v>31.459999999999997</v>
      </c>
      <c r="BM91" s="80">
        <f>+BJ91*'PRECIOS SEGUN ADJ. (FRONTERIZO)'!$B$11*'PRECIOS SEGUN ADJ. (FRONTERIZO)'!$C$11</f>
        <v>23280.400000000001</v>
      </c>
      <c r="BN91" s="80" t="e" vm="1">
        <f>+[4]!NumLetras(BM91,"PESO","PESOS DOMINICANOS","$EE $m CON #d/100 CENTAVOS")</f>
        <v>#VALUE!</v>
      </c>
      <c r="BO91" s="37">
        <v>68</v>
      </c>
      <c r="BP91" s="37">
        <f t="shared" si="54"/>
        <v>1360</v>
      </c>
      <c r="BQ91" s="189">
        <v>65</v>
      </c>
      <c r="BR91" s="80">
        <f>+BO91*'PRECIOS SEGUN ADJ. (FRONTERIZO)'!$B$12*'PRECIOS SEGUN ADJ. (FRONTERIZO)'!$C$12</f>
        <v>88400</v>
      </c>
      <c r="BS91" s="80" t="e" vm="1">
        <f>+[4]!NumLetras(BR91,"PESO","PESOS DOMINICANOS","$EE $m CON #d/100 CENTAVOS")</f>
        <v>#VALUE!</v>
      </c>
      <c r="BT91" s="37">
        <v>1010</v>
      </c>
      <c r="BU91" s="37">
        <f t="shared" si="55"/>
        <v>20200</v>
      </c>
      <c r="BV91" s="189">
        <v>5.5</v>
      </c>
      <c r="BW91" s="80">
        <f>+BT91*'PRECIOS SEGUN ADJ. (FRONTERIZO)'!$B$13*'PRECIOS SEGUN ADJ. (FRONTERIZO)'!$C$13</f>
        <v>111100</v>
      </c>
      <c r="BX91" s="80" t="e" vm="1">
        <f>+[4]!NumLetras(BW91,"PESO","PESOS DOMINICANOS","$EE $m CON #d/100 CENTAVOS")</f>
        <v>#VALUE!</v>
      </c>
      <c r="BY91" s="37">
        <v>1176</v>
      </c>
      <c r="BZ91" s="37">
        <f t="shared" si="56"/>
        <v>23520</v>
      </c>
      <c r="CA91" s="189">
        <v>7.15</v>
      </c>
      <c r="CB91" s="80">
        <f>+BY91*'PRECIOS SEGUN ADJ. (FRONTERIZO)'!$B$14*'PRECIOS SEGUN ADJ. (FRONTERIZO)'!$C$14</f>
        <v>168168</v>
      </c>
      <c r="CC91" s="80" t="e" vm="1">
        <f>+[4]!NumLetras(CB91,"PESO","PESOS DOMINICANOS","$EE $m CON #d/100 CENTAVOS")</f>
        <v>#VALUE!</v>
      </c>
      <c r="CD91" s="37">
        <v>2352</v>
      </c>
      <c r="CE91" s="37">
        <f t="shared" si="57"/>
        <v>47040</v>
      </c>
      <c r="CF91" s="189">
        <v>6.8400000000000007</v>
      </c>
      <c r="CG91" s="80">
        <f>+CD91*'PRECIOS SEGUN ADJ. (FRONTERIZO)'!$B$15*'PRECIOS SEGUN ADJ. (FRONTERIZO)'!$C$15</f>
        <v>321753.59999999998</v>
      </c>
      <c r="CH91" s="80" t="e" vm="1">
        <f>+[4]!NumLetras(CG91,"PESO","PESOS DOMINICANOS","$EE $m CON #d/100 CENTAVOS")</f>
        <v>#VALUE!</v>
      </c>
      <c r="CI91" s="37">
        <v>46</v>
      </c>
      <c r="CJ91" s="37">
        <f t="shared" si="58"/>
        <v>920</v>
      </c>
      <c r="CK91" s="189">
        <v>60</v>
      </c>
      <c r="CL91" s="80">
        <f>+CI91*'PRECIOS SEGUN ADJ. (FRONTERIZO)'!$B$16*'PRECIOS SEGUN ADJ. (FRONTERIZO)'!$C$16</f>
        <v>55200</v>
      </c>
      <c r="CM91" s="80" t="e" vm="1">
        <f>+[4]!NumLetras(CL91,"PESO","PESOS DOMINICANOS","$EE $m CON #d/100 CENTAVOS")</f>
        <v>#VALUE!</v>
      </c>
      <c r="CN91" s="80">
        <f t="shared" si="80"/>
        <v>9936</v>
      </c>
      <c r="CO91" s="37">
        <v>21</v>
      </c>
      <c r="CP91" s="37">
        <f t="shared" si="59"/>
        <v>420</v>
      </c>
      <c r="CQ91" s="189">
        <v>55.649999999999991</v>
      </c>
      <c r="CR91" s="80">
        <f>+CO91*'PRECIOS SEGUN ADJ. (FRONTERIZO)'!$B$17*'PRECIOS SEGUN ADJ. (FRONTERIZO)'!$C$17</f>
        <v>23372.999999999996</v>
      </c>
      <c r="CS91" s="80" t="e" vm="1">
        <f>+[4]!NumLetras(CR91,"PESO","PESOS DOMINICANOS","$EE $m CON #d/100 CENTAVOS")</f>
        <v>#VALUE!</v>
      </c>
      <c r="CT91" s="80">
        <f t="shared" si="81"/>
        <v>4207.1400000000003</v>
      </c>
      <c r="CU91" s="37">
        <v>1580</v>
      </c>
      <c r="CV91" s="37">
        <f t="shared" si="60"/>
        <v>31600</v>
      </c>
      <c r="CW91" s="189">
        <v>6.6</v>
      </c>
      <c r="CX91" s="80">
        <f>+CU91*'PRECIOS SEGUN ADJ. (FRONTERIZO)'!$B$18*'PRECIOS SEGUN ADJ. (FRONTERIZO)'!$C$18</f>
        <v>208560</v>
      </c>
      <c r="CY91" s="80" t="e" vm="1">
        <f>+[4]!NumLetras(CX91,"PESO","PESOS DOMINICANOS","$EE $m CON #d/100 CENTAVOS")</f>
        <v>#VALUE!</v>
      </c>
      <c r="CZ91" s="37">
        <v>24</v>
      </c>
      <c r="DA91" s="37">
        <f t="shared" si="61"/>
        <v>480</v>
      </c>
      <c r="DB91" s="189">
        <v>65.75</v>
      </c>
      <c r="DC91" s="80">
        <f>+CZ91*'PRECIOS SEGUN ADJ. (FRONTERIZO)'!$B$19*'PRECIOS SEGUN ADJ. (FRONTERIZO)'!$C$19</f>
        <v>31560</v>
      </c>
      <c r="DD91" s="80" t="e" vm="1">
        <f>+[4]!NumLetras(DC91,"PESO","PESOS DOMINICANOS","$EE $m CON #d/100 CENTAVOS")</f>
        <v>#VALUE!</v>
      </c>
      <c r="DE91" s="80">
        <f t="shared" si="82"/>
        <v>5680.8</v>
      </c>
      <c r="DF91" s="37">
        <v>29</v>
      </c>
      <c r="DG91" s="37">
        <f t="shared" si="62"/>
        <v>580</v>
      </c>
      <c r="DH91" s="189">
        <v>82.59999999999998</v>
      </c>
      <c r="DI91" s="80">
        <f>+DF91*'PRECIOS SEGUN ADJ. (FRONTERIZO)'!$B$20*'PRECIOS SEGUN ADJ. (FRONTERIZO)'!$C$20</f>
        <v>47907.999999999993</v>
      </c>
      <c r="DJ91" s="80" t="e" vm="1">
        <f>+[4]!NumLetras(DI91,"PESO","PESOS DOMINICANOS","$EE $m CON #d/100 CENTAVOS")</f>
        <v>#VALUE!</v>
      </c>
      <c r="DK91" s="80">
        <f t="shared" si="83"/>
        <v>8623.44</v>
      </c>
      <c r="DL91" s="37">
        <v>2352</v>
      </c>
      <c r="DM91" s="37">
        <f t="shared" si="63"/>
        <v>47040</v>
      </c>
      <c r="DN91" s="189">
        <v>22</v>
      </c>
      <c r="DO91" s="80">
        <f>+DL91*'PRECIOS SEGUN ADJ. (FRONTERIZO)'!$B$21*'PRECIOS SEGUN ADJ. (FRONTERIZO)'!$C$21</f>
        <v>1034880</v>
      </c>
      <c r="DP91" s="80" t="e" vm="1">
        <f>+[4]!NumLetras(DO91,"PESO","PESOS DOMINICANOS","$EE $m CON #d/100 CENTAVOS")</f>
        <v>#VALUE!</v>
      </c>
      <c r="DQ91" s="37">
        <v>158</v>
      </c>
      <c r="DR91" s="37">
        <f t="shared" si="64"/>
        <v>3160</v>
      </c>
      <c r="DS91" s="189">
        <v>80.849999999999994</v>
      </c>
      <c r="DT91" s="80">
        <f>+DQ91*'PRECIOS SEGUN ADJ. (FRONTERIZO)'!$B$22*'PRECIOS SEGUN ADJ. (FRONTERIZO)'!$C$22</f>
        <v>255486</v>
      </c>
      <c r="DU91" s="80" t="e" vm="1">
        <f>+[4]!NumLetras(DT91,"PESO","PESOS DOMINICANOS","$EE $m CON #d/100 CENTAVOS")</f>
        <v>#VALUE!</v>
      </c>
      <c r="DV91" s="37">
        <v>74</v>
      </c>
      <c r="DW91" s="37">
        <f t="shared" si="65"/>
        <v>1480</v>
      </c>
      <c r="DX91" s="189">
        <v>21.83</v>
      </c>
      <c r="DY91" s="80">
        <f>+DV91*'PRECIOS SEGUN ADJ. (FRONTERIZO)'!$B$23*'PRECIOS SEGUN ADJ. (FRONTERIZO)'!$C$23</f>
        <v>32308.399999999998</v>
      </c>
      <c r="DZ91" s="80" t="e" vm="1">
        <f>+[4]!NumLetras(DY91,"PESO","PESOS DOMINICANOS","$EE $m CON #d/100 CENTAVOS")</f>
        <v>#VALUE!</v>
      </c>
      <c r="EA91" s="80">
        <f t="shared" si="84"/>
        <v>5815.51</v>
      </c>
      <c r="EB91" s="37">
        <v>199</v>
      </c>
      <c r="EC91" s="37">
        <f t="shared" si="66"/>
        <v>3980</v>
      </c>
      <c r="ED91" s="189">
        <v>33</v>
      </c>
      <c r="EE91" s="80">
        <f>+EB91*'PRECIOS SEGUN ADJ. (FRONTERIZO)'!$B$24*'PRECIOS SEGUN ADJ. (FRONTERIZO)'!$C$24</f>
        <v>131340</v>
      </c>
      <c r="EF91" s="80" t="e" vm="1">
        <f>+[4]!NumLetras(EE91,"PESO","PESOS DOMINICANOS","$EE $m CON #d/100 CENTAVOS")</f>
        <v>#VALUE!</v>
      </c>
      <c r="EG91" s="37">
        <v>7</v>
      </c>
      <c r="EH91" s="37">
        <f t="shared" si="67"/>
        <v>140</v>
      </c>
      <c r="EI91" s="189">
        <v>15.789999999999997</v>
      </c>
      <c r="EJ91" s="80">
        <f>+EG91*'PRECIOS SEGUN ADJ. (FRONTERIZO)'!$B$25*'PRECIOS SEGUN ADJ. (FRONTERIZO)'!$C$25</f>
        <v>2210.6</v>
      </c>
      <c r="EK91" s="80" t="e" vm="1">
        <f>+[4]!NumLetras(EJ91,"PESO","PESOS DOMINICANOS","$EE $m CON #d/100 CENTAVOS")</f>
        <v>#VALUE!</v>
      </c>
      <c r="EL91" s="37">
        <v>7</v>
      </c>
      <c r="EM91" s="37">
        <f t="shared" si="68"/>
        <v>140</v>
      </c>
      <c r="EN91" s="189">
        <v>31.5</v>
      </c>
      <c r="EO91" s="80">
        <f>+EL91*'PRECIOS SEGUN ADJ. (FRONTERIZO)'!$B$26*'PRECIOS SEGUN ADJ. (FRONTERIZO)'!$C$26</f>
        <v>4410</v>
      </c>
      <c r="EP91" s="80" t="e" vm="1">
        <f>+[4]!NumLetras(EO91,"PESO","PESOS DOMINICANOS","$EE $m CON #d/100 CENTAVOS")</f>
        <v>#VALUE!</v>
      </c>
      <c r="EQ91" s="80">
        <v>0</v>
      </c>
      <c r="ER91" s="194">
        <f t="shared" si="69"/>
        <v>0</v>
      </c>
      <c r="ES91" s="195">
        <v>21.68</v>
      </c>
      <c r="ET91" s="196">
        <f>+EQ91*'PRECIOS SEGUN ADJ (RURAL)'!$B$13*'PRECIOS SEGUN ADJ (RURAL)'!$C$13</f>
        <v>0</v>
      </c>
      <c r="EU91" s="196" t="e" vm="1">
        <f>+[4]!NumLetras(ET91,"PESO","PESOS DOMINICANOS","$EE $m CON #d/100 CENTAVOS")</f>
        <v>#VALUE!</v>
      </c>
      <c r="EV91" s="80">
        <v>0</v>
      </c>
      <c r="EW91" s="198">
        <f t="shared" si="70"/>
        <v>0</v>
      </c>
      <c r="EX91" s="199">
        <v>5.5</v>
      </c>
      <c r="EY91" s="200">
        <f>+EV91*'PRECIOS SEGUN ADJ (RURAL)'!$B$16*'PRECIOS SEGUN ADJ (RURAL)'!$C$16</f>
        <v>0</v>
      </c>
      <c r="EZ91" s="200" t="e" vm="1">
        <f>+[4]!NumLetras(EY91,"PESO","PESOS DOMINICANOS","$EE $m CON #d/100 CENTAVOS")</f>
        <v>#VALUE!</v>
      </c>
      <c r="FA91" s="80">
        <v>0</v>
      </c>
      <c r="FB91" s="202">
        <f t="shared" si="71"/>
        <v>0</v>
      </c>
      <c r="FC91" s="203">
        <v>220</v>
      </c>
      <c r="FD91" s="204">
        <f>+FA91*'PRECIOS SEGUN ADJ (RURAL)'!$B$18*'PRECIOS SEGUN ADJ (RURAL)'!$C$18</f>
        <v>0</v>
      </c>
      <c r="FE91" s="204" t="e" vm="1">
        <f>+[4]!NumLetras(FD91,"PESO","PESOS DOMINICANOS","$EE $m CON #d/100 CENTAVOS")</f>
        <v>#VALUE!</v>
      </c>
      <c r="FF91" s="204">
        <f t="shared" si="72"/>
        <v>0</v>
      </c>
      <c r="FG91" s="80">
        <f t="shared" si="85"/>
        <v>4040209.5999999996</v>
      </c>
      <c r="FH91" s="80" t="e" vm="1">
        <f>+[4]!NumLetras(FG91,"PESO","PESOS DOMINICANOS","$EE $m CON #d/100 CENTAVOS")</f>
        <v>#VALUE!</v>
      </c>
      <c r="FI91" s="80">
        <f t="shared" si="73"/>
        <v>242375.10000000003</v>
      </c>
      <c r="FJ91" s="80" t="e" vm="1">
        <f>+[4]!NumLetras(FI91,"PESO","PESOS DOMINICANOS","$EE $m CON #d/100 CENTAVOS")</f>
        <v>#VALUE!</v>
      </c>
      <c r="FK91" s="80">
        <f t="shared" si="86"/>
        <v>3797834.4999999995</v>
      </c>
      <c r="FL91" s="80" t="e" vm="1">
        <f>+[4]!NumLetras(FK91,"PESO","PESOS DOMINICANOS","$EE $m CON #d/100 CENTAVOS")</f>
        <v>#VALUE!</v>
      </c>
      <c r="FM91" s="80">
        <f t="shared" si="87"/>
        <v>808041.92</v>
      </c>
      <c r="FN91" s="80" t="e" vm="1">
        <f>+[4]!NumLetras(FM91,"PESO","PESOS DOMINICANOS","$EE $m CON #d/100 CENTAVOS")</f>
        <v>#VALUE!</v>
      </c>
      <c r="FO91" s="80">
        <f t="shared" si="88"/>
        <v>40402.1</v>
      </c>
      <c r="FP91" s="80" t="e" vm="1">
        <f>+[4]!NumLetras(FO91,"PESO","PESOS DOMINICANOS","$EE $m CON #d/100 CENTAVOS")</f>
        <v>#VALUE!</v>
      </c>
      <c r="FQ91" s="80"/>
      <c r="FR91" s="80">
        <f t="shared" si="89"/>
        <v>3232167.6799999997</v>
      </c>
      <c r="FS91" s="80" t="e" vm="1">
        <f>+[4]!NumLetras(FR91,"PESO","PESOS DOMINICANOS","$EE $m CON #d/100 CENTAVOS")</f>
        <v>#VALUE!</v>
      </c>
      <c r="FT91" s="37" t="str">
        <f>+VLOOKUP(D91,'FRONTERIZO XENIA'!F:G,2,0)</f>
        <v>F-22</v>
      </c>
    </row>
    <row r="92" spans="1:176">
      <c r="A92" s="37">
        <v>91</v>
      </c>
      <c r="B92" s="37">
        <v>91</v>
      </c>
      <c r="C92" s="26" t="s">
        <v>2632</v>
      </c>
      <c r="D92" s="37">
        <v>130553475</v>
      </c>
      <c r="E92" s="37">
        <f>+VLOOKUP(D92,'INFORMACION DE PROVEEDORES'!C:I,2,0)</f>
        <v>130553475</v>
      </c>
      <c r="F92" s="26" t="str">
        <f>+VLOOKUP(D92,'INFORMACION DE PROVEEDORES'!C:J,4,0)</f>
        <v>EDY M. RODRIGUEZ MATIAS</v>
      </c>
      <c r="G92" s="37" t="str">
        <f>+VLOOKUP(D92,'INFORMACION DE PROVEEDORES'!C:K,5,0)</f>
        <v>001-1160015-1</v>
      </c>
      <c r="H92" s="26" t="str">
        <f>+VLOOKUP(D92,'INFORMACION DE PROVEEDORES'!C:L,7,0)</f>
        <v xml:space="preserve">PARAJE EL CAMPECHE, CAMINO VECIAL LAS AROMAS, VILLA TAPIA, HERMANAS MIRABAL </v>
      </c>
      <c r="I92" s="37" t="str">
        <f>+VLOOKUP(D92,'INFORMACION DE PROVEEDORES'!C:M,3,0)</f>
        <v xml:space="preserve"> JURÍDICA</v>
      </c>
      <c r="J92" s="37">
        <v>1</v>
      </c>
      <c r="K92" s="37">
        <v>816</v>
      </c>
      <c r="L92" s="37">
        <v>324</v>
      </c>
      <c r="M92" s="37">
        <f t="shared" si="74"/>
        <v>6480</v>
      </c>
      <c r="N92" s="189">
        <v>69.81</v>
      </c>
      <c r="O92" s="80">
        <f>+L92*'PRECIOS SEGUN ADJ. (FRONTERIZO)'!$B$2*'PRECIOS SEGUN ADJ. (FRONTERIZO)'!$C$2</f>
        <v>452368.80000000005</v>
      </c>
      <c r="P92" s="80" t="e" vm="1">
        <f>+[4]!NumLetras(O92,"PESO","PESOS DOMINICANOS","$EE $m CON #d/100 CENTAVOS")</f>
        <v>#VALUE!</v>
      </c>
      <c r="Q92" s="80">
        <f t="shared" si="75"/>
        <v>72379.009999999995</v>
      </c>
      <c r="R92" s="37">
        <v>90</v>
      </c>
      <c r="S92" s="37">
        <f t="shared" si="45"/>
        <v>1800</v>
      </c>
      <c r="T92" s="189">
        <v>31.5</v>
      </c>
      <c r="U92" s="80">
        <f>+R92*'PRECIOS SEGUN ADJ. (FRONTERIZO)'!$B$3*'PRECIOS SEGUN ADJ. (FRONTERIZO)'!$C$3</f>
        <v>56700</v>
      </c>
      <c r="V92" s="80" t="e" vm="1">
        <f>+[4]!NumLetras(U92,"PESO","PESOS DOMINICANOS","$EE $m CON #d/100 CENTAVOS")</f>
        <v>#VALUE!</v>
      </c>
      <c r="W92" s="37">
        <v>864</v>
      </c>
      <c r="X92" s="37">
        <f t="shared" si="46"/>
        <v>17280</v>
      </c>
      <c r="Y92" s="189">
        <v>25.2</v>
      </c>
      <c r="Z92" s="80">
        <f>+W92*'PRECIOS SEGUN ADJ. (FRONTERIZO)'!$B$4*'PRECIOS SEGUN ADJ. (FRONTERIZO)'!$C$4</f>
        <v>435456</v>
      </c>
      <c r="AA92" s="80" t="e" vm="1">
        <f>+[4]!NumLetras(Z92,"PESO","PESOS DOMINICANOS","$EE $m CON #d/100 CENTAVOS")</f>
        <v>#VALUE!</v>
      </c>
      <c r="AB92" s="37">
        <v>412</v>
      </c>
      <c r="AC92" s="37">
        <f t="shared" si="47"/>
        <v>8240</v>
      </c>
      <c r="AD92" s="189">
        <v>87.91</v>
      </c>
      <c r="AE92" s="80">
        <f>+AB92*'PRECIOS SEGUN ADJ. (FRONTERIZO)'!$B$5*'PRECIOS SEGUN ADJ. (FRONTERIZO)'!$C$5</f>
        <v>724378.39999999991</v>
      </c>
      <c r="AF92" s="80" t="e" vm="1">
        <f>+[4]!NumLetras(AE92,"PESO","PESOS DOMINICANOS","$EE $m CON #d/100 CENTAVOS")</f>
        <v>#VALUE!</v>
      </c>
      <c r="AG92" s="80">
        <f t="shared" si="76"/>
        <v>130388.11</v>
      </c>
      <c r="AH92" s="37">
        <v>0</v>
      </c>
      <c r="AI92" s="37">
        <f t="shared" si="48"/>
        <v>0</v>
      </c>
      <c r="AJ92" s="189">
        <v>53.95000000000001</v>
      </c>
      <c r="AK92" s="80">
        <f>+AH92*'PRECIOS SEGUN ADJ. (FRONTERIZO)'!$B$6*'PRECIOS SEGUN ADJ. (FRONTERIZO)'!$C$6</f>
        <v>0</v>
      </c>
      <c r="AL92" s="80" t="e" vm="1">
        <f>+[4]!NumLetras(AK92,"PESO","PESOS DOMINICANOS","$EE $m CON #d/100 CENTAVOS")</f>
        <v>#VALUE!</v>
      </c>
      <c r="AM92" s="37">
        <v>0</v>
      </c>
      <c r="AN92" s="37">
        <f t="shared" si="49"/>
        <v>0</v>
      </c>
      <c r="AO92" s="189">
        <v>25.04</v>
      </c>
      <c r="AP92" s="80">
        <f>+AM92*'PRECIOS SEGUN ADJ. (FRONTERIZO)'!$B$7*'PRECIOS SEGUN ADJ. (FRONTERIZO)'!$C$7</f>
        <v>0</v>
      </c>
      <c r="AQ92" s="80" t="e" vm="1">
        <f>+[4]!NumLetras(AP92,"PESO","PESOS DOMINICANOS","$EE $m CON #d/100 CENTAVOS")</f>
        <v>#VALUE!</v>
      </c>
      <c r="AR92" s="80">
        <f t="shared" si="77"/>
        <v>0</v>
      </c>
      <c r="AS92" s="37">
        <v>108</v>
      </c>
      <c r="AT92" s="37">
        <f t="shared" si="50"/>
        <v>2160</v>
      </c>
      <c r="AU92" s="189">
        <v>290.85000000000002</v>
      </c>
      <c r="AV92" s="80">
        <f>+AS92*'PRECIOS SEGUN ADJ. (FRONTERIZO)'!$B$8*'PRECIOS SEGUN ADJ. (FRONTERIZO)'!$C$8</f>
        <v>628236</v>
      </c>
      <c r="AW92" s="80" t="e" vm="1">
        <f>+[4]!NumLetras(AV92,"PESO","PESOS DOMINICANOS","$EE $m CON #d/100 CENTAVOS")</f>
        <v>#VALUE!</v>
      </c>
      <c r="AX92" s="80">
        <f t="shared" si="78"/>
        <v>113082.48</v>
      </c>
      <c r="AY92" s="37">
        <v>49</v>
      </c>
      <c r="AZ92" s="37">
        <f t="shared" si="51"/>
        <v>980</v>
      </c>
      <c r="BA92" s="189">
        <v>18.899999999999999</v>
      </c>
      <c r="BB92" s="80">
        <f>+AY92*'PRECIOS SEGUN ADJ. (FRONTERIZO)'!$B$9*'PRECIOS SEGUN ADJ. (FRONTERIZO)'!$C$9</f>
        <v>18522</v>
      </c>
      <c r="BC92" s="80" t="e" vm="1">
        <f>+[4]!NumLetras(BB92,"PESO","PESOS DOMINICANOS","$EE $m CON #d/100 CENTAVOS")</f>
        <v>#VALUE!</v>
      </c>
      <c r="BD92" s="37">
        <v>0</v>
      </c>
      <c r="BE92" s="37">
        <f t="shared" si="52"/>
        <v>0</v>
      </c>
      <c r="BF92" s="189">
        <v>140.38</v>
      </c>
      <c r="BG92" s="80">
        <f>+BD92*'PRECIOS SEGUN ADJ. (FRONTERIZO)'!$B$10*'PRECIOS SEGUN ADJ. (FRONTERIZO)'!$C$10</f>
        <v>0</v>
      </c>
      <c r="BH92" s="80" t="e" vm="1">
        <f>+[4]!NumLetras(BG92,"PESO","PESOS DOMINICANOS","$EE $m CON #d/100 CENTAVOS")</f>
        <v>#VALUE!</v>
      </c>
      <c r="BI92" s="80">
        <f t="shared" si="79"/>
        <v>0</v>
      </c>
      <c r="BJ92" s="37">
        <v>288</v>
      </c>
      <c r="BK92" s="37">
        <f t="shared" si="53"/>
        <v>5760</v>
      </c>
      <c r="BL92" s="189">
        <v>31.459999999999997</v>
      </c>
      <c r="BM92" s="80">
        <f>+BJ92*'PRECIOS SEGUN ADJ. (FRONTERIZO)'!$B$11*'PRECIOS SEGUN ADJ. (FRONTERIZO)'!$C$11</f>
        <v>181209.59999999998</v>
      </c>
      <c r="BN92" s="80" t="e" vm="1">
        <f>+[4]!NumLetras(BM92,"PESO","PESOS DOMINICANOS","$EE $m CON #d/100 CENTAVOS")</f>
        <v>#VALUE!</v>
      </c>
      <c r="BO92" s="37">
        <v>90</v>
      </c>
      <c r="BP92" s="37">
        <f t="shared" si="54"/>
        <v>1800</v>
      </c>
      <c r="BQ92" s="189">
        <v>65</v>
      </c>
      <c r="BR92" s="80">
        <f>+BO92*'PRECIOS SEGUN ADJ. (FRONTERIZO)'!$B$12*'PRECIOS SEGUN ADJ. (FRONTERIZO)'!$C$12</f>
        <v>117000</v>
      </c>
      <c r="BS92" s="80" t="e" vm="1">
        <f>+[4]!NumLetras(BR92,"PESO","PESOS DOMINICANOS","$EE $m CON #d/100 CENTAVOS")</f>
        <v>#VALUE!</v>
      </c>
      <c r="BT92" s="37">
        <v>8160</v>
      </c>
      <c r="BU92" s="37">
        <f t="shared" si="55"/>
        <v>163200</v>
      </c>
      <c r="BV92" s="189">
        <v>5.5</v>
      </c>
      <c r="BW92" s="80">
        <f>+BT92*'PRECIOS SEGUN ADJ. (FRONTERIZO)'!$B$13*'PRECIOS SEGUN ADJ. (FRONTERIZO)'!$C$13</f>
        <v>897600</v>
      </c>
      <c r="BX92" s="80" t="e" vm="1">
        <f>+[4]!NumLetras(BW92,"PESO","PESOS DOMINICANOS","$EE $m CON #d/100 CENTAVOS")</f>
        <v>#VALUE!</v>
      </c>
      <c r="BY92" s="37">
        <v>0</v>
      </c>
      <c r="BZ92" s="37">
        <f t="shared" si="56"/>
        <v>0</v>
      </c>
      <c r="CA92" s="189">
        <v>7.15</v>
      </c>
      <c r="CB92" s="80">
        <f>+BY92*'PRECIOS SEGUN ADJ. (FRONTERIZO)'!$B$14*'PRECIOS SEGUN ADJ. (FRONTERIZO)'!$C$14</f>
        <v>0</v>
      </c>
      <c r="CC92" s="80" t="e" vm="1">
        <f>+[4]!NumLetras(CB92,"PESO","PESOS DOMINICANOS","$EE $m CON #d/100 CENTAVOS")</f>
        <v>#VALUE!</v>
      </c>
      <c r="CD92" s="37">
        <v>0</v>
      </c>
      <c r="CE92" s="37">
        <f t="shared" si="57"/>
        <v>0</v>
      </c>
      <c r="CF92" s="189">
        <v>6.8400000000000007</v>
      </c>
      <c r="CG92" s="80">
        <f>+CD92*'PRECIOS SEGUN ADJ. (FRONTERIZO)'!$B$15*'PRECIOS SEGUN ADJ. (FRONTERIZO)'!$C$15</f>
        <v>0</v>
      </c>
      <c r="CH92" s="80" t="e" vm="1">
        <f>+[4]!NumLetras(CG92,"PESO","PESOS DOMINICANOS","$EE $m CON #d/100 CENTAVOS")</f>
        <v>#VALUE!</v>
      </c>
      <c r="CI92" s="37">
        <v>360</v>
      </c>
      <c r="CJ92" s="37">
        <f t="shared" si="58"/>
        <v>7200</v>
      </c>
      <c r="CK92" s="189">
        <v>60</v>
      </c>
      <c r="CL92" s="80">
        <f>+CI92*'PRECIOS SEGUN ADJ. (FRONTERIZO)'!$B$16*'PRECIOS SEGUN ADJ. (FRONTERIZO)'!$C$16</f>
        <v>432000</v>
      </c>
      <c r="CM92" s="80" t="e" vm="1">
        <f>+[4]!NumLetras(CL92,"PESO","PESOS DOMINICANOS","$EE $m CON #d/100 CENTAVOS")</f>
        <v>#VALUE!</v>
      </c>
      <c r="CN92" s="80">
        <f t="shared" si="80"/>
        <v>77760</v>
      </c>
      <c r="CO92" s="37">
        <v>162</v>
      </c>
      <c r="CP92" s="37">
        <f t="shared" si="59"/>
        <v>3240</v>
      </c>
      <c r="CQ92" s="189">
        <v>55.649999999999991</v>
      </c>
      <c r="CR92" s="80">
        <f>+CO92*'PRECIOS SEGUN ADJ. (FRONTERIZO)'!$B$17*'PRECIOS SEGUN ADJ. (FRONTERIZO)'!$C$17</f>
        <v>180306</v>
      </c>
      <c r="CS92" s="80" t="e" vm="1">
        <f>+[4]!NumLetras(CR92,"PESO","PESOS DOMINICANOS","$EE $m CON #d/100 CENTAVOS")</f>
        <v>#VALUE!</v>
      </c>
      <c r="CT92" s="80">
        <f t="shared" si="81"/>
        <v>32455.08</v>
      </c>
      <c r="CU92" s="37">
        <v>3264</v>
      </c>
      <c r="CV92" s="37">
        <f t="shared" si="60"/>
        <v>65280</v>
      </c>
      <c r="CW92" s="189">
        <v>6.6</v>
      </c>
      <c r="CX92" s="80">
        <f>+CU92*'PRECIOS SEGUN ADJ. (FRONTERIZO)'!$B$18*'PRECIOS SEGUN ADJ. (FRONTERIZO)'!$C$18</f>
        <v>430847.99999999994</v>
      </c>
      <c r="CY92" s="80" t="e" vm="1">
        <f>+[4]!NumLetras(CX92,"PESO","PESOS DOMINICANOS","$EE $m CON #d/100 CENTAVOS")</f>
        <v>#VALUE!</v>
      </c>
      <c r="CZ92" s="37">
        <v>180</v>
      </c>
      <c r="DA92" s="37">
        <f t="shared" si="61"/>
        <v>3600</v>
      </c>
      <c r="DB92" s="189">
        <v>65.75</v>
      </c>
      <c r="DC92" s="80">
        <f>+CZ92*'PRECIOS SEGUN ADJ. (FRONTERIZO)'!$B$19*'PRECIOS SEGUN ADJ. (FRONTERIZO)'!$C$19</f>
        <v>236700</v>
      </c>
      <c r="DD92" s="80" t="e" vm="1">
        <f>+[4]!NumLetras(DC92,"PESO","PESOS DOMINICANOS","$EE $m CON #d/100 CENTAVOS")</f>
        <v>#VALUE!</v>
      </c>
      <c r="DE92" s="80">
        <f t="shared" si="82"/>
        <v>42606</v>
      </c>
      <c r="DF92" s="37">
        <v>0</v>
      </c>
      <c r="DG92" s="37">
        <f t="shared" si="62"/>
        <v>0</v>
      </c>
      <c r="DH92" s="189">
        <v>82.59999999999998</v>
      </c>
      <c r="DI92" s="80">
        <f>+DF92*'PRECIOS SEGUN ADJ. (FRONTERIZO)'!$B$20*'PRECIOS SEGUN ADJ. (FRONTERIZO)'!$C$20</f>
        <v>0</v>
      </c>
      <c r="DJ92" s="80" t="e" vm="1">
        <f>+[4]!NumLetras(DI92,"PESO","PESOS DOMINICANOS","$EE $m CON #d/100 CENTAVOS")</f>
        <v>#VALUE!</v>
      </c>
      <c r="DK92" s="80">
        <f t="shared" si="83"/>
        <v>0</v>
      </c>
      <c r="DL92" s="37">
        <v>0</v>
      </c>
      <c r="DM92" s="37">
        <f t="shared" si="63"/>
        <v>0</v>
      </c>
      <c r="DN92" s="189">
        <v>22</v>
      </c>
      <c r="DO92" s="80">
        <f>+DL92*'PRECIOS SEGUN ADJ. (FRONTERIZO)'!$B$21*'PRECIOS SEGUN ADJ. (FRONTERIZO)'!$C$21</f>
        <v>0</v>
      </c>
      <c r="DP92" s="80" t="e" vm="1">
        <f>+[4]!NumLetras(DO92,"PESO","PESOS DOMINICANOS","$EE $m CON #d/100 CENTAVOS")</f>
        <v>#VALUE!</v>
      </c>
      <c r="DQ92" s="37">
        <v>180</v>
      </c>
      <c r="DR92" s="37">
        <f t="shared" si="64"/>
        <v>3600</v>
      </c>
      <c r="DS92" s="189">
        <v>80.849999999999994</v>
      </c>
      <c r="DT92" s="80">
        <f>+DQ92*'PRECIOS SEGUN ADJ. (FRONTERIZO)'!$B$22*'PRECIOS SEGUN ADJ. (FRONTERIZO)'!$C$22</f>
        <v>291059.99999999994</v>
      </c>
      <c r="DU92" s="80" t="e" vm="1">
        <f>+[4]!NumLetras(DT92,"PESO","PESOS DOMINICANOS","$EE $m CON #d/100 CENTAVOS")</f>
        <v>#VALUE!</v>
      </c>
      <c r="DV92" s="37">
        <v>80</v>
      </c>
      <c r="DW92" s="37">
        <f t="shared" si="65"/>
        <v>1600</v>
      </c>
      <c r="DX92" s="189">
        <v>21.83</v>
      </c>
      <c r="DY92" s="80">
        <f>+DV92*'PRECIOS SEGUN ADJ. (FRONTERIZO)'!$B$23*'PRECIOS SEGUN ADJ. (FRONTERIZO)'!$C$23</f>
        <v>34928</v>
      </c>
      <c r="DZ92" s="80" t="e" vm="1">
        <f>+[4]!NumLetras(DY92,"PESO","PESOS DOMINICANOS","$EE $m CON #d/100 CENTAVOS")</f>
        <v>#VALUE!</v>
      </c>
      <c r="EA92" s="80">
        <f t="shared" si="84"/>
        <v>6287.04</v>
      </c>
      <c r="EB92" s="37">
        <v>90</v>
      </c>
      <c r="EC92" s="37">
        <f t="shared" si="66"/>
        <v>1800</v>
      </c>
      <c r="ED92" s="189">
        <v>33</v>
      </c>
      <c r="EE92" s="80">
        <f>+EB92*'PRECIOS SEGUN ADJ. (FRONTERIZO)'!$B$24*'PRECIOS SEGUN ADJ. (FRONTERIZO)'!$C$24</f>
        <v>59400</v>
      </c>
      <c r="EF92" s="80" t="e" vm="1">
        <f>+[4]!NumLetras(EE92,"PESO","PESOS DOMINICANOS","$EE $m CON #d/100 CENTAVOS")</f>
        <v>#VALUE!</v>
      </c>
      <c r="EG92" s="37">
        <v>54</v>
      </c>
      <c r="EH92" s="37">
        <f t="shared" si="67"/>
        <v>1080</v>
      </c>
      <c r="EI92" s="189">
        <v>15.789999999999997</v>
      </c>
      <c r="EJ92" s="80">
        <f>+EG92*'PRECIOS SEGUN ADJ. (FRONTERIZO)'!$B$25*'PRECIOS SEGUN ADJ. (FRONTERIZO)'!$C$25</f>
        <v>17053.2</v>
      </c>
      <c r="EK92" s="80" t="e" vm="1">
        <f>+[4]!NumLetras(EJ92,"PESO","PESOS DOMINICANOS","$EE $m CON #d/100 CENTAVOS")</f>
        <v>#VALUE!</v>
      </c>
      <c r="EL92" s="37">
        <v>54</v>
      </c>
      <c r="EM92" s="37">
        <f t="shared" si="68"/>
        <v>1080</v>
      </c>
      <c r="EN92" s="189">
        <v>31.5</v>
      </c>
      <c r="EO92" s="80">
        <f>+EL92*'PRECIOS SEGUN ADJ. (FRONTERIZO)'!$B$26*'PRECIOS SEGUN ADJ. (FRONTERIZO)'!$C$26</f>
        <v>34020</v>
      </c>
      <c r="EP92" s="80" t="e" vm="1">
        <f>+[4]!NumLetras(EO92,"PESO","PESOS DOMINICANOS","$EE $m CON #d/100 CENTAVOS")</f>
        <v>#VALUE!</v>
      </c>
      <c r="EQ92" s="80">
        <v>0</v>
      </c>
      <c r="ER92" s="194">
        <f t="shared" si="69"/>
        <v>0</v>
      </c>
      <c r="ES92" s="195">
        <v>21.68</v>
      </c>
      <c r="ET92" s="196">
        <f>+EQ92*'PRECIOS SEGUN ADJ (RURAL)'!$B$13*'PRECIOS SEGUN ADJ (RURAL)'!$C$13</f>
        <v>0</v>
      </c>
      <c r="EU92" s="196" t="e" vm="1">
        <f>+[4]!NumLetras(ET92,"PESO","PESOS DOMINICANOS","$EE $m CON #d/100 CENTAVOS")</f>
        <v>#VALUE!</v>
      </c>
      <c r="EV92" s="80">
        <v>0</v>
      </c>
      <c r="EW92" s="198">
        <f t="shared" si="70"/>
        <v>0</v>
      </c>
      <c r="EX92" s="199">
        <v>5.5</v>
      </c>
      <c r="EY92" s="200">
        <f>+EV92*'PRECIOS SEGUN ADJ (RURAL)'!$B$16*'PRECIOS SEGUN ADJ (RURAL)'!$C$16</f>
        <v>0</v>
      </c>
      <c r="EZ92" s="200" t="e" vm="1">
        <f>+[4]!NumLetras(EY92,"PESO","PESOS DOMINICANOS","$EE $m CON #d/100 CENTAVOS")</f>
        <v>#VALUE!</v>
      </c>
      <c r="FA92" s="80">
        <v>0</v>
      </c>
      <c r="FB92" s="202">
        <f t="shared" si="71"/>
        <v>0</v>
      </c>
      <c r="FC92" s="203">
        <v>220</v>
      </c>
      <c r="FD92" s="204">
        <f>+FA92*'PRECIOS SEGUN ADJ (RURAL)'!$B$18*'PRECIOS SEGUN ADJ (RURAL)'!$C$18</f>
        <v>0</v>
      </c>
      <c r="FE92" s="204" t="e" vm="1">
        <f>+[4]!NumLetras(FD92,"PESO","PESOS DOMINICANOS","$EE $m CON #d/100 CENTAVOS")</f>
        <v>#VALUE!</v>
      </c>
      <c r="FF92" s="204">
        <f t="shared" si="72"/>
        <v>0</v>
      </c>
      <c r="FG92" s="80">
        <f t="shared" si="85"/>
        <v>5227786</v>
      </c>
      <c r="FH92" s="80" t="e" vm="1">
        <f>+[4]!NumLetras(FG92,"PESO","PESOS DOMINICANOS","$EE $m CON #d/100 CENTAVOS")</f>
        <v>#VALUE!</v>
      </c>
      <c r="FI92" s="80">
        <f t="shared" si="73"/>
        <v>474957.72</v>
      </c>
      <c r="FJ92" s="80" t="e" vm="1">
        <f>+[4]!NumLetras(FI92,"PESO","PESOS DOMINICANOS","$EE $m CON #d/100 CENTAVOS")</f>
        <v>#VALUE!</v>
      </c>
      <c r="FK92" s="80">
        <f t="shared" si="86"/>
        <v>4752828.28</v>
      </c>
      <c r="FL92" s="80" t="e" vm="1">
        <f>+[4]!NumLetras(FK92,"PESO","PESOS DOMINICANOS","$EE $m CON #d/100 CENTAVOS")</f>
        <v>#VALUE!</v>
      </c>
      <c r="FM92" s="80">
        <f t="shared" si="87"/>
        <v>1045557.2</v>
      </c>
      <c r="FN92" s="80" t="e" vm="1">
        <f>+[4]!NumLetras(FM92,"PESO","PESOS DOMINICANOS","$EE $m CON #d/100 CENTAVOS")</f>
        <v>#VALUE!</v>
      </c>
      <c r="FO92" s="80">
        <f t="shared" si="88"/>
        <v>52277.86</v>
      </c>
      <c r="FP92" s="80" t="e" vm="1">
        <f>+[4]!NumLetras(FO92,"PESO","PESOS DOMINICANOS","$EE $m CON #d/100 CENTAVOS")</f>
        <v>#VALUE!</v>
      </c>
      <c r="FQ92" s="80"/>
      <c r="FR92" s="80">
        <f t="shared" si="89"/>
        <v>4182228.8</v>
      </c>
      <c r="FS92" s="80" t="e" vm="1">
        <f>+[4]!NumLetras(FR92,"PESO","PESOS DOMINICANOS","$EE $m CON #d/100 CENTAVOS")</f>
        <v>#VALUE!</v>
      </c>
      <c r="FT92" s="37" t="str">
        <f>+VLOOKUP(D92,'FRONTERIZO XENIA'!F:G,2,0)</f>
        <v>F-05</v>
      </c>
    </row>
    <row r="93" spans="1:176">
      <c r="A93" s="37">
        <v>92</v>
      </c>
      <c r="B93" s="37">
        <v>92</v>
      </c>
      <c r="C93" s="26" t="s">
        <v>941</v>
      </c>
      <c r="D93" s="37">
        <v>7600205111</v>
      </c>
      <c r="E93" s="37" t="str">
        <f>+VLOOKUP(D93,'INFORMACION DE PROVEEDORES'!C:I,2,0)</f>
        <v>076-0020511-1</v>
      </c>
      <c r="F93" s="26" t="str">
        <f>+VLOOKUP(D93,'INFORMACION DE PROVEEDORES'!C:J,4,0)</f>
        <v>SOFEIRY ALTAGRACIA RODRIGUEZ CUEVAS</v>
      </c>
      <c r="G93" s="37" t="str">
        <f>+VLOOKUP(D93,'INFORMACION DE PROVEEDORES'!C:K,5,0)</f>
        <v>076-0020511-1</v>
      </c>
      <c r="H93" s="26" t="str">
        <f>+VLOOKUP(D93,'INFORMACION DE PROVEEDORES'!C:L,7,0)</f>
        <v xml:space="preserve">CALLE AMABLE REYES, NO. 11, TAMAYO, BAHORUCO </v>
      </c>
      <c r="I93" s="37" t="str">
        <f>+VLOOKUP(D93,'INFORMACION DE PROVEEDORES'!C:M,3,0)</f>
        <v xml:space="preserve"> FÍSICA</v>
      </c>
      <c r="J93" s="37">
        <v>3</v>
      </c>
      <c r="K93" s="37">
        <v>164</v>
      </c>
      <c r="L93" s="37">
        <v>31</v>
      </c>
      <c r="M93" s="37">
        <f t="shared" si="74"/>
        <v>620</v>
      </c>
      <c r="N93" s="189">
        <v>69.81</v>
      </c>
      <c r="O93" s="80">
        <f>+L93*'PRECIOS SEGUN ADJ. (FRONTERIZO)'!$B$2*'PRECIOS SEGUN ADJ. (FRONTERIZO)'!$C$2</f>
        <v>43282.200000000004</v>
      </c>
      <c r="P93" s="80" t="e" vm="1">
        <f>+[4]!NumLetras(O93,"PESO","PESOS DOMINICANOS","$EE $m CON #d/100 CENTAVOS")</f>
        <v>#VALUE!</v>
      </c>
      <c r="Q93" s="80">
        <f t="shared" si="75"/>
        <v>6925.15</v>
      </c>
      <c r="R93" s="37">
        <v>9</v>
      </c>
      <c r="S93" s="37">
        <f t="shared" si="45"/>
        <v>180</v>
      </c>
      <c r="T93" s="189">
        <v>31.5</v>
      </c>
      <c r="U93" s="80">
        <f>+R93*'PRECIOS SEGUN ADJ. (FRONTERIZO)'!$B$3*'PRECIOS SEGUN ADJ. (FRONTERIZO)'!$C$3</f>
        <v>5670</v>
      </c>
      <c r="V93" s="80" t="e" vm="1">
        <f>+[4]!NumLetras(U93,"PESO","PESOS DOMINICANOS","$EE $m CON #d/100 CENTAVOS")</f>
        <v>#VALUE!</v>
      </c>
      <c r="W93" s="37">
        <v>0</v>
      </c>
      <c r="X93" s="37">
        <f t="shared" si="46"/>
        <v>0</v>
      </c>
      <c r="Y93" s="189">
        <v>25.2</v>
      </c>
      <c r="Z93" s="80">
        <f>+W93*'PRECIOS SEGUN ADJ. (FRONTERIZO)'!$B$4*'PRECIOS SEGUN ADJ. (FRONTERIZO)'!$C$4</f>
        <v>0</v>
      </c>
      <c r="AA93" s="80" t="e" vm="1">
        <f>+[4]!NumLetras(Z93,"PESO","PESOS DOMINICANOS","$EE $m CON #d/100 CENTAVOS")</f>
        <v>#VALUE!</v>
      </c>
      <c r="AB93" s="37">
        <v>52</v>
      </c>
      <c r="AC93" s="37">
        <f t="shared" si="47"/>
        <v>1040</v>
      </c>
      <c r="AD93" s="189">
        <v>87.91</v>
      </c>
      <c r="AE93" s="80">
        <f>+AB93*'PRECIOS SEGUN ADJ. (FRONTERIZO)'!$B$5*'PRECIOS SEGUN ADJ. (FRONTERIZO)'!$C$5</f>
        <v>91426.4</v>
      </c>
      <c r="AF93" s="80" t="e" vm="1">
        <f>+[4]!NumLetras(AE93,"PESO","PESOS DOMINICANOS","$EE $m CON #d/100 CENTAVOS")</f>
        <v>#VALUE!</v>
      </c>
      <c r="AG93" s="80">
        <f t="shared" si="76"/>
        <v>16456.75</v>
      </c>
      <c r="AH93" s="37">
        <v>62</v>
      </c>
      <c r="AI93" s="37">
        <f t="shared" si="48"/>
        <v>1240</v>
      </c>
      <c r="AJ93" s="189">
        <v>53.95000000000001</v>
      </c>
      <c r="AK93" s="80">
        <f>+AH93*'PRECIOS SEGUN ADJ. (FRONTERIZO)'!$B$6*'PRECIOS SEGUN ADJ. (FRONTERIZO)'!$C$6</f>
        <v>66898</v>
      </c>
      <c r="AL93" s="80" t="e" vm="1">
        <f>+[4]!NumLetras(AK93,"PESO","PESOS DOMINICANOS","$EE $m CON #d/100 CENTAVOS")</f>
        <v>#VALUE!</v>
      </c>
      <c r="AM93" s="37">
        <v>9</v>
      </c>
      <c r="AN93" s="37">
        <f t="shared" si="49"/>
        <v>180</v>
      </c>
      <c r="AO93" s="189">
        <v>25.04</v>
      </c>
      <c r="AP93" s="80">
        <f>+AM93*'PRECIOS SEGUN ADJ. (FRONTERIZO)'!$B$7*'PRECIOS SEGUN ADJ. (FRONTERIZO)'!$C$7</f>
        <v>4507.2</v>
      </c>
      <c r="AQ93" s="80" t="e" vm="1">
        <f>+[4]!NumLetras(AP93,"PESO","PESOS DOMINICANOS","$EE $m CON #d/100 CENTAVOS")</f>
        <v>#VALUE!</v>
      </c>
      <c r="AR93" s="80">
        <f t="shared" si="77"/>
        <v>721.15</v>
      </c>
      <c r="AS93" s="37">
        <v>20</v>
      </c>
      <c r="AT93" s="37">
        <f t="shared" si="50"/>
        <v>400</v>
      </c>
      <c r="AU93" s="189">
        <v>290.85000000000002</v>
      </c>
      <c r="AV93" s="80">
        <f>+AS93*'PRECIOS SEGUN ADJ. (FRONTERIZO)'!$B$8*'PRECIOS SEGUN ADJ. (FRONTERIZO)'!$C$8</f>
        <v>116340</v>
      </c>
      <c r="AW93" s="80" t="e" vm="1">
        <f>+[4]!NumLetras(AV93,"PESO","PESOS DOMINICANOS","$EE $m CON #d/100 CENTAVOS")</f>
        <v>#VALUE!</v>
      </c>
      <c r="AX93" s="80">
        <f t="shared" si="78"/>
        <v>20941.2</v>
      </c>
      <c r="AY93" s="37">
        <v>0</v>
      </c>
      <c r="AZ93" s="37">
        <f t="shared" si="51"/>
        <v>0</v>
      </c>
      <c r="BA93" s="189">
        <v>18.899999999999999</v>
      </c>
      <c r="BB93" s="80">
        <f>+AY93*'PRECIOS SEGUN ADJ. (FRONTERIZO)'!$B$9*'PRECIOS SEGUN ADJ. (FRONTERIZO)'!$C$9</f>
        <v>0</v>
      </c>
      <c r="BC93" s="80" t="e" vm="1">
        <f>+[4]!NumLetras(BB93,"PESO","PESOS DOMINICANOS","$EE $m CON #d/100 CENTAVOS")</f>
        <v>#VALUE!</v>
      </c>
      <c r="BD93" s="37">
        <v>5</v>
      </c>
      <c r="BE93" s="37">
        <f t="shared" si="52"/>
        <v>100</v>
      </c>
      <c r="BF93" s="189">
        <v>140.38</v>
      </c>
      <c r="BG93" s="80">
        <f>+BD93*'PRECIOS SEGUN ADJ. (FRONTERIZO)'!$B$10*'PRECIOS SEGUN ADJ. (FRONTERIZO)'!$C$10</f>
        <v>14038</v>
      </c>
      <c r="BH93" s="80" t="e" vm="1">
        <f>+[4]!NumLetras(BG93,"PESO","PESOS DOMINICANOS","$EE $m CON #d/100 CENTAVOS")</f>
        <v>#VALUE!</v>
      </c>
      <c r="BI93" s="80">
        <f t="shared" si="79"/>
        <v>2526.84</v>
      </c>
      <c r="BJ93" s="37">
        <v>0</v>
      </c>
      <c r="BK93" s="37">
        <f t="shared" si="53"/>
        <v>0</v>
      </c>
      <c r="BL93" s="189">
        <v>31.459999999999997</v>
      </c>
      <c r="BM93" s="80">
        <f>+BJ93*'PRECIOS SEGUN ADJ. (FRONTERIZO)'!$B$11*'PRECIOS SEGUN ADJ. (FRONTERIZO)'!$C$11</f>
        <v>0</v>
      </c>
      <c r="BN93" s="80" t="e" vm="1">
        <f>+[4]!NumLetras(BM93,"PESO","PESOS DOMINICANOS","$EE $m CON #d/100 CENTAVOS")</f>
        <v>#VALUE!</v>
      </c>
      <c r="BO93" s="37">
        <v>16</v>
      </c>
      <c r="BP93" s="37">
        <f t="shared" si="54"/>
        <v>320</v>
      </c>
      <c r="BQ93" s="189">
        <v>65</v>
      </c>
      <c r="BR93" s="80">
        <f>+BO93*'PRECIOS SEGUN ADJ. (FRONTERIZO)'!$B$12*'PRECIOS SEGUN ADJ. (FRONTERIZO)'!$C$12</f>
        <v>20800</v>
      </c>
      <c r="BS93" s="80" t="e" vm="1">
        <f>+[4]!NumLetras(BR93,"PESO","PESOS DOMINICANOS","$EE $m CON #d/100 CENTAVOS")</f>
        <v>#VALUE!</v>
      </c>
      <c r="BT93" s="37">
        <v>0</v>
      </c>
      <c r="BU93" s="37">
        <f t="shared" si="55"/>
        <v>0</v>
      </c>
      <c r="BV93" s="189">
        <v>5.5</v>
      </c>
      <c r="BW93" s="80">
        <f>+BT93*'PRECIOS SEGUN ADJ. (FRONTERIZO)'!$B$13*'PRECIOS SEGUN ADJ. (FRONTERIZO)'!$C$13</f>
        <v>0</v>
      </c>
      <c r="BX93" s="80" t="e" vm="1">
        <f>+[4]!NumLetras(BW93,"PESO","PESOS DOMINICANOS","$EE $m CON #d/100 CENTAVOS")</f>
        <v>#VALUE!</v>
      </c>
      <c r="BY93" s="37">
        <v>328</v>
      </c>
      <c r="BZ93" s="37">
        <f t="shared" si="56"/>
        <v>6560</v>
      </c>
      <c r="CA93" s="189">
        <v>7.15</v>
      </c>
      <c r="CB93" s="80">
        <f>+BY93*'PRECIOS SEGUN ADJ. (FRONTERIZO)'!$B$14*'PRECIOS SEGUN ADJ. (FRONTERIZO)'!$C$14</f>
        <v>46904.000000000007</v>
      </c>
      <c r="CC93" s="80" t="e" vm="1">
        <f>+[4]!NumLetras(CB93,"PESO","PESOS DOMINICANOS","$EE $m CON #d/100 CENTAVOS")</f>
        <v>#VALUE!</v>
      </c>
      <c r="CD93" s="37">
        <v>656</v>
      </c>
      <c r="CE93" s="37">
        <f t="shared" si="57"/>
        <v>13120</v>
      </c>
      <c r="CF93" s="189">
        <v>6.8400000000000007</v>
      </c>
      <c r="CG93" s="80">
        <f>+CD93*'PRECIOS SEGUN ADJ. (FRONTERIZO)'!$B$15*'PRECIOS SEGUN ADJ. (FRONTERIZO)'!$C$15</f>
        <v>89740.800000000003</v>
      </c>
      <c r="CH93" s="80" t="e" vm="1">
        <f>+[4]!NumLetras(CG93,"PESO","PESOS DOMINICANOS","$EE $m CON #d/100 CENTAVOS")</f>
        <v>#VALUE!</v>
      </c>
      <c r="CI93" s="37">
        <v>0</v>
      </c>
      <c r="CJ93" s="37">
        <f t="shared" si="58"/>
        <v>0</v>
      </c>
      <c r="CK93" s="189">
        <v>60</v>
      </c>
      <c r="CL93" s="80">
        <f>+CI93*'PRECIOS SEGUN ADJ. (FRONTERIZO)'!$B$16*'PRECIOS SEGUN ADJ. (FRONTERIZO)'!$C$16</f>
        <v>0</v>
      </c>
      <c r="CM93" s="80" t="e" vm="1">
        <f>+[4]!NumLetras(CL93,"PESO","PESOS DOMINICANOS","$EE $m CON #d/100 CENTAVOS")</f>
        <v>#VALUE!</v>
      </c>
      <c r="CN93" s="80">
        <f t="shared" si="80"/>
        <v>0</v>
      </c>
      <c r="CO93" s="37">
        <v>0</v>
      </c>
      <c r="CP93" s="37">
        <f t="shared" si="59"/>
        <v>0</v>
      </c>
      <c r="CQ93" s="189">
        <v>55.649999999999991</v>
      </c>
      <c r="CR93" s="80">
        <f>+CO93*'PRECIOS SEGUN ADJ. (FRONTERIZO)'!$B$17*'PRECIOS SEGUN ADJ. (FRONTERIZO)'!$C$17</f>
        <v>0</v>
      </c>
      <c r="CS93" s="80" t="e" vm="1">
        <f>+[4]!NumLetras(CR93,"PESO","PESOS DOMINICANOS","$EE $m CON #d/100 CENTAVOS")</f>
        <v>#VALUE!</v>
      </c>
      <c r="CT93" s="80">
        <f t="shared" si="81"/>
        <v>0</v>
      </c>
      <c r="CU93" s="37">
        <v>328</v>
      </c>
      <c r="CV93" s="37">
        <f t="shared" si="60"/>
        <v>6560</v>
      </c>
      <c r="CW93" s="189">
        <v>6.6</v>
      </c>
      <c r="CX93" s="80">
        <f>+CU93*'PRECIOS SEGUN ADJ. (FRONTERIZO)'!$B$18*'PRECIOS SEGUN ADJ. (FRONTERIZO)'!$C$18</f>
        <v>43295.999999999993</v>
      </c>
      <c r="CY93" s="80" t="e" vm="1">
        <f>+[4]!NumLetras(CX93,"PESO","PESOS DOMINICANOS","$EE $m CON #d/100 CENTAVOS")</f>
        <v>#VALUE!</v>
      </c>
      <c r="CZ93" s="37">
        <v>0</v>
      </c>
      <c r="DA93" s="37">
        <f t="shared" si="61"/>
        <v>0</v>
      </c>
      <c r="DB93" s="189">
        <v>65.75</v>
      </c>
      <c r="DC93" s="80">
        <f>+CZ93*'PRECIOS SEGUN ADJ. (FRONTERIZO)'!$B$19*'PRECIOS SEGUN ADJ. (FRONTERIZO)'!$C$19</f>
        <v>0</v>
      </c>
      <c r="DD93" s="80" t="e" vm="1">
        <f>+[4]!NumLetras(DC93,"PESO","PESOS DOMINICANOS","$EE $m CON #d/100 CENTAVOS")</f>
        <v>#VALUE!</v>
      </c>
      <c r="DE93" s="80">
        <f t="shared" si="82"/>
        <v>0</v>
      </c>
      <c r="DF93" s="37">
        <v>9</v>
      </c>
      <c r="DG93" s="37">
        <f t="shared" si="62"/>
        <v>180</v>
      </c>
      <c r="DH93" s="189">
        <v>82.59999999999998</v>
      </c>
      <c r="DI93" s="80">
        <f>+DF93*'PRECIOS SEGUN ADJ. (FRONTERIZO)'!$B$20*'PRECIOS SEGUN ADJ. (FRONTERIZO)'!$C$20</f>
        <v>14868</v>
      </c>
      <c r="DJ93" s="80" t="e" vm="1">
        <f>+[4]!NumLetras(DI93,"PESO","PESOS DOMINICANOS","$EE $m CON #d/100 CENTAVOS")</f>
        <v>#VALUE!</v>
      </c>
      <c r="DK93" s="80">
        <f t="shared" si="83"/>
        <v>2676.24</v>
      </c>
      <c r="DL93" s="37">
        <v>656</v>
      </c>
      <c r="DM93" s="37">
        <f t="shared" si="63"/>
        <v>13120</v>
      </c>
      <c r="DN93" s="189">
        <v>22</v>
      </c>
      <c r="DO93" s="80">
        <f>+DL93*'PRECIOS SEGUN ADJ. (FRONTERIZO)'!$B$21*'PRECIOS SEGUN ADJ. (FRONTERIZO)'!$C$21</f>
        <v>288640</v>
      </c>
      <c r="DP93" s="80" t="e" vm="1">
        <f>+[4]!NumLetras(DO93,"PESO","PESOS DOMINICANOS","$EE $m CON #d/100 CENTAVOS")</f>
        <v>#VALUE!</v>
      </c>
      <c r="DQ93" s="37">
        <v>38</v>
      </c>
      <c r="DR93" s="37">
        <f t="shared" si="64"/>
        <v>760</v>
      </c>
      <c r="DS93" s="189">
        <v>80.849999999999994</v>
      </c>
      <c r="DT93" s="80">
        <f>+DQ93*'PRECIOS SEGUN ADJ. (FRONTERIZO)'!$B$22*'PRECIOS SEGUN ADJ. (FRONTERIZO)'!$C$22</f>
        <v>61445.999999999993</v>
      </c>
      <c r="DU93" s="80" t="e" vm="1">
        <f>+[4]!NumLetras(DT93,"PESO","PESOS DOMINICANOS","$EE $m CON #d/100 CENTAVOS")</f>
        <v>#VALUE!</v>
      </c>
      <c r="DV93" s="37">
        <v>17</v>
      </c>
      <c r="DW93" s="37">
        <f t="shared" si="65"/>
        <v>340</v>
      </c>
      <c r="DX93" s="189">
        <v>21.83</v>
      </c>
      <c r="DY93" s="80">
        <f>+DV93*'PRECIOS SEGUN ADJ. (FRONTERIZO)'!$B$23*'PRECIOS SEGUN ADJ. (FRONTERIZO)'!$C$23</f>
        <v>7422.1999999999989</v>
      </c>
      <c r="DZ93" s="80" t="e" vm="1">
        <f>+[4]!NumLetras(DY93,"PESO","PESOS DOMINICANOS","$EE $m CON #d/100 CENTAVOS")</f>
        <v>#VALUE!</v>
      </c>
      <c r="EA93" s="80">
        <f t="shared" si="84"/>
        <v>1336</v>
      </c>
      <c r="EB93" s="37">
        <v>52</v>
      </c>
      <c r="EC93" s="37">
        <f t="shared" si="66"/>
        <v>1040</v>
      </c>
      <c r="ED93" s="189">
        <v>33</v>
      </c>
      <c r="EE93" s="80">
        <f>+EB93*'PRECIOS SEGUN ADJ. (FRONTERIZO)'!$B$24*'PRECIOS SEGUN ADJ. (FRONTERIZO)'!$C$24</f>
        <v>34320</v>
      </c>
      <c r="EF93" s="80" t="e" vm="1">
        <f>+[4]!NumLetras(EE93,"PESO","PESOS DOMINICANOS","$EE $m CON #d/100 CENTAVOS")</f>
        <v>#VALUE!</v>
      </c>
      <c r="EG93" s="37">
        <v>0</v>
      </c>
      <c r="EH93" s="37">
        <f t="shared" si="67"/>
        <v>0</v>
      </c>
      <c r="EI93" s="189">
        <v>15.789999999999997</v>
      </c>
      <c r="EJ93" s="80">
        <f>+EG93*'PRECIOS SEGUN ADJ. (FRONTERIZO)'!$B$25*'PRECIOS SEGUN ADJ. (FRONTERIZO)'!$C$25</f>
        <v>0</v>
      </c>
      <c r="EK93" s="80" t="e" vm="1">
        <f>+[4]!NumLetras(EJ93,"PESO","PESOS DOMINICANOS","$EE $m CON #d/100 CENTAVOS")</f>
        <v>#VALUE!</v>
      </c>
      <c r="EL93" s="37">
        <v>0</v>
      </c>
      <c r="EM93" s="37">
        <f t="shared" si="68"/>
        <v>0</v>
      </c>
      <c r="EN93" s="189">
        <v>31.5</v>
      </c>
      <c r="EO93" s="80">
        <f>+EL93*'PRECIOS SEGUN ADJ. (FRONTERIZO)'!$B$26*'PRECIOS SEGUN ADJ. (FRONTERIZO)'!$C$26</f>
        <v>0</v>
      </c>
      <c r="EP93" s="80" t="e" vm="1">
        <f>+[4]!NumLetras(EO93,"PESO","PESOS DOMINICANOS","$EE $m CON #d/100 CENTAVOS")</f>
        <v>#VALUE!</v>
      </c>
      <c r="EQ93" s="80">
        <v>0</v>
      </c>
      <c r="ER93" s="194">
        <f t="shared" si="69"/>
        <v>0</v>
      </c>
      <c r="ES93" s="195">
        <v>21.68</v>
      </c>
      <c r="ET93" s="196">
        <f>+EQ93*'PRECIOS SEGUN ADJ (RURAL)'!$B$13*'PRECIOS SEGUN ADJ (RURAL)'!$C$13</f>
        <v>0</v>
      </c>
      <c r="EU93" s="196" t="e" vm="1">
        <f>+[4]!NumLetras(ET93,"PESO","PESOS DOMINICANOS","$EE $m CON #d/100 CENTAVOS")</f>
        <v>#VALUE!</v>
      </c>
      <c r="EV93" s="80">
        <v>0</v>
      </c>
      <c r="EW93" s="198">
        <f t="shared" si="70"/>
        <v>0</v>
      </c>
      <c r="EX93" s="199">
        <v>5.5</v>
      </c>
      <c r="EY93" s="200">
        <f>+EV93*'PRECIOS SEGUN ADJ (RURAL)'!$B$16*'PRECIOS SEGUN ADJ (RURAL)'!$C$16</f>
        <v>0</v>
      </c>
      <c r="EZ93" s="200" t="e" vm="1">
        <f>+[4]!NumLetras(EY93,"PESO","PESOS DOMINICANOS","$EE $m CON #d/100 CENTAVOS")</f>
        <v>#VALUE!</v>
      </c>
      <c r="FA93" s="80">
        <v>0</v>
      </c>
      <c r="FB93" s="202">
        <f t="shared" si="71"/>
        <v>0</v>
      </c>
      <c r="FC93" s="203">
        <v>220</v>
      </c>
      <c r="FD93" s="204">
        <f>+FA93*'PRECIOS SEGUN ADJ (RURAL)'!$B$18*'PRECIOS SEGUN ADJ (RURAL)'!$C$18</f>
        <v>0</v>
      </c>
      <c r="FE93" s="204" t="e" vm="1">
        <f>+[4]!NumLetras(FD93,"PESO","PESOS DOMINICANOS","$EE $m CON #d/100 CENTAVOS")</f>
        <v>#VALUE!</v>
      </c>
      <c r="FF93" s="204">
        <f t="shared" si="72"/>
        <v>0</v>
      </c>
      <c r="FG93" s="80">
        <f t="shared" si="85"/>
        <v>949598.79999999993</v>
      </c>
      <c r="FH93" s="80" t="e" vm="1">
        <f>+[4]!NumLetras(FG93,"PESO","PESOS DOMINICANOS","$EE $m CON #d/100 CENTAVOS")</f>
        <v>#VALUE!</v>
      </c>
      <c r="FI93" s="80">
        <f t="shared" si="73"/>
        <v>51583.329999999994</v>
      </c>
      <c r="FJ93" s="80" t="e" vm="1">
        <f>+[4]!NumLetras(FI93,"PESO","PESOS DOMINICANOS","$EE $m CON #d/100 CENTAVOS")</f>
        <v>#VALUE!</v>
      </c>
      <c r="FK93" s="80">
        <f t="shared" si="86"/>
        <v>898015.47</v>
      </c>
      <c r="FL93" s="80" t="e" vm="1">
        <f>+[4]!NumLetras(FK93,"PESO","PESOS DOMINICANOS","$EE $m CON #d/100 CENTAVOS")</f>
        <v>#VALUE!</v>
      </c>
      <c r="FM93" s="80">
        <f t="shared" si="87"/>
        <v>189919.76</v>
      </c>
      <c r="FN93" s="80" t="e" vm="1">
        <f>+[4]!NumLetras(FM93,"PESO","PESOS DOMINICANOS","$EE $m CON #d/100 CENTAVOS")</f>
        <v>#VALUE!</v>
      </c>
      <c r="FO93" s="80">
        <f t="shared" si="88"/>
        <v>9495.99</v>
      </c>
      <c r="FP93" s="80" t="e" vm="1">
        <f>+[4]!NumLetras(FO93,"PESO","PESOS DOMINICANOS","$EE $m CON #d/100 CENTAVOS")</f>
        <v>#VALUE!</v>
      </c>
      <c r="FQ93" s="80"/>
      <c r="FR93" s="80">
        <f t="shared" si="89"/>
        <v>759679.03999999992</v>
      </c>
      <c r="FS93" s="80" t="e" vm="1">
        <f>+[4]!NumLetras(FR93,"PESO","PESOS DOMINICANOS","$EE $m CON #d/100 CENTAVOS")</f>
        <v>#VALUE!</v>
      </c>
      <c r="FT93" s="37" t="str">
        <f>+VLOOKUP(D93,'FRONTERIZO XENIA'!F:G,2,0)</f>
        <v>F-27</v>
      </c>
    </row>
    <row r="94" spans="1:176">
      <c r="A94" s="37">
        <v>93</v>
      </c>
      <c r="B94" s="37">
        <v>93</v>
      </c>
      <c r="C94" s="26" t="s">
        <v>960</v>
      </c>
      <c r="D94" s="37">
        <v>1001121860</v>
      </c>
      <c r="E94" s="37" t="str">
        <f>+VLOOKUP(D94,'INFORMACION DE PROVEEDORES'!C:I,2,0)</f>
        <v>010-0112186-0</v>
      </c>
      <c r="F94" s="26" t="str">
        <f>+VLOOKUP(D94,'INFORMACION DE PROVEEDORES'!C:J,4,0)</f>
        <v>SOLEIDY ELICENIA MONTILLA</v>
      </c>
      <c r="G94" s="37" t="str">
        <f>+VLOOKUP(D94,'INFORMACION DE PROVEEDORES'!C:K,5,0)</f>
        <v>010-0112186-0</v>
      </c>
      <c r="H94" s="26" t="str">
        <f>+VLOOKUP(D94,'INFORMACION DE PROVEEDORES'!C:L,7,0)</f>
        <v xml:space="preserve">C/SAN ANDRES NO.157 </v>
      </c>
      <c r="I94" s="37" t="str">
        <f>+VLOOKUP(D94,'INFORMACION DE PROVEEDORES'!C:M,3,0)</f>
        <v xml:space="preserve"> FÍSICA</v>
      </c>
      <c r="J94" s="37">
        <v>1</v>
      </c>
      <c r="K94" s="37">
        <v>338</v>
      </c>
      <c r="L94" s="37">
        <v>135</v>
      </c>
      <c r="M94" s="37">
        <f t="shared" si="74"/>
        <v>2700</v>
      </c>
      <c r="N94" s="189">
        <v>69.81</v>
      </c>
      <c r="O94" s="80">
        <f>+L94*'PRECIOS SEGUN ADJ. (FRONTERIZO)'!$B$2*'PRECIOS SEGUN ADJ. (FRONTERIZO)'!$C$2</f>
        <v>188487</v>
      </c>
      <c r="P94" s="80" t="e" vm="1">
        <f>+[4]!NumLetras(O94,"PESO","PESOS DOMINICANOS","$EE $m CON #d/100 CENTAVOS")</f>
        <v>#VALUE!</v>
      </c>
      <c r="Q94" s="80">
        <f t="shared" si="75"/>
        <v>30157.919999999998</v>
      </c>
      <c r="R94" s="37">
        <v>38</v>
      </c>
      <c r="S94" s="37">
        <f t="shared" si="45"/>
        <v>760</v>
      </c>
      <c r="T94" s="189">
        <v>31.5</v>
      </c>
      <c r="U94" s="80">
        <f>+R94*'PRECIOS SEGUN ADJ. (FRONTERIZO)'!$B$3*'PRECIOS SEGUN ADJ. (FRONTERIZO)'!$C$3</f>
        <v>23940</v>
      </c>
      <c r="V94" s="80" t="e" vm="1">
        <f>+[4]!NumLetras(U94,"PESO","PESOS DOMINICANOS","$EE $m CON #d/100 CENTAVOS")</f>
        <v>#VALUE!</v>
      </c>
      <c r="W94" s="37">
        <v>358</v>
      </c>
      <c r="X94" s="37">
        <f t="shared" si="46"/>
        <v>7160</v>
      </c>
      <c r="Y94" s="189">
        <v>25.2</v>
      </c>
      <c r="Z94" s="80">
        <f>+W94*'PRECIOS SEGUN ADJ. (FRONTERIZO)'!$B$4*'PRECIOS SEGUN ADJ. (FRONTERIZO)'!$C$4</f>
        <v>180432</v>
      </c>
      <c r="AA94" s="80" t="e" vm="1">
        <f>+[4]!NumLetras(Z94,"PESO","PESOS DOMINICANOS","$EE $m CON #d/100 CENTAVOS")</f>
        <v>#VALUE!</v>
      </c>
      <c r="AB94" s="37">
        <v>171</v>
      </c>
      <c r="AC94" s="37">
        <f t="shared" si="47"/>
        <v>3420</v>
      </c>
      <c r="AD94" s="189">
        <v>87.91</v>
      </c>
      <c r="AE94" s="80">
        <f>+AB94*'PRECIOS SEGUN ADJ. (FRONTERIZO)'!$B$5*'PRECIOS SEGUN ADJ. (FRONTERIZO)'!$C$5</f>
        <v>300652.19999999995</v>
      </c>
      <c r="AF94" s="80" t="e" vm="1">
        <f>+[4]!NumLetras(AE94,"PESO","PESOS DOMINICANOS","$EE $m CON #d/100 CENTAVOS")</f>
        <v>#VALUE!</v>
      </c>
      <c r="AG94" s="80">
        <f t="shared" si="76"/>
        <v>54117.4</v>
      </c>
      <c r="AH94" s="37">
        <v>0</v>
      </c>
      <c r="AI94" s="37">
        <f t="shared" si="48"/>
        <v>0</v>
      </c>
      <c r="AJ94" s="189">
        <v>53.95000000000001</v>
      </c>
      <c r="AK94" s="80">
        <f>+AH94*'PRECIOS SEGUN ADJ. (FRONTERIZO)'!$B$6*'PRECIOS SEGUN ADJ. (FRONTERIZO)'!$C$6</f>
        <v>0</v>
      </c>
      <c r="AL94" s="80" t="e" vm="1">
        <f>+[4]!NumLetras(AK94,"PESO","PESOS DOMINICANOS","$EE $m CON #d/100 CENTAVOS")</f>
        <v>#VALUE!</v>
      </c>
      <c r="AM94" s="37">
        <v>0</v>
      </c>
      <c r="AN94" s="37">
        <f t="shared" si="49"/>
        <v>0</v>
      </c>
      <c r="AO94" s="189">
        <v>25.04</v>
      </c>
      <c r="AP94" s="80">
        <f>+AM94*'PRECIOS SEGUN ADJ. (FRONTERIZO)'!$B$7*'PRECIOS SEGUN ADJ. (FRONTERIZO)'!$C$7</f>
        <v>0</v>
      </c>
      <c r="AQ94" s="80" t="e" vm="1">
        <f>+[4]!NumLetras(AP94,"PESO","PESOS DOMINICANOS","$EE $m CON #d/100 CENTAVOS")</f>
        <v>#VALUE!</v>
      </c>
      <c r="AR94" s="80">
        <f t="shared" si="77"/>
        <v>0</v>
      </c>
      <c r="AS94" s="37">
        <v>45</v>
      </c>
      <c r="AT94" s="37">
        <f t="shared" si="50"/>
        <v>900</v>
      </c>
      <c r="AU94" s="189">
        <v>290.85000000000002</v>
      </c>
      <c r="AV94" s="80">
        <f>+AS94*'PRECIOS SEGUN ADJ. (FRONTERIZO)'!$B$8*'PRECIOS SEGUN ADJ. (FRONTERIZO)'!$C$8</f>
        <v>261765.00000000003</v>
      </c>
      <c r="AW94" s="80" t="e" vm="1">
        <f>+[4]!NumLetras(AV94,"PESO","PESOS DOMINICANOS","$EE $m CON #d/100 CENTAVOS")</f>
        <v>#VALUE!</v>
      </c>
      <c r="AX94" s="80">
        <f t="shared" si="78"/>
        <v>47117.7</v>
      </c>
      <c r="AY94" s="37">
        <v>21</v>
      </c>
      <c r="AZ94" s="37">
        <f t="shared" si="51"/>
        <v>420</v>
      </c>
      <c r="BA94" s="189">
        <v>18.899999999999999</v>
      </c>
      <c r="BB94" s="80">
        <f>+AY94*'PRECIOS SEGUN ADJ. (FRONTERIZO)'!$B$9*'PRECIOS SEGUN ADJ. (FRONTERIZO)'!$C$9</f>
        <v>7938</v>
      </c>
      <c r="BC94" s="80" t="e" vm="1">
        <f>+[4]!NumLetras(BB94,"PESO","PESOS DOMINICANOS","$EE $m CON #d/100 CENTAVOS")</f>
        <v>#VALUE!</v>
      </c>
      <c r="BD94" s="37">
        <v>0</v>
      </c>
      <c r="BE94" s="37">
        <f t="shared" si="52"/>
        <v>0</v>
      </c>
      <c r="BF94" s="189">
        <v>140.38</v>
      </c>
      <c r="BG94" s="80">
        <f>+BD94*'PRECIOS SEGUN ADJ. (FRONTERIZO)'!$B$10*'PRECIOS SEGUN ADJ. (FRONTERIZO)'!$C$10</f>
        <v>0</v>
      </c>
      <c r="BH94" s="80" t="e" vm="1">
        <f>+[4]!NumLetras(BG94,"PESO","PESOS DOMINICANOS","$EE $m CON #d/100 CENTAVOS")</f>
        <v>#VALUE!</v>
      </c>
      <c r="BI94" s="80">
        <f t="shared" si="79"/>
        <v>0</v>
      </c>
      <c r="BJ94" s="37">
        <v>120</v>
      </c>
      <c r="BK94" s="37">
        <f t="shared" si="53"/>
        <v>2400</v>
      </c>
      <c r="BL94" s="189">
        <v>31.459999999999997</v>
      </c>
      <c r="BM94" s="80">
        <f>+BJ94*'PRECIOS SEGUN ADJ. (FRONTERIZO)'!$B$11*'PRECIOS SEGUN ADJ. (FRONTERIZO)'!$C$11</f>
        <v>75504</v>
      </c>
      <c r="BN94" s="80" t="e" vm="1">
        <f>+[4]!NumLetras(BM94,"PESO","PESOS DOMINICANOS","$EE $m CON #d/100 CENTAVOS")</f>
        <v>#VALUE!</v>
      </c>
      <c r="BO94" s="37">
        <v>38</v>
      </c>
      <c r="BP94" s="37">
        <f t="shared" si="54"/>
        <v>760</v>
      </c>
      <c r="BQ94" s="189">
        <v>65</v>
      </c>
      <c r="BR94" s="80">
        <f>+BO94*'PRECIOS SEGUN ADJ. (FRONTERIZO)'!$B$12*'PRECIOS SEGUN ADJ. (FRONTERIZO)'!$C$12</f>
        <v>49400</v>
      </c>
      <c r="BS94" s="80" t="e" vm="1">
        <f>+[4]!NumLetras(BR94,"PESO","PESOS DOMINICANOS","$EE $m CON #d/100 CENTAVOS")</f>
        <v>#VALUE!</v>
      </c>
      <c r="BT94" s="37">
        <v>3380</v>
      </c>
      <c r="BU94" s="37">
        <f t="shared" si="55"/>
        <v>67600</v>
      </c>
      <c r="BV94" s="189">
        <v>5.5</v>
      </c>
      <c r="BW94" s="80">
        <f>+BT94*'PRECIOS SEGUN ADJ. (FRONTERIZO)'!$B$13*'PRECIOS SEGUN ADJ. (FRONTERIZO)'!$C$13</f>
        <v>371800</v>
      </c>
      <c r="BX94" s="80" t="e" vm="1">
        <f>+[4]!NumLetras(BW94,"PESO","PESOS DOMINICANOS","$EE $m CON #d/100 CENTAVOS")</f>
        <v>#VALUE!</v>
      </c>
      <c r="BY94" s="37">
        <v>0</v>
      </c>
      <c r="BZ94" s="37">
        <f t="shared" si="56"/>
        <v>0</v>
      </c>
      <c r="CA94" s="189">
        <v>7.15</v>
      </c>
      <c r="CB94" s="80">
        <f>+BY94*'PRECIOS SEGUN ADJ. (FRONTERIZO)'!$B$14*'PRECIOS SEGUN ADJ. (FRONTERIZO)'!$C$14</f>
        <v>0</v>
      </c>
      <c r="CC94" s="80" t="e" vm="1">
        <f>+[4]!NumLetras(CB94,"PESO","PESOS DOMINICANOS","$EE $m CON #d/100 CENTAVOS")</f>
        <v>#VALUE!</v>
      </c>
      <c r="CD94" s="37">
        <v>0</v>
      </c>
      <c r="CE94" s="37">
        <f t="shared" si="57"/>
        <v>0</v>
      </c>
      <c r="CF94" s="189">
        <v>6.8400000000000007</v>
      </c>
      <c r="CG94" s="80">
        <f>+CD94*'PRECIOS SEGUN ADJ. (FRONTERIZO)'!$B$15*'PRECIOS SEGUN ADJ. (FRONTERIZO)'!$C$15</f>
        <v>0</v>
      </c>
      <c r="CH94" s="80" t="e" vm="1">
        <f>+[4]!NumLetras(CG94,"PESO","PESOS DOMINICANOS","$EE $m CON #d/100 CENTAVOS")</f>
        <v>#VALUE!</v>
      </c>
      <c r="CI94" s="37">
        <v>150</v>
      </c>
      <c r="CJ94" s="37">
        <f t="shared" si="58"/>
        <v>3000</v>
      </c>
      <c r="CK94" s="189">
        <v>60</v>
      </c>
      <c r="CL94" s="80">
        <f>+CI94*'PRECIOS SEGUN ADJ. (FRONTERIZO)'!$B$16*'PRECIOS SEGUN ADJ. (FRONTERIZO)'!$C$16</f>
        <v>180000</v>
      </c>
      <c r="CM94" s="80" t="e" vm="1">
        <f>+[4]!NumLetras(CL94,"PESO","PESOS DOMINICANOS","$EE $m CON #d/100 CENTAVOS")</f>
        <v>#VALUE!</v>
      </c>
      <c r="CN94" s="80">
        <f t="shared" si="80"/>
        <v>32400</v>
      </c>
      <c r="CO94" s="37">
        <v>68</v>
      </c>
      <c r="CP94" s="37">
        <f t="shared" si="59"/>
        <v>1360</v>
      </c>
      <c r="CQ94" s="189">
        <v>55.649999999999991</v>
      </c>
      <c r="CR94" s="80">
        <f>+CO94*'PRECIOS SEGUN ADJ. (FRONTERIZO)'!$B$17*'PRECIOS SEGUN ADJ. (FRONTERIZO)'!$C$17</f>
        <v>75684</v>
      </c>
      <c r="CS94" s="80" t="e" vm="1">
        <f>+[4]!NumLetras(CR94,"PESO","PESOS DOMINICANOS","$EE $m CON #d/100 CENTAVOS")</f>
        <v>#VALUE!</v>
      </c>
      <c r="CT94" s="80">
        <f t="shared" si="81"/>
        <v>13623.12</v>
      </c>
      <c r="CU94" s="37">
        <v>1352</v>
      </c>
      <c r="CV94" s="37">
        <f t="shared" si="60"/>
        <v>27040</v>
      </c>
      <c r="CW94" s="189">
        <v>6.6</v>
      </c>
      <c r="CX94" s="80">
        <f>+CU94*'PRECIOS SEGUN ADJ. (FRONTERIZO)'!$B$18*'PRECIOS SEGUN ADJ. (FRONTERIZO)'!$C$18</f>
        <v>178463.99999999997</v>
      </c>
      <c r="CY94" s="80" t="e" vm="1">
        <f>+[4]!NumLetras(CX94,"PESO","PESOS DOMINICANOS","$EE $m CON #d/100 CENTAVOS")</f>
        <v>#VALUE!</v>
      </c>
      <c r="CZ94" s="37">
        <v>75</v>
      </c>
      <c r="DA94" s="37">
        <f t="shared" si="61"/>
        <v>1500</v>
      </c>
      <c r="DB94" s="189">
        <v>65.75</v>
      </c>
      <c r="DC94" s="80">
        <f>+CZ94*'PRECIOS SEGUN ADJ. (FRONTERIZO)'!$B$19*'PRECIOS SEGUN ADJ. (FRONTERIZO)'!$C$19</f>
        <v>98625</v>
      </c>
      <c r="DD94" s="80" t="e" vm="1">
        <f>+[4]!NumLetras(DC94,"PESO","PESOS DOMINICANOS","$EE $m CON #d/100 CENTAVOS")</f>
        <v>#VALUE!</v>
      </c>
      <c r="DE94" s="80">
        <f t="shared" si="82"/>
        <v>17752.5</v>
      </c>
      <c r="DF94" s="37">
        <v>0</v>
      </c>
      <c r="DG94" s="37">
        <f t="shared" si="62"/>
        <v>0</v>
      </c>
      <c r="DH94" s="189">
        <v>82.59999999999998</v>
      </c>
      <c r="DI94" s="80">
        <f>+DF94*'PRECIOS SEGUN ADJ. (FRONTERIZO)'!$B$20*'PRECIOS SEGUN ADJ. (FRONTERIZO)'!$C$20</f>
        <v>0</v>
      </c>
      <c r="DJ94" s="80" t="e" vm="1">
        <f>+[4]!NumLetras(DI94,"PESO","PESOS DOMINICANOS","$EE $m CON #d/100 CENTAVOS")</f>
        <v>#VALUE!</v>
      </c>
      <c r="DK94" s="80">
        <f t="shared" si="83"/>
        <v>0</v>
      </c>
      <c r="DL94" s="37">
        <v>0</v>
      </c>
      <c r="DM94" s="37">
        <f t="shared" si="63"/>
        <v>0</v>
      </c>
      <c r="DN94" s="189">
        <v>22</v>
      </c>
      <c r="DO94" s="80">
        <f>+DL94*'PRECIOS SEGUN ADJ. (FRONTERIZO)'!$B$21*'PRECIOS SEGUN ADJ. (FRONTERIZO)'!$C$21</f>
        <v>0</v>
      </c>
      <c r="DP94" s="80" t="e" vm="1">
        <f>+[4]!NumLetras(DO94,"PESO","PESOS DOMINICANOS","$EE $m CON #d/100 CENTAVOS")</f>
        <v>#VALUE!</v>
      </c>
      <c r="DQ94" s="37">
        <v>75</v>
      </c>
      <c r="DR94" s="37">
        <f t="shared" si="64"/>
        <v>1500</v>
      </c>
      <c r="DS94" s="189">
        <v>80.849999999999994</v>
      </c>
      <c r="DT94" s="80">
        <f>+DQ94*'PRECIOS SEGUN ADJ. (FRONTERIZO)'!$B$22*'PRECIOS SEGUN ADJ. (FRONTERIZO)'!$C$22</f>
        <v>121275</v>
      </c>
      <c r="DU94" s="80" t="e" vm="1">
        <f>+[4]!NumLetras(DT94,"PESO","PESOS DOMINICANOS","$EE $m CON #d/100 CENTAVOS")</f>
        <v>#VALUE!</v>
      </c>
      <c r="DV94" s="37">
        <v>34</v>
      </c>
      <c r="DW94" s="37">
        <f t="shared" si="65"/>
        <v>680</v>
      </c>
      <c r="DX94" s="189">
        <v>21.83</v>
      </c>
      <c r="DY94" s="80">
        <f>+DV94*'PRECIOS SEGUN ADJ. (FRONTERIZO)'!$B$23*'PRECIOS SEGUN ADJ. (FRONTERIZO)'!$C$23</f>
        <v>14844.399999999998</v>
      </c>
      <c r="DZ94" s="80" t="e" vm="1">
        <f>+[4]!NumLetras(DY94,"PESO","PESOS DOMINICANOS","$EE $m CON #d/100 CENTAVOS")</f>
        <v>#VALUE!</v>
      </c>
      <c r="EA94" s="80">
        <f t="shared" si="84"/>
        <v>2671.99</v>
      </c>
      <c r="EB94" s="37">
        <v>38</v>
      </c>
      <c r="EC94" s="37">
        <f t="shared" si="66"/>
        <v>760</v>
      </c>
      <c r="ED94" s="189">
        <v>33</v>
      </c>
      <c r="EE94" s="80">
        <f>+EB94*'PRECIOS SEGUN ADJ. (FRONTERIZO)'!$B$24*'PRECIOS SEGUN ADJ. (FRONTERIZO)'!$C$24</f>
        <v>25080</v>
      </c>
      <c r="EF94" s="80" t="e" vm="1">
        <f>+[4]!NumLetras(EE94,"PESO","PESOS DOMINICANOS","$EE $m CON #d/100 CENTAVOS")</f>
        <v>#VALUE!</v>
      </c>
      <c r="EG94" s="37">
        <v>23</v>
      </c>
      <c r="EH94" s="37">
        <f t="shared" si="67"/>
        <v>460</v>
      </c>
      <c r="EI94" s="189">
        <v>15.789999999999997</v>
      </c>
      <c r="EJ94" s="80">
        <f>+EG94*'PRECIOS SEGUN ADJ. (FRONTERIZO)'!$B$25*'PRECIOS SEGUN ADJ. (FRONTERIZO)'!$C$25</f>
        <v>7263.4</v>
      </c>
      <c r="EK94" s="80" t="e" vm="1">
        <f>+[4]!NumLetras(EJ94,"PESO","PESOS DOMINICANOS","$EE $m CON #d/100 CENTAVOS")</f>
        <v>#VALUE!</v>
      </c>
      <c r="EL94" s="37">
        <v>23</v>
      </c>
      <c r="EM94" s="37">
        <f t="shared" si="68"/>
        <v>460</v>
      </c>
      <c r="EN94" s="189">
        <v>31.5</v>
      </c>
      <c r="EO94" s="80">
        <f>+EL94*'PRECIOS SEGUN ADJ. (FRONTERIZO)'!$B$26*'PRECIOS SEGUN ADJ. (FRONTERIZO)'!$C$26</f>
        <v>14490</v>
      </c>
      <c r="EP94" s="80" t="e" vm="1">
        <f>+[4]!NumLetras(EO94,"PESO","PESOS DOMINICANOS","$EE $m CON #d/100 CENTAVOS")</f>
        <v>#VALUE!</v>
      </c>
      <c r="EQ94" s="80">
        <v>0</v>
      </c>
      <c r="ER94" s="194">
        <f t="shared" si="69"/>
        <v>0</v>
      </c>
      <c r="ES94" s="195">
        <v>21.68</v>
      </c>
      <c r="ET94" s="196">
        <f>+EQ94*'PRECIOS SEGUN ADJ (RURAL)'!$B$13*'PRECIOS SEGUN ADJ (RURAL)'!$C$13</f>
        <v>0</v>
      </c>
      <c r="EU94" s="196" t="e" vm="1">
        <f>+[4]!NumLetras(ET94,"PESO","PESOS DOMINICANOS","$EE $m CON #d/100 CENTAVOS")</f>
        <v>#VALUE!</v>
      </c>
      <c r="EV94" s="80">
        <v>0</v>
      </c>
      <c r="EW94" s="198">
        <f t="shared" si="70"/>
        <v>0</v>
      </c>
      <c r="EX94" s="199">
        <v>5.5</v>
      </c>
      <c r="EY94" s="200">
        <f>+EV94*'PRECIOS SEGUN ADJ (RURAL)'!$B$16*'PRECIOS SEGUN ADJ (RURAL)'!$C$16</f>
        <v>0</v>
      </c>
      <c r="EZ94" s="200" t="e" vm="1">
        <f>+[4]!NumLetras(EY94,"PESO","PESOS DOMINICANOS","$EE $m CON #d/100 CENTAVOS")</f>
        <v>#VALUE!</v>
      </c>
      <c r="FA94" s="80">
        <v>0</v>
      </c>
      <c r="FB94" s="202">
        <f t="shared" si="71"/>
        <v>0</v>
      </c>
      <c r="FC94" s="203">
        <v>220</v>
      </c>
      <c r="FD94" s="204">
        <f>+FA94*'PRECIOS SEGUN ADJ (RURAL)'!$B$18*'PRECIOS SEGUN ADJ (RURAL)'!$C$18</f>
        <v>0</v>
      </c>
      <c r="FE94" s="204" t="e" vm="1">
        <f>+[4]!NumLetras(FD94,"PESO","PESOS DOMINICANOS","$EE $m CON #d/100 CENTAVOS")</f>
        <v>#VALUE!</v>
      </c>
      <c r="FF94" s="204">
        <f t="shared" si="72"/>
        <v>0</v>
      </c>
      <c r="FG94" s="80">
        <f t="shared" si="85"/>
        <v>2175644</v>
      </c>
      <c r="FH94" s="80" t="e" vm="1">
        <f>+[4]!NumLetras(FG94,"PESO","PESOS DOMINICANOS","$EE $m CON #d/100 CENTAVOS")</f>
        <v>#VALUE!</v>
      </c>
      <c r="FI94" s="80">
        <f t="shared" si="73"/>
        <v>197840.63</v>
      </c>
      <c r="FJ94" s="80" t="e" vm="1">
        <f>+[4]!NumLetras(FI94,"PESO","PESOS DOMINICANOS","$EE $m CON #d/100 CENTAVOS")</f>
        <v>#VALUE!</v>
      </c>
      <c r="FK94" s="80">
        <f t="shared" si="86"/>
        <v>1977803.37</v>
      </c>
      <c r="FL94" s="80" t="e" vm="1">
        <f>+[4]!NumLetras(FK94,"PESO","PESOS DOMINICANOS","$EE $m CON #d/100 CENTAVOS")</f>
        <v>#VALUE!</v>
      </c>
      <c r="FM94" s="80">
        <f t="shared" si="87"/>
        <v>435128.8</v>
      </c>
      <c r="FN94" s="80" t="e" vm="1">
        <f>+[4]!NumLetras(FM94,"PESO","PESOS DOMINICANOS","$EE $m CON #d/100 CENTAVOS")</f>
        <v>#VALUE!</v>
      </c>
      <c r="FO94" s="80">
        <f t="shared" si="88"/>
        <v>21756.44</v>
      </c>
      <c r="FP94" s="80" t="e" vm="1">
        <f>+[4]!NumLetras(FO94,"PESO","PESOS DOMINICANOS","$EE $m CON #d/100 CENTAVOS")</f>
        <v>#VALUE!</v>
      </c>
      <c r="FQ94" s="80"/>
      <c r="FR94" s="80">
        <f t="shared" si="89"/>
        <v>1740515.2</v>
      </c>
      <c r="FS94" s="80" t="e" vm="1">
        <f>+[4]!NumLetras(FR94,"PESO","PESOS DOMINICANOS","$EE $m CON #d/100 CENTAVOS")</f>
        <v>#VALUE!</v>
      </c>
      <c r="FT94" s="37" t="str">
        <f>+VLOOKUP(D94,'FRONTERIZO XENIA'!F:G,2,0)</f>
        <v>F-30</v>
      </c>
    </row>
    <row r="95" spans="1:176">
      <c r="A95" s="37">
        <v>94</v>
      </c>
      <c r="B95" s="37">
        <v>94</v>
      </c>
      <c r="C95" s="26" t="s">
        <v>976</v>
      </c>
      <c r="D95" s="37">
        <v>1800447409</v>
      </c>
      <c r="E95" s="37" t="str">
        <f>+VLOOKUP(D95,'INFORMACION DE PROVEEDORES'!C:I,2,0)</f>
        <v>018-0044740-9</v>
      </c>
      <c r="F95" s="26" t="str">
        <f>+VLOOKUP(D95,'INFORMACION DE PROVEEDORES'!C:J,4,0)</f>
        <v>SOLIN GONZALEZ ACOSTA</v>
      </c>
      <c r="G95" s="37" t="str">
        <f>+VLOOKUP(D95,'INFORMACION DE PROVEEDORES'!C:K,5,0)</f>
        <v>018-0044740-9</v>
      </c>
      <c r="H95" s="26" t="str">
        <f>+VLOOKUP(D95,'INFORMACION DE PROVEEDORES'!C:L,7,0)</f>
        <v>CALLE BERNANDINO VASQUEZ, 48, ALTO VIEJO, CENTRO DE LA CIUDAD</v>
      </c>
      <c r="I95" s="37" t="str">
        <f>+VLOOKUP(D95,'INFORMACION DE PROVEEDORES'!C:M,3,0)</f>
        <v xml:space="preserve"> FÍSICA</v>
      </c>
      <c r="J95" s="37">
        <v>3</v>
      </c>
      <c r="K95" s="37">
        <v>153</v>
      </c>
      <c r="L95" s="37">
        <v>31</v>
      </c>
      <c r="M95" s="37">
        <f t="shared" si="74"/>
        <v>620</v>
      </c>
      <c r="N95" s="189">
        <v>69.81</v>
      </c>
      <c r="O95" s="80">
        <f>+L95*'PRECIOS SEGUN ADJ. (FRONTERIZO)'!$B$2*'PRECIOS SEGUN ADJ. (FRONTERIZO)'!$C$2</f>
        <v>43282.200000000004</v>
      </c>
      <c r="P95" s="80" t="e" vm="1">
        <f>+[4]!NumLetras(O95,"PESO","PESOS DOMINICANOS","$EE $m CON #d/100 CENTAVOS")</f>
        <v>#VALUE!</v>
      </c>
      <c r="Q95" s="80">
        <f t="shared" si="75"/>
        <v>6925.15</v>
      </c>
      <c r="R95" s="37">
        <v>10</v>
      </c>
      <c r="S95" s="37">
        <f t="shared" si="45"/>
        <v>200</v>
      </c>
      <c r="T95" s="189">
        <v>31.5</v>
      </c>
      <c r="U95" s="80">
        <f>+R95*'PRECIOS SEGUN ADJ. (FRONTERIZO)'!$B$3*'PRECIOS SEGUN ADJ. (FRONTERIZO)'!$C$3</f>
        <v>6300</v>
      </c>
      <c r="V95" s="80" t="e" vm="1">
        <f>+[4]!NumLetras(U95,"PESO","PESOS DOMINICANOS","$EE $m CON #d/100 CENTAVOS")</f>
        <v>#VALUE!</v>
      </c>
      <c r="W95" s="37">
        <v>11</v>
      </c>
      <c r="X95" s="37">
        <f t="shared" si="46"/>
        <v>220</v>
      </c>
      <c r="Y95" s="189">
        <v>25.2</v>
      </c>
      <c r="Z95" s="80">
        <f>+W95*'PRECIOS SEGUN ADJ. (FRONTERIZO)'!$B$4*'PRECIOS SEGUN ADJ. (FRONTERIZO)'!$C$4</f>
        <v>5544</v>
      </c>
      <c r="AA95" s="80" t="e" vm="1">
        <f>+[4]!NumLetras(Z95,"PESO","PESOS DOMINICANOS","$EE $m CON #d/100 CENTAVOS")</f>
        <v>#VALUE!</v>
      </c>
      <c r="AB95" s="37">
        <v>50</v>
      </c>
      <c r="AC95" s="37">
        <f t="shared" si="47"/>
        <v>1000</v>
      </c>
      <c r="AD95" s="189">
        <v>87.91</v>
      </c>
      <c r="AE95" s="80">
        <f>+AB95*'PRECIOS SEGUN ADJ. (FRONTERIZO)'!$B$5*'PRECIOS SEGUN ADJ. (FRONTERIZO)'!$C$5</f>
        <v>87910</v>
      </c>
      <c r="AF95" s="80" t="e" vm="1">
        <f>+[4]!NumLetras(AE95,"PESO","PESOS DOMINICANOS","$EE $m CON #d/100 CENTAVOS")</f>
        <v>#VALUE!</v>
      </c>
      <c r="AG95" s="80">
        <f t="shared" si="76"/>
        <v>15823.8</v>
      </c>
      <c r="AH95" s="37">
        <v>53</v>
      </c>
      <c r="AI95" s="37">
        <f t="shared" si="48"/>
        <v>1060</v>
      </c>
      <c r="AJ95" s="189">
        <v>53.95000000000001</v>
      </c>
      <c r="AK95" s="80">
        <f>+AH95*'PRECIOS SEGUN ADJ. (FRONTERIZO)'!$B$6*'PRECIOS SEGUN ADJ. (FRONTERIZO)'!$C$6</f>
        <v>57187.000000000007</v>
      </c>
      <c r="AL95" s="80" t="e" vm="1">
        <f>+[4]!NumLetras(AK95,"PESO","PESOS DOMINICANOS","$EE $m CON #d/100 CENTAVOS")</f>
        <v>#VALUE!</v>
      </c>
      <c r="AM95" s="37">
        <v>8</v>
      </c>
      <c r="AN95" s="37">
        <f t="shared" si="49"/>
        <v>160</v>
      </c>
      <c r="AO95" s="189">
        <v>25.04</v>
      </c>
      <c r="AP95" s="80">
        <f>+AM95*'PRECIOS SEGUN ADJ. (FRONTERIZO)'!$B$7*'PRECIOS SEGUN ADJ. (FRONTERIZO)'!$C$7</f>
        <v>4006.3999999999996</v>
      </c>
      <c r="AQ95" s="80" t="e" vm="1">
        <f>+[4]!NumLetras(AP95,"PESO","PESOS DOMINICANOS","$EE $m CON #d/100 CENTAVOS")</f>
        <v>#VALUE!</v>
      </c>
      <c r="AR95" s="80">
        <f t="shared" si="77"/>
        <v>641.02</v>
      </c>
      <c r="AS95" s="37">
        <v>19</v>
      </c>
      <c r="AT95" s="37">
        <f t="shared" si="50"/>
        <v>380</v>
      </c>
      <c r="AU95" s="189">
        <v>290.85000000000002</v>
      </c>
      <c r="AV95" s="80">
        <f>+AS95*'PRECIOS SEGUN ADJ. (FRONTERIZO)'!$B$8*'PRECIOS SEGUN ADJ. (FRONTERIZO)'!$C$8</f>
        <v>110523.00000000001</v>
      </c>
      <c r="AW95" s="80" t="e" vm="1">
        <f>+[4]!NumLetras(AV95,"PESO","PESOS DOMINICANOS","$EE $m CON #d/100 CENTAVOS")</f>
        <v>#VALUE!</v>
      </c>
      <c r="AX95" s="80">
        <f t="shared" si="78"/>
        <v>19894.14</v>
      </c>
      <c r="AY95" s="37">
        <v>1</v>
      </c>
      <c r="AZ95" s="37">
        <f t="shared" si="51"/>
        <v>20</v>
      </c>
      <c r="BA95" s="189">
        <v>18.899999999999999</v>
      </c>
      <c r="BB95" s="80">
        <f>+AY95*'PRECIOS SEGUN ADJ. (FRONTERIZO)'!$B$9*'PRECIOS SEGUN ADJ. (FRONTERIZO)'!$C$9</f>
        <v>378</v>
      </c>
      <c r="BC95" s="80" t="e" vm="1">
        <f>+[4]!NumLetras(BB95,"PESO","PESOS DOMINICANOS","$EE $m CON #d/100 CENTAVOS")</f>
        <v>#VALUE!</v>
      </c>
      <c r="BD95" s="37">
        <v>4</v>
      </c>
      <c r="BE95" s="37">
        <f t="shared" si="52"/>
        <v>80</v>
      </c>
      <c r="BF95" s="189">
        <v>140.38</v>
      </c>
      <c r="BG95" s="80">
        <f>+BD95*'PRECIOS SEGUN ADJ. (FRONTERIZO)'!$B$10*'PRECIOS SEGUN ADJ. (FRONTERIZO)'!$C$10</f>
        <v>11230.4</v>
      </c>
      <c r="BH95" s="80" t="e" vm="1">
        <f>+[4]!NumLetras(BG95,"PESO","PESOS DOMINICANOS","$EE $m CON #d/100 CENTAVOS")</f>
        <v>#VALUE!</v>
      </c>
      <c r="BI95" s="80">
        <f t="shared" si="79"/>
        <v>2021.47</v>
      </c>
      <c r="BJ95" s="37">
        <v>4</v>
      </c>
      <c r="BK95" s="37">
        <f t="shared" si="53"/>
        <v>80</v>
      </c>
      <c r="BL95" s="189">
        <v>31.459999999999997</v>
      </c>
      <c r="BM95" s="80">
        <f>+BJ95*'PRECIOS SEGUN ADJ. (FRONTERIZO)'!$B$11*'PRECIOS SEGUN ADJ. (FRONTERIZO)'!$C$11</f>
        <v>2516.8000000000002</v>
      </c>
      <c r="BN95" s="80" t="e" vm="1">
        <f>+[4]!NumLetras(BM95,"PESO","PESOS DOMINICANOS","$EE $m CON #d/100 CENTAVOS")</f>
        <v>#VALUE!</v>
      </c>
      <c r="BO95" s="37">
        <v>16</v>
      </c>
      <c r="BP95" s="37">
        <f t="shared" si="54"/>
        <v>320</v>
      </c>
      <c r="BQ95" s="189">
        <v>65</v>
      </c>
      <c r="BR95" s="80">
        <f>+BO95*'PRECIOS SEGUN ADJ. (FRONTERIZO)'!$B$12*'PRECIOS SEGUN ADJ. (FRONTERIZO)'!$C$12</f>
        <v>20800</v>
      </c>
      <c r="BS95" s="80" t="e" vm="1">
        <f>+[4]!NumLetras(BR95,"PESO","PESOS DOMINICANOS","$EE $m CON #d/100 CENTAVOS")</f>
        <v>#VALUE!</v>
      </c>
      <c r="BT95" s="37">
        <v>100</v>
      </c>
      <c r="BU95" s="37">
        <f t="shared" si="55"/>
        <v>2000</v>
      </c>
      <c r="BV95" s="189">
        <v>5.5</v>
      </c>
      <c r="BW95" s="80">
        <f>+BT95*'PRECIOS SEGUN ADJ. (FRONTERIZO)'!$B$13*'PRECIOS SEGUN ADJ. (FRONTERIZO)'!$C$13</f>
        <v>11000</v>
      </c>
      <c r="BX95" s="80" t="e" vm="1">
        <f>+[4]!NumLetras(BW95,"PESO","PESOS DOMINICANOS","$EE $m CON #d/100 CENTAVOS")</f>
        <v>#VALUE!</v>
      </c>
      <c r="BY95" s="37">
        <v>286</v>
      </c>
      <c r="BZ95" s="37">
        <f t="shared" si="56"/>
        <v>5720</v>
      </c>
      <c r="CA95" s="189">
        <v>7.15</v>
      </c>
      <c r="CB95" s="80">
        <f>+BY95*'PRECIOS SEGUN ADJ. (FRONTERIZO)'!$B$14*'PRECIOS SEGUN ADJ. (FRONTERIZO)'!$C$14</f>
        <v>40898</v>
      </c>
      <c r="CC95" s="80" t="e" vm="1">
        <f>+[4]!NumLetras(CB95,"PESO","PESOS DOMINICANOS","$EE $m CON #d/100 CENTAVOS")</f>
        <v>#VALUE!</v>
      </c>
      <c r="CD95" s="37">
        <v>572</v>
      </c>
      <c r="CE95" s="37">
        <f t="shared" si="57"/>
        <v>11440</v>
      </c>
      <c r="CF95" s="189">
        <v>6.8400000000000007</v>
      </c>
      <c r="CG95" s="80">
        <f>+CD95*'PRECIOS SEGUN ADJ. (FRONTERIZO)'!$B$15*'PRECIOS SEGUN ADJ. (FRONTERIZO)'!$C$15</f>
        <v>78249.600000000006</v>
      </c>
      <c r="CH95" s="80" t="e" vm="1">
        <f>+[4]!NumLetras(CG95,"PESO","PESOS DOMINICANOS","$EE $m CON #d/100 CENTAVOS")</f>
        <v>#VALUE!</v>
      </c>
      <c r="CI95" s="37">
        <v>5</v>
      </c>
      <c r="CJ95" s="37">
        <f t="shared" si="58"/>
        <v>100</v>
      </c>
      <c r="CK95" s="189">
        <v>60</v>
      </c>
      <c r="CL95" s="80">
        <f>+CI95*'PRECIOS SEGUN ADJ. (FRONTERIZO)'!$B$16*'PRECIOS SEGUN ADJ. (FRONTERIZO)'!$C$16</f>
        <v>6000</v>
      </c>
      <c r="CM95" s="80" t="e" vm="1">
        <f>+[4]!NumLetras(CL95,"PESO","PESOS DOMINICANOS","$EE $m CON #d/100 CENTAVOS")</f>
        <v>#VALUE!</v>
      </c>
      <c r="CN95" s="80">
        <f t="shared" si="80"/>
        <v>1080</v>
      </c>
      <c r="CO95" s="37">
        <v>2</v>
      </c>
      <c r="CP95" s="37">
        <f t="shared" si="59"/>
        <v>40</v>
      </c>
      <c r="CQ95" s="189">
        <v>55.649999999999991</v>
      </c>
      <c r="CR95" s="80">
        <f>+CO95*'PRECIOS SEGUN ADJ. (FRONTERIZO)'!$B$17*'PRECIOS SEGUN ADJ. (FRONTERIZO)'!$C$17</f>
        <v>2226</v>
      </c>
      <c r="CS95" s="80" t="e" vm="1">
        <f>+[4]!NumLetras(CR95,"PESO","PESOS DOMINICANOS","$EE $m CON #d/100 CENTAVOS")</f>
        <v>#VALUE!</v>
      </c>
      <c r="CT95" s="80">
        <f t="shared" si="81"/>
        <v>400.68</v>
      </c>
      <c r="CU95" s="37">
        <v>326</v>
      </c>
      <c r="CV95" s="37">
        <f t="shared" si="60"/>
        <v>6520</v>
      </c>
      <c r="CW95" s="189">
        <v>6.6</v>
      </c>
      <c r="CX95" s="80">
        <f>+CU95*'PRECIOS SEGUN ADJ. (FRONTERIZO)'!$B$18*'PRECIOS SEGUN ADJ. (FRONTERIZO)'!$C$18</f>
        <v>43032</v>
      </c>
      <c r="CY95" s="80" t="e" vm="1">
        <f>+[4]!NumLetras(CX95,"PESO","PESOS DOMINICANOS","$EE $m CON #d/100 CENTAVOS")</f>
        <v>#VALUE!</v>
      </c>
      <c r="CZ95" s="37">
        <v>3</v>
      </c>
      <c r="DA95" s="37">
        <f t="shared" si="61"/>
        <v>60</v>
      </c>
      <c r="DB95" s="189">
        <v>65.75</v>
      </c>
      <c r="DC95" s="80">
        <f>+CZ95*'PRECIOS SEGUN ADJ. (FRONTERIZO)'!$B$19*'PRECIOS SEGUN ADJ. (FRONTERIZO)'!$C$19</f>
        <v>3945</v>
      </c>
      <c r="DD95" s="80" t="e" vm="1">
        <f>+[4]!NumLetras(DC95,"PESO","PESOS DOMINICANOS","$EE $m CON #d/100 CENTAVOS")</f>
        <v>#VALUE!</v>
      </c>
      <c r="DE95" s="80">
        <f t="shared" si="82"/>
        <v>710.1</v>
      </c>
      <c r="DF95" s="37">
        <v>8</v>
      </c>
      <c r="DG95" s="37">
        <f t="shared" si="62"/>
        <v>160</v>
      </c>
      <c r="DH95" s="189">
        <v>82.59999999999998</v>
      </c>
      <c r="DI95" s="80">
        <f>+DF95*'PRECIOS SEGUN ADJ. (FRONTERIZO)'!$B$20*'PRECIOS SEGUN ADJ. (FRONTERIZO)'!$C$20</f>
        <v>13216</v>
      </c>
      <c r="DJ95" s="80" t="e" vm="1">
        <f>+[4]!NumLetras(DI95,"PESO","PESOS DOMINICANOS","$EE $m CON #d/100 CENTAVOS")</f>
        <v>#VALUE!</v>
      </c>
      <c r="DK95" s="80">
        <f t="shared" si="83"/>
        <v>2378.88</v>
      </c>
      <c r="DL95" s="37">
        <v>572</v>
      </c>
      <c r="DM95" s="37">
        <f t="shared" si="63"/>
        <v>11440</v>
      </c>
      <c r="DN95" s="189">
        <v>22</v>
      </c>
      <c r="DO95" s="80">
        <f>+DL95*'PRECIOS SEGUN ADJ. (FRONTERIZO)'!$B$21*'PRECIOS SEGUN ADJ. (FRONTERIZO)'!$C$21</f>
        <v>251680</v>
      </c>
      <c r="DP95" s="80" t="e" vm="1">
        <f>+[4]!NumLetras(DO95,"PESO","PESOS DOMINICANOS","$EE $m CON #d/100 CENTAVOS")</f>
        <v>#VALUE!</v>
      </c>
      <c r="DQ95" s="37">
        <v>36</v>
      </c>
      <c r="DR95" s="37">
        <f t="shared" si="64"/>
        <v>720</v>
      </c>
      <c r="DS95" s="189">
        <v>80.849999999999994</v>
      </c>
      <c r="DT95" s="80">
        <f>+DQ95*'PRECIOS SEGUN ADJ. (FRONTERIZO)'!$B$22*'PRECIOS SEGUN ADJ. (FRONTERIZO)'!$C$22</f>
        <v>58212</v>
      </c>
      <c r="DU95" s="80" t="e" vm="1">
        <f>+[4]!NumLetras(DT95,"PESO","PESOS DOMINICANOS","$EE $m CON #d/100 CENTAVOS")</f>
        <v>#VALUE!</v>
      </c>
      <c r="DV95" s="37">
        <v>16</v>
      </c>
      <c r="DW95" s="37">
        <f t="shared" si="65"/>
        <v>320</v>
      </c>
      <c r="DX95" s="189">
        <v>21.83</v>
      </c>
      <c r="DY95" s="80">
        <f>+DV95*'PRECIOS SEGUN ADJ. (FRONTERIZO)'!$B$23*'PRECIOS SEGUN ADJ. (FRONTERIZO)'!$C$23</f>
        <v>6985.5999999999995</v>
      </c>
      <c r="DZ95" s="80" t="e" vm="1">
        <f>+[4]!NumLetras(DY95,"PESO","PESOS DOMINICANOS","$EE $m CON #d/100 CENTAVOS")</f>
        <v>#VALUE!</v>
      </c>
      <c r="EA95" s="80">
        <f t="shared" si="84"/>
        <v>1257.4100000000001</v>
      </c>
      <c r="EB95" s="37">
        <v>48</v>
      </c>
      <c r="EC95" s="37">
        <f t="shared" si="66"/>
        <v>960</v>
      </c>
      <c r="ED95" s="189">
        <v>33</v>
      </c>
      <c r="EE95" s="80">
        <f>+EB95*'PRECIOS SEGUN ADJ. (FRONTERIZO)'!$B$24*'PRECIOS SEGUN ADJ. (FRONTERIZO)'!$C$24</f>
        <v>31680</v>
      </c>
      <c r="EF95" s="80" t="e" vm="1">
        <f>+[4]!NumLetras(EE95,"PESO","PESOS DOMINICANOS","$EE $m CON #d/100 CENTAVOS")</f>
        <v>#VALUE!</v>
      </c>
      <c r="EG95" s="37">
        <v>1</v>
      </c>
      <c r="EH95" s="37">
        <f t="shared" si="67"/>
        <v>20</v>
      </c>
      <c r="EI95" s="189">
        <v>15.789999999999997</v>
      </c>
      <c r="EJ95" s="80">
        <f>+EG95*'PRECIOS SEGUN ADJ. (FRONTERIZO)'!$B$25*'PRECIOS SEGUN ADJ. (FRONTERIZO)'!$C$25</f>
        <v>315.79999999999995</v>
      </c>
      <c r="EK95" s="80" t="e" vm="1">
        <f>+[4]!NumLetras(EJ95,"PESO","PESOS DOMINICANOS","$EE $m CON #d/100 CENTAVOS")</f>
        <v>#VALUE!</v>
      </c>
      <c r="EL95" s="37">
        <v>1</v>
      </c>
      <c r="EM95" s="37">
        <f t="shared" si="68"/>
        <v>20</v>
      </c>
      <c r="EN95" s="189">
        <v>31.5</v>
      </c>
      <c r="EO95" s="80">
        <f>+EL95*'PRECIOS SEGUN ADJ. (FRONTERIZO)'!$B$26*'PRECIOS SEGUN ADJ. (FRONTERIZO)'!$C$26</f>
        <v>630</v>
      </c>
      <c r="EP95" s="80" t="e" vm="1">
        <f>+[4]!NumLetras(EO95,"PESO","PESOS DOMINICANOS","$EE $m CON #d/100 CENTAVOS")</f>
        <v>#VALUE!</v>
      </c>
      <c r="EQ95" s="80">
        <v>0</v>
      </c>
      <c r="ER95" s="194">
        <f t="shared" si="69"/>
        <v>0</v>
      </c>
      <c r="ES95" s="195">
        <v>21.68</v>
      </c>
      <c r="ET95" s="196">
        <f>+EQ95*'PRECIOS SEGUN ADJ (RURAL)'!$B$13*'PRECIOS SEGUN ADJ (RURAL)'!$C$13</f>
        <v>0</v>
      </c>
      <c r="EU95" s="196" t="e" vm="1">
        <f>+[4]!NumLetras(ET95,"PESO","PESOS DOMINICANOS","$EE $m CON #d/100 CENTAVOS")</f>
        <v>#VALUE!</v>
      </c>
      <c r="EV95" s="80">
        <v>0</v>
      </c>
      <c r="EW95" s="198">
        <f t="shared" si="70"/>
        <v>0</v>
      </c>
      <c r="EX95" s="199">
        <v>5.5</v>
      </c>
      <c r="EY95" s="200">
        <f>+EV95*'PRECIOS SEGUN ADJ (RURAL)'!$B$16*'PRECIOS SEGUN ADJ (RURAL)'!$C$16</f>
        <v>0</v>
      </c>
      <c r="EZ95" s="200" t="e" vm="1">
        <f>+[4]!NumLetras(EY95,"PESO","PESOS DOMINICANOS","$EE $m CON #d/100 CENTAVOS")</f>
        <v>#VALUE!</v>
      </c>
      <c r="FA95" s="80">
        <v>0</v>
      </c>
      <c r="FB95" s="202">
        <f t="shared" si="71"/>
        <v>0</v>
      </c>
      <c r="FC95" s="203">
        <v>220</v>
      </c>
      <c r="FD95" s="204">
        <f>+FA95*'PRECIOS SEGUN ADJ (RURAL)'!$B$18*'PRECIOS SEGUN ADJ (RURAL)'!$C$18</f>
        <v>0</v>
      </c>
      <c r="FE95" s="204" t="e" vm="1">
        <f>+[4]!NumLetras(FD95,"PESO","PESOS DOMINICANOS","$EE $m CON #d/100 CENTAVOS")</f>
        <v>#VALUE!</v>
      </c>
      <c r="FF95" s="204">
        <f t="shared" si="72"/>
        <v>0</v>
      </c>
      <c r="FG95" s="80">
        <f t="shared" si="85"/>
        <v>897747.8</v>
      </c>
      <c r="FH95" s="80" t="e" vm="1">
        <f>+[4]!NumLetras(FG95,"PESO","PESOS DOMINICANOS","$EE $m CON #d/100 CENTAVOS")</f>
        <v>#VALUE!</v>
      </c>
      <c r="FI95" s="80">
        <f t="shared" si="73"/>
        <v>51132.65</v>
      </c>
      <c r="FJ95" s="80" t="e" vm="1">
        <f>+[4]!NumLetras(FI95,"PESO","PESOS DOMINICANOS","$EE $m CON #d/100 CENTAVOS")</f>
        <v>#VALUE!</v>
      </c>
      <c r="FK95" s="80">
        <f t="shared" si="86"/>
        <v>846615.15</v>
      </c>
      <c r="FL95" s="80" t="e" vm="1">
        <f>+[4]!NumLetras(FK95,"PESO","PESOS DOMINICANOS","$EE $m CON #d/100 CENTAVOS")</f>
        <v>#VALUE!</v>
      </c>
      <c r="FM95" s="80">
        <f t="shared" si="87"/>
        <v>179549.56</v>
      </c>
      <c r="FN95" s="80" t="e" vm="1">
        <f>+[4]!NumLetras(FM95,"PESO","PESOS DOMINICANOS","$EE $m CON #d/100 CENTAVOS")</f>
        <v>#VALUE!</v>
      </c>
      <c r="FO95" s="80">
        <f t="shared" si="88"/>
        <v>8977.48</v>
      </c>
      <c r="FP95" s="80" t="e" vm="1">
        <f>+[4]!NumLetras(FO95,"PESO","PESOS DOMINICANOS","$EE $m CON #d/100 CENTAVOS")</f>
        <v>#VALUE!</v>
      </c>
      <c r="FQ95" s="80"/>
      <c r="FR95" s="80">
        <f t="shared" si="89"/>
        <v>718198.24</v>
      </c>
      <c r="FS95" s="80" t="e" vm="1">
        <f>+[4]!NumLetras(FR95,"PESO","PESOS DOMINICANOS","$EE $m CON #d/100 CENTAVOS")</f>
        <v>#VALUE!</v>
      </c>
      <c r="FT95" s="37" t="str">
        <f>+VLOOKUP(D95,'FRONTERIZO XENIA'!F:G,2,0)</f>
        <v>F-06</v>
      </c>
    </row>
    <row r="96" spans="1:176">
      <c r="A96" s="37">
        <v>95</v>
      </c>
      <c r="B96" s="37">
        <v>95</v>
      </c>
      <c r="C96" s="26" t="s">
        <v>2654</v>
      </c>
      <c r="D96" s="37">
        <v>131415644</v>
      </c>
      <c r="E96" s="37">
        <f>+VLOOKUP(D96,'INFORMACION DE PROVEEDORES'!C:I,2,0)</f>
        <v>131415644</v>
      </c>
      <c r="F96" s="26" t="str">
        <f>+VLOOKUP(D96,'INFORMACION DE PROVEEDORES'!C:J,4,0)</f>
        <v>ROBINSON E. SEGURA</v>
      </c>
      <c r="G96" s="37" t="str">
        <f>+VLOOKUP(D96,'INFORMACION DE PROVEEDORES'!C:K,5,0)</f>
        <v>019-0018926-5</v>
      </c>
      <c r="H96" s="26" t="str">
        <f>+VLOOKUP(D96,'INFORMACION DE PROVEEDORES'!C:L,7,0)</f>
        <v xml:space="preserve">CALLE IGNACIO SUERO NO. 2, CABRAL, BARAHONA </v>
      </c>
      <c r="I96" s="37" t="str">
        <f>+VLOOKUP(D96,'INFORMACION DE PROVEEDORES'!C:M,3,0)</f>
        <v xml:space="preserve"> JURÍDICA</v>
      </c>
      <c r="J96" s="37">
        <v>5</v>
      </c>
      <c r="K96" s="37">
        <v>344</v>
      </c>
      <c r="L96" s="37">
        <v>64</v>
      </c>
      <c r="M96" s="37">
        <f t="shared" si="74"/>
        <v>1280</v>
      </c>
      <c r="N96" s="189">
        <v>69.81</v>
      </c>
      <c r="O96" s="80">
        <f>+L96*'PRECIOS SEGUN ADJ. (FRONTERIZO)'!$B$2*'PRECIOS SEGUN ADJ. (FRONTERIZO)'!$C$2</f>
        <v>89356.800000000003</v>
      </c>
      <c r="P96" s="80" t="e" vm="1">
        <f>+[4]!NumLetras(O96,"PESO","PESOS DOMINICANOS","$EE $m CON #d/100 CENTAVOS")</f>
        <v>#VALUE!</v>
      </c>
      <c r="Q96" s="80">
        <f t="shared" si="75"/>
        <v>14297.09</v>
      </c>
      <c r="R96" s="37">
        <v>17</v>
      </c>
      <c r="S96" s="37">
        <f t="shared" si="45"/>
        <v>340</v>
      </c>
      <c r="T96" s="189">
        <v>31.5</v>
      </c>
      <c r="U96" s="80">
        <f>+R96*'PRECIOS SEGUN ADJ. (FRONTERIZO)'!$B$3*'PRECIOS SEGUN ADJ. (FRONTERIZO)'!$C$3</f>
        <v>10710</v>
      </c>
      <c r="V96" s="80" t="e" vm="1">
        <f>+[4]!NumLetras(U96,"PESO","PESOS DOMINICANOS","$EE $m CON #d/100 CENTAVOS")</f>
        <v>#VALUE!</v>
      </c>
      <c r="W96" s="37">
        <v>0</v>
      </c>
      <c r="X96" s="37">
        <f t="shared" si="46"/>
        <v>0</v>
      </c>
      <c r="Y96" s="189">
        <v>25.2</v>
      </c>
      <c r="Z96" s="80">
        <f>+W96*'PRECIOS SEGUN ADJ. (FRONTERIZO)'!$B$4*'PRECIOS SEGUN ADJ. (FRONTERIZO)'!$C$4</f>
        <v>0</v>
      </c>
      <c r="AA96" s="80" t="e" vm="1">
        <f>+[4]!NumLetras(Z96,"PESO","PESOS DOMINICANOS","$EE $m CON #d/100 CENTAVOS")</f>
        <v>#VALUE!</v>
      </c>
      <c r="AB96" s="37">
        <v>106</v>
      </c>
      <c r="AC96" s="37">
        <f t="shared" si="47"/>
        <v>2120</v>
      </c>
      <c r="AD96" s="189">
        <v>87.91</v>
      </c>
      <c r="AE96" s="80">
        <f>+AB96*'PRECIOS SEGUN ADJ. (FRONTERIZO)'!$B$5*'PRECIOS SEGUN ADJ. (FRONTERIZO)'!$C$5</f>
        <v>186369.19999999998</v>
      </c>
      <c r="AF96" s="80" t="e" vm="1">
        <f>+[4]!NumLetras(AE96,"PESO","PESOS DOMINICANOS","$EE $m CON #d/100 CENTAVOS")</f>
        <v>#VALUE!</v>
      </c>
      <c r="AG96" s="80">
        <f t="shared" si="76"/>
        <v>33546.46</v>
      </c>
      <c r="AH96" s="37">
        <v>128</v>
      </c>
      <c r="AI96" s="37">
        <f t="shared" si="48"/>
        <v>2560</v>
      </c>
      <c r="AJ96" s="189">
        <v>53.95000000000001</v>
      </c>
      <c r="AK96" s="80">
        <f>+AH96*'PRECIOS SEGUN ADJ. (FRONTERIZO)'!$B$6*'PRECIOS SEGUN ADJ. (FRONTERIZO)'!$C$6</f>
        <v>138112</v>
      </c>
      <c r="AL96" s="80" t="e" vm="1">
        <f>+[4]!NumLetras(AK96,"PESO","PESOS DOMINICANOS","$EE $m CON #d/100 CENTAVOS")</f>
        <v>#VALUE!</v>
      </c>
      <c r="AM96" s="37">
        <v>17</v>
      </c>
      <c r="AN96" s="37">
        <f t="shared" si="49"/>
        <v>340</v>
      </c>
      <c r="AO96" s="189">
        <v>25.04</v>
      </c>
      <c r="AP96" s="80">
        <f>+AM96*'PRECIOS SEGUN ADJ. (FRONTERIZO)'!$B$7*'PRECIOS SEGUN ADJ. (FRONTERIZO)'!$C$7</f>
        <v>8513.6</v>
      </c>
      <c r="AQ96" s="80" t="e" vm="1">
        <f>+[4]!NumLetras(AP96,"PESO","PESOS DOMINICANOS","$EE $m CON #d/100 CENTAVOS")</f>
        <v>#VALUE!</v>
      </c>
      <c r="AR96" s="80">
        <f t="shared" si="77"/>
        <v>1362.18</v>
      </c>
      <c r="AS96" s="37">
        <v>41</v>
      </c>
      <c r="AT96" s="37">
        <f t="shared" si="50"/>
        <v>820</v>
      </c>
      <c r="AU96" s="189">
        <v>290.85000000000002</v>
      </c>
      <c r="AV96" s="80">
        <f>+AS96*'PRECIOS SEGUN ADJ. (FRONTERIZO)'!$B$8*'PRECIOS SEGUN ADJ. (FRONTERIZO)'!$C$8</f>
        <v>238497</v>
      </c>
      <c r="AW96" s="80" t="e" vm="1">
        <f>+[4]!NumLetras(AV96,"PESO","PESOS DOMINICANOS","$EE $m CON #d/100 CENTAVOS")</f>
        <v>#VALUE!</v>
      </c>
      <c r="AX96" s="80">
        <f t="shared" si="78"/>
        <v>42929.46</v>
      </c>
      <c r="AY96" s="37">
        <v>0</v>
      </c>
      <c r="AZ96" s="37">
        <f t="shared" si="51"/>
        <v>0</v>
      </c>
      <c r="BA96" s="189">
        <v>18.899999999999999</v>
      </c>
      <c r="BB96" s="80">
        <f>+AY96*'PRECIOS SEGUN ADJ. (FRONTERIZO)'!$B$9*'PRECIOS SEGUN ADJ. (FRONTERIZO)'!$C$9</f>
        <v>0</v>
      </c>
      <c r="BC96" s="80" t="e" vm="1">
        <f>+[4]!NumLetras(BB96,"PESO","PESOS DOMINICANOS","$EE $m CON #d/100 CENTAVOS")</f>
        <v>#VALUE!</v>
      </c>
      <c r="BD96" s="37">
        <v>10</v>
      </c>
      <c r="BE96" s="37">
        <f t="shared" si="52"/>
        <v>200</v>
      </c>
      <c r="BF96" s="189">
        <v>140.38</v>
      </c>
      <c r="BG96" s="80">
        <f>+BD96*'PRECIOS SEGUN ADJ. (FRONTERIZO)'!$B$10*'PRECIOS SEGUN ADJ. (FRONTERIZO)'!$C$10</f>
        <v>28076</v>
      </c>
      <c r="BH96" s="80" t="e" vm="1">
        <f>+[4]!NumLetras(BG96,"PESO","PESOS DOMINICANOS","$EE $m CON #d/100 CENTAVOS")</f>
        <v>#VALUE!</v>
      </c>
      <c r="BI96" s="80">
        <f t="shared" si="79"/>
        <v>5053.68</v>
      </c>
      <c r="BJ96" s="37">
        <v>0</v>
      </c>
      <c r="BK96" s="37">
        <f t="shared" si="53"/>
        <v>0</v>
      </c>
      <c r="BL96" s="189">
        <v>31.459999999999997</v>
      </c>
      <c r="BM96" s="80">
        <f>+BJ96*'PRECIOS SEGUN ADJ. (FRONTERIZO)'!$B$11*'PRECIOS SEGUN ADJ. (FRONTERIZO)'!$C$11</f>
        <v>0</v>
      </c>
      <c r="BN96" s="80" t="e" vm="1">
        <f>+[4]!NumLetras(BM96,"PESO","PESOS DOMINICANOS","$EE $m CON #d/100 CENTAVOS")</f>
        <v>#VALUE!</v>
      </c>
      <c r="BO96" s="37">
        <v>33</v>
      </c>
      <c r="BP96" s="37">
        <f t="shared" si="54"/>
        <v>660</v>
      </c>
      <c r="BQ96" s="189">
        <v>65</v>
      </c>
      <c r="BR96" s="80">
        <f>+BO96*'PRECIOS SEGUN ADJ. (FRONTERIZO)'!$B$12*'PRECIOS SEGUN ADJ. (FRONTERIZO)'!$C$12</f>
        <v>42900</v>
      </c>
      <c r="BS96" s="80" t="e" vm="1">
        <f>+[4]!NumLetras(BR96,"PESO","PESOS DOMINICANOS","$EE $m CON #d/100 CENTAVOS")</f>
        <v>#VALUE!</v>
      </c>
      <c r="BT96" s="37">
        <v>0</v>
      </c>
      <c r="BU96" s="37">
        <f t="shared" si="55"/>
        <v>0</v>
      </c>
      <c r="BV96" s="189">
        <v>5.5</v>
      </c>
      <c r="BW96" s="80">
        <f>+BT96*'PRECIOS SEGUN ADJ. (FRONTERIZO)'!$B$13*'PRECIOS SEGUN ADJ. (FRONTERIZO)'!$C$13</f>
        <v>0</v>
      </c>
      <c r="BX96" s="80" t="e" vm="1">
        <f>+[4]!NumLetras(BW96,"PESO","PESOS DOMINICANOS","$EE $m CON #d/100 CENTAVOS")</f>
        <v>#VALUE!</v>
      </c>
      <c r="BY96" s="37">
        <v>688</v>
      </c>
      <c r="BZ96" s="37">
        <f t="shared" si="56"/>
        <v>13760</v>
      </c>
      <c r="CA96" s="189">
        <v>7.15</v>
      </c>
      <c r="CB96" s="80">
        <f>+BY96*'PRECIOS SEGUN ADJ. (FRONTERIZO)'!$B$14*'PRECIOS SEGUN ADJ. (FRONTERIZO)'!$C$14</f>
        <v>98384</v>
      </c>
      <c r="CC96" s="80" t="e" vm="1">
        <f>+[4]!NumLetras(CB96,"PESO","PESOS DOMINICANOS","$EE $m CON #d/100 CENTAVOS")</f>
        <v>#VALUE!</v>
      </c>
      <c r="CD96" s="37">
        <v>1376</v>
      </c>
      <c r="CE96" s="37">
        <f t="shared" si="57"/>
        <v>27520</v>
      </c>
      <c r="CF96" s="189">
        <v>6.8400000000000007</v>
      </c>
      <c r="CG96" s="80">
        <f>+CD96*'PRECIOS SEGUN ADJ. (FRONTERIZO)'!$B$15*'PRECIOS SEGUN ADJ. (FRONTERIZO)'!$C$15</f>
        <v>188236.79999999999</v>
      </c>
      <c r="CH96" s="80" t="e" vm="1">
        <f>+[4]!NumLetras(CG96,"PESO","PESOS DOMINICANOS","$EE $m CON #d/100 CENTAVOS")</f>
        <v>#VALUE!</v>
      </c>
      <c r="CI96" s="37">
        <v>0</v>
      </c>
      <c r="CJ96" s="37">
        <f t="shared" si="58"/>
        <v>0</v>
      </c>
      <c r="CK96" s="189">
        <v>60</v>
      </c>
      <c r="CL96" s="80">
        <f>+CI96*'PRECIOS SEGUN ADJ. (FRONTERIZO)'!$B$16*'PRECIOS SEGUN ADJ. (FRONTERIZO)'!$C$16</f>
        <v>0</v>
      </c>
      <c r="CM96" s="80" t="e" vm="1">
        <f>+[4]!NumLetras(CL96,"PESO","PESOS DOMINICANOS","$EE $m CON #d/100 CENTAVOS")</f>
        <v>#VALUE!</v>
      </c>
      <c r="CN96" s="80">
        <f t="shared" si="80"/>
        <v>0</v>
      </c>
      <c r="CO96" s="37">
        <v>0</v>
      </c>
      <c r="CP96" s="37">
        <f t="shared" si="59"/>
        <v>0</v>
      </c>
      <c r="CQ96" s="189">
        <v>55.649999999999991</v>
      </c>
      <c r="CR96" s="80">
        <f>+CO96*'PRECIOS SEGUN ADJ. (FRONTERIZO)'!$B$17*'PRECIOS SEGUN ADJ. (FRONTERIZO)'!$C$17</f>
        <v>0</v>
      </c>
      <c r="CS96" s="80" t="e" vm="1">
        <f>+[4]!NumLetras(CR96,"PESO","PESOS DOMINICANOS","$EE $m CON #d/100 CENTAVOS")</f>
        <v>#VALUE!</v>
      </c>
      <c r="CT96" s="80">
        <f t="shared" si="81"/>
        <v>0</v>
      </c>
      <c r="CU96" s="37">
        <v>688</v>
      </c>
      <c r="CV96" s="37">
        <f t="shared" si="60"/>
        <v>13760</v>
      </c>
      <c r="CW96" s="189">
        <v>6.6</v>
      </c>
      <c r="CX96" s="80">
        <f>+CU96*'PRECIOS SEGUN ADJ. (FRONTERIZO)'!$B$18*'PRECIOS SEGUN ADJ. (FRONTERIZO)'!$C$18</f>
        <v>90816</v>
      </c>
      <c r="CY96" s="80" t="e" vm="1">
        <f>+[4]!NumLetras(CX96,"PESO","PESOS DOMINICANOS","$EE $m CON #d/100 CENTAVOS")</f>
        <v>#VALUE!</v>
      </c>
      <c r="CZ96" s="37">
        <v>0</v>
      </c>
      <c r="DA96" s="37">
        <f t="shared" si="61"/>
        <v>0</v>
      </c>
      <c r="DB96" s="189">
        <v>65.75</v>
      </c>
      <c r="DC96" s="80">
        <f>+CZ96*'PRECIOS SEGUN ADJ. (FRONTERIZO)'!$B$19*'PRECIOS SEGUN ADJ. (FRONTERIZO)'!$C$19</f>
        <v>0</v>
      </c>
      <c r="DD96" s="80" t="e" vm="1">
        <f>+[4]!NumLetras(DC96,"PESO","PESOS DOMINICANOS","$EE $m CON #d/100 CENTAVOS")</f>
        <v>#VALUE!</v>
      </c>
      <c r="DE96" s="80">
        <f t="shared" si="82"/>
        <v>0</v>
      </c>
      <c r="DF96" s="37">
        <v>17</v>
      </c>
      <c r="DG96" s="37">
        <f t="shared" si="62"/>
        <v>340</v>
      </c>
      <c r="DH96" s="189">
        <v>82.59999999999998</v>
      </c>
      <c r="DI96" s="80">
        <f>+DF96*'PRECIOS SEGUN ADJ. (FRONTERIZO)'!$B$20*'PRECIOS SEGUN ADJ. (FRONTERIZO)'!$C$20</f>
        <v>28083.999999999996</v>
      </c>
      <c r="DJ96" s="80" t="e" vm="1">
        <f>+[4]!NumLetras(DI96,"PESO","PESOS DOMINICANOS","$EE $m CON #d/100 CENTAVOS")</f>
        <v>#VALUE!</v>
      </c>
      <c r="DK96" s="80">
        <f t="shared" si="83"/>
        <v>5055.12</v>
      </c>
      <c r="DL96" s="37">
        <v>1376</v>
      </c>
      <c r="DM96" s="37">
        <f t="shared" si="63"/>
        <v>27520</v>
      </c>
      <c r="DN96" s="189">
        <v>22</v>
      </c>
      <c r="DO96" s="80">
        <f>+DL96*'PRECIOS SEGUN ADJ. (FRONTERIZO)'!$B$21*'PRECIOS SEGUN ADJ. (FRONTERIZO)'!$C$21</f>
        <v>605440</v>
      </c>
      <c r="DP96" s="80" t="e" vm="1">
        <f>+[4]!NumLetras(DO96,"PESO","PESOS DOMINICANOS","$EE $m CON #d/100 CENTAVOS")</f>
        <v>#VALUE!</v>
      </c>
      <c r="DQ96" s="37">
        <v>78</v>
      </c>
      <c r="DR96" s="37">
        <f t="shared" si="64"/>
        <v>1560</v>
      </c>
      <c r="DS96" s="189">
        <v>80.849999999999994</v>
      </c>
      <c r="DT96" s="80">
        <f>+DQ96*'PRECIOS SEGUN ADJ. (FRONTERIZO)'!$B$22*'PRECIOS SEGUN ADJ. (FRONTERIZO)'!$C$22</f>
        <v>126125.99999999999</v>
      </c>
      <c r="DU96" s="80" t="e" vm="1">
        <f>+[4]!NumLetras(DT96,"PESO","PESOS DOMINICANOS","$EE $m CON #d/100 CENTAVOS")</f>
        <v>#VALUE!</v>
      </c>
      <c r="DV96" s="37">
        <v>36</v>
      </c>
      <c r="DW96" s="37">
        <f t="shared" si="65"/>
        <v>720</v>
      </c>
      <c r="DX96" s="189">
        <v>21.83</v>
      </c>
      <c r="DY96" s="80">
        <f>+DV96*'PRECIOS SEGUN ADJ. (FRONTERIZO)'!$B$23*'PRECIOS SEGUN ADJ. (FRONTERIZO)'!$C$23</f>
        <v>15717.599999999999</v>
      </c>
      <c r="DZ96" s="80" t="e" vm="1">
        <f>+[4]!NumLetras(DY96,"PESO","PESOS DOMINICANOS","$EE $m CON #d/100 CENTAVOS")</f>
        <v>#VALUE!</v>
      </c>
      <c r="EA96" s="80">
        <f t="shared" si="84"/>
        <v>2829.17</v>
      </c>
      <c r="EB96" s="37">
        <v>109</v>
      </c>
      <c r="EC96" s="37">
        <f t="shared" si="66"/>
        <v>2180</v>
      </c>
      <c r="ED96" s="189">
        <v>33</v>
      </c>
      <c r="EE96" s="80">
        <f>+EB96*'PRECIOS SEGUN ADJ. (FRONTERIZO)'!$B$24*'PRECIOS SEGUN ADJ. (FRONTERIZO)'!$C$24</f>
        <v>71940</v>
      </c>
      <c r="EF96" s="80" t="e" vm="1">
        <f>+[4]!NumLetras(EE96,"PESO","PESOS DOMINICANOS","$EE $m CON #d/100 CENTAVOS")</f>
        <v>#VALUE!</v>
      </c>
      <c r="EG96" s="37">
        <v>0</v>
      </c>
      <c r="EH96" s="37">
        <f t="shared" si="67"/>
        <v>0</v>
      </c>
      <c r="EI96" s="189">
        <v>15.789999999999997</v>
      </c>
      <c r="EJ96" s="80">
        <f>+EG96*'PRECIOS SEGUN ADJ. (FRONTERIZO)'!$B$25*'PRECIOS SEGUN ADJ. (FRONTERIZO)'!$C$25</f>
        <v>0</v>
      </c>
      <c r="EK96" s="80" t="e" vm="1">
        <f>+[4]!NumLetras(EJ96,"PESO","PESOS DOMINICANOS","$EE $m CON #d/100 CENTAVOS")</f>
        <v>#VALUE!</v>
      </c>
      <c r="EL96" s="37">
        <v>0</v>
      </c>
      <c r="EM96" s="37">
        <f t="shared" si="68"/>
        <v>0</v>
      </c>
      <c r="EN96" s="189">
        <v>31.5</v>
      </c>
      <c r="EO96" s="80">
        <f>+EL96*'PRECIOS SEGUN ADJ. (FRONTERIZO)'!$B$26*'PRECIOS SEGUN ADJ. (FRONTERIZO)'!$C$26</f>
        <v>0</v>
      </c>
      <c r="EP96" s="80" t="e" vm="1">
        <f>+[4]!NumLetras(EO96,"PESO","PESOS DOMINICANOS","$EE $m CON #d/100 CENTAVOS")</f>
        <v>#VALUE!</v>
      </c>
      <c r="EQ96" s="80">
        <v>0</v>
      </c>
      <c r="ER96" s="194">
        <f t="shared" si="69"/>
        <v>0</v>
      </c>
      <c r="ES96" s="195">
        <v>21.68</v>
      </c>
      <c r="ET96" s="196">
        <f>+EQ96*'PRECIOS SEGUN ADJ (RURAL)'!$B$13*'PRECIOS SEGUN ADJ (RURAL)'!$C$13</f>
        <v>0</v>
      </c>
      <c r="EU96" s="196" t="e" vm="1">
        <f>+[4]!NumLetras(ET96,"PESO","PESOS DOMINICANOS","$EE $m CON #d/100 CENTAVOS")</f>
        <v>#VALUE!</v>
      </c>
      <c r="EV96" s="80">
        <v>0</v>
      </c>
      <c r="EW96" s="198">
        <f t="shared" si="70"/>
        <v>0</v>
      </c>
      <c r="EX96" s="199">
        <v>5.5</v>
      </c>
      <c r="EY96" s="200">
        <f>+EV96*'PRECIOS SEGUN ADJ (RURAL)'!$B$16*'PRECIOS SEGUN ADJ (RURAL)'!$C$16</f>
        <v>0</v>
      </c>
      <c r="EZ96" s="200" t="e" vm="1">
        <f>+[4]!NumLetras(EY96,"PESO","PESOS DOMINICANOS","$EE $m CON #d/100 CENTAVOS")</f>
        <v>#VALUE!</v>
      </c>
      <c r="FA96" s="80">
        <v>0</v>
      </c>
      <c r="FB96" s="202">
        <f t="shared" si="71"/>
        <v>0</v>
      </c>
      <c r="FC96" s="203">
        <v>220</v>
      </c>
      <c r="FD96" s="204">
        <f>+FA96*'PRECIOS SEGUN ADJ (RURAL)'!$B$18*'PRECIOS SEGUN ADJ (RURAL)'!$C$18</f>
        <v>0</v>
      </c>
      <c r="FE96" s="204" t="e" vm="1">
        <f>+[4]!NumLetras(FD96,"PESO","PESOS DOMINICANOS","$EE $m CON #d/100 CENTAVOS")</f>
        <v>#VALUE!</v>
      </c>
      <c r="FF96" s="204">
        <f t="shared" si="72"/>
        <v>0</v>
      </c>
      <c r="FG96" s="80">
        <f t="shared" si="85"/>
        <v>1967279</v>
      </c>
      <c r="FH96" s="80" t="e" vm="1">
        <f>+[4]!NumLetras(FG96,"PESO","PESOS DOMINICANOS","$EE $m CON #d/100 CENTAVOS")</f>
        <v>#VALUE!</v>
      </c>
      <c r="FI96" s="80">
        <f t="shared" si="73"/>
        <v>105073.15999999999</v>
      </c>
      <c r="FJ96" s="80" t="e" vm="1">
        <f>+[4]!NumLetras(FI96,"PESO","PESOS DOMINICANOS","$EE $m CON #d/100 CENTAVOS")</f>
        <v>#VALUE!</v>
      </c>
      <c r="FK96" s="80">
        <f t="shared" si="86"/>
        <v>1862205.84</v>
      </c>
      <c r="FL96" s="80" t="e" vm="1">
        <f>+[4]!NumLetras(FK96,"PESO","PESOS DOMINICANOS","$EE $m CON #d/100 CENTAVOS")</f>
        <v>#VALUE!</v>
      </c>
      <c r="FM96" s="80">
        <f t="shared" si="87"/>
        <v>393455.8</v>
      </c>
      <c r="FN96" s="80" t="e" vm="1">
        <f>+[4]!NumLetras(FM96,"PESO","PESOS DOMINICANOS","$EE $m CON #d/100 CENTAVOS")</f>
        <v>#VALUE!</v>
      </c>
      <c r="FO96" s="80">
        <f t="shared" si="88"/>
        <v>19672.79</v>
      </c>
      <c r="FP96" s="80" t="e" vm="1">
        <f>+[4]!NumLetras(FO96,"PESO","PESOS DOMINICANOS","$EE $m CON #d/100 CENTAVOS")</f>
        <v>#VALUE!</v>
      </c>
      <c r="FQ96" s="80"/>
      <c r="FR96" s="80">
        <f t="shared" si="89"/>
        <v>1573823.2</v>
      </c>
      <c r="FS96" s="80" t="e" vm="1">
        <f>+[4]!NumLetras(FR96,"PESO","PESOS DOMINICANOS","$EE $m CON #d/100 CENTAVOS")</f>
        <v>#VALUE!</v>
      </c>
      <c r="FT96" s="37" t="str">
        <f>+VLOOKUP(D96,'FRONTERIZO XENIA'!F:G,2,0)</f>
        <v>F-03</v>
      </c>
    </row>
    <row r="97" spans="1:176">
      <c r="A97" s="37">
        <v>96</v>
      </c>
      <c r="B97" s="37">
        <v>96</v>
      </c>
      <c r="C97" s="26" t="s">
        <v>2667</v>
      </c>
      <c r="D97" s="37">
        <v>131499279</v>
      </c>
      <c r="E97" s="37">
        <f>+VLOOKUP(D97,'INFORMACION DE PROVEEDORES'!C:I,2,0)</f>
        <v>131499279</v>
      </c>
      <c r="F97" s="26" t="str">
        <f>+VLOOKUP(D97,'INFORMACION DE PROVEEDORES'!C:J,4,0)</f>
        <v xml:space="preserve">ROMAN AMAURYS FELIZ FELIZ </v>
      </c>
      <c r="G97" s="37" t="str">
        <f>+VLOOKUP(D97,'INFORMACION DE PROVEEDORES'!C:K,5,0)</f>
        <v>019-0009636-4</v>
      </c>
      <c r="H97" s="26" t="str">
        <f>+VLOOKUP(D97,'INFORMACION DE PROVEEDORES'!C:L,7,0)</f>
        <v xml:space="preserve">CALLE SAEZ NO. 12, BARRIO EL LLANO, CABRAL, BARAHONA </v>
      </c>
      <c r="I97" s="37" t="str">
        <f>+VLOOKUP(D97,'INFORMACION DE PROVEEDORES'!C:M,3,0)</f>
        <v xml:space="preserve"> JURÍDICA</v>
      </c>
      <c r="J97" s="37">
        <v>1</v>
      </c>
      <c r="K97" s="37">
        <v>287</v>
      </c>
      <c r="L97" s="37">
        <v>51</v>
      </c>
      <c r="M97" s="37">
        <f t="shared" si="74"/>
        <v>1020</v>
      </c>
      <c r="N97" s="189">
        <v>69.81</v>
      </c>
      <c r="O97" s="80">
        <f>+L97*'PRECIOS SEGUN ADJ. (FRONTERIZO)'!$B$2*'PRECIOS SEGUN ADJ. (FRONTERIZO)'!$C$2</f>
        <v>71206.2</v>
      </c>
      <c r="P97" s="80" t="e" vm="1">
        <f>+[4]!NumLetras(O97,"PESO","PESOS DOMINICANOS","$EE $m CON #d/100 CENTAVOS")</f>
        <v>#VALUE!</v>
      </c>
      <c r="Q97" s="80">
        <f t="shared" si="75"/>
        <v>11392.99</v>
      </c>
      <c r="R97" s="37">
        <v>13</v>
      </c>
      <c r="S97" s="37">
        <f t="shared" si="45"/>
        <v>260</v>
      </c>
      <c r="T97" s="189">
        <v>31.5</v>
      </c>
      <c r="U97" s="80">
        <f>+R97*'PRECIOS SEGUN ADJ. (FRONTERIZO)'!$B$3*'PRECIOS SEGUN ADJ. (FRONTERIZO)'!$C$3</f>
        <v>8190</v>
      </c>
      <c r="V97" s="80" t="e" vm="1">
        <f>+[4]!NumLetras(U97,"PESO","PESOS DOMINICANOS","$EE $m CON #d/100 CENTAVOS")</f>
        <v>#VALUE!</v>
      </c>
      <c r="W97" s="37">
        <v>0</v>
      </c>
      <c r="X97" s="37">
        <f t="shared" si="46"/>
        <v>0</v>
      </c>
      <c r="Y97" s="189">
        <v>25.2</v>
      </c>
      <c r="Z97" s="80">
        <f>+W97*'PRECIOS SEGUN ADJ. (FRONTERIZO)'!$B$4*'PRECIOS SEGUN ADJ. (FRONTERIZO)'!$C$4</f>
        <v>0</v>
      </c>
      <c r="AA97" s="80" t="e" vm="1">
        <f>+[4]!NumLetras(Z97,"PESO","PESOS DOMINICANOS","$EE $m CON #d/100 CENTAVOS")</f>
        <v>#VALUE!</v>
      </c>
      <c r="AB97" s="37">
        <v>87</v>
      </c>
      <c r="AC97" s="37">
        <f t="shared" si="47"/>
        <v>1740</v>
      </c>
      <c r="AD97" s="189">
        <v>87.91</v>
      </c>
      <c r="AE97" s="80">
        <f>+AB97*'PRECIOS SEGUN ADJ. (FRONTERIZO)'!$B$5*'PRECIOS SEGUN ADJ. (FRONTERIZO)'!$C$5</f>
        <v>152963.4</v>
      </c>
      <c r="AF97" s="80" t="e" vm="1">
        <f>+[4]!NumLetras(AE97,"PESO","PESOS DOMINICANOS","$EE $m CON #d/100 CENTAVOS")</f>
        <v>#VALUE!</v>
      </c>
      <c r="AG97" s="80">
        <f t="shared" si="76"/>
        <v>27533.41</v>
      </c>
      <c r="AH97" s="37">
        <v>106</v>
      </c>
      <c r="AI97" s="37">
        <f t="shared" si="48"/>
        <v>2120</v>
      </c>
      <c r="AJ97" s="189">
        <v>53.95000000000001</v>
      </c>
      <c r="AK97" s="80">
        <f>+AH97*'PRECIOS SEGUN ADJ. (FRONTERIZO)'!$B$6*'PRECIOS SEGUN ADJ. (FRONTERIZO)'!$C$6</f>
        <v>114374.00000000001</v>
      </c>
      <c r="AL97" s="80" t="e" vm="1">
        <f>+[4]!NumLetras(AK97,"PESO","PESOS DOMINICANOS","$EE $m CON #d/100 CENTAVOS")</f>
        <v>#VALUE!</v>
      </c>
      <c r="AM97" s="37">
        <v>13</v>
      </c>
      <c r="AN97" s="37">
        <f t="shared" si="49"/>
        <v>260</v>
      </c>
      <c r="AO97" s="189">
        <v>25.04</v>
      </c>
      <c r="AP97" s="80">
        <f>+AM97*'PRECIOS SEGUN ADJ. (FRONTERIZO)'!$B$7*'PRECIOS SEGUN ADJ. (FRONTERIZO)'!$C$7</f>
        <v>6510.4</v>
      </c>
      <c r="AQ97" s="80" t="e" vm="1">
        <f>+[4]!NumLetras(AP97,"PESO","PESOS DOMINICANOS","$EE $m CON #d/100 CENTAVOS")</f>
        <v>#VALUE!</v>
      </c>
      <c r="AR97" s="80">
        <f t="shared" si="77"/>
        <v>1041.6600000000001</v>
      </c>
      <c r="AS97" s="37">
        <v>32</v>
      </c>
      <c r="AT97" s="37">
        <f t="shared" si="50"/>
        <v>640</v>
      </c>
      <c r="AU97" s="189">
        <v>290.85000000000002</v>
      </c>
      <c r="AV97" s="80">
        <f>+AS97*'PRECIOS SEGUN ADJ. (FRONTERIZO)'!$B$8*'PRECIOS SEGUN ADJ. (FRONTERIZO)'!$C$8</f>
        <v>186144</v>
      </c>
      <c r="AW97" s="80" t="e" vm="1">
        <f>+[4]!NumLetras(AV97,"PESO","PESOS DOMINICANOS","$EE $m CON #d/100 CENTAVOS")</f>
        <v>#VALUE!</v>
      </c>
      <c r="AX97" s="80">
        <f t="shared" si="78"/>
        <v>33505.919999999998</v>
      </c>
      <c r="AY97" s="37">
        <v>0</v>
      </c>
      <c r="AZ97" s="37">
        <f t="shared" si="51"/>
        <v>0</v>
      </c>
      <c r="BA97" s="189">
        <v>18.899999999999999</v>
      </c>
      <c r="BB97" s="80">
        <f>+AY97*'PRECIOS SEGUN ADJ. (FRONTERIZO)'!$B$9*'PRECIOS SEGUN ADJ. (FRONTERIZO)'!$C$9</f>
        <v>0</v>
      </c>
      <c r="BC97" s="80" t="e" vm="1">
        <f>+[4]!NumLetras(BB97,"PESO","PESOS DOMINICANOS","$EE $m CON #d/100 CENTAVOS")</f>
        <v>#VALUE!</v>
      </c>
      <c r="BD97" s="37">
        <v>7</v>
      </c>
      <c r="BE97" s="37">
        <f t="shared" si="52"/>
        <v>140</v>
      </c>
      <c r="BF97" s="189">
        <v>140.38</v>
      </c>
      <c r="BG97" s="80">
        <f>+BD97*'PRECIOS SEGUN ADJ. (FRONTERIZO)'!$B$10*'PRECIOS SEGUN ADJ. (FRONTERIZO)'!$C$10</f>
        <v>19653.2</v>
      </c>
      <c r="BH97" s="80" t="e" vm="1">
        <f>+[4]!NumLetras(BG97,"PESO","PESOS DOMINICANOS","$EE $m CON #d/100 CENTAVOS")</f>
        <v>#VALUE!</v>
      </c>
      <c r="BI97" s="80">
        <f t="shared" si="79"/>
        <v>3537.58</v>
      </c>
      <c r="BJ97" s="37">
        <v>0</v>
      </c>
      <c r="BK97" s="37">
        <f t="shared" si="53"/>
        <v>0</v>
      </c>
      <c r="BL97" s="189">
        <v>31.459999999999997</v>
      </c>
      <c r="BM97" s="80">
        <f>+BJ97*'PRECIOS SEGUN ADJ. (FRONTERIZO)'!$B$11*'PRECIOS SEGUN ADJ. (FRONTERIZO)'!$C$11</f>
        <v>0</v>
      </c>
      <c r="BN97" s="80" t="e" vm="1">
        <f>+[4]!NumLetras(BM97,"PESO","PESOS DOMINICANOS","$EE $m CON #d/100 CENTAVOS")</f>
        <v>#VALUE!</v>
      </c>
      <c r="BO97" s="37">
        <v>26</v>
      </c>
      <c r="BP97" s="37">
        <f t="shared" si="54"/>
        <v>520</v>
      </c>
      <c r="BQ97" s="189">
        <v>65</v>
      </c>
      <c r="BR97" s="80">
        <f>+BO97*'PRECIOS SEGUN ADJ. (FRONTERIZO)'!$B$12*'PRECIOS SEGUN ADJ. (FRONTERIZO)'!$C$12</f>
        <v>33800</v>
      </c>
      <c r="BS97" s="80" t="e" vm="1">
        <f>+[4]!NumLetras(BR97,"PESO","PESOS DOMINICANOS","$EE $m CON #d/100 CENTAVOS")</f>
        <v>#VALUE!</v>
      </c>
      <c r="BT97" s="37">
        <v>0</v>
      </c>
      <c r="BU97" s="37">
        <f t="shared" si="55"/>
        <v>0</v>
      </c>
      <c r="BV97" s="189">
        <v>5.5</v>
      </c>
      <c r="BW97" s="80">
        <f>+BT97*'PRECIOS SEGUN ADJ. (FRONTERIZO)'!$B$13*'PRECIOS SEGUN ADJ. (FRONTERIZO)'!$C$13</f>
        <v>0</v>
      </c>
      <c r="BX97" s="80" t="e" vm="1">
        <f>+[4]!NumLetras(BW97,"PESO","PESOS DOMINICANOS","$EE $m CON #d/100 CENTAVOS")</f>
        <v>#VALUE!</v>
      </c>
      <c r="BY97" s="37">
        <v>574</v>
      </c>
      <c r="BZ97" s="37">
        <f t="shared" si="56"/>
        <v>11480</v>
      </c>
      <c r="CA97" s="189">
        <v>7.15</v>
      </c>
      <c r="CB97" s="80">
        <f>+BY97*'PRECIOS SEGUN ADJ. (FRONTERIZO)'!$B$14*'PRECIOS SEGUN ADJ. (FRONTERIZO)'!$C$14</f>
        <v>82082</v>
      </c>
      <c r="CC97" s="80" t="e" vm="1">
        <f>+[4]!NumLetras(CB97,"PESO","PESOS DOMINICANOS","$EE $m CON #d/100 CENTAVOS")</f>
        <v>#VALUE!</v>
      </c>
      <c r="CD97" s="37">
        <v>1148</v>
      </c>
      <c r="CE97" s="37">
        <f t="shared" si="57"/>
        <v>22960</v>
      </c>
      <c r="CF97" s="189">
        <v>6.8400000000000007</v>
      </c>
      <c r="CG97" s="80">
        <f>+CD97*'PRECIOS SEGUN ADJ. (FRONTERIZO)'!$B$15*'PRECIOS SEGUN ADJ. (FRONTERIZO)'!$C$15</f>
        <v>157046.39999999999</v>
      </c>
      <c r="CH97" s="80" t="e" vm="1">
        <f>+[4]!NumLetras(CG97,"PESO","PESOS DOMINICANOS","$EE $m CON #d/100 CENTAVOS")</f>
        <v>#VALUE!</v>
      </c>
      <c r="CI97" s="37">
        <v>0</v>
      </c>
      <c r="CJ97" s="37">
        <f t="shared" si="58"/>
        <v>0</v>
      </c>
      <c r="CK97" s="189">
        <v>60</v>
      </c>
      <c r="CL97" s="80">
        <f>+CI97*'PRECIOS SEGUN ADJ. (FRONTERIZO)'!$B$16*'PRECIOS SEGUN ADJ. (FRONTERIZO)'!$C$16</f>
        <v>0</v>
      </c>
      <c r="CM97" s="80" t="e" vm="1">
        <f>+[4]!NumLetras(CL97,"PESO","PESOS DOMINICANOS","$EE $m CON #d/100 CENTAVOS")</f>
        <v>#VALUE!</v>
      </c>
      <c r="CN97" s="80">
        <f t="shared" si="80"/>
        <v>0</v>
      </c>
      <c r="CO97" s="37">
        <v>0</v>
      </c>
      <c r="CP97" s="37">
        <f t="shared" si="59"/>
        <v>0</v>
      </c>
      <c r="CQ97" s="189">
        <v>55.649999999999991</v>
      </c>
      <c r="CR97" s="80">
        <f>+CO97*'PRECIOS SEGUN ADJ. (FRONTERIZO)'!$B$17*'PRECIOS SEGUN ADJ. (FRONTERIZO)'!$C$17</f>
        <v>0</v>
      </c>
      <c r="CS97" s="80" t="e" vm="1">
        <f>+[4]!NumLetras(CR97,"PESO","PESOS DOMINICANOS","$EE $m CON #d/100 CENTAVOS")</f>
        <v>#VALUE!</v>
      </c>
      <c r="CT97" s="80">
        <f t="shared" si="81"/>
        <v>0</v>
      </c>
      <c r="CU97" s="37">
        <v>574</v>
      </c>
      <c r="CV97" s="37">
        <f t="shared" si="60"/>
        <v>11480</v>
      </c>
      <c r="CW97" s="189">
        <v>6.6</v>
      </c>
      <c r="CX97" s="80">
        <f>+CU97*'PRECIOS SEGUN ADJ. (FRONTERIZO)'!$B$18*'PRECIOS SEGUN ADJ. (FRONTERIZO)'!$C$18</f>
        <v>75768</v>
      </c>
      <c r="CY97" s="80" t="e" vm="1">
        <f>+[4]!NumLetras(CX97,"PESO","PESOS DOMINICANOS","$EE $m CON #d/100 CENTAVOS")</f>
        <v>#VALUE!</v>
      </c>
      <c r="CZ97" s="37">
        <v>0</v>
      </c>
      <c r="DA97" s="37">
        <f t="shared" si="61"/>
        <v>0</v>
      </c>
      <c r="DB97" s="189">
        <v>65.75</v>
      </c>
      <c r="DC97" s="80">
        <f>+CZ97*'PRECIOS SEGUN ADJ. (FRONTERIZO)'!$B$19*'PRECIOS SEGUN ADJ. (FRONTERIZO)'!$C$19</f>
        <v>0</v>
      </c>
      <c r="DD97" s="80" t="e" vm="1">
        <f>+[4]!NumLetras(DC97,"PESO","PESOS DOMINICANOS","$EE $m CON #d/100 CENTAVOS")</f>
        <v>#VALUE!</v>
      </c>
      <c r="DE97" s="80">
        <f t="shared" si="82"/>
        <v>0</v>
      </c>
      <c r="DF97" s="37">
        <v>13</v>
      </c>
      <c r="DG97" s="37">
        <f t="shared" si="62"/>
        <v>260</v>
      </c>
      <c r="DH97" s="189">
        <v>82.59999999999998</v>
      </c>
      <c r="DI97" s="80">
        <f>+DF97*'PRECIOS SEGUN ADJ. (FRONTERIZO)'!$B$20*'PRECIOS SEGUN ADJ. (FRONTERIZO)'!$C$20</f>
        <v>21476</v>
      </c>
      <c r="DJ97" s="80" t="e" vm="1">
        <f>+[4]!NumLetras(DI97,"PESO","PESOS DOMINICANOS","$EE $m CON #d/100 CENTAVOS")</f>
        <v>#VALUE!</v>
      </c>
      <c r="DK97" s="80">
        <f t="shared" si="83"/>
        <v>3865.68</v>
      </c>
      <c r="DL97" s="37">
        <v>1148</v>
      </c>
      <c r="DM97" s="37">
        <f t="shared" si="63"/>
        <v>22960</v>
      </c>
      <c r="DN97" s="189">
        <v>22</v>
      </c>
      <c r="DO97" s="80">
        <f>+DL97*'PRECIOS SEGUN ADJ. (FRONTERIZO)'!$B$21*'PRECIOS SEGUN ADJ. (FRONTERIZO)'!$C$21</f>
        <v>505120</v>
      </c>
      <c r="DP97" s="80" t="e" vm="1">
        <f>+[4]!NumLetras(DO97,"PESO","PESOS DOMINICANOS","$EE $m CON #d/100 CENTAVOS")</f>
        <v>#VALUE!</v>
      </c>
      <c r="DQ97" s="37">
        <v>64</v>
      </c>
      <c r="DR97" s="37">
        <f t="shared" si="64"/>
        <v>1280</v>
      </c>
      <c r="DS97" s="189">
        <v>80.849999999999994</v>
      </c>
      <c r="DT97" s="80">
        <f>+DQ97*'PRECIOS SEGUN ADJ. (FRONTERIZO)'!$B$22*'PRECIOS SEGUN ADJ. (FRONTERIZO)'!$C$22</f>
        <v>103488</v>
      </c>
      <c r="DU97" s="80" t="e" vm="1">
        <f>+[4]!NumLetras(DT97,"PESO","PESOS DOMINICANOS","$EE $m CON #d/100 CENTAVOS")</f>
        <v>#VALUE!</v>
      </c>
      <c r="DV97" s="37">
        <v>29</v>
      </c>
      <c r="DW97" s="37">
        <f t="shared" si="65"/>
        <v>580</v>
      </c>
      <c r="DX97" s="189">
        <v>21.83</v>
      </c>
      <c r="DY97" s="80">
        <f>+DV97*'PRECIOS SEGUN ADJ. (FRONTERIZO)'!$B$23*'PRECIOS SEGUN ADJ. (FRONTERIZO)'!$C$23</f>
        <v>12661.399999999998</v>
      </c>
      <c r="DZ97" s="80" t="e" vm="1">
        <f>+[4]!NumLetras(DY97,"PESO","PESOS DOMINICANOS","$EE $m CON #d/100 CENTAVOS")</f>
        <v>#VALUE!</v>
      </c>
      <c r="EA97" s="80">
        <f t="shared" si="84"/>
        <v>2279.0500000000002</v>
      </c>
      <c r="EB97" s="37">
        <v>89</v>
      </c>
      <c r="EC97" s="37">
        <f t="shared" si="66"/>
        <v>1780</v>
      </c>
      <c r="ED97" s="189">
        <v>33</v>
      </c>
      <c r="EE97" s="80">
        <f>+EB97*'PRECIOS SEGUN ADJ. (FRONTERIZO)'!$B$24*'PRECIOS SEGUN ADJ. (FRONTERIZO)'!$C$24</f>
        <v>58740</v>
      </c>
      <c r="EF97" s="80" t="e" vm="1">
        <f>+[4]!NumLetras(EE97,"PESO","PESOS DOMINICANOS","$EE $m CON #d/100 CENTAVOS")</f>
        <v>#VALUE!</v>
      </c>
      <c r="EG97" s="37">
        <v>0</v>
      </c>
      <c r="EH97" s="37">
        <f t="shared" si="67"/>
        <v>0</v>
      </c>
      <c r="EI97" s="189">
        <v>15.789999999999997</v>
      </c>
      <c r="EJ97" s="80">
        <f>+EG97*'PRECIOS SEGUN ADJ. (FRONTERIZO)'!$B$25*'PRECIOS SEGUN ADJ. (FRONTERIZO)'!$C$25</f>
        <v>0</v>
      </c>
      <c r="EK97" s="80" t="e" vm="1">
        <f>+[4]!NumLetras(EJ97,"PESO","PESOS DOMINICANOS","$EE $m CON #d/100 CENTAVOS")</f>
        <v>#VALUE!</v>
      </c>
      <c r="EL97" s="37">
        <v>0</v>
      </c>
      <c r="EM97" s="37">
        <f t="shared" si="68"/>
        <v>0</v>
      </c>
      <c r="EN97" s="189">
        <v>31.5</v>
      </c>
      <c r="EO97" s="80">
        <f>+EL97*'PRECIOS SEGUN ADJ. (FRONTERIZO)'!$B$26*'PRECIOS SEGUN ADJ. (FRONTERIZO)'!$C$26</f>
        <v>0</v>
      </c>
      <c r="EP97" s="80" t="e" vm="1">
        <f>+[4]!NumLetras(EO97,"PESO","PESOS DOMINICANOS","$EE $m CON #d/100 CENTAVOS")</f>
        <v>#VALUE!</v>
      </c>
      <c r="EQ97" s="80">
        <v>0</v>
      </c>
      <c r="ER97" s="194">
        <f t="shared" si="69"/>
        <v>0</v>
      </c>
      <c r="ES97" s="195">
        <v>21.68</v>
      </c>
      <c r="ET97" s="196">
        <f>+EQ97*'PRECIOS SEGUN ADJ (RURAL)'!$B$13*'PRECIOS SEGUN ADJ (RURAL)'!$C$13</f>
        <v>0</v>
      </c>
      <c r="EU97" s="196" t="e" vm="1">
        <f>+[4]!NumLetras(ET97,"PESO","PESOS DOMINICANOS","$EE $m CON #d/100 CENTAVOS")</f>
        <v>#VALUE!</v>
      </c>
      <c r="EV97" s="80">
        <v>0</v>
      </c>
      <c r="EW97" s="198">
        <f t="shared" si="70"/>
        <v>0</v>
      </c>
      <c r="EX97" s="199">
        <v>5.5</v>
      </c>
      <c r="EY97" s="200">
        <f>+EV97*'PRECIOS SEGUN ADJ (RURAL)'!$B$16*'PRECIOS SEGUN ADJ (RURAL)'!$C$16</f>
        <v>0</v>
      </c>
      <c r="EZ97" s="200" t="e" vm="1">
        <f>+[4]!NumLetras(EY97,"PESO","PESOS DOMINICANOS","$EE $m CON #d/100 CENTAVOS")</f>
        <v>#VALUE!</v>
      </c>
      <c r="FA97" s="80">
        <v>0</v>
      </c>
      <c r="FB97" s="202">
        <f t="shared" si="71"/>
        <v>0</v>
      </c>
      <c r="FC97" s="203">
        <v>220</v>
      </c>
      <c r="FD97" s="204">
        <f>+FA97*'PRECIOS SEGUN ADJ (RURAL)'!$B$18*'PRECIOS SEGUN ADJ (RURAL)'!$C$18</f>
        <v>0</v>
      </c>
      <c r="FE97" s="204" t="e" vm="1">
        <f>+[4]!NumLetras(FD97,"PESO","PESOS DOMINICANOS","$EE $m CON #d/100 CENTAVOS")</f>
        <v>#VALUE!</v>
      </c>
      <c r="FF97" s="204">
        <f t="shared" si="72"/>
        <v>0</v>
      </c>
      <c r="FG97" s="80">
        <f t="shared" si="85"/>
        <v>1609223</v>
      </c>
      <c r="FH97" s="80" t="e" vm="1">
        <f>+[4]!NumLetras(FG97,"PESO","PESOS DOMINICANOS","$EE $m CON #d/100 CENTAVOS")</f>
        <v>#VALUE!</v>
      </c>
      <c r="FI97" s="80">
        <f t="shared" si="73"/>
        <v>83156.290000000008</v>
      </c>
      <c r="FJ97" s="80" t="e" vm="1">
        <f>+[4]!NumLetras(FI97,"PESO","PESOS DOMINICANOS","$EE $m CON #d/100 CENTAVOS")</f>
        <v>#VALUE!</v>
      </c>
      <c r="FK97" s="80">
        <f t="shared" si="86"/>
        <v>1526066.71</v>
      </c>
      <c r="FL97" s="80" t="e" vm="1">
        <f>+[4]!NumLetras(FK97,"PESO","PESOS DOMINICANOS","$EE $m CON #d/100 CENTAVOS")</f>
        <v>#VALUE!</v>
      </c>
      <c r="FM97" s="80">
        <f t="shared" si="87"/>
        <v>321844.59999999998</v>
      </c>
      <c r="FN97" s="80" t="e" vm="1">
        <f>+[4]!NumLetras(FM97,"PESO","PESOS DOMINICANOS","$EE $m CON #d/100 CENTAVOS")</f>
        <v>#VALUE!</v>
      </c>
      <c r="FO97" s="80">
        <f t="shared" si="88"/>
        <v>16092.23</v>
      </c>
      <c r="FP97" s="80" t="e" vm="1">
        <f>+[4]!NumLetras(FO97,"PESO","PESOS DOMINICANOS","$EE $m CON #d/100 CENTAVOS")</f>
        <v>#VALUE!</v>
      </c>
      <c r="FQ97" s="80"/>
      <c r="FR97" s="80">
        <f t="shared" si="89"/>
        <v>1287378.3999999999</v>
      </c>
      <c r="FS97" s="80" t="e" vm="1">
        <f>+[4]!NumLetras(FR97,"PESO","PESOS DOMINICANOS","$EE $m CON #d/100 CENTAVOS")</f>
        <v>#VALUE!</v>
      </c>
      <c r="FT97" s="37" t="str">
        <f>+VLOOKUP(D97,'FRONTERIZO XENIA'!F:G,2,0)</f>
        <v>F-06</v>
      </c>
    </row>
    <row r="98" spans="1:176">
      <c r="A98" s="37">
        <v>97</v>
      </c>
      <c r="B98" s="37">
        <v>97</v>
      </c>
      <c r="C98" s="167" t="s">
        <v>3913</v>
      </c>
      <c r="D98" s="37">
        <v>132258525</v>
      </c>
      <c r="E98" s="37">
        <f>+VLOOKUP(D98,'INFORMACION DE PROVEEDORES'!C:I,2,0)</f>
        <v>132258525</v>
      </c>
      <c r="F98" s="26" t="str">
        <f>+VLOOKUP(D98,'INFORMACION DE PROVEEDORES'!C:J,4,0)</f>
        <v>JUAN FRANCISCO GUZMAN MARTINEZ</v>
      </c>
      <c r="G98" s="37" t="str">
        <f>+VLOOKUP(D98,'INFORMACION DE PROVEEDORES'!C:K,5,0)</f>
        <v>402-2149684-3</v>
      </c>
      <c r="H98" s="26" t="str">
        <f>+VLOOKUP(D98,'INFORMACION DE PROVEEDORES'!C:L,7,0)</f>
        <v>CALLE SANCHEZ ANCHA, NO.55 SECTOR VILLA ESTELA</v>
      </c>
      <c r="I98" s="37" t="str">
        <f>+VLOOKUP(D98,'INFORMACION DE PROVEEDORES'!C:M,3,0)</f>
        <v xml:space="preserve"> JURÍDICA</v>
      </c>
      <c r="J98" s="37">
        <v>1</v>
      </c>
      <c r="K98" s="37">
        <v>269</v>
      </c>
      <c r="L98" s="37">
        <v>48</v>
      </c>
      <c r="M98" s="37">
        <f t="shared" si="74"/>
        <v>960</v>
      </c>
      <c r="N98" s="189">
        <v>69.81</v>
      </c>
      <c r="O98" s="80">
        <f>+L98*'PRECIOS SEGUN ADJ. (FRONTERIZO)'!$B$2*'PRECIOS SEGUN ADJ. (FRONTERIZO)'!$C$2</f>
        <v>67017.600000000006</v>
      </c>
      <c r="P98" s="80" t="e" vm="1">
        <f>+[4]!NumLetras(O98,"PESO","PESOS DOMINICANOS","$EE $m CON #d/100 CENTAVOS")</f>
        <v>#VALUE!</v>
      </c>
      <c r="Q98" s="80">
        <f t="shared" si="75"/>
        <v>10722.82</v>
      </c>
      <c r="R98" s="37">
        <v>12</v>
      </c>
      <c r="S98" s="37">
        <f t="shared" si="45"/>
        <v>240</v>
      </c>
      <c r="T98" s="189">
        <v>31.5</v>
      </c>
      <c r="U98" s="80">
        <f>+R98*'PRECIOS SEGUN ADJ. (FRONTERIZO)'!$B$3*'PRECIOS SEGUN ADJ. (FRONTERIZO)'!$C$3</f>
        <v>7560</v>
      </c>
      <c r="V98" s="80" t="e" vm="1">
        <f>+[4]!NumLetras(U98,"PESO","PESOS DOMINICANOS","$EE $m CON #d/100 CENTAVOS")</f>
        <v>#VALUE!</v>
      </c>
      <c r="W98" s="37">
        <v>0</v>
      </c>
      <c r="X98" s="37">
        <f t="shared" si="46"/>
        <v>0</v>
      </c>
      <c r="Y98" s="189">
        <v>25.2</v>
      </c>
      <c r="Z98" s="80">
        <f>+W98*'PRECIOS SEGUN ADJ. (FRONTERIZO)'!$B$4*'PRECIOS SEGUN ADJ. (FRONTERIZO)'!$C$4</f>
        <v>0</v>
      </c>
      <c r="AA98" s="80" t="e" vm="1">
        <f>+[4]!NumLetras(Z98,"PESO","PESOS DOMINICANOS","$EE $m CON #d/100 CENTAVOS")</f>
        <v>#VALUE!</v>
      </c>
      <c r="AB98" s="37">
        <v>82</v>
      </c>
      <c r="AC98" s="37">
        <f t="shared" si="47"/>
        <v>1640</v>
      </c>
      <c r="AD98" s="189">
        <v>87.91</v>
      </c>
      <c r="AE98" s="80">
        <f>+AB98*'PRECIOS SEGUN ADJ. (FRONTERIZO)'!$B$5*'PRECIOS SEGUN ADJ. (FRONTERIZO)'!$C$5</f>
        <v>144172.4</v>
      </c>
      <c r="AF98" s="80" t="e" vm="1">
        <f>+[4]!NumLetras(AE98,"PESO","PESOS DOMINICANOS","$EE $m CON #d/100 CENTAVOS")</f>
        <v>#VALUE!</v>
      </c>
      <c r="AG98" s="80">
        <f t="shared" si="76"/>
        <v>25951.03</v>
      </c>
      <c r="AH98" s="37">
        <v>99</v>
      </c>
      <c r="AI98" s="37">
        <f t="shared" si="48"/>
        <v>1980</v>
      </c>
      <c r="AJ98" s="189">
        <v>53.95000000000001</v>
      </c>
      <c r="AK98" s="80">
        <f>+AH98*'PRECIOS SEGUN ADJ. (FRONTERIZO)'!$B$6*'PRECIOS SEGUN ADJ. (FRONTERIZO)'!$C$6</f>
        <v>106821</v>
      </c>
      <c r="AL98" s="80" t="e" vm="1">
        <f>+[4]!NumLetras(AK98,"PESO","PESOS DOMINICANOS","$EE $m CON #d/100 CENTAVOS")</f>
        <v>#VALUE!</v>
      </c>
      <c r="AM98" s="37">
        <v>12</v>
      </c>
      <c r="AN98" s="37">
        <f t="shared" si="49"/>
        <v>240</v>
      </c>
      <c r="AO98" s="189">
        <v>25.04</v>
      </c>
      <c r="AP98" s="80">
        <f>+AM98*'PRECIOS SEGUN ADJ. (FRONTERIZO)'!$B$7*'PRECIOS SEGUN ADJ. (FRONTERIZO)'!$C$7</f>
        <v>6009.6</v>
      </c>
      <c r="AQ98" s="80" t="e" vm="1">
        <f>+[4]!NumLetras(AP98,"PESO","PESOS DOMINICANOS","$EE $m CON #d/100 CENTAVOS")</f>
        <v>#VALUE!</v>
      </c>
      <c r="AR98" s="80">
        <f t="shared" si="77"/>
        <v>961.54</v>
      </c>
      <c r="AS98" s="37">
        <v>30</v>
      </c>
      <c r="AT98" s="37">
        <f t="shared" si="50"/>
        <v>600</v>
      </c>
      <c r="AU98" s="189">
        <v>290.85000000000002</v>
      </c>
      <c r="AV98" s="80">
        <f>+AS98*'PRECIOS SEGUN ADJ. (FRONTERIZO)'!$B$8*'PRECIOS SEGUN ADJ. (FRONTERIZO)'!$C$8</f>
        <v>174510</v>
      </c>
      <c r="AW98" s="80" t="e" vm="1">
        <f>+[4]!NumLetras(AV98,"PESO","PESOS DOMINICANOS","$EE $m CON #d/100 CENTAVOS")</f>
        <v>#VALUE!</v>
      </c>
      <c r="AX98" s="80">
        <f t="shared" si="78"/>
        <v>31411.8</v>
      </c>
      <c r="AY98" s="37">
        <v>0</v>
      </c>
      <c r="AZ98" s="37">
        <f t="shared" si="51"/>
        <v>0</v>
      </c>
      <c r="BA98" s="189">
        <v>18.899999999999999</v>
      </c>
      <c r="BB98" s="80">
        <f>+AY98*'PRECIOS SEGUN ADJ. (FRONTERIZO)'!$B$9*'PRECIOS SEGUN ADJ. (FRONTERIZO)'!$C$9</f>
        <v>0</v>
      </c>
      <c r="BC98" s="80" t="e" vm="1">
        <f>+[4]!NumLetras(BB98,"PESO","PESOS DOMINICANOS","$EE $m CON #d/100 CENTAVOS")</f>
        <v>#VALUE!</v>
      </c>
      <c r="BD98" s="37">
        <v>6</v>
      </c>
      <c r="BE98" s="37">
        <f t="shared" si="52"/>
        <v>120</v>
      </c>
      <c r="BF98" s="189">
        <v>140.38</v>
      </c>
      <c r="BG98" s="80">
        <f>+BD98*'PRECIOS SEGUN ADJ. (FRONTERIZO)'!$B$10*'PRECIOS SEGUN ADJ. (FRONTERIZO)'!$C$10</f>
        <v>16845.599999999999</v>
      </c>
      <c r="BH98" s="80" t="e" vm="1">
        <f>+[4]!NumLetras(BG98,"PESO","PESOS DOMINICANOS","$EE $m CON #d/100 CENTAVOS")</f>
        <v>#VALUE!</v>
      </c>
      <c r="BI98" s="80">
        <f t="shared" si="79"/>
        <v>3032.21</v>
      </c>
      <c r="BJ98" s="37">
        <v>0</v>
      </c>
      <c r="BK98" s="37">
        <f t="shared" si="53"/>
        <v>0</v>
      </c>
      <c r="BL98" s="189">
        <v>31.459999999999997</v>
      </c>
      <c r="BM98" s="80">
        <f>+BJ98*'PRECIOS SEGUN ADJ. (FRONTERIZO)'!$B$11*'PRECIOS SEGUN ADJ. (FRONTERIZO)'!$C$11</f>
        <v>0</v>
      </c>
      <c r="BN98" s="80" t="e" vm="1">
        <f>+[4]!NumLetras(BM98,"PESO","PESOS DOMINICANOS","$EE $m CON #d/100 CENTAVOS")</f>
        <v>#VALUE!</v>
      </c>
      <c r="BO98" s="37">
        <v>24</v>
      </c>
      <c r="BP98" s="37">
        <f t="shared" si="54"/>
        <v>480</v>
      </c>
      <c r="BQ98" s="189">
        <v>65</v>
      </c>
      <c r="BR98" s="80">
        <f>+BO98*'PRECIOS SEGUN ADJ. (FRONTERIZO)'!$B$12*'PRECIOS SEGUN ADJ. (FRONTERIZO)'!$C$12</f>
        <v>31200</v>
      </c>
      <c r="BS98" s="80" t="e" vm="1">
        <f>+[4]!NumLetras(BR98,"PESO","PESOS DOMINICANOS","$EE $m CON #d/100 CENTAVOS")</f>
        <v>#VALUE!</v>
      </c>
      <c r="BT98" s="37">
        <v>0</v>
      </c>
      <c r="BU98" s="37">
        <f t="shared" si="55"/>
        <v>0</v>
      </c>
      <c r="BV98" s="189">
        <v>5.5</v>
      </c>
      <c r="BW98" s="80">
        <f>+BT98*'PRECIOS SEGUN ADJ. (FRONTERIZO)'!$B$13*'PRECIOS SEGUN ADJ. (FRONTERIZO)'!$C$13</f>
        <v>0</v>
      </c>
      <c r="BX98" s="80" t="e" vm="1">
        <f>+[4]!NumLetras(BW98,"PESO","PESOS DOMINICANOS","$EE $m CON #d/100 CENTAVOS")</f>
        <v>#VALUE!</v>
      </c>
      <c r="BY98" s="37">
        <v>538</v>
      </c>
      <c r="BZ98" s="37">
        <f t="shared" si="56"/>
        <v>10760</v>
      </c>
      <c r="CA98" s="189">
        <v>7.15</v>
      </c>
      <c r="CB98" s="80">
        <f>+BY98*'PRECIOS SEGUN ADJ. (FRONTERIZO)'!$B$14*'PRECIOS SEGUN ADJ. (FRONTERIZO)'!$C$14</f>
        <v>76934</v>
      </c>
      <c r="CC98" s="80" t="e" vm="1">
        <f>+[4]!NumLetras(CB98,"PESO","PESOS DOMINICANOS","$EE $m CON #d/100 CENTAVOS")</f>
        <v>#VALUE!</v>
      </c>
      <c r="CD98" s="37">
        <v>1076</v>
      </c>
      <c r="CE98" s="37">
        <f t="shared" si="57"/>
        <v>21520</v>
      </c>
      <c r="CF98" s="189">
        <v>6.8400000000000007</v>
      </c>
      <c r="CG98" s="80">
        <f>+CD98*'PRECIOS SEGUN ADJ. (FRONTERIZO)'!$B$15*'PRECIOS SEGUN ADJ. (FRONTERIZO)'!$C$15</f>
        <v>147196.79999999999</v>
      </c>
      <c r="CH98" s="80" t="e" vm="1">
        <f>+[4]!NumLetras(CG98,"PESO","PESOS DOMINICANOS","$EE $m CON #d/100 CENTAVOS")</f>
        <v>#VALUE!</v>
      </c>
      <c r="CI98" s="37">
        <v>0</v>
      </c>
      <c r="CJ98" s="37">
        <f t="shared" si="58"/>
        <v>0</v>
      </c>
      <c r="CK98" s="189">
        <v>60</v>
      </c>
      <c r="CL98" s="80">
        <f>+CI98*'PRECIOS SEGUN ADJ. (FRONTERIZO)'!$B$16*'PRECIOS SEGUN ADJ. (FRONTERIZO)'!$C$16</f>
        <v>0</v>
      </c>
      <c r="CM98" s="80" t="e" vm="1">
        <f>+[4]!NumLetras(CL98,"PESO","PESOS DOMINICANOS","$EE $m CON #d/100 CENTAVOS")</f>
        <v>#VALUE!</v>
      </c>
      <c r="CN98" s="80">
        <f t="shared" si="80"/>
        <v>0</v>
      </c>
      <c r="CO98" s="37">
        <v>0</v>
      </c>
      <c r="CP98" s="37">
        <f t="shared" si="59"/>
        <v>0</v>
      </c>
      <c r="CQ98" s="189">
        <v>55.649999999999991</v>
      </c>
      <c r="CR98" s="80">
        <f>+CO98*'PRECIOS SEGUN ADJ. (FRONTERIZO)'!$B$17*'PRECIOS SEGUN ADJ. (FRONTERIZO)'!$C$17</f>
        <v>0</v>
      </c>
      <c r="CS98" s="80" t="e" vm="1">
        <f>+[4]!NumLetras(CR98,"PESO","PESOS DOMINICANOS","$EE $m CON #d/100 CENTAVOS")</f>
        <v>#VALUE!</v>
      </c>
      <c r="CT98" s="80">
        <f t="shared" si="81"/>
        <v>0</v>
      </c>
      <c r="CU98" s="37">
        <v>538</v>
      </c>
      <c r="CV98" s="37">
        <f t="shared" si="60"/>
        <v>10760</v>
      </c>
      <c r="CW98" s="189">
        <v>6.6</v>
      </c>
      <c r="CX98" s="80">
        <f>+CU98*'PRECIOS SEGUN ADJ. (FRONTERIZO)'!$B$18*'PRECIOS SEGUN ADJ. (FRONTERIZO)'!$C$18</f>
        <v>71016</v>
      </c>
      <c r="CY98" s="80" t="e" vm="1">
        <f>+[4]!NumLetras(CX98,"PESO","PESOS DOMINICANOS","$EE $m CON #d/100 CENTAVOS")</f>
        <v>#VALUE!</v>
      </c>
      <c r="CZ98" s="37">
        <v>0</v>
      </c>
      <c r="DA98" s="37">
        <f t="shared" si="61"/>
        <v>0</v>
      </c>
      <c r="DB98" s="189">
        <v>65.75</v>
      </c>
      <c r="DC98" s="80">
        <f>+CZ98*'PRECIOS SEGUN ADJ. (FRONTERIZO)'!$B$19*'PRECIOS SEGUN ADJ. (FRONTERIZO)'!$C$19</f>
        <v>0</v>
      </c>
      <c r="DD98" s="80" t="e" vm="1">
        <f>+[4]!NumLetras(DC98,"PESO","PESOS DOMINICANOS","$EE $m CON #d/100 CENTAVOS")</f>
        <v>#VALUE!</v>
      </c>
      <c r="DE98" s="80">
        <f t="shared" si="82"/>
        <v>0</v>
      </c>
      <c r="DF98" s="37">
        <v>12</v>
      </c>
      <c r="DG98" s="37">
        <f t="shared" si="62"/>
        <v>240</v>
      </c>
      <c r="DH98" s="189">
        <v>82.59999999999998</v>
      </c>
      <c r="DI98" s="80">
        <f>+DF98*'PRECIOS SEGUN ADJ. (FRONTERIZO)'!$B$20*'PRECIOS SEGUN ADJ. (FRONTERIZO)'!$C$20</f>
        <v>19824</v>
      </c>
      <c r="DJ98" s="80" t="e" vm="1">
        <f>+[4]!NumLetras(DI98,"PESO","PESOS DOMINICANOS","$EE $m CON #d/100 CENTAVOS")</f>
        <v>#VALUE!</v>
      </c>
      <c r="DK98" s="80">
        <f t="shared" si="83"/>
        <v>3568.32</v>
      </c>
      <c r="DL98" s="37">
        <v>1076</v>
      </c>
      <c r="DM98" s="37">
        <f t="shared" si="63"/>
        <v>21520</v>
      </c>
      <c r="DN98" s="189">
        <v>22</v>
      </c>
      <c r="DO98" s="80">
        <f>+DL98*'PRECIOS SEGUN ADJ. (FRONTERIZO)'!$B$21*'PRECIOS SEGUN ADJ. (FRONTERIZO)'!$C$21</f>
        <v>473440</v>
      </c>
      <c r="DP98" s="80" t="e" vm="1">
        <f>+[4]!NumLetras(DO98,"PESO","PESOS DOMINICANOS","$EE $m CON #d/100 CENTAVOS")</f>
        <v>#VALUE!</v>
      </c>
      <c r="DQ98" s="37">
        <v>60</v>
      </c>
      <c r="DR98" s="37">
        <f t="shared" si="64"/>
        <v>1200</v>
      </c>
      <c r="DS98" s="189">
        <v>80.849999999999994</v>
      </c>
      <c r="DT98" s="80">
        <f>+DQ98*'PRECIOS SEGUN ADJ. (FRONTERIZO)'!$B$22*'PRECIOS SEGUN ADJ. (FRONTERIZO)'!$C$22</f>
        <v>97020</v>
      </c>
      <c r="DU98" s="80" t="e" vm="1">
        <f>+[4]!NumLetras(DT98,"PESO","PESOS DOMINICANOS","$EE $m CON #d/100 CENTAVOS")</f>
        <v>#VALUE!</v>
      </c>
      <c r="DV98" s="37">
        <v>27</v>
      </c>
      <c r="DW98" s="37">
        <f t="shared" si="65"/>
        <v>540</v>
      </c>
      <c r="DX98" s="189">
        <v>21.83</v>
      </c>
      <c r="DY98" s="80">
        <f>+DV98*'PRECIOS SEGUN ADJ. (FRONTERIZO)'!$B$23*'PRECIOS SEGUN ADJ. (FRONTERIZO)'!$C$23</f>
        <v>11788.199999999999</v>
      </c>
      <c r="DZ98" s="80" t="e" vm="1">
        <f>+[4]!NumLetras(DY98,"PESO","PESOS DOMINICANOS","$EE $m CON #d/100 CENTAVOS")</f>
        <v>#VALUE!</v>
      </c>
      <c r="EA98" s="80">
        <f t="shared" si="84"/>
        <v>2121.88</v>
      </c>
      <c r="EB98" s="37">
        <v>84</v>
      </c>
      <c r="EC98" s="37">
        <f t="shared" si="66"/>
        <v>1680</v>
      </c>
      <c r="ED98" s="189">
        <v>33</v>
      </c>
      <c r="EE98" s="80">
        <f>+EB98*'PRECIOS SEGUN ADJ. (FRONTERIZO)'!$B$24*'PRECIOS SEGUN ADJ. (FRONTERIZO)'!$C$24</f>
        <v>55440</v>
      </c>
      <c r="EF98" s="80" t="e" vm="1">
        <f>+[4]!NumLetras(EE98,"PESO","PESOS DOMINICANOS","$EE $m CON #d/100 CENTAVOS")</f>
        <v>#VALUE!</v>
      </c>
      <c r="EG98" s="37">
        <v>0</v>
      </c>
      <c r="EH98" s="37">
        <f t="shared" si="67"/>
        <v>0</v>
      </c>
      <c r="EI98" s="189">
        <v>15.789999999999997</v>
      </c>
      <c r="EJ98" s="80">
        <f>+EG98*'PRECIOS SEGUN ADJ. (FRONTERIZO)'!$B$25*'PRECIOS SEGUN ADJ. (FRONTERIZO)'!$C$25</f>
        <v>0</v>
      </c>
      <c r="EK98" s="80" t="e" vm="1">
        <f>+[4]!NumLetras(EJ98,"PESO","PESOS DOMINICANOS","$EE $m CON #d/100 CENTAVOS")</f>
        <v>#VALUE!</v>
      </c>
      <c r="EL98" s="37">
        <v>0</v>
      </c>
      <c r="EM98" s="37">
        <f t="shared" si="68"/>
        <v>0</v>
      </c>
      <c r="EN98" s="189">
        <v>31.5</v>
      </c>
      <c r="EO98" s="80">
        <f>+EL98*'PRECIOS SEGUN ADJ. (FRONTERIZO)'!$B$26*'PRECIOS SEGUN ADJ. (FRONTERIZO)'!$C$26</f>
        <v>0</v>
      </c>
      <c r="EP98" s="80" t="e" vm="1">
        <f>+[4]!NumLetras(EO98,"PESO","PESOS DOMINICANOS","$EE $m CON #d/100 CENTAVOS")</f>
        <v>#VALUE!</v>
      </c>
      <c r="EQ98" s="80">
        <v>0</v>
      </c>
      <c r="ER98" s="194">
        <f t="shared" si="69"/>
        <v>0</v>
      </c>
      <c r="ES98" s="195">
        <v>21.68</v>
      </c>
      <c r="ET98" s="196">
        <f>+EQ98*'PRECIOS SEGUN ADJ (RURAL)'!$B$13*'PRECIOS SEGUN ADJ (RURAL)'!$C$13</f>
        <v>0</v>
      </c>
      <c r="EU98" s="196" t="e" vm="1">
        <f>+[4]!NumLetras(ET98,"PESO","PESOS DOMINICANOS","$EE $m CON #d/100 CENTAVOS")</f>
        <v>#VALUE!</v>
      </c>
      <c r="EV98" s="80">
        <v>0</v>
      </c>
      <c r="EW98" s="198">
        <f t="shared" si="70"/>
        <v>0</v>
      </c>
      <c r="EX98" s="199">
        <v>5.5</v>
      </c>
      <c r="EY98" s="200">
        <f>+EV98*'PRECIOS SEGUN ADJ (RURAL)'!$B$16*'PRECIOS SEGUN ADJ (RURAL)'!$C$16</f>
        <v>0</v>
      </c>
      <c r="EZ98" s="200" t="e" vm="1">
        <f>+[4]!NumLetras(EY98,"PESO","PESOS DOMINICANOS","$EE $m CON #d/100 CENTAVOS")</f>
        <v>#VALUE!</v>
      </c>
      <c r="FA98" s="80">
        <v>0</v>
      </c>
      <c r="FB98" s="202">
        <f t="shared" si="71"/>
        <v>0</v>
      </c>
      <c r="FC98" s="203">
        <v>220</v>
      </c>
      <c r="FD98" s="204">
        <f>+FA98*'PRECIOS SEGUN ADJ (RURAL)'!$B$18*'PRECIOS SEGUN ADJ (RURAL)'!$C$18</f>
        <v>0</v>
      </c>
      <c r="FE98" s="204" t="e" vm="1">
        <f>+[4]!NumLetras(FD98,"PESO","PESOS DOMINICANOS","$EE $m CON #d/100 CENTAVOS")</f>
        <v>#VALUE!</v>
      </c>
      <c r="FF98" s="204">
        <f t="shared" si="72"/>
        <v>0</v>
      </c>
      <c r="FG98" s="80">
        <f t="shared" si="85"/>
        <v>1506795.2</v>
      </c>
      <c r="FH98" s="80" t="e" vm="1">
        <f>+[4]!NumLetras(FG98,"PESO","PESOS DOMINICANOS","$EE $m CON #d/100 CENTAVOS")</f>
        <v>#VALUE!</v>
      </c>
      <c r="FI98" s="80">
        <f t="shared" si="73"/>
        <v>77769.60000000002</v>
      </c>
      <c r="FJ98" s="80" t="e" vm="1">
        <f>+[4]!NumLetras(FI98,"PESO","PESOS DOMINICANOS","$EE $m CON #d/100 CENTAVOS")</f>
        <v>#VALUE!</v>
      </c>
      <c r="FK98" s="80">
        <f t="shared" si="86"/>
        <v>1429025.5999999999</v>
      </c>
      <c r="FL98" s="80" t="e" vm="1">
        <f>+[4]!NumLetras(FK98,"PESO","PESOS DOMINICANOS","$EE $m CON #d/100 CENTAVOS")</f>
        <v>#VALUE!</v>
      </c>
      <c r="FM98" s="80">
        <f t="shared" si="87"/>
        <v>301359.03999999998</v>
      </c>
      <c r="FN98" s="80" t="e" vm="1">
        <f>+[4]!NumLetras(FM98,"PESO","PESOS DOMINICANOS","$EE $m CON #d/100 CENTAVOS")</f>
        <v>#VALUE!</v>
      </c>
      <c r="FO98" s="80">
        <f t="shared" si="88"/>
        <v>15067.95</v>
      </c>
      <c r="FP98" s="80" t="e" vm="1">
        <f>+[4]!NumLetras(FO98,"PESO","PESOS DOMINICANOS","$EE $m CON #d/100 CENTAVOS")</f>
        <v>#VALUE!</v>
      </c>
      <c r="FQ98" s="80"/>
      <c r="FR98" s="80">
        <f t="shared" si="89"/>
        <v>1205436.1599999999</v>
      </c>
      <c r="FS98" s="80" t="e" vm="1">
        <f>+[4]!NumLetras(FR98,"PESO","PESOS DOMINICANOS","$EE $m CON #d/100 CENTAVOS")</f>
        <v>#VALUE!</v>
      </c>
      <c r="FT98" s="37" t="str">
        <f>+VLOOKUP(D98,'FRONTERIZO XENIA'!F:G,2,0)</f>
        <v>F-05</v>
      </c>
    </row>
    <row r="99" spans="1:176">
      <c r="A99" s="37">
        <v>98</v>
      </c>
      <c r="B99" s="37">
        <v>98</v>
      </c>
      <c r="C99" s="26" t="s">
        <v>2679</v>
      </c>
      <c r="D99" s="37">
        <v>132270258</v>
      </c>
      <c r="E99" s="37">
        <f>+VLOOKUP(D99,'INFORMACION DE PROVEEDORES'!C:I,2,0)</f>
        <v>132270258</v>
      </c>
      <c r="F99" s="26" t="str">
        <f>+VLOOKUP(D99,'INFORMACION DE PROVEEDORES'!C:J,4,0)</f>
        <v>FRANCK MANUEL ROSARIO GALVA</v>
      </c>
      <c r="G99" s="37" t="str">
        <f>+VLOOKUP(D99,'INFORMACION DE PROVEEDORES'!C:K,5,0)</f>
        <v>402-2018982-9</v>
      </c>
      <c r="H99" s="26" t="str">
        <f>+VLOOKUP(D99,'INFORMACION DE PROVEEDORES'!C:L,7,0)</f>
        <v xml:space="preserve">CALLE JUAN CONTRERAS, NO. 27, EL CORBADO SUR, SAN JUAN DE LA MAGUANA </v>
      </c>
      <c r="I99" s="37" t="str">
        <f>+VLOOKUP(D99,'INFORMACION DE PROVEEDORES'!C:M,3,0)</f>
        <v xml:space="preserve"> JURÍDICA</v>
      </c>
      <c r="J99" s="37">
        <v>13</v>
      </c>
      <c r="K99" s="37">
        <v>353</v>
      </c>
      <c r="L99" s="37">
        <v>70</v>
      </c>
      <c r="M99" s="37">
        <f t="shared" si="74"/>
        <v>1400</v>
      </c>
      <c r="N99" s="189">
        <v>69.81</v>
      </c>
      <c r="O99" s="80">
        <f>+L99*'PRECIOS SEGUN ADJ. (FRONTERIZO)'!$B$2*'PRECIOS SEGUN ADJ. (FRONTERIZO)'!$C$2</f>
        <v>97734</v>
      </c>
      <c r="P99" s="80" t="e" vm="1">
        <f>+[4]!NumLetras(O99,"PESO","PESOS DOMINICANOS","$EE $m CON #d/100 CENTAVOS")</f>
        <v>#VALUE!</v>
      </c>
      <c r="Q99" s="80">
        <f t="shared" si="75"/>
        <v>15637.44</v>
      </c>
      <c r="R99" s="37">
        <v>24</v>
      </c>
      <c r="S99" s="37">
        <f t="shared" si="45"/>
        <v>480</v>
      </c>
      <c r="T99" s="189">
        <v>31.5</v>
      </c>
      <c r="U99" s="80">
        <f>+R99*'PRECIOS SEGUN ADJ. (FRONTERIZO)'!$B$3*'PRECIOS SEGUN ADJ. (FRONTERIZO)'!$C$3</f>
        <v>15120</v>
      </c>
      <c r="V99" s="80" t="e" vm="1">
        <f>+[4]!NumLetras(U99,"PESO","PESOS DOMINICANOS","$EE $m CON #d/100 CENTAVOS")</f>
        <v>#VALUE!</v>
      </c>
      <c r="W99" s="37">
        <v>0</v>
      </c>
      <c r="X99" s="37">
        <f t="shared" si="46"/>
        <v>0</v>
      </c>
      <c r="Y99" s="189">
        <v>25.2</v>
      </c>
      <c r="Z99" s="80">
        <f>+W99*'PRECIOS SEGUN ADJ. (FRONTERIZO)'!$B$4*'PRECIOS SEGUN ADJ. (FRONTERIZO)'!$C$4</f>
        <v>0</v>
      </c>
      <c r="AA99" s="80" t="e" vm="1">
        <f>+[4]!NumLetras(Z99,"PESO","PESOS DOMINICANOS","$EE $m CON #d/100 CENTAVOS")</f>
        <v>#VALUE!</v>
      </c>
      <c r="AB99" s="37">
        <v>114</v>
      </c>
      <c r="AC99" s="37">
        <f t="shared" si="47"/>
        <v>2280</v>
      </c>
      <c r="AD99" s="189">
        <v>87.91</v>
      </c>
      <c r="AE99" s="80">
        <f>+AB99*'PRECIOS SEGUN ADJ. (FRONTERIZO)'!$B$5*'PRECIOS SEGUN ADJ. (FRONTERIZO)'!$C$5</f>
        <v>200434.8</v>
      </c>
      <c r="AF99" s="80" t="e" vm="1">
        <f>+[4]!NumLetras(AE99,"PESO","PESOS DOMINICANOS","$EE $m CON #d/100 CENTAVOS")</f>
        <v>#VALUE!</v>
      </c>
      <c r="AG99" s="80">
        <f t="shared" si="76"/>
        <v>36078.26</v>
      </c>
      <c r="AH99" s="37">
        <v>135</v>
      </c>
      <c r="AI99" s="37">
        <f t="shared" si="48"/>
        <v>2700</v>
      </c>
      <c r="AJ99" s="189">
        <v>53.95000000000001</v>
      </c>
      <c r="AK99" s="80">
        <f>+AH99*'PRECIOS SEGUN ADJ. (FRONTERIZO)'!$B$6*'PRECIOS SEGUN ADJ. (FRONTERIZO)'!$C$6</f>
        <v>145665</v>
      </c>
      <c r="AL99" s="80" t="e" vm="1">
        <f>+[4]!NumLetras(AK99,"PESO","PESOS DOMINICANOS","$EE $m CON #d/100 CENTAVOS")</f>
        <v>#VALUE!</v>
      </c>
      <c r="AM99" s="37">
        <v>24</v>
      </c>
      <c r="AN99" s="37">
        <f t="shared" si="49"/>
        <v>480</v>
      </c>
      <c r="AO99" s="189">
        <v>25.04</v>
      </c>
      <c r="AP99" s="80">
        <f>+AM99*'PRECIOS SEGUN ADJ. (FRONTERIZO)'!$B$7*'PRECIOS SEGUN ADJ. (FRONTERIZO)'!$C$7</f>
        <v>12019.2</v>
      </c>
      <c r="AQ99" s="80" t="e" vm="1">
        <f>+[4]!NumLetras(AP99,"PESO","PESOS DOMINICANOS","$EE $m CON #d/100 CENTAVOS")</f>
        <v>#VALUE!</v>
      </c>
      <c r="AR99" s="80">
        <f t="shared" si="77"/>
        <v>1923.07</v>
      </c>
      <c r="AS99" s="37">
        <v>46</v>
      </c>
      <c r="AT99" s="37">
        <f t="shared" si="50"/>
        <v>920</v>
      </c>
      <c r="AU99" s="189">
        <v>290.85000000000002</v>
      </c>
      <c r="AV99" s="80">
        <f>+AS99*'PRECIOS SEGUN ADJ. (FRONTERIZO)'!$B$8*'PRECIOS SEGUN ADJ. (FRONTERIZO)'!$C$8</f>
        <v>267582</v>
      </c>
      <c r="AW99" s="80" t="e" vm="1">
        <f>+[4]!NumLetras(AV99,"PESO","PESOS DOMINICANOS","$EE $m CON #d/100 CENTAVOS")</f>
        <v>#VALUE!</v>
      </c>
      <c r="AX99" s="80">
        <f t="shared" si="78"/>
        <v>48164.76</v>
      </c>
      <c r="AY99" s="37">
        <v>0</v>
      </c>
      <c r="AZ99" s="37">
        <f t="shared" si="51"/>
        <v>0</v>
      </c>
      <c r="BA99" s="189">
        <v>18.899999999999999</v>
      </c>
      <c r="BB99" s="80">
        <f>+AY99*'PRECIOS SEGUN ADJ. (FRONTERIZO)'!$B$9*'PRECIOS SEGUN ADJ. (FRONTERIZO)'!$C$9</f>
        <v>0</v>
      </c>
      <c r="BC99" s="80" t="e" vm="1">
        <f>+[4]!NumLetras(BB99,"PESO","PESOS DOMINICANOS","$EE $m CON #d/100 CENTAVOS")</f>
        <v>#VALUE!</v>
      </c>
      <c r="BD99" s="37">
        <v>15</v>
      </c>
      <c r="BE99" s="37">
        <f t="shared" si="52"/>
        <v>300</v>
      </c>
      <c r="BF99" s="189">
        <v>140.38</v>
      </c>
      <c r="BG99" s="80">
        <f>+BD99*'PRECIOS SEGUN ADJ. (FRONTERIZO)'!$B$10*'PRECIOS SEGUN ADJ. (FRONTERIZO)'!$C$10</f>
        <v>42114</v>
      </c>
      <c r="BH99" s="80" t="e" vm="1">
        <f>+[4]!NumLetras(BG99,"PESO","PESOS DOMINICANOS","$EE $m CON #d/100 CENTAVOS")</f>
        <v>#VALUE!</v>
      </c>
      <c r="BI99" s="80">
        <f t="shared" si="79"/>
        <v>7580.52</v>
      </c>
      <c r="BJ99" s="37">
        <v>0</v>
      </c>
      <c r="BK99" s="37">
        <f t="shared" si="53"/>
        <v>0</v>
      </c>
      <c r="BL99" s="189">
        <v>31.459999999999997</v>
      </c>
      <c r="BM99" s="80">
        <f>+BJ99*'PRECIOS SEGUN ADJ. (FRONTERIZO)'!$B$11*'PRECIOS SEGUN ADJ. (FRONTERIZO)'!$C$11</f>
        <v>0</v>
      </c>
      <c r="BN99" s="80" t="e" vm="1">
        <f>+[4]!NumLetras(BM99,"PESO","PESOS DOMINICANOS","$EE $m CON #d/100 CENTAVOS")</f>
        <v>#VALUE!</v>
      </c>
      <c r="BO99" s="37">
        <v>38</v>
      </c>
      <c r="BP99" s="37">
        <f t="shared" si="54"/>
        <v>760</v>
      </c>
      <c r="BQ99" s="189">
        <v>65</v>
      </c>
      <c r="BR99" s="80">
        <f>+BO99*'PRECIOS SEGUN ADJ. (FRONTERIZO)'!$B$12*'PRECIOS SEGUN ADJ. (FRONTERIZO)'!$C$12</f>
        <v>49400</v>
      </c>
      <c r="BS99" s="80" t="e" vm="1">
        <f>+[4]!NumLetras(BR99,"PESO","PESOS DOMINICANOS","$EE $m CON #d/100 CENTAVOS")</f>
        <v>#VALUE!</v>
      </c>
      <c r="BT99" s="37">
        <v>0</v>
      </c>
      <c r="BU99" s="37">
        <f t="shared" si="55"/>
        <v>0</v>
      </c>
      <c r="BV99" s="189">
        <v>5.5</v>
      </c>
      <c r="BW99" s="80">
        <f>+BT99*'PRECIOS SEGUN ADJ. (FRONTERIZO)'!$B$13*'PRECIOS SEGUN ADJ. (FRONTERIZO)'!$C$13</f>
        <v>0</v>
      </c>
      <c r="BX99" s="80" t="e" vm="1">
        <f>+[4]!NumLetras(BW99,"PESO","PESOS DOMINICANOS","$EE $m CON #d/100 CENTAVOS")</f>
        <v>#VALUE!</v>
      </c>
      <c r="BY99" s="37">
        <v>706</v>
      </c>
      <c r="BZ99" s="37">
        <f t="shared" si="56"/>
        <v>14120</v>
      </c>
      <c r="CA99" s="189">
        <v>7.15</v>
      </c>
      <c r="CB99" s="80">
        <f>+BY99*'PRECIOS SEGUN ADJ. (FRONTERIZO)'!$B$14*'PRECIOS SEGUN ADJ. (FRONTERIZO)'!$C$14</f>
        <v>100958.00000000001</v>
      </c>
      <c r="CC99" s="80" t="e" vm="1">
        <f>+[4]!NumLetras(CB99,"PESO","PESOS DOMINICANOS","$EE $m CON #d/100 CENTAVOS")</f>
        <v>#VALUE!</v>
      </c>
      <c r="CD99" s="37">
        <v>1412</v>
      </c>
      <c r="CE99" s="37">
        <f t="shared" si="57"/>
        <v>28240</v>
      </c>
      <c r="CF99" s="189">
        <v>6.8400000000000007</v>
      </c>
      <c r="CG99" s="80">
        <f>+CD99*'PRECIOS SEGUN ADJ. (FRONTERIZO)'!$B$15*'PRECIOS SEGUN ADJ. (FRONTERIZO)'!$C$15</f>
        <v>193161.60000000001</v>
      </c>
      <c r="CH99" s="80" t="e" vm="1">
        <f>+[4]!NumLetras(CG99,"PESO","PESOS DOMINICANOS","$EE $m CON #d/100 CENTAVOS")</f>
        <v>#VALUE!</v>
      </c>
      <c r="CI99" s="37">
        <v>0</v>
      </c>
      <c r="CJ99" s="37">
        <f t="shared" si="58"/>
        <v>0</v>
      </c>
      <c r="CK99" s="189">
        <v>60</v>
      </c>
      <c r="CL99" s="80">
        <f>+CI99*'PRECIOS SEGUN ADJ. (FRONTERIZO)'!$B$16*'PRECIOS SEGUN ADJ. (FRONTERIZO)'!$C$16</f>
        <v>0</v>
      </c>
      <c r="CM99" s="80" t="e" vm="1">
        <f>+[4]!NumLetras(CL99,"PESO","PESOS DOMINICANOS","$EE $m CON #d/100 CENTAVOS")</f>
        <v>#VALUE!</v>
      </c>
      <c r="CN99" s="80">
        <f t="shared" si="80"/>
        <v>0</v>
      </c>
      <c r="CO99" s="37">
        <v>0</v>
      </c>
      <c r="CP99" s="37">
        <f t="shared" si="59"/>
        <v>0</v>
      </c>
      <c r="CQ99" s="189">
        <v>55.649999999999991</v>
      </c>
      <c r="CR99" s="80">
        <f>+CO99*'PRECIOS SEGUN ADJ. (FRONTERIZO)'!$B$17*'PRECIOS SEGUN ADJ. (FRONTERIZO)'!$C$17</f>
        <v>0</v>
      </c>
      <c r="CS99" s="80" t="e" vm="1">
        <f>+[4]!NumLetras(CR99,"PESO","PESOS DOMINICANOS","$EE $m CON #d/100 CENTAVOS")</f>
        <v>#VALUE!</v>
      </c>
      <c r="CT99" s="80">
        <f t="shared" si="81"/>
        <v>0</v>
      </c>
      <c r="CU99" s="37">
        <v>706</v>
      </c>
      <c r="CV99" s="37">
        <f t="shared" si="60"/>
        <v>14120</v>
      </c>
      <c r="CW99" s="189">
        <v>6.6</v>
      </c>
      <c r="CX99" s="80">
        <f>+CU99*'PRECIOS SEGUN ADJ. (FRONTERIZO)'!$B$18*'PRECIOS SEGUN ADJ. (FRONTERIZO)'!$C$18</f>
        <v>93191.999999999985</v>
      </c>
      <c r="CY99" s="80" t="e" vm="1">
        <f>+[4]!NumLetras(CX99,"PESO","PESOS DOMINICANOS","$EE $m CON #d/100 CENTAVOS")</f>
        <v>#VALUE!</v>
      </c>
      <c r="CZ99" s="37">
        <v>0</v>
      </c>
      <c r="DA99" s="37">
        <f t="shared" si="61"/>
        <v>0</v>
      </c>
      <c r="DB99" s="189">
        <v>65.75</v>
      </c>
      <c r="DC99" s="80">
        <f>+CZ99*'PRECIOS SEGUN ADJ. (FRONTERIZO)'!$B$19*'PRECIOS SEGUN ADJ. (FRONTERIZO)'!$C$19</f>
        <v>0</v>
      </c>
      <c r="DD99" s="80" t="e" vm="1">
        <f>+[4]!NumLetras(DC99,"PESO","PESOS DOMINICANOS","$EE $m CON #d/100 CENTAVOS")</f>
        <v>#VALUE!</v>
      </c>
      <c r="DE99" s="80">
        <f t="shared" si="82"/>
        <v>0</v>
      </c>
      <c r="DF99" s="37">
        <v>24</v>
      </c>
      <c r="DG99" s="37">
        <f t="shared" si="62"/>
        <v>480</v>
      </c>
      <c r="DH99" s="189">
        <v>82.59999999999998</v>
      </c>
      <c r="DI99" s="80">
        <f>+DF99*'PRECIOS SEGUN ADJ. (FRONTERIZO)'!$B$20*'PRECIOS SEGUN ADJ. (FRONTERIZO)'!$C$20</f>
        <v>39648</v>
      </c>
      <c r="DJ99" s="80" t="e" vm="1">
        <f>+[4]!NumLetras(DI99,"PESO","PESOS DOMINICANOS","$EE $m CON #d/100 CENTAVOS")</f>
        <v>#VALUE!</v>
      </c>
      <c r="DK99" s="80">
        <f t="shared" si="83"/>
        <v>7136.64</v>
      </c>
      <c r="DL99" s="37">
        <v>1412</v>
      </c>
      <c r="DM99" s="37">
        <f t="shared" si="63"/>
        <v>28240</v>
      </c>
      <c r="DN99" s="189">
        <v>22</v>
      </c>
      <c r="DO99" s="80">
        <f>+DL99*'PRECIOS SEGUN ADJ. (FRONTERIZO)'!$B$21*'PRECIOS SEGUN ADJ. (FRONTERIZO)'!$C$21</f>
        <v>621280</v>
      </c>
      <c r="DP99" s="80" t="e" vm="1">
        <f>+[4]!NumLetras(DO99,"PESO","PESOS DOMINICANOS","$EE $m CON #d/100 CENTAVOS")</f>
        <v>#VALUE!</v>
      </c>
      <c r="DQ99" s="37">
        <v>86</v>
      </c>
      <c r="DR99" s="37">
        <f t="shared" si="64"/>
        <v>1720</v>
      </c>
      <c r="DS99" s="189">
        <v>80.849999999999994</v>
      </c>
      <c r="DT99" s="80">
        <f>+DQ99*'PRECIOS SEGUN ADJ. (FRONTERIZO)'!$B$22*'PRECIOS SEGUN ADJ. (FRONTERIZO)'!$C$22</f>
        <v>139062</v>
      </c>
      <c r="DU99" s="80" t="e" vm="1">
        <f>+[4]!NumLetras(DT99,"PESO","PESOS DOMINICANOS","$EE $m CON #d/100 CENTAVOS")</f>
        <v>#VALUE!</v>
      </c>
      <c r="DV99" s="37">
        <v>39</v>
      </c>
      <c r="DW99" s="37">
        <f t="shared" si="65"/>
        <v>780</v>
      </c>
      <c r="DX99" s="189">
        <v>21.83</v>
      </c>
      <c r="DY99" s="80">
        <f>+DV99*'PRECIOS SEGUN ADJ. (FRONTERIZO)'!$B$23*'PRECIOS SEGUN ADJ. (FRONTERIZO)'!$C$23</f>
        <v>17027.399999999998</v>
      </c>
      <c r="DZ99" s="80" t="e" vm="1">
        <f>+[4]!NumLetras(DY99,"PESO","PESOS DOMINICANOS","$EE $m CON #d/100 CENTAVOS")</f>
        <v>#VALUE!</v>
      </c>
      <c r="EA99" s="80">
        <f t="shared" si="84"/>
        <v>3064.93</v>
      </c>
      <c r="EB99" s="37">
        <v>117</v>
      </c>
      <c r="EC99" s="37">
        <f t="shared" si="66"/>
        <v>2340</v>
      </c>
      <c r="ED99" s="189">
        <v>33</v>
      </c>
      <c r="EE99" s="80">
        <f>+EB99*'PRECIOS SEGUN ADJ. (FRONTERIZO)'!$B$24*'PRECIOS SEGUN ADJ. (FRONTERIZO)'!$C$24</f>
        <v>77220</v>
      </c>
      <c r="EF99" s="80" t="e" vm="1">
        <f>+[4]!NumLetras(EE99,"PESO","PESOS DOMINICANOS","$EE $m CON #d/100 CENTAVOS")</f>
        <v>#VALUE!</v>
      </c>
      <c r="EG99" s="37">
        <v>0</v>
      </c>
      <c r="EH99" s="37">
        <f t="shared" si="67"/>
        <v>0</v>
      </c>
      <c r="EI99" s="189">
        <v>15.789999999999997</v>
      </c>
      <c r="EJ99" s="80">
        <f>+EG99*'PRECIOS SEGUN ADJ. (FRONTERIZO)'!$B$25*'PRECIOS SEGUN ADJ. (FRONTERIZO)'!$C$25</f>
        <v>0</v>
      </c>
      <c r="EK99" s="80" t="e" vm="1">
        <f>+[4]!NumLetras(EJ99,"PESO","PESOS DOMINICANOS","$EE $m CON #d/100 CENTAVOS")</f>
        <v>#VALUE!</v>
      </c>
      <c r="EL99" s="37">
        <v>0</v>
      </c>
      <c r="EM99" s="37">
        <f t="shared" si="68"/>
        <v>0</v>
      </c>
      <c r="EN99" s="189">
        <v>31.5</v>
      </c>
      <c r="EO99" s="80">
        <f>+EL99*'PRECIOS SEGUN ADJ. (FRONTERIZO)'!$B$26*'PRECIOS SEGUN ADJ. (FRONTERIZO)'!$C$26</f>
        <v>0</v>
      </c>
      <c r="EP99" s="80" t="e" vm="1">
        <f>+[4]!NumLetras(EO99,"PESO","PESOS DOMINICANOS","$EE $m CON #d/100 CENTAVOS")</f>
        <v>#VALUE!</v>
      </c>
      <c r="EQ99" s="80">
        <v>0</v>
      </c>
      <c r="ER99" s="194">
        <f t="shared" si="69"/>
        <v>0</v>
      </c>
      <c r="ES99" s="195">
        <v>21.68</v>
      </c>
      <c r="ET99" s="196">
        <f>+EQ99*'PRECIOS SEGUN ADJ (RURAL)'!$B$13*'PRECIOS SEGUN ADJ (RURAL)'!$C$13</f>
        <v>0</v>
      </c>
      <c r="EU99" s="196" t="e" vm="1">
        <f>+[4]!NumLetras(ET99,"PESO","PESOS DOMINICANOS","$EE $m CON #d/100 CENTAVOS")</f>
        <v>#VALUE!</v>
      </c>
      <c r="EV99" s="80">
        <v>0</v>
      </c>
      <c r="EW99" s="198">
        <f t="shared" si="70"/>
        <v>0</v>
      </c>
      <c r="EX99" s="199">
        <v>5.5</v>
      </c>
      <c r="EY99" s="200">
        <f>+EV99*'PRECIOS SEGUN ADJ (RURAL)'!$B$16*'PRECIOS SEGUN ADJ (RURAL)'!$C$16</f>
        <v>0</v>
      </c>
      <c r="EZ99" s="200" t="e" vm="1">
        <f>+[4]!NumLetras(EY99,"PESO","PESOS DOMINICANOS","$EE $m CON #d/100 CENTAVOS")</f>
        <v>#VALUE!</v>
      </c>
      <c r="FA99" s="80">
        <v>0</v>
      </c>
      <c r="FB99" s="202">
        <f t="shared" si="71"/>
        <v>0</v>
      </c>
      <c r="FC99" s="203">
        <v>220</v>
      </c>
      <c r="FD99" s="204">
        <f>+FA99*'PRECIOS SEGUN ADJ (RURAL)'!$B$18*'PRECIOS SEGUN ADJ (RURAL)'!$C$18</f>
        <v>0</v>
      </c>
      <c r="FE99" s="204" t="e" vm="1">
        <f>+[4]!NumLetras(FD99,"PESO","PESOS DOMINICANOS","$EE $m CON #d/100 CENTAVOS")</f>
        <v>#VALUE!</v>
      </c>
      <c r="FF99" s="204">
        <f t="shared" si="72"/>
        <v>0</v>
      </c>
      <c r="FG99" s="80">
        <f t="shared" si="85"/>
        <v>2111618</v>
      </c>
      <c r="FH99" s="80" t="e" vm="1">
        <f>+[4]!NumLetras(FG99,"PESO","PESOS DOMINICANOS","$EE $m CON #d/100 CENTAVOS")</f>
        <v>#VALUE!</v>
      </c>
      <c r="FI99" s="80">
        <f t="shared" si="73"/>
        <v>119585.62</v>
      </c>
      <c r="FJ99" s="80" t="e" vm="1">
        <f>+[4]!NumLetras(FI99,"PESO","PESOS DOMINICANOS","$EE $m CON #d/100 CENTAVOS")</f>
        <v>#VALUE!</v>
      </c>
      <c r="FK99" s="80">
        <f t="shared" si="86"/>
        <v>1992032.38</v>
      </c>
      <c r="FL99" s="80" t="e" vm="1">
        <f>+[4]!NumLetras(FK99,"PESO","PESOS DOMINICANOS","$EE $m CON #d/100 CENTAVOS")</f>
        <v>#VALUE!</v>
      </c>
      <c r="FM99" s="80">
        <f t="shared" si="87"/>
        <v>422323.6</v>
      </c>
      <c r="FN99" s="80" t="e" vm="1">
        <f>+[4]!NumLetras(FM99,"PESO","PESOS DOMINICANOS","$EE $m CON #d/100 CENTAVOS")</f>
        <v>#VALUE!</v>
      </c>
      <c r="FO99" s="80">
        <f t="shared" si="88"/>
        <v>21116.18</v>
      </c>
      <c r="FP99" s="80" t="e" vm="1">
        <f>+[4]!NumLetras(FO99,"PESO","PESOS DOMINICANOS","$EE $m CON #d/100 CENTAVOS")</f>
        <v>#VALUE!</v>
      </c>
      <c r="FQ99" s="80"/>
      <c r="FR99" s="80">
        <f t="shared" si="89"/>
        <v>1689294.4</v>
      </c>
      <c r="FS99" s="80" t="e" vm="1">
        <f>+[4]!NumLetras(FR99,"PESO","PESOS DOMINICANOS","$EE $m CON #d/100 CENTAVOS")</f>
        <v>#VALUE!</v>
      </c>
      <c r="FT99" s="37" t="str">
        <f>+VLOOKUP(D99,'FRONTERIZO XENIA'!F:G,2,0)</f>
        <v>F-12</v>
      </c>
    </row>
    <row r="100" spans="1:176">
      <c r="A100" s="37">
        <v>99</v>
      </c>
      <c r="B100" s="37">
        <v>99</v>
      </c>
      <c r="C100" s="26" t="s">
        <v>2691</v>
      </c>
      <c r="D100" s="37">
        <v>131771009</v>
      </c>
      <c r="E100" s="37">
        <f>+VLOOKUP(D100,'INFORMACION DE PROVEEDORES'!C:I,2,0)</f>
        <v>131771009</v>
      </c>
      <c r="F100" s="26" t="str">
        <f>+VLOOKUP(D100,'INFORMACION DE PROVEEDORES'!C:J,4,0)</f>
        <v>ANGELA DURAN</v>
      </c>
      <c r="G100" s="37" t="str">
        <f>+VLOOKUP(D100,'INFORMACION DE PROVEEDORES'!C:K,5,0)</f>
        <v>093-0027871-1</v>
      </c>
      <c r="H100" s="26" t="str">
        <f>+VLOOKUP(D100,'INFORMACION DE PROVEEDORES'!C:L,7,0)</f>
        <v>CALLE JERUSALEN NO.39, INVIVIENDA,</v>
      </c>
      <c r="I100" s="37" t="str">
        <f>+VLOOKUP(D100,'INFORMACION DE PROVEEDORES'!C:M,3,0)</f>
        <v xml:space="preserve"> JURÍDICA</v>
      </c>
      <c r="J100" s="37">
        <v>4</v>
      </c>
      <c r="K100" s="37">
        <v>294</v>
      </c>
      <c r="L100" s="37">
        <v>88</v>
      </c>
      <c r="M100" s="37">
        <f t="shared" si="74"/>
        <v>1760</v>
      </c>
      <c r="N100" s="189">
        <v>69.81</v>
      </c>
      <c r="O100" s="80">
        <f>+L100*'PRECIOS SEGUN ADJ. (FRONTERIZO)'!$B$2*'PRECIOS SEGUN ADJ. (FRONTERIZO)'!$C$2</f>
        <v>122865.60000000001</v>
      </c>
      <c r="P100" s="80" t="e" vm="1">
        <f>+[4]!NumLetras(O100,"PESO","PESOS DOMINICANOS","$EE $m CON #d/100 CENTAVOS")</f>
        <v>#VALUE!</v>
      </c>
      <c r="Q100" s="80">
        <f t="shared" si="75"/>
        <v>19658.5</v>
      </c>
      <c r="R100" s="37">
        <v>26</v>
      </c>
      <c r="S100" s="37">
        <f t="shared" si="45"/>
        <v>520</v>
      </c>
      <c r="T100" s="189">
        <v>31.5</v>
      </c>
      <c r="U100" s="80">
        <f>+R100*'PRECIOS SEGUN ADJ. (FRONTERIZO)'!$B$3*'PRECIOS SEGUN ADJ. (FRONTERIZO)'!$C$3</f>
        <v>16380</v>
      </c>
      <c r="V100" s="80" t="e" vm="1">
        <f>+[4]!NumLetras(U100,"PESO","PESOS DOMINICANOS","$EE $m CON #d/100 CENTAVOS")</f>
        <v>#VALUE!</v>
      </c>
      <c r="W100" s="37">
        <v>164</v>
      </c>
      <c r="X100" s="37">
        <f t="shared" si="46"/>
        <v>3280</v>
      </c>
      <c r="Y100" s="189">
        <v>25.2</v>
      </c>
      <c r="Z100" s="80">
        <f>+W100*'PRECIOS SEGUN ADJ. (FRONTERIZO)'!$B$4*'PRECIOS SEGUN ADJ. (FRONTERIZO)'!$C$4</f>
        <v>82656</v>
      </c>
      <c r="AA100" s="80" t="e" vm="1">
        <f>+[4]!NumLetras(Z100,"PESO","PESOS DOMINICANOS","$EE $m CON #d/100 CENTAVOS")</f>
        <v>#VALUE!</v>
      </c>
      <c r="AB100" s="37">
        <v>122</v>
      </c>
      <c r="AC100" s="37">
        <f t="shared" si="47"/>
        <v>2440</v>
      </c>
      <c r="AD100" s="189">
        <v>87.91</v>
      </c>
      <c r="AE100" s="80">
        <f>+AB100*'PRECIOS SEGUN ADJ. (FRONTERIZO)'!$B$5*'PRECIOS SEGUN ADJ. (FRONTERIZO)'!$C$5</f>
        <v>214500.40000000002</v>
      </c>
      <c r="AF100" s="80" t="e" vm="1">
        <f>+[4]!NumLetras(AE100,"PESO","PESOS DOMINICANOS","$EE $m CON #d/100 CENTAVOS")</f>
        <v>#VALUE!</v>
      </c>
      <c r="AG100" s="80">
        <f t="shared" si="76"/>
        <v>38610.07</v>
      </c>
      <c r="AH100" s="37">
        <v>52</v>
      </c>
      <c r="AI100" s="37">
        <f t="shared" si="48"/>
        <v>1040</v>
      </c>
      <c r="AJ100" s="189">
        <v>53.95000000000001</v>
      </c>
      <c r="AK100" s="80">
        <f>+AH100*'PRECIOS SEGUN ADJ. (FRONTERIZO)'!$B$6*'PRECIOS SEGUN ADJ. (FRONTERIZO)'!$C$6</f>
        <v>56108</v>
      </c>
      <c r="AL100" s="80" t="e" vm="1">
        <f>+[4]!NumLetras(AK100,"PESO","PESOS DOMINICANOS","$EE $m CON #d/100 CENTAVOS")</f>
        <v>#VALUE!</v>
      </c>
      <c r="AM100" s="37">
        <v>7</v>
      </c>
      <c r="AN100" s="37">
        <f t="shared" si="49"/>
        <v>140</v>
      </c>
      <c r="AO100" s="189">
        <v>25.04</v>
      </c>
      <c r="AP100" s="80">
        <f>+AM100*'PRECIOS SEGUN ADJ. (FRONTERIZO)'!$B$7*'PRECIOS SEGUN ADJ. (FRONTERIZO)'!$C$7</f>
        <v>3505.6</v>
      </c>
      <c r="AQ100" s="80" t="e" vm="1">
        <f>+[4]!NumLetras(AP100,"PESO","PESOS DOMINICANOS","$EE $m CON #d/100 CENTAVOS")</f>
        <v>#VALUE!</v>
      </c>
      <c r="AR100" s="80">
        <f t="shared" si="77"/>
        <v>560.9</v>
      </c>
      <c r="AS100" s="37">
        <v>38</v>
      </c>
      <c r="AT100" s="37">
        <f t="shared" si="50"/>
        <v>760</v>
      </c>
      <c r="AU100" s="189">
        <v>290.85000000000002</v>
      </c>
      <c r="AV100" s="80">
        <f>+AS100*'PRECIOS SEGUN ADJ. (FRONTERIZO)'!$B$8*'PRECIOS SEGUN ADJ. (FRONTERIZO)'!$C$8</f>
        <v>221046.00000000003</v>
      </c>
      <c r="AW100" s="80" t="e" vm="1">
        <f>+[4]!NumLetras(AV100,"PESO","PESOS DOMINICANOS","$EE $m CON #d/100 CENTAVOS")</f>
        <v>#VALUE!</v>
      </c>
      <c r="AX100" s="80">
        <f t="shared" si="78"/>
        <v>39788.28</v>
      </c>
      <c r="AY100" s="37">
        <v>10</v>
      </c>
      <c r="AZ100" s="37">
        <f t="shared" si="51"/>
        <v>200</v>
      </c>
      <c r="BA100" s="189">
        <v>18.899999999999999</v>
      </c>
      <c r="BB100" s="80">
        <f>+AY100*'PRECIOS SEGUN ADJ. (FRONTERIZO)'!$B$9*'PRECIOS SEGUN ADJ. (FRONTERIZO)'!$C$9</f>
        <v>3780</v>
      </c>
      <c r="BC100" s="80" t="e" vm="1">
        <f>+[4]!NumLetras(BB100,"PESO","PESOS DOMINICANOS","$EE $m CON #d/100 CENTAVOS")</f>
        <v>#VALUE!</v>
      </c>
      <c r="BD100" s="37">
        <v>4</v>
      </c>
      <c r="BE100" s="37">
        <f t="shared" si="52"/>
        <v>80</v>
      </c>
      <c r="BF100" s="189">
        <v>140.38</v>
      </c>
      <c r="BG100" s="80">
        <f>+BD100*'PRECIOS SEGUN ADJ. (FRONTERIZO)'!$B$10*'PRECIOS SEGUN ADJ. (FRONTERIZO)'!$C$10</f>
        <v>11230.4</v>
      </c>
      <c r="BH100" s="80" t="e" vm="1">
        <f>+[4]!NumLetras(BG100,"PESO","PESOS DOMINICANOS","$EE $m CON #d/100 CENTAVOS")</f>
        <v>#VALUE!</v>
      </c>
      <c r="BI100" s="80">
        <f t="shared" si="79"/>
        <v>2021.47</v>
      </c>
      <c r="BJ100" s="37">
        <v>56</v>
      </c>
      <c r="BK100" s="37">
        <f t="shared" si="53"/>
        <v>1120</v>
      </c>
      <c r="BL100" s="189">
        <v>31.459999999999997</v>
      </c>
      <c r="BM100" s="80">
        <f>+BJ100*'PRECIOS SEGUN ADJ. (FRONTERIZO)'!$B$11*'PRECIOS SEGUN ADJ. (FRONTERIZO)'!$C$11</f>
        <v>35235.199999999997</v>
      </c>
      <c r="BN100" s="80" t="e" vm="1">
        <f>+[4]!NumLetras(BM100,"PESO","PESOS DOMINICANOS","$EE $m CON #d/100 CENTAVOS")</f>
        <v>#VALUE!</v>
      </c>
      <c r="BO100" s="37">
        <v>32</v>
      </c>
      <c r="BP100" s="37">
        <f t="shared" si="54"/>
        <v>640</v>
      </c>
      <c r="BQ100" s="189">
        <v>65</v>
      </c>
      <c r="BR100" s="80">
        <f>+BO100*'PRECIOS SEGUN ADJ. (FRONTERIZO)'!$B$12*'PRECIOS SEGUN ADJ. (FRONTERIZO)'!$C$12</f>
        <v>41600</v>
      </c>
      <c r="BS100" s="80" t="e" vm="1">
        <f>+[4]!NumLetras(BR100,"PESO","PESOS DOMINICANOS","$EE $m CON #d/100 CENTAVOS")</f>
        <v>#VALUE!</v>
      </c>
      <c r="BT100" s="37">
        <v>1540</v>
      </c>
      <c r="BU100" s="37">
        <f t="shared" si="55"/>
        <v>30800</v>
      </c>
      <c r="BV100" s="189">
        <v>5.5</v>
      </c>
      <c r="BW100" s="80">
        <f>+BT100*'PRECIOS SEGUN ADJ. (FRONTERIZO)'!$B$13*'PRECIOS SEGUN ADJ. (FRONTERIZO)'!$C$13</f>
        <v>169400</v>
      </c>
      <c r="BX100" s="80" t="e" vm="1">
        <f>+[4]!NumLetras(BW100,"PESO","PESOS DOMINICANOS","$EE $m CON #d/100 CENTAVOS")</f>
        <v>#VALUE!</v>
      </c>
      <c r="BY100" s="37">
        <v>280</v>
      </c>
      <c r="BZ100" s="37">
        <f t="shared" si="56"/>
        <v>5600</v>
      </c>
      <c r="CA100" s="189">
        <v>7.15</v>
      </c>
      <c r="CB100" s="80">
        <f>+BY100*'PRECIOS SEGUN ADJ. (FRONTERIZO)'!$B$14*'PRECIOS SEGUN ADJ. (FRONTERIZO)'!$C$14</f>
        <v>40040</v>
      </c>
      <c r="CC100" s="80" t="e" vm="1">
        <f>+[4]!NumLetras(CB100,"PESO","PESOS DOMINICANOS","$EE $m CON #d/100 CENTAVOS")</f>
        <v>#VALUE!</v>
      </c>
      <c r="CD100" s="37">
        <v>560</v>
      </c>
      <c r="CE100" s="37">
        <f t="shared" si="57"/>
        <v>11200</v>
      </c>
      <c r="CF100" s="189">
        <v>6.8400000000000007</v>
      </c>
      <c r="CG100" s="80">
        <f>+CD100*'PRECIOS SEGUN ADJ. (FRONTERIZO)'!$B$15*'PRECIOS SEGUN ADJ. (FRONTERIZO)'!$C$15</f>
        <v>76608</v>
      </c>
      <c r="CH100" s="80" t="e" vm="1">
        <f>+[4]!NumLetras(CG100,"PESO","PESOS DOMINICANOS","$EE $m CON #d/100 CENTAVOS")</f>
        <v>#VALUE!</v>
      </c>
      <c r="CI100" s="37">
        <v>69</v>
      </c>
      <c r="CJ100" s="37">
        <f t="shared" si="58"/>
        <v>1380</v>
      </c>
      <c r="CK100" s="189">
        <v>60</v>
      </c>
      <c r="CL100" s="80">
        <f>+CI100*'PRECIOS SEGUN ADJ. (FRONTERIZO)'!$B$16*'PRECIOS SEGUN ADJ. (FRONTERIZO)'!$C$16</f>
        <v>82800</v>
      </c>
      <c r="CM100" s="80" t="e" vm="1">
        <f>+[4]!NumLetras(CL100,"PESO","PESOS DOMINICANOS","$EE $m CON #d/100 CENTAVOS")</f>
        <v>#VALUE!</v>
      </c>
      <c r="CN100" s="80">
        <f t="shared" si="80"/>
        <v>14904</v>
      </c>
      <c r="CO100" s="37">
        <v>32</v>
      </c>
      <c r="CP100" s="37">
        <f t="shared" si="59"/>
        <v>640</v>
      </c>
      <c r="CQ100" s="189">
        <v>55.649999999999991</v>
      </c>
      <c r="CR100" s="80">
        <f>+CO100*'PRECIOS SEGUN ADJ. (FRONTERIZO)'!$B$17*'PRECIOS SEGUN ADJ. (FRONTERIZO)'!$C$17</f>
        <v>35616</v>
      </c>
      <c r="CS100" s="80" t="e" vm="1">
        <f>+[4]!NumLetras(CR100,"PESO","PESOS DOMINICANOS","$EE $m CON #d/100 CENTAVOS")</f>
        <v>#VALUE!</v>
      </c>
      <c r="CT100" s="80">
        <f t="shared" si="81"/>
        <v>6410.88</v>
      </c>
      <c r="CU100" s="37">
        <v>896</v>
      </c>
      <c r="CV100" s="37">
        <f t="shared" si="60"/>
        <v>17920</v>
      </c>
      <c r="CW100" s="189">
        <v>6.6</v>
      </c>
      <c r="CX100" s="80">
        <f>+CU100*'PRECIOS SEGUN ADJ. (FRONTERIZO)'!$B$18*'PRECIOS SEGUN ADJ. (FRONTERIZO)'!$C$18</f>
        <v>118271.99999999999</v>
      </c>
      <c r="CY100" s="80" t="e" vm="1">
        <f>+[4]!NumLetras(CX100,"PESO","PESOS DOMINICANOS","$EE $m CON #d/100 CENTAVOS")</f>
        <v>#VALUE!</v>
      </c>
      <c r="CZ100" s="37">
        <v>36</v>
      </c>
      <c r="DA100" s="37">
        <f t="shared" si="61"/>
        <v>720</v>
      </c>
      <c r="DB100" s="189">
        <v>65.75</v>
      </c>
      <c r="DC100" s="80">
        <f>+CZ100*'PRECIOS SEGUN ADJ. (FRONTERIZO)'!$B$19*'PRECIOS SEGUN ADJ. (FRONTERIZO)'!$C$19</f>
        <v>47340</v>
      </c>
      <c r="DD100" s="80" t="e" vm="1">
        <f>+[4]!NumLetras(DC100,"PESO","PESOS DOMINICANOS","$EE $m CON #d/100 CENTAVOS")</f>
        <v>#VALUE!</v>
      </c>
      <c r="DE100" s="80">
        <f t="shared" si="82"/>
        <v>8521.2000000000007</v>
      </c>
      <c r="DF100" s="37">
        <v>7</v>
      </c>
      <c r="DG100" s="37">
        <f t="shared" si="62"/>
        <v>140</v>
      </c>
      <c r="DH100" s="189">
        <v>82.59999999999998</v>
      </c>
      <c r="DI100" s="80">
        <f>+DF100*'PRECIOS SEGUN ADJ. (FRONTERIZO)'!$B$20*'PRECIOS SEGUN ADJ. (FRONTERIZO)'!$C$20</f>
        <v>11563.999999999998</v>
      </c>
      <c r="DJ100" s="80" t="e" vm="1">
        <f>+[4]!NumLetras(DI100,"PESO","PESOS DOMINICANOS","$EE $m CON #d/100 CENTAVOS")</f>
        <v>#VALUE!</v>
      </c>
      <c r="DK100" s="80">
        <f t="shared" si="83"/>
        <v>2081.52</v>
      </c>
      <c r="DL100" s="37">
        <v>560</v>
      </c>
      <c r="DM100" s="37">
        <f t="shared" si="63"/>
        <v>11200</v>
      </c>
      <c r="DN100" s="189">
        <v>22</v>
      </c>
      <c r="DO100" s="80">
        <f>+DL100*'PRECIOS SEGUN ADJ. (FRONTERIZO)'!$B$21*'PRECIOS SEGUN ADJ. (FRONTERIZO)'!$C$21</f>
        <v>246400</v>
      </c>
      <c r="DP100" s="80" t="e" vm="1">
        <f>+[4]!NumLetras(DO100,"PESO","PESOS DOMINICANOS","$EE $m CON #d/100 CENTAVOS")</f>
        <v>#VALUE!</v>
      </c>
      <c r="DQ100" s="37">
        <v>67</v>
      </c>
      <c r="DR100" s="37">
        <f t="shared" si="64"/>
        <v>1340</v>
      </c>
      <c r="DS100" s="189">
        <v>80.849999999999994</v>
      </c>
      <c r="DT100" s="80">
        <f>+DQ100*'PRECIOS SEGUN ADJ. (FRONTERIZO)'!$B$22*'PRECIOS SEGUN ADJ. (FRONTERIZO)'!$C$22</f>
        <v>108339</v>
      </c>
      <c r="DU100" s="80" t="e" vm="1">
        <f>+[4]!NumLetras(DT100,"PESO","PESOS DOMINICANOS","$EE $m CON #d/100 CENTAVOS")</f>
        <v>#VALUE!</v>
      </c>
      <c r="DV100" s="37">
        <v>31</v>
      </c>
      <c r="DW100" s="37">
        <f t="shared" si="65"/>
        <v>620</v>
      </c>
      <c r="DX100" s="189">
        <v>21.83</v>
      </c>
      <c r="DY100" s="80">
        <f>+DV100*'PRECIOS SEGUN ADJ. (FRONTERIZO)'!$B$23*'PRECIOS SEGUN ADJ. (FRONTERIZO)'!$C$23</f>
        <v>13534.599999999999</v>
      </c>
      <c r="DZ100" s="80" t="e" vm="1">
        <f>+[4]!NumLetras(DY100,"PESO","PESOS DOMINICANOS","$EE $m CON #d/100 CENTAVOS")</f>
        <v>#VALUE!</v>
      </c>
      <c r="EA100" s="80">
        <f t="shared" si="84"/>
        <v>2436.23</v>
      </c>
      <c r="EB100" s="37">
        <v>63</v>
      </c>
      <c r="EC100" s="37">
        <f t="shared" si="66"/>
        <v>1260</v>
      </c>
      <c r="ED100" s="189">
        <v>33</v>
      </c>
      <c r="EE100" s="80">
        <f>+EB100*'PRECIOS SEGUN ADJ. (FRONTERIZO)'!$B$24*'PRECIOS SEGUN ADJ. (FRONTERIZO)'!$C$24</f>
        <v>41580</v>
      </c>
      <c r="EF100" s="80" t="e" vm="1">
        <f>+[4]!NumLetras(EE100,"PESO","PESOS DOMINICANOS","$EE $m CON #d/100 CENTAVOS")</f>
        <v>#VALUE!</v>
      </c>
      <c r="EG100" s="37">
        <v>12</v>
      </c>
      <c r="EH100" s="37">
        <f t="shared" si="67"/>
        <v>240</v>
      </c>
      <c r="EI100" s="189">
        <v>15.789999999999997</v>
      </c>
      <c r="EJ100" s="80">
        <f>+EG100*'PRECIOS SEGUN ADJ. (FRONTERIZO)'!$B$25*'PRECIOS SEGUN ADJ. (FRONTERIZO)'!$C$25</f>
        <v>3789.6</v>
      </c>
      <c r="EK100" s="80" t="e" vm="1">
        <f>+[4]!NumLetras(EJ100,"PESO","PESOS DOMINICANOS","$EE $m CON #d/100 CENTAVOS")</f>
        <v>#VALUE!</v>
      </c>
      <c r="EL100" s="37">
        <v>12</v>
      </c>
      <c r="EM100" s="37">
        <f t="shared" si="68"/>
        <v>240</v>
      </c>
      <c r="EN100" s="189">
        <v>31.5</v>
      </c>
      <c r="EO100" s="80">
        <f>+EL100*'PRECIOS SEGUN ADJ. (FRONTERIZO)'!$B$26*'PRECIOS SEGUN ADJ. (FRONTERIZO)'!$C$26</f>
        <v>7560</v>
      </c>
      <c r="EP100" s="80" t="e" vm="1">
        <f>+[4]!NumLetras(EO100,"PESO","PESOS DOMINICANOS","$EE $m CON #d/100 CENTAVOS")</f>
        <v>#VALUE!</v>
      </c>
      <c r="EQ100" s="80">
        <v>0</v>
      </c>
      <c r="ER100" s="194">
        <f t="shared" si="69"/>
        <v>0</v>
      </c>
      <c r="ES100" s="195">
        <v>21.68</v>
      </c>
      <c r="ET100" s="196">
        <f>+EQ100*'PRECIOS SEGUN ADJ (RURAL)'!$B$13*'PRECIOS SEGUN ADJ (RURAL)'!$C$13</f>
        <v>0</v>
      </c>
      <c r="EU100" s="196" t="e" vm="1">
        <f>+[4]!NumLetras(ET100,"PESO","PESOS DOMINICANOS","$EE $m CON #d/100 CENTAVOS")</f>
        <v>#VALUE!</v>
      </c>
      <c r="EV100" s="80">
        <v>0</v>
      </c>
      <c r="EW100" s="198">
        <f t="shared" si="70"/>
        <v>0</v>
      </c>
      <c r="EX100" s="199">
        <v>5.5</v>
      </c>
      <c r="EY100" s="200">
        <f>+EV100*'PRECIOS SEGUN ADJ (RURAL)'!$B$16*'PRECIOS SEGUN ADJ (RURAL)'!$C$16</f>
        <v>0</v>
      </c>
      <c r="EZ100" s="200" t="e" vm="1">
        <f>+[4]!NumLetras(EY100,"PESO","PESOS DOMINICANOS","$EE $m CON #d/100 CENTAVOS")</f>
        <v>#VALUE!</v>
      </c>
      <c r="FA100" s="80">
        <v>0</v>
      </c>
      <c r="FB100" s="202">
        <f t="shared" si="71"/>
        <v>0</v>
      </c>
      <c r="FC100" s="203">
        <v>220</v>
      </c>
      <c r="FD100" s="204">
        <f>+FA100*'PRECIOS SEGUN ADJ (RURAL)'!$B$18*'PRECIOS SEGUN ADJ (RURAL)'!$C$18</f>
        <v>0</v>
      </c>
      <c r="FE100" s="204" t="e" vm="1">
        <f>+[4]!NumLetras(FD100,"PESO","PESOS DOMINICANOS","$EE $m CON #d/100 CENTAVOS")</f>
        <v>#VALUE!</v>
      </c>
      <c r="FF100" s="204">
        <f t="shared" si="72"/>
        <v>0</v>
      </c>
      <c r="FG100" s="80">
        <f t="shared" si="85"/>
        <v>1811750.4000000001</v>
      </c>
      <c r="FH100" s="80" t="e" vm="1">
        <f>+[4]!NumLetras(FG100,"PESO","PESOS DOMINICANOS","$EE $m CON #d/100 CENTAVOS")</f>
        <v>#VALUE!</v>
      </c>
      <c r="FI100" s="80">
        <f t="shared" si="73"/>
        <v>134993.05000000002</v>
      </c>
      <c r="FJ100" s="80" t="e" vm="1">
        <f>+[4]!NumLetras(FI100,"PESO","PESOS DOMINICANOS","$EE $m CON #d/100 CENTAVOS")</f>
        <v>#VALUE!</v>
      </c>
      <c r="FK100" s="80">
        <f t="shared" si="86"/>
        <v>1676757.35</v>
      </c>
      <c r="FL100" s="80" t="e" vm="1">
        <f>+[4]!NumLetras(FK100,"PESO","PESOS DOMINICANOS","$EE $m CON #d/100 CENTAVOS")</f>
        <v>#VALUE!</v>
      </c>
      <c r="FM100" s="80">
        <f t="shared" si="87"/>
        <v>362350.08000000002</v>
      </c>
      <c r="FN100" s="80" t="e" vm="1">
        <f>+[4]!NumLetras(FM100,"PESO","PESOS DOMINICANOS","$EE $m CON #d/100 CENTAVOS")</f>
        <v>#VALUE!</v>
      </c>
      <c r="FO100" s="80">
        <f t="shared" si="88"/>
        <v>18117.5</v>
      </c>
      <c r="FP100" s="80" t="e" vm="1">
        <f>+[4]!NumLetras(FO100,"PESO","PESOS DOMINICANOS","$EE $m CON #d/100 CENTAVOS")</f>
        <v>#VALUE!</v>
      </c>
      <c r="FQ100" s="80"/>
      <c r="FR100" s="80">
        <f t="shared" si="89"/>
        <v>1449400.3200000001</v>
      </c>
      <c r="FS100" s="80" t="e" vm="1">
        <f>+[4]!NumLetras(FR100,"PESO","PESOS DOMINICANOS","$EE $m CON #d/100 CENTAVOS")</f>
        <v>#VALUE!</v>
      </c>
      <c r="FT100" s="37" t="str">
        <f>+VLOOKUP(D100,'FRONTERIZO XENIA'!F:G,2,0)</f>
        <v>F-03</v>
      </c>
    </row>
    <row r="101" spans="1:176">
      <c r="A101" s="37">
        <v>100</v>
      </c>
      <c r="B101" s="37">
        <v>100</v>
      </c>
      <c r="C101" s="26" t="s">
        <v>2705</v>
      </c>
      <c r="D101" s="37">
        <v>132072111</v>
      </c>
      <c r="E101" s="37">
        <f>+VLOOKUP(D101,'INFORMACION DE PROVEEDORES'!C:I,2,0)</f>
        <v>132072111</v>
      </c>
      <c r="F101" s="26" t="str">
        <f>+VLOOKUP(D101,'INFORMACION DE PROVEEDORES'!C:J,4,0)</f>
        <v>RENZO ALCANTARA ALCANTARA</v>
      </c>
      <c r="G101" s="37" t="str">
        <f>+VLOOKUP(D101,'INFORMACION DE PROVEEDORES'!C:K,5,0)</f>
        <v>012-0017493-4</v>
      </c>
      <c r="H101" s="26" t="str">
        <f>+VLOOKUP(D101,'INFORMACION DE PROVEEDORES'!C:L,7,0)</f>
        <v>CALLE DOCTOR CABRAL, NO. 09, LA FE, SAN JUAN</v>
      </c>
      <c r="I101" s="37" t="str">
        <f>+VLOOKUP(D101,'INFORMACION DE PROVEEDORES'!C:M,3,0)</f>
        <v xml:space="preserve"> JURÍDICA</v>
      </c>
      <c r="J101" s="37">
        <v>1</v>
      </c>
      <c r="K101" s="37">
        <v>262</v>
      </c>
      <c r="L101" s="37">
        <v>47</v>
      </c>
      <c r="M101" s="37">
        <f t="shared" si="74"/>
        <v>940</v>
      </c>
      <c r="N101" s="189">
        <v>69.81</v>
      </c>
      <c r="O101" s="80">
        <f>+L101*'PRECIOS SEGUN ADJ. (FRONTERIZO)'!$B$2*'PRECIOS SEGUN ADJ. (FRONTERIZO)'!$C$2</f>
        <v>65621.400000000009</v>
      </c>
      <c r="P101" s="80" t="e" vm="1">
        <f>+[4]!NumLetras(O101,"PESO","PESOS DOMINICANOS","$EE $m CON #d/100 CENTAVOS")</f>
        <v>#VALUE!</v>
      </c>
      <c r="Q101" s="80">
        <f t="shared" si="75"/>
        <v>10499.42</v>
      </c>
      <c r="R101" s="37">
        <v>12</v>
      </c>
      <c r="S101" s="37">
        <f t="shared" si="45"/>
        <v>240</v>
      </c>
      <c r="T101" s="189">
        <v>31.5</v>
      </c>
      <c r="U101" s="80">
        <f>+R101*'PRECIOS SEGUN ADJ. (FRONTERIZO)'!$B$3*'PRECIOS SEGUN ADJ. (FRONTERIZO)'!$C$3</f>
        <v>7560</v>
      </c>
      <c r="V101" s="80" t="e" vm="1">
        <f>+[4]!NumLetras(U101,"PESO","PESOS DOMINICANOS","$EE $m CON #d/100 CENTAVOS")</f>
        <v>#VALUE!</v>
      </c>
      <c r="W101" s="37">
        <v>0</v>
      </c>
      <c r="X101" s="37">
        <f t="shared" si="46"/>
        <v>0</v>
      </c>
      <c r="Y101" s="189">
        <v>25.2</v>
      </c>
      <c r="Z101" s="80">
        <f>+W101*'PRECIOS SEGUN ADJ. (FRONTERIZO)'!$B$4*'PRECIOS SEGUN ADJ. (FRONTERIZO)'!$C$4</f>
        <v>0</v>
      </c>
      <c r="AA101" s="80" t="e" vm="1">
        <f>+[4]!NumLetras(Z101,"PESO","PESOS DOMINICANOS","$EE $m CON #d/100 CENTAVOS")</f>
        <v>#VALUE!</v>
      </c>
      <c r="AB101" s="37">
        <v>80</v>
      </c>
      <c r="AC101" s="37">
        <f t="shared" si="47"/>
        <v>1600</v>
      </c>
      <c r="AD101" s="189">
        <v>87.91</v>
      </c>
      <c r="AE101" s="80">
        <f>+AB101*'PRECIOS SEGUN ADJ. (FRONTERIZO)'!$B$5*'PRECIOS SEGUN ADJ. (FRONTERIZO)'!$C$5</f>
        <v>140656</v>
      </c>
      <c r="AF101" s="80" t="e" vm="1">
        <f>+[4]!NumLetras(AE101,"PESO","PESOS DOMINICANOS","$EE $m CON #d/100 CENTAVOS")</f>
        <v>#VALUE!</v>
      </c>
      <c r="AG101" s="80">
        <f t="shared" si="76"/>
        <v>25318.080000000002</v>
      </c>
      <c r="AH101" s="37">
        <v>97</v>
      </c>
      <c r="AI101" s="37">
        <f t="shared" si="48"/>
        <v>1940</v>
      </c>
      <c r="AJ101" s="189">
        <v>53.95000000000001</v>
      </c>
      <c r="AK101" s="80">
        <f>+AH101*'PRECIOS SEGUN ADJ. (FRONTERIZO)'!$B$6*'PRECIOS SEGUN ADJ. (FRONTERIZO)'!$C$6</f>
        <v>104663.00000000001</v>
      </c>
      <c r="AL101" s="80" t="e" vm="1">
        <f>+[4]!NumLetras(AK101,"PESO","PESOS DOMINICANOS","$EE $m CON #d/100 CENTAVOS")</f>
        <v>#VALUE!</v>
      </c>
      <c r="AM101" s="37">
        <v>12</v>
      </c>
      <c r="AN101" s="37">
        <f t="shared" si="49"/>
        <v>240</v>
      </c>
      <c r="AO101" s="189">
        <v>25.04</v>
      </c>
      <c r="AP101" s="80">
        <f>+AM101*'PRECIOS SEGUN ADJ. (FRONTERIZO)'!$B$7*'PRECIOS SEGUN ADJ. (FRONTERIZO)'!$C$7</f>
        <v>6009.6</v>
      </c>
      <c r="AQ101" s="80" t="e" vm="1">
        <f>+[4]!NumLetras(AP101,"PESO","PESOS DOMINICANOS","$EE $m CON #d/100 CENTAVOS")</f>
        <v>#VALUE!</v>
      </c>
      <c r="AR101" s="80">
        <f t="shared" si="77"/>
        <v>961.54</v>
      </c>
      <c r="AS101" s="37">
        <v>29</v>
      </c>
      <c r="AT101" s="37">
        <f t="shared" si="50"/>
        <v>580</v>
      </c>
      <c r="AU101" s="189">
        <v>290.85000000000002</v>
      </c>
      <c r="AV101" s="80">
        <f>+AS101*'PRECIOS SEGUN ADJ. (FRONTERIZO)'!$B$8*'PRECIOS SEGUN ADJ. (FRONTERIZO)'!$C$8</f>
        <v>168693.00000000003</v>
      </c>
      <c r="AW101" s="80" t="e" vm="1">
        <f>+[4]!NumLetras(AV101,"PESO","PESOS DOMINICANOS","$EE $m CON #d/100 CENTAVOS")</f>
        <v>#VALUE!</v>
      </c>
      <c r="AX101" s="80">
        <f t="shared" si="78"/>
        <v>30364.74</v>
      </c>
      <c r="AY101" s="37">
        <v>0</v>
      </c>
      <c r="AZ101" s="37">
        <f t="shared" si="51"/>
        <v>0</v>
      </c>
      <c r="BA101" s="189">
        <v>18.899999999999999</v>
      </c>
      <c r="BB101" s="80">
        <f>+AY101*'PRECIOS SEGUN ADJ. (FRONTERIZO)'!$B$9*'PRECIOS SEGUN ADJ. (FRONTERIZO)'!$C$9</f>
        <v>0</v>
      </c>
      <c r="BC101" s="80" t="e" vm="1">
        <f>+[4]!NumLetras(BB101,"PESO","PESOS DOMINICANOS","$EE $m CON #d/100 CENTAVOS")</f>
        <v>#VALUE!</v>
      </c>
      <c r="BD101" s="37">
        <v>6</v>
      </c>
      <c r="BE101" s="37">
        <f t="shared" si="52"/>
        <v>120</v>
      </c>
      <c r="BF101" s="189">
        <v>140.38</v>
      </c>
      <c r="BG101" s="80">
        <f>+BD101*'PRECIOS SEGUN ADJ. (FRONTERIZO)'!$B$10*'PRECIOS SEGUN ADJ. (FRONTERIZO)'!$C$10</f>
        <v>16845.599999999999</v>
      </c>
      <c r="BH101" s="80" t="e" vm="1">
        <f>+[4]!NumLetras(BG101,"PESO","PESOS DOMINICANOS","$EE $m CON #d/100 CENTAVOS")</f>
        <v>#VALUE!</v>
      </c>
      <c r="BI101" s="80">
        <f t="shared" si="79"/>
        <v>3032.21</v>
      </c>
      <c r="BJ101" s="37">
        <v>0</v>
      </c>
      <c r="BK101" s="37">
        <f t="shared" si="53"/>
        <v>0</v>
      </c>
      <c r="BL101" s="189">
        <v>31.459999999999997</v>
      </c>
      <c r="BM101" s="80">
        <f>+BJ101*'PRECIOS SEGUN ADJ. (FRONTERIZO)'!$B$11*'PRECIOS SEGUN ADJ. (FRONTERIZO)'!$C$11</f>
        <v>0</v>
      </c>
      <c r="BN101" s="80" t="e" vm="1">
        <f>+[4]!NumLetras(BM101,"PESO","PESOS DOMINICANOS","$EE $m CON #d/100 CENTAVOS")</f>
        <v>#VALUE!</v>
      </c>
      <c r="BO101" s="37">
        <v>24</v>
      </c>
      <c r="BP101" s="37">
        <f t="shared" si="54"/>
        <v>480</v>
      </c>
      <c r="BQ101" s="189">
        <v>65</v>
      </c>
      <c r="BR101" s="80">
        <f>+BO101*'PRECIOS SEGUN ADJ. (FRONTERIZO)'!$B$12*'PRECIOS SEGUN ADJ. (FRONTERIZO)'!$C$12</f>
        <v>31200</v>
      </c>
      <c r="BS101" s="80" t="e" vm="1">
        <f>+[4]!NumLetras(BR101,"PESO","PESOS DOMINICANOS","$EE $m CON #d/100 CENTAVOS")</f>
        <v>#VALUE!</v>
      </c>
      <c r="BT101" s="37">
        <v>0</v>
      </c>
      <c r="BU101" s="37">
        <f t="shared" si="55"/>
        <v>0</v>
      </c>
      <c r="BV101" s="189">
        <v>5.5</v>
      </c>
      <c r="BW101" s="80">
        <f>+BT101*'PRECIOS SEGUN ADJ. (FRONTERIZO)'!$B$13*'PRECIOS SEGUN ADJ. (FRONTERIZO)'!$C$13</f>
        <v>0</v>
      </c>
      <c r="BX101" s="80" t="e" vm="1">
        <f>+[4]!NumLetras(BW101,"PESO","PESOS DOMINICANOS","$EE $m CON #d/100 CENTAVOS")</f>
        <v>#VALUE!</v>
      </c>
      <c r="BY101" s="37">
        <v>524</v>
      </c>
      <c r="BZ101" s="37">
        <f t="shared" si="56"/>
        <v>10480</v>
      </c>
      <c r="CA101" s="189">
        <v>7.15</v>
      </c>
      <c r="CB101" s="80">
        <f>+BY101*'PRECIOS SEGUN ADJ. (FRONTERIZO)'!$B$14*'PRECIOS SEGUN ADJ. (FRONTERIZO)'!$C$14</f>
        <v>74932</v>
      </c>
      <c r="CC101" s="80" t="e" vm="1">
        <f>+[4]!NumLetras(CB101,"PESO","PESOS DOMINICANOS","$EE $m CON #d/100 CENTAVOS")</f>
        <v>#VALUE!</v>
      </c>
      <c r="CD101" s="37">
        <v>1048</v>
      </c>
      <c r="CE101" s="37">
        <f t="shared" si="57"/>
        <v>20960</v>
      </c>
      <c r="CF101" s="189">
        <v>6.8400000000000007</v>
      </c>
      <c r="CG101" s="80">
        <f>+CD101*'PRECIOS SEGUN ADJ. (FRONTERIZO)'!$B$15*'PRECIOS SEGUN ADJ. (FRONTERIZO)'!$C$15</f>
        <v>143366.39999999999</v>
      </c>
      <c r="CH101" s="80" t="e" vm="1">
        <f>+[4]!NumLetras(CG101,"PESO","PESOS DOMINICANOS","$EE $m CON #d/100 CENTAVOS")</f>
        <v>#VALUE!</v>
      </c>
      <c r="CI101" s="37">
        <v>0</v>
      </c>
      <c r="CJ101" s="37">
        <f t="shared" si="58"/>
        <v>0</v>
      </c>
      <c r="CK101" s="189">
        <v>60</v>
      </c>
      <c r="CL101" s="80">
        <f>+CI101*'PRECIOS SEGUN ADJ. (FRONTERIZO)'!$B$16*'PRECIOS SEGUN ADJ. (FRONTERIZO)'!$C$16</f>
        <v>0</v>
      </c>
      <c r="CM101" s="80" t="e" vm="1">
        <f>+[4]!NumLetras(CL101,"PESO","PESOS DOMINICANOS","$EE $m CON #d/100 CENTAVOS")</f>
        <v>#VALUE!</v>
      </c>
      <c r="CN101" s="80">
        <f t="shared" si="80"/>
        <v>0</v>
      </c>
      <c r="CO101" s="37">
        <v>0</v>
      </c>
      <c r="CP101" s="37">
        <f t="shared" si="59"/>
        <v>0</v>
      </c>
      <c r="CQ101" s="189">
        <v>55.649999999999991</v>
      </c>
      <c r="CR101" s="80">
        <f>+CO101*'PRECIOS SEGUN ADJ. (FRONTERIZO)'!$B$17*'PRECIOS SEGUN ADJ. (FRONTERIZO)'!$C$17</f>
        <v>0</v>
      </c>
      <c r="CS101" s="80" t="e" vm="1">
        <f>+[4]!NumLetras(CR101,"PESO","PESOS DOMINICANOS","$EE $m CON #d/100 CENTAVOS")</f>
        <v>#VALUE!</v>
      </c>
      <c r="CT101" s="80">
        <f t="shared" si="81"/>
        <v>0</v>
      </c>
      <c r="CU101" s="37">
        <v>524</v>
      </c>
      <c r="CV101" s="37">
        <f t="shared" si="60"/>
        <v>10480</v>
      </c>
      <c r="CW101" s="189">
        <v>6.6</v>
      </c>
      <c r="CX101" s="80">
        <f>+CU101*'PRECIOS SEGUN ADJ. (FRONTERIZO)'!$B$18*'PRECIOS SEGUN ADJ. (FRONTERIZO)'!$C$18</f>
        <v>69168</v>
      </c>
      <c r="CY101" s="80" t="e" vm="1">
        <f>+[4]!NumLetras(CX101,"PESO","PESOS DOMINICANOS","$EE $m CON #d/100 CENTAVOS")</f>
        <v>#VALUE!</v>
      </c>
      <c r="CZ101" s="37">
        <v>0</v>
      </c>
      <c r="DA101" s="37">
        <f t="shared" si="61"/>
        <v>0</v>
      </c>
      <c r="DB101" s="189">
        <v>65.75</v>
      </c>
      <c r="DC101" s="80">
        <f>+CZ101*'PRECIOS SEGUN ADJ. (FRONTERIZO)'!$B$19*'PRECIOS SEGUN ADJ. (FRONTERIZO)'!$C$19</f>
        <v>0</v>
      </c>
      <c r="DD101" s="80" t="e" vm="1">
        <f>+[4]!NumLetras(DC101,"PESO","PESOS DOMINICANOS","$EE $m CON #d/100 CENTAVOS")</f>
        <v>#VALUE!</v>
      </c>
      <c r="DE101" s="80">
        <f t="shared" si="82"/>
        <v>0</v>
      </c>
      <c r="DF101" s="37">
        <v>12</v>
      </c>
      <c r="DG101" s="37">
        <f t="shared" si="62"/>
        <v>240</v>
      </c>
      <c r="DH101" s="189">
        <v>82.59999999999998</v>
      </c>
      <c r="DI101" s="80">
        <f>+DF101*'PRECIOS SEGUN ADJ. (FRONTERIZO)'!$B$20*'PRECIOS SEGUN ADJ. (FRONTERIZO)'!$C$20</f>
        <v>19824</v>
      </c>
      <c r="DJ101" s="80" t="e" vm="1">
        <f>+[4]!NumLetras(DI101,"PESO","PESOS DOMINICANOS","$EE $m CON #d/100 CENTAVOS")</f>
        <v>#VALUE!</v>
      </c>
      <c r="DK101" s="80">
        <f t="shared" si="83"/>
        <v>3568.32</v>
      </c>
      <c r="DL101" s="37">
        <v>1048</v>
      </c>
      <c r="DM101" s="37">
        <f t="shared" si="63"/>
        <v>20960</v>
      </c>
      <c r="DN101" s="189">
        <v>22</v>
      </c>
      <c r="DO101" s="80">
        <f>+DL101*'PRECIOS SEGUN ADJ. (FRONTERIZO)'!$B$21*'PRECIOS SEGUN ADJ. (FRONTERIZO)'!$C$21</f>
        <v>461120</v>
      </c>
      <c r="DP101" s="80" t="e" vm="1">
        <f>+[4]!NumLetras(DO101,"PESO","PESOS DOMINICANOS","$EE $m CON #d/100 CENTAVOS")</f>
        <v>#VALUE!</v>
      </c>
      <c r="DQ101" s="37">
        <v>58</v>
      </c>
      <c r="DR101" s="37">
        <f t="shared" si="64"/>
        <v>1160</v>
      </c>
      <c r="DS101" s="189">
        <v>80.849999999999994</v>
      </c>
      <c r="DT101" s="80">
        <f>+DQ101*'PRECIOS SEGUN ADJ. (FRONTERIZO)'!$B$22*'PRECIOS SEGUN ADJ. (FRONTERIZO)'!$C$22</f>
        <v>93785.999999999985</v>
      </c>
      <c r="DU101" s="80" t="e" vm="1">
        <f>+[4]!NumLetras(DT101,"PESO","PESOS DOMINICANOS","$EE $m CON #d/100 CENTAVOS")</f>
        <v>#VALUE!</v>
      </c>
      <c r="DV101" s="37">
        <v>26</v>
      </c>
      <c r="DW101" s="37">
        <f t="shared" si="65"/>
        <v>520</v>
      </c>
      <c r="DX101" s="189">
        <v>21.83</v>
      </c>
      <c r="DY101" s="80">
        <f>+DV101*'PRECIOS SEGUN ADJ. (FRONTERIZO)'!$B$23*'PRECIOS SEGUN ADJ. (FRONTERIZO)'!$C$23</f>
        <v>11351.599999999999</v>
      </c>
      <c r="DZ101" s="80" t="e" vm="1">
        <f>+[4]!NumLetras(DY101,"PESO","PESOS DOMINICANOS","$EE $m CON #d/100 CENTAVOS")</f>
        <v>#VALUE!</v>
      </c>
      <c r="EA101" s="80">
        <f t="shared" si="84"/>
        <v>2043.29</v>
      </c>
      <c r="EB101" s="37">
        <v>81</v>
      </c>
      <c r="EC101" s="37">
        <f t="shared" si="66"/>
        <v>1620</v>
      </c>
      <c r="ED101" s="189">
        <v>33</v>
      </c>
      <c r="EE101" s="80">
        <f>+EB101*'PRECIOS SEGUN ADJ. (FRONTERIZO)'!$B$24*'PRECIOS SEGUN ADJ. (FRONTERIZO)'!$C$24</f>
        <v>53460</v>
      </c>
      <c r="EF101" s="80" t="e" vm="1">
        <f>+[4]!NumLetras(EE101,"PESO","PESOS DOMINICANOS","$EE $m CON #d/100 CENTAVOS")</f>
        <v>#VALUE!</v>
      </c>
      <c r="EG101" s="37">
        <v>0</v>
      </c>
      <c r="EH101" s="37">
        <f t="shared" si="67"/>
        <v>0</v>
      </c>
      <c r="EI101" s="189">
        <v>15.789999999999997</v>
      </c>
      <c r="EJ101" s="80">
        <f>+EG101*'PRECIOS SEGUN ADJ. (FRONTERIZO)'!$B$25*'PRECIOS SEGUN ADJ. (FRONTERIZO)'!$C$25</f>
        <v>0</v>
      </c>
      <c r="EK101" s="80" t="e" vm="1">
        <f>+[4]!NumLetras(EJ101,"PESO","PESOS DOMINICANOS","$EE $m CON #d/100 CENTAVOS")</f>
        <v>#VALUE!</v>
      </c>
      <c r="EL101" s="37">
        <v>0</v>
      </c>
      <c r="EM101" s="37">
        <f t="shared" si="68"/>
        <v>0</v>
      </c>
      <c r="EN101" s="189">
        <v>31.5</v>
      </c>
      <c r="EO101" s="80">
        <f>+EL101*'PRECIOS SEGUN ADJ. (FRONTERIZO)'!$B$26*'PRECIOS SEGUN ADJ. (FRONTERIZO)'!$C$26</f>
        <v>0</v>
      </c>
      <c r="EP101" s="80" t="e" vm="1">
        <f>+[4]!NumLetras(EO101,"PESO","PESOS DOMINICANOS","$EE $m CON #d/100 CENTAVOS")</f>
        <v>#VALUE!</v>
      </c>
      <c r="EQ101" s="80">
        <v>0</v>
      </c>
      <c r="ER101" s="194">
        <f t="shared" si="69"/>
        <v>0</v>
      </c>
      <c r="ES101" s="195">
        <v>21.68</v>
      </c>
      <c r="ET101" s="196">
        <f>+EQ101*'PRECIOS SEGUN ADJ (RURAL)'!$B$13*'PRECIOS SEGUN ADJ (RURAL)'!$C$13</f>
        <v>0</v>
      </c>
      <c r="EU101" s="196" t="e" vm="1">
        <f>+[4]!NumLetras(ET101,"PESO","PESOS DOMINICANOS","$EE $m CON #d/100 CENTAVOS")</f>
        <v>#VALUE!</v>
      </c>
      <c r="EV101" s="80">
        <v>0</v>
      </c>
      <c r="EW101" s="198">
        <f t="shared" si="70"/>
        <v>0</v>
      </c>
      <c r="EX101" s="199">
        <v>5.5</v>
      </c>
      <c r="EY101" s="200">
        <f>+EV101*'PRECIOS SEGUN ADJ (RURAL)'!$B$16*'PRECIOS SEGUN ADJ (RURAL)'!$C$16</f>
        <v>0</v>
      </c>
      <c r="EZ101" s="200" t="e" vm="1">
        <f>+[4]!NumLetras(EY101,"PESO","PESOS DOMINICANOS","$EE $m CON #d/100 CENTAVOS")</f>
        <v>#VALUE!</v>
      </c>
      <c r="FA101" s="80">
        <v>0</v>
      </c>
      <c r="FB101" s="202">
        <f t="shared" si="71"/>
        <v>0</v>
      </c>
      <c r="FC101" s="203">
        <v>220</v>
      </c>
      <c r="FD101" s="204">
        <f>+FA101*'PRECIOS SEGUN ADJ (RURAL)'!$B$18*'PRECIOS SEGUN ADJ (RURAL)'!$C$18</f>
        <v>0</v>
      </c>
      <c r="FE101" s="204" t="e" vm="1">
        <f>+[4]!NumLetras(FD101,"PESO","PESOS DOMINICANOS","$EE $m CON #d/100 CENTAVOS")</f>
        <v>#VALUE!</v>
      </c>
      <c r="FF101" s="204">
        <f t="shared" si="72"/>
        <v>0</v>
      </c>
      <c r="FG101" s="80">
        <f t="shared" si="85"/>
        <v>1468256.6</v>
      </c>
      <c r="FH101" s="80" t="e" vm="1">
        <f>+[4]!NumLetras(FG101,"PESO","PESOS DOMINICANOS","$EE $m CON #d/100 CENTAVOS")</f>
        <v>#VALUE!</v>
      </c>
      <c r="FI101" s="80">
        <f t="shared" si="73"/>
        <v>75787.600000000006</v>
      </c>
      <c r="FJ101" s="80" t="e" vm="1">
        <f>+[4]!NumLetras(FI101,"PESO","PESOS DOMINICANOS","$EE $m CON #d/100 CENTAVOS")</f>
        <v>#VALUE!</v>
      </c>
      <c r="FK101" s="80">
        <f t="shared" si="86"/>
        <v>1392469</v>
      </c>
      <c r="FL101" s="80" t="e" vm="1">
        <f>+[4]!NumLetras(FK101,"PESO","PESOS DOMINICANOS","$EE $m CON #d/100 CENTAVOS")</f>
        <v>#VALUE!</v>
      </c>
      <c r="FM101" s="80">
        <f t="shared" si="87"/>
        <v>293651.32</v>
      </c>
      <c r="FN101" s="80" t="e" vm="1">
        <f>+[4]!NumLetras(FM101,"PESO","PESOS DOMINICANOS","$EE $m CON #d/100 CENTAVOS")</f>
        <v>#VALUE!</v>
      </c>
      <c r="FO101" s="80">
        <f t="shared" si="88"/>
        <v>14682.57</v>
      </c>
      <c r="FP101" s="80" t="e" vm="1">
        <f>+[4]!NumLetras(FO101,"PESO","PESOS DOMINICANOS","$EE $m CON #d/100 CENTAVOS")</f>
        <v>#VALUE!</v>
      </c>
      <c r="FQ101" s="80"/>
      <c r="FR101" s="80">
        <f t="shared" si="89"/>
        <v>1174605.28</v>
      </c>
      <c r="FS101" s="80" t="e" vm="1">
        <f>+[4]!NumLetras(FR101,"PESO","PESOS DOMINICANOS","$EE $m CON #d/100 CENTAVOS")</f>
        <v>#VALUE!</v>
      </c>
      <c r="FT101" s="37" t="str">
        <f>+VLOOKUP(D101,'FRONTERIZO XENIA'!F:G,2,0)</f>
        <v>F-08</v>
      </c>
    </row>
    <row r="102" spans="1:176">
      <c r="A102" s="37">
        <v>101</v>
      </c>
      <c r="B102" s="37">
        <v>101</v>
      </c>
      <c r="C102" s="26" t="s">
        <v>2715</v>
      </c>
      <c r="D102" s="37">
        <v>132066219</v>
      </c>
      <c r="E102" s="37">
        <f>+VLOOKUP(D102,'INFORMACION DE PROVEEDORES'!C:I,2,0)</f>
        <v>132066219</v>
      </c>
      <c r="F102" s="26" t="str">
        <f>+VLOOKUP(D102,'INFORMACION DE PROVEEDORES'!C:J,4,0)</f>
        <v>CARLOS FERRERAS</v>
      </c>
      <c r="G102" s="37" t="str">
        <f>+VLOOKUP(D102,'INFORMACION DE PROVEEDORES'!C:K,5,0)</f>
        <v>012-0022935-7</v>
      </c>
      <c r="H102" s="26" t="str">
        <f>+VLOOKUP(D102,'INFORMACION DE PROVEEDORES'!C:L,7,0)</f>
        <v xml:space="preserve">CALLE FRANCISCOCAAMAÑO, NO. 43 SECTOR HIGUERITO, SAN JUAN DE LA MAGUANA </v>
      </c>
      <c r="I102" s="37" t="str">
        <f>+VLOOKUP(D102,'INFORMACION DE PROVEEDORES'!C:M,3,0)</f>
        <v xml:space="preserve"> JURÍDICA</v>
      </c>
      <c r="J102" s="37">
        <v>1</v>
      </c>
      <c r="K102" s="37">
        <v>241</v>
      </c>
      <c r="L102" s="37">
        <v>96</v>
      </c>
      <c r="M102" s="37">
        <f t="shared" si="74"/>
        <v>1920</v>
      </c>
      <c r="N102" s="189">
        <v>69.81</v>
      </c>
      <c r="O102" s="80">
        <f>+L102*'PRECIOS SEGUN ADJ. (FRONTERIZO)'!$B$2*'PRECIOS SEGUN ADJ. (FRONTERIZO)'!$C$2</f>
        <v>134035.20000000001</v>
      </c>
      <c r="P102" s="80" t="e" vm="1">
        <f>+[4]!NumLetras(O102,"PESO","PESOS DOMINICANOS","$EE $m CON #d/100 CENTAVOS")</f>
        <v>#VALUE!</v>
      </c>
      <c r="Q102" s="80">
        <f t="shared" si="75"/>
        <v>21445.63</v>
      </c>
      <c r="R102" s="37">
        <v>27</v>
      </c>
      <c r="S102" s="37">
        <f t="shared" si="45"/>
        <v>540</v>
      </c>
      <c r="T102" s="189">
        <v>31.5</v>
      </c>
      <c r="U102" s="80">
        <f>+R102*'PRECIOS SEGUN ADJ. (FRONTERIZO)'!$B$3*'PRECIOS SEGUN ADJ. (FRONTERIZO)'!$C$3</f>
        <v>17010</v>
      </c>
      <c r="V102" s="80" t="e" vm="1">
        <f>+[4]!NumLetras(U102,"PESO","PESOS DOMINICANOS","$EE $m CON #d/100 CENTAVOS")</f>
        <v>#VALUE!</v>
      </c>
      <c r="W102" s="37">
        <v>256</v>
      </c>
      <c r="X102" s="37">
        <f t="shared" si="46"/>
        <v>5120</v>
      </c>
      <c r="Y102" s="189">
        <v>25.2</v>
      </c>
      <c r="Z102" s="80">
        <f>+W102*'PRECIOS SEGUN ADJ. (FRONTERIZO)'!$B$4*'PRECIOS SEGUN ADJ. (FRONTERIZO)'!$C$4</f>
        <v>129024</v>
      </c>
      <c r="AA102" s="80" t="e" vm="1">
        <f>+[4]!NumLetras(Z102,"PESO","PESOS DOMINICANOS","$EE $m CON #d/100 CENTAVOS")</f>
        <v>#VALUE!</v>
      </c>
      <c r="AB102" s="37">
        <v>122</v>
      </c>
      <c r="AC102" s="37">
        <f t="shared" si="47"/>
        <v>2440</v>
      </c>
      <c r="AD102" s="189">
        <v>87.91</v>
      </c>
      <c r="AE102" s="80">
        <f>+AB102*'PRECIOS SEGUN ADJ. (FRONTERIZO)'!$B$5*'PRECIOS SEGUN ADJ. (FRONTERIZO)'!$C$5</f>
        <v>214500.40000000002</v>
      </c>
      <c r="AF102" s="80" t="e" vm="1">
        <f>+[4]!NumLetras(AE102,"PESO","PESOS DOMINICANOS","$EE $m CON #d/100 CENTAVOS")</f>
        <v>#VALUE!</v>
      </c>
      <c r="AG102" s="80">
        <f t="shared" si="76"/>
        <v>38610.07</v>
      </c>
      <c r="AH102" s="37">
        <v>0</v>
      </c>
      <c r="AI102" s="37">
        <f t="shared" si="48"/>
        <v>0</v>
      </c>
      <c r="AJ102" s="189">
        <v>53.95000000000001</v>
      </c>
      <c r="AK102" s="80">
        <f>+AH102*'PRECIOS SEGUN ADJ. (FRONTERIZO)'!$B$6*'PRECIOS SEGUN ADJ. (FRONTERIZO)'!$C$6</f>
        <v>0</v>
      </c>
      <c r="AL102" s="80" t="e" vm="1">
        <f>+[4]!NumLetras(AK102,"PESO","PESOS DOMINICANOS","$EE $m CON #d/100 CENTAVOS")</f>
        <v>#VALUE!</v>
      </c>
      <c r="AM102" s="37">
        <v>0</v>
      </c>
      <c r="AN102" s="37">
        <f t="shared" si="49"/>
        <v>0</v>
      </c>
      <c r="AO102" s="189">
        <v>25.04</v>
      </c>
      <c r="AP102" s="80">
        <f>+AM102*'PRECIOS SEGUN ADJ. (FRONTERIZO)'!$B$7*'PRECIOS SEGUN ADJ. (FRONTERIZO)'!$C$7</f>
        <v>0</v>
      </c>
      <c r="AQ102" s="80" t="e" vm="1">
        <f>+[4]!NumLetras(AP102,"PESO","PESOS DOMINICANOS","$EE $m CON #d/100 CENTAVOS")</f>
        <v>#VALUE!</v>
      </c>
      <c r="AR102" s="80">
        <f t="shared" si="77"/>
        <v>0</v>
      </c>
      <c r="AS102" s="37">
        <v>32</v>
      </c>
      <c r="AT102" s="37">
        <f t="shared" si="50"/>
        <v>640</v>
      </c>
      <c r="AU102" s="189">
        <v>290.85000000000002</v>
      </c>
      <c r="AV102" s="80">
        <f>+AS102*'PRECIOS SEGUN ADJ. (FRONTERIZO)'!$B$8*'PRECIOS SEGUN ADJ. (FRONTERIZO)'!$C$8</f>
        <v>186144</v>
      </c>
      <c r="AW102" s="80" t="e" vm="1">
        <f>+[4]!NumLetras(AV102,"PESO","PESOS DOMINICANOS","$EE $m CON #d/100 CENTAVOS")</f>
        <v>#VALUE!</v>
      </c>
      <c r="AX102" s="80">
        <f t="shared" si="78"/>
        <v>33505.919999999998</v>
      </c>
      <c r="AY102" s="37">
        <v>15</v>
      </c>
      <c r="AZ102" s="37">
        <f t="shared" si="51"/>
        <v>300</v>
      </c>
      <c r="BA102" s="189">
        <v>18.899999999999999</v>
      </c>
      <c r="BB102" s="80">
        <f>+AY102*'PRECIOS SEGUN ADJ. (FRONTERIZO)'!$B$9*'PRECIOS SEGUN ADJ. (FRONTERIZO)'!$C$9</f>
        <v>5670</v>
      </c>
      <c r="BC102" s="80" t="e" vm="1">
        <f>+[4]!NumLetras(BB102,"PESO","PESOS DOMINICANOS","$EE $m CON #d/100 CENTAVOS")</f>
        <v>#VALUE!</v>
      </c>
      <c r="BD102" s="37">
        <v>0</v>
      </c>
      <c r="BE102" s="37">
        <f t="shared" si="52"/>
        <v>0</v>
      </c>
      <c r="BF102" s="189">
        <v>140.38</v>
      </c>
      <c r="BG102" s="80">
        <f>+BD102*'PRECIOS SEGUN ADJ. (FRONTERIZO)'!$B$10*'PRECIOS SEGUN ADJ. (FRONTERIZO)'!$C$10</f>
        <v>0</v>
      </c>
      <c r="BH102" s="80" t="e" vm="1">
        <f>+[4]!NumLetras(BG102,"PESO","PESOS DOMINICANOS","$EE $m CON #d/100 CENTAVOS")</f>
        <v>#VALUE!</v>
      </c>
      <c r="BI102" s="80">
        <f t="shared" si="79"/>
        <v>0</v>
      </c>
      <c r="BJ102" s="37">
        <v>86</v>
      </c>
      <c r="BK102" s="37">
        <f t="shared" si="53"/>
        <v>1720</v>
      </c>
      <c r="BL102" s="189">
        <v>31.459999999999997</v>
      </c>
      <c r="BM102" s="80">
        <f>+BJ102*'PRECIOS SEGUN ADJ. (FRONTERIZO)'!$B$11*'PRECIOS SEGUN ADJ. (FRONTERIZO)'!$C$11</f>
        <v>54111.199999999997</v>
      </c>
      <c r="BN102" s="80" t="e" vm="1">
        <f>+[4]!NumLetras(BM102,"PESO","PESOS DOMINICANOS","$EE $m CON #d/100 CENTAVOS")</f>
        <v>#VALUE!</v>
      </c>
      <c r="BO102" s="37">
        <v>27</v>
      </c>
      <c r="BP102" s="37">
        <f t="shared" si="54"/>
        <v>540</v>
      </c>
      <c r="BQ102" s="189">
        <v>65</v>
      </c>
      <c r="BR102" s="80">
        <f>+BO102*'PRECIOS SEGUN ADJ. (FRONTERIZO)'!$B$12*'PRECIOS SEGUN ADJ. (FRONTERIZO)'!$C$12</f>
        <v>35100</v>
      </c>
      <c r="BS102" s="80" t="e" vm="1">
        <f>+[4]!NumLetras(BR102,"PESO","PESOS DOMINICANOS","$EE $m CON #d/100 CENTAVOS")</f>
        <v>#VALUE!</v>
      </c>
      <c r="BT102" s="37">
        <v>2410</v>
      </c>
      <c r="BU102" s="37">
        <f t="shared" si="55"/>
        <v>48200</v>
      </c>
      <c r="BV102" s="189">
        <v>5.5</v>
      </c>
      <c r="BW102" s="80">
        <f>+BT102*'PRECIOS SEGUN ADJ. (FRONTERIZO)'!$B$13*'PRECIOS SEGUN ADJ. (FRONTERIZO)'!$C$13</f>
        <v>265100</v>
      </c>
      <c r="BX102" s="80" t="e" vm="1">
        <f>+[4]!NumLetras(BW102,"PESO","PESOS DOMINICANOS","$EE $m CON #d/100 CENTAVOS")</f>
        <v>#VALUE!</v>
      </c>
      <c r="BY102" s="37">
        <v>0</v>
      </c>
      <c r="BZ102" s="37">
        <f t="shared" si="56"/>
        <v>0</v>
      </c>
      <c r="CA102" s="189">
        <v>7.15</v>
      </c>
      <c r="CB102" s="80">
        <f>+BY102*'PRECIOS SEGUN ADJ. (FRONTERIZO)'!$B$14*'PRECIOS SEGUN ADJ. (FRONTERIZO)'!$C$14</f>
        <v>0</v>
      </c>
      <c r="CC102" s="80" t="e" vm="1">
        <f>+[4]!NumLetras(CB102,"PESO","PESOS DOMINICANOS","$EE $m CON #d/100 CENTAVOS")</f>
        <v>#VALUE!</v>
      </c>
      <c r="CD102" s="37">
        <v>0</v>
      </c>
      <c r="CE102" s="37">
        <f t="shared" si="57"/>
        <v>0</v>
      </c>
      <c r="CF102" s="189">
        <v>6.8400000000000007</v>
      </c>
      <c r="CG102" s="80">
        <f>+CD102*'PRECIOS SEGUN ADJ. (FRONTERIZO)'!$B$15*'PRECIOS SEGUN ADJ. (FRONTERIZO)'!$C$15</f>
        <v>0</v>
      </c>
      <c r="CH102" s="80" t="e" vm="1">
        <f>+[4]!NumLetras(CG102,"PESO","PESOS DOMINICANOS","$EE $m CON #d/100 CENTAVOS")</f>
        <v>#VALUE!</v>
      </c>
      <c r="CI102" s="37">
        <v>107</v>
      </c>
      <c r="CJ102" s="37">
        <f t="shared" si="58"/>
        <v>2140</v>
      </c>
      <c r="CK102" s="189">
        <v>60</v>
      </c>
      <c r="CL102" s="80">
        <f>+CI102*'PRECIOS SEGUN ADJ. (FRONTERIZO)'!$B$16*'PRECIOS SEGUN ADJ. (FRONTERIZO)'!$C$16</f>
        <v>128400</v>
      </c>
      <c r="CM102" s="80" t="e" vm="1">
        <f>+[4]!NumLetras(CL102,"PESO","PESOS DOMINICANOS","$EE $m CON #d/100 CENTAVOS")</f>
        <v>#VALUE!</v>
      </c>
      <c r="CN102" s="80">
        <f t="shared" si="80"/>
        <v>23112</v>
      </c>
      <c r="CO102" s="37">
        <v>48</v>
      </c>
      <c r="CP102" s="37">
        <f t="shared" si="59"/>
        <v>960</v>
      </c>
      <c r="CQ102" s="189">
        <v>55.649999999999991</v>
      </c>
      <c r="CR102" s="80">
        <f>+CO102*'PRECIOS SEGUN ADJ. (FRONTERIZO)'!$B$17*'PRECIOS SEGUN ADJ. (FRONTERIZO)'!$C$17</f>
        <v>53424</v>
      </c>
      <c r="CS102" s="80" t="e" vm="1">
        <f>+[4]!NumLetras(CR102,"PESO","PESOS DOMINICANOS","$EE $m CON #d/100 CENTAVOS")</f>
        <v>#VALUE!</v>
      </c>
      <c r="CT102" s="80">
        <f t="shared" si="81"/>
        <v>9616.32</v>
      </c>
      <c r="CU102" s="37">
        <v>964</v>
      </c>
      <c r="CV102" s="37">
        <f t="shared" si="60"/>
        <v>19280</v>
      </c>
      <c r="CW102" s="189">
        <v>6.6</v>
      </c>
      <c r="CX102" s="80">
        <f>+CU102*'PRECIOS SEGUN ADJ. (FRONTERIZO)'!$B$18*'PRECIOS SEGUN ADJ. (FRONTERIZO)'!$C$18</f>
        <v>127248</v>
      </c>
      <c r="CY102" s="80" t="e" vm="1">
        <f>+[4]!NumLetras(CX102,"PESO","PESOS DOMINICANOS","$EE $m CON #d/100 CENTAVOS")</f>
        <v>#VALUE!</v>
      </c>
      <c r="CZ102" s="37">
        <v>54</v>
      </c>
      <c r="DA102" s="37">
        <f t="shared" si="61"/>
        <v>1080</v>
      </c>
      <c r="DB102" s="189">
        <v>65.75</v>
      </c>
      <c r="DC102" s="80">
        <f>+CZ102*'PRECIOS SEGUN ADJ. (FRONTERIZO)'!$B$19*'PRECIOS SEGUN ADJ. (FRONTERIZO)'!$C$19</f>
        <v>71010</v>
      </c>
      <c r="DD102" s="80" t="e" vm="1">
        <f>+[4]!NumLetras(DC102,"PESO","PESOS DOMINICANOS","$EE $m CON #d/100 CENTAVOS")</f>
        <v>#VALUE!</v>
      </c>
      <c r="DE102" s="80">
        <f t="shared" si="82"/>
        <v>12781.8</v>
      </c>
      <c r="DF102" s="37">
        <v>0</v>
      </c>
      <c r="DG102" s="37">
        <f t="shared" si="62"/>
        <v>0</v>
      </c>
      <c r="DH102" s="189">
        <v>82.59999999999998</v>
      </c>
      <c r="DI102" s="80">
        <f>+DF102*'PRECIOS SEGUN ADJ. (FRONTERIZO)'!$B$20*'PRECIOS SEGUN ADJ. (FRONTERIZO)'!$C$20</f>
        <v>0</v>
      </c>
      <c r="DJ102" s="80" t="e" vm="1">
        <f>+[4]!NumLetras(DI102,"PESO","PESOS DOMINICANOS","$EE $m CON #d/100 CENTAVOS")</f>
        <v>#VALUE!</v>
      </c>
      <c r="DK102" s="80">
        <f t="shared" si="83"/>
        <v>0</v>
      </c>
      <c r="DL102" s="37">
        <v>0</v>
      </c>
      <c r="DM102" s="37">
        <f t="shared" si="63"/>
        <v>0</v>
      </c>
      <c r="DN102" s="189">
        <v>22</v>
      </c>
      <c r="DO102" s="80">
        <f>+DL102*'PRECIOS SEGUN ADJ. (FRONTERIZO)'!$B$21*'PRECIOS SEGUN ADJ. (FRONTERIZO)'!$C$21</f>
        <v>0</v>
      </c>
      <c r="DP102" s="80" t="e" vm="1">
        <f>+[4]!NumLetras(DO102,"PESO","PESOS DOMINICANOS","$EE $m CON #d/100 CENTAVOS")</f>
        <v>#VALUE!</v>
      </c>
      <c r="DQ102" s="37">
        <v>54</v>
      </c>
      <c r="DR102" s="37">
        <f t="shared" si="64"/>
        <v>1080</v>
      </c>
      <c r="DS102" s="189">
        <v>80.849999999999994</v>
      </c>
      <c r="DT102" s="80">
        <f>+DQ102*'PRECIOS SEGUN ADJ. (FRONTERIZO)'!$B$22*'PRECIOS SEGUN ADJ. (FRONTERIZO)'!$C$22</f>
        <v>87318</v>
      </c>
      <c r="DU102" s="80" t="e" vm="1">
        <f>+[4]!NumLetras(DT102,"PESO","PESOS DOMINICANOS","$EE $m CON #d/100 CENTAVOS")</f>
        <v>#VALUE!</v>
      </c>
      <c r="DV102" s="37">
        <v>24</v>
      </c>
      <c r="DW102" s="37">
        <f t="shared" si="65"/>
        <v>480</v>
      </c>
      <c r="DX102" s="189">
        <v>21.83</v>
      </c>
      <c r="DY102" s="80">
        <f>+DV102*'PRECIOS SEGUN ADJ. (FRONTERIZO)'!$B$23*'PRECIOS SEGUN ADJ. (FRONTERIZO)'!$C$23</f>
        <v>10478.4</v>
      </c>
      <c r="DZ102" s="80" t="e" vm="1">
        <f>+[4]!NumLetras(DY102,"PESO","PESOS DOMINICANOS","$EE $m CON #d/100 CENTAVOS")</f>
        <v>#VALUE!</v>
      </c>
      <c r="EA102" s="80">
        <f t="shared" si="84"/>
        <v>1886.11</v>
      </c>
      <c r="EB102" s="37">
        <v>27</v>
      </c>
      <c r="EC102" s="37">
        <f t="shared" si="66"/>
        <v>540</v>
      </c>
      <c r="ED102" s="189">
        <v>33</v>
      </c>
      <c r="EE102" s="80">
        <f>+EB102*'PRECIOS SEGUN ADJ. (FRONTERIZO)'!$B$24*'PRECIOS SEGUN ADJ. (FRONTERIZO)'!$C$24</f>
        <v>17820</v>
      </c>
      <c r="EF102" s="80" t="e" vm="1">
        <f>+[4]!NumLetras(EE102,"PESO","PESOS DOMINICANOS","$EE $m CON #d/100 CENTAVOS")</f>
        <v>#VALUE!</v>
      </c>
      <c r="EG102" s="37">
        <v>16</v>
      </c>
      <c r="EH102" s="37">
        <f t="shared" si="67"/>
        <v>320</v>
      </c>
      <c r="EI102" s="189">
        <v>15.789999999999997</v>
      </c>
      <c r="EJ102" s="80">
        <f>+EG102*'PRECIOS SEGUN ADJ. (FRONTERIZO)'!$B$25*'PRECIOS SEGUN ADJ. (FRONTERIZO)'!$C$25</f>
        <v>5052.7999999999993</v>
      </c>
      <c r="EK102" s="80" t="e" vm="1">
        <f>+[4]!NumLetras(EJ102,"PESO","PESOS DOMINICANOS","$EE $m CON #d/100 CENTAVOS")</f>
        <v>#VALUE!</v>
      </c>
      <c r="EL102" s="37">
        <v>16</v>
      </c>
      <c r="EM102" s="37">
        <f t="shared" si="68"/>
        <v>320</v>
      </c>
      <c r="EN102" s="189">
        <v>31.5</v>
      </c>
      <c r="EO102" s="80">
        <f>+EL102*'PRECIOS SEGUN ADJ. (FRONTERIZO)'!$B$26*'PRECIOS SEGUN ADJ. (FRONTERIZO)'!$C$26</f>
        <v>10080</v>
      </c>
      <c r="EP102" s="80" t="e" vm="1">
        <f>+[4]!NumLetras(EO102,"PESO","PESOS DOMINICANOS","$EE $m CON #d/100 CENTAVOS")</f>
        <v>#VALUE!</v>
      </c>
      <c r="EQ102" s="80">
        <v>0</v>
      </c>
      <c r="ER102" s="194">
        <f t="shared" si="69"/>
        <v>0</v>
      </c>
      <c r="ES102" s="195">
        <v>21.68</v>
      </c>
      <c r="ET102" s="196">
        <f>+EQ102*'PRECIOS SEGUN ADJ (RURAL)'!$B$13*'PRECIOS SEGUN ADJ (RURAL)'!$C$13</f>
        <v>0</v>
      </c>
      <c r="EU102" s="196" t="e" vm="1">
        <f>+[4]!NumLetras(ET102,"PESO","PESOS DOMINICANOS","$EE $m CON #d/100 CENTAVOS")</f>
        <v>#VALUE!</v>
      </c>
      <c r="EV102" s="80">
        <v>0</v>
      </c>
      <c r="EW102" s="198">
        <f t="shared" si="70"/>
        <v>0</v>
      </c>
      <c r="EX102" s="199">
        <v>5.5</v>
      </c>
      <c r="EY102" s="200">
        <f>+EV102*'PRECIOS SEGUN ADJ (RURAL)'!$B$16*'PRECIOS SEGUN ADJ (RURAL)'!$C$16</f>
        <v>0</v>
      </c>
      <c r="EZ102" s="200" t="e" vm="1">
        <f>+[4]!NumLetras(EY102,"PESO","PESOS DOMINICANOS","$EE $m CON #d/100 CENTAVOS")</f>
        <v>#VALUE!</v>
      </c>
      <c r="FA102" s="80">
        <v>0</v>
      </c>
      <c r="FB102" s="202">
        <f t="shared" si="71"/>
        <v>0</v>
      </c>
      <c r="FC102" s="203">
        <v>220</v>
      </c>
      <c r="FD102" s="204">
        <f>+FA102*'PRECIOS SEGUN ADJ (RURAL)'!$B$18*'PRECIOS SEGUN ADJ (RURAL)'!$C$18</f>
        <v>0</v>
      </c>
      <c r="FE102" s="204" t="e" vm="1">
        <f>+[4]!NumLetras(FD102,"PESO","PESOS DOMINICANOS","$EE $m CON #d/100 CENTAVOS")</f>
        <v>#VALUE!</v>
      </c>
      <c r="FF102" s="204">
        <f t="shared" si="72"/>
        <v>0</v>
      </c>
      <c r="FG102" s="80">
        <f t="shared" si="85"/>
        <v>1551526</v>
      </c>
      <c r="FH102" s="80" t="e" vm="1">
        <f>+[4]!NumLetras(FG102,"PESO","PESOS DOMINICANOS","$EE $m CON #d/100 CENTAVOS")</f>
        <v>#VALUE!</v>
      </c>
      <c r="FI102" s="80">
        <f t="shared" si="73"/>
        <v>140957.84999999998</v>
      </c>
      <c r="FJ102" s="80" t="e" vm="1">
        <f>+[4]!NumLetras(FI102,"PESO","PESOS DOMINICANOS","$EE $m CON #d/100 CENTAVOS")</f>
        <v>#VALUE!</v>
      </c>
      <c r="FK102" s="80">
        <f t="shared" si="86"/>
        <v>1410568.15</v>
      </c>
      <c r="FL102" s="80" t="e" vm="1">
        <f>+[4]!NumLetras(FK102,"PESO","PESOS DOMINICANOS","$EE $m CON #d/100 CENTAVOS")</f>
        <v>#VALUE!</v>
      </c>
      <c r="FM102" s="80">
        <f t="shared" si="87"/>
        <v>310305.2</v>
      </c>
      <c r="FN102" s="80" t="e" vm="1">
        <f>+[4]!NumLetras(FM102,"PESO","PESOS DOMINICANOS","$EE $m CON #d/100 CENTAVOS")</f>
        <v>#VALUE!</v>
      </c>
      <c r="FO102" s="80">
        <f t="shared" si="88"/>
        <v>15515.26</v>
      </c>
      <c r="FP102" s="80" t="e" vm="1">
        <f>+[4]!NumLetras(FO102,"PESO","PESOS DOMINICANOS","$EE $m CON #d/100 CENTAVOS")</f>
        <v>#VALUE!</v>
      </c>
      <c r="FQ102" s="80"/>
      <c r="FR102" s="80">
        <f t="shared" si="89"/>
        <v>1241220.8</v>
      </c>
      <c r="FS102" s="80" t="e" vm="1">
        <f>+[4]!NumLetras(FR102,"PESO","PESOS DOMINICANOS","$EE $m CON #d/100 CENTAVOS")</f>
        <v>#VALUE!</v>
      </c>
      <c r="FT102" s="37" t="str">
        <f>+VLOOKUP(D102,'FRONTERIZO XENIA'!F:G,2,0)</f>
        <v>F-08</v>
      </c>
    </row>
    <row r="103" spans="1:176">
      <c r="A103" s="37">
        <v>102</v>
      </c>
      <c r="B103" s="37">
        <v>102</v>
      </c>
      <c r="C103" s="26" t="s">
        <v>2723</v>
      </c>
      <c r="D103" s="37">
        <v>131883877</v>
      </c>
      <c r="E103" s="37">
        <f>+VLOOKUP(D103,'INFORMACION DE PROVEEDORES'!C:I,2,0)</f>
        <v>131883877</v>
      </c>
      <c r="F103" s="26" t="str">
        <f>+VLOOKUP(D103,'INFORMACION DE PROVEEDORES'!C:J,4,0)</f>
        <v xml:space="preserve">MARTINA RODRIGUEZ DE LOS SANTOS </v>
      </c>
      <c r="G103" s="37" t="str">
        <f>+VLOOKUP(D103,'INFORMACION DE PROVEEDORES'!C:K,5,0)</f>
        <v>012-0047632-1</v>
      </c>
      <c r="H103" s="26" t="str">
        <f>+VLOOKUP(D103,'INFORMACION DE PROVEEDORES'!C:L,7,0)</f>
        <v xml:space="preserve">CALLE LUCIA, ESQUINA CIRCUNVALACION NORTE, SAN JUAN </v>
      </c>
      <c r="I103" s="37" t="str">
        <f>+VLOOKUP(D103,'INFORMACION DE PROVEEDORES'!C:M,3,0)</f>
        <v xml:space="preserve"> JURÍDICA</v>
      </c>
      <c r="J103" s="37">
        <v>4</v>
      </c>
      <c r="K103" s="37">
        <v>236</v>
      </c>
      <c r="L103" s="37">
        <v>52</v>
      </c>
      <c r="M103" s="37">
        <f t="shared" si="74"/>
        <v>1040</v>
      </c>
      <c r="N103" s="189">
        <v>69.81</v>
      </c>
      <c r="O103" s="80">
        <f>+L103*'PRECIOS SEGUN ADJ. (FRONTERIZO)'!$B$2*'PRECIOS SEGUN ADJ. (FRONTERIZO)'!$C$2</f>
        <v>72602.399999999994</v>
      </c>
      <c r="P103" s="80" t="e" vm="1">
        <f>+[4]!NumLetras(O103,"PESO","PESOS DOMINICANOS","$EE $m CON #d/100 CENTAVOS")</f>
        <v>#VALUE!</v>
      </c>
      <c r="Q103" s="80">
        <f t="shared" si="75"/>
        <v>11616.38</v>
      </c>
      <c r="R103" s="37">
        <v>15</v>
      </c>
      <c r="S103" s="37">
        <f t="shared" si="45"/>
        <v>300</v>
      </c>
      <c r="T103" s="189">
        <v>31.5</v>
      </c>
      <c r="U103" s="80">
        <f>+R103*'PRECIOS SEGUN ADJ. (FRONTERIZO)'!$B$3*'PRECIOS SEGUN ADJ. (FRONTERIZO)'!$C$3</f>
        <v>9450</v>
      </c>
      <c r="V103" s="80" t="e" vm="1">
        <f>+[4]!NumLetras(U103,"PESO","PESOS DOMINICANOS","$EE $m CON #d/100 CENTAVOS")</f>
        <v>#VALUE!</v>
      </c>
      <c r="W103" s="37">
        <v>41</v>
      </c>
      <c r="X103" s="37">
        <f t="shared" si="46"/>
        <v>820</v>
      </c>
      <c r="Y103" s="189">
        <v>25.2</v>
      </c>
      <c r="Z103" s="80">
        <f>+W103*'PRECIOS SEGUN ADJ. (FRONTERIZO)'!$B$4*'PRECIOS SEGUN ADJ. (FRONTERIZO)'!$C$4</f>
        <v>20664</v>
      </c>
      <c r="AA103" s="80" t="e" vm="1">
        <f>+[4]!NumLetras(Z103,"PESO","PESOS DOMINICANOS","$EE $m CON #d/100 CENTAVOS")</f>
        <v>#VALUE!</v>
      </c>
      <c r="AB103" s="37">
        <v>81</v>
      </c>
      <c r="AC103" s="37">
        <f t="shared" si="47"/>
        <v>1620</v>
      </c>
      <c r="AD103" s="189">
        <v>87.91</v>
      </c>
      <c r="AE103" s="80">
        <f>+AB103*'PRECIOS SEGUN ADJ. (FRONTERIZO)'!$B$5*'PRECIOS SEGUN ADJ. (FRONTERIZO)'!$C$5</f>
        <v>142414.20000000001</v>
      </c>
      <c r="AF103" s="80" t="e" vm="1">
        <f>+[4]!NumLetras(AE103,"PESO","PESOS DOMINICANOS","$EE $m CON #d/100 CENTAVOS")</f>
        <v>#VALUE!</v>
      </c>
      <c r="AG103" s="80">
        <f t="shared" si="76"/>
        <v>25634.560000000001</v>
      </c>
      <c r="AH103" s="37">
        <v>73</v>
      </c>
      <c r="AI103" s="37">
        <f t="shared" si="48"/>
        <v>1460</v>
      </c>
      <c r="AJ103" s="189">
        <v>53.95000000000001</v>
      </c>
      <c r="AK103" s="80">
        <f>+AH103*'PRECIOS SEGUN ADJ. (FRONTERIZO)'!$B$6*'PRECIOS SEGUN ADJ. (FRONTERIZO)'!$C$6</f>
        <v>78767</v>
      </c>
      <c r="AL103" s="80" t="e" vm="1">
        <f>+[4]!NumLetras(AK103,"PESO","PESOS DOMINICANOS","$EE $m CON #d/100 CENTAVOS")</f>
        <v>#VALUE!</v>
      </c>
      <c r="AM103" s="37">
        <v>10</v>
      </c>
      <c r="AN103" s="37">
        <f t="shared" si="49"/>
        <v>200</v>
      </c>
      <c r="AO103" s="189">
        <v>25.04</v>
      </c>
      <c r="AP103" s="80">
        <f>+AM103*'PRECIOS SEGUN ADJ. (FRONTERIZO)'!$B$7*'PRECIOS SEGUN ADJ. (FRONTERIZO)'!$C$7</f>
        <v>5008</v>
      </c>
      <c r="AQ103" s="80" t="e" vm="1">
        <f>+[4]!NumLetras(AP103,"PESO","PESOS DOMINICANOS","$EE $m CON #d/100 CENTAVOS")</f>
        <v>#VALUE!</v>
      </c>
      <c r="AR103" s="80">
        <f t="shared" si="77"/>
        <v>801.28</v>
      </c>
      <c r="AS103" s="37">
        <v>29</v>
      </c>
      <c r="AT103" s="37">
        <f t="shared" si="50"/>
        <v>580</v>
      </c>
      <c r="AU103" s="189">
        <v>290.85000000000002</v>
      </c>
      <c r="AV103" s="80">
        <f>+AS103*'PRECIOS SEGUN ADJ. (FRONTERIZO)'!$B$8*'PRECIOS SEGUN ADJ. (FRONTERIZO)'!$C$8</f>
        <v>168693.00000000003</v>
      </c>
      <c r="AW103" s="80" t="e" vm="1">
        <f>+[4]!NumLetras(AV103,"PESO","PESOS DOMINICANOS","$EE $m CON #d/100 CENTAVOS")</f>
        <v>#VALUE!</v>
      </c>
      <c r="AX103" s="80">
        <f t="shared" si="78"/>
        <v>30364.74</v>
      </c>
      <c r="AY103" s="37">
        <v>3</v>
      </c>
      <c r="AZ103" s="37">
        <f t="shared" si="51"/>
        <v>60</v>
      </c>
      <c r="BA103" s="189">
        <v>18.899999999999999</v>
      </c>
      <c r="BB103" s="80">
        <f>+AY103*'PRECIOS SEGUN ADJ. (FRONTERIZO)'!$B$9*'PRECIOS SEGUN ADJ. (FRONTERIZO)'!$C$9</f>
        <v>1134</v>
      </c>
      <c r="BC103" s="80" t="e" vm="1">
        <f>+[4]!NumLetras(BB103,"PESO","PESOS DOMINICANOS","$EE $m CON #d/100 CENTAVOS")</f>
        <v>#VALUE!</v>
      </c>
      <c r="BD103" s="37">
        <v>6</v>
      </c>
      <c r="BE103" s="37">
        <f t="shared" si="52"/>
        <v>120</v>
      </c>
      <c r="BF103" s="189">
        <v>140.38</v>
      </c>
      <c r="BG103" s="80">
        <f>+BD103*'PRECIOS SEGUN ADJ. (FRONTERIZO)'!$B$10*'PRECIOS SEGUN ADJ. (FRONTERIZO)'!$C$10</f>
        <v>16845.599999999999</v>
      </c>
      <c r="BH103" s="80" t="e" vm="1">
        <f>+[4]!NumLetras(BG103,"PESO","PESOS DOMINICANOS","$EE $m CON #d/100 CENTAVOS")</f>
        <v>#VALUE!</v>
      </c>
      <c r="BI103" s="80">
        <f t="shared" si="79"/>
        <v>3032.21</v>
      </c>
      <c r="BJ103" s="37">
        <v>14</v>
      </c>
      <c r="BK103" s="37">
        <f t="shared" si="53"/>
        <v>280</v>
      </c>
      <c r="BL103" s="189">
        <v>31.459999999999997</v>
      </c>
      <c r="BM103" s="80">
        <f>+BJ103*'PRECIOS SEGUN ADJ. (FRONTERIZO)'!$B$11*'PRECIOS SEGUN ADJ. (FRONTERIZO)'!$C$11</f>
        <v>8808.7999999999993</v>
      </c>
      <c r="BN103" s="80" t="e" vm="1">
        <f>+[4]!NumLetras(BM103,"PESO","PESOS DOMINICANOS","$EE $m CON #d/100 CENTAVOS")</f>
        <v>#VALUE!</v>
      </c>
      <c r="BO103" s="37">
        <v>24</v>
      </c>
      <c r="BP103" s="37">
        <f t="shared" si="54"/>
        <v>480</v>
      </c>
      <c r="BQ103" s="189">
        <v>65</v>
      </c>
      <c r="BR103" s="80">
        <f>+BO103*'PRECIOS SEGUN ADJ. (FRONTERIZO)'!$B$12*'PRECIOS SEGUN ADJ. (FRONTERIZO)'!$C$12</f>
        <v>31200</v>
      </c>
      <c r="BS103" s="80" t="e" vm="1">
        <f>+[4]!NumLetras(BR103,"PESO","PESOS DOMINICANOS","$EE $m CON #d/100 CENTAVOS")</f>
        <v>#VALUE!</v>
      </c>
      <c r="BT103" s="37">
        <v>380</v>
      </c>
      <c r="BU103" s="37">
        <f t="shared" si="55"/>
        <v>7600</v>
      </c>
      <c r="BV103" s="189">
        <v>5.5</v>
      </c>
      <c r="BW103" s="80">
        <f>+BT103*'PRECIOS SEGUN ADJ. (FRONTERIZO)'!$B$13*'PRECIOS SEGUN ADJ. (FRONTERIZO)'!$C$13</f>
        <v>41800</v>
      </c>
      <c r="BX103" s="80" t="e" vm="1">
        <f>+[4]!NumLetras(BW103,"PESO","PESOS DOMINICANOS","$EE $m CON #d/100 CENTAVOS")</f>
        <v>#VALUE!</v>
      </c>
      <c r="BY103" s="37">
        <v>396</v>
      </c>
      <c r="BZ103" s="37">
        <f t="shared" si="56"/>
        <v>7920</v>
      </c>
      <c r="CA103" s="189">
        <v>7.15</v>
      </c>
      <c r="CB103" s="80">
        <f>+BY103*'PRECIOS SEGUN ADJ. (FRONTERIZO)'!$B$14*'PRECIOS SEGUN ADJ. (FRONTERIZO)'!$C$14</f>
        <v>56628</v>
      </c>
      <c r="CC103" s="80" t="e" vm="1">
        <f>+[4]!NumLetras(CB103,"PESO","PESOS DOMINICANOS","$EE $m CON #d/100 CENTAVOS")</f>
        <v>#VALUE!</v>
      </c>
      <c r="CD103" s="37">
        <v>792</v>
      </c>
      <c r="CE103" s="37">
        <f t="shared" si="57"/>
        <v>15840</v>
      </c>
      <c r="CF103" s="189">
        <v>6.8400000000000007</v>
      </c>
      <c r="CG103" s="80">
        <f>+CD103*'PRECIOS SEGUN ADJ. (FRONTERIZO)'!$B$15*'PRECIOS SEGUN ADJ. (FRONTERIZO)'!$C$15</f>
        <v>108345.59999999999</v>
      </c>
      <c r="CH103" s="80" t="e" vm="1">
        <f>+[4]!NumLetras(CG103,"PESO","PESOS DOMINICANOS","$EE $m CON #d/100 CENTAVOS")</f>
        <v>#VALUE!</v>
      </c>
      <c r="CI103" s="37">
        <v>18</v>
      </c>
      <c r="CJ103" s="37">
        <f t="shared" si="58"/>
        <v>360</v>
      </c>
      <c r="CK103" s="189">
        <v>60</v>
      </c>
      <c r="CL103" s="80">
        <f>+CI103*'PRECIOS SEGUN ADJ. (FRONTERIZO)'!$B$16*'PRECIOS SEGUN ADJ. (FRONTERIZO)'!$C$16</f>
        <v>21600</v>
      </c>
      <c r="CM103" s="80" t="e" vm="1">
        <f>+[4]!NumLetras(CL103,"PESO","PESOS DOMINICANOS","$EE $m CON #d/100 CENTAVOS")</f>
        <v>#VALUE!</v>
      </c>
      <c r="CN103" s="80">
        <f t="shared" si="80"/>
        <v>3888</v>
      </c>
      <c r="CO103" s="37">
        <v>8</v>
      </c>
      <c r="CP103" s="37">
        <f t="shared" si="59"/>
        <v>160</v>
      </c>
      <c r="CQ103" s="189">
        <v>55.649999999999991</v>
      </c>
      <c r="CR103" s="80">
        <f>+CO103*'PRECIOS SEGUN ADJ. (FRONTERIZO)'!$B$17*'PRECIOS SEGUN ADJ. (FRONTERIZO)'!$C$17</f>
        <v>8904</v>
      </c>
      <c r="CS103" s="80" t="e" vm="1">
        <f>+[4]!NumLetras(CR103,"PESO","PESOS DOMINICANOS","$EE $m CON #d/100 CENTAVOS")</f>
        <v>#VALUE!</v>
      </c>
      <c r="CT103" s="80">
        <f t="shared" si="81"/>
        <v>1602.72</v>
      </c>
      <c r="CU103" s="37">
        <v>548</v>
      </c>
      <c r="CV103" s="37">
        <f t="shared" si="60"/>
        <v>10960</v>
      </c>
      <c r="CW103" s="189">
        <v>6.6</v>
      </c>
      <c r="CX103" s="80">
        <f>+CU103*'PRECIOS SEGUN ADJ. (FRONTERIZO)'!$B$18*'PRECIOS SEGUN ADJ. (FRONTERIZO)'!$C$18</f>
        <v>72336</v>
      </c>
      <c r="CY103" s="80" t="e" vm="1">
        <f>+[4]!NumLetras(CX103,"PESO","PESOS DOMINICANOS","$EE $m CON #d/100 CENTAVOS")</f>
        <v>#VALUE!</v>
      </c>
      <c r="CZ103" s="37">
        <v>9</v>
      </c>
      <c r="DA103" s="37">
        <f t="shared" si="61"/>
        <v>180</v>
      </c>
      <c r="DB103" s="189">
        <v>65.75</v>
      </c>
      <c r="DC103" s="80">
        <f>+CZ103*'PRECIOS SEGUN ADJ. (FRONTERIZO)'!$B$19*'PRECIOS SEGUN ADJ. (FRONTERIZO)'!$C$19</f>
        <v>11835</v>
      </c>
      <c r="DD103" s="80" t="e" vm="1">
        <f>+[4]!NumLetras(DC103,"PESO","PESOS DOMINICANOS","$EE $m CON #d/100 CENTAVOS")</f>
        <v>#VALUE!</v>
      </c>
      <c r="DE103" s="80">
        <f t="shared" si="82"/>
        <v>2130.3000000000002</v>
      </c>
      <c r="DF103" s="37">
        <v>10</v>
      </c>
      <c r="DG103" s="37">
        <f t="shared" si="62"/>
        <v>200</v>
      </c>
      <c r="DH103" s="189">
        <v>82.59999999999998</v>
      </c>
      <c r="DI103" s="80">
        <f>+DF103*'PRECIOS SEGUN ADJ. (FRONTERIZO)'!$B$20*'PRECIOS SEGUN ADJ. (FRONTERIZO)'!$C$20</f>
        <v>16520</v>
      </c>
      <c r="DJ103" s="80" t="e" vm="1">
        <f>+[4]!NumLetras(DI103,"PESO","PESOS DOMINICANOS","$EE $m CON #d/100 CENTAVOS")</f>
        <v>#VALUE!</v>
      </c>
      <c r="DK103" s="80">
        <f t="shared" si="83"/>
        <v>2973.6</v>
      </c>
      <c r="DL103" s="37">
        <v>792</v>
      </c>
      <c r="DM103" s="37">
        <f t="shared" si="63"/>
        <v>15840</v>
      </c>
      <c r="DN103" s="189">
        <v>22</v>
      </c>
      <c r="DO103" s="80">
        <f>+DL103*'PRECIOS SEGUN ADJ. (FRONTERIZO)'!$B$21*'PRECIOS SEGUN ADJ. (FRONTERIZO)'!$C$21</f>
        <v>348480</v>
      </c>
      <c r="DP103" s="80" t="e" vm="1">
        <f>+[4]!NumLetras(DO103,"PESO","PESOS DOMINICANOS","$EE $m CON #d/100 CENTAVOS")</f>
        <v>#VALUE!</v>
      </c>
      <c r="DQ103" s="37">
        <v>54</v>
      </c>
      <c r="DR103" s="37">
        <f t="shared" si="64"/>
        <v>1080</v>
      </c>
      <c r="DS103" s="189">
        <v>80.849999999999994</v>
      </c>
      <c r="DT103" s="80">
        <f>+DQ103*'PRECIOS SEGUN ADJ. (FRONTERIZO)'!$B$22*'PRECIOS SEGUN ADJ. (FRONTERIZO)'!$C$22</f>
        <v>87318</v>
      </c>
      <c r="DU103" s="80" t="e" vm="1">
        <f>+[4]!NumLetras(DT103,"PESO","PESOS DOMINICANOS","$EE $m CON #d/100 CENTAVOS")</f>
        <v>#VALUE!</v>
      </c>
      <c r="DV103" s="37">
        <v>26</v>
      </c>
      <c r="DW103" s="37">
        <f t="shared" si="65"/>
        <v>520</v>
      </c>
      <c r="DX103" s="189">
        <v>21.83</v>
      </c>
      <c r="DY103" s="80">
        <f>+DV103*'PRECIOS SEGUN ADJ. (FRONTERIZO)'!$B$23*'PRECIOS SEGUN ADJ. (FRONTERIZO)'!$C$23</f>
        <v>11351.599999999999</v>
      </c>
      <c r="DZ103" s="80" t="e" vm="1">
        <f>+[4]!NumLetras(DY103,"PESO","PESOS DOMINICANOS","$EE $m CON #d/100 CENTAVOS")</f>
        <v>#VALUE!</v>
      </c>
      <c r="EA103" s="80">
        <f t="shared" si="84"/>
        <v>2043.29</v>
      </c>
      <c r="EB103" s="37">
        <v>67</v>
      </c>
      <c r="EC103" s="37">
        <f t="shared" si="66"/>
        <v>1340</v>
      </c>
      <c r="ED103" s="189">
        <v>33</v>
      </c>
      <c r="EE103" s="80">
        <f>+EB103*'PRECIOS SEGUN ADJ. (FRONTERIZO)'!$B$24*'PRECIOS SEGUN ADJ. (FRONTERIZO)'!$C$24</f>
        <v>44220</v>
      </c>
      <c r="EF103" s="80" t="e" vm="1">
        <f>+[4]!NumLetras(EE103,"PESO","PESOS DOMINICANOS","$EE $m CON #d/100 CENTAVOS")</f>
        <v>#VALUE!</v>
      </c>
      <c r="EG103" s="37">
        <v>3</v>
      </c>
      <c r="EH103" s="37">
        <f t="shared" si="67"/>
        <v>60</v>
      </c>
      <c r="EI103" s="189">
        <v>15.789999999999997</v>
      </c>
      <c r="EJ103" s="80">
        <f>+EG103*'PRECIOS SEGUN ADJ. (FRONTERIZO)'!$B$25*'PRECIOS SEGUN ADJ. (FRONTERIZO)'!$C$25</f>
        <v>947.4</v>
      </c>
      <c r="EK103" s="80" t="e" vm="1">
        <f>+[4]!NumLetras(EJ103,"PESO","PESOS DOMINICANOS","$EE $m CON #d/100 CENTAVOS")</f>
        <v>#VALUE!</v>
      </c>
      <c r="EL103" s="37">
        <v>3</v>
      </c>
      <c r="EM103" s="37">
        <f t="shared" si="68"/>
        <v>60</v>
      </c>
      <c r="EN103" s="189">
        <v>31.5</v>
      </c>
      <c r="EO103" s="80">
        <f>+EL103*'PRECIOS SEGUN ADJ. (FRONTERIZO)'!$B$26*'PRECIOS SEGUN ADJ. (FRONTERIZO)'!$C$26</f>
        <v>1890</v>
      </c>
      <c r="EP103" s="80" t="e" vm="1">
        <f>+[4]!NumLetras(EO103,"PESO","PESOS DOMINICANOS","$EE $m CON #d/100 CENTAVOS")</f>
        <v>#VALUE!</v>
      </c>
      <c r="EQ103" s="80">
        <v>0</v>
      </c>
      <c r="ER103" s="194">
        <f t="shared" si="69"/>
        <v>0</v>
      </c>
      <c r="ES103" s="195">
        <v>21.68</v>
      </c>
      <c r="ET103" s="196">
        <f>+EQ103*'PRECIOS SEGUN ADJ (RURAL)'!$B$13*'PRECIOS SEGUN ADJ (RURAL)'!$C$13</f>
        <v>0</v>
      </c>
      <c r="EU103" s="196" t="e" vm="1">
        <f>+[4]!NumLetras(ET103,"PESO","PESOS DOMINICANOS","$EE $m CON #d/100 CENTAVOS")</f>
        <v>#VALUE!</v>
      </c>
      <c r="EV103" s="80">
        <v>0</v>
      </c>
      <c r="EW103" s="198">
        <f t="shared" si="70"/>
        <v>0</v>
      </c>
      <c r="EX103" s="199">
        <v>5.5</v>
      </c>
      <c r="EY103" s="200">
        <f>+EV103*'PRECIOS SEGUN ADJ (RURAL)'!$B$16*'PRECIOS SEGUN ADJ (RURAL)'!$C$16</f>
        <v>0</v>
      </c>
      <c r="EZ103" s="200" t="e" vm="1">
        <f>+[4]!NumLetras(EY103,"PESO","PESOS DOMINICANOS","$EE $m CON #d/100 CENTAVOS")</f>
        <v>#VALUE!</v>
      </c>
      <c r="FA103" s="80">
        <v>0</v>
      </c>
      <c r="FB103" s="202">
        <f t="shared" si="71"/>
        <v>0</v>
      </c>
      <c r="FC103" s="203">
        <v>220</v>
      </c>
      <c r="FD103" s="204">
        <f>+FA103*'PRECIOS SEGUN ADJ (RURAL)'!$B$18*'PRECIOS SEGUN ADJ (RURAL)'!$C$18</f>
        <v>0</v>
      </c>
      <c r="FE103" s="204" t="e" vm="1">
        <f>+[4]!NumLetras(FD103,"PESO","PESOS DOMINICANOS","$EE $m CON #d/100 CENTAVOS")</f>
        <v>#VALUE!</v>
      </c>
      <c r="FF103" s="204">
        <f t="shared" si="72"/>
        <v>0</v>
      </c>
      <c r="FG103" s="80">
        <f t="shared" si="85"/>
        <v>1387762.6</v>
      </c>
      <c r="FH103" s="80" t="e" vm="1">
        <f>+[4]!NumLetras(FG103,"PESO","PESOS DOMINICANOS","$EE $m CON #d/100 CENTAVOS")</f>
        <v>#VALUE!</v>
      </c>
      <c r="FI103" s="80">
        <f t="shared" si="73"/>
        <v>84087.080000000016</v>
      </c>
      <c r="FJ103" s="80" t="e" vm="1">
        <f>+[4]!NumLetras(FI103,"PESO","PESOS DOMINICANOS","$EE $m CON #d/100 CENTAVOS")</f>
        <v>#VALUE!</v>
      </c>
      <c r="FK103" s="80">
        <f t="shared" si="86"/>
        <v>1303675.52</v>
      </c>
      <c r="FL103" s="80" t="e" vm="1">
        <f>+[4]!NumLetras(FK103,"PESO","PESOS DOMINICANOS","$EE $m CON #d/100 CENTAVOS")</f>
        <v>#VALUE!</v>
      </c>
      <c r="FM103" s="80">
        <f t="shared" si="87"/>
        <v>277552.52</v>
      </c>
      <c r="FN103" s="80" t="e" vm="1">
        <f>+[4]!NumLetras(FM103,"PESO","PESOS DOMINICANOS","$EE $m CON #d/100 CENTAVOS")</f>
        <v>#VALUE!</v>
      </c>
      <c r="FO103" s="80">
        <f t="shared" si="88"/>
        <v>13877.63</v>
      </c>
      <c r="FP103" s="80" t="e" vm="1">
        <f>+[4]!NumLetras(FO103,"PESO","PESOS DOMINICANOS","$EE $m CON #d/100 CENTAVOS")</f>
        <v>#VALUE!</v>
      </c>
      <c r="FQ103" s="80"/>
      <c r="FR103" s="80">
        <f t="shared" si="89"/>
        <v>1110210.08</v>
      </c>
      <c r="FS103" s="80" t="e" vm="1">
        <f>+[4]!NumLetras(FR103,"PESO","PESOS DOMINICANOS","$EE $m CON #d/100 CENTAVOS")</f>
        <v>#VALUE!</v>
      </c>
      <c r="FT103" s="37" t="str">
        <f>+VLOOKUP(D103,'FRONTERIZO XENIA'!F:G,2,0)</f>
        <v>F-08</v>
      </c>
    </row>
    <row r="104" spans="1:176">
      <c r="A104" s="37">
        <v>103</v>
      </c>
      <c r="B104" s="37">
        <v>103</v>
      </c>
      <c r="C104" s="26" t="s">
        <v>2738</v>
      </c>
      <c r="D104" s="37">
        <v>131045588</v>
      </c>
      <c r="E104" s="37">
        <f>+VLOOKUP(D104,'INFORMACION DE PROVEEDORES'!C:I,2,0)</f>
        <v>131045588</v>
      </c>
      <c r="F104" s="26" t="str">
        <f>+VLOOKUP(D104,'INFORMACION DE PROVEEDORES'!C:J,4,0)</f>
        <v>ISRAMIL PIMENTEL</v>
      </c>
      <c r="G104" s="37" t="str">
        <f>+VLOOKUP(D104,'INFORMACION DE PROVEEDORES'!C:K,5,0)</f>
        <v>001-1268457-6</v>
      </c>
      <c r="H104" s="26" t="str">
        <f>+VLOOKUP(D104,'INFORMACION DE PROVEEDORES'!C:L,7,0)</f>
        <v xml:space="preserve">CALLE JUAN BOSCH, NO. 13, LA PEÑUELA, CABRAL, BARAHONA </v>
      </c>
      <c r="I104" s="37" t="str">
        <f>+VLOOKUP(D104,'INFORMACION DE PROVEEDORES'!C:M,3,0)</f>
        <v xml:space="preserve"> JURÍDICA</v>
      </c>
      <c r="J104" s="37">
        <v>1</v>
      </c>
      <c r="K104" s="37">
        <v>345</v>
      </c>
      <c r="L104" s="37">
        <v>61</v>
      </c>
      <c r="M104" s="37">
        <f t="shared" si="74"/>
        <v>1220</v>
      </c>
      <c r="N104" s="189">
        <v>69.81</v>
      </c>
      <c r="O104" s="80">
        <f>+L104*'PRECIOS SEGUN ADJ. (FRONTERIZO)'!$B$2*'PRECIOS SEGUN ADJ. (FRONTERIZO)'!$C$2</f>
        <v>85168.2</v>
      </c>
      <c r="P104" s="80" t="e" vm="1">
        <f>+[4]!NumLetras(O104,"PESO","PESOS DOMINICANOS","$EE $m CON #d/100 CENTAVOS")</f>
        <v>#VALUE!</v>
      </c>
      <c r="Q104" s="80">
        <f t="shared" si="75"/>
        <v>13626.91</v>
      </c>
      <c r="R104" s="37">
        <v>16</v>
      </c>
      <c r="S104" s="37">
        <f t="shared" si="45"/>
        <v>320</v>
      </c>
      <c r="T104" s="189">
        <v>31.5</v>
      </c>
      <c r="U104" s="80">
        <f>+R104*'PRECIOS SEGUN ADJ. (FRONTERIZO)'!$B$3*'PRECIOS SEGUN ADJ. (FRONTERIZO)'!$C$3</f>
        <v>10080</v>
      </c>
      <c r="V104" s="80" t="e" vm="1">
        <f>+[4]!NumLetras(U104,"PESO","PESOS DOMINICANOS","$EE $m CON #d/100 CENTAVOS")</f>
        <v>#VALUE!</v>
      </c>
      <c r="W104" s="37">
        <v>0</v>
      </c>
      <c r="X104" s="37">
        <f t="shared" si="46"/>
        <v>0</v>
      </c>
      <c r="Y104" s="189">
        <v>25.2</v>
      </c>
      <c r="Z104" s="80">
        <f>+W104*'PRECIOS SEGUN ADJ. (FRONTERIZO)'!$B$4*'PRECIOS SEGUN ADJ. (FRONTERIZO)'!$C$4</f>
        <v>0</v>
      </c>
      <c r="AA104" s="80" t="e" vm="1">
        <f>+[4]!NumLetras(Z104,"PESO","PESOS DOMINICANOS","$EE $m CON #d/100 CENTAVOS")</f>
        <v>#VALUE!</v>
      </c>
      <c r="AB104" s="37">
        <v>105</v>
      </c>
      <c r="AC104" s="37">
        <f t="shared" si="47"/>
        <v>2100</v>
      </c>
      <c r="AD104" s="189">
        <v>87.91</v>
      </c>
      <c r="AE104" s="80">
        <f>+AB104*'PRECIOS SEGUN ADJ. (FRONTERIZO)'!$B$5*'PRECIOS SEGUN ADJ. (FRONTERIZO)'!$C$5</f>
        <v>184611</v>
      </c>
      <c r="AF104" s="80" t="e" vm="1">
        <f>+[4]!NumLetras(AE104,"PESO","PESOS DOMINICANOS","$EE $m CON #d/100 CENTAVOS")</f>
        <v>#VALUE!</v>
      </c>
      <c r="AG104" s="80">
        <f t="shared" si="76"/>
        <v>33229.980000000003</v>
      </c>
      <c r="AH104" s="37">
        <v>127</v>
      </c>
      <c r="AI104" s="37">
        <f t="shared" si="48"/>
        <v>2540</v>
      </c>
      <c r="AJ104" s="189">
        <v>53.95000000000001</v>
      </c>
      <c r="AK104" s="80">
        <f>+AH104*'PRECIOS SEGUN ADJ. (FRONTERIZO)'!$B$6*'PRECIOS SEGUN ADJ. (FRONTERIZO)'!$C$6</f>
        <v>137033</v>
      </c>
      <c r="AL104" s="80" t="e" vm="1">
        <f>+[4]!NumLetras(AK104,"PESO","PESOS DOMINICANOS","$EE $m CON #d/100 CENTAVOS")</f>
        <v>#VALUE!</v>
      </c>
      <c r="AM104" s="37">
        <v>16</v>
      </c>
      <c r="AN104" s="37">
        <f t="shared" si="49"/>
        <v>320</v>
      </c>
      <c r="AO104" s="189">
        <v>25.04</v>
      </c>
      <c r="AP104" s="80">
        <f>+AM104*'PRECIOS SEGUN ADJ. (FRONTERIZO)'!$B$7*'PRECIOS SEGUN ADJ. (FRONTERIZO)'!$C$7</f>
        <v>8012.7999999999993</v>
      </c>
      <c r="AQ104" s="80" t="e" vm="1">
        <f>+[4]!NumLetras(AP104,"PESO","PESOS DOMINICANOS","$EE $m CON #d/100 CENTAVOS")</f>
        <v>#VALUE!</v>
      </c>
      <c r="AR104" s="80">
        <f t="shared" si="77"/>
        <v>1282.05</v>
      </c>
      <c r="AS104" s="37">
        <v>39</v>
      </c>
      <c r="AT104" s="37">
        <f t="shared" si="50"/>
        <v>780</v>
      </c>
      <c r="AU104" s="189">
        <v>290.85000000000002</v>
      </c>
      <c r="AV104" s="80">
        <f>+AS104*'PRECIOS SEGUN ADJ. (FRONTERIZO)'!$B$8*'PRECIOS SEGUN ADJ. (FRONTERIZO)'!$C$8</f>
        <v>226863.00000000003</v>
      </c>
      <c r="AW104" s="80" t="e" vm="1">
        <f>+[4]!NumLetras(AV104,"PESO","PESOS DOMINICANOS","$EE $m CON #d/100 CENTAVOS")</f>
        <v>#VALUE!</v>
      </c>
      <c r="AX104" s="80">
        <f t="shared" si="78"/>
        <v>40835.339999999997</v>
      </c>
      <c r="AY104" s="37">
        <v>0</v>
      </c>
      <c r="AZ104" s="37">
        <f t="shared" si="51"/>
        <v>0</v>
      </c>
      <c r="BA104" s="189">
        <v>18.899999999999999</v>
      </c>
      <c r="BB104" s="80">
        <f>+AY104*'PRECIOS SEGUN ADJ. (FRONTERIZO)'!$B$9*'PRECIOS SEGUN ADJ. (FRONTERIZO)'!$C$9</f>
        <v>0</v>
      </c>
      <c r="BC104" s="80" t="e" vm="1">
        <f>+[4]!NumLetras(BB104,"PESO","PESOS DOMINICANOS","$EE $m CON #d/100 CENTAVOS")</f>
        <v>#VALUE!</v>
      </c>
      <c r="BD104" s="37">
        <v>8</v>
      </c>
      <c r="BE104" s="37">
        <f t="shared" si="52"/>
        <v>160</v>
      </c>
      <c r="BF104" s="189">
        <v>140.38</v>
      </c>
      <c r="BG104" s="80">
        <f>+BD104*'PRECIOS SEGUN ADJ. (FRONTERIZO)'!$B$10*'PRECIOS SEGUN ADJ. (FRONTERIZO)'!$C$10</f>
        <v>22460.799999999999</v>
      </c>
      <c r="BH104" s="80" t="e" vm="1">
        <f>+[4]!NumLetras(BG104,"PESO","PESOS DOMINICANOS","$EE $m CON #d/100 CENTAVOS")</f>
        <v>#VALUE!</v>
      </c>
      <c r="BI104" s="80">
        <f t="shared" si="79"/>
        <v>4042.94</v>
      </c>
      <c r="BJ104" s="37">
        <v>0</v>
      </c>
      <c r="BK104" s="37">
        <f t="shared" si="53"/>
        <v>0</v>
      </c>
      <c r="BL104" s="189">
        <v>31.459999999999997</v>
      </c>
      <c r="BM104" s="80">
        <f>+BJ104*'PRECIOS SEGUN ADJ. (FRONTERIZO)'!$B$11*'PRECIOS SEGUN ADJ. (FRONTERIZO)'!$C$11</f>
        <v>0</v>
      </c>
      <c r="BN104" s="80" t="e" vm="1">
        <f>+[4]!NumLetras(BM104,"PESO","PESOS DOMINICANOS","$EE $m CON #d/100 CENTAVOS")</f>
        <v>#VALUE!</v>
      </c>
      <c r="BO104" s="37">
        <v>31</v>
      </c>
      <c r="BP104" s="37">
        <f t="shared" si="54"/>
        <v>620</v>
      </c>
      <c r="BQ104" s="189">
        <v>65</v>
      </c>
      <c r="BR104" s="80">
        <f>+BO104*'PRECIOS SEGUN ADJ. (FRONTERIZO)'!$B$12*'PRECIOS SEGUN ADJ. (FRONTERIZO)'!$C$12</f>
        <v>40300</v>
      </c>
      <c r="BS104" s="80" t="e" vm="1">
        <f>+[4]!NumLetras(BR104,"PESO","PESOS DOMINICANOS","$EE $m CON #d/100 CENTAVOS")</f>
        <v>#VALUE!</v>
      </c>
      <c r="BT104" s="37">
        <v>0</v>
      </c>
      <c r="BU104" s="37">
        <f t="shared" si="55"/>
        <v>0</v>
      </c>
      <c r="BV104" s="189">
        <v>5.5</v>
      </c>
      <c r="BW104" s="80">
        <f>+BT104*'PRECIOS SEGUN ADJ. (FRONTERIZO)'!$B$13*'PRECIOS SEGUN ADJ. (FRONTERIZO)'!$C$13</f>
        <v>0</v>
      </c>
      <c r="BX104" s="80" t="e" vm="1">
        <f>+[4]!NumLetras(BW104,"PESO","PESOS DOMINICANOS","$EE $m CON #d/100 CENTAVOS")</f>
        <v>#VALUE!</v>
      </c>
      <c r="BY104" s="37">
        <v>690</v>
      </c>
      <c r="BZ104" s="37">
        <f t="shared" si="56"/>
        <v>13800</v>
      </c>
      <c r="CA104" s="189">
        <v>7.15</v>
      </c>
      <c r="CB104" s="80">
        <f>+BY104*'PRECIOS SEGUN ADJ. (FRONTERIZO)'!$B$14*'PRECIOS SEGUN ADJ. (FRONTERIZO)'!$C$14</f>
        <v>98670</v>
      </c>
      <c r="CC104" s="80" t="e" vm="1">
        <f>+[4]!NumLetras(CB104,"PESO","PESOS DOMINICANOS","$EE $m CON #d/100 CENTAVOS")</f>
        <v>#VALUE!</v>
      </c>
      <c r="CD104" s="37">
        <v>1380</v>
      </c>
      <c r="CE104" s="37">
        <f t="shared" si="57"/>
        <v>27600</v>
      </c>
      <c r="CF104" s="189">
        <v>6.8400000000000007</v>
      </c>
      <c r="CG104" s="80">
        <f>+CD104*'PRECIOS SEGUN ADJ. (FRONTERIZO)'!$B$15*'PRECIOS SEGUN ADJ. (FRONTERIZO)'!$C$15</f>
        <v>188783.99999999997</v>
      </c>
      <c r="CH104" s="80" t="e" vm="1">
        <f>+[4]!NumLetras(CG104,"PESO","PESOS DOMINICANOS","$EE $m CON #d/100 CENTAVOS")</f>
        <v>#VALUE!</v>
      </c>
      <c r="CI104" s="37">
        <v>0</v>
      </c>
      <c r="CJ104" s="37">
        <f t="shared" si="58"/>
        <v>0</v>
      </c>
      <c r="CK104" s="189">
        <v>60</v>
      </c>
      <c r="CL104" s="80">
        <f>+CI104*'PRECIOS SEGUN ADJ. (FRONTERIZO)'!$B$16*'PRECIOS SEGUN ADJ. (FRONTERIZO)'!$C$16</f>
        <v>0</v>
      </c>
      <c r="CM104" s="80" t="e" vm="1">
        <f>+[4]!NumLetras(CL104,"PESO","PESOS DOMINICANOS","$EE $m CON #d/100 CENTAVOS")</f>
        <v>#VALUE!</v>
      </c>
      <c r="CN104" s="80">
        <f t="shared" si="80"/>
        <v>0</v>
      </c>
      <c r="CO104" s="37">
        <v>0</v>
      </c>
      <c r="CP104" s="37">
        <f t="shared" si="59"/>
        <v>0</v>
      </c>
      <c r="CQ104" s="189">
        <v>55.649999999999991</v>
      </c>
      <c r="CR104" s="80">
        <f>+CO104*'PRECIOS SEGUN ADJ. (FRONTERIZO)'!$B$17*'PRECIOS SEGUN ADJ. (FRONTERIZO)'!$C$17</f>
        <v>0</v>
      </c>
      <c r="CS104" s="80" t="e" vm="1">
        <f>+[4]!NumLetras(CR104,"PESO","PESOS DOMINICANOS","$EE $m CON #d/100 CENTAVOS")</f>
        <v>#VALUE!</v>
      </c>
      <c r="CT104" s="80">
        <f t="shared" si="81"/>
        <v>0</v>
      </c>
      <c r="CU104" s="37">
        <v>690</v>
      </c>
      <c r="CV104" s="37">
        <f t="shared" si="60"/>
        <v>13800</v>
      </c>
      <c r="CW104" s="189">
        <v>6.6</v>
      </c>
      <c r="CX104" s="80">
        <f>+CU104*'PRECIOS SEGUN ADJ. (FRONTERIZO)'!$B$18*'PRECIOS SEGUN ADJ. (FRONTERIZO)'!$C$18</f>
        <v>91080</v>
      </c>
      <c r="CY104" s="80" t="e" vm="1">
        <f>+[4]!NumLetras(CX104,"PESO","PESOS DOMINICANOS","$EE $m CON #d/100 CENTAVOS")</f>
        <v>#VALUE!</v>
      </c>
      <c r="CZ104" s="37">
        <v>0</v>
      </c>
      <c r="DA104" s="37">
        <f t="shared" si="61"/>
        <v>0</v>
      </c>
      <c r="DB104" s="189">
        <v>65.75</v>
      </c>
      <c r="DC104" s="80">
        <f>+CZ104*'PRECIOS SEGUN ADJ. (FRONTERIZO)'!$B$19*'PRECIOS SEGUN ADJ. (FRONTERIZO)'!$C$19</f>
        <v>0</v>
      </c>
      <c r="DD104" s="80" t="e" vm="1">
        <f>+[4]!NumLetras(DC104,"PESO","PESOS DOMINICANOS","$EE $m CON #d/100 CENTAVOS")</f>
        <v>#VALUE!</v>
      </c>
      <c r="DE104" s="80">
        <f t="shared" si="82"/>
        <v>0</v>
      </c>
      <c r="DF104" s="37">
        <v>16</v>
      </c>
      <c r="DG104" s="37">
        <f t="shared" si="62"/>
        <v>320</v>
      </c>
      <c r="DH104" s="189">
        <v>82.59999999999998</v>
      </c>
      <c r="DI104" s="80">
        <f>+DF104*'PRECIOS SEGUN ADJ. (FRONTERIZO)'!$B$20*'PRECIOS SEGUN ADJ. (FRONTERIZO)'!$C$20</f>
        <v>26432</v>
      </c>
      <c r="DJ104" s="80" t="e" vm="1">
        <f>+[4]!NumLetras(DI104,"PESO","PESOS DOMINICANOS","$EE $m CON #d/100 CENTAVOS")</f>
        <v>#VALUE!</v>
      </c>
      <c r="DK104" s="80">
        <f t="shared" si="83"/>
        <v>4757.76</v>
      </c>
      <c r="DL104" s="37">
        <v>1380</v>
      </c>
      <c r="DM104" s="37">
        <f t="shared" si="63"/>
        <v>27600</v>
      </c>
      <c r="DN104" s="189">
        <v>22</v>
      </c>
      <c r="DO104" s="80">
        <f>+DL104*'PRECIOS SEGUN ADJ. (FRONTERIZO)'!$B$21*'PRECIOS SEGUN ADJ. (FRONTERIZO)'!$C$21</f>
        <v>607200</v>
      </c>
      <c r="DP104" s="80" t="e" vm="1">
        <f>+[4]!NumLetras(DO104,"PESO","PESOS DOMINICANOS","$EE $m CON #d/100 CENTAVOS")</f>
        <v>#VALUE!</v>
      </c>
      <c r="DQ104" s="37">
        <v>77</v>
      </c>
      <c r="DR104" s="37">
        <f t="shared" si="64"/>
        <v>1540</v>
      </c>
      <c r="DS104" s="189">
        <v>80.849999999999994</v>
      </c>
      <c r="DT104" s="80">
        <f>+DQ104*'PRECIOS SEGUN ADJ. (FRONTERIZO)'!$B$22*'PRECIOS SEGUN ADJ. (FRONTERIZO)'!$C$22</f>
        <v>124509</v>
      </c>
      <c r="DU104" s="80" t="e" vm="1">
        <f>+[4]!NumLetras(DT104,"PESO","PESOS DOMINICANOS","$EE $m CON #d/100 CENTAVOS")</f>
        <v>#VALUE!</v>
      </c>
      <c r="DV104" s="37">
        <v>34</v>
      </c>
      <c r="DW104" s="37">
        <f t="shared" si="65"/>
        <v>680</v>
      </c>
      <c r="DX104" s="189">
        <v>21.83</v>
      </c>
      <c r="DY104" s="80">
        <f>+DV104*'PRECIOS SEGUN ADJ. (FRONTERIZO)'!$B$23*'PRECIOS SEGUN ADJ. (FRONTERIZO)'!$C$23</f>
        <v>14844.399999999998</v>
      </c>
      <c r="DZ104" s="80" t="e" vm="1">
        <f>+[4]!NumLetras(DY104,"PESO","PESOS DOMINICANOS","$EE $m CON #d/100 CENTAVOS")</f>
        <v>#VALUE!</v>
      </c>
      <c r="EA104" s="80">
        <f t="shared" si="84"/>
        <v>2671.99</v>
      </c>
      <c r="EB104" s="37">
        <v>107</v>
      </c>
      <c r="EC104" s="37">
        <f t="shared" si="66"/>
        <v>2140</v>
      </c>
      <c r="ED104" s="189">
        <v>33</v>
      </c>
      <c r="EE104" s="80">
        <f>+EB104*'PRECIOS SEGUN ADJ. (FRONTERIZO)'!$B$24*'PRECIOS SEGUN ADJ. (FRONTERIZO)'!$C$24</f>
        <v>70620</v>
      </c>
      <c r="EF104" s="80" t="e" vm="1">
        <f>+[4]!NumLetras(EE104,"PESO","PESOS DOMINICANOS","$EE $m CON #d/100 CENTAVOS")</f>
        <v>#VALUE!</v>
      </c>
      <c r="EG104" s="37">
        <v>0</v>
      </c>
      <c r="EH104" s="37">
        <f t="shared" si="67"/>
        <v>0</v>
      </c>
      <c r="EI104" s="189">
        <v>15.789999999999997</v>
      </c>
      <c r="EJ104" s="80">
        <f>+EG104*'PRECIOS SEGUN ADJ. (FRONTERIZO)'!$B$25*'PRECIOS SEGUN ADJ. (FRONTERIZO)'!$C$25</f>
        <v>0</v>
      </c>
      <c r="EK104" s="80" t="e" vm="1">
        <f>+[4]!NumLetras(EJ104,"PESO","PESOS DOMINICANOS","$EE $m CON #d/100 CENTAVOS")</f>
        <v>#VALUE!</v>
      </c>
      <c r="EL104" s="37">
        <v>0</v>
      </c>
      <c r="EM104" s="37">
        <f t="shared" si="68"/>
        <v>0</v>
      </c>
      <c r="EN104" s="189">
        <v>31.5</v>
      </c>
      <c r="EO104" s="80">
        <f>+EL104*'PRECIOS SEGUN ADJ. (FRONTERIZO)'!$B$26*'PRECIOS SEGUN ADJ. (FRONTERIZO)'!$C$26</f>
        <v>0</v>
      </c>
      <c r="EP104" s="80" t="e" vm="1">
        <f>+[4]!NumLetras(EO104,"PESO","PESOS DOMINICANOS","$EE $m CON #d/100 CENTAVOS")</f>
        <v>#VALUE!</v>
      </c>
      <c r="EQ104" s="80">
        <v>0</v>
      </c>
      <c r="ER104" s="194">
        <f t="shared" si="69"/>
        <v>0</v>
      </c>
      <c r="ES104" s="195">
        <v>21.68</v>
      </c>
      <c r="ET104" s="196">
        <f>+EQ104*'PRECIOS SEGUN ADJ (RURAL)'!$B$13*'PRECIOS SEGUN ADJ (RURAL)'!$C$13</f>
        <v>0</v>
      </c>
      <c r="EU104" s="196" t="e" vm="1">
        <f>+[4]!NumLetras(ET104,"PESO","PESOS DOMINICANOS","$EE $m CON #d/100 CENTAVOS")</f>
        <v>#VALUE!</v>
      </c>
      <c r="EV104" s="80">
        <v>0</v>
      </c>
      <c r="EW104" s="198">
        <f t="shared" si="70"/>
        <v>0</v>
      </c>
      <c r="EX104" s="199">
        <v>5.5</v>
      </c>
      <c r="EY104" s="200">
        <f>+EV104*'PRECIOS SEGUN ADJ (RURAL)'!$B$16*'PRECIOS SEGUN ADJ (RURAL)'!$C$16</f>
        <v>0</v>
      </c>
      <c r="EZ104" s="200" t="e" vm="1">
        <f>+[4]!NumLetras(EY104,"PESO","PESOS DOMINICANOS","$EE $m CON #d/100 CENTAVOS")</f>
        <v>#VALUE!</v>
      </c>
      <c r="FA104" s="80">
        <v>0</v>
      </c>
      <c r="FB104" s="202">
        <f t="shared" si="71"/>
        <v>0</v>
      </c>
      <c r="FC104" s="203">
        <v>220</v>
      </c>
      <c r="FD104" s="204">
        <f>+FA104*'PRECIOS SEGUN ADJ (RURAL)'!$B$18*'PRECIOS SEGUN ADJ (RURAL)'!$C$18</f>
        <v>0</v>
      </c>
      <c r="FE104" s="204" t="e" vm="1">
        <f>+[4]!NumLetras(FD104,"PESO","PESOS DOMINICANOS","$EE $m CON #d/100 CENTAVOS")</f>
        <v>#VALUE!</v>
      </c>
      <c r="FF104" s="204">
        <f t="shared" si="72"/>
        <v>0</v>
      </c>
      <c r="FG104" s="80">
        <f t="shared" si="85"/>
        <v>1936668.2</v>
      </c>
      <c r="FH104" s="80" t="e" vm="1">
        <f>+[4]!NumLetras(FG104,"PESO","PESOS DOMINICANOS","$EE $m CON #d/100 CENTAVOS")</f>
        <v>#VALUE!</v>
      </c>
      <c r="FI104" s="80">
        <f t="shared" si="73"/>
        <v>100446.97</v>
      </c>
      <c r="FJ104" s="80" t="e" vm="1">
        <f>+[4]!NumLetras(FI104,"PESO","PESOS DOMINICANOS","$EE $m CON #d/100 CENTAVOS")</f>
        <v>#VALUE!</v>
      </c>
      <c r="FK104" s="80">
        <f t="shared" si="86"/>
        <v>1836221.23</v>
      </c>
      <c r="FL104" s="80" t="e" vm="1">
        <f>+[4]!NumLetras(FK104,"PESO","PESOS DOMINICANOS","$EE $m CON #d/100 CENTAVOS")</f>
        <v>#VALUE!</v>
      </c>
      <c r="FM104" s="80">
        <f t="shared" si="87"/>
        <v>387333.64</v>
      </c>
      <c r="FN104" s="80" t="e" vm="1">
        <f>+[4]!NumLetras(FM104,"PESO","PESOS DOMINICANOS","$EE $m CON #d/100 CENTAVOS")</f>
        <v>#VALUE!</v>
      </c>
      <c r="FO104" s="80">
        <f t="shared" si="88"/>
        <v>19366.68</v>
      </c>
      <c r="FP104" s="80" t="e" vm="1">
        <f>+[4]!NumLetras(FO104,"PESO","PESOS DOMINICANOS","$EE $m CON #d/100 CENTAVOS")</f>
        <v>#VALUE!</v>
      </c>
      <c r="FQ104" s="80"/>
      <c r="FR104" s="80">
        <f t="shared" si="89"/>
        <v>1549334.56</v>
      </c>
      <c r="FS104" s="80" t="e" vm="1">
        <f>+[4]!NumLetras(FR104,"PESO","PESOS DOMINICANOS","$EE $m CON #d/100 CENTAVOS")</f>
        <v>#VALUE!</v>
      </c>
      <c r="FT104" s="37" t="str">
        <f>+VLOOKUP(D104,'FRONTERIZO XENIA'!F:G,2,0)</f>
        <v>F-30</v>
      </c>
    </row>
    <row r="105" spans="1:176">
      <c r="A105" s="37">
        <v>104</v>
      </c>
      <c r="B105" s="37">
        <v>104</v>
      </c>
      <c r="C105" s="26" t="s">
        <v>997</v>
      </c>
      <c r="D105" s="37">
        <v>1000613735</v>
      </c>
      <c r="E105" s="37" t="str">
        <f>+VLOOKUP(D105,'INFORMACION DE PROVEEDORES'!C:I,2,0)</f>
        <v>010-0061373-5</v>
      </c>
      <c r="F105" s="26" t="str">
        <f>+VLOOKUP(D105,'INFORMACION DE PROVEEDORES'!C:J,4,0)</f>
        <v>VELIA AIMEE SANCHEZ SENCION</v>
      </c>
      <c r="G105" s="37" t="str">
        <f>+VLOOKUP(D105,'INFORMACION DE PROVEEDORES'!C:K,5,0)</f>
        <v>010-0061373-5</v>
      </c>
      <c r="H105" s="26" t="str">
        <f>+VLOOKUP(D105,'INFORMACION DE PROVEEDORES'!C:L,7,0)</f>
        <v xml:space="preserve">CALLE DUARTE NO. 1, PUEBLO NUEVO, BANI PERAVIA </v>
      </c>
      <c r="I105" s="37" t="str">
        <f>+VLOOKUP(D105,'INFORMACION DE PROVEEDORES'!C:M,3,0)</f>
        <v xml:space="preserve"> FÍSICA</v>
      </c>
      <c r="J105" s="37">
        <v>3</v>
      </c>
      <c r="K105" s="37">
        <v>195</v>
      </c>
      <c r="L105" s="37">
        <v>62</v>
      </c>
      <c r="M105" s="37">
        <f t="shared" si="74"/>
        <v>1240</v>
      </c>
      <c r="N105" s="189">
        <v>69.81</v>
      </c>
      <c r="O105" s="80">
        <f>+L105*'PRECIOS SEGUN ADJ. (FRONTERIZO)'!$B$2*'PRECIOS SEGUN ADJ. (FRONTERIZO)'!$C$2</f>
        <v>86564.400000000009</v>
      </c>
      <c r="P105" s="80" t="e" vm="1">
        <f>+[4]!NumLetras(O105,"PESO","PESOS DOMINICANOS","$EE $m CON #d/100 CENTAVOS")</f>
        <v>#VALUE!</v>
      </c>
      <c r="Q105" s="80">
        <f t="shared" si="75"/>
        <v>13850.3</v>
      </c>
      <c r="R105" s="37">
        <v>18</v>
      </c>
      <c r="S105" s="37">
        <f t="shared" si="45"/>
        <v>360</v>
      </c>
      <c r="T105" s="189">
        <v>31.5</v>
      </c>
      <c r="U105" s="80">
        <f>+R105*'PRECIOS SEGUN ADJ. (FRONTERIZO)'!$B$3*'PRECIOS SEGUN ADJ. (FRONTERIZO)'!$C$3</f>
        <v>11340</v>
      </c>
      <c r="V105" s="80" t="e" vm="1">
        <f>+[4]!NumLetras(U105,"PESO","PESOS DOMINICANOS","$EE $m CON #d/100 CENTAVOS")</f>
        <v>#VALUE!</v>
      </c>
      <c r="W105" s="37">
        <v>124</v>
      </c>
      <c r="X105" s="37">
        <f t="shared" si="46"/>
        <v>2480</v>
      </c>
      <c r="Y105" s="189">
        <v>25.2</v>
      </c>
      <c r="Z105" s="80">
        <f>+W105*'PRECIOS SEGUN ADJ. (FRONTERIZO)'!$B$4*'PRECIOS SEGUN ADJ. (FRONTERIZO)'!$C$4</f>
        <v>62495.999999999993</v>
      </c>
      <c r="AA105" s="80" t="e" vm="1">
        <f>+[4]!NumLetras(Z105,"PESO","PESOS DOMINICANOS","$EE $m CON #d/100 CENTAVOS")</f>
        <v>#VALUE!</v>
      </c>
      <c r="AB105" s="37">
        <v>83</v>
      </c>
      <c r="AC105" s="37">
        <f t="shared" si="47"/>
        <v>1660</v>
      </c>
      <c r="AD105" s="189">
        <v>87.91</v>
      </c>
      <c r="AE105" s="80">
        <f>+AB105*'PRECIOS SEGUN ADJ. (FRONTERIZO)'!$B$5*'PRECIOS SEGUN ADJ. (FRONTERIZO)'!$C$5</f>
        <v>145930.6</v>
      </c>
      <c r="AF105" s="80" t="e" vm="1">
        <f>+[4]!NumLetras(AE105,"PESO","PESOS DOMINICANOS","$EE $m CON #d/100 CENTAVOS")</f>
        <v>#VALUE!</v>
      </c>
      <c r="AG105" s="80">
        <f t="shared" si="76"/>
        <v>26267.51</v>
      </c>
      <c r="AH105" s="37">
        <v>29</v>
      </c>
      <c r="AI105" s="37">
        <f t="shared" si="48"/>
        <v>580</v>
      </c>
      <c r="AJ105" s="189">
        <v>53.95000000000001</v>
      </c>
      <c r="AK105" s="80">
        <f>+AH105*'PRECIOS SEGUN ADJ. (FRONTERIZO)'!$B$6*'PRECIOS SEGUN ADJ. (FRONTERIZO)'!$C$6</f>
        <v>31291.000000000004</v>
      </c>
      <c r="AL105" s="80" t="e" vm="1">
        <f>+[4]!NumLetras(AK105,"PESO","PESOS DOMINICANOS","$EE $m CON #d/100 CENTAVOS")</f>
        <v>#VALUE!</v>
      </c>
      <c r="AM105" s="37">
        <v>5</v>
      </c>
      <c r="AN105" s="37">
        <f t="shared" si="49"/>
        <v>100</v>
      </c>
      <c r="AO105" s="189">
        <v>25.04</v>
      </c>
      <c r="AP105" s="80">
        <f>+AM105*'PRECIOS SEGUN ADJ. (FRONTERIZO)'!$B$7*'PRECIOS SEGUN ADJ. (FRONTERIZO)'!$C$7</f>
        <v>2504</v>
      </c>
      <c r="AQ105" s="80" t="e" vm="1">
        <f>+[4]!NumLetras(AP105,"PESO","PESOS DOMINICANOS","$EE $m CON #d/100 CENTAVOS")</f>
        <v>#VALUE!</v>
      </c>
      <c r="AR105" s="80">
        <f t="shared" si="77"/>
        <v>400.64</v>
      </c>
      <c r="AS105" s="37">
        <v>26</v>
      </c>
      <c r="AT105" s="37">
        <f t="shared" si="50"/>
        <v>520</v>
      </c>
      <c r="AU105" s="189">
        <v>290.85000000000002</v>
      </c>
      <c r="AV105" s="80">
        <f>+AS105*'PRECIOS SEGUN ADJ. (FRONTERIZO)'!$B$8*'PRECIOS SEGUN ADJ. (FRONTERIZO)'!$C$8</f>
        <v>151242</v>
      </c>
      <c r="AW105" s="80" t="e" vm="1">
        <f>+[4]!NumLetras(AV105,"PESO","PESOS DOMINICANOS","$EE $m CON #d/100 CENTAVOS")</f>
        <v>#VALUE!</v>
      </c>
      <c r="AX105" s="80">
        <f t="shared" si="78"/>
        <v>27223.56</v>
      </c>
      <c r="AY105" s="37">
        <v>8</v>
      </c>
      <c r="AZ105" s="37">
        <f t="shared" si="51"/>
        <v>160</v>
      </c>
      <c r="BA105" s="189">
        <v>18.899999999999999</v>
      </c>
      <c r="BB105" s="80">
        <f>+AY105*'PRECIOS SEGUN ADJ. (FRONTERIZO)'!$B$9*'PRECIOS SEGUN ADJ. (FRONTERIZO)'!$C$9</f>
        <v>3024</v>
      </c>
      <c r="BC105" s="80" t="e" vm="1">
        <f>+[4]!NumLetras(BB105,"PESO","PESOS DOMINICANOS","$EE $m CON #d/100 CENTAVOS")</f>
        <v>#VALUE!</v>
      </c>
      <c r="BD105" s="37">
        <v>3</v>
      </c>
      <c r="BE105" s="37">
        <f t="shared" si="52"/>
        <v>60</v>
      </c>
      <c r="BF105" s="189">
        <v>140.38</v>
      </c>
      <c r="BG105" s="80">
        <f>+BD105*'PRECIOS SEGUN ADJ. (FRONTERIZO)'!$B$10*'PRECIOS SEGUN ADJ. (FRONTERIZO)'!$C$10</f>
        <v>8422.7999999999993</v>
      </c>
      <c r="BH105" s="80" t="e" vm="1">
        <f>+[4]!NumLetras(BG105,"PESO","PESOS DOMINICANOS","$EE $m CON #d/100 CENTAVOS")</f>
        <v>#VALUE!</v>
      </c>
      <c r="BI105" s="80">
        <f t="shared" si="79"/>
        <v>1516.1</v>
      </c>
      <c r="BJ105" s="37">
        <v>42</v>
      </c>
      <c r="BK105" s="37">
        <f t="shared" si="53"/>
        <v>840</v>
      </c>
      <c r="BL105" s="189">
        <v>31.459999999999997</v>
      </c>
      <c r="BM105" s="80">
        <f>+BJ105*'PRECIOS SEGUN ADJ. (FRONTERIZO)'!$B$11*'PRECIOS SEGUN ADJ. (FRONTERIZO)'!$C$11</f>
        <v>26426.399999999998</v>
      </c>
      <c r="BN105" s="80" t="e" vm="1">
        <f>+[4]!NumLetras(BM105,"PESO","PESOS DOMINICANOS","$EE $m CON #d/100 CENTAVOS")</f>
        <v>#VALUE!</v>
      </c>
      <c r="BO105" s="37">
        <v>21</v>
      </c>
      <c r="BP105" s="37">
        <f t="shared" si="54"/>
        <v>420</v>
      </c>
      <c r="BQ105" s="189">
        <v>65</v>
      </c>
      <c r="BR105" s="80">
        <f>+BO105*'PRECIOS SEGUN ADJ. (FRONTERIZO)'!$B$12*'PRECIOS SEGUN ADJ. (FRONTERIZO)'!$C$12</f>
        <v>27300</v>
      </c>
      <c r="BS105" s="80" t="e" vm="1">
        <f>+[4]!NumLetras(BR105,"PESO","PESOS DOMINICANOS","$EE $m CON #d/100 CENTAVOS")</f>
        <v>#VALUE!</v>
      </c>
      <c r="BT105" s="37">
        <v>1170</v>
      </c>
      <c r="BU105" s="37">
        <f t="shared" si="55"/>
        <v>23400</v>
      </c>
      <c r="BV105" s="189">
        <v>5.5</v>
      </c>
      <c r="BW105" s="80">
        <f>+BT105*'PRECIOS SEGUN ADJ. (FRONTERIZO)'!$B$13*'PRECIOS SEGUN ADJ. (FRONTERIZO)'!$C$13</f>
        <v>128700</v>
      </c>
      <c r="BX105" s="80" t="e" vm="1">
        <f>+[4]!NumLetras(BW105,"PESO","PESOS DOMINICANOS","$EE $m CON #d/100 CENTAVOS")</f>
        <v>#VALUE!</v>
      </c>
      <c r="BY105" s="37">
        <v>156</v>
      </c>
      <c r="BZ105" s="37">
        <f t="shared" si="56"/>
        <v>3120</v>
      </c>
      <c r="CA105" s="189">
        <v>7.15</v>
      </c>
      <c r="CB105" s="80">
        <f>+BY105*'PRECIOS SEGUN ADJ. (FRONTERIZO)'!$B$14*'PRECIOS SEGUN ADJ. (FRONTERIZO)'!$C$14</f>
        <v>22308</v>
      </c>
      <c r="CC105" s="80" t="e" vm="1">
        <f>+[4]!NumLetras(CB105,"PESO","PESOS DOMINICANOS","$EE $m CON #d/100 CENTAVOS")</f>
        <v>#VALUE!</v>
      </c>
      <c r="CD105" s="37">
        <v>312</v>
      </c>
      <c r="CE105" s="37">
        <f t="shared" si="57"/>
        <v>6240</v>
      </c>
      <c r="CF105" s="189">
        <v>6.8400000000000007</v>
      </c>
      <c r="CG105" s="80">
        <f>+CD105*'PRECIOS SEGUN ADJ. (FRONTERIZO)'!$B$15*'PRECIOS SEGUN ADJ. (FRONTERIZO)'!$C$15</f>
        <v>42681.599999999999</v>
      </c>
      <c r="CH105" s="80" t="e" vm="1">
        <f>+[4]!NumLetras(CG105,"PESO","PESOS DOMINICANOS","$EE $m CON #d/100 CENTAVOS")</f>
        <v>#VALUE!</v>
      </c>
      <c r="CI105" s="37">
        <v>52</v>
      </c>
      <c r="CJ105" s="37">
        <f t="shared" si="58"/>
        <v>1040</v>
      </c>
      <c r="CK105" s="189">
        <v>60</v>
      </c>
      <c r="CL105" s="80">
        <f>+CI105*'PRECIOS SEGUN ADJ. (FRONTERIZO)'!$B$16*'PRECIOS SEGUN ADJ. (FRONTERIZO)'!$C$16</f>
        <v>62400</v>
      </c>
      <c r="CM105" s="80" t="e" vm="1">
        <f>+[4]!NumLetras(CL105,"PESO","PESOS DOMINICANOS","$EE $m CON #d/100 CENTAVOS")</f>
        <v>#VALUE!</v>
      </c>
      <c r="CN105" s="80">
        <f t="shared" si="80"/>
        <v>11232</v>
      </c>
      <c r="CO105" s="37">
        <v>24</v>
      </c>
      <c r="CP105" s="37">
        <f t="shared" si="59"/>
        <v>480</v>
      </c>
      <c r="CQ105" s="189">
        <v>55.649999999999991</v>
      </c>
      <c r="CR105" s="80">
        <f>+CO105*'PRECIOS SEGUN ADJ. (FRONTERIZO)'!$B$17*'PRECIOS SEGUN ADJ. (FRONTERIZO)'!$C$17</f>
        <v>26712</v>
      </c>
      <c r="CS105" s="80" t="e" vm="1">
        <f>+[4]!NumLetras(CR105,"PESO","PESOS DOMINICANOS","$EE $m CON #d/100 CENTAVOS")</f>
        <v>#VALUE!</v>
      </c>
      <c r="CT105" s="80">
        <f t="shared" si="81"/>
        <v>4808.16</v>
      </c>
      <c r="CU105" s="37">
        <v>624</v>
      </c>
      <c r="CV105" s="37">
        <f t="shared" si="60"/>
        <v>12480</v>
      </c>
      <c r="CW105" s="189">
        <v>6.6</v>
      </c>
      <c r="CX105" s="80">
        <f>+CU105*'PRECIOS SEGUN ADJ. (FRONTERIZO)'!$B$18*'PRECIOS SEGUN ADJ. (FRONTERIZO)'!$C$18</f>
        <v>82368</v>
      </c>
      <c r="CY105" s="80" t="e" vm="1">
        <f>+[4]!NumLetras(CX105,"PESO","PESOS DOMINICANOS","$EE $m CON #d/100 CENTAVOS")</f>
        <v>#VALUE!</v>
      </c>
      <c r="CZ105" s="37">
        <v>26</v>
      </c>
      <c r="DA105" s="37">
        <f t="shared" si="61"/>
        <v>520</v>
      </c>
      <c r="DB105" s="189">
        <v>65.75</v>
      </c>
      <c r="DC105" s="80">
        <f>+CZ105*'PRECIOS SEGUN ADJ. (FRONTERIZO)'!$B$19*'PRECIOS SEGUN ADJ. (FRONTERIZO)'!$C$19</f>
        <v>34190</v>
      </c>
      <c r="DD105" s="80" t="e" vm="1">
        <f>+[4]!NumLetras(DC105,"PESO","PESOS DOMINICANOS","$EE $m CON #d/100 CENTAVOS")</f>
        <v>#VALUE!</v>
      </c>
      <c r="DE105" s="80">
        <f t="shared" si="82"/>
        <v>6154.2</v>
      </c>
      <c r="DF105" s="37">
        <v>5</v>
      </c>
      <c r="DG105" s="37">
        <f t="shared" si="62"/>
        <v>100</v>
      </c>
      <c r="DH105" s="189">
        <v>82.59999999999998</v>
      </c>
      <c r="DI105" s="80">
        <f>+DF105*'PRECIOS SEGUN ADJ. (FRONTERIZO)'!$B$20*'PRECIOS SEGUN ADJ. (FRONTERIZO)'!$C$20</f>
        <v>8260</v>
      </c>
      <c r="DJ105" s="80" t="e" vm="1">
        <f>+[4]!NumLetras(DI105,"PESO","PESOS DOMINICANOS","$EE $m CON #d/100 CENTAVOS")</f>
        <v>#VALUE!</v>
      </c>
      <c r="DK105" s="80">
        <f t="shared" si="83"/>
        <v>1486.8</v>
      </c>
      <c r="DL105" s="37">
        <v>312</v>
      </c>
      <c r="DM105" s="37">
        <f t="shared" si="63"/>
        <v>6240</v>
      </c>
      <c r="DN105" s="189">
        <v>22</v>
      </c>
      <c r="DO105" s="80">
        <f>+DL105*'PRECIOS SEGUN ADJ. (FRONTERIZO)'!$B$21*'PRECIOS SEGUN ADJ. (FRONTERIZO)'!$C$21</f>
        <v>137280</v>
      </c>
      <c r="DP105" s="80" t="e" vm="1">
        <f>+[4]!NumLetras(DO105,"PESO","PESOS DOMINICANOS","$EE $m CON #d/100 CENTAVOS")</f>
        <v>#VALUE!</v>
      </c>
      <c r="DQ105" s="37">
        <v>44</v>
      </c>
      <c r="DR105" s="37">
        <f t="shared" si="64"/>
        <v>880</v>
      </c>
      <c r="DS105" s="189">
        <v>80.849999999999994</v>
      </c>
      <c r="DT105" s="80">
        <f>+DQ105*'PRECIOS SEGUN ADJ. (FRONTERIZO)'!$B$22*'PRECIOS SEGUN ADJ. (FRONTERIZO)'!$C$22</f>
        <v>71148</v>
      </c>
      <c r="DU105" s="80" t="e" vm="1">
        <f>+[4]!NumLetras(DT105,"PESO","PESOS DOMINICANOS","$EE $m CON #d/100 CENTAVOS")</f>
        <v>#VALUE!</v>
      </c>
      <c r="DV105" s="37">
        <v>20</v>
      </c>
      <c r="DW105" s="37">
        <f t="shared" si="65"/>
        <v>400</v>
      </c>
      <c r="DX105" s="189">
        <v>21.83</v>
      </c>
      <c r="DY105" s="80">
        <f>+DV105*'PRECIOS SEGUN ADJ. (FRONTERIZO)'!$B$23*'PRECIOS SEGUN ADJ. (FRONTERIZO)'!$C$23</f>
        <v>8732</v>
      </c>
      <c r="DZ105" s="80" t="e" vm="1">
        <f>+[4]!NumLetras(DY105,"PESO","PESOS DOMINICANOS","$EE $m CON #d/100 CENTAVOS")</f>
        <v>#VALUE!</v>
      </c>
      <c r="EA105" s="80">
        <f t="shared" si="84"/>
        <v>1571.76</v>
      </c>
      <c r="EB105" s="37">
        <v>38</v>
      </c>
      <c r="EC105" s="37">
        <f t="shared" si="66"/>
        <v>760</v>
      </c>
      <c r="ED105" s="189">
        <v>33</v>
      </c>
      <c r="EE105" s="80">
        <f>+EB105*'PRECIOS SEGUN ADJ. (FRONTERIZO)'!$B$24*'PRECIOS SEGUN ADJ. (FRONTERIZO)'!$C$24</f>
        <v>25080</v>
      </c>
      <c r="EF105" s="80" t="e" vm="1">
        <f>+[4]!NumLetras(EE105,"PESO","PESOS DOMINICANOS","$EE $m CON #d/100 CENTAVOS")</f>
        <v>#VALUE!</v>
      </c>
      <c r="EG105" s="37">
        <v>8</v>
      </c>
      <c r="EH105" s="37">
        <f t="shared" si="67"/>
        <v>160</v>
      </c>
      <c r="EI105" s="189">
        <v>15.789999999999997</v>
      </c>
      <c r="EJ105" s="80">
        <f>+EG105*'PRECIOS SEGUN ADJ. (FRONTERIZO)'!$B$25*'PRECIOS SEGUN ADJ. (FRONTERIZO)'!$C$25</f>
        <v>2526.3999999999996</v>
      </c>
      <c r="EK105" s="80" t="e" vm="1">
        <f>+[4]!NumLetras(EJ105,"PESO","PESOS DOMINICANOS","$EE $m CON #d/100 CENTAVOS")</f>
        <v>#VALUE!</v>
      </c>
      <c r="EL105" s="37">
        <v>8</v>
      </c>
      <c r="EM105" s="37">
        <f t="shared" si="68"/>
        <v>160</v>
      </c>
      <c r="EN105" s="189">
        <v>31.5</v>
      </c>
      <c r="EO105" s="80">
        <f>+EL105*'PRECIOS SEGUN ADJ. (FRONTERIZO)'!$B$26*'PRECIOS SEGUN ADJ. (FRONTERIZO)'!$C$26</f>
        <v>5040</v>
      </c>
      <c r="EP105" s="80" t="e" vm="1">
        <f>+[4]!NumLetras(EO105,"PESO","PESOS DOMINICANOS","$EE $m CON #d/100 CENTAVOS")</f>
        <v>#VALUE!</v>
      </c>
      <c r="EQ105" s="80">
        <v>0</v>
      </c>
      <c r="ER105" s="194">
        <f t="shared" si="69"/>
        <v>0</v>
      </c>
      <c r="ES105" s="195">
        <v>21.68</v>
      </c>
      <c r="ET105" s="196">
        <f>+EQ105*'PRECIOS SEGUN ADJ (RURAL)'!$B$13*'PRECIOS SEGUN ADJ (RURAL)'!$C$13</f>
        <v>0</v>
      </c>
      <c r="EU105" s="196" t="e" vm="1">
        <f>+[4]!NumLetras(ET105,"PESO","PESOS DOMINICANOS","$EE $m CON #d/100 CENTAVOS")</f>
        <v>#VALUE!</v>
      </c>
      <c r="EV105" s="80">
        <v>0</v>
      </c>
      <c r="EW105" s="198">
        <f t="shared" si="70"/>
        <v>0</v>
      </c>
      <c r="EX105" s="199">
        <v>5.5</v>
      </c>
      <c r="EY105" s="200">
        <f>+EV105*'PRECIOS SEGUN ADJ (RURAL)'!$B$16*'PRECIOS SEGUN ADJ (RURAL)'!$C$16</f>
        <v>0</v>
      </c>
      <c r="EZ105" s="200" t="e" vm="1">
        <f>+[4]!NumLetras(EY105,"PESO","PESOS DOMINICANOS","$EE $m CON #d/100 CENTAVOS")</f>
        <v>#VALUE!</v>
      </c>
      <c r="FA105" s="80">
        <v>0</v>
      </c>
      <c r="FB105" s="202">
        <f t="shared" si="71"/>
        <v>0</v>
      </c>
      <c r="FC105" s="203">
        <v>220</v>
      </c>
      <c r="FD105" s="204">
        <f>+FA105*'PRECIOS SEGUN ADJ (RURAL)'!$B$18*'PRECIOS SEGUN ADJ (RURAL)'!$C$18</f>
        <v>0</v>
      </c>
      <c r="FE105" s="204" t="e" vm="1">
        <f>+[4]!NumLetras(FD105,"PESO","PESOS DOMINICANOS","$EE $m CON #d/100 CENTAVOS")</f>
        <v>#VALUE!</v>
      </c>
      <c r="FF105" s="204">
        <f t="shared" si="72"/>
        <v>0</v>
      </c>
      <c r="FG105" s="80">
        <f t="shared" si="85"/>
        <v>1213967.1999999997</v>
      </c>
      <c r="FH105" s="80" t="e" vm="1">
        <f>+[4]!NumLetras(FG105,"PESO","PESOS DOMINICANOS","$EE $m CON #d/100 CENTAVOS")</f>
        <v>#VALUE!</v>
      </c>
      <c r="FI105" s="80">
        <f t="shared" si="73"/>
        <v>94511.03</v>
      </c>
      <c r="FJ105" s="80" t="e" vm="1">
        <f>+[4]!NumLetras(FI105,"PESO","PESOS DOMINICANOS","$EE $m CON #d/100 CENTAVOS")</f>
        <v>#VALUE!</v>
      </c>
      <c r="FK105" s="80">
        <f t="shared" si="86"/>
        <v>1119456.1699999997</v>
      </c>
      <c r="FL105" s="80" t="e" vm="1">
        <f>+[4]!NumLetras(FK105,"PESO","PESOS DOMINICANOS","$EE $m CON #d/100 CENTAVOS")</f>
        <v>#VALUE!</v>
      </c>
      <c r="FM105" s="80">
        <f t="shared" si="87"/>
        <v>242793.44</v>
      </c>
      <c r="FN105" s="80" t="e" vm="1">
        <f>+[4]!NumLetras(FM105,"PESO","PESOS DOMINICANOS","$EE $m CON #d/100 CENTAVOS")</f>
        <v>#VALUE!</v>
      </c>
      <c r="FO105" s="80">
        <f t="shared" si="88"/>
        <v>12139.67</v>
      </c>
      <c r="FP105" s="80" t="e" vm="1">
        <f>+[4]!NumLetras(FO105,"PESO","PESOS DOMINICANOS","$EE $m CON #d/100 CENTAVOS")</f>
        <v>#VALUE!</v>
      </c>
      <c r="FQ105" s="80"/>
      <c r="FR105" s="80">
        <f t="shared" si="89"/>
        <v>971173.75999999978</v>
      </c>
      <c r="FS105" s="80" t="e" vm="1">
        <f>+[4]!NumLetras(FR105,"PESO","PESOS DOMINICANOS","$EE $m CON #d/100 CENTAVOS")</f>
        <v>#VALUE!</v>
      </c>
      <c r="FT105" s="37" t="str">
        <f>+VLOOKUP(D105,'FRONTERIZO XENIA'!F:G,2,0)</f>
        <v>F-12</v>
      </c>
    </row>
    <row r="106" spans="1:176">
      <c r="A106" s="37">
        <v>105</v>
      </c>
      <c r="B106" s="37">
        <v>105</v>
      </c>
      <c r="C106" s="26" t="s">
        <v>1021</v>
      </c>
      <c r="D106" s="37">
        <v>3104496702</v>
      </c>
      <c r="E106" s="37" t="str">
        <f>+VLOOKUP(D106,'INFORMACION DE PROVEEDORES'!C:I,2,0)</f>
        <v>031-0449670-2</v>
      </c>
      <c r="F106" s="26" t="str">
        <f>+VLOOKUP(D106,'INFORMACION DE PROVEEDORES'!C:J,4,0)</f>
        <v>VICTOR ALFONSO SEPULVEDA MOREL</v>
      </c>
      <c r="G106" s="37" t="str">
        <f>+VLOOKUP(D106,'INFORMACION DE PROVEEDORES'!C:K,5,0)</f>
        <v>031-0449670-2</v>
      </c>
      <c r="H106" s="26" t="str">
        <f>+VLOOKUP(D106,'INFORMACION DE PROVEEDORES'!C:L,7,0)</f>
        <v>AV. DUARTE S/N LOMA DE CABRERA. 2) AV. ANTONIO DE LA MASA NO.110 RESTAURACION</v>
      </c>
      <c r="I106" s="37" t="str">
        <f>+VLOOKUP(D106,'INFORMACION DE PROVEEDORES'!C:M,3,0)</f>
        <v xml:space="preserve"> FÍSICA</v>
      </c>
      <c r="J106" s="37">
        <v>6</v>
      </c>
      <c r="K106" s="37">
        <v>359</v>
      </c>
      <c r="L106" s="37">
        <v>67</v>
      </c>
      <c r="M106" s="37">
        <f t="shared" si="74"/>
        <v>1340</v>
      </c>
      <c r="N106" s="189">
        <v>69.81</v>
      </c>
      <c r="O106" s="80">
        <f>+L106*'PRECIOS SEGUN ADJ. (FRONTERIZO)'!$B$2*'PRECIOS SEGUN ADJ. (FRONTERIZO)'!$C$2</f>
        <v>93545.400000000009</v>
      </c>
      <c r="P106" s="80" t="e" vm="1">
        <f>+[4]!NumLetras(O106,"PESO","PESOS DOMINICANOS","$EE $m CON #d/100 CENTAVOS")</f>
        <v>#VALUE!</v>
      </c>
      <c r="Q106" s="80">
        <f t="shared" si="75"/>
        <v>14967.26</v>
      </c>
      <c r="R106" s="37">
        <v>19</v>
      </c>
      <c r="S106" s="37">
        <f t="shared" si="45"/>
        <v>380</v>
      </c>
      <c r="T106" s="189">
        <v>31.5</v>
      </c>
      <c r="U106" s="80">
        <f>+R106*'PRECIOS SEGUN ADJ. (FRONTERIZO)'!$B$3*'PRECIOS SEGUN ADJ. (FRONTERIZO)'!$C$3</f>
        <v>11970</v>
      </c>
      <c r="V106" s="80" t="e" vm="1">
        <f>+[4]!NumLetras(U106,"PESO","PESOS DOMINICANOS","$EE $m CON #d/100 CENTAVOS")</f>
        <v>#VALUE!</v>
      </c>
      <c r="W106" s="37">
        <v>0</v>
      </c>
      <c r="X106" s="37">
        <f t="shared" si="46"/>
        <v>0</v>
      </c>
      <c r="Y106" s="189">
        <v>25.2</v>
      </c>
      <c r="Z106" s="80">
        <f>+W106*'PRECIOS SEGUN ADJ. (FRONTERIZO)'!$B$4*'PRECIOS SEGUN ADJ. (FRONTERIZO)'!$C$4</f>
        <v>0</v>
      </c>
      <c r="AA106" s="80" t="e" vm="1">
        <f>+[4]!NumLetras(Z106,"PESO","PESOS DOMINICANOS","$EE $m CON #d/100 CENTAVOS")</f>
        <v>#VALUE!</v>
      </c>
      <c r="AB106" s="37">
        <v>111</v>
      </c>
      <c r="AC106" s="37">
        <f t="shared" si="47"/>
        <v>2220</v>
      </c>
      <c r="AD106" s="189">
        <v>87.91</v>
      </c>
      <c r="AE106" s="80">
        <f>+AB106*'PRECIOS SEGUN ADJ. (FRONTERIZO)'!$B$5*'PRECIOS SEGUN ADJ. (FRONTERIZO)'!$C$5</f>
        <v>195160.2</v>
      </c>
      <c r="AF106" s="80" t="e" vm="1">
        <f>+[4]!NumLetras(AE106,"PESO","PESOS DOMINICANOS","$EE $m CON #d/100 CENTAVOS")</f>
        <v>#VALUE!</v>
      </c>
      <c r="AG106" s="80">
        <f t="shared" si="76"/>
        <v>35128.839999999997</v>
      </c>
      <c r="AH106" s="37">
        <v>135</v>
      </c>
      <c r="AI106" s="37">
        <f t="shared" si="48"/>
        <v>2700</v>
      </c>
      <c r="AJ106" s="189">
        <v>53.95000000000001</v>
      </c>
      <c r="AK106" s="80">
        <f>+AH106*'PRECIOS SEGUN ADJ. (FRONTERIZO)'!$B$6*'PRECIOS SEGUN ADJ. (FRONTERIZO)'!$C$6</f>
        <v>145665</v>
      </c>
      <c r="AL106" s="80" t="e" vm="1">
        <f>+[4]!NumLetras(AK106,"PESO","PESOS DOMINICANOS","$EE $m CON #d/100 CENTAVOS")</f>
        <v>#VALUE!</v>
      </c>
      <c r="AM106" s="37">
        <v>19</v>
      </c>
      <c r="AN106" s="37">
        <f t="shared" si="49"/>
        <v>380</v>
      </c>
      <c r="AO106" s="189">
        <v>25.04</v>
      </c>
      <c r="AP106" s="80">
        <f>+AM106*'PRECIOS SEGUN ADJ. (FRONTERIZO)'!$B$7*'PRECIOS SEGUN ADJ. (FRONTERIZO)'!$C$7</f>
        <v>9515.2000000000007</v>
      </c>
      <c r="AQ106" s="80" t="e" vm="1">
        <f>+[4]!NumLetras(AP106,"PESO","PESOS DOMINICANOS","$EE $m CON #d/100 CENTAVOS")</f>
        <v>#VALUE!</v>
      </c>
      <c r="AR106" s="80">
        <f t="shared" si="77"/>
        <v>1522.43</v>
      </c>
      <c r="AS106" s="37">
        <v>44</v>
      </c>
      <c r="AT106" s="37">
        <f t="shared" si="50"/>
        <v>880</v>
      </c>
      <c r="AU106" s="189">
        <v>290.85000000000002</v>
      </c>
      <c r="AV106" s="80">
        <f>+AS106*'PRECIOS SEGUN ADJ. (FRONTERIZO)'!$B$8*'PRECIOS SEGUN ADJ. (FRONTERIZO)'!$C$8</f>
        <v>255948.00000000003</v>
      </c>
      <c r="AW106" s="80" t="e" vm="1">
        <f>+[4]!NumLetras(AV106,"PESO","PESOS DOMINICANOS","$EE $m CON #d/100 CENTAVOS")</f>
        <v>#VALUE!</v>
      </c>
      <c r="AX106" s="80">
        <f t="shared" si="78"/>
        <v>46070.64</v>
      </c>
      <c r="AY106" s="37">
        <v>0</v>
      </c>
      <c r="AZ106" s="37">
        <f t="shared" si="51"/>
        <v>0</v>
      </c>
      <c r="BA106" s="189">
        <v>18.899999999999999</v>
      </c>
      <c r="BB106" s="80">
        <f>+AY106*'PRECIOS SEGUN ADJ. (FRONTERIZO)'!$B$9*'PRECIOS SEGUN ADJ. (FRONTERIZO)'!$C$9</f>
        <v>0</v>
      </c>
      <c r="BC106" s="80" t="e" vm="1">
        <f>+[4]!NumLetras(BB106,"PESO","PESOS DOMINICANOS","$EE $m CON #d/100 CENTAVOS")</f>
        <v>#VALUE!</v>
      </c>
      <c r="BD106" s="37">
        <v>11</v>
      </c>
      <c r="BE106" s="37">
        <f t="shared" si="52"/>
        <v>220</v>
      </c>
      <c r="BF106" s="189">
        <v>140.38</v>
      </c>
      <c r="BG106" s="80">
        <f>+BD106*'PRECIOS SEGUN ADJ. (FRONTERIZO)'!$B$10*'PRECIOS SEGUN ADJ. (FRONTERIZO)'!$C$10</f>
        <v>30883.599999999999</v>
      </c>
      <c r="BH106" s="80" t="e" vm="1">
        <f>+[4]!NumLetras(BG106,"PESO","PESOS DOMINICANOS","$EE $m CON #d/100 CENTAVOS")</f>
        <v>#VALUE!</v>
      </c>
      <c r="BI106" s="80">
        <f t="shared" si="79"/>
        <v>5559.05</v>
      </c>
      <c r="BJ106" s="37">
        <v>0</v>
      </c>
      <c r="BK106" s="37">
        <f t="shared" si="53"/>
        <v>0</v>
      </c>
      <c r="BL106" s="189">
        <v>31.459999999999997</v>
      </c>
      <c r="BM106" s="80">
        <f>+BJ106*'PRECIOS SEGUN ADJ. (FRONTERIZO)'!$B$11*'PRECIOS SEGUN ADJ. (FRONTERIZO)'!$C$11</f>
        <v>0</v>
      </c>
      <c r="BN106" s="80" t="e" vm="1">
        <f>+[4]!NumLetras(BM106,"PESO","PESOS DOMINICANOS","$EE $m CON #d/100 CENTAVOS")</f>
        <v>#VALUE!</v>
      </c>
      <c r="BO106" s="37">
        <v>34</v>
      </c>
      <c r="BP106" s="37">
        <f t="shared" si="54"/>
        <v>680</v>
      </c>
      <c r="BQ106" s="189">
        <v>65</v>
      </c>
      <c r="BR106" s="80">
        <f>+BO106*'PRECIOS SEGUN ADJ. (FRONTERIZO)'!$B$12*'PRECIOS SEGUN ADJ. (FRONTERIZO)'!$C$12</f>
        <v>44200</v>
      </c>
      <c r="BS106" s="80" t="e" vm="1">
        <f>+[4]!NumLetras(BR106,"PESO","PESOS DOMINICANOS","$EE $m CON #d/100 CENTAVOS")</f>
        <v>#VALUE!</v>
      </c>
      <c r="BT106" s="37">
        <v>0</v>
      </c>
      <c r="BU106" s="37">
        <f t="shared" si="55"/>
        <v>0</v>
      </c>
      <c r="BV106" s="189">
        <v>5.5</v>
      </c>
      <c r="BW106" s="80">
        <f>+BT106*'PRECIOS SEGUN ADJ. (FRONTERIZO)'!$B$13*'PRECIOS SEGUN ADJ. (FRONTERIZO)'!$C$13</f>
        <v>0</v>
      </c>
      <c r="BX106" s="80" t="e" vm="1">
        <f>+[4]!NumLetras(BW106,"PESO","PESOS DOMINICANOS","$EE $m CON #d/100 CENTAVOS")</f>
        <v>#VALUE!</v>
      </c>
      <c r="BY106" s="37">
        <v>718</v>
      </c>
      <c r="BZ106" s="37">
        <f t="shared" si="56"/>
        <v>14360</v>
      </c>
      <c r="CA106" s="189">
        <v>7.15</v>
      </c>
      <c r="CB106" s="80">
        <f>+BY106*'PRECIOS SEGUN ADJ. (FRONTERIZO)'!$B$14*'PRECIOS SEGUN ADJ. (FRONTERIZO)'!$C$14</f>
        <v>102674</v>
      </c>
      <c r="CC106" s="80" t="e" vm="1">
        <f>+[4]!NumLetras(CB106,"PESO","PESOS DOMINICANOS","$EE $m CON #d/100 CENTAVOS")</f>
        <v>#VALUE!</v>
      </c>
      <c r="CD106" s="37">
        <v>1436</v>
      </c>
      <c r="CE106" s="37">
        <f t="shared" si="57"/>
        <v>28720</v>
      </c>
      <c r="CF106" s="189">
        <v>6.8400000000000007</v>
      </c>
      <c r="CG106" s="80">
        <f>+CD106*'PRECIOS SEGUN ADJ. (FRONTERIZO)'!$B$15*'PRECIOS SEGUN ADJ. (FRONTERIZO)'!$C$15</f>
        <v>196444.79999999999</v>
      </c>
      <c r="CH106" s="80" t="e" vm="1">
        <f>+[4]!NumLetras(CG106,"PESO","PESOS DOMINICANOS","$EE $m CON #d/100 CENTAVOS")</f>
        <v>#VALUE!</v>
      </c>
      <c r="CI106" s="37">
        <v>0</v>
      </c>
      <c r="CJ106" s="37">
        <f t="shared" si="58"/>
        <v>0</v>
      </c>
      <c r="CK106" s="189">
        <v>60</v>
      </c>
      <c r="CL106" s="80">
        <f>+CI106*'PRECIOS SEGUN ADJ. (FRONTERIZO)'!$B$16*'PRECIOS SEGUN ADJ. (FRONTERIZO)'!$C$16</f>
        <v>0</v>
      </c>
      <c r="CM106" s="80" t="e" vm="1">
        <f>+[4]!NumLetras(CL106,"PESO","PESOS DOMINICANOS","$EE $m CON #d/100 CENTAVOS")</f>
        <v>#VALUE!</v>
      </c>
      <c r="CN106" s="80">
        <f t="shared" si="80"/>
        <v>0</v>
      </c>
      <c r="CO106" s="37">
        <v>0</v>
      </c>
      <c r="CP106" s="37">
        <f t="shared" si="59"/>
        <v>0</v>
      </c>
      <c r="CQ106" s="189">
        <v>55.649999999999991</v>
      </c>
      <c r="CR106" s="80">
        <f>+CO106*'PRECIOS SEGUN ADJ. (FRONTERIZO)'!$B$17*'PRECIOS SEGUN ADJ. (FRONTERIZO)'!$C$17</f>
        <v>0</v>
      </c>
      <c r="CS106" s="80" t="e" vm="1">
        <f>+[4]!NumLetras(CR106,"PESO","PESOS DOMINICANOS","$EE $m CON #d/100 CENTAVOS")</f>
        <v>#VALUE!</v>
      </c>
      <c r="CT106" s="80">
        <f t="shared" si="81"/>
        <v>0</v>
      </c>
      <c r="CU106" s="37">
        <v>718</v>
      </c>
      <c r="CV106" s="37">
        <f t="shared" si="60"/>
        <v>14360</v>
      </c>
      <c r="CW106" s="189">
        <v>6.6</v>
      </c>
      <c r="CX106" s="80">
        <f>+CU106*'PRECIOS SEGUN ADJ. (FRONTERIZO)'!$B$18*'PRECIOS SEGUN ADJ. (FRONTERIZO)'!$C$18</f>
        <v>94776</v>
      </c>
      <c r="CY106" s="80" t="e" vm="1">
        <f>+[4]!NumLetras(CX106,"PESO","PESOS DOMINICANOS","$EE $m CON #d/100 CENTAVOS")</f>
        <v>#VALUE!</v>
      </c>
      <c r="CZ106" s="37">
        <v>0</v>
      </c>
      <c r="DA106" s="37">
        <f t="shared" si="61"/>
        <v>0</v>
      </c>
      <c r="DB106" s="189">
        <v>65.75</v>
      </c>
      <c r="DC106" s="80">
        <f>+CZ106*'PRECIOS SEGUN ADJ. (FRONTERIZO)'!$B$19*'PRECIOS SEGUN ADJ. (FRONTERIZO)'!$C$19</f>
        <v>0</v>
      </c>
      <c r="DD106" s="80" t="e" vm="1">
        <f>+[4]!NumLetras(DC106,"PESO","PESOS DOMINICANOS","$EE $m CON #d/100 CENTAVOS")</f>
        <v>#VALUE!</v>
      </c>
      <c r="DE106" s="80">
        <f t="shared" si="82"/>
        <v>0</v>
      </c>
      <c r="DF106" s="37">
        <v>19</v>
      </c>
      <c r="DG106" s="37">
        <f t="shared" si="62"/>
        <v>380</v>
      </c>
      <c r="DH106" s="189">
        <v>82.59999999999998</v>
      </c>
      <c r="DI106" s="80">
        <f>+DF106*'PRECIOS SEGUN ADJ. (FRONTERIZO)'!$B$20*'PRECIOS SEGUN ADJ. (FRONTERIZO)'!$C$20</f>
        <v>31387.999999999996</v>
      </c>
      <c r="DJ106" s="80" t="e" vm="1">
        <f>+[4]!NumLetras(DI106,"PESO","PESOS DOMINICANOS","$EE $m CON #d/100 CENTAVOS")</f>
        <v>#VALUE!</v>
      </c>
      <c r="DK106" s="80">
        <f t="shared" si="83"/>
        <v>5649.84</v>
      </c>
      <c r="DL106" s="37">
        <v>1436</v>
      </c>
      <c r="DM106" s="37">
        <f t="shared" si="63"/>
        <v>28720</v>
      </c>
      <c r="DN106" s="189">
        <v>22</v>
      </c>
      <c r="DO106" s="80">
        <f>+DL106*'PRECIOS SEGUN ADJ. (FRONTERIZO)'!$B$21*'PRECIOS SEGUN ADJ. (FRONTERIZO)'!$C$21</f>
        <v>631840</v>
      </c>
      <c r="DP106" s="80" t="e" vm="1">
        <f>+[4]!NumLetras(DO106,"PESO","PESOS DOMINICANOS","$EE $m CON #d/100 CENTAVOS")</f>
        <v>#VALUE!</v>
      </c>
      <c r="DQ106" s="37">
        <v>83</v>
      </c>
      <c r="DR106" s="37">
        <f t="shared" si="64"/>
        <v>1660</v>
      </c>
      <c r="DS106" s="189">
        <v>80.849999999999994</v>
      </c>
      <c r="DT106" s="80">
        <f>+DQ106*'PRECIOS SEGUN ADJ. (FRONTERIZO)'!$B$22*'PRECIOS SEGUN ADJ. (FRONTERIZO)'!$C$22</f>
        <v>134211</v>
      </c>
      <c r="DU106" s="80" t="e" vm="1">
        <f>+[4]!NumLetras(DT106,"PESO","PESOS DOMINICANOS","$EE $m CON #d/100 CENTAVOS")</f>
        <v>#VALUE!</v>
      </c>
      <c r="DV106" s="37">
        <v>39</v>
      </c>
      <c r="DW106" s="37">
        <f t="shared" si="65"/>
        <v>780</v>
      </c>
      <c r="DX106" s="189">
        <v>21.83</v>
      </c>
      <c r="DY106" s="80">
        <f>+DV106*'PRECIOS SEGUN ADJ. (FRONTERIZO)'!$B$23*'PRECIOS SEGUN ADJ. (FRONTERIZO)'!$C$23</f>
        <v>17027.399999999998</v>
      </c>
      <c r="DZ106" s="80" t="e" vm="1">
        <f>+[4]!NumLetras(DY106,"PESO","PESOS DOMINICANOS","$EE $m CON #d/100 CENTAVOS")</f>
        <v>#VALUE!</v>
      </c>
      <c r="EA106" s="80">
        <f t="shared" si="84"/>
        <v>3064.93</v>
      </c>
      <c r="EB106" s="37">
        <v>113</v>
      </c>
      <c r="EC106" s="37">
        <f t="shared" si="66"/>
        <v>2260</v>
      </c>
      <c r="ED106" s="189">
        <v>33</v>
      </c>
      <c r="EE106" s="80">
        <f>+EB106*'PRECIOS SEGUN ADJ. (FRONTERIZO)'!$B$24*'PRECIOS SEGUN ADJ. (FRONTERIZO)'!$C$24</f>
        <v>74580</v>
      </c>
      <c r="EF106" s="80" t="e" vm="1">
        <f>+[4]!NumLetras(EE106,"PESO","PESOS DOMINICANOS","$EE $m CON #d/100 CENTAVOS")</f>
        <v>#VALUE!</v>
      </c>
      <c r="EG106" s="37">
        <v>0</v>
      </c>
      <c r="EH106" s="37">
        <f t="shared" si="67"/>
        <v>0</v>
      </c>
      <c r="EI106" s="189">
        <v>15.789999999999997</v>
      </c>
      <c r="EJ106" s="80">
        <f>+EG106*'PRECIOS SEGUN ADJ. (FRONTERIZO)'!$B$25*'PRECIOS SEGUN ADJ. (FRONTERIZO)'!$C$25</f>
        <v>0</v>
      </c>
      <c r="EK106" s="80" t="e" vm="1">
        <f>+[4]!NumLetras(EJ106,"PESO","PESOS DOMINICANOS","$EE $m CON #d/100 CENTAVOS")</f>
        <v>#VALUE!</v>
      </c>
      <c r="EL106" s="37">
        <v>0</v>
      </c>
      <c r="EM106" s="37">
        <f t="shared" si="68"/>
        <v>0</v>
      </c>
      <c r="EN106" s="189">
        <v>31.5</v>
      </c>
      <c r="EO106" s="80">
        <f>+EL106*'PRECIOS SEGUN ADJ. (FRONTERIZO)'!$B$26*'PRECIOS SEGUN ADJ. (FRONTERIZO)'!$C$26</f>
        <v>0</v>
      </c>
      <c r="EP106" s="80" t="e" vm="1">
        <f>+[4]!NumLetras(EO106,"PESO","PESOS DOMINICANOS","$EE $m CON #d/100 CENTAVOS")</f>
        <v>#VALUE!</v>
      </c>
      <c r="EQ106" s="80">
        <v>0</v>
      </c>
      <c r="ER106" s="194">
        <f t="shared" si="69"/>
        <v>0</v>
      </c>
      <c r="ES106" s="195">
        <v>21.68</v>
      </c>
      <c r="ET106" s="196">
        <f>+EQ106*'PRECIOS SEGUN ADJ (RURAL)'!$B$13*'PRECIOS SEGUN ADJ (RURAL)'!$C$13</f>
        <v>0</v>
      </c>
      <c r="EU106" s="196" t="e" vm="1">
        <f>+[4]!NumLetras(ET106,"PESO","PESOS DOMINICANOS","$EE $m CON #d/100 CENTAVOS")</f>
        <v>#VALUE!</v>
      </c>
      <c r="EV106" s="80">
        <v>0</v>
      </c>
      <c r="EW106" s="198">
        <f t="shared" si="70"/>
        <v>0</v>
      </c>
      <c r="EX106" s="199">
        <v>5.5</v>
      </c>
      <c r="EY106" s="200">
        <f>+EV106*'PRECIOS SEGUN ADJ (RURAL)'!$B$16*'PRECIOS SEGUN ADJ (RURAL)'!$C$16</f>
        <v>0</v>
      </c>
      <c r="EZ106" s="200" t="e" vm="1">
        <f>+[4]!NumLetras(EY106,"PESO","PESOS DOMINICANOS","$EE $m CON #d/100 CENTAVOS")</f>
        <v>#VALUE!</v>
      </c>
      <c r="FA106" s="80">
        <v>0</v>
      </c>
      <c r="FB106" s="202">
        <f t="shared" si="71"/>
        <v>0</v>
      </c>
      <c r="FC106" s="203">
        <v>220</v>
      </c>
      <c r="FD106" s="204">
        <f>+FA106*'PRECIOS SEGUN ADJ (RURAL)'!$B$18*'PRECIOS SEGUN ADJ (RURAL)'!$C$18</f>
        <v>0</v>
      </c>
      <c r="FE106" s="204" t="e" vm="1">
        <f>+[4]!NumLetras(FD106,"PESO","PESOS DOMINICANOS","$EE $m CON #d/100 CENTAVOS")</f>
        <v>#VALUE!</v>
      </c>
      <c r="FF106" s="204">
        <f t="shared" si="72"/>
        <v>0</v>
      </c>
      <c r="FG106" s="80">
        <f t="shared" si="85"/>
        <v>2069828.5999999999</v>
      </c>
      <c r="FH106" s="80" t="e" vm="1">
        <f>+[4]!NumLetras(FG106,"PESO","PESOS DOMINICANOS","$EE $m CON #d/100 CENTAVOS")</f>
        <v>#VALUE!</v>
      </c>
      <c r="FI106" s="80">
        <f t="shared" si="73"/>
        <v>111962.98999999999</v>
      </c>
      <c r="FJ106" s="80" t="e" vm="1">
        <f>+[4]!NumLetras(FI106,"PESO","PESOS DOMINICANOS","$EE $m CON #d/100 CENTAVOS")</f>
        <v>#VALUE!</v>
      </c>
      <c r="FK106" s="80">
        <f t="shared" si="86"/>
        <v>1957865.6099999999</v>
      </c>
      <c r="FL106" s="80" t="e" vm="1">
        <f>+[4]!NumLetras(FK106,"PESO","PESOS DOMINICANOS","$EE $m CON #d/100 CENTAVOS")</f>
        <v>#VALUE!</v>
      </c>
      <c r="FM106" s="80">
        <f t="shared" si="87"/>
        <v>413965.72</v>
      </c>
      <c r="FN106" s="80" t="e" vm="1">
        <f>+[4]!NumLetras(FM106,"PESO","PESOS DOMINICANOS","$EE $m CON #d/100 CENTAVOS")</f>
        <v>#VALUE!</v>
      </c>
      <c r="FO106" s="80">
        <f t="shared" si="88"/>
        <v>20698.29</v>
      </c>
      <c r="FP106" s="80" t="e" vm="1">
        <f>+[4]!NumLetras(FO106,"PESO","PESOS DOMINICANOS","$EE $m CON #d/100 CENTAVOS")</f>
        <v>#VALUE!</v>
      </c>
      <c r="FQ106" s="80"/>
      <c r="FR106" s="80">
        <f t="shared" si="89"/>
        <v>1655862.88</v>
      </c>
      <c r="FS106" s="80" t="e" vm="1">
        <f>+[4]!NumLetras(FR106,"PESO","PESOS DOMINICANOS","$EE $m CON #d/100 CENTAVOS")</f>
        <v>#VALUE!</v>
      </c>
      <c r="FT106" s="37" t="str">
        <f>+VLOOKUP(D106,'FRONTERIZO XENIA'!F:G,2,0)</f>
        <v>F-23</v>
      </c>
    </row>
    <row r="107" spans="1:176">
      <c r="A107" s="37">
        <v>106</v>
      </c>
      <c r="B107" s="37">
        <v>106</v>
      </c>
      <c r="C107" s="26" t="s">
        <v>1037</v>
      </c>
      <c r="D107" s="37">
        <v>7600176122</v>
      </c>
      <c r="E107" s="37" t="str">
        <f>+VLOOKUP(D107,'INFORMACION DE PROVEEDORES'!C:I,2,0)</f>
        <v>076-0017612-2</v>
      </c>
      <c r="F107" s="26" t="str">
        <f>+VLOOKUP(D107,'INFORMACION DE PROVEEDORES'!C:J,4,0)</f>
        <v>WALDY OMAR GOMEZ MATOS</v>
      </c>
      <c r="G107" s="37" t="str">
        <f>+VLOOKUP(D107,'INFORMACION DE PROVEEDORES'!C:K,5,0)</f>
        <v>076-0017612-2</v>
      </c>
      <c r="H107" s="26" t="str">
        <f>+VLOOKUP(D107,'INFORMACION DE PROVEEDORES'!C:L,7,0)</f>
        <v xml:space="preserve">CALLE ANTONIO MENDEZ NO.13, ZONA UNIVERSITARIA </v>
      </c>
      <c r="I107" s="37" t="str">
        <f>+VLOOKUP(D107,'INFORMACION DE PROVEEDORES'!C:M,3,0)</f>
        <v xml:space="preserve"> FÍSICA</v>
      </c>
      <c r="J107" s="37">
        <v>1</v>
      </c>
      <c r="K107" s="37">
        <v>103</v>
      </c>
      <c r="L107" s="37">
        <v>19</v>
      </c>
      <c r="M107" s="37">
        <f t="shared" si="74"/>
        <v>380</v>
      </c>
      <c r="N107" s="189">
        <v>69.81</v>
      </c>
      <c r="O107" s="80">
        <f>+L107*'PRECIOS SEGUN ADJ. (FRONTERIZO)'!$B$2*'PRECIOS SEGUN ADJ. (FRONTERIZO)'!$C$2</f>
        <v>26527.800000000003</v>
      </c>
      <c r="P107" s="80" t="e" vm="1">
        <f>+[4]!NumLetras(O107,"PESO","PESOS DOMINICANOS","$EE $m CON #d/100 CENTAVOS")</f>
        <v>#VALUE!</v>
      </c>
      <c r="Q107" s="80">
        <f t="shared" si="75"/>
        <v>4244.45</v>
      </c>
      <c r="R107" s="37">
        <v>5</v>
      </c>
      <c r="S107" s="37">
        <f t="shared" si="45"/>
        <v>100</v>
      </c>
      <c r="T107" s="189">
        <v>31.5</v>
      </c>
      <c r="U107" s="80">
        <f>+R107*'PRECIOS SEGUN ADJ. (FRONTERIZO)'!$B$3*'PRECIOS SEGUN ADJ. (FRONTERIZO)'!$C$3</f>
        <v>3150</v>
      </c>
      <c r="V107" s="80" t="e" vm="1">
        <f>+[4]!NumLetras(U107,"PESO","PESOS DOMINICANOS","$EE $m CON #d/100 CENTAVOS")</f>
        <v>#VALUE!</v>
      </c>
      <c r="W107" s="37">
        <v>0</v>
      </c>
      <c r="X107" s="37">
        <f t="shared" si="46"/>
        <v>0</v>
      </c>
      <c r="Y107" s="189">
        <v>25.2</v>
      </c>
      <c r="Z107" s="80">
        <f>+W107*'PRECIOS SEGUN ADJ. (FRONTERIZO)'!$B$4*'PRECIOS SEGUN ADJ. (FRONTERIZO)'!$C$4</f>
        <v>0</v>
      </c>
      <c r="AA107" s="80" t="e" vm="1">
        <f>+[4]!NumLetras(Z107,"PESO","PESOS DOMINICANOS","$EE $m CON #d/100 CENTAVOS")</f>
        <v>#VALUE!</v>
      </c>
      <c r="AB107" s="37">
        <v>32</v>
      </c>
      <c r="AC107" s="37">
        <f t="shared" si="47"/>
        <v>640</v>
      </c>
      <c r="AD107" s="189">
        <v>87.91</v>
      </c>
      <c r="AE107" s="80">
        <f>+AB107*'PRECIOS SEGUN ADJ. (FRONTERIZO)'!$B$5*'PRECIOS SEGUN ADJ. (FRONTERIZO)'!$C$5</f>
        <v>56262.399999999994</v>
      </c>
      <c r="AF107" s="80" t="e" vm="1">
        <f>+[4]!NumLetras(AE107,"PESO","PESOS DOMINICANOS","$EE $m CON #d/100 CENTAVOS")</f>
        <v>#VALUE!</v>
      </c>
      <c r="AG107" s="80">
        <f t="shared" si="76"/>
        <v>10127.23</v>
      </c>
      <c r="AH107" s="37">
        <v>38</v>
      </c>
      <c r="AI107" s="37">
        <f t="shared" si="48"/>
        <v>760</v>
      </c>
      <c r="AJ107" s="189">
        <v>53.95000000000001</v>
      </c>
      <c r="AK107" s="80">
        <f>+AH107*'PRECIOS SEGUN ADJ. (FRONTERIZO)'!$B$6*'PRECIOS SEGUN ADJ. (FRONTERIZO)'!$C$6</f>
        <v>41002</v>
      </c>
      <c r="AL107" s="80" t="e" vm="1">
        <f>+[4]!NumLetras(AK107,"PESO","PESOS DOMINICANOS","$EE $m CON #d/100 CENTAVOS")</f>
        <v>#VALUE!</v>
      </c>
      <c r="AM107" s="37">
        <v>5</v>
      </c>
      <c r="AN107" s="37">
        <f t="shared" si="49"/>
        <v>100</v>
      </c>
      <c r="AO107" s="189">
        <v>25.04</v>
      </c>
      <c r="AP107" s="80">
        <f>+AM107*'PRECIOS SEGUN ADJ. (FRONTERIZO)'!$B$7*'PRECIOS SEGUN ADJ. (FRONTERIZO)'!$C$7</f>
        <v>2504</v>
      </c>
      <c r="AQ107" s="80" t="e" vm="1">
        <f>+[4]!NumLetras(AP107,"PESO","PESOS DOMINICANOS","$EE $m CON #d/100 CENTAVOS")</f>
        <v>#VALUE!</v>
      </c>
      <c r="AR107" s="80">
        <f t="shared" si="77"/>
        <v>400.64</v>
      </c>
      <c r="AS107" s="37">
        <v>12</v>
      </c>
      <c r="AT107" s="37">
        <f t="shared" si="50"/>
        <v>240</v>
      </c>
      <c r="AU107" s="189">
        <v>290.85000000000002</v>
      </c>
      <c r="AV107" s="80">
        <f>+AS107*'PRECIOS SEGUN ADJ. (FRONTERIZO)'!$B$8*'PRECIOS SEGUN ADJ. (FRONTERIZO)'!$C$8</f>
        <v>69804</v>
      </c>
      <c r="AW107" s="80" t="e" vm="1">
        <f>+[4]!NumLetras(AV107,"PESO","PESOS DOMINICANOS","$EE $m CON #d/100 CENTAVOS")</f>
        <v>#VALUE!</v>
      </c>
      <c r="AX107" s="80">
        <f t="shared" si="78"/>
        <v>12564.72</v>
      </c>
      <c r="AY107" s="37">
        <v>0</v>
      </c>
      <c r="AZ107" s="37">
        <f t="shared" si="51"/>
        <v>0</v>
      </c>
      <c r="BA107" s="189">
        <v>18.899999999999999</v>
      </c>
      <c r="BB107" s="80">
        <f>+AY107*'PRECIOS SEGUN ADJ. (FRONTERIZO)'!$B$9*'PRECIOS SEGUN ADJ. (FRONTERIZO)'!$C$9</f>
        <v>0</v>
      </c>
      <c r="BC107" s="80" t="e" vm="1">
        <f>+[4]!NumLetras(BB107,"PESO","PESOS DOMINICANOS","$EE $m CON #d/100 CENTAVOS")</f>
        <v>#VALUE!</v>
      </c>
      <c r="BD107" s="37">
        <v>3</v>
      </c>
      <c r="BE107" s="37">
        <f t="shared" si="52"/>
        <v>60</v>
      </c>
      <c r="BF107" s="189">
        <v>140.38</v>
      </c>
      <c r="BG107" s="80">
        <f>+BD107*'PRECIOS SEGUN ADJ. (FRONTERIZO)'!$B$10*'PRECIOS SEGUN ADJ. (FRONTERIZO)'!$C$10</f>
        <v>8422.7999999999993</v>
      </c>
      <c r="BH107" s="80" t="e" vm="1">
        <f>+[4]!NumLetras(BG107,"PESO","PESOS DOMINICANOS","$EE $m CON #d/100 CENTAVOS")</f>
        <v>#VALUE!</v>
      </c>
      <c r="BI107" s="80">
        <f t="shared" si="79"/>
        <v>1516.1</v>
      </c>
      <c r="BJ107" s="37">
        <v>0</v>
      </c>
      <c r="BK107" s="37">
        <f t="shared" si="53"/>
        <v>0</v>
      </c>
      <c r="BL107" s="189">
        <v>31.459999999999997</v>
      </c>
      <c r="BM107" s="80">
        <f>+BJ107*'PRECIOS SEGUN ADJ. (FRONTERIZO)'!$B$11*'PRECIOS SEGUN ADJ. (FRONTERIZO)'!$C$11</f>
        <v>0</v>
      </c>
      <c r="BN107" s="80" t="e" vm="1">
        <f>+[4]!NumLetras(BM107,"PESO","PESOS DOMINICANOS","$EE $m CON #d/100 CENTAVOS")</f>
        <v>#VALUE!</v>
      </c>
      <c r="BO107" s="37">
        <v>10</v>
      </c>
      <c r="BP107" s="37">
        <f t="shared" si="54"/>
        <v>200</v>
      </c>
      <c r="BQ107" s="189">
        <v>65</v>
      </c>
      <c r="BR107" s="80">
        <f>+BO107*'PRECIOS SEGUN ADJ. (FRONTERIZO)'!$B$12*'PRECIOS SEGUN ADJ. (FRONTERIZO)'!$C$12</f>
        <v>13000</v>
      </c>
      <c r="BS107" s="80" t="e" vm="1">
        <f>+[4]!NumLetras(BR107,"PESO","PESOS DOMINICANOS","$EE $m CON #d/100 CENTAVOS")</f>
        <v>#VALUE!</v>
      </c>
      <c r="BT107" s="37">
        <v>0</v>
      </c>
      <c r="BU107" s="37">
        <f t="shared" si="55"/>
        <v>0</v>
      </c>
      <c r="BV107" s="189">
        <v>5.5</v>
      </c>
      <c r="BW107" s="80">
        <f>+BT107*'PRECIOS SEGUN ADJ. (FRONTERIZO)'!$B$13*'PRECIOS SEGUN ADJ. (FRONTERIZO)'!$C$13</f>
        <v>0</v>
      </c>
      <c r="BX107" s="80" t="e" vm="1">
        <f>+[4]!NumLetras(BW107,"PESO","PESOS DOMINICANOS","$EE $m CON #d/100 CENTAVOS")</f>
        <v>#VALUE!</v>
      </c>
      <c r="BY107" s="37">
        <v>206</v>
      </c>
      <c r="BZ107" s="37">
        <f t="shared" si="56"/>
        <v>4120</v>
      </c>
      <c r="CA107" s="189">
        <v>7.15</v>
      </c>
      <c r="CB107" s="80">
        <f>+BY107*'PRECIOS SEGUN ADJ. (FRONTERIZO)'!$B$14*'PRECIOS SEGUN ADJ. (FRONTERIZO)'!$C$14</f>
        <v>29458</v>
      </c>
      <c r="CC107" s="80" t="e" vm="1">
        <f>+[4]!NumLetras(CB107,"PESO","PESOS DOMINICANOS","$EE $m CON #d/100 CENTAVOS")</f>
        <v>#VALUE!</v>
      </c>
      <c r="CD107" s="37">
        <v>412</v>
      </c>
      <c r="CE107" s="37">
        <f t="shared" si="57"/>
        <v>8240</v>
      </c>
      <c r="CF107" s="189">
        <v>6.8400000000000007</v>
      </c>
      <c r="CG107" s="80">
        <f>+CD107*'PRECIOS SEGUN ADJ. (FRONTERIZO)'!$B$15*'PRECIOS SEGUN ADJ. (FRONTERIZO)'!$C$15</f>
        <v>56361.599999999999</v>
      </c>
      <c r="CH107" s="80" t="e" vm="1">
        <f>+[4]!NumLetras(CG107,"PESO","PESOS DOMINICANOS","$EE $m CON #d/100 CENTAVOS")</f>
        <v>#VALUE!</v>
      </c>
      <c r="CI107" s="37">
        <v>0</v>
      </c>
      <c r="CJ107" s="37">
        <f t="shared" si="58"/>
        <v>0</v>
      </c>
      <c r="CK107" s="189">
        <v>60</v>
      </c>
      <c r="CL107" s="80">
        <f>+CI107*'PRECIOS SEGUN ADJ. (FRONTERIZO)'!$B$16*'PRECIOS SEGUN ADJ. (FRONTERIZO)'!$C$16</f>
        <v>0</v>
      </c>
      <c r="CM107" s="80" t="e" vm="1">
        <f>+[4]!NumLetras(CL107,"PESO","PESOS DOMINICANOS","$EE $m CON #d/100 CENTAVOS")</f>
        <v>#VALUE!</v>
      </c>
      <c r="CN107" s="80">
        <f t="shared" si="80"/>
        <v>0</v>
      </c>
      <c r="CO107" s="37">
        <v>0</v>
      </c>
      <c r="CP107" s="37">
        <f t="shared" si="59"/>
        <v>0</v>
      </c>
      <c r="CQ107" s="189">
        <v>55.649999999999991</v>
      </c>
      <c r="CR107" s="80">
        <f>+CO107*'PRECIOS SEGUN ADJ. (FRONTERIZO)'!$B$17*'PRECIOS SEGUN ADJ. (FRONTERIZO)'!$C$17</f>
        <v>0</v>
      </c>
      <c r="CS107" s="80" t="e" vm="1">
        <f>+[4]!NumLetras(CR107,"PESO","PESOS DOMINICANOS","$EE $m CON #d/100 CENTAVOS")</f>
        <v>#VALUE!</v>
      </c>
      <c r="CT107" s="80">
        <f t="shared" si="81"/>
        <v>0</v>
      </c>
      <c r="CU107" s="37">
        <v>206</v>
      </c>
      <c r="CV107" s="37">
        <f t="shared" si="60"/>
        <v>4120</v>
      </c>
      <c r="CW107" s="189">
        <v>6.6</v>
      </c>
      <c r="CX107" s="80">
        <f>+CU107*'PRECIOS SEGUN ADJ. (FRONTERIZO)'!$B$18*'PRECIOS SEGUN ADJ. (FRONTERIZO)'!$C$18</f>
        <v>27192</v>
      </c>
      <c r="CY107" s="80" t="e" vm="1">
        <f>+[4]!NumLetras(CX107,"PESO","PESOS DOMINICANOS","$EE $m CON #d/100 CENTAVOS")</f>
        <v>#VALUE!</v>
      </c>
      <c r="CZ107" s="37">
        <v>0</v>
      </c>
      <c r="DA107" s="37">
        <f t="shared" si="61"/>
        <v>0</v>
      </c>
      <c r="DB107" s="189">
        <v>65.75</v>
      </c>
      <c r="DC107" s="80">
        <f>+CZ107*'PRECIOS SEGUN ADJ. (FRONTERIZO)'!$B$19*'PRECIOS SEGUN ADJ. (FRONTERIZO)'!$C$19</f>
        <v>0</v>
      </c>
      <c r="DD107" s="80" t="e" vm="1">
        <f>+[4]!NumLetras(DC107,"PESO","PESOS DOMINICANOS","$EE $m CON #d/100 CENTAVOS")</f>
        <v>#VALUE!</v>
      </c>
      <c r="DE107" s="80">
        <f t="shared" si="82"/>
        <v>0</v>
      </c>
      <c r="DF107" s="37">
        <v>5</v>
      </c>
      <c r="DG107" s="37">
        <f t="shared" si="62"/>
        <v>100</v>
      </c>
      <c r="DH107" s="189">
        <v>82.59999999999998</v>
      </c>
      <c r="DI107" s="80">
        <f>+DF107*'PRECIOS SEGUN ADJ. (FRONTERIZO)'!$B$20*'PRECIOS SEGUN ADJ. (FRONTERIZO)'!$C$20</f>
        <v>8260</v>
      </c>
      <c r="DJ107" s="80" t="e" vm="1">
        <f>+[4]!NumLetras(DI107,"PESO","PESOS DOMINICANOS","$EE $m CON #d/100 CENTAVOS")</f>
        <v>#VALUE!</v>
      </c>
      <c r="DK107" s="80">
        <f t="shared" si="83"/>
        <v>1486.8</v>
      </c>
      <c r="DL107" s="37">
        <v>412</v>
      </c>
      <c r="DM107" s="37">
        <f t="shared" si="63"/>
        <v>8240</v>
      </c>
      <c r="DN107" s="189">
        <v>22</v>
      </c>
      <c r="DO107" s="80">
        <f>+DL107*'PRECIOS SEGUN ADJ. (FRONTERIZO)'!$B$21*'PRECIOS SEGUN ADJ. (FRONTERIZO)'!$C$21</f>
        <v>181280</v>
      </c>
      <c r="DP107" s="80" t="e" vm="1">
        <f>+[4]!NumLetras(DO107,"PESO","PESOS DOMINICANOS","$EE $m CON #d/100 CENTAVOS")</f>
        <v>#VALUE!</v>
      </c>
      <c r="DQ107" s="37">
        <v>23</v>
      </c>
      <c r="DR107" s="37">
        <f t="shared" si="64"/>
        <v>460</v>
      </c>
      <c r="DS107" s="189">
        <v>80.849999999999994</v>
      </c>
      <c r="DT107" s="80">
        <f>+DQ107*'PRECIOS SEGUN ADJ. (FRONTERIZO)'!$B$22*'PRECIOS SEGUN ADJ. (FRONTERIZO)'!$C$22</f>
        <v>37191</v>
      </c>
      <c r="DU107" s="80" t="e" vm="1">
        <f>+[4]!NumLetras(DT107,"PESO","PESOS DOMINICANOS","$EE $m CON #d/100 CENTAVOS")</f>
        <v>#VALUE!</v>
      </c>
      <c r="DV107" s="37">
        <v>11</v>
      </c>
      <c r="DW107" s="37">
        <f t="shared" si="65"/>
        <v>220</v>
      </c>
      <c r="DX107" s="189">
        <v>21.83</v>
      </c>
      <c r="DY107" s="80">
        <f>+DV107*'PRECIOS SEGUN ADJ. (FRONTERIZO)'!$B$23*'PRECIOS SEGUN ADJ. (FRONTERIZO)'!$C$23</f>
        <v>4802.6000000000004</v>
      </c>
      <c r="DZ107" s="80" t="e" vm="1">
        <f>+[4]!NumLetras(DY107,"PESO","PESOS DOMINICANOS","$EE $m CON #d/100 CENTAVOS")</f>
        <v>#VALUE!</v>
      </c>
      <c r="EA107" s="80">
        <f t="shared" si="84"/>
        <v>864.47</v>
      </c>
      <c r="EB107" s="37">
        <v>32</v>
      </c>
      <c r="EC107" s="37">
        <f t="shared" si="66"/>
        <v>640</v>
      </c>
      <c r="ED107" s="189">
        <v>33</v>
      </c>
      <c r="EE107" s="80">
        <f>+EB107*'PRECIOS SEGUN ADJ. (FRONTERIZO)'!$B$24*'PRECIOS SEGUN ADJ. (FRONTERIZO)'!$C$24</f>
        <v>21120</v>
      </c>
      <c r="EF107" s="80" t="e" vm="1">
        <f>+[4]!NumLetras(EE107,"PESO","PESOS DOMINICANOS","$EE $m CON #d/100 CENTAVOS")</f>
        <v>#VALUE!</v>
      </c>
      <c r="EG107" s="37">
        <v>0</v>
      </c>
      <c r="EH107" s="37">
        <f t="shared" si="67"/>
        <v>0</v>
      </c>
      <c r="EI107" s="189">
        <v>15.789999999999997</v>
      </c>
      <c r="EJ107" s="80">
        <f>+EG107*'PRECIOS SEGUN ADJ. (FRONTERIZO)'!$B$25*'PRECIOS SEGUN ADJ. (FRONTERIZO)'!$C$25</f>
        <v>0</v>
      </c>
      <c r="EK107" s="80" t="e" vm="1">
        <f>+[4]!NumLetras(EJ107,"PESO","PESOS DOMINICANOS","$EE $m CON #d/100 CENTAVOS")</f>
        <v>#VALUE!</v>
      </c>
      <c r="EL107" s="37">
        <v>0</v>
      </c>
      <c r="EM107" s="37">
        <f t="shared" si="68"/>
        <v>0</v>
      </c>
      <c r="EN107" s="189">
        <v>31.5</v>
      </c>
      <c r="EO107" s="80">
        <f>+EL107*'PRECIOS SEGUN ADJ. (FRONTERIZO)'!$B$26*'PRECIOS SEGUN ADJ. (FRONTERIZO)'!$C$26</f>
        <v>0</v>
      </c>
      <c r="EP107" s="80" t="e" vm="1">
        <f>+[4]!NumLetras(EO107,"PESO","PESOS DOMINICANOS","$EE $m CON #d/100 CENTAVOS")</f>
        <v>#VALUE!</v>
      </c>
      <c r="EQ107" s="80">
        <v>0</v>
      </c>
      <c r="ER107" s="194">
        <f t="shared" si="69"/>
        <v>0</v>
      </c>
      <c r="ES107" s="195">
        <v>21.68</v>
      </c>
      <c r="ET107" s="196">
        <f>+EQ107*'PRECIOS SEGUN ADJ (RURAL)'!$B$13*'PRECIOS SEGUN ADJ (RURAL)'!$C$13</f>
        <v>0</v>
      </c>
      <c r="EU107" s="196" t="e" vm="1">
        <f>+[4]!NumLetras(ET107,"PESO","PESOS DOMINICANOS","$EE $m CON #d/100 CENTAVOS")</f>
        <v>#VALUE!</v>
      </c>
      <c r="EV107" s="80">
        <v>0</v>
      </c>
      <c r="EW107" s="198">
        <f t="shared" si="70"/>
        <v>0</v>
      </c>
      <c r="EX107" s="199">
        <v>5.5</v>
      </c>
      <c r="EY107" s="200">
        <f>+EV107*'PRECIOS SEGUN ADJ (RURAL)'!$B$16*'PRECIOS SEGUN ADJ (RURAL)'!$C$16</f>
        <v>0</v>
      </c>
      <c r="EZ107" s="200" t="e" vm="1">
        <f>+[4]!NumLetras(EY107,"PESO","PESOS DOMINICANOS","$EE $m CON #d/100 CENTAVOS")</f>
        <v>#VALUE!</v>
      </c>
      <c r="FA107" s="80">
        <v>0</v>
      </c>
      <c r="FB107" s="202">
        <f t="shared" si="71"/>
        <v>0</v>
      </c>
      <c r="FC107" s="203">
        <v>220</v>
      </c>
      <c r="FD107" s="204">
        <f>+FA107*'PRECIOS SEGUN ADJ (RURAL)'!$B$18*'PRECIOS SEGUN ADJ (RURAL)'!$C$18</f>
        <v>0</v>
      </c>
      <c r="FE107" s="204" t="e" vm="1">
        <f>+[4]!NumLetras(FD107,"PESO","PESOS DOMINICANOS","$EE $m CON #d/100 CENTAVOS")</f>
        <v>#VALUE!</v>
      </c>
      <c r="FF107" s="204">
        <f t="shared" si="72"/>
        <v>0</v>
      </c>
      <c r="FG107" s="80">
        <f t="shared" si="85"/>
        <v>586338.19999999995</v>
      </c>
      <c r="FH107" s="80" t="e" vm="1">
        <f>+[4]!NumLetras(FG107,"PESO","PESOS DOMINICANOS","$EE $m CON #d/100 CENTAVOS")</f>
        <v>#VALUE!</v>
      </c>
      <c r="FI107" s="80">
        <f t="shared" si="73"/>
        <v>31204.41</v>
      </c>
      <c r="FJ107" s="80" t="e" vm="1">
        <f>+[4]!NumLetras(FI107,"PESO","PESOS DOMINICANOS","$EE $m CON #d/100 CENTAVOS")</f>
        <v>#VALUE!</v>
      </c>
      <c r="FK107" s="80">
        <f t="shared" si="86"/>
        <v>555133.78999999992</v>
      </c>
      <c r="FL107" s="80" t="e" vm="1">
        <f>+[4]!NumLetras(FK107,"PESO","PESOS DOMINICANOS","$EE $m CON #d/100 CENTAVOS")</f>
        <v>#VALUE!</v>
      </c>
      <c r="FM107" s="80">
        <f t="shared" si="87"/>
        <v>117267.64</v>
      </c>
      <c r="FN107" s="80" t="e" vm="1">
        <f>+[4]!NumLetras(FM107,"PESO","PESOS DOMINICANOS","$EE $m CON #d/100 CENTAVOS")</f>
        <v>#VALUE!</v>
      </c>
      <c r="FO107" s="80">
        <f t="shared" si="88"/>
        <v>5863.38</v>
      </c>
      <c r="FP107" s="80" t="e" vm="1">
        <f>+[4]!NumLetras(FO107,"PESO","PESOS DOMINICANOS","$EE $m CON #d/100 CENTAVOS")</f>
        <v>#VALUE!</v>
      </c>
      <c r="FQ107" s="80"/>
      <c r="FR107" s="80">
        <f t="shared" si="89"/>
        <v>469070.55999999994</v>
      </c>
      <c r="FS107" s="80" t="e" vm="1">
        <f>+[4]!NumLetras(FR107,"PESO","PESOS DOMINICANOS","$EE $m CON #d/100 CENTAVOS")</f>
        <v>#VALUE!</v>
      </c>
      <c r="FT107" s="37" t="str">
        <f>+VLOOKUP(D107,'FRONTERIZO XENIA'!F:G,2,0)</f>
        <v>F-04</v>
      </c>
    </row>
    <row r="108" spans="1:176">
      <c r="A108" s="37">
        <v>107</v>
      </c>
      <c r="B108" s="37">
        <v>107</v>
      </c>
      <c r="C108" s="26" t="s">
        <v>1056</v>
      </c>
      <c r="D108" s="37">
        <v>7600206788</v>
      </c>
      <c r="E108" s="37" t="str">
        <f>+VLOOKUP(D108,'INFORMACION DE PROVEEDORES'!C:I,2,0)</f>
        <v>076-0020678-8</v>
      </c>
      <c r="F108" s="26" t="str">
        <f>+VLOOKUP(D108,'INFORMACION DE PROVEEDORES'!C:J,4,0)</f>
        <v>WILLY MELL GERARDO PEREZ</v>
      </c>
      <c r="G108" s="37" t="str">
        <f>+VLOOKUP(D108,'INFORMACION DE PROVEEDORES'!C:K,5,0)</f>
        <v>076-0020678-8</v>
      </c>
      <c r="H108" s="26" t="str">
        <f>+VLOOKUP(D108,'INFORMACION DE PROVEEDORES'!C:L,7,0)</f>
        <v>CALLE SANCHEZ NO.10, TAMAYO</v>
      </c>
      <c r="I108" s="37" t="str">
        <f>+VLOOKUP(D108,'INFORMACION DE PROVEEDORES'!C:M,3,0)</f>
        <v xml:space="preserve"> FÍSICA</v>
      </c>
      <c r="J108" s="37">
        <v>1</v>
      </c>
      <c r="K108" s="37">
        <v>448</v>
      </c>
      <c r="L108" s="37">
        <v>80</v>
      </c>
      <c r="M108" s="37">
        <f t="shared" si="74"/>
        <v>1600</v>
      </c>
      <c r="N108" s="189">
        <v>69.81</v>
      </c>
      <c r="O108" s="80">
        <f>+L108*'PRECIOS SEGUN ADJ. (FRONTERIZO)'!$B$2*'PRECIOS SEGUN ADJ. (FRONTERIZO)'!$C$2</f>
        <v>111696</v>
      </c>
      <c r="P108" s="80" t="e" vm="1">
        <f>+[4]!NumLetras(O108,"PESO","PESOS DOMINICANOS","$EE $m CON #d/100 CENTAVOS")</f>
        <v>#VALUE!</v>
      </c>
      <c r="Q108" s="80">
        <f t="shared" si="75"/>
        <v>17871.36</v>
      </c>
      <c r="R108" s="37">
        <v>20</v>
      </c>
      <c r="S108" s="37">
        <f t="shared" si="45"/>
        <v>400</v>
      </c>
      <c r="T108" s="189">
        <v>31.5</v>
      </c>
      <c r="U108" s="80">
        <f>+R108*'PRECIOS SEGUN ADJ. (FRONTERIZO)'!$B$3*'PRECIOS SEGUN ADJ. (FRONTERIZO)'!$C$3</f>
        <v>12600</v>
      </c>
      <c r="V108" s="80" t="e" vm="1">
        <f>+[4]!NumLetras(U108,"PESO","PESOS DOMINICANOS","$EE $m CON #d/100 CENTAVOS")</f>
        <v>#VALUE!</v>
      </c>
      <c r="W108" s="37">
        <v>0</v>
      </c>
      <c r="X108" s="37">
        <f t="shared" si="46"/>
        <v>0</v>
      </c>
      <c r="Y108" s="189">
        <v>25.2</v>
      </c>
      <c r="Z108" s="80">
        <f>+W108*'PRECIOS SEGUN ADJ. (FRONTERIZO)'!$B$4*'PRECIOS SEGUN ADJ. (FRONTERIZO)'!$C$4</f>
        <v>0</v>
      </c>
      <c r="AA108" s="80" t="e" vm="1">
        <f>+[4]!NumLetras(Z108,"PESO","PESOS DOMINICANOS","$EE $m CON #d/100 CENTAVOS")</f>
        <v>#VALUE!</v>
      </c>
      <c r="AB108" s="37">
        <v>136</v>
      </c>
      <c r="AC108" s="37">
        <f t="shared" si="47"/>
        <v>2720</v>
      </c>
      <c r="AD108" s="189">
        <v>87.91</v>
      </c>
      <c r="AE108" s="80">
        <f>+AB108*'PRECIOS SEGUN ADJ. (FRONTERIZO)'!$B$5*'PRECIOS SEGUN ADJ. (FRONTERIZO)'!$C$5</f>
        <v>239115.2</v>
      </c>
      <c r="AF108" s="80" t="e" vm="1">
        <f>+[4]!NumLetras(AE108,"PESO","PESOS DOMINICANOS","$EE $m CON #d/100 CENTAVOS")</f>
        <v>#VALUE!</v>
      </c>
      <c r="AG108" s="80">
        <f t="shared" si="76"/>
        <v>43040.74</v>
      </c>
      <c r="AH108" s="37">
        <v>165</v>
      </c>
      <c r="AI108" s="37">
        <f t="shared" si="48"/>
        <v>3300</v>
      </c>
      <c r="AJ108" s="189">
        <v>53.95000000000001</v>
      </c>
      <c r="AK108" s="80">
        <f>+AH108*'PRECIOS SEGUN ADJ. (FRONTERIZO)'!$B$6*'PRECIOS SEGUN ADJ. (FRONTERIZO)'!$C$6</f>
        <v>178035</v>
      </c>
      <c r="AL108" s="80" t="e" vm="1">
        <f>+[4]!NumLetras(AK108,"PESO","PESOS DOMINICANOS","$EE $m CON #d/100 CENTAVOS")</f>
        <v>#VALUE!</v>
      </c>
      <c r="AM108" s="37">
        <v>20</v>
      </c>
      <c r="AN108" s="37">
        <f t="shared" si="49"/>
        <v>400</v>
      </c>
      <c r="AO108" s="189">
        <v>25.04</v>
      </c>
      <c r="AP108" s="80">
        <f>+AM108*'PRECIOS SEGUN ADJ. (FRONTERIZO)'!$B$7*'PRECIOS SEGUN ADJ. (FRONTERIZO)'!$C$7</f>
        <v>10016</v>
      </c>
      <c r="AQ108" s="80" t="e" vm="1">
        <f>+[4]!NumLetras(AP108,"PESO","PESOS DOMINICANOS","$EE $m CON #d/100 CENTAVOS")</f>
        <v>#VALUE!</v>
      </c>
      <c r="AR108" s="80">
        <f t="shared" si="77"/>
        <v>1602.56</v>
      </c>
      <c r="AS108" s="37">
        <v>50</v>
      </c>
      <c r="AT108" s="37">
        <f t="shared" si="50"/>
        <v>1000</v>
      </c>
      <c r="AU108" s="189">
        <v>290.85000000000002</v>
      </c>
      <c r="AV108" s="80">
        <f>+AS108*'PRECIOS SEGUN ADJ. (FRONTERIZO)'!$B$8*'PRECIOS SEGUN ADJ. (FRONTERIZO)'!$C$8</f>
        <v>290850.00000000006</v>
      </c>
      <c r="AW108" s="80" t="e" vm="1">
        <f>+[4]!NumLetras(AV108,"PESO","PESOS DOMINICANOS","$EE $m CON #d/100 CENTAVOS")</f>
        <v>#VALUE!</v>
      </c>
      <c r="AX108" s="80">
        <f t="shared" si="78"/>
        <v>52353</v>
      </c>
      <c r="AY108" s="37">
        <v>0</v>
      </c>
      <c r="AZ108" s="37">
        <f t="shared" si="51"/>
        <v>0</v>
      </c>
      <c r="BA108" s="189">
        <v>18.899999999999999</v>
      </c>
      <c r="BB108" s="80">
        <f>+AY108*'PRECIOS SEGUN ADJ. (FRONTERIZO)'!$B$9*'PRECIOS SEGUN ADJ. (FRONTERIZO)'!$C$9</f>
        <v>0</v>
      </c>
      <c r="BC108" s="80" t="e" vm="1">
        <f>+[4]!NumLetras(BB108,"PESO","PESOS DOMINICANOS","$EE $m CON #d/100 CENTAVOS")</f>
        <v>#VALUE!</v>
      </c>
      <c r="BD108" s="37">
        <v>10</v>
      </c>
      <c r="BE108" s="37">
        <f t="shared" si="52"/>
        <v>200</v>
      </c>
      <c r="BF108" s="189">
        <v>140.38</v>
      </c>
      <c r="BG108" s="80">
        <f>+BD108*'PRECIOS SEGUN ADJ. (FRONTERIZO)'!$B$10*'PRECIOS SEGUN ADJ. (FRONTERIZO)'!$C$10</f>
        <v>28076</v>
      </c>
      <c r="BH108" s="80" t="e" vm="1">
        <f>+[4]!NumLetras(BG108,"PESO","PESOS DOMINICANOS","$EE $m CON #d/100 CENTAVOS")</f>
        <v>#VALUE!</v>
      </c>
      <c r="BI108" s="80">
        <f t="shared" si="79"/>
        <v>5053.68</v>
      </c>
      <c r="BJ108" s="37">
        <v>0</v>
      </c>
      <c r="BK108" s="37">
        <f t="shared" si="53"/>
        <v>0</v>
      </c>
      <c r="BL108" s="189">
        <v>31.459999999999997</v>
      </c>
      <c r="BM108" s="80">
        <f>+BJ108*'PRECIOS SEGUN ADJ. (FRONTERIZO)'!$B$11*'PRECIOS SEGUN ADJ. (FRONTERIZO)'!$C$11</f>
        <v>0</v>
      </c>
      <c r="BN108" s="80" t="e" vm="1">
        <f>+[4]!NumLetras(BM108,"PESO","PESOS DOMINICANOS","$EE $m CON #d/100 CENTAVOS")</f>
        <v>#VALUE!</v>
      </c>
      <c r="BO108" s="37">
        <v>40</v>
      </c>
      <c r="BP108" s="37">
        <f t="shared" si="54"/>
        <v>800</v>
      </c>
      <c r="BQ108" s="189">
        <v>65</v>
      </c>
      <c r="BR108" s="80">
        <f>+BO108*'PRECIOS SEGUN ADJ. (FRONTERIZO)'!$B$12*'PRECIOS SEGUN ADJ. (FRONTERIZO)'!$C$12</f>
        <v>52000</v>
      </c>
      <c r="BS108" s="80" t="e" vm="1">
        <f>+[4]!NumLetras(BR108,"PESO","PESOS DOMINICANOS","$EE $m CON #d/100 CENTAVOS")</f>
        <v>#VALUE!</v>
      </c>
      <c r="BT108" s="37">
        <v>0</v>
      </c>
      <c r="BU108" s="37">
        <f t="shared" si="55"/>
        <v>0</v>
      </c>
      <c r="BV108" s="189">
        <v>5.5</v>
      </c>
      <c r="BW108" s="80">
        <f>+BT108*'PRECIOS SEGUN ADJ. (FRONTERIZO)'!$B$13*'PRECIOS SEGUN ADJ. (FRONTERIZO)'!$C$13</f>
        <v>0</v>
      </c>
      <c r="BX108" s="80" t="e" vm="1">
        <f>+[4]!NumLetras(BW108,"PESO","PESOS DOMINICANOS","$EE $m CON #d/100 CENTAVOS")</f>
        <v>#VALUE!</v>
      </c>
      <c r="BY108" s="37">
        <v>896</v>
      </c>
      <c r="BZ108" s="37">
        <f t="shared" si="56"/>
        <v>17920</v>
      </c>
      <c r="CA108" s="189">
        <v>7.15</v>
      </c>
      <c r="CB108" s="80">
        <f>+BY108*'PRECIOS SEGUN ADJ. (FRONTERIZO)'!$B$14*'PRECIOS SEGUN ADJ. (FRONTERIZO)'!$C$14</f>
        <v>128128.00000000001</v>
      </c>
      <c r="CC108" s="80" t="e" vm="1">
        <f>+[4]!NumLetras(CB108,"PESO","PESOS DOMINICANOS","$EE $m CON #d/100 CENTAVOS")</f>
        <v>#VALUE!</v>
      </c>
      <c r="CD108" s="37">
        <v>1792</v>
      </c>
      <c r="CE108" s="37">
        <f t="shared" si="57"/>
        <v>35840</v>
      </c>
      <c r="CF108" s="189">
        <v>6.8400000000000007</v>
      </c>
      <c r="CG108" s="80">
        <f>+CD108*'PRECIOS SEGUN ADJ. (FRONTERIZO)'!$B$15*'PRECIOS SEGUN ADJ. (FRONTERIZO)'!$C$15</f>
        <v>245145.59999999998</v>
      </c>
      <c r="CH108" s="80" t="e" vm="1">
        <f>+[4]!NumLetras(CG108,"PESO","PESOS DOMINICANOS","$EE $m CON #d/100 CENTAVOS")</f>
        <v>#VALUE!</v>
      </c>
      <c r="CI108" s="37">
        <v>0</v>
      </c>
      <c r="CJ108" s="37">
        <f t="shared" si="58"/>
        <v>0</v>
      </c>
      <c r="CK108" s="189">
        <v>60</v>
      </c>
      <c r="CL108" s="80">
        <f>+CI108*'PRECIOS SEGUN ADJ. (FRONTERIZO)'!$B$16*'PRECIOS SEGUN ADJ. (FRONTERIZO)'!$C$16</f>
        <v>0</v>
      </c>
      <c r="CM108" s="80" t="e" vm="1">
        <f>+[4]!NumLetras(CL108,"PESO","PESOS DOMINICANOS","$EE $m CON #d/100 CENTAVOS")</f>
        <v>#VALUE!</v>
      </c>
      <c r="CN108" s="80">
        <f t="shared" si="80"/>
        <v>0</v>
      </c>
      <c r="CO108" s="37">
        <v>0</v>
      </c>
      <c r="CP108" s="37">
        <f t="shared" si="59"/>
        <v>0</v>
      </c>
      <c r="CQ108" s="189">
        <v>55.649999999999991</v>
      </c>
      <c r="CR108" s="80">
        <f>+CO108*'PRECIOS SEGUN ADJ. (FRONTERIZO)'!$B$17*'PRECIOS SEGUN ADJ. (FRONTERIZO)'!$C$17</f>
        <v>0</v>
      </c>
      <c r="CS108" s="80" t="e" vm="1">
        <f>+[4]!NumLetras(CR108,"PESO","PESOS DOMINICANOS","$EE $m CON #d/100 CENTAVOS")</f>
        <v>#VALUE!</v>
      </c>
      <c r="CT108" s="80">
        <f t="shared" si="81"/>
        <v>0</v>
      </c>
      <c r="CU108" s="37">
        <v>896</v>
      </c>
      <c r="CV108" s="37">
        <f t="shared" si="60"/>
        <v>17920</v>
      </c>
      <c r="CW108" s="189">
        <v>6.6</v>
      </c>
      <c r="CX108" s="80">
        <f>+CU108*'PRECIOS SEGUN ADJ. (FRONTERIZO)'!$B$18*'PRECIOS SEGUN ADJ. (FRONTERIZO)'!$C$18</f>
        <v>118271.99999999999</v>
      </c>
      <c r="CY108" s="80" t="e" vm="1">
        <f>+[4]!NumLetras(CX108,"PESO","PESOS DOMINICANOS","$EE $m CON #d/100 CENTAVOS")</f>
        <v>#VALUE!</v>
      </c>
      <c r="CZ108" s="37">
        <v>0</v>
      </c>
      <c r="DA108" s="37">
        <f t="shared" si="61"/>
        <v>0</v>
      </c>
      <c r="DB108" s="189">
        <v>65.75</v>
      </c>
      <c r="DC108" s="80">
        <f>+CZ108*'PRECIOS SEGUN ADJ. (FRONTERIZO)'!$B$19*'PRECIOS SEGUN ADJ. (FRONTERIZO)'!$C$19</f>
        <v>0</v>
      </c>
      <c r="DD108" s="80" t="e" vm="1">
        <f>+[4]!NumLetras(DC108,"PESO","PESOS DOMINICANOS","$EE $m CON #d/100 CENTAVOS")</f>
        <v>#VALUE!</v>
      </c>
      <c r="DE108" s="80">
        <f t="shared" si="82"/>
        <v>0</v>
      </c>
      <c r="DF108" s="37">
        <v>20</v>
      </c>
      <c r="DG108" s="37">
        <f t="shared" si="62"/>
        <v>400</v>
      </c>
      <c r="DH108" s="189">
        <v>82.59999999999998</v>
      </c>
      <c r="DI108" s="80">
        <f>+DF108*'PRECIOS SEGUN ADJ. (FRONTERIZO)'!$B$20*'PRECIOS SEGUN ADJ. (FRONTERIZO)'!$C$20</f>
        <v>33040</v>
      </c>
      <c r="DJ108" s="80" t="e" vm="1">
        <f>+[4]!NumLetras(DI108,"PESO","PESOS DOMINICANOS","$EE $m CON #d/100 CENTAVOS")</f>
        <v>#VALUE!</v>
      </c>
      <c r="DK108" s="80">
        <f t="shared" si="83"/>
        <v>5947.2</v>
      </c>
      <c r="DL108" s="37">
        <v>1792</v>
      </c>
      <c r="DM108" s="37">
        <f t="shared" si="63"/>
        <v>35840</v>
      </c>
      <c r="DN108" s="189">
        <v>22</v>
      </c>
      <c r="DO108" s="80">
        <f>+DL108*'PRECIOS SEGUN ADJ. (FRONTERIZO)'!$B$21*'PRECIOS SEGUN ADJ. (FRONTERIZO)'!$C$21</f>
        <v>788480</v>
      </c>
      <c r="DP108" s="80" t="e" vm="1">
        <f>+[4]!NumLetras(DO108,"PESO","PESOS DOMINICANOS","$EE $m CON #d/100 CENTAVOS")</f>
        <v>#VALUE!</v>
      </c>
      <c r="DQ108" s="37">
        <v>99</v>
      </c>
      <c r="DR108" s="37">
        <f t="shared" si="64"/>
        <v>1980</v>
      </c>
      <c r="DS108" s="189">
        <v>80.849999999999994</v>
      </c>
      <c r="DT108" s="80">
        <f>+DQ108*'PRECIOS SEGUN ADJ. (FRONTERIZO)'!$B$22*'PRECIOS SEGUN ADJ. (FRONTERIZO)'!$C$22</f>
        <v>160083</v>
      </c>
      <c r="DU108" s="80" t="e" vm="1">
        <f>+[4]!NumLetras(DT108,"PESO","PESOS DOMINICANOS","$EE $m CON #d/100 CENTAVOS")</f>
        <v>#VALUE!</v>
      </c>
      <c r="DV108" s="37">
        <v>44</v>
      </c>
      <c r="DW108" s="37">
        <f t="shared" si="65"/>
        <v>880</v>
      </c>
      <c r="DX108" s="189">
        <v>21.83</v>
      </c>
      <c r="DY108" s="80">
        <f>+DV108*'PRECIOS SEGUN ADJ. (FRONTERIZO)'!$B$23*'PRECIOS SEGUN ADJ. (FRONTERIZO)'!$C$23</f>
        <v>19210.400000000001</v>
      </c>
      <c r="DZ108" s="80" t="e" vm="1">
        <f>+[4]!NumLetras(DY108,"PESO","PESOS DOMINICANOS","$EE $m CON #d/100 CENTAVOS")</f>
        <v>#VALUE!</v>
      </c>
      <c r="EA108" s="80">
        <f t="shared" si="84"/>
        <v>3457.87</v>
      </c>
      <c r="EB108" s="37">
        <v>139</v>
      </c>
      <c r="EC108" s="37">
        <f t="shared" si="66"/>
        <v>2780</v>
      </c>
      <c r="ED108" s="189">
        <v>33</v>
      </c>
      <c r="EE108" s="80">
        <f>+EB108*'PRECIOS SEGUN ADJ. (FRONTERIZO)'!$B$24*'PRECIOS SEGUN ADJ. (FRONTERIZO)'!$C$24</f>
        <v>91740</v>
      </c>
      <c r="EF108" s="80" t="e" vm="1">
        <f>+[4]!NumLetras(EE108,"PESO","PESOS DOMINICANOS","$EE $m CON #d/100 CENTAVOS")</f>
        <v>#VALUE!</v>
      </c>
      <c r="EG108" s="37">
        <v>0</v>
      </c>
      <c r="EH108" s="37">
        <f t="shared" si="67"/>
        <v>0</v>
      </c>
      <c r="EI108" s="189">
        <v>15.789999999999997</v>
      </c>
      <c r="EJ108" s="80">
        <f>+EG108*'PRECIOS SEGUN ADJ. (FRONTERIZO)'!$B$25*'PRECIOS SEGUN ADJ. (FRONTERIZO)'!$C$25</f>
        <v>0</v>
      </c>
      <c r="EK108" s="80" t="e" vm="1">
        <f>+[4]!NumLetras(EJ108,"PESO","PESOS DOMINICANOS","$EE $m CON #d/100 CENTAVOS")</f>
        <v>#VALUE!</v>
      </c>
      <c r="EL108" s="37">
        <v>0</v>
      </c>
      <c r="EM108" s="37">
        <f t="shared" si="68"/>
        <v>0</v>
      </c>
      <c r="EN108" s="189">
        <v>31.5</v>
      </c>
      <c r="EO108" s="80">
        <f>+EL108*'PRECIOS SEGUN ADJ. (FRONTERIZO)'!$B$26*'PRECIOS SEGUN ADJ. (FRONTERIZO)'!$C$26</f>
        <v>0</v>
      </c>
      <c r="EP108" s="80" t="e" vm="1">
        <f>+[4]!NumLetras(EO108,"PESO","PESOS DOMINICANOS","$EE $m CON #d/100 CENTAVOS")</f>
        <v>#VALUE!</v>
      </c>
      <c r="EQ108" s="80">
        <v>0</v>
      </c>
      <c r="ER108" s="194">
        <f t="shared" si="69"/>
        <v>0</v>
      </c>
      <c r="ES108" s="195">
        <v>21.68</v>
      </c>
      <c r="ET108" s="196">
        <f>+EQ108*'PRECIOS SEGUN ADJ (RURAL)'!$B$13*'PRECIOS SEGUN ADJ (RURAL)'!$C$13</f>
        <v>0</v>
      </c>
      <c r="EU108" s="196" t="e" vm="1">
        <f>+[4]!NumLetras(ET108,"PESO","PESOS DOMINICANOS","$EE $m CON #d/100 CENTAVOS")</f>
        <v>#VALUE!</v>
      </c>
      <c r="EV108" s="80">
        <v>0</v>
      </c>
      <c r="EW108" s="198">
        <f t="shared" si="70"/>
        <v>0</v>
      </c>
      <c r="EX108" s="199">
        <v>5.5</v>
      </c>
      <c r="EY108" s="200">
        <f>+EV108*'PRECIOS SEGUN ADJ (RURAL)'!$B$16*'PRECIOS SEGUN ADJ (RURAL)'!$C$16</f>
        <v>0</v>
      </c>
      <c r="EZ108" s="200" t="e" vm="1">
        <f>+[4]!NumLetras(EY108,"PESO","PESOS DOMINICANOS","$EE $m CON #d/100 CENTAVOS")</f>
        <v>#VALUE!</v>
      </c>
      <c r="FA108" s="80">
        <v>0</v>
      </c>
      <c r="FB108" s="202">
        <f t="shared" si="71"/>
        <v>0</v>
      </c>
      <c r="FC108" s="203">
        <v>220</v>
      </c>
      <c r="FD108" s="204">
        <f>+FA108*'PRECIOS SEGUN ADJ (RURAL)'!$B$18*'PRECIOS SEGUN ADJ (RURAL)'!$C$18</f>
        <v>0</v>
      </c>
      <c r="FE108" s="204" t="e" vm="1">
        <f>+[4]!NumLetras(FD108,"PESO","PESOS DOMINICANOS","$EE $m CON #d/100 CENTAVOS")</f>
        <v>#VALUE!</v>
      </c>
      <c r="FF108" s="204">
        <f t="shared" si="72"/>
        <v>0</v>
      </c>
      <c r="FG108" s="80">
        <f t="shared" si="85"/>
        <v>2506487.1999999997</v>
      </c>
      <c r="FH108" s="80" t="e" vm="1">
        <f>+[4]!NumLetras(FG108,"PESO","PESOS DOMINICANOS","$EE $m CON #d/100 CENTAVOS")</f>
        <v>#VALUE!</v>
      </c>
      <c r="FI108" s="80">
        <f t="shared" si="73"/>
        <v>129326.40999999999</v>
      </c>
      <c r="FJ108" s="80" t="e" vm="1">
        <f>+[4]!NumLetras(FI108,"PESO","PESOS DOMINICANOS","$EE $m CON #d/100 CENTAVOS")</f>
        <v>#VALUE!</v>
      </c>
      <c r="FK108" s="80">
        <f t="shared" si="86"/>
        <v>2377160.7899999996</v>
      </c>
      <c r="FL108" s="80" t="e" vm="1">
        <f>+[4]!NumLetras(FK108,"PESO","PESOS DOMINICANOS","$EE $m CON #d/100 CENTAVOS")</f>
        <v>#VALUE!</v>
      </c>
      <c r="FM108" s="80">
        <f t="shared" si="87"/>
        <v>501297.44</v>
      </c>
      <c r="FN108" s="80" t="e" vm="1">
        <f>+[4]!NumLetras(FM108,"PESO","PESOS DOMINICANOS","$EE $m CON #d/100 CENTAVOS")</f>
        <v>#VALUE!</v>
      </c>
      <c r="FO108" s="80">
        <f t="shared" si="88"/>
        <v>25064.87</v>
      </c>
      <c r="FP108" s="80" t="e" vm="1">
        <f>+[4]!NumLetras(FO108,"PESO","PESOS DOMINICANOS","$EE $m CON #d/100 CENTAVOS")</f>
        <v>#VALUE!</v>
      </c>
      <c r="FQ108" s="80"/>
      <c r="FR108" s="80">
        <f t="shared" si="89"/>
        <v>2005189.7599999998</v>
      </c>
      <c r="FS108" s="80" t="e" vm="1">
        <f>+[4]!NumLetras(FR108,"PESO","PESOS DOMINICANOS","$EE $m CON #d/100 CENTAVOS")</f>
        <v>#VALUE!</v>
      </c>
      <c r="FT108" s="37" t="str">
        <f>+VLOOKUP(D108,'FRONTERIZO XENIA'!F:G,2,0)</f>
        <v>F-29</v>
      </c>
    </row>
    <row r="109" spans="1:176">
      <c r="A109" s="37">
        <v>108</v>
      </c>
      <c r="B109" s="37">
        <v>108</v>
      </c>
      <c r="C109" s="26" t="s">
        <v>1072</v>
      </c>
      <c r="D109" s="37">
        <v>1201283023</v>
      </c>
      <c r="E109" s="37" t="str">
        <f>+VLOOKUP(D109,'INFORMACION DE PROVEEDORES'!C:I,2,0)</f>
        <v>012-0128302-3</v>
      </c>
      <c r="F109" s="26" t="str">
        <f>+VLOOKUP(D109,'INFORMACION DE PROVEEDORES'!C:J,4,0)</f>
        <v>YANNA ALCANTARA CAMARENA</v>
      </c>
      <c r="G109" s="37" t="str">
        <f>+VLOOKUP(D109,'INFORMACION DE PROVEEDORES'!C:K,5,0)</f>
        <v>012-0128302-3</v>
      </c>
      <c r="H109" s="26" t="str">
        <f>+VLOOKUP(D109,'INFORMACION DE PROVEEDORES'!C:L,7,0)</f>
        <v xml:space="preserve">CALLE PAJONAL NO. 50, LAS MATAS. </v>
      </c>
      <c r="I109" s="37" t="str">
        <f>+VLOOKUP(D109,'INFORMACION DE PROVEEDORES'!C:M,3,0)</f>
        <v xml:space="preserve"> FÍSICA</v>
      </c>
      <c r="J109" s="37">
        <v>5</v>
      </c>
      <c r="K109" s="37">
        <v>258</v>
      </c>
      <c r="L109" s="37">
        <v>48</v>
      </c>
      <c r="M109" s="37">
        <f t="shared" si="74"/>
        <v>960</v>
      </c>
      <c r="N109" s="189">
        <v>69.81</v>
      </c>
      <c r="O109" s="80">
        <f>+L109*'PRECIOS SEGUN ADJ. (FRONTERIZO)'!$B$2*'PRECIOS SEGUN ADJ. (FRONTERIZO)'!$C$2</f>
        <v>67017.600000000006</v>
      </c>
      <c r="P109" s="80" t="e" vm="1">
        <f>+[4]!NumLetras(O109,"PESO","PESOS DOMINICANOS","$EE $m CON #d/100 CENTAVOS")</f>
        <v>#VALUE!</v>
      </c>
      <c r="Q109" s="80">
        <f t="shared" si="75"/>
        <v>10722.82</v>
      </c>
      <c r="R109" s="37">
        <v>14</v>
      </c>
      <c r="S109" s="37">
        <f t="shared" si="45"/>
        <v>280</v>
      </c>
      <c r="T109" s="189">
        <v>31.5</v>
      </c>
      <c r="U109" s="80">
        <f>+R109*'PRECIOS SEGUN ADJ. (FRONTERIZO)'!$B$3*'PRECIOS SEGUN ADJ. (FRONTERIZO)'!$C$3</f>
        <v>8820</v>
      </c>
      <c r="V109" s="80" t="e" vm="1">
        <f>+[4]!NumLetras(U109,"PESO","PESOS DOMINICANOS","$EE $m CON #d/100 CENTAVOS")</f>
        <v>#VALUE!</v>
      </c>
      <c r="W109" s="37">
        <v>0</v>
      </c>
      <c r="X109" s="37">
        <f t="shared" si="46"/>
        <v>0</v>
      </c>
      <c r="Y109" s="189">
        <v>25.2</v>
      </c>
      <c r="Z109" s="80">
        <f>+W109*'PRECIOS SEGUN ADJ. (FRONTERIZO)'!$B$4*'PRECIOS SEGUN ADJ. (FRONTERIZO)'!$C$4</f>
        <v>0</v>
      </c>
      <c r="AA109" s="80" t="e" vm="1">
        <f>+[4]!NumLetras(Z109,"PESO","PESOS DOMINICANOS","$EE $m CON #d/100 CENTAVOS")</f>
        <v>#VALUE!</v>
      </c>
      <c r="AB109" s="37">
        <v>81</v>
      </c>
      <c r="AC109" s="37">
        <f t="shared" si="47"/>
        <v>1620</v>
      </c>
      <c r="AD109" s="189">
        <v>87.91</v>
      </c>
      <c r="AE109" s="80">
        <f>+AB109*'PRECIOS SEGUN ADJ. (FRONTERIZO)'!$B$5*'PRECIOS SEGUN ADJ. (FRONTERIZO)'!$C$5</f>
        <v>142414.20000000001</v>
      </c>
      <c r="AF109" s="80" t="e" vm="1">
        <f>+[4]!NumLetras(AE109,"PESO","PESOS DOMINICANOS","$EE $m CON #d/100 CENTAVOS")</f>
        <v>#VALUE!</v>
      </c>
      <c r="AG109" s="80">
        <f t="shared" si="76"/>
        <v>25634.560000000001</v>
      </c>
      <c r="AH109" s="37">
        <v>98</v>
      </c>
      <c r="AI109" s="37">
        <f t="shared" si="48"/>
        <v>1960</v>
      </c>
      <c r="AJ109" s="189">
        <v>53.95000000000001</v>
      </c>
      <c r="AK109" s="80">
        <f>+AH109*'PRECIOS SEGUN ADJ. (FRONTERIZO)'!$B$6*'PRECIOS SEGUN ADJ. (FRONTERIZO)'!$C$6</f>
        <v>105742</v>
      </c>
      <c r="AL109" s="80" t="e" vm="1">
        <f>+[4]!NumLetras(AK109,"PESO","PESOS DOMINICANOS","$EE $m CON #d/100 CENTAVOS")</f>
        <v>#VALUE!</v>
      </c>
      <c r="AM109" s="37">
        <v>14</v>
      </c>
      <c r="AN109" s="37">
        <f t="shared" si="49"/>
        <v>280</v>
      </c>
      <c r="AO109" s="189">
        <v>25.04</v>
      </c>
      <c r="AP109" s="80">
        <f>+AM109*'PRECIOS SEGUN ADJ. (FRONTERIZO)'!$B$7*'PRECIOS SEGUN ADJ. (FRONTERIZO)'!$C$7</f>
        <v>7011.2</v>
      </c>
      <c r="AQ109" s="80" t="e" vm="1">
        <f>+[4]!NumLetras(AP109,"PESO","PESOS DOMINICANOS","$EE $m CON #d/100 CENTAVOS")</f>
        <v>#VALUE!</v>
      </c>
      <c r="AR109" s="80">
        <f t="shared" si="77"/>
        <v>1121.79</v>
      </c>
      <c r="AS109" s="37">
        <v>31</v>
      </c>
      <c r="AT109" s="37">
        <f t="shared" si="50"/>
        <v>620</v>
      </c>
      <c r="AU109" s="189">
        <v>290.85000000000002</v>
      </c>
      <c r="AV109" s="80">
        <f>+AS109*'PRECIOS SEGUN ADJ. (FRONTERIZO)'!$B$8*'PRECIOS SEGUN ADJ. (FRONTERIZO)'!$C$8</f>
        <v>180327</v>
      </c>
      <c r="AW109" s="80" t="e" vm="1">
        <f>+[4]!NumLetras(AV109,"PESO","PESOS DOMINICANOS","$EE $m CON #d/100 CENTAVOS")</f>
        <v>#VALUE!</v>
      </c>
      <c r="AX109" s="80">
        <f t="shared" si="78"/>
        <v>32458.86</v>
      </c>
      <c r="AY109" s="37">
        <v>0</v>
      </c>
      <c r="AZ109" s="37">
        <f t="shared" si="51"/>
        <v>0</v>
      </c>
      <c r="BA109" s="189">
        <v>18.899999999999999</v>
      </c>
      <c r="BB109" s="80">
        <f>+AY109*'PRECIOS SEGUN ADJ. (FRONTERIZO)'!$B$9*'PRECIOS SEGUN ADJ. (FRONTERIZO)'!$C$9</f>
        <v>0</v>
      </c>
      <c r="BC109" s="80" t="e" vm="1">
        <f>+[4]!NumLetras(BB109,"PESO","PESOS DOMINICANOS","$EE $m CON #d/100 CENTAVOS")</f>
        <v>#VALUE!</v>
      </c>
      <c r="BD109" s="37">
        <v>9</v>
      </c>
      <c r="BE109" s="37">
        <f t="shared" si="52"/>
        <v>180</v>
      </c>
      <c r="BF109" s="189">
        <v>140.38</v>
      </c>
      <c r="BG109" s="80">
        <f>+BD109*'PRECIOS SEGUN ADJ. (FRONTERIZO)'!$B$10*'PRECIOS SEGUN ADJ. (FRONTERIZO)'!$C$10</f>
        <v>25268.400000000001</v>
      </c>
      <c r="BH109" s="80" t="e" vm="1">
        <f>+[4]!NumLetras(BG109,"PESO","PESOS DOMINICANOS","$EE $m CON #d/100 CENTAVOS")</f>
        <v>#VALUE!</v>
      </c>
      <c r="BI109" s="80">
        <f t="shared" si="79"/>
        <v>4548.3100000000004</v>
      </c>
      <c r="BJ109" s="37">
        <v>0</v>
      </c>
      <c r="BK109" s="37">
        <f t="shared" si="53"/>
        <v>0</v>
      </c>
      <c r="BL109" s="189">
        <v>31.459999999999997</v>
      </c>
      <c r="BM109" s="80">
        <f>+BJ109*'PRECIOS SEGUN ADJ. (FRONTERIZO)'!$B$11*'PRECIOS SEGUN ADJ. (FRONTERIZO)'!$C$11</f>
        <v>0</v>
      </c>
      <c r="BN109" s="80" t="e" vm="1">
        <f>+[4]!NumLetras(BM109,"PESO","PESOS DOMINICANOS","$EE $m CON #d/100 CENTAVOS")</f>
        <v>#VALUE!</v>
      </c>
      <c r="BO109" s="37">
        <v>25</v>
      </c>
      <c r="BP109" s="37">
        <f t="shared" si="54"/>
        <v>500</v>
      </c>
      <c r="BQ109" s="189">
        <v>65</v>
      </c>
      <c r="BR109" s="80">
        <f>+BO109*'PRECIOS SEGUN ADJ. (FRONTERIZO)'!$B$12*'PRECIOS SEGUN ADJ. (FRONTERIZO)'!$C$12</f>
        <v>32500</v>
      </c>
      <c r="BS109" s="80" t="e" vm="1">
        <f>+[4]!NumLetras(BR109,"PESO","PESOS DOMINICANOS","$EE $m CON #d/100 CENTAVOS")</f>
        <v>#VALUE!</v>
      </c>
      <c r="BT109" s="37">
        <v>0</v>
      </c>
      <c r="BU109" s="37">
        <f t="shared" si="55"/>
        <v>0</v>
      </c>
      <c r="BV109" s="189">
        <v>5.5</v>
      </c>
      <c r="BW109" s="80">
        <f>+BT109*'PRECIOS SEGUN ADJ. (FRONTERIZO)'!$B$13*'PRECIOS SEGUN ADJ. (FRONTERIZO)'!$C$13</f>
        <v>0</v>
      </c>
      <c r="BX109" s="80" t="e" vm="1">
        <f>+[4]!NumLetras(BW109,"PESO","PESOS DOMINICANOS","$EE $m CON #d/100 CENTAVOS")</f>
        <v>#VALUE!</v>
      </c>
      <c r="BY109" s="37">
        <v>516</v>
      </c>
      <c r="BZ109" s="37">
        <f t="shared" si="56"/>
        <v>10320</v>
      </c>
      <c r="CA109" s="189">
        <v>7.15</v>
      </c>
      <c r="CB109" s="80">
        <f>+BY109*'PRECIOS SEGUN ADJ. (FRONTERIZO)'!$B$14*'PRECIOS SEGUN ADJ. (FRONTERIZO)'!$C$14</f>
        <v>73788</v>
      </c>
      <c r="CC109" s="80" t="e" vm="1">
        <f>+[4]!NumLetras(CB109,"PESO","PESOS DOMINICANOS","$EE $m CON #d/100 CENTAVOS")</f>
        <v>#VALUE!</v>
      </c>
      <c r="CD109" s="37">
        <v>1032</v>
      </c>
      <c r="CE109" s="37">
        <f t="shared" si="57"/>
        <v>20640</v>
      </c>
      <c r="CF109" s="189">
        <v>6.8400000000000007</v>
      </c>
      <c r="CG109" s="80">
        <f>+CD109*'PRECIOS SEGUN ADJ. (FRONTERIZO)'!$B$15*'PRECIOS SEGUN ADJ. (FRONTERIZO)'!$C$15</f>
        <v>141177.60000000001</v>
      </c>
      <c r="CH109" s="80" t="e" vm="1">
        <f>+[4]!NumLetras(CG109,"PESO","PESOS DOMINICANOS","$EE $m CON #d/100 CENTAVOS")</f>
        <v>#VALUE!</v>
      </c>
      <c r="CI109" s="37">
        <v>0</v>
      </c>
      <c r="CJ109" s="37">
        <f t="shared" si="58"/>
        <v>0</v>
      </c>
      <c r="CK109" s="189">
        <v>60</v>
      </c>
      <c r="CL109" s="80">
        <f>+CI109*'PRECIOS SEGUN ADJ. (FRONTERIZO)'!$B$16*'PRECIOS SEGUN ADJ. (FRONTERIZO)'!$C$16</f>
        <v>0</v>
      </c>
      <c r="CM109" s="80" t="e" vm="1">
        <f>+[4]!NumLetras(CL109,"PESO","PESOS DOMINICANOS","$EE $m CON #d/100 CENTAVOS")</f>
        <v>#VALUE!</v>
      </c>
      <c r="CN109" s="80">
        <f t="shared" si="80"/>
        <v>0</v>
      </c>
      <c r="CO109" s="37">
        <v>0</v>
      </c>
      <c r="CP109" s="37">
        <f t="shared" si="59"/>
        <v>0</v>
      </c>
      <c r="CQ109" s="189">
        <v>55.649999999999991</v>
      </c>
      <c r="CR109" s="80">
        <f>+CO109*'PRECIOS SEGUN ADJ. (FRONTERIZO)'!$B$17*'PRECIOS SEGUN ADJ. (FRONTERIZO)'!$C$17</f>
        <v>0</v>
      </c>
      <c r="CS109" s="80" t="e" vm="1">
        <f>+[4]!NumLetras(CR109,"PESO","PESOS DOMINICANOS","$EE $m CON #d/100 CENTAVOS")</f>
        <v>#VALUE!</v>
      </c>
      <c r="CT109" s="80">
        <f t="shared" si="81"/>
        <v>0</v>
      </c>
      <c r="CU109" s="37">
        <v>516</v>
      </c>
      <c r="CV109" s="37">
        <f t="shared" si="60"/>
        <v>10320</v>
      </c>
      <c r="CW109" s="189">
        <v>6.6</v>
      </c>
      <c r="CX109" s="80">
        <f>+CU109*'PRECIOS SEGUN ADJ. (FRONTERIZO)'!$B$18*'PRECIOS SEGUN ADJ. (FRONTERIZO)'!$C$18</f>
        <v>68112</v>
      </c>
      <c r="CY109" s="80" t="e" vm="1">
        <f>+[4]!NumLetras(CX109,"PESO","PESOS DOMINICANOS","$EE $m CON #d/100 CENTAVOS")</f>
        <v>#VALUE!</v>
      </c>
      <c r="CZ109" s="37">
        <v>0</v>
      </c>
      <c r="DA109" s="37">
        <f t="shared" si="61"/>
        <v>0</v>
      </c>
      <c r="DB109" s="189">
        <v>65.75</v>
      </c>
      <c r="DC109" s="80">
        <f>+CZ109*'PRECIOS SEGUN ADJ. (FRONTERIZO)'!$B$19*'PRECIOS SEGUN ADJ. (FRONTERIZO)'!$C$19</f>
        <v>0</v>
      </c>
      <c r="DD109" s="80" t="e" vm="1">
        <f>+[4]!NumLetras(DC109,"PESO","PESOS DOMINICANOS","$EE $m CON #d/100 CENTAVOS")</f>
        <v>#VALUE!</v>
      </c>
      <c r="DE109" s="80">
        <f t="shared" si="82"/>
        <v>0</v>
      </c>
      <c r="DF109" s="37">
        <v>14</v>
      </c>
      <c r="DG109" s="37">
        <f t="shared" si="62"/>
        <v>280</v>
      </c>
      <c r="DH109" s="189">
        <v>82.59999999999998</v>
      </c>
      <c r="DI109" s="80">
        <f>+DF109*'PRECIOS SEGUN ADJ. (FRONTERIZO)'!$B$20*'PRECIOS SEGUN ADJ. (FRONTERIZO)'!$C$20</f>
        <v>23127.999999999996</v>
      </c>
      <c r="DJ109" s="80" t="e" vm="1">
        <f>+[4]!NumLetras(DI109,"PESO","PESOS DOMINICANOS","$EE $m CON #d/100 CENTAVOS")</f>
        <v>#VALUE!</v>
      </c>
      <c r="DK109" s="80">
        <f t="shared" si="83"/>
        <v>4163.04</v>
      </c>
      <c r="DL109" s="37">
        <v>1032</v>
      </c>
      <c r="DM109" s="37">
        <f t="shared" si="63"/>
        <v>20640</v>
      </c>
      <c r="DN109" s="189">
        <v>22</v>
      </c>
      <c r="DO109" s="80">
        <f>+DL109*'PRECIOS SEGUN ADJ. (FRONTERIZO)'!$B$21*'PRECIOS SEGUN ADJ. (FRONTERIZO)'!$C$21</f>
        <v>454080</v>
      </c>
      <c r="DP109" s="80" t="e" vm="1">
        <f>+[4]!NumLetras(DO109,"PESO","PESOS DOMINICANOS","$EE $m CON #d/100 CENTAVOS")</f>
        <v>#VALUE!</v>
      </c>
      <c r="DQ109" s="37">
        <v>59</v>
      </c>
      <c r="DR109" s="37">
        <f t="shared" si="64"/>
        <v>1180</v>
      </c>
      <c r="DS109" s="189">
        <v>80.849999999999994</v>
      </c>
      <c r="DT109" s="80">
        <f>+DQ109*'PRECIOS SEGUN ADJ. (FRONTERIZO)'!$B$22*'PRECIOS SEGUN ADJ. (FRONTERIZO)'!$C$22</f>
        <v>95403</v>
      </c>
      <c r="DU109" s="80" t="e" vm="1">
        <f>+[4]!NumLetras(DT109,"PESO","PESOS DOMINICANOS","$EE $m CON #d/100 CENTAVOS")</f>
        <v>#VALUE!</v>
      </c>
      <c r="DV109" s="37">
        <v>28</v>
      </c>
      <c r="DW109" s="37">
        <f t="shared" si="65"/>
        <v>560</v>
      </c>
      <c r="DX109" s="189">
        <v>21.83</v>
      </c>
      <c r="DY109" s="80">
        <f>+DV109*'PRECIOS SEGUN ADJ. (FRONTERIZO)'!$B$23*'PRECIOS SEGUN ADJ. (FRONTERIZO)'!$C$23</f>
        <v>12224.8</v>
      </c>
      <c r="DZ109" s="80" t="e" vm="1">
        <f>+[4]!NumLetras(DY109,"PESO","PESOS DOMINICANOS","$EE $m CON #d/100 CENTAVOS")</f>
        <v>#VALUE!</v>
      </c>
      <c r="EA109" s="80">
        <f t="shared" si="84"/>
        <v>2200.46</v>
      </c>
      <c r="EB109" s="37">
        <v>83</v>
      </c>
      <c r="EC109" s="37">
        <f t="shared" si="66"/>
        <v>1660</v>
      </c>
      <c r="ED109" s="189">
        <v>33</v>
      </c>
      <c r="EE109" s="80">
        <f>+EB109*'PRECIOS SEGUN ADJ. (FRONTERIZO)'!$B$24*'PRECIOS SEGUN ADJ. (FRONTERIZO)'!$C$24</f>
        <v>54780</v>
      </c>
      <c r="EF109" s="80" t="e" vm="1">
        <f>+[4]!NumLetras(EE109,"PESO","PESOS DOMINICANOS","$EE $m CON #d/100 CENTAVOS")</f>
        <v>#VALUE!</v>
      </c>
      <c r="EG109" s="37">
        <v>0</v>
      </c>
      <c r="EH109" s="37">
        <f t="shared" si="67"/>
        <v>0</v>
      </c>
      <c r="EI109" s="189">
        <v>15.789999999999997</v>
      </c>
      <c r="EJ109" s="80">
        <f>+EG109*'PRECIOS SEGUN ADJ. (FRONTERIZO)'!$B$25*'PRECIOS SEGUN ADJ. (FRONTERIZO)'!$C$25</f>
        <v>0</v>
      </c>
      <c r="EK109" s="80" t="e" vm="1">
        <f>+[4]!NumLetras(EJ109,"PESO","PESOS DOMINICANOS","$EE $m CON #d/100 CENTAVOS")</f>
        <v>#VALUE!</v>
      </c>
      <c r="EL109" s="37">
        <v>0</v>
      </c>
      <c r="EM109" s="37">
        <f t="shared" si="68"/>
        <v>0</v>
      </c>
      <c r="EN109" s="189">
        <v>31.5</v>
      </c>
      <c r="EO109" s="80">
        <f>+EL109*'PRECIOS SEGUN ADJ. (FRONTERIZO)'!$B$26*'PRECIOS SEGUN ADJ. (FRONTERIZO)'!$C$26</f>
        <v>0</v>
      </c>
      <c r="EP109" s="80" t="e" vm="1">
        <f>+[4]!NumLetras(EO109,"PESO","PESOS DOMINICANOS","$EE $m CON #d/100 CENTAVOS")</f>
        <v>#VALUE!</v>
      </c>
      <c r="EQ109" s="80">
        <v>0</v>
      </c>
      <c r="ER109" s="194">
        <f t="shared" si="69"/>
        <v>0</v>
      </c>
      <c r="ES109" s="195">
        <v>21.68</v>
      </c>
      <c r="ET109" s="196">
        <f>+EQ109*'PRECIOS SEGUN ADJ (RURAL)'!$B$13*'PRECIOS SEGUN ADJ (RURAL)'!$C$13</f>
        <v>0</v>
      </c>
      <c r="EU109" s="196" t="e" vm="1">
        <f>+[4]!NumLetras(ET109,"PESO","PESOS DOMINICANOS","$EE $m CON #d/100 CENTAVOS")</f>
        <v>#VALUE!</v>
      </c>
      <c r="EV109" s="80">
        <v>0</v>
      </c>
      <c r="EW109" s="198">
        <f t="shared" si="70"/>
        <v>0</v>
      </c>
      <c r="EX109" s="199">
        <v>5.5</v>
      </c>
      <c r="EY109" s="200">
        <f>+EV109*'PRECIOS SEGUN ADJ (RURAL)'!$B$16*'PRECIOS SEGUN ADJ (RURAL)'!$C$16</f>
        <v>0</v>
      </c>
      <c r="EZ109" s="200" t="e" vm="1">
        <f>+[4]!NumLetras(EY109,"PESO","PESOS DOMINICANOS","$EE $m CON #d/100 CENTAVOS")</f>
        <v>#VALUE!</v>
      </c>
      <c r="FA109" s="80">
        <v>0</v>
      </c>
      <c r="FB109" s="202">
        <f t="shared" si="71"/>
        <v>0</v>
      </c>
      <c r="FC109" s="203">
        <v>220</v>
      </c>
      <c r="FD109" s="204">
        <f>+FA109*'PRECIOS SEGUN ADJ (RURAL)'!$B$18*'PRECIOS SEGUN ADJ (RURAL)'!$C$18</f>
        <v>0</v>
      </c>
      <c r="FE109" s="204" t="e" vm="1">
        <f>+[4]!NumLetras(FD109,"PESO","PESOS DOMINICANOS","$EE $m CON #d/100 CENTAVOS")</f>
        <v>#VALUE!</v>
      </c>
      <c r="FF109" s="204">
        <f t="shared" si="72"/>
        <v>0</v>
      </c>
      <c r="FG109" s="80">
        <f t="shared" si="85"/>
        <v>1491793.8</v>
      </c>
      <c r="FH109" s="80" t="e" vm="1">
        <f>+[4]!NumLetras(FG109,"PESO","PESOS DOMINICANOS","$EE $m CON #d/100 CENTAVOS")</f>
        <v>#VALUE!</v>
      </c>
      <c r="FI109" s="80">
        <f t="shared" si="73"/>
        <v>80849.84</v>
      </c>
      <c r="FJ109" s="80" t="e" vm="1">
        <f>+[4]!NumLetras(FI109,"PESO","PESOS DOMINICANOS","$EE $m CON #d/100 CENTAVOS")</f>
        <v>#VALUE!</v>
      </c>
      <c r="FK109" s="80">
        <f t="shared" si="86"/>
        <v>1410943.96</v>
      </c>
      <c r="FL109" s="80" t="e" vm="1">
        <f>+[4]!NumLetras(FK109,"PESO","PESOS DOMINICANOS","$EE $m CON #d/100 CENTAVOS")</f>
        <v>#VALUE!</v>
      </c>
      <c r="FM109" s="80">
        <f t="shared" si="87"/>
        <v>298358.76</v>
      </c>
      <c r="FN109" s="80" t="e" vm="1">
        <f>+[4]!NumLetras(FM109,"PESO","PESOS DOMINICANOS","$EE $m CON #d/100 CENTAVOS")</f>
        <v>#VALUE!</v>
      </c>
      <c r="FO109" s="80">
        <f t="shared" si="88"/>
        <v>14917.94</v>
      </c>
      <c r="FP109" s="80" t="e" vm="1">
        <f>+[4]!NumLetras(FO109,"PESO","PESOS DOMINICANOS","$EE $m CON #d/100 CENTAVOS")</f>
        <v>#VALUE!</v>
      </c>
      <c r="FQ109" s="80"/>
      <c r="FR109" s="80">
        <f t="shared" si="89"/>
        <v>1193435.04</v>
      </c>
      <c r="FS109" s="80" t="e" vm="1">
        <f>+[4]!NumLetras(FR109,"PESO","PESOS DOMINICANOS","$EE $m CON #d/100 CENTAVOS")</f>
        <v>#VALUE!</v>
      </c>
      <c r="FT109" s="37" t="str">
        <f>+VLOOKUP(D109,'FRONTERIZO XENIA'!F:G,2,0)</f>
        <v>F-08</v>
      </c>
    </row>
    <row r="110" spans="1:176">
      <c r="A110" s="37">
        <v>109</v>
      </c>
      <c r="B110" s="37">
        <v>109</v>
      </c>
      <c r="C110" s="26" t="s">
        <v>1087</v>
      </c>
      <c r="D110" s="37">
        <v>1200632881</v>
      </c>
      <c r="E110" s="37" t="str">
        <f>+VLOOKUP(D110,'INFORMACION DE PROVEEDORES'!C:I,2,0)</f>
        <v>012-0063288-1</v>
      </c>
      <c r="F110" s="26" t="str">
        <f>+VLOOKUP(D110,'INFORMACION DE PROVEEDORES'!C:J,4,0)</f>
        <v>YASILYS MONTILLA HERNANDEZ</v>
      </c>
      <c r="G110" s="37" t="str">
        <f>+VLOOKUP(D110,'INFORMACION DE PROVEEDORES'!C:K,5,0)</f>
        <v>012-0063288-1</v>
      </c>
      <c r="H110" s="26" t="str">
        <f>+VLOOKUP(D110,'INFORMACION DE PROVEEDORES'!C:L,7,0)</f>
        <v xml:space="preserve">WENCESLAO RAMIREZ, NUMERO 108, SAN JUAN </v>
      </c>
      <c r="I110" s="37" t="str">
        <f>+VLOOKUP(D110,'INFORMACION DE PROVEEDORES'!C:M,3,0)</f>
        <v xml:space="preserve"> FÍSICA</v>
      </c>
      <c r="J110" s="37">
        <v>2</v>
      </c>
      <c r="K110" s="37">
        <v>204</v>
      </c>
      <c r="L110" s="37">
        <v>37</v>
      </c>
      <c r="M110" s="37">
        <f t="shared" si="74"/>
        <v>740</v>
      </c>
      <c r="N110" s="189">
        <v>69.81</v>
      </c>
      <c r="O110" s="80">
        <f>+L110*'PRECIOS SEGUN ADJ. (FRONTERIZO)'!$B$2*'PRECIOS SEGUN ADJ. (FRONTERIZO)'!$C$2</f>
        <v>51659.400000000009</v>
      </c>
      <c r="P110" s="80" t="e" vm="1">
        <f>+[4]!NumLetras(O110,"PESO","PESOS DOMINICANOS","$EE $m CON #d/100 CENTAVOS")</f>
        <v>#VALUE!</v>
      </c>
      <c r="Q110" s="80">
        <f t="shared" si="75"/>
        <v>8265.5</v>
      </c>
      <c r="R110" s="37">
        <v>10</v>
      </c>
      <c r="S110" s="37">
        <f t="shared" si="45"/>
        <v>200</v>
      </c>
      <c r="T110" s="189">
        <v>31.5</v>
      </c>
      <c r="U110" s="80">
        <f>+R110*'PRECIOS SEGUN ADJ. (FRONTERIZO)'!$B$3*'PRECIOS SEGUN ADJ. (FRONTERIZO)'!$C$3</f>
        <v>6300</v>
      </c>
      <c r="V110" s="80" t="e" vm="1">
        <f>+[4]!NumLetras(U110,"PESO","PESOS DOMINICANOS","$EE $m CON #d/100 CENTAVOS")</f>
        <v>#VALUE!</v>
      </c>
      <c r="W110" s="37">
        <v>0</v>
      </c>
      <c r="X110" s="37">
        <f t="shared" si="46"/>
        <v>0</v>
      </c>
      <c r="Y110" s="189">
        <v>25.2</v>
      </c>
      <c r="Z110" s="80">
        <f>+W110*'PRECIOS SEGUN ADJ. (FRONTERIZO)'!$B$4*'PRECIOS SEGUN ADJ. (FRONTERIZO)'!$C$4</f>
        <v>0</v>
      </c>
      <c r="AA110" s="80" t="e" vm="1">
        <f>+[4]!NumLetras(Z110,"PESO","PESOS DOMINICANOS","$EE $m CON #d/100 CENTAVOS")</f>
        <v>#VALUE!</v>
      </c>
      <c r="AB110" s="37">
        <v>63</v>
      </c>
      <c r="AC110" s="37">
        <f t="shared" si="47"/>
        <v>1260</v>
      </c>
      <c r="AD110" s="189">
        <v>87.91</v>
      </c>
      <c r="AE110" s="80">
        <f>+AB110*'PRECIOS SEGUN ADJ. (FRONTERIZO)'!$B$5*'PRECIOS SEGUN ADJ. (FRONTERIZO)'!$C$5</f>
        <v>110766.6</v>
      </c>
      <c r="AF110" s="80" t="e" vm="1">
        <f>+[4]!NumLetras(AE110,"PESO","PESOS DOMINICANOS","$EE $m CON #d/100 CENTAVOS")</f>
        <v>#VALUE!</v>
      </c>
      <c r="AG110" s="80">
        <f t="shared" si="76"/>
        <v>19937.990000000002</v>
      </c>
      <c r="AH110" s="37">
        <v>75</v>
      </c>
      <c r="AI110" s="37">
        <f t="shared" si="48"/>
        <v>1500</v>
      </c>
      <c r="AJ110" s="189">
        <v>53.95000000000001</v>
      </c>
      <c r="AK110" s="80">
        <f>+AH110*'PRECIOS SEGUN ADJ. (FRONTERIZO)'!$B$6*'PRECIOS SEGUN ADJ. (FRONTERIZO)'!$C$6</f>
        <v>80925</v>
      </c>
      <c r="AL110" s="80" t="e" vm="1">
        <f>+[4]!NumLetras(AK110,"PESO","PESOS DOMINICANOS","$EE $m CON #d/100 CENTAVOS")</f>
        <v>#VALUE!</v>
      </c>
      <c r="AM110" s="37">
        <v>10</v>
      </c>
      <c r="AN110" s="37">
        <f t="shared" si="49"/>
        <v>200</v>
      </c>
      <c r="AO110" s="189">
        <v>25.04</v>
      </c>
      <c r="AP110" s="80">
        <f>+AM110*'PRECIOS SEGUN ADJ. (FRONTERIZO)'!$B$7*'PRECIOS SEGUN ADJ. (FRONTERIZO)'!$C$7</f>
        <v>5008</v>
      </c>
      <c r="AQ110" s="80" t="e" vm="1">
        <f>+[4]!NumLetras(AP110,"PESO","PESOS DOMINICANOS","$EE $m CON #d/100 CENTAVOS")</f>
        <v>#VALUE!</v>
      </c>
      <c r="AR110" s="80">
        <f t="shared" si="77"/>
        <v>801.28</v>
      </c>
      <c r="AS110" s="37">
        <v>24</v>
      </c>
      <c r="AT110" s="37">
        <f t="shared" si="50"/>
        <v>480</v>
      </c>
      <c r="AU110" s="189">
        <v>290.85000000000002</v>
      </c>
      <c r="AV110" s="80">
        <f>+AS110*'PRECIOS SEGUN ADJ. (FRONTERIZO)'!$B$8*'PRECIOS SEGUN ADJ. (FRONTERIZO)'!$C$8</f>
        <v>139608</v>
      </c>
      <c r="AW110" s="80" t="e" vm="1">
        <f>+[4]!NumLetras(AV110,"PESO","PESOS DOMINICANOS","$EE $m CON #d/100 CENTAVOS")</f>
        <v>#VALUE!</v>
      </c>
      <c r="AX110" s="80">
        <f t="shared" si="78"/>
        <v>25129.439999999999</v>
      </c>
      <c r="AY110" s="37">
        <v>0</v>
      </c>
      <c r="AZ110" s="37">
        <f t="shared" si="51"/>
        <v>0</v>
      </c>
      <c r="BA110" s="189">
        <v>18.899999999999999</v>
      </c>
      <c r="BB110" s="80">
        <f>+AY110*'PRECIOS SEGUN ADJ. (FRONTERIZO)'!$B$9*'PRECIOS SEGUN ADJ. (FRONTERIZO)'!$C$9</f>
        <v>0</v>
      </c>
      <c r="BC110" s="80" t="e" vm="1">
        <f>+[4]!NumLetras(BB110,"PESO","PESOS DOMINICANOS","$EE $m CON #d/100 CENTAVOS")</f>
        <v>#VALUE!</v>
      </c>
      <c r="BD110" s="37">
        <v>6</v>
      </c>
      <c r="BE110" s="37">
        <f t="shared" si="52"/>
        <v>120</v>
      </c>
      <c r="BF110" s="189">
        <v>140.38</v>
      </c>
      <c r="BG110" s="80">
        <f>+BD110*'PRECIOS SEGUN ADJ. (FRONTERIZO)'!$B$10*'PRECIOS SEGUN ADJ. (FRONTERIZO)'!$C$10</f>
        <v>16845.599999999999</v>
      </c>
      <c r="BH110" s="80" t="e" vm="1">
        <f>+[4]!NumLetras(BG110,"PESO","PESOS DOMINICANOS","$EE $m CON #d/100 CENTAVOS")</f>
        <v>#VALUE!</v>
      </c>
      <c r="BI110" s="80">
        <f t="shared" si="79"/>
        <v>3032.21</v>
      </c>
      <c r="BJ110" s="37">
        <v>0</v>
      </c>
      <c r="BK110" s="37">
        <f t="shared" si="53"/>
        <v>0</v>
      </c>
      <c r="BL110" s="189">
        <v>31.459999999999997</v>
      </c>
      <c r="BM110" s="80">
        <f>+BJ110*'PRECIOS SEGUN ADJ. (FRONTERIZO)'!$B$11*'PRECIOS SEGUN ADJ. (FRONTERIZO)'!$C$11</f>
        <v>0</v>
      </c>
      <c r="BN110" s="80" t="e" vm="1">
        <f>+[4]!NumLetras(BM110,"PESO","PESOS DOMINICANOS","$EE $m CON #d/100 CENTAVOS")</f>
        <v>#VALUE!</v>
      </c>
      <c r="BO110" s="37">
        <v>19</v>
      </c>
      <c r="BP110" s="37">
        <f t="shared" si="54"/>
        <v>380</v>
      </c>
      <c r="BQ110" s="189">
        <v>65</v>
      </c>
      <c r="BR110" s="80">
        <f>+BO110*'PRECIOS SEGUN ADJ. (FRONTERIZO)'!$B$12*'PRECIOS SEGUN ADJ. (FRONTERIZO)'!$C$12</f>
        <v>24700</v>
      </c>
      <c r="BS110" s="80" t="e" vm="1">
        <f>+[4]!NumLetras(BR110,"PESO","PESOS DOMINICANOS","$EE $m CON #d/100 CENTAVOS")</f>
        <v>#VALUE!</v>
      </c>
      <c r="BT110" s="37">
        <v>0</v>
      </c>
      <c r="BU110" s="37">
        <f t="shared" si="55"/>
        <v>0</v>
      </c>
      <c r="BV110" s="189">
        <v>5.5</v>
      </c>
      <c r="BW110" s="80">
        <f>+BT110*'PRECIOS SEGUN ADJ. (FRONTERIZO)'!$B$13*'PRECIOS SEGUN ADJ. (FRONTERIZO)'!$C$13</f>
        <v>0</v>
      </c>
      <c r="BX110" s="80" t="e" vm="1">
        <f>+[4]!NumLetras(BW110,"PESO","PESOS DOMINICANOS","$EE $m CON #d/100 CENTAVOS")</f>
        <v>#VALUE!</v>
      </c>
      <c r="BY110" s="37">
        <v>408</v>
      </c>
      <c r="BZ110" s="37">
        <f t="shared" si="56"/>
        <v>8160</v>
      </c>
      <c r="CA110" s="189">
        <v>7.15</v>
      </c>
      <c r="CB110" s="80">
        <f>+BY110*'PRECIOS SEGUN ADJ. (FRONTERIZO)'!$B$14*'PRECIOS SEGUN ADJ. (FRONTERIZO)'!$C$14</f>
        <v>58344.000000000007</v>
      </c>
      <c r="CC110" s="80" t="e" vm="1">
        <f>+[4]!NumLetras(CB110,"PESO","PESOS DOMINICANOS","$EE $m CON #d/100 CENTAVOS")</f>
        <v>#VALUE!</v>
      </c>
      <c r="CD110" s="37">
        <v>816</v>
      </c>
      <c r="CE110" s="37">
        <f t="shared" si="57"/>
        <v>16320</v>
      </c>
      <c r="CF110" s="189">
        <v>6.8400000000000007</v>
      </c>
      <c r="CG110" s="80">
        <f>+CD110*'PRECIOS SEGUN ADJ. (FRONTERIZO)'!$B$15*'PRECIOS SEGUN ADJ. (FRONTERIZO)'!$C$15</f>
        <v>111628.79999999999</v>
      </c>
      <c r="CH110" s="80" t="e" vm="1">
        <f>+[4]!NumLetras(CG110,"PESO","PESOS DOMINICANOS","$EE $m CON #d/100 CENTAVOS")</f>
        <v>#VALUE!</v>
      </c>
      <c r="CI110" s="37">
        <v>0</v>
      </c>
      <c r="CJ110" s="37">
        <f t="shared" si="58"/>
        <v>0</v>
      </c>
      <c r="CK110" s="189">
        <v>60</v>
      </c>
      <c r="CL110" s="80">
        <f>+CI110*'PRECIOS SEGUN ADJ. (FRONTERIZO)'!$B$16*'PRECIOS SEGUN ADJ. (FRONTERIZO)'!$C$16</f>
        <v>0</v>
      </c>
      <c r="CM110" s="80" t="e" vm="1">
        <f>+[4]!NumLetras(CL110,"PESO","PESOS DOMINICANOS","$EE $m CON #d/100 CENTAVOS")</f>
        <v>#VALUE!</v>
      </c>
      <c r="CN110" s="80">
        <f t="shared" si="80"/>
        <v>0</v>
      </c>
      <c r="CO110" s="37">
        <v>0</v>
      </c>
      <c r="CP110" s="37">
        <f t="shared" si="59"/>
        <v>0</v>
      </c>
      <c r="CQ110" s="189">
        <v>55.649999999999991</v>
      </c>
      <c r="CR110" s="80">
        <f>+CO110*'PRECIOS SEGUN ADJ. (FRONTERIZO)'!$B$17*'PRECIOS SEGUN ADJ. (FRONTERIZO)'!$C$17</f>
        <v>0</v>
      </c>
      <c r="CS110" s="80" t="e" vm="1">
        <f>+[4]!NumLetras(CR110,"PESO","PESOS DOMINICANOS","$EE $m CON #d/100 CENTAVOS")</f>
        <v>#VALUE!</v>
      </c>
      <c r="CT110" s="80">
        <f t="shared" si="81"/>
        <v>0</v>
      </c>
      <c r="CU110" s="37">
        <v>408</v>
      </c>
      <c r="CV110" s="37">
        <f t="shared" si="60"/>
        <v>8160</v>
      </c>
      <c r="CW110" s="189">
        <v>6.6</v>
      </c>
      <c r="CX110" s="80">
        <f>+CU110*'PRECIOS SEGUN ADJ. (FRONTERIZO)'!$B$18*'PRECIOS SEGUN ADJ. (FRONTERIZO)'!$C$18</f>
        <v>53855.999999999993</v>
      </c>
      <c r="CY110" s="80" t="e" vm="1">
        <f>+[4]!NumLetras(CX110,"PESO","PESOS DOMINICANOS","$EE $m CON #d/100 CENTAVOS")</f>
        <v>#VALUE!</v>
      </c>
      <c r="CZ110" s="37">
        <v>0</v>
      </c>
      <c r="DA110" s="37">
        <f t="shared" si="61"/>
        <v>0</v>
      </c>
      <c r="DB110" s="189">
        <v>65.75</v>
      </c>
      <c r="DC110" s="80">
        <f>+CZ110*'PRECIOS SEGUN ADJ. (FRONTERIZO)'!$B$19*'PRECIOS SEGUN ADJ. (FRONTERIZO)'!$C$19</f>
        <v>0</v>
      </c>
      <c r="DD110" s="80" t="e" vm="1">
        <f>+[4]!NumLetras(DC110,"PESO","PESOS DOMINICANOS","$EE $m CON #d/100 CENTAVOS")</f>
        <v>#VALUE!</v>
      </c>
      <c r="DE110" s="80">
        <f t="shared" si="82"/>
        <v>0</v>
      </c>
      <c r="DF110" s="37">
        <v>10</v>
      </c>
      <c r="DG110" s="37">
        <f t="shared" si="62"/>
        <v>200</v>
      </c>
      <c r="DH110" s="189">
        <v>82.59999999999998</v>
      </c>
      <c r="DI110" s="80">
        <f>+DF110*'PRECIOS SEGUN ADJ. (FRONTERIZO)'!$B$20*'PRECIOS SEGUN ADJ. (FRONTERIZO)'!$C$20</f>
        <v>16520</v>
      </c>
      <c r="DJ110" s="80" t="e" vm="1">
        <f>+[4]!NumLetras(DI110,"PESO","PESOS DOMINICANOS","$EE $m CON #d/100 CENTAVOS")</f>
        <v>#VALUE!</v>
      </c>
      <c r="DK110" s="80">
        <f t="shared" si="83"/>
        <v>2973.6</v>
      </c>
      <c r="DL110" s="37">
        <v>816</v>
      </c>
      <c r="DM110" s="37">
        <f t="shared" si="63"/>
        <v>16320</v>
      </c>
      <c r="DN110" s="189">
        <v>22</v>
      </c>
      <c r="DO110" s="80">
        <f>+DL110*'PRECIOS SEGUN ADJ. (FRONTERIZO)'!$B$21*'PRECIOS SEGUN ADJ. (FRONTERIZO)'!$C$21</f>
        <v>359040</v>
      </c>
      <c r="DP110" s="80" t="e" vm="1">
        <f>+[4]!NumLetras(DO110,"PESO","PESOS DOMINICANOS","$EE $m CON #d/100 CENTAVOS")</f>
        <v>#VALUE!</v>
      </c>
      <c r="DQ110" s="37">
        <v>46</v>
      </c>
      <c r="DR110" s="37">
        <f t="shared" si="64"/>
        <v>920</v>
      </c>
      <c r="DS110" s="189">
        <v>80.849999999999994</v>
      </c>
      <c r="DT110" s="80">
        <f>+DQ110*'PRECIOS SEGUN ADJ. (FRONTERIZO)'!$B$22*'PRECIOS SEGUN ADJ. (FRONTERIZO)'!$C$22</f>
        <v>74382</v>
      </c>
      <c r="DU110" s="80" t="e" vm="1">
        <f>+[4]!NumLetras(DT110,"PESO","PESOS DOMINICANOS","$EE $m CON #d/100 CENTAVOS")</f>
        <v>#VALUE!</v>
      </c>
      <c r="DV110" s="37">
        <v>21</v>
      </c>
      <c r="DW110" s="37">
        <f t="shared" si="65"/>
        <v>420</v>
      </c>
      <c r="DX110" s="189">
        <v>21.83</v>
      </c>
      <c r="DY110" s="80">
        <f>+DV110*'PRECIOS SEGUN ADJ. (FRONTERIZO)'!$B$23*'PRECIOS SEGUN ADJ. (FRONTERIZO)'!$C$23</f>
        <v>9168.5999999999985</v>
      </c>
      <c r="DZ110" s="80" t="e" vm="1">
        <f>+[4]!NumLetras(DY110,"PESO","PESOS DOMINICANOS","$EE $m CON #d/100 CENTAVOS")</f>
        <v>#VALUE!</v>
      </c>
      <c r="EA110" s="80">
        <f t="shared" si="84"/>
        <v>1650.35</v>
      </c>
      <c r="EB110" s="37">
        <v>64</v>
      </c>
      <c r="EC110" s="37">
        <f t="shared" si="66"/>
        <v>1280</v>
      </c>
      <c r="ED110" s="189">
        <v>33</v>
      </c>
      <c r="EE110" s="80">
        <f>+EB110*'PRECIOS SEGUN ADJ. (FRONTERIZO)'!$B$24*'PRECIOS SEGUN ADJ. (FRONTERIZO)'!$C$24</f>
        <v>42240</v>
      </c>
      <c r="EF110" s="80" t="e" vm="1">
        <f>+[4]!NumLetras(EE110,"PESO","PESOS DOMINICANOS","$EE $m CON #d/100 CENTAVOS")</f>
        <v>#VALUE!</v>
      </c>
      <c r="EG110" s="37">
        <v>0</v>
      </c>
      <c r="EH110" s="37">
        <f t="shared" si="67"/>
        <v>0</v>
      </c>
      <c r="EI110" s="189">
        <v>15.789999999999997</v>
      </c>
      <c r="EJ110" s="80">
        <f>+EG110*'PRECIOS SEGUN ADJ. (FRONTERIZO)'!$B$25*'PRECIOS SEGUN ADJ. (FRONTERIZO)'!$C$25</f>
        <v>0</v>
      </c>
      <c r="EK110" s="80" t="e" vm="1">
        <f>+[4]!NumLetras(EJ110,"PESO","PESOS DOMINICANOS","$EE $m CON #d/100 CENTAVOS")</f>
        <v>#VALUE!</v>
      </c>
      <c r="EL110" s="37">
        <v>0</v>
      </c>
      <c r="EM110" s="37">
        <f t="shared" si="68"/>
        <v>0</v>
      </c>
      <c r="EN110" s="189">
        <v>31.5</v>
      </c>
      <c r="EO110" s="80">
        <f>+EL110*'PRECIOS SEGUN ADJ. (FRONTERIZO)'!$B$26*'PRECIOS SEGUN ADJ. (FRONTERIZO)'!$C$26</f>
        <v>0</v>
      </c>
      <c r="EP110" s="80" t="e" vm="1">
        <f>+[4]!NumLetras(EO110,"PESO","PESOS DOMINICANOS","$EE $m CON #d/100 CENTAVOS")</f>
        <v>#VALUE!</v>
      </c>
      <c r="EQ110" s="80">
        <v>0</v>
      </c>
      <c r="ER110" s="194">
        <f t="shared" si="69"/>
        <v>0</v>
      </c>
      <c r="ES110" s="195">
        <v>21.68</v>
      </c>
      <c r="ET110" s="196">
        <f>+EQ110*'PRECIOS SEGUN ADJ (RURAL)'!$B$13*'PRECIOS SEGUN ADJ (RURAL)'!$C$13</f>
        <v>0</v>
      </c>
      <c r="EU110" s="196" t="e" vm="1">
        <f>+[4]!NumLetras(ET110,"PESO","PESOS DOMINICANOS","$EE $m CON #d/100 CENTAVOS")</f>
        <v>#VALUE!</v>
      </c>
      <c r="EV110" s="80">
        <v>0</v>
      </c>
      <c r="EW110" s="198">
        <f t="shared" si="70"/>
        <v>0</v>
      </c>
      <c r="EX110" s="199">
        <v>5.5</v>
      </c>
      <c r="EY110" s="200">
        <f>+EV110*'PRECIOS SEGUN ADJ (RURAL)'!$B$16*'PRECIOS SEGUN ADJ (RURAL)'!$C$16</f>
        <v>0</v>
      </c>
      <c r="EZ110" s="200" t="e" vm="1">
        <f>+[4]!NumLetras(EY110,"PESO","PESOS DOMINICANOS","$EE $m CON #d/100 CENTAVOS")</f>
        <v>#VALUE!</v>
      </c>
      <c r="FA110" s="80">
        <v>0</v>
      </c>
      <c r="FB110" s="202">
        <f t="shared" si="71"/>
        <v>0</v>
      </c>
      <c r="FC110" s="203">
        <v>220</v>
      </c>
      <c r="FD110" s="204">
        <f>+FA110*'PRECIOS SEGUN ADJ (RURAL)'!$B$18*'PRECIOS SEGUN ADJ (RURAL)'!$C$18</f>
        <v>0</v>
      </c>
      <c r="FE110" s="204" t="e" vm="1">
        <f>+[4]!NumLetras(FD110,"PESO","PESOS DOMINICANOS","$EE $m CON #d/100 CENTAVOS")</f>
        <v>#VALUE!</v>
      </c>
      <c r="FF110" s="204">
        <f t="shared" si="72"/>
        <v>0</v>
      </c>
      <c r="FG110" s="80">
        <f t="shared" si="85"/>
        <v>1160992</v>
      </c>
      <c r="FH110" s="80" t="e" vm="1">
        <f>+[4]!NumLetras(FG110,"PESO","PESOS DOMINICANOS","$EE $m CON #d/100 CENTAVOS")</f>
        <v>#VALUE!</v>
      </c>
      <c r="FI110" s="80">
        <f t="shared" si="73"/>
        <v>61790.369999999995</v>
      </c>
      <c r="FJ110" s="80" t="e" vm="1">
        <f>+[4]!NumLetras(FI110,"PESO","PESOS DOMINICANOS","$EE $m CON #d/100 CENTAVOS")</f>
        <v>#VALUE!</v>
      </c>
      <c r="FK110" s="80">
        <f t="shared" si="86"/>
        <v>1099201.6299999999</v>
      </c>
      <c r="FL110" s="80" t="e" vm="1">
        <f>+[4]!NumLetras(FK110,"PESO","PESOS DOMINICANOS","$EE $m CON #d/100 CENTAVOS")</f>
        <v>#VALUE!</v>
      </c>
      <c r="FM110" s="80">
        <f t="shared" si="87"/>
        <v>232198.39999999999</v>
      </c>
      <c r="FN110" s="80" t="e" vm="1">
        <f>+[4]!NumLetras(FM110,"PESO","PESOS DOMINICANOS","$EE $m CON #d/100 CENTAVOS")</f>
        <v>#VALUE!</v>
      </c>
      <c r="FO110" s="80">
        <f t="shared" si="88"/>
        <v>11609.92</v>
      </c>
      <c r="FP110" s="80" t="e" vm="1">
        <f>+[4]!NumLetras(FO110,"PESO","PESOS DOMINICANOS","$EE $m CON #d/100 CENTAVOS")</f>
        <v>#VALUE!</v>
      </c>
      <c r="FQ110" s="80"/>
      <c r="FR110" s="80">
        <f t="shared" si="89"/>
        <v>928793.59999999998</v>
      </c>
      <c r="FS110" s="80" t="e" vm="1">
        <f>+[4]!NumLetras(FR110,"PESO","PESOS DOMINICANOS","$EE $m CON #d/100 CENTAVOS")</f>
        <v>#VALUE!</v>
      </c>
      <c r="FT110" s="37" t="str">
        <f>+VLOOKUP(D110,'FRONTERIZO XENIA'!F:G,2,0)</f>
        <v>F-10</v>
      </c>
    </row>
    <row r="111" spans="1:176">
      <c r="A111" s="37">
        <v>110</v>
      </c>
      <c r="B111" s="37">
        <v>110</v>
      </c>
      <c r="C111" s="26" t="s">
        <v>1098</v>
      </c>
      <c r="D111" s="37">
        <v>7600146323</v>
      </c>
      <c r="E111" s="37" t="str">
        <f>+VLOOKUP(D111,'INFORMACION DE PROVEEDORES'!C:I,2,0)</f>
        <v>076-0014632-3</v>
      </c>
      <c r="F111" s="26" t="str">
        <f>+VLOOKUP(D111,'INFORMACION DE PROVEEDORES'!C:J,4,0)</f>
        <v>YEUDYS OLGUIN CUEVAS JIMENEZ</v>
      </c>
      <c r="G111" s="37" t="str">
        <f>+VLOOKUP(D111,'INFORMACION DE PROVEEDORES'!C:K,5,0)</f>
        <v>076-0014632-3</v>
      </c>
      <c r="H111" s="26" t="str">
        <f>+VLOOKUP(D111,'INFORMACION DE PROVEEDORES'!C:L,7,0)</f>
        <v xml:space="preserve">CALLE RESPALDO AMABLE REYES, NO. 7, EL CACIQUE, TAMAYO, BAHOUCO </v>
      </c>
      <c r="I111" s="37" t="str">
        <f>+VLOOKUP(D111,'INFORMACION DE PROVEEDORES'!C:M,3,0)</f>
        <v xml:space="preserve"> FÍSICA</v>
      </c>
      <c r="J111" s="37">
        <v>2</v>
      </c>
      <c r="K111" s="37">
        <v>182</v>
      </c>
      <c r="L111" s="37">
        <v>33</v>
      </c>
      <c r="M111" s="37">
        <f t="shared" si="74"/>
        <v>660</v>
      </c>
      <c r="N111" s="189">
        <v>69.81</v>
      </c>
      <c r="O111" s="80">
        <f>+L111*'PRECIOS SEGUN ADJ. (FRONTERIZO)'!$B$2*'PRECIOS SEGUN ADJ. (FRONTERIZO)'!$C$2</f>
        <v>46074.6</v>
      </c>
      <c r="P111" s="80" t="e" vm="1">
        <f>+[4]!NumLetras(O111,"PESO","PESOS DOMINICANOS","$EE $m CON #d/100 CENTAVOS")</f>
        <v>#VALUE!</v>
      </c>
      <c r="Q111" s="80">
        <f t="shared" si="75"/>
        <v>7371.94</v>
      </c>
      <c r="R111" s="37">
        <v>9</v>
      </c>
      <c r="S111" s="37">
        <f t="shared" si="45"/>
        <v>180</v>
      </c>
      <c r="T111" s="189">
        <v>31.5</v>
      </c>
      <c r="U111" s="80">
        <f>+R111*'PRECIOS SEGUN ADJ. (FRONTERIZO)'!$B$3*'PRECIOS SEGUN ADJ. (FRONTERIZO)'!$C$3</f>
        <v>5670</v>
      </c>
      <c r="V111" s="80" t="e" vm="1">
        <f>+[4]!NumLetras(U111,"PESO","PESOS DOMINICANOS","$EE $m CON #d/100 CENTAVOS")</f>
        <v>#VALUE!</v>
      </c>
      <c r="W111" s="37">
        <v>0</v>
      </c>
      <c r="X111" s="37">
        <f t="shared" si="46"/>
        <v>0</v>
      </c>
      <c r="Y111" s="189">
        <v>25.2</v>
      </c>
      <c r="Z111" s="80">
        <f>+W111*'PRECIOS SEGUN ADJ. (FRONTERIZO)'!$B$4*'PRECIOS SEGUN ADJ. (FRONTERIZO)'!$C$4</f>
        <v>0</v>
      </c>
      <c r="AA111" s="80" t="e" vm="1">
        <f>+[4]!NumLetras(Z111,"PESO","PESOS DOMINICANOS","$EE $m CON #d/100 CENTAVOS")</f>
        <v>#VALUE!</v>
      </c>
      <c r="AB111" s="37">
        <v>56</v>
      </c>
      <c r="AC111" s="37">
        <f t="shared" si="47"/>
        <v>1120</v>
      </c>
      <c r="AD111" s="189">
        <v>87.91</v>
      </c>
      <c r="AE111" s="80">
        <f>+AB111*'PRECIOS SEGUN ADJ. (FRONTERIZO)'!$B$5*'PRECIOS SEGUN ADJ. (FRONTERIZO)'!$C$5</f>
        <v>98459.199999999997</v>
      </c>
      <c r="AF111" s="80" t="e" vm="1">
        <f>+[4]!NumLetras(AE111,"PESO","PESOS DOMINICANOS","$EE $m CON #d/100 CENTAVOS")</f>
        <v>#VALUE!</v>
      </c>
      <c r="AG111" s="80">
        <f t="shared" si="76"/>
        <v>17722.66</v>
      </c>
      <c r="AH111" s="37">
        <v>67</v>
      </c>
      <c r="AI111" s="37">
        <f t="shared" si="48"/>
        <v>1340</v>
      </c>
      <c r="AJ111" s="189">
        <v>53.95000000000001</v>
      </c>
      <c r="AK111" s="80">
        <f>+AH111*'PRECIOS SEGUN ADJ. (FRONTERIZO)'!$B$6*'PRECIOS SEGUN ADJ. (FRONTERIZO)'!$C$6</f>
        <v>72293</v>
      </c>
      <c r="AL111" s="80" t="e" vm="1">
        <f>+[4]!NumLetras(AK111,"PESO","PESOS DOMINICANOS","$EE $m CON #d/100 CENTAVOS")</f>
        <v>#VALUE!</v>
      </c>
      <c r="AM111" s="37">
        <v>9</v>
      </c>
      <c r="AN111" s="37">
        <f t="shared" si="49"/>
        <v>180</v>
      </c>
      <c r="AO111" s="189">
        <v>25.04</v>
      </c>
      <c r="AP111" s="80">
        <f>+AM111*'PRECIOS SEGUN ADJ. (FRONTERIZO)'!$B$7*'PRECIOS SEGUN ADJ. (FRONTERIZO)'!$C$7</f>
        <v>4507.2</v>
      </c>
      <c r="AQ111" s="80" t="e" vm="1">
        <f>+[4]!NumLetras(AP111,"PESO","PESOS DOMINICANOS","$EE $m CON #d/100 CENTAVOS")</f>
        <v>#VALUE!</v>
      </c>
      <c r="AR111" s="80">
        <f t="shared" si="77"/>
        <v>721.15</v>
      </c>
      <c r="AS111" s="37">
        <v>22</v>
      </c>
      <c r="AT111" s="37">
        <f t="shared" si="50"/>
        <v>440</v>
      </c>
      <c r="AU111" s="189">
        <v>290.85000000000002</v>
      </c>
      <c r="AV111" s="80">
        <f>+AS111*'PRECIOS SEGUN ADJ. (FRONTERIZO)'!$B$8*'PRECIOS SEGUN ADJ. (FRONTERIZO)'!$C$8</f>
        <v>127974.00000000001</v>
      </c>
      <c r="AW111" s="80" t="e" vm="1">
        <f>+[4]!NumLetras(AV111,"PESO","PESOS DOMINICANOS","$EE $m CON #d/100 CENTAVOS")</f>
        <v>#VALUE!</v>
      </c>
      <c r="AX111" s="80">
        <f t="shared" si="78"/>
        <v>23035.32</v>
      </c>
      <c r="AY111" s="37">
        <v>0</v>
      </c>
      <c r="AZ111" s="37">
        <f t="shared" si="51"/>
        <v>0</v>
      </c>
      <c r="BA111" s="189">
        <v>18.899999999999999</v>
      </c>
      <c r="BB111" s="80">
        <f>+AY111*'PRECIOS SEGUN ADJ. (FRONTERIZO)'!$B$9*'PRECIOS SEGUN ADJ. (FRONTERIZO)'!$C$9</f>
        <v>0</v>
      </c>
      <c r="BC111" s="80" t="e" vm="1">
        <f>+[4]!NumLetras(BB111,"PESO","PESOS DOMINICANOS","$EE $m CON #d/100 CENTAVOS")</f>
        <v>#VALUE!</v>
      </c>
      <c r="BD111" s="37">
        <v>5</v>
      </c>
      <c r="BE111" s="37">
        <f t="shared" si="52"/>
        <v>100</v>
      </c>
      <c r="BF111" s="189">
        <v>140.38</v>
      </c>
      <c r="BG111" s="80">
        <f>+BD111*'PRECIOS SEGUN ADJ. (FRONTERIZO)'!$B$10*'PRECIOS SEGUN ADJ. (FRONTERIZO)'!$C$10</f>
        <v>14038</v>
      </c>
      <c r="BH111" s="80" t="e" vm="1">
        <f>+[4]!NumLetras(BG111,"PESO","PESOS DOMINICANOS","$EE $m CON #d/100 CENTAVOS")</f>
        <v>#VALUE!</v>
      </c>
      <c r="BI111" s="80">
        <f t="shared" si="79"/>
        <v>2526.84</v>
      </c>
      <c r="BJ111" s="37">
        <v>0</v>
      </c>
      <c r="BK111" s="37">
        <f t="shared" si="53"/>
        <v>0</v>
      </c>
      <c r="BL111" s="189">
        <v>31.459999999999997</v>
      </c>
      <c r="BM111" s="80">
        <f>+BJ111*'PRECIOS SEGUN ADJ. (FRONTERIZO)'!$B$11*'PRECIOS SEGUN ADJ. (FRONTERIZO)'!$C$11</f>
        <v>0</v>
      </c>
      <c r="BN111" s="80" t="e" vm="1">
        <f>+[4]!NumLetras(BM111,"PESO","PESOS DOMINICANOS","$EE $m CON #d/100 CENTAVOS")</f>
        <v>#VALUE!</v>
      </c>
      <c r="BO111" s="37">
        <v>17</v>
      </c>
      <c r="BP111" s="37">
        <f t="shared" si="54"/>
        <v>340</v>
      </c>
      <c r="BQ111" s="189">
        <v>65</v>
      </c>
      <c r="BR111" s="80">
        <f>+BO111*'PRECIOS SEGUN ADJ. (FRONTERIZO)'!$B$12*'PRECIOS SEGUN ADJ. (FRONTERIZO)'!$C$12</f>
        <v>22100</v>
      </c>
      <c r="BS111" s="80" t="e" vm="1">
        <f>+[4]!NumLetras(BR111,"PESO","PESOS DOMINICANOS","$EE $m CON #d/100 CENTAVOS")</f>
        <v>#VALUE!</v>
      </c>
      <c r="BT111" s="37">
        <v>0</v>
      </c>
      <c r="BU111" s="37">
        <f t="shared" si="55"/>
        <v>0</v>
      </c>
      <c r="BV111" s="189">
        <v>5.5</v>
      </c>
      <c r="BW111" s="80">
        <f>+BT111*'PRECIOS SEGUN ADJ. (FRONTERIZO)'!$B$13*'PRECIOS SEGUN ADJ. (FRONTERIZO)'!$C$13</f>
        <v>0</v>
      </c>
      <c r="BX111" s="80" t="e" vm="1">
        <f>+[4]!NumLetras(BW111,"PESO","PESOS DOMINICANOS","$EE $m CON #d/100 CENTAVOS")</f>
        <v>#VALUE!</v>
      </c>
      <c r="BY111" s="37">
        <v>364</v>
      </c>
      <c r="BZ111" s="37">
        <f t="shared" si="56"/>
        <v>7280</v>
      </c>
      <c r="CA111" s="189">
        <v>7.15</v>
      </c>
      <c r="CB111" s="80">
        <f>+BY111*'PRECIOS SEGUN ADJ. (FRONTERIZO)'!$B$14*'PRECIOS SEGUN ADJ. (FRONTERIZO)'!$C$14</f>
        <v>52052</v>
      </c>
      <c r="CC111" s="80" t="e" vm="1">
        <f>+[4]!NumLetras(CB111,"PESO","PESOS DOMINICANOS","$EE $m CON #d/100 CENTAVOS")</f>
        <v>#VALUE!</v>
      </c>
      <c r="CD111" s="37">
        <v>728</v>
      </c>
      <c r="CE111" s="37">
        <f t="shared" si="57"/>
        <v>14560</v>
      </c>
      <c r="CF111" s="189">
        <v>6.8400000000000007</v>
      </c>
      <c r="CG111" s="80">
        <f>+CD111*'PRECIOS SEGUN ADJ. (FRONTERIZO)'!$B$15*'PRECIOS SEGUN ADJ. (FRONTERIZO)'!$C$15</f>
        <v>99590.399999999994</v>
      </c>
      <c r="CH111" s="80" t="e" vm="1">
        <f>+[4]!NumLetras(CG111,"PESO","PESOS DOMINICANOS","$EE $m CON #d/100 CENTAVOS")</f>
        <v>#VALUE!</v>
      </c>
      <c r="CI111" s="37">
        <v>0</v>
      </c>
      <c r="CJ111" s="37">
        <f t="shared" si="58"/>
        <v>0</v>
      </c>
      <c r="CK111" s="189">
        <v>60</v>
      </c>
      <c r="CL111" s="80">
        <f>+CI111*'PRECIOS SEGUN ADJ. (FRONTERIZO)'!$B$16*'PRECIOS SEGUN ADJ. (FRONTERIZO)'!$C$16</f>
        <v>0</v>
      </c>
      <c r="CM111" s="80" t="e" vm="1">
        <f>+[4]!NumLetras(CL111,"PESO","PESOS DOMINICANOS","$EE $m CON #d/100 CENTAVOS")</f>
        <v>#VALUE!</v>
      </c>
      <c r="CN111" s="80">
        <f t="shared" si="80"/>
        <v>0</v>
      </c>
      <c r="CO111" s="37">
        <v>0</v>
      </c>
      <c r="CP111" s="37">
        <f t="shared" si="59"/>
        <v>0</v>
      </c>
      <c r="CQ111" s="189">
        <v>55.649999999999991</v>
      </c>
      <c r="CR111" s="80">
        <f>+CO111*'PRECIOS SEGUN ADJ. (FRONTERIZO)'!$B$17*'PRECIOS SEGUN ADJ. (FRONTERIZO)'!$C$17</f>
        <v>0</v>
      </c>
      <c r="CS111" s="80" t="e" vm="1">
        <f>+[4]!NumLetras(CR111,"PESO","PESOS DOMINICANOS","$EE $m CON #d/100 CENTAVOS")</f>
        <v>#VALUE!</v>
      </c>
      <c r="CT111" s="80">
        <f t="shared" si="81"/>
        <v>0</v>
      </c>
      <c r="CU111" s="37">
        <v>364</v>
      </c>
      <c r="CV111" s="37">
        <f t="shared" si="60"/>
        <v>7280</v>
      </c>
      <c r="CW111" s="189">
        <v>6.6</v>
      </c>
      <c r="CX111" s="80">
        <f>+CU111*'PRECIOS SEGUN ADJ. (FRONTERIZO)'!$B$18*'PRECIOS SEGUN ADJ. (FRONTERIZO)'!$C$18</f>
        <v>48048</v>
      </c>
      <c r="CY111" s="80" t="e" vm="1">
        <f>+[4]!NumLetras(CX111,"PESO","PESOS DOMINICANOS","$EE $m CON #d/100 CENTAVOS")</f>
        <v>#VALUE!</v>
      </c>
      <c r="CZ111" s="37">
        <v>0</v>
      </c>
      <c r="DA111" s="37">
        <f t="shared" si="61"/>
        <v>0</v>
      </c>
      <c r="DB111" s="189">
        <v>65.75</v>
      </c>
      <c r="DC111" s="80">
        <f>+CZ111*'PRECIOS SEGUN ADJ. (FRONTERIZO)'!$B$19*'PRECIOS SEGUN ADJ. (FRONTERIZO)'!$C$19</f>
        <v>0</v>
      </c>
      <c r="DD111" s="80" t="e" vm="1">
        <f>+[4]!NumLetras(DC111,"PESO","PESOS DOMINICANOS","$EE $m CON #d/100 CENTAVOS")</f>
        <v>#VALUE!</v>
      </c>
      <c r="DE111" s="80">
        <f t="shared" si="82"/>
        <v>0</v>
      </c>
      <c r="DF111" s="37">
        <v>9</v>
      </c>
      <c r="DG111" s="37">
        <f t="shared" si="62"/>
        <v>180</v>
      </c>
      <c r="DH111" s="189">
        <v>82.59999999999998</v>
      </c>
      <c r="DI111" s="80">
        <f>+DF111*'PRECIOS SEGUN ADJ. (FRONTERIZO)'!$B$20*'PRECIOS SEGUN ADJ. (FRONTERIZO)'!$C$20</f>
        <v>14868</v>
      </c>
      <c r="DJ111" s="80" t="e" vm="1">
        <f>+[4]!NumLetras(DI111,"PESO","PESOS DOMINICANOS","$EE $m CON #d/100 CENTAVOS")</f>
        <v>#VALUE!</v>
      </c>
      <c r="DK111" s="80">
        <f t="shared" si="83"/>
        <v>2676.24</v>
      </c>
      <c r="DL111" s="37">
        <v>728</v>
      </c>
      <c r="DM111" s="37">
        <f t="shared" si="63"/>
        <v>14560</v>
      </c>
      <c r="DN111" s="189">
        <v>22</v>
      </c>
      <c r="DO111" s="80">
        <f>+DL111*'PRECIOS SEGUN ADJ. (FRONTERIZO)'!$B$21*'PRECIOS SEGUN ADJ. (FRONTERIZO)'!$C$21</f>
        <v>320320</v>
      </c>
      <c r="DP111" s="80" t="e" vm="1">
        <f>+[4]!NumLetras(DO111,"PESO","PESOS DOMINICANOS","$EE $m CON #d/100 CENTAVOS")</f>
        <v>#VALUE!</v>
      </c>
      <c r="DQ111" s="37">
        <v>42</v>
      </c>
      <c r="DR111" s="37">
        <f t="shared" si="64"/>
        <v>840</v>
      </c>
      <c r="DS111" s="189">
        <v>80.849999999999994</v>
      </c>
      <c r="DT111" s="80">
        <f>+DQ111*'PRECIOS SEGUN ADJ. (FRONTERIZO)'!$B$22*'PRECIOS SEGUN ADJ. (FRONTERIZO)'!$C$22</f>
        <v>67914</v>
      </c>
      <c r="DU111" s="80" t="e" vm="1">
        <f>+[4]!NumLetras(DT111,"PESO","PESOS DOMINICANOS","$EE $m CON #d/100 CENTAVOS")</f>
        <v>#VALUE!</v>
      </c>
      <c r="DV111" s="37">
        <v>19</v>
      </c>
      <c r="DW111" s="37">
        <f t="shared" si="65"/>
        <v>380</v>
      </c>
      <c r="DX111" s="189">
        <v>21.83</v>
      </c>
      <c r="DY111" s="80">
        <f>+DV111*'PRECIOS SEGUN ADJ. (FRONTERIZO)'!$B$23*'PRECIOS SEGUN ADJ. (FRONTERIZO)'!$C$23</f>
        <v>8295.4</v>
      </c>
      <c r="DZ111" s="80" t="e" vm="1">
        <f>+[4]!NumLetras(DY111,"PESO","PESOS DOMINICANOS","$EE $m CON #d/100 CENTAVOS")</f>
        <v>#VALUE!</v>
      </c>
      <c r="EA111" s="80">
        <f t="shared" si="84"/>
        <v>1493.17</v>
      </c>
      <c r="EB111" s="37">
        <v>57</v>
      </c>
      <c r="EC111" s="37">
        <f t="shared" si="66"/>
        <v>1140</v>
      </c>
      <c r="ED111" s="189">
        <v>33</v>
      </c>
      <c r="EE111" s="80">
        <f>+EB111*'PRECIOS SEGUN ADJ. (FRONTERIZO)'!$B$24*'PRECIOS SEGUN ADJ. (FRONTERIZO)'!$C$24</f>
        <v>37620</v>
      </c>
      <c r="EF111" s="80" t="e" vm="1">
        <f>+[4]!NumLetras(EE111,"PESO","PESOS DOMINICANOS","$EE $m CON #d/100 CENTAVOS")</f>
        <v>#VALUE!</v>
      </c>
      <c r="EG111" s="37">
        <v>0</v>
      </c>
      <c r="EH111" s="37">
        <f t="shared" si="67"/>
        <v>0</v>
      </c>
      <c r="EI111" s="189">
        <v>15.789999999999997</v>
      </c>
      <c r="EJ111" s="80">
        <f>+EG111*'PRECIOS SEGUN ADJ. (FRONTERIZO)'!$B$25*'PRECIOS SEGUN ADJ. (FRONTERIZO)'!$C$25</f>
        <v>0</v>
      </c>
      <c r="EK111" s="80" t="e" vm="1">
        <f>+[4]!NumLetras(EJ111,"PESO","PESOS DOMINICANOS","$EE $m CON #d/100 CENTAVOS")</f>
        <v>#VALUE!</v>
      </c>
      <c r="EL111" s="37">
        <v>0</v>
      </c>
      <c r="EM111" s="37">
        <f t="shared" si="68"/>
        <v>0</v>
      </c>
      <c r="EN111" s="189">
        <v>31.5</v>
      </c>
      <c r="EO111" s="80">
        <f>+EL111*'PRECIOS SEGUN ADJ. (FRONTERIZO)'!$B$26*'PRECIOS SEGUN ADJ. (FRONTERIZO)'!$C$26</f>
        <v>0</v>
      </c>
      <c r="EP111" s="80" t="e" vm="1">
        <f>+[4]!NumLetras(EO111,"PESO","PESOS DOMINICANOS","$EE $m CON #d/100 CENTAVOS")</f>
        <v>#VALUE!</v>
      </c>
      <c r="EQ111" s="80">
        <v>0</v>
      </c>
      <c r="ER111" s="194">
        <f t="shared" si="69"/>
        <v>0</v>
      </c>
      <c r="ES111" s="195">
        <v>21.68</v>
      </c>
      <c r="ET111" s="196">
        <f>+EQ111*'PRECIOS SEGUN ADJ (RURAL)'!$B$13*'PRECIOS SEGUN ADJ (RURAL)'!$C$13</f>
        <v>0</v>
      </c>
      <c r="EU111" s="196" t="e" vm="1">
        <f>+[4]!NumLetras(ET111,"PESO","PESOS DOMINICANOS","$EE $m CON #d/100 CENTAVOS")</f>
        <v>#VALUE!</v>
      </c>
      <c r="EV111" s="80">
        <v>0</v>
      </c>
      <c r="EW111" s="198">
        <f t="shared" si="70"/>
        <v>0</v>
      </c>
      <c r="EX111" s="199">
        <v>5.5</v>
      </c>
      <c r="EY111" s="200">
        <f>+EV111*'PRECIOS SEGUN ADJ (RURAL)'!$B$16*'PRECIOS SEGUN ADJ (RURAL)'!$C$16</f>
        <v>0</v>
      </c>
      <c r="EZ111" s="200" t="e" vm="1">
        <f>+[4]!NumLetras(EY111,"PESO","PESOS DOMINICANOS","$EE $m CON #d/100 CENTAVOS")</f>
        <v>#VALUE!</v>
      </c>
      <c r="FA111" s="80">
        <v>0</v>
      </c>
      <c r="FB111" s="202">
        <f t="shared" si="71"/>
        <v>0</v>
      </c>
      <c r="FC111" s="203">
        <v>220</v>
      </c>
      <c r="FD111" s="204">
        <f>+FA111*'PRECIOS SEGUN ADJ (RURAL)'!$B$18*'PRECIOS SEGUN ADJ (RURAL)'!$C$18</f>
        <v>0</v>
      </c>
      <c r="FE111" s="204" t="e" vm="1">
        <f>+[4]!NumLetras(FD111,"PESO","PESOS DOMINICANOS","$EE $m CON #d/100 CENTAVOS")</f>
        <v>#VALUE!</v>
      </c>
      <c r="FF111" s="204">
        <f t="shared" si="72"/>
        <v>0</v>
      </c>
      <c r="FG111" s="80">
        <f t="shared" si="85"/>
        <v>1039823.8</v>
      </c>
      <c r="FH111" s="80" t="e" vm="1">
        <f>+[4]!NumLetras(FG111,"PESO","PESOS DOMINICANOS","$EE $m CON #d/100 CENTAVOS")</f>
        <v>#VALUE!</v>
      </c>
      <c r="FI111" s="80">
        <f t="shared" si="73"/>
        <v>55547.32</v>
      </c>
      <c r="FJ111" s="80" t="e" vm="1">
        <f>+[4]!NumLetras(FI111,"PESO","PESOS DOMINICANOS","$EE $m CON #d/100 CENTAVOS")</f>
        <v>#VALUE!</v>
      </c>
      <c r="FK111" s="80">
        <f t="shared" si="86"/>
        <v>984276.4800000001</v>
      </c>
      <c r="FL111" s="80" t="e" vm="1">
        <f>+[4]!NumLetras(FK111,"PESO","PESOS DOMINICANOS","$EE $m CON #d/100 CENTAVOS")</f>
        <v>#VALUE!</v>
      </c>
      <c r="FM111" s="80">
        <f t="shared" si="87"/>
        <v>207964.76</v>
      </c>
      <c r="FN111" s="80" t="e" vm="1">
        <f>+[4]!NumLetras(FM111,"PESO","PESOS DOMINICANOS","$EE $m CON #d/100 CENTAVOS")</f>
        <v>#VALUE!</v>
      </c>
      <c r="FO111" s="80">
        <f t="shared" si="88"/>
        <v>10398.24</v>
      </c>
      <c r="FP111" s="80" t="e" vm="1">
        <f>+[4]!NumLetras(FO111,"PESO","PESOS DOMINICANOS","$EE $m CON #d/100 CENTAVOS")</f>
        <v>#VALUE!</v>
      </c>
      <c r="FQ111" s="80"/>
      <c r="FR111" s="80">
        <f t="shared" si="89"/>
        <v>831859.04</v>
      </c>
      <c r="FS111" s="80" t="e" vm="1">
        <f>+[4]!NumLetras(FR111,"PESO","PESOS DOMINICANOS","$EE $m CON #d/100 CENTAVOS")</f>
        <v>#VALUE!</v>
      </c>
      <c r="FT111" s="37" t="str">
        <f>+VLOOKUP(D111,'FRONTERIZO XENIA'!F:G,2,0)</f>
        <v>F-26</v>
      </c>
    </row>
    <row r="112" spans="1:176">
      <c r="A112" s="191">
        <v>1</v>
      </c>
      <c r="B112" s="37">
        <v>1</v>
      </c>
      <c r="C112" s="26" t="s">
        <v>2753</v>
      </c>
      <c r="D112" s="37">
        <v>131454941</v>
      </c>
      <c r="E112" s="37">
        <f>+VLOOKUP(D112,'INFORMACION DE PROVEEDORES'!C:I,2,0)</f>
        <v>131454941</v>
      </c>
      <c r="F112" s="26" t="str">
        <f>+VLOOKUP(D112,'INFORMACION DE PROVEEDORES'!C:J,4,0)</f>
        <v>DEYANIRA ESMERALDA FERNANDEZ DE ACOSTA</v>
      </c>
      <c r="G112" s="37" t="str">
        <f>+VLOOKUP(D112,'INFORMACION DE PROVEEDORES'!C:K,5,0)</f>
        <v>081-0000682-7</v>
      </c>
      <c r="H112" s="26" t="str">
        <f>+VLOOKUP(D112,'INFORMACION DE PROVEEDORES'!C:L,7,0)</f>
        <v>CALLE GLORIA BIDO, S/N, SECTOR NUEVA YORK CHIQUITO, RIO SAN JUAN</v>
      </c>
      <c r="I112" s="37" t="str">
        <f>+VLOOKUP(D112,'INFORMACION DE PROVEEDORES'!C:M,3,0)</f>
        <v xml:space="preserve"> JURÍDICA</v>
      </c>
      <c r="J112" s="37">
        <v>6</v>
      </c>
      <c r="K112" s="37">
        <v>353</v>
      </c>
      <c r="L112" s="37">
        <v>26</v>
      </c>
      <c r="M112" s="37">
        <f>+L112*40</f>
        <v>1040</v>
      </c>
      <c r="N112" s="189">
        <v>60.180000000000007</v>
      </c>
      <c r="O112" s="80">
        <f>+L112*'PRECIOS SEGUN ADJ (RURAL)'!$B$2*'PRECIOS SEGUN ADJ (RURAL)'!$C$2</f>
        <v>62587.200000000004</v>
      </c>
      <c r="P112" s="80" t="e" vm="1">
        <f>+[4]!NumLetras(O112,"PESO","PESOS DOMINICANOS","$EE $m CON #d/100 CENTAVOS")</f>
        <v>#VALUE!</v>
      </c>
      <c r="Q112" s="80">
        <f>+ROUND(O112*0.16,2)</f>
        <v>10013.950000000001</v>
      </c>
      <c r="R112" s="165">
        <v>7</v>
      </c>
      <c r="S112" s="37">
        <f t="shared" ref="S112:S175" si="90">+R112*40</f>
        <v>280</v>
      </c>
      <c r="T112" s="189">
        <v>33</v>
      </c>
      <c r="U112" s="80">
        <f>+R112*'PRECIOS SEGUN ADJ (RURAL)'!$B$3*'PRECIOS SEGUN ADJ (RURAL)'!$C$3</f>
        <v>9240</v>
      </c>
      <c r="V112" s="80" t="e" vm="1">
        <f>+[4]!NumLetras(U112,"PESO","PESOS DOMINICANOS","$EE $m CON #d/100 CENTAVOS")</f>
        <v>#VALUE!</v>
      </c>
      <c r="W112" s="192">
        <v>0</v>
      </c>
      <c r="X112" s="37">
        <f t="shared" si="46"/>
        <v>0</v>
      </c>
      <c r="Y112" s="189">
        <v>25.2</v>
      </c>
      <c r="Z112" s="80">
        <f>+W112*'PRECIOS SEGUN ADJ. (FRONTERIZO)'!$B$4*'PRECIOS SEGUN ADJ. (FRONTERIZO)'!$C$4</f>
        <v>0</v>
      </c>
      <c r="AA112" s="80" t="e" vm="1">
        <f>+[4]!NumLetras(Z112,"PESO","PESOS DOMINICANOS","$EE $m CON #d/100 CENTAVOS")</f>
        <v>#VALUE!</v>
      </c>
      <c r="AB112" s="165">
        <v>56</v>
      </c>
      <c r="AC112" s="37">
        <f t="shared" ref="AC112:AC175" si="91">+AB112*40</f>
        <v>2240</v>
      </c>
      <c r="AD112" s="189">
        <v>87.91</v>
      </c>
      <c r="AE112" s="80">
        <f>+AB112*'PRECIOS SEGUN ADJ (RURAL)'!$B$4*'PRECIOS SEGUN ADJ (RURAL)'!$C$4</f>
        <v>196918.39999999999</v>
      </c>
      <c r="AF112" s="80" t="e" vm="1">
        <f>+[4]!NumLetras(AE112,"PESO","PESOS DOMINICANOS","$EE $m CON #d/100 CENTAVOS")</f>
        <v>#VALUE!</v>
      </c>
      <c r="AG112" s="80">
        <f>+ROUND(AE112*0.18,2)</f>
        <v>35445.31</v>
      </c>
      <c r="AH112" s="165">
        <v>68</v>
      </c>
      <c r="AI112" s="37">
        <f t="shared" ref="AI112:AI175" si="92">+AH112*40</f>
        <v>2720</v>
      </c>
      <c r="AJ112" s="189">
        <v>53.95</v>
      </c>
      <c r="AK112" s="80">
        <f>+AH112*'PRECIOS SEGUN ADJ (RURAL)'!$B$5*'PRECIOS SEGUN ADJ (RURAL)'!$C$5</f>
        <v>146744</v>
      </c>
      <c r="AL112" s="80" t="e" vm="1">
        <f>+[4]!NumLetras(AK112,"PESO","PESOS DOMINICANOS","$EE $m CON #d/100 CENTAVOS")</f>
        <v>#VALUE!</v>
      </c>
      <c r="AM112" s="165">
        <v>10</v>
      </c>
      <c r="AN112" s="37">
        <f t="shared" ref="AN112:AN175" si="93">+AM112*40</f>
        <v>400</v>
      </c>
      <c r="AO112" s="189">
        <v>29.05</v>
      </c>
      <c r="AP112" s="80">
        <f>+AM112*'PRECIOS SEGUN ADJ (RURAL)'!$B$6*'PRECIOS SEGUN ADJ (RURAL)'!$C$6</f>
        <v>11620</v>
      </c>
      <c r="AQ112" s="80" t="e" vm="1">
        <f>+[4]!NumLetras(AP112,"PESO","PESOS DOMINICANOS","$EE $m CON #d/100 CENTAVOS")</f>
        <v>#VALUE!</v>
      </c>
      <c r="AR112" s="80">
        <f>+ROUND(AP112*0.16,2)</f>
        <v>1859.2</v>
      </c>
      <c r="AS112" s="165">
        <v>23</v>
      </c>
      <c r="AT112" s="37">
        <f t="shared" ref="AT112:AT175" si="94">+AS112*40</f>
        <v>920</v>
      </c>
      <c r="AU112" s="189">
        <v>304.44</v>
      </c>
      <c r="AV112" s="80">
        <f>+AS112*'PRECIOS SEGUN ADJ (RURAL)'!$B$7*'PRECIOS SEGUN ADJ (RURAL)'!$C$7</f>
        <v>280084.8</v>
      </c>
      <c r="AW112" s="80" t="e" vm="1">
        <f>+[4]!NumLetras(AV112,"PESO","PESOS DOMINICANOS","$EE $m CON #d/100 CENTAVOS")</f>
        <v>#VALUE!</v>
      </c>
      <c r="AX112" s="80">
        <f>+ROUND(AV112*0.18,2)</f>
        <v>50415.26</v>
      </c>
      <c r="AY112" s="37">
        <v>0</v>
      </c>
      <c r="AZ112" s="37">
        <f t="shared" si="51"/>
        <v>0</v>
      </c>
      <c r="BA112" s="189">
        <v>18.899999999999999</v>
      </c>
      <c r="BB112" s="80">
        <f>+AY112*'PRECIOS SEGUN ADJ. (FRONTERIZO)'!$B$9*'PRECIOS SEGUN ADJ. (FRONTERIZO)'!$C$9</f>
        <v>0</v>
      </c>
      <c r="BC112" s="80" t="e" vm="1">
        <f>+[4]!NumLetras(BB112,"PESO","PESOS DOMINICANOS","$EE $m CON #d/100 CENTAVOS")</f>
        <v>#VALUE!</v>
      </c>
      <c r="BD112" s="165">
        <v>7</v>
      </c>
      <c r="BE112" s="37">
        <f t="shared" ref="BE112:BE175" si="95">+BD112*40</f>
        <v>280</v>
      </c>
      <c r="BF112" s="189">
        <v>140.38999999999999</v>
      </c>
      <c r="BG112" s="80">
        <f>+BD112*'PRECIOS SEGUN ADJ (RURAL)'!$B$8*'PRECIOS SEGUN ADJ (RURAL)'!$C$8</f>
        <v>39309.199999999997</v>
      </c>
      <c r="BH112" s="80" t="e" vm="1">
        <f>+[4]!NumLetras(BG112,"PESO","PESOS DOMINICANOS","$EE $m CON #d/100 CENTAVOS")</f>
        <v>#VALUE!</v>
      </c>
      <c r="BI112" s="80">
        <f>+ROUND(BG112*0.18,2)</f>
        <v>7075.66</v>
      </c>
      <c r="BJ112" s="37">
        <v>0</v>
      </c>
      <c r="BK112" s="37">
        <f t="shared" si="53"/>
        <v>0</v>
      </c>
      <c r="BL112" s="189">
        <v>31.459999999999997</v>
      </c>
      <c r="BM112" s="80">
        <f>+BJ112*'PRECIOS SEGUN ADJ. (FRONTERIZO)'!$B$11*'PRECIOS SEGUN ADJ. (FRONTERIZO)'!$C$11</f>
        <v>0</v>
      </c>
      <c r="BN112" s="80" t="e" vm="1">
        <f>+[4]!NumLetras(BM112,"PESO","PESOS DOMINICANOS","$EE $m CON #d/100 CENTAVOS")</f>
        <v>#VALUE!</v>
      </c>
      <c r="BO112" s="165">
        <v>19</v>
      </c>
      <c r="BP112" s="37">
        <f t="shared" ref="BP112:BP175" si="96">+BO112*40</f>
        <v>760</v>
      </c>
      <c r="BQ112" s="189">
        <v>68.099999999999994</v>
      </c>
      <c r="BR112" s="80">
        <f>+BO112*'PRECIOS SEGUN ADJ (RURAL)'!$B$9*'PRECIOS SEGUN ADJ (RURAL)'!$C$9</f>
        <v>51755.999999999993</v>
      </c>
      <c r="BS112" s="80" t="e" vm="1">
        <f>+[4]!NumLetras(BR112,"PESO","PESOS DOMINICANOS","$EE $m CON #d/100 CENTAVOS")</f>
        <v>#VALUE!</v>
      </c>
      <c r="BT112" s="165">
        <v>353</v>
      </c>
      <c r="BU112" s="37">
        <f>+BT112*20</f>
        <v>7060</v>
      </c>
      <c r="BV112" s="189">
        <v>5.5</v>
      </c>
      <c r="BW112" s="80">
        <f>+BT112*'PRECIOS SEGUN ADJ (RURAL)'!$B$10*'PRECIOS SEGUN ADJ (RURAL)'!$C$10</f>
        <v>38830</v>
      </c>
      <c r="BX112" s="80" t="e" vm="1">
        <f>+[4]!NumLetras(BW112,"PESO","PESOS DOMINICANOS","$EE $m CON #d/100 CENTAVOS")</f>
        <v>#VALUE!</v>
      </c>
      <c r="BY112" s="165">
        <v>353</v>
      </c>
      <c r="BZ112" s="37">
        <f t="shared" ref="BZ112:BZ175" si="97">+BY112*40</f>
        <v>14120</v>
      </c>
      <c r="CA112" s="189">
        <v>7.1500000000000012</v>
      </c>
      <c r="CB112" s="80">
        <f>+BY112*'PRECIOS SEGUN ADJ (RURAL)'!$B$11*'PRECIOS SEGUN ADJ (RURAL)'!$C$11</f>
        <v>100958.00000000001</v>
      </c>
      <c r="CC112" s="80" t="e" vm="1">
        <f>+[4]!NumLetras(CB112,"PESO","PESOS DOMINICANOS","$EE $m CON #d/100 CENTAVOS")</f>
        <v>#VALUE!</v>
      </c>
      <c r="CD112" s="165">
        <v>353</v>
      </c>
      <c r="CE112" s="37">
        <f t="shared" ref="CE112:CE175" si="98">+CD112*40</f>
        <v>14120</v>
      </c>
      <c r="CF112" s="189">
        <v>6.84</v>
      </c>
      <c r="CG112" s="80">
        <f>+CD112*'PRECIOS SEGUN ADJ (RURAL)'!$B$12*'PRECIOS SEGUN ADJ (RURAL)'!$C$12</f>
        <v>96580.800000000003</v>
      </c>
      <c r="CH112" s="80" t="e" vm="1">
        <f>+[4]!NumLetras(CG112,"PESO","PESOS DOMINICANOS","$EE $m CON #d/100 CENTAVOS")</f>
        <v>#VALUE!</v>
      </c>
      <c r="CI112" s="37">
        <v>0</v>
      </c>
      <c r="CJ112" s="37">
        <f t="shared" si="58"/>
        <v>0</v>
      </c>
      <c r="CK112" s="189">
        <v>60</v>
      </c>
      <c r="CL112" s="80">
        <f>+CI112*'PRECIOS SEGUN ADJ. (FRONTERIZO)'!$B$16*'PRECIOS SEGUN ADJ. (FRONTERIZO)'!$C$16</f>
        <v>0</v>
      </c>
      <c r="CM112" s="80" t="e" vm="1">
        <f>+[4]!NumLetras(CL112,"PESO","PESOS DOMINICANOS","$EE $m CON #d/100 CENTAVOS")</f>
        <v>#VALUE!</v>
      </c>
      <c r="CN112" s="80">
        <f t="shared" ref="CN112:CN175" si="99">+ROUND(CL112*0.18,2)</f>
        <v>0</v>
      </c>
      <c r="CO112" s="37">
        <v>0</v>
      </c>
      <c r="CP112" s="37">
        <f t="shared" si="59"/>
        <v>0</v>
      </c>
      <c r="CQ112" s="189">
        <v>55.649999999999991</v>
      </c>
      <c r="CR112" s="80">
        <f>+CO112*'PRECIOS SEGUN ADJ. (FRONTERIZO)'!$B$17*'PRECIOS SEGUN ADJ. (FRONTERIZO)'!$C$17</f>
        <v>0</v>
      </c>
      <c r="CS112" s="80" t="e" vm="1">
        <f>+[4]!NumLetras(CR112,"PESO","PESOS DOMINICANOS","$EE $m CON #d/100 CENTAVOS")</f>
        <v>#VALUE!</v>
      </c>
      <c r="CT112" s="80">
        <f t="shared" ref="CT112:CT175" si="100">+ROUND(CR112*0.18,2)</f>
        <v>0</v>
      </c>
      <c r="CU112" s="165">
        <v>353</v>
      </c>
      <c r="CV112" s="37">
        <f t="shared" ref="CV112:CV175" si="101">+CU112*40</f>
        <v>14120</v>
      </c>
      <c r="CW112" s="189">
        <v>6.5999999999999988</v>
      </c>
      <c r="CX112" s="80">
        <f>+CU112*'PRECIOS SEGUN ADJ (RURAL)'!$B$14*'PRECIOS SEGUN ADJ (RURAL)'!$C$14</f>
        <v>93191.999999999985</v>
      </c>
      <c r="CY112" s="80" t="e" vm="1">
        <f>+[4]!NumLetras(CX112,"PESO","PESOS DOMINICANOS","$EE $m CON #d/100 CENTAVOS")</f>
        <v>#VALUE!</v>
      </c>
      <c r="CZ112" s="37">
        <v>0</v>
      </c>
      <c r="DA112" s="37">
        <f t="shared" si="61"/>
        <v>0</v>
      </c>
      <c r="DB112" s="189">
        <v>65.75</v>
      </c>
      <c r="DC112" s="80">
        <f>+CZ112*'PRECIOS SEGUN ADJ. (FRONTERIZO)'!$B$19*'PRECIOS SEGUN ADJ. (FRONTERIZO)'!$C$19</f>
        <v>0</v>
      </c>
      <c r="DD112" s="80" t="e" vm="1">
        <f>+[4]!NumLetras(DC112,"PESO","PESOS DOMINICANOS","$EE $m CON #d/100 CENTAVOS")</f>
        <v>#VALUE!</v>
      </c>
      <c r="DE112" s="80">
        <f t="shared" ref="DE112:DE175" si="102">+ROUND(DC112*0.18,2)</f>
        <v>0</v>
      </c>
      <c r="DF112" s="165">
        <v>14</v>
      </c>
      <c r="DG112" s="37">
        <f t="shared" ref="DG112:DG175" si="103">+DF112*40</f>
        <v>560</v>
      </c>
      <c r="DH112" s="189">
        <v>82.59999999999998</v>
      </c>
      <c r="DI112" s="80">
        <f>+DF112*'PRECIOS SEGUN ADJ (RURAL)'!$B$15*'PRECIOS SEGUN ADJ (RURAL)'!$C$15</f>
        <v>46255.999999999993</v>
      </c>
      <c r="DJ112" s="80" t="e" vm="1">
        <f>+[4]!NumLetras(DI112,"PESO","PESOS DOMINICANOS","$EE $m CON #d/100 CENTAVOS")</f>
        <v>#VALUE!</v>
      </c>
      <c r="DK112" s="80">
        <f>+ROUND(DI112*0.18,2)</f>
        <v>8326.08</v>
      </c>
      <c r="DL112" s="165">
        <v>353</v>
      </c>
      <c r="DM112" s="37">
        <f t="shared" ref="DM112:DM175" si="104">+DL112*40</f>
        <v>14120</v>
      </c>
      <c r="DN112" s="189">
        <v>23.059999999999995</v>
      </c>
      <c r="DO112" s="80">
        <f>+DL112*'PRECIOS SEGUN ADJ (RURAL)'!$B$17*'PRECIOS SEGUN ADJ (RURAL)'!$C$17</f>
        <v>325607.19999999995</v>
      </c>
      <c r="DP112" s="80" t="e" vm="1">
        <f>+[4]!NumLetras(DO112,"PESO","PESOS DOMINICANOS","$EE $m CON #d/100 CENTAVOS")</f>
        <v>#VALUE!</v>
      </c>
      <c r="DQ112" s="192">
        <v>0</v>
      </c>
      <c r="DR112" s="192">
        <f t="shared" si="64"/>
        <v>0</v>
      </c>
      <c r="DS112" s="189">
        <v>80.849999999999994</v>
      </c>
      <c r="DT112" s="80">
        <f>+DQ112*'PRECIOS SEGUN ADJ. (FRONTERIZO)'!$B$22*'PRECIOS SEGUN ADJ. (FRONTERIZO)'!$C$22</f>
        <v>0</v>
      </c>
      <c r="DU112" s="80" t="e" vm="1">
        <f>+[4]!NumLetras(DT112,"PESO","PESOS DOMINICANOS","$EE $m CON #d/100 CENTAVOS")</f>
        <v>#VALUE!</v>
      </c>
      <c r="DV112" s="165">
        <v>18</v>
      </c>
      <c r="DW112" s="37">
        <f t="shared" ref="DW112:DW175" si="105">+DV112*40</f>
        <v>720</v>
      </c>
      <c r="DX112" s="189">
        <v>21.83</v>
      </c>
      <c r="DY112" s="80">
        <f>+DV112*'PRECIOS SEGUN ADJ (RURAL)'!$B$19*'PRECIOS SEGUN ADJ (RURAL)'!$C$19</f>
        <v>15717.599999999999</v>
      </c>
      <c r="DZ112" s="80" t="e" vm="1">
        <f>+[4]!NumLetras(DY112,"PESO","PESOS DOMINICANOS","$EE $m CON #d/100 CENTAVOS")</f>
        <v>#VALUE!</v>
      </c>
      <c r="EA112" s="80">
        <f>+ROUND(DY112*0.18,2)</f>
        <v>2829.17</v>
      </c>
      <c r="EB112" s="165">
        <v>55</v>
      </c>
      <c r="EC112" s="37">
        <f t="shared" ref="EC112:EC175" si="106">+EB112*40</f>
        <v>2200</v>
      </c>
      <c r="ED112" s="189">
        <v>33</v>
      </c>
      <c r="EE112" s="80">
        <f>+EB112*'PRECIOS SEGUN ADJ (RURAL)'!$B$20*'PRECIOS SEGUN ADJ (RURAL)'!$C$20</f>
        <v>72600</v>
      </c>
      <c r="EF112" s="80" t="e" vm="1">
        <f>+[4]!NumLetras(EE112,"PESO","PESOS DOMINICANOS","$EE $m CON #d/100 CENTAVOS")</f>
        <v>#VALUE!</v>
      </c>
      <c r="EG112" s="37">
        <v>0</v>
      </c>
      <c r="EH112" s="37">
        <f t="shared" si="67"/>
        <v>0</v>
      </c>
      <c r="EI112" s="189">
        <v>15.789999999999997</v>
      </c>
      <c r="EJ112" s="80">
        <f>+EG112*'PRECIOS SEGUN ADJ. (FRONTERIZO)'!$B$25*'PRECIOS SEGUN ADJ. (FRONTERIZO)'!$C$25</f>
        <v>0</v>
      </c>
      <c r="EK112" s="80" t="e" vm="1">
        <f>+[4]!NumLetras(EJ112,"PESO","PESOS DOMINICANOS","$EE $m CON #d/100 CENTAVOS")</f>
        <v>#VALUE!</v>
      </c>
      <c r="EL112" s="37">
        <v>0</v>
      </c>
      <c r="EM112" s="37">
        <f t="shared" si="68"/>
        <v>0</v>
      </c>
      <c r="EN112" s="189">
        <v>31.5</v>
      </c>
      <c r="EO112" s="80">
        <f>+EL112*'PRECIOS SEGUN ADJ. (FRONTERIZO)'!$B$26*'PRECIOS SEGUN ADJ. (FRONTERIZO)'!$C$26</f>
        <v>0</v>
      </c>
      <c r="EP112" s="80" t="e" vm="1">
        <f>+[4]!NumLetras(EO112,"PESO","PESOS DOMINICANOS","$EE $m CON #d/100 CENTAVOS")</f>
        <v>#VALUE!</v>
      </c>
      <c r="EQ112" s="193">
        <v>47</v>
      </c>
      <c r="ER112" s="194">
        <f t="shared" ref="ER112:ER175" si="107">+EQ112*40</f>
        <v>1880</v>
      </c>
      <c r="ES112" s="195">
        <v>21.68</v>
      </c>
      <c r="ET112" s="196">
        <f>+EQ112*'PRECIOS SEGUN ADJ (RURAL)'!$B$13*'PRECIOS SEGUN ADJ (RURAL)'!$C$13</f>
        <v>40758.400000000001</v>
      </c>
      <c r="EU112" s="196" t="e" vm="1">
        <f>+[4]!NumLetras(ET112,"PESO","PESOS DOMINICANOS","$EE $m CON #d/100 CENTAVOS")</f>
        <v>#VALUE!</v>
      </c>
      <c r="EV112" s="197">
        <v>353</v>
      </c>
      <c r="EW112" s="198">
        <f>+EV112*20</f>
        <v>7060</v>
      </c>
      <c r="EX112" s="199">
        <v>5.5</v>
      </c>
      <c r="EY112" s="200">
        <f>+EV112*'PRECIOS SEGUN ADJ (RURAL)'!$B$16*'PRECIOS SEGUN ADJ (RURAL)'!$C$16</f>
        <v>38830</v>
      </c>
      <c r="EZ112" s="200" t="e" vm="1">
        <f>+[4]!NumLetras(EY112,"PESO","PESOS DOMINICANOS","$EE $m CON #d/100 CENTAVOS")</f>
        <v>#VALUE!</v>
      </c>
      <c r="FA112" s="201">
        <v>23</v>
      </c>
      <c r="FB112" s="202">
        <f t="shared" ref="FB112:FB175" si="108">+FA112*40</f>
        <v>920</v>
      </c>
      <c r="FC112" s="203">
        <v>220</v>
      </c>
      <c r="FD112" s="204">
        <f>+FA112*'PRECIOS SEGUN ADJ (RURAL)'!$B$18*'PRECIOS SEGUN ADJ (RURAL)'!$C$18</f>
        <v>202400</v>
      </c>
      <c r="FE112" s="204" t="e" vm="1">
        <f>+[4]!NumLetras(FD112,"PESO","PESOS DOMINICANOS","$EE $m CON #d/100 CENTAVOS")</f>
        <v>#VALUE!</v>
      </c>
      <c r="FF112" s="204">
        <f>+ROUND(FD112*0.18,2)</f>
        <v>36432</v>
      </c>
      <c r="FG112" s="80">
        <f t="shared" si="85"/>
        <v>1869989.5999999999</v>
      </c>
      <c r="FH112" s="80" t="e" vm="1">
        <f>+[4]!NumLetras(FG112,"PESO","PESOS DOMINICANOS","$EE $m CON #d/100 CENTAVOS")</f>
        <v>#VALUE!</v>
      </c>
      <c r="FI112" s="80">
        <f t="shared" si="73"/>
        <v>152396.63</v>
      </c>
      <c r="FJ112" s="80" t="e" vm="1">
        <f>+[4]!NumLetras(FI112,"PESO","PESOS DOMINICANOS","$EE $m CON #d/100 CENTAVOS")</f>
        <v>#VALUE!</v>
      </c>
      <c r="FK112" s="80">
        <f t="shared" ref="FK112:FK175" si="109">+FG112-FI112</f>
        <v>1717592.9699999997</v>
      </c>
      <c r="FL112" s="80" t="e" vm="1">
        <f>+[4]!NumLetras(FK112,"PESO","PESOS DOMINICANOS","$EE $m CON #d/100 CENTAVOS")</f>
        <v>#VALUE!</v>
      </c>
      <c r="FM112" s="80">
        <f t="shared" ref="FM112:FM175" si="110">+ROUND(FG112*0.2,2)</f>
        <v>373997.92</v>
      </c>
      <c r="FN112" s="80" t="e" vm="1">
        <f>+[4]!NumLetras(FM112,"PESO","PESOS DOMINICANOS","$EE $m CON #d/100 CENTAVOS")</f>
        <v>#VALUE!</v>
      </c>
      <c r="FO112" s="80">
        <f t="shared" ref="FO112:FO175" si="111">+ROUND(FG112*0.01,2)</f>
        <v>18699.900000000001</v>
      </c>
      <c r="FP112" s="80" t="e" vm="1">
        <f>+[4]!NumLetras(FO112,"PESO","PESOS DOMINICANOS","$EE $m CON #d/100 CENTAVOS")</f>
        <v>#VALUE!</v>
      </c>
      <c r="FQ112" s="80"/>
      <c r="FR112" s="80">
        <f t="shared" ref="FR112:FR175" si="112">+FG112-FM112</f>
        <v>1495991.68</v>
      </c>
      <c r="FS112" s="80" t="e" vm="1">
        <f>+[4]!NumLetras(FR112,"PESO","PESOS DOMINICANOS","$EE $m CON #d/100 CENTAVOS")</f>
        <v>#VALUE!</v>
      </c>
      <c r="FT112" s="37" t="str">
        <f>+VLOOKUP(D112,'RURAL XENIA'!F:G,2,0)</f>
        <v>R-32</v>
      </c>
    </row>
    <row r="113" spans="1:176">
      <c r="A113" s="37">
        <v>2</v>
      </c>
      <c r="B113" s="37">
        <v>2</v>
      </c>
      <c r="C113" s="26" t="s">
        <v>2771</v>
      </c>
      <c r="D113" s="37">
        <v>131939181</v>
      </c>
      <c r="E113" s="37">
        <f>+VLOOKUP(D113,'INFORMACION DE PROVEEDORES'!C:I,2,0)</f>
        <v>131939181</v>
      </c>
      <c r="F113" s="26" t="str">
        <f>+VLOOKUP(D113,'INFORMACION DE PROVEEDORES'!C:J,4,0)</f>
        <v>ALFREDO E. FABIAN RODRIGUEZ</v>
      </c>
      <c r="G113" s="37" t="str">
        <f>+VLOOKUP(D113,'INFORMACION DE PROVEEDORES'!C:K,5,0)</f>
        <v>122-0007771-2</v>
      </c>
      <c r="H113" s="26" t="str">
        <f>+VLOOKUP(D113,'INFORMACION DE PROVEEDORES'!C:L,7,0)</f>
        <v>C/FRANCISCO DEL ROSARIO SANCHEZ NO.42,SALIDA AZUA</v>
      </c>
      <c r="I113" s="37" t="str">
        <f>+VLOOKUP(D113,'INFORMACION DE PROVEEDORES'!C:M,3,0)</f>
        <v xml:space="preserve"> JURÍDICA</v>
      </c>
      <c r="J113" s="37">
        <v>1</v>
      </c>
      <c r="K113" s="37">
        <v>615</v>
      </c>
      <c r="L113" s="37">
        <v>41</v>
      </c>
      <c r="M113" s="37">
        <f t="shared" ref="M113:M176" si="113">+L113*40</f>
        <v>1640</v>
      </c>
      <c r="N113" s="189">
        <v>60.180000000000007</v>
      </c>
      <c r="O113" s="80">
        <f>+L113*'PRECIOS SEGUN ADJ (RURAL)'!$B$2*'PRECIOS SEGUN ADJ (RURAL)'!$C$2</f>
        <v>98695.200000000012</v>
      </c>
      <c r="P113" s="80" t="e" vm="1">
        <f>+[4]!NumLetras(O113,"PESO","PESOS DOMINICANOS","$EE $m CON #d/100 CENTAVOS")</f>
        <v>#VALUE!</v>
      </c>
      <c r="Q113" s="80">
        <f t="shared" ref="Q113:Q176" si="114">+ROUND(O113*0.16,2)</f>
        <v>15791.23</v>
      </c>
      <c r="R113" s="165">
        <v>7</v>
      </c>
      <c r="S113" s="37">
        <f t="shared" si="90"/>
        <v>280</v>
      </c>
      <c r="T113" s="189">
        <v>33</v>
      </c>
      <c r="U113" s="80">
        <f>+R113*'PRECIOS SEGUN ADJ (RURAL)'!$B$3*'PRECIOS SEGUN ADJ (RURAL)'!$C$3</f>
        <v>9240</v>
      </c>
      <c r="V113" s="80" t="e" vm="1">
        <f>+[4]!NumLetras(U113,"PESO","PESOS DOMINICANOS","$EE $m CON #d/100 CENTAVOS")</f>
        <v>#VALUE!</v>
      </c>
      <c r="W113" s="192">
        <v>0</v>
      </c>
      <c r="X113" s="37">
        <f t="shared" si="46"/>
        <v>0</v>
      </c>
      <c r="Y113" s="189">
        <v>25.2</v>
      </c>
      <c r="Z113" s="80">
        <f>+W113*'PRECIOS SEGUN ADJ. (FRONTERIZO)'!$B$4*'PRECIOS SEGUN ADJ. (FRONTERIZO)'!$C$4</f>
        <v>0</v>
      </c>
      <c r="AA113" s="80" t="e" vm="1">
        <f>+[4]!NumLetras(Z113,"PESO","PESOS DOMINICANOS","$EE $m CON #d/100 CENTAVOS")</f>
        <v>#VALUE!</v>
      </c>
      <c r="AB113" s="165">
        <v>93</v>
      </c>
      <c r="AC113" s="37">
        <f t="shared" si="91"/>
        <v>3720</v>
      </c>
      <c r="AD113" s="189">
        <v>87.91</v>
      </c>
      <c r="AE113" s="80">
        <f>+AB113*'PRECIOS SEGUN ADJ (RURAL)'!$B$4*'PRECIOS SEGUN ADJ (RURAL)'!$C$4</f>
        <v>327025.2</v>
      </c>
      <c r="AF113" s="80" t="e" vm="1">
        <f>+[4]!NumLetras(AE113,"PESO","PESOS DOMINICANOS","$EE $m CON #d/100 CENTAVOS")</f>
        <v>#VALUE!</v>
      </c>
      <c r="AG113" s="80">
        <f t="shared" ref="AG113:AG176" si="115">+ROUND(AE113*0.18,2)</f>
        <v>58864.54</v>
      </c>
      <c r="AH113" s="165">
        <v>113</v>
      </c>
      <c r="AI113" s="37">
        <f t="shared" si="92"/>
        <v>4520</v>
      </c>
      <c r="AJ113" s="189">
        <v>53.95</v>
      </c>
      <c r="AK113" s="80">
        <f>+AH113*'PRECIOS SEGUN ADJ (RURAL)'!$B$5*'PRECIOS SEGUN ADJ (RURAL)'!$C$5</f>
        <v>243854</v>
      </c>
      <c r="AL113" s="80" t="e" vm="1">
        <f>+[4]!NumLetras(AK113,"PESO","PESOS DOMINICANOS","$EE $m CON #d/100 CENTAVOS")</f>
        <v>#VALUE!</v>
      </c>
      <c r="AM113" s="165">
        <v>14</v>
      </c>
      <c r="AN113" s="37">
        <f t="shared" si="93"/>
        <v>560</v>
      </c>
      <c r="AO113" s="189">
        <v>29.05</v>
      </c>
      <c r="AP113" s="80">
        <f>+AM113*'PRECIOS SEGUN ADJ (RURAL)'!$B$6*'PRECIOS SEGUN ADJ (RURAL)'!$C$6</f>
        <v>16268</v>
      </c>
      <c r="AQ113" s="80" t="e" vm="1">
        <f>+[4]!NumLetras(AP113,"PESO","PESOS DOMINICANOS","$EE $m CON #d/100 CENTAVOS")</f>
        <v>#VALUE!</v>
      </c>
      <c r="AR113" s="80">
        <f t="shared" ref="AR113:AR176" si="116">+ROUND(AP113*0.16,2)</f>
        <v>2602.88</v>
      </c>
      <c r="AS113" s="165">
        <v>34</v>
      </c>
      <c r="AT113" s="37">
        <f t="shared" si="94"/>
        <v>1360</v>
      </c>
      <c r="AU113" s="189">
        <v>304.44</v>
      </c>
      <c r="AV113" s="80">
        <f>+AS113*'PRECIOS SEGUN ADJ (RURAL)'!$B$7*'PRECIOS SEGUN ADJ (RURAL)'!$C$7</f>
        <v>414038.39999999997</v>
      </c>
      <c r="AW113" s="80" t="e" vm="1">
        <f>+[4]!NumLetras(AV113,"PESO","PESOS DOMINICANOS","$EE $m CON #d/100 CENTAVOS")</f>
        <v>#VALUE!</v>
      </c>
      <c r="AX113" s="80">
        <f t="shared" ref="AX113:AX176" si="117">+ROUND(AV113*0.18,2)</f>
        <v>74526.91</v>
      </c>
      <c r="AY113" s="37">
        <v>0</v>
      </c>
      <c r="AZ113" s="37">
        <f t="shared" si="51"/>
        <v>0</v>
      </c>
      <c r="BA113" s="189">
        <v>18.899999999999999</v>
      </c>
      <c r="BB113" s="80">
        <f>+AY113*'PRECIOS SEGUN ADJ. (FRONTERIZO)'!$B$9*'PRECIOS SEGUN ADJ. (FRONTERIZO)'!$C$9</f>
        <v>0</v>
      </c>
      <c r="BC113" s="80" t="e" vm="1">
        <f>+[4]!NumLetras(BB113,"PESO","PESOS DOMINICANOS","$EE $m CON #d/100 CENTAVOS")</f>
        <v>#VALUE!</v>
      </c>
      <c r="BD113" s="165">
        <v>7</v>
      </c>
      <c r="BE113" s="37">
        <f t="shared" si="95"/>
        <v>280</v>
      </c>
      <c r="BF113" s="189">
        <v>140.38999999999999</v>
      </c>
      <c r="BG113" s="80">
        <f>+BD113*'PRECIOS SEGUN ADJ (RURAL)'!$B$8*'PRECIOS SEGUN ADJ (RURAL)'!$C$8</f>
        <v>39309.199999999997</v>
      </c>
      <c r="BH113" s="80" t="e" vm="1">
        <f>+[4]!NumLetras(BG113,"PESO","PESOS DOMINICANOS","$EE $m CON #d/100 CENTAVOS")</f>
        <v>#VALUE!</v>
      </c>
      <c r="BI113" s="80">
        <f t="shared" ref="BI113:BI176" si="118">+ROUND(BG113*0.18,2)</f>
        <v>7075.66</v>
      </c>
      <c r="BJ113" s="37">
        <v>0</v>
      </c>
      <c r="BK113" s="37">
        <f t="shared" si="53"/>
        <v>0</v>
      </c>
      <c r="BL113" s="189">
        <v>31.459999999999997</v>
      </c>
      <c r="BM113" s="80">
        <f>+BJ113*'PRECIOS SEGUN ADJ. (FRONTERIZO)'!$B$11*'PRECIOS SEGUN ADJ. (FRONTERIZO)'!$C$11</f>
        <v>0</v>
      </c>
      <c r="BN113" s="80" t="e" vm="1">
        <f>+[4]!NumLetras(BM113,"PESO","PESOS DOMINICANOS","$EE $m CON #d/100 CENTAVOS")</f>
        <v>#VALUE!</v>
      </c>
      <c r="BO113" s="165">
        <v>28</v>
      </c>
      <c r="BP113" s="37">
        <f t="shared" si="96"/>
        <v>1120</v>
      </c>
      <c r="BQ113" s="189">
        <v>68.099999999999994</v>
      </c>
      <c r="BR113" s="80">
        <f>+BO113*'PRECIOS SEGUN ADJ (RURAL)'!$B$9*'PRECIOS SEGUN ADJ (RURAL)'!$C$9</f>
        <v>76271.999999999985</v>
      </c>
      <c r="BS113" s="80" t="e" vm="1">
        <f>+[4]!NumLetras(BR113,"PESO","PESOS DOMINICANOS","$EE $m CON #d/100 CENTAVOS")</f>
        <v>#VALUE!</v>
      </c>
      <c r="BT113" s="165">
        <v>615</v>
      </c>
      <c r="BU113" s="37">
        <f t="shared" ref="BU113:BU176" si="119">+BT113*20</f>
        <v>12300</v>
      </c>
      <c r="BV113" s="189">
        <v>5.5</v>
      </c>
      <c r="BW113" s="80">
        <f>+BT113*'PRECIOS SEGUN ADJ (RURAL)'!$B$10*'PRECIOS SEGUN ADJ (RURAL)'!$C$10</f>
        <v>67650</v>
      </c>
      <c r="BX113" s="80" t="e" vm="1">
        <f>+[4]!NumLetras(BW113,"PESO","PESOS DOMINICANOS","$EE $m CON #d/100 CENTAVOS")</f>
        <v>#VALUE!</v>
      </c>
      <c r="BY113" s="165">
        <v>615</v>
      </c>
      <c r="BZ113" s="37">
        <f t="shared" si="97"/>
        <v>24600</v>
      </c>
      <c r="CA113" s="189">
        <v>7.1500000000000012</v>
      </c>
      <c r="CB113" s="80">
        <f>+BY113*'PRECIOS SEGUN ADJ (RURAL)'!$B$11*'PRECIOS SEGUN ADJ (RURAL)'!$C$11</f>
        <v>175890</v>
      </c>
      <c r="CC113" s="80" t="e" vm="1">
        <f>+[4]!NumLetras(CB113,"PESO","PESOS DOMINICANOS","$EE $m CON #d/100 CENTAVOS")</f>
        <v>#VALUE!</v>
      </c>
      <c r="CD113" s="165">
        <v>615</v>
      </c>
      <c r="CE113" s="37">
        <f t="shared" si="98"/>
        <v>24600</v>
      </c>
      <c r="CF113" s="189">
        <v>6.84</v>
      </c>
      <c r="CG113" s="80">
        <f>+CD113*'PRECIOS SEGUN ADJ (RURAL)'!$B$12*'PRECIOS SEGUN ADJ (RURAL)'!$C$12</f>
        <v>168264</v>
      </c>
      <c r="CH113" s="80" t="e" vm="1">
        <f>+[4]!NumLetras(CG113,"PESO","PESOS DOMINICANOS","$EE $m CON #d/100 CENTAVOS")</f>
        <v>#VALUE!</v>
      </c>
      <c r="CI113" s="37">
        <v>0</v>
      </c>
      <c r="CJ113" s="37">
        <f t="shared" si="58"/>
        <v>0</v>
      </c>
      <c r="CK113" s="189">
        <v>60</v>
      </c>
      <c r="CL113" s="80">
        <f>+CI113*'PRECIOS SEGUN ADJ. (FRONTERIZO)'!$B$16*'PRECIOS SEGUN ADJ. (FRONTERIZO)'!$C$16</f>
        <v>0</v>
      </c>
      <c r="CM113" s="80" t="e" vm="1">
        <f>+[4]!NumLetras(CL113,"PESO","PESOS DOMINICANOS","$EE $m CON #d/100 CENTAVOS")</f>
        <v>#VALUE!</v>
      </c>
      <c r="CN113" s="80">
        <f t="shared" si="99"/>
        <v>0</v>
      </c>
      <c r="CO113" s="37">
        <v>0</v>
      </c>
      <c r="CP113" s="37">
        <f t="shared" si="59"/>
        <v>0</v>
      </c>
      <c r="CQ113" s="189">
        <v>55.649999999999991</v>
      </c>
      <c r="CR113" s="80">
        <f>+CO113*'PRECIOS SEGUN ADJ. (FRONTERIZO)'!$B$17*'PRECIOS SEGUN ADJ. (FRONTERIZO)'!$C$17</f>
        <v>0</v>
      </c>
      <c r="CS113" s="80" t="e" vm="1">
        <f>+[4]!NumLetras(CR113,"PESO","PESOS DOMINICANOS","$EE $m CON #d/100 CENTAVOS")</f>
        <v>#VALUE!</v>
      </c>
      <c r="CT113" s="80">
        <f t="shared" si="100"/>
        <v>0</v>
      </c>
      <c r="CU113" s="165">
        <v>615</v>
      </c>
      <c r="CV113" s="37">
        <f t="shared" si="101"/>
        <v>24600</v>
      </c>
      <c r="CW113" s="189">
        <v>6.5999999999999988</v>
      </c>
      <c r="CX113" s="80">
        <f>+CU113*'PRECIOS SEGUN ADJ (RURAL)'!$B$14*'PRECIOS SEGUN ADJ (RURAL)'!$C$14</f>
        <v>162360</v>
      </c>
      <c r="CY113" s="80" t="e" vm="1">
        <f>+[4]!NumLetras(CX113,"PESO","PESOS DOMINICANOS","$EE $m CON #d/100 CENTAVOS")</f>
        <v>#VALUE!</v>
      </c>
      <c r="CZ113" s="37">
        <v>0</v>
      </c>
      <c r="DA113" s="37">
        <f t="shared" si="61"/>
        <v>0</v>
      </c>
      <c r="DB113" s="189">
        <v>65.75</v>
      </c>
      <c r="DC113" s="80">
        <f>+CZ113*'PRECIOS SEGUN ADJ. (FRONTERIZO)'!$B$19*'PRECIOS SEGUN ADJ. (FRONTERIZO)'!$C$19</f>
        <v>0</v>
      </c>
      <c r="DD113" s="80" t="e" vm="1">
        <f>+[4]!NumLetras(DC113,"PESO","PESOS DOMINICANOS","$EE $m CON #d/100 CENTAVOS")</f>
        <v>#VALUE!</v>
      </c>
      <c r="DE113" s="80">
        <f t="shared" si="102"/>
        <v>0</v>
      </c>
      <c r="DF113" s="165">
        <v>21</v>
      </c>
      <c r="DG113" s="37">
        <f t="shared" si="103"/>
        <v>840</v>
      </c>
      <c r="DH113" s="189">
        <v>82.59999999999998</v>
      </c>
      <c r="DI113" s="80">
        <f>+DF113*'PRECIOS SEGUN ADJ (RURAL)'!$B$15*'PRECIOS SEGUN ADJ (RURAL)'!$C$15</f>
        <v>69384</v>
      </c>
      <c r="DJ113" s="80" t="e" vm="1">
        <f>+[4]!NumLetras(DI113,"PESO","PESOS DOMINICANOS","$EE $m CON #d/100 CENTAVOS")</f>
        <v>#VALUE!</v>
      </c>
      <c r="DK113" s="80">
        <f t="shared" ref="DK113:DK176" si="120">+ROUND(DI113*0.18,2)</f>
        <v>12489.12</v>
      </c>
      <c r="DL113" s="165">
        <v>615</v>
      </c>
      <c r="DM113" s="37">
        <f t="shared" si="104"/>
        <v>24600</v>
      </c>
      <c r="DN113" s="189">
        <v>23.059999999999995</v>
      </c>
      <c r="DO113" s="80">
        <f>+DL113*'PRECIOS SEGUN ADJ (RURAL)'!$B$17*'PRECIOS SEGUN ADJ (RURAL)'!$C$17</f>
        <v>567276</v>
      </c>
      <c r="DP113" s="80" t="e" vm="1">
        <f>+[4]!NumLetras(DO113,"PESO","PESOS DOMINICANOS","$EE $m CON #d/100 CENTAVOS")</f>
        <v>#VALUE!</v>
      </c>
      <c r="DQ113" s="192">
        <v>0</v>
      </c>
      <c r="DR113" s="192">
        <f t="shared" si="64"/>
        <v>0</v>
      </c>
      <c r="DS113" s="189">
        <v>80.849999999999994</v>
      </c>
      <c r="DT113" s="80">
        <f>+DQ113*'PRECIOS SEGUN ADJ. (FRONTERIZO)'!$B$22*'PRECIOS SEGUN ADJ. (FRONTERIZO)'!$C$22</f>
        <v>0</v>
      </c>
      <c r="DU113" s="80" t="e" vm="1">
        <f>+[4]!NumLetras(DT113,"PESO","PESOS DOMINICANOS","$EE $m CON #d/100 CENTAVOS")</f>
        <v>#VALUE!</v>
      </c>
      <c r="DV113" s="165">
        <v>25</v>
      </c>
      <c r="DW113" s="37">
        <f t="shared" si="105"/>
        <v>1000</v>
      </c>
      <c r="DX113" s="189">
        <v>21.83</v>
      </c>
      <c r="DY113" s="80">
        <f>+DV113*'PRECIOS SEGUN ADJ (RURAL)'!$B$19*'PRECIOS SEGUN ADJ (RURAL)'!$C$19</f>
        <v>21830</v>
      </c>
      <c r="DZ113" s="80" t="e" vm="1">
        <f>+[4]!NumLetras(DY113,"PESO","PESOS DOMINICANOS","$EE $m CON #d/100 CENTAVOS")</f>
        <v>#VALUE!</v>
      </c>
      <c r="EA113" s="80">
        <f t="shared" ref="EA113:EA176" si="121">+ROUND(DY113*0.18,2)</f>
        <v>3929.4</v>
      </c>
      <c r="EB113" s="165">
        <v>89</v>
      </c>
      <c r="EC113" s="37">
        <f t="shared" si="106"/>
        <v>3560</v>
      </c>
      <c r="ED113" s="189">
        <v>33</v>
      </c>
      <c r="EE113" s="80">
        <f>+EB113*'PRECIOS SEGUN ADJ (RURAL)'!$B$20*'PRECIOS SEGUN ADJ (RURAL)'!$C$20</f>
        <v>117480</v>
      </c>
      <c r="EF113" s="80" t="e" vm="1">
        <f>+[4]!NumLetras(EE113,"PESO","PESOS DOMINICANOS","$EE $m CON #d/100 CENTAVOS")</f>
        <v>#VALUE!</v>
      </c>
      <c r="EG113" s="37">
        <v>0</v>
      </c>
      <c r="EH113" s="37">
        <f t="shared" si="67"/>
        <v>0</v>
      </c>
      <c r="EI113" s="189">
        <v>15.789999999999997</v>
      </c>
      <c r="EJ113" s="80">
        <f>+EG113*'PRECIOS SEGUN ADJ. (FRONTERIZO)'!$B$25*'PRECIOS SEGUN ADJ. (FRONTERIZO)'!$C$25</f>
        <v>0</v>
      </c>
      <c r="EK113" s="80" t="e" vm="1">
        <f>+[4]!NumLetras(EJ113,"PESO","PESOS DOMINICANOS","$EE $m CON #d/100 CENTAVOS")</f>
        <v>#VALUE!</v>
      </c>
      <c r="EL113" s="37">
        <v>0</v>
      </c>
      <c r="EM113" s="37">
        <f t="shared" si="68"/>
        <v>0</v>
      </c>
      <c r="EN113" s="189">
        <v>31.5</v>
      </c>
      <c r="EO113" s="80">
        <f>+EL113*'PRECIOS SEGUN ADJ. (FRONTERIZO)'!$B$26*'PRECIOS SEGUN ADJ. (FRONTERIZO)'!$C$26</f>
        <v>0</v>
      </c>
      <c r="EP113" s="80" t="e" vm="1">
        <f>+[4]!NumLetras(EO113,"PESO","PESOS DOMINICANOS","$EE $m CON #d/100 CENTAVOS")</f>
        <v>#VALUE!</v>
      </c>
      <c r="EQ113" s="193">
        <v>78</v>
      </c>
      <c r="ER113" s="194">
        <f t="shared" si="107"/>
        <v>3120</v>
      </c>
      <c r="ES113" s="195">
        <v>21.68</v>
      </c>
      <c r="ET113" s="196">
        <f>+EQ113*'PRECIOS SEGUN ADJ (RURAL)'!$B$13*'PRECIOS SEGUN ADJ (RURAL)'!$C$13</f>
        <v>67641.600000000006</v>
      </c>
      <c r="EU113" s="196" t="e" vm="1">
        <f>+[4]!NumLetras(ET113,"PESO","PESOS DOMINICANOS","$EE $m CON #d/100 CENTAVOS")</f>
        <v>#VALUE!</v>
      </c>
      <c r="EV113" s="197">
        <v>615</v>
      </c>
      <c r="EW113" s="198">
        <f t="shared" ref="EW113:EW176" si="122">+EV113*20</f>
        <v>12300</v>
      </c>
      <c r="EX113" s="199">
        <v>5.5</v>
      </c>
      <c r="EY113" s="200">
        <f>+EV113*'PRECIOS SEGUN ADJ (RURAL)'!$B$16*'PRECIOS SEGUN ADJ (RURAL)'!$C$16</f>
        <v>67650</v>
      </c>
      <c r="EZ113" s="200" t="e" vm="1">
        <f>+[4]!NumLetras(EY113,"PESO","PESOS DOMINICANOS","$EE $m CON #d/100 CENTAVOS")</f>
        <v>#VALUE!</v>
      </c>
      <c r="FA113" s="201">
        <v>34</v>
      </c>
      <c r="FB113" s="202">
        <f t="shared" si="108"/>
        <v>1360</v>
      </c>
      <c r="FC113" s="203">
        <v>220</v>
      </c>
      <c r="FD113" s="204">
        <f>+FA113*'PRECIOS SEGUN ADJ (RURAL)'!$B$18*'PRECIOS SEGUN ADJ (RURAL)'!$C$18</f>
        <v>299200</v>
      </c>
      <c r="FE113" s="204" t="e" vm="1">
        <f>+[4]!NumLetras(FD113,"PESO","PESOS DOMINICANOS","$EE $m CON #d/100 CENTAVOS")</f>
        <v>#VALUE!</v>
      </c>
      <c r="FF113" s="204">
        <f t="shared" ref="FF113:FF176" si="123">+ROUND(FD113*0.18,2)</f>
        <v>53856</v>
      </c>
      <c r="FG113" s="80">
        <f t="shared" si="85"/>
        <v>3009327.6</v>
      </c>
      <c r="FH113" s="80" t="e" vm="1">
        <f>+[4]!NumLetras(FG113,"PESO","PESOS DOMINICANOS","$EE $m CON #d/100 CENTAVOS")</f>
        <v>#VALUE!</v>
      </c>
      <c r="FI113" s="80">
        <f t="shared" si="73"/>
        <v>229135.74</v>
      </c>
      <c r="FJ113" s="80" t="e" vm="1">
        <f>+[4]!NumLetras(FI113,"PESO","PESOS DOMINICANOS","$EE $m CON #d/100 CENTAVOS")</f>
        <v>#VALUE!</v>
      </c>
      <c r="FK113" s="80">
        <f t="shared" si="109"/>
        <v>2780191.8600000003</v>
      </c>
      <c r="FL113" s="80" t="e" vm="1">
        <f>+[4]!NumLetras(FK113,"PESO","PESOS DOMINICANOS","$EE $m CON #d/100 CENTAVOS")</f>
        <v>#VALUE!</v>
      </c>
      <c r="FM113" s="80">
        <f t="shared" si="110"/>
        <v>601865.52</v>
      </c>
      <c r="FN113" s="80" t="e" vm="1">
        <f>+[4]!NumLetras(FM113,"PESO","PESOS DOMINICANOS","$EE $m CON #d/100 CENTAVOS")</f>
        <v>#VALUE!</v>
      </c>
      <c r="FO113" s="80">
        <f t="shared" si="111"/>
        <v>30093.279999999999</v>
      </c>
      <c r="FP113" s="80" t="e" vm="1">
        <f>+[4]!NumLetras(FO113,"PESO","PESOS DOMINICANOS","$EE $m CON #d/100 CENTAVOS")</f>
        <v>#VALUE!</v>
      </c>
      <c r="FQ113" s="80"/>
      <c r="FR113" s="80">
        <f t="shared" si="112"/>
        <v>2407462.08</v>
      </c>
      <c r="FS113" s="80" t="e" vm="1">
        <f>+[4]!NumLetras(FR113,"PESO","PESOS DOMINICANOS","$EE $m CON #d/100 CENTAVOS")</f>
        <v>#VALUE!</v>
      </c>
      <c r="FT113" s="37" t="str">
        <f>+VLOOKUP(D113,'RURAL XENIA'!F:G,2,0)</f>
        <v>R-02</v>
      </c>
    </row>
    <row r="114" spans="1:176">
      <c r="A114" s="37">
        <v>3</v>
      </c>
      <c r="B114" s="37">
        <v>3</v>
      </c>
      <c r="C114" s="26" t="s">
        <v>2792</v>
      </c>
      <c r="D114" s="37">
        <v>132234634</v>
      </c>
      <c r="E114" s="37">
        <f>+VLOOKUP(D114,'INFORMACION DE PROVEEDORES'!C:I,2,0)</f>
        <v>132234634</v>
      </c>
      <c r="F114" s="26" t="e">
        <f>+VLOOKUP(D114,'INFORMACION DE PROVEEDORES'!C:J,4,0)</f>
        <v>#N/A</v>
      </c>
      <c r="G114" s="37" t="e">
        <f>+VLOOKUP(D114,'INFORMACION DE PROVEEDORES'!C:K,5,0)</f>
        <v>#N/A</v>
      </c>
      <c r="H114" s="26" t="e">
        <f>+VLOOKUP(D114,'INFORMACION DE PROVEEDORES'!C:L,7,0)</f>
        <v>#N/A</v>
      </c>
      <c r="I114" s="37" t="str">
        <f>+VLOOKUP(D114,'INFORMACION DE PROVEEDORES'!C:M,3,0)</f>
        <v xml:space="preserve"> JURÍDICA</v>
      </c>
      <c r="J114" s="37">
        <v>1</v>
      </c>
      <c r="K114" s="37">
        <v>287</v>
      </c>
      <c r="L114" s="37">
        <v>19</v>
      </c>
      <c r="M114" s="37">
        <f t="shared" si="113"/>
        <v>760</v>
      </c>
      <c r="N114" s="189">
        <v>60.180000000000007</v>
      </c>
      <c r="O114" s="80">
        <f>+L114*'PRECIOS SEGUN ADJ (RURAL)'!$B$2*'PRECIOS SEGUN ADJ (RURAL)'!$C$2</f>
        <v>45736.800000000003</v>
      </c>
      <c r="P114" s="80" t="e" vm="1">
        <f>+[4]!NumLetras(O114,"PESO","PESOS DOMINICANOS","$EE $m CON #d/100 CENTAVOS")</f>
        <v>#VALUE!</v>
      </c>
      <c r="Q114" s="80">
        <f t="shared" si="114"/>
        <v>7317.89</v>
      </c>
      <c r="R114" s="165">
        <v>4</v>
      </c>
      <c r="S114" s="37">
        <f t="shared" si="90"/>
        <v>160</v>
      </c>
      <c r="T114" s="189">
        <v>33</v>
      </c>
      <c r="U114" s="80">
        <f>+R114*'PRECIOS SEGUN ADJ (RURAL)'!$B$3*'PRECIOS SEGUN ADJ (RURAL)'!$C$3</f>
        <v>5280</v>
      </c>
      <c r="V114" s="80" t="e" vm="1">
        <f>+[4]!NumLetras(U114,"PESO","PESOS DOMINICANOS","$EE $m CON #d/100 CENTAVOS")</f>
        <v>#VALUE!</v>
      </c>
      <c r="W114" s="192">
        <v>0</v>
      </c>
      <c r="X114" s="37">
        <f t="shared" si="46"/>
        <v>0</v>
      </c>
      <c r="Y114" s="189">
        <v>25.2</v>
      </c>
      <c r="Z114" s="80">
        <f>+W114*'PRECIOS SEGUN ADJ. (FRONTERIZO)'!$B$4*'PRECIOS SEGUN ADJ. (FRONTERIZO)'!$C$4</f>
        <v>0</v>
      </c>
      <c r="AA114" s="80" t="e" vm="1">
        <f>+[4]!NumLetras(Z114,"PESO","PESOS DOMINICANOS","$EE $m CON #d/100 CENTAVOS")</f>
        <v>#VALUE!</v>
      </c>
      <c r="AB114" s="165">
        <v>44</v>
      </c>
      <c r="AC114" s="37">
        <f t="shared" si="91"/>
        <v>1760</v>
      </c>
      <c r="AD114" s="189">
        <v>87.91</v>
      </c>
      <c r="AE114" s="80">
        <f>+AB114*'PRECIOS SEGUN ADJ (RURAL)'!$B$4*'PRECIOS SEGUN ADJ (RURAL)'!$C$4</f>
        <v>154721.60000000001</v>
      </c>
      <c r="AF114" s="80" t="e" vm="1">
        <f>+[4]!NumLetras(AE114,"PESO","PESOS DOMINICANOS","$EE $m CON #d/100 CENTAVOS")</f>
        <v>#VALUE!</v>
      </c>
      <c r="AG114" s="80">
        <f t="shared" si="115"/>
        <v>27849.89</v>
      </c>
      <c r="AH114" s="165">
        <v>53</v>
      </c>
      <c r="AI114" s="37">
        <f t="shared" si="92"/>
        <v>2120</v>
      </c>
      <c r="AJ114" s="189">
        <v>53.95</v>
      </c>
      <c r="AK114" s="80">
        <f>+AH114*'PRECIOS SEGUN ADJ (RURAL)'!$B$5*'PRECIOS SEGUN ADJ (RURAL)'!$C$5</f>
        <v>114374.00000000001</v>
      </c>
      <c r="AL114" s="80" t="e" vm="1">
        <f>+[4]!NumLetras(AK114,"PESO","PESOS DOMINICANOS","$EE $m CON #d/100 CENTAVOS")</f>
        <v>#VALUE!</v>
      </c>
      <c r="AM114" s="165">
        <v>7</v>
      </c>
      <c r="AN114" s="37">
        <f t="shared" si="93"/>
        <v>280</v>
      </c>
      <c r="AO114" s="189">
        <v>29.05</v>
      </c>
      <c r="AP114" s="80">
        <f>+AM114*'PRECIOS SEGUN ADJ (RURAL)'!$B$6*'PRECIOS SEGUN ADJ (RURAL)'!$C$6</f>
        <v>8134</v>
      </c>
      <c r="AQ114" s="80" t="e" vm="1">
        <f>+[4]!NumLetras(AP114,"PESO","PESOS DOMINICANOS","$EE $m CON #d/100 CENTAVOS")</f>
        <v>#VALUE!</v>
      </c>
      <c r="AR114" s="80">
        <f t="shared" si="116"/>
        <v>1301.44</v>
      </c>
      <c r="AS114" s="165">
        <v>16</v>
      </c>
      <c r="AT114" s="37">
        <f t="shared" si="94"/>
        <v>640</v>
      </c>
      <c r="AU114" s="189">
        <v>304.44</v>
      </c>
      <c r="AV114" s="80">
        <f>+AS114*'PRECIOS SEGUN ADJ (RURAL)'!$B$7*'PRECIOS SEGUN ADJ (RURAL)'!$C$7</f>
        <v>194841.60000000001</v>
      </c>
      <c r="AW114" s="80" t="e" vm="1">
        <f>+[4]!NumLetras(AV114,"PESO","PESOS DOMINICANOS","$EE $m CON #d/100 CENTAVOS")</f>
        <v>#VALUE!</v>
      </c>
      <c r="AX114" s="80">
        <f t="shared" si="117"/>
        <v>35071.49</v>
      </c>
      <c r="AY114" s="37">
        <v>0</v>
      </c>
      <c r="AZ114" s="37">
        <f t="shared" si="51"/>
        <v>0</v>
      </c>
      <c r="BA114" s="189">
        <v>18.899999999999999</v>
      </c>
      <c r="BB114" s="80">
        <f>+AY114*'PRECIOS SEGUN ADJ. (FRONTERIZO)'!$B$9*'PRECIOS SEGUN ADJ. (FRONTERIZO)'!$C$9</f>
        <v>0</v>
      </c>
      <c r="BC114" s="80" t="e" vm="1">
        <f>+[4]!NumLetras(BB114,"PESO","PESOS DOMINICANOS","$EE $m CON #d/100 CENTAVOS")</f>
        <v>#VALUE!</v>
      </c>
      <c r="BD114" s="165">
        <v>4</v>
      </c>
      <c r="BE114" s="37">
        <f t="shared" si="95"/>
        <v>160</v>
      </c>
      <c r="BF114" s="189">
        <v>140.38999999999999</v>
      </c>
      <c r="BG114" s="80">
        <f>+BD114*'PRECIOS SEGUN ADJ (RURAL)'!$B$8*'PRECIOS SEGUN ADJ (RURAL)'!$C$8</f>
        <v>22462.399999999998</v>
      </c>
      <c r="BH114" s="80" t="e" vm="1">
        <f>+[4]!NumLetras(BG114,"PESO","PESOS DOMINICANOS","$EE $m CON #d/100 CENTAVOS")</f>
        <v>#VALUE!</v>
      </c>
      <c r="BI114" s="80">
        <f t="shared" si="118"/>
        <v>4043.23</v>
      </c>
      <c r="BJ114" s="37">
        <v>0</v>
      </c>
      <c r="BK114" s="37">
        <f t="shared" si="53"/>
        <v>0</v>
      </c>
      <c r="BL114" s="189">
        <v>31.459999999999997</v>
      </c>
      <c r="BM114" s="80">
        <f>+BJ114*'PRECIOS SEGUN ADJ. (FRONTERIZO)'!$B$11*'PRECIOS SEGUN ADJ. (FRONTERIZO)'!$C$11</f>
        <v>0</v>
      </c>
      <c r="BN114" s="80" t="e" vm="1">
        <f>+[4]!NumLetras(BM114,"PESO","PESOS DOMINICANOS","$EE $m CON #d/100 CENTAVOS")</f>
        <v>#VALUE!</v>
      </c>
      <c r="BO114" s="165">
        <v>13</v>
      </c>
      <c r="BP114" s="37">
        <f t="shared" si="96"/>
        <v>520</v>
      </c>
      <c r="BQ114" s="189">
        <v>68.099999999999994</v>
      </c>
      <c r="BR114" s="80">
        <f>+BO114*'PRECIOS SEGUN ADJ (RURAL)'!$B$9*'PRECIOS SEGUN ADJ (RURAL)'!$C$9</f>
        <v>35412</v>
      </c>
      <c r="BS114" s="80" t="e" vm="1">
        <f>+[4]!NumLetras(BR114,"PESO","PESOS DOMINICANOS","$EE $m CON #d/100 CENTAVOS")</f>
        <v>#VALUE!</v>
      </c>
      <c r="BT114" s="165">
        <v>287</v>
      </c>
      <c r="BU114" s="37">
        <f t="shared" si="119"/>
        <v>5740</v>
      </c>
      <c r="BV114" s="189">
        <v>5.5</v>
      </c>
      <c r="BW114" s="80">
        <f>+BT114*'PRECIOS SEGUN ADJ (RURAL)'!$B$10*'PRECIOS SEGUN ADJ (RURAL)'!$C$10</f>
        <v>31570</v>
      </c>
      <c r="BX114" s="80" t="e" vm="1">
        <f>+[4]!NumLetras(BW114,"PESO","PESOS DOMINICANOS","$EE $m CON #d/100 CENTAVOS")</f>
        <v>#VALUE!</v>
      </c>
      <c r="BY114" s="165">
        <v>287</v>
      </c>
      <c r="BZ114" s="37">
        <f t="shared" si="97"/>
        <v>11480</v>
      </c>
      <c r="CA114" s="189">
        <v>7.1500000000000012</v>
      </c>
      <c r="CB114" s="80">
        <f>+BY114*'PRECIOS SEGUN ADJ (RURAL)'!$B$11*'PRECIOS SEGUN ADJ (RURAL)'!$C$11</f>
        <v>82082</v>
      </c>
      <c r="CC114" s="80" t="e" vm="1">
        <f>+[4]!NumLetras(CB114,"PESO","PESOS DOMINICANOS","$EE $m CON #d/100 CENTAVOS")</f>
        <v>#VALUE!</v>
      </c>
      <c r="CD114" s="165">
        <v>287</v>
      </c>
      <c r="CE114" s="37">
        <f t="shared" si="98"/>
        <v>11480</v>
      </c>
      <c r="CF114" s="189">
        <v>6.84</v>
      </c>
      <c r="CG114" s="80">
        <f>+CD114*'PRECIOS SEGUN ADJ (RURAL)'!$B$12*'PRECIOS SEGUN ADJ (RURAL)'!$C$12</f>
        <v>78523.199999999997</v>
      </c>
      <c r="CH114" s="80" t="e" vm="1">
        <f>+[4]!NumLetras(CG114,"PESO","PESOS DOMINICANOS","$EE $m CON #d/100 CENTAVOS")</f>
        <v>#VALUE!</v>
      </c>
      <c r="CI114" s="37">
        <v>0</v>
      </c>
      <c r="CJ114" s="37">
        <f t="shared" si="58"/>
        <v>0</v>
      </c>
      <c r="CK114" s="189">
        <v>60</v>
      </c>
      <c r="CL114" s="80">
        <f>+CI114*'PRECIOS SEGUN ADJ. (FRONTERIZO)'!$B$16*'PRECIOS SEGUN ADJ. (FRONTERIZO)'!$C$16</f>
        <v>0</v>
      </c>
      <c r="CM114" s="80" t="e" vm="1">
        <f>+[4]!NumLetras(CL114,"PESO","PESOS DOMINICANOS","$EE $m CON #d/100 CENTAVOS")</f>
        <v>#VALUE!</v>
      </c>
      <c r="CN114" s="80">
        <f t="shared" si="99"/>
        <v>0</v>
      </c>
      <c r="CO114" s="37">
        <v>0</v>
      </c>
      <c r="CP114" s="37">
        <f t="shared" si="59"/>
        <v>0</v>
      </c>
      <c r="CQ114" s="189">
        <v>55.649999999999991</v>
      </c>
      <c r="CR114" s="80">
        <f>+CO114*'PRECIOS SEGUN ADJ. (FRONTERIZO)'!$B$17*'PRECIOS SEGUN ADJ. (FRONTERIZO)'!$C$17</f>
        <v>0</v>
      </c>
      <c r="CS114" s="80" t="e" vm="1">
        <f>+[4]!NumLetras(CR114,"PESO","PESOS DOMINICANOS","$EE $m CON #d/100 CENTAVOS")</f>
        <v>#VALUE!</v>
      </c>
      <c r="CT114" s="80">
        <f t="shared" si="100"/>
        <v>0</v>
      </c>
      <c r="CU114" s="165">
        <v>287</v>
      </c>
      <c r="CV114" s="37">
        <f t="shared" si="101"/>
        <v>11480</v>
      </c>
      <c r="CW114" s="189">
        <v>6.5999999999999988</v>
      </c>
      <c r="CX114" s="80">
        <f>+CU114*'PRECIOS SEGUN ADJ (RURAL)'!$B$14*'PRECIOS SEGUN ADJ (RURAL)'!$C$14</f>
        <v>75768</v>
      </c>
      <c r="CY114" s="80" t="e" vm="1">
        <f>+[4]!NumLetras(CX114,"PESO","PESOS DOMINICANOS","$EE $m CON #d/100 CENTAVOS")</f>
        <v>#VALUE!</v>
      </c>
      <c r="CZ114" s="37">
        <v>0</v>
      </c>
      <c r="DA114" s="37">
        <f t="shared" si="61"/>
        <v>0</v>
      </c>
      <c r="DB114" s="189">
        <v>65.75</v>
      </c>
      <c r="DC114" s="80">
        <f>+CZ114*'PRECIOS SEGUN ADJ. (FRONTERIZO)'!$B$19*'PRECIOS SEGUN ADJ. (FRONTERIZO)'!$C$19</f>
        <v>0</v>
      </c>
      <c r="DD114" s="80" t="e" vm="1">
        <f>+[4]!NumLetras(DC114,"PESO","PESOS DOMINICANOS","$EE $m CON #d/100 CENTAVOS")</f>
        <v>#VALUE!</v>
      </c>
      <c r="DE114" s="80">
        <f t="shared" si="102"/>
        <v>0</v>
      </c>
      <c r="DF114" s="165">
        <v>10</v>
      </c>
      <c r="DG114" s="37">
        <f t="shared" si="103"/>
        <v>400</v>
      </c>
      <c r="DH114" s="189">
        <v>82.59999999999998</v>
      </c>
      <c r="DI114" s="80">
        <f>+DF114*'PRECIOS SEGUN ADJ (RURAL)'!$B$15*'PRECIOS SEGUN ADJ (RURAL)'!$C$15</f>
        <v>33040</v>
      </c>
      <c r="DJ114" s="80" t="e" vm="1">
        <f>+[4]!NumLetras(DI114,"PESO","PESOS DOMINICANOS","$EE $m CON #d/100 CENTAVOS")</f>
        <v>#VALUE!</v>
      </c>
      <c r="DK114" s="80">
        <f t="shared" si="120"/>
        <v>5947.2</v>
      </c>
      <c r="DL114" s="165">
        <v>287</v>
      </c>
      <c r="DM114" s="37">
        <f t="shared" si="104"/>
        <v>11480</v>
      </c>
      <c r="DN114" s="189">
        <v>23.059999999999995</v>
      </c>
      <c r="DO114" s="80">
        <f>+DL114*'PRECIOS SEGUN ADJ (RURAL)'!$B$17*'PRECIOS SEGUN ADJ (RURAL)'!$C$17</f>
        <v>264728.8</v>
      </c>
      <c r="DP114" s="80" t="e" vm="1">
        <f>+[4]!NumLetras(DO114,"PESO","PESOS DOMINICANOS","$EE $m CON #d/100 CENTAVOS")</f>
        <v>#VALUE!</v>
      </c>
      <c r="DQ114" s="192">
        <v>0</v>
      </c>
      <c r="DR114" s="192">
        <f t="shared" si="64"/>
        <v>0</v>
      </c>
      <c r="DS114" s="189">
        <v>80.849999999999994</v>
      </c>
      <c r="DT114" s="80">
        <f>+DQ114*'PRECIOS SEGUN ADJ. (FRONTERIZO)'!$B$22*'PRECIOS SEGUN ADJ. (FRONTERIZO)'!$C$22</f>
        <v>0</v>
      </c>
      <c r="DU114" s="80" t="e" vm="1">
        <f>+[4]!NumLetras(DT114,"PESO","PESOS DOMINICANOS","$EE $m CON #d/100 CENTAVOS")</f>
        <v>#VALUE!</v>
      </c>
      <c r="DV114" s="165">
        <v>12</v>
      </c>
      <c r="DW114" s="37">
        <f t="shared" si="105"/>
        <v>480</v>
      </c>
      <c r="DX114" s="189">
        <v>21.83</v>
      </c>
      <c r="DY114" s="80">
        <f>+DV114*'PRECIOS SEGUN ADJ (RURAL)'!$B$19*'PRECIOS SEGUN ADJ (RURAL)'!$C$19</f>
        <v>10478.4</v>
      </c>
      <c r="DZ114" s="80" t="e" vm="1">
        <f>+[4]!NumLetras(DY114,"PESO","PESOS DOMINICANOS","$EE $m CON #d/100 CENTAVOS")</f>
        <v>#VALUE!</v>
      </c>
      <c r="EA114" s="80">
        <f t="shared" si="121"/>
        <v>1886.11</v>
      </c>
      <c r="EB114" s="165">
        <v>42</v>
      </c>
      <c r="EC114" s="37">
        <f t="shared" si="106"/>
        <v>1680</v>
      </c>
      <c r="ED114" s="189">
        <v>33</v>
      </c>
      <c r="EE114" s="80">
        <f>+EB114*'PRECIOS SEGUN ADJ (RURAL)'!$B$20*'PRECIOS SEGUN ADJ (RURAL)'!$C$20</f>
        <v>55440</v>
      </c>
      <c r="EF114" s="80" t="e" vm="1">
        <f>+[4]!NumLetras(EE114,"PESO","PESOS DOMINICANOS","$EE $m CON #d/100 CENTAVOS")</f>
        <v>#VALUE!</v>
      </c>
      <c r="EG114" s="37">
        <v>0</v>
      </c>
      <c r="EH114" s="37">
        <f t="shared" si="67"/>
        <v>0</v>
      </c>
      <c r="EI114" s="189">
        <v>15.789999999999997</v>
      </c>
      <c r="EJ114" s="80">
        <f>+EG114*'PRECIOS SEGUN ADJ. (FRONTERIZO)'!$B$25*'PRECIOS SEGUN ADJ. (FRONTERIZO)'!$C$25</f>
        <v>0</v>
      </c>
      <c r="EK114" s="80" t="e" vm="1">
        <f>+[4]!NumLetras(EJ114,"PESO","PESOS DOMINICANOS","$EE $m CON #d/100 CENTAVOS")</f>
        <v>#VALUE!</v>
      </c>
      <c r="EL114" s="37">
        <v>0</v>
      </c>
      <c r="EM114" s="37">
        <f t="shared" si="68"/>
        <v>0</v>
      </c>
      <c r="EN114" s="189">
        <v>31.5</v>
      </c>
      <c r="EO114" s="80">
        <f>+EL114*'PRECIOS SEGUN ADJ. (FRONTERIZO)'!$B$26*'PRECIOS SEGUN ADJ. (FRONTERIZO)'!$C$26</f>
        <v>0</v>
      </c>
      <c r="EP114" s="80" t="e" vm="1">
        <f>+[4]!NumLetras(EO114,"PESO","PESOS DOMINICANOS","$EE $m CON #d/100 CENTAVOS")</f>
        <v>#VALUE!</v>
      </c>
      <c r="EQ114" s="193">
        <v>37</v>
      </c>
      <c r="ER114" s="194">
        <f t="shared" si="107"/>
        <v>1480</v>
      </c>
      <c r="ES114" s="195">
        <v>21.68</v>
      </c>
      <c r="ET114" s="196">
        <f>+EQ114*'PRECIOS SEGUN ADJ (RURAL)'!$B$13*'PRECIOS SEGUN ADJ (RURAL)'!$C$13</f>
        <v>32086.399999999998</v>
      </c>
      <c r="EU114" s="196" t="e" vm="1">
        <f>+[4]!NumLetras(ET114,"PESO","PESOS DOMINICANOS","$EE $m CON #d/100 CENTAVOS")</f>
        <v>#VALUE!</v>
      </c>
      <c r="EV114" s="197">
        <v>287</v>
      </c>
      <c r="EW114" s="198">
        <f t="shared" si="122"/>
        <v>5740</v>
      </c>
      <c r="EX114" s="199">
        <v>5.5</v>
      </c>
      <c r="EY114" s="200">
        <f>+EV114*'PRECIOS SEGUN ADJ (RURAL)'!$B$16*'PRECIOS SEGUN ADJ (RURAL)'!$C$16</f>
        <v>31570</v>
      </c>
      <c r="EZ114" s="200" t="e" vm="1">
        <f>+[4]!NumLetras(EY114,"PESO","PESOS DOMINICANOS","$EE $m CON #d/100 CENTAVOS")</f>
        <v>#VALUE!</v>
      </c>
      <c r="FA114" s="201">
        <v>16</v>
      </c>
      <c r="FB114" s="202">
        <f t="shared" si="108"/>
        <v>640</v>
      </c>
      <c r="FC114" s="203">
        <v>220</v>
      </c>
      <c r="FD114" s="204">
        <f>+FA114*'PRECIOS SEGUN ADJ (RURAL)'!$B$18*'PRECIOS SEGUN ADJ (RURAL)'!$C$18</f>
        <v>140800</v>
      </c>
      <c r="FE114" s="204" t="e" vm="1">
        <f>+[4]!NumLetras(FD114,"PESO","PESOS DOMINICANOS","$EE $m CON #d/100 CENTAVOS")</f>
        <v>#VALUE!</v>
      </c>
      <c r="FF114" s="204">
        <f t="shared" si="123"/>
        <v>25344</v>
      </c>
      <c r="FG114" s="80">
        <f t="shared" si="85"/>
        <v>1417049.1999999997</v>
      </c>
      <c r="FH114" s="80" t="e" vm="1">
        <f>+[4]!NumLetras(FG114,"PESO","PESOS DOMINICANOS","$EE $m CON #d/100 CENTAVOS")</f>
        <v>#VALUE!</v>
      </c>
      <c r="FI114" s="80">
        <f t="shared" si="73"/>
        <v>108761.24999999999</v>
      </c>
      <c r="FJ114" s="80" t="e" vm="1">
        <f>+[4]!NumLetras(FI114,"PESO","PESOS DOMINICANOS","$EE $m CON #d/100 CENTAVOS")</f>
        <v>#VALUE!</v>
      </c>
      <c r="FK114" s="80">
        <f t="shared" si="109"/>
        <v>1308287.9499999997</v>
      </c>
      <c r="FL114" s="80" t="e" vm="1">
        <f>+[4]!NumLetras(FK114,"PESO","PESOS DOMINICANOS","$EE $m CON #d/100 CENTAVOS")</f>
        <v>#VALUE!</v>
      </c>
      <c r="FM114" s="80">
        <f t="shared" si="110"/>
        <v>283409.84000000003</v>
      </c>
      <c r="FN114" s="80" t="e" vm="1">
        <f>+[4]!NumLetras(FM114,"PESO","PESOS DOMINICANOS","$EE $m CON #d/100 CENTAVOS")</f>
        <v>#VALUE!</v>
      </c>
      <c r="FO114" s="80">
        <f t="shared" si="111"/>
        <v>14170.49</v>
      </c>
      <c r="FP114" s="80" t="e" vm="1">
        <f>+[4]!NumLetras(FO114,"PESO","PESOS DOMINICANOS","$EE $m CON #d/100 CENTAVOS")</f>
        <v>#VALUE!</v>
      </c>
      <c r="FQ114" s="80"/>
      <c r="FR114" s="80">
        <f t="shared" si="112"/>
        <v>1133639.3599999996</v>
      </c>
      <c r="FS114" s="80" t="e" vm="1">
        <f>+[4]!NumLetras(FR114,"PESO","PESOS DOMINICANOS","$EE $m CON #d/100 CENTAVOS")</f>
        <v>#VALUE!</v>
      </c>
      <c r="FT114" s="37" t="str">
        <f>+VLOOKUP(D114,'RURAL XENIA'!F:G,2,0)</f>
        <v>R-04</v>
      </c>
    </row>
    <row r="115" spans="1:176">
      <c r="A115" s="37">
        <v>4</v>
      </c>
      <c r="B115" s="37">
        <v>4</v>
      </c>
      <c r="C115" s="26" t="s">
        <v>2802</v>
      </c>
      <c r="D115" s="37">
        <v>130705623</v>
      </c>
      <c r="E115" s="37">
        <f>+VLOOKUP(D115,'INFORMACION DE PROVEEDORES'!C:I,2,0)</f>
        <v>130705623</v>
      </c>
      <c r="F115" s="26" t="str">
        <f>+VLOOKUP(D115,'INFORMACION DE PROVEEDORES'!C:J,4,0)</f>
        <v>JUAN MARIA GARCIA THEN</v>
      </c>
      <c r="G115" s="37" t="str">
        <f>+VLOOKUP(D115,'INFORMACION DE PROVEEDORES'!C:K,5,0)</f>
        <v>056-0006509-7</v>
      </c>
      <c r="H115" s="26" t="str">
        <f>+VLOOKUP(D115,'INFORMACION DE PROVEEDORES'!C:L,7,0)</f>
        <v>CALLE DUARTE ESQUINA COLON, NO. 10, SAN FRANCISCO DE MACORIS</v>
      </c>
      <c r="I115" s="37" t="str">
        <f>+VLOOKUP(D115,'INFORMACION DE PROVEEDORES'!C:M,3,0)</f>
        <v xml:space="preserve"> JURÍDICA</v>
      </c>
      <c r="J115" s="37">
        <v>1</v>
      </c>
      <c r="K115" s="37">
        <v>225</v>
      </c>
      <c r="L115" s="37">
        <v>15</v>
      </c>
      <c r="M115" s="37">
        <f t="shared" si="113"/>
        <v>600</v>
      </c>
      <c r="N115" s="189">
        <v>60.180000000000007</v>
      </c>
      <c r="O115" s="80">
        <f>+L115*'PRECIOS SEGUN ADJ (RURAL)'!$B$2*'PRECIOS SEGUN ADJ (RURAL)'!$C$2</f>
        <v>36108</v>
      </c>
      <c r="P115" s="80" t="e" vm="1">
        <f>+[4]!NumLetras(O115,"PESO","PESOS DOMINICANOS","$EE $m CON #d/100 CENTAVOS")</f>
        <v>#VALUE!</v>
      </c>
      <c r="Q115" s="80">
        <f t="shared" si="114"/>
        <v>5777.28</v>
      </c>
      <c r="R115" s="165">
        <v>3</v>
      </c>
      <c r="S115" s="37">
        <f t="shared" si="90"/>
        <v>120</v>
      </c>
      <c r="T115" s="189">
        <v>33</v>
      </c>
      <c r="U115" s="80">
        <f>+R115*'PRECIOS SEGUN ADJ (RURAL)'!$B$3*'PRECIOS SEGUN ADJ (RURAL)'!$C$3</f>
        <v>3960</v>
      </c>
      <c r="V115" s="80" t="e" vm="1">
        <f>+[4]!NumLetras(U115,"PESO","PESOS DOMINICANOS","$EE $m CON #d/100 CENTAVOS")</f>
        <v>#VALUE!</v>
      </c>
      <c r="W115" s="192">
        <v>0</v>
      </c>
      <c r="X115" s="37">
        <f t="shared" si="46"/>
        <v>0</v>
      </c>
      <c r="Y115" s="189">
        <v>25.2</v>
      </c>
      <c r="Z115" s="80">
        <f>+W115*'PRECIOS SEGUN ADJ. (FRONTERIZO)'!$B$4*'PRECIOS SEGUN ADJ. (FRONTERIZO)'!$C$4</f>
        <v>0</v>
      </c>
      <c r="AA115" s="80" t="e" vm="1">
        <f>+[4]!NumLetras(Z115,"PESO","PESOS DOMINICANOS","$EE $m CON #d/100 CENTAVOS")</f>
        <v>#VALUE!</v>
      </c>
      <c r="AB115" s="165">
        <v>35</v>
      </c>
      <c r="AC115" s="37">
        <f t="shared" si="91"/>
        <v>1400</v>
      </c>
      <c r="AD115" s="189">
        <v>87.91</v>
      </c>
      <c r="AE115" s="80">
        <f>+AB115*'PRECIOS SEGUN ADJ (RURAL)'!$B$4*'PRECIOS SEGUN ADJ (RURAL)'!$C$4</f>
        <v>123074</v>
      </c>
      <c r="AF115" s="80" t="e" vm="1">
        <f>+[4]!NumLetras(AE115,"PESO","PESOS DOMINICANOS","$EE $m CON #d/100 CENTAVOS")</f>
        <v>#VALUE!</v>
      </c>
      <c r="AG115" s="80">
        <f t="shared" si="115"/>
        <v>22153.32</v>
      </c>
      <c r="AH115" s="165">
        <v>42</v>
      </c>
      <c r="AI115" s="37">
        <f t="shared" si="92"/>
        <v>1680</v>
      </c>
      <c r="AJ115" s="189">
        <v>53.95</v>
      </c>
      <c r="AK115" s="80">
        <f>+AH115*'PRECIOS SEGUN ADJ (RURAL)'!$B$5*'PRECIOS SEGUN ADJ (RURAL)'!$C$5</f>
        <v>90636</v>
      </c>
      <c r="AL115" s="80" t="e" vm="1">
        <f>+[4]!NumLetras(AK115,"PESO","PESOS DOMINICANOS","$EE $m CON #d/100 CENTAVOS")</f>
        <v>#VALUE!</v>
      </c>
      <c r="AM115" s="165">
        <v>5</v>
      </c>
      <c r="AN115" s="37">
        <f t="shared" si="93"/>
        <v>200</v>
      </c>
      <c r="AO115" s="189">
        <v>29.05</v>
      </c>
      <c r="AP115" s="80">
        <f>+AM115*'PRECIOS SEGUN ADJ (RURAL)'!$B$6*'PRECIOS SEGUN ADJ (RURAL)'!$C$6</f>
        <v>5810</v>
      </c>
      <c r="AQ115" s="80" t="e" vm="1">
        <f>+[4]!NumLetras(AP115,"PESO","PESOS DOMINICANOS","$EE $m CON #d/100 CENTAVOS")</f>
        <v>#VALUE!</v>
      </c>
      <c r="AR115" s="80">
        <f t="shared" si="116"/>
        <v>929.6</v>
      </c>
      <c r="AS115" s="165">
        <v>13</v>
      </c>
      <c r="AT115" s="37">
        <f t="shared" si="94"/>
        <v>520</v>
      </c>
      <c r="AU115" s="189">
        <v>304.44</v>
      </c>
      <c r="AV115" s="80">
        <f>+AS115*'PRECIOS SEGUN ADJ (RURAL)'!$B$7*'PRECIOS SEGUN ADJ (RURAL)'!$C$7</f>
        <v>158308.79999999999</v>
      </c>
      <c r="AW115" s="80" t="e" vm="1">
        <f>+[4]!NumLetras(AV115,"PESO","PESOS DOMINICANOS","$EE $m CON #d/100 CENTAVOS")</f>
        <v>#VALUE!</v>
      </c>
      <c r="AX115" s="80">
        <f t="shared" si="117"/>
        <v>28495.58</v>
      </c>
      <c r="AY115" s="37">
        <v>0</v>
      </c>
      <c r="AZ115" s="37">
        <f t="shared" si="51"/>
        <v>0</v>
      </c>
      <c r="BA115" s="189">
        <v>18.899999999999999</v>
      </c>
      <c r="BB115" s="80">
        <f>+AY115*'PRECIOS SEGUN ADJ. (FRONTERIZO)'!$B$9*'PRECIOS SEGUN ADJ. (FRONTERIZO)'!$C$9</f>
        <v>0</v>
      </c>
      <c r="BC115" s="80" t="e" vm="1">
        <f>+[4]!NumLetras(BB115,"PESO","PESOS DOMINICANOS","$EE $m CON #d/100 CENTAVOS")</f>
        <v>#VALUE!</v>
      </c>
      <c r="BD115" s="165">
        <v>3</v>
      </c>
      <c r="BE115" s="37">
        <f t="shared" si="95"/>
        <v>120</v>
      </c>
      <c r="BF115" s="189">
        <v>140.38999999999999</v>
      </c>
      <c r="BG115" s="80">
        <f>+BD115*'PRECIOS SEGUN ADJ (RURAL)'!$B$8*'PRECIOS SEGUN ADJ (RURAL)'!$C$8</f>
        <v>16846.8</v>
      </c>
      <c r="BH115" s="80" t="e" vm="1">
        <f>+[4]!NumLetras(BG115,"PESO","PESOS DOMINICANOS","$EE $m CON #d/100 CENTAVOS")</f>
        <v>#VALUE!</v>
      </c>
      <c r="BI115" s="80">
        <f t="shared" si="118"/>
        <v>3032.42</v>
      </c>
      <c r="BJ115" s="37">
        <v>0</v>
      </c>
      <c r="BK115" s="37">
        <f t="shared" si="53"/>
        <v>0</v>
      </c>
      <c r="BL115" s="189">
        <v>31.459999999999997</v>
      </c>
      <c r="BM115" s="80">
        <f>+BJ115*'PRECIOS SEGUN ADJ. (FRONTERIZO)'!$B$11*'PRECIOS SEGUN ADJ. (FRONTERIZO)'!$C$11</f>
        <v>0</v>
      </c>
      <c r="BN115" s="80" t="e" vm="1">
        <f>+[4]!NumLetras(BM115,"PESO","PESOS DOMINICANOS","$EE $m CON #d/100 CENTAVOS")</f>
        <v>#VALUE!</v>
      </c>
      <c r="BO115" s="165">
        <v>10</v>
      </c>
      <c r="BP115" s="37">
        <f t="shared" si="96"/>
        <v>400</v>
      </c>
      <c r="BQ115" s="189">
        <v>68.099999999999994</v>
      </c>
      <c r="BR115" s="80">
        <f>+BO115*'PRECIOS SEGUN ADJ (RURAL)'!$B$9*'PRECIOS SEGUN ADJ (RURAL)'!$C$9</f>
        <v>27240</v>
      </c>
      <c r="BS115" s="80" t="e" vm="1">
        <f>+[4]!NumLetras(BR115,"PESO","PESOS DOMINICANOS","$EE $m CON #d/100 CENTAVOS")</f>
        <v>#VALUE!</v>
      </c>
      <c r="BT115" s="165">
        <v>225</v>
      </c>
      <c r="BU115" s="37">
        <f t="shared" si="119"/>
        <v>4500</v>
      </c>
      <c r="BV115" s="189">
        <v>5.5</v>
      </c>
      <c r="BW115" s="80">
        <f>+BT115*'PRECIOS SEGUN ADJ (RURAL)'!$B$10*'PRECIOS SEGUN ADJ (RURAL)'!$C$10</f>
        <v>24750</v>
      </c>
      <c r="BX115" s="80" t="e" vm="1">
        <f>+[4]!NumLetras(BW115,"PESO","PESOS DOMINICANOS","$EE $m CON #d/100 CENTAVOS")</f>
        <v>#VALUE!</v>
      </c>
      <c r="BY115" s="165">
        <v>225</v>
      </c>
      <c r="BZ115" s="37">
        <f t="shared" si="97"/>
        <v>9000</v>
      </c>
      <c r="CA115" s="189">
        <v>7.1500000000000012</v>
      </c>
      <c r="CB115" s="80">
        <f>+BY115*'PRECIOS SEGUN ADJ (RURAL)'!$B$11*'PRECIOS SEGUN ADJ (RURAL)'!$C$11</f>
        <v>64350</v>
      </c>
      <c r="CC115" s="80" t="e" vm="1">
        <f>+[4]!NumLetras(CB115,"PESO","PESOS DOMINICANOS","$EE $m CON #d/100 CENTAVOS")</f>
        <v>#VALUE!</v>
      </c>
      <c r="CD115" s="165">
        <v>225</v>
      </c>
      <c r="CE115" s="37">
        <f t="shared" si="98"/>
        <v>9000</v>
      </c>
      <c r="CF115" s="189">
        <v>6.84</v>
      </c>
      <c r="CG115" s="80">
        <f>+CD115*'PRECIOS SEGUN ADJ (RURAL)'!$B$12*'PRECIOS SEGUN ADJ (RURAL)'!$C$12</f>
        <v>61560</v>
      </c>
      <c r="CH115" s="80" t="e" vm="1">
        <f>+[4]!NumLetras(CG115,"PESO","PESOS DOMINICANOS","$EE $m CON #d/100 CENTAVOS")</f>
        <v>#VALUE!</v>
      </c>
      <c r="CI115" s="37">
        <v>0</v>
      </c>
      <c r="CJ115" s="37">
        <f t="shared" si="58"/>
        <v>0</v>
      </c>
      <c r="CK115" s="189">
        <v>60</v>
      </c>
      <c r="CL115" s="80">
        <f>+CI115*'PRECIOS SEGUN ADJ. (FRONTERIZO)'!$B$16*'PRECIOS SEGUN ADJ. (FRONTERIZO)'!$C$16</f>
        <v>0</v>
      </c>
      <c r="CM115" s="80" t="e" vm="1">
        <f>+[4]!NumLetras(CL115,"PESO","PESOS DOMINICANOS","$EE $m CON #d/100 CENTAVOS")</f>
        <v>#VALUE!</v>
      </c>
      <c r="CN115" s="80">
        <f t="shared" si="99"/>
        <v>0</v>
      </c>
      <c r="CO115" s="37">
        <v>0</v>
      </c>
      <c r="CP115" s="37">
        <f t="shared" si="59"/>
        <v>0</v>
      </c>
      <c r="CQ115" s="189">
        <v>55.649999999999991</v>
      </c>
      <c r="CR115" s="80">
        <f>+CO115*'PRECIOS SEGUN ADJ. (FRONTERIZO)'!$B$17*'PRECIOS SEGUN ADJ. (FRONTERIZO)'!$C$17</f>
        <v>0</v>
      </c>
      <c r="CS115" s="80" t="e" vm="1">
        <f>+[4]!NumLetras(CR115,"PESO","PESOS DOMINICANOS","$EE $m CON #d/100 CENTAVOS")</f>
        <v>#VALUE!</v>
      </c>
      <c r="CT115" s="80">
        <f t="shared" si="100"/>
        <v>0</v>
      </c>
      <c r="CU115" s="165">
        <v>225</v>
      </c>
      <c r="CV115" s="37">
        <f t="shared" si="101"/>
        <v>9000</v>
      </c>
      <c r="CW115" s="189">
        <v>6.5999999999999988</v>
      </c>
      <c r="CX115" s="80">
        <f>+CU115*'PRECIOS SEGUN ADJ (RURAL)'!$B$14*'PRECIOS SEGUN ADJ (RURAL)'!$C$14</f>
        <v>59400</v>
      </c>
      <c r="CY115" s="80" t="e" vm="1">
        <f>+[4]!NumLetras(CX115,"PESO","PESOS DOMINICANOS","$EE $m CON #d/100 CENTAVOS")</f>
        <v>#VALUE!</v>
      </c>
      <c r="CZ115" s="37">
        <v>0</v>
      </c>
      <c r="DA115" s="37">
        <f t="shared" si="61"/>
        <v>0</v>
      </c>
      <c r="DB115" s="189">
        <v>65.75</v>
      </c>
      <c r="DC115" s="80">
        <f>+CZ115*'PRECIOS SEGUN ADJ. (FRONTERIZO)'!$B$19*'PRECIOS SEGUN ADJ. (FRONTERIZO)'!$C$19</f>
        <v>0</v>
      </c>
      <c r="DD115" s="80" t="e" vm="1">
        <f>+[4]!NumLetras(DC115,"PESO","PESOS DOMINICANOS","$EE $m CON #d/100 CENTAVOS")</f>
        <v>#VALUE!</v>
      </c>
      <c r="DE115" s="80">
        <f t="shared" si="102"/>
        <v>0</v>
      </c>
      <c r="DF115" s="165">
        <v>8</v>
      </c>
      <c r="DG115" s="37">
        <f t="shared" si="103"/>
        <v>320</v>
      </c>
      <c r="DH115" s="189">
        <v>82.59999999999998</v>
      </c>
      <c r="DI115" s="80">
        <f>+DF115*'PRECIOS SEGUN ADJ (RURAL)'!$B$15*'PRECIOS SEGUN ADJ (RURAL)'!$C$15</f>
        <v>26432</v>
      </c>
      <c r="DJ115" s="80" t="e" vm="1">
        <f>+[4]!NumLetras(DI115,"PESO","PESOS DOMINICANOS","$EE $m CON #d/100 CENTAVOS")</f>
        <v>#VALUE!</v>
      </c>
      <c r="DK115" s="80">
        <f t="shared" si="120"/>
        <v>4757.76</v>
      </c>
      <c r="DL115" s="165">
        <v>225</v>
      </c>
      <c r="DM115" s="37">
        <f t="shared" si="104"/>
        <v>9000</v>
      </c>
      <c r="DN115" s="189">
        <v>23.059999999999995</v>
      </c>
      <c r="DO115" s="80">
        <f>+DL115*'PRECIOS SEGUN ADJ (RURAL)'!$B$17*'PRECIOS SEGUN ADJ (RURAL)'!$C$17</f>
        <v>207540</v>
      </c>
      <c r="DP115" s="80" t="e" vm="1">
        <f>+[4]!NumLetras(DO115,"PESO","PESOS DOMINICANOS","$EE $m CON #d/100 CENTAVOS")</f>
        <v>#VALUE!</v>
      </c>
      <c r="DQ115" s="192">
        <v>0</v>
      </c>
      <c r="DR115" s="192">
        <f t="shared" si="64"/>
        <v>0</v>
      </c>
      <c r="DS115" s="189">
        <v>80.849999999999994</v>
      </c>
      <c r="DT115" s="80">
        <f>+DQ115*'PRECIOS SEGUN ADJ. (FRONTERIZO)'!$B$22*'PRECIOS SEGUN ADJ. (FRONTERIZO)'!$C$22</f>
        <v>0</v>
      </c>
      <c r="DU115" s="80" t="e" vm="1">
        <f>+[4]!NumLetras(DT115,"PESO","PESOS DOMINICANOS","$EE $m CON #d/100 CENTAVOS")</f>
        <v>#VALUE!</v>
      </c>
      <c r="DV115" s="165">
        <v>9</v>
      </c>
      <c r="DW115" s="37">
        <f t="shared" si="105"/>
        <v>360</v>
      </c>
      <c r="DX115" s="189">
        <v>21.83</v>
      </c>
      <c r="DY115" s="80">
        <f>+DV115*'PRECIOS SEGUN ADJ (RURAL)'!$B$19*'PRECIOS SEGUN ADJ (RURAL)'!$C$19</f>
        <v>7858.7999999999993</v>
      </c>
      <c r="DZ115" s="80" t="e" vm="1">
        <f>+[4]!NumLetras(DY115,"PESO","PESOS DOMINICANOS","$EE $m CON #d/100 CENTAVOS")</f>
        <v>#VALUE!</v>
      </c>
      <c r="EA115" s="80">
        <f t="shared" si="121"/>
        <v>1414.58</v>
      </c>
      <c r="EB115" s="165">
        <v>33</v>
      </c>
      <c r="EC115" s="37">
        <f t="shared" si="106"/>
        <v>1320</v>
      </c>
      <c r="ED115" s="189">
        <v>33</v>
      </c>
      <c r="EE115" s="80">
        <f>+EB115*'PRECIOS SEGUN ADJ (RURAL)'!$B$20*'PRECIOS SEGUN ADJ (RURAL)'!$C$20</f>
        <v>43560</v>
      </c>
      <c r="EF115" s="80" t="e" vm="1">
        <f>+[4]!NumLetras(EE115,"PESO","PESOS DOMINICANOS","$EE $m CON #d/100 CENTAVOS")</f>
        <v>#VALUE!</v>
      </c>
      <c r="EG115" s="37">
        <v>0</v>
      </c>
      <c r="EH115" s="37">
        <f t="shared" si="67"/>
        <v>0</v>
      </c>
      <c r="EI115" s="189">
        <v>15.789999999999997</v>
      </c>
      <c r="EJ115" s="80">
        <f>+EG115*'PRECIOS SEGUN ADJ. (FRONTERIZO)'!$B$25*'PRECIOS SEGUN ADJ. (FRONTERIZO)'!$C$25</f>
        <v>0</v>
      </c>
      <c r="EK115" s="80" t="e" vm="1">
        <f>+[4]!NumLetras(EJ115,"PESO","PESOS DOMINICANOS","$EE $m CON #d/100 CENTAVOS")</f>
        <v>#VALUE!</v>
      </c>
      <c r="EL115" s="37">
        <v>0</v>
      </c>
      <c r="EM115" s="37">
        <f t="shared" si="68"/>
        <v>0</v>
      </c>
      <c r="EN115" s="189">
        <v>31.5</v>
      </c>
      <c r="EO115" s="80">
        <f>+EL115*'PRECIOS SEGUN ADJ. (FRONTERIZO)'!$B$26*'PRECIOS SEGUN ADJ. (FRONTERIZO)'!$C$26</f>
        <v>0</v>
      </c>
      <c r="EP115" s="80" t="e" vm="1">
        <f>+[4]!NumLetras(EO115,"PESO","PESOS DOMINICANOS","$EE $m CON #d/100 CENTAVOS")</f>
        <v>#VALUE!</v>
      </c>
      <c r="EQ115" s="193">
        <v>29</v>
      </c>
      <c r="ER115" s="194">
        <f t="shared" si="107"/>
        <v>1160</v>
      </c>
      <c r="ES115" s="195">
        <v>21.68</v>
      </c>
      <c r="ET115" s="196">
        <f>+EQ115*'PRECIOS SEGUN ADJ (RURAL)'!$B$13*'PRECIOS SEGUN ADJ (RURAL)'!$C$13</f>
        <v>25148.800000000003</v>
      </c>
      <c r="EU115" s="196" t="e" vm="1">
        <f>+[4]!NumLetras(ET115,"PESO","PESOS DOMINICANOS","$EE $m CON #d/100 CENTAVOS")</f>
        <v>#VALUE!</v>
      </c>
      <c r="EV115" s="197">
        <v>225</v>
      </c>
      <c r="EW115" s="198">
        <f t="shared" si="122"/>
        <v>4500</v>
      </c>
      <c r="EX115" s="199">
        <v>5.5</v>
      </c>
      <c r="EY115" s="200">
        <f>+EV115*'PRECIOS SEGUN ADJ (RURAL)'!$B$16*'PRECIOS SEGUN ADJ (RURAL)'!$C$16</f>
        <v>24750</v>
      </c>
      <c r="EZ115" s="200" t="e" vm="1">
        <f>+[4]!NumLetras(EY115,"PESO","PESOS DOMINICANOS","$EE $m CON #d/100 CENTAVOS")</f>
        <v>#VALUE!</v>
      </c>
      <c r="FA115" s="201">
        <v>13</v>
      </c>
      <c r="FB115" s="202">
        <f t="shared" si="108"/>
        <v>520</v>
      </c>
      <c r="FC115" s="203">
        <v>220</v>
      </c>
      <c r="FD115" s="204">
        <f>+FA115*'PRECIOS SEGUN ADJ (RURAL)'!$B$18*'PRECIOS SEGUN ADJ (RURAL)'!$C$18</f>
        <v>114400</v>
      </c>
      <c r="FE115" s="204" t="e" vm="1">
        <f>+[4]!NumLetras(FD115,"PESO","PESOS DOMINICANOS","$EE $m CON #d/100 CENTAVOS")</f>
        <v>#VALUE!</v>
      </c>
      <c r="FF115" s="204">
        <f t="shared" si="123"/>
        <v>20592</v>
      </c>
      <c r="FG115" s="80">
        <f t="shared" si="85"/>
        <v>1121733.2000000002</v>
      </c>
      <c r="FH115" s="80" t="e" vm="1">
        <f>+[4]!NumLetras(FG115,"PESO","PESOS DOMINICANOS","$EE $m CON #d/100 CENTAVOS")</f>
        <v>#VALUE!</v>
      </c>
      <c r="FI115" s="80">
        <f t="shared" si="73"/>
        <v>87152.54</v>
      </c>
      <c r="FJ115" s="80" t="e" vm="1">
        <f>+[4]!NumLetras(FI115,"PESO","PESOS DOMINICANOS","$EE $m CON #d/100 CENTAVOS")</f>
        <v>#VALUE!</v>
      </c>
      <c r="FK115" s="80">
        <f t="shared" si="109"/>
        <v>1034580.6600000001</v>
      </c>
      <c r="FL115" s="80" t="e" vm="1">
        <f>+[4]!NumLetras(FK115,"PESO","PESOS DOMINICANOS","$EE $m CON #d/100 CENTAVOS")</f>
        <v>#VALUE!</v>
      </c>
      <c r="FM115" s="80">
        <f t="shared" si="110"/>
        <v>224346.64</v>
      </c>
      <c r="FN115" s="80" t="e" vm="1">
        <f>+[4]!NumLetras(FM115,"PESO","PESOS DOMINICANOS","$EE $m CON #d/100 CENTAVOS")</f>
        <v>#VALUE!</v>
      </c>
      <c r="FO115" s="80">
        <f t="shared" si="111"/>
        <v>11217.33</v>
      </c>
      <c r="FP115" s="80" t="e" vm="1">
        <f>+[4]!NumLetras(FO115,"PESO","PESOS DOMINICANOS","$EE $m CON #d/100 CENTAVOS")</f>
        <v>#VALUE!</v>
      </c>
      <c r="FQ115" s="80"/>
      <c r="FR115" s="80">
        <f t="shared" si="112"/>
        <v>897386.56000000017</v>
      </c>
      <c r="FS115" s="80" t="e" vm="1">
        <f>+[4]!NumLetras(FR115,"PESO","PESOS DOMINICANOS","$EE $m CON #d/100 CENTAVOS")</f>
        <v>#VALUE!</v>
      </c>
      <c r="FT115" s="37" t="str">
        <f>+VLOOKUP(D115,'RURAL XENIA'!F:G,2,0)</f>
        <v>R-22</v>
      </c>
    </row>
    <row r="116" spans="1:176">
      <c r="A116" s="37">
        <v>5</v>
      </c>
      <c r="B116" s="37">
        <v>5</v>
      </c>
      <c r="C116" s="26" t="s">
        <v>2813</v>
      </c>
      <c r="D116" s="37">
        <v>131653146</v>
      </c>
      <c r="E116" s="37">
        <f>+VLOOKUP(D116,'INFORMACION DE PROVEEDORES'!C:I,2,0)</f>
        <v>131653146</v>
      </c>
      <c r="F116" s="26" t="str">
        <f>+VLOOKUP(D116,'INFORMACION DE PROVEEDORES'!C:J,4,0)</f>
        <v xml:space="preserve">ONASIS EUSEBIA GENAO CABREJA </v>
      </c>
      <c r="G116" s="37" t="str">
        <f>+VLOOKUP(D116,'INFORMACION DE PROVEEDORES'!C:K,5,0)</f>
        <v>101-0009926-5</v>
      </c>
      <c r="H116" s="26" t="str">
        <f>+VLOOKUP(D116,'INFORMACION DE PROVEEDORES'!C:L,7,0)</f>
        <v>AVENIDA ESTRELLA SADHALA, ESQUINA REPUBLICA DE ARGENTINA, PRIMER NIVEL, PARTAMENTO 0-A, RESIDENCIAL GRULLLON, SECTOR RINCON LARGO, SANTIAGO</v>
      </c>
      <c r="I116" s="37" t="str">
        <f>+VLOOKUP(D116,'INFORMACION DE PROVEEDORES'!C:M,3,0)</f>
        <v xml:space="preserve"> JURÍDICA</v>
      </c>
      <c r="J116" s="37">
        <v>4</v>
      </c>
      <c r="K116" s="37">
        <v>203</v>
      </c>
      <c r="L116" s="37">
        <v>15</v>
      </c>
      <c r="M116" s="37">
        <f t="shared" si="113"/>
        <v>600</v>
      </c>
      <c r="N116" s="189">
        <v>60.180000000000007</v>
      </c>
      <c r="O116" s="80">
        <f>+L116*'PRECIOS SEGUN ADJ (RURAL)'!$B$2*'PRECIOS SEGUN ADJ (RURAL)'!$C$2</f>
        <v>36108</v>
      </c>
      <c r="P116" s="80" t="e" vm="1">
        <f>+[4]!NumLetras(O116,"PESO","PESOS DOMINICANOS","$EE $m CON #d/100 CENTAVOS")</f>
        <v>#VALUE!</v>
      </c>
      <c r="Q116" s="80">
        <f t="shared" si="114"/>
        <v>5777.28</v>
      </c>
      <c r="R116" s="165">
        <v>5</v>
      </c>
      <c r="S116" s="37">
        <f t="shared" si="90"/>
        <v>200</v>
      </c>
      <c r="T116" s="189">
        <v>33</v>
      </c>
      <c r="U116" s="80">
        <f>+R116*'PRECIOS SEGUN ADJ (RURAL)'!$B$3*'PRECIOS SEGUN ADJ (RURAL)'!$C$3</f>
        <v>6600</v>
      </c>
      <c r="V116" s="80" t="e" vm="1">
        <f>+[4]!NumLetras(U116,"PESO","PESOS DOMINICANOS","$EE $m CON #d/100 CENTAVOS")</f>
        <v>#VALUE!</v>
      </c>
      <c r="W116" s="192">
        <v>0</v>
      </c>
      <c r="X116" s="37">
        <f t="shared" si="46"/>
        <v>0</v>
      </c>
      <c r="Y116" s="189">
        <v>25.2</v>
      </c>
      <c r="Z116" s="80">
        <f>+W116*'PRECIOS SEGUN ADJ. (FRONTERIZO)'!$B$4*'PRECIOS SEGUN ADJ. (FRONTERIZO)'!$C$4</f>
        <v>0</v>
      </c>
      <c r="AA116" s="80" t="e" vm="1">
        <f>+[4]!NumLetras(Z116,"PESO","PESOS DOMINICANOS","$EE $m CON #d/100 CENTAVOS")</f>
        <v>#VALUE!</v>
      </c>
      <c r="AB116" s="165">
        <v>33</v>
      </c>
      <c r="AC116" s="37">
        <f t="shared" si="91"/>
        <v>1320</v>
      </c>
      <c r="AD116" s="189">
        <v>87.91</v>
      </c>
      <c r="AE116" s="80">
        <f>+AB116*'PRECIOS SEGUN ADJ (RURAL)'!$B$4*'PRECIOS SEGUN ADJ (RURAL)'!$C$4</f>
        <v>116041.19999999998</v>
      </c>
      <c r="AF116" s="80" t="e" vm="1">
        <f>+[4]!NumLetras(AE116,"PESO","PESOS DOMINICANOS","$EE $m CON #d/100 CENTAVOS")</f>
        <v>#VALUE!</v>
      </c>
      <c r="AG116" s="80">
        <f t="shared" si="115"/>
        <v>20887.419999999998</v>
      </c>
      <c r="AH116" s="165">
        <v>39</v>
      </c>
      <c r="AI116" s="37">
        <f t="shared" si="92"/>
        <v>1560</v>
      </c>
      <c r="AJ116" s="189">
        <v>53.95</v>
      </c>
      <c r="AK116" s="80">
        <f>+AH116*'PRECIOS SEGUN ADJ (RURAL)'!$B$5*'PRECIOS SEGUN ADJ (RURAL)'!$C$5</f>
        <v>84162</v>
      </c>
      <c r="AL116" s="80" t="e" vm="1">
        <f>+[4]!NumLetras(AK116,"PESO","PESOS DOMINICANOS","$EE $m CON #d/100 CENTAVOS")</f>
        <v>#VALUE!</v>
      </c>
      <c r="AM116" s="165">
        <v>6</v>
      </c>
      <c r="AN116" s="37">
        <f t="shared" si="93"/>
        <v>240</v>
      </c>
      <c r="AO116" s="189">
        <v>29.05</v>
      </c>
      <c r="AP116" s="80">
        <f>+AM116*'PRECIOS SEGUN ADJ (RURAL)'!$B$6*'PRECIOS SEGUN ADJ (RURAL)'!$C$6</f>
        <v>6972</v>
      </c>
      <c r="AQ116" s="80" t="e" vm="1">
        <f>+[4]!NumLetras(AP116,"PESO","PESOS DOMINICANOS","$EE $m CON #d/100 CENTAVOS")</f>
        <v>#VALUE!</v>
      </c>
      <c r="AR116" s="80">
        <f t="shared" si="116"/>
        <v>1115.52</v>
      </c>
      <c r="AS116" s="165">
        <v>13</v>
      </c>
      <c r="AT116" s="37">
        <f t="shared" si="94"/>
        <v>520</v>
      </c>
      <c r="AU116" s="189">
        <v>304.44</v>
      </c>
      <c r="AV116" s="80">
        <f>+AS116*'PRECIOS SEGUN ADJ (RURAL)'!$B$7*'PRECIOS SEGUN ADJ (RURAL)'!$C$7</f>
        <v>158308.79999999999</v>
      </c>
      <c r="AW116" s="80" t="e" vm="1">
        <f>+[4]!NumLetras(AV116,"PESO","PESOS DOMINICANOS","$EE $m CON #d/100 CENTAVOS")</f>
        <v>#VALUE!</v>
      </c>
      <c r="AX116" s="80">
        <f t="shared" si="117"/>
        <v>28495.58</v>
      </c>
      <c r="AY116" s="37">
        <v>0</v>
      </c>
      <c r="AZ116" s="37">
        <f t="shared" si="51"/>
        <v>0</v>
      </c>
      <c r="BA116" s="189">
        <v>18.899999999999999</v>
      </c>
      <c r="BB116" s="80">
        <f>+AY116*'PRECIOS SEGUN ADJ. (FRONTERIZO)'!$B$9*'PRECIOS SEGUN ADJ. (FRONTERIZO)'!$C$9</f>
        <v>0</v>
      </c>
      <c r="BC116" s="80" t="e" vm="1">
        <f>+[4]!NumLetras(BB116,"PESO","PESOS DOMINICANOS","$EE $m CON #d/100 CENTAVOS")</f>
        <v>#VALUE!</v>
      </c>
      <c r="BD116" s="165">
        <v>5</v>
      </c>
      <c r="BE116" s="37">
        <f t="shared" si="95"/>
        <v>200</v>
      </c>
      <c r="BF116" s="189">
        <v>140.38999999999999</v>
      </c>
      <c r="BG116" s="80">
        <f>+BD116*'PRECIOS SEGUN ADJ (RURAL)'!$B$8*'PRECIOS SEGUN ADJ (RURAL)'!$C$8</f>
        <v>28077.999999999996</v>
      </c>
      <c r="BH116" s="80" t="e" vm="1">
        <f>+[4]!NumLetras(BG116,"PESO","PESOS DOMINICANOS","$EE $m CON #d/100 CENTAVOS")</f>
        <v>#VALUE!</v>
      </c>
      <c r="BI116" s="80">
        <f t="shared" si="118"/>
        <v>5054.04</v>
      </c>
      <c r="BJ116" s="37">
        <v>0</v>
      </c>
      <c r="BK116" s="37">
        <f t="shared" si="53"/>
        <v>0</v>
      </c>
      <c r="BL116" s="189">
        <v>31.459999999999997</v>
      </c>
      <c r="BM116" s="80">
        <f>+BJ116*'PRECIOS SEGUN ADJ. (FRONTERIZO)'!$B$11*'PRECIOS SEGUN ADJ. (FRONTERIZO)'!$C$11</f>
        <v>0</v>
      </c>
      <c r="BN116" s="80" t="e" vm="1">
        <f>+[4]!NumLetras(BM116,"PESO","PESOS DOMINICANOS","$EE $m CON #d/100 CENTAVOS")</f>
        <v>#VALUE!</v>
      </c>
      <c r="BO116" s="165">
        <v>11</v>
      </c>
      <c r="BP116" s="37">
        <f t="shared" si="96"/>
        <v>440</v>
      </c>
      <c r="BQ116" s="189">
        <v>68.099999999999994</v>
      </c>
      <c r="BR116" s="80">
        <f>+BO116*'PRECIOS SEGUN ADJ (RURAL)'!$B$9*'PRECIOS SEGUN ADJ (RURAL)'!$C$9</f>
        <v>29963.999999999996</v>
      </c>
      <c r="BS116" s="80" t="e" vm="1">
        <f>+[4]!NumLetras(BR116,"PESO","PESOS DOMINICANOS","$EE $m CON #d/100 CENTAVOS")</f>
        <v>#VALUE!</v>
      </c>
      <c r="BT116" s="165">
        <v>203</v>
      </c>
      <c r="BU116" s="37">
        <f t="shared" si="119"/>
        <v>4060</v>
      </c>
      <c r="BV116" s="189">
        <v>5.5</v>
      </c>
      <c r="BW116" s="80">
        <f>+BT116*'PRECIOS SEGUN ADJ (RURAL)'!$B$10*'PRECIOS SEGUN ADJ (RURAL)'!$C$10</f>
        <v>22330</v>
      </c>
      <c r="BX116" s="80" t="e" vm="1">
        <f>+[4]!NumLetras(BW116,"PESO","PESOS DOMINICANOS","$EE $m CON #d/100 CENTAVOS")</f>
        <v>#VALUE!</v>
      </c>
      <c r="BY116" s="165">
        <v>203</v>
      </c>
      <c r="BZ116" s="37">
        <f t="shared" si="97"/>
        <v>8120</v>
      </c>
      <c r="CA116" s="189">
        <v>7.1500000000000012</v>
      </c>
      <c r="CB116" s="80">
        <f>+BY116*'PRECIOS SEGUN ADJ (RURAL)'!$B$11*'PRECIOS SEGUN ADJ (RURAL)'!$C$11</f>
        <v>58058</v>
      </c>
      <c r="CC116" s="80" t="e" vm="1">
        <f>+[4]!NumLetras(CB116,"PESO","PESOS DOMINICANOS","$EE $m CON #d/100 CENTAVOS")</f>
        <v>#VALUE!</v>
      </c>
      <c r="CD116" s="165">
        <v>203</v>
      </c>
      <c r="CE116" s="37">
        <f t="shared" si="98"/>
        <v>8120</v>
      </c>
      <c r="CF116" s="189">
        <v>6.84</v>
      </c>
      <c r="CG116" s="80">
        <f>+CD116*'PRECIOS SEGUN ADJ (RURAL)'!$B$12*'PRECIOS SEGUN ADJ (RURAL)'!$C$12</f>
        <v>55540.800000000003</v>
      </c>
      <c r="CH116" s="80" t="e" vm="1">
        <f>+[4]!NumLetras(CG116,"PESO","PESOS DOMINICANOS","$EE $m CON #d/100 CENTAVOS")</f>
        <v>#VALUE!</v>
      </c>
      <c r="CI116" s="37">
        <v>0</v>
      </c>
      <c r="CJ116" s="37">
        <f t="shared" si="58"/>
        <v>0</v>
      </c>
      <c r="CK116" s="189">
        <v>60</v>
      </c>
      <c r="CL116" s="80">
        <f>+CI116*'PRECIOS SEGUN ADJ. (FRONTERIZO)'!$B$16*'PRECIOS SEGUN ADJ. (FRONTERIZO)'!$C$16</f>
        <v>0</v>
      </c>
      <c r="CM116" s="80" t="e" vm="1">
        <f>+[4]!NumLetras(CL116,"PESO","PESOS DOMINICANOS","$EE $m CON #d/100 CENTAVOS")</f>
        <v>#VALUE!</v>
      </c>
      <c r="CN116" s="80">
        <f t="shared" si="99"/>
        <v>0</v>
      </c>
      <c r="CO116" s="37">
        <v>0</v>
      </c>
      <c r="CP116" s="37">
        <f t="shared" si="59"/>
        <v>0</v>
      </c>
      <c r="CQ116" s="189">
        <v>55.649999999999991</v>
      </c>
      <c r="CR116" s="80">
        <f>+CO116*'PRECIOS SEGUN ADJ. (FRONTERIZO)'!$B$17*'PRECIOS SEGUN ADJ. (FRONTERIZO)'!$C$17</f>
        <v>0</v>
      </c>
      <c r="CS116" s="80" t="e" vm="1">
        <f>+[4]!NumLetras(CR116,"PESO","PESOS DOMINICANOS","$EE $m CON #d/100 CENTAVOS")</f>
        <v>#VALUE!</v>
      </c>
      <c r="CT116" s="80">
        <f t="shared" si="100"/>
        <v>0</v>
      </c>
      <c r="CU116" s="165">
        <v>203</v>
      </c>
      <c r="CV116" s="37">
        <f t="shared" si="101"/>
        <v>8120</v>
      </c>
      <c r="CW116" s="189">
        <v>6.5999999999999988</v>
      </c>
      <c r="CX116" s="80">
        <f>+CU116*'PRECIOS SEGUN ADJ (RURAL)'!$B$14*'PRECIOS SEGUN ADJ (RURAL)'!$C$14</f>
        <v>53592</v>
      </c>
      <c r="CY116" s="80" t="e" vm="1">
        <f>+[4]!NumLetras(CX116,"PESO","PESOS DOMINICANOS","$EE $m CON #d/100 CENTAVOS")</f>
        <v>#VALUE!</v>
      </c>
      <c r="CZ116" s="37">
        <v>0</v>
      </c>
      <c r="DA116" s="37">
        <f t="shared" si="61"/>
        <v>0</v>
      </c>
      <c r="DB116" s="189">
        <v>65.75</v>
      </c>
      <c r="DC116" s="80">
        <f>+CZ116*'PRECIOS SEGUN ADJ. (FRONTERIZO)'!$B$19*'PRECIOS SEGUN ADJ. (FRONTERIZO)'!$C$19</f>
        <v>0</v>
      </c>
      <c r="DD116" s="80" t="e" vm="1">
        <f>+[4]!NumLetras(DC116,"PESO","PESOS DOMINICANOS","$EE $m CON #d/100 CENTAVOS")</f>
        <v>#VALUE!</v>
      </c>
      <c r="DE116" s="80">
        <f t="shared" si="102"/>
        <v>0</v>
      </c>
      <c r="DF116" s="165">
        <v>9</v>
      </c>
      <c r="DG116" s="37">
        <f t="shared" si="103"/>
        <v>360</v>
      </c>
      <c r="DH116" s="189">
        <v>82.59999999999998</v>
      </c>
      <c r="DI116" s="80">
        <f>+DF116*'PRECIOS SEGUN ADJ (RURAL)'!$B$15*'PRECIOS SEGUN ADJ (RURAL)'!$C$15</f>
        <v>29736</v>
      </c>
      <c r="DJ116" s="80" t="e" vm="1">
        <f>+[4]!NumLetras(DI116,"PESO","PESOS DOMINICANOS","$EE $m CON #d/100 CENTAVOS")</f>
        <v>#VALUE!</v>
      </c>
      <c r="DK116" s="80">
        <f t="shared" si="120"/>
        <v>5352.48</v>
      </c>
      <c r="DL116" s="165">
        <v>203</v>
      </c>
      <c r="DM116" s="37">
        <f t="shared" si="104"/>
        <v>8120</v>
      </c>
      <c r="DN116" s="189">
        <v>23.059999999999995</v>
      </c>
      <c r="DO116" s="80">
        <f>+DL116*'PRECIOS SEGUN ADJ (RURAL)'!$B$17*'PRECIOS SEGUN ADJ (RURAL)'!$C$17</f>
        <v>187247.19999999998</v>
      </c>
      <c r="DP116" s="80" t="e" vm="1">
        <f>+[4]!NumLetras(DO116,"PESO","PESOS DOMINICANOS","$EE $m CON #d/100 CENTAVOS")</f>
        <v>#VALUE!</v>
      </c>
      <c r="DQ116" s="192">
        <v>0</v>
      </c>
      <c r="DR116" s="192">
        <f t="shared" si="64"/>
        <v>0</v>
      </c>
      <c r="DS116" s="189">
        <v>80.849999999999994</v>
      </c>
      <c r="DT116" s="80">
        <f>+DQ116*'PRECIOS SEGUN ADJ. (FRONTERIZO)'!$B$22*'PRECIOS SEGUN ADJ. (FRONTERIZO)'!$C$22</f>
        <v>0</v>
      </c>
      <c r="DU116" s="80" t="e" vm="1">
        <f>+[4]!NumLetras(DT116,"PESO","PESOS DOMINICANOS","$EE $m CON #d/100 CENTAVOS")</f>
        <v>#VALUE!</v>
      </c>
      <c r="DV116" s="165">
        <v>11</v>
      </c>
      <c r="DW116" s="37">
        <f t="shared" si="105"/>
        <v>440</v>
      </c>
      <c r="DX116" s="189">
        <v>21.83</v>
      </c>
      <c r="DY116" s="80">
        <f>+DV116*'PRECIOS SEGUN ADJ (RURAL)'!$B$19*'PRECIOS SEGUN ADJ (RURAL)'!$C$19</f>
        <v>9605.2000000000007</v>
      </c>
      <c r="DZ116" s="80" t="e" vm="1">
        <f>+[4]!NumLetras(DY116,"PESO","PESOS DOMINICANOS","$EE $m CON #d/100 CENTAVOS")</f>
        <v>#VALUE!</v>
      </c>
      <c r="EA116" s="80">
        <f t="shared" si="121"/>
        <v>1728.94</v>
      </c>
      <c r="EB116" s="165">
        <v>30</v>
      </c>
      <c r="EC116" s="37">
        <f t="shared" si="106"/>
        <v>1200</v>
      </c>
      <c r="ED116" s="189">
        <v>33</v>
      </c>
      <c r="EE116" s="80">
        <f>+EB116*'PRECIOS SEGUN ADJ (RURAL)'!$B$20*'PRECIOS SEGUN ADJ (RURAL)'!$C$20</f>
        <v>39600</v>
      </c>
      <c r="EF116" s="80" t="e" vm="1">
        <f>+[4]!NumLetras(EE116,"PESO","PESOS DOMINICANOS","$EE $m CON #d/100 CENTAVOS")</f>
        <v>#VALUE!</v>
      </c>
      <c r="EG116" s="37">
        <v>0</v>
      </c>
      <c r="EH116" s="37">
        <f t="shared" si="67"/>
        <v>0</v>
      </c>
      <c r="EI116" s="189">
        <v>15.789999999999997</v>
      </c>
      <c r="EJ116" s="80">
        <f>+EG116*'PRECIOS SEGUN ADJ. (FRONTERIZO)'!$B$25*'PRECIOS SEGUN ADJ. (FRONTERIZO)'!$C$25</f>
        <v>0</v>
      </c>
      <c r="EK116" s="80" t="e" vm="1">
        <f>+[4]!NumLetras(EJ116,"PESO","PESOS DOMINICANOS","$EE $m CON #d/100 CENTAVOS")</f>
        <v>#VALUE!</v>
      </c>
      <c r="EL116" s="37">
        <v>0</v>
      </c>
      <c r="EM116" s="37">
        <f t="shared" si="68"/>
        <v>0</v>
      </c>
      <c r="EN116" s="189">
        <v>31.5</v>
      </c>
      <c r="EO116" s="80">
        <f>+EL116*'PRECIOS SEGUN ADJ. (FRONTERIZO)'!$B$26*'PRECIOS SEGUN ADJ. (FRONTERIZO)'!$C$26</f>
        <v>0</v>
      </c>
      <c r="EP116" s="80" t="e" vm="1">
        <f>+[4]!NumLetras(EO116,"PESO","PESOS DOMINICANOS","$EE $m CON #d/100 CENTAVOS")</f>
        <v>#VALUE!</v>
      </c>
      <c r="EQ116" s="193">
        <v>28</v>
      </c>
      <c r="ER116" s="194">
        <f t="shared" si="107"/>
        <v>1120</v>
      </c>
      <c r="ES116" s="195">
        <v>21.68</v>
      </c>
      <c r="ET116" s="196">
        <f>+EQ116*'PRECIOS SEGUN ADJ (RURAL)'!$B$13*'PRECIOS SEGUN ADJ (RURAL)'!$C$13</f>
        <v>24281.599999999999</v>
      </c>
      <c r="EU116" s="196" t="e" vm="1">
        <f>+[4]!NumLetras(ET116,"PESO","PESOS DOMINICANOS","$EE $m CON #d/100 CENTAVOS")</f>
        <v>#VALUE!</v>
      </c>
      <c r="EV116" s="197">
        <v>203</v>
      </c>
      <c r="EW116" s="198">
        <f t="shared" si="122"/>
        <v>4060</v>
      </c>
      <c r="EX116" s="199">
        <v>5.5</v>
      </c>
      <c r="EY116" s="200">
        <f>+EV116*'PRECIOS SEGUN ADJ (RURAL)'!$B$16*'PRECIOS SEGUN ADJ (RURAL)'!$C$16</f>
        <v>22330</v>
      </c>
      <c r="EZ116" s="200" t="e" vm="1">
        <f>+[4]!NumLetras(EY116,"PESO","PESOS DOMINICANOS","$EE $m CON #d/100 CENTAVOS")</f>
        <v>#VALUE!</v>
      </c>
      <c r="FA116" s="201">
        <v>13</v>
      </c>
      <c r="FB116" s="202">
        <f t="shared" si="108"/>
        <v>520</v>
      </c>
      <c r="FC116" s="203">
        <v>220</v>
      </c>
      <c r="FD116" s="204">
        <f>+FA116*'PRECIOS SEGUN ADJ (RURAL)'!$B$18*'PRECIOS SEGUN ADJ (RURAL)'!$C$18</f>
        <v>114400</v>
      </c>
      <c r="FE116" s="204" t="e" vm="1">
        <f>+[4]!NumLetras(FD116,"PESO","PESOS DOMINICANOS","$EE $m CON #d/100 CENTAVOS")</f>
        <v>#VALUE!</v>
      </c>
      <c r="FF116" s="204">
        <f t="shared" si="123"/>
        <v>20592</v>
      </c>
      <c r="FG116" s="80">
        <f t="shared" si="85"/>
        <v>1082954.7999999998</v>
      </c>
      <c r="FH116" s="80" t="e" vm="1">
        <f>+[4]!NumLetras(FG116,"PESO","PESOS DOMINICANOS","$EE $m CON #d/100 CENTAVOS")</f>
        <v>#VALUE!</v>
      </c>
      <c r="FI116" s="80">
        <f t="shared" si="73"/>
        <v>89003.260000000009</v>
      </c>
      <c r="FJ116" s="80" t="e" vm="1">
        <f>+[4]!NumLetras(FI116,"PESO","PESOS DOMINICANOS","$EE $m CON #d/100 CENTAVOS")</f>
        <v>#VALUE!</v>
      </c>
      <c r="FK116" s="80">
        <f t="shared" si="109"/>
        <v>993951.5399999998</v>
      </c>
      <c r="FL116" s="80" t="e" vm="1">
        <f>+[4]!NumLetras(FK116,"PESO","PESOS DOMINICANOS","$EE $m CON #d/100 CENTAVOS")</f>
        <v>#VALUE!</v>
      </c>
      <c r="FM116" s="80">
        <f t="shared" si="110"/>
        <v>216590.96</v>
      </c>
      <c r="FN116" s="80" t="e" vm="1">
        <f>+[4]!NumLetras(FM116,"PESO","PESOS DOMINICANOS","$EE $m CON #d/100 CENTAVOS")</f>
        <v>#VALUE!</v>
      </c>
      <c r="FO116" s="80">
        <f t="shared" si="111"/>
        <v>10829.55</v>
      </c>
      <c r="FP116" s="80" t="e" vm="1">
        <f>+[4]!NumLetras(FO116,"PESO","PESOS DOMINICANOS","$EE $m CON #d/100 CENTAVOS")</f>
        <v>#VALUE!</v>
      </c>
      <c r="FQ116" s="80"/>
      <c r="FR116" s="80">
        <f t="shared" si="112"/>
        <v>866363.83999999985</v>
      </c>
      <c r="FS116" s="80" t="e" vm="1">
        <f>+[4]!NumLetras(FR116,"PESO","PESOS DOMINICANOS","$EE $m CON #d/100 CENTAVOS")</f>
        <v>#VALUE!</v>
      </c>
      <c r="FT116" s="37" t="str">
        <f>+VLOOKUP(D116,'RURAL XENIA'!F:G,2,0)</f>
        <v>R-28</v>
      </c>
    </row>
    <row r="117" spans="1:176">
      <c r="A117" s="37">
        <v>6</v>
      </c>
      <c r="B117" s="37">
        <v>6</v>
      </c>
      <c r="C117" s="26" t="s">
        <v>1113</v>
      </c>
      <c r="D117" s="37">
        <v>1300362561</v>
      </c>
      <c r="E117" s="37" t="str">
        <f>+VLOOKUP(D117,'INFORMACION DE PROVEEDORES'!C:I,2,0)</f>
        <v>013-0036256-1</v>
      </c>
      <c r="F117" s="26" t="str">
        <f>+VLOOKUP(D117,'INFORMACION DE PROVEEDORES'!C:J,4,0)</f>
        <v>AMPARO MARGARITA ROSSIS SANCHEZ</v>
      </c>
      <c r="G117" s="37" t="str">
        <f>+VLOOKUP(D117,'INFORMACION DE PROVEEDORES'!C:K,5,0)</f>
        <v>013-0036256-1</v>
      </c>
      <c r="H117" s="26" t="str">
        <f>+VLOOKUP(D117,'INFORMACION DE PROVEEDORES'!C:L,7,0)</f>
        <v>CALLE MAXIMO GOMEZ, NO. 8, LA VIGIA, SAN JOSE DE OCOA</v>
      </c>
      <c r="I117" s="37" t="str">
        <f>+VLOOKUP(D117,'INFORMACION DE PROVEEDORES'!C:M,3,0)</f>
        <v xml:space="preserve"> FÍSICA</v>
      </c>
      <c r="J117" s="37">
        <v>11</v>
      </c>
      <c r="K117" s="37">
        <v>274</v>
      </c>
      <c r="L117" s="37">
        <v>23</v>
      </c>
      <c r="M117" s="37">
        <f t="shared" si="113"/>
        <v>920</v>
      </c>
      <c r="N117" s="189">
        <v>60.180000000000007</v>
      </c>
      <c r="O117" s="80">
        <f>+L117*'PRECIOS SEGUN ADJ (RURAL)'!$B$2*'PRECIOS SEGUN ADJ (RURAL)'!$C$2</f>
        <v>55365.600000000006</v>
      </c>
      <c r="P117" s="80" t="e" vm="1">
        <f>+[4]!NumLetras(O117,"PESO","PESOS DOMINICANOS","$EE $m CON #d/100 CENTAVOS")</f>
        <v>#VALUE!</v>
      </c>
      <c r="Q117" s="80">
        <f t="shared" si="114"/>
        <v>8858.5</v>
      </c>
      <c r="R117" s="165">
        <v>12</v>
      </c>
      <c r="S117" s="37">
        <f t="shared" si="90"/>
        <v>480</v>
      </c>
      <c r="T117" s="189">
        <v>33</v>
      </c>
      <c r="U117" s="80">
        <f>+R117*'PRECIOS SEGUN ADJ (RURAL)'!$B$3*'PRECIOS SEGUN ADJ (RURAL)'!$C$3</f>
        <v>15840</v>
      </c>
      <c r="V117" s="80" t="e" vm="1">
        <f>+[4]!NumLetras(U117,"PESO","PESOS DOMINICANOS","$EE $m CON #d/100 CENTAVOS")</f>
        <v>#VALUE!</v>
      </c>
      <c r="W117" s="192">
        <v>0</v>
      </c>
      <c r="X117" s="37">
        <f t="shared" si="46"/>
        <v>0</v>
      </c>
      <c r="Y117" s="189">
        <v>25.2</v>
      </c>
      <c r="Z117" s="80">
        <f>+W117*'PRECIOS SEGUN ADJ. (FRONTERIZO)'!$B$4*'PRECIOS SEGUN ADJ. (FRONTERIZO)'!$C$4</f>
        <v>0</v>
      </c>
      <c r="AA117" s="80" t="e" vm="1">
        <f>+[4]!NumLetras(Z117,"PESO","PESOS DOMINICANOS","$EE $m CON #d/100 CENTAVOS")</f>
        <v>#VALUE!</v>
      </c>
      <c r="AB117" s="165">
        <v>46</v>
      </c>
      <c r="AC117" s="37">
        <f t="shared" si="91"/>
        <v>1840</v>
      </c>
      <c r="AD117" s="189">
        <v>87.91</v>
      </c>
      <c r="AE117" s="80">
        <f>+AB117*'PRECIOS SEGUN ADJ (RURAL)'!$B$4*'PRECIOS SEGUN ADJ (RURAL)'!$C$4</f>
        <v>161754.4</v>
      </c>
      <c r="AF117" s="80" t="e" vm="1">
        <f>+[4]!NumLetras(AE117,"PESO","PESOS DOMINICANOS","$EE $m CON #d/100 CENTAVOS")</f>
        <v>#VALUE!</v>
      </c>
      <c r="AG117" s="80">
        <f t="shared" si="115"/>
        <v>29115.79</v>
      </c>
      <c r="AH117" s="165">
        <v>57</v>
      </c>
      <c r="AI117" s="37">
        <f t="shared" si="92"/>
        <v>2280</v>
      </c>
      <c r="AJ117" s="189">
        <v>53.95</v>
      </c>
      <c r="AK117" s="80">
        <f>+AH117*'PRECIOS SEGUN ADJ (RURAL)'!$B$5*'PRECIOS SEGUN ADJ (RURAL)'!$C$5</f>
        <v>123006</v>
      </c>
      <c r="AL117" s="80" t="e" vm="1">
        <f>+[4]!NumLetras(AK117,"PESO","PESOS DOMINICANOS","$EE $m CON #d/100 CENTAVOS")</f>
        <v>#VALUE!</v>
      </c>
      <c r="AM117" s="165">
        <v>13</v>
      </c>
      <c r="AN117" s="37">
        <f t="shared" si="93"/>
        <v>520</v>
      </c>
      <c r="AO117" s="189">
        <v>29.05</v>
      </c>
      <c r="AP117" s="80">
        <f>+AM117*'PRECIOS SEGUN ADJ (RURAL)'!$B$6*'PRECIOS SEGUN ADJ (RURAL)'!$C$6</f>
        <v>15106.000000000002</v>
      </c>
      <c r="AQ117" s="80" t="e" vm="1">
        <f>+[4]!NumLetras(AP117,"PESO","PESOS DOMINICANOS","$EE $m CON #d/100 CENTAVOS")</f>
        <v>#VALUE!</v>
      </c>
      <c r="AR117" s="80">
        <f t="shared" si="116"/>
        <v>2416.96</v>
      </c>
      <c r="AS117" s="165">
        <v>21</v>
      </c>
      <c r="AT117" s="37">
        <f t="shared" si="94"/>
        <v>840</v>
      </c>
      <c r="AU117" s="189">
        <v>304.44</v>
      </c>
      <c r="AV117" s="80">
        <f>+AS117*'PRECIOS SEGUN ADJ (RURAL)'!$B$7*'PRECIOS SEGUN ADJ (RURAL)'!$C$7</f>
        <v>255729.59999999998</v>
      </c>
      <c r="AW117" s="80" t="e" vm="1">
        <f>+[4]!NumLetras(AV117,"PESO","PESOS DOMINICANOS","$EE $m CON #d/100 CENTAVOS")</f>
        <v>#VALUE!</v>
      </c>
      <c r="AX117" s="80">
        <f t="shared" si="117"/>
        <v>46031.33</v>
      </c>
      <c r="AY117" s="37">
        <v>0</v>
      </c>
      <c r="AZ117" s="37">
        <f t="shared" si="51"/>
        <v>0</v>
      </c>
      <c r="BA117" s="189">
        <v>18.899999999999999</v>
      </c>
      <c r="BB117" s="80">
        <f>+AY117*'PRECIOS SEGUN ADJ. (FRONTERIZO)'!$B$9*'PRECIOS SEGUN ADJ. (FRONTERIZO)'!$C$9</f>
        <v>0</v>
      </c>
      <c r="BC117" s="80" t="e" vm="1">
        <f>+[4]!NumLetras(BB117,"PESO","PESOS DOMINICANOS","$EE $m CON #d/100 CENTAVOS")</f>
        <v>#VALUE!</v>
      </c>
      <c r="BD117" s="165">
        <v>12</v>
      </c>
      <c r="BE117" s="37">
        <f t="shared" si="95"/>
        <v>480</v>
      </c>
      <c r="BF117" s="189">
        <v>140.38999999999999</v>
      </c>
      <c r="BG117" s="80">
        <f>+BD117*'PRECIOS SEGUN ADJ (RURAL)'!$B$8*'PRECIOS SEGUN ADJ (RURAL)'!$C$8</f>
        <v>67387.199999999997</v>
      </c>
      <c r="BH117" s="80" t="e" vm="1">
        <f>+[4]!NumLetras(BG117,"PESO","PESOS DOMINICANOS","$EE $m CON #d/100 CENTAVOS")</f>
        <v>#VALUE!</v>
      </c>
      <c r="BI117" s="80">
        <f t="shared" si="118"/>
        <v>12129.7</v>
      </c>
      <c r="BJ117" s="37">
        <v>0</v>
      </c>
      <c r="BK117" s="37">
        <f t="shared" si="53"/>
        <v>0</v>
      </c>
      <c r="BL117" s="189">
        <v>31.459999999999997</v>
      </c>
      <c r="BM117" s="80">
        <f>+BJ117*'PRECIOS SEGUN ADJ. (FRONTERIZO)'!$B$11*'PRECIOS SEGUN ADJ. (FRONTERIZO)'!$C$11</f>
        <v>0</v>
      </c>
      <c r="BN117" s="80" t="e" vm="1">
        <f>+[4]!NumLetras(BM117,"PESO","PESOS DOMINICANOS","$EE $m CON #d/100 CENTAVOS")</f>
        <v>#VALUE!</v>
      </c>
      <c r="BO117" s="165">
        <v>19</v>
      </c>
      <c r="BP117" s="37">
        <f t="shared" si="96"/>
        <v>760</v>
      </c>
      <c r="BQ117" s="189">
        <v>68.099999999999994</v>
      </c>
      <c r="BR117" s="80">
        <f>+BO117*'PRECIOS SEGUN ADJ (RURAL)'!$B$9*'PRECIOS SEGUN ADJ (RURAL)'!$C$9</f>
        <v>51755.999999999993</v>
      </c>
      <c r="BS117" s="80" t="e" vm="1">
        <f>+[4]!NumLetras(BR117,"PESO","PESOS DOMINICANOS","$EE $m CON #d/100 CENTAVOS")</f>
        <v>#VALUE!</v>
      </c>
      <c r="BT117" s="165">
        <v>274</v>
      </c>
      <c r="BU117" s="37">
        <f t="shared" si="119"/>
        <v>5480</v>
      </c>
      <c r="BV117" s="189">
        <v>5.5</v>
      </c>
      <c r="BW117" s="80">
        <f>+BT117*'PRECIOS SEGUN ADJ (RURAL)'!$B$10*'PRECIOS SEGUN ADJ (RURAL)'!$C$10</f>
        <v>30140</v>
      </c>
      <c r="BX117" s="80" t="e" vm="1">
        <f>+[4]!NumLetras(BW117,"PESO","PESOS DOMINICANOS","$EE $m CON #d/100 CENTAVOS")</f>
        <v>#VALUE!</v>
      </c>
      <c r="BY117" s="165">
        <v>274</v>
      </c>
      <c r="BZ117" s="37">
        <f t="shared" si="97"/>
        <v>10960</v>
      </c>
      <c r="CA117" s="189">
        <v>7.1500000000000012</v>
      </c>
      <c r="CB117" s="80">
        <f>+BY117*'PRECIOS SEGUN ADJ (RURAL)'!$B$11*'PRECIOS SEGUN ADJ (RURAL)'!$C$11</f>
        <v>78364</v>
      </c>
      <c r="CC117" s="80" t="e" vm="1">
        <f>+[4]!NumLetras(CB117,"PESO","PESOS DOMINICANOS","$EE $m CON #d/100 CENTAVOS")</f>
        <v>#VALUE!</v>
      </c>
      <c r="CD117" s="165">
        <v>274</v>
      </c>
      <c r="CE117" s="37">
        <f t="shared" si="98"/>
        <v>10960</v>
      </c>
      <c r="CF117" s="189">
        <v>6.84</v>
      </c>
      <c r="CG117" s="80">
        <f>+CD117*'PRECIOS SEGUN ADJ (RURAL)'!$B$12*'PRECIOS SEGUN ADJ (RURAL)'!$C$12</f>
        <v>74966.399999999994</v>
      </c>
      <c r="CH117" s="80" t="e" vm="1">
        <f>+[4]!NumLetras(CG117,"PESO","PESOS DOMINICANOS","$EE $m CON #d/100 CENTAVOS")</f>
        <v>#VALUE!</v>
      </c>
      <c r="CI117" s="37">
        <v>0</v>
      </c>
      <c r="CJ117" s="37">
        <f t="shared" si="58"/>
        <v>0</v>
      </c>
      <c r="CK117" s="189">
        <v>60</v>
      </c>
      <c r="CL117" s="80">
        <f>+CI117*'PRECIOS SEGUN ADJ. (FRONTERIZO)'!$B$16*'PRECIOS SEGUN ADJ. (FRONTERIZO)'!$C$16</f>
        <v>0</v>
      </c>
      <c r="CM117" s="80" t="e" vm="1">
        <f>+[4]!NumLetras(CL117,"PESO","PESOS DOMINICANOS","$EE $m CON #d/100 CENTAVOS")</f>
        <v>#VALUE!</v>
      </c>
      <c r="CN117" s="80">
        <f t="shared" si="99"/>
        <v>0</v>
      </c>
      <c r="CO117" s="37">
        <v>0</v>
      </c>
      <c r="CP117" s="37">
        <f t="shared" si="59"/>
        <v>0</v>
      </c>
      <c r="CQ117" s="189">
        <v>55.649999999999991</v>
      </c>
      <c r="CR117" s="80">
        <f>+CO117*'PRECIOS SEGUN ADJ. (FRONTERIZO)'!$B$17*'PRECIOS SEGUN ADJ. (FRONTERIZO)'!$C$17</f>
        <v>0</v>
      </c>
      <c r="CS117" s="80" t="e" vm="1">
        <f>+[4]!NumLetras(CR117,"PESO","PESOS DOMINICANOS","$EE $m CON #d/100 CENTAVOS")</f>
        <v>#VALUE!</v>
      </c>
      <c r="CT117" s="80">
        <f t="shared" si="100"/>
        <v>0</v>
      </c>
      <c r="CU117" s="165">
        <v>274</v>
      </c>
      <c r="CV117" s="37">
        <f t="shared" si="101"/>
        <v>10960</v>
      </c>
      <c r="CW117" s="189">
        <v>6.5999999999999988</v>
      </c>
      <c r="CX117" s="80">
        <f>+CU117*'PRECIOS SEGUN ADJ (RURAL)'!$B$14*'PRECIOS SEGUN ADJ (RURAL)'!$C$14</f>
        <v>72336</v>
      </c>
      <c r="CY117" s="80" t="e" vm="1">
        <f>+[4]!NumLetras(CX117,"PESO","PESOS DOMINICANOS","$EE $m CON #d/100 CENTAVOS")</f>
        <v>#VALUE!</v>
      </c>
      <c r="CZ117" s="37">
        <v>0</v>
      </c>
      <c r="DA117" s="37">
        <f t="shared" si="61"/>
        <v>0</v>
      </c>
      <c r="DB117" s="189">
        <v>65.75</v>
      </c>
      <c r="DC117" s="80">
        <f>+CZ117*'PRECIOS SEGUN ADJ. (FRONTERIZO)'!$B$19*'PRECIOS SEGUN ADJ. (FRONTERIZO)'!$C$19</f>
        <v>0</v>
      </c>
      <c r="DD117" s="80" t="e" vm="1">
        <f>+[4]!NumLetras(DC117,"PESO","PESOS DOMINICANOS","$EE $m CON #d/100 CENTAVOS")</f>
        <v>#VALUE!</v>
      </c>
      <c r="DE117" s="80">
        <f t="shared" si="102"/>
        <v>0</v>
      </c>
      <c r="DF117" s="165">
        <v>16</v>
      </c>
      <c r="DG117" s="37">
        <f t="shared" si="103"/>
        <v>640</v>
      </c>
      <c r="DH117" s="189">
        <v>82.59999999999998</v>
      </c>
      <c r="DI117" s="80">
        <f>+DF117*'PRECIOS SEGUN ADJ (RURAL)'!$B$15*'PRECIOS SEGUN ADJ (RURAL)'!$C$15</f>
        <v>52864</v>
      </c>
      <c r="DJ117" s="80" t="e" vm="1">
        <f>+[4]!NumLetras(DI117,"PESO","PESOS DOMINICANOS","$EE $m CON #d/100 CENTAVOS")</f>
        <v>#VALUE!</v>
      </c>
      <c r="DK117" s="80">
        <f t="shared" si="120"/>
        <v>9515.52</v>
      </c>
      <c r="DL117" s="165">
        <v>274</v>
      </c>
      <c r="DM117" s="37">
        <f t="shared" si="104"/>
        <v>10960</v>
      </c>
      <c r="DN117" s="189">
        <v>23.059999999999995</v>
      </c>
      <c r="DO117" s="80">
        <f>+DL117*'PRECIOS SEGUN ADJ (RURAL)'!$B$17*'PRECIOS SEGUN ADJ (RURAL)'!$C$17</f>
        <v>252737.59999999998</v>
      </c>
      <c r="DP117" s="80" t="e" vm="1">
        <f>+[4]!NumLetras(DO117,"PESO","PESOS DOMINICANOS","$EE $m CON #d/100 CENTAVOS")</f>
        <v>#VALUE!</v>
      </c>
      <c r="DQ117" s="192">
        <v>0</v>
      </c>
      <c r="DR117" s="192">
        <f t="shared" si="64"/>
        <v>0</v>
      </c>
      <c r="DS117" s="189">
        <v>80.849999999999994</v>
      </c>
      <c r="DT117" s="80">
        <f>+DQ117*'PRECIOS SEGUN ADJ. (FRONTERIZO)'!$B$22*'PRECIOS SEGUN ADJ. (FRONTERIZO)'!$C$22</f>
        <v>0</v>
      </c>
      <c r="DU117" s="80" t="e" vm="1">
        <f>+[4]!NumLetras(DT117,"PESO","PESOS DOMINICANOS","$EE $m CON #d/100 CENTAVOS")</f>
        <v>#VALUE!</v>
      </c>
      <c r="DV117" s="165">
        <v>17</v>
      </c>
      <c r="DW117" s="37">
        <f t="shared" si="105"/>
        <v>680</v>
      </c>
      <c r="DX117" s="189">
        <v>21.83</v>
      </c>
      <c r="DY117" s="80">
        <f>+DV117*'PRECIOS SEGUN ADJ (RURAL)'!$B$19*'PRECIOS SEGUN ADJ (RURAL)'!$C$19</f>
        <v>14844.399999999998</v>
      </c>
      <c r="DZ117" s="80" t="e" vm="1">
        <f>+[4]!NumLetras(DY117,"PESO","PESOS DOMINICANOS","$EE $m CON #d/100 CENTAVOS")</f>
        <v>#VALUE!</v>
      </c>
      <c r="EA117" s="80">
        <f t="shared" si="121"/>
        <v>2671.99</v>
      </c>
      <c r="EB117" s="165">
        <v>45</v>
      </c>
      <c r="EC117" s="37">
        <f t="shared" si="106"/>
        <v>1800</v>
      </c>
      <c r="ED117" s="189">
        <v>33</v>
      </c>
      <c r="EE117" s="80">
        <f>+EB117*'PRECIOS SEGUN ADJ (RURAL)'!$B$20*'PRECIOS SEGUN ADJ (RURAL)'!$C$20</f>
        <v>59400</v>
      </c>
      <c r="EF117" s="80" t="e" vm="1">
        <f>+[4]!NumLetras(EE117,"PESO","PESOS DOMINICANOS","$EE $m CON #d/100 CENTAVOS")</f>
        <v>#VALUE!</v>
      </c>
      <c r="EG117" s="37">
        <v>0</v>
      </c>
      <c r="EH117" s="37">
        <f t="shared" si="67"/>
        <v>0</v>
      </c>
      <c r="EI117" s="189">
        <v>15.789999999999997</v>
      </c>
      <c r="EJ117" s="80">
        <f>+EG117*'PRECIOS SEGUN ADJ. (FRONTERIZO)'!$B$25*'PRECIOS SEGUN ADJ. (FRONTERIZO)'!$C$25</f>
        <v>0</v>
      </c>
      <c r="EK117" s="80" t="e" vm="1">
        <f>+[4]!NumLetras(EJ117,"PESO","PESOS DOMINICANOS","$EE $m CON #d/100 CENTAVOS")</f>
        <v>#VALUE!</v>
      </c>
      <c r="EL117" s="37">
        <v>0</v>
      </c>
      <c r="EM117" s="37">
        <f t="shared" si="68"/>
        <v>0</v>
      </c>
      <c r="EN117" s="189">
        <v>31.5</v>
      </c>
      <c r="EO117" s="80">
        <f>+EL117*'PRECIOS SEGUN ADJ. (FRONTERIZO)'!$B$26*'PRECIOS SEGUN ADJ. (FRONTERIZO)'!$C$26</f>
        <v>0</v>
      </c>
      <c r="EP117" s="80" t="e" vm="1">
        <f>+[4]!NumLetras(EO117,"PESO","PESOS DOMINICANOS","$EE $m CON #d/100 CENTAVOS")</f>
        <v>#VALUE!</v>
      </c>
      <c r="EQ117" s="193">
        <v>41</v>
      </c>
      <c r="ER117" s="194">
        <f t="shared" si="107"/>
        <v>1640</v>
      </c>
      <c r="ES117" s="195">
        <v>21.68</v>
      </c>
      <c r="ET117" s="196">
        <f>+EQ117*'PRECIOS SEGUN ADJ (RURAL)'!$B$13*'PRECIOS SEGUN ADJ (RURAL)'!$C$13</f>
        <v>35555.199999999997</v>
      </c>
      <c r="EU117" s="196" t="e" vm="1">
        <f>+[4]!NumLetras(ET117,"PESO","PESOS DOMINICANOS","$EE $m CON #d/100 CENTAVOS")</f>
        <v>#VALUE!</v>
      </c>
      <c r="EV117" s="197">
        <v>274</v>
      </c>
      <c r="EW117" s="198">
        <f t="shared" si="122"/>
        <v>5480</v>
      </c>
      <c r="EX117" s="199">
        <v>5.5</v>
      </c>
      <c r="EY117" s="200">
        <f>+EV117*'PRECIOS SEGUN ADJ (RURAL)'!$B$16*'PRECIOS SEGUN ADJ (RURAL)'!$C$16</f>
        <v>30140</v>
      </c>
      <c r="EZ117" s="200" t="e" vm="1">
        <f>+[4]!NumLetras(EY117,"PESO","PESOS DOMINICANOS","$EE $m CON #d/100 CENTAVOS")</f>
        <v>#VALUE!</v>
      </c>
      <c r="FA117" s="201">
        <v>21</v>
      </c>
      <c r="FB117" s="202">
        <f t="shared" si="108"/>
        <v>840</v>
      </c>
      <c r="FC117" s="203">
        <v>220</v>
      </c>
      <c r="FD117" s="204">
        <f>+FA117*'PRECIOS SEGUN ADJ (RURAL)'!$B$18*'PRECIOS SEGUN ADJ (RURAL)'!$C$18</f>
        <v>184800</v>
      </c>
      <c r="FE117" s="204" t="e" vm="1">
        <f>+[4]!NumLetras(FD117,"PESO","PESOS DOMINICANOS","$EE $m CON #d/100 CENTAVOS")</f>
        <v>#VALUE!</v>
      </c>
      <c r="FF117" s="204">
        <f t="shared" si="123"/>
        <v>33264</v>
      </c>
      <c r="FG117" s="80">
        <f t="shared" si="85"/>
        <v>1632092.3999999997</v>
      </c>
      <c r="FH117" s="80" t="e" vm="1">
        <f>+[4]!NumLetras(FG117,"PESO","PESOS DOMINICANOS","$EE $m CON #d/100 CENTAVOS")</f>
        <v>#VALUE!</v>
      </c>
      <c r="FI117" s="80">
        <f t="shared" si="73"/>
        <v>144003.79</v>
      </c>
      <c r="FJ117" s="80" t="e" vm="1">
        <f>+[4]!NumLetras(FI117,"PESO","PESOS DOMINICANOS","$EE $m CON #d/100 CENTAVOS")</f>
        <v>#VALUE!</v>
      </c>
      <c r="FK117" s="80">
        <f t="shared" si="109"/>
        <v>1488088.6099999996</v>
      </c>
      <c r="FL117" s="80" t="e" vm="1">
        <f>+[4]!NumLetras(FK117,"PESO","PESOS DOMINICANOS","$EE $m CON #d/100 CENTAVOS")</f>
        <v>#VALUE!</v>
      </c>
      <c r="FM117" s="80">
        <f t="shared" si="110"/>
        <v>326418.48</v>
      </c>
      <c r="FN117" s="80" t="e" vm="1">
        <f>+[4]!NumLetras(FM117,"PESO","PESOS DOMINICANOS","$EE $m CON #d/100 CENTAVOS")</f>
        <v>#VALUE!</v>
      </c>
      <c r="FO117" s="80">
        <f t="shared" si="111"/>
        <v>16320.92</v>
      </c>
      <c r="FP117" s="80" t="e" vm="1">
        <f>+[4]!NumLetras(FO117,"PESO","PESOS DOMINICANOS","$EE $m CON #d/100 CENTAVOS")</f>
        <v>#VALUE!</v>
      </c>
      <c r="FQ117" s="80"/>
      <c r="FR117" s="80">
        <f t="shared" si="112"/>
        <v>1305673.9199999997</v>
      </c>
      <c r="FS117" s="80" t="e" vm="1">
        <f>+[4]!NumLetras(FR117,"PESO","PESOS DOMINICANOS","$EE $m CON #d/100 CENTAVOS")</f>
        <v>#VALUE!</v>
      </c>
      <c r="FT117" s="37" t="str">
        <f>+VLOOKUP(D117,'RURAL XENIA'!F:G,2,0)</f>
        <v>R-10</v>
      </c>
    </row>
    <row r="118" spans="1:176">
      <c r="A118" s="37">
        <v>7</v>
      </c>
      <c r="B118" s="37">
        <v>7</v>
      </c>
      <c r="C118" s="26" t="s">
        <v>2825</v>
      </c>
      <c r="D118" s="37">
        <v>132072952</v>
      </c>
      <c r="E118" s="37">
        <f>+VLOOKUP(D118,'INFORMACION DE PROVEEDORES'!C:I,2,0)</f>
        <v>132072952</v>
      </c>
      <c r="F118" s="26" t="str">
        <f>+VLOOKUP(D118,'INFORMACION DE PROVEEDORES'!C:J,4,0)</f>
        <v xml:space="preserve">MANUEL AURELIO CUEVAS FELIZ </v>
      </c>
      <c r="G118" s="37" t="str">
        <f>+VLOOKUP(D118,'INFORMACION DE PROVEEDORES'!C:K,5,0)</f>
        <v>076-0021818-9</v>
      </c>
      <c r="H118" s="26" t="str">
        <f>+VLOOKUP(D118,'INFORMACION DE PROVEEDORES'!C:L,7,0)</f>
        <v>AVENIDA JACOBO MAJLUTA, RESIDENCIAL COLONIAS DEL ARROYO II, LOTE 1, APTO 301, COLINAS DEL ARROYO II, SANTO DOMINGO NORTE</v>
      </c>
      <c r="I118" s="37" t="str">
        <f>+VLOOKUP(D118,'INFORMACION DE PROVEEDORES'!C:M,3,0)</f>
        <v xml:space="preserve"> JURÍDICA</v>
      </c>
      <c r="J118" s="37">
        <v>3</v>
      </c>
      <c r="K118" s="37">
        <v>150</v>
      </c>
      <c r="L118" s="37">
        <v>11</v>
      </c>
      <c r="M118" s="37">
        <f t="shared" si="113"/>
        <v>440</v>
      </c>
      <c r="N118" s="189">
        <v>60.180000000000007</v>
      </c>
      <c r="O118" s="80">
        <f>+L118*'PRECIOS SEGUN ADJ (RURAL)'!$B$2*'PRECIOS SEGUN ADJ (RURAL)'!$C$2</f>
        <v>26479.200000000001</v>
      </c>
      <c r="P118" s="80" t="e" vm="1">
        <f>+[4]!NumLetras(O118,"PESO","PESOS DOMINICANOS","$EE $m CON #d/100 CENTAVOS")</f>
        <v>#VALUE!</v>
      </c>
      <c r="Q118" s="80">
        <f t="shared" si="114"/>
        <v>4236.67</v>
      </c>
      <c r="R118" s="165">
        <v>4</v>
      </c>
      <c r="S118" s="37">
        <f t="shared" si="90"/>
        <v>160</v>
      </c>
      <c r="T118" s="189">
        <v>33</v>
      </c>
      <c r="U118" s="80">
        <f>+R118*'PRECIOS SEGUN ADJ (RURAL)'!$B$3*'PRECIOS SEGUN ADJ (RURAL)'!$C$3</f>
        <v>5280</v>
      </c>
      <c r="V118" s="80" t="e" vm="1">
        <f>+[4]!NumLetras(U118,"PESO","PESOS DOMINICANOS","$EE $m CON #d/100 CENTAVOS")</f>
        <v>#VALUE!</v>
      </c>
      <c r="W118" s="192">
        <v>0</v>
      </c>
      <c r="X118" s="37">
        <f t="shared" si="46"/>
        <v>0</v>
      </c>
      <c r="Y118" s="189">
        <v>25.2</v>
      </c>
      <c r="Z118" s="80">
        <f>+W118*'PRECIOS SEGUN ADJ. (FRONTERIZO)'!$B$4*'PRECIOS SEGUN ADJ. (FRONTERIZO)'!$C$4</f>
        <v>0</v>
      </c>
      <c r="AA118" s="80" t="e" vm="1">
        <f>+[4]!NumLetras(Z118,"PESO","PESOS DOMINICANOS","$EE $m CON #d/100 CENTAVOS")</f>
        <v>#VALUE!</v>
      </c>
      <c r="AB118" s="165">
        <v>25</v>
      </c>
      <c r="AC118" s="37">
        <f t="shared" si="91"/>
        <v>1000</v>
      </c>
      <c r="AD118" s="189">
        <v>87.91</v>
      </c>
      <c r="AE118" s="80">
        <f>+AB118*'PRECIOS SEGUN ADJ (RURAL)'!$B$4*'PRECIOS SEGUN ADJ (RURAL)'!$C$4</f>
        <v>87910</v>
      </c>
      <c r="AF118" s="80" t="e" vm="1">
        <f>+[4]!NumLetras(AE118,"PESO","PESOS DOMINICANOS","$EE $m CON #d/100 CENTAVOS")</f>
        <v>#VALUE!</v>
      </c>
      <c r="AG118" s="80">
        <f t="shared" si="115"/>
        <v>15823.8</v>
      </c>
      <c r="AH118" s="165">
        <v>29</v>
      </c>
      <c r="AI118" s="37">
        <f t="shared" si="92"/>
        <v>1160</v>
      </c>
      <c r="AJ118" s="189">
        <v>53.95</v>
      </c>
      <c r="AK118" s="80">
        <f>+AH118*'PRECIOS SEGUN ADJ (RURAL)'!$B$5*'PRECIOS SEGUN ADJ (RURAL)'!$C$5</f>
        <v>62582.000000000007</v>
      </c>
      <c r="AL118" s="80" t="e" vm="1">
        <f>+[4]!NumLetras(AK118,"PESO","PESOS DOMINICANOS","$EE $m CON #d/100 CENTAVOS")</f>
        <v>#VALUE!</v>
      </c>
      <c r="AM118" s="165">
        <v>5</v>
      </c>
      <c r="AN118" s="37">
        <f t="shared" si="93"/>
        <v>200</v>
      </c>
      <c r="AO118" s="189">
        <v>29.05</v>
      </c>
      <c r="AP118" s="80">
        <f>+AM118*'PRECIOS SEGUN ADJ (RURAL)'!$B$6*'PRECIOS SEGUN ADJ (RURAL)'!$C$6</f>
        <v>5810</v>
      </c>
      <c r="AQ118" s="80" t="e" vm="1">
        <f>+[4]!NumLetras(AP118,"PESO","PESOS DOMINICANOS","$EE $m CON #d/100 CENTAVOS")</f>
        <v>#VALUE!</v>
      </c>
      <c r="AR118" s="80">
        <f t="shared" si="116"/>
        <v>929.6</v>
      </c>
      <c r="AS118" s="165">
        <v>9</v>
      </c>
      <c r="AT118" s="37">
        <f t="shared" si="94"/>
        <v>360</v>
      </c>
      <c r="AU118" s="189">
        <v>304.44</v>
      </c>
      <c r="AV118" s="80">
        <f>+AS118*'PRECIOS SEGUN ADJ (RURAL)'!$B$7*'PRECIOS SEGUN ADJ (RURAL)'!$C$7</f>
        <v>109598.39999999999</v>
      </c>
      <c r="AW118" s="80" t="e" vm="1">
        <f>+[4]!NumLetras(AV118,"PESO","PESOS DOMINICANOS","$EE $m CON #d/100 CENTAVOS")</f>
        <v>#VALUE!</v>
      </c>
      <c r="AX118" s="80">
        <f t="shared" si="117"/>
        <v>19727.71</v>
      </c>
      <c r="AY118" s="37">
        <v>0</v>
      </c>
      <c r="AZ118" s="37">
        <f t="shared" si="51"/>
        <v>0</v>
      </c>
      <c r="BA118" s="189">
        <v>18.899999999999999</v>
      </c>
      <c r="BB118" s="80">
        <f>+AY118*'PRECIOS SEGUN ADJ. (FRONTERIZO)'!$B$9*'PRECIOS SEGUN ADJ. (FRONTERIZO)'!$C$9</f>
        <v>0</v>
      </c>
      <c r="BC118" s="80" t="e" vm="1">
        <f>+[4]!NumLetras(BB118,"PESO","PESOS DOMINICANOS","$EE $m CON #d/100 CENTAVOS")</f>
        <v>#VALUE!</v>
      </c>
      <c r="BD118" s="165">
        <v>4</v>
      </c>
      <c r="BE118" s="37">
        <f t="shared" si="95"/>
        <v>160</v>
      </c>
      <c r="BF118" s="189">
        <v>140.38999999999999</v>
      </c>
      <c r="BG118" s="80">
        <f>+BD118*'PRECIOS SEGUN ADJ (RURAL)'!$B$8*'PRECIOS SEGUN ADJ (RURAL)'!$C$8</f>
        <v>22462.399999999998</v>
      </c>
      <c r="BH118" s="80" t="e" vm="1">
        <f>+[4]!NumLetras(BG118,"PESO","PESOS DOMINICANOS","$EE $m CON #d/100 CENTAVOS")</f>
        <v>#VALUE!</v>
      </c>
      <c r="BI118" s="80">
        <f t="shared" si="118"/>
        <v>4043.23</v>
      </c>
      <c r="BJ118" s="37">
        <v>0</v>
      </c>
      <c r="BK118" s="37">
        <f t="shared" si="53"/>
        <v>0</v>
      </c>
      <c r="BL118" s="189">
        <v>31.459999999999997</v>
      </c>
      <c r="BM118" s="80">
        <f>+BJ118*'PRECIOS SEGUN ADJ. (FRONTERIZO)'!$B$11*'PRECIOS SEGUN ADJ. (FRONTERIZO)'!$C$11</f>
        <v>0</v>
      </c>
      <c r="BN118" s="80" t="e" vm="1">
        <f>+[4]!NumLetras(BM118,"PESO","PESOS DOMINICANOS","$EE $m CON #d/100 CENTAVOS")</f>
        <v>#VALUE!</v>
      </c>
      <c r="BO118" s="165">
        <v>8</v>
      </c>
      <c r="BP118" s="37">
        <f t="shared" si="96"/>
        <v>320</v>
      </c>
      <c r="BQ118" s="189">
        <v>68.099999999999994</v>
      </c>
      <c r="BR118" s="80">
        <f>+BO118*'PRECIOS SEGUN ADJ (RURAL)'!$B$9*'PRECIOS SEGUN ADJ (RURAL)'!$C$9</f>
        <v>21792</v>
      </c>
      <c r="BS118" s="80" t="e" vm="1">
        <f>+[4]!NumLetras(BR118,"PESO","PESOS DOMINICANOS","$EE $m CON #d/100 CENTAVOS")</f>
        <v>#VALUE!</v>
      </c>
      <c r="BT118" s="165">
        <v>150</v>
      </c>
      <c r="BU118" s="37">
        <f t="shared" si="119"/>
        <v>3000</v>
      </c>
      <c r="BV118" s="189">
        <v>5.5</v>
      </c>
      <c r="BW118" s="80">
        <f>+BT118*'PRECIOS SEGUN ADJ (RURAL)'!$B$10*'PRECIOS SEGUN ADJ (RURAL)'!$C$10</f>
        <v>16500</v>
      </c>
      <c r="BX118" s="80" t="e" vm="1">
        <f>+[4]!NumLetras(BW118,"PESO","PESOS DOMINICANOS","$EE $m CON #d/100 CENTAVOS")</f>
        <v>#VALUE!</v>
      </c>
      <c r="BY118" s="165">
        <v>150</v>
      </c>
      <c r="BZ118" s="37">
        <f t="shared" si="97"/>
        <v>6000</v>
      </c>
      <c r="CA118" s="189">
        <v>7.1500000000000012</v>
      </c>
      <c r="CB118" s="80">
        <f>+BY118*'PRECIOS SEGUN ADJ (RURAL)'!$B$11*'PRECIOS SEGUN ADJ (RURAL)'!$C$11</f>
        <v>42900</v>
      </c>
      <c r="CC118" s="80" t="e" vm="1">
        <f>+[4]!NumLetras(CB118,"PESO","PESOS DOMINICANOS","$EE $m CON #d/100 CENTAVOS")</f>
        <v>#VALUE!</v>
      </c>
      <c r="CD118" s="165">
        <v>150</v>
      </c>
      <c r="CE118" s="37">
        <f t="shared" si="98"/>
        <v>6000</v>
      </c>
      <c r="CF118" s="189">
        <v>6.84</v>
      </c>
      <c r="CG118" s="80">
        <f>+CD118*'PRECIOS SEGUN ADJ (RURAL)'!$B$12*'PRECIOS SEGUN ADJ (RURAL)'!$C$12</f>
        <v>41040</v>
      </c>
      <c r="CH118" s="80" t="e" vm="1">
        <f>+[4]!NumLetras(CG118,"PESO","PESOS DOMINICANOS","$EE $m CON #d/100 CENTAVOS")</f>
        <v>#VALUE!</v>
      </c>
      <c r="CI118" s="37">
        <v>0</v>
      </c>
      <c r="CJ118" s="37">
        <f t="shared" si="58"/>
        <v>0</v>
      </c>
      <c r="CK118" s="189">
        <v>60</v>
      </c>
      <c r="CL118" s="80">
        <f>+CI118*'PRECIOS SEGUN ADJ. (FRONTERIZO)'!$B$16*'PRECIOS SEGUN ADJ. (FRONTERIZO)'!$C$16</f>
        <v>0</v>
      </c>
      <c r="CM118" s="80" t="e" vm="1">
        <f>+[4]!NumLetras(CL118,"PESO","PESOS DOMINICANOS","$EE $m CON #d/100 CENTAVOS")</f>
        <v>#VALUE!</v>
      </c>
      <c r="CN118" s="80">
        <f t="shared" si="99"/>
        <v>0</v>
      </c>
      <c r="CO118" s="37">
        <v>0</v>
      </c>
      <c r="CP118" s="37">
        <f t="shared" si="59"/>
        <v>0</v>
      </c>
      <c r="CQ118" s="189">
        <v>55.649999999999991</v>
      </c>
      <c r="CR118" s="80">
        <f>+CO118*'PRECIOS SEGUN ADJ. (FRONTERIZO)'!$B$17*'PRECIOS SEGUN ADJ. (FRONTERIZO)'!$C$17</f>
        <v>0</v>
      </c>
      <c r="CS118" s="80" t="e" vm="1">
        <f>+[4]!NumLetras(CR118,"PESO","PESOS DOMINICANOS","$EE $m CON #d/100 CENTAVOS")</f>
        <v>#VALUE!</v>
      </c>
      <c r="CT118" s="80">
        <f t="shared" si="100"/>
        <v>0</v>
      </c>
      <c r="CU118" s="165">
        <v>150</v>
      </c>
      <c r="CV118" s="37">
        <f t="shared" si="101"/>
        <v>6000</v>
      </c>
      <c r="CW118" s="189">
        <v>6.5999999999999988</v>
      </c>
      <c r="CX118" s="80">
        <f>+CU118*'PRECIOS SEGUN ADJ (RURAL)'!$B$14*'PRECIOS SEGUN ADJ (RURAL)'!$C$14</f>
        <v>39600</v>
      </c>
      <c r="CY118" s="80" t="e" vm="1">
        <f>+[4]!NumLetras(CX118,"PESO","PESOS DOMINICANOS","$EE $m CON #d/100 CENTAVOS")</f>
        <v>#VALUE!</v>
      </c>
      <c r="CZ118" s="37">
        <v>0</v>
      </c>
      <c r="DA118" s="37">
        <f t="shared" si="61"/>
        <v>0</v>
      </c>
      <c r="DB118" s="189">
        <v>65.75</v>
      </c>
      <c r="DC118" s="80">
        <f>+CZ118*'PRECIOS SEGUN ADJ. (FRONTERIZO)'!$B$19*'PRECIOS SEGUN ADJ. (FRONTERIZO)'!$C$19</f>
        <v>0</v>
      </c>
      <c r="DD118" s="80" t="e" vm="1">
        <f>+[4]!NumLetras(DC118,"PESO","PESOS DOMINICANOS","$EE $m CON #d/100 CENTAVOS")</f>
        <v>#VALUE!</v>
      </c>
      <c r="DE118" s="80">
        <f t="shared" si="102"/>
        <v>0</v>
      </c>
      <c r="DF118" s="165">
        <v>7</v>
      </c>
      <c r="DG118" s="37">
        <f t="shared" si="103"/>
        <v>280</v>
      </c>
      <c r="DH118" s="189">
        <v>82.59999999999998</v>
      </c>
      <c r="DI118" s="80">
        <f>+DF118*'PRECIOS SEGUN ADJ (RURAL)'!$B$15*'PRECIOS SEGUN ADJ (RURAL)'!$C$15</f>
        <v>23127.999999999996</v>
      </c>
      <c r="DJ118" s="80" t="e" vm="1">
        <f>+[4]!NumLetras(DI118,"PESO","PESOS DOMINICANOS","$EE $m CON #d/100 CENTAVOS")</f>
        <v>#VALUE!</v>
      </c>
      <c r="DK118" s="80">
        <f t="shared" si="120"/>
        <v>4163.04</v>
      </c>
      <c r="DL118" s="165">
        <v>150</v>
      </c>
      <c r="DM118" s="37">
        <f t="shared" si="104"/>
        <v>6000</v>
      </c>
      <c r="DN118" s="189">
        <v>23.059999999999995</v>
      </c>
      <c r="DO118" s="80">
        <f>+DL118*'PRECIOS SEGUN ADJ (RURAL)'!$B$17*'PRECIOS SEGUN ADJ (RURAL)'!$C$17</f>
        <v>138360</v>
      </c>
      <c r="DP118" s="80" t="e" vm="1">
        <f>+[4]!NumLetras(DO118,"PESO","PESOS DOMINICANOS","$EE $m CON #d/100 CENTAVOS")</f>
        <v>#VALUE!</v>
      </c>
      <c r="DQ118" s="192">
        <v>0</v>
      </c>
      <c r="DR118" s="192">
        <f t="shared" si="64"/>
        <v>0</v>
      </c>
      <c r="DS118" s="189">
        <v>80.849999999999994</v>
      </c>
      <c r="DT118" s="80">
        <f>+DQ118*'PRECIOS SEGUN ADJ. (FRONTERIZO)'!$B$22*'PRECIOS SEGUN ADJ. (FRONTERIZO)'!$C$22</f>
        <v>0</v>
      </c>
      <c r="DU118" s="80" t="e" vm="1">
        <f>+[4]!NumLetras(DT118,"PESO","PESOS DOMINICANOS","$EE $m CON #d/100 CENTAVOS")</f>
        <v>#VALUE!</v>
      </c>
      <c r="DV118" s="165">
        <v>7</v>
      </c>
      <c r="DW118" s="37">
        <f t="shared" si="105"/>
        <v>280</v>
      </c>
      <c r="DX118" s="189">
        <v>21.83</v>
      </c>
      <c r="DY118" s="80">
        <f>+DV118*'PRECIOS SEGUN ADJ (RURAL)'!$B$19*'PRECIOS SEGUN ADJ (RURAL)'!$C$19</f>
        <v>6112.4</v>
      </c>
      <c r="DZ118" s="80" t="e" vm="1">
        <f>+[4]!NumLetras(DY118,"PESO","PESOS DOMINICANOS","$EE $m CON #d/100 CENTAVOS")</f>
        <v>#VALUE!</v>
      </c>
      <c r="EA118" s="80">
        <f t="shared" si="121"/>
        <v>1100.23</v>
      </c>
      <c r="EB118" s="165">
        <v>24</v>
      </c>
      <c r="EC118" s="37">
        <f t="shared" si="106"/>
        <v>960</v>
      </c>
      <c r="ED118" s="189">
        <v>33</v>
      </c>
      <c r="EE118" s="80">
        <f>+EB118*'PRECIOS SEGUN ADJ (RURAL)'!$B$20*'PRECIOS SEGUN ADJ (RURAL)'!$C$20</f>
        <v>31680</v>
      </c>
      <c r="EF118" s="80" t="e" vm="1">
        <f>+[4]!NumLetras(EE118,"PESO","PESOS DOMINICANOS","$EE $m CON #d/100 CENTAVOS")</f>
        <v>#VALUE!</v>
      </c>
      <c r="EG118" s="37">
        <v>0</v>
      </c>
      <c r="EH118" s="37">
        <f t="shared" si="67"/>
        <v>0</v>
      </c>
      <c r="EI118" s="189">
        <v>15.789999999999997</v>
      </c>
      <c r="EJ118" s="80">
        <f>+EG118*'PRECIOS SEGUN ADJ. (FRONTERIZO)'!$B$25*'PRECIOS SEGUN ADJ. (FRONTERIZO)'!$C$25</f>
        <v>0</v>
      </c>
      <c r="EK118" s="80" t="e" vm="1">
        <f>+[4]!NumLetras(EJ118,"PESO","PESOS DOMINICANOS","$EE $m CON #d/100 CENTAVOS")</f>
        <v>#VALUE!</v>
      </c>
      <c r="EL118" s="37">
        <v>0</v>
      </c>
      <c r="EM118" s="37">
        <f t="shared" si="68"/>
        <v>0</v>
      </c>
      <c r="EN118" s="189">
        <v>31.5</v>
      </c>
      <c r="EO118" s="80">
        <f>+EL118*'PRECIOS SEGUN ADJ. (FRONTERIZO)'!$B$26*'PRECIOS SEGUN ADJ. (FRONTERIZO)'!$C$26</f>
        <v>0</v>
      </c>
      <c r="EP118" s="80" t="e" vm="1">
        <f>+[4]!NumLetras(EO118,"PESO","PESOS DOMINICANOS","$EE $m CON #d/100 CENTAVOS")</f>
        <v>#VALUE!</v>
      </c>
      <c r="EQ118" s="193">
        <v>20</v>
      </c>
      <c r="ER118" s="194">
        <f t="shared" si="107"/>
        <v>800</v>
      </c>
      <c r="ES118" s="195">
        <v>21.68</v>
      </c>
      <c r="ET118" s="196">
        <f>+EQ118*'PRECIOS SEGUN ADJ (RURAL)'!$B$13*'PRECIOS SEGUN ADJ (RURAL)'!$C$13</f>
        <v>17344</v>
      </c>
      <c r="EU118" s="196" t="e" vm="1">
        <f>+[4]!NumLetras(ET118,"PESO","PESOS DOMINICANOS","$EE $m CON #d/100 CENTAVOS")</f>
        <v>#VALUE!</v>
      </c>
      <c r="EV118" s="197">
        <v>150</v>
      </c>
      <c r="EW118" s="198">
        <f t="shared" si="122"/>
        <v>3000</v>
      </c>
      <c r="EX118" s="199">
        <v>5.5</v>
      </c>
      <c r="EY118" s="200">
        <f>+EV118*'PRECIOS SEGUN ADJ (RURAL)'!$B$16*'PRECIOS SEGUN ADJ (RURAL)'!$C$16</f>
        <v>16500</v>
      </c>
      <c r="EZ118" s="200" t="e" vm="1">
        <f>+[4]!NumLetras(EY118,"PESO","PESOS DOMINICANOS","$EE $m CON #d/100 CENTAVOS")</f>
        <v>#VALUE!</v>
      </c>
      <c r="FA118" s="201">
        <v>9</v>
      </c>
      <c r="FB118" s="202">
        <f t="shared" si="108"/>
        <v>360</v>
      </c>
      <c r="FC118" s="203">
        <v>220</v>
      </c>
      <c r="FD118" s="204">
        <f>+FA118*'PRECIOS SEGUN ADJ (RURAL)'!$B$18*'PRECIOS SEGUN ADJ (RURAL)'!$C$18</f>
        <v>79200</v>
      </c>
      <c r="FE118" s="204" t="e" vm="1">
        <f>+[4]!NumLetras(FD118,"PESO","PESOS DOMINICANOS","$EE $m CON #d/100 CENTAVOS")</f>
        <v>#VALUE!</v>
      </c>
      <c r="FF118" s="204">
        <f t="shared" si="123"/>
        <v>14256</v>
      </c>
      <c r="FG118" s="80">
        <f t="shared" si="85"/>
        <v>794278.40000000002</v>
      </c>
      <c r="FH118" s="80" t="e" vm="1">
        <f>+[4]!NumLetras(FG118,"PESO","PESOS DOMINICANOS","$EE $m CON #d/100 CENTAVOS")</f>
        <v>#VALUE!</v>
      </c>
      <c r="FI118" s="80">
        <f t="shared" si="73"/>
        <v>64280.280000000006</v>
      </c>
      <c r="FJ118" s="80" t="e" vm="1">
        <f>+[4]!NumLetras(FI118,"PESO","PESOS DOMINICANOS","$EE $m CON #d/100 CENTAVOS")</f>
        <v>#VALUE!</v>
      </c>
      <c r="FK118" s="80">
        <f t="shared" si="109"/>
        <v>729998.12</v>
      </c>
      <c r="FL118" s="80" t="e" vm="1">
        <f>+[4]!NumLetras(FK118,"PESO","PESOS DOMINICANOS","$EE $m CON #d/100 CENTAVOS")</f>
        <v>#VALUE!</v>
      </c>
      <c r="FM118" s="80">
        <f t="shared" si="110"/>
        <v>158855.67999999999</v>
      </c>
      <c r="FN118" s="80" t="e" vm="1">
        <f>+[4]!NumLetras(FM118,"PESO","PESOS DOMINICANOS","$EE $m CON #d/100 CENTAVOS")</f>
        <v>#VALUE!</v>
      </c>
      <c r="FO118" s="80">
        <f t="shared" si="111"/>
        <v>7942.78</v>
      </c>
      <c r="FP118" s="80" t="e" vm="1">
        <f>+[4]!NumLetras(FO118,"PESO","PESOS DOMINICANOS","$EE $m CON #d/100 CENTAVOS")</f>
        <v>#VALUE!</v>
      </c>
      <c r="FQ118" s="80"/>
      <c r="FR118" s="80">
        <f t="shared" si="112"/>
        <v>635422.71999999997</v>
      </c>
      <c r="FS118" s="80" t="e" vm="1">
        <f>+[4]!NumLetras(FR118,"PESO","PESOS DOMINICANOS","$EE $m CON #d/100 CENTAVOS")</f>
        <v>#VALUE!</v>
      </c>
      <c r="FT118" s="37" t="str">
        <f>+VLOOKUP(D118,'RURAL XENIA'!F:G,2,0)</f>
        <v>R-09</v>
      </c>
    </row>
    <row r="119" spans="1:176">
      <c r="A119" s="37">
        <v>8</v>
      </c>
      <c r="B119" s="37">
        <v>8</v>
      </c>
      <c r="C119" s="26" t="s">
        <v>1136</v>
      </c>
      <c r="D119" s="37">
        <v>1000853323</v>
      </c>
      <c r="E119" s="37" t="str">
        <f>+VLOOKUP(D119,'INFORMACION DE PROVEEDORES'!C:I,2,0)</f>
        <v>010-0085332-3</v>
      </c>
      <c r="F119" s="26" t="str">
        <f>+VLOOKUP(D119,'INFORMACION DE PROVEEDORES'!C:J,4,0)</f>
        <v>ANGEL OSMAL RAMIREZ NABARROZ</v>
      </c>
      <c r="G119" s="37" t="str">
        <f>+VLOOKUP(D119,'INFORMACION DE PROVEEDORES'!C:K,5,0)</f>
        <v>010-0085332-3</v>
      </c>
      <c r="H119" s="26" t="str">
        <f>+VLOOKUP(D119,'INFORMACION DE PROVEEDORES'!C:L,7,0)</f>
        <v>CALLE PRINCIPAL NO. 50, BARRIO SAN MIGUEL, LA BOMBITA, AZUA</v>
      </c>
      <c r="I119" s="37" t="str">
        <f>+VLOOKUP(D119,'INFORMACION DE PROVEEDORES'!C:M,3,0)</f>
        <v xml:space="preserve"> FÍSICA</v>
      </c>
      <c r="J119" s="37">
        <v>1</v>
      </c>
      <c r="K119" s="37">
        <v>297</v>
      </c>
      <c r="L119" s="37">
        <v>20</v>
      </c>
      <c r="M119" s="37">
        <f t="shared" si="113"/>
        <v>800</v>
      </c>
      <c r="N119" s="189">
        <v>60.180000000000007</v>
      </c>
      <c r="O119" s="80">
        <f>+L119*'PRECIOS SEGUN ADJ (RURAL)'!$B$2*'PRECIOS SEGUN ADJ (RURAL)'!$C$2</f>
        <v>48144</v>
      </c>
      <c r="P119" s="80" t="e" vm="1">
        <f>+[4]!NumLetras(O119,"PESO","PESOS DOMINICANOS","$EE $m CON #d/100 CENTAVOS")</f>
        <v>#VALUE!</v>
      </c>
      <c r="Q119" s="80">
        <f t="shared" si="114"/>
        <v>7703.04</v>
      </c>
      <c r="R119" s="165">
        <v>4</v>
      </c>
      <c r="S119" s="37">
        <f t="shared" si="90"/>
        <v>160</v>
      </c>
      <c r="T119" s="189">
        <v>33</v>
      </c>
      <c r="U119" s="80">
        <f>+R119*'PRECIOS SEGUN ADJ (RURAL)'!$B$3*'PRECIOS SEGUN ADJ (RURAL)'!$C$3</f>
        <v>5280</v>
      </c>
      <c r="V119" s="80" t="e" vm="1">
        <f>+[4]!NumLetras(U119,"PESO","PESOS DOMINICANOS","$EE $m CON #d/100 CENTAVOS")</f>
        <v>#VALUE!</v>
      </c>
      <c r="W119" s="192">
        <v>0</v>
      </c>
      <c r="X119" s="37">
        <f t="shared" si="46"/>
        <v>0</v>
      </c>
      <c r="Y119" s="189">
        <v>25.2</v>
      </c>
      <c r="Z119" s="80">
        <f>+W119*'PRECIOS SEGUN ADJ. (FRONTERIZO)'!$B$4*'PRECIOS SEGUN ADJ. (FRONTERIZO)'!$C$4</f>
        <v>0</v>
      </c>
      <c r="AA119" s="80" t="e" vm="1">
        <f>+[4]!NumLetras(Z119,"PESO","PESOS DOMINICANOS","$EE $m CON #d/100 CENTAVOS")</f>
        <v>#VALUE!</v>
      </c>
      <c r="AB119" s="165">
        <v>45</v>
      </c>
      <c r="AC119" s="37">
        <f t="shared" si="91"/>
        <v>1800</v>
      </c>
      <c r="AD119" s="189">
        <v>87.91</v>
      </c>
      <c r="AE119" s="80">
        <f>+AB119*'PRECIOS SEGUN ADJ (RURAL)'!$B$4*'PRECIOS SEGUN ADJ (RURAL)'!$C$4</f>
        <v>158238</v>
      </c>
      <c r="AF119" s="80" t="e" vm="1">
        <f>+[4]!NumLetras(AE119,"PESO","PESOS DOMINICANOS","$EE $m CON #d/100 CENTAVOS")</f>
        <v>#VALUE!</v>
      </c>
      <c r="AG119" s="80">
        <f t="shared" si="115"/>
        <v>28482.84</v>
      </c>
      <c r="AH119" s="165">
        <v>55</v>
      </c>
      <c r="AI119" s="37">
        <f t="shared" si="92"/>
        <v>2200</v>
      </c>
      <c r="AJ119" s="189">
        <v>53.95</v>
      </c>
      <c r="AK119" s="80">
        <f>+AH119*'PRECIOS SEGUN ADJ (RURAL)'!$B$5*'PRECIOS SEGUN ADJ (RURAL)'!$C$5</f>
        <v>118690</v>
      </c>
      <c r="AL119" s="80" t="e" vm="1">
        <f>+[4]!NumLetras(AK119,"PESO","PESOS DOMINICANOS","$EE $m CON #d/100 CENTAVOS")</f>
        <v>#VALUE!</v>
      </c>
      <c r="AM119" s="165">
        <v>7</v>
      </c>
      <c r="AN119" s="37">
        <f t="shared" si="93"/>
        <v>280</v>
      </c>
      <c r="AO119" s="189">
        <v>29.05</v>
      </c>
      <c r="AP119" s="80">
        <f>+AM119*'PRECIOS SEGUN ADJ (RURAL)'!$B$6*'PRECIOS SEGUN ADJ (RURAL)'!$C$6</f>
        <v>8134</v>
      </c>
      <c r="AQ119" s="80" t="e" vm="1">
        <f>+[4]!NumLetras(AP119,"PESO","PESOS DOMINICANOS","$EE $m CON #d/100 CENTAVOS")</f>
        <v>#VALUE!</v>
      </c>
      <c r="AR119" s="80">
        <f t="shared" si="116"/>
        <v>1301.44</v>
      </c>
      <c r="AS119" s="165">
        <v>17</v>
      </c>
      <c r="AT119" s="37">
        <f t="shared" si="94"/>
        <v>680</v>
      </c>
      <c r="AU119" s="189">
        <v>304.44</v>
      </c>
      <c r="AV119" s="80">
        <f>+AS119*'PRECIOS SEGUN ADJ (RURAL)'!$B$7*'PRECIOS SEGUN ADJ (RURAL)'!$C$7</f>
        <v>207019.19999999998</v>
      </c>
      <c r="AW119" s="80" t="e" vm="1">
        <f>+[4]!NumLetras(AV119,"PESO","PESOS DOMINICANOS","$EE $m CON #d/100 CENTAVOS")</f>
        <v>#VALUE!</v>
      </c>
      <c r="AX119" s="80">
        <f t="shared" si="117"/>
        <v>37263.46</v>
      </c>
      <c r="AY119" s="37">
        <v>0</v>
      </c>
      <c r="AZ119" s="37">
        <f t="shared" si="51"/>
        <v>0</v>
      </c>
      <c r="BA119" s="189">
        <v>18.899999999999999</v>
      </c>
      <c r="BB119" s="80">
        <f>+AY119*'PRECIOS SEGUN ADJ. (FRONTERIZO)'!$B$9*'PRECIOS SEGUN ADJ. (FRONTERIZO)'!$C$9</f>
        <v>0</v>
      </c>
      <c r="BC119" s="80" t="e" vm="1">
        <f>+[4]!NumLetras(BB119,"PESO","PESOS DOMINICANOS","$EE $m CON #d/100 CENTAVOS")</f>
        <v>#VALUE!</v>
      </c>
      <c r="BD119" s="165">
        <v>4</v>
      </c>
      <c r="BE119" s="37">
        <f t="shared" si="95"/>
        <v>160</v>
      </c>
      <c r="BF119" s="189">
        <v>140.38999999999999</v>
      </c>
      <c r="BG119" s="80">
        <f>+BD119*'PRECIOS SEGUN ADJ (RURAL)'!$B$8*'PRECIOS SEGUN ADJ (RURAL)'!$C$8</f>
        <v>22462.399999999998</v>
      </c>
      <c r="BH119" s="80" t="e" vm="1">
        <f>+[4]!NumLetras(BG119,"PESO","PESOS DOMINICANOS","$EE $m CON #d/100 CENTAVOS")</f>
        <v>#VALUE!</v>
      </c>
      <c r="BI119" s="80">
        <f t="shared" si="118"/>
        <v>4043.23</v>
      </c>
      <c r="BJ119" s="37">
        <v>0</v>
      </c>
      <c r="BK119" s="37">
        <f t="shared" si="53"/>
        <v>0</v>
      </c>
      <c r="BL119" s="189">
        <v>31.459999999999997</v>
      </c>
      <c r="BM119" s="80">
        <f>+BJ119*'PRECIOS SEGUN ADJ. (FRONTERIZO)'!$B$11*'PRECIOS SEGUN ADJ. (FRONTERIZO)'!$C$11</f>
        <v>0</v>
      </c>
      <c r="BN119" s="80" t="e" vm="1">
        <f>+[4]!NumLetras(BM119,"PESO","PESOS DOMINICANOS","$EE $m CON #d/100 CENTAVOS")</f>
        <v>#VALUE!</v>
      </c>
      <c r="BO119" s="165">
        <v>14</v>
      </c>
      <c r="BP119" s="37">
        <f t="shared" si="96"/>
        <v>560</v>
      </c>
      <c r="BQ119" s="189">
        <v>68.099999999999994</v>
      </c>
      <c r="BR119" s="80">
        <f>+BO119*'PRECIOS SEGUN ADJ (RURAL)'!$B$9*'PRECIOS SEGUN ADJ (RURAL)'!$C$9</f>
        <v>38135.999999999993</v>
      </c>
      <c r="BS119" s="80" t="e" vm="1">
        <f>+[4]!NumLetras(BR119,"PESO","PESOS DOMINICANOS","$EE $m CON #d/100 CENTAVOS")</f>
        <v>#VALUE!</v>
      </c>
      <c r="BT119" s="165">
        <v>297</v>
      </c>
      <c r="BU119" s="37">
        <f t="shared" si="119"/>
        <v>5940</v>
      </c>
      <c r="BV119" s="189">
        <v>5.5</v>
      </c>
      <c r="BW119" s="80">
        <f>+BT119*'PRECIOS SEGUN ADJ (RURAL)'!$B$10*'PRECIOS SEGUN ADJ (RURAL)'!$C$10</f>
        <v>32670</v>
      </c>
      <c r="BX119" s="80" t="e" vm="1">
        <f>+[4]!NumLetras(BW119,"PESO","PESOS DOMINICANOS","$EE $m CON #d/100 CENTAVOS")</f>
        <v>#VALUE!</v>
      </c>
      <c r="BY119" s="165">
        <v>297</v>
      </c>
      <c r="BZ119" s="37">
        <f t="shared" si="97"/>
        <v>11880</v>
      </c>
      <c r="CA119" s="189">
        <v>7.1500000000000012</v>
      </c>
      <c r="CB119" s="80">
        <f>+BY119*'PRECIOS SEGUN ADJ (RURAL)'!$B$11*'PRECIOS SEGUN ADJ (RURAL)'!$C$11</f>
        <v>84942</v>
      </c>
      <c r="CC119" s="80" t="e" vm="1">
        <f>+[4]!NumLetras(CB119,"PESO","PESOS DOMINICANOS","$EE $m CON #d/100 CENTAVOS")</f>
        <v>#VALUE!</v>
      </c>
      <c r="CD119" s="165">
        <v>297</v>
      </c>
      <c r="CE119" s="37">
        <f t="shared" si="98"/>
        <v>11880</v>
      </c>
      <c r="CF119" s="189">
        <v>6.84</v>
      </c>
      <c r="CG119" s="80">
        <f>+CD119*'PRECIOS SEGUN ADJ (RURAL)'!$B$12*'PRECIOS SEGUN ADJ (RURAL)'!$C$12</f>
        <v>81259.199999999997</v>
      </c>
      <c r="CH119" s="80" t="e" vm="1">
        <f>+[4]!NumLetras(CG119,"PESO","PESOS DOMINICANOS","$EE $m CON #d/100 CENTAVOS")</f>
        <v>#VALUE!</v>
      </c>
      <c r="CI119" s="37">
        <v>0</v>
      </c>
      <c r="CJ119" s="37">
        <f t="shared" si="58"/>
        <v>0</v>
      </c>
      <c r="CK119" s="189">
        <v>60</v>
      </c>
      <c r="CL119" s="80">
        <f>+CI119*'PRECIOS SEGUN ADJ. (FRONTERIZO)'!$B$16*'PRECIOS SEGUN ADJ. (FRONTERIZO)'!$C$16</f>
        <v>0</v>
      </c>
      <c r="CM119" s="80" t="e" vm="1">
        <f>+[4]!NumLetras(CL119,"PESO","PESOS DOMINICANOS","$EE $m CON #d/100 CENTAVOS")</f>
        <v>#VALUE!</v>
      </c>
      <c r="CN119" s="80">
        <f t="shared" si="99"/>
        <v>0</v>
      </c>
      <c r="CO119" s="37">
        <v>0</v>
      </c>
      <c r="CP119" s="37">
        <f t="shared" si="59"/>
        <v>0</v>
      </c>
      <c r="CQ119" s="189">
        <v>55.649999999999991</v>
      </c>
      <c r="CR119" s="80">
        <f>+CO119*'PRECIOS SEGUN ADJ. (FRONTERIZO)'!$B$17*'PRECIOS SEGUN ADJ. (FRONTERIZO)'!$C$17</f>
        <v>0</v>
      </c>
      <c r="CS119" s="80" t="e" vm="1">
        <f>+[4]!NumLetras(CR119,"PESO","PESOS DOMINICANOS","$EE $m CON #d/100 CENTAVOS")</f>
        <v>#VALUE!</v>
      </c>
      <c r="CT119" s="80">
        <f t="shared" si="100"/>
        <v>0</v>
      </c>
      <c r="CU119" s="165">
        <v>297</v>
      </c>
      <c r="CV119" s="37">
        <f t="shared" si="101"/>
        <v>11880</v>
      </c>
      <c r="CW119" s="189">
        <v>6.5999999999999988</v>
      </c>
      <c r="CX119" s="80">
        <f>+CU119*'PRECIOS SEGUN ADJ (RURAL)'!$B$14*'PRECIOS SEGUN ADJ (RURAL)'!$C$14</f>
        <v>78408</v>
      </c>
      <c r="CY119" s="80" t="e" vm="1">
        <f>+[4]!NumLetras(CX119,"PESO","PESOS DOMINICANOS","$EE $m CON #d/100 CENTAVOS")</f>
        <v>#VALUE!</v>
      </c>
      <c r="CZ119" s="37">
        <v>0</v>
      </c>
      <c r="DA119" s="37">
        <f t="shared" si="61"/>
        <v>0</v>
      </c>
      <c r="DB119" s="189">
        <v>65.75</v>
      </c>
      <c r="DC119" s="80">
        <f>+CZ119*'PRECIOS SEGUN ADJ. (FRONTERIZO)'!$B$19*'PRECIOS SEGUN ADJ. (FRONTERIZO)'!$C$19</f>
        <v>0</v>
      </c>
      <c r="DD119" s="80" t="e" vm="1">
        <f>+[4]!NumLetras(DC119,"PESO","PESOS DOMINICANOS","$EE $m CON #d/100 CENTAVOS")</f>
        <v>#VALUE!</v>
      </c>
      <c r="DE119" s="80">
        <f t="shared" si="102"/>
        <v>0</v>
      </c>
      <c r="DF119" s="165">
        <v>10</v>
      </c>
      <c r="DG119" s="37">
        <f t="shared" si="103"/>
        <v>400</v>
      </c>
      <c r="DH119" s="189">
        <v>82.59999999999998</v>
      </c>
      <c r="DI119" s="80">
        <f>+DF119*'PRECIOS SEGUN ADJ (RURAL)'!$B$15*'PRECIOS SEGUN ADJ (RURAL)'!$C$15</f>
        <v>33040</v>
      </c>
      <c r="DJ119" s="80" t="e" vm="1">
        <f>+[4]!NumLetras(DI119,"PESO","PESOS DOMINICANOS","$EE $m CON #d/100 CENTAVOS")</f>
        <v>#VALUE!</v>
      </c>
      <c r="DK119" s="80">
        <f t="shared" si="120"/>
        <v>5947.2</v>
      </c>
      <c r="DL119" s="165">
        <v>297</v>
      </c>
      <c r="DM119" s="37">
        <f t="shared" si="104"/>
        <v>11880</v>
      </c>
      <c r="DN119" s="189">
        <v>23.059999999999995</v>
      </c>
      <c r="DO119" s="80">
        <f>+DL119*'PRECIOS SEGUN ADJ (RURAL)'!$B$17*'PRECIOS SEGUN ADJ (RURAL)'!$C$17</f>
        <v>273952.8</v>
      </c>
      <c r="DP119" s="80" t="e" vm="1">
        <f>+[4]!NumLetras(DO119,"PESO","PESOS DOMINICANOS","$EE $m CON #d/100 CENTAVOS")</f>
        <v>#VALUE!</v>
      </c>
      <c r="DQ119" s="192">
        <v>0</v>
      </c>
      <c r="DR119" s="192">
        <f t="shared" si="64"/>
        <v>0</v>
      </c>
      <c r="DS119" s="189">
        <v>80.849999999999994</v>
      </c>
      <c r="DT119" s="80">
        <f>+DQ119*'PRECIOS SEGUN ADJ. (FRONTERIZO)'!$B$22*'PRECIOS SEGUN ADJ. (FRONTERIZO)'!$C$22</f>
        <v>0</v>
      </c>
      <c r="DU119" s="80" t="e" vm="1">
        <f>+[4]!NumLetras(DT119,"PESO","PESOS DOMINICANOS","$EE $m CON #d/100 CENTAVOS")</f>
        <v>#VALUE!</v>
      </c>
      <c r="DV119" s="165">
        <v>12</v>
      </c>
      <c r="DW119" s="37">
        <f t="shared" si="105"/>
        <v>480</v>
      </c>
      <c r="DX119" s="189">
        <v>21.83</v>
      </c>
      <c r="DY119" s="80">
        <f>+DV119*'PRECIOS SEGUN ADJ (RURAL)'!$B$19*'PRECIOS SEGUN ADJ (RURAL)'!$C$19</f>
        <v>10478.4</v>
      </c>
      <c r="DZ119" s="80" t="e" vm="1">
        <f>+[4]!NumLetras(DY119,"PESO","PESOS DOMINICANOS","$EE $m CON #d/100 CENTAVOS")</f>
        <v>#VALUE!</v>
      </c>
      <c r="EA119" s="80">
        <f t="shared" si="121"/>
        <v>1886.11</v>
      </c>
      <c r="EB119" s="165">
        <v>43</v>
      </c>
      <c r="EC119" s="37">
        <f t="shared" si="106"/>
        <v>1720</v>
      </c>
      <c r="ED119" s="189">
        <v>33</v>
      </c>
      <c r="EE119" s="80">
        <f>+EB119*'PRECIOS SEGUN ADJ (RURAL)'!$B$20*'PRECIOS SEGUN ADJ (RURAL)'!$C$20</f>
        <v>56760</v>
      </c>
      <c r="EF119" s="80" t="e" vm="1">
        <f>+[4]!NumLetras(EE119,"PESO","PESOS DOMINICANOS","$EE $m CON #d/100 CENTAVOS")</f>
        <v>#VALUE!</v>
      </c>
      <c r="EG119" s="37">
        <v>0</v>
      </c>
      <c r="EH119" s="37">
        <f t="shared" si="67"/>
        <v>0</v>
      </c>
      <c r="EI119" s="189">
        <v>15.789999999999997</v>
      </c>
      <c r="EJ119" s="80">
        <f>+EG119*'PRECIOS SEGUN ADJ. (FRONTERIZO)'!$B$25*'PRECIOS SEGUN ADJ. (FRONTERIZO)'!$C$25</f>
        <v>0</v>
      </c>
      <c r="EK119" s="80" t="e" vm="1">
        <f>+[4]!NumLetras(EJ119,"PESO","PESOS DOMINICANOS","$EE $m CON #d/100 CENTAVOS")</f>
        <v>#VALUE!</v>
      </c>
      <c r="EL119" s="37">
        <v>0</v>
      </c>
      <c r="EM119" s="37">
        <f t="shared" si="68"/>
        <v>0</v>
      </c>
      <c r="EN119" s="189">
        <v>31.5</v>
      </c>
      <c r="EO119" s="80">
        <f>+EL119*'PRECIOS SEGUN ADJ. (FRONTERIZO)'!$B$26*'PRECIOS SEGUN ADJ. (FRONTERIZO)'!$C$26</f>
        <v>0</v>
      </c>
      <c r="EP119" s="80" t="e" vm="1">
        <f>+[4]!NumLetras(EO119,"PESO","PESOS DOMINICANOS","$EE $m CON #d/100 CENTAVOS")</f>
        <v>#VALUE!</v>
      </c>
      <c r="EQ119" s="193">
        <v>38</v>
      </c>
      <c r="ER119" s="194">
        <f t="shared" si="107"/>
        <v>1520</v>
      </c>
      <c r="ES119" s="195">
        <v>21.68</v>
      </c>
      <c r="ET119" s="196">
        <f>+EQ119*'PRECIOS SEGUN ADJ (RURAL)'!$B$13*'PRECIOS SEGUN ADJ (RURAL)'!$C$13</f>
        <v>32953.599999999999</v>
      </c>
      <c r="EU119" s="196" t="e" vm="1">
        <f>+[4]!NumLetras(ET119,"PESO","PESOS DOMINICANOS","$EE $m CON #d/100 CENTAVOS")</f>
        <v>#VALUE!</v>
      </c>
      <c r="EV119" s="197">
        <v>297</v>
      </c>
      <c r="EW119" s="198">
        <f t="shared" si="122"/>
        <v>5940</v>
      </c>
      <c r="EX119" s="199">
        <v>5.5</v>
      </c>
      <c r="EY119" s="200">
        <f>+EV119*'PRECIOS SEGUN ADJ (RURAL)'!$B$16*'PRECIOS SEGUN ADJ (RURAL)'!$C$16</f>
        <v>32670</v>
      </c>
      <c r="EZ119" s="200" t="e" vm="1">
        <f>+[4]!NumLetras(EY119,"PESO","PESOS DOMINICANOS","$EE $m CON #d/100 CENTAVOS")</f>
        <v>#VALUE!</v>
      </c>
      <c r="FA119" s="201">
        <v>17</v>
      </c>
      <c r="FB119" s="202">
        <f t="shared" si="108"/>
        <v>680</v>
      </c>
      <c r="FC119" s="203">
        <v>220</v>
      </c>
      <c r="FD119" s="204">
        <f>+FA119*'PRECIOS SEGUN ADJ (RURAL)'!$B$18*'PRECIOS SEGUN ADJ (RURAL)'!$C$18</f>
        <v>149600</v>
      </c>
      <c r="FE119" s="204" t="e" vm="1">
        <f>+[4]!NumLetras(FD119,"PESO","PESOS DOMINICANOS","$EE $m CON #d/100 CENTAVOS")</f>
        <v>#VALUE!</v>
      </c>
      <c r="FF119" s="204">
        <f t="shared" si="123"/>
        <v>26928</v>
      </c>
      <c r="FG119" s="80">
        <f t="shared" si="85"/>
        <v>1472837.5999999999</v>
      </c>
      <c r="FH119" s="80" t="e" vm="1">
        <f>+[4]!NumLetras(FG119,"PESO","PESOS DOMINICANOS","$EE $m CON #d/100 CENTAVOS")</f>
        <v>#VALUE!</v>
      </c>
      <c r="FI119" s="80">
        <f t="shared" si="73"/>
        <v>113555.31999999999</v>
      </c>
      <c r="FJ119" s="80" t="e" vm="1">
        <f>+[4]!NumLetras(FI119,"PESO","PESOS DOMINICANOS","$EE $m CON #d/100 CENTAVOS")</f>
        <v>#VALUE!</v>
      </c>
      <c r="FK119" s="80">
        <f t="shared" si="109"/>
        <v>1359282.2799999998</v>
      </c>
      <c r="FL119" s="80" t="e" vm="1">
        <f>+[4]!NumLetras(FK119,"PESO","PESOS DOMINICANOS","$EE $m CON #d/100 CENTAVOS")</f>
        <v>#VALUE!</v>
      </c>
      <c r="FM119" s="80">
        <f t="shared" si="110"/>
        <v>294567.52</v>
      </c>
      <c r="FN119" s="80" t="e" vm="1">
        <f>+[4]!NumLetras(FM119,"PESO","PESOS DOMINICANOS","$EE $m CON #d/100 CENTAVOS")</f>
        <v>#VALUE!</v>
      </c>
      <c r="FO119" s="80">
        <f t="shared" si="111"/>
        <v>14728.38</v>
      </c>
      <c r="FP119" s="80" t="e" vm="1">
        <f>+[4]!NumLetras(FO119,"PESO","PESOS DOMINICANOS","$EE $m CON #d/100 CENTAVOS")</f>
        <v>#VALUE!</v>
      </c>
      <c r="FQ119" s="80"/>
      <c r="FR119" s="80">
        <f t="shared" si="112"/>
        <v>1178270.0799999998</v>
      </c>
      <c r="FS119" s="80" t="e" vm="1">
        <f>+[4]!NumLetras(FR119,"PESO","PESOS DOMINICANOS","$EE $m CON #d/100 CENTAVOS")</f>
        <v>#VALUE!</v>
      </c>
      <c r="FT119" s="37" t="str">
        <f>+VLOOKUP(D119,'RURAL XENIA'!F:G,2,0)</f>
        <v>R-07</v>
      </c>
    </row>
    <row r="120" spans="1:176">
      <c r="A120" s="37">
        <v>9</v>
      </c>
      <c r="B120" s="37">
        <v>9</v>
      </c>
      <c r="C120" s="26" t="s">
        <v>2834</v>
      </c>
      <c r="D120" s="37">
        <v>131747477</v>
      </c>
      <c r="E120" s="37">
        <f>+VLOOKUP(D120,'INFORMACION DE PROVEEDORES'!C:I,2,0)</f>
        <v>131747477</v>
      </c>
      <c r="F120" s="26" t="str">
        <f>+VLOOKUP(D120,'INFORMACION DE PROVEEDORES'!C:J,4,0)</f>
        <v>ANGEL ESTELIN PEÑA PUJOLS</v>
      </c>
      <c r="G120" s="37" t="str">
        <f>+VLOOKUP(D120,'INFORMACION DE PROVEEDORES'!C:K,5,0)</f>
        <v>010-0092036-1</v>
      </c>
      <c r="H120" s="26" t="str">
        <f>+VLOOKUP(D120,'INFORMACION DE PROVEEDORES'!C:L,7,0)</f>
        <v>CALLE PADRE BILLINI NO. 3, LAS FLORES SAN JOSE DE OCOA</v>
      </c>
      <c r="I120" s="37" t="str">
        <f>+VLOOKUP(D120,'INFORMACION DE PROVEEDORES'!C:M,3,0)</f>
        <v xml:space="preserve"> JURÍDICA</v>
      </c>
      <c r="J120" s="37">
        <v>9</v>
      </c>
      <c r="K120" s="37">
        <v>222</v>
      </c>
      <c r="L120" s="37">
        <v>18</v>
      </c>
      <c r="M120" s="37">
        <f t="shared" si="113"/>
        <v>720</v>
      </c>
      <c r="N120" s="189">
        <v>60.180000000000007</v>
      </c>
      <c r="O120" s="80">
        <f>+L120*'PRECIOS SEGUN ADJ (RURAL)'!$B$2*'PRECIOS SEGUN ADJ (RURAL)'!$C$2</f>
        <v>43329.599999999999</v>
      </c>
      <c r="P120" s="80" t="e" vm="1">
        <f>+[4]!NumLetras(O120,"PESO","PESOS DOMINICANOS","$EE $m CON #d/100 CENTAVOS")</f>
        <v>#VALUE!</v>
      </c>
      <c r="Q120" s="80">
        <f t="shared" si="114"/>
        <v>6932.74</v>
      </c>
      <c r="R120" s="165">
        <v>10</v>
      </c>
      <c r="S120" s="37">
        <f t="shared" si="90"/>
        <v>400</v>
      </c>
      <c r="T120" s="189">
        <v>33</v>
      </c>
      <c r="U120" s="80">
        <f>+R120*'PRECIOS SEGUN ADJ (RURAL)'!$B$3*'PRECIOS SEGUN ADJ (RURAL)'!$C$3</f>
        <v>13200</v>
      </c>
      <c r="V120" s="80" t="e" vm="1">
        <f>+[4]!NumLetras(U120,"PESO","PESOS DOMINICANOS","$EE $m CON #d/100 CENTAVOS")</f>
        <v>#VALUE!</v>
      </c>
      <c r="W120" s="192">
        <v>0</v>
      </c>
      <c r="X120" s="37">
        <f t="shared" si="46"/>
        <v>0</v>
      </c>
      <c r="Y120" s="189">
        <v>25.2</v>
      </c>
      <c r="Z120" s="80">
        <f>+W120*'PRECIOS SEGUN ADJ. (FRONTERIZO)'!$B$4*'PRECIOS SEGUN ADJ. (FRONTERIZO)'!$C$4</f>
        <v>0</v>
      </c>
      <c r="AA120" s="80" t="e" vm="1">
        <f>+[4]!NumLetras(Z120,"PESO","PESOS DOMINICANOS","$EE $m CON #d/100 CENTAVOS")</f>
        <v>#VALUE!</v>
      </c>
      <c r="AB120" s="165">
        <v>38</v>
      </c>
      <c r="AC120" s="37">
        <f t="shared" si="91"/>
        <v>1520</v>
      </c>
      <c r="AD120" s="189">
        <v>87.91</v>
      </c>
      <c r="AE120" s="80">
        <f>+AB120*'PRECIOS SEGUN ADJ (RURAL)'!$B$4*'PRECIOS SEGUN ADJ (RURAL)'!$C$4</f>
        <v>133623.20000000001</v>
      </c>
      <c r="AF120" s="80" t="e" vm="1">
        <f>+[4]!NumLetras(AE120,"PESO","PESOS DOMINICANOS","$EE $m CON #d/100 CENTAVOS")</f>
        <v>#VALUE!</v>
      </c>
      <c r="AG120" s="80">
        <f t="shared" si="115"/>
        <v>24052.18</v>
      </c>
      <c r="AH120" s="165">
        <v>44</v>
      </c>
      <c r="AI120" s="37">
        <f t="shared" si="92"/>
        <v>1760</v>
      </c>
      <c r="AJ120" s="189">
        <v>53.95</v>
      </c>
      <c r="AK120" s="80">
        <f>+AH120*'PRECIOS SEGUN ADJ (RURAL)'!$B$5*'PRECIOS SEGUN ADJ (RURAL)'!$C$5</f>
        <v>94952</v>
      </c>
      <c r="AL120" s="80" t="e" vm="1">
        <f>+[4]!NumLetras(AK120,"PESO","PESOS DOMINICANOS","$EE $m CON #d/100 CENTAVOS")</f>
        <v>#VALUE!</v>
      </c>
      <c r="AM120" s="165">
        <v>11</v>
      </c>
      <c r="AN120" s="37">
        <f t="shared" si="93"/>
        <v>440</v>
      </c>
      <c r="AO120" s="189">
        <v>29.05</v>
      </c>
      <c r="AP120" s="80">
        <f>+AM120*'PRECIOS SEGUN ADJ (RURAL)'!$B$6*'PRECIOS SEGUN ADJ (RURAL)'!$C$6</f>
        <v>12782</v>
      </c>
      <c r="AQ120" s="80" t="e" vm="1">
        <f>+[4]!NumLetras(AP120,"PESO","PESOS DOMINICANOS","$EE $m CON #d/100 CENTAVOS")</f>
        <v>#VALUE!</v>
      </c>
      <c r="AR120" s="80">
        <f t="shared" si="116"/>
        <v>2045.12</v>
      </c>
      <c r="AS120" s="165">
        <v>16</v>
      </c>
      <c r="AT120" s="37">
        <f t="shared" si="94"/>
        <v>640</v>
      </c>
      <c r="AU120" s="189">
        <v>304.44</v>
      </c>
      <c r="AV120" s="80">
        <f>+AS120*'PRECIOS SEGUN ADJ (RURAL)'!$B$7*'PRECIOS SEGUN ADJ (RURAL)'!$C$7</f>
        <v>194841.60000000001</v>
      </c>
      <c r="AW120" s="80" t="e" vm="1">
        <f>+[4]!NumLetras(AV120,"PESO","PESOS DOMINICANOS","$EE $m CON #d/100 CENTAVOS")</f>
        <v>#VALUE!</v>
      </c>
      <c r="AX120" s="80">
        <f t="shared" si="117"/>
        <v>35071.49</v>
      </c>
      <c r="AY120" s="37">
        <v>0</v>
      </c>
      <c r="AZ120" s="37">
        <f t="shared" si="51"/>
        <v>0</v>
      </c>
      <c r="BA120" s="189">
        <v>18.899999999999999</v>
      </c>
      <c r="BB120" s="80">
        <f>+AY120*'PRECIOS SEGUN ADJ. (FRONTERIZO)'!$B$9*'PRECIOS SEGUN ADJ. (FRONTERIZO)'!$C$9</f>
        <v>0</v>
      </c>
      <c r="BC120" s="80" t="e" vm="1">
        <f>+[4]!NumLetras(BB120,"PESO","PESOS DOMINICANOS","$EE $m CON #d/100 CENTAVOS")</f>
        <v>#VALUE!</v>
      </c>
      <c r="BD120" s="165">
        <v>10</v>
      </c>
      <c r="BE120" s="37">
        <f t="shared" si="95"/>
        <v>400</v>
      </c>
      <c r="BF120" s="189">
        <v>140.38999999999999</v>
      </c>
      <c r="BG120" s="80">
        <f>+BD120*'PRECIOS SEGUN ADJ (RURAL)'!$B$8*'PRECIOS SEGUN ADJ (RURAL)'!$C$8</f>
        <v>56155.999999999993</v>
      </c>
      <c r="BH120" s="80" t="e" vm="1">
        <f>+[4]!NumLetras(BG120,"PESO","PESOS DOMINICANOS","$EE $m CON #d/100 CENTAVOS")</f>
        <v>#VALUE!</v>
      </c>
      <c r="BI120" s="80">
        <f t="shared" si="118"/>
        <v>10108.08</v>
      </c>
      <c r="BJ120" s="37">
        <v>0</v>
      </c>
      <c r="BK120" s="37">
        <f t="shared" si="53"/>
        <v>0</v>
      </c>
      <c r="BL120" s="189">
        <v>31.459999999999997</v>
      </c>
      <c r="BM120" s="80">
        <f>+BJ120*'PRECIOS SEGUN ADJ. (FRONTERIZO)'!$B$11*'PRECIOS SEGUN ADJ. (FRONTERIZO)'!$C$11</f>
        <v>0</v>
      </c>
      <c r="BN120" s="80" t="e" vm="1">
        <f>+[4]!NumLetras(BM120,"PESO","PESOS DOMINICANOS","$EE $m CON #d/100 CENTAVOS")</f>
        <v>#VALUE!</v>
      </c>
      <c r="BO120" s="165">
        <v>14</v>
      </c>
      <c r="BP120" s="37">
        <f t="shared" si="96"/>
        <v>560</v>
      </c>
      <c r="BQ120" s="189">
        <v>68.099999999999994</v>
      </c>
      <c r="BR120" s="80">
        <f>+BO120*'PRECIOS SEGUN ADJ (RURAL)'!$B$9*'PRECIOS SEGUN ADJ (RURAL)'!$C$9</f>
        <v>38135.999999999993</v>
      </c>
      <c r="BS120" s="80" t="e" vm="1">
        <f>+[4]!NumLetras(BR120,"PESO","PESOS DOMINICANOS","$EE $m CON #d/100 CENTAVOS")</f>
        <v>#VALUE!</v>
      </c>
      <c r="BT120" s="165">
        <v>222</v>
      </c>
      <c r="BU120" s="37">
        <f t="shared" si="119"/>
        <v>4440</v>
      </c>
      <c r="BV120" s="189">
        <v>5.5</v>
      </c>
      <c r="BW120" s="80">
        <f>+BT120*'PRECIOS SEGUN ADJ (RURAL)'!$B$10*'PRECIOS SEGUN ADJ (RURAL)'!$C$10</f>
        <v>24420</v>
      </c>
      <c r="BX120" s="80" t="e" vm="1">
        <f>+[4]!NumLetras(BW120,"PESO","PESOS DOMINICANOS","$EE $m CON #d/100 CENTAVOS")</f>
        <v>#VALUE!</v>
      </c>
      <c r="BY120" s="165">
        <v>222</v>
      </c>
      <c r="BZ120" s="37">
        <f t="shared" si="97"/>
        <v>8880</v>
      </c>
      <c r="CA120" s="189">
        <v>7.1500000000000012</v>
      </c>
      <c r="CB120" s="80">
        <f>+BY120*'PRECIOS SEGUN ADJ (RURAL)'!$B$11*'PRECIOS SEGUN ADJ (RURAL)'!$C$11</f>
        <v>63492.000000000007</v>
      </c>
      <c r="CC120" s="80" t="e" vm="1">
        <f>+[4]!NumLetras(CB120,"PESO","PESOS DOMINICANOS","$EE $m CON #d/100 CENTAVOS")</f>
        <v>#VALUE!</v>
      </c>
      <c r="CD120" s="165">
        <v>222</v>
      </c>
      <c r="CE120" s="37">
        <f t="shared" si="98"/>
        <v>8880</v>
      </c>
      <c r="CF120" s="189">
        <v>6.84</v>
      </c>
      <c r="CG120" s="80">
        <f>+CD120*'PRECIOS SEGUN ADJ (RURAL)'!$B$12*'PRECIOS SEGUN ADJ (RURAL)'!$C$12</f>
        <v>60739.199999999997</v>
      </c>
      <c r="CH120" s="80" t="e" vm="1">
        <f>+[4]!NumLetras(CG120,"PESO","PESOS DOMINICANOS","$EE $m CON #d/100 CENTAVOS")</f>
        <v>#VALUE!</v>
      </c>
      <c r="CI120" s="37">
        <v>0</v>
      </c>
      <c r="CJ120" s="37">
        <f t="shared" si="58"/>
        <v>0</v>
      </c>
      <c r="CK120" s="189">
        <v>60</v>
      </c>
      <c r="CL120" s="80">
        <f>+CI120*'PRECIOS SEGUN ADJ. (FRONTERIZO)'!$B$16*'PRECIOS SEGUN ADJ. (FRONTERIZO)'!$C$16</f>
        <v>0</v>
      </c>
      <c r="CM120" s="80" t="e" vm="1">
        <f>+[4]!NumLetras(CL120,"PESO","PESOS DOMINICANOS","$EE $m CON #d/100 CENTAVOS")</f>
        <v>#VALUE!</v>
      </c>
      <c r="CN120" s="80">
        <f t="shared" si="99"/>
        <v>0</v>
      </c>
      <c r="CO120" s="37">
        <v>0</v>
      </c>
      <c r="CP120" s="37">
        <f t="shared" si="59"/>
        <v>0</v>
      </c>
      <c r="CQ120" s="189">
        <v>55.649999999999991</v>
      </c>
      <c r="CR120" s="80">
        <f>+CO120*'PRECIOS SEGUN ADJ. (FRONTERIZO)'!$B$17*'PRECIOS SEGUN ADJ. (FRONTERIZO)'!$C$17</f>
        <v>0</v>
      </c>
      <c r="CS120" s="80" t="e" vm="1">
        <f>+[4]!NumLetras(CR120,"PESO","PESOS DOMINICANOS","$EE $m CON #d/100 CENTAVOS")</f>
        <v>#VALUE!</v>
      </c>
      <c r="CT120" s="80">
        <f t="shared" si="100"/>
        <v>0</v>
      </c>
      <c r="CU120" s="165">
        <v>222</v>
      </c>
      <c r="CV120" s="37">
        <f t="shared" si="101"/>
        <v>8880</v>
      </c>
      <c r="CW120" s="189">
        <v>6.5999999999999988</v>
      </c>
      <c r="CX120" s="80">
        <f>+CU120*'PRECIOS SEGUN ADJ (RURAL)'!$B$14*'PRECIOS SEGUN ADJ (RURAL)'!$C$14</f>
        <v>58607.999999999993</v>
      </c>
      <c r="CY120" s="80" t="e" vm="1">
        <f>+[4]!NumLetras(CX120,"PESO","PESOS DOMINICANOS","$EE $m CON #d/100 CENTAVOS")</f>
        <v>#VALUE!</v>
      </c>
      <c r="CZ120" s="37">
        <v>0</v>
      </c>
      <c r="DA120" s="37">
        <f t="shared" si="61"/>
        <v>0</v>
      </c>
      <c r="DB120" s="189">
        <v>65.75</v>
      </c>
      <c r="DC120" s="80">
        <f>+CZ120*'PRECIOS SEGUN ADJ. (FRONTERIZO)'!$B$19*'PRECIOS SEGUN ADJ. (FRONTERIZO)'!$C$19</f>
        <v>0</v>
      </c>
      <c r="DD120" s="80" t="e" vm="1">
        <f>+[4]!NumLetras(DC120,"PESO","PESOS DOMINICANOS","$EE $m CON #d/100 CENTAVOS")</f>
        <v>#VALUE!</v>
      </c>
      <c r="DE120" s="80">
        <f t="shared" si="102"/>
        <v>0</v>
      </c>
      <c r="DF120" s="165">
        <v>13</v>
      </c>
      <c r="DG120" s="37">
        <f t="shared" si="103"/>
        <v>520</v>
      </c>
      <c r="DH120" s="189">
        <v>82.59999999999998</v>
      </c>
      <c r="DI120" s="80">
        <f>+DF120*'PRECIOS SEGUN ADJ (RURAL)'!$B$15*'PRECIOS SEGUN ADJ (RURAL)'!$C$15</f>
        <v>42952</v>
      </c>
      <c r="DJ120" s="80" t="e" vm="1">
        <f>+[4]!NumLetras(DI120,"PESO","PESOS DOMINICANOS","$EE $m CON #d/100 CENTAVOS")</f>
        <v>#VALUE!</v>
      </c>
      <c r="DK120" s="80">
        <f t="shared" si="120"/>
        <v>7731.36</v>
      </c>
      <c r="DL120" s="165">
        <v>222</v>
      </c>
      <c r="DM120" s="37">
        <f t="shared" si="104"/>
        <v>8880</v>
      </c>
      <c r="DN120" s="189">
        <v>23.059999999999995</v>
      </c>
      <c r="DO120" s="80">
        <f>+DL120*'PRECIOS SEGUN ADJ (RURAL)'!$B$17*'PRECIOS SEGUN ADJ (RURAL)'!$C$17</f>
        <v>204772.8</v>
      </c>
      <c r="DP120" s="80" t="e" vm="1">
        <f>+[4]!NumLetras(DO120,"PESO","PESOS DOMINICANOS","$EE $m CON #d/100 CENTAVOS")</f>
        <v>#VALUE!</v>
      </c>
      <c r="DQ120" s="192">
        <v>0</v>
      </c>
      <c r="DR120" s="192">
        <f t="shared" si="64"/>
        <v>0</v>
      </c>
      <c r="DS120" s="189">
        <v>80.849999999999994</v>
      </c>
      <c r="DT120" s="80">
        <f>+DQ120*'PRECIOS SEGUN ADJ. (FRONTERIZO)'!$B$22*'PRECIOS SEGUN ADJ. (FRONTERIZO)'!$C$22</f>
        <v>0</v>
      </c>
      <c r="DU120" s="80" t="e" vm="1">
        <f>+[4]!NumLetras(DT120,"PESO","PESOS DOMINICANOS","$EE $m CON #d/100 CENTAVOS")</f>
        <v>#VALUE!</v>
      </c>
      <c r="DV120" s="165">
        <v>14</v>
      </c>
      <c r="DW120" s="37">
        <f t="shared" si="105"/>
        <v>560</v>
      </c>
      <c r="DX120" s="189">
        <v>21.83</v>
      </c>
      <c r="DY120" s="80">
        <f>+DV120*'PRECIOS SEGUN ADJ (RURAL)'!$B$19*'PRECIOS SEGUN ADJ (RURAL)'!$C$19</f>
        <v>12224.8</v>
      </c>
      <c r="DZ120" s="80" t="e" vm="1">
        <f>+[4]!NumLetras(DY120,"PESO","PESOS DOMINICANOS","$EE $m CON #d/100 CENTAVOS")</f>
        <v>#VALUE!</v>
      </c>
      <c r="EA120" s="80">
        <f t="shared" si="121"/>
        <v>2200.46</v>
      </c>
      <c r="EB120" s="165">
        <v>37</v>
      </c>
      <c r="EC120" s="37">
        <f t="shared" si="106"/>
        <v>1480</v>
      </c>
      <c r="ED120" s="189">
        <v>33</v>
      </c>
      <c r="EE120" s="80">
        <f>+EB120*'PRECIOS SEGUN ADJ (RURAL)'!$B$20*'PRECIOS SEGUN ADJ (RURAL)'!$C$20</f>
        <v>48840</v>
      </c>
      <c r="EF120" s="80" t="e" vm="1">
        <f>+[4]!NumLetras(EE120,"PESO","PESOS DOMINICANOS","$EE $m CON #d/100 CENTAVOS")</f>
        <v>#VALUE!</v>
      </c>
      <c r="EG120" s="37">
        <v>0</v>
      </c>
      <c r="EH120" s="37">
        <f t="shared" si="67"/>
        <v>0</v>
      </c>
      <c r="EI120" s="189">
        <v>15.789999999999997</v>
      </c>
      <c r="EJ120" s="80">
        <f>+EG120*'PRECIOS SEGUN ADJ. (FRONTERIZO)'!$B$25*'PRECIOS SEGUN ADJ. (FRONTERIZO)'!$C$25</f>
        <v>0</v>
      </c>
      <c r="EK120" s="80" t="e" vm="1">
        <f>+[4]!NumLetras(EJ120,"PESO","PESOS DOMINICANOS","$EE $m CON #d/100 CENTAVOS")</f>
        <v>#VALUE!</v>
      </c>
      <c r="EL120" s="37">
        <v>0</v>
      </c>
      <c r="EM120" s="37">
        <f t="shared" si="68"/>
        <v>0</v>
      </c>
      <c r="EN120" s="189">
        <v>31.5</v>
      </c>
      <c r="EO120" s="80">
        <f>+EL120*'PRECIOS SEGUN ADJ. (FRONTERIZO)'!$B$26*'PRECIOS SEGUN ADJ. (FRONTERIZO)'!$C$26</f>
        <v>0</v>
      </c>
      <c r="EP120" s="80" t="e" vm="1">
        <f>+[4]!NumLetras(EO120,"PESO","PESOS DOMINICANOS","$EE $m CON #d/100 CENTAVOS")</f>
        <v>#VALUE!</v>
      </c>
      <c r="EQ120" s="193">
        <v>33</v>
      </c>
      <c r="ER120" s="194">
        <f t="shared" si="107"/>
        <v>1320</v>
      </c>
      <c r="ES120" s="195">
        <v>21.68</v>
      </c>
      <c r="ET120" s="196">
        <f>+EQ120*'PRECIOS SEGUN ADJ (RURAL)'!$B$13*'PRECIOS SEGUN ADJ (RURAL)'!$C$13</f>
        <v>28617.599999999999</v>
      </c>
      <c r="EU120" s="196" t="e" vm="1">
        <f>+[4]!NumLetras(ET120,"PESO","PESOS DOMINICANOS","$EE $m CON #d/100 CENTAVOS")</f>
        <v>#VALUE!</v>
      </c>
      <c r="EV120" s="197">
        <v>222</v>
      </c>
      <c r="EW120" s="198">
        <f t="shared" si="122"/>
        <v>4440</v>
      </c>
      <c r="EX120" s="199">
        <v>5.5</v>
      </c>
      <c r="EY120" s="200">
        <f>+EV120*'PRECIOS SEGUN ADJ (RURAL)'!$B$16*'PRECIOS SEGUN ADJ (RURAL)'!$C$16</f>
        <v>24420</v>
      </c>
      <c r="EZ120" s="200" t="e" vm="1">
        <f>+[4]!NumLetras(EY120,"PESO","PESOS DOMINICANOS","$EE $m CON #d/100 CENTAVOS")</f>
        <v>#VALUE!</v>
      </c>
      <c r="FA120" s="201">
        <v>16</v>
      </c>
      <c r="FB120" s="202">
        <f t="shared" si="108"/>
        <v>640</v>
      </c>
      <c r="FC120" s="203">
        <v>220</v>
      </c>
      <c r="FD120" s="204">
        <f>+FA120*'PRECIOS SEGUN ADJ (RURAL)'!$B$18*'PRECIOS SEGUN ADJ (RURAL)'!$C$18</f>
        <v>140800</v>
      </c>
      <c r="FE120" s="204" t="e" vm="1">
        <f>+[4]!NumLetras(FD120,"PESO","PESOS DOMINICANOS","$EE $m CON #d/100 CENTAVOS")</f>
        <v>#VALUE!</v>
      </c>
      <c r="FF120" s="204">
        <f t="shared" si="123"/>
        <v>25344</v>
      </c>
      <c r="FG120" s="80">
        <f t="shared" si="85"/>
        <v>1296906.8</v>
      </c>
      <c r="FH120" s="80" t="e" vm="1">
        <f>+[4]!NumLetras(FG120,"PESO","PESOS DOMINICANOS","$EE $m CON #d/100 CENTAVOS")</f>
        <v>#VALUE!</v>
      </c>
      <c r="FI120" s="80">
        <f t="shared" si="73"/>
        <v>113485.43000000001</v>
      </c>
      <c r="FJ120" s="80" t="e" vm="1">
        <f>+[4]!NumLetras(FI120,"PESO","PESOS DOMINICANOS","$EE $m CON #d/100 CENTAVOS")</f>
        <v>#VALUE!</v>
      </c>
      <c r="FK120" s="80">
        <f t="shared" si="109"/>
        <v>1183421.3700000001</v>
      </c>
      <c r="FL120" s="80" t="e" vm="1">
        <f>+[4]!NumLetras(FK120,"PESO","PESOS DOMINICANOS","$EE $m CON #d/100 CENTAVOS")</f>
        <v>#VALUE!</v>
      </c>
      <c r="FM120" s="80">
        <f t="shared" si="110"/>
        <v>259381.36</v>
      </c>
      <c r="FN120" s="80" t="e" vm="1">
        <f>+[4]!NumLetras(FM120,"PESO","PESOS DOMINICANOS","$EE $m CON #d/100 CENTAVOS")</f>
        <v>#VALUE!</v>
      </c>
      <c r="FO120" s="80">
        <f t="shared" si="111"/>
        <v>12969.07</v>
      </c>
      <c r="FP120" s="80" t="e" vm="1">
        <f>+[4]!NumLetras(FO120,"PESO","PESOS DOMINICANOS","$EE $m CON #d/100 CENTAVOS")</f>
        <v>#VALUE!</v>
      </c>
      <c r="FQ120" s="80"/>
      <c r="FR120" s="80">
        <f t="shared" si="112"/>
        <v>1037525.4400000001</v>
      </c>
      <c r="FS120" s="80" t="e" vm="1">
        <f>+[4]!NumLetras(FR120,"PESO","PESOS DOMINICANOS","$EE $m CON #d/100 CENTAVOS")</f>
        <v>#VALUE!</v>
      </c>
      <c r="FT120" s="37" t="str">
        <f>+VLOOKUP(D120,'RURAL XENIA'!F:G,2,0)</f>
        <v>R-11</v>
      </c>
    </row>
    <row r="121" spans="1:176">
      <c r="A121" s="37">
        <v>10</v>
      </c>
      <c r="B121" s="37">
        <v>10</v>
      </c>
      <c r="C121" s="26" t="s">
        <v>1159</v>
      </c>
      <c r="D121" s="37">
        <v>22500644731</v>
      </c>
      <c r="E121" s="37" t="str">
        <f>+VLOOKUP(D121,'INFORMACION DE PROVEEDORES'!C:I,2,0)</f>
        <v>225-0064473-1</v>
      </c>
      <c r="F121" s="26" t="str">
        <f>+VLOOKUP(D121,'INFORMACION DE PROVEEDORES'!C:J,4,0)</f>
        <v>ARIEL ANGEL  PEÑA PICHARDO</v>
      </c>
      <c r="G121" s="37" t="str">
        <f>+VLOOKUP(D121,'INFORMACION DE PROVEEDORES'!C:K,5,0)</f>
        <v>225-0064473-1</v>
      </c>
      <c r="H121" s="26" t="str">
        <f>+VLOOKUP(D121,'INFORMACION DE PROVEEDORES'!C:L,7,0)</f>
        <v>CALLE RESPALDO 10 NO.44, 27 DE FEBRERO, SANTO DOMINGO</v>
      </c>
      <c r="I121" s="37" t="str">
        <f>+VLOOKUP(D121,'INFORMACION DE PROVEEDORES'!C:M,3,0)</f>
        <v xml:space="preserve"> FÍSICA</v>
      </c>
      <c r="J121" s="37">
        <v>1</v>
      </c>
      <c r="K121" s="37">
        <v>267</v>
      </c>
      <c r="L121" s="37">
        <v>18</v>
      </c>
      <c r="M121" s="37">
        <f t="shared" si="113"/>
        <v>720</v>
      </c>
      <c r="N121" s="189">
        <v>60.180000000000007</v>
      </c>
      <c r="O121" s="80">
        <f>+L121*'PRECIOS SEGUN ADJ (RURAL)'!$B$2*'PRECIOS SEGUN ADJ (RURAL)'!$C$2</f>
        <v>43329.599999999999</v>
      </c>
      <c r="P121" s="80" t="e" vm="1">
        <f>+[4]!NumLetras(O121,"PESO","PESOS DOMINICANOS","$EE $m CON #d/100 CENTAVOS")</f>
        <v>#VALUE!</v>
      </c>
      <c r="Q121" s="80">
        <f t="shared" si="114"/>
        <v>6932.74</v>
      </c>
      <c r="R121" s="165">
        <v>3</v>
      </c>
      <c r="S121" s="37">
        <f t="shared" si="90"/>
        <v>120</v>
      </c>
      <c r="T121" s="189">
        <v>33</v>
      </c>
      <c r="U121" s="80">
        <f>+R121*'PRECIOS SEGUN ADJ (RURAL)'!$B$3*'PRECIOS SEGUN ADJ (RURAL)'!$C$3</f>
        <v>3960</v>
      </c>
      <c r="V121" s="80" t="e" vm="1">
        <f>+[4]!NumLetras(U121,"PESO","PESOS DOMINICANOS","$EE $m CON #d/100 CENTAVOS")</f>
        <v>#VALUE!</v>
      </c>
      <c r="W121" s="192">
        <v>0</v>
      </c>
      <c r="X121" s="37">
        <f t="shared" si="46"/>
        <v>0</v>
      </c>
      <c r="Y121" s="189">
        <v>25.2</v>
      </c>
      <c r="Z121" s="80">
        <f>+W121*'PRECIOS SEGUN ADJ. (FRONTERIZO)'!$B$4*'PRECIOS SEGUN ADJ. (FRONTERIZO)'!$C$4</f>
        <v>0</v>
      </c>
      <c r="AA121" s="80" t="e" vm="1">
        <f>+[4]!NumLetras(Z121,"PESO","PESOS DOMINICANOS","$EE $m CON #d/100 CENTAVOS")</f>
        <v>#VALUE!</v>
      </c>
      <c r="AB121" s="165">
        <v>41</v>
      </c>
      <c r="AC121" s="37">
        <f t="shared" si="91"/>
        <v>1640</v>
      </c>
      <c r="AD121" s="189">
        <v>87.91</v>
      </c>
      <c r="AE121" s="80">
        <f>+AB121*'PRECIOS SEGUN ADJ (RURAL)'!$B$4*'PRECIOS SEGUN ADJ (RURAL)'!$C$4</f>
        <v>144172.4</v>
      </c>
      <c r="AF121" s="80" t="e" vm="1">
        <f>+[4]!NumLetras(AE121,"PESO","PESOS DOMINICANOS","$EE $m CON #d/100 CENTAVOS")</f>
        <v>#VALUE!</v>
      </c>
      <c r="AG121" s="80">
        <f t="shared" si="115"/>
        <v>25951.03</v>
      </c>
      <c r="AH121" s="165">
        <v>49</v>
      </c>
      <c r="AI121" s="37">
        <f t="shared" si="92"/>
        <v>1960</v>
      </c>
      <c r="AJ121" s="189">
        <v>53.95</v>
      </c>
      <c r="AK121" s="80">
        <f>+AH121*'PRECIOS SEGUN ADJ (RURAL)'!$B$5*'PRECIOS SEGUN ADJ (RURAL)'!$C$5</f>
        <v>105742</v>
      </c>
      <c r="AL121" s="80" t="e" vm="1">
        <f>+[4]!NumLetras(AK121,"PESO","PESOS DOMINICANOS","$EE $m CON #d/100 CENTAVOS")</f>
        <v>#VALUE!</v>
      </c>
      <c r="AM121" s="165">
        <v>6</v>
      </c>
      <c r="AN121" s="37">
        <f t="shared" si="93"/>
        <v>240</v>
      </c>
      <c r="AO121" s="189">
        <v>29.05</v>
      </c>
      <c r="AP121" s="80">
        <f>+AM121*'PRECIOS SEGUN ADJ (RURAL)'!$B$6*'PRECIOS SEGUN ADJ (RURAL)'!$C$6</f>
        <v>6972</v>
      </c>
      <c r="AQ121" s="80" t="e" vm="1">
        <f>+[4]!NumLetras(AP121,"PESO","PESOS DOMINICANOS","$EE $m CON #d/100 CENTAVOS")</f>
        <v>#VALUE!</v>
      </c>
      <c r="AR121" s="80">
        <f t="shared" si="116"/>
        <v>1115.52</v>
      </c>
      <c r="AS121" s="165">
        <v>15</v>
      </c>
      <c r="AT121" s="37">
        <f t="shared" si="94"/>
        <v>600</v>
      </c>
      <c r="AU121" s="189">
        <v>304.44</v>
      </c>
      <c r="AV121" s="80">
        <f>+AS121*'PRECIOS SEGUN ADJ (RURAL)'!$B$7*'PRECIOS SEGUN ADJ (RURAL)'!$C$7</f>
        <v>182664</v>
      </c>
      <c r="AW121" s="80" t="e" vm="1">
        <f>+[4]!NumLetras(AV121,"PESO","PESOS DOMINICANOS","$EE $m CON #d/100 CENTAVOS")</f>
        <v>#VALUE!</v>
      </c>
      <c r="AX121" s="80">
        <f t="shared" si="117"/>
        <v>32879.519999999997</v>
      </c>
      <c r="AY121" s="37">
        <v>0</v>
      </c>
      <c r="AZ121" s="37">
        <f t="shared" si="51"/>
        <v>0</v>
      </c>
      <c r="BA121" s="189">
        <v>18.899999999999999</v>
      </c>
      <c r="BB121" s="80">
        <f>+AY121*'PRECIOS SEGUN ADJ. (FRONTERIZO)'!$B$9*'PRECIOS SEGUN ADJ. (FRONTERIZO)'!$C$9</f>
        <v>0</v>
      </c>
      <c r="BC121" s="80" t="e" vm="1">
        <f>+[4]!NumLetras(BB121,"PESO","PESOS DOMINICANOS","$EE $m CON #d/100 CENTAVOS")</f>
        <v>#VALUE!</v>
      </c>
      <c r="BD121" s="165">
        <v>3</v>
      </c>
      <c r="BE121" s="37">
        <f t="shared" si="95"/>
        <v>120</v>
      </c>
      <c r="BF121" s="189">
        <v>140.38999999999999</v>
      </c>
      <c r="BG121" s="80">
        <f>+BD121*'PRECIOS SEGUN ADJ (RURAL)'!$B$8*'PRECIOS SEGUN ADJ (RURAL)'!$C$8</f>
        <v>16846.8</v>
      </c>
      <c r="BH121" s="80" t="e" vm="1">
        <f>+[4]!NumLetras(BG121,"PESO","PESOS DOMINICANOS","$EE $m CON #d/100 CENTAVOS")</f>
        <v>#VALUE!</v>
      </c>
      <c r="BI121" s="80">
        <f t="shared" si="118"/>
        <v>3032.42</v>
      </c>
      <c r="BJ121" s="37">
        <v>0</v>
      </c>
      <c r="BK121" s="37">
        <f t="shared" si="53"/>
        <v>0</v>
      </c>
      <c r="BL121" s="189">
        <v>31.459999999999997</v>
      </c>
      <c r="BM121" s="80">
        <f>+BJ121*'PRECIOS SEGUN ADJ. (FRONTERIZO)'!$B$11*'PRECIOS SEGUN ADJ. (FRONTERIZO)'!$C$11</f>
        <v>0</v>
      </c>
      <c r="BN121" s="80" t="e" vm="1">
        <f>+[4]!NumLetras(BM121,"PESO","PESOS DOMINICANOS","$EE $m CON #d/100 CENTAVOS")</f>
        <v>#VALUE!</v>
      </c>
      <c r="BO121" s="165">
        <v>12</v>
      </c>
      <c r="BP121" s="37">
        <f t="shared" si="96"/>
        <v>480</v>
      </c>
      <c r="BQ121" s="189">
        <v>68.099999999999994</v>
      </c>
      <c r="BR121" s="80">
        <f>+BO121*'PRECIOS SEGUN ADJ (RURAL)'!$B$9*'PRECIOS SEGUN ADJ (RURAL)'!$C$9</f>
        <v>32687.999999999996</v>
      </c>
      <c r="BS121" s="80" t="e" vm="1">
        <f>+[4]!NumLetras(BR121,"PESO","PESOS DOMINICANOS","$EE $m CON #d/100 CENTAVOS")</f>
        <v>#VALUE!</v>
      </c>
      <c r="BT121" s="165">
        <v>267</v>
      </c>
      <c r="BU121" s="37">
        <f t="shared" si="119"/>
        <v>5340</v>
      </c>
      <c r="BV121" s="189">
        <v>5.5</v>
      </c>
      <c r="BW121" s="80">
        <f>+BT121*'PRECIOS SEGUN ADJ (RURAL)'!$B$10*'PRECIOS SEGUN ADJ (RURAL)'!$C$10</f>
        <v>29370</v>
      </c>
      <c r="BX121" s="80" t="e" vm="1">
        <f>+[4]!NumLetras(BW121,"PESO","PESOS DOMINICANOS","$EE $m CON #d/100 CENTAVOS")</f>
        <v>#VALUE!</v>
      </c>
      <c r="BY121" s="165">
        <v>267</v>
      </c>
      <c r="BZ121" s="37">
        <f t="shared" si="97"/>
        <v>10680</v>
      </c>
      <c r="CA121" s="189">
        <v>7.1500000000000012</v>
      </c>
      <c r="CB121" s="80">
        <f>+BY121*'PRECIOS SEGUN ADJ (RURAL)'!$B$11*'PRECIOS SEGUN ADJ (RURAL)'!$C$11</f>
        <v>76362</v>
      </c>
      <c r="CC121" s="80" t="e" vm="1">
        <f>+[4]!NumLetras(CB121,"PESO","PESOS DOMINICANOS","$EE $m CON #d/100 CENTAVOS")</f>
        <v>#VALUE!</v>
      </c>
      <c r="CD121" s="165">
        <v>267</v>
      </c>
      <c r="CE121" s="37">
        <f t="shared" si="98"/>
        <v>10680</v>
      </c>
      <c r="CF121" s="189">
        <v>6.84</v>
      </c>
      <c r="CG121" s="80">
        <f>+CD121*'PRECIOS SEGUN ADJ (RURAL)'!$B$12*'PRECIOS SEGUN ADJ (RURAL)'!$C$12</f>
        <v>73051.199999999997</v>
      </c>
      <c r="CH121" s="80" t="e" vm="1">
        <f>+[4]!NumLetras(CG121,"PESO","PESOS DOMINICANOS","$EE $m CON #d/100 CENTAVOS")</f>
        <v>#VALUE!</v>
      </c>
      <c r="CI121" s="37">
        <v>0</v>
      </c>
      <c r="CJ121" s="37">
        <f t="shared" si="58"/>
        <v>0</v>
      </c>
      <c r="CK121" s="189">
        <v>60</v>
      </c>
      <c r="CL121" s="80">
        <f>+CI121*'PRECIOS SEGUN ADJ. (FRONTERIZO)'!$B$16*'PRECIOS SEGUN ADJ. (FRONTERIZO)'!$C$16</f>
        <v>0</v>
      </c>
      <c r="CM121" s="80" t="e" vm="1">
        <f>+[4]!NumLetras(CL121,"PESO","PESOS DOMINICANOS","$EE $m CON #d/100 CENTAVOS")</f>
        <v>#VALUE!</v>
      </c>
      <c r="CN121" s="80">
        <f t="shared" si="99"/>
        <v>0</v>
      </c>
      <c r="CO121" s="37">
        <v>0</v>
      </c>
      <c r="CP121" s="37">
        <f t="shared" si="59"/>
        <v>0</v>
      </c>
      <c r="CQ121" s="189">
        <v>55.649999999999991</v>
      </c>
      <c r="CR121" s="80">
        <f>+CO121*'PRECIOS SEGUN ADJ. (FRONTERIZO)'!$B$17*'PRECIOS SEGUN ADJ. (FRONTERIZO)'!$C$17</f>
        <v>0</v>
      </c>
      <c r="CS121" s="80" t="e" vm="1">
        <f>+[4]!NumLetras(CR121,"PESO","PESOS DOMINICANOS","$EE $m CON #d/100 CENTAVOS")</f>
        <v>#VALUE!</v>
      </c>
      <c r="CT121" s="80">
        <f t="shared" si="100"/>
        <v>0</v>
      </c>
      <c r="CU121" s="165">
        <v>267</v>
      </c>
      <c r="CV121" s="37">
        <f t="shared" si="101"/>
        <v>10680</v>
      </c>
      <c r="CW121" s="189">
        <v>6.5999999999999988</v>
      </c>
      <c r="CX121" s="80">
        <f>+CU121*'PRECIOS SEGUN ADJ (RURAL)'!$B$14*'PRECIOS SEGUN ADJ (RURAL)'!$C$14</f>
        <v>70488</v>
      </c>
      <c r="CY121" s="80" t="e" vm="1">
        <f>+[4]!NumLetras(CX121,"PESO","PESOS DOMINICANOS","$EE $m CON #d/100 CENTAVOS")</f>
        <v>#VALUE!</v>
      </c>
      <c r="CZ121" s="37">
        <v>0</v>
      </c>
      <c r="DA121" s="37">
        <f t="shared" si="61"/>
        <v>0</v>
      </c>
      <c r="DB121" s="189">
        <v>65.75</v>
      </c>
      <c r="DC121" s="80">
        <f>+CZ121*'PRECIOS SEGUN ADJ. (FRONTERIZO)'!$B$19*'PRECIOS SEGUN ADJ. (FRONTERIZO)'!$C$19</f>
        <v>0</v>
      </c>
      <c r="DD121" s="80" t="e" vm="1">
        <f>+[4]!NumLetras(DC121,"PESO","PESOS DOMINICANOS","$EE $m CON #d/100 CENTAVOS")</f>
        <v>#VALUE!</v>
      </c>
      <c r="DE121" s="80">
        <f t="shared" si="102"/>
        <v>0</v>
      </c>
      <c r="DF121" s="165">
        <v>9</v>
      </c>
      <c r="DG121" s="37">
        <f t="shared" si="103"/>
        <v>360</v>
      </c>
      <c r="DH121" s="189">
        <v>82.59999999999998</v>
      </c>
      <c r="DI121" s="80">
        <f>+DF121*'PRECIOS SEGUN ADJ (RURAL)'!$B$15*'PRECIOS SEGUN ADJ (RURAL)'!$C$15</f>
        <v>29736</v>
      </c>
      <c r="DJ121" s="80" t="e" vm="1">
        <f>+[4]!NumLetras(DI121,"PESO","PESOS DOMINICANOS","$EE $m CON #d/100 CENTAVOS")</f>
        <v>#VALUE!</v>
      </c>
      <c r="DK121" s="80">
        <f t="shared" si="120"/>
        <v>5352.48</v>
      </c>
      <c r="DL121" s="165">
        <v>267</v>
      </c>
      <c r="DM121" s="37">
        <f t="shared" si="104"/>
        <v>10680</v>
      </c>
      <c r="DN121" s="189">
        <v>23.059999999999995</v>
      </c>
      <c r="DO121" s="80">
        <f>+DL121*'PRECIOS SEGUN ADJ (RURAL)'!$B$17*'PRECIOS SEGUN ADJ (RURAL)'!$C$17</f>
        <v>246280.8</v>
      </c>
      <c r="DP121" s="80" t="e" vm="1">
        <f>+[4]!NumLetras(DO121,"PESO","PESOS DOMINICANOS","$EE $m CON #d/100 CENTAVOS")</f>
        <v>#VALUE!</v>
      </c>
      <c r="DQ121" s="192">
        <v>0</v>
      </c>
      <c r="DR121" s="192">
        <f t="shared" si="64"/>
        <v>0</v>
      </c>
      <c r="DS121" s="189">
        <v>80.849999999999994</v>
      </c>
      <c r="DT121" s="80">
        <f>+DQ121*'PRECIOS SEGUN ADJ. (FRONTERIZO)'!$B$22*'PRECIOS SEGUN ADJ. (FRONTERIZO)'!$C$22</f>
        <v>0</v>
      </c>
      <c r="DU121" s="80" t="e" vm="1">
        <f>+[4]!NumLetras(DT121,"PESO","PESOS DOMINICANOS","$EE $m CON #d/100 CENTAVOS")</f>
        <v>#VALUE!</v>
      </c>
      <c r="DV121" s="165">
        <v>11</v>
      </c>
      <c r="DW121" s="37">
        <f t="shared" si="105"/>
        <v>440</v>
      </c>
      <c r="DX121" s="189">
        <v>21.83</v>
      </c>
      <c r="DY121" s="80">
        <f>+DV121*'PRECIOS SEGUN ADJ (RURAL)'!$B$19*'PRECIOS SEGUN ADJ (RURAL)'!$C$19</f>
        <v>9605.2000000000007</v>
      </c>
      <c r="DZ121" s="80" t="e" vm="1">
        <f>+[4]!NumLetras(DY121,"PESO","PESOS DOMINICANOS","$EE $m CON #d/100 CENTAVOS")</f>
        <v>#VALUE!</v>
      </c>
      <c r="EA121" s="80">
        <f t="shared" si="121"/>
        <v>1728.94</v>
      </c>
      <c r="EB121" s="165">
        <v>39</v>
      </c>
      <c r="EC121" s="37">
        <f t="shared" si="106"/>
        <v>1560</v>
      </c>
      <c r="ED121" s="189">
        <v>33</v>
      </c>
      <c r="EE121" s="80">
        <f>+EB121*'PRECIOS SEGUN ADJ (RURAL)'!$B$20*'PRECIOS SEGUN ADJ (RURAL)'!$C$20</f>
        <v>51480</v>
      </c>
      <c r="EF121" s="80" t="e" vm="1">
        <f>+[4]!NumLetras(EE121,"PESO","PESOS DOMINICANOS","$EE $m CON #d/100 CENTAVOS")</f>
        <v>#VALUE!</v>
      </c>
      <c r="EG121" s="37">
        <v>0</v>
      </c>
      <c r="EH121" s="37">
        <f t="shared" si="67"/>
        <v>0</v>
      </c>
      <c r="EI121" s="189">
        <v>15.789999999999997</v>
      </c>
      <c r="EJ121" s="80">
        <f>+EG121*'PRECIOS SEGUN ADJ. (FRONTERIZO)'!$B$25*'PRECIOS SEGUN ADJ. (FRONTERIZO)'!$C$25</f>
        <v>0</v>
      </c>
      <c r="EK121" s="80" t="e" vm="1">
        <f>+[4]!NumLetras(EJ121,"PESO","PESOS DOMINICANOS","$EE $m CON #d/100 CENTAVOS")</f>
        <v>#VALUE!</v>
      </c>
      <c r="EL121" s="37">
        <v>0</v>
      </c>
      <c r="EM121" s="37">
        <f t="shared" si="68"/>
        <v>0</v>
      </c>
      <c r="EN121" s="189">
        <v>31.5</v>
      </c>
      <c r="EO121" s="80">
        <f>+EL121*'PRECIOS SEGUN ADJ. (FRONTERIZO)'!$B$26*'PRECIOS SEGUN ADJ. (FRONTERIZO)'!$C$26</f>
        <v>0</v>
      </c>
      <c r="EP121" s="80" t="e" vm="1">
        <f>+[4]!NumLetras(EO121,"PESO","PESOS DOMINICANOS","$EE $m CON #d/100 CENTAVOS")</f>
        <v>#VALUE!</v>
      </c>
      <c r="EQ121" s="193">
        <v>34</v>
      </c>
      <c r="ER121" s="194">
        <f t="shared" si="107"/>
        <v>1360</v>
      </c>
      <c r="ES121" s="195">
        <v>21.68</v>
      </c>
      <c r="ET121" s="196">
        <f>+EQ121*'PRECIOS SEGUN ADJ (RURAL)'!$B$13*'PRECIOS SEGUN ADJ (RURAL)'!$C$13</f>
        <v>29484.799999999999</v>
      </c>
      <c r="EU121" s="196" t="e" vm="1">
        <f>+[4]!NumLetras(ET121,"PESO","PESOS DOMINICANOS","$EE $m CON #d/100 CENTAVOS")</f>
        <v>#VALUE!</v>
      </c>
      <c r="EV121" s="197">
        <v>267</v>
      </c>
      <c r="EW121" s="198">
        <f t="shared" si="122"/>
        <v>5340</v>
      </c>
      <c r="EX121" s="199">
        <v>5.5</v>
      </c>
      <c r="EY121" s="200">
        <f>+EV121*'PRECIOS SEGUN ADJ (RURAL)'!$B$16*'PRECIOS SEGUN ADJ (RURAL)'!$C$16</f>
        <v>29370</v>
      </c>
      <c r="EZ121" s="200" t="e" vm="1">
        <f>+[4]!NumLetras(EY121,"PESO","PESOS DOMINICANOS","$EE $m CON #d/100 CENTAVOS")</f>
        <v>#VALUE!</v>
      </c>
      <c r="FA121" s="201">
        <v>15</v>
      </c>
      <c r="FB121" s="202">
        <f t="shared" si="108"/>
        <v>600</v>
      </c>
      <c r="FC121" s="203">
        <v>220</v>
      </c>
      <c r="FD121" s="204">
        <f>+FA121*'PRECIOS SEGUN ADJ (RURAL)'!$B$18*'PRECIOS SEGUN ADJ (RURAL)'!$C$18</f>
        <v>132000</v>
      </c>
      <c r="FE121" s="204" t="e" vm="1">
        <f>+[4]!NumLetras(FD121,"PESO","PESOS DOMINICANOS","$EE $m CON #d/100 CENTAVOS")</f>
        <v>#VALUE!</v>
      </c>
      <c r="FF121" s="204">
        <f t="shared" si="123"/>
        <v>23760</v>
      </c>
      <c r="FG121" s="80">
        <f t="shared" si="85"/>
        <v>1313602.7999999998</v>
      </c>
      <c r="FH121" s="80" t="e" vm="1">
        <f>+[4]!NumLetras(FG121,"PESO","PESOS DOMINICANOS","$EE $m CON #d/100 CENTAVOS")</f>
        <v>#VALUE!</v>
      </c>
      <c r="FI121" s="80">
        <f t="shared" si="73"/>
        <v>100752.65</v>
      </c>
      <c r="FJ121" s="80" t="e" vm="1">
        <f>+[4]!NumLetras(FI121,"PESO","PESOS DOMINICANOS","$EE $m CON #d/100 CENTAVOS")</f>
        <v>#VALUE!</v>
      </c>
      <c r="FK121" s="80">
        <f t="shared" si="109"/>
        <v>1212850.1499999999</v>
      </c>
      <c r="FL121" s="80" t="e" vm="1">
        <f>+[4]!NumLetras(FK121,"PESO","PESOS DOMINICANOS","$EE $m CON #d/100 CENTAVOS")</f>
        <v>#VALUE!</v>
      </c>
      <c r="FM121" s="80">
        <f t="shared" si="110"/>
        <v>262720.56</v>
      </c>
      <c r="FN121" s="80" t="e" vm="1">
        <f>+[4]!NumLetras(FM121,"PESO","PESOS DOMINICANOS","$EE $m CON #d/100 CENTAVOS")</f>
        <v>#VALUE!</v>
      </c>
      <c r="FO121" s="80">
        <f t="shared" si="111"/>
        <v>13136.03</v>
      </c>
      <c r="FP121" s="80" t="e" vm="1">
        <f>+[4]!NumLetras(FO121,"PESO","PESOS DOMINICANOS","$EE $m CON #d/100 CENTAVOS")</f>
        <v>#VALUE!</v>
      </c>
      <c r="FQ121" s="80"/>
      <c r="FR121" s="80">
        <f t="shared" si="112"/>
        <v>1050882.2399999998</v>
      </c>
      <c r="FS121" s="80" t="e" vm="1">
        <f>+[4]!NumLetras(FR121,"PESO","PESOS DOMINICANOS","$EE $m CON #d/100 CENTAVOS")</f>
        <v>#VALUE!</v>
      </c>
      <c r="FT121" s="37" t="str">
        <f>+VLOOKUP(D121,'RURAL XENIA'!F:G,2,0)</f>
        <v>R-44</v>
      </c>
    </row>
    <row r="122" spans="1:176">
      <c r="A122" s="37">
        <v>11</v>
      </c>
      <c r="B122" s="37">
        <v>11</v>
      </c>
      <c r="C122" s="26" t="s">
        <v>2843</v>
      </c>
      <c r="D122" s="37">
        <v>131968597</v>
      </c>
      <c r="E122" s="37">
        <f>+VLOOKUP(D122,'INFORMACION DE PROVEEDORES'!C:I,2,0)</f>
        <v>131968597</v>
      </c>
      <c r="F122" s="26" t="str">
        <f>+VLOOKUP(D122,'INFORMACION DE PROVEEDORES'!C:J,4,0)</f>
        <v>FRANCISCO ALBERTO ROMERO MEDINA</v>
      </c>
      <c r="G122" s="37" t="str">
        <f>+VLOOKUP(D122,'INFORMACION DE PROVEEDORES'!C:K,5,0)</f>
        <v>001-0316760-7</v>
      </c>
      <c r="H122" s="26" t="str">
        <f>+VLOOKUP(D122,'INFORMACION DE PROVEEDORES'!C:L,7,0)</f>
        <v>C/TUNTI CACERES ESQ. MANUEL UBALDO GOMEZ EDIF. 120 VILLA CONSUELO</v>
      </c>
      <c r="I122" s="37" t="str">
        <f>+VLOOKUP(D122,'INFORMACION DE PROVEEDORES'!C:M,3,0)</f>
        <v xml:space="preserve"> JURÍDICA</v>
      </c>
      <c r="J122" s="37">
        <v>1</v>
      </c>
      <c r="K122" s="37">
        <v>172</v>
      </c>
      <c r="L122" s="37">
        <v>12</v>
      </c>
      <c r="M122" s="37">
        <f t="shared" si="113"/>
        <v>480</v>
      </c>
      <c r="N122" s="189">
        <v>60.180000000000007</v>
      </c>
      <c r="O122" s="80">
        <f>+L122*'PRECIOS SEGUN ADJ (RURAL)'!$B$2*'PRECIOS SEGUN ADJ (RURAL)'!$C$2</f>
        <v>28886.399999999998</v>
      </c>
      <c r="P122" s="80" t="e" vm="1">
        <f>+[4]!NumLetras(O122,"PESO","PESOS DOMINICANOS","$EE $m CON #d/100 CENTAVOS")</f>
        <v>#VALUE!</v>
      </c>
      <c r="Q122" s="80">
        <f t="shared" si="114"/>
        <v>4621.82</v>
      </c>
      <c r="R122" s="165">
        <v>2</v>
      </c>
      <c r="S122" s="37">
        <f t="shared" si="90"/>
        <v>80</v>
      </c>
      <c r="T122" s="189">
        <v>33</v>
      </c>
      <c r="U122" s="80">
        <f>+R122*'PRECIOS SEGUN ADJ (RURAL)'!$B$3*'PRECIOS SEGUN ADJ (RURAL)'!$C$3</f>
        <v>2640</v>
      </c>
      <c r="V122" s="80" t="e" vm="1">
        <f>+[4]!NumLetras(U122,"PESO","PESOS DOMINICANOS","$EE $m CON #d/100 CENTAVOS")</f>
        <v>#VALUE!</v>
      </c>
      <c r="W122" s="192">
        <v>0</v>
      </c>
      <c r="X122" s="37">
        <f t="shared" si="46"/>
        <v>0</v>
      </c>
      <c r="Y122" s="189">
        <v>25.2</v>
      </c>
      <c r="Z122" s="80">
        <f>+W122*'PRECIOS SEGUN ADJ. (FRONTERIZO)'!$B$4*'PRECIOS SEGUN ADJ. (FRONTERIZO)'!$C$4</f>
        <v>0</v>
      </c>
      <c r="AA122" s="80" t="e" vm="1">
        <f>+[4]!NumLetras(Z122,"PESO","PESOS DOMINICANOS","$EE $m CON #d/100 CENTAVOS")</f>
        <v>#VALUE!</v>
      </c>
      <c r="AB122" s="165">
        <v>27</v>
      </c>
      <c r="AC122" s="37">
        <f t="shared" si="91"/>
        <v>1080</v>
      </c>
      <c r="AD122" s="189">
        <v>87.91</v>
      </c>
      <c r="AE122" s="80">
        <f>+AB122*'PRECIOS SEGUN ADJ (RURAL)'!$B$4*'PRECIOS SEGUN ADJ (RURAL)'!$C$4</f>
        <v>94942.799999999988</v>
      </c>
      <c r="AF122" s="80" t="e" vm="1">
        <f>+[4]!NumLetras(AE122,"PESO","PESOS DOMINICANOS","$EE $m CON #d/100 CENTAVOS")</f>
        <v>#VALUE!</v>
      </c>
      <c r="AG122" s="80">
        <f t="shared" si="115"/>
        <v>17089.7</v>
      </c>
      <c r="AH122" s="165">
        <v>32</v>
      </c>
      <c r="AI122" s="37">
        <f t="shared" si="92"/>
        <v>1280</v>
      </c>
      <c r="AJ122" s="189">
        <v>53.95</v>
      </c>
      <c r="AK122" s="80">
        <f>+AH122*'PRECIOS SEGUN ADJ (RURAL)'!$B$5*'PRECIOS SEGUN ADJ (RURAL)'!$C$5</f>
        <v>69056</v>
      </c>
      <c r="AL122" s="80" t="e" vm="1">
        <f>+[4]!NumLetras(AK122,"PESO","PESOS DOMINICANOS","$EE $m CON #d/100 CENTAVOS")</f>
        <v>#VALUE!</v>
      </c>
      <c r="AM122" s="165">
        <v>4</v>
      </c>
      <c r="AN122" s="37">
        <f t="shared" si="93"/>
        <v>160</v>
      </c>
      <c r="AO122" s="189">
        <v>29.05</v>
      </c>
      <c r="AP122" s="80">
        <f>+AM122*'PRECIOS SEGUN ADJ (RURAL)'!$B$6*'PRECIOS SEGUN ADJ (RURAL)'!$C$6</f>
        <v>4648</v>
      </c>
      <c r="AQ122" s="80" t="e" vm="1">
        <f>+[4]!NumLetras(AP122,"PESO","PESOS DOMINICANOS","$EE $m CON #d/100 CENTAVOS")</f>
        <v>#VALUE!</v>
      </c>
      <c r="AR122" s="80">
        <f t="shared" si="116"/>
        <v>743.68</v>
      </c>
      <c r="AS122" s="165">
        <v>10</v>
      </c>
      <c r="AT122" s="37">
        <f t="shared" si="94"/>
        <v>400</v>
      </c>
      <c r="AU122" s="189">
        <v>304.44</v>
      </c>
      <c r="AV122" s="80">
        <f>+AS122*'PRECIOS SEGUN ADJ (RURAL)'!$B$7*'PRECIOS SEGUN ADJ (RURAL)'!$C$7</f>
        <v>121776</v>
      </c>
      <c r="AW122" s="80" t="e" vm="1">
        <f>+[4]!NumLetras(AV122,"PESO","PESOS DOMINICANOS","$EE $m CON #d/100 CENTAVOS")</f>
        <v>#VALUE!</v>
      </c>
      <c r="AX122" s="80">
        <f t="shared" si="117"/>
        <v>21919.68</v>
      </c>
      <c r="AY122" s="37">
        <v>0</v>
      </c>
      <c r="AZ122" s="37">
        <f t="shared" si="51"/>
        <v>0</v>
      </c>
      <c r="BA122" s="189">
        <v>18.899999999999999</v>
      </c>
      <c r="BB122" s="80">
        <f>+AY122*'PRECIOS SEGUN ADJ. (FRONTERIZO)'!$B$9*'PRECIOS SEGUN ADJ. (FRONTERIZO)'!$C$9</f>
        <v>0</v>
      </c>
      <c r="BC122" s="80" t="e" vm="1">
        <f>+[4]!NumLetras(BB122,"PESO","PESOS DOMINICANOS","$EE $m CON #d/100 CENTAVOS")</f>
        <v>#VALUE!</v>
      </c>
      <c r="BD122" s="165">
        <v>2</v>
      </c>
      <c r="BE122" s="37">
        <f t="shared" si="95"/>
        <v>80</v>
      </c>
      <c r="BF122" s="189">
        <v>140.38999999999999</v>
      </c>
      <c r="BG122" s="80">
        <f>+BD122*'PRECIOS SEGUN ADJ (RURAL)'!$B$8*'PRECIOS SEGUN ADJ (RURAL)'!$C$8</f>
        <v>11231.199999999999</v>
      </c>
      <c r="BH122" s="80" t="e" vm="1">
        <f>+[4]!NumLetras(BG122,"PESO","PESOS DOMINICANOS","$EE $m CON #d/100 CENTAVOS")</f>
        <v>#VALUE!</v>
      </c>
      <c r="BI122" s="80">
        <f t="shared" si="118"/>
        <v>2021.62</v>
      </c>
      <c r="BJ122" s="37">
        <v>0</v>
      </c>
      <c r="BK122" s="37">
        <f t="shared" si="53"/>
        <v>0</v>
      </c>
      <c r="BL122" s="189">
        <v>31.459999999999997</v>
      </c>
      <c r="BM122" s="80">
        <f>+BJ122*'PRECIOS SEGUN ADJ. (FRONTERIZO)'!$B$11*'PRECIOS SEGUN ADJ. (FRONTERIZO)'!$C$11</f>
        <v>0</v>
      </c>
      <c r="BN122" s="80" t="e" vm="1">
        <f>+[4]!NumLetras(BM122,"PESO","PESOS DOMINICANOS","$EE $m CON #d/100 CENTAVOS")</f>
        <v>#VALUE!</v>
      </c>
      <c r="BO122" s="165">
        <v>8</v>
      </c>
      <c r="BP122" s="37">
        <f t="shared" si="96"/>
        <v>320</v>
      </c>
      <c r="BQ122" s="189">
        <v>68.099999999999994</v>
      </c>
      <c r="BR122" s="80">
        <f>+BO122*'PRECIOS SEGUN ADJ (RURAL)'!$B$9*'PRECIOS SEGUN ADJ (RURAL)'!$C$9</f>
        <v>21792</v>
      </c>
      <c r="BS122" s="80" t="e" vm="1">
        <f>+[4]!NumLetras(BR122,"PESO","PESOS DOMINICANOS","$EE $m CON #d/100 CENTAVOS")</f>
        <v>#VALUE!</v>
      </c>
      <c r="BT122" s="165">
        <v>172</v>
      </c>
      <c r="BU122" s="37">
        <f t="shared" si="119"/>
        <v>3440</v>
      </c>
      <c r="BV122" s="189">
        <v>5.5</v>
      </c>
      <c r="BW122" s="80">
        <f>+BT122*'PRECIOS SEGUN ADJ (RURAL)'!$B$10*'PRECIOS SEGUN ADJ (RURAL)'!$C$10</f>
        <v>18920</v>
      </c>
      <c r="BX122" s="80" t="e" vm="1">
        <f>+[4]!NumLetras(BW122,"PESO","PESOS DOMINICANOS","$EE $m CON #d/100 CENTAVOS")</f>
        <v>#VALUE!</v>
      </c>
      <c r="BY122" s="165">
        <v>172</v>
      </c>
      <c r="BZ122" s="37">
        <f t="shared" si="97"/>
        <v>6880</v>
      </c>
      <c r="CA122" s="189">
        <v>7.1500000000000012</v>
      </c>
      <c r="CB122" s="80">
        <f>+BY122*'PRECIOS SEGUN ADJ (RURAL)'!$B$11*'PRECIOS SEGUN ADJ (RURAL)'!$C$11</f>
        <v>49192</v>
      </c>
      <c r="CC122" s="80" t="e" vm="1">
        <f>+[4]!NumLetras(CB122,"PESO","PESOS DOMINICANOS","$EE $m CON #d/100 CENTAVOS")</f>
        <v>#VALUE!</v>
      </c>
      <c r="CD122" s="165">
        <v>172</v>
      </c>
      <c r="CE122" s="37">
        <f t="shared" si="98"/>
        <v>6880</v>
      </c>
      <c r="CF122" s="189">
        <v>6.84</v>
      </c>
      <c r="CG122" s="80">
        <f>+CD122*'PRECIOS SEGUN ADJ (RURAL)'!$B$12*'PRECIOS SEGUN ADJ (RURAL)'!$C$12</f>
        <v>47059.199999999997</v>
      </c>
      <c r="CH122" s="80" t="e" vm="1">
        <f>+[4]!NumLetras(CG122,"PESO","PESOS DOMINICANOS","$EE $m CON #d/100 CENTAVOS")</f>
        <v>#VALUE!</v>
      </c>
      <c r="CI122" s="37">
        <v>0</v>
      </c>
      <c r="CJ122" s="37">
        <f t="shared" si="58"/>
        <v>0</v>
      </c>
      <c r="CK122" s="189">
        <v>60</v>
      </c>
      <c r="CL122" s="80">
        <f>+CI122*'PRECIOS SEGUN ADJ. (FRONTERIZO)'!$B$16*'PRECIOS SEGUN ADJ. (FRONTERIZO)'!$C$16</f>
        <v>0</v>
      </c>
      <c r="CM122" s="80" t="e" vm="1">
        <f>+[4]!NumLetras(CL122,"PESO","PESOS DOMINICANOS","$EE $m CON #d/100 CENTAVOS")</f>
        <v>#VALUE!</v>
      </c>
      <c r="CN122" s="80">
        <f t="shared" si="99"/>
        <v>0</v>
      </c>
      <c r="CO122" s="37">
        <v>0</v>
      </c>
      <c r="CP122" s="37">
        <f t="shared" si="59"/>
        <v>0</v>
      </c>
      <c r="CQ122" s="189">
        <v>55.649999999999991</v>
      </c>
      <c r="CR122" s="80">
        <f>+CO122*'PRECIOS SEGUN ADJ. (FRONTERIZO)'!$B$17*'PRECIOS SEGUN ADJ. (FRONTERIZO)'!$C$17</f>
        <v>0</v>
      </c>
      <c r="CS122" s="80" t="e" vm="1">
        <f>+[4]!NumLetras(CR122,"PESO","PESOS DOMINICANOS","$EE $m CON #d/100 CENTAVOS")</f>
        <v>#VALUE!</v>
      </c>
      <c r="CT122" s="80">
        <f t="shared" si="100"/>
        <v>0</v>
      </c>
      <c r="CU122" s="165">
        <v>172</v>
      </c>
      <c r="CV122" s="37">
        <f t="shared" si="101"/>
        <v>6880</v>
      </c>
      <c r="CW122" s="189">
        <v>6.5999999999999988</v>
      </c>
      <c r="CX122" s="80">
        <f>+CU122*'PRECIOS SEGUN ADJ (RURAL)'!$B$14*'PRECIOS SEGUN ADJ (RURAL)'!$C$14</f>
        <v>45408</v>
      </c>
      <c r="CY122" s="80" t="e" vm="1">
        <f>+[4]!NumLetras(CX122,"PESO","PESOS DOMINICANOS","$EE $m CON #d/100 CENTAVOS")</f>
        <v>#VALUE!</v>
      </c>
      <c r="CZ122" s="37">
        <v>0</v>
      </c>
      <c r="DA122" s="37">
        <f t="shared" si="61"/>
        <v>0</v>
      </c>
      <c r="DB122" s="189">
        <v>65.75</v>
      </c>
      <c r="DC122" s="80">
        <f>+CZ122*'PRECIOS SEGUN ADJ. (FRONTERIZO)'!$B$19*'PRECIOS SEGUN ADJ. (FRONTERIZO)'!$C$19</f>
        <v>0</v>
      </c>
      <c r="DD122" s="80" t="e" vm="1">
        <f>+[4]!NumLetras(DC122,"PESO","PESOS DOMINICANOS","$EE $m CON #d/100 CENTAVOS")</f>
        <v>#VALUE!</v>
      </c>
      <c r="DE122" s="80">
        <f t="shared" si="102"/>
        <v>0</v>
      </c>
      <c r="DF122" s="165">
        <v>6</v>
      </c>
      <c r="DG122" s="37">
        <f t="shared" si="103"/>
        <v>240</v>
      </c>
      <c r="DH122" s="189">
        <v>82.59999999999998</v>
      </c>
      <c r="DI122" s="80">
        <f>+DF122*'PRECIOS SEGUN ADJ (RURAL)'!$B$15*'PRECIOS SEGUN ADJ (RURAL)'!$C$15</f>
        <v>19824</v>
      </c>
      <c r="DJ122" s="80" t="e" vm="1">
        <f>+[4]!NumLetras(DI122,"PESO","PESOS DOMINICANOS","$EE $m CON #d/100 CENTAVOS")</f>
        <v>#VALUE!</v>
      </c>
      <c r="DK122" s="80">
        <f t="shared" si="120"/>
        <v>3568.32</v>
      </c>
      <c r="DL122" s="165">
        <v>172</v>
      </c>
      <c r="DM122" s="37">
        <f t="shared" si="104"/>
        <v>6880</v>
      </c>
      <c r="DN122" s="189">
        <v>23.059999999999995</v>
      </c>
      <c r="DO122" s="80">
        <f>+DL122*'PRECIOS SEGUN ADJ (RURAL)'!$B$17*'PRECIOS SEGUN ADJ (RURAL)'!$C$17</f>
        <v>158652.79999999999</v>
      </c>
      <c r="DP122" s="80" t="e" vm="1">
        <f>+[4]!NumLetras(DO122,"PESO","PESOS DOMINICANOS","$EE $m CON #d/100 CENTAVOS")</f>
        <v>#VALUE!</v>
      </c>
      <c r="DQ122" s="192">
        <v>0</v>
      </c>
      <c r="DR122" s="192">
        <f t="shared" si="64"/>
        <v>0</v>
      </c>
      <c r="DS122" s="189">
        <v>80.849999999999994</v>
      </c>
      <c r="DT122" s="80">
        <f>+DQ122*'PRECIOS SEGUN ADJ. (FRONTERIZO)'!$B$22*'PRECIOS SEGUN ADJ. (FRONTERIZO)'!$C$22</f>
        <v>0</v>
      </c>
      <c r="DU122" s="80" t="e" vm="1">
        <f>+[4]!NumLetras(DT122,"PESO","PESOS DOMINICANOS","$EE $m CON #d/100 CENTAVOS")</f>
        <v>#VALUE!</v>
      </c>
      <c r="DV122" s="165">
        <v>7</v>
      </c>
      <c r="DW122" s="37">
        <f t="shared" si="105"/>
        <v>280</v>
      </c>
      <c r="DX122" s="189">
        <v>21.83</v>
      </c>
      <c r="DY122" s="80">
        <f>+DV122*'PRECIOS SEGUN ADJ (RURAL)'!$B$19*'PRECIOS SEGUN ADJ (RURAL)'!$C$19</f>
        <v>6112.4</v>
      </c>
      <c r="DZ122" s="80" t="e" vm="1">
        <f>+[4]!NumLetras(DY122,"PESO","PESOS DOMINICANOS","$EE $m CON #d/100 CENTAVOS")</f>
        <v>#VALUE!</v>
      </c>
      <c r="EA122" s="80">
        <f t="shared" si="121"/>
        <v>1100.23</v>
      </c>
      <c r="EB122" s="165">
        <v>25</v>
      </c>
      <c r="EC122" s="37">
        <f t="shared" si="106"/>
        <v>1000</v>
      </c>
      <c r="ED122" s="189">
        <v>33</v>
      </c>
      <c r="EE122" s="80">
        <f>+EB122*'PRECIOS SEGUN ADJ (RURAL)'!$B$20*'PRECIOS SEGUN ADJ (RURAL)'!$C$20</f>
        <v>33000</v>
      </c>
      <c r="EF122" s="80" t="e" vm="1">
        <f>+[4]!NumLetras(EE122,"PESO","PESOS DOMINICANOS","$EE $m CON #d/100 CENTAVOS")</f>
        <v>#VALUE!</v>
      </c>
      <c r="EG122" s="37">
        <v>0</v>
      </c>
      <c r="EH122" s="37">
        <f t="shared" si="67"/>
        <v>0</v>
      </c>
      <c r="EI122" s="189">
        <v>15.789999999999997</v>
      </c>
      <c r="EJ122" s="80">
        <f>+EG122*'PRECIOS SEGUN ADJ. (FRONTERIZO)'!$B$25*'PRECIOS SEGUN ADJ. (FRONTERIZO)'!$C$25</f>
        <v>0</v>
      </c>
      <c r="EK122" s="80" t="e" vm="1">
        <f>+[4]!NumLetras(EJ122,"PESO","PESOS DOMINICANOS","$EE $m CON #d/100 CENTAVOS")</f>
        <v>#VALUE!</v>
      </c>
      <c r="EL122" s="37">
        <v>0</v>
      </c>
      <c r="EM122" s="37">
        <f t="shared" si="68"/>
        <v>0</v>
      </c>
      <c r="EN122" s="189">
        <v>31.5</v>
      </c>
      <c r="EO122" s="80">
        <f>+EL122*'PRECIOS SEGUN ADJ. (FRONTERIZO)'!$B$26*'PRECIOS SEGUN ADJ. (FRONTERIZO)'!$C$26</f>
        <v>0</v>
      </c>
      <c r="EP122" s="80" t="e" vm="1">
        <f>+[4]!NumLetras(EO122,"PESO","PESOS DOMINICANOS","$EE $m CON #d/100 CENTAVOS")</f>
        <v>#VALUE!</v>
      </c>
      <c r="EQ122" s="193">
        <v>22</v>
      </c>
      <c r="ER122" s="194">
        <f t="shared" si="107"/>
        <v>880</v>
      </c>
      <c r="ES122" s="195">
        <v>21.68</v>
      </c>
      <c r="ET122" s="196">
        <f>+EQ122*'PRECIOS SEGUN ADJ (RURAL)'!$B$13*'PRECIOS SEGUN ADJ (RURAL)'!$C$13</f>
        <v>19078.399999999998</v>
      </c>
      <c r="EU122" s="196" t="e" vm="1">
        <f>+[4]!NumLetras(ET122,"PESO","PESOS DOMINICANOS","$EE $m CON #d/100 CENTAVOS")</f>
        <v>#VALUE!</v>
      </c>
      <c r="EV122" s="197">
        <v>172</v>
      </c>
      <c r="EW122" s="198">
        <f t="shared" si="122"/>
        <v>3440</v>
      </c>
      <c r="EX122" s="199">
        <v>5.5</v>
      </c>
      <c r="EY122" s="200">
        <f>+EV122*'PRECIOS SEGUN ADJ (RURAL)'!$B$16*'PRECIOS SEGUN ADJ (RURAL)'!$C$16</f>
        <v>18920</v>
      </c>
      <c r="EZ122" s="200" t="e" vm="1">
        <f>+[4]!NumLetras(EY122,"PESO","PESOS DOMINICANOS","$EE $m CON #d/100 CENTAVOS")</f>
        <v>#VALUE!</v>
      </c>
      <c r="FA122" s="201">
        <v>10</v>
      </c>
      <c r="FB122" s="202">
        <f t="shared" si="108"/>
        <v>400</v>
      </c>
      <c r="FC122" s="203">
        <v>220</v>
      </c>
      <c r="FD122" s="204">
        <f>+FA122*'PRECIOS SEGUN ADJ (RURAL)'!$B$18*'PRECIOS SEGUN ADJ (RURAL)'!$C$18</f>
        <v>88000</v>
      </c>
      <c r="FE122" s="204" t="e" vm="1">
        <f>+[4]!NumLetras(FD122,"PESO","PESOS DOMINICANOS","$EE $m CON #d/100 CENTAVOS")</f>
        <v>#VALUE!</v>
      </c>
      <c r="FF122" s="204">
        <f t="shared" si="123"/>
        <v>15840</v>
      </c>
      <c r="FG122" s="80">
        <f t="shared" si="85"/>
        <v>859139.2</v>
      </c>
      <c r="FH122" s="80" t="e" vm="1">
        <f>+[4]!NumLetras(FG122,"PESO","PESOS DOMINICANOS","$EE $m CON #d/100 CENTAVOS")</f>
        <v>#VALUE!</v>
      </c>
      <c r="FI122" s="80">
        <f t="shared" si="73"/>
        <v>66905.050000000017</v>
      </c>
      <c r="FJ122" s="80" t="e" vm="1">
        <f>+[4]!NumLetras(FI122,"PESO","PESOS DOMINICANOS","$EE $m CON #d/100 CENTAVOS")</f>
        <v>#VALUE!</v>
      </c>
      <c r="FK122" s="80">
        <f t="shared" si="109"/>
        <v>792234.14999999991</v>
      </c>
      <c r="FL122" s="80" t="e" vm="1">
        <f>+[4]!NumLetras(FK122,"PESO","PESOS DOMINICANOS","$EE $m CON #d/100 CENTAVOS")</f>
        <v>#VALUE!</v>
      </c>
      <c r="FM122" s="80">
        <f t="shared" si="110"/>
        <v>171827.84</v>
      </c>
      <c r="FN122" s="80" t="e" vm="1">
        <f>+[4]!NumLetras(FM122,"PESO","PESOS DOMINICANOS","$EE $m CON #d/100 CENTAVOS")</f>
        <v>#VALUE!</v>
      </c>
      <c r="FO122" s="80">
        <f t="shared" si="111"/>
        <v>8591.39</v>
      </c>
      <c r="FP122" s="80" t="e" vm="1">
        <f>+[4]!NumLetras(FO122,"PESO","PESOS DOMINICANOS","$EE $m CON #d/100 CENTAVOS")</f>
        <v>#VALUE!</v>
      </c>
      <c r="FQ122" s="80"/>
      <c r="FR122" s="80">
        <f t="shared" si="112"/>
        <v>687311.35999999999</v>
      </c>
      <c r="FS122" s="80" t="e" vm="1">
        <f>+[4]!NumLetras(FR122,"PESO","PESOS DOMINICANOS","$EE $m CON #d/100 CENTAVOS")</f>
        <v>#VALUE!</v>
      </c>
      <c r="FT122" s="37" t="str">
        <f>+VLOOKUP(D122,'RURAL XENIA'!F:G,2,0)</f>
        <v>R-19</v>
      </c>
    </row>
    <row r="123" spans="1:176">
      <c r="A123" s="37">
        <v>12</v>
      </c>
      <c r="B123" s="37">
        <v>12</v>
      </c>
      <c r="C123" s="26" t="s">
        <v>2858</v>
      </c>
      <c r="D123" s="37">
        <v>131476742</v>
      </c>
      <c r="E123" s="37">
        <f>+VLOOKUP(D123,'INFORMACION DE PROVEEDORES'!C:I,2,0)</f>
        <v>131476742</v>
      </c>
      <c r="F123" s="26" t="str">
        <f>+VLOOKUP(D123,'INFORMACION DE PROVEEDORES'!C:J,4,0)</f>
        <v>CARMEN MARIA FLETE OVALLES</v>
      </c>
      <c r="G123" s="37" t="str">
        <f>+VLOOKUP(D123,'INFORMACION DE PROVEEDORES'!C:K,5,0)</f>
        <v>097-0009422-1</v>
      </c>
      <c r="H123" s="26" t="str">
        <f>+VLOOKUP(D123,'INFORMACION DE PROVEEDORES'!C:L,7,0)</f>
        <v>CALLE 1, NO. 1 RESIDENCIAL UNIVERSITARIO LA VEGA</v>
      </c>
      <c r="I123" s="37" t="str">
        <f>+VLOOKUP(D123,'INFORMACION DE PROVEEDORES'!C:M,3,0)</f>
        <v xml:space="preserve"> JURÍDICA</v>
      </c>
      <c r="J123" s="37">
        <v>2</v>
      </c>
      <c r="K123" s="37">
        <v>208</v>
      </c>
      <c r="L123" s="37">
        <v>15</v>
      </c>
      <c r="M123" s="37">
        <f t="shared" si="113"/>
        <v>600</v>
      </c>
      <c r="N123" s="189">
        <v>60.180000000000007</v>
      </c>
      <c r="O123" s="80">
        <f>+L123*'PRECIOS SEGUN ADJ (RURAL)'!$B$2*'PRECIOS SEGUN ADJ (RURAL)'!$C$2</f>
        <v>36108</v>
      </c>
      <c r="P123" s="80" t="e" vm="1">
        <f>+[4]!NumLetras(O123,"PESO","PESOS DOMINICANOS","$EE $m CON #d/100 CENTAVOS")</f>
        <v>#VALUE!</v>
      </c>
      <c r="Q123" s="80">
        <f t="shared" si="114"/>
        <v>5777.28</v>
      </c>
      <c r="R123" s="165">
        <v>3</v>
      </c>
      <c r="S123" s="37">
        <f t="shared" si="90"/>
        <v>120</v>
      </c>
      <c r="T123" s="189">
        <v>33</v>
      </c>
      <c r="U123" s="80">
        <f>+R123*'PRECIOS SEGUN ADJ (RURAL)'!$B$3*'PRECIOS SEGUN ADJ (RURAL)'!$C$3</f>
        <v>3960</v>
      </c>
      <c r="V123" s="80" t="e" vm="1">
        <f>+[4]!NumLetras(U123,"PESO","PESOS DOMINICANOS","$EE $m CON #d/100 CENTAVOS")</f>
        <v>#VALUE!</v>
      </c>
      <c r="W123" s="192">
        <v>0</v>
      </c>
      <c r="X123" s="37">
        <f t="shared" si="46"/>
        <v>0</v>
      </c>
      <c r="Y123" s="189">
        <v>25.2</v>
      </c>
      <c r="Z123" s="80">
        <f>+W123*'PRECIOS SEGUN ADJ. (FRONTERIZO)'!$B$4*'PRECIOS SEGUN ADJ. (FRONTERIZO)'!$C$4</f>
        <v>0</v>
      </c>
      <c r="AA123" s="80" t="e" vm="1">
        <f>+[4]!NumLetras(Z123,"PESO","PESOS DOMINICANOS","$EE $m CON #d/100 CENTAVOS")</f>
        <v>#VALUE!</v>
      </c>
      <c r="AB123" s="165">
        <v>32</v>
      </c>
      <c r="AC123" s="37">
        <f t="shared" si="91"/>
        <v>1280</v>
      </c>
      <c r="AD123" s="189">
        <v>87.91</v>
      </c>
      <c r="AE123" s="80">
        <f>+AB123*'PRECIOS SEGUN ADJ (RURAL)'!$B$4*'PRECIOS SEGUN ADJ (RURAL)'!$C$4</f>
        <v>112524.79999999999</v>
      </c>
      <c r="AF123" s="80" t="e" vm="1">
        <f>+[4]!NumLetras(AE123,"PESO","PESOS DOMINICANOS","$EE $m CON #d/100 CENTAVOS")</f>
        <v>#VALUE!</v>
      </c>
      <c r="AG123" s="80">
        <f t="shared" si="115"/>
        <v>20254.46</v>
      </c>
      <c r="AH123" s="165">
        <v>40</v>
      </c>
      <c r="AI123" s="37">
        <f t="shared" si="92"/>
        <v>1600</v>
      </c>
      <c r="AJ123" s="189">
        <v>53.95</v>
      </c>
      <c r="AK123" s="80">
        <f>+AH123*'PRECIOS SEGUN ADJ (RURAL)'!$B$5*'PRECIOS SEGUN ADJ (RURAL)'!$C$5</f>
        <v>86320</v>
      </c>
      <c r="AL123" s="80" t="e" vm="1">
        <f>+[4]!NumLetras(AK123,"PESO","PESOS DOMINICANOS","$EE $m CON #d/100 CENTAVOS")</f>
        <v>#VALUE!</v>
      </c>
      <c r="AM123" s="165">
        <v>5</v>
      </c>
      <c r="AN123" s="37">
        <f t="shared" si="93"/>
        <v>200</v>
      </c>
      <c r="AO123" s="189">
        <v>29.05</v>
      </c>
      <c r="AP123" s="80">
        <f>+AM123*'PRECIOS SEGUN ADJ (RURAL)'!$B$6*'PRECIOS SEGUN ADJ (RURAL)'!$C$6</f>
        <v>5810</v>
      </c>
      <c r="AQ123" s="80" t="e" vm="1">
        <f>+[4]!NumLetras(AP123,"PESO","PESOS DOMINICANOS","$EE $m CON #d/100 CENTAVOS")</f>
        <v>#VALUE!</v>
      </c>
      <c r="AR123" s="80">
        <f t="shared" si="116"/>
        <v>929.6</v>
      </c>
      <c r="AS123" s="165">
        <v>12</v>
      </c>
      <c r="AT123" s="37">
        <f t="shared" si="94"/>
        <v>480</v>
      </c>
      <c r="AU123" s="189">
        <v>304.44</v>
      </c>
      <c r="AV123" s="80">
        <f>+AS123*'PRECIOS SEGUN ADJ (RURAL)'!$B$7*'PRECIOS SEGUN ADJ (RURAL)'!$C$7</f>
        <v>146131.19999999998</v>
      </c>
      <c r="AW123" s="80" t="e" vm="1">
        <f>+[4]!NumLetras(AV123,"PESO","PESOS DOMINICANOS","$EE $m CON #d/100 CENTAVOS")</f>
        <v>#VALUE!</v>
      </c>
      <c r="AX123" s="80">
        <f t="shared" si="117"/>
        <v>26303.62</v>
      </c>
      <c r="AY123" s="37">
        <v>0</v>
      </c>
      <c r="AZ123" s="37">
        <f t="shared" si="51"/>
        <v>0</v>
      </c>
      <c r="BA123" s="189">
        <v>18.899999999999999</v>
      </c>
      <c r="BB123" s="80">
        <f>+AY123*'PRECIOS SEGUN ADJ. (FRONTERIZO)'!$B$9*'PRECIOS SEGUN ADJ. (FRONTERIZO)'!$C$9</f>
        <v>0</v>
      </c>
      <c r="BC123" s="80" t="e" vm="1">
        <f>+[4]!NumLetras(BB123,"PESO","PESOS DOMINICANOS","$EE $m CON #d/100 CENTAVOS")</f>
        <v>#VALUE!</v>
      </c>
      <c r="BD123" s="165">
        <v>3</v>
      </c>
      <c r="BE123" s="37">
        <f t="shared" si="95"/>
        <v>120</v>
      </c>
      <c r="BF123" s="189">
        <v>140.38999999999999</v>
      </c>
      <c r="BG123" s="80">
        <f>+BD123*'PRECIOS SEGUN ADJ (RURAL)'!$B$8*'PRECIOS SEGUN ADJ (RURAL)'!$C$8</f>
        <v>16846.8</v>
      </c>
      <c r="BH123" s="80" t="e" vm="1">
        <f>+[4]!NumLetras(BG123,"PESO","PESOS DOMINICANOS","$EE $m CON #d/100 CENTAVOS")</f>
        <v>#VALUE!</v>
      </c>
      <c r="BI123" s="80">
        <f t="shared" si="118"/>
        <v>3032.42</v>
      </c>
      <c r="BJ123" s="37">
        <v>0</v>
      </c>
      <c r="BK123" s="37">
        <f t="shared" si="53"/>
        <v>0</v>
      </c>
      <c r="BL123" s="189">
        <v>31.459999999999997</v>
      </c>
      <c r="BM123" s="80">
        <f>+BJ123*'PRECIOS SEGUN ADJ. (FRONTERIZO)'!$B$11*'PRECIOS SEGUN ADJ. (FRONTERIZO)'!$C$11</f>
        <v>0</v>
      </c>
      <c r="BN123" s="80" t="e" vm="1">
        <f>+[4]!NumLetras(BM123,"PESO","PESOS DOMINICANOS","$EE $m CON #d/100 CENTAVOS")</f>
        <v>#VALUE!</v>
      </c>
      <c r="BO123" s="165">
        <v>10</v>
      </c>
      <c r="BP123" s="37">
        <f t="shared" si="96"/>
        <v>400</v>
      </c>
      <c r="BQ123" s="189">
        <v>68.099999999999994</v>
      </c>
      <c r="BR123" s="80">
        <f>+BO123*'PRECIOS SEGUN ADJ (RURAL)'!$B$9*'PRECIOS SEGUN ADJ (RURAL)'!$C$9</f>
        <v>27240</v>
      </c>
      <c r="BS123" s="80" t="e" vm="1">
        <f>+[4]!NumLetras(BR123,"PESO","PESOS DOMINICANOS","$EE $m CON #d/100 CENTAVOS")</f>
        <v>#VALUE!</v>
      </c>
      <c r="BT123" s="165">
        <v>208</v>
      </c>
      <c r="BU123" s="37">
        <f t="shared" si="119"/>
        <v>4160</v>
      </c>
      <c r="BV123" s="189">
        <v>5.5</v>
      </c>
      <c r="BW123" s="80">
        <f>+BT123*'PRECIOS SEGUN ADJ (RURAL)'!$B$10*'PRECIOS SEGUN ADJ (RURAL)'!$C$10</f>
        <v>22880</v>
      </c>
      <c r="BX123" s="80" t="e" vm="1">
        <f>+[4]!NumLetras(BW123,"PESO","PESOS DOMINICANOS","$EE $m CON #d/100 CENTAVOS")</f>
        <v>#VALUE!</v>
      </c>
      <c r="BY123" s="165">
        <v>208</v>
      </c>
      <c r="BZ123" s="37">
        <f t="shared" si="97"/>
        <v>8320</v>
      </c>
      <c r="CA123" s="189">
        <v>7.1500000000000012</v>
      </c>
      <c r="CB123" s="80">
        <f>+BY123*'PRECIOS SEGUN ADJ (RURAL)'!$B$11*'PRECIOS SEGUN ADJ (RURAL)'!$C$11</f>
        <v>59488</v>
      </c>
      <c r="CC123" s="80" t="e" vm="1">
        <f>+[4]!NumLetras(CB123,"PESO","PESOS DOMINICANOS","$EE $m CON #d/100 CENTAVOS")</f>
        <v>#VALUE!</v>
      </c>
      <c r="CD123" s="165">
        <v>208</v>
      </c>
      <c r="CE123" s="37">
        <f t="shared" si="98"/>
        <v>8320</v>
      </c>
      <c r="CF123" s="189">
        <v>6.84</v>
      </c>
      <c r="CG123" s="80">
        <f>+CD123*'PRECIOS SEGUN ADJ (RURAL)'!$B$12*'PRECIOS SEGUN ADJ (RURAL)'!$C$12</f>
        <v>56908.800000000003</v>
      </c>
      <c r="CH123" s="80" t="e" vm="1">
        <f>+[4]!NumLetras(CG123,"PESO","PESOS DOMINICANOS","$EE $m CON #d/100 CENTAVOS")</f>
        <v>#VALUE!</v>
      </c>
      <c r="CI123" s="37">
        <v>0</v>
      </c>
      <c r="CJ123" s="37">
        <f t="shared" si="58"/>
        <v>0</v>
      </c>
      <c r="CK123" s="189">
        <v>60</v>
      </c>
      <c r="CL123" s="80">
        <f>+CI123*'PRECIOS SEGUN ADJ. (FRONTERIZO)'!$B$16*'PRECIOS SEGUN ADJ. (FRONTERIZO)'!$C$16</f>
        <v>0</v>
      </c>
      <c r="CM123" s="80" t="e" vm="1">
        <f>+[4]!NumLetras(CL123,"PESO","PESOS DOMINICANOS","$EE $m CON #d/100 CENTAVOS")</f>
        <v>#VALUE!</v>
      </c>
      <c r="CN123" s="80">
        <f t="shared" si="99"/>
        <v>0</v>
      </c>
      <c r="CO123" s="37">
        <v>0</v>
      </c>
      <c r="CP123" s="37">
        <f t="shared" si="59"/>
        <v>0</v>
      </c>
      <c r="CQ123" s="189">
        <v>55.649999999999991</v>
      </c>
      <c r="CR123" s="80">
        <f>+CO123*'PRECIOS SEGUN ADJ. (FRONTERIZO)'!$B$17*'PRECIOS SEGUN ADJ. (FRONTERIZO)'!$C$17</f>
        <v>0</v>
      </c>
      <c r="CS123" s="80" t="e" vm="1">
        <f>+[4]!NumLetras(CR123,"PESO","PESOS DOMINICANOS","$EE $m CON #d/100 CENTAVOS")</f>
        <v>#VALUE!</v>
      </c>
      <c r="CT123" s="80">
        <f t="shared" si="100"/>
        <v>0</v>
      </c>
      <c r="CU123" s="165">
        <v>208</v>
      </c>
      <c r="CV123" s="37">
        <f t="shared" si="101"/>
        <v>8320</v>
      </c>
      <c r="CW123" s="189">
        <v>6.5999999999999988</v>
      </c>
      <c r="CX123" s="80">
        <f>+CU123*'PRECIOS SEGUN ADJ (RURAL)'!$B$14*'PRECIOS SEGUN ADJ (RURAL)'!$C$14</f>
        <v>54912</v>
      </c>
      <c r="CY123" s="80" t="e" vm="1">
        <f>+[4]!NumLetras(CX123,"PESO","PESOS DOMINICANOS","$EE $m CON #d/100 CENTAVOS")</f>
        <v>#VALUE!</v>
      </c>
      <c r="CZ123" s="37">
        <v>0</v>
      </c>
      <c r="DA123" s="37">
        <f t="shared" si="61"/>
        <v>0</v>
      </c>
      <c r="DB123" s="189">
        <v>65.75</v>
      </c>
      <c r="DC123" s="80">
        <f>+CZ123*'PRECIOS SEGUN ADJ. (FRONTERIZO)'!$B$19*'PRECIOS SEGUN ADJ. (FRONTERIZO)'!$C$19</f>
        <v>0</v>
      </c>
      <c r="DD123" s="80" t="e" vm="1">
        <f>+[4]!NumLetras(DC123,"PESO","PESOS DOMINICANOS","$EE $m CON #d/100 CENTAVOS")</f>
        <v>#VALUE!</v>
      </c>
      <c r="DE123" s="80">
        <f t="shared" si="102"/>
        <v>0</v>
      </c>
      <c r="DF123" s="165">
        <v>8</v>
      </c>
      <c r="DG123" s="37">
        <f t="shared" si="103"/>
        <v>320</v>
      </c>
      <c r="DH123" s="189">
        <v>82.59999999999998</v>
      </c>
      <c r="DI123" s="80">
        <f>+DF123*'PRECIOS SEGUN ADJ (RURAL)'!$B$15*'PRECIOS SEGUN ADJ (RURAL)'!$C$15</f>
        <v>26432</v>
      </c>
      <c r="DJ123" s="80" t="e" vm="1">
        <f>+[4]!NumLetras(DI123,"PESO","PESOS DOMINICANOS","$EE $m CON #d/100 CENTAVOS")</f>
        <v>#VALUE!</v>
      </c>
      <c r="DK123" s="80">
        <f t="shared" si="120"/>
        <v>4757.76</v>
      </c>
      <c r="DL123" s="165">
        <v>208</v>
      </c>
      <c r="DM123" s="37">
        <f t="shared" si="104"/>
        <v>8320</v>
      </c>
      <c r="DN123" s="189">
        <v>23.059999999999995</v>
      </c>
      <c r="DO123" s="80">
        <f>+DL123*'PRECIOS SEGUN ADJ (RURAL)'!$B$17*'PRECIOS SEGUN ADJ (RURAL)'!$C$17</f>
        <v>191859.19999999998</v>
      </c>
      <c r="DP123" s="80" t="e" vm="1">
        <f>+[4]!NumLetras(DO123,"PESO","PESOS DOMINICANOS","$EE $m CON #d/100 CENTAVOS")</f>
        <v>#VALUE!</v>
      </c>
      <c r="DQ123" s="192">
        <v>0</v>
      </c>
      <c r="DR123" s="192">
        <f t="shared" si="64"/>
        <v>0</v>
      </c>
      <c r="DS123" s="189">
        <v>80.849999999999994</v>
      </c>
      <c r="DT123" s="80">
        <f>+DQ123*'PRECIOS SEGUN ADJ. (FRONTERIZO)'!$B$22*'PRECIOS SEGUN ADJ. (FRONTERIZO)'!$C$22</f>
        <v>0</v>
      </c>
      <c r="DU123" s="80" t="e" vm="1">
        <f>+[4]!NumLetras(DT123,"PESO","PESOS DOMINICANOS","$EE $m CON #d/100 CENTAVOS")</f>
        <v>#VALUE!</v>
      </c>
      <c r="DV123" s="165">
        <v>9</v>
      </c>
      <c r="DW123" s="37">
        <f t="shared" si="105"/>
        <v>360</v>
      </c>
      <c r="DX123" s="189">
        <v>21.83</v>
      </c>
      <c r="DY123" s="80">
        <f>+DV123*'PRECIOS SEGUN ADJ (RURAL)'!$B$19*'PRECIOS SEGUN ADJ (RURAL)'!$C$19</f>
        <v>7858.7999999999993</v>
      </c>
      <c r="DZ123" s="80" t="e" vm="1">
        <f>+[4]!NumLetras(DY123,"PESO","PESOS DOMINICANOS","$EE $m CON #d/100 CENTAVOS")</f>
        <v>#VALUE!</v>
      </c>
      <c r="EA123" s="80">
        <f t="shared" si="121"/>
        <v>1414.58</v>
      </c>
      <c r="EB123" s="165">
        <v>31</v>
      </c>
      <c r="EC123" s="37">
        <f t="shared" si="106"/>
        <v>1240</v>
      </c>
      <c r="ED123" s="189">
        <v>33</v>
      </c>
      <c r="EE123" s="80">
        <f>+EB123*'PRECIOS SEGUN ADJ (RURAL)'!$B$20*'PRECIOS SEGUN ADJ (RURAL)'!$C$20</f>
        <v>40920</v>
      </c>
      <c r="EF123" s="80" t="e" vm="1">
        <f>+[4]!NumLetras(EE123,"PESO","PESOS DOMINICANOS","$EE $m CON #d/100 CENTAVOS")</f>
        <v>#VALUE!</v>
      </c>
      <c r="EG123" s="37">
        <v>0</v>
      </c>
      <c r="EH123" s="37">
        <f t="shared" si="67"/>
        <v>0</v>
      </c>
      <c r="EI123" s="189">
        <v>15.789999999999997</v>
      </c>
      <c r="EJ123" s="80">
        <f>+EG123*'PRECIOS SEGUN ADJ. (FRONTERIZO)'!$B$25*'PRECIOS SEGUN ADJ. (FRONTERIZO)'!$C$25</f>
        <v>0</v>
      </c>
      <c r="EK123" s="80" t="e" vm="1">
        <f>+[4]!NumLetras(EJ123,"PESO","PESOS DOMINICANOS","$EE $m CON #d/100 CENTAVOS")</f>
        <v>#VALUE!</v>
      </c>
      <c r="EL123" s="37">
        <v>0</v>
      </c>
      <c r="EM123" s="37">
        <f t="shared" si="68"/>
        <v>0</v>
      </c>
      <c r="EN123" s="189">
        <v>31.5</v>
      </c>
      <c r="EO123" s="80">
        <f>+EL123*'PRECIOS SEGUN ADJ. (FRONTERIZO)'!$B$26*'PRECIOS SEGUN ADJ. (FRONTERIZO)'!$C$26</f>
        <v>0</v>
      </c>
      <c r="EP123" s="80" t="e" vm="1">
        <f>+[4]!NumLetras(EO123,"PESO","PESOS DOMINICANOS","$EE $m CON #d/100 CENTAVOS")</f>
        <v>#VALUE!</v>
      </c>
      <c r="EQ123" s="193">
        <v>27</v>
      </c>
      <c r="ER123" s="194">
        <f t="shared" si="107"/>
        <v>1080</v>
      </c>
      <c r="ES123" s="195">
        <v>21.68</v>
      </c>
      <c r="ET123" s="196">
        <f>+EQ123*'PRECIOS SEGUN ADJ (RURAL)'!$B$13*'PRECIOS SEGUN ADJ (RURAL)'!$C$13</f>
        <v>23414.400000000001</v>
      </c>
      <c r="EU123" s="196" t="e" vm="1">
        <f>+[4]!NumLetras(ET123,"PESO","PESOS DOMINICANOS","$EE $m CON #d/100 CENTAVOS")</f>
        <v>#VALUE!</v>
      </c>
      <c r="EV123" s="197">
        <v>208</v>
      </c>
      <c r="EW123" s="198">
        <f t="shared" si="122"/>
        <v>4160</v>
      </c>
      <c r="EX123" s="199">
        <v>5.5</v>
      </c>
      <c r="EY123" s="200">
        <f>+EV123*'PRECIOS SEGUN ADJ (RURAL)'!$B$16*'PRECIOS SEGUN ADJ (RURAL)'!$C$16</f>
        <v>22880</v>
      </c>
      <c r="EZ123" s="200" t="e" vm="1">
        <f>+[4]!NumLetras(EY123,"PESO","PESOS DOMINICANOS","$EE $m CON #d/100 CENTAVOS")</f>
        <v>#VALUE!</v>
      </c>
      <c r="FA123" s="201">
        <v>12</v>
      </c>
      <c r="FB123" s="202">
        <f t="shared" si="108"/>
        <v>480</v>
      </c>
      <c r="FC123" s="203">
        <v>220</v>
      </c>
      <c r="FD123" s="204">
        <f>+FA123*'PRECIOS SEGUN ADJ (RURAL)'!$B$18*'PRECIOS SEGUN ADJ (RURAL)'!$C$18</f>
        <v>105600</v>
      </c>
      <c r="FE123" s="204" t="e" vm="1">
        <f>+[4]!NumLetras(FD123,"PESO","PESOS DOMINICANOS","$EE $m CON #d/100 CENTAVOS")</f>
        <v>#VALUE!</v>
      </c>
      <c r="FF123" s="204">
        <f t="shared" si="123"/>
        <v>19008</v>
      </c>
      <c r="FG123" s="80">
        <f t="shared" si="85"/>
        <v>1048094</v>
      </c>
      <c r="FH123" s="80" t="e" vm="1">
        <f>+[4]!NumLetras(FG123,"PESO","PESOS DOMINICANOS","$EE $m CON #d/100 CENTAVOS")</f>
        <v>#VALUE!</v>
      </c>
      <c r="FI123" s="80">
        <f t="shared" si="73"/>
        <v>81477.72</v>
      </c>
      <c r="FJ123" s="80" t="e" vm="1">
        <f>+[4]!NumLetras(FI123,"PESO","PESOS DOMINICANOS","$EE $m CON #d/100 CENTAVOS")</f>
        <v>#VALUE!</v>
      </c>
      <c r="FK123" s="80">
        <f t="shared" si="109"/>
        <v>966616.28</v>
      </c>
      <c r="FL123" s="80" t="e" vm="1">
        <f>+[4]!NumLetras(FK123,"PESO","PESOS DOMINICANOS","$EE $m CON #d/100 CENTAVOS")</f>
        <v>#VALUE!</v>
      </c>
      <c r="FM123" s="80">
        <f t="shared" si="110"/>
        <v>209618.8</v>
      </c>
      <c r="FN123" s="80" t="e" vm="1">
        <f>+[4]!NumLetras(FM123,"PESO","PESOS DOMINICANOS","$EE $m CON #d/100 CENTAVOS")</f>
        <v>#VALUE!</v>
      </c>
      <c r="FO123" s="80">
        <f t="shared" si="111"/>
        <v>10480.94</v>
      </c>
      <c r="FP123" s="80" t="e" vm="1">
        <f>+[4]!NumLetras(FO123,"PESO","PESOS DOMINICANOS","$EE $m CON #d/100 CENTAVOS")</f>
        <v>#VALUE!</v>
      </c>
      <c r="FQ123" s="80"/>
      <c r="FR123" s="80">
        <f t="shared" si="112"/>
        <v>838475.2</v>
      </c>
      <c r="FS123" s="80" t="e" vm="1">
        <f>+[4]!NumLetras(FR123,"PESO","PESOS DOMINICANOS","$EE $m CON #d/100 CENTAVOS")</f>
        <v>#VALUE!</v>
      </c>
      <c r="FT123" s="37" t="str">
        <f>+VLOOKUP(D123,'RURAL XENIA'!F:G,2,0)</f>
        <v>R-36</v>
      </c>
    </row>
    <row r="124" spans="1:176">
      <c r="A124" s="37">
        <v>13</v>
      </c>
      <c r="B124" s="37">
        <v>13</v>
      </c>
      <c r="C124" s="26" t="s">
        <v>2868</v>
      </c>
      <c r="D124" s="37">
        <v>131816185</v>
      </c>
      <c r="E124" s="37">
        <f>+VLOOKUP(D124,'INFORMACION DE PROVEEDORES'!C:I,2,0)</f>
        <v>131816185</v>
      </c>
      <c r="F124" s="26" t="str">
        <f>+VLOOKUP(D124,'INFORMACION DE PROVEEDORES'!C:J,4,0)</f>
        <v xml:space="preserve">PASTORA DEL CARMEN GOMEZ ESPINAL </v>
      </c>
      <c r="G124" s="37" t="str">
        <f>+VLOOKUP(D124,'INFORMACION DE PROVEEDORES'!C:K,5,0)</f>
        <v>031-0294164-2</v>
      </c>
      <c r="H124" s="26" t="str">
        <f>+VLOOKUP(D124,'INFORMACION DE PROVEEDORES'!C:L,7,0)</f>
        <v xml:space="preserve">SECTOR VICENTE DE LOS SANTOS, LOS ALCARRIZOS, SANTO DOMINGO </v>
      </c>
      <c r="I124" s="37" t="str">
        <f>+VLOOKUP(D124,'INFORMACION DE PROVEEDORES'!C:M,3,0)</f>
        <v xml:space="preserve"> JURÍDICA</v>
      </c>
      <c r="J124" s="37">
        <v>4</v>
      </c>
      <c r="K124" s="37">
        <v>572</v>
      </c>
      <c r="L124" s="37">
        <v>39</v>
      </c>
      <c r="M124" s="37">
        <f t="shared" si="113"/>
        <v>1560</v>
      </c>
      <c r="N124" s="189">
        <v>60.180000000000007</v>
      </c>
      <c r="O124" s="80">
        <f>+L124*'PRECIOS SEGUN ADJ (RURAL)'!$B$2*'PRECIOS SEGUN ADJ (RURAL)'!$C$2</f>
        <v>93880.8</v>
      </c>
      <c r="P124" s="80" t="e" vm="1">
        <f>+[4]!NumLetras(O124,"PESO","PESOS DOMINICANOS","$EE $m CON #d/100 CENTAVOS")</f>
        <v>#VALUE!</v>
      </c>
      <c r="Q124" s="80">
        <f t="shared" si="114"/>
        <v>15020.93</v>
      </c>
      <c r="R124" s="165">
        <v>8</v>
      </c>
      <c r="S124" s="37">
        <f t="shared" si="90"/>
        <v>320</v>
      </c>
      <c r="T124" s="189">
        <v>33</v>
      </c>
      <c r="U124" s="80">
        <f>+R124*'PRECIOS SEGUN ADJ (RURAL)'!$B$3*'PRECIOS SEGUN ADJ (RURAL)'!$C$3</f>
        <v>10560</v>
      </c>
      <c r="V124" s="80" t="e" vm="1">
        <f>+[4]!NumLetras(U124,"PESO","PESOS DOMINICANOS","$EE $m CON #d/100 CENTAVOS")</f>
        <v>#VALUE!</v>
      </c>
      <c r="W124" s="192">
        <v>0</v>
      </c>
      <c r="X124" s="37">
        <f t="shared" si="46"/>
        <v>0</v>
      </c>
      <c r="Y124" s="189">
        <v>25.2</v>
      </c>
      <c r="Z124" s="80">
        <f>+W124*'PRECIOS SEGUN ADJ. (FRONTERIZO)'!$B$4*'PRECIOS SEGUN ADJ. (FRONTERIZO)'!$C$4</f>
        <v>0</v>
      </c>
      <c r="AA124" s="80" t="e" vm="1">
        <f>+[4]!NumLetras(Z124,"PESO","PESOS DOMINICANOS","$EE $m CON #d/100 CENTAVOS")</f>
        <v>#VALUE!</v>
      </c>
      <c r="AB124" s="165">
        <v>89</v>
      </c>
      <c r="AC124" s="37">
        <f t="shared" si="91"/>
        <v>3560</v>
      </c>
      <c r="AD124" s="189">
        <v>87.91</v>
      </c>
      <c r="AE124" s="80">
        <f>+AB124*'PRECIOS SEGUN ADJ (RURAL)'!$B$4*'PRECIOS SEGUN ADJ (RURAL)'!$C$4</f>
        <v>312959.59999999998</v>
      </c>
      <c r="AF124" s="80" t="e" vm="1">
        <f>+[4]!NumLetras(AE124,"PESO","PESOS DOMINICANOS","$EE $m CON #d/100 CENTAVOS")</f>
        <v>#VALUE!</v>
      </c>
      <c r="AG124" s="80">
        <f t="shared" si="115"/>
        <v>56332.73</v>
      </c>
      <c r="AH124" s="165">
        <v>106</v>
      </c>
      <c r="AI124" s="37">
        <f t="shared" si="92"/>
        <v>4240</v>
      </c>
      <c r="AJ124" s="189">
        <v>53.95</v>
      </c>
      <c r="AK124" s="80">
        <f>+AH124*'PRECIOS SEGUN ADJ (RURAL)'!$B$5*'PRECIOS SEGUN ADJ (RURAL)'!$C$5</f>
        <v>228748.00000000003</v>
      </c>
      <c r="AL124" s="80" t="e" vm="1">
        <f>+[4]!NumLetras(AK124,"PESO","PESOS DOMINICANOS","$EE $m CON #d/100 CENTAVOS")</f>
        <v>#VALUE!</v>
      </c>
      <c r="AM124" s="165">
        <v>15</v>
      </c>
      <c r="AN124" s="37">
        <f t="shared" si="93"/>
        <v>600</v>
      </c>
      <c r="AO124" s="189">
        <v>29.05</v>
      </c>
      <c r="AP124" s="80">
        <f>+AM124*'PRECIOS SEGUN ADJ (RURAL)'!$B$6*'PRECIOS SEGUN ADJ (RURAL)'!$C$6</f>
        <v>17430</v>
      </c>
      <c r="AQ124" s="80" t="e" vm="1">
        <f>+[4]!NumLetras(AP124,"PESO","PESOS DOMINICANOS","$EE $m CON #d/100 CENTAVOS")</f>
        <v>#VALUE!</v>
      </c>
      <c r="AR124" s="80">
        <f t="shared" si="116"/>
        <v>2788.8</v>
      </c>
      <c r="AS124" s="165">
        <v>34</v>
      </c>
      <c r="AT124" s="37">
        <f t="shared" si="94"/>
        <v>1360</v>
      </c>
      <c r="AU124" s="189">
        <v>304.44</v>
      </c>
      <c r="AV124" s="80">
        <f>+AS124*'PRECIOS SEGUN ADJ (RURAL)'!$B$7*'PRECIOS SEGUN ADJ (RURAL)'!$C$7</f>
        <v>414038.39999999997</v>
      </c>
      <c r="AW124" s="80" t="e" vm="1">
        <f>+[4]!NumLetras(AV124,"PESO","PESOS DOMINICANOS","$EE $m CON #d/100 CENTAVOS")</f>
        <v>#VALUE!</v>
      </c>
      <c r="AX124" s="80">
        <f t="shared" si="117"/>
        <v>74526.91</v>
      </c>
      <c r="AY124" s="37">
        <v>0</v>
      </c>
      <c r="AZ124" s="37">
        <f t="shared" si="51"/>
        <v>0</v>
      </c>
      <c r="BA124" s="189">
        <v>18.899999999999999</v>
      </c>
      <c r="BB124" s="80">
        <f>+AY124*'PRECIOS SEGUN ADJ. (FRONTERIZO)'!$B$9*'PRECIOS SEGUN ADJ. (FRONTERIZO)'!$C$9</f>
        <v>0</v>
      </c>
      <c r="BC124" s="80" t="e" vm="1">
        <f>+[4]!NumLetras(BB124,"PESO","PESOS DOMINICANOS","$EE $m CON #d/100 CENTAVOS")</f>
        <v>#VALUE!</v>
      </c>
      <c r="BD124" s="165">
        <v>8</v>
      </c>
      <c r="BE124" s="37">
        <f t="shared" si="95"/>
        <v>320</v>
      </c>
      <c r="BF124" s="189">
        <v>140.38999999999999</v>
      </c>
      <c r="BG124" s="80">
        <f>+BD124*'PRECIOS SEGUN ADJ (RURAL)'!$B$8*'PRECIOS SEGUN ADJ (RURAL)'!$C$8</f>
        <v>44924.799999999996</v>
      </c>
      <c r="BH124" s="80" t="e" vm="1">
        <f>+[4]!NumLetras(BG124,"PESO","PESOS DOMINICANOS","$EE $m CON #d/100 CENTAVOS")</f>
        <v>#VALUE!</v>
      </c>
      <c r="BI124" s="80">
        <f t="shared" si="118"/>
        <v>8086.46</v>
      </c>
      <c r="BJ124" s="37">
        <v>0</v>
      </c>
      <c r="BK124" s="37">
        <f t="shared" si="53"/>
        <v>0</v>
      </c>
      <c r="BL124" s="189">
        <v>31.459999999999997</v>
      </c>
      <c r="BM124" s="80">
        <f>+BJ124*'PRECIOS SEGUN ADJ. (FRONTERIZO)'!$B$11*'PRECIOS SEGUN ADJ. (FRONTERIZO)'!$C$11</f>
        <v>0</v>
      </c>
      <c r="BN124" s="80" t="e" vm="1">
        <f>+[4]!NumLetras(BM124,"PESO","PESOS DOMINICANOS","$EE $m CON #d/100 CENTAVOS")</f>
        <v>#VALUE!</v>
      </c>
      <c r="BO124" s="165">
        <v>27</v>
      </c>
      <c r="BP124" s="37">
        <f t="shared" si="96"/>
        <v>1080</v>
      </c>
      <c r="BQ124" s="189">
        <v>68.099999999999994</v>
      </c>
      <c r="BR124" s="80">
        <f>+BO124*'PRECIOS SEGUN ADJ (RURAL)'!$B$9*'PRECIOS SEGUN ADJ (RURAL)'!$C$9</f>
        <v>73548</v>
      </c>
      <c r="BS124" s="80" t="e" vm="1">
        <f>+[4]!NumLetras(BR124,"PESO","PESOS DOMINICANOS","$EE $m CON #d/100 CENTAVOS")</f>
        <v>#VALUE!</v>
      </c>
      <c r="BT124" s="165">
        <v>572</v>
      </c>
      <c r="BU124" s="37">
        <f t="shared" si="119"/>
        <v>11440</v>
      </c>
      <c r="BV124" s="189">
        <v>5.5</v>
      </c>
      <c r="BW124" s="80">
        <f>+BT124*'PRECIOS SEGUN ADJ (RURAL)'!$B$10*'PRECIOS SEGUN ADJ (RURAL)'!$C$10</f>
        <v>62920</v>
      </c>
      <c r="BX124" s="80" t="e" vm="1">
        <f>+[4]!NumLetras(BW124,"PESO","PESOS DOMINICANOS","$EE $m CON #d/100 CENTAVOS")</f>
        <v>#VALUE!</v>
      </c>
      <c r="BY124" s="165">
        <v>572</v>
      </c>
      <c r="BZ124" s="37">
        <f t="shared" si="97"/>
        <v>22880</v>
      </c>
      <c r="CA124" s="189">
        <v>7.1500000000000012</v>
      </c>
      <c r="CB124" s="80">
        <f>+BY124*'PRECIOS SEGUN ADJ (RURAL)'!$B$11*'PRECIOS SEGUN ADJ (RURAL)'!$C$11</f>
        <v>163592</v>
      </c>
      <c r="CC124" s="80" t="e" vm="1">
        <f>+[4]!NumLetras(CB124,"PESO","PESOS DOMINICANOS","$EE $m CON #d/100 CENTAVOS")</f>
        <v>#VALUE!</v>
      </c>
      <c r="CD124" s="165">
        <v>572</v>
      </c>
      <c r="CE124" s="37">
        <f t="shared" si="98"/>
        <v>22880</v>
      </c>
      <c r="CF124" s="189">
        <v>6.84</v>
      </c>
      <c r="CG124" s="80">
        <f>+CD124*'PRECIOS SEGUN ADJ (RURAL)'!$B$12*'PRECIOS SEGUN ADJ (RURAL)'!$C$12</f>
        <v>156499.20000000001</v>
      </c>
      <c r="CH124" s="80" t="e" vm="1">
        <f>+[4]!NumLetras(CG124,"PESO","PESOS DOMINICANOS","$EE $m CON #d/100 CENTAVOS")</f>
        <v>#VALUE!</v>
      </c>
      <c r="CI124" s="37">
        <v>0</v>
      </c>
      <c r="CJ124" s="37">
        <f t="shared" si="58"/>
        <v>0</v>
      </c>
      <c r="CK124" s="189">
        <v>60</v>
      </c>
      <c r="CL124" s="80">
        <f>+CI124*'PRECIOS SEGUN ADJ. (FRONTERIZO)'!$B$16*'PRECIOS SEGUN ADJ. (FRONTERIZO)'!$C$16</f>
        <v>0</v>
      </c>
      <c r="CM124" s="80" t="e" vm="1">
        <f>+[4]!NumLetras(CL124,"PESO","PESOS DOMINICANOS","$EE $m CON #d/100 CENTAVOS")</f>
        <v>#VALUE!</v>
      </c>
      <c r="CN124" s="80">
        <f t="shared" si="99"/>
        <v>0</v>
      </c>
      <c r="CO124" s="37">
        <v>0</v>
      </c>
      <c r="CP124" s="37">
        <f t="shared" si="59"/>
        <v>0</v>
      </c>
      <c r="CQ124" s="189">
        <v>55.649999999999991</v>
      </c>
      <c r="CR124" s="80">
        <f>+CO124*'PRECIOS SEGUN ADJ. (FRONTERIZO)'!$B$17*'PRECIOS SEGUN ADJ. (FRONTERIZO)'!$C$17</f>
        <v>0</v>
      </c>
      <c r="CS124" s="80" t="e" vm="1">
        <f>+[4]!NumLetras(CR124,"PESO","PESOS DOMINICANOS","$EE $m CON #d/100 CENTAVOS")</f>
        <v>#VALUE!</v>
      </c>
      <c r="CT124" s="80">
        <f t="shared" si="100"/>
        <v>0</v>
      </c>
      <c r="CU124" s="165">
        <v>572</v>
      </c>
      <c r="CV124" s="37">
        <f t="shared" si="101"/>
        <v>22880</v>
      </c>
      <c r="CW124" s="189">
        <v>6.5999999999999988</v>
      </c>
      <c r="CX124" s="80">
        <f>+CU124*'PRECIOS SEGUN ADJ (RURAL)'!$B$14*'PRECIOS SEGUN ADJ (RURAL)'!$C$14</f>
        <v>151008</v>
      </c>
      <c r="CY124" s="80" t="e" vm="1">
        <f>+[4]!NumLetras(CX124,"PESO","PESOS DOMINICANOS","$EE $m CON #d/100 CENTAVOS")</f>
        <v>#VALUE!</v>
      </c>
      <c r="CZ124" s="37">
        <v>0</v>
      </c>
      <c r="DA124" s="37">
        <f t="shared" si="61"/>
        <v>0</v>
      </c>
      <c r="DB124" s="189">
        <v>65.75</v>
      </c>
      <c r="DC124" s="80">
        <f>+CZ124*'PRECIOS SEGUN ADJ. (FRONTERIZO)'!$B$19*'PRECIOS SEGUN ADJ. (FRONTERIZO)'!$C$19</f>
        <v>0</v>
      </c>
      <c r="DD124" s="80" t="e" vm="1">
        <f>+[4]!NumLetras(DC124,"PESO","PESOS DOMINICANOS","$EE $m CON #d/100 CENTAVOS")</f>
        <v>#VALUE!</v>
      </c>
      <c r="DE124" s="80">
        <f t="shared" si="102"/>
        <v>0</v>
      </c>
      <c r="DF124" s="165">
        <v>20</v>
      </c>
      <c r="DG124" s="37">
        <f t="shared" si="103"/>
        <v>800</v>
      </c>
      <c r="DH124" s="189">
        <v>82.59999999999998</v>
      </c>
      <c r="DI124" s="80">
        <f>+DF124*'PRECIOS SEGUN ADJ (RURAL)'!$B$15*'PRECIOS SEGUN ADJ (RURAL)'!$C$15</f>
        <v>66080</v>
      </c>
      <c r="DJ124" s="80" t="e" vm="1">
        <f>+[4]!NumLetras(DI124,"PESO","PESOS DOMINICANOS","$EE $m CON #d/100 CENTAVOS")</f>
        <v>#VALUE!</v>
      </c>
      <c r="DK124" s="80">
        <f t="shared" si="120"/>
        <v>11894.4</v>
      </c>
      <c r="DL124" s="165">
        <v>572</v>
      </c>
      <c r="DM124" s="37">
        <f t="shared" si="104"/>
        <v>22880</v>
      </c>
      <c r="DN124" s="189">
        <v>23.059999999999995</v>
      </c>
      <c r="DO124" s="80">
        <f>+DL124*'PRECIOS SEGUN ADJ (RURAL)'!$B$17*'PRECIOS SEGUN ADJ (RURAL)'!$C$17</f>
        <v>527612.80000000005</v>
      </c>
      <c r="DP124" s="80" t="e" vm="1">
        <f>+[4]!NumLetras(DO124,"PESO","PESOS DOMINICANOS","$EE $m CON #d/100 CENTAVOS")</f>
        <v>#VALUE!</v>
      </c>
      <c r="DQ124" s="192">
        <v>0</v>
      </c>
      <c r="DR124" s="192">
        <f t="shared" si="64"/>
        <v>0</v>
      </c>
      <c r="DS124" s="189">
        <v>80.849999999999994</v>
      </c>
      <c r="DT124" s="80">
        <f>+DQ124*'PRECIOS SEGUN ADJ. (FRONTERIZO)'!$B$22*'PRECIOS SEGUN ADJ. (FRONTERIZO)'!$C$22</f>
        <v>0</v>
      </c>
      <c r="DU124" s="80" t="e" vm="1">
        <f>+[4]!NumLetras(DT124,"PESO","PESOS DOMINICANOS","$EE $m CON #d/100 CENTAVOS")</f>
        <v>#VALUE!</v>
      </c>
      <c r="DV124" s="165">
        <v>23</v>
      </c>
      <c r="DW124" s="37">
        <f t="shared" si="105"/>
        <v>920</v>
      </c>
      <c r="DX124" s="189">
        <v>21.83</v>
      </c>
      <c r="DY124" s="80">
        <f>+DV124*'PRECIOS SEGUN ADJ (RURAL)'!$B$19*'PRECIOS SEGUN ADJ (RURAL)'!$C$19</f>
        <v>20083.599999999999</v>
      </c>
      <c r="DZ124" s="80" t="e" vm="1">
        <f>+[4]!NumLetras(DY124,"PESO","PESOS DOMINICANOS","$EE $m CON #d/100 CENTAVOS")</f>
        <v>#VALUE!</v>
      </c>
      <c r="EA124" s="80">
        <f t="shared" si="121"/>
        <v>3615.05</v>
      </c>
      <c r="EB124" s="165">
        <v>84</v>
      </c>
      <c r="EC124" s="37">
        <f t="shared" si="106"/>
        <v>3360</v>
      </c>
      <c r="ED124" s="189">
        <v>33</v>
      </c>
      <c r="EE124" s="80">
        <f>+EB124*'PRECIOS SEGUN ADJ (RURAL)'!$B$20*'PRECIOS SEGUN ADJ (RURAL)'!$C$20</f>
        <v>110880</v>
      </c>
      <c r="EF124" s="80" t="e" vm="1">
        <f>+[4]!NumLetras(EE124,"PESO","PESOS DOMINICANOS","$EE $m CON #d/100 CENTAVOS")</f>
        <v>#VALUE!</v>
      </c>
      <c r="EG124" s="37">
        <v>0</v>
      </c>
      <c r="EH124" s="37">
        <f t="shared" si="67"/>
        <v>0</v>
      </c>
      <c r="EI124" s="189">
        <v>15.789999999999997</v>
      </c>
      <c r="EJ124" s="80">
        <f>+EG124*'PRECIOS SEGUN ADJ. (FRONTERIZO)'!$B$25*'PRECIOS SEGUN ADJ. (FRONTERIZO)'!$C$25</f>
        <v>0</v>
      </c>
      <c r="EK124" s="80" t="e" vm="1">
        <f>+[4]!NumLetras(EJ124,"PESO","PESOS DOMINICANOS","$EE $m CON #d/100 CENTAVOS")</f>
        <v>#VALUE!</v>
      </c>
      <c r="EL124" s="37">
        <v>0</v>
      </c>
      <c r="EM124" s="37">
        <f t="shared" si="68"/>
        <v>0</v>
      </c>
      <c r="EN124" s="189">
        <v>31.5</v>
      </c>
      <c r="EO124" s="80">
        <f>+EL124*'PRECIOS SEGUN ADJ. (FRONTERIZO)'!$B$26*'PRECIOS SEGUN ADJ. (FRONTERIZO)'!$C$26</f>
        <v>0</v>
      </c>
      <c r="EP124" s="80" t="e" vm="1">
        <f>+[4]!NumLetras(EO124,"PESO","PESOS DOMINICANOS","$EE $m CON #d/100 CENTAVOS")</f>
        <v>#VALUE!</v>
      </c>
      <c r="EQ124" s="193">
        <v>73</v>
      </c>
      <c r="ER124" s="194">
        <f t="shared" si="107"/>
        <v>2920</v>
      </c>
      <c r="ES124" s="195">
        <v>21.68</v>
      </c>
      <c r="ET124" s="196">
        <f>+EQ124*'PRECIOS SEGUN ADJ (RURAL)'!$B$13*'PRECIOS SEGUN ADJ (RURAL)'!$C$13</f>
        <v>63305.599999999991</v>
      </c>
      <c r="EU124" s="196" t="e" vm="1">
        <f>+[4]!NumLetras(ET124,"PESO","PESOS DOMINICANOS","$EE $m CON #d/100 CENTAVOS")</f>
        <v>#VALUE!</v>
      </c>
      <c r="EV124" s="197">
        <v>572</v>
      </c>
      <c r="EW124" s="198">
        <f t="shared" si="122"/>
        <v>11440</v>
      </c>
      <c r="EX124" s="199">
        <v>5.5</v>
      </c>
      <c r="EY124" s="200">
        <f>+EV124*'PRECIOS SEGUN ADJ (RURAL)'!$B$16*'PRECIOS SEGUN ADJ (RURAL)'!$C$16</f>
        <v>62920</v>
      </c>
      <c r="EZ124" s="200" t="e" vm="1">
        <f>+[4]!NumLetras(EY124,"PESO","PESOS DOMINICANOS","$EE $m CON #d/100 CENTAVOS")</f>
        <v>#VALUE!</v>
      </c>
      <c r="FA124" s="201">
        <v>34</v>
      </c>
      <c r="FB124" s="202">
        <f t="shared" si="108"/>
        <v>1360</v>
      </c>
      <c r="FC124" s="203">
        <v>220</v>
      </c>
      <c r="FD124" s="204">
        <f>+FA124*'PRECIOS SEGUN ADJ (RURAL)'!$B$18*'PRECIOS SEGUN ADJ (RURAL)'!$C$18</f>
        <v>299200</v>
      </c>
      <c r="FE124" s="204" t="e" vm="1">
        <f>+[4]!NumLetras(FD124,"PESO","PESOS DOMINICANOS","$EE $m CON #d/100 CENTAVOS")</f>
        <v>#VALUE!</v>
      </c>
      <c r="FF124" s="204">
        <f t="shared" si="123"/>
        <v>53856</v>
      </c>
      <c r="FG124" s="80">
        <f t="shared" si="85"/>
        <v>2880190.8000000003</v>
      </c>
      <c r="FH124" s="80" t="e" vm="1">
        <f>+[4]!NumLetras(FG124,"PESO","PESOS DOMINICANOS","$EE $m CON #d/100 CENTAVOS")</f>
        <v>#VALUE!</v>
      </c>
      <c r="FI124" s="80">
        <f t="shared" si="73"/>
        <v>226121.27999999997</v>
      </c>
      <c r="FJ124" s="80" t="e" vm="1">
        <f>+[4]!NumLetras(FI124,"PESO","PESOS DOMINICANOS","$EE $m CON #d/100 CENTAVOS")</f>
        <v>#VALUE!</v>
      </c>
      <c r="FK124" s="80">
        <f t="shared" si="109"/>
        <v>2654069.5200000005</v>
      </c>
      <c r="FL124" s="80" t="e" vm="1">
        <f>+[4]!NumLetras(FK124,"PESO","PESOS DOMINICANOS","$EE $m CON #d/100 CENTAVOS")</f>
        <v>#VALUE!</v>
      </c>
      <c r="FM124" s="80">
        <f t="shared" si="110"/>
        <v>576038.16</v>
      </c>
      <c r="FN124" s="80" t="e" vm="1">
        <f>+[4]!NumLetras(FM124,"PESO","PESOS DOMINICANOS","$EE $m CON #d/100 CENTAVOS")</f>
        <v>#VALUE!</v>
      </c>
      <c r="FO124" s="80">
        <f t="shared" si="111"/>
        <v>28801.91</v>
      </c>
      <c r="FP124" s="80" t="e" vm="1">
        <f>+[4]!NumLetras(FO124,"PESO","PESOS DOMINICANOS","$EE $m CON #d/100 CENTAVOS")</f>
        <v>#VALUE!</v>
      </c>
      <c r="FQ124" s="80"/>
      <c r="FR124" s="80">
        <f t="shared" si="112"/>
        <v>2304152.64</v>
      </c>
      <c r="FS124" s="80" t="e" vm="1">
        <f>+[4]!NumLetras(FR124,"PESO","PESOS DOMINICANOS","$EE $m CON #d/100 CENTAVOS")</f>
        <v>#VALUE!</v>
      </c>
      <c r="FT124" s="37" t="str">
        <f>+VLOOKUP(D124,'RURAL XENIA'!F:G,2,0)</f>
        <v>R-40</v>
      </c>
    </row>
    <row r="125" spans="1:176">
      <c r="A125" s="37">
        <v>14</v>
      </c>
      <c r="B125" s="37">
        <v>14</v>
      </c>
      <c r="C125" s="26" t="s">
        <v>1179</v>
      </c>
      <c r="D125" s="37">
        <v>40233534383</v>
      </c>
      <c r="E125" s="37" t="str">
        <f>+VLOOKUP(D125,'INFORMACION DE PROVEEDORES'!C:I,2,0)</f>
        <v>402-3353348-3</v>
      </c>
      <c r="F125" s="26" t="str">
        <f>+VLOOKUP(D125,'INFORMACION DE PROVEEDORES'!C:J,4,0)</f>
        <v>AXEL OSVALDO SANCHEZ BELTRE</v>
      </c>
      <c r="G125" s="37" t="str">
        <f>+VLOOKUP(D125,'INFORMACION DE PROVEEDORES'!C:K,5,0)</f>
        <v>402-3353348-3</v>
      </c>
      <c r="H125" s="26" t="str">
        <f>+VLOOKUP(D125,'INFORMACION DE PROVEEDORES'!C:L,7,0)</f>
        <v>CALLE 16 DE AGOSTO NO. 166, SECTOR SIMON STRIDDELS, AZUA</v>
      </c>
      <c r="I125" s="37" t="str">
        <f>+VLOOKUP(D125,'INFORMACION DE PROVEEDORES'!C:M,3,0)</f>
        <v xml:space="preserve"> FÍSICA</v>
      </c>
      <c r="J125" s="37">
        <v>1</v>
      </c>
      <c r="K125" s="37">
        <v>364</v>
      </c>
      <c r="L125" s="37">
        <v>25</v>
      </c>
      <c r="M125" s="37">
        <f t="shared" si="113"/>
        <v>1000</v>
      </c>
      <c r="N125" s="189">
        <v>60.180000000000007</v>
      </c>
      <c r="O125" s="80">
        <f>+L125*'PRECIOS SEGUN ADJ (RURAL)'!$B$2*'PRECIOS SEGUN ADJ (RURAL)'!$C$2</f>
        <v>60180</v>
      </c>
      <c r="P125" s="80" t="e" vm="1">
        <f>+[4]!NumLetras(O125,"PESO","PESOS DOMINICANOS","$EE $m CON #d/100 CENTAVOS")</f>
        <v>#VALUE!</v>
      </c>
      <c r="Q125" s="80">
        <f t="shared" si="114"/>
        <v>9628.7999999999993</v>
      </c>
      <c r="R125" s="165">
        <v>5</v>
      </c>
      <c r="S125" s="37">
        <f t="shared" si="90"/>
        <v>200</v>
      </c>
      <c r="T125" s="189">
        <v>33</v>
      </c>
      <c r="U125" s="80">
        <f>+R125*'PRECIOS SEGUN ADJ (RURAL)'!$B$3*'PRECIOS SEGUN ADJ (RURAL)'!$C$3</f>
        <v>6600</v>
      </c>
      <c r="V125" s="80" t="e" vm="1">
        <f>+[4]!NumLetras(U125,"PESO","PESOS DOMINICANOS","$EE $m CON #d/100 CENTAVOS")</f>
        <v>#VALUE!</v>
      </c>
      <c r="W125" s="192">
        <v>0</v>
      </c>
      <c r="X125" s="37">
        <f t="shared" si="46"/>
        <v>0</v>
      </c>
      <c r="Y125" s="189">
        <v>25.2</v>
      </c>
      <c r="Z125" s="80">
        <f>+W125*'PRECIOS SEGUN ADJ. (FRONTERIZO)'!$B$4*'PRECIOS SEGUN ADJ. (FRONTERIZO)'!$C$4</f>
        <v>0</v>
      </c>
      <c r="AA125" s="80" t="e" vm="1">
        <f>+[4]!NumLetras(Z125,"PESO","PESOS DOMINICANOS","$EE $m CON #d/100 CENTAVOS")</f>
        <v>#VALUE!</v>
      </c>
      <c r="AB125" s="165">
        <v>56</v>
      </c>
      <c r="AC125" s="37">
        <f t="shared" si="91"/>
        <v>2240</v>
      </c>
      <c r="AD125" s="189">
        <v>87.91</v>
      </c>
      <c r="AE125" s="80">
        <f>+AB125*'PRECIOS SEGUN ADJ (RURAL)'!$B$4*'PRECIOS SEGUN ADJ (RURAL)'!$C$4</f>
        <v>196918.39999999999</v>
      </c>
      <c r="AF125" s="80" t="e" vm="1">
        <f>+[4]!NumLetras(AE125,"PESO","PESOS DOMINICANOS","$EE $m CON #d/100 CENTAVOS")</f>
        <v>#VALUE!</v>
      </c>
      <c r="AG125" s="80">
        <f t="shared" si="115"/>
        <v>35445.31</v>
      </c>
      <c r="AH125" s="165">
        <v>67</v>
      </c>
      <c r="AI125" s="37">
        <f t="shared" si="92"/>
        <v>2680</v>
      </c>
      <c r="AJ125" s="189">
        <v>53.95</v>
      </c>
      <c r="AK125" s="80">
        <f>+AH125*'PRECIOS SEGUN ADJ (RURAL)'!$B$5*'PRECIOS SEGUN ADJ (RURAL)'!$C$5</f>
        <v>144586</v>
      </c>
      <c r="AL125" s="80" t="e" vm="1">
        <f>+[4]!NumLetras(AK125,"PESO","PESOS DOMINICANOS","$EE $m CON #d/100 CENTAVOS")</f>
        <v>#VALUE!</v>
      </c>
      <c r="AM125" s="165">
        <v>9</v>
      </c>
      <c r="AN125" s="37">
        <f t="shared" si="93"/>
        <v>360</v>
      </c>
      <c r="AO125" s="189">
        <v>29.05</v>
      </c>
      <c r="AP125" s="80">
        <f>+AM125*'PRECIOS SEGUN ADJ (RURAL)'!$B$6*'PRECIOS SEGUN ADJ (RURAL)'!$C$6</f>
        <v>10458</v>
      </c>
      <c r="AQ125" s="80" t="e" vm="1">
        <f>+[4]!NumLetras(AP125,"PESO","PESOS DOMINICANOS","$EE $m CON #d/100 CENTAVOS")</f>
        <v>#VALUE!</v>
      </c>
      <c r="AR125" s="80">
        <f t="shared" si="116"/>
        <v>1673.28</v>
      </c>
      <c r="AS125" s="165">
        <v>21</v>
      </c>
      <c r="AT125" s="37">
        <f t="shared" si="94"/>
        <v>840</v>
      </c>
      <c r="AU125" s="189">
        <v>304.44</v>
      </c>
      <c r="AV125" s="80">
        <f>+AS125*'PRECIOS SEGUN ADJ (RURAL)'!$B$7*'PRECIOS SEGUN ADJ (RURAL)'!$C$7</f>
        <v>255729.59999999998</v>
      </c>
      <c r="AW125" s="80" t="e" vm="1">
        <f>+[4]!NumLetras(AV125,"PESO","PESOS DOMINICANOS","$EE $m CON #d/100 CENTAVOS")</f>
        <v>#VALUE!</v>
      </c>
      <c r="AX125" s="80">
        <f t="shared" si="117"/>
        <v>46031.33</v>
      </c>
      <c r="AY125" s="37">
        <v>0</v>
      </c>
      <c r="AZ125" s="37">
        <f t="shared" si="51"/>
        <v>0</v>
      </c>
      <c r="BA125" s="189">
        <v>18.899999999999999</v>
      </c>
      <c r="BB125" s="80">
        <f>+AY125*'PRECIOS SEGUN ADJ. (FRONTERIZO)'!$B$9*'PRECIOS SEGUN ADJ. (FRONTERIZO)'!$C$9</f>
        <v>0</v>
      </c>
      <c r="BC125" s="80" t="e" vm="1">
        <f>+[4]!NumLetras(BB125,"PESO","PESOS DOMINICANOS","$EE $m CON #d/100 CENTAVOS")</f>
        <v>#VALUE!</v>
      </c>
      <c r="BD125" s="165">
        <v>5</v>
      </c>
      <c r="BE125" s="37">
        <f t="shared" si="95"/>
        <v>200</v>
      </c>
      <c r="BF125" s="189">
        <v>140.38999999999999</v>
      </c>
      <c r="BG125" s="80">
        <f>+BD125*'PRECIOS SEGUN ADJ (RURAL)'!$B$8*'PRECIOS SEGUN ADJ (RURAL)'!$C$8</f>
        <v>28077.999999999996</v>
      </c>
      <c r="BH125" s="80" t="e" vm="1">
        <f>+[4]!NumLetras(BG125,"PESO","PESOS DOMINICANOS","$EE $m CON #d/100 CENTAVOS")</f>
        <v>#VALUE!</v>
      </c>
      <c r="BI125" s="80">
        <f t="shared" si="118"/>
        <v>5054.04</v>
      </c>
      <c r="BJ125" s="37">
        <v>0</v>
      </c>
      <c r="BK125" s="37">
        <f t="shared" si="53"/>
        <v>0</v>
      </c>
      <c r="BL125" s="189">
        <v>31.459999999999997</v>
      </c>
      <c r="BM125" s="80">
        <f>+BJ125*'PRECIOS SEGUN ADJ. (FRONTERIZO)'!$B$11*'PRECIOS SEGUN ADJ. (FRONTERIZO)'!$C$11</f>
        <v>0</v>
      </c>
      <c r="BN125" s="80" t="e" vm="1">
        <f>+[4]!NumLetras(BM125,"PESO","PESOS DOMINICANOS","$EE $m CON #d/100 CENTAVOS")</f>
        <v>#VALUE!</v>
      </c>
      <c r="BO125" s="165">
        <v>17</v>
      </c>
      <c r="BP125" s="37">
        <f t="shared" si="96"/>
        <v>680</v>
      </c>
      <c r="BQ125" s="189">
        <v>68.099999999999994</v>
      </c>
      <c r="BR125" s="80">
        <f>+BO125*'PRECIOS SEGUN ADJ (RURAL)'!$B$9*'PRECIOS SEGUN ADJ (RURAL)'!$C$9</f>
        <v>46307.999999999993</v>
      </c>
      <c r="BS125" s="80" t="e" vm="1">
        <f>+[4]!NumLetras(BR125,"PESO","PESOS DOMINICANOS","$EE $m CON #d/100 CENTAVOS")</f>
        <v>#VALUE!</v>
      </c>
      <c r="BT125" s="165">
        <v>364</v>
      </c>
      <c r="BU125" s="37">
        <f t="shared" si="119"/>
        <v>7280</v>
      </c>
      <c r="BV125" s="189">
        <v>5.5</v>
      </c>
      <c r="BW125" s="80">
        <f>+BT125*'PRECIOS SEGUN ADJ (RURAL)'!$B$10*'PRECIOS SEGUN ADJ (RURAL)'!$C$10</f>
        <v>40040</v>
      </c>
      <c r="BX125" s="80" t="e" vm="1">
        <f>+[4]!NumLetras(BW125,"PESO","PESOS DOMINICANOS","$EE $m CON #d/100 CENTAVOS")</f>
        <v>#VALUE!</v>
      </c>
      <c r="BY125" s="165">
        <v>364</v>
      </c>
      <c r="BZ125" s="37">
        <f t="shared" si="97"/>
        <v>14560</v>
      </c>
      <c r="CA125" s="189">
        <v>7.1500000000000012</v>
      </c>
      <c r="CB125" s="80">
        <f>+BY125*'PRECIOS SEGUN ADJ (RURAL)'!$B$11*'PRECIOS SEGUN ADJ (RURAL)'!$C$11</f>
        <v>104104</v>
      </c>
      <c r="CC125" s="80" t="e" vm="1">
        <f>+[4]!NumLetras(CB125,"PESO","PESOS DOMINICANOS","$EE $m CON #d/100 CENTAVOS")</f>
        <v>#VALUE!</v>
      </c>
      <c r="CD125" s="165">
        <v>364</v>
      </c>
      <c r="CE125" s="37">
        <f t="shared" si="98"/>
        <v>14560</v>
      </c>
      <c r="CF125" s="189">
        <v>6.84</v>
      </c>
      <c r="CG125" s="80">
        <f>+CD125*'PRECIOS SEGUN ADJ (RURAL)'!$B$12*'PRECIOS SEGUN ADJ (RURAL)'!$C$12</f>
        <v>99590.399999999994</v>
      </c>
      <c r="CH125" s="80" t="e" vm="1">
        <f>+[4]!NumLetras(CG125,"PESO","PESOS DOMINICANOS","$EE $m CON #d/100 CENTAVOS")</f>
        <v>#VALUE!</v>
      </c>
      <c r="CI125" s="37">
        <v>0</v>
      </c>
      <c r="CJ125" s="37">
        <f t="shared" si="58"/>
        <v>0</v>
      </c>
      <c r="CK125" s="189">
        <v>60</v>
      </c>
      <c r="CL125" s="80">
        <f>+CI125*'PRECIOS SEGUN ADJ. (FRONTERIZO)'!$B$16*'PRECIOS SEGUN ADJ. (FRONTERIZO)'!$C$16</f>
        <v>0</v>
      </c>
      <c r="CM125" s="80" t="e" vm="1">
        <f>+[4]!NumLetras(CL125,"PESO","PESOS DOMINICANOS","$EE $m CON #d/100 CENTAVOS")</f>
        <v>#VALUE!</v>
      </c>
      <c r="CN125" s="80">
        <f t="shared" si="99"/>
        <v>0</v>
      </c>
      <c r="CO125" s="37">
        <v>0</v>
      </c>
      <c r="CP125" s="37">
        <f t="shared" si="59"/>
        <v>0</v>
      </c>
      <c r="CQ125" s="189">
        <v>55.649999999999991</v>
      </c>
      <c r="CR125" s="80">
        <f>+CO125*'PRECIOS SEGUN ADJ. (FRONTERIZO)'!$B$17*'PRECIOS SEGUN ADJ. (FRONTERIZO)'!$C$17</f>
        <v>0</v>
      </c>
      <c r="CS125" s="80" t="e" vm="1">
        <f>+[4]!NumLetras(CR125,"PESO","PESOS DOMINICANOS","$EE $m CON #d/100 CENTAVOS")</f>
        <v>#VALUE!</v>
      </c>
      <c r="CT125" s="80">
        <f t="shared" si="100"/>
        <v>0</v>
      </c>
      <c r="CU125" s="165">
        <v>364</v>
      </c>
      <c r="CV125" s="37">
        <f t="shared" si="101"/>
        <v>14560</v>
      </c>
      <c r="CW125" s="189">
        <v>6.5999999999999988</v>
      </c>
      <c r="CX125" s="80">
        <f>+CU125*'PRECIOS SEGUN ADJ (RURAL)'!$B$14*'PRECIOS SEGUN ADJ (RURAL)'!$C$14</f>
        <v>96096</v>
      </c>
      <c r="CY125" s="80" t="e" vm="1">
        <f>+[4]!NumLetras(CX125,"PESO","PESOS DOMINICANOS","$EE $m CON #d/100 CENTAVOS")</f>
        <v>#VALUE!</v>
      </c>
      <c r="CZ125" s="37">
        <v>0</v>
      </c>
      <c r="DA125" s="37">
        <f t="shared" si="61"/>
        <v>0</v>
      </c>
      <c r="DB125" s="189">
        <v>65.75</v>
      </c>
      <c r="DC125" s="80">
        <f>+CZ125*'PRECIOS SEGUN ADJ. (FRONTERIZO)'!$B$19*'PRECIOS SEGUN ADJ. (FRONTERIZO)'!$C$19</f>
        <v>0</v>
      </c>
      <c r="DD125" s="80" t="e" vm="1">
        <f>+[4]!NumLetras(DC125,"PESO","PESOS DOMINICANOS","$EE $m CON #d/100 CENTAVOS")</f>
        <v>#VALUE!</v>
      </c>
      <c r="DE125" s="80">
        <f t="shared" si="102"/>
        <v>0</v>
      </c>
      <c r="DF125" s="165">
        <v>13</v>
      </c>
      <c r="DG125" s="37">
        <f t="shared" si="103"/>
        <v>520</v>
      </c>
      <c r="DH125" s="189">
        <v>82.59999999999998</v>
      </c>
      <c r="DI125" s="80">
        <f>+DF125*'PRECIOS SEGUN ADJ (RURAL)'!$B$15*'PRECIOS SEGUN ADJ (RURAL)'!$C$15</f>
        <v>42952</v>
      </c>
      <c r="DJ125" s="80" t="e" vm="1">
        <f>+[4]!NumLetras(DI125,"PESO","PESOS DOMINICANOS","$EE $m CON #d/100 CENTAVOS")</f>
        <v>#VALUE!</v>
      </c>
      <c r="DK125" s="80">
        <f t="shared" si="120"/>
        <v>7731.36</v>
      </c>
      <c r="DL125" s="165">
        <v>364</v>
      </c>
      <c r="DM125" s="37">
        <f t="shared" si="104"/>
        <v>14560</v>
      </c>
      <c r="DN125" s="189">
        <v>23.059999999999995</v>
      </c>
      <c r="DO125" s="80">
        <f>+DL125*'PRECIOS SEGUN ADJ (RURAL)'!$B$17*'PRECIOS SEGUN ADJ (RURAL)'!$C$17</f>
        <v>335753.6</v>
      </c>
      <c r="DP125" s="80" t="e" vm="1">
        <f>+[4]!NumLetras(DO125,"PESO","PESOS DOMINICANOS","$EE $m CON #d/100 CENTAVOS")</f>
        <v>#VALUE!</v>
      </c>
      <c r="DQ125" s="192">
        <v>0</v>
      </c>
      <c r="DR125" s="192">
        <f t="shared" si="64"/>
        <v>0</v>
      </c>
      <c r="DS125" s="189">
        <v>80.849999999999994</v>
      </c>
      <c r="DT125" s="80">
        <f>+DQ125*'PRECIOS SEGUN ADJ. (FRONTERIZO)'!$B$22*'PRECIOS SEGUN ADJ. (FRONTERIZO)'!$C$22</f>
        <v>0</v>
      </c>
      <c r="DU125" s="80" t="e" vm="1">
        <f>+[4]!NumLetras(DT125,"PESO","PESOS DOMINICANOS","$EE $m CON #d/100 CENTAVOS")</f>
        <v>#VALUE!</v>
      </c>
      <c r="DV125" s="165">
        <v>15</v>
      </c>
      <c r="DW125" s="37">
        <f t="shared" si="105"/>
        <v>600</v>
      </c>
      <c r="DX125" s="189">
        <v>21.83</v>
      </c>
      <c r="DY125" s="80">
        <f>+DV125*'PRECIOS SEGUN ADJ (RURAL)'!$B$19*'PRECIOS SEGUN ADJ (RURAL)'!$C$19</f>
        <v>13098</v>
      </c>
      <c r="DZ125" s="80" t="e" vm="1">
        <f>+[4]!NumLetras(DY125,"PESO","PESOS DOMINICANOS","$EE $m CON #d/100 CENTAVOS")</f>
        <v>#VALUE!</v>
      </c>
      <c r="EA125" s="80">
        <f t="shared" si="121"/>
        <v>2357.64</v>
      </c>
      <c r="EB125" s="165">
        <v>53</v>
      </c>
      <c r="EC125" s="37">
        <f t="shared" si="106"/>
        <v>2120</v>
      </c>
      <c r="ED125" s="189">
        <v>33</v>
      </c>
      <c r="EE125" s="80">
        <f>+EB125*'PRECIOS SEGUN ADJ (RURAL)'!$B$20*'PRECIOS SEGUN ADJ (RURAL)'!$C$20</f>
        <v>69960</v>
      </c>
      <c r="EF125" s="80" t="e" vm="1">
        <f>+[4]!NumLetras(EE125,"PESO","PESOS DOMINICANOS","$EE $m CON #d/100 CENTAVOS")</f>
        <v>#VALUE!</v>
      </c>
      <c r="EG125" s="37">
        <v>0</v>
      </c>
      <c r="EH125" s="37">
        <f t="shared" si="67"/>
        <v>0</v>
      </c>
      <c r="EI125" s="189">
        <v>15.789999999999997</v>
      </c>
      <c r="EJ125" s="80">
        <f>+EG125*'PRECIOS SEGUN ADJ. (FRONTERIZO)'!$B$25*'PRECIOS SEGUN ADJ. (FRONTERIZO)'!$C$25</f>
        <v>0</v>
      </c>
      <c r="EK125" s="80" t="e" vm="1">
        <f>+[4]!NumLetras(EJ125,"PESO","PESOS DOMINICANOS","$EE $m CON #d/100 CENTAVOS")</f>
        <v>#VALUE!</v>
      </c>
      <c r="EL125" s="37">
        <v>0</v>
      </c>
      <c r="EM125" s="37">
        <f t="shared" si="68"/>
        <v>0</v>
      </c>
      <c r="EN125" s="189">
        <v>31.5</v>
      </c>
      <c r="EO125" s="80">
        <f>+EL125*'PRECIOS SEGUN ADJ. (FRONTERIZO)'!$B$26*'PRECIOS SEGUN ADJ. (FRONTERIZO)'!$C$26</f>
        <v>0</v>
      </c>
      <c r="EP125" s="80" t="e" vm="1">
        <f>+[4]!NumLetras(EO125,"PESO","PESOS DOMINICANOS","$EE $m CON #d/100 CENTAVOS")</f>
        <v>#VALUE!</v>
      </c>
      <c r="EQ125" s="193">
        <v>46</v>
      </c>
      <c r="ER125" s="194">
        <f t="shared" si="107"/>
        <v>1840</v>
      </c>
      <c r="ES125" s="195">
        <v>21.68</v>
      </c>
      <c r="ET125" s="196">
        <f>+EQ125*'PRECIOS SEGUN ADJ (RURAL)'!$B$13*'PRECIOS SEGUN ADJ (RURAL)'!$C$13</f>
        <v>39891.199999999997</v>
      </c>
      <c r="EU125" s="196" t="e" vm="1">
        <f>+[4]!NumLetras(ET125,"PESO","PESOS DOMINICANOS","$EE $m CON #d/100 CENTAVOS")</f>
        <v>#VALUE!</v>
      </c>
      <c r="EV125" s="197">
        <v>364</v>
      </c>
      <c r="EW125" s="198">
        <f t="shared" si="122"/>
        <v>7280</v>
      </c>
      <c r="EX125" s="199">
        <v>5.5</v>
      </c>
      <c r="EY125" s="200">
        <f>+EV125*'PRECIOS SEGUN ADJ (RURAL)'!$B$16*'PRECIOS SEGUN ADJ (RURAL)'!$C$16</f>
        <v>40040</v>
      </c>
      <c r="EZ125" s="200" t="e" vm="1">
        <f>+[4]!NumLetras(EY125,"PESO","PESOS DOMINICANOS","$EE $m CON #d/100 CENTAVOS")</f>
        <v>#VALUE!</v>
      </c>
      <c r="FA125" s="201">
        <v>21</v>
      </c>
      <c r="FB125" s="202">
        <f t="shared" si="108"/>
        <v>840</v>
      </c>
      <c r="FC125" s="203">
        <v>220</v>
      </c>
      <c r="FD125" s="204">
        <f>+FA125*'PRECIOS SEGUN ADJ (RURAL)'!$B$18*'PRECIOS SEGUN ADJ (RURAL)'!$C$18</f>
        <v>184800</v>
      </c>
      <c r="FE125" s="204" t="e" vm="1">
        <f>+[4]!NumLetras(FD125,"PESO","PESOS DOMINICANOS","$EE $m CON #d/100 CENTAVOS")</f>
        <v>#VALUE!</v>
      </c>
      <c r="FF125" s="204">
        <f t="shared" si="123"/>
        <v>33264</v>
      </c>
      <c r="FG125" s="80">
        <f t="shared" si="85"/>
        <v>1815183.2</v>
      </c>
      <c r="FH125" s="80" t="e" vm="1">
        <f>+[4]!NumLetras(FG125,"PESO","PESOS DOMINICANOS","$EE $m CON #d/100 CENTAVOS")</f>
        <v>#VALUE!</v>
      </c>
      <c r="FI125" s="80">
        <f t="shared" si="73"/>
        <v>141185.76</v>
      </c>
      <c r="FJ125" s="80" t="e" vm="1">
        <f>+[4]!NumLetras(FI125,"PESO","PESOS DOMINICANOS","$EE $m CON #d/100 CENTAVOS")</f>
        <v>#VALUE!</v>
      </c>
      <c r="FK125" s="80">
        <f t="shared" si="109"/>
        <v>1673997.44</v>
      </c>
      <c r="FL125" s="80" t="e" vm="1">
        <f>+[4]!NumLetras(FK125,"PESO","PESOS DOMINICANOS","$EE $m CON #d/100 CENTAVOS")</f>
        <v>#VALUE!</v>
      </c>
      <c r="FM125" s="80">
        <f t="shared" si="110"/>
        <v>363036.64</v>
      </c>
      <c r="FN125" s="80" t="e" vm="1">
        <f>+[4]!NumLetras(FM125,"PESO","PESOS DOMINICANOS","$EE $m CON #d/100 CENTAVOS")</f>
        <v>#VALUE!</v>
      </c>
      <c r="FO125" s="80">
        <f t="shared" si="111"/>
        <v>18151.830000000002</v>
      </c>
      <c r="FP125" s="80" t="e" vm="1">
        <f>+[4]!NumLetras(FO125,"PESO","PESOS DOMINICANOS","$EE $m CON #d/100 CENTAVOS")</f>
        <v>#VALUE!</v>
      </c>
      <c r="FQ125" s="80"/>
      <c r="FR125" s="80">
        <f t="shared" si="112"/>
        <v>1452146.56</v>
      </c>
      <c r="FS125" s="80" t="e" vm="1">
        <f>+[4]!NumLetras(FR125,"PESO","PESOS DOMINICANOS","$EE $m CON #d/100 CENTAVOS")</f>
        <v>#VALUE!</v>
      </c>
      <c r="FT125" s="37" t="str">
        <f>+VLOOKUP(D125,'RURAL XENIA'!F:G,2,0)</f>
        <v>R-05</v>
      </c>
    </row>
    <row r="126" spans="1:176">
      <c r="A126" s="37">
        <v>15</v>
      </c>
      <c r="B126" s="37">
        <v>15</v>
      </c>
      <c r="C126" s="26" t="s">
        <v>2887</v>
      </c>
      <c r="D126" s="37">
        <v>132297492</v>
      </c>
      <c r="E126" s="37">
        <f>+VLOOKUP(D126,'INFORMACION DE PROVEEDORES'!C:I,2,0)</f>
        <v>132297492</v>
      </c>
      <c r="F126" s="26" t="str">
        <f>+VLOOKUP(D126,'INFORMACION DE PROVEEDORES'!C:J,4,0)</f>
        <v>TANIA ARGENTINA HERRERA</v>
      </c>
      <c r="G126" s="37" t="str">
        <f>+VLOOKUP(D126,'INFORMACION DE PROVEEDORES'!C:K,5,0)</f>
        <v>010-0118865-3</v>
      </c>
      <c r="H126" s="26" t="str">
        <f>+VLOOKUP(D126,'INFORMACION DE PROVEEDORES'!C:L,7,0)</f>
        <v xml:space="preserve">CALLE SAN ANTONIO, CASI ESQUINA JUAN MEJIA, NO. 4, MONTE PLATA </v>
      </c>
      <c r="I126" s="37" t="str">
        <f>+VLOOKUP(D126,'INFORMACION DE PROVEEDORES'!C:M,3,0)</f>
        <v xml:space="preserve"> JURÍDICA</v>
      </c>
      <c r="J126" s="37">
        <v>4</v>
      </c>
      <c r="K126" s="37">
        <v>207</v>
      </c>
      <c r="L126" s="37">
        <v>16</v>
      </c>
      <c r="M126" s="37">
        <f t="shared" si="113"/>
        <v>640</v>
      </c>
      <c r="N126" s="189">
        <v>60.180000000000007</v>
      </c>
      <c r="O126" s="80">
        <f>+L126*'PRECIOS SEGUN ADJ (RURAL)'!$B$2*'PRECIOS SEGUN ADJ (RURAL)'!$C$2</f>
        <v>38515.199999999997</v>
      </c>
      <c r="P126" s="80" t="e" vm="1">
        <f>+[4]!NumLetras(O126,"PESO","PESOS DOMINICANOS","$EE $m CON #d/100 CENTAVOS")</f>
        <v>#VALUE!</v>
      </c>
      <c r="Q126" s="80">
        <f t="shared" si="114"/>
        <v>6162.43</v>
      </c>
      <c r="R126" s="165">
        <v>5</v>
      </c>
      <c r="S126" s="37">
        <f t="shared" si="90"/>
        <v>200</v>
      </c>
      <c r="T126" s="189">
        <v>33</v>
      </c>
      <c r="U126" s="80">
        <f>+R126*'PRECIOS SEGUN ADJ (RURAL)'!$B$3*'PRECIOS SEGUN ADJ (RURAL)'!$C$3</f>
        <v>6600</v>
      </c>
      <c r="V126" s="80" t="e" vm="1">
        <f>+[4]!NumLetras(U126,"PESO","PESOS DOMINICANOS","$EE $m CON #d/100 CENTAVOS")</f>
        <v>#VALUE!</v>
      </c>
      <c r="W126" s="192">
        <v>0</v>
      </c>
      <c r="X126" s="37">
        <f t="shared" si="46"/>
        <v>0</v>
      </c>
      <c r="Y126" s="189">
        <v>25.2</v>
      </c>
      <c r="Z126" s="80">
        <f>+W126*'PRECIOS SEGUN ADJ. (FRONTERIZO)'!$B$4*'PRECIOS SEGUN ADJ. (FRONTERIZO)'!$C$4</f>
        <v>0</v>
      </c>
      <c r="AA126" s="80" t="e" vm="1">
        <f>+[4]!NumLetras(Z126,"PESO","PESOS DOMINICANOS","$EE $m CON #d/100 CENTAVOS")</f>
        <v>#VALUE!</v>
      </c>
      <c r="AB126" s="165">
        <v>34</v>
      </c>
      <c r="AC126" s="37">
        <f t="shared" si="91"/>
        <v>1360</v>
      </c>
      <c r="AD126" s="189">
        <v>87.91</v>
      </c>
      <c r="AE126" s="80">
        <f>+AB126*'PRECIOS SEGUN ADJ (RURAL)'!$B$4*'PRECIOS SEGUN ADJ (RURAL)'!$C$4</f>
        <v>119557.6</v>
      </c>
      <c r="AF126" s="80" t="e" vm="1">
        <f>+[4]!NumLetras(AE126,"PESO","PESOS DOMINICANOS","$EE $m CON #d/100 CENTAVOS")</f>
        <v>#VALUE!</v>
      </c>
      <c r="AG126" s="80">
        <f t="shared" si="115"/>
        <v>21520.37</v>
      </c>
      <c r="AH126" s="165">
        <v>40</v>
      </c>
      <c r="AI126" s="37">
        <f t="shared" si="92"/>
        <v>1600</v>
      </c>
      <c r="AJ126" s="189">
        <v>53.95</v>
      </c>
      <c r="AK126" s="80">
        <f>+AH126*'PRECIOS SEGUN ADJ (RURAL)'!$B$5*'PRECIOS SEGUN ADJ (RURAL)'!$C$5</f>
        <v>86320</v>
      </c>
      <c r="AL126" s="80" t="e" vm="1">
        <f>+[4]!NumLetras(AK126,"PESO","PESOS DOMINICANOS","$EE $m CON #d/100 CENTAVOS")</f>
        <v>#VALUE!</v>
      </c>
      <c r="AM126" s="165">
        <v>7</v>
      </c>
      <c r="AN126" s="37">
        <f t="shared" si="93"/>
        <v>280</v>
      </c>
      <c r="AO126" s="189">
        <v>29.05</v>
      </c>
      <c r="AP126" s="80">
        <f>+AM126*'PRECIOS SEGUN ADJ (RURAL)'!$B$6*'PRECIOS SEGUN ADJ (RURAL)'!$C$6</f>
        <v>8134</v>
      </c>
      <c r="AQ126" s="80" t="e" vm="1">
        <f>+[4]!NumLetras(AP126,"PESO","PESOS DOMINICANOS","$EE $m CON #d/100 CENTAVOS")</f>
        <v>#VALUE!</v>
      </c>
      <c r="AR126" s="80">
        <f t="shared" si="116"/>
        <v>1301.44</v>
      </c>
      <c r="AS126" s="165">
        <v>14</v>
      </c>
      <c r="AT126" s="37">
        <f t="shared" si="94"/>
        <v>560</v>
      </c>
      <c r="AU126" s="189">
        <v>304.44</v>
      </c>
      <c r="AV126" s="80">
        <f>+AS126*'PRECIOS SEGUN ADJ (RURAL)'!$B$7*'PRECIOS SEGUN ADJ (RURAL)'!$C$7</f>
        <v>170486.39999999999</v>
      </c>
      <c r="AW126" s="80" t="e" vm="1">
        <f>+[4]!NumLetras(AV126,"PESO","PESOS DOMINICANOS","$EE $m CON #d/100 CENTAVOS")</f>
        <v>#VALUE!</v>
      </c>
      <c r="AX126" s="80">
        <f t="shared" si="117"/>
        <v>30687.55</v>
      </c>
      <c r="AY126" s="37">
        <v>0</v>
      </c>
      <c r="AZ126" s="37">
        <f t="shared" si="51"/>
        <v>0</v>
      </c>
      <c r="BA126" s="189">
        <v>18.899999999999999</v>
      </c>
      <c r="BB126" s="80">
        <f>+AY126*'PRECIOS SEGUN ADJ. (FRONTERIZO)'!$B$9*'PRECIOS SEGUN ADJ. (FRONTERIZO)'!$C$9</f>
        <v>0</v>
      </c>
      <c r="BC126" s="80" t="e" vm="1">
        <f>+[4]!NumLetras(BB126,"PESO","PESOS DOMINICANOS","$EE $m CON #d/100 CENTAVOS")</f>
        <v>#VALUE!</v>
      </c>
      <c r="BD126" s="165">
        <v>5</v>
      </c>
      <c r="BE126" s="37">
        <f t="shared" si="95"/>
        <v>200</v>
      </c>
      <c r="BF126" s="189">
        <v>140.38999999999999</v>
      </c>
      <c r="BG126" s="80">
        <f>+BD126*'PRECIOS SEGUN ADJ (RURAL)'!$B$8*'PRECIOS SEGUN ADJ (RURAL)'!$C$8</f>
        <v>28077.999999999996</v>
      </c>
      <c r="BH126" s="80" t="e" vm="1">
        <f>+[4]!NumLetras(BG126,"PESO","PESOS DOMINICANOS","$EE $m CON #d/100 CENTAVOS")</f>
        <v>#VALUE!</v>
      </c>
      <c r="BI126" s="80">
        <f t="shared" si="118"/>
        <v>5054.04</v>
      </c>
      <c r="BJ126" s="37">
        <v>0</v>
      </c>
      <c r="BK126" s="37">
        <f t="shared" si="53"/>
        <v>0</v>
      </c>
      <c r="BL126" s="189">
        <v>31.459999999999997</v>
      </c>
      <c r="BM126" s="80">
        <f>+BJ126*'PRECIOS SEGUN ADJ. (FRONTERIZO)'!$B$11*'PRECIOS SEGUN ADJ. (FRONTERIZO)'!$C$11</f>
        <v>0</v>
      </c>
      <c r="BN126" s="80" t="e" vm="1">
        <f>+[4]!NumLetras(BM126,"PESO","PESOS DOMINICANOS","$EE $m CON #d/100 CENTAVOS")</f>
        <v>#VALUE!</v>
      </c>
      <c r="BO126" s="165">
        <v>11</v>
      </c>
      <c r="BP126" s="37">
        <f t="shared" si="96"/>
        <v>440</v>
      </c>
      <c r="BQ126" s="189">
        <v>68.099999999999994</v>
      </c>
      <c r="BR126" s="80">
        <f>+BO126*'PRECIOS SEGUN ADJ (RURAL)'!$B$9*'PRECIOS SEGUN ADJ (RURAL)'!$C$9</f>
        <v>29963.999999999996</v>
      </c>
      <c r="BS126" s="80" t="e" vm="1">
        <f>+[4]!NumLetras(BR126,"PESO","PESOS DOMINICANOS","$EE $m CON #d/100 CENTAVOS")</f>
        <v>#VALUE!</v>
      </c>
      <c r="BT126" s="165">
        <v>207</v>
      </c>
      <c r="BU126" s="37">
        <f t="shared" si="119"/>
        <v>4140</v>
      </c>
      <c r="BV126" s="189">
        <v>5.5</v>
      </c>
      <c r="BW126" s="80">
        <f>+BT126*'PRECIOS SEGUN ADJ (RURAL)'!$B$10*'PRECIOS SEGUN ADJ (RURAL)'!$C$10</f>
        <v>22770</v>
      </c>
      <c r="BX126" s="80" t="e" vm="1">
        <f>+[4]!NumLetras(BW126,"PESO","PESOS DOMINICANOS","$EE $m CON #d/100 CENTAVOS")</f>
        <v>#VALUE!</v>
      </c>
      <c r="BY126" s="165">
        <v>207</v>
      </c>
      <c r="BZ126" s="37">
        <f t="shared" si="97"/>
        <v>8280</v>
      </c>
      <c r="CA126" s="189">
        <v>7.1500000000000012</v>
      </c>
      <c r="CB126" s="80">
        <f>+BY126*'PRECIOS SEGUN ADJ (RURAL)'!$B$11*'PRECIOS SEGUN ADJ (RURAL)'!$C$11</f>
        <v>59202.000000000007</v>
      </c>
      <c r="CC126" s="80" t="e" vm="1">
        <f>+[4]!NumLetras(CB126,"PESO","PESOS DOMINICANOS","$EE $m CON #d/100 CENTAVOS")</f>
        <v>#VALUE!</v>
      </c>
      <c r="CD126" s="165">
        <v>207</v>
      </c>
      <c r="CE126" s="37">
        <f t="shared" si="98"/>
        <v>8280</v>
      </c>
      <c r="CF126" s="189">
        <v>6.84</v>
      </c>
      <c r="CG126" s="80">
        <f>+CD126*'PRECIOS SEGUN ADJ (RURAL)'!$B$12*'PRECIOS SEGUN ADJ (RURAL)'!$C$12</f>
        <v>56635.199999999997</v>
      </c>
      <c r="CH126" s="80" t="e" vm="1">
        <f>+[4]!NumLetras(CG126,"PESO","PESOS DOMINICANOS","$EE $m CON #d/100 CENTAVOS")</f>
        <v>#VALUE!</v>
      </c>
      <c r="CI126" s="37">
        <v>0</v>
      </c>
      <c r="CJ126" s="37">
        <f t="shared" si="58"/>
        <v>0</v>
      </c>
      <c r="CK126" s="189">
        <v>60</v>
      </c>
      <c r="CL126" s="80">
        <f>+CI126*'PRECIOS SEGUN ADJ. (FRONTERIZO)'!$B$16*'PRECIOS SEGUN ADJ. (FRONTERIZO)'!$C$16</f>
        <v>0</v>
      </c>
      <c r="CM126" s="80" t="e" vm="1">
        <f>+[4]!NumLetras(CL126,"PESO","PESOS DOMINICANOS","$EE $m CON #d/100 CENTAVOS")</f>
        <v>#VALUE!</v>
      </c>
      <c r="CN126" s="80">
        <f t="shared" si="99"/>
        <v>0</v>
      </c>
      <c r="CO126" s="37">
        <v>0</v>
      </c>
      <c r="CP126" s="37">
        <f t="shared" si="59"/>
        <v>0</v>
      </c>
      <c r="CQ126" s="189">
        <v>55.649999999999991</v>
      </c>
      <c r="CR126" s="80">
        <f>+CO126*'PRECIOS SEGUN ADJ. (FRONTERIZO)'!$B$17*'PRECIOS SEGUN ADJ. (FRONTERIZO)'!$C$17</f>
        <v>0</v>
      </c>
      <c r="CS126" s="80" t="e" vm="1">
        <f>+[4]!NumLetras(CR126,"PESO","PESOS DOMINICANOS","$EE $m CON #d/100 CENTAVOS")</f>
        <v>#VALUE!</v>
      </c>
      <c r="CT126" s="80">
        <f t="shared" si="100"/>
        <v>0</v>
      </c>
      <c r="CU126" s="165">
        <v>207</v>
      </c>
      <c r="CV126" s="37">
        <f t="shared" si="101"/>
        <v>8280</v>
      </c>
      <c r="CW126" s="189">
        <v>6.5999999999999988</v>
      </c>
      <c r="CX126" s="80">
        <f>+CU126*'PRECIOS SEGUN ADJ (RURAL)'!$B$14*'PRECIOS SEGUN ADJ (RURAL)'!$C$14</f>
        <v>54647.999999999993</v>
      </c>
      <c r="CY126" s="80" t="e" vm="1">
        <f>+[4]!NumLetras(CX126,"PESO","PESOS DOMINICANOS","$EE $m CON #d/100 CENTAVOS")</f>
        <v>#VALUE!</v>
      </c>
      <c r="CZ126" s="37">
        <v>0</v>
      </c>
      <c r="DA126" s="37">
        <f t="shared" si="61"/>
        <v>0</v>
      </c>
      <c r="DB126" s="189">
        <v>65.75</v>
      </c>
      <c r="DC126" s="80">
        <f>+CZ126*'PRECIOS SEGUN ADJ. (FRONTERIZO)'!$B$19*'PRECIOS SEGUN ADJ. (FRONTERIZO)'!$C$19</f>
        <v>0</v>
      </c>
      <c r="DD126" s="80" t="e" vm="1">
        <f>+[4]!NumLetras(DC126,"PESO","PESOS DOMINICANOS","$EE $m CON #d/100 CENTAVOS")</f>
        <v>#VALUE!</v>
      </c>
      <c r="DE126" s="80">
        <f t="shared" si="102"/>
        <v>0</v>
      </c>
      <c r="DF126" s="165">
        <v>9</v>
      </c>
      <c r="DG126" s="37">
        <f t="shared" si="103"/>
        <v>360</v>
      </c>
      <c r="DH126" s="189">
        <v>82.59999999999998</v>
      </c>
      <c r="DI126" s="80">
        <f>+DF126*'PRECIOS SEGUN ADJ (RURAL)'!$B$15*'PRECIOS SEGUN ADJ (RURAL)'!$C$15</f>
        <v>29736</v>
      </c>
      <c r="DJ126" s="80" t="e" vm="1">
        <f>+[4]!NumLetras(DI126,"PESO","PESOS DOMINICANOS","$EE $m CON #d/100 CENTAVOS")</f>
        <v>#VALUE!</v>
      </c>
      <c r="DK126" s="80">
        <f t="shared" si="120"/>
        <v>5352.48</v>
      </c>
      <c r="DL126" s="165">
        <v>207</v>
      </c>
      <c r="DM126" s="37">
        <f t="shared" si="104"/>
        <v>8280</v>
      </c>
      <c r="DN126" s="189">
        <v>23.059999999999995</v>
      </c>
      <c r="DO126" s="80">
        <f>+DL126*'PRECIOS SEGUN ADJ (RURAL)'!$B$17*'PRECIOS SEGUN ADJ (RURAL)'!$C$17</f>
        <v>190936.8</v>
      </c>
      <c r="DP126" s="80" t="e" vm="1">
        <f>+[4]!NumLetras(DO126,"PESO","PESOS DOMINICANOS","$EE $m CON #d/100 CENTAVOS")</f>
        <v>#VALUE!</v>
      </c>
      <c r="DQ126" s="192">
        <v>0</v>
      </c>
      <c r="DR126" s="192">
        <f t="shared" si="64"/>
        <v>0</v>
      </c>
      <c r="DS126" s="189">
        <v>80.849999999999994</v>
      </c>
      <c r="DT126" s="80">
        <f>+DQ126*'PRECIOS SEGUN ADJ. (FRONTERIZO)'!$B$22*'PRECIOS SEGUN ADJ. (FRONTERIZO)'!$C$22</f>
        <v>0</v>
      </c>
      <c r="DU126" s="80" t="e" vm="1">
        <f>+[4]!NumLetras(DT126,"PESO","PESOS DOMINICANOS","$EE $m CON #d/100 CENTAVOS")</f>
        <v>#VALUE!</v>
      </c>
      <c r="DV126" s="165">
        <v>10</v>
      </c>
      <c r="DW126" s="37">
        <f t="shared" si="105"/>
        <v>400</v>
      </c>
      <c r="DX126" s="189">
        <v>21.83</v>
      </c>
      <c r="DY126" s="80">
        <f>+DV126*'PRECIOS SEGUN ADJ (RURAL)'!$B$19*'PRECIOS SEGUN ADJ (RURAL)'!$C$19</f>
        <v>8732</v>
      </c>
      <c r="DZ126" s="80" t="e" vm="1">
        <f>+[4]!NumLetras(DY126,"PESO","PESOS DOMINICANOS","$EE $m CON #d/100 CENTAVOS")</f>
        <v>#VALUE!</v>
      </c>
      <c r="EA126" s="80">
        <f t="shared" si="121"/>
        <v>1571.76</v>
      </c>
      <c r="EB126" s="165">
        <v>32</v>
      </c>
      <c r="EC126" s="37">
        <f t="shared" si="106"/>
        <v>1280</v>
      </c>
      <c r="ED126" s="189">
        <v>33</v>
      </c>
      <c r="EE126" s="80">
        <f>+EB126*'PRECIOS SEGUN ADJ (RURAL)'!$B$20*'PRECIOS SEGUN ADJ (RURAL)'!$C$20</f>
        <v>42240</v>
      </c>
      <c r="EF126" s="80" t="e" vm="1">
        <f>+[4]!NumLetras(EE126,"PESO","PESOS DOMINICANOS","$EE $m CON #d/100 CENTAVOS")</f>
        <v>#VALUE!</v>
      </c>
      <c r="EG126" s="37">
        <v>0</v>
      </c>
      <c r="EH126" s="37">
        <f t="shared" si="67"/>
        <v>0</v>
      </c>
      <c r="EI126" s="189">
        <v>15.789999999999997</v>
      </c>
      <c r="EJ126" s="80">
        <f>+EG126*'PRECIOS SEGUN ADJ. (FRONTERIZO)'!$B$25*'PRECIOS SEGUN ADJ. (FRONTERIZO)'!$C$25</f>
        <v>0</v>
      </c>
      <c r="EK126" s="80" t="e" vm="1">
        <f>+[4]!NumLetras(EJ126,"PESO","PESOS DOMINICANOS","$EE $m CON #d/100 CENTAVOS")</f>
        <v>#VALUE!</v>
      </c>
      <c r="EL126" s="37">
        <v>0</v>
      </c>
      <c r="EM126" s="37">
        <f t="shared" si="68"/>
        <v>0</v>
      </c>
      <c r="EN126" s="189">
        <v>31.5</v>
      </c>
      <c r="EO126" s="80">
        <f>+EL126*'PRECIOS SEGUN ADJ. (FRONTERIZO)'!$B$26*'PRECIOS SEGUN ADJ. (FRONTERIZO)'!$C$26</f>
        <v>0</v>
      </c>
      <c r="EP126" s="80" t="e" vm="1">
        <f>+[4]!NumLetras(EO126,"PESO","PESOS DOMINICANOS","$EE $m CON #d/100 CENTAVOS")</f>
        <v>#VALUE!</v>
      </c>
      <c r="EQ126" s="193">
        <v>29</v>
      </c>
      <c r="ER126" s="194">
        <f t="shared" si="107"/>
        <v>1160</v>
      </c>
      <c r="ES126" s="195">
        <v>21.68</v>
      </c>
      <c r="ET126" s="196">
        <f>+EQ126*'PRECIOS SEGUN ADJ (RURAL)'!$B$13*'PRECIOS SEGUN ADJ (RURAL)'!$C$13</f>
        <v>25148.800000000003</v>
      </c>
      <c r="EU126" s="196" t="e" vm="1">
        <f>+[4]!NumLetras(ET126,"PESO","PESOS DOMINICANOS","$EE $m CON #d/100 CENTAVOS")</f>
        <v>#VALUE!</v>
      </c>
      <c r="EV126" s="197">
        <v>207</v>
      </c>
      <c r="EW126" s="198">
        <f t="shared" si="122"/>
        <v>4140</v>
      </c>
      <c r="EX126" s="199">
        <v>5.5</v>
      </c>
      <c r="EY126" s="200">
        <f>+EV126*'PRECIOS SEGUN ADJ (RURAL)'!$B$16*'PRECIOS SEGUN ADJ (RURAL)'!$C$16</f>
        <v>22770</v>
      </c>
      <c r="EZ126" s="200" t="e" vm="1">
        <f>+[4]!NumLetras(EY126,"PESO","PESOS DOMINICANOS","$EE $m CON #d/100 CENTAVOS")</f>
        <v>#VALUE!</v>
      </c>
      <c r="FA126" s="201">
        <v>14</v>
      </c>
      <c r="FB126" s="202">
        <f t="shared" si="108"/>
        <v>560</v>
      </c>
      <c r="FC126" s="203">
        <v>220</v>
      </c>
      <c r="FD126" s="204">
        <f>+FA126*'PRECIOS SEGUN ADJ (RURAL)'!$B$18*'PRECIOS SEGUN ADJ (RURAL)'!$C$18</f>
        <v>123200</v>
      </c>
      <c r="FE126" s="204" t="e" vm="1">
        <f>+[4]!NumLetras(FD126,"PESO","PESOS DOMINICANOS","$EE $m CON #d/100 CENTAVOS")</f>
        <v>#VALUE!</v>
      </c>
      <c r="FF126" s="204">
        <f t="shared" si="123"/>
        <v>22176</v>
      </c>
      <c r="FG126" s="80">
        <f t="shared" si="85"/>
        <v>1123674</v>
      </c>
      <c r="FH126" s="80" t="e" vm="1">
        <f>+[4]!NumLetras(FG126,"PESO","PESOS DOMINICANOS","$EE $m CON #d/100 CENTAVOS")</f>
        <v>#VALUE!</v>
      </c>
      <c r="FI126" s="80">
        <f t="shared" si="73"/>
        <v>93826.069999999992</v>
      </c>
      <c r="FJ126" s="80" t="e" vm="1">
        <f>+[4]!NumLetras(FI126,"PESO","PESOS DOMINICANOS","$EE $m CON #d/100 CENTAVOS")</f>
        <v>#VALUE!</v>
      </c>
      <c r="FK126" s="80">
        <f t="shared" si="109"/>
        <v>1029847.93</v>
      </c>
      <c r="FL126" s="80" t="e" vm="1">
        <f>+[4]!NumLetras(FK126,"PESO","PESOS DOMINICANOS","$EE $m CON #d/100 CENTAVOS")</f>
        <v>#VALUE!</v>
      </c>
      <c r="FM126" s="80">
        <f t="shared" si="110"/>
        <v>224734.8</v>
      </c>
      <c r="FN126" s="80" t="e" vm="1">
        <f>+[4]!NumLetras(FM126,"PESO","PESOS DOMINICANOS","$EE $m CON #d/100 CENTAVOS")</f>
        <v>#VALUE!</v>
      </c>
      <c r="FO126" s="80">
        <f t="shared" si="111"/>
        <v>11236.74</v>
      </c>
      <c r="FP126" s="80" t="e" vm="1">
        <f>+[4]!NumLetras(FO126,"PESO","PESOS DOMINICANOS","$EE $m CON #d/100 CENTAVOS")</f>
        <v>#VALUE!</v>
      </c>
      <c r="FQ126" s="80"/>
      <c r="FR126" s="80">
        <f t="shared" si="112"/>
        <v>898939.2</v>
      </c>
      <c r="FS126" s="80" t="e" vm="1">
        <f>+[4]!NumLetras(FR126,"PESO","PESOS DOMINICANOS","$EE $m CON #d/100 CENTAVOS")</f>
        <v>#VALUE!</v>
      </c>
      <c r="FT126" s="37" t="str">
        <f>+VLOOKUP(D126,'RURAL XENIA'!F:G,2,0)</f>
        <v>R-44</v>
      </c>
    </row>
    <row r="127" spans="1:176">
      <c r="A127" s="37">
        <v>16</v>
      </c>
      <c r="B127" s="37">
        <v>16</v>
      </c>
      <c r="C127" s="167" t="s">
        <v>3911</v>
      </c>
      <c r="D127" s="37">
        <v>132227859</v>
      </c>
      <c r="E127" s="37">
        <f>+VLOOKUP(D127,'INFORMACION DE PROVEEDORES'!C:I,2,0)</f>
        <v>132227859</v>
      </c>
      <c r="F127" s="26" t="str">
        <f>+VLOOKUP(D127,'INFORMACION DE PROVEEDORES'!C:J,4,0)</f>
        <v>RAMON JHOVANNY ULLOA MORA</v>
      </c>
      <c r="G127" s="37" t="str">
        <f>+VLOOKUP(D127,'INFORMACION DE PROVEEDORES'!C:K,5,0)</f>
        <v>031-0517809-3</v>
      </c>
      <c r="H127" s="26" t="str">
        <f>+VLOOKUP(D127,'INFORMACION DE PROVEEDORES'!C:L,7,0)</f>
        <v>CALLE PONCE PLAZA PONCE, MODULO A-A</v>
      </c>
      <c r="I127" s="37" t="str">
        <f>+VLOOKUP(D127,'INFORMACION DE PROVEEDORES'!C:M,3,0)</f>
        <v xml:space="preserve"> JURÍDICA</v>
      </c>
      <c r="J127" s="37">
        <v>4</v>
      </c>
      <c r="K127" s="37">
        <v>428</v>
      </c>
      <c r="L127" s="37">
        <v>30</v>
      </c>
      <c r="M127" s="37">
        <f t="shared" si="113"/>
        <v>1200</v>
      </c>
      <c r="N127" s="189">
        <v>60.180000000000007</v>
      </c>
      <c r="O127" s="80">
        <f>+L127*'PRECIOS SEGUN ADJ (RURAL)'!$B$2*'PRECIOS SEGUN ADJ (RURAL)'!$C$2</f>
        <v>72216</v>
      </c>
      <c r="P127" s="80" t="e" vm="1">
        <f>+[4]!NumLetras(O127,"PESO","PESOS DOMINICANOS","$EE $m CON #d/100 CENTAVOS")</f>
        <v>#VALUE!</v>
      </c>
      <c r="Q127" s="80">
        <f t="shared" si="114"/>
        <v>11554.56</v>
      </c>
      <c r="R127" s="165">
        <v>6</v>
      </c>
      <c r="S127" s="37">
        <f t="shared" si="90"/>
        <v>240</v>
      </c>
      <c r="T127" s="189">
        <v>33</v>
      </c>
      <c r="U127" s="80">
        <f>+R127*'PRECIOS SEGUN ADJ (RURAL)'!$B$3*'PRECIOS SEGUN ADJ (RURAL)'!$C$3</f>
        <v>7920</v>
      </c>
      <c r="V127" s="80" t="e" vm="1">
        <f>+[4]!NumLetras(U127,"PESO","PESOS DOMINICANOS","$EE $m CON #d/100 CENTAVOS")</f>
        <v>#VALUE!</v>
      </c>
      <c r="W127" s="192">
        <v>0</v>
      </c>
      <c r="X127" s="37">
        <f t="shared" si="46"/>
        <v>0</v>
      </c>
      <c r="Y127" s="189">
        <v>25.2</v>
      </c>
      <c r="Z127" s="80">
        <f>+W127*'PRECIOS SEGUN ADJ. (FRONTERIZO)'!$B$4*'PRECIOS SEGUN ADJ. (FRONTERIZO)'!$C$4</f>
        <v>0</v>
      </c>
      <c r="AA127" s="80" t="e" vm="1">
        <f>+[4]!NumLetras(Z127,"PESO","PESOS DOMINICANOS","$EE $m CON #d/100 CENTAVOS")</f>
        <v>#VALUE!</v>
      </c>
      <c r="AB127" s="165">
        <v>67</v>
      </c>
      <c r="AC127" s="37">
        <f t="shared" si="91"/>
        <v>2680</v>
      </c>
      <c r="AD127" s="189">
        <v>87.91</v>
      </c>
      <c r="AE127" s="80">
        <f>+AB127*'PRECIOS SEGUN ADJ (RURAL)'!$B$4*'PRECIOS SEGUN ADJ (RURAL)'!$C$4</f>
        <v>235598.8</v>
      </c>
      <c r="AF127" s="80" t="e" vm="1">
        <f>+[4]!NumLetras(AE127,"PESO","PESOS DOMINICANOS","$EE $m CON #d/100 CENTAVOS")</f>
        <v>#VALUE!</v>
      </c>
      <c r="AG127" s="80">
        <f t="shared" si="115"/>
        <v>42407.78</v>
      </c>
      <c r="AH127" s="165">
        <v>81</v>
      </c>
      <c r="AI127" s="37">
        <f t="shared" si="92"/>
        <v>3240</v>
      </c>
      <c r="AJ127" s="189">
        <v>53.95</v>
      </c>
      <c r="AK127" s="80">
        <f>+AH127*'PRECIOS SEGUN ADJ (RURAL)'!$B$5*'PRECIOS SEGUN ADJ (RURAL)'!$C$5</f>
        <v>174798</v>
      </c>
      <c r="AL127" s="80" t="e" vm="1">
        <f>+[4]!NumLetras(AK127,"PESO","PESOS DOMINICANOS","$EE $m CON #d/100 CENTAVOS")</f>
        <v>#VALUE!</v>
      </c>
      <c r="AM127" s="165">
        <v>10</v>
      </c>
      <c r="AN127" s="37">
        <f t="shared" si="93"/>
        <v>400</v>
      </c>
      <c r="AO127" s="189">
        <v>29.05</v>
      </c>
      <c r="AP127" s="80">
        <f>+AM127*'PRECIOS SEGUN ADJ (RURAL)'!$B$6*'PRECIOS SEGUN ADJ (RURAL)'!$C$6</f>
        <v>11620</v>
      </c>
      <c r="AQ127" s="80" t="e" vm="1">
        <f>+[4]!NumLetras(AP127,"PESO","PESOS DOMINICANOS","$EE $m CON #d/100 CENTAVOS")</f>
        <v>#VALUE!</v>
      </c>
      <c r="AR127" s="80">
        <f t="shared" si="116"/>
        <v>1859.2</v>
      </c>
      <c r="AS127" s="165">
        <v>25</v>
      </c>
      <c r="AT127" s="37">
        <f t="shared" si="94"/>
        <v>1000</v>
      </c>
      <c r="AU127" s="189">
        <v>304.44</v>
      </c>
      <c r="AV127" s="80">
        <f>+AS127*'PRECIOS SEGUN ADJ (RURAL)'!$B$7*'PRECIOS SEGUN ADJ (RURAL)'!$C$7</f>
        <v>304440</v>
      </c>
      <c r="AW127" s="80" t="e" vm="1">
        <f>+[4]!NumLetras(AV127,"PESO","PESOS DOMINICANOS","$EE $m CON #d/100 CENTAVOS")</f>
        <v>#VALUE!</v>
      </c>
      <c r="AX127" s="80">
        <f t="shared" si="117"/>
        <v>54799.199999999997</v>
      </c>
      <c r="AY127" s="37">
        <v>0</v>
      </c>
      <c r="AZ127" s="37">
        <f t="shared" si="51"/>
        <v>0</v>
      </c>
      <c r="BA127" s="189">
        <v>18.899999999999999</v>
      </c>
      <c r="BB127" s="80">
        <f>+AY127*'PRECIOS SEGUN ADJ. (FRONTERIZO)'!$B$9*'PRECIOS SEGUN ADJ. (FRONTERIZO)'!$C$9</f>
        <v>0</v>
      </c>
      <c r="BC127" s="80" t="e" vm="1">
        <f>+[4]!NumLetras(BB127,"PESO","PESOS DOMINICANOS","$EE $m CON #d/100 CENTAVOS")</f>
        <v>#VALUE!</v>
      </c>
      <c r="BD127" s="165">
        <v>6</v>
      </c>
      <c r="BE127" s="37">
        <f t="shared" si="95"/>
        <v>240</v>
      </c>
      <c r="BF127" s="189">
        <v>140.38999999999999</v>
      </c>
      <c r="BG127" s="80">
        <f>+BD127*'PRECIOS SEGUN ADJ (RURAL)'!$B$8*'PRECIOS SEGUN ADJ (RURAL)'!$C$8</f>
        <v>33693.599999999999</v>
      </c>
      <c r="BH127" s="80" t="e" vm="1">
        <f>+[4]!NumLetras(BG127,"PESO","PESOS DOMINICANOS","$EE $m CON #d/100 CENTAVOS")</f>
        <v>#VALUE!</v>
      </c>
      <c r="BI127" s="80">
        <f t="shared" si="118"/>
        <v>6064.85</v>
      </c>
      <c r="BJ127" s="37">
        <v>0</v>
      </c>
      <c r="BK127" s="37">
        <f t="shared" si="53"/>
        <v>0</v>
      </c>
      <c r="BL127" s="189">
        <v>31.459999999999997</v>
      </c>
      <c r="BM127" s="80">
        <f>+BJ127*'PRECIOS SEGUN ADJ. (FRONTERIZO)'!$B$11*'PRECIOS SEGUN ADJ. (FRONTERIZO)'!$C$11</f>
        <v>0</v>
      </c>
      <c r="BN127" s="80" t="e" vm="1">
        <f>+[4]!NumLetras(BM127,"PESO","PESOS DOMINICANOS","$EE $m CON #d/100 CENTAVOS")</f>
        <v>#VALUE!</v>
      </c>
      <c r="BO127" s="165">
        <v>20</v>
      </c>
      <c r="BP127" s="37">
        <f t="shared" si="96"/>
        <v>800</v>
      </c>
      <c r="BQ127" s="189">
        <v>68.099999999999994</v>
      </c>
      <c r="BR127" s="80">
        <f>+BO127*'PRECIOS SEGUN ADJ (RURAL)'!$B$9*'PRECIOS SEGUN ADJ (RURAL)'!$C$9</f>
        <v>54480</v>
      </c>
      <c r="BS127" s="80" t="e" vm="1">
        <f>+[4]!NumLetras(BR127,"PESO","PESOS DOMINICANOS","$EE $m CON #d/100 CENTAVOS")</f>
        <v>#VALUE!</v>
      </c>
      <c r="BT127" s="165">
        <v>428</v>
      </c>
      <c r="BU127" s="37">
        <f t="shared" si="119"/>
        <v>8560</v>
      </c>
      <c r="BV127" s="189">
        <v>5.5</v>
      </c>
      <c r="BW127" s="80">
        <f>+BT127*'PRECIOS SEGUN ADJ (RURAL)'!$B$10*'PRECIOS SEGUN ADJ (RURAL)'!$C$10</f>
        <v>47080</v>
      </c>
      <c r="BX127" s="80" t="e" vm="1">
        <f>+[4]!NumLetras(BW127,"PESO","PESOS DOMINICANOS","$EE $m CON #d/100 CENTAVOS")</f>
        <v>#VALUE!</v>
      </c>
      <c r="BY127" s="165">
        <v>428</v>
      </c>
      <c r="BZ127" s="37">
        <f t="shared" si="97"/>
        <v>17120</v>
      </c>
      <c r="CA127" s="189">
        <v>7.1500000000000012</v>
      </c>
      <c r="CB127" s="80">
        <f>+BY127*'PRECIOS SEGUN ADJ (RURAL)'!$B$11*'PRECIOS SEGUN ADJ (RURAL)'!$C$11</f>
        <v>122408.00000000001</v>
      </c>
      <c r="CC127" s="80" t="e" vm="1">
        <f>+[4]!NumLetras(CB127,"PESO","PESOS DOMINICANOS","$EE $m CON #d/100 CENTAVOS")</f>
        <v>#VALUE!</v>
      </c>
      <c r="CD127" s="165">
        <v>428</v>
      </c>
      <c r="CE127" s="37">
        <f t="shared" si="98"/>
        <v>17120</v>
      </c>
      <c r="CF127" s="189">
        <v>6.84</v>
      </c>
      <c r="CG127" s="80">
        <f>+CD127*'PRECIOS SEGUN ADJ (RURAL)'!$B$12*'PRECIOS SEGUN ADJ (RURAL)'!$C$12</f>
        <v>117100.8</v>
      </c>
      <c r="CH127" s="80" t="e" vm="1">
        <f>+[4]!NumLetras(CG127,"PESO","PESOS DOMINICANOS","$EE $m CON #d/100 CENTAVOS")</f>
        <v>#VALUE!</v>
      </c>
      <c r="CI127" s="37">
        <v>0</v>
      </c>
      <c r="CJ127" s="37">
        <f t="shared" si="58"/>
        <v>0</v>
      </c>
      <c r="CK127" s="189">
        <v>60</v>
      </c>
      <c r="CL127" s="80">
        <f>+CI127*'PRECIOS SEGUN ADJ. (FRONTERIZO)'!$B$16*'PRECIOS SEGUN ADJ. (FRONTERIZO)'!$C$16</f>
        <v>0</v>
      </c>
      <c r="CM127" s="80" t="e" vm="1">
        <f>+[4]!NumLetras(CL127,"PESO","PESOS DOMINICANOS","$EE $m CON #d/100 CENTAVOS")</f>
        <v>#VALUE!</v>
      </c>
      <c r="CN127" s="80">
        <f t="shared" si="99"/>
        <v>0</v>
      </c>
      <c r="CO127" s="37">
        <v>0</v>
      </c>
      <c r="CP127" s="37">
        <f t="shared" si="59"/>
        <v>0</v>
      </c>
      <c r="CQ127" s="189">
        <v>55.649999999999991</v>
      </c>
      <c r="CR127" s="80">
        <f>+CO127*'PRECIOS SEGUN ADJ. (FRONTERIZO)'!$B$17*'PRECIOS SEGUN ADJ. (FRONTERIZO)'!$C$17</f>
        <v>0</v>
      </c>
      <c r="CS127" s="80" t="e" vm="1">
        <f>+[4]!NumLetras(CR127,"PESO","PESOS DOMINICANOS","$EE $m CON #d/100 CENTAVOS")</f>
        <v>#VALUE!</v>
      </c>
      <c r="CT127" s="80">
        <f t="shared" si="100"/>
        <v>0</v>
      </c>
      <c r="CU127" s="165">
        <v>428</v>
      </c>
      <c r="CV127" s="37">
        <f t="shared" si="101"/>
        <v>17120</v>
      </c>
      <c r="CW127" s="189">
        <v>6.5999999999999988</v>
      </c>
      <c r="CX127" s="80">
        <f>+CU127*'PRECIOS SEGUN ADJ (RURAL)'!$B$14*'PRECIOS SEGUN ADJ (RURAL)'!$C$14</f>
        <v>112991.99999999999</v>
      </c>
      <c r="CY127" s="80" t="e" vm="1">
        <f>+[4]!NumLetras(CX127,"PESO","PESOS DOMINICANOS","$EE $m CON #d/100 CENTAVOS")</f>
        <v>#VALUE!</v>
      </c>
      <c r="CZ127" s="37">
        <v>0</v>
      </c>
      <c r="DA127" s="37">
        <f t="shared" si="61"/>
        <v>0</v>
      </c>
      <c r="DB127" s="189">
        <v>65.75</v>
      </c>
      <c r="DC127" s="80">
        <f>+CZ127*'PRECIOS SEGUN ADJ. (FRONTERIZO)'!$B$19*'PRECIOS SEGUN ADJ. (FRONTERIZO)'!$C$19</f>
        <v>0</v>
      </c>
      <c r="DD127" s="80" t="e" vm="1">
        <f>+[4]!NumLetras(DC127,"PESO","PESOS DOMINICANOS","$EE $m CON #d/100 CENTAVOS")</f>
        <v>#VALUE!</v>
      </c>
      <c r="DE127" s="80">
        <f t="shared" si="102"/>
        <v>0</v>
      </c>
      <c r="DF127" s="165">
        <v>16</v>
      </c>
      <c r="DG127" s="37">
        <f t="shared" si="103"/>
        <v>640</v>
      </c>
      <c r="DH127" s="189">
        <v>82.59999999999998</v>
      </c>
      <c r="DI127" s="80">
        <f>+DF127*'PRECIOS SEGUN ADJ (RURAL)'!$B$15*'PRECIOS SEGUN ADJ (RURAL)'!$C$15</f>
        <v>52864</v>
      </c>
      <c r="DJ127" s="80" t="e" vm="1">
        <f>+[4]!NumLetras(DI127,"PESO","PESOS DOMINICANOS","$EE $m CON #d/100 CENTAVOS")</f>
        <v>#VALUE!</v>
      </c>
      <c r="DK127" s="80">
        <f t="shared" si="120"/>
        <v>9515.52</v>
      </c>
      <c r="DL127" s="165">
        <v>428</v>
      </c>
      <c r="DM127" s="37">
        <f t="shared" si="104"/>
        <v>17120</v>
      </c>
      <c r="DN127" s="189">
        <v>23.059999999999995</v>
      </c>
      <c r="DO127" s="80">
        <f>+DL127*'PRECIOS SEGUN ADJ (RURAL)'!$B$17*'PRECIOS SEGUN ADJ (RURAL)'!$C$17</f>
        <v>394787.2</v>
      </c>
      <c r="DP127" s="80" t="e" vm="1">
        <f>+[4]!NumLetras(DO127,"PESO","PESOS DOMINICANOS","$EE $m CON #d/100 CENTAVOS")</f>
        <v>#VALUE!</v>
      </c>
      <c r="DQ127" s="192">
        <v>0</v>
      </c>
      <c r="DR127" s="192">
        <f t="shared" si="64"/>
        <v>0</v>
      </c>
      <c r="DS127" s="189">
        <v>80.849999999999994</v>
      </c>
      <c r="DT127" s="80">
        <f>+DQ127*'PRECIOS SEGUN ADJ. (FRONTERIZO)'!$B$22*'PRECIOS SEGUN ADJ. (FRONTERIZO)'!$C$22</f>
        <v>0</v>
      </c>
      <c r="DU127" s="80" t="e" vm="1">
        <f>+[4]!NumLetras(DT127,"PESO","PESOS DOMINICANOS","$EE $m CON #d/100 CENTAVOS")</f>
        <v>#VALUE!</v>
      </c>
      <c r="DV127" s="165">
        <v>19</v>
      </c>
      <c r="DW127" s="37">
        <f t="shared" si="105"/>
        <v>760</v>
      </c>
      <c r="DX127" s="189">
        <v>21.83</v>
      </c>
      <c r="DY127" s="80">
        <f>+DV127*'PRECIOS SEGUN ADJ (RURAL)'!$B$19*'PRECIOS SEGUN ADJ (RURAL)'!$C$19</f>
        <v>16590.8</v>
      </c>
      <c r="DZ127" s="80" t="e" vm="1">
        <f>+[4]!NumLetras(DY127,"PESO","PESOS DOMINICANOS","$EE $m CON #d/100 CENTAVOS")</f>
        <v>#VALUE!</v>
      </c>
      <c r="EA127" s="80">
        <f t="shared" si="121"/>
        <v>2986.34</v>
      </c>
      <c r="EB127" s="165">
        <v>64</v>
      </c>
      <c r="EC127" s="37">
        <f t="shared" si="106"/>
        <v>2560</v>
      </c>
      <c r="ED127" s="189">
        <v>33</v>
      </c>
      <c r="EE127" s="80">
        <f>+EB127*'PRECIOS SEGUN ADJ (RURAL)'!$B$20*'PRECIOS SEGUN ADJ (RURAL)'!$C$20</f>
        <v>84480</v>
      </c>
      <c r="EF127" s="80" t="e" vm="1">
        <f>+[4]!NumLetras(EE127,"PESO","PESOS DOMINICANOS","$EE $m CON #d/100 CENTAVOS")</f>
        <v>#VALUE!</v>
      </c>
      <c r="EG127" s="37">
        <v>0</v>
      </c>
      <c r="EH127" s="37">
        <f t="shared" si="67"/>
        <v>0</v>
      </c>
      <c r="EI127" s="189">
        <v>15.789999999999997</v>
      </c>
      <c r="EJ127" s="80">
        <f>+EG127*'PRECIOS SEGUN ADJ. (FRONTERIZO)'!$B$25*'PRECIOS SEGUN ADJ. (FRONTERIZO)'!$C$25</f>
        <v>0</v>
      </c>
      <c r="EK127" s="80" t="e" vm="1">
        <f>+[4]!NumLetras(EJ127,"PESO","PESOS DOMINICANOS","$EE $m CON #d/100 CENTAVOS")</f>
        <v>#VALUE!</v>
      </c>
      <c r="EL127" s="37">
        <v>0</v>
      </c>
      <c r="EM127" s="37">
        <f t="shared" si="68"/>
        <v>0</v>
      </c>
      <c r="EN127" s="189">
        <v>31.5</v>
      </c>
      <c r="EO127" s="80">
        <f>+EL127*'PRECIOS SEGUN ADJ. (FRONTERIZO)'!$B$26*'PRECIOS SEGUN ADJ. (FRONTERIZO)'!$C$26</f>
        <v>0</v>
      </c>
      <c r="EP127" s="80" t="e" vm="1">
        <f>+[4]!NumLetras(EO127,"PESO","PESOS DOMINICANOS","$EE $m CON #d/100 CENTAVOS")</f>
        <v>#VALUE!</v>
      </c>
      <c r="EQ127" s="193">
        <v>56</v>
      </c>
      <c r="ER127" s="194">
        <f t="shared" si="107"/>
        <v>2240</v>
      </c>
      <c r="ES127" s="195">
        <v>21.68</v>
      </c>
      <c r="ET127" s="196">
        <f>+EQ127*'PRECIOS SEGUN ADJ (RURAL)'!$B$13*'PRECIOS SEGUN ADJ (RURAL)'!$C$13</f>
        <v>48563.199999999997</v>
      </c>
      <c r="EU127" s="196" t="e" vm="1">
        <f>+[4]!NumLetras(ET127,"PESO","PESOS DOMINICANOS","$EE $m CON #d/100 CENTAVOS")</f>
        <v>#VALUE!</v>
      </c>
      <c r="EV127" s="197">
        <v>428</v>
      </c>
      <c r="EW127" s="198">
        <f t="shared" si="122"/>
        <v>8560</v>
      </c>
      <c r="EX127" s="199">
        <v>5.5</v>
      </c>
      <c r="EY127" s="200">
        <f>+EV127*'PRECIOS SEGUN ADJ (RURAL)'!$B$16*'PRECIOS SEGUN ADJ (RURAL)'!$C$16</f>
        <v>47080</v>
      </c>
      <c r="EZ127" s="200" t="e" vm="1">
        <f>+[4]!NumLetras(EY127,"PESO","PESOS DOMINICANOS","$EE $m CON #d/100 CENTAVOS")</f>
        <v>#VALUE!</v>
      </c>
      <c r="FA127" s="201">
        <v>25</v>
      </c>
      <c r="FB127" s="202">
        <f t="shared" si="108"/>
        <v>1000</v>
      </c>
      <c r="FC127" s="203">
        <v>220</v>
      </c>
      <c r="FD127" s="204">
        <f>+FA127*'PRECIOS SEGUN ADJ (RURAL)'!$B$18*'PRECIOS SEGUN ADJ (RURAL)'!$C$18</f>
        <v>220000</v>
      </c>
      <c r="FE127" s="204" t="e" vm="1">
        <f>+[4]!NumLetras(FD127,"PESO","PESOS DOMINICANOS","$EE $m CON #d/100 CENTAVOS")</f>
        <v>#VALUE!</v>
      </c>
      <c r="FF127" s="204">
        <f t="shared" si="123"/>
        <v>39600</v>
      </c>
      <c r="FG127" s="80">
        <f t="shared" si="85"/>
        <v>2158712.4000000004</v>
      </c>
      <c r="FH127" s="80" t="e" vm="1">
        <f>+[4]!NumLetras(FG127,"PESO","PESOS DOMINICANOS","$EE $m CON #d/100 CENTAVOS")</f>
        <v>#VALUE!</v>
      </c>
      <c r="FI127" s="80">
        <f t="shared" si="73"/>
        <v>168787.45</v>
      </c>
      <c r="FJ127" s="80" t="e" vm="1">
        <f>+[4]!NumLetras(FI127,"PESO","PESOS DOMINICANOS","$EE $m CON #d/100 CENTAVOS")</f>
        <v>#VALUE!</v>
      </c>
      <c r="FK127" s="80">
        <f t="shared" si="109"/>
        <v>1989924.9500000004</v>
      </c>
      <c r="FL127" s="80" t="e" vm="1">
        <f>+[4]!NumLetras(FK127,"PESO","PESOS DOMINICANOS","$EE $m CON #d/100 CENTAVOS")</f>
        <v>#VALUE!</v>
      </c>
      <c r="FM127" s="80">
        <f t="shared" si="110"/>
        <v>431742.48</v>
      </c>
      <c r="FN127" s="80" t="e" vm="1">
        <f>+[4]!NumLetras(FM127,"PESO","PESOS DOMINICANOS","$EE $m CON #d/100 CENTAVOS")</f>
        <v>#VALUE!</v>
      </c>
      <c r="FO127" s="80">
        <f t="shared" si="111"/>
        <v>21587.119999999999</v>
      </c>
      <c r="FP127" s="80" t="e" vm="1">
        <f>+[4]!NumLetras(FO127,"PESO","PESOS DOMINICANOS","$EE $m CON #d/100 CENTAVOS")</f>
        <v>#VALUE!</v>
      </c>
      <c r="FQ127" s="80"/>
      <c r="FR127" s="80">
        <f t="shared" si="112"/>
        <v>1726969.9200000004</v>
      </c>
      <c r="FS127" s="80" t="e" vm="1">
        <f>+[4]!NumLetras(FR127,"PESO","PESOS DOMINICANOS","$EE $m CON #d/100 CENTAVOS")</f>
        <v>#VALUE!</v>
      </c>
      <c r="FT127" s="37" t="str">
        <f>+VLOOKUP(D127,'RURAL XENIA'!F:G,2,0)</f>
        <v>R-20</v>
      </c>
    </row>
    <row r="128" spans="1:176">
      <c r="A128" s="37">
        <v>17</v>
      </c>
      <c r="B128" s="37">
        <v>17</v>
      </c>
      <c r="C128" s="26" t="s">
        <v>2899</v>
      </c>
      <c r="D128" s="37">
        <v>132262311</v>
      </c>
      <c r="E128" s="37">
        <f>+VLOOKUP(D128,'INFORMACION DE PROVEEDORES'!C:I,2,0)</f>
        <v>132262311</v>
      </c>
      <c r="F128" s="26" t="e">
        <f>+VLOOKUP(D128,'INFORMACION DE PROVEEDORES'!C:J,4,0)</f>
        <v>#N/A</v>
      </c>
      <c r="G128" s="37" t="e">
        <f>+VLOOKUP(D128,'INFORMACION DE PROVEEDORES'!C:K,5,0)</f>
        <v>#N/A</v>
      </c>
      <c r="H128" s="26" t="e">
        <f>+VLOOKUP(D128,'INFORMACION DE PROVEEDORES'!C:L,7,0)</f>
        <v>#N/A</v>
      </c>
      <c r="I128" s="37" t="str">
        <f>+VLOOKUP(D128,'INFORMACION DE PROVEEDORES'!C:M,3,0)</f>
        <v xml:space="preserve"> JURÍDICA</v>
      </c>
      <c r="J128" s="37">
        <v>2</v>
      </c>
      <c r="K128" s="37">
        <v>236</v>
      </c>
      <c r="L128" s="37">
        <v>16</v>
      </c>
      <c r="M128" s="37">
        <f t="shared" si="113"/>
        <v>640</v>
      </c>
      <c r="N128" s="189">
        <v>60.180000000000007</v>
      </c>
      <c r="O128" s="80">
        <f>+L128*'PRECIOS SEGUN ADJ (RURAL)'!$B$2*'PRECIOS SEGUN ADJ (RURAL)'!$C$2</f>
        <v>38515.199999999997</v>
      </c>
      <c r="P128" s="80" t="e" vm="1">
        <f>+[4]!NumLetras(O128,"PESO","PESOS DOMINICANOS","$EE $m CON #d/100 CENTAVOS")</f>
        <v>#VALUE!</v>
      </c>
      <c r="Q128" s="80">
        <f t="shared" si="114"/>
        <v>6162.43</v>
      </c>
      <c r="R128" s="165">
        <v>4</v>
      </c>
      <c r="S128" s="37">
        <f t="shared" si="90"/>
        <v>160</v>
      </c>
      <c r="T128" s="189">
        <v>33</v>
      </c>
      <c r="U128" s="80">
        <f>+R128*'PRECIOS SEGUN ADJ (RURAL)'!$B$3*'PRECIOS SEGUN ADJ (RURAL)'!$C$3</f>
        <v>5280</v>
      </c>
      <c r="V128" s="80" t="e" vm="1">
        <f>+[4]!NumLetras(U128,"PESO","PESOS DOMINICANOS","$EE $m CON #d/100 CENTAVOS")</f>
        <v>#VALUE!</v>
      </c>
      <c r="W128" s="192">
        <v>0</v>
      </c>
      <c r="X128" s="37">
        <f t="shared" si="46"/>
        <v>0</v>
      </c>
      <c r="Y128" s="189">
        <v>25.2</v>
      </c>
      <c r="Z128" s="80">
        <f>+W128*'PRECIOS SEGUN ADJ. (FRONTERIZO)'!$B$4*'PRECIOS SEGUN ADJ. (FRONTERIZO)'!$C$4</f>
        <v>0</v>
      </c>
      <c r="AA128" s="80" t="e" vm="1">
        <f>+[4]!NumLetras(Z128,"PESO","PESOS DOMINICANOS","$EE $m CON #d/100 CENTAVOS")</f>
        <v>#VALUE!</v>
      </c>
      <c r="AB128" s="165">
        <v>37</v>
      </c>
      <c r="AC128" s="37">
        <f t="shared" si="91"/>
        <v>1480</v>
      </c>
      <c r="AD128" s="189">
        <v>87.91</v>
      </c>
      <c r="AE128" s="80">
        <f>+AB128*'PRECIOS SEGUN ADJ (RURAL)'!$B$4*'PRECIOS SEGUN ADJ (RURAL)'!$C$4</f>
        <v>130106.8</v>
      </c>
      <c r="AF128" s="80" t="e" vm="1">
        <f>+[4]!NumLetras(AE128,"PESO","PESOS DOMINICANOS","$EE $m CON #d/100 CENTAVOS")</f>
        <v>#VALUE!</v>
      </c>
      <c r="AG128" s="80">
        <f t="shared" si="115"/>
        <v>23419.22</v>
      </c>
      <c r="AH128" s="165">
        <v>44</v>
      </c>
      <c r="AI128" s="37">
        <f t="shared" si="92"/>
        <v>1760</v>
      </c>
      <c r="AJ128" s="189">
        <v>53.95</v>
      </c>
      <c r="AK128" s="80">
        <f>+AH128*'PRECIOS SEGUN ADJ (RURAL)'!$B$5*'PRECIOS SEGUN ADJ (RURAL)'!$C$5</f>
        <v>94952</v>
      </c>
      <c r="AL128" s="80" t="e" vm="1">
        <f>+[4]!NumLetras(AK128,"PESO","PESOS DOMINICANOS","$EE $m CON #d/100 CENTAVOS")</f>
        <v>#VALUE!</v>
      </c>
      <c r="AM128" s="165">
        <v>6</v>
      </c>
      <c r="AN128" s="37">
        <f t="shared" si="93"/>
        <v>240</v>
      </c>
      <c r="AO128" s="189">
        <v>29.05</v>
      </c>
      <c r="AP128" s="80">
        <f>+AM128*'PRECIOS SEGUN ADJ (RURAL)'!$B$6*'PRECIOS SEGUN ADJ (RURAL)'!$C$6</f>
        <v>6972</v>
      </c>
      <c r="AQ128" s="80" t="e" vm="1">
        <f>+[4]!NumLetras(AP128,"PESO","PESOS DOMINICANOS","$EE $m CON #d/100 CENTAVOS")</f>
        <v>#VALUE!</v>
      </c>
      <c r="AR128" s="80">
        <f t="shared" si="116"/>
        <v>1115.52</v>
      </c>
      <c r="AS128" s="165">
        <v>14</v>
      </c>
      <c r="AT128" s="37">
        <f t="shared" si="94"/>
        <v>560</v>
      </c>
      <c r="AU128" s="189">
        <v>304.44</v>
      </c>
      <c r="AV128" s="80">
        <f>+AS128*'PRECIOS SEGUN ADJ (RURAL)'!$B$7*'PRECIOS SEGUN ADJ (RURAL)'!$C$7</f>
        <v>170486.39999999999</v>
      </c>
      <c r="AW128" s="80" t="e" vm="1">
        <f>+[4]!NumLetras(AV128,"PESO","PESOS DOMINICANOS","$EE $m CON #d/100 CENTAVOS")</f>
        <v>#VALUE!</v>
      </c>
      <c r="AX128" s="80">
        <f t="shared" si="117"/>
        <v>30687.55</v>
      </c>
      <c r="AY128" s="37">
        <v>0</v>
      </c>
      <c r="AZ128" s="37">
        <f t="shared" si="51"/>
        <v>0</v>
      </c>
      <c r="BA128" s="189">
        <v>18.899999999999999</v>
      </c>
      <c r="BB128" s="80">
        <f>+AY128*'PRECIOS SEGUN ADJ. (FRONTERIZO)'!$B$9*'PRECIOS SEGUN ADJ. (FRONTERIZO)'!$C$9</f>
        <v>0</v>
      </c>
      <c r="BC128" s="80" t="e" vm="1">
        <f>+[4]!NumLetras(BB128,"PESO","PESOS DOMINICANOS","$EE $m CON #d/100 CENTAVOS")</f>
        <v>#VALUE!</v>
      </c>
      <c r="BD128" s="165">
        <v>4</v>
      </c>
      <c r="BE128" s="37">
        <f t="shared" si="95"/>
        <v>160</v>
      </c>
      <c r="BF128" s="189">
        <v>140.38999999999999</v>
      </c>
      <c r="BG128" s="80">
        <f>+BD128*'PRECIOS SEGUN ADJ (RURAL)'!$B$8*'PRECIOS SEGUN ADJ (RURAL)'!$C$8</f>
        <v>22462.399999999998</v>
      </c>
      <c r="BH128" s="80" t="e" vm="1">
        <f>+[4]!NumLetras(BG128,"PESO","PESOS DOMINICANOS","$EE $m CON #d/100 CENTAVOS")</f>
        <v>#VALUE!</v>
      </c>
      <c r="BI128" s="80">
        <f t="shared" si="118"/>
        <v>4043.23</v>
      </c>
      <c r="BJ128" s="37">
        <v>0</v>
      </c>
      <c r="BK128" s="37">
        <f t="shared" si="53"/>
        <v>0</v>
      </c>
      <c r="BL128" s="189">
        <v>31.459999999999997</v>
      </c>
      <c r="BM128" s="80">
        <f>+BJ128*'PRECIOS SEGUN ADJ. (FRONTERIZO)'!$B$11*'PRECIOS SEGUN ADJ. (FRONTERIZO)'!$C$11</f>
        <v>0</v>
      </c>
      <c r="BN128" s="80" t="e" vm="1">
        <f>+[4]!NumLetras(BM128,"PESO","PESOS DOMINICANOS","$EE $m CON #d/100 CENTAVOS")</f>
        <v>#VALUE!</v>
      </c>
      <c r="BO128" s="165">
        <v>11</v>
      </c>
      <c r="BP128" s="37">
        <f t="shared" si="96"/>
        <v>440</v>
      </c>
      <c r="BQ128" s="189">
        <v>68.099999999999994</v>
      </c>
      <c r="BR128" s="80">
        <f>+BO128*'PRECIOS SEGUN ADJ (RURAL)'!$B$9*'PRECIOS SEGUN ADJ (RURAL)'!$C$9</f>
        <v>29963.999999999996</v>
      </c>
      <c r="BS128" s="80" t="e" vm="1">
        <f>+[4]!NumLetras(BR128,"PESO","PESOS DOMINICANOS","$EE $m CON #d/100 CENTAVOS")</f>
        <v>#VALUE!</v>
      </c>
      <c r="BT128" s="165">
        <v>236</v>
      </c>
      <c r="BU128" s="37">
        <f t="shared" si="119"/>
        <v>4720</v>
      </c>
      <c r="BV128" s="189">
        <v>5.5</v>
      </c>
      <c r="BW128" s="80">
        <f>+BT128*'PRECIOS SEGUN ADJ (RURAL)'!$B$10*'PRECIOS SEGUN ADJ (RURAL)'!$C$10</f>
        <v>25960</v>
      </c>
      <c r="BX128" s="80" t="e" vm="1">
        <f>+[4]!NumLetras(BW128,"PESO","PESOS DOMINICANOS","$EE $m CON #d/100 CENTAVOS")</f>
        <v>#VALUE!</v>
      </c>
      <c r="BY128" s="165">
        <v>236</v>
      </c>
      <c r="BZ128" s="37">
        <f t="shared" si="97"/>
        <v>9440</v>
      </c>
      <c r="CA128" s="189">
        <v>7.1500000000000012</v>
      </c>
      <c r="CB128" s="80">
        <f>+BY128*'PRECIOS SEGUN ADJ (RURAL)'!$B$11*'PRECIOS SEGUN ADJ (RURAL)'!$C$11</f>
        <v>67496</v>
      </c>
      <c r="CC128" s="80" t="e" vm="1">
        <f>+[4]!NumLetras(CB128,"PESO","PESOS DOMINICANOS","$EE $m CON #d/100 CENTAVOS")</f>
        <v>#VALUE!</v>
      </c>
      <c r="CD128" s="165">
        <v>236</v>
      </c>
      <c r="CE128" s="37">
        <f t="shared" si="98"/>
        <v>9440</v>
      </c>
      <c r="CF128" s="189">
        <v>6.84</v>
      </c>
      <c r="CG128" s="80">
        <f>+CD128*'PRECIOS SEGUN ADJ (RURAL)'!$B$12*'PRECIOS SEGUN ADJ (RURAL)'!$C$12</f>
        <v>64569.599999999999</v>
      </c>
      <c r="CH128" s="80" t="e" vm="1">
        <f>+[4]!NumLetras(CG128,"PESO","PESOS DOMINICANOS","$EE $m CON #d/100 CENTAVOS")</f>
        <v>#VALUE!</v>
      </c>
      <c r="CI128" s="37">
        <v>0</v>
      </c>
      <c r="CJ128" s="37">
        <f t="shared" si="58"/>
        <v>0</v>
      </c>
      <c r="CK128" s="189">
        <v>60</v>
      </c>
      <c r="CL128" s="80">
        <f>+CI128*'PRECIOS SEGUN ADJ. (FRONTERIZO)'!$B$16*'PRECIOS SEGUN ADJ. (FRONTERIZO)'!$C$16</f>
        <v>0</v>
      </c>
      <c r="CM128" s="80" t="e" vm="1">
        <f>+[4]!NumLetras(CL128,"PESO","PESOS DOMINICANOS","$EE $m CON #d/100 CENTAVOS")</f>
        <v>#VALUE!</v>
      </c>
      <c r="CN128" s="80">
        <f t="shared" si="99"/>
        <v>0</v>
      </c>
      <c r="CO128" s="37">
        <v>0</v>
      </c>
      <c r="CP128" s="37">
        <f t="shared" si="59"/>
        <v>0</v>
      </c>
      <c r="CQ128" s="189">
        <v>55.649999999999991</v>
      </c>
      <c r="CR128" s="80">
        <f>+CO128*'PRECIOS SEGUN ADJ. (FRONTERIZO)'!$B$17*'PRECIOS SEGUN ADJ. (FRONTERIZO)'!$C$17</f>
        <v>0</v>
      </c>
      <c r="CS128" s="80" t="e" vm="1">
        <f>+[4]!NumLetras(CR128,"PESO","PESOS DOMINICANOS","$EE $m CON #d/100 CENTAVOS")</f>
        <v>#VALUE!</v>
      </c>
      <c r="CT128" s="80">
        <f t="shared" si="100"/>
        <v>0</v>
      </c>
      <c r="CU128" s="165">
        <v>236</v>
      </c>
      <c r="CV128" s="37">
        <f t="shared" si="101"/>
        <v>9440</v>
      </c>
      <c r="CW128" s="189">
        <v>6.5999999999999988</v>
      </c>
      <c r="CX128" s="80">
        <f>+CU128*'PRECIOS SEGUN ADJ (RURAL)'!$B$14*'PRECIOS SEGUN ADJ (RURAL)'!$C$14</f>
        <v>62304</v>
      </c>
      <c r="CY128" s="80" t="e" vm="1">
        <f>+[4]!NumLetras(CX128,"PESO","PESOS DOMINICANOS","$EE $m CON #d/100 CENTAVOS")</f>
        <v>#VALUE!</v>
      </c>
      <c r="CZ128" s="37">
        <v>0</v>
      </c>
      <c r="DA128" s="37">
        <f t="shared" si="61"/>
        <v>0</v>
      </c>
      <c r="DB128" s="189">
        <v>65.75</v>
      </c>
      <c r="DC128" s="80">
        <f>+CZ128*'PRECIOS SEGUN ADJ. (FRONTERIZO)'!$B$19*'PRECIOS SEGUN ADJ. (FRONTERIZO)'!$C$19</f>
        <v>0</v>
      </c>
      <c r="DD128" s="80" t="e" vm="1">
        <f>+[4]!NumLetras(DC128,"PESO","PESOS DOMINICANOS","$EE $m CON #d/100 CENTAVOS")</f>
        <v>#VALUE!</v>
      </c>
      <c r="DE128" s="80">
        <f t="shared" si="102"/>
        <v>0</v>
      </c>
      <c r="DF128" s="165">
        <v>9</v>
      </c>
      <c r="DG128" s="37">
        <f t="shared" si="103"/>
        <v>360</v>
      </c>
      <c r="DH128" s="189">
        <v>82.59999999999998</v>
      </c>
      <c r="DI128" s="80">
        <f>+DF128*'PRECIOS SEGUN ADJ (RURAL)'!$B$15*'PRECIOS SEGUN ADJ (RURAL)'!$C$15</f>
        <v>29736</v>
      </c>
      <c r="DJ128" s="80" t="e" vm="1">
        <f>+[4]!NumLetras(DI128,"PESO","PESOS DOMINICANOS","$EE $m CON #d/100 CENTAVOS")</f>
        <v>#VALUE!</v>
      </c>
      <c r="DK128" s="80">
        <f t="shared" si="120"/>
        <v>5352.48</v>
      </c>
      <c r="DL128" s="165">
        <v>236</v>
      </c>
      <c r="DM128" s="37">
        <f t="shared" si="104"/>
        <v>9440</v>
      </c>
      <c r="DN128" s="189">
        <v>23.059999999999995</v>
      </c>
      <c r="DO128" s="80">
        <f>+DL128*'PRECIOS SEGUN ADJ (RURAL)'!$B$17*'PRECIOS SEGUN ADJ (RURAL)'!$C$17</f>
        <v>217686.39999999999</v>
      </c>
      <c r="DP128" s="80" t="e" vm="1">
        <f>+[4]!NumLetras(DO128,"PESO","PESOS DOMINICANOS","$EE $m CON #d/100 CENTAVOS")</f>
        <v>#VALUE!</v>
      </c>
      <c r="DQ128" s="192">
        <v>0</v>
      </c>
      <c r="DR128" s="192">
        <f t="shared" si="64"/>
        <v>0</v>
      </c>
      <c r="DS128" s="189">
        <v>80.849999999999994</v>
      </c>
      <c r="DT128" s="80">
        <f>+DQ128*'PRECIOS SEGUN ADJ. (FRONTERIZO)'!$B$22*'PRECIOS SEGUN ADJ. (FRONTERIZO)'!$C$22</f>
        <v>0</v>
      </c>
      <c r="DU128" s="80" t="e" vm="1">
        <f>+[4]!NumLetras(DT128,"PESO","PESOS DOMINICANOS","$EE $m CON #d/100 CENTAVOS")</f>
        <v>#VALUE!</v>
      </c>
      <c r="DV128" s="165">
        <v>10</v>
      </c>
      <c r="DW128" s="37">
        <f t="shared" si="105"/>
        <v>400</v>
      </c>
      <c r="DX128" s="189">
        <v>21.83</v>
      </c>
      <c r="DY128" s="80">
        <f>+DV128*'PRECIOS SEGUN ADJ (RURAL)'!$B$19*'PRECIOS SEGUN ADJ (RURAL)'!$C$19</f>
        <v>8732</v>
      </c>
      <c r="DZ128" s="80" t="e" vm="1">
        <f>+[4]!NumLetras(DY128,"PESO","PESOS DOMINICANOS","$EE $m CON #d/100 CENTAVOS")</f>
        <v>#VALUE!</v>
      </c>
      <c r="EA128" s="80">
        <f t="shared" si="121"/>
        <v>1571.76</v>
      </c>
      <c r="EB128" s="165">
        <v>35</v>
      </c>
      <c r="EC128" s="37">
        <f t="shared" si="106"/>
        <v>1400</v>
      </c>
      <c r="ED128" s="189">
        <v>33</v>
      </c>
      <c r="EE128" s="80">
        <f>+EB128*'PRECIOS SEGUN ADJ (RURAL)'!$B$20*'PRECIOS SEGUN ADJ (RURAL)'!$C$20</f>
        <v>46200</v>
      </c>
      <c r="EF128" s="80" t="e" vm="1">
        <f>+[4]!NumLetras(EE128,"PESO","PESOS DOMINICANOS","$EE $m CON #d/100 CENTAVOS")</f>
        <v>#VALUE!</v>
      </c>
      <c r="EG128" s="37">
        <v>0</v>
      </c>
      <c r="EH128" s="37">
        <f t="shared" si="67"/>
        <v>0</v>
      </c>
      <c r="EI128" s="189">
        <v>15.789999999999997</v>
      </c>
      <c r="EJ128" s="80">
        <f>+EG128*'PRECIOS SEGUN ADJ. (FRONTERIZO)'!$B$25*'PRECIOS SEGUN ADJ. (FRONTERIZO)'!$C$25</f>
        <v>0</v>
      </c>
      <c r="EK128" s="80" t="e" vm="1">
        <f>+[4]!NumLetras(EJ128,"PESO","PESOS DOMINICANOS","$EE $m CON #d/100 CENTAVOS")</f>
        <v>#VALUE!</v>
      </c>
      <c r="EL128" s="37">
        <v>0</v>
      </c>
      <c r="EM128" s="37">
        <f t="shared" si="68"/>
        <v>0</v>
      </c>
      <c r="EN128" s="189">
        <v>31.5</v>
      </c>
      <c r="EO128" s="80">
        <f>+EL128*'PRECIOS SEGUN ADJ. (FRONTERIZO)'!$B$26*'PRECIOS SEGUN ADJ. (FRONTERIZO)'!$C$26</f>
        <v>0</v>
      </c>
      <c r="EP128" s="80" t="e" vm="1">
        <f>+[4]!NumLetras(EO128,"PESO","PESOS DOMINICANOS","$EE $m CON #d/100 CENTAVOS")</f>
        <v>#VALUE!</v>
      </c>
      <c r="EQ128" s="193">
        <v>31</v>
      </c>
      <c r="ER128" s="194">
        <f t="shared" si="107"/>
        <v>1240</v>
      </c>
      <c r="ES128" s="195">
        <v>21.68</v>
      </c>
      <c r="ET128" s="196">
        <f>+EQ128*'PRECIOS SEGUN ADJ (RURAL)'!$B$13*'PRECIOS SEGUN ADJ (RURAL)'!$C$13</f>
        <v>26883.200000000001</v>
      </c>
      <c r="EU128" s="196" t="e" vm="1">
        <f>+[4]!NumLetras(ET128,"PESO","PESOS DOMINICANOS","$EE $m CON #d/100 CENTAVOS")</f>
        <v>#VALUE!</v>
      </c>
      <c r="EV128" s="197">
        <v>236</v>
      </c>
      <c r="EW128" s="198">
        <f t="shared" si="122"/>
        <v>4720</v>
      </c>
      <c r="EX128" s="199">
        <v>5.5</v>
      </c>
      <c r="EY128" s="200">
        <f>+EV128*'PRECIOS SEGUN ADJ (RURAL)'!$B$16*'PRECIOS SEGUN ADJ (RURAL)'!$C$16</f>
        <v>25960</v>
      </c>
      <c r="EZ128" s="200" t="e" vm="1">
        <f>+[4]!NumLetras(EY128,"PESO","PESOS DOMINICANOS","$EE $m CON #d/100 CENTAVOS")</f>
        <v>#VALUE!</v>
      </c>
      <c r="FA128" s="201">
        <v>14</v>
      </c>
      <c r="FB128" s="202">
        <f t="shared" si="108"/>
        <v>560</v>
      </c>
      <c r="FC128" s="203">
        <v>220</v>
      </c>
      <c r="FD128" s="204">
        <f>+FA128*'PRECIOS SEGUN ADJ (RURAL)'!$B$18*'PRECIOS SEGUN ADJ (RURAL)'!$C$18</f>
        <v>123200</v>
      </c>
      <c r="FE128" s="204" t="e" vm="1">
        <f>+[4]!NumLetras(FD128,"PESO","PESOS DOMINICANOS","$EE $m CON #d/100 CENTAVOS")</f>
        <v>#VALUE!</v>
      </c>
      <c r="FF128" s="204">
        <f t="shared" si="123"/>
        <v>22176</v>
      </c>
      <c r="FG128" s="80">
        <f t="shared" si="85"/>
        <v>1197466</v>
      </c>
      <c r="FH128" s="80" t="e" vm="1">
        <f>+[4]!NumLetras(FG128,"PESO","PESOS DOMINICANOS","$EE $m CON #d/100 CENTAVOS")</f>
        <v>#VALUE!</v>
      </c>
      <c r="FI128" s="80">
        <f t="shared" si="73"/>
        <v>94528.19</v>
      </c>
      <c r="FJ128" s="80" t="e" vm="1">
        <f>+[4]!NumLetras(FI128,"PESO","PESOS DOMINICANOS","$EE $m CON #d/100 CENTAVOS")</f>
        <v>#VALUE!</v>
      </c>
      <c r="FK128" s="80">
        <f t="shared" si="109"/>
        <v>1102937.81</v>
      </c>
      <c r="FL128" s="80" t="e" vm="1">
        <f>+[4]!NumLetras(FK128,"PESO","PESOS DOMINICANOS","$EE $m CON #d/100 CENTAVOS")</f>
        <v>#VALUE!</v>
      </c>
      <c r="FM128" s="80">
        <f t="shared" si="110"/>
        <v>239493.2</v>
      </c>
      <c r="FN128" s="80" t="e" vm="1">
        <f>+[4]!NumLetras(FM128,"PESO","PESOS DOMINICANOS","$EE $m CON #d/100 CENTAVOS")</f>
        <v>#VALUE!</v>
      </c>
      <c r="FO128" s="80">
        <f t="shared" si="111"/>
        <v>11974.66</v>
      </c>
      <c r="FP128" s="80" t="e" vm="1">
        <f>+[4]!NumLetras(FO128,"PESO","PESOS DOMINICANOS","$EE $m CON #d/100 CENTAVOS")</f>
        <v>#VALUE!</v>
      </c>
      <c r="FQ128" s="80"/>
      <c r="FR128" s="80">
        <f t="shared" si="112"/>
        <v>957972.8</v>
      </c>
      <c r="FS128" s="80" t="e" vm="1">
        <f>+[4]!NumLetras(FR128,"PESO","PESOS DOMINICANOS","$EE $m CON #d/100 CENTAVOS")</f>
        <v>#VALUE!</v>
      </c>
      <c r="FT128" s="37" t="str">
        <f>+VLOOKUP(D128,'RURAL XENIA'!F:G,2,0)</f>
        <v>R-26</v>
      </c>
    </row>
    <row r="129" spans="1:176">
      <c r="A129" s="37">
        <v>18</v>
      </c>
      <c r="B129" s="37">
        <v>18</v>
      </c>
      <c r="C129" s="26" t="s">
        <v>2909</v>
      </c>
      <c r="D129" s="37">
        <v>131480901</v>
      </c>
      <c r="E129" s="37">
        <f>+VLOOKUP(D129,'INFORMACION DE PROVEEDORES'!C:I,2,0)</f>
        <v>131480901</v>
      </c>
      <c r="F129" s="26">
        <f>+VLOOKUP(D129,'INFORMACION DE PROVEEDORES'!C:J,4,0)</f>
        <v>0</v>
      </c>
      <c r="G129" s="37">
        <f>+VLOOKUP(D129,'INFORMACION DE PROVEEDORES'!C:K,5,0)</f>
        <v>0</v>
      </c>
      <c r="H129" s="26">
        <f>+VLOOKUP(D129,'INFORMACION DE PROVEEDORES'!C:L,7,0)</f>
        <v>0</v>
      </c>
      <c r="I129" s="37" t="str">
        <f>+VLOOKUP(D129,'INFORMACION DE PROVEEDORES'!C:M,3,0)</f>
        <v xml:space="preserve"> JURÍDICA</v>
      </c>
      <c r="J129" s="37">
        <v>1</v>
      </c>
      <c r="K129" s="37">
        <v>354</v>
      </c>
      <c r="L129" s="37">
        <v>24</v>
      </c>
      <c r="M129" s="37">
        <f t="shared" si="113"/>
        <v>960</v>
      </c>
      <c r="N129" s="189">
        <v>60.180000000000007</v>
      </c>
      <c r="O129" s="80">
        <f>+L129*'PRECIOS SEGUN ADJ (RURAL)'!$B$2*'PRECIOS SEGUN ADJ (RURAL)'!$C$2</f>
        <v>57772.799999999996</v>
      </c>
      <c r="P129" s="80" t="e" vm="1">
        <f>+[4]!NumLetras(O129,"PESO","PESOS DOMINICANOS","$EE $m CON #d/100 CENTAVOS")</f>
        <v>#VALUE!</v>
      </c>
      <c r="Q129" s="80">
        <f t="shared" si="114"/>
        <v>9243.65</v>
      </c>
      <c r="R129" s="165">
        <v>4</v>
      </c>
      <c r="S129" s="37">
        <f t="shared" si="90"/>
        <v>160</v>
      </c>
      <c r="T129" s="189">
        <v>33</v>
      </c>
      <c r="U129" s="80">
        <f>+R129*'PRECIOS SEGUN ADJ (RURAL)'!$B$3*'PRECIOS SEGUN ADJ (RURAL)'!$C$3</f>
        <v>5280</v>
      </c>
      <c r="V129" s="80" t="e" vm="1">
        <f>+[4]!NumLetras(U129,"PESO","PESOS DOMINICANOS","$EE $m CON #d/100 CENTAVOS")</f>
        <v>#VALUE!</v>
      </c>
      <c r="W129" s="192">
        <v>0</v>
      </c>
      <c r="X129" s="37">
        <f t="shared" si="46"/>
        <v>0</v>
      </c>
      <c r="Y129" s="189">
        <v>25.2</v>
      </c>
      <c r="Z129" s="80">
        <f>+W129*'PRECIOS SEGUN ADJ. (FRONTERIZO)'!$B$4*'PRECIOS SEGUN ADJ. (FRONTERIZO)'!$C$4</f>
        <v>0</v>
      </c>
      <c r="AA129" s="80" t="e" vm="1">
        <f>+[4]!NumLetras(Z129,"PESO","PESOS DOMINICANOS","$EE $m CON #d/100 CENTAVOS")</f>
        <v>#VALUE!</v>
      </c>
      <c r="AB129" s="165">
        <v>54</v>
      </c>
      <c r="AC129" s="37">
        <f t="shared" si="91"/>
        <v>2160</v>
      </c>
      <c r="AD129" s="189">
        <v>87.91</v>
      </c>
      <c r="AE129" s="80">
        <f>+AB129*'PRECIOS SEGUN ADJ (RURAL)'!$B$4*'PRECIOS SEGUN ADJ (RURAL)'!$C$4</f>
        <v>189885.59999999998</v>
      </c>
      <c r="AF129" s="80" t="e" vm="1">
        <f>+[4]!NumLetras(AE129,"PESO","PESOS DOMINICANOS","$EE $m CON #d/100 CENTAVOS")</f>
        <v>#VALUE!</v>
      </c>
      <c r="AG129" s="80">
        <f t="shared" si="115"/>
        <v>34179.410000000003</v>
      </c>
      <c r="AH129" s="165">
        <v>65</v>
      </c>
      <c r="AI129" s="37">
        <f t="shared" si="92"/>
        <v>2600</v>
      </c>
      <c r="AJ129" s="189">
        <v>53.95</v>
      </c>
      <c r="AK129" s="80">
        <f>+AH129*'PRECIOS SEGUN ADJ (RURAL)'!$B$5*'PRECIOS SEGUN ADJ (RURAL)'!$C$5</f>
        <v>140270</v>
      </c>
      <c r="AL129" s="80" t="e" vm="1">
        <f>+[4]!NumLetras(AK129,"PESO","PESOS DOMINICANOS","$EE $m CON #d/100 CENTAVOS")</f>
        <v>#VALUE!</v>
      </c>
      <c r="AM129" s="165">
        <v>8</v>
      </c>
      <c r="AN129" s="37">
        <f t="shared" si="93"/>
        <v>320</v>
      </c>
      <c r="AO129" s="189">
        <v>29.05</v>
      </c>
      <c r="AP129" s="80">
        <f>+AM129*'PRECIOS SEGUN ADJ (RURAL)'!$B$6*'PRECIOS SEGUN ADJ (RURAL)'!$C$6</f>
        <v>9296</v>
      </c>
      <c r="AQ129" s="80" t="e" vm="1">
        <f>+[4]!NumLetras(AP129,"PESO","PESOS DOMINICANOS","$EE $m CON #d/100 CENTAVOS")</f>
        <v>#VALUE!</v>
      </c>
      <c r="AR129" s="80">
        <f t="shared" si="116"/>
        <v>1487.36</v>
      </c>
      <c r="AS129" s="165">
        <v>20</v>
      </c>
      <c r="AT129" s="37">
        <f t="shared" si="94"/>
        <v>800</v>
      </c>
      <c r="AU129" s="189">
        <v>304.44</v>
      </c>
      <c r="AV129" s="80">
        <f>+AS129*'PRECIOS SEGUN ADJ (RURAL)'!$B$7*'PRECIOS SEGUN ADJ (RURAL)'!$C$7</f>
        <v>243552</v>
      </c>
      <c r="AW129" s="80" t="e" vm="1">
        <f>+[4]!NumLetras(AV129,"PESO","PESOS DOMINICANOS","$EE $m CON #d/100 CENTAVOS")</f>
        <v>#VALUE!</v>
      </c>
      <c r="AX129" s="80">
        <f t="shared" si="117"/>
        <v>43839.360000000001</v>
      </c>
      <c r="AY129" s="37">
        <v>0</v>
      </c>
      <c r="AZ129" s="37">
        <f t="shared" si="51"/>
        <v>0</v>
      </c>
      <c r="BA129" s="189">
        <v>18.899999999999999</v>
      </c>
      <c r="BB129" s="80">
        <f>+AY129*'PRECIOS SEGUN ADJ. (FRONTERIZO)'!$B$9*'PRECIOS SEGUN ADJ. (FRONTERIZO)'!$C$9</f>
        <v>0</v>
      </c>
      <c r="BC129" s="80" t="e" vm="1">
        <f>+[4]!NumLetras(BB129,"PESO","PESOS DOMINICANOS","$EE $m CON #d/100 CENTAVOS")</f>
        <v>#VALUE!</v>
      </c>
      <c r="BD129" s="165">
        <v>4</v>
      </c>
      <c r="BE129" s="37">
        <f t="shared" si="95"/>
        <v>160</v>
      </c>
      <c r="BF129" s="189">
        <v>140.38999999999999</v>
      </c>
      <c r="BG129" s="80">
        <f>+BD129*'PRECIOS SEGUN ADJ (RURAL)'!$B$8*'PRECIOS SEGUN ADJ (RURAL)'!$C$8</f>
        <v>22462.399999999998</v>
      </c>
      <c r="BH129" s="80" t="e" vm="1">
        <f>+[4]!NumLetras(BG129,"PESO","PESOS DOMINICANOS","$EE $m CON #d/100 CENTAVOS")</f>
        <v>#VALUE!</v>
      </c>
      <c r="BI129" s="80">
        <f t="shared" si="118"/>
        <v>4043.23</v>
      </c>
      <c r="BJ129" s="37">
        <v>0</v>
      </c>
      <c r="BK129" s="37">
        <f t="shared" si="53"/>
        <v>0</v>
      </c>
      <c r="BL129" s="189">
        <v>31.459999999999997</v>
      </c>
      <c r="BM129" s="80">
        <f>+BJ129*'PRECIOS SEGUN ADJ. (FRONTERIZO)'!$B$11*'PRECIOS SEGUN ADJ. (FRONTERIZO)'!$C$11</f>
        <v>0</v>
      </c>
      <c r="BN129" s="80" t="e" vm="1">
        <f>+[4]!NumLetras(BM129,"PESO","PESOS DOMINICANOS","$EE $m CON #d/100 CENTAVOS")</f>
        <v>#VALUE!</v>
      </c>
      <c r="BO129" s="165">
        <v>16</v>
      </c>
      <c r="BP129" s="37">
        <f t="shared" si="96"/>
        <v>640</v>
      </c>
      <c r="BQ129" s="189">
        <v>68.099999999999994</v>
      </c>
      <c r="BR129" s="80">
        <f>+BO129*'PRECIOS SEGUN ADJ (RURAL)'!$B$9*'PRECIOS SEGUN ADJ (RURAL)'!$C$9</f>
        <v>43584</v>
      </c>
      <c r="BS129" s="80" t="e" vm="1">
        <f>+[4]!NumLetras(BR129,"PESO","PESOS DOMINICANOS","$EE $m CON #d/100 CENTAVOS")</f>
        <v>#VALUE!</v>
      </c>
      <c r="BT129" s="165">
        <v>354</v>
      </c>
      <c r="BU129" s="37">
        <f t="shared" si="119"/>
        <v>7080</v>
      </c>
      <c r="BV129" s="189">
        <v>5.5</v>
      </c>
      <c r="BW129" s="80">
        <f>+BT129*'PRECIOS SEGUN ADJ (RURAL)'!$B$10*'PRECIOS SEGUN ADJ (RURAL)'!$C$10</f>
        <v>38940</v>
      </c>
      <c r="BX129" s="80" t="e" vm="1">
        <f>+[4]!NumLetras(BW129,"PESO","PESOS DOMINICANOS","$EE $m CON #d/100 CENTAVOS")</f>
        <v>#VALUE!</v>
      </c>
      <c r="BY129" s="165">
        <v>354</v>
      </c>
      <c r="BZ129" s="37">
        <f t="shared" si="97"/>
        <v>14160</v>
      </c>
      <c r="CA129" s="189">
        <v>7.1500000000000012</v>
      </c>
      <c r="CB129" s="80">
        <f>+BY129*'PRECIOS SEGUN ADJ (RURAL)'!$B$11*'PRECIOS SEGUN ADJ (RURAL)'!$C$11</f>
        <v>101244</v>
      </c>
      <c r="CC129" s="80" t="e" vm="1">
        <f>+[4]!NumLetras(CB129,"PESO","PESOS DOMINICANOS","$EE $m CON #d/100 CENTAVOS")</f>
        <v>#VALUE!</v>
      </c>
      <c r="CD129" s="165">
        <v>354</v>
      </c>
      <c r="CE129" s="37">
        <f t="shared" si="98"/>
        <v>14160</v>
      </c>
      <c r="CF129" s="189">
        <v>6.84</v>
      </c>
      <c r="CG129" s="80">
        <f>+CD129*'PRECIOS SEGUN ADJ (RURAL)'!$B$12*'PRECIOS SEGUN ADJ (RURAL)'!$C$12</f>
        <v>96854.400000000009</v>
      </c>
      <c r="CH129" s="80" t="e" vm="1">
        <f>+[4]!NumLetras(CG129,"PESO","PESOS DOMINICANOS","$EE $m CON #d/100 CENTAVOS")</f>
        <v>#VALUE!</v>
      </c>
      <c r="CI129" s="37">
        <v>0</v>
      </c>
      <c r="CJ129" s="37">
        <f t="shared" si="58"/>
        <v>0</v>
      </c>
      <c r="CK129" s="189">
        <v>60</v>
      </c>
      <c r="CL129" s="80">
        <f>+CI129*'PRECIOS SEGUN ADJ. (FRONTERIZO)'!$B$16*'PRECIOS SEGUN ADJ. (FRONTERIZO)'!$C$16</f>
        <v>0</v>
      </c>
      <c r="CM129" s="80" t="e" vm="1">
        <f>+[4]!NumLetras(CL129,"PESO","PESOS DOMINICANOS","$EE $m CON #d/100 CENTAVOS")</f>
        <v>#VALUE!</v>
      </c>
      <c r="CN129" s="80">
        <f t="shared" si="99"/>
        <v>0</v>
      </c>
      <c r="CO129" s="37">
        <v>0</v>
      </c>
      <c r="CP129" s="37">
        <f t="shared" si="59"/>
        <v>0</v>
      </c>
      <c r="CQ129" s="189">
        <v>55.649999999999991</v>
      </c>
      <c r="CR129" s="80">
        <f>+CO129*'PRECIOS SEGUN ADJ. (FRONTERIZO)'!$B$17*'PRECIOS SEGUN ADJ. (FRONTERIZO)'!$C$17</f>
        <v>0</v>
      </c>
      <c r="CS129" s="80" t="e" vm="1">
        <f>+[4]!NumLetras(CR129,"PESO","PESOS DOMINICANOS","$EE $m CON #d/100 CENTAVOS")</f>
        <v>#VALUE!</v>
      </c>
      <c r="CT129" s="80">
        <f t="shared" si="100"/>
        <v>0</v>
      </c>
      <c r="CU129" s="165">
        <v>354</v>
      </c>
      <c r="CV129" s="37">
        <f t="shared" si="101"/>
        <v>14160</v>
      </c>
      <c r="CW129" s="189">
        <v>6.5999999999999988</v>
      </c>
      <c r="CX129" s="80">
        <f>+CU129*'PRECIOS SEGUN ADJ (RURAL)'!$B$14*'PRECIOS SEGUN ADJ (RURAL)'!$C$14</f>
        <v>93456</v>
      </c>
      <c r="CY129" s="80" t="e" vm="1">
        <f>+[4]!NumLetras(CX129,"PESO","PESOS DOMINICANOS","$EE $m CON #d/100 CENTAVOS")</f>
        <v>#VALUE!</v>
      </c>
      <c r="CZ129" s="37">
        <v>0</v>
      </c>
      <c r="DA129" s="37">
        <f t="shared" si="61"/>
        <v>0</v>
      </c>
      <c r="DB129" s="189">
        <v>65.75</v>
      </c>
      <c r="DC129" s="80">
        <f>+CZ129*'PRECIOS SEGUN ADJ. (FRONTERIZO)'!$B$19*'PRECIOS SEGUN ADJ. (FRONTERIZO)'!$C$19</f>
        <v>0</v>
      </c>
      <c r="DD129" s="80" t="e" vm="1">
        <f>+[4]!NumLetras(DC129,"PESO","PESOS DOMINICANOS","$EE $m CON #d/100 CENTAVOS")</f>
        <v>#VALUE!</v>
      </c>
      <c r="DE129" s="80">
        <f t="shared" si="102"/>
        <v>0</v>
      </c>
      <c r="DF129" s="165">
        <v>12</v>
      </c>
      <c r="DG129" s="37">
        <f t="shared" si="103"/>
        <v>480</v>
      </c>
      <c r="DH129" s="189">
        <v>82.59999999999998</v>
      </c>
      <c r="DI129" s="80">
        <f>+DF129*'PRECIOS SEGUN ADJ (RURAL)'!$B$15*'PRECIOS SEGUN ADJ (RURAL)'!$C$15</f>
        <v>39648</v>
      </c>
      <c r="DJ129" s="80" t="e" vm="1">
        <f>+[4]!NumLetras(DI129,"PESO","PESOS DOMINICANOS","$EE $m CON #d/100 CENTAVOS")</f>
        <v>#VALUE!</v>
      </c>
      <c r="DK129" s="80">
        <f t="shared" si="120"/>
        <v>7136.64</v>
      </c>
      <c r="DL129" s="165">
        <v>354</v>
      </c>
      <c r="DM129" s="37">
        <f t="shared" si="104"/>
        <v>14160</v>
      </c>
      <c r="DN129" s="189">
        <v>23.059999999999995</v>
      </c>
      <c r="DO129" s="80">
        <f>+DL129*'PRECIOS SEGUN ADJ (RURAL)'!$B$17*'PRECIOS SEGUN ADJ (RURAL)'!$C$17</f>
        <v>326529.59999999998</v>
      </c>
      <c r="DP129" s="80" t="e" vm="1">
        <f>+[4]!NumLetras(DO129,"PESO","PESOS DOMINICANOS","$EE $m CON #d/100 CENTAVOS")</f>
        <v>#VALUE!</v>
      </c>
      <c r="DQ129" s="192">
        <v>0</v>
      </c>
      <c r="DR129" s="192">
        <f t="shared" si="64"/>
        <v>0</v>
      </c>
      <c r="DS129" s="189">
        <v>80.849999999999994</v>
      </c>
      <c r="DT129" s="80">
        <f>+DQ129*'PRECIOS SEGUN ADJ. (FRONTERIZO)'!$B$22*'PRECIOS SEGUN ADJ. (FRONTERIZO)'!$C$22</f>
        <v>0</v>
      </c>
      <c r="DU129" s="80" t="e" vm="1">
        <f>+[4]!NumLetras(DT129,"PESO","PESOS DOMINICANOS","$EE $m CON #d/100 CENTAVOS")</f>
        <v>#VALUE!</v>
      </c>
      <c r="DV129" s="165">
        <v>14</v>
      </c>
      <c r="DW129" s="37">
        <f t="shared" si="105"/>
        <v>560</v>
      </c>
      <c r="DX129" s="189">
        <v>21.83</v>
      </c>
      <c r="DY129" s="80">
        <f>+DV129*'PRECIOS SEGUN ADJ (RURAL)'!$B$19*'PRECIOS SEGUN ADJ (RURAL)'!$C$19</f>
        <v>12224.8</v>
      </c>
      <c r="DZ129" s="80" t="e" vm="1">
        <f>+[4]!NumLetras(DY129,"PESO","PESOS DOMINICANOS","$EE $m CON #d/100 CENTAVOS")</f>
        <v>#VALUE!</v>
      </c>
      <c r="EA129" s="80">
        <f t="shared" si="121"/>
        <v>2200.46</v>
      </c>
      <c r="EB129" s="165">
        <v>51</v>
      </c>
      <c r="EC129" s="37">
        <f t="shared" si="106"/>
        <v>2040</v>
      </c>
      <c r="ED129" s="189">
        <v>33</v>
      </c>
      <c r="EE129" s="80">
        <f>+EB129*'PRECIOS SEGUN ADJ (RURAL)'!$B$20*'PRECIOS SEGUN ADJ (RURAL)'!$C$20</f>
        <v>67320</v>
      </c>
      <c r="EF129" s="80" t="e" vm="1">
        <f>+[4]!NumLetras(EE129,"PESO","PESOS DOMINICANOS","$EE $m CON #d/100 CENTAVOS")</f>
        <v>#VALUE!</v>
      </c>
      <c r="EG129" s="37">
        <v>0</v>
      </c>
      <c r="EH129" s="37">
        <f t="shared" si="67"/>
        <v>0</v>
      </c>
      <c r="EI129" s="189">
        <v>15.789999999999997</v>
      </c>
      <c r="EJ129" s="80">
        <f>+EG129*'PRECIOS SEGUN ADJ. (FRONTERIZO)'!$B$25*'PRECIOS SEGUN ADJ. (FRONTERIZO)'!$C$25</f>
        <v>0</v>
      </c>
      <c r="EK129" s="80" t="e" vm="1">
        <f>+[4]!NumLetras(EJ129,"PESO","PESOS DOMINICANOS","$EE $m CON #d/100 CENTAVOS")</f>
        <v>#VALUE!</v>
      </c>
      <c r="EL129" s="37">
        <v>0</v>
      </c>
      <c r="EM129" s="37">
        <f t="shared" si="68"/>
        <v>0</v>
      </c>
      <c r="EN129" s="189">
        <v>31.5</v>
      </c>
      <c r="EO129" s="80">
        <f>+EL129*'PRECIOS SEGUN ADJ. (FRONTERIZO)'!$B$26*'PRECIOS SEGUN ADJ. (FRONTERIZO)'!$C$26</f>
        <v>0</v>
      </c>
      <c r="EP129" s="80" t="e" vm="1">
        <f>+[4]!NumLetras(EO129,"PESO","PESOS DOMINICANOS","$EE $m CON #d/100 CENTAVOS")</f>
        <v>#VALUE!</v>
      </c>
      <c r="EQ129" s="193">
        <v>45</v>
      </c>
      <c r="ER129" s="194">
        <f t="shared" si="107"/>
        <v>1800</v>
      </c>
      <c r="ES129" s="195">
        <v>21.68</v>
      </c>
      <c r="ET129" s="196">
        <f>+EQ129*'PRECIOS SEGUN ADJ (RURAL)'!$B$13*'PRECIOS SEGUN ADJ (RURAL)'!$C$13</f>
        <v>39024</v>
      </c>
      <c r="EU129" s="196" t="e" vm="1">
        <f>+[4]!NumLetras(ET129,"PESO","PESOS DOMINICANOS","$EE $m CON #d/100 CENTAVOS")</f>
        <v>#VALUE!</v>
      </c>
      <c r="EV129" s="197">
        <v>354</v>
      </c>
      <c r="EW129" s="198">
        <f t="shared" si="122"/>
        <v>7080</v>
      </c>
      <c r="EX129" s="199">
        <v>5.5</v>
      </c>
      <c r="EY129" s="200">
        <f>+EV129*'PRECIOS SEGUN ADJ (RURAL)'!$B$16*'PRECIOS SEGUN ADJ (RURAL)'!$C$16</f>
        <v>38940</v>
      </c>
      <c r="EZ129" s="200" t="e" vm="1">
        <f>+[4]!NumLetras(EY129,"PESO","PESOS DOMINICANOS","$EE $m CON #d/100 CENTAVOS")</f>
        <v>#VALUE!</v>
      </c>
      <c r="FA129" s="201">
        <v>20</v>
      </c>
      <c r="FB129" s="202">
        <f t="shared" si="108"/>
        <v>800</v>
      </c>
      <c r="FC129" s="203">
        <v>220</v>
      </c>
      <c r="FD129" s="204">
        <f>+FA129*'PRECIOS SEGUN ADJ (RURAL)'!$B$18*'PRECIOS SEGUN ADJ (RURAL)'!$C$18</f>
        <v>176000</v>
      </c>
      <c r="FE129" s="204" t="e" vm="1">
        <f>+[4]!NumLetras(FD129,"PESO","PESOS DOMINICANOS","$EE $m CON #d/100 CENTAVOS")</f>
        <v>#VALUE!</v>
      </c>
      <c r="FF129" s="204">
        <f t="shared" si="123"/>
        <v>31680</v>
      </c>
      <c r="FG129" s="80">
        <f t="shared" si="85"/>
        <v>1742283.5999999999</v>
      </c>
      <c r="FH129" s="80" t="e" vm="1">
        <f>+[4]!NumLetras(FG129,"PESO","PESOS DOMINICANOS","$EE $m CON #d/100 CENTAVOS")</f>
        <v>#VALUE!</v>
      </c>
      <c r="FI129" s="80">
        <f t="shared" si="73"/>
        <v>133810.10999999999</v>
      </c>
      <c r="FJ129" s="80" t="e" vm="1">
        <f>+[4]!NumLetras(FI129,"PESO","PESOS DOMINICANOS","$EE $m CON #d/100 CENTAVOS")</f>
        <v>#VALUE!</v>
      </c>
      <c r="FK129" s="80">
        <f t="shared" si="109"/>
        <v>1608473.4899999998</v>
      </c>
      <c r="FL129" s="80" t="e" vm="1">
        <f>+[4]!NumLetras(FK129,"PESO","PESOS DOMINICANOS","$EE $m CON #d/100 CENTAVOS")</f>
        <v>#VALUE!</v>
      </c>
      <c r="FM129" s="80">
        <f t="shared" si="110"/>
        <v>348456.72</v>
      </c>
      <c r="FN129" s="80" t="e" vm="1">
        <f>+[4]!NumLetras(FM129,"PESO","PESOS DOMINICANOS","$EE $m CON #d/100 CENTAVOS")</f>
        <v>#VALUE!</v>
      </c>
      <c r="FO129" s="80">
        <f t="shared" si="111"/>
        <v>17422.84</v>
      </c>
      <c r="FP129" s="80" t="e" vm="1">
        <f>+[4]!NumLetras(FO129,"PESO","PESOS DOMINICANOS","$EE $m CON #d/100 CENTAVOS")</f>
        <v>#VALUE!</v>
      </c>
      <c r="FQ129" s="80"/>
      <c r="FR129" s="80">
        <f t="shared" si="112"/>
        <v>1393826.88</v>
      </c>
      <c r="FS129" s="80" t="e" vm="1">
        <f>+[4]!NumLetras(FR129,"PESO","PESOS DOMINICANOS","$EE $m CON #d/100 CENTAVOS")</f>
        <v>#VALUE!</v>
      </c>
      <c r="FT129" s="37" t="str">
        <f>+VLOOKUP(D129,'RURAL XENIA'!F:G,2,0)</f>
        <v>R-20</v>
      </c>
    </row>
    <row r="130" spans="1:176">
      <c r="A130" s="37">
        <v>19</v>
      </c>
      <c r="B130" s="37">
        <v>19</v>
      </c>
      <c r="C130" s="26" t="s">
        <v>2918</v>
      </c>
      <c r="D130" s="37">
        <v>131184588</v>
      </c>
      <c r="E130" s="37">
        <f>+VLOOKUP(D130,'INFORMACION DE PROVEEDORES'!C:I,2,0)</f>
        <v>131184588</v>
      </c>
      <c r="F130" s="26" t="str">
        <f>+VLOOKUP(D130,'INFORMACION DE PROVEEDORES'!C:J,4,0)</f>
        <v>JOHNNY DE LA CRUZ ANICO</v>
      </c>
      <c r="G130" s="37" t="str">
        <f>+VLOOKUP(D130,'INFORMACION DE PROVEEDORES'!C:K,5,0)</f>
        <v>001-1135330-6</v>
      </c>
      <c r="H130" s="26" t="str">
        <f>+VLOOKUP(D130,'INFORMACION DE PROVEEDORES'!C:L,7,0)</f>
        <v xml:space="preserve">CALLE PROLONGACION PADRE DE LAS CASA, EDIFICIO GENESIS NO. 58, URBANIZACION </v>
      </c>
      <c r="I130" s="37" t="str">
        <f>+VLOOKUP(D130,'INFORMACION DE PROVEEDORES'!C:M,3,0)</f>
        <v xml:space="preserve"> JURÍDICA</v>
      </c>
      <c r="J130" s="37">
        <v>5</v>
      </c>
      <c r="K130" s="37">
        <v>193</v>
      </c>
      <c r="L130" s="37">
        <v>15</v>
      </c>
      <c r="M130" s="37">
        <f t="shared" si="113"/>
        <v>600</v>
      </c>
      <c r="N130" s="189">
        <v>60.180000000000007</v>
      </c>
      <c r="O130" s="80">
        <f>+L130*'PRECIOS SEGUN ADJ (RURAL)'!$B$2*'PRECIOS SEGUN ADJ (RURAL)'!$C$2</f>
        <v>36108</v>
      </c>
      <c r="P130" s="80" t="e" vm="1">
        <f>+[4]!NumLetras(O130,"PESO","PESOS DOMINICANOS","$EE $m CON #d/100 CENTAVOS")</f>
        <v>#VALUE!</v>
      </c>
      <c r="Q130" s="80">
        <f t="shared" si="114"/>
        <v>5777.28</v>
      </c>
      <c r="R130" s="165">
        <v>5</v>
      </c>
      <c r="S130" s="37">
        <f t="shared" si="90"/>
        <v>200</v>
      </c>
      <c r="T130" s="189">
        <v>33</v>
      </c>
      <c r="U130" s="80">
        <f>+R130*'PRECIOS SEGUN ADJ (RURAL)'!$B$3*'PRECIOS SEGUN ADJ (RURAL)'!$C$3</f>
        <v>6600</v>
      </c>
      <c r="V130" s="80" t="e" vm="1">
        <f>+[4]!NumLetras(U130,"PESO","PESOS DOMINICANOS","$EE $m CON #d/100 CENTAVOS")</f>
        <v>#VALUE!</v>
      </c>
      <c r="W130" s="192">
        <v>0</v>
      </c>
      <c r="X130" s="37">
        <f t="shared" ref="X130:X193" si="124">+W130*20</f>
        <v>0</v>
      </c>
      <c r="Y130" s="189">
        <v>25.2</v>
      </c>
      <c r="Z130" s="80">
        <f>+W130*'PRECIOS SEGUN ADJ. (FRONTERIZO)'!$B$4*'PRECIOS SEGUN ADJ. (FRONTERIZO)'!$C$4</f>
        <v>0</v>
      </c>
      <c r="AA130" s="80" t="e" vm="1">
        <f>+[4]!NumLetras(Z130,"PESO","PESOS DOMINICANOS","$EE $m CON #d/100 CENTAVOS")</f>
        <v>#VALUE!</v>
      </c>
      <c r="AB130" s="165">
        <v>31</v>
      </c>
      <c r="AC130" s="37">
        <f t="shared" si="91"/>
        <v>1240</v>
      </c>
      <c r="AD130" s="189">
        <v>87.91</v>
      </c>
      <c r="AE130" s="80">
        <f>+AB130*'PRECIOS SEGUN ADJ (RURAL)'!$B$4*'PRECIOS SEGUN ADJ (RURAL)'!$C$4</f>
        <v>109008.4</v>
      </c>
      <c r="AF130" s="80" t="e" vm="1">
        <f>+[4]!NumLetras(AE130,"PESO","PESOS DOMINICANOS","$EE $m CON #d/100 CENTAVOS")</f>
        <v>#VALUE!</v>
      </c>
      <c r="AG130" s="80">
        <f t="shared" si="115"/>
        <v>19621.509999999998</v>
      </c>
      <c r="AH130" s="165">
        <v>38</v>
      </c>
      <c r="AI130" s="37">
        <f t="shared" si="92"/>
        <v>1520</v>
      </c>
      <c r="AJ130" s="189">
        <v>53.95</v>
      </c>
      <c r="AK130" s="80">
        <f>+AH130*'PRECIOS SEGUN ADJ (RURAL)'!$B$5*'PRECIOS SEGUN ADJ (RURAL)'!$C$5</f>
        <v>82004</v>
      </c>
      <c r="AL130" s="80" t="e" vm="1">
        <f>+[4]!NumLetras(AK130,"PESO","PESOS DOMINICANOS","$EE $m CON #d/100 CENTAVOS")</f>
        <v>#VALUE!</v>
      </c>
      <c r="AM130" s="165">
        <v>7</v>
      </c>
      <c r="AN130" s="37">
        <f t="shared" si="93"/>
        <v>280</v>
      </c>
      <c r="AO130" s="189">
        <v>29.05</v>
      </c>
      <c r="AP130" s="80">
        <f>+AM130*'PRECIOS SEGUN ADJ (RURAL)'!$B$6*'PRECIOS SEGUN ADJ (RURAL)'!$C$6</f>
        <v>8134</v>
      </c>
      <c r="AQ130" s="80" t="e" vm="1">
        <f>+[4]!NumLetras(AP130,"PESO","PESOS DOMINICANOS","$EE $m CON #d/100 CENTAVOS")</f>
        <v>#VALUE!</v>
      </c>
      <c r="AR130" s="80">
        <f t="shared" si="116"/>
        <v>1301.44</v>
      </c>
      <c r="AS130" s="165">
        <v>12</v>
      </c>
      <c r="AT130" s="37">
        <f t="shared" si="94"/>
        <v>480</v>
      </c>
      <c r="AU130" s="189">
        <v>304.44</v>
      </c>
      <c r="AV130" s="80">
        <f>+AS130*'PRECIOS SEGUN ADJ (RURAL)'!$B$7*'PRECIOS SEGUN ADJ (RURAL)'!$C$7</f>
        <v>146131.19999999998</v>
      </c>
      <c r="AW130" s="80" t="e" vm="1">
        <f>+[4]!NumLetras(AV130,"PESO","PESOS DOMINICANOS","$EE $m CON #d/100 CENTAVOS")</f>
        <v>#VALUE!</v>
      </c>
      <c r="AX130" s="80">
        <f t="shared" si="117"/>
        <v>26303.62</v>
      </c>
      <c r="AY130" s="37">
        <v>0</v>
      </c>
      <c r="AZ130" s="37">
        <f t="shared" ref="AZ130:AZ193" si="125">+AY130*20</f>
        <v>0</v>
      </c>
      <c r="BA130" s="189">
        <v>18.899999999999999</v>
      </c>
      <c r="BB130" s="80">
        <f>+AY130*'PRECIOS SEGUN ADJ. (FRONTERIZO)'!$B$9*'PRECIOS SEGUN ADJ. (FRONTERIZO)'!$C$9</f>
        <v>0</v>
      </c>
      <c r="BC130" s="80" t="e" vm="1">
        <f>+[4]!NumLetras(BB130,"PESO","PESOS DOMINICANOS","$EE $m CON #d/100 CENTAVOS")</f>
        <v>#VALUE!</v>
      </c>
      <c r="BD130" s="165">
        <v>5</v>
      </c>
      <c r="BE130" s="37">
        <f t="shared" si="95"/>
        <v>200</v>
      </c>
      <c r="BF130" s="189">
        <v>140.38999999999999</v>
      </c>
      <c r="BG130" s="80">
        <f>+BD130*'PRECIOS SEGUN ADJ (RURAL)'!$B$8*'PRECIOS SEGUN ADJ (RURAL)'!$C$8</f>
        <v>28077.999999999996</v>
      </c>
      <c r="BH130" s="80" t="e" vm="1">
        <f>+[4]!NumLetras(BG130,"PESO","PESOS DOMINICANOS","$EE $m CON #d/100 CENTAVOS")</f>
        <v>#VALUE!</v>
      </c>
      <c r="BI130" s="80">
        <f t="shared" si="118"/>
        <v>5054.04</v>
      </c>
      <c r="BJ130" s="37">
        <v>0</v>
      </c>
      <c r="BK130" s="37">
        <f t="shared" ref="BK130:BK193" si="126">+BJ130*20</f>
        <v>0</v>
      </c>
      <c r="BL130" s="189">
        <v>31.459999999999997</v>
      </c>
      <c r="BM130" s="80">
        <f>+BJ130*'PRECIOS SEGUN ADJ. (FRONTERIZO)'!$B$11*'PRECIOS SEGUN ADJ. (FRONTERIZO)'!$C$11</f>
        <v>0</v>
      </c>
      <c r="BN130" s="80" t="e" vm="1">
        <f>+[4]!NumLetras(BM130,"PESO","PESOS DOMINICANOS","$EE $m CON #d/100 CENTAVOS")</f>
        <v>#VALUE!</v>
      </c>
      <c r="BO130" s="165">
        <v>11</v>
      </c>
      <c r="BP130" s="37">
        <f t="shared" si="96"/>
        <v>440</v>
      </c>
      <c r="BQ130" s="189">
        <v>68.099999999999994</v>
      </c>
      <c r="BR130" s="80">
        <f>+BO130*'PRECIOS SEGUN ADJ (RURAL)'!$B$9*'PRECIOS SEGUN ADJ (RURAL)'!$C$9</f>
        <v>29963.999999999996</v>
      </c>
      <c r="BS130" s="80" t="e" vm="1">
        <f>+[4]!NumLetras(BR130,"PESO","PESOS DOMINICANOS","$EE $m CON #d/100 CENTAVOS")</f>
        <v>#VALUE!</v>
      </c>
      <c r="BT130" s="165">
        <v>193</v>
      </c>
      <c r="BU130" s="37">
        <f t="shared" si="119"/>
        <v>3860</v>
      </c>
      <c r="BV130" s="189">
        <v>5.5</v>
      </c>
      <c r="BW130" s="80">
        <f>+BT130*'PRECIOS SEGUN ADJ (RURAL)'!$B$10*'PRECIOS SEGUN ADJ (RURAL)'!$C$10</f>
        <v>21230</v>
      </c>
      <c r="BX130" s="80" t="e" vm="1">
        <f>+[4]!NumLetras(BW130,"PESO","PESOS DOMINICANOS","$EE $m CON #d/100 CENTAVOS")</f>
        <v>#VALUE!</v>
      </c>
      <c r="BY130" s="165">
        <v>193</v>
      </c>
      <c r="BZ130" s="37">
        <f t="shared" si="97"/>
        <v>7720</v>
      </c>
      <c r="CA130" s="189">
        <v>7.1500000000000012</v>
      </c>
      <c r="CB130" s="80">
        <f>+BY130*'PRECIOS SEGUN ADJ (RURAL)'!$B$11*'PRECIOS SEGUN ADJ (RURAL)'!$C$11</f>
        <v>55198</v>
      </c>
      <c r="CC130" s="80" t="e" vm="1">
        <f>+[4]!NumLetras(CB130,"PESO","PESOS DOMINICANOS","$EE $m CON #d/100 CENTAVOS")</f>
        <v>#VALUE!</v>
      </c>
      <c r="CD130" s="165">
        <v>193</v>
      </c>
      <c r="CE130" s="37">
        <f t="shared" si="98"/>
        <v>7720</v>
      </c>
      <c r="CF130" s="189">
        <v>6.84</v>
      </c>
      <c r="CG130" s="80">
        <f>+CD130*'PRECIOS SEGUN ADJ (RURAL)'!$B$12*'PRECIOS SEGUN ADJ (RURAL)'!$C$12</f>
        <v>52804.799999999996</v>
      </c>
      <c r="CH130" s="80" t="e" vm="1">
        <f>+[4]!NumLetras(CG130,"PESO","PESOS DOMINICANOS","$EE $m CON #d/100 CENTAVOS")</f>
        <v>#VALUE!</v>
      </c>
      <c r="CI130" s="37">
        <v>0</v>
      </c>
      <c r="CJ130" s="37">
        <f t="shared" ref="CJ130:CJ193" si="127">+CI130*20</f>
        <v>0</v>
      </c>
      <c r="CK130" s="189">
        <v>60</v>
      </c>
      <c r="CL130" s="80">
        <f>+CI130*'PRECIOS SEGUN ADJ. (FRONTERIZO)'!$B$16*'PRECIOS SEGUN ADJ. (FRONTERIZO)'!$C$16</f>
        <v>0</v>
      </c>
      <c r="CM130" s="80" t="e" vm="1">
        <f>+[4]!NumLetras(CL130,"PESO","PESOS DOMINICANOS","$EE $m CON #d/100 CENTAVOS")</f>
        <v>#VALUE!</v>
      </c>
      <c r="CN130" s="80">
        <f t="shared" si="99"/>
        <v>0</v>
      </c>
      <c r="CO130" s="37">
        <v>0</v>
      </c>
      <c r="CP130" s="37">
        <f t="shared" ref="CP130:CP193" si="128">+CO130*20</f>
        <v>0</v>
      </c>
      <c r="CQ130" s="189">
        <v>55.649999999999991</v>
      </c>
      <c r="CR130" s="80">
        <f>+CO130*'PRECIOS SEGUN ADJ. (FRONTERIZO)'!$B$17*'PRECIOS SEGUN ADJ. (FRONTERIZO)'!$C$17</f>
        <v>0</v>
      </c>
      <c r="CS130" s="80" t="e" vm="1">
        <f>+[4]!NumLetras(CR130,"PESO","PESOS DOMINICANOS","$EE $m CON #d/100 CENTAVOS")</f>
        <v>#VALUE!</v>
      </c>
      <c r="CT130" s="80">
        <f t="shared" si="100"/>
        <v>0</v>
      </c>
      <c r="CU130" s="165">
        <v>193</v>
      </c>
      <c r="CV130" s="37">
        <f t="shared" si="101"/>
        <v>7720</v>
      </c>
      <c r="CW130" s="189">
        <v>6.5999999999999988</v>
      </c>
      <c r="CX130" s="80">
        <f>+CU130*'PRECIOS SEGUN ADJ (RURAL)'!$B$14*'PRECIOS SEGUN ADJ (RURAL)'!$C$14</f>
        <v>50952</v>
      </c>
      <c r="CY130" s="80" t="e" vm="1">
        <f>+[4]!NumLetras(CX130,"PESO","PESOS DOMINICANOS","$EE $m CON #d/100 CENTAVOS")</f>
        <v>#VALUE!</v>
      </c>
      <c r="CZ130" s="37">
        <v>0</v>
      </c>
      <c r="DA130" s="37">
        <f t="shared" ref="DA130:DA193" si="129">+CZ130*20</f>
        <v>0</v>
      </c>
      <c r="DB130" s="189">
        <v>65.75</v>
      </c>
      <c r="DC130" s="80">
        <f>+CZ130*'PRECIOS SEGUN ADJ. (FRONTERIZO)'!$B$19*'PRECIOS SEGUN ADJ. (FRONTERIZO)'!$C$19</f>
        <v>0</v>
      </c>
      <c r="DD130" s="80" t="e" vm="1">
        <f>+[4]!NumLetras(DC130,"PESO","PESOS DOMINICANOS","$EE $m CON #d/100 CENTAVOS")</f>
        <v>#VALUE!</v>
      </c>
      <c r="DE130" s="80">
        <f t="shared" si="102"/>
        <v>0</v>
      </c>
      <c r="DF130" s="165">
        <v>9</v>
      </c>
      <c r="DG130" s="37">
        <f t="shared" si="103"/>
        <v>360</v>
      </c>
      <c r="DH130" s="189">
        <v>82.59999999999998</v>
      </c>
      <c r="DI130" s="80">
        <f>+DF130*'PRECIOS SEGUN ADJ (RURAL)'!$B$15*'PRECIOS SEGUN ADJ (RURAL)'!$C$15</f>
        <v>29736</v>
      </c>
      <c r="DJ130" s="80" t="e" vm="1">
        <f>+[4]!NumLetras(DI130,"PESO","PESOS DOMINICANOS","$EE $m CON #d/100 CENTAVOS")</f>
        <v>#VALUE!</v>
      </c>
      <c r="DK130" s="80">
        <f t="shared" si="120"/>
        <v>5352.48</v>
      </c>
      <c r="DL130" s="165">
        <v>193</v>
      </c>
      <c r="DM130" s="37">
        <f t="shared" si="104"/>
        <v>7720</v>
      </c>
      <c r="DN130" s="189">
        <v>23.059999999999995</v>
      </c>
      <c r="DO130" s="80">
        <f>+DL130*'PRECIOS SEGUN ADJ (RURAL)'!$B$17*'PRECIOS SEGUN ADJ (RURAL)'!$C$17</f>
        <v>178023.2</v>
      </c>
      <c r="DP130" s="80" t="e" vm="1">
        <f>+[4]!NumLetras(DO130,"PESO","PESOS DOMINICANOS","$EE $m CON #d/100 CENTAVOS")</f>
        <v>#VALUE!</v>
      </c>
      <c r="DQ130" s="192">
        <v>0</v>
      </c>
      <c r="DR130" s="192">
        <f t="shared" ref="DR130:DR193" si="130">+DQ130*20</f>
        <v>0</v>
      </c>
      <c r="DS130" s="189">
        <v>80.849999999999994</v>
      </c>
      <c r="DT130" s="80">
        <f>+DQ130*'PRECIOS SEGUN ADJ. (FRONTERIZO)'!$B$22*'PRECIOS SEGUN ADJ. (FRONTERIZO)'!$C$22</f>
        <v>0</v>
      </c>
      <c r="DU130" s="80" t="e" vm="1">
        <f>+[4]!NumLetras(DT130,"PESO","PESOS DOMINICANOS","$EE $m CON #d/100 CENTAVOS")</f>
        <v>#VALUE!</v>
      </c>
      <c r="DV130" s="165">
        <v>11</v>
      </c>
      <c r="DW130" s="37">
        <f t="shared" si="105"/>
        <v>440</v>
      </c>
      <c r="DX130" s="189">
        <v>21.83</v>
      </c>
      <c r="DY130" s="80">
        <f>+DV130*'PRECIOS SEGUN ADJ (RURAL)'!$B$19*'PRECIOS SEGUN ADJ (RURAL)'!$C$19</f>
        <v>9605.2000000000007</v>
      </c>
      <c r="DZ130" s="80" t="e" vm="1">
        <f>+[4]!NumLetras(DY130,"PESO","PESOS DOMINICANOS","$EE $m CON #d/100 CENTAVOS")</f>
        <v>#VALUE!</v>
      </c>
      <c r="EA130" s="80">
        <f t="shared" si="121"/>
        <v>1728.94</v>
      </c>
      <c r="EB130" s="165">
        <v>30</v>
      </c>
      <c r="EC130" s="37">
        <f t="shared" si="106"/>
        <v>1200</v>
      </c>
      <c r="ED130" s="189">
        <v>33</v>
      </c>
      <c r="EE130" s="80">
        <f>+EB130*'PRECIOS SEGUN ADJ (RURAL)'!$B$20*'PRECIOS SEGUN ADJ (RURAL)'!$C$20</f>
        <v>39600</v>
      </c>
      <c r="EF130" s="80" t="e" vm="1">
        <f>+[4]!NumLetras(EE130,"PESO","PESOS DOMINICANOS","$EE $m CON #d/100 CENTAVOS")</f>
        <v>#VALUE!</v>
      </c>
      <c r="EG130" s="37">
        <v>0</v>
      </c>
      <c r="EH130" s="37">
        <f t="shared" ref="EH130:EH193" si="131">+EG130*20</f>
        <v>0</v>
      </c>
      <c r="EI130" s="189">
        <v>15.789999999999997</v>
      </c>
      <c r="EJ130" s="80">
        <f>+EG130*'PRECIOS SEGUN ADJ. (FRONTERIZO)'!$B$25*'PRECIOS SEGUN ADJ. (FRONTERIZO)'!$C$25</f>
        <v>0</v>
      </c>
      <c r="EK130" s="80" t="e" vm="1">
        <f>+[4]!NumLetras(EJ130,"PESO","PESOS DOMINICANOS","$EE $m CON #d/100 CENTAVOS")</f>
        <v>#VALUE!</v>
      </c>
      <c r="EL130" s="37">
        <v>0</v>
      </c>
      <c r="EM130" s="37">
        <f t="shared" ref="EM130:EM193" si="132">+EL130*20</f>
        <v>0</v>
      </c>
      <c r="EN130" s="189">
        <v>31.5</v>
      </c>
      <c r="EO130" s="80">
        <f>+EL130*'PRECIOS SEGUN ADJ. (FRONTERIZO)'!$B$26*'PRECIOS SEGUN ADJ. (FRONTERIZO)'!$C$26</f>
        <v>0</v>
      </c>
      <c r="EP130" s="80" t="e" vm="1">
        <f>+[4]!NumLetras(EO130,"PESO","PESOS DOMINICANOS","$EE $m CON #d/100 CENTAVOS")</f>
        <v>#VALUE!</v>
      </c>
      <c r="EQ130" s="193">
        <v>27</v>
      </c>
      <c r="ER130" s="194">
        <f t="shared" si="107"/>
        <v>1080</v>
      </c>
      <c r="ES130" s="195">
        <v>21.68</v>
      </c>
      <c r="ET130" s="196">
        <f>+EQ130*'PRECIOS SEGUN ADJ (RURAL)'!$B$13*'PRECIOS SEGUN ADJ (RURAL)'!$C$13</f>
        <v>23414.400000000001</v>
      </c>
      <c r="EU130" s="196" t="e" vm="1">
        <f>+[4]!NumLetras(ET130,"PESO","PESOS DOMINICANOS","$EE $m CON #d/100 CENTAVOS")</f>
        <v>#VALUE!</v>
      </c>
      <c r="EV130" s="197">
        <v>193</v>
      </c>
      <c r="EW130" s="198">
        <f t="shared" si="122"/>
        <v>3860</v>
      </c>
      <c r="EX130" s="199">
        <v>5.5</v>
      </c>
      <c r="EY130" s="200">
        <f>+EV130*'PRECIOS SEGUN ADJ (RURAL)'!$B$16*'PRECIOS SEGUN ADJ (RURAL)'!$C$16</f>
        <v>21230</v>
      </c>
      <c r="EZ130" s="200" t="e" vm="1">
        <f>+[4]!NumLetras(EY130,"PESO","PESOS DOMINICANOS","$EE $m CON #d/100 CENTAVOS")</f>
        <v>#VALUE!</v>
      </c>
      <c r="FA130" s="201">
        <v>12</v>
      </c>
      <c r="FB130" s="202">
        <f t="shared" si="108"/>
        <v>480</v>
      </c>
      <c r="FC130" s="203">
        <v>220</v>
      </c>
      <c r="FD130" s="204">
        <f>+FA130*'PRECIOS SEGUN ADJ (RURAL)'!$B$18*'PRECIOS SEGUN ADJ (RURAL)'!$C$18</f>
        <v>105600</v>
      </c>
      <c r="FE130" s="204" t="e" vm="1">
        <f>+[4]!NumLetras(FD130,"PESO","PESOS DOMINICANOS","$EE $m CON #d/100 CENTAVOS")</f>
        <v>#VALUE!</v>
      </c>
      <c r="FF130" s="204">
        <f t="shared" si="123"/>
        <v>19008</v>
      </c>
      <c r="FG130" s="80">
        <f t="shared" si="85"/>
        <v>1033421.2000000001</v>
      </c>
      <c r="FH130" s="80" t="e" vm="1">
        <f>+[4]!NumLetras(FG130,"PESO","PESOS DOMINICANOS","$EE $m CON #d/100 CENTAVOS")</f>
        <v>#VALUE!</v>
      </c>
      <c r="FI130" s="80">
        <f t="shared" ref="FI130:FI193" si="133">+Q130+AG130+AR130+AX130+BI130+CN130+CT130+DE130+DK130+EA130+FF130</f>
        <v>84147.31</v>
      </c>
      <c r="FJ130" s="80" t="e" vm="1">
        <f>+[4]!NumLetras(FI130,"PESO","PESOS DOMINICANOS","$EE $m CON #d/100 CENTAVOS")</f>
        <v>#VALUE!</v>
      </c>
      <c r="FK130" s="80">
        <f t="shared" si="109"/>
        <v>949273.89000000013</v>
      </c>
      <c r="FL130" s="80" t="e" vm="1">
        <f>+[4]!NumLetras(FK130,"PESO","PESOS DOMINICANOS","$EE $m CON #d/100 CENTAVOS")</f>
        <v>#VALUE!</v>
      </c>
      <c r="FM130" s="80">
        <f t="shared" si="110"/>
        <v>206684.24</v>
      </c>
      <c r="FN130" s="80" t="e" vm="1">
        <f>+[4]!NumLetras(FM130,"PESO","PESOS DOMINICANOS","$EE $m CON #d/100 CENTAVOS")</f>
        <v>#VALUE!</v>
      </c>
      <c r="FO130" s="80">
        <f t="shared" si="111"/>
        <v>10334.209999999999</v>
      </c>
      <c r="FP130" s="80" t="e" vm="1">
        <f>+[4]!NumLetras(FO130,"PESO","PESOS DOMINICANOS","$EE $m CON #d/100 CENTAVOS")</f>
        <v>#VALUE!</v>
      </c>
      <c r="FQ130" s="80"/>
      <c r="FR130" s="80">
        <f t="shared" si="112"/>
        <v>826736.96000000008</v>
      </c>
      <c r="FS130" s="80" t="e" vm="1">
        <f>+[4]!NumLetras(FR130,"PESO","PESOS DOMINICANOS","$EE $m CON #d/100 CENTAVOS")</f>
        <v>#VALUE!</v>
      </c>
      <c r="FT130" s="37" t="str">
        <f>+VLOOKUP(D130,'RURAL XENIA'!F:G,2,0)</f>
        <v>R-24</v>
      </c>
    </row>
    <row r="131" spans="1:176">
      <c r="A131" s="37">
        <v>20</v>
      </c>
      <c r="B131" s="37">
        <v>20</v>
      </c>
      <c r="C131" s="26" t="s">
        <v>1197</v>
      </c>
      <c r="D131" s="37">
        <v>40220786707</v>
      </c>
      <c r="E131" s="37" t="str">
        <f>+VLOOKUP(D131,'INFORMACION DE PROVEEDORES'!C:I,2,0)</f>
        <v>402-2078670-7</v>
      </c>
      <c r="F131" s="26" t="str">
        <f>+VLOOKUP(D131,'INFORMACION DE PROVEEDORES'!C:J,4,0)</f>
        <v>CARLOS SANCHEZ PEGUERO</v>
      </c>
      <c r="G131" s="37" t="str">
        <f>+VLOOKUP(D131,'INFORMACION DE PROVEEDORES'!C:K,5,0)</f>
        <v>402-2078670-7</v>
      </c>
      <c r="H131" s="26" t="str">
        <f>+VLOOKUP(D131,'INFORMACION DE PROVEEDORES'!C:L,7,0)</f>
        <v>CALLE NICOLAS MAÑON NO.02 ESTEBANIA, AZUA</v>
      </c>
      <c r="I131" s="37" t="str">
        <f>+VLOOKUP(D131,'INFORMACION DE PROVEEDORES'!C:M,3,0)</f>
        <v xml:space="preserve"> FÍSICA</v>
      </c>
      <c r="J131" s="37">
        <v>2</v>
      </c>
      <c r="K131" s="37">
        <v>180</v>
      </c>
      <c r="L131" s="37">
        <v>13</v>
      </c>
      <c r="M131" s="37">
        <f t="shared" si="113"/>
        <v>520</v>
      </c>
      <c r="N131" s="189">
        <v>60.180000000000007</v>
      </c>
      <c r="O131" s="80">
        <f>+L131*'PRECIOS SEGUN ADJ (RURAL)'!$B$2*'PRECIOS SEGUN ADJ (RURAL)'!$C$2</f>
        <v>31293.600000000002</v>
      </c>
      <c r="P131" s="80" t="e" vm="1">
        <f>+[4]!NumLetras(O131,"PESO","PESOS DOMINICANOS","$EE $m CON #d/100 CENTAVOS")</f>
        <v>#VALUE!</v>
      </c>
      <c r="Q131" s="80">
        <f t="shared" si="114"/>
        <v>5006.9799999999996</v>
      </c>
      <c r="R131" s="165">
        <v>3</v>
      </c>
      <c r="S131" s="37">
        <f t="shared" si="90"/>
        <v>120</v>
      </c>
      <c r="T131" s="189">
        <v>33</v>
      </c>
      <c r="U131" s="80">
        <f>+R131*'PRECIOS SEGUN ADJ (RURAL)'!$B$3*'PRECIOS SEGUN ADJ (RURAL)'!$C$3</f>
        <v>3960</v>
      </c>
      <c r="V131" s="80" t="e" vm="1">
        <f>+[4]!NumLetras(U131,"PESO","PESOS DOMINICANOS","$EE $m CON #d/100 CENTAVOS")</f>
        <v>#VALUE!</v>
      </c>
      <c r="W131" s="192">
        <v>0</v>
      </c>
      <c r="X131" s="37">
        <f t="shared" si="124"/>
        <v>0</v>
      </c>
      <c r="Y131" s="189">
        <v>25.2</v>
      </c>
      <c r="Z131" s="80">
        <f>+W131*'PRECIOS SEGUN ADJ. (FRONTERIZO)'!$B$4*'PRECIOS SEGUN ADJ. (FRONTERIZO)'!$C$4</f>
        <v>0</v>
      </c>
      <c r="AA131" s="80" t="e" vm="1">
        <f>+[4]!NumLetras(Z131,"PESO","PESOS DOMINICANOS","$EE $m CON #d/100 CENTAVOS")</f>
        <v>#VALUE!</v>
      </c>
      <c r="AB131" s="165">
        <v>29</v>
      </c>
      <c r="AC131" s="37">
        <f t="shared" si="91"/>
        <v>1160</v>
      </c>
      <c r="AD131" s="189">
        <v>87.91</v>
      </c>
      <c r="AE131" s="80">
        <f>+AB131*'PRECIOS SEGUN ADJ (RURAL)'!$B$4*'PRECIOS SEGUN ADJ (RURAL)'!$C$4</f>
        <v>101975.59999999999</v>
      </c>
      <c r="AF131" s="80" t="e" vm="1">
        <f>+[4]!NumLetras(AE131,"PESO","PESOS DOMINICANOS","$EE $m CON #d/100 CENTAVOS")</f>
        <v>#VALUE!</v>
      </c>
      <c r="AG131" s="80">
        <f t="shared" si="115"/>
        <v>18355.61</v>
      </c>
      <c r="AH131" s="165">
        <v>34</v>
      </c>
      <c r="AI131" s="37">
        <f t="shared" si="92"/>
        <v>1360</v>
      </c>
      <c r="AJ131" s="189">
        <v>53.95</v>
      </c>
      <c r="AK131" s="80">
        <f>+AH131*'PRECIOS SEGUN ADJ (RURAL)'!$B$5*'PRECIOS SEGUN ADJ (RURAL)'!$C$5</f>
        <v>73372</v>
      </c>
      <c r="AL131" s="80" t="e" vm="1">
        <f>+[4]!NumLetras(AK131,"PESO","PESOS DOMINICANOS","$EE $m CON #d/100 CENTAVOS")</f>
        <v>#VALUE!</v>
      </c>
      <c r="AM131" s="165">
        <v>5</v>
      </c>
      <c r="AN131" s="37">
        <f t="shared" si="93"/>
        <v>200</v>
      </c>
      <c r="AO131" s="189">
        <v>29.05</v>
      </c>
      <c r="AP131" s="80">
        <f>+AM131*'PRECIOS SEGUN ADJ (RURAL)'!$B$6*'PRECIOS SEGUN ADJ (RURAL)'!$C$6</f>
        <v>5810</v>
      </c>
      <c r="AQ131" s="80" t="e" vm="1">
        <f>+[4]!NumLetras(AP131,"PESO","PESOS DOMINICANOS","$EE $m CON #d/100 CENTAVOS")</f>
        <v>#VALUE!</v>
      </c>
      <c r="AR131" s="80">
        <f t="shared" si="116"/>
        <v>929.6</v>
      </c>
      <c r="AS131" s="165">
        <v>11</v>
      </c>
      <c r="AT131" s="37">
        <f t="shared" si="94"/>
        <v>440</v>
      </c>
      <c r="AU131" s="189">
        <v>304.44</v>
      </c>
      <c r="AV131" s="80">
        <f>+AS131*'PRECIOS SEGUN ADJ (RURAL)'!$B$7*'PRECIOS SEGUN ADJ (RURAL)'!$C$7</f>
        <v>133953.60000000001</v>
      </c>
      <c r="AW131" s="80" t="e" vm="1">
        <f>+[4]!NumLetras(AV131,"PESO","PESOS DOMINICANOS","$EE $m CON #d/100 CENTAVOS")</f>
        <v>#VALUE!</v>
      </c>
      <c r="AX131" s="80">
        <f t="shared" si="117"/>
        <v>24111.65</v>
      </c>
      <c r="AY131" s="37">
        <v>0</v>
      </c>
      <c r="AZ131" s="37">
        <f t="shared" si="125"/>
        <v>0</v>
      </c>
      <c r="BA131" s="189">
        <v>18.899999999999999</v>
      </c>
      <c r="BB131" s="80">
        <f>+AY131*'PRECIOS SEGUN ADJ. (FRONTERIZO)'!$B$9*'PRECIOS SEGUN ADJ. (FRONTERIZO)'!$C$9</f>
        <v>0</v>
      </c>
      <c r="BC131" s="80" t="e" vm="1">
        <f>+[4]!NumLetras(BB131,"PESO","PESOS DOMINICANOS","$EE $m CON #d/100 CENTAVOS")</f>
        <v>#VALUE!</v>
      </c>
      <c r="BD131" s="165">
        <v>3</v>
      </c>
      <c r="BE131" s="37">
        <f t="shared" si="95"/>
        <v>120</v>
      </c>
      <c r="BF131" s="189">
        <v>140.38999999999999</v>
      </c>
      <c r="BG131" s="80">
        <f>+BD131*'PRECIOS SEGUN ADJ (RURAL)'!$B$8*'PRECIOS SEGUN ADJ (RURAL)'!$C$8</f>
        <v>16846.8</v>
      </c>
      <c r="BH131" s="80" t="e" vm="1">
        <f>+[4]!NumLetras(BG131,"PESO","PESOS DOMINICANOS","$EE $m CON #d/100 CENTAVOS")</f>
        <v>#VALUE!</v>
      </c>
      <c r="BI131" s="80">
        <f t="shared" si="118"/>
        <v>3032.42</v>
      </c>
      <c r="BJ131" s="37">
        <v>0</v>
      </c>
      <c r="BK131" s="37">
        <f t="shared" si="126"/>
        <v>0</v>
      </c>
      <c r="BL131" s="189">
        <v>31.459999999999997</v>
      </c>
      <c r="BM131" s="80">
        <f>+BJ131*'PRECIOS SEGUN ADJ. (FRONTERIZO)'!$B$11*'PRECIOS SEGUN ADJ. (FRONTERIZO)'!$C$11</f>
        <v>0</v>
      </c>
      <c r="BN131" s="80" t="e" vm="1">
        <f>+[4]!NumLetras(BM131,"PESO","PESOS DOMINICANOS","$EE $m CON #d/100 CENTAVOS")</f>
        <v>#VALUE!</v>
      </c>
      <c r="BO131" s="165">
        <v>9</v>
      </c>
      <c r="BP131" s="37">
        <f t="shared" si="96"/>
        <v>360</v>
      </c>
      <c r="BQ131" s="189">
        <v>68.099999999999994</v>
      </c>
      <c r="BR131" s="80">
        <f>+BO131*'PRECIOS SEGUN ADJ (RURAL)'!$B$9*'PRECIOS SEGUN ADJ (RURAL)'!$C$9</f>
        <v>24516</v>
      </c>
      <c r="BS131" s="80" t="e" vm="1">
        <f>+[4]!NumLetras(BR131,"PESO","PESOS DOMINICANOS","$EE $m CON #d/100 CENTAVOS")</f>
        <v>#VALUE!</v>
      </c>
      <c r="BT131" s="165">
        <v>180</v>
      </c>
      <c r="BU131" s="37">
        <f t="shared" si="119"/>
        <v>3600</v>
      </c>
      <c r="BV131" s="189">
        <v>5.5</v>
      </c>
      <c r="BW131" s="80">
        <f>+BT131*'PRECIOS SEGUN ADJ (RURAL)'!$B$10*'PRECIOS SEGUN ADJ (RURAL)'!$C$10</f>
        <v>19800</v>
      </c>
      <c r="BX131" s="80" t="e" vm="1">
        <f>+[4]!NumLetras(BW131,"PESO","PESOS DOMINICANOS","$EE $m CON #d/100 CENTAVOS")</f>
        <v>#VALUE!</v>
      </c>
      <c r="BY131" s="165">
        <v>180</v>
      </c>
      <c r="BZ131" s="37">
        <f t="shared" si="97"/>
        <v>7200</v>
      </c>
      <c r="CA131" s="189">
        <v>7.1500000000000012</v>
      </c>
      <c r="CB131" s="80">
        <f>+BY131*'PRECIOS SEGUN ADJ (RURAL)'!$B$11*'PRECIOS SEGUN ADJ (RURAL)'!$C$11</f>
        <v>51480</v>
      </c>
      <c r="CC131" s="80" t="e" vm="1">
        <f>+[4]!NumLetras(CB131,"PESO","PESOS DOMINICANOS","$EE $m CON #d/100 CENTAVOS")</f>
        <v>#VALUE!</v>
      </c>
      <c r="CD131" s="165">
        <v>180</v>
      </c>
      <c r="CE131" s="37">
        <f t="shared" si="98"/>
        <v>7200</v>
      </c>
      <c r="CF131" s="189">
        <v>6.84</v>
      </c>
      <c r="CG131" s="80">
        <f>+CD131*'PRECIOS SEGUN ADJ (RURAL)'!$B$12*'PRECIOS SEGUN ADJ (RURAL)'!$C$12</f>
        <v>49248</v>
      </c>
      <c r="CH131" s="80" t="e" vm="1">
        <f>+[4]!NumLetras(CG131,"PESO","PESOS DOMINICANOS","$EE $m CON #d/100 CENTAVOS")</f>
        <v>#VALUE!</v>
      </c>
      <c r="CI131" s="37">
        <v>0</v>
      </c>
      <c r="CJ131" s="37">
        <f t="shared" si="127"/>
        <v>0</v>
      </c>
      <c r="CK131" s="189">
        <v>60</v>
      </c>
      <c r="CL131" s="80">
        <f>+CI131*'PRECIOS SEGUN ADJ. (FRONTERIZO)'!$B$16*'PRECIOS SEGUN ADJ. (FRONTERIZO)'!$C$16</f>
        <v>0</v>
      </c>
      <c r="CM131" s="80" t="e" vm="1">
        <f>+[4]!NumLetras(CL131,"PESO","PESOS DOMINICANOS","$EE $m CON #d/100 CENTAVOS")</f>
        <v>#VALUE!</v>
      </c>
      <c r="CN131" s="80">
        <f t="shared" si="99"/>
        <v>0</v>
      </c>
      <c r="CO131" s="37">
        <v>0</v>
      </c>
      <c r="CP131" s="37">
        <f t="shared" si="128"/>
        <v>0</v>
      </c>
      <c r="CQ131" s="189">
        <v>55.649999999999991</v>
      </c>
      <c r="CR131" s="80">
        <f>+CO131*'PRECIOS SEGUN ADJ. (FRONTERIZO)'!$B$17*'PRECIOS SEGUN ADJ. (FRONTERIZO)'!$C$17</f>
        <v>0</v>
      </c>
      <c r="CS131" s="80" t="e" vm="1">
        <f>+[4]!NumLetras(CR131,"PESO","PESOS DOMINICANOS","$EE $m CON #d/100 CENTAVOS")</f>
        <v>#VALUE!</v>
      </c>
      <c r="CT131" s="80">
        <f t="shared" si="100"/>
        <v>0</v>
      </c>
      <c r="CU131" s="165">
        <v>180</v>
      </c>
      <c r="CV131" s="37">
        <f t="shared" si="101"/>
        <v>7200</v>
      </c>
      <c r="CW131" s="189">
        <v>6.5999999999999988</v>
      </c>
      <c r="CX131" s="80">
        <f>+CU131*'PRECIOS SEGUN ADJ (RURAL)'!$B$14*'PRECIOS SEGUN ADJ (RURAL)'!$C$14</f>
        <v>47520</v>
      </c>
      <c r="CY131" s="80" t="e" vm="1">
        <f>+[4]!NumLetras(CX131,"PESO","PESOS DOMINICANOS","$EE $m CON #d/100 CENTAVOS")</f>
        <v>#VALUE!</v>
      </c>
      <c r="CZ131" s="37">
        <v>0</v>
      </c>
      <c r="DA131" s="37">
        <f t="shared" si="129"/>
        <v>0</v>
      </c>
      <c r="DB131" s="189">
        <v>65.75</v>
      </c>
      <c r="DC131" s="80">
        <f>+CZ131*'PRECIOS SEGUN ADJ. (FRONTERIZO)'!$B$19*'PRECIOS SEGUN ADJ. (FRONTERIZO)'!$C$19</f>
        <v>0</v>
      </c>
      <c r="DD131" s="80" t="e" vm="1">
        <f>+[4]!NumLetras(DC131,"PESO","PESOS DOMINICANOS","$EE $m CON #d/100 CENTAVOS")</f>
        <v>#VALUE!</v>
      </c>
      <c r="DE131" s="80">
        <f t="shared" si="102"/>
        <v>0</v>
      </c>
      <c r="DF131" s="165">
        <v>7</v>
      </c>
      <c r="DG131" s="37">
        <f t="shared" si="103"/>
        <v>280</v>
      </c>
      <c r="DH131" s="189">
        <v>82.59999999999998</v>
      </c>
      <c r="DI131" s="80">
        <f>+DF131*'PRECIOS SEGUN ADJ (RURAL)'!$B$15*'PRECIOS SEGUN ADJ (RURAL)'!$C$15</f>
        <v>23127.999999999996</v>
      </c>
      <c r="DJ131" s="80" t="e" vm="1">
        <f>+[4]!NumLetras(DI131,"PESO","PESOS DOMINICANOS","$EE $m CON #d/100 CENTAVOS")</f>
        <v>#VALUE!</v>
      </c>
      <c r="DK131" s="80">
        <f t="shared" si="120"/>
        <v>4163.04</v>
      </c>
      <c r="DL131" s="165">
        <v>180</v>
      </c>
      <c r="DM131" s="37">
        <f t="shared" si="104"/>
        <v>7200</v>
      </c>
      <c r="DN131" s="189">
        <v>23.059999999999995</v>
      </c>
      <c r="DO131" s="80">
        <f>+DL131*'PRECIOS SEGUN ADJ (RURAL)'!$B$17*'PRECIOS SEGUN ADJ (RURAL)'!$C$17</f>
        <v>166032</v>
      </c>
      <c r="DP131" s="80" t="e" vm="1">
        <f>+[4]!NumLetras(DO131,"PESO","PESOS DOMINICANOS","$EE $m CON #d/100 CENTAVOS")</f>
        <v>#VALUE!</v>
      </c>
      <c r="DQ131" s="192">
        <v>0</v>
      </c>
      <c r="DR131" s="192">
        <f t="shared" si="130"/>
        <v>0</v>
      </c>
      <c r="DS131" s="189">
        <v>80.849999999999994</v>
      </c>
      <c r="DT131" s="80">
        <f>+DQ131*'PRECIOS SEGUN ADJ. (FRONTERIZO)'!$B$22*'PRECIOS SEGUN ADJ. (FRONTERIZO)'!$C$22</f>
        <v>0</v>
      </c>
      <c r="DU131" s="80" t="e" vm="1">
        <f>+[4]!NumLetras(DT131,"PESO","PESOS DOMINICANOS","$EE $m CON #d/100 CENTAVOS")</f>
        <v>#VALUE!</v>
      </c>
      <c r="DV131" s="165">
        <v>8</v>
      </c>
      <c r="DW131" s="37">
        <f t="shared" si="105"/>
        <v>320</v>
      </c>
      <c r="DX131" s="189">
        <v>21.83</v>
      </c>
      <c r="DY131" s="80">
        <f>+DV131*'PRECIOS SEGUN ADJ (RURAL)'!$B$19*'PRECIOS SEGUN ADJ (RURAL)'!$C$19</f>
        <v>6985.5999999999995</v>
      </c>
      <c r="DZ131" s="80" t="e" vm="1">
        <f>+[4]!NumLetras(DY131,"PESO","PESOS DOMINICANOS","$EE $m CON #d/100 CENTAVOS")</f>
        <v>#VALUE!</v>
      </c>
      <c r="EA131" s="80">
        <f t="shared" si="121"/>
        <v>1257.4100000000001</v>
      </c>
      <c r="EB131" s="165">
        <v>27</v>
      </c>
      <c r="EC131" s="37">
        <f t="shared" si="106"/>
        <v>1080</v>
      </c>
      <c r="ED131" s="189">
        <v>33</v>
      </c>
      <c r="EE131" s="80">
        <f>+EB131*'PRECIOS SEGUN ADJ (RURAL)'!$B$20*'PRECIOS SEGUN ADJ (RURAL)'!$C$20</f>
        <v>35640</v>
      </c>
      <c r="EF131" s="80" t="e" vm="1">
        <f>+[4]!NumLetras(EE131,"PESO","PESOS DOMINICANOS","$EE $m CON #d/100 CENTAVOS")</f>
        <v>#VALUE!</v>
      </c>
      <c r="EG131" s="37">
        <v>0</v>
      </c>
      <c r="EH131" s="37">
        <f t="shared" si="131"/>
        <v>0</v>
      </c>
      <c r="EI131" s="189">
        <v>15.789999999999997</v>
      </c>
      <c r="EJ131" s="80">
        <f>+EG131*'PRECIOS SEGUN ADJ. (FRONTERIZO)'!$B$25*'PRECIOS SEGUN ADJ. (FRONTERIZO)'!$C$25</f>
        <v>0</v>
      </c>
      <c r="EK131" s="80" t="e" vm="1">
        <f>+[4]!NumLetras(EJ131,"PESO","PESOS DOMINICANOS","$EE $m CON #d/100 CENTAVOS")</f>
        <v>#VALUE!</v>
      </c>
      <c r="EL131" s="37">
        <v>0</v>
      </c>
      <c r="EM131" s="37">
        <f t="shared" si="132"/>
        <v>0</v>
      </c>
      <c r="EN131" s="189">
        <v>31.5</v>
      </c>
      <c r="EO131" s="80">
        <f>+EL131*'PRECIOS SEGUN ADJ. (FRONTERIZO)'!$B$26*'PRECIOS SEGUN ADJ. (FRONTERIZO)'!$C$26</f>
        <v>0</v>
      </c>
      <c r="EP131" s="80" t="e" vm="1">
        <f>+[4]!NumLetras(EO131,"PESO","PESOS DOMINICANOS","$EE $m CON #d/100 CENTAVOS")</f>
        <v>#VALUE!</v>
      </c>
      <c r="EQ131" s="193">
        <v>24</v>
      </c>
      <c r="ER131" s="194">
        <f t="shared" si="107"/>
        <v>960</v>
      </c>
      <c r="ES131" s="195">
        <v>21.68</v>
      </c>
      <c r="ET131" s="196">
        <f>+EQ131*'PRECIOS SEGUN ADJ (RURAL)'!$B$13*'PRECIOS SEGUN ADJ (RURAL)'!$C$13</f>
        <v>20812.799999999996</v>
      </c>
      <c r="EU131" s="196" t="e" vm="1">
        <f>+[4]!NumLetras(ET131,"PESO","PESOS DOMINICANOS","$EE $m CON #d/100 CENTAVOS")</f>
        <v>#VALUE!</v>
      </c>
      <c r="EV131" s="197">
        <v>180</v>
      </c>
      <c r="EW131" s="198">
        <f t="shared" si="122"/>
        <v>3600</v>
      </c>
      <c r="EX131" s="199">
        <v>5.5</v>
      </c>
      <c r="EY131" s="200">
        <f>+EV131*'PRECIOS SEGUN ADJ (RURAL)'!$B$16*'PRECIOS SEGUN ADJ (RURAL)'!$C$16</f>
        <v>19800</v>
      </c>
      <c r="EZ131" s="200" t="e" vm="1">
        <f>+[4]!NumLetras(EY131,"PESO","PESOS DOMINICANOS","$EE $m CON #d/100 CENTAVOS")</f>
        <v>#VALUE!</v>
      </c>
      <c r="FA131" s="201">
        <v>11</v>
      </c>
      <c r="FB131" s="202">
        <f t="shared" si="108"/>
        <v>440</v>
      </c>
      <c r="FC131" s="203">
        <v>220</v>
      </c>
      <c r="FD131" s="204">
        <f>+FA131*'PRECIOS SEGUN ADJ (RURAL)'!$B$18*'PRECIOS SEGUN ADJ (RURAL)'!$C$18</f>
        <v>96800</v>
      </c>
      <c r="FE131" s="204" t="e" vm="1">
        <f>+[4]!NumLetras(FD131,"PESO","PESOS DOMINICANOS","$EE $m CON #d/100 CENTAVOS")</f>
        <v>#VALUE!</v>
      </c>
      <c r="FF131" s="204">
        <f t="shared" si="123"/>
        <v>17424</v>
      </c>
      <c r="FG131" s="80">
        <f t="shared" ref="FG131:FG194" si="134">+O131+U131+Z131+AE131+AK131+AP131+AV131+BB131+BG131+BM131+BR131+BW131+CB131+CG131+CL131+CR131+CX131+DC131+DI131+DO131+DT131+DY131+EE131+EJ131+EO131+ET131+EY131+FD131</f>
        <v>928974.00000000012</v>
      </c>
      <c r="FH131" s="80" t="e" vm="1">
        <f>+[4]!NumLetras(FG131,"PESO","PESOS DOMINICANOS","$EE $m CON #d/100 CENTAVOS")</f>
        <v>#VALUE!</v>
      </c>
      <c r="FI131" s="80">
        <f t="shared" si="133"/>
        <v>74280.709999999992</v>
      </c>
      <c r="FJ131" s="80" t="e" vm="1">
        <f>+[4]!NumLetras(FI131,"PESO","PESOS DOMINICANOS","$EE $m CON #d/100 CENTAVOS")</f>
        <v>#VALUE!</v>
      </c>
      <c r="FK131" s="80">
        <f t="shared" si="109"/>
        <v>854693.29000000015</v>
      </c>
      <c r="FL131" s="80" t="e" vm="1">
        <f>+[4]!NumLetras(FK131,"PESO","PESOS DOMINICANOS","$EE $m CON #d/100 CENTAVOS")</f>
        <v>#VALUE!</v>
      </c>
      <c r="FM131" s="80">
        <f t="shared" si="110"/>
        <v>185794.8</v>
      </c>
      <c r="FN131" s="80" t="e" vm="1">
        <f>+[4]!NumLetras(FM131,"PESO","PESOS DOMINICANOS","$EE $m CON #d/100 CENTAVOS")</f>
        <v>#VALUE!</v>
      </c>
      <c r="FO131" s="80">
        <f t="shared" si="111"/>
        <v>9289.74</v>
      </c>
      <c r="FP131" s="80" t="e" vm="1">
        <f>+[4]!NumLetras(FO131,"PESO","PESOS DOMINICANOS","$EE $m CON #d/100 CENTAVOS")</f>
        <v>#VALUE!</v>
      </c>
      <c r="FQ131" s="80"/>
      <c r="FR131" s="80">
        <f t="shared" si="112"/>
        <v>743179.20000000019</v>
      </c>
      <c r="FS131" s="80" t="e" vm="1">
        <f>+[4]!NumLetras(FR131,"PESO","PESOS DOMINICANOS","$EE $m CON #d/100 CENTAVOS")</f>
        <v>#VALUE!</v>
      </c>
      <c r="FT131" s="37" t="str">
        <f>+VLOOKUP(D131,'RURAL XENIA'!F:G,2,0)</f>
        <v>R-02</v>
      </c>
    </row>
    <row r="132" spans="1:176">
      <c r="A132" s="37">
        <v>21</v>
      </c>
      <c r="B132" s="37">
        <v>21</v>
      </c>
      <c r="C132" s="26" t="s">
        <v>1216</v>
      </c>
      <c r="D132" s="37">
        <v>5601491052</v>
      </c>
      <c r="E132" s="37" t="str">
        <f>+VLOOKUP(D132,'INFORMACION DE PROVEEDORES'!C:I,2,0)</f>
        <v>056-0149105-2</v>
      </c>
      <c r="F132" s="26" t="str">
        <f>+VLOOKUP(D132,'INFORMACION DE PROVEEDORES'!C:J,4,0)</f>
        <v>CAROLYN VIRGINIA PERALTA ESTRELLA</v>
      </c>
      <c r="G132" s="37" t="str">
        <f>+VLOOKUP(D132,'INFORMACION DE PROVEEDORES'!C:K,5,0)</f>
        <v>056-0149105-2</v>
      </c>
      <c r="H132" s="26" t="str">
        <f>+VLOOKUP(D132,'INFORMACION DE PROVEEDORES'!C:L,7,0)</f>
        <v>CALLE NIÑO RIZEK, NO. 3-A, SAN FRANCISCO DE MACORIS</v>
      </c>
      <c r="I132" s="37" t="str">
        <f>+VLOOKUP(D132,'INFORMACION DE PROVEEDORES'!C:M,3,0)</f>
        <v xml:space="preserve"> FÍSICA</v>
      </c>
      <c r="J132" s="37">
        <v>2</v>
      </c>
      <c r="K132" s="37">
        <v>232</v>
      </c>
      <c r="L132" s="37">
        <v>16</v>
      </c>
      <c r="M132" s="37">
        <f t="shared" si="113"/>
        <v>640</v>
      </c>
      <c r="N132" s="189">
        <v>60.180000000000007</v>
      </c>
      <c r="O132" s="80">
        <f>+L132*'PRECIOS SEGUN ADJ (RURAL)'!$B$2*'PRECIOS SEGUN ADJ (RURAL)'!$C$2</f>
        <v>38515.199999999997</v>
      </c>
      <c r="P132" s="80" t="e" vm="1">
        <f>+[4]!NumLetras(O132,"PESO","PESOS DOMINICANOS","$EE $m CON #d/100 CENTAVOS")</f>
        <v>#VALUE!</v>
      </c>
      <c r="Q132" s="80">
        <f t="shared" si="114"/>
        <v>6162.43</v>
      </c>
      <c r="R132" s="165">
        <v>4</v>
      </c>
      <c r="S132" s="37">
        <f t="shared" si="90"/>
        <v>160</v>
      </c>
      <c r="T132" s="189">
        <v>33</v>
      </c>
      <c r="U132" s="80">
        <f>+R132*'PRECIOS SEGUN ADJ (RURAL)'!$B$3*'PRECIOS SEGUN ADJ (RURAL)'!$C$3</f>
        <v>5280</v>
      </c>
      <c r="V132" s="80" t="e" vm="1">
        <f>+[4]!NumLetras(U132,"PESO","PESOS DOMINICANOS","$EE $m CON #d/100 CENTAVOS")</f>
        <v>#VALUE!</v>
      </c>
      <c r="W132" s="192">
        <v>0</v>
      </c>
      <c r="X132" s="37">
        <f t="shared" si="124"/>
        <v>0</v>
      </c>
      <c r="Y132" s="189">
        <v>25.2</v>
      </c>
      <c r="Z132" s="80">
        <f>+W132*'PRECIOS SEGUN ADJ. (FRONTERIZO)'!$B$4*'PRECIOS SEGUN ADJ. (FRONTERIZO)'!$C$4</f>
        <v>0</v>
      </c>
      <c r="AA132" s="80" t="e" vm="1">
        <f>+[4]!NumLetras(Z132,"PESO","PESOS DOMINICANOS","$EE $m CON #d/100 CENTAVOS")</f>
        <v>#VALUE!</v>
      </c>
      <c r="AB132" s="165">
        <v>36</v>
      </c>
      <c r="AC132" s="37">
        <f t="shared" si="91"/>
        <v>1440</v>
      </c>
      <c r="AD132" s="189">
        <v>87.91</v>
      </c>
      <c r="AE132" s="80">
        <f>+AB132*'PRECIOS SEGUN ADJ (RURAL)'!$B$4*'PRECIOS SEGUN ADJ (RURAL)'!$C$4</f>
        <v>126590.39999999999</v>
      </c>
      <c r="AF132" s="80" t="e" vm="1">
        <f>+[4]!NumLetras(AE132,"PESO","PESOS DOMINICANOS","$EE $m CON #d/100 CENTAVOS")</f>
        <v>#VALUE!</v>
      </c>
      <c r="AG132" s="80">
        <f t="shared" si="115"/>
        <v>22786.27</v>
      </c>
      <c r="AH132" s="165">
        <v>44</v>
      </c>
      <c r="AI132" s="37">
        <f t="shared" si="92"/>
        <v>1760</v>
      </c>
      <c r="AJ132" s="189">
        <v>53.95</v>
      </c>
      <c r="AK132" s="80">
        <f>+AH132*'PRECIOS SEGUN ADJ (RURAL)'!$B$5*'PRECIOS SEGUN ADJ (RURAL)'!$C$5</f>
        <v>94952</v>
      </c>
      <c r="AL132" s="80" t="e" vm="1">
        <f>+[4]!NumLetras(AK132,"PESO","PESOS DOMINICANOS","$EE $m CON #d/100 CENTAVOS")</f>
        <v>#VALUE!</v>
      </c>
      <c r="AM132" s="165">
        <v>6</v>
      </c>
      <c r="AN132" s="37">
        <f t="shared" si="93"/>
        <v>240</v>
      </c>
      <c r="AO132" s="189">
        <v>29.05</v>
      </c>
      <c r="AP132" s="80">
        <f>+AM132*'PRECIOS SEGUN ADJ (RURAL)'!$B$6*'PRECIOS SEGUN ADJ (RURAL)'!$C$6</f>
        <v>6972</v>
      </c>
      <c r="AQ132" s="80" t="e" vm="1">
        <f>+[4]!NumLetras(AP132,"PESO","PESOS DOMINICANOS","$EE $m CON #d/100 CENTAVOS")</f>
        <v>#VALUE!</v>
      </c>
      <c r="AR132" s="80">
        <f t="shared" si="116"/>
        <v>1115.52</v>
      </c>
      <c r="AS132" s="165">
        <v>14</v>
      </c>
      <c r="AT132" s="37">
        <f t="shared" si="94"/>
        <v>560</v>
      </c>
      <c r="AU132" s="189">
        <v>304.44</v>
      </c>
      <c r="AV132" s="80">
        <f>+AS132*'PRECIOS SEGUN ADJ (RURAL)'!$B$7*'PRECIOS SEGUN ADJ (RURAL)'!$C$7</f>
        <v>170486.39999999999</v>
      </c>
      <c r="AW132" s="80" t="e" vm="1">
        <f>+[4]!NumLetras(AV132,"PESO","PESOS DOMINICANOS","$EE $m CON #d/100 CENTAVOS")</f>
        <v>#VALUE!</v>
      </c>
      <c r="AX132" s="80">
        <f t="shared" si="117"/>
        <v>30687.55</v>
      </c>
      <c r="AY132" s="37">
        <v>0</v>
      </c>
      <c r="AZ132" s="37">
        <f t="shared" si="125"/>
        <v>0</v>
      </c>
      <c r="BA132" s="189">
        <v>18.899999999999999</v>
      </c>
      <c r="BB132" s="80">
        <f>+AY132*'PRECIOS SEGUN ADJ. (FRONTERIZO)'!$B$9*'PRECIOS SEGUN ADJ. (FRONTERIZO)'!$C$9</f>
        <v>0</v>
      </c>
      <c r="BC132" s="80" t="e" vm="1">
        <f>+[4]!NumLetras(BB132,"PESO","PESOS DOMINICANOS","$EE $m CON #d/100 CENTAVOS")</f>
        <v>#VALUE!</v>
      </c>
      <c r="BD132" s="165">
        <v>4</v>
      </c>
      <c r="BE132" s="37">
        <f t="shared" si="95"/>
        <v>160</v>
      </c>
      <c r="BF132" s="189">
        <v>140.38999999999999</v>
      </c>
      <c r="BG132" s="80">
        <f>+BD132*'PRECIOS SEGUN ADJ (RURAL)'!$B$8*'PRECIOS SEGUN ADJ (RURAL)'!$C$8</f>
        <v>22462.399999999998</v>
      </c>
      <c r="BH132" s="80" t="e" vm="1">
        <f>+[4]!NumLetras(BG132,"PESO","PESOS DOMINICANOS","$EE $m CON #d/100 CENTAVOS")</f>
        <v>#VALUE!</v>
      </c>
      <c r="BI132" s="80">
        <f t="shared" si="118"/>
        <v>4043.23</v>
      </c>
      <c r="BJ132" s="37">
        <v>0</v>
      </c>
      <c r="BK132" s="37">
        <f t="shared" si="126"/>
        <v>0</v>
      </c>
      <c r="BL132" s="189">
        <v>31.459999999999997</v>
      </c>
      <c r="BM132" s="80">
        <f>+BJ132*'PRECIOS SEGUN ADJ. (FRONTERIZO)'!$B$11*'PRECIOS SEGUN ADJ. (FRONTERIZO)'!$C$11</f>
        <v>0</v>
      </c>
      <c r="BN132" s="80" t="e" vm="1">
        <f>+[4]!NumLetras(BM132,"PESO","PESOS DOMINICANOS","$EE $m CON #d/100 CENTAVOS")</f>
        <v>#VALUE!</v>
      </c>
      <c r="BO132" s="165">
        <v>11</v>
      </c>
      <c r="BP132" s="37">
        <f t="shared" si="96"/>
        <v>440</v>
      </c>
      <c r="BQ132" s="189">
        <v>68.099999999999994</v>
      </c>
      <c r="BR132" s="80">
        <f>+BO132*'PRECIOS SEGUN ADJ (RURAL)'!$B$9*'PRECIOS SEGUN ADJ (RURAL)'!$C$9</f>
        <v>29963.999999999996</v>
      </c>
      <c r="BS132" s="80" t="e" vm="1">
        <f>+[4]!NumLetras(BR132,"PESO","PESOS DOMINICANOS","$EE $m CON #d/100 CENTAVOS")</f>
        <v>#VALUE!</v>
      </c>
      <c r="BT132" s="165">
        <v>232</v>
      </c>
      <c r="BU132" s="37">
        <f t="shared" si="119"/>
        <v>4640</v>
      </c>
      <c r="BV132" s="189">
        <v>5.5</v>
      </c>
      <c r="BW132" s="80">
        <f>+BT132*'PRECIOS SEGUN ADJ (RURAL)'!$B$10*'PRECIOS SEGUN ADJ (RURAL)'!$C$10</f>
        <v>25520</v>
      </c>
      <c r="BX132" s="80" t="e" vm="1">
        <f>+[4]!NumLetras(BW132,"PESO","PESOS DOMINICANOS","$EE $m CON #d/100 CENTAVOS")</f>
        <v>#VALUE!</v>
      </c>
      <c r="BY132" s="165">
        <v>232</v>
      </c>
      <c r="BZ132" s="37">
        <f t="shared" si="97"/>
        <v>9280</v>
      </c>
      <c r="CA132" s="189">
        <v>7.1500000000000012</v>
      </c>
      <c r="CB132" s="80">
        <f>+BY132*'PRECIOS SEGUN ADJ (RURAL)'!$B$11*'PRECIOS SEGUN ADJ (RURAL)'!$C$11</f>
        <v>66352</v>
      </c>
      <c r="CC132" s="80" t="e" vm="1">
        <f>+[4]!NumLetras(CB132,"PESO","PESOS DOMINICANOS","$EE $m CON #d/100 CENTAVOS")</f>
        <v>#VALUE!</v>
      </c>
      <c r="CD132" s="165">
        <v>232</v>
      </c>
      <c r="CE132" s="37">
        <f t="shared" si="98"/>
        <v>9280</v>
      </c>
      <c r="CF132" s="189">
        <v>6.84</v>
      </c>
      <c r="CG132" s="80">
        <f>+CD132*'PRECIOS SEGUN ADJ (RURAL)'!$B$12*'PRECIOS SEGUN ADJ (RURAL)'!$C$12</f>
        <v>63475.199999999997</v>
      </c>
      <c r="CH132" s="80" t="e" vm="1">
        <f>+[4]!NumLetras(CG132,"PESO","PESOS DOMINICANOS","$EE $m CON #d/100 CENTAVOS")</f>
        <v>#VALUE!</v>
      </c>
      <c r="CI132" s="37">
        <v>0</v>
      </c>
      <c r="CJ132" s="37">
        <f t="shared" si="127"/>
        <v>0</v>
      </c>
      <c r="CK132" s="189">
        <v>60</v>
      </c>
      <c r="CL132" s="80">
        <f>+CI132*'PRECIOS SEGUN ADJ. (FRONTERIZO)'!$B$16*'PRECIOS SEGUN ADJ. (FRONTERIZO)'!$C$16</f>
        <v>0</v>
      </c>
      <c r="CM132" s="80" t="e" vm="1">
        <f>+[4]!NumLetras(CL132,"PESO","PESOS DOMINICANOS","$EE $m CON #d/100 CENTAVOS")</f>
        <v>#VALUE!</v>
      </c>
      <c r="CN132" s="80">
        <f t="shared" si="99"/>
        <v>0</v>
      </c>
      <c r="CO132" s="37">
        <v>0</v>
      </c>
      <c r="CP132" s="37">
        <f t="shared" si="128"/>
        <v>0</v>
      </c>
      <c r="CQ132" s="189">
        <v>55.649999999999991</v>
      </c>
      <c r="CR132" s="80">
        <f>+CO132*'PRECIOS SEGUN ADJ. (FRONTERIZO)'!$B$17*'PRECIOS SEGUN ADJ. (FRONTERIZO)'!$C$17</f>
        <v>0</v>
      </c>
      <c r="CS132" s="80" t="e" vm="1">
        <f>+[4]!NumLetras(CR132,"PESO","PESOS DOMINICANOS","$EE $m CON #d/100 CENTAVOS")</f>
        <v>#VALUE!</v>
      </c>
      <c r="CT132" s="80">
        <f t="shared" si="100"/>
        <v>0</v>
      </c>
      <c r="CU132" s="165">
        <v>232</v>
      </c>
      <c r="CV132" s="37">
        <f t="shared" si="101"/>
        <v>9280</v>
      </c>
      <c r="CW132" s="189">
        <v>6.5999999999999988</v>
      </c>
      <c r="CX132" s="80">
        <f>+CU132*'PRECIOS SEGUN ADJ (RURAL)'!$B$14*'PRECIOS SEGUN ADJ (RURAL)'!$C$14</f>
        <v>61247.999999999993</v>
      </c>
      <c r="CY132" s="80" t="e" vm="1">
        <f>+[4]!NumLetras(CX132,"PESO","PESOS DOMINICANOS","$EE $m CON #d/100 CENTAVOS")</f>
        <v>#VALUE!</v>
      </c>
      <c r="CZ132" s="37">
        <v>0</v>
      </c>
      <c r="DA132" s="37">
        <f t="shared" si="129"/>
        <v>0</v>
      </c>
      <c r="DB132" s="189">
        <v>65.75</v>
      </c>
      <c r="DC132" s="80">
        <f>+CZ132*'PRECIOS SEGUN ADJ. (FRONTERIZO)'!$B$19*'PRECIOS SEGUN ADJ. (FRONTERIZO)'!$C$19</f>
        <v>0</v>
      </c>
      <c r="DD132" s="80" t="e" vm="1">
        <f>+[4]!NumLetras(DC132,"PESO","PESOS DOMINICANOS","$EE $m CON #d/100 CENTAVOS")</f>
        <v>#VALUE!</v>
      </c>
      <c r="DE132" s="80">
        <f t="shared" si="102"/>
        <v>0</v>
      </c>
      <c r="DF132" s="165">
        <v>9</v>
      </c>
      <c r="DG132" s="37">
        <f t="shared" si="103"/>
        <v>360</v>
      </c>
      <c r="DH132" s="189">
        <v>82.59999999999998</v>
      </c>
      <c r="DI132" s="80">
        <f>+DF132*'PRECIOS SEGUN ADJ (RURAL)'!$B$15*'PRECIOS SEGUN ADJ (RURAL)'!$C$15</f>
        <v>29736</v>
      </c>
      <c r="DJ132" s="80" t="e" vm="1">
        <f>+[4]!NumLetras(DI132,"PESO","PESOS DOMINICANOS","$EE $m CON #d/100 CENTAVOS")</f>
        <v>#VALUE!</v>
      </c>
      <c r="DK132" s="80">
        <f t="shared" si="120"/>
        <v>5352.48</v>
      </c>
      <c r="DL132" s="165">
        <v>232</v>
      </c>
      <c r="DM132" s="37">
        <f t="shared" si="104"/>
        <v>9280</v>
      </c>
      <c r="DN132" s="189">
        <v>23.059999999999995</v>
      </c>
      <c r="DO132" s="80">
        <f>+DL132*'PRECIOS SEGUN ADJ (RURAL)'!$B$17*'PRECIOS SEGUN ADJ (RURAL)'!$C$17</f>
        <v>213996.79999999999</v>
      </c>
      <c r="DP132" s="80" t="e" vm="1">
        <f>+[4]!NumLetras(DO132,"PESO","PESOS DOMINICANOS","$EE $m CON #d/100 CENTAVOS")</f>
        <v>#VALUE!</v>
      </c>
      <c r="DQ132" s="192">
        <v>0</v>
      </c>
      <c r="DR132" s="192">
        <f t="shared" si="130"/>
        <v>0</v>
      </c>
      <c r="DS132" s="189">
        <v>80.849999999999994</v>
      </c>
      <c r="DT132" s="80">
        <f>+DQ132*'PRECIOS SEGUN ADJ. (FRONTERIZO)'!$B$22*'PRECIOS SEGUN ADJ. (FRONTERIZO)'!$C$22</f>
        <v>0</v>
      </c>
      <c r="DU132" s="80" t="e" vm="1">
        <f>+[4]!NumLetras(DT132,"PESO","PESOS DOMINICANOS","$EE $m CON #d/100 CENTAVOS")</f>
        <v>#VALUE!</v>
      </c>
      <c r="DV132" s="165">
        <v>10</v>
      </c>
      <c r="DW132" s="37">
        <f t="shared" si="105"/>
        <v>400</v>
      </c>
      <c r="DX132" s="189">
        <v>21.83</v>
      </c>
      <c r="DY132" s="80">
        <f>+DV132*'PRECIOS SEGUN ADJ (RURAL)'!$B$19*'PRECIOS SEGUN ADJ (RURAL)'!$C$19</f>
        <v>8732</v>
      </c>
      <c r="DZ132" s="80" t="e" vm="1">
        <f>+[4]!NumLetras(DY132,"PESO","PESOS DOMINICANOS","$EE $m CON #d/100 CENTAVOS")</f>
        <v>#VALUE!</v>
      </c>
      <c r="EA132" s="80">
        <f t="shared" si="121"/>
        <v>1571.76</v>
      </c>
      <c r="EB132" s="165">
        <v>34</v>
      </c>
      <c r="EC132" s="37">
        <f t="shared" si="106"/>
        <v>1360</v>
      </c>
      <c r="ED132" s="189">
        <v>33</v>
      </c>
      <c r="EE132" s="80">
        <f>+EB132*'PRECIOS SEGUN ADJ (RURAL)'!$B$20*'PRECIOS SEGUN ADJ (RURAL)'!$C$20</f>
        <v>44880</v>
      </c>
      <c r="EF132" s="80" t="e" vm="1">
        <f>+[4]!NumLetras(EE132,"PESO","PESOS DOMINICANOS","$EE $m CON #d/100 CENTAVOS")</f>
        <v>#VALUE!</v>
      </c>
      <c r="EG132" s="37">
        <v>0</v>
      </c>
      <c r="EH132" s="37">
        <f t="shared" si="131"/>
        <v>0</v>
      </c>
      <c r="EI132" s="189">
        <v>15.789999999999997</v>
      </c>
      <c r="EJ132" s="80">
        <f>+EG132*'PRECIOS SEGUN ADJ. (FRONTERIZO)'!$B$25*'PRECIOS SEGUN ADJ. (FRONTERIZO)'!$C$25</f>
        <v>0</v>
      </c>
      <c r="EK132" s="80" t="e" vm="1">
        <f>+[4]!NumLetras(EJ132,"PESO","PESOS DOMINICANOS","$EE $m CON #d/100 CENTAVOS")</f>
        <v>#VALUE!</v>
      </c>
      <c r="EL132" s="37">
        <v>0</v>
      </c>
      <c r="EM132" s="37">
        <f t="shared" si="132"/>
        <v>0</v>
      </c>
      <c r="EN132" s="189">
        <v>31.5</v>
      </c>
      <c r="EO132" s="80">
        <f>+EL132*'PRECIOS SEGUN ADJ. (FRONTERIZO)'!$B$26*'PRECIOS SEGUN ADJ. (FRONTERIZO)'!$C$26</f>
        <v>0</v>
      </c>
      <c r="EP132" s="80" t="e" vm="1">
        <f>+[4]!NumLetras(EO132,"PESO","PESOS DOMINICANOS","$EE $m CON #d/100 CENTAVOS")</f>
        <v>#VALUE!</v>
      </c>
      <c r="EQ132" s="193">
        <v>31</v>
      </c>
      <c r="ER132" s="194">
        <f t="shared" si="107"/>
        <v>1240</v>
      </c>
      <c r="ES132" s="195">
        <v>21.68</v>
      </c>
      <c r="ET132" s="196">
        <f>+EQ132*'PRECIOS SEGUN ADJ (RURAL)'!$B$13*'PRECIOS SEGUN ADJ (RURAL)'!$C$13</f>
        <v>26883.200000000001</v>
      </c>
      <c r="EU132" s="196" t="e" vm="1">
        <f>+[4]!NumLetras(ET132,"PESO","PESOS DOMINICANOS","$EE $m CON #d/100 CENTAVOS")</f>
        <v>#VALUE!</v>
      </c>
      <c r="EV132" s="197">
        <v>232</v>
      </c>
      <c r="EW132" s="198">
        <f t="shared" si="122"/>
        <v>4640</v>
      </c>
      <c r="EX132" s="199">
        <v>5.5</v>
      </c>
      <c r="EY132" s="200">
        <f>+EV132*'PRECIOS SEGUN ADJ (RURAL)'!$B$16*'PRECIOS SEGUN ADJ (RURAL)'!$C$16</f>
        <v>25520</v>
      </c>
      <c r="EZ132" s="200" t="e" vm="1">
        <f>+[4]!NumLetras(EY132,"PESO","PESOS DOMINICANOS","$EE $m CON #d/100 CENTAVOS")</f>
        <v>#VALUE!</v>
      </c>
      <c r="FA132" s="201">
        <v>14</v>
      </c>
      <c r="FB132" s="202">
        <f t="shared" si="108"/>
        <v>560</v>
      </c>
      <c r="FC132" s="203">
        <v>220</v>
      </c>
      <c r="FD132" s="204">
        <f>+FA132*'PRECIOS SEGUN ADJ (RURAL)'!$B$18*'PRECIOS SEGUN ADJ (RURAL)'!$C$18</f>
        <v>123200</v>
      </c>
      <c r="FE132" s="204" t="e" vm="1">
        <f>+[4]!NumLetras(FD132,"PESO","PESOS DOMINICANOS","$EE $m CON #d/100 CENTAVOS")</f>
        <v>#VALUE!</v>
      </c>
      <c r="FF132" s="204">
        <f t="shared" si="123"/>
        <v>22176</v>
      </c>
      <c r="FG132" s="80">
        <f t="shared" si="134"/>
        <v>1184765.5999999999</v>
      </c>
      <c r="FH132" s="80" t="e" vm="1">
        <f>+[4]!NumLetras(FG132,"PESO","PESOS DOMINICANOS","$EE $m CON #d/100 CENTAVOS")</f>
        <v>#VALUE!</v>
      </c>
      <c r="FI132" s="80">
        <f t="shared" si="133"/>
        <v>93895.24</v>
      </c>
      <c r="FJ132" s="80" t="e" vm="1">
        <f>+[4]!NumLetras(FI132,"PESO","PESOS DOMINICANOS","$EE $m CON #d/100 CENTAVOS")</f>
        <v>#VALUE!</v>
      </c>
      <c r="FK132" s="80">
        <f t="shared" si="109"/>
        <v>1090870.3599999999</v>
      </c>
      <c r="FL132" s="80" t="e" vm="1">
        <f>+[4]!NumLetras(FK132,"PESO","PESOS DOMINICANOS","$EE $m CON #d/100 CENTAVOS")</f>
        <v>#VALUE!</v>
      </c>
      <c r="FM132" s="80">
        <f t="shared" si="110"/>
        <v>236953.12</v>
      </c>
      <c r="FN132" s="80" t="e" vm="1">
        <f>+[4]!NumLetras(FM132,"PESO","PESOS DOMINICANOS","$EE $m CON #d/100 CENTAVOS")</f>
        <v>#VALUE!</v>
      </c>
      <c r="FO132" s="80">
        <f t="shared" si="111"/>
        <v>11847.66</v>
      </c>
      <c r="FP132" s="80" t="e" vm="1">
        <f>+[4]!NumLetras(FO132,"PESO","PESOS DOMINICANOS","$EE $m CON #d/100 CENTAVOS")</f>
        <v>#VALUE!</v>
      </c>
      <c r="FQ132" s="80"/>
      <c r="FR132" s="80">
        <f t="shared" si="112"/>
        <v>947812.47999999986</v>
      </c>
      <c r="FS132" s="80" t="e" vm="1">
        <f>+[4]!NumLetras(FR132,"PESO","PESOS DOMINICANOS","$EE $m CON #d/100 CENTAVOS")</f>
        <v>#VALUE!</v>
      </c>
      <c r="FT132" s="37" t="str">
        <f>+VLOOKUP(D132,'RURAL XENIA'!F:G,2,0)</f>
        <v>R-21</v>
      </c>
    </row>
    <row r="133" spans="1:176">
      <c r="A133" s="37">
        <v>22</v>
      </c>
      <c r="B133" s="37">
        <v>22</v>
      </c>
      <c r="C133" s="26" t="s">
        <v>2929</v>
      </c>
      <c r="D133" s="37">
        <v>131742122</v>
      </c>
      <c r="E133" s="37">
        <f>+VLOOKUP(D133,'INFORMACION DE PROVEEDORES'!C:I,2,0)</f>
        <v>131742122</v>
      </c>
      <c r="F133" s="26" t="str">
        <f>+VLOOKUP(D133,'INFORMACION DE PROVEEDORES'!C:J,4,0)</f>
        <v>RAFIEL ALMANZAR MARTE</v>
      </c>
      <c r="G133" s="37" t="str">
        <f>+VLOOKUP(D133,'INFORMACION DE PROVEEDORES'!C:K,5,0)</f>
        <v>055-0037818-6</v>
      </c>
      <c r="H133" s="26" t="str">
        <f>+VLOOKUP(D133,'INFORMACION DE PROVEEDORES'!C:L,7,0)</f>
        <v xml:space="preserve">CALLE SANCHEZ ABAJO, TENARES, PROVINCIA HERMANAS MIRABAL </v>
      </c>
      <c r="I133" s="37" t="str">
        <f>+VLOOKUP(D133,'INFORMACION DE PROVEEDORES'!C:M,3,0)</f>
        <v xml:space="preserve"> JURÍDICA</v>
      </c>
      <c r="J133" s="37">
        <v>1</v>
      </c>
      <c r="K133" s="37">
        <v>215</v>
      </c>
      <c r="L133" s="37">
        <v>15</v>
      </c>
      <c r="M133" s="37">
        <f t="shared" si="113"/>
        <v>600</v>
      </c>
      <c r="N133" s="189">
        <v>60.180000000000007</v>
      </c>
      <c r="O133" s="80">
        <f>+L133*'PRECIOS SEGUN ADJ (RURAL)'!$B$2*'PRECIOS SEGUN ADJ (RURAL)'!$C$2</f>
        <v>36108</v>
      </c>
      <c r="P133" s="80" t="e" vm="1">
        <f>+[4]!NumLetras(O133,"PESO","PESOS DOMINICANOS","$EE $m CON #d/100 CENTAVOS")</f>
        <v>#VALUE!</v>
      </c>
      <c r="Q133" s="80">
        <f t="shared" si="114"/>
        <v>5777.28</v>
      </c>
      <c r="R133" s="165">
        <v>3</v>
      </c>
      <c r="S133" s="37">
        <f t="shared" si="90"/>
        <v>120</v>
      </c>
      <c r="T133" s="189">
        <v>33</v>
      </c>
      <c r="U133" s="80">
        <f>+R133*'PRECIOS SEGUN ADJ (RURAL)'!$B$3*'PRECIOS SEGUN ADJ (RURAL)'!$C$3</f>
        <v>3960</v>
      </c>
      <c r="V133" s="80" t="e" vm="1">
        <f>+[4]!NumLetras(U133,"PESO","PESOS DOMINICANOS","$EE $m CON #d/100 CENTAVOS")</f>
        <v>#VALUE!</v>
      </c>
      <c r="W133" s="192">
        <v>0</v>
      </c>
      <c r="X133" s="37">
        <f t="shared" si="124"/>
        <v>0</v>
      </c>
      <c r="Y133" s="189">
        <v>25.2</v>
      </c>
      <c r="Z133" s="80">
        <f>+W133*'PRECIOS SEGUN ADJ. (FRONTERIZO)'!$B$4*'PRECIOS SEGUN ADJ. (FRONTERIZO)'!$C$4</f>
        <v>0</v>
      </c>
      <c r="AA133" s="80" t="e" vm="1">
        <f>+[4]!NumLetras(Z133,"PESO","PESOS DOMINICANOS","$EE $m CON #d/100 CENTAVOS")</f>
        <v>#VALUE!</v>
      </c>
      <c r="AB133" s="165">
        <v>33</v>
      </c>
      <c r="AC133" s="37">
        <f t="shared" si="91"/>
        <v>1320</v>
      </c>
      <c r="AD133" s="189">
        <v>87.91</v>
      </c>
      <c r="AE133" s="80">
        <f>+AB133*'PRECIOS SEGUN ADJ (RURAL)'!$B$4*'PRECIOS SEGUN ADJ (RURAL)'!$C$4</f>
        <v>116041.19999999998</v>
      </c>
      <c r="AF133" s="80" t="e" vm="1">
        <f>+[4]!NumLetras(AE133,"PESO","PESOS DOMINICANOS","$EE $m CON #d/100 CENTAVOS")</f>
        <v>#VALUE!</v>
      </c>
      <c r="AG133" s="80">
        <f t="shared" si="115"/>
        <v>20887.419999999998</v>
      </c>
      <c r="AH133" s="165">
        <v>40</v>
      </c>
      <c r="AI133" s="37">
        <f t="shared" si="92"/>
        <v>1600</v>
      </c>
      <c r="AJ133" s="189">
        <v>53.95</v>
      </c>
      <c r="AK133" s="80">
        <f>+AH133*'PRECIOS SEGUN ADJ (RURAL)'!$B$5*'PRECIOS SEGUN ADJ (RURAL)'!$C$5</f>
        <v>86320</v>
      </c>
      <c r="AL133" s="80" t="e" vm="1">
        <f>+[4]!NumLetras(AK133,"PESO","PESOS DOMINICANOS","$EE $m CON #d/100 CENTAVOS")</f>
        <v>#VALUE!</v>
      </c>
      <c r="AM133" s="165">
        <v>5</v>
      </c>
      <c r="AN133" s="37">
        <f t="shared" si="93"/>
        <v>200</v>
      </c>
      <c r="AO133" s="189">
        <v>29.05</v>
      </c>
      <c r="AP133" s="80">
        <f>+AM133*'PRECIOS SEGUN ADJ (RURAL)'!$B$6*'PRECIOS SEGUN ADJ (RURAL)'!$C$6</f>
        <v>5810</v>
      </c>
      <c r="AQ133" s="80" t="e" vm="1">
        <f>+[4]!NumLetras(AP133,"PESO","PESOS DOMINICANOS","$EE $m CON #d/100 CENTAVOS")</f>
        <v>#VALUE!</v>
      </c>
      <c r="AR133" s="80">
        <f t="shared" si="116"/>
        <v>929.6</v>
      </c>
      <c r="AS133" s="165">
        <v>12</v>
      </c>
      <c r="AT133" s="37">
        <f t="shared" si="94"/>
        <v>480</v>
      </c>
      <c r="AU133" s="189">
        <v>304.44</v>
      </c>
      <c r="AV133" s="80">
        <f>+AS133*'PRECIOS SEGUN ADJ (RURAL)'!$B$7*'PRECIOS SEGUN ADJ (RURAL)'!$C$7</f>
        <v>146131.19999999998</v>
      </c>
      <c r="AW133" s="80" t="e" vm="1">
        <f>+[4]!NumLetras(AV133,"PESO","PESOS DOMINICANOS","$EE $m CON #d/100 CENTAVOS")</f>
        <v>#VALUE!</v>
      </c>
      <c r="AX133" s="80">
        <f t="shared" si="117"/>
        <v>26303.62</v>
      </c>
      <c r="AY133" s="37">
        <v>0</v>
      </c>
      <c r="AZ133" s="37">
        <f t="shared" si="125"/>
        <v>0</v>
      </c>
      <c r="BA133" s="189">
        <v>18.899999999999999</v>
      </c>
      <c r="BB133" s="80">
        <f>+AY133*'PRECIOS SEGUN ADJ. (FRONTERIZO)'!$B$9*'PRECIOS SEGUN ADJ. (FRONTERIZO)'!$C$9</f>
        <v>0</v>
      </c>
      <c r="BC133" s="80" t="e" vm="1">
        <f>+[4]!NumLetras(BB133,"PESO","PESOS DOMINICANOS","$EE $m CON #d/100 CENTAVOS")</f>
        <v>#VALUE!</v>
      </c>
      <c r="BD133" s="165">
        <v>3</v>
      </c>
      <c r="BE133" s="37">
        <f t="shared" si="95"/>
        <v>120</v>
      </c>
      <c r="BF133" s="189">
        <v>140.38999999999999</v>
      </c>
      <c r="BG133" s="80">
        <f>+BD133*'PRECIOS SEGUN ADJ (RURAL)'!$B$8*'PRECIOS SEGUN ADJ (RURAL)'!$C$8</f>
        <v>16846.8</v>
      </c>
      <c r="BH133" s="80" t="e" vm="1">
        <f>+[4]!NumLetras(BG133,"PESO","PESOS DOMINICANOS","$EE $m CON #d/100 CENTAVOS")</f>
        <v>#VALUE!</v>
      </c>
      <c r="BI133" s="80">
        <f t="shared" si="118"/>
        <v>3032.42</v>
      </c>
      <c r="BJ133" s="37">
        <v>0</v>
      </c>
      <c r="BK133" s="37">
        <f t="shared" si="126"/>
        <v>0</v>
      </c>
      <c r="BL133" s="189">
        <v>31.459999999999997</v>
      </c>
      <c r="BM133" s="80">
        <f>+BJ133*'PRECIOS SEGUN ADJ. (FRONTERIZO)'!$B$11*'PRECIOS SEGUN ADJ. (FRONTERIZO)'!$C$11</f>
        <v>0</v>
      </c>
      <c r="BN133" s="80" t="e" vm="1">
        <f>+[4]!NumLetras(BM133,"PESO","PESOS DOMINICANOS","$EE $m CON #d/100 CENTAVOS")</f>
        <v>#VALUE!</v>
      </c>
      <c r="BO133" s="165">
        <v>10</v>
      </c>
      <c r="BP133" s="37">
        <f t="shared" si="96"/>
        <v>400</v>
      </c>
      <c r="BQ133" s="189">
        <v>68.099999999999994</v>
      </c>
      <c r="BR133" s="80">
        <f>+BO133*'PRECIOS SEGUN ADJ (RURAL)'!$B$9*'PRECIOS SEGUN ADJ (RURAL)'!$C$9</f>
        <v>27240</v>
      </c>
      <c r="BS133" s="80" t="e" vm="1">
        <f>+[4]!NumLetras(BR133,"PESO","PESOS DOMINICANOS","$EE $m CON #d/100 CENTAVOS")</f>
        <v>#VALUE!</v>
      </c>
      <c r="BT133" s="165">
        <v>215</v>
      </c>
      <c r="BU133" s="37">
        <f t="shared" si="119"/>
        <v>4300</v>
      </c>
      <c r="BV133" s="189">
        <v>5.5</v>
      </c>
      <c r="BW133" s="80">
        <f>+BT133*'PRECIOS SEGUN ADJ (RURAL)'!$B$10*'PRECIOS SEGUN ADJ (RURAL)'!$C$10</f>
        <v>23650</v>
      </c>
      <c r="BX133" s="80" t="e" vm="1">
        <f>+[4]!NumLetras(BW133,"PESO","PESOS DOMINICANOS","$EE $m CON #d/100 CENTAVOS")</f>
        <v>#VALUE!</v>
      </c>
      <c r="BY133" s="165">
        <v>215</v>
      </c>
      <c r="BZ133" s="37">
        <f t="shared" si="97"/>
        <v>8600</v>
      </c>
      <c r="CA133" s="189">
        <v>7.1500000000000012</v>
      </c>
      <c r="CB133" s="80">
        <f>+BY133*'PRECIOS SEGUN ADJ (RURAL)'!$B$11*'PRECIOS SEGUN ADJ (RURAL)'!$C$11</f>
        <v>61490</v>
      </c>
      <c r="CC133" s="80" t="e" vm="1">
        <f>+[4]!NumLetras(CB133,"PESO","PESOS DOMINICANOS","$EE $m CON #d/100 CENTAVOS")</f>
        <v>#VALUE!</v>
      </c>
      <c r="CD133" s="165">
        <v>215</v>
      </c>
      <c r="CE133" s="37">
        <f t="shared" si="98"/>
        <v>8600</v>
      </c>
      <c r="CF133" s="189">
        <v>6.84</v>
      </c>
      <c r="CG133" s="80">
        <f>+CD133*'PRECIOS SEGUN ADJ (RURAL)'!$B$12*'PRECIOS SEGUN ADJ (RURAL)'!$C$12</f>
        <v>58824</v>
      </c>
      <c r="CH133" s="80" t="e" vm="1">
        <f>+[4]!NumLetras(CG133,"PESO","PESOS DOMINICANOS","$EE $m CON #d/100 CENTAVOS")</f>
        <v>#VALUE!</v>
      </c>
      <c r="CI133" s="37">
        <v>0</v>
      </c>
      <c r="CJ133" s="37">
        <f t="shared" si="127"/>
        <v>0</v>
      </c>
      <c r="CK133" s="189">
        <v>60</v>
      </c>
      <c r="CL133" s="80">
        <f>+CI133*'PRECIOS SEGUN ADJ. (FRONTERIZO)'!$B$16*'PRECIOS SEGUN ADJ. (FRONTERIZO)'!$C$16</f>
        <v>0</v>
      </c>
      <c r="CM133" s="80" t="e" vm="1">
        <f>+[4]!NumLetras(CL133,"PESO","PESOS DOMINICANOS","$EE $m CON #d/100 CENTAVOS")</f>
        <v>#VALUE!</v>
      </c>
      <c r="CN133" s="80">
        <f t="shared" si="99"/>
        <v>0</v>
      </c>
      <c r="CO133" s="37">
        <v>0</v>
      </c>
      <c r="CP133" s="37">
        <f t="shared" si="128"/>
        <v>0</v>
      </c>
      <c r="CQ133" s="189">
        <v>55.649999999999991</v>
      </c>
      <c r="CR133" s="80">
        <f>+CO133*'PRECIOS SEGUN ADJ. (FRONTERIZO)'!$B$17*'PRECIOS SEGUN ADJ. (FRONTERIZO)'!$C$17</f>
        <v>0</v>
      </c>
      <c r="CS133" s="80" t="e" vm="1">
        <f>+[4]!NumLetras(CR133,"PESO","PESOS DOMINICANOS","$EE $m CON #d/100 CENTAVOS")</f>
        <v>#VALUE!</v>
      </c>
      <c r="CT133" s="80">
        <f t="shared" si="100"/>
        <v>0</v>
      </c>
      <c r="CU133" s="165">
        <v>215</v>
      </c>
      <c r="CV133" s="37">
        <f t="shared" si="101"/>
        <v>8600</v>
      </c>
      <c r="CW133" s="189">
        <v>6.5999999999999988</v>
      </c>
      <c r="CX133" s="80">
        <f>+CU133*'PRECIOS SEGUN ADJ (RURAL)'!$B$14*'PRECIOS SEGUN ADJ (RURAL)'!$C$14</f>
        <v>56760</v>
      </c>
      <c r="CY133" s="80" t="e" vm="1">
        <f>+[4]!NumLetras(CX133,"PESO","PESOS DOMINICANOS","$EE $m CON #d/100 CENTAVOS")</f>
        <v>#VALUE!</v>
      </c>
      <c r="CZ133" s="37">
        <v>0</v>
      </c>
      <c r="DA133" s="37">
        <f t="shared" si="129"/>
        <v>0</v>
      </c>
      <c r="DB133" s="189">
        <v>65.75</v>
      </c>
      <c r="DC133" s="80">
        <f>+CZ133*'PRECIOS SEGUN ADJ. (FRONTERIZO)'!$B$19*'PRECIOS SEGUN ADJ. (FRONTERIZO)'!$C$19</f>
        <v>0</v>
      </c>
      <c r="DD133" s="80" t="e" vm="1">
        <f>+[4]!NumLetras(DC133,"PESO","PESOS DOMINICANOS","$EE $m CON #d/100 CENTAVOS")</f>
        <v>#VALUE!</v>
      </c>
      <c r="DE133" s="80">
        <f t="shared" si="102"/>
        <v>0</v>
      </c>
      <c r="DF133" s="165">
        <v>8</v>
      </c>
      <c r="DG133" s="37">
        <f t="shared" si="103"/>
        <v>320</v>
      </c>
      <c r="DH133" s="189">
        <v>82.59999999999998</v>
      </c>
      <c r="DI133" s="80">
        <f>+DF133*'PRECIOS SEGUN ADJ (RURAL)'!$B$15*'PRECIOS SEGUN ADJ (RURAL)'!$C$15</f>
        <v>26432</v>
      </c>
      <c r="DJ133" s="80" t="e" vm="1">
        <f>+[4]!NumLetras(DI133,"PESO","PESOS DOMINICANOS","$EE $m CON #d/100 CENTAVOS")</f>
        <v>#VALUE!</v>
      </c>
      <c r="DK133" s="80">
        <f t="shared" si="120"/>
        <v>4757.76</v>
      </c>
      <c r="DL133" s="165">
        <v>215</v>
      </c>
      <c r="DM133" s="37">
        <f t="shared" si="104"/>
        <v>8600</v>
      </c>
      <c r="DN133" s="189">
        <v>23.059999999999995</v>
      </c>
      <c r="DO133" s="80">
        <f>+DL133*'PRECIOS SEGUN ADJ (RURAL)'!$B$17*'PRECIOS SEGUN ADJ (RURAL)'!$C$17</f>
        <v>198316</v>
      </c>
      <c r="DP133" s="80" t="e" vm="1">
        <f>+[4]!NumLetras(DO133,"PESO","PESOS DOMINICANOS","$EE $m CON #d/100 CENTAVOS")</f>
        <v>#VALUE!</v>
      </c>
      <c r="DQ133" s="192">
        <v>0</v>
      </c>
      <c r="DR133" s="192">
        <f t="shared" si="130"/>
        <v>0</v>
      </c>
      <c r="DS133" s="189">
        <v>80.849999999999994</v>
      </c>
      <c r="DT133" s="80">
        <f>+DQ133*'PRECIOS SEGUN ADJ. (FRONTERIZO)'!$B$22*'PRECIOS SEGUN ADJ. (FRONTERIZO)'!$C$22</f>
        <v>0</v>
      </c>
      <c r="DU133" s="80" t="e" vm="1">
        <f>+[4]!NumLetras(DT133,"PESO","PESOS DOMINICANOS","$EE $m CON #d/100 CENTAVOS")</f>
        <v>#VALUE!</v>
      </c>
      <c r="DV133" s="165">
        <v>9</v>
      </c>
      <c r="DW133" s="37">
        <f t="shared" si="105"/>
        <v>360</v>
      </c>
      <c r="DX133" s="189">
        <v>21.83</v>
      </c>
      <c r="DY133" s="80">
        <f>+DV133*'PRECIOS SEGUN ADJ (RURAL)'!$B$19*'PRECIOS SEGUN ADJ (RURAL)'!$C$19</f>
        <v>7858.7999999999993</v>
      </c>
      <c r="DZ133" s="80" t="e" vm="1">
        <f>+[4]!NumLetras(DY133,"PESO","PESOS DOMINICANOS","$EE $m CON #d/100 CENTAVOS")</f>
        <v>#VALUE!</v>
      </c>
      <c r="EA133" s="80">
        <f t="shared" si="121"/>
        <v>1414.58</v>
      </c>
      <c r="EB133" s="165">
        <v>31</v>
      </c>
      <c r="EC133" s="37">
        <f t="shared" si="106"/>
        <v>1240</v>
      </c>
      <c r="ED133" s="189">
        <v>33</v>
      </c>
      <c r="EE133" s="80">
        <f>+EB133*'PRECIOS SEGUN ADJ (RURAL)'!$B$20*'PRECIOS SEGUN ADJ (RURAL)'!$C$20</f>
        <v>40920</v>
      </c>
      <c r="EF133" s="80" t="e" vm="1">
        <f>+[4]!NumLetras(EE133,"PESO","PESOS DOMINICANOS","$EE $m CON #d/100 CENTAVOS")</f>
        <v>#VALUE!</v>
      </c>
      <c r="EG133" s="37">
        <v>0</v>
      </c>
      <c r="EH133" s="37">
        <f t="shared" si="131"/>
        <v>0</v>
      </c>
      <c r="EI133" s="189">
        <v>15.789999999999997</v>
      </c>
      <c r="EJ133" s="80">
        <f>+EG133*'PRECIOS SEGUN ADJ. (FRONTERIZO)'!$B$25*'PRECIOS SEGUN ADJ. (FRONTERIZO)'!$C$25</f>
        <v>0</v>
      </c>
      <c r="EK133" s="80" t="e" vm="1">
        <f>+[4]!NumLetras(EJ133,"PESO","PESOS DOMINICANOS","$EE $m CON #d/100 CENTAVOS")</f>
        <v>#VALUE!</v>
      </c>
      <c r="EL133" s="37">
        <v>0</v>
      </c>
      <c r="EM133" s="37">
        <f t="shared" si="132"/>
        <v>0</v>
      </c>
      <c r="EN133" s="189">
        <v>31.5</v>
      </c>
      <c r="EO133" s="80">
        <f>+EL133*'PRECIOS SEGUN ADJ. (FRONTERIZO)'!$B$26*'PRECIOS SEGUN ADJ. (FRONTERIZO)'!$C$26</f>
        <v>0</v>
      </c>
      <c r="EP133" s="80" t="e" vm="1">
        <f>+[4]!NumLetras(EO133,"PESO","PESOS DOMINICANOS","$EE $m CON #d/100 CENTAVOS")</f>
        <v>#VALUE!</v>
      </c>
      <c r="EQ133" s="193">
        <v>28</v>
      </c>
      <c r="ER133" s="194">
        <f t="shared" si="107"/>
        <v>1120</v>
      </c>
      <c r="ES133" s="195">
        <v>21.68</v>
      </c>
      <c r="ET133" s="196">
        <f>+EQ133*'PRECIOS SEGUN ADJ (RURAL)'!$B$13*'PRECIOS SEGUN ADJ (RURAL)'!$C$13</f>
        <v>24281.599999999999</v>
      </c>
      <c r="EU133" s="196" t="e" vm="1">
        <f>+[4]!NumLetras(ET133,"PESO","PESOS DOMINICANOS","$EE $m CON #d/100 CENTAVOS")</f>
        <v>#VALUE!</v>
      </c>
      <c r="EV133" s="197">
        <v>215</v>
      </c>
      <c r="EW133" s="198">
        <f t="shared" si="122"/>
        <v>4300</v>
      </c>
      <c r="EX133" s="199">
        <v>5.5</v>
      </c>
      <c r="EY133" s="200">
        <f>+EV133*'PRECIOS SEGUN ADJ (RURAL)'!$B$16*'PRECIOS SEGUN ADJ (RURAL)'!$C$16</f>
        <v>23650</v>
      </c>
      <c r="EZ133" s="200" t="e" vm="1">
        <f>+[4]!NumLetras(EY133,"PESO","PESOS DOMINICANOS","$EE $m CON #d/100 CENTAVOS")</f>
        <v>#VALUE!</v>
      </c>
      <c r="FA133" s="201">
        <v>12</v>
      </c>
      <c r="FB133" s="202">
        <f t="shared" si="108"/>
        <v>480</v>
      </c>
      <c r="FC133" s="203">
        <v>220</v>
      </c>
      <c r="FD133" s="204">
        <f>+FA133*'PRECIOS SEGUN ADJ (RURAL)'!$B$18*'PRECIOS SEGUN ADJ (RURAL)'!$C$18</f>
        <v>105600</v>
      </c>
      <c r="FE133" s="204" t="e" vm="1">
        <f>+[4]!NumLetras(FD133,"PESO","PESOS DOMINICANOS","$EE $m CON #d/100 CENTAVOS")</f>
        <v>#VALUE!</v>
      </c>
      <c r="FF133" s="204">
        <f t="shared" si="123"/>
        <v>19008</v>
      </c>
      <c r="FG133" s="80">
        <f t="shared" si="134"/>
        <v>1066239.6000000001</v>
      </c>
      <c r="FH133" s="80" t="e" vm="1">
        <f>+[4]!NumLetras(FG133,"PESO","PESOS DOMINICANOS","$EE $m CON #d/100 CENTAVOS")</f>
        <v>#VALUE!</v>
      </c>
      <c r="FI133" s="80">
        <f t="shared" si="133"/>
        <v>82110.679999999993</v>
      </c>
      <c r="FJ133" s="80" t="e" vm="1">
        <f>+[4]!NumLetras(FI133,"PESO","PESOS DOMINICANOS","$EE $m CON #d/100 CENTAVOS")</f>
        <v>#VALUE!</v>
      </c>
      <c r="FK133" s="80">
        <f t="shared" si="109"/>
        <v>984128.92000000016</v>
      </c>
      <c r="FL133" s="80" t="e" vm="1">
        <f>+[4]!NumLetras(FK133,"PESO","PESOS DOMINICANOS","$EE $m CON #d/100 CENTAVOS")</f>
        <v>#VALUE!</v>
      </c>
      <c r="FM133" s="80">
        <f t="shared" si="110"/>
        <v>213247.92</v>
      </c>
      <c r="FN133" s="80" t="e" vm="1">
        <f>+[4]!NumLetras(FM133,"PESO","PESOS DOMINICANOS","$EE $m CON #d/100 CENTAVOS")</f>
        <v>#VALUE!</v>
      </c>
      <c r="FO133" s="80">
        <f t="shared" si="111"/>
        <v>10662.4</v>
      </c>
      <c r="FP133" s="80" t="e" vm="1">
        <f>+[4]!NumLetras(FO133,"PESO","PESOS DOMINICANOS","$EE $m CON #d/100 CENTAVOS")</f>
        <v>#VALUE!</v>
      </c>
      <c r="FQ133" s="80"/>
      <c r="FR133" s="80">
        <f t="shared" si="112"/>
        <v>852991.68</v>
      </c>
      <c r="FS133" s="80" t="e" vm="1">
        <f>+[4]!NumLetras(FR133,"PESO","PESOS DOMINICANOS","$EE $m CON #d/100 CENTAVOS")</f>
        <v>#VALUE!</v>
      </c>
      <c r="FT133" s="37" t="str">
        <f>+VLOOKUP(D133,'RURAL XENIA'!F:G,2,0)</f>
        <v>R-23</v>
      </c>
    </row>
    <row r="134" spans="1:176">
      <c r="A134" s="37">
        <v>23</v>
      </c>
      <c r="B134" s="37">
        <v>23</v>
      </c>
      <c r="C134" s="26" t="s">
        <v>2938</v>
      </c>
      <c r="D134" s="37">
        <v>130732035</v>
      </c>
      <c r="E134" s="37">
        <f>+VLOOKUP(D134,'INFORMACION DE PROVEEDORES'!C:I,2,0)</f>
        <v>130732035</v>
      </c>
      <c r="F134" s="26" t="str">
        <f>+VLOOKUP(D134,'INFORMACION DE PROVEEDORES'!C:J,4,0)</f>
        <v>CESAR ANTONIO TIO SANABIA</v>
      </c>
      <c r="G134" s="37" t="str">
        <f>+VLOOKUP(D134,'INFORMACION DE PROVEEDORES'!C:K,5,0)</f>
        <v>034-0015547-3</v>
      </c>
      <c r="H134" s="26" t="str">
        <f>+VLOOKUP(D134,'INFORMACION DE PROVEEDORES'!C:L,7,0)</f>
        <v>AVENIDA ESTANISLAO REYES NO.46, CENTRO CIUDAD, MAO</v>
      </c>
      <c r="I134" s="37" t="str">
        <f>+VLOOKUP(D134,'INFORMACION DE PROVEEDORES'!C:M,3,0)</f>
        <v xml:space="preserve"> JURÍDICA</v>
      </c>
      <c r="J134" s="37">
        <v>1</v>
      </c>
      <c r="K134" s="37">
        <v>271</v>
      </c>
      <c r="L134" s="37">
        <v>18</v>
      </c>
      <c r="M134" s="37">
        <f t="shared" si="113"/>
        <v>720</v>
      </c>
      <c r="N134" s="189">
        <v>60.180000000000007</v>
      </c>
      <c r="O134" s="80">
        <f>+L134*'PRECIOS SEGUN ADJ (RURAL)'!$B$2*'PRECIOS SEGUN ADJ (RURAL)'!$C$2</f>
        <v>43329.599999999999</v>
      </c>
      <c r="P134" s="80" t="e" vm="1">
        <f>+[4]!NumLetras(O134,"PESO","PESOS DOMINICANOS","$EE $m CON #d/100 CENTAVOS")</f>
        <v>#VALUE!</v>
      </c>
      <c r="Q134" s="80">
        <f t="shared" si="114"/>
        <v>6932.74</v>
      </c>
      <c r="R134" s="165">
        <v>3</v>
      </c>
      <c r="S134" s="37">
        <f t="shared" si="90"/>
        <v>120</v>
      </c>
      <c r="T134" s="189">
        <v>33</v>
      </c>
      <c r="U134" s="80">
        <f>+R134*'PRECIOS SEGUN ADJ (RURAL)'!$B$3*'PRECIOS SEGUN ADJ (RURAL)'!$C$3</f>
        <v>3960</v>
      </c>
      <c r="V134" s="80" t="e" vm="1">
        <f>+[4]!NumLetras(U134,"PESO","PESOS DOMINICANOS","$EE $m CON #d/100 CENTAVOS")</f>
        <v>#VALUE!</v>
      </c>
      <c r="W134" s="192">
        <v>0</v>
      </c>
      <c r="X134" s="37">
        <f t="shared" si="124"/>
        <v>0</v>
      </c>
      <c r="Y134" s="189">
        <v>25.2</v>
      </c>
      <c r="Z134" s="80">
        <f>+W134*'PRECIOS SEGUN ADJ. (FRONTERIZO)'!$B$4*'PRECIOS SEGUN ADJ. (FRONTERIZO)'!$C$4</f>
        <v>0</v>
      </c>
      <c r="AA134" s="80" t="e" vm="1">
        <f>+[4]!NumLetras(Z134,"PESO","PESOS DOMINICANOS","$EE $m CON #d/100 CENTAVOS")</f>
        <v>#VALUE!</v>
      </c>
      <c r="AB134" s="165">
        <v>41</v>
      </c>
      <c r="AC134" s="37">
        <f t="shared" si="91"/>
        <v>1640</v>
      </c>
      <c r="AD134" s="189">
        <v>87.91</v>
      </c>
      <c r="AE134" s="80">
        <f>+AB134*'PRECIOS SEGUN ADJ (RURAL)'!$B$4*'PRECIOS SEGUN ADJ (RURAL)'!$C$4</f>
        <v>144172.4</v>
      </c>
      <c r="AF134" s="80" t="e" vm="1">
        <f>+[4]!NumLetras(AE134,"PESO","PESOS DOMINICANOS","$EE $m CON #d/100 CENTAVOS")</f>
        <v>#VALUE!</v>
      </c>
      <c r="AG134" s="80">
        <f t="shared" si="115"/>
        <v>25951.03</v>
      </c>
      <c r="AH134" s="165">
        <v>50</v>
      </c>
      <c r="AI134" s="37">
        <f t="shared" si="92"/>
        <v>2000</v>
      </c>
      <c r="AJ134" s="189">
        <v>53.95</v>
      </c>
      <c r="AK134" s="80">
        <f>+AH134*'PRECIOS SEGUN ADJ (RURAL)'!$B$5*'PRECIOS SEGUN ADJ (RURAL)'!$C$5</f>
        <v>107900</v>
      </c>
      <c r="AL134" s="80" t="e" vm="1">
        <f>+[4]!NumLetras(AK134,"PESO","PESOS DOMINICANOS","$EE $m CON #d/100 CENTAVOS")</f>
        <v>#VALUE!</v>
      </c>
      <c r="AM134" s="165">
        <v>6</v>
      </c>
      <c r="AN134" s="37">
        <f t="shared" si="93"/>
        <v>240</v>
      </c>
      <c r="AO134" s="189">
        <v>29.05</v>
      </c>
      <c r="AP134" s="80">
        <f>+AM134*'PRECIOS SEGUN ADJ (RURAL)'!$B$6*'PRECIOS SEGUN ADJ (RURAL)'!$C$6</f>
        <v>6972</v>
      </c>
      <c r="AQ134" s="80" t="e" vm="1">
        <f>+[4]!NumLetras(AP134,"PESO","PESOS DOMINICANOS","$EE $m CON #d/100 CENTAVOS")</f>
        <v>#VALUE!</v>
      </c>
      <c r="AR134" s="80">
        <f t="shared" si="116"/>
        <v>1115.52</v>
      </c>
      <c r="AS134" s="165">
        <v>15</v>
      </c>
      <c r="AT134" s="37">
        <f t="shared" si="94"/>
        <v>600</v>
      </c>
      <c r="AU134" s="189">
        <v>304.44</v>
      </c>
      <c r="AV134" s="80">
        <f>+AS134*'PRECIOS SEGUN ADJ (RURAL)'!$B$7*'PRECIOS SEGUN ADJ (RURAL)'!$C$7</f>
        <v>182664</v>
      </c>
      <c r="AW134" s="80" t="e" vm="1">
        <f>+[4]!NumLetras(AV134,"PESO","PESOS DOMINICANOS","$EE $m CON #d/100 CENTAVOS")</f>
        <v>#VALUE!</v>
      </c>
      <c r="AX134" s="80">
        <f t="shared" si="117"/>
        <v>32879.519999999997</v>
      </c>
      <c r="AY134" s="37">
        <v>0</v>
      </c>
      <c r="AZ134" s="37">
        <f t="shared" si="125"/>
        <v>0</v>
      </c>
      <c r="BA134" s="189">
        <v>18.899999999999999</v>
      </c>
      <c r="BB134" s="80">
        <f>+AY134*'PRECIOS SEGUN ADJ. (FRONTERIZO)'!$B$9*'PRECIOS SEGUN ADJ. (FRONTERIZO)'!$C$9</f>
        <v>0</v>
      </c>
      <c r="BC134" s="80" t="e" vm="1">
        <f>+[4]!NumLetras(BB134,"PESO","PESOS DOMINICANOS","$EE $m CON #d/100 CENTAVOS")</f>
        <v>#VALUE!</v>
      </c>
      <c r="BD134" s="165">
        <v>3</v>
      </c>
      <c r="BE134" s="37">
        <f t="shared" si="95"/>
        <v>120</v>
      </c>
      <c r="BF134" s="189">
        <v>140.38999999999999</v>
      </c>
      <c r="BG134" s="80">
        <f>+BD134*'PRECIOS SEGUN ADJ (RURAL)'!$B$8*'PRECIOS SEGUN ADJ (RURAL)'!$C$8</f>
        <v>16846.8</v>
      </c>
      <c r="BH134" s="80" t="e" vm="1">
        <f>+[4]!NumLetras(BG134,"PESO","PESOS DOMINICANOS","$EE $m CON #d/100 CENTAVOS")</f>
        <v>#VALUE!</v>
      </c>
      <c r="BI134" s="80">
        <f t="shared" si="118"/>
        <v>3032.42</v>
      </c>
      <c r="BJ134" s="37">
        <v>0</v>
      </c>
      <c r="BK134" s="37">
        <f t="shared" si="126"/>
        <v>0</v>
      </c>
      <c r="BL134" s="189">
        <v>31.459999999999997</v>
      </c>
      <c r="BM134" s="80">
        <f>+BJ134*'PRECIOS SEGUN ADJ. (FRONTERIZO)'!$B$11*'PRECIOS SEGUN ADJ. (FRONTERIZO)'!$C$11</f>
        <v>0</v>
      </c>
      <c r="BN134" s="80" t="e" vm="1">
        <f>+[4]!NumLetras(BM134,"PESO","PESOS DOMINICANOS","$EE $m CON #d/100 CENTAVOS")</f>
        <v>#VALUE!</v>
      </c>
      <c r="BO134" s="165">
        <v>12</v>
      </c>
      <c r="BP134" s="37">
        <f t="shared" si="96"/>
        <v>480</v>
      </c>
      <c r="BQ134" s="189">
        <v>68.099999999999994</v>
      </c>
      <c r="BR134" s="80">
        <f>+BO134*'PRECIOS SEGUN ADJ (RURAL)'!$B$9*'PRECIOS SEGUN ADJ (RURAL)'!$C$9</f>
        <v>32687.999999999996</v>
      </c>
      <c r="BS134" s="80" t="e" vm="1">
        <f>+[4]!NumLetras(BR134,"PESO","PESOS DOMINICANOS","$EE $m CON #d/100 CENTAVOS")</f>
        <v>#VALUE!</v>
      </c>
      <c r="BT134" s="165">
        <v>271</v>
      </c>
      <c r="BU134" s="37">
        <f t="shared" si="119"/>
        <v>5420</v>
      </c>
      <c r="BV134" s="189">
        <v>5.5</v>
      </c>
      <c r="BW134" s="80">
        <f>+BT134*'PRECIOS SEGUN ADJ (RURAL)'!$B$10*'PRECIOS SEGUN ADJ (RURAL)'!$C$10</f>
        <v>29810</v>
      </c>
      <c r="BX134" s="80" t="e" vm="1">
        <f>+[4]!NumLetras(BW134,"PESO","PESOS DOMINICANOS","$EE $m CON #d/100 CENTAVOS")</f>
        <v>#VALUE!</v>
      </c>
      <c r="BY134" s="165">
        <v>271</v>
      </c>
      <c r="BZ134" s="37">
        <f t="shared" si="97"/>
        <v>10840</v>
      </c>
      <c r="CA134" s="189">
        <v>7.1500000000000012</v>
      </c>
      <c r="CB134" s="80">
        <f>+BY134*'PRECIOS SEGUN ADJ (RURAL)'!$B$11*'PRECIOS SEGUN ADJ (RURAL)'!$C$11</f>
        <v>77506</v>
      </c>
      <c r="CC134" s="80" t="e" vm="1">
        <f>+[4]!NumLetras(CB134,"PESO","PESOS DOMINICANOS","$EE $m CON #d/100 CENTAVOS")</f>
        <v>#VALUE!</v>
      </c>
      <c r="CD134" s="165">
        <v>271</v>
      </c>
      <c r="CE134" s="37">
        <f t="shared" si="98"/>
        <v>10840</v>
      </c>
      <c r="CF134" s="189">
        <v>6.84</v>
      </c>
      <c r="CG134" s="80">
        <f>+CD134*'PRECIOS SEGUN ADJ (RURAL)'!$B$12*'PRECIOS SEGUN ADJ (RURAL)'!$C$12</f>
        <v>74145.599999999991</v>
      </c>
      <c r="CH134" s="80" t="e" vm="1">
        <f>+[4]!NumLetras(CG134,"PESO","PESOS DOMINICANOS","$EE $m CON #d/100 CENTAVOS")</f>
        <v>#VALUE!</v>
      </c>
      <c r="CI134" s="37">
        <v>0</v>
      </c>
      <c r="CJ134" s="37">
        <f t="shared" si="127"/>
        <v>0</v>
      </c>
      <c r="CK134" s="189">
        <v>60</v>
      </c>
      <c r="CL134" s="80">
        <f>+CI134*'PRECIOS SEGUN ADJ. (FRONTERIZO)'!$B$16*'PRECIOS SEGUN ADJ. (FRONTERIZO)'!$C$16</f>
        <v>0</v>
      </c>
      <c r="CM134" s="80" t="e" vm="1">
        <f>+[4]!NumLetras(CL134,"PESO","PESOS DOMINICANOS","$EE $m CON #d/100 CENTAVOS")</f>
        <v>#VALUE!</v>
      </c>
      <c r="CN134" s="80">
        <f t="shared" si="99"/>
        <v>0</v>
      </c>
      <c r="CO134" s="37">
        <v>0</v>
      </c>
      <c r="CP134" s="37">
        <f t="shared" si="128"/>
        <v>0</v>
      </c>
      <c r="CQ134" s="189">
        <v>55.649999999999991</v>
      </c>
      <c r="CR134" s="80">
        <f>+CO134*'PRECIOS SEGUN ADJ. (FRONTERIZO)'!$B$17*'PRECIOS SEGUN ADJ. (FRONTERIZO)'!$C$17</f>
        <v>0</v>
      </c>
      <c r="CS134" s="80" t="e" vm="1">
        <f>+[4]!NumLetras(CR134,"PESO","PESOS DOMINICANOS","$EE $m CON #d/100 CENTAVOS")</f>
        <v>#VALUE!</v>
      </c>
      <c r="CT134" s="80">
        <f t="shared" si="100"/>
        <v>0</v>
      </c>
      <c r="CU134" s="165">
        <v>271</v>
      </c>
      <c r="CV134" s="37">
        <f t="shared" si="101"/>
        <v>10840</v>
      </c>
      <c r="CW134" s="189">
        <v>6.5999999999999988</v>
      </c>
      <c r="CX134" s="80">
        <f>+CU134*'PRECIOS SEGUN ADJ (RURAL)'!$B$14*'PRECIOS SEGUN ADJ (RURAL)'!$C$14</f>
        <v>71544</v>
      </c>
      <c r="CY134" s="80" t="e" vm="1">
        <f>+[4]!NumLetras(CX134,"PESO","PESOS DOMINICANOS","$EE $m CON #d/100 CENTAVOS")</f>
        <v>#VALUE!</v>
      </c>
      <c r="CZ134" s="37">
        <v>0</v>
      </c>
      <c r="DA134" s="37">
        <f t="shared" si="129"/>
        <v>0</v>
      </c>
      <c r="DB134" s="189">
        <v>65.75</v>
      </c>
      <c r="DC134" s="80">
        <f>+CZ134*'PRECIOS SEGUN ADJ. (FRONTERIZO)'!$B$19*'PRECIOS SEGUN ADJ. (FRONTERIZO)'!$C$19</f>
        <v>0</v>
      </c>
      <c r="DD134" s="80" t="e" vm="1">
        <f>+[4]!NumLetras(DC134,"PESO","PESOS DOMINICANOS","$EE $m CON #d/100 CENTAVOS")</f>
        <v>#VALUE!</v>
      </c>
      <c r="DE134" s="80">
        <f t="shared" si="102"/>
        <v>0</v>
      </c>
      <c r="DF134" s="165">
        <v>9</v>
      </c>
      <c r="DG134" s="37">
        <f t="shared" si="103"/>
        <v>360</v>
      </c>
      <c r="DH134" s="189">
        <v>82.59999999999998</v>
      </c>
      <c r="DI134" s="80">
        <f>+DF134*'PRECIOS SEGUN ADJ (RURAL)'!$B$15*'PRECIOS SEGUN ADJ (RURAL)'!$C$15</f>
        <v>29736</v>
      </c>
      <c r="DJ134" s="80" t="e" vm="1">
        <f>+[4]!NumLetras(DI134,"PESO","PESOS DOMINICANOS","$EE $m CON #d/100 CENTAVOS")</f>
        <v>#VALUE!</v>
      </c>
      <c r="DK134" s="80">
        <f t="shared" si="120"/>
        <v>5352.48</v>
      </c>
      <c r="DL134" s="165">
        <v>271</v>
      </c>
      <c r="DM134" s="37">
        <f t="shared" si="104"/>
        <v>10840</v>
      </c>
      <c r="DN134" s="189">
        <v>23.059999999999995</v>
      </c>
      <c r="DO134" s="80">
        <f>+DL134*'PRECIOS SEGUN ADJ (RURAL)'!$B$17*'PRECIOS SEGUN ADJ (RURAL)'!$C$17</f>
        <v>249970.39999999997</v>
      </c>
      <c r="DP134" s="80" t="e" vm="1">
        <f>+[4]!NumLetras(DO134,"PESO","PESOS DOMINICANOS","$EE $m CON #d/100 CENTAVOS")</f>
        <v>#VALUE!</v>
      </c>
      <c r="DQ134" s="192">
        <v>0</v>
      </c>
      <c r="DR134" s="192">
        <f t="shared" si="130"/>
        <v>0</v>
      </c>
      <c r="DS134" s="189">
        <v>80.849999999999994</v>
      </c>
      <c r="DT134" s="80">
        <f>+DQ134*'PRECIOS SEGUN ADJ. (FRONTERIZO)'!$B$22*'PRECIOS SEGUN ADJ. (FRONTERIZO)'!$C$22</f>
        <v>0</v>
      </c>
      <c r="DU134" s="80" t="e" vm="1">
        <f>+[4]!NumLetras(DT134,"PESO","PESOS DOMINICANOS","$EE $m CON #d/100 CENTAVOS")</f>
        <v>#VALUE!</v>
      </c>
      <c r="DV134" s="165">
        <v>11</v>
      </c>
      <c r="DW134" s="37">
        <f t="shared" si="105"/>
        <v>440</v>
      </c>
      <c r="DX134" s="189">
        <v>21.83</v>
      </c>
      <c r="DY134" s="80">
        <f>+DV134*'PRECIOS SEGUN ADJ (RURAL)'!$B$19*'PRECIOS SEGUN ADJ (RURAL)'!$C$19</f>
        <v>9605.2000000000007</v>
      </c>
      <c r="DZ134" s="80" t="e" vm="1">
        <f>+[4]!NumLetras(DY134,"PESO","PESOS DOMINICANOS","$EE $m CON #d/100 CENTAVOS")</f>
        <v>#VALUE!</v>
      </c>
      <c r="EA134" s="80">
        <f t="shared" si="121"/>
        <v>1728.94</v>
      </c>
      <c r="EB134" s="165">
        <v>39</v>
      </c>
      <c r="EC134" s="37">
        <f t="shared" si="106"/>
        <v>1560</v>
      </c>
      <c r="ED134" s="189">
        <v>33</v>
      </c>
      <c r="EE134" s="80">
        <f>+EB134*'PRECIOS SEGUN ADJ (RURAL)'!$B$20*'PRECIOS SEGUN ADJ (RURAL)'!$C$20</f>
        <v>51480</v>
      </c>
      <c r="EF134" s="80" t="e" vm="1">
        <f>+[4]!NumLetras(EE134,"PESO","PESOS DOMINICANOS","$EE $m CON #d/100 CENTAVOS")</f>
        <v>#VALUE!</v>
      </c>
      <c r="EG134" s="37">
        <v>0</v>
      </c>
      <c r="EH134" s="37">
        <f t="shared" si="131"/>
        <v>0</v>
      </c>
      <c r="EI134" s="189">
        <v>15.789999999999997</v>
      </c>
      <c r="EJ134" s="80">
        <f>+EG134*'PRECIOS SEGUN ADJ. (FRONTERIZO)'!$B$25*'PRECIOS SEGUN ADJ. (FRONTERIZO)'!$C$25</f>
        <v>0</v>
      </c>
      <c r="EK134" s="80" t="e" vm="1">
        <f>+[4]!NumLetras(EJ134,"PESO","PESOS DOMINICANOS","$EE $m CON #d/100 CENTAVOS")</f>
        <v>#VALUE!</v>
      </c>
      <c r="EL134" s="37">
        <v>0</v>
      </c>
      <c r="EM134" s="37">
        <f t="shared" si="132"/>
        <v>0</v>
      </c>
      <c r="EN134" s="189">
        <v>31.5</v>
      </c>
      <c r="EO134" s="80">
        <f>+EL134*'PRECIOS SEGUN ADJ. (FRONTERIZO)'!$B$26*'PRECIOS SEGUN ADJ. (FRONTERIZO)'!$C$26</f>
        <v>0</v>
      </c>
      <c r="EP134" s="80" t="e" vm="1">
        <f>+[4]!NumLetras(EO134,"PESO","PESOS DOMINICANOS","$EE $m CON #d/100 CENTAVOS")</f>
        <v>#VALUE!</v>
      </c>
      <c r="EQ134" s="193">
        <v>35</v>
      </c>
      <c r="ER134" s="194">
        <f t="shared" si="107"/>
        <v>1400</v>
      </c>
      <c r="ES134" s="195">
        <v>21.68</v>
      </c>
      <c r="ET134" s="196">
        <f>+EQ134*'PRECIOS SEGUN ADJ (RURAL)'!$B$13*'PRECIOS SEGUN ADJ (RURAL)'!$C$13</f>
        <v>30352</v>
      </c>
      <c r="EU134" s="196" t="e" vm="1">
        <f>+[4]!NumLetras(ET134,"PESO","PESOS DOMINICANOS","$EE $m CON #d/100 CENTAVOS")</f>
        <v>#VALUE!</v>
      </c>
      <c r="EV134" s="197">
        <v>271</v>
      </c>
      <c r="EW134" s="198">
        <f t="shared" si="122"/>
        <v>5420</v>
      </c>
      <c r="EX134" s="199">
        <v>5.5</v>
      </c>
      <c r="EY134" s="200">
        <f>+EV134*'PRECIOS SEGUN ADJ (RURAL)'!$B$16*'PRECIOS SEGUN ADJ (RURAL)'!$C$16</f>
        <v>29810</v>
      </c>
      <c r="EZ134" s="200" t="e" vm="1">
        <f>+[4]!NumLetras(EY134,"PESO","PESOS DOMINICANOS","$EE $m CON #d/100 CENTAVOS")</f>
        <v>#VALUE!</v>
      </c>
      <c r="FA134" s="201">
        <v>15</v>
      </c>
      <c r="FB134" s="202">
        <f t="shared" si="108"/>
        <v>600</v>
      </c>
      <c r="FC134" s="203">
        <v>220</v>
      </c>
      <c r="FD134" s="204">
        <f>+FA134*'PRECIOS SEGUN ADJ (RURAL)'!$B$18*'PRECIOS SEGUN ADJ (RURAL)'!$C$18</f>
        <v>132000</v>
      </c>
      <c r="FE134" s="204" t="e" vm="1">
        <f>+[4]!NumLetras(FD134,"PESO","PESOS DOMINICANOS","$EE $m CON #d/100 CENTAVOS")</f>
        <v>#VALUE!</v>
      </c>
      <c r="FF134" s="204">
        <f t="shared" si="123"/>
        <v>23760</v>
      </c>
      <c r="FG134" s="80">
        <f t="shared" si="134"/>
        <v>1324491.9999999998</v>
      </c>
      <c r="FH134" s="80" t="e" vm="1">
        <f>+[4]!NumLetras(FG134,"PESO","PESOS DOMINICANOS","$EE $m CON #d/100 CENTAVOS")</f>
        <v>#VALUE!</v>
      </c>
      <c r="FI134" s="80">
        <f t="shared" si="133"/>
        <v>100752.65</v>
      </c>
      <c r="FJ134" s="80" t="e" vm="1">
        <f>+[4]!NumLetras(FI134,"PESO","PESOS DOMINICANOS","$EE $m CON #d/100 CENTAVOS")</f>
        <v>#VALUE!</v>
      </c>
      <c r="FK134" s="80">
        <f t="shared" si="109"/>
        <v>1223739.3499999999</v>
      </c>
      <c r="FL134" s="80" t="e" vm="1">
        <f>+[4]!NumLetras(FK134,"PESO","PESOS DOMINICANOS","$EE $m CON #d/100 CENTAVOS")</f>
        <v>#VALUE!</v>
      </c>
      <c r="FM134" s="80">
        <f t="shared" si="110"/>
        <v>264898.40000000002</v>
      </c>
      <c r="FN134" s="80" t="e" vm="1">
        <f>+[4]!NumLetras(FM134,"PESO","PESOS DOMINICANOS","$EE $m CON #d/100 CENTAVOS")</f>
        <v>#VALUE!</v>
      </c>
      <c r="FO134" s="80">
        <f t="shared" si="111"/>
        <v>13244.92</v>
      </c>
      <c r="FP134" s="80" t="e" vm="1">
        <f>+[4]!NumLetras(FO134,"PESO","PESOS DOMINICANOS","$EE $m CON #d/100 CENTAVOS")</f>
        <v>#VALUE!</v>
      </c>
      <c r="FQ134" s="80"/>
      <c r="FR134" s="80">
        <f t="shared" si="112"/>
        <v>1059593.5999999996</v>
      </c>
      <c r="FS134" s="80" t="e" vm="1">
        <f>+[4]!NumLetras(FR134,"PESO","PESOS DOMINICANOS","$EE $m CON #d/100 CENTAVOS")</f>
        <v>#VALUE!</v>
      </c>
      <c r="FT134" s="37" t="str">
        <f>+VLOOKUP(D134,'RURAL XENIA'!F:G,2,0)</f>
        <v>R-37</v>
      </c>
    </row>
    <row r="135" spans="1:176">
      <c r="A135" s="37">
        <v>24</v>
      </c>
      <c r="B135" s="37">
        <v>24</v>
      </c>
      <c r="C135" s="26" t="s">
        <v>2949</v>
      </c>
      <c r="D135" s="37">
        <v>131084281</v>
      </c>
      <c r="E135" s="37">
        <f>+VLOOKUP(D135,'INFORMACION DE PROVEEDORES'!C:I,2,0)</f>
        <v>131084281</v>
      </c>
      <c r="F135" s="26" t="str">
        <f>+VLOOKUP(D135,'INFORMACION DE PROVEEDORES'!C:J,4,0)</f>
        <v>PEDRO CASTILLO</v>
      </c>
      <c r="G135" s="37" t="str">
        <f>+VLOOKUP(D135,'INFORMACION DE PROVEEDORES'!C:K,5,0)</f>
        <v>002-0090648-5</v>
      </c>
      <c r="H135" s="26" t="str">
        <f>+VLOOKUP(D135,'INFORMACION DE PROVEEDORES'!C:L,7,0)</f>
        <v xml:space="preserve">CALLE PONCE DE LEON NO. 104, COSTA CARIBE </v>
      </c>
      <c r="I135" s="37" t="str">
        <f>+VLOOKUP(D135,'INFORMACION DE PROVEEDORES'!C:M,3,0)</f>
        <v xml:space="preserve"> JURÍDICA</v>
      </c>
      <c r="J135" s="37">
        <v>1</v>
      </c>
      <c r="K135" s="37">
        <v>215</v>
      </c>
      <c r="L135" s="37">
        <v>15</v>
      </c>
      <c r="M135" s="37">
        <f t="shared" si="113"/>
        <v>600</v>
      </c>
      <c r="N135" s="189">
        <v>60.180000000000007</v>
      </c>
      <c r="O135" s="80">
        <f>+L135*'PRECIOS SEGUN ADJ (RURAL)'!$B$2*'PRECIOS SEGUN ADJ (RURAL)'!$C$2</f>
        <v>36108</v>
      </c>
      <c r="P135" s="80" t="e" vm="1">
        <f>+[4]!NumLetras(O135,"PESO","PESOS DOMINICANOS","$EE $m CON #d/100 CENTAVOS")</f>
        <v>#VALUE!</v>
      </c>
      <c r="Q135" s="80">
        <f t="shared" si="114"/>
        <v>5777.28</v>
      </c>
      <c r="R135" s="165">
        <v>3</v>
      </c>
      <c r="S135" s="37">
        <f t="shared" si="90"/>
        <v>120</v>
      </c>
      <c r="T135" s="189">
        <v>33</v>
      </c>
      <c r="U135" s="80">
        <f>+R135*'PRECIOS SEGUN ADJ (RURAL)'!$B$3*'PRECIOS SEGUN ADJ (RURAL)'!$C$3</f>
        <v>3960</v>
      </c>
      <c r="V135" s="80" t="e" vm="1">
        <f>+[4]!NumLetras(U135,"PESO","PESOS DOMINICANOS","$EE $m CON #d/100 CENTAVOS")</f>
        <v>#VALUE!</v>
      </c>
      <c r="W135" s="192">
        <v>0</v>
      </c>
      <c r="X135" s="37">
        <f t="shared" si="124"/>
        <v>0</v>
      </c>
      <c r="Y135" s="189">
        <v>25.2</v>
      </c>
      <c r="Z135" s="80">
        <f>+W135*'PRECIOS SEGUN ADJ. (FRONTERIZO)'!$B$4*'PRECIOS SEGUN ADJ. (FRONTERIZO)'!$C$4</f>
        <v>0</v>
      </c>
      <c r="AA135" s="80" t="e" vm="1">
        <f>+[4]!NumLetras(Z135,"PESO","PESOS DOMINICANOS","$EE $m CON #d/100 CENTAVOS")</f>
        <v>#VALUE!</v>
      </c>
      <c r="AB135" s="165">
        <v>33</v>
      </c>
      <c r="AC135" s="37">
        <f t="shared" si="91"/>
        <v>1320</v>
      </c>
      <c r="AD135" s="189">
        <v>87.91</v>
      </c>
      <c r="AE135" s="80">
        <f>+AB135*'PRECIOS SEGUN ADJ (RURAL)'!$B$4*'PRECIOS SEGUN ADJ (RURAL)'!$C$4</f>
        <v>116041.19999999998</v>
      </c>
      <c r="AF135" s="80" t="e" vm="1">
        <f>+[4]!NumLetras(AE135,"PESO","PESOS DOMINICANOS","$EE $m CON #d/100 CENTAVOS")</f>
        <v>#VALUE!</v>
      </c>
      <c r="AG135" s="80">
        <f t="shared" si="115"/>
        <v>20887.419999999998</v>
      </c>
      <c r="AH135" s="165">
        <v>40</v>
      </c>
      <c r="AI135" s="37">
        <f t="shared" si="92"/>
        <v>1600</v>
      </c>
      <c r="AJ135" s="189">
        <v>53.95</v>
      </c>
      <c r="AK135" s="80">
        <f>+AH135*'PRECIOS SEGUN ADJ (RURAL)'!$B$5*'PRECIOS SEGUN ADJ (RURAL)'!$C$5</f>
        <v>86320</v>
      </c>
      <c r="AL135" s="80" t="e" vm="1">
        <f>+[4]!NumLetras(AK135,"PESO","PESOS DOMINICANOS","$EE $m CON #d/100 CENTAVOS")</f>
        <v>#VALUE!</v>
      </c>
      <c r="AM135" s="165">
        <v>5</v>
      </c>
      <c r="AN135" s="37">
        <f t="shared" si="93"/>
        <v>200</v>
      </c>
      <c r="AO135" s="189">
        <v>29.05</v>
      </c>
      <c r="AP135" s="80">
        <f>+AM135*'PRECIOS SEGUN ADJ (RURAL)'!$B$6*'PRECIOS SEGUN ADJ (RURAL)'!$C$6</f>
        <v>5810</v>
      </c>
      <c r="AQ135" s="80" t="e" vm="1">
        <f>+[4]!NumLetras(AP135,"PESO","PESOS DOMINICANOS","$EE $m CON #d/100 CENTAVOS")</f>
        <v>#VALUE!</v>
      </c>
      <c r="AR135" s="80">
        <f t="shared" si="116"/>
        <v>929.6</v>
      </c>
      <c r="AS135" s="165">
        <v>12</v>
      </c>
      <c r="AT135" s="37">
        <f t="shared" si="94"/>
        <v>480</v>
      </c>
      <c r="AU135" s="189">
        <v>304.44</v>
      </c>
      <c r="AV135" s="80">
        <f>+AS135*'PRECIOS SEGUN ADJ (RURAL)'!$B$7*'PRECIOS SEGUN ADJ (RURAL)'!$C$7</f>
        <v>146131.19999999998</v>
      </c>
      <c r="AW135" s="80" t="e" vm="1">
        <f>+[4]!NumLetras(AV135,"PESO","PESOS DOMINICANOS","$EE $m CON #d/100 CENTAVOS")</f>
        <v>#VALUE!</v>
      </c>
      <c r="AX135" s="80">
        <f t="shared" si="117"/>
        <v>26303.62</v>
      </c>
      <c r="AY135" s="37">
        <v>0</v>
      </c>
      <c r="AZ135" s="37">
        <f t="shared" si="125"/>
        <v>0</v>
      </c>
      <c r="BA135" s="189">
        <v>18.899999999999999</v>
      </c>
      <c r="BB135" s="80">
        <f>+AY135*'PRECIOS SEGUN ADJ. (FRONTERIZO)'!$B$9*'PRECIOS SEGUN ADJ. (FRONTERIZO)'!$C$9</f>
        <v>0</v>
      </c>
      <c r="BC135" s="80" t="e" vm="1">
        <f>+[4]!NumLetras(BB135,"PESO","PESOS DOMINICANOS","$EE $m CON #d/100 CENTAVOS")</f>
        <v>#VALUE!</v>
      </c>
      <c r="BD135" s="165">
        <v>3</v>
      </c>
      <c r="BE135" s="37">
        <f t="shared" si="95"/>
        <v>120</v>
      </c>
      <c r="BF135" s="189">
        <v>140.38999999999999</v>
      </c>
      <c r="BG135" s="80">
        <f>+BD135*'PRECIOS SEGUN ADJ (RURAL)'!$B$8*'PRECIOS SEGUN ADJ (RURAL)'!$C$8</f>
        <v>16846.8</v>
      </c>
      <c r="BH135" s="80" t="e" vm="1">
        <f>+[4]!NumLetras(BG135,"PESO","PESOS DOMINICANOS","$EE $m CON #d/100 CENTAVOS")</f>
        <v>#VALUE!</v>
      </c>
      <c r="BI135" s="80">
        <f t="shared" si="118"/>
        <v>3032.42</v>
      </c>
      <c r="BJ135" s="37">
        <v>0</v>
      </c>
      <c r="BK135" s="37">
        <f t="shared" si="126"/>
        <v>0</v>
      </c>
      <c r="BL135" s="189">
        <v>31.459999999999997</v>
      </c>
      <c r="BM135" s="80">
        <f>+BJ135*'PRECIOS SEGUN ADJ. (FRONTERIZO)'!$B$11*'PRECIOS SEGUN ADJ. (FRONTERIZO)'!$C$11</f>
        <v>0</v>
      </c>
      <c r="BN135" s="80" t="e" vm="1">
        <f>+[4]!NumLetras(BM135,"PESO","PESOS DOMINICANOS","$EE $m CON #d/100 CENTAVOS")</f>
        <v>#VALUE!</v>
      </c>
      <c r="BO135" s="165">
        <v>10</v>
      </c>
      <c r="BP135" s="37">
        <f t="shared" si="96"/>
        <v>400</v>
      </c>
      <c r="BQ135" s="189">
        <v>68.099999999999994</v>
      </c>
      <c r="BR135" s="80">
        <f>+BO135*'PRECIOS SEGUN ADJ (RURAL)'!$B$9*'PRECIOS SEGUN ADJ (RURAL)'!$C$9</f>
        <v>27240</v>
      </c>
      <c r="BS135" s="80" t="e" vm="1">
        <f>+[4]!NumLetras(BR135,"PESO","PESOS DOMINICANOS","$EE $m CON #d/100 CENTAVOS")</f>
        <v>#VALUE!</v>
      </c>
      <c r="BT135" s="165">
        <v>215</v>
      </c>
      <c r="BU135" s="37">
        <f t="shared" si="119"/>
        <v>4300</v>
      </c>
      <c r="BV135" s="189">
        <v>5.5</v>
      </c>
      <c r="BW135" s="80">
        <f>+BT135*'PRECIOS SEGUN ADJ (RURAL)'!$B$10*'PRECIOS SEGUN ADJ (RURAL)'!$C$10</f>
        <v>23650</v>
      </c>
      <c r="BX135" s="80" t="e" vm="1">
        <f>+[4]!NumLetras(BW135,"PESO","PESOS DOMINICANOS","$EE $m CON #d/100 CENTAVOS")</f>
        <v>#VALUE!</v>
      </c>
      <c r="BY135" s="165">
        <v>215</v>
      </c>
      <c r="BZ135" s="37">
        <f t="shared" si="97"/>
        <v>8600</v>
      </c>
      <c r="CA135" s="189">
        <v>7.1500000000000012</v>
      </c>
      <c r="CB135" s="80">
        <f>+BY135*'PRECIOS SEGUN ADJ (RURAL)'!$B$11*'PRECIOS SEGUN ADJ (RURAL)'!$C$11</f>
        <v>61490</v>
      </c>
      <c r="CC135" s="80" t="e" vm="1">
        <f>+[4]!NumLetras(CB135,"PESO","PESOS DOMINICANOS","$EE $m CON #d/100 CENTAVOS")</f>
        <v>#VALUE!</v>
      </c>
      <c r="CD135" s="165">
        <v>215</v>
      </c>
      <c r="CE135" s="37">
        <f t="shared" si="98"/>
        <v>8600</v>
      </c>
      <c r="CF135" s="189">
        <v>6.84</v>
      </c>
      <c r="CG135" s="80">
        <f>+CD135*'PRECIOS SEGUN ADJ (RURAL)'!$B$12*'PRECIOS SEGUN ADJ (RURAL)'!$C$12</f>
        <v>58824</v>
      </c>
      <c r="CH135" s="80" t="e" vm="1">
        <f>+[4]!NumLetras(CG135,"PESO","PESOS DOMINICANOS","$EE $m CON #d/100 CENTAVOS")</f>
        <v>#VALUE!</v>
      </c>
      <c r="CI135" s="37">
        <v>0</v>
      </c>
      <c r="CJ135" s="37">
        <f t="shared" si="127"/>
        <v>0</v>
      </c>
      <c r="CK135" s="189">
        <v>60</v>
      </c>
      <c r="CL135" s="80">
        <f>+CI135*'PRECIOS SEGUN ADJ. (FRONTERIZO)'!$B$16*'PRECIOS SEGUN ADJ. (FRONTERIZO)'!$C$16</f>
        <v>0</v>
      </c>
      <c r="CM135" s="80" t="e" vm="1">
        <f>+[4]!NumLetras(CL135,"PESO","PESOS DOMINICANOS","$EE $m CON #d/100 CENTAVOS")</f>
        <v>#VALUE!</v>
      </c>
      <c r="CN135" s="80">
        <f t="shared" si="99"/>
        <v>0</v>
      </c>
      <c r="CO135" s="37">
        <v>0</v>
      </c>
      <c r="CP135" s="37">
        <f t="shared" si="128"/>
        <v>0</v>
      </c>
      <c r="CQ135" s="189">
        <v>55.649999999999991</v>
      </c>
      <c r="CR135" s="80">
        <f>+CO135*'PRECIOS SEGUN ADJ. (FRONTERIZO)'!$B$17*'PRECIOS SEGUN ADJ. (FRONTERIZO)'!$C$17</f>
        <v>0</v>
      </c>
      <c r="CS135" s="80" t="e" vm="1">
        <f>+[4]!NumLetras(CR135,"PESO","PESOS DOMINICANOS","$EE $m CON #d/100 CENTAVOS")</f>
        <v>#VALUE!</v>
      </c>
      <c r="CT135" s="80">
        <f t="shared" si="100"/>
        <v>0</v>
      </c>
      <c r="CU135" s="165">
        <v>215</v>
      </c>
      <c r="CV135" s="37">
        <f t="shared" si="101"/>
        <v>8600</v>
      </c>
      <c r="CW135" s="189">
        <v>6.5999999999999988</v>
      </c>
      <c r="CX135" s="80">
        <f>+CU135*'PRECIOS SEGUN ADJ (RURAL)'!$B$14*'PRECIOS SEGUN ADJ (RURAL)'!$C$14</f>
        <v>56760</v>
      </c>
      <c r="CY135" s="80" t="e" vm="1">
        <f>+[4]!NumLetras(CX135,"PESO","PESOS DOMINICANOS","$EE $m CON #d/100 CENTAVOS")</f>
        <v>#VALUE!</v>
      </c>
      <c r="CZ135" s="37">
        <v>0</v>
      </c>
      <c r="DA135" s="37">
        <f t="shared" si="129"/>
        <v>0</v>
      </c>
      <c r="DB135" s="189">
        <v>65.75</v>
      </c>
      <c r="DC135" s="80">
        <f>+CZ135*'PRECIOS SEGUN ADJ. (FRONTERIZO)'!$B$19*'PRECIOS SEGUN ADJ. (FRONTERIZO)'!$C$19</f>
        <v>0</v>
      </c>
      <c r="DD135" s="80" t="e" vm="1">
        <f>+[4]!NumLetras(DC135,"PESO","PESOS DOMINICANOS","$EE $m CON #d/100 CENTAVOS")</f>
        <v>#VALUE!</v>
      </c>
      <c r="DE135" s="80">
        <f t="shared" si="102"/>
        <v>0</v>
      </c>
      <c r="DF135" s="165">
        <v>8</v>
      </c>
      <c r="DG135" s="37">
        <f t="shared" si="103"/>
        <v>320</v>
      </c>
      <c r="DH135" s="189">
        <v>82.59999999999998</v>
      </c>
      <c r="DI135" s="80">
        <f>+DF135*'PRECIOS SEGUN ADJ (RURAL)'!$B$15*'PRECIOS SEGUN ADJ (RURAL)'!$C$15</f>
        <v>26432</v>
      </c>
      <c r="DJ135" s="80" t="e" vm="1">
        <f>+[4]!NumLetras(DI135,"PESO","PESOS DOMINICANOS","$EE $m CON #d/100 CENTAVOS")</f>
        <v>#VALUE!</v>
      </c>
      <c r="DK135" s="80">
        <f t="shared" si="120"/>
        <v>4757.76</v>
      </c>
      <c r="DL135" s="165">
        <v>215</v>
      </c>
      <c r="DM135" s="37">
        <f t="shared" si="104"/>
        <v>8600</v>
      </c>
      <c r="DN135" s="189">
        <v>23.059999999999995</v>
      </c>
      <c r="DO135" s="80">
        <f>+DL135*'PRECIOS SEGUN ADJ (RURAL)'!$B$17*'PRECIOS SEGUN ADJ (RURAL)'!$C$17</f>
        <v>198316</v>
      </c>
      <c r="DP135" s="80" t="e" vm="1">
        <f>+[4]!NumLetras(DO135,"PESO","PESOS DOMINICANOS","$EE $m CON #d/100 CENTAVOS")</f>
        <v>#VALUE!</v>
      </c>
      <c r="DQ135" s="192">
        <v>0</v>
      </c>
      <c r="DR135" s="192">
        <f t="shared" si="130"/>
        <v>0</v>
      </c>
      <c r="DS135" s="189">
        <v>80.849999999999994</v>
      </c>
      <c r="DT135" s="80">
        <f>+DQ135*'PRECIOS SEGUN ADJ. (FRONTERIZO)'!$B$22*'PRECIOS SEGUN ADJ. (FRONTERIZO)'!$C$22</f>
        <v>0</v>
      </c>
      <c r="DU135" s="80" t="e" vm="1">
        <f>+[4]!NumLetras(DT135,"PESO","PESOS DOMINICANOS","$EE $m CON #d/100 CENTAVOS")</f>
        <v>#VALUE!</v>
      </c>
      <c r="DV135" s="165">
        <v>9</v>
      </c>
      <c r="DW135" s="37">
        <f t="shared" si="105"/>
        <v>360</v>
      </c>
      <c r="DX135" s="189">
        <v>21.83</v>
      </c>
      <c r="DY135" s="80">
        <f>+DV135*'PRECIOS SEGUN ADJ (RURAL)'!$B$19*'PRECIOS SEGUN ADJ (RURAL)'!$C$19</f>
        <v>7858.7999999999993</v>
      </c>
      <c r="DZ135" s="80" t="e" vm="1">
        <f>+[4]!NumLetras(DY135,"PESO","PESOS DOMINICANOS","$EE $m CON #d/100 CENTAVOS")</f>
        <v>#VALUE!</v>
      </c>
      <c r="EA135" s="80">
        <f t="shared" si="121"/>
        <v>1414.58</v>
      </c>
      <c r="EB135" s="165">
        <v>31</v>
      </c>
      <c r="EC135" s="37">
        <f t="shared" si="106"/>
        <v>1240</v>
      </c>
      <c r="ED135" s="189">
        <v>33</v>
      </c>
      <c r="EE135" s="80">
        <f>+EB135*'PRECIOS SEGUN ADJ (RURAL)'!$B$20*'PRECIOS SEGUN ADJ (RURAL)'!$C$20</f>
        <v>40920</v>
      </c>
      <c r="EF135" s="80" t="e" vm="1">
        <f>+[4]!NumLetras(EE135,"PESO","PESOS DOMINICANOS","$EE $m CON #d/100 CENTAVOS")</f>
        <v>#VALUE!</v>
      </c>
      <c r="EG135" s="37">
        <v>0</v>
      </c>
      <c r="EH135" s="37">
        <f t="shared" si="131"/>
        <v>0</v>
      </c>
      <c r="EI135" s="189">
        <v>15.789999999999997</v>
      </c>
      <c r="EJ135" s="80">
        <f>+EG135*'PRECIOS SEGUN ADJ. (FRONTERIZO)'!$B$25*'PRECIOS SEGUN ADJ. (FRONTERIZO)'!$C$25</f>
        <v>0</v>
      </c>
      <c r="EK135" s="80" t="e" vm="1">
        <f>+[4]!NumLetras(EJ135,"PESO","PESOS DOMINICANOS","$EE $m CON #d/100 CENTAVOS")</f>
        <v>#VALUE!</v>
      </c>
      <c r="EL135" s="37">
        <v>0</v>
      </c>
      <c r="EM135" s="37">
        <f t="shared" si="132"/>
        <v>0</v>
      </c>
      <c r="EN135" s="189">
        <v>31.5</v>
      </c>
      <c r="EO135" s="80">
        <f>+EL135*'PRECIOS SEGUN ADJ. (FRONTERIZO)'!$B$26*'PRECIOS SEGUN ADJ. (FRONTERIZO)'!$C$26</f>
        <v>0</v>
      </c>
      <c r="EP135" s="80" t="e" vm="1">
        <f>+[4]!NumLetras(EO135,"PESO","PESOS DOMINICANOS","$EE $m CON #d/100 CENTAVOS")</f>
        <v>#VALUE!</v>
      </c>
      <c r="EQ135" s="193">
        <v>28</v>
      </c>
      <c r="ER135" s="194">
        <f t="shared" si="107"/>
        <v>1120</v>
      </c>
      <c r="ES135" s="195">
        <v>21.68</v>
      </c>
      <c r="ET135" s="196">
        <f>+EQ135*'PRECIOS SEGUN ADJ (RURAL)'!$B$13*'PRECIOS SEGUN ADJ (RURAL)'!$C$13</f>
        <v>24281.599999999999</v>
      </c>
      <c r="EU135" s="196" t="e" vm="1">
        <f>+[4]!NumLetras(ET135,"PESO","PESOS DOMINICANOS","$EE $m CON #d/100 CENTAVOS")</f>
        <v>#VALUE!</v>
      </c>
      <c r="EV135" s="197">
        <v>215</v>
      </c>
      <c r="EW135" s="198">
        <f t="shared" si="122"/>
        <v>4300</v>
      </c>
      <c r="EX135" s="199">
        <v>5.5</v>
      </c>
      <c r="EY135" s="200">
        <f>+EV135*'PRECIOS SEGUN ADJ (RURAL)'!$B$16*'PRECIOS SEGUN ADJ (RURAL)'!$C$16</f>
        <v>23650</v>
      </c>
      <c r="EZ135" s="200" t="e" vm="1">
        <f>+[4]!NumLetras(EY135,"PESO","PESOS DOMINICANOS","$EE $m CON #d/100 CENTAVOS")</f>
        <v>#VALUE!</v>
      </c>
      <c r="FA135" s="201">
        <v>12</v>
      </c>
      <c r="FB135" s="202">
        <f t="shared" si="108"/>
        <v>480</v>
      </c>
      <c r="FC135" s="203">
        <v>220</v>
      </c>
      <c r="FD135" s="204">
        <f>+FA135*'PRECIOS SEGUN ADJ (RURAL)'!$B$18*'PRECIOS SEGUN ADJ (RURAL)'!$C$18</f>
        <v>105600</v>
      </c>
      <c r="FE135" s="204" t="e" vm="1">
        <f>+[4]!NumLetras(FD135,"PESO","PESOS DOMINICANOS","$EE $m CON #d/100 CENTAVOS")</f>
        <v>#VALUE!</v>
      </c>
      <c r="FF135" s="204">
        <f t="shared" si="123"/>
        <v>19008</v>
      </c>
      <c r="FG135" s="80">
        <f t="shared" si="134"/>
        <v>1066239.6000000001</v>
      </c>
      <c r="FH135" s="80" t="e" vm="1">
        <f>+[4]!NumLetras(FG135,"PESO","PESOS DOMINICANOS","$EE $m CON #d/100 CENTAVOS")</f>
        <v>#VALUE!</v>
      </c>
      <c r="FI135" s="80">
        <f t="shared" si="133"/>
        <v>82110.679999999993</v>
      </c>
      <c r="FJ135" s="80" t="e" vm="1">
        <f>+[4]!NumLetras(FI135,"PESO","PESOS DOMINICANOS","$EE $m CON #d/100 CENTAVOS")</f>
        <v>#VALUE!</v>
      </c>
      <c r="FK135" s="80">
        <f t="shared" si="109"/>
        <v>984128.92000000016</v>
      </c>
      <c r="FL135" s="80" t="e" vm="1">
        <f>+[4]!NumLetras(FK135,"PESO","PESOS DOMINICANOS","$EE $m CON #d/100 CENTAVOS")</f>
        <v>#VALUE!</v>
      </c>
      <c r="FM135" s="80">
        <f t="shared" si="110"/>
        <v>213247.92</v>
      </c>
      <c r="FN135" s="80" t="e" vm="1">
        <f>+[4]!NumLetras(FM135,"PESO","PESOS DOMINICANOS","$EE $m CON #d/100 CENTAVOS")</f>
        <v>#VALUE!</v>
      </c>
      <c r="FO135" s="80">
        <f t="shared" si="111"/>
        <v>10662.4</v>
      </c>
      <c r="FP135" s="80" t="e" vm="1">
        <f>+[4]!NumLetras(FO135,"PESO","PESOS DOMINICANOS","$EE $m CON #d/100 CENTAVOS")</f>
        <v>#VALUE!</v>
      </c>
      <c r="FQ135" s="80"/>
      <c r="FR135" s="80">
        <f t="shared" si="112"/>
        <v>852991.68</v>
      </c>
      <c r="FS135" s="80" t="e" vm="1">
        <f>+[4]!NumLetras(FR135,"PESO","PESOS DOMINICANOS","$EE $m CON #d/100 CENTAVOS")</f>
        <v>#VALUE!</v>
      </c>
      <c r="FT135" s="37" t="str">
        <f>+VLOOKUP(D135,'RURAL XENIA'!F:G,2,0)</f>
        <v>R-14</v>
      </c>
    </row>
    <row r="136" spans="1:176">
      <c r="A136" s="37">
        <v>25</v>
      </c>
      <c r="B136" s="37">
        <v>25</v>
      </c>
      <c r="C136" s="26" t="s">
        <v>2950</v>
      </c>
      <c r="D136" s="37">
        <v>130631931</v>
      </c>
      <c r="E136" s="37">
        <f>+VLOOKUP(D136,'INFORMACION DE PROVEEDORES'!C:I,2,0)</f>
        <v>130631931</v>
      </c>
      <c r="F136" s="26" t="str">
        <f>+VLOOKUP(D136,'INFORMACION DE PROVEEDORES'!C:J,4,0)</f>
        <v>JOSE ALBERTO RAMIREZ HERNANDEZ</v>
      </c>
      <c r="G136" s="37" t="str">
        <f>+VLOOKUP(D136,'INFORMACION DE PROVEEDORES'!C:K,5,0)</f>
        <v>025-0002041-3</v>
      </c>
      <c r="H136" s="26" t="str">
        <f>+VLOOKUP(D136,'INFORMACION DE PROVEEDORES'!C:L,7,0)</f>
        <v xml:space="preserve">CALLE SANCHEZ NO. 55, EL HOYITO, EL SEIBO </v>
      </c>
      <c r="I136" s="37" t="str">
        <f>+VLOOKUP(D136,'INFORMACION DE PROVEEDORES'!C:M,3,0)</f>
        <v xml:space="preserve"> JURÍDICA</v>
      </c>
      <c r="J136" s="37">
        <v>4</v>
      </c>
      <c r="K136" s="37">
        <v>315</v>
      </c>
      <c r="L136" s="37">
        <v>23</v>
      </c>
      <c r="M136" s="37">
        <f t="shared" si="113"/>
        <v>920</v>
      </c>
      <c r="N136" s="189">
        <v>60.180000000000007</v>
      </c>
      <c r="O136" s="80">
        <f>+L136*'PRECIOS SEGUN ADJ (RURAL)'!$B$2*'PRECIOS SEGUN ADJ (RURAL)'!$C$2</f>
        <v>55365.600000000006</v>
      </c>
      <c r="P136" s="80" t="e" vm="1">
        <f>+[4]!NumLetras(O136,"PESO","PESOS DOMINICANOS","$EE $m CON #d/100 CENTAVOS")</f>
        <v>#VALUE!</v>
      </c>
      <c r="Q136" s="80">
        <f t="shared" si="114"/>
        <v>8858.5</v>
      </c>
      <c r="R136" s="165">
        <v>6</v>
      </c>
      <c r="S136" s="37">
        <f t="shared" si="90"/>
        <v>240</v>
      </c>
      <c r="T136" s="189">
        <v>33</v>
      </c>
      <c r="U136" s="80">
        <f>+R136*'PRECIOS SEGUN ADJ (RURAL)'!$B$3*'PRECIOS SEGUN ADJ (RURAL)'!$C$3</f>
        <v>7920</v>
      </c>
      <c r="V136" s="80" t="e" vm="1">
        <f>+[4]!NumLetras(U136,"PESO","PESOS DOMINICANOS","$EE $m CON #d/100 CENTAVOS")</f>
        <v>#VALUE!</v>
      </c>
      <c r="W136" s="192">
        <v>0</v>
      </c>
      <c r="X136" s="37">
        <f t="shared" si="124"/>
        <v>0</v>
      </c>
      <c r="Y136" s="189">
        <v>25.2</v>
      </c>
      <c r="Z136" s="80">
        <f>+W136*'PRECIOS SEGUN ADJ. (FRONTERIZO)'!$B$4*'PRECIOS SEGUN ADJ. (FRONTERIZO)'!$C$4</f>
        <v>0</v>
      </c>
      <c r="AA136" s="80" t="e" vm="1">
        <f>+[4]!NumLetras(Z136,"PESO","PESOS DOMINICANOS","$EE $m CON #d/100 CENTAVOS")</f>
        <v>#VALUE!</v>
      </c>
      <c r="AB136" s="165">
        <v>49</v>
      </c>
      <c r="AC136" s="37">
        <f t="shared" si="91"/>
        <v>1960</v>
      </c>
      <c r="AD136" s="189">
        <v>87.91</v>
      </c>
      <c r="AE136" s="80">
        <f>+AB136*'PRECIOS SEGUN ADJ (RURAL)'!$B$4*'PRECIOS SEGUN ADJ (RURAL)'!$C$4</f>
        <v>172303.6</v>
      </c>
      <c r="AF136" s="80" t="e" vm="1">
        <f>+[4]!NumLetras(AE136,"PESO","PESOS DOMINICANOS","$EE $m CON #d/100 CENTAVOS")</f>
        <v>#VALUE!</v>
      </c>
      <c r="AG136" s="80">
        <f t="shared" si="115"/>
        <v>31014.65</v>
      </c>
      <c r="AH136" s="165">
        <v>60</v>
      </c>
      <c r="AI136" s="37">
        <f t="shared" si="92"/>
        <v>2400</v>
      </c>
      <c r="AJ136" s="189">
        <v>53.95</v>
      </c>
      <c r="AK136" s="80">
        <f>+AH136*'PRECIOS SEGUN ADJ (RURAL)'!$B$5*'PRECIOS SEGUN ADJ (RURAL)'!$C$5</f>
        <v>129480</v>
      </c>
      <c r="AL136" s="80" t="e" vm="1">
        <f>+[4]!NumLetras(AK136,"PESO","PESOS DOMINICANOS","$EE $m CON #d/100 CENTAVOS")</f>
        <v>#VALUE!</v>
      </c>
      <c r="AM136" s="165">
        <v>9</v>
      </c>
      <c r="AN136" s="37">
        <f t="shared" si="93"/>
        <v>360</v>
      </c>
      <c r="AO136" s="189">
        <v>29.05</v>
      </c>
      <c r="AP136" s="80">
        <f>+AM136*'PRECIOS SEGUN ADJ (RURAL)'!$B$6*'PRECIOS SEGUN ADJ (RURAL)'!$C$6</f>
        <v>10458</v>
      </c>
      <c r="AQ136" s="80" t="e" vm="1">
        <f>+[4]!NumLetras(AP136,"PESO","PESOS DOMINICANOS","$EE $m CON #d/100 CENTAVOS")</f>
        <v>#VALUE!</v>
      </c>
      <c r="AR136" s="80">
        <f t="shared" si="116"/>
        <v>1673.28</v>
      </c>
      <c r="AS136" s="165">
        <v>19</v>
      </c>
      <c r="AT136" s="37">
        <f t="shared" si="94"/>
        <v>760</v>
      </c>
      <c r="AU136" s="189">
        <v>304.44</v>
      </c>
      <c r="AV136" s="80">
        <f>+AS136*'PRECIOS SEGUN ADJ (RURAL)'!$B$7*'PRECIOS SEGUN ADJ (RURAL)'!$C$7</f>
        <v>231374.4</v>
      </c>
      <c r="AW136" s="80" t="e" vm="1">
        <f>+[4]!NumLetras(AV136,"PESO","PESOS DOMINICANOS","$EE $m CON #d/100 CENTAVOS")</f>
        <v>#VALUE!</v>
      </c>
      <c r="AX136" s="80">
        <f t="shared" si="117"/>
        <v>41647.39</v>
      </c>
      <c r="AY136" s="37">
        <v>0</v>
      </c>
      <c r="AZ136" s="37">
        <f t="shared" si="125"/>
        <v>0</v>
      </c>
      <c r="BA136" s="189">
        <v>18.899999999999999</v>
      </c>
      <c r="BB136" s="80">
        <f>+AY136*'PRECIOS SEGUN ADJ. (FRONTERIZO)'!$B$9*'PRECIOS SEGUN ADJ. (FRONTERIZO)'!$C$9</f>
        <v>0</v>
      </c>
      <c r="BC136" s="80" t="e" vm="1">
        <f>+[4]!NumLetras(BB136,"PESO","PESOS DOMINICANOS","$EE $m CON #d/100 CENTAVOS")</f>
        <v>#VALUE!</v>
      </c>
      <c r="BD136" s="165">
        <v>6</v>
      </c>
      <c r="BE136" s="37">
        <f t="shared" si="95"/>
        <v>240</v>
      </c>
      <c r="BF136" s="189">
        <v>140.38999999999999</v>
      </c>
      <c r="BG136" s="80">
        <f>+BD136*'PRECIOS SEGUN ADJ (RURAL)'!$B$8*'PRECIOS SEGUN ADJ (RURAL)'!$C$8</f>
        <v>33693.599999999999</v>
      </c>
      <c r="BH136" s="80" t="e" vm="1">
        <f>+[4]!NumLetras(BG136,"PESO","PESOS DOMINICANOS","$EE $m CON #d/100 CENTAVOS")</f>
        <v>#VALUE!</v>
      </c>
      <c r="BI136" s="80">
        <f t="shared" si="118"/>
        <v>6064.85</v>
      </c>
      <c r="BJ136" s="37">
        <v>0</v>
      </c>
      <c r="BK136" s="37">
        <f t="shared" si="126"/>
        <v>0</v>
      </c>
      <c r="BL136" s="189">
        <v>31.459999999999997</v>
      </c>
      <c r="BM136" s="80">
        <f>+BJ136*'PRECIOS SEGUN ADJ. (FRONTERIZO)'!$B$11*'PRECIOS SEGUN ADJ. (FRONTERIZO)'!$C$11</f>
        <v>0</v>
      </c>
      <c r="BN136" s="80" t="e" vm="1">
        <f>+[4]!NumLetras(BM136,"PESO","PESOS DOMINICANOS","$EE $m CON #d/100 CENTAVOS")</f>
        <v>#VALUE!</v>
      </c>
      <c r="BO136" s="165">
        <v>16</v>
      </c>
      <c r="BP136" s="37">
        <f t="shared" si="96"/>
        <v>640</v>
      </c>
      <c r="BQ136" s="189">
        <v>68.099999999999994</v>
      </c>
      <c r="BR136" s="80">
        <f>+BO136*'PRECIOS SEGUN ADJ (RURAL)'!$B$9*'PRECIOS SEGUN ADJ (RURAL)'!$C$9</f>
        <v>43584</v>
      </c>
      <c r="BS136" s="80" t="e" vm="1">
        <f>+[4]!NumLetras(BR136,"PESO","PESOS DOMINICANOS","$EE $m CON #d/100 CENTAVOS")</f>
        <v>#VALUE!</v>
      </c>
      <c r="BT136" s="165">
        <v>315</v>
      </c>
      <c r="BU136" s="37">
        <f t="shared" si="119"/>
        <v>6300</v>
      </c>
      <c r="BV136" s="189">
        <v>5.5</v>
      </c>
      <c r="BW136" s="80">
        <f>+BT136*'PRECIOS SEGUN ADJ (RURAL)'!$B$10*'PRECIOS SEGUN ADJ (RURAL)'!$C$10</f>
        <v>34650</v>
      </c>
      <c r="BX136" s="80" t="e" vm="1">
        <f>+[4]!NumLetras(BW136,"PESO","PESOS DOMINICANOS","$EE $m CON #d/100 CENTAVOS")</f>
        <v>#VALUE!</v>
      </c>
      <c r="BY136" s="165">
        <v>315</v>
      </c>
      <c r="BZ136" s="37">
        <f t="shared" si="97"/>
        <v>12600</v>
      </c>
      <c r="CA136" s="189">
        <v>7.1500000000000012</v>
      </c>
      <c r="CB136" s="80">
        <f>+BY136*'PRECIOS SEGUN ADJ (RURAL)'!$B$11*'PRECIOS SEGUN ADJ (RURAL)'!$C$11</f>
        <v>90090</v>
      </c>
      <c r="CC136" s="80" t="e" vm="1">
        <f>+[4]!NumLetras(CB136,"PESO","PESOS DOMINICANOS","$EE $m CON #d/100 CENTAVOS")</f>
        <v>#VALUE!</v>
      </c>
      <c r="CD136" s="165">
        <v>315</v>
      </c>
      <c r="CE136" s="37">
        <f t="shared" si="98"/>
        <v>12600</v>
      </c>
      <c r="CF136" s="189">
        <v>6.84</v>
      </c>
      <c r="CG136" s="80">
        <f>+CD136*'PRECIOS SEGUN ADJ (RURAL)'!$B$12*'PRECIOS SEGUN ADJ (RURAL)'!$C$12</f>
        <v>86184</v>
      </c>
      <c r="CH136" s="80" t="e" vm="1">
        <f>+[4]!NumLetras(CG136,"PESO","PESOS DOMINICANOS","$EE $m CON #d/100 CENTAVOS")</f>
        <v>#VALUE!</v>
      </c>
      <c r="CI136" s="37">
        <v>0</v>
      </c>
      <c r="CJ136" s="37">
        <f t="shared" si="127"/>
        <v>0</v>
      </c>
      <c r="CK136" s="189">
        <v>60</v>
      </c>
      <c r="CL136" s="80">
        <f>+CI136*'PRECIOS SEGUN ADJ. (FRONTERIZO)'!$B$16*'PRECIOS SEGUN ADJ. (FRONTERIZO)'!$C$16</f>
        <v>0</v>
      </c>
      <c r="CM136" s="80" t="e" vm="1">
        <f>+[4]!NumLetras(CL136,"PESO","PESOS DOMINICANOS","$EE $m CON #d/100 CENTAVOS")</f>
        <v>#VALUE!</v>
      </c>
      <c r="CN136" s="80">
        <f t="shared" si="99"/>
        <v>0</v>
      </c>
      <c r="CO136" s="37">
        <v>0</v>
      </c>
      <c r="CP136" s="37">
        <f t="shared" si="128"/>
        <v>0</v>
      </c>
      <c r="CQ136" s="189">
        <v>55.649999999999991</v>
      </c>
      <c r="CR136" s="80">
        <f>+CO136*'PRECIOS SEGUN ADJ. (FRONTERIZO)'!$B$17*'PRECIOS SEGUN ADJ. (FRONTERIZO)'!$C$17</f>
        <v>0</v>
      </c>
      <c r="CS136" s="80" t="e" vm="1">
        <f>+[4]!NumLetras(CR136,"PESO","PESOS DOMINICANOS","$EE $m CON #d/100 CENTAVOS")</f>
        <v>#VALUE!</v>
      </c>
      <c r="CT136" s="80">
        <f t="shared" si="100"/>
        <v>0</v>
      </c>
      <c r="CU136" s="165">
        <v>315</v>
      </c>
      <c r="CV136" s="37">
        <f t="shared" si="101"/>
        <v>12600</v>
      </c>
      <c r="CW136" s="189">
        <v>6.5999999999999988</v>
      </c>
      <c r="CX136" s="80">
        <f>+CU136*'PRECIOS SEGUN ADJ (RURAL)'!$B$14*'PRECIOS SEGUN ADJ (RURAL)'!$C$14</f>
        <v>83160</v>
      </c>
      <c r="CY136" s="80" t="e" vm="1">
        <f>+[4]!NumLetras(CX136,"PESO","PESOS DOMINICANOS","$EE $m CON #d/100 CENTAVOS")</f>
        <v>#VALUE!</v>
      </c>
      <c r="CZ136" s="37">
        <v>0</v>
      </c>
      <c r="DA136" s="37">
        <f t="shared" si="129"/>
        <v>0</v>
      </c>
      <c r="DB136" s="189">
        <v>65.75</v>
      </c>
      <c r="DC136" s="80">
        <f>+CZ136*'PRECIOS SEGUN ADJ. (FRONTERIZO)'!$B$19*'PRECIOS SEGUN ADJ. (FRONTERIZO)'!$C$19</f>
        <v>0</v>
      </c>
      <c r="DD136" s="80" t="e" vm="1">
        <f>+[4]!NumLetras(DC136,"PESO","PESOS DOMINICANOS","$EE $m CON #d/100 CENTAVOS")</f>
        <v>#VALUE!</v>
      </c>
      <c r="DE136" s="80">
        <f t="shared" si="102"/>
        <v>0</v>
      </c>
      <c r="DF136" s="165">
        <v>12</v>
      </c>
      <c r="DG136" s="37">
        <f t="shared" si="103"/>
        <v>480</v>
      </c>
      <c r="DH136" s="189">
        <v>82.59999999999998</v>
      </c>
      <c r="DI136" s="80">
        <f>+DF136*'PRECIOS SEGUN ADJ (RURAL)'!$B$15*'PRECIOS SEGUN ADJ (RURAL)'!$C$15</f>
        <v>39648</v>
      </c>
      <c r="DJ136" s="80" t="e" vm="1">
        <f>+[4]!NumLetras(DI136,"PESO","PESOS DOMINICANOS","$EE $m CON #d/100 CENTAVOS")</f>
        <v>#VALUE!</v>
      </c>
      <c r="DK136" s="80">
        <f t="shared" si="120"/>
        <v>7136.64</v>
      </c>
      <c r="DL136" s="165">
        <v>315</v>
      </c>
      <c r="DM136" s="37">
        <f t="shared" si="104"/>
        <v>12600</v>
      </c>
      <c r="DN136" s="189">
        <v>23.059999999999995</v>
      </c>
      <c r="DO136" s="80">
        <f>+DL136*'PRECIOS SEGUN ADJ (RURAL)'!$B$17*'PRECIOS SEGUN ADJ (RURAL)'!$C$17</f>
        <v>290556</v>
      </c>
      <c r="DP136" s="80" t="e" vm="1">
        <f>+[4]!NumLetras(DO136,"PESO","PESOS DOMINICANOS","$EE $m CON #d/100 CENTAVOS")</f>
        <v>#VALUE!</v>
      </c>
      <c r="DQ136" s="192">
        <v>0</v>
      </c>
      <c r="DR136" s="192">
        <f t="shared" si="130"/>
        <v>0</v>
      </c>
      <c r="DS136" s="189">
        <v>80.849999999999994</v>
      </c>
      <c r="DT136" s="80">
        <f>+DQ136*'PRECIOS SEGUN ADJ. (FRONTERIZO)'!$B$22*'PRECIOS SEGUN ADJ. (FRONTERIZO)'!$C$22</f>
        <v>0</v>
      </c>
      <c r="DU136" s="80" t="e" vm="1">
        <f>+[4]!NumLetras(DT136,"PESO","PESOS DOMINICANOS","$EE $m CON #d/100 CENTAVOS")</f>
        <v>#VALUE!</v>
      </c>
      <c r="DV136" s="165">
        <v>13</v>
      </c>
      <c r="DW136" s="37">
        <f t="shared" si="105"/>
        <v>520</v>
      </c>
      <c r="DX136" s="189">
        <v>21.83</v>
      </c>
      <c r="DY136" s="80">
        <f>+DV136*'PRECIOS SEGUN ADJ (RURAL)'!$B$19*'PRECIOS SEGUN ADJ (RURAL)'!$C$19</f>
        <v>11351.599999999999</v>
      </c>
      <c r="DZ136" s="80" t="e" vm="1">
        <f>+[4]!NumLetras(DY136,"PESO","PESOS DOMINICANOS","$EE $m CON #d/100 CENTAVOS")</f>
        <v>#VALUE!</v>
      </c>
      <c r="EA136" s="80">
        <f t="shared" si="121"/>
        <v>2043.29</v>
      </c>
      <c r="EB136" s="165">
        <v>48</v>
      </c>
      <c r="EC136" s="37">
        <f t="shared" si="106"/>
        <v>1920</v>
      </c>
      <c r="ED136" s="189">
        <v>33</v>
      </c>
      <c r="EE136" s="80">
        <f>+EB136*'PRECIOS SEGUN ADJ (RURAL)'!$B$20*'PRECIOS SEGUN ADJ (RURAL)'!$C$20</f>
        <v>63360</v>
      </c>
      <c r="EF136" s="80" t="e" vm="1">
        <f>+[4]!NumLetras(EE136,"PESO","PESOS DOMINICANOS","$EE $m CON #d/100 CENTAVOS")</f>
        <v>#VALUE!</v>
      </c>
      <c r="EG136" s="37">
        <v>0</v>
      </c>
      <c r="EH136" s="37">
        <f t="shared" si="131"/>
        <v>0</v>
      </c>
      <c r="EI136" s="189">
        <v>15.789999999999997</v>
      </c>
      <c r="EJ136" s="80">
        <f>+EG136*'PRECIOS SEGUN ADJ. (FRONTERIZO)'!$B$25*'PRECIOS SEGUN ADJ. (FRONTERIZO)'!$C$25</f>
        <v>0</v>
      </c>
      <c r="EK136" s="80" t="e" vm="1">
        <f>+[4]!NumLetras(EJ136,"PESO","PESOS DOMINICANOS","$EE $m CON #d/100 CENTAVOS")</f>
        <v>#VALUE!</v>
      </c>
      <c r="EL136" s="37">
        <v>0</v>
      </c>
      <c r="EM136" s="37">
        <f t="shared" si="132"/>
        <v>0</v>
      </c>
      <c r="EN136" s="189">
        <v>31.5</v>
      </c>
      <c r="EO136" s="80">
        <f>+EL136*'PRECIOS SEGUN ADJ. (FRONTERIZO)'!$B$26*'PRECIOS SEGUN ADJ. (FRONTERIZO)'!$C$26</f>
        <v>0</v>
      </c>
      <c r="EP136" s="80" t="e" vm="1">
        <f>+[4]!NumLetras(EO136,"PESO","PESOS DOMINICANOS","$EE $m CON #d/100 CENTAVOS")</f>
        <v>#VALUE!</v>
      </c>
      <c r="EQ136" s="193">
        <v>41</v>
      </c>
      <c r="ER136" s="194">
        <f t="shared" si="107"/>
        <v>1640</v>
      </c>
      <c r="ES136" s="195">
        <v>21.68</v>
      </c>
      <c r="ET136" s="196">
        <f>+EQ136*'PRECIOS SEGUN ADJ (RURAL)'!$B$13*'PRECIOS SEGUN ADJ (RURAL)'!$C$13</f>
        <v>35555.199999999997</v>
      </c>
      <c r="EU136" s="196" t="e" vm="1">
        <f>+[4]!NumLetras(ET136,"PESO","PESOS DOMINICANOS","$EE $m CON #d/100 CENTAVOS")</f>
        <v>#VALUE!</v>
      </c>
      <c r="EV136" s="197">
        <v>315</v>
      </c>
      <c r="EW136" s="198">
        <f t="shared" si="122"/>
        <v>6300</v>
      </c>
      <c r="EX136" s="199">
        <v>5.5</v>
      </c>
      <c r="EY136" s="200">
        <f>+EV136*'PRECIOS SEGUN ADJ (RURAL)'!$B$16*'PRECIOS SEGUN ADJ (RURAL)'!$C$16</f>
        <v>34650</v>
      </c>
      <c r="EZ136" s="200" t="e" vm="1">
        <f>+[4]!NumLetras(EY136,"PESO","PESOS DOMINICANOS","$EE $m CON #d/100 CENTAVOS")</f>
        <v>#VALUE!</v>
      </c>
      <c r="FA136" s="201">
        <v>19</v>
      </c>
      <c r="FB136" s="202">
        <f t="shared" si="108"/>
        <v>760</v>
      </c>
      <c r="FC136" s="203">
        <v>220</v>
      </c>
      <c r="FD136" s="204">
        <f>+FA136*'PRECIOS SEGUN ADJ (RURAL)'!$B$18*'PRECIOS SEGUN ADJ (RURAL)'!$C$18</f>
        <v>167200</v>
      </c>
      <c r="FE136" s="204" t="e" vm="1">
        <f>+[4]!NumLetras(FD136,"PESO","PESOS DOMINICANOS","$EE $m CON #d/100 CENTAVOS")</f>
        <v>#VALUE!</v>
      </c>
      <c r="FF136" s="204">
        <f t="shared" si="123"/>
        <v>30096</v>
      </c>
      <c r="FG136" s="80">
        <f t="shared" si="134"/>
        <v>1620584</v>
      </c>
      <c r="FH136" s="80" t="e" vm="1">
        <f>+[4]!NumLetras(FG136,"PESO","PESOS DOMINICANOS","$EE $m CON #d/100 CENTAVOS")</f>
        <v>#VALUE!</v>
      </c>
      <c r="FI136" s="80">
        <f t="shared" si="133"/>
        <v>128534.6</v>
      </c>
      <c r="FJ136" s="80" t="e" vm="1">
        <f>+[4]!NumLetras(FI136,"PESO","PESOS DOMINICANOS","$EE $m CON #d/100 CENTAVOS")</f>
        <v>#VALUE!</v>
      </c>
      <c r="FK136" s="80">
        <f t="shared" si="109"/>
        <v>1492049.4</v>
      </c>
      <c r="FL136" s="80" t="e" vm="1">
        <f>+[4]!NumLetras(FK136,"PESO","PESOS DOMINICANOS","$EE $m CON #d/100 CENTAVOS")</f>
        <v>#VALUE!</v>
      </c>
      <c r="FM136" s="80">
        <f t="shared" si="110"/>
        <v>324116.8</v>
      </c>
      <c r="FN136" s="80" t="e" vm="1">
        <f>+[4]!NumLetras(FM136,"PESO","PESOS DOMINICANOS","$EE $m CON #d/100 CENTAVOS")</f>
        <v>#VALUE!</v>
      </c>
      <c r="FO136" s="80">
        <f t="shared" si="111"/>
        <v>16205.84</v>
      </c>
      <c r="FP136" s="80" t="e" vm="1">
        <f>+[4]!NumLetras(FO136,"PESO","PESOS DOMINICANOS","$EE $m CON #d/100 CENTAVOS")</f>
        <v>#VALUE!</v>
      </c>
      <c r="FQ136" s="80"/>
      <c r="FR136" s="80">
        <f t="shared" si="112"/>
        <v>1296467.2</v>
      </c>
      <c r="FS136" s="80" t="e" vm="1">
        <f>+[4]!NumLetras(FR136,"PESO","PESOS DOMINICANOS","$EE $m CON #d/100 CENTAVOS")</f>
        <v>#VALUE!</v>
      </c>
      <c r="FT136" s="37" t="str">
        <f>+VLOOKUP(D136,'RURAL XENIA'!F:G,2,0)</f>
        <v>R-29</v>
      </c>
    </row>
    <row r="137" spans="1:176">
      <c r="A137" s="37">
        <v>26</v>
      </c>
      <c r="B137" s="37">
        <v>26</v>
      </c>
      <c r="C137" s="26" t="s">
        <v>2962</v>
      </c>
      <c r="D137" s="37">
        <v>132285484</v>
      </c>
      <c r="E137" s="37">
        <f>+VLOOKUP(D137,'INFORMACION DE PROVEEDORES'!C:I,2,0)</f>
        <v>132285484</v>
      </c>
      <c r="F137" s="26" t="str">
        <f>+VLOOKUP(D137,'INFORMACION DE PROVEEDORES'!C:J,4,0)</f>
        <v>KATHERINE LUCIA RAMOS RAMIEZ</v>
      </c>
      <c r="G137" s="37" t="str">
        <f>+VLOOKUP(D137,'INFORMACION DE PROVEEDORES'!C:K,5,0)</f>
        <v>402-0967291-0</v>
      </c>
      <c r="H137" s="26" t="str">
        <f>+VLOOKUP(D137,'INFORMACION DE PROVEEDORES'!C:L,7,0)</f>
        <v xml:space="preserve">CALLE PROYECTO NO. 12 LA MANICERA, EL SEIBO </v>
      </c>
      <c r="I137" s="37" t="str">
        <f>+VLOOKUP(D137,'INFORMACION DE PROVEEDORES'!C:M,3,0)</f>
        <v xml:space="preserve"> JURÍDICA</v>
      </c>
      <c r="J137" s="37">
        <v>8</v>
      </c>
      <c r="K137" s="37">
        <v>249</v>
      </c>
      <c r="L137" s="37">
        <v>21</v>
      </c>
      <c r="M137" s="37">
        <f t="shared" si="113"/>
        <v>840</v>
      </c>
      <c r="N137" s="189">
        <v>60.180000000000007</v>
      </c>
      <c r="O137" s="80">
        <f>+L137*'PRECIOS SEGUN ADJ (RURAL)'!$B$2*'PRECIOS SEGUN ADJ (RURAL)'!$C$2</f>
        <v>50551.199999999997</v>
      </c>
      <c r="P137" s="80" t="e" vm="1">
        <f>+[4]!NumLetras(O137,"PESO","PESOS DOMINICANOS","$EE $m CON #d/100 CENTAVOS")</f>
        <v>#VALUE!</v>
      </c>
      <c r="Q137" s="80">
        <f t="shared" si="114"/>
        <v>8088.19</v>
      </c>
      <c r="R137" s="165">
        <v>8</v>
      </c>
      <c r="S137" s="37">
        <f t="shared" si="90"/>
        <v>320</v>
      </c>
      <c r="T137" s="189">
        <v>33</v>
      </c>
      <c r="U137" s="80">
        <f>+R137*'PRECIOS SEGUN ADJ (RURAL)'!$B$3*'PRECIOS SEGUN ADJ (RURAL)'!$C$3</f>
        <v>10560</v>
      </c>
      <c r="V137" s="80" t="e" vm="1">
        <f>+[4]!NumLetras(U137,"PESO","PESOS DOMINICANOS","$EE $m CON #d/100 CENTAVOS")</f>
        <v>#VALUE!</v>
      </c>
      <c r="W137" s="192">
        <v>0</v>
      </c>
      <c r="X137" s="37">
        <f t="shared" si="124"/>
        <v>0</v>
      </c>
      <c r="Y137" s="189">
        <v>25.2</v>
      </c>
      <c r="Z137" s="80">
        <f>+W137*'PRECIOS SEGUN ADJ. (FRONTERIZO)'!$B$4*'PRECIOS SEGUN ADJ. (FRONTERIZO)'!$C$4</f>
        <v>0</v>
      </c>
      <c r="AA137" s="80" t="e" vm="1">
        <f>+[4]!NumLetras(Z137,"PESO","PESOS DOMINICANOS","$EE $m CON #d/100 CENTAVOS")</f>
        <v>#VALUE!</v>
      </c>
      <c r="AB137" s="165">
        <v>43</v>
      </c>
      <c r="AC137" s="37">
        <f t="shared" si="91"/>
        <v>1720</v>
      </c>
      <c r="AD137" s="189">
        <v>87.91</v>
      </c>
      <c r="AE137" s="80">
        <f>+AB137*'PRECIOS SEGUN ADJ (RURAL)'!$B$4*'PRECIOS SEGUN ADJ (RURAL)'!$C$4</f>
        <v>151205.19999999998</v>
      </c>
      <c r="AF137" s="80" t="e" vm="1">
        <f>+[4]!NumLetras(AE137,"PESO","PESOS DOMINICANOS","$EE $m CON #d/100 CENTAVOS")</f>
        <v>#VALUE!</v>
      </c>
      <c r="AG137" s="80">
        <f t="shared" si="115"/>
        <v>27216.94</v>
      </c>
      <c r="AH137" s="165">
        <v>48</v>
      </c>
      <c r="AI137" s="37">
        <f t="shared" si="92"/>
        <v>1920</v>
      </c>
      <c r="AJ137" s="189">
        <v>53.95</v>
      </c>
      <c r="AK137" s="80">
        <f>+AH137*'PRECIOS SEGUN ADJ (RURAL)'!$B$5*'PRECIOS SEGUN ADJ (RURAL)'!$C$5</f>
        <v>103584.00000000001</v>
      </c>
      <c r="AL137" s="80" t="e" vm="1">
        <f>+[4]!NumLetras(AK137,"PESO","PESOS DOMINICANOS","$EE $m CON #d/100 CENTAVOS")</f>
        <v>#VALUE!</v>
      </c>
      <c r="AM137" s="165">
        <v>10</v>
      </c>
      <c r="AN137" s="37">
        <f t="shared" si="93"/>
        <v>400</v>
      </c>
      <c r="AO137" s="189">
        <v>29.05</v>
      </c>
      <c r="AP137" s="80">
        <f>+AM137*'PRECIOS SEGUN ADJ (RURAL)'!$B$6*'PRECIOS SEGUN ADJ (RURAL)'!$C$6</f>
        <v>11620</v>
      </c>
      <c r="AQ137" s="80" t="e" vm="1">
        <f>+[4]!NumLetras(AP137,"PESO","PESOS DOMINICANOS","$EE $m CON #d/100 CENTAVOS")</f>
        <v>#VALUE!</v>
      </c>
      <c r="AR137" s="80">
        <f t="shared" si="116"/>
        <v>1859.2</v>
      </c>
      <c r="AS137" s="165">
        <v>17</v>
      </c>
      <c r="AT137" s="37">
        <f t="shared" si="94"/>
        <v>680</v>
      </c>
      <c r="AU137" s="189">
        <v>304.44</v>
      </c>
      <c r="AV137" s="80">
        <f>+AS137*'PRECIOS SEGUN ADJ (RURAL)'!$B$7*'PRECIOS SEGUN ADJ (RURAL)'!$C$7</f>
        <v>207019.19999999998</v>
      </c>
      <c r="AW137" s="80" t="e" vm="1">
        <f>+[4]!NumLetras(AV137,"PESO","PESOS DOMINICANOS","$EE $m CON #d/100 CENTAVOS")</f>
        <v>#VALUE!</v>
      </c>
      <c r="AX137" s="80">
        <f t="shared" si="117"/>
        <v>37263.46</v>
      </c>
      <c r="AY137" s="37">
        <v>0</v>
      </c>
      <c r="AZ137" s="37">
        <f t="shared" si="125"/>
        <v>0</v>
      </c>
      <c r="BA137" s="189">
        <v>18.899999999999999</v>
      </c>
      <c r="BB137" s="80">
        <f>+AY137*'PRECIOS SEGUN ADJ. (FRONTERIZO)'!$B$9*'PRECIOS SEGUN ADJ. (FRONTERIZO)'!$C$9</f>
        <v>0</v>
      </c>
      <c r="BC137" s="80" t="e" vm="1">
        <f>+[4]!NumLetras(BB137,"PESO","PESOS DOMINICANOS","$EE $m CON #d/100 CENTAVOS")</f>
        <v>#VALUE!</v>
      </c>
      <c r="BD137" s="165">
        <v>8</v>
      </c>
      <c r="BE137" s="37">
        <f t="shared" si="95"/>
        <v>320</v>
      </c>
      <c r="BF137" s="189">
        <v>140.38999999999999</v>
      </c>
      <c r="BG137" s="80">
        <f>+BD137*'PRECIOS SEGUN ADJ (RURAL)'!$B$8*'PRECIOS SEGUN ADJ (RURAL)'!$C$8</f>
        <v>44924.799999999996</v>
      </c>
      <c r="BH137" s="80" t="e" vm="1">
        <f>+[4]!NumLetras(BG137,"PESO","PESOS DOMINICANOS","$EE $m CON #d/100 CENTAVOS")</f>
        <v>#VALUE!</v>
      </c>
      <c r="BI137" s="80">
        <f t="shared" si="118"/>
        <v>8086.46</v>
      </c>
      <c r="BJ137" s="37">
        <v>0</v>
      </c>
      <c r="BK137" s="37">
        <f t="shared" si="126"/>
        <v>0</v>
      </c>
      <c r="BL137" s="189">
        <v>31.459999999999997</v>
      </c>
      <c r="BM137" s="80">
        <f>+BJ137*'PRECIOS SEGUN ADJ. (FRONTERIZO)'!$B$11*'PRECIOS SEGUN ADJ. (FRONTERIZO)'!$C$11</f>
        <v>0</v>
      </c>
      <c r="BN137" s="80" t="e" vm="1">
        <f>+[4]!NumLetras(BM137,"PESO","PESOS DOMINICANOS","$EE $m CON #d/100 CENTAVOS")</f>
        <v>#VALUE!</v>
      </c>
      <c r="BO137" s="165">
        <v>13</v>
      </c>
      <c r="BP137" s="37">
        <f t="shared" si="96"/>
        <v>520</v>
      </c>
      <c r="BQ137" s="189">
        <v>68.099999999999994</v>
      </c>
      <c r="BR137" s="80">
        <f>+BO137*'PRECIOS SEGUN ADJ (RURAL)'!$B$9*'PRECIOS SEGUN ADJ (RURAL)'!$C$9</f>
        <v>35412</v>
      </c>
      <c r="BS137" s="80" t="e" vm="1">
        <f>+[4]!NumLetras(BR137,"PESO","PESOS DOMINICANOS","$EE $m CON #d/100 CENTAVOS")</f>
        <v>#VALUE!</v>
      </c>
      <c r="BT137" s="165">
        <v>249</v>
      </c>
      <c r="BU137" s="37">
        <f t="shared" si="119"/>
        <v>4980</v>
      </c>
      <c r="BV137" s="189">
        <v>5.5</v>
      </c>
      <c r="BW137" s="80">
        <f>+BT137*'PRECIOS SEGUN ADJ (RURAL)'!$B$10*'PRECIOS SEGUN ADJ (RURAL)'!$C$10</f>
        <v>27390</v>
      </c>
      <c r="BX137" s="80" t="e" vm="1">
        <f>+[4]!NumLetras(BW137,"PESO","PESOS DOMINICANOS","$EE $m CON #d/100 CENTAVOS")</f>
        <v>#VALUE!</v>
      </c>
      <c r="BY137" s="165">
        <v>249</v>
      </c>
      <c r="BZ137" s="37">
        <f t="shared" si="97"/>
        <v>9960</v>
      </c>
      <c r="CA137" s="189">
        <v>7.1500000000000012</v>
      </c>
      <c r="CB137" s="80">
        <f>+BY137*'PRECIOS SEGUN ADJ (RURAL)'!$B$11*'PRECIOS SEGUN ADJ (RURAL)'!$C$11</f>
        <v>71214</v>
      </c>
      <c r="CC137" s="80" t="e" vm="1">
        <f>+[4]!NumLetras(CB137,"PESO","PESOS DOMINICANOS","$EE $m CON #d/100 CENTAVOS")</f>
        <v>#VALUE!</v>
      </c>
      <c r="CD137" s="165">
        <v>249</v>
      </c>
      <c r="CE137" s="37">
        <f t="shared" si="98"/>
        <v>9960</v>
      </c>
      <c r="CF137" s="189">
        <v>6.84</v>
      </c>
      <c r="CG137" s="80">
        <f>+CD137*'PRECIOS SEGUN ADJ (RURAL)'!$B$12*'PRECIOS SEGUN ADJ (RURAL)'!$C$12</f>
        <v>68126.399999999994</v>
      </c>
      <c r="CH137" s="80" t="e" vm="1">
        <f>+[4]!NumLetras(CG137,"PESO","PESOS DOMINICANOS","$EE $m CON #d/100 CENTAVOS")</f>
        <v>#VALUE!</v>
      </c>
      <c r="CI137" s="37">
        <v>0</v>
      </c>
      <c r="CJ137" s="37">
        <f t="shared" si="127"/>
        <v>0</v>
      </c>
      <c r="CK137" s="189">
        <v>60</v>
      </c>
      <c r="CL137" s="80">
        <f>+CI137*'PRECIOS SEGUN ADJ. (FRONTERIZO)'!$B$16*'PRECIOS SEGUN ADJ. (FRONTERIZO)'!$C$16</f>
        <v>0</v>
      </c>
      <c r="CM137" s="80" t="e" vm="1">
        <f>+[4]!NumLetras(CL137,"PESO","PESOS DOMINICANOS","$EE $m CON #d/100 CENTAVOS")</f>
        <v>#VALUE!</v>
      </c>
      <c r="CN137" s="80">
        <f t="shared" si="99"/>
        <v>0</v>
      </c>
      <c r="CO137" s="37">
        <v>0</v>
      </c>
      <c r="CP137" s="37">
        <f t="shared" si="128"/>
        <v>0</v>
      </c>
      <c r="CQ137" s="189">
        <v>55.649999999999991</v>
      </c>
      <c r="CR137" s="80">
        <f>+CO137*'PRECIOS SEGUN ADJ. (FRONTERIZO)'!$B$17*'PRECIOS SEGUN ADJ. (FRONTERIZO)'!$C$17</f>
        <v>0</v>
      </c>
      <c r="CS137" s="80" t="e" vm="1">
        <f>+[4]!NumLetras(CR137,"PESO","PESOS DOMINICANOS","$EE $m CON #d/100 CENTAVOS")</f>
        <v>#VALUE!</v>
      </c>
      <c r="CT137" s="80">
        <f t="shared" si="100"/>
        <v>0</v>
      </c>
      <c r="CU137" s="165">
        <v>249</v>
      </c>
      <c r="CV137" s="37">
        <f t="shared" si="101"/>
        <v>9960</v>
      </c>
      <c r="CW137" s="189">
        <v>6.5999999999999988</v>
      </c>
      <c r="CX137" s="80">
        <f>+CU137*'PRECIOS SEGUN ADJ (RURAL)'!$B$14*'PRECIOS SEGUN ADJ (RURAL)'!$C$14</f>
        <v>65736</v>
      </c>
      <c r="CY137" s="80" t="e" vm="1">
        <f>+[4]!NumLetras(CX137,"PESO","PESOS DOMINICANOS","$EE $m CON #d/100 CENTAVOS")</f>
        <v>#VALUE!</v>
      </c>
      <c r="CZ137" s="37">
        <v>0</v>
      </c>
      <c r="DA137" s="37">
        <f t="shared" si="129"/>
        <v>0</v>
      </c>
      <c r="DB137" s="189">
        <v>65.75</v>
      </c>
      <c r="DC137" s="80">
        <f>+CZ137*'PRECIOS SEGUN ADJ. (FRONTERIZO)'!$B$19*'PRECIOS SEGUN ADJ. (FRONTERIZO)'!$C$19</f>
        <v>0</v>
      </c>
      <c r="DD137" s="80" t="e" vm="1">
        <f>+[4]!NumLetras(DC137,"PESO","PESOS DOMINICANOS","$EE $m CON #d/100 CENTAVOS")</f>
        <v>#VALUE!</v>
      </c>
      <c r="DE137" s="80">
        <f t="shared" si="102"/>
        <v>0</v>
      </c>
      <c r="DF137" s="165">
        <v>12</v>
      </c>
      <c r="DG137" s="37">
        <f t="shared" si="103"/>
        <v>480</v>
      </c>
      <c r="DH137" s="189">
        <v>82.59999999999998</v>
      </c>
      <c r="DI137" s="80">
        <f>+DF137*'PRECIOS SEGUN ADJ (RURAL)'!$B$15*'PRECIOS SEGUN ADJ (RURAL)'!$C$15</f>
        <v>39648</v>
      </c>
      <c r="DJ137" s="80" t="e" vm="1">
        <f>+[4]!NumLetras(DI137,"PESO","PESOS DOMINICANOS","$EE $m CON #d/100 CENTAVOS")</f>
        <v>#VALUE!</v>
      </c>
      <c r="DK137" s="80">
        <f t="shared" si="120"/>
        <v>7136.64</v>
      </c>
      <c r="DL137" s="165">
        <v>249</v>
      </c>
      <c r="DM137" s="37">
        <f t="shared" si="104"/>
        <v>9960</v>
      </c>
      <c r="DN137" s="189">
        <v>23.059999999999995</v>
      </c>
      <c r="DO137" s="80">
        <f>+DL137*'PRECIOS SEGUN ADJ (RURAL)'!$B$17*'PRECIOS SEGUN ADJ (RURAL)'!$C$17</f>
        <v>229677.59999999998</v>
      </c>
      <c r="DP137" s="80" t="e" vm="1">
        <f>+[4]!NumLetras(DO137,"PESO","PESOS DOMINICANOS","$EE $m CON #d/100 CENTAVOS")</f>
        <v>#VALUE!</v>
      </c>
      <c r="DQ137" s="192">
        <v>0</v>
      </c>
      <c r="DR137" s="192">
        <f t="shared" si="130"/>
        <v>0</v>
      </c>
      <c r="DS137" s="189">
        <v>80.849999999999994</v>
      </c>
      <c r="DT137" s="80">
        <f>+DQ137*'PRECIOS SEGUN ADJ. (FRONTERIZO)'!$B$22*'PRECIOS SEGUN ADJ. (FRONTERIZO)'!$C$22</f>
        <v>0</v>
      </c>
      <c r="DU137" s="80" t="e" vm="1">
        <f>+[4]!NumLetras(DT137,"PESO","PESOS DOMINICANOS","$EE $m CON #d/100 CENTAVOS")</f>
        <v>#VALUE!</v>
      </c>
      <c r="DV137" s="165">
        <v>13</v>
      </c>
      <c r="DW137" s="37">
        <f t="shared" si="105"/>
        <v>520</v>
      </c>
      <c r="DX137" s="189">
        <v>21.83</v>
      </c>
      <c r="DY137" s="80">
        <f>+DV137*'PRECIOS SEGUN ADJ (RURAL)'!$B$19*'PRECIOS SEGUN ADJ (RURAL)'!$C$19</f>
        <v>11351.599999999999</v>
      </c>
      <c r="DZ137" s="80" t="e" vm="1">
        <f>+[4]!NumLetras(DY137,"PESO","PESOS DOMINICANOS","$EE $m CON #d/100 CENTAVOS")</f>
        <v>#VALUE!</v>
      </c>
      <c r="EA137" s="80">
        <f t="shared" si="121"/>
        <v>2043.29</v>
      </c>
      <c r="EB137" s="165">
        <v>42</v>
      </c>
      <c r="EC137" s="37">
        <f t="shared" si="106"/>
        <v>1680</v>
      </c>
      <c r="ED137" s="189">
        <v>33</v>
      </c>
      <c r="EE137" s="80">
        <f>+EB137*'PRECIOS SEGUN ADJ (RURAL)'!$B$20*'PRECIOS SEGUN ADJ (RURAL)'!$C$20</f>
        <v>55440</v>
      </c>
      <c r="EF137" s="80" t="e" vm="1">
        <f>+[4]!NumLetras(EE137,"PESO","PESOS DOMINICANOS","$EE $m CON #d/100 CENTAVOS")</f>
        <v>#VALUE!</v>
      </c>
      <c r="EG137" s="37">
        <v>0</v>
      </c>
      <c r="EH137" s="37">
        <f t="shared" si="131"/>
        <v>0</v>
      </c>
      <c r="EI137" s="189">
        <v>15.789999999999997</v>
      </c>
      <c r="EJ137" s="80">
        <f>+EG137*'PRECIOS SEGUN ADJ. (FRONTERIZO)'!$B$25*'PRECIOS SEGUN ADJ. (FRONTERIZO)'!$C$25</f>
        <v>0</v>
      </c>
      <c r="EK137" s="80" t="e" vm="1">
        <f>+[4]!NumLetras(EJ137,"PESO","PESOS DOMINICANOS","$EE $m CON #d/100 CENTAVOS")</f>
        <v>#VALUE!</v>
      </c>
      <c r="EL137" s="37">
        <v>0</v>
      </c>
      <c r="EM137" s="37">
        <f t="shared" si="132"/>
        <v>0</v>
      </c>
      <c r="EN137" s="189">
        <v>31.5</v>
      </c>
      <c r="EO137" s="80">
        <f>+EL137*'PRECIOS SEGUN ADJ. (FRONTERIZO)'!$B$26*'PRECIOS SEGUN ADJ. (FRONTERIZO)'!$C$26</f>
        <v>0</v>
      </c>
      <c r="EP137" s="80" t="e" vm="1">
        <f>+[4]!NumLetras(EO137,"PESO","PESOS DOMINICANOS","$EE $m CON #d/100 CENTAVOS")</f>
        <v>#VALUE!</v>
      </c>
      <c r="EQ137" s="193">
        <v>36</v>
      </c>
      <c r="ER137" s="194">
        <f t="shared" si="107"/>
        <v>1440</v>
      </c>
      <c r="ES137" s="195">
        <v>21.68</v>
      </c>
      <c r="ET137" s="196">
        <f>+EQ137*'PRECIOS SEGUN ADJ (RURAL)'!$B$13*'PRECIOS SEGUN ADJ (RURAL)'!$C$13</f>
        <v>31219.200000000001</v>
      </c>
      <c r="EU137" s="196" t="e" vm="1">
        <f>+[4]!NumLetras(ET137,"PESO","PESOS DOMINICANOS","$EE $m CON #d/100 CENTAVOS")</f>
        <v>#VALUE!</v>
      </c>
      <c r="EV137" s="197">
        <v>249</v>
      </c>
      <c r="EW137" s="198">
        <f t="shared" si="122"/>
        <v>4980</v>
      </c>
      <c r="EX137" s="199">
        <v>5.5</v>
      </c>
      <c r="EY137" s="200">
        <f>+EV137*'PRECIOS SEGUN ADJ (RURAL)'!$B$16*'PRECIOS SEGUN ADJ (RURAL)'!$C$16</f>
        <v>27390</v>
      </c>
      <c r="EZ137" s="200" t="e" vm="1">
        <f>+[4]!NumLetras(EY137,"PESO","PESOS DOMINICANOS","$EE $m CON #d/100 CENTAVOS")</f>
        <v>#VALUE!</v>
      </c>
      <c r="FA137" s="201">
        <v>17</v>
      </c>
      <c r="FB137" s="202">
        <f t="shared" si="108"/>
        <v>680</v>
      </c>
      <c r="FC137" s="203">
        <v>220</v>
      </c>
      <c r="FD137" s="204">
        <f>+FA137*'PRECIOS SEGUN ADJ (RURAL)'!$B$18*'PRECIOS SEGUN ADJ (RURAL)'!$C$18</f>
        <v>149600</v>
      </c>
      <c r="FE137" s="204" t="e" vm="1">
        <f>+[4]!NumLetras(FD137,"PESO","PESOS DOMINICANOS","$EE $m CON #d/100 CENTAVOS")</f>
        <v>#VALUE!</v>
      </c>
      <c r="FF137" s="204">
        <f t="shared" si="123"/>
        <v>26928</v>
      </c>
      <c r="FG137" s="80">
        <f t="shared" si="134"/>
        <v>1391669.2</v>
      </c>
      <c r="FH137" s="80" t="e" vm="1">
        <f>+[4]!NumLetras(FG137,"PESO","PESOS DOMINICANOS","$EE $m CON #d/100 CENTAVOS")</f>
        <v>#VALUE!</v>
      </c>
      <c r="FI137" s="80">
        <f t="shared" si="133"/>
        <v>118622.18</v>
      </c>
      <c r="FJ137" s="80" t="e" vm="1">
        <f>+[4]!NumLetras(FI137,"PESO","PESOS DOMINICANOS","$EE $m CON #d/100 CENTAVOS")</f>
        <v>#VALUE!</v>
      </c>
      <c r="FK137" s="80">
        <f t="shared" si="109"/>
        <v>1273047.02</v>
      </c>
      <c r="FL137" s="80" t="e" vm="1">
        <f>+[4]!NumLetras(FK137,"PESO","PESOS DOMINICANOS","$EE $m CON #d/100 CENTAVOS")</f>
        <v>#VALUE!</v>
      </c>
      <c r="FM137" s="80">
        <f t="shared" si="110"/>
        <v>278333.84000000003</v>
      </c>
      <c r="FN137" s="80" t="e" vm="1">
        <f>+[4]!NumLetras(FM137,"PESO","PESOS DOMINICANOS","$EE $m CON #d/100 CENTAVOS")</f>
        <v>#VALUE!</v>
      </c>
      <c r="FO137" s="80">
        <f t="shared" si="111"/>
        <v>13916.69</v>
      </c>
      <c r="FP137" s="80" t="e" vm="1">
        <f>+[4]!NumLetras(FO137,"PESO","PESOS DOMINICANOS","$EE $m CON #d/100 CENTAVOS")</f>
        <v>#VALUE!</v>
      </c>
      <c r="FQ137" s="80"/>
      <c r="FR137" s="80">
        <f t="shared" si="112"/>
        <v>1113335.3599999999</v>
      </c>
      <c r="FS137" s="80" t="e" vm="1">
        <f>+[4]!NumLetras(FR137,"PESO","PESOS DOMINICANOS","$EE $m CON #d/100 CENTAVOS")</f>
        <v>#VALUE!</v>
      </c>
      <c r="FT137" s="37" t="str">
        <f>+VLOOKUP(D137,'RURAL XENIA'!F:G,2,0)</f>
        <v>R-29</v>
      </c>
    </row>
    <row r="138" spans="1:176">
      <c r="A138" s="37">
        <v>27</v>
      </c>
      <c r="B138" s="37">
        <v>27</v>
      </c>
      <c r="C138" s="26" t="s">
        <v>2974</v>
      </c>
      <c r="D138" s="37">
        <v>130648672</v>
      </c>
      <c r="E138" s="37">
        <f>+VLOOKUP(D138,'INFORMACION DE PROVEEDORES'!C:I,2,0)</f>
        <v>130648672</v>
      </c>
      <c r="F138" s="26" t="str">
        <f>+VLOOKUP(D138,'INFORMACION DE PROVEEDORES'!C:J,4,0)</f>
        <v>ANDREA MELANIA FRANCISCO FLORES</v>
      </c>
      <c r="G138" s="37" t="str">
        <f>+VLOOKUP(D138,'INFORMACION DE PROVEEDORES'!C:K,5,0)</f>
        <v>001-0481389-4</v>
      </c>
      <c r="H138" s="26" t="str">
        <f>+VLOOKUP(D138,'INFORMACION DE PROVEEDORES'!C:L,7,0)</f>
        <v>CALLE JOSE FRANCISCO PEÑA GOMEZ, NO.29, MONTE PLATA</v>
      </c>
      <c r="I138" s="37" t="str">
        <f>+VLOOKUP(D138,'INFORMACION DE PROVEEDORES'!C:M,3,0)</f>
        <v xml:space="preserve"> JURÍDICA</v>
      </c>
      <c r="J138" s="37">
        <v>4</v>
      </c>
      <c r="K138" s="37">
        <v>229</v>
      </c>
      <c r="L138" s="37">
        <v>17</v>
      </c>
      <c r="M138" s="37">
        <f t="shared" si="113"/>
        <v>680</v>
      </c>
      <c r="N138" s="189">
        <v>60.180000000000007</v>
      </c>
      <c r="O138" s="80">
        <f>+L138*'PRECIOS SEGUN ADJ (RURAL)'!$B$2*'PRECIOS SEGUN ADJ (RURAL)'!$C$2</f>
        <v>40922.399999999994</v>
      </c>
      <c r="P138" s="80" t="e" vm="1">
        <f>+[4]!NumLetras(O138,"PESO","PESOS DOMINICANOS","$EE $m CON #d/100 CENTAVOS")</f>
        <v>#VALUE!</v>
      </c>
      <c r="Q138" s="80">
        <f t="shared" si="114"/>
        <v>6547.58</v>
      </c>
      <c r="R138" s="165">
        <v>4</v>
      </c>
      <c r="S138" s="37">
        <f t="shared" si="90"/>
        <v>160</v>
      </c>
      <c r="T138" s="189">
        <v>33</v>
      </c>
      <c r="U138" s="80">
        <f>+R138*'PRECIOS SEGUN ADJ (RURAL)'!$B$3*'PRECIOS SEGUN ADJ (RURAL)'!$C$3</f>
        <v>5280</v>
      </c>
      <c r="V138" s="80" t="e" vm="1">
        <f>+[4]!NumLetras(U138,"PESO","PESOS DOMINICANOS","$EE $m CON #d/100 CENTAVOS")</f>
        <v>#VALUE!</v>
      </c>
      <c r="W138" s="192">
        <v>0</v>
      </c>
      <c r="X138" s="37">
        <f t="shared" si="124"/>
        <v>0</v>
      </c>
      <c r="Y138" s="189">
        <v>25.2</v>
      </c>
      <c r="Z138" s="80">
        <f>+W138*'PRECIOS SEGUN ADJ. (FRONTERIZO)'!$B$4*'PRECIOS SEGUN ADJ. (FRONTERIZO)'!$C$4</f>
        <v>0</v>
      </c>
      <c r="AA138" s="80" t="e" vm="1">
        <f>+[4]!NumLetras(Z138,"PESO","PESOS DOMINICANOS","$EE $m CON #d/100 CENTAVOS")</f>
        <v>#VALUE!</v>
      </c>
      <c r="AB138" s="165">
        <v>37</v>
      </c>
      <c r="AC138" s="37">
        <f t="shared" si="91"/>
        <v>1480</v>
      </c>
      <c r="AD138" s="189">
        <v>87.91</v>
      </c>
      <c r="AE138" s="80">
        <f>+AB138*'PRECIOS SEGUN ADJ (RURAL)'!$B$4*'PRECIOS SEGUN ADJ (RURAL)'!$C$4</f>
        <v>130106.8</v>
      </c>
      <c r="AF138" s="80" t="e" vm="1">
        <f>+[4]!NumLetras(AE138,"PESO","PESOS DOMINICANOS","$EE $m CON #d/100 CENTAVOS")</f>
        <v>#VALUE!</v>
      </c>
      <c r="AG138" s="80">
        <f t="shared" si="115"/>
        <v>23419.22</v>
      </c>
      <c r="AH138" s="165">
        <v>44</v>
      </c>
      <c r="AI138" s="37">
        <f t="shared" si="92"/>
        <v>1760</v>
      </c>
      <c r="AJ138" s="189">
        <v>53.95</v>
      </c>
      <c r="AK138" s="80">
        <f>+AH138*'PRECIOS SEGUN ADJ (RURAL)'!$B$5*'PRECIOS SEGUN ADJ (RURAL)'!$C$5</f>
        <v>94952</v>
      </c>
      <c r="AL138" s="80" t="e" vm="1">
        <f>+[4]!NumLetras(AK138,"PESO","PESOS DOMINICANOS","$EE $m CON #d/100 CENTAVOS")</f>
        <v>#VALUE!</v>
      </c>
      <c r="AM138" s="165">
        <v>8</v>
      </c>
      <c r="AN138" s="37">
        <f t="shared" si="93"/>
        <v>320</v>
      </c>
      <c r="AO138" s="189">
        <v>29.05</v>
      </c>
      <c r="AP138" s="80">
        <f>+AM138*'PRECIOS SEGUN ADJ (RURAL)'!$B$6*'PRECIOS SEGUN ADJ (RURAL)'!$C$6</f>
        <v>9296</v>
      </c>
      <c r="AQ138" s="80" t="e" vm="1">
        <f>+[4]!NumLetras(AP138,"PESO","PESOS DOMINICANOS","$EE $m CON #d/100 CENTAVOS")</f>
        <v>#VALUE!</v>
      </c>
      <c r="AR138" s="80">
        <f t="shared" si="116"/>
        <v>1487.36</v>
      </c>
      <c r="AS138" s="165">
        <v>14</v>
      </c>
      <c r="AT138" s="37">
        <f t="shared" si="94"/>
        <v>560</v>
      </c>
      <c r="AU138" s="189">
        <v>304.44</v>
      </c>
      <c r="AV138" s="80">
        <f>+AS138*'PRECIOS SEGUN ADJ (RURAL)'!$B$7*'PRECIOS SEGUN ADJ (RURAL)'!$C$7</f>
        <v>170486.39999999999</v>
      </c>
      <c r="AW138" s="80" t="e" vm="1">
        <f>+[4]!NumLetras(AV138,"PESO","PESOS DOMINICANOS","$EE $m CON #d/100 CENTAVOS")</f>
        <v>#VALUE!</v>
      </c>
      <c r="AX138" s="80">
        <f t="shared" si="117"/>
        <v>30687.55</v>
      </c>
      <c r="AY138" s="37">
        <v>0</v>
      </c>
      <c r="AZ138" s="37">
        <f t="shared" si="125"/>
        <v>0</v>
      </c>
      <c r="BA138" s="189">
        <v>18.899999999999999</v>
      </c>
      <c r="BB138" s="80">
        <f>+AY138*'PRECIOS SEGUN ADJ. (FRONTERIZO)'!$B$9*'PRECIOS SEGUN ADJ. (FRONTERIZO)'!$C$9</f>
        <v>0</v>
      </c>
      <c r="BC138" s="80" t="e" vm="1">
        <f>+[4]!NumLetras(BB138,"PESO","PESOS DOMINICANOS","$EE $m CON #d/100 CENTAVOS")</f>
        <v>#VALUE!</v>
      </c>
      <c r="BD138" s="165">
        <v>4</v>
      </c>
      <c r="BE138" s="37">
        <f t="shared" si="95"/>
        <v>160</v>
      </c>
      <c r="BF138" s="189">
        <v>140.38999999999999</v>
      </c>
      <c r="BG138" s="80">
        <f>+BD138*'PRECIOS SEGUN ADJ (RURAL)'!$B$8*'PRECIOS SEGUN ADJ (RURAL)'!$C$8</f>
        <v>22462.399999999998</v>
      </c>
      <c r="BH138" s="80" t="e" vm="1">
        <f>+[4]!NumLetras(BG138,"PESO","PESOS DOMINICANOS","$EE $m CON #d/100 CENTAVOS")</f>
        <v>#VALUE!</v>
      </c>
      <c r="BI138" s="80">
        <f t="shared" si="118"/>
        <v>4043.23</v>
      </c>
      <c r="BJ138" s="37">
        <v>0</v>
      </c>
      <c r="BK138" s="37">
        <f t="shared" si="126"/>
        <v>0</v>
      </c>
      <c r="BL138" s="189">
        <v>31.459999999999997</v>
      </c>
      <c r="BM138" s="80">
        <f>+BJ138*'PRECIOS SEGUN ADJ. (FRONTERIZO)'!$B$11*'PRECIOS SEGUN ADJ. (FRONTERIZO)'!$C$11</f>
        <v>0</v>
      </c>
      <c r="BN138" s="80" t="e" vm="1">
        <f>+[4]!NumLetras(BM138,"PESO","PESOS DOMINICANOS","$EE $m CON #d/100 CENTAVOS")</f>
        <v>#VALUE!</v>
      </c>
      <c r="BO138" s="165">
        <v>12</v>
      </c>
      <c r="BP138" s="37">
        <f t="shared" si="96"/>
        <v>480</v>
      </c>
      <c r="BQ138" s="189">
        <v>68.099999999999994</v>
      </c>
      <c r="BR138" s="80">
        <f>+BO138*'PRECIOS SEGUN ADJ (RURAL)'!$B$9*'PRECIOS SEGUN ADJ (RURAL)'!$C$9</f>
        <v>32687.999999999996</v>
      </c>
      <c r="BS138" s="80" t="e" vm="1">
        <f>+[4]!NumLetras(BR138,"PESO","PESOS DOMINICANOS","$EE $m CON #d/100 CENTAVOS")</f>
        <v>#VALUE!</v>
      </c>
      <c r="BT138" s="165">
        <v>229</v>
      </c>
      <c r="BU138" s="37">
        <f t="shared" si="119"/>
        <v>4580</v>
      </c>
      <c r="BV138" s="189">
        <v>5.5</v>
      </c>
      <c r="BW138" s="80">
        <f>+BT138*'PRECIOS SEGUN ADJ (RURAL)'!$B$10*'PRECIOS SEGUN ADJ (RURAL)'!$C$10</f>
        <v>25190</v>
      </c>
      <c r="BX138" s="80" t="e" vm="1">
        <f>+[4]!NumLetras(BW138,"PESO","PESOS DOMINICANOS","$EE $m CON #d/100 CENTAVOS")</f>
        <v>#VALUE!</v>
      </c>
      <c r="BY138" s="165">
        <v>229</v>
      </c>
      <c r="BZ138" s="37">
        <f t="shared" si="97"/>
        <v>9160</v>
      </c>
      <c r="CA138" s="189">
        <v>7.1500000000000012</v>
      </c>
      <c r="CB138" s="80">
        <f>+BY138*'PRECIOS SEGUN ADJ (RURAL)'!$B$11*'PRECIOS SEGUN ADJ (RURAL)'!$C$11</f>
        <v>65494.000000000007</v>
      </c>
      <c r="CC138" s="80" t="e" vm="1">
        <f>+[4]!NumLetras(CB138,"PESO","PESOS DOMINICANOS","$EE $m CON #d/100 CENTAVOS")</f>
        <v>#VALUE!</v>
      </c>
      <c r="CD138" s="165">
        <v>229</v>
      </c>
      <c r="CE138" s="37">
        <f t="shared" si="98"/>
        <v>9160</v>
      </c>
      <c r="CF138" s="189">
        <v>6.84</v>
      </c>
      <c r="CG138" s="80">
        <f>+CD138*'PRECIOS SEGUN ADJ (RURAL)'!$B$12*'PRECIOS SEGUN ADJ (RURAL)'!$C$12</f>
        <v>62654.399999999994</v>
      </c>
      <c r="CH138" s="80" t="e" vm="1">
        <f>+[4]!NumLetras(CG138,"PESO","PESOS DOMINICANOS","$EE $m CON #d/100 CENTAVOS")</f>
        <v>#VALUE!</v>
      </c>
      <c r="CI138" s="37">
        <v>0</v>
      </c>
      <c r="CJ138" s="37">
        <f t="shared" si="127"/>
        <v>0</v>
      </c>
      <c r="CK138" s="189">
        <v>60</v>
      </c>
      <c r="CL138" s="80">
        <f>+CI138*'PRECIOS SEGUN ADJ. (FRONTERIZO)'!$B$16*'PRECIOS SEGUN ADJ. (FRONTERIZO)'!$C$16</f>
        <v>0</v>
      </c>
      <c r="CM138" s="80" t="e" vm="1">
        <f>+[4]!NumLetras(CL138,"PESO","PESOS DOMINICANOS","$EE $m CON #d/100 CENTAVOS")</f>
        <v>#VALUE!</v>
      </c>
      <c r="CN138" s="80">
        <f t="shared" si="99"/>
        <v>0</v>
      </c>
      <c r="CO138" s="37">
        <v>0</v>
      </c>
      <c r="CP138" s="37">
        <f t="shared" si="128"/>
        <v>0</v>
      </c>
      <c r="CQ138" s="189">
        <v>55.649999999999991</v>
      </c>
      <c r="CR138" s="80">
        <f>+CO138*'PRECIOS SEGUN ADJ. (FRONTERIZO)'!$B$17*'PRECIOS SEGUN ADJ. (FRONTERIZO)'!$C$17</f>
        <v>0</v>
      </c>
      <c r="CS138" s="80" t="e" vm="1">
        <f>+[4]!NumLetras(CR138,"PESO","PESOS DOMINICANOS","$EE $m CON #d/100 CENTAVOS")</f>
        <v>#VALUE!</v>
      </c>
      <c r="CT138" s="80">
        <f t="shared" si="100"/>
        <v>0</v>
      </c>
      <c r="CU138" s="165">
        <v>229</v>
      </c>
      <c r="CV138" s="37">
        <f t="shared" si="101"/>
        <v>9160</v>
      </c>
      <c r="CW138" s="189">
        <v>6.5999999999999988</v>
      </c>
      <c r="CX138" s="80">
        <f>+CU138*'PRECIOS SEGUN ADJ (RURAL)'!$B$14*'PRECIOS SEGUN ADJ (RURAL)'!$C$14</f>
        <v>60455.999999999993</v>
      </c>
      <c r="CY138" s="80" t="e" vm="1">
        <f>+[4]!NumLetras(CX138,"PESO","PESOS DOMINICANOS","$EE $m CON #d/100 CENTAVOS")</f>
        <v>#VALUE!</v>
      </c>
      <c r="CZ138" s="37">
        <v>0</v>
      </c>
      <c r="DA138" s="37">
        <f t="shared" si="129"/>
        <v>0</v>
      </c>
      <c r="DB138" s="189">
        <v>65.75</v>
      </c>
      <c r="DC138" s="80">
        <f>+CZ138*'PRECIOS SEGUN ADJ. (FRONTERIZO)'!$B$19*'PRECIOS SEGUN ADJ. (FRONTERIZO)'!$C$19</f>
        <v>0</v>
      </c>
      <c r="DD138" s="80" t="e" vm="1">
        <f>+[4]!NumLetras(DC138,"PESO","PESOS DOMINICANOS","$EE $m CON #d/100 CENTAVOS")</f>
        <v>#VALUE!</v>
      </c>
      <c r="DE138" s="80">
        <f t="shared" si="102"/>
        <v>0</v>
      </c>
      <c r="DF138" s="165">
        <v>9</v>
      </c>
      <c r="DG138" s="37">
        <f t="shared" si="103"/>
        <v>360</v>
      </c>
      <c r="DH138" s="189">
        <v>82.59999999999998</v>
      </c>
      <c r="DI138" s="80">
        <f>+DF138*'PRECIOS SEGUN ADJ (RURAL)'!$B$15*'PRECIOS SEGUN ADJ (RURAL)'!$C$15</f>
        <v>29736</v>
      </c>
      <c r="DJ138" s="80" t="e" vm="1">
        <f>+[4]!NumLetras(DI138,"PESO","PESOS DOMINICANOS","$EE $m CON #d/100 CENTAVOS")</f>
        <v>#VALUE!</v>
      </c>
      <c r="DK138" s="80">
        <f t="shared" si="120"/>
        <v>5352.48</v>
      </c>
      <c r="DL138" s="165">
        <v>229</v>
      </c>
      <c r="DM138" s="37">
        <f t="shared" si="104"/>
        <v>9160</v>
      </c>
      <c r="DN138" s="189">
        <v>23.059999999999995</v>
      </c>
      <c r="DO138" s="80">
        <f>+DL138*'PRECIOS SEGUN ADJ (RURAL)'!$B$17*'PRECIOS SEGUN ADJ (RURAL)'!$C$17</f>
        <v>211229.59999999998</v>
      </c>
      <c r="DP138" s="80" t="e" vm="1">
        <f>+[4]!NumLetras(DO138,"PESO","PESOS DOMINICANOS","$EE $m CON #d/100 CENTAVOS")</f>
        <v>#VALUE!</v>
      </c>
      <c r="DQ138" s="192">
        <v>0</v>
      </c>
      <c r="DR138" s="192">
        <f t="shared" si="130"/>
        <v>0</v>
      </c>
      <c r="DS138" s="189">
        <v>80.849999999999994</v>
      </c>
      <c r="DT138" s="80">
        <f>+DQ138*'PRECIOS SEGUN ADJ. (FRONTERIZO)'!$B$22*'PRECIOS SEGUN ADJ. (FRONTERIZO)'!$C$22</f>
        <v>0</v>
      </c>
      <c r="DU138" s="80" t="e" vm="1">
        <f>+[4]!NumLetras(DT138,"PESO","PESOS DOMINICANOS","$EE $m CON #d/100 CENTAVOS")</f>
        <v>#VALUE!</v>
      </c>
      <c r="DV138" s="165">
        <v>11</v>
      </c>
      <c r="DW138" s="37">
        <f t="shared" si="105"/>
        <v>440</v>
      </c>
      <c r="DX138" s="189">
        <v>21.83</v>
      </c>
      <c r="DY138" s="80">
        <f>+DV138*'PRECIOS SEGUN ADJ (RURAL)'!$B$19*'PRECIOS SEGUN ADJ (RURAL)'!$C$19</f>
        <v>9605.2000000000007</v>
      </c>
      <c r="DZ138" s="80" t="e" vm="1">
        <f>+[4]!NumLetras(DY138,"PESO","PESOS DOMINICANOS","$EE $m CON #d/100 CENTAVOS")</f>
        <v>#VALUE!</v>
      </c>
      <c r="EA138" s="80">
        <f t="shared" si="121"/>
        <v>1728.94</v>
      </c>
      <c r="EB138" s="165">
        <v>35</v>
      </c>
      <c r="EC138" s="37">
        <f t="shared" si="106"/>
        <v>1400</v>
      </c>
      <c r="ED138" s="189">
        <v>33</v>
      </c>
      <c r="EE138" s="80">
        <f>+EB138*'PRECIOS SEGUN ADJ (RURAL)'!$B$20*'PRECIOS SEGUN ADJ (RURAL)'!$C$20</f>
        <v>46200</v>
      </c>
      <c r="EF138" s="80" t="e" vm="1">
        <f>+[4]!NumLetras(EE138,"PESO","PESOS DOMINICANOS","$EE $m CON #d/100 CENTAVOS")</f>
        <v>#VALUE!</v>
      </c>
      <c r="EG138" s="37">
        <v>0</v>
      </c>
      <c r="EH138" s="37">
        <f t="shared" si="131"/>
        <v>0</v>
      </c>
      <c r="EI138" s="189">
        <v>15.789999999999997</v>
      </c>
      <c r="EJ138" s="80">
        <f>+EG138*'PRECIOS SEGUN ADJ. (FRONTERIZO)'!$B$25*'PRECIOS SEGUN ADJ. (FRONTERIZO)'!$C$25</f>
        <v>0</v>
      </c>
      <c r="EK138" s="80" t="e" vm="1">
        <f>+[4]!NumLetras(EJ138,"PESO","PESOS DOMINICANOS","$EE $m CON #d/100 CENTAVOS")</f>
        <v>#VALUE!</v>
      </c>
      <c r="EL138" s="37">
        <v>0</v>
      </c>
      <c r="EM138" s="37">
        <f t="shared" si="132"/>
        <v>0</v>
      </c>
      <c r="EN138" s="189">
        <v>31.5</v>
      </c>
      <c r="EO138" s="80">
        <f>+EL138*'PRECIOS SEGUN ADJ. (FRONTERIZO)'!$B$26*'PRECIOS SEGUN ADJ. (FRONTERIZO)'!$C$26</f>
        <v>0</v>
      </c>
      <c r="EP138" s="80" t="e" vm="1">
        <f>+[4]!NumLetras(EO138,"PESO","PESOS DOMINICANOS","$EE $m CON #d/100 CENTAVOS")</f>
        <v>#VALUE!</v>
      </c>
      <c r="EQ138" s="193">
        <v>31</v>
      </c>
      <c r="ER138" s="194">
        <f t="shared" si="107"/>
        <v>1240</v>
      </c>
      <c r="ES138" s="195">
        <v>21.68</v>
      </c>
      <c r="ET138" s="196">
        <f>+EQ138*'PRECIOS SEGUN ADJ (RURAL)'!$B$13*'PRECIOS SEGUN ADJ (RURAL)'!$C$13</f>
        <v>26883.200000000001</v>
      </c>
      <c r="EU138" s="196" t="e" vm="1">
        <f>+[4]!NumLetras(ET138,"PESO","PESOS DOMINICANOS","$EE $m CON #d/100 CENTAVOS")</f>
        <v>#VALUE!</v>
      </c>
      <c r="EV138" s="197">
        <v>229</v>
      </c>
      <c r="EW138" s="198">
        <f t="shared" si="122"/>
        <v>4580</v>
      </c>
      <c r="EX138" s="199">
        <v>5.5</v>
      </c>
      <c r="EY138" s="200">
        <f>+EV138*'PRECIOS SEGUN ADJ (RURAL)'!$B$16*'PRECIOS SEGUN ADJ (RURAL)'!$C$16</f>
        <v>25190</v>
      </c>
      <c r="EZ138" s="200" t="e" vm="1">
        <f>+[4]!NumLetras(EY138,"PESO","PESOS DOMINICANOS","$EE $m CON #d/100 CENTAVOS")</f>
        <v>#VALUE!</v>
      </c>
      <c r="FA138" s="201">
        <v>14</v>
      </c>
      <c r="FB138" s="202">
        <f t="shared" si="108"/>
        <v>560</v>
      </c>
      <c r="FC138" s="203">
        <v>220</v>
      </c>
      <c r="FD138" s="204">
        <f>+FA138*'PRECIOS SEGUN ADJ (RURAL)'!$B$18*'PRECIOS SEGUN ADJ (RURAL)'!$C$18</f>
        <v>123200</v>
      </c>
      <c r="FE138" s="204" t="e" vm="1">
        <f>+[4]!NumLetras(FD138,"PESO","PESOS DOMINICANOS","$EE $m CON #d/100 CENTAVOS")</f>
        <v>#VALUE!</v>
      </c>
      <c r="FF138" s="204">
        <f t="shared" si="123"/>
        <v>22176</v>
      </c>
      <c r="FG138" s="80">
        <f t="shared" si="134"/>
        <v>1192032.3999999999</v>
      </c>
      <c r="FH138" s="80" t="e" vm="1">
        <f>+[4]!NumLetras(FG138,"PESO","PESOS DOMINICANOS","$EE $m CON #d/100 CENTAVOS")</f>
        <v>#VALUE!</v>
      </c>
      <c r="FI138" s="80">
        <f t="shared" si="133"/>
        <v>95442.36</v>
      </c>
      <c r="FJ138" s="80" t="e" vm="1">
        <f>+[4]!NumLetras(FI138,"PESO","PESOS DOMINICANOS","$EE $m CON #d/100 CENTAVOS")</f>
        <v>#VALUE!</v>
      </c>
      <c r="FK138" s="80">
        <f t="shared" si="109"/>
        <v>1096590.0399999998</v>
      </c>
      <c r="FL138" s="80" t="e" vm="1">
        <f>+[4]!NumLetras(FK138,"PESO","PESOS DOMINICANOS","$EE $m CON #d/100 CENTAVOS")</f>
        <v>#VALUE!</v>
      </c>
      <c r="FM138" s="80">
        <f t="shared" si="110"/>
        <v>238406.48</v>
      </c>
      <c r="FN138" s="80" t="e" vm="1">
        <f>+[4]!NumLetras(FM138,"PESO","PESOS DOMINICANOS","$EE $m CON #d/100 CENTAVOS")</f>
        <v>#VALUE!</v>
      </c>
      <c r="FO138" s="80">
        <f t="shared" si="111"/>
        <v>11920.32</v>
      </c>
      <c r="FP138" s="80" t="e" vm="1">
        <f>+[4]!NumLetras(FO138,"PESO","PESOS DOMINICANOS","$EE $m CON #d/100 CENTAVOS")</f>
        <v>#VALUE!</v>
      </c>
      <c r="FQ138" s="80"/>
      <c r="FR138" s="80">
        <f t="shared" si="112"/>
        <v>953625.91999999993</v>
      </c>
      <c r="FS138" s="80" t="e" vm="1">
        <f>+[4]!NumLetras(FR138,"PESO","PESOS DOMINICANOS","$EE $m CON #d/100 CENTAVOS")</f>
        <v>#VALUE!</v>
      </c>
      <c r="FT138" s="37" t="str">
        <f>+VLOOKUP(D138,'RURAL XENIA'!F:G,2,0)</f>
        <v>R-44</v>
      </c>
    </row>
    <row r="139" spans="1:176">
      <c r="A139" s="37">
        <v>28</v>
      </c>
      <c r="B139" s="37">
        <v>28</v>
      </c>
      <c r="C139" s="26" t="s">
        <v>2986</v>
      </c>
      <c r="D139" s="37">
        <v>131554492</v>
      </c>
      <c r="E139" s="37">
        <f>+VLOOKUP(D139,'INFORMACION DE PROVEEDORES'!C:I,2,0)</f>
        <v>131554492</v>
      </c>
      <c r="F139" s="26" t="str">
        <f>+VLOOKUP(D139,'INFORMACION DE PROVEEDORES'!C:J,4,0)</f>
        <v>ANONIO RAMIREZ NAVARRO</v>
      </c>
      <c r="G139" s="37" t="str">
        <f>+VLOOKUP(D139,'INFORMACION DE PROVEEDORES'!C:K,5,0)</f>
        <v>010-0005076-3</v>
      </c>
      <c r="H139" s="26" t="str">
        <f>+VLOOKUP(D139,'INFORMACION DE PROVEEDORES'!C:L,7,0)</f>
        <v>AVENIDA JACOBO MAJLUTA NO. 13, SECOTR EL DORADO, VILLA MELLA, SANTO DOMINGO NORTE</v>
      </c>
      <c r="I139" s="37" t="str">
        <f>+VLOOKUP(D139,'INFORMACION DE PROVEEDORES'!C:M,3,0)</f>
        <v xml:space="preserve"> JURÍDICA</v>
      </c>
      <c r="J139" s="37">
        <v>4</v>
      </c>
      <c r="K139" s="37">
        <v>238</v>
      </c>
      <c r="L139" s="37">
        <v>18</v>
      </c>
      <c r="M139" s="37">
        <f t="shared" si="113"/>
        <v>720</v>
      </c>
      <c r="N139" s="189">
        <v>60.180000000000007</v>
      </c>
      <c r="O139" s="80">
        <f>+L139*'PRECIOS SEGUN ADJ (RURAL)'!$B$2*'PRECIOS SEGUN ADJ (RURAL)'!$C$2</f>
        <v>43329.599999999999</v>
      </c>
      <c r="P139" s="80" t="e" vm="1">
        <f>+[4]!NumLetras(O139,"PESO","PESOS DOMINICANOS","$EE $m CON #d/100 CENTAVOS")</f>
        <v>#VALUE!</v>
      </c>
      <c r="Q139" s="80">
        <f t="shared" si="114"/>
        <v>6932.74</v>
      </c>
      <c r="R139" s="165">
        <v>6</v>
      </c>
      <c r="S139" s="37">
        <f t="shared" si="90"/>
        <v>240</v>
      </c>
      <c r="T139" s="189">
        <v>33</v>
      </c>
      <c r="U139" s="80">
        <f>+R139*'PRECIOS SEGUN ADJ (RURAL)'!$B$3*'PRECIOS SEGUN ADJ (RURAL)'!$C$3</f>
        <v>7920</v>
      </c>
      <c r="V139" s="80" t="e" vm="1">
        <f>+[4]!NumLetras(U139,"PESO","PESOS DOMINICANOS","$EE $m CON #d/100 CENTAVOS")</f>
        <v>#VALUE!</v>
      </c>
      <c r="W139" s="192">
        <v>0</v>
      </c>
      <c r="X139" s="37">
        <f t="shared" si="124"/>
        <v>0</v>
      </c>
      <c r="Y139" s="189">
        <v>25.2</v>
      </c>
      <c r="Z139" s="80">
        <f>+W139*'PRECIOS SEGUN ADJ. (FRONTERIZO)'!$B$4*'PRECIOS SEGUN ADJ. (FRONTERIZO)'!$C$4</f>
        <v>0</v>
      </c>
      <c r="AA139" s="80" t="e" vm="1">
        <f>+[4]!NumLetras(Z139,"PESO","PESOS DOMINICANOS","$EE $m CON #d/100 CENTAVOS")</f>
        <v>#VALUE!</v>
      </c>
      <c r="AB139" s="165">
        <v>37</v>
      </c>
      <c r="AC139" s="37">
        <f t="shared" si="91"/>
        <v>1480</v>
      </c>
      <c r="AD139" s="189">
        <v>87.91</v>
      </c>
      <c r="AE139" s="80">
        <f>+AB139*'PRECIOS SEGUN ADJ (RURAL)'!$B$4*'PRECIOS SEGUN ADJ (RURAL)'!$C$4</f>
        <v>130106.8</v>
      </c>
      <c r="AF139" s="80" t="e" vm="1">
        <f>+[4]!NumLetras(AE139,"PESO","PESOS DOMINICANOS","$EE $m CON #d/100 CENTAVOS")</f>
        <v>#VALUE!</v>
      </c>
      <c r="AG139" s="80">
        <f t="shared" si="115"/>
        <v>23419.22</v>
      </c>
      <c r="AH139" s="165">
        <v>45</v>
      </c>
      <c r="AI139" s="37">
        <f t="shared" si="92"/>
        <v>1800</v>
      </c>
      <c r="AJ139" s="189">
        <v>53.95</v>
      </c>
      <c r="AK139" s="80">
        <f>+AH139*'PRECIOS SEGUN ADJ (RURAL)'!$B$5*'PRECIOS SEGUN ADJ (RURAL)'!$C$5</f>
        <v>97110</v>
      </c>
      <c r="AL139" s="80" t="e" vm="1">
        <f>+[4]!NumLetras(AK139,"PESO","PESOS DOMINICANOS","$EE $m CON #d/100 CENTAVOS")</f>
        <v>#VALUE!</v>
      </c>
      <c r="AM139" s="165">
        <v>8</v>
      </c>
      <c r="AN139" s="37">
        <f t="shared" si="93"/>
        <v>320</v>
      </c>
      <c r="AO139" s="189">
        <v>29.05</v>
      </c>
      <c r="AP139" s="80">
        <f>+AM139*'PRECIOS SEGUN ADJ (RURAL)'!$B$6*'PRECIOS SEGUN ADJ (RURAL)'!$C$6</f>
        <v>9296</v>
      </c>
      <c r="AQ139" s="80" t="e" vm="1">
        <f>+[4]!NumLetras(AP139,"PESO","PESOS DOMINICANOS","$EE $m CON #d/100 CENTAVOS")</f>
        <v>#VALUE!</v>
      </c>
      <c r="AR139" s="80">
        <f t="shared" si="116"/>
        <v>1487.36</v>
      </c>
      <c r="AS139" s="165">
        <v>15</v>
      </c>
      <c r="AT139" s="37">
        <f t="shared" si="94"/>
        <v>600</v>
      </c>
      <c r="AU139" s="189">
        <v>304.44</v>
      </c>
      <c r="AV139" s="80">
        <f>+AS139*'PRECIOS SEGUN ADJ (RURAL)'!$B$7*'PRECIOS SEGUN ADJ (RURAL)'!$C$7</f>
        <v>182664</v>
      </c>
      <c r="AW139" s="80" t="e" vm="1">
        <f>+[4]!NumLetras(AV139,"PESO","PESOS DOMINICANOS","$EE $m CON #d/100 CENTAVOS")</f>
        <v>#VALUE!</v>
      </c>
      <c r="AX139" s="80">
        <f t="shared" si="117"/>
        <v>32879.519999999997</v>
      </c>
      <c r="AY139" s="37">
        <v>0</v>
      </c>
      <c r="AZ139" s="37">
        <f t="shared" si="125"/>
        <v>0</v>
      </c>
      <c r="BA139" s="189">
        <v>18.899999999999999</v>
      </c>
      <c r="BB139" s="80">
        <f>+AY139*'PRECIOS SEGUN ADJ. (FRONTERIZO)'!$B$9*'PRECIOS SEGUN ADJ. (FRONTERIZO)'!$C$9</f>
        <v>0</v>
      </c>
      <c r="BC139" s="80" t="e" vm="1">
        <f>+[4]!NumLetras(BB139,"PESO","PESOS DOMINICANOS","$EE $m CON #d/100 CENTAVOS")</f>
        <v>#VALUE!</v>
      </c>
      <c r="BD139" s="165">
        <v>6</v>
      </c>
      <c r="BE139" s="37">
        <f t="shared" si="95"/>
        <v>240</v>
      </c>
      <c r="BF139" s="189">
        <v>140.38999999999999</v>
      </c>
      <c r="BG139" s="80">
        <f>+BD139*'PRECIOS SEGUN ADJ (RURAL)'!$B$8*'PRECIOS SEGUN ADJ (RURAL)'!$C$8</f>
        <v>33693.599999999999</v>
      </c>
      <c r="BH139" s="80" t="e" vm="1">
        <f>+[4]!NumLetras(BG139,"PESO","PESOS DOMINICANOS","$EE $m CON #d/100 CENTAVOS")</f>
        <v>#VALUE!</v>
      </c>
      <c r="BI139" s="80">
        <f t="shared" si="118"/>
        <v>6064.85</v>
      </c>
      <c r="BJ139" s="37">
        <v>0</v>
      </c>
      <c r="BK139" s="37">
        <f t="shared" si="126"/>
        <v>0</v>
      </c>
      <c r="BL139" s="189">
        <v>31.459999999999997</v>
      </c>
      <c r="BM139" s="80">
        <f>+BJ139*'PRECIOS SEGUN ADJ. (FRONTERIZO)'!$B$11*'PRECIOS SEGUN ADJ. (FRONTERIZO)'!$C$11</f>
        <v>0</v>
      </c>
      <c r="BN139" s="80" t="e" vm="1">
        <f>+[4]!NumLetras(BM139,"PESO","PESOS DOMINICANOS","$EE $m CON #d/100 CENTAVOS")</f>
        <v>#VALUE!</v>
      </c>
      <c r="BO139" s="165">
        <v>13</v>
      </c>
      <c r="BP139" s="37">
        <f t="shared" si="96"/>
        <v>520</v>
      </c>
      <c r="BQ139" s="189">
        <v>68.099999999999994</v>
      </c>
      <c r="BR139" s="80">
        <f>+BO139*'PRECIOS SEGUN ADJ (RURAL)'!$B$9*'PRECIOS SEGUN ADJ (RURAL)'!$C$9</f>
        <v>35412</v>
      </c>
      <c r="BS139" s="80" t="e" vm="1">
        <f>+[4]!NumLetras(BR139,"PESO","PESOS DOMINICANOS","$EE $m CON #d/100 CENTAVOS")</f>
        <v>#VALUE!</v>
      </c>
      <c r="BT139" s="165">
        <v>238</v>
      </c>
      <c r="BU139" s="37">
        <f t="shared" si="119"/>
        <v>4760</v>
      </c>
      <c r="BV139" s="189">
        <v>5.5</v>
      </c>
      <c r="BW139" s="80">
        <f>+BT139*'PRECIOS SEGUN ADJ (RURAL)'!$B$10*'PRECIOS SEGUN ADJ (RURAL)'!$C$10</f>
        <v>26180</v>
      </c>
      <c r="BX139" s="80" t="e" vm="1">
        <f>+[4]!NumLetras(BW139,"PESO","PESOS DOMINICANOS","$EE $m CON #d/100 CENTAVOS")</f>
        <v>#VALUE!</v>
      </c>
      <c r="BY139" s="165">
        <v>238</v>
      </c>
      <c r="BZ139" s="37">
        <f t="shared" si="97"/>
        <v>9520</v>
      </c>
      <c r="CA139" s="189">
        <v>7.1500000000000012</v>
      </c>
      <c r="CB139" s="80">
        <f>+BY139*'PRECIOS SEGUN ADJ (RURAL)'!$B$11*'PRECIOS SEGUN ADJ (RURAL)'!$C$11</f>
        <v>68068</v>
      </c>
      <c r="CC139" s="80" t="e" vm="1">
        <f>+[4]!NumLetras(CB139,"PESO","PESOS DOMINICANOS","$EE $m CON #d/100 CENTAVOS")</f>
        <v>#VALUE!</v>
      </c>
      <c r="CD139" s="165">
        <v>238</v>
      </c>
      <c r="CE139" s="37">
        <f t="shared" si="98"/>
        <v>9520</v>
      </c>
      <c r="CF139" s="189">
        <v>6.84</v>
      </c>
      <c r="CG139" s="80">
        <f>+CD139*'PRECIOS SEGUN ADJ (RURAL)'!$B$12*'PRECIOS SEGUN ADJ (RURAL)'!$C$12</f>
        <v>65116.800000000003</v>
      </c>
      <c r="CH139" s="80" t="e" vm="1">
        <f>+[4]!NumLetras(CG139,"PESO","PESOS DOMINICANOS","$EE $m CON #d/100 CENTAVOS")</f>
        <v>#VALUE!</v>
      </c>
      <c r="CI139" s="37">
        <v>0</v>
      </c>
      <c r="CJ139" s="37">
        <f t="shared" si="127"/>
        <v>0</v>
      </c>
      <c r="CK139" s="189">
        <v>60</v>
      </c>
      <c r="CL139" s="80">
        <f>+CI139*'PRECIOS SEGUN ADJ. (FRONTERIZO)'!$B$16*'PRECIOS SEGUN ADJ. (FRONTERIZO)'!$C$16</f>
        <v>0</v>
      </c>
      <c r="CM139" s="80" t="e" vm="1">
        <f>+[4]!NumLetras(CL139,"PESO","PESOS DOMINICANOS","$EE $m CON #d/100 CENTAVOS")</f>
        <v>#VALUE!</v>
      </c>
      <c r="CN139" s="80">
        <f t="shared" si="99"/>
        <v>0</v>
      </c>
      <c r="CO139" s="37">
        <v>0</v>
      </c>
      <c r="CP139" s="37">
        <f t="shared" si="128"/>
        <v>0</v>
      </c>
      <c r="CQ139" s="189">
        <v>55.649999999999991</v>
      </c>
      <c r="CR139" s="80">
        <f>+CO139*'PRECIOS SEGUN ADJ. (FRONTERIZO)'!$B$17*'PRECIOS SEGUN ADJ. (FRONTERIZO)'!$C$17</f>
        <v>0</v>
      </c>
      <c r="CS139" s="80" t="e" vm="1">
        <f>+[4]!NumLetras(CR139,"PESO","PESOS DOMINICANOS","$EE $m CON #d/100 CENTAVOS")</f>
        <v>#VALUE!</v>
      </c>
      <c r="CT139" s="80">
        <f t="shared" si="100"/>
        <v>0</v>
      </c>
      <c r="CU139" s="165">
        <v>238</v>
      </c>
      <c r="CV139" s="37">
        <f t="shared" si="101"/>
        <v>9520</v>
      </c>
      <c r="CW139" s="189">
        <v>6.5999999999999988</v>
      </c>
      <c r="CX139" s="80">
        <f>+CU139*'PRECIOS SEGUN ADJ (RURAL)'!$B$14*'PRECIOS SEGUN ADJ (RURAL)'!$C$14</f>
        <v>62832</v>
      </c>
      <c r="CY139" s="80" t="e" vm="1">
        <f>+[4]!NumLetras(CX139,"PESO","PESOS DOMINICANOS","$EE $m CON #d/100 CENTAVOS")</f>
        <v>#VALUE!</v>
      </c>
      <c r="CZ139" s="37">
        <v>0</v>
      </c>
      <c r="DA139" s="37">
        <f t="shared" si="129"/>
        <v>0</v>
      </c>
      <c r="DB139" s="189">
        <v>65.75</v>
      </c>
      <c r="DC139" s="80">
        <f>+CZ139*'PRECIOS SEGUN ADJ. (FRONTERIZO)'!$B$19*'PRECIOS SEGUN ADJ. (FRONTERIZO)'!$C$19</f>
        <v>0</v>
      </c>
      <c r="DD139" s="80" t="e" vm="1">
        <f>+[4]!NumLetras(DC139,"PESO","PESOS DOMINICANOS","$EE $m CON #d/100 CENTAVOS")</f>
        <v>#VALUE!</v>
      </c>
      <c r="DE139" s="80">
        <f t="shared" si="102"/>
        <v>0</v>
      </c>
      <c r="DF139" s="165">
        <v>10</v>
      </c>
      <c r="DG139" s="37">
        <f t="shared" si="103"/>
        <v>400</v>
      </c>
      <c r="DH139" s="189">
        <v>82.59999999999998</v>
      </c>
      <c r="DI139" s="80">
        <f>+DF139*'PRECIOS SEGUN ADJ (RURAL)'!$B$15*'PRECIOS SEGUN ADJ (RURAL)'!$C$15</f>
        <v>33040</v>
      </c>
      <c r="DJ139" s="80" t="e" vm="1">
        <f>+[4]!NumLetras(DI139,"PESO","PESOS DOMINICANOS","$EE $m CON #d/100 CENTAVOS")</f>
        <v>#VALUE!</v>
      </c>
      <c r="DK139" s="80">
        <f t="shared" si="120"/>
        <v>5947.2</v>
      </c>
      <c r="DL139" s="165">
        <v>238</v>
      </c>
      <c r="DM139" s="37">
        <f t="shared" si="104"/>
        <v>9520</v>
      </c>
      <c r="DN139" s="189">
        <v>23.059999999999995</v>
      </c>
      <c r="DO139" s="80">
        <f>+DL139*'PRECIOS SEGUN ADJ (RURAL)'!$B$17*'PRECIOS SEGUN ADJ (RURAL)'!$C$17</f>
        <v>219531.19999999998</v>
      </c>
      <c r="DP139" s="80" t="e" vm="1">
        <f>+[4]!NumLetras(DO139,"PESO","PESOS DOMINICANOS","$EE $m CON #d/100 CENTAVOS")</f>
        <v>#VALUE!</v>
      </c>
      <c r="DQ139" s="192">
        <v>0</v>
      </c>
      <c r="DR139" s="192">
        <f t="shared" si="130"/>
        <v>0</v>
      </c>
      <c r="DS139" s="189">
        <v>80.849999999999994</v>
      </c>
      <c r="DT139" s="80">
        <f>+DQ139*'PRECIOS SEGUN ADJ. (FRONTERIZO)'!$B$22*'PRECIOS SEGUN ADJ. (FRONTERIZO)'!$C$22</f>
        <v>0</v>
      </c>
      <c r="DU139" s="80" t="e" vm="1">
        <f>+[4]!NumLetras(DT139,"PESO","PESOS DOMINICANOS","$EE $m CON #d/100 CENTAVOS")</f>
        <v>#VALUE!</v>
      </c>
      <c r="DV139" s="165">
        <v>12</v>
      </c>
      <c r="DW139" s="37">
        <f t="shared" si="105"/>
        <v>480</v>
      </c>
      <c r="DX139" s="189">
        <v>21.83</v>
      </c>
      <c r="DY139" s="80">
        <f>+DV139*'PRECIOS SEGUN ADJ (RURAL)'!$B$19*'PRECIOS SEGUN ADJ (RURAL)'!$C$19</f>
        <v>10478.4</v>
      </c>
      <c r="DZ139" s="80" t="e" vm="1">
        <f>+[4]!NumLetras(DY139,"PESO","PESOS DOMINICANOS","$EE $m CON #d/100 CENTAVOS")</f>
        <v>#VALUE!</v>
      </c>
      <c r="EA139" s="80">
        <f t="shared" si="121"/>
        <v>1886.11</v>
      </c>
      <c r="EB139" s="165">
        <v>36</v>
      </c>
      <c r="EC139" s="37">
        <f t="shared" si="106"/>
        <v>1440</v>
      </c>
      <c r="ED139" s="189">
        <v>33</v>
      </c>
      <c r="EE139" s="80">
        <f>+EB139*'PRECIOS SEGUN ADJ (RURAL)'!$B$20*'PRECIOS SEGUN ADJ (RURAL)'!$C$20</f>
        <v>47520</v>
      </c>
      <c r="EF139" s="80" t="e" vm="1">
        <f>+[4]!NumLetras(EE139,"PESO","PESOS DOMINICANOS","$EE $m CON #d/100 CENTAVOS")</f>
        <v>#VALUE!</v>
      </c>
      <c r="EG139" s="37">
        <v>0</v>
      </c>
      <c r="EH139" s="37">
        <f t="shared" si="131"/>
        <v>0</v>
      </c>
      <c r="EI139" s="189">
        <v>15.789999999999997</v>
      </c>
      <c r="EJ139" s="80">
        <f>+EG139*'PRECIOS SEGUN ADJ. (FRONTERIZO)'!$B$25*'PRECIOS SEGUN ADJ. (FRONTERIZO)'!$C$25</f>
        <v>0</v>
      </c>
      <c r="EK139" s="80" t="e" vm="1">
        <f>+[4]!NumLetras(EJ139,"PESO","PESOS DOMINICANOS","$EE $m CON #d/100 CENTAVOS")</f>
        <v>#VALUE!</v>
      </c>
      <c r="EL139" s="37">
        <v>0</v>
      </c>
      <c r="EM139" s="37">
        <f t="shared" si="132"/>
        <v>0</v>
      </c>
      <c r="EN139" s="189">
        <v>31.5</v>
      </c>
      <c r="EO139" s="80">
        <f>+EL139*'PRECIOS SEGUN ADJ. (FRONTERIZO)'!$B$26*'PRECIOS SEGUN ADJ. (FRONTERIZO)'!$C$26</f>
        <v>0</v>
      </c>
      <c r="EP139" s="80" t="e" vm="1">
        <f>+[4]!NumLetras(EO139,"PESO","PESOS DOMINICANOS","$EE $m CON #d/100 CENTAVOS")</f>
        <v>#VALUE!</v>
      </c>
      <c r="EQ139" s="193">
        <v>32</v>
      </c>
      <c r="ER139" s="194">
        <f t="shared" si="107"/>
        <v>1280</v>
      </c>
      <c r="ES139" s="195">
        <v>21.68</v>
      </c>
      <c r="ET139" s="196">
        <f>+EQ139*'PRECIOS SEGUN ADJ (RURAL)'!$B$13*'PRECIOS SEGUN ADJ (RURAL)'!$C$13</f>
        <v>27750.400000000001</v>
      </c>
      <c r="EU139" s="196" t="e" vm="1">
        <f>+[4]!NumLetras(ET139,"PESO","PESOS DOMINICANOS","$EE $m CON #d/100 CENTAVOS")</f>
        <v>#VALUE!</v>
      </c>
      <c r="EV139" s="197">
        <v>238</v>
      </c>
      <c r="EW139" s="198">
        <f t="shared" si="122"/>
        <v>4760</v>
      </c>
      <c r="EX139" s="199">
        <v>5.5</v>
      </c>
      <c r="EY139" s="200">
        <f>+EV139*'PRECIOS SEGUN ADJ (RURAL)'!$B$16*'PRECIOS SEGUN ADJ (RURAL)'!$C$16</f>
        <v>26180</v>
      </c>
      <c r="EZ139" s="200" t="e" vm="1">
        <f>+[4]!NumLetras(EY139,"PESO","PESOS DOMINICANOS","$EE $m CON #d/100 CENTAVOS")</f>
        <v>#VALUE!</v>
      </c>
      <c r="FA139" s="201">
        <v>15</v>
      </c>
      <c r="FB139" s="202">
        <f t="shared" si="108"/>
        <v>600</v>
      </c>
      <c r="FC139" s="203">
        <v>220</v>
      </c>
      <c r="FD139" s="204">
        <f>+FA139*'PRECIOS SEGUN ADJ (RURAL)'!$B$18*'PRECIOS SEGUN ADJ (RURAL)'!$C$18</f>
        <v>132000</v>
      </c>
      <c r="FE139" s="204" t="e" vm="1">
        <f>+[4]!NumLetras(FD139,"PESO","PESOS DOMINICANOS","$EE $m CON #d/100 CENTAVOS")</f>
        <v>#VALUE!</v>
      </c>
      <c r="FF139" s="204">
        <f t="shared" si="123"/>
        <v>23760</v>
      </c>
      <c r="FG139" s="80">
        <f t="shared" si="134"/>
        <v>1258228.7999999998</v>
      </c>
      <c r="FH139" s="80" t="e" vm="1">
        <f>+[4]!NumLetras(FG139,"PESO","PESOS DOMINICANOS","$EE $m CON #d/100 CENTAVOS")</f>
        <v>#VALUE!</v>
      </c>
      <c r="FI139" s="80">
        <f t="shared" si="133"/>
        <v>102377</v>
      </c>
      <c r="FJ139" s="80" t="e" vm="1">
        <f>+[4]!NumLetras(FI139,"PESO","PESOS DOMINICANOS","$EE $m CON #d/100 CENTAVOS")</f>
        <v>#VALUE!</v>
      </c>
      <c r="FK139" s="80">
        <f t="shared" si="109"/>
        <v>1155851.7999999998</v>
      </c>
      <c r="FL139" s="80" t="e" vm="1">
        <f>+[4]!NumLetras(FK139,"PESO","PESOS DOMINICANOS","$EE $m CON #d/100 CENTAVOS")</f>
        <v>#VALUE!</v>
      </c>
      <c r="FM139" s="80">
        <f t="shared" si="110"/>
        <v>251645.76</v>
      </c>
      <c r="FN139" s="80" t="e" vm="1">
        <f>+[4]!NumLetras(FM139,"PESO","PESOS DOMINICANOS","$EE $m CON #d/100 CENTAVOS")</f>
        <v>#VALUE!</v>
      </c>
      <c r="FO139" s="80">
        <f t="shared" si="111"/>
        <v>12582.29</v>
      </c>
      <c r="FP139" s="80" t="e" vm="1">
        <f>+[4]!NumLetras(FO139,"PESO","PESOS DOMINICANOS","$EE $m CON #d/100 CENTAVOS")</f>
        <v>#VALUE!</v>
      </c>
      <c r="FQ139" s="80"/>
      <c r="FR139" s="80">
        <f t="shared" si="112"/>
        <v>1006583.0399999998</v>
      </c>
      <c r="FS139" s="80" t="e" vm="1">
        <f>+[4]!NumLetras(FR139,"PESO","PESOS DOMINICANOS","$EE $m CON #d/100 CENTAVOS")</f>
        <v>#VALUE!</v>
      </c>
      <c r="FT139" s="37" t="str">
        <f>+VLOOKUP(D139,'RURAL XENIA'!F:G,2,0)</f>
        <v>R-42</v>
      </c>
    </row>
    <row r="140" spans="1:176">
      <c r="A140" s="37">
        <v>29</v>
      </c>
      <c r="B140" s="37">
        <v>29</v>
      </c>
      <c r="C140" s="26" t="s">
        <v>2998</v>
      </c>
      <c r="D140" s="37">
        <v>131702341</v>
      </c>
      <c r="E140" s="37">
        <f>+VLOOKUP(D140,'INFORMACION DE PROVEEDORES'!C:I,2,0)</f>
        <v>131702341</v>
      </c>
      <c r="F140" s="26" t="str">
        <f>+VLOOKUP(D140,'INFORMACION DE PROVEEDORES'!C:J,4,0)</f>
        <v>YONERCA JOSEFINA GUTIERREZ ALCALA</v>
      </c>
      <c r="G140" s="37" t="str">
        <f>+VLOOKUP(D140,'INFORMACION DE PROVEEDORES'!C:K,5,0)</f>
        <v>001-0450763-7</v>
      </c>
      <c r="H140" s="26" t="str">
        <f>+VLOOKUP(D140,'INFORMACION DE PROVEEDORES'!C:L,7,0)</f>
        <v>AVENIDA LOS RESTAURADORES, NO. 21, SABANA PERDIDA, SANTO DOMINGO NORTE</v>
      </c>
      <c r="I140" s="37" t="str">
        <f>+VLOOKUP(D140,'INFORMACION DE PROVEEDORES'!C:M,3,0)</f>
        <v xml:space="preserve"> JURÍDICA</v>
      </c>
      <c r="J140" s="37">
        <v>9</v>
      </c>
      <c r="K140" s="37">
        <v>416</v>
      </c>
      <c r="L140" s="37">
        <v>32</v>
      </c>
      <c r="M140" s="37">
        <f t="shared" si="113"/>
        <v>1280</v>
      </c>
      <c r="N140" s="189">
        <v>60.180000000000007</v>
      </c>
      <c r="O140" s="80">
        <f>+L140*'PRECIOS SEGUN ADJ (RURAL)'!$B$2*'PRECIOS SEGUN ADJ (RURAL)'!$C$2</f>
        <v>77030.399999999994</v>
      </c>
      <c r="P140" s="80" t="e" vm="1">
        <f>+[4]!NumLetras(O140,"PESO","PESOS DOMINICANOS","$EE $m CON #d/100 CENTAVOS")</f>
        <v>#VALUE!</v>
      </c>
      <c r="Q140" s="80">
        <f t="shared" si="114"/>
        <v>12324.86</v>
      </c>
      <c r="R140" s="165">
        <v>11</v>
      </c>
      <c r="S140" s="37">
        <f t="shared" si="90"/>
        <v>440</v>
      </c>
      <c r="T140" s="189">
        <v>33</v>
      </c>
      <c r="U140" s="80">
        <f>+R140*'PRECIOS SEGUN ADJ (RURAL)'!$B$3*'PRECIOS SEGUN ADJ (RURAL)'!$C$3</f>
        <v>14520</v>
      </c>
      <c r="V140" s="80" t="e" vm="1">
        <f>+[4]!NumLetras(U140,"PESO","PESOS DOMINICANOS","$EE $m CON #d/100 CENTAVOS")</f>
        <v>#VALUE!</v>
      </c>
      <c r="W140" s="192">
        <v>0</v>
      </c>
      <c r="X140" s="37">
        <f t="shared" si="124"/>
        <v>0</v>
      </c>
      <c r="Y140" s="189">
        <v>25.2</v>
      </c>
      <c r="Z140" s="80">
        <f>+W140*'PRECIOS SEGUN ADJ. (FRONTERIZO)'!$B$4*'PRECIOS SEGUN ADJ. (FRONTERIZO)'!$C$4</f>
        <v>0</v>
      </c>
      <c r="AA140" s="80" t="e" vm="1">
        <f>+[4]!NumLetras(Z140,"PESO","PESOS DOMINICANOS","$EE $m CON #d/100 CENTAVOS")</f>
        <v>#VALUE!</v>
      </c>
      <c r="AB140" s="165">
        <v>67</v>
      </c>
      <c r="AC140" s="37">
        <f t="shared" si="91"/>
        <v>2680</v>
      </c>
      <c r="AD140" s="189">
        <v>87.91</v>
      </c>
      <c r="AE140" s="80">
        <f>+AB140*'PRECIOS SEGUN ADJ (RURAL)'!$B$4*'PRECIOS SEGUN ADJ (RURAL)'!$C$4</f>
        <v>235598.8</v>
      </c>
      <c r="AF140" s="80" t="e" vm="1">
        <f>+[4]!NumLetras(AE140,"PESO","PESOS DOMINICANOS","$EE $m CON #d/100 CENTAVOS")</f>
        <v>#VALUE!</v>
      </c>
      <c r="AG140" s="80">
        <f t="shared" si="115"/>
        <v>42407.78</v>
      </c>
      <c r="AH140" s="165">
        <v>79</v>
      </c>
      <c r="AI140" s="37">
        <f t="shared" si="92"/>
        <v>3160</v>
      </c>
      <c r="AJ140" s="189">
        <v>53.95</v>
      </c>
      <c r="AK140" s="80">
        <f>+AH140*'PRECIOS SEGUN ADJ (RURAL)'!$B$5*'PRECIOS SEGUN ADJ (RURAL)'!$C$5</f>
        <v>170482</v>
      </c>
      <c r="AL140" s="80" t="e" vm="1">
        <f>+[4]!NumLetras(AK140,"PESO","PESOS DOMINICANOS","$EE $m CON #d/100 CENTAVOS")</f>
        <v>#VALUE!</v>
      </c>
      <c r="AM140" s="165">
        <v>13</v>
      </c>
      <c r="AN140" s="37">
        <f t="shared" si="93"/>
        <v>520</v>
      </c>
      <c r="AO140" s="189">
        <v>29.05</v>
      </c>
      <c r="AP140" s="80">
        <f>+AM140*'PRECIOS SEGUN ADJ (RURAL)'!$B$6*'PRECIOS SEGUN ADJ (RURAL)'!$C$6</f>
        <v>15106.000000000002</v>
      </c>
      <c r="AQ140" s="80" t="e" vm="1">
        <f>+[4]!NumLetras(AP140,"PESO","PESOS DOMINICANOS","$EE $m CON #d/100 CENTAVOS")</f>
        <v>#VALUE!</v>
      </c>
      <c r="AR140" s="80">
        <f t="shared" si="116"/>
        <v>2416.96</v>
      </c>
      <c r="AS140" s="165">
        <v>29</v>
      </c>
      <c r="AT140" s="37">
        <f t="shared" si="94"/>
        <v>1160</v>
      </c>
      <c r="AU140" s="189">
        <v>304.44</v>
      </c>
      <c r="AV140" s="80">
        <f>+AS140*'PRECIOS SEGUN ADJ (RURAL)'!$B$7*'PRECIOS SEGUN ADJ (RURAL)'!$C$7</f>
        <v>353150.4</v>
      </c>
      <c r="AW140" s="80" t="e" vm="1">
        <f>+[4]!NumLetras(AV140,"PESO","PESOS DOMINICANOS","$EE $m CON #d/100 CENTAVOS")</f>
        <v>#VALUE!</v>
      </c>
      <c r="AX140" s="80">
        <f t="shared" si="117"/>
        <v>63567.07</v>
      </c>
      <c r="AY140" s="37">
        <v>0</v>
      </c>
      <c r="AZ140" s="37">
        <f t="shared" si="125"/>
        <v>0</v>
      </c>
      <c r="BA140" s="189">
        <v>18.899999999999999</v>
      </c>
      <c r="BB140" s="80">
        <f>+AY140*'PRECIOS SEGUN ADJ. (FRONTERIZO)'!$B$9*'PRECIOS SEGUN ADJ. (FRONTERIZO)'!$C$9</f>
        <v>0</v>
      </c>
      <c r="BC140" s="80" t="e" vm="1">
        <f>+[4]!NumLetras(BB140,"PESO","PESOS DOMINICANOS","$EE $m CON #d/100 CENTAVOS")</f>
        <v>#VALUE!</v>
      </c>
      <c r="BD140" s="165">
        <v>11</v>
      </c>
      <c r="BE140" s="37">
        <f t="shared" si="95"/>
        <v>440</v>
      </c>
      <c r="BF140" s="189">
        <v>140.38999999999999</v>
      </c>
      <c r="BG140" s="80">
        <f>+BD140*'PRECIOS SEGUN ADJ (RURAL)'!$B$8*'PRECIOS SEGUN ADJ (RURAL)'!$C$8</f>
        <v>61771.6</v>
      </c>
      <c r="BH140" s="80" t="e" vm="1">
        <f>+[4]!NumLetras(BG140,"PESO","PESOS DOMINICANOS","$EE $m CON #d/100 CENTAVOS")</f>
        <v>#VALUE!</v>
      </c>
      <c r="BI140" s="80">
        <f t="shared" si="118"/>
        <v>11118.89</v>
      </c>
      <c r="BJ140" s="37">
        <v>0</v>
      </c>
      <c r="BK140" s="37">
        <f t="shared" si="126"/>
        <v>0</v>
      </c>
      <c r="BL140" s="189">
        <v>31.459999999999997</v>
      </c>
      <c r="BM140" s="80">
        <f>+BJ140*'PRECIOS SEGUN ADJ. (FRONTERIZO)'!$B$11*'PRECIOS SEGUN ADJ. (FRONTERIZO)'!$C$11</f>
        <v>0</v>
      </c>
      <c r="BN140" s="80" t="e" vm="1">
        <f>+[4]!NumLetras(BM140,"PESO","PESOS DOMINICANOS","$EE $m CON #d/100 CENTAVOS")</f>
        <v>#VALUE!</v>
      </c>
      <c r="BO140" s="165">
        <v>21</v>
      </c>
      <c r="BP140" s="37">
        <f t="shared" si="96"/>
        <v>840</v>
      </c>
      <c r="BQ140" s="189">
        <v>68.099999999999994</v>
      </c>
      <c r="BR140" s="80">
        <f>+BO140*'PRECIOS SEGUN ADJ (RURAL)'!$B$9*'PRECIOS SEGUN ADJ (RURAL)'!$C$9</f>
        <v>57204</v>
      </c>
      <c r="BS140" s="80" t="e" vm="1">
        <f>+[4]!NumLetras(BR140,"PESO","PESOS DOMINICANOS","$EE $m CON #d/100 CENTAVOS")</f>
        <v>#VALUE!</v>
      </c>
      <c r="BT140" s="165">
        <v>416</v>
      </c>
      <c r="BU140" s="37">
        <f t="shared" si="119"/>
        <v>8320</v>
      </c>
      <c r="BV140" s="189">
        <v>5.5</v>
      </c>
      <c r="BW140" s="80">
        <f>+BT140*'PRECIOS SEGUN ADJ (RURAL)'!$B$10*'PRECIOS SEGUN ADJ (RURAL)'!$C$10</f>
        <v>45760</v>
      </c>
      <c r="BX140" s="80" t="e" vm="1">
        <f>+[4]!NumLetras(BW140,"PESO","PESOS DOMINICANOS","$EE $m CON #d/100 CENTAVOS")</f>
        <v>#VALUE!</v>
      </c>
      <c r="BY140" s="165">
        <v>416</v>
      </c>
      <c r="BZ140" s="37">
        <f t="shared" si="97"/>
        <v>16640</v>
      </c>
      <c r="CA140" s="189">
        <v>7.1500000000000012</v>
      </c>
      <c r="CB140" s="80">
        <f>+BY140*'PRECIOS SEGUN ADJ (RURAL)'!$B$11*'PRECIOS SEGUN ADJ (RURAL)'!$C$11</f>
        <v>118976</v>
      </c>
      <c r="CC140" s="80" t="e" vm="1">
        <f>+[4]!NumLetras(CB140,"PESO","PESOS DOMINICANOS","$EE $m CON #d/100 CENTAVOS")</f>
        <v>#VALUE!</v>
      </c>
      <c r="CD140" s="165">
        <v>416</v>
      </c>
      <c r="CE140" s="37">
        <f t="shared" si="98"/>
        <v>16640</v>
      </c>
      <c r="CF140" s="189">
        <v>6.84</v>
      </c>
      <c r="CG140" s="80">
        <f>+CD140*'PRECIOS SEGUN ADJ (RURAL)'!$B$12*'PRECIOS SEGUN ADJ (RURAL)'!$C$12</f>
        <v>113817.60000000001</v>
      </c>
      <c r="CH140" s="80" t="e" vm="1">
        <f>+[4]!NumLetras(CG140,"PESO","PESOS DOMINICANOS","$EE $m CON #d/100 CENTAVOS")</f>
        <v>#VALUE!</v>
      </c>
      <c r="CI140" s="37">
        <v>0</v>
      </c>
      <c r="CJ140" s="37">
        <f t="shared" si="127"/>
        <v>0</v>
      </c>
      <c r="CK140" s="189">
        <v>60</v>
      </c>
      <c r="CL140" s="80">
        <f>+CI140*'PRECIOS SEGUN ADJ. (FRONTERIZO)'!$B$16*'PRECIOS SEGUN ADJ. (FRONTERIZO)'!$C$16</f>
        <v>0</v>
      </c>
      <c r="CM140" s="80" t="e" vm="1">
        <f>+[4]!NumLetras(CL140,"PESO","PESOS DOMINICANOS","$EE $m CON #d/100 CENTAVOS")</f>
        <v>#VALUE!</v>
      </c>
      <c r="CN140" s="80">
        <f t="shared" si="99"/>
        <v>0</v>
      </c>
      <c r="CO140" s="37">
        <v>0</v>
      </c>
      <c r="CP140" s="37">
        <f t="shared" si="128"/>
        <v>0</v>
      </c>
      <c r="CQ140" s="189">
        <v>55.649999999999991</v>
      </c>
      <c r="CR140" s="80">
        <f>+CO140*'PRECIOS SEGUN ADJ. (FRONTERIZO)'!$B$17*'PRECIOS SEGUN ADJ. (FRONTERIZO)'!$C$17</f>
        <v>0</v>
      </c>
      <c r="CS140" s="80" t="e" vm="1">
        <f>+[4]!NumLetras(CR140,"PESO","PESOS DOMINICANOS","$EE $m CON #d/100 CENTAVOS")</f>
        <v>#VALUE!</v>
      </c>
      <c r="CT140" s="80">
        <f t="shared" si="100"/>
        <v>0</v>
      </c>
      <c r="CU140" s="165">
        <v>416</v>
      </c>
      <c r="CV140" s="37">
        <f t="shared" si="101"/>
        <v>16640</v>
      </c>
      <c r="CW140" s="189">
        <v>6.5999999999999988</v>
      </c>
      <c r="CX140" s="80">
        <f>+CU140*'PRECIOS SEGUN ADJ (RURAL)'!$B$14*'PRECIOS SEGUN ADJ (RURAL)'!$C$14</f>
        <v>109824</v>
      </c>
      <c r="CY140" s="80" t="e" vm="1">
        <f>+[4]!NumLetras(CX140,"PESO","PESOS DOMINICANOS","$EE $m CON #d/100 CENTAVOS")</f>
        <v>#VALUE!</v>
      </c>
      <c r="CZ140" s="37">
        <v>0</v>
      </c>
      <c r="DA140" s="37">
        <f t="shared" si="129"/>
        <v>0</v>
      </c>
      <c r="DB140" s="189">
        <v>65.75</v>
      </c>
      <c r="DC140" s="80">
        <f>+CZ140*'PRECIOS SEGUN ADJ. (FRONTERIZO)'!$B$19*'PRECIOS SEGUN ADJ. (FRONTERIZO)'!$C$19</f>
        <v>0</v>
      </c>
      <c r="DD140" s="80" t="e" vm="1">
        <f>+[4]!NumLetras(DC140,"PESO","PESOS DOMINICANOS","$EE $m CON #d/100 CENTAVOS")</f>
        <v>#VALUE!</v>
      </c>
      <c r="DE140" s="80">
        <f t="shared" si="102"/>
        <v>0</v>
      </c>
      <c r="DF140" s="165">
        <v>19</v>
      </c>
      <c r="DG140" s="37">
        <f t="shared" si="103"/>
        <v>760</v>
      </c>
      <c r="DH140" s="189">
        <v>82.59999999999998</v>
      </c>
      <c r="DI140" s="80">
        <f>+DF140*'PRECIOS SEGUN ADJ (RURAL)'!$B$15*'PRECIOS SEGUN ADJ (RURAL)'!$C$15</f>
        <v>62775.999999999993</v>
      </c>
      <c r="DJ140" s="80" t="e" vm="1">
        <f>+[4]!NumLetras(DI140,"PESO","PESOS DOMINICANOS","$EE $m CON #d/100 CENTAVOS")</f>
        <v>#VALUE!</v>
      </c>
      <c r="DK140" s="80">
        <f t="shared" si="120"/>
        <v>11299.68</v>
      </c>
      <c r="DL140" s="165">
        <v>416</v>
      </c>
      <c r="DM140" s="37">
        <f t="shared" si="104"/>
        <v>16640</v>
      </c>
      <c r="DN140" s="189">
        <v>23.059999999999995</v>
      </c>
      <c r="DO140" s="80">
        <f>+DL140*'PRECIOS SEGUN ADJ (RURAL)'!$B$17*'PRECIOS SEGUN ADJ (RURAL)'!$C$17</f>
        <v>383718.39999999997</v>
      </c>
      <c r="DP140" s="80" t="e" vm="1">
        <f>+[4]!NumLetras(DO140,"PESO","PESOS DOMINICANOS","$EE $m CON #d/100 CENTAVOS")</f>
        <v>#VALUE!</v>
      </c>
      <c r="DQ140" s="192">
        <v>0</v>
      </c>
      <c r="DR140" s="192">
        <f t="shared" si="130"/>
        <v>0</v>
      </c>
      <c r="DS140" s="189">
        <v>80.849999999999994</v>
      </c>
      <c r="DT140" s="80">
        <f>+DQ140*'PRECIOS SEGUN ADJ. (FRONTERIZO)'!$B$22*'PRECIOS SEGUN ADJ. (FRONTERIZO)'!$C$22</f>
        <v>0</v>
      </c>
      <c r="DU140" s="80" t="e" vm="1">
        <f>+[4]!NumLetras(DT140,"PESO","PESOS DOMINICANOS","$EE $m CON #d/100 CENTAVOS")</f>
        <v>#VALUE!</v>
      </c>
      <c r="DV140" s="165">
        <v>20</v>
      </c>
      <c r="DW140" s="37">
        <f t="shared" si="105"/>
        <v>800</v>
      </c>
      <c r="DX140" s="189">
        <v>21.83</v>
      </c>
      <c r="DY140" s="80">
        <f>+DV140*'PRECIOS SEGUN ADJ (RURAL)'!$B$19*'PRECIOS SEGUN ADJ (RURAL)'!$C$19</f>
        <v>17464</v>
      </c>
      <c r="DZ140" s="80" t="e" vm="1">
        <f>+[4]!NumLetras(DY140,"PESO","PESOS DOMINICANOS","$EE $m CON #d/100 CENTAVOS")</f>
        <v>#VALUE!</v>
      </c>
      <c r="EA140" s="80">
        <f t="shared" si="121"/>
        <v>3143.52</v>
      </c>
      <c r="EB140" s="165">
        <v>64</v>
      </c>
      <c r="EC140" s="37">
        <f t="shared" si="106"/>
        <v>2560</v>
      </c>
      <c r="ED140" s="189">
        <v>33</v>
      </c>
      <c r="EE140" s="80">
        <f>+EB140*'PRECIOS SEGUN ADJ (RURAL)'!$B$20*'PRECIOS SEGUN ADJ (RURAL)'!$C$20</f>
        <v>84480</v>
      </c>
      <c r="EF140" s="80" t="e" vm="1">
        <f>+[4]!NumLetras(EE140,"PESO","PESOS DOMINICANOS","$EE $m CON #d/100 CENTAVOS")</f>
        <v>#VALUE!</v>
      </c>
      <c r="EG140" s="37">
        <v>0</v>
      </c>
      <c r="EH140" s="37">
        <f t="shared" si="131"/>
        <v>0</v>
      </c>
      <c r="EI140" s="189">
        <v>15.789999999999997</v>
      </c>
      <c r="EJ140" s="80">
        <f>+EG140*'PRECIOS SEGUN ADJ. (FRONTERIZO)'!$B$25*'PRECIOS SEGUN ADJ. (FRONTERIZO)'!$C$25</f>
        <v>0</v>
      </c>
      <c r="EK140" s="80" t="e" vm="1">
        <f>+[4]!NumLetras(EJ140,"PESO","PESOS DOMINICANOS","$EE $m CON #d/100 CENTAVOS")</f>
        <v>#VALUE!</v>
      </c>
      <c r="EL140" s="37">
        <v>0</v>
      </c>
      <c r="EM140" s="37">
        <f t="shared" si="132"/>
        <v>0</v>
      </c>
      <c r="EN140" s="189">
        <v>31.5</v>
      </c>
      <c r="EO140" s="80">
        <f>+EL140*'PRECIOS SEGUN ADJ. (FRONTERIZO)'!$B$26*'PRECIOS SEGUN ADJ. (FRONTERIZO)'!$C$26</f>
        <v>0</v>
      </c>
      <c r="EP140" s="80" t="e" vm="1">
        <f>+[4]!NumLetras(EO140,"PESO","PESOS DOMINICANOS","$EE $m CON #d/100 CENTAVOS")</f>
        <v>#VALUE!</v>
      </c>
      <c r="EQ140" s="193">
        <v>57</v>
      </c>
      <c r="ER140" s="194">
        <f t="shared" si="107"/>
        <v>2280</v>
      </c>
      <c r="ES140" s="195">
        <v>21.68</v>
      </c>
      <c r="ET140" s="196">
        <f>+EQ140*'PRECIOS SEGUN ADJ (RURAL)'!$B$13*'PRECIOS SEGUN ADJ (RURAL)'!$C$13</f>
        <v>49430.400000000001</v>
      </c>
      <c r="EU140" s="196" t="e" vm="1">
        <f>+[4]!NumLetras(ET140,"PESO","PESOS DOMINICANOS","$EE $m CON #d/100 CENTAVOS")</f>
        <v>#VALUE!</v>
      </c>
      <c r="EV140" s="197">
        <v>416</v>
      </c>
      <c r="EW140" s="198">
        <f t="shared" si="122"/>
        <v>8320</v>
      </c>
      <c r="EX140" s="199">
        <v>5.5</v>
      </c>
      <c r="EY140" s="200">
        <f>+EV140*'PRECIOS SEGUN ADJ (RURAL)'!$B$16*'PRECIOS SEGUN ADJ (RURAL)'!$C$16</f>
        <v>45760</v>
      </c>
      <c r="EZ140" s="200" t="e" vm="1">
        <f>+[4]!NumLetras(EY140,"PESO","PESOS DOMINICANOS","$EE $m CON #d/100 CENTAVOS")</f>
        <v>#VALUE!</v>
      </c>
      <c r="FA140" s="201">
        <v>29</v>
      </c>
      <c r="FB140" s="202">
        <f t="shared" si="108"/>
        <v>1160</v>
      </c>
      <c r="FC140" s="203">
        <v>220</v>
      </c>
      <c r="FD140" s="204">
        <f>+FA140*'PRECIOS SEGUN ADJ (RURAL)'!$B$18*'PRECIOS SEGUN ADJ (RURAL)'!$C$18</f>
        <v>255200</v>
      </c>
      <c r="FE140" s="204" t="e" vm="1">
        <f>+[4]!NumLetras(FD140,"PESO","PESOS DOMINICANOS","$EE $m CON #d/100 CENTAVOS")</f>
        <v>#VALUE!</v>
      </c>
      <c r="FF140" s="204">
        <f t="shared" si="123"/>
        <v>45936</v>
      </c>
      <c r="FG140" s="80">
        <f t="shared" si="134"/>
        <v>2272069.5999999996</v>
      </c>
      <c r="FH140" s="80" t="e" vm="1">
        <f>+[4]!NumLetras(FG140,"PESO","PESOS DOMINICANOS","$EE $m CON #d/100 CENTAVOS")</f>
        <v>#VALUE!</v>
      </c>
      <c r="FI140" s="80">
        <f t="shared" si="133"/>
        <v>192214.75999999998</v>
      </c>
      <c r="FJ140" s="80" t="e" vm="1">
        <f>+[4]!NumLetras(FI140,"PESO","PESOS DOMINICANOS","$EE $m CON #d/100 CENTAVOS")</f>
        <v>#VALUE!</v>
      </c>
      <c r="FK140" s="80">
        <f t="shared" si="109"/>
        <v>2079854.8399999996</v>
      </c>
      <c r="FL140" s="80" t="e" vm="1">
        <f>+[4]!NumLetras(FK140,"PESO","PESOS DOMINICANOS","$EE $m CON #d/100 CENTAVOS")</f>
        <v>#VALUE!</v>
      </c>
      <c r="FM140" s="80">
        <f t="shared" si="110"/>
        <v>454413.92</v>
      </c>
      <c r="FN140" s="80" t="e" vm="1">
        <f>+[4]!NumLetras(FM140,"PESO","PESOS DOMINICANOS","$EE $m CON #d/100 CENTAVOS")</f>
        <v>#VALUE!</v>
      </c>
      <c r="FO140" s="80">
        <f t="shared" si="111"/>
        <v>22720.7</v>
      </c>
      <c r="FP140" s="80" t="e" vm="1">
        <f>+[4]!NumLetras(FO140,"PESO","PESOS DOMINICANOS","$EE $m CON #d/100 CENTAVOS")</f>
        <v>#VALUE!</v>
      </c>
      <c r="FQ140" s="80"/>
      <c r="FR140" s="80">
        <f t="shared" si="112"/>
        <v>1817655.6799999997</v>
      </c>
      <c r="FS140" s="80" t="e" vm="1">
        <f>+[4]!NumLetras(FR140,"PESO","PESOS DOMINICANOS","$EE $m CON #d/100 CENTAVOS")</f>
        <v>#VALUE!</v>
      </c>
      <c r="FT140" s="37" t="str">
        <f>+VLOOKUP(D140,'RURAL XENIA'!F:G,2,0)</f>
        <v>R-47</v>
      </c>
    </row>
    <row r="141" spans="1:176">
      <c r="A141" s="37">
        <v>30</v>
      </c>
      <c r="B141" s="37">
        <v>30</v>
      </c>
      <c r="C141" s="26" t="s">
        <v>3018</v>
      </c>
      <c r="D141" s="37">
        <v>131760155</v>
      </c>
      <c r="E141" s="37">
        <f>+VLOOKUP(D141,'INFORMACION DE PROVEEDORES'!C:I,2,0)</f>
        <v>131760155</v>
      </c>
      <c r="F141" s="26" t="str">
        <f>+VLOOKUP(D141,'INFORMACION DE PROVEEDORES'!C:J,4,0)</f>
        <v>HECTOR MONTILLA DURAN</v>
      </c>
      <c r="G141" s="37" t="str">
        <f>+VLOOKUP(D141,'INFORMACION DE PROVEEDORES'!C:K,5,0)</f>
        <v>093-0027871-1</v>
      </c>
      <c r="H141" s="26" t="str">
        <f>+VLOOKUP(D141,'INFORMACION DE PROVEEDORES'!C:L,7,0)</f>
        <v>JOSE GRABIER GARCIA NO.14 ESQ. CARRETERA SANCHEZ BAJOS DE HAINA</v>
      </c>
      <c r="I141" s="37" t="str">
        <f>+VLOOKUP(D141,'INFORMACION DE PROVEEDORES'!C:M,3,0)</f>
        <v xml:space="preserve"> JURÍDICA</v>
      </c>
      <c r="J141" s="37">
        <v>4</v>
      </c>
      <c r="K141" s="37">
        <v>258</v>
      </c>
      <c r="L141" s="37">
        <v>19</v>
      </c>
      <c r="M141" s="37">
        <f t="shared" si="113"/>
        <v>760</v>
      </c>
      <c r="N141" s="189">
        <v>60.180000000000007</v>
      </c>
      <c r="O141" s="80">
        <f>+L141*'PRECIOS SEGUN ADJ (RURAL)'!$B$2*'PRECIOS SEGUN ADJ (RURAL)'!$C$2</f>
        <v>45736.800000000003</v>
      </c>
      <c r="P141" s="80" t="e" vm="1">
        <f>+[4]!NumLetras(O141,"PESO","PESOS DOMINICANOS","$EE $m CON #d/100 CENTAVOS")</f>
        <v>#VALUE!</v>
      </c>
      <c r="Q141" s="80">
        <f t="shared" si="114"/>
        <v>7317.89</v>
      </c>
      <c r="R141" s="165">
        <v>5</v>
      </c>
      <c r="S141" s="37">
        <f t="shared" si="90"/>
        <v>200</v>
      </c>
      <c r="T141" s="189">
        <v>33</v>
      </c>
      <c r="U141" s="80">
        <f>+R141*'PRECIOS SEGUN ADJ (RURAL)'!$B$3*'PRECIOS SEGUN ADJ (RURAL)'!$C$3</f>
        <v>6600</v>
      </c>
      <c r="V141" s="80" t="e" vm="1">
        <f>+[4]!NumLetras(U141,"PESO","PESOS DOMINICANOS","$EE $m CON #d/100 CENTAVOS")</f>
        <v>#VALUE!</v>
      </c>
      <c r="W141" s="192">
        <v>0</v>
      </c>
      <c r="X141" s="37">
        <f t="shared" si="124"/>
        <v>0</v>
      </c>
      <c r="Y141" s="189">
        <v>25.2</v>
      </c>
      <c r="Z141" s="80">
        <f>+W141*'PRECIOS SEGUN ADJ. (FRONTERIZO)'!$B$4*'PRECIOS SEGUN ADJ. (FRONTERIZO)'!$C$4</f>
        <v>0</v>
      </c>
      <c r="AA141" s="80" t="e" vm="1">
        <f>+[4]!NumLetras(Z141,"PESO","PESOS DOMINICANOS","$EE $m CON #d/100 CENTAVOS")</f>
        <v>#VALUE!</v>
      </c>
      <c r="AB141" s="165">
        <v>41</v>
      </c>
      <c r="AC141" s="37">
        <f t="shared" si="91"/>
        <v>1640</v>
      </c>
      <c r="AD141" s="189">
        <v>87.91</v>
      </c>
      <c r="AE141" s="80">
        <f>+AB141*'PRECIOS SEGUN ADJ (RURAL)'!$B$4*'PRECIOS SEGUN ADJ (RURAL)'!$C$4</f>
        <v>144172.4</v>
      </c>
      <c r="AF141" s="80" t="e" vm="1">
        <f>+[4]!NumLetras(AE141,"PESO","PESOS DOMINICANOS","$EE $m CON #d/100 CENTAVOS")</f>
        <v>#VALUE!</v>
      </c>
      <c r="AG141" s="80">
        <f t="shared" si="115"/>
        <v>25951.03</v>
      </c>
      <c r="AH141" s="165">
        <v>49</v>
      </c>
      <c r="AI141" s="37">
        <f t="shared" si="92"/>
        <v>1960</v>
      </c>
      <c r="AJ141" s="189">
        <v>53.95</v>
      </c>
      <c r="AK141" s="80">
        <f>+AH141*'PRECIOS SEGUN ADJ (RURAL)'!$B$5*'PRECIOS SEGUN ADJ (RURAL)'!$C$5</f>
        <v>105742</v>
      </c>
      <c r="AL141" s="80" t="e" vm="1">
        <f>+[4]!NumLetras(AK141,"PESO","PESOS DOMINICANOS","$EE $m CON #d/100 CENTAVOS")</f>
        <v>#VALUE!</v>
      </c>
      <c r="AM141" s="165">
        <v>8</v>
      </c>
      <c r="AN141" s="37">
        <f t="shared" si="93"/>
        <v>320</v>
      </c>
      <c r="AO141" s="189">
        <v>29.05</v>
      </c>
      <c r="AP141" s="80">
        <f>+AM141*'PRECIOS SEGUN ADJ (RURAL)'!$B$6*'PRECIOS SEGUN ADJ (RURAL)'!$C$6</f>
        <v>9296</v>
      </c>
      <c r="AQ141" s="80" t="e" vm="1">
        <f>+[4]!NumLetras(AP141,"PESO","PESOS DOMINICANOS","$EE $m CON #d/100 CENTAVOS")</f>
        <v>#VALUE!</v>
      </c>
      <c r="AR141" s="80">
        <f t="shared" si="116"/>
        <v>1487.36</v>
      </c>
      <c r="AS141" s="165">
        <v>16</v>
      </c>
      <c r="AT141" s="37">
        <f t="shared" si="94"/>
        <v>640</v>
      </c>
      <c r="AU141" s="189">
        <v>304.44</v>
      </c>
      <c r="AV141" s="80">
        <f>+AS141*'PRECIOS SEGUN ADJ (RURAL)'!$B$7*'PRECIOS SEGUN ADJ (RURAL)'!$C$7</f>
        <v>194841.60000000001</v>
      </c>
      <c r="AW141" s="80" t="e" vm="1">
        <f>+[4]!NumLetras(AV141,"PESO","PESOS DOMINICANOS","$EE $m CON #d/100 CENTAVOS")</f>
        <v>#VALUE!</v>
      </c>
      <c r="AX141" s="80">
        <f t="shared" si="117"/>
        <v>35071.49</v>
      </c>
      <c r="AY141" s="37">
        <v>0</v>
      </c>
      <c r="AZ141" s="37">
        <f t="shared" si="125"/>
        <v>0</v>
      </c>
      <c r="BA141" s="189">
        <v>18.899999999999999</v>
      </c>
      <c r="BB141" s="80">
        <f>+AY141*'PRECIOS SEGUN ADJ. (FRONTERIZO)'!$B$9*'PRECIOS SEGUN ADJ. (FRONTERIZO)'!$C$9</f>
        <v>0</v>
      </c>
      <c r="BC141" s="80" t="e" vm="1">
        <f>+[4]!NumLetras(BB141,"PESO","PESOS DOMINICANOS","$EE $m CON #d/100 CENTAVOS")</f>
        <v>#VALUE!</v>
      </c>
      <c r="BD141" s="165">
        <v>5</v>
      </c>
      <c r="BE141" s="37">
        <f t="shared" si="95"/>
        <v>200</v>
      </c>
      <c r="BF141" s="189">
        <v>140.38999999999999</v>
      </c>
      <c r="BG141" s="80">
        <f>+BD141*'PRECIOS SEGUN ADJ (RURAL)'!$B$8*'PRECIOS SEGUN ADJ (RURAL)'!$C$8</f>
        <v>28077.999999999996</v>
      </c>
      <c r="BH141" s="80" t="e" vm="1">
        <f>+[4]!NumLetras(BG141,"PESO","PESOS DOMINICANOS","$EE $m CON #d/100 CENTAVOS")</f>
        <v>#VALUE!</v>
      </c>
      <c r="BI141" s="80">
        <f t="shared" si="118"/>
        <v>5054.04</v>
      </c>
      <c r="BJ141" s="37">
        <v>0</v>
      </c>
      <c r="BK141" s="37">
        <f t="shared" si="126"/>
        <v>0</v>
      </c>
      <c r="BL141" s="189">
        <v>31.459999999999997</v>
      </c>
      <c r="BM141" s="80">
        <f>+BJ141*'PRECIOS SEGUN ADJ. (FRONTERIZO)'!$B$11*'PRECIOS SEGUN ADJ. (FRONTERIZO)'!$C$11</f>
        <v>0</v>
      </c>
      <c r="BN141" s="80" t="e" vm="1">
        <f>+[4]!NumLetras(BM141,"PESO","PESOS DOMINICANOS","$EE $m CON #d/100 CENTAVOS")</f>
        <v>#VALUE!</v>
      </c>
      <c r="BO141" s="165">
        <v>13</v>
      </c>
      <c r="BP141" s="37">
        <f t="shared" si="96"/>
        <v>520</v>
      </c>
      <c r="BQ141" s="189">
        <v>68.099999999999994</v>
      </c>
      <c r="BR141" s="80">
        <f>+BO141*'PRECIOS SEGUN ADJ (RURAL)'!$B$9*'PRECIOS SEGUN ADJ (RURAL)'!$C$9</f>
        <v>35412</v>
      </c>
      <c r="BS141" s="80" t="e" vm="1">
        <f>+[4]!NumLetras(BR141,"PESO","PESOS DOMINICANOS","$EE $m CON #d/100 CENTAVOS")</f>
        <v>#VALUE!</v>
      </c>
      <c r="BT141" s="165">
        <v>258</v>
      </c>
      <c r="BU141" s="37">
        <f t="shared" si="119"/>
        <v>5160</v>
      </c>
      <c r="BV141" s="189">
        <v>5.5</v>
      </c>
      <c r="BW141" s="80">
        <f>+BT141*'PRECIOS SEGUN ADJ (RURAL)'!$B$10*'PRECIOS SEGUN ADJ (RURAL)'!$C$10</f>
        <v>28380</v>
      </c>
      <c r="BX141" s="80" t="e" vm="1">
        <f>+[4]!NumLetras(BW141,"PESO","PESOS DOMINICANOS","$EE $m CON #d/100 CENTAVOS")</f>
        <v>#VALUE!</v>
      </c>
      <c r="BY141" s="165">
        <v>258</v>
      </c>
      <c r="BZ141" s="37">
        <f t="shared" si="97"/>
        <v>10320</v>
      </c>
      <c r="CA141" s="189">
        <v>7.1500000000000012</v>
      </c>
      <c r="CB141" s="80">
        <f>+BY141*'PRECIOS SEGUN ADJ (RURAL)'!$B$11*'PRECIOS SEGUN ADJ (RURAL)'!$C$11</f>
        <v>73788</v>
      </c>
      <c r="CC141" s="80" t="e" vm="1">
        <f>+[4]!NumLetras(CB141,"PESO","PESOS DOMINICANOS","$EE $m CON #d/100 CENTAVOS")</f>
        <v>#VALUE!</v>
      </c>
      <c r="CD141" s="165">
        <v>258</v>
      </c>
      <c r="CE141" s="37">
        <f t="shared" si="98"/>
        <v>10320</v>
      </c>
      <c r="CF141" s="189">
        <v>6.84</v>
      </c>
      <c r="CG141" s="80">
        <f>+CD141*'PRECIOS SEGUN ADJ (RURAL)'!$B$12*'PRECIOS SEGUN ADJ (RURAL)'!$C$12</f>
        <v>70588.800000000003</v>
      </c>
      <c r="CH141" s="80" t="e" vm="1">
        <f>+[4]!NumLetras(CG141,"PESO","PESOS DOMINICANOS","$EE $m CON #d/100 CENTAVOS")</f>
        <v>#VALUE!</v>
      </c>
      <c r="CI141" s="37">
        <v>0</v>
      </c>
      <c r="CJ141" s="37">
        <f t="shared" si="127"/>
        <v>0</v>
      </c>
      <c r="CK141" s="189">
        <v>60</v>
      </c>
      <c r="CL141" s="80">
        <f>+CI141*'PRECIOS SEGUN ADJ. (FRONTERIZO)'!$B$16*'PRECIOS SEGUN ADJ. (FRONTERIZO)'!$C$16</f>
        <v>0</v>
      </c>
      <c r="CM141" s="80" t="e" vm="1">
        <f>+[4]!NumLetras(CL141,"PESO","PESOS DOMINICANOS","$EE $m CON #d/100 CENTAVOS")</f>
        <v>#VALUE!</v>
      </c>
      <c r="CN141" s="80">
        <f t="shared" si="99"/>
        <v>0</v>
      </c>
      <c r="CO141" s="37">
        <v>0</v>
      </c>
      <c r="CP141" s="37">
        <f t="shared" si="128"/>
        <v>0</v>
      </c>
      <c r="CQ141" s="189">
        <v>55.649999999999991</v>
      </c>
      <c r="CR141" s="80">
        <f>+CO141*'PRECIOS SEGUN ADJ. (FRONTERIZO)'!$B$17*'PRECIOS SEGUN ADJ. (FRONTERIZO)'!$C$17</f>
        <v>0</v>
      </c>
      <c r="CS141" s="80" t="e" vm="1">
        <f>+[4]!NumLetras(CR141,"PESO","PESOS DOMINICANOS","$EE $m CON #d/100 CENTAVOS")</f>
        <v>#VALUE!</v>
      </c>
      <c r="CT141" s="80">
        <f t="shared" si="100"/>
        <v>0</v>
      </c>
      <c r="CU141" s="165">
        <v>258</v>
      </c>
      <c r="CV141" s="37">
        <f t="shared" si="101"/>
        <v>10320</v>
      </c>
      <c r="CW141" s="189">
        <v>6.5999999999999988</v>
      </c>
      <c r="CX141" s="80">
        <f>+CU141*'PRECIOS SEGUN ADJ (RURAL)'!$B$14*'PRECIOS SEGUN ADJ (RURAL)'!$C$14</f>
        <v>68112</v>
      </c>
      <c r="CY141" s="80" t="e" vm="1">
        <f>+[4]!NumLetras(CX141,"PESO","PESOS DOMINICANOS","$EE $m CON #d/100 CENTAVOS")</f>
        <v>#VALUE!</v>
      </c>
      <c r="CZ141" s="37">
        <v>0</v>
      </c>
      <c r="DA141" s="37">
        <f t="shared" si="129"/>
        <v>0</v>
      </c>
      <c r="DB141" s="189">
        <v>65.75</v>
      </c>
      <c r="DC141" s="80">
        <f>+CZ141*'PRECIOS SEGUN ADJ. (FRONTERIZO)'!$B$19*'PRECIOS SEGUN ADJ. (FRONTERIZO)'!$C$19</f>
        <v>0</v>
      </c>
      <c r="DD141" s="80" t="e" vm="1">
        <f>+[4]!NumLetras(DC141,"PESO","PESOS DOMINICANOS","$EE $m CON #d/100 CENTAVOS")</f>
        <v>#VALUE!</v>
      </c>
      <c r="DE141" s="80">
        <f t="shared" si="102"/>
        <v>0</v>
      </c>
      <c r="DF141" s="165">
        <v>11</v>
      </c>
      <c r="DG141" s="37">
        <f t="shared" si="103"/>
        <v>440</v>
      </c>
      <c r="DH141" s="189">
        <v>82.59999999999998</v>
      </c>
      <c r="DI141" s="80">
        <f>+DF141*'PRECIOS SEGUN ADJ (RURAL)'!$B$15*'PRECIOS SEGUN ADJ (RURAL)'!$C$15</f>
        <v>36344</v>
      </c>
      <c r="DJ141" s="80" t="e" vm="1">
        <f>+[4]!NumLetras(DI141,"PESO","PESOS DOMINICANOS","$EE $m CON #d/100 CENTAVOS")</f>
        <v>#VALUE!</v>
      </c>
      <c r="DK141" s="80">
        <f t="shared" si="120"/>
        <v>6541.92</v>
      </c>
      <c r="DL141" s="165">
        <v>258</v>
      </c>
      <c r="DM141" s="37">
        <f t="shared" si="104"/>
        <v>10320</v>
      </c>
      <c r="DN141" s="189">
        <v>23.059999999999995</v>
      </c>
      <c r="DO141" s="80">
        <f>+DL141*'PRECIOS SEGUN ADJ (RURAL)'!$B$17*'PRECIOS SEGUN ADJ (RURAL)'!$C$17</f>
        <v>237979.19999999998</v>
      </c>
      <c r="DP141" s="80" t="e" vm="1">
        <f>+[4]!NumLetras(DO141,"PESO","PESOS DOMINICANOS","$EE $m CON #d/100 CENTAVOS")</f>
        <v>#VALUE!</v>
      </c>
      <c r="DQ141" s="192">
        <v>0</v>
      </c>
      <c r="DR141" s="192">
        <f t="shared" si="130"/>
        <v>0</v>
      </c>
      <c r="DS141" s="189">
        <v>80.849999999999994</v>
      </c>
      <c r="DT141" s="80">
        <f>+DQ141*'PRECIOS SEGUN ADJ. (FRONTERIZO)'!$B$22*'PRECIOS SEGUN ADJ. (FRONTERIZO)'!$C$22</f>
        <v>0</v>
      </c>
      <c r="DU141" s="80" t="e" vm="1">
        <f>+[4]!NumLetras(DT141,"PESO","PESOS DOMINICANOS","$EE $m CON #d/100 CENTAVOS")</f>
        <v>#VALUE!</v>
      </c>
      <c r="DV141" s="165">
        <v>12</v>
      </c>
      <c r="DW141" s="37">
        <f t="shared" si="105"/>
        <v>480</v>
      </c>
      <c r="DX141" s="189">
        <v>21.83</v>
      </c>
      <c r="DY141" s="80">
        <f>+DV141*'PRECIOS SEGUN ADJ (RURAL)'!$B$19*'PRECIOS SEGUN ADJ (RURAL)'!$C$19</f>
        <v>10478.4</v>
      </c>
      <c r="DZ141" s="80" t="e" vm="1">
        <f>+[4]!NumLetras(DY141,"PESO","PESOS DOMINICANOS","$EE $m CON #d/100 CENTAVOS")</f>
        <v>#VALUE!</v>
      </c>
      <c r="EA141" s="80">
        <f t="shared" si="121"/>
        <v>1886.11</v>
      </c>
      <c r="EB141" s="165">
        <v>39</v>
      </c>
      <c r="EC141" s="37">
        <f t="shared" si="106"/>
        <v>1560</v>
      </c>
      <c r="ED141" s="189">
        <v>33</v>
      </c>
      <c r="EE141" s="80">
        <f>+EB141*'PRECIOS SEGUN ADJ (RURAL)'!$B$20*'PRECIOS SEGUN ADJ (RURAL)'!$C$20</f>
        <v>51480</v>
      </c>
      <c r="EF141" s="80" t="e" vm="1">
        <f>+[4]!NumLetras(EE141,"PESO","PESOS DOMINICANOS","$EE $m CON #d/100 CENTAVOS")</f>
        <v>#VALUE!</v>
      </c>
      <c r="EG141" s="37">
        <v>0</v>
      </c>
      <c r="EH141" s="37">
        <f t="shared" si="131"/>
        <v>0</v>
      </c>
      <c r="EI141" s="189">
        <v>15.789999999999997</v>
      </c>
      <c r="EJ141" s="80">
        <f>+EG141*'PRECIOS SEGUN ADJ. (FRONTERIZO)'!$B$25*'PRECIOS SEGUN ADJ. (FRONTERIZO)'!$C$25</f>
        <v>0</v>
      </c>
      <c r="EK141" s="80" t="e" vm="1">
        <f>+[4]!NumLetras(EJ141,"PESO","PESOS DOMINICANOS","$EE $m CON #d/100 CENTAVOS")</f>
        <v>#VALUE!</v>
      </c>
      <c r="EL141" s="37">
        <v>0</v>
      </c>
      <c r="EM141" s="37">
        <f t="shared" si="132"/>
        <v>0</v>
      </c>
      <c r="EN141" s="189">
        <v>31.5</v>
      </c>
      <c r="EO141" s="80">
        <f>+EL141*'PRECIOS SEGUN ADJ. (FRONTERIZO)'!$B$26*'PRECIOS SEGUN ADJ. (FRONTERIZO)'!$C$26</f>
        <v>0</v>
      </c>
      <c r="EP141" s="80" t="e" vm="1">
        <f>+[4]!NumLetras(EO141,"PESO","PESOS DOMINICANOS","$EE $m CON #d/100 CENTAVOS")</f>
        <v>#VALUE!</v>
      </c>
      <c r="EQ141" s="193">
        <v>34</v>
      </c>
      <c r="ER141" s="194">
        <f t="shared" si="107"/>
        <v>1360</v>
      </c>
      <c r="ES141" s="195">
        <v>21.68</v>
      </c>
      <c r="ET141" s="196">
        <f>+EQ141*'PRECIOS SEGUN ADJ (RURAL)'!$B$13*'PRECIOS SEGUN ADJ (RURAL)'!$C$13</f>
        <v>29484.799999999999</v>
      </c>
      <c r="EU141" s="196" t="e" vm="1">
        <f>+[4]!NumLetras(ET141,"PESO","PESOS DOMINICANOS","$EE $m CON #d/100 CENTAVOS")</f>
        <v>#VALUE!</v>
      </c>
      <c r="EV141" s="197">
        <v>258</v>
      </c>
      <c r="EW141" s="198">
        <f t="shared" si="122"/>
        <v>5160</v>
      </c>
      <c r="EX141" s="199">
        <v>5.5</v>
      </c>
      <c r="EY141" s="200">
        <f>+EV141*'PRECIOS SEGUN ADJ (RURAL)'!$B$16*'PRECIOS SEGUN ADJ (RURAL)'!$C$16</f>
        <v>28380</v>
      </c>
      <c r="EZ141" s="200" t="e" vm="1">
        <f>+[4]!NumLetras(EY141,"PESO","PESOS DOMINICANOS","$EE $m CON #d/100 CENTAVOS")</f>
        <v>#VALUE!</v>
      </c>
      <c r="FA141" s="201">
        <v>16</v>
      </c>
      <c r="FB141" s="202">
        <f t="shared" si="108"/>
        <v>640</v>
      </c>
      <c r="FC141" s="203">
        <v>220</v>
      </c>
      <c r="FD141" s="204">
        <f>+FA141*'PRECIOS SEGUN ADJ (RURAL)'!$B$18*'PRECIOS SEGUN ADJ (RURAL)'!$C$18</f>
        <v>140800</v>
      </c>
      <c r="FE141" s="204" t="e" vm="1">
        <f>+[4]!NumLetras(FD141,"PESO","PESOS DOMINICANOS","$EE $m CON #d/100 CENTAVOS")</f>
        <v>#VALUE!</v>
      </c>
      <c r="FF141" s="204">
        <f t="shared" si="123"/>
        <v>25344</v>
      </c>
      <c r="FG141" s="80">
        <f t="shared" si="134"/>
        <v>1345694</v>
      </c>
      <c r="FH141" s="80" t="e" vm="1">
        <f>+[4]!NumLetras(FG141,"PESO","PESOS DOMINICANOS","$EE $m CON #d/100 CENTAVOS")</f>
        <v>#VALUE!</v>
      </c>
      <c r="FI141" s="80">
        <f t="shared" si="133"/>
        <v>108653.83999999998</v>
      </c>
      <c r="FJ141" s="80" t="e" vm="1">
        <f>+[4]!NumLetras(FI141,"PESO","PESOS DOMINICANOS","$EE $m CON #d/100 CENTAVOS")</f>
        <v>#VALUE!</v>
      </c>
      <c r="FK141" s="80">
        <f t="shared" si="109"/>
        <v>1237040.1599999999</v>
      </c>
      <c r="FL141" s="80" t="e" vm="1">
        <f>+[4]!NumLetras(FK141,"PESO","PESOS DOMINICANOS","$EE $m CON #d/100 CENTAVOS")</f>
        <v>#VALUE!</v>
      </c>
      <c r="FM141" s="80">
        <f t="shared" si="110"/>
        <v>269138.8</v>
      </c>
      <c r="FN141" s="80" t="e" vm="1">
        <f>+[4]!NumLetras(FM141,"PESO","PESOS DOMINICANOS","$EE $m CON #d/100 CENTAVOS")</f>
        <v>#VALUE!</v>
      </c>
      <c r="FO141" s="80">
        <f t="shared" si="111"/>
        <v>13456.94</v>
      </c>
      <c r="FP141" s="80" t="e" vm="1">
        <f>+[4]!NumLetras(FO141,"PESO","PESOS DOMINICANOS","$EE $m CON #d/100 CENTAVOS")</f>
        <v>#VALUE!</v>
      </c>
      <c r="FQ141" s="80"/>
      <c r="FR141" s="80">
        <f t="shared" si="112"/>
        <v>1076555.2</v>
      </c>
      <c r="FS141" s="80" t="e" vm="1">
        <f>+[4]!NumLetras(FR141,"PESO","PESOS DOMINICANOS","$EE $m CON #d/100 CENTAVOS")</f>
        <v>#VALUE!</v>
      </c>
      <c r="FT141" s="37" t="str">
        <f>+VLOOKUP(D141,'RURAL XENIA'!F:G,2,0)</f>
        <v>R-46</v>
      </c>
    </row>
    <row r="142" spans="1:176">
      <c r="A142" s="37">
        <v>31</v>
      </c>
      <c r="B142" s="37">
        <v>31</v>
      </c>
      <c r="C142" s="26" t="s">
        <v>3025</v>
      </c>
      <c r="D142" s="37">
        <v>132245522</v>
      </c>
      <c r="E142" s="37">
        <f>+VLOOKUP(D142,'INFORMACION DE PROVEEDORES'!C:I,2,0)</f>
        <v>132245522</v>
      </c>
      <c r="F142" s="26" t="str">
        <f>+VLOOKUP(D142,'INFORMACION DE PROVEEDORES'!C:J,4,0)</f>
        <v>DARIO QUEZADA MUÑOZ</v>
      </c>
      <c r="G142" s="37" t="str">
        <f>+VLOOKUP(D142,'INFORMACION DE PROVEEDORES'!C:K,5,0)</f>
        <v>047-0125525-1</v>
      </c>
      <c r="H142" s="26" t="str">
        <f>+VLOOKUP(D142,'INFORMACION DE PROVEEDORES'!C:L,7,0)</f>
        <v>CALLE JOSE MARIA BENEDICTO NO.03, CENTRO DE LA CIUDAD</v>
      </c>
      <c r="I142" s="37" t="str">
        <f>+VLOOKUP(D142,'INFORMACION DE PROVEEDORES'!C:M,3,0)</f>
        <v xml:space="preserve"> JURÍDICA</v>
      </c>
      <c r="J142" s="37">
        <v>5</v>
      </c>
      <c r="K142" s="37">
        <v>310</v>
      </c>
      <c r="L142" s="37">
        <v>23</v>
      </c>
      <c r="M142" s="37">
        <f t="shared" si="113"/>
        <v>920</v>
      </c>
      <c r="N142" s="189">
        <v>60.180000000000007</v>
      </c>
      <c r="O142" s="80">
        <f>+L142*'PRECIOS SEGUN ADJ (RURAL)'!$B$2*'PRECIOS SEGUN ADJ (RURAL)'!$C$2</f>
        <v>55365.600000000006</v>
      </c>
      <c r="P142" s="80" t="e" vm="1">
        <f>+[4]!NumLetras(O142,"PESO","PESOS DOMINICANOS","$EE $m CON #d/100 CENTAVOS")</f>
        <v>#VALUE!</v>
      </c>
      <c r="Q142" s="80">
        <f t="shared" si="114"/>
        <v>8858.5</v>
      </c>
      <c r="R142" s="165">
        <v>5</v>
      </c>
      <c r="S142" s="37">
        <f t="shared" si="90"/>
        <v>200</v>
      </c>
      <c r="T142" s="189">
        <v>33</v>
      </c>
      <c r="U142" s="80">
        <f>+R142*'PRECIOS SEGUN ADJ (RURAL)'!$B$3*'PRECIOS SEGUN ADJ (RURAL)'!$C$3</f>
        <v>6600</v>
      </c>
      <c r="V142" s="80" t="e" vm="1">
        <f>+[4]!NumLetras(U142,"PESO","PESOS DOMINICANOS","$EE $m CON #d/100 CENTAVOS")</f>
        <v>#VALUE!</v>
      </c>
      <c r="W142" s="192">
        <v>0</v>
      </c>
      <c r="X142" s="37">
        <f t="shared" si="124"/>
        <v>0</v>
      </c>
      <c r="Y142" s="189">
        <v>25.2</v>
      </c>
      <c r="Z142" s="80">
        <f>+W142*'PRECIOS SEGUN ADJ. (FRONTERIZO)'!$B$4*'PRECIOS SEGUN ADJ. (FRONTERIZO)'!$C$4</f>
        <v>0</v>
      </c>
      <c r="AA142" s="80" t="e" vm="1">
        <f>+[4]!NumLetras(Z142,"PESO","PESOS DOMINICANOS","$EE $m CON #d/100 CENTAVOS")</f>
        <v>#VALUE!</v>
      </c>
      <c r="AB142" s="165">
        <v>50</v>
      </c>
      <c r="AC142" s="37">
        <f t="shared" si="91"/>
        <v>2000</v>
      </c>
      <c r="AD142" s="189">
        <v>87.91</v>
      </c>
      <c r="AE142" s="80">
        <f>+AB142*'PRECIOS SEGUN ADJ (RURAL)'!$B$4*'PRECIOS SEGUN ADJ (RURAL)'!$C$4</f>
        <v>175820</v>
      </c>
      <c r="AF142" s="80" t="e" vm="1">
        <f>+[4]!NumLetras(AE142,"PESO","PESOS DOMINICANOS","$EE $m CON #d/100 CENTAVOS")</f>
        <v>#VALUE!</v>
      </c>
      <c r="AG142" s="80">
        <f t="shared" si="115"/>
        <v>31647.599999999999</v>
      </c>
      <c r="AH142" s="165">
        <v>59</v>
      </c>
      <c r="AI142" s="37">
        <f t="shared" si="92"/>
        <v>2360</v>
      </c>
      <c r="AJ142" s="189">
        <v>53.95</v>
      </c>
      <c r="AK142" s="80">
        <f>+AH142*'PRECIOS SEGUN ADJ (RURAL)'!$B$5*'PRECIOS SEGUN ADJ (RURAL)'!$C$5</f>
        <v>127322</v>
      </c>
      <c r="AL142" s="80" t="e" vm="1">
        <f>+[4]!NumLetras(AK142,"PESO","PESOS DOMINICANOS","$EE $m CON #d/100 CENTAVOS")</f>
        <v>#VALUE!</v>
      </c>
      <c r="AM142" s="165">
        <v>9</v>
      </c>
      <c r="AN142" s="37">
        <f t="shared" si="93"/>
        <v>360</v>
      </c>
      <c r="AO142" s="189">
        <v>29.05</v>
      </c>
      <c r="AP142" s="80">
        <f>+AM142*'PRECIOS SEGUN ADJ (RURAL)'!$B$6*'PRECIOS SEGUN ADJ (RURAL)'!$C$6</f>
        <v>10458</v>
      </c>
      <c r="AQ142" s="80" t="e" vm="1">
        <f>+[4]!NumLetras(AP142,"PESO","PESOS DOMINICANOS","$EE $m CON #d/100 CENTAVOS")</f>
        <v>#VALUE!</v>
      </c>
      <c r="AR142" s="80">
        <f t="shared" si="116"/>
        <v>1673.28</v>
      </c>
      <c r="AS142" s="165">
        <v>19</v>
      </c>
      <c r="AT142" s="37">
        <f t="shared" si="94"/>
        <v>760</v>
      </c>
      <c r="AU142" s="189">
        <v>304.44</v>
      </c>
      <c r="AV142" s="80">
        <f>+AS142*'PRECIOS SEGUN ADJ (RURAL)'!$B$7*'PRECIOS SEGUN ADJ (RURAL)'!$C$7</f>
        <v>231374.4</v>
      </c>
      <c r="AW142" s="80" t="e" vm="1">
        <f>+[4]!NumLetras(AV142,"PESO","PESOS DOMINICANOS","$EE $m CON #d/100 CENTAVOS")</f>
        <v>#VALUE!</v>
      </c>
      <c r="AX142" s="80">
        <f t="shared" si="117"/>
        <v>41647.39</v>
      </c>
      <c r="AY142" s="37">
        <v>0</v>
      </c>
      <c r="AZ142" s="37">
        <f t="shared" si="125"/>
        <v>0</v>
      </c>
      <c r="BA142" s="189">
        <v>18.899999999999999</v>
      </c>
      <c r="BB142" s="80">
        <f>+AY142*'PRECIOS SEGUN ADJ. (FRONTERIZO)'!$B$9*'PRECIOS SEGUN ADJ. (FRONTERIZO)'!$C$9</f>
        <v>0</v>
      </c>
      <c r="BC142" s="80" t="e" vm="1">
        <f>+[4]!NumLetras(BB142,"PESO","PESOS DOMINICANOS","$EE $m CON #d/100 CENTAVOS")</f>
        <v>#VALUE!</v>
      </c>
      <c r="BD142" s="165">
        <v>5</v>
      </c>
      <c r="BE142" s="37">
        <f t="shared" si="95"/>
        <v>200</v>
      </c>
      <c r="BF142" s="189">
        <v>140.38999999999999</v>
      </c>
      <c r="BG142" s="80">
        <f>+BD142*'PRECIOS SEGUN ADJ (RURAL)'!$B$8*'PRECIOS SEGUN ADJ (RURAL)'!$C$8</f>
        <v>28077.999999999996</v>
      </c>
      <c r="BH142" s="80" t="e" vm="1">
        <f>+[4]!NumLetras(BG142,"PESO","PESOS DOMINICANOS","$EE $m CON #d/100 CENTAVOS")</f>
        <v>#VALUE!</v>
      </c>
      <c r="BI142" s="80">
        <f t="shared" si="118"/>
        <v>5054.04</v>
      </c>
      <c r="BJ142" s="37">
        <v>0</v>
      </c>
      <c r="BK142" s="37">
        <f t="shared" si="126"/>
        <v>0</v>
      </c>
      <c r="BL142" s="189">
        <v>31.459999999999997</v>
      </c>
      <c r="BM142" s="80">
        <f>+BJ142*'PRECIOS SEGUN ADJ. (FRONTERIZO)'!$B$11*'PRECIOS SEGUN ADJ. (FRONTERIZO)'!$C$11</f>
        <v>0</v>
      </c>
      <c r="BN142" s="80" t="e" vm="1">
        <f>+[4]!NumLetras(BM142,"PESO","PESOS DOMINICANOS","$EE $m CON #d/100 CENTAVOS")</f>
        <v>#VALUE!</v>
      </c>
      <c r="BO142" s="165">
        <v>15</v>
      </c>
      <c r="BP142" s="37">
        <f t="shared" si="96"/>
        <v>600</v>
      </c>
      <c r="BQ142" s="189">
        <v>68.099999999999994</v>
      </c>
      <c r="BR142" s="80">
        <f>+BO142*'PRECIOS SEGUN ADJ (RURAL)'!$B$9*'PRECIOS SEGUN ADJ (RURAL)'!$C$9</f>
        <v>40859.999999999993</v>
      </c>
      <c r="BS142" s="80" t="e" vm="1">
        <f>+[4]!NumLetras(BR142,"PESO","PESOS DOMINICANOS","$EE $m CON #d/100 CENTAVOS")</f>
        <v>#VALUE!</v>
      </c>
      <c r="BT142" s="165">
        <v>310</v>
      </c>
      <c r="BU142" s="37">
        <f t="shared" si="119"/>
        <v>6200</v>
      </c>
      <c r="BV142" s="189">
        <v>5.5</v>
      </c>
      <c r="BW142" s="80">
        <f>+BT142*'PRECIOS SEGUN ADJ (RURAL)'!$B$10*'PRECIOS SEGUN ADJ (RURAL)'!$C$10</f>
        <v>34100</v>
      </c>
      <c r="BX142" s="80" t="e" vm="1">
        <f>+[4]!NumLetras(BW142,"PESO","PESOS DOMINICANOS","$EE $m CON #d/100 CENTAVOS")</f>
        <v>#VALUE!</v>
      </c>
      <c r="BY142" s="165">
        <v>310</v>
      </c>
      <c r="BZ142" s="37">
        <f t="shared" si="97"/>
        <v>12400</v>
      </c>
      <c r="CA142" s="189">
        <v>7.1500000000000012</v>
      </c>
      <c r="CB142" s="80">
        <f>+BY142*'PRECIOS SEGUN ADJ (RURAL)'!$B$11*'PRECIOS SEGUN ADJ (RURAL)'!$C$11</f>
        <v>88660</v>
      </c>
      <c r="CC142" s="80" t="e" vm="1">
        <f>+[4]!NumLetras(CB142,"PESO","PESOS DOMINICANOS","$EE $m CON #d/100 CENTAVOS")</f>
        <v>#VALUE!</v>
      </c>
      <c r="CD142" s="165">
        <v>310</v>
      </c>
      <c r="CE142" s="37">
        <f t="shared" si="98"/>
        <v>12400</v>
      </c>
      <c r="CF142" s="189">
        <v>6.84</v>
      </c>
      <c r="CG142" s="80">
        <f>+CD142*'PRECIOS SEGUN ADJ (RURAL)'!$B$12*'PRECIOS SEGUN ADJ (RURAL)'!$C$12</f>
        <v>84816</v>
      </c>
      <c r="CH142" s="80" t="e" vm="1">
        <f>+[4]!NumLetras(CG142,"PESO","PESOS DOMINICANOS","$EE $m CON #d/100 CENTAVOS")</f>
        <v>#VALUE!</v>
      </c>
      <c r="CI142" s="37">
        <v>0</v>
      </c>
      <c r="CJ142" s="37">
        <f t="shared" si="127"/>
        <v>0</v>
      </c>
      <c r="CK142" s="189">
        <v>60</v>
      </c>
      <c r="CL142" s="80">
        <f>+CI142*'PRECIOS SEGUN ADJ. (FRONTERIZO)'!$B$16*'PRECIOS SEGUN ADJ. (FRONTERIZO)'!$C$16</f>
        <v>0</v>
      </c>
      <c r="CM142" s="80" t="e" vm="1">
        <f>+[4]!NumLetras(CL142,"PESO","PESOS DOMINICANOS","$EE $m CON #d/100 CENTAVOS")</f>
        <v>#VALUE!</v>
      </c>
      <c r="CN142" s="80">
        <f t="shared" si="99"/>
        <v>0</v>
      </c>
      <c r="CO142" s="37">
        <v>0</v>
      </c>
      <c r="CP142" s="37">
        <f t="shared" si="128"/>
        <v>0</v>
      </c>
      <c r="CQ142" s="189">
        <v>55.649999999999991</v>
      </c>
      <c r="CR142" s="80">
        <f>+CO142*'PRECIOS SEGUN ADJ. (FRONTERIZO)'!$B$17*'PRECIOS SEGUN ADJ. (FRONTERIZO)'!$C$17</f>
        <v>0</v>
      </c>
      <c r="CS142" s="80" t="e" vm="1">
        <f>+[4]!NumLetras(CR142,"PESO","PESOS DOMINICANOS","$EE $m CON #d/100 CENTAVOS")</f>
        <v>#VALUE!</v>
      </c>
      <c r="CT142" s="80">
        <f t="shared" si="100"/>
        <v>0</v>
      </c>
      <c r="CU142" s="165">
        <v>310</v>
      </c>
      <c r="CV142" s="37">
        <f t="shared" si="101"/>
        <v>12400</v>
      </c>
      <c r="CW142" s="189">
        <v>6.5999999999999988</v>
      </c>
      <c r="CX142" s="80">
        <f>+CU142*'PRECIOS SEGUN ADJ (RURAL)'!$B$14*'PRECIOS SEGUN ADJ (RURAL)'!$C$14</f>
        <v>81840</v>
      </c>
      <c r="CY142" s="80" t="e" vm="1">
        <f>+[4]!NumLetras(CX142,"PESO","PESOS DOMINICANOS","$EE $m CON #d/100 CENTAVOS")</f>
        <v>#VALUE!</v>
      </c>
      <c r="CZ142" s="37">
        <v>0</v>
      </c>
      <c r="DA142" s="37">
        <f t="shared" si="129"/>
        <v>0</v>
      </c>
      <c r="DB142" s="189">
        <v>65.75</v>
      </c>
      <c r="DC142" s="80">
        <f>+CZ142*'PRECIOS SEGUN ADJ. (FRONTERIZO)'!$B$19*'PRECIOS SEGUN ADJ. (FRONTERIZO)'!$C$19</f>
        <v>0</v>
      </c>
      <c r="DD142" s="80" t="e" vm="1">
        <f>+[4]!NumLetras(DC142,"PESO","PESOS DOMINICANOS","$EE $m CON #d/100 CENTAVOS")</f>
        <v>#VALUE!</v>
      </c>
      <c r="DE142" s="80">
        <f t="shared" si="102"/>
        <v>0</v>
      </c>
      <c r="DF142" s="165">
        <v>13</v>
      </c>
      <c r="DG142" s="37">
        <f t="shared" si="103"/>
        <v>520</v>
      </c>
      <c r="DH142" s="189">
        <v>82.59999999999998</v>
      </c>
      <c r="DI142" s="80">
        <f>+DF142*'PRECIOS SEGUN ADJ (RURAL)'!$B$15*'PRECIOS SEGUN ADJ (RURAL)'!$C$15</f>
        <v>42952</v>
      </c>
      <c r="DJ142" s="80" t="e" vm="1">
        <f>+[4]!NumLetras(DI142,"PESO","PESOS DOMINICANOS","$EE $m CON #d/100 CENTAVOS")</f>
        <v>#VALUE!</v>
      </c>
      <c r="DK142" s="80">
        <f t="shared" si="120"/>
        <v>7731.36</v>
      </c>
      <c r="DL142" s="165">
        <v>310</v>
      </c>
      <c r="DM142" s="37">
        <f t="shared" si="104"/>
        <v>12400</v>
      </c>
      <c r="DN142" s="189">
        <v>23.059999999999995</v>
      </c>
      <c r="DO142" s="80">
        <f>+DL142*'PRECIOS SEGUN ADJ (RURAL)'!$B$17*'PRECIOS SEGUN ADJ (RURAL)'!$C$17</f>
        <v>285944</v>
      </c>
      <c r="DP142" s="80" t="e" vm="1">
        <f>+[4]!NumLetras(DO142,"PESO","PESOS DOMINICANOS","$EE $m CON #d/100 CENTAVOS")</f>
        <v>#VALUE!</v>
      </c>
      <c r="DQ142" s="192">
        <v>0</v>
      </c>
      <c r="DR142" s="192">
        <f t="shared" si="130"/>
        <v>0</v>
      </c>
      <c r="DS142" s="189">
        <v>80.849999999999994</v>
      </c>
      <c r="DT142" s="80">
        <f>+DQ142*'PRECIOS SEGUN ADJ. (FRONTERIZO)'!$B$22*'PRECIOS SEGUN ADJ. (FRONTERIZO)'!$C$22</f>
        <v>0</v>
      </c>
      <c r="DU142" s="80" t="e" vm="1">
        <f>+[4]!NumLetras(DT142,"PESO","PESOS DOMINICANOS","$EE $m CON #d/100 CENTAVOS")</f>
        <v>#VALUE!</v>
      </c>
      <c r="DV142" s="165">
        <v>15</v>
      </c>
      <c r="DW142" s="37">
        <f t="shared" si="105"/>
        <v>600</v>
      </c>
      <c r="DX142" s="189">
        <v>21.83</v>
      </c>
      <c r="DY142" s="80">
        <f>+DV142*'PRECIOS SEGUN ADJ (RURAL)'!$B$19*'PRECIOS SEGUN ADJ (RURAL)'!$C$19</f>
        <v>13098</v>
      </c>
      <c r="DZ142" s="80" t="e" vm="1">
        <f>+[4]!NumLetras(DY142,"PESO","PESOS DOMINICANOS","$EE $m CON #d/100 CENTAVOS")</f>
        <v>#VALUE!</v>
      </c>
      <c r="EA142" s="80">
        <f t="shared" si="121"/>
        <v>2357.64</v>
      </c>
      <c r="EB142" s="165">
        <v>47</v>
      </c>
      <c r="EC142" s="37">
        <f t="shared" si="106"/>
        <v>1880</v>
      </c>
      <c r="ED142" s="189">
        <v>33</v>
      </c>
      <c r="EE142" s="80">
        <f>+EB142*'PRECIOS SEGUN ADJ (RURAL)'!$B$20*'PRECIOS SEGUN ADJ (RURAL)'!$C$20</f>
        <v>62040</v>
      </c>
      <c r="EF142" s="80" t="e" vm="1">
        <f>+[4]!NumLetras(EE142,"PESO","PESOS DOMINICANOS","$EE $m CON #d/100 CENTAVOS")</f>
        <v>#VALUE!</v>
      </c>
      <c r="EG142" s="37">
        <v>0</v>
      </c>
      <c r="EH142" s="37">
        <f t="shared" si="131"/>
        <v>0</v>
      </c>
      <c r="EI142" s="189">
        <v>15.789999999999997</v>
      </c>
      <c r="EJ142" s="80">
        <f>+EG142*'PRECIOS SEGUN ADJ. (FRONTERIZO)'!$B$25*'PRECIOS SEGUN ADJ. (FRONTERIZO)'!$C$25</f>
        <v>0</v>
      </c>
      <c r="EK142" s="80" t="e" vm="1">
        <f>+[4]!NumLetras(EJ142,"PESO","PESOS DOMINICANOS","$EE $m CON #d/100 CENTAVOS")</f>
        <v>#VALUE!</v>
      </c>
      <c r="EL142" s="37">
        <v>0</v>
      </c>
      <c r="EM142" s="37">
        <f t="shared" si="132"/>
        <v>0</v>
      </c>
      <c r="EN142" s="189">
        <v>31.5</v>
      </c>
      <c r="EO142" s="80">
        <f>+EL142*'PRECIOS SEGUN ADJ. (FRONTERIZO)'!$B$26*'PRECIOS SEGUN ADJ. (FRONTERIZO)'!$C$26</f>
        <v>0</v>
      </c>
      <c r="EP142" s="80" t="e" vm="1">
        <f>+[4]!NumLetras(EO142,"PESO","PESOS DOMINICANOS","$EE $m CON #d/100 CENTAVOS")</f>
        <v>#VALUE!</v>
      </c>
      <c r="EQ142" s="193">
        <v>42</v>
      </c>
      <c r="ER142" s="194">
        <f t="shared" si="107"/>
        <v>1680</v>
      </c>
      <c r="ES142" s="195">
        <v>21.68</v>
      </c>
      <c r="ET142" s="196">
        <f>+EQ142*'PRECIOS SEGUN ADJ (RURAL)'!$B$13*'PRECIOS SEGUN ADJ (RURAL)'!$C$13</f>
        <v>36422.399999999994</v>
      </c>
      <c r="EU142" s="196" t="e" vm="1">
        <f>+[4]!NumLetras(ET142,"PESO","PESOS DOMINICANOS","$EE $m CON #d/100 CENTAVOS")</f>
        <v>#VALUE!</v>
      </c>
      <c r="EV142" s="197">
        <v>310</v>
      </c>
      <c r="EW142" s="198">
        <f t="shared" si="122"/>
        <v>6200</v>
      </c>
      <c r="EX142" s="199">
        <v>5.5</v>
      </c>
      <c r="EY142" s="200">
        <f>+EV142*'PRECIOS SEGUN ADJ (RURAL)'!$B$16*'PRECIOS SEGUN ADJ (RURAL)'!$C$16</f>
        <v>34100</v>
      </c>
      <c r="EZ142" s="200" t="e" vm="1">
        <f>+[4]!NumLetras(EY142,"PESO","PESOS DOMINICANOS","$EE $m CON #d/100 CENTAVOS")</f>
        <v>#VALUE!</v>
      </c>
      <c r="FA142" s="201">
        <v>19</v>
      </c>
      <c r="FB142" s="202">
        <f t="shared" si="108"/>
        <v>760</v>
      </c>
      <c r="FC142" s="203">
        <v>220</v>
      </c>
      <c r="FD142" s="204">
        <f>+FA142*'PRECIOS SEGUN ADJ (RURAL)'!$B$18*'PRECIOS SEGUN ADJ (RURAL)'!$C$18</f>
        <v>167200</v>
      </c>
      <c r="FE142" s="204" t="e" vm="1">
        <f>+[4]!NumLetras(FD142,"PESO","PESOS DOMINICANOS","$EE $m CON #d/100 CENTAVOS")</f>
        <v>#VALUE!</v>
      </c>
      <c r="FF142" s="204">
        <f t="shared" si="123"/>
        <v>30096</v>
      </c>
      <c r="FG142" s="80">
        <f t="shared" si="134"/>
        <v>1607050.4</v>
      </c>
      <c r="FH142" s="80" t="e" vm="1">
        <f>+[4]!NumLetras(FG142,"PESO","PESOS DOMINICANOS","$EE $m CON #d/100 CENTAVOS")</f>
        <v>#VALUE!</v>
      </c>
      <c r="FI142" s="80">
        <f t="shared" si="133"/>
        <v>129065.80999999998</v>
      </c>
      <c r="FJ142" s="80" t="e" vm="1">
        <f>+[4]!NumLetras(FI142,"PESO","PESOS DOMINICANOS","$EE $m CON #d/100 CENTAVOS")</f>
        <v>#VALUE!</v>
      </c>
      <c r="FK142" s="80">
        <f t="shared" si="109"/>
        <v>1477984.5899999999</v>
      </c>
      <c r="FL142" s="80" t="e" vm="1">
        <f>+[4]!NumLetras(FK142,"PESO","PESOS DOMINICANOS","$EE $m CON #d/100 CENTAVOS")</f>
        <v>#VALUE!</v>
      </c>
      <c r="FM142" s="80">
        <f t="shared" si="110"/>
        <v>321410.08</v>
      </c>
      <c r="FN142" s="80" t="e" vm="1">
        <f>+[4]!NumLetras(FM142,"PESO","PESOS DOMINICANOS","$EE $m CON #d/100 CENTAVOS")</f>
        <v>#VALUE!</v>
      </c>
      <c r="FO142" s="80">
        <f t="shared" si="111"/>
        <v>16070.5</v>
      </c>
      <c r="FP142" s="80" t="e" vm="1">
        <f>+[4]!NumLetras(FO142,"PESO","PESOS DOMINICANOS","$EE $m CON #d/100 CENTAVOS")</f>
        <v>#VALUE!</v>
      </c>
      <c r="FQ142" s="80"/>
      <c r="FR142" s="80">
        <f t="shared" si="112"/>
        <v>1285640.3199999998</v>
      </c>
      <c r="FS142" s="80" t="e" vm="1">
        <f>+[4]!NumLetras(FR142,"PESO","PESOS DOMINICANOS","$EE $m CON #d/100 CENTAVOS")</f>
        <v>#VALUE!</v>
      </c>
      <c r="FT142" s="37" t="str">
        <f>+VLOOKUP(D142,'RURAL XENIA'!F:G,2,0)</f>
        <v>R-26</v>
      </c>
    </row>
    <row r="143" spans="1:176">
      <c r="A143" s="37">
        <v>32</v>
      </c>
      <c r="B143" s="37">
        <v>32</v>
      </c>
      <c r="C143" s="26" t="s">
        <v>3037</v>
      </c>
      <c r="D143" s="37">
        <v>132293479</v>
      </c>
      <c r="E143" s="37">
        <f>+VLOOKUP(D143,'INFORMACION DE PROVEEDORES'!C:I,2,0)</f>
        <v>132293479</v>
      </c>
      <c r="F143" s="26" t="str">
        <f>+VLOOKUP(D143,'INFORMACION DE PROVEEDORES'!C:J,4,0)</f>
        <v>SANTA MARIBEL MONTERO LIMA DE SAMBOY</v>
      </c>
      <c r="G143" s="37" t="str">
        <f>+VLOOKUP(D143,'INFORMACION DE PROVEEDORES'!C:K,5,0)</f>
        <v>001-1030681-8</v>
      </c>
      <c r="H143" s="26" t="str">
        <f>+VLOOKUP(D143,'INFORMACION DE PROVEEDORES'!C:L,7,0)</f>
        <v>CALLE PROGRESO ESQ. CALLE PROYECTO 11, SECTOR BRISA DEL ESTE</v>
      </c>
      <c r="I143" s="37" t="str">
        <f>+VLOOKUP(D143,'INFORMACION DE PROVEEDORES'!C:M,3,0)</f>
        <v xml:space="preserve"> JURÍDICA</v>
      </c>
      <c r="J143" s="37">
        <v>2</v>
      </c>
      <c r="K143" s="37">
        <v>168</v>
      </c>
      <c r="L143" s="37">
        <v>12</v>
      </c>
      <c r="M143" s="37">
        <f t="shared" si="113"/>
        <v>480</v>
      </c>
      <c r="N143" s="189">
        <v>60.180000000000007</v>
      </c>
      <c r="O143" s="80">
        <f>+L143*'PRECIOS SEGUN ADJ (RURAL)'!$B$2*'PRECIOS SEGUN ADJ (RURAL)'!$C$2</f>
        <v>28886.399999999998</v>
      </c>
      <c r="P143" s="80" t="e" vm="1">
        <f>+[4]!NumLetras(O143,"PESO","PESOS DOMINICANOS","$EE $m CON #d/100 CENTAVOS")</f>
        <v>#VALUE!</v>
      </c>
      <c r="Q143" s="80">
        <f t="shared" si="114"/>
        <v>4621.82</v>
      </c>
      <c r="R143" s="165">
        <v>3</v>
      </c>
      <c r="S143" s="37">
        <f t="shared" si="90"/>
        <v>120</v>
      </c>
      <c r="T143" s="189">
        <v>33</v>
      </c>
      <c r="U143" s="80">
        <f>+R143*'PRECIOS SEGUN ADJ (RURAL)'!$B$3*'PRECIOS SEGUN ADJ (RURAL)'!$C$3</f>
        <v>3960</v>
      </c>
      <c r="V143" s="80" t="e" vm="1">
        <f>+[4]!NumLetras(U143,"PESO","PESOS DOMINICANOS","$EE $m CON #d/100 CENTAVOS")</f>
        <v>#VALUE!</v>
      </c>
      <c r="W143" s="192">
        <v>0</v>
      </c>
      <c r="X143" s="37">
        <f t="shared" si="124"/>
        <v>0</v>
      </c>
      <c r="Y143" s="189">
        <v>25.2</v>
      </c>
      <c r="Z143" s="80">
        <f>+W143*'PRECIOS SEGUN ADJ. (FRONTERIZO)'!$B$4*'PRECIOS SEGUN ADJ. (FRONTERIZO)'!$C$4</f>
        <v>0</v>
      </c>
      <c r="AA143" s="80" t="e" vm="1">
        <f>+[4]!NumLetras(Z143,"PESO","PESOS DOMINICANOS","$EE $m CON #d/100 CENTAVOS")</f>
        <v>#VALUE!</v>
      </c>
      <c r="AB143" s="165">
        <v>27</v>
      </c>
      <c r="AC143" s="37">
        <f t="shared" si="91"/>
        <v>1080</v>
      </c>
      <c r="AD143" s="189">
        <v>87.91</v>
      </c>
      <c r="AE143" s="80">
        <f>+AB143*'PRECIOS SEGUN ADJ (RURAL)'!$B$4*'PRECIOS SEGUN ADJ (RURAL)'!$C$4</f>
        <v>94942.799999999988</v>
      </c>
      <c r="AF143" s="80" t="e" vm="1">
        <f>+[4]!NumLetras(AE143,"PESO","PESOS DOMINICANOS","$EE $m CON #d/100 CENTAVOS")</f>
        <v>#VALUE!</v>
      </c>
      <c r="AG143" s="80">
        <f t="shared" si="115"/>
        <v>17089.7</v>
      </c>
      <c r="AH143" s="165">
        <v>31</v>
      </c>
      <c r="AI143" s="37">
        <f t="shared" si="92"/>
        <v>1240</v>
      </c>
      <c r="AJ143" s="189">
        <v>53.95</v>
      </c>
      <c r="AK143" s="80">
        <f>+AH143*'PRECIOS SEGUN ADJ (RURAL)'!$B$5*'PRECIOS SEGUN ADJ (RURAL)'!$C$5</f>
        <v>66898</v>
      </c>
      <c r="AL143" s="80" t="e" vm="1">
        <f>+[4]!NumLetras(AK143,"PESO","PESOS DOMINICANOS","$EE $m CON #d/100 CENTAVOS")</f>
        <v>#VALUE!</v>
      </c>
      <c r="AM143" s="165">
        <v>5</v>
      </c>
      <c r="AN143" s="37">
        <f t="shared" si="93"/>
        <v>200</v>
      </c>
      <c r="AO143" s="189">
        <v>29.05</v>
      </c>
      <c r="AP143" s="80">
        <f>+AM143*'PRECIOS SEGUN ADJ (RURAL)'!$B$6*'PRECIOS SEGUN ADJ (RURAL)'!$C$6</f>
        <v>5810</v>
      </c>
      <c r="AQ143" s="80" t="e" vm="1">
        <f>+[4]!NumLetras(AP143,"PESO","PESOS DOMINICANOS","$EE $m CON #d/100 CENTAVOS")</f>
        <v>#VALUE!</v>
      </c>
      <c r="AR143" s="80">
        <f t="shared" si="116"/>
        <v>929.6</v>
      </c>
      <c r="AS143" s="165">
        <v>10</v>
      </c>
      <c r="AT143" s="37">
        <f t="shared" si="94"/>
        <v>400</v>
      </c>
      <c r="AU143" s="189">
        <v>304.44</v>
      </c>
      <c r="AV143" s="80">
        <f>+AS143*'PRECIOS SEGUN ADJ (RURAL)'!$B$7*'PRECIOS SEGUN ADJ (RURAL)'!$C$7</f>
        <v>121776</v>
      </c>
      <c r="AW143" s="80" t="e" vm="1">
        <f>+[4]!NumLetras(AV143,"PESO","PESOS DOMINICANOS","$EE $m CON #d/100 CENTAVOS")</f>
        <v>#VALUE!</v>
      </c>
      <c r="AX143" s="80">
        <f t="shared" si="117"/>
        <v>21919.68</v>
      </c>
      <c r="AY143" s="37">
        <v>0</v>
      </c>
      <c r="AZ143" s="37">
        <f t="shared" si="125"/>
        <v>0</v>
      </c>
      <c r="BA143" s="189">
        <v>18.899999999999999</v>
      </c>
      <c r="BB143" s="80">
        <f>+AY143*'PRECIOS SEGUN ADJ. (FRONTERIZO)'!$B$9*'PRECIOS SEGUN ADJ. (FRONTERIZO)'!$C$9</f>
        <v>0</v>
      </c>
      <c r="BC143" s="80" t="e" vm="1">
        <f>+[4]!NumLetras(BB143,"PESO","PESOS DOMINICANOS","$EE $m CON #d/100 CENTAVOS")</f>
        <v>#VALUE!</v>
      </c>
      <c r="BD143" s="165">
        <v>3</v>
      </c>
      <c r="BE143" s="37">
        <f t="shared" si="95"/>
        <v>120</v>
      </c>
      <c r="BF143" s="189">
        <v>140.38999999999999</v>
      </c>
      <c r="BG143" s="80">
        <f>+BD143*'PRECIOS SEGUN ADJ (RURAL)'!$B$8*'PRECIOS SEGUN ADJ (RURAL)'!$C$8</f>
        <v>16846.8</v>
      </c>
      <c r="BH143" s="80" t="e" vm="1">
        <f>+[4]!NumLetras(BG143,"PESO","PESOS DOMINICANOS","$EE $m CON #d/100 CENTAVOS")</f>
        <v>#VALUE!</v>
      </c>
      <c r="BI143" s="80">
        <f t="shared" si="118"/>
        <v>3032.42</v>
      </c>
      <c r="BJ143" s="37">
        <v>0</v>
      </c>
      <c r="BK143" s="37">
        <f t="shared" si="126"/>
        <v>0</v>
      </c>
      <c r="BL143" s="189">
        <v>31.459999999999997</v>
      </c>
      <c r="BM143" s="80">
        <f>+BJ143*'PRECIOS SEGUN ADJ. (FRONTERIZO)'!$B$11*'PRECIOS SEGUN ADJ. (FRONTERIZO)'!$C$11</f>
        <v>0</v>
      </c>
      <c r="BN143" s="80" t="e" vm="1">
        <f>+[4]!NumLetras(BM143,"PESO","PESOS DOMINICANOS","$EE $m CON #d/100 CENTAVOS")</f>
        <v>#VALUE!</v>
      </c>
      <c r="BO143" s="165">
        <v>8</v>
      </c>
      <c r="BP143" s="37">
        <f t="shared" si="96"/>
        <v>320</v>
      </c>
      <c r="BQ143" s="189">
        <v>68.099999999999994</v>
      </c>
      <c r="BR143" s="80">
        <f>+BO143*'PRECIOS SEGUN ADJ (RURAL)'!$B$9*'PRECIOS SEGUN ADJ (RURAL)'!$C$9</f>
        <v>21792</v>
      </c>
      <c r="BS143" s="80" t="e" vm="1">
        <f>+[4]!NumLetras(BR143,"PESO","PESOS DOMINICANOS","$EE $m CON #d/100 CENTAVOS")</f>
        <v>#VALUE!</v>
      </c>
      <c r="BT143" s="165">
        <v>168</v>
      </c>
      <c r="BU143" s="37">
        <f t="shared" si="119"/>
        <v>3360</v>
      </c>
      <c r="BV143" s="189">
        <v>5.5</v>
      </c>
      <c r="BW143" s="80">
        <f>+BT143*'PRECIOS SEGUN ADJ (RURAL)'!$B$10*'PRECIOS SEGUN ADJ (RURAL)'!$C$10</f>
        <v>18480</v>
      </c>
      <c r="BX143" s="80" t="e" vm="1">
        <f>+[4]!NumLetras(BW143,"PESO","PESOS DOMINICANOS","$EE $m CON #d/100 CENTAVOS")</f>
        <v>#VALUE!</v>
      </c>
      <c r="BY143" s="165">
        <v>168</v>
      </c>
      <c r="BZ143" s="37">
        <f t="shared" si="97"/>
        <v>6720</v>
      </c>
      <c r="CA143" s="189">
        <v>7.1500000000000012</v>
      </c>
      <c r="CB143" s="80">
        <f>+BY143*'PRECIOS SEGUN ADJ (RURAL)'!$B$11*'PRECIOS SEGUN ADJ (RURAL)'!$C$11</f>
        <v>48048</v>
      </c>
      <c r="CC143" s="80" t="e" vm="1">
        <f>+[4]!NumLetras(CB143,"PESO","PESOS DOMINICANOS","$EE $m CON #d/100 CENTAVOS")</f>
        <v>#VALUE!</v>
      </c>
      <c r="CD143" s="165">
        <v>168</v>
      </c>
      <c r="CE143" s="37">
        <f t="shared" si="98"/>
        <v>6720</v>
      </c>
      <c r="CF143" s="189">
        <v>6.84</v>
      </c>
      <c r="CG143" s="80">
        <f>+CD143*'PRECIOS SEGUN ADJ (RURAL)'!$B$12*'PRECIOS SEGUN ADJ (RURAL)'!$C$12</f>
        <v>45964.799999999996</v>
      </c>
      <c r="CH143" s="80" t="e" vm="1">
        <f>+[4]!NumLetras(CG143,"PESO","PESOS DOMINICANOS","$EE $m CON #d/100 CENTAVOS")</f>
        <v>#VALUE!</v>
      </c>
      <c r="CI143" s="37">
        <v>0</v>
      </c>
      <c r="CJ143" s="37">
        <f t="shared" si="127"/>
        <v>0</v>
      </c>
      <c r="CK143" s="189">
        <v>60</v>
      </c>
      <c r="CL143" s="80">
        <f>+CI143*'PRECIOS SEGUN ADJ. (FRONTERIZO)'!$B$16*'PRECIOS SEGUN ADJ. (FRONTERIZO)'!$C$16</f>
        <v>0</v>
      </c>
      <c r="CM143" s="80" t="e" vm="1">
        <f>+[4]!NumLetras(CL143,"PESO","PESOS DOMINICANOS","$EE $m CON #d/100 CENTAVOS")</f>
        <v>#VALUE!</v>
      </c>
      <c r="CN143" s="80">
        <f t="shared" si="99"/>
        <v>0</v>
      </c>
      <c r="CO143" s="37">
        <v>0</v>
      </c>
      <c r="CP143" s="37">
        <f t="shared" si="128"/>
        <v>0</v>
      </c>
      <c r="CQ143" s="189">
        <v>55.649999999999991</v>
      </c>
      <c r="CR143" s="80">
        <f>+CO143*'PRECIOS SEGUN ADJ. (FRONTERIZO)'!$B$17*'PRECIOS SEGUN ADJ. (FRONTERIZO)'!$C$17</f>
        <v>0</v>
      </c>
      <c r="CS143" s="80" t="e" vm="1">
        <f>+[4]!NumLetras(CR143,"PESO","PESOS DOMINICANOS","$EE $m CON #d/100 CENTAVOS")</f>
        <v>#VALUE!</v>
      </c>
      <c r="CT143" s="80">
        <f t="shared" si="100"/>
        <v>0</v>
      </c>
      <c r="CU143" s="165">
        <v>168</v>
      </c>
      <c r="CV143" s="37">
        <f t="shared" si="101"/>
        <v>6720</v>
      </c>
      <c r="CW143" s="189">
        <v>6.5999999999999988</v>
      </c>
      <c r="CX143" s="80">
        <f>+CU143*'PRECIOS SEGUN ADJ (RURAL)'!$B$14*'PRECIOS SEGUN ADJ (RURAL)'!$C$14</f>
        <v>44352</v>
      </c>
      <c r="CY143" s="80" t="e" vm="1">
        <f>+[4]!NumLetras(CX143,"PESO","PESOS DOMINICANOS","$EE $m CON #d/100 CENTAVOS")</f>
        <v>#VALUE!</v>
      </c>
      <c r="CZ143" s="37">
        <v>0</v>
      </c>
      <c r="DA143" s="37">
        <f t="shared" si="129"/>
        <v>0</v>
      </c>
      <c r="DB143" s="189">
        <v>65.75</v>
      </c>
      <c r="DC143" s="80">
        <f>+CZ143*'PRECIOS SEGUN ADJ. (FRONTERIZO)'!$B$19*'PRECIOS SEGUN ADJ. (FRONTERIZO)'!$C$19</f>
        <v>0</v>
      </c>
      <c r="DD143" s="80" t="e" vm="1">
        <f>+[4]!NumLetras(DC143,"PESO","PESOS DOMINICANOS","$EE $m CON #d/100 CENTAVOS")</f>
        <v>#VALUE!</v>
      </c>
      <c r="DE143" s="80">
        <f t="shared" si="102"/>
        <v>0</v>
      </c>
      <c r="DF143" s="165">
        <v>6</v>
      </c>
      <c r="DG143" s="37">
        <f t="shared" si="103"/>
        <v>240</v>
      </c>
      <c r="DH143" s="189">
        <v>82.59999999999998</v>
      </c>
      <c r="DI143" s="80">
        <f>+DF143*'PRECIOS SEGUN ADJ (RURAL)'!$B$15*'PRECIOS SEGUN ADJ (RURAL)'!$C$15</f>
        <v>19824</v>
      </c>
      <c r="DJ143" s="80" t="e" vm="1">
        <f>+[4]!NumLetras(DI143,"PESO","PESOS DOMINICANOS","$EE $m CON #d/100 CENTAVOS")</f>
        <v>#VALUE!</v>
      </c>
      <c r="DK143" s="80">
        <f t="shared" si="120"/>
        <v>3568.32</v>
      </c>
      <c r="DL143" s="165">
        <v>168</v>
      </c>
      <c r="DM143" s="37">
        <f t="shared" si="104"/>
        <v>6720</v>
      </c>
      <c r="DN143" s="189">
        <v>23.059999999999995</v>
      </c>
      <c r="DO143" s="80">
        <f>+DL143*'PRECIOS SEGUN ADJ (RURAL)'!$B$17*'PRECIOS SEGUN ADJ (RURAL)'!$C$17</f>
        <v>154963.20000000001</v>
      </c>
      <c r="DP143" s="80" t="e" vm="1">
        <f>+[4]!NumLetras(DO143,"PESO","PESOS DOMINICANOS","$EE $m CON #d/100 CENTAVOS")</f>
        <v>#VALUE!</v>
      </c>
      <c r="DQ143" s="192">
        <v>0</v>
      </c>
      <c r="DR143" s="192">
        <f t="shared" si="130"/>
        <v>0</v>
      </c>
      <c r="DS143" s="189">
        <v>80.849999999999994</v>
      </c>
      <c r="DT143" s="80">
        <f>+DQ143*'PRECIOS SEGUN ADJ. (FRONTERIZO)'!$B$22*'PRECIOS SEGUN ADJ. (FRONTERIZO)'!$C$22</f>
        <v>0</v>
      </c>
      <c r="DU143" s="80" t="e" vm="1">
        <f>+[4]!NumLetras(DT143,"PESO","PESOS DOMINICANOS","$EE $m CON #d/100 CENTAVOS")</f>
        <v>#VALUE!</v>
      </c>
      <c r="DV143" s="165">
        <v>8</v>
      </c>
      <c r="DW143" s="37">
        <f t="shared" si="105"/>
        <v>320</v>
      </c>
      <c r="DX143" s="189">
        <v>21.83</v>
      </c>
      <c r="DY143" s="80">
        <f>+DV143*'PRECIOS SEGUN ADJ (RURAL)'!$B$19*'PRECIOS SEGUN ADJ (RURAL)'!$C$19</f>
        <v>6985.5999999999995</v>
      </c>
      <c r="DZ143" s="80" t="e" vm="1">
        <f>+[4]!NumLetras(DY143,"PESO","PESOS DOMINICANOS","$EE $m CON #d/100 CENTAVOS")</f>
        <v>#VALUE!</v>
      </c>
      <c r="EA143" s="80">
        <f t="shared" si="121"/>
        <v>1257.4100000000001</v>
      </c>
      <c r="EB143" s="165">
        <v>25</v>
      </c>
      <c r="EC143" s="37">
        <f t="shared" si="106"/>
        <v>1000</v>
      </c>
      <c r="ED143" s="189">
        <v>33</v>
      </c>
      <c r="EE143" s="80">
        <f>+EB143*'PRECIOS SEGUN ADJ (RURAL)'!$B$20*'PRECIOS SEGUN ADJ (RURAL)'!$C$20</f>
        <v>33000</v>
      </c>
      <c r="EF143" s="80" t="e" vm="1">
        <f>+[4]!NumLetras(EE143,"PESO","PESOS DOMINICANOS","$EE $m CON #d/100 CENTAVOS")</f>
        <v>#VALUE!</v>
      </c>
      <c r="EG143" s="37">
        <v>0</v>
      </c>
      <c r="EH143" s="37">
        <f t="shared" si="131"/>
        <v>0</v>
      </c>
      <c r="EI143" s="189">
        <v>15.789999999999997</v>
      </c>
      <c r="EJ143" s="80">
        <f>+EG143*'PRECIOS SEGUN ADJ. (FRONTERIZO)'!$B$25*'PRECIOS SEGUN ADJ. (FRONTERIZO)'!$C$25</f>
        <v>0</v>
      </c>
      <c r="EK143" s="80" t="e" vm="1">
        <f>+[4]!NumLetras(EJ143,"PESO","PESOS DOMINICANOS","$EE $m CON #d/100 CENTAVOS")</f>
        <v>#VALUE!</v>
      </c>
      <c r="EL143" s="37">
        <v>0</v>
      </c>
      <c r="EM143" s="37">
        <f t="shared" si="132"/>
        <v>0</v>
      </c>
      <c r="EN143" s="189">
        <v>31.5</v>
      </c>
      <c r="EO143" s="80">
        <f>+EL143*'PRECIOS SEGUN ADJ. (FRONTERIZO)'!$B$26*'PRECIOS SEGUN ADJ. (FRONTERIZO)'!$C$26</f>
        <v>0</v>
      </c>
      <c r="EP143" s="80" t="e" vm="1">
        <f>+[4]!NumLetras(EO143,"PESO","PESOS DOMINICANOS","$EE $m CON #d/100 CENTAVOS")</f>
        <v>#VALUE!</v>
      </c>
      <c r="EQ143" s="193">
        <v>22</v>
      </c>
      <c r="ER143" s="194">
        <f t="shared" si="107"/>
        <v>880</v>
      </c>
      <c r="ES143" s="195">
        <v>21.68</v>
      </c>
      <c r="ET143" s="196">
        <f>+EQ143*'PRECIOS SEGUN ADJ (RURAL)'!$B$13*'PRECIOS SEGUN ADJ (RURAL)'!$C$13</f>
        <v>19078.399999999998</v>
      </c>
      <c r="EU143" s="196" t="e" vm="1">
        <f>+[4]!NumLetras(ET143,"PESO","PESOS DOMINICANOS","$EE $m CON #d/100 CENTAVOS")</f>
        <v>#VALUE!</v>
      </c>
      <c r="EV143" s="197">
        <v>168</v>
      </c>
      <c r="EW143" s="198">
        <f t="shared" si="122"/>
        <v>3360</v>
      </c>
      <c r="EX143" s="199">
        <v>5.5</v>
      </c>
      <c r="EY143" s="200">
        <f>+EV143*'PRECIOS SEGUN ADJ (RURAL)'!$B$16*'PRECIOS SEGUN ADJ (RURAL)'!$C$16</f>
        <v>18480</v>
      </c>
      <c r="EZ143" s="200" t="e" vm="1">
        <f>+[4]!NumLetras(EY143,"PESO","PESOS DOMINICANOS","$EE $m CON #d/100 CENTAVOS")</f>
        <v>#VALUE!</v>
      </c>
      <c r="FA143" s="201">
        <v>10</v>
      </c>
      <c r="FB143" s="202">
        <f t="shared" si="108"/>
        <v>400</v>
      </c>
      <c r="FC143" s="203">
        <v>220</v>
      </c>
      <c r="FD143" s="204">
        <f>+FA143*'PRECIOS SEGUN ADJ (RURAL)'!$B$18*'PRECIOS SEGUN ADJ (RURAL)'!$C$18</f>
        <v>88000</v>
      </c>
      <c r="FE143" s="204" t="e" vm="1">
        <f>+[4]!NumLetras(FD143,"PESO","PESOS DOMINICANOS","$EE $m CON #d/100 CENTAVOS")</f>
        <v>#VALUE!</v>
      </c>
      <c r="FF143" s="204">
        <f t="shared" si="123"/>
        <v>15840</v>
      </c>
      <c r="FG143" s="80">
        <f t="shared" si="134"/>
        <v>858088</v>
      </c>
      <c r="FH143" s="80" t="e" vm="1">
        <f>+[4]!NumLetras(FG143,"PESO","PESOS DOMINICANOS","$EE $m CON #d/100 CENTAVOS")</f>
        <v>#VALUE!</v>
      </c>
      <c r="FI143" s="80">
        <f t="shared" si="133"/>
        <v>68258.950000000012</v>
      </c>
      <c r="FJ143" s="80" t="e" vm="1">
        <f>+[4]!NumLetras(FI143,"PESO","PESOS DOMINICANOS","$EE $m CON #d/100 CENTAVOS")</f>
        <v>#VALUE!</v>
      </c>
      <c r="FK143" s="80">
        <f t="shared" si="109"/>
        <v>789829.05</v>
      </c>
      <c r="FL143" s="80" t="e" vm="1">
        <f>+[4]!NumLetras(FK143,"PESO","PESOS DOMINICANOS","$EE $m CON #d/100 CENTAVOS")</f>
        <v>#VALUE!</v>
      </c>
      <c r="FM143" s="80">
        <f t="shared" si="110"/>
        <v>171617.6</v>
      </c>
      <c r="FN143" s="80" t="e" vm="1">
        <f>+[4]!NumLetras(FM143,"PESO","PESOS DOMINICANOS","$EE $m CON #d/100 CENTAVOS")</f>
        <v>#VALUE!</v>
      </c>
      <c r="FO143" s="80">
        <f t="shared" si="111"/>
        <v>8580.8799999999992</v>
      </c>
      <c r="FP143" s="80" t="e" vm="1">
        <f>+[4]!NumLetras(FO143,"PESO","PESOS DOMINICANOS","$EE $m CON #d/100 CENTAVOS")</f>
        <v>#VALUE!</v>
      </c>
      <c r="FQ143" s="80"/>
      <c r="FR143" s="80">
        <f t="shared" si="112"/>
        <v>686470.4</v>
      </c>
      <c r="FS143" s="80" t="e" vm="1">
        <f>+[4]!NumLetras(FR143,"PESO","PESOS DOMINICANOS","$EE $m CON #d/100 CENTAVOS")</f>
        <v>#VALUE!</v>
      </c>
      <c r="FT143" s="37" t="str">
        <f>+VLOOKUP(D143,'RURAL XENIA'!F:G,2,0)</f>
        <v>R-13</v>
      </c>
    </row>
    <row r="144" spans="1:176">
      <c r="A144" s="37">
        <v>33</v>
      </c>
      <c r="B144" s="37">
        <v>33</v>
      </c>
      <c r="C144" s="26" t="s">
        <v>3047</v>
      </c>
      <c r="D144" s="37">
        <v>132287975</v>
      </c>
      <c r="E144" s="37">
        <f>+VLOOKUP(D144,'INFORMACION DE PROVEEDORES'!C:I,2,0)</f>
        <v>132287975</v>
      </c>
      <c r="F144" s="26" t="str">
        <f>+VLOOKUP(D144,'INFORMACION DE PROVEEDORES'!C:J,4,0)</f>
        <v>ALBERT FRANCISCO GRULLAR SILVA</v>
      </c>
      <c r="G144" s="37" t="str">
        <f>+VLOOKUP(D144,'INFORMACION DE PROVEEDORES'!C:K,5,0)</f>
        <v>402-1863382-0</v>
      </c>
      <c r="H144" s="26" t="str">
        <f>+VLOOKUP(D144,'INFORMACION DE PROVEEDORES'!C:L,7,0)</f>
        <v xml:space="preserve">TRINITARIA NO. 6, CANASTICA, SAN CRISTOBAL </v>
      </c>
      <c r="I144" s="37" t="str">
        <f>+VLOOKUP(D144,'INFORMACION DE PROVEEDORES'!C:M,3,0)</f>
        <v xml:space="preserve"> JURÍDICA</v>
      </c>
      <c r="J144" s="37">
        <v>1</v>
      </c>
      <c r="K144" s="37">
        <v>331</v>
      </c>
      <c r="L144" s="37">
        <v>22</v>
      </c>
      <c r="M144" s="37">
        <f t="shared" si="113"/>
        <v>880</v>
      </c>
      <c r="N144" s="189">
        <v>60.180000000000007</v>
      </c>
      <c r="O144" s="80">
        <f>+L144*'PRECIOS SEGUN ADJ (RURAL)'!$B$2*'PRECIOS SEGUN ADJ (RURAL)'!$C$2</f>
        <v>52958.400000000001</v>
      </c>
      <c r="P144" s="80" t="e" vm="1">
        <f>+[4]!NumLetras(O144,"PESO","PESOS DOMINICANOS","$EE $m CON #d/100 CENTAVOS")</f>
        <v>#VALUE!</v>
      </c>
      <c r="Q144" s="80">
        <f t="shared" si="114"/>
        <v>8473.34</v>
      </c>
      <c r="R144" s="165">
        <v>4</v>
      </c>
      <c r="S144" s="37">
        <f t="shared" si="90"/>
        <v>160</v>
      </c>
      <c r="T144" s="189">
        <v>33</v>
      </c>
      <c r="U144" s="80">
        <f>+R144*'PRECIOS SEGUN ADJ (RURAL)'!$B$3*'PRECIOS SEGUN ADJ (RURAL)'!$C$3</f>
        <v>5280</v>
      </c>
      <c r="V144" s="80" t="e" vm="1">
        <f>+[4]!NumLetras(U144,"PESO","PESOS DOMINICANOS","$EE $m CON #d/100 CENTAVOS")</f>
        <v>#VALUE!</v>
      </c>
      <c r="W144" s="192">
        <v>0</v>
      </c>
      <c r="X144" s="37">
        <f t="shared" si="124"/>
        <v>0</v>
      </c>
      <c r="Y144" s="189">
        <v>25.2</v>
      </c>
      <c r="Z144" s="80">
        <f>+W144*'PRECIOS SEGUN ADJ. (FRONTERIZO)'!$B$4*'PRECIOS SEGUN ADJ. (FRONTERIZO)'!$C$4</f>
        <v>0</v>
      </c>
      <c r="AA144" s="80" t="e" vm="1">
        <f>+[4]!NumLetras(Z144,"PESO","PESOS DOMINICANOS","$EE $m CON #d/100 CENTAVOS")</f>
        <v>#VALUE!</v>
      </c>
      <c r="AB144" s="165">
        <v>51</v>
      </c>
      <c r="AC144" s="37">
        <f t="shared" si="91"/>
        <v>2040</v>
      </c>
      <c r="AD144" s="189">
        <v>87.91</v>
      </c>
      <c r="AE144" s="80">
        <f>+AB144*'PRECIOS SEGUN ADJ (RURAL)'!$B$4*'PRECIOS SEGUN ADJ (RURAL)'!$C$4</f>
        <v>179336.4</v>
      </c>
      <c r="AF144" s="80" t="e" vm="1">
        <f>+[4]!NumLetras(AE144,"PESO","PESOS DOMINICANOS","$EE $m CON #d/100 CENTAVOS")</f>
        <v>#VALUE!</v>
      </c>
      <c r="AG144" s="80">
        <f t="shared" si="115"/>
        <v>32280.55</v>
      </c>
      <c r="AH144" s="165">
        <v>61</v>
      </c>
      <c r="AI144" s="37">
        <f t="shared" si="92"/>
        <v>2440</v>
      </c>
      <c r="AJ144" s="189">
        <v>53.95</v>
      </c>
      <c r="AK144" s="80">
        <f>+AH144*'PRECIOS SEGUN ADJ (RURAL)'!$B$5*'PRECIOS SEGUN ADJ (RURAL)'!$C$5</f>
        <v>131638</v>
      </c>
      <c r="AL144" s="80" t="e" vm="1">
        <f>+[4]!NumLetras(AK144,"PESO","PESOS DOMINICANOS","$EE $m CON #d/100 CENTAVOS")</f>
        <v>#VALUE!</v>
      </c>
      <c r="AM144" s="165">
        <v>8</v>
      </c>
      <c r="AN144" s="37">
        <f t="shared" si="93"/>
        <v>320</v>
      </c>
      <c r="AO144" s="189">
        <v>29.05</v>
      </c>
      <c r="AP144" s="80">
        <f>+AM144*'PRECIOS SEGUN ADJ (RURAL)'!$B$6*'PRECIOS SEGUN ADJ (RURAL)'!$C$6</f>
        <v>9296</v>
      </c>
      <c r="AQ144" s="80" t="e" vm="1">
        <f>+[4]!NumLetras(AP144,"PESO","PESOS DOMINICANOS","$EE $m CON #d/100 CENTAVOS")</f>
        <v>#VALUE!</v>
      </c>
      <c r="AR144" s="80">
        <f t="shared" si="116"/>
        <v>1487.36</v>
      </c>
      <c r="AS144" s="165">
        <v>19</v>
      </c>
      <c r="AT144" s="37">
        <f t="shared" si="94"/>
        <v>760</v>
      </c>
      <c r="AU144" s="189">
        <v>304.44</v>
      </c>
      <c r="AV144" s="80">
        <f>+AS144*'PRECIOS SEGUN ADJ (RURAL)'!$B$7*'PRECIOS SEGUN ADJ (RURAL)'!$C$7</f>
        <v>231374.4</v>
      </c>
      <c r="AW144" s="80" t="e" vm="1">
        <f>+[4]!NumLetras(AV144,"PESO","PESOS DOMINICANOS","$EE $m CON #d/100 CENTAVOS")</f>
        <v>#VALUE!</v>
      </c>
      <c r="AX144" s="80">
        <f t="shared" si="117"/>
        <v>41647.39</v>
      </c>
      <c r="AY144" s="37">
        <v>0</v>
      </c>
      <c r="AZ144" s="37">
        <f t="shared" si="125"/>
        <v>0</v>
      </c>
      <c r="BA144" s="189">
        <v>18.899999999999999</v>
      </c>
      <c r="BB144" s="80">
        <f>+AY144*'PRECIOS SEGUN ADJ. (FRONTERIZO)'!$B$9*'PRECIOS SEGUN ADJ. (FRONTERIZO)'!$C$9</f>
        <v>0</v>
      </c>
      <c r="BC144" s="80" t="e" vm="1">
        <f>+[4]!NumLetras(BB144,"PESO","PESOS DOMINICANOS","$EE $m CON #d/100 CENTAVOS")</f>
        <v>#VALUE!</v>
      </c>
      <c r="BD144" s="165">
        <v>4</v>
      </c>
      <c r="BE144" s="37">
        <f t="shared" si="95"/>
        <v>160</v>
      </c>
      <c r="BF144" s="189">
        <v>140.38999999999999</v>
      </c>
      <c r="BG144" s="80">
        <f>+BD144*'PRECIOS SEGUN ADJ (RURAL)'!$B$8*'PRECIOS SEGUN ADJ (RURAL)'!$C$8</f>
        <v>22462.399999999998</v>
      </c>
      <c r="BH144" s="80" t="e" vm="1">
        <f>+[4]!NumLetras(BG144,"PESO","PESOS DOMINICANOS","$EE $m CON #d/100 CENTAVOS")</f>
        <v>#VALUE!</v>
      </c>
      <c r="BI144" s="80">
        <f t="shared" si="118"/>
        <v>4043.23</v>
      </c>
      <c r="BJ144" s="37">
        <v>0</v>
      </c>
      <c r="BK144" s="37">
        <f t="shared" si="126"/>
        <v>0</v>
      </c>
      <c r="BL144" s="189">
        <v>31.459999999999997</v>
      </c>
      <c r="BM144" s="80">
        <f>+BJ144*'PRECIOS SEGUN ADJ. (FRONTERIZO)'!$B$11*'PRECIOS SEGUN ADJ. (FRONTERIZO)'!$C$11</f>
        <v>0</v>
      </c>
      <c r="BN144" s="80" t="e" vm="1">
        <f>+[4]!NumLetras(BM144,"PESO","PESOS DOMINICANOS","$EE $m CON #d/100 CENTAVOS")</f>
        <v>#VALUE!</v>
      </c>
      <c r="BO144" s="165">
        <v>15</v>
      </c>
      <c r="BP144" s="37">
        <f t="shared" si="96"/>
        <v>600</v>
      </c>
      <c r="BQ144" s="189">
        <v>68.099999999999994</v>
      </c>
      <c r="BR144" s="80">
        <f>+BO144*'PRECIOS SEGUN ADJ (RURAL)'!$B$9*'PRECIOS SEGUN ADJ (RURAL)'!$C$9</f>
        <v>40859.999999999993</v>
      </c>
      <c r="BS144" s="80" t="e" vm="1">
        <f>+[4]!NumLetras(BR144,"PESO","PESOS DOMINICANOS","$EE $m CON #d/100 CENTAVOS")</f>
        <v>#VALUE!</v>
      </c>
      <c r="BT144" s="165">
        <v>331</v>
      </c>
      <c r="BU144" s="37">
        <f t="shared" si="119"/>
        <v>6620</v>
      </c>
      <c r="BV144" s="189">
        <v>5.5</v>
      </c>
      <c r="BW144" s="80">
        <f>+BT144*'PRECIOS SEGUN ADJ (RURAL)'!$B$10*'PRECIOS SEGUN ADJ (RURAL)'!$C$10</f>
        <v>36410</v>
      </c>
      <c r="BX144" s="80" t="e" vm="1">
        <f>+[4]!NumLetras(BW144,"PESO","PESOS DOMINICANOS","$EE $m CON #d/100 CENTAVOS")</f>
        <v>#VALUE!</v>
      </c>
      <c r="BY144" s="165">
        <v>331</v>
      </c>
      <c r="BZ144" s="37">
        <f t="shared" si="97"/>
        <v>13240</v>
      </c>
      <c r="CA144" s="189">
        <v>7.1500000000000012</v>
      </c>
      <c r="CB144" s="80">
        <f>+BY144*'PRECIOS SEGUN ADJ (RURAL)'!$B$11*'PRECIOS SEGUN ADJ (RURAL)'!$C$11</f>
        <v>94666</v>
      </c>
      <c r="CC144" s="80" t="e" vm="1">
        <f>+[4]!NumLetras(CB144,"PESO","PESOS DOMINICANOS","$EE $m CON #d/100 CENTAVOS")</f>
        <v>#VALUE!</v>
      </c>
      <c r="CD144" s="165">
        <v>331</v>
      </c>
      <c r="CE144" s="37">
        <f t="shared" si="98"/>
        <v>13240</v>
      </c>
      <c r="CF144" s="189">
        <v>6.84</v>
      </c>
      <c r="CG144" s="80">
        <f>+CD144*'PRECIOS SEGUN ADJ (RURAL)'!$B$12*'PRECIOS SEGUN ADJ (RURAL)'!$C$12</f>
        <v>90561.600000000006</v>
      </c>
      <c r="CH144" s="80" t="e" vm="1">
        <f>+[4]!NumLetras(CG144,"PESO","PESOS DOMINICANOS","$EE $m CON #d/100 CENTAVOS")</f>
        <v>#VALUE!</v>
      </c>
      <c r="CI144" s="37">
        <v>0</v>
      </c>
      <c r="CJ144" s="37">
        <f t="shared" si="127"/>
        <v>0</v>
      </c>
      <c r="CK144" s="189">
        <v>60</v>
      </c>
      <c r="CL144" s="80">
        <f>+CI144*'PRECIOS SEGUN ADJ. (FRONTERIZO)'!$B$16*'PRECIOS SEGUN ADJ. (FRONTERIZO)'!$C$16</f>
        <v>0</v>
      </c>
      <c r="CM144" s="80" t="e" vm="1">
        <f>+[4]!NumLetras(CL144,"PESO","PESOS DOMINICANOS","$EE $m CON #d/100 CENTAVOS")</f>
        <v>#VALUE!</v>
      </c>
      <c r="CN144" s="80">
        <f t="shared" si="99"/>
        <v>0</v>
      </c>
      <c r="CO144" s="37">
        <v>0</v>
      </c>
      <c r="CP144" s="37">
        <f t="shared" si="128"/>
        <v>0</v>
      </c>
      <c r="CQ144" s="189">
        <v>55.649999999999991</v>
      </c>
      <c r="CR144" s="80">
        <f>+CO144*'PRECIOS SEGUN ADJ. (FRONTERIZO)'!$B$17*'PRECIOS SEGUN ADJ. (FRONTERIZO)'!$C$17</f>
        <v>0</v>
      </c>
      <c r="CS144" s="80" t="e" vm="1">
        <f>+[4]!NumLetras(CR144,"PESO","PESOS DOMINICANOS","$EE $m CON #d/100 CENTAVOS")</f>
        <v>#VALUE!</v>
      </c>
      <c r="CT144" s="80">
        <f t="shared" si="100"/>
        <v>0</v>
      </c>
      <c r="CU144" s="165">
        <v>331</v>
      </c>
      <c r="CV144" s="37">
        <f t="shared" si="101"/>
        <v>13240</v>
      </c>
      <c r="CW144" s="189">
        <v>6.5999999999999988</v>
      </c>
      <c r="CX144" s="80">
        <f>+CU144*'PRECIOS SEGUN ADJ (RURAL)'!$B$14*'PRECIOS SEGUN ADJ (RURAL)'!$C$14</f>
        <v>87384</v>
      </c>
      <c r="CY144" s="80" t="e" vm="1">
        <f>+[4]!NumLetras(CX144,"PESO","PESOS DOMINICANOS","$EE $m CON #d/100 CENTAVOS")</f>
        <v>#VALUE!</v>
      </c>
      <c r="CZ144" s="37">
        <v>0</v>
      </c>
      <c r="DA144" s="37">
        <f t="shared" si="129"/>
        <v>0</v>
      </c>
      <c r="DB144" s="189">
        <v>65.75</v>
      </c>
      <c r="DC144" s="80">
        <f>+CZ144*'PRECIOS SEGUN ADJ. (FRONTERIZO)'!$B$19*'PRECIOS SEGUN ADJ. (FRONTERIZO)'!$C$19</f>
        <v>0</v>
      </c>
      <c r="DD144" s="80" t="e" vm="1">
        <f>+[4]!NumLetras(DC144,"PESO","PESOS DOMINICANOS","$EE $m CON #d/100 CENTAVOS")</f>
        <v>#VALUE!</v>
      </c>
      <c r="DE144" s="80">
        <f t="shared" si="102"/>
        <v>0</v>
      </c>
      <c r="DF144" s="165">
        <v>11</v>
      </c>
      <c r="DG144" s="37">
        <f t="shared" si="103"/>
        <v>440</v>
      </c>
      <c r="DH144" s="189">
        <v>82.59999999999998</v>
      </c>
      <c r="DI144" s="80">
        <f>+DF144*'PRECIOS SEGUN ADJ (RURAL)'!$B$15*'PRECIOS SEGUN ADJ (RURAL)'!$C$15</f>
        <v>36344</v>
      </c>
      <c r="DJ144" s="80" t="e" vm="1">
        <f>+[4]!NumLetras(DI144,"PESO","PESOS DOMINICANOS","$EE $m CON #d/100 CENTAVOS")</f>
        <v>#VALUE!</v>
      </c>
      <c r="DK144" s="80">
        <f t="shared" si="120"/>
        <v>6541.92</v>
      </c>
      <c r="DL144" s="165">
        <v>331</v>
      </c>
      <c r="DM144" s="37">
        <f t="shared" si="104"/>
        <v>13240</v>
      </c>
      <c r="DN144" s="189">
        <v>23.059999999999995</v>
      </c>
      <c r="DO144" s="80">
        <f>+DL144*'PRECIOS SEGUN ADJ (RURAL)'!$B$17*'PRECIOS SEGUN ADJ (RURAL)'!$C$17</f>
        <v>305314.39999999997</v>
      </c>
      <c r="DP144" s="80" t="e" vm="1">
        <f>+[4]!NumLetras(DO144,"PESO","PESOS DOMINICANOS","$EE $m CON #d/100 CENTAVOS")</f>
        <v>#VALUE!</v>
      </c>
      <c r="DQ144" s="192">
        <v>0</v>
      </c>
      <c r="DR144" s="192">
        <f t="shared" si="130"/>
        <v>0</v>
      </c>
      <c r="DS144" s="189">
        <v>80.849999999999994</v>
      </c>
      <c r="DT144" s="80">
        <f>+DQ144*'PRECIOS SEGUN ADJ. (FRONTERIZO)'!$B$22*'PRECIOS SEGUN ADJ. (FRONTERIZO)'!$C$22</f>
        <v>0</v>
      </c>
      <c r="DU144" s="80" t="e" vm="1">
        <f>+[4]!NumLetras(DT144,"PESO","PESOS DOMINICANOS","$EE $m CON #d/100 CENTAVOS")</f>
        <v>#VALUE!</v>
      </c>
      <c r="DV144" s="165">
        <v>13</v>
      </c>
      <c r="DW144" s="37">
        <f t="shared" si="105"/>
        <v>520</v>
      </c>
      <c r="DX144" s="189">
        <v>21.83</v>
      </c>
      <c r="DY144" s="80">
        <f>+DV144*'PRECIOS SEGUN ADJ (RURAL)'!$B$19*'PRECIOS SEGUN ADJ (RURAL)'!$C$19</f>
        <v>11351.599999999999</v>
      </c>
      <c r="DZ144" s="80" t="e" vm="1">
        <f>+[4]!NumLetras(DY144,"PESO","PESOS DOMINICANOS","$EE $m CON #d/100 CENTAVOS")</f>
        <v>#VALUE!</v>
      </c>
      <c r="EA144" s="80">
        <f t="shared" si="121"/>
        <v>2043.29</v>
      </c>
      <c r="EB144" s="165">
        <v>48</v>
      </c>
      <c r="EC144" s="37">
        <f t="shared" si="106"/>
        <v>1920</v>
      </c>
      <c r="ED144" s="189">
        <v>33</v>
      </c>
      <c r="EE144" s="80">
        <f>+EB144*'PRECIOS SEGUN ADJ (RURAL)'!$B$20*'PRECIOS SEGUN ADJ (RURAL)'!$C$20</f>
        <v>63360</v>
      </c>
      <c r="EF144" s="80" t="e" vm="1">
        <f>+[4]!NumLetras(EE144,"PESO","PESOS DOMINICANOS","$EE $m CON #d/100 CENTAVOS")</f>
        <v>#VALUE!</v>
      </c>
      <c r="EG144" s="37">
        <v>0</v>
      </c>
      <c r="EH144" s="37">
        <f t="shared" si="131"/>
        <v>0</v>
      </c>
      <c r="EI144" s="189">
        <v>15.789999999999997</v>
      </c>
      <c r="EJ144" s="80">
        <f>+EG144*'PRECIOS SEGUN ADJ. (FRONTERIZO)'!$B$25*'PRECIOS SEGUN ADJ. (FRONTERIZO)'!$C$25</f>
        <v>0</v>
      </c>
      <c r="EK144" s="80" t="e" vm="1">
        <f>+[4]!NumLetras(EJ144,"PESO","PESOS DOMINICANOS","$EE $m CON #d/100 CENTAVOS")</f>
        <v>#VALUE!</v>
      </c>
      <c r="EL144" s="37">
        <v>0</v>
      </c>
      <c r="EM144" s="37">
        <f t="shared" si="132"/>
        <v>0</v>
      </c>
      <c r="EN144" s="189">
        <v>31.5</v>
      </c>
      <c r="EO144" s="80">
        <f>+EL144*'PRECIOS SEGUN ADJ. (FRONTERIZO)'!$B$26*'PRECIOS SEGUN ADJ. (FRONTERIZO)'!$C$26</f>
        <v>0</v>
      </c>
      <c r="EP144" s="80" t="e" vm="1">
        <f>+[4]!NumLetras(EO144,"PESO","PESOS DOMINICANOS","$EE $m CON #d/100 CENTAVOS")</f>
        <v>#VALUE!</v>
      </c>
      <c r="EQ144" s="193">
        <v>42</v>
      </c>
      <c r="ER144" s="194">
        <f t="shared" si="107"/>
        <v>1680</v>
      </c>
      <c r="ES144" s="195">
        <v>21.68</v>
      </c>
      <c r="ET144" s="196">
        <f>+EQ144*'PRECIOS SEGUN ADJ (RURAL)'!$B$13*'PRECIOS SEGUN ADJ (RURAL)'!$C$13</f>
        <v>36422.399999999994</v>
      </c>
      <c r="EU144" s="196" t="e" vm="1">
        <f>+[4]!NumLetras(ET144,"PESO","PESOS DOMINICANOS","$EE $m CON #d/100 CENTAVOS")</f>
        <v>#VALUE!</v>
      </c>
      <c r="EV144" s="197">
        <v>331</v>
      </c>
      <c r="EW144" s="198">
        <f t="shared" si="122"/>
        <v>6620</v>
      </c>
      <c r="EX144" s="199">
        <v>5.5</v>
      </c>
      <c r="EY144" s="200">
        <f>+EV144*'PRECIOS SEGUN ADJ (RURAL)'!$B$16*'PRECIOS SEGUN ADJ (RURAL)'!$C$16</f>
        <v>36410</v>
      </c>
      <c r="EZ144" s="200" t="e" vm="1">
        <f>+[4]!NumLetras(EY144,"PESO","PESOS DOMINICANOS","$EE $m CON #d/100 CENTAVOS")</f>
        <v>#VALUE!</v>
      </c>
      <c r="FA144" s="201">
        <v>19</v>
      </c>
      <c r="FB144" s="202">
        <f t="shared" si="108"/>
        <v>760</v>
      </c>
      <c r="FC144" s="203">
        <v>220</v>
      </c>
      <c r="FD144" s="204">
        <f>+FA144*'PRECIOS SEGUN ADJ (RURAL)'!$B$18*'PRECIOS SEGUN ADJ (RURAL)'!$C$18</f>
        <v>167200</v>
      </c>
      <c r="FE144" s="204" t="e" vm="1">
        <f>+[4]!NumLetras(FD144,"PESO","PESOS DOMINICANOS","$EE $m CON #d/100 CENTAVOS")</f>
        <v>#VALUE!</v>
      </c>
      <c r="FF144" s="204">
        <f t="shared" si="123"/>
        <v>30096</v>
      </c>
      <c r="FG144" s="80">
        <f t="shared" si="134"/>
        <v>1638629.5999999999</v>
      </c>
      <c r="FH144" s="80" t="e" vm="1">
        <f>+[4]!NumLetras(FG144,"PESO","PESOS DOMINICANOS","$EE $m CON #d/100 CENTAVOS")</f>
        <v>#VALUE!</v>
      </c>
      <c r="FI144" s="80">
        <f t="shared" si="133"/>
        <v>126613.07999999999</v>
      </c>
      <c r="FJ144" s="80" t="e" vm="1">
        <f>+[4]!NumLetras(FI144,"PESO","PESOS DOMINICANOS","$EE $m CON #d/100 CENTAVOS")</f>
        <v>#VALUE!</v>
      </c>
      <c r="FK144" s="80">
        <f t="shared" si="109"/>
        <v>1512016.5199999998</v>
      </c>
      <c r="FL144" s="80" t="e" vm="1">
        <f>+[4]!NumLetras(FK144,"PESO","PESOS DOMINICANOS","$EE $m CON #d/100 CENTAVOS")</f>
        <v>#VALUE!</v>
      </c>
      <c r="FM144" s="80">
        <f t="shared" si="110"/>
        <v>327725.92</v>
      </c>
      <c r="FN144" s="80" t="e" vm="1">
        <f>+[4]!NumLetras(FM144,"PESO","PESOS DOMINICANOS","$EE $m CON #d/100 CENTAVOS")</f>
        <v>#VALUE!</v>
      </c>
      <c r="FO144" s="80">
        <f t="shared" si="111"/>
        <v>16386.3</v>
      </c>
      <c r="FP144" s="80" t="e" vm="1">
        <f>+[4]!NumLetras(FO144,"PESO","PESOS DOMINICANOS","$EE $m CON #d/100 CENTAVOS")</f>
        <v>#VALUE!</v>
      </c>
      <c r="FQ144" s="80"/>
      <c r="FR144" s="80">
        <f t="shared" si="112"/>
        <v>1310903.68</v>
      </c>
      <c r="FS144" s="80" t="e" vm="1">
        <f>+[4]!NumLetras(FR144,"PESO","PESOS DOMINICANOS","$EE $m CON #d/100 CENTAVOS")</f>
        <v>#VALUE!</v>
      </c>
      <c r="FT144" s="37" t="str">
        <f>+VLOOKUP(D144,'RURAL XENIA'!F:G,2,0)</f>
        <v>R-47</v>
      </c>
    </row>
    <row r="145" spans="1:176">
      <c r="A145" s="37">
        <v>34</v>
      </c>
      <c r="B145" s="37">
        <v>34</v>
      </c>
      <c r="C145" s="26" t="s">
        <v>3048</v>
      </c>
      <c r="D145" s="37">
        <v>131919715</v>
      </c>
      <c r="E145" s="37">
        <f>+VLOOKUP(D145,'INFORMACION DE PROVEEDORES'!C:I,2,0)</f>
        <v>131919715</v>
      </c>
      <c r="F145" s="26" t="str">
        <f>+VLOOKUP(D145,'INFORMACION DE PROVEEDORES'!C:J,4,0)</f>
        <v>BARTOLO FERREYRA JIMENEZ</v>
      </c>
      <c r="G145" s="37" t="str">
        <f>+VLOOKUP(D145,'INFORMACION DE PROVEEDORES'!C:K,5,0)</f>
        <v>090-0011905-8</v>
      </c>
      <c r="H145" s="26" t="str">
        <f>+VLOOKUP(D145,'INFORMACION DE PROVEEDORES'!C:L,7,0)</f>
        <v>CALLE 21, NO. 3, SABANA GRANDE DE BOYA, MONTE PLATA</v>
      </c>
      <c r="I145" s="37" t="str">
        <f>+VLOOKUP(D145,'INFORMACION DE PROVEEDORES'!C:M,3,0)</f>
        <v xml:space="preserve"> JURÍDICA</v>
      </c>
      <c r="J145" s="37">
        <v>1</v>
      </c>
      <c r="K145" s="37">
        <v>155</v>
      </c>
      <c r="L145" s="37">
        <v>11</v>
      </c>
      <c r="M145" s="37">
        <f t="shared" si="113"/>
        <v>440</v>
      </c>
      <c r="N145" s="189">
        <v>60.180000000000007</v>
      </c>
      <c r="O145" s="80">
        <f>+L145*'PRECIOS SEGUN ADJ (RURAL)'!$B$2*'PRECIOS SEGUN ADJ (RURAL)'!$C$2</f>
        <v>26479.200000000001</v>
      </c>
      <c r="P145" s="80" t="e" vm="1">
        <f>+[4]!NumLetras(O145,"PESO","PESOS DOMINICANOS","$EE $m CON #d/100 CENTAVOS")</f>
        <v>#VALUE!</v>
      </c>
      <c r="Q145" s="80">
        <f t="shared" si="114"/>
        <v>4236.67</v>
      </c>
      <c r="R145" s="165">
        <v>2</v>
      </c>
      <c r="S145" s="37">
        <f t="shared" si="90"/>
        <v>80</v>
      </c>
      <c r="T145" s="189">
        <v>33</v>
      </c>
      <c r="U145" s="80">
        <f>+R145*'PRECIOS SEGUN ADJ (RURAL)'!$B$3*'PRECIOS SEGUN ADJ (RURAL)'!$C$3</f>
        <v>2640</v>
      </c>
      <c r="V145" s="80" t="e" vm="1">
        <f>+[4]!NumLetras(U145,"PESO","PESOS DOMINICANOS","$EE $m CON #d/100 CENTAVOS")</f>
        <v>#VALUE!</v>
      </c>
      <c r="W145" s="192">
        <v>0</v>
      </c>
      <c r="X145" s="37">
        <f t="shared" si="124"/>
        <v>0</v>
      </c>
      <c r="Y145" s="189">
        <v>25.2</v>
      </c>
      <c r="Z145" s="80">
        <f>+W145*'PRECIOS SEGUN ADJ. (FRONTERIZO)'!$B$4*'PRECIOS SEGUN ADJ. (FRONTERIZO)'!$C$4</f>
        <v>0</v>
      </c>
      <c r="AA145" s="80" t="e" vm="1">
        <f>+[4]!NumLetras(Z145,"PESO","PESOS DOMINICANOS","$EE $m CON #d/100 CENTAVOS")</f>
        <v>#VALUE!</v>
      </c>
      <c r="AB145" s="165">
        <v>24</v>
      </c>
      <c r="AC145" s="37">
        <f t="shared" si="91"/>
        <v>960</v>
      </c>
      <c r="AD145" s="189">
        <v>87.91</v>
      </c>
      <c r="AE145" s="80">
        <f>+AB145*'PRECIOS SEGUN ADJ (RURAL)'!$B$4*'PRECIOS SEGUN ADJ (RURAL)'!$C$4</f>
        <v>84393.600000000006</v>
      </c>
      <c r="AF145" s="80" t="e" vm="1">
        <f>+[4]!NumLetras(AE145,"PESO","PESOS DOMINICANOS","$EE $m CON #d/100 CENTAVOS")</f>
        <v>#VALUE!</v>
      </c>
      <c r="AG145" s="80">
        <f t="shared" si="115"/>
        <v>15190.85</v>
      </c>
      <c r="AH145" s="165">
        <v>29</v>
      </c>
      <c r="AI145" s="37">
        <f t="shared" si="92"/>
        <v>1160</v>
      </c>
      <c r="AJ145" s="189">
        <v>53.95</v>
      </c>
      <c r="AK145" s="80">
        <f>+AH145*'PRECIOS SEGUN ADJ (RURAL)'!$B$5*'PRECIOS SEGUN ADJ (RURAL)'!$C$5</f>
        <v>62582.000000000007</v>
      </c>
      <c r="AL145" s="80" t="e" vm="1">
        <f>+[4]!NumLetras(AK145,"PESO","PESOS DOMINICANOS","$EE $m CON #d/100 CENTAVOS")</f>
        <v>#VALUE!</v>
      </c>
      <c r="AM145" s="165">
        <v>4</v>
      </c>
      <c r="AN145" s="37">
        <f t="shared" si="93"/>
        <v>160</v>
      </c>
      <c r="AO145" s="189">
        <v>29.05</v>
      </c>
      <c r="AP145" s="80">
        <f>+AM145*'PRECIOS SEGUN ADJ (RURAL)'!$B$6*'PRECIOS SEGUN ADJ (RURAL)'!$C$6</f>
        <v>4648</v>
      </c>
      <c r="AQ145" s="80" t="e" vm="1">
        <f>+[4]!NumLetras(AP145,"PESO","PESOS DOMINICANOS","$EE $m CON #d/100 CENTAVOS")</f>
        <v>#VALUE!</v>
      </c>
      <c r="AR145" s="80">
        <f t="shared" si="116"/>
        <v>743.68</v>
      </c>
      <c r="AS145" s="165">
        <v>9</v>
      </c>
      <c r="AT145" s="37">
        <f t="shared" si="94"/>
        <v>360</v>
      </c>
      <c r="AU145" s="189">
        <v>304.44</v>
      </c>
      <c r="AV145" s="80">
        <f>+AS145*'PRECIOS SEGUN ADJ (RURAL)'!$B$7*'PRECIOS SEGUN ADJ (RURAL)'!$C$7</f>
        <v>109598.39999999999</v>
      </c>
      <c r="AW145" s="80" t="e" vm="1">
        <f>+[4]!NumLetras(AV145,"PESO","PESOS DOMINICANOS","$EE $m CON #d/100 CENTAVOS")</f>
        <v>#VALUE!</v>
      </c>
      <c r="AX145" s="80">
        <f t="shared" si="117"/>
        <v>19727.71</v>
      </c>
      <c r="AY145" s="37">
        <v>0</v>
      </c>
      <c r="AZ145" s="37">
        <f t="shared" si="125"/>
        <v>0</v>
      </c>
      <c r="BA145" s="189">
        <v>18.899999999999999</v>
      </c>
      <c r="BB145" s="80">
        <f>+AY145*'PRECIOS SEGUN ADJ. (FRONTERIZO)'!$B$9*'PRECIOS SEGUN ADJ. (FRONTERIZO)'!$C$9</f>
        <v>0</v>
      </c>
      <c r="BC145" s="80" t="e" vm="1">
        <f>+[4]!NumLetras(BB145,"PESO","PESOS DOMINICANOS","$EE $m CON #d/100 CENTAVOS")</f>
        <v>#VALUE!</v>
      </c>
      <c r="BD145" s="165">
        <v>2</v>
      </c>
      <c r="BE145" s="37">
        <f t="shared" si="95"/>
        <v>80</v>
      </c>
      <c r="BF145" s="189">
        <v>140.38999999999999</v>
      </c>
      <c r="BG145" s="80">
        <f>+BD145*'PRECIOS SEGUN ADJ (RURAL)'!$B$8*'PRECIOS SEGUN ADJ (RURAL)'!$C$8</f>
        <v>11231.199999999999</v>
      </c>
      <c r="BH145" s="80" t="e" vm="1">
        <f>+[4]!NumLetras(BG145,"PESO","PESOS DOMINICANOS","$EE $m CON #d/100 CENTAVOS")</f>
        <v>#VALUE!</v>
      </c>
      <c r="BI145" s="80">
        <f t="shared" si="118"/>
        <v>2021.62</v>
      </c>
      <c r="BJ145" s="37">
        <v>0</v>
      </c>
      <c r="BK145" s="37">
        <f t="shared" si="126"/>
        <v>0</v>
      </c>
      <c r="BL145" s="189">
        <v>31.459999999999997</v>
      </c>
      <c r="BM145" s="80">
        <f>+BJ145*'PRECIOS SEGUN ADJ. (FRONTERIZO)'!$B$11*'PRECIOS SEGUN ADJ. (FRONTERIZO)'!$C$11</f>
        <v>0</v>
      </c>
      <c r="BN145" s="80" t="e" vm="1">
        <f>+[4]!NumLetras(BM145,"PESO","PESOS DOMINICANOS","$EE $m CON #d/100 CENTAVOS")</f>
        <v>#VALUE!</v>
      </c>
      <c r="BO145" s="165">
        <v>7</v>
      </c>
      <c r="BP145" s="37">
        <f t="shared" si="96"/>
        <v>280</v>
      </c>
      <c r="BQ145" s="189">
        <v>68.099999999999994</v>
      </c>
      <c r="BR145" s="80">
        <f>+BO145*'PRECIOS SEGUN ADJ (RURAL)'!$B$9*'PRECIOS SEGUN ADJ (RURAL)'!$C$9</f>
        <v>19067.999999999996</v>
      </c>
      <c r="BS145" s="80" t="e" vm="1">
        <f>+[4]!NumLetras(BR145,"PESO","PESOS DOMINICANOS","$EE $m CON #d/100 CENTAVOS")</f>
        <v>#VALUE!</v>
      </c>
      <c r="BT145" s="165">
        <v>155</v>
      </c>
      <c r="BU145" s="37">
        <f t="shared" si="119"/>
        <v>3100</v>
      </c>
      <c r="BV145" s="189">
        <v>5.5</v>
      </c>
      <c r="BW145" s="80">
        <f>+BT145*'PRECIOS SEGUN ADJ (RURAL)'!$B$10*'PRECIOS SEGUN ADJ (RURAL)'!$C$10</f>
        <v>17050</v>
      </c>
      <c r="BX145" s="80" t="e" vm="1">
        <f>+[4]!NumLetras(BW145,"PESO","PESOS DOMINICANOS","$EE $m CON #d/100 CENTAVOS")</f>
        <v>#VALUE!</v>
      </c>
      <c r="BY145" s="165">
        <v>155</v>
      </c>
      <c r="BZ145" s="37">
        <f t="shared" si="97"/>
        <v>6200</v>
      </c>
      <c r="CA145" s="189">
        <v>7.1500000000000012</v>
      </c>
      <c r="CB145" s="80">
        <f>+BY145*'PRECIOS SEGUN ADJ (RURAL)'!$B$11*'PRECIOS SEGUN ADJ (RURAL)'!$C$11</f>
        <v>44330</v>
      </c>
      <c r="CC145" s="80" t="e" vm="1">
        <f>+[4]!NumLetras(CB145,"PESO","PESOS DOMINICANOS","$EE $m CON #d/100 CENTAVOS")</f>
        <v>#VALUE!</v>
      </c>
      <c r="CD145" s="165">
        <v>155</v>
      </c>
      <c r="CE145" s="37">
        <f t="shared" si="98"/>
        <v>6200</v>
      </c>
      <c r="CF145" s="189">
        <v>6.84</v>
      </c>
      <c r="CG145" s="80">
        <f>+CD145*'PRECIOS SEGUN ADJ (RURAL)'!$B$12*'PRECIOS SEGUN ADJ (RURAL)'!$C$12</f>
        <v>42408</v>
      </c>
      <c r="CH145" s="80" t="e" vm="1">
        <f>+[4]!NumLetras(CG145,"PESO","PESOS DOMINICANOS","$EE $m CON #d/100 CENTAVOS")</f>
        <v>#VALUE!</v>
      </c>
      <c r="CI145" s="37">
        <v>0</v>
      </c>
      <c r="CJ145" s="37">
        <f t="shared" si="127"/>
        <v>0</v>
      </c>
      <c r="CK145" s="189">
        <v>60</v>
      </c>
      <c r="CL145" s="80">
        <f>+CI145*'PRECIOS SEGUN ADJ. (FRONTERIZO)'!$B$16*'PRECIOS SEGUN ADJ. (FRONTERIZO)'!$C$16</f>
        <v>0</v>
      </c>
      <c r="CM145" s="80" t="e" vm="1">
        <f>+[4]!NumLetras(CL145,"PESO","PESOS DOMINICANOS","$EE $m CON #d/100 CENTAVOS")</f>
        <v>#VALUE!</v>
      </c>
      <c r="CN145" s="80">
        <f t="shared" si="99"/>
        <v>0</v>
      </c>
      <c r="CO145" s="37">
        <v>0</v>
      </c>
      <c r="CP145" s="37">
        <f t="shared" si="128"/>
        <v>0</v>
      </c>
      <c r="CQ145" s="189">
        <v>55.649999999999991</v>
      </c>
      <c r="CR145" s="80">
        <f>+CO145*'PRECIOS SEGUN ADJ. (FRONTERIZO)'!$B$17*'PRECIOS SEGUN ADJ. (FRONTERIZO)'!$C$17</f>
        <v>0</v>
      </c>
      <c r="CS145" s="80" t="e" vm="1">
        <f>+[4]!NumLetras(CR145,"PESO","PESOS DOMINICANOS","$EE $m CON #d/100 CENTAVOS")</f>
        <v>#VALUE!</v>
      </c>
      <c r="CT145" s="80">
        <f t="shared" si="100"/>
        <v>0</v>
      </c>
      <c r="CU145" s="165">
        <v>155</v>
      </c>
      <c r="CV145" s="37">
        <f t="shared" si="101"/>
        <v>6200</v>
      </c>
      <c r="CW145" s="189">
        <v>6.5999999999999988</v>
      </c>
      <c r="CX145" s="80">
        <f>+CU145*'PRECIOS SEGUN ADJ (RURAL)'!$B$14*'PRECIOS SEGUN ADJ (RURAL)'!$C$14</f>
        <v>40920</v>
      </c>
      <c r="CY145" s="80" t="e" vm="1">
        <f>+[4]!NumLetras(CX145,"PESO","PESOS DOMINICANOS","$EE $m CON #d/100 CENTAVOS")</f>
        <v>#VALUE!</v>
      </c>
      <c r="CZ145" s="37">
        <v>0</v>
      </c>
      <c r="DA145" s="37">
        <f t="shared" si="129"/>
        <v>0</v>
      </c>
      <c r="DB145" s="189">
        <v>65.75</v>
      </c>
      <c r="DC145" s="80">
        <f>+CZ145*'PRECIOS SEGUN ADJ. (FRONTERIZO)'!$B$19*'PRECIOS SEGUN ADJ. (FRONTERIZO)'!$C$19</f>
        <v>0</v>
      </c>
      <c r="DD145" s="80" t="e" vm="1">
        <f>+[4]!NumLetras(DC145,"PESO","PESOS DOMINICANOS","$EE $m CON #d/100 CENTAVOS")</f>
        <v>#VALUE!</v>
      </c>
      <c r="DE145" s="80">
        <f t="shared" si="102"/>
        <v>0</v>
      </c>
      <c r="DF145" s="165">
        <v>6</v>
      </c>
      <c r="DG145" s="37">
        <f t="shared" si="103"/>
        <v>240</v>
      </c>
      <c r="DH145" s="189">
        <v>82.59999999999998</v>
      </c>
      <c r="DI145" s="80">
        <f>+DF145*'PRECIOS SEGUN ADJ (RURAL)'!$B$15*'PRECIOS SEGUN ADJ (RURAL)'!$C$15</f>
        <v>19824</v>
      </c>
      <c r="DJ145" s="80" t="e" vm="1">
        <f>+[4]!NumLetras(DI145,"PESO","PESOS DOMINICANOS","$EE $m CON #d/100 CENTAVOS")</f>
        <v>#VALUE!</v>
      </c>
      <c r="DK145" s="80">
        <f t="shared" si="120"/>
        <v>3568.32</v>
      </c>
      <c r="DL145" s="165">
        <v>155</v>
      </c>
      <c r="DM145" s="37">
        <f t="shared" si="104"/>
        <v>6200</v>
      </c>
      <c r="DN145" s="189">
        <v>23.059999999999995</v>
      </c>
      <c r="DO145" s="80">
        <f>+DL145*'PRECIOS SEGUN ADJ (RURAL)'!$B$17*'PRECIOS SEGUN ADJ (RURAL)'!$C$17</f>
        <v>142972</v>
      </c>
      <c r="DP145" s="80" t="e" vm="1">
        <f>+[4]!NumLetras(DO145,"PESO","PESOS DOMINICANOS","$EE $m CON #d/100 CENTAVOS")</f>
        <v>#VALUE!</v>
      </c>
      <c r="DQ145" s="192">
        <v>0</v>
      </c>
      <c r="DR145" s="192">
        <f t="shared" si="130"/>
        <v>0</v>
      </c>
      <c r="DS145" s="189">
        <v>80.849999999999994</v>
      </c>
      <c r="DT145" s="80">
        <f>+DQ145*'PRECIOS SEGUN ADJ. (FRONTERIZO)'!$B$22*'PRECIOS SEGUN ADJ. (FRONTERIZO)'!$C$22</f>
        <v>0</v>
      </c>
      <c r="DU145" s="80" t="e" vm="1">
        <f>+[4]!NumLetras(DT145,"PESO","PESOS DOMINICANOS","$EE $m CON #d/100 CENTAVOS")</f>
        <v>#VALUE!</v>
      </c>
      <c r="DV145" s="165">
        <v>7</v>
      </c>
      <c r="DW145" s="37">
        <f t="shared" si="105"/>
        <v>280</v>
      </c>
      <c r="DX145" s="189">
        <v>21.83</v>
      </c>
      <c r="DY145" s="80">
        <f>+DV145*'PRECIOS SEGUN ADJ (RURAL)'!$B$19*'PRECIOS SEGUN ADJ (RURAL)'!$C$19</f>
        <v>6112.4</v>
      </c>
      <c r="DZ145" s="80" t="e" vm="1">
        <f>+[4]!NumLetras(DY145,"PESO","PESOS DOMINICANOS","$EE $m CON #d/100 CENTAVOS")</f>
        <v>#VALUE!</v>
      </c>
      <c r="EA145" s="80">
        <f t="shared" si="121"/>
        <v>1100.23</v>
      </c>
      <c r="EB145" s="165">
        <v>23</v>
      </c>
      <c r="EC145" s="37">
        <f t="shared" si="106"/>
        <v>920</v>
      </c>
      <c r="ED145" s="189">
        <v>33</v>
      </c>
      <c r="EE145" s="80">
        <f>+EB145*'PRECIOS SEGUN ADJ (RURAL)'!$B$20*'PRECIOS SEGUN ADJ (RURAL)'!$C$20</f>
        <v>30360</v>
      </c>
      <c r="EF145" s="80" t="e" vm="1">
        <f>+[4]!NumLetras(EE145,"PESO","PESOS DOMINICANOS","$EE $m CON #d/100 CENTAVOS")</f>
        <v>#VALUE!</v>
      </c>
      <c r="EG145" s="37">
        <v>0</v>
      </c>
      <c r="EH145" s="37">
        <f t="shared" si="131"/>
        <v>0</v>
      </c>
      <c r="EI145" s="189">
        <v>15.789999999999997</v>
      </c>
      <c r="EJ145" s="80">
        <f>+EG145*'PRECIOS SEGUN ADJ. (FRONTERIZO)'!$B$25*'PRECIOS SEGUN ADJ. (FRONTERIZO)'!$C$25</f>
        <v>0</v>
      </c>
      <c r="EK145" s="80" t="e" vm="1">
        <f>+[4]!NumLetras(EJ145,"PESO","PESOS DOMINICANOS","$EE $m CON #d/100 CENTAVOS")</f>
        <v>#VALUE!</v>
      </c>
      <c r="EL145" s="37">
        <v>0</v>
      </c>
      <c r="EM145" s="37">
        <f t="shared" si="132"/>
        <v>0</v>
      </c>
      <c r="EN145" s="189">
        <v>31.5</v>
      </c>
      <c r="EO145" s="80">
        <f>+EL145*'PRECIOS SEGUN ADJ. (FRONTERIZO)'!$B$26*'PRECIOS SEGUN ADJ. (FRONTERIZO)'!$C$26</f>
        <v>0</v>
      </c>
      <c r="EP145" s="80" t="e" vm="1">
        <f>+[4]!NumLetras(EO145,"PESO","PESOS DOMINICANOS","$EE $m CON #d/100 CENTAVOS")</f>
        <v>#VALUE!</v>
      </c>
      <c r="EQ145" s="193">
        <v>20</v>
      </c>
      <c r="ER145" s="194">
        <f t="shared" si="107"/>
        <v>800</v>
      </c>
      <c r="ES145" s="195">
        <v>21.68</v>
      </c>
      <c r="ET145" s="196">
        <f>+EQ145*'PRECIOS SEGUN ADJ (RURAL)'!$B$13*'PRECIOS SEGUN ADJ (RURAL)'!$C$13</f>
        <v>17344</v>
      </c>
      <c r="EU145" s="196" t="e" vm="1">
        <f>+[4]!NumLetras(ET145,"PESO","PESOS DOMINICANOS","$EE $m CON #d/100 CENTAVOS")</f>
        <v>#VALUE!</v>
      </c>
      <c r="EV145" s="197">
        <v>155</v>
      </c>
      <c r="EW145" s="198">
        <f t="shared" si="122"/>
        <v>3100</v>
      </c>
      <c r="EX145" s="199">
        <v>5.5</v>
      </c>
      <c r="EY145" s="200">
        <f>+EV145*'PRECIOS SEGUN ADJ (RURAL)'!$B$16*'PRECIOS SEGUN ADJ (RURAL)'!$C$16</f>
        <v>17050</v>
      </c>
      <c r="EZ145" s="200" t="e" vm="1">
        <f>+[4]!NumLetras(EY145,"PESO","PESOS DOMINICANOS","$EE $m CON #d/100 CENTAVOS")</f>
        <v>#VALUE!</v>
      </c>
      <c r="FA145" s="201">
        <v>9</v>
      </c>
      <c r="FB145" s="202">
        <f t="shared" si="108"/>
        <v>360</v>
      </c>
      <c r="FC145" s="203">
        <v>220</v>
      </c>
      <c r="FD145" s="204">
        <f>+FA145*'PRECIOS SEGUN ADJ (RURAL)'!$B$18*'PRECIOS SEGUN ADJ (RURAL)'!$C$18</f>
        <v>79200</v>
      </c>
      <c r="FE145" s="204" t="e" vm="1">
        <f>+[4]!NumLetras(FD145,"PESO","PESOS DOMINICANOS","$EE $m CON #d/100 CENTAVOS")</f>
        <v>#VALUE!</v>
      </c>
      <c r="FF145" s="204">
        <f t="shared" si="123"/>
        <v>14256</v>
      </c>
      <c r="FG145" s="80">
        <f t="shared" si="134"/>
        <v>778210.8</v>
      </c>
      <c r="FH145" s="80" t="e" vm="1">
        <f>+[4]!NumLetras(FG145,"PESO","PESOS DOMINICANOS","$EE $m CON #d/100 CENTAVOS")</f>
        <v>#VALUE!</v>
      </c>
      <c r="FI145" s="80">
        <f t="shared" si="133"/>
        <v>60845.080000000009</v>
      </c>
      <c r="FJ145" s="80" t="e" vm="1">
        <f>+[4]!NumLetras(FI145,"PESO","PESOS DOMINICANOS","$EE $m CON #d/100 CENTAVOS")</f>
        <v>#VALUE!</v>
      </c>
      <c r="FK145" s="80">
        <f t="shared" si="109"/>
        <v>717365.72000000009</v>
      </c>
      <c r="FL145" s="80" t="e" vm="1">
        <f>+[4]!NumLetras(FK145,"PESO","PESOS DOMINICANOS","$EE $m CON #d/100 CENTAVOS")</f>
        <v>#VALUE!</v>
      </c>
      <c r="FM145" s="80">
        <f t="shared" si="110"/>
        <v>155642.16</v>
      </c>
      <c r="FN145" s="80" t="e" vm="1">
        <f>+[4]!NumLetras(FM145,"PESO","PESOS DOMINICANOS","$EE $m CON #d/100 CENTAVOS")</f>
        <v>#VALUE!</v>
      </c>
      <c r="FO145" s="80">
        <f t="shared" si="111"/>
        <v>7782.11</v>
      </c>
      <c r="FP145" s="80" t="e" vm="1">
        <f>+[4]!NumLetras(FO145,"PESO","PESOS DOMINICANOS","$EE $m CON #d/100 CENTAVOS")</f>
        <v>#VALUE!</v>
      </c>
      <c r="FQ145" s="80"/>
      <c r="FR145" s="80">
        <f t="shared" si="112"/>
        <v>622568.64</v>
      </c>
      <c r="FS145" s="80" t="e" vm="1">
        <f>+[4]!NumLetras(FR145,"PESO","PESOS DOMINICANOS","$EE $m CON #d/100 CENTAVOS")</f>
        <v>#VALUE!</v>
      </c>
      <c r="FT145" s="37" t="str">
        <f>+VLOOKUP(D145,'RURAL XENIA'!F:G,2,0)</f>
        <v>R-24</v>
      </c>
    </row>
    <row r="146" spans="1:176">
      <c r="A146" s="37">
        <v>35</v>
      </c>
      <c r="B146" s="37">
        <v>35</v>
      </c>
      <c r="C146" s="26" t="s">
        <v>3058</v>
      </c>
      <c r="D146" s="37">
        <v>132170598</v>
      </c>
      <c r="E146" s="37">
        <f>+VLOOKUP(D146,'INFORMACION DE PROVEEDORES'!C:I,2,0)</f>
        <v>132170598</v>
      </c>
      <c r="F146" s="26" t="str">
        <f>+VLOOKUP(D146,'INFORMACION DE PROVEEDORES'!C:J,4,0)</f>
        <v>DAVID A. MONTAS BRITO</v>
      </c>
      <c r="G146" s="37" t="str">
        <f>+VLOOKUP(D146,'INFORMACION DE PROVEEDORES'!C:K,5,0)</f>
        <v>223-00112141-8</v>
      </c>
      <c r="H146" s="26" t="str">
        <f>+VLOOKUP(D146,'INFORMACION DE PROVEEDORES'!C:L,7,0)</f>
        <v>C//3RA NO.8 RES. PRADO ORIENTAL AUT. SAN ISIDRO</v>
      </c>
      <c r="I146" s="37" t="str">
        <f>+VLOOKUP(D146,'INFORMACION DE PROVEEDORES'!C:M,3,0)</f>
        <v xml:space="preserve"> JURÍDICA</v>
      </c>
      <c r="J146" s="37">
        <v>2</v>
      </c>
      <c r="K146" s="37">
        <v>437</v>
      </c>
      <c r="L146" s="37">
        <v>30</v>
      </c>
      <c r="M146" s="37">
        <f t="shared" si="113"/>
        <v>1200</v>
      </c>
      <c r="N146" s="189">
        <v>60.180000000000007</v>
      </c>
      <c r="O146" s="80">
        <f>+L146*'PRECIOS SEGUN ADJ (RURAL)'!$B$2*'PRECIOS SEGUN ADJ (RURAL)'!$C$2</f>
        <v>72216</v>
      </c>
      <c r="P146" s="80" t="e" vm="1">
        <f>+[4]!NumLetras(O146,"PESO","PESOS DOMINICANOS","$EE $m CON #d/100 CENTAVOS")</f>
        <v>#VALUE!</v>
      </c>
      <c r="Q146" s="80">
        <f t="shared" si="114"/>
        <v>11554.56</v>
      </c>
      <c r="R146" s="165">
        <v>6</v>
      </c>
      <c r="S146" s="37">
        <f t="shared" si="90"/>
        <v>240</v>
      </c>
      <c r="T146" s="189">
        <v>33</v>
      </c>
      <c r="U146" s="80">
        <f>+R146*'PRECIOS SEGUN ADJ (RURAL)'!$B$3*'PRECIOS SEGUN ADJ (RURAL)'!$C$3</f>
        <v>7920</v>
      </c>
      <c r="V146" s="80" t="e" vm="1">
        <f>+[4]!NumLetras(U146,"PESO","PESOS DOMINICANOS","$EE $m CON #d/100 CENTAVOS")</f>
        <v>#VALUE!</v>
      </c>
      <c r="W146" s="192">
        <v>0</v>
      </c>
      <c r="X146" s="37">
        <f t="shared" si="124"/>
        <v>0</v>
      </c>
      <c r="Y146" s="189">
        <v>25.2</v>
      </c>
      <c r="Z146" s="80">
        <f>+W146*'PRECIOS SEGUN ADJ. (FRONTERIZO)'!$B$4*'PRECIOS SEGUN ADJ. (FRONTERIZO)'!$C$4</f>
        <v>0</v>
      </c>
      <c r="AA146" s="80" t="e" vm="1">
        <f>+[4]!NumLetras(Z146,"PESO","PESOS DOMINICANOS","$EE $m CON #d/100 CENTAVOS")</f>
        <v>#VALUE!</v>
      </c>
      <c r="AB146" s="165">
        <v>67</v>
      </c>
      <c r="AC146" s="37">
        <f t="shared" si="91"/>
        <v>2680</v>
      </c>
      <c r="AD146" s="189">
        <v>87.91</v>
      </c>
      <c r="AE146" s="80">
        <f>+AB146*'PRECIOS SEGUN ADJ (RURAL)'!$B$4*'PRECIOS SEGUN ADJ (RURAL)'!$C$4</f>
        <v>235598.8</v>
      </c>
      <c r="AF146" s="80" t="e" vm="1">
        <f>+[4]!NumLetras(AE146,"PESO","PESOS DOMINICANOS","$EE $m CON #d/100 CENTAVOS")</f>
        <v>#VALUE!</v>
      </c>
      <c r="AG146" s="80">
        <f t="shared" si="115"/>
        <v>42407.78</v>
      </c>
      <c r="AH146" s="165">
        <v>82</v>
      </c>
      <c r="AI146" s="37">
        <f t="shared" si="92"/>
        <v>3280</v>
      </c>
      <c r="AJ146" s="189">
        <v>53.95</v>
      </c>
      <c r="AK146" s="80">
        <f>+AH146*'PRECIOS SEGUN ADJ (RURAL)'!$B$5*'PRECIOS SEGUN ADJ (RURAL)'!$C$5</f>
        <v>176956.00000000003</v>
      </c>
      <c r="AL146" s="80" t="e" vm="1">
        <f>+[4]!NumLetras(AK146,"PESO","PESOS DOMINICANOS","$EE $m CON #d/100 CENTAVOS")</f>
        <v>#VALUE!</v>
      </c>
      <c r="AM146" s="165">
        <v>11</v>
      </c>
      <c r="AN146" s="37">
        <f t="shared" si="93"/>
        <v>440</v>
      </c>
      <c r="AO146" s="189">
        <v>29.05</v>
      </c>
      <c r="AP146" s="80">
        <f>+AM146*'PRECIOS SEGUN ADJ (RURAL)'!$B$6*'PRECIOS SEGUN ADJ (RURAL)'!$C$6</f>
        <v>12782</v>
      </c>
      <c r="AQ146" s="80" t="e" vm="1">
        <f>+[4]!NumLetras(AP146,"PESO","PESOS DOMINICANOS","$EE $m CON #d/100 CENTAVOS")</f>
        <v>#VALUE!</v>
      </c>
      <c r="AR146" s="80">
        <f t="shared" si="116"/>
        <v>2045.12</v>
      </c>
      <c r="AS146" s="165">
        <v>25</v>
      </c>
      <c r="AT146" s="37">
        <f t="shared" si="94"/>
        <v>1000</v>
      </c>
      <c r="AU146" s="189">
        <v>304.44</v>
      </c>
      <c r="AV146" s="80">
        <f>+AS146*'PRECIOS SEGUN ADJ (RURAL)'!$B$7*'PRECIOS SEGUN ADJ (RURAL)'!$C$7</f>
        <v>304440</v>
      </c>
      <c r="AW146" s="80" t="e" vm="1">
        <f>+[4]!NumLetras(AV146,"PESO","PESOS DOMINICANOS","$EE $m CON #d/100 CENTAVOS")</f>
        <v>#VALUE!</v>
      </c>
      <c r="AX146" s="80">
        <f t="shared" si="117"/>
        <v>54799.199999999997</v>
      </c>
      <c r="AY146" s="37">
        <v>0</v>
      </c>
      <c r="AZ146" s="37">
        <f t="shared" si="125"/>
        <v>0</v>
      </c>
      <c r="BA146" s="189">
        <v>18.899999999999999</v>
      </c>
      <c r="BB146" s="80">
        <f>+AY146*'PRECIOS SEGUN ADJ. (FRONTERIZO)'!$B$9*'PRECIOS SEGUN ADJ. (FRONTERIZO)'!$C$9</f>
        <v>0</v>
      </c>
      <c r="BC146" s="80" t="e" vm="1">
        <f>+[4]!NumLetras(BB146,"PESO","PESOS DOMINICANOS","$EE $m CON #d/100 CENTAVOS")</f>
        <v>#VALUE!</v>
      </c>
      <c r="BD146" s="165">
        <v>6</v>
      </c>
      <c r="BE146" s="37">
        <f t="shared" si="95"/>
        <v>240</v>
      </c>
      <c r="BF146" s="189">
        <v>140.38999999999999</v>
      </c>
      <c r="BG146" s="80">
        <f>+BD146*'PRECIOS SEGUN ADJ (RURAL)'!$B$8*'PRECIOS SEGUN ADJ (RURAL)'!$C$8</f>
        <v>33693.599999999999</v>
      </c>
      <c r="BH146" s="80" t="e" vm="1">
        <f>+[4]!NumLetras(BG146,"PESO","PESOS DOMINICANOS","$EE $m CON #d/100 CENTAVOS")</f>
        <v>#VALUE!</v>
      </c>
      <c r="BI146" s="80">
        <f t="shared" si="118"/>
        <v>6064.85</v>
      </c>
      <c r="BJ146" s="37">
        <v>0</v>
      </c>
      <c r="BK146" s="37">
        <f t="shared" si="126"/>
        <v>0</v>
      </c>
      <c r="BL146" s="189">
        <v>31.459999999999997</v>
      </c>
      <c r="BM146" s="80">
        <f>+BJ146*'PRECIOS SEGUN ADJ. (FRONTERIZO)'!$B$11*'PRECIOS SEGUN ADJ. (FRONTERIZO)'!$C$11</f>
        <v>0</v>
      </c>
      <c r="BN146" s="80" t="e" vm="1">
        <f>+[4]!NumLetras(BM146,"PESO","PESOS DOMINICANOS","$EE $m CON #d/100 CENTAVOS")</f>
        <v>#VALUE!</v>
      </c>
      <c r="BO146" s="165">
        <v>20</v>
      </c>
      <c r="BP146" s="37">
        <f t="shared" si="96"/>
        <v>800</v>
      </c>
      <c r="BQ146" s="189">
        <v>68.099999999999994</v>
      </c>
      <c r="BR146" s="80">
        <f>+BO146*'PRECIOS SEGUN ADJ (RURAL)'!$B$9*'PRECIOS SEGUN ADJ (RURAL)'!$C$9</f>
        <v>54480</v>
      </c>
      <c r="BS146" s="80" t="e" vm="1">
        <f>+[4]!NumLetras(BR146,"PESO","PESOS DOMINICANOS","$EE $m CON #d/100 CENTAVOS")</f>
        <v>#VALUE!</v>
      </c>
      <c r="BT146" s="165">
        <v>437</v>
      </c>
      <c r="BU146" s="37">
        <f t="shared" si="119"/>
        <v>8740</v>
      </c>
      <c r="BV146" s="189">
        <v>5.5</v>
      </c>
      <c r="BW146" s="80">
        <f>+BT146*'PRECIOS SEGUN ADJ (RURAL)'!$B$10*'PRECIOS SEGUN ADJ (RURAL)'!$C$10</f>
        <v>48070</v>
      </c>
      <c r="BX146" s="80" t="e" vm="1">
        <f>+[4]!NumLetras(BW146,"PESO","PESOS DOMINICANOS","$EE $m CON #d/100 CENTAVOS")</f>
        <v>#VALUE!</v>
      </c>
      <c r="BY146" s="165">
        <v>437</v>
      </c>
      <c r="BZ146" s="37">
        <f t="shared" si="97"/>
        <v>17480</v>
      </c>
      <c r="CA146" s="189">
        <v>7.1500000000000012</v>
      </c>
      <c r="CB146" s="80">
        <f>+BY146*'PRECIOS SEGUN ADJ (RURAL)'!$B$11*'PRECIOS SEGUN ADJ (RURAL)'!$C$11</f>
        <v>124982</v>
      </c>
      <c r="CC146" s="80" t="e" vm="1">
        <f>+[4]!NumLetras(CB146,"PESO","PESOS DOMINICANOS","$EE $m CON #d/100 CENTAVOS")</f>
        <v>#VALUE!</v>
      </c>
      <c r="CD146" s="165">
        <v>437</v>
      </c>
      <c r="CE146" s="37">
        <f t="shared" si="98"/>
        <v>17480</v>
      </c>
      <c r="CF146" s="189">
        <v>6.84</v>
      </c>
      <c r="CG146" s="80">
        <f>+CD146*'PRECIOS SEGUN ADJ (RURAL)'!$B$12*'PRECIOS SEGUN ADJ (RURAL)'!$C$12</f>
        <v>119563.2</v>
      </c>
      <c r="CH146" s="80" t="e" vm="1">
        <f>+[4]!NumLetras(CG146,"PESO","PESOS DOMINICANOS","$EE $m CON #d/100 CENTAVOS")</f>
        <v>#VALUE!</v>
      </c>
      <c r="CI146" s="37">
        <v>0</v>
      </c>
      <c r="CJ146" s="37">
        <f t="shared" si="127"/>
        <v>0</v>
      </c>
      <c r="CK146" s="189">
        <v>60</v>
      </c>
      <c r="CL146" s="80">
        <f>+CI146*'PRECIOS SEGUN ADJ. (FRONTERIZO)'!$B$16*'PRECIOS SEGUN ADJ. (FRONTERIZO)'!$C$16</f>
        <v>0</v>
      </c>
      <c r="CM146" s="80" t="e" vm="1">
        <f>+[4]!NumLetras(CL146,"PESO","PESOS DOMINICANOS","$EE $m CON #d/100 CENTAVOS")</f>
        <v>#VALUE!</v>
      </c>
      <c r="CN146" s="80">
        <f t="shared" si="99"/>
        <v>0</v>
      </c>
      <c r="CO146" s="37">
        <v>0</v>
      </c>
      <c r="CP146" s="37">
        <f t="shared" si="128"/>
        <v>0</v>
      </c>
      <c r="CQ146" s="189">
        <v>55.649999999999991</v>
      </c>
      <c r="CR146" s="80">
        <f>+CO146*'PRECIOS SEGUN ADJ. (FRONTERIZO)'!$B$17*'PRECIOS SEGUN ADJ. (FRONTERIZO)'!$C$17</f>
        <v>0</v>
      </c>
      <c r="CS146" s="80" t="e" vm="1">
        <f>+[4]!NumLetras(CR146,"PESO","PESOS DOMINICANOS","$EE $m CON #d/100 CENTAVOS")</f>
        <v>#VALUE!</v>
      </c>
      <c r="CT146" s="80">
        <f t="shared" si="100"/>
        <v>0</v>
      </c>
      <c r="CU146" s="165">
        <v>437</v>
      </c>
      <c r="CV146" s="37">
        <f t="shared" si="101"/>
        <v>17480</v>
      </c>
      <c r="CW146" s="189">
        <v>6.5999999999999988</v>
      </c>
      <c r="CX146" s="80">
        <f>+CU146*'PRECIOS SEGUN ADJ (RURAL)'!$B$14*'PRECIOS SEGUN ADJ (RURAL)'!$C$14</f>
        <v>115368</v>
      </c>
      <c r="CY146" s="80" t="e" vm="1">
        <f>+[4]!NumLetras(CX146,"PESO","PESOS DOMINICANOS","$EE $m CON #d/100 CENTAVOS")</f>
        <v>#VALUE!</v>
      </c>
      <c r="CZ146" s="37">
        <v>0</v>
      </c>
      <c r="DA146" s="37">
        <f t="shared" si="129"/>
        <v>0</v>
      </c>
      <c r="DB146" s="189">
        <v>65.75</v>
      </c>
      <c r="DC146" s="80">
        <f>+CZ146*'PRECIOS SEGUN ADJ. (FRONTERIZO)'!$B$19*'PRECIOS SEGUN ADJ. (FRONTERIZO)'!$C$19</f>
        <v>0</v>
      </c>
      <c r="DD146" s="80" t="e" vm="1">
        <f>+[4]!NumLetras(DC146,"PESO","PESOS DOMINICANOS","$EE $m CON #d/100 CENTAVOS")</f>
        <v>#VALUE!</v>
      </c>
      <c r="DE146" s="80">
        <f t="shared" si="102"/>
        <v>0</v>
      </c>
      <c r="DF146" s="165">
        <v>15</v>
      </c>
      <c r="DG146" s="37">
        <f t="shared" si="103"/>
        <v>600</v>
      </c>
      <c r="DH146" s="189">
        <v>82.59999999999998</v>
      </c>
      <c r="DI146" s="80">
        <f>+DF146*'PRECIOS SEGUN ADJ (RURAL)'!$B$15*'PRECIOS SEGUN ADJ (RURAL)'!$C$15</f>
        <v>49560</v>
      </c>
      <c r="DJ146" s="80" t="e" vm="1">
        <f>+[4]!NumLetras(DI146,"PESO","PESOS DOMINICANOS","$EE $m CON #d/100 CENTAVOS")</f>
        <v>#VALUE!</v>
      </c>
      <c r="DK146" s="80">
        <f t="shared" si="120"/>
        <v>8920.7999999999993</v>
      </c>
      <c r="DL146" s="165">
        <v>437</v>
      </c>
      <c r="DM146" s="37">
        <f t="shared" si="104"/>
        <v>17480</v>
      </c>
      <c r="DN146" s="189">
        <v>23.059999999999995</v>
      </c>
      <c r="DO146" s="80">
        <f>+DL146*'PRECIOS SEGUN ADJ (RURAL)'!$B$17*'PRECIOS SEGUN ADJ (RURAL)'!$C$17</f>
        <v>403088.8</v>
      </c>
      <c r="DP146" s="80" t="e" vm="1">
        <f>+[4]!NumLetras(DO146,"PESO","PESOS DOMINICANOS","$EE $m CON #d/100 CENTAVOS")</f>
        <v>#VALUE!</v>
      </c>
      <c r="DQ146" s="192">
        <v>0</v>
      </c>
      <c r="DR146" s="192">
        <f t="shared" si="130"/>
        <v>0</v>
      </c>
      <c r="DS146" s="189">
        <v>80.849999999999994</v>
      </c>
      <c r="DT146" s="80">
        <f>+DQ146*'PRECIOS SEGUN ADJ. (FRONTERIZO)'!$B$22*'PRECIOS SEGUN ADJ. (FRONTERIZO)'!$C$22</f>
        <v>0</v>
      </c>
      <c r="DU146" s="80" t="e" vm="1">
        <f>+[4]!NumLetras(DT146,"PESO","PESOS DOMINICANOS","$EE $m CON #d/100 CENTAVOS")</f>
        <v>#VALUE!</v>
      </c>
      <c r="DV146" s="165">
        <v>18</v>
      </c>
      <c r="DW146" s="37">
        <f t="shared" si="105"/>
        <v>720</v>
      </c>
      <c r="DX146" s="189">
        <v>21.83</v>
      </c>
      <c r="DY146" s="80">
        <f>+DV146*'PRECIOS SEGUN ADJ (RURAL)'!$B$19*'PRECIOS SEGUN ADJ (RURAL)'!$C$19</f>
        <v>15717.599999999999</v>
      </c>
      <c r="DZ146" s="80" t="e" vm="1">
        <f>+[4]!NumLetras(DY146,"PESO","PESOS DOMINICANOS","$EE $m CON #d/100 CENTAVOS")</f>
        <v>#VALUE!</v>
      </c>
      <c r="EA146" s="80">
        <f t="shared" si="121"/>
        <v>2829.17</v>
      </c>
      <c r="EB146" s="165">
        <v>63</v>
      </c>
      <c r="EC146" s="37">
        <f t="shared" si="106"/>
        <v>2520</v>
      </c>
      <c r="ED146" s="189">
        <v>33</v>
      </c>
      <c r="EE146" s="80">
        <f>+EB146*'PRECIOS SEGUN ADJ (RURAL)'!$B$20*'PRECIOS SEGUN ADJ (RURAL)'!$C$20</f>
        <v>83160</v>
      </c>
      <c r="EF146" s="80" t="e" vm="1">
        <f>+[4]!NumLetras(EE146,"PESO","PESOS DOMINICANOS","$EE $m CON #d/100 CENTAVOS")</f>
        <v>#VALUE!</v>
      </c>
      <c r="EG146" s="37">
        <v>0</v>
      </c>
      <c r="EH146" s="37">
        <f t="shared" si="131"/>
        <v>0</v>
      </c>
      <c r="EI146" s="189">
        <v>15.789999999999997</v>
      </c>
      <c r="EJ146" s="80">
        <f>+EG146*'PRECIOS SEGUN ADJ. (FRONTERIZO)'!$B$25*'PRECIOS SEGUN ADJ. (FRONTERIZO)'!$C$25</f>
        <v>0</v>
      </c>
      <c r="EK146" s="80" t="e" vm="1">
        <f>+[4]!NumLetras(EJ146,"PESO","PESOS DOMINICANOS","$EE $m CON #d/100 CENTAVOS")</f>
        <v>#VALUE!</v>
      </c>
      <c r="EL146" s="37">
        <v>0</v>
      </c>
      <c r="EM146" s="37">
        <f t="shared" si="132"/>
        <v>0</v>
      </c>
      <c r="EN146" s="189">
        <v>31.5</v>
      </c>
      <c r="EO146" s="80">
        <f>+EL146*'PRECIOS SEGUN ADJ. (FRONTERIZO)'!$B$26*'PRECIOS SEGUN ADJ. (FRONTERIZO)'!$C$26</f>
        <v>0</v>
      </c>
      <c r="EP146" s="80" t="e" vm="1">
        <f>+[4]!NumLetras(EO146,"PESO","PESOS DOMINICANOS","$EE $m CON #d/100 CENTAVOS")</f>
        <v>#VALUE!</v>
      </c>
      <c r="EQ146" s="193">
        <v>56</v>
      </c>
      <c r="ER146" s="194">
        <f t="shared" si="107"/>
        <v>2240</v>
      </c>
      <c r="ES146" s="195">
        <v>21.68</v>
      </c>
      <c r="ET146" s="196">
        <f>+EQ146*'PRECIOS SEGUN ADJ (RURAL)'!$B$13*'PRECIOS SEGUN ADJ (RURAL)'!$C$13</f>
        <v>48563.199999999997</v>
      </c>
      <c r="EU146" s="196" t="e" vm="1">
        <f>+[4]!NumLetras(ET146,"PESO","PESOS DOMINICANOS","$EE $m CON #d/100 CENTAVOS")</f>
        <v>#VALUE!</v>
      </c>
      <c r="EV146" s="197">
        <v>437</v>
      </c>
      <c r="EW146" s="198">
        <f t="shared" si="122"/>
        <v>8740</v>
      </c>
      <c r="EX146" s="199">
        <v>5.5</v>
      </c>
      <c r="EY146" s="200">
        <f>+EV146*'PRECIOS SEGUN ADJ (RURAL)'!$B$16*'PRECIOS SEGUN ADJ (RURAL)'!$C$16</f>
        <v>48070</v>
      </c>
      <c r="EZ146" s="200" t="e" vm="1">
        <f>+[4]!NumLetras(EY146,"PESO","PESOS DOMINICANOS","$EE $m CON #d/100 CENTAVOS")</f>
        <v>#VALUE!</v>
      </c>
      <c r="FA146" s="201">
        <v>25</v>
      </c>
      <c r="FB146" s="202">
        <f t="shared" si="108"/>
        <v>1000</v>
      </c>
      <c r="FC146" s="203">
        <v>220</v>
      </c>
      <c r="FD146" s="204">
        <f>+FA146*'PRECIOS SEGUN ADJ (RURAL)'!$B$18*'PRECIOS SEGUN ADJ (RURAL)'!$C$18</f>
        <v>220000</v>
      </c>
      <c r="FE146" s="204" t="e" vm="1">
        <f>+[4]!NumLetras(FD146,"PESO","PESOS DOMINICANOS","$EE $m CON #d/100 CENTAVOS")</f>
        <v>#VALUE!</v>
      </c>
      <c r="FF146" s="204">
        <f t="shared" si="123"/>
        <v>39600</v>
      </c>
      <c r="FG146" s="80">
        <f t="shared" si="134"/>
        <v>2174229.2000000002</v>
      </c>
      <c r="FH146" s="80" t="e" vm="1">
        <f>+[4]!NumLetras(FG146,"PESO","PESOS DOMINICANOS","$EE $m CON #d/100 CENTAVOS")</f>
        <v>#VALUE!</v>
      </c>
      <c r="FI146" s="80">
        <f t="shared" si="133"/>
        <v>168221.48</v>
      </c>
      <c r="FJ146" s="80" t="e" vm="1">
        <f>+[4]!NumLetras(FI146,"PESO","PESOS DOMINICANOS","$EE $m CON #d/100 CENTAVOS")</f>
        <v>#VALUE!</v>
      </c>
      <c r="FK146" s="80">
        <f t="shared" si="109"/>
        <v>2006007.7200000002</v>
      </c>
      <c r="FL146" s="80" t="e" vm="1">
        <f>+[4]!NumLetras(FK146,"PESO","PESOS DOMINICANOS","$EE $m CON #d/100 CENTAVOS")</f>
        <v>#VALUE!</v>
      </c>
      <c r="FM146" s="80">
        <f t="shared" si="110"/>
        <v>434845.84</v>
      </c>
      <c r="FN146" s="80" t="e" vm="1">
        <f>+[4]!NumLetras(FM146,"PESO","PESOS DOMINICANOS","$EE $m CON #d/100 CENTAVOS")</f>
        <v>#VALUE!</v>
      </c>
      <c r="FO146" s="80">
        <f t="shared" si="111"/>
        <v>21742.29</v>
      </c>
      <c r="FP146" s="80" t="e" vm="1">
        <f>+[4]!NumLetras(FO146,"PESO","PESOS DOMINICANOS","$EE $m CON #d/100 CENTAVOS")</f>
        <v>#VALUE!</v>
      </c>
      <c r="FQ146" s="80"/>
      <c r="FR146" s="80">
        <f t="shared" si="112"/>
        <v>1739383.36</v>
      </c>
      <c r="FS146" s="80" t="e" vm="1">
        <f>+[4]!NumLetras(FR146,"PESO","PESOS DOMINICANOS","$EE $m CON #d/100 CENTAVOS")</f>
        <v>#VALUE!</v>
      </c>
      <c r="FT146" s="37" t="str">
        <f>+VLOOKUP(D146,'RURAL XENIA'!F:G,2,0)</f>
        <v>R-41</v>
      </c>
    </row>
    <row r="147" spans="1:176">
      <c r="A147" s="37">
        <v>36</v>
      </c>
      <c r="B147" s="37">
        <v>36</v>
      </c>
      <c r="C147" s="26" t="s">
        <v>1233</v>
      </c>
      <c r="D147" s="37">
        <v>3700620911</v>
      </c>
      <c r="E147" s="37" t="str">
        <f>+VLOOKUP(D147,'INFORMACION DE PROVEEDORES'!C:I,2,0)</f>
        <v>037-0062091-1</v>
      </c>
      <c r="F147" s="26" t="str">
        <f>+VLOOKUP(D147,'INFORMACION DE PROVEEDORES'!C:J,4,0)</f>
        <v>DANIEL PLASENCIA RODRIGUEZ</v>
      </c>
      <c r="G147" s="37" t="str">
        <f>+VLOOKUP(D147,'INFORMACION DE PROVEEDORES'!C:K,5,0)</f>
        <v>037-0062091-1</v>
      </c>
      <c r="H147" s="26" t="str">
        <f>+VLOOKUP(D147,'INFORMACION DE PROVEEDORES'!C:L,7,0)</f>
        <v>CALLE PEDRO  CISANTE NO. 8-B, SAN FELIPE, PUERTO PLATA</v>
      </c>
      <c r="I147" s="37" t="str">
        <f>+VLOOKUP(D147,'INFORMACION DE PROVEEDORES'!C:M,3,0)</f>
        <v xml:space="preserve"> FÍSICA</v>
      </c>
      <c r="J147" s="37">
        <v>2</v>
      </c>
      <c r="K147" s="37">
        <v>147</v>
      </c>
      <c r="L147" s="37">
        <v>11</v>
      </c>
      <c r="M147" s="37">
        <f t="shared" si="113"/>
        <v>440</v>
      </c>
      <c r="N147" s="189">
        <v>60.180000000000007</v>
      </c>
      <c r="O147" s="80">
        <f>+L147*'PRECIOS SEGUN ADJ (RURAL)'!$B$2*'PRECIOS SEGUN ADJ (RURAL)'!$C$2</f>
        <v>26479.200000000001</v>
      </c>
      <c r="P147" s="80" t="e" vm="1">
        <f>+[4]!NumLetras(O147,"PESO","PESOS DOMINICANOS","$EE $m CON #d/100 CENTAVOS")</f>
        <v>#VALUE!</v>
      </c>
      <c r="Q147" s="80">
        <f t="shared" si="114"/>
        <v>4236.67</v>
      </c>
      <c r="R147" s="165">
        <v>3</v>
      </c>
      <c r="S147" s="37">
        <f t="shared" si="90"/>
        <v>120</v>
      </c>
      <c r="T147" s="189">
        <v>33</v>
      </c>
      <c r="U147" s="80">
        <f>+R147*'PRECIOS SEGUN ADJ (RURAL)'!$B$3*'PRECIOS SEGUN ADJ (RURAL)'!$C$3</f>
        <v>3960</v>
      </c>
      <c r="V147" s="80" t="e" vm="1">
        <f>+[4]!NumLetras(U147,"PESO","PESOS DOMINICANOS","$EE $m CON #d/100 CENTAVOS")</f>
        <v>#VALUE!</v>
      </c>
      <c r="W147" s="192">
        <v>0</v>
      </c>
      <c r="X147" s="37">
        <f t="shared" si="124"/>
        <v>0</v>
      </c>
      <c r="Y147" s="189">
        <v>25.2</v>
      </c>
      <c r="Z147" s="80">
        <f>+W147*'PRECIOS SEGUN ADJ. (FRONTERIZO)'!$B$4*'PRECIOS SEGUN ADJ. (FRONTERIZO)'!$C$4</f>
        <v>0</v>
      </c>
      <c r="AA147" s="80" t="e" vm="1">
        <f>+[4]!NumLetras(Z147,"PESO","PESOS DOMINICANOS","$EE $m CON #d/100 CENTAVOS")</f>
        <v>#VALUE!</v>
      </c>
      <c r="AB147" s="165">
        <v>24</v>
      </c>
      <c r="AC147" s="37">
        <f t="shared" si="91"/>
        <v>960</v>
      </c>
      <c r="AD147" s="189">
        <v>87.91</v>
      </c>
      <c r="AE147" s="80">
        <f>+AB147*'PRECIOS SEGUN ADJ (RURAL)'!$B$4*'PRECIOS SEGUN ADJ (RURAL)'!$C$4</f>
        <v>84393.600000000006</v>
      </c>
      <c r="AF147" s="80" t="e" vm="1">
        <f>+[4]!NumLetras(AE147,"PESO","PESOS DOMINICANOS","$EE $m CON #d/100 CENTAVOS")</f>
        <v>#VALUE!</v>
      </c>
      <c r="AG147" s="80">
        <f t="shared" si="115"/>
        <v>15190.85</v>
      </c>
      <c r="AH147" s="165">
        <v>28</v>
      </c>
      <c r="AI147" s="37">
        <f t="shared" si="92"/>
        <v>1120</v>
      </c>
      <c r="AJ147" s="189">
        <v>53.95</v>
      </c>
      <c r="AK147" s="80">
        <f>+AH147*'PRECIOS SEGUN ADJ (RURAL)'!$B$5*'PRECIOS SEGUN ADJ (RURAL)'!$C$5</f>
        <v>60424.000000000007</v>
      </c>
      <c r="AL147" s="80" t="e" vm="1">
        <f>+[4]!NumLetras(AK147,"PESO","PESOS DOMINICANOS","$EE $m CON #d/100 CENTAVOS")</f>
        <v>#VALUE!</v>
      </c>
      <c r="AM147" s="165">
        <v>5</v>
      </c>
      <c r="AN147" s="37">
        <f t="shared" si="93"/>
        <v>200</v>
      </c>
      <c r="AO147" s="189">
        <v>29.05</v>
      </c>
      <c r="AP147" s="80">
        <f>+AM147*'PRECIOS SEGUN ADJ (RURAL)'!$B$6*'PRECIOS SEGUN ADJ (RURAL)'!$C$6</f>
        <v>5810</v>
      </c>
      <c r="AQ147" s="80" t="e" vm="1">
        <f>+[4]!NumLetras(AP147,"PESO","PESOS DOMINICANOS","$EE $m CON #d/100 CENTAVOS")</f>
        <v>#VALUE!</v>
      </c>
      <c r="AR147" s="80">
        <f t="shared" si="116"/>
        <v>929.6</v>
      </c>
      <c r="AS147" s="165">
        <v>9</v>
      </c>
      <c r="AT147" s="37">
        <f t="shared" si="94"/>
        <v>360</v>
      </c>
      <c r="AU147" s="189">
        <v>304.44</v>
      </c>
      <c r="AV147" s="80">
        <f>+AS147*'PRECIOS SEGUN ADJ (RURAL)'!$B$7*'PRECIOS SEGUN ADJ (RURAL)'!$C$7</f>
        <v>109598.39999999999</v>
      </c>
      <c r="AW147" s="80" t="e" vm="1">
        <f>+[4]!NumLetras(AV147,"PESO","PESOS DOMINICANOS","$EE $m CON #d/100 CENTAVOS")</f>
        <v>#VALUE!</v>
      </c>
      <c r="AX147" s="80">
        <f t="shared" si="117"/>
        <v>19727.71</v>
      </c>
      <c r="AY147" s="37">
        <v>0</v>
      </c>
      <c r="AZ147" s="37">
        <f t="shared" si="125"/>
        <v>0</v>
      </c>
      <c r="BA147" s="189">
        <v>18.899999999999999</v>
      </c>
      <c r="BB147" s="80">
        <f>+AY147*'PRECIOS SEGUN ADJ. (FRONTERIZO)'!$B$9*'PRECIOS SEGUN ADJ. (FRONTERIZO)'!$C$9</f>
        <v>0</v>
      </c>
      <c r="BC147" s="80" t="e" vm="1">
        <f>+[4]!NumLetras(BB147,"PESO","PESOS DOMINICANOS","$EE $m CON #d/100 CENTAVOS")</f>
        <v>#VALUE!</v>
      </c>
      <c r="BD147" s="165">
        <v>3</v>
      </c>
      <c r="BE147" s="37">
        <f t="shared" si="95"/>
        <v>120</v>
      </c>
      <c r="BF147" s="189">
        <v>140.38999999999999</v>
      </c>
      <c r="BG147" s="80">
        <f>+BD147*'PRECIOS SEGUN ADJ (RURAL)'!$B$8*'PRECIOS SEGUN ADJ (RURAL)'!$C$8</f>
        <v>16846.8</v>
      </c>
      <c r="BH147" s="80" t="e" vm="1">
        <f>+[4]!NumLetras(BG147,"PESO","PESOS DOMINICANOS","$EE $m CON #d/100 CENTAVOS")</f>
        <v>#VALUE!</v>
      </c>
      <c r="BI147" s="80">
        <f t="shared" si="118"/>
        <v>3032.42</v>
      </c>
      <c r="BJ147" s="37">
        <v>0</v>
      </c>
      <c r="BK147" s="37">
        <f t="shared" si="126"/>
        <v>0</v>
      </c>
      <c r="BL147" s="189">
        <v>31.459999999999997</v>
      </c>
      <c r="BM147" s="80">
        <f>+BJ147*'PRECIOS SEGUN ADJ. (FRONTERIZO)'!$B$11*'PRECIOS SEGUN ADJ. (FRONTERIZO)'!$C$11</f>
        <v>0</v>
      </c>
      <c r="BN147" s="80" t="e" vm="1">
        <f>+[4]!NumLetras(BM147,"PESO","PESOS DOMINICANOS","$EE $m CON #d/100 CENTAVOS")</f>
        <v>#VALUE!</v>
      </c>
      <c r="BO147" s="165">
        <v>8</v>
      </c>
      <c r="BP147" s="37">
        <f t="shared" si="96"/>
        <v>320</v>
      </c>
      <c r="BQ147" s="189">
        <v>68.099999999999994</v>
      </c>
      <c r="BR147" s="80">
        <f>+BO147*'PRECIOS SEGUN ADJ (RURAL)'!$B$9*'PRECIOS SEGUN ADJ (RURAL)'!$C$9</f>
        <v>21792</v>
      </c>
      <c r="BS147" s="80" t="e" vm="1">
        <f>+[4]!NumLetras(BR147,"PESO","PESOS DOMINICANOS","$EE $m CON #d/100 CENTAVOS")</f>
        <v>#VALUE!</v>
      </c>
      <c r="BT147" s="165">
        <v>147</v>
      </c>
      <c r="BU147" s="37">
        <f t="shared" si="119"/>
        <v>2940</v>
      </c>
      <c r="BV147" s="189">
        <v>5.5</v>
      </c>
      <c r="BW147" s="80">
        <f>+BT147*'PRECIOS SEGUN ADJ (RURAL)'!$B$10*'PRECIOS SEGUN ADJ (RURAL)'!$C$10</f>
        <v>16170</v>
      </c>
      <c r="BX147" s="80" t="e" vm="1">
        <f>+[4]!NumLetras(BW147,"PESO","PESOS DOMINICANOS","$EE $m CON #d/100 CENTAVOS")</f>
        <v>#VALUE!</v>
      </c>
      <c r="BY147" s="165">
        <v>147</v>
      </c>
      <c r="BZ147" s="37">
        <f t="shared" si="97"/>
        <v>5880</v>
      </c>
      <c r="CA147" s="189">
        <v>7.1500000000000012</v>
      </c>
      <c r="CB147" s="80">
        <f>+BY147*'PRECIOS SEGUN ADJ (RURAL)'!$B$11*'PRECIOS SEGUN ADJ (RURAL)'!$C$11</f>
        <v>42042</v>
      </c>
      <c r="CC147" s="80" t="e" vm="1">
        <f>+[4]!NumLetras(CB147,"PESO","PESOS DOMINICANOS","$EE $m CON #d/100 CENTAVOS")</f>
        <v>#VALUE!</v>
      </c>
      <c r="CD147" s="165">
        <v>147</v>
      </c>
      <c r="CE147" s="37">
        <f t="shared" si="98"/>
        <v>5880</v>
      </c>
      <c r="CF147" s="189">
        <v>6.84</v>
      </c>
      <c r="CG147" s="80">
        <f>+CD147*'PRECIOS SEGUN ADJ (RURAL)'!$B$12*'PRECIOS SEGUN ADJ (RURAL)'!$C$12</f>
        <v>40219.199999999997</v>
      </c>
      <c r="CH147" s="80" t="e" vm="1">
        <f>+[4]!NumLetras(CG147,"PESO","PESOS DOMINICANOS","$EE $m CON #d/100 CENTAVOS")</f>
        <v>#VALUE!</v>
      </c>
      <c r="CI147" s="37">
        <v>0</v>
      </c>
      <c r="CJ147" s="37">
        <f t="shared" si="127"/>
        <v>0</v>
      </c>
      <c r="CK147" s="189">
        <v>60</v>
      </c>
      <c r="CL147" s="80">
        <f>+CI147*'PRECIOS SEGUN ADJ. (FRONTERIZO)'!$B$16*'PRECIOS SEGUN ADJ. (FRONTERIZO)'!$C$16</f>
        <v>0</v>
      </c>
      <c r="CM147" s="80" t="e" vm="1">
        <f>+[4]!NumLetras(CL147,"PESO","PESOS DOMINICANOS","$EE $m CON #d/100 CENTAVOS")</f>
        <v>#VALUE!</v>
      </c>
      <c r="CN147" s="80">
        <f t="shared" si="99"/>
        <v>0</v>
      </c>
      <c r="CO147" s="37">
        <v>0</v>
      </c>
      <c r="CP147" s="37">
        <f t="shared" si="128"/>
        <v>0</v>
      </c>
      <c r="CQ147" s="189">
        <v>55.649999999999991</v>
      </c>
      <c r="CR147" s="80">
        <f>+CO147*'PRECIOS SEGUN ADJ. (FRONTERIZO)'!$B$17*'PRECIOS SEGUN ADJ. (FRONTERIZO)'!$C$17</f>
        <v>0</v>
      </c>
      <c r="CS147" s="80" t="e" vm="1">
        <f>+[4]!NumLetras(CR147,"PESO","PESOS DOMINICANOS","$EE $m CON #d/100 CENTAVOS")</f>
        <v>#VALUE!</v>
      </c>
      <c r="CT147" s="80">
        <f t="shared" si="100"/>
        <v>0</v>
      </c>
      <c r="CU147" s="165">
        <v>147</v>
      </c>
      <c r="CV147" s="37">
        <f t="shared" si="101"/>
        <v>5880</v>
      </c>
      <c r="CW147" s="189">
        <v>6.5999999999999988</v>
      </c>
      <c r="CX147" s="80">
        <f>+CU147*'PRECIOS SEGUN ADJ (RURAL)'!$B$14*'PRECIOS SEGUN ADJ (RURAL)'!$C$14</f>
        <v>38808</v>
      </c>
      <c r="CY147" s="80" t="e" vm="1">
        <f>+[4]!NumLetras(CX147,"PESO","PESOS DOMINICANOS","$EE $m CON #d/100 CENTAVOS")</f>
        <v>#VALUE!</v>
      </c>
      <c r="CZ147" s="37">
        <v>0</v>
      </c>
      <c r="DA147" s="37">
        <f t="shared" si="129"/>
        <v>0</v>
      </c>
      <c r="DB147" s="189">
        <v>65.75</v>
      </c>
      <c r="DC147" s="80">
        <f>+CZ147*'PRECIOS SEGUN ADJ. (FRONTERIZO)'!$B$19*'PRECIOS SEGUN ADJ. (FRONTERIZO)'!$C$19</f>
        <v>0</v>
      </c>
      <c r="DD147" s="80" t="e" vm="1">
        <f>+[4]!NumLetras(DC147,"PESO","PESOS DOMINICANOS","$EE $m CON #d/100 CENTAVOS")</f>
        <v>#VALUE!</v>
      </c>
      <c r="DE147" s="80">
        <f t="shared" si="102"/>
        <v>0</v>
      </c>
      <c r="DF147" s="165">
        <v>6</v>
      </c>
      <c r="DG147" s="37">
        <f t="shared" si="103"/>
        <v>240</v>
      </c>
      <c r="DH147" s="189">
        <v>82.59999999999998</v>
      </c>
      <c r="DI147" s="80">
        <f>+DF147*'PRECIOS SEGUN ADJ (RURAL)'!$B$15*'PRECIOS SEGUN ADJ (RURAL)'!$C$15</f>
        <v>19824</v>
      </c>
      <c r="DJ147" s="80" t="e" vm="1">
        <f>+[4]!NumLetras(DI147,"PESO","PESOS DOMINICANOS","$EE $m CON #d/100 CENTAVOS")</f>
        <v>#VALUE!</v>
      </c>
      <c r="DK147" s="80">
        <f t="shared" si="120"/>
        <v>3568.32</v>
      </c>
      <c r="DL147" s="165">
        <v>147</v>
      </c>
      <c r="DM147" s="37">
        <f t="shared" si="104"/>
        <v>5880</v>
      </c>
      <c r="DN147" s="189">
        <v>23.059999999999995</v>
      </c>
      <c r="DO147" s="80">
        <f>+DL147*'PRECIOS SEGUN ADJ (RURAL)'!$B$17*'PRECIOS SEGUN ADJ (RURAL)'!$C$17</f>
        <v>135592.79999999999</v>
      </c>
      <c r="DP147" s="80" t="e" vm="1">
        <f>+[4]!NumLetras(DO147,"PESO","PESOS DOMINICANOS","$EE $m CON #d/100 CENTAVOS")</f>
        <v>#VALUE!</v>
      </c>
      <c r="DQ147" s="192">
        <v>0</v>
      </c>
      <c r="DR147" s="192">
        <f t="shared" si="130"/>
        <v>0</v>
      </c>
      <c r="DS147" s="189">
        <v>80.849999999999994</v>
      </c>
      <c r="DT147" s="80">
        <f>+DQ147*'PRECIOS SEGUN ADJ. (FRONTERIZO)'!$B$22*'PRECIOS SEGUN ADJ. (FRONTERIZO)'!$C$22</f>
        <v>0</v>
      </c>
      <c r="DU147" s="80" t="e" vm="1">
        <f>+[4]!NumLetras(DT147,"PESO","PESOS DOMINICANOS","$EE $m CON #d/100 CENTAVOS")</f>
        <v>#VALUE!</v>
      </c>
      <c r="DV147" s="165">
        <v>7</v>
      </c>
      <c r="DW147" s="37">
        <f t="shared" si="105"/>
        <v>280</v>
      </c>
      <c r="DX147" s="189">
        <v>21.83</v>
      </c>
      <c r="DY147" s="80">
        <f>+DV147*'PRECIOS SEGUN ADJ (RURAL)'!$B$19*'PRECIOS SEGUN ADJ (RURAL)'!$C$19</f>
        <v>6112.4</v>
      </c>
      <c r="DZ147" s="80" t="e" vm="1">
        <f>+[4]!NumLetras(DY147,"PESO","PESOS DOMINICANOS","$EE $m CON #d/100 CENTAVOS")</f>
        <v>#VALUE!</v>
      </c>
      <c r="EA147" s="80">
        <f t="shared" si="121"/>
        <v>1100.23</v>
      </c>
      <c r="EB147" s="165">
        <v>23</v>
      </c>
      <c r="EC147" s="37">
        <f t="shared" si="106"/>
        <v>920</v>
      </c>
      <c r="ED147" s="189">
        <v>33</v>
      </c>
      <c r="EE147" s="80">
        <f>+EB147*'PRECIOS SEGUN ADJ (RURAL)'!$B$20*'PRECIOS SEGUN ADJ (RURAL)'!$C$20</f>
        <v>30360</v>
      </c>
      <c r="EF147" s="80" t="e" vm="1">
        <f>+[4]!NumLetras(EE147,"PESO","PESOS DOMINICANOS","$EE $m CON #d/100 CENTAVOS")</f>
        <v>#VALUE!</v>
      </c>
      <c r="EG147" s="37">
        <v>0</v>
      </c>
      <c r="EH147" s="37">
        <f t="shared" si="131"/>
        <v>0</v>
      </c>
      <c r="EI147" s="189">
        <v>15.789999999999997</v>
      </c>
      <c r="EJ147" s="80">
        <f>+EG147*'PRECIOS SEGUN ADJ. (FRONTERIZO)'!$B$25*'PRECIOS SEGUN ADJ. (FRONTERIZO)'!$C$25</f>
        <v>0</v>
      </c>
      <c r="EK147" s="80" t="e" vm="1">
        <f>+[4]!NumLetras(EJ147,"PESO","PESOS DOMINICANOS","$EE $m CON #d/100 CENTAVOS")</f>
        <v>#VALUE!</v>
      </c>
      <c r="EL147" s="37">
        <v>0</v>
      </c>
      <c r="EM147" s="37">
        <f t="shared" si="132"/>
        <v>0</v>
      </c>
      <c r="EN147" s="189">
        <v>31.5</v>
      </c>
      <c r="EO147" s="80">
        <f>+EL147*'PRECIOS SEGUN ADJ. (FRONTERIZO)'!$B$26*'PRECIOS SEGUN ADJ. (FRONTERIZO)'!$C$26</f>
        <v>0</v>
      </c>
      <c r="EP147" s="80" t="e" vm="1">
        <f>+[4]!NumLetras(EO147,"PESO","PESOS DOMINICANOS","$EE $m CON #d/100 CENTAVOS")</f>
        <v>#VALUE!</v>
      </c>
      <c r="EQ147" s="193">
        <v>19</v>
      </c>
      <c r="ER147" s="194">
        <f t="shared" si="107"/>
        <v>760</v>
      </c>
      <c r="ES147" s="195">
        <v>21.68</v>
      </c>
      <c r="ET147" s="196">
        <f>+EQ147*'PRECIOS SEGUN ADJ (RURAL)'!$B$13*'PRECIOS SEGUN ADJ (RURAL)'!$C$13</f>
        <v>16476.8</v>
      </c>
      <c r="EU147" s="196" t="e" vm="1">
        <f>+[4]!NumLetras(ET147,"PESO","PESOS DOMINICANOS","$EE $m CON #d/100 CENTAVOS")</f>
        <v>#VALUE!</v>
      </c>
      <c r="EV147" s="197">
        <v>147</v>
      </c>
      <c r="EW147" s="198">
        <f t="shared" si="122"/>
        <v>2940</v>
      </c>
      <c r="EX147" s="199">
        <v>5.5</v>
      </c>
      <c r="EY147" s="200">
        <f>+EV147*'PRECIOS SEGUN ADJ (RURAL)'!$B$16*'PRECIOS SEGUN ADJ (RURAL)'!$C$16</f>
        <v>16170</v>
      </c>
      <c r="EZ147" s="200" t="e" vm="1">
        <f>+[4]!NumLetras(EY147,"PESO","PESOS DOMINICANOS","$EE $m CON #d/100 CENTAVOS")</f>
        <v>#VALUE!</v>
      </c>
      <c r="FA147" s="201">
        <v>9</v>
      </c>
      <c r="FB147" s="202">
        <f t="shared" si="108"/>
        <v>360</v>
      </c>
      <c r="FC147" s="203">
        <v>220</v>
      </c>
      <c r="FD147" s="204">
        <f>+FA147*'PRECIOS SEGUN ADJ (RURAL)'!$B$18*'PRECIOS SEGUN ADJ (RURAL)'!$C$18</f>
        <v>79200</v>
      </c>
      <c r="FE147" s="204" t="e" vm="1">
        <f>+[4]!NumLetras(FD147,"PESO","PESOS DOMINICANOS","$EE $m CON #d/100 CENTAVOS")</f>
        <v>#VALUE!</v>
      </c>
      <c r="FF147" s="204">
        <f t="shared" si="123"/>
        <v>14256</v>
      </c>
      <c r="FG147" s="80">
        <f t="shared" si="134"/>
        <v>770279.20000000007</v>
      </c>
      <c r="FH147" s="80" t="e" vm="1">
        <f>+[4]!NumLetras(FG147,"PESO","PESOS DOMINICANOS","$EE $m CON #d/100 CENTAVOS")</f>
        <v>#VALUE!</v>
      </c>
      <c r="FI147" s="80">
        <f t="shared" si="133"/>
        <v>62041.8</v>
      </c>
      <c r="FJ147" s="80" t="e" vm="1">
        <f>+[4]!NumLetras(FI147,"PESO","PESOS DOMINICANOS","$EE $m CON #d/100 CENTAVOS")</f>
        <v>#VALUE!</v>
      </c>
      <c r="FK147" s="80">
        <f t="shared" si="109"/>
        <v>708237.4</v>
      </c>
      <c r="FL147" s="80" t="e" vm="1">
        <f>+[4]!NumLetras(FK147,"PESO","PESOS DOMINICANOS","$EE $m CON #d/100 CENTAVOS")</f>
        <v>#VALUE!</v>
      </c>
      <c r="FM147" s="80">
        <f t="shared" si="110"/>
        <v>154055.84</v>
      </c>
      <c r="FN147" s="80" t="e" vm="1">
        <f>+[4]!NumLetras(FM147,"PESO","PESOS DOMINICANOS","$EE $m CON #d/100 CENTAVOS")</f>
        <v>#VALUE!</v>
      </c>
      <c r="FO147" s="80">
        <f t="shared" si="111"/>
        <v>7702.79</v>
      </c>
      <c r="FP147" s="80" t="e" vm="1">
        <f>+[4]!NumLetras(FO147,"PESO","PESOS DOMINICANOS","$EE $m CON #d/100 CENTAVOS")</f>
        <v>#VALUE!</v>
      </c>
      <c r="FQ147" s="80"/>
      <c r="FR147" s="80">
        <f t="shared" si="112"/>
        <v>616223.3600000001</v>
      </c>
      <c r="FS147" s="80" t="e" vm="1">
        <f>+[4]!NumLetras(FR147,"PESO","PESOS DOMINICANOS","$EE $m CON #d/100 CENTAVOS")</f>
        <v>#VALUE!</v>
      </c>
      <c r="FT147" s="37" t="str">
        <f>+VLOOKUP(D147,'RURAL XENIA'!F:G,2,0)</f>
        <v>R-24</v>
      </c>
    </row>
    <row r="148" spans="1:176">
      <c r="A148" s="37">
        <v>37</v>
      </c>
      <c r="B148" s="37">
        <v>37</v>
      </c>
      <c r="C148" s="26" t="s">
        <v>1254</v>
      </c>
      <c r="D148" s="37">
        <v>5601491151</v>
      </c>
      <c r="E148" s="37" t="str">
        <f>+VLOOKUP(D148,'INFORMACION DE PROVEEDORES'!C:I,2,0)</f>
        <v>056-0149115-1</v>
      </c>
      <c r="F148" s="26" t="str">
        <f>+VLOOKUP(D148,'INFORMACION DE PROVEEDORES'!C:J,4,0)</f>
        <v>DAVID ROSARIO HOLGUIN</v>
      </c>
      <c r="G148" s="37" t="str">
        <f>+VLOOKUP(D148,'INFORMACION DE PROVEEDORES'!C:K,5,0)</f>
        <v>056-0149115-1</v>
      </c>
      <c r="H148" s="26" t="str">
        <f>+VLOOKUP(D148,'INFORMACION DE PROVEEDORES'!C:L,7,0)</f>
        <v xml:space="preserve">CALLE ENRIQUILLO NO. 3, ENSANCHE EL AGUILA, DUARTE, SAN FRANCISCO DE MACORIS </v>
      </c>
      <c r="I148" s="37" t="str">
        <f>+VLOOKUP(D148,'INFORMACION DE PROVEEDORES'!C:M,3,0)</f>
        <v xml:space="preserve"> FÍSICA</v>
      </c>
      <c r="J148" s="37">
        <v>2</v>
      </c>
      <c r="K148" s="37">
        <v>347</v>
      </c>
      <c r="L148" s="37">
        <v>24</v>
      </c>
      <c r="M148" s="37">
        <f t="shared" si="113"/>
        <v>960</v>
      </c>
      <c r="N148" s="189">
        <v>60.180000000000007</v>
      </c>
      <c r="O148" s="80">
        <f>+L148*'PRECIOS SEGUN ADJ (RURAL)'!$B$2*'PRECIOS SEGUN ADJ (RURAL)'!$C$2</f>
        <v>57772.799999999996</v>
      </c>
      <c r="P148" s="80" t="e" vm="1">
        <f>+[4]!NumLetras(O148,"PESO","PESOS DOMINICANOS","$EE $m CON #d/100 CENTAVOS")</f>
        <v>#VALUE!</v>
      </c>
      <c r="Q148" s="80">
        <f t="shared" si="114"/>
        <v>9243.65</v>
      </c>
      <c r="R148" s="165">
        <v>5</v>
      </c>
      <c r="S148" s="37">
        <f t="shared" si="90"/>
        <v>200</v>
      </c>
      <c r="T148" s="189">
        <v>33</v>
      </c>
      <c r="U148" s="80">
        <f>+R148*'PRECIOS SEGUN ADJ (RURAL)'!$B$3*'PRECIOS SEGUN ADJ (RURAL)'!$C$3</f>
        <v>6600</v>
      </c>
      <c r="V148" s="80" t="e" vm="1">
        <f>+[4]!NumLetras(U148,"PESO","PESOS DOMINICANOS","$EE $m CON #d/100 CENTAVOS")</f>
        <v>#VALUE!</v>
      </c>
      <c r="W148" s="192">
        <v>0</v>
      </c>
      <c r="X148" s="37">
        <f t="shared" si="124"/>
        <v>0</v>
      </c>
      <c r="Y148" s="189">
        <v>25.2</v>
      </c>
      <c r="Z148" s="80">
        <f>+W148*'PRECIOS SEGUN ADJ. (FRONTERIZO)'!$B$4*'PRECIOS SEGUN ADJ. (FRONTERIZO)'!$C$4</f>
        <v>0</v>
      </c>
      <c r="AA148" s="80" t="e" vm="1">
        <f>+[4]!NumLetras(Z148,"PESO","PESOS DOMINICANOS","$EE $m CON #d/100 CENTAVOS")</f>
        <v>#VALUE!</v>
      </c>
      <c r="AB148" s="165">
        <v>54</v>
      </c>
      <c r="AC148" s="37">
        <f t="shared" si="91"/>
        <v>2160</v>
      </c>
      <c r="AD148" s="189">
        <v>87.91</v>
      </c>
      <c r="AE148" s="80">
        <f>+AB148*'PRECIOS SEGUN ADJ (RURAL)'!$B$4*'PRECIOS SEGUN ADJ (RURAL)'!$C$4</f>
        <v>189885.59999999998</v>
      </c>
      <c r="AF148" s="80" t="e" vm="1">
        <f>+[4]!NumLetras(AE148,"PESO","PESOS DOMINICANOS","$EE $m CON #d/100 CENTAVOS")</f>
        <v>#VALUE!</v>
      </c>
      <c r="AG148" s="80">
        <f t="shared" si="115"/>
        <v>34179.410000000003</v>
      </c>
      <c r="AH148" s="165">
        <v>65</v>
      </c>
      <c r="AI148" s="37">
        <f t="shared" si="92"/>
        <v>2600</v>
      </c>
      <c r="AJ148" s="189">
        <v>53.95</v>
      </c>
      <c r="AK148" s="80">
        <f>+AH148*'PRECIOS SEGUN ADJ (RURAL)'!$B$5*'PRECIOS SEGUN ADJ (RURAL)'!$C$5</f>
        <v>140270</v>
      </c>
      <c r="AL148" s="80" t="e" vm="1">
        <f>+[4]!NumLetras(AK148,"PESO","PESOS DOMINICANOS","$EE $m CON #d/100 CENTAVOS")</f>
        <v>#VALUE!</v>
      </c>
      <c r="AM148" s="165">
        <v>9</v>
      </c>
      <c r="AN148" s="37">
        <f t="shared" si="93"/>
        <v>360</v>
      </c>
      <c r="AO148" s="189">
        <v>29.05</v>
      </c>
      <c r="AP148" s="80">
        <f>+AM148*'PRECIOS SEGUN ADJ (RURAL)'!$B$6*'PRECIOS SEGUN ADJ (RURAL)'!$C$6</f>
        <v>10458</v>
      </c>
      <c r="AQ148" s="80" t="e" vm="1">
        <f>+[4]!NumLetras(AP148,"PESO","PESOS DOMINICANOS","$EE $m CON #d/100 CENTAVOS")</f>
        <v>#VALUE!</v>
      </c>
      <c r="AR148" s="80">
        <f t="shared" si="116"/>
        <v>1673.28</v>
      </c>
      <c r="AS148" s="165">
        <v>20</v>
      </c>
      <c r="AT148" s="37">
        <f t="shared" si="94"/>
        <v>800</v>
      </c>
      <c r="AU148" s="189">
        <v>304.44</v>
      </c>
      <c r="AV148" s="80">
        <f>+AS148*'PRECIOS SEGUN ADJ (RURAL)'!$B$7*'PRECIOS SEGUN ADJ (RURAL)'!$C$7</f>
        <v>243552</v>
      </c>
      <c r="AW148" s="80" t="e" vm="1">
        <f>+[4]!NumLetras(AV148,"PESO","PESOS DOMINICANOS","$EE $m CON #d/100 CENTAVOS")</f>
        <v>#VALUE!</v>
      </c>
      <c r="AX148" s="80">
        <f t="shared" si="117"/>
        <v>43839.360000000001</v>
      </c>
      <c r="AY148" s="37">
        <v>0</v>
      </c>
      <c r="AZ148" s="37">
        <f t="shared" si="125"/>
        <v>0</v>
      </c>
      <c r="BA148" s="189">
        <v>18.899999999999999</v>
      </c>
      <c r="BB148" s="80">
        <f>+AY148*'PRECIOS SEGUN ADJ. (FRONTERIZO)'!$B$9*'PRECIOS SEGUN ADJ. (FRONTERIZO)'!$C$9</f>
        <v>0</v>
      </c>
      <c r="BC148" s="80" t="e" vm="1">
        <f>+[4]!NumLetras(BB148,"PESO","PESOS DOMINICANOS","$EE $m CON #d/100 CENTAVOS")</f>
        <v>#VALUE!</v>
      </c>
      <c r="BD148" s="165">
        <v>5</v>
      </c>
      <c r="BE148" s="37">
        <f t="shared" si="95"/>
        <v>200</v>
      </c>
      <c r="BF148" s="189">
        <v>140.38999999999999</v>
      </c>
      <c r="BG148" s="80">
        <f>+BD148*'PRECIOS SEGUN ADJ (RURAL)'!$B$8*'PRECIOS SEGUN ADJ (RURAL)'!$C$8</f>
        <v>28077.999999999996</v>
      </c>
      <c r="BH148" s="80" t="e" vm="1">
        <f>+[4]!NumLetras(BG148,"PESO","PESOS DOMINICANOS","$EE $m CON #d/100 CENTAVOS")</f>
        <v>#VALUE!</v>
      </c>
      <c r="BI148" s="80">
        <f t="shared" si="118"/>
        <v>5054.04</v>
      </c>
      <c r="BJ148" s="37">
        <v>0</v>
      </c>
      <c r="BK148" s="37">
        <f t="shared" si="126"/>
        <v>0</v>
      </c>
      <c r="BL148" s="189">
        <v>31.459999999999997</v>
      </c>
      <c r="BM148" s="80">
        <f>+BJ148*'PRECIOS SEGUN ADJ. (FRONTERIZO)'!$B$11*'PRECIOS SEGUN ADJ. (FRONTERIZO)'!$C$11</f>
        <v>0</v>
      </c>
      <c r="BN148" s="80" t="e" vm="1">
        <f>+[4]!NumLetras(BM148,"PESO","PESOS DOMINICANOS","$EE $m CON #d/100 CENTAVOS")</f>
        <v>#VALUE!</v>
      </c>
      <c r="BO148" s="165">
        <v>16</v>
      </c>
      <c r="BP148" s="37">
        <f t="shared" si="96"/>
        <v>640</v>
      </c>
      <c r="BQ148" s="189">
        <v>68.099999999999994</v>
      </c>
      <c r="BR148" s="80">
        <f>+BO148*'PRECIOS SEGUN ADJ (RURAL)'!$B$9*'PRECIOS SEGUN ADJ (RURAL)'!$C$9</f>
        <v>43584</v>
      </c>
      <c r="BS148" s="80" t="e" vm="1">
        <f>+[4]!NumLetras(BR148,"PESO","PESOS DOMINICANOS","$EE $m CON #d/100 CENTAVOS")</f>
        <v>#VALUE!</v>
      </c>
      <c r="BT148" s="165">
        <v>347</v>
      </c>
      <c r="BU148" s="37">
        <f t="shared" si="119"/>
        <v>6940</v>
      </c>
      <c r="BV148" s="189">
        <v>5.5</v>
      </c>
      <c r="BW148" s="80">
        <f>+BT148*'PRECIOS SEGUN ADJ (RURAL)'!$B$10*'PRECIOS SEGUN ADJ (RURAL)'!$C$10</f>
        <v>38170</v>
      </c>
      <c r="BX148" s="80" t="e" vm="1">
        <f>+[4]!NumLetras(BW148,"PESO","PESOS DOMINICANOS","$EE $m CON #d/100 CENTAVOS")</f>
        <v>#VALUE!</v>
      </c>
      <c r="BY148" s="165">
        <v>347</v>
      </c>
      <c r="BZ148" s="37">
        <f t="shared" si="97"/>
        <v>13880</v>
      </c>
      <c r="CA148" s="189">
        <v>7.1500000000000012</v>
      </c>
      <c r="CB148" s="80">
        <f>+BY148*'PRECIOS SEGUN ADJ (RURAL)'!$B$11*'PRECIOS SEGUN ADJ (RURAL)'!$C$11</f>
        <v>99242</v>
      </c>
      <c r="CC148" s="80" t="e" vm="1">
        <f>+[4]!NumLetras(CB148,"PESO","PESOS DOMINICANOS","$EE $m CON #d/100 CENTAVOS")</f>
        <v>#VALUE!</v>
      </c>
      <c r="CD148" s="165">
        <v>347</v>
      </c>
      <c r="CE148" s="37">
        <f t="shared" si="98"/>
        <v>13880</v>
      </c>
      <c r="CF148" s="189">
        <v>6.84</v>
      </c>
      <c r="CG148" s="80">
        <f>+CD148*'PRECIOS SEGUN ADJ (RURAL)'!$B$12*'PRECIOS SEGUN ADJ (RURAL)'!$C$12</f>
        <v>94939.199999999997</v>
      </c>
      <c r="CH148" s="80" t="e" vm="1">
        <f>+[4]!NumLetras(CG148,"PESO","PESOS DOMINICANOS","$EE $m CON #d/100 CENTAVOS")</f>
        <v>#VALUE!</v>
      </c>
      <c r="CI148" s="37">
        <v>0</v>
      </c>
      <c r="CJ148" s="37">
        <f t="shared" si="127"/>
        <v>0</v>
      </c>
      <c r="CK148" s="189">
        <v>60</v>
      </c>
      <c r="CL148" s="80">
        <f>+CI148*'PRECIOS SEGUN ADJ. (FRONTERIZO)'!$B$16*'PRECIOS SEGUN ADJ. (FRONTERIZO)'!$C$16</f>
        <v>0</v>
      </c>
      <c r="CM148" s="80" t="e" vm="1">
        <f>+[4]!NumLetras(CL148,"PESO","PESOS DOMINICANOS","$EE $m CON #d/100 CENTAVOS")</f>
        <v>#VALUE!</v>
      </c>
      <c r="CN148" s="80">
        <f t="shared" si="99"/>
        <v>0</v>
      </c>
      <c r="CO148" s="37">
        <v>0</v>
      </c>
      <c r="CP148" s="37">
        <f t="shared" si="128"/>
        <v>0</v>
      </c>
      <c r="CQ148" s="189">
        <v>55.649999999999991</v>
      </c>
      <c r="CR148" s="80">
        <f>+CO148*'PRECIOS SEGUN ADJ. (FRONTERIZO)'!$B$17*'PRECIOS SEGUN ADJ. (FRONTERIZO)'!$C$17</f>
        <v>0</v>
      </c>
      <c r="CS148" s="80" t="e" vm="1">
        <f>+[4]!NumLetras(CR148,"PESO","PESOS DOMINICANOS","$EE $m CON #d/100 CENTAVOS")</f>
        <v>#VALUE!</v>
      </c>
      <c r="CT148" s="80">
        <f t="shared" si="100"/>
        <v>0</v>
      </c>
      <c r="CU148" s="165">
        <v>347</v>
      </c>
      <c r="CV148" s="37">
        <f t="shared" si="101"/>
        <v>13880</v>
      </c>
      <c r="CW148" s="189">
        <v>6.5999999999999988</v>
      </c>
      <c r="CX148" s="80">
        <f>+CU148*'PRECIOS SEGUN ADJ (RURAL)'!$B$14*'PRECIOS SEGUN ADJ (RURAL)'!$C$14</f>
        <v>91608</v>
      </c>
      <c r="CY148" s="80" t="e" vm="1">
        <f>+[4]!NumLetras(CX148,"PESO","PESOS DOMINICANOS","$EE $m CON #d/100 CENTAVOS")</f>
        <v>#VALUE!</v>
      </c>
      <c r="CZ148" s="37">
        <v>0</v>
      </c>
      <c r="DA148" s="37">
        <f t="shared" si="129"/>
        <v>0</v>
      </c>
      <c r="DB148" s="189">
        <v>65.75</v>
      </c>
      <c r="DC148" s="80">
        <f>+CZ148*'PRECIOS SEGUN ADJ. (FRONTERIZO)'!$B$19*'PRECIOS SEGUN ADJ. (FRONTERIZO)'!$C$19</f>
        <v>0</v>
      </c>
      <c r="DD148" s="80" t="e" vm="1">
        <f>+[4]!NumLetras(DC148,"PESO","PESOS DOMINICANOS","$EE $m CON #d/100 CENTAVOS")</f>
        <v>#VALUE!</v>
      </c>
      <c r="DE148" s="80">
        <f t="shared" si="102"/>
        <v>0</v>
      </c>
      <c r="DF148" s="165">
        <v>13</v>
      </c>
      <c r="DG148" s="37">
        <f t="shared" si="103"/>
        <v>520</v>
      </c>
      <c r="DH148" s="189">
        <v>82.59999999999998</v>
      </c>
      <c r="DI148" s="80">
        <f>+DF148*'PRECIOS SEGUN ADJ (RURAL)'!$B$15*'PRECIOS SEGUN ADJ (RURAL)'!$C$15</f>
        <v>42952</v>
      </c>
      <c r="DJ148" s="80" t="e" vm="1">
        <f>+[4]!NumLetras(DI148,"PESO","PESOS DOMINICANOS","$EE $m CON #d/100 CENTAVOS")</f>
        <v>#VALUE!</v>
      </c>
      <c r="DK148" s="80">
        <f t="shared" si="120"/>
        <v>7731.36</v>
      </c>
      <c r="DL148" s="165">
        <v>347</v>
      </c>
      <c r="DM148" s="37">
        <f t="shared" si="104"/>
        <v>13880</v>
      </c>
      <c r="DN148" s="189">
        <v>23.059999999999995</v>
      </c>
      <c r="DO148" s="80">
        <f>+DL148*'PRECIOS SEGUN ADJ (RURAL)'!$B$17*'PRECIOS SEGUN ADJ (RURAL)'!$C$17</f>
        <v>320072.8</v>
      </c>
      <c r="DP148" s="80" t="e" vm="1">
        <f>+[4]!NumLetras(DO148,"PESO","PESOS DOMINICANOS","$EE $m CON #d/100 CENTAVOS")</f>
        <v>#VALUE!</v>
      </c>
      <c r="DQ148" s="192">
        <v>0</v>
      </c>
      <c r="DR148" s="192">
        <f t="shared" si="130"/>
        <v>0</v>
      </c>
      <c r="DS148" s="189">
        <v>80.849999999999994</v>
      </c>
      <c r="DT148" s="80">
        <f>+DQ148*'PRECIOS SEGUN ADJ. (FRONTERIZO)'!$B$22*'PRECIOS SEGUN ADJ. (FRONTERIZO)'!$C$22</f>
        <v>0</v>
      </c>
      <c r="DU148" s="80" t="e" vm="1">
        <f>+[4]!NumLetras(DT148,"PESO","PESOS DOMINICANOS","$EE $m CON #d/100 CENTAVOS")</f>
        <v>#VALUE!</v>
      </c>
      <c r="DV148" s="165">
        <v>15</v>
      </c>
      <c r="DW148" s="37">
        <f t="shared" si="105"/>
        <v>600</v>
      </c>
      <c r="DX148" s="189">
        <v>21.83</v>
      </c>
      <c r="DY148" s="80">
        <f>+DV148*'PRECIOS SEGUN ADJ (RURAL)'!$B$19*'PRECIOS SEGUN ADJ (RURAL)'!$C$19</f>
        <v>13098</v>
      </c>
      <c r="DZ148" s="80" t="e" vm="1">
        <f>+[4]!NumLetras(DY148,"PESO","PESOS DOMINICANOS","$EE $m CON #d/100 CENTAVOS")</f>
        <v>#VALUE!</v>
      </c>
      <c r="EA148" s="80">
        <f t="shared" si="121"/>
        <v>2357.64</v>
      </c>
      <c r="EB148" s="165">
        <v>51</v>
      </c>
      <c r="EC148" s="37">
        <f t="shared" si="106"/>
        <v>2040</v>
      </c>
      <c r="ED148" s="189">
        <v>33</v>
      </c>
      <c r="EE148" s="80">
        <f>+EB148*'PRECIOS SEGUN ADJ (RURAL)'!$B$20*'PRECIOS SEGUN ADJ (RURAL)'!$C$20</f>
        <v>67320</v>
      </c>
      <c r="EF148" s="80" t="e" vm="1">
        <f>+[4]!NumLetras(EE148,"PESO","PESOS DOMINICANOS","$EE $m CON #d/100 CENTAVOS")</f>
        <v>#VALUE!</v>
      </c>
      <c r="EG148" s="37">
        <v>0</v>
      </c>
      <c r="EH148" s="37">
        <f t="shared" si="131"/>
        <v>0</v>
      </c>
      <c r="EI148" s="189">
        <v>15.789999999999997</v>
      </c>
      <c r="EJ148" s="80">
        <f>+EG148*'PRECIOS SEGUN ADJ. (FRONTERIZO)'!$B$25*'PRECIOS SEGUN ADJ. (FRONTERIZO)'!$C$25</f>
        <v>0</v>
      </c>
      <c r="EK148" s="80" t="e" vm="1">
        <f>+[4]!NumLetras(EJ148,"PESO","PESOS DOMINICANOS","$EE $m CON #d/100 CENTAVOS")</f>
        <v>#VALUE!</v>
      </c>
      <c r="EL148" s="37">
        <v>0</v>
      </c>
      <c r="EM148" s="37">
        <f t="shared" si="132"/>
        <v>0</v>
      </c>
      <c r="EN148" s="189">
        <v>31.5</v>
      </c>
      <c r="EO148" s="80">
        <f>+EL148*'PRECIOS SEGUN ADJ. (FRONTERIZO)'!$B$26*'PRECIOS SEGUN ADJ. (FRONTERIZO)'!$C$26</f>
        <v>0</v>
      </c>
      <c r="EP148" s="80" t="e" vm="1">
        <f>+[4]!NumLetras(EO148,"PESO","PESOS DOMINICANOS","$EE $m CON #d/100 CENTAVOS")</f>
        <v>#VALUE!</v>
      </c>
      <c r="EQ148" s="193">
        <v>45</v>
      </c>
      <c r="ER148" s="194">
        <f t="shared" si="107"/>
        <v>1800</v>
      </c>
      <c r="ES148" s="195">
        <v>21.68</v>
      </c>
      <c r="ET148" s="196">
        <f>+EQ148*'PRECIOS SEGUN ADJ (RURAL)'!$B$13*'PRECIOS SEGUN ADJ (RURAL)'!$C$13</f>
        <v>39024</v>
      </c>
      <c r="EU148" s="196" t="e" vm="1">
        <f>+[4]!NumLetras(ET148,"PESO","PESOS DOMINICANOS","$EE $m CON #d/100 CENTAVOS")</f>
        <v>#VALUE!</v>
      </c>
      <c r="EV148" s="197">
        <v>347</v>
      </c>
      <c r="EW148" s="198">
        <f t="shared" si="122"/>
        <v>6940</v>
      </c>
      <c r="EX148" s="199">
        <v>5.5</v>
      </c>
      <c r="EY148" s="200">
        <f>+EV148*'PRECIOS SEGUN ADJ (RURAL)'!$B$16*'PRECIOS SEGUN ADJ (RURAL)'!$C$16</f>
        <v>38170</v>
      </c>
      <c r="EZ148" s="200" t="e" vm="1">
        <f>+[4]!NumLetras(EY148,"PESO","PESOS DOMINICANOS","$EE $m CON #d/100 CENTAVOS")</f>
        <v>#VALUE!</v>
      </c>
      <c r="FA148" s="201">
        <v>20</v>
      </c>
      <c r="FB148" s="202">
        <f t="shared" si="108"/>
        <v>800</v>
      </c>
      <c r="FC148" s="203">
        <v>220</v>
      </c>
      <c r="FD148" s="204">
        <f>+FA148*'PRECIOS SEGUN ADJ (RURAL)'!$B$18*'PRECIOS SEGUN ADJ (RURAL)'!$C$18</f>
        <v>176000</v>
      </c>
      <c r="FE148" s="204" t="e" vm="1">
        <f>+[4]!NumLetras(FD148,"PESO","PESOS DOMINICANOS","$EE $m CON #d/100 CENTAVOS")</f>
        <v>#VALUE!</v>
      </c>
      <c r="FF148" s="204">
        <f t="shared" si="123"/>
        <v>31680</v>
      </c>
      <c r="FG148" s="80">
        <f t="shared" si="134"/>
        <v>1740796.4</v>
      </c>
      <c r="FH148" s="80" t="e" vm="1">
        <f>+[4]!NumLetras(FG148,"PESO","PESOS DOMINICANOS","$EE $m CON #d/100 CENTAVOS")</f>
        <v>#VALUE!</v>
      </c>
      <c r="FI148" s="80">
        <f t="shared" si="133"/>
        <v>135758.74</v>
      </c>
      <c r="FJ148" s="80" t="e" vm="1">
        <f>+[4]!NumLetras(FI148,"PESO","PESOS DOMINICANOS","$EE $m CON #d/100 CENTAVOS")</f>
        <v>#VALUE!</v>
      </c>
      <c r="FK148" s="80">
        <f t="shared" si="109"/>
        <v>1605037.66</v>
      </c>
      <c r="FL148" s="80" t="e" vm="1">
        <f>+[4]!NumLetras(FK148,"PESO","PESOS DOMINICANOS","$EE $m CON #d/100 CENTAVOS")</f>
        <v>#VALUE!</v>
      </c>
      <c r="FM148" s="80">
        <f t="shared" si="110"/>
        <v>348159.28</v>
      </c>
      <c r="FN148" s="80" t="e" vm="1">
        <f>+[4]!NumLetras(FM148,"PESO","PESOS DOMINICANOS","$EE $m CON #d/100 CENTAVOS")</f>
        <v>#VALUE!</v>
      </c>
      <c r="FO148" s="80">
        <f t="shared" si="111"/>
        <v>17407.96</v>
      </c>
      <c r="FP148" s="80" t="e" vm="1">
        <f>+[4]!NumLetras(FO148,"PESO","PESOS DOMINICANOS","$EE $m CON #d/100 CENTAVOS")</f>
        <v>#VALUE!</v>
      </c>
      <c r="FQ148" s="80"/>
      <c r="FR148" s="80">
        <f t="shared" si="112"/>
        <v>1392637.1199999999</v>
      </c>
      <c r="FS148" s="80" t="e" vm="1">
        <f>+[4]!NumLetras(FR148,"PESO","PESOS DOMINICANOS","$EE $m CON #d/100 CENTAVOS")</f>
        <v>#VALUE!</v>
      </c>
      <c r="FT148" s="37" t="str">
        <f>+VLOOKUP(D148,'RURAL XENIA'!F:G,2,0)</f>
        <v>R-26</v>
      </c>
    </row>
    <row r="149" spans="1:176">
      <c r="A149" s="37">
        <v>38</v>
      </c>
      <c r="B149" s="37">
        <v>38</v>
      </c>
      <c r="C149" s="26" t="s">
        <v>3076</v>
      </c>
      <c r="D149" s="37">
        <v>131696562</v>
      </c>
      <c r="E149" s="37">
        <f>+VLOOKUP(D149,'INFORMACION DE PROVEEDORES'!C:I,2,0)</f>
        <v>131696562</v>
      </c>
      <c r="F149" s="26" t="str">
        <f>+VLOOKUP(D149,'INFORMACION DE PROVEEDORES'!C:J,4,0)</f>
        <v>LILIAN MARGARITA ORTIZ CALDERON</v>
      </c>
      <c r="G149" s="37">
        <f>+VLOOKUP(D149,'INFORMACION DE PROVEEDORES'!C:K,5,0)</f>
        <v>0</v>
      </c>
      <c r="H149" s="26" t="str">
        <f>+VLOOKUP(D149,'INFORMACION DE PROVEEDORES'!C:L,7,0)</f>
        <v>CALLE SAN FELIPE, ESQUINA 14, 07, ENSANCHE ISABELITA</v>
      </c>
      <c r="I149" s="37" t="str">
        <f>+VLOOKUP(D149,'INFORMACION DE PROVEEDORES'!C:M,3,0)</f>
        <v xml:space="preserve"> JURÍDICA</v>
      </c>
      <c r="J149" s="37">
        <v>2</v>
      </c>
      <c r="K149" s="37">
        <v>182</v>
      </c>
      <c r="L149" s="37">
        <v>13</v>
      </c>
      <c r="M149" s="37">
        <f t="shared" si="113"/>
        <v>520</v>
      </c>
      <c r="N149" s="189">
        <v>60.180000000000007</v>
      </c>
      <c r="O149" s="80">
        <f>+L149*'PRECIOS SEGUN ADJ (RURAL)'!$B$2*'PRECIOS SEGUN ADJ (RURAL)'!$C$2</f>
        <v>31293.600000000002</v>
      </c>
      <c r="P149" s="80" t="e" vm="1">
        <f>+[4]!NumLetras(O149,"PESO","PESOS DOMINICANOS","$EE $m CON #d/100 CENTAVOS")</f>
        <v>#VALUE!</v>
      </c>
      <c r="Q149" s="80">
        <f t="shared" si="114"/>
        <v>5006.9799999999996</v>
      </c>
      <c r="R149" s="165">
        <v>3</v>
      </c>
      <c r="S149" s="37">
        <f t="shared" si="90"/>
        <v>120</v>
      </c>
      <c r="T149" s="189">
        <v>33</v>
      </c>
      <c r="U149" s="80">
        <f>+R149*'PRECIOS SEGUN ADJ (RURAL)'!$B$3*'PRECIOS SEGUN ADJ (RURAL)'!$C$3</f>
        <v>3960</v>
      </c>
      <c r="V149" s="80" t="e" vm="1">
        <f>+[4]!NumLetras(U149,"PESO","PESOS DOMINICANOS","$EE $m CON #d/100 CENTAVOS")</f>
        <v>#VALUE!</v>
      </c>
      <c r="W149" s="192">
        <v>0</v>
      </c>
      <c r="X149" s="37">
        <f t="shared" si="124"/>
        <v>0</v>
      </c>
      <c r="Y149" s="189">
        <v>25.2</v>
      </c>
      <c r="Z149" s="80">
        <f>+W149*'PRECIOS SEGUN ADJ. (FRONTERIZO)'!$B$4*'PRECIOS SEGUN ADJ. (FRONTERIZO)'!$C$4</f>
        <v>0</v>
      </c>
      <c r="AA149" s="80" t="e" vm="1">
        <f>+[4]!NumLetras(Z149,"PESO","PESOS DOMINICANOS","$EE $m CON #d/100 CENTAVOS")</f>
        <v>#VALUE!</v>
      </c>
      <c r="AB149" s="165">
        <v>28</v>
      </c>
      <c r="AC149" s="37">
        <f t="shared" si="91"/>
        <v>1120</v>
      </c>
      <c r="AD149" s="189">
        <v>87.91</v>
      </c>
      <c r="AE149" s="80">
        <f>+AB149*'PRECIOS SEGUN ADJ (RURAL)'!$B$4*'PRECIOS SEGUN ADJ (RURAL)'!$C$4</f>
        <v>98459.199999999997</v>
      </c>
      <c r="AF149" s="80" t="e" vm="1">
        <f>+[4]!NumLetras(AE149,"PESO","PESOS DOMINICANOS","$EE $m CON #d/100 CENTAVOS")</f>
        <v>#VALUE!</v>
      </c>
      <c r="AG149" s="80">
        <f t="shared" si="115"/>
        <v>17722.66</v>
      </c>
      <c r="AH149" s="165">
        <v>35</v>
      </c>
      <c r="AI149" s="37">
        <f t="shared" si="92"/>
        <v>1400</v>
      </c>
      <c r="AJ149" s="189">
        <v>53.95</v>
      </c>
      <c r="AK149" s="80">
        <f>+AH149*'PRECIOS SEGUN ADJ (RURAL)'!$B$5*'PRECIOS SEGUN ADJ (RURAL)'!$C$5</f>
        <v>75530</v>
      </c>
      <c r="AL149" s="80" t="e" vm="1">
        <f>+[4]!NumLetras(AK149,"PESO","PESOS DOMINICANOS","$EE $m CON #d/100 CENTAVOS")</f>
        <v>#VALUE!</v>
      </c>
      <c r="AM149" s="165">
        <v>5</v>
      </c>
      <c r="AN149" s="37">
        <f t="shared" si="93"/>
        <v>200</v>
      </c>
      <c r="AO149" s="189">
        <v>29.05</v>
      </c>
      <c r="AP149" s="80">
        <f>+AM149*'PRECIOS SEGUN ADJ (RURAL)'!$B$6*'PRECIOS SEGUN ADJ (RURAL)'!$C$6</f>
        <v>5810</v>
      </c>
      <c r="AQ149" s="80" t="e" vm="1">
        <f>+[4]!NumLetras(AP149,"PESO","PESOS DOMINICANOS","$EE $m CON #d/100 CENTAVOS")</f>
        <v>#VALUE!</v>
      </c>
      <c r="AR149" s="80">
        <f t="shared" si="116"/>
        <v>929.6</v>
      </c>
      <c r="AS149" s="165">
        <v>11</v>
      </c>
      <c r="AT149" s="37">
        <f t="shared" si="94"/>
        <v>440</v>
      </c>
      <c r="AU149" s="189">
        <v>304.44</v>
      </c>
      <c r="AV149" s="80">
        <f>+AS149*'PRECIOS SEGUN ADJ (RURAL)'!$B$7*'PRECIOS SEGUN ADJ (RURAL)'!$C$7</f>
        <v>133953.60000000001</v>
      </c>
      <c r="AW149" s="80" t="e" vm="1">
        <f>+[4]!NumLetras(AV149,"PESO","PESOS DOMINICANOS","$EE $m CON #d/100 CENTAVOS")</f>
        <v>#VALUE!</v>
      </c>
      <c r="AX149" s="80">
        <f t="shared" si="117"/>
        <v>24111.65</v>
      </c>
      <c r="AY149" s="37">
        <v>0</v>
      </c>
      <c r="AZ149" s="37">
        <f t="shared" si="125"/>
        <v>0</v>
      </c>
      <c r="BA149" s="189">
        <v>18.899999999999999</v>
      </c>
      <c r="BB149" s="80">
        <f>+AY149*'PRECIOS SEGUN ADJ. (FRONTERIZO)'!$B$9*'PRECIOS SEGUN ADJ. (FRONTERIZO)'!$C$9</f>
        <v>0</v>
      </c>
      <c r="BC149" s="80" t="e" vm="1">
        <f>+[4]!NumLetras(BB149,"PESO","PESOS DOMINICANOS","$EE $m CON #d/100 CENTAVOS")</f>
        <v>#VALUE!</v>
      </c>
      <c r="BD149" s="165">
        <v>3</v>
      </c>
      <c r="BE149" s="37">
        <f t="shared" si="95"/>
        <v>120</v>
      </c>
      <c r="BF149" s="189">
        <v>140.38999999999999</v>
      </c>
      <c r="BG149" s="80">
        <f>+BD149*'PRECIOS SEGUN ADJ (RURAL)'!$B$8*'PRECIOS SEGUN ADJ (RURAL)'!$C$8</f>
        <v>16846.8</v>
      </c>
      <c r="BH149" s="80" t="e" vm="1">
        <f>+[4]!NumLetras(BG149,"PESO","PESOS DOMINICANOS","$EE $m CON #d/100 CENTAVOS")</f>
        <v>#VALUE!</v>
      </c>
      <c r="BI149" s="80">
        <f t="shared" si="118"/>
        <v>3032.42</v>
      </c>
      <c r="BJ149" s="37">
        <v>0</v>
      </c>
      <c r="BK149" s="37">
        <f t="shared" si="126"/>
        <v>0</v>
      </c>
      <c r="BL149" s="189">
        <v>31.459999999999997</v>
      </c>
      <c r="BM149" s="80">
        <f>+BJ149*'PRECIOS SEGUN ADJ. (FRONTERIZO)'!$B$11*'PRECIOS SEGUN ADJ. (FRONTERIZO)'!$C$11</f>
        <v>0</v>
      </c>
      <c r="BN149" s="80" t="e" vm="1">
        <f>+[4]!NumLetras(BM149,"PESO","PESOS DOMINICANOS","$EE $m CON #d/100 CENTAVOS")</f>
        <v>#VALUE!</v>
      </c>
      <c r="BO149" s="165">
        <v>9</v>
      </c>
      <c r="BP149" s="37">
        <f t="shared" si="96"/>
        <v>360</v>
      </c>
      <c r="BQ149" s="189">
        <v>68.099999999999994</v>
      </c>
      <c r="BR149" s="80">
        <f>+BO149*'PRECIOS SEGUN ADJ (RURAL)'!$B$9*'PRECIOS SEGUN ADJ (RURAL)'!$C$9</f>
        <v>24516</v>
      </c>
      <c r="BS149" s="80" t="e" vm="1">
        <f>+[4]!NumLetras(BR149,"PESO","PESOS DOMINICANOS","$EE $m CON #d/100 CENTAVOS")</f>
        <v>#VALUE!</v>
      </c>
      <c r="BT149" s="165">
        <v>182</v>
      </c>
      <c r="BU149" s="37">
        <f t="shared" si="119"/>
        <v>3640</v>
      </c>
      <c r="BV149" s="189">
        <v>5.5</v>
      </c>
      <c r="BW149" s="80">
        <f>+BT149*'PRECIOS SEGUN ADJ (RURAL)'!$B$10*'PRECIOS SEGUN ADJ (RURAL)'!$C$10</f>
        <v>20020</v>
      </c>
      <c r="BX149" s="80" t="e" vm="1">
        <f>+[4]!NumLetras(BW149,"PESO","PESOS DOMINICANOS","$EE $m CON #d/100 CENTAVOS")</f>
        <v>#VALUE!</v>
      </c>
      <c r="BY149" s="165">
        <v>182</v>
      </c>
      <c r="BZ149" s="37">
        <f t="shared" si="97"/>
        <v>7280</v>
      </c>
      <c r="CA149" s="189">
        <v>7.1500000000000012</v>
      </c>
      <c r="CB149" s="80">
        <f>+BY149*'PRECIOS SEGUN ADJ (RURAL)'!$B$11*'PRECIOS SEGUN ADJ (RURAL)'!$C$11</f>
        <v>52052</v>
      </c>
      <c r="CC149" s="80" t="e" vm="1">
        <f>+[4]!NumLetras(CB149,"PESO","PESOS DOMINICANOS","$EE $m CON #d/100 CENTAVOS")</f>
        <v>#VALUE!</v>
      </c>
      <c r="CD149" s="165">
        <v>182</v>
      </c>
      <c r="CE149" s="37">
        <f t="shared" si="98"/>
        <v>7280</v>
      </c>
      <c r="CF149" s="189">
        <v>6.84</v>
      </c>
      <c r="CG149" s="80">
        <f>+CD149*'PRECIOS SEGUN ADJ (RURAL)'!$B$12*'PRECIOS SEGUN ADJ (RURAL)'!$C$12</f>
        <v>49795.199999999997</v>
      </c>
      <c r="CH149" s="80" t="e" vm="1">
        <f>+[4]!NumLetras(CG149,"PESO","PESOS DOMINICANOS","$EE $m CON #d/100 CENTAVOS")</f>
        <v>#VALUE!</v>
      </c>
      <c r="CI149" s="37">
        <v>0</v>
      </c>
      <c r="CJ149" s="37">
        <f t="shared" si="127"/>
        <v>0</v>
      </c>
      <c r="CK149" s="189">
        <v>60</v>
      </c>
      <c r="CL149" s="80">
        <f>+CI149*'PRECIOS SEGUN ADJ. (FRONTERIZO)'!$B$16*'PRECIOS SEGUN ADJ. (FRONTERIZO)'!$C$16</f>
        <v>0</v>
      </c>
      <c r="CM149" s="80" t="e" vm="1">
        <f>+[4]!NumLetras(CL149,"PESO","PESOS DOMINICANOS","$EE $m CON #d/100 CENTAVOS")</f>
        <v>#VALUE!</v>
      </c>
      <c r="CN149" s="80">
        <f t="shared" si="99"/>
        <v>0</v>
      </c>
      <c r="CO149" s="37">
        <v>0</v>
      </c>
      <c r="CP149" s="37">
        <f t="shared" si="128"/>
        <v>0</v>
      </c>
      <c r="CQ149" s="189">
        <v>55.649999999999991</v>
      </c>
      <c r="CR149" s="80">
        <f>+CO149*'PRECIOS SEGUN ADJ. (FRONTERIZO)'!$B$17*'PRECIOS SEGUN ADJ. (FRONTERIZO)'!$C$17</f>
        <v>0</v>
      </c>
      <c r="CS149" s="80" t="e" vm="1">
        <f>+[4]!NumLetras(CR149,"PESO","PESOS DOMINICANOS","$EE $m CON #d/100 CENTAVOS")</f>
        <v>#VALUE!</v>
      </c>
      <c r="CT149" s="80">
        <f t="shared" si="100"/>
        <v>0</v>
      </c>
      <c r="CU149" s="165">
        <v>182</v>
      </c>
      <c r="CV149" s="37">
        <f t="shared" si="101"/>
        <v>7280</v>
      </c>
      <c r="CW149" s="189">
        <v>6.5999999999999988</v>
      </c>
      <c r="CX149" s="80">
        <f>+CU149*'PRECIOS SEGUN ADJ (RURAL)'!$B$14*'PRECIOS SEGUN ADJ (RURAL)'!$C$14</f>
        <v>48048</v>
      </c>
      <c r="CY149" s="80" t="e" vm="1">
        <f>+[4]!NumLetras(CX149,"PESO","PESOS DOMINICANOS","$EE $m CON #d/100 CENTAVOS")</f>
        <v>#VALUE!</v>
      </c>
      <c r="CZ149" s="37">
        <v>0</v>
      </c>
      <c r="DA149" s="37">
        <f t="shared" si="129"/>
        <v>0</v>
      </c>
      <c r="DB149" s="189">
        <v>65.75</v>
      </c>
      <c r="DC149" s="80">
        <f>+CZ149*'PRECIOS SEGUN ADJ. (FRONTERIZO)'!$B$19*'PRECIOS SEGUN ADJ. (FRONTERIZO)'!$C$19</f>
        <v>0</v>
      </c>
      <c r="DD149" s="80" t="e" vm="1">
        <f>+[4]!NumLetras(DC149,"PESO","PESOS DOMINICANOS","$EE $m CON #d/100 CENTAVOS")</f>
        <v>#VALUE!</v>
      </c>
      <c r="DE149" s="80">
        <f t="shared" si="102"/>
        <v>0</v>
      </c>
      <c r="DF149" s="165">
        <v>7</v>
      </c>
      <c r="DG149" s="37">
        <f t="shared" si="103"/>
        <v>280</v>
      </c>
      <c r="DH149" s="189">
        <v>82.59999999999998</v>
      </c>
      <c r="DI149" s="80">
        <f>+DF149*'PRECIOS SEGUN ADJ (RURAL)'!$B$15*'PRECIOS SEGUN ADJ (RURAL)'!$C$15</f>
        <v>23127.999999999996</v>
      </c>
      <c r="DJ149" s="80" t="e" vm="1">
        <f>+[4]!NumLetras(DI149,"PESO","PESOS DOMINICANOS","$EE $m CON #d/100 CENTAVOS")</f>
        <v>#VALUE!</v>
      </c>
      <c r="DK149" s="80">
        <f t="shared" si="120"/>
        <v>4163.04</v>
      </c>
      <c r="DL149" s="165">
        <v>182</v>
      </c>
      <c r="DM149" s="37">
        <f t="shared" si="104"/>
        <v>7280</v>
      </c>
      <c r="DN149" s="189">
        <v>23.059999999999995</v>
      </c>
      <c r="DO149" s="80">
        <f>+DL149*'PRECIOS SEGUN ADJ (RURAL)'!$B$17*'PRECIOS SEGUN ADJ (RURAL)'!$C$17</f>
        <v>167876.8</v>
      </c>
      <c r="DP149" s="80" t="e" vm="1">
        <f>+[4]!NumLetras(DO149,"PESO","PESOS DOMINICANOS","$EE $m CON #d/100 CENTAVOS")</f>
        <v>#VALUE!</v>
      </c>
      <c r="DQ149" s="192">
        <v>0</v>
      </c>
      <c r="DR149" s="192">
        <f t="shared" si="130"/>
        <v>0</v>
      </c>
      <c r="DS149" s="189">
        <v>80.849999999999994</v>
      </c>
      <c r="DT149" s="80">
        <f>+DQ149*'PRECIOS SEGUN ADJ. (FRONTERIZO)'!$B$22*'PRECIOS SEGUN ADJ. (FRONTERIZO)'!$C$22</f>
        <v>0</v>
      </c>
      <c r="DU149" s="80" t="e" vm="1">
        <f>+[4]!NumLetras(DT149,"PESO","PESOS DOMINICANOS","$EE $m CON #d/100 CENTAVOS")</f>
        <v>#VALUE!</v>
      </c>
      <c r="DV149" s="165">
        <v>8</v>
      </c>
      <c r="DW149" s="37">
        <f t="shared" si="105"/>
        <v>320</v>
      </c>
      <c r="DX149" s="189">
        <v>21.83</v>
      </c>
      <c r="DY149" s="80">
        <f>+DV149*'PRECIOS SEGUN ADJ (RURAL)'!$B$19*'PRECIOS SEGUN ADJ (RURAL)'!$C$19</f>
        <v>6985.5999999999995</v>
      </c>
      <c r="DZ149" s="80" t="e" vm="1">
        <f>+[4]!NumLetras(DY149,"PESO","PESOS DOMINICANOS","$EE $m CON #d/100 CENTAVOS")</f>
        <v>#VALUE!</v>
      </c>
      <c r="EA149" s="80">
        <f t="shared" si="121"/>
        <v>1257.4100000000001</v>
      </c>
      <c r="EB149" s="165">
        <v>27</v>
      </c>
      <c r="EC149" s="37">
        <f t="shared" si="106"/>
        <v>1080</v>
      </c>
      <c r="ED149" s="189">
        <v>33</v>
      </c>
      <c r="EE149" s="80">
        <f>+EB149*'PRECIOS SEGUN ADJ (RURAL)'!$B$20*'PRECIOS SEGUN ADJ (RURAL)'!$C$20</f>
        <v>35640</v>
      </c>
      <c r="EF149" s="80" t="e" vm="1">
        <f>+[4]!NumLetras(EE149,"PESO","PESOS DOMINICANOS","$EE $m CON #d/100 CENTAVOS")</f>
        <v>#VALUE!</v>
      </c>
      <c r="EG149" s="37">
        <v>0</v>
      </c>
      <c r="EH149" s="37">
        <f t="shared" si="131"/>
        <v>0</v>
      </c>
      <c r="EI149" s="189">
        <v>15.789999999999997</v>
      </c>
      <c r="EJ149" s="80">
        <f>+EG149*'PRECIOS SEGUN ADJ. (FRONTERIZO)'!$B$25*'PRECIOS SEGUN ADJ. (FRONTERIZO)'!$C$25</f>
        <v>0</v>
      </c>
      <c r="EK149" s="80" t="e" vm="1">
        <f>+[4]!NumLetras(EJ149,"PESO","PESOS DOMINICANOS","$EE $m CON #d/100 CENTAVOS")</f>
        <v>#VALUE!</v>
      </c>
      <c r="EL149" s="37">
        <v>0</v>
      </c>
      <c r="EM149" s="37">
        <f t="shared" si="132"/>
        <v>0</v>
      </c>
      <c r="EN149" s="189">
        <v>31.5</v>
      </c>
      <c r="EO149" s="80">
        <f>+EL149*'PRECIOS SEGUN ADJ. (FRONTERIZO)'!$B$26*'PRECIOS SEGUN ADJ. (FRONTERIZO)'!$C$26</f>
        <v>0</v>
      </c>
      <c r="EP149" s="80" t="e" vm="1">
        <f>+[4]!NumLetras(EO149,"PESO","PESOS DOMINICANOS","$EE $m CON #d/100 CENTAVOS")</f>
        <v>#VALUE!</v>
      </c>
      <c r="EQ149" s="193">
        <v>24</v>
      </c>
      <c r="ER149" s="194">
        <f t="shared" si="107"/>
        <v>960</v>
      </c>
      <c r="ES149" s="195">
        <v>21.68</v>
      </c>
      <c r="ET149" s="196">
        <f>+EQ149*'PRECIOS SEGUN ADJ (RURAL)'!$B$13*'PRECIOS SEGUN ADJ (RURAL)'!$C$13</f>
        <v>20812.799999999996</v>
      </c>
      <c r="EU149" s="196" t="e" vm="1">
        <f>+[4]!NumLetras(ET149,"PESO","PESOS DOMINICANOS","$EE $m CON #d/100 CENTAVOS")</f>
        <v>#VALUE!</v>
      </c>
      <c r="EV149" s="197">
        <v>182</v>
      </c>
      <c r="EW149" s="198">
        <f t="shared" si="122"/>
        <v>3640</v>
      </c>
      <c r="EX149" s="199">
        <v>5.5</v>
      </c>
      <c r="EY149" s="200">
        <f>+EV149*'PRECIOS SEGUN ADJ (RURAL)'!$B$16*'PRECIOS SEGUN ADJ (RURAL)'!$C$16</f>
        <v>20020</v>
      </c>
      <c r="EZ149" s="200" t="e" vm="1">
        <f>+[4]!NumLetras(EY149,"PESO","PESOS DOMINICANOS","$EE $m CON #d/100 CENTAVOS")</f>
        <v>#VALUE!</v>
      </c>
      <c r="FA149" s="201">
        <v>11</v>
      </c>
      <c r="FB149" s="202">
        <f t="shared" si="108"/>
        <v>440</v>
      </c>
      <c r="FC149" s="203">
        <v>220</v>
      </c>
      <c r="FD149" s="204">
        <f>+FA149*'PRECIOS SEGUN ADJ (RURAL)'!$B$18*'PRECIOS SEGUN ADJ (RURAL)'!$C$18</f>
        <v>96800</v>
      </c>
      <c r="FE149" s="204" t="e" vm="1">
        <f>+[4]!NumLetras(FD149,"PESO","PESOS DOMINICANOS","$EE $m CON #d/100 CENTAVOS")</f>
        <v>#VALUE!</v>
      </c>
      <c r="FF149" s="204">
        <f t="shared" si="123"/>
        <v>17424</v>
      </c>
      <c r="FG149" s="80">
        <f t="shared" si="134"/>
        <v>931547.6</v>
      </c>
      <c r="FH149" s="80" t="e" vm="1">
        <f>+[4]!NumLetras(FG149,"PESO","PESOS DOMINICANOS","$EE $m CON #d/100 CENTAVOS")</f>
        <v>#VALUE!</v>
      </c>
      <c r="FI149" s="80">
        <f t="shared" si="133"/>
        <v>73647.760000000009</v>
      </c>
      <c r="FJ149" s="80" t="e" vm="1">
        <f>+[4]!NumLetras(FI149,"PESO","PESOS DOMINICANOS","$EE $m CON #d/100 CENTAVOS")</f>
        <v>#VALUE!</v>
      </c>
      <c r="FK149" s="80">
        <f t="shared" si="109"/>
        <v>857899.84</v>
      </c>
      <c r="FL149" s="80" t="e" vm="1">
        <f>+[4]!NumLetras(FK149,"PESO","PESOS DOMINICANOS","$EE $m CON #d/100 CENTAVOS")</f>
        <v>#VALUE!</v>
      </c>
      <c r="FM149" s="80">
        <f t="shared" si="110"/>
        <v>186309.52</v>
      </c>
      <c r="FN149" s="80" t="e" vm="1">
        <f>+[4]!NumLetras(FM149,"PESO","PESOS DOMINICANOS","$EE $m CON #d/100 CENTAVOS")</f>
        <v>#VALUE!</v>
      </c>
      <c r="FO149" s="80">
        <f t="shared" si="111"/>
        <v>9315.48</v>
      </c>
      <c r="FP149" s="80" t="e" vm="1">
        <f>+[4]!NumLetras(FO149,"PESO","PESOS DOMINICANOS","$EE $m CON #d/100 CENTAVOS")</f>
        <v>#VALUE!</v>
      </c>
      <c r="FQ149" s="80"/>
      <c r="FR149" s="80">
        <f t="shared" si="112"/>
        <v>745238.08</v>
      </c>
      <c r="FS149" s="80" t="e" vm="1">
        <f>+[4]!NumLetras(FR149,"PESO","PESOS DOMINICANOS","$EE $m CON #d/100 CENTAVOS")</f>
        <v>#VALUE!</v>
      </c>
      <c r="FT149" s="37" t="str">
        <f>+VLOOKUP(D149,'RURAL XENIA'!F:G,2,0)</f>
        <v>R-29</v>
      </c>
    </row>
    <row r="150" spans="1:176">
      <c r="A150" s="37">
        <v>39</v>
      </c>
      <c r="B150" s="37">
        <v>39</v>
      </c>
      <c r="C150" s="26" t="s">
        <v>3085</v>
      </c>
      <c r="D150" s="37">
        <v>131753787</v>
      </c>
      <c r="E150" s="37">
        <f>+VLOOKUP(D150,'INFORMACION DE PROVEEDORES'!C:I,2,0)</f>
        <v>131753787</v>
      </c>
      <c r="F150" s="26" t="str">
        <f>+VLOOKUP(D150,'INFORMACION DE PROVEEDORES'!C:J,4,0)</f>
        <v>OMAR ENRIQUE MONTES DE OCA MONTOLIO</v>
      </c>
      <c r="G150" s="37" t="str">
        <f>+VLOOKUP(D150,'INFORMACION DE PROVEEDORES'!C:K,5,0)</f>
        <v>008-0022797-7</v>
      </c>
      <c r="H150" s="26" t="str">
        <f>+VLOOKUP(D150,'INFORMACION DE PROVEEDORES'!C:L,7,0)</f>
        <v>AV. MONSEÑOR MERIÑO NO.28, CENTRO DE LA CIUDAD</v>
      </c>
      <c r="I150" s="37" t="str">
        <f>+VLOOKUP(D150,'INFORMACION DE PROVEEDORES'!C:M,3,0)</f>
        <v xml:space="preserve"> JURÍDICA</v>
      </c>
      <c r="J150" s="37">
        <v>1</v>
      </c>
      <c r="K150" s="37">
        <v>170</v>
      </c>
      <c r="L150" s="37">
        <v>12</v>
      </c>
      <c r="M150" s="37">
        <f t="shared" si="113"/>
        <v>480</v>
      </c>
      <c r="N150" s="189">
        <v>60.180000000000007</v>
      </c>
      <c r="O150" s="80">
        <f>+L150*'PRECIOS SEGUN ADJ (RURAL)'!$B$2*'PRECIOS SEGUN ADJ (RURAL)'!$C$2</f>
        <v>28886.399999999998</v>
      </c>
      <c r="P150" s="80" t="e" vm="1">
        <f>+[4]!NumLetras(O150,"PESO","PESOS DOMINICANOS","$EE $m CON #d/100 CENTAVOS")</f>
        <v>#VALUE!</v>
      </c>
      <c r="Q150" s="80">
        <f t="shared" si="114"/>
        <v>4621.82</v>
      </c>
      <c r="R150" s="165">
        <v>2</v>
      </c>
      <c r="S150" s="37">
        <f t="shared" si="90"/>
        <v>80</v>
      </c>
      <c r="T150" s="189">
        <v>33</v>
      </c>
      <c r="U150" s="80">
        <f>+R150*'PRECIOS SEGUN ADJ (RURAL)'!$B$3*'PRECIOS SEGUN ADJ (RURAL)'!$C$3</f>
        <v>2640</v>
      </c>
      <c r="V150" s="80" t="e" vm="1">
        <f>+[4]!NumLetras(U150,"PESO","PESOS DOMINICANOS","$EE $m CON #d/100 CENTAVOS")</f>
        <v>#VALUE!</v>
      </c>
      <c r="W150" s="192">
        <v>0</v>
      </c>
      <c r="X150" s="37">
        <f t="shared" si="124"/>
        <v>0</v>
      </c>
      <c r="Y150" s="189">
        <v>25.2</v>
      </c>
      <c r="Z150" s="80">
        <f>+W150*'PRECIOS SEGUN ADJ. (FRONTERIZO)'!$B$4*'PRECIOS SEGUN ADJ. (FRONTERIZO)'!$C$4</f>
        <v>0</v>
      </c>
      <c r="AA150" s="80" t="e" vm="1">
        <f>+[4]!NumLetras(Z150,"PESO","PESOS DOMINICANOS","$EE $m CON #d/100 CENTAVOS")</f>
        <v>#VALUE!</v>
      </c>
      <c r="AB150" s="165">
        <v>26</v>
      </c>
      <c r="AC150" s="37">
        <f t="shared" si="91"/>
        <v>1040</v>
      </c>
      <c r="AD150" s="189">
        <v>87.91</v>
      </c>
      <c r="AE150" s="80">
        <f>+AB150*'PRECIOS SEGUN ADJ (RURAL)'!$B$4*'PRECIOS SEGUN ADJ (RURAL)'!$C$4</f>
        <v>91426.4</v>
      </c>
      <c r="AF150" s="80" t="e" vm="1">
        <f>+[4]!NumLetras(AE150,"PESO","PESOS DOMINICANOS","$EE $m CON #d/100 CENTAVOS")</f>
        <v>#VALUE!</v>
      </c>
      <c r="AG150" s="80">
        <f t="shared" si="115"/>
        <v>16456.75</v>
      </c>
      <c r="AH150" s="165">
        <v>32</v>
      </c>
      <c r="AI150" s="37">
        <f t="shared" si="92"/>
        <v>1280</v>
      </c>
      <c r="AJ150" s="189">
        <v>53.95</v>
      </c>
      <c r="AK150" s="80">
        <f>+AH150*'PRECIOS SEGUN ADJ (RURAL)'!$B$5*'PRECIOS SEGUN ADJ (RURAL)'!$C$5</f>
        <v>69056</v>
      </c>
      <c r="AL150" s="80" t="e" vm="1">
        <f>+[4]!NumLetras(AK150,"PESO","PESOS DOMINICANOS","$EE $m CON #d/100 CENTAVOS")</f>
        <v>#VALUE!</v>
      </c>
      <c r="AM150" s="165">
        <v>4</v>
      </c>
      <c r="AN150" s="37">
        <f t="shared" si="93"/>
        <v>160</v>
      </c>
      <c r="AO150" s="189">
        <v>29.05</v>
      </c>
      <c r="AP150" s="80">
        <f>+AM150*'PRECIOS SEGUN ADJ (RURAL)'!$B$6*'PRECIOS SEGUN ADJ (RURAL)'!$C$6</f>
        <v>4648</v>
      </c>
      <c r="AQ150" s="80" t="e" vm="1">
        <f>+[4]!NumLetras(AP150,"PESO","PESOS DOMINICANOS","$EE $m CON #d/100 CENTAVOS")</f>
        <v>#VALUE!</v>
      </c>
      <c r="AR150" s="80">
        <f t="shared" si="116"/>
        <v>743.68</v>
      </c>
      <c r="AS150" s="165">
        <v>10</v>
      </c>
      <c r="AT150" s="37">
        <f t="shared" si="94"/>
        <v>400</v>
      </c>
      <c r="AU150" s="189">
        <v>304.44</v>
      </c>
      <c r="AV150" s="80">
        <f>+AS150*'PRECIOS SEGUN ADJ (RURAL)'!$B$7*'PRECIOS SEGUN ADJ (RURAL)'!$C$7</f>
        <v>121776</v>
      </c>
      <c r="AW150" s="80" t="e" vm="1">
        <f>+[4]!NumLetras(AV150,"PESO","PESOS DOMINICANOS","$EE $m CON #d/100 CENTAVOS")</f>
        <v>#VALUE!</v>
      </c>
      <c r="AX150" s="80">
        <f t="shared" si="117"/>
        <v>21919.68</v>
      </c>
      <c r="AY150" s="37">
        <v>0</v>
      </c>
      <c r="AZ150" s="37">
        <f t="shared" si="125"/>
        <v>0</v>
      </c>
      <c r="BA150" s="189">
        <v>18.899999999999999</v>
      </c>
      <c r="BB150" s="80">
        <f>+AY150*'PRECIOS SEGUN ADJ. (FRONTERIZO)'!$B$9*'PRECIOS SEGUN ADJ. (FRONTERIZO)'!$C$9</f>
        <v>0</v>
      </c>
      <c r="BC150" s="80" t="e" vm="1">
        <f>+[4]!NumLetras(BB150,"PESO","PESOS DOMINICANOS","$EE $m CON #d/100 CENTAVOS")</f>
        <v>#VALUE!</v>
      </c>
      <c r="BD150" s="165">
        <v>2</v>
      </c>
      <c r="BE150" s="37">
        <f t="shared" si="95"/>
        <v>80</v>
      </c>
      <c r="BF150" s="189">
        <v>140.38999999999999</v>
      </c>
      <c r="BG150" s="80">
        <f>+BD150*'PRECIOS SEGUN ADJ (RURAL)'!$B$8*'PRECIOS SEGUN ADJ (RURAL)'!$C$8</f>
        <v>11231.199999999999</v>
      </c>
      <c r="BH150" s="80" t="e" vm="1">
        <f>+[4]!NumLetras(BG150,"PESO","PESOS DOMINICANOS","$EE $m CON #d/100 CENTAVOS")</f>
        <v>#VALUE!</v>
      </c>
      <c r="BI150" s="80">
        <f t="shared" si="118"/>
        <v>2021.62</v>
      </c>
      <c r="BJ150" s="37">
        <v>0</v>
      </c>
      <c r="BK150" s="37">
        <f t="shared" si="126"/>
        <v>0</v>
      </c>
      <c r="BL150" s="189">
        <v>31.459999999999997</v>
      </c>
      <c r="BM150" s="80">
        <f>+BJ150*'PRECIOS SEGUN ADJ. (FRONTERIZO)'!$B$11*'PRECIOS SEGUN ADJ. (FRONTERIZO)'!$C$11</f>
        <v>0</v>
      </c>
      <c r="BN150" s="80" t="e" vm="1">
        <f>+[4]!NumLetras(BM150,"PESO","PESOS DOMINICANOS","$EE $m CON #d/100 CENTAVOS")</f>
        <v>#VALUE!</v>
      </c>
      <c r="BO150" s="165">
        <v>8</v>
      </c>
      <c r="BP150" s="37">
        <f t="shared" si="96"/>
        <v>320</v>
      </c>
      <c r="BQ150" s="189">
        <v>68.099999999999994</v>
      </c>
      <c r="BR150" s="80">
        <f>+BO150*'PRECIOS SEGUN ADJ (RURAL)'!$B$9*'PRECIOS SEGUN ADJ (RURAL)'!$C$9</f>
        <v>21792</v>
      </c>
      <c r="BS150" s="80" t="e" vm="1">
        <f>+[4]!NumLetras(BR150,"PESO","PESOS DOMINICANOS","$EE $m CON #d/100 CENTAVOS")</f>
        <v>#VALUE!</v>
      </c>
      <c r="BT150" s="165">
        <v>170</v>
      </c>
      <c r="BU150" s="37">
        <f t="shared" si="119"/>
        <v>3400</v>
      </c>
      <c r="BV150" s="189">
        <v>5.5</v>
      </c>
      <c r="BW150" s="80">
        <f>+BT150*'PRECIOS SEGUN ADJ (RURAL)'!$B$10*'PRECIOS SEGUN ADJ (RURAL)'!$C$10</f>
        <v>18700</v>
      </c>
      <c r="BX150" s="80" t="e" vm="1">
        <f>+[4]!NumLetras(BW150,"PESO","PESOS DOMINICANOS","$EE $m CON #d/100 CENTAVOS")</f>
        <v>#VALUE!</v>
      </c>
      <c r="BY150" s="165">
        <v>170</v>
      </c>
      <c r="BZ150" s="37">
        <f t="shared" si="97"/>
        <v>6800</v>
      </c>
      <c r="CA150" s="189">
        <v>7.1500000000000012</v>
      </c>
      <c r="CB150" s="80">
        <f>+BY150*'PRECIOS SEGUN ADJ (RURAL)'!$B$11*'PRECIOS SEGUN ADJ (RURAL)'!$C$11</f>
        <v>48620</v>
      </c>
      <c r="CC150" s="80" t="e" vm="1">
        <f>+[4]!NumLetras(CB150,"PESO","PESOS DOMINICANOS","$EE $m CON #d/100 CENTAVOS")</f>
        <v>#VALUE!</v>
      </c>
      <c r="CD150" s="165">
        <v>170</v>
      </c>
      <c r="CE150" s="37">
        <f t="shared" si="98"/>
        <v>6800</v>
      </c>
      <c r="CF150" s="189">
        <v>6.84</v>
      </c>
      <c r="CG150" s="80">
        <f>+CD150*'PRECIOS SEGUN ADJ (RURAL)'!$B$12*'PRECIOS SEGUN ADJ (RURAL)'!$C$12</f>
        <v>46512</v>
      </c>
      <c r="CH150" s="80" t="e" vm="1">
        <f>+[4]!NumLetras(CG150,"PESO","PESOS DOMINICANOS","$EE $m CON #d/100 CENTAVOS")</f>
        <v>#VALUE!</v>
      </c>
      <c r="CI150" s="37">
        <v>0</v>
      </c>
      <c r="CJ150" s="37">
        <f t="shared" si="127"/>
        <v>0</v>
      </c>
      <c r="CK150" s="189">
        <v>60</v>
      </c>
      <c r="CL150" s="80">
        <f>+CI150*'PRECIOS SEGUN ADJ. (FRONTERIZO)'!$B$16*'PRECIOS SEGUN ADJ. (FRONTERIZO)'!$C$16</f>
        <v>0</v>
      </c>
      <c r="CM150" s="80" t="e" vm="1">
        <f>+[4]!NumLetras(CL150,"PESO","PESOS DOMINICANOS","$EE $m CON #d/100 CENTAVOS")</f>
        <v>#VALUE!</v>
      </c>
      <c r="CN150" s="80">
        <f t="shared" si="99"/>
        <v>0</v>
      </c>
      <c r="CO150" s="37">
        <v>0</v>
      </c>
      <c r="CP150" s="37">
        <f t="shared" si="128"/>
        <v>0</v>
      </c>
      <c r="CQ150" s="189">
        <v>55.649999999999991</v>
      </c>
      <c r="CR150" s="80">
        <f>+CO150*'PRECIOS SEGUN ADJ. (FRONTERIZO)'!$B$17*'PRECIOS SEGUN ADJ. (FRONTERIZO)'!$C$17</f>
        <v>0</v>
      </c>
      <c r="CS150" s="80" t="e" vm="1">
        <f>+[4]!NumLetras(CR150,"PESO","PESOS DOMINICANOS","$EE $m CON #d/100 CENTAVOS")</f>
        <v>#VALUE!</v>
      </c>
      <c r="CT150" s="80">
        <f t="shared" si="100"/>
        <v>0</v>
      </c>
      <c r="CU150" s="165">
        <v>170</v>
      </c>
      <c r="CV150" s="37">
        <f t="shared" si="101"/>
        <v>6800</v>
      </c>
      <c r="CW150" s="189">
        <v>6.5999999999999988</v>
      </c>
      <c r="CX150" s="80">
        <f>+CU150*'PRECIOS SEGUN ADJ (RURAL)'!$B$14*'PRECIOS SEGUN ADJ (RURAL)'!$C$14</f>
        <v>44880</v>
      </c>
      <c r="CY150" s="80" t="e" vm="1">
        <f>+[4]!NumLetras(CX150,"PESO","PESOS DOMINICANOS","$EE $m CON #d/100 CENTAVOS")</f>
        <v>#VALUE!</v>
      </c>
      <c r="CZ150" s="37">
        <v>0</v>
      </c>
      <c r="DA150" s="37">
        <f t="shared" si="129"/>
        <v>0</v>
      </c>
      <c r="DB150" s="189">
        <v>65.75</v>
      </c>
      <c r="DC150" s="80">
        <f>+CZ150*'PRECIOS SEGUN ADJ. (FRONTERIZO)'!$B$19*'PRECIOS SEGUN ADJ. (FRONTERIZO)'!$C$19</f>
        <v>0</v>
      </c>
      <c r="DD150" s="80" t="e" vm="1">
        <f>+[4]!NumLetras(DC150,"PESO","PESOS DOMINICANOS","$EE $m CON #d/100 CENTAVOS")</f>
        <v>#VALUE!</v>
      </c>
      <c r="DE150" s="80">
        <f t="shared" si="102"/>
        <v>0</v>
      </c>
      <c r="DF150" s="165">
        <v>6</v>
      </c>
      <c r="DG150" s="37">
        <f t="shared" si="103"/>
        <v>240</v>
      </c>
      <c r="DH150" s="189">
        <v>82.59999999999998</v>
      </c>
      <c r="DI150" s="80">
        <f>+DF150*'PRECIOS SEGUN ADJ (RURAL)'!$B$15*'PRECIOS SEGUN ADJ (RURAL)'!$C$15</f>
        <v>19824</v>
      </c>
      <c r="DJ150" s="80" t="e" vm="1">
        <f>+[4]!NumLetras(DI150,"PESO","PESOS DOMINICANOS","$EE $m CON #d/100 CENTAVOS")</f>
        <v>#VALUE!</v>
      </c>
      <c r="DK150" s="80">
        <f t="shared" si="120"/>
        <v>3568.32</v>
      </c>
      <c r="DL150" s="165">
        <v>170</v>
      </c>
      <c r="DM150" s="37">
        <f t="shared" si="104"/>
        <v>6800</v>
      </c>
      <c r="DN150" s="189">
        <v>23.059999999999995</v>
      </c>
      <c r="DO150" s="80">
        <f>+DL150*'PRECIOS SEGUN ADJ (RURAL)'!$B$17*'PRECIOS SEGUN ADJ (RURAL)'!$C$17</f>
        <v>156808</v>
      </c>
      <c r="DP150" s="80" t="e" vm="1">
        <f>+[4]!NumLetras(DO150,"PESO","PESOS DOMINICANOS","$EE $m CON #d/100 CENTAVOS")</f>
        <v>#VALUE!</v>
      </c>
      <c r="DQ150" s="192">
        <v>0</v>
      </c>
      <c r="DR150" s="192">
        <f t="shared" si="130"/>
        <v>0</v>
      </c>
      <c r="DS150" s="189">
        <v>80.849999999999994</v>
      </c>
      <c r="DT150" s="80">
        <f>+DQ150*'PRECIOS SEGUN ADJ. (FRONTERIZO)'!$B$22*'PRECIOS SEGUN ADJ. (FRONTERIZO)'!$C$22</f>
        <v>0</v>
      </c>
      <c r="DU150" s="80" t="e" vm="1">
        <f>+[4]!NumLetras(DT150,"PESO","PESOS DOMINICANOS","$EE $m CON #d/100 CENTAVOS")</f>
        <v>#VALUE!</v>
      </c>
      <c r="DV150" s="165">
        <v>7</v>
      </c>
      <c r="DW150" s="37">
        <f t="shared" si="105"/>
        <v>280</v>
      </c>
      <c r="DX150" s="189">
        <v>21.83</v>
      </c>
      <c r="DY150" s="80">
        <f>+DV150*'PRECIOS SEGUN ADJ (RURAL)'!$B$19*'PRECIOS SEGUN ADJ (RURAL)'!$C$19</f>
        <v>6112.4</v>
      </c>
      <c r="DZ150" s="80" t="e" vm="1">
        <f>+[4]!NumLetras(DY150,"PESO","PESOS DOMINICANOS","$EE $m CON #d/100 CENTAVOS")</f>
        <v>#VALUE!</v>
      </c>
      <c r="EA150" s="80">
        <f t="shared" si="121"/>
        <v>1100.23</v>
      </c>
      <c r="EB150" s="165">
        <v>25</v>
      </c>
      <c r="EC150" s="37">
        <f t="shared" si="106"/>
        <v>1000</v>
      </c>
      <c r="ED150" s="189">
        <v>33</v>
      </c>
      <c r="EE150" s="80">
        <f>+EB150*'PRECIOS SEGUN ADJ (RURAL)'!$B$20*'PRECIOS SEGUN ADJ (RURAL)'!$C$20</f>
        <v>33000</v>
      </c>
      <c r="EF150" s="80" t="e" vm="1">
        <f>+[4]!NumLetras(EE150,"PESO","PESOS DOMINICANOS","$EE $m CON #d/100 CENTAVOS")</f>
        <v>#VALUE!</v>
      </c>
      <c r="EG150" s="37">
        <v>0</v>
      </c>
      <c r="EH150" s="37">
        <f t="shared" si="131"/>
        <v>0</v>
      </c>
      <c r="EI150" s="189">
        <v>15.789999999999997</v>
      </c>
      <c r="EJ150" s="80">
        <f>+EG150*'PRECIOS SEGUN ADJ. (FRONTERIZO)'!$B$25*'PRECIOS SEGUN ADJ. (FRONTERIZO)'!$C$25</f>
        <v>0</v>
      </c>
      <c r="EK150" s="80" t="e" vm="1">
        <f>+[4]!NumLetras(EJ150,"PESO","PESOS DOMINICANOS","$EE $m CON #d/100 CENTAVOS")</f>
        <v>#VALUE!</v>
      </c>
      <c r="EL150" s="37">
        <v>0</v>
      </c>
      <c r="EM150" s="37">
        <f t="shared" si="132"/>
        <v>0</v>
      </c>
      <c r="EN150" s="189">
        <v>31.5</v>
      </c>
      <c r="EO150" s="80">
        <f>+EL150*'PRECIOS SEGUN ADJ. (FRONTERIZO)'!$B$26*'PRECIOS SEGUN ADJ. (FRONTERIZO)'!$C$26</f>
        <v>0</v>
      </c>
      <c r="EP150" s="80" t="e" vm="1">
        <f>+[4]!NumLetras(EO150,"PESO","PESOS DOMINICANOS","$EE $m CON #d/100 CENTAVOS")</f>
        <v>#VALUE!</v>
      </c>
      <c r="EQ150" s="193">
        <v>22</v>
      </c>
      <c r="ER150" s="194">
        <f t="shared" si="107"/>
        <v>880</v>
      </c>
      <c r="ES150" s="195">
        <v>21.68</v>
      </c>
      <c r="ET150" s="196">
        <f>+EQ150*'PRECIOS SEGUN ADJ (RURAL)'!$B$13*'PRECIOS SEGUN ADJ (RURAL)'!$C$13</f>
        <v>19078.399999999998</v>
      </c>
      <c r="EU150" s="196" t="e" vm="1">
        <f>+[4]!NumLetras(ET150,"PESO","PESOS DOMINICANOS","$EE $m CON #d/100 CENTAVOS")</f>
        <v>#VALUE!</v>
      </c>
      <c r="EV150" s="197">
        <v>170</v>
      </c>
      <c r="EW150" s="198">
        <f t="shared" si="122"/>
        <v>3400</v>
      </c>
      <c r="EX150" s="199">
        <v>5.5</v>
      </c>
      <c r="EY150" s="200">
        <f>+EV150*'PRECIOS SEGUN ADJ (RURAL)'!$B$16*'PRECIOS SEGUN ADJ (RURAL)'!$C$16</f>
        <v>18700</v>
      </c>
      <c r="EZ150" s="200" t="e" vm="1">
        <f>+[4]!NumLetras(EY150,"PESO","PESOS DOMINICANOS","$EE $m CON #d/100 CENTAVOS")</f>
        <v>#VALUE!</v>
      </c>
      <c r="FA150" s="201">
        <v>10</v>
      </c>
      <c r="FB150" s="202">
        <f t="shared" si="108"/>
        <v>400</v>
      </c>
      <c r="FC150" s="203">
        <v>220</v>
      </c>
      <c r="FD150" s="204">
        <f>+FA150*'PRECIOS SEGUN ADJ (RURAL)'!$B$18*'PRECIOS SEGUN ADJ (RURAL)'!$C$18</f>
        <v>88000</v>
      </c>
      <c r="FE150" s="204" t="e" vm="1">
        <f>+[4]!NumLetras(FD150,"PESO","PESOS DOMINICANOS","$EE $m CON #d/100 CENTAVOS")</f>
        <v>#VALUE!</v>
      </c>
      <c r="FF150" s="204">
        <f t="shared" si="123"/>
        <v>15840</v>
      </c>
      <c r="FG150" s="80">
        <f t="shared" si="134"/>
        <v>851690.8</v>
      </c>
      <c r="FH150" s="80" t="e" vm="1">
        <f>+[4]!NumLetras(FG150,"PESO","PESOS DOMINICANOS","$EE $m CON #d/100 CENTAVOS")</f>
        <v>#VALUE!</v>
      </c>
      <c r="FI150" s="80">
        <f t="shared" si="133"/>
        <v>66272.100000000006</v>
      </c>
      <c r="FJ150" s="80" t="e" vm="1">
        <f>+[4]!NumLetras(FI150,"PESO","PESOS DOMINICANOS","$EE $m CON #d/100 CENTAVOS")</f>
        <v>#VALUE!</v>
      </c>
      <c r="FK150" s="80">
        <f t="shared" si="109"/>
        <v>785418.70000000007</v>
      </c>
      <c r="FL150" s="80" t="e" vm="1">
        <f>+[4]!NumLetras(FK150,"PESO","PESOS DOMINICANOS","$EE $m CON #d/100 CENTAVOS")</f>
        <v>#VALUE!</v>
      </c>
      <c r="FM150" s="80">
        <f t="shared" si="110"/>
        <v>170338.16</v>
      </c>
      <c r="FN150" s="80" t="e" vm="1">
        <f>+[4]!NumLetras(FM150,"PESO","PESOS DOMINICANOS","$EE $m CON #d/100 CENTAVOS")</f>
        <v>#VALUE!</v>
      </c>
      <c r="FO150" s="80">
        <f t="shared" si="111"/>
        <v>8516.91</v>
      </c>
      <c r="FP150" s="80" t="e" vm="1">
        <f>+[4]!NumLetras(FO150,"PESO","PESOS DOMINICANOS","$EE $m CON #d/100 CENTAVOS")</f>
        <v>#VALUE!</v>
      </c>
      <c r="FQ150" s="80"/>
      <c r="FR150" s="80">
        <f t="shared" si="112"/>
        <v>681352.64</v>
      </c>
      <c r="FS150" s="80" t="e" vm="1">
        <f>+[4]!NumLetras(FR150,"PESO","PESOS DOMINICANOS","$EE $m CON #d/100 CENTAVOS")</f>
        <v>#VALUE!</v>
      </c>
      <c r="FT150" s="37" t="str">
        <f>+VLOOKUP(D150,'RURAL XENIA'!F:G,2,0)</f>
        <v>R-42</v>
      </c>
    </row>
    <row r="151" spans="1:176">
      <c r="A151" s="37">
        <v>40</v>
      </c>
      <c r="B151" s="37">
        <v>40</v>
      </c>
      <c r="C151" s="26" t="s">
        <v>1274</v>
      </c>
      <c r="D151" s="37">
        <v>1001054632</v>
      </c>
      <c r="E151" s="37" t="str">
        <f>+VLOOKUP(D151,'INFORMACION DE PROVEEDORES'!C:I,2,0)</f>
        <v>010-0105463-2</v>
      </c>
      <c r="F151" s="26" t="str">
        <f>+VLOOKUP(D151,'INFORMACION DE PROVEEDORES'!C:J,4,0)</f>
        <v>DIRINA ALTAGRACIA RAMIREZ MARTINEZ</v>
      </c>
      <c r="G151" s="37" t="str">
        <f>+VLOOKUP(D151,'INFORMACION DE PROVEEDORES'!C:K,5,0)</f>
        <v>010-0105463-2</v>
      </c>
      <c r="H151" s="26" t="str">
        <f>+VLOOKUP(D151,'INFORMACION DE PROVEEDORES'!C:L,7,0)</f>
        <v>CALLE HERMANAS NANITA, NO. 74, SIMON ESTRIDER, AZUA</v>
      </c>
      <c r="I151" s="37" t="str">
        <f>+VLOOKUP(D151,'INFORMACION DE PROVEEDORES'!C:M,3,0)</f>
        <v xml:space="preserve"> FÍSICA</v>
      </c>
      <c r="J151" s="37">
        <v>1</v>
      </c>
      <c r="K151" s="37">
        <v>379</v>
      </c>
      <c r="L151" s="37">
        <v>26</v>
      </c>
      <c r="M151" s="37">
        <f t="shared" si="113"/>
        <v>1040</v>
      </c>
      <c r="N151" s="189">
        <v>60.180000000000007</v>
      </c>
      <c r="O151" s="80">
        <f>+L151*'PRECIOS SEGUN ADJ (RURAL)'!$B$2*'PRECIOS SEGUN ADJ (RURAL)'!$C$2</f>
        <v>62587.200000000004</v>
      </c>
      <c r="P151" s="80" t="e" vm="1">
        <f>+[4]!NumLetras(O151,"PESO","PESOS DOMINICANOS","$EE $m CON #d/100 CENTAVOS")</f>
        <v>#VALUE!</v>
      </c>
      <c r="Q151" s="80">
        <f t="shared" si="114"/>
        <v>10013.950000000001</v>
      </c>
      <c r="R151" s="165">
        <v>5</v>
      </c>
      <c r="S151" s="37">
        <f t="shared" si="90"/>
        <v>200</v>
      </c>
      <c r="T151" s="189">
        <v>33</v>
      </c>
      <c r="U151" s="80">
        <f>+R151*'PRECIOS SEGUN ADJ (RURAL)'!$B$3*'PRECIOS SEGUN ADJ (RURAL)'!$C$3</f>
        <v>6600</v>
      </c>
      <c r="V151" s="80" t="e" vm="1">
        <f>+[4]!NumLetras(U151,"PESO","PESOS DOMINICANOS","$EE $m CON #d/100 CENTAVOS")</f>
        <v>#VALUE!</v>
      </c>
      <c r="W151" s="192">
        <v>0</v>
      </c>
      <c r="X151" s="37">
        <f t="shared" si="124"/>
        <v>0</v>
      </c>
      <c r="Y151" s="189">
        <v>25.2</v>
      </c>
      <c r="Z151" s="80">
        <f>+W151*'PRECIOS SEGUN ADJ. (FRONTERIZO)'!$B$4*'PRECIOS SEGUN ADJ. (FRONTERIZO)'!$C$4</f>
        <v>0</v>
      </c>
      <c r="AA151" s="80" t="e" vm="1">
        <f>+[4]!NumLetras(Z151,"PESO","PESOS DOMINICANOS","$EE $m CON #d/100 CENTAVOS")</f>
        <v>#VALUE!</v>
      </c>
      <c r="AB151" s="165">
        <v>58</v>
      </c>
      <c r="AC151" s="37">
        <f t="shared" si="91"/>
        <v>2320</v>
      </c>
      <c r="AD151" s="189">
        <v>87.91</v>
      </c>
      <c r="AE151" s="80">
        <f>+AB151*'PRECIOS SEGUN ADJ (RURAL)'!$B$4*'PRECIOS SEGUN ADJ (RURAL)'!$C$4</f>
        <v>203951.19999999998</v>
      </c>
      <c r="AF151" s="80" t="e" vm="1">
        <f>+[4]!NumLetras(AE151,"PESO","PESOS DOMINICANOS","$EE $m CON #d/100 CENTAVOS")</f>
        <v>#VALUE!</v>
      </c>
      <c r="AG151" s="80">
        <f t="shared" si="115"/>
        <v>36711.22</v>
      </c>
      <c r="AH151" s="165">
        <v>70</v>
      </c>
      <c r="AI151" s="37">
        <f t="shared" si="92"/>
        <v>2800</v>
      </c>
      <c r="AJ151" s="189">
        <v>53.95</v>
      </c>
      <c r="AK151" s="80">
        <f>+AH151*'PRECIOS SEGUN ADJ (RURAL)'!$B$5*'PRECIOS SEGUN ADJ (RURAL)'!$C$5</f>
        <v>151060</v>
      </c>
      <c r="AL151" s="80" t="e" vm="1">
        <f>+[4]!NumLetras(AK151,"PESO","PESOS DOMINICANOS","$EE $m CON #d/100 CENTAVOS")</f>
        <v>#VALUE!</v>
      </c>
      <c r="AM151" s="165">
        <v>9</v>
      </c>
      <c r="AN151" s="37">
        <f t="shared" si="93"/>
        <v>360</v>
      </c>
      <c r="AO151" s="189">
        <v>29.05</v>
      </c>
      <c r="AP151" s="80">
        <f>+AM151*'PRECIOS SEGUN ADJ (RURAL)'!$B$6*'PRECIOS SEGUN ADJ (RURAL)'!$C$6</f>
        <v>10458</v>
      </c>
      <c r="AQ151" s="80" t="e" vm="1">
        <f>+[4]!NumLetras(AP151,"PESO","PESOS DOMINICANOS","$EE $m CON #d/100 CENTAVOS")</f>
        <v>#VALUE!</v>
      </c>
      <c r="AR151" s="80">
        <f t="shared" si="116"/>
        <v>1673.28</v>
      </c>
      <c r="AS151" s="165">
        <v>21</v>
      </c>
      <c r="AT151" s="37">
        <f t="shared" si="94"/>
        <v>840</v>
      </c>
      <c r="AU151" s="189">
        <v>304.44</v>
      </c>
      <c r="AV151" s="80">
        <f>+AS151*'PRECIOS SEGUN ADJ (RURAL)'!$B$7*'PRECIOS SEGUN ADJ (RURAL)'!$C$7</f>
        <v>255729.59999999998</v>
      </c>
      <c r="AW151" s="80" t="e" vm="1">
        <f>+[4]!NumLetras(AV151,"PESO","PESOS DOMINICANOS","$EE $m CON #d/100 CENTAVOS")</f>
        <v>#VALUE!</v>
      </c>
      <c r="AX151" s="80">
        <f t="shared" si="117"/>
        <v>46031.33</v>
      </c>
      <c r="AY151" s="37">
        <v>0</v>
      </c>
      <c r="AZ151" s="37">
        <f t="shared" si="125"/>
        <v>0</v>
      </c>
      <c r="BA151" s="189">
        <v>18.899999999999999</v>
      </c>
      <c r="BB151" s="80">
        <f>+AY151*'PRECIOS SEGUN ADJ. (FRONTERIZO)'!$B$9*'PRECIOS SEGUN ADJ. (FRONTERIZO)'!$C$9</f>
        <v>0</v>
      </c>
      <c r="BC151" s="80" t="e" vm="1">
        <f>+[4]!NumLetras(BB151,"PESO","PESOS DOMINICANOS","$EE $m CON #d/100 CENTAVOS")</f>
        <v>#VALUE!</v>
      </c>
      <c r="BD151" s="165">
        <v>5</v>
      </c>
      <c r="BE151" s="37">
        <f t="shared" si="95"/>
        <v>200</v>
      </c>
      <c r="BF151" s="189">
        <v>140.38999999999999</v>
      </c>
      <c r="BG151" s="80">
        <f>+BD151*'PRECIOS SEGUN ADJ (RURAL)'!$B$8*'PRECIOS SEGUN ADJ (RURAL)'!$C$8</f>
        <v>28077.999999999996</v>
      </c>
      <c r="BH151" s="80" t="e" vm="1">
        <f>+[4]!NumLetras(BG151,"PESO","PESOS DOMINICANOS","$EE $m CON #d/100 CENTAVOS")</f>
        <v>#VALUE!</v>
      </c>
      <c r="BI151" s="80">
        <f t="shared" si="118"/>
        <v>5054.04</v>
      </c>
      <c r="BJ151" s="37">
        <v>0</v>
      </c>
      <c r="BK151" s="37">
        <f t="shared" si="126"/>
        <v>0</v>
      </c>
      <c r="BL151" s="189">
        <v>31.459999999999997</v>
      </c>
      <c r="BM151" s="80">
        <f>+BJ151*'PRECIOS SEGUN ADJ. (FRONTERIZO)'!$B$11*'PRECIOS SEGUN ADJ. (FRONTERIZO)'!$C$11</f>
        <v>0</v>
      </c>
      <c r="BN151" s="80" t="e" vm="1">
        <f>+[4]!NumLetras(BM151,"PESO","PESOS DOMINICANOS","$EE $m CON #d/100 CENTAVOS")</f>
        <v>#VALUE!</v>
      </c>
      <c r="BO151" s="165">
        <v>17</v>
      </c>
      <c r="BP151" s="37">
        <f t="shared" si="96"/>
        <v>680</v>
      </c>
      <c r="BQ151" s="189">
        <v>68.099999999999994</v>
      </c>
      <c r="BR151" s="80">
        <f>+BO151*'PRECIOS SEGUN ADJ (RURAL)'!$B$9*'PRECIOS SEGUN ADJ (RURAL)'!$C$9</f>
        <v>46307.999999999993</v>
      </c>
      <c r="BS151" s="80" t="e" vm="1">
        <f>+[4]!NumLetras(BR151,"PESO","PESOS DOMINICANOS","$EE $m CON #d/100 CENTAVOS")</f>
        <v>#VALUE!</v>
      </c>
      <c r="BT151" s="165">
        <v>379</v>
      </c>
      <c r="BU151" s="37">
        <f t="shared" si="119"/>
        <v>7580</v>
      </c>
      <c r="BV151" s="189">
        <v>5.5</v>
      </c>
      <c r="BW151" s="80">
        <f>+BT151*'PRECIOS SEGUN ADJ (RURAL)'!$B$10*'PRECIOS SEGUN ADJ (RURAL)'!$C$10</f>
        <v>41690</v>
      </c>
      <c r="BX151" s="80" t="e" vm="1">
        <f>+[4]!NumLetras(BW151,"PESO","PESOS DOMINICANOS","$EE $m CON #d/100 CENTAVOS")</f>
        <v>#VALUE!</v>
      </c>
      <c r="BY151" s="165">
        <v>379</v>
      </c>
      <c r="BZ151" s="37">
        <f t="shared" si="97"/>
        <v>15160</v>
      </c>
      <c r="CA151" s="189">
        <v>7.1500000000000012</v>
      </c>
      <c r="CB151" s="80">
        <f>+BY151*'PRECIOS SEGUN ADJ (RURAL)'!$B$11*'PRECIOS SEGUN ADJ (RURAL)'!$C$11</f>
        <v>108394</v>
      </c>
      <c r="CC151" s="80" t="e" vm="1">
        <f>+[4]!NumLetras(CB151,"PESO","PESOS DOMINICANOS","$EE $m CON #d/100 CENTAVOS")</f>
        <v>#VALUE!</v>
      </c>
      <c r="CD151" s="165">
        <v>379</v>
      </c>
      <c r="CE151" s="37">
        <f t="shared" si="98"/>
        <v>15160</v>
      </c>
      <c r="CF151" s="189">
        <v>6.84</v>
      </c>
      <c r="CG151" s="80">
        <f>+CD151*'PRECIOS SEGUN ADJ (RURAL)'!$B$12*'PRECIOS SEGUN ADJ (RURAL)'!$C$12</f>
        <v>103694.40000000001</v>
      </c>
      <c r="CH151" s="80" t="e" vm="1">
        <f>+[4]!NumLetras(CG151,"PESO","PESOS DOMINICANOS","$EE $m CON #d/100 CENTAVOS")</f>
        <v>#VALUE!</v>
      </c>
      <c r="CI151" s="37">
        <v>0</v>
      </c>
      <c r="CJ151" s="37">
        <f t="shared" si="127"/>
        <v>0</v>
      </c>
      <c r="CK151" s="189">
        <v>60</v>
      </c>
      <c r="CL151" s="80">
        <f>+CI151*'PRECIOS SEGUN ADJ. (FRONTERIZO)'!$B$16*'PRECIOS SEGUN ADJ. (FRONTERIZO)'!$C$16</f>
        <v>0</v>
      </c>
      <c r="CM151" s="80" t="e" vm="1">
        <f>+[4]!NumLetras(CL151,"PESO","PESOS DOMINICANOS","$EE $m CON #d/100 CENTAVOS")</f>
        <v>#VALUE!</v>
      </c>
      <c r="CN151" s="80">
        <f t="shared" si="99"/>
        <v>0</v>
      </c>
      <c r="CO151" s="37">
        <v>0</v>
      </c>
      <c r="CP151" s="37">
        <f t="shared" si="128"/>
        <v>0</v>
      </c>
      <c r="CQ151" s="189">
        <v>55.649999999999991</v>
      </c>
      <c r="CR151" s="80">
        <f>+CO151*'PRECIOS SEGUN ADJ. (FRONTERIZO)'!$B$17*'PRECIOS SEGUN ADJ. (FRONTERIZO)'!$C$17</f>
        <v>0</v>
      </c>
      <c r="CS151" s="80" t="e" vm="1">
        <f>+[4]!NumLetras(CR151,"PESO","PESOS DOMINICANOS","$EE $m CON #d/100 CENTAVOS")</f>
        <v>#VALUE!</v>
      </c>
      <c r="CT151" s="80">
        <f t="shared" si="100"/>
        <v>0</v>
      </c>
      <c r="CU151" s="165">
        <v>379</v>
      </c>
      <c r="CV151" s="37">
        <f t="shared" si="101"/>
        <v>15160</v>
      </c>
      <c r="CW151" s="189">
        <v>6.5999999999999988</v>
      </c>
      <c r="CX151" s="80">
        <f>+CU151*'PRECIOS SEGUN ADJ (RURAL)'!$B$14*'PRECIOS SEGUN ADJ (RURAL)'!$C$14</f>
        <v>100056</v>
      </c>
      <c r="CY151" s="80" t="e" vm="1">
        <f>+[4]!NumLetras(CX151,"PESO","PESOS DOMINICANOS","$EE $m CON #d/100 CENTAVOS")</f>
        <v>#VALUE!</v>
      </c>
      <c r="CZ151" s="37">
        <v>0</v>
      </c>
      <c r="DA151" s="37">
        <f t="shared" si="129"/>
        <v>0</v>
      </c>
      <c r="DB151" s="189">
        <v>65.75</v>
      </c>
      <c r="DC151" s="80">
        <f>+CZ151*'PRECIOS SEGUN ADJ. (FRONTERIZO)'!$B$19*'PRECIOS SEGUN ADJ. (FRONTERIZO)'!$C$19</f>
        <v>0</v>
      </c>
      <c r="DD151" s="80" t="e" vm="1">
        <f>+[4]!NumLetras(DC151,"PESO","PESOS DOMINICANOS","$EE $m CON #d/100 CENTAVOS")</f>
        <v>#VALUE!</v>
      </c>
      <c r="DE151" s="80">
        <f t="shared" si="102"/>
        <v>0</v>
      </c>
      <c r="DF151" s="165">
        <v>13</v>
      </c>
      <c r="DG151" s="37">
        <f t="shared" si="103"/>
        <v>520</v>
      </c>
      <c r="DH151" s="189">
        <v>82.59999999999998</v>
      </c>
      <c r="DI151" s="80">
        <f>+DF151*'PRECIOS SEGUN ADJ (RURAL)'!$B$15*'PRECIOS SEGUN ADJ (RURAL)'!$C$15</f>
        <v>42952</v>
      </c>
      <c r="DJ151" s="80" t="e" vm="1">
        <f>+[4]!NumLetras(DI151,"PESO","PESOS DOMINICANOS","$EE $m CON #d/100 CENTAVOS")</f>
        <v>#VALUE!</v>
      </c>
      <c r="DK151" s="80">
        <f t="shared" si="120"/>
        <v>7731.36</v>
      </c>
      <c r="DL151" s="165">
        <v>379</v>
      </c>
      <c r="DM151" s="37">
        <f t="shared" si="104"/>
        <v>15160</v>
      </c>
      <c r="DN151" s="189">
        <v>23.059999999999995</v>
      </c>
      <c r="DO151" s="80">
        <f>+DL151*'PRECIOS SEGUN ADJ (RURAL)'!$B$17*'PRECIOS SEGUN ADJ (RURAL)'!$C$17</f>
        <v>349589.6</v>
      </c>
      <c r="DP151" s="80" t="e" vm="1">
        <f>+[4]!NumLetras(DO151,"PESO","PESOS DOMINICANOS","$EE $m CON #d/100 CENTAVOS")</f>
        <v>#VALUE!</v>
      </c>
      <c r="DQ151" s="192">
        <v>0</v>
      </c>
      <c r="DR151" s="192">
        <f t="shared" si="130"/>
        <v>0</v>
      </c>
      <c r="DS151" s="189">
        <v>80.849999999999994</v>
      </c>
      <c r="DT151" s="80">
        <f>+DQ151*'PRECIOS SEGUN ADJ. (FRONTERIZO)'!$B$22*'PRECIOS SEGUN ADJ. (FRONTERIZO)'!$C$22</f>
        <v>0</v>
      </c>
      <c r="DU151" s="80" t="e" vm="1">
        <f>+[4]!NumLetras(DT151,"PESO","PESOS DOMINICANOS","$EE $m CON #d/100 CENTAVOS")</f>
        <v>#VALUE!</v>
      </c>
      <c r="DV151" s="165">
        <v>15</v>
      </c>
      <c r="DW151" s="37">
        <f t="shared" si="105"/>
        <v>600</v>
      </c>
      <c r="DX151" s="189">
        <v>21.83</v>
      </c>
      <c r="DY151" s="80">
        <f>+DV151*'PRECIOS SEGUN ADJ (RURAL)'!$B$19*'PRECIOS SEGUN ADJ (RURAL)'!$C$19</f>
        <v>13098</v>
      </c>
      <c r="DZ151" s="80" t="e" vm="1">
        <f>+[4]!NumLetras(DY151,"PESO","PESOS DOMINICANOS","$EE $m CON #d/100 CENTAVOS")</f>
        <v>#VALUE!</v>
      </c>
      <c r="EA151" s="80">
        <f t="shared" si="121"/>
        <v>2357.64</v>
      </c>
      <c r="EB151" s="165">
        <v>55</v>
      </c>
      <c r="EC151" s="37">
        <f t="shared" si="106"/>
        <v>2200</v>
      </c>
      <c r="ED151" s="189">
        <v>33</v>
      </c>
      <c r="EE151" s="80">
        <f>+EB151*'PRECIOS SEGUN ADJ (RURAL)'!$B$20*'PRECIOS SEGUN ADJ (RURAL)'!$C$20</f>
        <v>72600</v>
      </c>
      <c r="EF151" s="80" t="e" vm="1">
        <f>+[4]!NumLetras(EE151,"PESO","PESOS DOMINICANOS","$EE $m CON #d/100 CENTAVOS")</f>
        <v>#VALUE!</v>
      </c>
      <c r="EG151" s="37">
        <v>0</v>
      </c>
      <c r="EH151" s="37">
        <f t="shared" si="131"/>
        <v>0</v>
      </c>
      <c r="EI151" s="189">
        <v>15.789999999999997</v>
      </c>
      <c r="EJ151" s="80">
        <f>+EG151*'PRECIOS SEGUN ADJ. (FRONTERIZO)'!$B$25*'PRECIOS SEGUN ADJ. (FRONTERIZO)'!$C$25</f>
        <v>0</v>
      </c>
      <c r="EK151" s="80" t="e" vm="1">
        <f>+[4]!NumLetras(EJ151,"PESO","PESOS DOMINICANOS","$EE $m CON #d/100 CENTAVOS")</f>
        <v>#VALUE!</v>
      </c>
      <c r="EL151" s="37">
        <v>0</v>
      </c>
      <c r="EM151" s="37">
        <f t="shared" si="132"/>
        <v>0</v>
      </c>
      <c r="EN151" s="189">
        <v>31.5</v>
      </c>
      <c r="EO151" s="80">
        <f>+EL151*'PRECIOS SEGUN ADJ. (FRONTERIZO)'!$B$26*'PRECIOS SEGUN ADJ. (FRONTERIZO)'!$C$26</f>
        <v>0</v>
      </c>
      <c r="EP151" s="80" t="e" vm="1">
        <f>+[4]!NumLetras(EO151,"PESO","PESOS DOMINICANOS","$EE $m CON #d/100 CENTAVOS")</f>
        <v>#VALUE!</v>
      </c>
      <c r="EQ151" s="193">
        <v>48</v>
      </c>
      <c r="ER151" s="194">
        <f t="shared" si="107"/>
        <v>1920</v>
      </c>
      <c r="ES151" s="195">
        <v>21.68</v>
      </c>
      <c r="ET151" s="196">
        <f>+EQ151*'PRECIOS SEGUN ADJ (RURAL)'!$B$13*'PRECIOS SEGUN ADJ (RURAL)'!$C$13</f>
        <v>41625.599999999991</v>
      </c>
      <c r="EU151" s="196" t="e" vm="1">
        <f>+[4]!NumLetras(ET151,"PESO","PESOS DOMINICANOS","$EE $m CON #d/100 CENTAVOS")</f>
        <v>#VALUE!</v>
      </c>
      <c r="EV151" s="197">
        <v>379</v>
      </c>
      <c r="EW151" s="198">
        <f t="shared" si="122"/>
        <v>7580</v>
      </c>
      <c r="EX151" s="199">
        <v>5.5</v>
      </c>
      <c r="EY151" s="200">
        <f>+EV151*'PRECIOS SEGUN ADJ (RURAL)'!$B$16*'PRECIOS SEGUN ADJ (RURAL)'!$C$16</f>
        <v>41690</v>
      </c>
      <c r="EZ151" s="200" t="e" vm="1">
        <f>+[4]!NumLetras(EY151,"PESO","PESOS DOMINICANOS","$EE $m CON #d/100 CENTAVOS")</f>
        <v>#VALUE!</v>
      </c>
      <c r="FA151" s="201">
        <v>21</v>
      </c>
      <c r="FB151" s="202">
        <f t="shared" si="108"/>
        <v>840</v>
      </c>
      <c r="FC151" s="203">
        <v>220</v>
      </c>
      <c r="FD151" s="204">
        <f>+FA151*'PRECIOS SEGUN ADJ (RURAL)'!$B$18*'PRECIOS SEGUN ADJ (RURAL)'!$C$18</f>
        <v>184800</v>
      </c>
      <c r="FE151" s="204" t="e" vm="1">
        <f>+[4]!NumLetras(FD151,"PESO","PESOS DOMINICANOS","$EE $m CON #d/100 CENTAVOS")</f>
        <v>#VALUE!</v>
      </c>
      <c r="FF151" s="204">
        <f t="shared" si="123"/>
        <v>33264</v>
      </c>
      <c r="FG151" s="80">
        <f t="shared" si="134"/>
        <v>1864961.6</v>
      </c>
      <c r="FH151" s="80" t="e" vm="1">
        <f>+[4]!NumLetras(FG151,"PESO","PESOS DOMINICANOS","$EE $m CON #d/100 CENTAVOS")</f>
        <v>#VALUE!</v>
      </c>
      <c r="FI151" s="80">
        <f t="shared" si="133"/>
        <v>142836.82</v>
      </c>
      <c r="FJ151" s="80" t="e" vm="1">
        <f>+[4]!NumLetras(FI151,"PESO","PESOS DOMINICANOS","$EE $m CON #d/100 CENTAVOS")</f>
        <v>#VALUE!</v>
      </c>
      <c r="FK151" s="80">
        <f t="shared" si="109"/>
        <v>1722124.78</v>
      </c>
      <c r="FL151" s="80" t="e" vm="1">
        <f>+[4]!NumLetras(FK151,"PESO","PESOS DOMINICANOS","$EE $m CON #d/100 CENTAVOS")</f>
        <v>#VALUE!</v>
      </c>
      <c r="FM151" s="80">
        <f t="shared" si="110"/>
        <v>372992.32</v>
      </c>
      <c r="FN151" s="80" t="e" vm="1">
        <f>+[4]!NumLetras(FM151,"PESO","PESOS DOMINICANOS","$EE $m CON #d/100 CENTAVOS")</f>
        <v>#VALUE!</v>
      </c>
      <c r="FO151" s="80">
        <f t="shared" si="111"/>
        <v>18649.62</v>
      </c>
      <c r="FP151" s="80" t="e" vm="1">
        <f>+[4]!NumLetras(FO151,"PESO","PESOS DOMINICANOS","$EE $m CON #d/100 CENTAVOS")</f>
        <v>#VALUE!</v>
      </c>
      <c r="FQ151" s="80"/>
      <c r="FR151" s="80">
        <f t="shared" si="112"/>
        <v>1491969.28</v>
      </c>
      <c r="FS151" s="80" t="e" vm="1">
        <f>+[4]!NumLetras(FR151,"PESO","PESOS DOMINICANOS","$EE $m CON #d/100 CENTAVOS")</f>
        <v>#VALUE!</v>
      </c>
      <c r="FT151" s="37" t="str">
        <f>+VLOOKUP(D151,'RURAL XENIA'!F:G,2,0)</f>
        <v>R-01</v>
      </c>
    </row>
    <row r="152" spans="1:176">
      <c r="A152" s="37">
        <v>41</v>
      </c>
      <c r="B152" s="37">
        <v>41</v>
      </c>
      <c r="C152" s="26" t="s">
        <v>3095</v>
      </c>
      <c r="D152" s="37">
        <v>130707529</v>
      </c>
      <c r="E152" s="37">
        <f>+VLOOKUP(D152,'INFORMACION DE PROVEEDORES'!C:I,2,0)</f>
        <v>130707529</v>
      </c>
      <c r="F152" s="26" t="str">
        <f>+VLOOKUP(D152,'INFORMACION DE PROVEEDORES'!C:J,4,0)</f>
        <v>ALBERTO SANCHEZ MARTE</v>
      </c>
      <c r="G152" s="37" t="str">
        <f>+VLOOKUP(D152,'INFORMACION DE PROVEEDORES'!C:K,5,0)</f>
        <v>056-0027544-9</v>
      </c>
      <c r="H152" s="26" t="str">
        <f>+VLOOKUP(D152,'INFORMACION DE PROVEEDORES'!C:L,7,0)</f>
        <v xml:space="preserve">CALLE CRUCE DE MIRABEL, NO.81, CENTRO CIUDAD, </v>
      </c>
      <c r="I152" s="37" t="str">
        <f>+VLOOKUP(D152,'INFORMACION DE PROVEEDORES'!C:M,3,0)</f>
        <v xml:space="preserve"> JURÍDICA</v>
      </c>
      <c r="J152" s="37">
        <v>1</v>
      </c>
      <c r="K152" s="37">
        <v>290</v>
      </c>
      <c r="L152" s="37">
        <v>20</v>
      </c>
      <c r="M152" s="37">
        <f t="shared" si="113"/>
        <v>800</v>
      </c>
      <c r="N152" s="189">
        <v>60.180000000000007</v>
      </c>
      <c r="O152" s="80">
        <f>+L152*'PRECIOS SEGUN ADJ (RURAL)'!$B$2*'PRECIOS SEGUN ADJ (RURAL)'!$C$2</f>
        <v>48144</v>
      </c>
      <c r="P152" s="80" t="e" vm="1">
        <f>+[4]!NumLetras(O152,"PESO","PESOS DOMINICANOS","$EE $m CON #d/100 CENTAVOS")</f>
        <v>#VALUE!</v>
      </c>
      <c r="Q152" s="80">
        <f t="shared" si="114"/>
        <v>7703.04</v>
      </c>
      <c r="R152" s="165">
        <v>4</v>
      </c>
      <c r="S152" s="37">
        <f t="shared" si="90"/>
        <v>160</v>
      </c>
      <c r="T152" s="189">
        <v>33</v>
      </c>
      <c r="U152" s="80">
        <f>+R152*'PRECIOS SEGUN ADJ (RURAL)'!$B$3*'PRECIOS SEGUN ADJ (RURAL)'!$C$3</f>
        <v>5280</v>
      </c>
      <c r="V152" s="80" t="e" vm="1">
        <f>+[4]!NumLetras(U152,"PESO","PESOS DOMINICANOS","$EE $m CON #d/100 CENTAVOS")</f>
        <v>#VALUE!</v>
      </c>
      <c r="W152" s="192">
        <v>0</v>
      </c>
      <c r="X152" s="37">
        <f t="shared" si="124"/>
        <v>0</v>
      </c>
      <c r="Y152" s="189">
        <v>25.2</v>
      </c>
      <c r="Z152" s="80">
        <f>+W152*'PRECIOS SEGUN ADJ. (FRONTERIZO)'!$B$4*'PRECIOS SEGUN ADJ. (FRONTERIZO)'!$C$4</f>
        <v>0</v>
      </c>
      <c r="AA152" s="80" t="e" vm="1">
        <f>+[4]!NumLetras(Z152,"PESO","PESOS DOMINICANOS","$EE $m CON #d/100 CENTAVOS")</f>
        <v>#VALUE!</v>
      </c>
      <c r="AB152" s="165">
        <v>44</v>
      </c>
      <c r="AC152" s="37">
        <f t="shared" si="91"/>
        <v>1760</v>
      </c>
      <c r="AD152" s="189">
        <v>87.91</v>
      </c>
      <c r="AE152" s="80">
        <f>+AB152*'PRECIOS SEGUN ADJ (RURAL)'!$B$4*'PRECIOS SEGUN ADJ (RURAL)'!$C$4</f>
        <v>154721.60000000001</v>
      </c>
      <c r="AF152" s="80" t="e" vm="1">
        <f>+[4]!NumLetras(AE152,"PESO","PESOS DOMINICANOS","$EE $m CON #d/100 CENTAVOS")</f>
        <v>#VALUE!</v>
      </c>
      <c r="AG152" s="80">
        <f t="shared" si="115"/>
        <v>27849.89</v>
      </c>
      <c r="AH152" s="165">
        <v>54</v>
      </c>
      <c r="AI152" s="37">
        <f t="shared" si="92"/>
        <v>2160</v>
      </c>
      <c r="AJ152" s="189">
        <v>53.95</v>
      </c>
      <c r="AK152" s="80">
        <f>+AH152*'PRECIOS SEGUN ADJ (RURAL)'!$B$5*'PRECIOS SEGUN ADJ (RURAL)'!$C$5</f>
        <v>116532</v>
      </c>
      <c r="AL152" s="80" t="e" vm="1">
        <f>+[4]!NumLetras(AK152,"PESO","PESOS DOMINICANOS","$EE $m CON #d/100 CENTAVOS")</f>
        <v>#VALUE!</v>
      </c>
      <c r="AM152" s="165">
        <v>7</v>
      </c>
      <c r="AN152" s="37">
        <f t="shared" si="93"/>
        <v>280</v>
      </c>
      <c r="AO152" s="189">
        <v>29.05</v>
      </c>
      <c r="AP152" s="80">
        <f>+AM152*'PRECIOS SEGUN ADJ (RURAL)'!$B$6*'PRECIOS SEGUN ADJ (RURAL)'!$C$6</f>
        <v>8134</v>
      </c>
      <c r="AQ152" s="80" t="e" vm="1">
        <f>+[4]!NumLetras(AP152,"PESO","PESOS DOMINICANOS","$EE $m CON #d/100 CENTAVOS")</f>
        <v>#VALUE!</v>
      </c>
      <c r="AR152" s="80">
        <f t="shared" si="116"/>
        <v>1301.44</v>
      </c>
      <c r="AS152" s="165">
        <v>16</v>
      </c>
      <c r="AT152" s="37">
        <f t="shared" si="94"/>
        <v>640</v>
      </c>
      <c r="AU152" s="189">
        <v>304.44</v>
      </c>
      <c r="AV152" s="80">
        <f>+AS152*'PRECIOS SEGUN ADJ (RURAL)'!$B$7*'PRECIOS SEGUN ADJ (RURAL)'!$C$7</f>
        <v>194841.60000000001</v>
      </c>
      <c r="AW152" s="80" t="e" vm="1">
        <f>+[4]!NumLetras(AV152,"PESO","PESOS DOMINICANOS","$EE $m CON #d/100 CENTAVOS")</f>
        <v>#VALUE!</v>
      </c>
      <c r="AX152" s="80">
        <f t="shared" si="117"/>
        <v>35071.49</v>
      </c>
      <c r="AY152" s="37">
        <v>0</v>
      </c>
      <c r="AZ152" s="37">
        <f t="shared" si="125"/>
        <v>0</v>
      </c>
      <c r="BA152" s="189">
        <v>18.899999999999999</v>
      </c>
      <c r="BB152" s="80">
        <f>+AY152*'PRECIOS SEGUN ADJ. (FRONTERIZO)'!$B$9*'PRECIOS SEGUN ADJ. (FRONTERIZO)'!$C$9</f>
        <v>0</v>
      </c>
      <c r="BC152" s="80" t="e" vm="1">
        <f>+[4]!NumLetras(BB152,"PESO","PESOS DOMINICANOS","$EE $m CON #d/100 CENTAVOS")</f>
        <v>#VALUE!</v>
      </c>
      <c r="BD152" s="165">
        <v>4</v>
      </c>
      <c r="BE152" s="37">
        <f t="shared" si="95"/>
        <v>160</v>
      </c>
      <c r="BF152" s="189">
        <v>140.38999999999999</v>
      </c>
      <c r="BG152" s="80">
        <f>+BD152*'PRECIOS SEGUN ADJ (RURAL)'!$B$8*'PRECIOS SEGUN ADJ (RURAL)'!$C$8</f>
        <v>22462.399999999998</v>
      </c>
      <c r="BH152" s="80" t="e" vm="1">
        <f>+[4]!NumLetras(BG152,"PESO","PESOS DOMINICANOS","$EE $m CON #d/100 CENTAVOS")</f>
        <v>#VALUE!</v>
      </c>
      <c r="BI152" s="80">
        <f t="shared" si="118"/>
        <v>4043.23</v>
      </c>
      <c r="BJ152" s="37">
        <v>0</v>
      </c>
      <c r="BK152" s="37">
        <f t="shared" si="126"/>
        <v>0</v>
      </c>
      <c r="BL152" s="189">
        <v>31.459999999999997</v>
      </c>
      <c r="BM152" s="80">
        <f>+BJ152*'PRECIOS SEGUN ADJ. (FRONTERIZO)'!$B$11*'PRECIOS SEGUN ADJ. (FRONTERIZO)'!$C$11</f>
        <v>0</v>
      </c>
      <c r="BN152" s="80" t="e" vm="1">
        <f>+[4]!NumLetras(BM152,"PESO","PESOS DOMINICANOS","$EE $m CON #d/100 CENTAVOS")</f>
        <v>#VALUE!</v>
      </c>
      <c r="BO152" s="165">
        <v>13</v>
      </c>
      <c r="BP152" s="37">
        <f t="shared" si="96"/>
        <v>520</v>
      </c>
      <c r="BQ152" s="189">
        <v>68.099999999999994</v>
      </c>
      <c r="BR152" s="80">
        <f>+BO152*'PRECIOS SEGUN ADJ (RURAL)'!$B$9*'PRECIOS SEGUN ADJ (RURAL)'!$C$9</f>
        <v>35412</v>
      </c>
      <c r="BS152" s="80" t="e" vm="1">
        <f>+[4]!NumLetras(BR152,"PESO","PESOS DOMINICANOS","$EE $m CON #d/100 CENTAVOS")</f>
        <v>#VALUE!</v>
      </c>
      <c r="BT152" s="165">
        <v>290</v>
      </c>
      <c r="BU152" s="37">
        <f t="shared" si="119"/>
        <v>5800</v>
      </c>
      <c r="BV152" s="189">
        <v>5.5</v>
      </c>
      <c r="BW152" s="80">
        <f>+BT152*'PRECIOS SEGUN ADJ (RURAL)'!$B$10*'PRECIOS SEGUN ADJ (RURAL)'!$C$10</f>
        <v>31900</v>
      </c>
      <c r="BX152" s="80" t="e" vm="1">
        <f>+[4]!NumLetras(BW152,"PESO","PESOS DOMINICANOS","$EE $m CON #d/100 CENTAVOS")</f>
        <v>#VALUE!</v>
      </c>
      <c r="BY152" s="165">
        <v>290</v>
      </c>
      <c r="BZ152" s="37">
        <f t="shared" si="97"/>
        <v>11600</v>
      </c>
      <c r="CA152" s="189">
        <v>7.1500000000000012</v>
      </c>
      <c r="CB152" s="80">
        <f>+BY152*'PRECIOS SEGUN ADJ (RURAL)'!$B$11*'PRECIOS SEGUN ADJ (RURAL)'!$C$11</f>
        <v>82940</v>
      </c>
      <c r="CC152" s="80" t="e" vm="1">
        <f>+[4]!NumLetras(CB152,"PESO","PESOS DOMINICANOS","$EE $m CON #d/100 CENTAVOS")</f>
        <v>#VALUE!</v>
      </c>
      <c r="CD152" s="165">
        <v>290</v>
      </c>
      <c r="CE152" s="37">
        <f t="shared" si="98"/>
        <v>11600</v>
      </c>
      <c r="CF152" s="189">
        <v>6.84</v>
      </c>
      <c r="CG152" s="80">
        <f>+CD152*'PRECIOS SEGUN ADJ (RURAL)'!$B$12*'PRECIOS SEGUN ADJ (RURAL)'!$C$12</f>
        <v>79344</v>
      </c>
      <c r="CH152" s="80" t="e" vm="1">
        <f>+[4]!NumLetras(CG152,"PESO","PESOS DOMINICANOS","$EE $m CON #d/100 CENTAVOS")</f>
        <v>#VALUE!</v>
      </c>
      <c r="CI152" s="37">
        <v>0</v>
      </c>
      <c r="CJ152" s="37">
        <f t="shared" si="127"/>
        <v>0</v>
      </c>
      <c r="CK152" s="189">
        <v>60</v>
      </c>
      <c r="CL152" s="80">
        <f>+CI152*'PRECIOS SEGUN ADJ. (FRONTERIZO)'!$B$16*'PRECIOS SEGUN ADJ. (FRONTERIZO)'!$C$16</f>
        <v>0</v>
      </c>
      <c r="CM152" s="80" t="e" vm="1">
        <f>+[4]!NumLetras(CL152,"PESO","PESOS DOMINICANOS","$EE $m CON #d/100 CENTAVOS")</f>
        <v>#VALUE!</v>
      </c>
      <c r="CN152" s="80">
        <f t="shared" si="99"/>
        <v>0</v>
      </c>
      <c r="CO152" s="37">
        <v>0</v>
      </c>
      <c r="CP152" s="37">
        <f t="shared" si="128"/>
        <v>0</v>
      </c>
      <c r="CQ152" s="189">
        <v>55.649999999999991</v>
      </c>
      <c r="CR152" s="80">
        <f>+CO152*'PRECIOS SEGUN ADJ. (FRONTERIZO)'!$B$17*'PRECIOS SEGUN ADJ. (FRONTERIZO)'!$C$17</f>
        <v>0</v>
      </c>
      <c r="CS152" s="80" t="e" vm="1">
        <f>+[4]!NumLetras(CR152,"PESO","PESOS DOMINICANOS","$EE $m CON #d/100 CENTAVOS")</f>
        <v>#VALUE!</v>
      </c>
      <c r="CT152" s="80">
        <f t="shared" si="100"/>
        <v>0</v>
      </c>
      <c r="CU152" s="165">
        <v>290</v>
      </c>
      <c r="CV152" s="37">
        <f t="shared" si="101"/>
        <v>11600</v>
      </c>
      <c r="CW152" s="189">
        <v>6.5999999999999988</v>
      </c>
      <c r="CX152" s="80">
        <f>+CU152*'PRECIOS SEGUN ADJ (RURAL)'!$B$14*'PRECIOS SEGUN ADJ (RURAL)'!$C$14</f>
        <v>76560</v>
      </c>
      <c r="CY152" s="80" t="e" vm="1">
        <f>+[4]!NumLetras(CX152,"PESO","PESOS DOMINICANOS","$EE $m CON #d/100 CENTAVOS")</f>
        <v>#VALUE!</v>
      </c>
      <c r="CZ152" s="37">
        <v>0</v>
      </c>
      <c r="DA152" s="37">
        <f t="shared" si="129"/>
        <v>0</v>
      </c>
      <c r="DB152" s="189">
        <v>65.75</v>
      </c>
      <c r="DC152" s="80">
        <f>+CZ152*'PRECIOS SEGUN ADJ. (FRONTERIZO)'!$B$19*'PRECIOS SEGUN ADJ. (FRONTERIZO)'!$C$19</f>
        <v>0</v>
      </c>
      <c r="DD152" s="80" t="e" vm="1">
        <f>+[4]!NumLetras(DC152,"PESO","PESOS DOMINICANOS","$EE $m CON #d/100 CENTAVOS")</f>
        <v>#VALUE!</v>
      </c>
      <c r="DE152" s="80">
        <f t="shared" si="102"/>
        <v>0</v>
      </c>
      <c r="DF152" s="165">
        <v>10</v>
      </c>
      <c r="DG152" s="37">
        <f t="shared" si="103"/>
        <v>400</v>
      </c>
      <c r="DH152" s="189">
        <v>82.59999999999998</v>
      </c>
      <c r="DI152" s="80">
        <f>+DF152*'PRECIOS SEGUN ADJ (RURAL)'!$B$15*'PRECIOS SEGUN ADJ (RURAL)'!$C$15</f>
        <v>33040</v>
      </c>
      <c r="DJ152" s="80" t="e" vm="1">
        <f>+[4]!NumLetras(DI152,"PESO","PESOS DOMINICANOS","$EE $m CON #d/100 CENTAVOS")</f>
        <v>#VALUE!</v>
      </c>
      <c r="DK152" s="80">
        <f t="shared" si="120"/>
        <v>5947.2</v>
      </c>
      <c r="DL152" s="165">
        <v>290</v>
      </c>
      <c r="DM152" s="37">
        <f t="shared" si="104"/>
        <v>11600</v>
      </c>
      <c r="DN152" s="189">
        <v>23.059999999999995</v>
      </c>
      <c r="DO152" s="80">
        <f>+DL152*'PRECIOS SEGUN ADJ (RURAL)'!$B$17*'PRECIOS SEGUN ADJ (RURAL)'!$C$17</f>
        <v>267496</v>
      </c>
      <c r="DP152" s="80" t="e" vm="1">
        <f>+[4]!NumLetras(DO152,"PESO","PESOS DOMINICANOS","$EE $m CON #d/100 CENTAVOS")</f>
        <v>#VALUE!</v>
      </c>
      <c r="DQ152" s="192">
        <v>0</v>
      </c>
      <c r="DR152" s="192">
        <f t="shared" si="130"/>
        <v>0</v>
      </c>
      <c r="DS152" s="189">
        <v>80.849999999999994</v>
      </c>
      <c r="DT152" s="80">
        <f>+DQ152*'PRECIOS SEGUN ADJ. (FRONTERIZO)'!$B$22*'PRECIOS SEGUN ADJ. (FRONTERIZO)'!$C$22</f>
        <v>0</v>
      </c>
      <c r="DU152" s="80" t="e" vm="1">
        <f>+[4]!NumLetras(DT152,"PESO","PESOS DOMINICANOS","$EE $m CON #d/100 CENTAVOS")</f>
        <v>#VALUE!</v>
      </c>
      <c r="DV152" s="165">
        <v>12</v>
      </c>
      <c r="DW152" s="37">
        <f t="shared" si="105"/>
        <v>480</v>
      </c>
      <c r="DX152" s="189">
        <v>21.83</v>
      </c>
      <c r="DY152" s="80">
        <f>+DV152*'PRECIOS SEGUN ADJ (RURAL)'!$B$19*'PRECIOS SEGUN ADJ (RURAL)'!$C$19</f>
        <v>10478.4</v>
      </c>
      <c r="DZ152" s="80" t="e" vm="1">
        <f>+[4]!NumLetras(DY152,"PESO","PESOS DOMINICANOS","$EE $m CON #d/100 CENTAVOS")</f>
        <v>#VALUE!</v>
      </c>
      <c r="EA152" s="80">
        <f t="shared" si="121"/>
        <v>1886.11</v>
      </c>
      <c r="EB152" s="165">
        <v>42</v>
      </c>
      <c r="EC152" s="37">
        <f t="shared" si="106"/>
        <v>1680</v>
      </c>
      <c r="ED152" s="189">
        <v>33</v>
      </c>
      <c r="EE152" s="80">
        <f>+EB152*'PRECIOS SEGUN ADJ (RURAL)'!$B$20*'PRECIOS SEGUN ADJ (RURAL)'!$C$20</f>
        <v>55440</v>
      </c>
      <c r="EF152" s="80" t="e" vm="1">
        <f>+[4]!NumLetras(EE152,"PESO","PESOS DOMINICANOS","$EE $m CON #d/100 CENTAVOS")</f>
        <v>#VALUE!</v>
      </c>
      <c r="EG152" s="37">
        <v>0</v>
      </c>
      <c r="EH152" s="37">
        <f t="shared" si="131"/>
        <v>0</v>
      </c>
      <c r="EI152" s="189">
        <v>15.789999999999997</v>
      </c>
      <c r="EJ152" s="80">
        <f>+EG152*'PRECIOS SEGUN ADJ. (FRONTERIZO)'!$B$25*'PRECIOS SEGUN ADJ. (FRONTERIZO)'!$C$25</f>
        <v>0</v>
      </c>
      <c r="EK152" s="80" t="e" vm="1">
        <f>+[4]!NumLetras(EJ152,"PESO","PESOS DOMINICANOS","$EE $m CON #d/100 CENTAVOS")</f>
        <v>#VALUE!</v>
      </c>
      <c r="EL152" s="37">
        <v>0</v>
      </c>
      <c r="EM152" s="37">
        <f t="shared" si="132"/>
        <v>0</v>
      </c>
      <c r="EN152" s="189">
        <v>31.5</v>
      </c>
      <c r="EO152" s="80">
        <f>+EL152*'PRECIOS SEGUN ADJ. (FRONTERIZO)'!$B$26*'PRECIOS SEGUN ADJ. (FRONTERIZO)'!$C$26</f>
        <v>0</v>
      </c>
      <c r="EP152" s="80" t="e" vm="1">
        <f>+[4]!NumLetras(EO152,"PESO","PESOS DOMINICANOS","$EE $m CON #d/100 CENTAVOS")</f>
        <v>#VALUE!</v>
      </c>
      <c r="EQ152" s="193">
        <v>37</v>
      </c>
      <c r="ER152" s="194">
        <f t="shared" si="107"/>
        <v>1480</v>
      </c>
      <c r="ES152" s="195">
        <v>21.68</v>
      </c>
      <c r="ET152" s="196">
        <f>+EQ152*'PRECIOS SEGUN ADJ (RURAL)'!$B$13*'PRECIOS SEGUN ADJ (RURAL)'!$C$13</f>
        <v>32086.399999999998</v>
      </c>
      <c r="EU152" s="196" t="e" vm="1">
        <f>+[4]!NumLetras(ET152,"PESO","PESOS DOMINICANOS","$EE $m CON #d/100 CENTAVOS")</f>
        <v>#VALUE!</v>
      </c>
      <c r="EV152" s="197">
        <v>290</v>
      </c>
      <c r="EW152" s="198">
        <f t="shared" si="122"/>
        <v>5800</v>
      </c>
      <c r="EX152" s="199">
        <v>5.5</v>
      </c>
      <c r="EY152" s="200">
        <f>+EV152*'PRECIOS SEGUN ADJ (RURAL)'!$B$16*'PRECIOS SEGUN ADJ (RURAL)'!$C$16</f>
        <v>31900</v>
      </c>
      <c r="EZ152" s="200" t="e" vm="1">
        <f>+[4]!NumLetras(EY152,"PESO","PESOS DOMINICANOS","$EE $m CON #d/100 CENTAVOS")</f>
        <v>#VALUE!</v>
      </c>
      <c r="FA152" s="201">
        <v>16</v>
      </c>
      <c r="FB152" s="202">
        <f t="shared" si="108"/>
        <v>640</v>
      </c>
      <c r="FC152" s="203">
        <v>220</v>
      </c>
      <c r="FD152" s="204">
        <f>+FA152*'PRECIOS SEGUN ADJ (RURAL)'!$B$18*'PRECIOS SEGUN ADJ (RURAL)'!$C$18</f>
        <v>140800</v>
      </c>
      <c r="FE152" s="204" t="e" vm="1">
        <f>+[4]!NumLetras(FD152,"PESO","PESOS DOMINICANOS","$EE $m CON #d/100 CENTAVOS")</f>
        <v>#VALUE!</v>
      </c>
      <c r="FF152" s="204">
        <f t="shared" si="123"/>
        <v>25344</v>
      </c>
      <c r="FG152" s="80">
        <f t="shared" si="134"/>
        <v>1427512.4</v>
      </c>
      <c r="FH152" s="80" t="e" vm="1">
        <f>+[4]!NumLetras(FG152,"PESO","PESOS DOMINICANOS","$EE $m CON #d/100 CENTAVOS")</f>
        <v>#VALUE!</v>
      </c>
      <c r="FI152" s="80">
        <f t="shared" si="133"/>
        <v>109146.4</v>
      </c>
      <c r="FJ152" s="80" t="e" vm="1">
        <f>+[4]!NumLetras(FI152,"PESO","PESOS DOMINICANOS","$EE $m CON #d/100 CENTAVOS")</f>
        <v>#VALUE!</v>
      </c>
      <c r="FK152" s="80">
        <f t="shared" si="109"/>
        <v>1318366</v>
      </c>
      <c r="FL152" s="80" t="e" vm="1">
        <f>+[4]!NumLetras(FK152,"PESO","PESOS DOMINICANOS","$EE $m CON #d/100 CENTAVOS")</f>
        <v>#VALUE!</v>
      </c>
      <c r="FM152" s="80">
        <f t="shared" si="110"/>
        <v>285502.48</v>
      </c>
      <c r="FN152" s="80" t="e" vm="1">
        <f>+[4]!NumLetras(FM152,"PESO","PESOS DOMINICANOS","$EE $m CON #d/100 CENTAVOS")</f>
        <v>#VALUE!</v>
      </c>
      <c r="FO152" s="80">
        <f t="shared" si="111"/>
        <v>14275.12</v>
      </c>
      <c r="FP152" s="80" t="e" vm="1">
        <f>+[4]!NumLetras(FO152,"PESO","PESOS DOMINICANOS","$EE $m CON #d/100 CENTAVOS")</f>
        <v>#VALUE!</v>
      </c>
      <c r="FQ152" s="80"/>
      <c r="FR152" s="80">
        <f t="shared" si="112"/>
        <v>1142009.92</v>
      </c>
      <c r="FS152" s="80" t="e" vm="1">
        <f>+[4]!NumLetras(FR152,"PESO","PESOS DOMINICANOS","$EE $m CON #d/100 CENTAVOS")</f>
        <v>#VALUE!</v>
      </c>
      <c r="FT152" s="37" t="str">
        <f>+VLOOKUP(D152,'RURAL XENIA'!F:G,2,0)</f>
        <v>R-35</v>
      </c>
    </row>
    <row r="153" spans="1:176">
      <c r="A153" s="37">
        <v>42</v>
      </c>
      <c r="B153" s="37">
        <v>42</v>
      </c>
      <c r="C153" s="26" t="s">
        <v>3106</v>
      </c>
      <c r="D153" s="37">
        <v>131828132</v>
      </c>
      <c r="E153" s="37">
        <f>+VLOOKUP(D153,'INFORMACION DE PROVEEDORES'!C:I,2,0)</f>
        <v>131828132</v>
      </c>
      <c r="F153" s="26" t="e">
        <f>+VLOOKUP(D153,'INFORMACION DE PROVEEDORES'!C:J,4,0)</f>
        <v>#N/A</v>
      </c>
      <c r="G153" s="37" t="e">
        <f>+VLOOKUP(D153,'INFORMACION DE PROVEEDORES'!C:K,5,0)</f>
        <v>#N/A</v>
      </c>
      <c r="H153" s="26" t="e">
        <f>+VLOOKUP(D153,'INFORMACION DE PROVEEDORES'!C:L,7,0)</f>
        <v>#N/A</v>
      </c>
      <c r="I153" s="37" t="str">
        <f>+VLOOKUP(D153,'INFORMACION DE PROVEEDORES'!C:M,3,0)</f>
        <v xml:space="preserve"> JURÍDICA</v>
      </c>
      <c r="J153" s="37">
        <v>1</v>
      </c>
      <c r="K153" s="37">
        <v>524</v>
      </c>
      <c r="L153" s="37">
        <v>35</v>
      </c>
      <c r="M153" s="37">
        <f t="shared" si="113"/>
        <v>1400</v>
      </c>
      <c r="N153" s="189">
        <v>60.180000000000007</v>
      </c>
      <c r="O153" s="80">
        <f>+L153*'PRECIOS SEGUN ADJ (RURAL)'!$B$2*'PRECIOS SEGUN ADJ (RURAL)'!$C$2</f>
        <v>84252</v>
      </c>
      <c r="P153" s="80" t="e" vm="1">
        <f>+[4]!NumLetras(O153,"PESO","PESOS DOMINICANOS","$EE $m CON #d/100 CENTAVOS")</f>
        <v>#VALUE!</v>
      </c>
      <c r="Q153" s="80">
        <f t="shared" si="114"/>
        <v>13480.32</v>
      </c>
      <c r="R153" s="165">
        <v>6</v>
      </c>
      <c r="S153" s="37">
        <f t="shared" si="90"/>
        <v>240</v>
      </c>
      <c r="T153" s="189">
        <v>33</v>
      </c>
      <c r="U153" s="80">
        <f>+R153*'PRECIOS SEGUN ADJ (RURAL)'!$B$3*'PRECIOS SEGUN ADJ (RURAL)'!$C$3</f>
        <v>7920</v>
      </c>
      <c r="V153" s="80" t="e" vm="1">
        <f>+[4]!NumLetras(U153,"PESO","PESOS DOMINICANOS","$EE $m CON #d/100 CENTAVOS")</f>
        <v>#VALUE!</v>
      </c>
      <c r="W153" s="192">
        <v>0</v>
      </c>
      <c r="X153" s="37">
        <f t="shared" si="124"/>
        <v>0</v>
      </c>
      <c r="Y153" s="189">
        <v>25.2</v>
      </c>
      <c r="Z153" s="80">
        <f>+W153*'PRECIOS SEGUN ADJ. (FRONTERIZO)'!$B$4*'PRECIOS SEGUN ADJ. (FRONTERIZO)'!$C$4</f>
        <v>0</v>
      </c>
      <c r="AA153" s="80" t="e" vm="1">
        <f>+[4]!NumLetras(Z153,"PESO","PESOS DOMINICANOS","$EE $m CON #d/100 CENTAVOS")</f>
        <v>#VALUE!</v>
      </c>
      <c r="AB153" s="165">
        <v>80</v>
      </c>
      <c r="AC153" s="37">
        <f t="shared" si="91"/>
        <v>3200</v>
      </c>
      <c r="AD153" s="189">
        <v>87.91</v>
      </c>
      <c r="AE153" s="80">
        <f>+AB153*'PRECIOS SEGUN ADJ (RURAL)'!$B$4*'PRECIOS SEGUN ADJ (RURAL)'!$C$4</f>
        <v>281312</v>
      </c>
      <c r="AF153" s="80" t="e" vm="1">
        <f>+[4]!NumLetras(AE153,"PESO","PESOS DOMINICANOS","$EE $m CON #d/100 CENTAVOS")</f>
        <v>#VALUE!</v>
      </c>
      <c r="AG153" s="80">
        <f t="shared" si="115"/>
        <v>50636.160000000003</v>
      </c>
      <c r="AH153" s="165">
        <v>97</v>
      </c>
      <c r="AI153" s="37">
        <f t="shared" si="92"/>
        <v>3880</v>
      </c>
      <c r="AJ153" s="189">
        <v>53.95</v>
      </c>
      <c r="AK153" s="80">
        <f>+AH153*'PRECIOS SEGUN ADJ (RURAL)'!$B$5*'PRECIOS SEGUN ADJ (RURAL)'!$C$5</f>
        <v>209326.00000000003</v>
      </c>
      <c r="AL153" s="80" t="e" vm="1">
        <f>+[4]!NumLetras(AK153,"PESO","PESOS DOMINICANOS","$EE $m CON #d/100 CENTAVOS")</f>
        <v>#VALUE!</v>
      </c>
      <c r="AM153" s="165">
        <v>12</v>
      </c>
      <c r="AN153" s="37">
        <f t="shared" si="93"/>
        <v>480</v>
      </c>
      <c r="AO153" s="189">
        <v>29.05</v>
      </c>
      <c r="AP153" s="80">
        <f>+AM153*'PRECIOS SEGUN ADJ (RURAL)'!$B$6*'PRECIOS SEGUN ADJ (RURAL)'!$C$6</f>
        <v>13944</v>
      </c>
      <c r="AQ153" s="80" t="e" vm="1">
        <f>+[4]!NumLetras(AP153,"PESO","PESOS DOMINICANOS","$EE $m CON #d/100 CENTAVOS")</f>
        <v>#VALUE!</v>
      </c>
      <c r="AR153" s="80">
        <f t="shared" si="116"/>
        <v>2231.04</v>
      </c>
      <c r="AS153" s="165">
        <v>29</v>
      </c>
      <c r="AT153" s="37">
        <f t="shared" si="94"/>
        <v>1160</v>
      </c>
      <c r="AU153" s="189">
        <v>304.44</v>
      </c>
      <c r="AV153" s="80">
        <f>+AS153*'PRECIOS SEGUN ADJ (RURAL)'!$B$7*'PRECIOS SEGUN ADJ (RURAL)'!$C$7</f>
        <v>353150.4</v>
      </c>
      <c r="AW153" s="80" t="e" vm="1">
        <f>+[4]!NumLetras(AV153,"PESO","PESOS DOMINICANOS","$EE $m CON #d/100 CENTAVOS")</f>
        <v>#VALUE!</v>
      </c>
      <c r="AX153" s="80">
        <f t="shared" si="117"/>
        <v>63567.07</v>
      </c>
      <c r="AY153" s="37">
        <v>0</v>
      </c>
      <c r="AZ153" s="37">
        <f t="shared" si="125"/>
        <v>0</v>
      </c>
      <c r="BA153" s="189">
        <v>18.899999999999999</v>
      </c>
      <c r="BB153" s="80">
        <f>+AY153*'PRECIOS SEGUN ADJ. (FRONTERIZO)'!$B$9*'PRECIOS SEGUN ADJ. (FRONTERIZO)'!$C$9</f>
        <v>0</v>
      </c>
      <c r="BC153" s="80" t="e" vm="1">
        <f>+[4]!NumLetras(BB153,"PESO","PESOS DOMINICANOS","$EE $m CON #d/100 CENTAVOS")</f>
        <v>#VALUE!</v>
      </c>
      <c r="BD153" s="165">
        <v>6</v>
      </c>
      <c r="BE153" s="37">
        <f t="shared" si="95"/>
        <v>240</v>
      </c>
      <c r="BF153" s="189">
        <v>140.38999999999999</v>
      </c>
      <c r="BG153" s="80">
        <f>+BD153*'PRECIOS SEGUN ADJ (RURAL)'!$B$8*'PRECIOS SEGUN ADJ (RURAL)'!$C$8</f>
        <v>33693.599999999999</v>
      </c>
      <c r="BH153" s="80" t="e" vm="1">
        <f>+[4]!NumLetras(BG153,"PESO","PESOS DOMINICANOS","$EE $m CON #d/100 CENTAVOS")</f>
        <v>#VALUE!</v>
      </c>
      <c r="BI153" s="80">
        <f t="shared" si="118"/>
        <v>6064.85</v>
      </c>
      <c r="BJ153" s="37">
        <v>0</v>
      </c>
      <c r="BK153" s="37">
        <f t="shared" si="126"/>
        <v>0</v>
      </c>
      <c r="BL153" s="189">
        <v>31.459999999999997</v>
      </c>
      <c r="BM153" s="80">
        <f>+BJ153*'PRECIOS SEGUN ADJ. (FRONTERIZO)'!$B$11*'PRECIOS SEGUN ADJ. (FRONTERIZO)'!$C$11</f>
        <v>0</v>
      </c>
      <c r="BN153" s="80" t="e" vm="1">
        <f>+[4]!NumLetras(BM153,"PESO","PESOS DOMINICANOS","$EE $m CON #d/100 CENTAVOS")</f>
        <v>#VALUE!</v>
      </c>
      <c r="BO153" s="165">
        <v>24</v>
      </c>
      <c r="BP153" s="37">
        <f t="shared" si="96"/>
        <v>960</v>
      </c>
      <c r="BQ153" s="189">
        <v>68.099999999999994</v>
      </c>
      <c r="BR153" s="80">
        <f>+BO153*'PRECIOS SEGUN ADJ (RURAL)'!$B$9*'PRECIOS SEGUN ADJ (RURAL)'!$C$9</f>
        <v>65375.999999999993</v>
      </c>
      <c r="BS153" s="80" t="e" vm="1">
        <f>+[4]!NumLetras(BR153,"PESO","PESOS DOMINICANOS","$EE $m CON #d/100 CENTAVOS")</f>
        <v>#VALUE!</v>
      </c>
      <c r="BT153" s="165">
        <v>524</v>
      </c>
      <c r="BU153" s="37">
        <f t="shared" si="119"/>
        <v>10480</v>
      </c>
      <c r="BV153" s="189">
        <v>5.5</v>
      </c>
      <c r="BW153" s="80">
        <f>+BT153*'PRECIOS SEGUN ADJ (RURAL)'!$B$10*'PRECIOS SEGUN ADJ (RURAL)'!$C$10</f>
        <v>57640</v>
      </c>
      <c r="BX153" s="80" t="e" vm="1">
        <f>+[4]!NumLetras(BW153,"PESO","PESOS DOMINICANOS","$EE $m CON #d/100 CENTAVOS")</f>
        <v>#VALUE!</v>
      </c>
      <c r="BY153" s="165">
        <v>524</v>
      </c>
      <c r="BZ153" s="37">
        <f t="shared" si="97"/>
        <v>20960</v>
      </c>
      <c r="CA153" s="189">
        <v>7.1500000000000012</v>
      </c>
      <c r="CB153" s="80">
        <f>+BY153*'PRECIOS SEGUN ADJ (RURAL)'!$B$11*'PRECIOS SEGUN ADJ (RURAL)'!$C$11</f>
        <v>149864</v>
      </c>
      <c r="CC153" s="80" t="e" vm="1">
        <f>+[4]!NumLetras(CB153,"PESO","PESOS DOMINICANOS","$EE $m CON #d/100 CENTAVOS")</f>
        <v>#VALUE!</v>
      </c>
      <c r="CD153" s="165">
        <v>524</v>
      </c>
      <c r="CE153" s="37">
        <f t="shared" si="98"/>
        <v>20960</v>
      </c>
      <c r="CF153" s="189">
        <v>6.84</v>
      </c>
      <c r="CG153" s="80">
        <f>+CD153*'PRECIOS SEGUN ADJ (RURAL)'!$B$12*'PRECIOS SEGUN ADJ (RURAL)'!$C$12</f>
        <v>143366.39999999999</v>
      </c>
      <c r="CH153" s="80" t="e" vm="1">
        <f>+[4]!NumLetras(CG153,"PESO","PESOS DOMINICANOS","$EE $m CON #d/100 CENTAVOS")</f>
        <v>#VALUE!</v>
      </c>
      <c r="CI153" s="37">
        <v>0</v>
      </c>
      <c r="CJ153" s="37">
        <f t="shared" si="127"/>
        <v>0</v>
      </c>
      <c r="CK153" s="189">
        <v>60</v>
      </c>
      <c r="CL153" s="80">
        <f>+CI153*'PRECIOS SEGUN ADJ. (FRONTERIZO)'!$B$16*'PRECIOS SEGUN ADJ. (FRONTERIZO)'!$C$16</f>
        <v>0</v>
      </c>
      <c r="CM153" s="80" t="e" vm="1">
        <f>+[4]!NumLetras(CL153,"PESO","PESOS DOMINICANOS","$EE $m CON #d/100 CENTAVOS")</f>
        <v>#VALUE!</v>
      </c>
      <c r="CN153" s="80">
        <f t="shared" si="99"/>
        <v>0</v>
      </c>
      <c r="CO153" s="37">
        <v>0</v>
      </c>
      <c r="CP153" s="37">
        <f t="shared" si="128"/>
        <v>0</v>
      </c>
      <c r="CQ153" s="189">
        <v>55.649999999999991</v>
      </c>
      <c r="CR153" s="80">
        <f>+CO153*'PRECIOS SEGUN ADJ. (FRONTERIZO)'!$B$17*'PRECIOS SEGUN ADJ. (FRONTERIZO)'!$C$17</f>
        <v>0</v>
      </c>
      <c r="CS153" s="80" t="e" vm="1">
        <f>+[4]!NumLetras(CR153,"PESO","PESOS DOMINICANOS","$EE $m CON #d/100 CENTAVOS")</f>
        <v>#VALUE!</v>
      </c>
      <c r="CT153" s="80">
        <f t="shared" si="100"/>
        <v>0</v>
      </c>
      <c r="CU153" s="165">
        <v>524</v>
      </c>
      <c r="CV153" s="37">
        <f t="shared" si="101"/>
        <v>20960</v>
      </c>
      <c r="CW153" s="189">
        <v>6.5999999999999988</v>
      </c>
      <c r="CX153" s="80">
        <f>+CU153*'PRECIOS SEGUN ADJ (RURAL)'!$B$14*'PRECIOS SEGUN ADJ (RURAL)'!$C$14</f>
        <v>138336</v>
      </c>
      <c r="CY153" s="80" t="e" vm="1">
        <f>+[4]!NumLetras(CX153,"PESO","PESOS DOMINICANOS","$EE $m CON #d/100 CENTAVOS")</f>
        <v>#VALUE!</v>
      </c>
      <c r="CZ153" s="37">
        <v>0</v>
      </c>
      <c r="DA153" s="37">
        <f t="shared" si="129"/>
        <v>0</v>
      </c>
      <c r="DB153" s="189">
        <v>65.75</v>
      </c>
      <c r="DC153" s="80">
        <f>+CZ153*'PRECIOS SEGUN ADJ. (FRONTERIZO)'!$B$19*'PRECIOS SEGUN ADJ. (FRONTERIZO)'!$C$19</f>
        <v>0</v>
      </c>
      <c r="DD153" s="80" t="e" vm="1">
        <f>+[4]!NumLetras(DC153,"PESO","PESOS DOMINICANOS","$EE $m CON #d/100 CENTAVOS")</f>
        <v>#VALUE!</v>
      </c>
      <c r="DE153" s="80">
        <f t="shared" si="102"/>
        <v>0</v>
      </c>
      <c r="DF153" s="165">
        <v>18</v>
      </c>
      <c r="DG153" s="37">
        <f t="shared" si="103"/>
        <v>720</v>
      </c>
      <c r="DH153" s="189">
        <v>82.59999999999998</v>
      </c>
      <c r="DI153" s="80">
        <f>+DF153*'PRECIOS SEGUN ADJ (RURAL)'!$B$15*'PRECIOS SEGUN ADJ (RURAL)'!$C$15</f>
        <v>59472</v>
      </c>
      <c r="DJ153" s="80" t="e" vm="1">
        <f>+[4]!NumLetras(DI153,"PESO","PESOS DOMINICANOS","$EE $m CON #d/100 CENTAVOS")</f>
        <v>#VALUE!</v>
      </c>
      <c r="DK153" s="80">
        <f t="shared" si="120"/>
        <v>10704.96</v>
      </c>
      <c r="DL153" s="165">
        <v>524</v>
      </c>
      <c r="DM153" s="37">
        <f t="shared" si="104"/>
        <v>20960</v>
      </c>
      <c r="DN153" s="189">
        <v>23.059999999999995</v>
      </c>
      <c r="DO153" s="80">
        <f>+DL153*'PRECIOS SEGUN ADJ (RURAL)'!$B$17*'PRECIOS SEGUN ADJ (RURAL)'!$C$17</f>
        <v>483337.6</v>
      </c>
      <c r="DP153" s="80" t="e" vm="1">
        <f>+[4]!NumLetras(DO153,"PESO","PESOS DOMINICANOS","$EE $m CON #d/100 CENTAVOS")</f>
        <v>#VALUE!</v>
      </c>
      <c r="DQ153" s="192">
        <v>0</v>
      </c>
      <c r="DR153" s="192">
        <f t="shared" si="130"/>
        <v>0</v>
      </c>
      <c r="DS153" s="189">
        <v>80.849999999999994</v>
      </c>
      <c r="DT153" s="80">
        <f>+DQ153*'PRECIOS SEGUN ADJ. (FRONTERIZO)'!$B$22*'PRECIOS SEGUN ADJ. (FRONTERIZO)'!$C$22</f>
        <v>0</v>
      </c>
      <c r="DU153" s="80" t="e" vm="1">
        <f>+[4]!NumLetras(DT153,"PESO","PESOS DOMINICANOS","$EE $m CON #d/100 CENTAVOS")</f>
        <v>#VALUE!</v>
      </c>
      <c r="DV153" s="165">
        <v>21</v>
      </c>
      <c r="DW153" s="37">
        <f t="shared" si="105"/>
        <v>840</v>
      </c>
      <c r="DX153" s="189">
        <v>21.83</v>
      </c>
      <c r="DY153" s="80">
        <f>+DV153*'PRECIOS SEGUN ADJ (RURAL)'!$B$19*'PRECIOS SEGUN ADJ (RURAL)'!$C$19</f>
        <v>18337.199999999997</v>
      </c>
      <c r="DZ153" s="80" t="e" vm="1">
        <f>+[4]!NumLetras(DY153,"PESO","PESOS DOMINICANOS","$EE $m CON #d/100 CENTAVOS")</f>
        <v>#VALUE!</v>
      </c>
      <c r="EA153" s="80">
        <f t="shared" si="121"/>
        <v>3300.7</v>
      </c>
      <c r="EB153" s="165">
        <v>76</v>
      </c>
      <c r="EC153" s="37">
        <f t="shared" si="106"/>
        <v>3040</v>
      </c>
      <c r="ED153" s="189">
        <v>33</v>
      </c>
      <c r="EE153" s="80">
        <f>+EB153*'PRECIOS SEGUN ADJ (RURAL)'!$B$20*'PRECIOS SEGUN ADJ (RURAL)'!$C$20</f>
        <v>100320</v>
      </c>
      <c r="EF153" s="80" t="e" vm="1">
        <f>+[4]!NumLetras(EE153,"PESO","PESOS DOMINICANOS","$EE $m CON #d/100 CENTAVOS")</f>
        <v>#VALUE!</v>
      </c>
      <c r="EG153" s="37">
        <v>0</v>
      </c>
      <c r="EH153" s="37">
        <f t="shared" si="131"/>
        <v>0</v>
      </c>
      <c r="EI153" s="189">
        <v>15.789999999999997</v>
      </c>
      <c r="EJ153" s="80">
        <f>+EG153*'PRECIOS SEGUN ADJ. (FRONTERIZO)'!$B$25*'PRECIOS SEGUN ADJ. (FRONTERIZO)'!$C$25</f>
        <v>0</v>
      </c>
      <c r="EK153" s="80" t="e" vm="1">
        <f>+[4]!NumLetras(EJ153,"PESO","PESOS DOMINICANOS","$EE $m CON #d/100 CENTAVOS")</f>
        <v>#VALUE!</v>
      </c>
      <c r="EL153" s="37">
        <v>0</v>
      </c>
      <c r="EM153" s="37">
        <f t="shared" si="132"/>
        <v>0</v>
      </c>
      <c r="EN153" s="189">
        <v>31.5</v>
      </c>
      <c r="EO153" s="80">
        <f>+EL153*'PRECIOS SEGUN ADJ. (FRONTERIZO)'!$B$26*'PRECIOS SEGUN ADJ. (FRONTERIZO)'!$C$26</f>
        <v>0</v>
      </c>
      <c r="EP153" s="80" t="e" vm="1">
        <f>+[4]!NumLetras(EO153,"PESO","PESOS DOMINICANOS","$EE $m CON #d/100 CENTAVOS")</f>
        <v>#VALUE!</v>
      </c>
      <c r="EQ153" s="193">
        <v>66</v>
      </c>
      <c r="ER153" s="194">
        <f t="shared" si="107"/>
        <v>2640</v>
      </c>
      <c r="ES153" s="195">
        <v>21.68</v>
      </c>
      <c r="ET153" s="196">
        <f>+EQ153*'PRECIOS SEGUN ADJ (RURAL)'!$B$13*'PRECIOS SEGUN ADJ (RURAL)'!$C$13</f>
        <v>57235.199999999997</v>
      </c>
      <c r="EU153" s="196" t="e" vm="1">
        <f>+[4]!NumLetras(ET153,"PESO","PESOS DOMINICANOS","$EE $m CON #d/100 CENTAVOS")</f>
        <v>#VALUE!</v>
      </c>
      <c r="EV153" s="197">
        <v>524</v>
      </c>
      <c r="EW153" s="198">
        <f t="shared" si="122"/>
        <v>10480</v>
      </c>
      <c r="EX153" s="199">
        <v>5.5</v>
      </c>
      <c r="EY153" s="200">
        <f>+EV153*'PRECIOS SEGUN ADJ (RURAL)'!$B$16*'PRECIOS SEGUN ADJ (RURAL)'!$C$16</f>
        <v>57640</v>
      </c>
      <c r="EZ153" s="200" t="e" vm="1">
        <f>+[4]!NumLetras(EY153,"PESO","PESOS DOMINICANOS","$EE $m CON #d/100 CENTAVOS")</f>
        <v>#VALUE!</v>
      </c>
      <c r="FA153" s="201">
        <v>29</v>
      </c>
      <c r="FB153" s="202">
        <f t="shared" si="108"/>
        <v>1160</v>
      </c>
      <c r="FC153" s="203">
        <v>220</v>
      </c>
      <c r="FD153" s="204">
        <f>+FA153*'PRECIOS SEGUN ADJ (RURAL)'!$B$18*'PRECIOS SEGUN ADJ (RURAL)'!$C$18</f>
        <v>255200</v>
      </c>
      <c r="FE153" s="204" t="e" vm="1">
        <f>+[4]!NumLetras(FD153,"PESO","PESOS DOMINICANOS","$EE $m CON #d/100 CENTAVOS")</f>
        <v>#VALUE!</v>
      </c>
      <c r="FF153" s="204">
        <f t="shared" si="123"/>
        <v>45936</v>
      </c>
      <c r="FG153" s="80">
        <f t="shared" si="134"/>
        <v>2569722.4000000004</v>
      </c>
      <c r="FH153" s="80" t="e" vm="1">
        <f>+[4]!NumLetras(FG153,"PESO","PESOS DOMINICANOS","$EE $m CON #d/100 CENTAVOS")</f>
        <v>#VALUE!</v>
      </c>
      <c r="FI153" s="80">
        <f t="shared" si="133"/>
        <v>195921.1</v>
      </c>
      <c r="FJ153" s="80" t="e" vm="1">
        <f>+[4]!NumLetras(FI153,"PESO","PESOS DOMINICANOS","$EE $m CON #d/100 CENTAVOS")</f>
        <v>#VALUE!</v>
      </c>
      <c r="FK153" s="80">
        <f t="shared" si="109"/>
        <v>2373801.3000000003</v>
      </c>
      <c r="FL153" s="80" t="e" vm="1">
        <f>+[4]!NumLetras(FK153,"PESO","PESOS DOMINICANOS","$EE $m CON #d/100 CENTAVOS")</f>
        <v>#VALUE!</v>
      </c>
      <c r="FM153" s="80">
        <f t="shared" si="110"/>
        <v>513944.48</v>
      </c>
      <c r="FN153" s="80" t="e" vm="1">
        <f>+[4]!NumLetras(FM153,"PESO","PESOS DOMINICANOS","$EE $m CON #d/100 CENTAVOS")</f>
        <v>#VALUE!</v>
      </c>
      <c r="FO153" s="80">
        <f t="shared" si="111"/>
        <v>25697.22</v>
      </c>
      <c r="FP153" s="80" t="e" vm="1">
        <f>+[4]!NumLetras(FO153,"PESO","PESOS DOMINICANOS","$EE $m CON #d/100 CENTAVOS")</f>
        <v>#VALUE!</v>
      </c>
      <c r="FQ153" s="80"/>
      <c r="FR153" s="80">
        <f t="shared" si="112"/>
        <v>2055777.9200000004</v>
      </c>
      <c r="FS153" s="80" t="e" vm="1">
        <f>+[4]!NumLetras(FR153,"PESO","PESOS DOMINICANOS","$EE $m CON #d/100 CENTAVOS")</f>
        <v>#VALUE!</v>
      </c>
      <c r="FT153" s="37" t="str">
        <f>+VLOOKUP(D153,'RURAL XENIA'!F:G,2,0)</f>
        <v>R-38</v>
      </c>
    </row>
    <row r="154" spans="1:176">
      <c r="A154" s="37">
        <v>43</v>
      </c>
      <c r="B154" s="37">
        <v>43</v>
      </c>
      <c r="C154" s="26" t="s">
        <v>3124</v>
      </c>
      <c r="D154" s="37">
        <v>132234545</v>
      </c>
      <c r="E154" s="37">
        <f>+VLOOKUP(D154,'INFORMACION DE PROVEEDORES'!C:I,2,0)</f>
        <v>132234545</v>
      </c>
      <c r="F154" s="26" t="str">
        <f>+VLOOKUP(D154,'INFORMACION DE PROVEEDORES'!C:J,4,0)</f>
        <v>YUDELKA PEREZ GARCIA</v>
      </c>
      <c r="G154" s="37" t="str">
        <f>+VLOOKUP(D154,'INFORMACION DE PROVEEDORES'!C:K,5,0)</f>
        <v>038-0016285-5</v>
      </c>
      <c r="H154" s="26" t="str">
        <f>+VLOOKUP(D154,'INFORMACION DE PROVEEDORES'!C:L,7,0)</f>
        <v>CALLE MELLA NO. 11, IMBERT, PUERTO PLATA</v>
      </c>
      <c r="I154" s="37" t="str">
        <f>+VLOOKUP(D154,'INFORMACION DE PROVEEDORES'!C:M,3,0)</f>
        <v xml:space="preserve"> JURÍDICA</v>
      </c>
      <c r="J154" s="37">
        <v>7</v>
      </c>
      <c r="K154" s="37">
        <v>242</v>
      </c>
      <c r="L154" s="37">
        <v>19</v>
      </c>
      <c r="M154" s="37">
        <f t="shared" si="113"/>
        <v>760</v>
      </c>
      <c r="N154" s="189">
        <v>60.180000000000007</v>
      </c>
      <c r="O154" s="80">
        <f>+L154*'PRECIOS SEGUN ADJ (RURAL)'!$B$2*'PRECIOS SEGUN ADJ (RURAL)'!$C$2</f>
        <v>45736.800000000003</v>
      </c>
      <c r="P154" s="80" t="e" vm="1">
        <f>+[4]!NumLetras(O154,"PESO","PESOS DOMINICANOS","$EE $m CON #d/100 CENTAVOS")</f>
        <v>#VALUE!</v>
      </c>
      <c r="Q154" s="80">
        <f t="shared" si="114"/>
        <v>7317.89</v>
      </c>
      <c r="R154" s="165">
        <v>7</v>
      </c>
      <c r="S154" s="37">
        <f t="shared" si="90"/>
        <v>280</v>
      </c>
      <c r="T154" s="189">
        <v>33</v>
      </c>
      <c r="U154" s="80">
        <f>+R154*'PRECIOS SEGUN ADJ (RURAL)'!$B$3*'PRECIOS SEGUN ADJ (RURAL)'!$C$3</f>
        <v>9240</v>
      </c>
      <c r="V154" s="80" t="e" vm="1">
        <f>+[4]!NumLetras(U154,"PESO","PESOS DOMINICANOS","$EE $m CON #d/100 CENTAVOS")</f>
        <v>#VALUE!</v>
      </c>
      <c r="W154" s="192">
        <v>0</v>
      </c>
      <c r="X154" s="37">
        <f t="shared" si="124"/>
        <v>0</v>
      </c>
      <c r="Y154" s="189">
        <v>25.2</v>
      </c>
      <c r="Z154" s="80">
        <f>+W154*'PRECIOS SEGUN ADJ. (FRONTERIZO)'!$B$4*'PRECIOS SEGUN ADJ. (FRONTERIZO)'!$C$4</f>
        <v>0</v>
      </c>
      <c r="AA154" s="80" t="e" vm="1">
        <f>+[4]!NumLetras(Z154,"PESO","PESOS DOMINICANOS","$EE $m CON #d/100 CENTAVOS")</f>
        <v>#VALUE!</v>
      </c>
      <c r="AB154" s="165">
        <v>41</v>
      </c>
      <c r="AC154" s="37">
        <f t="shared" si="91"/>
        <v>1640</v>
      </c>
      <c r="AD154" s="189">
        <v>87.91</v>
      </c>
      <c r="AE154" s="80">
        <f>+AB154*'PRECIOS SEGUN ADJ (RURAL)'!$B$4*'PRECIOS SEGUN ADJ (RURAL)'!$C$4</f>
        <v>144172.4</v>
      </c>
      <c r="AF154" s="80" t="e" vm="1">
        <f>+[4]!NumLetras(AE154,"PESO","PESOS DOMINICANOS","$EE $m CON #d/100 CENTAVOS")</f>
        <v>#VALUE!</v>
      </c>
      <c r="AG154" s="80">
        <f t="shared" si="115"/>
        <v>25951.03</v>
      </c>
      <c r="AH154" s="165">
        <v>49</v>
      </c>
      <c r="AI154" s="37">
        <f t="shared" si="92"/>
        <v>1960</v>
      </c>
      <c r="AJ154" s="189">
        <v>53.95</v>
      </c>
      <c r="AK154" s="80">
        <f>+AH154*'PRECIOS SEGUN ADJ (RURAL)'!$B$5*'PRECIOS SEGUN ADJ (RURAL)'!$C$5</f>
        <v>105742</v>
      </c>
      <c r="AL154" s="80" t="e" vm="1">
        <f>+[4]!NumLetras(AK154,"PESO","PESOS DOMINICANOS","$EE $m CON #d/100 CENTAVOS")</f>
        <v>#VALUE!</v>
      </c>
      <c r="AM154" s="165">
        <v>9</v>
      </c>
      <c r="AN154" s="37">
        <f t="shared" si="93"/>
        <v>360</v>
      </c>
      <c r="AO154" s="189">
        <v>29.05</v>
      </c>
      <c r="AP154" s="80">
        <f>+AM154*'PRECIOS SEGUN ADJ (RURAL)'!$B$6*'PRECIOS SEGUN ADJ (RURAL)'!$C$6</f>
        <v>10458</v>
      </c>
      <c r="AQ154" s="80" t="e" vm="1">
        <f>+[4]!NumLetras(AP154,"PESO","PESOS DOMINICANOS","$EE $m CON #d/100 CENTAVOS")</f>
        <v>#VALUE!</v>
      </c>
      <c r="AR154" s="80">
        <f t="shared" si="116"/>
        <v>1673.28</v>
      </c>
      <c r="AS154" s="165">
        <v>18</v>
      </c>
      <c r="AT154" s="37">
        <f t="shared" si="94"/>
        <v>720</v>
      </c>
      <c r="AU154" s="189">
        <v>304.44</v>
      </c>
      <c r="AV154" s="80">
        <f>+AS154*'PRECIOS SEGUN ADJ (RURAL)'!$B$7*'PRECIOS SEGUN ADJ (RURAL)'!$C$7</f>
        <v>219196.79999999999</v>
      </c>
      <c r="AW154" s="80" t="e" vm="1">
        <f>+[4]!NumLetras(AV154,"PESO","PESOS DOMINICANOS","$EE $m CON #d/100 CENTAVOS")</f>
        <v>#VALUE!</v>
      </c>
      <c r="AX154" s="80">
        <f t="shared" si="117"/>
        <v>39455.42</v>
      </c>
      <c r="AY154" s="37">
        <v>0</v>
      </c>
      <c r="AZ154" s="37">
        <f t="shared" si="125"/>
        <v>0</v>
      </c>
      <c r="BA154" s="189">
        <v>18.899999999999999</v>
      </c>
      <c r="BB154" s="80">
        <f>+AY154*'PRECIOS SEGUN ADJ. (FRONTERIZO)'!$B$9*'PRECIOS SEGUN ADJ. (FRONTERIZO)'!$C$9</f>
        <v>0</v>
      </c>
      <c r="BC154" s="80" t="e" vm="1">
        <f>+[4]!NumLetras(BB154,"PESO","PESOS DOMINICANOS","$EE $m CON #d/100 CENTAVOS")</f>
        <v>#VALUE!</v>
      </c>
      <c r="BD154" s="165">
        <v>7</v>
      </c>
      <c r="BE154" s="37">
        <f t="shared" si="95"/>
        <v>280</v>
      </c>
      <c r="BF154" s="189">
        <v>140.38999999999999</v>
      </c>
      <c r="BG154" s="80">
        <f>+BD154*'PRECIOS SEGUN ADJ (RURAL)'!$B$8*'PRECIOS SEGUN ADJ (RURAL)'!$C$8</f>
        <v>39309.199999999997</v>
      </c>
      <c r="BH154" s="80" t="e" vm="1">
        <f>+[4]!NumLetras(BG154,"PESO","PESOS DOMINICANOS","$EE $m CON #d/100 CENTAVOS")</f>
        <v>#VALUE!</v>
      </c>
      <c r="BI154" s="80">
        <f t="shared" si="118"/>
        <v>7075.66</v>
      </c>
      <c r="BJ154" s="37">
        <v>0</v>
      </c>
      <c r="BK154" s="37">
        <f t="shared" si="126"/>
        <v>0</v>
      </c>
      <c r="BL154" s="189">
        <v>31.459999999999997</v>
      </c>
      <c r="BM154" s="80">
        <f>+BJ154*'PRECIOS SEGUN ADJ. (FRONTERIZO)'!$B$11*'PRECIOS SEGUN ADJ. (FRONTERIZO)'!$C$11</f>
        <v>0</v>
      </c>
      <c r="BN154" s="80" t="e" vm="1">
        <f>+[4]!NumLetras(BM154,"PESO","PESOS DOMINICANOS","$EE $m CON #d/100 CENTAVOS")</f>
        <v>#VALUE!</v>
      </c>
      <c r="BO154" s="165">
        <v>14</v>
      </c>
      <c r="BP154" s="37">
        <f t="shared" si="96"/>
        <v>560</v>
      </c>
      <c r="BQ154" s="189">
        <v>68.099999999999994</v>
      </c>
      <c r="BR154" s="80">
        <f>+BO154*'PRECIOS SEGUN ADJ (RURAL)'!$B$9*'PRECIOS SEGUN ADJ (RURAL)'!$C$9</f>
        <v>38135.999999999993</v>
      </c>
      <c r="BS154" s="80" t="e" vm="1">
        <f>+[4]!NumLetras(BR154,"PESO","PESOS DOMINICANOS","$EE $m CON #d/100 CENTAVOS")</f>
        <v>#VALUE!</v>
      </c>
      <c r="BT154" s="165">
        <v>242</v>
      </c>
      <c r="BU154" s="37">
        <f t="shared" si="119"/>
        <v>4840</v>
      </c>
      <c r="BV154" s="189">
        <v>5.5</v>
      </c>
      <c r="BW154" s="80">
        <f>+BT154*'PRECIOS SEGUN ADJ (RURAL)'!$B$10*'PRECIOS SEGUN ADJ (RURAL)'!$C$10</f>
        <v>26620</v>
      </c>
      <c r="BX154" s="80" t="e" vm="1">
        <f>+[4]!NumLetras(BW154,"PESO","PESOS DOMINICANOS","$EE $m CON #d/100 CENTAVOS")</f>
        <v>#VALUE!</v>
      </c>
      <c r="BY154" s="165">
        <v>242</v>
      </c>
      <c r="BZ154" s="37">
        <f t="shared" si="97"/>
        <v>9680</v>
      </c>
      <c r="CA154" s="189">
        <v>7.1500000000000012</v>
      </c>
      <c r="CB154" s="80">
        <f>+BY154*'PRECIOS SEGUN ADJ (RURAL)'!$B$11*'PRECIOS SEGUN ADJ (RURAL)'!$C$11</f>
        <v>69212</v>
      </c>
      <c r="CC154" s="80" t="e" vm="1">
        <f>+[4]!NumLetras(CB154,"PESO","PESOS DOMINICANOS","$EE $m CON #d/100 CENTAVOS")</f>
        <v>#VALUE!</v>
      </c>
      <c r="CD154" s="165">
        <v>242</v>
      </c>
      <c r="CE154" s="37">
        <f t="shared" si="98"/>
        <v>9680</v>
      </c>
      <c r="CF154" s="189">
        <v>6.84</v>
      </c>
      <c r="CG154" s="80">
        <f>+CD154*'PRECIOS SEGUN ADJ (RURAL)'!$B$12*'PRECIOS SEGUN ADJ (RURAL)'!$C$12</f>
        <v>66211.199999999997</v>
      </c>
      <c r="CH154" s="80" t="e" vm="1">
        <f>+[4]!NumLetras(CG154,"PESO","PESOS DOMINICANOS","$EE $m CON #d/100 CENTAVOS")</f>
        <v>#VALUE!</v>
      </c>
      <c r="CI154" s="37">
        <v>0</v>
      </c>
      <c r="CJ154" s="37">
        <f t="shared" si="127"/>
        <v>0</v>
      </c>
      <c r="CK154" s="189">
        <v>60</v>
      </c>
      <c r="CL154" s="80">
        <f>+CI154*'PRECIOS SEGUN ADJ. (FRONTERIZO)'!$B$16*'PRECIOS SEGUN ADJ. (FRONTERIZO)'!$C$16</f>
        <v>0</v>
      </c>
      <c r="CM154" s="80" t="e" vm="1">
        <f>+[4]!NumLetras(CL154,"PESO","PESOS DOMINICANOS","$EE $m CON #d/100 CENTAVOS")</f>
        <v>#VALUE!</v>
      </c>
      <c r="CN154" s="80">
        <f t="shared" si="99"/>
        <v>0</v>
      </c>
      <c r="CO154" s="37">
        <v>0</v>
      </c>
      <c r="CP154" s="37">
        <f t="shared" si="128"/>
        <v>0</v>
      </c>
      <c r="CQ154" s="189">
        <v>55.649999999999991</v>
      </c>
      <c r="CR154" s="80">
        <f>+CO154*'PRECIOS SEGUN ADJ. (FRONTERIZO)'!$B$17*'PRECIOS SEGUN ADJ. (FRONTERIZO)'!$C$17</f>
        <v>0</v>
      </c>
      <c r="CS154" s="80" t="e" vm="1">
        <f>+[4]!NumLetras(CR154,"PESO","PESOS DOMINICANOS","$EE $m CON #d/100 CENTAVOS")</f>
        <v>#VALUE!</v>
      </c>
      <c r="CT154" s="80">
        <f t="shared" si="100"/>
        <v>0</v>
      </c>
      <c r="CU154" s="165">
        <v>242</v>
      </c>
      <c r="CV154" s="37">
        <f t="shared" si="101"/>
        <v>9680</v>
      </c>
      <c r="CW154" s="189">
        <v>6.5999999999999988</v>
      </c>
      <c r="CX154" s="80">
        <f>+CU154*'PRECIOS SEGUN ADJ (RURAL)'!$B$14*'PRECIOS SEGUN ADJ (RURAL)'!$C$14</f>
        <v>63887.999999999993</v>
      </c>
      <c r="CY154" s="80" t="e" vm="1">
        <f>+[4]!NumLetras(CX154,"PESO","PESOS DOMINICANOS","$EE $m CON #d/100 CENTAVOS")</f>
        <v>#VALUE!</v>
      </c>
      <c r="CZ154" s="37">
        <v>0</v>
      </c>
      <c r="DA154" s="37">
        <f t="shared" si="129"/>
        <v>0</v>
      </c>
      <c r="DB154" s="189">
        <v>65.75</v>
      </c>
      <c r="DC154" s="80">
        <f>+CZ154*'PRECIOS SEGUN ADJ. (FRONTERIZO)'!$B$19*'PRECIOS SEGUN ADJ. (FRONTERIZO)'!$C$19</f>
        <v>0</v>
      </c>
      <c r="DD154" s="80" t="e" vm="1">
        <f>+[4]!NumLetras(DC154,"PESO","PESOS DOMINICANOS","$EE $m CON #d/100 CENTAVOS")</f>
        <v>#VALUE!</v>
      </c>
      <c r="DE154" s="80">
        <f t="shared" si="102"/>
        <v>0</v>
      </c>
      <c r="DF154" s="165">
        <v>11</v>
      </c>
      <c r="DG154" s="37">
        <f t="shared" si="103"/>
        <v>440</v>
      </c>
      <c r="DH154" s="189">
        <v>82.59999999999998</v>
      </c>
      <c r="DI154" s="80">
        <f>+DF154*'PRECIOS SEGUN ADJ (RURAL)'!$B$15*'PRECIOS SEGUN ADJ (RURAL)'!$C$15</f>
        <v>36344</v>
      </c>
      <c r="DJ154" s="80" t="e" vm="1">
        <f>+[4]!NumLetras(DI154,"PESO","PESOS DOMINICANOS","$EE $m CON #d/100 CENTAVOS")</f>
        <v>#VALUE!</v>
      </c>
      <c r="DK154" s="80">
        <f t="shared" si="120"/>
        <v>6541.92</v>
      </c>
      <c r="DL154" s="165">
        <v>242</v>
      </c>
      <c r="DM154" s="37">
        <f t="shared" si="104"/>
        <v>9680</v>
      </c>
      <c r="DN154" s="189">
        <v>23.059999999999995</v>
      </c>
      <c r="DO154" s="80">
        <f>+DL154*'PRECIOS SEGUN ADJ (RURAL)'!$B$17*'PRECIOS SEGUN ADJ (RURAL)'!$C$17</f>
        <v>223220.8</v>
      </c>
      <c r="DP154" s="80" t="e" vm="1">
        <f>+[4]!NumLetras(DO154,"PESO","PESOS DOMINICANOS","$EE $m CON #d/100 CENTAVOS")</f>
        <v>#VALUE!</v>
      </c>
      <c r="DQ154" s="192">
        <v>0</v>
      </c>
      <c r="DR154" s="192">
        <f t="shared" si="130"/>
        <v>0</v>
      </c>
      <c r="DS154" s="189">
        <v>80.849999999999994</v>
      </c>
      <c r="DT154" s="80">
        <f>+DQ154*'PRECIOS SEGUN ADJ. (FRONTERIZO)'!$B$22*'PRECIOS SEGUN ADJ. (FRONTERIZO)'!$C$22</f>
        <v>0</v>
      </c>
      <c r="DU154" s="80" t="e" vm="1">
        <f>+[4]!NumLetras(DT154,"PESO","PESOS DOMINICANOS","$EE $m CON #d/100 CENTAVOS")</f>
        <v>#VALUE!</v>
      </c>
      <c r="DV154" s="165">
        <v>13</v>
      </c>
      <c r="DW154" s="37">
        <f t="shared" si="105"/>
        <v>520</v>
      </c>
      <c r="DX154" s="189">
        <v>21.83</v>
      </c>
      <c r="DY154" s="80">
        <f>+DV154*'PRECIOS SEGUN ADJ (RURAL)'!$B$19*'PRECIOS SEGUN ADJ (RURAL)'!$C$19</f>
        <v>11351.599999999999</v>
      </c>
      <c r="DZ154" s="80" t="e" vm="1">
        <f>+[4]!NumLetras(DY154,"PESO","PESOS DOMINICANOS","$EE $m CON #d/100 CENTAVOS")</f>
        <v>#VALUE!</v>
      </c>
      <c r="EA154" s="80">
        <f t="shared" si="121"/>
        <v>2043.29</v>
      </c>
      <c r="EB154" s="165">
        <v>39</v>
      </c>
      <c r="EC154" s="37">
        <f t="shared" si="106"/>
        <v>1560</v>
      </c>
      <c r="ED154" s="189">
        <v>33</v>
      </c>
      <c r="EE154" s="80">
        <f>+EB154*'PRECIOS SEGUN ADJ (RURAL)'!$B$20*'PRECIOS SEGUN ADJ (RURAL)'!$C$20</f>
        <v>51480</v>
      </c>
      <c r="EF154" s="80" t="e" vm="1">
        <f>+[4]!NumLetras(EE154,"PESO","PESOS DOMINICANOS","$EE $m CON #d/100 CENTAVOS")</f>
        <v>#VALUE!</v>
      </c>
      <c r="EG154" s="37">
        <v>0</v>
      </c>
      <c r="EH154" s="37">
        <f t="shared" si="131"/>
        <v>0</v>
      </c>
      <c r="EI154" s="189">
        <v>15.789999999999997</v>
      </c>
      <c r="EJ154" s="80">
        <f>+EG154*'PRECIOS SEGUN ADJ. (FRONTERIZO)'!$B$25*'PRECIOS SEGUN ADJ. (FRONTERIZO)'!$C$25</f>
        <v>0</v>
      </c>
      <c r="EK154" s="80" t="e" vm="1">
        <f>+[4]!NumLetras(EJ154,"PESO","PESOS DOMINICANOS","$EE $m CON #d/100 CENTAVOS")</f>
        <v>#VALUE!</v>
      </c>
      <c r="EL154" s="37">
        <v>0</v>
      </c>
      <c r="EM154" s="37">
        <f t="shared" si="132"/>
        <v>0</v>
      </c>
      <c r="EN154" s="189">
        <v>31.5</v>
      </c>
      <c r="EO154" s="80">
        <f>+EL154*'PRECIOS SEGUN ADJ. (FRONTERIZO)'!$B$26*'PRECIOS SEGUN ADJ. (FRONTERIZO)'!$C$26</f>
        <v>0</v>
      </c>
      <c r="EP154" s="80" t="e" vm="1">
        <f>+[4]!NumLetras(EO154,"PESO","PESOS DOMINICANOS","$EE $m CON #d/100 CENTAVOS")</f>
        <v>#VALUE!</v>
      </c>
      <c r="EQ154" s="193">
        <v>33</v>
      </c>
      <c r="ER154" s="194">
        <f t="shared" si="107"/>
        <v>1320</v>
      </c>
      <c r="ES154" s="195">
        <v>21.68</v>
      </c>
      <c r="ET154" s="196">
        <f>+EQ154*'PRECIOS SEGUN ADJ (RURAL)'!$B$13*'PRECIOS SEGUN ADJ (RURAL)'!$C$13</f>
        <v>28617.599999999999</v>
      </c>
      <c r="EU154" s="196" t="e" vm="1">
        <f>+[4]!NumLetras(ET154,"PESO","PESOS DOMINICANOS","$EE $m CON #d/100 CENTAVOS")</f>
        <v>#VALUE!</v>
      </c>
      <c r="EV154" s="197">
        <v>242</v>
      </c>
      <c r="EW154" s="198">
        <f t="shared" si="122"/>
        <v>4840</v>
      </c>
      <c r="EX154" s="199">
        <v>5.5</v>
      </c>
      <c r="EY154" s="200">
        <f>+EV154*'PRECIOS SEGUN ADJ (RURAL)'!$B$16*'PRECIOS SEGUN ADJ (RURAL)'!$C$16</f>
        <v>26620</v>
      </c>
      <c r="EZ154" s="200" t="e" vm="1">
        <f>+[4]!NumLetras(EY154,"PESO","PESOS DOMINICANOS","$EE $m CON #d/100 CENTAVOS")</f>
        <v>#VALUE!</v>
      </c>
      <c r="FA154" s="201">
        <v>18</v>
      </c>
      <c r="FB154" s="202">
        <f t="shared" si="108"/>
        <v>720</v>
      </c>
      <c r="FC154" s="203">
        <v>220</v>
      </c>
      <c r="FD154" s="204">
        <f>+FA154*'PRECIOS SEGUN ADJ (RURAL)'!$B$18*'PRECIOS SEGUN ADJ (RURAL)'!$C$18</f>
        <v>158400</v>
      </c>
      <c r="FE154" s="204" t="e" vm="1">
        <f>+[4]!NumLetras(FD154,"PESO","PESOS DOMINICANOS","$EE $m CON #d/100 CENTAVOS")</f>
        <v>#VALUE!</v>
      </c>
      <c r="FF154" s="204">
        <f t="shared" si="123"/>
        <v>28512</v>
      </c>
      <c r="FG154" s="80">
        <f t="shared" si="134"/>
        <v>1373956.4000000001</v>
      </c>
      <c r="FH154" s="80" t="e" vm="1">
        <f>+[4]!NumLetras(FG154,"PESO","PESOS DOMINICANOS","$EE $m CON #d/100 CENTAVOS")</f>
        <v>#VALUE!</v>
      </c>
      <c r="FI154" s="80">
        <f t="shared" si="133"/>
        <v>118570.48999999999</v>
      </c>
      <c r="FJ154" s="80" t="e" vm="1">
        <f>+[4]!NumLetras(FI154,"PESO","PESOS DOMINICANOS","$EE $m CON #d/100 CENTAVOS")</f>
        <v>#VALUE!</v>
      </c>
      <c r="FK154" s="80">
        <f t="shared" si="109"/>
        <v>1255385.9100000001</v>
      </c>
      <c r="FL154" s="80" t="e" vm="1">
        <f>+[4]!NumLetras(FK154,"PESO","PESOS DOMINICANOS","$EE $m CON #d/100 CENTAVOS")</f>
        <v>#VALUE!</v>
      </c>
      <c r="FM154" s="80">
        <f t="shared" si="110"/>
        <v>274791.28000000003</v>
      </c>
      <c r="FN154" s="80" t="e" vm="1">
        <f>+[4]!NumLetras(FM154,"PESO","PESOS DOMINICANOS","$EE $m CON #d/100 CENTAVOS")</f>
        <v>#VALUE!</v>
      </c>
      <c r="FO154" s="80">
        <f t="shared" si="111"/>
        <v>13739.56</v>
      </c>
      <c r="FP154" s="80" t="e" vm="1">
        <f>+[4]!NumLetras(FO154,"PESO","PESOS DOMINICANOS","$EE $m CON #d/100 CENTAVOS")</f>
        <v>#VALUE!</v>
      </c>
      <c r="FQ154" s="80"/>
      <c r="FR154" s="80">
        <f t="shared" si="112"/>
        <v>1099165.1200000001</v>
      </c>
      <c r="FS154" s="80" t="e" vm="1">
        <f>+[4]!NumLetras(FR154,"PESO","PESOS DOMINICANOS","$EE $m CON #d/100 CENTAVOS")</f>
        <v>#VALUE!</v>
      </c>
      <c r="FT154" s="37" t="str">
        <f>+VLOOKUP(D154,'RURAL XENIA'!F:G,2,0)</f>
        <v>R-20</v>
      </c>
    </row>
    <row r="155" spans="1:176">
      <c r="A155" s="37">
        <v>44</v>
      </c>
      <c r="B155" s="37">
        <v>44</v>
      </c>
      <c r="C155" s="26" t="s">
        <v>1291</v>
      </c>
      <c r="D155" s="37">
        <v>2300341290</v>
      </c>
      <c r="E155" s="37" t="str">
        <f>+VLOOKUP(D155,'INFORMACION DE PROVEEDORES'!C:I,2,0)</f>
        <v>023-0034129-0</v>
      </c>
      <c r="F155" s="26" t="str">
        <f>+VLOOKUP(D155,'INFORMACION DE PROVEEDORES'!C:J,4,0)</f>
        <v>EDITH ANTONIO BASTARDO RAMIREZ</v>
      </c>
      <c r="G155" s="37" t="str">
        <f>+VLOOKUP(D155,'INFORMACION DE PROVEEDORES'!C:K,5,0)</f>
        <v>023-0034129-0</v>
      </c>
      <c r="H155" s="26" t="str">
        <f>+VLOOKUP(D155,'INFORMACION DE PROVEEDORES'!C:L,7,0)</f>
        <v>CALLE PADRE PEÑA, NO.38, EL CENTRO</v>
      </c>
      <c r="I155" s="37" t="str">
        <f>+VLOOKUP(D155,'INFORMACION DE PROVEEDORES'!C:M,3,0)</f>
        <v xml:space="preserve"> FÍSICA</v>
      </c>
      <c r="J155" s="37">
        <v>1</v>
      </c>
      <c r="K155" s="37">
        <v>158</v>
      </c>
      <c r="L155" s="37">
        <v>11</v>
      </c>
      <c r="M155" s="37">
        <f t="shared" si="113"/>
        <v>440</v>
      </c>
      <c r="N155" s="189">
        <v>60.180000000000007</v>
      </c>
      <c r="O155" s="80">
        <f>+L155*'PRECIOS SEGUN ADJ (RURAL)'!$B$2*'PRECIOS SEGUN ADJ (RURAL)'!$C$2</f>
        <v>26479.200000000001</v>
      </c>
      <c r="P155" s="80" t="e" vm="1">
        <f>+[4]!NumLetras(O155,"PESO","PESOS DOMINICANOS","$EE $m CON #d/100 CENTAVOS")</f>
        <v>#VALUE!</v>
      </c>
      <c r="Q155" s="80">
        <f t="shared" si="114"/>
        <v>4236.67</v>
      </c>
      <c r="R155" s="165">
        <v>2</v>
      </c>
      <c r="S155" s="37">
        <f t="shared" si="90"/>
        <v>80</v>
      </c>
      <c r="T155" s="189">
        <v>33</v>
      </c>
      <c r="U155" s="80">
        <f>+R155*'PRECIOS SEGUN ADJ (RURAL)'!$B$3*'PRECIOS SEGUN ADJ (RURAL)'!$C$3</f>
        <v>2640</v>
      </c>
      <c r="V155" s="80" t="e" vm="1">
        <f>+[4]!NumLetras(U155,"PESO","PESOS DOMINICANOS","$EE $m CON #d/100 CENTAVOS")</f>
        <v>#VALUE!</v>
      </c>
      <c r="W155" s="192">
        <v>0</v>
      </c>
      <c r="X155" s="37">
        <f t="shared" si="124"/>
        <v>0</v>
      </c>
      <c r="Y155" s="189">
        <v>25.2</v>
      </c>
      <c r="Z155" s="80">
        <f>+W155*'PRECIOS SEGUN ADJ. (FRONTERIZO)'!$B$4*'PRECIOS SEGUN ADJ. (FRONTERIZO)'!$C$4</f>
        <v>0</v>
      </c>
      <c r="AA155" s="80" t="e" vm="1">
        <f>+[4]!NumLetras(Z155,"PESO","PESOS DOMINICANOS","$EE $m CON #d/100 CENTAVOS")</f>
        <v>#VALUE!</v>
      </c>
      <c r="AB155" s="165">
        <v>24</v>
      </c>
      <c r="AC155" s="37">
        <f t="shared" si="91"/>
        <v>960</v>
      </c>
      <c r="AD155" s="189">
        <v>87.91</v>
      </c>
      <c r="AE155" s="80">
        <f>+AB155*'PRECIOS SEGUN ADJ (RURAL)'!$B$4*'PRECIOS SEGUN ADJ (RURAL)'!$C$4</f>
        <v>84393.600000000006</v>
      </c>
      <c r="AF155" s="80" t="e" vm="1">
        <f>+[4]!NumLetras(AE155,"PESO","PESOS DOMINICANOS","$EE $m CON #d/100 CENTAVOS")</f>
        <v>#VALUE!</v>
      </c>
      <c r="AG155" s="80">
        <f t="shared" si="115"/>
        <v>15190.85</v>
      </c>
      <c r="AH155" s="165">
        <v>29</v>
      </c>
      <c r="AI155" s="37">
        <f t="shared" si="92"/>
        <v>1160</v>
      </c>
      <c r="AJ155" s="189">
        <v>53.95</v>
      </c>
      <c r="AK155" s="80">
        <f>+AH155*'PRECIOS SEGUN ADJ (RURAL)'!$B$5*'PRECIOS SEGUN ADJ (RURAL)'!$C$5</f>
        <v>62582.000000000007</v>
      </c>
      <c r="AL155" s="80" t="e" vm="1">
        <f>+[4]!NumLetras(AK155,"PESO","PESOS DOMINICANOS","$EE $m CON #d/100 CENTAVOS")</f>
        <v>#VALUE!</v>
      </c>
      <c r="AM155" s="165">
        <v>4</v>
      </c>
      <c r="AN155" s="37">
        <f t="shared" si="93"/>
        <v>160</v>
      </c>
      <c r="AO155" s="189">
        <v>29.05</v>
      </c>
      <c r="AP155" s="80">
        <f>+AM155*'PRECIOS SEGUN ADJ (RURAL)'!$B$6*'PRECIOS SEGUN ADJ (RURAL)'!$C$6</f>
        <v>4648</v>
      </c>
      <c r="AQ155" s="80" t="e" vm="1">
        <f>+[4]!NumLetras(AP155,"PESO","PESOS DOMINICANOS","$EE $m CON #d/100 CENTAVOS")</f>
        <v>#VALUE!</v>
      </c>
      <c r="AR155" s="80">
        <f t="shared" si="116"/>
        <v>743.68</v>
      </c>
      <c r="AS155" s="165">
        <v>9</v>
      </c>
      <c r="AT155" s="37">
        <f t="shared" si="94"/>
        <v>360</v>
      </c>
      <c r="AU155" s="189">
        <v>304.44</v>
      </c>
      <c r="AV155" s="80">
        <f>+AS155*'PRECIOS SEGUN ADJ (RURAL)'!$B$7*'PRECIOS SEGUN ADJ (RURAL)'!$C$7</f>
        <v>109598.39999999999</v>
      </c>
      <c r="AW155" s="80" t="e" vm="1">
        <f>+[4]!NumLetras(AV155,"PESO","PESOS DOMINICANOS","$EE $m CON #d/100 CENTAVOS")</f>
        <v>#VALUE!</v>
      </c>
      <c r="AX155" s="80">
        <f t="shared" si="117"/>
        <v>19727.71</v>
      </c>
      <c r="AY155" s="37">
        <v>0</v>
      </c>
      <c r="AZ155" s="37">
        <f t="shared" si="125"/>
        <v>0</v>
      </c>
      <c r="BA155" s="189">
        <v>18.899999999999999</v>
      </c>
      <c r="BB155" s="80">
        <f>+AY155*'PRECIOS SEGUN ADJ. (FRONTERIZO)'!$B$9*'PRECIOS SEGUN ADJ. (FRONTERIZO)'!$C$9</f>
        <v>0</v>
      </c>
      <c r="BC155" s="80" t="e" vm="1">
        <f>+[4]!NumLetras(BB155,"PESO","PESOS DOMINICANOS","$EE $m CON #d/100 CENTAVOS")</f>
        <v>#VALUE!</v>
      </c>
      <c r="BD155" s="165">
        <v>2</v>
      </c>
      <c r="BE155" s="37">
        <f t="shared" si="95"/>
        <v>80</v>
      </c>
      <c r="BF155" s="189">
        <v>140.38999999999999</v>
      </c>
      <c r="BG155" s="80">
        <f>+BD155*'PRECIOS SEGUN ADJ (RURAL)'!$B$8*'PRECIOS SEGUN ADJ (RURAL)'!$C$8</f>
        <v>11231.199999999999</v>
      </c>
      <c r="BH155" s="80" t="e" vm="1">
        <f>+[4]!NumLetras(BG155,"PESO","PESOS DOMINICANOS","$EE $m CON #d/100 CENTAVOS")</f>
        <v>#VALUE!</v>
      </c>
      <c r="BI155" s="80">
        <f t="shared" si="118"/>
        <v>2021.62</v>
      </c>
      <c r="BJ155" s="37">
        <v>0</v>
      </c>
      <c r="BK155" s="37">
        <f t="shared" si="126"/>
        <v>0</v>
      </c>
      <c r="BL155" s="189">
        <v>31.459999999999997</v>
      </c>
      <c r="BM155" s="80">
        <f>+BJ155*'PRECIOS SEGUN ADJ. (FRONTERIZO)'!$B$11*'PRECIOS SEGUN ADJ. (FRONTERIZO)'!$C$11</f>
        <v>0</v>
      </c>
      <c r="BN155" s="80" t="e" vm="1">
        <f>+[4]!NumLetras(BM155,"PESO","PESOS DOMINICANOS","$EE $m CON #d/100 CENTAVOS")</f>
        <v>#VALUE!</v>
      </c>
      <c r="BO155" s="165">
        <v>7</v>
      </c>
      <c r="BP155" s="37">
        <f t="shared" si="96"/>
        <v>280</v>
      </c>
      <c r="BQ155" s="189">
        <v>68.099999999999994</v>
      </c>
      <c r="BR155" s="80">
        <f>+BO155*'PRECIOS SEGUN ADJ (RURAL)'!$B$9*'PRECIOS SEGUN ADJ (RURAL)'!$C$9</f>
        <v>19067.999999999996</v>
      </c>
      <c r="BS155" s="80" t="e" vm="1">
        <f>+[4]!NumLetras(BR155,"PESO","PESOS DOMINICANOS","$EE $m CON #d/100 CENTAVOS")</f>
        <v>#VALUE!</v>
      </c>
      <c r="BT155" s="165">
        <v>158</v>
      </c>
      <c r="BU155" s="37">
        <f t="shared" si="119"/>
        <v>3160</v>
      </c>
      <c r="BV155" s="189">
        <v>5.5</v>
      </c>
      <c r="BW155" s="80">
        <f>+BT155*'PRECIOS SEGUN ADJ (RURAL)'!$B$10*'PRECIOS SEGUN ADJ (RURAL)'!$C$10</f>
        <v>17380</v>
      </c>
      <c r="BX155" s="80" t="e" vm="1">
        <f>+[4]!NumLetras(BW155,"PESO","PESOS DOMINICANOS","$EE $m CON #d/100 CENTAVOS")</f>
        <v>#VALUE!</v>
      </c>
      <c r="BY155" s="165">
        <v>158</v>
      </c>
      <c r="BZ155" s="37">
        <f t="shared" si="97"/>
        <v>6320</v>
      </c>
      <c r="CA155" s="189">
        <v>7.1500000000000012</v>
      </c>
      <c r="CB155" s="80">
        <f>+BY155*'PRECIOS SEGUN ADJ (RURAL)'!$B$11*'PRECIOS SEGUN ADJ (RURAL)'!$C$11</f>
        <v>45188</v>
      </c>
      <c r="CC155" s="80" t="e" vm="1">
        <f>+[4]!NumLetras(CB155,"PESO","PESOS DOMINICANOS","$EE $m CON #d/100 CENTAVOS")</f>
        <v>#VALUE!</v>
      </c>
      <c r="CD155" s="165">
        <v>158</v>
      </c>
      <c r="CE155" s="37">
        <f t="shared" si="98"/>
        <v>6320</v>
      </c>
      <c r="CF155" s="189">
        <v>6.84</v>
      </c>
      <c r="CG155" s="80">
        <f>+CD155*'PRECIOS SEGUN ADJ (RURAL)'!$B$12*'PRECIOS SEGUN ADJ (RURAL)'!$C$12</f>
        <v>43228.800000000003</v>
      </c>
      <c r="CH155" s="80" t="e" vm="1">
        <f>+[4]!NumLetras(CG155,"PESO","PESOS DOMINICANOS","$EE $m CON #d/100 CENTAVOS")</f>
        <v>#VALUE!</v>
      </c>
      <c r="CI155" s="37">
        <v>0</v>
      </c>
      <c r="CJ155" s="37">
        <f t="shared" si="127"/>
        <v>0</v>
      </c>
      <c r="CK155" s="189">
        <v>60</v>
      </c>
      <c r="CL155" s="80">
        <f>+CI155*'PRECIOS SEGUN ADJ. (FRONTERIZO)'!$B$16*'PRECIOS SEGUN ADJ. (FRONTERIZO)'!$C$16</f>
        <v>0</v>
      </c>
      <c r="CM155" s="80" t="e" vm="1">
        <f>+[4]!NumLetras(CL155,"PESO","PESOS DOMINICANOS","$EE $m CON #d/100 CENTAVOS")</f>
        <v>#VALUE!</v>
      </c>
      <c r="CN155" s="80">
        <f t="shared" si="99"/>
        <v>0</v>
      </c>
      <c r="CO155" s="37">
        <v>0</v>
      </c>
      <c r="CP155" s="37">
        <f t="shared" si="128"/>
        <v>0</v>
      </c>
      <c r="CQ155" s="189">
        <v>55.649999999999991</v>
      </c>
      <c r="CR155" s="80">
        <f>+CO155*'PRECIOS SEGUN ADJ. (FRONTERIZO)'!$B$17*'PRECIOS SEGUN ADJ. (FRONTERIZO)'!$C$17</f>
        <v>0</v>
      </c>
      <c r="CS155" s="80" t="e" vm="1">
        <f>+[4]!NumLetras(CR155,"PESO","PESOS DOMINICANOS","$EE $m CON #d/100 CENTAVOS")</f>
        <v>#VALUE!</v>
      </c>
      <c r="CT155" s="80">
        <f t="shared" si="100"/>
        <v>0</v>
      </c>
      <c r="CU155" s="165">
        <v>158</v>
      </c>
      <c r="CV155" s="37">
        <f t="shared" si="101"/>
        <v>6320</v>
      </c>
      <c r="CW155" s="189">
        <v>6.5999999999999988</v>
      </c>
      <c r="CX155" s="80">
        <f>+CU155*'PRECIOS SEGUN ADJ (RURAL)'!$B$14*'PRECIOS SEGUN ADJ (RURAL)'!$C$14</f>
        <v>41712</v>
      </c>
      <c r="CY155" s="80" t="e" vm="1">
        <f>+[4]!NumLetras(CX155,"PESO","PESOS DOMINICANOS","$EE $m CON #d/100 CENTAVOS")</f>
        <v>#VALUE!</v>
      </c>
      <c r="CZ155" s="37">
        <v>0</v>
      </c>
      <c r="DA155" s="37">
        <f t="shared" si="129"/>
        <v>0</v>
      </c>
      <c r="DB155" s="189">
        <v>65.75</v>
      </c>
      <c r="DC155" s="80">
        <f>+CZ155*'PRECIOS SEGUN ADJ. (FRONTERIZO)'!$B$19*'PRECIOS SEGUN ADJ. (FRONTERIZO)'!$C$19</f>
        <v>0</v>
      </c>
      <c r="DD155" s="80" t="e" vm="1">
        <f>+[4]!NumLetras(DC155,"PESO","PESOS DOMINICANOS","$EE $m CON #d/100 CENTAVOS")</f>
        <v>#VALUE!</v>
      </c>
      <c r="DE155" s="80">
        <f t="shared" si="102"/>
        <v>0</v>
      </c>
      <c r="DF155" s="165">
        <v>6</v>
      </c>
      <c r="DG155" s="37">
        <f t="shared" si="103"/>
        <v>240</v>
      </c>
      <c r="DH155" s="189">
        <v>82.59999999999998</v>
      </c>
      <c r="DI155" s="80">
        <f>+DF155*'PRECIOS SEGUN ADJ (RURAL)'!$B$15*'PRECIOS SEGUN ADJ (RURAL)'!$C$15</f>
        <v>19824</v>
      </c>
      <c r="DJ155" s="80" t="e" vm="1">
        <f>+[4]!NumLetras(DI155,"PESO","PESOS DOMINICANOS","$EE $m CON #d/100 CENTAVOS")</f>
        <v>#VALUE!</v>
      </c>
      <c r="DK155" s="80">
        <f t="shared" si="120"/>
        <v>3568.32</v>
      </c>
      <c r="DL155" s="165">
        <v>158</v>
      </c>
      <c r="DM155" s="37">
        <f t="shared" si="104"/>
        <v>6320</v>
      </c>
      <c r="DN155" s="189">
        <v>23.059999999999995</v>
      </c>
      <c r="DO155" s="80">
        <f>+DL155*'PRECIOS SEGUN ADJ (RURAL)'!$B$17*'PRECIOS SEGUN ADJ (RURAL)'!$C$17</f>
        <v>145739.20000000001</v>
      </c>
      <c r="DP155" s="80" t="e" vm="1">
        <f>+[4]!NumLetras(DO155,"PESO","PESOS DOMINICANOS","$EE $m CON #d/100 CENTAVOS")</f>
        <v>#VALUE!</v>
      </c>
      <c r="DQ155" s="192">
        <v>0</v>
      </c>
      <c r="DR155" s="192">
        <f t="shared" si="130"/>
        <v>0</v>
      </c>
      <c r="DS155" s="189">
        <v>80.849999999999994</v>
      </c>
      <c r="DT155" s="80">
        <f>+DQ155*'PRECIOS SEGUN ADJ. (FRONTERIZO)'!$B$22*'PRECIOS SEGUN ADJ. (FRONTERIZO)'!$C$22</f>
        <v>0</v>
      </c>
      <c r="DU155" s="80" t="e" vm="1">
        <f>+[4]!NumLetras(DT155,"PESO","PESOS DOMINICANOS","$EE $m CON #d/100 CENTAVOS")</f>
        <v>#VALUE!</v>
      </c>
      <c r="DV155" s="165">
        <v>7</v>
      </c>
      <c r="DW155" s="37">
        <f t="shared" si="105"/>
        <v>280</v>
      </c>
      <c r="DX155" s="189">
        <v>21.83</v>
      </c>
      <c r="DY155" s="80">
        <f>+DV155*'PRECIOS SEGUN ADJ (RURAL)'!$B$19*'PRECIOS SEGUN ADJ (RURAL)'!$C$19</f>
        <v>6112.4</v>
      </c>
      <c r="DZ155" s="80" t="e" vm="1">
        <f>+[4]!NumLetras(DY155,"PESO","PESOS DOMINICANOS","$EE $m CON #d/100 CENTAVOS")</f>
        <v>#VALUE!</v>
      </c>
      <c r="EA155" s="80">
        <f t="shared" si="121"/>
        <v>1100.23</v>
      </c>
      <c r="EB155" s="165">
        <v>23</v>
      </c>
      <c r="EC155" s="37">
        <f t="shared" si="106"/>
        <v>920</v>
      </c>
      <c r="ED155" s="189">
        <v>33</v>
      </c>
      <c r="EE155" s="80">
        <f>+EB155*'PRECIOS SEGUN ADJ (RURAL)'!$B$20*'PRECIOS SEGUN ADJ (RURAL)'!$C$20</f>
        <v>30360</v>
      </c>
      <c r="EF155" s="80" t="e" vm="1">
        <f>+[4]!NumLetras(EE155,"PESO","PESOS DOMINICANOS","$EE $m CON #d/100 CENTAVOS")</f>
        <v>#VALUE!</v>
      </c>
      <c r="EG155" s="37">
        <v>0</v>
      </c>
      <c r="EH155" s="37">
        <f t="shared" si="131"/>
        <v>0</v>
      </c>
      <c r="EI155" s="189">
        <v>15.789999999999997</v>
      </c>
      <c r="EJ155" s="80">
        <f>+EG155*'PRECIOS SEGUN ADJ. (FRONTERIZO)'!$B$25*'PRECIOS SEGUN ADJ. (FRONTERIZO)'!$C$25</f>
        <v>0</v>
      </c>
      <c r="EK155" s="80" t="e" vm="1">
        <f>+[4]!NumLetras(EJ155,"PESO","PESOS DOMINICANOS","$EE $m CON #d/100 CENTAVOS")</f>
        <v>#VALUE!</v>
      </c>
      <c r="EL155" s="37">
        <v>0</v>
      </c>
      <c r="EM155" s="37">
        <f t="shared" si="132"/>
        <v>0</v>
      </c>
      <c r="EN155" s="189">
        <v>31.5</v>
      </c>
      <c r="EO155" s="80">
        <f>+EL155*'PRECIOS SEGUN ADJ. (FRONTERIZO)'!$B$26*'PRECIOS SEGUN ADJ. (FRONTERIZO)'!$C$26</f>
        <v>0</v>
      </c>
      <c r="EP155" s="80" t="e" vm="1">
        <f>+[4]!NumLetras(EO155,"PESO","PESOS DOMINICANOS","$EE $m CON #d/100 CENTAVOS")</f>
        <v>#VALUE!</v>
      </c>
      <c r="EQ155" s="193">
        <v>20</v>
      </c>
      <c r="ER155" s="194">
        <f t="shared" si="107"/>
        <v>800</v>
      </c>
      <c r="ES155" s="195">
        <v>21.68</v>
      </c>
      <c r="ET155" s="196">
        <f>+EQ155*'PRECIOS SEGUN ADJ (RURAL)'!$B$13*'PRECIOS SEGUN ADJ (RURAL)'!$C$13</f>
        <v>17344</v>
      </c>
      <c r="EU155" s="196" t="e" vm="1">
        <f>+[4]!NumLetras(ET155,"PESO","PESOS DOMINICANOS","$EE $m CON #d/100 CENTAVOS")</f>
        <v>#VALUE!</v>
      </c>
      <c r="EV155" s="197">
        <v>158</v>
      </c>
      <c r="EW155" s="198">
        <f t="shared" si="122"/>
        <v>3160</v>
      </c>
      <c r="EX155" s="199">
        <v>5.5</v>
      </c>
      <c r="EY155" s="200">
        <f>+EV155*'PRECIOS SEGUN ADJ (RURAL)'!$B$16*'PRECIOS SEGUN ADJ (RURAL)'!$C$16</f>
        <v>17380</v>
      </c>
      <c r="EZ155" s="200" t="e" vm="1">
        <f>+[4]!NumLetras(EY155,"PESO","PESOS DOMINICANOS","$EE $m CON #d/100 CENTAVOS")</f>
        <v>#VALUE!</v>
      </c>
      <c r="FA155" s="201">
        <v>9</v>
      </c>
      <c r="FB155" s="202">
        <f t="shared" si="108"/>
        <v>360</v>
      </c>
      <c r="FC155" s="203">
        <v>220</v>
      </c>
      <c r="FD155" s="204">
        <f>+FA155*'PRECIOS SEGUN ADJ (RURAL)'!$B$18*'PRECIOS SEGUN ADJ (RURAL)'!$C$18</f>
        <v>79200</v>
      </c>
      <c r="FE155" s="204" t="e" vm="1">
        <f>+[4]!NumLetras(FD155,"PESO","PESOS DOMINICANOS","$EE $m CON #d/100 CENTAVOS")</f>
        <v>#VALUE!</v>
      </c>
      <c r="FF155" s="204">
        <f t="shared" si="123"/>
        <v>14256</v>
      </c>
      <c r="FG155" s="80">
        <f t="shared" si="134"/>
        <v>784108.8</v>
      </c>
      <c r="FH155" s="80" t="e" vm="1">
        <f>+[4]!NumLetras(FG155,"PESO","PESOS DOMINICANOS","$EE $m CON #d/100 CENTAVOS")</f>
        <v>#VALUE!</v>
      </c>
      <c r="FI155" s="80">
        <f t="shared" si="133"/>
        <v>60845.080000000009</v>
      </c>
      <c r="FJ155" s="80" t="e" vm="1">
        <f>+[4]!NumLetras(FI155,"PESO","PESOS DOMINICANOS","$EE $m CON #d/100 CENTAVOS")</f>
        <v>#VALUE!</v>
      </c>
      <c r="FK155" s="80">
        <f t="shared" si="109"/>
        <v>723263.72000000009</v>
      </c>
      <c r="FL155" s="80" t="e" vm="1">
        <f>+[4]!NumLetras(FK155,"PESO","PESOS DOMINICANOS","$EE $m CON #d/100 CENTAVOS")</f>
        <v>#VALUE!</v>
      </c>
      <c r="FM155" s="80">
        <f t="shared" si="110"/>
        <v>156821.76000000001</v>
      </c>
      <c r="FN155" s="80" t="e" vm="1">
        <f>+[4]!NumLetras(FM155,"PESO","PESOS DOMINICANOS","$EE $m CON #d/100 CENTAVOS")</f>
        <v>#VALUE!</v>
      </c>
      <c r="FO155" s="80">
        <f t="shared" si="111"/>
        <v>7841.09</v>
      </c>
      <c r="FP155" s="80" t="e" vm="1">
        <f>+[4]!NumLetras(FO155,"PESO","PESOS DOMINICANOS","$EE $m CON #d/100 CENTAVOS")</f>
        <v>#VALUE!</v>
      </c>
      <c r="FQ155" s="80"/>
      <c r="FR155" s="80">
        <f t="shared" si="112"/>
        <v>627287.04000000004</v>
      </c>
      <c r="FS155" s="80" t="e" vm="1">
        <f>+[4]!NumLetras(FR155,"PESO","PESOS DOMINICANOS","$EE $m CON #d/100 CENTAVOS")</f>
        <v>#VALUE!</v>
      </c>
      <c r="FT155" s="37" t="str">
        <f>+VLOOKUP(D155,'RURAL XENIA'!F:G,2,0)</f>
        <v>R-19</v>
      </c>
    </row>
    <row r="156" spans="1:176">
      <c r="A156" s="37">
        <v>45</v>
      </c>
      <c r="B156" s="37">
        <v>45</v>
      </c>
      <c r="C156" s="26" t="s">
        <v>3136</v>
      </c>
      <c r="D156" s="37">
        <v>132097947</v>
      </c>
      <c r="E156" s="37">
        <f>+VLOOKUP(D156,'INFORMACION DE PROVEEDORES'!C:I,2,0)</f>
        <v>132097947</v>
      </c>
      <c r="F156" s="26" t="str">
        <f>+VLOOKUP(D156,'INFORMACION DE PROVEEDORES'!C:J,4,0)</f>
        <v>ANGELICA MARIA SANCHEZ CONCEPCION</v>
      </c>
      <c r="G156" s="37" t="str">
        <f>+VLOOKUP(D156,'INFORMACION DE PROVEEDORES'!C:K,5,0)</f>
        <v>001-1653018-9</v>
      </c>
      <c r="H156" s="26" t="str">
        <f>+VLOOKUP(D156,'INFORMACION DE PROVEEDORES'!C:L,7,0)</f>
        <v>PLAZA TRES Y UNO, PRIMER NIVEL, CALLE GREGORIO LUPERON, CERCADILLO, YAMASA, MONTE PLATA</v>
      </c>
      <c r="I156" s="37" t="str">
        <f>+VLOOKUP(D156,'INFORMACION DE PROVEEDORES'!C:M,3,0)</f>
        <v xml:space="preserve"> JURÍDICA</v>
      </c>
      <c r="J156" s="37">
        <v>5</v>
      </c>
      <c r="K156" s="37">
        <v>260</v>
      </c>
      <c r="L156" s="37">
        <v>20</v>
      </c>
      <c r="M156" s="37">
        <f t="shared" si="113"/>
        <v>800</v>
      </c>
      <c r="N156" s="189">
        <v>60.180000000000007</v>
      </c>
      <c r="O156" s="80">
        <f>+L156*'PRECIOS SEGUN ADJ (RURAL)'!$B$2*'PRECIOS SEGUN ADJ (RURAL)'!$C$2</f>
        <v>48144</v>
      </c>
      <c r="P156" s="80" t="e" vm="1">
        <f>+[4]!NumLetras(O156,"PESO","PESOS DOMINICANOS","$EE $m CON #d/100 CENTAVOS")</f>
        <v>#VALUE!</v>
      </c>
      <c r="Q156" s="80">
        <f t="shared" si="114"/>
        <v>7703.04</v>
      </c>
      <c r="R156" s="165">
        <v>6</v>
      </c>
      <c r="S156" s="37">
        <f t="shared" si="90"/>
        <v>240</v>
      </c>
      <c r="T156" s="189">
        <v>33</v>
      </c>
      <c r="U156" s="80">
        <f>+R156*'PRECIOS SEGUN ADJ (RURAL)'!$B$3*'PRECIOS SEGUN ADJ (RURAL)'!$C$3</f>
        <v>7920</v>
      </c>
      <c r="V156" s="80" t="e" vm="1">
        <f>+[4]!NumLetras(U156,"PESO","PESOS DOMINICANOS","$EE $m CON #d/100 CENTAVOS")</f>
        <v>#VALUE!</v>
      </c>
      <c r="W156" s="192">
        <v>0</v>
      </c>
      <c r="X156" s="37">
        <f t="shared" si="124"/>
        <v>0</v>
      </c>
      <c r="Y156" s="189">
        <v>25.2</v>
      </c>
      <c r="Z156" s="80">
        <f>+W156*'PRECIOS SEGUN ADJ. (FRONTERIZO)'!$B$4*'PRECIOS SEGUN ADJ. (FRONTERIZO)'!$C$4</f>
        <v>0</v>
      </c>
      <c r="AA156" s="80" t="e" vm="1">
        <f>+[4]!NumLetras(Z156,"PESO","PESOS DOMINICANOS","$EE $m CON #d/100 CENTAVOS")</f>
        <v>#VALUE!</v>
      </c>
      <c r="AB156" s="165">
        <v>43</v>
      </c>
      <c r="AC156" s="37">
        <f t="shared" si="91"/>
        <v>1720</v>
      </c>
      <c r="AD156" s="189">
        <v>87.91</v>
      </c>
      <c r="AE156" s="80">
        <f>+AB156*'PRECIOS SEGUN ADJ (RURAL)'!$B$4*'PRECIOS SEGUN ADJ (RURAL)'!$C$4</f>
        <v>151205.19999999998</v>
      </c>
      <c r="AF156" s="80" t="e" vm="1">
        <f>+[4]!NumLetras(AE156,"PESO","PESOS DOMINICANOS","$EE $m CON #d/100 CENTAVOS")</f>
        <v>#VALUE!</v>
      </c>
      <c r="AG156" s="80">
        <f t="shared" si="115"/>
        <v>27216.94</v>
      </c>
      <c r="AH156" s="165">
        <v>50</v>
      </c>
      <c r="AI156" s="37">
        <f t="shared" si="92"/>
        <v>2000</v>
      </c>
      <c r="AJ156" s="189">
        <v>53.95</v>
      </c>
      <c r="AK156" s="80">
        <f>+AH156*'PRECIOS SEGUN ADJ (RURAL)'!$B$5*'PRECIOS SEGUN ADJ (RURAL)'!$C$5</f>
        <v>107900</v>
      </c>
      <c r="AL156" s="80" t="e" vm="1">
        <f>+[4]!NumLetras(AK156,"PESO","PESOS DOMINICANOS","$EE $m CON #d/100 CENTAVOS")</f>
        <v>#VALUE!</v>
      </c>
      <c r="AM156" s="165">
        <v>9</v>
      </c>
      <c r="AN156" s="37">
        <f t="shared" si="93"/>
        <v>360</v>
      </c>
      <c r="AO156" s="189">
        <v>29.05</v>
      </c>
      <c r="AP156" s="80">
        <f>+AM156*'PRECIOS SEGUN ADJ (RURAL)'!$B$6*'PRECIOS SEGUN ADJ (RURAL)'!$C$6</f>
        <v>10458</v>
      </c>
      <c r="AQ156" s="80" t="e" vm="1">
        <f>+[4]!NumLetras(AP156,"PESO","PESOS DOMINICANOS","$EE $m CON #d/100 CENTAVOS")</f>
        <v>#VALUE!</v>
      </c>
      <c r="AR156" s="80">
        <f t="shared" si="116"/>
        <v>1673.28</v>
      </c>
      <c r="AS156" s="165">
        <v>16</v>
      </c>
      <c r="AT156" s="37">
        <f t="shared" si="94"/>
        <v>640</v>
      </c>
      <c r="AU156" s="189">
        <v>304.44</v>
      </c>
      <c r="AV156" s="80">
        <f>+AS156*'PRECIOS SEGUN ADJ (RURAL)'!$B$7*'PRECIOS SEGUN ADJ (RURAL)'!$C$7</f>
        <v>194841.60000000001</v>
      </c>
      <c r="AW156" s="80" t="e" vm="1">
        <f>+[4]!NumLetras(AV156,"PESO","PESOS DOMINICANOS","$EE $m CON #d/100 CENTAVOS")</f>
        <v>#VALUE!</v>
      </c>
      <c r="AX156" s="80">
        <f t="shared" si="117"/>
        <v>35071.49</v>
      </c>
      <c r="AY156" s="37">
        <v>0</v>
      </c>
      <c r="AZ156" s="37">
        <f t="shared" si="125"/>
        <v>0</v>
      </c>
      <c r="BA156" s="189">
        <v>18.899999999999999</v>
      </c>
      <c r="BB156" s="80">
        <f>+AY156*'PRECIOS SEGUN ADJ. (FRONTERIZO)'!$B$9*'PRECIOS SEGUN ADJ. (FRONTERIZO)'!$C$9</f>
        <v>0</v>
      </c>
      <c r="BC156" s="80" t="e" vm="1">
        <f>+[4]!NumLetras(BB156,"PESO","PESOS DOMINICANOS","$EE $m CON #d/100 CENTAVOS")</f>
        <v>#VALUE!</v>
      </c>
      <c r="BD156" s="165">
        <v>6</v>
      </c>
      <c r="BE156" s="37">
        <f t="shared" si="95"/>
        <v>240</v>
      </c>
      <c r="BF156" s="189">
        <v>140.38999999999999</v>
      </c>
      <c r="BG156" s="80">
        <f>+BD156*'PRECIOS SEGUN ADJ (RURAL)'!$B$8*'PRECIOS SEGUN ADJ (RURAL)'!$C$8</f>
        <v>33693.599999999999</v>
      </c>
      <c r="BH156" s="80" t="e" vm="1">
        <f>+[4]!NumLetras(BG156,"PESO","PESOS DOMINICANOS","$EE $m CON #d/100 CENTAVOS")</f>
        <v>#VALUE!</v>
      </c>
      <c r="BI156" s="80">
        <f t="shared" si="118"/>
        <v>6064.85</v>
      </c>
      <c r="BJ156" s="37">
        <v>0</v>
      </c>
      <c r="BK156" s="37">
        <f t="shared" si="126"/>
        <v>0</v>
      </c>
      <c r="BL156" s="189">
        <v>31.459999999999997</v>
      </c>
      <c r="BM156" s="80">
        <f>+BJ156*'PRECIOS SEGUN ADJ. (FRONTERIZO)'!$B$11*'PRECIOS SEGUN ADJ. (FRONTERIZO)'!$C$11</f>
        <v>0</v>
      </c>
      <c r="BN156" s="80" t="e" vm="1">
        <f>+[4]!NumLetras(BM156,"PESO","PESOS DOMINICANOS","$EE $m CON #d/100 CENTAVOS")</f>
        <v>#VALUE!</v>
      </c>
      <c r="BO156" s="165">
        <v>14</v>
      </c>
      <c r="BP156" s="37">
        <f t="shared" si="96"/>
        <v>560</v>
      </c>
      <c r="BQ156" s="189">
        <v>68.099999999999994</v>
      </c>
      <c r="BR156" s="80">
        <f>+BO156*'PRECIOS SEGUN ADJ (RURAL)'!$B$9*'PRECIOS SEGUN ADJ (RURAL)'!$C$9</f>
        <v>38135.999999999993</v>
      </c>
      <c r="BS156" s="80" t="e" vm="1">
        <f>+[4]!NumLetras(BR156,"PESO","PESOS DOMINICANOS","$EE $m CON #d/100 CENTAVOS")</f>
        <v>#VALUE!</v>
      </c>
      <c r="BT156" s="165">
        <v>260</v>
      </c>
      <c r="BU156" s="37">
        <f t="shared" si="119"/>
        <v>5200</v>
      </c>
      <c r="BV156" s="189">
        <v>5.5</v>
      </c>
      <c r="BW156" s="80">
        <f>+BT156*'PRECIOS SEGUN ADJ (RURAL)'!$B$10*'PRECIOS SEGUN ADJ (RURAL)'!$C$10</f>
        <v>28600</v>
      </c>
      <c r="BX156" s="80" t="e" vm="1">
        <f>+[4]!NumLetras(BW156,"PESO","PESOS DOMINICANOS","$EE $m CON #d/100 CENTAVOS")</f>
        <v>#VALUE!</v>
      </c>
      <c r="BY156" s="165">
        <v>260</v>
      </c>
      <c r="BZ156" s="37">
        <f t="shared" si="97"/>
        <v>10400</v>
      </c>
      <c r="CA156" s="189">
        <v>7.1500000000000012</v>
      </c>
      <c r="CB156" s="80">
        <f>+BY156*'PRECIOS SEGUN ADJ (RURAL)'!$B$11*'PRECIOS SEGUN ADJ (RURAL)'!$C$11</f>
        <v>74360</v>
      </c>
      <c r="CC156" s="80" t="e" vm="1">
        <f>+[4]!NumLetras(CB156,"PESO","PESOS DOMINICANOS","$EE $m CON #d/100 CENTAVOS")</f>
        <v>#VALUE!</v>
      </c>
      <c r="CD156" s="165">
        <v>260</v>
      </c>
      <c r="CE156" s="37">
        <f t="shared" si="98"/>
        <v>10400</v>
      </c>
      <c r="CF156" s="189">
        <v>6.84</v>
      </c>
      <c r="CG156" s="80">
        <f>+CD156*'PRECIOS SEGUN ADJ (RURAL)'!$B$12*'PRECIOS SEGUN ADJ (RURAL)'!$C$12</f>
        <v>71136</v>
      </c>
      <c r="CH156" s="80" t="e" vm="1">
        <f>+[4]!NumLetras(CG156,"PESO","PESOS DOMINICANOS","$EE $m CON #d/100 CENTAVOS")</f>
        <v>#VALUE!</v>
      </c>
      <c r="CI156" s="37">
        <v>0</v>
      </c>
      <c r="CJ156" s="37">
        <f t="shared" si="127"/>
        <v>0</v>
      </c>
      <c r="CK156" s="189">
        <v>60</v>
      </c>
      <c r="CL156" s="80">
        <f>+CI156*'PRECIOS SEGUN ADJ. (FRONTERIZO)'!$B$16*'PRECIOS SEGUN ADJ. (FRONTERIZO)'!$C$16</f>
        <v>0</v>
      </c>
      <c r="CM156" s="80" t="e" vm="1">
        <f>+[4]!NumLetras(CL156,"PESO","PESOS DOMINICANOS","$EE $m CON #d/100 CENTAVOS")</f>
        <v>#VALUE!</v>
      </c>
      <c r="CN156" s="80">
        <f t="shared" si="99"/>
        <v>0</v>
      </c>
      <c r="CO156" s="37">
        <v>0</v>
      </c>
      <c r="CP156" s="37">
        <f t="shared" si="128"/>
        <v>0</v>
      </c>
      <c r="CQ156" s="189">
        <v>55.649999999999991</v>
      </c>
      <c r="CR156" s="80">
        <f>+CO156*'PRECIOS SEGUN ADJ. (FRONTERIZO)'!$B$17*'PRECIOS SEGUN ADJ. (FRONTERIZO)'!$C$17</f>
        <v>0</v>
      </c>
      <c r="CS156" s="80" t="e" vm="1">
        <f>+[4]!NumLetras(CR156,"PESO","PESOS DOMINICANOS","$EE $m CON #d/100 CENTAVOS")</f>
        <v>#VALUE!</v>
      </c>
      <c r="CT156" s="80">
        <f t="shared" si="100"/>
        <v>0</v>
      </c>
      <c r="CU156" s="165">
        <v>260</v>
      </c>
      <c r="CV156" s="37">
        <f t="shared" si="101"/>
        <v>10400</v>
      </c>
      <c r="CW156" s="189">
        <v>6.5999999999999988</v>
      </c>
      <c r="CX156" s="80">
        <f>+CU156*'PRECIOS SEGUN ADJ (RURAL)'!$B$14*'PRECIOS SEGUN ADJ (RURAL)'!$C$14</f>
        <v>68640</v>
      </c>
      <c r="CY156" s="80" t="e" vm="1">
        <f>+[4]!NumLetras(CX156,"PESO","PESOS DOMINICANOS","$EE $m CON #d/100 CENTAVOS")</f>
        <v>#VALUE!</v>
      </c>
      <c r="CZ156" s="37">
        <v>0</v>
      </c>
      <c r="DA156" s="37">
        <f t="shared" si="129"/>
        <v>0</v>
      </c>
      <c r="DB156" s="189">
        <v>65.75</v>
      </c>
      <c r="DC156" s="80">
        <f>+CZ156*'PRECIOS SEGUN ADJ. (FRONTERIZO)'!$B$19*'PRECIOS SEGUN ADJ. (FRONTERIZO)'!$C$19</f>
        <v>0</v>
      </c>
      <c r="DD156" s="80" t="e" vm="1">
        <f>+[4]!NumLetras(DC156,"PESO","PESOS DOMINICANOS","$EE $m CON #d/100 CENTAVOS")</f>
        <v>#VALUE!</v>
      </c>
      <c r="DE156" s="80">
        <f t="shared" si="102"/>
        <v>0</v>
      </c>
      <c r="DF156" s="165">
        <v>12</v>
      </c>
      <c r="DG156" s="37">
        <f t="shared" si="103"/>
        <v>480</v>
      </c>
      <c r="DH156" s="189">
        <v>82.59999999999998</v>
      </c>
      <c r="DI156" s="80">
        <f>+DF156*'PRECIOS SEGUN ADJ (RURAL)'!$B$15*'PRECIOS SEGUN ADJ (RURAL)'!$C$15</f>
        <v>39648</v>
      </c>
      <c r="DJ156" s="80" t="e" vm="1">
        <f>+[4]!NumLetras(DI156,"PESO","PESOS DOMINICANOS","$EE $m CON #d/100 CENTAVOS")</f>
        <v>#VALUE!</v>
      </c>
      <c r="DK156" s="80">
        <f t="shared" si="120"/>
        <v>7136.64</v>
      </c>
      <c r="DL156" s="165">
        <v>260</v>
      </c>
      <c r="DM156" s="37">
        <f t="shared" si="104"/>
        <v>10400</v>
      </c>
      <c r="DN156" s="189">
        <v>23.059999999999995</v>
      </c>
      <c r="DO156" s="80">
        <f>+DL156*'PRECIOS SEGUN ADJ (RURAL)'!$B$17*'PRECIOS SEGUN ADJ (RURAL)'!$C$17</f>
        <v>239823.99999999997</v>
      </c>
      <c r="DP156" s="80" t="e" vm="1">
        <f>+[4]!NumLetras(DO156,"PESO","PESOS DOMINICANOS","$EE $m CON #d/100 CENTAVOS")</f>
        <v>#VALUE!</v>
      </c>
      <c r="DQ156" s="192">
        <v>0</v>
      </c>
      <c r="DR156" s="192">
        <f t="shared" si="130"/>
        <v>0</v>
      </c>
      <c r="DS156" s="189">
        <v>80.849999999999994</v>
      </c>
      <c r="DT156" s="80">
        <f>+DQ156*'PRECIOS SEGUN ADJ. (FRONTERIZO)'!$B$22*'PRECIOS SEGUN ADJ. (FRONTERIZO)'!$C$22</f>
        <v>0</v>
      </c>
      <c r="DU156" s="80" t="e" vm="1">
        <f>+[4]!NumLetras(DT156,"PESO","PESOS DOMINICANOS","$EE $m CON #d/100 CENTAVOS")</f>
        <v>#VALUE!</v>
      </c>
      <c r="DV156" s="165">
        <v>12</v>
      </c>
      <c r="DW156" s="37">
        <f t="shared" si="105"/>
        <v>480</v>
      </c>
      <c r="DX156" s="189">
        <v>21.83</v>
      </c>
      <c r="DY156" s="80">
        <f>+DV156*'PRECIOS SEGUN ADJ (RURAL)'!$B$19*'PRECIOS SEGUN ADJ (RURAL)'!$C$19</f>
        <v>10478.4</v>
      </c>
      <c r="DZ156" s="80" t="e" vm="1">
        <f>+[4]!NumLetras(DY156,"PESO","PESOS DOMINICANOS","$EE $m CON #d/100 CENTAVOS")</f>
        <v>#VALUE!</v>
      </c>
      <c r="EA156" s="80">
        <f t="shared" si="121"/>
        <v>1886.11</v>
      </c>
      <c r="EB156" s="165">
        <v>40</v>
      </c>
      <c r="EC156" s="37">
        <f t="shared" si="106"/>
        <v>1600</v>
      </c>
      <c r="ED156" s="189">
        <v>33</v>
      </c>
      <c r="EE156" s="80">
        <f>+EB156*'PRECIOS SEGUN ADJ (RURAL)'!$B$20*'PRECIOS SEGUN ADJ (RURAL)'!$C$20</f>
        <v>52800</v>
      </c>
      <c r="EF156" s="80" t="e" vm="1">
        <f>+[4]!NumLetras(EE156,"PESO","PESOS DOMINICANOS","$EE $m CON #d/100 CENTAVOS")</f>
        <v>#VALUE!</v>
      </c>
      <c r="EG156" s="37">
        <v>0</v>
      </c>
      <c r="EH156" s="37">
        <f t="shared" si="131"/>
        <v>0</v>
      </c>
      <c r="EI156" s="189">
        <v>15.789999999999997</v>
      </c>
      <c r="EJ156" s="80">
        <f>+EG156*'PRECIOS SEGUN ADJ. (FRONTERIZO)'!$B$25*'PRECIOS SEGUN ADJ. (FRONTERIZO)'!$C$25</f>
        <v>0</v>
      </c>
      <c r="EK156" s="80" t="e" vm="1">
        <f>+[4]!NumLetras(EJ156,"PESO","PESOS DOMINICANOS","$EE $m CON #d/100 CENTAVOS")</f>
        <v>#VALUE!</v>
      </c>
      <c r="EL156" s="37">
        <v>0</v>
      </c>
      <c r="EM156" s="37">
        <f t="shared" si="132"/>
        <v>0</v>
      </c>
      <c r="EN156" s="189">
        <v>31.5</v>
      </c>
      <c r="EO156" s="80">
        <f>+EL156*'PRECIOS SEGUN ADJ. (FRONTERIZO)'!$B$26*'PRECIOS SEGUN ADJ. (FRONTERIZO)'!$C$26</f>
        <v>0</v>
      </c>
      <c r="EP156" s="80" t="e" vm="1">
        <f>+[4]!NumLetras(EO156,"PESO","PESOS DOMINICANOS","$EE $m CON #d/100 CENTAVOS")</f>
        <v>#VALUE!</v>
      </c>
      <c r="EQ156" s="193">
        <v>35</v>
      </c>
      <c r="ER156" s="194">
        <f t="shared" si="107"/>
        <v>1400</v>
      </c>
      <c r="ES156" s="195">
        <v>21.68</v>
      </c>
      <c r="ET156" s="196">
        <f>+EQ156*'PRECIOS SEGUN ADJ (RURAL)'!$B$13*'PRECIOS SEGUN ADJ (RURAL)'!$C$13</f>
        <v>30352</v>
      </c>
      <c r="EU156" s="196" t="e" vm="1">
        <f>+[4]!NumLetras(ET156,"PESO","PESOS DOMINICANOS","$EE $m CON #d/100 CENTAVOS")</f>
        <v>#VALUE!</v>
      </c>
      <c r="EV156" s="197">
        <v>260</v>
      </c>
      <c r="EW156" s="198">
        <f t="shared" si="122"/>
        <v>5200</v>
      </c>
      <c r="EX156" s="199">
        <v>5.5</v>
      </c>
      <c r="EY156" s="200">
        <f>+EV156*'PRECIOS SEGUN ADJ (RURAL)'!$B$16*'PRECIOS SEGUN ADJ (RURAL)'!$C$16</f>
        <v>28600</v>
      </c>
      <c r="EZ156" s="200" t="e" vm="1">
        <f>+[4]!NumLetras(EY156,"PESO","PESOS DOMINICANOS","$EE $m CON #d/100 CENTAVOS")</f>
        <v>#VALUE!</v>
      </c>
      <c r="FA156" s="201">
        <v>16</v>
      </c>
      <c r="FB156" s="202">
        <f t="shared" si="108"/>
        <v>640</v>
      </c>
      <c r="FC156" s="203">
        <v>220</v>
      </c>
      <c r="FD156" s="204">
        <f>+FA156*'PRECIOS SEGUN ADJ (RURAL)'!$B$18*'PRECIOS SEGUN ADJ (RURAL)'!$C$18</f>
        <v>140800</v>
      </c>
      <c r="FE156" s="204" t="e" vm="1">
        <f>+[4]!NumLetras(FD156,"PESO","PESOS DOMINICANOS","$EE $m CON #d/100 CENTAVOS")</f>
        <v>#VALUE!</v>
      </c>
      <c r="FF156" s="204">
        <f t="shared" si="123"/>
        <v>25344</v>
      </c>
      <c r="FG156" s="80">
        <f t="shared" si="134"/>
        <v>1377536.7999999998</v>
      </c>
      <c r="FH156" s="80" t="e" vm="1">
        <f>+[4]!NumLetras(FG156,"PESO","PESOS DOMINICANOS","$EE $m CON #d/100 CENTAVOS")</f>
        <v>#VALUE!</v>
      </c>
      <c r="FI156" s="80">
        <f t="shared" si="133"/>
        <v>112096.35</v>
      </c>
      <c r="FJ156" s="80" t="e" vm="1">
        <f>+[4]!NumLetras(FI156,"PESO","PESOS DOMINICANOS","$EE $m CON #d/100 CENTAVOS")</f>
        <v>#VALUE!</v>
      </c>
      <c r="FK156" s="80">
        <f t="shared" si="109"/>
        <v>1265440.4499999997</v>
      </c>
      <c r="FL156" s="80" t="e" vm="1">
        <f>+[4]!NumLetras(FK156,"PESO","PESOS DOMINICANOS","$EE $m CON #d/100 CENTAVOS")</f>
        <v>#VALUE!</v>
      </c>
      <c r="FM156" s="80">
        <f t="shared" si="110"/>
        <v>275507.36</v>
      </c>
      <c r="FN156" s="80" t="e" vm="1">
        <f>+[4]!NumLetras(FM156,"PESO","PESOS DOMINICANOS","$EE $m CON #d/100 CENTAVOS")</f>
        <v>#VALUE!</v>
      </c>
      <c r="FO156" s="80">
        <f t="shared" si="111"/>
        <v>13775.37</v>
      </c>
      <c r="FP156" s="80" t="e" vm="1">
        <f>+[4]!NumLetras(FO156,"PESO","PESOS DOMINICANOS","$EE $m CON #d/100 CENTAVOS")</f>
        <v>#VALUE!</v>
      </c>
      <c r="FQ156" s="80"/>
      <c r="FR156" s="80">
        <f t="shared" si="112"/>
        <v>1102029.44</v>
      </c>
      <c r="FS156" s="80" t="e" vm="1">
        <f>+[4]!NumLetras(FR156,"PESO","PESOS DOMINICANOS","$EE $m CON #d/100 CENTAVOS")</f>
        <v>#VALUE!</v>
      </c>
      <c r="FT156" s="37" t="str">
        <f>+VLOOKUP(D156,'RURAL XENIA'!F:G,2,0)</f>
        <v>R-45</v>
      </c>
    </row>
    <row r="157" spans="1:176">
      <c r="A157" s="37">
        <v>46</v>
      </c>
      <c r="B157" s="37">
        <v>46</v>
      </c>
      <c r="C157" s="26" t="s">
        <v>3147</v>
      </c>
      <c r="D157" s="37">
        <v>132267656</v>
      </c>
      <c r="E157" s="37">
        <f>+VLOOKUP(D157,'INFORMACION DE PROVEEDORES'!C:I,2,0)</f>
        <v>132267656</v>
      </c>
      <c r="F157" s="26" t="str">
        <f>+VLOOKUP(D157,'INFORMACION DE PROVEEDORES'!C:J,4,0)</f>
        <v>JUAN PABLO GARCIA RAMIREZ</v>
      </c>
      <c r="G157" s="37" t="str">
        <f>+VLOOKUP(D157,'INFORMACION DE PROVEEDORES'!C:K,5,0)</f>
        <v>001-1282370-3</v>
      </c>
      <c r="H157" s="26" t="str">
        <f>+VLOOKUP(D157,'INFORMACION DE PROVEEDORES'!C:L,7,0)</f>
        <v xml:space="preserve">CALLE JOSE DOLORES CERON, NO. 10, ENSANCHE LUPERON, SANTO DOMINGO, DISTRITO NACIONAL </v>
      </c>
      <c r="I157" s="37" t="str">
        <f>+VLOOKUP(D157,'INFORMACION DE PROVEEDORES'!C:M,3,0)</f>
        <v xml:space="preserve"> JURÍDICA</v>
      </c>
      <c r="J157" s="37">
        <v>1</v>
      </c>
      <c r="K157" s="37">
        <v>176</v>
      </c>
      <c r="L157" s="37">
        <v>12</v>
      </c>
      <c r="M157" s="37">
        <f t="shared" si="113"/>
        <v>480</v>
      </c>
      <c r="N157" s="189">
        <v>60.180000000000007</v>
      </c>
      <c r="O157" s="80">
        <f>+L157*'PRECIOS SEGUN ADJ (RURAL)'!$B$2*'PRECIOS SEGUN ADJ (RURAL)'!$C$2</f>
        <v>28886.399999999998</v>
      </c>
      <c r="P157" s="80" t="e" vm="1">
        <f>+[4]!NumLetras(O157,"PESO","PESOS DOMINICANOS","$EE $m CON #d/100 CENTAVOS")</f>
        <v>#VALUE!</v>
      </c>
      <c r="Q157" s="80">
        <f t="shared" si="114"/>
        <v>4621.82</v>
      </c>
      <c r="R157" s="165">
        <v>2</v>
      </c>
      <c r="S157" s="37">
        <f t="shared" si="90"/>
        <v>80</v>
      </c>
      <c r="T157" s="189">
        <v>33</v>
      </c>
      <c r="U157" s="80">
        <f>+R157*'PRECIOS SEGUN ADJ (RURAL)'!$B$3*'PRECIOS SEGUN ADJ (RURAL)'!$C$3</f>
        <v>2640</v>
      </c>
      <c r="V157" s="80" t="e" vm="1">
        <f>+[4]!NumLetras(U157,"PESO","PESOS DOMINICANOS","$EE $m CON #d/100 CENTAVOS")</f>
        <v>#VALUE!</v>
      </c>
      <c r="W157" s="192">
        <v>0</v>
      </c>
      <c r="X157" s="37">
        <f t="shared" si="124"/>
        <v>0</v>
      </c>
      <c r="Y157" s="189">
        <v>25.2</v>
      </c>
      <c r="Z157" s="80">
        <f>+W157*'PRECIOS SEGUN ADJ. (FRONTERIZO)'!$B$4*'PRECIOS SEGUN ADJ. (FRONTERIZO)'!$C$4</f>
        <v>0</v>
      </c>
      <c r="AA157" s="80" t="e" vm="1">
        <f>+[4]!NumLetras(Z157,"PESO","PESOS DOMINICANOS","$EE $m CON #d/100 CENTAVOS")</f>
        <v>#VALUE!</v>
      </c>
      <c r="AB157" s="165">
        <v>27</v>
      </c>
      <c r="AC157" s="37">
        <f t="shared" si="91"/>
        <v>1080</v>
      </c>
      <c r="AD157" s="189">
        <v>87.91</v>
      </c>
      <c r="AE157" s="80">
        <f>+AB157*'PRECIOS SEGUN ADJ (RURAL)'!$B$4*'PRECIOS SEGUN ADJ (RURAL)'!$C$4</f>
        <v>94942.799999999988</v>
      </c>
      <c r="AF157" s="80" t="e" vm="1">
        <f>+[4]!NumLetras(AE157,"PESO","PESOS DOMINICANOS","$EE $m CON #d/100 CENTAVOS")</f>
        <v>#VALUE!</v>
      </c>
      <c r="AG157" s="80">
        <f t="shared" si="115"/>
        <v>17089.7</v>
      </c>
      <c r="AH157" s="165">
        <v>33</v>
      </c>
      <c r="AI157" s="37">
        <f t="shared" si="92"/>
        <v>1320</v>
      </c>
      <c r="AJ157" s="189">
        <v>53.95</v>
      </c>
      <c r="AK157" s="80">
        <f>+AH157*'PRECIOS SEGUN ADJ (RURAL)'!$B$5*'PRECIOS SEGUN ADJ (RURAL)'!$C$5</f>
        <v>71214</v>
      </c>
      <c r="AL157" s="80" t="e" vm="1">
        <f>+[4]!NumLetras(AK157,"PESO","PESOS DOMINICANOS","$EE $m CON #d/100 CENTAVOS")</f>
        <v>#VALUE!</v>
      </c>
      <c r="AM157" s="165">
        <v>4</v>
      </c>
      <c r="AN157" s="37">
        <f t="shared" si="93"/>
        <v>160</v>
      </c>
      <c r="AO157" s="189">
        <v>29.05</v>
      </c>
      <c r="AP157" s="80">
        <f>+AM157*'PRECIOS SEGUN ADJ (RURAL)'!$B$6*'PRECIOS SEGUN ADJ (RURAL)'!$C$6</f>
        <v>4648</v>
      </c>
      <c r="AQ157" s="80" t="e" vm="1">
        <f>+[4]!NumLetras(AP157,"PESO","PESOS DOMINICANOS","$EE $m CON #d/100 CENTAVOS")</f>
        <v>#VALUE!</v>
      </c>
      <c r="AR157" s="80">
        <f t="shared" si="116"/>
        <v>743.68</v>
      </c>
      <c r="AS157" s="165">
        <v>10</v>
      </c>
      <c r="AT157" s="37">
        <f t="shared" si="94"/>
        <v>400</v>
      </c>
      <c r="AU157" s="189">
        <v>304.44</v>
      </c>
      <c r="AV157" s="80">
        <f>+AS157*'PRECIOS SEGUN ADJ (RURAL)'!$B$7*'PRECIOS SEGUN ADJ (RURAL)'!$C$7</f>
        <v>121776</v>
      </c>
      <c r="AW157" s="80" t="e" vm="1">
        <f>+[4]!NumLetras(AV157,"PESO","PESOS DOMINICANOS","$EE $m CON #d/100 CENTAVOS")</f>
        <v>#VALUE!</v>
      </c>
      <c r="AX157" s="80">
        <f t="shared" si="117"/>
        <v>21919.68</v>
      </c>
      <c r="AY157" s="37">
        <v>0</v>
      </c>
      <c r="AZ157" s="37">
        <f t="shared" si="125"/>
        <v>0</v>
      </c>
      <c r="BA157" s="189">
        <v>18.899999999999999</v>
      </c>
      <c r="BB157" s="80">
        <f>+AY157*'PRECIOS SEGUN ADJ. (FRONTERIZO)'!$B$9*'PRECIOS SEGUN ADJ. (FRONTERIZO)'!$C$9</f>
        <v>0</v>
      </c>
      <c r="BC157" s="80" t="e" vm="1">
        <f>+[4]!NumLetras(BB157,"PESO","PESOS DOMINICANOS","$EE $m CON #d/100 CENTAVOS")</f>
        <v>#VALUE!</v>
      </c>
      <c r="BD157" s="165">
        <v>2</v>
      </c>
      <c r="BE157" s="37">
        <f t="shared" si="95"/>
        <v>80</v>
      </c>
      <c r="BF157" s="189">
        <v>140.38999999999999</v>
      </c>
      <c r="BG157" s="80">
        <f>+BD157*'PRECIOS SEGUN ADJ (RURAL)'!$B$8*'PRECIOS SEGUN ADJ (RURAL)'!$C$8</f>
        <v>11231.199999999999</v>
      </c>
      <c r="BH157" s="80" t="e" vm="1">
        <f>+[4]!NumLetras(BG157,"PESO","PESOS DOMINICANOS","$EE $m CON #d/100 CENTAVOS")</f>
        <v>#VALUE!</v>
      </c>
      <c r="BI157" s="80">
        <f t="shared" si="118"/>
        <v>2021.62</v>
      </c>
      <c r="BJ157" s="37">
        <v>0</v>
      </c>
      <c r="BK157" s="37">
        <f t="shared" si="126"/>
        <v>0</v>
      </c>
      <c r="BL157" s="189">
        <v>31.459999999999997</v>
      </c>
      <c r="BM157" s="80">
        <f>+BJ157*'PRECIOS SEGUN ADJ. (FRONTERIZO)'!$B$11*'PRECIOS SEGUN ADJ. (FRONTERIZO)'!$C$11</f>
        <v>0</v>
      </c>
      <c r="BN157" s="80" t="e" vm="1">
        <f>+[4]!NumLetras(BM157,"PESO","PESOS DOMINICANOS","$EE $m CON #d/100 CENTAVOS")</f>
        <v>#VALUE!</v>
      </c>
      <c r="BO157" s="165">
        <v>8</v>
      </c>
      <c r="BP157" s="37">
        <f t="shared" si="96"/>
        <v>320</v>
      </c>
      <c r="BQ157" s="189">
        <v>68.099999999999994</v>
      </c>
      <c r="BR157" s="80">
        <f>+BO157*'PRECIOS SEGUN ADJ (RURAL)'!$B$9*'PRECIOS SEGUN ADJ (RURAL)'!$C$9</f>
        <v>21792</v>
      </c>
      <c r="BS157" s="80" t="e" vm="1">
        <f>+[4]!NumLetras(BR157,"PESO","PESOS DOMINICANOS","$EE $m CON #d/100 CENTAVOS")</f>
        <v>#VALUE!</v>
      </c>
      <c r="BT157" s="165">
        <v>176</v>
      </c>
      <c r="BU157" s="37">
        <f t="shared" si="119"/>
        <v>3520</v>
      </c>
      <c r="BV157" s="189">
        <v>5.5</v>
      </c>
      <c r="BW157" s="80">
        <f>+BT157*'PRECIOS SEGUN ADJ (RURAL)'!$B$10*'PRECIOS SEGUN ADJ (RURAL)'!$C$10</f>
        <v>19360</v>
      </c>
      <c r="BX157" s="80" t="e" vm="1">
        <f>+[4]!NumLetras(BW157,"PESO","PESOS DOMINICANOS","$EE $m CON #d/100 CENTAVOS")</f>
        <v>#VALUE!</v>
      </c>
      <c r="BY157" s="165">
        <v>176</v>
      </c>
      <c r="BZ157" s="37">
        <f t="shared" si="97"/>
        <v>7040</v>
      </c>
      <c r="CA157" s="189">
        <v>7.1500000000000012</v>
      </c>
      <c r="CB157" s="80">
        <f>+BY157*'PRECIOS SEGUN ADJ (RURAL)'!$B$11*'PRECIOS SEGUN ADJ (RURAL)'!$C$11</f>
        <v>50336</v>
      </c>
      <c r="CC157" s="80" t="e" vm="1">
        <f>+[4]!NumLetras(CB157,"PESO","PESOS DOMINICANOS","$EE $m CON #d/100 CENTAVOS")</f>
        <v>#VALUE!</v>
      </c>
      <c r="CD157" s="165">
        <v>176</v>
      </c>
      <c r="CE157" s="37">
        <f t="shared" si="98"/>
        <v>7040</v>
      </c>
      <c r="CF157" s="189">
        <v>6.84</v>
      </c>
      <c r="CG157" s="80">
        <f>+CD157*'PRECIOS SEGUN ADJ (RURAL)'!$B$12*'PRECIOS SEGUN ADJ (RURAL)'!$C$12</f>
        <v>48153.599999999999</v>
      </c>
      <c r="CH157" s="80" t="e" vm="1">
        <f>+[4]!NumLetras(CG157,"PESO","PESOS DOMINICANOS","$EE $m CON #d/100 CENTAVOS")</f>
        <v>#VALUE!</v>
      </c>
      <c r="CI157" s="37">
        <v>0</v>
      </c>
      <c r="CJ157" s="37">
        <f t="shared" si="127"/>
        <v>0</v>
      </c>
      <c r="CK157" s="189">
        <v>60</v>
      </c>
      <c r="CL157" s="80">
        <f>+CI157*'PRECIOS SEGUN ADJ. (FRONTERIZO)'!$B$16*'PRECIOS SEGUN ADJ. (FRONTERIZO)'!$C$16</f>
        <v>0</v>
      </c>
      <c r="CM157" s="80" t="e" vm="1">
        <f>+[4]!NumLetras(CL157,"PESO","PESOS DOMINICANOS","$EE $m CON #d/100 CENTAVOS")</f>
        <v>#VALUE!</v>
      </c>
      <c r="CN157" s="80">
        <f t="shared" si="99"/>
        <v>0</v>
      </c>
      <c r="CO157" s="37">
        <v>0</v>
      </c>
      <c r="CP157" s="37">
        <f t="shared" si="128"/>
        <v>0</v>
      </c>
      <c r="CQ157" s="189">
        <v>55.649999999999991</v>
      </c>
      <c r="CR157" s="80">
        <f>+CO157*'PRECIOS SEGUN ADJ. (FRONTERIZO)'!$B$17*'PRECIOS SEGUN ADJ. (FRONTERIZO)'!$C$17</f>
        <v>0</v>
      </c>
      <c r="CS157" s="80" t="e" vm="1">
        <f>+[4]!NumLetras(CR157,"PESO","PESOS DOMINICANOS","$EE $m CON #d/100 CENTAVOS")</f>
        <v>#VALUE!</v>
      </c>
      <c r="CT157" s="80">
        <f t="shared" si="100"/>
        <v>0</v>
      </c>
      <c r="CU157" s="165">
        <v>176</v>
      </c>
      <c r="CV157" s="37">
        <f t="shared" si="101"/>
        <v>7040</v>
      </c>
      <c r="CW157" s="189">
        <v>6.5999999999999988</v>
      </c>
      <c r="CX157" s="80">
        <f>+CU157*'PRECIOS SEGUN ADJ (RURAL)'!$B$14*'PRECIOS SEGUN ADJ (RURAL)'!$C$14</f>
        <v>46464</v>
      </c>
      <c r="CY157" s="80" t="e" vm="1">
        <f>+[4]!NumLetras(CX157,"PESO","PESOS DOMINICANOS","$EE $m CON #d/100 CENTAVOS")</f>
        <v>#VALUE!</v>
      </c>
      <c r="CZ157" s="37">
        <v>0</v>
      </c>
      <c r="DA157" s="37">
        <f t="shared" si="129"/>
        <v>0</v>
      </c>
      <c r="DB157" s="189">
        <v>65.75</v>
      </c>
      <c r="DC157" s="80">
        <f>+CZ157*'PRECIOS SEGUN ADJ. (FRONTERIZO)'!$B$19*'PRECIOS SEGUN ADJ. (FRONTERIZO)'!$C$19</f>
        <v>0</v>
      </c>
      <c r="DD157" s="80" t="e" vm="1">
        <f>+[4]!NumLetras(DC157,"PESO","PESOS DOMINICANOS","$EE $m CON #d/100 CENTAVOS")</f>
        <v>#VALUE!</v>
      </c>
      <c r="DE157" s="80">
        <f t="shared" si="102"/>
        <v>0</v>
      </c>
      <c r="DF157" s="165">
        <v>6</v>
      </c>
      <c r="DG157" s="37">
        <f t="shared" si="103"/>
        <v>240</v>
      </c>
      <c r="DH157" s="189">
        <v>82.59999999999998</v>
      </c>
      <c r="DI157" s="80">
        <f>+DF157*'PRECIOS SEGUN ADJ (RURAL)'!$B$15*'PRECIOS SEGUN ADJ (RURAL)'!$C$15</f>
        <v>19824</v>
      </c>
      <c r="DJ157" s="80" t="e" vm="1">
        <f>+[4]!NumLetras(DI157,"PESO","PESOS DOMINICANOS","$EE $m CON #d/100 CENTAVOS")</f>
        <v>#VALUE!</v>
      </c>
      <c r="DK157" s="80">
        <f t="shared" si="120"/>
        <v>3568.32</v>
      </c>
      <c r="DL157" s="165">
        <v>176</v>
      </c>
      <c r="DM157" s="37">
        <f t="shared" si="104"/>
        <v>7040</v>
      </c>
      <c r="DN157" s="189">
        <v>23.059999999999995</v>
      </c>
      <c r="DO157" s="80">
        <f>+DL157*'PRECIOS SEGUN ADJ (RURAL)'!$B$17*'PRECIOS SEGUN ADJ (RURAL)'!$C$17</f>
        <v>162342.39999999999</v>
      </c>
      <c r="DP157" s="80" t="e" vm="1">
        <f>+[4]!NumLetras(DO157,"PESO","PESOS DOMINICANOS","$EE $m CON #d/100 CENTAVOS")</f>
        <v>#VALUE!</v>
      </c>
      <c r="DQ157" s="192">
        <v>0</v>
      </c>
      <c r="DR157" s="192">
        <f t="shared" si="130"/>
        <v>0</v>
      </c>
      <c r="DS157" s="189">
        <v>80.849999999999994</v>
      </c>
      <c r="DT157" s="80">
        <f>+DQ157*'PRECIOS SEGUN ADJ. (FRONTERIZO)'!$B$22*'PRECIOS SEGUN ADJ. (FRONTERIZO)'!$C$22</f>
        <v>0</v>
      </c>
      <c r="DU157" s="80" t="e" vm="1">
        <f>+[4]!NumLetras(DT157,"PESO","PESOS DOMINICANOS","$EE $m CON #d/100 CENTAVOS")</f>
        <v>#VALUE!</v>
      </c>
      <c r="DV157" s="165">
        <v>7</v>
      </c>
      <c r="DW157" s="37">
        <f t="shared" si="105"/>
        <v>280</v>
      </c>
      <c r="DX157" s="189">
        <v>21.83</v>
      </c>
      <c r="DY157" s="80">
        <f>+DV157*'PRECIOS SEGUN ADJ (RURAL)'!$B$19*'PRECIOS SEGUN ADJ (RURAL)'!$C$19</f>
        <v>6112.4</v>
      </c>
      <c r="DZ157" s="80" t="e" vm="1">
        <f>+[4]!NumLetras(DY157,"PESO","PESOS DOMINICANOS","$EE $m CON #d/100 CENTAVOS")</f>
        <v>#VALUE!</v>
      </c>
      <c r="EA157" s="80">
        <f t="shared" si="121"/>
        <v>1100.23</v>
      </c>
      <c r="EB157" s="165">
        <v>26</v>
      </c>
      <c r="EC157" s="37">
        <f t="shared" si="106"/>
        <v>1040</v>
      </c>
      <c r="ED157" s="189">
        <v>33</v>
      </c>
      <c r="EE157" s="80">
        <f>+EB157*'PRECIOS SEGUN ADJ (RURAL)'!$B$20*'PRECIOS SEGUN ADJ (RURAL)'!$C$20</f>
        <v>34320</v>
      </c>
      <c r="EF157" s="80" t="e" vm="1">
        <f>+[4]!NumLetras(EE157,"PESO","PESOS DOMINICANOS","$EE $m CON #d/100 CENTAVOS")</f>
        <v>#VALUE!</v>
      </c>
      <c r="EG157" s="37">
        <v>0</v>
      </c>
      <c r="EH157" s="37">
        <f t="shared" si="131"/>
        <v>0</v>
      </c>
      <c r="EI157" s="189">
        <v>15.789999999999997</v>
      </c>
      <c r="EJ157" s="80">
        <f>+EG157*'PRECIOS SEGUN ADJ. (FRONTERIZO)'!$B$25*'PRECIOS SEGUN ADJ. (FRONTERIZO)'!$C$25</f>
        <v>0</v>
      </c>
      <c r="EK157" s="80" t="e" vm="1">
        <f>+[4]!NumLetras(EJ157,"PESO","PESOS DOMINICANOS","$EE $m CON #d/100 CENTAVOS")</f>
        <v>#VALUE!</v>
      </c>
      <c r="EL157" s="37">
        <v>0</v>
      </c>
      <c r="EM157" s="37">
        <f t="shared" si="132"/>
        <v>0</v>
      </c>
      <c r="EN157" s="189">
        <v>31.5</v>
      </c>
      <c r="EO157" s="80">
        <f>+EL157*'PRECIOS SEGUN ADJ. (FRONTERIZO)'!$B$26*'PRECIOS SEGUN ADJ. (FRONTERIZO)'!$C$26</f>
        <v>0</v>
      </c>
      <c r="EP157" s="80" t="e" vm="1">
        <f>+[4]!NumLetras(EO157,"PESO","PESOS DOMINICANOS","$EE $m CON #d/100 CENTAVOS")</f>
        <v>#VALUE!</v>
      </c>
      <c r="EQ157" s="193">
        <v>23</v>
      </c>
      <c r="ER157" s="194">
        <f t="shared" si="107"/>
        <v>920</v>
      </c>
      <c r="ES157" s="195">
        <v>21.68</v>
      </c>
      <c r="ET157" s="196">
        <f>+EQ157*'PRECIOS SEGUN ADJ (RURAL)'!$B$13*'PRECIOS SEGUN ADJ (RURAL)'!$C$13</f>
        <v>19945.599999999999</v>
      </c>
      <c r="EU157" s="196" t="e" vm="1">
        <f>+[4]!NumLetras(ET157,"PESO","PESOS DOMINICANOS","$EE $m CON #d/100 CENTAVOS")</f>
        <v>#VALUE!</v>
      </c>
      <c r="EV157" s="197">
        <v>176</v>
      </c>
      <c r="EW157" s="198">
        <f t="shared" si="122"/>
        <v>3520</v>
      </c>
      <c r="EX157" s="199">
        <v>5.5</v>
      </c>
      <c r="EY157" s="200">
        <f>+EV157*'PRECIOS SEGUN ADJ (RURAL)'!$B$16*'PRECIOS SEGUN ADJ (RURAL)'!$C$16</f>
        <v>19360</v>
      </c>
      <c r="EZ157" s="200" t="e" vm="1">
        <f>+[4]!NumLetras(EY157,"PESO","PESOS DOMINICANOS","$EE $m CON #d/100 CENTAVOS")</f>
        <v>#VALUE!</v>
      </c>
      <c r="FA157" s="201">
        <v>10</v>
      </c>
      <c r="FB157" s="202">
        <f t="shared" si="108"/>
        <v>400</v>
      </c>
      <c r="FC157" s="203">
        <v>220</v>
      </c>
      <c r="FD157" s="204">
        <f>+FA157*'PRECIOS SEGUN ADJ (RURAL)'!$B$18*'PRECIOS SEGUN ADJ (RURAL)'!$C$18</f>
        <v>88000</v>
      </c>
      <c r="FE157" s="204" t="e" vm="1">
        <f>+[4]!NumLetras(FD157,"PESO","PESOS DOMINICANOS","$EE $m CON #d/100 CENTAVOS")</f>
        <v>#VALUE!</v>
      </c>
      <c r="FF157" s="204">
        <f t="shared" si="123"/>
        <v>15840</v>
      </c>
      <c r="FG157" s="80">
        <f t="shared" si="134"/>
        <v>871348.4</v>
      </c>
      <c r="FH157" s="80" t="e" vm="1">
        <f>+[4]!NumLetras(FG157,"PESO","PESOS DOMINICANOS","$EE $m CON #d/100 CENTAVOS")</f>
        <v>#VALUE!</v>
      </c>
      <c r="FI157" s="80">
        <f t="shared" si="133"/>
        <v>66905.050000000017</v>
      </c>
      <c r="FJ157" s="80" t="e" vm="1">
        <f>+[4]!NumLetras(FI157,"PESO","PESOS DOMINICANOS","$EE $m CON #d/100 CENTAVOS")</f>
        <v>#VALUE!</v>
      </c>
      <c r="FK157" s="80">
        <f t="shared" si="109"/>
        <v>804443.35</v>
      </c>
      <c r="FL157" s="80" t="e" vm="1">
        <f>+[4]!NumLetras(FK157,"PESO","PESOS DOMINICANOS","$EE $m CON #d/100 CENTAVOS")</f>
        <v>#VALUE!</v>
      </c>
      <c r="FM157" s="80">
        <f t="shared" si="110"/>
        <v>174269.68</v>
      </c>
      <c r="FN157" s="80" t="e" vm="1">
        <f>+[4]!NumLetras(FM157,"PESO","PESOS DOMINICANOS","$EE $m CON #d/100 CENTAVOS")</f>
        <v>#VALUE!</v>
      </c>
      <c r="FO157" s="80">
        <f t="shared" si="111"/>
        <v>8713.48</v>
      </c>
      <c r="FP157" s="80" t="e" vm="1">
        <f>+[4]!NumLetras(FO157,"PESO","PESOS DOMINICANOS","$EE $m CON #d/100 CENTAVOS")</f>
        <v>#VALUE!</v>
      </c>
      <c r="FQ157" s="80"/>
      <c r="FR157" s="80">
        <f t="shared" si="112"/>
        <v>697078.72</v>
      </c>
      <c r="FS157" s="80" t="e" vm="1">
        <f>+[4]!NumLetras(FR157,"PESO","PESOS DOMINICANOS","$EE $m CON #d/100 CENTAVOS")</f>
        <v>#VALUE!</v>
      </c>
      <c r="FT157" s="37" t="str">
        <f>+VLOOKUP(D157,'RURAL XENIA'!F:G,2,0)</f>
        <v>R-17</v>
      </c>
    </row>
    <row r="158" spans="1:176">
      <c r="A158" s="37">
        <v>47</v>
      </c>
      <c r="B158" s="37">
        <v>47</v>
      </c>
      <c r="C158" s="167" t="s">
        <v>3912</v>
      </c>
      <c r="D158" s="37">
        <v>22500245984</v>
      </c>
      <c r="E158" s="37" t="str">
        <f>+VLOOKUP(D158,'INFORMACION DE PROVEEDORES'!C:I,2,0)</f>
        <v>225-0024598-4</v>
      </c>
      <c r="F158" s="26" t="str">
        <f>+VLOOKUP(D158,'INFORMACION DE PROVEEDORES'!C:J,4,0)</f>
        <v>ELIEZER GERMAN GUERRERO</v>
      </c>
      <c r="G158" s="37" t="str">
        <f>+VLOOKUP(D158,'INFORMACION DE PROVEEDORES'!C:K,5,0)</f>
        <v>225-0024598-4</v>
      </c>
      <c r="H158" s="26" t="str">
        <f>+VLOOKUP(D158,'INFORMACION DE PROVEEDORES'!C:L,7,0)</f>
        <v>MONTE PLATA</v>
      </c>
      <c r="I158" s="37" t="str">
        <f>+VLOOKUP(D158,'INFORMACION DE PROVEEDORES'!C:M,3,0)</f>
        <v xml:space="preserve"> FÍSICA</v>
      </c>
      <c r="J158" s="37">
        <v>2</v>
      </c>
      <c r="K158" s="37">
        <v>441</v>
      </c>
      <c r="L158" s="37">
        <v>30</v>
      </c>
      <c r="M158" s="37">
        <f t="shared" si="113"/>
        <v>1200</v>
      </c>
      <c r="N158" s="189">
        <v>60.180000000000007</v>
      </c>
      <c r="O158" s="80">
        <f>+L158*'PRECIOS SEGUN ADJ (RURAL)'!$B$2*'PRECIOS SEGUN ADJ (RURAL)'!$C$2</f>
        <v>72216</v>
      </c>
      <c r="P158" s="80" t="e" vm="1">
        <f>+[4]!NumLetras(O158,"PESO","PESOS DOMINICANOS","$EE $m CON #d/100 CENTAVOS")</f>
        <v>#VALUE!</v>
      </c>
      <c r="Q158" s="80">
        <f t="shared" si="114"/>
        <v>11554.56</v>
      </c>
      <c r="R158" s="165">
        <v>6</v>
      </c>
      <c r="S158" s="37">
        <f t="shared" si="90"/>
        <v>240</v>
      </c>
      <c r="T158" s="189">
        <v>33</v>
      </c>
      <c r="U158" s="80">
        <f>+R158*'PRECIOS SEGUN ADJ (RURAL)'!$B$3*'PRECIOS SEGUN ADJ (RURAL)'!$C$3</f>
        <v>7920</v>
      </c>
      <c r="V158" s="80" t="e" vm="1">
        <f>+[4]!NumLetras(U158,"PESO","PESOS DOMINICANOS","$EE $m CON #d/100 CENTAVOS")</f>
        <v>#VALUE!</v>
      </c>
      <c r="W158" s="192">
        <v>0</v>
      </c>
      <c r="X158" s="37">
        <f t="shared" si="124"/>
        <v>0</v>
      </c>
      <c r="Y158" s="189">
        <v>25.2</v>
      </c>
      <c r="Z158" s="80">
        <f>+W158*'PRECIOS SEGUN ADJ. (FRONTERIZO)'!$B$4*'PRECIOS SEGUN ADJ. (FRONTERIZO)'!$C$4</f>
        <v>0</v>
      </c>
      <c r="AA158" s="80" t="e" vm="1">
        <f>+[4]!NumLetras(Z158,"PESO","PESOS DOMINICANOS","$EE $m CON #d/100 CENTAVOS")</f>
        <v>#VALUE!</v>
      </c>
      <c r="AB158" s="165">
        <v>67</v>
      </c>
      <c r="AC158" s="37">
        <f t="shared" si="91"/>
        <v>2680</v>
      </c>
      <c r="AD158" s="189">
        <v>87.91</v>
      </c>
      <c r="AE158" s="80">
        <f>+AB158*'PRECIOS SEGUN ADJ (RURAL)'!$B$4*'PRECIOS SEGUN ADJ (RURAL)'!$C$4</f>
        <v>235598.8</v>
      </c>
      <c r="AF158" s="80" t="e" vm="1">
        <f>+[4]!NumLetras(AE158,"PESO","PESOS DOMINICANOS","$EE $m CON #d/100 CENTAVOS")</f>
        <v>#VALUE!</v>
      </c>
      <c r="AG158" s="80">
        <f t="shared" si="115"/>
        <v>42407.78</v>
      </c>
      <c r="AH158" s="165">
        <v>82</v>
      </c>
      <c r="AI158" s="37">
        <f t="shared" si="92"/>
        <v>3280</v>
      </c>
      <c r="AJ158" s="189">
        <v>53.95</v>
      </c>
      <c r="AK158" s="80">
        <f>+AH158*'PRECIOS SEGUN ADJ (RURAL)'!$B$5*'PRECIOS SEGUN ADJ (RURAL)'!$C$5</f>
        <v>176956.00000000003</v>
      </c>
      <c r="AL158" s="80" t="e" vm="1">
        <f>+[4]!NumLetras(AK158,"PESO","PESOS DOMINICANOS","$EE $m CON #d/100 CENTAVOS")</f>
        <v>#VALUE!</v>
      </c>
      <c r="AM158" s="165">
        <v>10</v>
      </c>
      <c r="AN158" s="37">
        <f t="shared" si="93"/>
        <v>400</v>
      </c>
      <c r="AO158" s="189">
        <v>29.05</v>
      </c>
      <c r="AP158" s="80">
        <f>+AM158*'PRECIOS SEGUN ADJ (RURAL)'!$B$6*'PRECIOS SEGUN ADJ (RURAL)'!$C$6</f>
        <v>11620</v>
      </c>
      <c r="AQ158" s="80" t="e" vm="1">
        <f>+[4]!NumLetras(AP158,"PESO","PESOS DOMINICANOS","$EE $m CON #d/100 CENTAVOS")</f>
        <v>#VALUE!</v>
      </c>
      <c r="AR158" s="80">
        <f t="shared" si="116"/>
        <v>1859.2</v>
      </c>
      <c r="AS158" s="165">
        <v>25</v>
      </c>
      <c r="AT158" s="37">
        <f t="shared" si="94"/>
        <v>1000</v>
      </c>
      <c r="AU158" s="189">
        <v>304.44</v>
      </c>
      <c r="AV158" s="80">
        <f>+AS158*'PRECIOS SEGUN ADJ (RURAL)'!$B$7*'PRECIOS SEGUN ADJ (RURAL)'!$C$7</f>
        <v>304440</v>
      </c>
      <c r="AW158" s="80" t="e" vm="1">
        <f>+[4]!NumLetras(AV158,"PESO","PESOS DOMINICANOS","$EE $m CON #d/100 CENTAVOS")</f>
        <v>#VALUE!</v>
      </c>
      <c r="AX158" s="80">
        <f t="shared" si="117"/>
        <v>54799.199999999997</v>
      </c>
      <c r="AY158" s="37">
        <v>0</v>
      </c>
      <c r="AZ158" s="37">
        <f t="shared" si="125"/>
        <v>0</v>
      </c>
      <c r="BA158" s="189">
        <v>18.899999999999999</v>
      </c>
      <c r="BB158" s="80">
        <f>+AY158*'PRECIOS SEGUN ADJ. (FRONTERIZO)'!$B$9*'PRECIOS SEGUN ADJ. (FRONTERIZO)'!$C$9</f>
        <v>0</v>
      </c>
      <c r="BC158" s="80" t="e" vm="1">
        <f>+[4]!NumLetras(BB158,"PESO","PESOS DOMINICANOS","$EE $m CON #d/100 CENTAVOS")</f>
        <v>#VALUE!</v>
      </c>
      <c r="BD158" s="165">
        <v>6</v>
      </c>
      <c r="BE158" s="37">
        <f t="shared" si="95"/>
        <v>240</v>
      </c>
      <c r="BF158" s="189">
        <v>140.38999999999999</v>
      </c>
      <c r="BG158" s="80">
        <f>+BD158*'PRECIOS SEGUN ADJ (RURAL)'!$B$8*'PRECIOS SEGUN ADJ (RURAL)'!$C$8</f>
        <v>33693.599999999999</v>
      </c>
      <c r="BH158" s="80" t="e" vm="1">
        <f>+[4]!NumLetras(BG158,"PESO","PESOS DOMINICANOS","$EE $m CON #d/100 CENTAVOS")</f>
        <v>#VALUE!</v>
      </c>
      <c r="BI158" s="80">
        <f t="shared" si="118"/>
        <v>6064.85</v>
      </c>
      <c r="BJ158" s="37">
        <v>0</v>
      </c>
      <c r="BK158" s="37">
        <f t="shared" si="126"/>
        <v>0</v>
      </c>
      <c r="BL158" s="189">
        <v>31.459999999999997</v>
      </c>
      <c r="BM158" s="80">
        <f>+BJ158*'PRECIOS SEGUN ADJ. (FRONTERIZO)'!$B$11*'PRECIOS SEGUN ADJ. (FRONTERIZO)'!$C$11</f>
        <v>0</v>
      </c>
      <c r="BN158" s="80" t="e" vm="1">
        <f>+[4]!NumLetras(BM158,"PESO","PESOS DOMINICANOS","$EE $m CON #d/100 CENTAVOS")</f>
        <v>#VALUE!</v>
      </c>
      <c r="BO158" s="165">
        <v>20</v>
      </c>
      <c r="BP158" s="37">
        <f t="shared" si="96"/>
        <v>800</v>
      </c>
      <c r="BQ158" s="189">
        <v>68.099999999999994</v>
      </c>
      <c r="BR158" s="80">
        <f>+BO158*'PRECIOS SEGUN ADJ (RURAL)'!$B$9*'PRECIOS SEGUN ADJ (RURAL)'!$C$9</f>
        <v>54480</v>
      </c>
      <c r="BS158" s="80" t="e" vm="1">
        <f>+[4]!NumLetras(BR158,"PESO","PESOS DOMINICANOS","$EE $m CON #d/100 CENTAVOS")</f>
        <v>#VALUE!</v>
      </c>
      <c r="BT158" s="165">
        <v>441</v>
      </c>
      <c r="BU158" s="37">
        <f t="shared" si="119"/>
        <v>8820</v>
      </c>
      <c r="BV158" s="189">
        <v>5.5</v>
      </c>
      <c r="BW158" s="80">
        <f>+BT158*'PRECIOS SEGUN ADJ (RURAL)'!$B$10*'PRECIOS SEGUN ADJ (RURAL)'!$C$10</f>
        <v>48510</v>
      </c>
      <c r="BX158" s="80" t="e" vm="1">
        <f>+[4]!NumLetras(BW158,"PESO","PESOS DOMINICANOS","$EE $m CON #d/100 CENTAVOS")</f>
        <v>#VALUE!</v>
      </c>
      <c r="BY158" s="165">
        <v>441</v>
      </c>
      <c r="BZ158" s="37">
        <f t="shared" si="97"/>
        <v>17640</v>
      </c>
      <c r="CA158" s="189">
        <v>7.1500000000000012</v>
      </c>
      <c r="CB158" s="80">
        <f>+BY158*'PRECIOS SEGUN ADJ (RURAL)'!$B$11*'PRECIOS SEGUN ADJ (RURAL)'!$C$11</f>
        <v>126126</v>
      </c>
      <c r="CC158" s="80" t="e" vm="1">
        <f>+[4]!NumLetras(CB158,"PESO","PESOS DOMINICANOS","$EE $m CON #d/100 CENTAVOS")</f>
        <v>#VALUE!</v>
      </c>
      <c r="CD158" s="165">
        <v>441</v>
      </c>
      <c r="CE158" s="37">
        <f t="shared" si="98"/>
        <v>17640</v>
      </c>
      <c r="CF158" s="189">
        <v>6.84</v>
      </c>
      <c r="CG158" s="80">
        <f>+CD158*'PRECIOS SEGUN ADJ (RURAL)'!$B$12*'PRECIOS SEGUN ADJ (RURAL)'!$C$12</f>
        <v>120657.60000000001</v>
      </c>
      <c r="CH158" s="80" t="e" vm="1">
        <f>+[4]!NumLetras(CG158,"PESO","PESOS DOMINICANOS","$EE $m CON #d/100 CENTAVOS")</f>
        <v>#VALUE!</v>
      </c>
      <c r="CI158" s="37">
        <v>0</v>
      </c>
      <c r="CJ158" s="37">
        <f t="shared" si="127"/>
        <v>0</v>
      </c>
      <c r="CK158" s="189">
        <v>60</v>
      </c>
      <c r="CL158" s="80">
        <f>+CI158*'PRECIOS SEGUN ADJ. (FRONTERIZO)'!$B$16*'PRECIOS SEGUN ADJ. (FRONTERIZO)'!$C$16</f>
        <v>0</v>
      </c>
      <c r="CM158" s="80" t="e" vm="1">
        <f>+[4]!NumLetras(CL158,"PESO","PESOS DOMINICANOS","$EE $m CON #d/100 CENTAVOS")</f>
        <v>#VALUE!</v>
      </c>
      <c r="CN158" s="80">
        <f t="shared" si="99"/>
        <v>0</v>
      </c>
      <c r="CO158" s="37">
        <v>0</v>
      </c>
      <c r="CP158" s="37">
        <f t="shared" si="128"/>
        <v>0</v>
      </c>
      <c r="CQ158" s="189">
        <v>55.649999999999991</v>
      </c>
      <c r="CR158" s="80">
        <f>+CO158*'PRECIOS SEGUN ADJ. (FRONTERIZO)'!$B$17*'PRECIOS SEGUN ADJ. (FRONTERIZO)'!$C$17</f>
        <v>0</v>
      </c>
      <c r="CS158" s="80" t="e" vm="1">
        <f>+[4]!NumLetras(CR158,"PESO","PESOS DOMINICANOS","$EE $m CON #d/100 CENTAVOS")</f>
        <v>#VALUE!</v>
      </c>
      <c r="CT158" s="80">
        <f t="shared" si="100"/>
        <v>0</v>
      </c>
      <c r="CU158" s="165">
        <v>441</v>
      </c>
      <c r="CV158" s="37">
        <f t="shared" si="101"/>
        <v>17640</v>
      </c>
      <c r="CW158" s="189">
        <v>6.5999999999999988</v>
      </c>
      <c r="CX158" s="80">
        <f>+CU158*'PRECIOS SEGUN ADJ (RURAL)'!$B$14*'PRECIOS SEGUN ADJ (RURAL)'!$C$14</f>
        <v>116424</v>
      </c>
      <c r="CY158" s="80" t="e" vm="1">
        <f>+[4]!NumLetras(CX158,"PESO","PESOS DOMINICANOS","$EE $m CON #d/100 CENTAVOS")</f>
        <v>#VALUE!</v>
      </c>
      <c r="CZ158" s="37">
        <v>0</v>
      </c>
      <c r="DA158" s="37">
        <f t="shared" si="129"/>
        <v>0</v>
      </c>
      <c r="DB158" s="189">
        <v>65.75</v>
      </c>
      <c r="DC158" s="80">
        <f>+CZ158*'PRECIOS SEGUN ADJ. (FRONTERIZO)'!$B$19*'PRECIOS SEGUN ADJ. (FRONTERIZO)'!$C$19</f>
        <v>0</v>
      </c>
      <c r="DD158" s="80" t="e" vm="1">
        <f>+[4]!NumLetras(DC158,"PESO","PESOS DOMINICANOS","$EE $m CON #d/100 CENTAVOS")</f>
        <v>#VALUE!</v>
      </c>
      <c r="DE158" s="80">
        <f t="shared" si="102"/>
        <v>0</v>
      </c>
      <c r="DF158" s="165">
        <v>16</v>
      </c>
      <c r="DG158" s="37">
        <f t="shared" si="103"/>
        <v>640</v>
      </c>
      <c r="DH158" s="189">
        <v>82.59999999999998</v>
      </c>
      <c r="DI158" s="80">
        <f>+DF158*'PRECIOS SEGUN ADJ (RURAL)'!$B$15*'PRECIOS SEGUN ADJ (RURAL)'!$C$15</f>
        <v>52864</v>
      </c>
      <c r="DJ158" s="80" t="e" vm="1">
        <f>+[4]!NumLetras(DI158,"PESO","PESOS DOMINICANOS","$EE $m CON #d/100 CENTAVOS")</f>
        <v>#VALUE!</v>
      </c>
      <c r="DK158" s="80">
        <f t="shared" si="120"/>
        <v>9515.52</v>
      </c>
      <c r="DL158" s="165">
        <v>441</v>
      </c>
      <c r="DM158" s="37">
        <f t="shared" si="104"/>
        <v>17640</v>
      </c>
      <c r="DN158" s="189">
        <v>23.059999999999995</v>
      </c>
      <c r="DO158" s="80">
        <f>+DL158*'PRECIOS SEGUN ADJ (RURAL)'!$B$17*'PRECIOS SEGUN ADJ (RURAL)'!$C$17</f>
        <v>406778.39999999997</v>
      </c>
      <c r="DP158" s="80" t="e" vm="1">
        <f>+[4]!NumLetras(DO158,"PESO","PESOS DOMINICANOS","$EE $m CON #d/100 CENTAVOS")</f>
        <v>#VALUE!</v>
      </c>
      <c r="DQ158" s="192">
        <v>0</v>
      </c>
      <c r="DR158" s="192">
        <f t="shared" si="130"/>
        <v>0</v>
      </c>
      <c r="DS158" s="189">
        <v>80.849999999999994</v>
      </c>
      <c r="DT158" s="80">
        <f>+DQ158*'PRECIOS SEGUN ADJ. (FRONTERIZO)'!$B$22*'PRECIOS SEGUN ADJ. (FRONTERIZO)'!$C$22</f>
        <v>0</v>
      </c>
      <c r="DU158" s="80" t="e" vm="1">
        <f>+[4]!NumLetras(DT158,"PESO","PESOS DOMINICANOS","$EE $m CON #d/100 CENTAVOS")</f>
        <v>#VALUE!</v>
      </c>
      <c r="DV158" s="165">
        <v>18</v>
      </c>
      <c r="DW158" s="37">
        <f t="shared" si="105"/>
        <v>720</v>
      </c>
      <c r="DX158" s="189">
        <v>21.83</v>
      </c>
      <c r="DY158" s="80">
        <f>+DV158*'PRECIOS SEGUN ADJ (RURAL)'!$B$19*'PRECIOS SEGUN ADJ (RURAL)'!$C$19</f>
        <v>15717.599999999999</v>
      </c>
      <c r="DZ158" s="80" t="e" vm="1">
        <f>+[4]!NumLetras(DY158,"PESO","PESOS DOMINICANOS","$EE $m CON #d/100 CENTAVOS")</f>
        <v>#VALUE!</v>
      </c>
      <c r="EA158" s="80">
        <f t="shared" si="121"/>
        <v>2829.17</v>
      </c>
      <c r="EB158" s="165">
        <v>65</v>
      </c>
      <c r="EC158" s="37">
        <f t="shared" si="106"/>
        <v>2600</v>
      </c>
      <c r="ED158" s="189">
        <v>33</v>
      </c>
      <c r="EE158" s="80">
        <f>+EB158*'PRECIOS SEGUN ADJ (RURAL)'!$B$20*'PRECIOS SEGUN ADJ (RURAL)'!$C$20</f>
        <v>85800</v>
      </c>
      <c r="EF158" s="80" t="e" vm="1">
        <f>+[4]!NumLetras(EE158,"PESO","PESOS DOMINICANOS","$EE $m CON #d/100 CENTAVOS")</f>
        <v>#VALUE!</v>
      </c>
      <c r="EG158" s="37">
        <v>0</v>
      </c>
      <c r="EH158" s="37">
        <f t="shared" si="131"/>
        <v>0</v>
      </c>
      <c r="EI158" s="189">
        <v>15.789999999999997</v>
      </c>
      <c r="EJ158" s="80">
        <f>+EG158*'PRECIOS SEGUN ADJ. (FRONTERIZO)'!$B$25*'PRECIOS SEGUN ADJ. (FRONTERIZO)'!$C$25</f>
        <v>0</v>
      </c>
      <c r="EK158" s="80" t="e" vm="1">
        <f>+[4]!NumLetras(EJ158,"PESO","PESOS DOMINICANOS","$EE $m CON #d/100 CENTAVOS")</f>
        <v>#VALUE!</v>
      </c>
      <c r="EL158" s="37">
        <v>0</v>
      </c>
      <c r="EM158" s="37">
        <f t="shared" si="132"/>
        <v>0</v>
      </c>
      <c r="EN158" s="189">
        <v>31.5</v>
      </c>
      <c r="EO158" s="80">
        <f>+EL158*'PRECIOS SEGUN ADJ. (FRONTERIZO)'!$B$26*'PRECIOS SEGUN ADJ. (FRONTERIZO)'!$C$26</f>
        <v>0</v>
      </c>
      <c r="EP158" s="80" t="e" vm="1">
        <f>+[4]!NumLetras(EO158,"PESO","PESOS DOMINICANOS","$EE $m CON #d/100 CENTAVOS")</f>
        <v>#VALUE!</v>
      </c>
      <c r="EQ158" s="193">
        <v>57</v>
      </c>
      <c r="ER158" s="194">
        <f t="shared" si="107"/>
        <v>2280</v>
      </c>
      <c r="ES158" s="195">
        <v>21.68</v>
      </c>
      <c r="ET158" s="196">
        <f>+EQ158*'PRECIOS SEGUN ADJ (RURAL)'!$B$13*'PRECIOS SEGUN ADJ (RURAL)'!$C$13</f>
        <v>49430.400000000001</v>
      </c>
      <c r="EU158" s="196" t="e" vm="1">
        <f>+[4]!NumLetras(ET158,"PESO","PESOS DOMINICANOS","$EE $m CON #d/100 CENTAVOS")</f>
        <v>#VALUE!</v>
      </c>
      <c r="EV158" s="197">
        <v>441</v>
      </c>
      <c r="EW158" s="198">
        <f t="shared" si="122"/>
        <v>8820</v>
      </c>
      <c r="EX158" s="199">
        <v>5.5</v>
      </c>
      <c r="EY158" s="200">
        <f>+EV158*'PRECIOS SEGUN ADJ (RURAL)'!$B$16*'PRECIOS SEGUN ADJ (RURAL)'!$C$16</f>
        <v>48510</v>
      </c>
      <c r="EZ158" s="200" t="e" vm="1">
        <f>+[4]!NumLetras(EY158,"PESO","PESOS DOMINICANOS","$EE $m CON #d/100 CENTAVOS")</f>
        <v>#VALUE!</v>
      </c>
      <c r="FA158" s="201">
        <v>25</v>
      </c>
      <c r="FB158" s="202">
        <f t="shared" si="108"/>
        <v>1000</v>
      </c>
      <c r="FC158" s="203">
        <v>220</v>
      </c>
      <c r="FD158" s="204">
        <f>+FA158*'PRECIOS SEGUN ADJ (RURAL)'!$B$18*'PRECIOS SEGUN ADJ (RURAL)'!$C$18</f>
        <v>220000</v>
      </c>
      <c r="FE158" s="204" t="e" vm="1">
        <f>+[4]!NumLetras(FD158,"PESO","PESOS DOMINICANOS","$EE $m CON #d/100 CENTAVOS")</f>
        <v>#VALUE!</v>
      </c>
      <c r="FF158" s="204">
        <f t="shared" si="123"/>
        <v>39600</v>
      </c>
      <c r="FG158" s="80">
        <f t="shared" si="134"/>
        <v>2187742.4</v>
      </c>
      <c r="FH158" s="80" t="e" vm="1">
        <f>+[4]!NumLetras(FG158,"PESO","PESOS DOMINICANOS","$EE $m CON #d/100 CENTAVOS")</f>
        <v>#VALUE!</v>
      </c>
      <c r="FI158" s="80">
        <f t="shared" si="133"/>
        <v>168630.28</v>
      </c>
      <c r="FJ158" s="80" t="e" vm="1">
        <f>+[4]!NumLetras(FI158,"PESO","PESOS DOMINICANOS","$EE $m CON #d/100 CENTAVOS")</f>
        <v>#VALUE!</v>
      </c>
      <c r="FK158" s="80">
        <f t="shared" si="109"/>
        <v>2019112.1199999999</v>
      </c>
      <c r="FL158" s="80" t="e" vm="1">
        <f>+[4]!NumLetras(FK158,"PESO","PESOS DOMINICANOS","$EE $m CON #d/100 CENTAVOS")</f>
        <v>#VALUE!</v>
      </c>
      <c r="FM158" s="80">
        <f t="shared" si="110"/>
        <v>437548.48</v>
      </c>
      <c r="FN158" s="80" t="e" vm="1">
        <f>+[4]!NumLetras(FM158,"PESO","PESOS DOMINICANOS","$EE $m CON #d/100 CENTAVOS")</f>
        <v>#VALUE!</v>
      </c>
      <c r="FO158" s="80">
        <f t="shared" si="111"/>
        <v>21877.42</v>
      </c>
      <c r="FP158" s="80" t="e" vm="1">
        <f>+[4]!NumLetras(FO158,"PESO","PESOS DOMINICANOS","$EE $m CON #d/100 CENTAVOS")</f>
        <v>#VALUE!</v>
      </c>
      <c r="FQ158" s="80"/>
      <c r="FR158" s="80">
        <f t="shared" si="112"/>
        <v>1750193.92</v>
      </c>
      <c r="FS158" s="80" t="e" vm="1">
        <f>+[4]!NumLetras(FR158,"PESO","PESOS DOMINICANOS","$EE $m CON #d/100 CENTAVOS")</f>
        <v>#VALUE!</v>
      </c>
      <c r="FT158" s="37" t="str">
        <f>+VLOOKUP(D158,'RURAL XENIA'!F:G,2,0)</f>
        <v>R-40</v>
      </c>
    </row>
    <row r="159" spans="1:176">
      <c r="A159" s="37">
        <v>48</v>
      </c>
      <c r="B159" s="37">
        <v>48</v>
      </c>
      <c r="C159" s="26" t="s">
        <v>1309</v>
      </c>
      <c r="D159" s="37">
        <v>1000119725</v>
      </c>
      <c r="E159" s="37" t="str">
        <f>+VLOOKUP(D159,'INFORMACION DE PROVEEDORES'!C:I,2,0)</f>
        <v>010-0011972-5</v>
      </c>
      <c r="F159" s="26" t="str">
        <f>+VLOOKUP(D159,'INFORMACION DE PROVEEDORES'!C:J,4,0)</f>
        <v>ELIGIA CATALINA SORIANO JIMENEZ</v>
      </c>
      <c r="G159" s="37" t="str">
        <f>+VLOOKUP(D159,'INFORMACION DE PROVEEDORES'!C:K,5,0)</f>
        <v>010-0011972-5</v>
      </c>
      <c r="H159" s="26" t="str">
        <f>+VLOOKUP(D159,'INFORMACION DE PROVEEDORES'!C:L,7,0)</f>
        <v xml:space="preserve">BARTOLOME O PEREZ NO. 178, ESQUINA 1RA SAVICA, AZUA </v>
      </c>
      <c r="I159" s="37" t="str">
        <f>+VLOOKUP(D159,'INFORMACION DE PROVEEDORES'!C:M,3,0)</f>
        <v xml:space="preserve"> FÍSICA</v>
      </c>
      <c r="J159" s="37">
        <v>1</v>
      </c>
      <c r="K159" s="37">
        <v>323</v>
      </c>
      <c r="L159" s="37">
        <v>22</v>
      </c>
      <c r="M159" s="37">
        <f t="shared" si="113"/>
        <v>880</v>
      </c>
      <c r="N159" s="189">
        <v>60.180000000000007</v>
      </c>
      <c r="O159" s="80">
        <f>+L159*'PRECIOS SEGUN ADJ (RURAL)'!$B$2*'PRECIOS SEGUN ADJ (RURAL)'!$C$2</f>
        <v>52958.400000000001</v>
      </c>
      <c r="P159" s="80" t="e" vm="1">
        <f>+[4]!NumLetras(O159,"PESO","PESOS DOMINICANOS","$EE $m CON #d/100 CENTAVOS")</f>
        <v>#VALUE!</v>
      </c>
      <c r="Q159" s="80">
        <f t="shared" si="114"/>
        <v>8473.34</v>
      </c>
      <c r="R159" s="165">
        <v>4</v>
      </c>
      <c r="S159" s="37">
        <f t="shared" si="90"/>
        <v>160</v>
      </c>
      <c r="T159" s="189">
        <v>33</v>
      </c>
      <c r="U159" s="80">
        <f>+R159*'PRECIOS SEGUN ADJ (RURAL)'!$B$3*'PRECIOS SEGUN ADJ (RURAL)'!$C$3</f>
        <v>5280</v>
      </c>
      <c r="V159" s="80" t="e" vm="1">
        <f>+[4]!NumLetras(U159,"PESO","PESOS DOMINICANOS","$EE $m CON #d/100 CENTAVOS")</f>
        <v>#VALUE!</v>
      </c>
      <c r="W159" s="192">
        <v>0</v>
      </c>
      <c r="X159" s="37">
        <f t="shared" si="124"/>
        <v>0</v>
      </c>
      <c r="Y159" s="189">
        <v>25.2</v>
      </c>
      <c r="Z159" s="80">
        <f>+W159*'PRECIOS SEGUN ADJ. (FRONTERIZO)'!$B$4*'PRECIOS SEGUN ADJ. (FRONTERIZO)'!$C$4</f>
        <v>0</v>
      </c>
      <c r="AA159" s="80" t="e" vm="1">
        <f>+[4]!NumLetras(Z159,"PESO","PESOS DOMINICANOS","$EE $m CON #d/100 CENTAVOS")</f>
        <v>#VALUE!</v>
      </c>
      <c r="AB159" s="165">
        <v>49</v>
      </c>
      <c r="AC159" s="37">
        <f t="shared" si="91"/>
        <v>1960</v>
      </c>
      <c r="AD159" s="189">
        <v>87.91</v>
      </c>
      <c r="AE159" s="80">
        <f>+AB159*'PRECIOS SEGUN ADJ (RURAL)'!$B$4*'PRECIOS SEGUN ADJ (RURAL)'!$C$4</f>
        <v>172303.6</v>
      </c>
      <c r="AF159" s="80" t="e" vm="1">
        <f>+[4]!NumLetras(AE159,"PESO","PESOS DOMINICANOS","$EE $m CON #d/100 CENTAVOS")</f>
        <v>#VALUE!</v>
      </c>
      <c r="AG159" s="80">
        <f t="shared" si="115"/>
        <v>31014.65</v>
      </c>
      <c r="AH159" s="165">
        <v>60</v>
      </c>
      <c r="AI159" s="37">
        <f t="shared" si="92"/>
        <v>2400</v>
      </c>
      <c r="AJ159" s="189">
        <v>53.95</v>
      </c>
      <c r="AK159" s="80">
        <f>+AH159*'PRECIOS SEGUN ADJ (RURAL)'!$B$5*'PRECIOS SEGUN ADJ (RURAL)'!$C$5</f>
        <v>129480</v>
      </c>
      <c r="AL159" s="80" t="e" vm="1">
        <f>+[4]!NumLetras(AK159,"PESO","PESOS DOMINICANOS","$EE $m CON #d/100 CENTAVOS")</f>
        <v>#VALUE!</v>
      </c>
      <c r="AM159" s="165">
        <v>8</v>
      </c>
      <c r="AN159" s="37">
        <f t="shared" si="93"/>
        <v>320</v>
      </c>
      <c r="AO159" s="189">
        <v>29.05</v>
      </c>
      <c r="AP159" s="80">
        <f>+AM159*'PRECIOS SEGUN ADJ (RURAL)'!$B$6*'PRECIOS SEGUN ADJ (RURAL)'!$C$6</f>
        <v>9296</v>
      </c>
      <c r="AQ159" s="80" t="e" vm="1">
        <f>+[4]!NumLetras(AP159,"PESO","PESOS DOMINICANOS","$EE $m CON #d/100 CENTAVOS")</f>
        <v>#VALUE!</v>
      </c>
      <c r="AR159" s="80">
        <f t="shared" si="116"/>
        <v>1487.36</v>
      </c>
      <c r="AS159" s="165">
        <v>18</v>
      </c>
      <c r="AT159" s="37">
        <f t="shared" si="94"/>
        <v>720</v>
      </c>
      <c r="AU159" s="189">
        <v>304.44</v>
      </c>
      <c r="AV159" s="80">
        <f>+AS159*'PRECIOS SEGUN ADJ (RURAL)'!$B$7*'PRECIOS SEGUN ADJ (RURAL)'!$C$7</f>
        <v>219196.79999999999</v>
      </c>
      <c r="AW159" s="80" t="e" vm="1">
        <f>+[4]!NumLetras(AV159,"PESO","PESOS DOMINICANOS","$EE $m CON #d/100 CENTAVOS")</f>
        <v>#VALUE!</v>
      </c>
      <c r="AX159" s="80">
        <f t="shared" si="117"/>
        <v>39455.42</v>
      </c>
      <c r="AY159" s="37">
        <v>0</v>
      </c>
      <c r="AZ159" s="37">
        <f t="shared" si="125"/>
        <v>0</v>
      </c>
      <c r="BA159" s="189">
        <v>18.899999999999999</v>
      </c>
      <c r="BB159" s="80">
        <f>+AY159*'PRECIOS SEGUN ADJ. (FRONTERIZO)'!$B$9*'PRECIOS SEGUN ADJ. (FRONTERIZO)'!$C$9</f>
        <v>0</v>
      </c>
      <c r="BC159" s="80" t="e" vm="1">
        <f>+[4]!NumLetras(BB159,"PESO","PESOS DOMINICANOS","$EE $m CON #d/100 CENTAVOS")</f>
        <v>#VALUE!</v>
      </c>
      <c r="BD159" s="165">
        <v>4</v>
      </c>
      <c r="BE159" s="37">
        <f t="shared" si="95"/>
        <v>160</v>
      </c>
      <c r="BF159" s="189">
        <v>140.38999999999999</v>
      </c>
      <c r="BG159" s="80">
        <f>+BD159*'PRECIOS SEGUN ADJ (RURAL)'!$B$8*'PRECIOS SEGUN ADJ (RURAL)'!$C$8</f>
        <v>22462.399999999998</v>
      </c>
      <c r="BH159" s="80" t="e" vm="1">
        <f>+[4]!NumLetras(BG159,"PESO","PESOS DOMINICANOS","$EE $m CON #d/100 CENTAVOS")</f>
        <v>#VALUE!</v>
      </c>
      <c r="BI159" s="80">
        <f t="shared" si="118"/>
        <v>4043.23</v>
      </c>
      <c r="BJ159" s="37">
        <v>0</v>
      </c>
      <c r="BK159" s="37">
        <f t="shared" si="126"/>
        <v>0</v>
      </c>
      <c r="BL159" s="189">
        <v>31.459999999999997</v>
      </c>
      <c r="BM159" s="80">
        <f>+BJ159*'PRECIOS SEGUN ADJ. (FRONTERIZO)'!$B$11*'PRECIOS SEGUN ADJ. (FRONTERIZO)'!$C$11</f>
        <v>0</v>
      </c>
      <c r="BN159" s="80" t="e" vm="1">
        <f>+[4]!NumLetras(BM159,"PESO","PESOS DOMINICANOS","$EE $m CON #d/100 CENTAVOS")</f>
        <v>#VALUE!</v>
      </c>
      <c r="BO159" s="165">
        <v>15</v>
      </c>
      <c r="BP159" s="37">
        <f t="shared" si="96"/>
        <v>600</v>
      </c>
      <c r="BQ159" s="189">
        <v>68.099999999999994</v>
      </c>
      <c r="BR159" s="80">
        <f>+BO159*'PRECIOS SEGUN ADJ (RURAL)'!$B$9*'PRECIOS SEGUN ADJ (RURAL)'!$C$9</f>
        <v>40859.999999999993</v>
      </c>
      <c r="BS159" s="80" t="e" vm="1">
        <f>+[4]!NumLetras(BR159,"PESO","PESOS DOMINICANOS","$EE $m CON #d/100 CENTAVOS")</f>
        <v>#VALUE!</v>
      </c>
      <c r="BT159" s="165">
        <v>323</v>
      </c>
      <c r="BU159" s="37">
        <f t="shared" si="119"/>
        <v>6460</v>
      </c>
      <c r="BV159" s="189">
        <v>5.5</v>
      </c>
      <c r="BW159" s="80">
        <f>+BT159*'PRECIOS SEGUN ADJ (RURAL)'!$B$10*'PRECIOS SEGUN ADJ (RURAL)'!$C$10</f>
        <v>35530</v>
      </c>
      <c r="BX159" s="80" t="e" vm="1">
        <f>+[4]!NumLetras(BW159,"PESO","PESOS DOMINICANOS","$EE $m CON #d/100 CENTAVOS")</f>
        <v>#VALUE!</v>
      </c>
      <c r="BY159" s="165">
        <v>323</v>
      </c>
      <c r="BZ159" s="37">
        <f t="shared" si="97"/>
        <v>12920</v>
      </c>
      <c r="CA159" s="189">
        <v>7.1500000000000012</v>
      </c>
      <c r="CB159" s="80">
        <f>+BY159*'PRECIOS SEGUN ADJ (RURAL)'!$B$11*'PRECIOS SEGUN ADJ (RURAL)'!$C$11</f>
        <v>92378.000000000015</v>
      </c>
      <c r="CC159" s="80" t="e" vm="1">
        <f>+[4]!NumLetras(CB159,"PESO","PESOS DOMINICANOS","$EE $m CON #d/100 CENTAVOS")</f>
        <v>#VALUE!</v>
      </c>
      <c r="CD159" s="165">
        <v>323</v>
      </c>
      <c r="CE159" s="37">
        <f t="shared" si="98"/>
        <v>12920</v>
      </c>
      <c r="CF159" s="189">
        <v>6.84</v>
      </c>
      <c r="CG159" s="80">
        <f>+CD159*'PRECIOS SEGUN ADJ (RURAL)'!$B$12*'PRECIOS SEGUN ADJ (RURAL)'!$C$12</f>
        <v>88372.800000000003</v>
      </c>
      <c r="CH159" s="80" t="e" vm="1">
        <f>+[4]!NumLetras(CG159,"PESO","PESOS DOMINICANOS","$EE $m CON #d/100 CENTAVOS")</f>
        <v>#VALUE!</v>
      </c>
      <c r="CI159" s="37">
        <v>0</v>
      </c>
      <c r="CJ159" s="37">
        <f t="shared" si="127"/>
        <v>0</v>
      </c>
      <c r="CK159" s="189">
        <v>60</v>
      </c>
      <c r="CL159" s="80">
        <f>+CI159*'PRECIOS SEGUN ADJ. (FRONTERIZO)'!$B$16*'PRECIOS SEGUN ADJ. (FRONTERIZO)'!$C$16</f>
        <v>0</v>
      </c>
      <c r="CM159" s="80" t="e" vm="1">
        <f>+[4]!NumLetras(CL159,"PESO","PESOS DOMINICANOS","$EE $m CON #d/100 CENTAVOS")</f>
        <v>#VALUE!</v>
      </c>
      <c r="CN159" s="80">
        <f t="shared" si="99"/>
        <v>0</v>
      </c>
      <c r="CO159" s="37">
        <v>0</v>
      </c>
      <c r="CP159" s="37">
        <f t="shared" si="128"/>
        <v>0</v>
      </c>
      <c r="CQ159" s="189">
        <v>55.649999999999991</v>
      </c>
      <c r="CR159" s="80">
        <f>+CO159*'PRECIOS SEGUN ADJ. (FRONTERIZO)'!$B$17*'PRECIOS SEGUN ADJ. (FRONTERIZO)'!$C$17</f>
        <v>0</v>
      </c>
      <c r="CS159" s="80" t="e" vm="1">
        <f>+[4]!NumLetras(CR159,"PESO","PESOS DOMINICANOS","$EE $m CON #d/100 CENTAVOS")</f>
        <v>#VALUE!</v>
      </c>
      <c r="CT159" s="80">
        <f t="shared" si="100"/>
        <v>0</v>
      </c>
      <c r="CU159" s="165">
        <v>323</v>
      </c>
      <c r="CV159" s="37">
        <f t="shared" si="101"/>
        <v>12920</v>
      </c>
      <c r="CW159" s="189">
        <v>6.5999999999999988</v>
      </c>
      <c r="CX159" s="80">
        <f>+CU159*'PRECIOS SEGUN ADJ (RURAL)'!$B$14*'PRECIOS SEGUN ADJ (RURAL)'!$C$14</f>
        <v>85271.999999999985</v>
      </c>
      <c r="CY159" s="80" t="e" vm="1">
        <f>+[4]!NumLetras(CX159,"PESO","PESOS DOMINICANOS","$EE $m CON #d/100 CENTAVOS")</f>
        <v>#VALUE!</v>
      </c>
      <c r="CZ159" s="37">
        <v>0</v>
      </c>
      <c r="DA159" s="37">
        <f t="shared" si="129"/>
        <v>0</v>
      </c>
      <c r="DB159" s="189">
        <v>65.75</v>
      </c>
      <c r="DC159" s="80">
        <f>+CZ159*'PRECIOS SEGUN ADJ. (FRONTERIZO)'!$B$19*'PRECIOS SEGUN ADJ. (FRONTERIZO)'!$C$19</f>
        <v>0</v>
      </c>
      <c r="DD159" s="80" t="e" vm="1">
        <f>+[4]!NumLetras(DC159,"PESO","PESOS DOMINICANOS","$EE $m CON #d/100 CENTAVOS")</f>
        <v>#VALUE!</v>
      </c>
      <c r="DE159" s="80">
        <f t="shared" si="102"/>
        <v>0</v>
      </c>
      <c r="DF159" s="165">
        <v>11</v>
      </c>
      <c r="DG159" s="37">
        <f t="shared" si="103"/>
        <v>440</v>
      </c>
      <c r="DH159" s="189">
        <v>82.59999999999998</v>
      </c>
      <c r="DI159" s="80">
        <f>+DF159*'PRECIOS SEGUN ADJ (RURAL)'!$B$15*'PRECIOS SEGUN ADJ (RURAL)'!$C$15</f>
        <v>36344</v>
      </c>
      <c r="DJ159" s="80" t="e" vm="1">
        <f>+[4]!NumLetras(DI159,"PESO","PESOS DOMINICANOS","$EE $m CON #d/100 CENTAVOS")</f>
        <v>#VALUE!</v>
      </c>
      <c r="DK159" s="80">
        <f t="shared" si="120"/>
        <v>6541.92</v>
      </c>
      <c r="DL159" s="165">
        <v>323</v>
      </c>
      <c r="DM159" s="37">
        <f t="shared" si="104"/>
        <v>12920</v>
      </c>
      <c r="DN159" s="189">
        <v>23.059999999999995</v>
      </c>
      <c r="DO159" s="80">
        <f>+DL159*'PRECIOS SEGUN ADJ (RURAL)'!$B$17*'PRECIOS SEGUN ADJ (RURAL)'!$C$17</f>
        <v>297935.19999999995</v>
      </c>
      <c r="DP159" s="80" t="e" vm="1">
        <f>+[4]!NumLetras(DO159,"PESO","PESOS DOMINICANOS","$EE $m CON #d/100 CENTAVOS")</f>
        <v>#VALUE!</v>
      </c>
      <c r="DQ159" s="192">
        <v>0</v>
      </c>
      <c r="DR159" s="192">
        <f t="shared" si="130"/>
        <v>0</v>
      </c>
      <c r="DS159" s="189">
        <v>80.849999999999994</v>
      </c>
      <c r="DT159" s="80">
        <f>+DQ159*'PRECIOS SEGUN ADJ. (FRONTERIZO)'!$B$22*'PRECIOS SEGUN ADJ. (FRONTERIZO)'!$C$22</f>
        <v>0</v>
      </c>
      <c r="DU159" s="80" t="e" vm="1">
        <f>+[4]!NumLetras(DT159,"PESO","PESOS DOMINICANOS","$EE $m CON #d/100 CENTAVOS")</f>
        <v>#VALUE!</v>
      </c>
      <c r="DV159" s="165">
        <v>13</v>
      </c>
      <c r="DW159" s="37">
        <f t="shared" si="105"/>
        <v>520</v>
      </c>
      <c r="DX159" s="189">
        <v>21.83</v>
      </c>
      <c r="DY159" s="80">
        <f>+DV159*'PRECIOS SEGUN ADJ (RURAL)'!$B$19*'PRECIOS SEGUN ADJ (RURAL)'!$C$19</f>
        <v>11351.599999999999</v>
      </c>
      <c r="DZ159" s="80" t="e" vm="1">
        <f>+[4]!NumLetras(DY159,"PESO","PESOS DOMINICANOS","$EE $m CON #d/100 CENTAVOS")</f>
        <v>#VALUE!</v>
      </c>
      <c r="EA159" s="80">
        <f t="shared" si="121"/>
        <v>2043.29</v>
      </c>
      <c r="EB159" s="165">
        <v>47</v>
      </c>
      <c r="EC159" s="37">
        <f t="shared" si="106"/>
        <v>1880</v>
      </c>
      <c r="ED159" s="189">
        <v>33</v>
      </c>
      <c r="EE159" s="80">
        <f>+EB159*'PRECIOS SEGUN ADJ (RURAL)'!$B$20*'PRECIOS SEGUN ADJ (RURAL)'!$C$20</f>
        <v>62040</v>
      </c>
      <c r="EF159" s="80" t="e" vm="1">
        <f>+[4]!NumLetras(EE159,"PESO","PESOS DOMINICANOS","$EE $m CON #d/100 CENTAVOS")</f>
        <v>#VALUE!</v>
      </c>
      <c r="EG159" s="37">
        <v>0</v>
      </c>
      <c r="EH159" s="37">
        <f t="shared" si="131"/>
        <v>0</v>
      </c>
      <c r="EI159" s="189">
        <v>15.789999999999997</v>
      </c>
      <c r="EJ159" s="80">
        <f>+EG159*'PRECIOS SEGUN ADJ. (FRONTERIZO)'!$B$25*'PRECIOS SEGUN ADJ. (FRONTERIZO)'!$C$25</f>
        <v>0</v>
      </c>
      <c r="EK159" s="80" t="e" vm="1">
        <f>+[4]!NumLetras(EJ159,"PESO","PESOS DOMINICANOS","$EE $m CON #d/100 CENTAVOS")</f>
        <v>#VALUE!</v>
      </c>
      <c r="EL159" s="37">
        <v>0</v>
      </c>
      <c r="EM159" s="37">
        <f t="shared" si="132"/>
        <v>0</v>
      </c>
      <c r="EN159" s="189">
        <v>31.5</v>
      </c>
      <c r="EO159" s="80">
        <f>+EL159*'PRECIOS SEGUN ADJ. (FRONTERIZO)'!$B$26*'PRECIOS SEGUN ADJ. (FRONTERIZO)'!$C$26</f>
        <v>0</v>
      </c>
      <c r="EP159" s="80" t="e" vm="1">
        <f>+[4]!NumLetras(EO159,"PESO","PESOS DOMINICANOS","$EE $m CON #d/100 CENTAVOS")</f>
        <v>#VALUE!</v>
      </c>
      <c r="EQ159" s="193">
        <v>41</v>
      </c>
      <c r="ER159" s="194">
        <f t="shared" si="107"/>
        <v>1640</v>
      </c>
      <c r="ES159" s="195">
        <v>21.68</v>
      </c>
      <c r="ET159" s="196">
        <f>+EQ159*'PRECIOS SEGUN ADJ (RURAL)'!$B$13*'PRECIOS SEGUN ADJ (RURAL)'!$C$13</f>
        <v>35555.199999999997</v>
      </c>
      <c r="EU159" s="196" t="e" vm="1">
        <f>+[4]!NumLetras(ET159,"PESO","PESOS DOMINICANOS","$EE $m CON #d/100 CENTAVOS")</f>
        <v>#VALUE!</v>
      </c>
      <c r="EV159" s="197">
        <v>323</v>
      </c>
      <c r="EW159" s="198">
        <f t="shared" si="122"/>
        <v>6460</v>
      </c>
      <c r="EX159" s="199">
        <v>5.5</v>
      </c>
      <c r="EY159" s="200">
        <f>+EV159*'PRECIOS SEGUN ADJ (RURAL)'!$B$16*'PRECIOS SEGUN ADJ (RURAL)'!$C$16</f>
        <v>35530</v>
      </c>
      <c r="EZ159" s="200" t="e" vm="1">
        <f>+[4]!NumLetras(EY159,"PESO","PESOS DOMINICANOS","$EE $m CON #d/100 CENTAVOS")</f>
        <v>#VALUE!</v>
      </c>
      <c r="FA159" s="201">
        <v>18</v>
      </c>
      <c r="FB159" s="202">
        <f t="shared" si="108"/>
        <v>720</v>
      </c>
      <c r="FC159" s="203">
        <v>220</v>
      </c>
      <c r="FD159" s="204">
        <f>+FA159*'PRECIOS SEGUN ADJ (RURAL)'!$B$18*'PRECIOS SEGUN ADJ (RURAL)'!$C$18</f>
        <v>158400</v>
      </c>
      <c r="FE159" s="204" t="e" vm="1">
        <f>+[4]!NumLetras(FD159,"PESO","PESOS DOMINICANOS","$EE $m CON #d/100 CENTAVOS")</f>
        <v>#VALUE!</v>
      </c>
      <c r="FF159" s="204">
        <f t="shared" si="123"/>
        <v>28512</v>
      </c>
      <c r="FG159" s="80">
        <f t="shared" si="134"/>
        <v>1590546.0000000002</v>
      </c>
      <c r="FH159" s="80" t="e" vm="1">
        <f>+[4]!NumLetras(FG159,"PESO","PESOS DOMINICANOS","$EE $m CON #d/100 CENTAVOS")</f>
        <v>#VALUE!</v>
      </c>
      <c r="FI159" s="80">
        <f t="shared" si="133"/>
        <v>121571.20999999999</v>
      </c>
      <c r="FJ159" s="80" t="e" vm="1">
        <f>+[4]!NumLetras(FI159,"PESO","PESOS DOMINICANOS","$EE $m CON #d/100 CENTAVOS")</f>
        <v>#VALUE!</v>
      </c>
      <c r="FK159" s="80">
        <f t="shared" si="109"/>
        <v>1468974.7900000003</v>
      </c>
      <c r="FL159" s="80" t="e" vm="1">
        <f>+[4]!NumLetras(FK159,"PESO","PESOS DOMINICANOS","$EE $m CON #d/100 CENTAVOS")</f>
        <v>#VALUE!</v>
      </c>
      <c r="FM159" s="80">
        <f t="shared" si="110"/>
        <v>318109.2</v>
      </c>
      <c r="FN159" s="80" t="e" vm="1">
        <f>+[4]!NumLetras(FM159,"PESO","PESOS DOMINICANOS","$EE $m CON #d/100 CENTAVOS")</f>
        <v>#VALUE!</v>
      </c>
      <c r="FO159" s="80">
        <f t="shared" si="111"/>
        <v>15905.46</v>
      </c>
      <c r="FP159" s="80" t="e" vm="1">
        <f>+[4]!NumLetras(FO159,"PESO","PESOS DOMINICANOS","$EE $m CON #d/100 CENTAVOS")</f>
        <v>#VALUE!</v>
      </c>
      <c r="FQ159" s="80"/>
      <c r="FR159" s="80">
        <f t="shared" si="112"/>
        <v>1272436.8000000003</v>
      </c>
      <c r="FS159" s="80" t="e" vm="1">
        <f>+[4]!NumLetras(FR159,"PESO","PESOS DOMINICANOS","$EE $m CON #d/100 CENTAVOS")</f>
        <v>#VALUE!</v>
      </c>
      <c r="FT159" s="37" t="str">
        <f>+VLOOKUP(D159,'RURAL XENIA'!F:G,2,0)</f>
        <v>R-06</v>
      </c>
    </row>
    <row r="160" spans="1:176">
      <c r="A160" s="37">
        <v>49</v>
      </c>
      <c r="B160" s="37">
        <v>49</v>
      </c>
      <c r="C160" s="26" t="s">
        <v>1331</v>
      </c>
      <c r="D160" s="37">
        <v>5600023427</v>
      </c>
      <c r="E160" s="37" t="str">
        <f>+VLOOKUP(D160,'INFORMACION DE PROVEEDORES'!C:I,2,0)</f>
        <v>056-0002342-7</v>
      </c>
      <c r="F160" s="26" t="str">
        <f>+VLOOKUP(D160,'INFORMACION DE PROVEEDORES'!C:J,4,0)</f>
        <v>EMMA ARELIS DEL CARMEN HOLGUIN KHOURY</v>
      </c>
      <c r="G160" s="37" t="str">
        <f>+VLOOKUP(D160,'INFORMACION DE PROVEEDORES'!C:K,5,0)</f>
        <v>056-0002342-7</v>
      </c>
      <c r="H160" s="26" t="str">
        <f>+VLOOKUP(D160,'INFORMACION DE PROVEEDORES'!C:L,7,0)</f>
        <v xml:space="preserve">CALLE SALOME UREÑA, NO. 4, SAN FRANCISCO DE MACORIS </v>
      </c>
      <c r="I160" s="37" t="str">
        <f>+VLOOKUP(D160,'INFORMACION DE PROVEEDORES'!C:M,3,0)</f>
        <v xml:space="preserve"> FÍSICA</v>
      </c>
      <c r="J160" s="37">
        <v>2</v>
      </c>
      <c r="K160" s="37">
        <v>275</v>
      </c>
      <c r="L160" s="37">
        <v>19</v>
      </c>
      <c r="M160" s="37">
        <f t="shared" si="113"/>
        <v>760</v>
      </c>
      <c r="N160" s="189">
        <v>60.180000000000007</v>
      </c>
      <c r="O160" s="80">
        <f>+L160*'PRECIOS SEGUN ADJ (RURAL)'!$B$2*'PRECIOS SEGUN ADJ (RURAL)'!$C$2</f>
        <v>45736.800000000003</v>
      </c>
      <c r="P160" s="80" t="e" vm="1">
        <f>+[4]!NumLetras(O160,"PESO","PESOS DOMINICANOS","$EE $m CON #d/100 CENTAVOS")</f>
        <v>#VALUE!</v>
      </c>
      <c r="Q160" s="80">
        <f t="shared" si="114"/>
        <v>7317.89</v>
      </c>
      <c r="R160" s="165">
        <v>4</v>
      </c>
      <c r="S160" s="37">
        <f t="shared" si="90"/>
        <v>160</v>
      </c>
      <c r="T160" s="189">
        <v>33</v>
      </c>
      <c r="U160" s="80">
        <f>+R160*'PRECIOS SEGUN ADJ (RURAL)'!$B$3*'PRECIOS SEGUN ADJ (RURAL)'!$C$3</f>
        <v>5280</v>
      </c>
      <c r="V160" s="80" t="e" vm="1">
        <f>+[4]!NumLetras(U160,"PESO","PESOS DOMINICANOS","$EE $m CON #d/100 CENTAVOS")</f>
        <v>#VALUE!</v>
      </c>
      <c r="W160" s="192">
        <v>0</v>
      </c>
      <c r="X160" s="37">
        <f t="shared" si="124"/>
        <v>0</v>
      </c>
      <c r="Y160" s="189">
        <v>25.2</v>
      </c>
      <c r="Z160" s="80">
        <f>+W160*'PRECIOS SEGUN ADJ. (FRONTERIZO)'!$B$4*'PRECIOS SEGUN ADJ. (FRONTERIZO)'!$C$4</f>
        <v>0</v>
      </c>
      <c r="AA160" s="80" t="e" vm="1">
        <f>+[4]!NumLetras(Z160,"PESO","PESOS DOMINICANOS","$EE $m CON #d/100 CENTAVOS")</f>
        <v>#VALUE!</v>
      </c>
      <c r="AB160" s="165">
        <v>42</v>
      </c>
      <c r="AC160" s="37">
        <f t="shared" si="91"/>
        <v>1680</v>
      </c>
      <c r="AD160" s="189">
        <v>87.91</v>
      </c>
      <c r="AE160" s="80">
        <f>+AB160*'PRECIOS SEGUN ADJ (RURAL)'!$B$4*'PRECIOS SEGUN ADJ (RURAL)'!$C$4</f>
        <v>147688.79999999999</v>
      </c>
      <c r="AF160" s="80" t="e" vm="1">
        <f>+[4]!NumLetras(AE160,"PESO","PESOS DOMINICANOS","$EE $m CON #d/100 CENTAVOS")</f>
        <v>#VALUE!</v>
      </c>
      <c r="AG160" s="80">
        <f t="shared" si="115"/>
        <v>26583.98</v>
      </c>
      <c r="AH160" s="165">
        <v>51</v>
      </c>
      <c r="AI160" s="37">
        <f t="shared" si="92"/>
        <v>2040</v>
      </c>
      <c r="AJ160" s="189">
        <v>53.95</v>
      </c>
      <c r="AK160" s="80">
        <f>+AH160*'PRECIOS SEGUN ADJ (RURAL)'!$B$5*'PRECIOS SEGUN ADJ (RURAL)'!$C$5</f>
        <v>110058.00000000001</v>
      </c>
      <c r="AL160" s="80" t="e" vm="1">
        <f>+[4]!NumLetras(AK160,"PESO","PESOS DOMINICANOS","$EE $m CON #d/100 CENTAVOS")</f>
        <v>#VALUE!</v>
      </c>
      <c r="AM160" s="165">
        <v>7</v>
      </c>
      <c r="AN160" s="37">
        <f t="shared" si="93"/>
        <v>280</v>
      </c>
      <c r="AO160" s="189">
        <v>29.05</v>
      </c>
      <c r="AP160" s="80">
        <f>+AM160*'PRECIOS SEGUN ADJ (RURAL)'!$B$6*'PRECIOS SEGUN ADJ (RURAL)'!$C$6</f>
        <v>8134</v>
      </c>
      <c r="AQ160" s="80" t="e" vm="1">
        <f>+[4]!NumLetras(AP160,"PESO","PESOS DOMINICANOS","$EE $m CON #d/100 CENTAVOS")</f>
        <v>#VALUE!</v>
      </c>
      <c r="AR160" s="80">
        <f t="shared" si="116"/>
        <v>1301.44</v>
      </c>
      <c r="AS160" s="165">
        <v>16</v>
      </c>
      <c r="AT160" s="37">
        <f t="shared" si="94"/>
        <v>640</v>
      </c>
      <c r="AU160" s="189">
        <v>304.44</v>
      </c>
      <c r="AV160" s="80">
        <f>+AS160*'PRECIOS SEGUN ADJ (RURAL)'!$B$7*'PRECIOS SEGUN ADJ (RURAL)'!$C$7</f>
        <v>194841.60000000001</v>
      </c>
      <c r="AW160" s="80" t="e" vm="1">
        <f>+[4]!NumLetras(AV160,"PESO","PESOS DOMINICANOS","$EE $m CON #d/100 CENTAVOS")</f>
        <v>#VALUE!</v>
      </c>
      <c r="AX160" s="80">
        <f t="shared" si="117"/>
        <v>35071.49</v>
      </c>
      <c r="AY160" s="37">
        <v>0</v>
      </c>
      <c r="AZ160" s="37">
        <f t="shared" si="125"/>
        <v>0</v>
      </c>
      <c r="BA160" s="189">
        <v>18.899999999999999</v>
      </c>
      <c r="BB160" s="80">
        <f>+AY160*'PRECIOS SEGUN ADJ. (FRONTERIZO)'!$B$9*'PRECIOS SEGUN ADJ. (FRONTERIZO)'!$C$9</f>
        <v>0</v>
      </c>
      <c r="BC160" s="80" t="e" vm="1">
        <f>+[4]!NumLetras(BB160,"PESO","PESOS DOMINICANOS","$EE $m CON #d/100 CENTAVOS")</f>
        <v>#VALUE!</v>
      </c>
      <c r="BD160" s="165">
        <v>4</v>
      </c>
      <c r="BE160" s="37">
        <f t="shared" si="95"/>
        <v>160</v>
      </c>
      <c r="BF160" s="189">
        <v>140.38999999999999</v>
      </c>
      <c r="BG160" s="80">
        <f>+BD160*'PRECIOS SEGUN ADJ (RURAL)'!$B$8*'PRECIOS SEGUN ADJ (RURAL)'!$C$8</f>
        <v>22462.399999999998</v>
      </c>
      <c r="BH160" s="80" t="e" vm="1">
        <f>+[4]!NumLetras(BG160,"PESO","PESOS DOMINICANOS","$EE $m CON #d/100 CENTAVOS")</f>
        <v>#VALUE!</v>
      </c>
      <c r="BI160" s="80">
        <f t="shared" si="118"/>
        <v>4043.23</v>
      </c>
      <c r="BJ160" s="37">
        <v>0</v>
      </c>
      <c r="BK160" s="37">
        <f t="shared" si="126"/>
        <v>0</v>
      </c>
      <c r="BL160" s="189">
        <v>31.459999999999997</v>
      </c>
      <c r="BM160" s="80">
        <f>+BJ160*'PRECIOS SEGUN ADJ. (FRONTERIZO)'!$B$11*'PRECIOS SEGUN ADJ. (FRONTERIZO)'!$C$11</f>
        <v>0</v>
      </c>
      <c r="BN160" s="80" t="e" vm="1">
        <f>+[4]!NumLetras(BM160,"PESO","PESOS DOMINICANOS","$EE $m CON #d/100 CENTAVOS")</f>
        <v>#VALUE!</v>
      </c>
      <c r="BO160" s="165">
        <v>13</v>
      </c>
      <c r="BP160" s="37">
        <f t="shared" si="96"/>
        <v>520</v>
      </c>
      <c r="BQ160" s="189">
        <v>68.099999999999994</v>
      </c>
      <c r="BR160" s="80">
        <f>+BO160*'PRECIOS SEGUN ADJ (RURAL)'!$B$9*'PRECIOS SEGUN ADJ (RURAL)'!$C$9</f>
        <v>35412</v>
      </c>
      <c r="BS160" s="80" t="e" vm="1">
        <f>+[4]!NumLetras(BR160,"PESO","PESOS DOMINICANOS","$EE $m CON #d/100 CENTAVOS")</f>
        <v>#VALUE!</v>
      </c>
      <c r="BT160" s="165">
        <v>275</v>
      </c>
      <c r="BU160" s="37">
        <f t="shared" si="119"/>
        <v>5500</v>
      </c>
      <c r="BV160" s="189">
        <v>5.5</v>
      </c>
      <c r="BW160" s="80">
        <f>+BT160*'PRECIOS SEGUN ADJ (RURAL)'!$B$10*'PRECIOS SEGUN ADJ (RURAL)'!$C$10</f>
        <v>30250</v>
      </c>
      <c r="BX160" s="80" t="e" vm="1">
        <f>+[4]!NumLetras(BW160,"PESO","PESOS DOMINICANOS","$EE $m CON #d/100 CENTAVOS")</f>
        <v>#VALUE!</v>
      </c>
      <c r="BY160" s="165">
        <v>275</v>
      </c>
      <c r="BZ160" s="37">
        <f t="shared" si="97"/>
        <v>11000</v>
      </c>
      <c r="CA160" s="189">
        <v>7.1500000000000012</v>
      </c>
      <c r="CB160" s="80">
        <f>+BY160*'PRECIOS SEGUN ADJ (RURAL)'!$B$11*'PRECIOS SEGUN ADJ (RURAL)'!$C$11</f>
        <v>78650</v>
      </c>
      <c r="CC160" s="80" t="e" vm="1">
        <f>+[4]!NumLetras(CB160,"PESO","PESOS DOMINICANOS","$EE $m CON #d/100 CENTAVOS")</f>
        <v>#VALUE!</v>
      </c>
      <c r="CD160" s="165">
        <v>275</v>
      </c>
      <c r="CE160" s="37">
        <f t="shared" si="98"/>
        <v>11000</v>
      </c>
      <c r="CF160" s="189">
        <v>6.84</v>
      </c>
      <c r="CG160" s="80">
        <f>+CD160*'PRECIOS SEGUN ADJ (RURAL)'!$B$12*'PRECIOS SEGUN ADJ (RURAL)'!$C$12</f>
        <v>75240</v>
      </c>
      <c r="CH160" s="80" t="e" vm="1">
        <f>+[4]!NumLetras(CG160,"PESO","PESOS DOMINICANOS","$EE $m CON #d/100 CENTAVOS")</f>
        <v>#VALUE!</v>
      </c>
      <c r="CI160" s="37">
        <v>0</v>
      </c>
      <c r="CJ160" s="37">
        <f t="shared" si="127"/>
        <v>0</v>
      </c>
      <c r="CK160" s="189">
        <v>60</v>
      </c>
      <c r="CL160" s="80">
        <f>+CI160*'PRECIOS SEGUN ADJ. (FRONTERIZO)'!$B$16*'PRECIOS SEGUN ADJ. (FRONTERIZO)'!$C$16</f>
        <v>0</v>
      </c>
      <c r="CM160" s="80" t="e" vm="1">
        <f>+[4]!NumLetras(CL160,"PESO","PESOS DOMINICANOS","$EE $m CON #d/100 CENTAVOS")</f>
        <v>#VALUE!</v>
      </c>
      <c r="CN160" s="80">
        <f t="shared" si="99"/>
        <v>0</v>
      </c>
      <c r="CO160" s="37">
        <v>0</v>
      </c>
      <c r="CP160" s="37">
        <f t="shared" si="128"/>
        <v>0</v>
      </c>
      <c r="CQ160" s="189">
        <v>55.649999999999991</v>
      </c>
      <c r="CR160" s="80">
        <f>+CO160*'PRECIOS SEGUN ADJ. (FRONTERIZO)'!$B$17*'PRECIOS SEGUN ADJ. (FRONTERIZO)'!$C$17</f>
        <v>0</v>
      </c>
      <c r="CS160" s="80" t="e" vm="1">
        <f>+[4]!NumLetras(CR160,"PESO","PESOS DOMINICANOS","$EE $m CON #d/100 CENTAVOS")</f>
        <v>#VALUE!</v>
      </c>
      <c r="CT160" s="80">
        <f t="shared" si="100"/>
        <v>0</v>
      </c>
      <c r="CU160" s="165">
        <v>275</v>
      </c>
      <c r="CV160" s="37">
        <f t="shared" si="101"/>
        <v>11000</v>
      </c>
      <c r="CW160" s="189">
        <v>6.5999999999999988</v>
      </c>
      <c r="CX160" s="80">
        <f>+CU160*'PRECIOS SEGUN ADJ (RURAL)'!$B$14*'PRECIOS SEGUN ADJ (RURAL)'!$C$14</f>
        <v>72600</v>
      </c>
      <c r="CY160" s="80" t="e" vm="1">
        <f>+[4]!NumLetras(CX160,"PESO","PESOS DOMINICANOS","$EE $m CON #d/100 CENTAVOS")</f>
        <v>#VALUE!</v>
      </c>
      <c r="CZ160" s="37">
        <v>0</v>
      </c>
      <c r="DA160" s="37">
        <f t="shared" si="129"/>
        <v>0</v>
      </c>
      <c r="DB160" s="189">
        <v>65.75</v>
      </c>
      <c r="DC160" s="80">
        <f>+CZ160*'PRECIOS SEGUN ADJ. (FRONTERIZO)'!$B$19*'PRECIOS SEGUN ADJ. (FRONTERIZO)'!$C$19</f>
        <v>0</v>
      </c>
      <c r="DD160" s="80" t="e" vm="1">
        <f>+[4]!NumLetras(DC160,"PESO","PESOS DOMINICANOS","$EE $m CON #d/100 CENTAVOS")</f>
        <v>#VALUE!</v>
      </c>
      <c r="DE160" s="80">
        <f t="shared" si="102"/>
        <v>0</v>
      </c>
      <c r="DF160" s="165">
        <v>10</v>
      </c>
      <c r="DG160" s="37">
        <f t="shared" si="103"/>
        <v>400</v>
      </c>
      <c r="DH160" s="189">
        <v>82.59999999999998</v>
      </c>
      <c r="DI160" s="80">
        <f>+DF160*'PRECIOS SEGUN ADJ (RURAL)'!$B$15*'PRECIOS SEGUN ADJ (RURAL)'!$C$15</f>
        <v>33040</v>
      </c>
      <c r="DJ160" s="80" t="e" vm="1">
        <f>+[4]!NumLetras(DI160,"PESO","PESOS DOMINICANOS","$EE $m CON #d/100 CENTAVOS")</f>
        <v>#VALUE!</v>
      </c>
      <c r="DK160" s="80">
        <f t="shared" si="120"/>
        <v>5947.2</v>
      </c>
      <c r="DL160" s="165">
        <v>275</v>
      </c>
      <c r="DM160" s="37">
        <f t="shared" si="104"/>
        <v>11000</v>
      </c>
      <c r="DN160" s="189">
        <v>23.059999999999995</v>
      </c>
      <c r="DO160" s="80">
        <f>+DL160*'PRECIOS SEGUN ADJ (RURAL)'!$B$17*'PRECIOS SEGUN ADJ (RURAL)'!$C$17</f>
        <v>253660</v>
      </c>
      <c r="DP160" s="80" t="e" vm="1">
        <f>+[4]!NumLetras(DO160,"PESO","PESOS DOMINICANOS","$EE $m CON #d/100 CENTAVOS")</f>
        <v>#VALUE!</v>
      </c>
      <c r="DQ160" s="192">
        <v>0</v>
      </c>
      <c r="DR160" s="192">
        <f t="shared" si="130"/>
        <v>0</v>
      </c>
      <c r="DS160" s="189">
        <v>80.849999999999994</v>
      </c>
      <c r="DT160" s="80">
        <f>+DQ160*'PRECIOS SEGUN ADJ. (FRONTERIZO)'!$B$22*'PRECIOS SEGUN ADJ. (FRONTERIZO)'!$C$22</f>
        <v>0</v>
      </c>
      <c r="DU160" s="80" t="e" vm="1">
        <f>+[4]!NumLetras(DT160,"PESO","PESOS DOMINICANOS","$EE $m CON #d/100 CENTAVOS")</f>
        <v>#VALUE!</v>
      </c>
      <c r="DV160" s="165">
        <v>12</v>
      </c>
      <c r="DW160" s="37">
        <f t="shared" si="105"/>
        <v>480</v>
      </c>
      <c r="DX160" s="189">
        <v>21.83</v>
      </c>
      <c r="DY160" s="80">
        <f>+DV160*'PRECIOS SEGUN ADJ (RURAL)'!$B$19*'PRECIOS SEGUN ADJ (RURAL)'!$C$19</f>
        <v>10478.4</v>
      </c>
      <c r="DZ160" s="80" t="e" vm="1">
        <f>+[4]!NumLetras(DY160,"PESO","PESOS DOMINICANOS","$EE $m CON #d/100 CENTAVOS")</f>
        <v>#VALUE!</v>
      </c>
      <c r="EA160" s="80">
        <f t="shared" si="121"/>
        <v>1886.11</v>
      </c>
      <c r="EB160" s="165">
        <v>41</v>
      </c>
      <c r="EC160" s="37">
        <f t="shared" si="106"/>
        <v>1640</v>
      </c>
      <c r="ED160" s="189">
        <v>33</v>
      </c>
      <c r="EE160" s="80">
        <f>+EB160*'PRECIOS SEGUN ADJ (RURAL)'!$B$20*'PRECIOS SEGUN ADJ (RURAL)'!$C$20</f>
        <v>54120</v>
      </c>
      <c r="EF160" s="80" t="e" vm="1">
        <f>+[4]!NumLetras(EE160,"PESO","PESOS DOMINICANOS","$EE $m CON #d/100 CENTAVOS")</f>
        <v>#VALUE!</v>
      </c>
      <c r="EG160" s="37">
        <v>0</v>
      </c>
      <c r="EH160" s="37">
        <f t="shared" si="131"/>
        <v>0</v>
      </c>
      <c r="EI160" s="189">
        <v>15.789999999999997</v>
      </c>
      <c r="EJ160" s="80">
        <f>+EG160*'PRECIOS SEGUN ADJ. (FRONTERIZO)'!$B$25*'PRECIOS SEGUN ADJ. (FRONTERIZO)'!$C$25</f>
        <v>0</v>
      </c>
      <c r="EK160" s="80" t="e" vm="1">
        <f>+[4]!NumLetras(EJ160,"PESO","PESOS DOMINICANOS","$EE $m CON #d/100 CENTAVOS")</f>
        <v>#VALUE!</v>
      </c>
      <c r="EL160" s="37">
        <v>0</v>
      </c>
      <c r="EM160" s="37">
        <f t="shared" si="132"/>
        <v>0</v>
      </c>
      <c r="EN160" s="189">
        <v>31.5</v>
      </c>
      <c r="EO160" s="80">
        <f>+EL160*'PRECIOS SEGUN ADJ. (FRONTERIZO)'!$B$26*'PRECIOS SEGUN ADJ. (FRONTERIZO)'!$C$26</f>
        <v>0</v>
      </c>
      <c r="EP160" s="80" t="e" vm="1">
        <f>+[4]!NumLetras(EO160,"PESO","PESOS DOMINICANOS","$EE $m CON #d/100 CENTAVOS")</f>
        <v>#VALUE!</v>
      </c>
      <c r="EQ160" s="193">
        <v>36</v>
      </c>
      <c r="ER160" s="194">
        <f t="shared" si="107"/>
        <v>1440</v>
      </c>
      <c r="ES160" s="195">
        <v>21.68</v>
      </c>
      <c r="ET160" s="196">
        <f>+EQ160*'PRECIOS SEGUN ADJ (RURAL)'!$B$13*'PRECIOS SEGUN ADJ (RURAL)'!$C$13</f>
        <v>31219.200000000001</v>
      </c>
      <c r="EU160" s="196" t="e" vm="1">
        <f>+[4]!NumLetras(ET160,"PESO","PESOS DOMINICANOS","$EE $m CON #d/100 CENTAVOS")</f>
        <v>#VALUE!</v>
      </c>
      <c r="EV160" s="197">
        <v>275</v>
      </c>
      <c r="EW160" s="198">
        <f t="shared" si="122"/>
        <v>5500</v>
      </c>
      <c r="EX160" s="199">
        <v>5.5</v>
      </c>
      <c r="EY160" s="200">
        <f>+EV160*'PRECIOS SEGUN ADJ (RURAL)'!$B$16*'PRECIOS SEGUN ADJ (RURAL)'!$C$16</f>
        <v>30250</v>
      </c>
      <c r="EZ160" s="200" t="e" vm="1">
        <f>+[4]!NumLetras(EY160,"PESO","PESOS DOMINICANOS","$EE $m CON #d/100 CENTAVOS")</f>
        <v>#VALUE!</v>
      </c>
      <c r="FA160" s="201">
        <v>16</v>
      </c>
      <c r="FB160" s="202">
        <f t="shared" si="108"/>
        <v>640</v>
      </c>
      <c r="FC160" s="203">
        <v>220</v>
      </c>
      <c r="FD160" s="204">
        <f>+FA160*'PRECIOS SEGUN ADJ (RURAL)'!$B$18*'PRECIOS SEGUN ADJ (RURAL)'!$C$18</f>
        <v>140800</v>
      </c>
      <c r="FE160" s="204" t="e" vm="1">
        <f>+[4]!NumLetras(FD160,"PESO","PESOS DOMINICANOS","$EE $m CON #d/100 CENTAVOS")</f>
        <v>#VALUE!</v>
      </c>
      <c r="FF160" s="204">
        <f t="shared" si="123"/>
        <v>25344</v>
      </c>
      <c r="FG160" s="80">
        <f t="shared" si="134"/>
        <v>1379921.2</v>
      </c>
      <c r="FH160" s="80" t="e" vm="1">
        <f>+[4]!NumLetras(FG160,"PESO","PESOS DOMINICANOS","$EE $m CON #d/100 CENTAVOS")</f>
        <v>#VALUE!</v>
      </c>
      <c r="FI160" s="80">
        <f t="shared" si="133"/>
        <v>107495.34</v>
      </c>
      <c r="FJ160" s="80" t="e" vm="1">
        <f>+[4]!NumLetras(FI160,"PESO","PESOS DOMINICANOS","$EE $m CON #d/100 CENTAVOS")</f>
        <v>#VALUE!</v>
      </c>
      <c r="FK160" s="80">
        <f t="shared" si="109"/>
        <v>1272425.8599999999</v>
      </c>
      <c r="FL160" s="80" t="e" vm="1">
        <f>+[4]!NumLetras(FK160,"PESO","PESOS DOMINICANOS","$EE $m CON #d/100 CENTAVOS")</f>
        <v>#VALUE!</v>
      </c>
      <c r="FM160" s="80">
        <f t="shared" si="110"/>
        <v>275984.24</v>
      </c>
      <c r="FN160" s="80" t="e" vm="1">
        <f>+[4]!NumLetras(FM160,"PESO","PESOS DOMINICANOS","$EE $m CON #d/100 CENTAVOS")</f>
        <v>#VALUE!</v>
      </c>
      <c r="FO160" s="80">
        <f t="shared" si="111"/>
        <v>13799.21</v>
      </c>
      <c r="FP160" s="80" t="e" vm="1">
        <f>+[4]!NumLetras(FO160,"PESO","PESOS DOMINICANOS","$EE $m CON #d/100 CENTAVOS")</f>
        <v>#VALUE!</v>
      </c>
      <c r="FQ160" s="80"/>
      <c r="FR160" s="80">
        <f t="shared" si="112"/>
        <v>1103936.96</v>
      </c>
      <c r="FS160" s="80" t="e" vm="1">
        <f>+[4]!NumLetras(FR160,"PESO","PESOS DOMINICANOS","$EE $m CON #d/100 CENTAVOS")</f>
        <v>#VALUE!</v>
      </c>
      <c r="FT160" s="37" t="str">
        <f>+VLOOKUP(D160,'RURAL XENIA'!F:G,2,0)</f>
        <v>R-22</v>
      </c>
    </row>
    <row r="161" spans="1:176">
      <c r="A161" s="37">
        <v>50</v>
      </c>
      <c r="B161" s="37">
        <v>50</v>
      </c>
      <c r="C161" s="26" t="s">
        <v>3158</v>
      </c>
      <c r="D161" s="37">
        <v>130462275</v>
      </c>
      <c r="E161" s="37">
        <f>+VLOOKUP(D161,'INFORMACION DE PROVEEDORES'!C:I,2,0)</f>
        <v>130462275</v>
      </c>
      <c r="F161" s="26" t="str">
        <f>+VLOOKUP(D161,'INFORMACION DE PROVEEDORES'!C:J,4,0)</f>
        <v>YUDELKA ALVAREZ</v>
      </c>
      <c r="G161" s="37" t="str">
        <f>+VLOOKUP(D161,'INFORMACION DE PROVEEDORES'!C:K,5,0)</f>
        <v>001-1020025-0</v>
      </c>
      <c r="H161" s="26" t="str">
        <f>+VLOOKUP(D161,'INFORMACION DE PROVEEDORES'!C:L,7,0)</f>
        <v>CALLE JOSE SANCHEZ SAMBRANO NO. 11, VILLA HERMOSA, VILLA MELLA, SANTO DOMINGO NORTE</v>
      </c>
      <c r="I161" s="37" t="str">
        <f>+VLOOKUP(D161,'INFORMACION DE PROVEEDORES'!C:M,3,0)</f>
        <v xml:space="preserve"> JURÍDICA</v>
      </c>
      <c r="J161" s="37">
        <v>3</v>
      </c>
      <c r="K161" s="37">
        <v>387</v>
      </c>
      <c r="L161" s="37">
        <v>27</v>
      </c>
      <c r="M161" s="37">
        <f t="shared" si="113"/>
        <v>1080</v>
      </c>
      <c r="N161" s="189">
        <v>60.180000000000007</v>
      </c>
      <c r="O161" s="80">
        <f>+L161*'PRECIOS SEGUN ADJ (RURAL)'!$B$2*'PRECIOS SEGUN ADJ (RURAL)'!$C$2</f>
        <v>64994.399999999994</v>
      </c>
      <c r="P161" s="80" t="e" vm="1">
        <f>+[4]!NumLetras(O161,"PESO","PESOS DOMINICANOS","$EE $m CON #d/100 CENTAVOS")</f>
        <v>#VALUE!</v>
      </c>
      <c r="Q161" s="80">
        <f t="shared" si="114"/>
        <v>10399.1</v>
      </c>
      <c r="R161" s="165">
        <v>6</v>
      </c>
      <c r="S161" s="37">
        <f t="shared" si="90"/>
        <v>240</v>
      </c>
      <c r="T161" s="189">
        <v>33</v>
      </c>
      <c r="U161" s="80">
        <f>+R161*'PRECIOS SEGUN ADJ (RURAL)'!$B$3*'PRECIOS SEGUN ADJ (RURAL)'!$C$3</f>
        <v>7920</v>
      </c>
      <c r="V161" s="80" t="e" vm="1">
        <f>+[4]!NumLetras(U161,"PESO","PESOS DOMINICANOS","$EE $m CON #d/100 CENTAVOS")</f>
        <v>#VALUE!</v>
      </c>
      <c r="W161" s="192">
        <v>0</v>
      </c>
      <c r="X161" s="37">
        <f t="shared" si="124"/>
        <v>0</v>
      </c>
      <c r="Y161" s="189">
        <v>25.2</v>
      </c>
      <c r="Z161" s="80">
        <f>+W161*'PRECIOS SEGUN ADJ. (FRONTERIZO)'!$B$4*'PRECIOS SEGUN ADJ. (FRONTERIZO)'!$C$4</f>
        <v>0</v>
      </c>
      <c r="AA161" s="80" t="e" vm="1">
        <f>+[4]!NumLetras(Z161,"PESO","PESOS DOMINICANOS","$EE $m CON #d/100 CENTAVOS")</f>
        <v>#VALUE!</v>
      </c>
      <c r="AB161" s="165">
        <v>60</v>
      </c>
      <c r="AC161" s="37">
        <f t="shared" si="91"/>
        <v>2400</v>
      </c>
      <c r="AD161" s="189">
        <v>87.91</v>
      </c>
      <c r="AE161" s="80">
        <f>+AB161*'PRECIOS SEGUN ADJ (RURAL)'!$B$4*'PRECIOS SEGUN ADJ (RURAL)'!$C$4</f>
        <v>210983.99999999997</v>
      </c>
      <c r="AF161" s="80" t="e" vm="1">
        <f>+[4]!NumLetras(AE161,"PESO","PESOS DOMINICANOS","$EE $m CON #d/100 CENTAVOS")</f>
        <v>#VALUE!</v>
      </c>
      <c r="AG161" s="80">
        <f t="shared" si="115"/>
        <v>37977.120000000003</v>
      </c>
      <c r="AH161" s="165">
        <v>73</v>
      </c>
      <c r="AI161" s="37">
        <f t="shared" si="92"/>
        <v>2920</v>
      </c>
      <c r="AJ161" s="189">
        <v>53.95</v>
      </c>
      <c r="AK161" s="80">
        <f>+AH161*'PRECIOS SEGUN ADJ (RURAL)'!$B$5*'PRECIOS SEGUN ADJ (RURAL)'!$C$5</f>
        <v>157534</v>
      </c>
      <c r="AL161" s="80" t="e" vm="1">
        <f>+[4]!NumLetras(AK161,"PESO","PESOS DOMINICANOS","$EE $m CON #d/100 CENTAVOS")</f>
        <v>#VALUE!</v>
      </c>
      <c r="AM161" s="165">
        <v>10</v>
      </c>
      <c r="AN161" s="37">
        <f t="shared" si="93"/>
        <v>400</v>
      </c>
      <c r="AO161" s="189">
        <v>29.05</v>
      </c>
      <c r="AP161" s="80">
        <f>+AM161*'PRECIOS SEGUN ADJ (RURAL)'!$B$6*'PRECIOS SEGUN ADJ (RURAL)'!$C$6</f>
        <v>11620</v>
      </c>
      <c r="AQ161" s="80" t="e" vm="1">
        <f>+[4]!NumLetras(AP161,"PESO","PESOS DOMINICANOS","$EE $m CON #d/100 CENTAVOS")</f>
        <v>#VALUE!</v>
      </c>
      <c r="AR161" s="80">
        <f t="shared" si="116"/>
        <v>1859.2</v>
      </c>
      <c r="AS161" s="165">
        <v>22</v>
      </c>
      <c r="AT161" s="37">
        <f t="shared" si="94"/>
        <v>880</v>
      </c>
      <c r="AU161" s="189">
        <v>304.44</v>
      </c>
      <c r="AV161" s="80">
        <f>+AS161*'PRECIOS SEGUN ADJ (RURAL)'!$B$7*'PRECIOS SEGUN ADJ (RURAL)'!$C$7</f>
        <v>267907.20000000001</v>
      </c>
      <c r="AW161" s="80" t="e" vm="1">
        <f>+[4]!NumLetras(AV161,"PESO","PESOS DOMINICANOS","$EE $m CON #d/100 CENTAVOS")</f>
        <v>#VALUE!</v>
      </c>
      <c r="AX161" s="80">
        <f t="shared" si="117"/>
        <v>48223.3</v>
      </c>
      <c r="AY161" s="37">
        <v>0</v>
      </c>
      <c r="AZ161" s="37">
        <f t="shared" si="125"/>
        <v>0</v>
      </c>
      <c r="BA161" s="189">
        <v>18.899999999999999</v>
      </c>
      <c r="BB161" s="80">
        <f>+AY161*'PRECIOS SEGUN ADJ. (FRONTERIZO)'!$B$9*'PRECIOS SEGUN ADJ. (FRONTERIZO)'!$C$9</f>
        <v>0</v>
      </c>
      <c r="BC161" s="80" t="e" vm="1">
        <f>+[4]!NumLetras(BB161,"PESO","PESOS DOMINICANOS","$EE $m CON #d/100 CENTAVOS")</f>
        <v>#VALUE!</v>
      </c>
      <c r="BD161" s="165">
        <v>6</v>
      </c>
      <c r="BE161" s="37">
        <f t="shared" si="95"/>
        <v>240</v>
      </c>
      <c r="BF161" s="189">
        <v>140.38999999999999</v>
      </c>
      <c r="BG161" s="80">
        <f>+BD161*'PRECIOS SEGUN ADJ (RURAL)'!$B$8*'PRECIOS SEGUN ADJ (RURAL)'!$C$8</f>
        <v>33693.599999999999</v>
      </c>
      <c r="BH161" s="80" t="e" vm="1">
        <f>+[4]!NumLetras(BG161,"PESO","PESOS DOMINICANOS","$EE $m CON #d/100 CENTAVOS")</f>
        <v>#VALUE!</v>
      </c>
      <c r="BI161" s="80">
        <f t="shared" si="118"/>
        <v>6064.85</v>
      </c>
      <c r="BJ161" s="37">
        <v>0</v>
      </c>
      <c r="BK161" s="37">
        <f t="shared" si="126"/>
        <v>0</v>
      </c>
      <c r="BL161" s="189">
        <v>31.459999999999997</v>
      </c>
      <c r="BM161" s="80">
        <f>+BJ161*'PRECIOS SEGUN ADJ. (FRONTERIZO)'!$B$11*'PRECIOS SEGUN ADJ. (FRONTERIZO)'!$C$11</f>
        <v>0</v>
      </c>
      <c r="BN161" s="80" t="e" vm="1">
        <f>+[4]!NumLetras(BM161,"PESO","PESOS DOMINICANOS","$EE $m CON #d/100 CENTAVOS")</f>
        <v>#VALUE!</v>
      </c>
      <c r="BO161" s="165">
        <v>18</v>
      </c>
      <c r="BP161" s="37">
        <f t="shared" si="96"/>
        <v>720</v>
      </c>
      <c r="BQ161" s="189">
        <v>68.099999999999994</v>
      </c>
      <c r="BR161" s="80">
        <f>+BO161*'PRECIOS SEGUN ADJ (RURAL)'!$B$9*'PRECIOS SEGUN ADJ (RURAL)'!$C$9</f>
        <v>49032</v>
      </c>
      <c r="BS161" s="80" t="e" vm="1">
        <f>+[4]!NumLetras(BR161,"PESO","PESOS DOMINICANOS","$EE $m CON #d/100 CENTAVOS")</f>
        <v>#VALUE!</v>
      </c>
      <c r="BT161" s="165">
        <v>387</v>
      </c>
      <c r="BU161" s="37">
        <f t="shared" si="119"/>
        <v>7740</v>
      </c>
      <c r="BV161" s="189">
        <v>5.5</v>
      </c>
      <c r="BW161" s="80">
        <f>+BT161*'PRECIOS SEGUN ADJ (RURAL)'!$B$10*'PRECIOS SEGUN ADJ (RURAL)'!$C$10</f>
        <v>42570</v>
      </c>
      <c r="BX161" s="80" t="e" vm="1">
        <f>+[4]!NumLetras(BW161,"PESO","PESOS DOMINICANOS","$EE $m CON #d/100 CENTAVOS")</f>
        <v>#VALUE!</v>
      </c>
      <c r="BY161" s="165">
        <v>387</v>
      </c>
      <c r="BZ161" s="37">
        <f t="shared" si="97"/>
        <v>15480</v>
      </c>
      <c r="CA161" s="189">
        <v>7.1500000000000012</v>
      </c>
      <c r="CB161" s="80">
        <f>+BY161*'PRECIOS SEGUN ADJ (RURAL)'!$B$11*'PRECIOS SEGUN ADJ (RURAL)'!$C$11</f>
        <v>110682</v>
      </c>
      <c r="CC161" s="80" t="e" vm="1">
        <f>+[4]!NumLetras(CB161,"PESO","PESOS DOMINICANOS","$EE $m CON #d/100 CENTAVOS")</f>
        <v>#VALUE!</v>
      </c>
      <c r="CD161" s="165">
        <v>387</v>
      </c>
      <c r="CE161" s="37">
        <f t="shared" si="98"/>
        <v>15480</v>
      </c>
      <c r="CF161" s="189">
        <v>6.84</v>
      </c>
      <c r="CG161" s="80">
        <f>+CD161*'PRECIOS SEGUN ADJ (RURAL)'!$B$12*'PRECIOS SEGUN ADJ (RURAL)'!$C$12</f>
        <v>105883.2</v>
      </c>
      <c r="CH161" s="80" t="e" vm="1">
        <f>+[4]!NumLetras(CG161,"PESO","PESOS DOMINICANOS","$EE $m CON #d/100 CENTAVOS")</f>
        <v>#VALUE!</v>
      </c>
      <c r="CI161" s="37">
        <v>0</v>
      </c>
      <c r="CJ161" s="37">
        <f t="shared" si="127"/>
        <v>0</v>
      </c>
      <c r="CK161" s="189">
        <v>60</v>
      </c>
      <c r="CL161" s="80">
        <f>+CI161*'PRECIOS SEGUN ADJ. (FRONTERIZO)'!$B$16*'PRECIOS SEGUN ADJ. (FRONTERIZO)'!$C$16</f>
        <v>0</v>
      </c>
      <c r="CM161" s="80" t="e" vm="1">
        <f>+[4]!NumLetras(CL161,"PESO","PESOS DOMINICANOS","$EE $m CON #d/100 CENTAVOS")</f>
        <v>#VALUE!</v>
      </c>
      <c r="CN161" s="80">
        <f t="shared" si="99"/>
        <v>0</v>
      </c>
      <c r="CO161" s="37">
        <v>0</v>
      </c>
      <c r="CP161" s="37">
        <f t="shared" si="128"/>
        <v>0</v>
      </c>
      <c r="CQ161" s="189">
        <v>55.649999999999991</v>
      </c>
      <c r="CR161" s="80">
        <f>+CO161*'PRECIOS SEGUN ADJ. (FRONTERIZO)'!$B$17*'PRECIOS SEGUN ADJ. (FRONTERIZO)'!$C$17</f>
        <v>0</v>
      </c>
      <c r="CS161" s="80" t="e" vm="1">
        <f>+[4]!NumLetras(CR161,"PESO","PESOS DOMINICANOS","$EE $m CON #d/100 CENTAVOS")</f>
        <v>#VALUE!</v>
      </c>
      <c r="CT161" s="80">
        <f t="shared" si="100"/>
        <v>0</v>
      </c>
      <c r="CU161" s="165">
        <v>387</v>
      </c>
      <c r="CV161" s="37">
        <f t="shared" si="101"/>
        <v>15480</v>
      </c>
      <c r="CW161" s="189">
        <v>6.5999999999999988</v>
      </c>
      <c r="CX161" s="80">
        <f>+CU161*'PRECIOS SEGUN ADJ (RURAL)'!$B$14*'PRECIOS SEGUN ADJ (RURAL)'!$C$14</f>
        <v>102168</v>
      </c>
      <c r="CY161" s="80" t="e" vm="1">
        <f>+[4]!NumLetras(CX161,"PESO","PESOS DOMINICANOS","$EE $m CON #d/100 CENTAVOS")</f>
        <v>#VALUE!</v>
      </c>
      <c r="CZ161" s="37">
        <v>0</v>
      </c>
      <c r="DA161" s="37">
        <f t="shared" si="129"/>
        <v>0</v>
      </c>
      <c r="DB161" s="189">
        <v>65.75</v>
      </c>
      <c r="DC161" s="80">
        <f>+CZ161*'PRECIOS SEGUN ADJ. (FRONTERIZO)'!$B$19*'PRECIOS SEGUN ADJ. (FRONTERIZO)'!$C$19</f>
        <v>0</v>
      </c>
      <c r="DD161" s="80" t="e" vm="1">
        <f>+[4]!NumLetras(DC161,"PESO","PESOS DOMINICANOS","$EE $m CON #d/100 CENTAVOS")</f>
        <v>#VALUE!</v>
      </c>
      <c r="DE161" s="80">
        <f t="shared" si="102"/>
        <v>0</v>
      </c>
      <c r="DF161" s="165">
        <v>14</v>
      </c>
      <c r="DG161" s="37">
        <f t="shared" si="103"/>
        <v>560</v>
      </c>
      <c r="DH161" s="189">
        <v>82.59999999999998</v>
      </c>
      <c r="DI161" s="80">
        <f>+DF161*'PRECIOS SEGUN ADJ (RURAL)'!$B$15*'PRECIOS SEGUN ADJ (RURAL)'!$C$15</f>
        <v>46255.999999999993</v>
      </c>
      <c r="DJ161" s="80" t="e" vm="1">
        <f>+[4]!NumLetras(DI161,"PESO","PESOS DOMINICANOS","$EE $m CON #d/100 CENTAVOS")</f>
        <v>#VALUE!</v>
      </c>
      <c r="DK161" s="80">
        <f t="shared" si="120"/>
        <v>8326.08</v>
      </c>
      <c r="DL161" s="165">
        <v>387</v>
      </c>
      <c r="DM161" s="37">
        <f t="shared" si="104"/>
        <v>15480</v>
      </c>
      <c r="DN161" s="189">
        <v>23.059999999999995</v>
      </c>
      <c r="DO161" s="80">
        <f>+DL161*'PRECIOS SEGUN ADJ (RURAL)'!$B$17*'PRECIOS SEGUN ADJ (RURAL)'!$C$17</f>
        <v>356968.8</v>
      </c>
      <c r="DP161" s="80" t="e" vm="1">
        <f>+[4]!NumLetras(DO161,"PESO","PESOS DOMINICANOS","$EE $m CON #d/100 CENTAVOS")</f>
        <v>#VALUE!</v>
      </c>
      <c r="DQ161" s="192">
        <v>0</v>
      </c>
      <c r="DR161" s="192">
        <f t="shared" si="130"/>
        <v>0</v>
      </c>
      <c r="DS161" s="189">
        <v>80.849999999999994</v>
      </c>
      <c r="DT161" s="80">
        <f>+DQ161*'PRECIOS SEGUN ADJ. (FRONTERIZO)'!$B$22*'PRECIOS SEGUN ADJ. (FRONTERIZO)'!$C$22</f>
        <v>0</v>
      </c>
      <c r="DU161" s="80" t="e" vm="1">
        <f>+[4]!NumLetras(DT161,"PESO","PESOS DOMINICANOS","$EE $m CON #d/100 CENTAVOS")</f>
        <v>#VALUE!</v>
      </c>
      <c r="DV161" s="165">
        <v>16</v>
      </c>
      <c r="DW161" s="37">
        <f t="shared" si="105"/>
        <v>640</v>
      </c>
      <c r="DX161" s="189">
        <v>21.83</v>
      </c>
      <c r="DY161" s="80">
        <f>+DV161*'PRECIOS SEGUN ADJ (RURAL)'!$B$19*'PRECIOS SEGUN ADJ (RURAL)'!$C$19</f>
        <v>13971.199999999999</v>
      </c>
      <c r="DZ161" s="80" t="e" vm="1">
        <f>+[4]!NumLetras(DY161,"PESO","PESOS DOMINICANOS","$EE $m CON #d/100 CENTAVOS")</f>
        <v>#VALUE!</v>
      </c>
      <c r="EA161" s="80">
        <f t="shared" si="121"/>
        <v>2514.8200000000002</v>
      </c>
      <c r="EB161" s="165">
        <v>57</v>
      </c>
      <c r="EC161" s="37">
        <f t="shared" si="106"/>
        <v>2280</v>
      </c>
      <c r="ED161" s="189">
        <v>33</v>
      </c>
      <c r="EE161" s="80">
        <f>+EB161*'PRECIOS SEGUN ADJ (RURAL)'!$B$20*'PRECIOS SEGUN ADJ (RURAL)'!$C$20</f>
        <v>75240</v>
      </c>
      <c r="EF161" s="80" t="e" vm="1">
        <f>+[4]!NumLetras(EE161,"PESO","PESOS DOMINICANOS","$EE $m CON #d/100 CENTAVOS")</f>
        <v>#VALUE!</v>
      </c>
      <c r="EG161" s="37">
        <v>0</v>
      </c>
      <c r="EH161" s="37">
        <f t="shared" si="131"/>
        <v>0</v>
      </c>
      <c r="EI161" s="189">
        <v>15.789999999999997</v>
      </c>
      <c r="EJ161" s="80">
        <f>+EG161*'PRECIOS SEGUN ADJ. (FRONTERIZO)'!$B$25*'PRECIOS SEGUN ADJ. (FRONTERIZO)'!$C$25</f>
        <v>0</v>
      </c>
      <c r="EK161" s="80" t="e" vm="1">
        <f>+[4]!NumLetras(EJ161,"PESO","PESOS DOMINICANOS","$EE $m CON #d/100 CENTAVOS")</f>
        <v>#VALUE!</v>
      </c>
      <c r="EL161" s="37">
        <v>0</v>
      </c>
      <c r="EM161" s="37">
        <f t="shared" si="132"/>
        <v>0</v>
      </c>
      <c r="EN161" s="189">
        <v>31.5</v>
      </c>
      <c r="EO161" s="80">
        <f>+EL161*'PRECIOS SEGUN ADJ. (FRONTERIZO)'!$B$26*'PRECIOS SEGUN ADJ. (FRONTERIZO)'!$C$26</f>
        <v>0</v>
      </c>
      <c r="EP161" s="80" t="e" vm="1">
        <f>+[4]!NumLetras(EO161,"PESO","PESOS DOMINICANOS","$EE $m CON #d/100 CENTAVOS")</f>
        <v>#VALUE!</v>
      </c>
      <c r="EQ161" s="193">
        <v>51</v>
      </c>
      <c r="ER161" s="194">
        <f t="shared" si="107"/>
        <v>2040</v>
      </c>
      <c r="ES161" s="195">
        <v>21.68</v>
      </c>
      <c r="ET161" s="196">
        <f>+EQ161*'PRECIOS SEGUN ADJ (RURAL)'!$B$13*'PRECIOS SEGUN ADJ (RURAL)'!$C$13</f>
        <v>44227.200000000004</v>
      </c>
      <c r="EU161" s="196" t="e" vm="1">
        <f>+[4]!NumLetras(ET161,"PESO","PESOS DOMINICANOS","$EE $m CON #d/100 CENTAVOS")</f>
        <v>#VALUE!</v>
      </c>
      <c r="EV161" s="197">
        <v>387</v>
      </c>
      <c r="EW161" s="198">
        <f t="shared" si="122"/>
        <v>7740</v>
      </c>
      <c r="EX161" s="199">
        <v>5.5</v>
      </c>
      <c r="EY161" s="200">
        <f>+EV161*'PRECIOS SEGUN ADJ (RURAL)'!$B$16*'PRECIOS SEGUN ADJ (RURAL)'!$C$16</f>
        <v>42570</v>
      </c>
      <c r="EZ161" s="200" t="e" vm="1">
        <f>+[4]!NumLetras(EY161,"PESO","PESOS DOMINICANOS","$EE $m CON #d/100 CENTAVOS")</f>
        <v>#VALUE!</v>
      </c>
      <c r="FA161" s="201">
        <v>22</v>
      </c>
      <c r="FB161" s="202">
        <f t="shared" si="108"/>
        <v>880</v>
      </c>
      <c r="FC161" s="203">
        <v>220</v>
      </c>
      <c r="FD161" s="204">
        <f>+FA161*'PRECIOS SEGUN ADJ (RURAL)'!$B$18*'PRECIOS SEGUN ADJ (RURAL)'!$C$18</f>
        <v>193600</v>
      </c>
      <c r="FE161" s="204" t="e" vm="1">
        <f>+[4]!NumLetras(FD161,"PESO","PESOS DOMINICANOS","$EE $m CON #d/100 CENTAVOS")</f>
        <v>#VALUE!</v>
      </c>
      <c r="FF161" s="204">
        <f t="shared" si="123"/>
        <v>34848</v>
      </c>
      <c r="FG161" s="80">
        <f t="shared" si="134"/>
        <v>1937821.5999999999</v>
      </c>
      <c r="FH161" s="80" t="e" vm="1">
        <f>+[4]!NumLetras(FG161,"PESO","PESOS DOMINICANOS","$EE $m CON #d/100 CENTAVOS")</f>
        <v>#VALUE!</v>
      </c>
      <c r="FI161" s="80">
        <f t="shared" si="133"/>
        <v>150212.47000000003</v>
      </c>
      <c r="FJ161" s="80" t="e" vm="1">
        <f>+[4]!NumLetras(FI161,"PESO","PESOS DOMINICANOS","$EE $m CON #d/100 CENTAVOS")</f>
        <v>#VALUE!</v>
      </c>
      <c r="FK161" s="80">
        <f t="shared" si="109"/>
        <v>1787609.13</v>
      </c>
      <c r="FL161" s="80" t="e" vm="1">
        <f>+[4]!NumLetras(FK161,"PESO","PESOS DOMINICANOS","$EE $m CON #d/100 CENTAVOS")</f>
        <v>#VALUE!</v>
      </c>
      <c r="FM161" s="80">
        <f t="shared" si="110"/>
        <v>387564.32</v>
      </c>
      <c r="FN161" s="80" t="e" vm="1">
        <f>+[4]!NumLetras(FM161,"PESO","PESOS DOMINICANOS","$EE $m CON #d/100 CENTAVOS")</f>
        <v>#VALUE!</v>
      </c>
      <c r="FO161" s="80">
        <f t="shared" si="111"/>
        <v>19378.22</v>
      </c>
      <c r="FP161" s="80" t="e" vm="1">
        <f>+[4]!NumLetras(FO161,"PESO","PESOS DOMINICANOS","$EE $m CON #d/100 CENTAVOS")</f>
        <v>#VALUE!</v>
      </c>
      <c r="FQ161" s="80"/>
      <c r="FR161" s="80">
        <f t="shared" si="112"/>
        <v>1550257.2799999998</v>
      </c>
      <c r="FS161" s="80" t="e" vm="1">
        <f>+[4]!NumLetras(FR161,"PESO","PESOS DOMINICANOS","$EE $m CON #d/100 CENTAVOS")</f>
        <v>#VALUE!</v>
      </c>
      <c r="FT161" s="37" t="str">
        <f>+VLOOKUP(D161,'RURAL XENIA'!F:G,2,0)</f>
        <v>R-39</v>
      </c>
    </row>
    <row r="162" spans="1:176">
      <c r="A162" s="37">
        <v>51</v>
      </c>
      <c r="B162" s="37">
        <v>51</v>
      </c>
      <c r="C162" s="26" t="s">
        <v>3177</v>
      </c>
      <c r="D162" s="37">
        <v>131895982</v>
      </c>
      <c r="E162" s="37">
        <f>+VLOOKUP(D162,'INFORMACION DE PROVEEDORES'!C:I,2,0)</f>
        <v>131895982</v>
      </c>
      <c r="F162" s="26" t="str">
        <f>+VLOOKUP(D162,'INFORMACION DE PROVEEDORES'!C:J,4,0)</f>
        <v>EURY RAFAEL ALMANZAR MARTE</v>
      </c>
      <c r="G162" s="37" t="str">
        <f>+VLOOKUP(D162,'INFORMACION DE PROVEEDORES'!C:K,5,0)</f>
        <v>055-0041312-4</v>
      </c>
      <c r="H162" s="26" t="str">
        <f>+VLOOKUP(D162,'INFORMACION DE PROVEEDORES'!C:L,7,0)</f>
        <v xml:space="preserve">CALLE ALEXIS BRACHE NO. 14, SALCEDO, HERMANAS MIRABAL </v>
      </c>
      <c r="I162" s="37" t="str">
        <f>+VLOOKUP(D162,'INFORMACION DE PROVEEDORES'!C:M,3,0)</f>
        <v xml:space="preserve"> JURÍDICA</v>
      </c>
      <c r="J162" s="37">
        <v>2</v>
      </c>
      <c r="K162" s="37">
        <v>265</v>
      </c>
      <c r="L162" s="37">
        <v>18</v>
      </c>
      <c r="M162" s="37">
        <f t="shared" si="113"/>
        <v>720</v>
      </c>
      <c r="N162" s="189">
        <v>60.180000000000007</v>
      </c>
      <c r="O162" s="80">
        <f>+L162*'PRECIOS SEGUN ADJ (RURAL)'!$B$2*'PRECIOS SEGUN ADJ (RURAL)'!$C$2</f>
        <v>43329.599999999999</v>
      </c>
      <c r="P162" s="80" t="e" vm="1">
        <f>+[4]!NumLetras(O162,"PESO","PESOS DOMINICANOS","$EE $m CON #d/100 CENTAVOS")</f>
        <v>#VALUE!</v>
      </c>
      <c r="Q162" s="80">
        <f t="shared" si="114"/>
        <v>6932.74</v>
      </c>
      <c r="R162" s="165">
        <v>4</v>
      </c>
      <c r="S162" s="37">
        <f t="shared" si="90"/>
        <v>160</v>
      </c>
      <c r="T162" s="189">
        <v>33</v>
      </c>
      <c r="U162" s="80">
        <f>+R162*'PRECIOS SEGUN ADJ (RURAL)'!$B$3*'PRECIOS SEGUN ADJ (RURAL)'!$C$3</f>
        <v>5280</v>
      </c>
      <c r="V162" s="80" t="e" vm="1">
        <f>+[4]!NumLetras(U162,"PESO","PESOS DOMINICANOS","$EE $m CON #d/100 CENTAVOS")</f>
        <v>#VALUE!</v>
      </c>
      <c r="W162" s="192">
        <v>0</v>
      </c>
      <c r="X162" s="37">
        <f t="shared" si="124"/>
        <v>0</v>
      </c>
      <c r="Y162" s="189">
        <v>25.2</v>
      </c>
      <c r="Z162" s="80">
        <f>+W162*'PRECIOS SEGUN ADJ. (FRONTERIZO)'!$B$4*'PRECIOS SEGUN ADJ. (FRONTERIZO)'!$C$4</f>
        <v>0</v>
      </c>
      <c r="AA162" s="80" t="e" vm="1">
        <f>+[4]!NumLetras(Z162,"PESO","PESOS DOMINICANOS","$EE $m CON #d/100 CENTAVOS")</f>
        <v>#VALUE!</v>
      </c>
      <c r="AB162" s="165">
        <v>41</v>
      </c>
      <c r="AC162" s="37">
        <f t="shared" si="91"/>
        <v>1640</v>
      </c>
      <c r="AD162" s="189">
        <v>87.91</v>
      </c>
      <c r="AE162" s="80">
        <f>+AB162*'PRECIOS SEGUN ADJ (RURAL)'!$B$4*'PRECIOS SEGUN ADJ (RURAL)'!$C$4</f>
        <v>144172.4</v>
      </c>
      <c r="AF162" s="80" t="e" vm="1">
        <f>+[4]!NumLetras(AE162,"PESO","PESOS DOMINICANOS","$EE $m CON #d/100 CENTAVOS")</f>
        <v>#VALUE!</v>
      </c>
      <c r="AG162" s="80">
        <f t="shared" si="115"/>
        <v>25951.03</v>
      </c>
      <c r="AH162" s="165">
        <v>49</v>
      </c>
      <c r="AI162" s="37">
        <f t="shared" si="92"/>
        <v>1960</v>
      </c>
      <c r="AJ162" s="189">
        <v>53.95</v>
      </c>
      <c r="AK162" s="80">
        <f>+AH162*'PRECIOS SEGUN ADJ (RURAL)'!$B$5*'PRECIOS SEGUN ADJ (RURAL)'!$C$5</f>
        <v>105742</v>
      </c>
      <c r="AL162" s="80" t="e" vm="1">
        <f>+[4]!NumLetras(AK162,"PESO","PESOS DOMINICANOS","$EE $m CON #d/100 CENTAVOS")</f>
        <v>#VALUE!</v>
      </c>
      <c r="AM162" s="165">
        <v>6</v>
      </c>
      <c r="AN162" s="37">
        <f t="shared" si="93"/>
        <v>240</v>
      </c>
      <c r="AO162" s="189">
        <v>29.05</v>
      </c>
      <c r="AP162" s="80">
        <f>+AM162*'PRECIOS SEGUN ADJ (RURAL)'!$B$6*'PRECIOS SEGUN ADJ (RURAL)'!$C$6</f>
        <v>6972</v>
      </c>
      <c r="AQ162" s="80" t="e" vm="1">
        <f>+[4]!NumLetras(AP162,"PESO","PESOS DOMINICANOS","$EE $m CON #d/100 CENTAVOS")</f>
        <v>#VALUE!</v>
      </c>
      <c r="AR162" s="80">
        <f t="shared" si="116"/>
        <v>1115.52</v>
      </c>
      <c r="AS162" s="165">
        <v>16</v>
      </c>
      <c r="AT162" s="37">
        <f t="shared" si="94"/>
        <v>640</v>
      </c>
      <c r="AU162" s="189">
        <v>304.44</v>
      </c>
      <c r="AV162" s="80">
        <f>+AS162*'PRECIOS SEGUN ADJ (RURAL)'!$B$7*'PRECIOS SEGUN ADJ (RURAL)'!$C$7</f>
        <v>194841.60000000001</v>
      </c>
      <c r="AW162" s="80" t="e" vm="1">
        <f>+[4]!NumLetras(AV162,"PESO","PESOS DOMINICANOS","$EE $m CON #d/100 CENTAVOS")</f>
        <v>#VALUE!</v>
      </c>
      <c r="AX162" s="80">
        <f t="shared" si="117"/>
        <v>35071.49</v>
      </c>
      <c r="AY162" s="37">
        <v>0</v>
      </c>
      <c r="AZ162" s="37">
        <f t="shared" si="125"/>
        <v>0</v>
      </c>
      <c r="BA162" s="189">
        <v>18.899999999999999</v>
      </c>
      <c r="BB162" s="80">
        <f>+AY162*'PRECIOS SEGUN ADJ. (FRONTERIZO)'!$B$9*'PRECIOS SEGUN ADJ. (FRONTERIZO)'!$C$9</f>
        <v>0</v>
      </c>
      <c r="BC162" s="80" t="e" vm="1">
        <f>+[4]!NumLetras(BB162,"PESO","PESOS DOMINICANOS","$EE $m CON #d/100 CENTAVOS")</f>
        <v>#VALUE!</v>
      </c>
      <c r="BD162" s="165">
        <v>4</v>
      </c>
      <c r="BE162" s="37">
        <f t="shared" si="95"/>
        <v>160</v>
      </c>
      <c r="BF162" s="189">
        <v>140.38999999999999</v>
      </c>
      <c r="BG162" s="80">
        <f>+BD162*'PRECIOS SEGUN ADJ (RURAL)'!$B$8*'PRECIOS SEGUN ADJ (RURAL)'!$C$8</f>
        <v>22462.399999999998</v>
      </c>
      <c r="BH162" s="80" t="e" vm="1">
        <f>+[4]!NumLetras(BG162,"PESO","PESOS DOMINICANOS","$EE $m CON #d/100 CENTAVOS")</f>
        <v>#VALUE!</v>
      </c>
      <c r="BI162" s="80">
        <f t="shared" si="118"/>
        <v>4043.23</v>
      </c>
      <c r="BJ162" s="37">
        <v>0</v>
      </c>
      <c r="BK162" s="37">
        <f t="shared" si="126"/>
        <v>0</v>
      </c>
      <c r="BL162" s="189">
        <v>31.459999999999997</v>
      </c>
      <c r="BM162" s="80">
        <f>+BJ162*'PRECIOS SEGUN ADJ. (FRONTERIZO)'!$B$11*'PRECIOS SEGUN ADJ. (FRONTERIZO)'!$C$11</f>
        <v>0</v>
      </c>
      <c r="BN162" s="80" t="e" vm="1">
        <f>+[4]!NumLetras(BM162,"PESO","PESOS DOMINICANOS","$EE $m CON #d/100 CENTAVOS")</f>
        <v>#VALUE!</v>
      </c>
      <c r="BO162" s="165">
        <v>12</v>
      </c>
      <c r="BP162" s="37">
        <f t="shared" si="96"/>
        <v>480</v>
      </c>
      <c r="BQ162" s="189">
        <v>68.099999999999994</v>
      </c>
      <c r="BR162" s="80">
        <f>+BO162*'PRECIOS SEGUN ADJ (RURAL)'!$B$9*'PRECIOS SEGUN ADJ (RURAL)'!$C$9</f>
        <v>32687.999999999996</v>
      </c>
      <c r="BS162" s="80" t="e" vm="1">
        <f>+[4]!NumLetras(BR162,"PESO","PESOS DOMINICANOS","$EE $m CON #d/100 CENTAVOS")</f>
        <v>#VALUE!</v>
      </c>
      <c r="BT162" s="165">
        <v>265</v>
      </c>
      <c r="BU162" s="37">
        <f t="shared" si="119"/>
        <v>5300</v>
      </c>
      <c r="BV162" s="189">
        <v>5.5</v>
      </c>
      <c r="BW162" s="80">
        <f>+BT162*'PRECIOS SEGUN ADJ (RURAL)'!$B$10*'PRECIOS SEGUN ADJ (RURAL)'!$C$10</f>
        <v>29150</v>
      </c>
      <c r="BX162" s="80" t="e" vm="1">
        <f>+[4]!NumLetras(BW162,"PESO","PESOS DOMINICANOS","$EE $m CON #d/100 CENTAVOS")</f>
        <v>#VALUE!</v>
      </c>
      <c r="BY162" s="165">
        <v>265</v>
      </c>
      <c r="BZ162" s="37">
        <f t="shared" si="97"/>
        <v>10600</v>
      </c>
      <c r="CA162" s="189">
        <v>7.1500000000000012</v>
      </c>
      <c r="CB162" s="80">
        <f>+BY162*'PRECIOS SEGUN ADJ (RURAL)'!$B$11*'PRECIOS SEGUN ADJ (RURAL)'!$C$11</f>
        <v>75790</v>
      </c>
      <c r="CC162" s="80" t="e" vm="1">
        <f>+[4]!NumLetras(CB162,"PESO","PESOS DOMINICANOS","$EE $m CON #d/100 CENTAVOS")</f>
        <v>#VALUE!</v>
      </c>
      <c r="CD162" s="165">
        <v>265</v>
      </c>
      <c r="CE162" s="37">
        <f t="shared" si="98"/>
        <v>10600</v>
      </c>
      <c r="CF162" s="189">
        <v>6.84</v>
      </c>
      <c r="CG162" s="80">
        <f>+CD162*'PRECIOS SEGUN ADJ (RURAL)'!$B$12*'PRECIOS SEGUN ADJ (RURAL)'!$C$12</f>
        <v>72504</v>
      </c>
      <c r="CH162" s="80" t="e" vm="1">
        <f>+[4]!NumLetras(CG162,"PESO","PESOS DOMINICANOS","$EE $m CON #d/100 CENTAVOS")</f>
        <v>#VALUE!</v>
      </c>
      <c r="CI162" s="37">
        <v>0</v>
      </c>
      <c r="CJ162" s="37">
        <f t="shared" si="127"/>
        <v>0</v>
      </c>
      <c r="CK162" s="189">
        <v>60</v>
      </c>
      <c r="CL162" s="80">
        <f>+CI162*'PRECIOS SEGUN ADJ. (FRONTERIZO)'!$B$16*'PRECIOS SEGUN ADJ. (FRONTERIZO)'!$C$16</f>
        <v>0</v>
      </c>
      <c r="CM162" s="80" t="e" vm="1">
        <f>+[4]!NumLetras(CL162,"PESO","PESOS DOMINICANOS","$EE $m CON #d/100 CENTAVOS")</f>
        <v>#VALUE!</v>
      </c>
      <c r="CN162" s="80">
        <f t="shared" si="99"/>
        <v>0</v>
      </c>
      <c r="CO162" s="37">
        <v>0</v>
      </c>
      <c r="CP162" s="37">
        <f t="shared" si="128"/>
        <v>0</v>
      </c>
      <c r="CQ162" s="189">
        <v>55.649999999999991</v>
      </c>
      <c r="CR162" s="80">
        <f>+CO162*'PRECIOS SEGUN ADJ. (FRONTERIZO)'!$B$17*'PRECIOS SEGUN ADJ. (FRONTERIZO)'!$C$17</f>
        <v>0</v>
      </c>
      <c r="CS162" s="80" t="e" vm="1">
        <f>+[4]!NumLetras(CR162,"PESO","PESOS DOMINICANOS","$EE $m CON #d/100 CENTAVOS")</f>
        <v>#VALUE!</v>
      </c>
      <c r="CT162" s="80">
        <f t="shared" si="100"/>
        <v>0</v>
      </c>
      <c r="CU162" s="165">
        <v>265</v>
      </c>
      <c r="CV162" s="37">
        <f t="shared" si="101"/>
        <v>10600</v>
      </c>
      <c r="CW162" s="189">
        <v>6.5999999999999988</v>
      </c>
      <c r="CX162" s="80">
        <f>+CU162*'PRECIOS SEGUN ADJ (RURAL)'!$B$14*'PRECIOS SEGUN ADJ (RURAL)'!$C$14</f>
        <v>69960</v>
      </c>
      <c r="CY162" s="80" t="e" vm="1">
        <f>+[4]!NumLetras(CX162,"PESO","PESOS DOMINICANOS","$EE $m CON #d/100 CENTAVOS")</f>
        <v>#VALUE!</v>
      </c>
      <c r="CZ162" s="37">
        <v>0</v>
      </c>
      <c r="DA162" s="37">
        <f t="shared" si="129"/>
        <v>0</v>
      </c>
      <c r="DB162" s="189">
        <v>65.75</v>
      </c>
      <c r="DC162" s="80">
        <f>+CZ162*'PRECIOS SEGUN ADJ. (FRONTERIZO)'!$B$19*'PRECIOS SEGUN ADJ. (FRONTERIZO)'!$C$19</f>
        <v>0</v>
      </c>
      <c r="DD162" s="80" t="e" vm="1">
        <f>+[4]!NumLetras(DC162,"PESO","PESOS DOMINICANOS","$EE $m CON #d/100 CENTAVOS")</f>
        <v>#VALUE!</v>
      </c>
      <c r="DE162" s="80">
        <f t="shared" si="102"/>
        <v>0</v>
      </c>
      <c r="DF162" s="165">
        <v>10</v>
      </c>
      <c r="DG162" s="37">
        <f t="shared" si="103"/>
        <v>400</v>
      </c>
      <c r="DH162" s="189">
        <v>82.59999999999998</v>
      </c>
      <c r="DI162" s="80">
        <f>+DF162*'PRECIOS SEGUN ADJ (RURAL)'!$B$15*'PRECIOS SEGUN ADJ (RURAL)'!$C$15</f>
        <v>33040</v>
      </c>
      <c r="DJ162" s="80" t="e" vm="1">
        <f>+[4]!NumLetras(DI162,"PESO","PESOS DOMINICANOS","$EE $m CON #d/100 CENTAVOS")</f>
        <v>#VALUE!</v>
      </c>
      <c r="DK162" s="80">
        <f t="shared" si="120"/>
        <v>5947.2</v>
      </c>
      <c r="DL162" s="165">
        <v>265</v>
      </c>
      <c r="DM162" s="37">
        <f t="shared" si="104"/>
        <v>10600</v>
      </c>
      <c r="DN162" s="189">
        <v>23.059999999999995</v>
      </c>
      <c r="DO162" s="80">
        <f>+DL162*'PRECIOS SEGUN ADJ (RURAL)'!$B$17*'PRECIOS SEGUN ADJ (RURAL)'!$C$17</f>
        <v>244436</v>
      </c>
      <c r="DP162" s="80" t="e" vm="1">
        <f>+[4]!NumLetras(DO162,"PESO","PESOS DOMINICANOS","$EE $m CON #d/100 CENTAVOS")</f>
        <v>#VALUE!</v>
      </c>
      <c r="DQ162" s="192">
        <v>0</v>
      </c>
      <c r="DR162" s="192">
        <f t="shared" si="130"/>
        <v>0</v>
      </c>
      <c r="DS162" s="189">
        <v>80.849999999999994</v>
      </c>
      <c r="DT162" s="80">
        <f>+DQ162*'PRECIOS SEGUN ADJ. (FRONTERIZO)'!$B$22*'PRECIOS SEGUN ADJ. (FRONTERIZO)'!$C$22</f>
        <v>0</v>
      </c>
      <c r="DU162" s="80" t="e" vm="1">
        <f>+[4]!NumLetras(DT162,"PESO","PESOS DOMINICANOS","$EE $m CON #d/100 CENTAVOS")</f>
        <v>#VALUE!</v>
      </c>
      <c r="DV162" s="165">
        <v>12</v>
      </c>
      <c r="DW162" s="37">
        <f t="shared" si="105"/>
        <v>480</v>
      </c>
      <c r="DX162" s="189">
        <v>21.83</v>
      </c>
      <c r="DY162" s="80">
        <f>+DV162*'PRECIOS SEGUN ADJ (RURAL)'!$B$19*'PRECIOS SEGUN ADJ (RURAL)'!$C$19</f>
        <v>10478.4</v>
      </c>
      <c r="DZ162" s="80" t="e" vm="1">
        <f>+[4]!NumLetras(DY162,"PESO","PESOS DOMINICANOS","$EE $m CON #d/100 CENTAVOS")</f>
        <v>#VALUE!</v>
      </c>
      <c r="EA162" s="80">
        <f t="shared" si="121"/>
        <v>1886.11</v>
      </c>
      <c r="EB162" s="165">
        <v>39</v>
      </c>
      <c r="EC162" s="37">
        <f t="shared" si="106"/>
        <v>1560</v>
      </c>
      <c r="ED162" s="189">
        <v>33</v>
      </c>
      <c r="EE162" s="80">
        <f>+EB162*'PRECIOS SEGUN ADJ (RURAL)'!$B$20*'PRECIOS SEGUN ADJ (RURAL)'!$C$20</f>
        <v>51480</v>
      </c>
      <c r="EF162" s="80" t="e" vm="1">
        <f>+[4]!NumLetras(EE162,"PESO","PESOS DOMINICANOS","$EE $m CON #d/100 CENTAVOS")</f>
        <v>#VALUE!</v>
      </c>
      <c r="EG162" s="37">
        <v>0</v>
      </c>
      <c r="EH162" s="37">
        <f t="shared" si="131"/>
        <v>0</v>
      </c>
      <c r="EI162" s="189">
        <v>15.789999999999997</v>
      </c>
      <c r="EJ162" s="80">
        <f>+EG162*'PRECIOS SEGUN ADJ. (FRONTERIZO)'!$B$25*'PRECIOS SEGUN ADJ. (FRONTERIZO)'!$C$25</f>
        <v>0</v>
      </c>
      <c r="EK162" s="80" t="e" vm="1">
        <f>+[4]!NumLetras(EJ162,"PESO","PESOS DOMINICANOS","$EE $m CON #d/100 CENTAVOS")</f>
        <v>#VALUE!</v>
      </c>
      <c r="EL162" s="37">
        <v>0</v>
      </c>
      <c r="EM162" s="37">
        <f t="shared" si="132"/>
        <v>0</v>
      </c>
      <c r="EN162" s="189">
        <v>31.5</v>
      </c>
      <c r="EO162" s="80">
        <f>+EL162*'PRECIOS SEGUN ADJ. (FRONTERIZO)'!$B$26*'PRECIOS SEGUN ADJ. (FRONTERIZO)'!$C$26</f>
        <v>0</v>
      </c>
      <c r="EP162" s="80" t="e" vm="1">
        <f>+[4]!NumLetras(EO162,"PESO","PESOS DOMINICANOS","$EE $m CON #d/100 CENTAVOS")</f>
        <v>#VALUE!</v>
      </c>
      <c r="EQ162" s="193">
        <v>34</v>
      </c>
      <c r="ER162" s="194">
        <f t="shared" si="107"/>
        <v>1360</v>
      </c>
      <c r="ES162" s="195">
        <v>21.68</v>
      </c>
      <c r="ET162" s="196">
        <f>+EQ162*'PRECIOS SEGUN ADJ (RURAL)'!$B$13*'PRECIOS SEGUN ADJ (RURAL)'!$C$13</f>
        <v>29484.799999999999</v>
      </c>
      <c r="EU162" s="196" t="e" vm="1">
        <f>+[4]!NumLetras(ET162,"PESO","PESOS DOMINICANOS","$EE $m CON #d/100 CENTAVOS")</f>
        <v>#VALUE!</v>
      </c>
      <c r="EV162" s="197">
        <v>265</v>
      </c>
      <c r="EW162" s="198">
        <f t="shared" si="122"/>
        <v>5300</v>
      </c>
      <c r="EX162" s="199">
        <v>5.5</v>
      </c>
      <c r="EY162" s="200">
        <f>+EV162*'PRECIOS SEGUN ADJ (RURAL)'!$B$16*'PRECIOS SEGUN ADJ (RURAL)'!$C$16</f>
        <v>29150</v>
      </c>
      <c r="EZ162" s="200" t="e" vm="1">
        <f>+[4]!NumLetras(EY162,"PESO","PESOS DOMINICANOS","$EE $m CON #d/100 CENTAVOS")</f>
        <v>#VALUE!</v>
      </c>
      <c r="FA162" s="201">
        <v>16</v>
      </c>
      <c r="FB162" s="202">
        <f t="shared" si="108"/>
        <v>640</v>
      </c>
      <c r="FC162" s="203">
        <v>220</v>
      </c>
      <c r="FD162" s="204">
        <f>+FA162*'PRECIOS SEGUN ADJ (RURAL)'!$B$18*'PRECIOS SEGUN ADJ (RURAL)'!$C$18</f>
        <v>140800</v>
      </c>
      <c r="FE162" s="204" t="e" vm="1">
        <f>+[4]!NumLetras(FD162,"PESO","PESOS DOMINICANOS","$EE $m CON #d/100 CENTAVOS")</f>
        <v>#VALUE!</v>
      </c>
      <c r="FF162" s="204">
        <f t="shared" si="123"/>
        <v>25344</v>
      </c>
      <c r="FG162" s="80">
        <f t="shared" si="134"/>
        <v>1341761.2</v>
      </c>
      <c r="FH162" s="80" t="e" vm="1">
        <f>+[4]!NumLetras(FG162,"PESO","PESOS DOMINICANOS","$EE $m CON #d/100 CENTAVOS")</f>
        <v>#VALUE!</v>
      </c>
      <c r="FI162" s="80">
        <f t="shared" si="133"/>
        <v>106291.31999999999</v>
      </c>
      <c r="FJ162" s="80" t="e" vm="1">
        <f>+[4]!NumLetras(FI162,"PESO","PESOS DOMINICANOS","$EE $m CON #d/100 CENTAVOS")</f>
        <v>#VALUE!</v>
      </c>
      <c r="FK162" s="80">
        <f t="shared" si="109"/>
        <v>1235469.8799999999</v>
      </c>
      <c r="FL162" s="80" t="e" vm="1">
        <f>+[4]!NumLetras(FK162,"PESO","PESOS DOMINICANOS","$EE $m CON #d/100 CENTAVOS")</f>
        <v>#VALUE!</v>
      </c>
      <c r="FM162" s="80">
        <f t="shared" si="110"/>
        <v>268352.24</v>
      </c>
      <c r="FN162" s="80" t="e" vm="1">
        <f>+[4]!NumLetras(FM162,"PESO","PESOS DOMINICANOS","$EE $m CON #d/100 CENTAVOS")</f>
        <v>#VALUE!</v>
      </c>
      <c r="FO162" s="80">
        <f t="shared" si="111"/>
        <v>13417.61</v>
      </c>
      <c r="FP162" s="80" t="e" vm="1">
        <f>+[4]!NumLetras(FO162,"PESO","PESOS DOMINICANOS","$EE $m CON #d/100 CENTAVOS")</f>
        <v>#VALUE!</v>
      </c>
      <c r="FQ162" s="80"/>
      <c r="FR162" s="80">
        <f t="shared" si="112"/>
        <v>1073408.96</v>
      </c>
      <c r="FS162" s="80" t="e" vm="1">
        <f>+[4]!NumLetras(FR162,"PESO","PESOS DOMINICANOS","$EE $m CON #d/100 CENTAVOS")</f>
        <v>#VALUE!</v>
      </c>
      <c r="FT162" s="37" t="str">
        <f>+VLOOKUP(D162,'RURAL XENIA'!F:G,2,0)</f>
        <v>R-23</v>
      </c>
    </row>
    <row r="163" spans="1:176">
      <c r="A163" s="37">
        <v>52</v>
      </c>
      <c r="B163" s="37">
        <v>52</v>
      </c>
      <c r="C163" s="26" t="s">
        <v>1348</v>
      </c>
      <c r="D163" s="37">
        <v>1000091940</v>
      </c>
      <c r="E163" s="37" t="str">
        <f>+VLOOKUP(D163,'INFORMACION DE PROVEEDORES'!C:I,2,0)</f>
        <v>010-0009191-0</v>
      </c>
      <c r="F163" s="26" t="str">
        <f>+VLOOKUP(D163,'INFORMACION DE PROVEEDORES'!C:J,4,0)</f>
        <v>EVANNY AMARILYS LEBRON ALCANTARA</v>
      </c>
      <c r="G163" s="37" t="str">
        <f>+VLOOKUP(D163,'INFORMACION DE PROVEEDORES'!C:K,5,0)</f>
        <v>010-0009191-0</v>
      </c>
      <c r="H163" s="26" t="str">
        <f>+VLOOKUP(D163,'INFORMACION DE PROVEEDORES'!C:L,7,0)</f>
        <v>CALLE 19 DE MARZO NO. 149, PUEBLO ABAJO, AZUA</v>
      </c>
      <c r="I163" s="37" t="str">
        <f>+VLOOKUP(D163,'INFORMACION DE PROVEEDORES'!C:M,3,0)</f>
        <v xml:space="preserve"> FÍSICA</v>
      </c>
      <c r="J163" s="37">
        <v>3</v>
      </c>
      <c r="K163" s="37">
        <v>268</v>
      </c>
      <c r="L163" s="37">
        <v>20</v>
      </c>
      <c r="M163" s="37">
        <f t="shared" si="113"/>
        <v>800</v>
      </c>
      <c r="N163" s="189">
        <v>60.180000000000007</v>
      </c>
      <c r="O163" s="80">
        <f>+L163*'PRECIOS SEGUN ADJ (RURAL)'!$B$2*'PRECIOS SEGUN ADJ (RURAL)'!$C$2</f>
        <v>48144</v>
      </c>
      <c r="P163" s="80" t="e" vm="1">
        <f>+[4]!NumLetras(O163,"PESO","PESOS DOMINICANOS","$EE $m CON #d/100 CENTAVOS")</f>
        <v>#VALUE!</v>
      </c>
      <c r="Q163" s="80">
        <f t="shared" si="114"/>
        <v>7703.04</v>
      </c>
      <c r="R163" s="165">
        <v>5</v>
      </c>
      <c r="S163" s="37">
        <f t="shared" si="90"/>
        <v>200</v>
      </c>
      <c r="T163" s="189">
        <v>33</v>
      </c>
      <c r="U163" s="80">
        <f>+R163*'PRECIOS SEGUN ADJ (RURAL)'!$B$3*'PRECIOS SEGUN ADJ (RURAL)'!$C$3</f>
        <v>6600</v>
      </c>
      <c r="V163" s="80" t="e" vm="1">
        <f>+[4]!NumLetras(U163,"PESO","PESOS DOMINICANOS","$EE $m CON #d/100 CENTAVOS")</f>
        <v>#VALUE!</v>
      </c>
      <c r="W163" s="192">
        <v>0</v>
      </c>
      <c r="X163" s="37">
        <f t="shared" si="124"/>
        <v>0</v>
      </c>
      <c r="Y163" s="189">
        <v>25.2</v>
      </c>
      <c r="Z163" s="80">
        <f>+W163*'PRECIOS SEGUN ADJ. (FRONTERIZO)'!$B$4*'PRECIOS SEGUN ADJ. (FRONTERIZO)'!$C$4</f>
        <v>0</v>
      </c>
      <c r="AA163" s="80" t="e" vm="1">
        <f>+[4]!NumLetras(Z163,"PESO","PESOS DOMINICANOS","$EE $m CON #d/100 CENTAVOS")</f>
        <v>#VALUE!</v>
      </c>
      <c r="AB163" s="165">
        <v>42</v>
      </c>
      <c r="AC163" s="37">
        <f t="shared" si="91"/>
        <v>1680</v>
      </c>
      <c r="AD163" s="189">
        <v>87.91</v>
      </c>
      <c r="AE163" s="80">
        <f>+AB163*'PRECIOS SEGUN ADJ (RURAL)'!$B$4*'PRECIOS SEGUN ADJ (RURAL)'!$C$4</f>
        <v>147688.79999999999</v>
      </c>
      <c r="AF163" s="80" t="e" vm="1">
        <f>+[4]!NumLetras(AE163,"PESO","PESOS DOMINICANOS","$EE $m CON #d/100 CENTAVOS")</f>
        <v>#VALUE!</v>
      </c>
      <c r="AG163" s="80">
        <f t="shared" si="115"/>
        <v>26583.98</v>
      </c>
      <c r="AH163" s="165">
        <v>50</v>
      </c>
      <c r="AI163" s="37">
        <f t="shared" si="92"/>
        <v>2000</v>
      </c>
      <c r="AJ163" s="189">
        <v>53.95</v>
      </c>
      <c r="AK163" s="80">
        <f>+AH163*'PRECIOS SEGUN ADJ (RURAL)'!$B$5*'PRECIOS SEGUN ADJ (RURAL)'!$C$5</f>
        <v>107900</v>
      </c>
      <c r="AL163" s="80" t="e" vm="1">
        <f>+[4]!NumLetras(AK163,"PESO","PESOS DOMINICANOS","$EE $m CON #d/100 CENTAVOS")</f>
        <v>#VALUE!</v>
      </c>
      <c r="AM163" s="165">
        <v>8</v>
      </c>
      <c r="AN163" s="37">
        <f t="shared" si="93"/>
        <v>320</v>
      </c>
      <c r="AO163" s="189">
        <v>29.05</v>
      </c>
      <c r="AP163" s="80">
        <f>+AM163*'PRECIOS SEGUN ADJ (RURAL)'!$B$6*'PRECIOS SEGUN ADJ (RURAL)'!$C$6</f>
        <v>9296</v>
      </c>
      <c r="AQ163" s="80" t="e" vm="1">
        <f>+[4]!NumLetras(AP163,"PESO","PESOS DOMINICANOS","$EE $m CON #d/100 CENTAVOS")</f>
        <v>#VALUE!</v>
      </c>
      <c r="AR163" s="80">
        <f t="shared" si="116"/>
        <v>1487.36</v>
      </c>
      <c r="AS163" s="165">
        <v>16</v>
      </c>
      <c r="AT163" s="37">
        <f t="shared" si="94"/>
        <v>640</v>
      </c>
      <c r="AU163" s="189">
        <v>304.44</v>
      </c>
      <c r="AV163" s="80">
        <f>+AS163*'PRECIOS SEGUN ADJ (RURAL)'!$B$7*'PRECIOS SEGUN ADJ (RURAL)'!$C$7</f>
        <v>194841.60000000001</v>
      </c>
      <c r="AW163" s="80" t="e" vm="1">
        <f>+[4]!NumLetras(AV163,"PESO","PESOS DOMINICANOS","$EE $m CON #d/100 CENTAVOS")</f>
        <v>#VALUE!</v>
      </c>
      <c r="AX163" s="80">
        <f t="shared" si="117"/>
        <v>35071.49</v>
      </c>
      <c r="AY163" s="37">
        <v>0</v>
      </c>
      <c r="AZ163" s="37">
        <f t="shared" si="125"/>
        <v>0</v>
      </c>
      <c r="BA163" s="189">
        <v>18.899999999999999</v>
      </c>
      <c r="BB163" s="80">
        <f>+AY163*'PRECIOS SEGUN ADJ. (FRONTERIZO)'!$B$9*'PRECIOS SEGUN ADJ. (FRONTERIZO)'!$C$9</f>
        <v>0</v>
      </c>
      <c r="BC163" s="80" t="e" vm="1">
        <f>+[4]!NumLetras(BB163,"PESO","PESOS DOMINICANOS","$EE $m CON #d/100 CENTAVOS")</f>
        <v>#VALUE!</v>
      </c>
      <c r="BD163" s="165">
        <v>5</v>
      </c>
      <c r="BE163" s="37">
        <f t="shared" si="95"/>
        <v>200</v>
      </c>
      <c r="BF163" s="189">
        <v>140.38999999999999</v>
      </c>
      <c r="BG163" s="80">
        <f>+BD163*'PRECIOS SEGUN ADJ (RURAL)'!$B$8*'PRECIOS SEGUN ADJ (RURAL)'!$C$8</f>
        <v>28077.999999999996</v>
      </c>
      <c r="BH163" s="80" t="e" vm="1">
        <f>+[4]!NumLetras(BG163,"PESO","PESOS DOMINICANOS","$EE $m CON #d/100 CENTAVOS")</f>
        <v>#VALUE!</v>
      </c>
      <c r="BI163" s="80">
        <f t="shared" si="118"/>
        <v>5054.04</v>
      </c>
      <c r="BJ163" s="37">
        <v>0</v>
      </c>
      <c r="BK163" s="37">
        <f t="shared" si="126"/>
        <v>0</v>
      </c>
      <c r="BL163" s="189">
        <v>31.459999999999997</v>
      </c>
      <c r="BM163" s="80">
        <f>+BJ163*'PRECIOS SEGUN ADJ. (FRONTERIZO)'!$B$11*'PRECIOS SEGUN ADJ. (FRONTERIZO)'!$C$11</f>
        <v>0</v>
      </c>
      <c r="BN163" s="80" t="e" vm="1">
        <f>+[4]!NumLetras(BM163,"PESO","PESOS DOMINICANOS","$EE $m CON #d/100 CENTAVOS")</f>
        <v>#VALUE!</v>
      </c>
      <c r="BO163" s="165">
        <v>13</v>
      </c>
      <c r="BP163" s="37">
        <f t="shared" si="96"/>
        <v>520</v>
      </c>
      <c r="BQ163" s="189">
        <v>68.099999999999994</v>
      </c>
      <c r="BR163" s="80">
        <f>+BO163*'PRECIOS SEGUN ADJ (RURAL)'!$B$9*'PRECIOS SEGUN ADJ (RURAL)'!$C$9</f>
        <v>35412</v>
      </c>
      <c r="BS163" s="80" t="e" vm="1">
        <f>+[4]!NumLetras(BR163,"PESO","PESOS DOMINICANOS","$EE $m CON #d/100 CENTAVOS")</f>
        <v>#VALUE!</v>
      </c>
      <c r="BT163" s="165">
        <v>268</v>
      </c>
      <c r="BU163" s="37">
        <f t="shared" si="119"/>
        <v>5360</v>
      </c>
      <c r="BV163" s="189">
        <v>5.5</v>
      </c>
      <c r="BW163" s="80">
        <f>+BT163*'PRECIOS SEGUN ADJ (RURAL)'!$B$10*'PRECIOS SEGUN ADJ (RURAL)'!$C$10</f>
        <v>29480</v>
      </c>
      <c r="BX163" s="80" t="e" vm="1">
        <f>+[4]!NumLetras(BW163,"PESO","PESOS DOMINICANOS","$EE $m CON #d/100 CENTAVOS")</f>
        <v>#VALUE!</v>
      </c>
      <c r="BY163" s="165">
        <v>268</v>
      </c>
      <c r="BZ163" s="37">
        <f t="shared" si="97"/>
        <v>10720</v>
      </c>
      <c r="CA163" s="189">
        <v>7.1500000000000012</v>
      </c>
      <c r="CB163" s="80">
        <f>+BY163*'PRECIOS SEGUN ADJ (RURAL)'!$B$11*'PRECIOS SEGUN ADJ (RURAL)'!$C$11</f>
        <v>76648</v>
      </c>
      <c r="CC163" s="80" t="e" vm="1">
        <f>+[4]!NumLetras(CB163,"PESO","PESOS DOMINICANOS","$EE $m CON #d/100 CENTAVOS")</f>
        <v>#VALUE!</v>
      </c>
      <c r="CD163" s="165">
        <v>268</v>
      </c>
      <c r="CE163" s="37">
        <f t="shared" si="98"/>
        <v>10720</v>
      </c>
      <c r="CF163" s="189">
        <v>6.84</v>
      </c>
      <c r="CG163" s="80">
        <f>+CD163*'PRECIOS SEGUN ADJ (RURAL)'!$B$12*'PRECIOS SEGUN ADJ (RURAL)'!$C$12</f>
        <v>73324.799999999988</v>
      </c>
      <c r="CH163" s="80" t="e" vm="1">
        <f>+[4]!NumLetras(CG163,"PESO","PESOS DOMINICANOS","$EE $m CON #d/100 CENTAVOS")</f>
        <v>#VALUE!</v>
      </c>
      <c r="CI163" s="37">
        <v>0</v>
      </c>
      <c r="CJ163" s="37">
        <f t="shared" si="127"/>
        <v>0</v>
      </c>
      <c r="CK163" s="189">
        <v>60</v>
      </c>
      <c r="CL163" s="80">
        <f>+CI163*'PRECIOS SEGUN ADJ. (FRONTERIZO)'!$B$16*'PRECIOS SEGUN ADJ. (FRONTERIZO)'!$C$16</f>
        <v>0</v>
      </c>
      <c r="CM163" s="80" t="e" vm="1">
        <f>+[4]!NumLetras(CL163,"PESO","PESOS DOMINICANOS","$EE $m CON #d/100 CENTAVOS")</f>
        <v>#VALUE!</v>
      </c>
      <c r="CN163" s="80">
        <f t="shared" si="99"/>
        <v>0</v>
      </c>
      <c r="CO163" s="37">
        <v>0</v>
      </c>
      <c r="CP163" s="37">
        <f t="shared" si="128"/>
        <v>0</v>
      </c>
      <c r="CQ163" s="189">
        <v>55.649999999999991</v>
      </c>
      <c r="CR163" s="80">
        <f>+CO163*'PRECIOS SEGUN ADJ. (FRONTERIZO)'!$B$17*'PRECIOS SEGUN ADJ. (FRONTERIZO)'!$C$17</f>
        <v>0</v>
      </c>
      <c r="CS163" s="80" t="e" vm="1">
        <f>+[4]!NumLetras(CR163,"PESO","PESOS DOMINICANOS","$EE $m CON #d/100 CENTAVOS")</f>
        <v>#VALUE!</v>
      </c>
      <c r="CT163" s="80">
        <f t="shared" si="100"/>
        <v>0</v>
      </c>
      <c r="CU163" s="165">
        <v>268</v>
      </c>
      <c r="CV163" s="37">
        <f t="shared" si="101"/>
        <v>10720</v>
      </c>
      <c r="CW163" s="189">
        <v>6.5999999999999988</v>
      </c>
      <c r="CX163" s="80">
        <f>+CU163*'PRECIOS SEGUN ADJ (RURAL)'!$B$14*'PRECIOS SEGUN ADJ (RURAL)'!$C$14</f>
        <v>70752</v>
      </c>
      <c r="CY163" s="80" t="e" vm="1">
        <f>+[4]!NumLetras(CX163,"PESO","PESOS DOMINICANOS","$EE $m CON #d/100 CENTAVOS")</f>
        <v>#VALUE!</v>
      </c>
      <c r="CZ163" s="37">
        <v>0</v>
      </c>
      <c r="DA163" s="37">
        <f t="shared" si="129"/>
        <v>0</v>
      </c>
      <c r="DB163" s="189">
        <v>65.75</v>
      </c>
      <c r="DC163" s="80">
        <f>+CZ163*'PRECIOS SEGUN ADJ. (FRONTERIZO)'!$B$19*'PRECIOS SEGUN ADJ. (FRONTERIZO)'!$C$19</f>
        <v>0</v>
      </c>
      <c r="DD163" s="80" t="e" vm="1">
        <f>+[4]!NumLetras(DC163,"PESO","PESOS DOMINICANOS","$EE $m CON #d/100 CENTAVOS")</f>
        <v>#VALUE!</v>
      </c>
      <c r="DE163" s="80">
        <f t="shared" si="102"/>
        <v>0</v>
      </c>
      <c r="DF163" s="165">
        <v>11</v>
      </c>
      <c r="DG163" s="37">
        <f t="shared" si="103"/>
        <v>440</v>
      </c>
      <c r="DH163" s="189">
        <v>82.59999999999998</v>
      </c>
      <c r="DI163" s="80">
        <f>+DF163*'PRECIOS SEGUN ADJ (RURAL)'!$B$15*'PRECIOS SEGUN ADJ (RURAL)'!$C$15</f>
        <v>36344</v>
      </c>
      <c r="DJ163" s="80" t="e" vm="1">
        <f>+[4]!NumLetras(DI163,"PESO","PESOS DOMINICANOS","$EE $m CON #d/100 CENTAVOS")</f>
        <v>#VALUE!</v>
      </c>
      <c r="DK163" s="80">
        <f t="shared" si="120"/>
        <v>6541.92</v>
      </c>
      <c r="DL163" s="165">
        <v>268</v>
      </c>
      <c r="DM163" s="37">
        <f t="shared" si="104"/>
        <v>10720</v>
      </c>
      <c r="DN163" s="189">
        <v>23.059999999999995</v>
      </c>
      <c r="DO163" s="80">
        <f>+DL163*'PRECIOS SEGUN ADJ (RURAL)'!$B$17*'PRECIOS SEGUN ADJ (RURAL)'!$C$17</f>
        <v>247203.20000000001</v>
      </c>
      <c r="DP163" s="80" t="e" vm="1">
        <f>+[4]!NumLetras(DO163,"PESO","PESOS DOMINICANOS","$EE $m CON #d/100 CENTAVOS")</f>
        <v>#VALUE!</v>
      </c>
      <c r="DQ163" s="192">
        <v>0</v>
      </c>
      <c r="DR163" s="192">
        <f t="shared" si="130"/>
        <v>0</v>
      </c>
      <c r="DS163" s="189">
        <v>80.849999999999994</v>
      </c>
      <c r="DT163" s="80">
        <f>+DQ163*'PRECIOS SEGUN ADJ. (FRONTERIZO)'!$B$22*'PRECIOS SEGUN ADJ. (FRONTERIZO)'!$C$22</f>
        <v>0</v>
      </c>
      <c r="DU163" s="80" t="e" vm="1">
        <f>+[4]!NumLetras(DT163,"PESO","PESOS DOMINICANOS","$EE $m CON #d/100 CENTAVOS")</f>
        <v>#VALUE!</v>
      </c>
      <c r="DV163" s="165">
        <v>12</v>
      </c>
      <c r="DW163" s="37">
        <f t="shared" si="105"/>
        <v>480</v>
      </c>
      <c r="DX163" s="189">
        <v>21.83</v>
      </c>
      <c r="DY163" s="80">
        <f>+DV163*'PRECIOS SEGUN ADJ (RURAL)'!$B$19*'PRECIOS SEGUN ADJ (RURAL)'!$C$19</f>
        <v>10478.4</v>
      </c>
      <c r="DZ163" s="80" t="e" vm="1">
        <f>+[4]!NumLetras(DY163,"PESO","PESOS DOMINICANOS","$EE $m CON #d/100 CENTAVOS")</f>
        <v>#VALUE!</v>
      </c>
      <c r="EA163" s="80">
        <f t="shared" si="121"/>
        <v>1886.11</v>
      </c>
      <c r="EB163" s="165">
        <v>41</v>
      </c>
      <c r="EC163" s="37">
        <f t="shared" si="106"/>
        <v>1640</v>
      </c>
      <c r="ED163" s="189">
        <v>33</v>
      </c>
      <c r="EE163" s="80">
        <f>+EB163*'PRECIOS SEGUN ADJ (RURAL)'!$B$20*'PRECIOS SEGUN ADJ (RURAL)'!$C$20</f>
        <v>54120</v>
      </c>
      <c r="EF163" s="80" t="e" vm="1">
        <f>+[4]!NumLetras(EE163,"PESO","PESOS DOMINICANOS","$EE $m CON #d/100 CENTAVOS")</f>
        <v>#VALUE!</v>
      </c>
      <c r="EG163" s="37">
        <v>0</v>
      </c>
      <c r="EH163" s="37">
        <f t="shared" si="131"/>
        <v>0</v>
      </c>
      <c r="EI163" s="189">
        <v>15.789999999999997</v>
      </c>
      <c r="EJ163" s="80">
        <f>+EG163*'PRECIOS SEGUN ADJ. (FRONTERIZO)'!$B$25*'PRECIOS SEGUN ADJ. (FRONTERIZO)'!$C$25</f>
        <v>0</v>
      </c>
      <c r="EK163" s="80" t="e" vm="1">
        <f>+[4]!NumLetras(EJ163,"PESO","PESOS DOMINICANOS","$EE $m CON #d/100 CENTAVOS")</f>
        <v>#VALUE!</v>
      </c>
      <c r="EL163" s="37">
        <v>0</v>
      </c>
      <c r="EM163" s="37">
        <f t="shared" si="132"/>
        <v>0</v>
      </c>
      <c r="EN163" s="189">
        <v>31.5</v>
      </c>
      <c r="EO163" s="80">
        <f>+EL163*'PRECIOS SEGUN ADJ. (FRONTERIZO)'!$B$26*'PRECIOS SEGUN ADJ. (FRONTERIZO)'!$C$26</f>
        <v>0</v>
      </c>
      <c r="EP163" s="80" t="e" vm="1">
        <f>+[4]!NumLetras(EO163,"PESO","PESOS DOMINICANOS","$EE $m CON #d/100 CENTAVOS")</f>
        <v>#VALUE!</v>
      </c>
      <c r="EQ163" s="193">
        <v>35</v>
      </c>
      <c r="ER163" s="194">
        <f t="shared" si="107"/>
        <v>1400</v>
      </c>
      <c r="ES163" s="195">
        <v>21.68</v>
      </c>
      <c r="ET163" s="196">
        <f>+EQ163*'PRECIOS SEGUN ADJ (RURAL)'!$B$13*'PRECIOS SEGUN ADJ (RURAL)'!$C$13</f>
        <v>30352</v>
      </c>
      <c r="EU163" s="196" t="e" vm="1">
        <f>+[4]!NumLetras(ET163,"PESO","PESOS DOMINICANOS","$EE $m CON #d/100 CENTAVOS")</f>
        <v>#VALUE!</v>
      </c>
      <c r="EV163" s="197">
        <v>268</v>
      </c>
      <c r="EW163" s="198">
        <f t="shared" si="122"/>
        <v>5360</v>
      </c>
      <c r="EX163" s="199">
        <v>5.5</v>
      </c>
      <c r="EY163" s="200">
        <f>+EV163*'PRECIOS SEGUN ADJ (RURAL)'!$B$16*'PRECIOS SEGUN ADJ (RURAL)'!$C$16</f>
        <v>29480</v>
      </c>
      <c r="EZ163" s="200" t="e" vm="1">
        <f>+[4]!NumLetras(EY163,"PESO","PESOS DOMINICANOS","$EE $m CON #d/100 CENTAVOS")</f>
        <v>#VALUE!</v>
      </c>
      <c r="FA163" s="201">
        <v>16</v>
      </c>
      <c r="FB163" s="202">
        <f t="shared" si="108"/>
        <v>640</v>
      </c>
      <c r="FC163" s="203">
        <v>220</v>
      </c>
      <c r="FD163" s="204">
        <f>+FA163*'PRECIOS SEGUN ADJ (RURAL)'!$B$18*'PRECIOS SEGUN ADJ (RURAL)'!$C$18</f>
        <v>140800</v>
      </c>
      <c r="FE163" s="204" t="e" vm="1">
        <f>+[4]!NumLetras(FD163,"PESO","PESOS DOMINICANOS","$EE $m CON #d/100 CENTAVOS")</f>
        <v>#VALUE!</v>
      </c>
      <c r="FF163" s="204">
        <f t="shared" si="123"/>
        <v>25344</v>
      </c>
      <c r="FG163" s="80">
        <f t="shared" si="134"/>
        <v>1376942.7999999998</v>
      </c>
      <c r="FH163" s="80" t="e" vm="1">
        <f>+[4]!NumLetras(FG163,"PESO","PESOS DOMINICANOS","$EE $m CON #d/100 CENTAVOS")</f>
        <v>#VALUE!</v>
      </c>
      <c r="FI163" s="80">
        <f t="shared" si="133"/>
        <v>109671.93999999999</v>
      </c>
      <c r="FJ163" s="80" t="e" vm="1">
        <f>+[4]!NumLetras(FI163,"PESO","PESOS DOMINICANOS","$EE $m CON #d/100 CENTAVOS")</f>
        <v>#VALUE!</v>
      </c>
      <c r="FK163" s="80">
        <f t="shared" si="109"/>
        <v>1267270.8599999999</v>
      </c>
      <c r="FL163" s="80" t="e" vm="1">
        <f>+[4]!NumLetras(FK163,"PESO","PESOS DOMINICANOS","$EE $m CON #d/100 CENTAVOS")</f>
        <v>#VALUE!</v>
      </c>
      <c r="FM163" s="80">
        <f t="shared" si="110"/>
        <v>275388.56</v>
      </c>
      <c r="FN163" s="80" t="e" vm="1">
        <f>+[4]!NumLetras(FM163,"PESO","PESOS DOMINICANOS","$EE $m CON #d/100 CENTAVOS")</f>
        <v>#VALUE!</v>
      </c>
      <c r="FO163" s="80">
        <f t="shared" si="111"/>
        <v>13769.43</v>
      </c>
      <c r="FP163" s="80" t="e" vm="1">
        <f>+[4]!NumLetras(FO163,"PESO","PESOS DOMINICANOS","$EE $m CON #d/100 CENTAVOS")</f>
        <v>#VALUE!</v>
      </c>
      <c r="FQ163" s="80"/>
      <c r="FR163" s="80">
        <f t="shared" si="112"/>
        <v>1101554.2399999998</v>
      </c>
      <c r="FS163" s="80" t="e" vm="1">
        <f>+[4]!NumLetras(FR163,"PESO","PESOS DOMINICANOS","$EE $m CON #d/100 CENTAVOS")</f>
        <v>#VALUE!</v>
      </c>
      <c r="FT163" s="37" t="str">
        <f>+VLOOKUP(D163,'RURAL XENIA'!F:G,2,0)</f>
        <v>R-05</v>
      </c>
    </row>
    <row r="164" spans="1:176">
      <c r="A164" s="37">
        <v>53</v>
      </c>
      <c r="B164" s="37">
        <v>53</v>
      </c>
      <c r="C164" s="26" t="s">
        <v>3188</v>
      </c>
      <c r="D164" s="37">
        <v>130793859</v>
      </c>
      <c r="E164" s="37">
        <f>+VLOOKUP(D164,'INFORMACION DE PROVEEDORES'!C:I,2,0)</f>
        <v>130793859</v>
      </c>
      <c r="F164" s="26" t="str">
        <f>+VLOOKUP(D164,'INFORMACION DE PROVEEDORES'!C:J,4,0)</f>
        <v xml:space="preserve">LAURA MELO </v>
      </c>
      <c r="G164" s="37" t="str">
        <f>+VLOOKUP(D164,'INFORMACION DE PROVEEDORES'!C:K,5,0)</f>
        <v>402-4071170-1</v>
      </c>
      <c r="H164" s="26" t="str">
        <f>+VLOOKUP(D164,'INFORMACION DE PROVEEDORES'!C:L,7,0)</f>
        <v xml:space="preserve">CALLE K, LOCAL 3B, ZONA INDUSTRIAL DE HAINA, SAN  CRISTOBAL </v>
      </c>
      <c r="I164" s="37" t="str">
        <f>+VLOOKUP(D164,'INFORMACION DE PROVEEDORES'!C:M,3,0)</f>
        <v xml:space="preserve"> JURÍDICA</v>
      </c>
      <c r="J164" s="37">
        <v>4</v>
      </c>
      <c r="K164" s="37">
        <v>282</v>
      </c>
      <c r="L164" s="37">
        <v>21</v>
      </c>
      <c r="M164" s="37">
        <f t="shared" si="113"/>
        <v>840</v>
      </c>
      <c r="N164" s="189">
        <v>60.180000000000007</v>
      </c>
      <c r="O164" s="80">
        <f>+L164*'PRECIOS SEGUN ADJ (RURAL)'!$B$2*'PRECIOS SEGUN ADJ (RURAL)'!$C$2</f>
        <v>50551.199999999997</v>
      </c>
      <c r="P164" s="80" t="e" vm="1">
        <f>+[4]!NumLetras(O164,"PESO","PESOS DOMINICANOS","$EE $m CON #d/100 CENTAVOS")</f>
        <v>#VALUE!</v>
      </c>
      <c r="Q164" s="80">
        <f t="shared" si="114"/>
        <v>8088.19</v>
      </c>
      <c r="R164" s="165">
        <v>6</v>
      </c>
      <c r="S164" s="37">
        <f t="shared" si="90"/>
        <v>240</v>
      </c>
      <c r="T164" s="189">
        <v>33</v>
      </c>
      <c r="U164" s="80">
        <f>+R164*'PRECIOS SEGUN ADJ (RURAL)'!$B$3*'PRECIOS SEGUN ADJ (RURAL)'!$C$3</f>
        <v>7920</v>
      </c>
      <c r="V164" s="80" t="e" vm="1">
        <f>+[4]!NumLetras(U164,"PESO","PESOS DOMINICANOS","$EE $m CON #d/100 CENTAVOS")</f>
        <v>#VALUE!</v>
      </c>
      <c r="W164" s="192">
        <v>0</v>
      </c>
      <c r="X164" s="37">
        <f t="shared" si="124"/>
        <v>0</v>
      </c>
      <c r="Y164" s="189">
        <v>25.2</v>
      </c>
      <c r="Z164" s="80">
        <f>+W164*'PRECIOS SEGUN ADJ. (FRONTERIZO)'!$B$4*'PRECIOS SEGUN ADJ. (FRONTERIZO)'!$C$4</f>
        <v>0</v>
      </c>
      <c r="AA164" s="80" t="e" vm="1">
        <f>+[4]!NumLetras(Z164,"PESO","PESOS DOMINICANOS","$EE $m CON #d/100 CENTAVOS")</f>
        <v>#VALUE!</v>
      </c>
      <c r="AB164" s="165">
        <v>44</v>
      </c>
      <c r="AC164" s="37">
        <f t="shared" si="91"/>
        <v>1760</v>
      </c>
      <c r="AD164" s="189">
        <v>87.91</v>
      </c>
      <c r="AE164" s="80">
        <f>+AB164*'PRECIOS SEGUN ADJ (RURAL)'!$B$4*'PRECIOS SEGUN ADJ (RURAL)'!$C$4</f>
        <v>154721.60000000001</v>
      </c>
      <c r="AF164" s="80" t="e" vm="1">
        <f>+[4]!NumLetras(AE164,"PESO","PESOS DOMINICANOS","$EE $m CON #d/100 CENTAVOS")</f>
        <v>#VALUE!</v>
      </c>
      <c r="AG164" s="80">
        <f t="shared" si="115"/>
        <v>27849.89</v>
      </c>
      <c r="AH164" s="165">
        <v>54</v>
      </c>
      <c r="AI164" s="37">
        <f t="shared" si="92"/>
        <v>2160</v>
      </c>
      <c r="AJ164" s="189">
        <v>53.95</v>
      </c>
      <c r="AK164" s="80">
        <f>+AH164*'PRECIOS SEGUN ADJ (RURAL)'!$B$5*'PRECIOS SEGUN ADJ (RURAL)'!$C$5</f>
        <v>116532</v>
      </c>
      <c r="AL164" s="80" t="e" vm="1">
        <f>+[4]!NumLetras(AK164,"PESO","PESOS DOMINICANOS","$EE $m CON #d/100 CENTAVOS")</f>
        <v>#VALUE!</v>
      </c>
      <c r="AM164" s="165">
        <v>9</v>
      </c>
      <c r="AN164" s="37">
        <f t="shared" si="93"/>
        <v>360</v>
      </c>
      <c r="AO164" s="189">
        <v>29.05</v>
      </c>
      <c r="AP164" s="80">
        <f>+AM164*'PRECIOS SEGUN ADJ (RURAL)'!$B$6*'PRECIOS SEGUN ADJ (RURAL)'!$C$6</f>
        <v>10458</v>
      </c>
      <c r="AQ164" s="80" t="e" vm="1">
        <f>+[4]!NumLetras(AP164,"PESO","PESOS DOMINICANOS","$EE $m CON #d/100 CENTAVOS")</f>
        <v>#VALUE!</v>
      </c>
      <c r="AR164" s="80">
        <f t="shared" si="116"/>
        <v>1673.28</v>
      </c>
      <c r="AS164" s="165">
        <v>17</v>
      </c>
      <c r="AT164" s="37">
        <f t="shared" si="94"/>
        <v>680</v>
      </c>
      <c r="AU164" s="189">
        <v>304.44</v>
      </c>
      <c r="AV164" s="80">
        <f>+AS164*'PRECIOS SEGUN ADJ (RURAL)'!$B$7*'PRECIOS SEGUN ADJ (RURAL)'!$C$7</f>
        <v>207019.19999999998</v>
      </c>
      <c r="AW164" s="80" t="e" vm="1">
        <f>+[4]!NumLetras(AV164,"PESO","PESOS DOMINICANOS","$EE $m CON #d/100 CENTAVOS")</f>
        <v>#VALUE!</v>
      </c>
      <c r="AX164" s="80">
        <f t="shared" si="117"/>
        <v>37263.46</v>
      </c>
      <c r="AY164" s="37">
        <v>0</v>
      </c>
      <c r="AZ164" s="37">
        <f t="shared" si="125"/>
        <v>0</v>
      </c>
      <c r="BA164" s="189">
        <v>18.899999999999999</v>
      </c>
      <c r="BB164" s="80">
        <f>+AY164*'PRECIOS SEGUN ADJ. (FRONTERIZO)'!$B$9*'PRECIOS SEGUN ADJ. (FRONTERIZO)'!$C$9</f>
        <v>0</v>
      </c>
      <c r="BC164" s="80" t="e" vm="1">
        <f>+[4]!NumLetras(BB164,"PESO","PESOS DOMINICANOS","$EE $m CON #d/100 CENTAVOS")</f>
        <v>#VALUE!</v>
      </c>
      <c r="BD164" s="165">
        <v>6</v>
      </c>
      <c r="BE164" s="37">
        <f t="shared" si="95"/>
        <v>240</v>
      </c>
      <c r="BF164" s="189">
        <v>140.38999999999999</v>
      </c>
      <c r="BG164" s="80">
        <f>+BD164*'PRECIOS SEGUN ADJ (RURAL)'!$B$8*'PRECIOS SEGUN ADJ (RURAL)'!$C$8</f>
        <v>33693.599999999999</v>
      </c>
      <c r="BH164" s="80" t="e" vm="1">
        <f>+[4]!NumLetras(BG164,"PESO","PESOS DOMINICANOS","$EE $m CON #d/100 CENTAVOS")</f>
        <v>#VALUE!</v>
      </c>
      <c r="BI164" s="80">
        <f t="shared" si="118"/>
        <v>6064.85</v>
      </c>
      <c r="BJ164" s="37">
        <v>0</v>
      </c>
      <c r="BK164" s="37">
        <f t="shared" si="126"/>
        <v>0</v>
      </c>
      <c r="BL164" s="189">
        <v>31.459999999999997</v>
      </c>
      <c r="BM164" s="80">
        <f>+BJ164*'PRECIOS SEGUN ADJ. (FRONTERIZO)'!$B$11*'PRECIOS SEGUN ADJ. (FRONTERIZO)'!$C$11</f>
        <v>0</v>
      </c>
      <c r="BN164" s="80" t="e" vm="1">
        <f>+[4]!NumLetras(BM164,"PESO","PESOS DOMINICANOS","$EE $m CON #d/100 CENTAVOS")</f>
        <v>#VALUE!</v>
      </c>
      <c r="BO164" s="165">
        <v>14</v>
      </c>
      <c r="BP164" s="37">
        <f t="shared" si="96"/>
        <v>560</v>
      </c>
      <c r="BQ164" s="189">
        <v>68.099999999999994</v>
      </c>
      <c r="BR164" s="80">
        <f>+BO164*'PRECIOS SEGUN ADJ (RURAL)'!$B$9*'PRECIOS SEGUN ADJ (RURAL)'!$C$9</f>
        <v>38135.999999999993</v>
      </c>
      <c r="BS164" s="80" t="e" vm="1">
        <f>+[4]!NumLetras(BR164,"PESO","PESOS DOMINICANOS","$EE $m CON #d/100 CENTAVOS")</f>
        <v>#VALUE!</v>
      </c>
      <c r="BT164" s="165">
        <v>282</v>
      </c>
      <c r="BU164" s="37">
        <f t="shared" si="119"/>
        <v>5640</v>
      </c>
      <c r="BV164" s="189">
        <v>5.5</v>
      </c>
      <c r="BW164" s="80">
        <f>+BT164*'PRECIOS SEGUN ADJ (RURAL)'!$B$10*'PRECIOS SEGUN ADJ (RURAL)'!$C$10</f>
        <v>31020</v>
      </c>
      <c r="BX164" s="80" t="e" vm="1">
        <f>+[4]!NumLetras(BW164,"PESO","PESOS DOMINICANOS","$EE $m CON #d/100 CENTAVOS")</f>
        <v>#VALUE!</v>
      </c>
      <c r="BY164" s="165">
        <v>282</v>
      </c>
      <c r="BZ164" s="37">
        <f t="shared" si="97"/>
        <v>11280</v>
      </c>
      <c r="CA164" s="189">
        <v>7.1500000000000012</v>
      </c>
      <c r="CB164" s="80">
        <f>+BY164*'PRECIOS SEGUN ADJ (RURAL)'!$B$11*'PRECIOS SEGUN ADJ (RURAL)'!$C$11</f>
        <v>80652</v>
      </c>
      <c r="CC164" s="80" t="e" vm="1">
        <f>+[4]!NumLetras(CB164,"PESO","PESOS DOMINICANOS","$EE $m CON #d/100 CENTAVOS")</f>
        <v>#VALUE!</v>
      </c>
      <c r="CD164" s="165">
        <v>282</v>
      </c>
      <c r="CE164" s="37">
        <f t="shared" si="98"/>
        <v>11280</v>
      </c>
      <c r="CF164" s="189">
        <v>6.84</v>
      </c>
      <c r="CG164" s="80">
        <f>+CD164*'PRECIOS SEGUN ADJ (RURAL)'!$B$12*'PRECIOS SEGUN ADJ (RURAL)'!$C$12</f>
        <v>77155.199999999997</v>
      </c>
      <c r="CH164" s="80" t="e" vm="1">
        <f>+[4]!NumLetras(CG164,"PESO","PESOS DOMINICANOS","$EE $m CON #d/100 CENTAVOS")</f>
        <v>#VALUE!</v>
      </c>
      <c r="CI164" s="37">
        <v>0</v>
      </c>
      <c r="CJ164" s="37">
        <f t="shared" si="127"/>
        <v>0</v>
      </c>
      <c r="CK164" s="189">
        <v>60</v>
      </c>
      <c r="CL164" s="80">
        <f>+CI164*'PRECIOS SEGUN ADJ. (FRONTERIZO)'!$B$16*'PRECIOS SEGUN ADJ. (FRONTERIZO)'!$C$16</f>
        <v>0</v>
      </c>
      <c r="CM164" s="80" t="e" vm="1">
        <f>+[4]!NumLetras(CL164,"PESO","PESOS DOMINICANOS","$EE $m CON #d/100 CENTAVOS")</f>
        <v>#VALUE!</v>
      </c>
      <c r="CN164" s="80">
        <f t="shared" si="99"/>
        <v>0</v>
      </c>
      <c r="CO164" s="37">
        <v>0</v>
      </c>
      <c r="CP164" s="37">
        <f t="shared" si="128"/>
        <v>0</v>
      </c>
      <c r="CQ164" s="189">
        <v>55.649999999999991</v>
      </c>
      <c r="CR164" s="80">
        <f>+CO164*'PRECIOS SEGUN ADJ. (FRONTERIZO)'!$B$17*'PRECIOS SEGUN ADJ. (FRONTERIZO)'!$C$17</f>
        <v>0</v>
      </c>
      <c r="CS164" s="80" t="e" vm="1">
        <f>+[4]!NumLetras(CR164,"PESO","PESOS DOMINICANOS","$EE $m CON #d/100 CENTAVOS")</f>
        <v>#VALUE!</v>
      </c>
      <c r="CT164" s="80">
        <f t="shared" si="100"/>
        <v>0</v>
      </c>
      <c r="CU164" s="165">
        <v>282</v>
      </c>
      <c r="CV164" s="37">
        <f t="shared" si="101"/>
        <v>11280</v>
      </c>
      <c r="CW164" s="189">
        <v>6.5999999999999988</v>
      </c>
      <c r="CX164" s="80">
        <f>+CU164*'PRECIOS SEGUN ADJ (RURAL)'!$B$14*'PRECIOS SEGUN ADJ (RURAL)'!$C$14</f>
        <v>74448</v>
      </c>
      <c r="CY164" s="80" t="e" vm="1">
        <f>+[4]!NumLetras(CX164,"PESO","PESOS DOMINICANOS","$EE $m CON #d/100 CENTAVOS")</f>
        <v>#VALUE!</v>
      </c>
      <c r="CZ164" s="37">
        <v>0</v>
      </c>
      <c r="DA164" s="37">
        <f t="shared" si="129"/>
        <v>0</v>
      </c>
      <c r="DB164" s="189">
        <v>65.75</v>
      </c>
      <c r="DC164" s="80">
        <f>+CZ164*'PRECIOS SEGUN ADJ. (FRONTERIZO)'!$B$19*'PRECIOS SEGUN ADJ. (FRONTERIZO)'!$C$19</f>
        <v>0</v>
      </c>
      <c r="DD164" s="80" t="e" vm="1">
        <f>+[4]!NumLetras(DC164,"PESO","PESOS DOMINICANOS","$EE $m CON #d/100 CENTAVOS")</f>
        <v>#VALUE!</v>
      </c>
      <c r="DE164" s="80">
        <f t="shared" si="102"/>
        <v>0</v>
      </c>
      <c r="DF164" s="165">
        <v>11</v>
      </c>
      <c r="DG164" s="37">
        <f t="shared" si="103"/>
        <v>440</v>
      </c>
      <c r="DH164" s="189">
        <v>82.59999999999998</v>
      </c>
      <c r="DI164" s="80">
        <f>+DF164*'PRECIOS SEGUN ADJ (RURAL)'!$B$15*'PRECIOS SEGUN ADJ (RURAL)'!$C$15</f>
        <v>36344</v>
      </c>
      <c r="DJ164" s="80" t="e" vm="1">
        <f>+[4]!NumLetras(DI164,"PESO","PESOS DOMINICANOS","$EE $m CON #d/100 CENTAVOS")</f>
        <v>#VALUE!</v>
      </c>
      <c r="DK164" s="80">
        <f t="shared" si="120"/>
        <v>6541.92</v>
      </c>
      <c r="DL164" s="165">
        <v>282</v>
      </c>
      <c r="DM164" s="37">
        <f t="shared" si="104"/>
        <v>11280</v>
      </c>
      <c r="DN164" s="189">
        <v>23.059999999999995</v>
      </c>
      <c r="DO164" s="80">
        <f>+DL164*'PRECIOS SEGUN ADJ (RURAL)'!$B$17*'PRECIOS SEGUN ADJ (RURAL)'!$C$17</f>
        <v>260116.8</v>
      </c>
      <c r="DP164" s="80" t="e" vm="1">
        <f>+[4]!NumLetras(DO164,"PESO","PESOS DOMINICANOS","$EE $m CON #d/100 CENTAVOS")</f>
        <v>#VALUE!</v>
      </c>
      <c r="DQ164" s="192">
        <v>0</v>
      </c>
      <c r="DR164" s="192">
        <f t="shared" si="130"/>
        <v>0</v>
      </c>
      <c r="DS164" s="189">
        <v>80.849999999999994</v>
      </c>
      <c r="DT164" s="80">
        <f>+DQ164*'PRECIOS SEGUN ADJ. (FRONTERIZO)'!$B$22*'PRECIOS SEGUN ADJ. (FRONTERIZO)'!$C$22</f>
        <v>0</v>
      </c>
      <c r="DU164" s="80" t="e" vm="1">
        <f>+[4]!NumLetras(DT164,"PESO","PESOS DOMINICANOS","$EE $m CON #d/100 CENTAVOS")</f>
        <v>#VALUE!</v>
      </c>
      <c r="DV164" s="165">
        <v>13</v>
      </c>
      <c r="DW164" s="37">
        <f t="shared" si="105"/>
        <v>520</v>
      </c>
      <c r="DX164" s="189">
        <v>21.83</v>
      </c>
      <c r="DY164" s="80">
        <f>+DV164*'PRECIOS SEGUN ADJ (RURAL)'!$B$19*'PRECIOS SEGUN ADJ (RURAL)'!$C$19</f>
        <v>11351.599999999999</v>
      </c>
      <c r="DZ164" s="80" t="e" vm="1">
        <f>+[4]!NumLetras(DY164,"PESO","PESOS DOMINICANOS","$EE $m CON #d/100 CENTAVOS")</f>
        <v>#VALUE!</v>
      </c>
      <c r="EA164" s="80">
        <f t="shared" si="121"/>
        <v>2043.29</v>
      </c>
      <c r="EB164" s="165">
        <v>42</v>
      </c>
      <c r="EC164" s="37">
        <f t="shared" si="106"/>
        <v>1680</v>
      </c>
      <c r="ED164" s="189">
        <v>33</v>
      </c>
      <c r="EE164" s="80">
        <f>+EB164*'PRECIOS SEGUN ADJ (RURAL)'!$B$20*'PRECIOS SEGUN ADJ (RURAL)'!$C$20</f>
        <v>55440</v>
      </c>
      <c r="EF164" s="80" t="e" vm="1">
        <f>+[4]!NumLetras(EE164,"PESO","PESOS DOMINICANOS","$EE $m CON #d/100 CENTAVOS")</f>
        <v>#VALUE!</v>
      </c>
      <c r="EG164" s="37">
        <v>0</v>
      </c>
      <c r="EH164" s="37">
        <f t="shared" si="131"/>
        <v>0</v>
      </c>
      <c r="EI164" s="189">
        <v>15.789999999999997</v>
      </c>
      <c r="EJ164" s="80">
        <f>+EG164*'PRECIOS SEGUN ADJ. (FRONTERIZO)'!$B$25*'PRECIOS SEGUN ADJ. (FRONTERIZO)'!$C$25</f>
        <v>0</v>
      </c>
      <c r="EK164" s="80" t="e" vm="1">
        <f>+[4]!NumLetras(EJ164,"PESO","PESOS DOMINICANOS","$EE $m CON #d/100 CENTAVOS")</f>
        <v>#VALUE!</v>
      </c>
      <c r="EL164" s="37">
        <v>0</v>
      </c>
      <c r="EM164" s="37">
        <f t="shared" si="132"/>
        <v>0</v>
      </c>
      <c r="EN164" s="189">
        <v>31.5</v>
      </c>
      <c r="EO164" s="80">
        <f>+EL164*'PRECIOS SEGUN ADJ. (FRONTERIZO)'!$B$26*'PRECIOS SEGUN ADJ. (FRONTERIZO)'!$C$26</f>
        <v>0</v>
      </c>
      <c r="EP164" s="80" t="e" vm="1">
        <f>+[4]!NumLetras(EO164,"PESO","PESOS DOMINICANOS","$EE $m CON #d/100 CENTAVOS")</f>
        <v>#VALUE!</v>
      </c>
      <c r="EQ164" s="193">
        <v>38</v>
      </c>
      <c r="ER164" s="194">
        <f t="shared" si="107"/>
        <v>1520</v>
      </c>
      <c r="ES164" s="195">
        <v>21.68</v>
      </c>
      <c r="ET164" s="196">
        <f>+EQ164*'PRECIOS SEGUN ADJ (RURAL)'!$B$13*'PRECIOS SEGUN ADJ (RURAL)'!$C$13</f>
        <v>32953.599999999999</v>
      </c>
      <c r="EU164" s="196" t="e" vm="1">
        <f>+[4]!NumLetras(ET164,"PESO","PESOS DOMINICANOS","$EE $m CON #d/100 CENTAVOS")</f>
        <v>#VALUE!</v>
      </c>
      <c r="EV164" s="197">
        <v>282</v>
      </c>
      <c r="EW164" s="198">
        <f t="shared" si="122"/>
        <v>5640</v>
      </c>
      <c r="EX164" s="199">
        <v>5.5</v>
      </c>
      <c r="EY164" s="200">
        <f>+EV164*'PRECIOS SEGUN ADJ (RURAL)'!$B$16*'PRECIOS SEGUN ADJ (RURAL)'!$C$16</f>
        <v>31020</v>
      </c>
      <c r="EZ164" s="200" t="e" vm="1">
        <f>+[4]!NumLetras(EY164,"PESO","PESOS DOMINICANOS","$EE $m CON #d/100 CENTAVOS")</f>
        <v>#VALUE!</v>
      </c>
      <c r="FA164" s="201">
        <v>17</v>
      </c>
      <c r="FB164" s="202">
        <f t="shared" si="108"/>
        <v>680</v>
      </c>
      <c r="FC164" s="203">
        <v>220</v>
      </c>
      <c r="FD164" s="204">
        <f>+FA164*'PRECIOS SEGUN ADJ (RURAL)'!$B$18*'PRECIOS SEGUN ADJ (RURAL)'!$C$18</f>
        <v>149600</v>
      </c>
      <c r="FE164" s="204" t="e" vm="1">
        <f>+[4]!NumLetras(FD164,"PESO","PESOS DOMINICANOS","$EE $m CON #d/100 CENTAVOS")</f>
        <v>#VALUE!</v>
      </c>
      <c r="FF164" s="204">
        <f t="shared" si="123"/>
        <v>26928</v>
      </c>
      <c r="FG164" s="80">
        <f t="shared" si="134"/>
        <v>1459132.8</v>
      </c>
      <c r="FH164" s="80" t="e" vm="1">
        <f>+[4]!NumLetras(FG164,"PESO","PESOS DOMINICANOS","$EE $m CON #d/100 CENTAVOS")</f>
        <v>#VALUE!</v>
      </c>
      <c r="FI164" s="80">
        <f t="shared" si="133"/>
        <v>116452.88</v>
      </c>
      <c r="FJ164" s="80" t="e" vm="1">
        <f>+[4]!NumLetras(FI164,"PESO","PESOS DOMINICANOS","$EE $m CON #d/100 CENTAVOS")</f>
        <v>#VALUE!</v>
      </c>
      <c r="FK164" s="80">
        <f t="shared" si="109"/>
        <v>1342679.92</v>
      </c>
      <c r="FL164" s="80" t="e" vm="1">
        <f>+[4]!NumLetras(FK164,"PESO","PESOS DOMINICANOS","$EE $m CON #d/100 CENTAVOS")</f>
        <v>#VALUE!</v>
      </c>
      <c r="FM164" s="80">
        <f t="shared" si="110"/>
        <v>291826.56</v>
      </c>
      <c r="FN164" s="80" t="e" vm="1">
        <f>+[4]!NumLetras(FM164,"PESO","PESOS DOMINICANOS","$EE $m CON #d/100 CENTAVOS")</f>
        <v>#VALUE!</v>
      </c>
      <c r="FO164" s="80">
        <f t="shared" si="111"/>
        <v>14591.33</v>
      </c>
      <c r="FP164" s="80" t="e" vm="1">
        <f>+[4]!NumLetras(FO164,"PESO","PESOS DOMINICANOS","$EE $m CON #d/100 CENTAVOS")</f>
        <v>#VALUE!</v>
      </c>
      <c r="FQ164" s="80"/>
      <c r="FR164" s="80">
        <f t="shared" si="112"/>
        <v>1167306.24</v>
      </c>
      <c r="FS164" s="80" t="e" vm="1">
        <f>+[4]!NumLetras(FR164,"PESO","PESOS DOMINICANOS","$EE $m CON #d/100 CENTAVOS")</f>
        <v>#VALUE!</v>
      </c>
      <c r="FT164" s="37" t="str">
        <f>+VLOOKUP(D164,'RURAL XENIA'!F:G,2,0)</f>
        <v>R-45</v>
      </c>
    </row>
    <row r="165" spans="1:176">
      <c r="A165" s="37">
        <v>54</v>
      </c>
      <c r="B165" s="37">
        <v>54</v>
      </c>
      <c r="C165" s="26" t="s">
        <v>3199</v>
      </c>
      <c r="D165" s="37">
        <v>132266102</v>
      </c>
      <c r="E165" s="37">
        <f>+VLOOKUP(D165,'INFORMACION DE PROVEEDORES'!C:I,2,0)</f>
        <v>132266102</v>
      </c>
      <c r="F165" s="26" t="str">
        <f>+VLOOKUP(D165,'INFORMACION DE PROVEEDORES'!C:J,4,0)</f>
        <v>YASIRIS JACKSON DE FRIAS</v>
      </c>
      <c r="G165" s="37" t="str">
        <f>+VLOOKUP(D165,'INFORMACION DE PROVEEDORES'!C:K,5,0)</f>
        <v>001-1282370-3</v>
      </c>
      <c r="H165" s="26" t="str">
        <f>+VLOOKUP(D165,'INFORMACION DE PROVEEDORES'!C:L,7,0)</f>
        <v>CALLE RAMON JAVIER BATISTA, NO.05 LOS TRABAJADORES.</v>
      </c>
      <c r="I165" s="37" t="str">
        <f>+VLOOKUP(D165,'INFORMACION DE PROVEEDORES'!C:M,3,0)</f>
        <v xml:space="preserve"> JURÍDICA</v>
      </c>
      <c r="J165" s="37">
        <v>5</v>
      </c>
      <c r="K165" s="37">
        <v>371</v>
      </c>
      <c r="L165" s="37">
        <v>26</v>
      </c>
      <c r="M165" s="37">
        <f t="shared" si="113"/>
        <v>1040</v>
      </c>
      <c r="N165" s="189">
        <v>60.180000000000007</v>
      </c>
      <c r="O165" s="80">
        <f>+L165*'PRECIOS SEGUN ADJ (RURAL)'!$B$2*'PRECIOS SEGUN ADJ (RURAL)'!$C$2</f>
        <v>62587.200000000004</v>
      </c>
      <c r="P165" s="80" t="e" vm="1">
        <f>+[4]!NumLetras(O165,"PESO","PESOS DOMINICANOS","$EE $m CON #d/100 CENTAVOS")</f>
        <v>#VALUE!</v>
      </c>
      <c r="Q165" s="80">
        <f t="shared" si="114"/>
        <v>10013.950000000001</v>
      </c>
      <c r="R165" s="165">
        <v>6</v>
      </c>
      <c r="S165" s="37">
        <f t="shared" si="90"/>
        <v>240</v>
      </c>
      <c r="T165" s="189">
        <v>33</v>
      </c>
      <c r="U165" s="80">
        <f>+R165*'PRECIOS SEGUN ADJ (RURAL)'!$B$3*'PRECIOS SEGUN ADJ (RURAL)'!$C$3</f>
        <v>7920</v>
      </c>
      <c r="V165" s="80" t="e" vm="1">
        <f>+[4]!NumLetras(U165,"PESO","PESOS DOMINICANOS","$EE $m CON #d/100 CENTAVOS")</f>
        <v>#VALUE!</v>
      </c>
      <c r="W165" s="192">
        <v>0</v>
      </c>
      <c r="X165" s="37">
        <f t="shared" si="124"/>
        <v>0</v>
      </c>
      <c r="Y165" s="189">
        <v>25.2</v>
      </c>
      <c r="Z165" s="80">
        <f>+W165*'PRECIOS SEGUN ADJ. (FRONTERIZO)'!$B$4*'PRECIOS SEGUN ADJ. (FRONTERIZO)'!$C$4</f>
        <v>0</v>
      </c>
      <c r="AA165" s="80" t="e" vm="1">
        <f>+[4]!NumLetras(Z165,"PESO","PESOS DOMINICANOS","$EE $m CON #d/100 CENTAVOS")</f>
        <v>#VALUE!</v>
      </c>
      <c r="AB165" s="165">
        <v>59</v>
      </c>
      <c r="AC165" s="37">
        <f t="shared" si="91"/>
        <v>2360</v>
      </c>
      <c r="AD165" s="189">
        <v>87.91</v>
      </c>
      <c r="AE165" s="80">
        <f>+AB165*'PRECIOS SEGUN ADJ (RURAL)'!$B$4*'PRECIOS SEGUN ADJ (RURAL)'!$C$4</f>
        <v>207467.59999999998</v>
      </c>
      <c r="AF165" s="80" t="e" vm="1">
        <f>+[4]!NumLetras(AE165,"PESO","PESOS DOMINICANOS","$EE $m CON #d/100 CENTAVOS")</f>
        <v>#VALUE!</v>
      </c>
      <c r="AG165" s="80">
        <f t="shared" si="115"/>
        <v>37344.17</v>
      </c>
      <c r="AH165" s="165">
        <v>70</v>
      </c>
      <c r="AI165" s="37">
        <f t="shared" si="92"/>
        <v>2800</v>
      </c>
      <c r="AJ165" s="189">
        <v>53.95</v>
      </c>
      <c r="AK165" s="80">
        <f>+AH165*'PRECIOS SEGUN ADJ (RURAL)'!$B$5*'PRECIOS SEGUN ADJ (RURAL)'!$C$5</f>
        <v>151060</v>
      </c>
      <c r="AL165" s="80" t="e" vm="1">
        <f>+[4]!NumLetras(AK165,"PESO","PESOS DOMINICANOS","$EE $m CON #d/100 CENTAVOS")</f>
        <v>#VALUE!</v>
      </c>
      <c r="AM165" s="165">
        <v>10</v>
      </c>
      <c r="AN165" s="37">
        <f t="shared" si="93"/>
        <v>400</v>
      </c>
      <c r="AO165" s="189">
        <v>29.05</v>
      </c>
      <c r="AP165" s="80">
        <f>+AM165*'PRECIOS SEGUN ADJ (RURAL)'!$B$6*'PRECIOS SEGUN ADJ (RURAL)'!$C$6</f>
        <v>11620</v>
      </c>
      <c r="AQ165" s="80" t="e" vm="1">
        <f>+[4]!NumLetras(AP165,"PESO","PESOS DOMINICANOS","$EE $m CON #d/100 CENTAVOS")</f>
        <v>#VALUE!</v>
      </c>
      <c r="AR165" s="80">
        <f t="shared" si="116"/>
        <v>1859.2</v>
      </c>
      <c r="AS165" s="165">
        <v>24</v>
      </c>
      <c r="AT165" s="37">
        <f t="shared" si="94"/>
        <v>960</v>
      </c>
      <c r="AU165" s="189">
        <v>304.44</v>
      </c>
      <c r="AV165" s="80">
        <f>+AS165*'PRECIOS SEGUN ADJ (RURAL)'!$B$7*'PRECIOS SEGUN ADJ (RURAL)'!$C$7</f>
        <v>292262.39999999997</v>
      </c>
      <c r="AW165" s="80" t="e" vm="1">
        <f>+[4]!NumLetras(AV165,"PESO","PESOS DOMINICANOS","$EE $m CON #d/100 CENTAVOS")</f>
        <v>#VALUE!</v>
      </c>
      <c r="AX165" s="80">
        <f t="shared" si="117"/>
        <v>52607.23</v>
      </c>
      <c r="AY165" s="37">
        <v>0</v>
      </c>
      <c r="AZ165" s="37">
        <f t="shared" si="125"/>
        <v>0</v>
      </c>
      <c r="BA165" s="189">
        <v>18.899999999999999</v>
      </c>
      <c r="BB165" s="80">
        <f>+AY165*'PRECIOS SEGUN ADJ. (FRONTERIZO)'!$B$9*'PRECIOS SEGUN ADJ. (FRONTERIZO)'!$C$9</f>
        <v>0</v>
      </c>
      <c r="BC165" s="80" t="e" vm="1">
        <f>+[4]!NumLetras(BB165,"PESO","PESOS DOMINICANOS","$EE $m CON #d/100 CENTAVOS")</f>
        <v>#VALUE!</v>
      </c>
      <c r="BD165" s="165">
        <v>6</v>
      </c>
      <c r="BE165" s="37">
        <f t="shared" si="95"/>
        <v>240</v>
      </c>
      <c r="BF165" s="189">
        <v>140.38999999999999</v>
      </c>
      <c r="BG165" s="80">
        <f>+BD165*'PRECIOS SEGUN ADJ (RURAL)'!$B$8*'PRECIOS SEGUN ADJ (RURAL)'!$C$8</f>
        <v>33693.599999999999</v>
      </c>
      <c r="BH165" s="80" t="e" vm="1">
        <f>+[4]!NumLetras(BG165,"PESO","PESOS DOMINICANOS","$EE $m CON #d/100 CENTAVOS")</f>
        <v>#VALUE!</v>
      </c>
      <c r="BI165" s="80">
        <f t="shared" si="118"/>
        <v>6064.85</v>
      </c>
      <c r="BJ165" s="37">
        <v>0</v>
      </c>
      <c r="BK165" s="37">
        <f t="shared" si="126"/>
        <v>0</v>
      </c>
      <c r="BL165" s="189">
        <v>31.459999999999997</v>
      </c>
      <c r="BM165" s="80">
        <f>+BJ165*'PRECIOS SEGUN ADJ. (FRONTERIZO)'!$B$11*'PRECIOS SEGUN ADJ. (FRONTERIZO)'!$C$11</f>
        <v>0</v>
      </c>
      <c r="BN165" s="80" t="e" vm="1">
        <f>+[4]!NumLetras(BM165,"PESO","PESOS DOMINICANOS","$EE $m CON #d/100 CENTAVOS")</f>
        <v>#VALUE!</v>
      </c>
      <c r="BO165" s="165">
        <v>20</v>
      </c>
      <c r="BP165" s="37">
        <f t="shared" si="96"/>
        <v>800</v>
      </c>
      <c r="BQ165" s="189">
        <v>68.099999999999994</v>
      </c>
      <c r="BR165" s="80">
        <f>+BO165*'PRECIOS SEGUN ADJ (RURAL)'!$B$9*'PRECIOS SEGUN ADJ (RURAL)'!$C$9</f>
        <v>54480</v>
      </c>
      <c r="BS165" s="80" t="e" vm="1">
        <f>+[4]!NumLetras(BR165,"PESO","PESOS DOMINICANOS","$EE $m CON #d/100 CENTAVOS")</f>
        <v>#VALUE!</v>
      </c>
      <c r="BT165" s="165">
        <v>371</v>
      </c>
      <c r="BU165" s="37">
        <f t="shared" si="119"/>
        <v>7420</v>
      </c>
      <c r="BV165" s="189">
        <v>5.5</v>
      </c>
      <c r="BW165" s="80">
        <f>+BT165*'PRECIOS SEGUN ADJ (RURAL)'!$B$10*'PRECIOS SEGUN ADJ (RURAL)'!$C$10</f>
        <v>40810</v>
      </c>
      <c r="BX165" s="80" t="e" vm="1">
        <f>+[4]!NumLetras(BW165,"PESO","PESOS DOMINICANOS","$EE $m CON #d/100 CENTAVOS")</f>
        <v>#VALUE!</v>
      </c>
      <c r="BY165" s="165">
        <v>371</v>
      </c>
      <c r="BZ165" s="37">
        <f t="shared" si="97"/>
        <v>14840</v>
      </c>
      <c r="CA165" s="189">
        <v>7.1500000000000012</v>
      </c>
      <c r="CB165" s="80">
        <f>+BY165*'PRECIOS SEGUN ADJ (RURAL)'!$B$11*'PRECIOS SEGUN ADJ (RURAL)'!$C$11</f>
        <v>106106</v>
      </c>
      <c r="CC165" s="80" t="e" vm="1">
        <f>+[4]!NumLetras(CB165,"PESO","PESOS DOMINICANOS","$EE $m CON #d/100 CENTAVOS")</f>
        <v>#VALUE!</v>
      </c>
      <c r="CD165" s="165">
        <v>371</v>
      </c>
      <c r="CE165" s="37">
        <f t="shared" si="98"/>
        <v>14840</v>
      </c>
      <c r="CF165" s="189">
        <v>6.84</v>
      </c>
      <c r="CG165" s="80">
        <f>+CD165*'PRECIOS SEGUN ADJ (RURAL)'!$B$12*'PRECIOS SEGUN ADJ (RURAL)'!$C$12</f>
        <v>101505.59999999999</v>
      </c>
      <c r="CH165" s="80" t="e" vm="1">
        <f>+[4]!NumLetras(CG165,"PESO","PESOS DOMINICANOS","$EE $m CON #d/100 CENTAVOS")</f>
        <v>#VALUE!</v>
      </c>
      <c r="CI165" s="37">
        <v>0</v>
      </c>
      <c r="CJ165" s="37">
        <f t="shared" si="127"/>
        <v>0</v>
      </c>
      <c r="CK165" s="189">
        <v>60</v>
      </c>
      <c r="CL165" s="80">
        <f>+CI165*'PRECIOS SEGUN ADJ. (FRONTERIZO)'!$B$16*'PRECIOS SEGUN ADJ. (FRONTERIZO)'!$C$16</f>
        <v>0</v>
      </c>
      <c r="CM165" s="80" t="e" vm="1">
        <f>+[4]!NumLetras(CL165,"PESO","PESOS DOMINICANOS","$EE $m CON #d/100 CENTAVOS")</f>
        <v>#VALUE!</v>
      </c>
      <c r="CN165" s="80">
        <f t="shared" si="99"/>
        <v>0</v>
      </c>
      <c r="CO165" s="37">
        <v>0</v>
      </c>
      <c r="CP165" s="37">
        <f t="shared" si="128"/>
        <v>0</v>
      </c>
      <c r="CQ165" s="189">
        <v>55.649999999999991</v>
      </c>
      <c r="CR165" s="80">
        <f>+CO165*'PRECIOS SEGUN ADJ. (FRONTERIZO)'!$B$17*'PRECIOS SEGUN ADJ. (FRONTERIZO)'!$C$17</f>
        <v>0</v>
      </c>
      <c r="CS165" s="80" t="e" vm="1">
        <f>+[4]!NumLetras(CR165,"PESO","PESOS DOMINICANOS","$EE $m CON #d/100 CENTAVOS")</f>
        <v>#VALUE!</v>
      </c>
      <c r="CT165" s="80">
        <f t="shared" si="100"/>
        <v>0</v>
      </c>
      <c r="CU165" s="165">
        <v>371</v>
      </c>
      <c r="CV165" s="37">
        <f t="shared" si="101"/>
        <v>14840</v>
      </c>
      <c r="CW165" s="189">
        <v>6.5999999999999988</v>
      </c>
      <c r="CX165" s="80">
        <f>+CU165*'PRECIOS SEGUN ADJ (RURAL)'!$B$14*'PRECIOS SEGUN ADJ (RURAL)'!$C$14</f>
        <v>97944</v>
      </c>
      <c r="CY165" s="80" t="e" vm="1">
        <f>+[4]!NumLetras(CX165,"PESO","PESOS DOMINICANOS","$EE $m CON #d/100 CENTAVOS")</f>
        <v>#VALUE!</v>
      </c>
      <c r="CZ165" s="37">
        <v>0</v>
      </c>
      <c r="DA165" s="37">
        <f t="shared" si="129"/>
        <v>0</v>
      </c>
      <c r="DB165" s="189">
        <v>65.75</v>
      </c>
      <c r="DC165" s="80">
        <f>+CZ165*'PRECIOS SEGUN ADJ. (FRONTERIZO)'!$B$19*'PRECIOS SEGUN ADJ. (FRONTERIZO)'!$C$19</f>
        <v>0</v>
      </c>
      <c r="DD165" s="80" t="e" vm="1">
        <f>+[4]!NumLetras(DC165,"PESO","PESOS DOMINICANOS","$EE $m CON #d/100 CENTAVOS")</f>
        <v>#VALUE!</v>
      </c>
      <c r="DE165" s="80">
        <f t="shared" si="102"/>
        <v>0</v>
      </c>
      <c r="DF165" s="165">
        <v>15</v>
      </c>
      <c r="DG165" s="37">
        <f t="shared" si="103"/>
        <v>600</v>
      </c>
      <c r="DH165" s="189">
        <v>82.59999999999998</v>
      </c>
      <c r="DI165" s="80">
        <f>+DF165*'PRECIOS SEGUN ADJ (RURAL)'!$B$15*'PRECIOS SEGUN ADJ (RURAL)'!$C$15</f>
        <v>49560</v>
      </c>
      <c r="DJ165" s="80" t="e" vm="1">
        <f>+[4]!NumLetras(DI165,"PESO","PESOS DOMINICANOS","$EE $m CON #d/100 CENTAVOS")</f>
        <v>#VALUE!</v>
      </c>
      <c r="DK165" s="80">
        <f t="shared" si="120"/>
        <v>8920.7999999999993</v>
      </c>
      <c r="DL165" s="165">
        <v>371</v>
      </c>
      <c r="DM165" s="37">
        <f t="shared" si="104"/>
        <v>14840</v>
      </c>
      <c r="DN165" s="189">
        <v>23.059999999999995</v>
      </c>
      <c r="DO165" s="80">
        <f>+DL165*'PRECIOS SEGUN ADJ (RURAL)'!$B$17*'PRECIOS SEGUN ADJ (RURAL)'!$C$17</f>
        <v>342210.4</v>
      </c>
      <c r="DP165" s="80" t="e" vm="1">
        <f>+[4]!NumLetras(DO165,"PESO","PESOS DOMINICANOS","$EE $m CON #d/100 CENTAVOS")</f>
        <v>#VALUE!</v>
      </c>
      <c r="DQ165" s="192">
        <v>0</v>
      </c>
      <c r="DR165" s="192">
        <f t="shared" si="130"/>
        <v>0</v>
      </c>
      <c r="DS165" s="189">
        <v>80.849999999999994</v>
      </c>
      <c r="DT165" s="80">
        <f>+DQ165*'PRECIOS SEGUN ADJ. (FRONTERIZO)'!$B$22*'PRECIOS SEGUN ADJ. (FRONTERIZO)'!$C$22</f>
        <v>0</v>
      </c>
      <c r="DU165" s="80" t="e" vm="1">
        <f>+[4]!NumLetras(DT165,"PESO","PESOS DOMINICANOS","$EE $m CON #d/100 CENTAVOS")</f>
        <v>#VALUE!</v>
      </c>
      <c r="DV165" s="165">
        <v>16</v>
      </c>
      <c r="DW165" s="37">
        <f t="shared" si="105"/>
        <v>640</v>
      </c>
      <c r="DX165" s="189">
        <v>21.83</v>
      </c>
      <c r="DY165" s="80">
        <f>+DV165*'PRECIOS SEGUN ADJ (RURAL)'!$B$19*'PRECIOS SEGUN ADJ (RURAL)'!$C$19</f>
        <v>13971.199999999999</v>
      </c>
      <c r="DZ165" s="80" t="e" vm="1">
        <f>+[4]!NumLetras(DY165,"PESO","PESOS DOMINICANOS","$EE $m CON #d/100 CENTAVOS")</f>
        <v>#VALUE!</v>
      </c>
      <c r="EA165" s="80">
        <f t="shared" si="121"/>
        <v>2514.8200000000002</v>
      </c>
      <c r="EB165" s="165">
        <v>55</v>
      </c>
      <c r="EC165" s="37">
        <f t="shared" si="106"/>
        <v>2200</v>
      </c>
      <c r="ED165" s="189">
        <v>33</v>
      </c>
      <c r="EE165" s="80">
        <f>+EB165*'PRECIOS SEGUN ADJ (RURAL)'!$B$20*'PRECIOS SEGUN ADJ (RURAL)'!$C$20</f>
        <v>72600</v>
      </c>
      <c r="EF165" s="80" t="e" vm="1">
        <f>+[4]!NumLetras(EE165,"PESO","PESOS DOMINICANOS","$EE $m CON #d/100 CENTAVOS")</f>
        <v>#VALUE!</v>
      </c>
      <c r="EG165" s="37">
        <v>0</v>
      </c>
      <c r="EH165" s="37">
        <f t="shared" si="131"/>
        <v>0</v>
      </c>
      <c r="EI165" s="189">
        <v>15.789999999999997</v>
      </c>
      <c r="EJ165" s="80">
        <f>+EG165*'PRECIOS SEGUN ADJ. (FRONTERIZO)'!$B$25*'PRECIOS SEGUN ADJ. (FRONTERIZO)'!$C$25</f>
        <v>0</v>
      </c>
      <c r="EK165" s="80" t="e" vm="1">
        <f>+[4]!NumLetras(EJ165,"PESO","PESOS DOMINICANOS","$EE $m CON #d/100 CENTAVOS")</f>
        <v>#VALUE!</v>
      </c>
      <c r="EL165" s="37">
        <v>0</v>
      </c>
      <c r="EM165" s="37">
        <f t="shared" si="132"/>
        <v>0</v>
      </c>
      <c r="EN165" s="189">
        <v>31.5</v>
      </c>
      <c r="EO165" s="80">
        <f>+EL165*'PRECIOS SEGUN ADJ. (FRONTERIZO)'!$B$26*'PRECIOS SEGUN ADJ. (FRONTERIZO)'!$C$26</f>
        <v>0</v>
      </c>
      <c r="EP165" s="80" t="e" vm="1">
        <f>+[4]!NumLetras(EO165,"PESO","PESOS DOMINICANOS","$EE $m CON #d/100 CENTAVOS")</f>
        <v>#VALUE!</v>
      </c>
      <c r="EQ165" s="193">
        <v>50</v>
      </c>
      <c r="ER165" s="194">
        <f t="shared" si="107"/>
        <v>2000</v>
      </c>
      <c r="ES165" s="195">
        <v>21.68</v>
      </c>
      <c r="ET165" s="196">
        <f>+EQ165*'PRECIOS SEGUN ADJ (RURAL)'!$B$13*'PRECIOS SEGUN ADJ (RURAL)'!$C$13</f>
        <v>43360</v>
      </c>
      <c r="EU165" s="196" t="e" vm="1">
        <f>+[4]!NumLetras(ET165,"PESO","PESOS DOMINICANOS","$EE $m CON #d/100 CENTAVOS")</f>
        <v>#VALUE!</v>
      </c>
      <c r="EV165" s="197">
        <v>371</v>
      </c>
      <c r="EW165" s="198">
        <f t="shared" si="122"/>
        <v>7420</v>
      </c>
      <c r="EX165" s="199">
        <v>5.5</v>
      </c>
      <c r="EY165" s="200">
        <f>+EV165*'PRECIOS SEGUN ADJ (RURAL)'!$B$16*'PRECIOS SEGUN ADJ (RURAL)'!$C$16</f>
        <v>40810</v>
      </c>
      <c r="EZ165" s="200" t="e" vm="1">
        <f>+[4]!NumLetras(EY165,"PESO","PESOS DOMINICANOS","$EE $m CON #d/100 CENTAVOS")</f>
        <v>#VALUE!</v>
      </c>
      <c r="FA165" s="201">
        <v>24</v>
      </c>
      <c r="FB165" s="202">
        <f t="shared" si="108"/>
        <v>960</v>
      </c>
      <c r="FC165" s="203">
        <v>220</v>
      </c>
      <c r="FD165" s="204">
        <f>+FA165*'PRECIOS SEGUN ADJ (RURAL)'!$B$18*'PRECIOS SEGUN ADJ (RURAL)'!$C$18</f>
        <v>211200</v>
      </c>
      <c r="FE165" s="204" t="e" vm="1">
        <f>+[4]!NumLetras(FD165,"PESO","PESOS DOMINICANOS","$EE $m CON #d/100 CENTAVOS")</f>
        <v>#VALUE!</v>
      </c>
      <c r="FF165" s="204">
        <f t="shared" si="123"/>
        <v>38016</v>
      </c>
      <c r="FG165" s="80">
        <f t="shared" si="134"/>
        <v>1941167.9999999998</v>
      </c>
      <c r="FH165" s="80" t="e" vm="1">
        <f>+[4]!NumLetras(FG165,"PESO","PESOS DOMINICANOS","$EE $m CON #d/100 CENTAVOS")</f>
        <v>#VALUE!</v>
      </c>
      <c r="FI165" s="80">
        <f t="shared" si="133"/>
        <v>157341.02000000002</v>
      </c>
      <c r="FJ165" s="80" t="e" vm="1">
        <f>+[4]!NumLetras(FI165,"PESO","PESOS DOMINICANOS","$EE $m CON #d/100 CENTAVOS")</f>
        <v>#VALUE!</v>
      </c>
      <c r="FK165" s="80">
        <f t="shared" si="109"/>
        <v>1783826.9799999997</v>
      </c>
      <c r="FL165" s="80" t="e" vm="1">
        <f>+[4]!NumLetras(FK165,"PESO","PESOS DOMINICANOS","$EE $m CON #d/100 CENTAVOS")</f>
        <v>#VALUE!</v>
      </c>
      <c r="FM165" s="80">
        <f t="shared" si="110"/>
        <v>388233.6</v>
      </c>
      <c r="FN165" s="80" t="e" vm="1">
        <f>+[4]!NumLetras(FM165,"PESO","PESOS DOMINICANOS","$EE $m CON #d/100 CENTAVOS")</f>
        <v>#VALUE!</v>
      </c>
      <c r="FO165" s="80">
        <f t="shared" si="111"/>
        <v>19411.68</v>
      </c>
      <c r="FP165" s="80" t="e" vm="1">
        <f>+[4]!NumLetras(FO165,"PESO","PESOS DOMINICANOS","$EE $m CON #d/100 CENTAVOS")</f>
        <v>#VALUE!</v>
      </c>
      <c r="FQ165" s="80"/>
      <c r="FR165" s="80">
        <f t="shared" si="112"/>
        <v>1552934.4</v>
      </c>
      <c r="FS165" s="80" t="e" vm="1">
        <f>+[4]!NumLetras(FR165,"PESO","PESOS DOMINICANOS","$EE $m CON #d/100 CENTAVOS")</f>
        <v>#VALUE!</v>
      </c>
      <c r="FT165" s="37" t="str">
        <f>+VLOOKUP(D165,'RURAL XENIA'!F:G,2,0)</f>
        <v>R-39</v>
      </c>
    </row>
    <row r="166" spans="1:176">
      <c r="A166" s="37">
        <v>55</v>
      </c>
      <c r="B166" s="37">
        <v>55</v>
      </c>
      <c r="C166" s="26" t="s">
        <v>3213</v>
      </c>
      <c r="D166" s="37">
        <v>131206255</v>
      </c>
      <c r="E166" s="37">
        <f>+VLOOKUP(D166,'INFORMACION DE PROVEEDORES'!C:I,2,0)</f>
        <v>131206255</v>
      </c>
      <c r="F166" s="26" t="str">
        <f>+VLOOKUP(D166,'INFORMACION DE PROVEEDORES'!C:J,4,0)</f>
        <v>CARLOS MARCIAL FELIZ PEREZ</v>
      </c>
      <c r="G166" s="37" t="str">
        <f>+VLOOKUP(D166,'INFORMACION DE PROVEEDORES'!C:K,5,0)</f>
        <v>010-0014926-8</v>
      </c>
      <c r="H166" s="26" t="str">
        <f>+VLOOKUP(D166,'INFORMACION DE PROVEEDORES'!C:L,7,0)</f>
        <v>CALLE PADRE BILLINI, NO. 2, LAS FLORES, SAN JOSE DE OCOA</v>
      </c>
      <c r="I166" s="37" t="str">
        <f>+VLOOKUP(D166,'INFORMACION DE PROVEEDORES'!C:M,3,0)</f>
        <v xml:space="preserve"> JURÍDICA</v>
      </c>
      <c r="J166" s="37">
        <v>1</v>
      </c>
      <c r="K166" s="37">
        <v>296</v>
      </c>
      <c r="L166" s="37">
        <v>20</v>
      </c>
      <c r="M166" s="37">
        <f t="shared" si="113"/>
        <v>800</v>
      </c>
      <c r="N166" s="189">
        <v>60.180000000000007</v>
      </c>
      <c r="O166" s="80">
        <f>+L166*'PRECIOS SEGUN ADJ (RURAL)'!$B$2*'PRECIOS SEGUN ADJ (RURAL)'!$C$2</f>
        <v>48144</v>
      </c>
      <c r="P166" s="80" t="e" vm="1">
        <f>+[4]!NumLetras(O166,"PESO","PESOS DOMINICANOS","$EE $m CON #d/100 CENTAVOS")</f>
        <v>#VALUE!</v>
      </c>
      <c r="Q166" s="80">
        <f t="shared" si="114"/>
        <v>7703.04</v>
      </c>
      <c r="R166" s="165">
        <v>4</v>
      </c>
      <c r="S166" s="37">
        <f t="shared" si="90"/>
        <v>160</v>
      </c>
      <c r="T166" s="189">
        <v>33</v>
      </c>
      <c r="U166" s="80">
        <f>+R166*'PRECIOS SEGUN ADJ (RURAL)'!$B$3*'PRECIOS SEGUN ADJ (RURAL)'!$C$3</f>
        <v>5280</v>
      </c>
      <c r="V166" s="80" t="e" vm="1">
        <f>+[4]!NumLetras(U166,"PESO","PESOS DOMINICANOS","$EE $m CON #d/100 CENTAVOS")</f>
        <v>#VALUE!</v>
      </c>
      <c r="W166" s="192">
        <v>0</v>
      </c>
      <c r="X166" s="37">
        <f t="shared" si="124"/>
        <v>0</v>
      </c>
      <c r="Y166" s="189">
        <v>25.2</v>
      </c>
      <c r="Z166" s="80">
        <f>+W166*'PRECIOS SEGUN ADJ. (FRONTERIZO)'!$B$4*'PRECIOS SEGUN ADJ. (FRONTERIZO)'!$C$4</f>
        <v>0</v>
      </c>
      <c r="AA166" s="80" t="e" vm="1">
        <f>+[4]!NumLetras(Z166,"PESO","PESOS DOMINICANOS","$EE $m CON #d/100 CENTAVOS")</f>
        <v>#VALUE!</v>
      </c>
      <c r="AB166" s="165">
        <v>45</v>
      </c>
      <c r="AC166" s="37">
        <f t="shared" si="91"/>
        <v>1800</v>
      </c>
      <c r="AD166" s="189">
        <v>87.91</v>
      </c>
      <c r="AE166" s="80">
        <f>+AB166*'PRECIOS SEGUN ADJ (RURAL)'!$B$4*'PRECIOS SEGUN ADJ (RURAL)'!$C$4</f>
        <v>158238</v>
      </c>
      <c r="AF166" s="80" t="e" vm="1">
        <f>+[4]!NumLetras(AE166,"PESO","PESOS DOMINICANOS","$EE $m CON #d/100 CENTAVOS")</f>
        <v>#VALUE!</v>
      </c>
      <c r="AG166" s="80">
        <f t="shared" si="115"/>
        <v>28482.84</v>
      </c>
      <c r="AH166" s="165">
        <v>55</v>
      </c>
      <c r="AI166" s="37">
        <f t="shared" si="92"/>
        <v>2200</v>
      </c>
      <c r="AJ166" s="189">
        <v>53.95</v>
      </c>
      <c r="AK166" s="80">
        <f>+AH166*'PRECIOS SEGUN ADJ (RURAL)'!$B$5*'PRECIOS SEGUN ADJ (RURAL)'!$C$5</f>
        <v>118690</v>
      </c>
      <c r="AL166" s="80" t="e" vm="1">
        <f>+[4]!NumLetras(AK166,"PESO","PESOS DOMINICANOS","$EE $m CON #d/100 CENTAVOS")</f>
        <v>#VALUE!</v>
      </c>
      <c r="AM166" s="165">
        <v>7</v>
      </c>
      <c r="AN166" s="37">
        <f t="shared" si="93"/>
        <v>280</v>
      </c>
      <c r="AO166" s="189">
        <v>29.05</v>
      </c>
      <c r="AP166" s="80">
        <f>+AM166*'PRECIOS SEGUN ADJ (RURAL)'!$B$6*'PRECIOS SEGUN ADJ (RURAL)'!$C$6</f>
        <v>8134</v>
      </c>
      <c r="AQ166" s="80" t="e" vm="1">
        <f>+[4]!NumLetras(AP166,"PESO","PESOS DOMINICANOS","$EE $m CON #d/100 CENTAVOS")</f>
        <v>#VALUE!</v>
      </c>
      <c r="AR166" s="80">
        <f t="shared" si="116"/>
        <v>1301.44</v>
      </c>
      <c r="AS166" s="165">
        <v>17</v>
      </c>
      <c r="AT166" s="37">
        <f t="shared" si="94"/>
        <v>680</v>
      </c>
      <c r="AU166" s="189">
        <v>304.44</v>
      </c>
      <c r="AV166" s="80">
        <f>+AS166*'PRECIOS SEGUN ADJ (RURAL)'!$B$7*'PRECIOS SEGUN ADJ (RURAL)'!$C$7</f>
        <v>207019.19999999998</v>
      </c>
      <c r="AW166" s="80" t="e" vm="1">
        <f>+[4]!NumLetras(AV166,"PESO","PESOS DOMINICANOS","$EE $m CON #d/100 CENTAVOS")</f>
        <v>#VALUE!</v>
      </c>
      <c r="AX166" s="80">
        <f t="shared" si="117"/>
        <v>37263.46</v>
      </c>
      <c r="AY166" s="37">
        <v>0</v>
      </c>
      <c r="AZ166" s="37">
        <f t="shared" si="125"/>
        <v>0</v>
      </c>
      <c r="BA166" s="189">
        <v>18.899999999999999</v>
      </c>
      <c r="BB166" s="80">
        <f>+AY166*'PRECIOS SEGUN ADJ. (FRONTERIZO)'!$B$9*'PRECIOS SEGUN ADJ. (FRONTERIZO)'!$C$9</f>
        <v>0</v>
      </c>
      <c r="BC166" s="80" t="e" vm="1">
        <f>+[4]!NumLetras(BB166,"PESO","PESOS DOMINICANOS","$EE $m CON #d/100 CENTAVOS")</f>
        <v>#VALUE!</v>
      </c>
      <c r="BD166" s="165">
        <v>4</v>
      </c>
      <c r="BE166" s="37">
        <f t="shared" si="95"/>
        <v>160</v>
      </c>
      <c r="BF166" s="189">
        <v>140.38999999999999</v>
      </c>
      <c r="BG166" s="80">
        <f>+BD166*'PRECIOS SEGUN ADJ (RURAL)'!$B$8*'PRECIOS SEGUN ADJ (RURAL)'!$C$8</f>
        <v>22462.399999999998</v>
      </c>
      <c r="BH166" s="80" t="e" vm="1">
        <f>+[4]!NumLetras(BG166,"PESO","PESOS DOMINICANOS","$EE $m CON #d/100 CENTAVOS")</f>
        <v>#VALUE!</v>
      </c>
      <c r="BI166" s="80">
        <f t="shared" si="118"/>
        <v>4043.23</v>
      </c>
      <c r="BJ166" s="37">
        <v>0</v>
      </c>
      <c r="BK166" s="37">
        <f t="shared" si="126"/>
        <v>0</v>
      </c>
      <c r="BL166" s="189">
        <v>31.459999999999997</v>
      </c>
      <c r="BM166" s="80">
        <f>+BJ166*'PRECIOS SEGUN ADJ. (FRONTERIZO)'!$B$11*'PRECIOS SEGUN ADJ. (FRONTERIZO)'!$C$11</f>
        <v>0</v>
      </c>
      <c r="BN166" s="80" t="e" vm="1">
        <f>+[4]!NumLetras(BM166,"PESO","PESOS DOMINICANOS","$EE $m CON #d/100 CENTAVOS")</f>
        <v>#VALUE!</v>
      </c>
      <c r="BO166" s="165">
        <v>14</v>
      </c>
      <c r="BP166" s="37">
        <f t="shared" si="96"/>
        <v>560</v>
      </c>
      <c r="BQ166" s="189">
        <v>68.099999999999994</v>
      </c>
      <c r="BR166" s="80">
        <f>+BO166*'PRECIOS SEGUN ADJ (RURAL)'!$B$9*'PRECIOS SEGUN ADJ (RURAL)'!$C$9</f>
        <v>38135.999999999993</v>
      </c>
      <c r="BS166" s="80" t="e" vm="1">
        <f>+[4]!NumLetras(BR166,"PESO","PESOS DOMINICANOS","$EE $m CON #d/100 CENTAVOS")</f>
        <v>#VALUE!</v>
      </c>
      <c r="BT166" s="165">
        <v>296</v>
      </c>
      <c r="BU166" s="37">
        <f t="shared" si="119"/>
        <v>5920</v>
      </c>
      <c r="BV166" s="189">
        <v>5.5</v>
      </c>
      <c r="BW166" s="80">
        <f>+BT166*'PRECIOS SEGUN ADJ (RURAL)'!$B$10*'PRECIOS SEGUN ADJ (RURAL)'!$C$10</f>
        <v>32560</v>
      </c>
      <c r="BX166" s="80" t="e" vm="1">
        <f>+[4]!NumLetras(BW166,"PESO","PESOS DOMINICANOS","$EE $m CON #d/100 CENTAVOS")</f>
        <v>#VALUE!</v>
      </c>
      <c r="BY166" s="165">
        <v>296</v>
      </c>
      <c r="BZ166" s="37">
        <f t="shared" si="97"/>
        <v>11840</v>
      </c>
      <c r="CA166" s="189">
        <v>7.1500000000000012</v>
      </c>
      <c r="CB166" s="80">
        <f>+BY166*'PRECIOS SEGUN ADJ (RURAL)'!$B$11*'PRECIOS SEGUN ADJ (RURAL)'!$C$11</f>
        <v>84656</v>
      </c>
      <c r="CC166" s="80" t="e" vm="1">
        <f>+[4]!NumLetras(CB166,"PESO","PESOS DOMINICANOS","$EE $m CON #d/100 CENTAVOS")</f>
        <v>#VALUE!</v>
      </c>
      <c r="CD166" s="165">
        <v>296</v>
      </c>
      <c r="CE166" s="37">
        <f t="shared" si="98"/>
        <v>11840</v>
      </c>
      <c r="CF166" s="189">
        <v>6.84</v>
      </c>
      <c r="CG166" s="80">
        <f>+CD166*'PRECIOS SEGUN ADJ (RURAL)'!$B$12*'PRECIOS SEGUN ADJ (RURAL)'!$C$12</f>
        <v>80985.599999999991</v>
      </c>
      <c r="CH166" s="80" t="e" vm="1">
        <f>+[4]!NumLetras(CG166,"PESO","PESOS DOMINICANOS","$EE $m CON #d/100 CENTAVOS")</f>
        <v>#VALUE!</v>
      </c>
      <c r="CI166" s="37">
        <v>0</v>
      </c>
      <c r="CJ166" s="37">
        <f t="shared" si="127"/>
        <v>0</v>
      </c>
      <c r="CK166" s="189">
        <v>60</v>
      </c>
      <c r="CL166" s="80">
        <f>+CI166*'PRECIOS SEGUN ADJ. (FRONTERIZO)'!$B$16*'PRECIOS SEGUN ADJ. (FRONTERIZO)'!$C$16</f>
        <v>0</v>
      </c>
      <c r="CM166" s="80" t="e" vm="1">
        <f>+[4]!NumLetras(CL166,"PESO","PESOS DOMINICANOS","$EE $m CON #d/100 CENTAVOS")</f>
        <v>#VALUE!</v>
      </c>
      <c r="CN166" s="80">
        <f t="shared" si="99"/>
        <v>0</v>
      </c>
      <c r="CO166" s="37">
        <v>0</v>
      </c>
      <c r="CP166" s="37">
        <f t="shared" si="128"/>
        <v>0</v>
      </c>
      <c r="CQ166" s="189">
        <v>55.649999999999991</v>
      </c>
      <c r="CR166" s="80">
        <f>+CO166*'PRECIOS SEGUN ADJ. (FRONTERIZO)'!$B$17*'PRECIOS SEGUN ADJ. (FRONTERIZO)'!$C$17</f>
        <v>0</v>
      </c>
      <c r="CS166" s="80" t="e" vm="1">
        <f>+[4]!NumLetras(CR166,"PESO","PESOS DOMINICANOS","$EE $m CON #d/100 CENTAVOS")</f>
        <v>#VALUE!</v>
      </c>
      <c r="CT166" s="80">
        <f t="shared" si="100"/>
        <v>0</v>
      </c>
      <c r="CU166" s="165">
        <v>296</v>
      </c>
      <c r="CV166" s="37">
        <f t="shared" si="101"/>
        <v>11840</v>
      </c>
      <c r="CW166" s="189">
        <v>6.5999999999999988</v>
      </c>
      <c r="CX166" s="80">
        <f>+CU166*'PRECIOS SEGUN ADJ (RURAL)'!$B$14*'PRECIOS SEGUN ADJ (RURAL)'!$C$14</f>
        <v>78144</v>
      </c>
      <c r="CY166" s="80" t="e" vm="1">
        <f>+[4]!NumLetras(CX166,"PESO","PESOS DOMINICANOS","$EE $m CON #d/100 CENTAVOS")</f>
        <v>#VALUE!</v>
      </c>
      <c r="CZ166" s="37">
        <v>0</v>
      </c>
      <c r="DA166" s="37">
        <f t="shared" si="129"/>
        <v>0</v>
      </c>
      <c r="DB166" s="189">
        <v>65.75</v>
      </c>
      <c r="DC166" s="80">
        <f>+CZ166*'PRECIOS SEGUN ADJ. (FRONTERIZO)'!$B$19*'PRECIOS SEGUN ADJ. (FRONTERIZO)'!$C$19</f>
        <v>0</v>
      </c>
      <c r="DD166" s="80" t="e" vm="1">
        <f>+[4]!NumLetras(DC166,"PESO","PESOS DOMINICANOS","$EE $m CON #d/100 CENTAVOS")</f>
        <v>#VALUE!</v>
      </c>
      <c r="DE166" s="80">
        <f t="shared" si="102"/>
        <v>0</v>
      </c>
      <c r="DF166" s="165">
        <v>10</v>
      </c>
      <c r="DG166" s="37">
        <f t="shared" si="103"/>
        <v>400</v>
      </c>
      <c r="DH166" s="189">
        <v>82.59999999999998</v>
      </c>
      <c r="DI166" s="80">
        <f>+DF166*'PRECIOS SEGUN ADJ (RURAL)'!$B$15*'PRECIOS SEGUN ADJ (RURAL)'!$C$15</f>
        <v>33040</v>
      </c>
      <c r="DJ166" s="80" t="e" vm="1">
        <f>+[4]!NumLetras(DI166,"PESO","PESOS DOMINICANOS","$EE $m CON #d/100 CENTAVOS")</f>
        <v>#VALUE!</v>
      </c>
      <c r="DK166" s="80">
        <f t="shared" si="120"/>
        <v>5947.2</v>
      </c>
      <c r="DL166" s="165">
        <v>296</v>
      </c>
      <c r="DM166" s="37">
        <f t="shared" si="104"/>
        <v>11840</v>
      </c>
      <c r="DN166" s="189">
        <v>23.059999999999995</v>
      </c>
      <c r="DO166" s="80">
        <f>+DL166*'PRECIOS SEGUN ADJ (RURAL)'!$B$17*'PRECIOS SEGUN ADJ (RURAL)'!$C$17</f>
        <v>273030.39999999997</v>
      </c>
      <c r="DP166" s="80" t="e" vm="1">
        <f>+[4]!NumLetras(DO166,"PESO","PESOS DOMINICANOS","$EE $m CON #d/100 CENTAVOS")</f>
        <v>#VALUE!</v>
      </c>
      <c r="DQ166" s="192">
        <v>0</v>
      </c>
      <c r="DR166" s="192">
        <f t="shared" si="130"/>
        <v>0</v>
      </c>
      <c r="DS166" s="189">
        <v>80.849999999999994</v>
      </c>
      <c r="DT166" s="80">
        <f>+DQ166*'PRECIOS SEGUN ADJ. (FRONTERIZO)'!$B$22*'PRECIOS SEGUN ADJ. (FRONTERIZO)'!$C$22</f>
        <v>0</v>
      </c>
      <c r="DU166" s="80" t="e" vm="1">
        <f>+[4]!NumLetras(DT166,"PESO","PESOS DOMINICANOS","$EE $m CON #d/100 CENTAVOS")</f>
        <v>#VALUE!</v>
      </c>
      <c r="DV166" s="165">
        <v>12</v>
      </c>
      <c r="DW166" s="37">
        <f t="shared" si="105"/>
        <v>480</v>
      </c>
      <c r="DX166" s="189">
        <v>21.83</v>
      </c>
      <c r="DY166" s="80">
        <f>+DV166*'PRECIOS SEGUN ADJ (RURAL)'!$B$19*'PRECIOS SEGUN ADJ (RURAL)'!$C$19</f>
        <v>10478.4</v>
      </c>
      <c r="DZ166" s="80" t="e" vm="1">
        <f>+[4]!NumLetras(DY166,"PESO","PESOS DOMINICANOS","$EE $m CON #d/100 CENTAVOS")</f>
        <v>#VALUE!</v>
      </c>
      <c r="EA166" s="80">
        <f t="shared" si="121"/>
        <v>1886.11</v>
      </c>
      <c r="EB166" s="165">
        <v>43</v>
      </c>
      <c r="EC166" s="37">
        <f t="shared" si="106"/>
        <v>1720</v>
      </c>
      <c r="ED166" s="189">
        <v>33</v>
      </c>
      <c r="EE166" s="80">
        <f>+EB166*'PRECIOS SEGUN ADJ (RURAL)'!$B$20*'PRECIOS SEGUN ADJ (RURAL)'!$C$20</f>
        <v>56760</v>
      </c>
      <c r="EF166" s="80" t="e" vm="1">
        <f>+[4]!NumLetras(EE166,"PESO","PESOS DOMINICANOS","$EE $m CON #d/100 CENTAVOS")</f>
        <v>#VALUE!</v>
      </c>
      <c r="EG166" s="37">
        <v>0</v>
      </c>
      <c r="EH166" s="37">
        <f t="shared" si="131"/>
        <v>0</v>
      </c>
      <c r="EI166" s="189">
        <v>15.789999999999997</v>
      </c>
      <c r="EJ166" s="80">
        <f>+EG166*'PRECIOS SEGUN ADJ. (FRONTERIZO)'!$B$25*'PRECIOS SEGUN ADJ. (FRONTERIZO)'!$C$25</f>
        <v>0</v>
      </c>
      <c r="EK166" s="80" t="e" vm="1">
        <f>+[4]!NumLetras(EJ166,"PESO","PESOS DOMINICANOS","$EE $m CON #d/100 CENTAVOS")</f>
        <v>#VALUE!</v>
      </c>
      <c r="EL166" s="37">
        <v>0</v>
      </c>
      <c r="EM166" s="37">
        <f t="shared" si="132"/>
        <v>0</v>
      </c>
      <c r="EN166" s="189">
        <v>31.5</v>
      </c>
      <c r="EO166" s="80">
        <f>+EL166*'PRECIOS SEGUN ADJ. (FRONTERIZO)'!$B$26*'PRECIOS SEGUN ADJ. (FRONTERIZO)'!$C$26</f>
        <v>0</v>
      </c>
      <c r="EP166" s="80" t="e" vm="1">
        <f>+[4]!NumLetras(EO166,"PESO","PESOS DOMINICANOS","$EE $m CON #d/100 CENTAVOS")</f>
        <v>#VALUE!</v>
      </c>
      <c r="EQ166" s="193">
        <v>38</v>
      </c>
      <c r="ER166" s="194">
        <f t="shared" si="107"/>
        <v>1520</v>
      </c>
      <c r="ES166" s="195">
        <v>21.68</v>
      </c>
      <c r="ET166" s="196">
        <f>+EQ166*'PRECIOS SEGUN ADJ (RURAL)'!$B$13*'PRECIOS SEGUN ADJ (RURAL)'!$C$13</f>
        <v>32953.599999999999</v>
      </c>
      <c r="EU166" s="196" t="e" vm="1">
        <f>+[4]!NumLetras(ET166,"PESO","PESOS DOMINICANOS","$EE $m CON #d/100 CENTAVOS")</f>
        <v>#VALUE!</v>
      </c>
      <c r="EV166" s="197">
        <v>296</v>
      </c>
      <c r="EW166" s="198">
        <f t="shared" si="122"/>
        <v>5920</v>
      </c>
      <c r="EX166" s="199">
        <v>5.5</v>
      </c>
      <c r="EY166" s="200">
        <f>+EV166*'PRECIOS SEGUN ADJ (RURAL)'!$B$16*'PRECIOS SEGUN ADJ (RURAL)'!$C$16</f>
        <v>32560</v>
      </c>
      <c r="EZ166" s="200" t="e" vm="1">
        <f>+[4]!NumLetras(EY166,"PESO","PESOS DOMINICANOS","$EE $m CON #d/100 CENTAVOS")</f>
        <v>#VALUE!</v>
      </c>
      <c r="FA166" s="201">
        <v>17</v>
      </c>
      <c r="FB166" s="202">
        <f t="shared" si="108"/>
        <v>680</v>
      </c>
      <c r="FC166" s="203">
        <v>220</v>
      </c>
      <c r="FD166" s="204">
        <f>+FA166*'PRECIOS SEGUN ADJ (RURAL)'!$B$18*'PRECIOS SEGUN ADJ (RURAL)'!$C$18</f>
        <v>149600</v>
      </c>
      <c r="FE166" s="204" t="e" vm="1">
        <f>+[4]!NumLetras(FD166,"PESO","PESOS DOMINICANOS","$EE $m CON #d/100 CENTAVOS")</f>
        <v>#VALUE!</v>
      </c>
      <c r="FF166" s="204">
        <f t="shared" si="123"/>
        <v>26928</v>
      </c>
      <c r="FG166" s="80">
        <f t="shared" si="134"/>
        <v>1470871.5999999999</v>
      </c>
      <c r="FH166" s="80" t="e" vm="1">
        <f>+[4]!NumLetras(FG166,"PESO","PESOS DOMINICANOS","$EE $m CON #d/100 CENTAVOS")</f>
        <v>#VALUE!</v>
      </c>
      <c r="FI166" s="80">
        <f t="shared" si="133"/>
        <v>113555.31999999999</v>
      </c>
      <c r="FJ166" s="80" t="e" vm="1">
        <f>+[4]!NumLetras(FI166,"PESO","PESOS DOMINICANOS","$EE $m CON #d/100 CENTAVOS")</f>
        <v>#VALUE!</v>
      </c>
      <c r="FK166" s="80">
        <f t="shared" si="109"/>
        <v>1357316.2799999998</v>
      </c>
      <c r="FL166" s="80" t="e" vm="1">
        <f>+[4]!NumLetras(FK166,"PESO","PESOS DOMINICANOS","$EE $m CON #d/100 CENTAVOS")</f>
        <v>#VALUE!</v>
      </c>
      <c r="FM166" s="80">
        <f t="shared" si="110"/>
        <v>294174.32</v>
      </c>
      <c r="FN166" s="80" t="e" vm="1">
        <f>+[4]!NumLetras(FM166,"PESO","PESOS DOMINICANOS","$EE $m CON #d/100 CENTAVOS")</f>
        <v>#VALUE!</v>
      </c>
      <c r="FO166" s="80">
        <f t="shared" si="111"/>
        <v>14708.72</v>
      </c>
      <c r="FP166" s="80" t="e" vm="1">
        <f>+[4]!NumLetras(FO166,"PESO","PESOS DOMINICANOS","$EE $m CON #d/100 CENTAVOS")</f>
        <v>#VALUE!</v>
      </c>
      <c r="FQ166" s="80"/>
      <c r="FR166" s="80">
        <f t="shared" si="112"/>
        <v>1176697.2799999998</v>
      </c>
      <c r="FS166" s="80" t="e" vm="1">
        <f>+[4]!NumLetras(FR166,"PESO","PESOS DOMINICANOS","$EE $m CON #d/100 CENTAVOS")</f>
        <v>#VALUE!</v>
      </c>
      <c r="FT166" s="37" t="str">
        <f>+VLOOKUP(D166,'RURAL XENIA'!F:G,2,0)</f>
        <v>R-10</v>
      </c>
    </row>
    <row r="167" spans="1:176">
      <c r="A167" s="37">
        <v>56</v>
      </c>
      <c r="B167" s="37">
        <v>56</v>
      </c>
      <c r="C167" s="26" t="s">
        <v>3223</v>
      </c>
      <c r="D167" s="37">
        <v>131320971</v>
      </c>
      <c r="E167" s="37">
        <f>+VLOOKUP(D167,'INFORMACION DE PROVEEDORES'!C:I,2,0)</f>
        <v>131320971</v>
      </c>
      <c r="F167" s="26" t="str">
        <f>+VLOOKUP(D167,'INFORMACION DE PROVEEDORES'!C:J,4,0)</f>
        <v>ELIANNE PLACENCIA ROMERO</v>
      </c>
      <c r="G167" s="37" t="str">
        <f>+VLOOKUP(D167,'INFORMACION DE PROVEEDORES'!C:K,5,0)</f>
        <v>402-1238913-0</v>
      </c>
      <c r="H167" s="26" t="str">
        <f>+VLOOKUP(D167,'INFORMACION DE PROVEEDORES'!C:L,7,0)</f>
        <v>CALLE SANCHEZ NO.10 SABANA GRANDE DE BOYA</v>
      </c>
      <c r="I167" s="37" t="str">
        <f>+VLOOKUP(D167,'INFORMACION DE PROVEEDORES'!C:M,3,0)</f>
        <v xml:space="preserve"> JURÍDICA</v>
      </c>
      <c r="J167" s="37">
        <v>1</v>
      </c>
      <c r="K167" s="37">
        <v>136</v>
      </c>
      <c r="L167" s="37">
        <v>9</v>
      </c>
      <c r="M167" s="37">
        <f t="shared" si="113"/>
        <v>360</v>
      </c>
      <c r="N167" s="189">
        <v>60.180000000000007</v>
      </c>
      <c r="O167" s="80">
        <f>+L167*'PRECIOS SEGUN ADJ (RURAL)'!$B$2*'PRECIOS SEGUN ADJ (RURAL)'!$C$2</f>
        <v>21664.799999999999</v>
      </c>
      <c r="P167" s="80" t="e" vm="1">
        <f>+[4]!NumLetras(O167,"PESO","PESOS DOMINICANOS","$EE $m CON #d/100 CENTAVOS")</f>
        <v>#VALUE!</v>
      </c>
      <c r="Q167" s="80">
        <f t="shared" si="114"/>
        <v>3466.37</v>
      </c>
      <c r="R167" s="165">
        <v>2</v>
      </c>
      <c r="S167" s="37">
        <f t="shared" si="90"/>
        <v>80</v>
      </c>
      <c r="T167" s="189">
        <v>33</v>
      </c>
      <c r="U167" s="80">
        <f>+R167*'PRECIOS SEGUN ADJ (RURAL)'!$B$3*'PRECIOS SEGUN ADJ (RURAL)'!$C$3</f>
        <v>2640</v>
      </c>
      <c r="V167" s="80" t="e" vm="1">
        <f>+[4]!NumLetras(U167,"PESO","PESOS DOMINICANOS","$EE $m CON #d/100 CENTAVOS")</f>
        <v>#VALUE!</v>
      </c>
      <c r="W167" s="192">
        <v>0</v>
      </c>
      <c r="X167" s="37">
        <f t="shared" si="124"/>
        <v>0</v>
      </c>
      <c r="Y167" s="189">
        <v>25.2</v>
      </c>
      <c r="Z167" s="80">
        <f>+W167*'PRECIOS SEGUN ADJ. (FRONTERIZO)'!$B$4*'PRECIOS SEGUN ADJ. (FRONTERIZO)'!$C$4</f>
        <v>0</v>
      </c>
      <c r="AA167" s="80" t="e" vm="1">
        <f>+[4]!NumLetras(Z167,"PESO","PESOS DOMINICANOS","$EE $m CON #d/100 CENTAVOS")</f>
        <v>#VALUE!</v>
      </c>
      <c r="AB167" s="165">
        <v>21</v>
      </c>
      <c r="AC167" s="37">
        <f t="shared" si="91"/>
        <v>840</v>
      </c>
      <c r="AD167" s="189">
        <v>87.91</v>
      </c>
      <c r="AE167" s="80">
        <f>+AB167*'PRECIOS SEGUN ADJ (RURAL)'!$B$4*'PRECIOS SEGUN ADJ (RURAL)'!$C$4</f>
        <v>73844.399999999994</v>
      </c>
      <c r="AF167" s="80" t="e" vm="1">
        <f>+[4]!NumLetras(AE167,"PESO","PESOS DOMINICANOS","$EE $m CON #d/100 CENTAVOS")</f>
        <v>#VALUE!</v>
      </c>
      <c r="AG167" s="80">
        <f t="shared" si="115"/>
        <v>13291.99</v>
      </c>
      <c r="AH167" s="165">
        <v>25</v>
      </c>
      <c r="AI167" s="37">
        <f t="shared" si="92"/>
        <v>1000</v>
      </c>
      <c r="AJ167" s="189">
        <v>53.95</v>
      </c>
      <c r="AK167" s="80">
        <f>+AH167*'PRECIOS SEGUN ADJ (RURAL)'!$B$5*'PRECIOS SEGUN ADJ (RURAL)'!$C$5</f>
        <v>53950</v>
      </c>
      <c r="AL167" s="80" t="e" vm="1">
        <f>+[4]!NumLetras(AK167,"PESO","PESOS DOMINICANOS","$EE $m CON #d/100 CENTAVOS")</f>
        <v>#VALUE!</v>
      </c>
      <c r="AM167" s="165">
        <v>3</v>
      </c>
      <c r="AN167" s="37">
        <f t="shared" si="93"/>
        <v>120</v>
      </c>
      <c r="AO167" s="189">
        <v>29.05</v>
      </c>
      <c r="AP167" s="80">
        <f>+AM167*'PRECIOS SEGUN ADJ (RURAL)'!$B$6*'PRECIOS SEGUN ADJ (RURAL)'!$C$6</f>
        <v>3486</v>
      </c>
      <c r="AQ167" s="80" t="e" vm="1">
        <f>+[4]!NumLetras(AP167,"PESO","PESOS DOMINICANOS","$EE $m CON #d/100 CENTAVOS")</f>
        <v>#VALUE!</v>
      </c>
      <c r="AR167" s="80">
        <f t="shared" si="116"/>
        <v>557.76</v>
      </c>
      <c r="AS167" s="165">
        <v>8</v>
      </c>
      <c r="AT167" s="37">
        <f t="shared" si="94"/>
        <v>320</v>
      </c>
      <c r="AU167" s="189">
        <v>304.44</v>
      </c>
      <c r="AV167" s="80">
        <f>+AS167*'PRECIOS SEGUN ADJ (RURAL)'!$B$7*'PRECIOS SEGUN ADJ (RURAL)'!$C$7</f>
        <v>97420.800000000003</v>
      </c>
      <c r="AW167" s="80" t="e" vm="1">
        <f>+[4]!NumLetras(AV167,"PESO","PESOS DOMINICANOS","$EE $m CON #d/100 CENTAVOS")</f>
        <v>#VALUE!</v>
      </c>
      <c r="AX167" s="80">
        <f t="shared" si="117"/>
        <v>17535.740000000002</v>
      </c>
      <c r="AY167" s="37">
        <v>0</v>
      </c>
      <c r="AZ167" s="37">
        <f t="shared" si="125"/>
        <v>0</v>
      </c>
      <c r="BA167" s="189">
        <v>18.899999999999999</v>
      </c>
      <c r="BB167" s="80">
        <f>+AY167*'PRECIOS SEGUN ADJ. (FRONTERIZO)'!$B$9*'PRECIOS SEGUN ADJ. (FRONTERIZO)'!$C$9</f>
        <v>0</v>
      </c>
      <c r="BC167" s="80" t="e" vm="1">
        <f>+[4]!NumLetras(BB167,"PESO","PESOS DOMINICANOS","$EE $m CON #d/100 CENTAVOS")</f>
        <v>#VALUE!</v>
      </c>
      <c r="BD167" s="165">
        <v>2</v>
      </c>
      <c r="BE167" s="37">
        <f t="shared" si="95"/>
        <v>80</v>
      </c>
      <c r="BF167" s="189">
        <v>140.38999999999999</v>
      </c>
      <c r="BG167" s="80">
        <f>+BD167*'PRECIOS SEGUN ADJ (RURAL)'!$B$8*'PRECIOS SEGUN ADJ (RURAL)'!$C$8</f>
        <v>11231.199999999999</v>
      </c>
      <c r="BH167" s="80" t="e" vm="1">
        <f>+[4]!NumLetras(BG167,"PESO","PESOS DOMINICANOS","$EE $m CON #d/100 CENTAVOS")</f>
        <v>#VALUE!</v>
      </c>
      <c r="BI167" s="80">
        <f t="shared" si="118"/>
        <v>2021.62</v>
      </c>
      <c r="BJ167" s="37">
        <v>0</v>
      </c>
      <c r="BK167" s="37">
        <f t="shared" si="126"/>
        <v>0</v>
      </c>
      <c r="BL167" s="189">
        <v>31.459999999999997</v>
      </c>
      <c r="BM167" s="80">
        <f>+BJ167*'PRECIOS SEGUN ADJ. (FRONTERIZO)'!$B$11*'PRECIOS SEGUN ADJ. (FRONTERIZO)'!$C$11</f>
        <v>0</v>
      </c>
      <c r="BN167" s="80" t="e" vm="1">
        <f>+[4]!NumLetras(BM167,"PESO","PESOS DOMINICANOS","$EE $m CON #d/100 CENTAVOS")</f>
        <v>#VALUE!</v>
      </c>
      <c r="BO167" s="165">
        <v>6</v>
      </c>
      <c r="BP167" s="37">
        <f t="shared" si="96"/>
        <v>240</v>
      </c>
      <c r="BQ167" s="189">
        <v>68.099999999999994</v>
      </c>
      <c r="BR167" s="80">
        <f>+BO167*'PRECIOS SEGUN ADJ (RURAL)'!$B$9*'PRECIOS SEGUN ADJ (RURAL)'!$C$9</f>
        <v>16343.999999999998</v>
      </c>
      <c r="BS167" s="80" t="e" vm="1">
        <f>+[4]!NumLetras(BR167,"PESO","PESOS DOMINICANOS","$EE $m CON #d/100 CENTAVOS")</f>
        <v>#VALUE!</v>
      </c>
      <c r="BT167" s="165">
        <v>136</v>
      </c>
      <c r="BU167" s="37">
        <f t="shared" si="119"/>
        <v>2720</v>
      </c>
      <c r="BV167" s="189">
        <v>5.5</v>
      </c>
      <c r="BW167" s="80">
        <f>+BT167*'PRECIOS SEGUN ADJ (RURAL)'!$B$10*'PRECIOS SEGUN ADJ (RURAL)'!$C$10</f>
        <v>14960</v>
      </c>
      <c r="BX167" s="80" t="e" vm="1">
        <f>+[4]!NumLetras(BW167,"PESO","PESOS DOMINICANOS","$EE $m CON #d/100 CENTAVOS")</f>
        <v>#VALUE!</v>
      </c>
      <c r="BY167" s="165">
        <v>136</v>
      </c>
      <c r="BZ167" s="37">
        <f t="shared" si="97"/>
        <v>5440</v>
      </c>
      <c r="CA167" s="189">
        <v>7.1500000000000012</v>
      </c>
      <c r="CB167" s="80">
        <f>+BY167*'PRECIOS SEGUN ADJ (RURAL)'!$B$11*'PRECIOS SEGUN ADJ (RURAL)'!$C$11</f>
        <v>38896</v>
      </c>
      <c r="CC167" s="80" t="e" vm="1">
        <f>+[4]!NumLetras(CB167,"PESO","PESOS DOMINICANOS","$EE $m CON #d/100 CENTAVOS")</f>
        <v>#VALUE!</v>
      </c>
      <c r="CD167" s="165">
        <v>136</v>
      </c>
      <c r="CE167" s="37">
        <f t="shared" si="98"/>
        <v>5440</v>
      </c>
      <c r="CF167" s="189">
        <v>6.84</v>
      </c>
      <c r="CG167" s="80">
        <f>+CD167*'PRECIOS SEGUN ADJ (RURAL)'!$B$12*'PRECIOS SEGUN ADJ (RURAL)'!$C$12</f>
        <v>37209.599999999999</v>
      </c>
      <c r="CH167" s="80" t="e" vm="1">
        <f>+[4]!NumLetras(CG167,"PESO","PESOS DOMINICANOS","$EE $m CON #d/100 CENTAVOS")</f>
        <v>#VALUE!</v>
      </c>
      <c r="CI167" s="37">
        <v>0</v>
      </c>
      <c r="CJ167" s="37">
        <f t="shared" si="127"/>
        <v>0</v>
      </c>
      <c r="CK167" s="189">
        <v>60</v>
      </c>
      <c r="CL167" s="80">
        <f>+CI167*'PRECIOS SEGUN ADJ. (FRONTERIZO)'!$B$16*'PRECIOS SEGUN ADJ. (FRONTERIZO)'!$C$16</f>
        <v>0</v>
      </c>
      <c r="CM167" s="80" t="e" vm="1">
        <f>+[4]!NumLetras(CL167,"PESO","PESOS DOMINICANOS","$EE $m CON #d/100 CENTAVOS")</f>
        <v>#VALUE!</v>
      </c>
      <c r="CN167" s="80">
        <f t="shared" si="99"/>
        <v>0</v>
      </c>
      <c r="CO167" s="37">
        <v>0</v>
      </c>
      <c r="CP167" s="37">
        <f t="shared" si="128"/>
        <v>0</v>
      </c>
      <c r="CQ167" s="189">
        <v>55.649999999999991</v>
      </c>
      <c r="CR167" s="80">
        <f>+CO167*'PRECIOS SEGUN ADJ. (FRONTERIZO)'!$B$17*'PRECIOS SEGUN ADJ. (FRONTERIZO)'!$C$17</f>
        <v>0</v>
      </c>
      <c r="CS167" s="80" t="e" vm="1">
        <f>+[4]!NumLetras(CR167,"PESO","PESOS DOMINICANOS","$EE $m CON #d/100 CENTAVOS")</f>
        <v>#VALUE!</v>
      </c>
      <c r="CT167" s="80">
        <f t="shared" si="100"/>
        <v>0</v>
      </c>
      <c r="CU167" s="165">
        <v>136</v>
      </c>
      <c r="CV167" s="37">
        <f t="shared" si="101"/>
        <v>5440</v>
      </c>
      <c r="CW167" s="189">
        <v>6.5999999999999988</v>
      </c>
      <c r="CX167" s="80">
        <f>+CU167*'PRECIOS SEGUN ADJ (RURAL)'!$B$14*'PRECIOS SEGUN ADJ (RURAL)'!$C$14</f>
        <v>35904</v>
      </c>
      <c r="CY167" s="80" t="e" vm="1">
        <f>+[4]!NumLetras(CX167,"PESO","PESOS DOMINICANOS","$EE $m CON #d/100 CENTAVOS")</f>
        <v>#VALUE!</v>
      </c>
      <c r="CZ167" s="37">
        <v>0</v>
      </c>
      <c r="DA167" s="37">
        <f t="shared" si="129"/>
        <v>0</v>
      </c>
      <c r="DB167" s="189">
        <v>65.75</v>
      </c>
      <c r="DC167" s="80">
        <f>+CZ167*'PRECIOS SEGUN ADJ. (FRONTERIZO)'!$B$19*'PRECIOS SEGUN ADJ. (FRONTERIZO)'!$C$19</f>
        <v>0</v>
      </c>
      <c r="DD167" s="80" t="e" vm="1">
        <f>+[4]!NumLetras(DC167,"PESO","PESOS DOMINICANOS","$EE $m CON #d/100 CENTAVOS")</f>
        <v>#VALUE!</v>
      </c>
      <c r="DE167" s="80">
        <f t="shared" si="102"/>
        <v>0</v>
      </c>
      <c r="DF167" s="165">
        <v>5</v>
      </c>
      <c r="DG167" s="37">
        <f t="shared" si="103"/>
        <v>200</v>
      </c>
      <c r="DH167" s="189">
        <v>82.59999999999998</v>
      </c>
      <c r="DI167" s="80">
        <f>+DF167*'PRECIOS SEGUN ADJ (RURAL)'!$B$15*'PRECIOS SEGUN ADJ (RURAL)'!$C$15</f>
        <v>16520</v>
      </c>
      <c r="DJ167" s="80" t="e" vm="1">
        <f>+[4]!NumLetras(DI167,"PESO","PESOS DOMINICANOS","$EE $m CON #d/100 CENTAVOS")</f>
        <v>#VALUE!</v>
      </c>
      <c r="DK167" s="80">
        <f t="shared" si="120"/>
        <v>2973.6</v>
      </c>
      <c r="DL167" s="165">
        <v>136</v>
      </c>
      <c r="DM167" s="37">
        <f t="shared" si="104"/>
        <v>5440</v>
      </c>
      <c r="DN167" s="189">
        <v>23.059999999999995</v>
      </c>
      <c r="DO167" s="80">
        <f>+DL167*'PRECIOS SEGUN ADJ (RURAL)'!$B$17*'PRECIOS SEGUN ADJ (RURAL)'!$C$17</f>
        <v>125446.39999999999</v>
      </c>
      <c r="DP167" s="80" t="e" vm="1">
        <f>+[4]!NumLetras(DO167,"PESO","PESOS DOMINICANOS","$EE $m CON #d/100 CENTAVOS")</f>
        <v>#VALUE!</v>
      </c>
      <c r="DQ167" s="192">
        <v>0</v>
      </c>
      <c r="DR167" s="192">
        <f t="shared" si="130"/>
        <v>0</v>
      </c>
      <c r="DS167" s="189">
        <v>80.849999999999994</v>
      </c>
      <c r="DT167" s="80">
        <f>+DQ167*'PRECIOS SEGUN ADJ. (FRONTERIZO)'!$B$22*'PRECIOS SEGUN ADJ. (FRONTERIZO)'!$C$22</f>
        <v>0</v>
      </c>
      <c r="DU167" s="80" t="e" vm="1">
        <f>+[4]!NumLetras(DT167,"PESO","PESOS DOMINICANOS","$EE $m CON #d/100 CENTAVOS")</f>
        <v>#VALUE!</v>
      </c>
      <c r="DV167" s="165">
        <v>6</v>
      </c>
      <c r="DW167" s="37">
        <f t="shared" si="105"/>
        <v>240</v>
      </c>
      <c r="DX167" s="189">
        <v>21.83</v>
      </c>
      <c r="DY167" s="80">
        <f>+DV167*'PRECIOS SEGUN ADJ (RURAL)'!$B$19*'PRECIOS SEGUN ADJ (RURAL)'!$C$19</f>
        <v>5239.2</v>
      </c>
      <c r="DZ167" s="80" t="e" vm="1">
        <f>+[4]!NumLetras(DY167,"PESO","PESOS DOMINICANOS","$EE $m CON #d/100 CENTAVOS")</f>
        <v>#VALUE!</v>
      </c>
      <c r="EA167" s="80">
        <f t="shared" si="121"/>
        <v>943.06</v>
      </c>
      <c r="EB167" s="165">
        <v>20</v>
      </c>
      <c r="EC167" s="37">
        <f t="shared" si="106"/>
        <v>800</v>
      </c>
      <c r="ED167" s="189">
        <v>33</v>
      </c>
      <c r="EE167" s="80">
        <f>+EB167*'PRECIOS SEGUN ADJ (RURAL)'!$B$20*'PRECIOS SEGUN ADJ (RURAL)'!$C$20</f>
        <v>26400</v>
      </c>
      <c r="EF167" s="80" t="e" vm="1">
        <f>+[4]!NumLetras(EE167,"PESO","PESOS DOMINICANOS","$EE $m CON #d/100 CENTAVOS")</f>
        <v>#VALUE!</v>
      </c>
      <c r="EG167" s="37">
        <v>0</v>
      </c>
      <c r="EH167" s="37">
        <f t="shared" si="131"/>
        <v>0</v>
      </c>
      <c r="EI167" s="189">
        <v>15.789999999999997</v>
      </c>
      <c r="EJ167" s="80">
        <f>+EG167*'PRECIOS SEGUN ADJ. (FRONTERIZO)'!$B$25*'PRECIOS SEGUN ADJ. (FRONTERIZO)'!$C$25</f>
        <v>0</v>
      </c>
      <c r="EK167" s="80" t="e" vm="1">
        <f>+[4]!NumLetras(EJ167,"PESO","PESOS DOMINICANOS","$EE $m CON #d/100 CENTAVOS")</f>
        <v>#VALUE!</v>
      </c>
      <c r="EL167" s="37">
        <v>0</v>
      </c>
      <c r="EM167" s="37">
        <f t="shared" si="132"/>
        <v>0</v>
      </c>
      <c r="EN167" s="189">
        <v>31.5</v>
      </c>
      <c r="EO167" s="80">
        <f>+EL167*'PRECIOS SEGUN ADJ. (FRONTERIZO)'!$B$26*'PRECIOS SEGUN ADJ. (FRONTERIZO)'!$C$26</f>
        <v>0</v>
      </c>
      <c r="EP167" s="80" t="e" vm="1">
        <f>+[4]!NumLetras(EO167,"PESO","PESOS DOMINICANOS","$EE $m CON #d/100 CENTAVOS")</f>
        <v>#VALUE!</v>
      </c>
      <c r="EQ167" s="193">
        <v>18</v>
      </c>
      <c r="ER167" s="194">
        <f t="shared" si="107"/>
        <v>720</v>
      </c>
      <c r="ES167" s="195">
        <v>21.68</v>
      </c>
      <c r="ET167" s="196">
        <f>+EQ167*'PRECIOS SEGUN ADJ (RURAL)'!$B$13*'PRECIOS SEGUN ADJ (RURAL)'!$C$13</f>
        <v>15609.6</v>
      </c>
      <c r="EU167" s="196" t="e" vm="1">
        <f>+[4]!NumLetras(ET167,"PESO","PESOS DOMINICANOS","$EE $m CON #d/100 CENTAVOS")</f>
        <v>#VALUE!</v>
      </c>
      <c r="EV167" s="197">
        <v>136</v>
      </c>
      <c r="EW167" s="198">
        <f t="shared" si="122"/>
        <v>2720</v>
      </c>
      <c r="EX167" s="199">
        <v>5.5</v>
      </c>
      <c r="EY167" s="200">
        <f>+EV167*'PRECIOS SEGUN ADJ (RURAL)'!$B$16*'PRECIOS SEGUN ADJ (RURAL)'!$C$16</f>
        <v>14960</v>
      </c>
      <c r="EZ167" s="200" t="e" vm="1">
        <f>+[4]!NumLetras(EY167,"PESO","PESOS DOMINICANOS","$EE $m CON #d/100 CENTAVOS")</f>
        <v>#VALUE!</v>
      </c>
      <c r="FA167" s="201">
        <v>8</v>
      </c>
      <c r="FB167" s="202">
        <f t="shared" si="108"/>
        <v>320</v>
      </c>
      <c r="FC167" s="203">
        <v>220</v>
      </c>
      <c r="FD167" s="204">
        <f>+FA167*'PRECIOS SEGUN ADJ (RURAL)'!$B$18*'PRECIOS SEGUN ADJ (RURAL)'!$C$18</f>
        <v>70400</v>
      </c>
      <c r="FE167" s="204" t="e" vm="1">
        <f>+[4]!NumLetras(FD167,"PESO","PESOS DOMINICANOS","$EE $m CON #d/100 CENTAVOS")</f>
        <v>#VALUE!</v>
      </c>
      <c r="FF167" s="204">
        <f t="shared" si="123"/>
        <v>12672</v>
      </c>
      <c r="FG167" s="80">
        <f t="shared" si="134"/>
        <v>682125.99999999988</v>
      </c>
      <c r="FH167" s="80" t="e" vm="1">
        <f>+[4]!NumLetras(FG167,"PESO","PESOS DOMINICANOS","$EE $m CON #d/100 CENTAVOS")</f>
        <v>#VALUE!</v>
      </c>
      <c r="FI167" s="80">
        <f t="shared" si="133"/>
        <v>53462.14</v>
      </c>
      <c r="FJ167" s="80" t="e" vm="1">
        <f>+[4]!NumLetras(FI167,"PESO","PESOS DOMINICANOS","$EE $m CON #d/100 CENTAVOS")</f>
        <v>#VALUE!</v>
      </c>
      <c r="FK167" s="80">
        <f t="shared" si="109"/>
        <v>628663.85999999987</v>
      </c>
      <c r="FL167" s="80" t="e" vm="1">
        <f>+[4]!NumLetras(FK167,"PESO","PESOS DOMINICANOS","$EE $m CON #d/100 CENTAVOS")</f>
        <v>#VALUE!</v>
      </c>
      <c r="FM167" s="80">
        <f t="shared" si="110"/>
        <v>136425.20000000001</v>
      </c>
      <c r="FN167" s="80" t="e" vm="1">
        <f>+[4]!NumLetras(FM167,"PESO","PESOS DOMINICANOS","$EE $m CON #d/100 CENTAVOS")</f>
        <v>#VALUE!</v>
      </c>
      <c r="FO167" s="80">
        <f t="shared" si="111"/>
        <v>6821.26</v>
      </c>
      <c r="FP167" s="80" t="e" vm="1">
        <f>+[4]!NumLetras(FO167,"PESO","PESOS DOMINICANOS","$EE $m CON #d/100 CENTAVOS")</f>
        <v>#VALUE!</v>
      </c>
      <c r="FQ167" s="80"/>
      <c r="FR167" s="80">
        <f t="shared" si="112"/>
        <v>545700.79999999981</v>
      </c>
      <c r="FS167" s="80" t="e" vm="1">
        <f>+[4]!NumLetras(FR167,"PESO","PESOS DOMINICANOS","$EE $m CON #d/100 CENTAVOS")</f>
        <v>#VALUE!</v>
      </c>
      <c r="FT167" s="37" t="str">
        <f>+VLOOKUP(D167,'RURAL XENIA'!F:G,2,0)</f>
        <v>R-43</v>
      </c>
    </row>
    <row r="168" spans="1:176">
      <c r="A168" s="37">
        <v>57</v>
      </c>
      <c r="B168" s="37">
        <v>57</v>
      </c>
      <c r="C168" s="26" t="s">
        <v>3238</v>
      </c>
      <c r="D168" s="37">
        <v>132291842</v>
      </c>
      <c r="E168" s="37">
        <f>+VLOOKUP(D168,'INFORMACION DE PROVEEDORES'!C:I,2,0)</f>
        <v>132291842</v>
      </c>
      <c r="F168" s="26" t="str">
        <f>+VLOOKUP(D168,'INFORMACION DE PROVEEDORES'!C:J,4,0)</f>
        <v>PURA ELIZABETH GOMEZ</v>
      </c>
      <c r="G168" s="37" t="str">
        <f>+VLOOKUP(D168,'INFORMACION DE PROVEEDORES'!C:K,5,0)</f>
        <v>008-0031285-2</v>
      </c>
      <c r="H168" s="26" t="str">
        <f>+VLOOKUP(D168,'INFORMACION DE PROVEEDORES'!C:L,7,0)</f>
        <v>CALLE LUPERON ESQUINA MELLA, NO. 27, BAYAGUANA, MONTE PLATA</v>
      </c>
      <c r="I168" s="37" t="str">
        <f>+VLOOKUP(D168,'INFORMACION DE PROVEEDORES'!C:M,3,0)</f>
        <v xml:space="preserve"> JURÍDICA</v>
      </c>
      <c r="J168" s="37">
        <v>3</v>
      </c>
      <c r="K168" s="37">
        <v>175</v>
      </c>
      <c r="L168" s="37">
        <v>14</v>
      </c>
      <c r="M168" s="37">
        <f t="shared" si="113"/>
        <v>560</v>
      </c>
      <c r="N168" s="189">
        <v>60.180000000000007</v>
      </c>
      <c r="O168" s="80">
        <f>+L168*'PRECIOS SEGUN ADJ (RURAL)'!$B$2*'PRECIOS SEGUN ADJ (RURAL)'!$C$2</f>
        <v>33700.800000000003</v>
      </c>
      <c r="P168" s="80" t="e" vm="1">
        <f>+[4]!NumLetras(O168,"PESO","PESOS DOMINICANOS","$EE $m CON #d/100 CENTAVOS")</f>
        <v>#VALUE!</v>
      </c>
      <c r="Q168" s="80">
        <f t="shared" si="114"/>
        <v>5392.13</v>
      </c>
      <c r="R168" s="165">
        <v>4</v>
      </c>
      <c r="S168" s="37">
        <f t="shared" si="90"/>
        <v>160</v>
      </c>
      <c r="T168" s="189">
        <v>33</v>
      </c>
      <c r="U168" s="80">
        <f>+R168*'PRECIOS SEGUN ADJ (RURAL)'!$B$3*'PRECIOS SEGUN ADJ (RURAL)'!$C$3</f>
        <v>5280</v>
      </c>
      <c r="V168" s="80" t="e" vm="1">
        <f>+[4]!NumLetras(U168,"PESO","PESOS DOMINICANOS","$EE $m CON #d/100 CENTAVOS")</f>
        <v>#VALUE!</v>
      </c>
      <c r="W168" s="192">
        <v>0</v>
      </c>
      <c r="X168" s="37">
        <f t="shared" si="124"/>
        <v>0</v>
      </c>
      <c r="Y168" s="189">
        <v>25.2</v>
      </c>
      <c r="Z168" s="80">
        <f>+W168*'PRECIOS SEGUN ADJ. (FRONTERIZO)'!$B$4*'PRECIOS SEGUN ADJ. (FRONTERIZO)'!$C$4</f>
        <v>0</v>
      </c>
      <c r="AA168" s="80" t="e" vm="1">
        <f>+[4]!NumLetras(Z168,"PESO","PESOS DOMINICANOS","$EE $m CON #d/100 CENTAVOS")</f>
        <v>#VALUE!</v>
      </c>
      <c r="AB168" s="165">
        <v>28</v>
      </c>
      <c r="AC168" s="37">
        <f t="shared" si="91"/>
        <v>1120</v>
      </c>
      <c r="AD168" s="189">
        <v>87.91</v>
      </c>
      <c r="AE168" s="80">
        <f>+AB168*'PRECIOS SEGUN ADJ (RURAL)'!$B$4*'PRECIOS SEGUN ADJ (RURAL)'!$C$4</f>
        <v>98459.199999999997</v>
      </c>
      <c r="AF168" s="80" t="e" vm="1">
        <f>+[4]!NumLetras(AE168,"PESO","PESOS DOMINICANOS","$EE $m CON #d/100 CENTAVOS")</f>
        <v>#VALUE!</v>
      </c>
      <c r="AG168" s="80">
        <f t="shared" si="115"/>
        <v>17722.66</v>
      </c>
      <c r="AH168" s="165">
        <v>34</v>
      </c>
      <c r="AI168" s="37">
        <f t="shared" si="92"/>
        <v>1360</v>
      </c>
      <c r="AJ168" s="189">
        <v>53.95</v>
      </c>
      <c r="AK168" s="80">
        <f>+AH168*'PRECIOS SEGUN ADJ (RURAL)'!$B$5*'PRECIOS SEGUN ADJ (RURAL)'!$C$5</f>
        <v>73372</v>
      </c>
      <c r="AL168" s="80" t="e" vm="1">
        <f>+[4]!NumLetras(AK168,"PESO","PESOS DOMINICANOS","$EE $m CON #d/100 CENTAVOS")</f>
        <v>#VALUE!</v>
      </c>
      <c r="AM168" s="165">
        <v>5</v>
      </c>
      <c r="AN168" s="37">
        <f t="shared" si="93"/>
        <v>200</v>
      </c>
      <c r="AO168" s="189">
        <v>29.05</v>
      </c>
      <c r="AP168" s="80">
        <f>+AM168*'PRECIOS SEGUN ADJ (RURAL)'!$B$6*'PRECIOS SEGUN ADJ (RURAL)'!$C$6</f>
        <v>5810</v>
      </c>
      <c r="AQ168" s="80" t="e" vm="1">
        <f>+[4]!NumLetras(AP168,"PESO","PESOS DOMINICANOS","$EE $m CON #d/100 CENTAVOS")</f>
        <v>#VALUE!</v>
      </c>
      <c r="AR168" s="80">
        <f t="shared" si="116"/>
        <v>929.6</v>
      </c>
      <c r="AS168" s="165">
        <v>10</v>
      </c>
      <c r="AT168" s="37">
        <f t="shared" si="94"/>
        <v>400</v>
      </c>
      <c r="AU168" s="189">
        <v>304.44</v>
      </c>
      <c r="AV168" s="80">
        <f>+AS168*'PRECIOS SEGUN ADJ (RURAL)'!$B$7*'PRECIOS SEGUN ADJ (RURAL)'!$C$7</f>
        <v>121776</v>
      </c>
      <c r="AW168" s="80" t="e" vm="1">
        <f>+[4]!NumLetras(AV168,"PESO","PESOS DOMINICANOS","$EE $m CON #d/100 CENTAVOS")</f>
        <v>#VALUE!</v>
      </c>
      <c r="AX168" s="80">
        <f t="shared" si="117"/>
        <v>21919.68</v>
      </c>
      <c r="AY168" s="37">
        <v>0</v>
      </c>
      <c r="AZ168" s="37">
        <f t="shared" si="125"/>
        <v>0</v>
      </c>
      <c r="BA168" s="189">
        <v>18.899999999999999</v>
      </c>
      <c r="BB168" s="80">
        <f>+AY168*'PRECIOS SEGUN ADJ. (FRONTERIZO)'!$B$9*'PRECIOS SEGUN ADJ. (FRONTERIZO)'!$C$9</f>
        <v>0</v>
      </c>
      <c r="BC168" s="80" t="e" vm="1">
        <f>+[4]!NumLetras(BB168,"PESO","PESOS DOMINICANOS","$EE $m CON #d/100 CENTAVOS")</f>
        <v>#VALUE!</v>
      </c>
      <c r="BD168" s="165">
        <v>4</v>
      </c>
      <c r="BE168" s="37">
        <f t="shared" si="95"/>
        <v>160</v>
      </c>
      <c r="BF168" s="189">
        <v>140.38999999999999</v>
      </c>
      <c r="BG168" s="80">
        <f>+BD168*'PRECIOS SEGUN ADJ (RURAL)'!$B$8*'PRECIOS SEGUN ADJ (RURAL)'!$C$8</f>
        <v>22462.399999999998</v>
      </c>
      <c r="BH168" s="80" t="e" vm="1">
        <f>+[4]!NumLetras(BG168,"PESO","PESOS DOMINICANOS","$EE $m CON #d/100 CENTAVOS")</f>
        <v>#VALUE!</v>
      </c>
      <c r="BI168" s="80">
        <f t="shared" si="118"/>
        <v>4043.23</v>
      </c>
      <c r="BJ168" s="37">
        <v>0</v>
      </c>
      <c r="BK168" s="37">
        <f t="shared" si="126"/>
        <v>0</v>
      </c>
      <c r="BL168" s="189">
        <v>31.459999999999997</v>
      </c>
      <c r="BM168" s="80">
        <f>+BJ168*'PRECIOS SEGUN ADJ. (FRONTERIZO)'!$B$11*'PRECIOS SEGUN ADJ. (FRONTERIZO)'!$C$11</f>
        <v>0</v>
      </c>
      <c r="BN168" s="80" t="e" vm="1">
        <f>+[4]!NumLetras(BM168,"PESO","PESOS DOMINICANOS","$EE $m CON #d/100 CENTAVOS")</f>
        <v>#VALUE!</v>
      </c>
      <c r="BO168" s="165">
        <v>9</v>
      </c>
      <c r="BP168" s="37">
        <f t="shared" si="96"/>
        <v>360</v>
      </c>
      <c r="BQ168" s="189">
        <v>68.099999999999994</v>
      </c>
      <c r="BR168" s="80">
        <f>+BO168*'PRECIOS SEGUN ADJ (RURAL)'!$B$9*'PRECIOS SEGUN ADJ (RURAL)'!$C$9</f>
        <v>24516</v>
      </c>
      <c r="BS168" s="80" t="e" vm="1">
        <f>+[4]!NumLetras(BR168,"PESO","PESOS DOMINICANOS","$EE $m CON #d/100 CENTAVOS")</f>
        <v>#VALUE!</v>
      </c>
      <c r="BT168" s="165">
        <v>175</v>
      </c>
      <c r="BU168" s="37">
        <f t="shared" si="119"/>
        <v>3500</v>
      </c>
      <c r="BV168" s="189">
        <v>5.5</v>
      </c>
      <c r="BW168" s="80">
        <f>+BT168*'PRECIOS SEGUN ADJ (RURAL)'!$B$10*'PRECIOS SEGUN ADJ (RURAL)'!$C$10</f>
        <v>19250</v>
      </c>
      <c r="BX168" s="80" t="e" vm="1">
        <f>+[4]!NumLetras(BW168,"PESO","PESOS DOMINICANOS","$EE $m CON #d/100 CENTAVOS")</f>
        <v>#VALUE!</v>
      </c>
      <c r="BY168" s="165">
        <v>175</v>
      </c>
      <c r="BZ168" s="37">
        <f t="shared" si="97"/>
        <v>7000</v>
      </c>
      <c r="CA168" s="189">
        <v>7.1500000000000012</v>
      </c>
      <c r="CB168" s="80">
        <f>+BY168*'PRECIOS SEGUN ADJ (RURAL)'!$B$11*'PRECIOS SEGUN ADJ (RURAL)'!$C$11</f>
        <v>50050</v>
      </c>
      <c r="CC168" s="80" t="e" vm="1">
        <f>+[4]!NumLetras(CB168,"PESO","PESOS DOMINICANOS","$EE $m CON #d/100 CENTAVOS")</f>
        <v>#VALUE!</v>
      </c>
      <c r="CD168" s="165">
        <v>175</v>
      </c>
      <c r="CE168" s="37">
        <f t="shared" si="98"/>
        <v>7000</v>
      </c>
      <c r="CF168" s="189">
        <v>6.84</v>
      </c>
      <c r="CG168" s="80">
        <f>+CD168*'PRECIOS SEGUN ADJ (RURAL)'!$B$12*'PRECIOS SEGUN ADJ (RURAL)'!$C$12</f>
        <v>47880</v>
      </c>
      <c r="CH168" s="80" t="e" vm="1">
        <f>+[4]!NumLetras(CG168,"PESO","PESOS DOMINICANOS","$EE $m CON #d/100 CENTAVOS")</f>
        <v>#VALUE!</v>
      </c>
      <c r="CI168" s="37">
        <v>0</v>
      </c>
      <c r="CJ168" s="37">
        <f t="shared" si="127"/>
        <v>0</v>
      </c>
      <c r="CK168" s="189">
        <v>60</v>
      </c>
      <c r="CL168" s="80">
        <f>+CI168*'PRECIOS SEGUN ADJ. (FRONTERIZO)'!$B$16*'PRECIOS SEGUN ADJ. (FRONTERIZO)'!$C$16</f>
        <v>0</v>
      </c>
      <c r="CM168" s="80" t="e" vm="1">
        <f>+[4]!NumLetras(CL168,"PESO","PESOS DOMINICANOS","$EE $m CON #d/100 CENTAVOS")</f>
        <v>#VALUE!</v>
      </c>
      <c r="CN168" s="80">
        <f t="shared" si="99"/>
        <v>0</v>
      </c>
      <c r="CO168" s="37">
        <v>0</v>
      </c>
      <c r="CP168" s="37">
        <f t="shared" si="128"/>
        <v>0</v>
      </c>
      <c r="CQ168" s="189">
        <v>55.649999999999991</v>
      </c>
      <c r="CR168" s="80">
        <f>+CO168*'PRECIOS SEGUN ADJ. (FRONTERIZO)'!$B$17*'PRECIOS SEGUN ADJ. (FRONTERIZO)'!$C$17</f>
        <v>0</v>
      </c>
      <c r="CS168" s="80" t="e" vm="1">
        <f>+[4]!NumLetras(CR168,"PESO","PESOS DOMINICANOS","$EE $m CON #d/100 CENTAVOS")</f>
        <v>#VALUE!</v>
      </c>
      <c r="CT168" s="80">
        <f t="shared" si="100"/>
        <v>0</v>
      </c>
      <c r="CU168" s="165">
        <v>175</v>
      </c>
      <c r="CV168" s="37">
        <f t="shared" si="101"/>
        <v>7000</v>
      </c>
      <c r="CW168" s="189">
        <v>6.5999999999999988</v>
      </c>
      <c r="CX168" s="80">
        <f>+CU168*'PRECIOS SEGUN ADJ (RURAL)'!$B$14*'PRECIOS SEGUN ADJ (RURAL)'!$C$14</f>
        <v>46200</v>
      </c>
      <c r="CY168" s="80" t="e" vm="1">
        <f>+[4]!NumLetras(CX168,"PESO","PESOS DOMINICANOS","$EE $m CON #d/100 CENTAVOS")</f>
        <v>#VALUE!</v>
      </c>
      <c r="CZ168" s="37">
        <v>0</v>
      </c>
      <c r="DA168" s="37">
        <f t="shared" si="129"/>
        <v>0</v>
      </c>
      <c r="DB168" s="189">
        <v>65.75</v>
      </c>
      <c r="DC168" s="80">
        <f>+CZ168*'PRECIOS SEGUN ADJ. (FRONTERIZO)'!$B$19*'PRECIOS SEGUN ADJ. (FRONTERIZO)'!$C$19</f>
        <v>0</v>
      </c>
      <c r="DD168" s="80" t="e" vm="1">
        <f>+[4]!NumLetras(DC168,"PESO","PESOS DOMINICANOS","$EE $m CON #d/100 CENTAVOS")</f>
        <v>#VALUE!</v>
      </c>
      <c r="DE168" s="80">
        <f t="shared" si="102"/>
        <v>0</v>
      </c>
      <c r="DF168" s="165">
        <v>8</v>
      </c>
      <c r="DG168" s="37">
        <f t="shared" si="103"/>
        <v>320</v>
      </c>
      <c r="DH168" s="189">
        <v>82.59999999999998</v>
      </c>
      <c r="DI168" s="80">
        <f>+DF168*'PRECIOS SEGUN ADJ (RURAL)'!$B$15*'PRECIOS SEGUN ADJ (RURAL)'!$C$15</f>
        <v>26432</v>
      </c>
      <c r="DJ168" s="80" t="e" vm="1">
        <f>+[4]!NumLetras(DI168,"PESO","PESOS DOMINICANOS","$EE $m CON #d/100 CENTAVOS")</f>
        <v>#VALUE!</v>
      </c>
      <c r="DK168" s="80">
        <f t="shared" si="120"/>
        <v>4757.76</v>
      </c>
      <c r="DL168" s="165">
        <v>175</v>
      </c>
      <c r="DM168" s="37">
        <f t="shared" si="104"/>
        <v>7000</v>
      </c>
      <c r="DN168" s="189">
        <v>23.059999999999995</v>
      </c>
      <c r="DO168" s="80">
        <f>+DL168*'PRECIOS SEGUN ADJ (RURAL)'!$B$17*'PRECIOS SEGUN ADJ (RURAL)'!$C$17</f>
        <v>161420</v>
      </c>
      <c r="DP168" s="80" t="e" vm="1">
        <f>+[4]!NumLetras(DO168,"PESO","PESOS DOMINICANOS","$EE $m CON #d/100 CENTAVOS")</f>
        <v>#VALUE!</v>
      </c>
      <c r="DQ168" s="192">
        <v>0</v>
      </c>
      <c r="DR168" s="192">
        <f t="shared" si="130"/>
        <v>0</v>
      </c>
      <c r="DS168" s="189">
        <v>80.849999999999994</v>
      </c>
      <c r="DT168" s="80">
        <f>+DQ168*'PRECIOS SEGUN ADJ. (FRONTERIZO)'!$B$22*'PRECIOS SEGUN ADJ. (FRONTERIZO)'!$C$22</f>
        <v>0</v>
      </c>
      <c r="DU168" s="80" t="e" vm="1">
        <f>+[4]!NumLetras(DT168,"PESO","PESOS DOMINICANOS","$EE $m CON #d/100 CENTAVOS")</f>
        <v>#VALUE!</v>
      </c>
      <c r="DV168" s="165">
        <v>9</v>
      </c>
      <c r="DW168" s="37">
        <f t="shared" si="105"/>
        <v>360</v>
      </c>
      <c r="DX168" s="189">
        <v>21.83</v>
      </c>
      <c r="DY168" s="80">
        <f>+DV168*'PRECIOS SEGUN ADJ (RURAL)'!$B$19*'PRECIOS SEGUN ADJ (RURAL)'!$C$19</f>
        <v>7858.7999999999993</v>
      </c>
      <c r="DZ168" s="80" t="e" vm="1">
        <f>+[4]!NumLetras(DY168,"PESO","PESOS DOMINICANOS","$EE $m CON #d/100 CENTAVOS")</f>
        <v>#VALUE!</v>
      </c>
      <c r="EA168" s="80">
        <f t="shared" si="121"/>
        <v>1414.58</v>
      </c>
      <c r="EB168" s="165">
        <v>26</v>
      </c>
      <c r="EC168" s="37">
        <f t="shared" si="106"/>
        <v>1040</v>
      </c>
      <c r="ED168" s="189">
        <v>33</v>
      </c>
      <c r="EE168" s="80">
        <f>+EB168*'PRECIOS SEGUN ADJ (RURAL)'!$B$20*'PRECIOS SEGUN ADJ (RURAL)'!$C$20</f>
        <v>34320</v>
      </c>
      <c r="EF168" s="80" t="e" vm="1">
        <f>+[4]!NumLetras(EE168,"PESO","PESOS DOMINICANOS","$EE $m CON #d/100 CENTAVOS")</f>
        <v>#VALUE!</v>
      </c>
      <c r="EG168" s="37">
        <v>0</v>
      </c>
      <c r="EH168" s="37">
        <f t="shared" si="131"/>
        <v>0</v>
      </c>
      <c r="EI168" s="189">
        <v>15.789999999999997</v>
      </c>
      <c r="EJ168" s="80">
        <f>+EG168*'PRECIOS SEGUN ADJ. (FRONTERIZO)'!$B$25*'PRECIOS SEGUN ADJ. (FRONTERIZO)'!$C$25</f>
        <v>0</v>
      </c>
      <c r="EK168" s="80" t="e" vm="1">
        <f>+[4]!NumLetras(EJ168,"PESO","PESOS DOMINICANOS","$EE $m CON #d/100 CENTAVOS")</f>
        <v>#VALUE!</v>
      </c>
      <c r="EL168" s="37">
        <v>0</v>
      </c>
      <c r="EM168" s="37">
        <f t="shared" si="132"/>
        <v>0</v>
      </c>
      <c r="EN168" s="189">
        <v>31.5</v>
      </c>
      <c r="EO168" s="80">
        <f>+EL168*'PRECIOS SEGUN ADJ. (FRONTERIZO)'!$B$26*'PRECIOS SEGUN ADJ. (FRONTERIZO)'!$C$26</f>
        <v>0</v>
      </c>
      <c r="EP168" s="80" t="e" vm="1">
        <f>+[4]!NumLetras(EO168,"PESO","PESOS DOMINICANOS","$EE $m CON #d/100 CENTAVOS")</f>
        <v>#VALUE!</v>
      </c>
      <c r="EQ168" s="193">
        <v>24</v>
      </c>
      <c r="ER168" s="194">
        <f t="shared" si="107"/>
        <v>960</v>
      </c>
      <c r="ES168" s="195">
        <v>21.68</v>
      </c>
      <c r="ET168" s="196">
        <f>+EQ168*'PRECIOS SEGUN ADJ (RURAL)'!$B$13*'PRECIOS SEGUN ADJ (RURAL)'!$C$13</f>
        <v>20812.799999999996</v>
      </c>
      <c r="EU168" s="196" t="e" vm="1">
        <f>+[4]!NumLetras(ET168,"PESO","PESOS DOMINICANOS","$EE $m CON #d/100 CENTAVOS")</f>
        <v>#VALUE!</v>
      </c>
      <c r="EV168" s="197">
        <v>175</v>
      </c>
      <c r="EW168" s="198">
        <f t="shared" si="122"/>
        <v>3500</v>
      </c>
      <c r="EX168" s="199">
        <v>5.5</v>
      </c>
      <c r="EY168" s="200">
        <f>+EV168*'PRECIOS SEGUN ADJ (RURAL)'!$B$16*'PRECIOS SEGUN ADJ (RURAL)'!$C$16</f>
        <v>19250</v>
      </c>
      <c r="EZ168" s="200" t="e" vm="1">
        <f>+[4]!NumLetras(EY168,"PESO","PESOS DOMINICANOS","$EE $m CON #d/100 CENTAVOS")</f>
        <v>#VALUE!</v>
      </c>
      <c r="FA168" s="201">
        <v>10</v>
      </c>
      <c r="FB168" s="202">
        <f t="shared" si="108"/>
        <v>400</v>
      </c>
      <c r="FC168" s="203">
        <v>220</v>
      </c>
      <c r="FD168" s="204">
        <f>+FA168*'PRECIOS SEGUN ADJ (RURAL)'!$B$18*'PRECIOS SEGUN ADJ (RURAL)'!$C$18</f>
        <v>88000</v>
      </c>
      <c r="FE168" s="204" t="e" vm="1">
        <f>+[4]!NumLetras(FD168,"PESO","PESOS DOMINICANOS","$EE $m CON #d/100 CENTAVOS")</f>
        <v>#VALUE!</v>
      </c>
      <c r="FF168" s="204">
        <f t="shared" si="123"/>
        <v>15840</v>
      </c>
      <c r="FG168" s="80">
        <f t="shared" si="134"/>
        <v>906850.00000000012</v>
      </c>
      <c r="FH168" s="80" t="e" vm="1">
        <f>+[4]!NumLetras(FG168,"PESO","PESOS DOMINICANOS","$EE $m CON #d/100 CENTAVOS")</f>
        <v>#VALUE!</v>
      </c>
      <c r="FI168" s="80">
        <f t="shared" si="133"/>
        <v>72019.640000000014</v>
      </c>
      <c r="FJ168" s="80" t="e" vm="1">
        <f>+[4]!NumLetras(FI168,"PESO","PESOS DOMINICANOS","$EE $m CON #d/100 CENTAVOS")</f>
        <v>#VALUE!</v>
      </c>
      <c r="FK168" s="80">
        <f t="shared" si="109"/>
        <v>834830.3600000001</v>
      </c>
      <c r="FL168" s="80" t="e" vm="1">
        <f>+[4]!NumLetras(FK168,"PESO","PESOS DOMINICANOS","$EE $m CON #d/100 CENTAVOS")</f>
        <v>#VALUE!</v>
      </c>
      <c r="FM168" s="80">
        <f t="shared" si="110"/>
        <v>181370</v>
      </c>
      <c r="FN168" s="80" t="e" vm="1">
        <f>+[4]!NumLetras(FM168,"PESO","PESOS DOMINICANOS","$EE $m CON #d/100 CENTAVOS")</f>
        <v>#VALUE!</v>
      </c>
      <c r="FO168" s="80">
        <f t="shared" si="111"/>
        <v>9068.5</v>
      </c>
      <c r="FP168" s="80" t="e" vm="1">
        <f>+[4]!NumLetras(FO168,"PESO","PESOS DOMINICANOS","$EE $m CON #d/100 CENTAVOS")</f>
        <v>#VALUE!</v>
      </c>
      <c r="FQ168" s="80"/>
      <c r="FR168" s="80">
        <f t="shared" si="112"/>
        <v>725480.00000000012</v>
      </c>
      <c r="FS168" s="80" t="e" vm="1">
        <f>+[4]!NumLetras(FR168,"PESO","PESOS DOMINICANOS","$EE $m CON #d/100 CENTAVOS")</f>
        <v>#VALUE!</v>
      </c>
      <c r="FT168" s="37" t="str">
        <f>+VLOOKUP(D168,'RURAL XENIA'!F:G,2,0)</f>
        <v>R-20</v>
      </c>
    </row>
    <row r="169" spans="1:176">
      <c r="A169" s="37">
        <v>58</v>
      </c>
      <c r="B169" s="37">
        <v>58</v>
      </c>
      <c r="C169" s="26" t="s">
        <v>3249</v>
      </c>
      <c r="D169" s="37">
        <v>131537172</v>
      </c>
      <c r="E169" s="37">
        <f>+VLOOKUP(D169,'INFORMACION DE PROVEEDORES'!C:I,2,0)</f>
        <v>131537172</v>
      </c>
      <c r="F169" s="26" t="str">
        <f>+VLOOKUP(D169,'INFORMACION DE PROVEEDORES'!C:J,4,0)</f>
        <v>MANLIO GARIBALDI GARCIA QUEZADA</v>
      </c>
      <c r="G169" s="37" t="str">
        <f>+VLOOKUP(D169,'INFORMACION DE PROVEEDORES'!C:K,5,0)</f>
        <v>051-0006924-3</v>
      </c>
      <c r="H169" s="26" t="str">
        <f>+VLOOKUP(D169,'INFORMACION DE PROVEEDORES'!C:L,7,0)</f>
        <v xml:space="preserve">CALLE CORDILLERA CENTRA, NO- 23 A, PRIMER NIVELRESIDENCIAL LOMISA, SANTO DOMINGO ESTE </v>
      </c>
      <c r="I169" s="37" t="str">
        <f>+VLOOKUP(D169,'INFORMACION DE PROVEEDORES'!C:M,3,0)</f>
        <v xml:space="preserve"> JURÍDICA</v>
      </c>
      <c r="J169" s="37">
        <v>4</v>
      </c>
      <c r="K169" s="37">
        <v>240</v>
      </c>
      <c r="L169" s="37">
        <v>18</v>
      </c>
      <c r="M169" s="37">
        <f t="shared" si="113"/>
        <v>720</v>
      </c>
      <c r="N169" s="189">
        <v>60.180000000000007</v>
      </c>
      <c r="O169" s="80">
        <f>+L169*'PRECIOS SEGUN ADJ (RURAL)'!$B$2*'PRECIOS SEGUN ADJ (RURAL)'!$C$2</f>
        <v>43329.599999999999</v>
      </c>
      <c r="P169" s="80" t="e" vm="1">
        <f>+[4]!NumLetras(O169,"PESO","PESOS DOMINICANOS","$EE $m CON #d/100 CENTAVOS")</f>
        <v>#VALUE!</v>
      </c>
      <c r="Q169" s="80">
        <f t="shared" si="114"/>
        <v>6932.74</v>
      </c>
      <c r="R169" s="165">
        <v>5</v>
      </c>
      <c r="S169" s="37">
        <f t="shared" si="90"/>
        <v>200</v>
      </c>
      <c r="T169" s="189">
        <v>33</v>
      </c>
      <c r="U169" s="80">
        <f>+R169*'PRECIOS SEGUN ADJ (RURAL)'!$B$3*'PRECIOS SEGUN ADJ (RURAL)'!$C$3</f>
        <v>6600</v>
      </c>
      <c r="V169" s="80" t="e" vm="1">
        <f>+[4]!NumLetras(U169,"PESO","PESOS DOMINICANOS","$EE $m CON #d/100 CENTAVOS")</f>
        <v>#VALUE!</v>
      </c>
      <c r="W169" s="192">
        <v>0</v>
      </c>
      <c r="X169" s="37">
        <f t="shared" si="124"/>
        <v>0</v>
      </c>
      <c r="Y169" s="189">
        <v>25.2</v>
      </c>
      <c r="Z169" s="80">
        <f>+W169*'PRECIOS SEGUN ADJ. (FRONTERIZO)'!$B$4*'PRECIOS SEGUN ADJ. (FRONTERIZO)'!$C$4</f>
        <v>0</v>
      </c>
      <c r="AA169" s="80" t="e" vm="1">
        <f>+[4]!NumLetras(Z169,"PESO","PESOS DOMINICANOS","$EE $m CON #d/100 CENTAVOS")</f>
        <v>#VALUE!</v>
      </c>
      <c r="AB169" s="165">
        <v>38</v>
      </c>
      <c r="AC169" s="37">
        <f t="shared" si="91"/>
        <v>1520</v>
      </c>
      <c r="AD169" s="189">
        <v>87.91</v>
      </c>
      <c r="AE169" s="80">
        <f>+AB169*'PRECIOS SEGUN ADJ (RURAL)'!$B$4*'PRECIOS SEGUN ADJ (RURAL)'!$C$4</f>
        <v>133623.20000000001</v>
      </c>
      <c r="AF169" s="80" t="e" vm="1">
        <f>+[4]!NumLetras(AE169,"PESO","PESOS DOMINICANOS","$EE $m CON #d/100 CENTAVOS")</f>
        <v>#VALUE!</v>
      </c>
      <c r="AG169" s="80">
        <f t="shared" si="115"/>
        <v>24052.18</v>
      </c>
      <c r="AH169" s="165">
        <v>46</v>
      </c>
      <c r="AI169" s="37">
        <f t="shared" si="92"/>
        <v>1840</v>
      </c>
      <c r="AJ169" s="189">
        <v>53.95</v>
      </c>
      <c r="AK169" s="80">
        <f>+AH169*'PRECIOS SEGUN ADJ (RURAL)'!$B$5*'PRECIOS SEGUN ADJ (RURAL)'!$C$5</f>
        <v>99268.000000000015</v>
      </c>
      <c r="AL169" s="80" t="e" vm="1">
        <f>+[4]!NumLetras(AK169,"PESO","PESOS DOMINICANOS","$EE $m CON #d/100 CENTAVOS")</f>
        <v>#VALUE!</v>
      </c>
      <c r="AM169" s="165">
        <v>7</v>
      </c>
      <c r="AN169" s="37">
        <f t="shared" si="93"/>
        <v>280</v>
      </c>
      <c r="AO169" s="189">
        <v>29.05</v>
      </c>
      <c r="AP169" s="80">
        <f>+AM169*'PRECIOS SEGUN ADJ (RURAL)'!$B$6*'PRECIOS SEGUN ADJ (RURAL)'!$C$6</f>
        <v>8134</v>
      </c>
      <c r="AQ169" s="80" t="e" vm="1">
        <f>+[4]!NumLetras(AP169,"PESO","PESOS DOMINICANOS","$EE $m CON #d/100 CENTAVOS")</f>
        <v>#VALUE!</v>
      </c>
      <c r="AR169" s="80">
        <f t="shared" si="116"/>
        <v>1301.44</v>
      </c>
      <c r="AS169" s="165">
        <v>15</v>
      </c>
      <c r="AT169" s="37">
        <f t="shared" si="94"/>
        <v>600</v>
      </c>
      <c r="AU169" s="189">
        <v>304.44</v>
      </c>
      <c r="AV169" s="80">
        <f>+AS169*'PRECIOS SEGUN ADJ (RURAL)'!$B$7*'PRECIOS SEGUN ADJ (RURAL)'!$C$7</f>
        <v>182664</v>
      </c>
      <c r="AW169" s="80" t="e" vm="1">
        <f>+[4]!NumLetras(AV169,"PESO","PESOS DOMINICANOS","$EE $m CON #d/100 CENTAVOS")</f>
        <v>#VALUE!</v>
      </c>
      <c r="AX169" s="80">
        <f t="shared" si="117"/>
        <v>32879.519999999997</v>
      </c>
      <c r="AY169" s="37">
        <v>0</v>
      </c>
      <c r="AZ169" s="37">
        <f t="shared" si="125"/>
        <v>0</v>
      </c>
      <c r="BA169" s="189">
        <v>18.899999999999999</v>
      </c>
      <c r="BB169" s="80">
        <f>+AY169*'PRECIOS SEGUN ADJ. (FRONTERIZO)'!$B$9*'PRECIOS SEGUN ADJ. (FRONTERIZO)'!$C$9</f>
        <v>0</v>
      </c>
      <c r="BC169" s="80" t="e" vm="1">
        <f>+[4]!NumLetras(BB169,"PESO","PESOS DOMINICANOS","$EE $m CON #d/100 CENTAVOS")</f>
        <v>#VALUE!</v>
      </c>
      <c r="BD169" s="165">
        <v>5</v>
      </c>
      <c r="BE169" s="37">
        <f t="shared" si="95"/>
        <v>200</v>
      </c>
      <c r="BF169" s="189">
        <v>140.38999999999999</v>
      </c>
      <c r="BG169" s="80">
        <f>+BD169*'PRECIOS SEGUN ADJ (RURAL)'!$B$8*'PRECIOS SEGUN ADJ (RURAL)'!$C$8</f>
        <v>28077.999999999996</v>
      </c>
      <c r="BH169" s="80" t="e" vm="1">
        <f>+[4]!NumLetras(BG169,"PESO","PESOS DOMINICANOS","$EE $m CON #d/100 CENTAVOS")</f>
        <v>#VALUE!</v>
      </c>
      <c r="BI169" s="80">
        <f t="shared" si="118"/>
        <v>5054.04</v>
      </c>
      <c r="BJ169" s="37">
        <v>0</v>
      </c>
      <c r="BK169" s="37">
        <f t="shared" si="126"/>
        <v>0</v>
      </c>
      <c r="BL169" s="189">
        <v>31.459999999999997</v>
      </c>
      <c r="BM169" s="80">
        <f>+BJ169*'PRECIOS SEGUN ADJ. (FRONTERIZO)'!$B$11*'PRECIOS SEGUN ADJ. (FRONTERIZO)'!$C$11</f>
        <v>0</v>
      </c>
      <c r="BN169" s="80" t="e" vm="1">
        <f>+[4]!NumLetras(BM169,"PESO","PESOS DOMINICANOS","$EE $m CON #d/100 CENTAVOS")</f>
        <v>#VALUE!</v>
      </c>
      <c r="BO169" s="165">
        <v>12</v>
      </c>
      <c r="BP169" s="37">
        <f t="shared" si="96"/>
        <v>480</v>
      </c>
      <c r="BQ169" s="189">
        <v>68.099999999999994</v>
      </c>
      <c r="BR169" s="80">
        <f>+BO169*'PRECIOS SEGUN ADJ (RURAL)'!$B$9*'PRECIOS SEGUN ADJ (RURAL)'!$C$9</f>
        <v>32687.999999999996</v>
      </c>
      <c r="BS169" s="80" t="e" vm="1">
        <f>+[4]!NumLetras(BR169,"PESO","PESOS DOMINICANOS","$EE $m CON #d/100 CENTAVOS")</f>
        <v>#VALUE!</v>
      </c>
      <c r="BT169" s="165">
        <v>240</v>
      </c>
      <c r="BU169" s="37">
        <f t="shared" si="119"/>
        <v>4800</v>
      </c>
      <c r="BV169" s="189">
        <v>5.5</v>
      </c>
      <c r="BW169" s="80">
        <f>+BT169*'PRECIOS SEGUN ADJ (RURAL)'!$B$10*'PRECIOS SEGUN ADJ (RURAL)'!$C$10</f>
        <v>26400</v>
      </c>
      <c r="BX169" s="80" t="e" vm="1">
        <f>+[4]!NumLetras(BW169,"PESO","PESOS DOMINICANOS","$EE $m CON #d/100 CENTAVOS")</f>
        <v>#VALUE!</v>
      </c>
      <c r="BY169" s="165">
        <v>240</v>
      </c>
      <c r="BZ169" s="37">
        <f t="shared" si="97"/>
        <v>9600</v>
      </c>
      <c r="CA169" s="189">
        <v>7.1500000000000012</v>
      </c>
      <c r="CB169" s="80">
        <f>+BY169*'PRECIOS SEGUN ADJ (RURAL)'!$B$11*'PRECIOS SEGUN ADJ (RURAL)'!$C$11</f>
        <v>68640</v>
      </c>
      <c r="CC169" s="80" t="e" vm="1">
        <f>+[4]!NumLetras(CB169,"PESO","PESOS DOMINICANOS","$EE $m CON #d/100 CENTAVOS")</f>
        <v>#VALUE!</v>
      </c>
      <c r="CD169" s="165">
        <v>240</v>
      </c>
      <c r="CE169" s="37">
        <f t="shared" si="98"/>
        <v>9600</v>
      </c>
      <c r="CF169" s="189">
        <v>6.84</v>
      </c>
      <c r="CG169" s="80">
        <f>+CD169*'PRECIOS SEGUN ADJ (RURAL)'!$B$12*'PRECIOS SEGUN ADJ (RURAL)'!$C$12</f>
        <v>65664</v>
      </c>
      <c r="CH169" s="80" t="e" vm="1">
        <f>+[4]!NumLetras(CG169,"PESO","PESOS DOMINICANOS","$EE $m CON #d/100 CENTAVOS")</f>
        <v>#VALUE!</v>
      </c>
      <c r="CI169" s="37">
        <v>0</v>
      </c>
      <c r="CJ169" s="37">
        <f t="shared" si="127"/>
        <v>0</v>
      </c>
      <c r="CK169" s="189">
        <v>60</v>
      </c>
      <c r="CL169" s="80">
        <f>+CI169*'PRECIOS SEGUN ADJ. (FRONTERIZO)'!$B$16*'PRECIOS SEGUN ADJ. (FRONTERIZO)'!$C$16</f>
        <v>0</v>
      </c>
      <c r="CM169" s="80" t="e" vm="1">
        <f>+[4]!NumLetras(CL169,"PESO","PESOS DOMINICANOS","$EE $m CON #d/100 CENTAVOS")</f>
        <v>#VALUE!</v>
      </c>
      <c r="CN169" s="80">
        <f t="shared" si="99"/>
        <v>0</v>
      </c>
      <c r="CO169" s="37">
        <v>0</v>
      </c>
      <c r="CP169" s="37">
        <f t="shared" si="128"/>
        <v>0</v>
      </c>
      <c r="CQ169" s="189">
        <v>55.649999999999991</v>
      </c>
      <c r="CR169" s="80">
        <f>+CO169*'PRECIOS SEGUN ADJ. (FRONTERIZO)'!$B$17*'PRECIOS SEGUN ADJ. (FRONTERIZO)'!$C$17</f>
        <v>0</v>
      </c>
      <c r="CS169" s="80" t="e" vm="1">
        <f>+[4]!NumLetras(CR169,"PESO","PESOS DOMINICANOS","$EE $m CON #d/100 CENTAVOS")</f>
        <v>#VALUE!</v>
      </c>
      <c r="CT169" s="80">
        <f t="shared" si="100"/>
        <v>0</v>
      </c>
      <c r="CU169" s="165">
        <v>240</v>
      </c>
      <c r="CV169" s="37">
        <f t="shared" si="101"/>
        <v>9600</v>
      </c>
      <c r="CW169" s="189">
        <v>6.5999999999999988</v>
      </c>
      <c r="CX169" s="80">
        <f>+CU169*'PRECIOS SEGUN ADJ (RURAL)'!$B$14*'PRECIOS SEGUN ADJ (RURAL)'!$C$14</f>
        <v>63360</v>
      </c>
      <c r="CY169" s="80" t="e" vm="1">
        <f>+[4]!NumLetras(CX169,"PESO","PESOS DOMINICANOS","$EE $m CON #d/100 CENTAVOS")</f>
        <v>#VALUE!</v>
      </c>
      <c r="CZ169" s="37">
        <v>0</v>
      </c>
      <c r="DA169" s="37">
        <f t="shared" si="129"/>
        <v>0</v>
      </c>
      <c r="DB169" s="189">
        <v>65.75</v>
      </c>
      <c r="DC169" s="80">
        <f>+CZ169*'PRECIOS SEGUN ADJ. (FRONTERIZO)'!$B$19*'PRECIOS SEGUN ADJ. (FRONTERIZO)'!$C$19</f>
        <v>0</v>
      </c>
      <c r="DD169" s="80" t="e" vm="1">
        <f>+[4]!NumLetras(DC169,"PESO","PESOS DOMINICANOS","$EE $m CON #d/100 CENTAVOS")</f>
        <v>#VALUE!</v>
      </c>
      <c r="DE169" s="80">
        <f t="shared" si="102"/>
        <v>0</v>
      </c>
      <c r="DF169" s="165">
        <v>9</v>
      </c>
      <c r="DG169" s="37">
        <f t="shared" si="103"/>
        <v>360</v>
      </c>
      <c r="DH169" s="189">
        <v>82.59999999999998</v>
      </c>
      <c r="DI169" s="80">
        <f>+DF169*'PRECIOS SEGUN ADJ (RURAL)'!$B$15*'PRECIOS SEGUN ADJ (RURAL)'!$C$15</f>
        <v>29736</v>
      </c>
      <c r="DJ169" s="80" t="e" vm="1">
        <f>+[4]!NumLetras(DI169,"PESO","PESOS DOMINICANOS","$EE $m CON #d/100 CENTAVOS")</f>
        <v>#VALUE!</v>
      </c>
      <c r="DK169" s="80">
        <f t="shared" si="120"/>
        <v>5352.48</v>
      </c>
      <c r="DL169" s="165">
        <v>240</v>
      </c>
      <c r="DM169" s="37">
        <f t="shared" si="104"/>
        <v>9600</v>
      </c>
      <c r="DN169" s="189">
        <v>23.059999999999995</v>
      </c>
      <c r="DO169" s="80">
        <f>+DL169*'PRECIOS SEGUN ADJ (RURAL)'!$B$17*'PRECIOS SEGUN ADJ (RURAL)'!$C$17</f>
        <v>221376</v>
      </c>
      <c r="DP169" s="80" t="e" vm="1">
        <f>+[4]!NumLetras(DO169,"PESO","PESOS DOMINICANOS","$EE $m CON #d/100 CENTAVOS")</f>
        <v>#VALUE!</v>
      </c>
      <c r="DQ169" s="192">
        <v>0</v>
      </c>
      <c r="DR169" s="192">
        <f t="shared" si="130"/>
        <v>0</v>
      </c>
      <c r="DS169" s="189">
        <v>80.849999999999994</v>
      </c>
      <c r="DT169" s="80">
        <f>+DQ169*'PRECIOS SEGUN ADJ. (FRONTERIZO)'!$B$22*'PRECIOS SEGUN ADJ. (FRONTERIZO)'!$C$22</f>
        <v>0</v>
      </c>
      <c r="DU169" s="80" t="e" vm="1">
        <f>+[4]!NumLetras(DT169,"PESO","PESOS DOMINICANOS","$EE $m CON #d/100 CENTAVOS")</f>
        <v>#VALUE!</v>
      </c>
      <c r="DV169" s="165">
        <v>11</v>
      </c>
      <c r="DW169" s="37">
        <f t="shared" si="105"/>
        <v>440</v>
      </c>
      <c r="DX169" s="189">
        <v>21.83</v>
      </c>
      <c r="DY169" s="80">
        <f>+DV169*'PRECIOS SEGUN ADJ (RURAL)'!$B$19*'PRECIOS SEGUN ADJ (RURAL)'!$C$19</f>
        <v>9605.2000000000007</v>
      </c>
      <c r="DZ169" s="80" t="e" vm="1">
        <f>+[4]!NumLetras(DY169,"PESO","PESOS DOMINICANOS","$EE $m CON #d/100 CENTAVOS")</f>
        <v>#VALUE!</v>
      </c>
      <c r="EA169" s="80">
        <f t="shared" si="121"/>
        <v>1728.94</v>
      </c>
      <c r="EB169" s="165">
        <v>37</v>
      </c>
      <c r="EC169" s="37">
        <f t="shared" si="106"/>
        <v>1480</v>
      </c>
      <c r="ED169" s="189">
        <v>33</v>
      </c>
      <c r="EE169" s="80">
        <f>+EB169*'PRECIOS SEGUN ADJ (RURAL)'!$B$20*'PRECIOS SEGUN ADJ (RURAL)'!$C$20</f>
        <v>48840</v>
      </c>
      <c r="EF169" s="80" t="e" vm="1">
        <f>+[4]!NumLetras(EE169,"PESO","PESOS DOMINICANOS","$EE $m CON #d/100 CENTAVOS")</f>
        <v>#VALUE!</v>
      </c>
      <c r="EG169" s="37">
        <v>0</v>
      </c>
      <c r="EH169" s="37">
        <f t="shared" si="131"/>
        <v>0</v>
      </c>
      <c r="EI169" s="189">
        <v>15.789999999999997</v>
      </c>
      <c r="EJ169" s="80">
        <f>+EG169*'PRECIOS SEGUN ADJ. (FRONTERIZO)'!$B$25*'PRECIOS SEGUN ADJ. (FRONTERIZO)'!$C$25</f>
        <v>0</v>
      </c>
      <c r="EK169" s="80" t="e" vm="1">
        <f>+[4]!NumLetras(EJ169,"PESO","PESOS DOMINICANOS","$EE $m CON #d/100 CENTAVOS")</f>
        <v>#VALUE!</v>
      </c>
      <c r="EL169" s="37">
        <v>0</v>
      </c>
      <c r="EM169" s="37">
        <f t="shared" si="132"/>
        <v>0</v>
      </c>
      <c r="EN169" s="189">
        <v>31.5</v>
      </c>
      <c r="EO169" s="80">
        <f>+EL169*'PRECIOS SEGUN ADJ. (FRONTERIZO)'!$B$26*'PRECIOS SEGUN ADJ. (FRONTERIZO)'!$C$26</f>
        <v>0</v>
      </c>
      <c r="EP169" s="80" t="e" vm="1">
        <f>+[4]!NumLetras(EO169,"PESO","PESOS DOMINICANOS","$EE $m CON #d/100 CENTAVOS")</f>
        <v>#VALUE!</v>
      </c>
      <c r="EQ169" s="193">
        <v>32</v>
      </c>
      <c r="ER169" s="194">
        <f t="shared" si="107"/>
        <v>1280</v>
      </c>
      <c r="ES169" s="195">
        <v>21.68</v>
      </c>
      <c r="ET169" s="196">
        <f>+EQ169*'PRECIOS SEGUN ADJ (RURAL)'!$B$13*'PRECIOS SEGUN ADJ (RURAL)'!$C$13</f>
        <v>27750.400000000001</v>
      </c>
      <c r="EU169" s="196" t="e" vm="1">
        <f>+[4]!NumLetras(ET169,"PESO","PESOS DOMINICANOS","$EE $m CON #d/100 CENTAVOS")</f>
        <v>#VALUE!</v>
      </c>
      <c r="EV169" s="197">
        <v>240</v>
      </c>
      <c r="EW169" s="198">
        <f t="shared" si="122"/>
        <v>4800</v>
      </c>
      <c r="EX169" s="199">
        <v>5.5</v>
      </c>
      <c r="EY169" s="200">
        <f>+EV169*'PRECIOS SEGUN ADJ (RURAL)'!$B$16*'PRECIOS SEGUN ADJ (RURAL)'!$C$16</f>
        <v>26400</v>
      </c>
      <c r="EZ169" s="200" t="e" vm="1">
        <f>+[4]!NumLetras(EY169,"PESO","PESOS DOMINICANOS","$EE $m CON #d/100 CENTAVOS")</f>
        <v>#VALUE!</v>
      </c>
      <c r="FA169" s="201">
        <v>15</v>
      </c>
      <c r="FB169" s="202">
        <f t="shared" si="108"/>
        <v>600</v>
      </c>
      <c r="FC169" s="203">
        <v>220</v>
      </c>
      <c r="FD169" s="204">
        <f>+FA169*'PRECIOS SEGUN ADJ (RURAL)'!$B$18*'PRECIOS SEGUN ADJ (RURAL)'!$C$18</f>
        <v>132000</v>
      </c>
      <c r="FE169" s="204" t="e" vm="1">
        <f>+[4]!NumLetras(FD169,"PESO","PESOS DOMINICANOS","$EE $m CON #d/100 CENTAVOS")</f>
        <v>#VALUE!</v>
      </c>
      <c r="FF169" s="204">
        <f t="shared" si="123"/>
        <v>23760</v>
      </c>
      <c r="FG169" s="80">
        <f t="shared" si="134"/>
        <v>1254156.3999999999</v>
      </c>
      <c r="FH169" s="80" t="e" vm="1">
        <f>+[4]!NumLetras(FG169,"PESO","PESOS DOMINICANOS","$EE $m CON #d/100 CENTAVOS")</f>
        <v>#VALUE!</v>
      </c>
      <c r="FI169" s="80">
        <f t="shared" si="133"/>
        <v>101061.33999999998</v>
      </c>
      <c r="FJ169" s="80" t="e" vm="1">
        <f>+[4]!NumLetras(FI169,"PESO","PESOS DOMINICANOS","$EE $m CON #d/100 CENTAVOS")</f>
        <v>#VALUE!</v>
      </c>
      <c r="FK169" s="80">
        <f t="shared" si="109"/>
        <v>1153095.0599999998</v>
      </c>
      <c r="FL169" s="80" t="e" vm="1">
        <f>+[4]!NumLetras(FK169,"PESO","PESOS DOMINICANOS","$EE $m CON #d/100 CENTAVOS")</f>
        <v>#VALUE!</v>
      </c>
      <c r="FM169" s="80">
        <f t="shared" si="110"/>
        <v>250831.28</v>
      </c>
      <c r="FN169" s="80" t="e" vm="1">
        <f>+[4]!NumLetras(FM169,"PESO","PESOS DOMINICANOS","$EE $m CON #d/100 CENTAVOS")</f>
        <v>#VALUE!</v>
      </c>
      <c r="FO169" s="80">
        <f t="shared" si="111"/>
        <v>12541.56</v>
      </c>
      <c r="FP169" s="80" t="e" vm="1">
        <f>+[4]!NumLetras(FO169,"PESO","PESOS DOMINICANOS","$EE $m CON #d/100 CENTAVOS")</f>
        <v>#VALUE!</v>
      </c>
      <c r="FQ169" s="80"/>
      <c r="FR169" s="80">
        <f t="shared" si="112"/>
        <v>1003325.1199999999</v>
      </c>
      <c r="FS169" s="80" t="e" vm="1">
        <f>+[4]!NumLetras(FR169,"PESO","PESOS DOMINICANOS","$EE $m CON #d/100 CENTAVOS")</f>
        <v>#VALUE!</v>
      </c>
      <c r="FT169" s="37" t="str">
        <f>+VLOOKUP(D169,'RURAL XENIA'!F:G,2,0)</f>
        <v>R-22</v>
      </c>
    </row>
    <row r="170" spans="1:176">
      <c r="A170" s="37">
        <v>59</v>
      </c>
      <c r="B170" s="37">
        <v>59</v>
      </c>
      <c r="C170" s="26" t="s">
        <v>3258</v>
      </c>
      <c r="D170" s="37">
        <v>132222261</v>
      </c>
      <c r="E170" s="37">
        <f>+VLOOKUP(D170,'INFORMACION DE PROVEEDORES'!C:I,2,0)</f>
        <v>132222261</v>
      </c>
      <c r="F170" s="26" t="str">
        <f>+VLOOKUP(D170,'INFORMACION DE PROVEEDORES'!C:J,4,0)</f>
        <v xml:space="preserve">CARLOS MANUEL FLORENTINO ENCARNACION </v>
      </c>
      <c r="G170" s="37" t="str">
        <f>+VLOOKUP(D170,'INFORMACION DE PROVEEDORES'!C:K,5,0)</f>
        <v>001-002369-7</v>
      </c>
      <c r="H170" s="26" t="str">
        <f>+VLOOKUP(D170,'INFORMACION DE PROVEEDORES'!C:L,7,0)</f>
        <v>CALLE MAXIMO GOMEZ NO. 18, LOS FRAILES, SANTO DOMINGO ESTE</v>
      </c>
      <c r="I170" s="37" t="str">
        <f>+VLOOKUP(D170,'INFORMACION DE PROVEEDORES'!C:M,3,0)</f>
        <v xml:space="preserve"> JURÍDICA</v>
      </c>
      <c r="J170" s="37">
        <v>1</v>
      </c>
      <c r="K170" s="37">
        <v>226</v>
      </c>
      <c r="L170" s="37">
        <v>15</v>
      </c>
      <c r="M170" s="37">
        <f t="shared" si="113"/>
        <v>600</v>
      </c>
      <c r="N170" s="189">
        <v>60.180000000000007</v>
      </c>
      <c r="O170" s="80">
        <f>+L170*'PRECIOS SEGUN ADJ (RURAL)'!$B$2*'PRECIOS SEGUN ADJ (RURAL)'!$C$2</f>
        <v>36108</v>
      </c>
      <c r="P170" s="80" t="e" vm="1">
        <f>+[4]!NumLetras(O170,"PESO","PESOS DOMINICANOS","$EE $m CON #d/100 CENTAVOS")</f>
        <v>#VALUE!</v>
      </c>
      <c r="Q170" s="80">
        <f t="shared" si="114"/>
        <v>5777.28</v>
      </c>
      <c r="R170" s="165">
        <v>3</v>
      </c>
      <c r="S170" s="37">
        <f t="shared" si="90"/>
        <v>120</v>
      </c>
      <c r="T170" s="189">
        <v>33</v>
      </c>
      <c r="U170" s="80">
        <f>+R170*'PRECIOS SEGUN ADJ (RURAL)'!$B$3*'PRECIOS SEGUN ADJ (RURAL)'!$C$3</f>
        <v>3960</v>
      </c>
      <c r="V170" s="80" t="e" vm="1">
        <f>+[4]!NumLetras(U170,"PESO","PESOS DOMINICANOS","$EE $m CON #d/100 CENTAVOS")</f>
        <v>#VALUE!</v>
      </c>
      <c r="W170" s="192">
        <v>0</v>
      </c>
      <c r="X170" s="37">
        <f t="shared" si="124"/>
        <v>0</v>
      </c>
      <c r="Y170" s="189">
        <v>25.2</v>
      </c>
      <c r="Z170" s="80">
        <f>+W170*'PRECIOS SEGUN ADJ. (FRONTERIZO)'!$B$4*'PRECIOS SEGUN ADJ. (FRONTERIZO)'!$C$4</f>
        <v>0</v>
      </c>
      <c r="AA170" s="80" t="e" vm="1">
        <f>+[4]!NumLetras(Z170,"PESO","PESOS DOMINICANOS","$EE $m CON #d/100 CENTAVOS")</f>
        <v>#VALUE!</v>
      </c>
      <c r="AB170" s="165">
        <v>35</v>
      </c>
      <c r="AC170" s="37">
        <f t="shared" si="91"/>
        <v>1400</v>
      </c>
      <c r="AD170" s="189">
        <v>87.91</v>
      </c>
      <c r="AE170" s="80">
        <f>+AB170*'PRECIOS SEGUN ADJ (RURAL)'!$B$4*'PRECIOS SEGUN ADJ (RURAL)'!$C$4</f>
        <v>123074</v>
      </c>
      <c r="AF170" s="80" t="e" vm="1">
        <f>+[4]!NumLetras(AE170,"PESO","PESOS DOMINICANOS","$EE $m CON #d/100 CENTAVOS")</f>
        <v>#VALUE!</v>
      </c>
      <c r="AG170" s="80">
        <f t="shared" si="115"/>
        <v>22153.32</v>
      </c>
      <c r="AH170" s="165">
        <v>42</v>
      </c>
      <c r="AI170" s="37">
        <f t="shared" si="92"/>
        <v>1680</v>
      </c>
      <c r="AJ170" s="189">
        <v>53.95</v>
      </c>
      <c r="AK170" s="80">
        <f>+AH170*'PRECIOS SEGUN ADJ (RURAL)'!$B$5*'PRECIOS SEGUN ADJ (RURAL)'!$C$5</f>
        <v>90636</v>
      </c>
      <c r="AL170" s="80" t="e" vm="1">
        <f>+[4]!NumLetras(AK170,"PESO","PESOS DOMINICANOS","$EE $m CON #d/100 CENTAVOS")</f>
        <v>#VALUE!</v>
      </c>
      <c r="AM170" s="165">
        <v>5</v>
      </c>
      <c r="AN170" s="37">
        <f t="shared" si="93"/>
        <v>200</v>
      </c>
      <c r="AO170" s="189">
        <v>29.05</v>
      </c>
      <c r="AP170" s="80">
        <f>+AM170*'PRECIOS SEGUN ADJ (RURAL)'!$B$6*'PRECIOS SEGUN ADJ (RURAL)'!$C$6</f>
        <v>5810</v>
      </c>
      <c r="AQ170" s="80" t="e" vm="1">
        <f>+[4]!NumLetras(AP170,"PESO","PESOS DOMINICANOS","$EE $m CON #d/100 CENTAVOS")</f>
        <v>#VALUE!</v>
      </c>
      <c r="AR170" s="80">
        <f t="shared" si="116"/>
        <v>929.6</v>
      </c>
      <c r="AS170" s="165">
        <v>13</v>
      </c>
      <c r="AT170" s="37">
        <f t="shared" si="94"/>
        <v>520</v>
      </c>
      <c r="AU170" s="189">
        <v>304.44</v>
      </c>
      <c r="AV170" s="80">
        <f>+AS170*'PRECIOS SEGUN ADJ (RURAL)'!$B$7*'PRECIOS SEGUN ADJ (RURAL)'!$C$7</f>
        <v>158308.79999999999</v>
      </c>
      <c r="AW170" s="80" t="e" vm="1">
        <f>+[4]!NumLetras(AV170,"PESO","PESOS DOMINICANOS","$EE $m CON #d/100 CENTAVOS")</f>
        <v>#VALUE!</v>
      </c>
      <c r="AX170" s="80">
        <f t="shared" si="117"/>
        <v>28495.58</v>
      </c>
      <c r="AY170" s="37">
        <v>0</v>
      </c>
      <c r="AZ170" s="37">
        <f t="shared" si="125"/>
        <v>0</v>
      </c>
      <c r="BA170" s="189">
        <v>18.899999999999999</v>
      </c>
      <c r="BB170" s="80">
        <f>+AY170*'PRECIOS SEGUN ADJ. (FRONTERIZO)'!$B$9*'PRECIOS SEGUN ADJ. (FRONTERIZO)'!$C$9</f>
        <v>0</v>
      </c>
      <c r="BC170" s="80" t="e" vm="1">
        <f>+[4]!NumLetras(BB170,"PESO","PESOS DOMINICANOS","$EE $m CON #d/100 CENTAVOS")</f>
        <v>#VALUE!</v>
      </c>
      <c r="BD170" s="165">
        <v>3</v>
      </c>
      <c r="BE170" s="37">
        <f t="shared" si="95"/>
        <v>120</v>
      </c>
      <c r="BF170" s="189">
        <v>140.38999999999999</v>
      </c>
      <c r="BG170" s="80">
        <f>+BD170*'PRECIOS SEGUN ADJ (RURAL)'!$B$8*'PRECIOS SEGUN ADJ (RURAL)'!$C$8</f>
        <v>16846.8</v>
      </c>
      <c r="BH170" s="80" t="e" vm="1">
        <f>+[4]!NumLetras(BG170,"PESO","PESOS DOMINICANOS","$EE $m CON #d/100 CENTAVOS")</f>
        <v>#VALUE!</v>
      </c>
      <c r="BI170" s="80">
        <f t="shared" si="118"/>
        <v>3032.42</v>
      </c>
      <c r="BJ170" s="37">
        <v>0</v>
      </c>
      <c r="BK170" s="37">
        <f t="shared" si="126"/>
        <v>0</v>
      </c>
      <c r="BL170" s="189">
        <v>31.459999999999997</v>
      </c>
      <c r="BM170" s="80">
        <f>+BJ170*'PRECIOS SEGUN ADJ. (FRONTERIZO)'!$B$11*'PRECIOS SEGUN ADJ. (FRONTERIZO)'!$C$11</f>
        <v>0</v>
      </c>
      <c r="BN170" s="80" t="e" vm="1">
        <f>+[4]!NumLetras(BM170,"PESO","PESOS DOMINICANOS","$EE $m CON #d/100 CENTAVOS")</f>
        <v>#VALUE!</v>
      </c>
      <c r="BO170" s="165">
        <v>10</v>
      </c>
      <c r="BP170" s="37">
        <f t="shared" si="96"/>
        <v>400</v>
      </c>
      <c r="BQ170" s="189">
        <v>68.099999999999994</v>
      </c>
      <c r="BR170" s="80">
        <f>+BO170*'PRECIOS SEGUN ADJ (RURAL)'!$B$9*'PRECIOS SEGUN ADJ (RURAL)'!$C$9</f>
        <v>27240</v>
      </c>
      <c r="BS170" s="80" t="e" vm="1">
        <f>+[4]!NumLetras(BR170,"PESO","PESOS DOMINICANOS","$EE $m CON #d/100 CENTAVOS")</f>
        <v>#VALUE!</v>
      </c>
      <c r="BT170" s="165">
        <v>226</v>
      </c>
      <c r="BU170" s="37">
        <f t="shared" si="119"/>
        <v>4520</v>
      </c>
      <c r="BV170" s="189">
        <v>5.5</v>
      </c>
      <c r="BW170" s="80">
        <f>+BT170*'PRECIOS SEGUN ADJ (RURAL)'!$B$10*'PRECIOS SEGUN ADJ (RURAL)'!$C$10</f>
        <v>24860</v>
      </c>
      <c r="BX170" s="80" t="e" vm="1">
        <f>+[4]!NumLetras(BW170,"PESO","PESOS DOMINICANOS","$EE $m CON #d/100 CENTAVOS")</f>
        <v>#VALUE!</v>
      </c>
      <c r="BY170" s="165">
        <v>226</v>
      </c>
      <c r="BZ170" s="37">
        <f t="shared" si="97"/>
        <v>9040</v>
      </c>
      <c r="CA170" s="189">
        <v>7.1500000000000012</v>
      </c>
      <c r="CB170" s="80">
        <f>+BY170*'PRECIOS SEGUN ADJ (RURAL)'!$B$11*'PRECIOS SEGUN ADJ (RURAL)'!$C$11</f>
        <v>64636</v>
      </c>
      <c r="CC170" s="80" t="e" vm="1">
        <f>+[4]!NumLetras(CB170,"PESO","PESOS DOMINICANOS","$EE $m CON #d/100 CENTAVOS")</f>
        <v>#VALUE!</v>
      </c>
      <c r="CD170" s="165">
        <v>226</v>
      </c>
      <c r="CE170" s="37">
        <f t="shared" si="98"/>
        <v>9040</v>
      </c>
      <c r="CF170" s="189">
        <v>6.84</v>
      </c>
      <c r="CG170" s="80">
        <f>+CD170*'PRECIOS SEGUN ADJ (RURAL)'!$B$12*'PRECIOS SEGUN ADJ (RURAL)'!$C$12</f>
        <v>61833.599999999999</v>
      </c>
      <c r="CH170" s="80" t="e" vm="1">
        <f>+[4]!NumLetras(CG170,"PESO","PESOS DOMINICANOS","$EE $m CON #d/100 CENTAVOS")</f>
        <v>#VALUE!</v>
      </c>
      <c r="CI170" s="37">
        <v>0</v>
      </c>
      <c r="CJ170" s="37">
        <f t="shared" si="127"/>
        <v>0</v>
      </c>
      <c r="CK170" s="189">
        <v>60</v>
      </c>
      <c r="CL170" s="80">
        <f>+CI170*'PRECIOS SEGUN ADJ. (FRONTERIZO)'!$B$16*'PRECIOS SEGUN ADJ. (FRONTERIZO)'!$C$16</f>
        <v>0</v>
      </c>
      <c r="CM170" s="80" t="e" vm="1">
        <f>+[4]!NumLetras(CL170,"PESO","PESOS DOMINICANOS","$EE $m CON #d/100 CENTAVOS")</f>
        <v>#VALUE!</v>
      </c>
      <c r="CN170" s="80">
        <f t="shared" si="99"/>
        <v>0</v>
      </c>
      <c r="CO170" s="37">
        <v>0</v>
      </c>
      <c r="CP170" s="37">
        <f t="shared" si="128"/>
        <v>0</v>
      </c>
      <c r="CQ170" s="189">
        <v>55.649999999999991</v>
      </c>
      <c r="CR170" s="80">
        <f>+CO170*'PRECIOS SEGUN ADJ. (FRONTERIZO)'!$B$17*'PRECIOS SEGUN ADJ. (FRONTERIZO)'!$C$17</f>
        <v>0</v>
      </c>
      <c r="CS170" s="80" t="e" vm="1">
        <f>+[4]!NumLetras(CR170,"PESO","PESOS DOMINICANOS","$EE $m CON #d/100 CENTAVOS")</f>
        <v>#VALUE!</v>
      </c>
      <c r="CT170" s="80">
        <f t="shared" si="100"/>
        <v>0</v>
      </c>
      <c r="CU170" s="165">
        <v>226</v>
      </c>
      <c r="CV170" s="37">
        <f t="shared" si="101"/>
        <v>9040</v>
      </c>
      <c r="CW170" s="189">
        <v>6.5999999999999988</v>
      </c>
      <c r="CX170" s="80">
        <f>+CU170*'PRECIOS SEGUN ADJ (RURAL)'!$B$14*'PRECIOS SEGUN ADJ (RURAL)'!$C$14</f>
        <v>59664</v>
      </c>
      <c r="CY170" s="80" t="e" vm="1">
        <f>+[4]!NumLetras(CX170,"PESO","PESOS DOMINICANOS","$EE $m CON #d/100 CENTAVOS")</f>
        <v>#VALUE!</v>
      </c>
      <c r="CZ170" s="37">
        <v>0</v>
      </c>
      <c r="DA170" s="37">
        <f t="shared" si="129"/>
        <v>0</v>
      </c>
      <c r="DB170" s="189">
        <v>65.75</v>
      </c>
      <c r="DC170" s="80">
        <f>+CZ170*'PRECIOS SEGUN ADJ. (FRONTERIZO)'!$B$19*'PRECIOS SEGUN ADJ. (FRONTERIZO)'!$C$19</f>
        <v>0</v>
      </c>
      <c r="DD170" s="80" t="e" vm="1">
        <f>+[4]!NumLetras(DC170,"PESO","PESOS DOMINICANOS","$EE $m CON #d/100 CENTAVOS")</f>
        <v>#VALUE!</v>
      </c>
      <c r="DE170" s="80">
        <f t="shared" si="102"/>
        <v>0</v>
      </c>
      <c r="DF170" s="165">
        <v>8</v>
      </c>
      <c r="DG170" s="37">
        <f t="shared" si="103"/>
        <v>320</v>
      </c>
      <c r="DH170" s="189">
        <v>82.59999999999998</v>
      </c>
      <c r="DI170" s="80">
        <f>+DF170*'PRECIOS SEGUN ADJ (RURAL)'!$B$15*'PRECIOS SEGUN ADJ (RURAL)'!$C$15</f>
        <v>26432</v>
      </c>
      <c r="DJ170" s="80" t="e" vm="1">
        <f>+[4]!NumLetras(DI170,"PESO","PESOS DOMINICANOS","$EE $m CON #d/100 CENTAVOS")</f>
        <v>#VALUE!</v>
      </c>
      <c r="DK170" s="80">
        <f t="shared" si="120"/>
        <v>4757.76</v>
      </c>
      <c r="DL170" s="165">
        <v>226</v>
      </c>
      <c r="DM170" s="37">
        <f t="shared" si="104"/>
        <v>9040</v>
      </c>
      <c r="DN170" s="189">
        <v>23.059999999999995</v>
      </c>
      <c r="DO170" s="80">
        <f>+DL170*'PRECIOS SEGUN ADJ (RURAL)'!$B$17*'PRECIOS SEGUN ADJ (RURAL)'!$C$17</f>
        <v>208462.39999999997</v>
      </c>
      <c r="DP170" s="80" t="e" vm="1">
        <f>+[4]!NumLetras(DO170,"PESO","PESOS DOMINICANOS","$EE $m CON #d/100 CENTAVOS")</f>
        <v>#VALUE!</v>
      </c>
      <c r="DQ170" s="192">
        <v>0</v>
      </c>
      <c r="DR170" s="192">
        <f t="shared" si="130"/>
        <v>0</v>
      </c>
      <c r="DS170" s="189">
        <v>80.849999999999994</v>
      </c>
      <c r="DT170" s="80">
        <f>+DQ170*'PRECIOS SEGUN ADJ. (FRONTERIZO)'!$B$22*'PRECIOS SEGUN ADJ. (FRONTERIZO)'!$C$22</f>
        <v>0</v>
      </c>
      <c r="DU170" s="80" t="e" vm="1">
        <f>+[4]!NumLetras(DT170,"PESO","PESOS DOMINICANOS","$EE $m CON #d/100 CENTAVOS")</f>
        <v>#VALUE!</v>
      </c>
      <c r="DV170" s="165">
        <v>9</v>
      </c>
      <c r="DW170" s="37">
        <f t="shared" si="105"/>
        <v>360</v>
      </c>
      <c r="DX170" s="189">
        <v>21.83</v>
      </c>
      <c r="DY170" s="80">
        <f>+DV170*'PRECIOS SEGUN ADJ (RURAL)'!$B$19*'PRECIOS SEGUN ADJ (RURAL)'!$C$19</f>
        <v>7858.7999999999993</v>
      </c>
      <c r="DZ170" s="80" t="e" vm="1">
        <f>+[4]!NumLetras(DY170,"PESO","PESOS DOMINICANOS","$EE $m CON #d/100 CENTAVOS")</f>
        <v>#VALUE!</v>
      </c>
      <c r="EA170" s="80">
        <f t="shared" si="121"/>
        <v>1414.58</v>
      </c>
      <c r="EB170" s="165">
        <v>33</v>
      </c>
      <c r="EC170" s="37">
        <f t="shared" si="106"/>
        <v>1320</v>
      </c>
      <c r="ED170" s="189">
        <v>33</v>
      </c>
      <c r="EE170" s="80">
        <f>+EB170*'PRECIOS SEGUN ADJ (RURAL)'!$B$20*'PRECIOS SEGUN ADJ (RURAL)'!$C$20</f>
        <v>43560</v>
      </c>
      <c r="EF170" s="80" t="e" vm="1">
        <f>+[4]!NumLetras(EE170,"PESO","PESOS DOMINICANOS","$EE $m CON #d/100 CENTAVOS")</f>
        <v>#VALUE!</v>
      </c>
      <c r="EG170" s="37">
        <v>0</v>
      </c>
      <c r="EH170" s="37">
        <f t="shared" si="131"/>
        <v>0</v>
      </c>
      <c r="EI170" s="189">
        <v>15.789999999999997</v>
      </c>
      <c r="EJ170" s="80">
        <f>+EG170*'PRECIOS SEGUN ADJ. (FRONTERIZO)'!$B$25*'PRECIOS SEGUN ADJ. (FRONTERIZO)'!$C$25</f>
        <v>0</v>
      </c>
      <c r="EK170" s="80" t="e" vm="1">
        <f>+[4]!NumLetras(EJ170,"PESO","PESOS DOMINICANOS","$EE $m CON #d/100 CENTAVOS")</f>
        <v>#VALUE!</v>
      </c>
      <c r="EL170" s="37">
        <v>0</v>
      </c>
      <c r="EM170" s="37">
        <f t="shared" si="132"/>
        <v>0</v>
      </c>
      <c r="EN170" s="189">
        <v>31.5</v>
      </c>
      <c r="EO170" s="80">
        <f>+EL170*'PRECIOS SEGUN ADJ. (FRONTERIZO)'!$B$26*'PRECIOS SEGUN ADJ. (FRONTERIZO)'!$C$26</f>
        <v>0</v>
      </c>
      <c r="EP170" s="80" t="e" vm="1">
        <f>+[4]!NumLetras(EO170,"PESO","PESOS DOMINICANOS","$EE $m CON #d/100 CENTAVOS")</f>
        <v>#VALUE!</v>
      </c>
      <c r="EQ170" s="193">
        <v>29</v>
      </c>
      <c r="ER170" s="194">
        <f t="shared" si="107"/>
        <v>1160</v>
      </c>
      <c r="ES170" s="195">
        <v>21.68</v>
      </c>
      <c r="ET170" s="196">
        <f>+EQ170*'PRECIOS SEGUN ADJ (RURAL)'!$B$13*'PRECIOS SEGUN ADJ (RURAL)'!$C$13</f>
        <v>25148.800000000003</v>
      </c>
      <c r="EU170" s="196" t="e" vm="1">
        <f>+[4]!NumLetras(ET170,"PESO","PESOS DOMINICANOS","$EE $m CON #d/100 CENTAVOS")</f>
        <v>#VALUE!</v>
      </c>
      <c r="EV170" s="197">
        <v>226</v>
      </c>
      <c r="EW170" s="198">
        <f t="shared" si="122"/>
        <v>4520</v>
      </c>
      <c r="EX170" s="199">
        <v>5.5</v>
      </c>
      <c r="EY170" s="200">
        <f>+EV170*'PRECIOS SEGUN ADJ (RURAL)'!$B$16*'PRECIOS SEGUN ADJ (RURAL)'!$C$16</f>
        <v>24860</v>
      </c>
      <c r="EZ170" s="200" t="e" vm="1">
        <f>+[4]!NumLetras(EY170,"PESO","PESOS DOMINICANOS","$EE $m CON #d/100 CENTAVOS")</f>
        <v>#VALUE!</v>
      </c>
      <c r="FA170" s="201">
        <v>13</v>
      </c>
      <c r="FB170" s="202">
        <f t="shared" si="108"/>
        <v>520</v>
      </c>
      <c r="FC170" s="203">
        <v>220</v>
      </c>
      <c r="FD170" s="204">
        <f>+FA170*'PRECIOS SEGUN ADJ (RURAL)'!$B$18*'PRECIOS SEGUN ADJ (RURAL)'!$C$18</f>
        <v>114400</v>
      </c>
      <c r="FE170" s="204" t="e" vm="1">
        <f>+[4]!NumLetras(FD170,"PESO","PESOS DOMINICANOS","$EE $m CON #d/100 CENTAVOS")</f>
        <v>#VALUE!</v>
      </c>
      <c r="FF170" s="204">
        <f t="shared" si="123"/>
        <v>20592</v>
      </c>
      <c r="FG170" s="80">
        <f t="shared" si="134"/>
        <v>1123699.2</v>
      </c>
      <c r="FH170" s="80" t="e" vm="1">
        <f>+[4]!NumLetras(FG170,"PESO","PESOS DOMINICANOS","$EE $m CON #d/100 CENTAVOS")</f>
        <v>#VALUE!</v>
      </c>
      <c r="FI170" s="80">
        <f t="shared" si="133"/>
        <v>87152.54</v>
      </c>
      <c r="FJ170" s="80" t="e" vm="1">
        <f>+[4]!NumLetras(FI170,"PESO","PESOS DOMINICANOS","$EE $m CON #d/100 CENTAVOS")</f>
        <v>#VALUE!</v>
      </c>
      <c r="FK170" s="80">
        <f t="shared" si="109"/>
        <v>1036546.6599999999</v>
      </c>
      <c r="FL170" s="80" t="e" vm="1">
        <f>+[4]!NumLetras(FK170,"PESO","PESOS DOMINICANOS","$EE $m CON #d/100 CENTAVOS")</f>
        <v>#VALUE!</v>
      </c>
      <c r="FM170" s="80">
        <f t="shared" si="110"/>
        <v>224739.84</v>
      </c>
      <c r="FN170" s="80" t="e" vm="1">
        <f>+[4]!NumLetras(FM170,"PESO","PESOS DOMINICANOS","$EE $m CON #d/100 CENTAVOS")</f>
        <v>#VALUE!</v>
      </c>
      <c r="FO170" s="80">
        <f t="shared" si="111"/>
        <v>11236.99</v>
      </c>
      <c r="FP170" s="80" t="e" vm="1">
        <f>+[4]!NumLetras(FO170,"PESO","PESOS DOMINICANOS","$EE $m CON #d/100 CENTAVOS")</f>
        <v>#VALUE!</v>
      </c>
      <c r="FQ170" s="80"/>
      <c r="FR170" s="80">
        <f t="shared" si="112"/>
        <v>898959.35999999999</v>
      </c>
      <c r="FS170" s="80" t="e" vm="1">
        <f>+[4]!NumLetras(FR170,"PESO","PESOS DOMINICANOS","$EE $m CON #d/100 CENTAVOS")</f>
        <v>#VALUE!</v>
      </c>
      <c r="FT170" s="37" t="str">
        <f>+VLOOKUP(D170,'RURAL XENIA'!F:G,2,0)</f>
        <v>R-18</v>
      </c>
    </row>
    <row r="171" spans="1:176">
      <c r="A171" s="37">
        <v>60</v>
      </c>
      <c r="B171" s="37">
        <v>60</v>
      </c>
      <c r="C171" s="26" t="s">
        <v>1362</v>
      </c>
      <c r="D171" s="37">
        <v>5500255855</v>
      </c>
      <c r="E171" s="37" t="str">
        <f>+VLOOKUP(D171,'INFORMACION DE PROVEEDORES'!C:I,2,0)</f>
        <v>055-0025585-5</v>
      </c>
      <c r="F171" s="26" t="str">
        <f>+VLOOKUP(D171,'INFORMACION DE PROVEEDORES'!C:J,4,0)</f>
        <v>FRANCIA KARINA GONZALEZ HERNANDEZ</v>
      </c>
      <c r="G171" s="37" t="str">
        <f>+VLOOKUP(D171,'INFORMACION DE PROVEEDORES'!C:K,5,0)</f>
        <v>055-0025585-5</v>
      </c>
      <c r="H171" s="26" t="str">
        <f>+VLOOKUP(D171,'INFORMACION DE PROVEEDORES'!C:L,7,0)</f>
        <v xml:space="preserve">LAS JAVILLAS, SALCEDO, HERMANAS MIRABAL </v>
      </c>
      <c r="I171" s="37" t="str">
        <f>+VLOOKUP(D171,'INFORMACION DE PROVEEDORES'!C:M,3,0)</f>
        <v xml:space="preserve"> FÍSICA</v>
      </c>
      <c r="J171" s="37">
        <v>1</v>
      </c>
      <c r="K171" s="37">
        <v>263</v>
      </c>
      <c r="L171" s="37">
        <v>18</v>
      </c>
      <c r="M171" s="37">
        <f t="shared" si="113"/>
        <v>720</v>
      </c>
      <c r="N171" s="189">
        <v>60.180000000000007</v>
      </c>
      <c r="O171" s="80">
        <f>+L171*'PRECIOS SEGUN ADJ (RURAL)'!$B$2*'PRECIOS SEGUN ADJ (RURAL)'!$C$2</f>
        <v>43329.599999999999</v>
      </c>
      <c r="P171" s="80" t="e" vm="1">
        <f>+[4]!NumLetras(O171,"PESO","PESOS DOMINICANOS","$EE $m CON #d/100 CENTAVOS")</f>
        <v>#VALUE!</v>
      </c>
      <c r="Q171" s="80">
        <f t="shared" si="114"/>
        <v>6932.74</v>
      </c>
      <c r="R171" s="165">
        <v>3</v>
      </c>
      <c r="S171" s="37">
        <f t="shared" si="90"/>
        <v>120</v>
      </c>
      <c r="T171" s="189">
        <v>33</v>
      </c>
      <c r="U171" s="80">
        <f>+R171*'PRECIOS SEGUN ADJ (RURAL)'!$B$3*'PRECIOS SEGUN ADJ (RURAL)'!$C$3</f>
        <v>3960</v>
      </c>
      <c r="V171" s="80" t="e" vm="1">
        <f>+[4]!NumLetras(U171,"PESO","PESOS DOMINICANOS","$EE $m CON #d/100 CENTAVOS")</f>
        <v>#VALUE!</v>
      </c>
      <c r="W171" s="192">
        <v>0</v>
      </c>
      <c r="X171" s="37">
        <f t="shared" si="124"/>
        <v>0</v>
      </c>
      <c r="Y171" s="189">
        <v>25.2</v>
      </c>
      <c r="Z171" s="80">
        <f>+W171*'PRECIOS SEGUN ADJ. (FRONTERIZO)'!$B$4*'PRECIOS SEGUN ADJ. (FRONTERIZO)'!$C$4</f>
        <v>0</v>
      </c>
      <c r="AA171" s="80" t="e" vm="1">
        <f>+[4]!NumLetras(Z171,"PESO","PESOS DOMINICANOS","$EE $m CON #d/100 CENTAVOS")</f>
        <v>#VALUE!</v>
      </c>
      <c r="AB171" s="165">
        <v>40</v>
      </c>
      <c r="AC171" s="37">
        <f t="shared" si="91"/>
        <v>1600</v>
      </c>
      <c r="AD171" s="189">
        <v>87.91</v>
      </c>
      <c r="AE171" s="80">
        <f>+AB171*'PRECIOS SEGUN ADJ (RURAL)'!$B$4*'PRECIOS SEGUN ADJ (RURAL)'!$C$4</f>
        <v>140656</v>
      </c>
      <c r="AF171" s="80" t="e" vm="1">
        <f>+[4]!NumLetras(AE171,"PESO","PESOS DOMINICANOS","$EE $m CON #d/100 CENTAVOS")</f>
        <v>#VALUE!</v>
      </c>
      <c r="AG171" s="80">
        <f t="shared" si="115"/>
        <v>25318.080000000002</v>
      </c>
      <c r="AH171" s="165">
        <v>49</v>
      </c>
      <c r="AI171" s="37">
        <f t="shared" si="92"/>
        <v>1960</v>
      </c>
      <c r="AJ171" s="189">
        <v>53.95</v>
      </c>
      <c r="AK171" s="80">
        <f>+AH171*'PRECIOS SEGUN ADJ (RURAL)'!$B$5*'PRECIOS SEGUN ADJ (RURAL)'!$C$5</f>
        <v>105742</v>
      </c>
      <c r="AL171" s="80" t="e" vm="1">
        <f>+[4]!NumLetras(AK171,"PESO","PESOS DOMINICANOS","$EE $m CON #d/100 CENTAVOS")</f>
        <v>#VALUE!</v>
      </c>
      <c r="AM171" s="165">
        <v>6</v>
      </c>
      <c r="AN171" s="37">
        <f t="shared" si="93"/>
        <v>240</v>
      </c>
      <c r="AO171" s="189">
        <v>29.05</v>
      </c>
      <c r="AP171" s="80">
        <f>+AM171*'PRECIOS SEGUN ADJ (RURAL)'!$B$6*'PRECIOS SEGUN ADJ (RURAL)'!$C$6</f>
        <v>6972</v>
      </c>
      <c r="AQ171" s="80" t="e" vm="1">
        <f>+[4]!NumLetras(AP171,"PESO","PESOS DOMINICANOS","$EE $m CON #d/100 CENTAVOS")</f>
        <v>#VALUE!</v>
      </c>
      <c r="AR171" s="80">
        <f t="shared" si="116"/>
        <v>1115.52</v>
      </c>
      <c r="AS171" s="165">
        <v>15</v>
      </c>
      <c r="AT171" s="37">
        <f t="shared" si="94"/>
        <v>600</v>
      </c>
      <c r="AU171" s="189">
        <v>304.44</v>
      </c>
      <c r="AV171" s="80">
        <f>+AS171*'PRECIOS SEGUN ADJ (RURAL)'!$B$7*'PRECIOS SEGUN ADJ (RURAL)'!$C$7</f>
        <v>182664</v>
      </c>
      <c r="AW171" s="80" t="e" vm="1">
        <f>+[4]!NumLetras(AV171,"PESO","PESOS DOMINICANOS","$EE $m CON #d/100 CENTAVOS")</f>
        <v>#VALUE!</v>
      </c>
      <c r="AX171" s="80">
        <f t="shared" si="117"/>
        <v>32879.519999999997</v>
      </c>
      <c r="AY171" s="37">
        <v>0</v>
      </c>
      <c r="AZ171" s="37">
        <f t="shared" si="125"/>
        <v>0</v>
      </c>
      <c r="BA171" s="189">
        <v>18.899999999999999</v>
      </c>
      <c r="BB171" s="80">
        <f>+AY171*'PRECIOS SEGUN ADJ. (FRONTERIZO)'!$B$9*'PRECIOS SEGUN ADJ. (FRONTERIZO)'!$C$9</f>
        <v>0</v>
      </c>
      <c r="BC171" s="80" t="e" vm="1">
        <f>+[4]!NumLetras(BB171,"PESO","PESOS DOMINICANOS","$EE $m CON #d/100 CENTAVOS")</f>
        <v>#VALUE!</v>
      </c>
      <c r="BD171" s="165">
        <v>3</v>
      </c>
      <c r="BE171" s="37">
        <f t="shared" si="95"/>
        <v>120</v>
      </c>
      <c r="BF171" s="189">
        <v>140.38999999999999</v>
      </c>
      <c r="BG171" s="80">
        <f>+BD171*'PRECIOS SEGUN ADJ (RURAL)'!$B$8*'PRECIOS SEGUN ADJ (RURAL)'!$C$8</f>
        <v>16846.8</v>
      </c>
      <c r="BH171" s="80" t="e" vm="1">
        <f>+[4]!NumLetras(BG171,"PESO","PESOS DOMINICANOS","$EE $m CON #d/100 CENTAVOS")</f>
        <v>#VALUE!</v>
      </c>
      <c r="BI171" s="80">
        <f t="shared" si="118"/>
        <v>3032.42</v>
      </c>
      <c r="BJ171" s="37">
        <v>0</v>
      </c>
      <c r="BK171" s="37">
        <f t="shared" si="126"/>
        <v>0</v>
      </c>
      <c r="BL171" s="189">
        <v>31.459999999999997</v>
      </c>
      <c r="BM171" s="80">
        <f>+BJ171*'PRECIOS SEGUN ADJ. (FRONTERIZO)'!$B$11*'PRECIOS SEGUN ADJ. (FRONTERIZO)'!$C$11</f>
        <v>0</v>
      </c>
      <c r="BN171" s="80" t="e" vm="1">
        <f>+[4]!NumLetras(BM171,"PESO","PESOS DOMINICANOS","$EE $m CON #d/100 CENTAVOS")</f>
        <v>#VALUE!</v>
      </c>
      <c r="BO171" s="165">
        <v>12</v>
      </c>
      <c r="BP171" s="37">
        <f t="shared" si="96"/>
        <v>480</v>
      </c>
      <c r="BQ171" s="189">
        <v>68.099999999999994</v>
      </c>
      <c r="BR171" s="80">
        <f>+BO171*'PRECIOS SEGUN ADJ (RURAL)'!$B$9*'PRECIOS SEGUN ADJ (RURAL)'!$C$9</f>
        <v>32687.999999999996</v>
      </c>
      <c r="BS171" s="80" t="e" vm="1">
        <f>+[4]!NumLetras(BR171,"PESO","PESOS DOMINICANOS","$EE $m CON #d/100 CENTAVOS")</f>
        <v>#VALUE!</v>
      </c>
      <c r="BT171" s="165">
        <v>263</v>
      </c>
      <c r="BU171" s="37">
        <f t="shared" si="119"/>
        <v>5260</v>
      </c>
      <c r="BV171" s="189">
        <v>5.5</v>
      </c>
      <c r="BW171" s="80">
        <f>+BT171*'PRECIOS SEGUN ADJ (RURAL)'!$B$10*'PRECIOS SEGUN ADJ (RURAL)'!$C$10</f>
        <v>28930</v>
      </c>
      <c r="BX171" s="80" t="e" vm="1">
        <f>+[4]!NumLetras(BW171,"PESO","PESOS DOMINICANOS","$EE $m CON #d/100 CENTAVOS")</f>
        <v>#VALUE!</v>
      </c>
      <c r="BY171" s="165">
        <v>263</v>
      </c>
      <c r="BZ171" s="37">
        <f t="shared" si="97"/>
        <v>10520</v>
      </c>
      <c r="CA171" s="189">
        <v>7.1500000000000012</v>
      </c>
      <c r="CB171" s="80">
        <f>+BY171*'PRECIOS SEGUN ADJ (RURAL)'!$B$11*'PRECIOS SEGUN ADJ (RURAL)'!$C$11</f>
        <v>75218</v>
      </c>
      <c r="CC171" s="80" t="e" vm="1">
        <f>+[4]!NumLetras(CB171,"PESO","PESOS DOMINICANOS","$EE $m CON #d/100 CENTAVOS")</f>
        <v>#VALUE!</v>
      </c>
      <c r="CD171" s="165">
        <v>263</v>
      </c>
      <c r="CE171" s="37">
        <f t="shared" si="98"/>
        <v>10520</v>
      </c>
      <c r="CF171" s="189">
        <v>6.84</v>
      </c>
      <c r="CG171" s="80">
        <f>+CD171*'PRECIOS SEGUN ADJ (RURAL)'!$B$12*'PRECIOS SEGUN ADJ (RURAL)'!$C$12</f>
        <v>71956.800000000003</v>
      </c>
      <c r="CH171" s="80" t="e" vm="1">
        <f>+[4]!NumLetras(CG171,"PESO","PESOS DOMINICANOS","$EE $m CON #d/100 CENTAVOS")</f>
        <v>#VALUE!</v>
      </c>
      <c r="CI171" s="37">
        <v>0</v>
      </c>
      <c r="CJ171" s="37">
        <f t="shared" si="127"/>
        <v>0</v>
      </c>
      <c r="CK171" s="189">
        <v>60</v>
      </c>
      <c r="CL171" s="80">
        <f>+CI171*'PRECIOS SEGUN ADJ. (FRONTERIZO)'!$B$16*'PRECIOS SEGUN ADJ. (FRONTERIZO)'!$C$16</f>
        <v>0</v>
      </c>
      <c r="CM171" s="80" t="e" vm="1">
        <f>+[4]!NumLetras(CL171,"PESO","PESOS DOMINICANOS","$EE $m CON #d/100 CENTAVOS")</f>
        <v>#VALUE!</v>
      </c>
      <c r="CN171" s="80">
        <f t="shared" si="99"/>
        <v>0</v>
      </c>
      <c r="CO171" s="37">
        <v>0</v>
      </c>
      <c r="CP171" s="37">
        <f t="shared" si="128"/>
        <v>0</v>
      </c>
      <c r="CQ171" s="189">
        <v>55.649999999999991</v>
      </c>
      <c r="CR171" s="80">
        <f>+CO171*'PRECIOS SEGUN ADJ. (FRONTERIZO)'!$B$17*'PRECIOS SEGUN ADJ. (FRONTERIZO)'!$C$17</f>
        <v>0</v>
      </c>
      <c r="CS171" s="80" t="e" vm="1">
        <f>+[4]!NumLetras(CR171,"PESO","PESOS DOMINICANOS","$EE $m CON #d/100 CENTAVOS")</f>
        <v>#VALUE!</v>
      </c>
      <c r="CT171" s="80">
        <f t="shared" si="100"/>
        <v>0</v>
      </c>
      <c r="CU171" s="165">
        <v>263</v>
      </c>
      <c r="CV171" s="37">
        <f t="shared" si="101"/>
        <v>10520</v>
      </c>
      <c r="CW171" s="189">
        <v>6.5999999999999988</v>
      </c>
      <c r="CX171" s="80">
        <f>+CU171*'PRECIOS SEGUN ADJ (RURAL)'!$B$14*'PRECIOS SEGUN ADJ (RURAL)'!$C$14</f>
        <v>69432</v>
      </c>
      <c r="CY171" s="80" t="e" vm="1">
        <f>+[4]!NumLetras(CX171,"PESO","PESOS DOMINICANOS","$EE $m CON #d/100 CENTAVOS")</f>
        <v>#VALUE!</v>
      </c>
      <c r="CZ171" s="37">
        <v>0</v>
      </c>
      <c r="DA171" s="37">
        <f t="shared" si="129"/>
        <v>0</v>
      </c>
      <c r="DB171" s="189">
        <v>65.75</v>
      </c>
      <c r="DC171" s="80">
        <f>+CZ171*'PRECIOS SEGUN ADJ. (FRONTERIZO)'!$B$19*'PRECIOS SEGUN ADJ. (FRONTERIZO)'!$C$19</f>
        <v>0</v>
      </c>
      <c r="DD171" s="80" t="e" vm="1">
        <f>+[4]!NumLetras(DC171,"PESO","PESOS DOMINICANOS","$EE $m CON #d/100 CENTAVOS")</f>
        <v>#VALUE!</v>
      </c>
      <c r="DE171" s="80">
        <f t="shared" si="102"/>
        <v>0</v>
      </c>
      <c r="DF171" s="165">
        <v>9</v>
      </c>
      <c r="DG171" s="37">
        <f t="shared" si="103"/>
        <v>360</v>
      </c>
      <c r="DH171" s="189">
        <v>82.59999999999998</v>
      </c>
      <c r="DI171" s="80">
        <f>+DF171*'PRECIOS SEGUN ADJ (RURAL)'!$B$15*'PRECIOS SEGUN ADJ (RURAL)'!$C$15</f>
        <v>29736</v>
      </c>
      <c r="DJ171" s="80" t="e" vm="1">
        <f>+[4]!NumLetras(DI171,"PESO","PESOS DOMINICANOS","$EE $m CON #d/100 CENTAVOS")</f>
        <v>#VALUE!</v>
      </c>
      <c r="DK171" s="80">
        <f t="shared" si="120"/>
        <v>5352.48</v>
      </c>
      <c r="DL171" s="165">
        <v>263</v>
      </c>
      <c r="DM171" s="37">
        <f t="shared" si="104"/>
        <v>10520</v>
      </c>
      <c r="DN171" s="189">
        <v>23.059999999999995</v>
      </c>
      <c r="DO171" s="80">
        <f>+DL171*'PRECIOS SEGUN ADJ (RURAL)'!$B$17*'PRECIOS SEGUN ADJ (RURAL)'!$C$17</f>
        <v>242591.19999999998</v>
      </c>
      <c r="DP171" s="80" t="e" vm="1">
        <f>+[4]!NumLetras(DO171,"PESO","PESOS DOMINICANOS","$EE $m CON #d/100 CENTAVOS")</f>
        <v>#VALUE!</v>
      </c>
      <c r="DQ171" s="192">
        <v>0</v>
      </c>
      <c r="DR171" s="192">
        <f t="shared" si="130"/>
        <v>0</v>
      </c>
      <c r="DS171" s="189">
        <v>80.849999999999994</v>
      </c>
      <c r="DT171" s="80">
        <f>+DQ171*'PRECIOS SEGUN ADJ. (FRONTERIZO)'!$B$22*'PRECIOS SEGUN ADJ. (FRONTERIZO)'!$C$22</f>
        <v>0</v>
      </c>
      <c r="DU171" s="80" t="e" vm="1">
        <f>+[4]!NumLetras(DT171,"PESO","PESOS DOMINICANOS","$EE $m CON #d/100 CENTAVOS")</f>
        <v>#VALUE!</v>
      </c>
      <c r="DV171" s="165">
        <v>11</v>
      </c>
      <c r="DW171" s="37">
        <f t="shared" si="105"/>
        <v>440</v>
      </c>
      <c r="DX171" s="189">
        <v>21.83</v>
      </c>
      <c r="DY171" s="80">
        <f>+DV171*'PRECIOS SEGUN ADJ (RURAL)'!$B$19*'PRECIOS SEGUN ADJ (RURAL)'!$C$19</f>
        <v>9605.2000000000007</v>
      </c>
      <c r="DZ171" s="80" t="e" vm="1">
        <f>+[4]!NumLetras(DY171,"PESO","PESOS DOMINICANOS","$EE $m CON #d/100 CENTAVOS")</f>
        <v>#VALUE!</v>
      </c>
      <c r="EA171" s="80">
        <f t="shared" si="121"/>
        <v>1728.94</v>
      </c>
      <c r="EB171" s="165">
        <v>38</v>
      </c>
      <c r="EC171" s="37">
        <f t="shared" si="106"/>
        <v>1520</v>
      </c>
      <c r="ED171" s="189">
        <v>33</v>
      </c>
      <c r="EE171" s="80">
        <f>+EB171*'PRECIOS SEGUN ADJ (RURAL)'!$B$20*'PRECIOS SEGUN ADJ (RURAL)'!$C$20</f>
        <v>50160</v>
      </c>
      <c r="EF171" s="80" t="e" vm="1">
        <f>+[4]!NumLetras(EE171,"PESO","PESOS DOMINICANOS","$EE $m CON #d/100 CENTAVOS")</f>
        <v>#VALUE!</v>
      </c>
      <c r="EG171" s="37">
        <v>0</v>
      </c>
      <c r="EH171" s="37">
        <f t="shared" si="131"/>
        <v>0</v>
      </c>
      <c r="EI171" s="189">
        <v>15.789999999999997</v>
      </c>
      <c r="EJ171" s="80">
        <f>+EG171*'PRECIOS SEGUN ADJ. (FRONTERIZO)'!$B$25*'PRECIOS SEGUN ADJ. (FRONTERIZO)'!$C$25</f>
        <v>0</v>
      </c>
      <c r="EK171" s="80" t="e" vm="1">
        <f>+[4]!NumLetras(EJ171,"PESO","PESOS DOMINICANOS","$EE $m CON #d/100 CENTAVOS")</f>
        <v>#VALUE!</v>
      </c>
      <c r="EL171" s="37">
        <v>0</v>
      </c>
      <c r="EM171" s="37">
        <f t="shared" si="132"/>
        <v>0</v>
      </c>
      <c r="EN171" s="189">
        <v>31.5</v>
      </c>
      <c r="EO171" s="80">
        <f>+EL171*'PRECIOS SEGUN ADJ. (FRONTERIZO)'!$B$26*'PRECIOS SEGUN ADJ. (FRONTERIZO)'!$C$26</f>
        <v>0</v>
      </c>
      <c r="EP171" s="80" t="e" vm="1">
        <f>+[4]!NumLetras(EO171,"PESO","PESOS DOMINICANOS","$EE $m CON #d/100 CENTAVOS")</f>
        <v>#VALUE!</v>
      </c>
      <c r="EQ171" s="193">
        <v>34</v>
      </c>
      <c r="ER171" s="194">
        <f t="shared" si="107"/>
        <v>1360</v>
      </c>
      <c r="ES171" s="195">
        <v>21.68</v>
      </c>
      <c r="ET171" s="196">
        <f>+EQ171*'PRECIOS SEGUN ADJ (RURAL)'!$B$13*'PRECIOS SEGUN ADJ (RURAL)'!$C$13</f>
        <v>29484.799999999999</v>
      </c>
      <c r="EU171" s="196" t="e" vm="1">
        <f>+[4]!NumLetras(ET171,"PESO","PESOS DOMINICANOS","$EE $m CON #d/100 CENTAVOS")</f>
        <v>#VALUE!</v>
      </c>
      <c r="EV171" s="197">
        <v>263</v>
      </c>
      <c r="EW171" s="198">
        <f t="shared" si="122"/>
        <v>5260</v>
      </c>
      <c r="EX171" s="199">
        <v>5.5</v>
      </c>
      <c r="EY171" s="200">
        <f>+EV171*'PRECIOS SEGUN ADJ (RURAL)'!$B$16*'PRECIOS SEGUN ADJ (RURAL)'!$C$16</f>
        <v>28930</v>
      </c>
      <c r="EZ171" s="200" t="e" vm="1">
        <f>+[4]!NumLetras(EY171,"PESO","PESOS DOMINICANOS","$EE $m CON #d/100 CENTAVOS")</f>
        <v>#VALUE!</v>
      </c>
      <c r="FA171" s="201">
        <v>15</v>
      </c>
      <c r="FB171" s="202">
        <f t="shared" si="108"/>
        <v>600</v>
      </c>
      <c r="FC171" s="203">
        <v>220</v>
      </c>
      <c r="FD171" s="204">
        <f>+FA171*'PRECIOS SEGUN ADJ (RURAL)'!$B$18*'PRECIOS SEGUN ADJ (RURAL)'!$C$18</f>
        <v>132000</v>
      </c>
      <c r="FE171" s="204" t="e" vm="1">
        <f>+[4]!NumLetras(FD171,"PESO","PESOS DOMINICANOS","$EE $m CON #d/100 CENTAVOS")</f>
        <v>#VALUE!</v>
      </c>
      <c r="FF171" s="204">
        <f t="shared" si="123"/>
        <v>23760</v>
      </c>
      <c r="FG171" s="80">
        <f t="shared" si="134"/>
        <v>1300902.3999999999</v>
      </c>
      <c r="FH171" s="80" t="e" vm="1">
        <f>+[4]!NumLetras(FG171,"PESO","PESOS DOMINICANOS","$EE $m CON #d/100 CENTAVOS")</f>
        <v>#VALUE!</v>
      </c>
      <c r="FI171" s="80">
        <f t="shared" si="133"/>
        <v>100119.69999999998</v>
      </c>
      <c r="FJ171" s="80" t="e" vm="1">
        <f>+[4]!NumLetras(FI171,"PESO","PESOS DOMINICANOS","$EE $m CON #d/100 CENTAVOS")</f>
        <v>#VALUE!</v>
      </c>
      <c r="FK171" s="80">
        <f t="shared" si="109"/>
        <v>1200782.7</v>
      </c>
      <c r="FL171" s="80" t="e" vm="1">
        <f>+[4]!NumLetras(FK171,"PESO","PESOS DOMINICANOS","$EE $m CON #d/100 CENTAVOS")</f>
        <v>#VALUE!</v>
      </c>
      <c r="FM171" s="80">
        <f t="shared" si="110"/>
        <v>260180.48000000001</v>
      </c>
      <c r="FN171" s="80" t="e" vm="1">
        <f>+[4]!NumLetras(FM171,"PESO","PESOS DOMINICANOS","$EE $m CON #d/100 CENTAVOS")</f>
        <v>#VALUE!</v>
      </c>
      <c r="FO171" s="80">
        <f t="shared" si="111"/>
        <v>13009.02</v>
      </c>
      <c r="FP171" s="80" t="e" vm="1">
        <f>+[4]!NumLetras(FO171,"PESO","PESOS DOMINICANOS","$EE $m CON #d/100 CENTAVOS")</f>
        <v>#VALUE!</v>
      </c>
      <c r="FQ171" s="80"/>
      <c r="FR171" s="80">
        <f t="shared" si="112"/>
        <v>1040721.9199999999</v>
      </c>
      <c r="FS171" s="80" t="e" vm="1">
        <f>+[4]!NumLetras(FR171,"PESO","PESOS DOMINICANOS","$EE $m CON #d/100 CENTAVOS")</f>
        <v>#VALUE!</v>
      </c>
      <c r="FT171" s="37" t="str">
        <f>+VLOOKUP(D171,'RURAL XENIA'!F:G,2,0)</f>
        <v>R-35</v>
      </c>
    </row>
    <row r="172" spans="1:176">
      <c r="A172" s="37">
        <v>61</v>
      </c>
      <c r="B172" s="37">
        <v>61</v>
      </c>
      <c r="C172" s="26" t="s">
        <v>1375</v>
      </c>
      <c r="D172" s="37">
        <v>110089075</v>
      </c>
      <c r="E172" s="37" t="str">
        <f>+VLOOKUP(D172,'INFORMACION DE PROVEEDORES'!C:I,2,0)</f>
        <v>001-1008907-5</v>
      </c>
      <c r="F172" s="26" t="str">
        <f>+VLOOKUP(D172,'INFORMACION DE PROVEEDORES'!C:J,4,0)</f>
        <v>FRANCISCA CEDANO GARCIA</v>
      </c>
      <c r="G172" s="37" t="str">
        <f>+VLOOKUP(D172,'INFORMACION DE PROVEEDORES'!C:K,5,0)</f>
        <v>001-1008907-5</v>
      </c>
      <c r="H172" s="26" t="str">
        <f>+VLOOKUP(D172,'INFORMACION DE PROVEEDORES'!C:L,7,0)</f>
        <v>CALLE PALO HINCADO, NO. 34, PARAJE NO. 34, BUENOS AIRES, SANTA CRUZ, EL SEIBO</v>
      </c>
      <c r="I172" s="37" t="str">
        <f>+VLOOKUP(D172,'INFORMACION DE PROVEEDORES'!C:M,3,0)</f>
        <v xml:space="preserve"> FÍSICA</v>
      </c>
      <c r="J172" s="37">
        <v>2</v>
      </c>
      <c r="K172" s="37">
        <v>258</v>
      </c>
      <c r="L172" s="37">
        <v>19</v>
      </c>
      <c r="M172" s="37">
        <f t="shared" si="113"/>
        <v>760</v>
      </c>
      <c r="N172" s="189">
        <v>60.180000000000007</v>
      </c>
      <c r="O172" s="80">
        <f>+L172*'PRECIOS SEGUN ADJ (RURAL)'!$B$2*'PRECIOS SEGUN ADJ (RURAL)'!$C$2</f>
        <v>45736.800000000003</v>
      </c>
      <c r="P172" s="80" t="e" vm="1">
        <f>+[4]!NumLetras(O172,"PESO","PESOS DOMINICANOS","$EE $m CON #d/100 CENTAVOS")</f>
        <v>#VALUE!</v>
      </c>
      <c r="Q172" s="80">
        <f t="shared" si="114"/>
        <v>7317.89</v>
      </c>
      <c r="R172" s="165">
        <v>4</v>
      </c>
      <c r="S172" s="37">
        <f t="shared" si="90"/>
        <v>160</v>
      </c>
      <c r="T172" s="189">
        <v>33</v>
      </c>
      <c r="U172" s="80">
        <f>+R172*'PRECIOS SEGUN ADJ (RURAL)'!$B$3*'PRECIOS SEGUN ADJ (RURAL)'!$C$3</f>
        <v>5280</v>
      </c>
      <c r="V172" s="80" t="e" vm="1">
        <f>+[4]!NumLetras(U172,"PESO","PESOS DOMINICANOS","$EE $m CON #d/100 CENTAVOS")</f>
        <v>#VALUE!</v>
      </c>
      <c r="W172" s="192">
        <v>0</v>
      </c>
      <c r="X172" s="37">
        <f t="shared" si="124"/>
        <v>0</v>
      </c>
      <c r="Y172" s="189">
        <v>25.2</v>
      </c>
      <c r="Z172" s="80">
        <f>+W172*'PRECIOS SEGUN ADJ. (FRONTERIZO)'!$B$4*'PRECIOS SEGUN ADJ. (FRONTERIZO)'!$C$4</f>
        <v>0</v>
      </c>
      <c r="AA172" s="80" t="e" vm="1">
        <f>+[4]!NumLetras(Z172,"PESO","PESOS DOMINICANOS","$EE $m CON #d/100 CENTAVOS")</f>
        <v>#VALUE!</v>
      </c>
      <c r="AB172" s="165">
        <v>40</v>
      </c>
      <c r="AC172" s="37">
        <f t="shared" si="91"/>
        <v>1600</v>
      </c>
      <c r="AD172" s="189">
        <v>87.91</v>
      </c>
      <c r="AE172" s="80">
        <f>+AB172*'PRECIOS SEGUN ADJ (RURAL)'!$B$4*'PRECIOS SEGUN ADJ (RURAL)'!$C$4</f>
        <v>140656</v>
      </c>
      <c r="AF172" s="80" t="e" vm="1">
        <f>+[4]!NumLetras(AE172,"PESO","PESOS DOMINICANOS","$EE $m CON #d/100 CENTAVOS")</f>
        <v>#VALUE!</v>
      </c>
      <c r="AG172" s="80">
        <f t="shared" si="115"/>
        <v>25318.080000000002</v>
      </c>
      <c r="AH172" s="165">
        <v>48</v>
      </c>
      <c r="AI172" s="37">
        <f t="shared" si="92"/>
        <v>1920</v>
      </c>
      <c r="AJ172" s="189">
        <v>53.95</v>
      </c>
      <c r="AK172" s="80">
        <f>+AH172*'PRECIOS SEGUN ADJ (RURAL)'!$B$5*'PRECIOS SEGUN ADJ (RURAL)'!$C$5</f>
        <v>103584.00000000001</v>
      </c>
      <c r="AL172" s="80" t="e" vm="1">
        <f>+[4]!NumLetras(AK172,"PESO","PESOS DOMINICANOS","$EE $m CON #d/100 CENTAVOS")</f>
        <v>#VALUE!</v>
      </c>
      <c r="AM172" s="165">
        <v>7</v>
      </c>
      <c r="AN172" s="37">
        <f t="shared" si="93"/>
        <v>280</v>
      </c>
      <c r="AO172" s="189">
        <v>29.05</v>
      </c>
      <c r="AP172" s="80">
        <f>+AM172*'PRECIOS SEGUN ADJ (RURAL)'!$B$6*'PRECIOS SEGUN ADJ (RURAL)'!$C$6</f>
        <v>8134</v>
      </c>
      <c r="AQ172" s="80" t="e" vm="1">
        <f>+[4]!NumLetras(AP172,"PESO","PESOS DOMINICANOS","$EE $m CON #d/100 CENTAVOS")</f>
        <v>#VALUE!</v>
      </c>
      <c r="AR172" s="80">
        <f t="shared" si="116"/>
        <v>1301.44</v>
      </c>
      <c r="AS172" s="165">
        <v>16</v>
      </c>
      <c r="AT172" s="37">
        <f t="shared" si="94"/>
        <v>640</v>
      </c>
      <c r="AU172" s="189">
        <v>304.44</v>
      </c>
      <c r="AV172" s="80">
        <f>+AS172*'PRECIOS SEGUN ADJ (RURAL)'!$B$7*'PRECIOS SEGUN ADJ (RURAL)'!$C$7</f>
        <v>194841.60000000001</v>
      </c>
      <c r="AW172" s="80" t="e" vm="1">
        <f>+[4]!NumLetras(AV172,"PESO","PESOS DOMINICANOS","$EE $m CON #d/100 CENTAVOS")</f>
        <v>#VALUE!</v>
      </c>
      <c r="AX172" s="80">
        <f t="shared" si="117"/>
        <v>35071.49</v>
      </c>
      <c r="AY172" s="37">
        <v>0</v>
      </c>
      <c r="AZ172" s="37">
        <f t="shared" si="125"/>
        <v>0</v>
      </c>
      <c r="BA172" s="189">
        <v>18.899999999999999</v>
      </c>
      <c r="BB172" s="80">
        <f>+AY172*'PRECIOS SEGUN ADJ. (FRONTERIZO)'!$B$9*'PRECIOS SEGUN ADJ. (FRONTERIZO)'!$C$9</f>
        <v>0</v>
      </c>
      <c r="BC172" s="80" t="e" vm="1">
        <f>+[4]!NumLetras(BB172,"PESO","PESOS DOMINICANOS","$EE $m CON #d/100 CENTAVOS")</f>
        <v>#VALUE!</v>
      </c>
      <c r="BD172" s="165">
        <v>4</v>
      </c>
      <c r="BE172" s="37">
        <f t="shared" si="95"/>
        <v>160</v>
      </c>
      <c r="BF172" s="189">
        <v>140.38999999999999</v>
      </c>
      <c r="BG172" s="80">
        <f>+BD172*'PRECIOS SEGUN ADJ (RURAL)'!$B$8*'PRECIOS SEGUN ADJ (RURAL)'!$C$8</f>
        <v>22462.399999999998</v>
      </c>
      <c r="BH172" s="80" t="e" vm="1">
        <f>+[4]!NumLetras(BG172,"PESO","PESOS DOMINICANOS","$EE $m CON #d/100 CENTAVOS")</f>
        <v>#VALUE!</v>
      </c>
      <c r="BI172" s="80">
        <f t="shared" si="118"/>
        <v>4043.23</v>
      </c>
      <c r="BJ172" s="37">
        <v>0</v>
      </c>
      <c r="BK172" s="37">
        <f t="shared" si="126"/>
        <v>0</v>
      </c>
      <c r="BL172" s="189">
        <v>31.459999999999997</v>
      </c>
      <c r="BM172" s="80">
        <f>+BJ172*'PRECIOS SEGUN ADJ. (FRONTERIZO)'!$B$11*'PRECIOS SEGUN ADJ. (FRONTERIZO)'!$C$11</f>
        <v>0</v>
      </c>
      <c r="BN172" s="80" t="e" vm="1">
        <f>+[4]!NumLetras(BM172,"PESO","PESOS DOMINICANOS","$EE $m CON #d/100 CENTAVOS")</f>
        <v>#VALUE!</v>
      </c>
      <c r="BO172" s="165">
        <v>13</v>
      </c>
      <c r="BP172" s="37">
        <f t="shared" si="96"/>
        <v>520</v>
      </c>
      <c r="BQ172" s="189">
        <v>68.099999999999994</v>
      </c>
      <c r="BR172" s="80">
        <f>+BO172*'PRECIOS SEGUN ADJ (RURAL)'!$B$9*'PRECIOS SEGUN ADJ (RURAL)'!$C$9</f>
        <v>35412</v>
      </c>
      <c r="BS172" s="80" t="e" vm="1">
        <f>+[4]!NumLetras(BR172,"PESO","PESOS DOMINICANOS","$EE $m CON #d/100 CENTAVOS")</f>
        <v>#VALUE!</v>
      </c>
      <c r="BT172" s="165">
        <v>258</v>
      </c>
      <c r="BU172" s="37">
        <f t="shared" si="119"/>
        <v>5160</v>
      </c>
      <c r="BV172" s="189">
        <v>5.5</v>
      </c>
      <c r="BW172" s="80">
        <f>+BT172*'PRECIOS SEGUN ADJ (RURAL)'!$B$10*'PRECIOS SEGUN ADJ (RURAL)'!$C$10</f>
        <v>28380</v>
      </c>
      <c r="BX172" s="80" t="e" vm="1">
        <f>+[4]!NumLetras(BW172,"PESO","PESOS DOMINICANOS","$EE $m CON #d/100 CENTAVOS")</f>
        <v>#VALUE!</v>
      </c>
      <c r="BY172" s="165">
        <v>258</v>
      </c>
      <c r="BZ172" s="37">
        <f t="shared" si="97"/>
        <v>10320</v>
      </c>
      <c r="CA172" s="189">
        <v>7.1500000000000012</v>
      </c>
      <c r="CB172" s="80">
        <f>+BY172*'PRECIOS SEGUN ADJ (RURAL)'!$B$11*'PRECIOS SEGUN ADJ (RURAL)'!$C$11</f>
        <v>73788</v>
      </c>
      <c r="CC172" s="80" t="e" vm="1">
        <f>+[4]!NumLetras(CB172,"PESO","PESOS DOMINICANOS","$EE $m CON #d/100 CENTAVOS")</f>
        <v>#VALUE!</v>
      </c>
      <c r="CD172" s="165">
        <v>258</v>
      </c>
      <c r="CE172" s="37">
        <f t="shared" si="98"/>
        <v>10320</v>
      </c>
      <c r="CF172" s="189">
        <v>6.84</v>
      </c>
      <c r="CG172" s="80">
        <f>+CD172*'PRECIOS SEGUN ADJ (RURAL)'!$B$12*'PRECIOS SEGUN ADJ (RURAL)'!$C$12</f>
        <v>70588.800000000003</v>
      </c>
      <c r="CH172" s="80" t="e" vm="1">
        <f>+[4]!NumLetras(CG172,"PESO","PESOS DOMINICANOS","$EE $m CON #d/100 CENTAVOS")</f>
        <v>#VALUE!</v>
      </c>
      <c r="CI172" s="37">
        <v>0</v>
      </c>
      <c r="CJ172" s="37">
        <f t="shared" si="127"/>
        <v>0</v>
      </c>
      <c r="CK172" s="189">
        <v>60</v>
      </c>
      <c r="CL172" s="80">
        <f>+CI172*'PRECIOS SEGUN ADJ. (FRONTERIZO)'!$B$16*'PRECIOS SEGUN ADJ. (FRONTERIZO)'!$C$16</f>
        <v>0</v>
      </c>
      <c r="CM172" s="80" t="e" vm="1">
        <f>+[4]!NumLetras(CL172,"PESO","PESOS DOMINICANOS","$EE $m CON #d/100 CENTAVOS")</f>
        <v>#VALUE!</v>
      </c>
      <c r="CN172" s="80">
        <f t="shared" si="99"/>
        <v>0</v>
      </c>
      <c r="CO172" s="37">
        <v>0</v>
      </c>
      <c r="CP172" s="37">
        <f t="shared" si="128"/>
        <v>0</v>
      </c>
      <c r="CQ172" s="189">
        <v>55.649999999999991</v>
      </c>
      <c r="CR172" s="80">
        <f>+CO172*'PRECIOS SEGUN ADJ. (FRONTERIZO)'!$B$17*'PRECIOS SEGUN ADJ. (FRONTERIZO)'!$C$17</f>
        <v>0</v>
      </c>
      <c r="CS172" s="80" t="e" vm="1">
        <f>+[4]!NumLetras(CR172,"PESO","PESOS DOMINICANOS","$EE $m CON #d/100 CENTAVOS")</f>
        <v>#VALUE!</v>
      </c>
      <c r="CT172" s="80">
        <f t="shared" si="100"/>
        <v>0</v>
      </c>
      <c r="CU172" s="165">
        <v>258</v>
      </c>
      <c r="CV172" s="37">
        <f t="shared" si="101"/>
        <v>10320</v>
      </c>
      <c r="CW172" s="189">
        <v>6.5999999999999988</v>
      </c>
      <c r="CX172" s="80">
        <f>+CU172*'PRECIOS SEGUN ADJ (RURAL)'!$B$14*'PRECIOS SEGUN ADJ (RURAL)'!$C$14</f>
        <v>68112</v>
      </c>
      <c r="CY172" s="80" t="e" vm="1">
        <f>+[4]!NumLetras(CX172,"PESO","PESOS DOMINICANOS","$EE $m CON #d/100 CENTAVOS")</f>
        <v>#VALUE!</v>
      </c>
      <c r="CZ172" s="37">
        <v>0</v>
      </c>
      <c r="DA172" s="37">
        <f t="shared" si="129"/>
        <v>0</v>
      </c>
      <c r="DB172" s="189">
        <v>65.75</v>
      </c>
      <c r="DC172" s="80">
        <f>+CZ172*'PRECIOS SEGUN ADJ. (FRONTERIZO)'!$B$19*'PRECIOS SEGUN ADJ. (FRONTERIZO)'!$C$19</f>
        <v>0</v>
      </c>
      <c r="DD172" s="80" t="e" vm="1">
        <f>+[4]!NumLetras(DC172,"PESO","PESOS DOMINICANOS","$EE $m CON #d/100 CENTAVOS")</f>
        <v>#VALUE!</v>
      </c>
      <c r="DE172" s="80">
        <f t="shared" si="102"/>
        <v>0</v>
      </c>
      <c r="DF172" s="165">
        <v>10</v>
      </c>
      <c r="DG172" s="37">
        <f t="shared" si="103"/>
        <v>400</v>
      </c>
      <c r="DH172" s="189">
        <v>82.59999999999998</v>
      </c>
      <c r="DI172" s="80">
        <f>+DF172*'PRECIOS SEGUN ADJ (RURAL)'!$B$15*'PRECIOS SEGUN ADJ (RURAL)'!$C$15</f>
        <v>33040</v>
      </c>
      <c r="DJ172" s="80" t="e" vm="1">
        <f>+[4]!NumLetras(DI172,"PESO","PESOS DOMINICANOS","$EE $m CON #d/100 CENTAVOS")</f>
        <v>#VALUE!</v>
      </c>
      <c r="DK172" s="80">
        <f t="shared" si="120"/>
        <v>5947.2</v>
      </c>
      <c r="DL172" s="165">
        <v>258</v>
      </c>
      <c r="DM172" s="37">
        <f t="shared" si="104"/>
        <v>10320</v>
      </c>
      <c r="DN172" s="189">
        <v>23.059999999999995</v>
      </c>
      <c r="DO172" s="80">
        <f>+DL172*'PRECIOS SEGUN ADJ (RURAL)'!$B$17*'PRECIOS SEGUN ADJ (RURAL)'!$C$17</f>
        <v>237979.19999999998</v>
      </c>
      <c r="DP172" s="80" t="e" vm="1">
        <f>+[4]!NumLetras(DO172,"PESO","PESOS DOMINICANOS","$EE $m CON #d/100 CENTAVOS")</f>
        <v>#VALUE!</v>
      </c>
      <c r="DQ172" s="192">
        <v>0</v>
      </c>
      <c r="DR172" s="192">
        <f t="shared" si="130"/>
        <v>0</v>
      </c>
      <c r="DS172" s="189">
        <v>80.849999999999994</v>
      </c>
      <c r="DT172" s="80">
        <f>+DQ172*'PRECIOS SEGUN ADJ. (FRONTERIZO)'!$B$22*'PRECIOS SEGUN ADJ. (FRONTERIZO)'!$C$22</f>
        <v>0</v>
      </c>
      <c r="DU172" s="80" t="e" vm="1">
        <f>+[4]!NumLetras(DT172,"PESO","PESOS DOMINICANOS","$EE $m CON #d/100 CENTAVOS")</f>
        <v>#VALUE!</v>
      </c>
      <c r="DV172" s="165">
        <v>11</v>
      </c>
      <c r="DW172" s="37">
        <f t="shared" si="105"/>
        <v>440</v>
      </c>
      <c r="DX172" s="189">
        <v>21.83</v>
      </c>
      <c r="DY172" s="80">
        <f>+DV172*'PRECIOS SEGUN ADJ (RURAL)'!$B$19*'PRECIOS SEGUN ADJ (RURAL)'!$C$19</f>
        <v>9605.2000000000007</v>
      </c>
      <c r="DZ172" s="80" t="e" vm="1">
        <f>+[4]!NumLetras(DY172,"PESO","PESOS DOMINICANOS","$EE $m CON #d/100 CENTAVOS")</f>
        <v>#VALUE!</v>
      </c>
      <c r="EA172" s="80">
        <f t="shared" si="121"/>
        <v>1728.94</v>
      </c>
      <c r="EB172" s="165">
        <v>38</v>
      </c>
      <c r="EC172" s="37">
        <f t="shared" si="106"/>
        <v>1520</v>
      </c>
      <c r="ED172" s="189">
        <v>33</v>
      </c>
      <c r="EE172" s="80">
        <f>+EB172*'PRECIOS SEGUN ADJ (RURAL)'!$B$20*'PRECIOS SEGUN ADJ (RURAL)'!$C$20</f>
        <v>50160</v>
      </c>
      <c r="EF172" s="80" t="e" vm="1">
        <f>+[4]!NumLetras(EE172,"PESO","PESOS DOMINICANOS","$EE $m CON #d/100 CENTAVOS")</f>
        <v>#VALUE!</v>
      </c>
      <c r="EG172" s="37">
        <v>0</v>
      </c>
      <c r="EH172" s="37">
        <f t="shared" si="131"/>
        <v>0</v>
      </c>
      <c r="EI172" s="189">
        <v>15.789999999999997</v>
      </c>
      <c r="EJ172" s="80">
        <f>+EG172*'PRECIOS SEGUN ADJ. (FRONTERIZO)'!$B$25*'PRECIOS SEGUN ADJ. (FRONTERIZO)'!$C$25</f>
        <v>0</v>
      </c>
      <c r="EK172" s="80" t="e" vm="1">
        <f>+[4]!NumLetras(EJ172,"PESO","PESOS DOMINICANOS","$EE $m CON #d/100 CENTAVOS")</f>
        <v>#VALUE!</v>
      </c>
      <c r="EL172" s="37">
        <v>0</v>
      </c>
      <c r="EM172" s="37">
        <f t="shared" si="132"/>
        <v>0</v>
      </c>
      <c r="EN172" s="189">
        <v>31.5</v>
      </c>
      <c r="EO172" s="80">
        <f>+EL172*'PRECIOS SEGUN ADJ. (FRONTERIZO)'!$B$26*'PRECIOS SEGUN ADJ. (FRONTERIZO)'!$C$26</f>
        <v>0</v>
      </c>
      <c r="EP172" s="80" t="e" vm="1">
        <f>+[4]!NumLetras(EO172,"PESO","PESOS DOMINICANOS","$EE $m CON #d/100 CENTAVOS")</f>
        <v>#VALUE!</v>
      </c>
      <c r="EQ172" s="193">
        <v>33</v>
      </c>
      <c r="ER172" s="194">
        <f t="shared" si="107"/>
        <v>1320</v>
      </c>
      <c r="ES172" s="195">
        <v>21.68</v>
      </c>
      <c r="ET172" s="196">
        <f>+EQ172*'PRECIOS SEGUN ADJ (RURAL)'!$B$13*'PRECIOS SEGUN ADJ (RURAL)'!$C$13</f>
        <v>28617.599999999999</v>
      </c>
      <c r="EU172" s="196" t="e" vm="1">
        <f>+[4]!NumLetras(ET172,"PESO","PESOS DOMINICANOS","$EE $m CON #d/100 CENTAVOS")</f>
        <v>#VALUE!</v>
      </c>
      <c r="EV172" s="197">
        <v>258</v>
      </c>
      <c r="EW172" s="198">
        <f t="shared" si="122"/>
        <v>5160</v>
      </c>
      <c r="EX172" s="199">
        <v>5.5</v>
      </c>
      <c r="EY172" s="200">
        <f>+EV172*'PRECIOS SEGUN ADJ (RURAL)'!$B$16*'PRECIOS SEGUN ADJ (RURAL)'!$C$16</f>
        <v>28380</v>
      </c>
      <c r="EZ172" s="200" t="e" vm="1">
        <f>+[4]!NumLetras(EY172,"PESO","PESOS DOMINICANOS","$EE $m CON #d/100 CENTAVOS")</f>
        <v>#VALUE!</v>
      </c>
      <c r="FA172" s="201">
        <v>16</v>
      </c>
      <c r="FB172" s="202">
        <f t="shared" si="108"/>
        <v>640</v>
      </c>
      <c r="FC172" s="203">
        <v>220</v>
      </c>
      <c r="FD172" s="204">
        <f>+FA172*'PRECIOS SEGUN ADJ (RURAL)'!$B$18*'PRECIOS SEGUN ADJ (RURAL)'!$C$18</f>
        <v>140800</v>
      </c>
      <c r="FE172" s="204" t="e" vm="1">
        <f>+[4]!NumLetras(FD172,"PESO","PESOS DOMINICANOS","$EE $m CON #d/100 CENTAVOS")</f>
        <v>#VALUE!</v>
      </c>
      <c r="FF172" s="204">
        <f t="shared" si="123"/>
        <v>25344</v>
      </c>
      <c r="FG172" s="80">
        <f t="shared" si="134"/>
        <v>1325557.6000000001</v>
      </c>
      <c r="FH172" s="80" t="e" vm="1">
        <f>+[4]!NumLetras(FG172,"PESO","PESOS DOMINICANOS","$EE $m CON #d/100 CENTAVOS")</f>
        <v>#VALUE!</v>
      </c>
      <c r="FI172" s="80">
        <f t="shared" si="133"/>
        <v>106072.26999999999</v>
      </c>
      <c r="FJ172" s="80" t="e" vm="1">
        <f>+[4]!NumLetras(FI172,"PESO","PESOS DOMINICANOS","$EE $m CON #d/100 CENTAVOS")</f>
        <v>#VALUE!</v>
      </c>
      <c r="FK172" s="80">
        <f t="shared" si="109"/>
        <v>1219485.33</v>
      </c>
      <c r="FL172" s="80" t="e" vm="1">
        <f>+[4]!NumLetras(FK172,"PESO","PESOS DOMINICANOS","$EE $m CON #d/100 CENTAVOS")</f>
        <v>#VALUE!</v>
      </c>
      <c r="FM172" s="80">
        <f t="shared" si="110"/>
        <v>265111.52</v>
      </c>
      <c r="FN172" s="80" t="e" vm="1">
        <f>+[4]!NumLetras(FM172,"PESO","PESOS DOMINICANOS","$EE $m CON #d/100 CENTAVOS")</f>
        <v>#VALUE!</v>
      </c>
      <c r="FO172" s="80">
        <f t="shared" si="111"/>
        <v>13255.58</v>
      </c>
      <c r="FP172" s="80" t="e" vm="1">
        <f>+[4]!NumLetras(FO172,"PESO","PESOS DOMINICANOS","$EE $m CON #d/100 CENTAVOS")</f>
        <v>#VALUE!</v>
      </c>
      <c r="FQ172" s="80"/>
      <c r="FR172" s="80">
        <f t="shared" si="112"/>
        <v>1060446.08</v>
      </c>
      <c r="FS172" s="80" t="e" vm="1">
        <f>+[4]!NumLetras(FR172,"PESO","PESOS DOMINICANOS","$EE $m CON #d/100 CENTAVOS")</f>
        <v>#VALUE!</v>
      </c>
      <c r="FT172" s="37" t="str">
        <f>+VLOOKUP(D172,'RURAL XENIA'!F:G,2,0)</f>
        <v>R-18</v>
      </c>
    </row>
    <row r="173" spans="1:176">
      <c r="A173" s="37">
        <v>62</v>
      </c>
      <c r="B173" s="37">
        <v>62</v>
      </c>
      <c r="C173" s="26" t="s">
        <v>3267</v>
      </c>
      <c r="D173" s="37">
        <v>131398944</v>
      </c>
      <c r="E173" s="37">
        <f>+VLOOKUP(D173,'INFORMACION DE PROVEEDORES'!C:I,2,0)</f>
        <v>131398944</v>
      </c>
      <c r="F173" s="26" t="str">
        <f>+VLOOKUP(D173,'INFORMACION DE PROVEEDORES'!C:J,4,0)</f>
        <v>MERY PAULINO MORA</v>
      </c>
      <c r="G173" s="37" t="str">
        <f>+VLOOKUP(D173,'INFORMACION DE PROVEEDORES'!C:K,5,0)</f>
        <v>093-0059394-5</v>
      </c>
      <c r="H173" s="26" t="str">
        <f>+VLOOKUP(D173,'INFORMACION DE PROVEEDORES'!C:L,7,0)</f>
        <v>CALLE JUAN PABLO DUARTE NO.82, NIZAO,PERAVIA</v>
      </c>
      <c r="I173" s="37" t="str">
        <f>+VLOOKUP(D173,'INFORMACION DE PROVEEDORES'!C:M,3,0)</f>
        <v xml:space="preserve"> JURÍDICA</v>
      </c>
      <c r="J173" s="37">
        <v>9</v>
      </c>
      <c r="K173" s="37">
        <v>260</v>
      </c>
      <c r="L173" s="37">
        <v>21</v>
      </c>
      <c r="M173" s="37">
        <f t="shared" si="113"/>
        <v>840</v>
      </c>
      <c r="N173" s="189">
        <v>60.180000000000007</v>
      </c>
      <c r="O173" s="80">
        <f>+L173*'PRECIOS SEGUN ADJ (RURAL)'!$B$2*'PRECIOS SEGUN ADJ (RURAL)'!$C$2</f>
        <v>50551.199999999997</v>
      </c>
      <c r="P173" s="80" t="e" vm="1">
        <f>+[4]!NumLetras(O173,"PESO","PESOS DOMINICANOS","$EE $m CON #d/100 CENTAVOS")</f>
        <v>#VALUE!</v>
      </c>
      <c r="Q173" s="80">
        <f t="shared" si="114"/>
        <v>8088.19</v>
      </c>
      <c r="R173" s="165">
        <v>9</v>
      </c>
      <c r="S173" s="37">
        <f t="shared" si="90"/>
        <v>360</v>
      </c>
      <c r="T173" s="189">
        <v>33</v>
      </c>
      <c r="U173" s="80">
        <f>+R173*'PRECIOS SEGUN ADJ (RURAL)'!$B$3*'PRECIOS SEGUN ADJ (RURAL)'!$C$3</f>
        <v>11880</v>
      </c>
      <c r="V173" s="80" t="e" vm="1">
        <f>+[4]!NumLetras(U173,"PESO","PESOS DOMINICANOS","$EE $m CON #d/100 CENTAVOS")</f>
        <v>#VALUE!</v>
      </c>
      <c r="W173" s="192">
        <v>0</v>
      </c>
      <c r="X173" s="37">
        <f t="shared" si="124"/>
        <v>0</v>
      </c>
      <c r="Y173" s="189">
        <v>25.2</v>
      </c>
      <c r="Z173" s="80">
        <f>+W173*'PRECIOS SEGUN ADJ. (FRONTERIZO)'!$B$4*'PRECIOS SEGUN ADJ. (FRONTERIZO)'!$C$4</f>
        <v>0</v>
      </c>
      <c r="AA173" s="80" t="e" vm="1">
        <f>+[4]!NumLetras(Z173,"PESO","PESOS DOMINICANOS","$EE $m CON #d/100 CENTAVOS")</f>
        <v>#VALUE!</v>
      </c>
      <c r="AB173" s="165">
        <v>44</v>
      </c>
      <c r="AC173" s="37">
        <f t="shared" si="91"/>
        <v>1760</v>
      </c>
      <c r="AD173" s="189">
        <v>87.91</v>
      </c>
      <c r="AE173" s="80">
        <f>+AB173*'PRECIOS SEGUN ADJ (RURAL)'!$B$4*'PRECIOS SEGUN ADJ (RURAL)'!$C$4</f>
        <v>154721.60000000001</v>
      </c>
      <c r="AF173" s="80" t="e" vm="1">
        <f>+[4]!NumLetras(AE173,"PESO","PESOS DOMINICANOS","$EE $m CON #d/100 CENTAVOS")</f>
        <v>#VALUE!</v>
      </c>
      <c r="AG173" s="80">
        <f t="shared" si="115"/>
        <v>27849.89</v>
      </c>
      <c r="AH173" s="165">
        <v>53</v>
      </c>
      <c r="AI173" s="37">
        <f t="shared" si="92"/>
        <v>2120</v>
      </c>
      <c r="AJ173" s="189">
        <v>53.95</v>
      </c>
      <c r="AK173" s="80">
        <f>+AH173*'PRECIOS SEGUN ADJ (RURAL)'!$B$5*'PRECIOS SEGUN ADJ (RURAL)'!$C$5</f>
        <v>114374.00000000001</v>
      </c>
      <c r="AL173" s="80" t="e" vm="1">
        <f>+[4]!NumLetras(AK173,"PESO","PESOS DOMINICANOS","$EE $m CON #d/100 CENTAVOS")</f>
        <v>#VALUE!</v>
      </c>
      <c r="AM173" s="165">
        <v>10</v>
      </c>
      <c r="AN173" s="37">
        <f t="shared" si="93"/>
        <v>400</v>
      </c>
      <c r="AO173" s="189">
        <v>29.05</v>
      </c>
      <c r="AP173" s="80">
        <f>+AM173*'PRECIOS SEGUN ADJ (RURAL)'!$B$6*'PRECIOS SEGUN ADJ (RURAL)'!$C$6</f>
        <v>11620</v>
      </c>
      <c r="AQ173" s="80" t="e" vm="1">
        <f>+[4]!NumLetras(AP173,"PESO","PESOS DOMINICANOS","$EE $m CON #d/100 CENTAVOS")</f>
        <v>#VALUE!</v>
      </c>
      <c r="AR173" s="80">
        <f t="shared" si="116"/>
        <v>1859.2</v>
      </c>
      <c r="AS173" s="165">
        <v>18</v>
      </c>
      <c r="AT173" s="37">
        <f t="shared" si="94"/>
        <v>720</v>
      </c>
      <c r="AU173" s="189">
        <v>304.44</v>
      </c>
      <c r="AV173" s="80">
        <f>+AS173*'PRECIOS SEGUN ADJ (RURAL)'!$B$7*'PRECIOS SEGUN ADJ (RURAL)'!$C$7</f>
        <v>219196.79999999999</v>
      </c>
      <c r="AW173" s="80" t="e" vm="1">
        <f>+[4]!NumLetras(AV173,"PESO","PESOS DOMINICANOS","$EE $m CON #d/100 CENTAVOS")</f>
        <v>#VALUE!</v>
      </c>
      <c r="AX173" s="80">
        <f t="shared" si="117"/>
        <v>39455.42</v>
      </c>
      <c r="AY173" s="37">
        <v>0</v>
      </c>
      <c r="AZ173" s="37">
        <f t="shared" si="125"/>
        <v>0</v>
      </c>
      <c r="BA173" s="189">
        <v>18.899999999999999</v>
      </c>
      <c r="BB173" s="80">
        <f>+AY173*'PRECIOS SEGUN ADJ. (FRONTERIZO)'!$B$9*'PRECIOS SEGUN ADJ. (FRONTERIZO)'!$C$9</f>
        <v>0</v>
      </c>
      <c r="BC173" s="80" t="e" vm="1">
        <f>+[4]!NumLetras(BB173,"PESO","PESOS DOMINICANOS","$EE $m CON #d/100 CENTAVOS")</f>
        <v>#VALUE!</v>
      </c>
      <c r="BD173" s="165">
        <v>9</v>
      </c>
      <c r="BE173" s="37">
        <f t="shared" si="95"/>
        <v>360</v>
      </c>
      <c r="BF173" s="189">
        <v>140.38999999999999</v>
      </c>
      <c r="BG173" s="80">
        <f>+BD173*'PRECIOS SEGUN ADJ (RURAL)'!$B$8*'PRECIOS SEGUN ADJ (RURAL)'!$C$8</f>
        <v>50540.399999999994</v>
      </c>
      <c r="BH173" s="80" t="e" vm="1">
        <f>+[4]!NumLetras(BG173,"PESO","PESOS DOMINICANOS","$EE $m CON #d/100 CENTAVOS")</f>
        <v>#VALUE!</v>
      </c>
      <c r="BI173" s="80">
        <f t="shared" si="118"/>
        <v>9097.27</v>
      </c>
      <c r="BJ173" s="37">
        <v>0</v>
      </c>
      <c r="BK173" s="37">
        <f t="shared" si="126"/>
        <v>0</v>
      </c>
      <c r="BL173" s="189">
        <v>31.459999999999997</v>
      </c>
      <c r="BM173" s="80">
        <f>+BJ173*'PRECIOS SEGUN ADJ. (FRONTERIZO)'!$B$11*'PRECIOS SEGUN ADJ. (FRONTERIZO)'!$C$11</f>
        <v>0</v>
      </c>
      <c r="BN173" s="80" t="e" vm="1">
        <f>+[4]!NumLetras(BM173,"PESO","PESOS DOMINICANOS","$EE $m CON #d/100 CENTAVOS")</f>
        <v>#VALUE!</v>
      </c>
      <c r="BO173" s="165">
        <v>15</v>
      </c>
      <c r="BP173" s="37">
        <f t="shared" si="96"/>
        <v>600</v>
      </c>
      <c r="BQ173" s="189">
        <v>68.099999999999994</v>
      </c>
      <c r="BR173" s="80">
        <f>+BO173*'PRECIOS SEGUN ADJ (RURAL)'!$B$9*'PRECIOS SEGUN ADJ (RURAL)'!$C$9</f>
        <v>40859.999999999993</v>
      </c>
      <c r="BS173" s="80" t="e" vm="1">
        <f>+[4]!NumLetras(BR173,"PESO","PESOS DOMINICANOS","$EE $m CON #d/100 CENTAVOS")</f>
        <v>#VALUE!</v>
      </c>
      <c r="BT173" s="165">
        <v>260</v>
      </c>
      <c r="BU173" s="37">
        <f t="shared" si="119"/>
        <v>5200</v>
      </c>
      <c r="BV173" s="189">
        <v>5.5</v>
      </c>
      <c r="BW173" s="80">
        <f>+BT173*'PRECIOS SEGUN ADJ (RURAL)'!$B$10*'PRECIOS SEGUN ADJ (RURAL)'!$C$10</f>
        <v>28600</v>
      </c>
      <c r="BX173" s="80" t="e" vm="1">
        <f>+[4]!NumLetras(BW173,"PESO","PESOS DOMINICANOS","$EE $m CON #d/100 CENTAVOS")</f>
        <v>#VALUE!</v>
      </c>
      <c r="BY173" s="165">
        <v>260</v>
      </c>
      <c r="BZ173" s="37">
        <f t="shared" si="97"/>
        <v>10400</v>
      </c>
      <c r="CA173" s="189">
        <v>7.1500000000000012</v>
      </c>
      <c r="CB173" s="80">
        <f>+BY173*'PRECIOS SEGUN ADJ (RURAL)'!$B$11*'PRECIOS SEGUN ADJ (RURAL)'!$C$11</f>
        <v>74360</v>
      </c>
      <c r="CC173" s="80" t="e" vm="1">
        <f>+[4]!NumLetras(CB173,"PESO","PESOS DOMINICANOS","$EE $m CON #d/100 CENTAVOS")</f>
        <v>#VALUE!</v>
      </c>
      <c r="CD173" s="165">
        <v>260</v>
      </c>
      <c r="CE173" s="37">
        <f t="shared" si="98"/>
        <v>10400</v>
      </c>
      <c r="CF173" s="189">
        <v>6.84</v>
      </c>
      <c r="CG173" s="80">
        <f>+CD173*'PRECIOS SEGUN ADJ (RURAL)'!$B$12*'PRECIOS SEGUN ADJ (RURAL)'!$C$12</f>
        <v>71136</v>
      </c>
      <c r="CH173" s="80" t="e" vm="1">
        <f>+[4]!NumLetras(CG173,"PESO","PESOS DOMINICANOS","$EE $m CON #d/100 CENTAVOS")</f>
        <v>#VALUE!</v>
      </c>
      <c r="CI173" s="37">
        <v>0</v>
      </c>
      <c r="CJ173" s="37">
        <f t="shared" si="127"/>
        <v>0</v>
      </c>
      <c r="CK173" s="189">
        <v>60</v>
      </c>
      <c r="CL173" s="80">
        <f>+CI173*'PRECIOS SEGUN ADJ. (FRONTERIZO)'!$B$16*'PRECIOS SEGUN ADJ. (FRONTERIZO)'!$C$16</f>
        <v>0</v>
      </c>
      <c r="CM173" s="80" t="e" vm="1">
        <f>+[4]!NumLetras(CL173,"PESO","PESOS DOMINICANOS","$EE $m CON #d/100 CENTAVOS")</f>
        <v>#VALUE!</v>
      </c>
      <c r="CN173" s="80">
        <f t="shared" si="99"/>
        <v>0</v>
      </c>
      <c r="CO173" s="37">
        <v>0</v>
      </c>
      <c r="CP173" s="37">
        <f t="shared" si="128"/>
        <v>0</v>
      </c>
      <c r="CQ173" s="189">
        <v>55.649999999999991</v>
      </c>
      <c r="CR173" s="80">
        <f>+CO173*'PRECIOS SEGUN ADJ. (FRONTERIZO)'!$B$17*'PRECIOS SEGUN ADJ. (FRONTERIZO)'!$C$17</f>
        <v>0</v>
      </c>
      <c r="CS173" s="80" t="e" vm="1">
        <f>+[4]!NumLetras(CR173,"PESO","PESOS DOMINICANOS","$EE $m CON #d/100 CENTAVOS")</f>
        <v>#VALUE!</v>
      </c>
      <c r="CT173" s="80">
        <f t="shared" si="100"/>
        <v>0</v>
      </c>
      <c r="CU173" s="165">
        <v>260</v>
      </c>
      <c r="CV173" s="37">
        <f t="shared" si="101"/>
        <v>10400</v>
      </c>
      <c r="CW173" s="189">
        <v>6.5999999999999988</v>
      </c>
      <c r="CX173" s="80">
        <f>+CU173*'PRECIOS SEGUN ADJ (RURAL)'!$B$14*'PRECIOS SEGUN ADJ (RURAL)'!$C$14</f>
        <v>68640</v>
      </c>
      <c r="CY173" s="80" t="e" vm="1">
        <f>+[4]!NumLetras(CX173,"PESO","PESOS DOMINICANOS","$EE $m CON #d/100 CENTAVOS")</f>
        <v>#VALUE!</v>
      </c>
      <c r="CZ173" s="37">
        <v>0</v>
      </c>
      <c r="DA173" s="37">
        <f t="shared" si="129"/>
        <v>0</v>
      </c>
      <c r="DB173" s="189">
        <v>65.75</v>
      </c>
      <c r="DC173" s="80">
        <f>+CZ173*'PRECIOS SEGUN ADJ. (FRONTERIZO)'!$B$19*'PRECIOS SEGUN ADJ. (FRONTERIZO)'!$C$19</f>
        <v>0</v>
      </c>
      <c r="DD173" s="80" t="e" vm="1">
        <f>+[4]!NumLetras(DC173,"PESO","PESOS DOMINICANOS","$EE $m CON #d/100 CENTAVOS")</f>
        <v>#VALUE!</v>
      </c>
      <c r="DE173" s="80">
        <f t="shared" si="102"/>
        <v>0</v>
      </c>
      <c r="DF173" s="165">
        <v>13</v>
      </c>
      <c r="DG173" s="37">
        <f t="shared" si="103"/>
        <v>520</v>
      </c>
      <c r="DH173" s="189">
        <v>82.59999999999998</v>
      </c>
      <c r="DI173" s="80">
        <f>+DF173*'PRECIOS SEGUN ADJ (RURAL)'!$B$15*'PRECIOS SEGUN ADJ (RURAL)'!$C$15</f>
        <v>42952</v>
      </c>
      <c r="DJ173" s="80" t="e" vm="1">
        <f>+[4]!NumLetras(DI173,"PESO","PESOS DOMINICANOS","$EE $m CON #d/100 CENTAVOS")</f>
        <v>#VALUE!</v>
      </c>
      <c r="DK173" s="80">
        <f t="shared" si="120"/>
        <v>7731.36</v>
      </c>
      <c r="DL173" s="165">
        <v>260</v>
      </c>
      <c r="DM173" s="37">
        <f t="shared" si="104"/>
        <v>10400</v>
      </c>
      <c r="DN173" s="189">
        <v>23.059999999999995</v>
      </c>
      <c r="DO173" s="80">
        <f>+DL173*'PRECIOS SEGUN ADJ (RURAL)'!$B$17*'PRECIOS SEGUN ADJ (RURAL)'!$C$17</f>
        <v>239823.99999999997</v>
      </c>
      <c r="DP173" s="80" t="e" vm="1">
        <f>+[4]!NumLetras(DO173,"PESO","PESOS DOMINICANOS","$EE $m CON #d/100 CENTAVOS")</f>
        <v>#VALUE!</v>
      </c>
      <c r="DQ173" s="192">
        <v>0</v>
      </c>
      <c r="DR173" s="192">
        <f t="shared" si="130"/>
        <v>0</v>
      </c>
      <c r="DS173" s="189">
        <v>80.849999999999994</v>
      </c>
      <c r="DT173" s="80">
        <f>+DQ173*'PRECIOS SEGUN ADJ. (FRONTERIZO)'!$B$22*'PRECIOS SEGUN ADJ. (FRONTERIZO)'!$C$22</f>
        <v>0</v>
      </c>
      <c r="DU173" s="80" t="e" vm="1">
        <f>+[4]!NumLetras(DT173,"PESO","PESOS DOMINICANOS","$EE $m CON #d/100 CENTAVOS")</f>
        <v>#VALUE!</v>
      </c>
      <c r="DV173" s="165">
        <v>14</v>
      </c>
      <c r="DW173" s="37">
        <f t="shared" si="105"/>
        <v>560</v>
      </c>
      <c r="DX173" s="189">
        <v>21.83</v>
      </c>
      <c r="DY173" s="80">
        <f>+DV173*'PRECIOS SEGUN ADJ (RURAL)'!$B$19*'PRECIOS SEGUN ADJ (RURAL)'!$C$19</f>
        <v>12224.8</v>
      </c>
      <c r="DZ173" s="80" t="e" vm="1">
        <f>+[4]!NumLetras(DY173,"PESO","PESOS DOMINICANOS","$EE $m CON #d/100 CENTAVOS")</f>
        <v>#VALUE!</v>
      </c>
      <c r="EA173" s="80">
        <f t="shared" si="121"/>
        <v>2200.46</v>
      </c>
      <c r="EB173" s="165">
        <v>44</v>
      </c>
      <c r="EC173" s="37">
        <f t="shared" si="106"/>
        <v>1760</v>
      </c>
      <c r="ED173" s="189">
        <v>33</v>
      </c>
      <c r="EE173" s="80">
        <f>+EB173*'PRECIOS SEGUN ADJ (RURAL)'!$B$20*'PRECIOS SEGUN ADJ (RURAL)'!$C$20</f>
        <v>58080</v>
      </c>
      <c r="EF173" s="80" t="e" vm="1">
        <f>+[4]!NumLetras(EE173,"PESO","PESOS DOMINICANOS","$EE $m CON #d/100 CENTAVOS")</f>
        <v>#VALUE!</v>
      </c>
      <c r="EG173" s="37">
        <v>0</v>
      </c>
      <c r="EH173" s="37">
        <f t="shared" si="131"/>
        <v>0</v>
      </c>
      <c r="EI173" s="189">
        <v>15.789999999999997</v>
      </c>
      <c r="EJ173" s="80">
        <f>+EG173*'PRECIOS SEGUN ADJ. (FRONTERIZO)'!$B$25*'PRECIOS SEGUN ADJ. (FRONTERIZO)'!$C$25</f>
        <v>0</v>
      </c>
      <c r="EK173" s="80" t="e" vm="1">
        <f>+[4]!NumLetras(EJ173,"PESO","PESOS DOMINICANOS","$EE $m CON #d/100 CENTAVOS")</f>
        <v>#VALUE!</v>
      </c>
      <c r="EL173" s="37">
        <v>0</v>
      </c>
      <c r="EM173" s="37">
        <f t="shared" si="132"/>
        <v>0</v>
      </c>
      <c r="EN173" s="189">
        <v>31.5</v>
      </c>
      <c r="EO173" s="80">
        <f>+EL173*'PRECIOS SEGUN ADJ. (FRONTERIZO)'!$B$26*'PRECIOS SEGUN ADJ. (FRONTERIZO)'!$C$26</f>
        <v>0</v>
      </c>
      <c r="EP173" s="80" t="e" vm="1">
        <f>+[4]!NumLetras(EO173,"PESO","PESOS DOMINICANOS","$EE $m CON #d/100 CENTAVOS")</f>
        <v>#VALUE!</v>
      </c>
      <c r="EQ173" s="193">
        <v>36</v>
      </c>
      <c r="ER173" s="194">
        <f t="shared" si="107"/>
        <v>1440</v>
      </c>
      <c r="ES173" s="195">
        <v>21.68</v>
      </c>
      <c r="ET173" s="196">
        <f>+EQ173*'PRECIOS SEGUN ADJ (RURAL)'!$B$13*'PRECIOS SEGUN ADJ (RURAL)'!$C$13</f>
        <v>31219.200000000001</v>
      </c>
      <c r="EU173" s="196" t="e" vm="1">
        <f>+[4]!NumLetras(ET173,"PESO","PESOS DOMINICANOS","$EE $m CON #d/100 CENTAVOS")</f>
        <v>#VALUE!</v>
      </c>
      <c r="EV173" s="197">
        <v>260</v>
      </c>
      <c r="EW173" s="198">
        <f t="shared" si="122"/>
        <v>5200</v>
      </c>
      <c r="EX173" s="199">
        <v>5.5</v>
      </c>
      <c r="EY173" s="200">
        <f>+EV173*'PRECIOS SEGUN ADJ (RURAL)'!$B$16*'PRECIOS SEGUN ADJ (RURAL)'!$C$16</f>
        <v>28600</v>
      </c>
      <c r="EZ173" s="200" t="e" vm="1">
        <f>+[4]!NumLetras(EY173,"PESO","PESOS DOMINICANOS","$EE $m CON #d/100 CENTAVOS")</f>
        <v>#VALUE!</v>
      </c>
      <c r="FA173" s="201">
        <v>18</v>
      </c>
      <c r="FB173" s="202">
        <f t="shared" si="108"/>
        <v>720</v>
      </c>
      <c r="FC173" s="203">
        <v>220</v>
      </c>
      <c r="FD173" s="204">
        <f>+FA173*'PRECIOS SEGUN ADJ (RURAL)'!$B$18*'PRECIOS SEGUN ADJ (RURAL)'!$C$18</f>
        <v>158400</v>
      </c>
      <c r="FE173" s="204" t="e" vm="1">
        <f>+[4]!NumLetras(FD173,"PESO","PESOS DOMINICANOS","$EE $m CON #d/100 CENTAVOS")</f>
        <v>#VALUE!</v>
      </c>
      <c r="FF173" s="204">
        <f t="shared" si="123"/>
        <v>28512</v>
      </c>
      <c r="FG173" s="80">
        <f t="shared" si="134"/>
        <v>1467780</v>
      </c>
      <c r="FH173" s="80" t="e" vm="1">
        <f>+[4]!NumLetras(FG173,"PESO","PESOS DOMINICANOS","$EE $m CON #d/100 CENTAVOS")</f>
        <v>#VALUE!</v>
      </c>
      <c r="FI173" s="80">
        <f t="shared" si="133"/>
        <v>124793.79000000001</v>
      </c>
      <c r="FJ173" s="80" t="e" vm="1">
        <f>+[4]!NumLetras(FI173,"PESO","PESOS DOMINICANOS","$EE $m CON #d/100 CENTAVOS")</f>
        <v>#VALUE!</v>
      </c>
      <c r="FK173" s="80">
        <f t="shared" si="109"/>
        <v>1342986.21</v>
      </c>
      <c r="FL173" s="80" t="e" vm="1">
        <f>+[4]!NumLetras(FK173,"PESO","PESOS DOMINICANOS","$EE $m CON #d/100 CENTAVOS")</f>
        <v>#VALUE!</v>
      </c>
      <c r="FM173" s="80">
        <f t="shared" si="110"/>
        <v>293556</v>
      </c>
      <c r="FN173" s="80" t="e" vm="1">
        <f>+[4]!NumLetras(FM173,"PESO","PESOS DOMINICANOS","$EE $m CON #d/100 CENTAVOS")</f>
        <v>#VALUE!</v>
      </c>
      <c r="FO173" s="80">
        <f t="shared" si="111"/>
        <v>14677.8</v>
      </c>
      <c r="FP173" s="80" t="e" vm="1">
        <f>+[4]!NumLetras(FO173,"PESO","PESOS DOMINICANOS","$EE $m CON #d/100 CENTAVOS")</f>
        <v>#VALUE!</v>
      </c>
      <c r="FQ173" s="80"/>
      <c r="FR173" s="80">
        <f t="shared" si="112"/>
        <v>1174224</v>
      </c>
      <c r="FS173" s="80" t="e" vm="1">
        <f>+[4]!NumLetras(FR173,"PESO","PESOS DOMINICANOS","$EE $m CON #d/100 CENTAVOS")</f>
        <v>#VALUE!</v>
      </c>
      <c r="FT173" s="37" t="str">
        <f>+VLOOKUP(D173,'RURAL XENIA'!F:G,2,0)</f>
        <v>R-13</v>
      </c>
    </row>
    <row r="174" spans="1:176">
      <c r="A174" s="37">
        <v>63</v>
      </c>
      <c r="B174" s="37">
        <v>63</v>
      </c>
      <c r="C174" s="26" t="s">
        <v>3275</v>
      </c>
      <c r="D174" s="37">
        <v>131537138</v>
      </c>
      <c r="E174" s="37">
        <f>+VLOOKUP(D174,'INFORMACION DE PROVEEDORES'!C:I,2,0)</f>
        <v>131537138</v>
      </c>
      <c r="F174" s="26" t="str">
        <f>+VLOOKUP(D174,'INFORMACION DE PROVEEDORES'!C:J,4,0)</f>
        <v xml:space="preserve">SARAH LINETTE VOLQUEZ SORIANO </v>
      </c>
      <c r="G174" s="37" t="str">
        <f>+VLOOKUP(D174,'INFORMACION DE PROVEEDORES'!C:K,5,0)</f>
        <v>223-0103685-5</v>
      </c>
      <c r="H174" s="26" t="str">
        <f>+VLOOKUP(D174,'INFORMACION DE PROVEEDORES'!C:L,7,0)</f>
        <v xml:space="preserve">CALLE CORDILLERA CENTRAL. NO. 23-B, RESIDENCIAL LOMISA, SANTO DOMINGO ESTE </v>
      </c>
      <c r="I174" s="37" t="str">
        <f>+VLOOKUP(D174,'INFORMACION DE PROVEEDORES'!C:M,3,0)</f>
        <v xml:space="preserve"> JURÍDICA</v>
      </c>
      <c r="J174" s="37">
        <v>2</v>
      </c>
      <c r="K174" s="37">
        <v>214</v>
      </c>
      <c r="L174" s="37">
        <v>16</v>
      </c>
      <c r="M174" s="37">
        <f t="shared" si="113"/>
        <v>640</v>
      </c>
      <c r="N174" s="189">
        <v>60.180000000000007</v>
      </c>
      <c r="O174" s="80">
        <f>+L174*'PRECIOS SEGUN ADJ (RURAL)'!$B$2*'PRECIOS SEGUN ADJ (RURAL)'!$C$2</f>
        <v>38515.199999999997</v>
      </c>
      <c r="P174" s="80" t="e" vm="1">
        <f>+[4]!NumLetras(O174,"PESO","PESOS DOMINICANOS","$EE $m CON #d/100 CENTAVOS")</f>
        <v>#VALUE!</v>
      </c>
      <c r="Q174" s="80">
        <f t="shared" si="114"/>
        <v>6162.43</v>
      </c>
      <c r="R174" s="165">
        <v>4</v>
      </c>
      <c r="S174" s="37">
        <f t="shared" si="90"/>
        <v>160</v>
      </c>
      <c r="T174" s="189">
        <v>33</v>
      </c>
      <c r="U174" s="80">
        <f>+R174*'PRECIOS SEGUN ADJ (RURAL)'!$B$3*'PRECIOS SEGUN ADJ (RURAL)'!$C$3</f>
        <v>5280</v>
      </c>
      <c r="V174" s="80" t="e" vm="1">
        <f>+[4]!NumLetras(U174,"PESO","PESOS DOMINICANOS","$EE $m CON #d/100 CENTAVOS")</f>
        <v>#VALUE!</v>
      </c>
      <c r="W174" s="192">
        <v>0</v>
      </c>
      <c r="X174" s="37">
        <f t="shared" si="124"/>
        <v>0</v>
      </c>
      <c r="Y174" s="189">
        <v>25.2</v>
      </c>
      <c r="Z174" s="80">
        <f>+W174*'PRECIOS SEGUN ADJ. (FRONTERIZO)'!$B$4*'PRECIOS SEGUN ADJ. (FRONTERIZO)'!$C$4</f>
        <v>0</v>
      </c>
      <c r="AA174" s="80" t="e" vm="1">
        <f>+[4]!NumLetras(Z174,"PESO","PESOS DOMINICANOS","$EE $m CON #d/100 CENTAVOS")</f>
        <v>#VALUE!</v>
      </c>
      <c r="AB174" s="165">
        <v>33</v>
      </c>
      <c r="AC174" s="37">
        <f t="shared" si="91"/>
        <v>1320</v>
      </c>
      <c r="AD174" s="189">
        <v>87.91</v>
      </c>
      <c r="AE174" s="80">
        <f>+AB174*'PRECIOS SEGUN ADJ (RURAL)'!$B$4*'PRECIOS SEGUN ADJ (RURAL)'!$C$4</f>
        <v>116041.19999999998</v>
      </c>
      <c r="AF174" s="80" t="e" vm="1">
        <f>+[4]!NumLetras(AE174,"PESO","PESOS DOMINICANOS","$EE $m CON #d/100 CENTAVOS")</f>
        <v>#VALUE!</v>
      </c>
      <c r="AG174" s="80">
        <f t="shared" si="115"/>
        <v>20887.419999999998</v>
      </c>
      <c r="AH174" s="165">
        <v>40</v>
      </c>
      <c r="AI174" s="37">
        <f t="shared" si="92"/>
        <v>1600</v>
      </c>
      <c r="AJ174" s="189">
        <v>53.95</v>
      </c>
      <c r="AK174" s="80">
        <f>+AH174*'PRECIOS SEGUN ADJ (RURAL)'!$B$5*'PRECIOS SEGUN ADJ (RURAL)'!$C$5</f>
        <v>86320</v>
      </c>
      <c r="AL174" s="80" t="e" vm="1">
        <f>+[4]!NumLetras(AK174,"PESO","PESOS DOMINICANOS","$EE $m CON #d/100 CENTAVOS")</f>
        <v>#VALUE!</v>
      </c>
      <c r="AM174" s="165">
        <v>6</v>
      </c>
      <c r="AN174" s="37">
        <f t="shared" si="93"/>
        <v>240</v>
      </c>
      <c r="AO174" s="189">
        <v>29.05</v>
      </c>
      <c r="AP174" s="80">
        <f>+AM174*'PRECIOS SEGUN ADJ (RURAL)'!$B$6*'PRECIOS SEGUN ADJ (RURAL)'!$C$6</f>
        <v>6972</v>
      </c>
      <c r="AQ174" s="80" t="e" vm="1">
        <f>+[4]!NumLetras(AP174,"PESO","PESOS DOMINICANOS","$EE $m CON #d/100 CENTAVOS")</f>
        <v>#VALUE!</v>
      </c>
      <c r="AR174" s="80">
        <f t="shared" si="116"/>
        <v>1115.52</v>
      </c>
      <c r="AS174" s="165">
        <v>13</v>
      </c>
      <c r="AT174" s="37">
        <f t="shared" si="94"/>
        <v>520</v>
      </c>
      <c r="AU174" s="189">
        <v>304.44</v>
      </c>
      <c r="AV174" s="80">
        <f>+AS174*'PRECIOS SEGUN ADJ (RURAL)'!$B$7*'PRECIOS SEGUN ADJ (RURAL)'!$C$7</f>
        <v>158308.79999999999</v>
      </c>
      <c r="AW174" s="80" t="e" vm="1">
        <f>+[4]!NumLetras(AV174,"PESO","PESOS DOMINICANOS","$EE $m CON #d/100 CENTAVOS")</f>
        <v>#VALUE!</v>
      </c>
      <c r="AX174" s="80">
        <f t="shared" si="117"/>
        <v>28495.58</v>
      </c>
      <c r="AY174" s="37">
        <v>0</v>
      </c>
      <c r="AZ174" s="37">
        <f t="shared" si="125"/>
        <v>0</v>
      </c>
      <c r="BA174" s="189">
        <v>18.899999999999999</v>
      </c>
      <c r="BB174" s="80">
        <f>+AY174*'PRECIOS SEGUN ADJ. (FRONTERIZO)'!$B$9*'PRECIOS SEGUN ADJ. (FRONTERIZO)'!$C$9</f>
        <v>0</v>
      </c>
      <c r="BC174" s="80" t="e" vm="1">
        <f>+[4]!NumLetras(BB174,"PESO","PESOS DOMINICANOS","$EE $m CON #d/100 CENTAVOS")</f>
        <v>#VALUE!</v>
      </c>
      <c r="BD174" s="165">
        <v>4</v>
      </c>
      <c r="BE174" s="37">
        <f t="shared" si="95"/>
        <v>160</v>
      </c>
      <c r="BF174" s="189">
        <v>140.38999999999999</v>
      </c>
      <c r="BG174" s="80">
        <f>+BD174*'PRECIOS SEGUN ADJ (RURAL)'!$B$8*'PRECIOS SEGUN ADJ (RURAL)'!$C$8</f>
        <v>22462.399999999998</v>
      </c>
      <c r="BH174" s="80" t="e" vm="1">
        <f>+[4]!NumLetras(BG174,"PESO","PESOS DOMINICANOS","$EE $m CON #d/100 CENTAVOS")</f>
        <v>#VALUE!</v>
      </c>
      <c r="BI174" s="80">
        <f t="shared" si="118"/>
        <v>4043.23</v>
      </c>
      <c r="BJ174" s="37">
        <v>0</v>
      </c>
      <c r="BK174" s="37">
        <f t="shared" si="126"/>
        <v>0</v>
      </c>
      <c r="BL174" s="189">
        <v>31.459999999999997</v>
      </c>
      <c r="BM174" s="80">
        <f>+BJ174*'PRECIOS SEGUN ADJ. (FRONTERIZO)'!$B$11*'PRECIOS SEGUN ADJ. (FRONTERIZO)'!$C$11</f>
        <v>0</v>
      </c>
      <c r="BN174" s="80" t="e" vm="1">
        <f>+[4]!NumLetras(BM174,"PESO","PESOS DOMINICANOS","$EE $m CON #d/100 CENTAVOS")</f>
        <v>#VALUE!</v>
      </c>
      <c r="BO174" s="165">
        <v>11</v>
      </c>
      <c r="BP174" s="37">
        <f t="shared" si="96"/>
        <v>440</v>
      </c>
      <c r="BQ174" s="189">
        <v>68.099999999999994</v>
      </c>
      <c r="BR174" s="80">
        <f>+BO174*'PRECIOS SEGUN ADJ (RURAL)'!$B$9*'PRECIOS SEGUN ADJ (RURAL)'!$C$9</f>
        <v>29963.999999999996</v>
      </c>
      <c r="BS174" s="80" t="e" vm="1">
        <f>+[4]!NumLetras(BR174,"PESO","PESOS DOMINICANOS","$EE $m CON #d/100 CENTAVOS")</f>
        <v>#VALUE!</v>
      </c>
      <c r="BT174" s="165">
        <v>214</v>
      </c>
      <c r="BU174" s="37">
        <f t="shared" si="119"/>
        <v>4280</v>
      </c>
      <c r="BV174" s="189">
        <v>5.5</v>
      </c>
      <c r="BW174" s="80">
        <f>+BT174*'PRECIOS SEGUN ADJ (RURAL)'!$B$10*'PRECIOS SEGUN ADJ (RURAL)'!$C$10</f>
        <v>23540</v>
      </c>
      <c r="BX174" s="80" t="e" vm="1">
        <f>+[4]!NumLetras(BW174,"PESO","PESOS DOMINICANOS","$EE $m CON #d/100 CENTAVOS")</f>
        <v>#VALUE!</v>
      </c>
      <c r="BY174" s="165">
        <v>214</v>
      </c>
      <c r="BZ174" s="37">
        <f t="shared" si="97"/>
        <v>8560</v>
      </c>
      <c r="CA174" s="189">
        <v>7.1500000000000012</v>
      </c>
      <c r="CB174" s="80">
        <f>+BY174*'PRECIOS SEGUN ADJ (RURAL)'!$B$11*'PRECIOS SEGUN ADJ (RURAL)'!$C$11</f>
        <v>61204.000000000007</v>
      </c>
      <c r="CC174" s="80" t="e" vm="1">
        <f>+[4]!NumLetras(CB174,"PESO","PESOS DOMINICANOS","$EE $m CON #d/100 CENTAVOS")</f>
        <v>#VALUE!</v>
      </c>
      <c r="CD174" s="165">
        <v>214</v>
      </c>
      <c r="CE174" s="37">
        <f t="shared" si="98"/>
        <v>8560</v>
      </c>
      <c r="CF174" s="189">
        <v>6.84</v>
      </c>
      <c r="CG174" s="80">
        <f>+CD174*'PRECIOS SEGUN ADJ (RURAL)'!$B$12*'PRECIOS SEGUN ADJ (RURAL)'!$C$12</f>
        <v>58550.400000000001</v>
      </c>
      <c r="CH174" s="80" t="e" vm="1">
        <f>+[4]!NumLetras(CG174,"PESO","PESOS DOMINICANOS","$EE $m CON #d/100 CENTAVOS")</f>
        <v>#VALUE!</v>
      </c>
      <c r="CI174" s="37">
        <v>0</v>
      </c>
      <c r="CJ174" s="37">
        <f t="shared" si="127"/>
        <v>0</v>
      </c>
      <c r="CK174" s="189">
        <v>60</v>
      </c>
      <c r="CL174" s="80">
        <f>+CI174*'PRECIOS SEGUN ADJ. (FRONTERIZO)'!$B$16*'PRECIOS SEGUN ADJ. (FRONTERIZO)'!$C$16</f>
        <v>0</v>
      </c>
      <c r="CM174" s="80" t="e" vm="1">
        <f>+[4]!NumLetras(CL174,"PESO","PESOS DOMINICANOS","$EE $m CON #d/100 CENTAVOS")</f>
        <v>#VALUE!</v>
      </c>
      <c r="CN174" s="80">
        <f t="shared" si="99"/>
        <v>0</v>
      </c>
      <c r="CO174" s="37">
        <v>0</v>
      </c>
      <c r="CP174" s="37">
        <f t="shared" si="128"/>
        <v>0</v>
      </c>
      <c r="CQ174" s="189">
        <v>55.649999999999991</v>
      </c>
      <c r="CR174" s="80">
        <f>+CO174*'PRECIOS SEGUN ADJ. (FRONTERIZO)'!$B$17*'PRECIOS SEGUN ADJ. (FRONTERIZO)'!$C$17</f>
        <v>0</v>
      </c>
      <c r="CS174" s="80" t="e" vm="1">
        <f>+[4]!NumLetras(CR174,"PESO","PESOS DOMINICANOS","$EE $m CON #d/100 CENTAVOS")</f>
        <v>#VALUE!</v>
      </c>
      <c r="CT174" s="80">
        <f t="shared" si="100"/>
        <v>0</v>
      </c>
      <c r="CU174" s="165">
        <v>214</v>
      </c>
      <c r="CV174" s="37">
        <f t="shared" si="101"/>
        <v>8560</v>
      </c>
      <c r="CW174" s="189">
        <v>6.5999999999999988</v>
      </c>
      <c r="CX174" s="80">
        <f>+CU174*'PRECIOS SEGUN ADJ (RURAL)'!$B$14*'PRECIOS SEGUN ADJ (RURAL)'!$C$14</f>
        <v>56495.999999999993</v>
      </c>
      <c r="CY174" s="80" t="e" vm="1">
        <f>+[4]!NumLetras(CX174,"PESO","PESOS DOMINICANOS","$EE $m CON #d/100 CENTAVOS")</f>
        <v>#VALUE!</v>
      </c>
      <c r="CZ174" s="37">
        <v>0</v>
      </c>
      <c r="DA174" s="37">
        <f t="shared" si="129"/>
        <v>0</v>
      </c>
      <c r="DB174" s="189">
        <v>65.75</v>
      </c>
      <c r="DC174" s="80">
        <f>+CZ174*'PRECIOS SEGUN ADJ. (FRONTERIZO)'!$B$19*'PRECIOS SEGUN ADJ. (FRONTERIZO)'!$C$19</f>
        <v>0</v>
      </c>
      <c r="DD174" s="80" t="e" vm="1">
        <f>+[4]!NumLetras(DC174,"PESO","PESOS DOMINICANOS","$EE $m CON #d/100 CENTAVOS")</f>
        <v>#VALUE!</v>
      </c>
      <c r="DE174" s="80">
        <f t="shared" si="102"/>
        <v>0</v>
      </c>
      <c r="DF174" s="165">
        <v>9</v>
      </c>
      <c r="DG174" s="37">
        <f t="shared" si="103"/>
        <v>360</v>
      </c>
      <c r="DH174" s="189">
        <v>82.59999999999998</v>
      </c>
      <c r="DI174" s="80">
        <f>+DF174*'PRECIOS SEGUN ADJ (RURAL)'!$B$15*'PRECIOS SEGUN ADJ (RURAL)'!$C$15</f>
        <v>29736</v>
      </c>
      <c r="DJ174" s="80" t="e" vm="1">
        <f>+[4]!NumLetras(DI174,"PESO","PESOS DOMINICANOS","$EE $m CON #d/100 CENTAVOS")</f>
        <v>#VALUE!</v>
      </c>
      <c r="DK174" s="80">
        <f t="shared" si="120"/>
        <v>5352.48</v>
      </c>
      <c r="DL174" s="165">
        <v>214</v>
      </c>
      <c r="DM174" s="37">
        <f t="shared" si="104"/>
        <v>8560</v>
      </c>
      <c r="DN174" s="189">
        <v>23.059999999999995</v>
      </c>
      <c r="DO174" s="80">
        <f>+DL174*'PRECIOS SEGUN ADJ (RURAL)'!$B$17*'PRECIOS SEGUN ADJ (RURAL)'!$C$17</f>
        <v>197393.6</v>
      </c>
      <c r="DP174" s="80" t="e" vm="1">
        <f>+[4]!NumLetras(DO174,"PESO","PESOS DOMINICANOS","$EE $m CON #d/100 CENTAVOS")</f>
        <v>#VALUE!</v>
      </c>
      <c r="DQ174" s="192">
        <v>0</v>
      </c>
      <c r="DR174" s="192">
        <f t="shared" si="130"/>
        <v>0</v>
      </c>
      <c r="DS174" s="189">
        <v>80.849999999999994</v>
      </c>
      <c r="DT174" s="80">
        <f>+DQ174*'PRECIOS SEGUN ADJ. (FRONTERIZO)'!$B$22*'PRECIOS SEGUN ADJ. (FRONTERIZO)'!$C$22</f>
        <v>0</v>
      </c>
      <c r="DU174" s="80" t="e" vm="1">
        <f>+[4]!NumLetras(DT174,"PESO","PESOS DOMINICANOS","$EE $m CON #d/100 CENTAVOS")</f>
        <v>#VALUE!</v>
      </c>
      <c r="DV174" s="165">
        <v>9</v>
      </c>
      <c r="DW174" s="37">
        <f t="shared" si="105"/>
        <v>360</v>
      </c>
      <c r="DX174" s="189">
        <v>21.83</v>
      </c>
      <c r="DY174" s="80">
        <f>+DV174*'PRECIOS SEGUN ADJ (RURAL)'!$B$19*'PRECIOS SEGUN ADJ (RURAL)'!$C$19</f>
        <v>7858.7999999999993</v>
      </c>
      <c r="DZ174" s="80" t="e" vm="1">
        <f>+[4]!NumLetras(DY174,"PESO","PESOS DOMINICANOS","$EE $m CON #d/100 CENTAVOS")</f>
        <v>#VALUE!</v>
      </c>
      <c r="EA174" s="80">
        <f t="shared" si="121"/>
        <v>1414.58</v>
      </c>
      <c r="EB174" s="165">
        <v>32</v>
      </c>
      <c r="EC174" s="37">
        <f t="shared" si="106"/>
        <v>1280</v>
      </c>
      <c r="ED174" s="189">
        <v>33</v>
      </c>
      <c r="EE174" s="80">
        <f>+EB174*'PRECIOS SEGUN ADJ (RURAL)'!$B$20*'PRECIOS SEGUN ADJ (RURAL)'!$C$20</f>
        <v>42240</v>
      </c>
      <c r="EF174" s="80" t="e" vm="1">
        <f>+[4]!NumLetras(EE174,"PESO","PESOS DOMINICANOS","$EE $m CON #d/100 CENTAVOS")</f>
        <v>#VALUE!</v>
      </c>
      <c r="EG174" s="37">
        <v>0</v>
      </c>
      <c r="EH174" s="37">
        <f t="shared" si="131"/>
        <v>0</v>
      </c>
      <c r="EI174" s="189">
        <v>15.789999999999997</v>
      </c>
      <c r="EJ174" s="80">
        <f>+EG174*'PRECIOS SEGUN ADJ. (FRONTERIZO)'!$B$25*'PRECIOS SEGUN ADJ. (FRONTERIZO)'!$C$25</f>
        <v>0</v>
      </c>
      <c r="EK174" s="80" t="e" vm="1">
        <f>+[4]!NumLetras(EJ174,"PESO","PESOS DOMINICANOS","$EE $m CON #d/100 CENTAVOS")</f>
        <v>#VALUE!</v>
      </c>
      <c r="EL174" s="37">
        <v>0</v>
      </c>
      <c r="EM174" s="37">
        <f t="shared" si="132"/>
        <v>0</v>
      </c>
      <c r="EN174" s="189">
        <v>31.5</v>
      </c>
      <c r="EO174" s="80">
        <f>+EL174*'PRECIOS SEGUN ADJ. (FRONTERIZO)'!$B$26*'PRECIOS SEGUN ADJ. (FRONTERIZO)'!$C$26</f>
        <v>0</v>
      </c>
      <c r="EP174" s="80" t="e" vm="1">
        <f>+[4]!NumLetras(EO174,"PESO","PESOS DOMINICANOS","$EE $m CON #d/100 CENTAVOS")</f>
        <v>#VALUE!</v>
      </c>
      <c r="EQ174" s="193">
        <v>28</v>
      </c>
      <c r="ER174" s="194">
        <f t="shared" si="107"/>
        <v>1120</v>
      </c>
      <c r="ES174" s="195">
        <v>21.68</v>
      </c>
      <c r="ET174" s="196">
        <f>+EQ174*'PRECIOS SEGUN ADJ (RURAL)'!$B$13*'PRECIOS SEGUN ADJ (RURAL)'!$C$13</f>
        <v>24281.599999999999</v>
      </c>
      <c r="EU174" s="196" t="e" vm="1">
        <f>+[4]!NumLetras(ET174,"PESO","PESOS DOMINICANOS","$EE $m CON #d/100 CENTAVOS")</f>
        <v>#VALUE!</v>
      </c>
      <c r="EV174" s="197">
        <v>214</v>
      </c>
      <c r="EW174" s="198">
        <f t="shared" si="122"/>
        <v>4280</v>
      </c>
      <c r="EX174" s="199">
        <v>5.5</v>
      </c>
      <c r="EY174" s="200">
        <f>+EV174*'PRECIOS SEGUN ADJ (RURAL)'!$B$16*'PRECIOS SEGUN ADJ (RURAL)'!$C$16</f>
        <v>23540</v>
      </c>
      <c r="EZ174" s="200" t="e" vm="1">
        <f>+[4]!NumLetras(EY174,"PESO","PESOS DOMINICANOS","$EE $m CON #d/100 CENTAVOS")</f>
        <v>#VALUE!</v>
      </c>
      <c r="FA174" s="201">
        <v>13</v>
      </c>
      <c r="FB174" s="202">
        <f t="shared" si="108"/>
        <v>520</v>
      </c>
      <c r="FC174" s="203">
        <v>220</v>
      </c>
      <c r="FD174" s="204">
        <f>+FA174*'PRECIOS SEGUN ADJ (RURAL)'!$B$18*'PRECIOS SEGUN ADJ (RURAL)'!$C$18</f>
        <v>114400</v>
      </c>
      <c r="FE174" s="204" t="e" vm="1">
        <f>+[4]!NumLetras(FD174,"PESO","PESOS DOMINICANOS","$EE $m CON #d/100 CENTAVOS")</f>
        <v>#VALUE!</v>
      </c>
      <c r="FF174" s="204">
        <f t="shared" si="123"/>
        <v>20592</v>
      </c>
      <c r="FG174" s="80">
        <f t="shared" si="134"/>
        <v>1103104</v>
      </c>
      <c r="FH174" s="80" t="e" vm="1">
        <f>+[4]!NumLetras(FG174,"PESO","PESOS DOMINICANOS","$EE $m CON #d/100 CENTAVOS")</f>
        <v>#VALUE!</v>
      </c>
      <c r="FI174" s="80">
        <f t="shared" si="133"/>
        <v>88063.24</v>
      </c>
      <c r="FJ174" s="80" t="e" vm="1">
        <f>+[4]!NumLetras(FI174,"PESO","PESOS DOMINICANOS","$EE $m CON #d/100 CENTAVOS")</f>
        <v>#VALUE!</v>
      </c>
      <c r="FK174" s="80">
        <f t="shared" si="109"/>
        <v>1015040.76</v>
      </c>
      <c r="FL174" s="80" t="e" vm="1">
        <f>+[4]!NumLetras(FK174,"PESO","PESOS DOMINICANOS","$EE $m CON #d/100 CENTAVOS")</f>
        <v>#VALUE!</v>
      </c>
      <c r="FM174" s="80">
        <f t="shared" si="110"/>
        <v>220620.79999999999</v>
      </c>
      <c r="FN174" s="80" t="e" vm="1">
        <f>+[4]!NumLetras(FM174,"PESO","PESOS DOMINICANOS","$EE $m CON #d/100 CENTAVOS")</f>
        <v>#VALUE!</v>
      </c>
      <c r="FO174" s="80">
        <f t="shared" si="111"/>
        <v>11031.04</v>
      </c>
      <c r="FP174" s="80" t="e" vm="1">
        <f>+[4]!NumLetras(FO174,"PESO","PESOS DOMINICANOS","$EE $m CON #d/100 CENTAVOS")</f>
        <v>#VALUE!</v>
      </c>
      <c r="FQ174" s="80"/>
      <c r="FR174" s="80">
        <f t="shared" si="112"/>
        <v>882483.19999999995</v>
      </c>
      <c r="FS174" s="80" t="e" vm="1">
        <f>+[4]!NumLetras(FR174,"PESO","PESOS DOMINICANOS","$EE $m CON #d/100 CENTAVOS")</f>
        <v>#VALUE!</v>
      </c>
      <c r="FT174" s="37" t="str">
        <f>+VLOOKUP(D174,'RURAL XENIA'!F:G,2,0)</f>
        <v>R-42</v>
      </c>
    </row>
    <row r="175" spans="1:176">
      <c r="A175" s="37">
        <v>64</v>
      </c>
      <c r="B175" s="37">
        <v>64</v>
      </c>
      <c r="C175" s="26" t="s">
        <v>1387</v>
      </c>
      <c r="D175" s="37">
        <v>1300021787</v>
      </c>
      <c r="E175" s="37" t="str">
        <f>+VLOOKUP(D175,'INFORMACION DE PROVEEDORES'!C:I,2,0)</f>
        <v>013-0002178-7</v>
      </c>
      <c r="F175" s="26" t="str">
        <f>+VLOOKUP(D175,'INFORMACION DE PROVEEDORES'!C:J,4,0)</f>
        <v>GLADYS MARGARITA PLACENCIA MEJIA</v>
      </c>
      <c r="G175" s="37" t="str">
        <f>+VLOOKUP(D175,'INFORMACION DE PROVEEDORES'!C:K,5,0)</f>
        <v>013-0002178-7</v>
      </c>
      <c r="H175" s="26" t="str">
        <f>+VLOOKUP(D175,'INFORMACION DE PROVEEDORES'!C:L,7,0)</f>
        <v>CALLE PADRE BILLINI NO. 11, SAN JOSE DE OCOA</v>
      </c>
      <c r="I175" s="37" t="str">
        <f>+VLOOKUP(D175,'INFORMACION DE PROVEEDORES'!C:M,3,0)</f>
        <v xml:space="preserve"> FÍSICA</v>
      </c>
      <c r="J175" s="37">
        <v>13</v>
      </c>
      <c r="K175" s="37">
        <v>400</v>
      </c>
      <c r="L175" s="37">
        <v>33</v>
      </c>
      <c r="M175" s="37">
        <f t="shared" si="113"/>
        <v>1320</v>
      </c>
      <c r="N175" s="189">
        <v>60.180000000000007</v>
      </c>
      <c r="O175" s="80">
        <f>+L175*'PRECIOS SEGUN ADJ (RURAL)'!$B$2*'PRECIOS SEGUN ADJ (RURAL)'!$C$2</f>
        <v>79437.600000000006</v>
      </c>
      <c r="P175" s="80" t="e" vm="1">
        <f>+[4]!NumLetras(O175,"PESO","PESOS DOMINICANOS","$EE $m CON #d/100 CENTAVOS")</f>
        <v>#VALUE!</v>
      </c>
      <c r="Q175" s="80">
        <f t="shared" si="114"/>
        <v>12710.02</v>
      </c>
      <c r="R175" s="165">
        <v>14</v>
      </c>
      <c r="S175" s="37">
        <f t="shared" si="90"/>
        <v>560</v>
      </c>
      <c r="T175" s="189">
        <v>33</v>
      </c>
      <c r="U175" s="80">
        <f>+R175*'PRECIOS SEGUN ADJ (RURAL)'!$B$3*'PRECIOS SEGUN ADJ (RURAL)'!$C$3</f>
        <v>18480</v>
      </c>
      <c r="V175" s="80" t="e" vm="1">
        <f>+[4]!NumLetras(U175,"PESO","PESOS DOMINICANOS","$EE $m CON #d/100 CENTAVOS")</f>
        <v>#VALUE!</v>
      </c>
      <c r="W175" s="192">
        <v>0</v>
      </c>
      <c r="X175" s="37">
        <f t="shared" si="124"/>
        <v>0</v>
      </c>
      <c r="Y175" s="189">
        <v>25.2</v>
      </c>
      <c r="Z175" s="80">
        <f>+W175*'PRECIOS SEGUN ADJ. (FRONTERIZO)'!$B$4*'PRECIOS SEGUN ADJ. (FRONTERIZO)'!$C$4</f>
        <v>0</v>
      </c>
      <c r="AA175" s="80" t="e" vm="1">
        <f>+[4]!NumLetras(Z175,"PESO","PESOS DOMINICANOS","$EE $m CON #d/100 CENTAVOS")</f>
        <v>#VALUE!</v>
      </c>
      <c r="AB175" s="165">
        <v>67</v>
      </c>
      <c r="AC175" s="37">
        <f t="shared" si="91"/>
        <v>2680</v>
      </c>
      <c r="AD175" s="189">
        <v>87.91</v>
      </c>
      <c r="AE175" s="80">
        <f>+AB175*'PRECIOS SEGUN ADJ (RURAL)'!$B$4*'PRECIOS SEGUN ADJ (RURAL)'!$C$4</f>
        <v>235598.8</v>
      </c>
      <c r="AF175" s="80" t="e" vm="1">
        <f>+[4]!NumLetras(AE175,"PESO","PESOS DOMINICANOS","$EE $m CON #d/100 CENTAVOS")</f>
        <v>#VALUE!</v>
      </c>
      <c r="AG175" s="80">
        <f t="shared" si="115"/>
        <v>42407.78</v>
      </c>
      <c r="AH175" s="165">
        <v>81</v>
      </c>
      <c r="AI175" s="37">
        <f t="shared" si="92"/>
        <v>3240</v>
      </c>
      <c r="AJ175" s="189">
        <v>53.95</v>
      </c>
      <c r="AK175" s="80">
        <f>+AH175*'PRECIOS SEGUN ADJ (RURAL)'!$B$5*'PRECIOS SEGUN ADJ (RURAL)'!$C$5</f>
        <v>174798</v>
      </c>
      <c r="AL175" s="80" t="e" vm="1">
        <f>+[4]!NumLetras(AK175,"PESO","PESOS DOMINICANOS","$EE $m CON #d/100 CENTAVOS")</f>
        <v>#VALUE!</v>
      </c>
      <c r="AM175" s="165">
        <v>17</v>
      </c>
      <c r="AN175" s="37">
        <f t="shared" si="93"/>
        <v>680</v>
      </c>
      <c r="AO175" s="189">
        <v>29.05</v>
      </c>
      <c r="AP175" s="80">
        <f>+AM175*'PRECIOS SEGUN ADJ (RURAL)'!$B$6*'PRECIOS SEGUN ADJ (RURAL)'!$C$6</f>
        <v>19754</v>
      </c>
      <c r="AQ175" s="80" t="e" vm="1">
        <f>+[4]!NumLetras(AP175,"PESO","PESOS DOMINICANOS","$EE $m CON #d/100 CENTAVOS")</f>
        <v>#VALUE!</v>
      </c>
      <c r="AR175" s="80">
        <f t="shared" si="116"/>
        <v>3160.64</v>
      </c>
      <c r="AS175" s="165">
        <v>28</v>
      </c>
      <c r="AT175" s="37">
        <f t="shared" si="94"/>
        <v>1120</v>
      </c>
      <c r="AU175" s="189">
        <v>304.44</v>
      </c>
      <c r="AV175" s="80">
        <f>+AS175*'PRECIOS SEGUN ADJ (RURAL)'!$B$7*'PRECIOS SEGUN ADJ (RURAL)'!$C$7</f>
        <v>340972.79999999999</v>
      </c>
      <c r="AW175" s="80" t="e" vm="1">
        <f>+[4]!NumLetras(AV175,"PESO","PESOS DOMINICANOS","$EE $m CON #d/100 CENTAVOS")</f>
        <v>#VALUE!</v>
      </c>
      <c r="AX175" s="80">
        <f t="shared" si="117"/>
        <v>61375.1</v>
      </c>
      <c r="AY175" s="37">
        <v>0</v>
      </c>
      <c r="AZ175" s="37">
        <f t="shared" si="125"/>
        <v>0</v>
      </c>
      <c r="BA175" s="189">
        <v>18.899999999999999</v>
      </c>
      <c r="BB175" s="80">
        <f>+AY175*'PRECIOS SEGUN ADJ. (FRONTERIZO)'!$B$9*'PRECIOS SEGUN ADJ. (FRONTERIZO)'!$C$9</f>
        <v>0</v>
      </c>
      <c r="BC175" s="80" t="e" vm="1">
        <f>+[4]!NumLetras(BB175,"PESO","PESOS DOMINICANOS","$EE $m CON #d/100 CENTAVOS")</f>
        <v>#VALUE!</v>
      </c>
      <c r="BD175" s="165">
        <v>14</v>
      </c>
      <c r="BE175" s="37">
        <f t="shared" si="95"/>
        <v>560</v>
      </c>
      <c r="BF175" s="189">
        <v>140.38999999999999</v>
      </c>
      <c r="BG175" s="80">
        <f>+BD175*'PRECIOS SEGUN ADJ (RURAL)'!$B$8*'PRECIOS SEGUN ADJ (RURAL)'!$C$8</f>
        <v>78618.399999999994</v>
      </c>
      <c r="BH175" s="80" t="e" vm="1">
        <f>+[4]!NumLetras(BG175,"PESO","PESOS DOMINICANOS","$EE $m CON #d/100 CENTAVOS")</f>
        <v>#VALUE!</v>
      </c>
      <c r="BI175" s="80">
        <f t="shared" si="118"/>
        <v>14151.31</v>
      </c>
      <c r="BJ175" s="37">
        <v>0</v>
      </c>
      <c r="BK175" s="37">
        <f t="shared" si="126"/>
        <v>0</v>
      </c>
      <c r="BL175" s="189">
        <v>31.459999999999997</v>
      </c>
      <c r="BM175" s="80">
        <f>+BJ175*'PRECIOS SEGUN ADJ. (FRONTERIZO)'!$B$11*'PRECIOS SEGUN ADJ. (FRONTERIZO)'!$C$11</f>
        <v>0</v>
      </c>
      <c r="BN175" s="80" t="e" vm="1">
        <f>+[4]!NumLetras(BM175,"PESO","PESOS DOMINICANOS","$EE $m CON #d/100 CENTAVOS")</f>
        <v>#VALUE!</v>
      </c>
      <c r="BO175" s="165">
        <v>25</v>
      </c>
      <c r="BP175" s="37">
        <f t="shared" si="96"/>
        <v>1000</v>
      </c>
      <c r="BQ175" s="189">
        <v>68.099999999999994</v>
      </c>
      <c r="BR175" s="80">
        <f>+BO175*'PRECIOS SEGUN ADJ (RURAL)'!$B$9*'PRECIOS SEGUN ADJ (RURAL)'!$C$9</f>
        <v>68099.999999999985</v>
      </c>
      <c r="BS175" s="80" t="e" vm="1">
        <f>+[4]!NumLetras(BR175,"PESO","PESOS DOMINICANOS","$EE $m CON #d/100 CENTAVOS")</f>
        <v>#VALUE!</v>
      </c>
      <c r="BT175" s="165">
        <v>400</v>
      </c>
      <c r="BU175" s="37">
        <f t="shared" si="119"/>
        <v>8000</v>
      </c>
      <c r="BV175" s="189">
        <v>5.5</v>
      </c>
      <c r="BW175" s="80">
        <f>+BT175*'PRECIOS SEGUN ADJ (RURAL)'!$B$10*'PRECIOS SEGUN ADJ (RURAL)'!$C$10</f>
        <v>44000</v>
      </c>
      <c r="BX175" s="80" t="e" vm="1">
        <f>+[4]!NumLetras(BW175,"PESO","PESOS DOMINICANOS","$EE $m CON #d/100 CENTAVOS")</f>
        <v>#VALUE!</v>
      </c>
      <c r="BY175" s="165">
        <v>400</v>
      </c>
      <c r="BZ175" s="37">
        <f t="shared" si="97"/>
        <v>16000</v>
      </c>
      <c r="CA175" s="189">
        <v>7.1500000000000012</v>
      </c>
      <c r="CB175" s="80">
        <f>+BY175*'PRECIOS SEGUN ADJ (RURAL)'!$B$11*'PRECIOS SEGUN ADJ (RURAL)'!$C$11</f>
        <v>114400</v>
      </c>
      <c r="CC175" s="80" t="e" vm="1">
        <f>+[4]!NumLetras(CB175,"PESO","PESOS DOMINICANOS","$EE $m CON #d/100 CENTAVOS")</f>
        <v>#VALUE!</v>
      </c>
      <c r="CD175" s="165">
        <v>400</v>
      </c>
      <c r="CE175" s="37">
        <f t="shared" si="98"/>
        <v>16000</v>
      </c>
      <c r="CF175" s="189">
        <v>6.84</v>
      </c>
      <c r="CG175" s="80">
        <f>+CD175*'PRECIOS SEGUN ADJ (RURAL)'!$B$12*'PRECIOS SEGUN ADJ (RURAL)'!$C$12</f>
        <v>109440</v>
      </c>
      <c r="CH175" s="80" t="e" vm="1">
        <f>+[4]!NumLetras(CG175,"PESO","PESOS DOMINICANOS","$EE $m CON #d/100 CENTAVOS")</f>
        <v>#VALUE!</v>
      </c>
      <c r="CI175" s="37">
        <v>0</v>
      </c>
      <c r="CJ175" s="37">
        <f t="shared" si="127"/>
        <v>0</v>
      </c>
      <c r="CK175" s="189">
        <v>60</v>
      </c>
      <c r="CL175" s="80">
        <f>+CI175*'PRECIOS SEGUN ADJ. (FRONTERIZO)'!$B$16*'PRECIOS SEGUN ADJ. (FRONTERIZO)'!$C$16</f>
        <v>0</v>
      </c>
      <c r="CM175" s="80" t="e" vm="1">
        <f>+[4]!NumLetras(CL175,"PESO","PESOS DOMINICANOS","$EE $m CON #d/100 CENTAVOS")</f>
        <v>#VALUE!</v>
      </c>
      <c r="CN175" s="80">
        <f t="shared" si="99"/>
        <v>0</v>
      </c>
      <c r="CO175" s="37">
        <v>0</v>
      </c>
      <c r="CP175" s="37">
        <f t="shared" si="128"/>
        <v>0</v>
      </c>
      <c r="CQ175" s="189">
        <v>55.649999999999991</v>
      </c>
      <c r="CR175" s="80">
        <f>+CO175*'PRECIOS SEGUN ADJ. (FRONTERIZO)'!$B$17*'PRECIOS SEGUN ADJ. (FRONTERIZO)'!$C$17</f>
        <v>0</v>
      </c>
      <c r="CS175" s="80" t="e" vm="1">
        <f>+[4]!NumLetras(CR175,"PESO","PESOS DOMINICANOS","$EE $m CON #d/100 CENTAVOS")</f>
        <v>#VALUE!</v>
      </c>
      <c r="CT175" s="80">
        <f t="shared" si="100"/>
        <v>0</v>
      </c>
      <c r="CU175" s="165">
        <v>400</v>
      </c>
      <c r="CV175" s="37">
        <f t="shared" si="101"/>
        <v>16000</v>
      </c>
      <c r="CW175" s="189">
        <v>6.5999999999999988</v>
      </c>
      <c r="CX175" s="80">
        <f>+CU175*'PRECIOS SEGUN ADJ (RURAL)'!$B$14*'PRECIOS SEGUN ADJ (RURAL)'!$C$14</f>
        <v>105600</v>
      </c>
      <c r="CY175" s="80" t="e" vm="1">
        <f>+[4]!NumLetras(CX175,"PESO","PESOS DOMINICANOS","$EE $m CON #d/100 CENTAVOS")</f>
        <v>#VALUE!</v>
      </c>
      <c r="CZ175" s="37">
        <v>0</v>
      </c>
      <c r="DA175" s="37">
        <f t="shared" si="129"/>
        <v>0</v>
      </c>
      <c r="DB175" s="189">
        <v>65.75</v>
      </c>
      <c r="DC175" s="80">
        <f>+CZ175*'PRECIOS SEGUN ADJ. (FRONTERIZO)'!$B$19*'PRECIOS SEGUN ADJ. (FRONTERIZO)'!$C$19</f>
        <v>0</v>
      </c>
      <c r="DD175" s="80" t="e" vm="1">
        <f>+[4]!NumLetras(DC175,"PESO","PESOS DOMINICANOS","$EE $m CON #d/100 CENTAVOS")</f>
        <v>#VALUE!</v>
      </c>
      <c r="DE175" s="80">
        <f t="shared" si="102"/>
        <v>0</v>
      </c>
      <c r="DF175" s="165">
        <v>21</v>
      </c>
      <c r="DG175" s="37">
        <f t="shared" si="103"/>
        <v>840</v>
      </c>
      <c r="DH175" s="189">
        <v>82.59999999999998</v>
      </c>
      <c r="DI175" s="80">
        <f>+DF175*'PRECIOS SEGUN ADJ (RURAL)'!$B$15*'PRECIOS SEGUN ADJ (RURAL)'!$C$15</f>
        <v>69384</v>
      </c>
      <c r="DJ175" s="80" t="e" vm="1">
        <f>+[4]!NumLetras(DI175,"PESO","PESOS DOMINICANOS","$EE $m CON #d/100 CENTAVOS")</f>
        <v>#VALUE!</v>
      </c>
      <c r="DK175" s="80">
        <f t="shared" si="120"/>
        <v>12489.12</v>
      </c>
      <c r="DL175" s="165">
        <v>400</v>
      </c>
      <c r="DM175" s="37">
        <f t="shared" si="104"/>
        <v>16000</v>
      </c>
      <c r="DN175" s="189">
        <v>23.059999999999995</v>
      </c>
      <c r="DO175" s="80">
        <f>+DL175*'PRECIOS SEGUN ADJ (RURAL)'!$B$17*'PRECIOS SEGUN ADJ (RURAL)'!$C$17</f>
        <v>368960</v>
      </c>
      <c r="DP175" s="80" t="e" vm="1">
        <f>+[4]!NumLetras(DO175,"PESO","PESOS DOMINICANOS","$EE $m CON #d/100 CENTAVOS")</f>
        <v>#VALUE!</v>
      </c>
      <c r="DQ175" s="192">
        <v>0</v>
      </c>
      <c r="DR175" s="192">
        <f t="shared" si="130"/>
        <v>0</v>
      </c>
      <c r="DS175" s="189">
        <v>80.849999999999994</v>
      </c>
      <c r="DT175" s="80">
        <f>+DQ175*'PRECIOS SEGUN ADJ. (FRONTERIZO)'!$B$22*'PRECIOS SEGUN ADJ. (FRONTERIZO)'!$C$22</f>
        <v>0</v>
      </c>
      <c r="DU175" s="80" t="e" vm="1">
        <f>+[4]!NumLetras(DT175,"PESO","PESOS DOMINICANOS","$EE $m CON #d/100 CENTAVOS")</f>
        <v>#VALUE!</v>
      </c>
      <c r="DV175" s="165">
        <v>23</v>
      </c>
      <c r="DW175" s="37">
        <f t="shared" si="105"/>
        <v>920</v>
      </c>
      <c r="DX175" s="189">
        <v>21.83</v>
      </c>
      <c r="DY175" s="80">
        <f>+DV175*'PRECIOS SEGUN ADJ (RURAL)'!$B$19*'PRECIOS SEGUN ADJ (RURAL)'!$C$19</f>
        <v>20083.599999999999</v>
      </c>
      <c r="DZ175" s="80" t="e" vm="1">
        <f>+[4]!NumLetras(DY175,"PESO","PESOS DOMINICANOS","$EE $m CON #d/100 CENTAVOS")</f>
        <v>#VALUE!</v>
      </c>
      <c r="EA175" s="80">
        <f t="shared" si="121"/>
        <v>3615.05</v>
      </c>
      <c r="EB175" s="165">
        <v>66</v>
      </c>
      <c r="EC175" s="37">
        <f t="shared" si="106"/>
        <v>2640</v>
      </c>
      <c r="ED175" s="189">
        <v>33</v>
      </c>
      <c r="EE175" s="80">
        <f>+EB175*'PRECIOS SEGUN ADJ (RURAL)'!$B$20*'PRECIOS SEGUN ADJ (RURAL)'!$C$20</f>
        <v>87120</v>
      </c>
      <c r="EF175" s="80" t="e" vm="1">
        <f>+[4]!NumLetras(EE175,"PESO","PESOS DOMINICANOS","$EE $m CON #d/100 CENTAVOS")</f>
        <v>#VALUE!</v>
      </c>
      <c r="EG175" s="37">
        <v>0</v>
      </c>
      <c r="EH175" s="37">
        <f t="shared" si="131"/>
        <v>0</v>
      </c>
      <c r="EI175" s="189">
        <v>15.789999999999997</v>
      </c>
      <c r="EJ175" s="80">
        <f>+EG175*'PRECIOS SEGUN ADJ. (FRONTERIZO)'!$B$25*'PRECIOS SEGUN ADJ. (FRONTERIZO)'!$C$25</f>
        <v>0</v>
      </c>
      <c r="EK175" s="80" t="e" vm="1">
        <f>+[4]!NumLetras(EJ175,"PESO","PESOS DOMINICANOS","$EE $m CON #d/100 CENTAVOS")</f>
        <v>#VALUE!</v>
      </c>
      <c r="EL175" s="37">
        <v>0</v>
      </c>
      <c r="EM175" s="37">
        <f t="shared" si="132"/>
        <v>0</v>
      </c>
      <c r="EN175" s="189">
        <v>31.5</v>
      </c>
      <c r="EO175" s="80">
        <f>+EL175*'PRECIOS SEGUN ADJ. (FRONTERIZO)'!$B$26*'PRECIOS SEGUN ADJ. (FRONTERIZO)'!$C$26</f>
        <v>0</v>
      </c>
      <c r="EP175" s="80" t="e" vm="1">
        <f>+[4]!NumLetras(EO175,"PESO","PESOS DOMINICANOS","$EE $m CON #d/100 CENTAVOS")</f>
        <v>#VALUE!</v>
      </c>
      <c r="EQ175" s="193">
        <v>58</v>
      </c>
      <c r="ER175" s="194">
        <f t="shared" si="107"/>
        <v>2320</v>
      </c>
      <c r="ES175" s="195">
        <v>21.68</v>
      </c>
      <c r="ET175" s="196">
        <f>+EQ175*'PRECIOS SEGUN ADJ (RURAL)'!$B$13*'PRECIOS SEGUN ADJ (RURAL)'!$C$13</f>
        <v>50297.600000000006</v>
      </c>
      <c r="EU175" s="196" t="e" vm="1">
        <f>+[4]!NumLetras(ET175,"PESO","PESOS DOMINICANOS","$EE $m CON #d/100 CENTAVOS")</f>
        <v>#VALUE!</v>
      </c>
      <c r="EV175" s="197">
        <v>400</v>
      </c>
      <c r="EW175" s="198">
        <f t="shared" si="122"/>
        <v>8000</v>
      </c>
      <c r="EX175" s="199">
        <v>5.5</v>
      </c>
      <c r="EY175" s="200">
        <f>+EV175*'PRECIOS SEGUN ADJ (RURAL)'!$B$16*'PRECIOS SEGUN ADJ (RURAL)'!$C$16</f>
        <v>44000</v>
      </c>
      <c r="EZ175" s="200" t="e" vm="1">
        <f>+[4]!NumLetras(EY175,"PESO","PESOS DOMINICANOS","$EE $m CON #d/100 CENTAVOS")</f>
        <v>#VALUE!</v>
      </c>
      <c r="FA175" s="201">
        <v>28</v>
      </c>
      <c r="FB175" s="202">
        <f t="shared" si="108"/>
        <v>1120</v>
      </c>
      <c r="FC175" s="203">
        <v>220</v>
      </c>
      <c r="FD175" s="204">
        <f>+FA175*'PRECIOS SEGUN ADJ (RURAL)'!$B$18*'PRECIOS SEGUN ADJ (RURAL)'!$C$18</f>
        <v>246400</v>
      </c>
      <c r="FE175" s="204" t="e" vm="1">
        <f>+[4]!NumLetras(FD175,"PESO","PESOS DOMINICANOS","$EE $m CON #d/100 CENTAVOS")</f>
        <v>#VALUE!</v>
      </c>
      <c r="FF175" s="204">
        <f t="shared" si="123"/>
        <v>44352</v>
      </c>
      <c r="FG175" s="80">
        <f t="shared" si="134"/>
        <v>2275444.8000000003</v>
      </c>
      <c r="FH175" s="80" t="e" vm="1">
        <f>+[4]!NumLetras(FG175,"PESO","PESOS DOMINICANOS","$EE $m CON #d/100 CENTAVOS")</f>
        <v>#VALUE!</v>
      </c>
      <c r="FI175" s="80">
        <f t="shared" si="133"/>
        <v>194261.02</v>
      </c>
      <c r="FJ175" s="80" t="e" vm="1">
        <f>+[4]!NumLetras(FI175,"PESO","PESOS DOMINICANOS","$EE $m CON #d/100 CENTAVOS")</f>
        <v>#VALUE!</v>
      </c>
      <c r="FK175" s="80">
        <f t="shared" si="109"/>
        <v>2081183.7800000003</v>
      </c>
      <c r="FL175" s="80" t="e" vm="1">
        <f>+[4]!NumLetras(FK175,"PESO","PESOS DOMINICANOS","$EE $m CON #d/100 CENTAVOS")</f>
        <v>#VALUE!</v>
      </c>
      <c r="FM175" s="80">
        <f t="shared" si="110"/>
        <v>455088.96</v>
      </c>
      <c r="FN175" s="80" t="e" vm="1">
        <f>+[4]!NumLetras(FM175,"PESO","PESOS DOMINICANOS","$EE $m CON #d/100 CENTAVOS")</f>
        <v>#VALUE!</v>
      </c>
      <c r="FO175" s="80">
        <f t="shared" si="111"/>
        <v>22754.45</v>
      </c>
      <c r="FP175" s="80" t="e" vm="1">
        <f>+[4]!NumLetras(FO175,"PESO","PESOS DOMINICANOS","$EE $m CON #d/100 CENTAVOS")</f>
        <v>#VALUE!</v>
      </c>
      <c r="FQ175" s="80"/>
      <c r="FR175" s="80">
        <f t="shared" si="112"/>
        <v>1820355.8400000003</v>
      </c>
      <c r="FS175" s="80" t="e" vm="1">
        <f>+[4]!NumLetras(FR175,"PESO","PESOS DOMINICANOS","$EE $m CON #d/100 CENTAVOS")</f>
        <v>#VALUE!</v>
      </c>
      <c r="FT175" s="37" t="str">
        <f>+VLOOKUP(D175,'RURAL XENIA'!F:G,2,0)</f>
        <v>R-12</v>
      </c>
    </row>
    <row r="176" spans="1:176">
      <c r="A176" s="37">
        <v>65</v>
      </c>
      <c r="B176" s="37">
        <v>65</v>
      </c>
      <c r="C176" s="26" t="s">
        <v>1411</v>
      </c>
      <c r="D176" s="37">
        <v>4700010715</v>
      </c>
      <c r="E176" s="37" t="str">
        <f>+VLOOKUP(D176,'INFORMACION DE PROVEEDORES'!C:I,2,0)</f>
        <v>047-0001071-5</v>
      </c>
      <c r="F176" s="26" t="str">
        <f>+VLOOKUP(D176,'INFORMACION DE PROVEEDORES'!C:J,4,0)</f>
        <v>GLENY DEL CARMEN VASQUEZ PEREZ</v>
      </c>
      <c r="G176" s="37" t="str">
        <f>+VLOOKUP(D176,'INFORMACION DE PROVEEDORES'!C:K,5,0)</f>
        <v>047-0001071-5</v>
      </c>
      <c r="H176" s="26" t="str">
        <f>+VLOOKUP(D176,'INFORMACION DE PROVEEDORES'!C:L,7,0)</f>
        <v>AVENIDA PEDRO A  RIVERA, ANTIGUO LOCAL BARCELO, LA VEGA</v>
      </c>
      <c r="I176" s="37" t="str">
        <f>+VLOOKUP(D176,'INFORMACION DE PROVEEDORES'!C:M,3,0)</f>
        <v xml:space="preserve"> FÍSICA</v>
      </c>
      <c r="J176" s="37">
        <v>1</v>
      </c>
      <c r="K176" s="37">
        <v>252</v>
      </c>
      <c r="L176" s="37">
        <v>17</v>
      </c>
      <c r="M176" s="37">
        <f t="shared" si="113"/>
        <v>680</v>
      </c>
      <c r="N176" s="189">
        <v>60.180000000000007</v>
      </c>
      <c r="O176" s="80">
        <f>+L176*'PRECIOS SEGUN ADJ (RURAL)'!$B$2*'PRECIOS SEGUN ADJ (RURAL)'!$C$2</f>
        <v>40922.399999999994</v>
      </c>
      <c r="P176" s="80" t="e" vm="1">
        <f>+[4]!NumLetras(O176,"PESO","PESOS DOMINICANOS","$EE $m CON #d/100 CENTAVOS")</f>
        <v>#VALUE!</v>
      </c>
      <c r="Q176" s="80">
        <f t="shared" si="114"/>
        <v>6547.58</v>
      </c>
      <c r="R176" s="165">
        <v>3</v>
      </c>
      <c r="S176" s="37">
        <f t="shared" ref="S176:S239" si="135">+R176*40</f>
        <v>120</v>
      </c>
      <c r="T176" s="189">
        <v>33</v>
      </c>
      <c r="U176" s="80">
        <f>+R176*'PRECIOS SEGUN ADJ (RURAL)'!$B$3*'PRECIOS SEGUN ADJ (RURAL)'!$C$3</f>
        <v>3960</v>
      </c>
      <c r="V176" s="80" t="e" vm="1">
        <f>+[4]!NumLetras(U176,"PESO","PESOS DOMINICANOS","$EE $m CON #d/100 CENTAVOS")</f>
        <v>#VALUE!</v>
      </c>
      <c r="W176" s="192">
        <v>0</v>
      </c>
      <c r="X176" s="37">
        <f t="shared" si="124"/>
        <v>0</v>
      </c>
      <c r="Y176" s="189">
        <v>25.2</v>
      </c>
      <c r="Z176" s="80">
        <f>+W176*'PRECIOS SEGUN ADJ. (FRONTERIZO)'!$B$4*'PRECIOS SEGUN ADJ. (FRONTERIZO)'!$C$4</f>
        <v>0</v>
      </c>
      <c r="AA176" s="80" t="e" vm="1">
        <f>+[4]!NumLetras(Z176,"PESO","PESOS DOMINICANOS","$EE $m CON #d/100 CENTAVOS")</f>
        <v>#VALUE!</v>
      </c>
      <c r="AB176" s="165">
        <v>39</v>
      </c>
      <c r="AC176" s="37">
        <f t="shared" ref="AC176:AC239" si="136">+AB176*40</f>
        <v>1560</v>
      </c>
      <c r="AD176" s="189">
        <v>87.91</v>
      </c>
      <c r="AE176" s="80">
        <f>+AB176*'PRECIOS SEGUN ADJ (RURAL)'!$B$4*'PRECIOS SEGUN ADJ (RURAL)'!$C$4</f>
        <v>137139.59999999998</v>
      </c>
      <c r="AF176" s="80" t="e" vm="1">
        <f>+[4]!NumLetras(AE176,"PESO","PESOS DOMINICANOS","$EE $m CON #d/100 CENTAVOS")</f>
        <v>#VALUE!</v>
      </c>
      <c r="AG176" s="80">
        <f t="shared" si="115"/>
        <v>24685.13</v>
      </c>
      <c r="AH176" s="165">
        <v>47</v>
      </c>
      <c r="AI176" s="37">
        <f t="shared" ref="AI176:AI239" si="137">+AH176*40</f>
        <v>1880</v>
      </c>
      <c r="AJ176" s="189">
        <v>53.95</v>
      </c>
      <c r="AK176" s="80">
        <f>+AH176*'PRECIOS SEGUN ADJ (RURAL)'!$B$5*'PRECIOS SEGUN ADJ (RURAL)'!$C$5</f>
        <v>101426</v>
      </c>
      <c r="AL176" s="80" t="e" vm="1">
        <f>+[4]!NumLetras(AK176,"PESO","PESOS DOMINICANOS","$EE $m CON #d/100 CENTAVOS")</f>
        <v>#VALUE!</v>
      </c>
      <c r="AM176" s="165">
        <v>6</v>
      </c>
      <c r="AN176" s="37">
        <f t="shared" ref="AN176:AN239" si="138">+AM176*40</f>
        <v>240</v>
      </c>
      <c r="AO176" s="189">
        <v>29.05</v>
      </c>
      <c r="AP176" s="80">
        <f>+AM176*'PRECIOS SEGUN ADJ (RURAL)'!$B$6*'PRECIOS SEGUN ADJ (RURAL)'!$C$6</f>
        <v>6972</v>
      </c>
      <c r="AQ176" s="80" t="e" vm="1">
        <f>+[4]!NumLetras(AP176,"PESO","PESOS DOMINICANOS","$EE $m CON #d/100 CENTAVOS")</f>
        <v>#VALUE!</v>
      </c>
      <c r="AR176" s="80">
        <f t="shared" si="116"/>
        <v>1115.52</v>
      </c>
      <c r="AS176" s="165">
        <v>14</v>
      </c>
      <c r="AT176" s="37">
        <f t="shared" ref="AT176:AT239" si="139">+AS176*40</f>
        <v>560</v>
      </c>
      <c r="AU176" s="189">
        <v>304.44</v>
      </c>
      <c r="AV176" s="80">
        <f>+AS176*'PRECIOS SEGUN ADJ (RURAL)'!$B$7*'PRECIOS SEGUN ADJ (RURAL)'!$C$7</f>
        <v>170486.39999999999</v>
      </c>
      <c r="AW176" s="80" t="e" vm="1">
        <f>+[4]!NumLetras(AV176,"PESO","PESOS DOMINICANOS","$EE $m CON #d/100 CENTAVOS")</f>
        <v>#VALUE!</v>
      </c>
      <c r="AX176" s="80">
        <f t="shared" si="117"/>
        <v>30687.55</v>
      </c>
      <c r="AY176" s="37">
        <v>0</v>
      </c>
      <c r="AZ176" s="37">
        <f t="shared" si="125"/>
        <v>0</v>
      </c>
      <c r="BA176" s="189">
        <v>18.899999999999999</v>
      </c>
      <c r="BB176" s="80">
        <f>+AY176*'PRECIOS SEGUN ADJ. (FRONTERIZO)'!$B$9*'PRECIOS SEGUN ADJ. (FRONTERIZO)'!$C$9</f>
        <v>0</v>
      </c>
      <c r="BC176" s="80" t="e" vm="1">
        <f>+[4]!NumLetras(BB176,"PESO","PESOS DOMINICANOS","$EE $m CON #d/100 CENTAVOS")</f>
        <v>#VALUE!</v>
      </c>
      <c r="BD176" s="165">
        <v>3</v>
      </c>
      <c r="BE176" s="37">
        <f t="shared" ref="BE176:BE239" si="140">+BD176*40</f>
        <v>120</v>
      </c>
      <c r="BF176" s="189">
        <v>140.38999999999999</v>
      </c>
      <c r="BG176" s="80">
        <f>+BD176*'PRECIOS SEGUN ADJ (RURAL)'!$B$8*'PRECIOS SEGUN ADJ (RURAL)'!$C$8</f>
        <v>16846.8</v>
      </c>
      <c r="BH176" s="80" t="e" vm="1">
        <f>+[4]!NumLetras(BG176,"PESO","PESOS DOMINICANOS","$EE $m CON #d/100 CENTAVOS")</f>
        <v>#VALUE!</v>
      </c>
      <c r="BI176" s="80">
        <f t="shared" si="118"/>
        <v>3032.42</v>
      </c>
      <c r="BJ176" s="37">
        <v>0</v>
      </c>
      <c r="BK176" s="37">
        <f t="shared" si="126"/>
        <v>0</v>
      </c>
      <c r="BL176" s="189">
        <v>31.459999999999997</v>
      </c>
      <c r="BM176" s="80">
        <f>+BJ176*'PRECIOS SEGUN ADJ. (FRONTERIZO)'!$B$11*'PRECIOS SEGUN ADJ. (FRONTERIZO)'!$C$11</f>
        <v>0</v>
      </c>
      <c r="BN176" s="80" t="e" vm="1">
        <f>+[4]!NumLetras(BM176,"PESO","PESOS DOMINICANOS","$EE $m CON #d/100 CENTAVOS")</f>
        <v>#VALUE!</v>
      </c>
      <c r="BO176" s="165">
        <v>12</v>
      </c>
      <c r="BP176" s="37">
        <f t="shared" ref="BP176:BP239" si="141">+BO176*40</f>
        <v>480</v>
      </c>
      <c r="BQ176" s="189">
        <v>68.099999999999994</v>
      </c>
      <c r="BR176" s="80">
        <f>+BO176*'PRECIOS SEGUN ADJ (RURAL)'!$B$9*'PRECIOS SEGUN ADJ (RURAL)'!$C$9</f>
        <v>32687.999999999996</v>
      </c>
      <c r="BS176" s="80" t="e" vm="1">
        <f>+[4]!NumLetras(BR176,"PESO","PESOS DOMINICANOS","$EE $m CON #d/100 CENTAVOS")</f>
        <v>#VALUE!</v>
      </c>
      <c r="BT176" s="165">
        <v>252</v>
      </c>
      <c r="BU176" s="37">
        <f t="shared" si="119"/>
        <v>5040</v>
      </c>
      <c r="BV176" s="189">
        <v>5.5</v>
      </c>
      <c r="BW176" s="80">
        <f>+BT176*'PRECIOS SEGUN ADJ (RURAL)'!$B$10*'PRECIOS SEGUN ADJ (RURAL)'!$C$10</f>
        <v>27720</v>
      </c>
      <c r="BX176" s="80" t="e" vm="1">
        <f>+[4]!NumLetras(BW176,"PESO","PESOS DOMINICANOS","$EE $m CON #d/100 CENTAVOS")</f>
        <v>#VALUE!</v>
      </c>
      <c r="BY176" s="165">
        <v>252</v>
      </c>
      <c r="BZ176" s="37">
        <f t="shared" ref="BZ176:BZ239" si="142">+BY176*40</f>
        <v>10080</v>
      </c>
      <c r="CA176" s="189">
        <v>7.1500000000000012</v>
      </c>
      <c r="CB176" s="80">
        <f>+BY176*'PRECIOS SEGUN ADJ (RURAL)'!$B$11*'PRECIOS SEGUN ADJ (RURAL)'!$C$11</f>
        <v>72072</v>
      </c>
      <c r="CC176" s="80" t="e" vm="1">
        <f>+[4]!NumLetras(CB176,"PESO","PESOS DOMINICANOS","$EE $m CON #d/100 CENTAVOS")</f>
        <v>#VALUE!</v>
      </c>
      <c r="CD176" s="165">
        <v>252</v>
      </c>
      <c r="CE176" s="37">
        <f t="shared" ref="CE176:CE239" si="143">+CD176*40</f>
        <v>10080</v>
      </c>
      <c r="CF176" s="189">
        <v>6.84</v>
      </c>
      <c r="CG176" s="80">
        <f>+CD176*'PRECIOS SEGUN ADJ (RURAL)'!$B$12*'PRECIOS SEGUN ADJ (RURAL)'!$C$12</f>
        <v>68947.199999999997</v>
      </c>
      <c r="CH176" s="80" t="e" vm="1">
        <f>+[4]!NumLetras(CG176,"PESO","PESOS DOMINICANOS","$EE $m CON #d/100 CENTAVOS")</f>
        <v>#VALUE!</v>
      </c>
      <c r="CI176" s="37">
        <v>0</v>
      </c>
      <c r="CJ176" s="37">
        <f t="shared" si="127"/>
        <v>0</v>
      </c>
      <c r="CK176" s="189">
        <v>60</v>
      </c>
      <c r="CL176" s="80">
        <f>+CI176*'PRECIOS SEGUN ADJ. (FRONTERIZO)'!$B$16*'PRECIOS SEGUN ADJ. (FRONTERIZO)'!$C$16</f>
        <v>0</v>
      </c>
      <c r="CM176" s="80" t="e" vm="1">
        <f>+[4]!NumLetras(CL176,"PESO","PESOS DOMINICANOS","$EE $m CON #d/100 CENTAVOS")</f>
        <v>#VALUE!</v>
      </c>
      <c r="CN176" s="80">
        <f t="shared" ref="CN176:CN239" si="144">+ROUND(CL176*0.18,2)</f>
        <v>0</v>
      </c>
      <c r="CO176" s="37">
        <v>0</v>
      </c>
      <c r="CP176" s="37">
        <f t="shared" si="128"/>
        <v>0</v>
      </c>
      <c r="CQ176" s="189">
        <v>55.649999999999991</v>
      </c>
      <c r="CR176" s="80">
        <f>+CO176*'PRECIOS SEGUN ADJ. (FRONTERIZO)'!$B$17*'PRECIOS SEGUN ADJ. (FRONTERIZO)'!$C$17</f>
        <v>0</v>
      </c>
      <c r="CS176" s="80" t="e" vm="1">
        <f>+[4]!NumLetras(CR176,"PESO","PESOS DOMINICANOS","$EE $m CON #d/100 CENTAVOS")</f>
        <v>#VALUE!</v>
      </c>
      <c r="CT176" s="80">
        <f t="shared" ref="CT176:CT239" si="145">+ROUND(CR176*0.18,2)</f>
        <v>0</v>
      </c>
      <c r="CU176" s="165">
        <v>252</v>
      </c>
      <c r="CV176" s="37">
        <f t="shared" ref="CV176:CV239" si="146">+CU176*40</f>
        <v>10080</v>
      </c>
      <c r="CW176" s="189">
        <v>6.5999999999999988</v>
      </c>
      <c r="CX176" s="80">
        <f>+CU176*'PRECIOS SEGUN ADJ (RURAL)'!$B$14*'PRECIOS SEGUN ADJ (RURAL)'!$C$14</f>
        <v>66528</v>
      </c>
      <c r="CY176" s="80" t="e" vm="1">
        <f>+[4]!NumLetras(CX176,"PESO","PESOS DOMINICANOS","$EE $m CON #d/100 CENTAVOS")</f>
        <v>#VALUE!</v>
      </c>
      <c r="CZ176" s="37">
        <v>0</v>
      </c>
      <c r="DA176" s="37">
        <f t="shared" si="129"/>
        <v>0</v>
      </c>
      <c r="DB176" s="189">
        <v>65.75</v>
      </c>
      <c r="DC176" s="80">
        <f>+CZ176*'PRECIOS SEGUN ADJ. (FRONTERIZO)'!$B$19*'PRECIOS SEGUN ADJ. (FRONTERIZO)'!$C$19</f>
        <v>0</v>
      </c>
      <c r="DD176" s="80" t="e" vm="1">
        <f>+[4]!NumLetras(DC176,"PESO","PESOS DOMINICANOS","$EE $m CON #d/100 CENTAVOS")</f>
        <v>#VALUE!</v>
      </c>
      <c r="DE176" s="80">
        <f t="shared" ref="DE176:DE239" si="147">+ROUND(DC176*0.18,2)</f>
        <v>0</v>
      </c>
      <c r="DF176" s="165">
        <v>9</v>
      </c>
      <c r="DG176" s="37">
        <f t="shared" ref="DG176:DG239" si="148">+DF176*40</f>
        <v>360</v>
      </c>
      <c r="DH176" s="189">
        <v>82.59999999999998</v>
      </c>
      <c r="DI176" s="80">
        <f>+DF176*'PRECIOS SEGUN ADJ (RURAL)'!$B$15*'PRECIOS SEGUN ADJ (RURAL)'!$C$15</f>
        <v>29736</v>
      </c>
      <c r="DJ176" s="80" t="e" vm="1">
        <f>+[4]!NumLetras(DI176,"PESO","PESOS DOMINICANOS","$EE $m CON #d/100 CENTAVOS")</f>
        <v>#VALUE!</v>
      </c>
      <c r="DK176" s="80">
        <f t="shared" si="120"/>
        <v>5352.48</v>
      </c>
      <c r="DL176" s="165">
        <v>252</v>
      </c>
      <c r="DM176" s="37">
        <f t="shared" ref="DM176:DM239" si="149">+DL176*40</f>
        <v>10080</v>
      </c>
      <c r="DN176" s="189">
        <v>23.059999999999995</v>
      </c>
      <c r="DO176" s="80">
        <f>+DL176*'PRECIOS SEGUN ADJ (RURAL)'!$B$17*'PRECIOS SEGUN ADJ (RURAL)'!$C$17</f>
        <v>232444.79999999999</v>
      </c>
      <c r="DP176" s="80" t="e" vm="1">
        <f>+[4]!NumLetras(DO176,"PESO","PESOS DOMINICANOS","$EE $m CON #d/100 CENTAVOS")</f>
        <v>#VALUE!</v>
      </c>
      <c r="DQ176" s="192">
        <v>0</v>
      </c>
      <c r="DR176" s="192">
        <f t="shared" si="130"/>
        <v>0</v>
      </c>
      <c r="DS176" s="189">
        <v>80.849999999999994</v>
      </c>
      <c r="DT176" s="80">
        <f>+DQ176*'PRECIOS SEGUN ADJ. (FRONTERIZO)'!$B$22*'PRECIOS SEGUN ADJ. (FRONTERIZO)'!$C$22</f>
        <v>0</v>
      </c>
      <c r="DU176" s="80" t="e" vm="1">
        <f>+[4]!NumLetras(DT176,"PESO","PESOS DOMINICANOS","$EE $m CON #d/100 CENTAVOS")</f>
        <v>#VALUE!</v>
      </c>
      <c r="DV176" s="165">
        <v>10</v>
      </c>
      <c r="DW176" s="37">
        <f t="shared" ref="DW176:DW239" si="150">+DV176*40</f>
        <v>400</v>
      </c>
      <c r="DX176" s="189">
        <v>21.83</v>
      </c>
      <c r="DY176" s="80">
        <f>+DV176*'PRECIOS SEGUN ADJ (RURAL)'!$B$19*'PRECIOS SEGUN ADJ (RURAL)'!$C$19</f>
        <v>8732</v>
      </c>
      <c r="DZ176" s="80" t="e" vm="1">
        <f>+[4]!NumLetras(DY176,"PESO","PESOS DOMINICANOS","$EE $m CON #d/100 CENTAVOS")</f>
        <v>#VALUE!</v>
      </c>
      <c r="EA176" s="80">
        <f t="shared" si="121"/>
        <v>1571.76</v>
      </c>
      <c r="EB176" s="165">
        <v>37</v>
      </c>
      <c r="EC176" s="37">
        <f t="shared" ref="EC176:EC239" si="151">+EB176*40</f>
        <v>1480</v>
      </c>
      <c r="ED176" s="189">
        <v>33</v>
      </c>
      <c r="EE176" s="80">
        <f>+EB176*'PRECIOS SEGUN ADJ (RURAL)'!$B$20*'PRECIOS SEGUN ADJ (RURAL)'!$C$20</f>
        <v>48840</v>
      </c>
      <c r="EF176" s="80" t="e" vm="1">
        <f>+[4]!NumLetras(EE176,"PESO","PESOS DOMINICANOS","$EE $m CON #d/100 CENTAVOS")</f>
        <v>#VALUE!</v>
      </c>
      <c r="EG176" s="37">
        <v>0</v>
      </c>
      <c r="EH176" s="37">
        <f t="shared" si="131"/>
        <v>0</v>
      </c>
      <c r="EI176" s="189">
        <v>15.789999999999997</v>
      </c>
      <c r="EJ176" s="80">
        <f>+EG176*'PRECIOS SEGUN ADJ. (FRONTERIZO)'!$B$25*'PRECIOS SEGUN ADJ. (FRONTERIZO)'!$C$25</f>
        <v>0</v>
      </c>
      <c r="EK176" s="80" t="e" vm="1">
        <f>+[4]!NumLetras(EJ176,"PESO","PESOS DOMINICANOS","$EE $m CON #d/100 CENTAVOS")</f>
        <v>#VALUE!</v>
      </c>
      <c r="EL176" s="37">
        <v>0</v>
      </c>
      <c r="EM176" s="37">
        <f t="shared" si="132"/>
        <v>0</v>
      </c>
      <c r="EN176" s="189">
        <v>31.5</v>
      </c>
      <c r="EO176" s="80">
        <f>+EL176*'PRECIOS SEGUN ADJ. (FRONTERIZO)'!$B$26*'PRECIOS SEGUN ADJ. (FRONTERIZO)'!$C$26</f>
        <v>0</v>
      </c>
      <c r="EP176" s="80" t="e" vm="1">
        <f>+[4]!NumLetras(EO176,"PESO","PESOS DOMINICANOS","$EE $m CON #d/100 CENTAVOS")</f>
        <v>#VALUE!</v>
      </c>
      <c r="EQ176" s="193">
        <v>32</v>
      </c>
      <c r="ER176" s="194">
        <f t="shared" ref="ER176:ER239" si="152">+EQ176*40</f>
        <v>1280</v>
      </c>
      <c r="ES176" s="195">
        <v>21.68</v>
      </c>
      <c r="ET176" s="196">
        <f>+EQ176*'PRECIOS SEGUN ADJ (RURAL)'!$B$13*'PRECIOS SEGUN ADJ (RURAL)'!$C$13</f>
        <v>27750.400000000001</v>
      </c>
      <c r="EU176" s="196" t="e" vm="1">
        <f>+[4]!NumLetras(ET176,"PESO","PESOS DOMINICANOS","$EE $m CON #d/100 CENTAVOS")</f>
        <v>#VALUE!</v>
      </c>
      <c r="EV176" s="197">
        <v>252</v>
      </c>
      <c r="EW176" s="198">
        <f t="shared" si="122"/>
        <v>5040</v>
      </c>
      <c r="EX176" s="199">
        <v>5.5</v>
      </c>
      <c r="EY176" s="200">
        <f>+EV176*'PRECIOS SEGUN ADJ (RURAL)'!$B$16*'PRECIOS SEGUN ADJ (RURAL)'!$C$16</f>
        <v>27720</v>
      </c>
      <c r="EZ176" s="200" t="e" vm="1">
        <f>+[4]!NumLetras(EY176,"PESO","PESOS DOMINICANOS","$EE $m CON #d/100 CENTAVOS")</f>
        <v>#VALUE!</v>
      </c>
      <c r="FA176" s="201">
        <v>14</v>
      </c>
      <c r="FB176" s="202">
        <f t="shared" ref="FB176:FB239" si="153">+FA176*40</f>
        <v>560</v>
      </c>
      <c r="FC176" s="203">
        <v>220</v>
      </c>
      <c r="FD176" s="204">
        <f>+FA176*'PRECIOS SEGUN ADJ (RURAL)'!$B$18*'PRECIOS SEGUN ADJ (RURAL)'!$C$18</f>
        <v>123200</v>
      </c>
      <c r="FE176" s="204" t="e" vm="1">
        <f>+[4]!NumLetras(FD176,"PESO","PESOS DOMINICANOS","$EE $m CON #d/100 CENTAVOS")</f>
        <v>#VALUE!</v>
      </c>
      <c r="FF176" s="204">
        <f t="shared" si="123"/>
        <v>22176</v>
      </c>
      <c r="FG176" s="80">
        <f t="shared" si="134"/>
        <v>1244131.5999999999</v>
      </c>
      <c r="FH176" s="80" t="e" vm="1">
        <f>+[4]!NumLetras(FG176,"PESO","PESOS DOMINICANOS","$EE $m CON #d/100 CENTAVOS")</f>
        <v>#VALUE!</v>
      </c>
      <c r="FI176" s="80">
        <f t="shared" si="133"/>
        <v>95168.439999999988</v>
      </c>
      <c r="FJ176" s="80" t="e" vm="1">
        <f>+[4]!NumLetras(FI176,"PESO","PESOS DOMINICANOS","$EE $m CON #d/100 CENTAVOS")</f>
        <v>#VALUE!</v>
      </c>
      <c r="FK176" s="80">
        <f t="shared" ref="FK176:FK239" si="154">+FG176-FI176</f>
        <v>1148963.1599999999</v>
      </c>
      <c r="FL176" s="80" t="e" vm="1">
        <f>+[4]!NumLetras(FK176,"PESO","PESOS DOMINICANOS","$EE $m CON #d/100 CENTAVOS")</f>
        <v>#VALUE!</v>
      </c>
      <c r="FM176" s="80">
        <f t="shared" ref="FM176:FM239" si="155">+ROUND(FG176*0.2,2)</f>
        <v>248826.32</v>
      </c>
      <c r="FN176" s="80" t="e" vm="1">
        <f>+[4]!NumLetras(FM176,"PESO","PESOS DOMINICANOS","$EE $m CON #d/100 CENTAVOS")</f>
        <v>#VALUE!</v>
      </c>
      <c r="FO176" s="80">
        <f t="shared" ref="FO176:FO239" si="156">+ROUND(FG176*0.01,2)</f>
        <v>12441.32</v>
      </c>
      <c r="FP176" s="80" t="e" vm="1">
        <f>+[4]!NumLetras(FO176,"PESO","PESOS DOMINICANOS","$EE $m CON #d/100 CENTAVOS")</f>
        <v>#VALUE!</v>
      </c>
      <c r="FQ176" s="80"/>
      <c r="FR176" s="80">
        <f t="shared" ref="FR176:FR239" si="157">+FG176-FM176</f>
        <v>995305.2799999998</v>
      </c>
      <c r="FS176" s="80" t="e" vm="1">
        <f>+[4]!NumLetras(FR176,"PESO","PESOS DOMINICANOS","$EE $m CON #d/100 CENTAVOS")</f>
        <v>#VALUE!</v>
      </c>
      <c r="FT176" s="37" t="str">
        <f>+VLOOKUP(D176,'RURAL XENIA'!F:G,2,0)</f>
        <v>R-23</v>
      </c>
    </row>
    <row r="177" spans="1:176">
      <c r="A177" s="37">
        <v>66</v>
      </c>
      <c r="B177" s="37">
        <v>66</v>
      </c>
      <c r="C177" s="26" t="s">
        <v>3286</v>
      </c>
      <c r="D177" s="37">
        <v>102339538</v>
      </c>
      <c r="E177" s="37">
        <f>+VLOOKUP(D177,'INFORMACION DE PROVEEDORES'!C:I,2,0)</f>
        <v>102339538</v>
      </c>
      <c r="F177" s="26" t="str">
        <f>+VLOOKUP(D177,'INFORMACION DE PROVEEDORES'!C:J,4,0)</f>
        <v>WILFREDO DE JESUS CABRERA</v>
      </c>
      <c r="G177" s="37" t="str">
        <f>+VLOOKUP(D177,'INFORMACION DE PROVEEDORES'!C:K,5,0)</f>
        <v>031-0284715-3</v>
      </c>
      <c r="H177" s="26" t="str">
        <f>+VLOOKUP(D177,'INFORMACION DE PROVEEDORES'!C:L,7,0)</f>
        <v xml:space="preserve">CARRETERA DE PALMA, SANTO CERRO, LA VEGA </v>
      </c>
      <c r="I177" s="37" t="str">
        <f>+VLOOKUP(D177,'INFORMACION DE PROVEEDORES'!C:M,3,0)</f>
        <v xml:space="preserve"> JURÍDICA</v>
      </c>
      <c r="J177" s="37">
        <v>1</v>
      </c>
      <c r="K177" s="37">
        <v>256</v>
      </c>
      <c r="L177" s="37">
        <v>17</v>
      </c>
      <c r="M177" s="37">
        <f t="shared" ref="M177:M240" si="158">+L177*40</f>
        <v>680</v>
      </c>
      <c r="N177" s="189">
        <v>60.180000000000007</v>
      </c>
      <c r="O177" s="80">
        <f>+L177*'PRECIOS SEGUN ADJ (RURAL)'!$B$2*'PRECIOS SEGUN ADJ (RURAL)'!$C$2</f>
        <v>40922.399999999994</v>
      </c>
      <c r="P177" s="80" t="e" vm="1">
        <f>+[4]!NumLetras(O177,"PESO","PESOS DOMINICANOS","$EE $m CON #d/100 CENTAVOS")</f>
        <v>#VALUE!</v>
      </c>
      <c r="Q177" s="80">
        <f t="shared" ref="Q177:Q240" si="159">+ROUND(O177*0.16,2)</f>
        <v>6547.58</v>
      </c>
      <c r="R177" s="165">
        <v>3</v>
      </c>
      <c r="S177" s="37">
        <f t="shared" si="135"/>
        <v>120</v>
      </c>
      <c r="T177" s="189">
        <v>33</v>
      </c>
      <c r="U177" s="80">
        <f>+R177*'PRECIOS SEGUN ADJ (RURAL)'!$B$3*'PRECIOS SEGUN ADJ (RURAL)'!$C$3</f>
        <v>3960</v>
      </c>
      <c r="V177" s="80" t="e" vm="1">
        <f>+[4]!NumLetras(U177,"PESO","PESOS DOMINICANOS","$EE $m CON #d/100 CENTAVOS")</f>
        <v>#VALUE!</v>
      </c>
      <c r="W177" s="192">
        <v>0</v>
      </c>
      <c r="X177" s="37">
        <f t="shared" si="124"/>
        <v>0</v>
      </c>
      <c r="Y177" s="189">
        <v>25.2</v>
      </c>
      <c r="Z177" s="80">
        <f>+W177*'PRECIOS SEGUN ADJ. (FRONTERIZO)'!$B$4*'PRECIOS SEGUN ADJ. (FRONTERIZO)'!$C$4</f>
        <v>0</v>
      </c>
      <c r="AA177" s="80" t="e" vm="1">
        <f>+[4]!NumLetras(Z177,"PESO","PESOS DOMINICANOS","$EE $m CON #d/100 CENTAVOS")</f>
        <v>#VALUE!</v>
      </c>
      <c r="AB177" s="165">
        <v>39</v>
      </c>
      <c r="AC177" s="37">
        <f t="shared" si="136"/>
        <v>1560</v>
      </c>
      <c r="AD177" s="189">
        <v>87.91</v>
      </c>
      <c r="AE177" s="80">
        <f>+AB177*'PRECIOS SEGUN ADJ (RURAL)'!$B$4*'PRECIOS SEGUN ADJ (RURAL)'!$C$4</f>
        <v>137139.59999999998</v>
      </c>
      <c r="AF177" s="80" t="e" vm="1">
        <f>+[4]!NumLetras(AE177,"PESO","PESOS DOMINICANOS","$EE $m CON #d/100 CENTAVOS")</f>
        <v>#VALUE!</v>
      </c>
      <c r="AG177" s="80">
        <f t="shared" ref="AG177:AG240" si="160">+ROUND(AE177*0.18,2)</f>
        <v>24685.13</v>
      </c>
      <c r="AH177" s="165">
        <v>47</v>
      </c>
      <c r="AI177" s="37">
        <f t="shared" si="137"/>
        <v>1880</v>
      </c>
      <c r="AJ177" s="189">
        <v>53.95</v>
      </c>
      <c r="AK177" s="80">
        <f>+AH177*'PRECIOS SEGUN ADJ (RURAL)'!$B$5*'PRECIOS SEGUN ADJ (RURAL)'!$C$5</f>
        <v>101426</v>
      </c>
      <c r="AL177" s="80" t="e" vm="1">
        <f>+[4]!NumLetras(AK177,"PESO","PESOS DOMINICANOS","$EE $m CON #d/100 CENTAVOS")</f>
        <v>#VALUE!</v>
      </c>
      <c r="AM177" s="165">
        <v>6</v>
      </c>
      <c r="AN177" s="37">
        <f t="shared" si="138"/>
        <v>240</v>
      </c>
      <c r="AO177" s="189">
        <v>29.05</v>
      </c>
      <c r="AP177" s="80">
        <f>+AM177*'PRECIOS SEGUN ADJ (RURAL)'!$B$6*'PRECIOS SEGUN ADJ (RURAL)'!$C$6</f>
        <v>6972</v>
      </c>
      <c r="AQ177" s="80" t="e" vm="1">
        <f>+[4]!NumLetras(AP177,"PESO","PESOS DOMINICANOS","$EE $m CON #d/100 CENTAVOS")</f>
        <v>#VALUE!</v>
      </c>
      <c r="AR177" s="80">
        <f t="shared" ref="AR177:AR240" si="161">+ROUND(AP177*0.16,2)</f>
        <v>1115.52</v>
      </c>
      <c r="AS177" s="165">
        <v>15</v>
      </c>
      <c r="AT177" s="37">
        <f t="shared" si="139"/>
        <v>600</v>
      </c>
      <c r="AU177" s="189">
        <v>304.44</v>
      </c>
      <c r="AV177" s="80">
        <f>+AS177*'PRECIOS SEGUN ADJ (RURAL)'!$B$7*'PRECIOS SEGUN ADJ (RURAL)'!$C$7</f>
        <v>182664</v>
      </c>
      <c r="AW177" s="80" t="e" vm="1">
        <f>+[4]!NumLetras(AV177,"PESO","PESOS DOMINICANOS","$EE $m CON #d/100 CENTAVOS")</f>
        <v>#VALUE!</v>
      </c>
      <c r="AX177" s="80">
        <f t="shared" ref="AX177:AX240" si="162">+ROUND(AV177*0.18,2)</f>
        <v>32879.519999999997</v>
      </c>
      <c r="AY177" s="37">
        <v>0</v>
      </c>
      <c r="AZ177" s="37">
        <f t="shared" si="125"/>
        <v>0</v>
      </c>
      <c r="BA177" s="189">
        <v>18.899999999999999</v>
      </c>
      <c r="BB177" s="80">
        <f>+AY177*'PRECIOS SEGUN ADJ. (FRONTERIZO)'!$B$9*'PRECIOS SEGUN ADJ. (FRONTERIZO)'!$C$9</f>
        <v>0</v>
      </c>
      <c r="BC177" s="80" t="e" vm="1">
        <f>+[4]!NumLetras(BB177,"PESO","PESOS DOMINICANOS","$EE $m CON #d/100 CENTAVOS")</f>
        <v>#VALUE!</v>
      </c>
      <c r="BD177" s="165">
        <v>3</v>
      </c>
      <c r="BE177" s="37">
        <f t="shared" si="140"/>
        <v>120</v>
      </c>
      <c r="BF177" s="189">
        <v>140.38999999999999</v>
      </c>
      <c r="BG177" s="80">
        <f>+BD177*'PRECIOS SEGUN ADJ (RURAL)'!$B$8*'PRECIOS SEGUN ADJ (RURAL)'!$C$8</f>
        <v>16846.8</v>
      </c>
      <c r="BH177" s="80" t="e" vm="1">
        <f>+[4]!NumLetras(BG177,"PESO","PESOS DOMINICANOS","$EE $m CON #d/100 CENTAVOS")</f>
        <v>#VALUE!</v>
      </c>
      <c r="BI177" s="80">
        <f t="shared" ref="BI177:BI240" si="163">+ROUND(BG177*0.18,2)</f>
        <v>3032.42</v>
      </c>
      <c r="BJ177" s="37">
        <v>0</v>
      </c>
      <c r="BK177" s="37">
        <f t="shared" si="126"/>
        <v>0</v>
      </c>
      <c r="BL177" s="189">
        <v>31.459999999999997</v>
      </c>
      <c r="BM177" s="80">
        <f>+BJ177*'PRECIOS SEGUN ADJ. (FRONTERIZO)'!$B$11*'PRECIOS SEGUN ADJ. (FRONTERIZO)'!$C$11</f>
        <v>0</v>
      </c>
      <c r="BN177" s="80" t="e" vm="1">
        <f>+[4]!NumLetras(BM177,"PESO","PESOS DOMINICANOS","$EE $m CON #d/100 CENTAVOS")</f>
        <v>#VALUE!</v>
      </c>
      <c r="BO177" s="165">
        <v>12</v>
      </c>
      <c r="BP177" s="37">
        <f t="shared" si="141"/>
        <v>480</v>
      </c>
      <c r="BQ177" s="189">
        <v>68.099999999999994</v>
      </c>
      <c r="BR177" s="80">
        <f>+BO177*'PRECIOS SEGUN ADJ (RURAL)'!$B$9*'PRECIOS SEGUN ADJ (RURAL)'!$C$9</f>
        <v>32687.999999999996</v>
      </c>
      <c r="BS177" s="80" t="e" vm="1">
        <f>+[4]!NumLetras(BR177,"PESO","PESOS DOMINICANOS","$EE $m CON #d/100 CENTAVOS")</f>
        <v>#VALUE!</v>
      </c>
      <c r="BT177" s="165">
        <v>256</v>
      </c>
      <c r="BU177" s="37">
        <f t="shared" ref="BU177:BU240" si="164">+BT177*20</f>
        <v>5120</v>
      </c>
      <c r="BV177" s="189">
        <v>5.5</v>
      </c>
      <c r="BW177" s="80">
        <f>+BT177*'PRECIOS SEGUN ADJ (RURAL)'!$B$10*'PRECIOS SEGUN ADJ (RURAL)'!$C$10</f>
        <v>28160</v>
      </c>
      <c r="BX177" s="80" t="e" vm="1">
        <f>+[4]!NumLetras(BW177,"PESO","PESOS DOMINICANOS","$EE $m CON #d/100 CENTAVOS")</f>
        <v>#VALUE!</v>
      </c>
      <c r="BY177" s="165">
        <v>256</v>
      </c>
      <c r="BZ177" s="37">
        <f t="shared" si="142"/>
        <v>10240</v>
      </c>
      <c r="CA177" s="189">
        <v>7.1500000000000012</v>
      </c>
      <c r="CB177" s="80">
        <f>+BY177*'PRECIOS SEGUN ADJ (RURAL)'!$B$11*'PRECIOS SEGUN ADJ (RURAL)'!$C$11</f>
        <v>73216</v>
      </c>
      <c r="CC177" s="80" t="e" vm="1">
        <f>+[4]!NumLetras(CB177,"PESO","PESOS DOMINICANOS","$EE $m CON #d/100 CENTAVOS")</f>
        <v>#VALUE!</v>
      </c>
      <c r="CD177" s="165">
        <v>256</v>
      </c>
      <c r="CE177" s="37">
        <f t="shared" si="143"/>
        <v>10240</v>
      </c>
      <c r="CF177" s="189">
        <v>6.84</v>
      </c>
      <c r="CG177" s="80">
        <f>+CD177*'PRECIOS SEGUN ADJ (RURAL)'!$B$12*'PRECIOS SEGUN ADJ (RURAL)'!$C$12</f>
        <v>70041.600000000006</v>
      </c>
      <c r="CH177" s="80" t="e" vm="1">
        <f>+[4]!NumLetras(CG177,"PESO","PESOS DOMINICANOS","$EE $m CON #d/100 CENTAVOS")</f>
        <v>#VALUE!</v>
      </c>
      <c r="CI177" s="37">
        <v>0</v>
      </c>
      <c r="CJ177" s="37">
        <f t="shared" si="127"/>
        <v>0</v>
      </c>
      <c r="CK177" s="189">
        <v>60</v>
      </c>
      <c r="CL177" s="80">
        <f>+CI177*'PRECIOS SEGUN ADJ. (FRONTERIZO)'!$B$16*'PRECIOS SEGUN ADJ. (FRONTERIZO)'!$C$16</f>
        <v>0</v>
      </c>
      <c r="CM177" s="80" t="e" vm="1">
        <f>+[4]!NumLetras(CL177,"PESO","PESOS DOMINICANOS","$EE $m CON #d/100 CENTAVOS")</f>
        <v>#VALUE!</v>
      </c>
      <c r="CN177" s="80">
        <f t="shared" si="144"/>
        <v>0</v>
      </c>
      <c r="CO177" s="37">
        <v>0</v>
      </c>
      <c r="CP177" s="37">
        <f t="shared" si="128"/>
        <v>0</v>
      </c>
      <c r="CQ177" s="189">
        <v>55.649999999999991</v>
      </c>
      <c r="CR177" s="80">
        <f>+CO177*'PRECIOS SEGUN ADJ. (FRONTERIZO)'!$B$17*'PRECIOS SEGUN ADJ. (FRONTERIZO)'!$C$17</f>
        <v>0</v>
      </c>
      <c r="CS177" s="80" t="e" vm="1">
        <f>+[4]!NumLetras(CR177,"PESO","PESOS DOMINICANOS","$EE $m CON #d/100 CENTAVOS")</f>
        <v>#VALUE!</v>
      </c>
      <c r="CT177" s="80">
        <f t="shared" si="145"/>
        <v>0</v>
      </c>
      <c r="CU177" s="165">
        <v>256</v>
      </c>
      <c r="CV177" s="37">
        <f t="shared" si="146"/>
        <v>10240</v>
      </c>
      <c r="CW177" s="189">
        <v>6.5999999999999988</v>
      </c>
      <c r="CX177" s="80">
        <f>+CU177*'PRECIOS SEGUN ADJ (RURAL)'!$B$14*'PRECIOS SEGUN ADJ (RURAL)'!$C$14</f>
        <v>67584</v>
      </c>
      <c r="CY177" s="80" t="e" vm="1">
        <f>+[4]!NumLetras(CX177,"PESO","PESOS DOMINICANOS","$EE $m CON #d/100 CENTAVOS")</f>
        <v>#VALUE!</v>
      </c>
      <c r="CZ177" s="37">
        <v>0</v>
      </c>
      <c r="DA177" s="37">
        <f t="shared" si="129"/>
        <v>0</v>
      </c>
      <c r="DB177" s="189">
        <v>65.75</v>
      </c>
      <c r="DC177" s="80">
        <f>+CZ177*'PRECIOS SEGUN ADJ. (FRONTERIZO)'!$B$19*'PRECIOS SEGUN ADJ. (FRONTERIZO)'!$C$19</f>
        <v>0</v>
      </c>
      <c r="DD177" s="80" t="e" vm="1">
        <f>+[4]!NumLetras(DC177,"PESO","PESOS DOMINICANOS","$EE $m CON #d/100 CENTAVOS")</f>
        <v>#VALUE!</v>
      </c>
      <c r="DE177" s="80">
        <f t="shared" si="147"/>
        <v>0</v>
      </c>
      <c r="DF177" s="165">
        <v>9</v>
      </c>
      <c r="DG177" s="37">
        <f t="shared" si="148"/>
        <v>360</v>
      </c>
      <c r="DH177" s="189">
        <v>82.59999999999998</v>
      </c>
      <c r="DI177" s="80">
        <f>+DF177*'PRECIOS SEGUN ADJ (RURAL)'!$B$15*'PRECIOS SEGUN ADJ (RURAL)'!$C$15</f>
        <v>29736</v>
      </c>
      <c r="DJ177" s="80" t="e" vm="1">
        <f>+[4]!NumLetras(DI177,"PESO","PESOS DOMINICANOS","$EE $m CON #d/100 CENTAVOS")</f>
        <v>#VALUE!</v>
      </c>
      <c r="DK177" s="80">
        <f t="shared" ref="DK177:DK240" si="165">+ROUND(DI177*0.18,2)</f>
        <v>5352.48</v>
      </c>
      <c r="DL177" s="165">
        <v>256</v>
      </c>
      <c r="DM177" s="37">
        <f t="shared" si="149"/>
        <v>10240</v>
      </c>
      <c r="DN177" s="189">
        <v>23.059999999999995</v>
      </c>
      <c r="DO177" s="80">
        <f>+DL177*'PRECIOS SEGUN ADJ (RURAL)'!$B$17*'PRECIOS SEGUN ADJ (RURAL)'!$C$17</f>
        <v>236134.39999999999</v>
      </c>
      <c r="DP177" s="80" t="e" vm="1">
        <f>+[4]!NumLetras(DO177,"PESO","PESOS DOMINICANOS","$EE $m CON #d/100 CENTAVOS")</f>
        <v>#VALUE!</v>
      </c>
      <c r="DQ177" s="192">
        <v>0</v>
      </c>
      <c r="DR177" s="192">
        <f t="shared" si="130"/>
        <v>0</v>
      </c>
      <c r="DS177" s="189">
        <v>80.849999999999994</v>
      </c>
      <c r="DT177" s="80">
        <f>+DQ177*'PRECIOS SEGUN ADJ. (FRONTERIZO)'!$B$22*'PRECIOS SEGUN ADJ. (FRONTERIZO)'!$C$22</f>
        <v>0</v>
      </c>
      <c r="DU177" s="80" t="e" vm="1">
        <f>+[4]!NumLetras(DT177,"PESO","PESOS DOMINICANOS","$EE $m CON #d/100 CENTAVOS")</f>
        <v>#VALUE!</v>
      </c>
      <c r="DV177" s="165">
        <v>11</v>
      </c>
      <c r="DW177" s="37">
        <f t="shared" si="150"/>
        <v>440</v>
      </c>
      <c r="DX177" s="189">
        <v>21.83</v>
      </c>
      <c r="DY177" s="80">
        <f>+DV177*'PRECIOS SEGUN ADJ (RURAL)'!$B$19*'PRECIOS SEGUN ADJ (RURAL)'!$C$19</f>
        <v>9605.2000000000007</v>
      </c>
      <c r="DZ177" s="80" t="e" vm="1">
        <f>+[4]!NumLetras(DY177,"PESO","PESOS DOMINICANOS","$EE $m CON #d/100 CENTAVOS")</f>
        <v>#VALUE!</v>
      </c>
      <c r="EA177" s="80">
        <f t="shared" ref="EA177:EA240" si="166">+ROUND(DY177*0.18,2)</f>
        <v>1728.94</v>
      </c>
      <c r="EB177" s="165">
        <v>37</v>
      </c>
      <c r="EC177" s="37">
        <f t="shared" si="151"/>
        <v>1480</v>
      </c>
      <c r="ED177" s="189">
        <v>33</v>
      </c>
      <c r="EE177" s="80">
        <f>+EB177*'PRECIOS SEGUN ADJ (RURAL)'!$B$20*'PRECIOS SEGUN ADJ (RURAL)'!$C$20</f>
        <v>48840</v>
      </c>
      <c r="EF177" s="80" t="e" vm="1">
        <f>+[4]!NumLetras(EE177,"PESO","PESOS DOMINICANOS","$EE $m CON #d/100 CENTAVOS")</f>
        <v>#VALUE!</v>
      </c>
      <c r="EG177" s="37">
        <v>0</v>
      </c>
      <c r="EH177" s="37">
        <f t="shared" si="131"/>
        <v>0</v>
      </c>
      <c r="EI177" s="189">
        <v>15.789999999999997</v>
      </c>
      <c r="EJ177" s="80">
        <f>+EG177*'PRECIOS SEGUN ADJ. (FRONTERIZO)'!$B$25*'PRECIOS SEGUN ADJ. (FRONTERIZO)'!$C$25</f>
        <v>0</v>
      </c>
      <c r="EK177" s="80" t="e" vm="1">
        <f>+[4]!NumLetras(EJ177,"PESO","PESOS DOMINICANOS","$EE $m CON #d/100 CENTAVOS")</f>
        <v>#VALUE!</v>
      </c>
      <c r="EL177" s="37">
        <v>0</v>
      </c>
      <c r="EM177" s="37">
        <f t="shared" si="132"/>
        <v>0</v>
      </c>
      <c r="EN177" s="189">
        <v>31.5</v>
      </c>
      <c r="EO177" s="80">
        <f>+EL177*'PRECIOS SEGUN ADJ. (FRONTERIZO)'!$B$26*'PRECIOS SEGUN ADJ. (FRONTERIZO)'!$C$26</f>
        <v>0</v>
      </c>
      <c r="EP177" s="80" t="e" vm="1">
        <f>+[4]!NumLetras(EO177,"PESO","PESOS DOMINICANOS","$EE $m CON #d/100 CENTAVOS")</f>
        <v>#VALUE!</v>
      </c>
      <c r="EQ177" s="193">
        <v>33</v>
      </c>
      <c r="ER177" s="194">
        <f t="shared" si="152"/>
        <v>1320</v>
      </c>
      <c r="ES177" s="195">
        <v>21.68</v>
      </c>
      <c r="ET177" s="196">
        <f>+EQ177*'PRECIOS SEGUN ADJ (RURAL)'!$B$13*'PRECIOS SEGUN ADJ (RURAL)'!$C$13</f>
        <v>28617.599999999999</v>
      </c>
      <c r="EU177" s="196" t="e" vm="1">
        <f>+[4]!NumLetras(ET177,"PESO","PESOS DOMINICANOS","$EE $m CON #d/100 CENTAVOS")</f>
        <v>#VALUE!</v>
      </c>
      <c r="EV177" s="197">
        <v>256</v>
      </c>
      <c r="EW177" s="198">
        <f t="shared" ref="EW177:EW240" si="167">+EV177*20</f>
        <v>5120</v>
      </c>
      <c r="EX177" s="199">
        <v>5.5</v>
      </c>
      <c r="EY177" s="200">
        <f>+EV177*'PRECIOS SEGUN ADJ (RURAL)'!$B$16*'PRECIOS SEGUN ADJ (RURAL)'!$C$16</f>
        <v>28160</v>
      </c>
      <c r="EZ177" s="200" t="e" vm="1">
        <f>+[4]!NumLetras(EY177,"PESO","PESOS DOMINICANOS","$EE $m CON #d/100 CENTAVOS")</f>
        <v>#VALUE!</v>
      </c>
      <c r="FA177" s="201">
        <v>15</v>
      </c>
      <c r="FB177" s="202">
        <f t="shared" si="153"/>
        <v>600</v>
      </c>
      <c r="FC177" s="203">
        <v>220</v>
      </c>
      <c r="FD177" s="204">
        <f>+FA177*'PRECIOS SEGUN ADJ (RURAL)'!$B$18*'PRECIOS SEGUN ADJ (RURAL)'!$C$18</f>
        <v>132000</v>
      </c>
      <c r="FE177" s="204" t="e" vm="1">
        <f>+[4]!NumLetras(FD177,"PESO","PESOS DOMINICANOS","$EE $m CON #d/100 CENTAVOS")</f>
        <v>#VALUE!</v>
      </c>
      <c r="FF177" s="204">
        <f t="shared" ref="FF177:FF240" si="168">+ROUND(FD177*0.18,2)</f>
        <v>23760</v>
      </c>
      <c r="FG177" s="80">
        <f t="shared" si="134"/>
        <v>1274713.6000000001</v>
      </c>
      <c r="FH177" s="80" t="e" vm="1">
        <f>+[4]!NumLetras(FG177,"PESO","PESOS DOMINICANOS","$EE $m CON #d/100 CENTAVOS")</f>
        <v>#VALUE!</v>
      </c>
      <c r="FI177" s="80">
        <f t="shared" si="133"/>
        <v>99101.59</v>
      </c>
      <c r="FJ177" s="80" t="e" vm="1">
        <f>+[4]!NumLetras(FI177,"PESO","PESOS DOMINICANOS","$EE $m CON #d/100 CENTAVOS")</f>
        <v>#VALUE!</v>
      </c>
      <c r="FK177" s="80">
        <f t="shared" si="154"/>
        <v>1175612.01</v>
      </c>
      <c r="FL177" s="80" t="e" vm="1">
        <f>+[4]!NumLetras(FK177,"PESO","PESOS DOMINICANOS","$EE $m CON #d/100 CENTAVOS")</f>
        <v>#VALUE!</v>
      </c>
      <c r="FM177" s="80">
        <f t="shared" si="155"/>
        <v>254942.72</v>
      </c>
      <c r="FN177" s="80" t="e" vm="1">
        <f>+[4]!NumLetras(FM177,"PESO","PESOS DOMINICANOS","$EE $m CON #d/100 CENTAVOS")</f>
        <v>#VALUE!</v>
      </c>
      <c r="FO177" s="80">
        <f t="shared" si="156"/>
        <v>12747.14</v>
      </c>
      <c r="FP177" s="80" t="e" vm="1">
        <f>+[4]!NumLetras(FO177,"PESO","PESOS DOMINICANOS","$EE $m CON #d/100 CENTAVOS")</f>
        <v>#VALUE!</v>
      </c>
      <c r="FQ177" s="80"/>
      <c r="FR177" s="80">
        <f t="shared" si="157"/>
        <v>1019770.8800000001</v>
      </c>
      <c r="FS177" s="80" t="e" vm="1">
        <f>+[4]!NumLetras(FR177,"PESO","PESOS DOMINICANOS","$EE $m CON #d/100 CENTAVOS")</f>
        <v>#VALUE!</v>
      </c>
      <c r="FT177" s="37" t="str">
        <f>+VLOOKUP(D177,'RURAL XENIA'!F:G,2,0)</f>
        <v>R-28</v>
      </c>
    </row>
    <row r="178" spans="1:176">
      <c r="A178" s="37">
        <v>67</v>
      </c>
      <c r="B178" s="37">
        <v>67</v>
      </c>
      <c r="C178" s="26" t="s">
        <v>3296</v>
      </c>
      <c r="D178" s="37">
        <v>131516726</v>
      </c>
      <c r="E178" s="37">
        <f>+VLOOKUP(D178,'INFORMACION DE PROVEEDORES'!C:I,2,0)</f>
        <v>131516726</v>
      </c>
      <c r="F178" s="26" t="str">
        <f>+VLOOKUP(D178,'INFORMACION DE PROVEEDORES'!C:J,4,0)</f>
        <v xml:space="preserve">CARLOS FIDEL GUZMAN GALAN </v>
      </c>
      <c r="G178" s="37" t="str">
        <f>+VLOOKUP(D178,'INFORMACION DE PROVEEDORES'!C:K,5,0)</f>
        <v>001-1763085-5</v>
      </c>
      <c r="H178" s="26" t="str">
        <f>+VLOOKUP(D178,'INFORMACION DE PROVEEDORES'!C:L,7,0)</f>
        <v xml:space="preserve">CALLE ELIPSE CASI ESQUINA LAVANDIER, WILSTON CHURCHIIL, NO. 1059M DISTRITO NACIONAL </v>
      </c>
      <c r="I178" s="37" t="str">
        <f>+VLOOKUP(D178,'INFORMACION DE PROVEEDORES'!C:M,3,0)</f>
        <v xml:space="preserve"> JURÍDICA</v>
      </c>
      <c r="J178" s="37">
        <v>7</v>
      </c>
      <c r="K178" s="37">
        <v>181</v>
      </c>
      <c r="L178" s="37">
        <v>15</v>
      </c>
      <c r="M178" s="37">
        <f t="shared" si="158"/>
        <v>600</v>
      </c>
      <c r="N178" s="189">
        <v>60.180000000000007</v>
      </c>
      <c r="O178" s="80">
        <f>+L178*'PRECIOS SEGUN ADJ (RURAL)'!$B$2*'PRECIOS SEGUN ADJ (RURAL)'!$C$2</f>
        <v>36108</v>
      </c>
      <c r="P178" s="80" t="e" vm="1">
        <f>+[4]!NumLetras(O178,"PESO","PESOS DOMINICANOS","$EE $m CON #d/100 CENTAVOS")</f>
        <v>#VALUE!</v>
      </c>
      <c r="Q178" s="80">
        <f t="shared" si="159"/>
        <v>5777.28</v>
      </c>
      <c r="R178" s="165">
        <v>7</v>
      </c>
      <c r="S178" s="37">
        <f t="shared" si="135"/>
        <v>280</v>
      </c>
      <c r="T178" s="189">
        <v>33</v>
      </c>
      <c r="U178" s="80">
        <f>+R178*'PRECIOS SEGUN ADJ (RURAL)'!$B$3*'PRECIOS SEGUN ADJ (RURAL)'!$C$3</f>
        <v>9240</v>
      </c>
      <c r="V178" s="80" t="e" vm="1">
        <f>+[4]!NumLetras(U178,"PESO","PESOS DOMINICANOS","$EE $m CON #d/100 CENTAVOS")</f>
        <v>#VALUE!</v>
      </c>
      <c r="W178" s="192">
        <v>0</v>
      </c>
      <c r="X178" s="37">
        <f t="shared" si="124"/>
        <v>0</v>
      </c>
      <c r="Y178" s="189">
        <v>25.2</v>
      </c>
      <c r="Z178" s="80">
        <f>+W178*'PRECIOS SEGUN ADJ. (FRONTERIZO)'!$B$4*'PRECIOS SEGUN ADJ. (FRONTERIZO)'!$C$4</f>
        <v>0</v>
      </c>
      <c r="AA178" s="80" t="e" vm="1">
        <f>+[4]!NumLetras(Z178,"PESO","PESOS DOMINICANOS","$EE $m CON #d/100 CENTAVOS")</f>
        <v>#VALUE!</v>
      </c>
      <c r="AB178" s="165">
        <v>31</v>
      </c>
      <c r="AC178" s="37">
        <f t="shared" si="136"/>
        <v>1240</v>
      </c>
      <c r="AD178" s="189">
        <v>87.91</v>
      </c>
      <c r="AE178" s="80">
        <f>+AB178*'PRECIOS SEGUN ADJ (RURAL)'!$B$4*'PRECIOS SEGUN ADJ (RURAL)'!$C$4</f>
        <v>109008.4</v>
      </c>
      <c r="AF178" s="80" t="e" vm="1">
        <f>+[4]!NumLetras(AE178,"PESO","PESOS DOMINICANOS","$EE $m CON #d/100 CENTAVOS")</f>
        <v>#VALUE!</v>
      </c>
      <c r="AG178" s="80">
        <f t="shared" si="160"/>
        <v>19621.509999999998</v>
      </c>
      <c r="AH178" s="165">
        <v>37</v>
      </c>
      <c r="AI178" s="37">
        <f t="shared" si="137"/>
        <v>1480</v>
      </c>
      <c r="AJ178" s="189">
        <v>53.95</v>
      </c>
      <c r="AK178" s="80">
        <f>+AH178*'PRECIOS SEGUN ADJ (RURAL)'!$B$5*'PRECIOS SEGUN ADJ (RURAL)'!$C$5</f>
        <v>79846</v>
      </c>
      <c r="AL178" s="80" t="e" vm="1">
        <f>+[4]!NumLetras(AK178,"PESO","PESOS DOMINICANOS","$EE $m CON #d/100 CENTAVOS")</f>
        <v>#VALUE!</v>
      </c>
      <c r="AM178" s="165">
        <v>8</v>
      </c>
      <c r="AN178" s="37">
        <f t="shared" si="138"/>
        <v>320</v>
      </c>
      <c r="AO178" s="189">
        <v>29.05</v>
      </c>
      <c r="AP178" s="80">
        <f>+AM178*'PRECIOS SEGUN ADJ (RURAL)'!$B$6*'PRECIOS SEGUN ADJ (RURAL)'!$C$6</f>
        <v>9296</v>
      </c>
      <c r="AQ178" s="80" t="e" vm="1">
        <f>+[4]!NumLetras(AP178,"PESO","PESOS DOMINICANOS","$EE $m CON #d/100 CENTAVOS")</f>
        <v>#VALUE!</v>
      </c>
      <c r="AR178" s="80">
        <f t="shared" si="161"/>
        <v>1487.36</v>
      </c>
      <c r="AS178" s="165">
        <v>13</v>
      </c>
      <c r="AT178" s="37">
        <f t="shared" si="139"/>
        <v>520</v>
      </c>
      <c r="AU178" s="189">
        <v>304.44</v>
      </c>
      <c r="AV178" s="80">
        <f>+AS178*'PRECIOS SEGUN ADJ (RURAL)'!$B$7*'PRECIOS SEGUN ADJ (RURAL)'!$C$7</f>
        <v>158308.79999999999</v>
      </c>
      <c r="AW178" s="80" t="e" vm="1">
        <f>+[4]!NumLetras(AV178,"PESO","PESOS DOMINICANOS","$EE $m CON #d/100 CENTAVOS")</f>
        <v>#VALUE!</v>
      </c>
      <c r="AX178" s="80">
        <f t="shared" si="162"/>
        <v>28495.58</v>
      </c>
      <c r="AY178" s="37">
        <v>0</v>
      </c>
      <c r="AZ178" s="37">
        <f t="shared" si="125"/>
        <v>0</v>
      </c>
      <c r="BA178" s="189">
        <v>18.899999999999999</v>
      </c>
      <c r="BB178" s="80">
        <f>+AY178*'PRECIOS SEGUN ADJ. (FRONTERIZO)'!$B$9*'PRECIOS SEGUN ADJ. (FRONTERIZO)'!$C$9</f>
        <v>0</v>
      </c>
      <c r="BC178" s="80" t="e" vm="1">
        <f>+[4]!NumLetras(BB178,"PESO","PESOS DOMINICANOS","$EE $m CON #d/100 CENTAVOS")</f>
        <v>#VALUE!</v>
      </c>
      <c r="BD178" s="165">
        <v>7</v>
      </c>
      <c r="BE178" s="37">
        <f t="shared" si="140"/>
        <v>280</v>
      </c>
      <c r="BF178" s="189">
        <v>140.38999999999999</v>
      </c>
      <c r="BG178" s="80">
        <f>+BD178*'PRECIOS SEGUN ADJ (RURAL)'!$B$8*'PRECIOS SEGUN ADJ (RURAL)'!$C$8</f>
        <v>39309.199999999997</v>
      </c>
      <c r="BH178" s="80" t="e" vm="1">
        <f>+[4]!NumLetras(BG178,"PESO","PESOS DOMINICANOS","$EE $m CON #d/100 CENTAVOS")</f>
        <v>#VALUE!</v>
      </c>
      <c r="BI178" s="80">
        <f t="shared" si="163"/>
        <v>7075.66</v>
      </c>
      <c r="BJ178" s="37">
        <v>0</v>
      </c>
      <c r="BK178" s="37">
        <f t="shared" si="126"/>
        <v>0</v>
      </c>
      <c r="BL178" s="189">
        <v>31.459999999999997</v>
      </c>
      <c r="BM178" s="80">
        <f>+BJ178*'PRECIOS SEGUN ADJ. (FRONTERIZO)'!$B$11*'PRECIOS SEGUN ADJ. (FRONTERIZO)'!$C$11</f>
        <v>0</v>
      </c>
      <c r="BN178" s="80" t="e" vm="1">
        <f>+[4]!NumLetras(BM178,"PESO","PESOS DOMINICANOS","$EE $m CON #d/100 CENTAVOS")</f>
        <v>#VALUE!</v>
      </c>
      <c r="BO178" s="165">
        <v>10</v>
      </c>
      <c r="BP178" s="37">
        <f t="shared" si="141"/>
        <v>400</v>
      </c>
      <c r="BQ178" s="189">
        <v>68.099999999999994</v>
      </c>
      <c r="BR178" s="80">
        <f>+BO178*'PRECIOS SEGUN ADJ (RURAL)'!$B$9*'PRECIOS SEGUN ADJ (RURAL)'!$C$9</f>
        <v>27240</v>
      </c>
      <c r="BS178" s="80" t="e" vm="1">
        <f>+[4]!NumLetras(BR178,"PESO","PESOS DOMINICANOS","$EE $m CON #d/100 CENTAVOS")</f>
        <v>#VALUE!</v>
      </c>
      <c r="BT178" s="165">
        <v>181</v>
      </c>
      <c r="BU178" s="37">
        <f t="shared" si="164"/>
        <v>3620</v>
      </c>
      <c r="BV178" s="189">
        <v>5.5</v>
      </c>
      <c r="BW178" s="80">
        <f>+BT178*'PRECIOS SEGUN ADJ (RURAL)'!$B$10*'PRECIOS SEGUN ADJ (RURAL)'!$C$10</f>
        <v>19910</v>
      </c>
      <c r="BX178" s="80" t="e" vm="1">
        <f>+[4]!NumLetras(BW178,"PESO","PESOS DOMINICANOS","$EE $m CON #d/100 CENTAVOS")</f>
        <v>#VALUE!</v>
      </c>
      <c r="BY178" s="165">
        <v>181</v>
      </c>
      <c r="BZ178" s="37">
        <f t="shared" si="142"/>
        <v>7240</v>
      </c>
      <c r="CA178" s="189">
        <v>7.1500000000000012</v>
      </c>
      <c r="CB178" s="80">
        <f>+BY178*'PRECIOS SEGUN ADJ (RURAL)'!$B$11*'PRECIOS SEGUN ADJ (RURAL)'!$C$11</f>
        <v>51766</v>
      </c>
      <c r="CC178" s="80" t="e" vm="1">
        <f>+[4]!NumLetras(CB178,"PESO","PESOS DOMINICANOS","$EE $m CON #d/100 CENTAVOS")</f>
        <v>#VALUE!</v>
      </c>
      <c r="CD178" s="165">
        <v>181</v>
      </c>
      <c r="CE178" s="37">
        <f t="shared" si="143"/>
        <v>7240</v>
      </c>
      <c r="CF178" s="189">
        <v>6.84</v>
      </c>
      <c r="CG178" s="80">
        <f>+CD178*'PRECIOS SEGUN ADJ (RURAL)'!$B$12*'PRECIOS SEGUN ADJ (RURAL)'!$C$12</f>
        <v>49521.599999999999</v>
      </c>
      <c r="CH178" s="80" t="e" vm="1">
        <f>+[4]!NumLetras(CG178,"PESO","PESOS DOMINICANOS","$EE $m CON #d/100 CENTAVOS")</f>
        <v>#VALUE!</v>
      </c>
      <c r="CI178" s="37">
        <v>0</v>
      </c>
      <c r="CJ178" s="37">
        <f t="shared" si="127"/>
        <v>0</v>
      </c>
      <c r="CK178" s="189">
        <v>60</v>
      </c>
      <c r="CL178" s="80">
        <f>+CI178*'PRECIOS SEGUN ADJ. (FRONTERIZO)'!$B$16*'PRECIOS SEGUN ADJ. (FRONTERIZO)'!$C$16</f>
        <v>0</v>
      </c>
      <c r="CM178" s="80" t="e" vm="1">
        <f>+[4]!NumLetras(CL178,"PESO","PESOS DOMINICANOS","$EE $m CON #d/100 CENTAVOS")</f>
        <v>#VALUE!</v>
      </c>
      <c r="CN178" s="80">
        <f t="shared" si="144"/>
        <v>0</v>
      </c>
      <c r="CO178" s="37">
        <v>0</v>
      </c>
      <c r="CP178" s="37">
        <f t="shared" si="128"/>
        <v>0</v>
      </c>
      <c r="CQ178" s="189">
        <v>55.649999999999991</v>
      </c>
      <c r="CR178" s="80">
        <f>+CO178*'PRECIOS SEGUN ADJ. (FRONTERIZO)'!$B$17*'PRECIOS SEGUN ADJ. (FRONTERIZO)'!$C$17</f>
        <v>0</v>
      </c>
      <c r="CS178" s="80" t="e" vm="1">
        <f>+[4]!NumLetras(CR178,"PESO","PESOS DOMINICANOS","$EE $m CON #d/100 CENTAVOS")</f>
        <v>#VALUE!</v>
      </c>
      <c r="CT178" s="80">
        <f t="shared" si="145"/>
        <v>0</v>
      </c>
      <c r="CU178" s="165">
        <v>181</v>
      </c>
      <c r="CV178" s="37">
        <f t="shared" si="146"/>
        <v>7240</v>
      </c>
      <c r="CW178" s="189">
        <v>6.5999999999999988</v>
      </c>
      <c r="CX178" s="80">
        <f>+CU178*'PRECIOS SEGUN ADJ (RURAL)'!$B$14*'PRECIOS SEGUN ADJ (RURAL)'!$C$14</f>
        <v>47784</v>
      </c>
      <c r="CY178" s="80" t="e" vm="1">
        <f>+[4]!NumLetras(CX178,"PESO","PESOS DOMINICANOS","$EE $m CON #d/100 CENTAVOS")</f>
        <v>#VALUE!</v>
      </c>
      <c r="CZ178" s="37">
        <v>0</v>
      </c>
      <c r="DA178" s="37">
        <f t="shared" si="129"/>
        <v>0</v>
      </c>
      <c r="DB178" s="189">
        <v>65.75</v>
      </c>
      <c r="DC178" s="80">
        <f>+CZ178*'PRECIOS SEGUN ADJ. (FRONTERIZO)'!$B$19*'PRECIOS SEGUN ADJ. (FRONTERIZO)'!$C$19</f>
        <v>0</v>
      </c>
      <c r="DD178" s="80" t="e" vm="1">
        <f>+[4]!NumLetras(DC178,"PESO","PESOS DOMINICANOS","$EE $m CON #d/100 CENTAVOS")</f>
        <v>#VALUE!</v>
      </c>
      <c r="DE178" s="80">
        <f t="shared" si="147"/>
        <v>0</v>
      </c>
      <c r="DF178" s="165">
        <v>9</v>
      </c>
      <c r="DG178" s="37">
        <f t="shared" si="148"/>
        <v>360</v>
      </c>
      <c r="DH178" s="189">
        <v>82.59999999999998</v>
      </c>
      <c r="DI178" s="80">
        <f>+DF178*'PRECIOS SEGUN ADJ (RURAL)'!$B$15*'PRECIOS SEGUN ADJ (RURAL)'!$C$15</f>
        <v>29736</v>
      </c>
      <c r="DJ178" s="80" t="e" vm="1">
        <f>+[4]!NumLetras(DI178,"PESO","PESOS DOMINICANOS","$EE $m CON #d/100 CENTAVOS")</f>
        <v>#VALUE!</v>
      </c>
      <c r="DK178" s="80">
        <f t="shared" si="165"/>
        <v>5352.48</v>
      </c>
      <c r="DL178" s="165">
        <v>181</v>
      </c>
      <c r="DM178" s="37">
        <f t="shared" si="149"/>
        <v>7240</v>
      </c>
      <c r="DN178" s="189">
        <v>23.059999999999995</v>
      </c>
      <c r="DO178" s="80">
        <f>+DL178*'PRECIOS SEGUN ADJ (RURAL)'!$B$17*'PRECIOS SEGUN ADJ (RURAL)'!$C$17</f>
        <v>166954.4</v>
      </c>
      <c r="DP178" s="80" t="e" vm="1">
        <f>+[4]!NumLetras(DO178,"PESO","PESOS DOMINICANOS","$EE $m CON #d/100 CENTAVOS")</f>
        <v>#VALUE!</v>
      </c>
      <c r="DQ178" s="192">
        <v>0</v>
      </c>
      <c r="DR178" s="192">
        <f t="shared" si="130"/>
        <v>0</v>
      </c>
      <c r="DS178" s="189">
        <v>80.849999999999994</v>
      </c>
      <c r="DT178" s="80">
        <f>+DQ178*'PRECIOS SEGUN ADJ. (FRONTERIZO)'!$B$22*'PRECIOS SEGUN ADJ. (FRONTERIZO)'!$C$22</f>
        <v>0</v>
      </c>
      <c r="DU178" s="80" t="e" vm="1">
        <f>+[4]!NumLetras(DT178,"PESO","PESOS DOMINICANOS","$EE $m CON #d/100 CENTAVOS")</f>
        <v>#VALUE!</v>
      </c>
      <c r="DV178" s="165">
        <v>10</v>
      </c>
      <c r="DW178" s="37">
        <f t="shared" si="150"/>
        <v>400</v>
      </c>
      <c r="DX178" s="189">
        <v>21.83</v>
      </c>
      <c r="DY178" s="80">
        <f>+DV178*'PRECIOS SEGUN ADJ (RURAL)'!$B$19*'PRECIOS SEGUN ADJ (RURAL)'!$C$19</f>
        <v>8732</v>
      </c>
      <c r="DZ178" s="80" t="e" vm="1">
        <f>+[4]!NumLetras(DY178,"PESO","PESOS DOMINICANOS","$EE $m CON #d/100 CENTAVOS")</f>
        <v>#VALUE!</v>
      </c>
      <c r="EA178" s="80">
        <f t="shared" si="166"/>
        <v>1571.76</v>
      </c>
      <c r="EB178" s="165">
        <v>31</v>
      </c>
      <c r="EC178" s="37">
        <f t="shared" si="151"/>
        <v>1240</v>
      </c>
      <c r="ED178" s="189">
        <v>33</v>
      </c>
      <c r="EE178" s="80">
        <f>+EB178*'PRECIOS SEGUN ADJ (RURAL)'!$B$20*'PRECIOS SEGUN ADJ (RURAL)'!$C$20</f>
        <v>40920</v>
      </c>
      <c r="EF178" s="80" t="e" vm="1">
        <f>+[4]!NumLetras(EE178,"PESO","PESOS DOMINICANOS","$EE $m CON #d/100 CENTAVOS")</f>
        <v>#VALUE!</v>
      </c>
      <c r="EG178" s="37">
        <v>0</v>
      </c>
      <c r="EH178" s="37">
        <f t="shared" si="131"/>
        <v>0</v>
      </c>
      <c r="EI178" s="189">
        <v>15.789999999999997</v>
      </c>
      <c r="EJ178" s="80">
        <f>+EG178*'PRECIOS SEGUN ADJ. (FRONTERIZO)'!$B$25*'PRECIOS SEGUN ADJ. (FRONTERIZO)'!$C$25</f>
        <v>0</v>
      </c>
      <c r="EK178" s="80" t="e" vm="1">
        <f>+[4]!NumLetras(EJ178,"PESO","PESOS DOMINICANOS","$EE $m CON #d/100 CENTAVOS")</f>
        <v>#VALUE!</v>
      </c>
      <c r="EL178" s="37">
        <v>0</v>
      </c>
      <c r="EM178" s="37">
        <f t="shared" si="132"/>
        <v>0</v>
      </c>
      <c r="EN178" s="189">
        <v>31.5</v>
      </c>
      <c r="EO178" s="80">
        <f>+EL178*'PRECIOS SEGUN ADJ. (FRONTERIZO)'!$B$26*'PRECIOS SEGUN ADJ. (FRONTERIZO)'!$C$26</f>
        <v>0</v>
      </c>
      <c r="EP178" s="80" t="e" vm="1">
        <f>+[4]!NumLetras(EO178,"PESO","PESOS DOMINICANOS","$EE $m CON #d/100 CENTAVOS")</f>
        <v>#VALUE!</v>
      </c>
      <c r="EQ178" s="193">
        <v>27</v>
      </c>
      <c r="ER178" s="194">
        <f t="shared" si="152"/>
        <v>1080</v>
      </c>
      <c r="ES178" s="195">
        <v>21.68</v>
      </c>
      <c r="ET178" s="196">
        <f>+EQ178*'PRECIOS SEGUN ADJ (RURAL)'!$B$13*'PRECIOS SEGUN ADJ (RURAL)'!$C$13</f>
        <v>23414.400000000001</v>
      </c>
      <c r="EU178" s="196" t="e" vm="1">
        <f>+[4]!NumLetras(ET178,"PESO","PESOS DOMINICANOS","$EE $m CON #d/100 CENTAVOS")</f>
        <v>#VALUE!</v>
      </c>
      <c r="EV178" s="197">
        <v>181</v>
      </c>
      <c r="EW178" s="198">
        <f t="shared" si="167"/>
        <v>3620</v>
      </c>
      <c r="EX178" s="199">
        <v>5.5</v>
      </c>
      <c r="EY178" s="200">
        <f>+EV178*'PRECIOS SEGUN ADJ (RURAL)'!$B$16*'PRECIOS SEGUN ADJ (RURAL)'!$C$16</f>
        <v>19910</v>
      </c>
      <c r="EZ178" s="200" t="e" vm="1">
        <f>+[4]!NumLetras(EY178,"PESO","PESOS DOMINICANOS","$EE $m CON #d/100 CENTAVOS")</f>
        <v>#VALUE!</v>
      </c>
      <c r="FA178" s="201">
        <v>13</v>
      </c>
      <c r="FB178" s="202">
        <f t="shared" si="153"/>
        <v>520</v>
      </c>
      <c r="FC178" s="203">
        <v>220</v>
      </c>
      <c r="FD178" s="204">
        <f>+FA178*'PRECIOS SEGUN ADJ (RURAL)'!$B$18*'PRECIOS SEGUN ADJ (RURAL)'!$C$18</f>
        <v>114400</v>
      </c>
      <c r="FE178" s="204" t="e" vm="1">
        <f>+[4]!NumLetras(FD178,"PESO","PESOS DOMINICANOS","$EE $m CON #d/100 CENTAVOS")</f>
        <v>#VALUE!</v>
      </c>
      <c r="FF178" s="204">
        <f t="shared" si="168"/>
        <v>20592</v>
      </c>
      <c r="FG178" s="80">
        <f t="shared" si="134"/>
        <v>1041404.7999999999</v>
      </c>
      <c r="FH178" s="80" t="e" vm="1">
        <f>+[4]!NumLetras(FG178,"PESO","PESOS DOMINICANOS","$EE $m CON #d/100 CENTAVOS")</f>
        <v>#VALUE!</v>
      </c>
      <c r="FI178" s="80">
        <f t="shared" si="133"/>
        <v>89973.62999999999</v>
      </c>
      <c r="FJ178" s="80" t="e" vm="1">
        <f>+[4]!NumLetras(FI178,"PESO","PESOS DOMINICANOS","$EE $m CON #d/100 CENTAVOS")</f>
        <v>#VALUE!</v>
      </c>
      <c r="FK178" s="80">
        <f t="shared" si="154"/>
        <v>951431.16999999993</v>
      </c>
      <c r="FL178" s="80" t="e" vm="1">
        <f>+[4]!NumLetras(FK178,"PESO","PESOS DOMINICANOS","$EE $m CON #d/100 CENTAVOS")</f>
        <v>#VALUE!</v>
      </c>
      <c r="FM178" s="80">
        <f t="shared" si="155"/>
        <v>208280.95999999999</v>
      </c>
      <c r="FN178" s="80" t="e" vm="1">
        <f>+[4]!NumLetras(FM178,"PESO","PESOS DOMINICANOS","$EE $m CON #d/100 CENTAVOS")</f>
        <v>#VALUE!</v>
      </c>
      <c r="FO178" s="80">
        <f t="shared" si="156"/>
        <v>10414.049999999999</v>
      </c>
      <c r="FP178" s="80" t="e" vm="1">
        <f>+[4]!NumLetras(FO178,"PESO","PESOS DOMINICANOS","$EE $m CON #d/100 CENTAVOS")</f>
        <v>#VALUE!</v>
      </c>
      <c r="FQ178" s="80"/>
      <c r="FR178" s="80">
        <f t="shared" si="157"/>
        <v>833123.83999999997</v>
      </c>
      <c r="FS178" s="80" t="e" vm="1">
        <f>+[4]!NumLetras(FR178,"PESO","PESOS DOMINICANOS","$EE $m CON #d/100 CENTAVOS")</f>
        <v>#VALUE!</v>
      </c>
      <c r="FT178" s="37" t="str">
        <f>+VLOOKUP(D178,'RURAL XENIA'!F:G,2,0)</f>
        <v>R-18</v>
      </c>
    </row>
    <row r="179" spans="1:176">
      <c r="A179" s="37">
        <v>68</v>
      </c>
      <c r="B179" s="37">
        <v>68</v>
      </c>
      <c r="C179" s="26" t="s">
        <v>3308</v>
      </c>
      <c r="D179" s="37">
        <v>131769952</v>
      </c>
      <c r="E179" s="37">
        <f>+VLOOKUP(D179,'INFORMACION DE PROVEEDORES'!C:I,2,0)</f>
        <v>131769952</v>
      </c>
      <c r="F179" s="26" t="str">
        <f>+VLOOKUP(D179,'INFORMACION DE PROVEEDORES'!C:J,4,0)</f>
        <v xml:space="preserve">MAGALYS MERCEDES CASTILLO DE ORTIZ </v>
      </c>
      <c r="G179" s="37" t="str">
        <f>+VLOOKUP(D179,'INFORMACION DE PROVEEDORES'!C:K,5,0)</f>
        <v>001-0395570-4</v>
      </c>
      <c r="H179" s="26" t="str">
        <f>+VLOOKUP(D179,'INFORMACION DE PROVEEDORES'!C:L,7,0)</f>
        <v xml:space="preserve">CALLE SANCHEZ ESQUINA JUAN FRANCISCO NO. 83, LAS MALVINAS, BAYAGUANA, MONTE PLATA </v>
      </c>
      <c r="I179" s="37" t="str">
        <f>+VLOOKUP(D179,'INFORMACION DE PROVEEDORES'!C:M,3,0)</f>
        <v xml:space="preserve"> JURÍDICA</v>
      </c>
      <c r="J179" s="37">
        <v>1</v>
      </c>
      <c r="K179" s="37">
        <v>375</v>
      </c>
      <c r="L179" s="37">
        <v>25</v>
      </c>
      <c r="M179" s="37">
        <f t="shared" si="158"/>
        <v>1000</v>
      </c>
      <c r="N179" s="189">
        <v>60.180000000000007</v>
      </c>
      <c r="O179" s="80">
        <f>+L179*'PRECIOS SEGUN ADJ (RURAL)'!$B$2*'PRECIOS SEGUN ADJ (RURAL)'!$C$2</f>
        <v>60180</v>
      </c>
      <c r="P179" s="80" t="e" vm="1">
        <f>+[4]!NumLetras(O179,"PESO","PESOS DOMINICANOS","$EE $m CON #d/100 CENTAVOS")</f>
        <v>#VALUE!</v>
      </c>
      <c r="Q179" s="80">
        <f t="shared" si="159"/>
        <v>9628.7999999999993</v>
      </c>
      <c r="R179" s="165">
        <v>5</v>
      </c>
      <c r="S179" s="37">
        <f t="shared" si="135"/>
        <v>200</v>
      </c>
      <c r="T179" s="189">
        <v>33</v>
      </c>
      <c r="U179" s="80">
        <f>+R179*'PRECIOS SEGUN ADJ (RURAL)'!$B$3*'PRECIOS SEGUN ADJ (RURAL)'!$C$3</f>
        <v>6600</v>
      </c>
      <c r="V179" s="80" t="e" vm="1">
        <f>+[4]!NumLetras(U179,"PESO","PESOS DOMINICANOS","$EE $m CON #d/100 CENTAVOS")</f>
        <v>#VALUE!</v>
      </c>
      <c r="W179" s="192">
        <v>0</v>
      </c>
      <c r="X179" s="37">
        <f t="shared" si="124"/>
        <v>0</v>
      </c>
      <c r="Y179" s="189">
        <v>25.2</v>
      </c>
      <c r="Z179" s="80">
        <f>+W179*'PRECIOS SEGUN ADJ. (FRONTERIZO)'!$B$4*'PRECIOS SEGUN ADJ. (FRONTERIZO)'!$C$4</f>
        <v>0</v>
      </c>
      <c r="AA179" s="80" t="e" vm="1">
        <f>+[4]!NumLetras(Z179,"PESO","PESOS DOMINICANOS","$EE $m CON #d/100 CENTAVOS")</f>
        <v>#VALUE!</v>
      </c>
      <c r="AB179" s="165">
        <v>57</v>
      </c>
      <c r="AC179" s="37">
        <f t="shared" si="136"/>
        <v>2280</v>
      </c>
      <c r="AD179" s="189">
        <v>87.91</v>
      </c>
      <c r="AE179" s="80">
        <f>+AB179*'PRECIOS SEGUN ADJ (RURAL)'!$B$4*'PRECIOS SEGUN ADJ (RURAL)'!$C$4</f>
        <v>200434.8</v>
      </c>
      <c r="AF179" s="80" t="e" vm="1">
        <f>+[4]!NumLetras(AE179,"PESO","PESOS DOMINICANOS","$EE $m CON #d/100 CENTAVOS")</f>
        <v>#VALUE!</v>
      </c>
      <c r="AG179" s="80">
        <f t="shared" si="160"/>
        <v>36078.26</v>
      </c>
      <c r="AH179" s="165">
        <v>69</v>
      </c>
      <c r="AI179" s="37">
        <f t="shared" si="137"/>
        <v>2760</v>
      </c>
      <c r="AJ179" s="189">
        <v>53.95</v>
      </c>
      <c r="AK179" s="80">
        <f>+AH179*'PRECIOS SEGUN ADJ (RURAL)'!$B$5*'PRECIOS SEGUN ADJ (RURAL)'!$C$5</f>
        <v>148902</v>
      </c>
      <c r="AL179" s="80" t="e" vm="1">
        <f>+[4]!NumLetras(AK179,"PESO","PESOS DOMINICANOS","$EE $m CON #d/100 CENTAVOS")</f>
        <v>#VALUE!</v>
      </c>
      <c r="AM179" s="165">
        <v>9</v>
      </c>
      <c r="AN179" s="37">
        <f t="shared" si="138"/>
        <v>360</v>
      </c>
      <c r="AO179" s="189">
        <v>29.05</v>
      </c>
      <c r="AP179" s="80">
        <f>+AM179*'PRECIOS SEGUN ADJ (RURAL)'!$B$6*'PRECIOS SEGUN ADJ (RURAL)'!$C$6</f>
        <v>10458</v>
      </c>
      <c r="AQ179" s="80" t="e" vm="1">
        <f>+[4]!NumLetras(AP179,"PESO","PESOS DOMINICANOS","$EE $m CON #d/100 CENTAVOS")</f>
        <v>#VALUE!</v>
      </c>
      <c r="AR179" s="80">
        <f t="shared" si="161"/>
        <v>1673.28</v>
      </c>
      <c r="AS179" s="165">
        <v>21</v>
      </c>
      <c r="AT179" s="37">
        <f t="shared" si="139"/>
        <v>840</v>
      </c>
      <c r="AU179" s="189">
        <v>304.44</v>
      </c>
      <c r="AV179" s="80">
        <f>+AS179*'PRECIOS SEGUN ADJ (RURAL)'!$B$7*'PRECIOS SEGUN ADJ (RURAL)'!$C$7</f>
        <v>255729.59999999998</v>
      </c>
      <c r="AW179" s="80" t="e" vm="1">
        <f>+[4]!NumLetras(AV179,"PESO","PESOS DOMINICANOS","$EE $m CON #d/100 CENTAVOS")</f>
        <v>#VALUE!</v>
      </c>
      <c r="AX179" s="80">
        <f t="shared" si="162"/>
        <v>46031.33</v>
      </c>
      <c r="AY179" s="37">
        <v>0</v>
      </c>
      <c r="AZ179" s="37">
        <f t="shared" si="125"/>
        <v>0</v>
      </c>
      <c r="BA179" s="189">
        <v>18.899999999999999</v>
      </c>
      <c r="BB179" s="80">
        <f>+AY179*'PRECIOS SEGUN ADJ. (FRONTERIZO)'!$B$9*'PRECIOS SEGUN ADJ. (FRONTERIZO)'!$C$9</f>
        <v>0</v>
      </c>
      <c r="BC179" s="80" t="e" vm="1">
        <f>+[4]!NumLetras(BB179,"PESO","PESOS DOMINICANOS","$EE $m CON #d/100 CENTAVOS")</f>
        <v>#VALUE!</v>
      </c>
      <c r="BD179" s="165">
        <v>5</v>
      </c>
      <c r="BE179" s="37">
        <f t="shared" si="140"/>
        <v>200</v>
      </c>
      <c r="BF179" s="189">
        <v>140.38999999999999</v>
      </c>
      <c r="BG179" s="80">
        <f>+BD179*'PRECIOS SEGUN ADJ (RURAL)'!$B$8*'PRECIOS SEGUN ADJ (RURAL)'!$C$8</f>
        <v>28077.999999999996</v>
      </c>
      <c r="BH179" s="80" t="e" vm="1">
        <f>+[4]!NumLetras(BG179,"PESO","PESOS DOMINICANOS","$EE $m CON #d/100 CENTAVOS")</f>
        <v>#VALUE!</v>
      </c>
      <c r="BI179" s="80">
        <f t="shared" si="163"/>
        <v>5054.04</v>
      </c>
      <c r="BJ179" s="37">
        <v>0</v>
      </c>
      <c r="BK179" s="37">
        <f t="shared" si="126"/>
        <v>0</v>
      </c>
      <c r="BL179" s="189">
        <v>31.459999999999997</v>
      </c>
      <c r="BM179" s="80">
        <f>+BJ179*'PRECIOS SEGUN ADJ. (FRONTERIZO)'!$B$11*'PRECIOS SEGUN ADJ. (FRONTERIZO)'!$C$11</f>
        <v>0</v>
      </c>
      <c r="BN179" s="80" t="e" vm="1">
        <f>+[4]!NumLetras(BM179,"PESO","PESOS DOMINICANOS","$EE $m CON #d/100 CENTAVOS")</f>
        <v>#VALUE!</v>
      </c>
      <c r="BO179" s="165">
        <v>17</v>
      </c>
      <c r="BP179" s="37">
        <f t="shared" si="141"/>
        <v>680</v>
      </c>
      <c r="BQ179" s="189">
        <v>68.099999999999994</v>
      </c>
      <c r="BR179" s="80">
        <f>+BO179*'PRECIOS SEGUN ADJ (RURAL)'!$B$9*'PRECIOS SEGUN ADJ (RURAL)'!$C$9</f>
        <v>46307.999999999993</v>
      </c>
      <c r="BS179" s="80" t="e" vm="1">
        <f>+[4]!NumLetras(BR179,"PESO","PESOS DOMINICANOS","$EE $m CON #d/100 CENTAVOS")</f>
        <v>#VALUE!</v>
      </c>
      <c r="BT179" s="165">
        <v>375</v>
      </c>
      <c r="BU179" s="37">
        <f t="shared" si="164"/>
        <v>7500</v>
      </c>
      <c r="BV179" s="189">
        <v>5.5</v>
      </c>
      <c r="BW179" s="80">
        <f>+BT179*'PRECIOS SEGUN ADJ (RURAL)'!$B$10*'PRECIOS SEGUN ADJ (RURAL)'!$C$10</f>
        <v>41250</v>
      </c>
      <c r="BX179" s="80" t="e" vm="1">
        <f>+[4]!NumLetras(BW179,"PESO","PESOS DOMINICANOS","$EE $m CON #d/100 CENTAVOS")</f>
        <v>#VALUE!</v>
      </c>
      <c r="BY179" s="165">
        <v>375</v>
      </c>
      <c r="BZ179" s="37">
        <f t="shared" si="142"/>
        <v>15000</v>
      </c>
      <c r="CA179" s="189">
        <v>7.1500000000000012</v>
      </c>
      <c r="CB179" s="80">
        <f>+BY179*'PRECIOS SEGUN ADJ (RURAL)'!$B$11*'PRECIOS SEGUN ADJ (RURAL)'!$C$11</f>
        <v>107250</v>
      </c>
      <c r="CC179" s="80" t="e" vm="1">
        <f>+[4]!NumLetras(CB179,"PESO","PESOS DOMINICANOS","$EE $m CON #d/100 CENTAVOS")</f>
        <v>#VALUE!</v>
      </c>
      <c r="CD179" s="165">
        <v>375</v>
      </c>
      <c r="CE179" s="37">
        <f t="shared" si="143"/>
        <v>15000</v>
      </c>
      <c r="CF179" s="189">
        <v>6.84</v>
      </c>
      <c r="CG179" s="80">
        <f>+CD179*'PRECIOS SEGUN ADJ (RURAL)'!$B$12*'PRECIOS SEGUN ADJ (RURAL)'!$C$12</f>
        <v>102600</v>
      </c>
      <c r="CH179" s="80" t="e" vm="1">
        <f>+[4]!NumLetras(CG179,"PESO","PESOS DOMINICANOS","$EE $m CON #d/100 CENTAVOS")</f>
        <v>#VALUE!</v>
      </c>
      <c r="CI179" s="37">
        <v>0</v>
      </c>
      <c r="CJ179" s="37">
        <f t="shared" si="127"/>
        <v>0</v>
      </c>
      <c r="CK179" s="189">
        <v>60</v>
      </c>
      <c r="CL179" s="80">
        <f>+CI179*'PRECIOS SEGUN ADJ. (FRONTERIZO)'!$B$16*'PRECIOS SEGUN ADJ. (FRONTERIZO)'!$C$16</f>
        <v>0</v>
      </c>
      <c r="CM179" s="80" t="e" vm="1">
        <f>+[4]!NumLetras(CL179,"PESO","PESOS DOMINICANOS","$EE $m CON #d/100 CENTAVOS")</f>
        <v>#VALUE!</v>
      </c>
      <c r="CN179" s="80">
        <f t="shared" si="144"/>
        <v>0</v>
      </c>
      <c r="CO179" s="37">
        <v>0</v>
      </c>
      <c r="CP179" s="37">
        <f t="shared" si="128"/>
        <v>0</v>
      </c>
      <c r="CQ179" s="189">
        <v>55.649999999999991</v>
      </c>
      <c r="CR179" s="80">
        <f>+CO179*'PRECIOS SEGUN ADJ. (FRONTERIZO)'!$B$17*'PRECIOS SEGUN ADJ. (FRONTERIZO)'!$C$17</f>
        <v>0</v>
      </c>
      <c r="CS179" s="80" t="e" vm="1">
        <f>+[4]!NumLetras(CR179,"PESO","PESOS DOMINICANOS","$EE $m CON #d/100 CENTAVOS")</f>
        <v>#VALUE!</v>
      </c>
      <c r="CT179" s="80">
        <f t="shared" si="145"/>
        <v>0</v>
      </c>
      <c r="CU179" s="165">
        <v>375</v>
      </c>
      <c r="CV179" s="37">
        <f t="shared" si="146"/>
        <v>15000</v>
      </c>
      <c r="CW179" s="189">
        <v>6.5999999999999988</v>
      </c>
      <c r="CX179" s="80">
        <f>+CU179*'PRECIOS SEGUN ADJ (RURAL)'!$B$14*'PRECIOS SEGUN ADJ (RURAL)'!$C$14</f>
        <v>99000</v>
      </c>
      <c r="CY179" s="80" t="e" vm="1">
        <f>+[4]!NumLetras(CX179,"PESO","PESOS DOMINICANOS","$EE $m CON #d/100 CENTAVOS")</f>
        <v>#VALUE!</v>
      </c>
      <c r="CZ179" s="37">
        <v>0</v>
      </c>
      <c r="DA179" s="37">
        <f t="shared" si="129"/>
        <v>0</v>
      </c>
      <c r="DB179" s="189">
        <v>65.75</v>
      </c>
      <c r="DC179" s="80">
        <f>+CZ179*'PRECIOS SEGUN ADJ. (FRONTERIZO)'!$B$19*'PRECIOS SEGUN ADJ. (FRONTERIZO)'!$C$19</f>
        <v>0</v>
      </c>
      <c r="DD179" s="80" t="e" vm="1">
        <f>+[4]!NumLetras(DC179,"PESO","PESOS DOMINICANOS","$EE $m CON #d/100 CENTAVOS")</f>
        <v>#VALUE!</v>
      </c>
      <c r="DE179" s="80">
        <f t="shared" si="147"/>
        <v>0</v>
      </c>
      <c r="DF179" s="165">
        <v>13</v>
      </c>
      <c r="DG179" s="37">
        <f t="shared" si="148"/>
        <v>520</v>
      </c>
      <c r="DH179" s="189">
        <v>82.59999999999998</v>
      </c>
      <c r="DI179" s="80">
        <f>+DF179*'PRECIOS SEGUN ADJ (RURAL)'!$B$15*'PRECIOS SEGUN ADJ (RURAL)'!$C$15</f>
        <v>42952</v>
      </c>
      <c r="DJ179" s="80" t="e" vm="1">
        <f>+[4]!NumLetras(DI179,"PESO","PESOS DOMINICANOS","$EE $m CON #d/100 CENTAVOS")</f>
        <v>#VALUE!</v>
      </c>
      <c r="DK179" s="80">
        <f t="shared" si="165"/>
        <v>7731.36</v>
      </c>
      <c r="DL179" s="165">
        <v>375</v>
      </c>
      <c r="DM179" s="37">
        <f t="shared" si="149"/>
        <v>15000</v>
      </c>
      <c r="DN179" s="189">
        <v>23.059999999999995</v>
      </c>
      <c r="DO179" s="80">
        <f>+DL179*'PRECIOS SEGUN ADJ (RURAL)'!$B$17*'PRECIOS SEGUN ADJ (RURAL)'!$C$17</f>
        <v>345900</v>
      </c>
      <c r="DP179" s="80" t="e" vm="1">
        <f>+[4]!NumLetras(DO179,"PESO","PESOS DOMINICANOS","$EE $m CON #d/100 CENTAVOS")</f>
        <v>#VALUE!</v>
      </c>
      <c r="DQ179" s="192">
        <v>0</v>
      </c>
      <c r="DR179" s="192">
        <f t="shared" si="130"/>
        <v>0</v>
      </c>
      <c r="DS179" s="189">
        <v>80.849999999999994</v>
      </c>
      <c r="DT179" s="80">
        <f>+DQ179*'PRECIOS SEGUN ADJ. (FRONTERIZO)'!$B$22*'PRECIOS SEGUN ADJ. (FRONTERIZO)'!$C$22</f>
        <v>0</v>
      </c>
      <c r="DU179" s="80" t="e" vm="1">
        <f>+[4]!NumLetras(DT179,"PESO","PESOS DOMINICANOS","$EE $m CON #d/100 CENTAVOS")</f>
        <v>#VALUE!</v>
      </c>
      <c r="DV179" s="165">
        <v>15</v>
      </c>
      <c r="DW179" s="37">
        <f t="shared" si="150"/>
        <v>600</v>
      </c>
      <c r="DX179" s="189">
        <v>21.83</v>
      </c>
      <c r="DY179" s="80">
        <f>+DV179*'PRECIOS SEGUN ADJ (RURAL)'!$B$19*'PRECIOS SEGUN ADJ (RURAL)'!$C$19</f>
        <v>13098</v>
      </c>
      <c r="DZ179" s="80" t="e" vm="1">
        <f>+[4]!NumLetras(DY179,"PESO","PESOS DOMINICANOS","$EE $m CON #d/100 CENTAVOS")</f>
        <v>#VALUE!</v>
      </c>
      <c r="EA179" s="80">
        <f t="shared" si="166"/>
        <v>2357.64</v>
      </c>
      <c r="EB179" s="165">
        <v>54</v>
      </c>
      <c r="EC179" s="37">
        <f t="shared" si="151"/>
        <v>2160</v>
      </c>
      <c r="ED179" s="189">
        <v>33</v>
      </c>
      <c r="EE179" s="80">
        <f>+EB179*'PRECIOS SEGUN ADJ (RURAL)'!$B$20*'PRECIOS SEGUN ADJ (RURAL)'!$C$20</f>
        <v>71280</v>
      </c>
      <c r="EF179" s="80" t="e" vm="1">
        <f>+[4]!NumLetras(EE179,"PESO","PESOS DOMINICANOS","$EE $m CON #d/100 CENTAVOS")</f>
        <v>#VALUE!</v>
      </c>
      <c r="EG179" s="37">
        <v>0</v>
      </c>
      <c r="EH179" s="37">
        <f t="shared" si="131"/>
        <v>0</v>
      </c>
      <c r="EI179" s="189">
        <v>15.789999999999997</v>
      </c>
      <c r="EJ179" s="80">
        <f>+EG179*'PRECIOS SEGUN ADJ. (FRONTERIZO)'!$B$25*'PRECIOS SEGUN ADJ. (FRONTERIZO)'!$C$25</f>
        <v>0</v>
      </c>
      <c r="EK179" s="80" t="e" vm="1">
        <f>+[4]!NumLetras(EJ179,"PESO","PESOS DOMINICANOS","$EE $m CON #d/100 CENTAVOS")</f>
        <v>#VALUE!</v>
      </c>
      <c r="EL179" s="37">
        <v>0</v>
      </c>
      <c r="EM179" s="37">
        <f t="shared" si="132"/>
        <v>0</v>
      </c>
      <c r="EN179" s="189">
        <v>31.5</v>
      </c>
      <c r="EO179" s="80">
        <f>+EL179*'PRECIOS SEGUN ADJ. (FRONTERIZO)'!$B$26*'PRECIOS SEGUN ADJ. (FRONTERIZO)'!$C$26</f>
        <v>0</v>
      </c>
      <c r="EP179" s="80" t="e" vm="1">
        <f>+[4]!NumLetras(EO179,"PESO","PESOS DOMINICANOS","$EE $m CON #d/100 CENTAVOS")</f>
        <v>#VALUE!</v>
      </c>
      <c r="EQ179" s="193">
        <v>48</v>
      </c>
      <c r="ER179" s="194">
        <f t="shared" si="152"/>
        <v>1920</v>
      </c>
      <c r="ES179" s="195">
        <v>21.68</v>
      </c>
      <c r="ET179" s="196">
        <f>+EQ179*'PRECIOS SEGUN ADJ (RURAL)'!$B$13*'PRECIOS SEGUN ADJ (RURAL)'!$C$13</f>
        <v>41625.599999999991</v>
      </c>
      <c r="EU179" s="196" t="e" vm="1">
        <f>+[4]!NumLetras(ET179,"PESO","PESOS DOMINICANOS","$EE $m CON #d/100 CENTAVOS")</f>
        <v>#VALUE!</v>
      </c>
      <c r="EV179" s="197">
        <v>375</v>
      </c>
      <c r="EW179" s="198">
        <f t="shared" si="167"/>
        <v>7500</v>
      </c>
      <c r="EX179" s="199">
        <v>5.5</v>
      </c>
      <c r="EY179" s="200">
        <f>+EV179*'PRECIOS SEGUN ADJ (RURAL)'!$B$16*'PRECIOS SEGUN ADJ (RURAL)'!$C$16</f>
        <v>41250</v>
      </c>
      <c r="EZ179" s="200" t="e" vm="1">
        <f>+[4]!NumLetras(EY179,"PESO","PESOS DOMINICANOS","$EE $m CON #d/100 CENTAVOS")</f>
        <v>#VALUE!</v>
      </c>
      <c r="FA179" s="201">
        <v>21</v>
      </c>
      <c r="FB179" s="202">
        <f t="shared" si="153"/>
        <v>840</v>
      </c>
      <c r="FC179" s="203">
        <v>220</v>
      </c>
      <c r="FD179" s="204">
        <f>+FA179*'PRECIOS SEGUN ADJ (RURAL)'!$B$18*'PRECIOS SEGUN ADJ (RURAL)'!$C$18</f>
        <v>184800</v>
      </c>
      <c r="FE179" s="204" t="e" vm="1">
        <f>+[4]!NumLetras(FD179,"PESO","PESOS DOMINICANOS","$EE $m CON #d/100 CENTAVOS")</f>
        <v>#VALUE!</v>
      </c>
      <c r="FF179" s="204">
        <f t="shared" si="168"/>
        <v>33264</v>
      </c>
      <c r="FG179" s="80">
        <f t="shared" si="134"/>
        <v>1847696</v>
      </c>
      <c r="FH179" s="80" t="e" vm="1">
        <f>+[4]!NumLetras(FG179,"PESO","PESOS DOMINICANOS","$EE $m CON #d/100 CENTAVOS")</f>
        <v>#VALUE!</v>
      </c>
      <c r="FI179" s="80">
        <f t="shared" si="133"/>
        <v>141818.71</v>
      </c>
      <c r="FJ179" s="80" t="e" vm="1">
        <f>+[4]!NumLetras(FI179,"PESO","PESOS DOMINICANOS","$EE $m CON #d/100 CENTAVOS")</f>
        <v>#VALUE!</v>
      </c>
      <c r="FK179" s="80">
        <f t="shared" si="154"/>
        <v>1705877.29</v>
      </c>
      <c r="FL179" s="80" t="e" vm="1">
        <f>+[4]!NumLetras(FK179,"PESO","PESOS DOMINICANOS","$EE $m CON #d/100 CENTAVOS")</f>
        <v>#VALUE!</v>
      </c>
      <c r="FM179" s="80">
        <f t="shared" si="155"/>
        <v>369539.2</v>
      </c>
      <c r="FN179" s="80" t="e" vm="1">
        <f>+[4]!NumLetras(FM179,"PESO","PESOS DOMINICANOS","$EE $m CON #d/100 CENTAVOS")</f>
        <v>#VALUE!</v>
      </c>
      <c r="FO179" s="80">
        <f t="shared" si="156"/>
        <v>18476.96</v>
      </c>
      <c r="FP179" s="80" t="e" vm="1">
        <f>+[4]!NumLetras(FO179,"PESO","PESOS DOMINICANOS","$EE $m CON #d/100 CENTAVOS")</f>
        <v>#VALUE!</v>
      </c>
      <c r="FQ179" s="80"/>
      <c r="FR179" s="80">
        <f t="shared" si="157"/>
        <v>1478156.8</v>
      </c>
      <c r="FS179" s="80" t="e" vm="1">
        <f>+[4]!NumLetras(FR179,"PESO","PESOS DOMINICANOS","$EE $m CON #d/100 CENTAVOS")</f>
        <v>#VALUE!</v>
      </c>
      <c r="FT179" s="37" t="str">
        <f>+VLOOKUP(D179,'RURAL XENIA'!F:G,2,0)</f>
        <v>R-45</v>
      </c>
    </row>
    <row r="180" spans="1:176">
      <c r="A180" s="37">
        <v>69</v>
      </c>
      <c r="B180" s="37">
        <v>69</v>
      </c>
      <c r="C180" s="26" t="s">
        <v>3318</v>
      </c>
      <c r="D180" s="37">
        <v>132087909</v>
      </c>
      <c r="E180" s="37">
        <f>+VLOOKUP(D180,'INFORMACION DE PROVEEDORES'!C:I,2,0)</f>
        <v>132087909</v>
      </c>
      <c r="F180" s="26" t="str">
        <f>+VLOOKUP(D180,'INFORMACION DE PROVEEDORES'!C:J,4,0)</f>
        <v>DIEGO GIRON PAREDES</v>
      </c>
      <c r="G180" s="37" t="str">
        <f>+VLOOKUP(D180,'INFORMACION DE PROVEEDORES'!C:K,5,0)</f>
        <v>223-0037262-4</v>
      </c>
      <c r="H180" s="26" t="str">
        <f>+VLOOKUP(D180,'INFORMACION DE PROVEEDORES'!C:L,7,0)</f>
        <v>CALLE MARIA TRINIDAD SANCHEZ, 100 BELLA VISTA</v>
      </c>
      <c r="I180" s="37" t="str">
        <f>+VLOOKUP(D180,'INFORMACION DE PROVEEDORES'!C:M,3,0)</f>
        <v xml:space="preserve"> JURÍDICA</v>
      </c>
      <c r="J180" s="37">
        <v>1</v>
      </c>
      <c r="K180" s="37">
        <v>111</v>
      </c>
      <c r="L180" s="37">
        <v>8</v>
      </c>
      <c r="M180" s="37">
        <f t="shared" si="158"/>
        <v>320</v>
      </c>
      <c r="N180" s="189">
        <v>60.180000000000007</v>
      </c>
      <c r="O180" s="80">
        <f>+L180*'PRECIOS SEGUN ADJ (RURAL)'!$B$2*'PRECIOS SEGUN ADJ (RURAL)'!$C$2</f>
        <v>19257.599999999999</v>
      </c>
      <c r="P180" s="80" t="e" vm="1">
        <f>+[4]!NumLetras(O180,"PESO","PESOS DOMINICANOS","$EE $m CON #d/100 CENTAVOS")</f>
        <v>#VALUE!</v>
      </c>
      <c r="Q180" s="80">
        <f t="shared" si="159"/>
        <v>3081.22</v>
      </c>
      <c r="R180" s="165">
        <v>2</v>
      </c>
      <c r="S180" s="37">
        <f t="shared" si="135"/>
        <v>80</v>
      </c>
      <c r="T180" s="189">
        <v>33</v>
      </c>
      <c r="U180" s="80">
        <f>+R180*'PRECIOS SEGUN ADJ (RURAL)'!$B$3*'PRECIOS SEGUN ADJ (RURAL)'!$C$3</f>
        <v>2640</v>
      </c>
      <c r="V180" s="80" t="e" vm="1">
        <f>+[4]!NumLetras(U180,"PESO","PESOS DOMINICANOS","$EE $m CON #d/100 CENTAVOS")</f>
        <v>#VALUE!</v>
      </c>
      <c r="W180" s="192">
        <v>0</v>
      </c>
      <c r="X180" s="37">
        <f t="shared" si="124"/>
        <v>0</v>
      </c>
      <c r="Y180" s="189">
        <v>25.2</v>
      </c>
      <c r="Z180" s="80">
        <f>+W180*'PRECIOS SEGUN ADJ. (FRONTERIZO)'!$B$4*'PRECIOS SEGUN ADJ. (FRONTERIZO)'!$C$4</f>
        <v>0</v>
      </c>
      <c r="AA180" s="80" t="e" vm="1">
        <f>+[4]!NumLetras(Z180,"PESO","PESOS DOMINICANOS","$EE $m CON #d/100 CENTAVOS")</f>
        <v>#VALUE!</v>
      </c>
      <c r="AB180" s="165">
        <v>17</v>
      </c>
      <c r="AC180" s="37">
        <f t="shared" si="136"/>
        <v>680</v>
      </c>
      <c r="AD180" s="189">
        <v>87.91</v>
      </c>
      <c r="AE180" s="80">
        <f>+AB180*'PRECIOS SEGUN ADJ (RURAL)'!$B$4*'PRECIOS SEGUN ADJ (RURAL)'!$C$4</f>
        <v>59778.8</v>
      </c>
      <c r="AF180" s="80" t="e" vm="1">
        <f>+[4]!NumLetras(AE180,"PESO","PESOS DOMINICANOS","$EE $m CON #d/100 CENTAVOS")</f>
        <v>#VALUE!</v>
      </c>
      <c r="AG180" s="80">
        <f t="shared" si="160"/>
        <v>10760.18</v>
      </c>
      <c r="AH180" s="165">
        <v>21</v>
      </c>
      <c r="AI180" s="37">
        <f t="shared" si="137"/>
        <v>840</v>
      </c>
      <c r="AJ180" s="189">
        <v>53.95</v>
      </c>
      <c r="AK180" s="80">
        <f>+AH180*'PRECIOS SEGUN ADJ (RURAL)'!$B$5*'PRECIOS SEGUN ADJ (RURAL)'!$C$5</f>
        <v>45318</v>
      </c>
      <c r="AL180" s="80" t="e" vm="1">
        <f>+[4]!NumLetras(AK180,"PESO","PESOS DOMINICANOS","$EE $m CON #d/100 CENTAVOS")</f>
        <v>#VALUE!</v>
      </c>
      <c r="AM180" s="165">
        <v>3</v>
      </c>
      <c r="AN180" s="37">
        <f t="shared" si="138"/>
        <v>120</v>
      </c>
      <c r="AO180" s="189">
        <v>29.05</v>
      </c>
      <c r="AP180" s="80">
        <f>+AM180*'PRECIOS SEGUN ADJ (RURAL)'!$B$6*'PRECIOS SEGUN ADJ (RURAL)'!$C$6</f>
        <v>3486</v>
      </c>
      <c r="AQ180" s="80" t="e" vm="1">
        <f>+[4]!NumLetras(AP180,"PESO","PESOS DOMINICANOS","$EE $m CON #d/100 CENTAVOS")</f>
        <v>#VALUE!</v>
      </c>
      <c r="AR180" s="80">
        <f t="shared" si="161"/>
        <v>557.76</v>
      </c>
      <c r="AS180" s="165">
        <v>7</v>
      </c>
      <c r="AT180" s="37">
        <f t="shared" si="139"/>
        <v>280</v>
      </c>
      <c r="AU180" s="189">
        <v>304.44</v>
      </c>
      <c r="AV180" s="80">
        <f>+AS180*'PRECIOS SEGUN ADJ (RURAL)'!$B$7*'PRECIOS SEGUN ADJ (RURAL)'!$C$7</f>
        <v>85243.199999999997</v>
      </c>
      <c r="AW180" s="80" t="e" vm="1">
        <f>+[4]!NumLetras(AV180,"PESO","PESOS DOMINICANOS","$EE $m CON #d/100 CENTAVOS")</f>
        <v>#VALUE!</v>
      </c>
      <c r="AX180" s="80">
        <f t="shared" si="162"/>
        <v>15343.78</v>
      </c>
      <c r="AY180" s="37">
        <v>0</v>
      </c>
      <c r="AZ180" s="37">
        <f t="shared" si="125"/>
        <v>0</v>
      </c>
      <c r="BA180" s="189">
        <v>18.899999999999999</v>
      </c>
      <c r="BB180" s="80">
        <f>+AY180*'PRECIOS SEGUN ADJ. (FRONTERIZO)'!$B$9*'PRECIOS SEGUN ADJ. (FRONTERIZO)'!$C$9</f>
        <v>0</v>
      </c>
      <c r="BC180" s="80" t="e" vm="1">
        <f>+[4]!NumLetras(BB180,"PESO","PESOS DOMINICANOS","$EE $m CON #d/100 CENTAVOS")</f>
        <v>#VALUE!</v>
      </c>
      <c r="BD180" s="165">
        <v>2</v>
      </c>
      <c r="BE180" s="37">
        <f t="shared" si="140"/>
        <v>80</v>
      </c>
      <c r="BF180" s="189">
        <v>140.38999999999999</v>
      </c>
      <c r="BG180" s="80">
        <f>+BD180*'PRECIOS SEGUN ADJ (RURAL)'!$B$8*'PRECIOS SEGUN ADJ (RURAL)'!$C$8</f>
        <v>11231.199999999999</v>
      </c>
      <c r="BH180" s="80" t="e" vm="1">
        <f>+[4]!NumLetras(BG180,"PESO","PESOS DOMINICANOS","$EE $m CON #d/100 CENTAVOS")</f>
        <v>#VALUE!</v>
      </c>
      <c r="BI180" s="80">
        <f t="shared" si="163"/>
        <v>2021.62</v>
      </c>
      <c r="BJ180" s="37">
        <v>0</v>
      </c>
      <c r="BK180" s="37">
        <f t="shared" si="126"/>
        <v>0</v>
      </c>
      <c r="BL180" s="189">
        <v>31.459999999999997</v>
      </c>
      <c r="BM180" s="80">
        <f>+BJ180*'PRECIOS SEGUN ADJ. (FRONTERIZO)'!$B$11*'PRECIOS SEGUN ADJ. (FRONTERIZO)'!$C$11</f>
        <v>0</v>
      </c>
      <c r="BN180" s="80" t="e" vm="1">
        <f>+[4]!NumLetras(BM180,"PESO","PESOS DOMINICANOS","$EE $m CON #d/100 CENTAVOS")</f>
        <v>#VALUE!</v>
      </c>
      <c r="BO180" s="165">
        <v>5</v>
      </c>
      <c r="BP180" s="37">
        <f t="shared" si="141"/>
        <v>200</v>
      </c>
      <c r="BQ180" s="189">
        <v>68.099999999999994</v>
      </c>
      <c r="BR180" s="80">
        <f>+BO180*'PRECIOS SEGUN ADJ (RURAL)'!$B$9*'PRECIOS SEGUN ADJ (RURAL)'!$C$9</f>
        <v>13620</v>
      </c>
      <c r="BS180" s="80" t="e" vm="1">
        <f>+[4]!NumLetras(BR180,"PESO","PESOS DOMINICANOS","$EE $m CON #d/100 CENTAVOS")</f>
        <v>#VALUE!</v>
      </c>
      <c r="BT180" s="165">
        <v>111</v>
      </c>
      <c r="BU180" s="37">
        <f t="shared" si="164"/>
        <v>2220</v>
      </c>
      <c r="BV180" s="189">
        <v>5.5</v>
      </c>
      <c r="BW180" s="80">
        <f>+BT180*'PRECIOS SEGUN ADJ (RURAL)'!$B$10*'PRECIOS SEGUN ADJ (RURAL)'!$C$10</f>
        <v>12210</v>
      </c>
      <c r="BX180" s="80" t="e" vm="1">
        <f>+[4]!NumLetras(BW180,"PESO","PESOS DOMINICANOS","$EE $m CON #d/100 CENTAVOS")</f>
        <v>#VALUE!</v>
      </c>
      <c r="BY180" s="165">
        <v>111</v>
      </c>
      <c r="BZ180" s="37">
        <f t="shared" si="142"/>
        <v>4440</v>
      </c>
      <c r="CA180" s="189">
        <v>7.1500000000000012</v>
      </c>
      <c r="CB180" s="80">
        <f>+BY180*'PRECIOS SEGUN ADJ (RURAL)'!$B$11*'PRECIOS SEGUN ADJ (RURAL)'!$C$11</f>
        <v>31746.000000000004</v>
      </c>
      <c r="CC180" s="80" t="e" vm="1">
        <f>+[4]!NumLetras(CB180,"PESO","PESOS DOMINICANOS","$EE $m CON #d/100 CENTAVOS")</f>
        <v>#VALUE!</v>
      </c>
      <c r="CD180" s="165">
        <v>111</v>
      </c>
      <c r="CE180" s="37">
        <f t="shared" si="143"/>
        <v>4440</v>
      </c>
      <c r="CF180" s="189">
        <v>6.84</v>
      </c>
      <c r="CG180" s="80">
        <f>+CD180*'PRECIOS SEGUN ADJ (RURAL)'!$B$12*'PRECIOS SEGUN ADJ (RURAL)'!$C$12</f>
        <v>30369.599999999999</v>
      </c>
      <c r="CH180" s="80" t="e" vm="1">
        <f>+[4]!NumLetras(CG180,"PESO","PESOS DOMINICANOS","$EE $m CON #d/100 CENTAVOS")</f>
        <v>#VALUE!</v>
      </c>
      <c r="CI180" s="37">
        <v>0</v>
      </c>
      <c r="CJ180" s="37">
        <f t="shared" si="127"/>
        <v>0</v>
      </c>
      <c r="CK180" s="189">
        <v>60</v>
      </c>
      <c r="CL180" s="80">
        <f>+CI180*'PRECIOS SEGUN ADJ. (FRONTERIZO)'!$B$16*'PRECIOS SEGUN ADJ. (FRONTERIZO)'!$C$16</f>
        <v>0</v>
      </c>
      <c r="CM180" s="80" t="e" vm="1">
        <f>+[4]!NumLetras(CL180,"PESO","PESOS DOMINICANOS","$EE $m CON #d/100 CENTAVOS")</f>
        <v>#VALUE!</v>
      </c>
      <c r="CN180" s="80">
        <f t="shared" si="144"/>
        <v>0</v>
      </c>
      <c r="CO180" s="37">
        <v>0</v>
      </c>
      <c r="CP180" s="37">
        <f t="shared" si="128"/>
        <v>0</v>
      </c>
      <c r="CQ180" s="189">
        <v>55.649999999999991</v>
      </c>
      <c r="CR180" s="80">
        <f>+CO180*'PRECIOS SEGUN ADJ. (FRONTERIZO)'!$B$17*'PRECIOS SEGUN ADJ. (FRONTERIZO)'!$C$17</f>
        <v>0</v>
      </c>
      <c r="CS180" s="80" t="e" vm="1">
        <f>+[4]!NumLetras(CR180,"PESO","PESOS DOMINICANOS","$EE $m CON #d/100 CENTAVOS")</f>
        <v>#VALUE!</v>
      </c>
      <c r="CT180" s="80">
        <f t="shared" si="145"/>
        <v>0</v>
      </c>
      <c r="CU180" s="165">
        <v>111</v>
      </c>
      <c r="CV180" s="37">
        <f t="shared" si="146"/>
        <v>4440</v>
      </c>
      <c r="CW180" s="189">
        <v>6.5999999999999988</v>
      </c>
      <c r="CX180" s="80">
        <f>+CU180*'PRECIOS SEGUN ADJ (RURAL)'!$B$14*'PRECIOS SEGUN ADJ (RURAL)'!$C$14</f>
        <v>29303.999999999996</v>
      </c>
      <c r="CY180" s="80" t="e" vm="1">
        <f>+[4]!NumLetras(CX180,"PESO","PESOS DOMINICANOS","$EE $m CON #d/100 CENTAVOS")</f>
        <v>#VALUE!</v>
      </c>
      <c r="CZ180" s="37">
        <v>0</v>
      </c>
      <c r="DA180" s="37">
        <f t="shared" si="129"/>
        <v>0</v>
      </c>
      <c r="DB180" s="189">
        <v>65.75</v>
      </c>
      <c r="DC180" s="80">
        <f>+CZ180*'PRECIOS SEGUN ADJ. (FRONTERIZO)'!$B$19*'PRECIOS SEGUN ADJ. (FRONTERIZO)'!$C$19</f>
        <v>0</v>
      </c>
      <c r="DD180" s="80" t="e" vm="1">
        <f>+[4]!NumLetras(DC180,"PESO","PESOS DOMINICANOS","$EE $m CON #d/100 CENTAVOS")</f>
        <v>#VALUE!</v>
      </c>
      <c r="DE180" s="80">
        <f t="shared" si="147"/>
        <v>0</v>
      </c>
      <c r="DF180" s="165">
        <v>4</v>
      </c>
      <c r="DG180" s="37">
        <f t="shared" si="148"/>
        <v>160</v>
      </c>
      <c r="DH180" s="189">
        <v>82.59999999999998</v>
      </c>
      <c r="DI180" s="80">
        <f>+DF180*'PRECIOS SEGUN ADJ (RURAL)'!$B$15*'PRECIOS SEGUN ADJ (RURAL)'!$C$15</f>
        <v>13216</v>
      </c>
      <c r="DJ180" s="80" t="e" vm="1">
        <f>+[4]!NumLetras(DI180,"PESO","PESOS DOMINICANOS","$EE $m CON #d/100 CENTAVOS")</f>
        <v>#VALUE!</v>
      </c>
      <c r="DK180" s="80">
        <f t="shared" si="165"/>
        <v>2378.88</v>
      </c>
      <c r="DL180" s="165">
        <v>111</v>
      </c>
      <c r="DM180" s="37">
        <f t="shared" si="149"/>
        <v>4440</v>
      </c>
      <c r="DN180" s="189">
        <v>23.059999999999995</v>
      </c>
      <c r="DO180" s="80">
        <f>+DL180*'PRECIOS SEGUN ADJ (RURAL)'!$B$17*'PRECIOS SEGUN ADJ (RURAL)'!$C$17</f>
        <v>102386.4</v>
      </c>
      <c r="DP180" s="80" t="e" vm="1">
        <f>+[4]!NumLetras(DO180,"PESO","PESOS DOMINICANOS","$EE $m CON #d/100 CENTAVOS")</f>
        <v>#VALUE!</v>
      </c>
      <c r="DQ180" s="192">
        <v>0</v>
      </c>
      <c r="DR180" s="192">
        <f t="shared" si="130"/>
        <v>0</v>
      </c>
      <c r="DS180" s="189">
        <v>80.849999999999994</v>
      </c>
      <c r="DT180" s="80">
        <f>+DQ180*'PRECIOS SEGUN ADJ. (FRONTERIZO)'!$B$22*'PRECIOS SEGUN ADJ. (FRONTERIZO)'!$C$22</f>
        <v>0</v>
      </c>
      <c r="DU180" s="80" t="e" vm="1">
        <f>+[4]!NumLetras(DT180,"PESO","PESOS DOMINICANOS","$EE $m CON #d/100 CENTAVOS")</f>
        <v>#VALUE!</v>
      </c>
      <c r="DV180" s="165">
        <v>5</v>
      </c>
      <c r="DW180" s="37">
        <f t="shared" si="150"/>
        <v>200</v>
      </c>
      <c r="DX180" s="189">
        <v>21.83</v>
      </c>
      <c r="DY180" s="80">
        <f>+DV180*'PRECIOS SEGUN ADJ (RURAL)'!$B$19*'PRECIOS SEGUN ADJ (RURAL)'!$C$19</f>
        <v>4366</v>
      </c>
      <c r="DZ180" s="80" t="e" vm="1">
        <f>+[4]!NumLetras(DY180,"PESO","PESOS DOMINICANOS","$EE $m CON #d/100 CENTAVOS")</f>
        <v>#VALUE!</v>
      </c>
      <c r="EA180" s="80">
        <f t="shared" si="166"/>
        <v>785.88</v>
      </c>
      <c r="EB180" s="165">
        <v>16</v>
      </c>
      <c r="EC180" s="37">
        <f t="shared" si="151"/>
        <v>640</v>
      </c>
      <c r="ED180" s="189">
        <v>33</v>
      </c>
      <c r="EE180" s="80">
        <f>+EB180*'PRECIOS SEGUN ADJ (RURAL)'!$B$20*'PRECIOS SEGUN ADJ (RURAL)'!$C$20</f>
        <v>21120</v>
      </c>
      <c r="EF180" s="80" t="e" vm="1">
        <f>+[4]!NumLetras(EE180,"PESO","PESOS DOMINICANOS","$EE $m CON #d/100 CENTAVOS")</f>
        <v>#VALUE!</v>
      </c>
      <c r="EG180" s="37">
        <v>0</v>
      </c>
      <c r="EH180" s="37">
        <f t="shared" si="131"/>
        <v>0</v>
      </c>
      <c r="EI180" s="189">
        <v>15.789999999999997</v>
      </c>
      <c r="EJ180" s="80">
        <f>+EG180*'PRECIOS SEGUN ADJ. (FRONTERIZO)'!$B$25*'PRECIOS SEGUN ADJ. (FRONTERIZO)'!$C$25</f>
        <v>0</v>
      </c>
      <c r="EK180" s="80" t="e" vm="1">
        <f>+[4]!NumLetras(EJ180,"PESO","PESOS DOMINICANOS","$EE $m CON #d/100 CENTAVOS")</f>
        <v>#VALUE!</v>
      </c>
      <c r="EL180" s="37">
        <v>0</v>
      </c>
      <c r="EM180" s="37">
        <f t="shared" si="132"/>
        <v>0</v>
      </c>
      <c r="EN180" s="189">
        <v>31.5</v>
      </c>
      <c r="EO180" s="80">
        <f>+EL180*'PRECIOS SEGUN ADJ. (FRONTERIZO)'!$B$26*'PRECIOS SEGUN ADJ. (FRONTERIZO)'!$C$26</f>
        <v>0</v>
      </c>
      <c r="EP180" s="80" t="e" vm="1">
        <f>+[4]!NumLetras(EO180,"PESO","PESOS DOMINICANOS","$EE $m CON #d/100 CENTAVOS")</f>
        <v>#VALUE!</v>
      </c>
      <c r="EQ180" s="193">
        <v>14</v>
      </c>
      <c r="ER180" s="194">
        <f t="shared" si="152"/>
        <v>560</v>
      </c>
      <c r="ES180" s="195">
        <v>21.68</v>
      </c>
      <c r="ET180" s="196">
        <f>+EQ180*'PRECIOS SEGUN ADJ (RURAL)'!$B$13*'PRECIOS SEGUN ADJ (RURAL)'!$C$13</f>
        <v>12140.8</v>
      </c>
      <c r="EU180" s="196" t="e" vm="1">
        <f>+[4]!NumLetras(ET180,"PESO","PESOS DOMINICANOS","$EE $m CON #d/100 CENTAVOS")</f>
        <v>#VALUE!</v>
      </c>
      <c r="EV180" s="197">
        <v>111</v>
      </c>
      <c r="EW180" s="198">
        <f t="shared" si="167"/>
        <v>2220</v>
      </c>
      <c r="EX180" s="199">
        <v>5.5</v>
      </c>
      <c r="EY180" s="200">
        <f>+EV180*'PRECIOS SEGUN ADJ (RURAL)'!$B$16*'PRECIOS SEGUN ADJ (RURAL)'!$C$16</f>
        <v>12210</v>
      </c>
      <c r="EZ180" s="200" t="e" vm="1">
        <f>+[4]!NumLetras(EY180,"PESO","PESOS DOMINICANOS","$EE $m CON #d/100 CENTAVOS")</f>
        <v>#VALUE!</v>
      </c>
      <c r="FA180" s="201">
        <v>7</v>
      </c>
      <c r="FB180" s="202">
        <f t="shared" si="153"/>
        <v>280</v>
      </c>
      <c r="FC180" s="203">
        <v>220</v>
      </c>
      <c r="FD180" s="204">
        <f>+FA180*'PRECIOS SEGUN ADJ (RURAL)'!$B$18*'PRECIOS SEGUN ADJ (RURAL)'!$C$18</f>
        <v>61600</v>
      </c>
      <c r="FE180" s="204" t="e" vm="1">
        <f>+[4]!NumLetras(FD180,"PESO","PESOS DOMINICANOS","$EE $m CON #d/100 CENTAVOS")</f>
        <v>#VALUE!</v>
      </c>
      <c r="FF180" s="204">
        <f t="shared" si="168"/>
        <v>11088</v>
      </c>
      <c r="FG180" s="80">
        <f t="shared" si="134"/>
        <v>571243.59999999986</v>
      </c>
      <c r="FH180" s="80" t="e" vm="1">
        <f>+[4]!NumLetras(FG180,"PESO","PESOS DOMINICANOS","$EE $m CON #d/100 CENTAVOS")</f>
        <v>#VALUE!</v>
      </c>
      <c r="FI180" s="80">
        <f t="shared" si="133"/>
        <v>46017.32</v>
      </c>
      <c r="FJ180" s="80" t="e" vm="1">
        <f>+[4]!NumLetras(FI180,"PESO","PESOS DOMINICANOS","$EE $m CON #d/100 CENTAVOS")</f>
        <v>#VALUE!</v>
      </c>
      <c r="FK180" s="80">
        <f t="shared" si="154"/>
        <v>525226.27999999991</v>
      </c>
      <c r="FL180" s="80" t="e" vm="1">
        <f>+[4]!NumLetras(FK180,"PESO","PESOS DOMINICANOS","$EE $m CON #d/100 CENTAVOS")</f>
        <v>#VALUE!</v>
      </c>
      <c r="FM180" s="80">
        <f t="shared" si="155"/>
        <v>114248.72</v>
      </c>
      <c r="FN180" s="80" t="e" vm="1">
        <f>+[4]!NumLetras(FM180,"PESO","PESOS DOMINICANOS","$EE $m CON #d/100 CENTAVOS")</f>
        <v>#VALUE!</v>
      </c>
      <c r="FO180" s="80">
        <f t="shared" si="156"/>
        <v>5712.44</v>
      </c>
      <c r="FP180" s="80" t="e" vm="1">
        <f>+[4]!NumLetras(FO180,"PESO","PESOS DOMINICANOS","$EE $m CON #d/100 CENTAVOS")</f>
        <v>#VALUE!</v>
      </c>
      <c r="FQ180" s="80"/>
      <c r="FR180" s="80">
        <f t="shared" si="157"/>
        <v>456994.87999999989</v>
      </c>
      <c r="FS180" s="80" t="e" vm="1">
        <f>+[4]!NumLetras(FR180,"PESO","PESOS DOMINICANOS","$EE $m CON #d/100 CENTAVOS")</f>
        <v>#VALUE!</v>
      </c>
      <c r="FT180" s="37" t="str">
        <f>+VLOOKUP(D180,'RURAL XENIA'!F:G,2,0)</f>
        <v>R-41</v>
      </c>
    </row>
    <row r="181" spans="1:176">
      <c r="A181" s="37">
        <v>70</v>
      </c>
      <c r="B181" s="37">
        <v>70</v>
      </c>
      <c r="C181" s="26" t="s">
        <v>3334</v>
      </c>
      <c r="D181" s="37">
        <v>132140052</v>
      </c>
      <c r="E181" s="37">
        <f>+VLOOKUP(D181,'INFORMACION DE PROVEEDORES'!C:I,2,0)</f>
        <v>132140052</v>
      </c>
      <c r="F181" s="26" t="str">
        <f>+VLOOKUP(D181,'INFORMACION DE PROVEEDORES'!C:J,4,0)</f>
        <v>SILVIA VIÑALS FONRSECA</v>
      </c>
      <c r="G181" s="37" t="str">
        <f>+VLOOKUP(D181,'INFORMACION DE PROVEEDORES'!C:K,5,0)</f>
        <v>224-0013325-6</v>
      </c>
      <c r="H181" s="26" t="str">
        <f>+VLOOKUP(D181,'INFORMACION DE PROVEEDORES'!C:L,7,0)</f>
        <v xml:space="preserve">CALLE PRINCIPAL 58, PALAVE, SANTO DOMINGO OESTE </v>
      </c>
      <c r="I181" s="37" t="str">
        <f>+VLOOKUP(D181,'INFORMACION DE PROVEEDORES'!C:M,3,0)</f>
        <v xml:space="preserve"> JURÍDICA</v>
      </c>
      <c r="J181" s="37">
        <v>1</v>
      </c>
      <c r="K181" s="37">
        <v>232</v>
      </c>
      <c r="L181" s="37">
        <v>16</v>
      </c>
      <c r="M181" s="37">
        <f t="shared" si="158"/>
        <v>640</v>
      </c>
      <c r="N181" s="189">
        <v>60.180000000000007</v>
      </c>
      <c r="O181" s="80">
        <f>+L181*'PRECIOS SEGUN ADJ (RURAL)'!$B$2*'PRECIOS SEGUN ADJ (RURAL)'!$C$2</f>
        <v>38515.199999999997</v>
      </c>
      <c r="P181" s="80" t="e" vm="1">
        <f>+[4]!NumLetras(O181,"PESO","PESOS DOMINICANOS","$EE $m CON #d/100 CENTAVOS")</f>
        <v>#VALUE!</v>
      </c>
      <c r="Q181" s="80">
        <f t="shared" si="159"/>
        <v>6162.43</v>
      </c>
      <c r="R181" s="165">
        <v>3</v>
      </c>
      <c r="S181" s="37">
        <f t="shared" si="135"/>
        <v>120</v>
      </c>
      <c r="T181" s="189">
        <v>33</v>
      </c>
      <c r="U181" s="80">
        <f>+R181*'PRECIOS SEGUN ADJ (RURAL)'!$B$3*'PRECIOS SEGUN ADJ (RURAL)'!$C$3</f>
        <v>3960</v>
      </c>
      <c r="V181" s="80" t="e" vm="1">
        <f>+[4]!NumLetras(U181,"PESO","PESOS DOMINICANOS","$EE $m CON #d/100 CENTAVOS")</f>
        <v>#VALUE!</v>
      </c>
      <c r="W181" s="192">
        <v>0</v>
      </c>
      <c r="X181" s="37">
        <f t="shared" si="124"/>
        <v>0</v>
      </c>
      <c r="Y181" s="189">
        <v>25.2</v>
      </c>
      <c r="Z181" s="80">
        <f>+W181*'PRECIOS SEGUN ADJ. (FRONTERIZO)'!$B$4*'PRECIOS SEGUN ADJ. (FRONTERIZO)'!$C$4</f>
        <v>0</v>
      </c>
      <c r="AA181" s="80" t="e" vm="1">
        <f>+[4]!NumLetras(Z181,"PESO","PESOS DOMINICANOS","$EE $m CON #d/100 CENTAVOS")</f>
        <v>#VALUE!</v>
      </c>
      <c r="AB181" s="165">
        <v>36</v>
      </c>
      <c r="AC181" s="37">
        <f t="shared" si="136"/>
        <v>1440</v>
      </c>
      <c r="AD181" s="189">
        <v>87.91</v>
      </c>
      <c r="AE181" s="80">
        <f>+AB181*'PRECIOS SEGUN ADJ (RURAL)'!$B$4*'PRECIOS SEGUN ADJ (RURAL)'!$C$4</f>
        <v>126590.39999999999</v>
      </c>
      <c r="AF181" s="80" t="e" vm="1">
        <f>+[4]!NumLetras(AE181,"PESO","PESOS DOMINICANOS","$EE $m CON #d/100 CENTAVOS")</f>
        <v>#VALUE!</v>
      </c>
      <c r="AG181" s="80">
        <f t="shared" si="160"/>
        <v>22786.27</v>
      </c>
      <c r="AH181" s="165">
        <v>43</v>
      </c>
      <c r="AI181" s="37">
        <f t="shared" si="137"/>
        <v>1720</v>
      </c>
      <c r="AJ181" s="189">
        <v>53.95</v>
      </c>
      <c r="AK181" s="80">
        <f>+AH181*'PRECIOS SEGUN ADJ (RURAL)'!$B$5*'PRECIOS SEGUN ADJ (RURAL)'!$C$5</f>
        <v>92794</v>
      </c>
      <c r="AL181" s="80" t="e" vm="1">
        <f>+[4]!NumLetras(AK181,"PESO","PESOS DOMINICANOS","$EE $m CON #d/100 CENTAVOS")</f>
        <v>#VALUE!</v>
      </c>
      <c r="AM181" s="165">
        <v>6</v>
      </c>
      <c r="AN181" s="37">
        <f t="shared" si="138"/>
        <v>240</v>
      </c>
      <c r="AO181" s="189">
        <v>29.05</v>
      </c>
      <c r="AP181" s="80">
        <f>+AM181*'PRECIOS SEGUN ADJ (RURAL)'!$B$6*'PRECIOS SEGUN ADJ (RURAL)'!$C$6</f>
        <v>6972</v>
      </c>
      <c r="AQ181" s="80" t="e" vm="1">
        <f>+[4]!NumLetras(AP181,"PESO","PESOS DOMINICANOS","$EE $m CON #d/100 CENTAVOS")</f>
        <v>#VALUE!</v>
      </c>
      <c r="AR181" s="80">
        <f t="shared" si="161"/>
        <v>1115.52</v>
      </c>
      <c r="AS181" s="165">
        <v>13</v>
      </c>
      <c r="AT181" s="37">
        <f t="shared" si="139"/>
        <v>520</v>
      </c>
      <c r="AU181" s="189">
        <v>304.44</v>
      </c>
      <c r="AV181" s="80">
        <f>+AS181*'PRECIOS SEGUN ADJ (RURAL)'!$B$7*'PRECIOS SEGUN ADJ (RURAL)'!$C$7</f>
        <v>158308.79999999999</v>
      </c>
      <c r="AW181" s="80" t="e" vm="1">
        <f>+[4]!NumLetras(AV181,"PESO","PESOS DOMINICANOS","$EE $m CON #d/100 CENTAVOS")</f>
        <v>#VALUE!</v>
      </c>
      <c r="AX181" s="80">
        <f t="shared" si="162"/>
        <v>28495.58</v>
      </c>
      <c r="AY181" s="37">
        <v>0</v>
      </c>
      <c r="AZ181" s="37">
        <f t="shared" si="125"/>
        <v>0</v>
      </c>
      <c r="BA181" s="189">
        <v>18.899999999999999</v>
      </c>
      <c r="BB181" s="80">
        <f>+AY181*'PRECIOS SEGUN ADJ. (FRONTERIZO)'!$B$9*'PRECIOS SEGUN ADJ. (FRONTERIZO)'!$C$9</f>
        <v>0</v>
      </c>
      <c r="BC181" s="80" t="e" vm="1">
        <f>+[4]!NumLetras(BB181,"PESO","PESOS DOMINICANOS","$EE $m CON #d/100 CENTAVOS")</f>
        <v>#VALUE!</v>
      </c>
      <c r="BD181" s="165">
        <v>3</v>
      </c>
      <c r="BE181" s="37">
        <f t="shared" si="140"/>
        <v>120</v>
      </c>
      <c r="BF181" s="189">
        <v>140.38999999999999</v>
      </c>
      <c r="BG181" s="80">
        <f>+BD181*'PRECIOS SEGUN ADJ (RURAL)'!$B$8*'PRECIOS SEGUN ADJ (RURAL)'!$C$8</f>
        <v>16846.8</v>
      </c>
      <c r="BH181" s="80" t="e" vm="1">
        <f>+[4]!NumLetras(BG181,"PESO","PESOS DOMINICANOS","$EE $m CON #d/100 CENTAVOS")</f>
        <v>#VALUE!</v>
      </c>
      <c r="BI181" s="80">
        <f t="shared" si="163"/>
        <v>3032.42</v>
      </c>
      <c r="BJ181" s="37">
        <v>0</v>
      </c>
      <c r="BK181" s="37">
        <f t="shared" si="126"/>
        <v>0</v>
      </c>
      <c r="BL181" s="189">
        <v>31.459999999999997</v>
      </c>
      <c r="BM181" s="80">
        <f>+BJ181*'PRECIOS SEGUN ADJ. (FRONTERIZO)'!$B$11*'PRECIOS SEGUN ADJ. (FRONTERIZO)'!$C$11</f>
        <v>0</v>
      </c>
      <c r="BN181" s="80" t="e" vm="1">
        <f>+[4]!NumLetras(BM181,"PESO","PESOS DOMINICANOS","$EE $m CON #d/100 CENTAVOS")</f>
        <v>#VALUE!</v>
      </c>
      <c r="BO181" s="165">
        <v>11</v>
      </c>
      <c r="BP181" s="37">
        <f t="shared" si="141"/>
        <v>440</v>
      </c>
      <c r="BQ181" s="189">
        <v>68.099999999999994</v>
      </c>
      <c r="BR181" s="80">
        <f>+BO181*'PRECIOS SEGUN ADJ (RURAL)'!$B$9*'PRECIOS SEGUN ADJ (RURAL)'!$C$9</f>
        <v>29963.999999999996</v>
      </c>
      <c r="BS181" s="80" t="e" vm="1">
        <f>+[4]!NumLetras(BR181,"PESO","PESOS DOMINICANOS","$EE $m CON #d/100 CENTAVOS")</f>
        <v>#VALUE!</v>
      </c>
      <c r="BT181" s="165">
        <v>232</v>
      </c>
      <c r="BU181" s="37">
        <f t="shared" si="164"/>
        <v>4640</v>
      </c>
      <c r="BV181" s="189">
        <v>5.5</v>
      </c>
      <c r="BW181" s="80">
        <f>+BT181*'PRECIOS SEGUN ADJ (RURAL)'!$B$10*'PRECIOS SEGUN ADJ (RURAL)'!$C$10</f>
        <v>25520</v>
      </c>
      <c r="BX181" s="80" t="e" vm="1">
        <f>+[4]!NumLetras(BW181,"PESO","PESOS DOMINICANOS","$EE $m CON #d/100 CENTAVOS")</f>
        <v>#VALUE!</v>
      </c>
      <c r="BY181" s="165">
        <v>232</v>
      </c>
      <c r="BZ181" s="37">
        <f t="shared" si="142"/>
        <v>9280</v>
      </c>
      <c r="CA181" s="189">
        <v>7.1500000000000012</v>
      </c>
      <c r="CB181" s="80">
        <f>+BY181*'PRECIOS SEGUN ADJ (RURAL)'!$B$11*'PRECIOS SEGUN ADJ (RURAL)'!$C$11</f>
        <v>66352</v>
      </c>
      <c r="CC181" s="80" t="e" vm="1">
        <f>+[4]!NumLetras(CB181,"PESO","PESOS DOMINICANOS","$EE $m CON #d/100 CENTAVOS")</f>
        <v>#VALUE!</v>
      </c>
      <c r="CD181" s="165">
        <v>232</v>
      </c>
      <c r="CE181" s="37">
        <f t="shared" si="143"/>
        <v>9280</v>
      </c>
      <c r="CF181" s="189">
        <v>6.84</v>
      </c>
      <c r="CG181" s="80">
        <f>+CD181*'PRECIOS SEGUN ADJ (RURAL)'!$B$12*'PRECIOS SEGUN ADJ (RURAL)'!$C$12</f>
        <v>63475.199999999997</v>
      </c>
      <c r="CH181" s="80" t="e" vm="1">
        <f>+[4]!NumLetras(CG181,"PESO","PESOS DOMINICANOS","$EE $m CON #d/100 CENTAVOS")</f>
        <v>#VALUE!</v>
      </c>
      <c r="CI181" s="37">
        <v>0</v>
      </c>
      <c r="CJ181" s="37">
        <f t="shared" si="127"/>
        <v>0</v>
      </c>
      <c r="CK181" s="189">
        <v>60</v>
      </c>
      <c r="CL181" s="80">
        <f>+CI181*'PRECIOS SEGUN ADJ. (FRONTERIZO)'!$B$16*'PRECIOS SEGUN ADJ. (FRONTERIZO)'!$C$16</f>
        <v>0</v>
      </c>
      <c r="CM181" s="80" t="e" vm="1">
        <f>+[4]!NumLetras(CL181,"PESO","PESOS DOMINICANOS","$EE $m CON #d/100 CENTAVOS")</f>
        <v>#VALUE!</v>
      </c>
      <c r="CN181" s="80">
        <f t="shared" si="144"/>
        <v>0</v>
      </c>
      <c r="CO181" s="37">
        <v>0</v>
      </c>
      <c r="CP181" s="37">
        <f t="shared" si="128"/>
        <v>0</v>
      </c>
      <c r="CQ181" s="189">
        <v>55.649999999999991</v>
      </c>
      <c r="CR181" s="80">
        <f>+CO181*'PRECIOS SEGUN ADJ. (FRONTERIZO)'!$B$17*'PRECIOS SEGUN ADJ. (FRONTERIZO)'!$C$17</f>
        <v>0</v>
      </c>
      <c r="CS181" s="80" t="e" vm="1">
        <f>+[4]!NumLetras(CR181,"PESO","PESOS DOMINICANOS","$EE $m CON #d/100 CENTAVOS")</f>
        <v>#VALUE!</v>
      </c>
      <c r="CT181" s="80">
        <f t="shared" si="145"/>
        <v>0</v>
      </c>
      <c r="CU181" s="165">
        <v>232</v>
      </c>
      <c r="CV181" s="37">
        <f t="shared" si="146"/>
        <v>9280</v>
      </c>
      <c r="CW181" s="189">
        <v>6.5999999999999988</v>
      </c>
      <c r="CX181" s="80">
        <f>+CU181*'PRECIOS SEGUN ADJ (RURAL)'!$B$14*'PRECIOS SEGUN ADJ (RURAL)'!$C$14</f>
        <v>61247.999999999993</v>
      </c>
      <c r="CY181" s="80" t="e" vm="1">
        <f>+[4]!NumLetras(CX181,"PESO","PESOS DOMINICANOS","$EE $m CON #d/100 CENTAVOS")</f>
        <v>#VALUE!</v>
      </c>
      <c r="CZ181" s="37">
        <v>0</v>
      </c>
      <c r="DA181" s="37">
        <f t="shared" si="129"/>
        <v>0</v>
      </c>
      <c r="DB181" s="189">
        <v>65.75</v>
      </c>
      <c r="DC181" s="80">
        <f>+CZ181*'PRECIOS SEGUN ADJ. (FRONTERIZO)'!$B$19*'PRECIOS SEGUN ADJ. (FRONTERIZO)'!$C$19</f>
        <v>0</v>
      </c>
      <c r="DD181" s="80" t="e" vm="1">
        <f>+[4]!NumLetras(DC181,"PESO","PESOS DOMINICANOS","$EE $m CON #d/100 CENTAVOS")</f>
        <v>#VALUE!</v>
      </c>
      <c r="DE181" s="80">
        <f t="shared" si="147"/>
        <v>0</v>
      </c>
      <c r="DF181" s="165">
        <v>8</v>
      </c>
      <c r="DG181" s="37">
        <f t="shared" si="148"/>
        <v>320</v>
      </c>
      <c r="DH181" s="189">
        <v>82.59999999999998</v>
      </c>
      <c r="DI181" s="80">
        <f>+DF181*'PRECIOS SEGUN ADJ (RURAL)'!$B$15*'PRECIOS SEGUN ADJ (RURAL)'!$C$15</f>
        <v>26432</v>
      </c>
      <c r="DJ181" s="80" t="e" vm="1">
        <f>+[4]!NumLetras(DI181,"PESO","PESOS DOMINICANOS","$EE $m CON #d/100 CENTAVOS")</f>
        <v>#VALUE!</v>
      </c>
      <c r="DK181" s="80">
        <f t="shared" si="165"/>
        <v>4757.76</v>
      </c>
      <c r="DL181" s="165">
        <v>232</v>
      </c>
      <c r="DM181" s="37">
        <f t="shared" si="149"/>
        <v>9280</v>
      </c>
      <c r="DN181" s="189">
        <v>23.059999999999995</v>
      </c>
      <c r="DO181" s="80">
        <f>+DL181*'PRECIOS SEGUN ADJ (RURAL)'!$B$17*'PRECIOS SEGUN ADJ (RURAL)'!$C$17</f>
        <v>213996.79999999999</v>
      </c>
      <c r="DP181" s="80" t="e" vm="1">
        <f>+[4]!NumLetras(DO181,"PESO","PESOS DOMINICANOS","$EE $m CON #d/100 CENTAVOS")</f>
        <v>#VALUE!</v>
      </c>
      <c r="DQ181" s="192">
        <v>0</v>
      </c>
      <c r="DR181" s="192">
        <f t="shared" si="130"/>
        <v>0</v>
      </c>
      <c r="DS181" s="189">
        <v>80.849999999999994</v>
      </c>
      <c r="DT181" s="80">
        <f>+DQ181*'PRECIOS SEGUN ADJ. (FRONTERIZO)'!$B$22*'PRECIOS SEGUN ADJ. (FRONTERIZO)'!$C$22</f>
        <v>0</v>
      </c>
      <c r="DU181" s="80" t="e" vm="1">
        <f>+[4]!NumLetras(DT181,"PESO","PESOS DOMINICANOS","$EE $m CON #d/100 CENTAVOS")</f>
        <v>#VALUE!</v>
      </c>
      <c r="DV181" s="165">
        <v>10</v>
      </c>
      <c r="DW181" s="37">
        <f t="shared" si="150"/>
        <v>400</v>
      </c>
      <c r="DX181" s="189">
        <v>21.83</v>
      </c>
      <c r="DY181" s="80">
        <f>+DV181*'PRECIOS SEGUN ADJ (RURAL)'!$B$19*'PRECIOS SEGUN ADJ (RURAL)'!$C$19</f>
        <v>8732</v>
      </c>
      <c r="DZ181" s="80" t="e" vm="1">
        <f>+[4]!NumLetras(DY181,"PESO","PESOS DOMINICANOS","$EE $m CON #d/100 CENTAVOS")</f>
        <v>#VALUE!</v>
      </c>
      <c r="EA181" s="80">
        <f t="shared" si="166"/>
        <v>1571.76</v>
      </c>
      <c r="EB181" s="165">
        <v>34</v>
      </c>
      <c r="EC181" s="37">
        <f t="shared" si="151"/>
        <v>1360</v>
      </c>
      <c r="ED181" s="189">
        <v>33</v>
      </c>
      <c r="EE181" s="80">
        <f>+EB181*'PRECIOS SEGUN ADJ (RURAL)'!$B$20*'PRECIOS SEGUN ADJ (RURAL)'!$C$20</f>
        <v>44880</v>
      </c>
      <c r="EF181" s="80" t="e" vm="1">
        <f>+[4]!NumLetras(EE181,"PESO","PESOS DOMINICANOS","$EE $m CON #d/100 CENTAVOS")</f>
        <v>#VALUE!</v>
      </c>
      <c r="EG181" s="37">
        <v>0</v>
      </c>
      <c r="EH181" s="37">
        <f t="shared" si="131"/>
        <v>0</v>
      </c>
      <c r="EI181" s="189">
        <v>15.789999999999997</v>
      </c>
      <c r="EJ181" s="80">
        <f>+EG181*'PRECIOS SEGUN ADJ. (FRONTERIZO)'!$B$25*'PRECIOS SEGUN ADJ. (FRONTERIZO)'!$C$25</f>
        <v>0</v>
      </c>
      <c r="EK181" s="80" t="e" vm="1">
        <f>+[4]!NumLetras(EJ181,"PESO","PESOS DOMINICANOS","$EE $m CON #d/100 CENTAVOS")</f>
        <v>#VALUE!</v>
      </c>
      <c r="EL181" s="37">
        <v>0</v>
      </c>
      <c r="EM181" s="37">
        <f t="shared" si="132"/>
        <v>0</v>
      </c>
      <c r="EN181" s="189">
        <v>31.5</v>
      </c>
      <c r="EO181" s="80">
        <f>+EL181*'PRECIOS SEGUN ADJ. (FRONTERIZO)'!$B$26*'PRECIOS SEGUN ADJ. (FRONTERIZO)'!$C$26</f>
        <v>0</v>
      </c>
      <c r="EP181" s="80" t="e" vm="1">
        <f>+[4]!NumLetras(EO181,"PESO","PESOS DOMINICANOS","$EE $m CON #d/100 CENTAVOS")</f>
        <v>#VALUE!</v>
      </c>
      <c r="EQ181" s="193">
        <v>30</v>
      </c>
      <c r="ER181" s="194">
        <f t="shared" si="152"/>
        <v>1200</v>
      </c>
      <c r="ES181" s="195">
        <v>21.68</v>
      </c>
      <c r="ET181" s="196">
        <f>+EQ181*'PRECIOS SEGUN ADJ (RURAL)'!$B$13*'PRECIOS SEGUN ADJ (RURAL)'!$C$13</f>
        <v>26016</v>
      </c>
      <c r="EU181" s="196" t="e" vm="1">
        <f>+[4]!NumLetras(ET181,"PESO","PESOS DOMINICANOS","$EE $m CON #d/100 CENTAVOS")</f>
        <v>#VALUE!</v>
      </c>
      <c r="EV181" s="197">
        <v>232</v>
      </c>
      <c r="EW181" s="198">
        <f t="shared" si="167"/>
        <v>4640</v>
      </c>
      <c r="EX181" s="199">
        <v>5.5</v>
      </c>
      <c r="EY181" s="200">
        <f>+EV181*'PRECIOS SEGUN ADJ (RURAL)'!$B$16*'PRECIOS SEGUN ADJ (RURAL)'!$C$16</f>
        <v>25520</v>
      </c>
      <c r="EZ181" s="200" t="e" vm="1">
        <f>+[4]!NumLetras(EY181,"PESO","PESOS DOMINICANOS","$EE $m CON #d/100 CENTAVOS")</f>
        <v>#VALUE!</v>
      </c>
      <c r="FA181" s="201">
        <v>13</v>
      </c>
      <c r="FB181" s="202">
        <f t="shared" si="153"/>
        <v>520</v>
      </c>
      <c r="FC181" s="203">
        <v>220</v>
      </c>
      <c r="FD181" s="204">
        <f>+FA181*'PRECIOS SEGUN ADJ (RURAL)'!$B$18*'PRECIOS SEGUN ADJ (RURAL)'!$C$18</f>
        <v>114400</v>
      </c>
      <c r="FE181" s="204" t="e" vm="1">
        <f>+[4]!NumLetras(FD181,"PESO","PESOS DOMINICANOS","$EE $m CON #d/100 CENTAVOS")</f>
        <v>#VALUE!</v>
      </c>
      <c r="FF181" s="204">
        <f t="shared" si="168"/>
        <v>20592</v>
      </c>
      <c r="FG181" s="80">
        <f t="shared" si="134"/>
        <v>1150523.2</v>
      </c>
      <c r="FH181" s="80" t="e" vm="1">
        <f>+[4]!NumLetras(FG181,"PESO","PESOS DOMINICANOS","$EE $m CON #d/100 CENTAVOS")</f>
        <v>#VALUE!</v>
      </c>
      <c r="FI181" s="80">
        <f t="shared" si="133"/>
        <v>88513.739999999991</v>
      </c>
      <c r="FJ181" s="80" t="e" vm="1">
        <f>+[4]!NumLetras(FI181,"PESO","PESOS DOMINICANOS","$EE $m CON #d/100 CENTAVOS")</f>
        <v>#VALUE!</v>
      </c>
      <c r="FK181" s="80">
        <f t="shared" si="154"/>
        <v>1062009.46</v>
      </c>
      <c r="FL181" s="80" t="e" vm="1">
        <f>+[4]!NumLetras(FK181,"PESO","PESOS DOMINICANOS","$EE $m CON #d/100 CENTAVOS")</f>
        <v>#VALUE!</v>
      </c>
      <c r="FM181" s="80">
        <f t="shared" si="155"/>
        <v>230104.64</v>
      </c>
      <c r="FN181" s="80" t="e" vm="1">
        <f>+[4]!NumLetras(FM181,"PESO","PESOS DOMINICANOS","$EE $m CON #d/100 CENTAVOS")</f>
        <v>#VALUE!</v>
      </c>
      <c r="FO181" s="80">
        <f t="shared" si="156"/>
        <v>11505.23</v>
      </c>
      <c r="FP181" s="80" t="e" vm="1">
        <f>+[4]!NumLetras(FO181,"PESO","PESOS DOMINICANOS","$EE $m CON #d/100 CENTAVOS")</f>
        <v>#VALUE!</v>
      </c>
      <c r="FQ181" s="80"/>
      <c r="FR181" s="80">
        <f t="shared" si="157"/>
        <v>920418.55999999994</v>
      </c>
      <c r="FS181" s="80" t="e" vm="1">
        <f>+[4]!NumLetras(FR181,"PESO","PESOS DOMINICANOS","$EE $m CON #d/100 CENTAVOS")</f>
        <v>#VALUE!</v>
      </c>
      <c r="FT181" s="37" t="str">
        <f>+VLOOKUP(D181,'RURAL XENIA'!F:G,2,0)</f>
        <v>R-10</v>
      </c>
    </row>
    <row r="182" spans="1:176">
      <c r="A182" s="37">
        <v>71</v>
      </c>
      <c r="B182" s="37">
        <v>71</v>
      </c>
      <c r="C182" s="26" t="s">
        <v>1425</v>
      </c>
      <c r="D182" s="37">
        <v>201036902</v>
      </c>
      <c r="E182" s="37" t="str">
        <f>+VLOOKUP(D182,'INFORMACION DE PROVEEDORES'!C:I,2,0)</f>
        <v>002-0010360-2</v>
      </c>
      <c r="F182" s="26" t="str">
        <f>+VLOOKUP(D182,'INFORMACION DE PROVEEDORES'!C:J,4,0)</f>
        <v>HECTOR BIENVENIDO HERRERA ROMERO</v>
      </c>
      <c r="G182" s="37" t="str">
        <f>+VLOOKUP(D182,'INFORMACION DE PROVEEDORES'!C:K,5,0)</f>
        <v>002-0010360-2</v>
      </c>
      <c r="H182" s="26" t="str">
        <f>+VLOOKUP(D182,'INFORMACION DE PROVEEDORES'!C:L,7,0)</f>
        <v>CAKKE MELLA, ESQUINA CAPOTILLO NO. 34, LOS TIBURONES, BANI, PROVINCIA PERAVIA</v>
      </c>
      <c r="I182" s="37" t="str">
        <f>+VLOOKUP(D182,'INFORMACION DE PROVEEDORES'!C:M,3,0)</f>
        <v xml:space="preserve"> FÍSICA</v>
      </c>
      <c r="J182" s="37">
        <v>1</v>
      </c>
      <c r="K182" s="37">
        <v>146</v>
      </c>
      <c r="L182" s="37">
        <v>10</v>
      </c>
      <c r="M182" s="37">
        <f t="shared" si="158"/>
        <v>400</v>
      </c>
      <c r="N182" s="189">
        <v>60.180000000000007</v>
      </c>
      <c r="O182" s="80">
        <f>+L182*'PRECIOS SEGUN ADJ (RURAL)'!$B$2*'PRECIOS SEGUN ADJ (RURAL)'!$C$2</f>
        <v>24072</v>
      </c>
      <c r="P182" s="80" t="e" vm="1">
        <f>+[4]!NumLetras(O182,"PESO","PESOS DOMINICANOS","$EE $m CON #d/100 CENTAVOS")</f>
        <v>#VALUE!</v>
      </c>
      <c r="Q182" s="80">
        <f t="shared" si="159"/>
        <v>3851.52</v>
      </c>
      <c r="R182" s="165">
        <v>2</v>
      </c>
      <c r="S182" s="37">
        <f t="shared" si="135"/>
        <v>80</v>
      </c>
      <c r="T182" s="189">
        <v>33</v>
      </c>
      <c r="U182" s="80">
        <f>+R182*'PRECIOS SEGUN ADJ (RURAL)'!$B$3*'PRECIOS SEGUN ADJ (RURAL)'!$C$3</f>
        <v>2640</v>
      </c>
      <c r="V182" s="80" t="e" vm="1">
        <f>+[4]!NumLetras(U182,"PESO","PESOS DOMINICANOS","$EE $m CON #d/100 CENTAVOS")</f>
        <v>#VALUE!</v>
      </c>
      <c r="W182" s="192">
        <v>0</v>
      </c>
      <c r="X182" s="37">
        <f t="shared" si="124"/>
        <v>0</v>
      </c>
      <c r="Y182" s="189">
        <v>25.2</v>
      </c>
      <c r="Z182" s="80">
        <f>+W182*'PRECIOS SEGUN ADJ. (FRONTERIZO)'!$B$4*'PRECIOS SEGUN ADJ. (FRONTERIZO)'!$C$4</f>
        <v>0</v>
      </c>
      <c r="AA182" s="80" t="e" vm="1">
        <f>+[4]!NumLetras(Z182,"PESO","PESOS DOMINICANOS","$EE $m CON #d/100 CENTAVOS")</f>
        <v>#VALUE!</v>
      </c>
      <c r="AB182" s="165">
        <v>23</v>
      </c>
      <c r="AC182" s="37">
        <f t="shared" si="136"/>
        <v>920</v>
      </c>
      <c r="AD182" s="189">
        <v>87.91</v>
      </c>
      <c r="AE182" s="80">
        <f>+AB182*'PRECIOS SEGUN ADJ (RURAL)'!$B$4*'PRECIOS SEGUN ADJ (RURAL)'!$C$4</f>
        <v>80877.2</v>
      </c>
      <c r="AF182" s="80" t="e" vm="1">
        <f>+[4]!NumLetras(AE182,"PESO","PESOS DOMINICANOS","$EE $m CON #d/100 CENTAVOS")</f>
        <v>#VALUE!</v>
      </c>
      <c r="AG182" s="80">
        <f t="shared" si="160"/>
        <v>14557.9</v>
      </c>
      <c r="AH182" s="165">
        <v>27</v>
      </c>
      <c r="AI182" s="37">
        <f t="shared" si="137"/>
        <v>1080</v>
      </c>
      <c r="AJ182" s="189">
        <v>53.95</v>
      </c>
      <c r="AK182" s="80">
        <f>+AH182*'PRECIOS SEGUN ADJ (RURAL)'!$B$5*'PRECIOS SEGUN ADJ (RURAL)'!$C$5</f>
        <v>58266</v>
      </c>
      <c r="AL182" s="80" t="e" vm="1">
        <f>+[4]!NumLetras(AK182,"PESO","PESOS DOMINICANOS","$EE $m CON #d/100 CENTAVOS")</f>
        <v>#VALUE!</v>
      </c>
      <c r="AM182" s="165">
        <v>4</v>
      </c>
      <c r="AN182" s="37">
        <f t="shared" si="138"/>
        <v>160</v>
      </c>
      <c r="AO182" s="189">
        <v>29.05</v>
      </c>
      <c r="AP182" s="80">
        <f>+AM182*'PRECIOS SEGUN ADJ (RURAL)'!$B$6*'PRECIOS SEGUN ADJ (RURAL)'!$C$6</f>
        <v>4648</v>
      </c>
      <c r="AQ182" s="80" t="e" vm="1">
        <f>+[4]!NumLetras(AP182,"PESO","PESOS DOMINICANOS","$EE $m CON #d/100 CENTAVOS")</f>
        <v>#VALUE!</v>
      </c>
      <c r="AR182" s="80">
        <f t="shared" si="161"/>
        <v>743.68</v>
      </c>
      <c r="AS182" s="165">
        <v>9</v>
      </c>
      <c r="AT182" s="37">
        <f t="shared" si="139"/>
        <v>360</v>
      </c>
      <c r="AU182" s="189">
        <v>304.44</v>
      </c>
      <c r="AV182" s="80">
        <f>+AS182*'PRECIOS SEGUN ADJ (RURAL)'!$B$7*'PRECIOS SEGUN ADJ (RURAL)'!$C$7</f>
        <v>109598.39999999999</v>
      </c>
      <c r="AW182" s="80" t="e" vm="1">
        <f>+[4]!NumLetras(AV182,"PESO","PESOS DOMINICANOS","$EE $m CON #d/100 CENTAVOS")</f>
        <v>#VALUE!</v>
      </c>
      <c r="AX182" s="80">
        <f t="shared" si="162"/>
        <v>19727.71</v>
      </c>
      <c r="AY182" s="37">
        <v>0</v>
      </c>
      <c r="AZ182" s="37">
        <f t="shared" si="125"/>
        <v>0</v>
      </c>
      <c r="BA182" s="189">
        <v>18.899999999999999</v>
      </c>
      <c r="BB182" s="80">
        <f>+AY182*'PRECIOS SEGUN ADJ. (FRONTERIZO)'!$B$9*'PRECIOS SEGUN ADJ. (FRONTERIZO)'!$C$9</f>
        <v>0</v>
      </c>
      <c r="BC182" s="80" t="e" vm="1">
        <f>+[4]!NumLetras(BB182,"PESO","PESOS DOMINICANOS","$EE $m CON #d/100 CENTAVOS")</f>
        <v>#VALUE!</v>
      </c>
      <c r="BD182" s="165">
        <v>2</v>
      </c>
      <c r="BE182" s="37">
        <f t="shared" si="140"/>
        <v>80</v>
      </c>
      <c r="BF182" s="189">
        <v>140.38999999999999</v>
      </c>
      <c r="BG182" s="80">
        <f>+BD182*'PRECIOS SEGUN ADJ (RURAL)'!$B$8*'PRECIOS SEGUN ADJ (RURAL)'!$C$8</f>
        <v>11231.199999999999</v>
      </c>
      <c r="BH182" s="80" t="e" vm="1">
        <f>+[4]!NumLetras(BG182,"PESO","PESOS DOMINICANOS","$EE $m CON #d/100 CENTAVOS")</f>
        <v>#VALUE!</v>
      </c>
      <c r="BI182" s="80">
        <f t="shared" si="163"/>
        <v>2021.62</v>
      </c>
      <c r="BJ182" s="37">
        <v>0</v>
      </c>
      <c r="BK182" s="37">
        <f t="shared" si="126"/>
        <v>0</v>
      </c>
      <c r="BL182" s="189">
        <v>31.459999999999997</v>
      </c>
      <c r="BM182" s="80">
        <f>+BJ182*'PRECIOS SEGUN ADJ. (FRONTERIZO)'!$B$11*'PRECIOS SEGUN ADJ. (FRONTERIZO)'!$C$11</f>
        <v>0</v>
      </c>
      <c r="BN182" s="80" t="e" vm="1">
        <f>+[4]!NumLetras(BM182,"PESO","PESOS DOMINICANOS","$EE $m CON #d/100 CENTAVOS")</f>
        <v>#VALUE!</v>
      </c>
      <c r="BO182" s="165">
        <v>7</v>
      </c>
      <c r="BP182" s="37">
        <f t="shared" si="141"/>
        <v>280</v>
      </c>
      <c r="BQ182" s="189">
        <v>68.099999999999994</v>
      </c>
      <c r="BR182" s="80">
        <f>+BO182*'PRECIOS SEGUN ADJ (RURAL)'!$B$9*'PRECIOS SEGUN ADJ (RURAL)'!$C$9</f>
        <v>19067.999999999996</v>
      </c>
      <c r="BS182" s="80" t="e" vm="1">
        <f>+[4]!NumLetras(BR182,"PESO","PESOS DOMINICANOS","$EE $m CON #d/100 CENTAVOS")</f>
        <v>#VALUE!</v>
      </c>
      <c r="BT182" s="165">
        <v>146</v>
      </c>
      <c r="BU182" s="37">
        <f t="shared" si="164"/>
        <v>2920</v>
      </c>
      <c r="BV182" s="189">
        <v>5.5</v>
      </c>
      <c r="BW182" s="80">
        <f>+BT182*'PRECIOS SEGUN ADJ (RURAL)'!$B$10*'PRECIOS SEGUN ADJ (RURAL)'!$C$10</f>
        <v>16060</v>
      </c>
      <c r="BX182" s="80" t="e" vm="1">
        <f>+[4]!NumLetras(BW182,"PESO","PESOS DOMINICANOS","$EE $m CON #d/100 CENTAVOS")</f>
        <v>#VALUE!</v>
      </c>
      <c r="BY182" s="165">
        <v>146</v>
      </c>
      <c r="BZ182" s="37">
        <f t="shared" si="142"/>
        <v>5840</v>
      </c>
      <c r="CA182" s="189">
        <v>7.1500000000000012</v>
      </c>
      <c r="CB182" s="80">
        <f>+BY182*'PRECIOS SEGUN ADJ (RURAL)'!$B$11*'PRECIOS SEGUN ADJ (RURAL)'!$C$11</f>
        <v>41756</v>
      </c>
      <c r="CC182" s="80" t="e" vm="1">
        <f>+[4]!NumLetras(CB182,"PESO","PESOS DOMINICANOS","$EE $m CON #d/100 CENTAVOS")</f>
        <v>#VALUE!</v>
      </c>
      <c r="CD182" s="165">
        <v>146</v>
      </c>
      <c r="CE182" s="37">
        <f t="shared" si="143"/>
        <v>5840</v>
      </c>
      <c r="CF182" s="189">
        <v>6.84</v>
      </c>
      <c r="CG182" s="80">
        <f>+CD182*'PRECIOS SEGUN ADJ (RURAL)'!$B$12*'PRECIOS SEGUN ADJ (RURAL)'!$C$12</f>
        <v>39945.599999999999</v>
      </c>
      <c r="CH182" s="80" t="e" vm="1">
        <f>+[4]!NumLetras(CG182,"PESO","PESOS DOMINICANOS","$EE $m CON #d/100 CENTAVOS")</f>
        <v>#VALUE!</v>
      </c>
      <c r="CI182" s="37">
        <v>0</v>
      </c>
      <c r="CJ182" s="37">
        <f t="shared" si="127"/>
        <v>0</v>
      </c>
      <c r="CK182" s="189">
        <v>60</v>
      </c>
      <c r="CL182" s="80">
        <f>+CI182*'PRECIOS SEGUN ADJ. (FRONTERIZO)'!$B$16*'PRECIOS SEGUN ADJ. (FRONTERIZO)'!$C$16</f>
        <v>0</v>
      </c>
      <c r="CM182" s="80" t="e" vm="1">
        <f>+[4]!NumLetras(CL182,"PESO","PESOS DOMINICANOS","$EE $m CON #d/100 CENTAVOS")</f>
        <v>#VALUE!</v>
      </c>
      <c r="CN182" s="80">
        <f t="shared" si="144"/>
        <v>0</v>
      </c>
      <c r="CO182" s="37">
        <v>0</v>
      </c>
      <c r="CP182" s="37">
        <f t="shared" si="128"/>
        <v>0</v>
      </c>
      <c r="CQ182" s="189">
        <v>55.649999999999991</v>
      </c>
      <c r="CR182" s="80">
        <f>+CO182*'PRECIOS SEGUN ADJ. (FRONTERIZO)'!$B$17*'PRECIOS SEGUN ADJ. (FRONTERIZO)'!$C$17</f>
        <v>0</v>
      </c>
      <c r="CS182" s="80" t="e" vm="1">
        <f>+[4]!NumLetras(CR182,"PESO","PESOS DOMINICANOS","$EE $m CON #d/100 CENTAVOS")</f>
        <v>#VALUE!</v>
      </c>
      <c r="CT182" s="80">
        <f t="shared" si="145"/>
        <v>0</v>
      </c>
      <c r="CU182" s="165">
        <v>146</v>
      </c>
      <c r="CV182" s="37">
        <f t="shared" si="146"/>
        <v>5840</v>
      </c>
      <c r="CW182" s="189">
        <v>6.5999999999999988</v>
      </c>
      <c r="CX182" s="80">
        <f>+CU182*'PRECIOS SEGUN ADJ (RURAL)'!$B$14*'PRECIOS SEGUN ADJ (RURAL)'!$C$14</f>
        <v>38544</v>
      </c>
      <c r="CY182" s="80" t="e" vm="1">
        <f>+[4]!NumLetras(CX182,"PESO","PESOS DOMINICANOS","$EE $m CON #d/100 CENTAVOS")</f>
        <v>#VALUE!</v>
      </c>
      <c r="CZ182" s="37">
        <v>0</v>
      </c>
      <c r="DA182" s="37">
        <f t="shared" si="129"/>
        <v>0</v>
      </c>
      <c r="DB182" s="189">
        <v>65.75</v>
      </c>
      <c r="DC182" s="80">
        <f>+CZ182*'PRECIOS SEGUN ADJ. (FRONTERIZO)'!$B$19*'PRECIOS SEGUN ADJ. (FRONTERIZO)'!$C$19</f>
        <v>0</v>
      </c>
      <c r="DD182" s="80" t="e" vm="1">
        <f>+[4]!NumLetras(DC182,"PESO","PESOS DOMINICANOS","$EE $m CON #d/100 CENTAVOS")</f>
        <v>#VALUE!</v>
      </c>
      <c r="DE182" s="80">
        <f t="shared" si="147"/>
        <v>0</v>
      </c>
      <c r="DF182" s="165">
        <v>5</v>
      </c>
      <c r="DG182" s="37">
        <f t="shared" si="148"/>
        <v>200</v>
      </c>
      <c r="DH182" s="189">
        <v>82.59999999999998</v>
      </c>
      <c r="DI182" s="80">
        <f>+DF182*'PRECIOS SEGUN ADJ (RURAL)'!$B$15*'PRECIOS SEGUN ADJ (RURAL)'!$C$15</f>
        <v>16520</v>
      </c>
      <c r="DJ182" s="80" t="e" vm="1">
        <f>+[4]!NumLetras(DI182,"PESO","PESOS DOMINICANOS","$EE $m CON #d/100 CENTAVOS")</f>
        <v>#VALUE!</v>
      </c>
      <c r="DK182" s="80">
        <f t="shared" si="165"/>
        <v>2973.6</v>
      </c>
      <c r="DL182" s="165">
        <v>146</v>
      </c>
      <c r="DM182" s="37">
        <f t="shared" si="149"/>
        <v>5840</v>
      </c>
      <c r="DN182" s="189">
        <v>23.059999999999995</v>
      </c>
      <c r="DO182" s="80">
        <f>+DL182*'PRECIOS SEGUN ADJ (RURAL)'!$B$17*'PRECIOS SEGUN ADJ (RURAL)'!$C$17</f>
        <v>134670.39999999999</v>
      </c>
      <c r="DP182" s="80" t="e" vm="1">
        <f>+[4]!NumLetras(DO182,"PESO","PESOS DOMINICANOS","$EE $m CON #d/100 CENTAVOS")</f>
        <v>#VALUE!</v>
      </c>
      <c r="DQ182" s="192">
        <v>0</v>
      </c>
      <c r="DR182" s="192">
        <f t="shared" si="130"/>
        <v>0</v>
      </c>
      <c r="DS182" s="189">
        <v>80.849999999999994</v>
      </c>
      <c r="DT182" s="80">
        <f>+DQ182*'PRECIOS SEGUN ADJ. (FRONTERIZO)'!$B$22*'PRECIOS SEGUN ADJ. (FRONTERIZO)'!$C$22</f>
        <v>0</v>
      </c>
      <c r="DU182" s="80" t="e" vm="1">
        <f>+[4]!NumLetras(DT182,"PESO","PESOS DOMINICANOS","$EE $m CON #d/100 CENTAVOS")</f>
        <v>#VALUE!</v>
      </c>
      <c r="DV182" s="165">
        <v>6</v>
      </c>
      <c r="DW182" s="37">
        <f t="shared" si="150"/>
        <v>240</v>
      </c>
      <c r="DX182" s="189">
        <v>21.83</v>
      </c>
      <c r="DY182" s="80">
        <f>+DV182*'PRECIOS SEGUN ADJ (RURAL)'!$B$19*'PRECIOS SEGUN ADJ (RURAL)'!$C$19</f>
        <v>5239.2</v>
      </c>
      <c r="DZ182" s="80" t="e" vm="1">
        <f>+[4]!NumLetras(DY182,"PESO","PESOS DOMINICANOS","$EE $m CON #d/100 CENTAVOS")</f>
        <v>#VALUE!</v>
      </c>
      <c r="EA182" s="80">
        <f t="shared" si="166"/>
        <v>943.06</v>
      </c>
      <c r="EB182" s="165">
        <v>21</v>
      </c>
      <c r="EC182" s="37">
        <f t="shared" si="151"/>
        <v>840</v>
      </c>
      <c r="ED182" s="189">
        <v>33</v>
      </c>
      <c r="EE182" s="80">
        <f>+EB182*'PRECIOS SEGUN ADJ (RURAL)'!$B$20*'PRECIOS SEGUN ADJ (RURAL)'!$C$20</f>
        <v>27720</v>
      </c>
      <c r="EF182" s="80" t="e" vm="1">
        <f>+[4]!NumLetras(EE182,"PESO","PESOS DOMINICANOS","$EE $m CON #d/100 CENTAVOS")</f>
        <v>#VALUE!</v>
      </c>
      <c r="EG182" s="37">
        <v>0</v>
      </c>
      <c r="EH182" s="37">
        <f t="shared" si="131"/>
        <v>0</v>
      </c>
      <c r="EI182" s="189">
        <v>15.789999999999997</v>
      </c>
      <c r="EJ182" s="80">
        <f>+EG182*'PRECIOS SEGUN ADJ. (FRONTERIZO)'!$B$25*'PRECIOS SEGUN ADJ. (FRONTERIZO)'!$C$25</f>
        <v>0</v>
      </c>
      <c r="EK182" s="80" t="e" vm="1">
        <f>+[4]!NumLetras(EJ182,"PESO","PESOS DOMINICANOS","$EE $m CON #d/100 CENTAVOS")</f>
        <v>#VALUE!</v>
      </c>
      <c r="EL182" s="37">
        <v>0</v>
      </c>
      <c r="EM182" s="37">
        <f t="shared" si="132"/>
        <v>0</v>
      </c>
      <c r="EN182" s="189">
        <v>31.5</v>
      </c>
      <c r="EO182" s="80">
        <f>+EL182*'PRECIOS SEGUN ADJ. (FRONTERIZO)'!$B$26*'PRECIOS SEGUN ADJ. (FRONTERIZO)'!$C$26</f>
        <v>0</v>
      </c>
      <c r="EP182" s="80" t="e" vm="1">
        <f>+[4]!NumLetras(EO182,"PESO","PESOS DOMINICANOS","$EE $m CON #d/100 CENTAVOS")</f>
        <v>#VALUE!</v>
      </c>
      <c r="EQ182" s="193">
        <v>19</v>
      </c>
      <c r="ER182" s="194">
        <f t="shared" si="152"/>
        <v>760</v>
      </c>
      <c r="ES182" s="195">
        <v>21.68</v>
      </c>
      <c r="ET182" s="196">
        <f>+EQ182*'PRECIOS SEGUN ADJ (RURAL)'!$B$13*'PRECIOS SEGUN ADJ (RURAL)'!$C$13</f>
        <v>16476.8</v>
      </c>
      <c r="EU182" s="196" t="e" vm="1">
        <f>+[4]!NumLetras(ET182,"PESO","PESOS DOMINICANOS","$EE $m CON #d/100 CENTAVOS")</f>
        <v>#VALUE!</v>
      </c>
      <c r="EV182" s="197">
        <v>146</v>
      </c>
      <c r="EW182" s="198">
        <f t="shared" si="167"/>
        <v>2920</v>
      </c>
      <c r="EX182" s="199">
        <v>5.5</v>
      </c>
      <c r="EY182" s="200">
        <f>+EV182*'PRECIOS SEGUN ADJ (RURAL)'!$B$16*'PRECIOS SEGUN ADJ (RURAL)'!$C$16</f>
        <v>16060</v>
      </c>
      <c r="EZ182" s="200" t="e" vm="1">
        <f>+[4]!NumLetras(EY182,"PESO","PESOS DOMINICANOS","$EE $m CON #d/100 CENTAVOS")</f>
        <v>#VALUE!</v>
      </c>
      <c r="FA182" s="201">
        <v>9</v>
      </c>
      <c r="FB182" s="202">
        <f t="shared" si="153"/>
        <v>360</v>
      </c>
      <c r="FC182" s="203">
        <v>220</v>
      </c>
      <c r="FD182" s="204">
        <f>+FA182*'PRECIOS SEGUN ADJ (RURAL)'!$B$18*'PRECIOS SEGUN ADJ (RURAL)'!$C$18</f>
        <v>79200</v>
      </c>
      <c r="FE182" s="204" t="e" vm="1">
        <f>+[4]!NumLetras(FD182,"PESO","PESOS DOMINICANOS","$EE $m CON #d/100 CENTAVOS")</f>
        <v>#VALUE!</v>
      </c>
      <c r="FF182" s="204">
        <f t="shared" si="168"/>
        <v>14256</v>
      </c>
      <c r="FG182" s="80">
        <f t="shared" si="134"/>
        <v>742592.79999999993</v>
      </c>
      <c r="FH182" s="80" t="e" vm="1">
        <f>+[4]!NumLetras(FG182,"PESO","PESOS DOMINICANOS","$EE $m CON #d/100 CENTAVOS")</f>
        <v>#VALUE!</v>
      </c>
      <c r="FI182" s="80">
        <f t="shared" si="133"/>
        <v>59075.09</v>
      </c>
      <c r="FJ182" s="80" t="e" vm="1">
        <f>+[4]!NumLetras(FI182,"PESO","PESOS DOMINICANOS","$EE $m CON #d/100 CENTAVOS")</f>
        <v>#VALUE!</v>
      </c>
      <c r="FK182" s="80">
        <f t="shared" si="154"/>
        <v>683517.71</v>
      </c>
      <c r="FL182" s="80" t="e" vm="1">
        <f>+[4]!NumLetras(FK182,"PESO","PESOS DOMINICANOS","$EE $m CON #d/100 CENTAVOS")</f>
        <v>#VALUE!</v>
      </c>
      <c r="FM182" s="80">
        <f t="shared" si="155"/>
        <v>148518.56</v>
      </c>
      <c r="FN182" s="80" t="e" vm="1">
        <f>+[4]!NumLetras(FM182,"PESO","PESOS DOMINICANOS","$EE $m CON #d/100 CENTAVOS")</f>
        <v>#VALUE!</v>
      </c>
      <c r="FO182" s="80">
        <f t="shared" si="156"/>
        <v>7425.93</v>
      </c>
      <c r="FP182" s="80" t="e" vm="1">
        <f>+[4]!NumLetras(FO182,"PESO","PESOS DOMINICANOS","$EE $m CON #d/100 CENTAVOS")</f>
        <v>#VALUE!</v>
      </c>
      <c r="FQ182" s="80"/>
      <c r="FR182" s="80">
        <f t="shared" si="157"/>
        <v>594074.24</v>
      </c>
      <c r="FS182" s="80" t="e" vm="1">
        <f>+[4]!NumLetras(FR182,"PESO","PESOS DOMINICANOS","$EE $m CON #d/100 CENTAVOS")</f>
        <v>#VALUE!</v>
      </c>
      <c r="FT182" s="37" t="str">
        <f>+VLOOKUP(D182,'RURAL XENIA'!F:G,2,0)</f>
        <v>R-15</v>
      </c>
    </row>
    <row r="183" spans="1:176">
      <c r="A183" s="37">
        <v>72</v>
      </c>
      <c r="B183" s="37">
        <v>72</v>
      </c>
      <c r="C183" s="26" t="s">
        <v>1441</v>
      </c>
      <c r="D183" s="37">
        <v>40223656899</v>
      </c>
      <c r="E183" s="37" t="str">
        <f>+VLOOKUP(D183,'INFORMACION DE PROVEEDORES'!C:I,2,0)</f>
        <v>402-2365689-9</v>
      </c>
      <c r="F183" s="26" t="str">
        <f>+VLOOKUP(D183,'INFORMACION DE PROVEEDORES'!C:J,4,0)</f>
        <v>HEIDI MILAGROS BAUTISTA FELIX</v>
      </c>
      <c r="G183" s="37" t="str">
        <f>+VLOOKUP(D183,'INFORMACION DE PROVEEDORES'!C:K,5,0)</f>
        <v>402-2365689-9</v>
      </c>
      <c r="H183" s="26" t="str">
        <f>+VLOOKUP(D183,'INFORMACION DE PROVEEDORES'!C:L,7,0)</f>
        <v xml:space="preserve">CALLE HATUEY NO. 11, ENSANCHE AGUILA, DUARTE, SAN FRANCISCO DE MACORIS </v>
      </c>
      <c r="I183" s="37" t="str">
        <f>+VLOOKUP(D183,'INFORMACION DE PROVEEDORES'!C:M,3,0)</f>
        <v xml:space="preserve"> FÍSICA</v>
      </c>
      <c r="J183" s="37">
        <v>3</v>
      </c>
      <c r="K183" s="37">
        <v>272</v>
      </c>
      <c r="L183" s="37">
        <v>19</v>
      </c>
      <c r="M183" s="37">
        <f t="shared" si="158"/>
        <v>760</v>
      </c>
      <c r="N183" s="189">
        <v>60.180000000000007</v>
      </c>
      <c r="O183" s="80">
        <f>+L183*'PRECIOS SEGUN ADJ (RURAL)'!$B$2*'PRECIOS SEGUN ADJ (RURAL)'!$C$2</f>
        <v>45736.800000000003</v>
      </c>
      <c r="P183" s="80" t="e" vm="1">
        <f>+[4]!NumLetras(O183,"PESO","PESOS DOMINICANOS","$EE $m CON #d/100 CENTAVOS")</f>
        <v>#VALUE!</v>
      </c>
      <c r="Q183" s="80">
        <f t="shared" si="159"/>
        <v>7317.89</v>
      </c>
      <c r="R183" s="165">
        <v>5</v>
      </c>
      <c r="S183" s="37">
        <f t="shared" si="135"/>
        <v>200</v>
      </c>
      <c r="T183" s="189">
        <v>33</v>
      </c>
      <c r="U183" s="80">
        <f>+R183*'PRECIOS SEGUN ADJ (RURAL)'!$B$3*'PRECIOS SEGUN ADJ (RURAL)'!$C$3</f>
        <v>6600</v>
      </c>
      <c r="V183" s="80" t="e" vm="1">
        <f>+[4]!NumLetras(U183,"PESO","PESOS DOMINICANOS","$EE $m CON #d/100 CENTAVOS")</f>
        <v>#VALUE!</v>
      </c>
      <c r="W183" s="192">
        <v>0</v>
      </c>
      <c r="X183" s="37">
        <f t="shared" si="124"/>
        <v>0</v>
      </c>
      <c r="Y183" s="189">
        <v>25.2</v>
      </c>
      <c r="Z183" s="80">
        <f>+W183*'PRECIOS SEGUN ADJ. (FRONTERIZO)'!$B$4*'PRECIOS SEGUN ADJ. (FRONTERIZO)'!$C$4</f>
        <v>0</v>
      </c>
      <c r="AA183" s="80" t="e" vm="1">
        <f>+[4]!NumLetras(Z183,"PESO","PESOS DOMINICANOS","$EE $m CON #d/100 CENTAVOS")</f>
        <v>#VALUE!</v>
      </c>
      <c r="AB183" s="165">
        <v>42</v>
      </c>
      <c r="AC183" s="37">
        <f t="shared" si="136"/>
        <v>1680</v>
      </c>
      <c r="AD183" s="189">
        <v>87.91</v>
      </c>
      <c r="AE183" s="80">
        <f>+AB183*'PRECIOS SEGUN ADJ (RURAL)'!$B$4*'PRECIOS SEGUN ADJ (RURAL)'!$C$4</f>
        <v>147688.79999999999</v>
      </c>
      <c r="AF183" s="80" t="e" vm="1">
        <f>+[4]!NumLetras(AE183,"PESO","PESOS DOMINICANOS","$EE $m CON #d/100 CENTAVOS")</f>
        <v>#VALUE!</v>
      </c>
      <c r="AG183" s="80">
        <f t="shared" si="160"/>
        <v>26583.98</v>
      </c>
      <c r="AH183" s="165">
        <v>51</v>
      </c>
      <c r="AI183" s="37">
        <f t="shared" si="137"/>
        <v>2040</v>
      </c>
      <c r="AJ183" s="189">
        <v>53.95</v>
      </c>
      <c r="AK183" s="80">
        <f>+AH183*'PRECIOS SEGUN ADJ (RURAL)'!$B$5*'PRECIOS SEGUN ADJ (RURAL)'!$C$5</f>
        <v>110058.00000000001</v>
      </c>
      <c r="AL183" s="80" t="e" vm="1">
        <f>+[4]!NumLetras(AK183,"PESO","PESOS DOMINICANOS","$EE $m CON #d/100 CENTAVOS")</f>
        <v>#VALUE!</v>
      </c>
      <c r="AM183" s="165">
        <v>7</v>
      </c>
      <c r="AN183" s="37">
        <f t="shared" si="138"/>
        <v>280</v>
      </c>
      <c r="AO183" s="189">
        <v>29.05</v>
      </c>
      <c r="AP183" s="80">
        <f>+AM183*'PRECIOS SEGUN ADJ (RURAL)'!$B$6*'PRECIOS SEGUN ADJ (RURAL)'!$C$6</f>
        <v>8134</v>
      </c>
      <c r="AQ183" s="80" t="e" vm="1">
        <f>+[4]!NumLetras(AP183,"PESO","PESOS DOMINICANOS","$EE $m CON #d/100 CENTAVOS")</f>
        <v>#VALUE!</v>
      </c>
      <c r="AR183" s="80">
        <f t="shared" si="161"/>
        <v>1301.44</v>
      </c>
      <c r="AS183" s="165">
        <v>16</v>
      </c>
      <c r="AT183" s="37">
        <f t="shared" si="139"/>
        <v>640</v>
      </c>
      <c r="AU183" s="189">
        <v>304.44</v>
      </c>
      <c r="AV183" s="80">
        <f>+AS183*'PRECIOS SEGUN ADJ (RURAL)'!$B$7*'PRECIOS SEGUN ADJ (RURAL)'!$C$7</f>
        <v>194841.60000000001</v>
      </c>
      <c r="AW183" s="80" t="e" vm="1">
        <f>+[4]!NumLetras(AV183,"PESO","PESOS DOMINICANOS","$EE $m CON #d/100 CENTAVOS")</f>
        <v>#VALUE!</v>
      </c>
      <c r="AX183" s="80">
        <f t="shared" si="162"/>
        <v>35071.49</v>
      </c>
      <c r="AY183" s="37">
        <v>0</v>
      </c>
      <c r="AZ183" s="37">
        <f t="shared" si="125"/>
        <v>0</v>
      </c>
      <c r="BA183" s="189">
        <v>18.899999999999999</v>
      </c>
      <c r="BB183" s="80">
        <f>+AY183*'PRECIOS SEGUN ADJ. (FRONTERIZO)'!$B$9*'PRECIOS SEGUN ADJ. (FRONTERIZO)'!$C$9</f>
        <v>0</v>
      </c>
      <c r="BC183" s="80" t="e" vm="1">
        <f>+[4]!NumLetras(BB183,"PESO","PESOS DOMINICANOS","$EE $m CON #d/100 CENTAVOS")</f>
        <v>#VALUE!</v>
      </c>
      <c r="BD183" s="165">
        <v>5</v>
      </c>
      <c r="BE183" s="37">
        <f t="shared" si="140"/>
        <v>200</v>
      </c>
      <c r="BF183" s="189">
        <v>140.38999999999999</v>
      </c>
      <c r="BG183" s="80">
        <f>+BD183*'PRECIOS SEGUN ADJ (RURAL)'!$B$8*'PRECIOS SEGUN ADJ (RURAL)'!$C$8</f>
        <v>28077.999999999996</v>
      </c>
      <c r="BH183" s="80" t="e" vm="1">
        <f>+[4]!NumLetras(BG183,"PESO","PESOS DOMINICANOS","$EE $m CON #d/100 CENTAVOS")</f>
        <v>#VALUE!</v>
      </c>
      <c r="BI183" s="80">
        <f t="shared" si="163"/>
        <v>5054.04</v>
      </c>
      <c r="BJ183" s="37">
        <v>0</v>
      </c>
      <c r="BK183" s="37">
        <f t="shared" si="126"/>
        <v>0</v>
      </c>
      <c r="BL183" s="189">
        <v>31.459999999999997</v>
      </c>
      <c r="BM183" s="80">
        <f>+BJ183*'PRECIOS SEGUN ADJ. (FRONTERIZO)'!$B$11*'PRECIOS SEGUN ADJ. (FRONTERIZO)'!$C$11</f>
        <v>0</v>
      </c>
      <c r="BN183" s="80" t="e" vm="1">
        <f>+[4]!NumLetras(BM183,"PESO","PESOS DOMINICANOS","$EE $m CON #d/100 CENTAVOS")</f>
        <v>#VALUE!</v>
      </c>
      <c r="BO183" s="165">
        <v>13</v>
      </c>
      <c r="BP183" s="37">
        <f t="shared" si="141"/>
        <v>520</v>
      </c>
      <c r="BQ183" s="189">
        <v>68.099999999999994</v>
      </c>
      <c r="BR183" s="80">
        <f>+BO183*'PRECIOS SEGUN ADJ (RURAL)'!$B$9*'PRECIOS SEGUN ADJ (RURAL)'!$C$9</f>
        <v>35412</v>
      </c>
      <c r="BS183" s="80" t="e" vm="1">
        <f>+[4]!NumLetras(BR183,"PESO","PESOS DOMINICANOS","$EE $m CON #d/100 CENTAVOS")</f>
        <v>#VALUE!</v>
      </c>
      <c r="BT183" s="165">
        <v>272</v>
      </c>
      <c r="BU183" s="37">
        <f t="shared" si="164"/>
        <v>5440</v>
      </c>
      <c r="BV183" s="189">
        <v>5.5</v>
      </c>
      <c r="BW183" s="80">
        <f>+BT183*'PRECIOS SEGUN ADJ (RURAL)'!$B$10*'PRECIOS SEGUN ADJ (RURAL)'!$C$10</f>
        <v>29920</v>
      </c>
      <c r="BX183" s="80" t="e" vm="1">
        <f>+[4]!NumLetras(BW183,"PESO","PESOS DOMINICANOS","$EE $m CON #d/100 CENTAVOS")</f>
        <v>#VALUE!</v>
      </c>
      <c r="BY183" s="165">
        <v>272</v>
      </c>
      <c r="BZ183" s="37">
        <f t="shared" si="142"/>
        <v>10880</v>
      </c>
      <c r="CA183" s="189">
        <v>7.1500000000000012</v>
      </c>
      <c r="CB183" s="80">
        <f>+BY183*'PRECIOS SEGUN ADJ (RURAL)'!$B$11*'PRECIOS SEGUN ADJ (RURAL)'!$C$11</f>
        <v>77792</v>
      </c>
      <c r="CC183" s="80" t="e" vm="1">
        <f>+[4]!NumLetras(CB183,"PESO","PESOS DOMINICANOS","$EE $m CON #d/100 CENTAVOS")</f>
        <v>#VALUE!</v>
      </c>
      <c r="CD183" s="165">
        <v>272</v>
      </c>
      <c r="CE183" s="37">
        <f t="shared" si="143"/>
        <v>10880</v>
      </c>
      <c r="CF183" s="189">
        <v>6.84</v>
      </c>
      <c r="CG183" s="80">
        <f>+CD183*'PRECIOS SEGUN ADJ (RURAL)'!$B$12*'PRECIOS SEGUN ADJ (RURAL)'!$C$12</f>
        <v>74419.199999999997</v>
      </c>
      <c r="CH183" s="80" t="e" vm="1">
        <f>+[4]!NumLetras(CG183,"PESO","PESOS DOMINICANOS","$EE $m CON #d/100 CENTAVOS")</f>
        <v>#VALUE!</v>
      </c>
      <c r="CI183" s="37">
        <v>0</v>
      </c>
      <c r="CJ183" s="37">
        <f t="shared" si="127"/>
        <v>0</v>
      </c>
      <c r="CK183" s="189">
        <v>60</v>
      </c>
      <c r="CL183" s="80">
        <f>+CI183*'PRECIOS SEGUN ADJ. (FRONTERIZO)'!$B$16*'PRECIOS SEGUN ADJ. (FRONTERIZO)'!$C$16</f>
        <v>0</v>
      </c>
      <c r="CM183" s="80" t="e" vm="1">
        <f>+[4]!NumLetras(CL183,"PESO","PESOS DOMINICANOS","$EE $m CON #d/100 CENTAVOS")</f>
        <v>#VALUE!</v>
      </c>
      <c r="CN183" s="80">
        <f t="shared" si="144"/>
        <v>0</v>
      </c>
      <c r="CO183" s="37">
        <v>0</v>
      </c>
      <c r="CP183" s="37">
        <f t="shared" si="128"/>
        <v>0</v>
      </c>
      <c r="CQ183" s="189">
        <v>55.649999999999991</v>
      </c>
      <c r="CR183" s="80">
        <f>+CO183*'PRECIOS SEGUN ADJ. (FRONTERIZO)'!$B$17*'PRECIOS SEGUN ADJ. (FRONTERIZO)'!$C$17</f>
        <v>0</v>
      </c>
      <c r="CS183" s="80" t="e" vm="1">
        <f>+[4]!NumLetras(CR183,"PESO","PESOS DOMINICANOS","$EE $m CON #d/100 CENTAVOS")</f>
        <v>#VALUE!</v>
      </c>
      <c r="CT183" s="80">
        <f t="shared" si="145"/>
        <v>0</v>
      </c>
      <c r="CU183" s="165">
        <v>272</v>
      </c>
      <c r="CV183" s="37">
        <f t="shared" si="146"/>
        <v>10880</v>
      </c>
      <c r="CW183" s="189">
        <v>6.5999999999999988</v>
      </c>
      <c r="CX183" s="80">
        <f>+CU183*'PRECIOS SEGUN ADJ (RURAL)'!$B$14*'PRECIOS SEGUN ADJ (RURAL)'!$C$14</f>
        <v>71808</v>
      </c>
      <c r="CY183" s="80" t="e" vm="1">
        <f>+[4]!NumLetras(CX183,"PESO","PESOS DOMINICANOS","$EE $m CON #d/100 CENTAVOS")</f>
        <v>#VALUE!</v>
      </c>
      <c r="CZ183" s="37">
        <v>0</v>
      </c>
      <c r="DA183" s="37">
        <f t="shared" si="129"/>
        <v>0</v>
      </c>
      <c r="DB183" s="189">
        <v>65.75</v>
      </c>
      <c r="DC183" s="80">
        <f>+CZ183*'PRECIOS SEGUN ADJ. (FRONTERIZO)'!$B$19*'PRECIOS SEGUN ADJ. (FRONTERIZO)'!$C$19</f>
        <v>0</v>
      </c>
      <c r="DD183" s="80" t="e" vm="1">
        <f>+[4]!NumLetras(DC183,"PESO","PESOS DOMINICANOS","$EE $m CON #d/100 CENTAVOS")</f>
        <v>#VALUE!</v>
      </c>
      <c r="DE183" s="80">
        <f t="shared" si="147"/>
        <v>0</v>
      </c>
      <c r="DF183" s="165">
        <v>11</v>
      </c>
      <c r="DG183" s="37">
        <f t="shared" si="148"/>
        <v>440</v>
      </c>
      <c r="DH183" s="189">
        <v>82.59999999999998</v>
      </c>
      <c r="DI183" s="80">
        <f>+DF183*'PRECIOS SEGUN ADJ (RURAL)'!$B$15*'PRECIOS SEGUN ADJ (RURAL)'!$C$15</f>
        <v>36344</v>
      </c>
      <c r="DJ183" s="80" t="e" vm="1">
        <f>+[4]!NumLetras(DI183,"PESO","PESOS DOMINICANOS","$EE $m CON #d/100 CENTAVOS")</f>
        <v>#VALUE!</v>
      </c>
      <c r="DK183" s="80">
        <f t="shared" si="165"/>
        <v>6541.92</v>
      </c>
      <c r="DL183" s="165">
        <v>272</v>
      </c>
      <c r="DM183" s="37">
        <f t="shared" si="149"/>
        <v>10880</v>
      </c>
      <c r="DN183" s="189">
        <v>23.059999999999995</v>
      </c>
      <c r="DO183" s="80">
        <f>+DL183*'PRECIOS SEGUN ADJ (RURAL)'!$B$17*'PRECIOS SEGUN ADJ (RURAL)'!$C$17</f>
        <v>250892.79999999999</v>
      </c>
      <c r="DP183" s="80" t="e" vm="1">
        <f>+[4]!NumLetras(DO183,"PESO","PESOS DOMINICANOS","$EE $m CON #d/100 CENTAVOS")</f>
        <v>#VALUE!</v>
      </c>
      <c r="DQ183" s="192">
        <v>0</v>
      </c>
      <c r="DR183" s="192">
        <f t="shared" si="130"/>
        <v>0</v>
      </c>
      <c r="DS183" s="189">
        <v>80.849999999999994</v>
      </c>
      <c r="DT183" s="80">
        <f>+DQ183*'PRECIOS SEGUN ADJ. (FRONTERIZO)'!$B$22*'PRECIOS SEGUN ADJ. (FRONTERIZO)'!$C$22</f>
        <v>0</v>
      </c>
      <c r="DU183" s="80" t="e" vm="1">
        <f>+[4]!NumLetras(DT183,"PESO","PESOS DOMINICANOS","$EE $m CON #d/100 CENTAVOS")</f>
        <v>#VALUE!</v>
      </c>
      <c r="DV183" s="165">
        <v>12</v>
      </c>
      <c r="DW183" s="37">
        <f t="shared" si="150"/>
        <v>480</v>
      </c>
      <c r="DX183" s="189">
        <v>21.83</v>
      </c>
      <c r="DY183" s="80">
        <f>+DV183*'PRECIOS SEGUN ADJ (RURAL)'!$B$19*'PRECIOS SEGUN ADJ (RURAL)'!$C$19</f>
        <v>10478.4</v>
      </c>
      <c r="DZ183" s="80" t="e" vm="1">
        <f>+[4]!NumLetras(DY183,"PESO","PESOS DOMINICANOS","$EE $m CON #d/100 CENTAVOS")</f>
        <v>#VALUE!</v>
      </c>
      <c r="EA183" s="80">
        <f t="shared" si="166"/>
        <v>1886.11</v>
      </c>
      <c r="EB183" s="165">
        <v>41</v>
      </c>
      <c r="EC183" s="37">
        <f t="shared" si="151"/>
        <v>1640</v>
      </c>
      <c r="ED183" s="189">
        <v>33</v>
      </c>
      <c r="EE183" s="80">
        <f>+EB183*'PRECIOS SEGUN ADJ (RURAL)'!$B$20*'PRECIOS SEGUN ADJ (RURAL)'!$C$20</f>
        <v>54120</v>
      </c>
      <c r="EF183" s="80" t="e" vm="1">
        <f>+[4]!NumLetras(EE183,"PESO","PESOS DOMINICANOS","$EE $m CON #d/100 CENTAVOS")</f>
        <v>#VALUE!</v>
      </c>
      <c r="EG183" s="37">
        <v>0</v>
      </c>
      <c r="EH183" s="37">
        <f t="shared" si="131"/>
        <v>0</v>
      </c>
      <c r="EI183" s="189">
        <v>15.789999999999997</v>
      </c>
      <c r="EJ183" s="80">
        <f>+EG183*'PRECIOS SEGUN ADJ. (FRONTERIZO)'!$B$25*'PRECIOS SEGUN ADJ. (FRONTERIZO)'!$C$25</f>
        <v>0</v>
      </c>
      <c r="EK183" s="80" t="e" vm="1">
        <f>+[4]!NumLetras(EJ183,"PESO","PESOS DOMINICANOS","$EE $m CON #d/100 CENTAVOS")</f>
        <v>#VALUE!</v>
      </c>
      <c r="EL183" s="37">
        <v>0</v>
      </c>
      <c r="EM183" s="37">
        <f t="shared" si="132"/>
        <v>0</v>
      </c>
      <c r="EN183" s="189">
        <v>31.5</v>
      </c>
      <c r="EO183" s="80">
        <f>+EL183*'PRECIOS SEGUN ADJ. (FRONTERIZO)'!$B$26*'PRECIOS SEGUN ADJ. (FRONTERIZO)'!$C$26</f>
        <v>0</v>
      </c>
      <c r="EP183" s="80" t="e" vm="1">
        <f>+[4]!NumLetras(EO183,"PESO","PESOS DOMINICANOS","$EE $m CON #d/100 CENTAVOS")</f>
        <v>#VALUE!</v>
      </c>
      <c r="EQ183" s="193">
        <v>36</v>
      </c>
      <c r="ER183" s="194">
        <f t="shared" si="152"/>
        <v>1440</v>
      </c>
      <c r="ES183" s="195">
        <v>21.68</v>
      </c>
      <c r="ET183" s="196">
        <f>+EQ183*'PRECIOS SEGUN ADJ (RURAL)'!$B$13*'PRECIOS SEGUN ADJ (RURAL)'!$C$13</f>
        <v>31219.200000000001</v>
      </c>
      <c r="EU183" s="196" t="e" vm="1">
        <f>+[4]!NumLetras(ET183,"PESO","PESOS DOMINICANOS","$EE $m CON #d/100 CENTAVOS")</f>
        <v>#VALUE!</v>
      </c>
      <c r="EV183" s="197">
        <v>272</v>
      </c>
      <c r="EW183" s="198">
        <f t="shared" si="167"/>
        <v>5440</v>
      </c>
      <c r="EX183" s="199">
        <v>5.5</v>
      </c>
      <c r="EY183" s="200">
        <f>+EV183*'PRECIOS SEGUN ADJ (RURAL)'!$B$16*'PRECIOS SEGUN ADJ (RURAL)'!$C$16</f>
        <v>29920</v>
      </c>
      <c r="EZ183" s="200" t="e" vm="1">
        <f>+[4]!NumLetras(EY183,"PESO","PESOS DOMINICANOS","$EE $m CON #d/100 CENTAVOS")</f>
        <v>#VALUE!</v>
      </c>
      <c r="FA183" s="201">
        <v>16</v>
      </c>
      <c r="FB183" s="202">
        <f t="shared" si="153"/>
        <v>640</v>
      </c>
      <c r="FC183" s="203">
        <v>220</v>
      </c>
      <c r="FD183" s="204">
        <f>+FA183*'PRECIOS SEGUN ADJ (RURAL)'!$B$18*'PRECIOS SEGUN ADJ (RURAL)'!$C$18</f>
        <v>140800</v>
      </c>
      <c r="FE183" s="204" t="e" vm="1">
        <f>+[4]!NumLetras(FD183,"PESO","PESOS DOMINICANOS","$EE $m CON #d/100 CENTAVOS")</f>
        <v>#VALUE!</v>
      </c>
      <c r="FF183" s="204">
        <f t="shared" si="168"/>
        <v>25344</v>
      </c>
      <c r="FG183" s="80">
        <f t="shared" si="134"/>
        <v>1384262.7999999998</v>
      </c>
      <c r="FH183" s="80" t="e" vm="1">
        <f>+[4]!NumLetras(FG183,"PESO","PESOS DOMINICANOS","$EE $m CON #d/100 CENTAVOS")</f>
        <v>#VALUE!</v>
      </c>
      <c r="FI183" s="80">
        <f t="shared" si="133"/>
        <v>109100.87</v>
      </c>
      <c r="FJ183" s="80" t="e" vm="1">
        <f>+[4]!NumLetras(FI183,"PESO","PESOS DOMINICANOS","$EE $m CON #d/100 CENTAVOS")</f>
        <v>#VALUE!</v>
      </c>
      <c r="FK183" s="80">
        <f t="shared" si="154"/>
        <v>1275161.9299999997</v>
      </c>
      <c r="FL183" s="80" t="e" vm="1">
        <f>+[4]!NumLetras(FK183,"PESO","PESOS DOMINICANOS","$EE $m CON #d/100 CENTAVOS")</f>
        <v>#VALUE!</v>
      </c>
      <c r="FM183" s="80">
        <f t="shared" si="155"/>
        <v>276852.56</v>
      </c>
      <c r="FN183" s="80" t="e" vm="1">
        <f>+[4]!NumLetras(FM183,"PESO","PESOS DOMINICANOS","$EE $m CON #d/100 CENTAVOS")</f>
        <v>#VALUE!</v>
      </c>
      <c r="FO183" s="80">
        <f t="shared" si="156"/>
        <v>13842.63</v>
      </c>
      <c r="FP183" s="80" t="e" vm="1">
        <f>+[4]!NumLetras(FO183,"PESO","PESOS DOMINICANOS","$EE $m CON #d/100 CENTAVOS")</f>
        <v>#VALUE!</v>
      </c>
      <c r="FQ183" s="80"/>
      <c r="FR183" s="80">
        <f t="shared" si="157"/>
        <v>1107410.2399999998</v>
      </c>
      <c r="FS183" s="80" t="e" vm="1">
        <f>+[4]!NumLetras(FR183,"PESO","PESOS DOMINICANOS","$EE $m CON #d/100 CENTAVOS")</f>
        <v>#VALUE!</v>
      </c>
      <c r="FT183" s="37" t="str">
        <f>+VLOOKUP(D183,'RURAL XENIA'!F:G,2,0)</f>
        <v>R-27</v>
      </c>
    </row>
    <row r="184" spans="1:176">
      <c r="A184" s="37">
        <v>73</v>
      </c>
      <c r="B184" s="37">
        <v>73</v>
      </c>
      <c r="C184" s="26" t="s">
        <v>3341</v>
      </c>
      <c r="D184" s="37">
        <v>130431991</v>
      </c>
      <c r="E184" s="37">
        <f>+VLOOKUP(D184,'INFORMACION DE PROVEEDORES'!C:I,2,0)</f>
        <v>130431991</v>
      </c>
      <c r="F184" s="26" t="str">
        <f>+VLOOKUP(D184,'INFORMACION DE PROVEEDORES'!C:J,4,0)</f>
        <v>MIGUEL ROIG</v>
      </c>
      <c r="G184" s="37" t="str">
        <f>+VLOOKUP(D184,'INFORMACION DE PROVEEDORES'!C:K,5,0)</f>
        <v>001-1378855-8</v>
      </c>
      <c r="H184" s="26" t="str">
        <f>+VLOOKUP(D184,'INFORMACION DE PROVEEDORES'!C:L,7,0)</f>
        <v>AVENIDA JOHN F. KENNEDY, PLAZA HACHE, LOCAL 2-16, NACO</v>
      </c>
      <c r="I184" s="37" t="str">
        <f>+VLOOKUP(D184,'INFORMACION DE PROVEEDORES'!C:M,3,0)</f>
        <v xml:space="preserve"> JURÍDICA</v>
      </c>
      <c r="J184" s="37">
        <v>1</v>
      </c>
      <c r="K184" s="37">
        <v>170</v>
      </c>
      <c r="L184" s="37">
        <v>12</v>
      </c>
      <c r="M184" s="37">
        <f t="shared" si="158"/>
        <v>480</v>
      </c>
      <c r="N184" s="189">
        <v>60.180000000000007</v>
      </c>
      <c r="O184" s="80">
        <f>+L184*'PRECIOS SEGUN ADJ (RURAL)'!$B$2*'PRECIOS SEGUN ADJ (RURAL)'!$C$2</f>
        <v>28886.399999999998</v>
      </c>
      <c r="P184" s="80" t="e" vm="1">
        <f>+[4]!NumLetras(O184,"PESO","PESOS DOMINICANOS","$EE $m CON #d/100 CENTAVOS")</f>
        <v>#VALUE!</v>
      </c>
      <c r="Q184" s="80">
        <f t="shared" si="159"/>
        <v>4621.82</v>
      </c>
      <c r="R184" s="165">
        <v>2</v>
      </c>
      <c r="S184" s="37">
        <f t="shared" si="135"/>
        <v>80</v>
      </c>
      <c r="T184" s="189">
        <v>33</v>
      </c>
      <c r="U184" s="80">
        <f>+R184*'PRECIOS SEGUN ADJ (RURAL)'!$B$3*'PRECIOS SEGUN ADJ (RURAL)'!$C$3</f>
        <v>2640</v>
      </c>
      <c r="V184" s="80" t="e" vm="1">
        <f>+[4]!NumLetras(U184,"PESO","PESOS DOMINICANOS","$EE $m CON #d/100 CENTAVOS")</f>
        <v>#VALUE!</v>
      </c>
      <c r="W184" s="192">
        <v>0</v>
      </c>
      <c r="X184" s="37">
        <f t="shared" si="124"/>
        <v>0</v>
      </c>
      <c r="Y184" s="189">
        <v>25.2</v>
      </c>
      <c r="Z184" s="80">
        <f>+W184*'PRECIOS SEGUN ADJ. (FRONTERIZO)'!$B$4*'PRECIOS SEGUN ADJ. (FRONTERIZO)'!$C$4</f>
        <v>0</v>
      </c>
      <c r="AA184" s="80" t="e" vm="1">
        <f>+[4]!NumLetras(Z184,"PESO","PESOS DOMINICANOS","$EE $m CON #d/100 CENTAVOS")</f>
        <v>#VALUE!</v>
      </c>
      <c r="AB184" s="165">
        <v>26</v>
      </c>
      <c r="AC184" s="37">
        <f t="shared" si="136"/>
        <v>1040</v>
      </c>
      <c r="AD184" s="189">
        <v>87.91</v>
      </c>
      <c r="AE184" s="80">
        <f>+AB184*'PRECIOS SEGUN ADJ (RURAL)'!$B$4*'PRECIOS SEGUN ADJ (RURAL)'!$C$4</f>
        <v>91426.4</v>
      </c>
      <c r="AF184" s="80" t="e" vm="1">
        <f>+[4]!NumLetras(AE184,"PESO","PESOS DOMINICANOS","$EE $m CON #d/100 CENTAVOS")</f>
        <v>#VALUE!</v>
      </c>
      <c r="AG184" s="80">
        <f t="shared" si="160"/>
        <v>16456.75</v>
      </c>
      <c r="AH184" s="165">
        <v>32</v>
      </c>
      <c r="AI184" s="37">
        <f t="shared" si="137"/>
        <v>1280</v>
      </c>
      <c r="AJ184" s="189">
        <v>53.95</v>
      </c>
      <c r="AK184" s="80">
        <f>+AH184*'PRECIOS SEGUN ADJ (RURAL)'!$B$5*'PRECIOS SEGUN ADJ (RURAL)'!$C$5</f>
        <v>69056</v>
      </c>
      <c r="AL184" s="80" t="e" vm="1">
        <f>+[4]!NumLetras(AK184,"PESO","PESOS DOMINICANOS","$EE $m CON #d/100 CENTAVOS")</f>
        <v>#VALUE!</v>
      </c>
      <c r="AM184" s="165">
        <v>4</v>
      </c>
      <c r="AN184" s="37">
        <f t="shared" si="138"/>
        <v>160</v>
      </c>
      <c r="AO184" s="189">
        <v>29.05</v>
      </c>
      <c r="AP184" s="80">
        <f>+AM184*'PRECIOS SEGUN ADJ (RURAL)'!$B$6*'PRECIOS SEGUN ADJ (RURAL)'!$C$6</f>
        <v>4648</v>
      </c>
      <c r="AQ184" s="80" t="e" vm="1">
        <f>+[4]!NumLetras(AP184,"PESO","PESOS DOMINICANOS","$EE $m CON #d/100 CENTAVOS")</f>
        <v>#VALUE!</v>
      </c>
      <c r="AR184" s="80">
        <f t="shared" si="161"/>
        <v>743.68</v>
      </c>
      <c r="AS184" s="165">
        <v>10</v>
      </c>
      <c r="AT184" s="37">
        <f t="shared" si="139"/>
        <v>400</v>
      </c>
      <c r="AU184" s="189">
        <v>304.44</v>
      </c>
      <c r="AV184" s="80">
        <f>+AS184*'PRECIOS SEGUN ADJ (RURAL)'!$B$7*'PRECIOS SEGUN ADJ (RURAL)'!$C$7</f>
        <v>121776</v>
      </c>
      <c r="AW184" s="80" t="e" vm="1">
        <f>+[4]!NumLetras(AV184,"PESO","PESOS DOMINICANOS","$EE $m CON #d/100 CENTAVOS")</f>
        <v>#VALUE!</v>
      </c>
      <c r="AX184" s="80">
        <f t="shared" si="162"/>
        <v>21919.68</v>
      </c>
      <c r="AY184" s="37">
        <v>0</v>
      </c>
      <c r="AZ184" s="37">
        <f t="shared" si="125"/>
        <v>0</v>
      </c>
      <c r="BA184" s="189">
        <v>18.899999999999999</v>
      </c>
      <c r="BB184" s="80">
        <f>+AY184*'PRECIOS SEGUN ADJ. (FRONTERIZO)'!$B$9*'PRECIOS SEGUN ADJ. (FRONTERIZO)'!$C$9</f>
        <v>0</v>
      </c>
      <c r="BC184" s="80" t="e" vm="1">
        <f>+[4]!NumLetras(BB184,"PESO","PESOS DOMINICANOS","$EE $m CON #d/100 CENTAVOS")</f>
        <v>#VALUE!</v>
      </c>
      <c r="BD184" s="165">
        <v>2</v>
      </c>
      <c r="BE184" s="37">
        <f t="shared" si="140"/>
        <v>80</v>
      </c>
      <c r="BF184" s="189">
        <v>140.38999999999999</v>
      </c>
      <c r="BG184" s="80">
        <f>+BD184*'PRECIOS SEGUN ADJ (RURAL)'!$B$8*'PRECIOS SEGUN ADJ (RURAL)'!$C$8</f>
        <v>11231.199999999999</v>
      </c>
      <c r="BH184" s="80" t="e" vm="1">
        <f>+[4]!NumLetras(BG184,"PESO","PESOS DOMINICANOS","$EE $m CON #d/100 CENTAVOS")</f>
        <v>#VALUE!</v>
      </c>
      <c r="BI184" s="80">
        <f t="shared" si="163"/>
        <v>2021.62</v>
      </c>
      <c r="BJ184" s="37">
        <v>0</v>
      </c>
      <c r="BK184" s="37">
        <f t="shared" si="126"/>
        <v>0</v>
      </c>
      <c r="BL184" s="189">
        <v>31.459999999999997</v>
      </c>
      <c r="BM184" s="80">
        <f>+BJ184*'PRECIOS SEGUN ADJ. (FRONTERIZO)'!$B$11*'PRECIOS SEGUN ADJ. (FRONTERIZO)'!$C$11</f>
        <v>0</v>
      </c>
      <c r="BN184" s="80" t="e" vm="1">
        <f>+[4]!NumLetras(BM184,"PESO","PESOS DOMINICANOS","$EE $m CON #d/100 CENTAVOS")</f>
        <v>#VALUE!</v>
      </c>
      <c r="BO184" s="165">
        <v>8</v>
      </c>
      <c r="BP184" s="37">
        <f t="shared" si="141"/>
        <v>320</v>
      </c>
      <c r="BQ184" s="189">
        <v>68.099999999999994</v>
      </c>
      <c r="BR184" s="80">
        <f>+BO184*'PRECIOS SEGUN ADJ (RURAL)'!$B$9*'PRECIOS SEGUN ADJ (RURAL)'!$C$9</f>
        <v>21792</v>
      </c>
      <c r="BS184" s="80" t="e" vm="1">
        <f>+[4]!NumLetras(BR184,"PESO","PESOS DOMINICANOS","$EE $m CON #d/100 CENTAVOS")</f>
        <v>#VALUE!</v>
      </c>
      <c r="BT184" s="165">
        <v>170</v>
      </c>
      <c r="BU184" s="37">
        <f t="shared" si="164"/>
        <v>3400</v>
      </c>
      <c r="BV184" s="189">
        <v>5.5</v>
      </c>
      <c r="BW184" s="80">
        <f>+BT184*'PRECIOS SEGUN ADJ (RURAL)'!$B$10*'PRECIOS SEGUN ADJ (RURAL)'!$C$10</f>
        <v>18700</v>
      </c>
      <c r="BX184" s="80" t="e" vm="1">
        <f>+[4]!NumLetras(BW184,"PESO","PESOS DOMINICANOS","$EE $m CON #d/100 CENTAVOS")</f>
        <v>#VALUE!</v>
      </c>
      <c r="BY184" s="165">
        <v>170</v>
      </c>
      <c r="BZ184" s="37">
        <f t="shared" si="142"/>
        <v>6800</v>
      </c>
      <c r="CA184" s="189">
        <v>7.1500000000000012</v>
      </c>
      <c r="CB184" s="80">
        <f>+BY184*'PRECIOS SEGUN ADJ (RURAL)'!$B$11*'PRECIOS SEGUN ADJ (RURAL)'!$C$11</f>
        <v>48620</v>
      </c>
      <c r="CC184" s="80" t="e" vm="1">
        <f>+[4]!NumLetras(CB184,"PESO","PESOS DOMINICANOS","$EE $m CON #d/100 CENTAVOS")</f>
        <v>#VALUE!</v>
      </c>
      <c r="CD184" s="165">
        <v>170</v>
      </c>
      <c r="CE184" s="37">
        <f t="shared" si="143"/>
        <v>6800</v>
      </c>
      <c r="CF184" s="189">
        <v>6.84</v>
      </c>
      <c r="CG184" s="80">
        <f>+CD184*'PRECIOS SEGUN ADJ (RURAL)'!$B$12*'PRECIOS SEGUN ADJ (RURAL)'!$C$12</f>
        <v>46512</v>
      </c>
      <c r="CH184" s="80" t="e" vm="1">
        <f>+[4]!NumLetras(CG184,"PESO","PESOS DOMINICANOS","$EE $m CON #d/100 CENTAVOS")</f>
        <v>#VALUE!</v>
      </c>
      <c r="CI184" s="37">
        <v>0</v>
      </c>
      <c r="CJ184" s="37">
        <f t="shared" si="127"/>
        <v>0</v>
      </c>
      <c r="CK184" s="189">
        <v>60</v>
      </c>
      <c r="CL184" s="80">
        <f>+CI184*'PRECIOS SEGUN ADJ. (FRONTERIZO)'!$B$16*'PRECIOS SEGUN ADJ. (FRONTERIZO)'!$C$16</f>
        <v>0</v>
      </c>
      <c r="CM184" s="80" t="e" vm="1">
        <f>+[4]!NumLetras(CL184,"PESO","PESOS DOMINICANOS","$EE $m CON #d/100 CENTAVOS")</f>
        <v>#VALUE!</v>
      </c>
      <c r="CN184" s="80">
        <f t="shared" si="144"/>
        <v>0</v>
      </c>
      <c r="CO184" s="37">
        <v>0</v>
      </c>
      <c r="CP184" s="37">
        <f t="shared" si="128"/>
        <v>0</v>
      </c>
      <c r="CQ184" s="189">
        <v>55.649999999999991</v>
      </c>
      <c r="CR184" s="80">
        <f>+CO184*'PRECIOS SEGUN ADJ. (FRONTERIZO)'!$B$17*'PRECIOS SEGUN ADJ. (FRONTERIZO)'!$C$17</f>
        <v>0</v>
      </c>
      <c r="CS184" s="80" t="e" vm="1">
        <f>+[4]!NumLetras(CR184,"PESO","PESOS DOMINICANOS","$EE $m CON #d/100 CENTAVOS")</f>
        <v>#VALUE!</v>
      </c>
      <c r="CT184" s="80">
        <f t="shared" si="145"/>
        <v>0</v>
      </c>
      <c r="CU184" s="165">
        <v>170</v>
      </c>
      <c r="CV184" s="37">
        <f t="shared" si="146"/>
        <v>6800</v>
      </c>
      <c r="CW184" s="189">
        <v>6.5999999999999988</v>
      </c>
      <c r="CX184" s="80">
        <f>+CU184*'PRECIOS SEGUN ADJ (RURAL)'!$B$14*'PRECIOS SEGUN ADJ (RURAL)'!$C$14</f>
        <v>44880</v>
      </c>
      <c r="CY184" s="80" t="e" vm="1">
        <f>+[4]!NumLetras(CX184,"PESO","PESOS DOMINICANOS","$EE $m CON #d/100 CENTAVOS")</f>
        <v>#VALUE!</v>
      </c>
      <c r="CZ184" s="37">
        <v>0</v>
      </c>
      <c r="DA184" s="37">
        <f t="shared" si="129"/>
        <v>0</v>
      </c>
      <c r="DB184" s="189">
        <v>65.75</v>
      </c>
      <c r="DC184" s="80">
        <f>+CZ184*'PRECIOS SEGUN ADJ. (FRONTERIZO)'!$B$19*'PRECIOS SEGUN ADJ. (FRONTERIZO)'!$C$19</f>
        <v>0</v>
      </c>
      <c r="DD184" s="80" t="e" vm="1">
        <f>+[4]!NumLetras(DC184,"PESO","PESOS DOMINICANOS","$EE $m CON #d/100 CENTAVOS")</f>
        <v>#VALUE!</v>
      </c>
      <c r="DE184" s="80">
        <f t="shared" si="147"/>
        <v>0</v>
      </c>
      <c r="DF184" s="165">
        <v>6</v>
      </c>
      <c r="DG184" s="37">
        <f t="shared" si="148"/>
        <v>240</v>
      </c>
      <c r="DH184" s="189">
        <v>82.59999999999998</v>
      </c>
      <c r="DI184" s="80">
        <f>+DF184*'PRECIOS SEGUN ADJ (RURAL)'!$B$15*'PRECIOS SEGUN ADJ (RURAL)'!$C$15</f>
        <v>19824</v>
      </c>
      <c r="DJ184" s="80" t="e" vm="1">
        <f>+[4]!NumLetras(DI184,"PESO","PESOS DOMINICANOS","$EE $m CON #d/100 CENTAVOS")</f>
        <v>#VALUE!</v>
      </c>
      <c r="DK184" s="80">
        <f t="shared" si="165"/>
        <v>3568.32</v>
      </c>
      <c r="DL184" s="165">
        <v>170</v>
      </c>
      <c r="DM184" s="37">
        <f t="shared" si="149"/>
        <v>6800</v>
      </c>
      <c r="DN184" s="189">
        <v>23.059999999999995</v>
      </c>
      <c r="DO184" s="80">
        <f>+DL184*'PRECIOS SEGUN ADJ (RURAL)'!$B$17*'PRECIOS SEGUN ADJ (RURAL)'!$C$17</f>
        <v>156808</v>
      </c>
      <c r="DP184" s="80" t="e" vm="1">
        <f>+[4]!NumLetras(DO184,"PESO","PESOS DOMINICANOS","$EE $m CON #d/100 CENTAVOS")</f>
        <v>#VALUE!</v>
      </c>
      <c r="DQ184" s="192">
        <v>0</v>
      </c>
      <c r="DR184" s="192">
        <f t="shared" si="130"/>
        <v>0</v>
      </c>
      <c r="DS184" s="189">
        <v>80.849999999999994</v>
      </c>
      <c r="DT184" s="80">
        <f>+DQ184*'PRECIOS SEGUN ADJ. (FRONTERIZO)'!$B$22*'PRECIOS SEGUN ADJ. (FRONTERIZO)'!$C$22</f>
        <v>0</v>
      </c>
      <c r="DU184" s="80" t="e" vm="1">
        <f>+[4]!NumLetras(DT184,"PESO","PESOS DOMINICANOS","$EE $m CON #d/100 CENTAVOS")</f>
        <v>#VALUE!</v>
      </c>
      <c r="DV184" s="165">
        <v>7</v>
      </c>
      <c r="DW184" s="37">
        <f t="shared" si="150"/>
        <v>280</v>
      </c>
      <c r="DX184" s="189">
        <v>21.83</v>
      </c>
      <c r="DY184" s="80">
        <f>+DV184*'PRECIOS SEGUN ADJ (RURAL)'!$B$19*'PRECIOS SEGUN ADJ (RURAL)'!$C$19</f>
        <v>6112.4</v>
      </c>
      <c r="DZ184" s="80" t="e" vm="1">
        <f>+[4]!NumLetras(DY184,"PESO","PESOS DOMINICANOS","$EE $m CON #d/100 CENTAVOS")</f>
        <v>#VALUE!</v>
      </c>
      <c r="EA184" s="80">
        <f t="shared" si="166"/>
        <v>1100.23</v>
      </c>
      <c r="EB184" s="165">
        <v>25</v>
      </c>
      <c r="EC184" s="37">
        <f t="shared" si="151"/>
        <v>1000</v>
      </c>
      <c r="ED184" s="189">
        <v>33</v>
      </c>
      <c r="EE184" s="80">
        <f>+EB184*'PRECIOS SEGUN ADJ (RURAL)'!$B$20*'PRECIOS SEGUN ADJ (RURAL)'!$C$20</f>
        <v>33000</v>
      </c>
      <c r="EF184" s="80" t="e" vm="1">
        <f>+[4]!NumLetras(EE184,"PESO","PESOS DOMINICANOS","$EE $m CON #d/100 CENTAVOS")</f>
        <v>#VALUE!</v>
      </c>
      <c r="EG184" s="37">
        <v>0</v>
      </c>
      <c r="EH184" s="37">
        <f t="shared" si="131"/>
        <v>0</v>
      </c>
      <c r="EI184" s="189">
        <v>15.789999999999997</v>
      </c>
      <c r="EJ184" s="80">
        <f>+EG184*'PRECIOS SEGUN ADJ. (FRONTERIZO)'!$B$25*'PRECIOS SEGUN ADJ. (FRONTERIZO)'!$C$25</f>
        <v>0</v>
      </c>
      <c r="EK184" s="80" t="e" vm="1">
        <f>+[4]!NumLetras(EJ184,"PESO","PESOS DOMINICANOS","$EE $m CON #d/100 CENTAVOS")</f>
        <v>#VALUE!</v>
      </c>
      <c r="EL184" s="37">
        <v>0</v>
      </c>
      <c r="EM184" s="37">
        <f t="shared" si="132"/>
        <v>0</v>
      </c>
      <c r="EN184" s="189">
        <v>31.5</v>
      </c>
      <c r="EO184" s="80">
        <f>+EL184*'PRECIOS SEGUN ADJ. (FRONTERIZO)'!$B$26*'PRECIOS SEGUN ADJ. (FRONTERIZO)'!$C$26</f>
        <v>0</v>
      </c>
      <c r="EP184" s="80" t="e" vm="1">
        <f>+[4]!NumLetras(EO184,"PESO","PESOS DOMINICANOS","$EE $m CON #d/100 CENTAVOS")</f>
        <v>#VALUE!</v>
      </c>
      <c r="EQ184" s="193">
        <v>22</v>
      </c>
      <c r="ER184" s="194">
        <f t="shared" si="152"/>
        <v>880</v>
      </c>
      <c r="ES184" s="195">
        <v>21.68</v>
      </c>
      <c r="ET184" s="196">
        <f>+EQ184*'PRECIOS SEGUN ADJ (RURAL)'!$B$13*'PRECIOS SEGUN ADJ (RURAL)'!$C$13</f>
        <v>19078.399999999998</v>
      </c>
      <c r="EU184" s="196" t="e" vm="1">
        <f>+[4]!NumLetras(ET184,"PESO","PESOS DOMINICANOS","$EE $m CON #d/100 CENTAVOS")</f>
        <v>#VALUE!</v>
      </c>
      <c r="EV184" s="197">
        <v>170</v>
      </c>
      <c r="EW184" s="198">
        <f t="shared" si="167"/>
        <v>3400</v>
      </c>
      <c r="EX184" s="199">
        <v>5.5</v>
      </c>
      <c r="EY184" s="200">
        <f>+EV184*'PRECIOS SEGUN ADJ (RURAL)'!$B$16*'PRECIOS SEGUN ADJ (RURAL)'!$C$16</f>
        <v>18700</v>
      </c>
      <c r="EZ184" s="200" t="e" vm="1">
        <f>+[4]!NumLetras(EY184,"PESO","PESOS DOMINICANOS","$EE $m CON #d/100 CENTAVOS")</f>
        <v>#VALUE!</v>
      </c>
      <c r="FA184" s="201">
        <v>10</v>
      </c>
      <c r="FB184" s="202">
        <f t="shared" si="153"/>
        <v>400</v>
      </c>
      <c r="FC184" s="203">
        <v>220</v>
      </c>
      <c r="FD184" s="204">
        <f>+FA184*'PRECIOS SEGUN ADJ (RURAL)'!$B$18*'PRECIOS SEGUN ADJ (RURAL)'!$C$18</f>
        <v>88000</v>
      </c>
      <c r="FE184" s="204" t="e" vm="1">
        <f>+[4]!NumLetras(FD184,"PESO","PESOS DOMINICANOS","$EE $m CON #d/100 CENTAVOS")</f>
        <v>#VALUE!</v>
      </c>
      <c r="FF184" s="204">
        <f t="shared" si="168"/>
        <v>15840</v>
      </c>
      <c r="FG184" s="80">
        <f t="shared" si="134"/>
        <v>851690.8</v>
      </c>
      <c r="FH184" s="80" t="e" vm="1">
        <f>+[4]!NumLetras(FG184,"PESO","PESOS DOMINICANOS","$EE $m CON #d/100 CENTAVOS")</f>
        <v>#VALUE!</v>
      </c>
      <c r="FI184" s="80">
        <f t="shared" si="133"/>
        <v>66272.100000000006</v>
      </c>
      <c r="FJ184" s="80" t="e" vm="1">
        <f>+[4]!NumLetras(FI184,"PESO","PESOS DOMINICANOS","$EE $m CON #d/100 CENTAVOS")</f>
        <v>#VALUE!</v>
      </c>
      <c r="FK184" s="80">
        <f t="shared" si="154"/>
        <v>785418.70000000007</v>
      </c>
      <c r="FL184" s="80" t="e" vm="1">
        <f>+[4]!NumLetras(FK184,"PESO","PESOS DOMINICANOS","$EE $m CON #d/100 CENTAVOS")</f>
        <v>#VALUE!</v>
      </c>
      <c r="FM184" s="80">
        <f t="shared" si="155"/>
        <v>170338.16</v>
      </c>
      <c r="FN184" s="80" t="e" vm="1">
        <f>+[4]!NumLetras(FM184,"PESO","PESOS DOMINICANOS","$EE $m CON #d/100 CENTAVOS")</f>
        <v>#VALUE!</v>
      </c>
      <c r="FO184" s="80">
        <f t="shared" si="156"/>
        <v>8516.91</v>
      </c>
      <c r="FP184" s="80" t="e" vm="1">
        <f>+[4]!NumLetras(FO184,"PESO","PESOS DOMINICANOS","$EE $m CON #d/100 CENTAVOS")</f>
        <v>#VALUE!</v>
      </c>
      <c r="FQ184" s="80"/>
      <c r="FR184" s="80">
        <f t="shared" si="157"/>
        <v>681352.64</v>
      </c>
      <c r="FS184" s="80" t="e" vm="1">
        <f>+[4]!NumLetras(FR184,"PESO","PESOS DOMINICANOS","$EE $m CON #d/100 CENTAVOS")</f>
        <v>#VALUE!</v>
      </c>
      <c r="FT184" s="37" t="str">
        <f>+VLOOKUP(D184,'RURAL XENIA'!F:G,2,0)</f>
        <v>R-19</v>
      </c>
    </row>
    <row r="185" spans="1:176">
      <c r="A185" s="37">
        <v>74</v>
      </c>
      <c r="B185" s="37">
        <v>74</v>
      </c>
      <c r="C185" s="26" t="s">
        <v>1453</v>
      </c>
      <c r="D185" s="37">
        <v>40225450580</v>
      </c>
      <c r="E185" s="37" t="str">
        <f>+VLOOKUP(D185,'INFORMACION DE PROVEEDORES'!C:I,2,0)</f>
        <v>402-2554058-0</v>
      </c>
      <c r="F185" s="26" t="str">
        <f>+VLOOKUP(D185,'INFORMACION DE PROVEEDORES'!C:J,4,0)</f>
        <v>ILONDRY LISSELOTTE SANCHEZ BELTRE</v>
      </c>
      <c r="G185" s="37" t="str">
        <f>+VLOOKUP(D185,'INFORMACION DE PROVEEDORES'!C:K,5,0)</f>
        <v>402-2554058-0</v>
      </c>
      <c r="H185" s="26" t="str">
        <f>+VLOOKUP(D185,'INFORMACION DE PROVEEDORES'!C:L,7,0)</f>
        <v>VILLARPANDO, AZUA DETRÁS DEL LICEO CAMILO MUÑOZ</v>
      </c>
      <c r="I185" s="37" t="str">
        <f>+VLOOKUP(D185,'INFORMACION DE PROVEEDORES'!C:M,3,0)</f>
        <v xml:space="preserve"> FÍSICA</v>
      </c>
      <c r="J185" s="37">
        <v>1</v>
      </c>
      <c r="K185" s="37">
        <v>118</v>
      </c>
      <c r="L185" s="37">
        <v>8</v>
      </c>
      <c r="M185" s="37">
        <f t="shared" si="158"/>
        <v>320</v>
      </c>
      <c r="N185" s="189">
        <v>60.180000000000007</v>
      </c>
      <c r="O185" s="80">
        <f>+L185*'PRECIOS SEGUN ADJ (RURAL)'!$B$2*'PRECIOS SEGUN ADJ (RURAL)'!$C$2</f>
        <v>19257.599999999999</v>
      </c>
      <c r="P185" s="80" t="e" vm="1">
        <f>+[4]!NumLetras(O185,"PESO","PESOS DOMINICANOS","$EE $m CON #d/100 CENTAVOS")</f>
        <v>#VALUE!</v>
      </c>
      <c r="Q185" s="80">
        <f t="shared" si="159"/>
        <v>3081.22</v>
      </c>
      <c r="R185" s="165">
        <v>2</v>
      </c>
      <c r="S185" s="37">
        <f t="shared" si="135"/>
        <v>80</v>
      </c>
      <c r="T185" s="189">
        <v>33</v>
      </c>
      <c r="U185" s="80">
        <f>+R185*'PRECIOS SEGUN ADJ (RURAL)'!$B$3*'PRECIOS SEGUN ADJ (RURAL)'!$C$3</f>
        <v>2640</v>
      </c>
      <c r="V185" s="80" t="e" vm="1">
        <f>+[4]!NumLetras(U185,"PESO","PESOS DOMINICANOS","$EE $m CON #d/100 CENTAVOS")</f>
        <v>#VALUE!</v>
      </c>
      <c r="W185" s="192">
        <v>0</v>
      </c>
      <c r="X185" s="37">
        <f t="shared" si="124"/>
        <v>0</v>
      </c>
      <c r="Y185" s="189">
        <v>25.2</v>
      </c>
      <c r="Z185" s="80">
        <f>+W185*'PRECIOS SEGUN ADJ. (FRONTERIZO)'!$B$4*'PRECIOS SEGUN ADJ. (FRONTERIZO)'!$C$4</f>
        <v>0</v>
      </c>
      <c r="AA185" s="80" t="e" vm="1">
        <f>+[4]!NumLetras(Z185,"PESO","PESOS DOMINICANOS","$EE $m CON #d/100 CENTAVOS")</f>
        <v>#VALUE!</v>
      </c>
      <c r="AB185" s="165">
        <v>18</v>
      </c>
      <c r="AC185" s="37">
        <f t="shared" si="136"/>
        <v>720</v>
      </c>
      <c r="AD185" s="189">
        <v>87.91</v>
      </c>
      <c r="AE185" s="80">
        <f>+AB185*'PRECIOS SEGUN ADJ (RURAL)'!$B$4*'PRECIOS SEGUN ADJ (RURAL)'!$C$4</f>
        <v>63295.199999999997</v>
      </c>
      <c r="AF185" s="80" t="e" vm="1">
        <f>+[4]!NumLetras(AE185,"PESO","PESOS DOMINICANOS","$EE $m CON #d/100 CENTAVOS")</f>
        <v>#VALUE!</v>
      </c>
      <c r="AG185" s="80">
        <f t="shared" si="160"/>
        <v>11393.14</v>
      </c>
      <c r="AH185" s="165">
        <v>22</v>
      </c>
      <c r="AI185" s="37">
        <f t="shared" si="137"/>
        <v>880</v>
      </c>
      <c r="AJ185" s="189">
        <v>53.95</v>
      </c>
      <c r="AK185" s="80">
        <f>+AH185*'PRECIOS SEGUN ADJ (RURAL)'!$B$5*'PRECIOS SEGUN ADJ (RURAL)'!$C$5</f>
        <v>47476</v>
      </c>
      <c r="AL185" s="80" t="e" vm="1">
        <f>+[4]!NumLetras(AK185,"PESO","PESOS DOMINICANOS","$EE $m CON #d/100 CENTAVOS")</f>
        <v>#VALUE!</v>
      </c>
      <c r="AM185" s="165">
        <v>3</v>
      </c>
      <c r="AN185" s="37">
        <f t="shared" si="138"/>
        <v>120</v>
      </c>
      <c r="AO185" s="189">
        <v>29.05</v>
      </c>
      <c r="AP185" s="80">
        <f>+AM185*'PRECIOS SEGUN ADJ (RURAL)'!$B$6*'PRECIOS SEGUN ADJ (RURAL)'!$C$6</f>
        <v>3486</v>
      </c>
      <c r="AQ185" s="80" t="e" vm="1">
        <f>+[4]!NumLetras(AP185,"PESO","PESOS DOMINICANOS","$EE $m CON #d/100 CENTAVOS")</f>
        <v>#VALUE!</v>
      </c>
      <c r="AR185" s="80">
        <f t="shared" si="161"/>
        <v>557.76</v>
      </c>
      <c r="AS185" s="165">
        <v>7</v>
      </c>
      <c r="AT185" s="37">
        <f t="shared" si="139"/>
        <v>280</v>
      </c>
      <c r="AU185" s="189">
        <v>304.44</v>
      </c>
      <c r="AV185" s="80">
        <f>+AS185*'PRECIOS SEGUN ADJ (RURAL)'!$B$7*'PRECIOS SEGUN ADJ (RURAL)'!$C$7</f>
        <v>85243.199999999997</v>
      </c>
      <c r="AW185" s="80" t="e" vm="1">
        <f>+[4]!NumLetras(AV185,"PESO","PESOS DOMINICANOS","$EE $m CON #d/100 CENTAVOS")</f>
        <v>#VALUE!</v>
      </c>
      <c r="AX185" s="80">
        <f t="shared" si="162"/>
        <v>15343.78</v>
      </c>
      <c r="AY185" s="37">
        <v>0</v>
      </c>
      <c r="AZ185" s="37">
        <f t="shared" si="125"/>
        <v>0</v>
      </c>
      <c r="BA185" s="189">
        <v>18.899999999999999</v>
      </c>
      <c r="BB185" s="80">
        <f>+AY185*'PRECIOS SEGUN ADJ. (FRONTERIZO)'!$B$9*'PRECIOS SEGUN ADJ. (FRONTERIZO)'!$C$9</f>
        <v>0</v>
      </c>
      <c r="BC185" s="80" t="e" vm="1">
        <f>+[4]!NumLetras(BB185,"PESO","PESOS DOMINICANOS","$EE $m CON #d/100 CENTAVOS")</f>
        <v>#VALUE!</v>
      </c>
      <c r="BD185" s="165">
        <v>2</v>
      </c>
      <c r="BE185" s="37">
        <f t="shared" si="140"/>
        <v>80</v>
      </c>
      <c r="BF185" s="189">
        <v>140.38999999999999</v>
      </c>
      <c r="BG185" s="80">
        <f>+BD185*'PRECIOS SEGUN ADJ (RURAL)'!$B$8*'PRECIOS SEGUN ADJ (RURAL)'!$C$8</f>
        <v>11231.199999999999</v>
      </c>
      <c r="BH185" s="80" t="e" vm="1">
        <f>+[4]!NumLetras(BG185,"PESO","PESOS DOMINICANOS","$EE $m CON #d/100 CENTAVOS")</f>
        <v>#VALUE!</v>
      </c>
      <c r="BI185" s="80">
        <f t="shared" si="163"/>
        <v>2021.62</v>
      </c>
      <c r="BJ185" s="37">
        <v>0</v>
      </c>
      <c r="BK185" s="37">
        <f t="shared" si="126"/>
        <v>0</v>
      </c>
      <c r="BL185" s="189">
        <v>31.459999999999997</v>
      </c>
      <c r="BM185" s="80">
        <f>+BJ185*'PRECIOS SEGUN ADJ. (FRONTERIZO)'!$B$11*'PRECIOS SEGUN ADJ. (FRONTERIZO)'!$C$11</f>
        <v>0</v>
      </c>
      <c r="BN185" s="80" t="e" vm="1">
        <f>+[4]!NumLetras(BM185,"PESO","PESOS DOMINICANOS","$EE $m CON #d/100 CENTAVOS")</f>
        <v>#VALUE!</v>
      </c>
      <c r="BO185" s="165">
        <v>6</v>
      </c>
      <c r="BP185" s="37">
        <f t="shared" si="141"/>
        <v>240</v>
      </c>
      <c r="BQ185" s="189">
        <v>68.099999999999994</v>
      </c>
      <c r="BR185" s="80">
        <f>+BO185*'PRECIOS SEGUN ADJ (RURAL)'!$B$9*'PRECIOS SEGUN ADJ (RURAL)'!$C$9</f>
        <v>16343.999999999998</v>
      </c>
      <c r="BS185" s="80" t="e" vm="1">
        <f>+[4]!NumLetras(BR185,"PESO","PESOS DOMINICANOS","$EE $m CON #d/100 CENTAVOS")</f>
        <v>#VALUE!</v>
      </c>
      <c r="BT185" s="165">
        <v>118</v>
      </c>
      <c r="BU185" s="37">
        <f t="shared" si="164"/>
        <v>2360</v>
      </c>
      <c r="BV185" s="189">
        <v>5.5</v>
      </c>
      <c r="BW185" s="80">
        <f>+BT185*'PRECIOS SEGUN ADJ (RURAL)'!$B$10*'PRECIOS SEGUN ADJ (RURAL)'!$C$10</f>
        <v>12980</v>
      </c>
      <c r="BX185" s="80" t="e" vm="1">
        <f>+[4]!NumLetras(BW185,"PESO","PESOS DOMINICANOS","$EE $m CON #d/100 CENTAVOS")</f>
        <v>#VALUE!</v>
      </c>
      <c r="BY185" s="165">
        <v>118</v>
      </c>
      <c r="BZ185" s="37">
        <f t="shared" si="142"/>
        <v>4720</v>
      </c>
      <c r="CA185" s="189">
        <v>7.1500000000000012</v>
      </c>
      <c r="CB185" s="80">
        <f>+BY185*'PRECIOS SEGUN ADJ (RURAL)'!$B$11*'PRECIOS SEGUN ADJ (RURAL)'!$C$11</f>
        <v>33748</v>
      </c>
      <c r="CC185" s="80" t="e" vm="1">
        <f>+[4]!NumLetras(CB185,"PESO","PESOS DOMINICANOS","$EE $m CON #d/100 CENTAVOS")</f>
        <v>#VALUE!</v>
      </c>
      <c r="CD185" s="165">
        <v>118</v>
      </c>
      <c r="CE185" s="37">
        <f t="shared" si="143"/>
        <v>4720</v>
      </c>
      <c r="CF185" s="189">
        <v>6.84</v>
      </c>
      <c r="CG185" s="80">
        <f>+CD185*'PRECIOS SEGUN ADJ (RURAL)'!$B$12*'PRECIOS SEGUN ADJ (RURAL)'!$C$12</f>
        <v>32284.799999999999</v>
      </c>
      <c r="CH185" s="80" t="e" vm="1">
        <f>+[4]!NumLetras(CG185,"PESO","PESOS DOMINICANOS","$EE $m CON #d/100 CENTAVOS")</f>
        <v>#VALUE!</v>
      </c>
      <c r="CI185" s="37">
        <v>0</v>
      </c>
      <c r="CJ185" s="37">
        <f t="shared" si="127"/>
        <v>0</v>
      </c>
      <c r="CK185" s="189">
        <v>60</v>
      </c>
      <c r="CL185" s="80">
        <f>+CI185*'PRECIOS SEGUN ADJ. (FRONTERIZO)'!$B$16*'PRECIOS SEGUN ADJ. (FRONTERIZO)'!$C$16</f>
        <v>0</v>
      </c>
      <c r="CM185" s="80" t="e" vm="1">
        <f>+[4]!NumLetras(CL185,"PESO","PESOS DOMINICANOS","$EE $m CON #d/100 CENTAVOS")</f>
        <v>#VALUE!</v>
      </c>
      <c r="CN185" s="80">
        <f t="shared" si="144"/>
        <v>0</v>
      </c>
      <c r="CO185" s="37">
        <v>0</v>
      </c>
      <c r="CP185" s="37">
        <f t="shared" si="128"/>
        <v>0</v>
      </c>
      <c r="CQ185" s="189">
        <v>55.649999999999991</v>
      </c>
      <c r="CR185" s="80">
        <f>+CO185*'PRECIOS SEGUN ADJ. (FRONTERIZO)'!$B$17*'PRECIOS SEGUN ADJ. (FRONTERIZO)'!$C$17</f>
        <v>0</v>
      </c>
      <c r="CS185" s="80" t="e" vm="1">
        <f>+[4]!NumLetras(CR185,"PESO","PESOS DOMINICANOS","$EE $m CON #d/100 CENTAVOS")</f>
        <v>#VALUE!</v>
      </c>
      <c r="CT185" s="80">
        <f t="shared" si="145"/>
        <v>0</v>
      </c>
      <c r="CU185" s="165">
        <v>118</v>
      </c>
      <c r="CV185" s="37">
        <f t="shared" si="146"/>
        <v>4720</v>
      </c>
      <c r="CW185" s="189">
        <v>6.5999999999999988</v>
      </c>
      <c r="CX185" s="80">
        <f>+CU185*'PRECIOS SEGUN ADJ (RURAL)'!$B$14*'PRECIOS SEGUN ADJ (RURAL)'!$C$14</f>
        <v>31152</v>
      </c>
      <c r="CY185" s="80" t="e" vm="1">
        <f>+[4]!NumLetras(CX185,"PESO","PESOS DOMINICANOS","$EE $m CON #d/100 CENTAVOS")</f>
        <v>#VALUE!</v>
      </c>
      <c r="CZ185" s="37">
        <v>0</v>
      </c>
      <c r="DA185" s="37">
        <f t="shared" si="129"/>
        <v>0</v>
      </c>
      <c r="DB185" s="189">
        <v>65.75</v>
      </c>
      <c r="DC185" s="80">
        <f>+CZ185*'PRECIOS SEGUN ADJ. (FRONTERIZO)'!$B$19*'PRECIOS SEGUN ADJ. (FRONTERIZO)'!$C$19</f>
        <v>0</v>
      </c>
      <c r="DD185" s="80" t="e" vm="1">
        <f>+[4]!NumLetras(DC185,"PESO","PESOS DOMINICANOS","$EE $m CON #d/100 CENTAVOS")</f>
        <v>#VALUE!</v>
      </c>
      <c r="DE185" s="80">
        <f t="shared" si="147"/>
        <v>0</v>
      </c>
      <c r="DF185" s="165">
        <v>4</v>
      </c>
      <c r="DG185" s="37">
        <f t="shared" si="148"/>
        <v>160</v>
      </c>
      <c r="DH185" s="189">
        <v>82.59999999999998</v>
      </c>
      <c r="DI185" s="80">
        <f>+DF185*'PRECIOS SEGUN ADJ (RURAL)'!$B$15*'PRECIOS SEGUN ADJ (RURAL)'!$C$15</f>
        <v>13216</v>
      </c>
      <c r="DJ185" s="80" t="e" vm="1">
        <f>+[4]!NumLetras(DI185,"PESO","PESOS DOMINICANOS","$EE $m CON #d/100 CENTAVOS")</f>
        <v>#VALUE!</v>
      </c>
      <c r="DK185" s="80">
        <f t="shared" si="165"/>
        <v>2378.88</v>
      </c>
      <c r="DL185" s="165">
        <v>118</v>
      </c>
      <c r="DM185" s="37">
        <f t="shared" si="149"/>
        <v>4720</v>
      </c>
      <c r="DN185" s="189">
        <v>23.059999999999995</v>
      </c>
      <c r="DO185" s="80">
        <f>+DL185*'PRECIOS SEGUN ADJ (RURAL)'!$B$17*'PRECIOS SEGUN ADJ (RURAL)'!$C$17</f>
        <v>108843.2</v>
      </c>
      <c r="DP185" s="80" t="e" vm="1">
        <f>+[4]!NumLetras(DO185,"PESO","PESOS DOMINICANOS","$EE $m CON #d/100 CENTAVOS")</f>
        <v>#VALUE!</v>
      </c>
      <c r="DQ185" s="192">
        <v>0</v>
      </c>
      <c r="DR185" s="192">
        <f t="shared" si="130"/>
        <v>0</v>
      </c>
      <c r="DS185" s="189">
        <v>80.849999999999994</v>
      </c>
      <c r="DT185" s="80">
        <f>+DQ185*'PRECIOS SEGUN ADJ. (FRONTERIZO)'!$B$22*'PRECIOS SEGUN ADJ. (FRONTERIZO)'!$C$22</f>
        <v>0</v>
      </c>
      <c r="DU185" s="80" t="e" vm="1">
        <f>+[4]!NumLetras(DT185,"PESO","PESOS DOMINICANOS","$EE $m CON #d/100 CENTAVOS")</f>
        <v>#VALUE!</v>
      </c>
      <c r="DV185" s="165">
        <v>5</v>
      </c>
      <c r="DW185" s="37">
        <f t="shared" si="150"/>
        <v>200</v>
      </c>
      <c r="DX185" s="189">
        <v>21.83</v>
      </c>
      <c r="DY185" s="80">
        <f>+DV185*'PRECIOS SEGUN ADJ (RURAL)'!$B$19*'PRECIOS SEGUN ADJ (RURAL)'!$C$19</f>
        <v>4366</v>
      </c>
      <c r="DZ185" s="80" t="e" vm="1">
        <f>+[4]!NumLetras(DY185,"PESO","PESOS DOMINICANOS","$EE $m CON #d/100 CENTAVOS")</f>
        <v>#VALUE!</v>
      </c>
      <c r="EA185" s="80">
        <f t="shared" si="166"/>
        <v>785.88</v>
      </c>
      <c r="EB185" s="165">
        <v>17</v>
      </c>
      <c r="EC185" s="37">
        <f t="shared" si="151"/>
        <v>680</v>
      </c>
      <c r="ED185" s="189">
        <v>33</v>
      </c>
      <c r="EE185" s="80">
        <f>+EB185*'PRECIOS SEGUN ADJ (RURAL)'!$B$20*'PRECIOS SEGUN ADJ (RURAL)'!$C$20</f>
        <v>22440</v>
      </c>
      <c r="EF185" s="80" t="e" vm="1">
        <f>+[4]!NumLetras(EE185,"PESO","PESOS DOMINICANOS","$EE $m CON #d/100 CENTAVOS")</f>
        <v>#VALUE!</v>
      </c>
      <c r="EG185" s="37">
        <v>0</v>
      </c>
      <c r="EH185" s="37">
        <f t="shared" si="131"/>
        <v>0</v>
      </c>
      <c r="EI185" s="189">
        <v>15.789999999999997</v>
      </c>
      <c r="EJ185" s="80">
        <f>+EG185*'PRECIOS SEGUN ADJ. (FRONTERIZO)'!$B$25*'PRECIOS SEGUN ADJ. (FRONTERIZO)'!$C$25</f>
        <v>0</v>
      </c>
      <c r="EK185" s="80" t="e" vm="1">
        <f>+[4]!NumLetras(EJ185,"PESO","PESOS DOMINICANOS","$EE $m CON #d/100 CENTAVOS")</f>
        <v>#VALUE!</v>
      </c>
      <c r="EL185" s="37">
        <v>0</v>
      </c>
      <c r="EM185" s="37">
        <f t="shared" si="132"/>
        <v>0</v>
      </c>
      <c r="EN185" s="189">
        <v>31.5</v>
      </c>
      <c r="EO185" s="80">
        <f>+EL185*'PRECIOS SEGUN ADJ. (FRONTERIZO)'!$B$26*'PRECIOS SEGUN ADJ. (FRONTERIZO)'!$C$26</f>
        <v>0</v>
      </c>
      <c r="EP185" s="80" t="e" vm="1">
        <f>+[4]!NumLetras(EO185,"PESO","PESOS DOMINICANOS","$EE $m CON #d/100 CENTAVOS")</f>
        <v>#VALUE!</v>
      </c>
      <c r="EQ185" s="193">
        <v>15</v>
      </c>
      <c r="ER185" s="194">
        <f t="shared" si="152"/>
        <v>600</v>
      </c>
      <c r="ES185" s="195">
        <v>21.68</v>
      </c>
      <c r="ET185" s="196">
        <f>+EQ185*'PRECIOS SEGUN ADJ (RURAL)'!$B$13*'PRECIOS SEGUN ADJ (RURAL)'!$C$13</f>
        <v>13008</v>
      </c>
      <c r="EU185" s="196" t="e" vm="1">
        <f>+[4]!NumLetras(ET185,"PESO","PESOS DOMINICANOS","$EE $m CON #d/100 CENTAVOS")</f>
        <v>#VALUE!</v>
      </c>
      <c r="EV185" s="197">
        <v>118</v>
      </c>
      <c r="EW185" s="198">
        <f t="shared" si="167"/>
        <v>2360</v>
      </c>
      <c r="EX185" s="199">
        <v>5.5</v>
      </c>
      <c r="EY185" s="200">
        <f>+EV185*'PRECIOS SEGUN ADJ (RURAL)'!$B$16*'PRECIOS SEGUN ADJ (RURAL)'!$C$16</f>
        <v>12980</v>
      </c>
      <c r="EZ185" s="200" t="e" vm="1">
        <f>+[4]!NumLetras(EY185,"PESO","PESOS DOMINICANOS","$EE $m CON #d/100 CENTAVOS")</f>
        <v>#VALUE!</v>
      </c>
      <c r="FA185" s="201">
        <v>7</v>
      </c>
      <c r="FB185" s="202">
        <f t="shared" si="153"/>
        <v>280</v>
      </c>
      <c r="FC185" s="203">
        <v>220</v>
      </c>
      <c r="FD185" s="204">
        <f>+FA185*'PRECIOS SEGUN ADJ (RURAL)'!$B$18*'PRECIOS SEGUN ADJ (RURAL)'!$C$18</f>
        <v>61600</v>
      </c>
      <c r="FE185" s="204" t="e" vm="1">
        <f>+[4]!NumLetras(FD185,"PESO","PESOS DOMINICANOS","$EE $m CON #d/100 CENTAVOS")</f>
        <v>#VALUE!</v>
      </c>
      <c r="FF185" s="204">
        <f t="shared" si="168"/>
        <v>11088</v>
      </c>
      <c r="FG185" s="80">
        <f t="shared" si="134"/>
        <v>595591.19999999995</v>
      </c>
      <c r="FH185" s="80" t="e" vm="1">
        <f>+[4]!NumLetras(FG185,"PESO","PESOS DOMINICANOS","$EE $m CON #d/100 CENTAVOS")</f>
        <v>#VALUE!</v>
      </c>
      <c r="FI185" s="80">
        <f t="shared" si="133"/>
        <v>46650.28</v>
      </c>
      <c r="FJ185" s="80" t="e" vm="1">
        <f>+[4]!NumLetras(FI185,"PESO","PESOS DOMINICANOS","$EE $m CON #d/100 CENTAVOS")</f>
        <v>#VALUE!</v>
      </c>
      <c r="FK185" s="80">
        <f t="shared" si="154"/>
        <v>548940.91999999993</v>
      </c>
      <c r="FL185" s="80" t="e" vm="1">
        <f>+[4]!NumLetras(FK185,"PESO","PESOS DOMINICANOS","$EE $m CON #d/100 CENTAVOS")</f>
        <v>#VALUE!</v>
      </c>
      <c r="FM185" s="80">
        <f t="shared" si="155"/>
        <v>119118.24</v>
      </c>
      <c r="FN185" s="80" t="e" vm="1">
        <f>+[4]!NumLetras(FM185,"PESO","PESOS DOMINICANOS","$EE $m CON #d/100 CENTAVOS")</f>
        <v>#VALUE!</v>
      </c>
      <c r="FO185" s="80">
        <f t="shared" si="156"/>
        <v>5955.91</v>
      </c>
      <c r="FP185" s="80" t="e" vm="1">
        <f>+[4]!NumLetras(FO185,"PESO","PESOS DOMINICANOS","$EE $m CON #d/100 CENTAVOS")</f>
        <v>#VALUE!</v>
      </c>
      <c r="FQ185" s="80"/>
      <c r="FR185" s="80">
        <f t="shared" si="157"/>
        <v>476472.95999999996</v>
      </c>
      <c r="FS185" s="80" t="e" vm="1">
        <f>+[4]!NumLetras(FR185,"PESO","PESOS DOMINICANOS","$EE $m CON #d/100 CENTAVOS")</f>
        <v>#VALUE!</v>
      </c>
      <c r="FT185" s="37" t="str">
        <f>+VLOOKUP(D185,'RURAL XENIA'!F:G,2,0)</f>
        <v>R-06</v>
      </c>
    </row>
    <row r="186" spans="1:176">
      <c r="A186" s="37">
        <v>75</v>
      </c>
      <c r="B186" s="37">
        <v>75</v>
      </c>
      <c r="C186" s="26" t="s">
        <v>3342</v>
      </c>
      <c r="D186" s="37">
        <v>130222649</v>
      </c>
      <c r="E186" s="37">
        <f>+VLOOKUP(D186,'INFORMACION DE PROVEEDORES'!C:I,2,0)</f>
        <v>130222649</v>
      </c>
      <c r="F186" s="26" t="str">
        <f>+VLOOKUP(D186,'INFORMACION DE PROVEEDORES'!C:J,4,0)</f>
        <v>JASON ARIEL BAEZ GRULLON</v>
      </c>
      <c r="G186" s="37" t="str">
        <f>+VLOOKUP(D186,'INFORMACION DE PROVEEDORES'!C:K,5,0)</f>
        <v>001-0313217-1</v>
      </c>
      <c r="H186" s="26" t="str">
        <f>+VLOOKUP(D186,'INFORMACION DE PROVEEDORES'!C:L,7,0)</f>
        <v>AUTOPISTA 6 DE NOVIEMBRE, KM. 4 ESQUINA CAMINO VECINAL NO. 6</v>
      </c>
      <c r="I186" s="37" t="str">
        <f>+VLOOKUP(D186,'INFORMACION DE PROVEEDORES'!C:M,3,0)</f>
        <v xml:space="preserve"> JURÍDICA</v>
      </c>
      <c r="J186" s="37">
        <v>6</v>
      </c>
      <c r="K186" s="37">
        <v>323</v>
      </c>
      <c r="L186" s="37">
        <v>24</v>
      </c>
      <c r="M186" s="37">
        <f t="shared" si="158"/>
        <v>960</v>
      </c>
      <c r="N186" s="189">
        <v>60.180000000000007</v>
      </c>
      <c r="O186" s="80">
        <f>+L186*'PRECIOS SEGUN ADJ (RURAL)'!$B$2*'PRECIOS SEGUN ADJ (RURAL)'!$C$2</f>
        <v>57772.799999999996</v>
      </c>
      <c r="P186" s="80" t="e" vm="1">
        <f>+[4]!NumLetras(O186,"PESO","PESOS DOMINICANOS","$EE $m CON #d/100 CENTAVOS")</f>
        <v>#VALUE!</v>
      </c>
      <c r="Q186" s="80">
        <f t="shared" si="159"/>
        <v>9243.65</v>
      </c>
      <c r="R186" s="165">
        <v>7</v>
      </c>
      <c r="S186" s="37">
        <f t="shared" si="135"/>
        <v>280</v>
      </c>
      <c r="T186" s="189">
        <v>33</v>
      </c>
      <c r="U186" s="80">
        <f>+R186*'PRECIOS SEGUN ADJ (RURAL)'!$B$3*'PRECIOS SEGUN ADJ (RURAL)'!$C$3</f>
        <v>9240</v>
      </c>
      <c r="V186" s="80" t="e" vm="1">
        <f>+[4]!NumLetras(U186,"PESO","PESOS DOMINICANOS","$EE $m CON #d/100 CENTAVOS")</f>
        <v>#VALUE!</v>
      </c>
      <c r="W186" s="192">
        <v>0</v>
      </c>
      <c r="X186" s="37">
        <f t="shared" si="124"/>
        <v>0</v>
      </c>
      <c r="Y186" s="189">
        <v>25.2</v>
      </c>
      <c r="Z186" s="80">
        <f>+W186*'PRECIOS SEGUN ADJ. (FRONTERIZO)'!$B$4*'PRECIOS SEGUN ADJ. (FRONTERIZO)'!$C$4</f>
        <v>0</v>
      </c>
      <c r="AA186" s="80" t="e" vm="1">
        <f>+[4]!NumLetras(Z186,"PESO","PESOS DOMINICANOS","$EE $m CON #d/100 CENTAVOS")</f>
        <v>#VALUE!</v>
      </c>
      <c r="AB186" s="165">
        <v>52</v>
      </c>
      <c r="AC186" s="37">
        <f t="shared" si="136"/>
        <v>2080</v>
      </c>
      <c r="AD186" s="189">
        <v>87.91</v>
      </c>
      <c r="AE186" s="80">
        <f>+AB186*'PRECIOS SEGUN ADJ (RURAL)'!$B$4*'PRECIOS SEGUN ADJ (RURAL)'!$C$4</f>
        <v>182852.8</v>
      </c>
      <c r="AF186" s="80" t="e" vm="1">
        <f>+[4]!NumLetras(AE186,"PESO","PESOS DOMINICANOS","$EE $m CON #d/100 CENTAVOS")</f>
        <v>#VALUE!</v>
      </c>
      <c r="AG186" s="80">
        <f t="shared" si="160"/>
        <v>32913.5</v>
      </c>
      <c r="AH186" s="165">
        <v>62</v>
      </c>
      <c r="AI186" s="37">
        <f t="shared" si="137"/>
        <v>2480</v>
      </c>
      <c r="AJ186" s="189">
        <v>53.95</v>
      </c>
      <c r="AK186" s="80">
        <f>+AH186*'PRECIOS SEGUN ADJ (RURAL)'!$B$5*'PRECIOS SEGUN ADJ (RURAL)'!$C$5</f>
        <v>133796</v>
      </c>
      <c r="AL186" s="80" t="e" vm="1">
        <f>+[4]!NumLetras(AK186,"PESO","PESOS DOMINICANOS","$EE $m CON #d/100 CENTAVOS")</f>
        <v>#VALUE!</v>
      </c>
      <c r="AM186" s="165">
        <v>10</v>
      </c>
      <c r="AN186" s="37">
        <f t="shared" si="138"/>
        <v>400</v>
      </c>
      <c r="AO186" s="189">
        <v>29.05</v>
      </c>
      <c r="AP186" s="80">
        <f>+AM186*'PRECIOS SEGUN ADJ (RURAL)'!$B$6*'PRECIOS SEGUN ADJ (RURAL)'!$C$6</f>
        <v>11620</v>
      </c>
      <c r="AQ186" s="80" t="e" vm="1">
        <f>+[4]!NumLetras(AP186,"PESO","PESOS DOMINICANOS","$EE $m CON #d/100 CENTAVOS")</f>
        <v>#VALUE!</v>
      </c>
      <c r="AR186" s="80">
        <f t="shared" si="161"/>
        <v>1859.2</v>
      </c>
      <c r="AS186" s="165">
        <v>21</v>
      </c>
      <c r="AT186" s="37">
        <f t="shared" si="139"/>
        <v>840</v>
      </c>
      <c r="AU186" s="189">
        <v>304.44</v>
      </c>
      <c r="AV186" s="80">
        <f>+AS186*'PRECIOS SEGUN ADJ (RURAL)'!$B$7*'PRECIOS SEGUN ADJ (RURAL)'!$C$7</f>
        <v>255729.59999999998</v>
      </c>
      <c r="AW186" s="80" t="e" vm="1">
        <f>+[4]!NumLetras(AV186,"PESO","PESOS DOMINICANOS","$EE $m CON #d/100 CENTAVOS")</f>
        <v>#VALUE!</v>
      </c>
      <c r="AX186" s="80">
        <f t="shared" si="162"/>
        <v>46031.33</v>
      </c>
      <c r="AY186" s="37">
        <v>0</v>
      </c>
      <c r="AZ186" s="37">
        <f t="shared" si="125"/>
        <v>0</v>
      </c>
      <c r="BA186" s="189">
        <v>18.899999999999999</v>
      </c>
      <c r="BB186" s="80">
        <f>+AY186*'PRECIOS SEGUN ADJ. (FRONTERIZO)'!$B$9*'PRECIOS SEGUN ADJ. (FRONTERIZO)'!$C$9</f>
        <v>0</v>
      </c>
      <c r="BC186" s="80" t="e" vm="1">
        <f>+[4]!NumLetras(BB186,"PESO","PESOS DOMINICANOS","$EE $m CON #d/100 CENTAVOS")</f>
        <v>#VALUE!</v>
      </c>
      <c r="BD186" s="165">
        <v>7</v>
      </c>
      <c r="BE186" s="37">
        <f t="shared" si="140"/>
        <v>280</v>
      </c>
      <c r="BF186" s="189">
        <v>140.38999999999999</v>
      </c>
      <c r="BG186" s="80">
        <f>+BD186*'PRECIOS SEGUN ADJ (RURAL)'!$B$8*'PRECIOS SEGUN ADJ (RURAL)'!$C$8</f>
        <v>39309.199999999997</v>
      </c>
      <c r="BH186" s="80" t="e" vm="1">
        <f>+[4]!NumLetras(BG186,"PESO","PESOS DOMINICANOS","$EE $m CON #d/100 CENTAVOS")</f>
        <v>#VALUE!</v>
      </c>
      <c r="BI186" s="80">
        <f t="shared" si="163"/>
        <v>7075.66</v>
      </c>
      <c r="BJ186" s="37">
        <v>0</v>
      </c>
      <c r="BK186" s="37">
        <f t="shared" si="126"/>
        <v>0</v>
      </c>
      <c r="BL186" s="189">
        <v>31.459999999999997</v>
      </c>
      <c r="BM186" s="80">
        <f>+BJ186*'PRECIOS SEGUN ADJ. (FRONTERIZO)'!$B$11*'PRECIOS SEGUN ADJ. (FRONTERIZO)'!$C$11</f>
        <v>0</v>
      </c>
      <c r="BN186" s="80" t="e" vm="1">
        <f>+[4]!NumLetras(BM186,"PESO","PESOS DOMINICANOS","$EE $m CON #d/100 CENTAVOS")</f>
        <v>#VALUE!</v>
      </c>
      <c r="BO186" s="165">
        <v>17</v>
      </c>
      <c r="BP186" s="37">
        <f t="shared" si="141"/>
        <v>680</v>
      </c>
      <c r="BQ186" s="189">
        <v>68.099999999999994</v>
      </c>
      <c r="BR186" s="80">
        <f>+BO186*'PRECIOS SEGUN ADJ (RURAL)'!$B$9*'PRECIOS SEGUN ADJ (RURAL)'!$C$9</f>
        <v>46307.999999999993</v>
      </c>
      <c r="BS186" s="80" t="e" vm="1">
        <f>+[4]!NumLetras(BR186,"PESO","PESOS DOMINICANOS","$EE $m CON #d/100 CENTAVOS")</f>
        <v>#VALUE!</v>
      </c>
      <c r="BT186" s="165">
        <v>323</v>
      </c>
      <c r="BU186" s="37">
        <f t="shared" si="164"/>
        <v>6460</v>
      </c>
      <c r="BV186" s="189">
        <v>5.5</v>
      </c>
      <c r="BW186" s="80">
        <f>+BT186*'PRECIOS SEGUN ADJ (RURAL)'!$B$10*'PRECIOS SEGUN ADJ (RURAL)'!$C$10</f>
        <v>35530</v>
      </c>
      <c r="BX186" s="80" t="e" vm="1">
        <f>+[4]!NumLetras(BW186,"PESO","PESOS DOMINICANOS","$EE $m CON #d/100 CENTAVOS")</f>
        <v>#VALUE!</v>
      </c>
      <c r="BY186" s="165">
        <v>323</v>
      </c>
      <c r="BZ186" s="37">
        <f t="shared" si="142"/>
        <v>12920</v>
      </c>
      <c r="CA186" s="189">
        <v>7.1500000000000012</v>
      </c>
      <c r="CB186" s="80">
        <f>+BY186*'PRECIOS SEGUN ADJ (RURAL)'!$B$11*'PRECIOS SEGUN ADJ (RURAL)'!$C$11</f>
        <v>92378.000000000015</v>
      </c>
      <c r="CC186" s="80" t="e" vm="1">
        <f>+[4]!NumLetras(CB186,"PESO","PESOS DOMINICANOS","$EE $m CON #d/100 CENTAVOS")</f>
        <v>#VALUE!</v>
      </c>
      <c r="CD186" s="165">
        <v>323</v>
      </c>
      <c r="CE186" s="37">
        <f t="shared" si="143"/>
        <v>12920</v>
      </c>
      <c r="CF186" s="189">
        <v>6.84</v>
      </c>
      <c r="CG186" s="80">
        <f>+CD186*'PRECIOS SEGUN ADJ (RURAL)'!$B$12*'PRECIOS SEGUN ADJ (RURAL)'!$C$12</f>
        <v>88372.800000000003</v>
      </c>
      <c r="CH186" s="80" t="e" vm="1">
        <f>+[4]!NumLetras(CG186,"PESO","PESOS DOMINICANOS","$EE $m CON #d/100 CENTAVOS")</f>
        <v>#VALUE!</v>
      </c>
      <c r="CI186" s="37">
        <v>0</v>
      </c>
      <c r="CJ186" s="37">
        <f t="shared" si="127"/>
        <v>0</v>
      </c>
      <c r="CK186" s="189">
        <v>60</v>
      </c>
      <c r="CL186" s="80">
        <f>+CI186*'PRECIOS SEGUN ADJ. (FRONTERIZO)'!$B$16*'PRECIOS SEGUN ADJ. (FRONTERIZO)'!$C$16</f>
        <v>0</v>
      </c>
      <c r="CM186" s="80" t="e" vm="1">
        <f>+[4]!NumLetras(CL186,"PESO","PESOS DOMINICANOS","$EE $m CON #d/100 CENTAVOS")</f>
        <v>#VALUE!</v>
      </c>
      <c r="CN186" s="80">
        <f t="shared" si="144"/>
        <v>0</v>
      </c>
      <c r="CO186" s="37">
        <v>0</v>
      </c>
      <c r="CP186" s="37">
        <f t="shared" si="128"/>
        <v>0</v>
      </c>
      <c r="CQ186" s="189">
        <v>55.649999999999991</v>
      </c>
      <c r="CR186" s="80">
        <f>+CO186*'PRECIOS SEGUN ADJ. (FRONTERIZO)'!$B$17*'PRECIOS SEGUN ADJ. (FRONTERIZO)'!$C$17</f>
        <v>0</v>
      </c>
      <c r="CS186" s="80" t="e" vm="1">
        <f>+[4]!NumLetras(CR186,"PESO","PESOS DOMINICANOS","$EE $m CON #d/100 CENTAVOS")</f>
        <v>#VALUE!</v>
      </c>
      <c r="CT186" s="80">
        <f t="shared" si="145"/>
        <v>0</v>
      </c>
      <c r="CU186" s="165">
        <v>323</v>
      </c>
      <c r="CV186" s="37">
        <f t="shared" si="146"/>
        <v>12920</v>
      </c>
      <c r="CW186" s="189">
        <v>6.5999999999999988</v>
      </c>
      <c r="CX186" s="80">
        <f>+CU186*'PRECIOS SEGUN ADJ (RURAL)'!$B$14*'PRECIOS SEGUN ADJ (RURAL)'!$C$14</f>
        <v>85271.999999999985</v>
      </c>
      <c r="CY186" s="80" t="e" vm="1">
        <f>+[4]!NumLetras(CX186,"PESO","PESOS DOMINICANOS","$EE $m CON #d/100 CENTAVOS")</f>
        <v>#VALUE!</v>
      </c>
      <c r="CZ186" s="37">
        <v>0</v>
      </c>
      <c r="DA186" s="37">
        <f t="shared" si="129"/>
        <v>0</v>
      </c>
      <c r="DB186" s="189">
        <v>65.75</v>
      </c>
      <c r="DC186" s="80">
        <f>+CZ186*'PRECIOS SEGUN ADJ. (FRONTERIZO)'!$B$19*'PRECIOS SEGUN ADJ. (FRONTERIZO)'!$C$19</f>
        <v>0</v>
      </c>
      <c r="DD186" s="80" t="e" vm="1">
        <f>+[4]!NumLetras(DC186,"PESO","PESOS DOMINICANOS","$EE $m CON #d/100 CENTAVOS")</f>
        <v>#VALUE!</v>
      </c>
      <c r="DE186" s="80">
        <f t="shared" si="147"/>
        <v>0</v>
      </c>
      <c r="DF186" s="165">
        <v>13</v>
      </c>
      <c r="DG186" s="37">
        <f t="shared" si="148"/>
        <v>520</v>
      </c>
      <c r="DH186" s="189">
        <v>82.59999999999998</v>
      </c>
      <c r="DI186" s="80">
        <f>+DF186*'PRECIOS SEGUN ADJ (RURAL)'!$B$15*'PRECIOS SEGUN ADJ (RURAL)'!$C$15</f>
        <v>42952</v>
      </c>
      <c r="DJ186" s="80" t="e" vm="1">
        <f>+[4]!NumLetras(DI186,"PESO","PESOS DOMINICANOS","$EE $m CON #d/100 CENTAVOS")</f>
        <v>#VALUE!</v>
      </c>
      <c r="DK186" s="80">
        <f t="shared" si="165"/>
        <v>7731.36</v>
      </c>
      <c r="DL186" s="165">
        <v>323</v>
      </c>
      <c r="DM186" s="37">
        <f t="shared" si="149"/>
        <v>12920</v>
      </c>
      <c r="DN186" s="189">
        <v>23.059999999999995</v>
      </c>
      <c r="DO186" s="80">
        <f>+DL186*'PRECIOS SEGUN ADJ (RURAL)'!$B$17*'PRECIOS SEGUN ADJ (RURAL)'!$C$17</f>
        <v>297935.19999999995</v>
      </c>
      <c r="DP186" s="80" t="e" vm="1">
        <f>+[4]!NumLetras(DO186,"PESO","PESOS DOMINICANOS","$EE $m CON #d/100 CENTAVOS")</f>
        <v>#VALUE!</v>
      </c>
      <c r="DQ186" s="192">
        <v>0</v>
      </c>
      <c r="DR186" s="192">
        <f t="shared" si="130"/>
        <v>0</v>
      </c>
      <c r="DS186" s="189">
        <v>80.849999999999994</v>
      </c>
      <c r="DT186" s="80">
        <f>+DQ186*'PRECIOS SEGUN ADJ. (FRONTERIZO)'!$B$22*'PRECIOS SEGUN ADJ. (FRONTERIZO)'!$C$22</f>
        <v>0</v>
      </c>
      <c r="DU186" s="80" t="e" vm="1">
        <f>+[4]!NumLetras(DT186,"PESO","PESOS DOMINICANOS","$EE $m CON #d/100 CENTAVOS")</f>
        <v>#VALUE!</v>
      </c>
      <c r="DV186" s="165">
        <v>15</v>
      </c>
      <c r="DW186" s="37">
        <f t="shared" si="150"/>
        <v>600</v>
      </c>
      <c r="DX186" s="189">
        <v>21.83</v>
      </c>
      <c r="DY186" s="80">
        <f>+DV186*'PRECIOS SEGUN ADJ (RURAL)'!$B$19*'PRECIOS SEGUN ADJ (RURAL)'!$C$19</f>
        <v>13098</v>
      </c>
      <c r="DZ186" s="80" t="e" vm="1">
        <f>+[4]!NumLetras(DY186,"PESO","PESOS DOMINICANOS","$EE $m CON #d/100 CENTAVOS")</f>
        <v>#VALUE!</v>
      </c>
      <c r="EA186" s="80">
        <f t="shared" si="166"/>
        <v>2357.64</v>
      </c>
      <c r="EB186" s="165">
        <v>50</v>
      </c>
      <c r="EC186" s="37">
        <f t="shared" si="151"/>
        <v>2000</v>
      </c>
      <c r="ED186" s="189">
        <v>33</v>
      </c>
      <c r="EE186" s="80">
        <f>+EB186*'PRECIOS SEGUN ADJ (RURAL)'!$B$20*'PRECIOS SEGUN ADJ (RURAL)'!$C$20</f>
        <v>66000</v>
      </c>
      <c r="EF186" s="80" t="e" vm="1">
        <f>+[4]!NumLetras(EE186,"PESO","PESOS DOMINICANOS","$EE $m CON #d/100 CENTAVOS")</f>
        <v>#VALUE!</v>
      </c>
      <c r="EG186" s="37">
        <v>0</v>
      </c>
      <c r="EH186" s="37">
        <f t="shared" si="131"/>
        <v>0</v>
      </c>
      <c r="EI186" s="189">
        <v>15.789999999999997</v>
      </c>
      <c r="EJ186" s="80">
        <f>+EG186*'PRECIOS SEGUN ADJ. (FRONTERIZO)'!$B$25*'PRECIOS SEGUN ADJ. (FRONTERIZO)'!$C$25</f>
        <v>0</v>
      </c>
      <c r="EK186" s="80" t="e" vm="1">
        <f>+[4]!NumLetras(EJ186,"PESO","PESOS DOMINICANOS","$EE $m CON #d/100 CENTAVOS")</f>
        <v>#VALUE!</v>
      </c>
      <c r="EL186" s="37">
        <v>0</v>
      </c>
      <c r="EM186" s="37">
        <f t="shared" si="132"/>
        <v>0</v>
      </c>
      <c r="EN186" s="189">
        <v>31.5</v>
      </c>
      <c r="EO186" s="80">
        <f>+EL186*'PRECIOS SEGUN ADJ. (FRONTERIZO)'!$B$26*'PRECIOS SEGUN ADJ. (FRONTERIZO)'!$C$26</f>
        <v>0</v>
      </c>
      <c r="EP186" s="80" t="e" vm="1">
        <f>+[4]!NumLetras(EO186,"PESO","PESOS DOMINICANOS","$EE $m CON #d/100 CENTAVOS")</f>
        <v>#VALUE!</v>
      </c>
      <c r="EQ186" s="193">
        <v>44</v>
      </c>
      <c r="ER186" s="194">
        <f t="shared" si="152"/>
        <v>1760</v>
      </c>
      <c r="ES186" s="195">
        <v>21.68</v>
      </c>
      <c r="ET186" s="196">
        <f>+EQ186*'PRECIOS SEGUN ADJ (RURAL)'!$B$13*'PRECIOS SEGUN ADJ (RURAL)'!$C$13</f>
        <v>38156.799999999996</v>
      </c>
      <c r="EU186" s="196" t="e" vm="1">
        <f>+[4]!NumLetras(ET186,"PESO","PESOS DOMINICANOS","$EE $m CON #d/100 CENTAVOS")</f>
        <v>#VALUE!</v>
      </c>
      <c r="EV186" s="197">
        <v>323</v>
      </c>
      <c r="EW186" s="198">
        <f t="shared" si="167"/>
        <v>6460</v>
      </c>
      <c r="EX186" s="199">
        <v>5.5</v>
      </c>
      <c r="EY186" s="200">
        <f>+EV186*'PRECIOS SEGUN ADJ (RURAL)'!$B$16*'PRECIOS SEGUN ADJ (RURAL)'!$C$16</f>
        <v>35530</v>
      </c>
      <c r="EZ186" s="200" t="e" vm="1">
        <f>+[4]!NumLetras(EY186,"PESO","PESOS DOMINICANOS","$EE $m CON #d/100 CENTAVOS")</f>
        <v>#VALUE!</v>
      </c>
      <c r="FA186" s="201">
        <v>21</v>
      </c>
      <c r="FB186" s="202">
        <f t="shared" si="153"/>
        <v>840</v>
      </c>
      <c r="FC186" s="203">
        <v>220</v>
      </c>
      <c r="FD186" s="204">
        <f>+FA186*'PRECIOS SEGUN ADJ (RURAL)'!$B$18*'PRECIOS SEGUN ADJ (RURAL)'!$C$18</f>
        <v>184800</v>
      </c>
      <c r="FE186" s="204" t="e" vm="1">
        <f>+[4]!NumLetras(FD186,"PESO","PESOS DOMINICANOS","$EE $m CON #d/100 CENTAVOS")</f>
        <v>#VALUE!</v>
      </c>
      <c r="FF186" s="204">
        <f t="shared" si="168"/>
        <v>33264</v>
      </c>
      <c r="FG186" s="80">
        <f t="shared" si="134"/>
        <v>1716653.2</v>
      </c>
      <c r="FH186" s="80" t="e" vm="1">
        <f>+[4]!NumLetras(FG186,"PESO","PESOS DOMINICANOS","$EE $m CON #d/100 CENTAVOS")</f>
        <v>#VALUE!</v>
      </c>
      <c r="FI186" s="80">
        <f t="shared" si="133"/>
        <v>140476.34</v>
      </c>
      <c r="FJ186" s="80" t="e" vm="1">
        <f>+[4]!NumLetras(FI186,"PESO","PESOS DOMINICANOS","$EE $m CON #d/100 CENTAVOS")</f>
        <v>#VALUE!</v>
      </c>
      <c r="FK186" s="80">
        <f t="shared" si="154"/>
        <v>1576176.8599999999</v>
      </c>
      <c r="FL186" s="80" t="e" vm="1">
        <f>+[4]!NumLetras(FK186,"PESO","PESOS DOMINICANOS","$EE $m CON #d/100 CENTAVOS")</f>
        <v>#VALUE!</v>
      </c>
      <c r="FM186" s="80">
        <f t="shared" si="155"/>
        <v>343330.64</v>
      </c>
      <c r="FN186" s="80" t="e" vm="1">
        <f>+[4]!NumLetras(FM186,"PESO","PESOS DOMINICANOS","$EE $m CON #d/100 CENTAVOS")</f>
        <v>#VALUE!</v>
      </c>
      <c r="FO186" s="80">
        <f t="shared" si="156"/>
        <v>17166.53</v>
      </c>
      <c r="FP186" s="80" t="e" vm="1">
        <f>+[4]!NumLetras(FO186,"PESO","PESOS DOMINICANOS","$EE $m CON #d/100 CENTAVOS")</f>
        <v>#VALUE!</v>
      </c>
      <c r="FQ186" s="80"/>
      <c r="FR186" s="80">
        <f t="shared" si="157"/>
        <v>1373322.56</v>
      </c>
      <c r="FS186" s="80" t="e" vm="1">
        <f>+[4]!NumLetras(FR186,"PESO","PESOS DOMINICANOS","$EE $m CON #d/100 CENTAVOS")</f>
        <v>#VALUE!</v>
      </c>
      <c r="FT186" s="37" t="str">
        <f>+VLOOKUP(D186,'RURAL XENIA'!F:G,2,0)</f>
        <v>R-14</v>
      </c>
    </row>
    <row r="187" spans="1:176">
      <c r="A187" s="37">
        <v>76</v>
      </c>
      <c r="B187" s="37">
        <v>76</v>
      </c>
      <c r="C187" s="26" t="s">
        <v>3350</v>
      </c>
      <c r="D187" s="37">
        <v>131215025</v>
      </c>
      <c r="E187" s="37">
        <f>+VLOOKUP(D187,'INFORMACION DE PROVEEDORES'!C:I,2,0)</f>
        <v>131215025</v>
      </c>
      <c r="F187" s="26" t="str">
        <f>+VLOOKUP(D187,'INFORMACION DE PROVEEDORES'!C:J,4,0)</f>
        <v xml:space="preserve">CINTHIA CAMARA ROSELLO </v>
      </c>
      <c r="G187" s="37" t="str">
        <f>+VLOOKUP(D187,'INFORMACION DE PROVEEDORES'!C:K,5,0)</f>
        <v>053-0036062-4</v>
      </c>
      <c r="H187" s="26" t="str">
        <f>+VLOOKUP(D187,'INFORMACION DE PROVEEDORES'!C:L,7,0)</f>
        <v xml:space="preserve">LORENZO DESPRADEL NO.02, LOS PRADOS, </v>
      </c>
      <c r="I187" s="37" t="str">
        <f>+VLOOKUP(D187,'INFORMACION DE PROVEEDORES'!C:M,3,0)</f>
        <v xml:space="preserve"> JURÍDICA</v>
      </c>
      <c r="J187" s="37">
        <v>5</v>
      </c>
      <c r="K187" s="37">
        <v>174</v>
      </c>
      <c r="L187" s="37">
        <v>14</v>
      </c>
      <c r="M187" s="37">
        <f t="shared" si="158"/>
        <v>560</v>
      </c>
      <c r="N187" s="189">
        <v>60.180000000000007</v>
      </c>
      <c r="O187" s="80">
        <f>+L187*'PRECIOS SEGUN ADJ (RURAL)'!$B$2*'PRECIOS SEGUN ADJ (RURAL)'!$C$2</f>
        <v>33700.800000000003</v>
      </c>
      <c r="P187" s="80" t="e" vm="1">
        <f>+[4]!NumLetras(O187,"PESO","PESOS DOMINICANOS","$EE $m CON #d/100 CENTAVOS")</f>
        <v>#VALUE!</v>
      </c>
      <c r="Q187" s="80">
        <f t="shared" si="159"/>
        <v>5392.13</v>
      </c>
      <c r="R187" s="165">
        <v>5</v>
      </c>
      <c r="S187" s="37">
        <f t="shared" si="135"/>
        <v>200</v>
      </c>
      <c r="T187" s="189">
        <v>33</v>
      </c>
      <c r="U187" s="80">
        <f>+R187*'PRECIOS SEGUN ADJ (RURAL)'!$B$3*'PRECIOS SEGUN ADJ (RURAL)'!$C$3</f>
        <v>6600</v>
      </c>
      <c r="V187" s="80" t="e" vm="1">
        <f>+[4]!NumLetras(U187,"PESO","PESOS DOMINICANOS","$EE $m CON #d/100 CENTAVOS")</f>
        <v>#VALUE!</v>
      </c>
      <c r="W187" s="192">
        <v>0</v>
      </c>
      <c r="X187" s="37">
        <f t="shared" si="124"/>
        <v>0</v>
      </c>
      <c r="Y187" s="189">
        <v>25.2</v>
      </c>
      <c r="Z187" s="80">
        <f>+W187*'PRECIOS SEGUN ADJ. (FRONTERIZO)'!$B$4*'PRECIOS SEGUN ADJ. (FRONTERIZO)'!$C$4</f>
        <v>0</v>
      </c>
      <c r="AA187" s="80" t="e" vm="1">
        <f>+[4]!NumLetras(Z187,"PESO","PESOS DOMINICANOS","$EE $m CON #d/100 CENTAVOS")</f>
        <v>#VALUE!</v>
      </c>
      <c r="AB187" s="165">
        <v>29</v>
      </c>
      <c r="AC187" s="37">
        <f t="shared" si="136"/>
        <v>1160</v>
      </c>
      <c r="AD187" s="189">
        <v>87.91</v>
      </c>
      <c r="AE187" s="80">
        <f>+AB187*'PRECIOS SEGUN ADJ (RURAL)'!$B$4*'PRECIOS SEGUN ADJ (RURAL)'!$C$4</f>
        <v>101975.59999999999</v>
      </c>
      <c r="AF187" s="80" t="e" vm="1">
        <f>+[4]!NumLetras(AE187,"PESO","PESOS DOMINICANOS","$EE $m CON #d/100 CENTAVOS")</f>
        <v>#VALUE!</v>
      </c>
      <c r="AG187" s="80">
        <f t="shared" si="160"/>
        <v>18355.61</v>
      </c>
      <c r="AH187" s="165">
        <v>33</v>
      </c>
      <c r="AI187" s="37">
        <f t="shared" si="137"/>
        <v>1320</v>
      </c>
      <c r="AJ187" s="189">
        <v>53.95</v>
      </c>
      <c r="AK187" s="80">
        <f>+AH187*'PRECIOS SEGUN ADJ (RURAL)'!$B$5*'PRECIOS SEGUN ADJ (RURAL)'!$C$5</f>
        <v>71214</v>
      </c>
      <c r="AL187" s="80" t="e" vm="1">
        <f>+[4]!NumLetras(AK187,"PESO","PESOS DOMINICANOS","$EE $m CON #d/100 CENTAVOS")</f>
        <v>#VALUE!</v>
      </c>
      <c r="AM187" s="165">
        <v>6</v>
      </c>
      <c r="AN187" s="37">
        <f t="shared" si="138"/>
        <v>240</v>
      </c>
      <c r="AO187" s="189">
        <v>29.05</v>
      </c>
      <c r="AP187" s="80">
        <f>+AM187*'PRECIOS SEGUN ADJ (RURAL)'!$B$6*'PRECIOS SEGUN ADJ (RURAL)'!$C$6</f>
        <v>6972</v>
      </c>
      <c r="AQ187" s="80" t="e" vm="1">
        <f>+[4]!NumLetras(AP187,"PESO","PESOS DOMINICANOS","$EE $m CON #d/100 CENTAVOS")</f>
        <v>#VALUE!</v>
      </c>
      <c r="AR187" s="80">
        <f t="shared" si="161"/>
        <v>1115.52</v>
      </c>
      <c r="AS187" s="165">
        <v>12</v>
      </c>
      <c r="AT187" s="37">
        <f t="shared" si="139"/>
        <v>480</v>
      </c>
      <c r="AU187" s="189">
        <v>304.44</v>
      </c>
      <c r="AV187" s="80">
        <f>+AS187*'PRECIOS SEGUN ADJ (RURAL)'!$B$7*'PRECIOS SEGUN ADJ (RURAL)'!$C$7</f>
        <v>146131.19999999998</v>
      </c>
      <c r="AW187" s="80" t="e" vm="1">
        <f>+[4]!NumLetras(AV187,"PESO","PESOS DOMINICANOS","$EE $m CON #d/100 CENTAVOS")</f>
        <v>#VALUE!</v>
      </c>
      <c r="AX187" s="80">
        <f t="shared" si="162"/>
        <v>26303.62</v>
      </c>
      <c r="AY187" s="37">
        <v>0</v>
      </c>
      <c r="AZ187" s="37">
        <f t="shared" si="125"/>
        <v>0</v>
      </c>
      <c r="BA187" s="189">
        <v>18.899999999999999</v>
      </c>
      <c r="BB187" s="80">
        <f>+AY187*'PRECIOS SEGUN ADJ. (FRONTERIZO)'!$B$9*'PRECIOS SEGUN ADJ. (FRONTERIZO)'!$C$9</f>
        <v>0</v>
      </c>
      <c r="BC187" s="80" t="e" vm="1">
        <f>+[4]!NumLetras(BB187,"PESO","PESOS DOMINICANOS","$EE $m CON #d/100 CENTAVOS")</f>
        <v>#VALUE!</v>
      </c>
      <c r="BD187" s="165">
        <v>5</v>
      </c>
      <c r="BE187" s="37">
        <f t="shared" si="140"/>
        <v>200</v>
      </c>
      <c r="BF187" s="189">
        <v>140.38999999999999</v>
      </c>
      <c r="BG187" s="80">
        <f>+BD187*'PRECIOS SEGUN ADJ (RURAL)'!$B$8*'PRECIOS SEGUN ADJ (RURAL)'!$C$8</f>
        <v>28077.999999999996</v>
      </c>
      <c r="BH187" s="80" t="e" vm="1">
        <f>+[4]!NumLetras(BG187,"PESO","PESOS DOMINICANOS","$EE $m CON #d/100 CENTAVOS")</f>
        <v>#VALUE!</v>
      </c>
      <c r="BI187" s="80">
        <f t="shared" si="163"/>
        <v>5054.04</v>
      </c>
      <c r="BJ187" s="37">
        <v>0</v>
      </c>
      <c r="BK187" s="37">
        <f t="shared" si="126"/>
        <v>0</v>
      </c>
      <c r="BL187" s="189">
        <v>31.459999999999997</v>
      </c>
      <c r="BM187" s="80">
        <f>+BJ187*'PRECIOS SEGUN ADJ. (FRONTERIZO)'!$B$11*'PRECIOS SEGUN ADJ. (FRONTERIZO)'!$C$11</f>
        <v>0</v>
      </c>
      <c r="BN187" s="80" t="e" vm="1">
        <f>+[4]!NumLetras(BM187,"PESO","PESOS DOMINICANOS","$EE $m CON #d/100 CENTAVOS")</f>
        <v>#VALUE!</v>
      </c>
      <c r="BO187" s="165">
        <v>10</v>
      </c>
      <c r="BP187" s="37">
        <f t="shared" si="141"/>
        <v>400</v>
      </c>
      <c r="BQ187" s="189">
        <v>68.099999999999994</v>
      </c>
      <c r="BR187" s="80">
        <f>+BO187*'PRECIOS SEGUN ADJ (RURAL)'!$B$9*'PRECIOS SEGUN ADJ (RURAL)'!$C$9</f>
        <v>27240</v>
      </c>
      <c r="BS187" s="80" t="e" vm="1">
        <f>+[4]!NumLetras(BR187,"PESO","PESOS DOMINICANOS","$EE $m CON #d/100 CENTAVOS")</f>
        <v>#VALUE!</v>
      </c>
      <c r="BT187" s="165">
        <v>174</v>
      </c>
      <c r="BU187" s="37">
        <f t="shared" si="164"/>
        <v>3480</v>
      </c>
      <c r="BV187" s="189">
        <v>5.5</v>
      </c>
      <c r="BW187" s="80">
        <f>+BT187*'PRECIOS SEGUN ADJ (RURAL)'!$B$10*'PRECIOS SEGUN ADJ (RURAL)'!$C$10</f>
        <v>19140</v>
      </c>
      <c r="BX187" s="80" t="e" vm="1">
        <f>+[4]!NumLetras(BW187,"PESO","PESOS DOMINICANOS","$EE $m CON #d/100 CENTAVOS")</f>
        <v>#VALUE!</v>
      </c>
      <c r="BY187" s="165">
        <v>174</v>
      </c>
      <c r="BZ187" s="37">
        <f t="shared" si="142"/>
        <v>6960</v>
      </c>
      <c r="CA187" s="189">
        <v>7.1500000000000012</v>
      </c>
      <c r="CB187" s="80">
        <f>+BY187*'PRECIOS SEGUN ADJ (RURAL)'!$B$11*'PRECIOS SEGUN ADJ (RURAL)'!$C$11</f>
        <v>49764.000000000007</v>
      </c>
      <c r="CC187" s="80" t="e" vm="1">
        <f>+[4]!NumLetras(CB187,"PESO","PESOS DOMINICANOS","$EE $m CON #d/100 CENTAVOS")</f>
        <v>#VALUE!</v>
      </c>
      <c r="CD187" s="165">
        <v>174</v>
      </c>
      <c r="CE187" s="37">
        <f t="shared" si="143"/>
        <v>6960</v>
      </c>
      <c r="CF187" s="189">
        <v>6.84</v>
      </c>
      <c r="CG187" s="80">
        <f>+CD187*'PRECIOS SEGUN ADJ (RURAL)'!$B$12*'PRECIOS SEGUN ADJ (RURAL)'!$C$12</f>
        <v>47606.400000000001</v>
      </c>
      <c r="CH187" s="80" t="e" vm="1">
        <f>+[4]!NumLetras(CG187,"PESO","PESOS DOMINICANOS","$EE $m CON #d/100 CENTAVOS")</f>
        <v>#VALUE!</v>
      </c>
      <c r="CI187" s="37">
        <v>0</v>
      </c>
      <c r="CJ187" s="37">
        <f t="shared" si="127"/>
        <v>0</v>
      </c>
      <c r="CK187" s="189">
        <v>60</v>
      </c>
      <c r="CL187" s="80">
        <f>+CI187*'PRECIOS SEGUN ADJ. (FRONTERIZO)'!$B$16*'PRECIOS SEGUN ADJ. (FRONTERIZO)'!$C$16</f>
        <v>0</v>
      </c>
      <c r="CM187" s="80" t="e" vm="1">
        <f>+[4]!NumLetras(CL187,"PESO","PESOS DOMINICANOS","$EE $m CON #d/100 CENTAVOS")</f>
        <v>#VALUE!</v>
      </c>
      <c r="CN187" s="80">
        <f t="shared" si="144"/>
        <v>0</v>
      </c>
      <c r="CO187" s="37">
        <v>0</v>
      </c>
      <c r="CP187" s="37">
        <f t="shared" si="128"/>
        <v>0</v>
      </c>
      <c r="CQ187" s="189">
        <v>55.649999999999991</v>
      </c>
      <c r="CR187" s="80">
        <f>+CO187*'PRECIOS SEGUN ADJ. (FRONTERIZO)'!$B$17*'PRECIOS SEGUN ADJ. (FRONTERIZO)'!$C$17</f>
        <v>0</v>
      </c>
      <c r="CS187" s="80" t="e" vm="1">
        <f>+[4]!NumLetras(CR187,"PESO","PESOS DOMINICANOS","$EE $m CON #d/100 CENTAVOS")</f>
        <v>#VALUE!</v>
      </c>
      <c r="CT187" s="80">
        <f t="shared" si="145"/>
        <v>0</v>
      </c>
      <c r="CU187" s="165">
        <v>174</v>
      </c>
      <c r="CV187" s="37">
        <f t="shared" si="146"/>
        <v>6960</v>
      </c>
      <c r="CW187" s="189">
        <v>6.5999999999999988</v>
      </c>
      <c r="CX187" s="80">
        <f>+CU187*'PRECIOS SEGUN ADJ (RURAL)'!$B$14*'PRECIOS SEGUN ADJ (RURAL)'!$C$14</f>
        <v>45935.999999999993</v>
      </c>
      <c r="CY187" s="80" t="e" vm="1">
        <f>+[4]!NumLetras(CX187,"PESO","PESOS DOMINICANOS","$EE $m CON #d/100 CENTAVOS")</f>
        <v>#VALUE!</v>
      </c>
      <c r="CZ187" s="37">
        <v>0</v>
      </c>
      <c r="DA187" s="37">
        <f t="shared" si="129"/>
        <v>0</v>
      </c>
      <c r="DB187" s="189">
        <v>65.75</v>
      </c>
      <c r="DC187" s="80">
        <f>+CZ187*'PRECIOS SEGUN ADJ. (FRONTERIZO)'!$B$19*'PRECIOS SEGUN ADJ. (FRONTERIZO)'!$C$19</f>
        <v>0</v>
      </c>
      <c r="DD187" s="80" t="e" vm="1">
        <f>+[4]!NumLetras(DC187,"PESO","PESOS DOMINICANOS","$EE $m CON #d/100 CENTAVOS")</f>
        <v>#VALUE!</v>
      </c>
      <c r="DE187" s="80">
        <f t="shared" si="147"/>
        <v>0</v>
      </c>
      <c r="DF187" s="165">
        <v>9</v>
      </c>
      <c r="DG187" s="37">
        <f t="shared" si="148"/>
        <v>360</v>
      </c>
      <c r="DH187" s="189">
        <v>82.59999999999998</v>
      </c>
      <c r="DI187" s="80">
        <f>+DF187*'PRECIOS SEGUN ADJ (RURAL)'!$B$15*'PRECIOS SEGUN ADJ (RURAL)'!$C$15</f>
        <v>29736</v>
      </c>
      <c r="DJ187" s="80" t="e" vm="1">
        <f>+[4]!NumLetras(DI187,"PESO","PESOS DOMINICANOS","$EE $m CON #d/100 CENTAVOS")</f>
        <v>#VALUE!</v>
      </c>
      <c r="DK187" s="80">
        <f t="shared" si="165"/>
        <v>5352.48</v>
      </c>
      <c r="DL187" s="165">
        <v>174</v>
      </c>
      <c r="DM187" s="37">
        <f t="shared" si="149"/>
        <v>6960</v>
      </c>
      <c r="DN187" s="189">
        <v>23.059999999999995</v>
      </c>
      <c r="DO187" s="80">
        <f>+DL187*'PRECIOS SEGUN ADJ (RURAL)'!$B$17*'PRECIOS SEGUN ADJ (RURAL)'!$C$17</f>
        <v>160497.59999999998</v>
      </c>
      <c r="DP187" s="80" t="e" vm="1">
        <f>+[4]!NumLetras(DO187,"PESO","PESOS DOMINICANOS","$EE $m CON #d/100 CENTAVOS")</f>
        <v>#VALUE!</v>
      </c>
      <c r="DQ187" s="192">
        <v>0</v>
      </c>
      <c r="DR187" s="192">
        <f t="shared" si="130"/>
        <v>0</v>
      </c>
      <c r="DS187" s="189">
        <v>80.849999999999994</v>
      </c>
      <c r="DT187" s="80">
        <f>+DQ187*'PRECIOS SEGUN ADJ. (FRONTERIZO)'!$B$22*'PRECIOS SEGUN ADJ. (FRONTERIZO)'!$C$22</f>
        <v>0</v>
      </c>
      <c r="DU187" s="80" t="e" vm="1">
        <f>+[4]!NumLetras(DT187,"PESO","PESOS DOMINICANOS","$EE $m CON #d/100 CENTAVOS")</f>
        <v>#VALUE!</v>
      </c>
      <c r="DV187" s="165">
        <v>9</v>
      </c>
      <c r="DW187" s="37">
        <f t="shared" si="150"/>
        <v>360</v>
      </c>
      <c r="DX187" s="189">
        <v>21.83</v>
      </c>
      <c r="DY187" s="80">
        <f>+DV187*'PRECIOS SEGUN ADJ (RURAL)'!$B$19*'PRECIOS SEGUN ADJ (RURAL)'!$C$19</f>
        <v>7858.7999999999993</v>
      </c>
      <c r="DZ187" s="80" t="e" vm="1">
        <f>+[4]!NumLetras(DY187,"PESO","PESOS DOMINICANOS","$EE $m CON #d/100 CENTAVOS")</f>
        <v>#VALUE!</v>
      </c>
      <c r="EA187" s="80">
        <f t="shared" si="166"/>
        <v>1414.58</v>
      </c>
      <c r="EB187" s="165">
        <v>28</v>
      </c>
      <c r="EC187" s="37">
        <f t="shared" si="151"/>
        <v>1120</v>
      </c>
      <c r="ED187" s="189">
        <v>33</v>
      </c>
      <c r="EE187" s="80">
        <f>+EB187*'PRECIOS SEGUN ADJ (RURAL)'!$B$20*'PRECIOS SEGUN ADJ (RURAL)'!$C$20</f>
        <v>36960</v>
      </c>
      <c r="EF187" s="80" t="e" vm="1">
        <f>+[4]!NumLetras(EE187,"PESO","PESOS DOMINICANOS","$EE $m CON #d/100 CENTAVOS")</f>
        <v>#VALUE!</v>
      </c>
      <c r="EG187" s="37">
        <v>0</v>
      </c>
      <c r="EH187" s="37">
        <f t="shared" si="131"/>
        <v>0</v>
      </c>
      <c r="EI187" s="189">
        <v>15.789999999999997</v>
      </c>
      <c r="EJ187" s="80">
        <f>+EG187*'PRECIOS SEGUN ADJ. (FRONTERIZO)'!$B$25*'PRECIOS SEGUN ADJ. (FRONTERIZO)'!$C$25</f>
        <v>0</v>
      </c>
      <c r="EK187" s="80" t="e" vm="1">
        <f>+[4]!NumLetras(EJ187,"PESO","PESOS DOMINICANOS","$EE $m CON #d/100 CENTAVOS")</f>
        <v>#VALUE!</v>
      </c>
      <c r="EL187" s="37">
        <v>0</v>
      </c>
      <c r="EM187" s="37">
        <f t="shared" si="132"/>
        <v>0</v>
      </c>
      <c r="EN187" s="189">
        <v>31.5</v>
      </c>
      <c r="EO187" s="80">
        <f>+EL187*'PRECIOS SEGUN ADJ. (FRONTERIZO)'!$B$26*'PRECIOS SEGUN ADJ. (FRONTERIZO)'!$C$26</f>
        <v>0</v>
      </c>
      <c r="EP187" s="80" t="e" vm="1">
        <f>+[4]!NumLetras(EO187,"PESO","PESOS DOMINICANOS","$EE $m CON #d/100 CENTAVOS")</f>
        <v>#VALUE!</v>
      </c>
      <c r="EQ187" s="193">
        <v>24</v>
      </c>
      <c r="ER187" s="194">
        <f t="shared" si="152"/>
        <v>960</v>
      </c>
      <c r="ES187" s="195">
        <v>21.68</v>
      </c>
      <c r="ET187" s="196">
        <f>+EQ187*'PRECIOS SEGUN ADJ (RURAL)'!$B$13*'PRECIOS SEGUN ADJ (RURAL)'!$C$13</f>
        <v>20812.799999999996</v>
      </c>
      <c r="EU187" s="196" t="e" vm="1">
        <f>+[4]!NumLetras(ET187,"PESO","PESOS DOMINICANOS","$EE $m CON #d/100 CENTAVOS")</f>
        <v>#VALUE!</v>
      </c>
      <c r="EV187" s="197">
        <v>174</v>
      </c>
      <c r="EW187" s="198">
        <f t="shared" si="167"/>
        <v>3480</v>
      </c>
      <c r="EX187" s="199">
        <v>5.5</v>
      </c>
      <c r="EY187" s="200">
        <f>+EV187*'PRECIOS SEGUN ADJ (RURAL)'!$B$16*'PRECIOS SEGUN ADJ (RURAL)'!$C$16</f>
        <v>19140</v>
      </c>
      <c r="EZ187" s="200" t="e" vm="1">
        <f>+[4]!NumLetras(EY187,"PESO","PESOS DOMINICANOS","$EE $m CON #d/100 CENTAVOS")</f>
        <v>#VALUE!</v>
      </c>
      <c r="FA187" s="201">
        <v>12</v>
      </c>
      <c r="FB187" s="202">
        <f t="shared" si="153"/>
        <v>480</v>
      </c>
      <c r="FC187" s="203">
        <v>220</v>
      </c>
      <c r="FD187" s="204">
        <f>+FA187*'PRECIOS SEGUN ADJ (RURAL)'!$B$18*'PRECIOS SEGUN ADJ (RURAL)'!$C$18</f>
        <v>105600</v>
      </c>
      <c r="FE187" s="204" t="e" vm="1">
        <f>+[4]!NumLetras(FD187,"PESO","PESOS DOMINICANOS","$EE $m CON #d/100 CENTAVOS")</f>
        <v>#VALUE!</v>
      </c>
      <c r="FF187" s="204">
        <f t="shared" si="168"/>
        <v>19008</v>
      </c>
      <c r="FG187" s="80">
        <f t="shared" si="134"/>
        <v>964963.20000000007</v>
      </c>
      <c r="FH187" s="80" t="e" vm="1">
        <f>+[4]!NumLetras(FG187,"PESO","PESOS DOMINICANOS","$EE $m CON #d/100 CENTAVOS")</f>
        <v>#VALUE!</v>
      </c>
      <c r="FI187" s="80">
        <f t="shared" si="133"/>
        <v>81995.98000000001</v>
      </c>
      <c r="FJ187" s="80" t="e" vm="1">
        <f>+[4]!NumLetras(FI187,"PESO","PESOS DOMINICANOS","$EE $m CON #d/100 CENTAVOS")</f>
        <v>#VALUE!</v>
      </c>
      <c r="FK187" s="80">
        <f t="shared" si="154"/>
        <v>882967.22000000009</v>
      </c>
      <c r="FL187" s="80" t="e" vm="1">
        <f>+[4]!NumLetras(FK187,"PESO","PESOS DOMINICANOS","$EE $m CON #d/100 CENTAVOS")</f>
        <v>#VALUE!</v>
      </c>
      <c r="FM187" s="80">
        <f t="shared" si="155"/>
        <v>192992.64000000001</v>
      </c>
      <c r="FN187" s="80" t="e" vm="1">
        <f>+[4]!NumLetras(FM187,"PESO","PESOS DOMINICANOS","$EE $m CON #d/100 CENTAVOS")</f>
        <v>#VALUE!</v>
      </c>
      <c r="FO187" s="80">
        <f t="shared" si="156"/>
        <v>9649.6299999999992</v>
      </c>
      <c r="FP187" s="80" t="e" vm="1">
        <f>+[4]!NumLetras(FO187,"PESO","PESOS DOMINICANOS","$EE $m CON #d/100 CENTAVOS")</f>
        <v>#VALUE!</v>
      </c>
      <c r="FQ187" s="80"/>
      <c r="FR187" s="80">
        <f t="shared" si="157"/>
        <v>771970.56000000006</v>
      </c>
      <c r="FS187" s="80" t="e" vm="1">
        <f>+[4]!NumLetras(FR187,"PESO","PESOS DOMINICANOS","$EE $m CON #d/100 CENTAVOS")</f>
        <v>#VALUE!</v>
      </c>
      <c r="FT187" s="37" t="str">
        <f>+VLOOKUP(D187,'RURAL XENIA'!F:G,2,0)</f>
        <v>R-17</v>
      </c>
    </row>
    <row r="188" spans="1:176">
      <c r="A188" s="37">
        <v>77</v>
      </c>
      <c r="B188" s="37">
        <v>77</v>
      </c>
      <c r="C188" s="26" t="s">
        <v>3362</v>
      </c>
      <c r="D188" s="37">
        <v>131099531</v>
      </c>
      <c r="E188" s="37">
        <f>+VLOOKUP(D188,'INFORMACION DE PROVEEDORES'!C:I,2,0)</f>
        <v>131099531</v>
      </c>
      <c r="F188" s="26" t="str">
        <f>+VLOOKUP(D188,'INFORMACION DE PROVEEDORES'!C:J,4,0)</f>
        <v>STERLING DE LA ROSA</v>
      </c>
      <c r="G188" s="37" t="str">
        <f>+VLOOKUP(D188,'INFORMACION DE PROVEEDORES'!C:K,5,0)</f>
        <v>001-1850901-7</v>
      </c>
      <c r="H188" s="26" t="str">
        <f>+VLOOKUP(D188,'INFORMACION DE PROVEEDORES'!C:L,7,0)</f>
        <v xml:space="preserve">CALLE LAS CAÑADAS NO. 82, COLINAS DE LOS RIOS </v>
      </c>
      <c r="I188" s="37" t="str">
        <f>+VLOOKUP(D188,'INFORMACION DE PROVEEDORES'!C:M,3,0)</f>
        <v xml:space="preserve"> JURÍDICA</v>
      </c>
      <c r="J188" s="37">
        <v>9</v>
      </c>
      <c r="K188" s="37">
        <v>272</v>
      </c>
      <c r="L188" s="37">
        <v>23</v>
      </c>
      <c r="M188" s="37">
        <f t="shared" si="158"/>
        <v>920</v>
      </c>
      <c r="N188" s="189">
        <v>60.180000000000007</v>
      </c>
      <c r="O188" s="80">
        <f>+L188*'PRECIOS SEGUN ADJ (RURAL)'!$B$2*'PRECIOS SEGUN ADJ (RURAL)'!$C$2</f>
        <v>55365.600000000006</v>
      </c>
      <c r="P188" s="80" t="e" vm="1">
        <f>+[4]!NumLetras(O188,"PESO","PESOS DOMINICANOS","$EE $m CON #d/100 CENTAVOS")</f>
        <v>#VALUE!</v>
      </c>
      <c r="Q188" s="80">
        <f t="shared" si="159"/>
        <v>8858.5</v>
      </c>
      <c r="R188" s="165">
        <v>9</v>
      </c>
      <c r="S188" s="37">
        <f t="shared" si="135"/>
        <v>360</v>
      </c>
      <c r="T188" s="189">
        <v>33</v>
      </c>
      <c r="U188" s="80">
        <f>+R188*'PRECIOS SEGUN ADJ (RURAL)'!$B$3*'PRECIOS SEGUN ADJ (RURAL)'!$C$3</f>
        <v>11880</v>
      </c>
      <c r="V188" s="80" t="e" vm="1">
        <f>+[4]!NumLetras(U188,"PESO","PESOS DOMINICANOS","$EE $m CON #d/100 CENTAVOS")</f>
        <v>#VALUE!</v>
      </c>
      <c r="W188" s="192">
        <v>0</v>
      </c>
      <c r="X188" s="37">
        <f t="shared" si="124"/>
        <v>0</v>
      </c>
      <c r="Y188" s="189">
        <v>25.2</v>
      </c>
      <c r="Z188" s="80">
        <f>+W188*'PRECIOS SEGUN ADJ. (FRONTERIZO)'!$B$4*'PRECIOS SEGUN ADJ. (FRONTERIZO)'!$C$4</f>
        <v>0</v>
      </c>
      <c r="AA188" s="80" t="e" vm="1">
        <f>+[4]!NumLetras(Z188,"PESO","PESOS DOMINICANOS","$EE $m CON #d/100 CENTAVOS")</f>
        <v>#VALUE!</v>
      </c>
      <c r="AB188" s="165">
        <v>46</v>
      </c>
      <c r="AC188" s="37">
        <f t="shared" si="136"/>
        <v>1840</v>
      </c>
      <c r="AD188" s="189">
        <v>87.91</v>
      </c>
      <c r="AE188" s="80">
        <f>+AB188*'PRECIOS SEGUN ADJ (RURAL)'!$B$4*'PRECIOS SEGUN ADJ (RURAL)'!$C$4</f>
        <v>161754.4</v>
      </c>
      <c r="AF188" s="80" t="e" vm="1">
        <f>+[4]!NumLetras(AE188,"PESO","PESOS DOMINICANOS","$EE $m CON #d/100 CENTAVOS")</f>
        <v>#VALUE!</v>
      </c>
      <c r="AG188" s="80">
        <f t="shared" si="160"/>
        <v>29115.79</v>
      </c>
      <c r="AH188" s="165">
        <v>55</v>
      </c>
      <c r="AI188" s="37">
        <f t="shared" si="137"/>
        <v>2200</v>
      </c>
      <c r="AJ188" s="189">
        <v>53.95</v>
      </c>
      <c r="AK188" s="80">
        <f>+AH188*'PRECIOS SEGUN ADJ (RURAL)'!$B$5*'PRECIOS SEGUN ADJ (RURAL)'!$C$5</f>
        <v>118690</v>
      </c>
      <c r="AL188" s="80" t="e" vm="1">
        <f>+[4]!NumLetras(AK188,"PESO","PESOS DOMINICANOS","$EE $m CON #d/100 CENTAVOS")</f>
        <v>#VALUE!</v>
      </c>
      <c r="AM188" s="165">
        <v>10</v>
      </c>
      <c r="AN188" s="37">
        <f t="shared" si="138"/>
        <v>400</v>
      </c>
      <c r="AO188" s="189">
        <v>29.05</v>
      </c>
      <c r="AP188" s="80">
        <f>+AM188*'PRECIOS SEGUN ADJ (RURAL)'!$B$6*'PRECIOS SEGUN ADJ (RURAL)'!$C$6</f>
        <v>11620</v>
      </c>
      <c r="AQ188" s="80" t="e" vm="1">
        <f>+[4]!NumLetras(AP188,"PESO","PESOS DOMINICANOS","$EE $m CON #d/100 CENTAVOS")</f>
        <v>#VALUE!</v>
      </c>
      <c r="AR188" s="80">
        <f t="shared" si="161"/>
        <v>1859.2</v>
      </c>
      <c r="AS188" s="165">
        <v>19</v>
      </c>
      <c r="AT188" s="37">
        <f t="shared" si="139"/>
        <v>760</v>
      </c>
      <c r="AU188" s="189">
        <v>304.44</v>
      </c>
      <c r="AV188" s="80">
        <f>+AS188*'PRECIOS SEGUN ADJ (RURAL)'!$B$7*'PRECIOS SEGUN ADJ (RURAL)'!$C$7</f>
        <v>231374.4</v>
      </c>
      <c r="AW188" s="80" t="e" vm="1">
        <f>+[4]!NumLetras(AV188,"PESO","PESOS DOMINICANOS","$EE $m CON #d/100 CENTAVOS")</f>
        <v>#VALUE!</v>
      </c>
      <c r="AX188" s="80">
        <f t="shared" si="162"/>
        <v>41647.39</v>
      </c>
      <c r="AY188" s="37">
        <v>0</v>
      </c>
      <c r="AZ188" s="37">
        <f t="shared" si="125"/>
        <v>0</v>
      </c>
      <c r="BA188" s="189">
        <v>18.899999999999999</v>
      </c>
      <c r="BB188" s="80">
        <f>+AY188*'PRECIOS SEGUN ADJ. (FRONTERIZO)'!$B$9*'PRECIOS SEGUN ADJ. (FRONTERIZO)'!$C$9</f>
        <v>0</v>
      </c>
      <c r="BC188" s="80" t="e" vm="1">
        <f>+[4]!NumLetras(BB188,"PESO","PESOS DOMINICANOS","$EE $m CON #d/100 CENTAVOS")</f>
        <v>#VALUE!</v>
      </c>
      <c r="BD188" s="165">
        <v>9</v>
      </c>
      <c r="BE188" s="37">
        <f t="shared" si="140"/>
        <v>360</v>
      </c>
      <c r="BF188" s="189">
        <v>140.38999999999999</v>
      </c>
      <c r="BG188" s="80">
        <f>+BD188*'PRECIOS SEGUN ADJ (RURAL)'!$B$8*'PRECIOS SEGUN ADJ (RURAL)'!$C$8</f>
        <v>50540.399999999994</v>
      </c>
      <c r="BH188" s="80" t="e" vm="1">
        <f>+[4]!NumLetras(BG188,"PESO","PESOS DOMINICANOS","$EE $m CON #d/100 CENTAVOS")</f>
        <v>#VALUE!</v>
      </c>
      <c r="BI188" s="80">
        <f t="shared" si="163"/>
        <v>9097.27</v>
      </c>
      <c r="BJ188" s="37">
        <v>0</v>
      </c>
      <c r="BK188" s="37">
        <f t="shared" si="126"/>
        <v>0</v>
      </c>
      <c r="BL188" s="189">
        <v>31.459999999999997</v>
      </c>
      <c r="BM188" s="80">
        <f>+BJ188*'PRECIOS SEGUN ADJ. (FRONTERIZO)'!$B$11*'PRECIOS SEGUN ADJ. (FRONTERIZO)'!$C$11</f>
        <v>0</v>
      </c>
      <c r="BN188" s="80" t="e" vm="1">
        <f>+[4]!NumLetras(BM188,"PESO","PESOS DOMINICANOS","$EE $m CON #d/100 CENTAVOS")</f>
        <v>#VALUE!</v>
      </c>
      <c r="BO188" s="165">
        <v>17</v>
      </c>
      <c r="BP188" s="37">
        <f t="shared" si="141"/>
        <v>680</v>
      </c>
      <c r="BQ188" s="189">
        <v>68.099999999999994</v>
      </c>
      <c r="BR188" s="80">
        <f>+BO188*'PRECIOS SEGUN ADJ (RURAL)'!$B$9*'PRECIOS SEGUN ADJ (RURAL)'!$C$9</f>
        <v>46307.999999999993</v>
      </c>
      <c r="BS188" s="80" t="e" vm="1">
        <f>+[4]!NumLetras(BR188,"PESO","PESOS DOMINICANOS","$EE $m CON #d/100 CENTAVOS")</f>
        <v>#VALUE!</v>
      </c>
      <c r="BT188" s="165">
        <v>272</v>
      </c>
      <c r="BU188" s="37">
        <f t="shared" si="164"/>
        <v>5440</v>
      </c>
      <c r="BV188" s="189">
        <v>5.5</v>
      </c>
      <c r="BW188" s="80">
        <f>+BT188*'PRECIOS SEGUN ADJ (RURAL)'!$B$10*'PRECIOS SEGUN ADJ (RURAL)'!$C$10</f>
        <v>29920</v>
      </c>
      <c r="BX188" s="80" t="e" vm="1">
        <f>+[4]!NumLetras(BW188,"PESO","PESOS DOMINICANOS","$EE $m CON #d/100 CENTAVOS")</f>
        <v>#VALUE!</v>
      </c>
      <c r="BY188" s="165">
        <v>272</v>
      </c>
      <c r="BZ188" s="37">
        <f t="shared" si="142"/>
        <v>10880</v>
      </c>
      <c r="CA188" s="189">
        <v>7.1500000000000012</v>
      </c>
      <c r="CB188" s="80">
        <f>+BY188*'PRECIOS SEGUN ADJ (RURAL)'!$B$11*'PRECIOS SEGUN ADJ (RURAL)'!$C$11</f>
        <v>77792</v>
      </c>
      <c r="CC188" s="80" t="e" vm="1">
        <f>+[4]!NumLetras(CB188,"PESO","PESOS DOMINICANOS","$EE $m CON #d/100 CENTAVOS")</f>
        <v>#VALUE!</v>
      </c>
      <c r="CD188" s="165">
        <v>272</v>
      </c>
      <c r="CE188" s="37">
        <f t="shared" si="143"/>
        <v>10880</v>
      </c>
      <c r="CF188" s="189">
        <v>6.84</v>
      </c>
      <c r="CG188" s="80">
        <f>+CD188*'PRECIOS SEGUN ADJ (RURAL)'!$B$12*'PRECIOS SEGUN ADJ (RURAL)'!$C$12</f>
        <v>74419.199999999997</v>
      </c>
      <c r="CH188" s="80" t="e" vm="1">
        <f>+[4]!NumLetras(CG188,"PESO","PESOS DOMINICANOS","$EE $m CON #d/100 CENTAVOS")</f>
        <v>#VALUE!</v>
      </c>
      <c r="CI188" s="37">
        <v>0</v>
      </c>
      <c r="CJ188" s="37">
        <f t="shared" si="127"/>
        <v>0</v>
      </c>
      <c r="CK188" s="189">
        <v>60</v>
      </c>
      <c r="CL188" s="80">
        <f>+CI188*'PRECIOS SEGUN ADJ. (FRONTERIZO)'!$B$16*'PRECIOS SEGUN ADJ. (FRONTERIZO)'!$C$16</f>
        <v>0</v>
      </c>
      <c r="CM188" s="80" t="e" vm="1">
        <f>+[4]!NumLetras(CL188,"PESO","PESOS DOMINICANOS","$EE $m CON #d/100 CENTAVOS")</f>
        <v>#VALUE!</v>
      </c>
      <c r="CN188" s="80">
        <f t="shared" si="144"/>
        <v>0</v>
      </c>
      <c r="CO188" s="37">
        <v>0</v>
      </c>
      <c r="CP188" s="37">
        <f t="shared" si="128"/>
        <v>0</v>
      </c>
      <c r="CQ188" s="189">
        <v>55.649999999999991</v>
      </c>
      <c r="CR188" s="80">
        <f>+CO188*'PRECIOS SEGUN ADJ. (FRONTERIZO)'!$B$17*'PRECIOS SEGUN ADJ. (FRONTERIZO)'!$C$17</f>
        <v>0</v>
      </c>
      <c r="CS188" s="80" t="e" vm="1">
        <f>+[4]!NumLetras(CR188,"PESO","PESOS DOMINICANOS","$EE $m CON #d/100 CENTAVOS")</f>
        <v>#VALUE!</v>
      </c>
      <c r="CT188" s="80">
        <f t="shared" si="145"/>
        <v>0</v>
      </c>
      <c r="CU188" s="165">
        <v>272</v>
      </c>
      <c r="CV188" s="37">
        <f t="shared" si="146"/>
        <v>10880</v>
      </c>
      <c r="CW188" s="189">
        <v>6.5999999999999988</v>
      </c>
      <c r="CX188" s="80">
        <f>+CU188*'PRECIOS SEGUN ADJ (RURAL)'!$B$14*'PRECIOS SEGUN ADJ (RURAL)'!$C$14</f>
        <v>71808</v>
      </c>
      <c r="CY188" s="80" t="e" vm="1">
        <f>+[4]!NumLetras(CX188,"PESO","PESOS DOMINICANOS","$EE $m CON #d/100 CENTAVOS")</f>
        <v>#VALUE!</v>
      </c>
      <c r="CZ188" s="37">
        <v>0</v>
      </c>
      <c r="DA188" s="37">
        <f t="shared" si="129"/>
        <v>0</v>
      </c>
      <c r="DB188" s="189">
        <v>65.75</v>
      </c>
      <c r="DC188" s="80">
        <f>+CZ188*'PRECIOS SEGUN ADJ. (FRONTERIZO)'!$B$19*'PRECIOS SEGUN ADJ. (FRONTERIZO)'!$C$19</f>
        <v>0</v>
      </c>
      <c r="DD188" s="80" t="e" vm="1">
        <f>+[4]!NumLetras(DC188,"PESO","PESOS DOMINICANOS","$EE $m CON #d/100 CENTAVOS")</f>
        <v>#VALUE!</v>
      </c>
      <c r="DE188" s="80">
        <f t="shared" si="147"/>
        <v>0</v>
      </c>
      <c r="DF188" s="165">
        <v>13</v>
      </c>
      <c r="DG188" s="37">
        <f t="shared" si="148"/>
        <v>520</v>
      </c>
      <c r="DH188" s="189">
        <v>82.59999999999998</v>
      </c>
      <c r="DI188" s="80">
        <f>+DF188*'PRECIOS SEGUN ADJ (RURAL)'!$B$15*'PRECIOS SEGUN ADJ (RURAL)'!$C$15</f>
        <v>42952</v>
      </c>
      <c r="DJ188" s="80" t="e" vm="1">
        <f>+[4]!NumLetras(DI188,"PESO","PESOS DOMINICANOS","$EE $m CON #d/100 CENTAVOS")</f>
        <v>#VALUE!</v>
      </c>
      <c r="DK188" s="80">
        <f t="shared" si="165"/>
        <v>7731.36</v>
      </c>
      <c r="DL188" s="165">
        <v>272</v>
      </c>
      <c r="DM188" s="37">
        <f t="shared" si="149"/>
        <v>10880</v>
      </c>
      <c r="DN188" s="189">
        <v>23.059999999999995</v>
      </c>
      <c r="DO188" s="80">
        <f>+DL188*'PRECIOS SEGUN ADJ (RURAL)'!$B$17*'PRECIOS SEGUN ADJ (RURAL)'!$C$17</f>
        <v>250892.79999999999</v>
      </c>
      <c r="DP188" s="80" t="e" vm="1">
        <f>+[4]!NumLetras(DO188,"PESO","PESOS DOMINICANOS","$EE $m CON #d/100 CENTAVOS")</f>
        <v>#VALUE!</v>
      </c>
      <c r="DQ188" s="192">
        <v>0</v>
      </c>
      <c r="DR188" s="192">
        <f t="shared" si="130"/>
        <v>0</v>
      </c>
      <c r="DS188" s="189">
        <v>80.849999999999994</v>
      </c>
      <c r="DT188" s="80">
        <f>+DQ188*'PRECIOS SEGUN ADJ. (FRONTERIZO)'!$B$22*'PRECIOS SEGUN ADJ. (FRONTERIZO)'!$C$22</f>
        <v>0</v>
      </c>
      <c r="DU188" s="80" t="e" vm="1">
        <f>+[4]!NumLetras(DT188,"PESO","PESOS DOMINICANOS","$EE $m CON #d/100 CENTAVOS")</f>
        <v>#VALUE!</v>
      </c>
      <c r="DV188" s="165">
        <v>15</v>
      </c>
      <c r="DW188" s="37">
        <f t="shared" si="150"/>
        <v>600</v>
      </c>
      <c r="DX188" s="189">
        <v>21.83</v>
      </c>
      <c r="DY188" s="80">
        <f>+DV188*'PRECIOS SEGUN ADJ (RURAL)'!$B$19*'PRECIOS SEGUN ADJ (RURAL)'!$C$19</f>
        <v>13098</v>
      </c>
      <c r="DZ188" s="80" t="e" vm="1">
        <f>+[4]!NumLetras(DY188,"PESO","PESOS DOMINICANOS","$EE $m CON #d/100 CENTAVOS")</f>
        <v>#VALUE!</v>
      </c>
      <c r="EA188" s="80">
        <f t="shared" si="166"/>
        <v>2357.64</v>
      </c>
      <c r="EB188" s="165">
        <v>43</v>
      </c>
      <c r="EC188" s="37">
        <f t="shared" si="151"/>
        <v>1720</v>
      </c>
      <c r="ED188" s="189">
        <v>33</v>
      </c>
      <c r="EE188" s="80">
        <f>+EB188*'PRECIOS SEGUN ADJ (RURAL)'!$B$20*'PRECIOS SEGUN ADJ (RURAL)'!$C$20</f>
        <v>56760</v>
      </c>
      <c r="EF188" s="80" t="e" vm="1">
        <f>+[4]!NumLetras(EE188,"PESO","PESOS DOMINICANOS","$EE $m CON #d/100 CENTAVOS")</f>
        <v>#VALUE!</v>
      </c>
      <c r="EG188" s="37">
        <v>0</v>
      </c>
      <c r="EH188" s="37">
        <f t="shared" si="131"/>
        <v>0</v>
      </c>
      <c r="EI188" s="189">
        <v>15.789999999999997</v>
      </c>
      <c r="EJ188" s="80">
        <f>+EG188*'PRECIOS SEGUN ADJ. (FRONTERIZO)'!$B$25*'PRECIOS SEGUN ADJ. (FRONTERIZO)'!$C$25</f>
        <v>0</v>
      </c>
      <c r="EK188" s="80" t="e" vm="1">
        <f>+[4]!NumLetras(EJ188,"PESO","PESOS DOMINICANOS","$EE $m CON #d/100 CENTAVOS")</f>
        <v>#VALUE!</v>
      </c>
      <c r="EL188" s="37">
        <v>0</v>
      </c>
      <c r="EM188" s="37">
        <f t="shared" si="132"/>
        <v>0</v>
      </c>
      <c r="EN188" s="189">
        <v>31.5</v>
      </c>
      <c r="EO188" s="80">
        <f>+EL188*'PRECIOS SEGUN ADJ. (FRONTERIZO)'!$B$26*'PRECIOS SEGUN ADJ. (FRONTERIZO)'!$C$26</f>
        <v>0</v>
      </c>
      <c r="EP188" s="80" t="e" vm="1">
        <f>+[4]!NumLetras(EO188,"PESO","PESOS DOMINICANOS","$EE $m CON #d/100 CENTAVOS")</f>
        <v>#VALUE!</v>
      </c>
      <c r="EQ188" s="193">
        <v>39</v>
      </c>
      <c r="ER188" s="194">
        <f t="shared" si="152"/>
        <v>1560</v>
      </c>
      <c r="ES188" s="195">
        <v>21.68</v>
      </c>
      <c r="ET188" s="196">
        <f>+EQ188*'PRECIOS SEGUN ADJ (RURAL)'!$B$13*'PRECIOS SEGUN ADJ (RURAL)'!$C$13</f>
        <v>33820.800000000003</v>
      </c>
      <c r="EU188" s="196" t="e" vm="1">
        <f>+[4]!NumLetras(ET188,"PESO","PESOS DOMINICANOS","$EE $m CON #d/100 CENTAVOS")</f>
        <v>#VALUE!</v>
      </c>
      <c r="EV188" s="197">
        <v>272</v>
      </c>
      <c r="EW188" s="198">
        <f t="shared" si="167"/>
        <v>5440</v>
      </c>
      <c r="EX188" s="199">
        <v>5.5</v>
      </c>
      <c r="EY188" s="200">
        <f>+EV188*'PRECIOS SEGUN ADJ (RURAL)'!$B$16*'PRECIOS SEGUN ADJ (RURAL)'!$C$16</f>
        <v>29920</v>
      </c>
      <c r="EZ188" s="200" t="e" vm="1">
        <f>+[4]!NumLetras(EY188,"PESO","PESOS DOMINICANOS","$EE $m CON #d/100 CENTAVOS")</f>
        <v>#VALUE!</v>
      </c>
      <c r="FA188" s="201">
        <v>19</v>
      </c>
      <c r="FB188" s="202">
        <f t="shared" si="153"/>
        <v>760</v>
      </c>
      <c r="FC188" s="203">
        <v>220</v>
      </c>
      <c r="FD188" s="204">
        <f>+FA188*'PRECIOS SEGUN ADJ (RURAL)'!$B$18*'PRECIOS SEGUN ADJ (RURAL)'!$C$18</f>
        <v>167200</v>
      </c>
      <c r="FE188" s="204" t="e" vm="1">
        <f>+[4]!NumLetras(FD188,"PESO","PESOS DOMINICANOS","$EE $m CON #d/100 CENTAVOS")</f>
        <v>#VALUE!</v>
      </c>
      <c r="FF188" s="204">
        <f t="shared" si="168"/>
        <v>30096</v>
      </c>
      <c r="FG188" s="80">
        <f t="shared" si="134"/>
        <v>1536115.6</v>
      </c>
      <c r="FH188" s="80" t="e" vm="1">
        <f>+[4]!NumLetras(FG188,"PESO","PESOS DOMINICANOS","$EE $m CON #d/100 CENTAVOS")</f>
        <v>#VALUE!</v>
      </c>
      <c r="FI188" s="80">
        <f t="shared" si="133"/>
        <v>130763.15000000001</v>
      </c>
      <c r="FJ188" s="80" t="e" vm="1">
        <f>+[4]!NumLetras(FI188,"PESO","PESOS DOMINICANOS","$EE $m CON #d/100 CENTAVOS")</f>
        <v>#VALUE!</v>
      </c>
      <c r="FK188" s="80">
        <f t="shared" si="154"/>
        <v>1405352.4500000002</v>
      </c>
      <c r="FL188" s="80" t="e" vm="1">
        <f>+[4]!NumLetras(FK188,"PESO","PESOS DOMINICANOS","$EE $m CON #d/100 CENTAVOS")</f>
        <v>#VALUE!</v>
      </c>
      <c r="FM188" s="80">
        <f t="shared" si="155"/>
        <v>307223.12</v>
      </c>
      <c r="FN188" s="80" t="e" vm="1">
        <f>+[4]!NumLetras(FM188,"PESO","PESOS DOMINICANOS","$EE $m CON #d/100 CENTAVOS")</f>
        <v>#VALUE!</v>
      </c>
      <c r="FO188" s="80">
        <f t="shared" si="156"/>
        <v>15361.16</v>
      </c>
      <c r="FP188" s="80" t="e" vm="1">
        <f>+[4]!NumLetras(FO188,"PESO","PESOS DOMINICANOS","$EE $m CON #d/100 CENTAVOS")</f>
        <v>#VALUE!</v>
      </c>
      <c r="FQ188" s="80"/>
      <c r="FR188" s="80">
        <f t="shared" si="157"/>
        <v>1228892.48</v>
      </c>
      <c r="FS188" s="80" t="e" vm="1">
        <f>+[4]!NumLetras(FR188,"PESO","PESOS DOMINICANOS","$EE $m CON #d/100 CENTAVOS")</f>
        <v>#VALUE!</v>
      </c>
      <c r="FT188" s="37" t="str">
        <f>+VLOOKUP(D188,'RURAL XENIA'!F:G,2,0)</f>
        <v>R-38</v>
      </c>
    </row>
    <row r="189" spans="1:176">
      <c r="A189" s="37">
        <v>78</v>
      </c>
      <c r="B189" s="37">
        <v>78</v>
      </c>
      <c r="C189" s="26" t="s">
        <v>3369</v>
      </c>
      <c r="D189" s="37">
        <v>132148126</v>
      </c>
      <c r="E189" s="37">
        <f>+VLOOKUP(D189,'INFORMACION DE PROVEEDORES'!C:I,2,0)</f>
        <v>132148126</v>
      </c>
      <c r="F189" s="26" t="str">
        <f>+VLOOKUP(D189,'INFORMACION DE PROVEEDORES'!C:J,4,0)</f>
        <v xml:space="preserve">RAFAEL AMBIORIX JORGE ABREU </v>
      </c>
      <c r="G189" s="37" t="str">
        <f>+VLOOKUP(D189,'INFORMACION DE PROVEEDORES'!C:K,5,0)</f>
        <v>001-1733544-8</v>
      </c>
      <c r="H189" s="26" t="str">
        <f>+VLOOKUP(D189,'INFORMACION DE PROVEEDORES'!C:L,7,0)</f>
        <v>CARRETERA LA VICTORIA VILLA MELLA, NO.31,  SECTOR LA VIRGEN</v>
      </c>
      <c r="I189" s="37" t="str">
        <f>+VLOOKUP(D189,'INFORMACION DE PROVEEDORES'!C:M,3,0)</f>
        <v xml:space="preserve"> JURÍDICA</v>
      </c>
      <c r="J189" s="37">
        <v>2</v>
      </c>
      <c r="K189" s="37">
        <v>231</v>
      </c>
      <c r="L189" s="37">
        <v>16</v>
      </c>
      <c r="M189" s="37">
        <f t="shared" si="158"/>
        <v>640</v>
      </c>
      <c r="N189" s="189">
        <v>60.180000000000007</v>
      </c>
      <c r="O189" s="80">
        <f>+L189*'PRECIOS SEGUN ADJ (RURAL)'!$B$2*'PRECIOS SEGUN ADJ (RURAL)'!$C$2</f>
        <v>38515.199999999997</v>
      </c>
      <c r="P189" s="80" t="e" vm="1">
        <f>+[4]!NumLetras(O189,"PESO","PESOS DOMINICANOS","$EE $m CON #d/100 CENTAVOS")</f>
        <v>#VALUE!</v>
      </c>
      <c r="Q189" s="80">
        <f t="shared" si="159"/>
        <v>6162.43</v>
      </c>
      <c r="R189" s="165">
        <v>4</v>
      </c>
      <c r="S189" s="37">
        <f t="shared" si="135"/>
        <v>160</v>
      </c>
      <c r="T189" s="189">
        <v>33</v>
      </c>
      <c r="U189" s="80">
        <f>+R189*'PRECIOS SEGUN ADJ (RURAL)'!$B$3*'PRECIOS SEGUN ADJ (RURAL)'!$C$3</f>
        <v>5280</v>
      </c>
      <c r="V189" s="80" t="e" vm="1">
        <f>+[4]!NumLetras(U189,"PESO","PESOS DOMINICANOS","$EE $m CON #d/100 CENTAVOS")</f>
        <v>#VALUE!</v>
      </c>
      <c r="W189" s="192">
        <v>0</v>
      </c>
      <c r="X189" s="37">
        <f t="shared" si="124"/>
        <v>0</v>
      </c>
      <c r="Y189" s="189">
        <v>25.2</v>
      </c>
      <c r="Z189" s="80">
        <f>+W189*'PRECIOS SEGUN ADJ. (FRONTERIZO)'!$B$4*'PRECIOS SEGUN ADJ. (FRONTERIZO)'!$C$4</f>
        <v>0</v>
      </c>
      <c r="AA189" s="80" t="e" vm="1">
        <f>+[4]!NumLetras(Z189,"PESO","PESOS DOMINICANOS","$EE $m CON #d/100 CENTAVOS")</f>
        <v>#VALUE!</v>
      </c>
      <c r="AB189" s="165">
        <v>35</v>
      </c>
      <c r="AC189" s="37">
        <f t="shared" si="136"/>
        <v>1400</v>
      </c>
      <c r="AD189" s="189">
        <v>87.91</v>
      </c>
      <c r="AE189" s="80">
        <f>+AB189*'PRECIOS SEGUN ADJ (RURAL)'!$B$4*'PRECIOS SEGUN ADJ (RURAL)'!$C$4</f>
        <v>123074</v>
      </c>
      <c r="AF189" s="80" t="e" vm="1">
        <f>+[4]!NumLetras(AE189,"PESO","PESOS DOMINICANOS","$EE $m CON #d/100 CENTAVOS")</f>
        <v>#VALUE!</v>
      </c>
      <c r="AG189" s="80">
        <f t="shared" si="160"/>
        <v>22153.32</v>
      </c>
      <c r="AH189" s="165">
        <v>44</v>
      </c>
      <c r="AI189" s="37">
        <f t="shared" si="137"/>
        <v>1760</v>
      </c>
      <c r="AJ189" s="189">
        <v>53.95</v>
      </c>
      <c r="AK189" s="80">
        <f>+AH189*'PRECIOS SEGUN ADJ (RURAL)'!$B$5*'PRECIOS SEGUN ADJ (RURAL)'!$C$5</f>
        <v>94952</v>
      </c>
      <c r="AL189" s="80" t="e" vm="1">
        <f>+[4]!NumLetras(AK189,"PESO","PESOS DOMINICANOS","$EE $m CON #d/100 CENTAVOS")</f>
        <v>#VALUE!</v>
      </c>
      <c r="AM189" s="165">
        <v>6</v>
      </c>
      <c r="AN189" s="37">
        <f t="shared" si="138"/>
        <v>240</v>
      </c>
      <c r="AO189" s="189">
        <v>29.05</v>
      </c>
      <c r="AP189" s="80">
        <f>+AM189*'PRECIOS SEGUN ADJ (RURAL)'!$B$6*'PRECIOS SEGUN ADJ (RURAL)'!$C$6</f>
        <v>6972</v>
      </c>
      <c r="AQ189" s="80" t="e" vm="1">
        <f>+[4]!NumLetras(AP189,"PESO","PESOS DOMINICANOS","$EE $m CON #d/100 CENTAVOS")</f>
        <v>#VALUE!</v>
      </c>
      <c r="AR189" s="80">
        <f t="shared" si="161"/>
        <v>1115.52</v>
      </c>
      <c r="AS189" s="165">
        <v>14</v>
      </c>
      <c r="AT189" s="37">
        <f t="shared" si="139"/>
        <v>560</v>
      </c>
      <c r="AU189" s="189">
        <v>304.44</v>
      </c>
      <c r="AV189" s="80">
        <f>+AS189*'PRECIOS SEGUN ADJ (RURAL)'!$B$7*'PRECIOS SEGUN ADJ (RURAL)'!$C$7</f>
        <v>170486.39999999999</v>
      </c>
      <c r="AW189" s="80" t="e" vm="1">
        <f>+[4]!NumLetras(AV189,"PESO","PESOS DOMINICANOS","$EE $m CON #d/100 CENTAVOS")</f>
        <v>#VALUE!</v>
      </c>
      <c r="AX189" s="80">
        <f t="shared" si="162"/>
        <v>30687.55</v>
      </c>
      <c r="AY189" s="37">
        <v>0</v>
      </c>
      <c r="AZ189" s="37">
        <f t="shared" si="125"/>
        <v>0</v>
      </c>
      <c r="BA189" s="189">
        <v>18.899999999999999</v>
      </c>
      <c r="BB189" s="80">
        <f>+AY189*'PRECIOS SEGUN ADJ. (FRONTERIZO)'!$B$9*'PRECIOS SEGUN ADJ. (FRONTERIZO)'!$C$9</f>
        <v>0</v>
      </c>
      <c r="BC189" s="80" t="e" vm="1">
        <f>+[4]!NumLetras(BB189,"PESO","PESOS DOMINICANOS","$EE $m CON #d/100 CENTAVOS")</f>
        <v>#VALUE!</v>
      </c>
      <c r="BD189" s="165">
        <v>4</v>
      </c>
      <c r="BE189" s="37">
        <f t="shared" si="140"/>
        <v>160</v>
      </c>
      <c r="BF189" s="189">
        <v>140.38999999999999</v>
      </c>
      <c r="BG189" s="80">
        <f>+BD189*'PRECIOS SEGUN ADJ (RURAL)'!$B$8*'PRECIOS SEGUN ADJ (RURAL)'!$C$8</f>
        <v>22462.399999999998</v>
      </c>
      <c r="BH189" s="80" t="e" vm="1">
        <f>+[4]!NumLetras(BG189,"PESO","PESOS DOMINICANOS","$EE $m CON #d/100 CENTAVOS")</f>
        <v>#VALUE!</v>
      </c>
      <c r="BI189" s="80">
        <f t="shared" si="163"/>
        <v>4043.23</v>
      </c>
      <c r="BJ189" s="37">
        <v>0</v>
      </c>
      <c r="BK189" s="37">
        <f t="shared" si="126"/>
        <v>0</v>
      </c>
      <c r="BL189" s="189">
        <v>31.459999999999997</v>
      </c>
      <c r="BM189" s="80">
        <f>+BJ189*'PRECIOS SEGUN ADJ. (FRONTERIZO)'!$B$11*'PRECIOS SEGUN ADJ. (FRONTERIZO)'!$C$11</f>
        <v>0</v>
      </c>
      <c r="BN189" s="80" t="e" vm="1">
        <f>+[4]!NumLetras(BM189,"PESO","PESOS DOMINICANOS","$EE $m CON #d/100 CENTAVOS")</f>
        <v>#VALUE!</v>
      </c>
      <c r="BO189" s="165">
        <v>11</v>
      </c>
      <c r="BP189" s="37">
        <f t="shared" si="141"/>
        <v>440</v>
      </c>
      <c r="BQ189" s="189">
        <v>68.099999999999994</v>
      </c>
      <c r="BR189" s="80">
        <f>+BO189*'PRECIOS SEGUN ADJ (RURAL)'!$B$9*'PRECIOS SEGUN ADJ (RURAL)'!$C$9</f>
        <v>29963.999999999996</v>
      </c>
      <c r="BS189" s="80" t="e" vm="1">
        <f>+[4]!NumLetras(BR189,"PESO","PESOS DOMINICANOS","$EE $m CON #d/100 CENTAVOS")</f>
        <v>#VALUE!</v>
      </c>
      <c r="BT189" s="165">
        <v>231</v>
      </c>
      <c r="BU189" s="37">
        <f t="shared" si="164"/>
        <v>4620</v>
      </c>
      <c r="BV189" s="189">
        <v>5.5</v>
      </c>
      <c r="BW189" s="80">
        <f>+BT189*'PRECIOS SEGUN ADJ (RURAL)'!$B$10*'PRECIOS SEGUN ADJ (RURAL)'!$C$10</f>
        <v>25410</v>
      </c>
      <c r="BX189" s="80" t="e" vm="1">
        <f>+[4]!NumLetras(BW189,"PESO","PESOS DOMINICANOS","$EE $m CON #d/100 CENTAVOS")</f>
        <v>#VALUE!</v>
      </c>
      <c r="BY189" s="165">
        <v>231</v>
      </c>
      <c r="BZ189" s="37">
        <f t="shared" si="142"/>
        <v>9240</v>
      </c>
      <c r="CA189" s="189">
        <v>7.1500000000000012</v>
      </c>
      <c r="CB189" s="80">
        <f>+BY189*'PRECIOS SEGUN ADJ (RURAL)'!$B$11*'PRECIOS SEGUN ADJ (RURAL)'!$C$11</f>
        <v>66066</v>
      </c>
      <c r="CC189" s="80" t="e" vm="1">
        <f>+[4]!NumLetras(CB189,"PESO","PESOS DOMINICANOS","$EE $m CON #d/100 CENTAVOS")</f>
        <v>#VALUE!</v>
      </c>
      <c r="CD189" s="165">
        <v>231</v>
      </c>
      <c r="CE189" s="37">
        <f t="shared" si="143"/>
        <v>9240</v>
      </c>
      <c r="CF189" s="189">
        <v>6.84</v>
      </c>
      <c r="CG189" s="80">
        <f>+CD189*'PRECIOS SEGUN ADJ (RURAL)'!$B$12*'PRECIOS SEGUN ADJ (RURAL)'!$C$12</f>
        <v>63201.599999999999</v>
      </c>
      <c r="CH189" s="80" t="e" vm="1">
        <f>+[4]!NumLetras(CG189,"PESO","PESOS DOMINICANOS","$EE $m CON #d/100 CENTAVOS")</f>
        <v>#VALUE!</v>
      </c>
      <c r="CI189" s="37">
        <v>0</v>
      </c>
      <c r="CJ189" s="37">
        <f t="shared" si="127"/>
        <v>0</v>
      </c>
      <c r="CK189" s="189">
        <v>60</v>
      </c>
      <c r="CL189" s="80">
        <f>+CI189*'PRECIOS SEGUN ADJ. (FRONTERIZO)'!$B$16*'PRECIOS SEGUN ADJ. (FRONTERIZO)'!$C$16</f>
        <v>0</v>
      </c>
      <c r="CM189" s="80" t="e" vm="1">
        <f>+[4]!NumLetras(CL189,"PESO","PESOS DOMINICANOS","$EE $m CON #d/100 CENTAVOS")</f>
        <v>#VALUE!</v>
      </c>
      <c r="CN189" s="80">
        <f t="shared" si="144"/>
        <v>0</v>
      </c>
      <c r="CO189" s="37">
        <v>0</v>
      </c>
      <c r="CP189" s="37">
        <f t="shared" si="128"/>
        <v>0</v>
      </c>
      <c r="CQ189" s="189">
        <v>55.649999999999991</v>
      </c>
      <c r="CR189" s="80">
        <f>+CO189*'PRECIOS SEGUN ADJ. (FRONTERIZO)'!$B$17*'PRECIOS SEGUN ADJ. (FRONTERIZO)'!$C$17</f>
        <v>0</v>
      </c>
      <c r="CS189" s="80" t="e" vm="1">
        <f>+[4]!NumLetras(CR189,"PESO","PESOS DOMINICANOS","$EE $m CON #d/100 CENTAVOS")</f>
        <v>#VALUE!</v>
      </c>
      <c r="CT189" s="80">
        <f t="shared" si="145"/>
        <v>0</v>
      </c>
      <c r="CU189" s="165">
        <v>231</v>
      </c>
      <c r="CV189" s="37">
        <f t="shared" si="146"/>
        <v>9240</v>
      </c>
      <c r="CW189" s="189">
        <v>6.5999999999999988</v>
      </c>
      <c r="CX189" s="80">
        <f>+CU189*'PRECIOS SEGUN ADJ (RURAL)'!$B$14*'PRECIOS SEGUN ADJ (RURAL)'!$C$14</f>
        <v>60984</v>
      </c>
      <c r="CY189" s="80" t="e" vm="1">
        <f>+[4]!NumLetras(CX189,"PESO","PESOS DOMINICANOS","$EE $m CON #d/100 CENTAVOS")</f>
        <v>#VALUE!</v>
      </c>
      <c r="CZ189" s="37">
        <v>0</v>
      </c>
      <c r="DA189" s="37">
        <f t="shared" si="129"/>
        <v>0</v>
      </c>
      <c r="DB189" s="189">
        <v>65.75</v>
      </c>
      <c r="DC189" s="80">
        <f>+CZ189*'PRECIOS SEGUN ADJ. (FRONTERIZO)'!$B$19*'PRECIOS SEGUN ADJ. (FRONTERIZO)'!$C$19</f>
        <v>0</v>
      </c>
      <c r="DD189" s="80" t="e" vm="1">
        <f>+[4]!NumLetras(DC189,"PESO","PESOS DOMINICANOS","$EE $m CON #d/100 CENTAVOS")</f>
        <v>#VALUE!</v>
      </c>
      <c r="DE189" s="80">
        <f t="shared" si="147"/>
        <v>0</v>
      </c>
      <c r="DF189" s="165">
        <v>9</v>
      </c>
      <c r="DG189" s="37">
        <f t="shared" si="148"/>
        <v>360</v>
      </c>
      <c r="DH189" s="189">
        <v>82.59999999999998</v>
      </c>
      <c r="DI189" s="80">
        <f>+DF189*'PRECIOS SEGUN ADJ (RURAL)'!$B$15*'PRECIOS SEGUN ADJ (RURAL)'!$C$15</f>
        <v>29736</v>
      </c>
      <c r="DJ189" s="80" t="e" vm="1">
        <f>+[4]!NumLetras(DI189,"PESO","PESOS DOMINICANOS","$EE $m CON #d/100 CENTAVOS")</f>
        <v>#VALUE!</v>
      </c>
      <c r="DK189" s="80">
        <f t="shared" si="165"/>
        <v>5352.48</v>
      </c>
      <c r="DL189" s="165">
        <v>231</v>
      </c>
      <c r="DM189" s="37">
        <f t="shared" si="149"/>
        <v>9240</v>
      </c>
      <c r="DN189" s="189">
        <v>23.059999999999995</v>
      </c>
      <c r="DO189" s="80">
        <f>+DL189*'PRECIOS SEGUN ADJ (RURAL)'!$B$17*'PRECIOS SEGUN ADJ (RURAL)'!$C$17</f>
        <v>213074.4</v>
      </c>
      <c r="DP189" s="80" t="e" vm="1">
        <f>+[4]!NumLetras(DO189,"PESO","PESOS DOMINICANOS","$EE $m CON #d/100 CENTAVOS")</f>
        <v>#VALUE!</v>
      </c>
      <c r="DQ189" s="192">
        <v>0</v>
      </c>
      <c r="DR189" s="192">
        <f t="shared" si="130"/>
        <v>0</v>
      </c>
      <c r="DS189" s="189">
        <v>80.849999999999994</v>
      </c>
      <c r="DT189" s="80">
        <f>+DQ189*'PRECIOS SEGUN ADJ. (FRONTERIZO)'!$B$22*'PRECIOS SEGUN ADJ. (FRONTERIZO)'!$C$22</f>
        <v>0</v>
      </c>
      <c r="DU189" s="80" t="e" vm="1">
        <f>+[4]!NumLetras(DT189,"PESO","PESOS DOMINICANOS","$EE $m CON #d/100 CENTAVOS")</f>
        <v>#VALUE!</v>
      </c>
      <c r="DV189" s="165">
        <v>10</v>
      </c>
      <c r="DW189" s="37">
        <f t="shared" si="150"/>
        <v>400</v>
      </c>
      <c r="DX189" s="189">
        <v>21.83</v>
      </c>
      <c r="DY189" s="80">
        <f>+DV189*'PRECIOS SEGUN ADJ (RURAL)'!$B$19*'PRECIOS SEGUN ADJ (RURAL)'!$C$19</f>
        <v>8732</v>
      </c>
      <c r="DZ189" s="80" t="e" vm="1">
        <f>+[4]!NumLetras(DY189,"PESO","PESOS DOMINICANOS","$EE $m CON #d/100 CENTAVOS")</f>
        <v>#VALUE!</v>
      </c>
      <c r="EA189" s="80">
        <f t="shared" si="166"/>
        <v>1571.76</v>
      </c>
      <c r="EB189" s="165">
        <v>34</v>
      </c>
      <c r="EC189" s="37">
        <f t="shared" si="151"/>
        <v>1360</v>
      </c>
      <c r="ED189" s="189">
        <v>33</v>
      </c>
      <c r="EE189" s="80">
        <f>+EB189*'PRECIOS SEGUN ADJ (RURAL)'!$B$20*'PRECIOS SEGUN ADJ (RURAL)'!$C$20</f>
        <v>44880</v>
      </c>
      <c r="EF189" s="80" t="e" vm="1">
        <f>+[4]!NumLetras(EE189,"PESO","PESOS DOMINICANOS","$EE $m CON #d/100 CENTAVOS")</f>
        <v>#VALUE!</v>
      </c>
      <c r="EG189" s="37">
        <v>0</v>
      </c>
      <c r="EH189" s="37">
        <f t="shared" si="131"/>
        <v>0</v>
      </c>
      <c r="EI189" s="189">
        <v>15.789999999999997</v>
      </c>
      <c r="EJ189" s="80">
        <f>+EG189*'PRECIOS SEGUN ADJ. (FRONTERIZO)'!$B$25*'PRECIOS SEGUN ADJ. (FRONTERIZO)'!$C$25</f>
        <v>0</v>
      </c>
      <c r="EK189" s="80" t="e" vm="1">
        <f>+[4]!NumLetras(EJ189,"PESO","PESOS DOMINICANOS","$EE $m CON #d/100 CENTAVOS")</f>
        <v>#VALUE!</v>
      </c>
      <c r="EL189" s="37">
        <v>0</v>
      </c>
      <c r="EM189" s="37">
        <f t="shared" si="132"/>
        <v>0</v>
      </c>
      <c r="EN189" s="189">
        <v>31.5</v>
      </c>
      <c r="EO189" s="80">
        <f>+EL189*'PRECIOS SEGUN ADJ. (FRONTERIZO)'!$B$26*'PRECIOS SEGUN ADJ. (FRONTERIZO)'!$C$26</f>
        <v>0</v>
      </c>
      <c r="EP189" s="80" t="e" vm="1">
        <f>+[4]!NumLetras(EO189,"PESO","PESOS DOMINICANOS","$EE $m CON #d/100 CENTAVOS")</f>
        <v>#VALUE!</v>
      </c>
      <c r="EQ189" s="193">
        <v>30</v>
      </c>
      <c r="ER189" s="194">
        <f t="shared" si="152"/>
        <v>1200</v>
      </c>
      <c r="ES189" s="195">
        <v>21.68</v>
      </c>
      <c r="ET189" s="196">
        <f>+EQ189*'PRECIOS SEGUN ADJ (RURAL)'!$B$13*'PRECIOS SEGUN ADJ (RURAL)'!$C$13</f>
        <v>26016</v>
      </c>
      <c r="EU189" s="196" t="e" vm="1">
        <f>+[4]!NumLetras(ET189,"PESO","PESOS DOMINICANOS","$EE $m CON #d/100 CENTAVOS")</f>
        <v>#VALUE!</v>
      </c>
      <c r="EV189" s="197">
        <v>231</v>
      </c>
      <c r="EW189" s="198">
        <f t="shared" si="167"/>
        <v>4620</v>
      </c>
      <c r="EX189" s="199">
        <v>5.5</v>
      </c>
      <c r="EY189" s="200">
        <f>+EV189*'PRECIOS SEGUN ADJ (RURAL)'!$B$16*'PRECIOS SEGUN ADJ (RURAL)'!$C$16</f>
        <v>25410</v>
      </c>
      <c r="EZ189" s="200" t="e" vm="1">
        <f>+[4]!NumLetras(EY189,"PESO","PESOS DOMINICANOS","$EE $m CON #d/100 CENTAVOS")</f>
        <v>#VALUE!</v>
      </c>
      <c r="FA189" s="201">
        <v>14</v>
      </c>
      <c r="FB189" s="202">
        <f t="shared" si="153"/>
        <v>560</v>
      </c>
      <c r="FC189" s="203">
        <v>220</v>
      </c>
      <c r="FD189" s="204">
        <f>+FA189*'PRECIOS SEGUN ADJ (RURAL)'!$B$18*'PRECIOS SEGUN ADJ (RURAL)'!$C$18</f>
        <v>123200</v>
      </c>
      <c r="FE189" s="204" t="e" vm="1">
        <f>+[4]!NumLetras(FD189,"PESO","PESOS DOMINICANOS","$EE $m CON #d/100 CENTAVOS")</f>
        <v>#VALUE!</v>
      </c>
      <c r="FF189" s="204">
        <f t="shared" si="168"/>
        <v>22176</v>
      </c>
      <c r="FG189" s="80">
        <f t="shared" si="134"/>
        <v>1178416</v>
      </c>
      <c r="FH189" s="80" t="e" vm="1">
        <f>+[4]!NumLetras(FG189,"PESO","PESOS DOMINICANOS","$EE $m CON #d/100 CENTAVOS")</f>
        <v>#VALUE!</v>
      </c>
      <c r="FI189" s="80">
        <f t="shared" si="133"/>
        <v>93262.29</v>
      </c>
      <c r="FJ189" s="80" t="e" vm="1">
        <f>+[4]!NumLetras(FI189,"PESO","PESOS DOMINICANOS","$EE $m CON #d/100 CENTAVOS")</f>
        <v>#VALUE!</v>
      </c>
      <c r="FK189" s="80">
        <f t="shared" si="154"/>
        <v>1085153.71</v>
      </c>
      <c r="FL189" s="80" t="e" vm="1">
        <f>+[4]!NumLetras(FK189,"PESO","PESOS DOMINICANOS","$EE $m CON #d/100 CENTAVOS")</f>
        <v>#VALUE!</v>
      </c>
      <c r="FM189" s="80">
        <f t="shared" si="155"/>
        <v>235683.20000000001</v>
      </c>
      <c r="FN189" s="80" t="e" vm="1">
        <f>+[4]!NumLetras(FM189,"PESO","PESOS DOMINICANOS","$EE $m CON #d/100 CENTAVOS")</f>
        <v>#VALUE!</v>
      </c>
      <c r="FO189" s="80">
        <f t="shared" si="156"/>
        <v>11784.16</v>
      </c>
      <c r="FP189" s="80" t="e" vm="1">
        <f>+[4]!NumLetras(FO189,"PESO","PESOS DOMINICANOS","$EE $m CON #d/100 CENTAVOS")</f>
        <v>#VALUE!</v>
      </c>
      <c r="FQ189" s="80"/>
      <c r="FR189" s="80">
        <f t="shared" si="157"/>
        <v>942732.80000000005</v>
      </c>
      <c r="FS189" s="80" t="e" vm="1">
        <f>+[4]!NumLetras(FR189,"PESO","PESOS DOMINICANOS","$EE $m CON #d/100 CENTAVOS")</f>
        <v>#VALUE!</v>
      </c>
      <c r="FT189" s="37" t="str">
        <f>+VLOOKUP(D189,'RURAL XENIA'!F:G,2,0)</f>
        <v>R-42</v>
      </c>
    </row>
    <row r="190" spans="1:176">
      <c r="A190" s="37">
        <v>79</v>
      </c>
      <c r="B190" s="37">
        <v>79</v>
      </c>
      <c r="C190" s="26" t="s">
        <v>3381</v>
      </c>
      <c r="D190" s="37">
        <v>132237919</v>
      </c>
      <c r="E190" s="37">
        <f>+VLOOKUP(D190,'INFORMACION DE PROVEEDORES'!C:I,2,0)</f>
        <v>132237919</v>
      </c>
      <c r="F190" s="26" t="str">
        <f>+VLOOKUP(D190,'INFORMACION DE PROVEEDORES'!C:J,4,0)</f>
        <v>ROGELIO DEL CARMEN PICHARDO TAVAREZ</v>
      </c>
      <c r="G190" s="37" t="str">
        <f>+VLOOKUP(D190,'INFORMACION DE PROVEEDORES'!C:K,5,0)</f>
        <v>031-0297989-9</v>
      </c>
      <c r="H190" s="26" t="str">
        <f>+VLOOKUP(D190,'INFORMACION DE PROVEEDORES'!C:L,7,0)</f>
        <v xml:space="preserve">CALLE 21, NO. 4, KILOMETRO 7 1/2, URBANIZACION </v>
      </c>
      <c r="I190" s="37" t="str">
        <f>+VLOOKUP(D190,'INFORMACION DE PROVEEDORES'!C:M,3,0)</f>
        <v xml:space="preserve"> JURÍDICA</v>
      </c>
      <c r="J190" s="37">
        <v>1</v>
      </c>
      <c r="K190" s="37">
        <v>284</v>
      </c>
      <c r="L190" s="37">
        <v>19</v>
      </c>
      <c r="M190" s="37">
        <f t="shared" si="158"/>
        <v>760</v>
      </c>
      <c r="N190" s="189">
        <v>60.180000000000007</v>
      </c>
      <c r="O190" s="80">
        <f>+L190*'PRECIOS SEGUN ADJ (RURAL)'!$B$2*'PRECIOS SEGUN ADJ (RURAL)'!$C$2</f>
        <v>45736.800000000003</v>
      </c>
      <c r="P190" s="80" t="e" vm="1">
        <f>+[4]!NumLetras(O190,"PESO","PESOS DOMINICANOS","$EE $m CON #d/100 CENTAVOS")</f>
        <v>#VALUE!</v>
      </c>
      <c r="Q190" s="80">
        <f t="shared" si="159"/>
        <v>7317.89</v>
      </c>
      <c r="R190" s="165">
        <v>4</v>
      </c>
      <c r="S190" s="37">
        <f t="shared" si="135"/>
        <v>160</v>
      </c>
      <c r="T190" s="189">
        <v>33</v>
      </c>
      <c r="U190" s="80">
        <f>+R190*'PRECIOS SEGUN ADJ (RURAL)'!$B$3*'PRECIOS SEGUN ADJ (RURAL)'!$C$3</f>
        <v>5280</v>
      </c>
      <c r="V190" s="80" t="e" vm="1">
        <f>+[4]!NumLetras(U190,"PESO","PESOS DOMINICANOS","$EE $m CON #d/100 CENTAVOS")</f>
        <v>#VALUE!</v>
      </c>
      <c r="W190" s="192">
        <v>0</v>
      </c>
      <c r="X190" s="37">
        <f t="shared" si="124"/>
        <v>0</v>
      </c>
      <c r="Y190" s="189">
        <v>25.2</v>
      </c>
      <c r="Z190" s="80">
        <f>+W190*'PRECIOS SEGUN ADJ. (FRONTERIZO)'!$B$4*'PRECIOS SEGUN ADJ. (FRONTERIZO)'!$C$4</f>
        <v>0</v>
      </c>
      <c r="AA190" s="80" t="e" vm="1">
        <f>+[4]!NumLetras(Z190,"PESO","PESOS DOMINICANOS","$EE $m CON #d/100 CENTAVOS")</f>
        <v>#VALUE!</v>
      </c>
      <c r="AB190" s="165">
        <v>43</v>
      </c>
      <c r="AC190" s="37">
        <f t="shared" si="136"/>
        <v>1720</v>
      </c>
      <c r="AD190" s="189">
        <v>87.91</v>
      </c>
      <c r="AE190" s="80">
        <f>+AB190*'PRECIOS SEGUN ADJ (RURAL)'!$B$4*'PRECIOS SEGUN ADJ (RURAL)'!$C$4</f>
        <v>151205.19999999998</v>
      </c>
      <c r="AF190" s="80" t="e" vm="1">
        <f>+[4]!NumLetras(AE190,"PESO","PESOS DOMINICANOS","$EE $m CON #d/100 CENTAVOS")</f>
        <v>#VALUE!</v>
      </c>
      <c r="AG190" s="80">
        <f t="shared" si="160"/>
        <v>27216.94</v>
      </c>
      <c r="AH190" s="165">
        <v>53</v>
      </c>
      <c r="AI190" s="37">
        <f t="shared" si="137"/>
        <v>2120</v>
      </c>
      <c r="AJ190" s="189">
        <v>53.95</v>
      </c>
      <c r="AK190" s="80">
        <f>+AH190*'PRECIOS SEGUN ADJ (RURAL)'!$B$5*'PRECIOS SEGUN ADJ (RURAL)'!$C$5</f>
        <v>114374.00000000001</v>
      </c>
      <c r="AL190" s="80" t="e" vm="1">
        <f>+[4]!NumLetras(AK190,"PESO","PESOS DOMINICANOS","$EE $m CON #d/100 CENTAVOS")</f>
        <v>#VALUE!</v>
      </c>
      <c r="AM190" s="165">
        <v>7</v>
      </c>
      <c r="AN190" s="37">
        <f t="shared" si="138"/>
        <v>280</v>
      </c>
      <c r="AO190" s="189">
        <v>29.05</v>
      </c>
      <c r="AP190" s="80">
        <f>+AM190*'PRECIOS SEGUN ADJ (RURAL)'!$B$6*'PRECIOS SEGUN ADJ (RURAL)'!$C$6</f>
        <v>8134</v>
      </c>
      <c r="AQ190" s="80" t="e" vm="1">
        <f>+[4]!NumLetras(AP190,"PESO","PESOS DOMINICANOS","$EE $m CON #d/100 CENTAVOS")</f>
        <v>#VALUE!</v>
      </c>
      <c r="AR190" s="80">
        <f t="shared" si="161"/>
        <v>1301.44</v>
      </c>
      <c r="AS190" s="165">
        <v>16</v>
      </c>
      <c r="AT190" s="37">
        <f t="shared" si="139"/>
        <v>640</v>
      </c>
      <c r="AU190" s="189">
        <v>304.44</v>
      </c>
      <c r="AV190" s="80">
        <f>+AS190*'PRECIOS SEGUN ADJ (RURAL)'!$B$7*'PRECIOS SEGUN ADJ (RURAL)'!$C$7</f>
        <v>194841.60000000001</v>
      </c>
      <c r="AW190" s="80" t="e" vm="1">
        <f>+[4]!NumLetras(AV190,"PESO","PESOS DOMINICANOS","$EE $m CON #d/100 CENTAVOS")</f>
        <v>#VALUE!</v>
      </c>
      <c r="AX190" s="80">
        <f t="shared" si="162"/>
        <v>35071.49</v>
      </c>
      <c r="AY190" s="37">
        <v>0</v>
      </c>
      <c r="AZ190" s="37">
        <f t="shared" si="125"/>
        <v>0</v>
      </c>
      <c r="BA190" s="189">
        <v>18.899999999999999</v>
      </c>
      <c r="BB190" s="80">
        <f>+AY190*'PRECIOS SEGUN ADJ. (FRONTERIZO)'!$B$9*'PRECIOS SEGUN ADJ. (FRONTERIZO)'!$C$9</f>
        <v>0</v>
      </c>
      <c r="BC190" s="80" t="e" vm="1">
        <f>+[4]!NumLetras(BB190,"PESO","PESOS DOMINICANOS","$EE $m CON #d/100 CENTAVOS")</f>
        <v>#VALUE!</v>
      </c>
      <c r="BD190" s="165">
        <v>4</v>
      </c>
      <c r="BE190" s="37">
        <f t="shared" si="140"/>
        <v>160</v>
      </c>
      <c r="BF190" s="189">
        <v>140.38999999999999</v>
      </c>
      <c r="BG190" s="80">
        <f>+BD190*'PRECIOS SEGUN ADJ (RURAL)'!$B$8*'PRECIOS SEGUN ADJ (RURAL)'!$C$8</f>
        <v>22462.399999999998</v>
      </c>
      <c r="BH190" s="80" t="e" vm="1">
        <f>+[4]!NumLetras(BG190,"PESO","PESOS DOMINICANOS","$EE $m CON #d/100 CENTAVOS")</f>
        <v>#VALUE!</v>
      </c>
      <c r="BI190" s="80">
        <f t="shared" si="163"/>
        <v>4043.23</v>
      </c>
      <c r="BJ190" s="37">
        <v>0</v>
      </c>
      <c r="BK190" s="37">
        <f t="shared" si="126"/>
        <v>0</v>
      </c>
      <c r="BL190" s="189">
        <v>31.459999999999997</v>
      </c>
      <c r="BM190" s="80">
        <f>+BJ190*'PRECIOS SEGUN ADJ. (FRONTERIZO)'!$B$11*'PRECIOS SEGUN ADJ. (FRONTERIZO)'!$C$11</f>
        <v>0</v>
      </c>
      <c r="BN190" s="80" t="e" vm="1">
        <f>+[4]!NumLetras(BM190,"PESO","PESOS DOMINICANOS","$EE $m CON #d/100 CENTAVOS")</f>
        <v>#VALUE!</v>
      </c>
      <c r="BO190" s="165">
        <v>13</v>
      </c>
      <c r="BP190" s="37">
        <f t="shared" si="141"/>
        <v>520</v>
      </c>
      <c r="BQ190" s="189">
        <v>68.099999999999994</v>
      </c>
      <c r="BR190" s="80">
        <f>+BO190*'PRECIOS SEGUN ADJ (RURAL)'!$B$9*'PRECIOS SEGUN ADJ (RURAL)'!$C$9</f>
        <v>35412</v>
      </c>
      <c r="BS190" s="80" t="e" vm="1">
        <f>+[4]!NumLetras(BR190,"PESO","PESOS DOMINICANOS","$EE $m CON #d/100 CENTAVOS")</f>
        <v>#VALUE!</v>
      </c>
      <c r="BT190" s="165">
        <v>284</v>
      </c>
      <c r="BU190" s="37">
        <f t="shared" si="164"/>
        <v>5680</v>
      </c>
      <c r="BV190" s="189">
        <v>5.5</v>
      </c>
      <c r="BW190" s="80">
        <f>+BT190*'PRECIOS SEGUN ADJ (RURAL)'!$B$10*'PRECIOS SEGUN ADJ (RURAL)'!$C$10</f>
        <v>31240</v>
      </c>
      <c r="BX190" s="80" t="e" vm="1">
        <f>+[4]!NumLetras(BW190,"PESO","PESOS DOMINICANOS","$EE $m CON #d/100 CENTAVOS")</f>
        <v>#VALUE!</v>
      </c>
      <c r="BY190" s="165">
        <v>284</v>
      </c>
      <c r="BZ190" s="37">
        <f t="shared" si="142"/>
        <v>11360</v>
      </c>
      <c r="CA190" s="189">
        <v>7.1500000000000012</v>
      </c>
      <c r="CB190" s="80">
        <f>+BY190*'PRECIOS SEGUN ADJ (RURAL)'!$B$11*'PRECIOS SEGUN ADJ (RURAL)'!$C$11</f>
        <v>81224</v>
      </c>
      <c r="CC190" s="80" t="e" vm="1">
        <f>+[4]!NumLetras(CB190,"PESO","PESOS DOMINICANOS","$EE $m CON #d/100 CENTAVOS")</f>
        <v>#VALUE!</v>
      </c>
      <c r="CD190" s="165">
        <v>284</v>
      </c>
      <c r="CE190" s="37">
        <f t="shared" si="143"/>
        <v>11360</v>
      </c>
      <c r="CF190" s="189">
        <v>6.84</v>
      </c>
      <c r="CG190" s="80">
        <f>+CD190*'PRECIOS SEGUN ADJ (RURAL)'!$B$12*'PRECIOS SEGUN ADJ (RURAL)'!$C$12</f>
        <v>77702.399999999994</v>
      </c>
      <c r="CH190" s="80" t="e" vm="1">
        <f>+[4]!NumLetras(CG190,"PESO","PESOS DOMINICANOS","$EE $m CON #d/100 CENTAVOS")</f>
        <v>#VALUE!</v>
      </c>
      <c r="CI190" s="37">
        <v>0</v>
      </c>
      <c r="CJ190" s="37">
        <f t="shared" si="127"/>
        <v>0</v>
      </c>
      <c r="CK190" s="189">
        <v>60</v>
      </c>
      <c r="CL190" s="80">
        <f>+CI190*'PRECIOS SEGUN ADJ. (FRONTERIZO)'!$B$16*'PRECIOS SEGUN ADJ. (FRONTERIZO)'!$C$16</f>
        <v>0</v>
      </c>
      <c r="CM190" s="80" t="e" vm="1">
        <f>+[4]!NumLetras(CL190,"PESO","PESOS DOMINICANOS","$EE $m CON #d/100 CENTAVOS")</f>
        <v>#VALUE!</v>
      </c>
      <c r="CN190" s="80">
        <f t="shared" si="144"/>
        <v>0</v>
      </c>
      <c r="CO190" s="37">
        <v>0</v>
      </c>
      <c r="CP190" s="37">
        <f t="shared" si="128"/>
        <v>0</v>
      </c>
      <c r="CQ190" s="189">
        <v>55.649999999999991</v>
      </c>
      <c r="CR190" s="80">
        <f>+CO190*'PRECIOS SEGUN ADJ. (FRONTERIZO)'!$B$17*'PRECIOS SEGUN ADJ. (FRONTERIZO)'!$C$17</f>
        <v>0</v>
      </c>
      <c r="CS190" s="80" t="e" vm="1">
        <f>+[4]!NumLetras(CR190,"PESO","PESOS DOMINICANOS","$EE $m CON #d/100 CENTAVOS")</f>
        <v>#VALUE!</v>
      </c>
      <c r="CT190" s="80">
        <f t="shared" si="145"/>
        <v>0</v>
      </c>
      <c r="CU190" s="165">
        <v>284</v>
      </c>
      <c r="CV190" s="37">
        <f t="shared" si="146"/>
        <v>11360</v>
      </c>
      <c r="CW190" s="189">
        <v>6.5999999999999988</v>
      </c>
      <c r="CX190" s="80">
        <f>+CU190*'PRECIOS SEGUN ADJ (RURAL)'!$B$14*'PRECIOS SEGUN ADJ (RURAL)'!$C$14</f>
        <v>74976</v>
      </c>
      <c r="CY190" s="80" t="e" vm="1">
        <f>+[4]!NumLetras(CX190,"PESO","PESOS DOMINICANOS","$EE $m CON #d/100 CENTAVOS")</f>
        <v>#VALUE!</v>
      </c>
      <c r="CZ190" s="37">
        <v>0</v>
      </c>
      <c r="DA190" s="37">
        <f t="shared" si="129"/>
        <v>0</v>
      </c>
      <c r="DB190" s="189">
        <v>65.75</v>
      </c>
      <c r="DC190" s="80">
        <f>+CZ190*'PRECIOS SEGUN ADJ. (FRONTERIZO)'!$B$19*'PRECIOS SEGUN ADJ. (FRONTERIZO)'!$C$19</f>
        <v>0</v>
      </c>
      <c r="DD190" s="80" t="e" vm="1">
        <f>+[4]!NumLetras(DC190,"PESO","PESOS DOMINICANOS","$EE $m CON #d/100 CENTAVOS")</f>
        <v>#VALUE!</v>
      </c>
      <c r="DE190" s="80">
        <f t="shared" si="147"/>
        <v>0</v>
      </c>
      <c r="DF190" s="165">
        <v>10</v>
      </c>
      <c r="DG190" s="37">
        <f t="shared" si="148"/>
        <v>400</v>
      </c>
      <c r="DH190" s="189">
        <v>82.59999999999998</v>
      </c>
      <c r="DI190" s="80">
        <f>+DF190*'PRECIOS SEGUN ADJ (RURAL)'!$B$15*'PRECIOS SEGUN ADJ (RURAL)'!$C$15</f>
        <v>33040</v>
      </c>
      <c r="DJ190" s="80" t="e" vm="1">
        <f>+[4]!NumLetras(DI190,"PESO","PESOS DOMINICANOS","$EE $m CON #d/100 CENTAVOS")</f>
        <v>#VALUE!</v>
      </c>
      <c r="DK190" s="80">
        <f t="shared" si="165"/>
        <v>5947.2</v>
      </c>
      <c r="DL190" s="165">
        <v>284</v>
      </c>
      <c r="DM190" s="37">
        <f t="shared" si="149"/>
        <v>11360</v>
      </c>
      <c r="DN190" s="189">
        <v>23.059999999999995</v>
      </c>
      <c r="DO190" s="80">
        <f>+DL190*'PRECIOS SEGUN ADJ (RURAL)'!$B$17*'PRECIOS SEGUN ADJ (RURAL)'!$C$17</f>
        <v>261961.60000000001</v>
      </c>
      <c r="DP190" s="80" t="e" vm="1">
        <f>+[4]!NumLetras(DO190,"PESO","PESOS DOMINICANOS","$EE $m CON #d/100 CENTAVOS")</f>
        <v>#VALUE!</v>
      </c>
      <c r="DQ190" s="192">
        <v>0</v>
      </c>
      <c r="DR190" s="192">
        <f t="shared" si="130"/>
        <v>0</v>
      </c>
      <c r="DS190" s="189">
        <v>80.849999999999994</v>
      </c>
      <c r="DT190" s="80">
        <f>+DQ190*'PRECIOS SEGUN ADJ. (FRONTERIZO)'!$B$22*'PRECIOS SEGUN ADJ. (FRONTERIZO)'!$C$22</f>
        <v>0</v>
      </c>
      <c r="DU190" s="80" t="e" vm="1">
        <f>+[4]!NumLetras(DT190,"PESO","PESOS DOMINICANOS","$EE $m CON #d/100 CENTAVOS")</f>
        <v>#VALUE!</v>
      </c>
      <c r="DV190" s="165">
        <v>12</v>
      </c>
      <c r="DW190" s="37">
        <f t="shared" si="150"/>
        <v>480</v>
      </c>
      <c r="DX190" s="189">
        <v>21.83</v>
      </c>
      <c r="DY190" s="80">
        <f>+DV190*'PRECIOS SEGUN ADJ (RURAL)'!$B$19*'PRECIOS SEGUN ADJ (RURAL)'!$C$19</f>
        <v>10478.4</v>
      </c>
      <c r="DZ190" s="80" t="e" vm="1">
        <f>+[4]!NumLetras(DY190,"PESO","PESOS DOMINICANOS","$EE $m CON #d/100 CENTAVOS")</f>
        <v>#VALUE!</v>
      </c>
      <c r="EA190" s="80">
        <f t="shared" si="166"/>
        <v>1886.11</v>
      </c>
      <c r="EB190" s="165">
        <v>41</v>
      </c>
      <c r="EC190" s="37">
        <f t="shared" si="151"/>
        <v>1640</v>
      </c>
      <c r="ED190" s="189">
        <v>33</v>
      </c>
      <c r="EE190" s="80">
        <f>+EB190*'PRECIOS SEGUN ADJ (RURAL)'!$B$20*'PRECIOS SEGUN ADJ (RURAL)'!$C$20</f>
        <v>54120</v>
      </c>
      <c r="EF190" s="80" t="e" vm="1">
        <f>+[4]!NumLetras(EE190,"PESO","PESOS DOMINICANOS","$EE $m CON #d/100 CENTAVOS")</f>
        <v>#VALUE!</v>
      </c>
      <c r="EG190" s="37">
        <v>0</v>
      </c>
      <c r="EH190" s="37">
        <f t="shared" si="131"/>
        <v>0</v>
      </c>
      <c r="EI190" s="189">
        <v>15.789999999999997</v>
      </c>
      <c r="EJ190" s="80">
        <f>+EG190*'PRECIOS SEGUN ADJ. (FRONTERIZO)'!$B$25*'PRECIOS SEGUN ADJ. (FRONTERIZO)'!$C$25</f>
        <v>0</v>
      </c>
      <c r="EK190" s="80" t="e" vm="1">
        <f>+[4]!NumLetras(EJ190,"PESO","PESOS DOMINICANOS","$EE $m CON #d/100 CENTAVOS")</f>
        <v>#VALUE!</v>
      </c>
      <c r="EL190" s="37">
        <v>0</v>
      </c>
      <c r="EM190" s="37">
        <f t="shared" si="132"/>
        <v>0</v>
      </c>
      <c r="EN190" s="189">
        <v>31.5</v>
      </c>
      <c r="EO190" s="80">
        <f>+EL190*'PRECIOS SEGUN ADJ. (FRONTERIZO)'!$B$26*'PRECIOS SEGUN ADJ. (FRONTERIZO)'!$C$26</f>
        <v>0</v>
      </c>
      <c r="EP190" s="80" t="e" vm="1">
        <f>+[4]!NumLetras(EO190,"PESO","PESOS DOMINICANOS","$EE $m CON #d/100 CENTAVOS")</f>
        <v>#VALUE!</v>
      </c>
      <c r="EQ190" s="193">
        <v>36</v>
      </c>
      <c r="ER190" s="194">
        <f t="shared" si="152"/>
        <v>1440</v>
      </c>
      <c r="ES190" s="195">
        <v>21.68</v>
      </c>
      <c r="ET190" s="196">
        <f>+EQ190*'PRECIOS SEGUN ADJ (RURAL)'!$B$13*'PRECIOS SEGUN ADJ (RURAL)'!$C$13</f>
        <v>31219.200000000001</v>
      </c>
      <c r="EU190" s="196" t="e" vm="1">
        <f>+[4]!NumLetras(ET190,"PESO","PESOS DOMINICANOS","$EE $m CON #d/100 CENTAVOS")</f>
        <v>#VALUE!</v>
      </c>
      <c r="EV190" s="197">
        <v>284</v>
      </c>
      <c r="EW190" s="198">
        <f t="shared" si="167"/>
        <v>5680</v>
      </c>
      <c r="EX190" s="199">
        <v>5.5</v>
      </c>
      <c r="EY190" s="200">
        <f>+EV190*'PRECIOS SEGUN ADJ (RURAL)'!$B$16*'PRECIOS SEGUN ADJ (RURAL)'!$C$16</f>
        <v>31240</v>
      </c>
      <c r="EZ190" s="200" t="e" vm="1">
        <f>+[4]!NumLetras(EY190,"PESO","PESOS DOMINICANOS","$EE $m CON #d/100 CENTAVOS")</f>
        <v>#VALUE!</v>
      </c>
      <c r="FA190" s="201">
        <v>16</v>
      </c>
      <c r="FB190" s="202">
        <f t="shared" si="153"/>
        <v>640</v>
      </c>
      <c r="FC190" s="203">
        <v>220</v>
      </c>
      <c r="FD190" s="204">
        <f>+FA190*'PRECIOS SEGUN ADJ (RURAL)'!$B$18*'PRECIOS SEGUN ADJ (RURAL)'!$C$18</f>
        <v>140800</v>
      </c>
      <c r="FE190" s="204" t="e" vm="1">
        <f>+[4]!NumLetras(FD190,"PESO","PESOS DOMINICANOS","$EE $m CON #d/100 CENTAVOS")</f>
        <v>#VALUE!</v>
      </c>
      <c r="FF190" s="204">
        <f t="shared" si="168"/>
        <v>25344</v>
      </c>
      <c r="FG190" s="80">
        <f t="shared" si="134"/>
        <v>1405447.5999999999</v>
      </c>
      <c r="FH190" s="80" t="e" vm="1">
        <f>+[4]!NumLetras(FG190,"PESO","PESOS DOMINICANOS","$EE $m CON #d/100 CENTAVOS")</f>
        <v>#VALUE!</v>
      </c>
      <c r="FI190" s="80">
        <f t="shared" si="133"/>
        <v>108128.3</v>
      </c>
      <c r="FJ190" s="80" t="e" vm="1">
        <f>+[4]!NumLetras(FI190,"PESO","PESOS DOMINICANOS","$EE $m CON #d/100 CENTAVOS")</f>
        <v>#VALUE!</v>
      </c>
      <c r="FK190" s="80">
        <f t="shared" si="154"/>
        <v>1297319.2999999998</v>
      </c>
      <c r="FL190" s="80" t="e" vm="1">
        <f>+[4]!NumLetras(FK190,"PESO","PESOS DOMINICANOS","$EE $m CON #d/100 CENTAVOS")</f>
        <v>#VALUE!</v>
      </c>
      <c r="FM190" s="80">
        <f t="shared" si="155"/>
        <v>281089.52</v>
      </c>
      <c r="FN190" s="80" t="e" vm="1">
        <f>+[4]!NumLetras(FM190,"PESO","PESOS DOMINICANOS","$EE $m CON #d/100 CENTAVOS")</f>
        <v>#VALUE!</v>
      </c>
      <c r="FO190" s="80">
        <f t="shared" si="156"/>
        <v>14054.48</v>
      </c>
      <c r="FP190" s="80" t="e" vm="1">
        <f>+[4]!NumLetras(FO190,"PESO","PESOS DOMINICANOS","$EE $m CON #d/100 CENTAVOS")</f>
        <v>#VALUE!</v>
      </c>
      <c r="FQ190" s="80"/>
      <c r="FR190" s="80">
        <f t="shared" si="157"/>
        <v>1124358.0799999998</v>
      </c>
      <c r="FS190" s="80" t="e" vm="1">
        <f>+[4]!NumLetras(FR190,"PESO","PESOS DOMINICANOS","$EE $m CON #d/100 CENTAVOS")</f>
        <v>#VALUE!</v>
      </c>
      <c r="FT190" s="37" t="str">
        <f>+VLOOKUP(D190,'RURAL XENIA'!F:G,2,0)</f>
        <v>R-21</v>
      </c>
    </row>
    <row r="191" spans="1:176">
      <c r="A191" s="37">
        <v>80</v>
      </c>
      <c r="B191" s="37">
        <v>80</v>
      </c>
      <c r="C191" s="26" t="s">
        <v>3393</v>
      </c>
      <c r="D191" s="37">
        <v>131880381</v>
      </c>
      <c r="E191" s="37">
        <f>+VLOOKUP(D191,'INFORMACION DE PROVEEDORES'!C:I,2,0)</f>
        <v>131880381</v>
      </c>
      <c r="F191" s="26" t="str">
        <f>+VLOOKUP(D191,'INFORMACION DE PROVEEDORES'!C:J,4,0)</f>
        <v xml:space="preserve">LUIS ALBERTO SANTOS </v>
      </c>
      <c r="G191" s="37" t="str">
        <f>+VLOOKUP(D191,'INFORMACION DE PROVEEDORES'!C:K,5,0)</f>
        <v>047-0154500-8</v>
      </c>
      <c r="H191" s="26" t="str">
        <f>+VLOOKUP(D191,'INFORMACION DE PROVEEDORES'!C:L,7,0)</f>
        <v>CALLE DUARTE NO. 3387, RINCON JIMA ABAJO</v>
      </c>
      <c r="I191" s="37" t="str">
        <f>+VLOOKUP(D191,'INFORMACION DE PROVEEDORES'!C:M,3,0)</f>
        <v xml:space="preserve"> JURÍDICA</v>
      </c>
      <c r="J191" s="37">
        <v>9</v>
      </c>
      <c r="K191" s="37">
        <v>306</v>
      </c>
      <c r="L191" s="37">
        <v>25</v>
      </c>
      <c r="M191" s="37">
        <f t="shared" si="158"/>
        <v>1000</v>
      </c>
      <c r="N191" s="189">
        <v>60.180000000000007</v>
      </c>
      <c r="O191" s="80">
        <f>+L191*'PRECIOS SEGUN ADJ (RURAL)'!$B$2*'PRECIOS SEGUN ADJ (RURAL)'!$C$2</f>
        <v>60180</v>
      </c>
      <c r="P191" s="80" t="e" vm="1">
        <f>+[4]!NumLetras(O191,"PESO","PESOS DOMINICANOS","$EE $m CON #d/100 CENTAVOS")</f>
        <v>#VALUE!</v>
      </c>
      <c r="Q191" s="80">
        <f t="shared" si="159"/>
        <v>9628.7999999999993</v>
      </c>
      <c r="R191" s="165">
        <v>9</v>
      </c>
      <c r="S191" s="37">
        <f t="shared" si="135"/>
        <v>360</v>
      </c>
      <c r="T191" s="189">
        <v>33</v>
      </c>
      <c r="U191" s="80">
        <f>+R191*'PRECIOS SEGUN ADJ (RURAL)'!$B$3*'PRECIOS SEGUN ADJ (RURAL)'!$C$3</f>
        <v>11880</v>
      </c>
      <c r="V191" s="80" t="e" vm="1">
        <f>+[4]!NumLetras(U191,"PESO","PESOS DOMINICANOS","$EE $m CON #d/100 CENTAVOS")</f>
        <v>#VALUE!</v>
      </c>
      <c r="W191" s="192">
        <v>0</v>
      </c>
      <c r="X191" s="37">
        <f t="shared" si="124"/>
        <v>0</v>
      </c>
      <c r="Y191" s="189">
        <v>25.2</v>
      </c>
      <c r="Z191" s="80">
        <f>+W191*'PRECIOS SEGUN ADJ. (FRONTERIZO)'!$B$4*'PRECIOS SEGUN ADJ. (FRONTERIZO)'!$C$4</f>
        <v>0</v>
      </c>
      <c r="AA191" s="80" t="e" vm="1">
        <f>+[4]!NumLetras(Z191,"PESO","PESOS DOMINICANOS","$EE $m CON #d/100 CENTAVOS")</f>
        <v>#VALUE!</v>
      </c>
      <c r="AB191" s="165">
        <v>51</v>
      </c>
      <c r="AC191" s="37">
        <f t="shared" si="136"/>
        <v>2040</v>
      </c>
      <c r="AD191" s="189">
        <v>87.91</v>
      </c>
      <c r="AE191" s="80">
        <f>+AB191*'PRECIOS SEGUN ADJ (RURAL)'!$B$4*'PRECIOS SEGUN ADJ (RURAL)'!$C$4</f>
        <v>179336.4</v>
      </c>
      <c r="AF191" s="80" t="e" vm="1">
        <f>+[4]!NumLetras(AE191,"PESO","PESOS DOMINICANOS","$EE $m CON #d/100 CENTAVOS")</f>
        <v>#VALUE!</v>
      </c>
      <c r="AG191" s="80">
        <f t="shared" si="160"/>
        <v>32280.55</v>
      </c>
      <c r="AH191" s="165">
        <v>60</v>
      </c>
      <c r="AI191" s="37">
        <f t="shared" si="137"/>
        <v>2400</v>
      </c>
      <c r="AJ191" s="189">
        <v>53.95</v>
      </c>
      <c r="AK191" s="80">
        <f>+AH191*'PRECIOS SEGUN ADJ (RURAL)'!$B$5*'PRECIOS SEGUN ADJ (RURAL)'!$C$5</f>
        <v>129480</v>
      </c>
      <c r="AL191" s="80" t="e" vm="1">
        <f>+[4]!NumLetras(AK191,"PESO","PESOS DOMINICANOS","$EE $m CON #d/100 CENTAVOS")</f>
        <v>#VALUE!</v>
      </c>
      <c r="AM191" s="165">
        <v>12</v>
      </c>
      <c r="AN191" s="37">
        <f t="shared" si="138"/>
        <v>480</v>
      </c>
      <c r="AO191" s="189">
        <v>29.05</v>
      </c>
      <c r="AP191" s="80">
        <f>+AM191*'PRECIOS SEGUN ADJ (RURAL)'!$B$6*'PRECIOS SEGUN ADJ (RURAL)'!$C$6</f>
        <v>13944</v>
      </c>
      <c r="AQ191" s="80" t="e" vm="1">
        <f>+[4]!NumLetras(AP191,"PESO","PESOS DOMINICANOS","$EE $m CON #d/100 CENTAVOS")</f>
        <v>#VALUE!</v>
      </c>
      <c r="AR191" s="80">
        <f t="shared" si="161"/>
        <v>2231.04</v>
      </c>
      <c r="AS191" s="165">
        <v>21</v>
      </c>
      <c r="AT191" s="37">
        <f t="shared" si="139"/>
        <v>840</v>
      </c>
      <c r="AU191" s="189">
        <v>304.44</v>
      </c>
      <c r="AV191" s="80">
        <f>+AS191*'PRECIOS SEGUN ADJ (RURAL)'!$B$7*'PRECIOS SEGUN ADJ (RURAL)'!$C$7</f>
        <v>255729.59999999998</v>
      </c>
      <c r="AW191" s="80" t="e" vm="1">
        <f>+[4]!NumLetras(AV191,"PESO","PESOS DOMINICANOS","$EE $m CON #d/100 CENTAVOS")</f>
        <v>#VALUE!</v>
      </c>
      <c r="AX191" s="80">
        <f t="shared" si="162"/>
        <v>46031.33</v>
      </c>
      <c r="AY191" s="37">
        <v>0</v>
      </c>
      <c r="AZ191" s="37">
        <f t="shared" si="125"/>
        <v>0</v>
      </c>
      <c r="BA191" s="189">
        <v>18.899999999999999</v>
      </c>
      <c r="BB191" s="80">
        <f>+AY191*'PRECIOS SEGUN ADJ. (FRONTERIZO)'!$B$9*'PRECIOS SEGUN ADJ. (FRONTERIZO)'!$C$9</f>
        <v>0</v>
      </c>
      <c r="BC191" s="80" t="e" vm="1">
        <f>+[4]!NumLetras(BB191,"PESO","PESOS DOMINICANOS","$EE $m CON #d/100 CENTAVOS")</f>
        <v>#VALUE!</v>
      </c>
      <c r="BD191" s="165">
        <v>9</v>
      </c>
      <c r="BE191" s="37">
        <f t="shared" si="140"/>
        <v>360</v>
      </c>
      <c r="BF191" s="189">
        <v>140.38999999999999</v>
      </c>
      <c r="BG191" s="80">
        <f>+BD191*'PRECIOS SEGUN ADJ (RURAL)'!$B$8*'PRECIOS SEGUN ADJ (RURAL)'!$C$8</f>
        <v>50540.399999999994</v>
      </c>
      <c r="BH191" s="80" t="e" vm="1">
        <f>+[4]!NumLetras(BG191,"PESO","PESOS DOMINICANOS","$EE $m CON #d/100 CENTAVOS")</f>
        <v>#VALUE!</v>
      </c>
      <c r="BI191" s="80">
        <f t="shared" si="163"/>
        <v>9097.27</v>
      </c>
      <c r="BJ191" s="37">
        <v>0</v>
      </c>
      <c r="BK191" s="37">
        <f t="shared" si="126"/>
        <v>0</v>
      </c>
      <c r="BL191" s="189">
        <v>31.459999999999997</v>
      </c>
      <c r="BM191" s="80">
        <f>+BJ191*'PRECIOS SEGUN ADJ. (FRONTERIZO)'!$B$11*'PRECIOS SEGUN ADJ. (FRONTERIZO)'!$C$11</f>
        <v>0</v>
      </c>
      <c r="BN191" s="80" t="e" vm="1">
        <f>+[4]!NumLetras(BM191,"PESO","PESOS DOMINICANOS","$EE $m CON #d/100 CENTAVOS")</f>
        <v>#VALUE!</v>
      </c>
      <c r="BO191" s="165">
        <v>18</v>
      </c>
      <c r="BP191" s="37">
        <f t="shared" si="141"/>
        <v>720</v>
      </c>
      <c r="BQ191" s="189">
        <v>68.099999999999994</v>
      </c>
      <c r="BR191" s="80">
        <f>+BO191*'PRECIOS SEGUN ADJ (RURAL)'!$B$9*'PRECIOS SEGUN ADJ (RURAL)'!$C$9</f>
        <v>49032</v>
      </c>
      <c r="BS191" s="80" t="e" vm="1">
        <f>+[4]!NumLetras(BR191,"PESO","PESOS DOMINICANOS","$EE $m CON #d/100 CENTAVOS")</f>
        <v>#VALUE!</v>
      </c>
      <c r="BT191" s="165">
        <v>306</v>
      </c>
      <c r="BU191" s="37">
        <f t="shared" si="164"/>
        <v>6120</v>
      </c>
      <c r="BV191" s="189">
        <v>5.5</v>
      </c>
      <c r="BW191" s="80">
        <f>+BT191*'PRECIOS SEGUN ADJ (RURAL)'!$B$10*'PRECIOS SEGUN ADJ (RURAL)'!$C$10</f>
        <v>33660</v>
      </c>
      <c r="BX191" s="80" t="e" vm="1">
        <f>+[4]!NumLetras(BW191,"PESO","PESOS DOMINICANOS","$EE $m CON #d/100 CENTAVOS")</f>
        <v>#VALUE!</v>
      </c>
      <c r="BY191" s="165">
        <v>306</v>
      </c>
      <c r="BZ191" s="37">
        <f t="shared" si="142"/>
        <v>12240</v>
      </c>
      <c r="CA191" s="189">
        <v>7.1500000000000012</v>
      </c>
      <c r="CB191" s="80">
        <f>+BY191*'PRECIOS SEGUN ADJ (RURAL)'!$B$11*'PRECIOS SEGUN ADJ (RURAL)'!$C$11</f>
        <v>87516</v>
      </c>
      <c r="CC191" s="80" t="e" vm="1">
        <f>+[4]!NumLetras(CB191,"PESO","PESOS DOMINICANOS","$EE $m CON #d/100 CENTAVOS")</f>
        <v>#VALUE!</v>
      </c>
      <c r="CD191" s="165">
        <v>306</v>
      </c>
      <c r="CE191" s="37">
        <f t="shared" si="143"/>
        <v>12240</v>
      </c>
      <c r="CF191" s="189">
        <v>6.84</v>
      </c>
      <c r="CG191" s="80">
        <f>+CD191*'PRECIOS SEGUN ADJ (RURAL)'!$B$12*'PRECIOS SEGUN ADJ (RURAL)'!$C$12</f>
        <v>83721.600000000006</v>
      </c>
      <c r="CH191" s="80" t="e" vm="1">
        <f>+[4]!NumLetras(CG191,"PESO","PESOS DOMINICANOS","$EE $m CON #d/100 CENTAVOS")</f>
        <v>#VALUE!</v>
      </c>
      <c r="CI191" s="37">
        <v>0</v>
      </c>
      <c r="CJ191" s="37">
        <f t="shared" si="127"/>
        <v>0</v>
      </c>
      <c r="CK191" s="189">
        <v>60</v>
      </c>
      <c r="CL191" s="80">
        <f>+CI191*'PRECIOS SEGUN ADJ. (FRONTERIZO)'!$B$16*'PRECIOS SEGUN ADJ. (FRONTERIZO)'!$C$16</f>
        <v>0</v>
      </c>
      <c r="CM191" s="80" t="e" vm="1">
        <f>+[4]!NumLetras(CL191,"PESO","PESOS DOMINICANOS","$EE $m CON #d/100 CENTAVOS")</f>
        <v>#VALUE!</v>
      </c>
      <c r="CN191" s="80">
        <f t="shared" si="144"/>
        <v>0</v>
      </c>
      <c r="CO191" s="37">
        <v>0</v>
      </c>
      <c r="CP191" s="37">
        <f t="shared" si="128"/>
        <v>0</v>
      </c>
      <c r="CQ191" s="189">
        <v>55.649999999999991</v>
      </c>
      <c r="CR191" s="80">
        <f>+CO191*'PRECIOS SEGUN ADJ. (FRONTERIZO)'!$B$17*'PRECIOS SEGUN ADJ. (FRONTERIZO)'!$C$17</f>
        <v>0</v>
      </c>
      <c r="CS191" s="80" t="e" vm="1">
        <f>+[4]!NumLetras(CR191,"PESO","PESOS DOMINICANOS","$EE $m CON #d/100 CENTAVOS")</f>
        <v>#VALUE!</v>
      </c>
      <c r="CT191" s="80">
        <f t="shared" si="145"/>
        <v>0</v>
      </c>
      <c r="CU191" s="165">
        <v>306</v>
      </c>
      <c r="CV191" s="37">
        <f t="shared" si="146"/>
        <v>12240</v>
      </c>
      <c r="CW191" s="189">
        <v>6.5999999999999988</v>
      </c>
      <c r="CX191" s="80">
        <f>+CU191*'PRECIOS SEGUN ADJ (RURAL)'!$B$14*'PRECIOS SEGUN ADJ (RURAL)'!$C$14</f>
        <v>80784</v>
      </c>
      <c r="CY191" s="80" t="e" vm="1">
        <f>+[4]!NumLetras(CX191,"PESO","PESOS DOMINICANOS","$EE $m CON #d/100 CENTAVOS")</f>
        <v>#VALUE!</v>
      </c>
      <c r="CZ191" s="37">
        <v>0</v>
      </c>
      <c r="DA191" s="37">
        <f t="shared" si="129"/>
        <v>0</v>
      </c>
      <c r="DB191" s="189">
        <v>65.75</v>
      </c>
      <c r="DC191" s="80">
        <f>+CZ191*'PRECIOS SEGUN ADJ. (FRONTERIZO)'!$B$19*'PRECIOS SEGUN ADJ. (FRONTERIZO)'!$C$19</f>
        <v>0</v>
      </c>
      <c r="DD191" s="80" t="e" vm="1">
        <f>+[4]!NumLetras(DC191,"PESO","PESOS DOMINICANOS","$EE $m CON #d/100 CENTAVOS")</f>
        <v>#VALUE!</v>
      </c>
      <c r="DE191" s="80">
        <f t="shared" si="147"/>
        <v>0</v>
      </c>
      <c r="DF191" s="165">
        <v>14</v>
      </c>
      <c r="DG191" s="37">
        <f t="shared" si="148"/>
        <v>560</v>
      </c>
      <c r="DH191" s="189">
        <v>82.59999999999998</v>
      </c>
      <c r="DI191" s="80">
        <f>+DF191*'PRECIOS SEGUN ADJ (RURAL)'!$B$15*'PRECIOS SEGUN ADJ (RURAL)'!$C$15</f>
        <v>46255.999999999993</v>
      </c>
      <c r="DJ191" s="80" t="e" vm="1">
        <f>+[4]!NumLetras(DI191,"PESO","PESOS DOMINICANOS","$EE $m CON #d/100 CENTAVOS")</f>
        <v>#VALUE!</v>
      </c>
      <c r="DK191" s="80">
        <f t="shared" si="165"/>
        <v>8326.08</v>
      </c>
      <c r="DL191" s="165">
        <v>306</v>
      </c>
      <c r="DM191" s="37">
        <f t="shared" si="149"/>
        <v>12240</v>
      </c>
      <c r="DN191" s="189">
        <v>23.059999999999995</v>
      </c>
      <c r="DO191" s="80">
        <f>+DL191*'PRECIOS SEGUN ADJ (RURAL)'!$B$17*'PRECIOS SEGUN ADJ (RURAL)'!$C$17</f>
        <v>282254.39999999997</v>
      </c>
      <c r="DP191" s="80" t="e" vm="1">
        <f>+[4]!NumLetras(DO191,"PESO","PESOS DOMINICANOS","$EE $m CON #d/100 CENTAVOS")</f>
        <v>#VALUE!</v>
      </c>
      <c r="DQ191" s="192">
        <v>0</v>
      </c>
      <c r="DR191" s="192">
        <f t="shared" si="130"/>
        <v>0</v>
      </c>
      <c r="DS191" s="189">
        <v>80.849999999999994</v>
      </c>
      <c r="DT191" s="80">
        <f>+DQ191*'PRECIOS SEGUN ADJ. (FRONTERIZO)'!$B$22*'PRECIOS SEGUN ADJ. (FRONTERIZO)'!$C$22</f>
        <v>0</v>
      </c>
      <c r="DU191" s="80" t="e" vm="1">
        <f>+[4]!NumLetras(DT191,"PESO","PESOS DOMINICANOS","$EE $m CON #d/100 CENTAVOS")</f>
        <v>#VALUE!</v>
      </c>
      <c r="DV191" s="165">
        <v>16</v>
      </c>
      <c r="DW191" s="37">
        <f t="shared" si="150"/>
        <v>640</v>
      </c>
      <c r="DX191" s="189">
        <v>21.83</v>
      </c>
      <c r="DY191" s="80">
        <f>+DV191*'PRECIOS SEGUN ADJ (RURAL)'!$B$19*'PRECIOS SEGUN ADJ (RURAL)'!$C$19</f>
        <v>13971.199999999999</v>
      </c>
      <c r="DZ191" s="80" t="e" vm="1">
        <f>+[4]!NumLetras(DY191,"PESO","PESOS DOMINICANOS","$EE $m CON #d/100 CENTAVOS")</f>
        <v>#VALUE!</v>
      </c>
      <c r="EA191" s="80">
        <f t="shared" si="166"/>
        <v>2514.8200000000002</v>
      </c>
      <c r="EB191" s="165">
        <v>49</v>
      </c>
      <c r="EC191" s="37">
        <f t="shared" si="151"/>
        <v>1960</v>
      </c>
      <c r="ED191" s="189">
        <v>33</v>
      </c>
      <c r="EE191" s="80">
        <f>+EB191*'PRECIOS SEGUN ADJ (RURAL)'!$B$20*'PRECIOS SEGUN ADJ (RURAL)'!$C$20</f>
        <v>64680</v>
      </c>
      <c r="EF191" s="80" t="e" vm="1">
        <f>+[4]!NumLetras(EE191,"PESO","PESOS DOMINICANOS","$EE $m CON #d/100 CENTAVOS")</f>
        <v>#VALUE!</v>
      </c>
      <c r="EG191" s="37">
        <v>0</v>
      </c>
      <c r="EH191" s="37">
        <f t="shared" si="131"/>
        <v>0</v>
      </c>
      <c r="EI191" s="189">
        <v>15.789999999999997</v>
      </c>
      <c r="EJ191" s="80">
        <f>+EG191*'PRECIOS SEGUN ADJ. (FRONTERIZO)'!$B$25*'PRECIOS SEGUN ADJ. (FRONTERIZO)'!$C$25</f>
        <v>0</v>
      </c>
      <c r="EK191" s="80" t="e" vm="1">
        <f>+[4]!NumLetras(EJ191,"PESO","PESOS DOMINICANOS","$EE $m CON #d/100 CENTAVOS")</f>
        <v>#VALUE!</v>
      </c>
      <c r="EL191" s="37">
        <v>0</v>
      </c>
      <c r="EM191" s="37">
        <f t="shared" si="132"/>
        <v>0</v>
      </c>
      <c r="EN191" s="189">
        <v>31.5</v>
      </c>
      <c r="EO191" s="80">
        <f>+EL191*'PRECIOS SEGUN ADJ. (FRONTERIZO)'!$B$26*'PRECIOS SEGUN ADJ. (FRONTERIZO)'!$C$26</f>
        <v>0</v>
      </c>
      <c r="EP191" s="80" t="e" vm="1">
        <f>+[4]!NumLetras(EO191,"PESO","PESOS DOMINICANOS","$EE $m CON #d/100 CENTAVOS")</f>
        <v>#VALUE!</v>
      </c>
      <c r="EQ191" s="193">
        <v>44</v>
      </c>
      <c r="ER191" s="194">
        <f t="shared" si="152"/>
        <v>1760</v>
      </c>
      <c r="ES191" s="195">
        <v>21.68</v>
      </c>
      <c r="ET191" s="196">
        <f>+EQ191*'PRECIOS SEGUN ADJ (RURAL)'!$B$13*'PRECIOS SEGUN ADJ (RURAL)'!$C$13</f>
        <v>38156.799999999996</v>
      </c>
      <c r="EU191" s="196" t="e" vm="1">
        <f>+[4]!NumLetras(ET191,"PESO","PESOS DOMINICANOS","$EE $m CON #d/100 CENTAVOS")</f>
        <v>#VALUE!</v>
      </c>
      <c r="EV191" s="197">
        <v>306</v>
      </c>
      <c r="EW191" s="198">
        <f t="shared" si="167"/>
        <v>6120</v>
      </c>
      <c r="EX191" s="199">
        <v>5.5</v>
      </c>
      <c r="EY191" s="200">
        <f>+EV191*'PRECIOS SEGUN ADJ (RURAL)'!$B$16*'PRECIOS SEGUN ADJ (RURAL)'!$C$16</f>
        <v>33660</v>
      </c>
      <c r="EZ191" s="200" t="e" vm="1">
        <f>+[4]!NumLetras(EY191,"PESO","PESOS DOMINICANOS","$EE $m CON #d/100 CENTAVOS")</f>
        <v>#VALUE!</v>
      </c>
      <c r="FA191" s="201">
        <v>21</v>
      </c>
      <c r="FB191" s="202">
        <f t="shared" si="153"/>
        <v>840</v>
      </c>
      <c r="FC191" s="203">
        <v>220</v>
      </c>
      <c r="FD191" s="204">
        <f>+FA191*'PRECIOS SEGUN ADJ (RURAL)'!$B$18*'PRECIOS SEGUN ADJ (RURAL)'!$C$18</f>
        <v>184800</v>
      </c>
      <c r="FE191" s="204" t="e" vm="1">
        <f>+[4]!NumLetras(FD191,"PESO","PESOS DOMINICANOS","$EE $m CON #d/100 CENTAVOS")</f>
        <v>#VALUE!</v>
      </c>
      <c r="FF191" s="204">
        <f t="shared" si="168"/>
        <v>33264</v>
      </c>
      <c r="FG191" s="80">
        <f t="shared" si="134"/>
        <v>1699582.4</v>
      </c>
      <c r="FH191" s="80" t="e" vm="1">
        <f>+[4]!NumLetras(FG191,"PESO","PESOS DOMINICANOS","$EE $m CON #d/100 CENTAVOS")</f>
        <v>#VALUE!</v>
      </c>
      <c r="FI191" s="80">
        <f t="shared" si="133"/>
        <v>143373.89000000001</v>
      </c>
      <c r="FJ191" s="80" t="e" vm="1">
        <f>+[4]!NumLetras(FI191,"PESO","PESOS DOMINICANOS","$EE $m CON #d/100 CENTAVOS")</f>
        <v>#VALUE!</v>
      </c>
      <c r="FK191" s="80">
        <f t="shared" si="154"/>
        <v>1556208.5099999998</v>
      </c>
      <c r="FL191" s="80" t="e" vm="1">
        <f>+[4]!NumLetras(FK191,"PESO","PESOS DOMINICANOS","$EE $m CON #d/100 CENTAVOS")</f>
        <v>#VALUE!</v>
      </c>
      <c r="FM191" s="80">
        <f t="shared" si="155"/>
        <v>339916.48</v>
      </c>
      <c r="FN191" s="80" t="e" vm="1">
        <f>+[4]!NumLetras(FM191,"PESO","PESOS DOMINICANOS","$EE $m CON #d/100 CENTAVOS")</f>
        <v>#VALUE!</v>
      </c>
      <c r="FO191" s="80">
        <f t="shared" si="156"/>
        <v>16995.82</v>
      </c>
      <c r="FP191" s="80" t="e" vm="1">
        <f>+[4]!NumLetras(FO191,"PESO","PESOS DOMINICANOS","$EE $m CON #d/100 CENTAVOS")</f>
        <v>#VALUE!</v>
      </c>
      <c r="FQ191" s="80"/>
      <c r="FR191" s="80">
        <f t="shared" si="157"/>
        <v>1359665.92</v>
      </c>
      <c r="FS191" s="80" t="e" vm="1">
        <f>+[4]!NumLetras(FR191,"PESO","PESOS DOMINICANOS","$EE $m CON #d/100 CENTAVOS")</f>
        <v>#VALUE!</v>
      </c>
      <c r="FT191" s="37" t="str">
        <f>+VLOOKUP(D191,'RURAL XENIA'!F:G,2,0)</f>
        <v>R-37</v>
      </c>
    </row>
    <row r="192" spans="1:176">
      <c r="A192" s="37">
        <v>81</v>
      </c>
      <c r="B192" s="37">
        <v>81</v>
      </c>
      <c r="C192" s="26" t="s">
        <v>3405</v>
      </c>
      <c r="D192" s="37">
        <v>130395845</v>
      </c>
      <c r="E192" s="37">
        <f>+VLOOKUP(D192,'INFORMACION DE PROVEEDORES'!C:I,2,0)</f>
        <v>130395845</v>
      </c>
      <c r="F192" s="26" t="str">
        <f>+VLOOKUP(D192,'INFORMACION DE PROVEEDORES'!C:J,4,0)</f>
        <v>LEONARDO SANCHEZ MERCEDES</v>
      </c>
      <c r="G192" s="37" t="str">
        <f>+VLOOKUP(D192,'INFORMACION DE PROVEEDORES'!C:K,5,0)</f>
        <v>023-0040271-2</v>
      </c>
      <c r="H192" s="26" t="str">
        <f>+VLOOKUP(D192,'INFORMACION DE PROVEEDORES'!C:L,7,0)</f>
        <v>CALLE T NO. 9, BO. LA HABANA, MUNICIPIO CONSUELO, SAN PEDRO DE MACORIS</v>
      </c>
      <c r="I192" s="37" t="str">
        <f>+VLOOKUP(D192,'INFORMACION DE PROVEEDORES'!C:M,3,0)</f>
        <v xml:space="preserve"> JURÍDICA</v>
      </c>
      <c r="J192" s="37">
        <v>3</v>
      </c>
      <c r="K192" s="37">
        <v>230</v>
      </c>
      <c r="L192" s="37">
        <v>17</v>
      </c>
      <c r="M192" s="37">
        <f t="shared" si="158"/>
        <v>680</v>
      </c>
      <c r="N192" s="189">
        <v>60.180000000000007</v>
      </c>
      <c r="O192" s="80">
        <f>+L192*'PRECIOS SEGUN ADJ (RURAL)'!$B$2*'PRECIOS SEGUN ADJ (RURAL)'!$C$2</f>
        <v>40922.399999999994</v>
      </c>
      <c r="P192" s="80" t="e" vm="1">
        <f>+[4]!NumLetras(O192,"PESO","PESOS DOMINICANOS","$EE $m CON #d/100 CENTAVOS")</f>
        <v>#VALUE!</v>
      </c>
      <c r="Q192" s="80">
        <f t="shared" si="159"/>
        <v>6547.58</v>
      </c>
      <c r="R192" s="165">
        <v>4</v>
      </c>
      <c r="S192" s="37">
        <f t="shared" si="135"/>
        <v>160</v>
      </c>
      <c r="T192" s="189">
        <v>33</v>
      </c>
      <c r="U192" s="80">
        <f>+R192*'PRECIOS SEGUN ADJ (RURAL)'!$B$3*'PRECIOS SEGUN ADJ (RURAL)'!$C$3</f>
        <v>5280</v>
      </c>
      <c r="V192" s="80" t="e" vm="1">
        <f>+[4]!NumLetras(U192,"PESO","PESOS DOMINICANOS","$EE $m CON #d/100 CENTAVOS")</f>
        <v>#VALUE!</v>
      </c>
      <c r="W192" s="192">
        <v>0</v>
      </c>
      <c r="X192" s="37">
        <f t="shared" si="124"/>
        <v>0</v>
      </c>
      <c r="Y192" s="189">
        <v>25.2</v>
      </c>
      <c r="Z192" s="80">
        <f>+W192*'PRECIOS SEGUN ADJ. (FRONTERIZO)'!$B$4*'PRECIOS SEGUN ADJ. (FRONTERIZO)'!$C$4</f>
        <v>0</v>
      </c>
      <c r="AA192" s="80" t="e" vm="1">
        <f>+[4]!NumLetras(Z192,"PESO","PESOS DOMINICANOS","$EE $m CON #d/100 CENTAVOS")</f>
        <v>#VALUE!</v>
      </c>
      <c r="AB192" s="165">
        <v>37</v>
      </c>
      <c r="AC192" s="37">
        <f t="shared" si="136"/>
        <v>1480</v>
      </c>
      <c r="AD192" s="189">
        <v>87.91</v>
      </c>
      <c r="AE192" s="80">
        <f>+AB192*'PRECIOS SEGUN ADJ (RURAL)'!$B$4*'PRECIOS SEGUN ADJ (RURAL)'!$C$4</f>
        <v>130106.8</v>
      </c>
      <c r="AF192" s="80" t="e" vm="1">
        <f>+[4]!NumLetras(AE192,"PESO","PESOS DOMINICANOS","$EE $m CON #d/100 CENTAVOS")</f>
        <v>#VALUE!</v>
      </c>
      <c r="AG192" s="80">
        <f t="shared" si="160"/>
        <v>23419.22</v>
      </c>
      <c r="AH192" s="165">
        <v>43</v>
      </c>
      <c r="AI192" s="37">
        <f t="shared" si="137"/>
        <v>1720</v>
      </c>
      <c r="AJ192" s="189">
        <v>53.95</v>
      </c>
      <c r="AK192" s="80">
        <f>+AH192*'PRECIOS SEGUN ADJ (RURAL)'!$B$5*'PRECIOS SEGUN ADJ (RURAL)'!$C$5</f>
        <v>92794</v>
      </c>
      <c r="AL192" s="80" t="e" vm="1">
        <f>+[4]!NumLetras(AK192,"PESO","PESOS DOMINICANOS","$EE $m CON #d/100 CENTAVOS")</f>
        <v>#VALUE!</v>
      </c>
      <c r="AM192" s="165">
        <v>7</v>
      </c>
      <c r="AN192" s="37">
        <f t="shared" si="138"/>
        <v>280</v>
      </c>
      <c r="AO192" s="189">
        <v>29.05</v>
      </c>
      <c r="AP192" s="80">
        <f>+AM192*'PRECIOS SEGUN ADJ (RURAL)'!$B$6*'PRECIOS SEGUN ADJ (RURAL)'!$C$6</f>
        <v>8134</v>
      </c>
      <c r="AQ192" s="80" t="e" vm="1">
        <f>+[4]!NumLetras(AP192,"PESO","PESOS DOMINICANOS","$EE $m CON #d/100 CENTAVOS")</f>
        <v>#VALUE!</v>
      </c>
      <c r="AR192" s="80">
        <f t="shared" si="161"/>
        <v>1301.44</v>
      </c>
      <c r="AS192" s="165">
        <v>14</v>
      </c>
      <c r="AT192" s="37">
        <f t="shared" si="139"/>
        <v>560</v>
      </c>
      <c r="AU192" s="189">
        <v>304.44</v>
      </c>
      <c r="AV192" s="80">
        <f>+AS192*'PRECIOS SEGUN ADJ (RURAL)'!$B$7*'PRECIOS SEGUN ADJ (RURAL)'!$C$7</f>
        <v>170486.39999999999</v>
      </c>
      <c r="AW192" s="80" t="e" vm="1">
        <f>+[4]!NumLetras(AV192,"PESO","PESOS DOMINICANOS","$EE $m CON #d/100 CENTAVOS")</f>
        <v>#VALUE!</v>
      </c>
      <c r="AX192" s="80">
        <f t="shared" si="162"/>
        <v>30687.55</v>
      </c>
      <c r="AY192" s="37">
        <v>0</v>
      </c>
      <c r="AZ192" s="37">
        <f t="shared" si="125"/>
        <v>0</v>
      </c>
      <c r="BA192" s="189">
        <v>18.899999999999999</v>
      </c>
      <c r="BB192" s="80">
        <f>+AY192*'PRECIOS SEGUN ADJ. (FRONTERIZO)'!$B$9*'PRECIOS SEGUN ADJ. (FRONTERIZO)'!$C$9</f>
        <v>0</v>
      </c>
      <c r="BC192" s="80" t="e" vm="1">
        <f>+[4]!NumLetras(BB192,"PESO","PESOS DOMINICANOS","$EE $m CON #d/100 CENTAVOS")</f>
        <v>#VALUE!</v>
      </c>
      <c r="BD192" s="165">
        <v>4</v>
      </c>
      <c r="BE192" s="37">
        <f t="shared" si="140"/>
        <v>160</v>
      </c>
      <c r="BF192" s="189">
        <v>140.38999999999999</v>
      </c>
      <c r="BG192" s="80">
        <f>+BD192*'PRECIOS SEGUN ADJ (RURAL)'!$B$8*'PRECIOS SEGUN ADJ (RURAL)'!$C$8</f>
        <v>22462.399999999998</v>
      </c>
      <c r="BH192" s="80" t="e" vm="1">
        <f>+[4]!NumLetras(BG192,"PESO","PESOS DOMINICANOS","$EE $m CON #d/100 CENTAVOS")</f>
        <v>#VALUE!</v>
      </c>
      <c r="BI192" s="80">
        <f t="shared" si="163"/>
        <v>4043.23</v>
      </c>
      <c r="BJ192" s="37">
        <v>0</v>
      </c>
      <c r="BK192" s="37">
        <f t="shared" si="126"/>
        <v>0</v>
      </c>
      <c r="BL192" s="189">
        <v>31.459999999999997</v>
      </c>
      <c r="BM192" s="80">
        <f>+BJ192*'PRECIOS SEGUN ADJ. (FRONTERIZO)'!$B$11*'PRECIOS SEGUN ADJ. (FRONTERIZO)'!$C$11</f>
        <v>0</v>
      </c>
      <c r="BN192" s="80" t="e" vm="1">
        <f>+[4]!NumLetras(BM192,"PESO","PESOS DOMINICANOS","$EE $m CON #d/100 CENTAVOS")</f>
        <v>#VALUE!</v>
      </c>
      <c r="BO192" s="165">
        <v>12</v>
      </c>
      <c r="BP192" s="37">
        <f t="shared" si="141"/>
        <v>480</v>
      </c>
      <c r="BQ192" s="189">
        <v>68.099999999999994</v>
      </c>
      <c r="BR192" s="80">
        <f>+BO192*'PRECIOS SEGUN ADJ (RURAL)'!$B$9*'PRECIOS SEGUN ADJ (RURAL)'!$C$9</f>
        <v>32687.999999999996</v>
      </c>
      <c r="BS192" s="80" t="e" vm="1">
        <f>+[4]!NumLetras(BR192,"PESO","PESOS DOMINICANOS","$EE $m CON #d/100 CENTAVOS")</f>
        <v>#VALUE!</v>
      </c>
      <c r="BT192" s="165">
        <v>230</v>
      </c>
      <c r="BU192" s="37">
        <f t="shared" si="164"/>
        <v>4600</v>
      </c>
      <c r="BV192" s="189">
        <v>5.5</v>
      </c>
      <c r="BW192" s="80">
        <f>+BT192*'PRECIOS SEGUN ADJ (RURAL)'!$B$10*'PRECIOS SEGUN ADJ (RURAL)'!$C$10</f>
        <v>25300</v>
      </c>
      <c r="BX192" s="80" t="e" vm="1">
        <f>+[4]!NumLetras(BW192,"PESO","PESOS DOMINICANOS","$EE $m CON #d/100 CENTAVOS")</f>
        <v>#VALUE!</v>
      </c>
      <c r="BY192" s="165">
        <v>230</v>
      </c>
      <c r="BZ192" s="37">
        <f t="shared" si="142"/>
        <v>9200</v>
      </c>
      <c r="CA192" s="189">
        <v>7.1500000000000012</v>
      </c>
      <c r="CB192" s="80">
        <f>+BY192*'PRECIOS SEGUN ADJ (RURAL)'!$B$11*'PRECIOS SEGUN ADJ (RURAL)'!$C$11</f>
        <v>65780</v>
      </c>
      <c r="CC192" s="80" t="e" vm="1">
        <f>+[4]!NumLetras(CB192,"PESO","PESOS DOMINICANOS","$EE $m CON #d/100 CENTAVOS")</f>
        <v>#VALUE!</v>
      </c>
      <c r="CD192" s="165">
        <v>230</v>
      </c>
      <c r="CE192" s="37">
        <f t="shared" si="143"/>
        <v>9200</v>
      </c>
      <c r="CF192" s="189">
        <v>6.84</v>
      </c>
      <c r="CG192" s="80">
        <f>+CD192*'PRECIOS SEGUN ADJ (RURAL)'!$B$12*'PRECIOS SEGUN ADJ (RURAL)'!$C$12</f>
        <v>62928</v>
      </c>
      <c r="CH192" s="80" t="e" vm="1">
        <f>+[4]!NumLetras(CG192,"PESO","PESOS DOMINICANOS","$EE $m CON #d/100 CENTAVOS")</f>
        <v>#VALUE!</v>
      </c>
      <c r="CI192" s="37">
        <v>0</v>
      </c>
      <c r="CJ192" s="37">
        <f t="shared" si="127"/>
        <v>0</v>
      </c>
      <c r="CK192" s="189">
        <v>60</v>
      </c>
      <c r="CL192" s="80">
        <f>+CI192*'PRECIOS SEGUN ADJ. (FRONTERIZO)'!$B$16*'PRECIOS SEGUN ADJ. (FRONTERIZO)'!$C$16</f>
        <v>0</v>
      </c>
      <c r="CM192" s="80" t="e" vm="1">
        <f>+[4]!NumLetras(CL192,"PESO","PESOS DOMINICANOS","$EE $m CON #d/100 CENTAVOS")</f>
        <v>#VALUE!</v>
      </c>
      <c r="CN192" s="80">
        <f t="shared" si="144"/>
        <v>0</v>
      </c>
      <c r="CO192" s="37">
        <v>0</v>
      </c>
      <c r="CP192" s="37">
        <f t="shared" si="128"/>
        <v>0</v>
      </c>
      <c r="CQ192" s="189">
        <v>55.649999999999991</v>
      </c>
      <c r="CR192" s="80">
        <f>+CO192*'PRECIOS SEGUN ADJ. (FRONTERIZO)'!$B$17*'PRECIOS SEGUN ADJ. (FRONTERIZO)'!$C$17</f>
        <v>0</v>
      </c>
      <c r="CS192" s="80" t="e" vm="1">
        <f>+[4]!NumLetras(CR192,"PESO","PESOS DOMINICANOS","$EE $m CON #d/100 CENTAVOS")</f>
        <v>#VALUE!</v>
      </c>
      <c r="CT192" s="80">
        <f t="shared" si="145"/>
        <v>0</v>
      </c>
      <c r="CU192" s="165">
        <v>230</v>
      </c>
      <c r="CV192" s="37">
        <f t="shared" si="146"/>
        <v>9200</v>
      </c>
      <c r="CW192" s="189">
        <v>6.5999999999999988</v>
      </c>
      <c r="CX192" s="80">
        <f>+CU192*'PRECIOS SEGUN ADJ (RURAL)'!$B$14*'PRECIOS SEGUN ADJ (RURAL)'!$C$14</f>
        <v>60720</v>
      </c>
      <c r="CY192" s="80" t="e" vm="1">
        <f>+[4]!NumLetras(CX192,"PESO","PESOS DOMINICANOS","$EE $m CON #d/100 CENTAVOS")</f>
        <v>#VALUE!</v>
      </c>
      <c r="CZ192" s="37">
        <v>0</v>
      </c>
      <c r="DA192" s="37">
        <f t="shared" si="129"/>
        <v>0</v>
      </c>
      <c r="DB192" s="189">
        <v>65.75</v>
      </c>
      <c r="DC192" s="80">
        <f>+CZ192*'PRECIOS SEGUN ADJ. (FRONTERIZO)'!$B$19*'PRECIOS SEGUN ADJ. (FRONTERIZO)'!$C$19</f>
        <v>0</v>
      </c>
      <c r="DD192" s="80" t="e" vm="1">
        <f>+[4]!NumLetras(DC192,"PESO","PESOS DOMINICANOS","$EE $m CON #d/100 CENTAVOS")</f>
        <v>#VALUE!</v>
      </c>
      <c r="DE192" s="80">
        <f t="shared" si="147"/>
        <v>0</v>
      </c>
      <c r="DF192" s="165">
        <v>9</v>
      </c>
      <c r="DG192" s="37">
        <f t="shared" si="148"/>
        <v>360</v>
      </c>
      <c r="DH192" s="189">
        <v>82.59999999999998</v>
      </c>
      <c r="DI192" s="80">
        <f>+DF192*'PRECIOS SEGUN ADJ (RURAL)'!$B$15*'PRECIOS SEGUN ADJ (RURAL)'!$C$15</f>
        <v>29736</v>
      </c>
      <c r="DJ192" s="80" t="e" vm="1">
        <f>+[4]!NumLetras(DI192,"PESO","PESOS DOMINICANOS","$EE $m CON #d/100 CENTAVOS")</f>
        <v>#VALUE!</v>
      </c>
      <c r="DK192" s="80">
        <f t="shared" si="165"/>
        <v>5352.48</v>
      </c>
      <c r="DL192" s="165">
        <v>230</v>
      </c>
      <c r="DM192" s="37">
        <f t="shared" si="149"/>
        <v>9200</v>
      </c>
      <c r="DN192" s="189">
        <v>23.059999999999995</v>
      </c>
      <c r="DO192" s="80">
        <f>+DL192*'PRECIOS SEGUN ADJ (RURAL)'!$B$17*'PRECIOS SEGUN ADJ (RURAL)'!$C$17</f>
        <v>212151.99999999997</v>
      </c>
      <c r="DP192" s="80" t="e" vm="1">
        <f>+[4]!NumLetras(DO192,"PESO","PESOS DOMINICANOS","$EE $m CON #d/100 CENTAVOS")</f>
        <v>#VALUE!</v>
      </c>
      <c r="DQ192" s="192">
        <v>0</v>
      </c>
      <c r="DR192" s="192">
        <f t="shared" si="130"/>
        <v>0</v>
      </c>
      <c r="DS192" s="189">
        <v>80.849999999999994</v>
      </c>
      <c r="DT192" s="80">
        <f>+DQ192*'PRECIOS SEGUN ADJ. (FRONTERIZO)'!$B$22*'PRECIOS SEGUN ADJ. (FRONTERIZO)'!$C$22</f>
        <v>0</v>
      </c>
      <c r="DU192" s="80" t="e" vm="1">
        <f>+[4]!NumLetras(DT192,"PESO","PESOS DOMINICANOS","$EE $m CON #d/100 CENTAVOS")</f>
        <v>#VALUE!</v>
      </c>
      <c r="DV192" s="165">
        <v>10</v>
      </c>
      <c r="DW192" s="37">
        <f t="shared" si="150"/>
        <v>400</v>
      </c>
      <c r="DX192" s="189">
        <v>21.83</v>
      </c>
      <c r="DY192" s="80">
        <f>+DV192*'PRECIOS SEGUN ADJ (RURAL)'!$B$19*'PRECIOS SEGUN ADJ (RURAL)'!$C$19</f>
        <v>8732</v>
      </c>
      <c r="DZ192" s="80" t="e" vm="1">
        <f>+[4]!NumLetras(DY192,"PESO","PESOS DOMINICANOS","$EE $m CON #d/100 CENTAVOS")</f>
        <v>#VALUE!</v>
      </c>
      <c r="EA192" s="80">
        <f t="shared" si="166"/>
        <v>1571.76</v>
      </c>
      <c r="EB192" s="165">
        <v>35</v>
      </c>
      <c r="EC192" s="37">
        <f t="shared" si="151"/>
        <v>1400</v>
      </c>
      <c r="ED192" s="189">
        <v>33</v>
      </c>
      <c r="EE192" s="80">
        <f>+EB192*'PRECIOS SEGUN ADJ (RURAL)'!$B$20*'PRECIOS SEGUN ADJ (RURAL)'!$C$20</f>
        <v>46200</v>
      </c>
      <c r="EF192" s="80" t="e" vm="1">
        <f>+[4]!NumLetras(EE192,"PESO","PESOS DOMINICANOS","$EE $m CON #d/100 CENTAVOS")</f>
        <v>#VALUE!</v>
      </c>
      <c r="EG192" s="37">
        <v>0</v>
      </c>
      <c r="EH192" s="37">
        <f t="shared" si="131"/>
        <v>0</v>
      </c>
      <c r="EI192" s="189">
        <v>15.789999999999997</v>
      </c>
      <c r="EJ192" s="80">
        <f>+EG192*'PRECIOS SEGUN ADJ. (FRONTERIZO)'!$B$25*'PRECIOS SEGUN ADJ. (FRONTERIZO)'!$C$25</f>
        <v>0</v>
      </c>
      <c r="EK192" s="80" t="e" vm="1">
        <f>+[4]!NumLetras(EJ192,"PESO","PESOS DOMINICANOS","$EE $m CON #d/100 CENTAVOS")</f>
        <v>#VALUE!</v>
      </c>
      <c r="EL192" s="37">
        <v>0</v>
      </c>
      <c r="EM192" s="37">
        <f t="shared" si="132"/>
        <v>0</v>
      </c>
      <c r="EN192" s="189">
        <v>31.5</v>
      </c>
      <c r="EO192" s="80">
        <f>+EL192*'PRECIOS SEGUN ADJ. (FRONTERIZO)'!$B$26*'PRECIOS SEGUN ADJ. (FRONTERIZO)'!$C$26</f>
        <v>0</v>
      </c>
      <c r="EP192" s="80" t="e" vm="1">
        <f>+[4]!NumLetras(EO192,"PESO","PESOS DOMINICANOS","$EE $m CON #d/100 CENTAVOS")</f>
        <v>#VALUE!</v>
      </c>
      <c r="EQ192" s="193">
        <v>31</v>
      </c>
      <c r="ER192" s="194">
        <f t="shared" si="152"/>
        <v>1240</v>
      </c>
      <c r="ES192" s="195">
        <v>21.68</v>
      </c>
      <c r="ET192" s="196">
        <f>+EQ192*'PRECIOS SEGUN ADJ (RURAL)'!$B$13*'PRECIOS SEGUN ADJ (RURAL)'!$C$13</f>
        <v>26883.200000000001</v>
      </c>
      <c r="EU192" s="196" t="e" vm="1">
        <f>+[4]!NumLetras(ET192,"PESO","PESOS DOMINICANOS","$EE $m CON #d/100 CENTAVOS")</f>
        <v>#VALUE!</v>
      </c>
      <c r="EV192" s="197">
        <v>230</v>
      </c>
      <c r="EW192" s="198">
        <f t="shared" si="167"/>
        <v>4600</v>
      </c>
      <c r="EX192" s="199">
        <v>5.5</v>
      </c>
      <c r="EY192" s="200">
        <f>+EV192*'PRECIOS SEGUN ADJ (RURAL)'!$B$16*'PRECIOS SEGUN ADJ (RURAL)'!$C$16</f>
        <v>25300</v>
      </c>
      <c r="EZ192" s="200" t="e" vm="1">
        <f>+[4]!NumLetras(EY192,"PESO","PESOS DOMINICANOS","$EE $m CON #d/100 CENTAVOS")</f>
        <v>#VALUE!</v>
      </c>
      <c r="FA192" s="201">
        <v>14</v>
      </c>
      <c r="FB192" s="202">
        <f t="shared" si="153"/>
        <v>560</v>
      </c>
      <c r="FC192" s="203">
        <v>220</v>
      </c>
      <c r="FD192" s="204">
        <f>+FA192*'PRECIOS SEGUN ADJ (RURAL)'!$B$18*'PRECIOS SEGUN ADJ (RURAL)'!$C$18</f>
        <v>123200</v>
      </c>
      <c r="FE192" s="204" t="e" vm="1">
        <f>+[4]!NumLetras(FD192,"PESO","PESOS DOMINICANOS","$EE $m CON #d/100 CENTAVOS")</f>
        <v>#VALUE!</v>
      </c>
      <c r="FF192" s="204">
        <f t="shared" si="168"/>
        <v>22176</v>
      </c>
      <c r="FG192" s="80">
        <f t="shared" si="134"/>
        <v>1189805.2</v>
      </c>
      <c r="FH192" s="80" t="e" vm="1">
        <f>+[4]!NumLetras(FG192,"PESO","PESOS DOMINICANOS","$EE $m CON #d/100 CENTAVOS")</f>
        <v>#VALUE!</v>
      </c>
      <c r="FI192" s="80">
        <f t="shared" si="133"/>
        <v>95099.26</v>
      </c>
      <c r="FJ192" s="80" t="e" vm="1">
        <f>+[4]!NumLetras(FI192,"PESO","PESOS DOMINICANOS","$EE $m CON #d/100 CENTAVOS")</f>
        <v>#VALUE!</v>
      </c>
      <c r="FK192" s="80">
        <f>+FG192-FI192</f>
        <v>1094705.94</v>
      </c>
      <c r="FL192" s="80" t="e" vm="1">
        <f>+[4]!NumLetras(FK192,"PESO","PESOS DOMINICANOS","$EE $m CON #d/100 CENTAVOS")</f>
        <v>#VALUE!</v>
      </c>
      <c r="FM192" s="80">
        <f t="shared" si="155"/>
        <v>237961.04</v>
      </c>
      <c r="FN192" s="80" t="e" vm="1">
        <f>+[4]!NumLetras(FM192,"PESO","PESOS DOMINICANOS","$EE $m CON #d/100 CENTAVOS")</f>
        <v>#VALUE!</v>
      </c>
      <c r="FO192" s="80">
        <f t="shared" si="156"/>
        <v>11898.05</v>
      </c>
      <c r="FP192" s="80" t="e" vm="1">
        <f>+[4]!NumLetras(FO192,"PESO","PESOS DOMINICANOS","$EE $m CON #d/100 CENTAVOS")</f>
        <v>#VALUE!</v>
      </c>
      <c r="FQ192" s="80"/>
      <c r="FR192" s="80">
        <f t="shared" si="157"/>
        <v>951844.15999999992</v>
      </c>
      <c r="FS192" s="80" t="e" vm="1">
        <f>+[4]!NumLetras(FR192,"PESO","PESOS DOMINICANOS","$EE $m CON #d/100 CENTAVOS")</f>
        <v>#VALUE!</v>
      </c>
      <c r="FT192" s="37" t="str">
        <f>+VLOOKUP(D192,'RURAL XENIA'!F:G,2,0)</f>
        <v>R-16</v>
      </c>
    </row>
    <row r="193" spans="1:176">
      <c r="A193" s="37">
        <v>82</v>
      </c>
      <c r="B193" s="37">
        <v>82</v>
      </c>
      <c r="C193" s="26" t="s">
        <v>3412</v>
      </c>
      <c r="D193" s="37">
        <v>132308387</v>
      </c>
      <c r="E193" s="37">
        <f>+VLOOKUP(D193,'INFORMACION DE PROVEEDORES'!C:I,2,0)</f>
        <v>132308387</v>
      </c>
      <c r="F193" s="26" t="str">
        <f>+VLOOKUP(D193,'INFORMACION DE PROVEEDORES'!C:J,4,0)</f>
        <v>RAMON ANTONIO LORA</v>
      </c>
      <c r="G193" s="37" t="str">
        <f>+VLOOKUP(D193,'INFORMACION DE PROVEEDORES'!C:K,5,0)</f>
        <v>001-0764063-3</v>
      </c>
      <c r="H193" s="26" t="str">
        <f>+VLOOKUP(D193,'INFORMACION DE PROVEEDORES'!C:L,7,0)</f>
        <v>CALLE ROSAURA MESA NO.01 URB. LOS CANELOS, SECTOR SABANA TORO</v>
      </c>
      <c r="I193" s="37" t="str">
        <f>+VLOOKUP(D193,'INFORMACION DE PROVEEDORES'!C:M,3,0)</f>
        <v xml:space="preserve"> JURÍDICA</v>
      </c>
      <c r="J193" s="37">
        <v>1</v>
      </c>
      <c r="K193" s="37">
        <v>363</v>
      </c>
      <c r="L193" s="37">
        <v>25</v>
      </c>
      <c r="M193" s="37">
        <f t="shared" si="158"/>
        <v>1000</v>
      </c>
      <c r="N193" s="189">
        <v>60.180000000000007</v>
      </c>
      <c r="O193" s="80">
        <f>+L193*'PRECIOS SEGUN ADJ (RURAL)'!$B$2*'PRECIOS SEGUN ADJ (RURAL)'!$C$2</f>
        <v>60180</v>
      </c>
      <c r="P193" s="80" t="e" vm="1">
        <f>+[4]!NumLetras(O193,"PESO","PESOS DOMINICANOS","$EE $m CON #d/100 CENTAVOS")</f>
        <v>#VALUE!</v>
      </c>
      <c r="Q193" s="80">
        <f t="shared" si="159"/>
        <v>9628.7999999999993</v>
      </c>
      <c r="R193" s="165">
        <v>5</v>
      </c>
      <c r="S193" s="37">
        <f t="shared" si="135"/>
        <v>200</v>
      </c>
      <c r="T193" s="189">
        <v>33</v>
      </c>
      <c r="U193" s="80">
        <f>+R193*'PRECIOS SEGUN ADJ (RURAL)'!$B$3*'PRECIOS SEGUN ADJ (RURAL)'!$C$3</f>
        <v>6600</v>
      </c>
      <c r="V193" s="80" t="e" vm="1">
        <f>+[4]!NumLetras(U193,"PESO","PESOS DOMINICANOS","$EE $m CON #d/100 CENTAVOS")</f>
        <v>#VALUE!</v>
      </c>
      <c r="W193" s="192">
        <v>0</v>
      </c>
      <c r="X193" s="37">
        <f t="shared" si="124"/>
        <v>0</v>
      </c>
      <c r="Y193" s="189">
        <v>25.2</v>
      </c>
      <c r="Z193" s="80">
        <f>+W193*'PRECIOS SEGUN ADJ. (FRONTERIZO)'!$B$4*'PRECIOS SEGUN ADJ. (FRONTERIZO)'!$C$4</f>
        <v>0</v>
      </c>
      <c r="AA193" s="80" t="e" vm="1">
        <f>+[4]!NumLetras(Z193,"PESO","PESOS DOMINICANOS","$EE $m CON #d/100 CENTAVOS")</f>
        <v>#VALUE!</v>
      </c>
      <c r="AB193" s="165">
        <v>55</v>
      </c>
      <c r="AC193" s="37">
        <f t="shared" si="136"/>
        <v>2200</v>
      </c>
      <c r="AD193" s="189">
        <v>87.91</v>
      </c>
      <c r="AE193" s="80">
        <f>+AB193*'PRECIOS SEGUN ADJ (RURAL)'!$B$4*'PRECIOS SEGUN ADJ (RURAL)'!$C$4</f>
        <v>193402</v>
      </c>
      <c r="AF193" s="80" t="e" vm="1">
        <f>+[4]!NumLetras(AE193,"PESO","PESOS DOMINICANOS","$EE $m CON #d/100 CENTAVOS")</f>
        <v>#VALUE!</v>
      </c>
      <c r="AG193" s="80">
        <f t="shared" si="160"/>
        <v>34812.36</v>
      </c>
      <c r="AH193" s="165">
        <v>67</v>
      </c>
      <c r="AI193" s="37">
        <f t="shared" si="137"/>
        <v>2680</v>
      </c>
      <c r="AJ193" s="189">
        <v>53.95</v>
      </c>
      <c r="AK193" s="80">
        <f>+AH193*'PRECIOS SEGUN ADJ (RURAL)'!$B$5*'PRECIOS SEGUN ADJ (RURAL)'!$C$5</f>
        <v>144586</v>
      </c>
      <c r="AL193" s="80" t="e" vm="1">
        <f>+[4]!NumLetras(AK193,"PESO","PESOS DOMINICANOS","$EE $m CON #d/100 CENTAVOS")</f>
        <v>#VALUE!</v>
      </c>
      <c r="AM193" s="165">
        <v>9</v>
      </c>
      <c r="AN193" s="37">
        <f t="shared" si="138"/>
        <v>360</v>
      </c>
      <c r="AO193" s="189">
        <v>29.05</v>
      </c>
      <c r="AP193" s="80">
        <f>+AM193*'PRECIOS SEGUN ADJ (RURAL)'!$B$6*'PRECIOS SEGUN ADJ (RURAL)'!$C$6</f>
        <v>10458</v>
      </c>
      <c r="AQ193" s="80" t="e" vm="1">
        <f>+[4]!NumLetras(AP193,"PESO","PESOS DOMINICANOS","$EE $m CON #d/100 CENTAVOS")</f>
        <v>#VALUE!</v>
      </c>
      <c r="AR193" s="80">
        <f t="shared" si="161"/>
        <v>1673.28</v>
      </c>
      <c r="AS193" s="165">
        <v>21</v>
      </c>
      <c r="AT193" s="37">
        <f t="shared" si="139"/>
        <v>840</v>
      </c>
      <c r="AU193" s="189">
        <v>304.44</v>
      </c>
      <c r="AV193" s="80">
        <f>+AS193*'PRECIOS SEGUN ADJ (RURAL)'!$B$7*'PRECIOS SEGUN ADJ (RURAL)'!$C$7</f>
        <v>255729.59999999998</v>
      </c>
      <c r="AW193" s="80" t="e" vm="1">
        <f>+[4]!NumLetras(AV193,"PESO","PESOS DOMINICANOS","$EE $m CON #d/100 CENTAVOS")</f>
        <v>#VALUE!</v>
      </c>
      <c r="AX193" s="80">
        <f t="shared" si="162"/>
        <v>46031.33</v>
      </c>
      <c r="AY193" s="37">
        <v>0</v>
      </c>
      <c r="AZ193" s="37">
        <f t="shared" si="125"/>
        <v>0</v>
      </c>
      <c r="BA193" s="189">
        <v>18.899999999999999</v>
      </c>
      <c r="BB193" s="80">
        <f>+AY193*'PRECIOS SEGUN ADJ. (FRONTERIZO)'!$B$9*'PRECIOS SEGUN ADJ. (FRONTERIZO)'!$C$9</f>
        <v>0</v>
      </c>
      <c r="BC193" s="80" t="e" vm="1">
        <f>+[4]!NumLetras(BB193,"PESO","PESOS DOMINICANOS","$EE $m CON #d/100 CENTAVOS")</f>
        <v>#VALUE!</v>
      </c>
      <c r="BD193" s="165">
        <v>5</v>
      </c>
      <c r="BE193" s="37">
        <f t="shared" si="140"/>
        <v>200</v>
      </c>
      <c r="BF193" s="189">
        <v>140.38999999999999</v>
      </c>
      <c r="BG193" s="80">
        <f>+BD193*'PRECIOS SEGUN ADJ (RURAL)'!$B$8*'PRECIOS SEGUN ADJ (RURAL)'!$C$8</f>
        <v>28077.999999999996</v>
      </c>
      <c r="BH193" s="80" t="e" vm="1">
        <f>+[4]!NumLetras(BG193,"PESO","PESOS DOMINICANOS","$EE $m CON #d/100 CENTAVOS")</f>
        <v>#VALUE!</v>
      </c>
      <c r="BI193" s="80">
        <f t="shared" si="163"/>
        <v>5054.04</v>
      </c>
      <c r="BJ193" s="37">
        <v>0</v>
      </c>
      <c r="BK193" s="37">
        <f t="shared" si="126"/>
        <v>0</v>
      </c>
      <c r="BL193" s="189">
        <v>31.459999999999997</v>
      </c>
      <c r="BM193" s="80">
        <f>+BJ193*'PRECIOS SEGUN ADJ. (FRONTERIZO)'!$B$11*'PRECIOS SEGUN ADJ. (FRONTERIZO)'!$C$11</f>
        <v>0</v>
      </c>
      <c r="BN193" s="80" t="e" vm="1">
        <f>+[4]!NumLetras(BM193,"PESO","PESOS DOMINICANOS","$EE $m CON #d/100 CENTAVOS")</f>
        <v>#VALUE!</v>
      </c>
      <c r="BO193" s="165">
        <v>17</v>
      </c>
      <c r="BP193" s="37">
        <f t="shared" si="141"/>
        <v>680</v>
      </c>
      <c r="BQ193" s="189">
        <v>68.099999999999994</v>
      </c>
      <c r="BR193" s="80">
        <f>+BO193*'PRECIOS SEGUN ADJ (RURAL)'!$B$9*'PRECIOS SEGUN ADJ (RURAL)'!$C$9</f>
        <v>46307.999999999993</v>
      </c>
      <c r="BS193" s="80" t="e" vm="1">
        <f>+[4]!NumLetras(BR193,"PESO","PESOS DOMINICANOS","$EE $m CON #d/100 CENTAVOS")</f>
        <v>#VALUE!</v>
      </c>
      <c r="BT193" s="165">
        <v>363</v>
      </c>
      <c r="BU193" s="37">
        <f t="shared" si="164"/>
        <v>7260</v>
      </c>
      <c r="BV193" s="189">
        <v>5.5</v>
      </c>
      <c r="BW193" s="80">
        <f>+BT193*'PRECIOS SEGUN ADJ (RURAL)'!$B$10*'PRECIOS SEGUN ADJ (RURAL)'!$C$10</f>
        <v>39930</v>
      </c>
      <c r="BX193" s="80" t="e" vm="1">
        <f>+[4]!NumLetras(BW193,"PESO","PESOS DOMINICANOS","$EE $m CON #d/100 CENTAVOS")</f>
        <v>#VALUE!</v>
      </c>
      <c r="BY193" s="165">
        <v>363</v>
      </c>
      <c r="BZ193" s="37">
        <f t="shared" si="142"/>
        <v>14520</v>
      </c>
      <c r="CA193" s="189">
        <v>7.1500000000000012</v>
      </c>
      <c r="CB193" s="80">
        <f>+BY193*'PRECIOS SEGUN ADJ (RURAL)'!$B$11*'PRECIOS SEGUN ADJ (RURAL)'!$C$11</f>
        <v>103818.00000000001</v>
      </c>
      <c r="CC193" s="80" t="e" vm="1">
        <f>+[4]!NumLetras(CB193,"PESO","PESOS DOMINICANOS","$EE $m CON #d/100 CENTAVOS")</f>
        <v>#VALUE!</v>
      </c>
      <c r="CD193" s="165">
        <v>363</v>
      </c>
      <c r="CE193" s="37">
        <f t="shared" si="143"/>
        <v>14520</v>
      </c>
      <c r="CF193" s="189">
        <v>6.84</v>
      </c>
      <c r="CG193" s="80">
        <f>+CD193*'PRECIOS SEGUN ADJ (RURAL)'!$B$12*'PRECIOS SEGUN ADJ (RURAL)'!$C$12</f>
        <v>99316.800000000003</v>
      </c>
      <c r="CH193" s="80" t="e" vm="1">
        <f>+[4]!NumLetras(CG193,"PESO","PESOS DOMINICANOS","$EE $m CON #d/100 CENTAVOS")</f>
        <v>#VALUE!</v>
      </c>
      <c r="CI193" s="37">
        <v>0</v>
      </c>
      <c r="CJ193" s="37">
        <f t="shared" si="127"/>
        <v>0</v>
      </c>
      <c r="CK193" s="189">
        <v>60</v>
      </c>
      <c r="CL193" s="80">
        <f>+CI193*'PRECIOS SEGUN ADJ. (FRONTERIZO)'!$B$16*'PRECIOS SEGUN ADJ. (FRONTERIZO)'!$C$16</f>
        <v>0</v>
      </c>
      <c r="CM193" s="80" t="e" vm="1">
        <f>+[4]!NumLetras(CL193,"PESO","PESOS DOMINICANOS","$EE $m CON #d/100 CENTAVOS")</f>
        <v>#VALUE!</v>
      </c>
      <c r="CN193" s="80">
        <f t="shared" si="144"/>
        <v>0</v>
      </c>
      <c r="CO193" s="37">
        <v>0</v>
      </c>
      <c r="CP193" s="37">
        <f t="shared" si="128"/>
        <v>0</v>
      </c>
      <c r="CQ193" s="189">
        <v>55.649999999999991</v>
      </c>
      <c r="CR193" s="80">
        <f>+CO193*'PRECIOS SEGUN ADJ. (FRONTERIZO)'!$B$17*'PRECIOS SEGUN ADJ. (FRONTERIZO)'!$C$17</f>
        <v>0</v>
      </c>
      <c r="CS193" s="80" t="e" vm="1">
        <f>+[4]!NumLetras(CR193,"PESO","PESOS DOMINICANOS","$EE $m CON #d/100 CENTAVOS")</f>
        <v>#VALUE!</v>
      </c>
      <c r="CT193" s="80">
        <f t="shared" si="145"/>
        <v>0</v>
      </c>
      <c r="CU193" s="165">
        <v>363</v>
      </c>
      <c r="CV193" s="37">
        <f t="shared" si="146"/>
        <v>14520</v>
      </c>
      <c r="CW193" s="189">
        <v>6.5999999999999988</v>
      </c>
      <c r="CX193" s="80">
        <f>+CU193*'PRECIOS SEGUN ADJ (RURAL)'!$B$14*'PRECIOS SEGUN ADJ (RURAL)'!$C$14</f>
        <v>95831.999999999985</v>
      </c>
      <c r="CY193" s="80" t="e" vm="1">
        <f>+[4]!NumLetras(CX193,"PESO","PESOS DOMINICANOS","$EE $m CON #d/100 CENTAVOS")</f>
        <v>#VALUE!</v>
      </c>
      <c r="CZ193" s="37">
        <v>0</v>
      </c>
      <c r="DA193" s="37">
        <f t="shared" si="129"/>
        <v>0</v>
      </c>
      <c r="DB193" s="189">
        <v>65.75</v>
      </c>
      <c r="DC193" s="80">
        <f>+CZ193*'PRECIOS SEGUN ADJ. (FRONTERIZO)'!$B$19*'PRECIOS SEGUN ADJ. (FRONTERIZO)'!$C$19</f>
        <v>0</v>
      </c>
      <c r="DD193" s="80" t="e" vm="1">
        <f>+[4]!NumLetras(DC193,"PESO","PESOS DOMINICANOS","$EE $m CON #d/100 CENTAVOS")</f>
        <v>#VALUE!</v>
      </c>
      <c r="DE193" s="80">
        <f t="shared" si="147"/>
        <v>0</v>
      </c>
      <c r="DF193" s="165">
        <v>13</v>
      </c>
      <c r="DG193" s="37">
        <f t="shared" si="148"/>
        <v>520</v>
      </c>
      <c r="DH193" s="189">
        <v>82.59999999999998</v>
      </c>
      <c r="DI193" s="80">
        <f>+DF193*'PRECIOS SEGUN ADJ (RURAL)'!$B$15*'PRECIOS SEGUN ADJ (RURAL)'!$C$15</f>
        <v>42952</v>
      </c>
      <c r="DJ193" s="80" t="e" vm="1">
        <f>+[4]!NumLetras(DI193,"PESO","PESOS DOMINICANOS","$EE $m CON #d/100 CENTAVOS")</f>
        <v>#VALUE!</v>
      </c>
      <c r="DK193" s="80">
        <f t="shared" si="165"/>
        <v>7731.36</v>
      </c>
      <c r="DL193" s="165">
        <v>363</v>
      </c>
      <c r="DM193" s="37">
        <f t="shared" si="149"/>
        <v>14520</v>
      </c>
      <c r="DN193" s="189">
        <v>23.059999999999995</v>
      </c>
      <c r="DO193" s="80">
        <f>+DL193*'PRECIOS SEGUN ADJ (RURAL)'!$B$17*'PRECIOS SEGUN ADJ (RURAL)'!$C$17</f>
        <v>334831.19999999995</v>
      </c>
      <c r="DP193" s="80" t="e" vm="1">
        <f>+[4]!NumLetras(DO193,"PESO","PESOS DOMINICANOS","$EE $m CON #d/100 CENTAVOS")</f>
        <v>#VALUE!</v>
      </c>
      <c r="DQ193" s="192">
        <v>0</v>
      </c>
      <c r="DR193" s="192">
        <f t="shared" si="130"/>
        <v>0</v>
      </c>
      <c r="DS193" s="189">
        <v>80.849999999999994</v>
      </c>
      <c r="DT193" s="80">
        <f>+DQ193*'PRECIOS SEGUN ADJ. (FRONTERIZO)'!$B$22*'PRECIOS SEGUN ADJ. (FRONTERIZO)'!$C$22</f>
        <v>0</v>
      </c>
      <c r="DU193" s="80" t="e" vm="1">
        <f>+[4]!NumLetras(DT193,"PESO","PESOS DOMINICANOS","$EE $m CON #d/100 CENTAVOS")</f>
        <v>#VALUE!</v>
      </c>
      <c r="DV193" s="165">
        <v>15</v>
      </c>
      <c r="DW193" s="37">
        <f t="shared" si="150"/>
        <v>600</v>
      </c>
      <c r="DX193" s="189">
        <v>21.83</v>
      </c>
      <c r="DY193" s="80">
        <f>+DV193*'PRECIOS SEGUN ADJ (RURAL)'!$B$19*'PRECIOS SEGUN ADJ (RURAL)'!$C$19</f>
        <v>13098</v>
      </c>
      <c r="DZ193" s="80" t="e" vm="1">
        <f>+[4]!NumLetras(DY193,"PESO","PESOS DOMINICANOS","$EE $m CON #d/100 CENTAVOS")</f>
        <v>#VALUE!</v>
      </c>
      <c r="EA193" s="80">
        <f t="shared" si="166"/>
        <v>2357.64</v>
      </c>
      <c r="EB193" s="165">
        <v>53</v>
      </c>
      <c r="EC193" s="37">
        <f t="shared" si="151"/>
        <v>2120</v>
      </c>
      <c r="ED193" s="189">
        <v>33</v>
      </c>
      <c r="EE193" s="80">
        <f>+EB193*'PRECIOS SEGUN ADJ (RURAL)'!$B$20*'PRECIOS SEGUN ADJ (RURAL)'!$C$20</f>
        <v>69960</v>
      </c>
      <c r="EF193" s="80" t="e" vm="1">
        <f>+[4]!NumLetras(EE193,"PESO","PESOS DOMINICANOS","$EE $m CON #d/100 CENTAVOS")</f>
        <v>#VALUE!</v>
      </c>
      <c r="EG193" s="37">
        <v>0</v>
      </c>
      <c r="EH193" s="37">
        <f t="shared" si="131"/>
        <v>0</v>
      </c>
      <c r="EI193" s="189">
        <v>15.789999999999997</v>
      </c>
      <c r="EJ193" s="80">
        <f>+EG193*'PRECIOS SEGUN ADJ. (FRONTERIZO)'!$B$25*'PRECIOS SEGUN ADJ. (FRONTERIZO)'!$C$25</f>
        <v>0</v>
      </c>
      <c r="EK193" s="80" t="e" vm="1">
        <f>+[4]!NumLetras(EJ193,"PESO","PESOS DOMINICANOS","$EE $m CON #d/100 CENTAVOS")</f>
        <v>#VALUE!</v>
      </c>
      <c r="EL193" s="37">
        <v>0</v>
      </c>
      <c r="EM193" s="37">
        <f t="shared" si="132"/>
        <v>0</v>
      </c>
      <c r="EN193" s="189">
        <v>31.5</v>
      </c>
      <c r="EO193" s="80">
        <f>+EL193*'PRECIOS SEGUN ADJ. (FRONTERIZO)'!$B$26*'PRECIOS SEGUN ADJ. (FRONTERIZO)'!$C$26</f>
        <v>0</v>
      </c>
      <c r="EP193" s="80" t="e" vm="1">
        <f>+[4]!NumLetras(EO193,"PESO","PESOS DOMINICANOS","$EE $m CON #d/100 CENTAVOS")</f>
        <v>#VALUE!</v>
      </c>
      <c r="EQ193" s="193">
        <v>46</v>
      </c>
      <c r="ER193" s="194">
        <f t="shared" si="152"/>
        <v>1840</v>
      </c>
      <c r="ES193" s="195">
        <v>21.68</v>
      </c>
      <c r="ET193" s="196">
        <f>+EQ193*'PRECIOS SEGUN ADJ (RURAL)'!$B$13*'PRECIOS SEGUN ADJ (RURAL)'!$C$13</f>
        <v>39891.199999999997</v>
      </c>
      <c r="EU193" s="196" t="e" vm="1">
        <f>+[4]!NumLetras(ET193,"PESO","PESOS DOMINICANOS","$EE $m CON #d/100 CENTAVOS")</f>
        <v>#VALUE!</v>
      </c>
      <c r="EV193" s="197">
        <v>363</v>
      </c>
      <c r="EW193" s="198">
        <f t="shared" si="167"/>
        <v>7260</v>
      </c>
      <c r="EX193" s="199">
        <v>5.5</v>
      </c>
      <c r="EY193" s="200">
        <f>+EV193*'PRECIOS SEGUN ADJ (RURAL)'!$B$16*'PRECIOS SEGUN ADJ (RURAL)'!$C$16</f>
        <v>39930</v>
      </c>
      <c r="EZ193" s="200" t="e" vm="1">
        <f>+[4]!NumLetras(EY193,"PESO","PESOS DOMINICANOS","$EE $m CON #d/100 CENTAVOS")</f>
        <v>#VALUE!</v>
      </c>
      <c r="FA193" s="201">
        <v>21</v>
      </c>
      <c r="FB193" s="202">
        <f t="shared" si="153"/>
        <v>840</v>
      </c>
      <c r="FC193" s="203">
        <v>220</v>
      </c>
      <c r="FD193" s="204">
        <f>+FA193*'PRECIOS SEGUN ADJ (RURAL)'!$B$18*'PRECIOS SEGUN ADJ (RURAL)'!$C$18</f>
        <v>184800</v>
      </c>
      <c r="FE193" s="204" t="e" vm="1">
        <f>+[4]!NumLetras(FD193,"PESO","PESOS DOMINICANOS","$EE $m CON #d/100 CENTAVOS")</f>
        <v>#VALUE!</v>
      </c>
      <c r="FF193" s="204">
        <f t="shared" si="168"/>
        <v>33264</v>
      </c>
      <c r="FG193" s="80">
        <f t="shared" si="134"/>
        <v>1809700.7999999998</v>
      </c>
      <c r="FH193" s="80" t="e" vm="1">
        <f>+[4]!NumLetras(FG193,"PESO","PESOS DOMINICANOS","$EE $m CON #d/100 CENTAVOS")</f>
        <v>#VALUE!</v>
      </c>
      <c r="FI193" s="80">
        <f t="shared" si="133"/>
        <v>140552.81</v>
      </c>
      <c r="FJ193" s="80" t="e" vm="1">
        <f>+[4]!NumLetras(FI193,"PESO","PESOS DOMINICANOS","$EE $m CON #d/100 CENTAVOS")</f>
        <v>#VALUE!</v>
      </c>
      <c r="FK193" s="80">
        <f t="shared" si="154"/>
        <v>1669147.9899999998</v>
      </c>
      <c r="FL193" s="80" t="e" vm="1">
        <f>+[4]!NumLetras(FK193,"PESO","PESOS DOMINICANOS","$EE $m CON #d/100 CENTAVOS")</f>
        <v>#VALUE!</v>
      </c>
      <c r="FM193" s="80">
        <f t="shared" si="155"/>
        <v>361940.16</v>
      </c>
      <c r="FN193" s="80" t="e" vm="1">
        <f>+[4]!NumLetras(FM193,"PESO","PESOS DOMINICANOS","$EE $m CON #d/100 CENTAVOS")</f>
        <v>#VALUE!</v>
      </c>
      <c r="FO193" s="80">
        <f t="shared" si="156"/>
        <v>18097.009999999998</v>
      </c>
      <c r="FP193" s="80" t="e" vm="1">
        <f>+[4]!NumLetras(FO193,"PESO","PESOS DOMINICANOS","$EE $m CON #d/100 CENTAVOS")</f>
        <v>#VALUE!</v>
      </c>
      <c r="FQ193" s="80"/>
      <c r="FR193" s="80">
        <f t="shared" si="157"/>
        <v>1447760.64</v>
      </c>
      <c r="FS193" s="80" t="e" vm="1">
        <f>+[4]!NumLetras(FR193,"PESO","PESOS DOMINICANOS","$EE $m CON #d/100 CENTAVOS")</f>
        <v>#VALUE!</v>
      </c>
      <c r="FT193" s="37" t="str">
        <f>+VLOOKUP(D193,'RURAL XENIA'!F:G,2,0)</f>
        <v>R-15</v>
      </c>
    </row>
    <row r="194" spans="1:176">
      <c r="A194" s="37">
        <v>83</v>
      </c>
      <c r="B194" s="37">
        <v>83</v>
      </c>
      <c r="C194" s="26" t="s">
        <v>3424</v>
      </c>
      <c r="D194" s="37">
        <v>131063063</v>
      </c>
      <c r="E194" s="37">
        <f>+VLOOKUP(D194,'INFORMACION DE PROVEEDORES'!C:I,2,0)</f>
        <v>131063063</v>
      </c>
      <c r="F194" s="26" t="str">
        <f>+VLOOKUP(D194,'INFORMACION DE PROVEEDORES'!C:J,4,0)</f>
        <v>YODELKA SANCHEZ</v>
      </c>
      <c r="G194" s="37" t="str">
        <f>+VLOOKUP(D194,'INFORMACION DE PROVEEDORES'!C:K,5,0)</f>
        <v>001-1489739-0</v>
      </c>
      <c r="H194" s="26" t="str">
        <f>+VLOOKUP(D194,'INFORMACION DE PROVEEDORES'!C:L,7,0)</f>
        <v>CALLE CANDELARIO, NO 51, LOCAL A, SABANA GRANDE DE BOYA, MONTE PLATA</v>
      </c>
      <c r="I194" s="37" t="str">
        <f>+VLOOKUP(D194,'INFORMACION DE PROVEEDORES'!C:M,3,0)</f>
        <v xml:space="preserve"> JURÍDICA</v>
      </c>
      <c r="J194" s="37">
        <v>3</v>
      </c>
      <c r="K194" s="37">
        <v>251</v>
      </c>
      <c r="L194" s="37">
        <v>18</v>
      </c>
      <c r="M194" s="37">
        <f t="shared" si="158"/>
        <v>720</v>
      </c>
      <c r="N194" s="189">
        <v>60.180000000000007</v>
      </c>
      <c r="O194" s="80">
        <f>+L194*'PRECIOS SEGUN ADJ (RURAL)'!$B$2*'PRECIOS SEGUN ADJ (RURAL)'!$C$2</f>
        <v>43329.599999999999</v>
      </c>
      <c r="P194" s="80" t="e" vm="1">
        <f>+[4]!NumLetras(O194,"PESO","PESOS DOMINICANOS","$EE $m CON #d/100 CENTAVOS")</f>
        <v>#VALUE!</v>
      </c>
      <c r="Q194" s="80">
        <f t="shared" si="159"/>
        <v>6932.74</v>
      </c>
      <c r="R194" s="165">
        <v>4</v>
      </c>
      <c r="S194" s="37">
        <f t="shared" si="135"/>
        <v>160</v>
      </c>
      <c r="T194" s="189">
        <v>33</v>
      </c>
      <c r="U194" s="80">
        <f>+R194*'PRECIOS SEGUN ADJ (RURAL)'!$B$3*'PRECIOS SEGUN ADJ (RURAL)'!$C$3</f>
        <v>5280</v>
      </c>
      <c r="V194" s="80" t="e" vm="1">
        <f>+[4]!NumLetras(U194,"PESO","PESOS DOMINICANOS","$EE $m CON #d/100 CENTAVOS")</f>
        <v>#VALUE!</v>
      </c>
      <c r="W194" s="192">
        <v>0</v>
      </c>
      <c r="X194" s="37">
        <f t="shared" ref="X194:X257" si="169">+W194*20</f>
        <v>0</v>
      </c>
      <c r="Y194" s="189">
        <v>25.2</v>
      </c>
      <c r="Z194" s="80">
        <f>+W194*'PRECIOS SEGUN ADJ. (FRONTERIZO)'!$B$4*'PRECIOS SEGUN ADJ. (FRONTERIZO)'!$C$4</f>
        <v>0</v>
      </c>
      <c r="AA194" s="80" t="e" vm="1">
        <f>+[4]!NumLetras(Z194,"PESO","PESOS DOMINICANOS","$EE $m CON #d/100 CENTAVOS")</f>
        <v>#VALUE!</v>
      </c>
      <c r="AB194" s="165">
        <v>39</v>
      </c>
      <c r="AC194" s="37">
        <f t="shared" si="136"/>
        <v>1560</v>
      </c>
      <c r="AD194" s="189">
        <v>87.91</v>
      </c>
      <c r="AE194" s="80">
        <f>+AB194*'PRECIOS SEGUN ADJ (RURAL)'!$B$4*'PRECIOS SEGUN ADJ (RURAL)'!$C$4</f>
        <v>137139.59999999998</v>
      </c>
      <c r="AF194" s="80" t="e" vm="1">
        <f>+[4]!NumLetras(AE194,"PESO","PESOS DOMINICANOS","$EE $m CON #d/100 CENTAVOS")</f>
        <v>#VALUE!</v>
      </c>
      <c r="AG194" s="80">
        <f t="shared" si="160"/>
        <v>24685.13</v>
      </c>
      <c r="AH194" s="165">
        <v>48</v>
      </c>
      <c r="AI194" s="37">
        <f t="shared" si="137"/>
        <v>1920</v>
      </c>
      <c r="AJ194" s="189">
        <v>53.95</v>
      </c>
      <c r="AK194" s="80">
        <f>+AH194*'PRECIOS SEGUN ADJ (RURAL)'!$B$5*'PRECIOS SEGUN ADJ (RURAL)'!$C$5</f>
        <v>103584.00000000001</v>
      </c>
      <c r="AL194" s="80" t="e" vm="1">
        <f>+[4]!NumLetras(AK194,"PESO","PESOS DOMINICANOS","$EE $m CON #d/100 CENTAVOS")</f>
        <v>#VALUE!</v>
      </c>
      <c r="AM194" s="165">
        <v>7</v>
      </c>
      <c r="AN194" s="37">
        <f t="shared" si="138"/>
        <v>280</v>
      </c>
      <c r="AO194" s="189">
        <v>29.05</v>
      </c>
      <c r="AP194" s="80">
        <f>+AM194*'PRECIOS SEGUN ADJ (RURAL)'!$B$6*'PRECIOS SEGUN ADJ (RURAL)'!$C$6</f>
        <v>8134</v>
      </c>
      <c r="AQ194" s="80" t="e" vm="1">
        <f>+[4]!NumLetras(AP194,"PESO","PESOS DOMINICANOS","$EE $m CON #d/100 CENTAVOS")</f>
        <v>#VALUE!</v>
      </c>
      <c r="AR194" s="80">
        <f t="shared" si="161"/>
        <v>1301.44</v>
      </c>
      <c r="AS194" s="165">
        <v>15</v>
      </c>
      <c r="AT194" s="37">
        <f t="shared" si="139"/>
        <v>600</v>
      </c>
      <c r="AU194" s="189">
        <v>304.44</v>
      </c>
      <c r="AV194" s="80">
        <f>+AS194*'PRECIOS SEGUN ADJ (RURAL)'!$B$7*'PRECIOS SEGUN ADJ (RURAL)'!$C$7</f>
        <v>182664</v>
      </c>
      <c r="AW194" s="80" t="e" vm="1">
        <f>+[4]!NumLetras(AV194,"PESO","PESOS DOMINICANOS","$EE $m CON #d/100 CENTAVOS")</f>
        <v>#VALUE!</v>
      </c>
      <c r="AX194" s="80">
        <f t="shared" si="162"/>
        <v>32879.519999999997</v>
      </c>
      <c r="AY194" s="37">
        <v>0</v>
      </c>
      <c r="AZ194" s="37">
        <f t="shared" ref="AZ194:AZ257" si="170">+AY194*20</f>
        <v>0</v>
      </c>
      <c r="BA194" s="189">
        <v>18.899999999999999</v>
      </c>
      <c r="BB194" s="80">
        <f>+AY194*'PRECIOS SEGUN ADJ. (FRONTERIZO)'!$B$9*'PRECIOS SEGUN ADJ. (FRONTERIZO)'!$C$9</f>
        <v>0</v>
      </c>
      <c r="BC194" s="80" t="e" vm="1">
        <f>+[4]!NumLetras(BB194,"PESO","PESOS DOMINICANOS","$EE $m CON #d/100 CENTAVOS")</f>
        <v>#VALUE!</v>
      </c>
      <c r="BD194" s="165">
        <v>4</v>
      </c>
      <c r="BE194" s="37">
        <f t="shared" si="140"/>
        <v>160</v>
      </c>
      <c r="BF194" s="189">
        <v>140.38999999999999</v>
      </c>
      <c r="BG194" s="80">
        <f>+BD194*'PRECIOS SEGUN ADJ (RURAL)'!$B$8*'PRECIOS SEGUN ADJ (RURAL)'!$C$8</f>
        <v>22462.399999999998</v>
      </c>
      <c r="BH194" s="80" t="e" vm="1">
        <f>+[4]!NumLetras(BG194,"PESO","PESOS DOMINICANOS","$EE $m CON #d/100 CENTAVOS")</f>
        <v>#VALUE!</v>
      </c>
      <c r="BI194" s="80">
        <f t="shared" si="163"/>
        <v>4043.23</v>
      </c>
      <c r="BJ194" s="37">
        <v>0</v>
      </c>
      <c r="BK194" s="37">
        <f t="shared" ref="BK194:BK257" si="171">+BJ194*20</f>
        <v>0</v>
      </c>
      <c r="BL194" s="189">
        <v>31.459999999999997</v>
      </c>
      <c r="BM194" s="80">
        <f>+BJ194*'PRECIOS SEGUN ADJ. (FRONTERIZO)'!$B$11*'PRECIOS SEGUN ADJ. (FRONTERIZO)'!$C$11</f>
        <v>0</v>
      </c>
      <c r="BN194" s="80" t="e" vm="1">
        <f>+[4]!NumLetras(BM194,"PESO","PESOS DOMINICANOS","$EE $m CON #d/100 CENTAVOS")</f>
        <v>#VALUE!</v>
      </c>
      <c r="BO194" s="165">
        <v>12</v>
      </c>
      <c r="BP194" s="37">
        <f t="shared" si="141"/>
        <v>480</v>
      </c>
      <c r="BQ194" s="189">
        <v>68.099999999999994</v>
      </c>
      <c r="BR194" s="80">
        <f>+BO194*'PRECIOS SEGUN ADJ (RURAL)'!$B$9*'PRECIOS SEGUN ADJ (RURAL)'!$C$9</f>
        <v>32687.999999999996</v>
      </c>
      <c r="BS194" s="80" t="e" vm="1">
        <f>+[4]!NumLetras(BR194,"PESO","PESOS DOMINICANOS","$EE $m CON #d/100 CENTAVOS")</f>
        <v>#VALUE!</v>
      </c>
      <c r="BT194" s="165">
        <v>251</v>
      </c>
      <c r="BU194" s="37">
        <f t="shared" si="164"/>
        <v>5020</v>
      </c>
      <c r="BV194" s="189">
        <v>5.5</v>
      </c>
      <c r="BW194" s="80">
        <f>+BT194*'PRECIOS SEGUN ADJ (RURAL)'!$B$10*'PRECIOS SEGUN ADJ (RURAL)'!$C$10</f>
        <v>27610</v>
      </c>
      <c r="BX194" s="80" t="e" vm="1">
        <f>+[4]!NumLetras(BW194,"PESO","PESOS DOMINICANOS","$EE $m CON #d/100 CENTAVOS")</f>
        <v>#VALUE!</v>
      </c>
      <c r="BY194" s="165">
        <v>251</v>
      </c>
      <c r="BZ194" s="37">
        <f t="shared" si="142"/>
        <v>10040</v>
      </c>
      <c r="CA194" s="189">
        <v>7.1500000000000012</v>
      </c>
      <c r="CB194" s="80">
        <f>+BY194*'PRECIOS SEGUN ADJ (RURAL)'!$B$11*'PRECIOS SEGUN ADJ (RURAL)'!$C$11</f>
        <v>71786</v>
      </c>
      <c r="CC194" s="80" t="e" vm="1">
        <f>+[4]!NumLetras(CB194,"PESO","PESOS DOMINICANOS","$EE $m CON #d/100 CENTAVOS")</f>
        <v>#VALUE!</v>
      </c>
      <c r="CD194" s="165">
        <v>251</v>
      </c>
      <c r="CE194" s="37">
        <f t="shared" si="143"/>
        <v>10040</v>
      </c>
      <c r="CF194" s="189">
        <v>6.84</v>
      </c>
      <c r="CG194" s="80">
        <f>+CD194*'PRECIOS SEGUN ADJ (RURAL)'!$B$12*'PRECIOS SEGUN ADJ (RURAL)'!$C$12</f>
        <v>68673.599999999991</v>
      </c>
      <c r="CH194" s="80" t="e" vm="1">
        <f>+[4]!NumLetras(CG194,"PESO","PESOS DOMINICANOS","$EE $m CON #d/100 CENTAVOS")</f>
        <v>#VALUE!</v>
      </c>
      <c r="CI194" s="37">
        <v>0</v>
      </c>
      <c r="CJ194" s="37">
        <f t="shared" ref="CJ194:CJ257" si="172">+CI194*20</f>
        <v>0</v>
      </c>
      <c r="CK194" s="189">
        <v>60</v>
      </c>
      <c r="CL194" s="80">
        <f>+CI194*'PRECIOS SEGUN ADJ. (FRONTERIZO)'!$B$16*'PRECIOS SEGUN ADJ. (FRONTERIZO)'!$C$16</f>
        <v>0</v>
      </c>
      <c r="CM194" s="80" t="e" vm="1">
        <f>+[4]!NumLetras(CL194,"PESO","PESOS DOMINICANOS","$EE $m CON #d/100 CENTAVOS")</f>
        <v>#VALUE!</v>
      </c>
      <c r="CN194" s="80">
        <f t="shared" si="144"/>
        <v>0</v>
      </c>
      <c r="CO194" s="37">
        <v>0</v>
      </c>
      <c r="CP194" s="37">
        <f t="shared" ref="CP194:CP257" si="173">+CO194*20</f>
        <v>0</v>
      </c>
      <c r="CQ194" s="189">
        <v>55.649999999999991</v>
      </c>
      <c r="CR194" s="80">
        <f>+CO194*'PRECIOS SEGUN ADJ. (FRONTERIZO)'!$B$17*'PRECIOS SEGUN ADJ. (FRONTERIZO)'!$C$17</f>
        <v>0</v>
      </c>
      <c r="CS194" s="80" t="e" vm="1">
        <f>+[4]!NumLetras(CR194,"PESO","PESOS DOMINICANOS","$EE $m CON #d/100 CENTAVOS")</f>
        <v>#VALUE!</v>
      </c>
      <c r="CT194" s="80">
        <f t="shared" si="145"/>
        <v>0</v>
      </c>
      <c r="CU194" s="165">
        <v>251</v>
      </c>
      <c r="CV194" s="37">
        <f t="shared" si="146"/>
        <v>10040</v>
      </c>
      <c r="CW194" s="189">
        <v>6.5999999999999988</v>
      </c>
      <c r="CX194" s="80">
        <f>+CU194*'PRECIOS SEGUN ADJ (RURAL)'!$B$14*'PRECIOS SEGUN ADJ (RURAL)'!$C$14</f>
        <v>66264</v>
      </c>
      <c r="CY194" s="80" t="e" vm="1">
        <f>+[4]!NumLetras(CX194,"PESO","PESOS DOMINICANOS","$EE $m CON #d/100 CENTAVOS")</f>
        <v>#VALUE!</v>
      </c>
      <c r="CZ194" s="37">
        <v>0</v>
      </c>
      <c r="DA194" s="37">
        <f t="shared" ref="DA194:DA257" si="174">+CZ194*20</f>
        <v>0</v>
      </c>
      <c r="DB194" s="189">
        <v>65.75</v>
      </c>
      <c r="DC194" s="80">
        <f>+CZ194*'PRECIOS SEGUN ADJ. (FRONTERIZO)'!$B$19*'PRECIOS SEGUN ADJ. (FRONTERIZO)'!$C$19</f>
        <v>0</v>
      </c>
      <c r="DD194" s="80" t="e" vm="1">
        <f>+[4]!NumLetras(DC194,"PESO","PESOS DOMINICANOS","$EE $m CON #d/100 CENTAVOS")</f>
        <v>#VALUE!</v>
      </c>
      <c r="DE194" s="80">
        <f t="shared" si="147"/>
        <v>0</v>
      </c>
      <c r="DF194" s="165">
        <v>10</v>
      </c>
      <c r="DG194" s="37">
        <f t="shared" si="148"/>
        <v>400</v>
      </c>
      <c r="DH194" s="189">
        <v>82.59999999999998</v>
      </c>
      <c r="DI194" s="80">
        <f>+DF194*'PRECIOS SEGUN ADJ (RURAL)'!$B$15*'PRECIOS SEGUN ADJ (RURAL)'!$C$15</f>
        <v>33040</v>
      </c>
      <c r="DJ194" s="80" t="e" vm="1">
        <f>+[4]!NumLetras(DI194,"PESO","PESOS DOMINICANOS","$EE $m CON #d/100 CENTAVOS")</f>
        <v>#VALUE!</v>
      </c>
      <c r="DK194" s="80">
        <f t="shared" si="165"/>
        <v>5947.2</v>
      </c>
      <c r="DL194" s="165">
        <v>251</v>
      </c>
      <c r="DM194" s="37">
        <f t="shared" si="149"/>
        <v>10040</v>
      </c>
      <c r="DN194" s="189">
        <v>23.059999999999995</v>
      </c>
      <c r="DO194" s="80">
        <f>+DL194*'PRECIOS SEGUN ADJ (RURAL)'!$B$17*'PRECIOS SEGUN ADJ (RURAL)'!$C$17</f>
        <v>231522.39999999997</v>
      </c>
      <c r="DP194" s="80" t="e" vm="1">
        <f>+[4]!NumLetras(DO194,"PESO","PESOS DOMINICANOS","$EE $m CON #d/100 CENTAVOS")</f>
        <v>#VALUE!</v>
      </c>
      <c r="DQ194" s="192">
        <v>0</v>
      </c>
      <c r="DR194" s="192">
        <f t="shared" ref="DR194:DR257" si="175">+DQ194*20</f>
        <v>0</v>
      </c>
      <c r="DS194" s="189">
        <v>80.849999999999994</v>
      </c>
      <c r="DT194" s="80">
        <f>+DQ194*'PRECIOS SEGUN ADJ. (FRONTERIZO)'!$B$22*'PRECIOS SEGUN ADJ. (FRONTERIZO)'!$C$22</f>
        <v>0</v>
      </c>
      <c r="DU194" s="80" t="e" vm="1">
        <f>+[4]!NumLetras(DT194,"PESO","PESOS DOMINICANOS","$EE $m CON #d/100 CENTAVOS")</f>
        <v>#VALUE!</v>
      </c>
      <c r="DV194" s="165">
        <v>11</v>
      </c>
      <c r="DW194" s="37">
        <f t="shared" si="150"/>
        <v>440</v>
      </c>
      <c r="DX194" s="189">
        <v>21.83</v>
      </c>
      <c r="DY194" s="80">
        <f>+DV194*'PRECIOS SEGUN ADJ (RURAL)'!$B$19*'PRECIOS SEGUN ADJ (RURAL)'!$C$19</f>
        <v>9605.2000000000007</v>
      </c>
      <c r="DZ194" s="80" t="e" vm="1">
        <f>+[4]!NumLetras(DY194,"PESO","PESOS DOMINICANOS","$EE $m CON #d/100 CENTAVOS")</f>
        <v>#VALUE!</v>
      </c>
      <c r="EA194" s="80">
        <f t="shared" si="166"/>
        <v>1728.94</v>
      </c>
      <c r="EB194" s="165">
        <v>37</v>
      </c>
      <c r="EC194" s="37">
        <f t="shared" si="151"/>
        <v>1480</v>
      </c>
      <c r="ED194" s="189">
        <v>33</v>
      </c>
      <c r="EE194" s="80">
        <f>+EB194*'PRECIOS SEGUN ADJ (RURAL)'!$B$20*'PRECIOS SEGUN ADJ (RURAL)'!$C$20</f>
        <v>48840</v>
      </c>
      <c r="EF194" s="80" t="e" vm="1">
        <f>+[4]!NumLetras(EE194,"PESO","PESOS DOMINICANOS","$EE $m CON #d/100 CENTAVOS")</f>
        <v>#VALUE!</v>
      </c>
      <c r="EG194" s="37">
        <v>0</v>
      </c>
      <c r="EH194" s="37">
        <f t="shared" ref="EH194:EH257" si="176">+EG194*20</f>
        <v>0</v>
      </c>
      <c r="EI194" s="189">
        <v>15.789999999999997</v>
      </c>
      <c r="EJ194" s="80">
        <f>+EG194*'PRECIOS SEGUN ADJ. (FRONTERIZO)'!$B$25*'PRECIOS SEGUN ADJ. (FRONTERIZO)'!$C$25</f>
        <v>0</v>
      </c>
      <c r="EK194" s="80" t="e" vm="1">
        <f>+[4]!NumLetras(EJ194,"PESO","PESOS DOMINICANOS","$EE $m CON #d/100 CENTAVOS")</f>
        <v>#VALUE!</v>
      </c>
      <c r="EL194" s="37">
        <v>0</v>
      </c>
      <c r="EM194" s="37">
        <f t="shared" ref="EM194:EM257" si="177">+EL194*20</f>
        <v>0</v>
      </c>
      <c r="EN194" s="189">
        <v>31.5</v>
      </c>
      <c r="EO194" s="80">
        <f>+EL194*'PRECIOS SEGUN ADJ. (FRONTERIZO)'!$B$26*'PRECIOS SEGUN ADJ. (FRONTERIZO)'!$C$26</f>
        <v>0</v>
      </c>
      <c r="EP194" s="80" t="e" vm="1">
        <f>+[4]!NumLetras(EO194,"PESO","PESOS DOMINICANOS","$EE $m CON #d/100 CENTAVOS")</f>
        <v>#VALUE!</v>
      </c>
      <c r="EQ194" s="193">
        <v>33</v>
      </c>
      <c r="ER194" s="194">
        <f t="shared" si="152"/>
        <v>1320</v>
      </c>
      <c r="ES194" s="195">
        <v>21.68</v>
      </c>
      <c r="ET194" s="196">
        <f>+EQ194*'PRECIOS SEGUN ADJ (RURAL)'!$B$13*'PRECIOS SEGUN ADJ (RURAL)'!$C$13</f>
        <v>28617.599999999999</v>
      </c>
      <c r="EU194" s="196" t="e" vm="1">
        <f>+[4]!NumLetras(ET194,"PESO","PESOS DOMINICANOS","$EE $m CON #d/100 CENTAVOS")</f>
        <v>#VALUE!</v>
      </c>
      <c r="EV194" s="197">
        <v>251</v>
      </c>
      <c r="EW194" s="198">
        <f t="shared" si="167"/>
        <v>5020</v>
      </c>
      <c r="EX194" s="199">
        <v>5.5</v>
      </c>
      <c r="EY194" s="200">
        <f>+EV194*'PRECIOS SEGUN ADJ (RURAL)'!$B$16*'PRECIOS SEGUN ADJ (RURAL)'!$C$16</f>
        <v>27610</v>
      </c>
      <c r="EZ194" s="200" t="e" vm="1">
        <f>+[4]!NumLetras(EY194,"PESO","PESOS DOMINICANOS","$EE $m CON #d/100 CENTAVOS")</f>
        <v>#VALUE!</v>
      </c>
      <c r="FA194" s="201">
        <v>15</v>
      </c>
      <c r="FB194" s="202">
        <f t="shared" si="153"/>
        <v>600</v>
      </c>
      <c r="FC194" s="203">
        <v>220</v>
      </c>
      <c r="FD194" s="204">
        <f>+FA194*'PRECIOS SEGUN ADJ (RURAL)'!$B$18*'PRECIOS SEGUN ADJ (RURAL)'!$C$18</f>
        <v>132000</v>
      </c>
      <c r="FE194" s="204" t="e" vm="1">
        <f>+[4]!NumLetras(FD194,"PESO","PESOS DOMINICANOS","$EE $m CON #d/100 CENTAVOS")</f>
        <v>#VALUE!</v>
      </c>
      <c r="FF194" s="204">
        <f t="shared" si="168"/>
        <v>23760</v>
      </c>
      <c r="FG194" s="80">
        <f t="shared" si="134"/>
        <v>1280850.3999999999</v>
      </c>
      <c r="FH194" s="80" t="e" vm="1">
        <f>+[4]!NumLetras(FG194,"PESO","PESOS DOMINICANOS","$EE $m CON #d/100 CENTAVOS")</f>
        <v>#VALUE!</v>
      </c>
      <c r="FI194" s="80">
        <f t="shared" ref="FI194:FI257" si="178">+Q194+AG194+AR194+AX194+BI194+CN194+CT194+DE194+DK194+EA194+FF194</f>
        <v>101278.2</v>
      </c>
      <c r="FJ194" s="80" t="e" vm="1">
        <f>+[4]!NumLetras(FI194,"PESO","PESOS DOMINICANOS","$EE $m CON #d/100 CENTAVOS")</f>
        <v>#VALUE!</v>
      </c>
      <c r="FK194" s="80">
        <f t="shared" si="154"/>
        <v>1179572.2</v>
      </c>
      <c r="FL194" s="80" t="e" vm="1">
        <f>+[4]!NumLetras(FK194,"PESO","PESOS DOMINICANOS","$EE $m CON #d/100 CENTAVOS")</f>
        <v>#VALUE!</v>
      </c>
      <c r="FM194" s="80">
        <f t="shared" si="155"/>
        <v>256170.08</v>
      </c>
      <c r="FN194" s="80" t="e" vm="1">
        <f>+[4]!NumLetras(FM194,"PESO","PESOS DOMINICANOS","$EE $m CON #d/100 CENTAVOS")</f>
        <v>#VALUE!</v>
      </c>
      <c r="FO194" s="80">
        <f t="shared" si="156"/>
        <v>12808.5</v>
      </c>
      <c r="FP194" s="80" t="e" vm="1">
        <f>+[4]!NumLetras(FO194,"PESO","PESOS DOMINICANOS","$EE $m CON #d/100 CENTAVOS")</f>
        <v>#VALUE!</v>
      </c>
      <c r="FQ194" s="80"/>
      <c r="FR194" s="80">
        <f t="shared" si="157"/>
        <v>1024680.32</v>
      </c>
      <c r="FS194" s="80" t="e" vm="1">
        <f>+[4]!NumLetras(FR194,"PESO","PESOS DOMINICANOS","$EE $m CON #d/100 CENTAVOS")</f>
        <v>#VALUE!</v>
      </c>
      <c r="FT194" s="37" t="str">
        <f>+VLOOKUP(D194,'RURAL XENIA'!F:G,2,0)</f>
        <v>R-42</v>
      </c>
    </row>
    <row r="195" spans="1:176">
      <c r="A195" s="37">
        <v>84</v>
      </c>
      <c r="B195" s="37">
        <v>84</v>
      </c>
      <c r="C195" s="26" t="s">
        <v>3436</v>
      </c>
      <c r="D195" s="37">
        <v>132314018</v>
      </c>
      <c r="E195" s="37">
        <f>+VLOOKUP(D195,'INFORMACION DE PROVEEDORES'!C:I,2,0)</f>
        <v>132314018</v>
      </c>
      <c r="F195" s="26" t="str">
        <f>+VLOOKUP(D195,'INFORMACION DE PROVEEDORES'!C:J,4,0)</f>
        <v xml:space="preserve">JORGE LUIS PEREZ E JESUS </v>
      </c>
      <c r="G195" s="37" t="str">
        <f>+VLOOKUP(D195,'INFORMACION DE PROVEEDORES'!C:K,5,0)</f>
        <v>001-1295869-9</v>
      </c>
      <c r="H195" s="26" t="str">
        <f>+VLOOKUP(D195,'INFORMACION DE PROVEEDORES'!C:L,7,0)</f>
        <v xml:space="preserve">CALLE FAUSTO CRUZ, NO. 37, BRISAS DEL NORTE, BOCA CHICA, SANTO DOMINGO </v>
      </c>
      <c r="I195" s="37" t="str">
        <f>+VLOOKUP(D195,'INFORMACION DE PROVEEDORES'!C:M,3,0)</f>
        <v xml:space="preserve"> JURÍDICA</v>
      </c>
      <c r="J195" s="37">
        <v>10</v>
      </c>
      <c r="K195" s="37">
        <v>176</v>
      </c>
      <c r="L195" s="37">
        <v>17</v>
      </c>
      <c r="M195" s="37">
        <f t="shared" si="158"/>
        <v>680</v>
      </c>
      <c r="N195" s="189">
        <v>60.180000000000007</v>
      </c>
      <c r="O195" s="80">
        <f>+L195*'PRECIOS SEGUN ADJ (RURAL)'!$B$2*'PRECIOS SEGUN ADJ (RURAL)'!$C$2</f>
        <v>40922.399999999994</v>
      </c>
      <c r="P195" s="80" t="e" vm="1">
        <f>+[4]!NumLetras(O195,"PESO","PESOS DOMINICANOS","$EE $m CON #d/100 CENTAVOS")</f>
        <v>#VALUE!</v>
      </c>
      <c r="Q195" s="80">
        <f t="shared" si="159"/>
        <v>6547.58</v>
      </c>
      <c r="R195" s="165">
        <v>10</v>
      </c>
      <c r="S195" s="37">
        <f t="shared" si="135"/>
        <v>400</v>
      </c>
      <c r="T195" s="189">
        <v>33</v>
      </c>
      <c r="U195" s="80">
        <f>+R195*'PRECIOS SEGUN ADJ (RURAL)'!$B$3*'PRECIOS SEGUN ADJ (RURAL)'!$C$3</f>
        <v>13200</v>
      </c>
      <c r="V195" s="80" t="e" vm="1">
        <f>+[4]!NumLetras(U195,"PESO","PESOS DOMINICANOS","$EE $m CON #d/100 CENTAVOS")</f>
        <v>#VALUE!</v>
      </c>
      <c r="W195" s="192">
        <v>0</v>
      </c>
      <c r="X195" s="37">
        <f t="shared" si="169"/>
        <v>0</v>
      </c>
      <c r="Y195" s="189">
        <v>25.2</v>
      </c>
      <c r="Z195" s="80">
        <f>+W195*'PRECIOS SEGUN ADJ. (FRONTERIZO)'!$B$4*'PRECIOS SEGUN ADJ. (FRONTERIZO)'!$C$4</f>
        <v>0</v>
      </c>
      <c r="AA195" s="80" t="e" vm="1">
        <f>+[4]!NumLetras(Z195,"PESO","PESOS DOMINICANOS","$EE $m CON #d/100 CENTAVOS")</f>
        <v>#VALUE!</v>
      </c>
      <c r="AB195" s="165">
        <v>30</v>
      </c>
      <c r="AC195" s="37">
        <f t="shared" si="136"/>
        <v>1200</v>
      </c>
      <c r="AD195" s="189">
        <v>87.91</v>
      </c>
      <c r="AE195" s="80">
        <f>+AB195*'PRECIOS SEGUN ADJ (RURAL)'!$B$4*'PRECIOS SEGUN ADJ (RURAL)'!$C$4</f>
        <v>105491.99999999999</v>
      </c>
      <c r="AF195" s="80" t="e" vm="1">
        <f>+[4]!NumLetras(AE195,"PESO","PESOS DOMINICANOS","$EE $m CON #d/100 CENTAVOS")</f>
        <v>#VALUE!</v>
      </c>
      <c r="AG195" s="80">
        <f t="shared" si="160"/>
        <v>18988.560000000001</v>
      </c>
      <c r="AH195" s="165">
        <v>38</v>
      </c>
      <c r="AI195" s="37">
        <f t="shared" si="137"/>
        <v>1520</v>
      </c>
      <c r="AJ195" s="189">
        <v>53.95</v>
      </c>
      <c r="AK195" s="80">
        <f>+AH195*'PRECIOS SEGUN ADJ (RURAL)'!$B$5*'PRECIOS SEGUN ADJ (RURAL)'!$C$5</f>
        <v>82004</v>
      </c>
      <c r="AL195" s="80" t="e" vm="1">
        <f>+[4]!NumLetras(AK195,"PESO","PESOS DOMINICANOS","$EE $m CON #d/100 CENTAVOS")</f>
        <v>#VALUE!</v>
      </c>
      <c r="AM195" s="165">
        <v>11</v>
      </c>
      <c r="AN195" s="37">
        <f t="shared" si="138"/>
        <v>440</v>
      </c>
      <c r="AO195" s="189">
        <v>29.05</v>
      </c>
      <c r="AP195" s="80">
        <f>+AM195*'PRECIOS SEGUN ADJ (RURAL)'!$B$6*'PRECIOS SEGUN ADJ (RURAL)'!$C$6</f>
        <v>12782</v>
      </c>
      <c r="AQ195" s="80" t="e" vm="1">
        <f>+[4]!NumLetras(AP195,"PESO","PESOS DOMINICANOS","$EE $m CON #d/100 CENTAVOS")</f>
        <v>#VALUE!</v>
      </c>
      <c r="AR195" s="80">
        <f t="shared" si="161"/>
        <v>2045.12</v>
      </c>
      <c r="AS195" s="165">
        <v>14</v>
      </c>
      <c r="AT195" s="37">
        <f t="shared" si="139"/>
        <v>560</v>
      </c>
      <c r="AU195" s="189">
        <v>304.44</v>
      </c>
      <c r="AV195" s="80">
        <f>+AS195*'PRECIOS SEGUN ADJ (RURAL)'!$B$7*'PRECIOS SEGUN ADJ (RURAL)'!$C$7</f>
        <v>170486.39999999999</v>
      </c>
      <c r="AW195" s="80" t="e" vm="1">
        <f>+[4]!NumLetras(AV195,"PESO","PESOS DOMINICANOS","$EE $m CON #d/100 CENTAVOS")</f>
        <v>#VALUE!</v>
      </c>
      <c r="AX195" s="80">
        <f t="shared" si="162"/>
        <v>30687.55</v>
      </c>
      <c r="AY195" s="37">
        <v>0</v>
      </c>
      <c r="AZ195" s="37">
        <f t="shared" si="170"/>
        <v>0</v>
      </c>
      <c r="BA195" s="189">
        <v>18.899999999999999</v>
      </c>
      <c r="BB195" s="80">
        <f>+AY195*'PRECIOS SEGUN ADJ. (FRONTERIZO)'!$B$9*'PRECIOS SEGUN ADJ. (FRONTERIZO)'!$C$9</f>
        <v>0</v>
      </c>
      <c r="BC195" s="80" t="e" vm="1">
        <f>+[4]!NumLetras(BB195,"PESO","PESOS DOMINICANOS","$EE $m CON #d/100 CENTAVOS")</f>
        <v>#VALUE!</v>
      </c>
      <c r="BD195" s="165">
        <v>10</v>
      </c>
      <c r="BE195" s="37">
        <f t="shared" si="140"/>
        <v>400</v>
      </c>
      <c r="BF195" s="189">
        <v>140.38999999999999</v>
      </c>
      <c r="BG195" s="80">
        <f>+BD195*'PRECIOS SEGUN ADJ (RURAL)'!$B$8*'PRECIOS SEGUN ADJ (RURAL)'!$C$8</f>
        <v>56155.999999999993</v>
      </c>
      <c r="BH195" s="80" t="e" vm="1">
        <f>+[4]!NumLetras(BG195,"PESO","PESOS DOMINICANOS","$EE $m CON #d/100 CENTAVOS")</f>
        <v>#VALUE!</v>
      </c>
      <c r="BI195" s="80">
        <f t="shared" si="163"/>
        <v>10108.08</v>
      </c>
      <c r="BJ195" s="37">
        <v>0</v>
      </c>
      <c r="BK195" s="37">
        <f t="shared" si="171"/>
        <v>0</v>
      </c>
      <c r="BL195" s="189">
        <v>31.459999999999997</v>
      </c>
      <c r="BM195" s="80">
        <f>+BJ195*'PRECIOS SEGUN ADJ. (FRONTERIZO)'!$B$11*'PRECIOS SEGUN ADJ. (FRONTERIZO)'!$C$11</f>
        <v>0</v>
      </c>
      <c r="BN195" s="80" t="e" vm="1">
        <f>+[4]!NumLetras(BM195,"PESO","PESOS DOMINICANOS","$EE $m CON #d/100 CENTAVOS")</f>
        <v>#VALUE!</v>
      </c>
      <c r="BO195" s="165">
        <v>14</v>
      </c>
      <c r="BP195" s="37">
        <f t="shared" si="141"/>
        <v>560</v>
      </c>
      <c r="BQ195" s="189">
        <v>68.099999999999994</v>
      </c>
      <c r="BR195" s="80">
        <f>+BO195*'PRECIOS SEGUN ADJ (RURAL)'!$B$9*'PRECIOS SEGUN ADJ (RURAL)'!$C$9</f>
        <v>38135.999999999993</v>
      </c>
      <c r="BS195" s="80" t="e" vm="1">
        <f>+[4]!NumLetras(BR195,"PESO","PESOS DOMINICANOS","$EE $m CON #d/100 CENTAVOS")</f>
        <v>#VALUE!</v>
      </c>
      <c r="BT195" s="165">
        <v>176</v>
      </c>
      <c r="BU195" s="37">
        <f t="shared" si="164"/>
        <v>3520</v>
      </c>
      <c r="BV195" s="189">
        <v>5.5</v>
      </c>
      <c r="BW195" s="80">
        <f>+BT195*'PRECIOS SEGUN ADJ (RURAL)'!$B$10*'PRECIOS SEGUN ADJ (RURAL)'!$C$10</f>
        <v>19360</v>
      </c>
      <c r="BX195" s="80" t="e" vm="1">
        <f>+[4]!NumLetras(BW195,"PESO","PESOS DOMINICANOS","$EE $m CON #d/100 CENTAVOS")</f>
        <v>#VALUE!</v>
      </c>
      <c r="BY195" s="165">
        <v>176</v>
      </c>
      <c r="BZ195" s="37">
        <f t="shared" si="142"/>
        <v>7040</v>
      </c>
      <c r="CA195" s="189">
        <v>7.1500000000000012</v>
      </c>
      <c r="CB195" s="80">
        <f>+BY195*'PRECIOS SEGUN ADJ (RURAL)'!$B$11*'PRECIOS SEGUN ADJ (RURAL)'!$C$11</f>
        <v>50336</v>
      </c>
      <c r="CC195" s="80" t="e" vm="1">
        <f>+[4]!NumLetras(CB195,"PESO","PESOS DOMINICANOS","$EE $m CON #d/100 CENTAVOS")</f>
        <v>#VALUE!</v>
      </c>
      <c r="CD195" s="165">
        <v>176</v>
      </c>
      <c r="CE195" s="37">
        <f t="shared" si="143"/>
        <v>7040</v>
      </c>
      <c r="CF195" s="189">
        <v>6.84</v>
      </c>
      <c r="CG195" s="80">
        <f>+CD195*'PRECIOS SEGUN ADJ (RURAL)'!$B$12*'PRECIOS SEGUN ADJ (RURAL)'!$C$12</f>
        <v>48153.599999999999</v>
      </c>
      <c r="CH195" s="80" t="e" vm="1">
        <f>+[4]!NumLetras(CG195,"PESO","PESOS DOMINICANOS","$EE $m CON #d/100 CENTAVOS")</f>
        <v>#VALUE!</v>
      </c>
      <c r="CI195" s="37">
        <v>0</v>
      </c>
      <c r="CJ195" s="37">
        <f t="shared" si="172"/>
        <v>0</v>
      </c>
      <c r="CK195" s="189">
        <v>60</v>
      </c>
      <c r="CL195" s="80">
        <f>+CI195*'PRECIOS SEGUN ADJ. (FRONTERIZO)'!$B$16*'PRECIOS SEGUN ADJ. (FRONTERIZO)'!$C$16</f>
        <v>0</v>
      </c>
      <c r="CM195" s="80" t="e" vm="1">
        <f>+[4]!NumLetras(CL195,"PESO","PESOS DOMINICANOS","$EE $m CON #d/100 CENTAVOS")</f>
        <v>#VALUE!</v>
      </c>
      <c r="CN195" s="80">
        <f t="shared" si="144"/>
        <v>0</v>
      </c>
      <c r="CO195" s="37">
        <v>0</v>
      </c>
      <c r="CP195" s="37">
        <f t="shared" si="173"/>
        <v>0</v>
      </c>
      <c r="CQ195" s="189">
        <v>55.649999999999991</v>
      </c>
      <c r="CR195" s="80">
        <f>+CO195*'PRECIOS SEGUN ADJ. (FRONTERIZO)'!$B$17*'PRECIOS SEGUN ADJ. (FRONTERIZO)'!$C$17</f>
        <v>0</v>
      </c>
      <c r="CS195" s="80" t="e" vm="1">
        <f>+[4]!NumLetras(CR195,"PESO","PESOS DOMINICANOS","$EE $m CON #d/100 CENTAVOS")</f>
        <v>#VALUE!</v>
      </c>
      <c r="CT195" s="80">
        <f t="shared" si="145"/>
        <v>0</v>
      </c>
      <c r="CU195" s="165">
        <v>176</v>
      </c>
      <c r="CV195" s="37">
        <f t="shared" si="146"/>
        <v>7040</v>
      </c>
      <c r="CW195" s="189">
        <v>6.5999999999999988</v>
      </c>
      <c r="CX195" s="80">
        <f>+CU195*'PRECIOS SEGUN ADJ (RURAL)'!$B$14*'PRECIOS SEGUN ADJ (RURAL)'!$C$14</f>
        <v>46464</v>
      </c>
      <c r="CY195" s="80" t="e" vm="1">
        <f>+[4]!NumLetras(CX195,"PESO","PESOS DOMINICANOS","$EE $m CON #d/100 CENTAVOS")</f>
        <v>#VALUE!</v>
      </c>
      <c r="CZ195" s="37">
        <v>0</v>
      </c>
      <c r="DA195" s="37">
        <f t="shared" si="174"/>
        <v>0</v>
      </c>
      <c r="DB195" s="189">
        <v>65.75</v>
      </c>
      <c r="DC195" s="80">
        <f>+CZ195*'PRECIOS SEGUN ADJ. (FRONTERIZO)'!$B$19*'PRECIOS SEGUN ADJ. (FRONTERIZO)'!$C$19</f>
        <v>0</v>
      </c>
      <c r="DD195" s="80" t="e" vm="1">
        <f>+[4]!NumLetras(DC195,"PESO","PESOS DOMINICANOS","$EE $m CON #d/100 CENTAVOS")</f>
        <v>#VALUE!</v>
      </c>
      <c r="DE195" s="80">
        <f t="shared" si="147"/>
        <v>0</v>
      </c>
      <c r="DF195" s="165">
        <v>11</v>
      </c>
      <c r="DG195" s="37">
        <f t="shared" si="148"/>
        <v>440</v>
      </c>
      <c r="DH195" s="189">
        <v>82.59999999999998</v>
      </c>
      <c r="DI195" s="80">
        <f>+DF195*'PRECIOS SEGUN ADJ (RURAL)'!$B$15*'PRECIOS SEGUN ADJ (RURAL)'!$C$15</f>
        <v>36344</v>
      </c>
      <c r="DJ195" s="80" t="e" vm="1">
        <f>+[4]!NumLetras(DI195,"PESO","PESOS DOMINICANOS","$EE $m CON #d/100 CENTAVOS")</f>
        <v>#VALUE!</v>
      </c>
      <c r="DK195" s="80">
        <f t="shared" si="165"/>
        <v>6541.92</v>
      </c>
      <c r="DL195" s="165">
        <v>176</v>
      </c>
      <c r="DM195" s="37">
        <f t="shared" si="149"/>
        <v>7040</v>
      </c>
      <c r="DN195" s="189">
        <v>23.059999999999995</v>
      </c>
      <c r="DO195" s="80">
        <f>+DL195*'PRECIOS SEGUN ADJ (RURAL)'!$B$17*'PRECIOS SEGUN ADJ (RURAL)'!$C$17</f>
        <v>162342.39999999999</v>
      </c>
      <c r="DP195" s="80" t="e" vm="1">
        <f>+[4]!NumLetras(DO195,"PESO","PESOS DOMINICANOS","$EE $m CON #d/100 CENTAVOS")</f>
        <v>#VALUE!</v>
      </c>
      <c r="DQ195" s="192">
        <v>0</v>
      </c>
      <c r="DR195" s="192">
        <f t="shared" si="175"/>
        <v>0</v>
      </c>
      <c r="DS195" s="189">
        <v>80.849999999999994</v>
      </c>
      <c r="DT195" s="80">
        <f>+DQ195*'PRECIOS SEGUN ADJ. (FRONTERIZO)'!$B$22*'PRECIOS SEGUN ADJ. (FRONTERIZO)'!$C$22</f>
        <v>0</v>
      </c>
      <c r="DU195" s="80" t="e" vm="1">
        <f>+[4]!NumLetras(DT195,"PESO","PESOS DOMINICANOS","$EE $m CON #d/100 CENTAVOS")</f>
        <v>#VALUE!</v>
      </c>
      <c r="DV195" s="165">
        <v>11</v>
      </c>
      <c r="DW195" s="37">
        <f t="shared" si="150"/>
        <v>440</v>
      </c>
      <c r="DX195" s="189">
        <v>21.83</v>
      </c>
      <c r="DY195" s="80">
        <f>+DV195*'PRECIOS SEGUN ADJ (RURAL)'!$B$19*'PRECIOS SEGUN ADJ (RURAL)'!$C$19</f>
        <v>9605.2000000000007</v>
      </c>
      <c r="DZ195" s="80" t="e" vm="1">
        <f>+[4]!NumLetras(DY195,"PESO","PESOS DOMINICANOS","$EE $m CON #d/100 CENTAVOS")</f>
        <v>#VALUE!</v>
      </c>
      <c r="EA195" s="80">
        <f t="shared" si="166"/>
        <v>1728.94</v>
      </c>
      <c r="EB195" s="165">
        <v>30</v>
      </c>
      <c r="EC195" s="37">
        <f t="shared" si="151"/>
        <v>1200</v>
      </c>
      <c r="ED195" s="189">
        <v>33</v>
      </c>
      <c r="EE195" s="80">
        <f>+EB195*'PRECIOS SEGUN ADJ (RURAL)'!$B$20*'PRECIOS SEGUN ADJ (RURAL)'!$C$20</f>
        <v>39600</v>
      </c>
      <c r="EF195" s="80" t="e" vm="1">
        <f>+[4]!NumLetras(EE195,"PESO","PESOS DOMINICANOS","$EE $m CON #d/100 CENTAVOS")</f>
        <v>#VALUE!</v>
      </c>
      <c r="EG195" s="37">
        <v>0</v>
      </c>
      <c r="EH195" s="37">
        <f t="shared" si="176"/>
        <v>0</v>
      </c>
      <c r="EI195" s="189">
        <v>15.789999999999997</v>
      </c>
      <c r="EJ195" s="80">
        <f>+EG195*'PRECIOS SEGUN ADJ. (FRONTERIZO)'!$B$25*'PRECIOS SEGUN ADJ. (FRONTERIZO)'!$C$25</f>
        <v>0</v>
      </c>
      <c r="EK195" s="80" t="e" vm="1">
        <f>+[4]!NumLetras(EJ195,"PESO","PESOS DOMINICANOS","$EE $m CON #d/100 CENTAVOS")</f>
        <v>#VALUE!</v>
      </c>
      <c r="EL195" s="37">
        <v>0</v>
      </c>
      <c r="EM195" s="37">
        <f t="shared" si="177"/>
        <v>0</v>
      </c>
      <c r="EN195" s="189">
        <v>31.5</v>
      </c>
      <c r="EO195" s="80">
        <f>+EL195*'PRECIOS SEGUN ADJ. (FRONTERIZO)'!$B$26*'PRECIOS SEGUN ADJ. (FRONTERIZO)'!$C$26</f>
        <v>0</v>
      </c>
      <c r="EP195" s="80" t="e" vm="1">
        <f>+[4]!NumLetras(EO195,"PESO","PESOS DOMINICANOS","$EE $m CON #d/100 CENTAVOS")</f>
        <v>#VALUE!</v>
      </c>
      <c r="EQ195" s="193">
        <v>29</v>
      </c>
      <c r="ER195" s="194">
        <f t="shared" si="152"/>
        <v>1160</v>
      </c>
      <c r="ES195" s="195">
        <v>21.68</v>
      </c>
      <c r="ET195" s="196">
        <f>+EQ195*'PRECIOS SEGUN ADJ (RURAL)'!$B$13*'PRECIOS SEGUN ADJ (RURAL)'!$C$13</f>
        <v>25148.800000000003</v>
      </c>
      <c r="EU195" s="196" t="e" vm="1">
        <f>+[4]!NumLetras(ET195,"PESO","PESOS DOMINICANOS","$EE $m CON #d/100 CENTAVOS")</f>
        <v>#VALUE!</v>
      </c>
      <c r="EV195" s="197">
        <v>176</v>
      </c>
      <c r="EW195" s="198">
        <f t="shared" si="167"/>
        <v>3520</v>
      </c>
      <c r="EX195" s="199">
        <v>5.5</v>
      </c>
      <c r="EY195" s="200">
        <f>+EV195*'PRECIOS SEGUN ADJ (RURAL)'!$B$16*'PRECIOS SEGUN ADJ (RURAL)'!$C$16</f>
        <v>19360</v>
      </c>
      <c r="EZ195" s="200" t="e" vm="1">
        <f>+[4]!NumLetras(EY195,"PESO","PESOS DOMINICANOS","$EE $m CON #d/100 CENTAVOS")</f>
        <v>#VALUE!</v>
      </c>
      <c r="FA195" s="201">
        <v>14</v>
      </c>
      <c r="FB195" s="202">
        <f t="shared" si="153"/>
        <v>560</v>
      </c>
      <c r="FC195" s="203">
        <v>220</v>
      </c>
      <c r="FD195" s="204">
        <f>+FA195*'PRECIOS SEGUN ADJ (RURAL)'!$B$18*'PRECIOS SEGUN ADJ (RURAL)'!$C$18</f>
        <v>123200</v>
      </c>
      <c r="FE195" s="204" t="e" vm="1">
        <f>+[4]!NumLetras(FD195,"PESO","PESOS DOMINICANOS","$EE $m CON #d/100 CENTAVOS")</f>
        <v>#VALUE!</v>
      </c>
      <c r="FF195" s="204">
        <f t="shared" si="168"/>
        <v>22176</v>
      </c>
      <c r="FG195" s="80">
        <f t="shared" ref="FG195:FG258" si="179">+O195+U195+Z195+AE195+AK195+AP195+AV195+BB195+BG195+BM195+BR195+BW195+CB195+CG195+CL195+CR195+CX195+DC195+DI195+DO195+DT195+DY195+EE195+EJ195+EO195+ET195+EY195+FD195</f>
        <v>1099092.7999999998</v>
      </c>
      <c r="FH195" s="80" t="e" vm="1">
        <f>+[4]!NumLetras(FG195,"PESO","PESOS DOMINICANOS","$EE $m CON #d/100 CENTAVOS")</f>
        <v>#VALUE!</v>
      </c>
      <c r="FI195" s="80">
        <f t="shared" si="178"/>
        <v>98823.75</v>
      </c>
      <c r="FJ195" s="80" t="e" vm="1">
        <f>+[4]!NumLetras(FI195,"PESO","PESOS DOMINICANOS","$EE $m CON #d/100 CENTAVOS")</f>
        <v>#VALUE!</v>
      </c>
      <c r="FK195" s="80">
        <f t="shared" si="154"/>
        <v>1000269.0499999998</v>
      </c>
      <c r="FL195" s="80" t="e" vm="1">
        <f>+[4]!NumLetras(FK195,"PESO","PESOS DOMINICANOS","$EE $m CON #d/100 CENTAVOS")</f>
        <v>#VALUE!</v>
      </c>
      <c r="FM195" s="80">
        <f t="shared" si="155"/>
        <v>219818.56</v>
      </c>
      <c r="FN195" s="80" t="e" vm="1">
        <f>+[4]!NumLetras(FM195,"PESO","PESOS DOMINICANOS","$EE $m CON #d/100 CENTAVOS")</f>
        <v>#VALUE!</v>
      </c>
      <c r="FO195" s="80">
        <f t="shared" si="156"/>
        <v>10990.93</v>
      </c>
      <c r="FP195" s="80" t="e" vm="1">
        <f>+[4]!NumLetras(FO195,"PESO","PESOS DOMINICANOS","$EE $m CON #d/100 CENTAVOS")</f>
        <v>#VALUE!</v>
      </c>
      <c r="FQ195" s="80"/>
      <c r="FR195" s="80">
        <f t="shared" si="157"/>
        <v>879274.23999999976</v>
      </c>
      <c r="FS195" s="80" t="e" vm="1">
        <f>+[4]!NumLetras(FR195,"PESO","PESOS DOMINICANOS","$EE $m CON #d/100 CENTAVOS")</f>
        <v>#VALUE!</v>
      </c>
      <c r="FT195" s="37" t="str">
        <f>+VLOOKUP(D195,'RURAL XENIA'!F:G,2,0)</f>
        <v>R-19</v>
      </c>
    </row>
    <row r="196" spans="1:176">
      <c r="A196" s="37">
        <v>85</v>
      </c>
      <c r="B196" s="37">
        <v>85</v>
      </c>
      <c r="C196" s="26" t="s">
        <v>3444</v>
      </c>
      <c r="D196" s="37">
        <v>130539138</v>
      </c>
      <c r="E196" s="37">
        <f>+VLOOKUP(D196,'INFORMACION DE PROVEEDORES'!C:I,2,0)</f>
        <v>130539138</v>
      </c>
      <c r="F196" s="26" t="str">
        <f>+VLOOKUP(D196,'INFORMACION DE PROVEEDORES'!C:J,4,0)</f>
        <v>SANTA IGNACIA PEREZ BELLO</v>
      </c>
      <c r="G196" s="37" t="str">
        <f>+VLOOKUP(D196,'INFORMACION DE PROVEEDORES'!C:K,5,0)</f>
        <v>225-0038773-7</v>
      </c>
      <c r="H196" s="26" t="str">
        <f>+VLOOKUP(D196,'INFORMACION DE PROVEEDORES'!C:L,7,0)</f>
        <v>C/ SAN JUAN DE LA MAGUANA, NO.228 CRISTO REY</v>
      </c>
      <c r="I196" s="37" t="str">
        <f>+VLOOKUP(D196,'INFORMACION DE PROVEEDORES'!C:M,3,0)</f>
        <v xml:space="preserve"> JURÍDICA</v>
      </c>
      <c r="J196" s="37">
        <v>5</v>
      </c>
      <c r="K196" s="37">
        <v>383</v>
      </c>
      <c r="L196" s="37">
        <v>28</v>
      </c>
      <c r="M196" s="37">
        <f t="shared" si="158"/>
        <v>1120</v>
      </c>
      <c r="N196" s="189">
        <v>60.180000000000007</v>
      </c>
      <c r="O196" s="80">
        <f>+L196*'PRECIOS SEGUN ADJ (RURAL)'!$B$2*'PRECIOS SEGUN ADJ (RURAL)'!$C$2</f>
        <v>67401.600000000006</v>
      </c>
      <c r="P196" s="80" t="e" vm="1">
        <f>+[4]!NumLetras(O196,"PESO","PESOS DOMINICANOS","$EE $m CON #d/100 CENTAVOS")</f>
        <v>#VALUE!</v>
      </c>
      <c r="Q196" s="80">
        <f t="shared" si="159"/>
        <v>10784.26</v>
      </c>
      <c r="R196" s="165">
        <v>7</v>
      </c>
      <c r="S196" s="37">
        <f t="shared" si="135"/>
        <v>280</v>
      </c>
      <c r="T196" s="189">
        <v>33</v>
      </c>
      <c r="U196" s="80">
        <f>+R196*'PRECIOS SEGUN ADJ (RURAL)'!$B$3*'PRECIOS SEGUN ADJ (RURAL)'!$C$3</f>
        <v>9240</v>
      </c>
      <c r="V196" s="80" t="e" vm="1">
        <f>+[4]!NumLetras(U196,"PESO","PESOS DOMINICANOS","$EE $m CON #d/100 CENTAVOS")</f>
        <v>#VALUE!</v>
      </c>
      <c r="W196" s="192">
        <v>0</v>
      </c>
      <c r="X196" s="37">
        <f t="shared" si="169"/>
        <v>0</v>
      </c>
      <c r="Y196" s="189">
        <v>25.2</v>
      </c>
      <c r="Z196" s="80">
        <f>+W196*'PRECIOS SEGUN ADJ. (FRONTERIZO)'!$B$4*'PRECIOS SEGUN ADJ. (FRONTERIZO)'!$C$4</f>
        <v>0</v>
      </c>
      <c r="AA196" s="80" t="e" vm="1">
        <f>+[4]!NumLetras(Z196,"PESO","PESOS DOMINICANOS","$EE $m CON #d/100 CENTAVOS")</f>
        <v>#VALUE!</v>
      </c>
      <c r="AB196" s="165">
        <v>61</v>
      </c>
      <c r="AC196" s="37">
        <f t="shared" si="136"/>
        <v>2440</v>
      </c>
      <c r="AD196" s="189">
        <v>87.91</v>
      </c>
      <c r="AE196" s="80">
        <f>+AB196*'PRECIOS SEGUN ADJ (RURAL)'!$B$4*'PRECIOS SEGUN ADJ (RURAL)'!$C$4</f>
        <v>214500.40000000002</v>
      </c>
      <c r="AF196" s="80" t="e" vm="1">
        <f>+[4]!NumLetras(AE196,"PESO","PESOS DOMINICANOS","$EE $m CON #d/100 CENTAVOS")</f>
        <v>#VALUE!</v>
      </c>
      <c r="AG196" s="80">
        <f t="shared" si="160"/>
        <v>38610.07</v>
      </c>
      <c r="AH196" s="165">
        <v>72</v>
      </c>
      <c r="AI196" s="37">
        <f t="shared" si="137"/>
        <v>2880</v>
      </c>
      <c r="AJ196" s="189">
        <v>53.95</v>
      </c>
      <c r="AK196" s="80">
        <f>+AH196*'PRECIOS SEGUN ADJ (RURAL)'!$B$5*'PRECIOS SEGUN ADJ (RURAL)'!$C$5</f>
        <v>155376</v>
      </c>
      <c r="AL196" s="80" t="e" vm="1">
        <f>+[4]!NumLetras(AK196,"PESO","PESOS DOMINICANOS","$EE $m CON #d/100 CENTAVOS")</f>
        <v>#VALUE!</v>
      </c>
      <c r="AM196" s="165">
        <v>12</v>
      </c>
      <c r="AN196" s="37">
        <f t="shared" si="138"/>
        <v>480</v>
      </c>
      <c r="AO196" s="189">
        <v>29.05</v>
      </c>
      <c r="AP196" s="80">
        <f>+AM196*'PRECIOS SEGUN ADJ (RURAL)'!$B$6*'PRECIOS SEGUN ADJ (RURAL)'!$C$6</f>
        <v>13944</v>
      </c>
      <c r="AQ196" s="80" t="e" vm="1">
        <f>+[4]!NumLetras(AP196,"PESO","PESOS DOMINICANOS","$EE $m CON #d/100 CENTAVOS")</f>
        <v>#VALUE!</v>
      </c>
      <c r="AR196" s="80">
        <f t="shared" si="161"/>
        <v>2231.04</v>
      </c>
      <c r="AS196" s="165">
        <v>23</v>
      </c>
      <c r="AT196" s="37">
        <f t="shared" si="139"/>
        <v>920</v>
      </c>
      <c r="AU196" s="189">
        <v>304.44</v>
      </c>
      <c r="AV196" s="80">
        <f>+AS196*'PRECIOS SEGUN ADJ (RURAL)'!$B$7*'PRECIOS SEGUN ADJ (RURAL)'!$C$7</f>
        <v>280084.8</v>
      </c>
      <c r="AW196" s="80" t="e" vm="1">
        <f>+[4]!NumLetras(AV196,"PESO","PESOS DOMINICANOS","$EE $m CON #d/100 CENTAVOS")</f>
        <v>#VALUE!</v>
      </c>
      <c r="AX196" s="80">
        <f t="shared" si="162"/>
        <v>50415.26</v>
      </c>
      <c r="AY196" s="37">
        <v>0</v>
      </c>
      <c r="AZ196" s="37">
        <f t="shared" si="170"/>
        <v>0</v>
      </c>
      <c r="BA196" s="189">
        <v>18.899999999999999</v>
      </c>
      <c r="BB196" s="80">
        <f>+AY196*'PRECIOS SEGUN ADJ. (FRONTERIZO)'!$B$9*'PRECIOS SEGUN ADJ. (FRONTERIZO)'!$C$9</f>
        <v>0</v>
      </c>
      <c r="BC196" s="80" t="e" vm="1">
        <f>+[4]!NumLetras(BB196,"PESO","PESOS DOMINICANOS","$EE $m CON #d/100 CENTAVOS")</f>
        <v>#VALUE!</v>
      </c>
      <c r="BD196" s="165">
        <v>7</v>
      </c>
      <c r="BE196" s="37">
        <f t="shared" si="140"/>
        <v>280</v>
      </c>
      <c r="BF196" s="189">
        <v>140.38999999999999</v>
      </c>
      <c r="BG196" s="80">
        <f>+BD196*'PRECIOS SEGUN ADJ (RURAL)'!$B$8*'PRECIOS SEGUN ADJ (RURAL)'!$C$8</f>
        <v>39309.199999999997</v>
      </c>
      <c r="BH196" s="80" t="e" vm="1">
        <f>+[4]!NumLetras(BG196,"PESO","PESOS DOMINICANOS","$EE $m CON #d/100 CENTAVOS")</f>
        <v>#VALUE!</v>
      </c>
      <c r="BI196" s="80">
        <f t="shared" si="163"/>
        <v>7075.66</v>
      </c>
      <c r="BJ196" s="37">
        <v>0</v>
      </c>
      <c r="BK196" s="37">
        <f t="shared" si="171"/>
        <v>0</v>
      </c>
      <c r="BL196" s="189">
        <v>31.459999999999997</v>
      </c>
      <c r="BM196" s="80">
        <f>+BJ196*'PRECIOS SEGUN ADJ. (FRONTERIZO)'!$B$11*'PRECIOS SEGUN ADJ. (FRONTERIZO)'!$C$11</f>
        <v>0</v>
      </c>
      <c r="BN196" s="80" t="e" vm="1">
        <f>+[4]!NumLetras(BM196,"PESO","PESOS DOMINICANOS","$EE $m CON #d/100 CENTAVOS")</f>
        <v>#VALUE!</v>
      </c>
      <c r="BO196" s="165">
        <v>19</v>
      </c>
      <c r="BP196" s="37">
        <f t="shared" si="141"/>
        <v>760</v>
      </c>
      <c r="BQ196" s="189">
        <v>68.099999999999994</v>
      </c>
      <c r="BR196" s="80">
        <f>+BO196*'PRECIOS SEGUN ADJ (RURAL)'!$B$9*'PRECIOS SEGUN ADJ (RURAL)'!$C$9</f>
        <v>51755.999999999993</v>
      </c>
      <c r="BS196" s="80" t="e" vm="1">
        <f>+[4]!NumLetras(BR196,"PESO","PESOS DOMINICANOS","$EE $m CON #d/100 CENTAVOS")</f>
        <v>#VALUE!</v>
      </c>
      <c r="BT196" s="165">
        <v>383</v>
      </c>
      <c r="BU196" s="37">
        <f t="shared" si="164"/>
        <v>7660</v>
      </c>
      <c r="BV196" s="189">
        <v>5.5</v>
      </c>
      <c r="BW196" s="80">
        <f>+BT196*'PRECIOS SEGUN ADJ (RURAL)'!$B$10*'PRECIOS SEGUN ADJ (RURAL)'!$C$10</f>
        <v>42130</v>
      </c>
      <c r="BX196" s="80" t="e" vm="1">
        <f>+[4]!NumLetras(BW196,"PESO","PESOS DOMINICANOS","$EE $m CON #d/100 CENTAVOS")</f>
        <v>#VALUE!</v>
      </c>
      <c r="BY196" s="165">
        <v>383</v>
      </c>
      <c r="BZ196" s="37">
        <f t="shared" si="142"/>
        <v>15320</v>
      </c>
      <c r="CA196" s="189">
        <v>7.1500000000000012</v>
      </c>
      <c r="CB196" s="80">
        <f>+BY196*'PRECIOS SEGUN ADJ (RURAL)'!$B$11*'PRECIOS SEGUN ADJ (RURAL)'!$C$11</f>
        <v>109538.00000000001</v>
      </c>
      <c r="CC196" s="80" t="e" vm="1">
        <f>+[4]!NumLetras(CB196,"PESO","PESOS DOMINICANOS","$EE $m CON #d/100 CENTAVOS")</f>
        <v>#VALUE!</v>
      </c>
      <c r="CD196" s="165">
        <v>383</v>
      </c>
      <c r="CE196" s="37">
        <f t="shared" si="143"/>
        <v>15320</v>
      </c>
      <c r="CF196" s="189">
        <v>6.84</v>
      </c>
      <c r="CG196" s="80">
        <f>+CD196*'PRECIOS SEGUN ADJ (RURAL)'!$B$12*'PRECIOS SEGUN ADJ (RURAL)'!$C$12</f>
        <v>104788.79999999999</v>
      </c>
      <c r="CH196" s="80" t="e" vm="1">
        <f>+[4]!NumLetras(CG196,"PESO","PESOS DOMINICANOS","$EE $m CON #d/100 CENTAVOS")</f>
        <v>#VALUE!</v>
      </c>
      <c r="CI196" s="37">
        <v>0</v>
      </c>
      <c r="CJ196" s="37">
        <f t="shared" si="172"/>
        <v>0</v>
      </c>
      <c r="CK196" s="189">
        <v>60</v>
      </c>
      <c r="CL196" s="80">
        <f>+CI196*'PRECIOS SEGUN ADJ. (FRONTERIZO)'!$B$16*'PRECIOS SEGUN ADJ. (FRONTERIZO)'!$C$16</f>
        <v>0</v>
      </c>
      <c r="CM196" s="80" t="e" vm="1">
        <f>+[4]!NumLetras(CL196,"PESO","PESOS DOMINICANOS","$EE $m CON #d/100 CENTAVOS")</f>
        <v>#VALUE!</v>
      </c>
      <c r="CN196" s="80">
        <f t="shared" si="144"/>
        <v>0</v>
      </c>
      <c r="CO196" s="37">
        <v>0</v>
      </c>
      <c r="CP196" s="37">
        <f t="shared" si="173"/>
        <v>0</v>
      </c>
      <c r="CQ196" s="189">
        <v>55.649999999999991</v>
      </c>
      <c r="CR196" s="80">
        <f>+CO196*'PRECIOS SEGUN ADJ. (FRONTERIZO)'!$B$17*'PRECIOS SEGUN ADJ. (FRONTERIZO)'!$C$17</f>
        <v>0</v>
      </c>
      <c r="CS196" s="80" t="e" vm="1">
        <f>+[4]!NumLetras(CR196,"PESO","PESOS DOMINICANOS","$EE $m CON #d/100 CENTAVOS")</f>
        <v>#VALUE!</v>
      </c>
      <c r="CT196" s="80">
        <f t="shared" si="145"/>
        <v>0</v>
      </c>
      <c r="CU196" s="165">
        <v>383</v>
      </c>
      <c r="CV196" s="37">
        <f t="shared" si="146"/>
        <v>15320</v>
      </c>
      <c r="CW196" s="189">
        <v>6.5999999999999988</v>
      </c>
      <c r="CX196" s="80">
        <f>+CU196*'PRECIOS SEGUN ADJ (RURAL)'!$B$14*'PRECIOS SEGUN ADJ (RURAL)'!$C$14</f>
        <v>101111.99999999999</v>
      </c>
      <c r="CY196" s="80" t="e" vm="1">
        <f>+[4]!NumLetras(CX196,"PESO","PESOS DOMINICANOS","$EE $m CON #d/100 CENTAVOS")</f>
        <v>#VALUE!</v>
      </c>
      <c r="CZ196" s="37">
        <v>0</v>
      </c>
      <c r="DA196" s="37">
        <f t="shared" si="174"/>
        <v>0</v>
      </c>
      <c r="DB196" s="189">
        <v>65.75</v>
      </c>
      <c r="DC196" s="80">
        <f>+CZ196*'PRECIOS SEGUN ADJ. (FRONTERIZO)'!$B$19*'PRECIOS SEGUN ADJ. (FRONTERIZO)'!$C$19</f>
        <v>0</v>
      </c>
      <c r="DD196" s="80" t="e" vm="1">
        <f>+[4]!NumLetras(DC196,"PESO","PESOS DOMINICANOS","$EE $m CON #d/100 CENTAVOS")</f>
        <v>#VALUE!</v>
      </c>
      <c r="DE196" s="80">
        <f t="shared" si="147"/>
        <v>0</v>
      </c>
      <c r="DF196" s="165">
        <v>16</v>
      </c>
      <c r="DG196" s="37">
        <f t="shared" si="148"/>
        <v>640</v>
      </c>
      <c r="DH196" s="189">
        <v>82.59999999999998</v>
      </c>
      <c r="DI196" s="80">
        <f>+DF196*'PRECIOS SEGUN ADJ (RURAL)'!$B$15*'PRECIOS SEGUN ADJ (RURAL)'!$C$15</f>
        <v>52864</v>
      </c>
      <c r="DJ196" s="80" t="e" vm="1">
        <f>+[4]!NumLetras(DI196,"PESO","PESOS DOMINICANOS","$EE $m CON #d/100 CENTAVOS")</f>
        <v>#VALUE!</v>
      </c>
      <c r="DK196" s="80">
        <f t="shared" si="165"/>
        <v>9515.52</v>
      </c>
      <c r="DL196" s="165">
        <v>383</v>
      </c>
      <c r="DM196" s="37">
        <f t="shared" si="149"/>
        <v>15320</v>
      </c>
      <c r="DN196" s="189">
        <v>23.059999999999995</v>
      </c>
      <c r="DO196" s="80">
        <f>+DL196*'PRECIOS SEGUN ADJ (RURAL)'!$B$17*'PRECIOS SEGUN ADJ (RURAL)'!$C$17</f>
        <v>353279.19999999995</v>
      </c>
      <c r="DP196" s="80" t="e" vm="1">
        <f>+[4]!NumLetras(DO196,"PESO","PESOS DOMINICANOS","$EE $m CON #d/100 CENTAVOS")</f>
        <v>#VALUE!</v>
      </c>
      <c r="DQ196" s="192">
        <v>0</v>
      </c>
      <c r="DR196" s="192">
        <f t="shared" si="175"/>
        <v>0</v>
      </c>
      <c r="DS196" s="189">
        <v>80.849999999999994</v>
      </c>
      <c r="DT196" s="80">
        <f>+DQ196*'PRECIOS SEGUN ADJ. (FRONTERIZO)'!$B$22*'PRECIOS SEGUN ADJ. (FRONTERIZO)'!$C$22</f>
        <v>0</v>
      </c>
      <c r="DU196" s="80" t="e" vm="1">
        <f>+[4]!NumLetras(DT196,"PESO","PESOS DOMINICANOS","$EE $m CON #d/100 CENTAVOS")</f>
        <v>#VALUE!</v>
      </c>
      <c r="DV196" s="165">
        <v>18</v>
      </c>
      <c r="DW196" s="37">
        <f t="shared" si="150"/>
        <v>720</v>
      </c>
      <c r="DX196" s="189">
        <v>21.83</v>
      </c>
      <c r="DY196" s="80">
        <f>+DV196*'PRECIOS SEGUN ADJ (RURAL)'!$B$19*'PRECIOS SEGUN ADJ (RURAL)'!$C$19</f>
        <v>15717.599999999999</v>
      </c>
      <c r="DZ196" s="80" t="e" vm="1">
        <f>+[4]!NumLetras(DY196,"PESO","PESOS DOMINICANOS","$EE $m CON #d/100 CENTAVOS")</f>
        <v>#VALUE!</v>
      </c>
      <c r="EA196" s="80">
        <f t="shared" si="166"/>
        <v>2829.17</v>
      </c>
      <c r="EB196" s="165">
        <v>58</v>
      </c>
      <c r="EC196" s="37">
        <f t="shared" si="151"/>
        <v>2320</v>
      </c>
      <c r="ED196" s="189">
        <v>33</v>
      </c>
      <c r="EE196" s="80">
        <f>+EB196*'PRECIOS SEGUN ADJ (RURAL)'!$B$20*'PRECIOS SEGUN ADJ (RURAL)'!$C$20</f>
        <v>76560</v>
      </c>
      <c r="EF196" s="80" t="e" vm="1">
        <f>+[4]!NumLetras(EE196,"PESO","PESOS DOMINICANOS","$EE $m CON #d/100 CENTAVOS")</f>
        <v>#VALUE!</v>
      </c>
      <c r="EG196" s="37">
        <v>0</v>
      </c>
      <c r="EH196" s="37">
        <f t="shared" si="176"/>
        <v>0</v>
      </c>
      <c r="EI196" s="189">
        <v>15.789999999999997</v>
      </c>
      <c r="EJ196" s="80">
        <f>+EG196*'PRECIOS SEGUN ADJ. (FRONTERIZO)'!$B$25*'PRECIOS SEGUN ADJ. (FRONTERIZO)'!$C$25</f>
        <v>0</v>
      </c>
      <c r="EK196" s="80" t="e" vm="1">
        <f>+[4]!NumLetras(EJ196,"PESO","PESOS DOMINICANOS","$EE $m CON #d/100 CENTAVOS")</f>
        <v>#VALUE!</v>
      </c>
      <c r="EL196" s="37">
        <v>0</v>
      </c>
      <c r="EM196" s="37">
        <f t="shared" si="177"/>
        <v>0</v>
      </c>
      <c r="EN196" s="189">
        <v>31.5</v>
      </c>
      <c r="EO196" s="80">
        <f>+EL196*'PRECIOS SEGUN ADJ. (FRONTERIZO)'!$B$26*'PRECIOS SEGUN ADJ. (FRONTERIZO)'!$C$26</f>
        <v>0</v>
      </c>
      <c r="EP196" s="80" t="e" vm="1">
        <f>+[4]!NumLetras(EO196,"PESO","PESOS DOMINICANOS","$EE $m CON #d/100 CENTAVOS")</f>
        <v>#VALUE!</v>
      </c>
      <c r="EQ196" s="193">
        <v>52</v>
      </c>
      <c r="ER196" s="194">
        <f t="shared" si="152"/>
        <v>2080</v>
      </c>
      <c r="ES196" s="195">
        <v>21.68</v>
      </c>
      <c r="ET196" s="196">
        <f>+EQ196*'PRECIOS SEGUN ADJ (RURAL)'!$B$13*'PRECIOS SEGUN ADJ (RURAL)'!$C$13</f>
        <v>45094.399999999994</v>
      </c>
      <c r="EU196" s="196" t="e" vm="1">
        <f>+[4]!NumLetras(ET196,"PESO","PESOS DOMINICANOS","$EE $m CON #d/100 CENTAVOS")</f>
        <v>#VALUE!</v>
      </c>
      <c r="EV196" s="197">
        <v>383</v>
      </c>
      <c r="EW196" s="198">
        <f t="shared" si="167"/>
        <v>7660</v>
      </c>
      <c r="EX196" s="199">
        <v>5.5</v>
      </c>
      <c r="EY196" s="200">
        <f>+EV196*'PRECIOS SEGUN ADJ (RURAL)'!$B$16*'PRECIOS SEGUN ADJ (RURAL)'!$C$16</f>
        <v>42130</v>
      </c>
      <c r="EZ196" s="200" t="e" vm="1">
        <f>+[4]!NumLetras(EY196,"PESO","PESOS DOMINICANOS","$EE $m CON #d/100 CENTAVOS")</f>
        <v>#VALUE!</v>
      </c>
      <c r="FA196" s="201">
        <v>23</v>
      </c>
      <c r="FB196" s="202">
        <f t="shared" si="153"/>
        <v>920</v>
      </c>
      <c r="FC196" s="203">
        <v>220</v>
      </c>
      <c r="FD196" s="204">
        <f>+FA196*'PRECIOS SEGUN ADJ (RURAL)'!$B$18*'PRECIOS SEGUN ADJ (RURAL)'!$C$18</f>
        <v>202400</v>
      </c>
      <c r="FE196" s="204" t="e" vm="1">
        <f>+[4]!NumLetras(FD196,"PESO","PESOS DOMINICANOS","$EE $m CON #d/100 CENTAVOS")</f>
        <v>#VALUE!</v>
      </c>
      <c r="FF196" s="204">
        <f t="shared" si="168"/>
        <v>36432</v>
      </c>
      <c r="FG196" s="80">
        <f t="shared" si="179"/>
        <v>1977226</v>
      </c>
      <c r="FH196" s="80" t="e" vm="1">
        <f>+[4]!NumLetras(FG196,"PESO","PESOS DOMINICANOS","$EE $m CON #d/100 CENTAVOS")</f>
        <v>#VALUE!</v>
      </c>
      <c r="FI196" s="80">
        <f t="shared" si="178"/>
        <v>157892.98000000001</v>
      </c>
      <c r="FJ196" s="80" t="e" vm="1">
        <f>+[4]!NumLetras(FI196,"PESO","PESOS DOMINICANOS","$EE $m CON #d/100 CENTAVOS")</f>
        <v>#VALUE!</v>
      </c>
      <c r="FK196" s="80">
        <f t="shared" si="154"/>
        <v>1819333.02</v>
      </c>
      <c r="FL196" s="80" t="e" vm="1">
        <f>+[4]!NumLetras(FK196,"PESO","PESOS DOMINICANOS","$EE $m CON #d/100 CENTAVOS")</f>
        <v>#VALUE!</v>
      </c>
      <c r="FM196" s="80">
        <f t="shared" si="155"/>
        <v>395445.2</v>
      </c>
      <c r="FN196" s="80" t="e" vm="1">
        <f>+[4]!NumLetras(FM196,"PESO","PESOS DOMINICANOS","$EE $m CON #d/100 CENTAVOS")</f>
        <v>#VALUE!</v>
      </c>
      <c r="FO196" s="80">
        <f t="shared" si="156"/>
        <v>19772.259999999998</v>
      </c>
      <c r="FP196" s="80" t="e" vm="1">
        <f>+[4]!NumLetras(FO196,"PESO","PESOS DOMINICANOS","$EE $m CON #d/100 CENTAVOS")</f>
        <v>#VALUE!</v>
      </c>
      <c r="FQ196" s="80"/>
      <c r="FR196" s="80">
        <f t="shared" si="157"/>
        <v>1581780.8</v>
      </c>
      <c r="FS196" s="80" t="e" vm="1">
        <f>+[4]!NumLetras(FR196,"PESO","PESOS DOMINICANOS","$EE $m CON #d/100 CENTAVOS")</f>
        <v>#VALUE!</v>
      </c>
      <c r="FT196" s="37" t="str">
        <f>+VLOOKUP(D196,'RURAL XENIA'!F:G,2,0)</f>
        <v>R-09</v>
      </c>
    </row>
    <row r="197" spans="1:176">
      <c r="A197" s="37">
        <v>86</v>
      </c>
      <c r="B197" s="37">
        <v>86</v>
      </c>
      <c r="C197" s="26" t="s">
        <v>1475</v>
      </c>
      <c r="D197" s="37">
        <v>40211988718</v>
      </c>
      <c r="E197" s="37" t="str">
        <f>+VLOOKUP(D197,'INFORMACION DE PROVEEDORES'!C:I,2,0)</f>
        <v>402-1198871-8</v>
      </c>
      <c r="F197" s="26" t="str">
        <f>+VLOOKUP(D197,'INFORMACION DE PROVEEDORES'!C:J,4,0)</f>
        <v>JERSON LUIS MORON BELTRE</v>
      </c>
      <c r="G197" s="37" t="str">
        <f>+VLOOKUP(D197,'INFORMACION DE PROVEEDORES'!C:K,5,0)</f>
        <v>402-1198871-8</v>
      </c>
      <c r="H197" s="26" t="str">
        <f>+VLOOKUP(D197,'INFORMACION DE PROVEEDORES'!C:L,7,0)</f>
        <v>CALLE EUGENIO COHEN NO. 80, LA BOMBITA, AZUA</v>
      </c>
      <c r="I197" s="37" t="str">
        <f>+VLOOKUP(D197,'INFORMACION DE PROVEEDORES'!C:M,3,0)</f>
        <v xml:space="preserve"> FÍSICA</v>
      </c>
      <c r="J197" s="37">
        <v>1</v>
      </c>
      <c r="K197" s="37">
        <v>210</v>
      </c>
      <c r="L197" s="37">
        <v>14</v>
      </c>
      <c r="M197" s="37">
        <f t="shared" si="158"/>
        <v>560</v>
      </c>
      <c r="N197" s="189">
        <v>60.180000000000007</v>
      </c>
      <c r="O197" s="80">
        <f>+L197*'PRECIOS SEGUN ADJ (RURAL)'!$B$2*'PRECIOS SEGUN ADJ (RURAL)'!$C$2</f>
        <v>33700.800000000003</v>
      </c>
      <c r="P197" s="80" t="e" vm="1">
        <f>+[4]!NumLetras(O197,"PESO","PESOS DOMINICANOS","$EE $m CON #d/100 CENTAVOS")</f>
        <v>#VALUE!</v>
      </c>
      <c r="Q197" s="80">
        <f t="shared" si="159"/>
        <v>5392.13</v>
      </c>
      <c r="R197" s="165">
        <v>3</v>
      </c>
      <c r="S197" s="37">
        <f t="shared" si="135"/>
        <v>120</v>
      </c>
      <c r="T197" s="189">
        <v>33</v>
      </c>
      <c r="U197" s="80">
        <f>+R197*'PRECIOS SEGUN ADJ (RURAL)'!$B$3*'PRECIOS SEGUN ADJ (RURAL)'!$C$3</f>
        <v>3960</v>
      </c>
      <c r="V197" s="80" t="e" vm="1">
        <f>+[4]!NumLetras(U197,"PESO","PESOS DOMINICANOS","$EE $m CON #d/100 CENTAVOS")</f>
        <v>#VALUE!</v>
      </c>
      <c r="W197" s="192">
        <v>0</v>
      </c>
      <c r="X197" s="37">
        <f t="shared" si="169"/>
        <v>0</v>
      </c>
      <c r="Y197" s="189">
        <v>25.2</v>
      </c>
      <c r="Z197" s="80">
        <f>+W197*'PRECIOS SEGUN ADJ. (FRONTERIZO)'!$B$4*'PRECIOS SEGUN ADJ. (FRONTERIZO)'!$C$4</f>
        <v>0</v>
      </c>
      <c r="AA197" s="80" t="e" vm="1">
        <f>+[4]!NumLetras(Z197,"PESO","PESOS DOMINICANOS","$EE $m CON #d/100 CENTAVOS")</f>
        <v>#VALUE!</v>
      </c>
      <c r="AB197" s="165">
        <v>32</v>
      </c>
      <c r="AC197" s="37">
        <f t="shared" si="136"/>
        <v>1280</v>
      </c>
      <c r="AD197" s="189">
        <v>87.91</v>
      </c>
      <c r="AE197" s="80">
        <f>+AB197*'PRECIOS SEGUN ADJ (RURAL)'!$B$4*'PRECIOS SEGUN ADJ (RURAL)'!$C$4</f>
        <v>112524.79999999999</v>
      </c>
      <c r="AF197" s="80" t="e" vm="1">
        <f>+[4]!NumLetras(AE197,"PESO","PESOS DOMINICANOS","$EE $m CON #d/100 CENTAVOS")</f>
        <v>#VALUE!</v>
      </c>
      <c r="AG197" s="80">
        <f t="shared" si="160"/>
        <v>20254.46</v>
      </c>
      <c r="AH197" s="165">
        <v>39</v>
      </c>
      <c r="AI197" s="37">
        <f t="shared" si="137"/>
        <v>1560</v>
      </c>
      <c r="AJ197" s="189">
        <v>53.95</v>
      </c>
      <c r="AK197" s="80">
        <f>+AH197*'PRECIOS SEGUN ADJ (RURAL)'!$B$5*'PRECIOS SEGUN ADJ (RURAL)'!$C$5</f>
        <v>84162</v>
      </c>
      <c r="AL197" s="80" t="e" vm="1">
        <f>+[4]!NumLetras(AK197,"PESO","PESOS DOMINICANOS","$EE $m CON #d/100 CENTAVOS")</f>
        <v>#VALUE!</v>
      </c>
      <c r="AM197" s="165">
        <v>5</v>
      </c>
      <c r="AN197" s="37">
        <f t="shared" si="138"/>
        <v>200</v>
      </c>
      <c r="AO197" s="189">
        <v>29.05</v>
      </c>
      <c r="AP197" s="80">
        <f>+AM197*'PRECIOS SEGUN ADJ (RURAL)'!$B$6*'PRECIOS SEGUN ADJ (RURAL)'!$C$6</f>
        <v>5810</v>
      </c>
      <c r="AQ197" s="80" t="e" vm="1">
        <f>+[4]!NumLetras(AP197,"PESO","PESOS DOMINICANOS","$EE $m CON #d/100 CENTAVOS")</f>
        <v>#VALUE!</v>
      </c>
      <c r="AR197" s="80">
        <f t="shared" si="161"/>
        <v>929.6</v>
      </c>
      <c r="AS197" s="165">
        <v>12</v>
      </c>
      <c r="AT197" s="37">
        <f t="shared" si="139"/>
        <v>480</v>
      </c>
      <c r="AU197" s="189">
        <v>304.44</v>
      </c>
      <c r="AV197" s="80">
        <f>+AS197*'PRECIOS SEGUN ADJ (RURAL)'!$B$7*'PRECIOS SEGUN ADJ (RURAL)'!$C$7</f>
        <v>146131.19999999998</v>
      </c>
      <c r="AW197" s="80" t="e" vm="1">
        <f>+[4]!NumLetras(AV197,"PESO","PESOS DOMINICANOS","$EE $m CON #d/100 CENTAVOS")</f>
        <v>#VALUE!</v>
      </c>
      <c r="AX197" s="80">
        <f t="shared" si="162"/>
        <v>26303.62</v>
      </c>
      <c r="AY197" s="37">
        <v>0</v>
      </c>
      <c r="AZ197" s="37">
        <f t="shared" si="170"/>
        <v>0</v>
      </c>
      <c r="BA197" s="189">
        <v>18.899999999999999</v>
      </c>
      <c r="BB197" s="80">
        <f>+AY197*'PRECIOS SEGUN ADJ. (FRONTERIZO)'!$B$9*'PRECIOS SEGUN ADJ. (FRONTERIZO)'!$C$9</f>
        <v>0</v>
      </c>
      <c r="BC197" s="80" t="e" vm="1">
        <f>+[4]!NumLetras(BB197,"PESO","PESOS DOMINICANOS","$EE $m CON #d/100 CENTAVOS")</f>
        <v>#VALUE!</v>
      </c>
      <c r="BD197" s="165">
        <v>3</v>
      </c>
      <c r="BE197" s="37">
        <f t="shared" si="140"/>
        <v>120</v>
      </c>
      <c r="BF197" s="189">
        <v>140.38999999999999</v>
      </c>
      <c r="BG197" s="80">
        <f>+BD197*'PRECIOS SEGUN ADJ (RURAL)'!$B$8*'PRECIOS SEGUN ADJ (RURAL)'!$C$8</f>
        <v>16846.8</v>
      </c>
      <c r="BH197" s="80" t="e" vm="1">
        <f>+[4]!NumLetras(BG197,"PESO","PESOS DOMINICANOS","$EE $m CON #d/100 CENTAVOS")</f>
        <v>#VALUE!</v>
      </c>
      <c r="BI197" s="80">
        <f t="shared" si="163"/>
        <v>3032.42</v>
      </c>
      <c r="BJ197" s="37">
        <v>0</v>
      </c>
      <c r="BK197" s="37">
        <f t="shared" si="171"/>
        <v>0</v>
      </c>
      <c r="BL197" s="189">
        <v>31.459999999999997</v>
      </c>
      <c r="BM197" s="80">
        <f>+BJ197*'PRECIOS SEGUN ADJ. (FRONTERIZO)'!$B$11*'PRECIOS SEGUN ADJ. (FRONTERIZO)'!$C$11</f>
        <v>0</v>
      </c>
      <c r="BN197" s="80" t="e" vm="1">
        <f>+[4]!NumLetras(BM197,"PESO","PESOS DOMINICANOS","$EE $m CON #d/100 CENTAVOS")</f>
        <v>#VALUE!</v>
      </c>
      <c r="BO197" s="165">
        <v>10</v>
      </c>
      <c r="BP197" s="37">
        <f t="shared" si="141"/>
        <v>400</v>
      </c>
      <c r="BQ197" s="189">
        <v>68.099999999999994</v>
      </c>
      <c r="BR197" s="80">
        <f>+BO197*'PRECIOS SEGUN ADJ (RURAL)'!$B$9*'PRECIOS SEGUN ADJ (RURAL)'!$C$9</f>
        <v>27240</v>
      </c>
      <c r="BS197" s="80" t="e" vm="1">
        <f>+[4]!NumLetras(BR197,"PESO","PESOS DOMINICANOS","$EE $m CON #d/100 CENTAVOS")</f>
        <v>#VALUE!</v>
      </c>
      <c r="BT197" s="165">
        <v>210</v>
      </c>
      <c r="BU197" s="37">
        <f t="shared" si="164"/>
        <v>4200</v>
      </c>
      <c r="BV197" s="189">
        <v>5.5</v>
      </c>
      <c r="BW197" s="80">
        <f>+BT197*'PRECIOS SEGUN ADJ (RURAL)'!$B$10*'PRECIOS SEGUN ADJ (RURAL)'!$C$10</f>
        <v>23100</v>
      </c>
      <c r="BX197" s="80" t="e" vm="1">
        <f>+[4]!NumLetras(BW197,"PESO","PESOS DOMINICANOS","$EE $m CON #d/100 CENTAVOS")</f>
        <v>#VALUE!</v>
      </c>
      <c r="BY197" s="165">
        <v>210</v>
      </c>
      <c r="BZ197" s="37">
        <f t="shared" si="142"/>
        <v>8400</v>
      </c>
      <c r="CA197" s="189">
        <v>7.1500000000000012</v>
      </c>
      <c r="CB197" s="80">
        <f>+BY197*'PRECIOS SEGUN ADJ (RURAL)'!$B$11*'PRECIOS SEGUN ADJ (RURAL)'!$C$11</f>
        <v>60060</v>
      </c>
      <c r="CC197" s="80" t="e" vm="1">
        <f>+[4]!NumLetras(CB197,"PESO","PESOS DOMINICANOS","$EE $m CON #d/100 CENTAVOS")</f>
        <v>#VALUE!</v>
      </c>
      <c r="CD197" s="165">
        <v>210</v>
      </c>
      <c r="CE197" s="37">
        <f t="shared" si="143"/>
        <v>8400</v>
      </c>
      <c r="CF197" s="189">
        <v>6.84</v>
      </c>
      <c r="CG197" s="80">
        <f>+CD197*'PRECIOS SEGUN ADJ (RURAL)'!$B$12*'PRECIOS SEGUN ADJ (RURAL)'!$C$12</f>
        <v>57455.999999999993</v>
      </c>
      <c r="CH197" s="80" t="e" vm="1">
        <f>+[4]!NumLetras(CG197,"PESO","PESOS DOMINICANOS","$EE $m CON #d/100 CENTAVOS")</f>
        <v>#VALUE!</v>
      </c>
      <c r="CI197" s="37">
        <v>0</v>
      </c>
      <c r="CJ197" s="37">
        <f t="shared" si="172"/>
        <v>0</v>
      </c>
      <c r="CK197" s="189">
        <v>60</v>
      </c>
      <c r="CL197" s="80">
        <f>+CI197*'PRECIOS SEGUN ADJ. (FRONTERIZO)'!$B$16*'PRECIOS SEGUN ADJ. (FRONTERIZO)'!$C$16</f>
        <v>0</v>
      </c>
      <c r="CM197" s="80" t="e" vm="1">
        <f>+[4]!NumLetras(CL197,"PESO","PESOS DOMINICANOS","$EE $m CON #d/100 CENTAVOS")</f>
        <v>#VALUE!</v>
      </c>
      <c r="CN197" s="80">
        <f t="shared" si="144"/>
        <v>0</v>
      </c>
      <c r="CO197" s="37">
        <v>0</v>
      </c>
      <c r="CP197" s="37">
        <f t="shared" si="173"/>
        <v>0</v>
      </c>
      <c r="CQ197" s="189">
        <v>55.649999999999991</v>
      </c>
      <c r="CR197" s="80">
        <f>+CO197*'PRECIOS SEGUN ADJ. (FRONTERIZO)'!$B$17*'PRECIOS SEGUN ADJ. (FRONTERIZO)'!$C$17</f>
        <v>0</v>
      </c>
      <c r="CS197" s="80" t="e" vm="1">
        <f>+[4]!NumLetras(CR197,"PESO","PESOS DOMINICANOS","$EE $m CON #d/100 CENTAVOS")</f>
        <v>#VALUE!</v>
      </c>
      <c r="CT197" s="80">
        <f t="shared" si="145"/>
        <v>0</v>
      </c>
      <c r="CU197" s="165">
        <v>210</v>
      </c>
      <c r="CV197" s="37">
        <f t="shared" si="146"/>
        <v>8400</v>
      </c>
      <c r="CW197" s="189">
        <v>6.5999999999999988</v>
      </c>
      <c r="CX197" s="80">
        <f>+CU197*'PRECIOS SEGUN ADJ (RURAL)'!$B$14*'PRECIOS SEGUN ADJ (RURAL)'!$C$14</f>
        <v>55440</v>
      </c>
      <c r="CY197" s="80" t="e" vm="1">
        <f>+[4]!NumLetras(CX197,"PESO","PESOS DOMINICANOS","$EE $m CON #d/100 CENTAVOS")</f>
        <v>#VALUE!</v>
      </c>
      <c r="CZ197" s="37">
        <v>0</v>
      </c>
      <c r="DA197" s="37">
        <f t="shared" si="174"/>
        <v>0</v>
      </c>
      <c r="DB197" s="189">
        <v>65.75</v>
      </c>
      <c r="DC197" s="80">
        <f>+CZ197*'PRECIOS SEGUN ADJ. (FRONTERIZO)'!$B$19*'PRECIOS SEGUN ADJ. (FRONTERIZO)'!$C$19</f>
        <v>0</v>
      </c>
      <c r="DD197" s="80" t="e" vm="1">
        <f>+[4]!NumLetras(DC197,"PESO","PESOS DOMINICANOS","$EE $m CON #d/100 CENTAVOS")</f>
        <v>#VALUE!</v>
      </c>
      <c r="DE197" s="80">
        <f t="shared" si="147"/>
        <v>0</v>
      </c>
      <c r="DF197" s="165">
        <v>7</v>
      </c>
      <c r="DG197" s="37">
        <f t="shared" si="148"/>
        <v>280</v>
      </c>
      <c r="DH197" s="189">
        <v>82.59999999999998</v>
      </c>
      <c r="DI197" s="80">
        <f>+DF197*'PRECIOS SEGUN ADJ (RURAL)'!$B$15*'PRECIOS SEGUN ADJ (RURAL)'!$C$15</f>
        <v>23127.999999999996</v>
      </c>
      <c r="DJ197" s="80" t="e" vm="1">
        <f>+[4]!NumLetras(DI197,"PESO","PESOS DOMINICANOS","$EE $m CON #d/100 CENTAVOS")</f>
        <v>#VALUE!</v>
      </c>
      <c r="DK197" s="80">
        <f t="shared" si="165"/>
        <v>4163.04</v>
      </c>
      <c r="DL197" s="165">
        <v>210</v>
      </c>
      <c r="DM197" s="37">
        <f t="shared" si="149"/>
        <v>8400</v>
      </c>
      <c r="DN197" s="189">
        <v>23.059999999999995</v>
      </c>
      <c r="DO197" s="80">
        <f>+DL197*'PRECIOS SEGUN ADJ (RURAL)'!$B$17*'PRECIOS SEGUN ADJ (RURAL)'!$C$17</f>
        <v>193703.99999999997</v>
      </c>
      <c r="DP197" s="80" t="e" vm="1">
        <f>+[4]!NumLetras(DO197,"PESO","PESOS DOMINICANOS","$EE $m CON #d/100 CENTAVOS")</f>
        <v>#VALUE!</v>
      </c>
      <c r="DQ197" s="192">
        <v>0</v>
      </c>
      <c r="DR197" s="192">
        <f t="shared" si="175"/>
        <v>0</v>
      </c>
      <c r="DS197" s="189">
        <v>80.849999999999994</v>
      </c>
      <c r="DT197" s="80">
        <f>+DQ197*'PRECIOS SEGUN ADJ. (FRONTERIZO)'!$B$22*'PRECIOS SEGUN ADJ. (FRONTERIZO)'!$C$22</f>
        <v>0</v>
      </c>
      <c r="DU197" s="80" t="e" vm="1">
        <f>+[4]!NumLetras(DT197,"PESO","PESOS DOMINICANOS","$EE $m CON #d/100 CENTAVOS")</f>
        <v>#VALUE!</v>
      </c>
      <c r="DV197" s="165">
        <v>9</v>
      </c>
      <c r="DW197" s="37">
        <f t="shared" si="150"/>
        <v>360</v>
      </c>
      <c r="DX197" s="189">
        <v>21.83</v>
      </c>
      <c r="DY197" s="80">
        <f>+DV197*'PRECIOS SEGUN ADJ (RURAL)'!$B$19*'PRECIOS SEGUN ADJ (RURAL)'!$C$19</f>
        <v>7858.7999999999993</v>
      </c>
      <c r="DZ197" s="80" t="e" vm="1">
        <f>+[4]!NumLetras(DY197,"PESO","PESOS DOMINICANOS","$EE $m CON #d/100 CENTAVOS")</f>
        <v>#VALUE!</v>
      </c>
      <c r="EA197" s="80">
        <f t="shared" si="166"/>
        <v>1414.58</v>
      </c>
      <c r="EB197" s="165">
        <v>31</v>
      </c>
      <c r="EC197" s="37">
        <f t="shared" si="151"/>
        <v>1240</v>
      </c>
      <c r="ED197" s="189">
        <v>33</v>
      </c>
      <c r="EE197" s="80">
        <f>+EB197*'PRECIOS SEGUN ADJ (RURAL)'!$B$20*'PRECIOS SEGUN ADJ (RURAL)'!$C$20</f>
        <v>40920</v>
      </c>
      <c r="EF197" s="80" t="e" vm="1">
        <f>+[4]!NumLetras(EE197,"PESO","PESOS DOMINICANOS","$EE $m CON #d/100 CENTAVOS")</f>
        <v>#VALUE!</v>
      </c>
      <c r="EG197" s="37">
        <v>0</v>
      </c>
      <c r="EH197" s="37">
        <f t="shared" si="176"/>
        <v>0</v>
      </c>
      <c r="EI197" s="189">
        <v>15.789999999999997</v>
      </c>
      <c r="EJ197" s="80">
        <f>+EG197*'PRECIOS SEGUN ADJ. (FRONTERIZO)'!$B$25*'PRECIOS SEGUN ADJ. (FRONTERIZO)'!$C$25</f>
        <v>0</v>
      </c>
      <c r="EK197" s="80" t="e" vm="1">
        <f>+[4]!NumLetras(EJ197,"PESO","PESOS DOMINICANOS","$EE $m CON #d/100 CENTAVOS")</f>
        <v>#VALUE!</v>
      </c>
      <c r="EL197" s="37">
        <v>0</v>
      </c>
      <c r="EM197" s="37">
        <f t="shared" si="177"/>
        <v>0</v>
      </c>
      <c r="EN197" s="189">
        <v>31.5</v>
      </c>
      <c r="EO197" s="80">
        <f>+EL197*'PRECIOS SEGUN ADJ. (FRONTERIZO)'!$B$26*'PRECIOS SEGUN ADJ. (FRONTERIZO)'!$C$26</f>
        <v>0</v>
      </c>
      <c r="EP197" s="80" t="e" vm="1">
        <f>+[4]!NumLetras(EO197,"PESO","PESOS DOMINICANOS","$EE $m CON #d/100 CENTAVOS")</f>
        <v>#VALUE!</v>
      </c>
      <c r="EQ197" s="193">
        <v>27</v>
      </c>
      <c r="ER197" s="194">
        <f t="shared" si="152"/>
        <v>1080</v>
      </c>
      <c r="ES197" s="195">
        <v>21.68</v>
      </c>
      <c r="ET197" s="196">
        <f>+EQ197*'PRECIOS SEGUN ADJ (RURAL)'!$B$13*'PRECIOS SEGUN ADJ (RURAL)'!$C$13</f>
        <v>23414.400000000001</v>
      </c>
      <c r="EU197" s="196" t="e" vm="1">
        <f>+[4]!NumLetras(ET197,"PESO","PESOS DOMINICANOS","$EE $m CON #d/100 CENTAVOS")</f>
        <v>#VALUE!</v>
      </c>
      <c r="EV197" s="197">
        <v>210</v>
      </c>
      <c r="EW197" s="198">
        <f t="shared" si="167"/>
        <v>4200</v>
      </c>
      <c r="EX197" s="199">
        <v>5.5</v>
      </c>
      <c r="EY197" s="200">
        <f>+EV197*'PRECIOS SEGUN ADJ (RURAL)'!$B$16*'PRECIOS SEGUN ADJ (RURAL)'!$C$16</f>
        <v>23100</v>
      </c>
      <c r="EZ197" s="200" t="e" vm="1">
        <f>+[4]!NumLetras(EY197,"PESO","PESOS DOMINICANOS","$EE $m CON #d/100 CENTAVOS")</f>
        <v>#VALUE!</v>
      </c>
      <c r="FA197" s="201">
        <v>12</v>
      </c>
      <c r="FB197" s="202">
        <f t="shared" si="153"/>
        <v>480</v>
      </c>
      <c r="FC197" s="203">
        <v>220</v>
      </c>
      <c r="FD197" s="204">
        <f>+FA197*'PRECIOS SEGUN ADJ (RURAL)'!$B$18*'PRECIOS SEGUN ADJ (RURAL)'!$C$18</f>
        <v>105600</v>
      </c>
      <c r="FE197" s="204" t="e" vm="1">
        <f>+[4]!NumLetras(FD197,"PESO","PESOS DOMINICANOS","$EE $m CON #d/100 CENTAVOS")</f>
        <v>#VALUE!</v>
      </c>
      <c r="FF197" s="204">
        <f t="shared" si="168"/>
        <v>19008</v>
      </c>
      <c r="FG197" s="80">
        <f t="shared" si="179"/>
        <v>1044156.7999999999</v>
      </c>
      <c r="FH197" s="80" t="e" vm="1">
        <f>+[4]!NumLetras(FG197,"PESO","PESOS DOMINICANOS","$EE $m CON #d/100 CENTAVOS")</f>
        <v>#VALUE!</v>
      </c>
      <c r="FI197" s="80">
        <f t="shared" si="178"/>
        <v>80497.850000000006</v>
      </c>
      <c r="FJ197" s="80" t="e" vm="1">
        <f>+[4]!NumLetras(FI197,"PESO","PESOS DOMINICANOS","$EE $m CON #d/100 CENTAVOS")</f>
        <v>#VALUE!</v>
      </c>
      <c r="FK197" s="80">
        <f t="shared" si="154"/>
        <v>963658.95</v>
      </c>
      <c r="FL197" s="80" t="e" vm="1">
        <f>+[4]!NumLetras(FK197,"PESO","PESOS DOMINICANOS","$EE $m CON #d/100 CENTAVOS")</f>
        <v>#VALUE!</v>
      </c>
      <c r="FM197" s="80">
        <f t="shared" si="155"/>
        <v>208831.35999999999</v>
      </c>
      <c r="FN197" s="80" t="e" vm="1">
        <f>+[4]!NumLetras(FM197,"PESO","PESOS DOMINICANOS","$EE $m CON #d/100 CENTAVOS")</f>
        <v>#VALUE!</v>
      </c>
      <c r="FO197" s="80">
        <f t="shared" si="156"/>
        <v>10441.57</v>
      </c>
      <c r="FP197" s="80" t="e" vm="1">
        <f>+[4]!NumLetras(FO197,"PESO","PESOS DOMINICANOS","$EE $m CON #d/100 CENTAVOS")</f>
        <v>#VALUE!</v>
      </c>
      <c r="FQ197" s="80"/>
      <c r="FR197" s="80">
        <f t="shared" si="157"/>
        <v>835325.43999999994</v>
      </c>
      <c r="FS197" s="80" t="e" vm="1">
        <f>+[4]!NumLetras(FR197,"PESO","PESOS DOMINICANOS","$EE $m CON #d/100 CENTAVOS")</f>
        <v>#VALUE!</v>
      </c>
      <c r="FT197" s="37" t="str">
        <f>+VLOOKUP(D197,'RURAL XENIA'!F:G,2,0)</f>
        <v>R-02</v>
      </c>
    </row>
    <row r="198" spans="1:176">
      <c r="A198" s="37">
        <v>87</v>
      </c>
      <c r="B198" s="37">
        <v>87</v>
      </c>
      <c r="C198" s="26" t="s">
        <v>1492</v>
      </c>
      <c r="D198" s="37">
        <v>40220429779</v>
      </c>
      <c r="E198" s="37" t="str">
        <f>+VLOOKUP(D198,'INFORMACION DE PROVEEDORES'!C:I,2,0)</f>
        <v>402-2042977-9</v>
      </c>
      <c r="F198" s="26" t="str">
        <f>+VLOOKUP(D198,'INFORMACION DE PROVEEDORES'!C:J,4,0)</f>
        <v>JOSE ANTONIO KEOPS GONZALEZ MORA</v>
      </c>
      <c r="G198" s="37" t="str">
        <f>+VLOOKUP(D198,'INFORMACION DE PROVEEDORES'!C:K,5,0)</f>
        <v>402-2042977-9</v>
      </c>
      <c r="H198" s="26" t="str">
        <f>+VLOOKUP(D198,'INFORMACION DE PROVEEDORES'!C:L,7,0)</f>
        <v>CALLE EUGENIO MARIA DE HOSTOS NO. 163 BONAO</v>
      </c>
      <c r="I198" s="37" t="str">
        <f>+VLOOKUP(D198,'INFORMACION DE PROVEEDORES'!C:M,3,0)</f>
        <v xml:space="preserve"> FÍSICA</v>
      </c>
      <c r="J198" s="37">
        <v>1</v>
      </c>
      <c r="K198" s="37">
        <v>179</v>
      </c>
      <c r="L198" s="37">
        <v>12</v>
      </c>
      <c r="M198" s="37">
        <f t="shared" si="158"/>
        <v>480</v>
      </c>
      <c r="N198" s="189">
        <v>60.180000000000007</v>
      </c>
      <c r="O198" s="80">
        <f>+L198*'PRECIOS SEGUN ADJ (RURAL)'!$B$2*'PRECIOS SEGUN ADJ (RURAL)'!$C$2</f>
        <v>28886.399999999998</v>
      </c>
      <c r="P198" s="80" t="e" vm="1">
        <f>+[4]!NumLetras(O198,"PESO","PESOS DOMINICANOS","$EE $m CON #d/100 CENTAVOS")</f>
        <v>#VALUE!</v>
      </c>
      <c r="Q198" s="80">
        <f t="shared" si="159"/>
        <v>4621.82</v>
      </c>
      <c r="R198" s="165">
        <v>2</v>
      </c>
      <c r="S198" s="37">
        <f t="shared" si="135"/>
        <v>80</v>
      </c>
      <c r="T198" s="189">
        <v>33</v>
      </c>
      <c r="U198" s="80">
        <f>+R198*'PRECIOS SEGUN ADJ (RURAL)'!$B$3*'PRECIOS SEGUN ADJ (RURAL)'!$C$3</f>
        <v>2640</v>
      </c>
      <c r="V198" s="80" t="e" vm="1">
        <f>+[4]!NumLetras(U198,"PESO","PESOS DOMINICANOS","$EE $m CON #d/100 CENTAVOS")</f>
        <v>#VALUE!</v>
      </c>
      <c r="W198" s="192">
        <v>0</v>
      </c>
      <c r="X198" s="37">
        <f t="shared" si="169"/>
        <v>0</v>
      </c>
      <c r="Y198" s="189">
        <v>25.2</v>
      </c>
      <c r="Z198" s="80">
        <f>+W198*'PRECIOS SEGUN ADJ. (FRONTERIZO)'!$B$4*'PRECIOS SEGUN ADJ. (FRONTERIZO)'!$C$4</f>
        <v>0</v>
      </c>
      <c r="AA198" s="80" t="e" vm="1">
        <f>+[4]!NumLetras(Z198,"PESO","PESOS DOMINICANOS","$EE $m CON #d/100 CENTAVOS")</f>
        <v>#VALUE!</v>
      </c>
      <c r="AB198" s="165">
        <v>28</v>
      </c>
      <c r="AC198" s="37">
        <f t="shared" si="136"/>
        <v>1120</v>
      </c>
      <c r="AD198" s="189">
        <v>87.91</v>
      </c>
      <c r="AE198" s="80">
        <f>+AB198*'PRECIOS SEGUN ADJ (RURAL)'!$B$4*'PRECIOS SEGUN ADJ (RURAL)'!$C$4</f>
        <v>98459.199999999997</v>
      </c>
      <c r="AF198" s="80" t="e" vm="1">
        <f>+[4]!NumLetras(AE198,"PESO","PESOS DOMINICANOS","$EE $m CON #d/100 CENTAVOS")</f>
        <v>#VALUE!</v>
      </c>
      <c r="AG198" s="80">
        <f t="shared" si="160"/>
        <v>17722.66</v>
      </c>
      <c r="AH198" s="165">
        <v>33</v>
      </c>
      <c r="AI198" s="37">
        <f t="shared" si="137"/>
        <v>1320</v>
      </c>
      <c r="AJ198" s="189">
        <v>53.95</v>
      </c>
      <c r="AK198" s="80">
        <f>+AH198*'PRECIOS SEGUN ADJ (RURAL)'!$B$5*'PRECIOS SEGUN ADJ (RURAL)'!$C$5</f>
        <v>71214</v>
      </c>
      <c r="AL198" s="80" t="e" vm="1">
        <f>+[4]!NumLetras(AK198,"PESO","PESOS DOMINICANOS","$EE $m CON #d/100 CENTAVOS")</f>
        <v>#VALUE!</v>
      </c>
      <c r="AM198" s="165">
        <v>4</v>
      </c>
      <c r="AN198" s="37">
        <f t="shared" si="138"/>
        <v>160</v>
      </c>
      <c r="AO198" s="189">
        <v>29.05</v>
      </c>
      <c r="AP198" s="80">
        <f>+AM198*'PRECIOS SEGUN ADJ (RURAL)'!$B$6*'PRECIOS SEGUN ADJ (RURAL)'!$C$6</f>
        <v>4648</v>
      </c>
      <c r="AQ198" s="80" t="e" vm="1">
        <f>+[4]!NumLetras(AP198,"PESO","PESOS DOMINICANOS","$EE $m CON #d/100 CENTAVOS")</f>
        <v>#VALUE!</v>
      </c>
      <c r="AR198" s="80">
        <f t="shared" si="161"/>
        <v>743.68</v>
      </c>
      <c r="AS198" s="165">
        <v>10</v>
      </c>
      <c r="AT198" s="37">
        <f t="shared" si="139"/>
        <v>400</v>
      </c>
      <c r="AU198" s="189">
        <v>304.44</v>
      </c>
      <c r="AV198" s="80">
        <f>+AS198*'PRECIOS SEGUN ADJ (RURAL)'!$B$7*'PRECIOS SEGUN ADJ (RURAL)'!$C$7</f>
        <v>121776</v>
      </c>
      <c r="AW198" s="80" t="e" vm="1">
        <f>+[4]!NumLetras(AV198,"PESO","PESOS DOMINICANOS","$EE $m CON #d/100 CENTAVOS")</f>
        <v>#VALUE!</v>
      </c>
      <c r="AX198" s="80">
        <f t="shared" si="162"/>
        <v>21919.68</v>
      </c>
      <c r="AY198" s="37">
        <v>0</v>
      </c>
      <c r="AZ198" s="37">
        <f t="shared" si="170"/>
        <v>0</v>
      </c>
      <c r="BA198" s="189">
        <v>18.899999999999999</v>
      </c>
      <c r="BB198" s="80">
        <f>+AY198*'PRECIOS SEGUN ADJ. (FRONTERIZO)'!$B$9*'PRECIOS SEGUN ADJ. (FRONTERIZO)'!$C$9</f>
        <v>0</v>
      </c>
      <c r="BC198" s="80" t="e" vm="1">
        <f>+[4]!NumLetras(BB198,"PESO","PESOS DOMINICANOS","$EE $m CON #d/100 CENTAVOS")</f>
        <v>#VALUE!</v>
      </c>
      <c r="BD198" s="165">
        <v>2</v>
      </c>
      <c r="BE198" s="37">
        <f t="shared" si="140"/>
        <v>80</v>
      </c>
      <c r="BF198" s="189">
        <v>140.38999999999999</v>
      </c>
      <c r="BG198" s="80">
        <f>+BD198*'PRECIOS SEGUN ADJ (RURAL)'!$B$8*'PRECIOS SEGUN ADJ (RURAL)'!$C$8</f>
        <v>11231.199999999999</v>
      </c>
      <c r="BH198" s="80" t="e" vm="1">
        <f>+[4]!NumLetras(BG198,"PESO","PESOS DOMINICANOS","$EE $m CON #d/100 CENTAVOS")</f>
        <v>#VALUE!</v>
      </c>
      <c r="BI198" s="80">
        <f t="shared" si="163"/>
        <v>2021.62</v>
      </c>
      <c r="BJ198" s="37">
        <v>0</v>
      </c>
      <c r="BK198" s="37">
        <f t="shared" si="171"/>
        <v>0</v>
      </c>
      <c r="BL198" s="189">
        <v>31.459999999999997</v>
      </c>
      <c r="BM198" s="80">
        <f>+BJ198*'PRECIOS SEGUN ADJ. (FRONTERIZO)'!$B$11*'PRECIOS SEGUN ADJ. (FRONTERIZO)'!$C$11</f>
        <v>0</v>
      </c>
      <c r="BN198" s="80" t="e" vm="1">
        <f>+[4]!NumLetras(BM198,"PESO","PESOS DOMINICANOS","$EE $m CON #d/100 CENTAVOS")</f>
        <v>#VALUE!</v>
      </c>
      <c r="BO198" s="165">
        <v>8</v>
      </c>
      <c r="BP198" s="37">
        <f t="shared" si="141"/>
        <v>320</v>
      </c>
      <c r="BQ198" s="189">
        <v>68.099999999999994</v>
      </c>
      <c r="BR198" s="80">
        <f>+BO198*'PRECIOS SEGUN ADJ (RURAL)'!$B$9*'PRECIOS SEGUN ADJ (RURAL)'!$C$9</f>
        <v>21792</v>
      </c>
      <c r="BS198" s="80" t="e" vm="1">
        <f>+[4]!NumLetras(BR198,"PESO","PESOS DOMINICANOS","$EE $m CON #d/100 CENTAVOS")</f>
        <v>#VALUE!</v>
      </c>
      <c r="BT198" s="165">
        <v>179</v>
      </c>
      <c r="BU198" s="37">
        <f t="shared" si="164"/>
        <v>3580</v>
      </c>
      <c r="BV198" s="189">
        <v>5.5</v>
      </c>
      <c r="BW198" s="80">
        <f>+BT198*'PRECIOS SEGUN ADJ (RURAL)'!$B$10*'PRECIOS SEGUN ADJ (RURAL)'!$C$10</f>
        <v>19690</v>
      </c>
      <c r="BX198" s="80" t="e" vm="1">
        <f>+[4]!NumLetras(BW198,"PESO","PESOS DOMINICANOS","$EE $m CON #d/100 CENTAVOS")</f>
        <v>#VALUE!</v>
      </c>
      <c r="BY198" s="165">
        <v>179</v>
      </c>
      <c r="BZ198" s="37">
        <f t="shared" si="142"/>
        <v>7160</v>
      </c>
      <c r="CA198" s="189">
        <v>7.1500000000000012</v>
      </c>
      <c r="CB198" s="80">
        <f>+BY198*'PRECIOS SEGUN ADJ (RURAL)'!$B$11*'PRECIOS SEGUN ADJ (RURAL)'!$C$11</f>
        <v>51194.000000000007</v>
      </c>
      <c r="CC198" s="80" t="e" vm="1">
        <f>+[4]!NumLetras(CB198,"PESO","PESOS DOMINICANOS","$EE $m CON #d/100 CENTAVOS")</f>
        <v>#VALUE!</v>
      </c>
      <c r="CD198" s="165">
        <v>179</v>
      </c>
      <c r="CE198" s="37">
        <f t="shared" si="143"/>
        <v>7160</v>
      </c>
      <c r="CF198" s="189">
        <v>6.84</v>
      </c>
      <c r="CG198" s="80">
        <f>+CD198*'PRECIOS SEGUN ADJ (RURAL)'!$B$12*'PRECIOS SEGUN ADJ (RURAL)'!$C$12</f>
        <v>48974.399999999994</v>
      </c>
      <c r="CH198" s="80" t="e" vm="1">
        <f>+[4]!NumLetras(CG198,"PESO","PESOS DOMINICANOS","$EE $m CON #d/100 CENTAVOS")</f>
        <v>#VALUE!</v>
      </c>
      <c r="CI198" s="37">
        <v>0</v>
      </c>
      <c r="CJ198" s="37">
        <f t="shared" si="172"/>
        <v>0</v>
      </c>
      <c r="CK198" s="189">
        <v>60</v>
      </c>
      <c r="CL198" s="80">
        <f>+CI198*'PRECIOS SEGUN ADJ. (FRONTERIZO)'!$B$16*'PRECIOS SEGUN ADJ. (FRONTERIZO)'!$C$16</f>
        <v>0</v>
      </c>
      <c r="CM198" s="80" t="e" vm="1">
        <f>+[4]!NumLetras(CL198,"PESO","PESOS DOMINICANOS","$EE $m CON #d/100 CENTAVOS")</f>
        <v>#VALUE!</v>
      </c>
      <c r="CN198" s="80">
        <f t="shared" si="144"/>
        <v>0</v>
      </c>
      <c r="CO198" s="37">
        <v>0</v>
      </c>
      <c r="CP198" s="37">
        <f t="shared" si="173"/>
        <v>0</v>
      </c>
      <c r="CQ198" s="189">
        <v>55.649999999999991</v>
      </c>
      <c r="CR198" s="80">
        <f>+CO198*'PRECIOS SEGUN ADJ. (FRONTERIZO)'!$B$17*'PRECIOS SEGUN ADJ. (FRONTERIZO)'!$C$17</f>
        <v>0</v>
      </c>
      <c r="CS198" s="80" t="e" vm="1">
        <f>+[4]!NumLetras(CR198,"PESO","PESOS DOMINICANOS","$EE $m CON #d/100 CENTAVOS")</f>
        <v>#VALUE!</v>
      </c>
      <c r="CT198" s="80">
        <f t="shared" si="145"/>
        <v>0</v>
      </c>
      <c r="CU198" s="165">
        <v>179</v>
      </c>
      <c r="CV198" s="37">
        <f t="shared" si="146"/>
        <v>7160</v>
      </c>
      <c r="CW198" s="189">
        <v>6.5999999999999988</v>
      </c>
      <c r="CX198" s="80">
        <f>+CU198*'PRECIOS SEGUN ADJ (RURAL)'!$B$14*'PRECIOS SEGUN ADJ (RURAL)'!$C$14</f>
        <v>47255.999999999993</v>
      </c>
      <c r="CY198" s="80" t="e" vm="1">
        <f>+[4]!NumLetras(CX198,"PESO","PESOS DOMINICANOS","$EE $m CON #d/100 CENTAVOS")</f>
        <v>#VALUE!</v>
      </c>
      <c r="CZ198" s="37">
        <v>0</v>
      </c>
      <c r="DA198" s="37">
        <f t="shared" si="174"/>
        <v>0</v>
      </c>
      <c r="DB198" s="189">
        <v>65.75</v>
      </c>
      <c r="DC198" s="80">
        <f>+CZ198*'PRECIOS SEGUN ADJ. (FRONTERIZO)'!$B$19*'PRECIOS SEGUN ADJ. (FRONTERIZO)'!$C$19</f>
        <v>0</v>
      </c>
      <c r="DD198" s="80" t="e" vm="1">
        <f>+[4]!NumLetras(DC198,"PESO","PESOS DOMINICANOS","$EE $m CON #d/100 CENTAVOS")</f>
        <v>#VALUE!</v>
      </c>
      <c r="DE198" s="80">
        <f t="shared" si="147"/>
        <v>0</v>
      </c>
      <c r="DF198" s="165">
        <v>6</v>
      </c>
      <c r="DG198" s="37">
        <f t="shared" si="148"/>
        <v>240</v>
      </c>
      <c r="DH198" s="189">
        <v>82.59999999999998</v>
      </c>
      <c r="DI198" s="80">
        <f>+DF198*'PRECIOS SEGUN ADJ (RURAL)'!$B$15*'PRECIOS SEGUN ADJ (RURAL)'!$C$15</f>
        <v>19824</v>
      </c>
      <c r="DJ198" s="80" t="e" vm="1">
        <f>+[4]!NumLetras(DI198,"PESO","PESOS DOMINICANOS","$EE $m CON #d/100 CENTAVOS")</f>
        <v>#VALUE!</v>
      </c>
      <c r="DK198" s="80">
        <f t="shared" si="165"/>
        <v>3568.32</v>
      </c>
      <c r="DL198" s="165">
        <v>179</v>
      </c>
      <c r="DM198" s="37">
        <f t="shared" si="149"/>
        <v>7160</v>
      </c>
      <c r="DN198" s="189">
        <v>23.059999999999995</v>
      </c>
      <c r="DO198" s="80">
        <f>+DL198*'PRECIOS SEGUN ADJ (RURAL)'!$B$17*'PRECIOS SEGUN ADJ (RURAL)'!$C$17</f>
        <v>165109.59999999998</v>
      </c>
      <c r="DP198" s="80" t="e" vm="1">
        <f>+[4]!NumLetras(DO198,"PESO","PESOS DOMINICANOS","$EE $m CON #d/100 CENTAVOS")</f>
        <v>#VALUE!</v>
      </c>
      <c r="DQ198" s="192">
        <v>0</v>
      </c>
      <c r="DR198" s="192">
        <f t="shared" si="175"/>
        <v>0</v>
      </c>
      <c r="DS198" s="189">
        <v>80.849999999999994</v>
      </c>
      <c r="DT198" s="80">
        <f>+DQ198*'PRECIOS SEGUN ADJ. (FRONTERIZO)'!$B$22*'PRECIOS SEGUN ADJ. (FRONTERIZO)'!$C$22</f>
        <v>0</v>
      </c>
      <c r="DU198" s="80" t="e" vm="1">
        <f>+[4]!NumLetras(DT198,"PESO","PESOS DOMINICANOS","$EE $m CON #d/100 CENTAVOS")</f>
        <v>#VALUE!</v>
      </c>
      <c r="DV198" s="165">
        <v>8</v>
      </c>
      <c r="DW198" s="37">
        <f t="shared" si="150"/>
        <v>320</v>
      </c>
      <c r="DX198" s="189">
        <v>21.83</v>
      </c>
      <c r="DY198" s="80">
        <f>+DV198*'PRECIOS SEGUN ADJ (RURAL)'!$B$19*'PRECIOS SEGUN ADJ (RURAL)'!$C$19</f>
        <v>6985.5999999999995</v>
      </c>
      <c r="DZ198" s="80" t="e" vm="1">
        <f>+[4]!NumLetras(DY198,"PESO","PESOS DOMINICANOS","$EE $m CON #d/100 CENTAVOS")</f>
        <v>#VALUE!</v>
      </c>
      <c r="EA198" s="80">
        <f t="shared" si="166"/>
        <v>1257.4100000000001</v>
      </c>
      <c r="EB198" s="165">
        <v>26</v>
      </c>
      <c r="EC198" s="37">
        <f t="shared" si="151"/>
        <v>1040</v>
      </c>
      <c r="ED198" s="189">
        <v>33</v>
      </c>
      <c r="EE198" s="80">
        <f>+EB198*'PRECIOS SEGUN ADJ (RURAL)'!$B$20*'PRECIOS SEGUN ADJ (RURAL)'!$C$20</f>
        <v>34320</v>
      </c>
      <c r="EF198" s="80" t="e" vm="1">
        <f>+[4]!NumLetras(EE198,"PESO","PESOS DOMINICANOS","$EE $m CON #d/100 CENTAVOS")</f>
        <v>#VALUE!</v>
      </c>
      <c r="EG198" s="37">
        <v>0</v>
      </c>
      <c r="EH198" s="37">
        <f t="shared" si="176"/>
        <v>0</v>
      </c>
      <c r="EI198" s="189">
        <v>15.789999999999997</v>
      </c>
      <c r="EJ198" s="80">
        <f>+EG198*'PRECIOS SEGUN ADJ. (FRONTERIZO)'!$B$25*'PRECIOS SEGUN ADJ. (FRONTERIZO)'!$C$25</f>
        <v>0</v>
      </c>
      <c r="EK198" s="80" t="e" vm="1">
        <f>+[4]!NumLetras(EJ198,"PESO","PESOS DOMINICANOS","$EE $m CON #d/100 CENTAVOS")</f>
        <v>#VALUE!</v>
      </c>
      <c r="EL198" s="37">
        <v>0</v>
      </c>
      <c r="EM198" s="37">
        <f t="shared" si="177"/>
        <v>0</v>
      </c>
      <c r="EN198" s="189">
        <v>31.5</v>
      </c>
      <c r="EO198" s="80">
        <f>+EL198*'PRECIOS SEGUN ADJ. (FRONTERIZO)'!$B$26*'PRECIOS SEGUN ADJ. (FRONTERIZO)'!$C$26</f>
        <v>0</v>
      </c>
      <c r="EP198" s="80" t="e" vm="1">
        <f>+[4]!NumLetras(EO198,"PESO","PESOS DOMINICANOS","$EE $m CON #d/100 CENTAVOS")</f>
        <v>#VALUE!</v>
      </c>
      <c r="EQ198" s="193">
        <v>23</v>
      </c>
      <c r="ER198" s="194">
        <f t="shared" si="152"/>
        <v>920</v>
      </c>
      <c r="ES198" s="195">
        <v>21.68</v>
      </c>
      <c r="ET198" s="196">
        <f>+EQ198*'PRECIOS SEGUN ADJ (RURAL)'!$B$13*'PRECIOS SEGUN ADJ (RURAL)'!$C$13</f>
        <v>19945.599999999999</v>
      </c>
      <c r="EU198" s="196" t="e" vm="1">
        <f>+[4]!NumLetras(ET198,"PESO","PESOS DOMINICANOS","$EE $m CON #d/100 CENTAVOS")</f>
        <v>#VALUE!</v>
      </c>
      <c r="EV198" s="197">
        <v>179</v>
      </c>
      <c r="EW198" s="198">
        <f t="shared" si="167"/>
        <v>3580</v>
      </c>
      <c r="EX198" s="199">
        <v>5.5</v>
      </c>
      <c r="EY198" s="200">
        <f>+EV198*'PRECIOS SEGUN ADJ (RURAL)'!$B$16*'PRECIOS SEGUN ADJ (RURAL)'!$C$16</f>
        <v>19690</v>
      </c>
      <c r="EZ198" s="200" t="e" vm="1">
        <f>+[4]!NumLetras(EY198,"PESO","PESOS DOMINICANOS","$EE $m CON #d/100 CENTAVOS")</f>
        <v>#VALUE!</v>
      </c>
      <c r="FA198" s="201">
        <v>10</v>
      </c>
      <c r="FB198" s="202">
        <f t="shared" si="153"/>
        <v>400</v>
      </c>
      <c r="FC198" s="203">
        <v>220</v>
      </c>
      <c r="FD198" s="204">
        <f>+FA198*'PRECIOS SEGUN ADJ (RURAL)'!$B$18*'PRECIOS SEGUN ADJ (RURAL)'!$C$18</f>
        <v>88000</v>
      </c>
      <c r="FE198" s="204" t="e" vm="1">
        <f>+[4]!NumLetras(FD198,"PESO","PESOS DOMINICANOS","$EE $m CON #d/100 CENTAVOS")</f>
        <v>#VALUE!</v>
      </c>
      <c r="FF198" s="204">
        <f t="shared" si="168"/>
        <v>15840</v>
      </c>
      <c r="FG198" s="80">
        <f t="shared" si="179"/>
        <v>881635.99999999988</v>
      </c>
      <c r="FH198" s="80" t="e" vm="1">
        <f>+[4]!NumLetras(FG198,"PESO","PESOS DOMINICANOS","$EE $m CON #d/100 CENTAVOS")</f>
        <v>#VALUE!</v>
      </c>
      <c r="FI198" s="80">
        <f t="shared" si="178"/>
        <v>67695.19</v>
      </c>
      <c r="FJ198" s="80" t="e" vm="1">
        <f>+[4]!NumLetras(FI198,"PESO","PESOS DOMINICANOS","$EE $m CON #d/100 CENTAVOS")</f>
        <v>#VALUE!</v>
      </c>
      <c r="FK198" s="80">
        <f t="shared" si="154"/>
        <v>813940.80999999982</v>
      </c>
      <c r="FL198" s="80" t="e" vm="1">
        <f>+[4]!NumLetras(FK198,"PESO","PESOS DOMINICANOS","$EE $m CON #d/100 CENTAVOS")</f>
        <v>#VALUE!</v>
      </c>
      <c r="FM198" s="80">
        <f t="shared" si="155"/>
        <v>176327.2</v>
      </c>
      <c r="FN198" s="80" t="e" vm="1">
        <f>+[4]!NumLetras(FM198,"PESO","PESOS DOMINICANOS","$EE $m CON #d/100 CENTAVOS")</f>
        <v>#VALUE!</v>
      </c>
      <c r="FO198" s="80">
        <f t="shared" si="156"/>
        <v>8816.36</v>
      </c>
      <c r="FP198" s="80" t="e" vm="1">
        <f>+[4]!NumLetras(FO198,"PESO","PESOS DOMINICANOS","$EE $m CON #d/100 CENTAVOS")</f>
        <v>#VALUE!</v>
      </c>
      <c r="FQ198" s="80"/>
      <c r="FR198" s="80">
        <f t="shared" si="157"/>
        <v>705308.79999999981</v>
      </c>
      <c r="FS198" s="80" t="e" vm="1">
        <f>+[4]!NumLetras(FR198,"PESO","PESOS DOMINICANOS","$EE $m CON #d/100 CENTAVOS")</f>
        <v>#VALUE!</v>
      </c>
      <c r="FT198" s="37" t="str">
        <f>+VLOOKUP(D198,'RURAL XENIA'!F:G,2,0)</f>
        <v>R-06</v>
      </c>
    </row>
    <row r="199" spans="1:176">
      <c r="A199" s="37">
        <v>88</v>
      </c>
      <c r="B199" s="37">
        <v>88</v>
      </c>
      <c r="C199" s="26" t="s">
        <v>1508</v>
      </c>
      <c r="D199" s="37">
        <v>22500629062</v>
      </c>
      <c r="E199" s="37" t="str">
        <f>+VLOOKUP(D199,'INFORMACION DE PROVEEDORES'!C:I,2,0)</f>
        <v>225-0062906-2</v>
      </c>
      <c r="F199" s="26" t="str">
        <f>+VLOOKUP(D199,'INFORMACION DE PROVEEDORES'!C:J,4,0)</f>
        <v>JOSE ARGENIS ZORRILLA CASTILLO</v>
      </c>
      <c r="G199" s="37" t="str">
        <f>+VLOOKUP(D199,'INFORMACION DE PROVEEDORES'!C:K,5,0)</f>
        <v>225-0062906-2</v>
      </c>
      <c r="H199" s="26" t="str">
        <f>+VLOOKUP(D199,'INFORMACION DE PROVEEDORES'!C:L,7,0)</f>
        <v xml:space="preserve">CALLE ANGULO URIDIS NO.37 BARRIO MEXICO </v>
      </c>
      <c r="I199" s="37" t="str">
        <f>+VLOOKUP(D199,'INFORMACION DE PROVEEDORES'!C:M,3,0)</f>
        <v xml:space="preserve"> FÍSICA</v>
      </c>
      <c r="J199" s="37">
        <v>4</v>
      </c>
      <c r="K199" s="37">
        <v>295</v>
      </c>
      <c r="L199" s="37">
        <v>22</v>
      </c>
      <c r="M199" s="37">
        <f t="shared" si="158"/>
        <v>880</v>
      </c>
      <c r="N199" s="189">
        <v>60.180000000000007</v>
      </c>
      <c r="O199" s="80">
        <f>+L199*'PRECIOS SEGUN ADJ (RURAL)'!$B$2*'PRECIOS SEGUN ADJ (RURAL)'!$C$2</f>
        <v>52958.400000000001</v>
      </c>
      <c r="P199" s="80" t="e" vm="1">
        <f>+[4]!NumLetras(O199,"PESO","PESOS DOMINICANOS","$EE $m CON #d/100 CENTAVOS")</f>
        <v>#VALUE!</v>
      </c>
      <c r="Q199" s="80">
        <f t="shared" si="159"/>
        <v>8473.34</v>
      </c>
      <c r="R199" s="165">
        <v>6</v>
      </c>
      <c r="S199" s="37">
        <f t="shared" si="135"/>
        <v>240</v>
      </c>
      <c r="T199" s="189">
        <v>33</v>
      </c>
      <c r="U199" s="80">
        <f>+R199*'PRECIOS SEGUN ADJ (RURAL)'!$B$3*'PRECIOS SEGUN ADJ (RURAL)'!$C$3</f>
        <v>7920</v>
      </c>
      <c r="V199" s="80" t="e" vm="1">
        <f>+[4]!NumLetras(U199,"PESO","PESOS DOMINICANOS","$EE $m CON #d/100 CENTAVOS")</f>
        <v>#VALUE!</v>
      </c>
      <c r="W199" s="192">
        <v>0</v>
      </c>
      <c r="X199" s="37">
        <f t="shared" si="169"/>
        <v>0</v>
      </c>
      <c r="Y199" s="189">
        <v>25.2</v>
      </c>
      <c r="Z199" s="80">
        <f>+W199*'PRECIOS SEGUN ADJ. (FRONTERIZO)'!$B$4*'PRECIOS SEGUN ADJ. (FRONTERIZO)'!$C$4</f>
        <v>0</v>
      </c>
      <c r="AA199" s="80" t="e" vm="1">
        <f>+[4]!NumLetras(Z199,"PESO","PESOS DOMINICANOS","$EE $m CON #d/100 CENTAVOS")</f>
        <v>#VALUE!</v>
      </c>
      <c r="AB199" s="165">
        <v>47</v>
      </c>
      <c r="AC199" s="37">
        <f t="shared" si="136"/>
        <v>1880</v>
      </c>
      <c r="AD199" s="189">
        <v>87.91</v>
      </c>
      <c r="AE199" s="80">
        <f>+AB199*'PRECIOS SEGUN ADJ (RURAL)'!$B$4*'PRECIOS SEGUN ADJ (RURAL)'!$C$4</f>
        <v>165270.79999999999</v>
      </c>
      <c r="AF199" s="80" t="e" vm="1">
        <f>+[4]!NumLetras(AE199,"PESO","PESOS DOMINICANOS","$EE $m CON #d/100 CENTAVOS")</f>
        <v>#VALUE!</v>
      </c>
      <c r="AG199" s="80">
        <f t="shared" si="160"/>
        <v>29748.74</v>
      </c>
      <c r="AH199" s="165">
        <v>56</v>
      </c>
      <c r="AI199" s="37">
        <f t="shared" si="137"/>
        <v>2240</v>
      </c>
      <c r="AJ199" s="189">
        <v>53.95</v>
      </c>
      <c r="AK199" s="80">
        <f>+AH199*'PRECIOS SEGUN ADJ (RURAL)'!$B$5*'PRECIOS SEGUN ADJ (RURAL)'!$C$5</f>
        <v>120848.00000000001</v>
      </c>
      <c r="AL199" s="80" t="e" vm="1">
        <f>+[4]!NumLetras(AK199,"PESO","PESOS DOMINICANOS","$EE $m CON #d/100 CENTAVOS")</f>
        <v>#VALUE!</v>
      </c>
      <c r="AM199" s="165">
        <v>9</v>
      </c>
      <c r="AN199" s="37">
        <f t="shared" si="138"/>
        <v>360</v>
      </c>
      <c r="AO199" s="189">
        <v>29.05</v>
      </c>
      <c r="AP199" s="80">
        <f>+AM199*'PRECIOS SEGUN ADJ (RURAL)'!$B$6*'PRECIOS SEGUN ADJ (RURAL)'!$C$6</f>
        <v>10458</v>
      </c>
      <c r="AQ199" s="80" t="e" vm="1">
        <f>+[4]!NumLetras(AP199,"PESO","PESOS DOMINICANOS","$EE $m CON #d/100 CENTAVOS")</f>
        <v>#VALUE!</v>
      </c>
      <c r="AR199" s="80">
        <f t="shared" si="161"/>
        <v>1673.28</v>
      </c>
      <c r="AS199" s="165">
        <v>18</v>
      </c>
      <c r="AT199" s="37">
        <f t="shared" si="139"/>
        <v>720</v>
      </c>
      <c r="AU199" s="189">
        <v>304.44</v>
      </c>
      <c r="AV199" s="80">
        <f>+AS199*'PRECIOS SEGUN ADJ (RURAL)'!$B$7*'PRECIOS SEGUN ADJ (RURAL)'!$C$7</f>
        <v>219196.79999999999</v>
      </c>
      <c r="AW199" s="80" t="e" vm="1">
        <f>+[4]!NumLetras(AV199,"PESO","PESOS DOMINICANOS","$EE $m CON #d/100 CENTAVOS")</f>
        <v>#VALUE!</v>
      </c>
      <c r="AX199" s="80">
        <f t="shared" si="162"/>
        <v>39455.42</v>
      </c>
      <c r="AY199" s="37">
        <v>0</v>
      </c>
      <c r="AZ199" s="37">
        <f t="shared" si="170"/>
        <v>0</v>
      </c>
      <c r="BA199" s="189">
        <v>18.899999999999999</v>
      </c>
      <c r="BB199" s="80">
        <f>+AY199*'PRECIOS SEGUN ADJ. (FRONTERIZO)'!$B$9*'PRECIOS SEGUN ADJ. (FRONTERIZO)'!$C$9</f>
        <v>0</v>
      </c>
      <c r="BC199" s="80" t="e" vm="1">
        <f>+[4]!NumLetras(BB199,"PESO","PESOS DOMINICANOS","$EE $m CON #d/100 CENTAVOS")</f>
        <v>#VALUE!</v>
      </c>
      <c r="BD199" s="165">
        <v>6</v>
      </c>
      <c r="BE199" s="37">
        <f t="shared" si="140"/>
        <v>240</v>
      </c>
      <c r="BF199" s="189">
        <v>140.38999999999999</v>
      </c>
      <c r="BG199" s="80">
        <f>+BD199*'PRECIOS SEGUN ADJ (RURAL)'!$B$8*'PRECIOS SEGUN ADJ (RURAL)'!$C$8</f>
        <v>33693.599999999999</v>
      </c>
      <c r="BH199" s="80" t="e" vm="1">
        <f>+[4]!NumLetras(BG199,"PESO","PESOS DOMINICANOS","$EE $m CON #d/100 CENTAVOS")</f>
        <v>#VALUE!</v>
      </c>
      <c r="BI199" s="80">
        <f t="shared" si="163"/>
        <v>6064.85</v>
      </c>
      <c r="BJ199" s="37">
        <v>0</v>
      </c>
      <c r="BK199" s="37">
        <f t="shared" si="171"/>
        <v>0</v>
      </c>
      <c r="BL199" s="189">
        <v>31.459999999999997</v>
      </c>
      <c r="BM199" s="80">
        <f>+BJ199*'PRECIOS SEGUN ADJ. (FRONTERIZO)'!$B$11*'PRECIOS SEGUN ADJ. (FRONTERIZO)'!$C$11</f>
        <v>0</v>
      </c>
      <c r="BN199" s="80" t="e" vm="1">
        <f>+[4]!NumLetras(BM199,"PESO","PESOS DOMINICANOS","$EE $m CON #d/100 CENTAVOS")</f>
        <v>#VALUE!</v>
      </c>
      <c r="BO199" s="165">
        <v>15</v>
      </c>
      <c r="BP199" s="37">
        <f t="shared" si="141"/>
        <v>600</v>
      </c>
      <c r="BQ199" s="189">
        <v>68.099999999999994</v>
      </c>
      <c r="BR199" s="80">
        <f>+BO199*'PRECIOS SEGUN ADJ (RURAL)'!$B$9*'PRECIOS SEGUN ADJ (RURAL)'!$C$9</f>
        <v>40859.999999999993</v>
      </c>
      <c r="BS199" s="80" t="e" vm="1">
        <f>+[4]!NumLetras(BR199,"PESO","PESOS DOMINICANOS","$EE $m CON #d/100 CENTAVOS")</f>
        <v>#VALUE!</v>
      </c>
      <c r="BT199" s="165">
        <v>295</v>
      </c>
      <c r="BU199" s="37">
        <f t="shared" si="164"/>
        <v>5900</v>
      </c>
      <c r="BV199" s="189">
        <v>5.5</v>
      </c>
      <c r="BW199" s="80">
        <f>+BT199*'PRECIOS SEGUN ADJ (RURAL)'!$B$10*'PRECIOS SEGUN ADJ (RURAL)'!$C$10</f>
        <v>32450</v>
      </c>
      <c r="BX199" s="80" t="e" vm="1">
        <f>+[4]!NumLetras(BW199,"PESO","PESOS DOMINICANOS","$EE $m CON #d/100 CENTAVOS")</f>
        <v>#VALUE!</v>
      </c>
      <c r="BY199" s="165">
        <v>295</v>
      </c>
      <c r="BZ199" s="37">
        <f t="shared" si="142"/>
        <v>11800</v>
      </c>
      <c r="CA199" s="189">
        <v>7.1500000000000012</v>
      </c>
      <c r="CB199" s="80">
        <f>+BY199*'PRECIOS SEGUN ADJ (RURAL)'!$B$11*'PRECIOS SEGUN ADJ (RURAL)'!$C$11</f>
        <v>84370</v>
      </c>
      <c r="CC199" s="80" t="e" vm="1">
        <f>+[4]!NumLetras(CB199,"PESO","PESOS DOMINICANOS","$EE $m CON #d/100 CENTAVOS")</f>
        <v>#VALUE!</v>
      </c>
      <c r="CD199" s="165">
        <v>295</v>
      </c>
      <c r="CE199" s="37">
        <f t="shared" si="143"/>
        <v>11800</v>
      </c>
      <c r="CF199" s="189">
        <v>6.84</v>
      </c>
      <c r="CG199" s="80">
        <f>+CD199*'PRECIOS SEGUN ADJ (RURAL)'!$B$12*'PRECIOS SEGUN ADJ (RURAL)'!$C$12</f>
        <v>80712</v>
      </c>
      <c r="CH199" s="80" t="e" vm="1">
        <f>+[4]!NumLetras(CG199,"PESO","PESOS DOMINICANOS","$EE $m CON #d/100 CENTAVOS")</f>
        <v>#VALUE!</v>
      </c>
      <c r="CI199" s="37">
        <v>0</v>
      </c>
      <c r="CJ199" s="37">
        <f t="shared" si="172"/>
        <v>0</v>
      </c>
      <c r="CK199" s="189">
        <v>60</v>
      </c>
      <c r="CL199" s="80">
        <f>+CI199*'PRECIOS SEGUN ADJ. (FRONTERIZO)'!$B$16*'PRECIOS SEGUN ADJ. (FRONTERIZO)'!$C$16</f>
        <v>0</v>
      </c>
      <c r="CM199" s="80" t="e" vm="1">
        <f>+[4]!NumLetras(CL199,"PESO","PESOS DOMINICANOS","$EE $m CON #d/100 CENTAVOS")</f>
        <v>#VALUE!</v>
      </c>
      <c r="CN199" s="80">
        <f t="shared" si="144"/>
        <v>0</v>
      </c>
      <c r="CO199" s="37">
        <v>0</v>
      </c>
      <c r="CP199" s="37">
        <f t="shared" si="173"/>
        <v>0</v>
      </c>
      <c r="CQ199" s="189">
        <v>55.649999999999991</v>
      </c>
      <c r="CR199" s="80">
        <f>+CO199*'PRECIOS SEGUN ADJ. (FRONTERIZO)'!$B$17*'PRECIOS SEGUN ADJ. (FRONTERIZO)'!$C$17</f>
        <v>0</v>
      </c>
      <c r="CS199" s="80" t="e" vm="1">
        <f>+[4]!NumLetras(CR199,"PESO","PESOS DOMINICANOS","$EE $m CON #d/100 CENTAVOS")</f>
        <v>#VALUE!</v>
      </c>
      <c r="CT199" s="80">
        <f t="shared" si="145"/>
        <v>0</v>
      </c>
      <c r="CU199" s="165">
        <v>295</v>
      </c>
      <c r="CV199" s="37">
        <f t="shared" si="146"/>
        <v>11800</v>
      </c>
      <c r="CW199" s="189">
        <v>6.5999999999999988</v>
      </c>
      <c r="CX199" s="80">
        <f>+CU199*'PRECIOS SEGUN ADJ (RURAL)'!$B$14*'PRECIOS SEGUN ADJ (RURAL)'!$C$14</f>
        <v>77880</v>
      </c>
      <c r="CY199" s="80" t="e" vm="1">
        <f>+[4]!NumLetras(CX199,"PESO","PESOS DOMINICANOS","$EE $m CON #d/100 CENTAVOS")</f>
        <v>#VALUE!</v>
      </c>
      <c r="CZ199" s="37">
        <v>0</v>
      </c>
      <c r="DA199" s="37">
        <f t="shared" si="174"/>
        <v>0</v>
      </c>
      <c r="DB199" s="189">
        <v>65.75</v>
      </c>
      <c r="DC199" s="80">
        <f>+CZ199*'PRECIOS SEGUN ADJ. (FRONTERIZO)'!$B$19*'PRECIOS SEGUN ADJ. (FRONTERIZO)'!$C$19</f>
        <v>0</v>
      </c>
      <c r="DD199" s="80" t="e" vm="1">
        <f>+[4]!NumLetras(DC199,"PESO","PESOS DOMINICANOS","$EE $m CON #d/100 CENTAVOS")</f>
        <v>#VALUE!</v>
      </c>
      <c r="DE199" s="80">
        <f t="shared" si="147"/>
        <v>0</v>
      </c>
      <c r="DF199" s="165">
        <v>12</v>
      </c>
      <c r="DG199" s="37">
        <f t="shared" si="148"/>
        <v>480</v>
      </c>
      <c r="DH199" s="189">
        <v>82.59999999999998</v>
      </c>
      <c r="DI199" s="80">
        <f>+DF199*'PRECIOS SEGUN ADJ (RURAL)'!$B$15*'PRECIOS SEGUN ADJ (RURAL)'!$C$15</f>
        <v>39648</v>
      </c>
      <c r="DJ199" s="80" t="e" vm="1">
        <f>+[4]!NumLetras(DI199,"PESO","PESOS DOMINICANOS","$EE $m CON #d/100 CENTAVOS")</f>
        <v>#VALUE!</v>
      </c>
      <c r="DK199" s="80">
        <f t="shared" si="165"/>
        <v>7136.64</v>
      </c>
      <c r="DL199" s="165">
        <v>295</v>
      </c>
      <c r="DM199" s="37">
        <f t="shared" si="149"/>
        <v>11800</v>
      </c>
      <c r="DN199" s="189">
        <v>23.059999999999995</v>
      </c>
      <c r="DO199" s="80">
        <f>+DL199*'PRECIOS SEGUN ADJ (RURAL)'!$B$17*'PRECIOS SEGUN ADJ (RURAL)'!$C$17</f>
        <v>272108</v>
      </c>
      <c r="DP199" s="80" t="e" vm="1">
        <f>+[4]!NumLetras(DO199,"PESO","PESOS DOMINICANOS","$EE $m CON #d/100 CENTAVOS")</f>
        <v>#VALUE!</v>
      </c>
      <c r="DQ199" s="192">
        <v>0</v>
      </c>
      <c r="DR199" s="192">
        <f t="shared" si="175"/>
        <v>0</v>
      </c>
      <c r="DS199" s="189">
        <v>80.849999999999994</v>
      </c>
      <c r="DT199" s="80">
        <f>+DQ199*'PRECIOS SEGUN ADJ. (FRONTERIZO)'!$B$22*'PRECIOS SEGUN ADJ. (FRONTERIZO)'!$C$22</f>
        <v>0</v>
      </c>
      <c r="DU199" s="80" t="e" vm="1">
        <f>+[4]!NumLetras(DT199,"PESO","PESOS DOMINICANOS","$EE $m CON #d/100 CENTAVOS")</f>
        <v>#VALUE!</v>
      </c>
      <c r="DV199" s="165">
        <v>13</v>
      </c>
      <c r="DW199" s="37">
        <f t="shared" si="150"/>
        <v>520</v>
      </c>
      <c r="DX199" s="189">
        <v>21.83</v>
      </c>
      <c r="DY199" s="80">
        <f>+DV199*'PRECIOS SEGUN ADJ (RURAL)'!$B$19*'PRECIOS SEGUN ADJ (RURAL)'!$C$19</f>
        <v>11351.599999999999</v>
      </c>
      <c r="DZ199" s="80" t="e" vm="1">
        <f>+[4]!NumLetras(DY199,"PESO","PESOS DOMINICANOS","$EE $m CON #d/100 CENTAVOS")</f>
        <v>#VALUE!</v>
      </c>
      <c r="EA199" s="80">
        <f t="shared" si="166"/>
        <v>2043.29</v>
      </c>
      <c r="EB199" s="165">
        <v>45</v>
      </c>
      <c r="EC199" s="37">
        <f t="shared" si="151"/>
        <v>1800</v>
      </c>
      <c r="ED199" s="189">
        <v>33</v>
      </c>
      <c r="EE199" s="80">
        <f>+EB199*'PRECIOS SEGUN ADJ (RURAL)'!$B$20*'PRECIOS SEGUN ADJ (RURAL)'!$C$20</f>
        <v>59400</v>
      </c>
      <c r="EF199" s="80" t="e" vm="1">
        <f>+[4]!NumLetras(EE199,"PESO","PESOS DOMINICANOS","$EE $m CON #d/100 CENTAVOS")</f>
        <v>#VALUE!</v>
      </c>
      <c r="EG199" s="37">
        <v>0</v>
      </c>
      <c r="EH199" s="37">
        <f t="shared" si="176"/>
        <v>0</v>
      </c>
      <c r="EI199" s="189">
        <v>15.789999999999997</v>
      </c>
      <c r="EJ199" s="80">
        <f>+EG199*'PRECIOS SEGUN ADJ. (FRONTERIZO)'!$B$25*'PRECIOS SEGUN ADJ. (FRONTERIZO)'!$C$25</f>
        <v>0</v>
      </c>
      <c r="EK199" s="80" t="e" vm="1">
        <f>+[4]!NumLetras(EJ199,"PESO","PESOS DOMINICANOS","$EE $m CON #d/100 CENTAVOS")</f>
        <v>#VALUE!</v>
      </c>
      <c r="EL199" s="37">
        <v>0</v>
      </c>
      <c r="EM199" s="37">
        <f t="shared" si="177"/>
        <v>0</v>
      </c>
      <c r="EN199" s="189">
        <v>31.5</v>
      </c>
      <c r="EO199" s="80">
        <f>+EL199*'PRECIOS SEGUN ADJ. (FRONTERIZO)'!$B$26*'PRECIOS SEGUN ADJ. (FRONTERIZO)'!$C$26</f>
        <v>0</v>
      </c>
      <c r="EP199" s="80" t="e" vm="1">
        <f>+[4]!NumLetras(EO199,"PESO","PESOS DOMINICANOS","$EE $m CON #d/100 CENTAVOS")</f>
        <v>#VALUE!</v>
      </c>
      <c r="EQ199" s="193">
        <v>39</v>
      </c>
      <c r="ER199" s="194">
        <f t="shared" si="152"/>
        <v>1560</v>
      </c>
      <c r="ES199" s="195">
        <v>21.68</v>
      </c>
      <c r="ET199" s="196">
        <f>+EQ199*'PRECIOS SEGUN ADJ (RURAL)'!$B$13*'PRECIOS SEGUN ADJ (RURAL)'!$C$13</f>
        <v>33820.800000000003</v>
      </c>
      <c r="EU199" s="196" t="e" vm="1">
        <f>+[4]!NumLetras(ET199,"PESO","PESOS DOMINICANOS","$EE $m CON #d/100 CENTAVOS")</f>
        <v>#VALUE!</v>
      </c>
      <c r="EV199" s="197">
        <v>295</v>
      </c>
      <c r="EW199" s="198">
        <f t="shared" si="167"/>
        <v>5900</v>
      </c>
      <c r="EX199" s="199">
        <v>5.5</v>
      </c>
      <c r="EY199" s="200">
        <f>+EV199*'PRECIOS SEGUN ADJ (RURAL)'!$B$16*'PRECIOS SEGUN ADJ (RURAL)'!$C$16</f>
        <v>32450</v>
      </c>
      <c r="EZ199" s="200" t="e" vm="1">
        <f>+[4]!NumLetras(EY199,"PESO","PESOS DOMINICANOS","$EE $m CON #d/100 CENTAVOS")</f>
        <v>#VALUE!</v>
      </c>
      <c r="FA199" s="201">
        <v>18</v>
      </c>
      <c r="FB199" s="202">
        <f t="shared" si="153"/>
        <v>720</v>
      </c>
      <c r="FC199" s="203">
        <v>220</v>
      </c>
      <c r="FD199" s="204">
        <f>+FA199*'PRECIOS SEGUN ADJ (RURAL)'!$B$18*'PRECIOS SEGUN ADJ (RURAL)'!$C$18</f>
        <v>158400</v>
      </c>
      <c r="FE199" s="204" t="e" vm="1">
        <f>+[4]!NumLetras(FD199,"PESO","PESOS DOMINICANOS","$EE $m CON #d/100 CENTAVOS")</f>
        <v>#VALUE!</v>
      </c>
      <c r="FF199" s="204">
        <f t="shared" si="168"/>
        <v>28512</v>
      </c>
      <c r="FG199" s="80">
        <f t="shared" si="179"/>
        <v>1533796.0000000002</v>
      </c>
      <c r="FH199" s="80" t="e" vm="1">
        <f>+[4]!NumLetras(FG199,"PESO","PESOS DOMINICANOS","$EE $m CON #d/100 CENTAVOS")</f>
        <v>#VALUE!</v>
      </c>
      <c r="FI199" s="80">
        <f t="shared" si="178"/>
        <v>123107.56</v>
      </c>
      <c r="FJ199" s="80" t="e" vm="1">
        <f>+[4]!NumLetras(FI199,"PESO","PESOS DOMINICANOS","$EE $m CON #d/100 CENTAVOS")</f>
        <v>#VALUE!</v>
      </c>
      <c r="FK199" s="80">
        <f t="shared" si="154"/>
        <v>1410688.4400000002</v>
      </c>
      <c r="FL199" s="80" t="e" vm="1">
        <f>+[4]!NumLetras(FK199,"PESO","PESOS DOMINICANOS","$EE $m CON #d/100 CENTAVOS")</f>
        <v>#VALUE!</v>
      </c>
      <c r="FM199" s="80">
        <f t="shared" si="155"/>
        <v>306759.2</v>
      </c>
      <c r="FN199" s="80" t="e" vm="1">
        <f>+[4]!NumLetras(FM199,"PESO","PESOS DOMINICANOS","$EE $m CON #d/100 CENTAVOS")</f>
        <v>#VALUE!</v>
      </c>
      <c r="FO199" s="80">
        <f t="shared" si="156"/>
        <v>15337.96</v>
      </c>
      <c r="FP199" s="80" t="e" vm="1">
        <f>+[4]!NumLetras(FO199,"PESO","PESOS DOMINICANOS","$EE $m CON #d/100 CENTAVOS")</f>
        <v>#VALUE!</v>
      </c>
      <c r="FQ199" s="80"/>
      <c r="FR199" s="80">
        <f t="shared" si="157"/>
        <v>1227036.8000000003</v>
      </c>
      <c r="FS199" s="80" t="e" vm="1">
        <f>+[4]!NumLetras(FR199,"PESO","PESOS DOMINICANOS","$EE $m CON #d/100 CENTAVOS")</f>
        <v>#VALUE!</v>
      </c>
      <c r="FT199" s="37" t="str">
        <f>+VLOOKUP(D199,'RURAL XENIA'!F:G,2,0)</f>
        <v>R-29</v>
      </c>
    </row>
    <row r="200" spans="1:176">
      <c r="A200" s="37">
        <v>89</v>
      </c>
      <c r="B200" s="37">
        <v>89</v>
      </c>
      <c r="C200" s="26" t="s">
        <v>1525</v>
      </c>
      <c r="D200" s="37">
        <v>5100011096</v>
      </c>
      <c r="E200" s="37" t="str">
        <f>+VLOOKUP(D200,'INFORMACION DE PROVEEDORES'!C:I,2,0)</f>
        <v>051-0001109-6</v>
      </c>
      <c r="F200" s="26" t="str">
        <f>+VLOOKUP(D200,'INFORMACION DE PROVEEDORES'!C:J,4,0)</f>
        <v>JOSE FRANCISCO FERNANDEZ TEJADA</v>
      </c>
      <c r="G200" s="37" t="str">
        <f>+VLOOKUP(D200,'INFORMACION DE PROVEEDORES'!C:K,5,0)</f>
        <v>051-0001109-6</v>
      </c>
      <c r="H200" s="26" t="str">
        <f>+VLOOKUP(D200,'INFORMACION DE PROVEEDORES'!C:L,7,0)</f>
        <v xml:space="preserve">CALLE JUANA SALTITOPA NO. 25, VILLA TAPIA, HERMANAS MIRABAL </v>
      </c>
      <c r="I200" s="37" t="str">
        <f>+VLOOKUP(D200,'INFORMACION DE PROVEEDORES'!C:M,3,0)</f>
        <v xml:space="preserve"> FÍSICA</v>
      </c>
      <c r="J200" s="37">
        <v>1</v>
      </c>
      <c r="K200" s="37">
        <v>141</v>
      </c>
      <c r="L200" s="37">
        <v>10</v>
      </c>
      <c r="M200" s="37">
        <f t="shared" si="158"/>
        <v>400</v>
      </c>
      <c r="N200" s="189">
        <v>60.180000000000007</v>
      </c>
      <c r="O200" s="80">
        <f>+L200*'PRECIOS SEGUN ADJ (RURAL)'!$B$2*'PRECIOS SEGUN ADJ (RURAL)'!$C$2</f>
        <v>24072</v>
      </c>
      <c r="P200" s="80" t="e" vm="1">
        <f>+[4]!NumLetras(O200,"PESO","PESOS DOMINICANOS","$EE $m CON #d/100 CENTAVOS")</f>
        <v>#VALUE!</v>
      </c>
      <c r="Q200" s="80">
        <f t="shared" si="159"/>
        <v>3851.52</v>
      </c>
      <c r="R200" s="165">
        <v>2</v>
      </c>
      <c r="S200" s="37">
        <f t="shared" si="135"/>
        <v>80</v>
      </c>
      <c r="T200" s="189">
        <v>33</v>
      </c>
      <c r="U200" s="80">
        <f>+R200*'PRECIOS SEGUN ADJ (RURAL)'!$B$3*'PRECIOS SEGUN ADJ (RURAL)'!$C$3</f>
        <v>2640</v>
      </c>
      <c r="V200" s="80" t="e" vm="1">
        <f>+[4]!NumLetras(U200,"PESO","PESOS DOMINICANOS","$EE $m CON #d/100 CENTAVOS")</f>
        <v>#VALUE!</v>
      </c>
      <c r="W200" s="192">
        <v>0</v>
      </c>
      <c r="X200" s="37">
        <f t="shared" si="169"/>
        <v>0</v>
      </c>
      <c r="Y200" s="189">
        <v>25.2</v>
      </c>
      <c r="Z200" s="80">
        <f>+W200*'PRECIOS SEGUN ADJ. (FRONTERIZO)'!$B$4*'PRECIOS SEGUN ADJ. (FRONTERIZO)'!$C$4</f>
        <v>0</v>
      </c>
      <c r="AA200" s="80" t="e" vm="1">
        <f>+[4]!NumLetras(Z200,"PESO","PESOS DOMINICANOS","$EE $m CON #d/100 CENTAVOS")</f>
        <v>#VALUE!</v>
      </c>
      <c r="AB200" s="165">
        <v>22</v>
      </c>
      <c r="AC200" s="37">
        <f t="shared" si="136"/>
        <v>880</v>
      </c>
      <c r="AD200" s="189">
        <v>87.91</v>
      </c>
      <c r="AE200" s="80">
        <f>+AB200*'PRECIOS SEGUN ADJ (RURAL)'!$B$4*'PRECIOS SEGUN ADJ (RURAL)'!$C$4</f>
        <v>77360.800000000003</v>
      </c>
      <c r="AF200" s="80" t="e" vm="1">
        <f>+[4]!NumLetras(AE200,"PESO","PESOS DOMINICANOS","$EE $m CON #d/100 CENTAVOS")</f>
        <v>#VALUE!</v>
      </c>
      <c r="AG200" s="80">
        <f t="shared" si="160"/>
        <v>13924.94</v>
      </c>
      <c r="AH200" s="165">
        <v>26</v>
      </c>
      <c r="AI200" s="37">
        <f t="shared" si="137"/>
        <v>1040</v>
      </c>
      <c r="AJ200" s="189">
        <v>53.95</v>
      </c>
      <c r="AK200" s="80">
        <f>+AH200*'PRECIOS SEGUN ADJ (RURAL)'!$B$5*'PRECIOS SEGUN ADJ (RURAL)'!$C$5</f>
        <v>56108</v>
      </c>
      <c r="AL200" s="80" t="e" vm="1">
        <f>+[4]!NumLetras(AK200,"PESO","PESOS DOMINICANOS","$EE $m CON #d/100 CENTAVOS")</f>
        <v>#VALUE!</v>
      </c>
      <c r="AM200" s="165">
        <v>4</v>
      </c>
      <c r="AN200" s="37">
        <f t="shared" si="138"/>
        <v>160</v>
      </c>
      <c r="AO200" s="189">
        <v>29.05</v>
      </c>
      <c r="AP200" s="80">
        <f>+AM200*'PRECIOS SEGUN ADJ (RURAL)'!$B$6*'PRECIOS SEGUN ADJ (RURAL)'!$C$6</f>
        <v>4648</v>
      </c>
      <c r="AQ200" s="80" t="e" vm="1">
        <f>+[4]!NumLetras(AP200,"PESO","PESOS DOMINICANOS","$EE $m CON #d/100 CENTAVOS")</f>
        <v>#VALUE!</v>
      </c>
      <c r="AR200" s="80">
        <f t="shared" si="161"/>
        <v>743.68</v>
      </c>
      <c r="AS200" s="165">
        <v>8</v>
      </c>
      <c r="AT200" s="37">
        <f t="shared" si="139"/>
        <v>320</v>
      </c>
      <c r="AU200" s="189">
        <v>304.44</v>
      </c>
      <c r="AV200" s="80">
        <f>+AS200*'PRECIOS SEGUN ADJ (RURAL)'!$B$7*'PRECIOS SEGUN ADJ (RURAL)'!$C$7</f>
        <v>97420.800000000003</v>
      </c>
      <c r="AW200" s="80" t="e" vm="1">
        <f>+[4]!NumLetras(AV200,"PESO","PESOS DOMINICANOS","$EE $m CON #d/100 CENTAVOS")</f>
        <v>#VALUE!</v>
      </c>
      <c r="AX200" s="80">
        <f t="shared" si="162"/>
        <v>17535.740000000002</v>
      </c>
      <c r="AY200" s="37">
        <v>0</v>
      </c>
      <c r="AZ200" s="37">
        <f t="shared" si="170"/>
        <v>0</v>
      </c>
      <c r="BA200" s="189">
        <v>18.899999999999999</v>
      </c>
      <c r="BB200" s="80">
        <f>+AY200*'PRECIOS SEGUN ADJ. (FRONTERIZO)'!$B$9*'PRECIOS SEGUN ADJ. (FRONTERIZO)'!$C$9</f>
        <v>0</v>
      </c>
      <c r="BC200" s="80" t="e" vm="1">
        <f>+[4]!NumLetras(BB200,"PESO","PESOS DOMINICANOS","$EE $m CON #d/100 CENTAVOS")</f>
        <v>#VALUE!</v>
      </c>
      <c r="BD200" s="165">
        <v>2</v>
      </c>
      <c r="BE200" s="37">
        <f t="shared" si="140"/>
        <v>80</v>
      </c>
      <c r="BF200" s="189">
        <v>140.38999999999999</v>
      </c>
      <c r="BG200" s="80">
        <f>+BD200*'PRECIOS SEGUN ADJ (RURAL)'!$B$8*'PRECIOS SEGUN ADJ (RURAL)'!$C$8</f>
        <v>11231.199999999999</v>
      </c>
      <c r="BH200" s="80" t="e" vm="1">
        <f>+[4]!NumLetras(BG200,"PESO","PESOS DOMINICANOS","$EE $m CON #d/100 CENTAVOS")</f>
        <v>#VALUE!</v>
      </c>
      <c r="BI200" s="80">
        <f t="shared" si="163"/>
        <v>2021.62</v>
      </c>
      <c r="BJ200" s="37">
        <v>0</v>
      </c>
      <c r="BK200" s="37">
        <f t="shared" si="171"/>
        <v>0</v>
      </c>
      <c r="BL200" s="189">
        <v>31.459999999999997</v>
      </c>
      <c r="BM200" s="80">
        <f>+BJ200*'PRECIOS SEGUN ADJ. (FRONTERIZO)'!$B$11*'PRECIOS SEGUN ADJ. (FRONTERIZO)'!$C$11</f>
        <v>0</v>
      </c>
      <c r="BN200" s="80" t="e" vm="1">
        <f>+[4]!NumLetras(BM200,"PESO","PESOS DOMINICANOS","$EE $m CON #d/100 CENTAVOS")</f>
        <v>#VALUE!</v>
      </c>
      <c r="BO200" s="165">
        <v>7</v>
      </c>
      <c r="BP200" s="37">
        <f t="shared" si="141"/>
        <v>280</v>
      </c>
      <c r="BQ200" s="189">
        <v>68.099999999999994</v>
      </c>
      <c r="BR200" s="80">
        <f>+BO200*'PRECIOS SEGUN ADJ (RURAL)'!$B$9*'PRECIOS SEGUN ADJ (RURAL)'!$C$9</f>
        <v>19067.999999999996</v>
      </c>
      <c r="BS200" s="80" t="e" vm="1">
        <f>+[4]!NumLetras(BR200,"PESO","PESOS DOMINICANOS","$EE $m CON #d/100 CENTAVOS")</f>
        <v>#VALUE!</v>
      </c>
      <c r="BT200" s="165">
        <v>141</v>
      </c>
      <c r="BU200" s="37">
        <f t="shared" si="164"/>
        <v>2820</v>
      </c>
      <c r="BV200" s="189">
        <v>5.5</v>
      </c>
      <c r="BW200" s="80">
        <f>+BT200*'PRECIOS SEGUN ADJ (RURAL)'!$B$10*'PRECIOS SEGUN ADJ (RURAL)'!$C$10</f>
        <v>15510</v>
      </c>
      <c r="BX200" s="80" t="e" vm="1">
        <f>+[4]!NumLetras(BW200,"PESO","PESOS DOMINICANOS","$EE $m CON #d/100 CENTAVOS")</f>
        <v>#VALUE!</v>
      </c>
      <c r="BY200" s="165">
        <v>141</v>
      </c>
      <c r="BZ200" s="37">
        <f t="shared" si="142"/>
        <v>5640</v>
      </c>
      <c r="CA200" s="189">
        <v>7.1500000000000012</v>
      </c>
      <c r="CB200" s="80">
        <f>+BY200*'PRECIOS SEGUN ADJ (RURAL)'!$B$11*'PRECIOS SEGUN ADJ (RURAL)'!$C$11</f>
        <v>40326</v>
      </c>
      <c r="CC200" s="80" t="e" vm="1">
        <f>+[4]!NumLetras(CB200,"PESO","PESOS DOMINICANOS","$EE $m CON #d/100 CENTAVOS")</f>
        <v>#VALUE!</v>
      </c>
      <c r="CD200" s="165">
        <v>141</v>
      </c>
      <c r="CE200" s="37">
        <f t="shared" si="143"/>
        <v>5640</v>
      </c>
      <c r="CF200" s="189">
        <v>6.84</v>
      </c>
      <c r="CG200" s="80">
        <f>+CD200*'PRECIOS SEGUN ADJ (RURAL)'!$B$12*'PRECIOS SEGUN ADJ (RURAL)'!$C$12</f>
        <v>38577.599999999999</v>
      </c>
      <c r="CH200" s="80" t="e" vm="1">
        <f>+[4]!NumLetras(CG200,"PESO","PESOS DOMINICANOS","$EE $m CON #d/100 CENTAVOS")</f>
        <v>#VALUE!</v>
      </c>
      <c r="CI200" s="37">
        <v>0</v>
      </c>
      <c r="CJ200" s="37">
        <f t="shared" si="172"/>
        <v>0</v>
      </c>
      <c r="CK200" s="189">
        <v>60</v>
      </c>
      <c r="CL200" s="80">
        <f>+CI200*'PRECIOS SEGUN ADJ. (FRONTERIZO)'!$B$16*'PRECIOS SEGUN ADJ. (FRONTERIZO)'!$C$16</f>
        <v>0</v>
      </c>
      <c r="CM200" s="80" t="e" vm="1">
        <f>+[4]!NumLetras(CL200,"PESO","PESOS DOMINICANOS","$EE $m CON #d/100 CENTAVOS")</f>
        <v>#VALUE!</v>
      </c>
      <c r="CN200" s="80">
        <f t="shared" si="144"/>
        <v>0</v>
      </c>
      <c r="CO200" s="37">
        <v>0</v>
      </c>
      <c r="CP200" s="37">
        <f t="shared" si="173"/>
        <v>0</v>
      </c>
      <c r="CQ200" s="189">
        <v>55.649999999999991</v>
      </c>
      <c r="CR200" s="80">
        <f>+CO200*'PRECIOS SEGUN ADJ. (FRONTERIZO)'!$B$17*'PRECIOS SEGUN ADJ. (FRONTERIZO)'!$C$17</f>
        <v>0</v>
      </c>
      <c r="CS200" s="80" t="e" vm="1">
        <f>+[4]!NumLetras(CR200,"PESO","PESOS DOMINICANOS","$EE $m CON #d/100 CENTAVOS")</f>
        <v>#VALUE!</v>
      </c>
      <c r="CT200" s="80">
        <f t="shared" si="145"/>
        <v>0</v>
      </c>
      <c r="CU200" s="165">
        <v>141</v>
      </c>
      <c r="CV200" s="37">
        <f t="shared" si="146"/>
        <v>5640</v>
      </c>
      <c r="CW200" s="189">
        <v>6.5999999999999988</v>
      </c>
      <c r="CX200" s="80">
        <f>+CU200*'PRECIOS SEGUN ADJ (RURAL)'!$B$14*'PRECIOS SEGUN ADJ (RURAL)'!$C$14</f>
        <v>37224</v>
      </c>
      <c r="CY200" s="80" t="e" vm="1">
        <f>+[4]!NumLetras(CX200,"PESO","PESOS DOMINICANOS","$EE $m CON #d/100 CENTAVOS")</f>
        <v>#VALUE!</v>
      </c>
      <c r="CZ200" s="37">
        <v>0</v>
      </c>
      <c r="DA200" s="37">
        <f t="shared" si="174"/>
        <v>0</v>
      </c>
      <c r="DB200" s="189">
        <v>65.75</v>
      </c>
      <c r="DC200" s="80">
        <f>+CZ200*'PRECIOS SEGUN ADJ. (FRONTERIZO)'!$B$19*'PRECIOS SEGUN ADJ. (FRONTERIZO)'!$C$19</f>
        <v>0</v>
      </c>
      <c r="DD200" s="80" t="e" vm="1">
        <f>+[4]!NumLetras(DC200,"PESO","PESOS DOMINICANOS","$EE $m CON #d/100 CENTAVOS")</f>
        <v>#VALUE!</v>
      </c>
      <c r="DE200" s="80">
        <f t="shared" si="147"/>
        <v>0</v>
      </c>
      <c r="DF200" s="165">
        <v>5</v>
      </c>
      <c r="DG200" s="37">
        <f t="shared" si="148"/>
        <v>200</v>
      </c>
      <c r="DH200" s="189">
        <v>82.59999999999998</v>
      </c>
      <c r="DI200" s="80">
        <f>+DF200*'PRECIOS SEGUN ADJ (RURAL)'!$B$15*'PRECIOS SEGUN ADJ (RURAL)'!$C$15</f>
        <v>16520</v>
      </c>
      <c r="DJ200" s="80" t="e" vm="1">
        <f>+[4]!NumLetras(DI200,"PESO","PESOS DOMINICANOS","$EE $m CON #d/100 CENTAVOS")</f>
        <v>#VALUE!</v>
      </c>
      <c r="DK200" s="80">
        <f t="shared" si="165"/>
        <v>2973.6</v>
      </c>
      <c r="DL200" s="165">
        <v>141</v>
      </c>
      <c r="DM200" s="37">
        <f t="shared" si="149"/>
        <v>5640</v>
      </c>
      <c r="DN200" s="189">
        <v>23.059999999999995</v>
      </c>
      <c r="DO200" s="80">
        <f>+DL200*'PRECIOS SEGUN ADJ (RURAL)'!$B$17*'PRECIOS SEGUN ADJ (RURAL)'!$C$17</f>
        <v>130058.4</v>
      </c>
      <c r="DP200" s="80" t="e" vm="1">
        <f>+[4]!NumLetras(DO200,"PESO","PESOS DOMINICANOS","$EE $m CON #d/100 CENTAVOS")</f>
        <v>#VALUE!</v>
      </c>
      <c r="DQ200" s="192">
        <v>0</v>
      </c>
      <c r="DR200" s="192">
        <f t="shared" si="175"/>
        <v>0</v>
      </c>
      <c r="DS200" s="189">
        <v>80.849999999999994</v>
      </c>
      <c r="DT200" s="80">
        <f>+DQ200*'PRECIOS SEGUN ADJ. (FRONTERIZO)'!$B$22*'PRECIOS SEGUN ADJ. (FRONTERIZO)'!$C$22</f>
        <v>0</v>
      </c>
      <c r="DU200" s="80" t="e" vm="1">
        <f>+[4]!NumLetras(DT200,"PESO","PESOS DOMINICANOS","$EE $m CON #d/100 CENTAVOS")</f>
        <v>#VALUE!</v>
      </c>
      <c r="DV200" s="165">
        <v>6</v>
      </c>
      <c r="DW200" s="37">
        <f t="shared" si="150"/>
        <v>240</v>
      </c>
      <c r="DX200" s="189">
        <v>21.83</v>
      </c>
      <c r="DY200" s="80">
        <f>+DV200*'PRECIOS SEGUN ADJ (RURAL)'!$B$19*'PRECIOS SEGUN ADJ (RURAL)'!$C$19</f>
        <v>5239.2</v>
      </c>
      <c r="DZ200" s="80" t="e" vm="1">
        <f>+[4]!NumLetras(DY200,"PESO","PESOS DOMINICANOS","$EE $m CON #d/100 CENTAVOS")</f>
        <v>#VALUE!</v>
      </c>
      <c r="EA200" s="80">
        <f t="shared" si="166"/>
        <v>943.06</v>
      </c>
      <c r="EB200" s="165">
        <v>21</v>
      </c>
      <c r="EC200" s="37">
        <f t="shared" si="151"/>
        <v>840</v>
      </c>
      <c r="ED200" s="189">
        <v>33</v>
      </c>
      <c r="EE200" s="80">
        <f>+EB200*'PRECIOS SEGUN ADJ (RURAL)'!$B$20*'PRECIOS SEGUN ADJ (RURAL)'!$C$20</f>
        <v>27720</v>
      </c>
      <c r="EF200" s="80" t="e" vm="1">
        <f>+[4]!NumLetras(EE200,"PESO","PESOS DOMINICANOS","$EE $m CON #d/100 CENTAVOS")</f>
        <v>#VALUE!</v>
      </c>
      <c r="EG200" s="37">
        <v>0</v>
      </c>
      <c r="EH200" s="37">
        <f t="shared" si="176"/>
        <v>0</v>
      </c>
      <c r="EI200" s="189">
        <v>15.789999999999997</v>
      </c>
      <c r="EJ200" s="80">
        <f>+EG200*'PRECIOS SEGUN ADJ. (FRONTERIZO)'!$B$25*'PRECIOS SEGUN ADJ. (FRONTERIZO)'!$C$25</f>
        <v>0</v>
      </c>
      <c r="EK200" s="80" t="e" vm="1">
        <f>+[4]!NumLetras(EJ200,"PESO","PESOS DOMINICANOS","$EE $m CON #d/100 CENTAVOS")</f>
        <v>#VALUE!</v>
      </c>
      <c r="EL200" s="37">
        <v>0</v>
      </c>
      <c r="EM200" s="37">
        <f t="shared" si="177"/>
        <v>0</v>
      </c>
      <c r="EN200" s="189">
        <v>31.5</v>
      </c>
      <c r="EO200" s="80">
        <f>+EL200*'PRECIOS SEGUN ADJ. (FRONTERIZO)'!$B$26*'PRECIOS SEGUN ADJ. (FRONTERIZO)'!$C$26</f>
        <v>0</v>
      </c>
      <c r="EP200" s="80" t="e" vm="1">
        <f>+[4]!NumLetras(EO200,"PESO","PESOS DOMINICANOS","$EE $m CON #d/100 CENTAVOS")</f>
        <v>#VALUE!</v>
      </c>
      <c r="EQ200" s="193">
        <v>18</v>
      </c>
      <c r="ER200" s="194">
        <f t="shared" si="152"/>
        <v>720</v>
      </c>
      <c r="ES200" s="195">
        <v>21.68</v>
      </c>
      <c r="ET200" s="196">
        <f>+EQ200*'PRECIOS SEGUN ADJ (RURAL)'!$B$13*'PRECIOS SEGUN ADJ (RURAL)'!$C$13</f>
        <v>15609.6</v>
      </c>
      <c r="EU200" s="196" t="e" vm="1">
        <f>+[4]!NumLetras(ET200,"PESO","PESOS DOMINICANOS","$EE $m CON #d/100 CENTAVOS")</f>
        <v>#VALUE!</v>
      </c>
      <c r="EV200" s="197">
        <v>141</v>
      </c>
      <c r="EW200" s="198">
        <f t="shared" si="167"/>
        <v>2820</v>
      </c>
      <c r="EX200" s="199">
        <v>5.5</v>
      </c>
      <c r="EY200" s="200">
        <f>+EV200*'PRECIOS SEGUN ADJ (RURAL)'!$B$16*'PRECIOS SEGUN ADJ (RURAL)'!$C$16</f>
        <v>15510</v>
      </c>
      <c r="EZ200" s="200" t="e" vm="1">
        <f>+[4]!NumLetras(EY200,"PESO","PESOS DOMINICANOS","$EE $m CON #d/100 CENTAVOS")</f>
        <v>#VALUE!</v>
      </c>
      <c r="FA200" s="201">
        <v>8</v>
      </c>
      <c r="FB200" s="202">
        <f t="shared" si="153"/>
        <v>320</v>
      </c>
      <c r="FC200" s="203">
        <v>220</v>
      </c>
      <c r="FD200" s="204">
        <f>+FA200*'PRECIOS SEGUN ADJ (RURAL)'!$B$18*'PRECIOS SEGUN ADJ (RURAL)'!$C$18</f>
        <v>70400</v>
      </c>
      <c r="FE200" s="204" t="e" vm="1">
        <f>+[4]!NumLetras(FD200,"PESO","PESOS DOMINICANOS","$EE $m CON #d/100 CENTAVOS")</f>
        <v>#VALUE!</v>
      </c>
      <c r="FF200" s="204">
        <f t="shared" si="168"/>
        <v>12672</v>
      </c>
      <c r="FG200" s="80">
        <f t="shared" si="179"/>
        <v>705243.59999999986</v>
      </c>
      <c r="FH200" s="80" t="e" vm="1">
        <f>+[4]!NumLetras(FG200,"PESO","PESOS DOMINICANOS","$EE $m CON #d/100 CENTAVOS")</f>
        <v>#VALUE!</v>
      </c>
      <c r="FI200" s="80">
        <f t="shared" si="178"/>
        <v>54666.16</v>
      </c>
      <c r="FJ200" s="80" t="e" vm="1">
        <f>+[4]!NumLetras(FI200,"PESO","PESOS DOMINICANOS","$EE $m CON #d/100 CENTAVOS")</f>
        <v>#VALUE!</v>
      </c>
      <c r="FK200" s="80">
        <f t="shared" si="154"/>
        <v>650577.43999999983</v>
      </c>
      <c r="FL200" s="80" t="e" vm="1">
        <f>+[4]!NumLetras(FK200,"PESO","PESOS DOMINICANOS","$EE $m CON #d/100 CENTAVOS")</f>
        <v>#VALUE!</v>
      </c>
      <c r="FM200" s="80">
        <f t="shared" si="155"/>
        <v>141048.72</v>
      </c>
      <c r="FN200" s="80" t="e" vm="1">
        <f>+[4]!NumLetras(FM200,"PESO","PESOS DOMINICANOS","$EE $m CON #d/100 CENTAVOS")</f>
        <v>#VALUE!</v>
      </c>
      <c r="FO200" s="80">
        <f t="shared" si="156"/>
        <v>7052.44</v>
      </c>
      <c r="FP200" s="80" t="e" vm="1">
        <f>+[4]!NumLetras(FO200,"PESO","PESOS DOMINICANOS","$EE $m CON #d/100 CENTAVOS")</f>
        <v>#VALUE!</v>
      </c>
      <c r="FQ200" s="80"/>
      <c r="FR200" s="80">
        <f t="shared" si="157"/>
        <v>564194.87999999989</v>
      </c>
      <c r="FS200" s="80" t="e" vm="1">
        <f>+[4]!NumLetras(FR200,"PESO","PESOS DOMINICANOS","$EE $m CON #d/100 CENTAVOS")</f>
        <v>#VALUE!</v>
      </c>
      <c r="FT200" s="37" t="str">
        <f>+VLOOKUP(D200,'RURAL XENIA'!F:G,2,0)</f>
        <v>R-23</v>
      </c>
    </row>
    <row r="201" spans="1:176">
      <c r="A201" s="37">
        <v>90</v>
      </c>
      <c r="B201" s="37">
        <v>90</v>
      </c>
      <c r="C201" s="26" t="s">
        <v>1542</v>
      </c>
      <c r="D201" s="37">
        <v>109398073</v>
      </c>
      <c r="E201" s="37" t="str">
        <f>+VLOOKUP(D201,'INFORMACION DE PROVEEDORES'!C:I,2,0)</f>
        <v>001-0939807-3</v>
      </c>
      <c r="F201" s="26" t="str">
        <f>+VLOOKUP(D201,'INFORMACION DE PROVEEDORES'!C:J,4,0)</f>
        <v>JOSELYN TORRES GUZMAN</v>
      </c>
      <c r="G201" s="37" t="str">
        <f>+VLOOKUP(D201,'INFORMACION DE PROVEEDORES'!C:K,5,0)</f>
        <v>001-0939807-3</v>
      </c>
      <c r="H201" s="26" t="str">
        <f>+VLOOKUP(D201,'INFORMACION DE PROVEEDORES'!C:L,7,0)</f>
        <v>C/PENETRACION NO.21 A, BUENA VISTA I, VILLA MELLA</v>
      </c>
      <c r="I201" s="37" t="str">
        <f>+VLOOKUP(D201,'INFORMACION DE PROVEEDORES'!C:M,3,0)</f>
        <v xml:space="preserve"> FÍSICA</v>
      </c>
      <c r="J201" s="37">
        <v>1</v>
      </c>
      <c r="K201" s="37">
        <v>331</v>
      </c>
      <c r="L201" s="37">
        <v>22</v>
      </c>
      <c r="M201" s="37">
        <f t="shared" si="158"/>
        <v>880</v>
      </c>
      <c r="N201" s="189">
        <v>60.180000000000007</v>
      </c>
      <c r="O201" s="80">
        <f>+L201*'PRECIOS SEGUN ADJ (RURAL)'!$B$2*'PRECIOS SEGUN ADJ (RURAL)'!$C$2</f>
        <v>52958.400000000001</v>
      </c>
      <c r="P201" s="80" t="e" vm="1">
        <f>+[4]!NumLetras(O201,"PESO","PESOS DOMINICANOS","$EE $m CON #d/100 CENTAVOS")</f>
        <v>#VALUE!</v>
      </c>
      <c r="Q201" s="80">
        <f t="shared" si="159"/>
        <v>8473.34</v>
      </c>
      <c r="R201" s="165">
        <v>4</v>
      </c>
      <c r="S201" s="37">
        <f t="shared" si="135"/>
        <v>160</v>
      </c>
      <c r="T201" s="189">
        <v>33</v>
      </c>
      <c r="U201" s="80">
        <f>+R201*'PRECIOS SEGUN ADJ (RURAL)'!$B$3*'PRECIOS SEGUN ADJ (RURAL)'!$C$3</f>
        <v>5280</v>
      </c>
      <c r="V201" s="80" t="e" vm="1">
        <f>+[4]!NumLetras(U201,"PESO","PESOS DOMINICANOS","$EE $m CON #d/100 CENTAVOS")</f>
        <v>#VALUE!</v>
      </c>
      <c r="W201" s="192">
        <v>0</v>
      </c>
      <c r="X201" s="37">
        <f t="shared" si="169"/>
        <v>0</v>
      </c>
      <c r="Y201" s="189">
        <v>25.2</v>
      </c>
      <c r="Z201" s="80">
        <f>+W201*'PRECIOS SEGUN ADJ. (FRONTERIZO)'!$B$4*'PRECIOS SEGUN ADJ. (FRONTERIZO)'!$C$4</f>
        <v>0</v>
      </c>
      <c r="AA201" s="80" t="e" vm="1">
        <f>+[4]!NumLetras(Z201,"PESO","PESOS DOMINICANOS","$EE $m CON #d/100 CENTAVOS")</f>
        <v>#VALUE!</v>
      </c>
      <c r="AB201" s="165">
        <v>51</v>
      </c>
      <c r="AC201" s="37">
        <f t="shared" si="136"/>
        <v>2040</v>
      </c>
      <c r="AD201" s="189">
        <v>87.91</v>
      </c>
      <c r="AE201" s="80">
        <f>+AB201*'PRECIOS SEGUN ADJ (RURAL)'!$B$4*'PRECIOS SEGUN ADJ (RURAL)'!$C$4</f>
        <v>179336.4</v>
      </c>
      <c r="AF201" s="80" t="e" vm="1">
        <f>+[4]!NumLetras(AE201,"PESO","PESOS DOMINICANOS","$EE $m CON #d/100 CENTAVOS")</f>
        <v>#VALUE!</v>
      </c>
      <c r="AG201" s="80">
        <f t="shared" si="160"/>
        <v>32280.55</v>
      </c>
      <c r="AH201" s="165">
        <v>61</v>
      </c>
      <c r="AI201" s="37">
        <f t="shared" si="137"/>
        <v>2440</v>
      </c>
      <c r="AJ201" s="189">
        <v>53.95</v>
      </c>
      <c r="AK201" s="80">
        <f>+AH201*'PRECIOS SEGUN ADJ (RURAL)'!$B$5*'PRECIOS SEGUN ADJ (RURAL)'!$C$5</f>
        <v>131638</v>
      </c>
      <c r="AL201" s="80" t="e" vm="1">
        <f>+[4]!NumLetras(AK201,"PESO","PESOS DOMINICANOS","$EE $m CON #d/100 CENTAVOS")</f>
        <v>#VALUE!</v>
      </c>
      <c r="AM201" s="165">
        <v>8</v>
      </c>
      <c r="AN201" s="37">
        <f t="shared" si="138"/>
        <v>320</v>
      </c>
      <c r="AO201" s="189">
        <v>29.05</v>
      </c>
      <c r="AP201" s="80">
        <f>+AM201*'PRECIOS SEGUN ADJ (RURAL)'!$B$6*'PRECIOS SEGUN ADJ (RURAL)'!$C$6</f>
        <v>9296</v>
      </c>
      <c r="AQ201" s="80" t="e" vm="1">
        <f>+[4]!NumLetras(AP201,"PESO","PESOS DOMINICANOS","$EE $m CON #d/100 CENTAVOS")</f>
        <v>#VALUE!</v>
      </c>
      <c r="AR201" s="80">
        <f t="shared" si="161"/>
        <v>1487.36</v>
      </c>
      <c r="AS201" s="165">
        <v>19</v>
      </c>
      <c r="AT201" s="37">
        <f t="shared" si="139"/>
        <v>760</v>
      </c>
      <c r="AU201" s="189">
        <v>304.44</v>
      </c>
      <c r="AV201" s="80">
        <f>+AS201*'PRECIOS SEGUN ADJ (RURAL)'!$B$7*'PRECIOS SEGUN ADJ (RURAL)'!$C$7</f>
        <v>231374.4</v>
      </c>
      <c r="AW201" s="80" t="e" vm="1">
        <f>+[4]!NumLetras(AV201,"PESO","PESOS DOMINICANOS","$EE $m CON #d/100 CENTAVOS")</f>
        <v>#VALUE!</v>
      </c>
      <c r="AX201" s="80">
        <f t="shared" si="162"/>
        <v>41647.39</v>
      </c>
      <c r="AY201" s="37">
        <v>0</v>
      </c>
      <c r="AZ201" s="37">
        <f t="shared" si="170"/>
        <v>0</v>
      </c>
      <c r="BA201" s="189">
        <v>18.899999999999999</v>
      </c>
      <c r="BB201" s="80">
        <f>+AY201*'PRECIOS SEGUN ADJ. (FRONTERIZO)'!$B$9*'PRECIOS SEGUN ADJ. (FRONTERIZO)'!$C$9</f>
        <v>0</v>
      </c>
      <c r="BC201" s="80" t="e" vm="1">
        <f>+[4]!NumLetras(BB201,"PESO","PESOS DOMINICANOS","$EE $m CON #d/100 CENTAVOS")</f>
        <v>#VALUE!</v>
      </c>
      <c r="BD201" s="165">
        <v>4</v>
      </c>
      <c r="BE201" s="37">
        <f t="shared" si="140"/>
        <v>160</v>
      </c>
      <c r="BF201" s="189">
        <v>140.38999999999999</v>
      </c>
      <c r="BG201" s="80">
        <f>+BD201*'PRECIOS SEGUN ADJ (RURAL)'!$B$8*'PRECIOS SEGUN ADJ (RURAL)'!$C$8</f>
        <v>22462.399999999998</v>
      </c>
      <c r="BH201" s="80" t="e" vm="1">
        <f>+[4]!NumLetras(BG201,"PESO","PESOS DOMINICANOS","$EE $m CON #d/100 CENTAVOS")</f>
        <v>#VALUE!</v>
      </c>
      <c r="BI201" s="80">
        <f t="shared" si="163"/>
        <v>4043.23</v>
      </c>
      <c r="BJ201" s="37">
        <v>0</v>
      </c>
      <c r="BK201" s="37">
        <f t="shared" si="171"/>
        <v>0</v>
      </c>
      <c r="BL201" s="189">
        <v>31.459999999999997</v>
      </c>
      <c r="BM201" s="80">
        <f>+BJ201*'PRECIOS SEGUN ADJ. (FRONTERIZO)'!$B$11*'PRECIOS SEGUN ADJ. (FRONTERIZO)'!$C$11</f>
        <v>0</v>
      </c>
      <c r="BN201" s="80" t="e" vm="1">
        <f>+[4]!NumLetras(BM201,"PESO","PESOS DOMINICANOS","$EE $m CON #d/100 CENTAVOS")</f>
        <v>#VALUE!</v>
      </c>
      <c r="BO201" s="165">
        <v>15</v>
      </c>
      <c r="BP201" s="37">
        <f t="shared" si="141"/>
        <v>600</v>
      </c>
      <c r="BQ201" s="189">
        <v>68.099999999999994</v>
      </c>
      <c r="BR201" s="80">
        <f>+BO201*'PRECIOS SEGUN ADJ (RURAL)'!$B$9*'PRECIOS SEGUN ADJ (RURAL)'!$C$9</f>
        <v>40859.999999999993</v>
      </c>
      <c r="BS201" s="80" t="e" vm="1">
        <f>+[4]!NumLetras(BR201,"PESO","PESOS DOMINICANOS","$EE $m CON #d/100 CENTAVOS")</f>
        <v>#VALUE!</v>
      </c>
      <c r="BT201" s="165">
        <v>331</v>
      </c>
      <c r="BU201" s="37">
        <f t="shared" si="164"/>
        <v>6620</v>
      </c>
      <c r="BV201" s="189">
        <v>5.5</v>
      </c>
      <c r="BW201" s="80">
        <f>+BT201*'PRECIOS SEGUN ADJ (RURAL)'!$B$10*'PRECIOS SEGUN ADJ (RURAL)'!$C$10</f>
        <v>36410</v>
      </c>
      <c r="BX201" s="80" t="e" vm="1">
        <f>+[4]!NumLetras(BW201,"PESO","PESOS DOMINICANOS","$EE $m CON #d/100 CENTAVOS")</f>
        <v>#VALUE!</v>
      </c>
      <c r="BY201" s="165">
        <v>331</v>
      </c>
      <c r="BZ201" s="37">
        <f t="shared" si="142"/>
        <v>13240</v>
      </c>
      <c r="CA201" s="189">
        <v>7.1500000000000012</v>
      </c>
      <c r="CB201" s="80">
        <f>+BY201*'PRECIOS SEGUN ADJ (RURAL)'!$B$11*'PRECIOS SEGUN ADJ (RURAL)'!$C$11</f>
        <v>94666</v>
      </c>
      <c r="CC201" s="80" t="e" vm="1">
        <f>+[4]!NumLetras(CB201,"PESO","PESOS DOMINICANOS","$EE $m CON #d/100 CENTAVOS")</f>
        <v>#VALUE!</v>
      </c>
      <c r="CD201" s="165">
        <v>331</v>
      </c>
      <c r="CE201" s="37">
        <f t="shared" si="143"/>
        <v>13240</v>
      </c>
      <c r="CF201" s="189">
        <v>6.84</v>
      </c>
      <c r="CG201" s="80">
        <f>+CD201*'PRECIOS SEGUN ADJ (RURAL)'!$B$12*'PRECIOS SEGUN ADJ (RURAL)'!$C$12</f>
        <v>90561.600000000006</v>
      </c>
      <c r="CH201" s="80" t="e" vm="1">
        <f>+[4]!NumLetras(CG201,"PESO","PESOS DOMINICANOS","$EE $m CON #d/100 CENTAVOS")</f>
        <v>#VALUE!</v>
      </c>
      <c r="CI201" s="37">
        <v>0</v>
      </c>
      <c r="CJ201" s="37">
        <f t="shared" si="172"/>
        <v>0</v>
      </c>
      <c r="CK201" s="189">
        <v>60</v>
      </c>
      <c r="CL201" s="80">
        <f>+CI201*'PRECIOS SEGUN ADJ. (FRONTERIZO)'!$B$16*'PRECIOS SEGUN ADJ. (FRONTERIZO)'!$C$16</f>
        <v>0</v>
      </c>
      <c r="CM201" s="80" t="e" vm="1">
        <f>+[4]!NumLetras(CL201,"PESO","PESOS DOMINICANOS","$EE $m CON #d/100 CENTAVOS")</f>
        <v>#VALUE!</v>
      </c>
      <c r="CN201" s="80">
        <f t="shared" si="144"/>
        <v>0</v>
      </c>
      <c r="CO201" s="37">
        <v>0</v>
      </c>
      <c r="CP201" s="37">
        <f t="shared" si="173"/>
        <v>0</v>
      </c>
      <c r="CQ201" s="189">
        <v>55.649999999999991</v>
      </c>
      <c r="CR201" s="80">
        <f>+CO201*'PRECIOS SEGUN ADJ. (FRONTERIZO)'!$B$17*'PRECIOS SEGUN ADJ. (FRONTERIZO)'!$C$17</f>
        <v>0</v>
      </c>
      <c r="CS201" s="80" t="e" vm="1">
        <f>+[4]!NumLetras(CR201,"PESO","PESOS DOMINICANOS","$EE $m CON #d/100 CENTAVOS")</f>
        <v>#VALUE!</v>
      </c>
      <c r="CT201" s="80">
        <f t="shared" si="145"/>
        <v>0</v>
      </c>
      <c r="CU201" s="165">
        <v>331</v>
      </c>
      <c r="CV201" s="37">
        <f t="shared" si="146"/>
        <v>13240</v>
      </c>
      <c r="CW201" s="189">
        <v>6.5999999999999988</v>
      </c>
      <c r="CX201" s="80">
        <f>+CU201*'PRECIOS SEGUN ADJ (RURAL)'!$B$14*'PRECIOS SEGUN ADJ (RURAL)'!$C$14</f>
        <v>87384</v>
      </c>
      <c r="CY201" s="80" t="e" vm="1">
        <f>+[4]!NumLetras(CX201,"PESO","PESOS DOMINICANOS","$EE $m CON #d/100 CENTAVOS")</f>
        <v>#VALUE!</v>
      </c>
      <c r="CZ201" s="37">
        <v>0</v>
      </c>
      <c r="DA201" s="37">
        <f t="shared" si="174"/>
        <v>0</v>
      </c>
      <c r="DB201" s="189">
        <v>65.75</v>
      </c>
      <c r="DC201" s="80">
        <f>+CZ201*'PRECIOS SEGUN ADJ. (FRONTERIZO)'!$B$19*'PRECIOS SEGUN ADJ. (FRONTERIZO)'!$C$19</f>
        <v>0</v>
      </c>
      <c r="DD201" s="80" t="e" vm="1">
        <f>+[4]!NumLetras(DC201,"PESO","PESOS DOMINICANOS","$EE $m CON #d/100 CENTAVOS")</f>
        <v>#VALUE!</v>
      </c>
      <c r="DE201" s="80">
        <f t="shared" si="147"/>
        <v>0</v>
      </c>
      <c r="DF201" s="165">
        <v>11</v>
      </c>
      <c r="DG201" s="37">
        <f t="shared" si="148"/>
        <v>440</v>
      </c>
      <c r="DH201" s="189">
        <v>82.59999999999998</v>
      </c>
      <c r="DI201" s="80">
        <f>+DF201*'PRECIOS SEGUN ADJ (RURAL)'!$B$15*'PRECIOS SEGUN ADJ (RURAL)'!$C$15</f>
        <v>36344</v>
      </c>
      <c r="DJ201" s="80" t="e" vm="1">
        <f>+[4]!NumLetras(DI201,"PESO","PESOS DOMINICANOS","$EE $m CON #d/100 CENTAVOS")</f>
        <v>#VALUE!</v>
      </c>
      <c r="DK201" s="80">
        <f t="shared" si="165"/>
        <v>6541.92</v>
      </c>
      <c r="DL201" s="165">
        <v>331</v>
      </c>
      <c r="DM201" s="37">
        <f t="shared" si="149"/>
        <v>13240</v>
      </c>
      <c r="DN201" s="189">
        <v>23.059999999999995</v>
      </c>
      <c r="DO201" s="80">
        <f>+DL201*'PRECIOS SEGUN ADJ (RURAL)'!$B$17*'PRECIOS SEGUN ADJ (RURAL)'!$C$17</f>
        <v>305314.39999999997</v>
      </c>
      <c r="DP201" s="80" t="e" vm="1">
        <f>+[4]!NumLetras(DO201,"PESO","PESOS DOMINICANOS","$EE $m CON #d/100 CENTAVOS")</f>
        <v>#VALUE!</v>
      </c>
      <c r="DQ201" s="192">
        <v>0</v>
      </c>
      <c r="DR201" s="192">
        <f t="shared" si="175"/>
        <v>0</v>
      </c>
      <c r="DS201" s="189">
        <v>80.849999999999994</v>
      </c>
      <c r="DT201" s="80">
        <f>+DQ201*'PRECIOS SEGUN ADJ. (FRONTERIZO)'!$B$22*'PRECIOS SEGUN ADJ. (FRONTERIZO)'!$C$22</f>
        <v>0</v>
      </c>
      <c r="DU201" s="80" t="e" vm="1">
        <f>+[4]!NumLetras(DT201,"PESO","PESOS DOMINICANOS","$EE $m CON #d/100 CENTAVOS")</f>
        <v>#VALUE!</v>
      </c>
      <c r="DV201" s="165">
        <v>13</v>
      </c>
      <c r="DW201" s="37">
        <f t="shared" si="150"/>
        <v>520</v>
      </c>
      <c r="DX201" s="189">
        <v>21.83</v>
      </c>
      <c r="DY201" s="80">
        <f>+DV201*'PRECIOS SEGUN ADJ (RURAL)'!$B$19*'PRECIOS SEGUN ADJ (RURAL)'!$C$19</f>
        <v>11351.599999999999</v>
      </c>
      <c r="DZ201" s="80" t="e" vm="1">
        <f>+[4]!NumLetras(DY201,"PESO","PESOS DOMINICANOS","$EE $m CON #d/100 CENTAVOS")</f>
        <v>#VALUE!</v>
      </c>
      <c r="EA201" s="80">
        <f t="shared" si="166"/>
        <v>2043.29</v>
      </c>
      <c r="EB201" s="165">
        <v>48</v>
      </c>
      <c r="EC201" s="37">
        <f t="shared" si="151"/>
        <v>1920</v>
      </c>
      <c r="ED201" s="189">
        <v>33</v>
      </c>
      <c r="EE201" s="80">
        <f>+EB201*'PRECIOS SEGUN ADJ (RURAL)'!$B$20*'PRECIOS SEGUN ADJ (RURAL)'!$C$20</f>
        <v>63360</v>
      </c>
      <c r="EF201" s="80" t="e" vm="1">
        <f>+[4]!NumLetras(EE201,"PESO","PESOS DOMINICANOS","$EE $m CON #d/100 CENTAVOS")</f>
        <v>#VALUE!</v>
      </c>
      <c r="EG201" s="37">
        <v>0</v>
      </c>
      <c r="EH201" s="37">
        <f t="shared" si="176"/>
        <v>0</v>
      </c>
      <c r="EI201" s="189">
        <v>15.789999999999997</v>
      </c>
      <c r="EJ201" s="80">
        <f>+EG201*'PRECIOS SEGUN ADJ. (FRONTERIZO)'!$B$25*'PRECIOS SEGUN ADJ. (FRONTERIZO)'!$C$25</f>
        <v>0</v>
      </c>
      <c r="EK201" s="80" t="e" vm="1">
        <f>+[4]!NumLetras(EJ201,"PESO","PESOS DOMINICANOS","$EE $m CON #d/100 CENTAVOS")</f>
        <v>#VALUE!</v>
      </c>
      <c r="EL201" s="37">
        <v>0</v>
      </c>
      <c r="EM201" s="37">
        <f t="shared" si="177"/>
        <v>0</v>
      </c>
      <c r="EN201" s="189">
        <v>31.5</v>
      </c>
      <c r="EO201" s="80">
        <f>+EL201*'PRECIOS SEGUN ADJ. (FRONTERIZO)'!$B$26*'PRECIOS SEGUN ADJ. (FRONTERIZO)'!$C$26</f>
        <v>0</v>
      </c>
      <c r="EP201" s="80" t="e" vm="1">
        <f>+[4]!NumLetras(EO201,"PESO","PESOS DOMINICANOS","$EE $m CON #d/100 CENTAVOS")</f>
        <v>#VALUE!</v>
      </c>
      <c r="EQ201" s="193">
        <v>42</v>
      </c>
      <c r="ER201" s="194">
        <f t="shared" si="152"/>
        <v>1680</v>
      </c>
      <c r="ES201" s="195">
        <v>21.68</v>
      </c>
      <c r="ET201" s="196">
        <f>+EQ201*'PRECIOS SEGUN ADJ (RURAL)'!$B$13*'PRECIOS SEGUN ADJ (RURAL)'!$C$13</f>
        <v>36422.399999999994</v>
      </c>
      <c r="EU201" s="196" t="e" vm="1">
        <f>+[4]!NumLetras(ET201,"PESO","PESOS DOMINICANOS","$EE $m CON #d/100 CENTAVOS")</f>
        <v>#VALUE!</v>
      </c>
      <c r="EV201" s="197">
        <v>331</v>
      </c>
      <c r="EW201" s="198">
        <f t="shared" si="167"/>
        <v>6620</v>
      </c>
      <c r="EX201" s="199">
        <v>5.5</v>
      </c>
      <c r="EY201" s="200">
        <f>+EV201*'PRECIOS SEGUN ADJ (RURAL)'!$B$16*'PRECIOS SEGUN ADJ (RURAL)'!$C$16</f>
        <v>36410</v>
      </c>
      <c r="EZ201" s="200" t="e" vm="1">
        <f>+[4]!NumLetras(EY201,"PESO","PESOS DOMINICANOS","$EE $m CON #d/100 CENTAVOS")</f>
        <v>#VALUE!</v>
      </c>
      <c r="FA201" s="201">
        <v>19</v>
      </c>
      <c r="FB201" s="202">
        <f t="shared" si="153"/>
        <v>760</v>
      </c>
      <c r="FC201" s="203">
        <v>220</v>
      </c>
      <c r="FD201" s="204">
        <f>+FA201*'PRECIOS SEGUN ADJ (RURAL)'!$B$18*'PRECIOS SEGUN ADJ (RURAL)'!$C$18</f>
        <v>167200</v>
      </c>
      <c r="FE201" s="204" t="e" vm="1">
        <f>+[4]!NumLetras(FD201,"PESO","PESOS DOMINICANOS","$EE $m CON #d/100 CENTAVOS")</f>
        <v>#VALUE!</v>
      </c>
      <c r="FF201" s="204">
        <f t="shared" si="168"/>
        <v>30096</v>
      </c>
      <c r="FG201" s="80">
        <f t="shared" si="179"/>
        <v>1638629.5999999999</v>
      </c>
      <c r="FH201" s="80" t="e" vm="1">
        <f>+[4]!NumLetras(FG201,"PESO","PESOS DOMINICANOS","$EE $m CON #d/100 CENTAVOS")</f>
        <v>#VALUE!</v>
      </c>
      <c r="FI201" s="80">
        <f t="shared" si="178"/>
        <v>126613.07999999999</v>
      </c>
      <c r="FJ201" s="80" t="e" vm="1">
        <f>+[4]!NumLetras(FI201,"PESO","PESOS DOMINICANOS","$EE $m CON #d/100 CENTAVOS")</f>
        <v>#VALUE!</v>
      </c>
      <c r="FK201" s="80">
        <f t="shared" si="154"/>
        <v>1512016.5199999998</v>
      </c>
      <c r="FL201" s="80" t="e" vm="1">
        <f>+[4]!NumLetras(FK201,"PESO","PESOS DOMINICANOS","$EE $m CON #d/100 CENTAVOS")</f>
        <v>#VALUE!</v>
      </c>
      <c r="FM201" s="80">
        <f t="shared" si="155"/>
        <v>327725.92</v>
      </c>
      <c r="FN201" s="80" t="e" vm="1">
        <f>+[4]!NumLetras(FM201,"PESO","PESOS DOMINICANOS","$EE $m CON #d/100 CENTAVOS")</f>
        <v>#VALUE!</v>
      </c>
      <c r="FO201" s="80">
        <f t="shared" si="156"/>
        <v>16386.3</v>
      </c>
      <c r="FP201" s="80" t="e" vm="1">
        <f>+[4]!NumLetras(FO201,"PESO","PESOS DOMINICANOS","$EE $m CON #d/100 CENTAVOS")</f>
        <v>#VALUE!</v>
      </c>
      <c r="FQ201" s="80"/>
      <c r="FR201" s="80">
        <f t="shared" si="157"/>
        <v>1310903.68</v>
      </c>
      <c r="FS201" s="80" t="e" vm="1">
        <f>+[4]!NumLetras(FR201,"PESO","PESOS DOMINICANOS","$EE $m CON #d/100 CENTAVOS")</f>
        <v>#VALUE!</v>
      </c>
      <c r="FT201" s="37" t="str">
        <f>+VLOOKUP(D201,'RURAL XENIA'!F:G,2,0)</f>
        <v>R-16</v>
      </c>
    </row>
    <row r="202" spans="1:176">
      <c r="A202" s="37">
        <v>91</v>
      </c>
      <c r="B202" s="37">
        <v>91</v>
      </c>
      <c r="C202" s="26" t="s">
        <v>1558</v>
      </c>
      <c r="D202" s="37">
        <v>1001066495</v>
      </c>
      <c r="E202" s="37" t="str">
        <f>+VLOOKUP(D202,'INFORMACION DE PROVEEDORES'!C:I,2,0)</f>
        <v>010-0106649-5</v>
      </c>
      <c r="F202" s="26" t="str">
        <f>+VLOOKUP(D202,'INFORMACION DE PROVEEDORES'!C:J,4,0)</f>
        <v>JUAN FIDEL MARTE VARGAS</v>
      </c>
      <c r="G202" s="37" t="str">
        <f>+VLOOKUP(D202,'INFORMACION DE PROVEEDORES'!C:K,5,0)</f>
        <v>010-0106649-5</v>
      </c>
      <c r="H202" s="26" t="str">
        <f>+VLOOKUP(D202,'INFORMACION DE PROVEEDORES'!C:L,7,0)</f>
        <v>BARTOLOME OLEGARIO PEREZ NO.81 B LA PLACETA</v>
      </c>
      <c r="I202" s="37" t="str">
        <f>+VLOOKUP(D202,'INFORMACION DE PROVEEDORES'!C:M,3,0)</f>
        <v xml:space="preserve"> FÍSICA</v>
      </c>
      <c r="J202" s="37">
        <v>1</v>
      </c>
      <c r="K202" s="37">
        <v>117</v>
      </c>
      <c r="L202" s="37">
        <v>8</v>
      </c>
      <c r="M202" s="37">
        <f t="shared" si="158"/>
        <v>320</v>
      </c>
      <c r="N202" s="189">
        <v>60.180000000000007</v>
      </c>
      <c r="O202" s="80">
        <f>+L202*'PRECIOS SEGUN ADJ (RURAL)'!$B$2*'PRECIOS SEGUN ADJ (RURAL)'!$C$2</f>
        <v>19257.599999999999</v>
      </c>
      <c r="P202" s="80" t="e" vm="1">
        <f>+[4]!NumLetras(O202,"PESO","PESOS DOMINICANOS","$EE $m CON #d/100 CENTAVOS")</f>
        <v>#VALUE!</v>
      </c>
      <c r="Q202" s="80">
        <f t="shared" si="159"/>
        <v>3081.22</v>
      </c>
      <c r="R202" s="165">
        <v>2</v>
      </c>
      <c r="S202" s="37">
        <f t="shared" si="135"/>
        <v>80</v>
      </c>
      <c r="T202" s="189">
        <v>33</v>
      </c>
      <c r="U202" s="80">
        <f>+R202*'PRECIOS SEGUN ADJ (RURAL)'!$B$3*'PRECIOS SEGUN ADJ (RURAL)'!$C$3</f>
        <v>2640</v>
      </c>
      <c r="V202" s="80" t="e" vm="1">
        <f>+[4]!NumLetras(U202,"PESO","PESOS DOMINICANOS","$EE $m CON #d/100 CENTAVOS")</f>
        <v>#VALUE!</v>
      </c>
      <c r="W202" s="192">
        <v>0</v>
      </c>
      <c r="X202" s="37">
        <f t="shared" si="169"/>
        <v>0</v>
      </c>
      <c r="Y202" s="189">
        <v>25.2</v>
      </c>
      <c r="Z202" s="80">
        <f>+W202*'PRECIOS SEGUN ADJ. (FRONTERIZO)'!$B$4*'PRECIOS SEGUN ADJ. (FRONTERIZO)'!$C$4</f>
        <v>0</v>
      </c>
      <c r="AA202" s="80" t="e" vm="1">
        <f>+[4]!NumLetras(Z202,"PESO","PESOS DOMINICANOS","$EE $m CON #d/100 CENTAVOS")</f>
        <v>#VALUE!</v>
      </c>
      <c r="AB202" s="165">
        <v>18</v>
      </c>
      <c r="AC202" s="37">
        <f t="shared" si="136"/>
        <v>720</v>
      </c>
      <c r="AD202" s="189">
        <v>87.91</v>
      </c>
      <c r="AE202" s="80">
        <f>+AB202*'PRECIOS SEGUN ADJ (RURAL)'!$B$4*'PRECIOS SEGUN ADJ (RURAL)'!$C$4</f>
        <v>63295.199999999997</v>
      </c>
      <c r="AF202" s="80" t="e" vm="1">
        <f>+[4]!NumLetras(AE202,"PESO","PESOS DOMINICANOS","$EE $m CON #d/100 CENTAVOS")</f>
        <v>#VALUE!</v>
      </c>
      <c r="AG202" s="80">
        <f t="shared" si="160"/>
        <v>11393.14</v>
      </c>
      <c r="AH202" s="165">
        <v>22</v>
      </c>
      <c r="AI202" s="37">
        <f t="shared" si="137"/>
        <v>880</v>
      </c>
      <c r="AJ202" s="189">
        <v>53.95</v>
      </c>
      <c r="AK202" s="80">
        <f>+AH202*'PRECIOS SEGUN ADJ (RURAL)'!$B$5*'PRECIOS SEGUN ADJ (RURAL)'!$C$5</f>
        <v>47476</v>
      </c>
      <c r="AL202" s="80" t="e" vm="1">
        <f>+[4]!NumLetras(AK202,"PESO","PESOS DOMINICANOS","$EE $m CON #d/100 CENTAVOS")</f>
        <v>#VALUE!</v>
      </c>
      <c r="AM202" s="165">
        <v>3</v>
      </c>
      <c r="AN202" s="37">
        <f t="shared" si="138"/>
        <v>120</v>
      </c>
      <c r="AO202" s="189">
        <v>29.05</v>
      </c>
      <c r="AP202" s="80">
        <f>+AM202*'PRECIOS SEGUN ADJ (RURAL)'!$B$6*'PRECIOS SEGUN ADJ (RURAL)'!$C$6</f>
        <v>3486</v>
      </c>
      <c r="AQ202" s="80" t="e" vm="1">
        <f>+[4]!NumLetras(AP202,"PESO","PESOS DOMINICANOS","$EE $m CON #d/100 CENTAVOS")</f>
        <v>#VALUE!</v>
      </c>
      <c r="AR202" s="80">
        <f t="shared" si="161"/>
        <v>557.76</v>
      </c>
      <c r="AS202" s="165">
        <v>7</v>
      </c>
      <c r="AT202" s="37">
        <f t="shared" si="139"/>
        <v>280</v>
      </c>
      <c r="AU202" s="189">
        <v>304.44</v>
      </c>
      <c r="AV202" s="80">
        <f>+AS202*'PRECIOS SEGUN ADJ (RURAL)'!$B$7*'PRECIOS SEGUN ADJ (RURAL)'!$C$7</f>
        <v>85243.199999999997</v>
      </c>
      <c r="AW202" s="80" t="e" vm="1">
        <f>+[4]!NumLetras(AV202,"PESO","PESOS DOMINICANOS","$EE $m CON #d/100 CENTAVOS")</f>
        <v>#VALUE!</v>
      </c>
      <c r="AX202" s="80">
        <f t="shared" si="162"/>
        <v>15343.78</v>
      </c>
      <c r="AY202" s="37">
        <v>0</v>
      </c>
      <c r="AZ202" s="37">
        <f t="shared" si="170"/>
        <v>0</v>
      </c>
      <c r="BA202" s="189">
        <v>18.899999999999999</v>
      </c>
      <c r="BB202" s="80">
        <f>+AY202*'PRECIOS SEGUN ADJ. (FRONTERIZO)'!$B$9*'PRECIOS SEGUN ADJ. (FRONTERIZO)'!$C$9</f>
        <v>0</v>
      </c>
      <c r="BC202" s="80" t="e" vm="1">
        <f>+[4]!NumLetras(BB202,"PESO","PESOS DOMINICANOS","$EE $m CON #d/100 CENTAVOS")</f>
        <v>#VALUE!</v>
      </c>
      <c r="BD202" s="165">
        <v>2</v>
      </c>
      <c r="BE202" s="37">
        <f t="shared" si="140"/>
        <v>80</v>
      </c>
      <c r="BF202" s="189">
        <v>140.38999999999999</v>
      </c>
      <c r="BG202" s="80">
        <f>+BD202*'PRECIOS SEGUN ADJ (RURAL)'!$B$8*'PRECIOS SEGUN ADJ (RURAL)'!$C$8</f>
        <v>11231.199999999999</v>
      </c>
      <c r="BH202" s="80" t="e" vm="1">
        <f>+[4]!NumLetras(BG202,"PESO","PESOS DOMINICANOS","$EE $m CON #d/100 CENTAVOS")</f>
        <v>#VALUE!</v>
      </c>
      <c r="BI202" s="80">
        <f t="shared" si="163"/>
        <v>2021.62</v>
      </c>
      <c r="BJ202" s="37">
        <v>0</v>
      </c>
      <c r="BK202" s="37">
        <f t="shared" si="171"/>
        <v>0</v>
      </c>
      <c r="BL202" s="189">
        <v>31.459999999999997</v>
      </c>
      <c r="BM202" s="80">
        <f>+BJ202*'PRECIOS SEGUN ADJ. (FRONTERIZO)'!$B$11*'PRECIOS SEGUN ADJ. (FRONTERIZO)'!$C$11</f>
        <v>0</v>
      </c>
      <c r="BN202" s="80" t="e" vm="1">
        <f>+[4]!NumLetras(BM202,"PESO","PESOS DOMINICANOS","$EE $m CON #d/100 CENTAVOS")</f>
        <v>#VALUE!</v>
      </c>
      <c r="BO202" s="165">
        <v>6</v>
      </c>
      <c r="BP202" s="37">
        <f t="shared" si="141"/>
        <v>240</v>
      </c>
      <c r="BQ202" s="189">
        <v>68.099999999999994</v>
      </c>
      <c r="BR202" s="80">
        <f>+BO202*'PRECIOS SEGUN ADJ (RURAL)'!$B$9*'PRECIOS SEGUN ADJ (RURAL)'!$C$9</f>
        <v>16343.999999999998</v>
      </c>
      <c r="BS202" s="80" t="e" vm="1">
        <f>+[4]!NumLetras(BR202,"PESO","PESOS DOMINICANOS","$EE $m CON #d/100 CENTAVOS")</f>
        <v>#VALUE!</v>
      </c>
      <c r="BT202" s="165">
        <v>117</v>
      </c>
      <c r="BU202" s="37">
        <f t="shared" si="164"/>
        <v>2340</v>
      </c>
      <c r="BV202" s="189">
        <v>5.5</v>
      </c>
      <c r="BW202" s="80">
        <f>+BT202*'PRECIOS SEGUN ADJ (RURAL)'!$B$10*'PRECIOS SEGUN ADJ (RURAL)'!$C$10</f>
        <v>12870</v>
      </c>
      <c r="BX202" s="80" t="e" vm="1">
        <f>+[4]!NumLetras(BW202,"PESO","PESOS DOMINICANOS","$EE $m CON #d/100 CENTAVOS")</f>
        <v>#VALUE!</v>
      </c>
      <c r="BY202" s="165">
        <v>117</v>
      </c>
      <c r="BZ202" s="37">
        <f t="shared" si="142"/>
        <v>4680</v>
      </c>
      <c r="CA202" s="189">
        <v>7.1500000000000012</v>
      </c>
      <c r="CB202" s="80">
        <f>+BY202*'PRECIOS SEGUN ADJ (RURAL)'!$B$11*'PRECIOS SEGUN ADJ (RURAL)'!$C$11</f>
        <v>33462</v>
      </c>
      <c r="CC202" s="80" t="e" vm="1">
        <f>+[4]!NumLetras(CB202,"PESO","PESOS DOMINICANOS","$EE $m CON #d/100 CENTAVOS")</f>
        <v>#VALUE!</v>
      </c>
      <c r="CD202" s="165">
        <v>117</v>
      </c>
      <c r="CE202" s="37">
        <f t="shared" si="143"/>
        <v>4680</v>
      </c>
      <c r="CF202" s="189">
        <v>6.84</v>
      </c>
      <c r="CG202" s="80">
        <f>+CD202*'PRECIOS SEGUN ADJ (RURAL)'!$B$12*'PRECIOS SEGUN ADJ (RURAL)'!$C$12</f>
        <v>32011.199999999997</v>
      </c>
      <c r="CH202" s="80" t="e" vm="1">
        <f>+[4]!NumLetras(CG202,"PESO","PESOS DOMINICANOS","$EE $m CON #d/100 CENTAVOS")</f>
        <v>#VALUE!</v>
      </c>
      <c r="CI202" s="37">
        <v>0</v>
      </c>
      <c r="CJ202" s="37">
        <f t="shared" si="172"/>
        <v>0</v>
      </c>
      <c r="CK202" s="189">
        <v>60</v>
      </c>
      <c r="CL202" s="80">
        <f>+CI202*'PRECIOS SEGUN ADJ. (FRONTERIZO)'!$B$16*'PRECIOS SEGUN ADJ. (FRONTERIZO)'!$C$16</f>
        <v>0</v>
      </c>
      <c r="CM202" s="80" t="e" vm="1">
        <f>+[4]!NumLetras(CL202,"PESO","PESOS DOMINICANOS","$EE $m CON #d/100 CENTAVOS")</f>
        <v>#VALUE!</v>
      </c>
      <c r="CN202" s="80">
        <f t="shared" si="144"/>
        <v>0</v>
      </c>
      <c r="CO202" s="37">
        <v>0</v>
      </c>
      <c r="CP202" s="37">
        <f t="shared" si="173"/>
        <v>0</v>
      </c>
      <c r="CQ202" s="189">
        <v>55.649999999999991</v>
      </c>
      <c r="CR202" s="80">
        <f>+CO202*'PRECIOS SEGUN ADJ. (FRONTERIZO)'!$B$17*'PRECIOS SEGUN ADJ. (FRONTERIZO)'!$C$17</f>
        <v>0</v>
      </c>
      <c r="CS202" s="80" t="e" vm="1">
        <f>+[4]!NumLetras(CR202,"PESO","PESOS DOMINICANOS","$EE $m CON #d/100 CENTAVOS")</f>
        <v>#VALUE!</v>
      </c>
      <c r="CT202" s="80">
        <f t="shared" si="145"/>
        <v>0</v>
      </c>
      <c r="CU202" s="165">
        <v>117</v>
      </c>
      <c r="CV202" s="37">
        <f t="shared" si="146"/>
        <v>4680</v>
      </c>
      <c r="CW202" s="189">
        <v>6.5999999999999988</v>
      </c>
      <c r="CX202" s="80">
        <f>+CU202*'PRECIOS SEGUN ADJ (RURAL)'!$B$14*'PRECIOS SEGUN ADJ (RURAL)'!$C$14</f>
        <v>30887.999999999996</v>
      </c>
      <c r="CY202" s="80" t="e" vm="1">
        <f>+[4]!NumLetras(CX202,"PESO","PESOS DOMINICANOS","$EE $m CON #d/100 CENTAVOS")</f>
        <v>#VALUE!</v>
      </c>
      <c r="CZ202" s="37">
        <v>0</v>
      </c>
      <c r="DA202" s="37">
        <f t="shared" si="174"/>
        <v>0</v>
      </c>
      <c r="DB202" s="189">
        <v>65.75</v>
      </c>
      <c r="DC202" s="80">
        <f>+CZ202*'PRECIOS SEGUN ADJ. (FRONTERIZO)'!$B$19*'PRECIOS SEGUN ADJ. (FRONTERIZO)'!$C$19</f>
        <v>0</v>
      </c>
      <c r="DD202" s="80" t="e" vm="1">
        <f>+[4]!NumLetras(DC202,"PESO","PESOS DOMINICANOS","$EE $m CON #d/100 CENTAVOS")</f>
        <v>#VALUE!</v>
      </c>
      <c r="DE202" s="80">
        <f t="shared" si="147"/>
        <v>0</v>
      </c>
      <c r="DF202" s="165">
        <v>4</v>
      </c>
      <c r="DG202" s="37">
        <f t="shared" si="148"/>
        <v>160</v>
      </c>
      <c r="DH202" s="189">
        <v>82.59999999999998</v>
      </c>
      <c r="DI202" s="80">
        <f>+DF202*'PRECIOS SEGUN ADJ (RURAL)'!$B$15*'PRECIOS SEGUN ADJ (RURAL)'!$C$15</f>
        <v>13216</v>
      </c>
      <c r="DJ202" s="80" t="e" vm="1">
        <f>+[4]!NumLetras(DI202,"PESO","PESOS DOMINICANOS","$EE $m CON #d/100 CENTAVOS")</f>
        <v>#VALUE!</v>
      </c>
      <c r="DK202" s="80">
        <f t="shared" si="165"/>
        <v>2378.88</v>
      </c>
      <c r="DL202" s="165">
        <v>117</v>
      </c>
      <c r="DM202" s="37">
        <f t="shared" si="149"/>
        <v>4680</v>
      </c>
      <c r="DN202" s="189">
        <v>23.059999999999995</v>
      </c>
      <c r="DO202" s="80">
        <f>+DL202*'PRECIOS SEGUN ADJ (RURAL)'!$B$17*'PRECIOS SEGUN ADJ (RURAL)'!$C$17</f>
        <v>107920.8</v>
      </c>
      <c r="DP202" s="80" t="e" vm="1">
        <f>+[4]!NumLetras(DO202,"PESO","PESOS DOMINICANOS","$EE $m CON #d/100 CENTAVOS")</f>
        <v>#VALUE!</v>
      </c>
      <c r="DQ202" s="192">
        <v>0</v>
      </c>
      <c r="DR202" s="192">
        <f t="shared" si="175"/>
        <v>0</v>
      </c>
      <c r="DS202" s="189">
        <v>80.849999999999994</v>
      </c>
      <c r="DT202" s="80">
        <f>+DQ202*'PRECIOS SEGUN ADJ. (FRONTERIZO)'!$B$22*'PRECIOS SEGUN ADJ. (FRONTERIZO)'!$C$22</f>
        <v>0</v>
      </c>
      <c r="DU202" s="80" t="e" vm="1">
        <f>+[4]!NumLetras(DT202,"PESO","PESOS DOMINICANOS","$EE $m CON #d/100 CENTAVOS")</f>
        <v>#VALUE!</v>
      </c>
      <c r="DV202" s="165">
        <v>5</v>
      </c>
      <c r="DW202" s="37">
        <f t="shared" si="150"/>
        <v>200</v>
      </c>
      <c r="DX202" s="189">
        <v>21.83</v>
      </c>
      <c r="DY202" s="80">
        <f>+DV202*'PRECIOS SEGUN ADJ (RURAL)'!$B$19*'PRECIOS SEGUN ADJ (RURAL)'!$C$19</f>
        <v>4366</v>
      </c>
      <c r="DZ202" s="80" t="e" vm="1">
        <f>+[4]!NumLetras(DY202,"PESO","PESOS DOMINICANOS","$EE $m CON #d/100 CENTAVOS")</f>
        <v>#VALUE!</v>
      </c>
      <c r="EA202" s="80">
        <f t="shared" si="166"/>
        <v>785.88</v>
      </c>
      <c r="EB202" s="165">
        <v>17</v>
      </c>
      <c r="EC202" s="37">
        <f t="shared" si="151"/>
        <v>680</v>
      </c>
      <c r="ED202" s="189">
        <v>33</v>
      </c>
      <c r="EE202" s="80">
        <f>+EB202*'PRECIOS SEGUN ADJ (RURAL)'!$B$20*'PRECIOS SEGUN ADJ (RURAL)'!$C$20</f>
        <v>22440</v>
      </c>
      <c r="EF202" s="80" t="e" vm="1">
        <f>+[4]!NumLetras(EE202,"PESO","PESOS DOMINICANOS","$EE $m CON #d/100 CENTAVOS")</f>
        <v>#VALUE!</v>
      </c>
      <c r="EG202" s="37">
        <v>0</v>
      </c>
      <c r="EH202" s="37">
        <f t="shared" si="176"/>
        <v>0</v>
      </c>
      <c r="EI202" s="189">
        <v>15.789999999999997</v>
      </c>
      <c r="EJ202" s="80">
        <f>+EG202*'PRECIOS SEGUN ADJ. (FRONTERIZO)'!$B$25*'PRECIOS SEGUN ADJ. (FRONTERIZO)'!$C$25</f>
        <v>0</v>
      </c>
      <c r="EK202" s="80" t="e" vm="1">
        <f>+[4]!NumLetras(EJ202,"PESO","PESOS DOMINICANOS","$EE $m CON #d/100 CENTAVOS")</f>
        <v>#VALUE!</v>
      </c>
      <c r="EL202" s="37">
        <v>0</v>
      </c>
      <c r="EM202" s="37">
        <f t="shared" si="177"/>
        <v>0</v>
      </c>
      <c r="EN202" s="189">
        <v>31.5</v>
      </c>
      <c r="EO202" s="80">
        <f>+EL202*'PRECIOS SEGUN ADJ. (FRONTERIZO)'!$B$26*'PRECIOS SEGUN ADJ. (FRONTERIZO)'!$C$26</f>
        <v>0</v>
      </c>
      <c r="EP202" s="80" t="e" vm="1">
        <f>+[4]!NumLetras(EO202,"PESO","PESOS DOMINICANOS","$EE $m CON #d/100 CENTAVOS")</f>
        <v>#VALUE!</v>
      </c>
      <c r="EQ202" s="193">
        <v>15</v>
      </c>
      <c r="ER202" s="194">
        <f t="shared" si="152"/>
        <v>600</v>
      </c>
      <c r="ES202" s="195">
        <v>21.68</v>
      </c>
      <c r="ET202" s="196">
        <f>+EQ202*'PRECIOS SEGUN ADJ (RURAL)'!$B$13*'PRECIOS SEGUN ADJ (RURAL)'!$C$13</f>
        <v>13008</v>
      </c>
      <c r="EU202" s="196" t="e" vm="1">
        <f>+[4]!NumLetras(ET202,"PESO","PESOS DOMINICANOS","$EE $m CON #d/100 CENTAVOS")</f>
        <v>#VALUE!</v>
      </c>
      <c r="EV202" s="197">
        <v>117</v>
      </c>
      <c r="EW202" s="198">
        <f t="shared" si="167"/>
        <v>2340</v>
      </c>
      <c r="EX202" s="199">
        <v>5.5</v>
      </c>
      <c r="EY202" s="200">
        <f>+EV202*'PRECIOS SEGUN ADJ (RURAL)'!$B$16*'PRECIOS SEGUN ADJ (RURAL)'!$C$16</f>
        <v>12870</v>
      </c>
      <c r="EZ202" s="200" t="e" vm="1">
        <f>+[4]!NumLetras(EY202,"PESO","PESOS DOMINICANOS","$EE $m CON #d/100 CENTAVOS")</f>
        <v>#VALUE!</v>
      </c>
      <c r="FA202" s="201">
        <v>7</v>
      </c>
      <c r="FB202" s="202">
        <f t="shared" si="153"/>
        <v>280</v>
      </c>
      <c r="FC202" s="203">
        <v>220</v>
      </c>
      <c r="FD202" s="204">
        <f>+FA202*'PRECIOS SEGUN ADJ (RURAL)'!$B$18*'PRECIOS SEGUN ADJ (RURAL)'!$C$18</f>
        <v>61600</v>
      </c>
      <c r="FE202" s="204" t="e" vm="1">
        <f>+[4]!NumLetras(FD202,"PESO","PESOS DOMINICANOS","$EE $m CON #d/100 CENTAVOS")</f>
        <v>#VALUE!</v>
      </c>
      <c r="FF202" s="204">
        <f t="shared" si="168"/>
        <v>11088</v>
      </c>
      <c r="FG202" s="80">
        <f t="shared" si="179"/>
        <v>593625.19999999995</v>
      </c>
      <c r="FH202" s="80" t="e" vm="1">
        <f>+[4]!NumLetras(FG202,"PESO","PESOS DOMINICANOS","$EE $m CON #d/100 CENTAVOS")</f>
        <v>#VALUE!</v>
      </c>
      <c r="FI202" s="80">
        <f t="shared" si="178"/>
        <v>46650.28</v>
      </c>
      <c r="FJ202" s="80" t="e" vm="1">
        <f>+[4]!NumLetras(FI202,"PESO","PESOS DOMINICANOS","$EE $m CON #d/100 CENTAVOS")</f>
        <v>#VALUE!</v>
      </c>
      <c r="FK202" s="80">
        <f t="shared" si="154"/>
        <v>546974.91999999993</v>
      </c>
      <c r="FL202" s="80" t="e" vm="1">
        <f>+[4]!NumLetras(FK202,"PESO","PESOS DOMINICANOS","$EE $m CON #d/100 CENTAVOS")</f>
        <v>#VALUE!</v>
      </c>
      <c r="FM202" s="80">
        <f t="shared" si="155"/>
        <v>118725.04</v>
      </c>
      <c r="FN202" s="80" t="e" vm="1">
        <f>+[4]!NumLetras(FM202,"PESO","PESOS DOMINICANOS","$EE $m CON #d/100 CENTAVOS")</f>
        <v>#VALUE!</v>
      </c>
      <c r="FO202" s="80">
        <f t="shared" si="156"/>
        <v>5936.25</v>
      </c>
      <c r="FP202" s="80" t="e" vm="1">
        <f>+[4]!NumLetras(FO202,"PESO","PESOS DOMINICANOS","$EE $m CON #d/100 CENTAVOS")</f>
        <v>#VALUE!</v>
      </c>
      <c r="FQ202" s="80"/>
      <c r="FR202" s="80">
        <f t="shared" si="157"/>
        <v>474900.16</v>
      </c>
      <c r="FS202" s="80" t="e" vm="1">
        <f>+[4]!NumLetras(FR202,"PESO","PESOS DOMINICANOS","$EE $m CON #d/100 CENTAVOS")</f>
        <v>#VALUE!</v>
      </c>
      <c r="FT202" s="37" t="str">
        <f>+VLOOKUP(D202,'RURAL XENIA'!F:G,2,0)</f>
        <v>R-04</v>
      </c>
    </row>
    <row r="203" spans="1:176">
      <c r="A203" s="37">
        <v>92</v>
      </c>
      <c r="B203" s="37">
        <v>92</v>
      </c>
      <c r="C203" s="26" t="s">
        <v>1569</v>
      </c>
      <c r="D203" s="37">
        <v>300645959</v>
      </c>
      <c r="E203" s="37" t="str">
        <f>+VLOOKUP(D203,'INFORMACION DE PROVEEDORES'!C:I,2,0)</f>
        <v>003-0064595-9</v>
      </c>
      <c r="F203" s="26" t="str">
        <f>+VLOOKUP(D203,'INFORMACION DE PROVEEDORES'!C:J,4,0)</f>
        <v>JUAN PABLO BERNABE ROMERO</v>
      </c>
      <c r="G203" s="37" t="str">
        <f>+VLOOKUP(D203,'INFORMACION DE PROVEEDORES'!C:K,5,0)</f>
        <v>003-0064595-9</v>
      </c>
      <c r="H203" s="26" t="str">
        <f>+VLOOKUP(D203,'INFORMACION DE PROVEEDORES'!C:L,7,0)</f>
        <v xml:space="preserve">FRANCISCO ALBERTO CAAMAÑO, NO. 41, BOCA CANASTA, BANI </v>
      </c>
      <c r="I203" s="37" t="str">
        <f>+VLOOKUP(D203,'INFORMACION DE PROVEEDORES'!C:M,3,0)</f>
        <v xml:space="preserve"> FÍSICA</v>
      </c>
      <c r="J203" s="37">
        <v>2</v>
      </c>
      <c r="K203" s="37">
        <v>204</v>
      </c>
      <c r="L203" s="37">
        <v>14</v>
      </c>
      <c r="M203" s="37">
        <f t="shared" si="158"/>
        <v>560</v>
      </c>
      <c r="N203" s="189">
        <v>60.180000000000007</v>
      </c>
      <c r="O203" s="80">
        <f>+L203*'PRECIOS SEGUN ADJ (RURAL)'!$B$2*'PRECIOS SEGUN ADJ (RURAL)'!$C$2</f>
        <v>33700.800000000003</v>
      </c>
      <c r="P203" s="80" t="e" vm="1">
        <f>+[4]!NumLetras(O203,"PESO","PESOS DOMINICANOS","$EE $m CON #d/100 CENTAVOS")</f>
        <v>#VALUE!</v>
      </c>
      <c r="Q203" s="80">
        <f t="shared" si="159"/>
        <v>5392.13</v>
      </c>
      <c r="R203" s="165">
        <v>4</v>
      </c>
      <c r="S203" s="37">
        <f t="shared" si="135"/>
        <v>160</v>
      </c>
      <c r="T203" s="189">
        <v>33</v>
      </c>
      <c r="U203" s="80">
        <f>+R203*'PRECIOS SEGUN ADJ (RURAL)'!$B$3*'PRECIOS SEGUN ADJ (RURAL)'!$C$3</f>
        <v>5280</v>
      </c>
      <c r="V203" s="80" t="e" vm="1">
        <f>+[4]!NumLetras(U203,"PESO","PESOS DOMINICANOS","$EE $m CON #d/100 CENTAVOS")</f>
        <v>#VALUE!</v>
      </c>
      <c r="W203" s="192">
        <v>0</v>
      </c>
      <c r="X203" s="37">
        <f t="shared" si="169"/>
        <v>0</v>
      </c>
      <c r="Y203" s="189">
        <v>25.2</v>
      </c>
      <c r="Z203" s="80">
        <f>+W203*'PRECIOS SEGUN ADJ. (FRONTERIZO)'!$B$4*'PRECIOS SEGUN ADJ. (FRONTERIZO)'!$C$4</f>
        <v>0</v>
      </c>
      <c r="AA203" s="80" t="e" vm="1">
        <f>+[4]!NumLetras(Z203,"PESO","PESOS DOMINICANOS","$EE $m CON #d/100 CENTAVOS")</f>
        <v>#VALUE!</v>
      </c>
      <c r="AB203" s="165">
        <v>32</v>
      </c>
      <c r="AC203" s="37">
        <f t="shared" si="136"/>
        <v>1280</v>
      </c>
      <c r="AD203" s="189">
        <v>87.91</v>
      </c>
      <c r="AE203" s="80">
        <f>+AB203*'PRECIOS SEGUN ADJ (RURAL)'!$B$4*'PRECIOS SEGUN ADJ (RURAL)'!$C$4</f>
        <v>112524.79999999999</v>
      </c>
      <c r="AF203" s="80" t="e" vm="1">
        <f>+[4]!NumLetras(AE203,"PESO","PESOS DOMINICANOS","$EE $m CON #d/100 CENTAVOS")</f>
        <v>#VALUE!</v>
      </c>
      <c r="AG203" s="80">
        <f t="shared" si="160"/>
        <v>20254.46</v>
      </c>
      <c r="AH203" s="165">
        <v>39</v>
      </c>
      <c r="AI203" s="37">
        <f t="shared" si="137"/>
        <v>1560</v>
      </c>
      <c r="AJ203" s="189">
        <v>53.95</v>
      </c>
      <c r="AK203" s="80">
        <f>+AH203*'PRECIOS SEGUN ADJ (RURAL)'!$B$5*'PRECIOS SEGUN ADJ (RURAL)'!$C$5</f>
        <v>84162</v>
      </c>
      <c r="AL203" s="80" t="e" vm="1">
        <f>+[4]!NumLetras(AK203,"PESO","PESOS DOMINICANOS","$EE $m CON #d/100 CENTAVOS")</f>
        <v>#VALUE!</v>
      </c>
      <c r="AM203" s="165">
        <v>6</v>
      </c>
      <c r="AN203" s="37">
        <f t="shared" si="138"/>
        <v>240</v>
      </c>
      <c r="AO203" s="189">
        <v>29.05</v>
      </c>
      <c r="AP203" s="80">
        <f>+AM203*'PRECIOS SEGUN ADJ (RURAL)'!$B$6*'PRECIOS SEGUN ADJ (RURAL)'!$C$6</f>
        <v>6972</v>
      </c>
      <c r="AQ203" s="80" t="e" vm="1">
        <f>+[4]!NumLetras(AP203,"PESO","PESOS DOMINICANOS","$EE $m CON #d/100 CENTAVOS")</f>
        <v>#VALUE!</v>
      </c>
      <c r="AR203" s="80">
        <f t="shared" si="161"/>
        <v>1115.52</v>
      </c>
      <c r="AS203" s="165">
        <v>12</v>
      </c>
      <c r="AT203" s="37">
        <f t="shared" si="139"/>
        <v>480</v>
      </c>
      <c r="AU203" s="189">
        <v>304.44</v>
      </c>
      <c r="AV203" s="80">
        <f>+AS203*'PRECIOS SEGUN ADJ (RURAL)'!$B$7*'PRECIOS SEGUN ADJ (RURAL)'!$C$7</f>
        <v>146131.19999999998</v>
      </c>
      <c r="AW203" s="80" t="e" vm="1">
        <f>+[4]!NumLetras(AV203,"PESO","PESOS DOMINICANOS","$EE $m CON #d/100 CENTAVOS")</f>
        <v>#VALUE!</v>
      </c>
      <c r="AX203" s="80">
        <f t="shared" si="162"/>
        <v>26303.62</v>
      </c>
      <c r="AY203" s="37">
        <v>0</v>
      </c>
      <c r="AZ203" s="37">
        <f t="shared" si="170"/>
        <v>0</v>
      </c>
      <c r="BA203" s="189">
        <v>18.899999999999999</v>
      </c>
      <c r="BB203" s="80">
        <f>+AY203*'PRECIOS SEGUN ADJ. (FRONTERIZO)'!$B$9*'PRECIOS SEGUN ADJ. (FRONTERIZO)'!$C$9</f>
        <v>0</v>
      </c>
      <c r="BC203" s="80" t="e" vm="1">
        <f>+[4]!NumLetras(BB203,"PESO","PESOS DOMINICANOS","$EE $m CON #d/100 CENTAVOS")</f>
        <v>#VALUE!</v>
      </c>
      <c r="BD203" s="165">
        <v>4</v>
      </c>
      <c r="BE203" s="37">
        <f t="shared" si="140"/>
        <v>160</v>
      </c>
      <c r="BF203" s="189">
        <v>140.38999999999999</v>
      </c>
      <c r="BG203" s="80">
        <f>+BD203*'PRECIOS SEGUN ADJ (RURAL)'!$B$8*'PRECIOS SEGUN ADJ (RURAL)'!$C$8</f>
        <v>22462.399999999998</v>
      </c>
      <c r="BH203" s="80" t="e" vm="1">
        <f>+[4]!NumLetras(BG203,"PESO","PESOS DOMINICANOS","$EE $m CON #d/100 CENTAVOS")</f>
        <v>#VALUE!</v>
      </c>
      <c r="BI203" s="80">
        <f t="shared" si="163"/>
        <v>4043.23</v>
      </c>
      <c r="BJ203" s="37">
        <v>0</v>
      </c>
      <c r="BK203" s="37">
        <f t="shared" si="171"/>
        <v>0</v>
      </c>
      <c r="BL203" s="189">
        <v>31.459999999999997</v>
      </c>
      <c r="BM203" s="80">
        <f>+BJ203*'PRECIOS SEGUN ADJ. (FRONTERIZO)'!$B$11*'PRECIOS SEGUN ADJ. (FRONTERIZO)'!$C$11</f>
        <v>0</v>
      </c>
      <c r="BN203" s="80" t="e" vm="1">
        <f>+[4]!NumLetras(BM203,"PESO","PESOS DOMINICANOS","$EE $m CON #d/100 CENTAVOS")</f>
        <v>#VALUE!</v>
      </c>
      <c r="BO203" s="165">
        <v>10</v>
      </c>
      <c r="BP203" s="37">
        <f t="shared" si="141"/>
        <v>400</v>
      </c>
      <c r="BQ203" s="189">
        <v>68.099999999999994</v>
      </c>
      <c r="BR203" s="80">
        <f>+BO203*'PRECIOS SEGUN ADJ (RURAL)'!$B$9*'PRECIOS SEGUN ADJ (RURAL)'!$C$9</f>
        <v>27240</v>
      </c>
      <c r="BS203" s="80" t="e" vm="1">
        <f>+[4]!NumLetras(BR203,"PESO","PESOS DOMINICANOS","$EE $m CON #d/100 CENTAVOS")</f>
        <v>#VALUE!</v>
      </c>
      <c r="BT203" s="165">
        <v>204</v>
      </c>
      <c r="BU203" s="37">
        <f t="shared" si="164"/>
        <v>4080</v>
      </c>
      <c r="BV203" s="189">
        <v>5.5</v>
      </c>
      <c r="BW203" s="80">
        <f>+BT203*'PRECIOS SEGUN ADJ (RURAL)'!$B$10*'PRECIOS SEGUN ADJ (RURAL)'!$C$10</f>
        <v>22440</v>
      </c>
      <c r="BX203" s="80" t="e" vm="1">
        <f>+[4]!NumLetras(BW203,"PESO","PESOS DOMINICANOS","$EE $m CON #d/100 CENTAVOS")</f>
        <v>#VALUE!</v>
      </c>
      <c r="BY203" s="165">
        <v>204</v>
      </c>
      <c r="BZ203" s="37">
        <f t="shared" si="142"/>
        <v>8160</v>
      </c>
      <c r="CA203" s="189">
        <v>7.1500000000000012</v>
      </c>
      <c r="CB203" s="80">
        <f>+BY203*'PRECIOS SEGUN ADJ (RURAL)'!$B$11*'PRECIOS SEGUN ADJ (RURAL)'!$C$11</f>
        <v>58344.000000000007</v>
      </c>
      <c r="CC203" s="80" t="e" vm="1">
        <f>+[4]!NumLetras(CB203,"PESO","PESOS DOMINICANOS","$EE $m CON #d/100 CENTAVOS")</f>
        <v>#VALUE!</v>
      </c>
      <c r="CD203" s="165">
        <v>204</v>
      </c>
      <c r="CE203" s="37">
        <f t="shared" si="143"/>
        <v>8160</v>
      </c>
      <c r="CF203" s="189">
        <v>6.84</v>
      </c>
      <c r="CG203" s="80">
        <f>+CD203*'PRECIOS SEGUN ADJ (RURAL)'!$B$12*'PRECIOS SEGUN ADJ (RURAL)'!$C$12</f>
        <v>55814.399999999994</v>
      </c>
      <c r="CH203" s="80" t="e" vm="1">
        <f>+[4]!NumLetras(CG203,"PESO","PESOS DOMINICANOS","$EE $m CON #d/100 CENTAVOS")</f>
        <v>#VALUE!</v>
      </c>
      <c r="CI203" s="37">
        <v>0</v>
      </c>
      <c r="CJ203" s="37">
        <f t="shared" si="172"/>
        <v>0</v>
      </c>
      <c r="CK203" s="189">
        <v>60</v>
      </c>
      <c r="CL203" s="80">
        <f>+CI203*'PRECIOS SEGUN ADJ. (FRONTERIZO)'!$B$16*'PRECIOS SEGUN ADJ. (FRONTERIZO)'!$C$16</f>
        <v>0</v>
      </c>
      <c r="CM203" s="80" t="e" vm="1">
        <f>+[4]!NumLetras(CL203,"PESO","PESOS DOMINICANOS","$EE $m CON #d/100 CENTAVOS")</f>
        <v>#VALUE!</v>
      </c>
      <c r="CN203" s="80">
        <f t="shared" si="144"/>
        <v>0</v>
      </c>
      <c r="CO203" s="37">
        <v>0</v>
      </c>
      <c r="CP203" s="37">
        <f t="shared" si="173"/>
        <v>0</v>
      </c>
      <c r="CQ203" s="189">
        <v>55.649999999999991</v>
      </c>
      <c r="CR203" s="80">
        <f>+CO203*'PRECIOS SEGUN ADJ. (FRONTERIZO)'!$B$17*'PRECIOS SEGUN ADJ. (FRONTERIZO)'!$C$17</f>
        <v>0</v>
      </c>
      <c r="CS203" s="80" t="e" vm="1">
        <f>+[4]!NumLetras(CR203,"PESO","PESOS DOMINICANOS","$EE $m CON #d/100 CENTAVOS")</f>
        <v>#VALUE!</v>
      </c>
      <c r="CT203" s="80">
        <f t="shared" si="145"/>
        <v>0</v>
      </c>
      <c r="CU203" s="165">
        <v>204</v>
      </c>
      <c r="CV203" s="37">
        <f t="shared" si="146"/>
        <v>8160</v>
      </c>
      <c r="CW203" s="189">
        <v>6.5999999999999988</v>
      </c>
      <c r="CX203" s="80">
        <f>+CU203*'PRECIOS SEGUN ADJ (RURAL)'!$B$14*'PRECIOS SEGUN ADJ (RURAL)'!$C$14</f>
        <v>53855.999999999993</v>
      </c>
      <c r="CY203" s="80" t="e" vm="1">
        <f>+[4]!NumLetras(CX203,"PESO","PESOS DOMINICANOS","$EE $m CON #d/100 CENTAVOS")</f>
        <v>#VALUE!</v>
      </c>
      <c r="CZ203" s="37">
        <v>0</v>
      </c>
      <c r="DA203" s="37">
        <f t="shared" si="174"/>
        <v>0</v>
      </c>
      <c r="DB203" s="189">
        <v>65.75</v>
      </c>
      <c r="DC203" s="80">
        <f>+CZ203*'PRECIOS SEGUN ADJ. (FRONTERIZO)'!$B$19*'PRECIOS SEGUN ADJ. (FRONTERIZO)'!$C$19</f>
        <v>0</v>
      </c>
      <c r="DD203" s="80" t="e" vm="1">
        <f>+[4]!NumLetras(DC203,"PESO","PESOS DOMINICANOS","$EE $m CON #d/100 CENTAVOS")</f>
        <v>#VALUE!</v>
      </c>
      <c r="DE203" s="80">
        <f t="shared" si="147"/>
        <v>0</v>
      </c>
      <c r="DF203" s="165">
        <v>8</v>
      </c>
      <c r="DG203" s="37">
        <f t="shared" si="148"/>
        <v>320</v>
      </c>
      <c r="DH203" s="189">
        <v>82.59999999999998</v>
      </c>
      <c r="DI203" s="80">
        <f>+DF203*'PRECIOS SEGUN ADJ (RURAL)'!$B$15*'PRECIOS SEGUN ADJ (RURAL)'!$C$15</f>
        <v>26432</v>
      </c>
      <c r="DJ203" s="80" t="e" vm="1">
        <f>+[4]!NumLetras(DI203,"PESO","PESOS DOMINICANOS","$EE $m CON #d/100 CENTAVOS")</f>
        <v>#VALUE!</v>
      </c>
      <c r="DK203" s="80">
        <f t="shared" si="165"/>
        <v>4757.76</v>
      </c>
      <c r="DL203" s="165">
        <v>204</v>
      </c>
      <c r="DM203" s="37">
        <f t="shared" si="149"/>
        <v>8160</v>
      </c>
      <c r="DN203" s="189">
        <v>23.059999999999995</v>
      </c>
      <c r="DO203" s="80">
        <f>+DL203*'PRECIOS SEGUN ADJ (RURAL)'!$B$17*'PRECIOS SEGUN ADJ (RURAL)'!$C$17</f>
        <v>188169.59999999998</v>
      </c>
      <c r="DP203" s="80" t="e" vm="1">
        <f>+[4]!NumLetras(DO203,"PESO","PESOS DOMINICANOS","$EE $m CON #d/100 CENTAVOS")</f>
        <v>#VALUE!</v>
      </c>
      <c r="DQ203" s="192">
        <v>0</v>
      </c>
      <c r="DR203" s="192">
        <f t="shared" si="175"/>
        <v>0</v>
      </c>
      <c r="DS203" s="189">
        <v>80.849999999999994</v>
      </c>
      <c r="DT203" s="80">
        <f>+DQ203*'PRECIOS SEGUN ADJ. (FRONTERIZO)'!$B$22*'PRECIOS SEGUN ADJ. (FRONTERIZO)'!$C$22</f>
        <v>0</v>
      </c>
      <c r="DU203" s="80" t="e" vm="1">
        <f>+[4]!NumLetras(DT203,"PESO","PESOS DOMINICANOS","$EE $m CON #d/100 CENTAVOS")</f>
        <v>#VALUE!</v>
      </c>
      <c r="DV203" s="165">
        <v>9</v>
      </c>
      <c r="DW203" s="37">
        <f t="shared" si="150"/>
        <v>360</v>
      </c>
      <c r="DX203" s="189">
        <v>21.83</v>
      </c>
      <c r="DY203" s="80">
        <f>+DV203*'PRECIOS SEGUN ADJ (RURAL)'!$B$19*'PRECIOS SEGUN ADJ (RURAL)'!$C$19</f>
        <v>7858.7999999999993</v>
      </c>
      <c r="DZ203" s="80" t="e" vm="1">
        <f>+[4]!NumLetras(DY203,"PESO","PESOS DOMINICANOS","$EE $m CON #d/100 CENTAVOS")</f>
        <v>#VALUE!</v>
      </c>
      <c r="EA203" s="80">
        <f t="shared" si="166"/>
        <v>1414.58</v>
      </c>
      <c r="EB203" s="165">
        <v>30</v>
      </c>
      <c r="EC203" s="37">
        <f t="shared" si="151"/>
        <v>1200</v>
      </c>
      <c r="ED203" s="189">
        <v>33</v>
      </c>
      <c r="EE203" s="80">
        <f>+EB203*'PRECIOS SEGUN ADJ (RURAL)'!$B$20*'PRECIOS SEGUN ADJ (RURAL)'!$C$20</f>
        <v>39600</v>
      </c>
      <c r="EF203" s="80" t="e" vm="1">
        <f>+[4]!NumLetras(EE203,"PESO","PESOS DOMINICANOS","$EE $m CON #d/100 CENTAVOS")</f>
        <v>#VALUE!</v>
      </c>
      <c r="EG203" s="37">
        <v>0</v>
      </c>
      <c r="EH203" s="37">
        <f t="shared" si="176"/>
        <v>0</v>
      </c>
      <c r="EI203" s="189">
        <v>15.789999999999997</v>
      </c>
      <c r="EJ203" s="80">
        <f>+EG203*'PRECIOS SEGUN ADJ. (FRONTERIZO)'!$B$25*'PRECIOS SEGUN ADJ. (FRONTERIZO)'!$C$25</f>
        <v>0</v>
      </c>
      <c r="EK203" s="80" t="e" vm="1">
        <f>+[4]!NumLetras(EJ203,"PESO","PESOS DOMINICANOS","$EE $m CON #d/100 CENTAVOS")</f>
        <v>#VALUE!</v>
      </c>
      <c r="EL203" s="37">
        <v>0</v>
      </c>
      <c r="EM203" s="37">
        <f t="shared" si="177"/>
        <v>0</v>
      </c>
      <c r="EN203" s="189">
        <v>31.5</v>
      </c>
      <c r="EO203" s="80">
        <f>+EL203*'PRECIOS SEGUN ADJ. (FRONTERIZO)'!$B$26*'PRECIOS SEGUN ADJ. (FRONTERIZO)'!$C$26</f>
        <v>0</v>
      </c>
      <c r="EP203" s="80" t="e" vm="1">
        <f>+[4]!NumLetras(EO203,"PESO","PESOS DOMINICANOS","$EE $m CON #d/100 CENTAVOS")</f>
        <v>#VALUE!</v>
      </c>
      <c r="EQ203" s="193">
        <v>27</v>
      </c>
      <c r="ER203" s="194">
        <f t="shared" si="152"/>
        <v>1080</v>
      </c>
      <c r="ES203" s="195">
        <v>21.68</v>
      </c>
      <c r="ET203" s="196">
        <f>+EQ203*'PRECIOS SEGUN ADJ (RURAL)'!$B$13*'PRECIOS SEGUN ADJ (RURAL)'!$C$13</f>
        <v>23414.400000000001</v>
      </c>
      <c r="EU203" s="196" t="e" vm="1">
        <f>+[4]!NumLetras(ET203,"PESO","PESOS DOMINICANOS","$EE $m CON #d/100 CENTAVOS")</f>
        <v>#VALUE!</v>
      </c>
      <c r="EV203" s="197">
        <v>204</v>
      </c>
      <c r="EW203" s="198">
        <f t="shared" si="167"/>
        <v>4080</v>
      </c>
      <c r="EX203" s="199">
        <v>5.5</v>
      </c>
      <c r="EY203" s="200">
        <f>+EV203*'PRECIOS SEGUN ADJ (RURAL)'!$B$16*'PRECIOS SEGUN ADJ (RURAL)'!$C$16</f>
        <v>22440</v>
      </c>
      <c r="EZ203" s="200" t="e" vm="1">
        <f>+[4]!NumLetras(EY203,"PESO","PESOS DOMINICANOS","$EE $m CON #d/100 CENTAVOS")</f>
        <v>#VALUE!</v>
      </c>
      <c r="FA203" s="201">
        <v>12</v>
      </c>
      <c r="FB203" s="202">
        <f t="shared" si="153"/>
        <v>480</v>
      </c>
      <c r="FC203" s="203">
        <v>220</v>
      </c>
      <c r="FD203" s="204">
        <f>+FA203*'PRECIOS SEGUN ADJ (RURAL)'!$B$18*'PRECIOS SEGUN ADJ (RURAL)'!$C$18</f>
        <v>105600</v>
      </c>
      <c r="FE203" s="204" t="e" vm="1">
        <f>+[4]!NumLetras(FD203,"PESO","PESOS DOMINICANOS","$EE $m CON #d/100 CENTAVOS")</f>
        <v>#VALUE!</v>
      </c>
      <c r="FF203" s="204">
        <f t="shared" si="168"/>
        <v>19008</v>
      </c>
      <c r="FG203" s="80">
        <f t="shared" si="179"/>
        <v>1042442.4</v>
      </c>
      <c r="FH203" s="80" t="e" vm="1">
        <f>+[4]!NumLetras(FG203,"PESO","PESOS DOMINICANOS","$EE $m CON #d/100 CENTAVOS")</f>
        <v>#VALUE!</v>
      </c>
      <c r="FI203" s="80">
        <f t="shared" si="178"/>
        <v>82289.3</v>
      </c>
      <c r="FJ203" s="80" t="e" vm="1">
        <f>+[4]!NumLetras(FI203,"PESO","PESOS DOMINICANOS","$EE $m CON #d/100 CENTAVOS")</f>
        <v>#VALUE!</v>
      </c>
      <c r="FK203" s="80">
        <f t="shared" si="154"/>
        <v>960153.1</v>
      </c>
      <c r="FL203" s="80" t="e" vm="1">
        <f>+[4]!NumLetras(FK203,"PESO","PESOS DOMINICANOS","$EE $m CON #d/100 CENTAVOS")</f>
        <v>#VALUE!</v>
      </c>
      <c r="FM203" s="80">
        <f t="shared" si="155"/>
        <v>208488.48</v>
      </c>
      <c r="FN203" s="80" t="e" vm="1">
        <f>+[4]!NumLetras(FM203,"PESO","PESOS DOMINICANOS","$EE $m CON #d/100 CENTAVOS")</f>
        <v>#VALUE!</v>
      </c>
      <c r="FO203" s="80">
        <f t="shared" si="156"/>
        <v>10424.42</v>
      </c>
      <c r="FP203" s="80" t="e" vm="1">
        <f>+[4]!NumLetras(FO203,"PESO","PESOS DOMINICANOS","$EE $m CON #d/100 CENTAVOS")</f>
        <v>#VALUE!</v>
      </c>
      <c r="FQ203" s="80"/>
      <c r="FR203" s="80">
        <f t="shared" si="157"/>
        <v>833953.92</v>
      </c>
      <c r="FS203" s="80" t="e" vm="1">
        <f>+[4]!NumLetras(FR203,"PESO","PESOS DOMINICANOS","$EE $m CON #d/100 CENTAVOS")</f>
        <v>#VALUE!</v>
      </c>
      <c r="FT203" s="37" t="str">
        <f>+VLOOKUP(D203,'RURAL XENIA'!F:G,2,0)</f>
        <v>R-14</v>
      </c>
    </row>
    <row r="204" spans="1:176">
      <c r="A204" s="37">
        <v>93</v>
      </c>
      <c r="B204" s="37">
        <v>93</v>
      </c>
      <c r="C204" s="26" t="s">
        <v>3459</v>
      </c>
      <c r="D204" s="37">
        <v>132226771</v>
      </c>
      <c r="E204" s="37">
        <f>+VLOOKUP(D204,'INFORMACION DE PROVEEDORES'!C:I,2,0)</f>
        <v>132226771</v>
      </c>
      <c r="F204" s="26" t="str">
        <f>+VLOOKUP(D204,'INFORMACION DE PROVEEDORES'!C:J,4,0)</f>
        <v>CECILIA DE PAULA BURET</v>
      </c>
      <c r="G204" s="37" t="str">
        <f>+VLOOKUP(D204,'INFORMACION DE PROVEEDORES'!C:K,5,0)</f>
        <v>001-0619150-5</v>
      </c>
      <c r="H204" s="26" t="str">
        <f>+VLOOKUP(D204,'INFORMACION DE PROVEEDORES'!C:L,7,0)</f>
        <v>CARRETERA HATO NUEVO MANGO FRESCO, NO. 51, CABALLONA</v>
      </c>
      <c r="I204" s="37" t="str">
        <f>+VLOOKUP(D204,'INFORMACION DE PROVEEDORES'!C:M,3,0)</f>
        <v xml:space="preserve"> JURÍDICA</v>
      </c>
      <c r="J204" s="37">
        <v>5</v>
      </c>
      <c r="K204" s="37">
        <v>269</v>
      </c>
      <c r="L204" s="37">
        <v>19</v>
      </c>
      <c r="M204" s="37">
        <f t="shared" si="158"/>
        <v>760</v>
      </c>
      <c r="N204" s="189">
        <v>60.180000000000007</v>
      </c>
      <c r="O204" s="80">
        <f>+L204*'PRECIOS SEGUN ADJ (RURAL)'!$B$2*'PRECIOS SEGUN ADJ (RURAL)'!$C$2</f>
        <v>45736.800000000003</v>
      </c>
      <c r="P204" s="80" t="e" vm="1">
        <f>+[4]!NumLetras(O204,"PESO","PESOS DOMINICANOS","$EE $m CON #d/100 CENTAVOS")</f>
        <v>#VALUE!</v>
      </c>
      <c r="Q204" s="80">
        <f t="shared" si="159"/>
        <v>7317.89</v>
      </c>
      <c r="R204" s="165">
        <v>6</v>
      </c>
      <c r="S204" s="37">
        <f t="shared" si="135"/>
        <v>240</v>
      </c>
      <c r="T204" s="189">
        <v>33</v>
      </c>
      <c r="U204" s="80">
        <f>+R204*'PRECIOS SEGUN ADJ (RURAL)'!$B$3*'PRECIOS SEGUN ADJ (RURAL)'!$C$3</f>
        <v>7920</v>
      </c>
      <c r="V204" s="80" t="e" vm="1">
        <f>+[4]!NumLetras(U204,"PESO","PESOS DOMINICANOS","$EE $m CON #d/100 CENTAVOS")</f>
        <v>#VALUE!</v>
      </c>
      <c r="W204" s="192">
        <v>0</v>
      </c>
      <c r="X204" s="37">
        <f t="shared" si="169"/>
        <v>0</v>
      </c>
      <c r="Y204" s="189">
        <v>25.2</v>
      </c>
      <c r="Z204" s="80">
        <f>+W204*'PRECIOS SEGUN ADJ. (FRONTERIZO)'!$B$4*'PRECIOS SEGUN ADJ. (FRONTERIZO)'!$C$4</f>
        <v>0</v>
      </c>
      <c r="AA204" s="80" t="e" vm="1">
        <f>+[4]!NumLetras(Z204,"PESO","PESOS DOMINICANOS","$EE $m CON #d/100 CENTAVOS")</f>
        <v>#VALUE!</v>
      </c>
      <c r="AB204" s="165">
        <v>43</v>
      </c>
      <c r="AC204" s="37">
        <f t="shared" si="136"/>
        <v>1720</v>
      </c>
      <c r="AD204" s="189">
        <v>87.91</v>
      </c>
      <c r="AE204" s="80">
        <f>+AB204*'PRECIOS SEGUN ADJ (RURAL)'!$B$4*'PRECIOS SEGUN ADJ (RURAL)'!$C$4</f>
        <v>151205.19999999998</v>
      </c>
      <c r="AF204" s="80" t="e" vm="1">
        <f>+[4]!NumLetras(AE204,"PESO","PESOS DOMINICANOS","$EE $m CON #d/100 CENTAVOS")</f>
        <v>#VALUE!</v>
      </c>
      <c r="AG204" s="80">
        <f t="shared" si="160"/>
        <v>27216.94</v>
      </c>
      <c r="AH204" s="165">
        <v>52</v>
      </c>
      <c r="AI204" s="37">
        <f t="shared" si="137"/>
        <v>2080</v>
      </c>
      <c r="AJ204" s="189">
        <v>53.95</v>
      </c>
      <c r="AK204" s="80">
        <f>+AH204*'PRECIOS SEGUN ADJ (RURAL)'!$B$5*'PRECIOS SEGUN ADJ (RURAL)'!$C$5</f>
        <v>112216</v>
      </c>
      <c r="AL204" s="80" t="e" vm="1">
        <f>+[4]!NumLetras(AK204,"PESO","PESOS DOMINICANOS","$EE $m CON #d/100 CENTAVOS")</f>
        <v>#VALUE!</v>
      </c>
      <c r="AM204" s="165">
        <v>9</v>
      </c>
      <c r="AN204" s="37">
        <f t="shared" si="138"/>
        <v>360</v>
      </c>
      <c r="AO204" s="189">
        <v>29.05</v>
      </c>
      <c r="AP204" s="80">
        <f>+AM204*'PRECIOS SEGUN ADJ (RURAL)'!$B$6*'PRECIOS SEGUN ADJ (RURAL)'!$C$6</f>
        <v>10458</v>
      </c>
      <c r="AQ204" s="80" t="e" vm="1">
        <f>+[4]!NumLetras(AP204,"PESO","PESOS DOMINICANOS","$EE $m CON #d/100 CENTAVOS")</f>
        <v>#VALUE!</v>
      </c>
      <c r="AR204" s="80">
        <f t="shared" si="161"/>
        <v>1673.28</v>
      </c>
      <c r="AS204" s="165">
        <v>17</v>
      </c>
      <c r="AT204" s="37">
        <f t="shared" si="139"/>
        <v>680</v>
      </c>
      <c r="AU204" s="189">
        <v>304.44</v>
      </c>
      <c r="AV204" s="80">
        <f>+AS204*'PRECIOS SEGUN ADJ (RURAL)'!$B$7*'PRECIOS SEGUN ADJ (RURAL)'!$C$7</f>
        <v>207019.19999999998</v>
      </c>
      <c r="AW204" s="80" t="e" vm="1">
        <f>+[4]!NumLetras(AV204,"PESO","PESOS DOMINICANOS","$EE $m CON #d/100 CENTAVOS")</f>
        <v>#VALUE!</v>
      </c>
      <c r="AX204" s="80">
        <f t="shared" si="162"/>
        <v>37263.46</v>
      </c>
      <c r="AY204" s="37">
        <v>0</v>
      </c>
      <c r="AZ204" s="37">
        <f t="shared" si="170"/>
        <v>0</v>
      </c>
      <c r="BA204" s="189">
        <v>18.899999999999999</v>
      </c>
      <c r="BB204" s="80">
        <f>+AY204*'PRECIOS SEGUN ADJ. (FRONTERIZO)'!$B$9*'PRECIOS SEGUN ADJ. (FRONTERIZO)'!$C$9</f>
        <v>0</v>
      </c>
      <c r="BC204" s="80" t="e" vm="1">
        <f>+[4]!NumLetras(BB204,"PESO","PESOS DOMINICANOS","$EE $m CON #d/100 CENTAVOS")</f>
        <v>#VALUE!</v>
      </c>
      <c r="BD204" s="165">
        <v>6</v>
      </c>
      <c r="BE204" s="37">
        <f t="shared" si="140"/>
        <v>240</v>
      </c>
      <c r="BF204" s="189">
        <v>140.38999999999999</v>
      </c>
      <c r="BG204" s="80">
        <f>+BD204*'PRECIOS SEGUN ADJ (RURAL)'!$B$8*'PRECIOS SEGUN ADJ (RURAL)'!$C$8</f>
        <v>33693.599999999999</v>
      </c>
      <c r="BH204" s="80" t="e" vm="1">
        <f>+[4]!NumLetras(BG204,"PESO","PESOS DOMINICANOS","$EE $m CON #d/100 CENTAVOS")</f>
        <v>#VALUE!</v>
      </c>
      <c r="BI204" s="80">
        <f t="shared" si="163"/>
        <v>6064.85</v>
      </c>
      <c r="BJ204" s="37">
        <v>0</v>
      </c>
      <c r="BK204" s="37">
        <f t="shared" si="171"/>
        <v>0</v>
      </c>
      <c r="BL204" s="189">
        <v>31.459999999999997</v>
      </c>
      <c r="BM204" s="80">
        <f>+BJ204*'PRECIOS SEGUN ADJ. (FRONTERIZO)'!$B$11*'PRECIOS SEGUN ADJ. (FRONTERIZO)'!$C$11</f>
        <v>0</v>
      </c>
      <c r="BN204" s="80" t="e" vm="1">
        <f>+[4]!NumLetras(BM204,"PESO","PESOS DOMINICANOS","$EE $m CON #d/100 CENTAVOS")</f>
        <v>#VALUE!</v>
      </c>
      <c r="BO204" s="165">
        <v>14</v>
      </c>
      <c r="BP204" s="37">
        <f t="shared" si="141"/>
        <v>560</v>
      </c>
      <c r="BQ204" s="189">
        <v>68.099999999999994</v>
      </c>
      <c r="BR204" s="80">
        <f>+BO204*'PRECIOS SEGUN ADJ (RURAL)'!$B$9*'PRECIOS SEGUN ADJ (RURAL)'!$C$9</f>
        <v>38135.999999999993</v>
      </c>
      <c r="BS204" s="80" t="e" vm="1">
        <f>+[4]!NumLetras(BR204,"PESO","PESOS DOMINICANOS","$EE $m CON #d/100 CENTAVOS")</f>
        <v>#VALUE!</v>
      </c>
      <c r="BT204" s="165">
        <v>269</v>
      </c>
      <c r="BU204" s="37">
        <f t="shared" si="164"/>
        <v>5380</v>
      </c>
      <c r="BV204" s="189">
        <v>5.5</v>
      </c>
      <c r="BW204" s="80">
        <f>+BT204*'PRECIOS SEGUN ADJ (RURAL)'!$B$10*'PRECIOS SEGUN ADJ (RURAL)'!$C$10</f>
        <v>29590</v>
      </c>
      <c r="BX204" s="80" t="e" vm="1">
        <f>+[4]!NumLetras(BW204,"PESO","PESOS DOMINICANOS","$EE $m CON #d/100 CENTAVOS")</f>
        <v>#VALUE!</v>
      </c>
      <c r="BY204" s="165">
        <v>269</v>
      </c>
      <c r="BZ204" s="37">
        <f t="shared" si="142"/>
        <v>10760</v>
      </c>
      <c r="CA204" s="189">
        <v>7.1500000000000012</v>
      </c>
      <c r="CB204" s="80">
        <f>+BY204*'PRECIOS SEGUN ADJ (RURAL)'!$B$11*'PRECIOS SEGUN ADJ (RURAL)'!$C$11</f>
        <v>76934</v>
      </c>
      <c r="CC204" s="80" t="e" vm="1">
        <f>+[4]!NumLetras(CB204,"PESO","PESOS DOMINICANOS","$EE $m CON #d/100 CENTAVOS")</f>
        <v>#VALUE!</v>
      </c>
      <c r="CD204" s="165">
        <v>269</v>
      </c>
      <c r="CE204" s="37">
        <f t="shared" si="143"/>
        <v>10760</v>
      </c>
      <c r="CF204" s="189">
        <v>6.84</v>
      </c>
      <c r="CG204" s="80">
        <f>+CD204*'PRECIOS SEGUN ADJ (RURAL)'!$B$12*'PRECIOS SEGUN ADJ (RURAL)'!$C$12</f>
        <v>73598.399999999994</v>
      </c>
      <c r="CH204" s="80" t="e" vm="1">
        <f>+[4]!NumLetras(CG204,"PESO","PESOS DOMINICANOS","$EE $m CON #d/100 CENTAVOS")</f>
        <v>#VALUE!</v>
      </c>
      <c r="CI204" s="37">
        <v>0</v>
      </c>
      <c r="CJ204" s="37">
        <f t="shared" si="172"/>
        <v>0</v>
      </c>
      <c r="CK204" s="189">
        <v>60</v>
      </c>
      <c r="CL204" s="80">
        <f>+CI204*'PRECIOS SEGUN ADJ. (FRONTERIZO)'!$B$16*'PRECIOS SEGUN ADJ. (FRONTERIZO)'!$C$16</f>
        <v>0</v>
      </c>
      <c r="CM204" s="80" t="e" vm="1">
        <f>+[4]!NumLetras(CL204,"PESO","PESOS DOMINICANOS","$EE $m CON #d/100 CENTAVOS")</f>
        <v>#VALUE!</v>
      </c>
      <c r="CN204" s="80">
        <f t="shared" si="144"/>
        <v>0</v>
      </c>
      <c r="CO204" s="37">
        <v>0</v>
      </c>
      <c r="CP204" s="37">
        <f t="shared" si="173"/>
        <v>0</v>
      </c>
      <c r="CQ204" s="189">
        <v>55.649999999999991</v>
      </c>
      <c r="CR204" s="80">
        <f>+CO204*'PRECIOS SEGUN ADJ. (FRONTERIZO)'!$B$17*'PRECIOS SEGUN ADJ. (FRONTERIZO)'!$C$17</f>
        <v>0</v>
      </c>
      <c r="CS204" s="80" t="e" vm="1">
        <f>+[4]!NumLetras(CR204,"PESO","PESOS DOMINICANOS","$EE $m CON #d/100 CENTAVOS")</f>
        <v>#VALUE!</v>
      </c>
      <c r="CT204" s="80">
        <f t="shared" si="145"/>
        <v>0</v>
      </c>
      <c r="CU204" s="165">
        <v>269</v>
      </c>
      <c r="CV204" s="37">
        <f t="shared" si="146"/>
        <v>10760</v>
      </c>
      <c r="CW204" s="189">
        <v>6.5999999999999988</v>
      </c>
      <c r="CX204" s="80">
        <f>+CU204*'PRECIOS SEGUN ADJ (RURAL)'!$B$14*'PRECIOS SEGUN ADJ (RURAL)'!$C$14</f>
        <v>71016</v>
      </c>
      <c r="CY204" s="80" t="e" vm="1">
        <f>+[4]!NumLetras(CX204,"PESO","PESOS DOMINICANOS","$EE $m CON #d/100 CENTAVOS")</f>
        <v>#VALUE!</v>
      </c>
      <c r="CZ204" s="37">
        <v>0</v>
      </c>
      <c r="DA204" s="37">
        <f t="shared" si="174"/>
        <v>0</v>
      </c>
      <c r="DB204" s="189">
        <v>65.75</v>
      </c>
      <c r="DC204" s="80">
        <f>+CZ204*'PRECIOS SEGUN ADJ. (FRONTERIZO)'!$B$19*'PRECIOS SEGUN ADJ. (FRONTERIZO)'!$C$19</f>
        <v>0</v>
      </c>
      <c r="DD204" s="80" t="e" vm="1">
        <f>+[4]!NumLetras(DC204,"PESO","PESOS DOMINICANOS","$EE $m CON #d/100 CENTAVOS")</f>
        <v>#VALUE!</v>
      </c>
      <c r="DE204" s="80">
        <f t="shared" si="147"/>
        <v>0</v>
      </c>
      <c r="DF204" s="165">
        <v>11</v>
      </c>
      <c r="DG204" s="37">
        <f t="shared" si="148"/>
        <v>440</v>
      </c>
      <c r="DH204" s="189">
        <v>82.59999999999998</v>
      </c>
      <c r="DI204" s="80">
        <f>+DF204*'PRECIOS SEGUN ADJ (RURAL)'!$B$15*'PRECIOS SEGUN ADJ (RURAL)'!$C$15</f>
        <v>36344</v>
      </c>
      <c r="DJ204" s="80" t="e" vm="1">
        <f>+[4]!NumLetras(DI204,"PESO","PESOS DOMINICANOS","$EE $m CON #d/100 CENTAVOS")</f>
        <v>#VALUE!</v>
      </c>
      <c r="DK204" s="80">
        <f t="shared" si="165"/>
        <v>6541.92</v>
      </c>
      <c r="DL204" s="165">
        <v>269</v>
      </c>
      <c r="DM204" s="37">
        <f t="shared" si="149"/>
        <v>10760</v>
      </c>
      <c r="DN204" s="189">
        <v>23.059999999999995</v>
      </c>
      <c r="DO204" s="80">
        <f>+DL204*'PRECIOS SEGUN ADJ (RURAL)'!$B$17*'PRECIOS SEGUN ADJ (RURAL)'!$C$17</f>
        <v>248125.59999999998</v>
      </c>
      <c r="DP204" s="80" t="e" vm="1">
        <f>+[4]!NumLetras(DO204,"PESO","PESOS DOMINICANOS","$EE $m CON #d/100 CENTAVOS")</f>
        <v>#VALUE!</v>
      </c>
      <c r="DQ204" s="192">
        <v>0</v>
      </c>
      <c r="DR204" s="192">
        <f t="shared" si="175"/>
        <v>0</v>
      </c>
      <c r="DS204" s="189">
        <v>80.849999999999994</v>
      </c>
      <c r="DT204" s="80">
        <f>+DQ204*'PRECIOS SEGUN ADJ. (FRONTERIZO)'!$B$22*'PRECIOS SEGUN ADJ. (FRONTERIZO)'!$C$22</f>
        <v>0</v>
      </c>
      <c r="DU204" s="80" t="e" vm="1">
        <f>+[4]!NumLetras(DT204,"PESO","PESOS DOMINICANOS","$EE $m CON #d/100 CENTAVOS")</f>
        <v>#VALUE!</v>
      </c>
      <c r="DV204" s="165">
        <v>13</v>
      </c>
      <c r="DW204" s="37">
        <f t="shared" si="150"/>
        <v>520</v>
      </c>
      <c r="DX204" s="189">
        <v>21.83</v>
      </c>
      <c r="DY204" s="80">
        <f>+DV204*'PRECIOS SEGUN ADJ (RURAL)'!$B$19*'PRECIOS SEGUN ADJ (RURAL)'!$C$19</f>
        <v>11351.599999999999</v>
      </c>
      <c r="DZ204" s="80" t="e" vm="1">
        <f>+[4]!NumLetras(DY204,"PESO","PESOS DOMINICANOS","$EE $m CON #d/100 CENTAVOS")</f>
        <v>#VALUE!</v>
      </c>
      <c r="EA204" s="80">
        <f t="shared" si="166"/>
        <v>2043.29</v>
      </c>
      <c r="EB204" s="165">
        <v>42</v>
      </c>
      <c r="EC204" s="37">
        <f t="shared" si="151"/>
        <v>1680</v>
      </c>
      <c r="ED204" s="189">
        <v>33</v>
      </c>
      <c r="EE204" s="80">
        <f>+EB204*'PRECIOS SEGUN ADJ (RURAL)'!$B$20*'PRECIOS SEGUN ADJ (RURAL)'!$C$20</f>
        <v>55440</v>
      </c>
      <c r="EF204" s="80" t="e" vm="1">
        <f>+[4]!NumLetras(EE204,"PESO","PESOS DOMINICANOS","$EE $m CON #d/100 CENTAVOS")</f>
        <v>#VALUE!</v>
      </c>
      <c r="EG204" s="37">
        <v>0</v>
      </c>
      <c r="EH204" s="37">
        <f t="shared" si="176"/>
        <v>0</v>
      </c>
      <c r="EI204" s="189">
        <v>15.789999999999997</v>
      </c>
      <c r="EJ204" s="80">
        <f>+EG204*'PRECIOS SEGUN ADJ. (FRONTERIZO)'!$B$25*'PRECIOS SEGUN ADJ. (FRONTERIZO)'!$C$25</f>
        <v>0</v>
      </c>
      <c r="EK204" s="80" t="e" vm="1">
        <f>+[4]!NumLetras(EJ204,"PESO","PESOS DOMINICANOS","$EE $m CON #d/100 CENTAVOS")</f>
        <v>#VALUE!</v>
      </c>
      <c r="EL204" s="37">
        <v>0</v>
      </c>
      <c r="EM204" s="37">
        <f t="shared" si="177"/>
        <v>0</v>
      </c>
      <c r="EN204" s="189">
        <v>31.5</v>
      </c>
      <c r="EO204" s="80">
        <f>+EL204*'PRECIOS SEGUN ADJ. (FRONTERIZO)'!$B$26*'PRECIOS SEGUN ADJ. (FRONTERIZO)'!$C$26</f>
        <v>0</v>
      </c>
      <c r="EP204" s="80" t="e" vm="1">
        <f>+[4]!NumLetras(EO204,"PESO","PESOS DOMINICANOS","$EE $m CON #d/100 CENTAVOS")</f>
        <v>#VALUE!</v>
      </c>
      <c r="EQ204" s="193">
        <v>36</v>
      </c>
      <c r="ER204" s="194">
        <f t="shared" si="152"/>
        <v>1440</v>
      </c>
      <c r="ES204" s="195">
        <v>21.68</v>
      </c>
      <c r="ET204" s="196">
        <f>+EQ204*'PRECIOS SEGUN ADJ (RURAL)'!$B$13*'PRECIOS SEGUN ADJ (RURAL)'!$C$13</f>
        <v>31219.200000000001</v>
      </c>
      <c r="EU204" s="196" t="e" vm="1">
        <f>+[4]!NumLetras(ET204,"PESO","PESOS DOMINICANOS","$EE $m CON #d/100 CENTAVOS")</f>
        <v>#VALUE!</v>
      </c>
      <c r="EV204" s="197">
        <v>269</v>
      </c>
      <c r="EW204" s="198">
        <f t="shared" si="167"/>
        <v>5380</v>
      </c>
      <c r="EX204" s="199">
        <v>5.5</v>
      </c>
      <c r="EY204" s="200">
        <f>+EV204*'PRECIOS SEGUN ADJ (RURAL)'!$B$16*'PRECIOS SEGUN ADJ (RURAL)'!$C$16</f>
        <v>29590</v>
      </c>
      <c r="EZ204" s="200" t="e" vm="1">
        <f>+[4]!NumLetras(EY204,"PESO","PESOS DOMINICANOS","$EE $m CON #d/100 CENTAVOS")</f>
        <v>#VALUE!</v>
      </c>
      <c r="FA204" s="201">
        <v>17</v>
      </c>
      <c r="FB204" s="202">
        <f t="shared" si="153"/>
        <v>680</v>
      </c>
      <c r="FC204" s="203">
        <v>220</v>
      </c>
      <c r="FD204" s="204">
        <f>+FA204*'PRECIOS SEGUN ADJ (RURAL)'!$B$18*'PRECIOS SEGUN ADJ (RURAL)'!$C$18</f>
        <v>149600</v>
      </c>
      <c r="FE204" s="204" t="e" vm="1">
        <f>+[4]!NumLetras(FD204,"PESO","PESOS DOMINICANOS","$EE $m CON #d/100 CENTAVOS")</f>
        <v>#VALUE!</v>
      </c>
      <c r="FF204" s="204">
        <f t="shared" si="168"/>
        <v>26928</v>
      </c>
      <c r="FG204" s="80">
        <f t="shared" si="179"/>
        <v>1419193.5999999999</v>
      </c>
      <c r="FH204" s="80" t="e" vm="1">
        <f>+[4]!NumLetras(FG204,"PESO","PESOS DOMINICANOS","$EE $m CON #d/100 CENTAVOS")</f>
        <v>#VALUE!</v>
      </c>
      <c r="FI204" s="80">
        <f t="shared" si="178"/>
        <v>115049.63</v>
      </c>
      <c r="FJ204" s="80" t="e" vm="1">
        <f>+[4]!NumLetras(FI204,"PESO","PESOS DOMINICANOS","$EE $m CON #d/100 CENTAVOS")</f>
        <v>#VALUE!</v>
      </c>
      <c r="FK204" s="80">
        <f t="shared" si="154"/>
        <v>1304143.9699999997</v>
      </c>
      <c r="FL204" s="80" t="e" vm="1">
        <f>+[4]!NumLetras(FK204,"PESO","PESOS DOMINICANOS","$EE $m CON #d/100 CENTAVOS")</f>
        <v>#VALUE!</v>
      </c>
      <c r="FM204" s="80">
        <f t="shared" si="155"/>
        <v>283838.71999999997</v>
      </c>
      <c r="FN204" s="80" t="e" vm="1">
        <f>+[4]!NumLetras(FM204,"PESO","PESOS DOMINICANOS","$EE $m CON #d/100 CENTAVOS")</f>
        <v>#VALUE!</v>
      </c>
      <c r="FO204" s="80">
        <f t="shared" si="156"/>
        <v>14191.94</v>
      </c>
      <c r="FP204" s="80" t="e" vm="1">
        <f>+[4]!NumLetras(FO204,"PESO","PESOS DOMINICANOS","$EE $m CON #d/100 CENTAVOS")</f>
        <v>#VALUE!</v>
      </c>
      <c r="FQ204" s="80"/>
      <c r="FR204" s="80">
        <f t="shared" si="157"/>
        <v>1135354.8799999999</v>
      </c>
      <c r="FS204" s="80" t="e" vm="1">
        <f>+[4]!NumLetras(FR204,"PESO","PESOS DOMINICANOS","$EE $m CON #d/100 CENTAVOS")</f>
        <v>#VALUE!</v>
      </c>
      <c r="FT204" s="37" t="str">
        <f>+VLOOKUP(D204,'RURAL XENIA'!F:G,2,0)</f>
        <v>R-15</v>
      </c>
    </row>
    <row r="205" spans="1:176">
      <c r="A205" s="37">
        <v>94</v>
      </c>
      <c r="B205" s="37">
        <v>94</v>
      </c>
      <c r="C205" s="26" t="s">
        <v>3472</v>
      </c>
      <c r="D205" s="37">
        <v>131722261</v>
      </c>
      <c r="E205" s="37">
        <f>+VLOOKUP(D205,'INFORMACION DE PROVEEDORES'!C:I,2,0)</f>
        <v>131722261</v>
      </c>
      <c r="F205" s="26" t="str">
        <f>+VLOOKUP(D205,'INFORMACION DE PROVEEDORES'!C:J,4,0)</f>
        <v>JULISSA ELIZABETHAMPARO DOLORES</v>
      </c>
      <c r="G205" s="37" t="str">
        <f>+VLOOKUP(D205,'INFORMACION DE PROVEEDORES'!C:K,5,0)</f>
        <v>002-0111838-7</v>
      </c>
      <c r="H205" s="26" t="str">
        <f>+VLOOKUP(D205,'INFORMACION DE PROVEEDORES'!C:L,7,0)</f>
        <v xml:space="preserve">CALLE LUIS ALVBAREZ, ESQUINA ENRIQUILLO NO. 40, LOS CAJUILITOS, BANI </v>
      </c>
      <c r="I205" s="37" t="str">
        <f>+VLOOKUP(D205,'INFORMACION DE PROVEEDORES'!C:M,3,0)</f>
        <v xml:space="preserve"> JURÍDICA</v>
      </c>
      <c r="J205" s="37">
        <v>4</v>
      </c>
      <c r="K205" s="37">
        <v>287</v>
      </c>
      <c r="L205" s="37">
        <v>22</v>
      </c>
      <c r="M205" s="37">
        <f t="shared" si="158"/>
        <v>880</v>
      </c>
      <c r="N205" s="189">
        <v>60.180000000000007</v>
      </c>
      <c r="O205" s="80">
        <f>+L205*'PRECIOS SEGUN ADJ (RURAL)'!$B$2*'PRECIOS SEGUN ADJ (RURAL)'!$C$2</f>
        <v>52958.400000000001</v>
      </c>
      <c r="P205" s="80" t="e" vm="1">
        <f>+[4]!NumLetras(O205,"PESO","PESOS DOMINICANOS","$EE $m CON #d/100 CENTAVOS")</f>
        <v>#VALUE!</v>
      </c>
      <c r="Q205" s="80">
        <f t="shared" si="159"/>
        <v>8473.34</v>
      </c>
      <c r="R205" s="165">
        <v>6</v>
      </c>
      <c r="S205" s="37">
        <f t="shared" si="135"/>
        <v>240</v>
      </c>
      <c r="T205" s="189">
        <v>33</v>
      </c>
      <c r="U205" s="80">
        <f>+R205*'PRECIOS SEGUN ADJ (RURAL)'!$B$3*'PRECIOS SEGUN ADJ (RURAL)'!$C$3</f>
        <v>7920</v>
      </c>
      <c r="V205" s="80" t="e" vm="1">
        <f>+[4]!NumLetras(U205,"PESO","PESOS DOMINICANOS","$EE $m CON #d/100 CENTAVOS")</f>
        <v>#VALUE!</v>
      </c>
      <c r="W205" s="192">
        <v>0</v>
      </c>
      <c r="X205" s="37">
        <f t="shared" si="169"/>
        <v>0</v>
      </c>
      <c r="Y205" s="189">
        <v>25.2</v>
      </c>
      <c r="Z205" s="80">
        <f>+W205*'PRECIOS SEGUN ADJ. (FRONTERIZO)'!$B$4*'PRECIOS SEGUN ADJ. (FRONTERIZO)'!$C$4</f>
        <v>0</v>
      </c>
      <c r="AA205" s="80" t="e" vm="1">
        <f>+[4]!NumLetras(Z205,"PESO","PESOS DOMINICANOS","$EE $m CON #d/100 CENTAVOS")</f>
        <v>#VALUE!</v>
      </c>
      <c r="AB205" s="165">
        <v>46</v>
      </c>
      <c r="AC205" s="37">
        <f t="shared" si="136"/>
        <v>1840</v>
      </c>
      <c r="AD205" s="189">
        <v>87.91</v>
      </c>
      <c r="AE205" s="80">
        <f>+AB205*'PRECIOS SEGUN ADJ (RURAL)'!$B$4*'PRECIOS SEGUN ADJ (RURAL)'!$C$4</f>
        <v>161754.4</v>
      </c>
      <c r="AF205" s="80" t="e" vm="1">
        <f>+[4]!NumLetras(AE205,"PESO","PESOS DOMINICANOS","$EE $m CON #d/100 CENTAVOS")</f>
        <v>#VALUE!</v>
      </c>
      <c r="AG205" s="80">
        <f t="shared" si="160"/>
        <v>29115.79</v>
      </c>
      <c r="AH205" s="165">
        <v>54</v>
      </c>
      <c r="AI205" s="37">
        <f t="shared" si="137"/>
        <v>2160</v>
      </c>
      <c r="AJ205" s="189">
        <v>53.95</v>
      </c>
      <c r="AK205" s="80">
        <f>+AH205*'PRECIOS SEGUN ADJ (RURAL)'!$B$5*'PRECIOS SEGUN ADJ (RURAL)'!$C$5</f>
        <v>116532</v>
      </c>
      <c r="AL205" s="80" t="e" vm="1">
        <f>+[4]!NumLetras(AK205,"PESO","PESOS DOMINICANOS","$EE $m CON #d/100 CENTAVOS")</f>
        <v>#VALUE!</v>
      </c>
      <c r="AM205" s="165">
        <v>9</v>
      </c>
      <c r="AN205" s="37">
        <f t="shared" si="138"/>
        <v>360</v>
      </c>
      <c r="AO205" s="189">
        <v>29.05</v>
      </c>
      <c r="AP205" s="80">
        <f>+AM205*'PRECIOS SEGUN ADJ (RURAL)'!$B$6*'PRECIOS SEGUN ADJ (RURAL)'!$C$6</f>
        <v>10458</v>
      </c>
      <c r="AQ205" s="80" t="e" vm="1">
        <f>+[4]!NumLetras(AP205,"PESO","PESOS DOMINICANOS","$EE $m CON #d/100 CENTAVOS")</f>
        <v>#VALUE!</v>
      </c>
      <c r="AR205" s="80">
        <f t="shared" si="161"/>
        <v>1673.28</v>
      </c>
      <c r="AS205" s="165">
        <v>17</v>
      </c>
      <c r="AT205" s="37">
        <f t="shared" si="139"/>
        <v>680</v>
      </c>
      <c r="AU205" s="189">
        <v>304.44</v>
      </c>
      <c r="AV205" s="80">
        <f>+AS205*'PRECIOS SEGUN ADJ (RURAL)'!$B$7*'PRECIOS SEGUN ADJ (RURAL)'!$C$7</f>
        <v>207019.19999999998</v>
      </c>
      <c r="AW205" s="80" t="e" vm="1">
        <f>+[4]!NumLetras(AV205,"PESO","PESOS DOMINICANOS","$EE $m CON #d/100 CENTAVOS")</f>
        <v>#VALUE!</v>
      </c>
      <c r="AX205" s="80">
        <f t="shared" si="162"/>
        <v>37263.46</v>
      </c>
      <c r="AY205" s="37">
        <v>0</v>
      </c>
      <c r="AZ205" s="37">
        <f t="shared" si="170"/>
        <v>0</v>
      </c>
      <c r="BA205" s="189">
        <v>18.899999999999999</v>
      </c>
      <c r="BB205" s="80">
        <f>+AY205*'PRECIOS SEGUN ADJ. (FRONTERIZO)'!$B$9*'PRECIOS SEGUN ADJ. (FRONTERIZO)'!$C$9</f>
        <v>0</v>
      </c>
      <c r="BC205" s="80" t="e" vm="1">
        <f>+[4]!NumLetras(BB205,"PESO","PESOS DOMINICANOS","$EE $m CON #d/100 CENTAVOS")</f>
        <v>#VALUE!</v>
      </c>
      <c r="BD205" s="165">
        <v>6</v>
      </c>
      <c r="BE205" s="37">
        <f t="shared" si="140"/>
        <v>240</v>
      </c>
      <c r="BF205" s="189">
        <v>140.38999999999999</v>
      </c>
      <c r="BG205" s="80">
        <f>+BD205*'PRECIOS SEGUN ADJ (RURAL)'!$B$8*'PRECIOS SEGUN ADJ (RURAL)'!$C$8</f>
        <v>33693.599999999999</v>
      </c>
      <c r="BH205" s="80" t="e" vm="1">
        <f>+[4]!NumLetras(BG205,"PESO","PESOS DOMINICANOS","$EE $m CON #d/100 CENTAVOS")</f>
        <v>#VALUE!</v>
      </c>
      <c r="BI205" s="80">
        <f t="shared" si="163"/>
        <v>6064.85</v>
      </c>
      <c r="BJ205" s="37">
        <v>0</v>
      </c>
      <c r="BK205" s="37">
        <f t="shared" si="171"/>
        <v>0</v>
      </c>
      <c r="BL205" s="189">
        <v>31.459999999999997</v>
      </c>
      <c r="BM205" s="80">
        <f>+BJ205*'PRECIOS SEGUN ADJ. (FRONTERIZO)'!$B$11*'PRECIOS SEGUN ADJ. (FRONTERIZO)'!$C$11</f>
        <v>0</v>
      </c>
      <c r="BN205" s="80" t="e" vm="1">
        <f>+[4]!NumLetras(BM205,"PESO","PESOS DOMINICANOS","$EE $m CON #d/100 CENTAVOS")</f>
        <v>#VALUE!</v>
      </c>
      <c r="BO205" s="165">
        <v>15</v>
      </c>
      <c r="BP205" s="37">
        <f t="shared" si="141"/>
        <v>600</v>
      </c>
      <c r="BQ205" s="189">
        <v>68.099999999999994</v>
      </c>
      <c r="BR205" s="80">
        <f>+BO205*'PRECIOS SEGUN ADJ (RURAL)'!$B$9*'PRECIOS SEGUN ADJ (RURAL)'!$C$9</f>
        <v>40859.999999999993</v>
      </c>
      <c r="BS205" s="80" t="e" vm="1">
        <f>+[4]!NumLetras(BR205,"PESO","PESOS DOMINICANOS","$EE $m CON #d/100 CENTAVOS")</f>
        <v>#VALUE!</v>
      </c>
      <c r="BT205" s="165">
        <v>287</v>
      </c>
      <c r="BU205" s="37">
        <f t="shared" si="164"/>
        <v>5740</v>
      </c>
      <c r="BV205" s="189">
        <v>5.5</v>
      </c>
      <c r="BW205" s="80">
        <f>+BT205*'PRECIOS SEGUN ADJ (RURAL)'!$B$10*'PRECIOS SEGUN ADJ (RURAL)'!$C$10</f>
        <v>31570</v>
      </c>
      <c r="BX205" s="80" t="e" vm="1">
        <f>+[4]!NumLetras(BW205,"PESO","PESOS DOMINICANOS","$EE $m CON #d/100 CENTAVOS")</f>
        <v>#VALUE!</v>
      </c>
      <c r="BY205" s="165">
        <v>287</v>
      </c>
      <c r="BZ205" s="37">
        <f t="shared" si="142"/>
        <v>11480</v>
      </c>
      <c r="CA205" s="189">
        <v>7.1500000000000012</v>
      </c>
      <c r="CB205" s="80">
        <f>+BY205*'PRECIOS SEGUN ADJ (RURAL)'!$B$11*'PRECIOS SEGUN ADJ (RURAL)'!$C$11</f>
        <v>82082</v>
      </c>
      <c r="CC205" s="80" t="e" vm="1">
        <f>+[4]!NumLetras(CB205,"PESO","PESOS DOMINICANOS","$EE $m CON #d/100 CENTAVOS")</f>
        <v>#VALUE!</v>
      </c>
      <c r="CD205" s="165">
        <v>287</v>
      </c>
      <c r="CE205" s="37">
        <f t="shared" si="143"/>
        <v>11480</v>
      </c>
      <c r="CF205" s="189">
        <v>6.84</v>
      </c>
      <c r="CG205" s="80">
        <f>+CD205*'PRECIOS SEGUN ADJ (RURAL)'!$B$12*'PRECIOS SEGUN ADJ (RURAL)'!$C$12</f>
        <v>78523.199999999997</v>
      </c>
      <c r="CH205" s="80" t="e" vm="1">
        <f>+[4]!NumLetras(CG205,"PESO","PESOS DOMINICANOS","$EE $m CON #d/100 CENTAVOS")</f>
        <v>#VALUE!</v>
      </c>
      <c r="CI205" s="37">
        <v>0</v>
      </c>
      <c r="CJ205" s="37">
        <f t="shared" si="172"/>
        <v>0</v>
      </c>
      <c r="CK205" s="189">
        <v>60</v>
      </c>
      <c r="CL205" s="80">
        <f>+CI205*'PRECIOS SEGUN ADJ. (FRONTERIZO)'!$B$16*'PRECIOS SEGUN ADJ. (FRONTERIZO)'!$C$16</f>
        <v>0</v>
      </c>
      <c r="CM205" s="80" t="e" vm="1">
        <f>+[4]!NumLetras(CL205,"PESO","PESOS DOMINICANOS","$EE $m CON #d/100 CENTAVOS")</f>
        <v>#VALUE!</v>
      </c>
      <c r="CN205" s="80">
        <f t="shared" si="144"/>
        <v>0</v>
      </c>
      <c r="CO205" s="37">
        <v>0</v>
      </c>
      <c r="CP205" s="37">
        <f t="shared" si="173"/>
        <v>0</v>
      </c>
      <c r="CQ205" s="189">
        <v>55.649999999999991</v>
      </c>
      <c r="CR205" s="80">
        <f>+CO205*'PRECIOS SEGUN ADJ. (FRONTERIZO)'!$B$17*'PRECIOS SEGUN ADJ. (FRONTERIZO)'!$C$17</f>
        <v>0</v>
      </c>
      <c r="CS205" s="80" t="e" vm="1">
        <f>+[4]!NumLetras(CR205,"PESO","PESOS DOMINICANOS","$EE $m CON #d/100 CENTAVOS")</f>
        <v>#VALUE!</v>
      </c>
      <c r="CT205" s="80">
        <f t="shared" si="145"/>
        <v>0</v>
      </c>
      <c r="CU205" s="165">
        <v>287</v>
      </c>
      <c r="CV205" s="37">
        <f t="shared" si="146"/>
        <v>11480</v>
      </c>
      <c r="CW205" s="189">
        <v>6.5999999999999988</v>
      </c>
      <c r="CX205" s="80">
        <f>+CU205*'PRECIOS SEGUN ADJ (RURAL)'!$B$14*'PRECIOS SEGUN ADJ (RURAL)'!$C$14</f>
        <v>75768</v>
      </c>
      <c r="CY205" s="80" t="e" vm="1">
        <f>+[4]!NumLetras(CX205,"PESO","PESOS DOMINICANOS","$EE $m CON #d/100 CENTAVOS")</f>
        <v>#VALUE!</v>
      </c>
      <c r="CZ205" s="37">
        <v>0</v>
      </c>
      <c r="DA205" s="37">
        <f t="shared" si="174"/>
        <v>0</v>
      </c>
      <c r="DB205" s="189">
        <v>65.75</v>
      </c>
      <c r="DC205" s="80">
        <f>+CZ205*'PRECIOS SEGUN ADJ. (FRONTERIZO)'!$B$19*'PRECIOS SEGUN ADJ. (FRONTERIZO)'!$C$19</f>
        <v>0</v>
      </c>
      <c r="DD205" s="80" t="e" vm="1">
        <f>+[4]!NumLetras(DC205,"PESO","PESOS DOMINICANOS","$EE $m CON #d/100 CENTAVOS")</f>
        <v>#VALUE!</v>
      </c>
      <c r="DE205" s="80">
        <f t="shared" si="147"/>
        <v>0</v>
      </c>
      <c r="DF205" s="165">
        <v>12</v>
      </c>
      <c r="DG205" s="37">
        <f t="shared" si="148"/>
        <v>480</v>
      </c>
      <c r="DH205" s="189">
        <v>82.59999999999998</v>
      </c>
      <c r="DI205" s="80">
        <f>+DF205*'PRECIOS SEGUN ADJ (RURAL)'!$B$15*'PRECIOS SEGUN ADJ (RURAL)'!$C$15</f>
        <v>39648</v>
      </c>
      <c r="DJ205" s="80" t="e" vm="1">
        <f>+[4]!NumLetras(DI205,"PESO","PESOS DOMINICANOS","$EE $m CON #d/100 CENTAVOS")</f>
        <v>#VALUE!</v>
      </c>
      <c r="DK205" s="80">
        <f t="shared" si="165"/>
        <v>7136.64</v>
      </c>
      <c r="DL205" s="165">
        <v>287</v>
      </c>
      <c r="DM205" s="37">
        <f t="shared" si="149"/>
        <v>11480</v>
      </c>
      <c r="DN205" s="189">
        <v>23.059999999999995</v>
      </c>
      <c r="DO205" s="80">
        <f>+DL205*'PRECIOS SEGUN ADJ (RURAL)'!$B$17*'PRECIOS SEGUN ADJ (RURAL)'!$C$17</f>
        <v>264728.8</v>
      </c>
      <c r="DP205" s="80" t="e" vm="1">
        <f>+[4]!NumLetras(DO205,"PESO","PESOS DOMINICANOS","$EE $m CON #d/100 CENTAVOS")</f>
        <v>#VALUE!</v>
      </c>
      <c r="DQ205" s="192">
        <v>0</v>
      </c>
      <c r="DR205" s="192">
        <f t="shared" si="175"/>
        <v>0</v>
      </c>
      <c r="DS205" s="189">
        <v>80.849999999999994</v>
      </c>
      <c r="DT205" s="80">
        <f>+DQ205*'PRECIOS SEGUN ADJ. (FRONTERIZO)'!$B$22*'PRECIOS SEGUN ADJ. (FRONTERIZO)'!$C$22</f>
        <v>0</v>
      </c>
      <c r="DU205" s="80" t="e" vm="1">
        <f>+[4]!NumLetras(DT205,"PESO","PESOS DOMINICANOS","$EE $m CON #d/100 CENTAVOS")</f>
        <v>#VALUE!</v>
      </c>
      <c r="DV205" s="165">
        <v>13</v>
      </c>
      <c r="DW205" s="37">
        <f t="shared" si="150"/>
        <v>520</v>
      </c>
      <c r="DX205" s="189">
        <v>21.83</v>
      </c>
      <c r="DY205" s="80">
        <f>+DV205*'PRECIOS SEGUN ADJ (RURAL)'!$B$19*'PRECIOS SEGUN ADJ (RURAL)'!$C$19</f>
        <v>11351.599999999999</v>
      </c>
      <c r="DZ205" s="80" t="e" vm="1">
        <f>+[4]!NumLetras(DY205,"PESO","PESOS DOMINICANOS","$EE $m CON #d/100 CENTAVOS")</f>
        <v>#VALUE!</v>
      </c>
      <c r="EA205" s="80">
        <f t="shared" si="166"/>
        <v>2043.29</v>
      </c>
      <c r="EB205" s="165">
        <v>43</v>
      </c>
      <c r="EC205" s="37">
        <f t="shared" si="151"/>
        <v>1720</v>
      </c>
      <c r="ED205" s="189">
        <v>33</v>
      </c>
      <c r="EE205" s="80">
        <f>+EB205*'PRECIOS SEGUN ADJ (RURAL)'!$B$20*'PRECIOS SEGUN ADJ (RURAL)'!$C$20</f>
        <v>56760</v>
      </c>
      <c r="EF205" s="80" t="e" vm="1">
        <f>+[4]!NumLetras(EE205,"PESO","PESOS DOMINICANOS","$EE $m CON #d/100 CENTAVOS")</f>
        <v>#VALUE!</v>
      </c>
      <c r="EG205" s="37">
        <v>0</v>
      </c>
      <c r="EH205" s="37">
        <f t="shared" si="176"/>
        <v>0</v>
      </c>
      <c r="EI205" s="189">
        <v>15.789999999999997</v>
      </c>
      <c r="EJ205" s="80">
        <f>+EG205*'PRECIOS SEGUN ADJ. (FRONTERIZO)'!$B$25*'PRECIOS SEGUN ADJ. (FRONTERIZO)'!$C$25</f>
        <v>0</v>
      </c>
      <c r="EK205" s="80" t="e" vm="1">
        <f>+[4]!NumLetras(EJ205,"PESO","PESOS DOMINICANOS","$EE $m CON #d/100 CENTAVOS")</f>
        <v>#VALUE!</v>
      </c>
      <c r="EL205" s="37">
        <v>0</v>
      </c>
      <c r="EM205" s="37">
        <f t="shared" si="177"/>
        <v>0</v>
      </c>
      <c r="EN205" s="189">
        <v>31.5</v>
      </c>
      <c r="EO205" s="80">
        <f>+EL205*'PRECIOS SEGUN ADJ. (FRONTERIZO)'!$B$26*'PRECIOS SEGUN ADJ. (FRONTERIZO)'!$C$26</f>
        <v>0</v>
      </c>
      <c r="EP205" s="80" t="e" vm="1">
        <f>+[4]!NumLetras(EO205,"PESO","PESOS DOMINICANOS","$EE $m CON #d/100 CENTAVOS")</f>
        <v>#VALUE!</v>
      </c>
      <c r="EQ205" s="193">
        <v>39</v>
      </c>
      <c r="ER205" s="194">
        <f t="shared" si="152"/>
        <v>1560</v>
      </c>
      <c r="ES205" s="195">
        <v>21.68</v>
      </c>
      <c r="ET205" s="196">
        <f>+EQ205*'PRECIOS SEGUN ADJ (RURAL)'!$B$13*'PRECIOS SEGUN ADJ (RURAL)'!$C$13</f>
        <v>33820.800000000003</v>
      </c>
      <c r="EU205" s="196" t="e" vm="1">
        <f>+[4]!NumLetras(ET205,"PESO","PESOS DOMINICANOS","$EE $m CON #d/100 CENTAVOS")</f>
        <v>#VALUE!</v>
      </c>
      <c r="EV205" s="197">
        <v>287</v>
      </c>
      <c r="EW205" s="198">
        <f t="shared" si="167"/>
        <v>5740</v>
      </c>
      <c r="EX205" s="199">
        <v>5.5</v>
      </c>
      <c r="EY205" s="200">
        <f>+EV205*'PRECIOS SEGUN ADJ (RURAL)'!$B$16*'PRECIOS SEGUN ADJ (RURAL)'!$C$16</f>
        <v>31570</v>
      </c>
      <c r="EZ205" s="200" t="e" vm="1">
        <f>+[4]!NumLetras(EY205,"PESO","PESOS DOMINICANOS","$EE $m CON #d/100 CENTAVOS")</f>
        <v>#VALUE!</v>
      </c>
      <c r="FA205" s="201">
        <v>17</v>
      </c>
      <c r="FB205" s="202">
        <f t="shared" si="153"/>
        <v>680</v>
      </c>
      <c r="FC205" s="203">
        <v>220</v>
      </c>
      <c r="FD205" s="204">
        <f>+FA205*'PRECIOS SEGUN ADJ (RURAL)'!$B$18*'PRECIOS SEGUN ADJ (RURAL)'!$C$18</f>
        <v>149600</v>
      </c>
      <c r="FE205" s="204" t="e" vm="1">
        <f>+[4]!NumLetras(FD205,"PESO","PESOS DOMINICANOS","$EE $m CON #d/100 CENTAVOS")</f>
        <v>#VALUE!</v>
      </c>
      <c r="FF205" s="204">
        <f t="shared" si="168"/>
        <v>26928</v>
      </c>
      <c r="FG205" s="80">
        <f t="shared" si="179"/>
        <v>1486618</v>
      </c>
      <c r="FH205" s="80" t="e" vm="1">
        <f>+[4]!NumLetras(FG205,"PESO","PESOS DOMINICANOS","$EE $m CON #d/100 CENTAVOS")</f>
        <v>#VALUE!</v>
      </c>
      <c r="FI205" s="80">
        <f t="shared" si="178"/>
        <v>118698.65</v>
      </c>
      <c r="FJ205" s="80" t="e" vm="1">
        <f>+[4]!NumLetras(FI205,"PESO","PESOS DOMINICANOS","$EE $m CON #d/100 CENTAVOS")</f>
        <v>#VALUE!</v>
      </c>
      <c r="FK205" s="80">
        <f t="shared" si="154"/>
        <v>1367919.35</v>
      </c>
      <c r="FL205" s="80" t="e" vm="1">
        <f>+[4]!NumLetras(FK205,"PESO","PESOS DOMINICANOS","$EE $m CON #d/100 CENTAVOS")</f>
        <v>#VALUE!</v>
      </c>
      <c r="FM205" s="80">
        <f t="shared" si="155"/>
        <v>297323.59999999998</v>
      </c>
      <c r="FN205" s="80" t="e" vm="1">
        <f>+[4]!NumLetras(FM205,"PESO","PESOS DOMINICANOS","$EE $m CON #d/100 CENTAVOS")</f>
        <v>#VALUE!</v>
      </c>
      <c r="FO205" s="80">
        <f t="shared" si="156"/>
        <v>14866.18</v>
      </c>
      <c r="FP205" s="80" t="e" vm="1">
        <f>+[4]!NumLetras(FO205,"PESO","PESOS DOMINICANOS","$EE $m CON #d/100 CENTAVOS")</f>
        <v>#VALUE!</v>
      </c>
      <c r="FQ205" s="80"/>
      <c r="FR205" s="80">
        <f t="shared" si="157"/>
        <v>1189294.3999999999</v>
      </c>
      <c r="FS205" s="80" t="e" vm="1">
        <f>+[4]!NumLetras(FR205,"PESO","PESOS DOMINICANOS","$EE $m CON #d/100 CENTAVOS")</f>
        <v>#VALUE!</v>
      </c>
      <c r="FT205" s="37" t="str">
        <f>+VLOOKUP(D205,'RURAL XENIA'!F:G,2,0)</f>
        <v>R-12</v>
      </c>
    </row>
    <row r="206" spans="1:176">
      <c r="A206" s="37">
        <v>95</v>
      </c>
      <c r="B206" s="37">
        <v>95</v>
      </c>
      <c r="C206" s="26" t="s">
        <v>3479</v>
      </c>
      <c r="D206" s="37">
        <v>131409725</v>
      </c>
      <c r="E206" s="37">
        <f>+VLOOKUP(D206,'INFORMACION DE PROVEEDORES'!C:I,2,0)</f>
        <v>131409725</v>
      </c>
      <c r="F206" s="26" t="str">
        <f>+VLOOKUP(D206,'INFORMACION DE PROVEEDORES'!C:J,4,0)</f>
        <v>JUNILSA FILPO SOTO</v>
      </c>
      <c r="G206" s="37" t="str">
        <f>+VLOOKUP(D206,'INFORMACION DE PROVEEDORES'!C:K,5,0)</f>
        <v>010-0108743-4</v>
      </c>
      <c r="H206" s="26" t="str">
        <f>+VLOOKUP(D206,'INFORMACION DE PROVEEDORES'!C:L,7,0)</f>
        <v>LA MILAGROSA, ESQUINA TORUTUGUERO, LAS CHARCAS, AZUA</v>
      </c>
      <c r="I206" s="37" t="str">
        <f>+VLOOKUP(D206,'INFORMACION DE PROVEEDORES'!C:M,3,0)</f>
        <v xml:space="preserve"> JURÍDICA</v>
      </c>
      <c r="J206" s="37">
        <v>1</v>
      </c>
      <c r="K206" s="37">
        <v>285</v>
      </c>
      <c r="L206" s="37">
        <v>19</v>
      </c>
      <c r="M206" s="37">
        <f t="shared" si="158"/>
        <v>760</v>
      </c>
      <c r="N206" s="189">
        <v>60.180000000000007</v>
      </c>
      <c r="O206" s="80">
        <f>+L206*'PRECIOS SEGUN ADJ (RURAL)'!$B$2*'PRECIOS SEGUN ADJ (RURAL)'!$C$2</f>
        <v>45736.800000000003</v>
      </c>
      <c r="P206" s="80" t="e" vm="1">
        <f>+[4]!NumLetras(O206,"PESO","PESOS DOMINICANOS","$EE $m CON #d/100 CENTAVOS")</f>
        <v>#VALUE!</v>
      </c>
      <c r="Q206" s="80">
        <f t="shared" si="159"/>
        <v>7317.89</v>
      </c>
      <c r="R206" s="165">
        <v>4</v>
      </c>
      <c r="S206" s="37">
        <f t="shared" si="135"/>
        <v>160</v>
      </c>
      <c r="T206" s="189">
        <v>33</v>
      </c>
      <c r="U206" s="80">
        <f>+R206*'PRECIOS SEGUN ADJ (RURAL)'!$B$3*'PRECIOS SEGUN ADJ (RURAL)'!$C$3</f>
        <v>5280</v>
      </c>
      <c r="V206" s="80" t="e" vm="1">
        <f>+[4]!NumLetras(U206,"PESO","PESOS DOMINICANOS","$EE $m CON #d/100 CENTAVOS")</f>
        <v>#VALUE!</v>
      </c>
      <c r="W206" s="192">
        <v>0</v>
      </c>
      <c r="X206" s="37">
        <f t="shared" si="169"/>
        <v>0</v>
      </c>
      <c r="Y206" s="189">
        <v>25.2</v>
      </c>
      <c r="Z206" s="80">
        <f>+W206*'PRECIOS SEGUN ADJ. (FRONTERIZO)'!$B$4*'PRECIOS SEGUN ADJ. (FRONTERIZO)'!$C$4</f>
        <v>0</v>
      </c>
      <c r="AA206" s="80" t="e" vm="1">
        <f>+[4]!NumLetras(Z206,"PESO","PESOS DOMINICANOS","$EE $m CON #d/100 CENTAVOS")</f>
        <v>#VALUE!</v>
      </c>
      <c r="AB206" s="165">
        <v>44</v>
      </c>
      <c r="AC206" s="37">
        <f t="shared" si="136"/>
        <v>1760</v>
      </c>
      <c r="AD206" s="189">
        <v>87.91</v>
      </c>
      <c r="AE206" s="80">
        <f>+AB206*'PRECIOS SEGUN ADJ (RURAL)'!$B$4*'PRECIOS SEGUN ADJ (RURAL)'!$C$4</f>
        <v>154721.60000000001</v>
      </c>
      <c r="AF206" s="80" t="e" vm="1">
        <f>+[4]!NumLetras(AE206,"PESO","PESOS DOMINICANOS","$EE $m CON #d/100 CENTAVOS")</f>
        <v>#VALUE!</v>
      </c>
      <c r="AG206" s="80">
        <f t="shared" si="160"/>
        <v>27849.89</v>
      </c>
      <c r="AH206" s="165">
        <v>53</v>
      </c>
      <c r="AI206" s="37">
        <f t="shared" si="137"/>
        <v>2120</v>
      </c>
      <c r="AJ206" s="189">
        <v>53.95</v>
      </c>
      <c r="AK206" s="80">
        <f>+AH206*'PRECIOS SEGUN ADJ (RURAL)'!$B$5*'PRECIOS SEGUN ADJ (RURAL)'!$C$5</f>
        <v>114374.00000000001</v>
      </c>
      <c r="AL206" s="80" t="e" vm="1">
        <f>+[4]!NumLetras(AK206,"PESO","PESOS DOMINICANOS","$EE $m CON #d/100 CENTAVOS")</f>
        <v>#VALUE!</v>
      </c>
      <c r="AM206" s="165">
        <v>7</v>
      </c>
      <c r="AN206" s="37">
        <f t="shared" si="138"/>
        <v>280</v>
      </c>
      <c r="AO206" s="189">
        <v>29.05</v>
      </c>
      <c r="AP206" s="80">
        <f>+AM206*'PRECIOS SEGUN ADJ (RURAL)'!$B$6*'PRECIOS SEGUN ADJ (RURAL)'!$C$6</f>
        <v>8134</v>
      </c>
      <c r="AQ206" s="80" t="e" vm="1">
        <f>+[4]!NumLetras(AP206,"PESO","PESOS DOMINICANOS","$EE $m CON #d/100 CENTAVOS")</f>
        <v>#VALUE!</v>
      </c>
      <c r="AR206" s="80">
        <f t="shared" si="161"/>
        <v>1301.44</v>
      </c>
      <c r="AS206" s="165">
        <v>16</v>
      </c>
      <c r="AT206" s="37">
        <f t="shared" si="139"/>
        <v>640</v>
      </c>
      <c r="AU206" s="189">
        <v>304.44</v>
      </c>
      <c r="AV206" s="80">
        <f>+AS206*'PRECIOS SEGUN ADJ (RURAL)'!$B$7*'PRECIOS SEGUN ADJ (RURAL)'!$C$7</f>
        <v>194841.60000000001</v>
      </c>
      <c r="AW206" s="80" t="e" vm="1">
        <f>+[4]!NumLetras(AV206,"PESO","PESOS DOMINICANOS","$EE $m CON #d/100 CENTAVOS")</f>
        <v>#VALUE!</v>
      </c>
      <c r="AX206" s="80">
        <f t="shared" si="162"/>
        <v>35071.49</v>
      </c>
      <c r="AY206" s="37">
        <v>0</v>
      </c>
      <c r="AZ206" s="37">
        <f t="shared" si="170"/>
        <v>0</v>
      </c>
      <c r="BA206" s="189">
        <v>18.899999999999999</v>
      </c>
      <c r="BB206" s="80">
        <f>+AY206*'PRECIOS SEGUN ADJ. (FRONTERIZO)'!$B$9*'PRECIOS SEGUN ADJ. (FRONTERIZO)'!$C$9</f>
        <v>0</v>
      </c>
      <c r="BC206" s="80" t="e" vm="1">
        <f>+[4]!NumLetras(BB206,"PESO","PESOS DOMINICANOS","$EE $m CON #d/100 CENTAVOS")</f>
        <v>#VALUE!</v>
      </c>
      <c r="BD206" s="165">
        <v>4</v>
      </c>
      <c r="BE206" s="37">
        <f t="shared" si="140"/>
        <v>160</v>
      </c>
      <c r="BF206" s="189">
        <v>140.38999999999999</v>
      </c>
      <c r="BG206" s="80">
        <f>+BD206*'PRECIOS SEGUN ADJ (RURAL)'!$B$8*'PRECIOS SEGUN ADJ (RURAL)'!$C$8</f>
        <v>22462.399999999998</v>
      </c>
      <c r="BH206" s="80" t="e" vm="1">
        <f>+[4]!NumLetras(BG206,"PESO","PESOS DOMINICANOS","$EE $m CON #d/100 CENTAVOS")</f>
        <v>#VALUE!</v>
      </c>
      <c r="BI206" s="80">
        <f t="shared" si="163"/>
        <v>4043.23</v>
      </c>
      <c r="BJ206" s="37">
        <v>0</v>
      </c>
      <c r="BK206" s="37">
        <f t="shared" si="171"/>
        <v>0</v>
      </c>
      <c r="BL206" s="189">
        <v>31.459999999999997</v>
      </c>
      <c r="BM206" s="80">
        <f>+BJ206*'PRECIOS SEGUN ADJ. (FRONTERIZO)'!$B$11*'PRECIOS SEGUN ADJ. (FRONTERIZO)'!$C$11</f>
        <v>0</v>
      </c>
      <c r="BN206" s="80" t="e" vm="1">
        <f>+[4]!NumLetras(BM206,"PESO","PESOS DOMINICANOS","$EE $m CON #d/100 CENTAVOS")</f>
        <v>#VALUE!</v>
      </c>
      <c r="BO206" s="165">
        <v>13</v>
      </c>
      <c r="BP206" s="37">
        <f t="shared" si="141"/>
        <v>520</v>
      </c>
      <c r="BQ206" s="189">
        <v>68.099999999999994</v>
      </c>
      <c r="BR206" s="80">
        <f>+BO206*'PRECIOS SEGUN ADJ (RURAL)'!$B$9*'PRECIOS SEGUN ADJ (RURAL)'!$C$9</f>
        <v>35412</v>
      </c>
      <c r="BS206" s="80" t="e" vm="1">
        <f>+[4]!NumLetras(BR206,"PESO","PESOS DOMINICANOS","$EE $m CON #d/100 CENTAVOS")</f>
        <v>#VALUE!</v>
      </c>
      <c r="BT206" s="165">
        <v>285</v>
      </c>
      <c r="BU206" s="37">
        <f t="shared" si="164"/>
        <v>5700</v>
      </c>
      <c r="BV206" s="189">
        <v>5.5</v>
      </c>
      <c r="BW206" s="80">
        <f>+BT206*'PRECIOS SEGUN ADJ (RURAL)'!$B$10*'PRECIOS SEGUN ADJ (RURAL)'!$C$10</f>
        <v>31350</v>
      </c>
      <c r="BX206" s="80" t="e" vm="1">
        <f>+[4]!NumLetras(BW206,"PESO","PESOS DOMINICANOS","$EE $m CON #d/100 CENTAVOS")</f>
        <v>#VALUE!</v>
      </c>
      <c r="BY206" s="165">
        <v>285</v>
      </c>
      <c r="BZ206" s="37">
        <f t="shared" si="142"/>
        <v>11400</v>
      </c>
      <c r="CA206" s="189">
        <v>7.1500000000000012</v>
      </c>
      <c r="CB206" s="80">
        <f>+BY206*'PRECIOS SEGUN ADJ (RURAL)'!$B$11*'PRECIOS SEGUN ADJ (RURAL)'!$C$11</f>
        <v>81510</v>
      </c>
      <c r="CC206" s="80" t="e" vm="1">
        <f>+[4]!NumLetras(CB206,"PESO","PESOS DOMINICANOS","$EE $m CON #d/100 CENTAVOS")</f>
        <v>#VALUE!</v>
      </c>
      <c r="CD206" s="165">
        <v>285</v>
      </c>
      <c r="CE206" s="37">
        <f t="shared" si="143"/>
        <v>11400</v>
      </c>
      <c r="CF206" s="189">
        <v>6.84</v>
      </c>
      <c r="CG206" s="80">
        <f>+CD206*'PRECIOS SEGUN ADJ (RURAL)'!$B$12*'PRECIOS SEGUN ADJ (RURAL)'!$C$12</f>
        <v>77976</v>
      </c>
      <c r="CH206" s="80" t="e" vm="1">
        <f>+[4]!NumLetras(CG206,"PESO","PESOS DOMINICANOS","$EE $m CON #d/100 CENTAVOS")</f>
        <v>#VALUE!</v>
      </c>
      <c r="CI206" s="37">
        <v>0</v>
      </c>
      <c r="CJ206" s="37">
        <f t="shared" si="172"/>
        <v>0</v>
      </c>
      <c r="CK206" s="189">
        <v>60</v>
      </c>
      <c r="CL206" s="80">
        <f>+CI206*'PRECIOS SEGUN ADJ. (FRONTERIZO)'!$B$16*'PRECIOS SEGUN ADJ. (FRONTERIZO)'!$C$16</f>
        <v>0</v>
      </c>
      <c r="CM206" s="80" t="e" vm="1">
        <f>+[4]!NumLetras(CL206,"PESO","PESOS DOMINICANOS","$EE $m CON #d/100 CENTAVOS")</f>
        <v>#VALUE!</v>
      </c>
      <c r="CN206" s="80">
        <f t="shared" si="144"/>
        <v>0</v>
      </c>
      <c r="CO206" s="37">
        <v>0</v>
      </c>
      <c r="CP206" s="37">
        <f t="shared" si="173"/>
        <v>0</v>
      </c>
      <c r="CQ206" s="189">
        <v>55.649999999999991</v>
      </c>
      <c r="CR206" s="80">
        <f>+CO206*'PRECIOS SEGUN ADJ. (FRONTERIZO)'!$B$17*'PRECIOS SEGUN ADJ. (FRONTERIZO)'!$C$17</f>
        <v>0</v>
      </c>
      <c r="CS206" s="80" t="e" vm="1">
        <f>+[4]!NumLetras(CR206,"PESO","PESOS DOMINICANOS","$EE $m CON #d/100 CENTAVOS")</f>
        <v>#VALUE!</v>
      </c>
      <c r="CT206" s="80">
        <f t="shared" si="145"/>
        <v>0</v>
      </c>
      <c r="CU206" s="165">
        <v>285</v>
      </c>
      <c r="CV206" s="37">
        <f t="shared" si="146"/>
        <v>11400</v>
      </c>
      <c r="CW206" s="189">
        <v>6.5999999999999988</v>
      </c>
      <c r="CX206" s="80">
        <f>+CU206*'PRECIOS SEGUN ADJ (RURAL)'!$B$14*'PRECIOS SEGUN ADJ (RURAL)'!$C$14</f>
        <v>75240</v>
      </c>
      <c r="CY206" s="80" t="e" vm="1">
        <f>+[4]!NumLetras(CX206,"PESO","PESOS DOMINICANOS","$EE $m CON #d/100 CENTAVOS")</f>
        <v>#VALUE!</v>
      </c>
      <c r="CZ206" s="37">
        <v>0</v>
      </c>
      <c r="DA206" s="37">
        <f t="shared" si="174"/>
        <v>0</v>
      </c>
      <c r="DB206" s="189">
        <v>65.75</v>
      </c>
      <c r="DC206" s="80">
        <f>+CZ206*'PRECIOS SEGUN ADJ. (FRONTERIZO)'!$B$19*'PRECIOS SEGUN ADJ. (FRONTERIZO)'!$C$19</f>
        <v>0</v>
      </c>
      <c r="DD206" s="80" t="e" vm="1">
        <f>+[4]!NumLetras(DC206,"PESO","PESOS DOMINICANOS","$EE $m CON #d/100 CENTAVOS")</f>
        <v>#VALUE!</v>
      </c>
      <c r="DE206" s="80">
        <f t="shared" si="147"/>
        <v>0</v>
      </c>
      <c r="DF206" s="165">
        <v>10</v>
      </c>
      <c r="DG206" s="37">
        <f t="shared" si="148"/>
        <v>400</v>
      </c>
      <c r="DH206" s="189">
        <v>82.59999999999998</v>
      </c>
      <c r="DI206" s="80">
        <f>+DF206*'PRECIOS SEGUN ADJ (RURAL)'!$B$15*'PRECIOS SEGUN ADJ (RURAL)'!$C$15</f>
        <v>33040</v>
      </c>
      <c r="DJ206" s="80" t="e" vm="1">
        <f>+[4]!NumLetras(DI206,"PESO","PESOS DOMINICANOS","$EE $m CON #d/100 CENTAVOS")</f>
        <v>#VALUE!</v>
      </c>
      <c r="DK206" s="80">
        <f t="shared" si="165"/>
        <v>5947.2</v>
      </c>
      <c r="DL206" s="165">
        <v>285</v>
      </c>
      <c r="DM206" s="37">
        <f t="shared" si="149"/>
        <v>11400</v>
      </c>
      <c r="DN206" s="189">
        <v>23.059999999999995</v>
      </c>
      <c r="DO206" s="80">
        <f>+DL206*'PRECIOS SEGUN ADJ (RURAL)'!$B$17*'PRECIOS SEGUN ADJ (RURAL)'!$C$17</f>
        <v>262884</v>
      </c>
      <c r="DP206" s="80" t="e" vm="1">
        <f>+[4]!NumLetras(DO206,"PESO","PESOS DOMINICANOS","$EE $m CON #d/100 CENTAVOS")</f>
        <v>#VALUE!</v>
      </c>
      <c r="DQ206" s="192">
        <v>0</v>
      </c>
      <c r="DR206" s="192">
        <f t="shared" si="175"/>
        <v>0</v>
      </c>
      <c r="DS206" s="189">
        <v>80.849999999999994</v>
      </c>
      <c r="DT206" s="80">
        <f>+DQ206*'PRECIOS SEGUN ADJ. (FRONTERIZO)'!$B$22*'PRECIOS SEGUN ADJ. (FRONTERIZO)'!$C$22</f>
        <v>0</v>
      </c>
      <c r="DU206" s="80" t="e" vm="1">
        <f>+[4]!NumLetras(DT206,"PESO","PESOS DOMINICANOS","$EE $m CON #d/100 CENTAVOS")</f>
        <v>#VALUE!</v>
      </c>
      <c r="DV206" s="165">
        <v>12</v>
      </c>
      <c r="DW206" s="37">
        <f t="shared" si="150"/>
        <v>480</v>
      </c>
      <c r="DX206" s="189">
        <v>21.83</v>
      </c>
      <c r="DY206" s="80">
        <f>+DV206*'PRECIOS SEGUN ADJ (RURAL)'!$B$19*'PRECIOS SEGUN ADJ (RURAL)'!$C$19</f>
        <v>10478.4</v>
      </c>
      <c r="DZ206" s="80" t="e" vm="1">
        <f>+[4]!NumLetras(DY206,"PESO","PESOS DOMINICANOS","$EE $m CON #d/100 CENTAVOS")</f>
        <v>#VALUE!</v>
      </c>
      <c r="EA206" s="80">
        <f t="shared" si="166"/>
        <v>1886.11</v>
      </c>
      <c r="EB206" s="165">
        <v>41</v>
      </c>
      <c r="EC206" s="37">
        <f t="shared" si="151"/>
        <v>1640</v>
      </c>
      <c r="ED206" s="189">
        <v>33</v>
      </c>
      <c r="EE206" s="80">
        <f>+EB206*'PRECIOS SEGUN ADJ (RURAL)'!$B$20*'PRECIOS SEGUN ADJ (RURAL)'!$C$20</f>
        <v>54120</v>
      </c>
      <c r="EF206" s="80" t="e" vm="1">
        <f>+[4]!NumLetras(EE206,"PESO","PESOS DOMINICANOS","$EE $m CON #d/100 CENTAVOS")</f>
        <v>#VALUE!</v>
      </c>
      <c r="EG206" s="37">
        <v>0</v>
      </c>
      <c r="EH206" s="37">
        <f t="shared" si="176"/>
        <v>0</v>
      </c>
      <c r="EI206" s="189">
        <v>15.789999999999997</v>
      </c>
      <c r="EJ206" s="80">
        <f>+EG206*'PRECIOS SEGUN ADJ. (FRONTERIZO)'!$B$25*'PRECIOS SEGUN ADJ. (FRONTERIZO)'!$C$25</f>
        <v>0</v>
      </c>
      <c r="EK206" s="80" t="e" vm="1">
        <f>+[4]!NumLetras(EJ206,"PESO","PESOS DOMINICANOS","$EE $m CON #d/100 CENTAVOS")</f>
        <v>#VALUE!</v>
      </c>
      <c r="EL206" s="37">
        <v>0</v>
      </c>
      <c r="EM206" s="37">
        <f t="shared" si="177"/>
        <v>0</v>
      </c>
      <c r="EN206" s="189">
        <v>31.5</v>
      </c>
      <c r="EO206" s="80">
        <f>+EL206*'PRECIOS SEGUN ADJ. (FRONTERIZO)'!$B$26*'PRECIOS SEGUN ADJ. (FRONTERIZO)'!$C$26</f>
        <v>0</v>
      </c>
      <c r="EP206" s="80" t="e" vm="1">
        <f>+[4]!NumLetras(EO206,"PESO","PESOS DOMINICANOS","$EE $m CON #d/100 CENTAVOS")</f>
        <v>#VALUE!</v>
      </c>
      <c r="EQ206" s="193">
        <v>36</v>
      </c>
      <c r="ER206" s="194">
        <f t="shared" si="152"/>
        <v>1440</v>
      </c>
      <c r="ES206" s="195">
        <v>21.68</v>
      </c>
      <c r="ET206" s="196">
        <f>+EQ206*'PRECIOS SEGUN ADJ (RURAL)'!$B$13*'PRECIOS SEGUN ADJ (RURAL)'!$C$13</f>
        <v>31219.200000000001</v>
      </c>
      <c r="EU206" s="196" t="e" vm="1">
        <f>+[4]!NumLetras(ET206,"PESO","PESOS DOMINICANOS","$EE $m CON #d/100 CENTAVOS")</f>
        <v>#VALUE!</v>
      </c>
      <c r="EV206" s="197">
        <v>285</v>
      </c>
      <c r="EW206" s="198">
        <f t="shared" si="167"/>
        <v>5700</v>
      </c>
      <c r="EX206" s="199">
        <v>5.5</v>
      </c>
      <c r="EY206" s="200">
        <f>+EV206*'PRECIOS SEGUN ADJ (RURAL)'!$B$16*'PRECIOS SEGUN ADJ (RURAL)'!$C$16</f>
        <v>31350</v>
      </c>
      <c r="EZ206" s="200" t="e" vm="1">
        <f>+[4]!NumLetras(EY206,"PESO","PESOS DOMINICANOS","$EE $m CON #d/100 CENTAVOS")</f>
        <v>#VALUE!</v>
      </c>
      <c r="FA206" s="201">
        <v>16</v>
      </c>
      <c r="FB206" s="202">
        <f t="shared" si="153"/>
        <v>640</v>
      </c>
      <c r="FC206" s="203">
        <v>220</v>
      </c>
      <c r="FD206" s="204">
        <f>+FA206*'PRECIOS SEGUN ADJ (RURAL)'!$B$18*'PRECIOS SEGUN ADJ (RURAL)'!$C$18</f>
        <v>140800</v>
      </c>
      <c r="FE206" s="204" t="e" vm="1">
        <f>+[4]!NumLetras(FD206,"PESO","PESOS DOMINICANOS","$EE $m CON #d/100 CENTAVOS")</f>
        <v>#VALUE!</v>
      </c>
      <c r="FF206" s="204">
        <f t="shared" si="168"/>
        <v>25344</v>
      </c>
      <c r="FG206" s="80">
        <f t="shared" si="179"/>
        <v>1410929.9999999998</v>
      </c>
      <c r="FH206" s="80" t="e" vm="1">
        <f>+[4]!NumLetras(FG206,"PESO","PESOS DOMINICANOS","$EE $m CON #d/100 CENTAVOS")</f>
        <v>#VALUE!</v>
      </c>
      <c r="FI206" s="80">
        <f t="shared" si="178"/>
        <v>108761.24999999999</v>
      </c>
      <c r="FJ206" s="80" t="e" vm="1">
        <f>+[4]!NumLetras(FI206,"PESO","PESOS DOMINICANOS","$EE $m CON #d/100 CENTAVOS")</f>
        <v>#VALUE!</v>
      </c>
      <c r="FK206" s="80">
        <f t="shared" si="154"/>
        <v>1302168.7499999998</v>
      </c>
      <c r="FL206" s="80" t="e" vm="1">
        <f>+[4]!NumLetras(FK206,"PESO","PESOS DOMINICANOS","$EE $m CON #d/100 CENTAVOS")</f>
        <v>#VALUE!</v>
      </c>
      <c r="FM206" s="80">
        <f t="shared" si="155"/>
        <v>282186</v>
      </c>
      <c r="FN206" s="80" t="e" vm="1">
        <f>+[4]!NumLetras(FM206,"PESO","PESOS DOMINICANOS","$EE $m CON #d/100 CENTAVOS")</f>
        <v>#VALUE!</v>
      </c>
      <c r="FO206" s="80">
        <f t="shared" si="156"/>
        <v>14109.3</v>
      </c>
      <c r="FP206" s="80" t="e" vm="1">
        <f>+[4]!NumLetras(FO206,"PESO","PESOS DOMINICANOS","$EE $m CON #d/100 CENTAVOS")</f>
        <v>#VALUE!</v>
      </c>
      <c r="FQ206" s="80"/>
      <c r="FR206" s="80">
        <f t="shared" si="157"/>
        <v>1128743.9999999998</v>
      </c>
      <c r="FS206" s="80" t="e" vm="1">
        <f>+[4]!NumLetras(FR206,"PESO","PESOS DOMINICANOS","$EE $m CON #d/100 CENTAVOS")</f>
        <v>#VALUE!</v>
      </c>
      <c r="FT206" s="37" t="str">
        <f>+VLOOKUP(D206,'RURAL XENIA'!F:G,2,0)</f>
        <v>R-03</v>
      </c>
    </row>
    <row r="207" spans="1:176">
      <c r="A207" s="37">
        <v>96</v>
      </c>
      <c r="B207" s="37">
        <v>96</v>
      </c>
      <c r="C207" s="26" t="s">
        <v>3489</v>
      </c>
      <c r="D207" s="37">
        <v>131889052</v>
      </c>
      <c r="E207" s="37">
        <f>+VLOOKUP(D207,'INFORMACION DE PROVEEDORES'!C:I,2,0)</f>
        <v>131889052</v>
      </c>
      <c r="F207" s="26" t="str">
        <f>+VLOOKUP(D207,'INFORMACION DE PROVEEDORES'!C:J,4,0)</f>
        <v>KATHERINE A. MONTAS BRITO</v>
      </c>
      <c r="G207" s="37" t="str">
        <f>+VLOOKUP(D207,'INFORMACION DE PROVEEDORES'!C:K,5,0)</f>
        <v>402-2259486-9</v>
      </c>
      <c r="H207" s="26" t="str">
        <f>+VLOOKUP(D207,'INFORMACION DE PROVEEDORES'!C:L,7,0)</f>
        <v xml:space="preserve">C/MANOLO TAVARES JUSTO, 1RA PLANTA, </v>
      </c>
      <c r="I207" s="37" t="str">
        <f>+VLOOKUP(D207,'INFORMACION DE PROVEEDORES'!C:M,3,0)</f>
        <v xml:space="preserve"> JURÍDICA</v>
      </c>
      <c r="J207" s="37">
        <v>2</v>
      </c>
      <c r="K207" s="37">
        <v>243</v>
      </c>
      <c r="L207" s="37">
        <v>17</v>
      </c>
      <c r="M207" s="37">
        <f t="shared" si="158"/>
        <v>680</v>
      </c>
      <c r="N207" s="189">
        <v>60.180000000000007</v>
      </c>
      <c r="O207" s="80">
        <f>+L207*'PRECIOS SEGUN ADJ (RURAL)'!$B$2*'PRECIOS SEGUN ADJ (RURAL)'!$C$2</f>
        <v>40922.399999999994</v>
      </c>
      <c r="P207" s="80" t="e" vm="1">
        <f>+[4]!NumLetras(O207,"PESO","PESOS DOMINICANOS","$EE $m CON #d/100 CENTAVOS")</f>
        <v>#VALUE!</v>
      </c>
      <c r="Q207" s="80">
        <f t="shared" si="159"/>
        <v>6547.58</v>
      </c>
      <c r="R207" s="165">
        <v>3</v>
      </c>
      <c r="S207" s="37">
        <f t="shared" si="135"/>
        <v>120</v>
      </c>
      <c r="T207" s="189">
        <v>33</v>
      </c>
      <c r="U207" s="80">
        <f>+R207*'PRECIOS SEGUN ADJ (RURAL)'!$B$3*'PRECIOS SEGUN ADJ (RURAL)'!$C$3</f>
        <v>3960</v>
      </c>
      <c r="V207" s="80" t="e" vm="1">
        <f>+[4]!NumLetras(U207,"PESO","PESOS DOMINICANOS","$EE $m CON #d/100 CENTAVOS")</f>
        <v>#VALUE!</v>
      </c>
      <c r="W207" s="192">
        <v>0</v>
      </c>
      <c r="X207" s="37">
        <f t="shared" si="169"/>
        <v>0</v>
      </c>
      <c r="Y207" s="189">
        <v>25.2</v>
      </c>
      <c r="Z207" s="80">
        <f>+W207*'PRECIOS SEGUN ADJ. (FRONTERIZO)'!$B$4*'PRECIOS SEGUN ADJ. (FRONTERIZO)'!$C$4</f>
        <v>0</v>
      </c>
      <c r="AA207" s="80" t="e" vm="1">
        <f>+[4]!NumLetras(Z207,"PESO","PESOS DOMINICANOS","$EE $m CON #d/100 CENTAVOS")</f>
        <v>#VALUE!</v>
      </c>
      <c r="AB207" s="165">
        <v>38</v>
      </c>
      <c r="AC207" s="37">
        <f t="shared" si="136"/>
        <v>1520</v>
      </c>
      <c r="AD207" s="189">
        <v>87.91</v>
      </c>
      <c r="AE207" s="80">
        <f>+AB207*'PRECIOS SEGUN ADJ (RURAL)'!$B$4*'PRECIOS SEGUN ADJ (RURAL)'!$C$4</f>
        <v>133623.20000000001</v>
      </c>
      <c r="AF207" s="80" t="e" vm="1">
        <f>+[4]!NumLetras(AE207,"PESO","PESOS DOMINICANOS","$EE $m CON #d/100 CENTAVOS")</f>
        <v>#VALUE!</v>
      </c>
      <c r="AG207" s="80">
        <f t="shared" si="160"/>
        <v>24052.18</v>
      </c>
      <c r="AH207" s="165">
        <v>46</v>
      </c>
      <c r="AI207" s="37">
        <f t="shared" si="137"/>
        <v>1840</v>
      </c>
      <c r="AJ207" s="189">
        <v>53.95</v>
      </c>
      <c r="AK207" s="80">
        <f>+AH207*'PRECIOS SEGUN ADJ (RURAL)'!$B$5*'PRECIOS SEGUN ADJ (RURAL)'!$C$5</f>
        <v>99268.000000000015</v>
      </c>
      <c r="AL207" s="80" t="e" vm="1">
        <f>+[4]!NumLetras(AK207,"PESO","PESOS DOMINICANOS","$EE $m CON #d/100 CENTAVOS")</f>
        <v>#VALUE!</v>
      </c>
      <c r="AM207" s="165">
        <v>6</v>
      </c>
      <c r="AN207" s="37">
        <f t="shared" si="138"/>
        <v>240</v>
      </c>
      <c r="AO207" s="189">
        <v>29.05</v>
      </c>
      <c r="AP207" s="80">
        <f>+AM207*'PRECIOS SEGUN ADJ (RURAL)'!$B$6*'PRECIOS SEGUN ADJ (RURAL)'!$C$6</f>
        <v>6972</v>
      </c>
      <c r="AQ207" s="80" t="e" vm="1">
        <f>+[4]!NumLetras(AP207,"PESO","PESOS DOMINICANOS","$EE $m CON #d/100 CENTAVOS")</f>
        <v>#VALUE!</v>
      </c>
      <c r="AR207" s="80">
        <f t="shared" si="161"/>
        <v>1115.52</v>
      </c>
      <c r="AS207" s="165">
        <v>14</v>
      </c>
      <c r="AT207" s="37">
        <f t="shared" si="139"/>
        <v>560</v>
      </c>
      <c r="AU207" s="189">
        <v>304.44</v>
      </c>
      <c r="AV207" s="80">
        <f>+AS207*'PRECIOS SEGUN ADJ (RURAL)'!$B$7*'PRECIOS SEGUN ADJ (RURAL)'!$C$7</f>
        <v>170486.39999999999</v>
      </c>
      <c r="AW207" s="80" t="e" vm="1">
        <f>+[4]!NumLetras(AV207,"PESO","PESOS DOMINICANOS","$EE $m CON #d/100 CENTAVOS")</f>
        <v>#VALUE!</v>
      </c>
      <c r="AX207" s="80">
        <f t="shared" si="162"/>
        <v>30687.55</v>
      </c>
      <c r="AY207" s="37">
        <v>0</v>
      </c>
      <c r="AZ207" s="37">
        <f t="shared" si="170"/>
        <v>0</v>
      </c>
      <c r="BA207" s="189">
        <v>18.899999999999999</v>
      </c>
      <c r="BB207" s="80">
        <f>+AY207*'PRECIOS SEGUN ADJ. (FRONTERIZO)'!$B$9*'PRECIOS SEGUN ADJ. (FRONTERIZO)'!$C$9</f>
        <v>0</v>
      </c>
      <c r="BC207" s="80" t="e" vm="1">
        <f>+[4]!NumLetras(BB207,"PESO","PESOS DOMINICANOS","$EE $m CON #d/100 CENTAVOS")</f>
        <v>#VALUE!</v>
      </c>
      <c r="BD207" s="165">
        <v>3</v>
      </c>
      <c r="BE207" s="37">
        <f t="shared" si="140"/>
        <v>120</v>
      </c>
      <c r="BF207" s="189">
        <v>140.38999999999999</v>
      </c>
      <c r="BG207" s="80">
        <f>+BD207*'PRECIOS SEGUN ADJ (RURAL)'!$B$8*'PRECIOS SEGUN ADJ (RURAL)'!$C$8</f>
        <v>16846.8</v>
      </c>
      <c r="BH207" s="80" t="e" vm="1">
        <f>+[4]!NumLetras(BG207,"PESO","PESOS DOMINICANOS","$EE $m CON #d/100 CENTAVOS")</f>
        <v>#VALUE!</v>
      </c>
      <c r="BI207" s="80">
        <f t="shared" si="163"/>
        <v>3032.42</v>
      </c>
      <c r="BJ207" s="37">
        <v>0</v>
      </c>
      <c r="BK207" s="37">
        <f t="shared" si="171"/>
        <v>0</v>
      </c>
      <c r="BL207" s="189">
        <v>31.459999999999997</v>
      </c>
      <c r="BM207" s="80">
        <f>+BJ207*'PRECIOS SEGUN ADJ. (FRONTERIZO)'!$B$11*'PRECIOS SEGUN ADJ. (FRONTERIZO)'!$C$11</f>
        <v>0</v>
      </c>
      <c r="BN207" s="80" t="e" vm="1">
        <f>+[4]!NumLetras(BM207,"PESO","PESOS DOMINICANOS","$EE $m CON #d/100 CENTAVOS")</f>
        <v>#VALUE!</v>
      </c>
      <c r="BO207" s="165">
        <v>12</v>
      </c>
      <c r="BP207" s="37">
        <f t="shared" si="141"/>
        <v>480</v>
      </c>
      <c r="BQ207" s="189">
        <v>68.099999999999994</v>
      </c>
      <c r="BR207" s="80">
        <f>+BO207*'PRECIOS SEGUN ADJ (RURAL)'!$B$9*'PRECIOS SEGUN ADJ (RURAL)'!$C$9</f>
        <v>32687.999999999996</v>
      </c>
      <c r="BS207" s="80" t="e" vm="1">
        <f>+[4]!NumLetras(BR207,"PESO","PESOS DOMINICANOS","$EE $m CON #d/100 CENTAVOS")</f>
        <v>#VALUE!</v>
      </c>
      <c r="BT207" s="165">
        <v>243</v>
      </c>
      <c r="BU207" s="37">
        <f t="shared" si="164"/>
        <v>4860</v>
      </c>
      <c r="BV207" s="189">
        <v>5.5</v>
      </c>
      <c r="BW207" s="80">
        <f>+BT207*'PRECIOS SEGUN ADJ (RURAL)'!$B$10*'PRECIOS SEGUN ADJ (RURAL)'!$C$10</f>
        <v>26730</v>
      </c>
      <c r="BX207" s="80" t="e" vm="1">
        <f>+[4]!NumLetras(BW207,"PESO","PESOS DOMINICANOS","$EE $m CON #d/100 CENTAVOS")</f>
        <v>#VALUE!</v>
      </c>
      <c r="BY207" s="165">
        <v>243</v>
      </c>
      <c r="BZ207" s="37">
        <f t="shared" si="142"/>
        <v>9720</v>
      </c>
      <c r="CA207" s="189">
        <v>7.1500000000000012</v>
      </c>
      <c r="CB207" s="80">
        <f>+BY207*'PRECIOS SEGUN ADJ (RURAL)'!$B$11*'PRECIOS SEGUN ADJ (RURAL)'!$C$11</f>
        <v>69498</v>
      </c>
      <c r="CC207" s="80" t="e" vm="1">
        <f>+[4]!NumLetras(CB207,"PESO","PESOS DOMINICANOS","$EE $m CON #d/100 CENTAVOS")</f>
        <v>#VALUE!</v>
      </c>
      <c r="CD207" s="165">
        <v>243</v>
      </c>
      <c r="CE207" s="37">
        <f t="shared" si="143"/>
        <v>9720</v>
      </c>
      <c r="CF207" s="189">
        <v>6.84</v>
      </c>
      <c r="CG207" s="80">
        <f>+CD207*'PRECIOS SEGUN ADJ (RURAL)'!$B$12*'PRECIOS SEGUN ADJ (RURAL)'!$C$12</f>
        <v>66484.799999999988</v>
      </c>
      <c r="CH207" s="80" t="e" vm="1">
        <f>+[4]!NumLetras(CG207,"PESO","PESOS DOMINICANOS","$EE $m CON #d/100 CENTAVOS")</f>
        <v>#VALUE!</v>
      </c>
      <c r="CI207" s="37">
        <v>0</v>
      </c>
      <c r="CJ207" s="37">
        <f t="shared" si="172"/>
        <v>0</v>
      </c>
      <c r="CK207" s="189">
        <v>60</v>
      </c>
      <c r="CL207" s="80">
        <f>+CI207*'PRECIOS SEGUN ADJ. (FRONTERIZO)'!$B$16*'PRECIOS SEGUN ADJ. (FRONTERIZO)'!$C$16</f>
        <v>0</v>
      </c>
      <c r="CM207" s="80" t="e" vm="1">
        <f>+[4]!NumLetras(CL207,"PESO","PESOS DOMINICANOS","$EE $m CON #d/100 CENTAVOS")</f>
        <v>#VALUE!</v>
      </c>
      <c r="CN207" s="80">
        <f t="shared" si="144"/>
        <v>0</v>
      </c>
      <c r="CO207" s="37">
        <v>0</v>
      </c>
      <c r="CP207" s="37">
        <f t="shared" si="173"/>
        <v>0</v>
      </c>
      <c r="CQ207" s="189">
        <v>55.649999999999991</v>
      </c>
      <c r="CR207" s="80">
        <f>+CO207*'PRECIOS SEGUN ADJ. (FRONTERIZO)'!$B$17*'PRECIOS SEGUN ADJ. (FRONTERIZO)'!$C$17</f>
        <v>0</v>
      </c>
      <c r="CS207" s="80" t="e" vm="1">
        <f>+[4]!NumLetras(CR207,"PESO","PESOS DOMINICANOS","$EE $m CON #d/100 CENTAVOS")</f>
        <v>#VALUE!</v>
      </c>
      <c r="CT207" s="80">
        <f t="shared" si="145"/>
        <v>0</v>
      </c>
      <c r="CU207" s="165">
        <v>243</v>
      </c>
      <c r="CV207" s="37">
        <f t="shared" si="146"/>
        <v>9720</v>
      </c>
      <c r="CW207" s="189">
        <v>6.5999999999999988</v>
      </c>
      <c r="CX207" s="80">
        <f>+CU207*'PRECIOS SEGUN ADJ (RURAL)'!$B$14*'PRECIOS SEGUN ADJ (RURAL)'!$C$14</f>
        <v>64152</v>
      </c>
      <c r="CY207" s="80" t="e" vm="1">
        <f>+[4]!NumLetras(CX207,"PESO","PESOS DOMINICANOS","$EE $m CON #d/100 CENTAVOS")</f>
        <v>#VALUE!</v>
      </c>
      <c r="CZ207" s="37">
        <v>0</v>
      </c>
      <c r="DA207" s="37">
        <f t="shared" si="174"/>
        <v>0</v>
      </c>
      <c r="DB207" s="189">
        <v>65.75</v>
      </c>
      <c r="DC207" s="80">
        <f>+CZ207*'PRECIOS SEGUN ADJ. (FRONTERIZO)'!$B$19*'PRECIOS SEGUN ADJ. (FRONTERIZO)'!$C$19</f>
        <v>0</v>
      </c>
      <c r="DD207" s="80" t="e" vm="1">
        <f>+[4]!NumLetras(DC207,"PESO","PESOS DOMINICANOS","$EE $m CON #d/100 CENTAVOS")</f>
        <v>#VALUE!</v>
      </c>
      <c r="DE207" s="80">
        <f t="shared" si="147"/>
        <v>0</v>
      </c>
      <c r="DF207" s="165">
        <v>9</v>
      </c>
      <c r="DG207" s="37">
        <f t="shared" si="148"/>
        <v>360</v>
      </c>
      <c r="DH207" s="189">
        <v>82.59999999999998</v>
      </c>
      <c r="DI207" s="80">
        <f>+DF207*'PRECIOS SEGUN ADJ (RURAL)'!$B$15*'PRECIOS SEGUN ADJ (RURAL)'!$C$15</f>
        <v>29736</v>
      </c>
      <c r="DJ207" s="80" t="e" vm="1">
        <f>+[4]!NumLetras(DI207,"PESO","PESOS DOMINICANOS","$EE $m CON #d/100 CENTAVOS")</f>
        <v>#VALUE!</v>
      </c>
      <c r="DK207" s="80">
        <f t="shared" si="165"/>
        <v>5352.48</v>
      </c>
      <c r="DL207" s="165">
        <v>243</v>
      </c>
      <c r="DM207" s="37">
        <f t="shared" si="149"/>
        <v>9720</v>
      </c>
      <c r="DN207" s="189">
        <v>23.059999999999995</v>
      </c>
      <c r="DO207" s="80">
        <f>+DL207*'PRECIOS SEGUN ADJ (RURAL)'!$B$17*'PRECIOS SEGUN ADJ (RURAL)'!$C$17</f>
        <v>224143.2</v>
      </c>
      <c r="DP207" s="80" t="e" vm="1">
        <f>+[4]!NumLetras(DO207,"PESO","PESOS DOMINICANOS","$EE $m CON #d/100 CENTAVOS")</f>
        <v>#VALUE!</v>
      </c>
      <c r="DQ207" s="192">
        <v>0</v>
      </c>
      <c r="DR207" s="192">
        <f t="shared" si="175"/>
        <v>0</v>
      </c>
      <c r="DS207" s="189">
        <v>80.849999999999994</v>
      </c>
      <c r="DT207" s="80">
        <f>+DQ207*'PRECIOS SEGUN ADJ. (FRONTERIZO)'!$B$22*'PRECIOS SEGUN ADJ. (FRONTERIZO)'!$C$22</f>
        <v>0</v>
      </c>
      <c r="DU207" s="80" t="e" vm="1">
        <f>+[4]!NumLetras(DT207,"PESO","PESOS DOMINICANOS","$EE $m CON #d/100 CENTAVOS")</f>
        <v>#VALUE!</v>
      </c>
      <c r="DV207" s="165">
        <v>11</v>
      </c>
      <c r="DW207" s="37">
        <f t="shared" si="150"/>
        <v>440</v>
      </c>
      <c r="DX207" s="189">
        <v>21.83</v>
      </c>
      <c r="DY207" s="80">
        <f>+DV207*'PRECIOS SEGUN ADJ (RURAL)'!$B$19*'PRECIOS SEGUN ADJ (RURAL)'!$C$19</f>
        <v>9605.2000000000007</v>
      </c>
      <c r="DZ207" s="80" t="e" vm="1">
        <f>+[4]!NumLetras(DY207,"PESO","PESOS DOMINICANOS","$EE $m CON #d/100 CENTAVOS")</f>
        <v>#VALUE!</v>
      </c>
      <c r="EA207" s="80">
        <f t="shared" si="166"/>
        <v>1728.94</v>
      </c>
      <c r="EB207" s="165">
        <v>36</v>
      </c>
      <c r="EC207" s="37">
        <f t="shared" si="151"/>
        <v>1440</v>
      </c>
      <c r="ED207" s="189">
        <v>33</v>
      </c>
      <c r="EE207" s="80">
        <f>+EB207*'PRECIOS SEGUN ADJ (RURAL)'!$B$20*'PRECIOS SEGUN ADJ (RURAL)'!$C$20</f>
        <v>47520</v>
      </c>
      <c r="EF207" s="80" t="e" vm="1">
        <f>+[4]!NumLetras(EE207,"PESO","PESOS DOMINICANOS","$EE $m CON #d/100 CENTAVOS")</f>
        <v>#VALUE!</v>
      </c>
      <c r="EG207" s="37">
        <v>0</v>
      </c>
      <c r="EH207" s="37">
        <f t="shared" si="176"/>
        <v>0</v>
      </c>
      <c r="EI207" s="189">
        <v>15.789999999999997</v>
      </c>
      <c r="EJ207" s="80">
        <f>+EG207*'PRECIOS SEGUN ADJ. (FRONTERIZO)'!$B$25*'PRECIOS SEGUN ADJ. (FRONTERIZO)'!$C$25</f>
        <v>0</v>
      </c>
      <c r="EK207" s="80" t="e" vm="1">
        <f>+[4]!NumLetras(EJ207,"PESO","PESOS DOMINICANOS","$EE $m CON #d/100 CENTAVOS")</f>
        <v>#VALUE!</v>
      </c>
      <c r="EL207" s="37">
        <v>0</v>
      </c>
      <c r="EM207" s="37">
        <f t="shared" si="177"/>
        <v>0</v>
      </c>
      <c r="EN207" s="189">
        <v>31.5</v>
      </c>
      <c r="EO207" s="80">
        <f>+EL207*'PRECIOS SEGUN ADJ. (FRONTERIZO)'!$B$26*'PRECIOS SEGUN ADJ. (FRONTERIZO)'!$C$26</f>
        <v>0</v>
      </c>
      <c r="EP207" s="80" t="e" vm="1">
        <f>+[4]!NumLetras(EO207,"PESO","PESOS DOMINICANOS","$EE $m CON #d/100 CENTAVOS")</f>
        <v>#VALUE!</v>
      </c>
      <c r="EQ207" s="193">
        <v>32</v>
      </c>
      <c r="ER207" s="194">
        <f t="shared" si="152"/>
        <v>1280</v>
      </c>
      <c r="ES207" s="195">
        <v>21.68</v>
      </c>
      <c r="ET207" s="196">
        <f>+EQ207*'PRECIOS SEGUN ADJ (RURAL)'!$B$13*'PRECIOS SEGUN ADJ (RURAL)'!$C$13</f>
        <v>27750.400000000001</v>
      </c>
      <c r="EU207" s="196" t="e" vm="1">
        <f>+[4]!NumLetras(ET207,"PESO","PESOS DOMINICANOS","$EE $m CON #d/100 CENTAVOS")</f>
        <v>#VALUE!</v>
      </c>
      <c r="EV207" s="197">
        <v>243</v>
      </c>
      <c r="EW207" s="198">
        <f t="shared" si="167"/>
        <v>4860</v>
      </c>
      <c r="EX207" s="199">
        <v>5.5</v>
      </c>
      <c r="EY207" s="200">
        <f>+EV207*'PRECIOS SEGUN ADJ (RURAL)'!$B$16*'PRECIOS SEGUN ADJ (RURAL)'!$C$16</f>
        <v>26730</v>
      </c>
      <c r="EZ207" s="200" t="e" vm="1">
        <f>+[4]!NumLetras(EY207,"PESO","PESOS DOMINICANOS","$EE $m CON #d/100 CENTAVOS")</f>
        <v>#VALUE!</v>
      </c>
      <c r="FA207" s="201">
        <v>14</v>
      </c>
      <c r="FB207" s="202">
        <f t="shared" si="153"/>
        <v>560</v>
      </c>
      <c r="FC207" s="203">
        <v>220</v>
      </c>
      <c r="FD207" s="204">
        <f>+FA207*'PRECIOS SEGUN ADJ (RURAL)'!$B$18*'PRECIOS SEGUN ADJ (RURAL)'!$C$18</f>
        <v>123200</v>
      </c>
      <c r="FE207" s="204" t="e" vm="1">
        <f>+[4]!NumLetras(FD207,"PESO","PESOS DOMINICANOS","$EE $m CON #d/100 CENTAVOS")</f>
        <v>#VALUE!</v>
      </c>
      <c r="FF207" s="204">
        <f t="shared" si="168"/>
        <v>22176</v>
      </c>
      <c r="FG207" s="80">
        <f t="shared" si="179"/>
        <v>1220316.3999999999</v>
      </c>
      <c r="FH207" s="80" t="e" vm="1">
        <f>+[4]!NumLetras(FG207,"PESO","PESOS DOMINICANOS","$EE $m CON #d/100 CENTAVOS")</f>
        <v>#VALUE!</v>
      </c>
      <c r="FI207" s="80">
        <f t="shared" si="178"/>
        <v>94692.67</v>
      </c>
      <c r="FJ207" s="80" t="e" vm="1">
        <f>+[4]!NumLetras(FI207,"PESO","PESOS DOMINICANOS","$EE $m CON #d/100 CENTAVOS")</f>
        <v>#VALUE!</v>
      </c>
      <c r="FK207" s="80">
        <f t="shared" si="154"/>
        <v>1125623.73</v>
      </c>
      <c r="FL207" s="80" t="e" vm="1">
        <f>+[4]!NumLetras(FK207,"PESO","PESOS DOMINICANOS","$EE $m CON #d/100 CENTAVOS")</f>
        <v>#VALUE!</v>
      </c>
      <c r="FM207" s="80">
        <f t="shared" si="155"/>
        <v>244063.28</v>
      </c>
      <c r="FN207" s="80" t="e" vm="1">
        <f>+[4]!NumLetras(FM207,"PESO","PESOS DOMINICANOS","$EE $m CON #d/100 CENTAVOS")</f>
        <v>#VALUE!</v>
      </c>
      <c r="FO207" s="80">
        <f t="shared" si="156"/>
        <v>12203.16</v>
      </c>
      <c r="FP207" s="80" t="e" vm="1">
        <f>+[4]!NumLetras(FO207,"PESO","PESOS DOMINICANOS","$EE $m CON #d/100 CENTAVOS")</f>
        <v>#VALUE!</v>
      </c>
      <c r="FQ207" s="80"/>
      <c r="FR207" s="80">
        <f t="shared" si="157"/>
        <v>976253.11999999988</v>
      </c>
      <c r="FS207" s="80" t="e" vm="1">
        <f>+[4]!NumLetras(FR207,"PESO","PESOS DOMINICANOS","$EE $m CON #d/100 CENTAVOS")</f>
        <v>#VALUE!</v>
      </c>
      <c r="FT207" s="37" t="str">
        <f>+VLOOKUP(D207,'RURAL XENIA'!F:G,2,0)</f>
        <v>R-25</v>
      </c>
    </row>
    <row r="208" spans="1:176">
      <c r="A208" s="37">
        <v>97</v>
      </c>
      <c r="B208" s="37">
        <v>97</v>
      </c>
      <c r="C208" s="26" t="s">
        <v>3500</v>
      </c>
      <c r="D208" s="37">
        <v>132143787</v>
      </c>
      <c r="E208" s="37">
        <f>+VLOOKUP(D208,'INFORMACION DE PROVEEDORES'!C:I,2,0)</f>
        <v>132143787</v>
      </c>
      <c r="F208" s="26" t="str">
        <f>+VLOOKUP(D208,'INFORMACION DE PROVEEDORES'!C:J,4,0)</f>
        <v xml:space="preserve">ROGER LAUREANO </v>
      </c>
      <c r="G208" s="37" t="str">
        <f>+VLOOKUP(D208,'INFORMACION DE PROVEEDORES'!C:K,5,0)</f>
        <v>001-1479657-6</v>
      </c>
      <c r="H208" s="26" t="str">
        <f>+VLOOKUP(D208,'INFORMACION DE PROVEEDORES'!C:L,7,0)</f>
        <v>CALLE PEDRO TERRENO, NO. 20, EL ALMIRANTE, SANTO ODMINGO ESTE, SANTO DOMINGO</v>
      </c>
      <c r="I208" s="37" t="str">
        <f>+VLOOKUP(D208,'INFORMACION DE PROVEEDORES'!C:M,3,0)</f>
        <v xml:space="preserve"> JURÍDICA</v>
      </c>
      <c r="J208" s="37">
        <v>1</v>
      </c>
      <c r="K208" s="37">
        <v>397</v>
      </c>
      <c r="L208" s="37">
        <v>27</v>
      </c>
      <c r="M208" s="37">
        <f t="shared" si="158"/>
        <v>1080</v>
      </c>
      <c r="N208" s="189">
        <v>60.180000000000007</v>
      </c>
      <c r="O208" s="80">
        <f>+L208*'PRECIOS SEGUN ADJ (RURAL)'!$B$2*'PRECIOS SEGUN ADJ (RURAL)'!$C$2</f>
        <v>64994.399999999994</v>
      </c>
      <c r="P208" s="80" t="e" vm="1">
        <f>+[4]!NumLetras(O208,"PESO","PESOS DOMINICANOS","$EE $m CON #d/100 CENTAVOS")</f>
        <v>#VALUE!</v>
      </c>
      <c r="Q208" s="80">
        <f t="shared" si="159"/>
        <v>10399.1</v>
      </c>
      <c r="R208" s="165">
        <v>5</v>
      </c>
      <c r="S208" s="37">
        <f t="shared" si="135"/>
        <v>200</v>
      </c>
      <c r="T208" s="189">
        <v>33</v>
      </c>
      <c r="U208" s="80">
        <f>+R208*'PRECIOS SEGUN ADJ (RURAL)'!$B$3*'PRECIOS SEGUN ADJ (RURAL)'!$C$3</f>
        <v>6600</v>
      </c>
      <c r="V208" s="80" t="e" vm="1">
        <f>+[4]!NumLetras(U208,"PESO","PESOS DOMINICANOS","$EE $m CON #d/100 CENTAVOS")</f>
        <v>#VALUE!</v>
      </c>
      <c r="W208" s="192">
        <v>0</v>
      </c>
      <c r="X208" s="37">
        <f t="shared" si="169"/>
        <v>0</v>
      </c>
      <c r="Y208" s="189">
        <v>25.2</v>
      </c>
      <c r="Z208" s="80">
        <f>+W208*'PRECIOS SEGUN ADJ. (FRONTERIZO)'!$B$4*'PRECIOS SEGUN ADJ. (FRONTERIZO)'!$C$4</f>
        <v>0</v>
      </c>
      <c r="AA208" s="80" t="e" vm="1">
        <f>+[4]!NumLetras(Z208,"PESO","PESOS DOMINICANOS","$EE $m CON #d/100 CENTAVOS")</f>
        <v>#VALUE!</v>
      </c>
      <c r="AB208" s="165">
        <v>61</v>
      </c>
      <c r="AC208" s="37">
        <f t="shared" si="136"/>
        <v>2440</v>
      </c>
      <c r="AD208" s="189">
        <v>87.91</v>
      </c>
      <c r="AE208" s="80">
        <f>+AB208*'PRECIOS SEGUN ADJ (RURAL)'!$B$4*'PRECIOS SEGUN ADJ (RURAL)'!$C$4</f>
        <v>214500.40000000002</v>
      </c>
      <c r="AF208" s="80" t="e" vm="1">
        <f>+[4]!NumLetras(AE208,"PESO","PESOS DOMINICANOS","$EE $m CON #d/100 CENTAVOS")</f>
        <v>#VALUE!</v>
      </c>
      <c r="AG208" s="80">
        <f t="shared" si="160"/>
        <v>38610.07</v>
      </c>
      <c r="AH208" s="165">
        <v>73</v>
      </c>
      <c r="AI208" s="37">
        <f t="shared" si="137"/>
        <v>2920</v>
      </c>
      <c r="AJ208" s="189">
        <v>53.95</v>
      </c>
      <c r="AK208" s="80">
        <f>+AH208*'PRECIOS SEGUN ADJ (RURAL)'!$B$5*'PRECIOS SEGUN ADJ (RURAL)'!$C$5</f>
        <v>157534</v>
      </c>
      <c r="AL208" s="80" t="e" vm="1">
        <f>+[4]!NumLetras(AK208,"PESO","PESOS DOMINICANOS","$EE $m CON #d/100 CENTAVOS")</f>
        <v>#VALUE!</v>
      </c>
      <c r="AM208" s="165">
        <v>9</v>
      </c>
      <c r="AN208" s="37">
        <f t="shared" si="138"/>
        <v>360</v>
      </c>
      <c r="AO208" s="189">
        <v>29.05</v>
      </c>
      <c r="AP208" s="80">
        <f>+AM208*'PRECIOS SEGUN ADJ (RURAL)'!$B$6*'PRECIOS SEGUN ADJ (RURAL)'!$C$6</f>
        <v>10458</v>
      </c>
      <c r="AQ208" s="80" t="e" vm="1">
        <f>+[4]!NumLetras(AP208,"PESO","PESOS DOMINICANOS","$EE $m CON #d/100 CENTAVOS")</f>
        <v>#VALUE!</v>
      </c>
      <c r="AR208" s="80">
        <f t="shared" si="161"/>
        <v>1673.28</v>
      </c>
      <c r="AS208" s="165">
        <v>22</v>
      </c>
      <c r="AT208" s="37">
        <f t="shared" si="139"/>
        <v>880</v>
      </c>
      <c r="AU208" s="189">
        <v>304.44</v>
      </c>
      <c r="AV208" s="80">
        <f>+AS208*'PRECIOS SEGUN ADJ (RURAL)'!$B$7*'PRECIOS SEGUN ADJ (RURAL)'!$C$7</f>
        <v>267907.20000000001</v>
      </c>
      <c r="AW208" s="80" t="e" vm="1">
        <f>+[4]!NumLetras(AV208,"PESO","PESOS DOMINICANOS","$EE $m CON #d/100 CENTAVOS")</f>
        <v>#VALUE!</v>
      </c>
      <c r="AX208" s="80">
        <f t="shared" si="162"/>
        <v>48223.3</v>
      </c>
      <c r="AY208" s="37">
        <v>0</v>
      </c>
      <c r="AZ208" s="37">
        <f t="shared" si="170"/>
        <v>0</v>
      </c>
      <c r="BA208" s="189">
        <v>18.899999999999999</v>
      </c>
      <c r="BB208" s="80">
        <f>+AY208*'PRECIOS SEGUN ADJ. (FRONTERIZO)'!$B$9*'PRECIOS SEGUN ADJ. (FRONTERIZO)'!$C$9</f>
        <v>0</v>
      </c>
      <c r="BC208" s="80" t="e" vm="1">
        <f>+[4]!NumLetras(BB208,"PESO","PESOS DOMINICANOS","$EE $m CON #d/100 CENTAVOS")</f>
        <v>#VALUE!</v>
      </c>
      <c r="BD208" s="165">
        <v>5</v>
      </c>
      <c r="BE208" s="37">
        <f t="shared" si="140"/>
        <v>200</v>
      </c>
      <c r="BF208" s="189">
        <v>140.38999999999999</v>
      </c>
      <c r="BG208" s="80">
        <f>+BD208*'PRECIOS SEGUN ADJ (RURAL)'!$B$8*'PRECIOS SEGUN ADJ (RURAL)'!$C$8</f>
        <v>28077.999999999996</v>
      </c>
      <c r="BH208" s="80" t="e" vm="1">
        <f>+[4]!NumLetras(BG208,"PESO","PESOS DOMINICANOS","$EE $m CON #d/100 CENTAVOS")</f>
        <v>#VALUE!</v>
      </c>
      <c r="BI208" s="80">
        <f t="shared" si="163"/>
        <v>5054.04</v>
      </c>
      <c r="BJ208" s="37">
        <v>0</v>
      </c>
      <c r="BK208" s="37">
        <f t="shared" si="171"/>
        <v>0</v>
      </c>
      <c r="BL208" s="189">
        <v>31.459999999999997</v>
      </c>
      <c r="BM208" s="80">
        <f>+BJ208*'PRECIOS SEGUN ADJ. (FRONTERIZO)'!$B$11*'PRECIOS SEGUN ADJ. (FRONTERIZO)'!$C$11</f>
        <v>0</v>
      </c>
      <c r="BN208" s="80" t="e" vm="1">
        <f>+[4]!NumLetras(BM208,"PESO","PESOS DOMINICANOS","$EE $m CON #d/100 CENTAVOS")</f>
        <v>#VALUE!</v>
      </c>
      <c r="BO208" s="165">
        <v>18</v>
      </c>
      <c r="BP208" s="37">
        <f t="shared" si="141"/>
        <v>720</v>
      </c>
      <c r="BQ208" s="189">
        <v>68.099999999999994</v>
      </c>
      <c r="BR208" s="80">
        <f>+BO208*'PRECIOS SEGUN ADJ (RURAL)'!$B$9*'PRECIOS SEGUN ADJ (RURAL)'!$C$9</f>
        <v>49032</v>
      </c>
      <c r="BS208" s="80" t="e" vm="1">
        <f>+[4]!NumLetras(BR208,"PESO","PESOS DOMINICANOS","$EE $m CON #d/100 CENTAVOS")</f>
        <v>#VALUE!</v>
      </c>
      <c r="BT208" s="165">
        <v>397</v>
      </c>
      <c r="BU208" s="37">
        <f t="shared" si="164"/>
        <v>7940</v>
      </c>
      <c r="BV208" s="189">
        <v>5.5</v>
      </c>
      <c r="BW208" s="80">
        <f>+BT208*'PRECIOS SEGUN ADJ (RURAL)'!$B$10*'PRECIOS SEGUN ADJ (RURAL)'!$C$10</f>
        <v>43670</v>
      </c>
      <c r="BX208" s="80" t="e" vm="1">
        <f>+[4]!NumLetras(BW208,"PESO","PESOS DOMINICANOS","$EE $m CON #d/100 CENTAVOS")</f>
        <v>#VALUE!</v>
      </c>
      <c r="BY208" s="165">
        <v>397</v>
      </c>
      <c r="BZ208" s="37">
        <f t="shared" si="142"/>
        <v>15880</v>
      </c>
      <c r="CA208" s="189">
        <v>7.1500000000000012</v>
      </c>
      <c r="CB208" s="80">
        <f>+BY208*'PRECIOS SEGUN ADJ (RURAL)'!$B$11*'PRECIOS SEGUN ADJ (RURAL)'!$C$11</f>
        <v>113542</v>
      </c>
      <c r="CC208" s="80" t="e" vm="1">
        <f>+[4]!NumLetras(CB208,"PESO","PESOS DOMINICANOS","$EE $m CON #d/100 CENTAVOS")</f>
        <v>#VALUE!</v>
      </c>
      <c r="CD208" s="165">
        <v>397</v>
      </c>
      <c r="CE208" s="37">
        <f t="shared" si="143"/>
        <v>15880</v>
      </c>
      <c r="CF208" s="189">
        <v>6.84</v>
      </c>
      <c r="CG208" s="80">
        <f>+CD208*'PRECIOS SEGUN ADJ (RURAL)'!$B$12*'PRECIOS SEGUN ADJ (RURAL)'!$C$12</f>
        <v>108619.2</v>
      </c>
      <c r="CH208" s="80" t="e" vm="1">
        <f>+[4]!NumLetras(CG208,"PESO","PESOS DOMINICANOS","$EE $m CON #d/100 CENTAVOS")</f>
        <v>#VALUE!</v>
      </c>
      <c r="CI208" s="37">
        <v>0</v>
      </c>
      <c r="CJ208" s="37">
        <f t="shared" si="172"/>
        <v>0</v>
      </c>
      <c r="CK208" s="189">
        <v>60</v>
      </c>
      <c r="CL208" s="80">
        <f>+CI208*'PRECIOS SEGUN ADJ. (FRONTERIZO)'!$B$16*'PRECIOS SEGUN ADJ. (FRONTERIZO)'!$C$16</f>
        <v>0</v>
      </c>
      <c r="CM208" s="80" t="e" vm="1">
        <f>+[4]!NumLetras(CL208,"PESO","PESOS DOMINICANOS","$EE $m CON #d/100 CENTAVOS")</f>
        <v>#VALUE!</v>
      </c>
      <c r="CN208" s="80">
        <f t="shared" si="144"/>
        <v>0</v>
      </c>
      <c r="CO208" s="37">
        <v>0</v>
      </c>
      <c r="CP208" s="37">
        <f t="shared" si="173"/>
        <v>0</v>
      </c>
      <c r="CQ208" s="189">
        <v>55.649999999999991</v>
      </c>
      <c r="CR208" s="80">
        <f>+CO208*'PRECIOS SEGUN ADJ. (FRONTERIZO)'!$B$17*'PRECIOS SEGUN ADJ. (FRONTERIZO)'!$C$17</f>
        <v>0</v>
      </c>
      <c r="CS208" s="80" t="e" vm="1">
        <f>+[4]!NumLetras(CR208,"PESO","PESOS DOMINICANOS","$EE $m CON #d/100 CENTAVOS")</f>
        <v>#VALUE!</v>
      </c>
      <c r="CT208" s="80">
        <f t="shared" si="145"/>
        <v>0</v>
      </c>
      <c r="CU208" s="165">
        <v>397</v>
      </c>
      <c r="CV208" s="37">
        <f t="shared" si="146"/>
        <v>15880</v>
      </c>
      <c r="CW208" s="189">
        <v>6.5999999999999988</v>
      </c>
      <c r="CX208" s="80">
        <f>+CU208*'PRECIOS SEGUN ADJ (RURAL)'!$B$14*'PRECIOS SEGUN ADJ (RURAL)'!$C$14</f>
        <v>104808</v>
      </c>
      <c r="CY208" s="80" t="e" vm="1">
        <f>+[4]!NumLetras(CX208,"PESO","PESOS DOMINICANOS","$EE $m CON #d/100 CENTAVOS")</f>
        <v>#VALUE!</v>
      </c>
      <c r="CZ208" s="37">
        <v>0</v>
      </c>
      <c r="DA208" s="37">
        <f t="shared" si="174"/>
        <v>0</v>
      </c>
      <c r="DB208" s="189">
        <v>65.75</v>
      </c>
      <c r="DC208" s="80">
        <f>+CZ208*'PRECIOS SEGUN ADJ. (FRONTERIZO)'!$B$19*'PRECIOS SEGUN ADJ. (FRONTERIZO)'!$C$19</f>
        <v>0</v>
      </c>
      <c r="DD208" s="80" t="e" vm="1">
        <f>+[4]!NumLetras(DC208,"PESO","PESOS DOMINICANOS","$EE $m CON #d/100 CENTAVOS")</f>
        <v>#VALUE!</v>
      </c>
      <c r="DE208" s="80">
        <f t="shared" si="147"/>
        <v>0</v>
      </c>
      <c r="DF208" s="165">
        <v>14</v>
      </c>
      <c r="DG208" s="37">
        <f t="shared" si="148"/>
        <v>560</v>
      </c>
      <c r="DH208" s="189">
        <v>82.59999999999998</v>
      </c>
      <c r="DI208" s="80">
        <f>+DF208*'PRECIOS SEGUN ADJ (RURAL)'!$B$15*'PRECIOS SEGUN ADJ (RURAL)'!$C$15</f>
        <v>46255.999999999993</v>
      </c>
      <c r="DJ208" s="80" t="e" vm="1">
        <f>+[4]!NumLetras(DI208,"PESO","PESOS DOMINICANOS","$EE $m CON #d/100 CENTAVOS")</f>
        <v>#VALUE!</v>
      </c>
      <c r="DK208" s="80">
        <f t="shared" si="165"/>
        <v>8326.08</v>
      </c>
      <c r="DL208" s="165">
        <v>397</v>
      </c>
      <c r="DM208" s="37">
        <f t="shared" si="149"/>
        <v>15880</v>
      </c>
      <c r="DN208" s="189">
        <v>23.059999999999995</v>
      </c>
      <c r="DO208" s="80">
        <f>+DL208*'PRECIOS SEGUN ADJ (RURAL)'!$B$17*'PRECIOS SEGUN ADJ (RURAL)'!$C$17</f>
        <v>366192.8</v>
      </c>
      <c r="DP208" s="80" t="e" vm="1">
        <f>+[4]!NumLetras(DO208,"PESO","PESOS DOMINICANOS","$EE $m CON #d/100 CENTAVOS")</f>
        <v>#VALUE!</v>
      </c>
      <c r="DQ208" s="192">
        <v>0</v>
      </c>
      <c r="DR208" s="192">
        <f t="shared" si="175"/>
        <v>0</v>
      </c>
      <c r="DS208" s="189">
        <v>80.849999999999994</v>
      </c>
      <c r="DT208" s="80">
        <f>+DQ208*'PRECIOS SEGUN ADJ. (FRONTERIZO)'!$B$22*'PRECIOS SEGUN ADJ. (FRONTERIZO)'!$C$22</f>
        <v>0</v>
      </c>
      <c r="DU208" s="80" t="e" vm="1">
        <f>+[4]!NumLetras(DT208,"PESO","PESOS DOMINICANOS","$EE $m CON #d/100 CENTAVOS")</f>
        <v>#VALUE!</v>
      </c>
      <c r="DV208" s="165">
        <v>16</v>
      </c>
      <c r="DW208" s="37">
        <f t="shared" si="150"/>
        <v>640</v>
      </c>
      <c r="DX208" s="189">
        <v>21.83</v>
      </c>
      <c r="DY208" s="80">
        <f>+DV208*'PRECIOS SEGUN ADJ (RURAL)'!$B$19*'PRECIOS SEGUN ADJ (RURAL)'!$C$19</f>
        <v>13971.199999999999</v>
      </c>
      <c r="DZ208" s="80" t="e" vm="1">
        <f>+[4]!NumLetras(DY208,"PESO","PESOS DOMINICANOS","$EE $m CON #d/100 CENTAVOS")</f>
        <v>#VALUE!</v>
      </c>
      <c r="EA208" s="80">
        <f t="shared" si="166"/>
        <v>2514.8200000000002</v>
      </c>
      <c r="EB208" s="165">
        <v>57</v>
      </c>
      <c r="EC208" s="37">
        <f t="shared" si="151"/>
        <v>2280</v>
      </c>
      <c r="ED208" s="189">
        <v>33</v>
      </c>
      <c r="EE208" s="80">
        <f>+EB208*'PRECIOS SEGUN ADJ (RURAL)'!$B$20*'PRECIOS SEGUN ADJ (RURAL)'!$C$20</f>
        <v>75240</v>
      </c>
      <c r="EF208" s="80" t="e" vm="1">
        <f>+[4]!NumLetras(EE208,"PESO","PESOS DOMINICANOS","$EE $m CON #d/100 CENTAVOS")</f>
        <v>#VALUE!</v>
      </c>
      <c r="EG208" s="37">
        <v>0</v>
      </c>
      <c r="EH208" s="37">
        <f t="shared" si="176"/>
        <v>0</v>
      </c>
      <c r="EI208" s="189">
        <v>15.789999999999997</v>
      </c>
      <c r="EJ208" s="80">
        <f>+EG208*'PRECIOS SEGUN ADJ. (FRONTERIZO)'!$B$25*'PRECIOS SEGUN ADJ. (FRONTERIZO)'!$C$25</f>
        <v>0</v>
      </c>
      <c r="EK208" s="80" t="e" vm="1">
        <f>+[4]!NumLetras(EJ208,"PESO","PESOS DOMINICANOS","$EE $m CON #d/100 CENTAVOS")</f>
        <v>#VALUE!</v>
      </c>
      <c r="EL208" s="37">
        <v>0</v>
      </c>
      <c r="EM208" s="37">
        <f t="shared" si="177"/>
        <v>0</v>
      </c>
      <c r="EN208" s="189">
        <v>31.5</v>
      </c>
      <c r="EO208" s="80">
        <f>+EL208*'PRECIOS SEGUN ADJ. (FRONTERIZO)'!$B$26*'PRECIOS SEGUN ADJ. (FRONTERIZO)'!$C$26</f>
        <v>0</v>
      </c>
      <c r="EP208" s="80" t="e" vm="1">
        <f>+[4]!NumLetras(EO208,"PESO","PESOS DOMINICANOS","$EE $m CON #d/100 CENTAVOS")</f>
        <v>#VALUE!</v>
      </c>
      <c r="EQ208" s="193">
        <v>50</v>
      </c>
      <c r="ER208" s="194">
        <f t="shared" si="152"/>
        <v>2000</v>
      </c>
      <c r="ES208" s="195">
        <v>21.68</v>
      </c>
      <c r="ET208" s="196">
        <f>+EQ208*'PRECIOS SEGUN ADJ (RURAL)'!$B$13*'PRECIOS SEGUN ADJ (RURAL)'!$C$13</f>
        <v>43360</v>
      </c>
      <c r="EU208" s="196" t="e" vm="1">
        <f>+[4]!NumLetras(ET208,"PESO","PESOS DOMINICANOS","$EE $m CON #d/100 CENTAVOS")</f>
        <v>#VALUE!</v>
      </c>
      <c r="EV208" s="197">
        <v>397</v>
      </c>
      <c r="EW208" s="198">
        <f t="shared" si="167"/>
        <v>7940</v>
      </c>
      <c r="EX208" s="199">
        <v>5.5</v>
      </c>
      <c r="EY208" s="200">
        <f>+EV208*'PRECIOS SEGUN ADJ (RURAL)'!$B$16*'PRECIOS SEGUN ADJ (RURAL)'!$C$16</f>
        <v>43670</v>
      </c>
      <c r="EZ208" s="200" t="e" vm="1">
        <f>+[4]!NumLetras(EY208,"PESO","PESOS DOMINICANOS","$EE $m CON #d/100 CENTAVOS")</f>
        <v>#VALUE!</v>
      </c>
      <c r="FA208" s="201">
        <v>22</v>
      </c>
      <c r="FB208" s="202">
        <f t="shared" si="153"/>
        <v>880</v>
      </c>
      <c r="FC208" s="203">
        <v>220</v>
      </c>
      <c r="FD208" s="204">
        <f>+FA208*'PRECIOS SEGUN ADJ (RURAL)'!$B$18*'PRECIOS SEGUN ADJ (RURAL)'!$C$18</f>
        <v>193600</v>
      </c>
      <c r="FE208" s="204" t="e" vm="1">
        <f>+[4]!NumLetras(FD208,"PESO","PESOS DOMINICANOS","$EE $m CON #d/100 CENTAVOS")</f>
        <v>#VALUE!</v>
      </c>
      <c r="FF208" s="204">
        <f t="shared" si="168"/>
        <v>34848</v>
      </c>
      <c r="FG208" s="80">
        <f t="shared" si="179"/>
        <v>1952033.2</v>
      </c>
      <c r="FH208" s="80" t="e" vm="1">
        <f>+[4]!NumLetras(FG208,"PESO","PESOS DOMINICANOS","$EE $m CON #d/100 CENTAVOS")</f>
        <v>#VALUE!</v>
      </c>
      <c r="FI208" s="80">
        <f t="shared" si="178"/>
        <v>149648.69</v>
      </c>
      <c r="FJ208" s="80" t="e" vm="1">
        <f>+[4]!NumLetras(FI208,"PESO","PESOS DOMINICANOS","$EE $m CON #d/100 CENTAVOS")</f>
        <v>#VALUE!</v>
      </c>
      <c r="FK208" s="80">
        <f t="shared" si="154"/>
        <v>1802384.51</v>
      </c>
      <c r="FL208" s="80" t="e" vm="1">
        <f>+[4]!NumLetras(FK208,"PESO","PESOS DOMINICANOS","$EE $m CON #d/100 CENTAVOS")</f>
        <v>#VALUE!</v>
      </c>
      <c r="FM208" s="80">
        <f t="shared" si="155"/>
        <v>390406.64</v>
      </c>
      <c r="FN208" s="80" t="e" vm="1">
        <f>+[4]!NumLetras(FM208,"PESO","PESOS DOMINICANOS","$EE $m CON #d/100 CENTAVOS")</f>
        <v>#VALUE!</v>
      </c>
      <c r="FO208" s="80">
        <f t="shared" si="156"/>
        <v>19520.330000000002</v>
      </c>
      <c r="FP208" s="80" t="e" vm="1">
        <f>+[4]!NumLetras(FO208,"PESO","PESOS DOMINICANOS","$EE $m CON #d/100 CENTAVOS")</f>
        <v>#VALUE!</v>
      </c>
      <c r="FQ208" s="80"/>
      <c r="FR208" s="80">
        <f t="shared" si="157"/>
        <v>1561626.56</v>
      </c>
      <c r="FS208" s="80" t="e" vm="1">
        <f>+[4]!NumLetras(FR208,"PESO","PESOS DOMINICANOS","$EE $m CON #d/100 CENTAVOS")</f>
        <v>#VALUE!</v>
      </c>
      <c r="FT208" s="37" t="str">
        <f>+VLOOKUP(D208,'RURAL XENIA'!F:G,2,0)</f>
        <v>R-45</v>
      </c>
    </row>
    <row r="209" spans="1:176">
      <c r="A209" s="37">
        <v>98</v>
      </c>
      <c r="B209" s="37">
        <v>98</v>
      </c>
      <c r="C209" s="26" t="s">
        <v>3512</v>
      </c>
      <c r="D209" s="37">
        <v>132296303</v>
      </c>
      <c r="E209" s="37">
        <f>+VLOOKUP(D209,'INFORMACION DE PROVEEDORES'!C:I,2,0)</f>
        <v>132296303</v>
      </c>
      <c r="F209" s="26" t="str">
        <f>+VLOOKUP(D209,'INFORMACION DE PROVEEDORES'!C:J,4,0)</f>
        <v>LANI JELENNE DE LEON PERDOMO</v>
      </c>
      <c r="G209" s="37" t="str">
        <f>+VLOOKUP(D209,'INFORMACION DE PROVEEDORES'!C:K,5,0)</f>
        <v>001-1915735-2</v>
      </c>
      <c r="H209" s="26" t="str">
        <f>+VLOOKUP(D209,'INFORMACION DE PROVEEDORES'!C:L,7,0)</f>
        <v>CALLE ASONANTE, ESQ. DUVERGE NO.25, SECTOR LOS HOYITOS, EL SEIBO</v>
      </c>
      <c r="I209" s="37" t="str">
        <f>+VLOOKUP(D209,'INFORMACION DE PROVEEDORES'!C:M,3,0)</f>
        <v xml:space="preserve"> JURÍDICA</v>
      </c>
      <c r="J209" s="37">
        <v>1</v>
      </c>
      <c r="K209" s="37">
        <v>193</v>
      </c>
      <c r="L209" s="37">
        <v>13</v>
      </c>
      <c r="M209" s="37">
        <f t="shared" si="158"/>
        <v>520</v>
      </c>
      <c r="N209" s="189">
        <v>60.180000000000007</v>
      </c>
      <c r="O209" s="80">
        <f>+L209*'PRECIOS SEGUN ADJ (RURAL)'!$B$2*'PRECIOS SEGUN ADJ (RURAL)'!$C$2</f>
        <v>31293.600000000002</v>
      </c>
      <c r="P209" s="80" t="e" vm="1">
        <f>+[4]!NumLetras(O209,"PESO","PESOS DOMINICANOS","$EE $m CON #d/100 CENTAVOS")</f>
        <v>#VALUE!</v>
      </c>
      <c r="Q209" s="80">
        <f t="shared" si="159"/>
        <v>5006.9799999999996</v>
      </c>
      <c r="R209" s="165">
        <v>3</v>
      </c>
      <c r="S209" s="37">
        <f t="shared" si="135"/>
        <v>120</v>
      </c>
      <c r="T209" s="189">
        <v>33</v>
      </c>
      <c r="U209" s="80">
        <f>+R209*'PRECIOS SEGUN ADJ (RURAL)'!$B$3*'PRECIOS SEGUN ADJ (RURAL)'!$C$3</f>
        <v>3960</v>
      </c>
      <c r="V209" s="80" t="e" vm="1">
        <f>+[4]!NumLetras(U209,"PESO","PESOS DOMINICANOS","$EE $m CON #d/100 CENTAVOS")</f>
        <v>#VALUE!</v>
      </c>
      <c r="W209" s="192">
        <v>0</v>
      </c>
      <c r="X209" s="37">
        <f t="shared" si="169"/>
        <v>0</v>
      </c>
      <c r="Y209" s="189">
        <v>25.2</v>
      </c>
      <c r="Z209" s="80">
        <f>+W209*'PRECIOS SEGUN ADJ. (FRONTERIZO)'!$B$4*'PRECIOS SEGUN ADJ. (FRONTERIZO)'!$C$4</f>
        <v>0</v>
      </c>
      <c r="AA209" s="80" t="e" vm="1">
        <f>+[4]!NumLetras(Z209,"PESO","PESOS DOMINICANOS","$EE $m CON #d/100 CENTAVOS")</f>
        <v>#VALUE!</v>
      </c>
      <c r="AB209" s="165">
        <v>30</v>
      </c>
      <c r="AC209" s="37">
        <f t="shared" si="136"/>
        <v>1200</v>
      </c>
      <c r="AD209" s="189">
        <v>87.91</v>
      </c>
      <c r="AE209" s="80">
        <f>+AB209*'PRECIOS SEGUN ADJ (RURAL)'!$B$4*'PRECIOS SEGUN ADJ (RURAL)'!$C$4</f>
        <v>105491.99999999999</v>
      </c>
      <c r="AF209" s="80" t="e" vm="1">
        <f>+[4]!NumLetras(AE209,"PESO","PESOS DOMINICANOS","$EE $m CON #d/100 CENTAVOS")</f>
        <v>#VALUE!</v>
      </c>
      <c r="AG209" s="80">
        <f t="shared" si="160"/>
        <v>18988.560000000001</v>
      </c>
      <c r="AH209" s="165">
        <v>36</v>
      </c>
      <c r="AI209" s="37">
        <f t="shared" si="137"/>
        <v>1440</v>
      </c>
      <c r="AJ209" s="189">
        <v>53.95</v>
      </c>
      <c r="AK209" s="80">
        <f>+AH209*'PRECIOS SEGUN ADJ (RURAL)'!$B$5*'PRECIOS SEGUN ADJ (RURAL)'!$C$5</f>
        <v>77688</v>
      </c>
      <c r="AL209" s="80" t="e" vm="1">
        <f>+[4]!NumLetras(AK209,"PESO","PESOS DOMINICANOS","$EE $m CON #d/100 CENTAVOS")</f>
        <v>#VALUE!</v>
      </c>
      <c r="AM209" s="165">
        <v>5</v>
      </c>
      <c r="AN209" s="37">
        <f t="shared" si="138"/>
        <v>200</v>
      </c>
      <c r="AO209" s="189">
        <v>29.05</v>
      </c>
      <c r="AP209" s="80">
        <f>+AM209*'PRECIOS SEGUN ADJ (RURAL)'!$B$6*'PRECIOS SEGUN ADJ (RURAL)'!$C$6</f>
        <v>5810</v>
      </c>
      <c r="AQ209" s="80" t="e" vm="1">
        <f>+[4]!NumLetras(AP209,"PESO","PESOS DOMINICANOS","$EE $m CON #d/100 CENTAVOS")</f>
        <v>#VALUE!</v>
      </c>
      <c r="AR209" s="80">
        <f t="shared" si="161"/>
        <v>929.6</v>
      </c>
      <c r="AS209" s="165">
        <v>11</v>
      </c>
      <c r="AT209" s="37">
        <f t="shared" si="139"/>
        <v>440</v>
      </c>
      <c r="AU209" s="189">
        <v>304.44</v>
      </c>
      <c r="AV209" s="80">
        <f>+AS209*'PRECIOS SEGUN ADJ (RURAL)'!$B$7*'PRECIOS SEGUN ADJ (RURAL)'!$C$7</f>
        <v>133953.60000000001</v>
      </c>
      <c r="AW209" s="80" t="e" vm="1">
        <f>+[4]!NumLetras(AV209,"PESO","PESOS DOMINICANOS","$EE $m CON #d/100 CENTAVOS")</f>
        <v>#VALUE!</v>
      </c>
      <c r="AX209" s="80">
        <f t="shared" si="162"/>
        <v>24111.65</v>
      </c>
      <c r="AY209" s="37">
        <v>0</v>
      </c>
      <c r="AZ209" s="37">
        <f t="shared" si="170"/>
        <v>0</v>
      </c>
      <c r="BA209" s="189">
        <v>18.899999999999999</v>
      </c>
      <c r="BB209" s="80">
        <f>+AY209*'PRECIOS SEGUN ADJ. (FRONTERIZO)'!$B$9*'PRECIOS SEGUN ADJ. (FRONTERIZO)'!$C$9</f>
        <v>0</v>
      </c>
      <c r="BC209" s="80" t="e" vm="1">
        <f>+[4]!NumLetras(BB209,"PESO","PESOS DOMINICANOS","$EE $m CON #d/100 CENTAVOS")</f>
        <v>#VALUE!</v>
      </c>
      <c r="BD209" s="165">
        <v>3</v>
      </c>
      <c r="BE209" s="37">
        <f t="shared" si="140"/>
        <v>120</v>
      </c>
      <c r="BF209" s="189">
        <v>140.38999999999999</v>
      </c>
      <c r="BG209" s="80">
        <f>+BD209*'PRECIOS SEGUN ADJ (RURAL)'!$B$8*'PRECIOS SEGUN ADJ (RURAL)'!$C$8</f>
        <v>16846.8</v>
      </c>
      <c r="BH209" s="80" t="e" vm="1">
        <f>+[4]!NumLetras(BG209,"PESO","PESOS DOMINICANOS","$EE $m CON #d/100 CENTAVOS")</f>
        <v>#VALUE!</v>
      </c>
      <c r="BI209" s="80">
        <f t="shared" si="163"/>
        <v>3032.42</v>
      </c>
      <c r="BJ209" s="37">
        <v>0</v>
      </c>
      <c r="BK209" s="37">
        <f t="shared" si="171"/>
        <v>0</v>
      </c>
      <c r="BL209" s="189">
        <v>31.459999999999997</v>
      </c>
      <c r="BM209" s="80">
        <f>+BJ209*'PRECIOS SEGUN ADJ. (FRONTERIZO)'!$B$11*'PRECIOS SEGUN ADJ. (FRONTERIZO)'!$C$11</f>
        <v>0</v>
      </c>
      <c r="BN209" s="80" t="e" vm="1">
        <f>+[4]!NumLetras(BM209,"PESO","PESOS DOMINICANOS","$EE $m CON #d/100 CENTAVOS")</f>
        <v>#VALUE!</v>
      </c>
      <c r="BO209" s="165">
        <v>9</v>
      </c>
      <c r="BP209" s="37">
        <f t="shared" si="141"/>
        <v>360</v>
      </c>
      <c r="BQ209" s="189">
        <v>68.099999999999994</v>
      </c>
      <c r="BR209" s="80">
        <f>+BO209*'PRECIOS SEGUN ADJ (RURAL)'!$B$9*'PRECIOS SEGUN ADJ (RURAL)'!$C$9</f>
        <v>24516</v>
      </c>
      <c r="BS209" s="80" t="e" vm="1">
        <f>+[4]!NumLetras(BR209,"PESO","PESOS DOMINICANOS","$EE $m CON #d/100 CENTAVOS")</f>
        <v>#VALUE!</v>
      </c>
      <c r="BT209" s="165">
        <v>193</v>
      </c>
      <c r="BU209" s="37">
        <f t="shared" si="164"/>
        <v>3860</v>
      </c>
      <c r="BV209" s="189">
        <v>5.5</v>
      </c>
      <c r="BW209" s="80">
        <f>+BT209*'PRECIOS SEGUN ADJ (RURAL)'!$B$10*'PRECIOS SEGUN ADJ (RURAL)'!$C$10</f>
        <v>21230</v>
      </c>
      <c r="BX209" s="80" t="e" vm="1">
        <f>+[4]!NumLetras(BW209,"PESO","PESOS DOMINICANOS","$EE $m CON #d/100 CENTAVOS")</f>
        <v>#VALUE!</v>
      </c>
      <c r="BY209" s="165">
        <v>193</v>
      </c>
      <c r="BZ209" s="37">
        <f t="shared" si="142"/>
        <v>7720</v>
      </c>
      <c r="CA209" s="189">
        <v>7.1500000000000012</v>
      </c>
      <c r="CB209" s="80">
        <f>+BY209*'PRECIOS SEGUN ADJ (RURAL)'!$B$11*'PRECIOS SEGUN ADJ (RURAL)'!$C$11</f>
        <v>55198</v>
      </c>
      <c r="CC209" s="80" t="e" vm="1">
        <f>+[4]!NumLetras(CB209,"PESO","PESOS DOMINICANOS","$EE $m CON #d/100 CENTAVOS")</f>
        <v>#VALUE!</v>
      </c>
      <c r="CD209" s="165">
        <v>193</v>
      </c>
      <c r="CE209" s="37">
        <f t="shared" si="143"/>
        <v>7720</v>
      </c>
      <c r="CF209" s="189">
        <v>6.84</v>
      </c>
      <c r="CG209" s="80">
        <f>+CD209*'PRECIOS SEGUN ADJ (RURAL)'!$B$12*'PRECIOS SEGUN ADJ (RURAL)'!$C$12</f>
        <v>52804.799999999996</v>
      </c>
      <c r="CH209" s="80" t="e" vm="1">
        <f>+[4]!NumLetras(CG209,"PESO","PESOS DOMINICANOS","$EE $m CON #d/100 CENTAVOS")</f>
        <v>#VALUE!</v>
      </c>
      <c r="CI209" s="37">
        <v>0</v>
      </c>
      <c r="CJ209" s="37">
        <f t="shared" si="172"/>
        <v>0</v>
      </c>
      <c r="CK209" s="189">
        <v>60</v>
      </c>
      <c r="CL209" s="80">
        <f>+CI209*'PRECIOS SEGUN ADJ. (FRONTERIZO)'!$B$16*'PRECIOS SEGUN ADJ. (FRONTERIZO)'!$C$16</f>
        <v>0</v>
      </c>
      <c r="CM209" s="80" t="e" vm="1">
        <f>+[4]!NumLetras(CL209,"PESO","PESOS DOMINICANOS","$EE $m CON #d/100 CENTAVOS")</f>
        <v>#VALUE!</v>
      </c>
      <c r="CN209" s="80">
        <f t="shared" si="144"/>
        <v>0</v>
      </c>
      <c r="CO209" s="37">
        <v>0</v>
      </c>
      <c r="CP209" s="37">
        <f t="shared" si="173"/>
        <v>0</v>
      </c>
      <c r="CQ209" s="189">
        <v>55.649999999999991</v>
      </c>
      <c r="CR209" s="80">
        <f>+CO209*'PRECIOS SEGUN ADJ. (FRONTERIZO)'!$B$17*'PRECIOS SEGUN ADJ. (FRONTERIZO)'!$C$17</f>
        <v>0</v>
      </c>
      <c r="CS209" s="80" t="e" vm="1">
        <f>+[4]!NumLetras(CR209,"PESO","PESOS DOMINICANOS","$EE $m CON #d/100 CENTAVOS")</f>
        <v>#VALUE!</v>
      </c>
      <c r="CT209" s="80">
        <f t="shared" si="145"/>
        <v>0</v>
      </c>
      <c r="CU209" s="165">
        <v>193</v>
      </c>
      <c r="CV209" s="37">
        <f t="shared" si="146"/>
        <v>7720</v>
      </c>
      <c r="CW209" s="189">
        <v>6.5999999999999988</v>
      </c>
      <c r="CX209" s="80">
        <f>+CU209*'PRECIOS SEGUN ADJ (RURAL)'!$B$14*'PRECIOS SEGUN ADJ (RURAL)'!$C$14</f>
        <v>50952</v>
      </c>
      <c r="CY209" s="80" t="e" vm="1">
        <f>+[4]!NumLetras(CX209,"PESO","PESOS DOMINICANOS","$EE $m CON #d/100 CENTAVOS")</f>
        <v>#VALUE!</v>
      </c>
      <c r="CZ209" s="37">
        <v>0</v>
      </c>
      <c r="DA209" s="37">
        <f t="shared" si="174"/>
        <v>0</v>
      </c>
      <c r="DB209" s="189">
        <v>65.75</v>
      </c>
      <c r="DC209" s="80">
        <f>+CZ209*'PRECIOS SEGUN ADJ. (FRONTERIZO)'!$B$19*'PRECIOS SEGUN ADJ. (FRONTERIZO)'!$C$19</f>
        <v>0</v>
      </c>
      <c r="DD209" s="80" t="e" vm="1">
        <f>+[4]!NumLetras(DC209,"PESO","PESOS DOMINICANOS","$EE $m CON #d/100 CENTAVOS")</f>
        <v>#VALUE!</v>
      </c>
      <c r="DE209" s="80">
        <f t="shared" si="147"/>
        <v>0</v>
      </c>
      <c r="DF209" s="165">
        <v>7</v>
      </c>
      <c r="DG209" s="37">
        <f t="shared" si="148"/>
        <v>280</v>
      </c>
      <c r="DH209" s="189">
        <v>82.59999999999998</v>
      </c>
      <c r="DI209" s="80">
        <f>+DF209*'PRECIOS SEGUN ADJ (RURAL)'!$B$15*'PRECIOS SEGUN ADJ (RURAL)'!$C$15</f>
        <v>23127.999999999996</v>
      </c>
      <c r="DJ209" s="80" t="e" vm="1">
        <f>+[4]!NumLetras(DI209,"PESO","PESOS DOMINICANOS","$EE $m CON #d/100 CENTAVOS")</f>
        <v>#VALUE!</v>
      </c>
      <c r="DK209" s="80">
        <f t="shared" si="165"/>
        <v>4163.04</v>
      </c>
      <c r="DL209" s="165">
        <v>193</v>
      </c>
      <c r="DM209" s="37">
        <f t="shared" si="149"/>
        <v>7720</v>
      </c>
      <c r="DN209" s="189">
        <v>23.059999999999995</v>
      </c>
      <c r="DO209" s="80">
        <f>+DL209*'PRECIOS SEGUN ADJ (RURAL)'!$B$17*'PRECIOS SEGUN ADJ (RURAL)'!$C$17</f>
        <v>178023.2</v>
      </c>
      <c r="DP209" s="80" t="e" vm="1">
        <f>+[4]!NumLetras(DO209,"PESO","PESOS DOMINICANOS","$EE $m CON #d/100 CENTAVOS")</f>
        <v>#VALUE!</v>
      </c>
      <c r="DQ209" s="192">
        <v>0</v>
      </c>
      <c r="DR209" s="192">
        <f t="shared" si="175"/>
        <v>0</v>
      </c>
      <c r="DS209" s="189">
        <v>80.849999999999994</v>
      </c>
      <c r="DT209" s="80">
        <f>+DQ209*'PRECIOS SEGUN ADJ. (FRONTERIZO)'!$B$22*'PRECIOS SEGUN ADJ. (FRONTERIZO)'!$C$22</f>
        <v>0</v>
      </c>
      <c r="DU209" s="80" t="e" vm="1">
        <f>+[4]!NumLetras(DT209,"PESO","PESOS DOMINICANOS","$EE $m CON #d/100 CENTAVOS")</f>
        <v>#VALUE!</v>
      </c>
      <c r="DV209" s="165">
        <v>8</v>
      </c>
      <c r="DW209" s="37">
        <f t="shared" si="150"/>
        <v>320</v>
      </c>
      <c r="DX209" s="189">
        <v>21.83</v>
      </c>
      <c r="DY209" s="80">
        <f>+DV209*'PRECIOS SEGUN ADJ (RURAL)'!$B$19*'PRECIOS SEGUN ADJ (RURAL)'!$C$19</f>
        <v>6985.5999999999995</v>
      </c>
      <c r="DZ209" s="80" t="e" vm="1">
        <f>+[4]!NumLetras(DY209,"PESO","PESOS DOMINICANOS","$EE $m CON #d/100 CENTAVOS")</f>
        <v>#VALUE!</v>
      </c>
      <c r="EA209" s="80">
        <f t="shared" si="166"/>
        <v>1257.4100000000001</v>
      </c>
      <c r="EB209" s="165">
        <v>28</v>
      </c>
      <c r="EC209" s="37">
        <f t="shared" si="151"/>
        <v>1120</v>
      </c>
      <c r="ED209" s="189">
        <v>33</v>
      </c>
      <c r="EE209" s="80">
        <f>+EB209*'PRECIOS SEGUN ADJ (RURAL)'!$B$20*'PRECIOS SEGUN ADJ (RURAL)'!$C$20</f>
        <v>36960</v>
      </c>
      <c r="EF209" s="80" t="e" vm="1">
        <f>+[4]!NumLetras(EE209,"PESO","PESOS DOMINICANOS","$EE $m CON #d/100 CENTAVOS")</f>
        <v>#VALUE!</v>
      </c>
      <c r="EG209" s="37">
        <v>0</v>
      </c>
      <c r="EH209" s="37">
        <f t="shared" si="176"/>
        <v>0</v>
      </c>
      <c r="EI209" s="189">
        <v>15.789999999999997</v>
      </c>
      <c r="EJ209" s="80">
        <f>+EG209*'PRECIOS SEGUN ADJ. (FRONTERIZO)'!$B$25*'PRECIOS SEGUN ADJ. (FRONTERIZO)'!$C$25</f>
        <v>0</v>
      </c>
      <c r="EK209" s="80" t="e" vm="1">
        <f>+[4]!NumLetras(EJ209,"PESO","PESOS DOMINICANOS","$EE $m CON #d/100 CENTAVOS")</f>
        <v>#VALUE!</v>
      </c>
      <c r="EL209" s="37">
        <v>0</v>
      </c>
      <c r="EM209" s="37">
        <f t="shared" si="177"/>
        <v>0</v>
      </c>
      <c r="EN209" s="189">
        <v>31.5</v>
      </c>
      <c r="EO209" s="80">
        <f>+EL209*'PRECIOS SEGUN ADJ. (FRONTERIZO)'!$B$26*'PRECIOS SEGUN ADJ. (FRONTERIZO)'!$C$26</f>
        <v>0</v>
      </c>
      <c r="EP209" s="80" t="e" vm="1">
        <f>+[4]!NumLetras(EO209,"PESO","PESOS DOMINICANOS","$EE $m CON #d/100 CENTAVOS")</f>
        <v>#VALUE!</v>
      </c>
      <c r="EQ209" s="193">
        <v>25</v>
      </c>
      <c r="ER209" s="194">
        <f t="shared" si="152"/>
        <v>1000</v>
      </c>
      <c r="ES209" s="195">
        <v>21.68</v>
      </c>
      <c r="ET209" s="196">
        <f>+EQ209*'PRECIOS SEGUN ADJ (RURAL)'!$B$13*'PRECIOS SEGUN ADJ (RURAL)'!$C$13</f>
        <v>21680</v>
      </c>
      <c r="EU209" s="196" t="e" vm="1">
        <f>+[4]!NumLetras(ET209,"PESO","PESOS DOMINICANOS","$EE $m CON #d/100 CENTAVOS")</f>
        <v>#VALUE!</v>
      </c>
      <c r="EV209" s="197">
        <v>193</v>
      </c>
      <c r="EW209" s="198">
        <f t="shared" si="167"/>
        <v>3860</v>
      </c>
      <c r="EX209" s="199">
        <v>5.5</v>
      </c>
      <c r="EY209" s="200">
        <f>+EV209*'PRECIOS SEGUN ADJ (RURAL)'!$B$16*'PRECIOS SEGUN ADJ (RURAL)'!$C$16</f>
        <v>21230</v>
      </c>
      <c r="EZ209" s="200" t="e" vm="1">
        <f>+[4]!NumLetras(EY209,"PESO","PESOS DOMINICANOS","$EE $m CON #d/100 CENTAVOS")</f>
        <v>#VALUE!</v>
      </c>
      <c r="FA209" s="201">
        <v>11</v>
      </c>
      <c r="FB209" s="202">
        <f t="shared" si="153"/>
        <v>440</v>
      </c>
      <c r="FC209" s="203">
        <v>220</v>
      </c>
      <c r="FD209" s="204">
        <f>+FA209*'PRECIOS SEGUN ADJ (RURAL)'!$B$18*'PRECIOS SEGUN ADJ (RURAL)'!$C$18</f>
        <v>96800</v>
      </c>
      <c r="FE209" s="204" t="e" vm="1">
        <f>+[4]!NumLetras(FD209,"PESO","PESOS DOMINICANOS","$EE $m CON #d/100 CENTAVOS")</f>
        <v>#VALUE!</v>
      </c>
      <c r="FF209" s="204">
        <f t="shared" si="168"/>
        <v>17424</v>
      </c>
      <c r="FG209" s="80">
        <f t="shared" si="179"/>
        <v>964551.6</v>
      </c>
      <c r="FH209" s="80" t="e" vm="1">
        <f>+[4]!NumLetras(FG209,"PESO","PESOS DOMINICANOS","$EE $m CON #d/100 CENTAVOS")</f>
        <v>#VALUE!</v>
      </c>
      <c r="FI209" s="80">
        <f t="shared" si="178"/>
        <v>74913.66</v>
      </c>
      <c r="FJ209" s="80" t="e" vm="1">
        <f>+[4]!NumLetras(FI209,"PESO","PESOS DOMINICANOS","$EE $m CON #d/100 CENTAVOS")</f>
        <v>#VALUE!</v>
      </c>
      <c r="FK209" s="80">
        <f t="shared" si="154"/>
        <v>889637.94</v>
      </c>
      <c r="FL209" s="80" t="e" vm="1">
        <f>+[4]!NumLetras(FK209,"PESO","PESOS DOMINICANOS","$EE $m CON #d/100 CENTAVOS")</f>
        <v>#VALUE!</v>
      </c>
      <c r="FM209" s="80">
        <f t="shared" si="155"/>
        <v>192910.32</v>
      </c>
      <c r="FN209" s="80" t="e" vm="1">
        <f>+[4]!NumLetras(FM209,"PESO","PESOS DOMINICANOS","$EE $m CON #d/100 CENTAVOS")</f>
        <v>#VALUE!</v>
      </c>
      <c r="FO209" s="80">
        <f t="shared" si="156"/>
        <v>9645.52</v>
      </c>
      <c r="FP209" s="80" t="e" vm="1">
        <f>+[4]!NumLetras(FO209,"PESO","PESOS DOMINICANOS","$EE $m CON #d/100 CENTAVOS")</f>
        <v>#VALUE!</v>
      </c>
      <c r="FQ209" s="80"/>
      <c r="FR209" s="80">
        <f t="shared" si="157"/>
        <v>771641.28</v>
      </c>
      <c r="FS209" s="80" t="e" vm="1">
        <f>+[4]!NumLetras(FR209,"PESO","PESOS DOMINICANOS","$EE $m CON #d/100 CENTAVOS")</f>
        <v>#VALUE!</v>
      </c>
      <c r="FT209" s="37" t="str">
        <f>+VLOOKUP(D209,'RURAL XENIA'!F:G,2,0)</f>
        <v>R-18</v>
      </c>
    </row>
    <row r="210" spans="1:176">
      <c r="A210" s="37">
        <v>99</v>
      </c>
      <c r="B210" s="37">
        <v>99</v>
      </c>
      <c r="C210" s="26" t="s">
        <v>1578</v>
      </c>
      <c r="D210" s="37">
        <v>10700011751</v>
      </c>
      <c r="E210" s="37" t="str">
        <f>+VLOOKUP(D210,'INFORMACION DE PROVEEDORES'!C:I,2,0)</f>
        <v>107-0001175-1</v>
      </c>
      <c r="F210" s="26" t="str">
        <f>+VLOOKUP(D210,'INFORMACION DE PROVEEDORES'!C:J,4,0)</f>
        <v>LEANNY ABREU MATOS</v>
      </c>
      <c r="G210" s="37" t="str">
        <f>+VLOOKUP(D210,'INFORMACION DE PROVEEDORES'!C:K,5,0)</f>
        <v>107-0001175-1</v>
      </c>
      <c r="H210" s="26" t="str">
        <f>+VLOOKUP(D210,'INFORMACION DE PROVEEDORES'!C:L,7,0)</f>
        <v>CALLE EL SAMAN, NO. 7, RESIDENCIAL JARDINES DE MADRE VIEJA, MADRE VIEJA NORTE</v>
      </c>
      <c r="I210" s="37" t="str">
        <f>+VLOOKUP(D210,'INFORMACION DE PROVEEDORES'!C:M,3,0)</f>
        <v xml:space="preserve"> FÍSICA</v>
      </c>
      <c r="J210" s="37">
        <v>1</v>
      </c>
      <c r="K210" s="37">
        <v>267</v>
      </c>
      <c r="L210" s="37">
        <v>18</v>
      </c>
      <c r="M210" s="37">
        <f t="shared" si="158"/>
        <v>720</v>
      </c>
      <c r="N210" s="189">
        <v>60.180000000000007</v>
      </c>
      <c r="O210" s="80">
        <f>+L210*'PRECIOS SEGUN ADJ (RURAL)'!$B$2*'PRECIOS SEGUN ADJ (RURAL)'!$C$2</f>
        <v>43329.599999999999</v>
      </c>
      <c r="P210" s="80" t="e" vm="1">
        <f>+[4]!NumLetras(O210,"PESO","PESOS DOMINICANOS","$EE $m CON #d/100 CENTAVOS")</f>
        <v>#VALUE!</v>
      </c>
      <c r="Q210" s="80">
        <f t="shared" si="159"/>
        <v>6932.74</v>
      </c>
      <c r="R210" s="165">
        <v>3</v>
      </c>
      <c r="S210" s="37">
        <f t="shared" si="135"/>
        <v>120</v>
      </c>
      <c r="T210" s="189">
        <v>33</v>
      </c>
      <c r="U210" s="80">
        <f>+R210*'PRECIOS SEGUN ADJ (RURAL)'!$B$3*'PRECIOS SEGUN ADJ (RURAL)'!$C$3</f>
        <v>3960</v>
      </c>
      <c r="V210" s="80" t="e" vm="1">
        <f>+[4]!NumLetras(U210,"PESO","PESOS DOMINICANOS","$EE $m CON #d/100 CENTAVOS")</f>
        <v>#VALUE!</v>
      </c>
      <c r="W210" s="192">
        <v>0</v>
      </c>
      <c r="X210" s="37">
        <f t="shared" si="169"/>
        <v>0</v>
      </c>
      <c r="Y210" s="189">
        <v>25.2</v>
      </c>
      <c r="Z210" s="80">
        <f>+W210*'PRECIOS SEGUN ADJ. (FRONTERIZO)'!$B$4*'PRECIOS SEGUN ADJ. (FRONTERIZO)'!$C$4</f>
        <v>0</v>
      </c>
      <c r="AA210" s="80" t="e" vm="1">
        <f>+[4]!NumLetras(Z210,"PESO","PESOS DOMINICANOS","$EE $m CON #d/100 CENTAVOS")</f>
        <v>#VALUE!</v>
      </c>
      <c r="AB210" s="165">
        <v>41</v>
      </c>
      <c r="AC210" s="37">
        <f t="shared" si="136"/>
        <v>1640</v>
      </c>
      <c r="AD210" s="189">
        <v>87.91</v>
      </c>
      <c r="AE210" s="80">
        <f>+AB210*'PRECIOS SEGUN ADJ (RURAL)'!$B$4*'PRECIOS SEGUN ADJ (RURAL)'!$C$4</f>
        <v>144172.4</v>
      </c>
      <c r="AF210" s="80" t="e" vm="1">
        <f>+[4]!NumLetras(AE210,"PESO","PESOS DOMINICANOS","$EE $m CON #d/100 CENTAVOS")</f>
        <v>#VALUE!</v>
      </c>
      <c r="AG210" s="80">
        <f t="shared" si="160"/>
        <v>25951.03</v>
      </c>
      <c r="AH210" s="165">
        <v>49</v>
      </c>
      <c r="AI210" s="37">
        <f t="shared" si="137"/>
        <v>1960</v>
      </c>
      <c r="AJ210" s="189">
        <v>53.95</v>
      </c>
      <c r="AK210" s="80">
        <f>+AH210*'PRECIOS SEGUN ADJ (RURAL)'!$B$5*'PRECIOS SEGUN ADJ (RURAL)'!$C$5</f>
        <v>105742</v>
      </c>
      <c r="AL210" s="80" t="e" vm="1">
        <f>+[4]!NumLetras(AK210,"PESO","PESOS DOMINICANOS","$EE $m CON #d/100 CENTAVOS")</f>
        <v>#VALUE!</v>
      </c>
      <c r="AM210" s="165">
        <v>6</v>
      </c>
      <c r="AN210" s="37">
        <f t="shared" si="138"/>
        <v>240</v>
      </c>
      <c r="AO210" s="189">
        <v>29.05</v>
      </c>
      <c r="AP210" s="80">
        <f>+AM210*'PRECIOS SEGUN ADJ (RURAL)'!$B$6*'PRECIOS SEGUN ADJ (RURAL)'!$C$6</f>
        <v>6972</v>
      </c>
      <c r="AQ210" s="80" t="e" vm="1">
        <f>+[4]!NumLetras(AP210,"PESO","PESOS DOMINICANOS","$EE $m CON #d/100 CENTAVOS")</f>
        <v>#VALUE!</v>
      </c>
      <c r="AR210" s="80">
        <f t="shared" si="161"/>
        <v>1115.52</v>
      </c>
      <c r="AS210" s="165">
        <v>15</v>
      </c>
      <c r="AT210" s="37">
        <f t="shared" si="139"/>
        <v>600</v>
      </c>
      <c r="AU210" s="189">
        <v>304.44</v>
      </c>
      <c r="AV210" s="80">
        <f>+AS210*'PRECIOS SEGUN ADJ (RURAL)'!$B$7*'PRECIOS SEGUN ADJ (RURAL)'!$C$7</f>
        <v>182664</v>
      </c>
      <c r="AW210" s="80" t="e" vm="1">
        <f>+[4]!NumLetras(AV210,"PESO","PESOS DOMINICANOS","$EE $m CON #d/100 CENTAVOS")</f>
        <v>#VALUE!</v>
      </c>
      <c r="AX210" s="80">
        <f t="shared" si="162"/>
        <v>32879.519999999997</v>
      </c>
      <c r="AY210" s="37">
        <v>0</v>
      </c>
      <c r="AZ210" s="37">
        <f t="shared" si="170"/>
        <v>0</v>
      </c>
      <c r="BA210" s="189">
        <v>18.899999999999999</v>
      </c>
      <c r="BB210" s="80">
        <f>+AY210*'PRECIOS SEGUN ADJ. (FRONTERIZO)'!$B$9*'PRECIOS SEGUN ADJ. (FRONTERIZO)'!$C$9</f>
        <v>0</v>
      </c>
      <c r="BC210" s="80" t="e" vm="1">
        <f>+[4]!NumLetras(BB210,"PESO","PESOS DOMINICANOS","$EE $m CON #d/100 CENTAVOS")</f>
        <v>#VALUE!</v>
      </c>
      <c r="BD210" s="165">
        <v>3</v>
      </c>
      <c r="BE210" s="37">
        <f t="shared" si="140"/>
        <v>120</v>
      </c>
      <c r="BF210" s="189">
        <v>140.38999999999999</v>
      </c>
      <c r="BG210" s="80">
        <f>+BD210*'PRECIOS SEGUN ADJ (RURAL)'!$B$8*'PRECIOS SEGUN ADJ (RURAL)'!$C$8</f>
        <v>16846.8</v>
      </c>
      <c r="BH210" s="80" t="e" vm="1">
        <f>+[4]!NumLetras(BG210,"PESO","PESOS DOMINICANOS","$EE $m CON #d/100 CENTAVOS")</f>
        <v>#VALUE!</v>
      </c>
      <c r="BI210" s="80">
        <f t="shared" si="163"/>
        <v>3032.42</v>
      </c>
      <c r="BJ210" s="37">
        <v>0</v>
      </c>
      <c r="BK210" s="37">
        <f t="shared" si="171"/>
        <v>0</v>
      </c>
      <c r="BL210" s="189">
        <v>31.459999999999997</v>
      </c>
      <c r="BM210" s="80">
        <f>+BJ210*'PRECIOS SEGUN ADJ. (FRONTERIZO)'!$B$11*'PRECIOS SEGUN ADJ. (FRONTERIZO)'!$C$11</f>
        <v>0</v>
      </c>
      <c r="BN210" s="80" t="e" vm="1">
        <f>+[4]!NumLetras(BM210,"PESO","PESOS DOMINICANOS","$EE $m CON #d/100 CENTAVOS")</f>
        <v>#VALUE!</v>
      </c>
      <c r="BO210" s="165">
        <v>12</v>
      </c>
      <c r="BP210" s="37">
        <f t="shared" si="141"/>
        <v>480</v>
      </c>
      <c r="BQ210" s="189">
        <v>68.099999999999994</v>
      </c>
      <c r="BR210" s="80">
        <f>+BO210*'PRECIOS SEGUN ADJ (RURAL)'!$B$9*'PRECIOS SEGUN ADJ (RURAL)'!$C$9</f>
        <v>32687.999999999996</v>
      </c>
      <c r="BS210" s="80" t="e" vm="1">
        <f>+[4]!NumLetras(BR210,"PESO","PESOS DOMINICANOS","$EE $m CON #d/100 CENTAVOS")</f>
        <v>#VALUE!</v>
      </c>
      <c r="BT210" s="165">
        <v>267</v>
      </c>
      <c r="BU210" s="37">
        <f t="shared" si="164"/>
        <v>5340</v>
      </c>
      <c r="BV210" s="189">
        <v>5.5</v>
      </c>
      <c r="BW210" s="80">
        <f>+BT210*'PRECIOS SEGUN ADJ (RURAL)'!$B$10*'PRECIOS SEGUN ADJ (RURAL)'!$C$10</f>
        <v>29370</v>
      </c>
      <c r="BX210" s="80" t="e" vm="1">
        <f>+[4]!NumLetras(BW210,"PESO","PESOS DOMINICANOS","$EE $m CON #d/100 CENTAVOS")</f>
        <v>#VALUE!</v>
      </c>
      <c r="BY210" s="165">
        <v>267</v>
      </c>
      <c r="BZ210" s="37">
        <f t="shared" si="142"/>
        <v>10680</v>
      </c>
      <c r="CA210" s="189">
        <v>7.1500000000000012</v>
      </c>
      <c r="CB210" s="80">
        <f>+BY210*'PRECIOS SEGUN ADJ (RURAL)'!$B$11*'PRECIOS SEGUN ADJ (RURAL)'!$C$11</f>
        <v>76362</v>
      </c>
      <c r="CC210" s="80" t="e" vm="1">
        <f>+[4]!NumLetras(CB210,"PESO","PESOS DOMINICANOS","$EE $m CON #d/100 CENTAVOS")</f>
        <v>#VALUE!</v>
      </c>
      <c r="CD210" s="165">
        <v>267</v>
      </c>
      <c r="CE210" s="37">
        <f t="shared" si="143"/>
        <v>10680</v>
      </c>
      <c r="CF210" s="189">
        <v>6.84</v>
      </c>
      <c r="CG210" s="80">
        <f>+CD210*'PRECIOS SEGUN ADJ (RURAL)'!$B$12*'PRECIOS SEGUN ADJ (RURAL)'!$C$12</f>
        <v>73051.199999999997</v>
      </c>
      <c r="CH210" s="80" t="e" vm="1">
        <f>+[4]!NumLetras(CG210,"PESO","PESOS DOMINICANOS","$EE $m CON #d/100 CENTAVOS")</f>
        <v>#VALUE!</v>
      </c>
      <c r="CI210" s="37">
        <v>0</v>
      </c>
      <c r="CJ210" s="37">
        <f t="shared" si="172"/>
        <v>0</v>
      </c>
      <c r="CK210" s="189">
        <v>60</v>
      </c>
      <c r="CL210" s="80">
        <f>+CI210*'PRECIOS SEGUN ADJ. (FRONTERIZO)'!$B$16*'PRECIOS SEGUN ADJ. (FRONTERIZO)'!$C$16</f>
        <v>0</v>
      </c>
      <c r="CM210" s="80" t="e" vm="1">
        <f>+[4]!NumLetras(CL210,"PESO","PESOS DOMINICANOS","$EE $m CON #d/100 CENTAVOS")</f>
        <v>#VALUE!</v>
      </c>
      <c r="CN210" s="80">
        <f t="shared" si="144"/>
        <v>0</v>
      </c>
      <c r="CO210" s="37">
        <v>0</v>
      </c>
      <c r="CP210" s="37">
        <f t="shared" si="173"/>
        <v>0</v>
      </c>
      <c r="CQ210" s="189">
        <v>55.649999999999991</v>
      </c>
      <c r="CR210" s="80">
        <f>+CO210*'PRECIOS SEGUN ADJ. (FRONTERIZO)'!$B$17*'PRECIOS SEGUN ADJ. (FRONTERIZO)'!$C$17</f>
        <v>0</v>
      </c>
      <c r="CS210" s="80" t="e" vm="1">
        <f>+[4]!NumLetras(CR210,"PESO","PESOS DOMINICANOS","$EE $m CON #d/100 CENTAVOS")</f>
        <v>#VALUE!</v>
      </c>
      <c r="CT210" s="80">
        <f t="shared" si="145"/>
        <v>0</v>
      </c>
      <c r="CU210" s="165">
        <v>267</v>
      </c>
      <c r="CV210" s="37">
        <f t="shared" si="146"/>
        <v>10680</v>
      </c>
      <c r="CW210" s="189">
        <v>6.5999999999999988</v>
      </c>
      <c r="CX210" s="80">
        <f>+CU210*'PRECIOS SEGUN ADJ (RURAL)'!$B$14*'PRECIOS SEGUN ADJ (RURAL)'!$C$14</f>
        <v>70488</v>
      </c>
      <c r="CY210" s="80" t="e" vm="1">
        <f>+[4]!NumLetras(CX210,"PESO","PESOS DOMINICANOS","$EE $m CON #d/100 CENTAVOS")</f>
        <v>#VALUE!</v>
      </c>
      <c r="CZ210" s="37">
        <v>0</v>
      </c>
      <c r="DA210" s="37">
        <f t="shared" si="174"/>
        <v>0</v>
      </c>
      <c r="DB210" s="189">
        <v>65.75</v>
      </c>
      <c r="DC210" s="80">
        <f>+CZ210*'PRECIOS SEGUN ADJ. (FRONTERIZO)'!$B$19*'PRECIOS SEGUN ADJ. (FRONTERIZO)'!$C$19</f>
        <v>0</v>
      </c>
      <c r="DD210" s="80" t="e" vm="1">
        <f>+[4]!NumLetras(DC210,"PESO","PESOS DOMINICANOS","$EE $m CON #d/100 CENTAVOS")</f>
        <v>#VALUE!</v>
      </c>
      <c r="DE210" s="80">
        <f t="shared" si="147"/>
        <v>0</v>
      </c>
      <c r="DF210" s="165">
        <v>9</v>
      </c>
      <c r="DG210" s="37">
        <f t="shared" si="148"/>
        <v>360</v>
      </c>
      <c r="DH210" s="189">
        <v>82.59999999999998</v>
      </c>
      <c r="DI210" s="80">
        <f>+DF210*'PRECIOS SEGUN ADJ (RURAL)'!$B$15*'PRECIOS SEGUN ADJ (RURAL)'!$C$15</f>
        <v>29736</v>
      </c>
      <c r="DJ210" s="80" t="e" vm="1">
        <f>+[4]!NumLetras(DI210,"PESO","PESOS DOMINICANOS","$EE $m CON #d/100 CENTAVOS")</f>
        <v>#VALUE!</v>
      </c>
      <c r="DK210" s="80">
        <f t="shared" si="165"/>
        <v>5352.48</v>
      </c>
      <c r="DL210" s="165">
        <v>267</v>
      </c>
      <c r="DM210" s="37">
        <f t="shared" si="149"/>
        <v>10680</v>
      </c>
      <c r="DN210" s="189">
        <v>23.059999999999995</v>
      </c>
      <c r="DO210" s="80">
        <f>+DL210*'PRECIOS SEGUN ADJ (RURAL)'!$B$17*'PRECIOS SEGUN ADJ (RURAL)'!$C$17</f>
        <v>246280.8</v>
      </c>
      <c r="DP210" s="80" t="e" vm="1">
        <f>+[4]!NumLetras(DO210,"PESO","PESOS DOMINICANOS","$EE $m CON #d/100 CENTAVOS")</f>
        <v>#VALUE!</v>
      </c>
      <c r="DQ210" s="192">
        <v>0</v>
      </c>
      <c r="DR210" s="192">
        <f t="shared" si="175"/>
        <v>0</v>
      </c>
      <c r="DS210" s="189">
        <v>80.849999999999994</v>
      </c>
      <c r="DT210" s="80">
        <f>+DQ210*'PRECIOS SEGUN ADJ. (FRONTERIZO)'!$B$22*'PRECIOS SEGUN ADJ. (FRONTERIZO)'!$C$22</f>
        <v>0</v>
      </c>
      <c r="DU210" s="80" t="e" vm="1">
        <f>+[4]!NumLetras(DT210,"PESO","PESOS DOMINICANOS","$EE $m CON #d/100 CENTAVOS")</f>
        <v>#VALUE!</v>
      </c>
      <c r="DV210" s="165">
        <v>11</v>
      </c>
      <c r="DW210" s="37">
        <f t="shared" si="150"/>
        <v>440</v>
      </c>
      <c r="DX210" s="189">
        <v>21.83</v>
      </c>
      <c r="DY210" s="80">
        <f>+DV210*'PRECIOS SEGUN ADJ (RURAL)'!$B$19*'PRECIOS SEGUN ADJ (RURAL)'!$C$19</f>
        <v>9605.2000000000007</v>
      </c>
      <c r="DZ210" s="80" t="e" vm="1">
        <f>+[4]!NumLetras(DY210,"PESO","PESOS DOMINICANOS","$EE $m CON #d/100 CENTAVOS")</f>
        <v>#VALUE!</v>
      </c>
      <c r="EA210" s="80">
        <f t="shared" si="166"/>
        <v>1728.94</v>
      </c>
      <c r="EB210" s="165">
        <v>39</v>
      </c>
      <c r="EC210" s="37">
        <f t="shared" si="151"/>
        <v>1560</v>
      </c>
      <c r="ED210" s="189">
        <v>33</v>
      </c>
      <c r="EE210" s="80">
        <f>+EB210*'PRECIOS SEGUN ADJ (RURAL)'!$B$20*'PRECIOS SEGUN ADJ (RURAL)'!$C$20</f>
        <v>51480</v>
      </c>
      <c r="EF210" s="80" t="e" vm="1">
        <f>+[4]!NumLetras(EE210,"PESO","PESOS DOMINICANOS","$EE $m CON #d/100 CENTAVOS")</f>
        <v>#VALUE!</v>
      </c>
      <c r="EG210" s="37">
        <v>0</v>
      </c>
      <c r="EH210" s="37">
        <f t="shared" si="176"/>
        <v>0</v>
      </c>
      <c r="EI210" s="189">
        <v>15.789999999999997</v>
      </c>
      <c r="EJ210" s="80">
        <f>+EG210*'PRECIOS SEGUN ADJ. (FRONTERIZO)'!$B$25*'PRECIOS SEGUN ADJ. (FRONTERIZO)'!$C$25</f>
        <v>0</v>
      </c>
      <c r="EK210" s="80" t="e" vm="1">
        <f>+[4]!NumLetras(EJ210,"PESO","PESOS DOMINICANOS","$EE $m CON #d/100 CENTAVOS")</f>
        <v>#VALUE!</v>
      </c>
      <c r="EL210" s="37">
        <v>0</v>
      </c>
      <c r="EM210" s="37">
        <f t="shared" si="177"/>
        <v>0</v>
      </c>
      <c r="EN210" s="189">
        <v>31.5</v>
      </c>
      <c r="EO210" s="80">
        <f>+EL210*'PRECIOS SEGUN ADJ. (FRONTERIZO)'!$B$26*'PRECIOS SEGUN ADJ. (FRONTERIZO)'!$C$26</f>
        <v>0</v>
      </c>
      <c r="EP210" s="80" t="e" vm="1">
        <f>+[4]!NumLetras(EO210,"PESO","PESOS DOMINICANOS","$EE $m CON #d/100 CENTAVOS")</f>
        <v>#VALUE!</v>
      </c>
      <c r="EQ210" s="193">
        <v>34</v>
      </c>
      <c r="ER210" s="194">
        <f t="shared" si="152"/>
        <v>1360</v>
      </c>
      <c r="ES210" s="195">
        <v>21.68</v>
      </c>
      <c r="ET210" s="196">
        <f>+EQ210*'PRECIOS SEGUN ADJ (RURAL)'!$B$13*'PRECIOS SEGUN ADJ (RURAL)'!$C$13</f>
        <v>29484.799999999999</v>
      </c>
      <c r="EU210" s="196" t="e" vm="1">
        <f>+[4]!NumLetras(ET210,"PESO","PESOS DOMINICANOS","$EE $m CON #d/100 CENTAVOS")</f>
        <v>#VALUE!</v>
      </c>
      <c r="EV210" s="197">
        <v>267</v>
      </c>
      <c r="EW210" s="198">
        <f t="shared" si="167"/>
        <v>5340</v>
      </c>
      <c r="EX210" s="199">
        <v>5.5</v>
      </c>
      <c r="EY210" s="200">
        <f>+EV210*'PRECIOS SEGUN ADJ (RURAL)'!$B$16*'PRECIOS SEGUN ADJ (RURAL)'!$C$16</f>
        <v>29370</v>
      </c>
      <c r="EZ210" s="200" t="e" vm="1">
        <f>+[4]!NumLetras(EY210,"PESO","PESOS DOMINICANOS","$EE $m CON #d/100 CENTAVOS")</f>
        <v>#VALUE!</v>
      </c>
      <c r="FA210" s="201">
        <v>15</v>
      </c>
      <c r="FB210" s="202">
        <f t="shared" si="153"/>
        <v>600</v>
      </c>
      <c r="FC210" s="203">
        <v>220</v>
      </c>
      <c r="FD210" s="204">
        <f>+FA210*'PRECIOS SEGUN ADJ (RURAL)'!$B$18*'PRECIOS SEGUN ADJ (RURAL)'!$C$18</f>
        <v>132000</v>
      </c>
      <c r="FE210" s="204" t="e" vm="1">
        <f>+[4]!NumLetras(FD210,"PESO","PESOS DOMINICANOS","$EE $m CON #d/100 CENTAVOS")</f>
        <v>#VALUE!</v>
      </c>
      <c r="FF210" s="204">
        <f t="shared" si="168"/>
        <v>23760</v>
      </c>
      <c r="FG210" s="80">
        <f t="shared" si="179"/>
        <v>1313602.7999999998</v>
      </c>
      <c r="FH210" s="80" t="e" vm="1">
        <f>+[4]!NumLetras(FG210,"PESO","PESOS DOMINICANOS","$EE $m CON #d/100 CENTAVOS")</f>
        <v>#VALUE!</v>
      </c>
      <c r="FI210" s="80">
        <f t="shared" si="178"/>
        <v>100752.65</v>
      </c>
      <c r="FJ210" s="80" t="e" vm="1">
        <f>+[4]!NumLetras(FI210,"PESO","PESOS DOMINICANOS","$EE $m CON #d/100 CENTAVOS")</f>
        <v>#VALUE!</v>
      </c>
      <c r="FK210" s="80">
        <f t="shared" si="154"/>
        <v>1212850.1499999999</v>
      </c>
      <c r="FL210" s="80" t="e" vm="1">
        <f>+[4]!NumLetras(FK210,"PESO","PESOS DOMINICANOS","$EE $m CON #d/100 CENTAVOS")</f>
        <v>#VALUE!</v>
      </c>
      <c r="FM210" s="80">
        <f t="shared" si="155"/>
        <v>262720.56</v>
      </c>
      <c r="FN210" s="80" t="e" vm="1">
        <f>+[4]!NumLetras(FM210,"PESO","PESOS DOMINICANOS","$EE $m CON #d/100 CENTAVOS")</f>
        <v>#VALUE!</v>
      </c>
      <c r="FO210" s="80">
        <f t="shared" si="156"/>
        <v>13136.03</v>
      </c>
      <c r="FP210" s="80" t="e" vm="1">
        <f>+[4]!NumLetras(FO210,"PESO","PESOS DOMINICANOS","$EE $m CON #d/100 CENTAVOS")</f>
        <v>#VALUE!</v>
      </c>
      <c r="FQ210" s="80"/>
      <c r="FR210" s="80">
        <f t="shared" si="157"/>
        <v>1050882.2399999998</v>
      </c>
      <c r="FS210" s="80" t="e" vm="1">
        <f>+[4]!NumLetras(FR210,"PESO","PESOS DOMINICANOS","$EE $m CON #d/100 CENTAVOS")</f>
        <v>#VALUE!</v>
      </c>
      <c r="FT210" s="37" t="str">
        <f>+VLOOKUP(D210,'RURAL XENIA'!F:G,2,0)</f>
        <v>R-15</v>
      </c>
    </row>
    <row r="211" spans="1:176">
      <c r="A211" s="37">
        <v>100</v>
      </c>
      <c r="B211" s="37">
        <v>100</v>
      </c>
      <c r="C211" s="26" t="s">
        <v>1579</v>
      </c>
      <c r="D211" s="37">
        <v>13600054467</v>
      </c>
      <c r="E211" s="37" t="str">
        <f>+VLOOKUP(D211,'INFORMACION DE PROVEEDORES'!C:I,2,0)</f>
        <v>136-0005446-7</v>
      </c>
      <c r="F211" s="26" t="str">
        <f>+VLOOKUP(D211,'INFORMACION DE PROVEEDORES'!C:J,4,0)</f>
        <v>LEONARDO ROJAS ROSARIO</v>
      </c>
      <c r="G211" s="37" t="str">
        <f>+VLOOKUP(D211,'INFORMACION DE PROVEEDORES'!C:K,5,0)</f>
        <v>136-0005446-7</v>
      </c>
      <c r="H211" s="26" t="str">
        <f>+VLOOKUP(D211,'INFORMACION DE PROVEEDORES'!C:L,7,0)</f>
        <v>CALLE PRINCIPAL, NO.12 CENTRO DE LA CIUDAD, EL POZO</v>
      </c>
      <c r="I211" s="37" t="str">
        <f>+VLOOKUP(D211,'INFORMACION DE PROVEEDORES'!C:M,3,0)</f>
        <v xml:space="preserve"> FÍSICA</v>
      </c>
      <c r="J211" s="37">
        <v>6</v>
      </c>
      <c r="K211" s="37">
        <v>199</v>
      </c>
      <c r="L211" s="37">
        <v>15</v>
      </c>
      <c r="M211" s="37">
        <f t="shared" si="158"/>
        <v>600</v>
      </c>
      <c r="N211" s="189">
        <v>60.180000000000007</v>
      </c>
      <c r="O211" s="80">
        <f>+L211*'PRECIOS SEGUN ADJ (RURAL)'!$B$2*'PRECIOS SEGUN ADJ (RURAL)'!$C$2</f>
        <v>36108</v>
      </c>
      <c r="P211" s="80" t="e" vm="1">
        <f>+[4]!NumLetras(O211,"PESO","PESOS DOMINICANOS","$EE $m CON #d/100 CENTAVOS")</f>
        <v>#VALUE!</v>
      </c>
      <c r="Q211" s="80">
        <f t="shared" si="159"/>
        <v>5777.28</v>
      </c>
      <c r="R211" s="165">
        <v>6</v>
      </c>
      <c r="S211" s="37">
        <f t="shared" si="135"/>
        <v>240</v>
      </c>
      <c r="T211" s="189">
        <v>33</v>
      </c>
      <c r="U211" s="80">
        <f>+R211*'PRECIOS SEGUN ADJ (RURAL)'!$B$3*'PRECIOS SEGUN ADJ (RURAL)'!$C$3</f>
        <v>7920</v>
      </c>
      <c r="V211" s="80" t="e" vm="1">
        <f>+[4]!NumLetras(U211,"PESO","PESOS DOMINICANOS","$EE $m CON #d/100 CENTAVOS")</f>
        <v>#VALUE!</v>
      </c>
      <c r="W211" s="192">
        <v>0</v>
      </c>
      <c r="X211" s="37">
        <f t="shared" si="169"/>
        <v>0</v>
      </c>
      <c r="Y211" s="189">
        <v>25.2</v>
      </c>
      <c r="Z211" s="80">
        <f>+W211*'PRECIOS SEGUN ADJ. (FRONTERIZO)'!$B$4*'PRECIOS SEGUN ADJ. (FRONTERIZO)'!$C$4</f>
        <v>0</v>
      </c>
      <c r="AA211" s="80" t="e" vm="1">
        <f>+[4]!NumLetras(Z211,"PESO","PESOS DOMINICANOS","$EE $m CON #d/100 CENTAVOS")</f>
        <v>#VALUE!</v>
      </c>
      <c r="AB211" s="165">
        <v>34</v>
      </c>
      <c r="AC211" s="37">
        <f t="shared" si="136"/>
        <v>1360</v>
      </c>
      <c r="AD211" s="189">
        <v>87.91</v>
      </c>
      <c r="AE211" s="80">
        <f>+AB211*'PRECIOS SEGUN ADJ (RURAL)'!$B$4*'PRECIOS SEGUN ADJ (RURAL)'!$C$4</f>
        <v>119557.6</v>
      </c>
      <c r="AF211" s="80" t="e" vm="1">
        <f>+[4]!NumLetras(AE211,"PESO","PESOS DOMINICANOS","$EE $m CON #d/100 CENTAVOS")</f>
        <v>#VALUE!</v>
      </c>
      <c r="AG211" s="80">
        <f t="shared" si="160"/>
        <v>21520.37</v>
      </c>
      <c r="AH211" s="165">
        <v>39</v>
      </c>
      <c r="AI211" s="37">
        <f t="shared" si="137"/>
        <v>1560</v>
      </c>
      <c r="AJ211" s="189">
        <v>53.95</v>
      </c>
      <c r="AK211" s="80">
        <f>+AH211*'PRECIOS SEGUN ADJ (RURAL)'!$B$5*'PRECIOS SEGUN ADJ (RURAL)'!$C$5</f>
        <v>84162</v>
      </c>
      <c r="AL211" s="80" t="e" vm="1">
        <f>+[4]!NumLetras(AK211,"PESO","PESOS DOMINICANOS","$EE $m CON #d/100 CENTAVOS")</f>
        <v>#VALUE!</v>
      </c>
      <c r="AM211" s="165">
        <v>8</v>
      </c>
      <c r="AN211" s="37">
        <f t="shared" si="138"/>
        <v>320</v>
      </c>
      <c r="AO211" s="189">
        <v>29.05</v>
      </c>
      <c r="AP211" s="80">
        <f>+AM211*'PRECIOS SEGUN ADJ (RURAL)'!$B$6*'PRECIOS SEGUN ADJ (RURAL)'!$C$6</f>
        <v>9296</v>
      </c>
      <c r="AQ211" s="80" t="e" vm="1">
        <f>+[4]!NumLetras(AP211,"PESO","PESOS DOMINICANOS","$EE $m CON #d/100 CENTAVOS")</f>
        <v>#VALUE!</v>
      </c>
      <c r="AR211" s="80">
        <f t="shared" si="161"/>
        <v>1487.36</v>
      </c>
      <c r="AS211" s="165">
        <v>13</v>
      </c>
      <c r="AT211" s="37">
        <f t="shared" si="139"/>
        <v>520</v>
      </c>
      <c r="AU211" s="189">
        <v>304.44</v>
      </c>
      <c r="AV211" s="80">
        <f>+AS211*'PRECIOS SEGUN ADJ (RURAL)'!$B$7*'PRECIOS SEGUN ADJ (RURAL)'!$C$7</f>
        <v>158308.79999999999</v>
      </c>
      <c r="AW211" s="80" t="e" vm="1">
        <f>+[4]!NumLetras(AV211,"PESO","PESOS DOMINICANOS","$EE $m CON #d/100 CENTAVOS")</f>
        <v>#VALUE!</v>
      </c>
      <c r="AX211" s="80">
        <f t="shared" si="162"/>
        <v>28495.58</v>
      </c>
      <c r="AY211" s="37">
        <v>0</v>
      </c>
      <c r="AZ211" s="37">
        <f t="shared" si="170"/>
        <v>0</v>
      </c>
      <c r="BA211" s="189">
        <v>18.899999999999999</v>
      </c>
      <c r="BB211" s="80">
        <f>+AY211*'PRECIOS SEGUN ADJ. (FRONTERIZO)'!$B$9*'PRECIOS SEGUN ADJ. (FRONTERIZO)'!$C$9</f>
        <v>0</v>
      </c>
      <c r="BC211" s="80" t="e" vm="1">
        <f>+[4]!NumLetras(BB211,"PESO","PESOS DOMINICANOS","$EE $m CON #d/100 CENTAVOS")</f>
        <v>#VALUE!</v>
      </c>
      <c r="BD211" s="165">
        <v>6</v>
      </c>
      <c r="BE211" s="37">
        <f t="shared" si="140"/>
        <v>240</v>
      </c>
      <c r="BF211" s="189">
        <v>140.38999999999999</v>
      </c>
      <c r="BG211" s="80">
        <f>+BD211*'PRECIOS SEGUN ADJ (RURAL)'!$B$8*'PRECIOS SEGUN ADJ (RURAL)'!$C$8</f>
        <v>33693.599999999999</v>
      </c>
      <c r="BH211" s="80" t="e" vm="1">
        <f>+[4]!NumLetras(BG211,"PESO","PESOS DOMINICANOS","$EE $m CON #d/100 CENTAVOS")</f>
        <v>#VALUE!</v>
      </c>
      <c r="BI211" s="80">
        <f t="shared" si="163"/>
        <v>6064.85</v>
      </c>
      <c r="BJ211" s="37">
        <v>0</v>
      </c>
      <c r="BK211" s="37">
        <f t="shared" si="171"/>
        <v>0</v>
      </c>
      <c r="BL211" s="189">
        <v>31.459999999999997</v>
      </c>
      <c r="BM211" s="80">
        <f>+BJ211*'PRECIOS SEGUN ADJ. (FRONTERIZO)'!$B$11*'PRECIOS SEGUN ADJ. (FRONTERIZO)'!$C$11</f>
        <v>0</v>
      </c>
      <c r="BN211" s="80" t="e" vm="1">
        <f>+[4]!NumLetras(BM211,"PESO","PESOS DOMINICANOS","$EE $m CON #d/100 CENTAVOS")</f>
        <v>#VALUE!</v>
      </c>
      <c r="BO211" s="165">
        <v>13</v>
      </c>
      <c r="BP211" s="37">
        <f t="shared" si="141"/>
        <v>520</v>
      </c>
      <c r="BQ211" s="189">
        <v>68.099999999999994</v>
      </c>
      <c r="BR211" s="80">
        <f>+BO211*'PRECIOS SEGUN ADJ (RURAL)'!$B$9*'PRECIOS SEGUN ADJ (RURAL)'!$C$9</f>
        <v>35412</v>
      </c>
      <c r="BS211" s="80" t="e" vm="1">
        <f>+[4]!NumLetras(BR211,"PESO","PESOS DOMINICANOS","$EE $m CON #d/100 CENTAVOS")</f>
        <v>#VALUE!</v>
      </c>
      <c r="BT211" s="165">
        <v>199</v>
      </c>
      <c r="BU211" s="37">
        <f t="shared" si="164"/>
        <v>3980</v>
      </c>
      <c r="BV211" s="189">
        <v>5.5</v>
      </c>
      <c r="BW211" s="80">
        <f>+BT211*'PRECIOS SEGUN ADJ (RURAL)'!$B$10*'PRECIOS SEGUN ADJ (RURAL)'!$C$10</f>
        <v>21890</v>
      </c>
      <c r="BX211" s="80" t="e" vm="1">
        <f>+[4]!NumLetras(BW211,"PESO","PESOS DOMINICANOS","$EE $m CON #d/100 CENTAVOS")</f>
        <v>#VALUE!</v>
      </c>
      <c r="BY211" s="165">
        <v>199</v>
      </c>
      <c r="BZ211" s="37">
        <f t="shared" si="142"/>
        <v>7960</v>
      </c>
      <c r="CA211" s="189">
        <v>7.1500000000000012</v>
      </c>
      <c r="CB211" s="80">
        <f>+BY211*'PRECIOS SEGUN ADJ (RURAL)'!$B$11*'PRECIOS SEGUN ADJ (RURAL)'!$C$11</f>
        <v>56914.000000000007</v>
      </c>
      <c r="CC211" s="80" t="e" vm="1">
        <f>+[4]!NumLetras(CB211,"PESO","PESOS DOMINICANOS","$EE $m CON #d/100 CENTAVOS")</f>
        <v>#VALUE!</v>
      </c>
      <c r="CD211" s="165">
        <v>199</v>
      </c>
      <c r="CE211" s="37">
        <f t="shared" si="143"/>
        <v>7960</v>
      </c>
      <c r="CF211" s="189">
        <v>6.84</v>
      </c>
      <c r="CG211" s="80">
        <f>+CD211*'PRECIOS SEGUN ADJ (RURAL)'!$B$12*'PRECIOS SEGUN ADJ (RURAL)'!$C$12</f>
        <v>54446.400000000001</v>
      </c>
      <c r="CH211" s="80" t="e" vm="1">
        <f>+[4]!NumLetras(CG211,"PESO","PESOS DOMINICANOS","$EE $m CON #d/100 CENTAVOS")</f>
        <v>#VALUE!</v>
      </c>
      <c r="CI211" s="37">
        <v>0</v>
      </c>
      <c r="CJ211" s="37">
        <f t="shared" si="172"/>
        <v>0</v>
      </c>
      <c r="CK211" s="189">
        <v>60</v>
      </c>
      <c r="CL211" s="80">
        <f>+CI211*'PRECIOS SEGUN ADJ. (FRONTERIZO)'!$B$16*'PRECIOS SEGUN ADJ. (FRONTERIZO)'!$C$16</f>
        <v>0</v>
      </c>
      <c r="CM211" s="80" t="e" vm="1">
        <f>+[4]!NumLetras(CL211,"PESO","PESOS DOMINICANOS","$EE $m CON #d/100 CENTAVOS")</f>
        <v>#VALUE!</v>
      </c>
      <c r="CN211" s="80">
        <f t="shared" si="144"/>
        <v>0</v>
      </c>
      <c r="CO211" s="37">
        <v>0</v>
      </c>
      <c r="CP211" s="37">
        <f t="shared" si="173"/>
        <v>0</v>
      </c>
      <c r="CQ211" s="189">
        <v>55.649999999999991</v>
      </c>
      <c r="CR211" s="80">
        <f>+CO211*'PRECIOS SEGUN ADJ. (FRONTERIZO)'!$B$17*'PRECIOS SEGUN ADJ. (FRONTERIZO)'!$C$17</f>
        <v>0</v>
      </c>
      <c r="CS211" s="80" t="e" vm="1">
        <f>+[4]!NumLetras(CR211,"PESO","PESOS DOMINICANOS","$EE $m CON #d/100 CENTAVOS")</f>
        <v>#VALUE!</v>
      </c>
      <c r="CT211" s="80">
        <f t="shared" si="145"/>
        <v>0</v>
      </c>
      <c r="CU211" s="165">
        <v>199</v>
      </c>
      <c r="CV211" s="37">
        <f t="shared" si="146"/>
        <v>7960</v>
      </c>
      <c r="CW211" s="189">
        <v>6.5999999999999988</v>
      </c>
      <c r="CX211" s="80">
        <f>+CU211*'PRECIOS SEGUN ADJ (RURAL)'!$B$14*'PRECIOS SEGUN ADJ (RURAL)'!$C$14</f>
        <v>52535.999999999993</v>
      </c>
      <c r="CY211" s="80" t="e" vm="1">
        <f>+[4]!NumLetras(CX211,"PESO","PESOS DOMINICANOS","$EE $m CON #d/100 CENTAVOS")</f>
        <v>#VALUE!</v>
      </c>
      <c r="CZ211" s="37">
        <v>0</v>
      </c>
      <c r="DA211" s="37">
        <f t="shared" si="174"/>
        <v>0</v>
      </c>
      <c r="DB211" s="189">
        <v>65.75</v>
      </c>
      <c r="DC211" s="80">
        <f>+CZ211*'PRECIOS SEGUN ADJ. (FRONTERIZO)'!$B$19*'PRECIOS SEGUN ADJ. (FRONTERIZO)'!$C$19</f>
        <v>0</v>
      </c>
      <c r="DD211" s="80" t="e" vm="1">
        <f>+[4]!NumLetras(DC211,"PESO","PESOS DOMINICANOS","$EE $m CON #d/100 CENTAVOS")</f>
        <v>#VALUE!</v>
      </c>
      <c r="DE211" s="80">
        <f t="shared" si="147"/>
        <v>0</v>
      </c>
      <c r="DF211" s="165">
        <v>9</v>
      </c>
      <c r="DG211" s="37">
        <f t="shared" si="148"/>
        <v>360</v>
      </c>
      <c r="DH211" s="189">
        <v>82.59999999999998</v>
      </c>
      <c r="DI211" s="80">
        <f>+DF211*'PRECIOS SEGUN ADJ (RURAL)'!$B$15*'PRECIOS SEGUN ADJ (RURAL)'!$C$15</f>
        <v>29736</v>
      </c>
      <c r="DJ211" s="80" t="e" vm="1">
        <f>+[4]!NumLetras(DI211,"PESO","PESOS DOMINICANOS","$EE $m CON #d/100 CENTAVOS")</f>
        <v>#VALUE!</v>
      </c>
      <c r="DK211" s="80">
        <f t="shared" si="165"/>
        <v>5352.48</v>
      </c>
      <c r="DL211" s="165">
        <v>199</v>
      </c>
      <c r="DM211" s="37">
        <f t="shared" si="149"/>
        <v>7960</v>
      </c>
      <c r="DN211" s="189">
        <v>23.059999999999995</v>
      </c>
      <c r="DO211" s="80">
        <f>+DL211*'PRECIOS SEGUN ADJ (RURAL)'!$B$17*'PRECIOS SEGUN ADJ (RURAL)'!$C$17</f>
        <v>183557.59999999998</v>
      </c>
      <c r="DP211" s="80" t="e" vm="1">
        <f>+[4]!NumLetras(DO211,"PESO","PESOS DOMINICANOS","$EE $m CON #d/100 CENTAVOS")</f>
        <v>#VALUE!</v>
      </c>
      <c r="DQ211" s="192">
        <v>0</v>
      </c>
      <c r="DR211" s="192">
        <f t="shared" si="175"/>
        <v>0</v>
      </c>
      <c r="DS211" s="189">
        <v>80.849999999999994</v>
      </c>
      <c r="DT211" s="80">
        <f>+DQ211*'PRECIOS SEGUN ADJ. (FRONTERIZO)'!$B$22*'PRECIOS SEGUN ADJ. (FRONTERIZO)'!$C$22</f>
        <v>0</v>
      </c>
      <c r="DU211" s="80" t="e" vm="1">
        <f>+[4]!NumLetras(DT211,"PESO","PESOS DOMINICANOS","$EE $m CON #d/100 CENTAVOS")</f>
        <v>#VALUE!</v>
      </c>
      <c r="DV211" s="165">
        <v>10</v>
      </c>
      <c r="DW211" s="37">
        <f t="shared" si="150"/>
        <v>400</v>
      </c>
      <c r="DX211" s="189">
        <v>21.83</v>
      </c>
      <c r="DY211" s="80">
        <f>+DV211*'PRECIOS SEGUN ADJ (RURAL)'!$B$19*'PRECIOS SEGUN ADJ (RURAL)'!$C$19</f>
        <v>8732</v>
      </c>
      <c r="DZ211" s="80" t="e" vm="1">
        <f>+[4]!NumLetras(DY211,"PESO","PESOS DOMINICANOS","$EE $m CON #d/100 CENTAVOS")</f>
        <v>#VALUE!</v>
      </c>
      <c r="EA211" s="80">
        <f t="shared" si="166"/>
        <v>1571.76</v>
      </c>
      <c r="EB211" s="165">
        <v>32</v>
      </c>
      <c r="EC211" s="37">
        <f t="shared" si="151"/>
        <v>1280</v>
      </c>
      <c r="ED211" s="189">
        <v>33</v>
      </c>
      <c r="EE211" s="80">
        <f>+EB211*'PRECIOS SEGUN ADJ (RURAL)'!$B$20*'PRECIOS SEGUN ADJ (RURAL)'!$C$20</f>
        <v>42240</v>
      </c>
      <c r="EF211" s="80" t="e" vm="1">
        <f>+[4]!NumLetras(EE211,"PESO","PESOS DOMINICANOS","$EE $m CON #d/100 CENTAVOS")</f>
        <v>#VALUE!</v>
      </c>
      <c r="EG211" s="37">
        <v>0</v>
      </c>
      <c r="EH211" s="37">
        <f t="shared" si="176"/>
        <v>0</v>
      </c>
      <c r="EI211" s="189">
        <v>15.789999999999997</v>
      </c>
      <c r="EJ211" s="80">
        <f>+EG211*'PRECIOS SEGUN ADJ. (FRONTERIZO)'!$B$25*'PRECIOS SEGUN ADJ. (FRONTERIZO)'!$C$25</f>
        <v>0</v>
      </c>
      <c r="EK211" s="80" t="e" vm="1">
        <f>+[4]!NumLetras(EJ211,"PESO","PESOS DOMINICANOS","$EE $m CON #d/100 CENTAVOS")</f>
        <v>#VALUE!</v>
      </c>
      <c r="EL211" s="37">
        <v>0</v>
      </c>
      <c r="EM211" s="37">
        <f t="shared" si="177"/>
        <v>0</v>
      </c>
      <c r="EN211" s="189">
        <v>31.5</v>
      </c>
      <c r="EO211" s="80">
        <f>+EL211*'PRECIOS SEGUN ADJ. (FRONTERIZO)'!$B$26*'PRECIOS SEGUN ADJ. (FRONTERIZO)'!$C$26</f>
        <v>0</v>
      </c>
      <c r="EP211" s="80" t="e" vm="1">
        <f>+[4]!NumLetras(EO211,"PESO","PESOS DOMINICANOS","$EE $m CON #d/100 CENTAVOS")</f>
        <v>#VALUE!</v>
      </c>
      <c r="EQ211" s="193">
        <v>27</v>
      </c>
      <c r="ER211" s="194">
        <f t="shared" si="152"/>
        <v>1080</v>
      </c>
      <c r="ES211" s="195">
        <v>21.68</v>
      </c>
      <c r="ET211" s="196">
        <f>+EQ211*'PRECIOS SEGUN ADJ (RURAL)'!$B$13*'PRECIOS SEGUN ADJ (RURAL)'!$C$13</f>
        <v>23414.400000000001</v>
      </c>
      <c r="EU211" s="196" t="e" vm="1">
        <f>+[4]!NumLetras(ET211,"PESO","PESOS DOMINICANOS","$EE $m CON #d/100 CENTAVOS")</f>
        <v>#VALUE!</v>
      </c>
      <c r="EV211" s="197">
        <v>199</v>
      </c>
      <c r="EW211" s="198">
        <f t="shared" si="167"/>
        <v>3980</v>
      </c>
      <c r="EX211" s="199">
        <v>5.5</v>
      </c>
      <c r="EY211" s="200">
        <f>+EV211*'PRECIOS SEGUN ADJ (RURAL)'!$B$16*'PRECIOS SEGUN ADJ (RURAL)'!$C$16</f>
        <v>21890</v>
      </c>
      <c r="EZ211" s="200" t="e" vm="1">
        <f>+[4]!NumLetras(EY211,"PESO","PESOS DOMINICANOS","$EE $m CON #d/100 CENTAVOS")</f>
        <v>#VALUE!</v>
      </c>
      <c r="FA211" s="201">
        <v>13</v>
      </c>
      <c r="FB211" s="202">
        <f t="shared" si="153"/>
        <v>520</v>
      </c>
      <c r="FC211" s="203">
        <v>220</v>
      </c>
      <c r="FD211" s="204">
        <f>+FA211*'PRECIOS SEGUN ADJ (RURAL)'!$B$18*'PRECIOS SEGUN ADJ (RURAL)'!$C$18</f>
        <v>114400</v>
      </c>
      <c r="FE211" s="204" t="e" vm="1">
        <f>+[4]!NumLetras(FD211,"PESO","PESOS DOMINICANOS","$EE $m CON #d/100 CENTAVOS")</f>
        <v>#VALUE!</v>
      </c>
      <c r="FF211" s="204">
        <f t="shared" si="168"/>
        <v>20592</v>
      </c>
      <c r="FG211" s="80">
        <f t="shared" si="179"/>
        <v>1094214.3999999999</v>
      </c>
      <c r="FH211" s="80" t="e" vm="1">
        <f>+[4]!NumLetras(FG211,"PESO","PESOS DOMINICANOS","$EE $m CON #d/100 CENTAVOS")</f>
        <v>#VALUE!</v>
      </c>
      <c r="FI211" s="80">
        <f t="shared" si="178"/>
        <v>90861.68</v>
      </c>
      <c r="FJ211" s="80" t="e" vm="1">
        <f>+[4]!NumLetras(FI211,"PESO","PESOS DOMINICANOS","$EE $m CON #d/100 CENTAVOS")</f>
        <v>#VALUE!</v>
      </c>
      <c r="FK211" s="80">
        <f t="shared" si="154"/>
        <v>1003352.72</v>
      </c>
      <c r="FL211" s="80" t="e" vm="1">
        <f>+[4]!NumLetras(FK211,"PESO","PESOS DOMINICANOS","$EE $m CON #d/100 CENTAVOS")</f>
        <v>#VALUE!</v>
      </c>
      <c r="FM211" s="80">
        <f t="shared" si="155"/>
        <v>218842.88</v>
      </c>
      <c r="FN211" s="80" t="e" vm="1">
        <f>+[4]!NumLetras(FM211,"PESO","PESOS DOMINICANOS","$EE $m CON #d/100 CENTAVOS")</f>
        <v>#VALUE!</v>
      </c>
      <c r="FO211" s="80">
        <f t="shared" si="156"/>
        <v>10942.14</v>
      </c>
      <c r="FP211" s="80" t="e" vm="1">
        <f>+[4]!NumLetras(FO211,"PESO","PESOS DOMINICANOS","$EE $m CON #d/100 CENTAVOS")</f>
        <v>#VALUE!</v>
      </c>
      <c r="FQ211" s="80"/>
      <c r="FR211" s="80">
        <f t="shared" si="157"/>
        <v>875371.5199999999</v>
      </c>
      <c r="FS211" s="80" t="e" vm="1">
        <f>+[4]!NumLetras(FR211,"PESO","PESOS DOMINICANOS","$EE $m CON #d/100 CENTAVOS")</f>
        <v>#VALUE!</v>
      </c>
      <c r="FT211" s="37" t="str">
        <f>+VLOOKUP(D211,'RURAL XENIA'!F:G,2,0)</f>
        <v>R-32</v>
      </c>
    </row>
    <row r="212" spans="1:176">
      <c r="A212" s="37">
        <v>101</v>
      </c>
      <c r="B212" s="37">
        <v>101</v>
      </c>
      <c r="C212" s="26" t="s">
        <v>1594</v>
      </c>
      <c r="D212" s="37">
        <v>4900074610</v>
      </c>
      <c r="E212" s="37" t="str">
        <f>+VLOOKUP(D212,'INFORMACION DE PROVEEDORES'!C:I,2,0)</f>
        <v>049-0007461-0</v>
      </c>
      <c r="F212" s="26" t="str">
        <f>+VLOOKUP(D212,'INFORMACION DE PROVEEDORES'!C:J,4,0)</f>
        <v>LIDIA ALTAGRACIA JIMENEZ PEGUERO</v>
      </c>
      <c r="G212" s="37" t="str">
        <f>+VLOOKUP(D212,'INFORMACION DE PROVEEDORES'!C:K,5,0)</f>
        <v>049-0007461-0</v>
      </c>
      <c r="H212" s="26">
        <f>+VLOOKUP(D212,'INFORMACION DE PROVEEDORES'!C:L,7,0)</f>
        <v>0</v>
      </c>
      <c r="I212" s="37" t="str">
        <f>+VLOOKUP(D212,'INFORMACION DE PROVEEDORES'!C:M,3,0)</f>
        <v xml:space="preserve"> FÍSICA</v>
      </c>
      <c r="J212" s="37">
        <v>2</v>
      </c>
      <c r="K212" s="37">
        <v>179</v>
      </c>
      <c r="L212" s="37">
        <v>13</v>
      </c>
      <c r="M212" s="37">
        <f t="shared" si="158"/>
        <v>520</v>
      </c>
      <c r="N212" s="189">
        <v>60.180000000000007</v>
      </c>
      <c r="O212" s="80">
        <f>+L212*'PRECIOS SEGUN ADJ (RURAL)'!$B$2*'PRECIOS SEGUN ADJ (RURAL)'!$C$2</f>
        <v>31293.600000000002</v>
      </c>
      <c r="P212" s="80" t="e" vm="1">
        <f>+[4]!NumLetras(O212,"PESO","PESOS DOMINICANOS","$EE $m CON #d/100 CENTAVOS")</f>
        <v>#VALUE!</v>
      </c>
      <c r="Q212" s="80">
        <f t="shared" si="159"/>
        <v>5006.9799999999996</v>
      </c>
      <c r="R212" s="165">
        <v>3</v>
      </c>
      <c r="S212" s="37">
        <f t="shared" si="135"/>
        <v>120</v>
      </c>
      <c r="T212" s="189">
        <v>33</v>
      </c>
      <c r="U212" s="80">
        <f>+R212*'PRECIOS SEGUN ADJ (RURAL)'!$B$3*'PRECIOS SEGUN ADJ (RURAL)'!$C$3</f>
        <v>3960</v>
      </c>
      <c r="V212" s="80" t="e" vm="1">
        <f>+[4]!NumLetras(U212,"PESO","PESOS DOMINICANOS","$EE $m CON #d/100 CENTAVOS")</f>
        <v>#VALUE!</v>
      </c>
      <c r="W212" s="192">
        <v>0</v>
      </c>
      <c r="X212" s="37">
        <f t="shared" si="169"/>
        <v>0</v>
      </c>
      <c r="Y212" s="189">
        <v>25.2</v>
      </c>
      <c r="Z212" s="80">
        <f>+W212*'PRECIOS SEGUN ADJ. (FRONTERIZO)'!$B$4*'PRECIOS SEGUN ADJ. (FRONTERIZO)'!$C$4</f>
        <v>0</v>
      </c>
      <c r="AA212" s="80" t="e" vm="1">
        <f>+[4]!NumLetras(Z212,"PESO","PESOS DOMINICANOS","$EE $m CON #d/100 CENTAVOS")</f>
        <v>#VALUE!</v>
      </c>
      <c r="AB212" s="165">
        <v>28</v>
      </c>
      <c r="AC212" s="37">
        <f t="shared" si="136"/>
        <v>1120</v>
      </c>
      <c r="AD212" s="189">
        <v>87.91</v>
      </c>
      <c r="AE212" s="80">
        <f>+AB212*'PRECIOS SEGUN ADJ (RURAL)'!$B$4*'PRECIOS SEGUN ADJ (RURAL)'!$C$4</f>
        <v>98459.199999999997</v>
      </c>
      <c r="AF212" s="80" t="e" vm="1">
        <f>+[4]!NumLetras(AE212,"PESO","PESOS DOMINICANOS","$EE $m CON #d/100 CENTAVOS")</f>
        <v>#VALUE!</v>
      </c>
      <c r="AG212" s="80">
        <f t="shared" si="160"/>
        <v>17722.66</v>
      </c>
      <c r="AH212" s="165">
        <v>34</v>
      </c>
      <c r="AI212" s="37">
        <f t="shared" si="137"/>
        <v>1360</v>
      </c>
      <c r="AJ212" s="189">
        <v>53.95</v>
      </c>
      <c r="AK212" s="80">
        <f>+AH212*'PRECIOS SEGUN ADJ (RURAL)'!$B$5*'PRECIOS SEGUN ADJ (RURAL)'!$C$5</f>
        <v>73372</v>
      </c>
      <c r="AL212" s="80" t="e" vm="1">
        <f>+[4]!NumLetras(AK212,"PESO","PESOS DOMINICANOS","$EE $m CON #d/100 CENTAVOS")</f>
        <v>#VALUE!</v>
      </c>
      <c r="AM212" s="165">
        <v>5</v>
      </c>
      <c r="AN212" s="37">
        <f t="shared" si="138"/>
        <v>200</v>
      </c>
      <c r="AO212" s="189">
        <v>29.05</v>
      </c>
      <c r="AP212" s="80">
        <f>+AM212*'PRECIOS SEGUN ADJ (RURAL)'!$B$6*'PRECIOS SEGUN ADJ (RURAL)'!$C$6</f>
        <v>5810</v>
      </c>
      <c r="AQ212" s="80" t="e" vm="1">
        <f>+[4]!NumLetras(AP212,"PESO","PESOS DOMINICANOS","$EE $m CON #d/100 CENTAVOS")</f>
        <v>#VALUE!</v>
      </c>
      <c r="AR212" s="80">
        <f t="shared" si="161"/>
        <v>929.6</v>
      </c>
      <c r="AS212" s="165">
        <v>11</v>
      </c>
      <c r="AT212" s="37">
        <f t="shared" si="139"/>
        <v>440</v>
      </c>
      <c r="AU212" s="189">
        <v>304.44</v>
      </c>
      <c r="AV212" s="80">
        <f>+AS212*'PRECIOS SEGUN ADJ (RURAL)'!$B$7*'PRECIOS SEGUN ADJ (RURAL)'!$C$7</f>
        <v>133953.60000000001</v>
      </c>
      <c r="AW212" s="80" t="e" vm="1">
        <f>+[4]!NumLetras(AV212,"PESO","PESOS DOMINICANOS","$EE $m CON #d/100 CENTAVOS")</f>
        <v>#VALUE!</v>
      </c>
      <c r="AX212" s="80">
        <f t="shared" si="162"/>
        <v>24111.65</v>
      </c>
      <c r="AY212" s="37">
        <v>0</v>
      </c>
      <c r="AZ212" s="37">
        <f t="shared" si="170"/>
        <v>0</v>
      </c>
      <c r="BA212" s="189">
        <v>18.899999999999999</v>
      </c>
      <c r="BB212" s="80">
        <f>+AY212*'PRECIOS SEGUN ADJ. (FRONTERIZO)'!$B$9*'PRECIOS SEGUN ADJ. (FRONTERIZO)'!$C$9</f>
        <v>0</v>
      </c>
      <c r="BC212" s="80" t="e" vm="1">
        <f>+[4]!NumLetras(BB212,"PESO","PESOS DOMINICANOS","$EE $m CON #d/100 CENTAVOS")</f>
        <v>#VALUE!</v>
      </c>
      <c r="BD212" s="165">
        <v>3</v>
      </c>
      <c r="BE212" s="37">
        <f t="shared" si="140"/>
        <v>120</v>
      </c>
      <c r="BF212" s="189">
        <v>140.38999999999999</v>
      </c>
      <c r="BG212" s="80">
        <f>+BD212*'PRECIOS SEGUN ADJ (RURAL)'!$B$8*'PRECIOS SEGUN ADJ (RURAL)'!$C$8</f>
        <v>16846.8</v>
      </c>
      <c r="BH212" s="80" t="e" vm="1">
        <f>+[4]!NumLetras(BG212,"PESO","PESOS DOMINICANOS","$EE $m CON #d/100 CENTAVOS")</f>
        <v>#VALUE!</v>
      </c>
      <c r="BI212" s="80">
        <f t="shared" si="163"/>
        <v>3032.42</v>
      </c>
      <c r="BJ212" s="37">
        <v>0</v>
      </c>
      <c r="BK212" s="37">
        <f t="shared" si="171"/>
        <v>0</v>
      </c>
      <c r="BL212" s="189">
        <v>31.459999999999997</v>
      </c>
      <c r="BM212" s="80">
        <f>+BJ212*'PRECIOS SEGUN ADJ. (FRONTERIZO)'!$B$11*'PRECIOS SEGUN ADJ. (FRONTERIZO)'!$C$11</f>
        <v>0</v>
      </c>
      <c r="BN212" s="80" t="e" vm="1">
        <f>+[4]!NumLetras(BM212,"PESO","PESOS DOMINICANOS","$EE $m CON #d/100 CENTAVOS")</f>
        <v>#VALUE!</v>
      </c>
      <c r="BO212" s="165">
        <v>9</v>
      </c>
      <c r="BP212" s="37">
        <f t="shared" si="141"/>
        <v>360</v>
      </c>
      <c r="BQ212" s="189">
        <v>68.099999999999994</v>
      </c>
      <c r="BR212" s="80">
        <f>+BO212*'PRECIOS SEGUN ADJ (RURAL)'!$B$9*'PRECIOS SEGUN ADJ (RURAL)'!$C$9</f>
        <v>24516</v>
      </c>
      <c r="BS212" s="80" t="e" vm="1">
        <f>+[4]!NumLetras(BR212,"PESO","PESOS DOMINICANOS","$EE $m CON #d/100 CENTAVOS")</f>
        <v>#VALUE!</v>
      </c>
      <c r="BT212" s="165">
        <v>179</v>
      </c>
      <c r="BU212" s="37">
        <f t="shared" si="164"/>
        <v>3580</v>
      </c>
      <c r="BV212" s="189">
        <v>5.5</v>
      </c>
      <c r="BW212" s="80">
        <f>+BT212*'PRECIOS SEGUN ADJ (RURAL)'!$B$10*'PRECIOS SEGUN ADJ (RURAL)'!$C$10</f>
        <v>19690</v>
      </c>
      <c r="BX212" s="80" t="e" vm="1">
        <f>+[4]!NumLetras(BW212,"PESO","PESOS DOMINICANOS","$EE $m CON #d/100 CENTAVOS")</f>
        <v>#VALUE!</v>
      </c>
      <c r="BY212" s="165">
        <v>179</v>
      </c>
      <c r="BZ212" s="37">
        <f t="shared" si="142"/>
        <v>7160</v>
      </c>
      <c r="CA212" s="189">
        <v>7.1500000000000012</v>
      </c>
      <c r="CB212" s="80">
        <f>+BY212*'PRECIOS SEGUN ADJ (RURAL)'!$B$11*'PRECIOS SEGUN ADJ (RURAL)'!$C$11</f>
        <v>51194.000000000007</v>
      </c>
      <c r="CC212" s="80" t="e" vm="1">
        <f>+[4]!NumLetras(CB212,"PESO","PESOS DOMINICANOS","$EE $m CON #d/100 CENTAVOS")</f>
        <v>#VALUE!</v>
      </c>
      <c r="CD212" s="165">
        <v>179</v>
      </c>
      <c r="CE212" s="37">
        <f t="shared" si="143"/>
        <v>7160</v>
      </c>
      <c r="CF212" s="189">
        <v>6.84</v>
      </c>
      <c r="CG212" s="80">
        <f>+CD212*'PRECIOS SEGUN ADJ (RURAL)'!$B$12*'PRECIOS SEGUN ADJ (RURAL)'!$C$12</f>
        <v>48974.399999999994</v>
      </c>
      <c r="CH212" s="80" t="e" vm="1">
        <f>+[4]!NumLetras(CG212,"PESO","PESOS DOMINICANOS","$EE $m CON #d/100 CENTAVOS")</f>
        <v>#VALUE!</v>
      </c>
      <c r="CI212" s="37">
        <v>0</v>
      </c>
      <c r="CJ212" s="37">
        <f t="shared" si="172"/>
        <v>0</v>
      </c>
      <c r="CK212" s="189">
        <v>60</v>
      </c>
      <c r="CL212" s="80">
        <f>+CI212*'PRECIOS SEGUN ADJ. (FRONTERIZO)'!$B$16*'PRECIOS SEGUN ADJ. (FRONTERIZO)'!$C$16</f>
        <v>0</v>
      </c>
      <c r="CM212" s="80" t="e" vm="1">
        <f>+[4]!NumLetras(CL212,"PESO","PESOS DOMINICANOS","$EE $m CON #d/100 CENTAVOS")</f>
        <v>#VALUE!</v>
      </c>
      <c r="CN212" s="80">
        <f t="shared" si="144"/>
        <v>0</v>
      </c>
      <c r="CO212" s="37">
        <v>0</v>
      </c>
      <c r="CP212" s="37">
        <f t="shared" si="173"/>
        <v>0</v>
      </c>
      <c r="CQ212" s="189">
        <v>55.649999999999991</v>
      </c>
      <c r="CR212" s="80">
        <f>+CO212*'PRECIOS SEGUN ADJ. (FRONTERIZO)'!$B$17*'PRECIOS SEGUN ADJ. (FRONTERIZO)'!$C$17</f>
        <v>0</v>
      </c>
      <c r="CS212" s="80" t="e" vm="1">
        <f>+[4]!NumLetras(CR212,"PESO","PESOS DOMINICANOS","$EE $m CON #d/100 CENTAVOS")</f>
        <v>#VALUE!</v>
      </c>
      <c r="CT212" s="80">
        <f t="shared" si="145"/>
        <v>0</v>
      </c>
      <c r="CU212" s="165">
        <v>179</v>
      </c>
      <c r="CV212" s="37">
        <f t="shared" si="146"/>
        <v>7160</v>
      </c>
      <c r="CW212" s="189">
        <v>6.5999999999999988</v>
      </c>
      <c r="CX212" s="80">
        <f>+CU212*'PRECIOS SEGUN ADJ (RURAL)'!$B$14*'PRECIOS SEGUN ADJ (RURAL)'!$C$14</f>
        <v>47255.999999999993</v>
      </c>
      <c r="CY212" s="80" t="e" vm="1">
        <f>+[4]!NumLetras(CX212,"PESO","PESOS DOMINICANOS","$EE $m CON #d/100 CENTAVOS")</f>
        <v>#VALUE!</v>
      </c>
      <c r="CZ212" s="37">
        <v>0</v>
      </c>
      <c r="DA212" s="37">
        <f t="shared" si="174"/>
        <v>0</v>
      </c>
      <c r="DB212" s="189">
        <v>65.75</v>
      </c>
      <c r="DC212" s="80">
        <f>+CZ212*'PRECIOS SEGUN ADJ. (FRONTERIZO)'!$B$19*'PRECIOS SEGUN ADJ. (FRONTERIZO)'!$C$19</f>
        <v>0</v>
      </c>
      <c r="DD212" s="80" t="e" vm="1">
        <f>+[4]!NumLetras(DC212,"PESO","PESOS DOMINICANOS","$EE $m CON #d/100 CENTAVOS")</f>
        <v>#VALUE!</v>
      </c>
      <c r="DE212" s="80">
        <f t="shared" si="147"/>
        <v>0</v>
      </c>
      <c r="DF212" s="165">
        <v>7</v>
      </c>
      <c r="DG212" s="37">
        <f t="shared" si="148"/>
        <v>280</v>
      </c>
      <c r="DH212" s="189">
        <v>82.59999999999998</v>
      </c>
      <c r="DI212" s="80">
        <f>+DF212*'PRECIOS SEGUN ADJ (RURAL)'!$B$15*'PRECIOS SEGUN ADJ (RURAL)'!$C$15</f>
        <v>23127.999999999996</v>
      </c>
      <c r="DJ212" s="80" t="e" vm="1">
        <f>+[4]!NumLetras(DI212,"PESO","PESOS DOMINICANOS","$EE $m CON #d/100 CENTAVOS")</f>
        <v>#VALUE!</v>
      </c>
      <c r="DK212" s="80">
        <f t="shared" si="165"/>
        <v>4163.04</v>
      </c>
      <c r="DL212" s="165">
        <v>179</v>
      </c>
      <c r="DM212" s="37">
        <f t="shared" si="149"/>
        <v>7160</v>
      </c>
      <c r="DN212" s="189">
        <v>23.059999999999995</v>
      </c>
      <c r="DO212" s="80">
        <f>+DL212*'PRECIOS SEGUN ADJ (RURAL)'!$B$17*'PRECIOS SEGUN ADJ (RURAL)'!$C$17</f>
        <v>165109.59999999998</v>
      </c>
      <c r="DP212" s="80" t="e" vm="1">
        <f>+[4]!NumLetras(DO212,"PESO","PESOS DOMINICANOS","$EE $m CON #d/100 CENTAVOS")</f>
        <v>#VALUE!</v>
      </c>
      <c r="DQ212" s="192">
        <v>0</v>
      </c>
      <c r="DR212" s="192">
        <f t="shared" si="175"/>
        <v>0</v>
      </c>
      <c r="DS212" s="189">
        <v>80.849999999999994</v>
      </c>
      <c r="DT212" s="80">
        <f>+DQ212*'PRECIOS SEGUN ADJ. (FRONTERIZO)'!$B$22*'PRECIOS SEGUN ADJ. (FRONTERIZO)'!$C$22</f>
        <v>0</v>
      </c>
      <c r="DU212" s="80" t="e" vm="1">
        <f>+[4]!NumLetras(DT212,"PESO","PESOS DOMINICANOS","$EE $m CON #d/100 CENTAVOS")</f>
        <v>#VALUE!</v>
      </c>
      <c r="DV212" s="165">
        <v>8</v>
      </c>
      <c r="DW212" s="37">
        <f t="shared" si="150"/>
        <v>320</v>
      </c>
      <c r="DX212" s="189">
        <v>21.83</v>
      </c>
      <c r="DY212" s="80">
        <f>+DV212*'PRECIOS SEGUN ADJ (RURAL)'!$B$19*'PRECIOS SEGUN ADJ (RURAL)'!$C$19</f>
        <v>6985.5999999999995</v>
      </c>
      <c r="DZ212" s="80" t="e" vm="1">
        <f>+[4]!NumLetras(DY212,"PESO","PESOS DOMINICANOS","$EE $m CON #d/100 CENTAVOS")</f>
        <v>#VALUE!</v>
      </c>
      <c r="EA212" s="80">
        <f t="shared" si="166"/>
        <v>1257.4100000000001</v>
      </c>
      <c r="EB212" s="165">
        <v>26</v>
      </c>
      <c r="EC212" s="37">
        <f t="shared" si="151"/>
        <v>1040</v>
      </c>
      <c r="ED212" s="189">
        <v>33</v>
      </c>
      <c r="EE212" s="80">
        <f>+EB212*'PRECIOS SEGUN ADJ (RURAL)'!$B$20*'PRECIOS SEGUN ADJ (RURAL)'!$C$20</f>
        <v>34320</v>
      </c>
      <c r="EF212" s="80" t="e" vm="1">
        <f>+[4]!NumLetras(EE212,"PESO","PESOS DOMINICANOS","$EE $m CON #d/100 CENTAVOS")</f>
        <v>#VALUE!</v>
      </c>
      <c r="EG212" s="37">
        <v>0</v>
      </c>
      <c r="EH212" s="37">
        <f t="shared" si="176"/>
        <v>0</v>
      </c>
      <c r="EI212" s="189">
        <v>15.789999999999997</v>
      </c>
      <c r="EJ212" s="80">
        <f>+EG212*'PRECIOS SEGUN ADJ. (FRONTERIZO)'!$B$25*'PRECIOS SEGUN ADJ. (FRONTERIZO)'!$C$25</f>
        <v>0</v>
      </c>
      <c r="EK212" s="80" t="e" vm="1">
        <f>+[4]!NumLetras(EJ212,"PESO","PESOS DOMINICANOS","$EE $m CON #d/100 CENTAVOS")</f>
        <v>#VALUE!</v>
      </c>
      <c r="EL212" s="37">
        <v>0</v>
      </c>
      <c r="EM212" s="37">
        <f t="shared" si="177"/>
        <v>0</v>
      </c>
      <c r="EN212" s="189">
        <v>31.5</v>
      </c>
      <c r="EO212" s="80">
        <f>+EL212*'PRECIOS SEGUN ADJ. (FRONTERIZO)'!$B$26*'PRECIOS SEGUN ADJ. (FRONTERIZO)'!$C$26</f>
        <v>0</v>
      </c>
      <c r="EP212" s="80" t="e" vm="1">
        <f>+[4]!NumLetras(EO212,"PESO","PESOS DOMINICANOS","$EE $m CON #d/100 CENTAVOS")</f>
        <v>#VALUE!</v>
      </c>
      <c r="EQ212" s="193">
        <v>24</v>
      </c>
      <c r="ER212" s="194">
        <f t="shared" si="152"/>
        <v>960</v>
      </c>
      <c r="ES212" s="195">
        <v>21.68</v>
      </c>
      <c r="ET212" s="196">
        <f>+EQ212*'PRECIOS SEGUN ADJ (RURAL)'!$B$13*'PRECIOS SEGUN ADJ (RURAL)'!$C$13</f>
        <v>20812.799999999996</v>
      </c>
      <c r="EU212" s="196" t="e" vm="1">
        <f>+[4]!NumLetras(ET212,"PESO","PESOS DOMINICANOS","$EE $m CON #d/100 CENTAVOS")</f>
        <v>#VALUE!</v>
      </c>
      <c r="EV212" s="197">
        <v>179</v>
      </c>
      <c r="EW212" s="198">
        <f t="shared" si="167"/>
        <v>3580</v>
      </c>
      <c r="EX212" s="199">
        <v>5.5</v>
      </c>
      <c r="EY212" s="200">
        <f>+EV212*'PRECIOS SEGUN ADJ (RURAL)'!$B$16*'PRECIOS SEGUN ADJ (RURAL)'!$C$16</f>
        <v>19690</v>
      </c>
      <c r="EZ212" s="200" t="e" vm="1">
        <f>+[4]!NumLetras(EY212,"PESO","PESOS DOMINICANOS","$EE $m CON #d/100 CENTAVOS")</f>
        <v>#VALUE!</v>
      </c>
      <c r="FA212" s="201">
        <v>11</v>
      </c>
      <c r="FB212" s="202">
        <f t="shared" si="153"/>
        <v>440</v>
      </c>
      <c r="FC212" s="203">
        <v>220</v>
      </c>
      <c r="FD212" s="204">
        <f>+FA212*'PRECIOS SEGUN ADJ (RURAL)'!$B$18*'PRECIOS SEGUN ADJ (RURAL)'!$C$18</f>
        <v>96800</v>
      </c>
      <c r="FE212" s="204" t="e" vm="1">
        <f>+[4]!NumLetras(FD212,"PESO","PESOS DOMINICANOS","$EE $m CON #d/100 CENTAVOS")</f>
        <v>#VALUE!</v>
      </c>
      <c r="FF212" s="204">
        <f t="shared" si="168"/>
        <v>17424</v>
      </c>
      <c r="FG212" s="80">
        <f t="shared" si="179"/>
        <v>922171.6</v>
      </c>
      <c r="FH212" s="80" t="e" vm="1">
        <f>+[4]!NumLetras(FG212,"PESO","PESOS DOMINICANOS","$EE $m CON #d/100 CENTAVOS")</f>
        <v>#VALUE!</v>
      </c>
      <c r="FI212" s="80">
        <f t="shared" si="178"/>
        <v>73647.760000000009</v>
      </c>
      <c r="FJ212" s="80" t="e" vm="1">
        <f>+[4]!NumLetras(FI212,"PESO","PESOS DOMINICANOS","$EE $m CON #d/100 CENTAVOS")</f>
        <v>#VALUE!</v>
      </c>
      <c r="FK212" s="80">
        <f t="shared" si="154"/>
        <v>848523.84</v>
      </c>
      <c r="FL212" s="80" t="e" vm="1">
        <f>+[4]!NumLetras(FK212,"PESO","PESOS DOMINICANOS","$EE $m CON #d/100 CENTAVOS")</f>
        <v>#VALUE!</v>
      </c>
      <c r="FM212" s="80">
        <f t="shared" si="155"/>
        <v>184434.32</v>
      </c>
      <c r="FN212" s="80" t="e" vm="1">
        <f>+[4]!NumLetras(FM212,"PESO","PESOS DOMINICANOS","$EE $m CON #d/100 CENTAVOS")</f>
        <v>#VALUE!</v>
      </c>
      <c r="FO212" s="80">
        <f t="shared" si="156"/>
        <v>9221.7199999999993</v>
      </c>
      <c r="FP212" s="80" t="e" vm="1">
        <f>+[4]!NumLetras(FO212,"PESO","PESOS DOMINICANOS","$EE $m CON #d/100 CENTAVOS")</f>
        <v>#VALUE!</v>
      </c>
      <c r="FQ212" s="80"/>
      <c r="FR212" s="80">
        <f t="shared" si="157"/>
        <v>737737.28</v>
      </c>
      <c r="FS212" s="80" t="e" vm="1">
        <f>+[4]!NumLetras(FR212,"PESO","PESOS DOMINICANOS","$EE $m CON #d/100 CENTAVOS")</f>
        <v>#VALUE!</v>
      </c>
      <c r="FT212" s="37" t="str">
        <f>+VLOOKUP(D212,'RURAL XENIA'!F:G,2,0)</f>
        <v>R-14</v>
      </c>
    </row>
    <row r="213" spans="1:176">
      <c r="A213" s="37">
        <v>102</v>
      </c>
      <c r="B213" s="37">
        <v>102</v>
      </c>
      <c r="C213" s="26" t="s">
        <v>1601</v>
      </c>
      <c r="D213" s="37">
        <v>5100148740</v>
      </c>
      <c r="E213" s="37" t="str">
        <f>+VLOOKUP(D213,'INFORMACION DE PROVEEDORES'!C:I,2,0)</f>
        <v>051-0014874-0</v>
      </c>
      <c r="F213" s="26" t="str">
        <f>+VLOOKUP(D213,'INFORMACION DE PROVEEDORES'!C:J,4,0)</f>
        <v>LISSETTE DEL CARMEN ESTRELLA NUÑEZ</v>
      </c>
      <c r="G213" s="37" t="str">
        <f>+VLOOKUP(D213,'INFORMACION DE PROVEEDORES'!C:K,5,0)</f>
        <v>051-0014874-0</v>
      </c>
      <c r="H213" s="26" t="str">
        <f>+VLOOKUP(D213,'INFORMACION DE PROVEEDORES'!C:L,7,0)</f>
        <v xml:space="preserve">CALLE PRINCIPAL, 14 DISTRITO MUNICIPAL LA CUESTA </v>
      </c>
      <c r="I213" s="37" t="str">
        <f>+VLOOKUP(D213,'INFORMACION DE PROVEEDORES'!C:M,3,0)</f>
        <v xml:space="preserve"> FÍSICA</v>
      </c>
      <c r="J213" s="37">
        <v>2</v>
      </c>
      <c r="K213" s="37">
        <v>230</v>
      </c>
      <c r="L213" s="37">
        <v>16</v>
      </c>
      <c r="M213" s="37">
        <f t="shared" si="158"/>
        <v>640</v>
      </c>
      <c r="N213" s="189">
        <v>60.180000000000007</v>
      </c>
      <c r="O213" s="80">
        <f>+L213*'PRECIOS SEGUN ADJ (RURAL)'!$B$2*'PRECIOS SEGUN ADJ (RURAL)'!$C$2</f>
        <v>38515.199999999997</v>
      </c>
      <c r="P213" s="80" t="e" vm="1">
        <f>+[4]!NumLetras(O213,"PESO","PESOS DOMINICANOS","$EE $m CON #d/100 CENTAVOS")</f>
        <v>#VALUE!</v>
      </c>
      <c r="Q213" s="80">
        <f t="shared" si="159"/>
        <v>6162.43</v>
      </c>
      <c r="R213" s="165">
        <v>3</v>
      </c>
      <c r="S213" s="37">
        <f t="shared" si="135"/>
        <v>120</v>
      </c>
      <c r="T213" s="189">
        <v>33</v>
      </c>
      <c r="U213" s="80">
        <f>+R213*'PRECIOS SEGUN ADJ (RURAL)'!$B$3*'PRECIOS SEGUN ADJ (RURAL)'!$C$3</f>
        <v>3960</v>
      </c>
      <c r="V213" s="80" t="e" vm="1">
        <f>+[4]!NumLetras(U213,"PESO","PESOS DOMINICANOS","$EE $m CON #d/100 CENTAVOS")</f>
        <v>#VALUE!</v>
      </c>
      <c r="W213" s="192">
        <v>0</v>
      </c>
      <c r="X213" s="37">
        <f t="shared" si="169"/>
        <v>0</v>
      </c>
      <c r="Y213" s="189">
        <v>25.2</v>
      </c>
      <c r="Z213" s="80">
        <f>+W213*'PRECIOS SEGUN ADJ. (FRONTERIZO)'!$B$4*'PRECIOS SEGUN ADJ. (FRONTERIZO)'!$C$4</f>
        <v>0</v>
      </c>
      <c r="AA213" s="80" t="e" vm="1">
        <f>+[4]!NumLetras(Z213,"PESO","PESOS DOMINICANOS","$EE $m CON #d/100 CENTAVOS")</f>
        <v>#VALUE!</v>
      </c>
      <c r="AB213" s="165">
        <v>36</v>
      </c>
      <c r="AC213" s="37">
        <f t="shared" si="136"/>
        <v>1440</v>
      </c>
      <c r="AD213" s="189">
        <v>87.91</v>
      </c>
      <c r="AE213" s="80">
        <f>+AB213*'PRECIOS SEGUN ADJ (RURAL)'!$B$4*'PRECIOS SEGUN ADJ (RURAL)'!$C$4</f>
        <v>126590.39999999999</v>
      </c>
      <c r="AF213" s="80" t="e" vm="1">
        <f>+[4]!NumLetras(AE213,"PESO","PESOS DOMINICANOS","$EE $m CON #d/100 CENTAVOS")</f>
        <v>#VALUE!</v>
      </c>
      <c r="AG213" s="80">
        <f t="shared" si="160"/>
        <v>22786.27</v>
      </c>
      <c r="AH213" s="165">
        <v>43</v>
      </c>
      <c r="AI213" s="37">
        <f t="shared" si="137"/>
        <v>1720</v>
      </c>
      <c r="AJ213" s="189">
        <v>53.95</v>
      </c>
      <c r="AK213" s="80">
        <f>+AH213*'PRECIOS SEGUN ADJ (RURAL)'!$B$5*'PRECIOS SEGUN ADJ (RURAL)'!$C$5</f>
        <v>92794</v>
      </c>
      <c r="AL213" s="80" t="e" vm="1">
        <f>+[4]!NumLetras(AK213,"PESO","PESOS DOMINICANOS","$EE $m CON #d/100 CENTAVOS")</f>
        <v>#VALUE!</v>
      </c>
      <c r="AM213" s="165">
        <v>6</v>
      </c>
      <c r="AN213" s="37">
        <f t="shared" si="138"/>
        <v>240</v>
      </c>
      <c r="AO213" s="189">
        <v>29.05</v>
      </c>
      <c r="AP213" s="80">
        <f>+AM213*'PRECIOS SEGUN ADJ (RURAL)'!$B$6*'PRECIOS SEGUN ADJ (RURAL)'!$C$6</f>
        <v>6972</v>
      </c>
      <c r="AQ213" s="80" t="e" vm="1">
        <f>+[4]!NumLetras(AP213,"PESO","PESOS DOMINICANOS","$EE $m CON #d/100 CENTAVOS")</f>
        <v>#VALUE!</v>
      </c>
      <c r="AR213" s="80">
        <f t="shared" si="161"/>
        <v>1115.52</v>
      </c>
      <c r="AS213" s="165">
        <v>14</v>
      </c>
      <c r="AT213" s="37">
        <f t="shared" si="139"/>
        <v>560</v>
      </c>
      <c r="AU213" s="189">
        <v>304.44</v>
      </c>
      <c r="AV213" s="80">
        <f>+AS213*'PRECIOS SEGUN ADJ (RURAL)'!$B$7*'PRECIOS SEGUN ADJ (RURAL)'!$C$7</f>
        <v>170486.39999999999</v>
      </c>
      <c r="AW213" s="80" t="e" vm="1">
        <f>+[4]!NumLetras(AV213,"PESO","PESOS DOMINICANOS","$EE $m CON #d/100 CENTAVOS")</f>
        <v>#VALUE!</v>
      </c>
      <c r="AX213" s="80">
        <f t="shared" si="162"/>
        <v>30687.55</v>
      </c>
      <c r="AY213" s="37">
        <v>0</v>
      </c>
      <c r="AZ213" s="37">
        <f t="shared" si="170"/>
        <v>0</v>
      </c>
      <c r="BA213" s="189">
        <v>18.899999999999999</v>
      </c>
      <c r="BB213" s="80">
        <f>+AY213*'PRECIOS SEGUN ADJ. (FRONTERIZO)'!$B$9*'PRECIOS SEGUN ADJ. (FRONTERIZO)'!$C$9</f>
        <v>0</v>
      </c>
      <c r="BC213" s="80" t="e" vm="1">
        <f>+[4]!NumLetras(BB213,"PESO","PESOS DOMINICANOS","$EE $m CON #d/100 CENTAVOS")</f>
        <v>#VALUE!</v>
      </c>
      <c r="BD213" s="165">
        <v>3</v>
      </c>
      <c r="BE213" s="37">
        <f t="shared" si="140"/>
        <v>120</v>
      </c>
      <c r="BF213" s="189">
        <v>140.38999999999999</v>
      </c>
      <c r="BG213" s="80">
        <f>+BD213*'PRECIOS SEGUN ADJ (RURAL)'!$B$8*'PRECIOS SEGUN ADJ (RURAL)'!$C$8</f>
        <v>16846.8</v>
      </c>
      <c r="BH213" s="80" t="e" vm="1">
        <f>+[4]!NumLetras(BG213,"PESO","PESOS DOMINICANOS","$EE $m CON #d/100 CENTAVOS")</f>
        <v>#VALUE!</v>
      </c>
      <c r="BI213" s="80">
        <f t="shared" si="163"/>
        <v>3032.42</v>
      </c>
      <c r="BJ213" s="37">
        <v>0</v>
      </c>
      <c r="BK213" s="37">
        <f t="shared" si="171"/>
        <v>0</v>
      </c>
      <c r="BL213" s="189">
        <v>31.459999999999997</v>
      </c>
      <c r="BM213" s="80">
        <f>+BJ213*'PRECIOS SEGUN ADJ. (FRONTERIZO)'!$B$11*'PRECIOS SEGUN ADJ. (FRONTERIZO)'!$C$11</f>
        <v>0</v>
      </c>
      <c r="BN213" s="80" t="e" vm="1">
        <f>+[4]!NumLetras(BM213,"PESO","PESOS DOMINICANOS","$EE $m CON #d/100 CENTAVOS")</f>
        <v>#VALUE!</v>
      </c>
      <c r="BO213" s="165">
        <v>11</v>
      </c>
      <c r="BP213" s="37">
        <f t="shared" si="141"/>
        <v>440</v>
      </c>
      <c r="BQ213" s="189">
        <v>68.099999999999994</v>
      </c>
      <c r="BR213" s="80">
        <f>+BO213*'PRECIOS SEGUN ADJ (RURAL)'!$B$9*'PRECIOS SEGUN ADJ (RURAL)'!$C$9</f>
        <v>29963.999999999996</v>
      </c>
      <c r="BS213" s="80" t="e" vm="1">
        <f>+[4]!NumLetras(BR213,"PESO","PESOS DOMINICANOS","$EE $m CON #d/100 CENTAVOS")</f>
        <v>#VALUE!</v>
      </c>
      <c r="BT213" s="165">
        <v>230</v>
      </c>
      <c r="BU213" s="37">
        <f t="shared" si="164"/>
        <v>4600</v>
      </c>
      <c r="BV213" s="189">
        <v>5.5</v>
      </c>
      <c r="BW213" s="80">
        <f>+BT213*'PRECIOS SEGUN ADJ (RURAL)'!$B$10*'PRECIOS SEGUN ADJ (RURAL)'!$C$10</f>
        <v>25300</v>
      </c>
      <c r="BX213" s="80" t="e" vm="1">
        <f>+[4]!NumLetras(BW213,"PESO","PESOS DOMINICANOS","$EE $m CON #d/100 CENTAVOS")</f>
        <v>#VALUE!</v>
      </c>
      <c r="BY213" s="165">
        <v>230</v>
      </c>
      <c r="BZ213" s="37">
        <f t="shared" si="142"/>
        <v>9200</v>
      </c>
      <c r="CA213" s="189">
        <v>7.1500000000000012</v>
      </c>
      <c r="CB213" s="80">
        <f>+BY213*'PRECIOS SEGUN ADJ (RURAL)'!$B$11*'PRECIOS SEGUN ADJ (RURAL)'!$C$11</f>
        <v>65780</v>
      </c>
      <c r="CC213" s="80" t="e" vm="1">
        <f>+[4]!NumLetras(CB213,"PESO","PESOS DOMINICANOS","$EE $m CON #d/100 CENTAVOS")</f>
        <v>#VALUE!</v>
      </c>
      <c r="CD213" s="165">
        <v>230</v>
      </c>
      <c r="CE213" s="37">
        <f t="shared" si="143"/>
        <v>9200</v>
      </c>
      <c r="CF213" s="189">
        <v>6.84</v>
      </c>
      <c r="CG213" s="80">
        <f>+CD213*'PRECIOS SEGUN ADJ (RURAL)'!$B$12*'PRECIOS SEGUN ADJ (RURAL)'!$C$12</f>
        <v>62928</v>
      </c>
      <c r="CH213" s="80" t="e" vm="1">
        <f>+[4]!NumLetras(CG213,"PESO","PESOS DOMINICANOS","$EE $m CON #d/100 CENTAVOS")</f>
        <v>#VALUE!</v>
      </c>
      <c r="CI213" s="37">
        <v>0</v>
      </c>
      <c r="CJ213" s="37">
        <f t="shared" si="172"/>
        <v>0</v>
      </c>
      <c r="CK213" s="189">
        <v>60</v>
      </c>
      <c r="CL213" s="80">
        <f>+CI213*'PRECIOS SEGUN ADJ. (FRONTERIZO)'!$B$16*'PRECIOS SEGUN ADJ. (FRONTERIZO)'!$C$16</f>
        <v>0</v>
      </c>
      <c r="CM213" s="80" t="e" vm="1">
        <f>+[4]!NumLetras(CL213,"PESO","PESOS DOMINICANOS","$EE $m CON #d/100 CENTAVOS")</f>
        <v>#VALUE!</v>
      </c>
      <c r="CN213" s="80">
        <f t="shared" si="144"/>
        <v>0</v>
      </c>
      <c r="CO213" s="37">
        <v>0</v>
      </c>
      <c r="CP213" s="37">
        <f t="shared" si="173"/>
        <v>0</v>
      </c>
      <c r="CQ213" s="189">
        <v>55.649999999999991</v>
      </c>
      <c r="CR213" s="80">
        <f>+CO213*'PRECIOS SEGUN ADJ. (FRONTERIZO)'!$B$17*'PRECIOS SEGUN ADJ. (FRONTERIZO)'!$C$17</f>
        <v>0</v>
      </c>
      <c r="CS213" s="80" t="e" vm="1">
        <f>+[4]!NumLetras(CR213,"PESO","PESOS DOMINICANOS","$EE $m CON #d/100 CENTAVOS")</f>
        <v>#VALUE!</v>
      </c>
      <c r="CT213" s="80">
        <f t="shared" si="145"/>
        <v>0</v>
      </c>
      <c r="CU213" s="165">
        <v>230</v>
      </c>
      <c r="CV213" s="37">
        <f t="shared" si="146"/>
        <v>9200</v>
      </c>
      <c r="CW213" s="189">
        <v>6.5999999999999988</v>
      </c>
      <c r="CX213" s="80">
        <f>+CU213*'PRECIOS SEGUN ADJ (RURAL)'!$B$14*'PRECIOS SEGUN ADJ (RURAL)'!$C$14</f>
        <v>60720</v>
      </c>
      <c r="CY213" s="80" t="e" vm="1">
        <f>+[4]!NumLetras(CX213,"PESO","PESOS DOMINICANOS","$EE $m CON #d/100 CENTAVOS")</f>
        <v>#VALUE!</v>
      </c>
      <c r="CZ213" s="37">
        <v>0</v>
      </c>
      <c r="DA213" s="37">
        <f t="shared" si="174"/>
        <v>0</v>
      </c>
      <c r="DB213" s="189">
        <v>65.75</v>
      </c>
      <c r="DC213" s="80">
        <f>+CZ213*'PRECIOS SEGUN ADJ. (FRONTERIZO)'!$B$19*'PRECIOS SEGUN ADJ. (FRONTERIZO)'!$C$19</f>
        <v>0</v>
      </c>
      <c r="DD213" s="80" t="e" vm="1">
        <f>+[4]!NumLetras(DC213,"PESO","PESOS DOMINICANOS","$EE $m CON #d/100 CENTAVOS")</f>
        <v>#VALUE!</v>
      </c>
      <c r="DE213" s="80">
        <f t="shared" si="147"/>
        <v>0</v>
      </c>
      <c r="DF213" s="165">
        <v>9</v>
      </c>
      <c r="DG213" s="37">
        <f t="shared" si="148"/>
        <v>360</v>
      </c>
      <c r="DH213" s="189">
        <v>82.59999999999998</v>
      </c>
      <c r="DI213" s="80">
        <f>+DF213*'PRECIOS SEGUN ADJ (RURAL)'!$B$15*'PRECIOS SEGUN ADJ (RURAL)'!$C$15</f>
        <v>29736</v>
      </c>
      <c r="DJ213" s="80" t="e" vm="1">
        <f>+[4]!NumLetras(DI213,"PESO","PESOS DOMINICANOS","$EE $m CON #d/100 CENTAVOS")</f>
        <v>#VALUE!</v>
      </c>
      <c r="DK213" s="80">
        <f t="shared" si="165"/>
        <v>5352.48</v>
      </c>
      <c r="DL213" s="165">
        <v>230</v>
      </c>
      <c r="DM213" s="37">
        <f t="shared" si="149"/>
        <v>9200</v>
      </c>
      <c r="DN213" s="189">
        <v>23.059999999999995</v>
      </c>
      <c r="DO213" s="80">
        <f>+DL213*'PRECIOS SEGUN ADJ (RURAL)'!$B$17*'PRECIOS SEGUN ADJ (RURAL)'!$C$17</f>
        <v>212151.99999999997</v>
      </c>
      <c r="DP213" s="80" t="e" vm="1">
        <f>+[4]!NumLetras(DO213,"PESO","PESOS DOMINICANOS","$EE $m CON #d/100 CENTAVOS")</f>
        <v>#VALUE!</v>
      </c>
      <c r="DQ213" s="192">
        <v>0</v>
      </c>
      <c r="DR213" s="192">
        <f t="shared" si="175"/>
        <v>0</v>
      </c>
      <c r="DS213" s="189">
        <v>80.849999999999994</v>
      </c>
      <c r="DT213" s="80">
        <f>+DQ213*'PRECIOS SEGUN ADJ. (FRONTERIZO)'!$B$22*'PRECIOS SEGUN ADJ. (FRONTERIZO)'!$C$22</f>
        <v>0</v>
      </c>
      <c r="DU213" s="80" t="e" vm="1">
        <f>+[4]!NumLetras(DT213,"PESO","PESOS DOMINICANOS","$EE $m CON #d/100 CENTAVOS")</f>
        <v>#VALUE!</v>
      </c>
      <c r="DV213" s="165">
        <v>10</v>
      </c>
      <c r="DW213" s="37">
        <f t="shared" si="150"/>
        <v>400</v>
      </c>
      <c r="DX213" s="189">
        <v>21.83</v>
      </c>
      <c r="DY213" s="80">
        <f>+DV213*'PRECIOS SEGUN ADJ (RURAL)'!$B$19*'PRECIOS SEGUN ADJ (RURAL)'!$C$19</f>
        <v>8732</v>
      </c>
      <c r="DZ213" s="80" t="e" vm="1">
        <f>+[4]!NumLetras(DY213,"PESO","PESOS DOMINICANOS","$EE $m CON #d/100 CENTAVOS")</f>
        <v>#VALUE!</v>
      </c>
      <c r="EA213" s="80">
        <f t="shared" si="166"/>
        <v>1571.76</v>
      </c>
      <c r="EB213" s="165">
        <v>34</v>
      </c>
      <c r="EC213" s="37">
        <f t="shared" si="151"/>
        <v>1360</v>
      </c>
      <c r="ED213" s="189">
        <v>33</v>
      </c>
      <c r="EE213" s="80">
        <f>+EB213*'PRECIOS SEGUN ADJ (RURAL)'!$B$20*'PRECIOS SEGUN ADJ (RURAL)'!$C$20</f>
        <v>44880</v>
      </c>
      <c r="EF213" s="80" t="e" vm="1">
        <f>+[4]!NumLetras(EE213,"PESO","PESOS DOMINICANOS","$EE $m CON #d/100 CENTAVOS")</f>
        <v>#VALUE!</v>
      </c>
      <c r="EG213" s="37">
        <v>0</v>
      </c>
      <c r="EH213" s="37">
        <f t="shared" si="176"/>
        <v>0</v>
      </c>
      <c r="EI213" s="189">
        <v>15.789999999999997</v>
      </c>
      <c r="EJ213" s="80">
        <f>+EG213*'PRECIOS SEGUN ADJ. (FRONTERIZO)'!$B$25*'PRECIOS SEGUN ADJ. (FRONTERIZO)'!$C$25</f>
        <v>0</v>
      </c>
      <c r="EK213" s="80" t="e" vm="1">
        <f>+[4]!NumLetras(EJ213,"PESO","PESOS DOMINICANOS","$EE $m CON #d/100 CENTAVOS")</f>
        <v>#VALUE!</v>
      </c>
      <c r="EL213" s="37">
        <v>0</v>
      </c>
      <c r="EM213" s="37">
        <f t="shared" si="177"/>
        <v>0</v>
      </c>
      <c r="EN213" s="189">
        <v>31.5</v>
      </c>
      <c r="EO213" s="80">
        <f>+EL213*'PRECIOS SEGUN ADJ. (FRONTERIZO)'!$B$26*'PRECIOS SEGUN ADJ. (FRONTERIZO)'!$C$26</f>
        <v>0</v>
      </c>
      <c r="EP213" s="80" t="e" vm="1">
        <f>+[4]!NumLetras(EO213,"PESO","PESOS DOMINICANOS","$EE $m CON #d/100 CENTAVOS")</f>
        <v>#VALUE!</v>
      </c>
      <c r="EQ213" s="193">
        <v>30</v>
      </c>
      <c r="ER213" s="194">
        <f t="shared" si="152"/>
        <v>1200</v>
      </c>
      <c r="ES213" s="195">
        <v>21.68</v>
      </c>
      <c r="ET213" s="196">
        <f>+EQ213*'PRECIOS SEGUN ADJ (RURAL)'!$B$13*'PRECIOS SEGUN ADJ (RURAL)'!$C$13</f>
        <v>26016</v>
      </c>
      <c r="EU213" s="196" t="e" vm="1">
        <f>+[4]!NumLetras(ET213,"PESO","PESOS DOMINICANOS","$EE $m CON #d/100 CENTAVOS")</f>
        <v>#VALUE!</v>
      </c>
      <c r="EV213" s="197">
        <v>230</v>
      </c>
      <c r="EW213" s="198">
        <f t="shared" si="167"/>
        <v>4600</v>
      </c>
      <c r="EX213" s="199">
        <v>5.5</v>
      </c>
      <c r="EY213" s="200">
        <f>+EV213*'PRECIOS SEGUN ADJ (RURAL)'!$B$16*'PRECIOS SEGUN ADJ (RURAL)'!$C$16</f>
        <v>25300</v>
      </c>
      <c r="EZ213" s="200" t="e" vm="1">
        <f>+[4]!NumLetras(EY213,"PESO","PESOS DOMINICANOS","$EE $m CON #d/100 CENTAVOS")</f>
        <v>#VALUE!</v>
      </c>
      <c r="FA213" s="201">
        <v>14</v>
      </c>
      <c r="FB213" s="202">
        <f t="shared" si="153"/>
        <v>560</v>
      </c>
      <c r="FC213" s="203">
        <v>220</v>
      </c>
      <c r="FD213" s="204">
        <f>+FA213*'PRECIOS SEGUN ADJ (RURAL)'!$B$18*'PRECIOS SEGUN ADJ (RURAL)'!$C$18</f>
        <v>123200</v>
      </c>
      <c r="FE213" s="204" t="e" vm="1">
        <f>+[4]!NumLetras(FD213,"PESO","PESOS DOMINICANOS","$EE $m CON #d/100 CENTAVOS")</f>
        <v>#VALUE!</v>
      </c>
      <c r="FF213" s="204">
        <f t="shared" si="168"/>
        <v>22176</v>
      </c>
      <c r="FG213" s="80">
        <f t="shared" si="179"/>
        <v>1170872.8</v>
      </c>
      <c r="FH213" s="80" t="e" vm="1">
        <f>+[4]!NumLetras(FG213,"PESO","PESOS DOMINICANOS","$EE $m CON #d/100 CENTAVOS")</f>
        <v>#VALUE!</v>
      </c>
      <c r="FI213" s="80">
        <f t="shared" si="178"/>
        <v>92884.43</v>
      </c>
      <c r="FJ213" s="80" t="e" vm="1">
        <f>+[4]!NumLetras(FI213,"PESO","PESOS DOMINICANOS","$EE $m CON #d/100 CENTAVOS")</f>
        <v>#VALUE!</v>
      </c>
      <c r="FK213" s="80">
        <f t="shared" si="154"/>
        <v>1077988.3700000001</v>
      </c>
      <c r="FL213" s="80" t="e" vm="1">
        <f>+[4]!NumLetras(FK213,"PESO","PESOS DOMINICANOS","$EE $m CON #d/100 CENTAVOS")</f>
        <v>#VALUE!</v>
      </c>
      <c r="FM213" s="80">
        <f t="shared" si="155"/>
        <v>234174.56</v>
      </c>
      <c r="FN213" s="80" t="e" vm="1">
        <f>+[4]!NumLetras(FM213,"PESO","PESOS DOMINICANOS","$EE $m CON #d/100 CENTAVOS")</f>
        <v>#VALUE!</v>
      </c>
      <c r="FO213" s="80">
        <f t="shared" si="156"/>
        <v>11708.73</v>
      </c>
      <c r="FP213" s="80" t="e" vm="1">
        <f>+[4]!NumLetras(FO213,"PESO","PESOS DOMINICANOS","$EE $m CON #d/100 CENTAVOS")</f>
        <v>#VALUE!</v>
      </c>
      <c r="FQ213" s="80"/>
      <c r="FR213" s="80">
        <f t="shared" si="157"/>
        <v>936698.24</v>
      </c>
      <c r="FS213" s="80" t="e" vm="1">
        <f>+[4]!NumLetras(FR213,"PESO","PESOS DOMINICANOS","$EE $m CON #d/100 CENTAVOS")</f>
        <v>#VALUE!</v>
      </c>
      <c r="FT213" s="37" t="str">
        <f>+VLOOKUP(D213,'RURAL XENIA'!F:G,2,0)</f>
        <v>R-25</v>
      </c>
    </row>
    <row r="214" spans="1:176">
      <c r="A214" s="37">
        <v>103</v>
      </c>
      <c r="B214" s="37">
        <v>103</v>
      </c>
      <c r="C214" s="26" t="s">
        <v>1614</v>
      </c>
      <c r="D214" s="37">
        <v>103810743</v>
      </c>
      <c r="E214" s="37" t="str">
        <f>+VLOOKUP(D214,'INFORMACION DE PROVEEDORES'!C:I,2,0)</f>
        <v>001-0381074-3</v>
      </c>
      <c r="F214" s="26" t="str">
        <f>+VLOOKUP(D214,'INFORMACION DE PROVEEDORES'!C:J,4,0)</f>
        <v>LUCINIO DILON GARCIA</v>
      </c>
      <c r="G214" s="37" t="str">
        <f>+VLOOKUP(D214,'INFORMACION DE PROVEEDORES'!C:K,5,0)</f>
        <v>001-0381074-3</v>
      </c>
      <c r="H214" s="26" t="str">
        <f>+VLOOKUP(D214,'INFORMACION DE PROVEEDORES'!C:L,7,0)</f>
        <v>CALLE CARRTERA LA VICTORIA, 18, SAN FELIPE, SANTO DOMINGO NORTE</v>
      </c>
      <c r="I214" s="37" t="str">
        <f>+VLOOKUP(D214,'INFORMACION DE PROVEEDORES'!C:M,3,0)</f>
        <v xml:space="preserve"> FÍSICA</v>
      </c>
      <c r="J214" s="37">
        <v>2</v>
      </c>
      <c r="K214" s="37">
        <v>186</v>
      </c>
      <c r="L214" s="37">
        <v>14</v>
      </c>
      <c r="M214" s="37">
        <f t="shared" si="158"/>
        <v>560</v>
      </c>
      <c r="N214" s="189">
        <v>60.180000000000007</v>
      </c>
      <c r="O214" s="80">
        <f>+L214*'PRECIOS SEGUN ADJ (RURAL)'!$B$2*'PRECIOS SEGUN ADJ (RURAL)'!$C$2</f>
        <v>33700.800000000003</v>
      </c>
      <c r="P214" s="80" t="e" vm="1">
        <f>+[4]!NumLetras(O214,"PESO","PESOS DOMINICANOS","$EE $m CON #d/100 CENTAVOS")</f>
        <v>#VALUE!</v>
      </c>
      <c r="Q214" s="80">
        <f t="shared" si="159"/>
        <v>5392.13</v>
      </c>
      <c r="R214" s="165">
        <v>3</v>
      </c>
      <c r="S214" s="37">
        <f t="shared" si="135"/>
        <v>120</v>
      </c>
      <c r="T214" s="189">
        <v>33</v>
      </c>
      <c r="U214" s="80">
        <f>+R214*'PRECIOS SEGUN ADJ (RURAL)'!$B$3*'PRECIOS SEGUN ADJ (RURAL)'!$C$3</f>
        <v>3960</v>
      </c>
      <c r="V214" s="80" t="e" vm="1">
        <f>+[4]!NumLetras(U214,"PESO","PESOS DOMINICANOS","$EE $m CON #d/100 CENTAVOS")</f>
        <v>#VALUE!</v>
      </c>
      <c r="W214" s="192">
        <v>0</v>
      </c>
      <c r="X214" s="37">
        <f t="shared" si="169"/>
        <v>0</v>
      </c>
      <c r="Y214" s="189">
        <v>25.2</v>
      </c>
      <c r="Z214" s="80">
        <f>+W214*'PRECIOS SEGUN ADJ. (FRONTERIZO)'!$B$4*'PRECIOS SEGUN ADJ. (FRONTERIZO)'!$C$4</f>
        <v>0</v>
      </c>
      <c r="AA214" s="80" t="e" vm="1">
        <f>+[4]!NumLetras(Z214,"PESO","PESOS DOMINICANOS","$EE $m CON #d/100 CENTAVOS")</f>
        <v>#VALUE!</v>
      </c>
      <c r="AB214" s="165">
        <v>29</v>
      </c>
      <c r="AC214" s="37">
        <f t="shared" si="136"/>
        <v>1160</v>
      </c>
      <c r="AD214" s="189">
        <v>87.91</v>
      </c>
      <c r="AE214" s="80">
        <f>+AB214*'PRECIOS SEGUN ADJ (RURAL)'!$B$4*'PRECIOS SEGUN ADJ (RURAL)'!$C$4</f>
        <v>101975.59999999999</v>
      </c>
      <c r="AF214" s="80" t="e" vm="1">
        <f>+[4]!NumLetras(AE214,"PESO","PESOS DOMINICANOS","$EE $m CON #d/100 CENTAVOS")</f>
        <v>#VALUE!</v>
      </c>
      <c r="AG214" s="80">
        <f t="shared" si="160"/>
        <v>18355.61</v>
      </c>
      <c r="AH214" s="165">
        <v>35</v>
      </c>
      <c r="AI214" s="37">
        <f t="shared" si="137"/>
        <v>1400</v>
      </c>
      <c r="AJ214" s="189">
        <v>53.95</v>
      </c>
      <c r="AK214" s="80">
        <f>+AH214*'PRECIOS SEGUN ADJ (RURAL)'!$B$5*'PRECIOS SEGUN ADJ (RURAL)'!$C$5</f>
        <v>75530</v>
      </c>
      <c r="AL214" s="80" t="e" vm="1">
        <f>+[4]!NumLetras(AK214,"PESO","PESOS DOMINICANOS","$EE $m CON #d/100 CENTAVOS")</f>
        <v>#VALUE!</v>
      </c>
      <c r="AM214" s="165">
        <v>5</v>
      </c>
      <c r="AN214" s="37">
        <f t="shared" si="138"/>
        <v>200</v>
      </c>
      <c r="AO214" s="189">
        <v>29.05</v>
      </c>
      <c r="AP214" s="80">
        <f>+AM214*'PRECIOS SEGUN ADJ (RURAL)'!$B$6*'PRECIOS SEGUN ADJ (RURAL)'!$C$6</f>
        <v>5810</v>
      </c>
      <c r="AQ214" s="80" t="e" vm="1">
        <f>+[4]!NumLetras(AP214,"PESO","PESOS DOMINICANOS","$EE $m CON #d/100 CENTAVOS")</f>
        <v>#VALUE!</v>
      </c>
      <c r="AR214" s="80">
        <f t="shared" si="161"/>
        <v>929.6</v>
      </c>
      <c r="AS214" s="165">
        <v>11</v>
      </c>
      <c r="AT214" s="37">
        <f t="shared" si="139"/>
        <v>440</v>
      </c>
      <c r="AU214" s="189">
        <v>304.44</v>
      </c>
      <c r="AV214" s="80">
        <f>+AS214*'PRECIOS SEGUN ADJ (RURAL)'!$B$7*'PRECIOS SEGUN ADJ (RURAL)'!$C$7</f>
        <v>133953.60000000001</v>
      </c>
      <c r="AW214" s="80" t="e" vm="1">
        <f>+[4]!NumLetras(AV214,"PESO","PESOS DOMINICANOS","$EE $m CON #d/100 CENTAVOS")</f>
        <v>#VALUE!</v>
      </c>
      <c r="AX214" s="80">
        <f t="shared" si="162"/>
        <v>24111.65</v>
      </c>
      <c r="AY214" s="37">
        <v>0</v>
      </c>
      <c r="AZ214" s="37">
        <f t="shared" si="170"/>
        <v>0</v>
      </c>
      <c r="BA214" s="189">
        <v>18.899999999999999</v>
      </c>
      <c r="BB214" s="80">
        <f>+AY214*'PRECIOS SEGUN ADJ. (FRONTERIZO)'!$B$9*'PRECIOS SEGUN ADJ. (FRONTERIZO)'!$C$9</f>
        <v>0</v>
      </c>
      <c r="BC214" s="80" t="e" vm="1">
        <f>+[4]!NumLetras(BB214,"PESO","PESOS DOMINICANOS","$EE $m CON #d/100 CENTAVOS")</f>
        <v>#VALUE!</v>
      </c>
      <c r="BD214" s="165">
        <v>3</v>
      </c>
      <c r="BE214" s="37">
        <f t="shared" si="140"/>
        <v>120</v>
      </c>
      <c r="BF214" s="189">
        <v>140.38999999999999</v>
      </c>
      <c r="BG214" s="80">
        <f>+BD214*'PRECIOS SEGUN ADJ (RURAL)'!$B$8*'PRECIOS SEGUN ADJ (RURAL)'!$C$8</f>
        <v>16846.8</v>
      </c>
      <c r="BH214" s="80" t="e" vm="1">
        <f>+[4]!NumLetras(BG214,"PESO","PESOS DOMINICANOS","$EE $m CON #d/100 CENTAVOS")</f>
        <v>#VALUE!</v>
      </c>
      <c r="BI214" s="80">
        <f t="shared" si="163"/>
        <v>3032.42</v>
      </c>
      <c r="BJ214" s="37">
        <v>0</v>
      </c>
      <c r="BK214" s="37">
        <f t="shared" si="171"/>
        <v>0</v>
      </c>
      <c r="BL214" s="189">
        <v>31.459999999999997</v>
      </c>
      <c r="BM214" s="80">
        <f>+BJ214*'PRECIOS SEGUN ADJ. (FRONTERIZO)'!$B$11*'PRECIOS SEGUN ADJ. (FRONTERIZO)'!$C$11</f>
        <v>0</v>
      </c>
      <c r="BN214" s="80" t="e" vm="1">
        <f>+[4]!NumLetras(BM214,"PESO","PESOS DOMINICANOS","$EE $m CON #d/100 CENTAVOS")</f>
        <v>#VALUE!</v>
      </c>
      <c r="BO214" s="165">
        <v>9</v>
      </c>
      <c r="BP214" s="37">
        <f t="shared" si="141"/>
        <v>360</v>
      </c>
      <c r="BQ214" s="189">
        <v>68.099999999999994</v>
      </c>
      <c r="BR214" s="80">
        <f>+BO214*'PRECIOS SEGUN ADJ (RURAL)'!$B$9*'PRECIOS SEGUN ADJ (RURAL)'!$C$9</f>
        <v>24516</v>
      </c>
      <c r="BS214" s="80" t="e" vm="1">
        <f>+[4]!NumLetras(BR214,"PESO","PESOS DOMINICANOS","$EE $m CON #d/100 CENTAVOS")</f>
        <v>#VALUE!</v>
      </c>
      <c r="BT214" s="165">
        <v>186</v>
      </c>
      <c r="BU214" s="37">
        <f t="shared" si="164"/>
        <v>3720</v>
      </c>
      <c r="BV214" s="189">
        <v>5.5</v>
      </c>
      <c r="BW214" s="80">
        <f>+BT214*'PRECIOS SEGUN ADJ (RURAL)'!$B$10*'PRECIOS SEGUN ADJ (RURAL)'!$C$10</f>
        <v>20460</v>
      </c>
      <c r="BX214" s="80" t="e" vm="1">
        <f>+[4]!NumLetras(BW214,"PESO","PESOS DOMINICANOS","$EE $m CON #d/100 CENTAVOS")</f>
        <v>#VALUE!</v>
      </c>
      <c r="BY214" s="165">
        <v>186</v>
      </c>
      <c r="BZ214" s="37">
        <f t="shared" si="142"/>
        <v>7440</v>
      </c>
      <c r="CA214" s="189">
        <v>7.1500000000000012</v>
      </c>
      <c r="CB214" s="80">
        <f>+BY214*'PRECIOS SEGUN ADJ (RURAL)'!$B$11*'PRECIOS SEGUN ADJ (RURAL)'!$C$11</f>
        <v>53196</v>
      </c>
      <c r="CC214" s="80" t="e" vm="1">
        <f>+[4]!NumLetras(CB214,"PESO","PESOS DOMINICANOS","$EE $m CON #d/100 CENTAVOS")</f>
        <v>#VALUE!</v>
      </c>
      <c r="CD214" s="165">
        <v>186</v>
      </c>
      <c r="CE214" s="37">
        <f t="shared" si="143"/>
        <v>7440</v>
      </c>
      <c r="CF214" s="189">
        <v>6.84</v>
      </c>
      <c r="CG214" s="80">
        <f>+CD214*'PRECIOS SEGUN ADJ (RURAL)'!$B$12*'PRECIOS SEGUN ADJ (RURAL)'!$C$12</f>
        <v>50889.599999999999</v>
      </c>
      <c r="CH214" s="80" t="e" vm="1">
        <f>+[4]!NumLetras(CG214,"PESO","PESOS DOMINICANOS","$EE $m CON #d/100 CENTAVOS")</f>
        <v>#VALUE!</v>
      </c>
      <c r="CI214" s="37">
        <v>0</v>
      </c>
      <c r="CJ214" s="37">
        <f t="shared" si="172"/>
        <v>0</v>
      </c>
      <c r="CK214" s="189">
        <v>60</v>
      </c>
      <c r="CL214" s="80">
        <f>+CI214*'PRECIOS SEGUN ADJ. (FRONTERIZO)'!$B$16*'PRECIOS SEGUN ADJ. (FRONTERIZO)'!$C$16</f>
        <v>0</v>
      </c>
      <c r="CM214" s="80" t="e" vm="1">
        <f>+[4]!NumLetras(CL214,"PESO","PESOS DOMINICANOS","$EE $m CON #d/100 CENTAVOS")</f>
        <v>#VALUE!</v>
      </c>
      <c r="CN214" s="80">
        <f t="shared" si="144"/>
        <v>0</v>
      </c>
      <c r="CO214" s="37">
        <v>0</v>
      </c>
      <c r="CP214" s="37">
        <f t="shared" si="173"/>
        <v>0</v>
      </c>
      <c r="CQ214" s="189">
        <v>55.649999999999991</v>
      </c>
      <c r="CR214" s="80">
        <f>+CO214*'PRECIOS SEGUN ADJ. (FRONTERIZO)'!$B$17*'PRECIOS SEGUN ADJ. (FRONTERIZO)'!$C$17</f>
        <v>0</v>
      </c>
      <c r="CS214" s="80" t="e" vm="1">
        <f>+[4]!NumLetras(CR214,"PESO","PESOS DOMINICANOS","$EE $m CON #d/100 CENTAVOS")</f>
        <v>#VALUE!</v>
      </c>
      <c r="CT214" s="80">
        <f t="shared" si="145"/>
        <v>0</v>
      </c>
      <c r="CU214" s="165">
        <v>186</v>
      </c>
      <c r="CV214" s="37">
        <f t="shared" si="146"/>
        <v>7440</v>
      </c>
      <c r="CW214" s="189">
        <v>6.5999999999999988</v>
      </c>
      <c r="CX214" s="80">
        <f>+CU214*'PRECIOS SEGUN ADJ (RURAL)'!$B$14*'PRECIOS SEGUN ADJ (RURAL)'!$C$14</f>
        <v>49104</v>
      </c>
      <c r="CY214" s="80" t="e" vm="1">
        <f>+[4]!NumLetras(CX214,"PESO","PESOS DOMINICANOS","$EE $m CON #d/100 CENTAVOS")</f>
        <v>#VALUE!</v>
      </c>
      <c r="CZ214" s="37">
        <v>0</v>
      </c>
      <c r="DA214" s="37">
        <f t="shared" si="174"/>
        <v>0</v>
      </c>
      <c r="DB214" s="189">
        <v>65.75</v>
      </c>
      <c r="DC214" s="80">
        <f>+CZ214*'PRECIOS SEGUN ADJ. (FRONTERIZO)'!$B$19*'PRECIOS SEGUN ADJ. (FRONTERIZO)'!$C$19</f>
        <v>0</v>
      </c>
      <c r="DD214" s="80" t="e" vm="1">
        <f>+[4]!NumLetras(DC214,"PESO","PESOS DOMINICANOS","$EE $m CON #d/100 CENTAVOS")</f>
        <v>#VALUE!</v>
      </c>
      <c r="DE214" s="80">
        <f t="shared" si="147"/>
        <v>0</v>
      </c>
      <c r="DF214" s="165">
        <v>8</v>
      </c>
      <c r="DG214" s="37">
        <f t="shared" si="148"/>
        <v>320</v>
      </c>
      <c r="DH214" s="189">
        <v>82.59999999999998</v>
      </c>
      <c r="DI214" s="80">
        <f>+DF214*'PRECIOS SEGUN ADJ (RURAL)'!$B$15*'PRECIOS SEGUN ADJ (RURAL)'!$C$15</f>
        <v>26432</v>
      </c>
      <c r="DJ214" s="80" t="e" vm="1">
        <f>+[4]!NumLetras(DI214,"PESO","PESOS DOMINICANOS","$EE $m CON #d/100 CENTAVOS")</f>
        <v>#VALUE!</v>
      </c>
      <c r="DK214" s="80">
        <f t="shared" si="165"/>
        <v>4757.76</v>
      </c>
      <c r="DL214" s="165">
        <v>186</v>
      </c>
      <c r="DM214" s="37">
        <f t="shared" si="149"/>
        <v>7440</v>
      </c>
      <c r="DN214" s="189">
        <v>23.059999999999995</v>
      </c>
      <c r="DO214" s="80">
        <f>+DL214*'PRECIOS SEGUN ADJ (RURAL)'!$B$17*'PRECIOS SEGUN ADJ (RURAL)'!$C$17</f>
        <v>171566.4</v>
      </c>
      <c r="DP214" s="80" t="e" vm="1">
        <f>+[4]!NumLetras(DO214,"PESO","PESOS DOMINICANOS","$EE $m CON #d/100 CENTAVOS")</f>
        <v>#VALUE!</v>
      </c>
      <c r="DQ214" s="192">
        <v>0</v>
      </c>
      <c r="DR214" s="192">
        <f t="shared" si="175"/>
        <v>0</v>
      </c>
      <c r="DS214" s="189">
        <v>80.849999999999994</v>
      </c>
      <c r="DT214" s="80">
        <f>+DQ214*'PRECIOS SEGUN ADJ. (FRONTERIZO)'!$B$22*'PRECIOS SEGUN ADJ. (FRONTERIZO)'!$C$22</f>
        <v>0</v>
      </c>
      <c r="DU214" s="80" t="e" vm="1">
        <f>+[4]!NumLetras(DT214,"PESO","PESOS DOMINICANOS","$EE $m CON #d/100 CENTAVOS")</f>
        <v>#VALUE!</v>
      </c>
      <c r="DV214" s="165">
        <v>8</v>
      </c>
      <c r="DW214" s="37">
        <f t="shared" si="150"/>
        <v>320</v>
      </c>
      <c r="DX214" s="189">
        <v>21.83</v>
      </c>
      <c r="DY214" s="80">
        <f>+DV214*'PRECIOS SEGUN ADJ (RURAL)'!$B$19*'PRECIOS SEGUN ADJ (RURAL)'!$C$19</f>
        <v>6985.5999999999995</v>
      </c>
      <c r="DZ214" s="80" t="e" vm="1">
        <f>+[4]!NumLetras(DY214,"PESO","PESOS DOMINICANOS","$EE $m CON #d/100 CENTAVOS")</f>
        <v>#VALUE!</v>
      </c>
      <c r="EA214" s="80">
        <f t="shared" si="166"/>
        <v>1257.4100000000001</v>
      </c>
      <c r="EB214" s="165">
        <v>27</v>
      </c>
      <c r="EC214" s="37">
        <f t="shared" si="151"/>
        <v>1080</v>
      </c>
      <c r="ED214" s="189">
        <v>33</v>
      </c>
      <c r="EE214" s="80">
        <f>+EB214*'PRECIOS SEGUN ADJ (RURAL)'!$B$20*'PRECIOS SEGUN ADJ (RURAL)'!$C$20</f>
        <v>35640</v>
      </c>
      <c r="EF214" s="80" t="e" vm="1">
        <f>+[4]!NumLetras(EE214,"PESO","PESOS DOMINICANOS","$EE $m CON #d/100 CENTAVOS")</f>
        <v>#VALUE!</v>
      </c>
      <c r="EG214" s="37">
        <v>0</v>
      </c>
      <c r="EH214" s="37">
        <f t="shared" si="176"/>
        <v>0</v>
      </c>
      <c r="EI214" s="189">
        <v>15.789999999999997</v>
      </c>
      <c r="EJ214" s="80">
        <f>+EG214*'PRECIOS SEGUN ADJ. (FRONTERIZO)'!$B$25*'PRECIOS SEGUN ADJ. (FRONTERIZO)'!$C$25</f>
        <v>0</v>
      </c>
      <c r="EK214" s="80" t="e" vm="1">
        <f>+[4]!NumLetras(EJ214,"PESO","PESOS DOMINICANOS","$EE $m CON #d/100 CENTAVOS")</f>
        <v>#VALUE!</v>
      </c>
      <c r="EL214" s="37">
        <v>0</v>
      </c>
      <c r="EM214" s="37">
        <f t="shared" si="177"/>
        <v>0</v>
      </c>
      <c r="EN214" s="189">
        <v>31.5</v>
      </c>
      <c r="EO214" s="80">
        <f>+EL214*'PRECIOS SEGUN ADJ. (FRONTERIZO)'!$B$26*'PRECIOS SEGUN ADJ. (FRONTERIZO)'!$C$26</f>
        <v>0</v>
      </c>
      <c r="EP214" s="80" t="e" vm="1">
        <f>+[4]!NumLetras(EO214,"PESO","PESOS DOMINICANOS","$EE $m CON #d/100 CENTAVOS")</f>
        <v>#VALUE!</v>
      </c>
      <c r="EQ214" s="193">
        <v>24</v>
      </c>
      <c r="ER214" s="194">
        <f t="shared" si="152"/>
        <v>960</v>
      </c>
      <c r="ES214" s="195">
        <v>21.68</v>
      </c>
      <c r="ET214" s="196">
        <f>+EQ214*'PRECIOS SEGUN ADJ (RURAL)'!$B$13*'PRECIOS SEGUN ADJ (RURAL)'!$C$13</f>
        <v>20812.799999999996</v>
      </c>
      <c r="EU214" s="196" t="e" vm="1">
        <f>+[4]!NumLetras(ET214,"PESO","PESOS DOMINICANOS","$EE $m CON #d/100 CENTAVOS")</f>
        <v>#VALUE!</v>
      </c>
      <c r="EV214" s="197">
        <v>186</v>
      </c>
      <c r="EW214" s="198">
        <f t="shared" si="167"/>
        <v>3720</v>
      </c>
      <c r="EX214" s="199">
        <v>5.5</v>
      </c>
      <c r="EY214" s="200">
        <f>+EV214*'PRECIOS SEGUN ADJ (RURAL)'!$B$16*'PRECIOS SEGUN ADJ (RURAL)'!$C$16</f>
        <v>20460</v>
      </c>
      <c r="EZ214" s="200" t="e" vm="1">
        <f>+[4]!NumLetras(EY214,"PESO","PESOS DOMINICANOS","$EE $m CON #d/100 CENTAVOS")</f>
        <v>#VALUE!</v>
      </c>
      <c r="FA214" s="201">
        <v>11</v>
      </c>
      <c r="FB214" s="202">
        <f t="shared" si="153"/>
        <v>440</v>
      </c>
      <c r="FC214" s="203">
        <v>220</v>
      </c>
      <c r="FD214" s="204">
        <f>+FA214*'PRECIOS SEGUN ADJ (RURAL)'!$B$18*'PRECIOS SEGUN ADJ (RURAL)'!$C$18</f>
        <v>96800</v>
      </c>
      <c r="FE214" s="204" t="e" vm="1">
        <f>+[4]!NumLetras(FD214,"PESO","PESOS DOMINICANOS","$EE $m CON #d/100 CENTAVOS")</f>
        <v>#VALUE!</v>
      </c>
      <c r="FF214" s="204">
        <f t="shared" si="168"/>
        <v>17424</v>
      </c>
      <c r="FG214" s="80">
        <f t="shared" si="179"/>
        <v>948639.2</v>
      </c>
      <c r="FH214" s="80" t="e" vm="1">
        <f>+[4]!NumLetras(FG214,"PESO","PESOS DOMINICANOS","$EE $m CON #d/100 CENTAVOS")</f>
        <v>#VALUE!</v>
      </c>
      <c r="FI214" s="80">
        <f t="shared" si="178"/>
        <v>75260.580000000016</v>
      </c>
      <c r="FJ214" s="80" t="e" vm="1">
        <f>+[4]!NumLetras(FI214,"PESO","PESOS DOMINICANOS","$EE $m CON #d/100 CENTAVOS")</f>
        <v>#VALUE!</v>
      </c>
      <c r="FK214" s="80">
        <f t="shared" si="154"/>
        <v>873378.61999999988</v>
      </c>
      <c r="FL214" s="80" t="e" vm="1">
        <f>+[4]!NumLetras(FK214,"PESO","PESOS DOMINICANOS","$EE $m CON #d/100 CENTAVOS")</f>
        <v>#VALUE!</v>
      </c>
      <c r="FM214" s="80">
        <f t="shared" si="155"/>
        <v>189727.84</v>
      </c>
      <c r="FN214" s="80" t="e" vm="1">
        <f>+[4]!NumLetras(FM214,"PESO","PESOS DOMINICANOS","$EE $m CON #d/100 CENTAVOS")</f>
        <v>#VALUE!</v>
      </c>
      <c r="FO214" s="80">
        <f t="shared" si="156"/>
        <v>9486.39</v>
      </c>
      <c r="FP214" s="80" t="e" vm="1">
        <f>+[4]!NumLetras(FO214,"PESO","PESOS DOMINICANOS","$EE $m CON #d/100 CENTAVOS")</f>
        <v>#VALUE!</v>
      </c>
      <c r="FQ214" s="80"/>
      <c r="FR214" s="80">
        <f t="shared" si="157"/>
        <v>758911.36</v>
      </c>
      <c r="FS214" s="80" t="e" vm="1">
        <f>+[4]!NumLetras(FR214,"PESO","PESOS DOMINICANOS","$EE $m CON #d/100 CENTAVOS")</f>
        <v>#VALUE!</v>
      </c>
      <c r="FT214" s="37" t="str">
        <f>+VLOOKUP(D214,'RURAL XENIA'!F:G,2,0)</f>
        <v>R-20</v>
      </c>
    </row>
    <row r="215" spans="1:176">
      <c r="A215" s="37">
        <v>104</v>
      </c>
      <c r="B215" s="37">
        <v>104</v>
      </c>
      <c r="C215" s="26" t="s">
        <v>3521</v>
      </c>
      <c r="D215" s="37">
        <v>132079434</v>
      </c>
      <c r="E215" s="37">
        <f>+VLOOKUP(D215,'INFORMACION DE PROVEEDORES'!C:I,2,0)</f>
        <v>132079434</v>
      </c>
      <c r="F215" s="26" t="str">
        <f>+VLOOKUP(D215,'INFORMACION DE PROVEEDORES'!C:J,4,0)</f>
        <v>EDWARD RAFAEL NAVARRO GOMEZ</v>
      </c>
      <c r="G215" s="37" t="str">
        <f>+VLOOKUP(D215,'INFORMACION DE PROVEEDORES'!C:K,5,0)</f>
        <v>402-2285952-8</v>
      </c>
      <c r="H215" s="26" t="str">
        <f>+VLOOKUP(D215,'INFORMACION DE PROVEEDORES'!C:L,7,0)</f>
        <v>CALLE EL MEMISO RESPALDO MANUEL MORA NO. 47, AZUA</v>
      </c>
      <c r="I215" s="37" t="str">
        <f>+VLOOKUP(D215,'INFORMACION DE PROVEEDORES'!C:M,3,0)</f>
        <v xml:space="preserve"> JURÍDICA</v>
      </c>
      <c r="J215" s="37">
        <v>1</v>
      </c>
      <c r="K215" s="37">
        <v>256</v>
      </c>
      <c r="L215" s="37">
        <v>17</v>
      </c>
      <c r="M215" s="37">
        <f t="shared" si="158"/>
        <v>680</v>
      </c>
      <c r="N215" s="189">
        <v>60.180000000000007</v>
      </c>
      <c r="O215" s="80">
        <f>+L215*'PRECIOS SEGUN ADJ (RURAL)'!$B$2*'PRECIOS SEGUN ADJ (RURAL)'!$C$2</f>
        <v>40922.399999999994</v>
      </c>
      <c r="P215" s="80" t="e" vm="1">
        <f>+[4]!NumLetras(O215,"PESO","PESOS DOMINICANOS","$EE $m CON #d/100 CENTAVOS")</f>
        <v>#VALUE!</v>
      </c>
      <c r="Q215" s="80">
        <f t="shared" si="159"/>
        <v>6547.58</v>
      </c>
      <c r="R215" s="165">
        <v>3</v>
      </c>
      <c r="S215" s="37">
        <f t="shared" si="135"/>
        <v>120</v>
      </c>
      <c r="T215" s="189">
        <v>33</v>
      </c>
      <c r="U215" s="80">
        <f>+R215*'PRECIOS SEGUN ADJ (RURAL)'!$B$3*'PRECIOS SEGUN ADJ (RURAL)'!$C$3</f>
        <v>3960</v>
      </c>
      <c r="V215" s="80" t="e" vm="1">
        <f>+[4]!NumLetras(U215,"PESO","PESOS DOMINICANOS","$EE $m CON #d/100 CENTAVOS")</f>
        <v>#VALUE!</v>
      </c>
      <c r="W215" s="192">
        <v>0</v>
      </c>
      <c r="X215" s="37">
        <f t="shared" si="169"/>
        <v>0</v>
      </c>
      <c r="Y215" s="189">
        <v>25.2</v>
      </c>
      <c r="Z215" s="80">
        <f>+W215*'PRECIOS SEGUN ADJ. (FRONTERIZO)'!$B$4*'PRECIOS SEGUN ADJ. (FRONTERIZO)'!$C$4</f>
        <v>0</v>
      </c>
      <c r="AA215" s="80" t="e" vm="1">
        <f>+[4]!NumLetras(Z215,"PESO","PESOS DOMINICANOS","$EE $m CON #d/100 CENTAVOS")</f>
        <v>#VALUE!</v>
      </c>
      <c r="AB215" s="165">
        <v>39</v>
      </c>
      <c r="AC215" s="37">
        <f t="shared" si="136"/>
        <v>1560</v>
      </c>
      <c r="AD215" s="189">
        <v>87.91</v>
      </c>
      <c r="AE215" s="80">
        <f>+AB215*'PRECIOS SEGUN ADJ (RURAL)'!$B$4*'PRECIOS SEGUN ADJ (RURAL)'!$C$4</f>
        <v>137139.59999999998</v>
      </c>
      <c r="AF215" s="80" t="e" vm="1">
        <f>+[4]!NumLetras(AE215,"PESO","PESOS DOMINICANOS","$EE $m CON #d/100 CENTAVOS")</f>
        <v>#VALUE!</v>
      </c>
      <c r="AG215" s="80">
        <f t="shared" si="160"/>
        <v>24685.13</v>
      </c>
      <c r="AH215" s="165">
        <v>47</v>
      </c>
      <c r="AI215" s="37">
        <f t="shared" si="137"/>
        <v>1880</v>
      </c>
      <c r="AJ215" s="189">
        <v>53.95</v>
      </c>
      <c r="AK215" s="80">
        <f>+AH215*'PRECIOS SEGUN ADJ (RURAL)'!$B$5*'PRECIOS SEGUN ADJ (RURAL)'!$C$5</f>
        <v>101426</v>
      </c>
      <c r="AL215" s="80" t="e" vm="1">
        <f>+[4]!NumLetras(AK215,"PESO","PESOS DOMINICANOS","$EE $m CON #d/100 CENTAVOS")</f>
        <v>#VALUE!</v>
      </c>
      <c r="AM215" s="165">
        <v>6</v>
      </c>
      <c r="AN215" s="37">
        <f t="shared" si="138"/>
        <v>240</v>
      </c>
      <c r="AO215" s="189">
        <v>29.05</v>
      </c>
      <c r="AP215" s="80">
        <f>+AM215*'PRECIOS SEGUN ADJ (RURAL)'!$B$6*'PRECIOS SEGUN ADJ (RURAL)'!$C$6</f>
        <v>6972</v>
      </c>
      <c r="AQ215" s="80" t="e" vm="1">
        <f>+[4]!NumLetras(AP215,"PESO","PESOS DOMINICANOS","$EE $m CON #d/100 CENTAVOS")</f>
        <v>#VALUE!</v>
      </c>
      <c r="AR215" s="80">
        <f t="shared" si="161"/>
        <v>1115.52</v>
      </c>
      <c r="AS215" s="165">
        <v>15</v>
      </c>
      <c r="AT215" s="37">
        <f t="shared" si="139"/>
        <v>600</v>
      </c>
      <c r="AU215" s="189">
        <v>304.44</v>
      </c>
      <c r="AV215" s="80">
        <f>+AS215*'PRECIOS SEGUN ADJ (RURAL)'!$B$7*'PRECIOS SEGUN ADJ (RURAL)'!$C$7</f>
        <v>182664</v>
      </c>
      <c r="AW215" s="80" t="e" vm="1">
        <f>+[4]!NumLetras(AV215,"PESO","PESOS DOMINICANOS","$EE $m CON #d/100 CENTAVOS")</f>
        <v>#VALUE!</v>
      </c>
      <c r="AX215" s="80">
        <f t="shared" si="162"/>
        <v>32879.519999999997</v>
      </c>
      <c r="AY215" s="37">
        <v>0</v>
      </c>
      <c r="AZ215" s="37">
        <f t="shared" si="170"/>
        <v>0</v>
      </c>
      <c r="BA215" s="189">
        <v>18.899999999999999</v>
      </c>
      <c r="BB215" s="80">
        <f>+AY215*'PRECIOS SEGUN ADJ. (FRONTERIZO)'!$B$9*'PRECIOS SEGUN ADJ. (FRONTERIZO)'!$C$9</f>
        <v>0</v>
      </c>
      <c r="BC215" s="80" t="e" vm="1">
        <f>+[4]!NumLetras(BB215,"PESO","PESOS DOMINICANOS","$EE $m CON #d/100 CENTAVOS")</f>
        <v>#VALUE!</v>
      </c>
      <c r="BD215" s="165">
        <v>3</v>
      </c>
      <c r="BE215" s="37">
        <f t="shared" si="140"/>
        <v>120</v>
      </c>
      <c r="BF215" s="189">
        <v>140.38999999999999</v>
      </c>
      <c r="BG215" s="80">
        <f>+BD215*'PRECIOS SEGUN ADJ (RURAL)'!$B$8*'PRECIOS SEGUN ADJ (RURAL)'!$C$8</f>
        <v>16846.8</v>
      </c>
      <c r="BH215" s="80" t="e" vm="1">
        <f>+[4]!NumLetras(BG215,"PESO","PESOS DOMINICANOS","$EE $m CON #d/100 CENTAVOS")</f>
        <v>#VALUE!</v>
      </c>
      <c r="BI215" s="80">
        <f t="shared" si="163"/>
        <v>3032.42</v>
      </c>
      <c r="BJ215" s="37">
        <v>0</v>
      </c>
      <c r="BK215" s="37">
        <f t="shared" si="171"/>
        <v>0</v>
      </c>
      <c r="BL215" s="189">
        <v>31.459999999999997</v>
      </c>
      <c r="BM215" s="80">
        <f>+BJ215*'PRECIOS SEGUN ADJ. (FRONTERIZO)'!$B$11*'PRECIOS SEGUN ADJ. (FRONTERIZO)'!$C$11</f>
        <v>0</v>
      </c>
      <c r="BN215" s="80" t="e" vm="1">
        <f>+[4]!NumLetras(BM215,"PESO","PESOS DOMINICANOS","$EE $m CON #d/100 CENTAVOS")</f>
        <v>#VALUE!</v>
      </c>
      <c r="BO215" s="165">
        <v>12</v>
      </c>
      <c r="BP215" s="37">
        <f t="shared" si="141"/>
        <v>480</v>
      </c>
      <c r="BQ215" s="189">
        <v>68.099999999999994</v>
      </c>
      <c r="BR215" s="80">
        <f>+BO215*'PRECIOS SEGUN ADJ (RURAL)'!$B$9*'PRECIOS SEGUN ADJ (RURAL)'!$C$9</f>
        <v>32687.999999999996</v>
      </c>
      <c r="BS215" s="80" t="e" vm="1">
        <f>+[4]!NumLetras(BR215,"PESO","PESOS DOMINICANOS","$EE $m CON #d/100 CENTAVOS")</f>
        <v>#VALUE!</v>
      </c>
      <c r="BT215" s="165">
        <v>256</v>
      </c>
      <c r="BU215" s="37">
        <f t="shared" si="164"/>
        <v>5120</v>
      </c>
      <c r="BV215" s="189">
        <v>5.5</v>
      </c>
      <c r="BW215" s="80">
        <f>+BT215*'PRECIOS SEGUN ADJ (RURAL)'!$B$10*'PRECIOS SEGUN ADJ (RURAL)'!$C$10</f>
        <v>28160</v>
      </c>
      <c r="BX215" s="80" t="e" vm="1">
        <f>+[4]!NumLetras(BW215,"PESO","PESOS DOMINICANOS","$EE $m CON #d/100 CENTAVOS")</f>
        <v>#VALUE!</v>
      </c>
      <c r="BY215" s="165">
        <v>256</v>
      </c>
      <c r="BZ215" s="37">
        <f t="shared" si="142"/>
        <v>10240</v>
      </c>
      <c r="CA215" s="189">
        <v>7.1500000000000012</v>
      </c>
      <c r="CB215" s="80">
        <f>+BY215*'PRECIOS SEGUN ADJ (RURAL)'!$B$11*'PRECIOS SEGUN ADJ (RURAL)'!$C$11</f>
        <v>73216</v>
      </c>
      <c r="CC215" s="80" t="e" vm="1">
        <f>+[4]!NumLetras(CB215,"PESO","PESOS DOMINICANOS","$EE $m CON #d/100 CENTAVOS")</f>
        <v>#VALUE!</v>
      </c>
      <c r="CD215" s="165">
        <v>256</v>
      </c>
      <c r="CE215" s="37">
        <f t="shared" si="143"/>
        <v>10240</v>
      </c>
      <c r="CF215" s="189">
        <v>6.84</v>
      </c>
      <c r="CG215" s="80">
        <f>+CD215*'PRECIOS SEGUN ADJ (RURAL)'!$B$12*'PRECIOS SEGUN ADJ (RURAL)'!$C$12</f>
        <v>70041.600000000006</v>
      </c>
      <c r="CH215" s="80" t="e" vm="1">
        <f>+[4]!NumLetras(CG215,"PESO","PESOS DOMINICANOS","$EE $m CON #d/100 CENTAVOS")</f>
        <v>#VALUE!</v>
      </c>
      <c r="CI215" s="37">
        <v>0</v>
      </c>
      <c r="CJ215" s="37">
        <f t="shared" si="172"/>
        <v>0</v>
      </c>
      <c r="CK215" s="189">
        <v>60</v>
      </c>
      <c r="CL215" s="80">
        <f>+CI215*'PRECIOS SEGUN ADJ. (FRONTERIZO)'!$B$16*'PRECIOS SEGUN ADJ. (FRONTERIZO)'!$C$16</f>
        <v>0</v>
      </c>
      <c r="CM215" s="80" t="e" vm="1">
        <f>+[4]!NumLetras(CL215,"PESO","PESOS DOMINICANOS","$EE $m CON #d/100 CENTAVOS")</f>
        <v>#VALUE!</v>
      </c>
      <c r="CN215" s="80">
        <f t="shared" si="144"/>
        <v>0</v>
      </c>
      <c r="CO215" s="37">
        <v>0</v>
      </c>
      <c r="CP215" s="37">
        <f t="shared" si="173"/>
        <v>0</v>
      </c>
      <c r="CQ215" s="189">
        <v>55.649999999999991</v>
      </c>
      <c r="CR215" s="80">
        <f>+CO215*'PRECIOS SEGUN ADJ. (FRONTERIZO)'!$B$17*'PRECIOS SEGUN ADJ. (FRONTERIZO)'!$C$17</f>
        <v>0</v>
      </c>
      <c r="CS215" s="80" t="e" vm="1">
        <f>+[4]!NumLetras(CR215,"PESO","PESOS DOMINICANOS","$EE $m CON #d/100 CENTAVOS")</f>
        <v>#VALUE!</v>
      </c>
      <c r="CT215" s="80">
        <f t="shared" si="145"/>
        <v>0</v>
      </c>
      <c r="CU215" s="165">
        <v>256</v>
      </c>
      <c r="CV215" s="37">
        <f t="shared" si="146"/>
        <v>10240</v>
      </c>
      <c r="CW215" s="189">
        <v>6.5999999999999988</v>
      </c>
      <c r="CX215" s="80">
        <f>+CU215*'PRECIOS SEGUN ADJ (RURAL)'!$B$14*'PRECIOS SEGUN ADJ (RURAL)'!$C$14</f>
        <v>67584</v>
      </c>
      <c r="CY215" s="80" t="e" vm="1">
        <f>+[4]!NumLetras(CX215,"PESO","PESOS DOMINICANOS","$EE $m CON #d/100 CENTAVOS")</f>
        <v>#VALUE!</v>
      </c>
      <c r="CZ215" s="37">
        <v>0</v>
      </c>
      <c r="DA215" s="37">
        <f t="shared" si="174"/>
        <v>0</v>
      </c>
      <c r="DB215" s="189">
        <v>65.75</v>
      </c>
      <c r="DC215" s="80">
        <f>+CZ215*'PRECIOS SEGUN ADJ. (FRONTERIZO)'!$B$19*'PRECIOS SEGUN ADJ. (FRONTERIZO)'!$C$19</f>
        <v>0</v>
      </c>
      <c r="DD215" s="80" t="e" vm="1">
        <f>+[4]!NumLetras(DC215,"PESO","PESOS DOMINICANOS","$EE $m CON #d/100 CENTAVOS")</f>
        <v>#VALUE!</v>
      </c>
      <c r="DE215" s="80">
        <f t="shared" si="147"/>
        <v>0</v>
      </c>
      <c r="DF215" s="165">
        <v>9</v>
      </c>
      <c r="DG215" s="37">
        <f t="shared" si="148"/>
        <v>360</v>
      </c>
      <c r="DH215" s="189">
        <v>82.59999999999998</v>
      </c>
      <c r="DI215" s="80">
        <f>+DF215*'PRECIOS SEGUN ADJ (RURAL)'!$B$15*'PRECIOS SEGUN ADJ (RURAL)'!$C$15</f>
        <v>29736</v>
      </c>
      <c r="DJ215" s="80" t="e" vm="1">
        <f>+[4]!NumLetras(DI215,"PESO","PESOS DOMINICANOS","$EE $m CON #d/100 CENTAVOS")</f>
        <v>#VALUE!</v>
      </c>
      <c r="DK215" s="80">
        <f t="shared" si="165"/>
        <v>5352.48</v>
      </c>
      <c r="DL215" s="165">
        <v>256</v>
      </c>
      <c r="DM215" s="37">
        <f t="shared" si="149"/>
        <v>10240</v>
      </c>
      <c r="DN215" s="189">
        <v>23.059999999999995</v>
      </c>
      <c r="DO215" s="80">
        <f>+DL215*'PRECIOS SEGUN ADJ (RURAL)'!$B$17*'PRECIOS SEGUN ADJ (RURAL)'!$C$17</f>
        <v>236134.39999999999</v>
      </c>
      <c r="DP215" s="80" t="e" vm="1">
        <f>+[4]!NumLetras(DO215,"PESO","PESOS DOMINICANOS","$EE $m CON #d/100 CENTAVOS")</f>
        <v>#VALUE!</v>
      </c>
      <c r="DQ215" s="192">
        <v>0</v>
      </c>
      <c r="DR215" s="192">
        <f t="shared" si="175"/>
        <v>0</v>
      </c>
      <c r="DS215" s="189">
        <v>80.849999999999994</v>
      </c>
      <c r="DT215" s="80">
        <f>+DQ215*'PRECIOS SEGUN ADJ. (FRONTERIZO)'!$B$22*'PRECIOS SEGUN ADJ. (FRONTERIZO)'!$C$22</f>
        <v>0</v>
      </c>
      <c r="DU215" s="80" t="e" vm="1">
        <f>+[4]!NumLetras(DT215,"PESO","PESOS DOMINICANOS","$EE $m CON #d/100 CENTAVOS")</f>
        <v>#VALUE!</v>
      </c>
      <c r="DV215" s="165">
        <v>11</v>
      </c>
      <c r="DW215" s="37">
        <f t="shared" si="150"/>
        <v>440</v>
      </c>
      <c r="DX215" s="189">
        <v>21.83</v>
      </c>
      <c r="DY215" s="80">
        <f>+DV215*'PRECIOS SEGUN ADJ (RURAL)'!$B$19*'PRECIOS SEGUN ADJ (RURAL)'!$C$19</f>
        <v>9605.2000000000007</v>
      </c>
      <c r="DZ215" s="80" t="e" vm="1">
        <f>+[4]!NumLetras(DY215,"PESO","PESOS DOMINICANOS","$EE $m CON #d/100 CENTAVOS")</f>
        <v>#VALUE!</v>
      </c>
      <c r="EA215" s="80">
        <f t="shared" si="166"/>
        <v>1728.94</v>
      </c>
      <c r="EB215" s="165">
        <v>37</v>
      </c>
      <c r="EC215" s="37">
        <f t="shared" si="151"/>
        <v>1480</v>
      </c>
      <c r="ED215" s="189">
        <v>33</v>
      </c>
      <c r="EE215" s="80">
        <f>+EB215*'PRECIOS SEGUN ADJ (RURAL)'!$B$20*'PRECIOS SEGUN ADJ (RURAL)'!$C$20</f>
        <v>48840</v>
      </c>
      <c r="EF215" s="80" t="e" vm="1">
        <f>+[4]!NumLetras(EE215,"PESO","PESOS DOMINICANOS","$EE $m CON #d/100 CENTAVOS")</f>
        <v>#VALUE!</v>
      </c>
      <c r="EG215" s="37">
        <v>0</v>
      </c>
      <c r="EH215" s="37">
        <f t="shared" si="176"/>
        <v>0</v>
      </c>
      <c r="EI215" s="189">
        <v>15.789999999999997</v>
      </c>
      <c r="EJ215" s="80">
        <f>+EG215*'PRECIOS SEGUN ADJ. (FRONTERIZO)'!$B$25*'PRECIOS SEGUN ADJ. (FRONTERIZO)'!$C$25</f>
        <v>0</v>
      </c>
      <c r="EK215" s="80" t="e" vm="1">
        <f>+[4]!NumLetras(EJ215,"PESO","PESOS DOMINICANOS","$EE $m CON #d/100 CENTAVOS")</f>
        <v>#VALUE!</v>
      </c>
      <c r="EL215" s="37">
        <v>0</v>
      </c>
      <c r="EM215" s="37">
        <f t="shared" si="177"/>
        <v>0</v>
      </c>
      <c r="EN215" s="189">
        <v>31.5</v>
      </c>
      <c r="EO215" s="80">
        <f>+EL215*'PRECIOS SEGUN ADJ. (FRONTERIZO)'!$B$26*'PRECIOS SEGUN ADJ. (FRONTERIZO)'!$C$26</f>
        <v>0</v>
      </c>
      <c r="EP215" s="80" t="e" vm="1">
        <f>+[4]!NumLetras(EO215,"PESO","PESOS DOMINICANOS","$EE $m CON #d/100 CENTAVOS")</f>
        <v>#VALUE!</v>
      </c>
      <c r="EQ215" s="193">
        <v>33</v>
      </c>
      <c r="ER215" s="194">
        <f t="shared" si="152"/>
        <v>1320</v>
      </c>
      <c r="ES215" s="195">
        <v>21.68</v>
      </c>
      <c r="ET215" s="196">
        <f>+EQ215*'PRECIOS SEGUN ADJ (RURAL)'!$B$13*'PRECIOS SEGUN ADJ (RURAL)'!$C$13</f>
        <v>28617.599999999999</v>
      </c>
      <c r="EU215" s="196" t="e" vm="1">
        <f>+[4]!NumLetras(ET215,"PESO","PESOS DOMINICANOS","$EE $m CON #d/100 CENTAVOS")</f>
        <v>#VALUE!</v>
      </c>
      <c r="EV215" s="197">
        <v>256</v>
      </c>
      <c r="EW215" s="198">
        <f t="shared" si="167"/>
        <v>5120</v>
      </c>
      <c r="EX215" s="199">
        <v>5.5</v>
      </c>
      <c r="EY215" s="200">
        <f>+EV215*'PRECIOS SEGUN ADJ (RURAL)'!$B$16*'PRECIOS SEGUN ADJ (RURAL)'!$C$16</f>
        <v>28160</v>
      </c>
      <c r="EZ215" s="200" t="e" vm="1">
        <f>+[4]!NumLetras(EY215,"PESO","PESOS DOMINICANOS","$EE $m CON #d/100 CENTAVOS")</f>
        <v>#VALUE!</v>
      </c>
      <c r="FA215" s="201">
        <v>15</v>
      </c>
      <c r="FB215" s="202">
        <f t="shared" si="153"/>
        <v>600</v>
      </c>
      <c r="FC215" s="203">
        <v>220</v>
      </c>
      <c r="FD215" s="204">
        <f>+FA215*'PRECIOS SEGUN ADJ (RURAL)'!$B$18*'PRECIOS SEGUN ADJ (RURAL)'!$C$18</f>
        <v>132000</v>
      </c>
      <c r="FE215" s="204" t="e" vm="1">
        <f>+[4]!NumLetras(FD215,"PESO","PESOS DOMINICANOS","$EE $m CON #d/100 CENTAVOS")</f>
        <v>#VALUE!</v>
      </c>
      <c r="FF215" s="204">
        <f t="shared" si="168"/>
        <v>23760</v>
      </c>
      <c r="FG215" s="80">
        <f t="shared" si="179"/>
        <v>1274713.6000000001</v>
      </c>
      <c r="FH215" s="80" t="e" vm="1">
        <f>+[4]!NumLetras(FG215,"PESO","PESOS DOMINICANOS","$EE $m CON #d/100 CENTAVOS")</f>
        <v>#VALUE!</v>
      </c>
      <c r="FI215" s="80">
        <f t="shared" si="178"/>
        <v>99101.59</v>
      </c>
      <c r="FJ215" s="80" t="e" vm="1">
        <f>+[4]!NumLetras(FI215,"PESO","PESOS DOMINICANOS","$EE $m CON #d/100 CENTAVOS")</f>
        <v>#VALUE!</v>
      </c>
      <c r="FK215" s="80">
        <f t="shared" si="154"/>
        <v>1175612.01</v>
      </c>
      <c r="FL215" s="80" t="e" vm="1">
        <f>+[4]!NumLetras(FK215,"PESO","PESOS DOMINICANOS","$EE $m CON #d/100 CENTAVOS")</f>
        <v>#VALUE!</v>
      </c>
      <c r="FM215" s="80">
        <f t="shared" si="155"/>
        <v>254942.72</v>
      </c>
      <c r="FN215" s="80" t="e" vm="1">
        <f>+[4]!NumLetras(FM215,"PESO","PESOS DOMINICANOS","$EE $m CON #d/100 CENTAVOS")</f>
        <v>#VALUE!</v>
      </c>
      <c r="FO215" s="80">
        <f t="shared" si="156"/>
        <v>12747.14</v>
      </c>
      <c r="FP215" s="80" t="e" vm="1">
        <f>+[4]!NumLetras(FO215,"PESO","PESOS DOMINICANOS","$EE $m CON #d/100 CENTAVOS")</f>
        <v>#VALUE!</v>
      </c>
      <c r="FQ215" s="80"/>
      <c r="FR215" s="80">
        <f t="shared" si="157"/>
        <v>1019770.8800000001</v>
      </c>
      <c r="FS215" s="80" t="e" vm="1">
        <f>+[4]!NumLetras(FR215,"PESO","PESOS DOMINICANOS","$EE $m CON #d/100 CENTAVOS")</f>
        <v>#VALUE!</v>
      </c>
      <c r="FT215" s="37" t="str">
        <f>+VLOOKUP(D215,'RURAL XENIA'!F:G,2,0)</f>
        <v>R-03</v>
      </c>
    </row>
    <row r="216" spans="1:176">
      <c r="A216" s="37">
        <v>105</v>
      </c>
      <c r="B216" s="37">
        <v>105</v>
      </c>
      <c r="C216" s="26" t="s">
        <v>3522</v>
      </c>
      <c r="D216" s="37">
        <v>132262336</v>
      </c>
      <c r="E216" s="37">
        <f>+VLOOKUP(D216,'INFORMACION DE PROVEEDORES'!C:I,2,0)</f>
        <v>132262336</v>
      </c>
      <c r="F216" s="26">
        <f>+VLOOKUP(D216,'INFORMACION DE PROVEEDORES'!C:J,4,0)</f>
        <v>0</v>
      </c>
      <c r="G216" s="37">
        <f>+VLOOKUP(D216,'INFORMACION DE PROVEEDORES'!C:K,5,0)</f>
        <v>0</v>
      </c>
      <c r="H216" s="26" t="str">
        <f>+VLOOKUP(D216,'INFORMACION DE PROVEEDORES'!C:L,7,0)</f>
        <v xml:space="preserve">PROLONGACION COLON, CALLE SANTIAGO NO.8, </v>
      </c>
      <c r="I216" s="37" t="str">
        <f>+VLOOKUP(D216,'INFORMACION DE PROVEEDORES'!C:M,3,0)</f>
        <v xml:space="preserve"> JURÍDICA</v>
      </c>
      <c r="J216" s="37">
        <v>1</v>
      </c>
      <c r="K216" s="37">
        <v>252</v>
      </c>
      <c r="L216" s="37">
        <v>17</v>
      </c>
      <c r="M216" s="37">
        <f t="shared" si="158"/>
        <v>680</v>
      </c>
      <c r="N216" s="189">
        <v>60.180000000000007</v>
      </c>
      <c r="O216" s="80">
        <f>+L216*'PRECIOS SEGUN ADJ (RURAL)'!$B$2*'PRECIOS SEGUN ADJ (RURAL)'!$C$2</f>
        <v>40922.399999999994</v>
      </c>
      <c r="P216" s="80" t="e" vm="1">
        <f>+[4]!NumLetras(O216,"PESO","PESOS DOMINICANOS","$EE $m CON #d/100 CENTAVOS")</f>
        <v>#VALUE!</v>
      </c>
      <c r="Q216" s="80">
        <f t="shared" si="159"/>
        <v>6547.58</v>
      </c>
      <c r="R216" s="165">
        <v>3</v>
      </c>
      <c r="S216" s="37">
        <f t="shared" si="135"/>
        <v>120</v>
      </c>
      <c r="T216" s="189">
        <v>33</v>
      </c>
      <c r="U216" s="80">
        <f>+R216*'PRECIOS SEGUN ADJ (RURAL)'!$B$3*'PRECIOS SEGUN ADJ (RURAL)'!$C$3</f>
        <v>3960</v>
      </c>
      <c r="V216" s="80" t="e" vm="1">
        <f>+[4]!NumLetras(U216,"PESO","PESOS DOMINICANOS","$EE $m CON #d/100 CENTAVOS")</f>
        <v>#VALUE!</v>
      </c>
      <c r="W216" s="192">
        <v>0</v>
      </c>
      <c r="X216" s="37">
        <f t="shared" si="169"/>
        <v>0</v>
      </c>
      <c r="Y216" s="189">
        <v>25.2</v>
      </c>
      <c r="Z216" s="80">
        <f>+W216*'PRECIOS SEGUN ADJ. (FRONTERIZO)'!$B$4*'PRECIOS SEGUN ADJ. (FRONTERIZO)'!$C$4</f>
        <v>0</v>
      </c>
      <c r="AA216" s="80" t="e" vm="1">
        <f>+[4]!NumLetras(Z216,"PESO","PESOS DOMINICANOS","$EE $m CON #d/100 CENTAVOS")</f>
        <v>#VALUE!</v>
      </c>
      <c r="AB216" s="165">
        <v>39</v>
      </c>
      <c r="AC216" s="37">
        <f t="shared" si="136"/>
        <v>1560</v>
      </c>
      <c r="AD216" s="189">
        <v>87.91</v>
      </c>
      <c r="AE216" s="80">
        <f>+AB216*'PRECIOS SEGUN ADJ (RURAL)'!$B$4*'PRECIOS SEGUN ADJ (RURAL)'!$C$4</f>
        <v>137139.59999999998</v>
      </c>
      <c r="AF216" s="80" t="e" vm="1">
        <f>+[4]!NumLetras(AE216,"PESO","PESOS DOMINICANOS","$EE $m CON #d/100 CENTAVOS")</f>
        <v>#VALUE!</v>
      </c>
      <c r="AG216" s="80">
        <f t="shared" si="160"/>
        <v>24685.13</v>
      </c>
      <c r="AH216" s="165">
        <v>47</v>
      </c>
      <c r="AI216" s="37">
        <f t="shared" si="137"/>
        <v>1880</v>
      </c>
      <c r="AJ216" s="189">
        <v>53.95</v>
      </c>
      <c r="AK216" s="80">
        <f>+AH216*'PRECIOS SEGUN ADJ (RURAL)'!$B$5*'PRECIOS SEGUN ADJ (RURAL)'!$C$5</f>
        <v>101426</v>
      </c>
      <c r="AL216" s="80" t="e" vm="1">
        <f>+[4]!NumLetras(AK216,"PESO","PESOS DOMINICANOS","$EE $m CON #d/100 CENTAVOS")</f>
        <v>#VALUE!</v>
      </c>
      <c r="AM216" s="165">
        <v>6</v>
      </c>
      <c r="AN216" s="37">
        <f t="shared" si="138"/>
        <v>240</v>
      </c>
      <c r="AO216" s="189">
        <v>29.05</v>
      </c>
      <c r="AP216" s="80">
        <f>+AM216*'PRECIOS SEGUN ADJ (RURAL)'!$B$6*'PRECIOS SEGUN ADJ (RURAL)'!$C$6</f>
        <v>6972</v>
      </c>
      <c r="AQ216" s="80" t="e" vm="1">
        <f>+[4]!NumLetras(AP216,"PESO","PESOS DOMINICANOS","$EE $m CON #d/100 CENTAVOS")</f>
        <v>#VALUE!</v>
      </c>
      <c r="AR216" s="80">
        <f t="shared" si="161"/>
        <v>1115.52</v>
      </c>
      <c r="AS216" s="165">
        <v>14</v>
      </c>
      <c r="AT216" s="37">
        <f t="shared" si="139"/>
        <v>560</v>
      </c>
      <c r="AU216" s="189">
        <v>304.44</v>
      </c>
      <c r="AV216" s="80">
        <f>+AS216*'PRECIOS SEGUN ADJ (RURAL)'!$B$7*'PRECIOS SEGUN ADJ (RURAL)'!$C$7</f>
        <v>170486.39999999999</v>
      </c>
      <c r="AW216" s="80" t="e" vm="1">
        <f>+[4]!NumLetras(AV216,"PESO","PESOS DOMINICANOS","$EE $m CON #d/100 CENTAVOS")</f>
        <v>#VALUE!</v>
      </c>
      <c r="AX216" s="80">
        <f t="shared" si="162"/>
        <v>30687.55</v>
      </c>
      <c r="AY216" s="37">
        <v>0</v>
      </c>
      <c r="AZ216" s="37">
        <f t="shared" si="170"/>
        <v>0</v>
      </c>
      <c r="BA216" s="189">
        <v>18.899999999999999</v>
      </c>
      <c r="BB216" s="80">
        <f>+AY216*'PRECIOS SEGUN ADJ. (FRONTERIZO)'!$B$9*'PRECIOS SEGUN ADJ. (FRONTERIZO)'!$C$9</f>
        <v>0</v>
      </c>
      <c r="BC216" s="80" t="e" vm="1">
        <f>+[4]!NumLetras(BB216,"PESO","PESOS DOMINICANOS","$EE $m CON #d/100 CENTAVOS")</f>
        <v>#VALUE!</v>
      </c>
      <c r="BD216" s="165">
        <v>3</v>
      </c>
      <c r="BE216" s="37">
        <f t="shared" si="140"/>
        <v>120</v>
      </c>
      <c r="BF216" s="189">
        <v>140.38999999999999</v>
      </c>
      <c r="BG216" s="80">
        <f>+BD216*'PRECIOS SEGUN ADJ (RURAL)'!$B$8*'PRECIOS SEGUN ADJ (RURAL)'!$C$8</f>
        <v>16846.8</v>
      </c>
      <c r="BH216" s="80" t="e" vm="1">
        <f>+[4]!NumLetras(BG216,"PESO","PESOS DOMINICANOS","$EE $m CON #d/100 CENTAVOS")</f>
        <v>#VALUE!</v>
      </c>
      <c r="BI216" s="80">
        <f t="shared" si="163"/>
        <v>3032.42</v>
      </c>
      <c r="BJ216" s="37">
        <v>0</v>
      </c>
      <c r="BK216" s="37">
        <f t="shared" si="171"/>
        <v>0</v>
      </c>
      <c r="BL216" s="189">
        <v>31.459999999999997</v>
      </c>
      <c r="BM216" s="80">
        <f>+BJ216*'PRECIOS SEGUN ADJ. (FRONTERIZO)'!$B$11*'PRECIOS SEGUN ADJ. (FRONTERIZO)'!$C$11</f>
        <v>0</v>
      </c>
      <c r="BN216" s="80" t="e" vm="1">
        <f>+[4]!NumLetras(BM216,"PESO","PESOS DOMINICANOS","$EE $m CON #d/100 CENTAVOS")</f>
        <v>#VALUE!</v>
      </c>
      <c r="BO216" s="165">
        <v>12</v>
      </c>
      <c r="BP216" s="37">
        <f t="shared" si="141"/>
        <v>480</v>
      </c>
      <c r="BQ216" s="189">
        <v>68.099999999999994</v>
      </c>
      <c r="BR216" s="80">
        <f>+BO216*'PRECIOS SEGUN ADJ (RURAL)'!$B$9*'PRECIOS SEGUN ADJ (RURAL)'!$C$9</f>
        <v>32687.999999999996</v>
      </c>
      <c r="BS216" s="80" t="e" vm="1">
        <f>+[4]!NumLetras(BR216,"PESO","PESOS DOMINICANOS","$EE $m CON #d/100 CENTAVOS")</f>
        <v>#VALUE!</v>
      </c>
      <c r="BT216" s="165">
        <v>252</v>
      </c>
      <c r="BU216" s="37">
        <f t="shared" si="164"/>
        <v>5040</v>
      </c>
      <c r="BV216" s="189">
        <v>5.5</v>
      </c>
      <c r="BW216" s="80">
        <f>+BT216*'PRECIOS SEGUN ADJ (RURAL)'!$B$10*'PRECIOS SEGUN ADJ (RURAL)'!$C$10</f>
        <v>27720</v>
      </c>
      <c r="BX216" s="80" t="e" vm="1">
        <f>+[4]!NumLetras(BW216,"PESO","PESOS DOMINICANOS","$EE $m CON #d/100 CENTAVOS")</f>
        <v>#VALUE!</v>
      </c>
      <c r="BY216" s="165">
        <v>252</v>
      </c>
      <c r="BZ216" s="37">
        <f t="shared" si="142"/>
        <v>10080</v>
      </c>
      <c r="CA216" s="189">
        <v>7.1500000000000012</v>
      </c>
      <c r="CB216" s="80">
        <f>+BY216*'PRECIOS SEGUN ADJ (RURAL)'!$B$11*'PRECIOS SEGUN ADJ (RURAL)'!$C$11</f>
        <v>72072</v>
      </c>
      <c r="CC216" s="80" t="e" vm="1">
        <f>+[4]!NumLetras(CB216,"PESO","PESOS DOMINICANOS","$EE $m CON #d/100 CENTAVOS")</f>
        <v>#VALUE!</v>
      </c>
      <c r="CD216" s="165">
        <v>252</v>
      </c>
      <c r="CE216" s="37">
        <f t="shared" si="143"/>
        <v>10080</v>
      </c>
      <c r="CF216" s="189">
        <v>6.84</v>
      </c>
      <c r="CG216" s="80">
        <f>+CD216*'PRECIOS SEGUN ADJ (RURAL)'!$B$12*'PRECIOS SEGUN ADJ (RURAL)'!$C$12</f>
        <v>68947.199999999997</v>
      </c>
      <c r="CH216" s="80" t="e" vm="1">
        <f>+[4]!NumLetras(CG216,"PESO","PESOS DOMINICANOS","$EE $m CON #d/100 CENTAVOS")</f>
        <v>#VALUE!</v>
      </c>
      <c r="CI216" s="37">
        <v>0</v>
      </c>
      <c r="CJ216" s="37">
        <f t="shared" si="172"/>
        <v>0</v>
      </c>
      <c r="CK216" s="189">
        <v>60</v>
      </c>
      <c r="CL216" s="80">
        <f>+CI216*'PRECIOS SEGUN ADJ. (FRONTERIZO)'!$B$16*'PRECIOS SEGUN ADJ. (FRONTERIZO)'!$C$16</f>
        <v>0</v>
      </c>
      <c r="CM216" s="80" t="e" vm="1">
        <f>+[4]!NumLetras(CL216,"PESO","PESOS DOMINICANOS","$EE $m CON #d/100 CENTAVOS")</f>
        <v>#VALUE!</v>
      </c>
      <c r="CN216" s="80">
        <f t="shared" si="144"/>
        <v>0</v>
      </c>
      <c r="CO216" s="37">
        <v>0</v>
      </c>
      <c r="CP216" s="37">
        <f t="shared" si="173"/>
        <v>0</v>
      </c>
      <c r="CQ216" s="189">
        <v>55.649999999999991</v>
      </c>
      <c r="CR216" s="80">
        <f>+CO216*'PRECIOS SEGUN ADJ. (FRONTERIZO)'!$B$17*'PRECIOS SEGUN ADJ. (FRONTERIZO)'!$C$17</f>
        <v>0</v>
      </c>
      <c r="CS216" s="80" t="e" vm="1">
        <f>+[4]!NumLetras(CR216,"PESO","PESOS DOMINICANOS","$EE $m CON #d/100 CENTAVOS")</f>
        <v>#VALUE!</v>
      </c>
      <c r="CT216" s="80">
        <f t="shared" si="145"/>
        <v>0</v>
      </c>
      <c r="CU216" s="165">
        <v>252</v>
      </c>
      <c r="CV216" s="37">
        <f t="shared" si="146"/>
        <v>10080</v>
      </c>
      <c r="CW216" s="189">
        <v>6.5999999999999988</v>
      </c>
      <c r="CX216" s="80">
        <f>+CU216*'PRECIOS SEGUN ADJ (RURAL)'!$B$14*'PRECIOS SEGUN ADJ (RURAL)'!$C$14</f>
        <v>66528</v>
      </c>
      <c r="CY216" s="80" t="e" vm="1">
        <f>+[4]!NumLetras(CX216,"PESO","PESOS DOMINICANOS","$EE $m CON #d/100 CENTAVOS")</f>
        <v>#VALUE!</v>
      </c>
      <c r="CZ216" s="37">
        <v>0</v>
      </c>
      <c r="DA216" s="37">
        <f t="shared" si="174"/>
        <v>0</v>
      </c>
      <c r="DB216" s="189">
        <v>65.75</v>
      </c>
      <c r="DC216" s="80">
        <f>+CZ216*'PRECIOS SEGUN ADJ. (FRONTERIZO)'!$B$19*'PRECIOS SEGUN ADJ. (FRONTERIZO)'!$C$19</f>
        <v>0</v>
      </c>
      <c r="DD216" s="80" t="e" vm="1">
        <f>+[4]!NumLetras(DC216,"PESO","PESOS DOMINICANOS","$EE $m CON #d/100 CENTAVOS")</f>
        <v>#VALUE!</v>
      </c>
      <c r="DE216" s="80">
        <f t="shared" si="147"/>
        <v>0</v>
      </c>
      <c r="DF216" s="165">
        <v>9</v>
      </c>
      <c r="DG216" s="37">
        <f t="shared" si="148"/>
        <v>360</v>
      </c>
      <c r="DH216" s="189">
        <v>82.59999999999998</v>
      </c>
      <c r="DI216" s="80">
        <f>+DF216*'PRECIOS SEGUN ADJ (RURAL)'!$B$15*'PRECIOS SEGUN ADJ (RURAL)'!$C$15</f>
        <v>29736</v>
      </c>
      <c r="DJ216" s="80" t="e" vm="1">
        <f>+[4]!NumLetras(DI216,"PESO","PESOS DOMINICANOS","$EE $m CON #d/100 CENTAVOS")</f>
        <v>#VALUE!</v>
      </c>
      <c r="DK216" s="80">
        <f t="shared" si="165"/>
        <v>5352.48</v>
      </c>
      <c r="DL216" s="165">
        <v>252</v>
      </c>
      <c r="DM216" s="37">
        <f t="shared" si="149"/>
        <v>10080</v>
      </c>
      <c r="DN216" s="189">
        <v>23.059999999999995</v>
      </c>
      <c r="DO216" s="80">
        <f>+DL216*'PRECIOS SEGUN ADJ (RURAL)'!$B$17*'PRECIOS SEGUN ADJ (RURAL)'!$C$17</f>
        <v>232444.79999999999</v>
      </c>
      <c r="DP216" s="80" t="e" vm="1">
        <f>+[4]!NumLetras(DO216,"PESO","PESOS DOMINICANOS","$EE $m CON #d/100 CENTAVOS")</f>
        <v>#VALUE!</v>
      </c>
      <c r="DQ216" s="192">
        <v>0</v>
      </c>
      <c r="DR216" s="192">
        <f t="shared" si="175"/>
        <v>0</v>
      </c>
      <c r="DS216" s="189">
        <v>80.849999999999994</v>
      </c>
      <c r="DT216" s="80">
        <f>+DQ216*'PRECIOS SEGUN ADJ. (FRONTERIZO)'!$B$22*'PRECIOS SEGUN ADJ. (FRONTERIZO)'!$C$22</f>
        <v>0</v>
      </c>
      <c r="DU216" s="80" t="e" vm="1">
        <f>+[4]!NumLetras(DT216,"PESO","PESOS DOMINICANOS","$EE $m CON #d/100 CENTAVOS")</f>
        <v>#VALUE!</v>
      </c>
      <c r="DV216" s="165">
        <v>10</v>
      </c>
      <c r="DW216" s="37">
        <f t="shared" si="150"/>
        <v>400</v>
      </c>
      <c r="DX216" s="189">
        <v>21.83</v>
      </c>
      <c r="DY216" s="80">
        <f>+DV216*'PRECIOS SEGUN ADJ (RURAL)'!$B$19*'PRECIOS SEGUN ADJ (RURAL)'!$C$19</f>
        <v>8732</v>
      </c>
      <c r="DZ216" s="80" t="e" vm="1">
        <f>+[4]!NumLetras(DY216,"PESO","PESOS DOMINICANOS","$EE $m CON #d/100 CENTAVOS")</f>
        <v>#VALUE!</v>
      </c>
      <c r="EA216" s="80">
        <f t="shared" si="166"/>
        <v>1571.76</v>
      </c>
      <c r="EB216" s="165">
        <v>37</v>
      </c>
      <c r="EC216" s="37">
        <f t="shared" si="151"/>
        <v>1480</v>
      </c>
      <c r="ED216" s="189">
        <v>33</v>
      </c>
      <c r="EE216" s="80">
        <f>+EB216*'PRECIOS SEGUN ADJ (RURAL)'!$B$20*'PRECIOS SEGUN ADJ (RURAL)'!$C$20</f>
        <v>48840</v>
      </c>
      <c r="EF216" s="80" t="e" vm="1">
        <f>+[4]!NumLetras(EE216,"PESO","PESOS DOMINICANOS","$EE $m CON #d/100 CENTAVOS")</f>
        <v>#VALUE!</v>
      </c>
      <c r="EG216" s="37">
        <v>0</v>
      </c>
      <c r="EH216" s="37">
        <f t="shared" si="176"/>
        <v>0</v>
      </c>
      <c r="EI216" s="189">
        <v>15.789999999999997</v>
      </c>
      <c r="EJ216" s="80">
        <f>+EG216*'PRECIOS SEGUN ADJ. (FRONTERIZO)'!$B$25*'PRECIOS SEGUN ADJ. (FRONTERIZO)'!$C$25</f>
        <v>0</v>
      </c>
      <c r="EK216" s="80" t="e" vm="1">
        <f>+[4]!NumLetras(EJ216,"PESO","PESOS DOMINICANOS","$EE $m CON #d/100 CENTAVOS")</f>
        <v>#VALUE!</v>
      </c>
      <c r="EL216" s="37">
        <v>0</v>
      </c>
      <c r="EM216" s="37">
        <f t="shared" si="177"/>
        <v>0</v>
      </c>
      <c r="EN216" s="189">
        <v>31.5</v>
      </c>
      <c r="EO216" s="80">
        <f>+EL216*'PRECIOS SEGUN ADJ. (FRONTERIZO)'!$B$26*'PRECIOS SEGUN ADJ. (FRONTERIZO)'!$C$26</f>
        <v>0</v>
      </c>
      <c r="EP216" s="80" t="e" vm="1">
        <f>+[4]!NumLetras(EO216,"PESO","PESOS DOMINICANOS","$EE $m CON #d/100 CENTAVOS")</f>
        <v>#VALUE!</v>
      </c>
      <c r="EQ216" s="193">
        <v>32</v>
      </c>
      <c r="ER216" s="194">
        <f t="shared" si="152"/>
        <v>1280</v>
      </c>
      <c r="ES216" s="195">
        <v>21.68</v>
      </c>
      <c r="ET216" s="196">
        <f>+EQ216*'PRECIOS SEGUN ADJ (RURAL)'!$B$13*'PRECIOS SEGUN ADJ (RURAL)'!$C$13</f>
        <v>27750.400000000001</v>
      </c>
      <c r="EU216" s="196" t="e" vm="1">
        <f>+[4]!NumLetras(ET216,"PESO","PESOS DOMINICANOS","$EE $m CON #d/100 CENTAVOS")</f>
        <v>#VALUE!</v>
      </c>
      <c r="EV216" s="197">
        <v>252</v>
      </c>
      <c r="EW216" s="198">
        <f t="shared" si="167"/>
        <v>5040</v>
      </c>
      <c r="EX216" s="199">
        <v>5.5</v>
      </c>
      <c r="EY216" s="200">
        <f>+EV216*'PRECIOS SEGUN ADJ (RURAL)'!$B$16*'PRECIOS SEGUN ADJ (RURAL)'!$C$16</f>
        <v>27720</v>
      </c>
      <c r="EZ216" s="200" t="e" vm="1">
        <f>+[4]!NumLetras(EY216,"PESO","PESOS DOMINICANOS","$EE $m CON #d/100 CENTAVOS")</f>
        <v>#VALUE!</v>
      </c>
      <c r="FA216" s="201">
        <v>14</v>
      </c>
      <c r="FB216" s="202">
        <f t="shared" si="153"/>
        <v>560</v>
      </c>
      <c r="FC216" s="203">
        <v>220</v>
      </c>
      <c r="FD216" s="204">
        <f>+FA216*'PRECIOS SEGUN ADJ (RURAL)'!$B$18*'PRECIOS SEGUN ADJ (RURAL)'!$C$18</f>
        <v>123200</v>
      </c>
      <c r="FE216" s="204" t="e" vm="1">
        <f>+[4]!NumLetras(FD216,"PESO","PESOS DOMINICANOS","$EE $m CON #d/100 CENTAVOS")</f>
        <v>#VALUE!</v>
      </c>
      <c r="FF216" s="204">
        <f t="shared" si="168"/>
        <v>22176</v>
      </c>
      <c r="FG216" s="80">
        <f t="shared" si="179"/>
        <v>1244131.5999999999</v>
      </c>
      <c r="FH216" s="80" t="e" vm="1">
        <f>+[4]!NumLetras(FG216,"PESO","PESOS DOMINICANOS","$EE $m CON #d/100 CENTAVOS")</f>
        <v>#VALUE!</v>
      </c>
      <c r="FI216" s="80">
        <f t="shared" si="178"/>
        <v>95168.439999999988</v>
      </c>
      <c r="FJ216" s="80" t="e" vm="1">
        <f>+[4]!NumLetras(FI216,"PESO","PESOS DOMINICANOS","$EE $m CON #d/100 CENTAVOS")</f>
        <v>#VALUE!</v>
      </c>
      <c r="FK216" s="80">
        <f t="shared" si="154"/>
        <v>1148963.1599999999</v>
      </c>
      <c r="FL216" s="80" t="e" vm="1">
        <f>+[4]!NumLetras(FK216,"PESO","PESOS DOMINICANOS","$EE $m CON #d/100 CENTAVOS")</f>
        <v>#VALUE!</v>
      </c>
      <c r="FM216" s="80">
        <f t="shared" si="155"/>
        <v>248826.32</v>
      </c>
      <c r="FN216" s="80" t="e" vm="1">
        <f>+[4]!NumLetras(FM216,"PESO","PESOS DOMINICANOS","$EE $m CON #d/100 CENTAVOS")</f>
        <v>#VALUE!</v>
      </c>
      <c r="FO216" s="80">
        <f t="shared" si="156"/>
        <v>12441.32</v>
      </c>
      <c r="FP216" s="80" t="e" vm="1">
        <f>+[4]!NumLetras(FO216,"PESO","PESOS DOMINICANOS","$EE $m CON #d/100 CENTAVOS")</f>
        <v>#VALUE!</v>
      </c>
      <c r="FQ216" s="80"/>
      <c r="FR216" s="80">
        <f t="shared" si="157"/>
        <v>995305.2799999998</v>
      </c>
      <c r="FS216" s="80" t="e" vm="1">
        <f>+[4]!NumLetras(FR216,"PESO","PESOS DOMINICANOS","$EE $m CON #d/100 CENTAVOS")</f>
        <v>#VALUE!</v>
      </c>
      <c r="FT216" s="37" t="str">
        <f>+VLOOKUP(D216,'RURAL XENIA'!F:G,2,0)</f>
        <v>R-08</v>
      </c>
    </row>
    <row r="217" spans="1:176">
      <c r="A217" s="37">
        <v>106</v>
      </c>
      <c r="B217" s="37">
        <v>106</v>
      </c>
      <c r="C217" s="26" t="s">
        <v>1627</v>
      </c>
      <c r="D217" s="37">
        <v>10600057086</v>
      </c>
      <c r="E217" s="37" t="str">
        <f>+VLOOKUP(D217,'INFORMACION DE PROVEEDORES'!C:I,2,0)</f>
        <v>106-0005708-6</v>
      </c>
      <c r="F217" s="26" t="str">
        <f>+VLOOKUP(D217,'INFORMACION DE PROVEEDORES'!C:J,4,0)</f>
        <v>MANUEL EMILIO SANCHEZ AGRAMONTE</v>
      </c>
      <c r="G217" s="37" t="str">
        <f>+VLOOKUP(D217,'INFORMACION DE PROVEEDORES'!C:K,5,0)</f>
        <v>106-0005708-6</v>
      </c>
      <c r="H217" s="26" t="str">
        <f>+VLOOKUP(D217,'INFORMACION DE PROVEEDORES'!C:L,7,0)</f>
        <v>HERMANAS NAITA, NO, 45, SIMON STRIDDEL, AZUA</v>
      </c>
      <c r="I217" s="37" t="str">
        <f>+VLOOKUP(D217,'INFORMACION DE PROVEEDORES'!C:M,3,0)</f>
        <v xml:space="preserve"> FÍSICA</v>
      </c>
      <c r="J217" s="37">
        <v>3</v>
      </c>
      <c r="K217" s="37">
        <v>289</v>
      </c>
      <c r="L217" s="37">
        <v>20</v>
      </c>
      <c r="M217" s="37">
        <f t="shared" si="158"/>
        <v>800</v>
      </c>
      <c r="N217" s="189">
        <v>60.180000000000007</v>
      </c>
      <c r="O217" s="80">
        <f>+L217*'PRECIOS SEGUN ADJ (RURAL)'!$B$2*'PRECIOS SEGUN ADJ (RURAL)'!$C$2</f>
        <v>48144</v>
      </c>
      <c r="P217" s="80" t="e" vm="1">
        <f>+[4]!NumLetras(O217,"PESO","PESOS DOMINICANOS","$EE $m CON #d/100 CENTAVOS")</f>
        <v>#VALUE!</v>
      </c>
      <c r="Q217" s="80">
        <f t="shared" si="159"/>
        <v>7703.04</v>
      </c>
      <c r="R217" s="165">
        <v>4</v>
      </c>
      <c r="S217" s="37">
        <f t="shared" si="135"/>
        <v>160</v>
      </c>
      <c r="T217" s="189">
        <v>33</v>
      </c>
      <c r="U217" s="80">
        <f>+R217*'PRECIOS SEGUN ADJ (RURAL)'!$B$3*'PRECIOS SEGUN ADJ (RURAL)'!$C$3</f>
        <v>5280</v>
      </c>
      <c r="V217" s="80" t="e" vm="1">
        <f>+[4]!NumLetras(U217,"PESO","PESOS DOMINICANOS","$EE $m CON #d/100 CENTAVOS")</f>
        <v>#VALUE!</v>
      </c>
      <c r="W217" s="192">
        <v>0</v>
      </c>
      <c r="X217" s="37">
        <f t="shared" si="169"/>
        <v>0</v>
      </c>
      <c r="Y217" s="189">
        <v>25.2</v>
      </c>
      <c r="Z217" s="80">
        <f>+W217*'PRECIOS SEGUN ADJ. (FRONTERIZO)'!$B$4*'PRECIOS SEGUN ADJ. (FRONTERIZO)'!$C$4</f>
        <v>0</v>
      </c>
      <c r="AA217" s="80" t="e" vm="1">
        <f>+[4]!NumLetras(Z217,"PESO","PESOS DOMINICANOS","$EE $m CON #d/100 CENTAVOS")</f>
        <v>#VALUE!</v>
      </c>
      <c r="AB217" s="165">
        <v>45</v>
      </c>
      <c r="AC217" s="37">
        <f t="shared" si="136"/>
        <v>1800</v>
      </c>
      <c r="AD217" s="189">
        <v>87.91</v>
      </c>
      <c r="AE217" s="80">
        <f>+AB217*'PRECIOS SEGUN ADJ (RURAL)'!$B$4*'PRECIOS SEGUN ADJ (RURAL)'!$C$4</f>
        <v>158238</v>
      </c>
      <c r="AF217" s="80" t="e" vm="1">
        <f>+[4]!NumLetras(AE217,"PESO","PESOS DOMINICANOS","$EE $m CON #d/100 CENTAVOS")</f>
        <v>#VALUE!</v>
      </c>
      <c r="AG217" s="80">
        <f t="shared" si="160"/>
        <v>28482.84</v>
      </c>
      <c r="AH217" s="165">
        <v>54</v>
      </c>
      <c r="AI217" s="37">
        <f t="shared" si="137"/>
        <v>2160</v>
      </c>
      <c r="AJ217" s="189">
        <v>53.95</v>
      </c>
      <c r="AK217" s="80">
        <f>+AH217*'PRECIOS SEGUN ADJ (RURAL)'!$B$5*'PRECIOS SEGUN ADJ (RURAL)'!$C$5</f>
        <v>116532</v>
      </c>
      <c r="AL217" s="80" t="e" vm="1">
        <f>+[4]!NumLetras(AK217,"PESO","PESOS DOMINICANOS","$EE $m CON #d/100 CENTAVOS")</f>
        <v>#VALUE!</v>
      </c>
      <c r="AM217" s="165">
        <v>7</v>
      </c>
      <c r="AN217" s="37">
        <f t="shared" si="138"/>
        <v>280</v>
      </c>
      <c r="AO217" s="189">
        <v>29.05</v>
      </c>
      <c r="AP217" s="80">
        <f>+AM217*'PRECIOS SEGUN ADJ (RURAL)'!$B$6*'PRECIOS SEGUN ADJ (RURAL)'!$C$6</f>
        <v>8134</v>
      </c>
      <c r="AQ217" s="80" t="e" vm="1">
        <f>+[4]!NumLetras(AP217,"PESO","PESOS DOMINICANOS","$EE $m CON #d/100 CENTAVOS")</f>
        <v>#VALUE!</v>
      </c>
      <c r="AR217" s="80">
        <f t="shared" si="161"/>
        <v>1301.44</v>
      </c>
      <c r="AS217" s="165">
        <v>18</v>
      </c>
      <c r="AT217" s="37">
        <f t="shared" si="139"/>
        <v>720</v>
      </c>
      <c r="AU217" s="189">
        <v>304.44</v>
      </c>
      <c r="AV217" s="80">
        <f>+AS217*'PRECIOS SEGUN ADJ (RURAL)'!$B$7*'PRECIOS SEGUN ADJ (RURAL)'!$C$7</f>
        <v>219196.79999999999</v>
      </c>
      <c r="AW217" s="80" t="e" vm="1">
        <f>+[4]!NumLetras(AV217,"PESO","PESOS DOMINICANOS","$EE $m CON #d/100 CENTAVOS")</f>
        <v>#VALUE!</v>
      </c>
      <c r="AX217" s="80">
        <f t="shared" si="162"/>
        <v>39455.42</v>
      </c>
      <c r="AY217" s="37">
        <v>0</v>
      </c>
      <c r="AZ217" s="37">
        <f t="shared" si="170"/>
        <v>0</v>
      </c>
      <c r="BA217" s="189">
        <v>18.899999999999999</v>
      </c>
      <c r="BB217" s="80">
        <f>+AY217*'PRECIOS SEGUN ADJ. (FRONTERIZO)'!$B$9*'PRECIOS SEGUN ADJ. (FRONTERIZO)'!$C$9</f>
        <v>0</v>
      </c>
      <c r="BC217" s="80" t="e" vm="1">
        <f>+[4]!NumLetras(BB217,"PESO","PESOS DOMINICANOS","$EE $m CON #d/100 CENTAVOS")</f>
        <v>#VALUE!</v>
      </c>
      <c r="BD217" s="165">
        <v>4</v>
      </c>
      <c r="BE217" s="37">
        <f t="shared" si="140"/>
        <v>160</v>
      </c>
      <c r="BF217" s="189">
        <v>140.38999999999999</v>
      </c>
      <c r="BG217" s="80">
        <f>+BD217*'PRECIOS SEGUN ADJ (RURAL)'!$B$8*'PRECIOS SEGUN ADJ (RURAL)'!$C$8</f>
        <v>22462.399999999998</v>
      </c>
      <c r="BH217" s="80" t="e" vm="1">
        <f>+[4]!NumLetras(BG217,"PESO","PESOS DOMINICANOS","$EE $m CON #d/100 CENTAVOS")</f>
        <v>#VALUE!</v>
      </c>
      <c r="BI217" s="80">
        <f t="shared" si="163"/>
        <v>4043.23</v>
      </c>
      <c r="BJ217" s="37">
        <v>0</v>
      </c>
      <c r="BK217" s="37">
        <f t="shared" si="171"/>
        <v>0</v>
      </c>
      <c r="BL217" s="189">
        <v>31.459999999999997</v>
      </c>
      <c r="BM217" s="80">
        <f>+BJ217*'PRECIOS SEGUN ADJ. (FRONTERIZO)'!$B$11*'PRECIOS SEGUN ADJ. (FRONTERIZO)'!$C$11</f>
        <v>0</v>
      </c>
      <c r="BN217" s="80" t="e" vm="1">
        <f>+[4]!NumLetras(BM217,"PESO","PESOS DOMINICANOS","$EE $m CON #d/100 CENTAVOS")</f>
        <v>#VALUE!</v>
      </c>
      <c r="BO217" s="165">
        <v>14</v>
      </c>
      <c r="BP217" s="37">
        <f t="shared" si="141"/>
        <v>560</v>
      </c>
      <c r="BQ217" s="189">
        <v>68.099999999999994</v>
      </c>
      <c r="BR217" s="80">
        <f>+BO217*'PRECIOS SEGUN ADJ (RURAL)'!$B$9*'PRECIOS SEGUN ADJ (RURAL)'!$C$9</f>
        <v>38135.999999999993</v>
      </c>
      <c r="BS217" s="80" t="e" vm="1">
        <f>+[4]!NumLetras(BR217,"PESO","PESOS DOMINICANOS","$EE $m CON #d/100 CENTAVOS")</f>
        <v>#VALUE!</v>
      </c>
      <c r="BT217" s="165">
        <v>289</v>
      </c>
      <c r="BU217" s="37">
        <f t="shared" si="164"/>
        <v>5780</v>
      </c>
      <c r="BV217" s="189">
        <v>5.5</v>
      </c>
      <c r="BW217" s="80">
        <f>+BT217*'PRECIOS SEGUN ADJ (RURAL)'!$B$10*'PRECIOS SEGUN ADJ (RURAL)'!$C$10</f>
        <v>31790</v>
      </c>
      <c r="BX217" s="80" t="e" vm="1">
        <f>+[4]!NumLetras(BW217,"PESO","PESOS DOMINICANOS","$EE $m CON #d/100 CENTAVOS")</f>
        <v>#VALUE!</v>
      </c>
      <c r="BY217" s="165">
        <v>289</v>
      </c>
      <c r="BZ217" s="37">
        <f t="shared" si="142"/>
        <v>11560</v>
      </c>
      <c r="CA217" s="189">
        <v>7.1500000000000012</v>
      </c>
      <c r="CB217" s="80">
        <f>+BY217*'PRECIOS SEGUN ADJ (RURAL)'!$B$11*'PRECIOS SEGUN ADJ (RURAL)'!$C$11</f>
        <v>82654</v>
      </c>
      <c r="CC217" s="80" t="e" vm="1">
        <f>+[4]!NumLetras(CB217,"PESO","PESOS DOMINICANOS","$EE $m CON #d/100 CENTAVOS")</f>
        <v>#VALUE!</v>
      </c>
      <c r="CD217" s="165">
        <v>289</v>
      </c>
      <c r="CE217" s="37">
        <f t="shared" si="143"/>
        <v>11560</v>
      </c>
      <c r="CF217" s="189">
        <v>6.84</v>
      </c>
      <c r="CG217" s="80">
        <f>+CD217*'PRECIOS SEGUN ADJ (RURAL)'!$B$12*'PRECIOS SEGUN ADJ (RURAL)'!$C$12</f>
        <v>79070.399999999994</v>
      </c>
      <c r="CH217" s="80" t="e" vm="1">
        <f>+[4]!NumLetras(CG217,"PESO","PESOS DOMINICANOS","$EE $m CON #d/100 CENTAVOS")</f>
        <v>#VALUE!</v>
      </c>
      <c r="CI217" s="37">
        <v>0</v>
      </c>
      <c r="CJ217" s="37">
        <f t="shared" si="172"/>
        <v>0</v>
      </c>
      <c r="CK217" s="189">
        <v>60</v>
      </c>
      <c r="CL217" s="80">
        <f>+CI217*'PRECIOS SEGUN ADJ. (FRONTERIZO)'!$B$16*'PRECIOS SEGUN ADJ. (FRONTERIZO)'!$C$16</f>
        <v>0</v>
      </c>
      <c r="CM217" s="80" t="e" vm="1">
        <f>+[4]!NumLetras(CL217,"PESO","PESOS DOMINICANOS","$EE $m CON #d/100 CENTAVOS")</f>
        <v>#VALUE!</v>
      </c>
      <c r="CN217" s="80">
        <f t="shared" si="144"/>
        <v>0</v>
      </c>
      <c r="CO217" s="37">
        <v>0</v>
      </c>
      <c r="CP217" s="37">
        <f t="shared" si="173"/>
        <v>0</v>
      </c>
      <c r="CQ217" s="189">
        <v>55.649999999999991</v>
      </c>
      <c r="CR217" s="80">
        <f>+CO217*'PRECIOS SEGUN ADJ. (FRONTERIZO)'!$B$17*'PRECIOS SEGUN ADJ. (FRONTERIZO)'!$C$17</f>
        <v>0</v>
      </c>
      <c r="CS217" s="80" t="e" vm="1">
        <f>+[4]!NumLetras(CR217,"PESO","PESOS DOMINICANOS","$EE $m CON #d/100 CENTAVOS")</f>
        <v>#VALUE!</v>
      </c>
      <c r="CT217" s="80">
        <f t="shared" si="145"/>
        <v>0</v>
      </c>
      <c r="CU217" s="165">
        <v>289</v>
      </c>
      <c r="CV217" s="37">
        <f t="shared" si="146"/>
        <v>11560</v>
      </c>
      <c r="CW217" s="189">
        <v>6.5999999999999988</v>
      </c>
      <c r="CX217" s="80">
        <f>+CU217*'PRECIOS SEGUN ADJ (RURAL)'!$B$14*'PRECIOS SEGUN ADJ (RURAL)'!$C$14</f>
        <v>76296</v>
      </c>
      <c r="CY217" s="80" t="e" vm="1">
        <f>+[4]!NumLetras(CX217,"PESO","PESOS DOMINICANOS","$EE $m CON #d/100 CENTAVOS")</f>
        <v>#VALUE!</v>
      </c>
      <c r="CZ217" s="37">
        <v>0</v>
      </c>
      <c r="DA217" s="37">
        <f t="shared" si="174"/>
        <v>0</v>
      </c>
      <c r="DB217" s="189">
        <v>65.75</v>
      </c>
      <c r="DC217" s="80">
        <f>+CZ217*'PRECIOS SEGUN ADJ. (FRONTERIZO)'!$B$19*'PRECIOS SEGUN ADJ. (FRONTERIZO)'!$C$19</f>
        <v>0</v>
      </c>
      <c r="DD217" s="80" t="e" vm="1">
        <f>+[4]!NumLetras(DC217,"PESO","PESOS DOMINICANOS","$EE $m CON #d/100 CENTAVOS")</f>
        <v>#VALUE!</v>
      </c>
      <c r="DE217" s="80">
        <f t="shared" si="147"/>
        <v>0</v>
      </c>
      <c r="DF217" s="165">
        <v>11</v>
      </c>
      <c r="DG217" s="37">
        <f t="shared" si="148"/>
        <v>440</v>
      </c>
      <c r="DH217" s="189">
        <v>82.59999999999998</v>
      </c>
      <c r="DI217" s="80">
        <f>+DF217*'PRECIOS SEGUN ADJ (RURAL)'!$B$15*'PRECIOS SEGUN ADJ (RURAL)'!$C$15</f>
        <v>36344</v>
      </c>
      <c r="DJ217" s="80" t="e" vm="1">
        <f>+[4]!NumLetras(DI217,"PESO","PESOS DOMINICANOS","$EE $m CON #d/100 CENTAVOS")</f>
        <v>#VALUE!</v>
      </c>
      <c r="DK217" s="80">
        <f t="shared" si="165"/>
        <v>6541.92</v>
      </c>
      <c r="DL217" s="165">
        <v>289</v>
      </c>
      <c r="DM217" s="37">
        <f t="shared" si="149"/>
        <v>11560</v>
      </c>
      <c r="DN217" s="189">
        <v>23.059999999999995</v>
      </c>
      <c r="DO217" s="80">
        <f>+DL217*'PRECIOS SEGUN ADJ (RURAL)'!$B$17*'PRECIOS SEGUN ADJ (RURAL)'!$C$17</f>
        <v>266573.59999999998</v>
      </c>
      <c r="DP217" s="80" t="e" vm="1">
        <f>+[4]!NumLetras(DO217,"PESO","PESOS DOMINICANOS","$EE $m CON #d/100 CENTAVOS")</f>
        <v>#VALUE!</v>
      </c>
      <c r="DQ217" s="192">
        <v>0</v>
      </c>
      <c r="DR217" s="192">
        <f t="shared" si="175"/>
        <v>0</v>
      </c>
      <c r="DS217" s="189">
        <v>80.849999999999994</v>
      </c>
      <c r="DT217" s="80">
        <f>+DQ217*'PRECIOS SEGUN ADJ. (FRONTERIZO)'!$B$22*'PRECIOS SEGUN ADJ. (FRONTERIZO)'!$C$22</f>
        <v>0</v>
      </c>
      <c r="DU217" s="80" t="e" vm="1">
        <f>+[4]!NumLetras(DT217,"PESO","PESOS DOMINICANOS","$EE $m CON #d/100 CENTAVOS")</f>
        <v>#VALUE!</v>
      </c>
      <c r="DV217" s="165">
        <v>13</v>
      </c>
      <c r="DW217" s="37">
        <f t="shared" si="150"/>
        <v>520</v>
      </c>
      <c r="DX217" s="189">
        <v>21.83</v>
      </c>
      <c r="DY217" s="80">
        <f>+DV217*'PRECIOS SEGUN ADJ (RURAL)'!$B$19*'PRECIOS SEGUN ADJ (RURAL)'!$C$19</f>
        <v>11351.599999999999</v>
      </c>
      <c r="DZ217" s="80" t="e" vm="1">
        <f>+[4]!NumLetras(DY217,"PESO","PESOS DOMINICANOS","$EE $m CON #d/100 CENTAVOS")</f>
        <v>#VALUE!</v>
      </c>
      <c r="EA217" s="80">
        <f t="shared" si="166"/>
        <v>2043.29</v>
      </c>
      <c r="EB217" s="165">
        <v>43</v>
      </c>
      <c r="EC217" s="37">
        <f t="shared" si="151"/>
        <v>1720</v>
      </c>
      <c r="ED217" s="189">
        <v>33</v>
      </c>
      <c r="EE217" s="80">
        <f>+EB217*'PRECIOS SEGUN ADJ (RURAL)'!$B$20*'PRECIOS SEGUN ADJ (RURAL)'!$C$20</f>
        <v>56760</v>
      </c>
      <c r="EF217" s="80" t="e" vm="1">
        <f>+[4]!NumLetras(EE217,"PESO","PESOS DOMINICANOS","$EE $m CON #d/100 CENTAVOS")</f>
        <v>#VALUE!</v>
      </c>
      <c r="EG217" s="37">
        <v>0</v>
      </c>
      <c r="EH217" s="37">
        <f t="shared" si="176"/>
        <v>0</v>
      </c>
      <c r="EI217" s="189">
        <v>15.789999999999997</v>
      </c>
      <c r="EJ217" s="80">
        <f>+EG217*'PRECIOS SEGUN ADJ. (FRONTERIZO)'!$B$25*'PRECIOS SEGUN ADJ. (FRONTERIZO)'!$C$25</f>
        <v>0</v>
      </c>
      <c r="EK217" s="80" t="e" vm="1">
        <f>+[4]!NumLetras(EJ217,"PESO","PESOS DOMINICANOS","$EE $m CON #d/100 CENTAVOS")</f>
        <v>#VALUE!</v>
      </c>
      <c r="EL217" s="37">
        <v>0</v>
      </c>
      <c r="EM217" s="37">
        <f t="shared" si="177"/>
        <v>0</v>
      </c>
      <c r="EN217" s="189">
        <v>31.5</v>
      </c>
      <c r="EO217" s="80">
        <f>+EL217*'PRECIOS SEGUN ADJ. (FRONTERIZO)'!$B$26*'PRECIOS SEGUN ADJ. (FRONTERIZO)'!$C$26</f>
        <v>0</v>
      </c>
      <c r="EP217" s="80" t="e" vm="1">
        <f>+[4]!NumLetras(EO217,"PESO","PESOS DOMINICANOS","$EE $m CON #d/100 CENTAVOS")</f>
        <v>#VALUE!</v>
      </c>
      <c r="EQ217" s="193">
        <v>37</v>
      </c>
      <c r="ER217" s="194">
        <f t="shared" si="152"/>
        <v>1480</v>
      </c>
      <c r="ES217" s="195">
        <v>21.68</v>
      </c>
      <c r="ET217" s="196">
        <f>+EQ217*'PRECIOS SEGUN ADJ (RURAL)'!$B$13*'PRECIOS SEGUN ADJ (RURAL)'!$C$13</f>
        <v>32086.399999999998</v>
      </c>
      <c r="EU217" s="196" t="e" vm="1">
        <f>+[4]!NumLetras(ET217,"PESO","PESOS DOMINICANOS","$EE $m CON #d/100 CENTAVOS")</f>
        <v>#VALUE!</v>
      </c>
      <c r="EV217" s="197">
        <v>289</v>
      </c>
      <c r="EW217" s="198">
        <f t="shared" si="167"/>
        <v>5780</v>
      </c>
      <c r="EX217" s="199">
        <v>5.5</v>
      </c>
      <c r="EY217" s="200">
        <f>+EV217*'PRECIOS SEGUN ADJ (RURAL)'!$B$16*'PRECIOS SEGUN ADJ (RURAL)'!$C$16</f>
        <v>31790</v>
      </c>
      <c r="EZ217" s="200" t="e" vm="1">
        <f>+[4]!NumLetras(EY217,"PESO","PESOS DOMINICANOS","$EE $m CON #d/100 CENTAVOS")</f>
        <v>#VALUE!</v>
      </c>
      <c r="FA217" s="201">
        <v>18</v>
      </c>
      <c r="FB217" s="202">
        <f t="shared" si="153"/>
        <v>720</v>
      </c>
      <c r="FC217" s="203">
        <v>220</v>
      </c>
      <c r="FD217" s="204">
        <f>+FA217*'PRECIOS SEGUN ADJ (RURAL)'!$B$18*'PRECIOS SEGUN ADJ (RURAL)'!$C$18</f>
        <v>158400</v>
      </c>
      <c r="FE217" s="204" t="e" vm="1">
        <f>+[4]!NumLetras(FD217,"PESO","PESOS DOMINICANOS","$EE $m CON #d/100 CENTAVOS")</f>
        <v>#VALUE!</v>
      </c>
      <c r="FF217" s="204">
        <f t="shared" si="168"/>
        <v>28512</v>
      </c>
      <c r="FG217" s="80">
        <f t="shared" si="179"/>
        <v>1479239.2000000002</v>
      </c>
      <c r="FH217" s="80" t="e" vm="1">
        <f>+[4]!NumLetras(FG217,"PESO","PESOS DOMINICANOS","$EE $m CON #d/100 CENTAVOS")</f>
        <v>#VALUE!</v>
      </c>
      <c r="FI217" s="80">
        <f t="shared" si="178"/>
        <v>118083.17999999998</v>
      </c>
      <c r="FJ217" s="80" t="e" vm="1">
        <f>+[4]!NumLetras(FI217,"PESO","PESOS DOMINICANOS","$EE $m CON #d/100 CENTAVOS")</f>
        <v>#VALUE!</v>
      </c>
      <c r="FK217" s="80">
        <f t="shared" si="154"/>
        <v>1361156.0200000003</v>
      </c>
      <c r="FL217" s="80" t="e" vm="1">
        <f>+[4]!NumLetras(FK217,"PESO","PESOS DOMINICANOS","$EE $m CON #d/100 CENTAVOS")</f>
        <v>#VALUE!</v>
      </c>
      <c r="FM217" s="80">
        <f t="shared" si="155"/>
        <v>295847.84000000003</v>
      </c>
      <c r="FN217" s="80" t="e" vm="1">
        <f>+[4]!NumLetras(FM217,"PESO","PESOS DOMINICANOS","$EE $m CON #d/100 CENTAVOS")</f>
        <v>#VALUE!</v>
      </c>
      <c r="FO217" s="80">
        <f t="shared" si="156"/>
        <v>14792.39</v>
      </c>
      <c r="FP217" s="80" t="e" vm="1">
        <f>+[4]!NumLetras(FO217,"PESO","PESOS DOMINICANOS","$EE $m CON #d/100 CENTAVOS")</f>
        <v>#VALUE!</v>
      </c>
      <c r="FQ217" s="80"/>
      <c r="FR217" s="80">
        <f t="shared" si="157"/>
        <v>1183391.3600000001</v>
      </c>
      <c r="FS217" s="80" t="e" vm="1">
        <f>+[4]!NumLetras(FR217,"PESO","PESOS DOMINICANOS","$EE $m CON #d/100 CENTAVOS")</f>
        <v>#VALUE!</v>
      </c>
      <c r="FT217" s="37" t="str">
        <f>+VLOOKUP(D217,'RURAL XENIA'!F:G,2,0)</f>
        <v>R-46</v>
      </c>
    </row>
    <row r="218" spans="1:176">
      <c r="A218" s="37">
        <v>107</v>
      </c>
      <c r="B218" s="37">
        <v>107</v>
      </c>
      <c r="C218" s="26" t="s">
        <v>1639</v>
      </c>
      <c r="D218" s="37">
        <v>13800059068</v>
      </c>
      <c r="E218" s="37" t="str">
        <f>+VLOOKUP(D218,'INFORMACION DE PROVEEDORES'!C:I,2,0)</f>
        <v>138-0005906-8</v>
      </c>
      <c r="F218" s="26" t="str">
        <f>+VLOOKUP(D218,'INFORMACION DE PROVEEDORES'!C:J,4,0)</f>
        <v>MARTINA COLOME TAVERA</v>
      </c>
      <c r="G218" s="37" t="str">
        <f>+VLOOKUP(D218,'INFORMACION DE PROVEEDORES'!C:K,5,0)</f>
        <v>138-0005906-8</v>
      </c>
      <c r="H218" s="26" t="str">
        <f>+VLOOKUP(D218,'INFORMACION DE PROVEEDORES'!C:L,7,0)</f>
        <v>CALLE MAURICIO BAEZ, NO. 13, LA GALLERA, SABANA GRANDE DE BOYA, MONTE PLATA</v>
      </c>
      <c r="I218" s="37" t="str">
        <f>+VLOOKUP(D218,'INFORMACION DE PROVEEDORES'!C:M,3,0)</f>
        <v xml:space="preserve"> FÍSICA</v>
      </c>
      <c r="J218" s="37">
        <v>1</v>
      </c>
      <c r="K218" s="37">
        <v>292</v>
      </c>
      <c r="L218" s="37">
        <v>20</v>
      </c>
      <c r="M218" s="37">
        <f t="shared" si="158"/>
        <v>800</v>
      </c>
      <c r="N218" s="189">
        <v>60.180000000000007</v>
      </c>
      <c r="O218" s="80">
        <f>+L218*'PRECIOS SEGUN ADJ (RURAL)'!$B$2*'PRECIOS SEGUN ADJ (RURAL)'!$C$2</f>
        <v>48144</v>
      </c>
      <c r="P218" s="80" t="e" vm="1">
        <f>+[4]!NumLetras(O218,"PESO","PESOS DOMINICANOS","$EE $m CON #d/100 CENTAVOS")</f>
        <v>#VALUE!</v>
      </c>
      <c r="Q218" s="80">
        <f t="shared" si="159"/>
        <v>7703.04</v>
      </c>
      <c r="R218" s="165">
        <v>4</v>
      </c>
      <c r="S218" s="37">
        <f t="shared" si="135"/>
        <v>160</v>
      </c>
      <c r="T218" s="189">
        <v>33</v>
      </c>
      <c r="U218" s="80">
        <f>+R218*'PRECIOS SEGUN ADJ (RURAL)'!$B$3*'PRECIOS SEGUN ADJ (RURAL)'!$C$3</f>
        <v>5280</v>
      </c>
      <c r="V218" s="80" t="e" vm="1">
        <f>+[4]!NumLetras(U218,"PESO","PESOS DOMINICANOS","$EE $m CON #d/100 CENTAVOS")</f>
        <v>#VALUE!</v>
      </c>
      <c r="W218" s="192">
        <v>0</v>
      </c>
      <c r="X218" s="37">
        <f t="shared" si="169"/>
        <v>0</v>
      </c>
      <c r="Y218" s="189">
        <v>25.2</v>
      </c>
      <c r="Z218" s="80">
        <f>+W218*'PRECIOS SEGUN ADJ. (FRONTERIZO)'!$B$4*'PRECIOS SEGUN ADJ. (FRONTERIZO)'!$C$4</f>
        <v>0</v>
      </c>
      <c r="AA218" s="80" t="e" vm="1">
        <f>+[4]!NumLetras(Z218,"PESO","PESOS DOMINICANOS","$EE $m CON #d/100 CENTAVOS")</f>
        <v>#VALUE!</v>
      </c>
      <c r="AB218" s="165">
        <v>45</v>
      </c>
      <c r="AC218" s="37">
        <f t="shared" si="136"/>
        <v>1800</v>
      </c>
      <c r="AD218" s="189">
        <v>87.91</v>
      </c>
      <c r="AE218" s="80">
        <f>+AB218*'PRECIOS SEGUN ADJ (RURAL)'!$B$4*'PRECIOS SEGUN ADJ (RURAL)'!$C$4</f>
        <v>158238</v>
      </c>
      <c r="AF218" s="80" t="e" vm="1">
        <f>+[4]!NumLetras(AE218,"PESO","PESOS DOMINICANOS","$EE $m CON #d/100 CENTAVOS")</f>
        <v>#VALUE!</v>
      </c>
      <c r="AG218" s="80">
        <f t="shared" si="160"/>
        <v>28482.84</v>
      </c>
      <c r="AH218" s="165">
        <v>54</v>
      </c>
      <c r="AI218" s="37">
        <f t="shared" si="137"/>
        <v>2160</v>
      </c>
      <c r="AJ218" s="189">
        <v>53.95</v>
      </c>
      <c r="AK218" s="80">
        <f>+AH218*'PRECIOS SEGUN ADJ (RURAL)'!$B$5*'PRECIOS SEGUN ADJ (RURAL)'!$C$5</f>
        <v>116532</v>
      </c>
      <c r="AL218" s="80" t="e" vm="1">
        <f>+[4]!NumLetras(AK218,"PESO","PESOS DOMINICANOS","$EE $m CON #d/100 CENTAVOS")</f>
        <v>#VALUE!</v>
      </c>
      <c r="AM218" s="165">
        <v>7</v>
      </c>
      <c r="AN218" s="37">
        <f t="shared" si="138"/>
        <v>280</v>
      </c>
      <c r="AO218" s="189">
        <v>29.05</v>
      </c>
      <c r="AP218" s="80">
        <f>+AM218*'PRECIOS SEGUN ADJ (RURAL)'!$B$6*'PRECIOS SEGUN ADJ (RURAL)'!$C$6</f>
        <v>8134</v>
      </c>
      <c r="AQ218" s="80" t="e" vm="1">
        <f>+[4]!NumLetras(AP218,"PESO","PESOS DOMINICANOS","$EE $m CON #d/100 CENTAVOS")</f>
        <v>#VALUE!</v>
      </c>
      <c r="AR218" s="80">
        <f t="shared" si="161"/>
        <v>1301.44</v>
      </c>
      <c r="AS218" s="165">
        <v>17</v>
      </c>
      <c r="AT218" s="37">
        <f t="shared" si="139"/>
        <v>680</v>
      </c>
      <c r="AU218" s="189">
        <v>304.44</v>
      </c>
      <c r="AV218" s="80">
        <f>+AS218*'PRECIOS SEGUN ADJ (RURAL)'!$B$7*'PRECIOS SEGUN ADJ (RURAL)'!$C$7</f>
        <v>207019.19999999998</v>
      </c>
      <c r="AW218" s="80" t="e" vm="1">
        <f>+[4]!NumLetras(AV218,"PESO","PESOS DOMINICANOS","$EE $m CON #d/100 CENTAVOS")</f>
        <v>#VALUE!</v>
      </c>
      <c r="AX218" s="80">
        <f t="shared" si="162"/>
        <v>37263.46</v>
      </c>
      <c r="AY218" s="37">
        <v>0</v>
      </c>
      <c r="AZ218" s="37">
        <f t="shared" si="170"/>
        <v>0</v>
      </c>
      <c r="BA218" s="189">
        <v>18.899999999999999</v>
      </c>
      <c r="BB218" s="80">
        <f>+AY218*'PRECIOS SEGUN ADJ. (FRONTERIZO)'!$B$9*'PRECIOS SEGUN ADJ. (FRONTERIZO)'!$C$9</f>
        <v>0</v>
      </c>
      <c r="BC218" s="80" t="e" vm="1">
        <f>+[4]!NumLetras(BB218,"PESO","PESOS DOMINICANOS","$EE $m CON #d/100 CENTAVOS")</f>
        <v>#VALUE!</v>
      </c>
      <c r="BD218" s="165">
        <v>4</v>
      </c>
      <c r="BE218" s="37">
        <f t="shared" si="140"/>
        <v>160</v>
      </c>
      <c r="BF218" s="189">
        <v>140.38999999999999</v>
      </c>
      <c r="BG218" s="80">
        <f>+BD218*'PRECIOS SEGUN ADJ (RURAL)'!$B$8*'PRECIOS SEGUN ADJ (RURAL)'!$C$8</f>
        <v>22462.399999999998</v>
      </c>
      <c r="BH218" s="80" t="e" vm="1">
        <f>+[4]!NumLetras(BG218,"PESO","PESOS DOMINICANOS","$EE $m CON #d/100 CENTAVOS")</f>
        <v>#VALUE!</v>
      </c>
      <c r="BI218" s="80">
        <f t="shared" si="163"/>
        <v>4043.23</v>
      </c>
      <c r="BJ218" s="37">
        <v>0</v>
      </c>
      <c r="BK218" s="37">
        <f t="shared" si="171"/>
        <v>0</v>
      </c>
      <c r="BL218" s="189">
        <v>31.459999999999997</v>
      </c>
      <c r="BM218" s="80">
        <f>+BJ218*'PRECIOS SEGUN ADJ. (FRONTERIZO)'!$B$11*'PRECIOS SEGUN ADJ. (FRONTERIZO)'!$C$11</f>
        <v>0</v>
      </c>
      <c r="BN218" s="80" t="e" vm="1">
        <f>+[4]!NumLetras(BM218,"PESO","PESOS DOMINICANOS","$EE $m CON #d/100 CENTAVOS")</f>
        <v>#VALUE!</v>
      </c>
      <c r="BO218" s="165">
        <v>13</v>
      </c>
      <c r="BP218" s="37">
        <f t="shared" si="141"/>
        <v>520</v>
      </c>
      <c r="BQ218" s="189">
        <v>68.099999999999994</v>
      </c>
      <c r="BR218" s="80">
        <f>+BO218*'PRECIOS SEGUN ADJ (RURAL)'!$B$9*'PRECIOS SEGUN ADJ (RURAL)'!$C$9</f>
        <v>35412</v>
      </c>
      <c r="BS218" s="80" t="e" vm="1">
        <f>+[4]!NumLetras(BR218,"PESO","PESOS DOMINICANOS","$EE $m CON #d/100 CENTAVOS")</f>
        <v>#VALUE!</v>
      </c>
      <c r="BT218" s="165">
        <v>292</v>
      </c>
      <c r="BU218" s="37">
        <f t="shared" si="164"/>
        <v>5840</v>
      </c>
      <c r="BV218" s="189">
        <v>5.5</v>
      </c>
      <c r="BW218" s="80">
        <f>+BT218*'PRECIOS SEGUN ADJ (RURAL)'!$B$10*'PRECIOS SEGUN ADJ (RURAL)'!$C$10</f>
        <v>32120</v>
      </c>
      <c r="BX218" s="80" t="e" vm="1">
        <f>+[4]!NumLetras(BW218,"PESO","PESOS DOMINICANOS","$EE $m CON #d/100 CENTAVOS")</f>
        <v>#VALUE!</v>
      </c>
      <c r="BY218" s="165">
        <v>292</v>
      </c>
      <c r="BZ218" s="37">
        <f t="shared" si="142"/>
        <v>11680</v>
      </c>
      <c r="CA218" s="189">
        <v>7.1500000000000012</v>
      </c>
      <c r="CB218" s="80">
        <f>+BY218*'PRECIOS SEGUN ADJ (RURAL)'!$B$11*'PRECIOS SEGUN ADJ (RURAL)'!$C$11</f>
        <v>83512</v>
      </c>
      <c r="CC218" s="80" t="e" vm="1">
        <f>+[4]!NumLetras(CB218,"PESO","PESOS DOMINICANOS","$EE $m CON #d/100 CENTAVOS")</f>
        <v>#VALUE!</v>
      </c>
      <c r="CD218" s="165">
        <v>292</v>
      </c>
      <c r="CE218" s="37">
        <f t="shared" si="143"/>
        <v>11680</v>
      </c>
      <c r="CF218" s="189">
        <v>6.84</v>
      </c>
      <c r="CG218" s="80">
        <f>+CD218*'PRECIOS SEGUN ADJ (RURAL)'!$B$12*'PRECIOS SEGUN ADJ (RURAL)'!$C$12</f>
        <v>79891.199999999997</v>
      </c>
      <c r="CH218" s="80" t="e" vm="1">
        <f>+[4]!NumLetras(CG218,"PESO","PESOS DOMINICANOS","$EE $m CON #d/100 CENTAVOS")</f>
        <v>#VALUE!</v>
      </c>
      <c r="CI218" s="37">
        <v>0</v>
      </c>
      <c r="CJ218" s="37">
        <f t="shared" si="172"/>
        <v>0</v>
      </c>
      <c r="CK218" s="189">
        <v>60</v>
      </c>
      <c r="CL218" s="80">
        <f>+CI218*'PRECIOS SEGUN ADJ. (FRONTERIZO)'!$B$16*'PRECIOS SEGUN ADJ. (FRONTERIZO)'!$C$16</f>
        <v>0</v>
      </c>
      <c r="CM218" s="80" t="e" vm="1">
        <f>+[4]!NumLetras(CL218,"PESO","PESOS DOMINICANOS","$EE $m CON #d/100 CENTAVOS")</f>
        <v>#VALUE!</v>
      </c>
      <c r="CN218" s="80">
        <f t="shared" si="144"/>
        <v>0</v>
      </c>
      <c r="CO218" s="37">
        <v>0</v>
      </c>
      <c r="CP218" s="37">
        <f t="shared" si="173"/>
        <v>0</v>
      </c>
      <c r="CQ218" s="189">
        <v>55.649999999999991</v>
      </c>
      <c r="CR218" s="80">
        <f>+CO218*'PRECIOS SEGUN ADJ. (FRONTERIZO)'!$B$17*'PRECIOS SEGUN ADJ. (FRONTERIZO)'!$C$17</f>
        <v>0</v>
      </c>
      <c r="CS218" s="80" t="e" vm="1">
        <f>+[4]!NumLetras(CR218,"PESO","PESOS DOMINICANOS","$EE $m CON #d/100 CENTAVOS")</f>
        <v>#VALUE!</v>
      </c>
      <c r="CT218" s="80">
        <f t="shared" si="145"/>
        <v>0</v>
      </c>
      <c r="CU218" s="165">
        <v>292</v>
      </c>
      <c r="CV218" s="37">
        <f t="shared" si="146"/>
        <v>11680</v>
      </c>
      <c r="CW218" s="189">
        <v>6.5999999999999988</v>
      </c>
      <c r="CX218" s="80">
        <f>+CU218*'PRECIOS SEGUN ADJ (RURAL)'!$B$14*'PRECIOS SEGUN ADJ (RURAL)'!$C$14</f>
        <v>77088</v>
      </c>
      <c r="CY218" s="80" t="e" vm="1">
        <f>+[4]!NumLetras(CX218,"PESO","PESOS DOMINICANOS","$EE $m CON #d/100 CENTAVOS")</f>
        <v>#VALUE!</v>
      </c>
      <c r="CZ218" s="37">
        <v>0</v>
      </c>
      <c r="DA218" s="37">
        <f t="shared" si="174"/>
        <v>0</v>
      </c>
      <c r="DB218" s="189">
        <v>65.75</v>
      </c>
      <c r="DC218" s="80">
        <f>+CZ218*'PRECIOS SEGUN ADJ. (FRONTERIZO)'!$B$19*'PRECIOS SEGUN ADJ. (FRONTERIZO)'!$C$19</f>
        <v>0</v>
      </c>
      <c r="DD218" s="80" t="e" vm="1">
        <f>+[4]!NumLetras(DC218,"PESO","PESOS DOMINICANOS","$EE $m CON #d/100 CENTAVOS")</f>
        <v>#VALUE!</v>
      </c>
      <c r="DE218" s="80">
        <f t="shared" si="147"/>
        <v>0</v>
      </c>
      <c r="DF218" s="165">
        <v>10</v>
      </c>
      <c r="DG218" s="37">
        <f t="shared" si="148"/>
        <v>400</v>
      </c>
      <c r="DH218" s="189">
        <v>82.59999999999998</v>
      </c>
      <c r="DI218" s="80">
        <f>+DF218*'PRECIOS SEGUN ADJ (RURAL)'!$B$15*'PRECIOS SEGUN ADJ (RURAL)'!$C$15</f>
        <v>33040</v>
      </c>
      <c r="DJ218" s="80" t="e" vm="1">
        <f>+[4]!NumLetras(DI218,"PESO","PESOS DOMINICANOS","$EE $m CON #d/100 CENTAVOS")</f>
        <v>#VALUE!</v>
      </c>
      <c r="DK218" s="80">
        <f t="shared" si="165"/>
        <v>5947.2</v>
      </c>
      <c r="DL218" s="165">
        <v>292</v>
      </c>
      <c r="DM218" s="37">
        <f t="shared" si="149"/>
        <v>11680</v>
      </c>
      <c r="DN218" s="189">
        <v>23.059999999999995</v>
      </c>
      <c r="DO218" s="80">
        <f>+DL218*'PRECIOS SEGUN ADJ (RURAL)'!$B$17*'PRECIOS SEGUN ADJ (RURAL)'!$C$17</f>
        <v>269340.79999999999</v>
      </c>
      <c r="DP218" s="80" t="e" vm="1">
        <f>+[4]!NumLetras(DO218,"PESO","PESOS DOMINICANOS","$EE $m CON #d/100 CENTAVOS")</f>
        <v>#VALUE!</v>
      </c>
      <c r="DQ218" s="192">
        <v>0</v>
      </c>
      <c r="DR218" s="192">
        <f t="shared" si="175"/>
        <v>0</v>
      </c>
      <c r="DS218" s="189">
        <v>80.849999999999994</v>
      </c>
      <c r="DT218" s="80">
        <f>+DQ218*'PRECIOS SEGUN ADJ. (FRONTERIZO)'!$B$22*'PRECIOS SEGUN ADJ. (FRONTERIZO)'!$C$22</f>
        <v>0</v>
      </c>
      <c r="DU218" s="80" t="e" vm="1">
        <f>+[4]!NumLetras(DT218,"PESO","PESOS DOMINICANOS","$EE $m CON #d/100 CENTAVOS")</f>
        <v>#VALUE!</v>
      </c>
      <c r="DV218" s="165">
        <v>12</v>
      </c>
      <c r="DW218" s="37">
        <f t="shared" si="150"/>
        <v>480</v>
      </c>
      <c r="DX218" s="189">
        <v>21.83</v>
      </c>
      <c r="DY218" s="80">
        <f>+DV218*'PRECIOS SEGUN ADJ (RURAL)'!$B$19*'PRECIOS SEGUN ADJ (RURAL)'!$C$19</f>
        <v>10478.4</v>
      </c>
      <c r="DZ218" s="80" t="e" vm="1">
        <f>+[4]!NumLetras(DY218,"PESO","PESOS DOMINICANOS","$EE $m CON #d/100 CENTAVOS")</f>
        <v>#VALUE!</v>
      </c>
      <c r="EA218" s="80">
        <f t="shared" si="166"/>
        <v>1886.11</v>
      </c>
      <c r="EB218" s="165">
        <v>42</v>
      </c>
      <c r="EC218" s="37">
        <f t="shared" si="151"/>
        <v>1680</v>
      </c>
      <c r="ED218" s="189">
        <v>33</v>
      </c>
      <c r="EE218" s="80">
        <f>+EB218*'PRECIOS SEGUN ADJ (RURAL)'!$B$20*'PRECIOS SEGUN ADJ (RURAL)'!$C$20</f>
        <v>55440</v>
      </c>
      <c r="EF218" s="80" t="e" vm="1">
        <f>+[4]!NumLetras(EE218,"PESO","PESOS DOMINICANOS","$EE $m CON #d/100 CENTAVOS")</f>
        <v>#VALUE!</v>
      </c>
      <c r="EG218" s="37">
        <v>0</v>
      </c>
      <c r="EH218" s="37">
        <f t="shared" si="176"/>
        <v>0</v>
      </c>
      <c r="EI218" s="189">
        <v>15.789999999999997</v>
      </c>
      <c r="EJ218" s="80">
        <f>+EG218*'PRECIOS SEGUN ADJ. (FRONTERIZO)'!$B$25*'PRECIOS SEGUN ADJ. (FRONTERIZO)'!$C$25</f>
        <v>0</v>
      </c>
      <c r="EK218" s="80" t="e" vm="1">
        <f>+[4]!NumLetras(EJ218,"PESO","PESOS DOMINICANOS","$EE $m CON #d/100 CENTAVOS")</f>
        <v>#VALUE!</v>
      </c>
      <c r="EL218" s="37">
        <v>0</v>
      </c>
      <c r="EM218" s="37">
        <f t="shared" si="177"/>
        <v>0</v>
      </c>
      <c r="EN218" s="189">
        <v>31.5</v>
      </c>
      <c r="EO218" s="80">
        <f>+EL218*'PRECIOS SEGUN ADJ. (FRONTERIZO)'!$B$26*'PRECIOS SEGUN ADJ. (FRONTERIZO)'!$C$26</f>
        <v>0</v>
      </c>
      <c r="EP218" s="80" t="e" vm="1">
        <f>+[4]!NumLetras(EO218,"PESO","PESOS DOMINICANOS","$EE $m CON #d/100 CENTAVOS")</f>
        <v>#VALUE!</v>
      </c>
      <c r="EQ218" s="193">
        <v>37</v>
      </c>
      <c r="ER218" s="194">
        <f t="shared" si="152"/>
        <v>1480</v>
      </c>
      <c r="ES218" s="195">
        <v>21.68</v>
      </c>
      <c r="ET218" s="196">
        <f>+EQ218*'PRECIOS SEGUN ADJ (RURAL)'!$B$13*'PRECIOS SEGUN ADJ (RURAL)'!$C$13</f>
        <v>32086.399999999998</v>
      </c>
      <c r="EU218" s="196" t="e" vm="1">
        <f>+[4]!NumLetras(ET218,"PESO","PESOS DOMINICANOS","$EE $m CON #d/100 CENTAVOS")</f>
        <v>#VALUE!</v>
      </c>
      <c r="EV218" s="197">
        <v>292</v>
      </c>
      <c r="EW218" s="198">
        <f t="shared" si="167"/>
        <v>5840</v>
      </c>
      <c r="EX218" s="199">
        <v>5.5</v>
      </c>
      <c r="EY218" s="200">
        <f>+EV218*'PRECIOS SEGUN ADJ (RURAL)'!$B$16*'PRECIOS SEGUN ADJ (RURAL)'!$C$16</f>
        <v>32120</v>
      </c>
      <c r="EZ218" s="200" t="e" vm="1">
        <f>+[4]!NumLetras(EY218,"PESO","PESOS DOMINICANOS","$EE $m CON #d/100 CENTAVOS")</f>
        <v>#VALUE!</v>
      </c>
      <c r="FA218" s="201">
        <v>17</v>
      </c>
      <c r="FB218" s="202">
        <f t="shared" si="153"/>
        <v>680</v>
      </c>
      <c r="FC218" s="203">
        <v>220</v>
      </c>
      <c r="FD218" s="204">
        <f>+FA218*'PRECIOS SEGUN ADJ (RURAL)'!$B$18*'PRECIOS SEGUN ADJ (RURAL)'!$C$18</f>
        <v>149600</v>
      </c>
      <c r="FE218" s="204" t="e" vm="1">
        <f>+[4]!NumLetras(FD218,"PESO","PESOS DOMINICANOS","$EE $m CON #d/100 CENTAVOS")</f>
        <v>#VALUE!</v>
      </c>
      <c r="FF218" s="204">
        <f t="shared" si="168"/>
        <v>26928</v>
      </c>
      <c r="FG218" s="80">
        <f t="shared" si="179"/>
        <v>1455938.3999999997</v>
      </c>
      <c r="FH218" s="80" t="e" vm="1">
        <f>+[4]!NumLetras(FG218,"PESO","PESOS DOMINICANOS","$EE $m CON #d/100 CENTAVOS")</f>
        <v>#VALUE!</v>
      </c>
      <c r="FI218" s="80">
        <f t="shared" si="178"/>
        <v>113555.31999999999</v>
      </c>
      <c r="FJ218" s="80" t="e" vm="1">
        <f>+[4]!NumLetras(FI218,"PESO","PESOS DOMINICANOS","$EE $m CON #d/100 CENTAVOS")</f>
        <v>#VALUE!</v>
      </c>
      <c r="FK218" s="80">
        <f t="shared" si="154"/>
        <v>1342383.0799999996</v>
      </c>
      <c r="FL218" s="80" t="e" vm="1">
        <f>+[4]!NumLetras(FK218,"PESO","PESOS DOMINICANOS","$EE $m CON #d/100 CENTAVOS")</f>
        <v>#VALUE!</v>
      </c>
      <c r="FM218" s="80">
        <f t="shared" si="155"/>
        <v>291187.68</v>
      </c>
      <c r="FN218" s="80" t="e" vm="1">
        <f>+[4]!NumLetras(FM218,"PESO","PESOS DOMINICANOS","$EE $m CON #d/100 CENTAVOS")</f>
        <v>#VALUE!</v>
      </c>
      <c r="FO218" s="80">
        <f t="shared" si="156"/>
        <v>14559.38</v>
      </c>
      <c r="FP218" s="80" t="e" vm="1">
        <f>+[4]!NumLetras(FO218,"PESO","PESOS DOMINICANOS","$EE $m CON #d/100 CENTAVOS")</f>
        <v>#VALUE!</v>
      </c>
      <c r="FQ218" s="80"/>
      <c r="FR218" s="80">
        <f t="shared" si="157"/>
        <v>1164750.7199999997</v>
      </c>
      <c r="FS218" s="80" t="e" vm="1">
        <f>+[4]!NumLetras(FR218,"PESO","PESOS DOMINICANOS","$EE $m CON #d/100 CENTAVOS")</f>
        <v>#VALUE!</v>
      </c>
      <c r="FT218" s="37" t="str">
        <f>+VLOOKUP(D218,'RURAL XENIA'!F:G,2,0)</f>
        <v>R-40</v>
      </c>
    </row>
    <row r="219" spans="1:176">
      <c r="A219" s="37">
        <v>108</v>
      </c>
      <c r="B219" s="37">
        <v>108</v>
      </c>
      <c r="C219" s="26" t="s">
        <v>3523</v>
      </c>
      <c r="D219" s="37">
        <v>131702432</v>
      </c>
      <c r="E219" s="37">
        <f>+VLOOKUP(D219,'INFORMACION DE PROVEEDORES'!C:I,2,0)</f>
        <v>131702432</v>
      </c>
      <c r="F219" s="26" t="str">
        <f>+VLOOKUP(D219,'INFORMACION DE PROVEEDORES'!C:J,4,0)</f>
        <v>MAYRA SOTO DIAZ</v>
      </c>
      <c r="G219" s="37" t="str">
        <f>+VLOOKUP(D219,'INFORMACION DE PROVEEDORES'!C:K,5,0)</f>
        <v>010-0004434-5</v>
      </c>
      <c r="H219" s="26" t="str">
        <f>+VLOOKUP(D219,'INFORMACION DE PROVEEDORES'!C:L,7,0)</f>
        <v>CALLE JOAQUIN REYES, ESQUINA ROCCO CUPANO, NO. 185, CENTRO CUIDAD, AZUA</v>
      </c>
      <c r="I219" s="37" t="str">
        <f>+VLOOKUP(D219,'INFORMACION DE PROVEEDORES'!C:M,3,0)</f>
        <v xml:space="preserve"> JURÍDICA</v>
      </c>
      <c r="J219" s="37">
        <v>1</v>
      </c>
      <c r="K219" s="37">
        <v>318</v>
      </c>
      <c r="L219" s="37">
        <v>22</v>
      </c>
      <c r="M219" s="37">
        <f t="shared" si="158"/>
        <v>880</v>
      </c>
      <c r="N219" s="189">
        <v>60.180000000000007</v>
      </c>
      <c r="O219" s="80">
        <f>+L219*'PRECIOS SEGUN ADJ (RURAL)'!$B$2*'PRECIOS SEGUN ADJ (RURAL)'!$C$2</f>
        <v>52958.400000000001</v>
      </c>
      <c r="P219" s="80" t="e" vm="1">
        <f>+[4]!NumLetras(O219,"PESO","PESOS DOMINICANOS","$EE $m CON #d/100 CENTAVOS")</f>
        <v>#VALUE!</v>
      </c>
      <c r="Q219" s="80">
        <f t="shared" si="159"/>
        <v>8473.34</v>
      </c>
      <c r="R219" s="165">
        <v>4</v>
      </c>
      <c r="S219" s="37">
        <f t="shared" si="135"/>
        <v>160</v>
      </c>
      <c r="T219" s="189">
        <v>33</v>
      </c>
      <c r="U219" s="80">
        <f>+R219*'PRECIOS SEGUN ADJ (RURAL)'!$B$3*'PRECIOS SEGUN ADJ (RURAL)'!$C$3</f>
        <v>5280</v>
      </c>
      <c r="V219" s="80" t="e" vm="1">
        <f>+[4]!NumLetras(U219,"PESO","PESOS DOMINICANOS","$EE $m CON #d/100 CENTAVOS")</f>
        <v>#VALUE!</v>
      </c>
      <c r="W219" s="192">
        <v>0</v>
      </c>
      <c r="X219" s="37">
        <f t="shared" si="169"/>
        <v>0</v>
      </c>
      <c r="Y219" s="189">
        <v>25.2</v>
      </c>
      <c r="Z219" s="80">
        <f>+W219*'PRECIOS SEGUN ADJ. (FRONTERIZO)'!$B$4*'PRECIOS SEGUN ADJ. (FRONTERIZO)'!$C$4</f>
        <v>0</v>
      </c>
      <c r="AA219" s="80" t="e" vm="1">
        <f>+[4]!NumLetras(Z219,"PESO","PESOS DOMINICANOS","$EE $m CON #d/100 CENTAVOS")</f>
        <v>#VALUE!</v>
      </c>
      <c r="AB219" s="165">
        <v>49</v>
      </c>
      <c r="AC219" s="37">
        <f t="shared" si="136"/>
        <v>1960</v>
      </c>
      <c r="AD219" s="189">
        <v>87.91</v>
      </c>
      <c r="AE219" s="80">
        <f>+AB219*'PRECIOS SEGUN ADJ (RURAL)'!$B$4*'PRECIOS SEGUN ADJ (RURAL)'!$C$4</f>
        <v>172303.6</v>
      </c>
      <c r="AF219" s="80" t="e" vm="1">
        <f>+[4]!NumLetras(AE219,"PESO","PESOS DOMINICANOS","$EE $m CON #d/100 CENTAVOS")</f>
        <v>#VALUE!</v>
      </c>
      <c r="AG219" s="80">
        <f t="shared" si="160"/>
        <v>31014.65</v>
      </c>
      <c r="AH219" s="165">
        <v>59</v>
      </c>
      <c r="AI219" s="37">
        <f t="shared" si="137"/>
        <v>2360</v>
      </c>
      <c r="AJ219" s="189">
        <v>53.95</v>
      </c>
      <c r="AK219" s="80">
        <f>+AH219*'PRECIOS SEGUN ADJ (RURAL)'!$B$5*'PRECIOS SEGUN ADJ (RURAL)'!$C$5</f>
        <v>127322</v>
      </c>
      <c r="AL219" s="80" t="e" vm="1">
        <f>+[4]!NumLetras(AK219,"PESO","PESOS DOMINICANOS","$EE $m CON #d/100 CENTAVOS")</f>
        <v>#VALUE!</v>
      </c>
      <c r="AM219" s="165">
        <v>8</v>
      </c>
      <c r="AN219" s="37">
        <f t="shared" si="138"/>
        <v>320</v>
      </c>
      <c r="AO219" s="189">
        <v>29.05</v>
      </c>
      <c r="AP219" s="80">
        <f>+AM219*'PRECIOS SEGUN ADJ (RURAL)'!$B$6*'PRECIOS SEGUN ADJ (RURAL)'!$C$6</f>
        <v>9296</v>
      </c>
      <c r="AQ219" s="80" t="e" vm="1">
        <f>+[4]!NumLetras(AP219,"PESO","PESOS DOMINICANOS","$EE $m CON #d/100 CENTAVOS")</f>
        <v>#VALUE!</v>
      </c>
      <c r="AR219" s="80">
        <f t="shared" si="161"/>
        <v>1487.36</v>
      </c>
      <c r="AS219" s="165">
        <v>18</v>
      </c>
      <c r="AT219" s="37">
        <f t="shared" si="139"/>
        <v>720</v>
      </c>
      <c r="AU219" s="189">
        <v>304.44</v>
      </c>
      <c r="AV219" s="80">
        <f>+AS219*'PRECIOS SEGUN ADJ (RURAL)'!$B$7*'PRECIOS SEGUN ADJ (RURAL)'!$C$7</f>
        <v>219196.79999999999</v>
      </c>
      <c r="AW219" s="80" t="e" vm="1">
        <f>+[4]!NumLetras(AV219,"PESO","PESOS DOMINICANOS","$EE $m CON #d/100 CENTAVOS")</f>
        <v>#VALUE!</v>
      </c>
      <c r="AX219" s="80">
        <f t="shared" si="162"/>
        <v>39455.42</v>
      </c>
      <c r="AY219" s="37">
        <v>0</v>
      </c>
      <c r="AZ219" s="37">
        <f t="shared" si="170"/>
        <v>0</v>
      </c>
      <c r="BA219" s="189">
        <v>18.899999999999999</v>
      </c>
      <c r="BB219" s="80">
        <f>+AY219*'PRECIOS SEGUN ADJ. (FRONTERIZO)'!$B$9*'PRECIOS SEGUN ADJ. (FRONTERIZO)'!$C$9</f>
        <v>0</v>
      </c>
      <c r="BC219" s="80" t="e" vm="1">
        <f>+[4]!NumLetras(BB219,"PESO","PESOS DOMINICANOS","$EE $m CON #d/100 CENTAVOS")</f>
        <v>#VALUE!</v>
      </c>
      <c r="BD219" s="165">
        <v>4</v>
      </c>
      <c r="BE219" s="37">
        <f t="shared" si="140"/>
        <v>160</v>
      </c>
      <c r="BF219" s="189">
        <v>140.38999999999999</v>
      </c>
      <c r="BG219" s="80">
        <f>+BD219*'PRECIOS SEGUN ADJ (RURAL)'!$B$8*'PRECIOS SEGUN ADJ (RURAL)'!$C$8</f>
        <v>22462.399999999998</v>
      </c>
      <c r="BH219" s="80" t="e" vm="1">
        <f>+[4]!NumLetras(BG219,"PESO","PESOS DOMINICANOS","$EE $m CON #d/100 CENTAVOS")</f>
        <v>#VALUE!</v>
      </c>
      <c r="BI219" s="80">
        <f t="shared" si="163"/>
        <v>4043.23</v>
      </c>
      <c r="BJ219" s="37">
        <v>0</v>
      </c>
      <c r="BK219" s="37">
        <f t="shared" si="171"/>
        <v>0</v>
      </c>
      <c r="BL219" s="189">
        <v>31.459999999999997</v>
      </c>
      <c r="BM219" s="80">
        <f>+BJ219*'PRECIOS SEGUN ADJ. (FRONTERIZO)'!$B$11*'PRECIOS SEGUN ADJ. (FRONTERIZO)'!$C$11</f>
        <v>0</v>
      </c>
      <c r="BN219" s="80" t="e" vm="1">
        <f>+[4]!NumLetras(BM219,"PESO","PESOS DOMINICANOS","$EE $m CON #d/100 CENTAVOS")</f>
        <v>#VALUE!</v>
      </c>
      <c r="BO219" s="165">
        <v>15</v>
      </c>
      <c r="BP219" s="37">
        <f t="shared" si="141"/>
        <v>600</v>
      </c>
      <c r="BQ219" s="189">
        <v>68.099999999999994</v>
      </c>
      <c r="BR219" s="80">
        <f>+BO219*'PRECIOS SEGUN ADJ (RURAL)'!$B$9*'PRECIOS SEGUN ADJ (RURAL)'!$C$9</f>
        <v>40859.999999999993</v>
      </c>
      <c r="BS219" s="80" t="e" vm="1">
        <f>+[4]!NumLetras(BR219,"PESO","PESOS DOMINICANOS","$EE $m CON #d/100 CENTAVOS")</f>
        <v>#VALUE!</v>
      </c>
      <c r="BT219" s="165">
        <v>318</v>
      </c>
      <c r="BU219" s="37">
        <f t="shared" si="164"/>
        <v>6360</v>
      </c>
      <c r="BV219" s="189">
        <v>5.5</v>
      </c>
      <c r="BW219" s="80">
        <f>+BT219*'PRECIOS SEGUN ADJ (RURAL)'!$B$10*'PRECIOS SEGUN ADJ (RURAL)'!$C$10</f>
        <v>34980</v>
      </c>
      <c r="BX219" s="80" t="e" vm="1">
        <f>+[4]!NumLetras(BW219,"PESO","PESOS DOMINICANOS","$EE $m CON #d/100 CENTAVOS")</f>
        <v>#VALUE!</v>
      </c>
      <c r="BY219" s="165">
        <v>318</v>
      </c>
      <c r="BZ219" s="37">
        <f t="shared" si="142"/>
        <v>12720</v>
      </c>
      <c r="CA219" s="189">
        <v>7.1500000000000012</v>
      </c>
      <c r="CB219" s="80">
        <f>+BY219*'PRECIOS SEGUN ADJ (RURAL)'!$B$11*'PRECIOS SEGUN ADJ (RURAL)'!$C$11</f>
        <v>90948.000000000015</v>
      </c>
      <c r="CC219" s="80" t="e" vm="1">
        <f>+[4]!NumLetras(CB219,"PESO","PESOS DOMINICANOS","$EE $m CON #d/100 CENTAVOS")</f>
        <v>#VALUE!</v>
      </c>
      <c r="CD219" s="165">
        <v>318</v>
      </c>
      <c r="CE219" s="37">
        <f t="shared" si="143"/>
        <v>12720</v>
      </c>
      <c r="CF219" s="189">
        <v>6.84</v>
      </c>
      <c r="CG219" s="80">
        <f>+CD219*'PRECIOS SEGUN ADJ (RURAL)'!$B$12*'PRECIOS SEGUN ADJ (RURAL)'!$C$12</f>
        <v>87004.799999999988</v>
      </c>
      <c r="CH219" s="80" t="e" vm="1">
        <f>+[4]!NumLetras(CG219,"PESO","PESOS DOMINICANOS","$EE $m CON #d/100 CENTAVOS")</f>
        <v>#VALUE!</v>
      </c>
      <c r="CI219" s="37">
        <v>0</v>
      </c>
      <c r="CJ219" s="37">
        <f t="shared" si="172"/>
        <v>0</v>
      </c>
      <c r="CK219" s="189">
        <v>60</v>
      </c>
      <c r="CL219" s="80">
        <f>+CI219*'PRECIOS SEGUN ADJ. (FRONTERIZO)'!$B$16*'PRECIOS SEGUN ADJ. (FRONTERIZO)'!$C$16</f>
        <v>0</v>
      </c>
      <c r="CM219" s="80" t="e" vm="1">
        <f>+[4]!NumLetras(CL219,"PESO","PESOS DOMINICANOS","$EE $m CON #d/100 CENTAVOS")</f>
        <v>#VALUE!</v>
      </c>
      <c r="CN219" s="80">
        <f t="shared" si="144"/>
        <v>0</v>
      </c>
      <c r="CO219" s="37">
        <v>0</v>
      </c>
      <c r="CP219" s="37">
        <f t="shared" si="173"/>
        <v>0</v>
      </c>
      <c r="CQ219" s="189">
        <v>55.649999999999991</v>
      </c>
      <c r="CR219" s="80">
        <f>+CO219*'PRECIOS SEGUN ADJ. (FRONTERIZO)'!$B$17*'PRECIOS SEGUN ADJ. (FRONTERIZO)'!$C$17</f>
        <v>0</v>
      </c>
      <c r="CS219" s="80" t="e" vm="1">
        <f>+[4]!NumLetras(CR219,"PESO","PESOS DOMINICANOS","$EE $m CON #d/100 CENTAVOS")</f>
        <v>#VALUE!</v>
      </c>
      <c r="CT219" s="80">
        <f t="shared" si="145"/>
        <v>0</v>
      </c>
      <c r="CU219" s="165">
        <v>318</v>
      </c>
      <c r="CV219" s="37">
        <f t="shared" si="146"/>
        <v>12720</v>
      </c>
      <c r="CW219" s="189">
        <v>6.5999999999999988</v>
      </c>
      <c r="CX219" s="80">
        <f>+CU219*'PRECIOS SEGUN ADJ (RURAL)'!$B$14*'PRECIOS SEGUN ADJ (RURAL)'!$C$14</f>
        <v>83951.999999999985</v>
      </c>
      <c r="CY219" s="80" t="e" vm="1">
        <f>+[4]!NumLetras(CX219,"PESO","PESOS DOMINICANOS","$EE $m CON #d/100 CENTAVOS")</f>
        <v>#VALUE!</v>
      </c>
      <c r="CZ219" s="37">
        <v>0</v>
      </c>
      <c r="DA219" s="37">
        <f t="shared" si="174"/>
        <v>0</v>
      </c>
      <c r="DB219" s="189">
        <v>65.75</v>
      </c>
      <c r="DC219" s="80">
        <f>+CZ219*'PRECIOS SEGUN ADJ. (FRONTERIZO)'!$B$19*'PRECIOS SEGUN ADJ. (FRONTERIZO)'!$C$19</f>
        <v>0</v>
      </c>
      <c r="DD219" s="80" t="e" vm="1">
        <f>+[4]!NumLetras(DC219,"PESO","PESOS DOMINICANOS","$EE $m CON #d/100 CENTAVOS")</f>
        <v>#VALUE!</v>
      </c>
      <c r="DE219" s="80">
        <f t="shared" si="147"/>
        <v>0</v>
      </c>
      <c r="DF219" s="165">
        <v>11</v>
      </c>
      <c r="DG219" s="37">
        <f t="shared" si="148"/>
        <v>440</v>
      </c>
      <c r="DH219" s="189">
        <v>82.59999999999998</v>
      </c>
      <c r="DI219" s="80">
        <f>+DF219*'PRECIOS SEGUN ADJ (RURAL)'!$B$15*'PRECIOS SEGUN ADJ (RURAL)'!$C$15</f>
        <v>36344</v>
      </c>
      <c r="DJ219" s="80" t="e" vm="1">
        <f>+[4]!NumLetras(DI219,"PESO","PESOS DOMINICANOS","$EE $m CON #d/100 CENTAVOS")</f>
        <v>#VALUE!</v>
      </c>
      <c r="DK219" s="80">
        <f t="shared" si="165"/>
        <v>6541.92</v>
      </c>
      <c r="DL219" s="165">
        <v>318</v>
      </c>
      <c r="DM219" s="37">
        <f t="shared" si="149"/>
        <v>12720</v>
      </c>
      <c r="DN219" s="189">
        <v>23.059999999999995</v>
      </c>
      <c r="DO219" s="80">
        <f>+DL219*'PRECIOS SEGUN ADJ (RURAL)'!$B$17*'PRECIOS SEGUN ADJ (RURAL)'!$C$17</f>
        <v>293323.2</v>
      </c>
      <c r="DP219" s="80" t="e" vm="1">
        <f>+[4]!NumLetras(DO219,"PESO","PESOS DOMINICANOS","$EE $m CON #d/100 CENTAVOS")</f>
        <v>#VALUE!</v>
      </c>
      <c r="DQ219" s="192">
        <v>0</v>
      </c>
      <c r="DR219" s="192">
        <f t="shared" si="175"/>
        <v>0</v>
      </c>
      <c r="DS219" s="189">
        <v>80.849999999999994</v>
      </c>
      <c r="DT219" s="80">
        <f>+DQ219*'PRECIOS SEGUN ADJ. (FRONTERIZO)'!$B$22*'PRECIOS SEGUN ADJ. (FRONTERIZO)'!$C$22</f>
        <v>0</v>
      </c>
      <c r="DU219" s="80" t="e" vm="1">
        <f>+[4]!NumLetras(DT219,"PESO","PESOS DOMINICANOS","$EE $m CON #d/100 CENTAVOS")</f>
        <v>#VALUE!</v>
      </c>
      <c r="DV219" s="165">
        <v>13</v>
      </c>
      <c r="DW219" s="37">
        <f t="shared" si="150"/>
        <v>520</v>
      </c>
      <c r="DX219" s="189">
        <v>21.83</v>
      </c>
      <c r="DY219" s="80">
        <f>+DV219*'PRECIOS SEGUN ADJ (RURAL)'!$B$19*'PRECIOS SEGUN ADJ (RURAL)'!$C$19</f>
        <v>11351.599999999999</v>
      </c>
      <c r="DZ219" s="80" t="e" vm="1">
        <f>+[4]!NumLetras(DY219,"PESO","PESOS DOMINICANOS","$EE $m CON #d/100 CENTAVOS")</f>
        <v>#VALUE!</v>
      </c>
      <c r="EA219" s="80">
        <f t="shared" si="166"/>
        <v>2043.29</v>
      </c>
      <c r="EB219" s="165">
        <v>46</v>
      </c>
      <c r="EC219" s="37">
        <f t="shared" si="151"/>
        <v>1840</v>
      </c>
      <c r="ED219" s="189">
        <v>33</v>
      </c>
      <c r="EE219" s="80">
        <f>+EB219*'PRECIOS SEGUN ADJ (RURAL)'!$B$20*'PRECIOS SEGUN ADJ (RURAL)'!$C$20</f>
        <v>60720</v>
      </c>
      <c r="EF219" s="80" t="e" vm="1">
        <f>+[4]!NumLetras(EE219,"PESO","PESOS DOMINICANOS","$EE $m CON #d/100 CENTAVOS")</f>
        <v>#VALUE!</v>
      </c>
      <c r="EG219" s="37">
        <v>0</v>
      </c>
      <c r="EH219" s="37">
        <f t="shared" si="176"/>
        <v>0</v>
      </c>
      <c r="EI219" s="189">
        <v>15.789999999999997</v>
      </c>
      <c r="EJ219" s="80">
        <f>+EG219*'PRECIOS SEGUN ADJ. (FRONTERIZO)'!$B$25*'PRECIOS SEGUN ADJ. (FRONTERIZO)'!$C$25</f>
        <v>0</v>
      </c>
      <c r="EK219" s="80" t="e" vm="1">
        <f>+[4]!NumLetras(EJ219,"PESO","PESOS DOMINICANOS","$EE $m CON #d/100 CENTAVOS")</f>
        <v>#VALUE!</v>
      </c>
      <c r="EL219" s="37">
        <v>0</v>
      </c>
      <c r="EM219" s="37">
        <f t="shared" si="177"/>
        <v>0</v>
      </c>
      <c r="EN219" s="189">
        <v>31.5</v>
      </c>
      <c r="EO219" s="80">
        <f>+EL219*'PRECIOS SEGUN ADJ. (FRONTERIZO)'!$B$26*'PRECIOS SEGUN ADJ. (FRONTERIZO)'!$C$26</f>
        <v>0</v>
      </c>
      <c r="EP219" s="80" t="e" vm="1">
        <f>+[4]!NumLetras(EO219,"PESO","PESOS DOMINICANOS","$EE $m CON #d/100 CENTAVOS")</f>
        <v>#VALUE!</v>
      </c>
      <c r="EQ219" s="193">
        <v>40</v>
      </c>
      <c r="ER219" s="194">
        <f t="shared" si="152"/>
        <v>1600</v>
      </c>
      <c r="ES219" s="195">
        <v>21.68</v>
      </c>
      <c r="ET219" s="196">
        <f>+EQ219*'PRECIOS SEGUN ADJ (RURAL)'!$B$13*'PRECIOS SEGUN ADJ (RURAL)'!$C$13</f>
        <v>34688</v>
      </c>
      <c r="EU219" s="196" t="e" vm="1">
        <f>+[4]!NumLetras(ET219,"PESO","PESOS DOMINICANOS","$EE $m CON #d/100 CENTAVOS")</f>
        <v>#VALUE!</v>
      </c>
      <c r="EV219" s="197">
        <v>318</v>
      </c>
      <c r="EW219" s="198">
        <f t="shared" si="167"/>
        <v>6360</v>
      </c>
      <c r="EX219" s="199">
        <v>5.5</v>
      </c>
      <c r="EY219" s="200">
        <f>+EV219*'PRECIOS SEGUN ADJ (RURAL)'!$B$16*'PRECIOS SEGUN ADJ (RURAL)'!$C$16</f>
        <v>34980</v>
      </c>
      <c r="EZ219" s="200" t="e" vm="1">
        <f>+[4]!NumLetras(EY219,"PESO","PESOS DOMINICANOS","$EE $m CON #d/100 CENTAVOS")</f>
        <v>#VALUE!</v>
      </c>
      <c r="FA219" s="201">
        <v>18</v>
      </c>
      <c r="FB219" s="202">
        <f t="shared" si="153"/>
        <v>720</v>
      </c>
      <c r="FC219" s="203">
        <v>220</v>
      </c>
      <c r="FD219" s="204">
        <f>+FA219*'PRECIOS SEGUN ADJ (RURAL)'!$B$18*'PRECIOS SEGUN ADJ (RURAL)'!$C$18</f>
        <v>158400</v>
      </c>
      <c r="FE219" s="204" t="e" vm="1">
        <f>+[4]!NumLetras(FD219,"PESO","PESOS DOMINICANOS","$EE $m CON #d/100 CENTAVOS")</f>
        <v>#VALUE!</v>
      </c>
      <c r="FF219" s="204">
        <f t="shared" si="168"/>
        <v>28512</v>
      </c>
      <c r="FG219" s="80">
        <f t="shared" si="179"/>
        <v>1576370.8</v>
      </c>
      <c r="FH219" s="80" t="e" vm="1">
        <f>+[4]!NumLetras(FG219,"PESO","PESOS DOMINICANOS","$EE $m CON #d/100 CENTAVOS")</f>
        <v>#VALUE!</v>
      </c>
      <c r="FI219" s="80">
        <f t="shared" si="178"/>
        <v>121571.20999999999</v>
      </c>
      <c r="FJ219" s="80" t="e" vm="1">
        <f>+[4]!NumLetras(FI219,"PESO","PESOS DOMINICANOS","$EE $m CON #d/100 CENTAVOS")</f>
        <v>#VALUE!</v>
      </c>
      <c r="FK219" s="80">
        <f t="shared" si="154"/>
        <v>1454799.59</v>
      </c>
      <c r="FL219" s="80" t="e" vm="1">
        <f>+[4]!NumLetras(FK219,"PESO","PESOS DOMINICANOS","$EE $m CON #d/100 CENTAVOS")</f>
        <v>#VALUE!</v>
      </c>
      <c r="FM219" s="80">
        <f t="shared" si="155"/>
        <v>315274.15999999997</v>
      </c>
      <c r="FN219" s="80" t="e" vm="1">
        <f>+[4]!NumLetras(FM219,"PESO","PESOS DOMINICANOS","$EE $m CON #d/100 CENTAVOS")</f>
        <v>#VALUE!</v>
      </c>
      <c r="FO219" s="80">
        <f t="shared" si="156"/>
        <v>15763.71</v>
      </c>
      <c r="FP219" s="80" t="e" vm="1">
        <f>+[4]!NumLetras(FO219,"PESO","PESOS DOMINICANOS","$EE $m CON #d/100 CENTAVOS")</f>
        <v>#VALUE!</v>
      </c>
      <c r="FQ219" s="80"/>
      <c r="FR219" s="80">
        <f t="shared" si="157"/>
        <v>1261096.6400000001</v>
      </c>
      <c r="FS219" s="80" t="e" vm="1">
        <f>+[4]!NumLetras(FR219,"PESO","PESOS DOMINICANOS","$EE $m CON #d/100 CENTAVOS")</f>
        <v>#VALUE!</v>
      </c>
      <c r="FT219" s="37" t="str">
        <f>+VLOOKUP(D219,'RURAL XENIA'!F:G,2,0)</f>
        <v>R-01</v>
      </c>
    </row>
    <row r="220" spans="1:176">
      <c r="A220" s="37">
        <v>109</v>
      </c>
      <c r="B220" s="37">
        <v>109</v>
      </c>
      <c r="C220" s="26" t="s">
        <v>3534</v>
      </c>
      <c r="D220" s="37">
        <v>132221397</v>
      </c>
      <c r="E220" s="37">
        <f>+VLOOKUP(D220,'INFORMACION DE PROVEEDORES'!C:I,2,0)</f>
        <v>132221397</v>
      </c>
      <c r="F220" s="26" t="str">
        <f>+VLOOKUP(D220,'INFORMACION DE PROVEEDORES'!C:J,4,0)</f>
        <v>JULIAN ANTONIO GUZMAN PANIAGUA</v>
      </c>
      <c r="G220" s="37" t="str">
        <f>+VLOOKUP(D220,'INFORMACION DE PROVEEDORES'!C:K,5,0)</f>
        <v>001-1762976-6</v>
      </c>
      <c r="H220" s="26" t="str">
        <f>+VLOOKUP(D220,'INFORMACION DE PROVEEDORES'!C:L,7,0)</f>
        <v>CALLE ARZOBISPO VALERA, 66 VILLA CONSUELO</v>
      </c>
      <c r="I220" s="37" t="str">
        <f>+VLOOKUP(D220,'INFORMACION DE PROVEEDORES'!C:M,3,0)</f>
        <v xml:space="preserve"> JURÍDICA</v>
      </c>
      <c r="J220" s="37">
        <v>3</v>
      </c>
      <c r="K220" s="37">
        <v>268</v>
      </c>
      <c r="L220" s="37">
        <v>19</v>
      </c>
      <c r="M220" s="37">
        <f t="shared" si="158"/>
        <v>760</v>
      </c>
      <c r="N220" s="189">
        <v>60.180000000000007</v>
      </c>
      <c r="O220" s="80">
        <f>+L220*'PRECIOS SEGUN ADJ (RURAL)'!$B$2*'PRECIOS SEGUN ADJ (RURAL)'!$C$2</f>
        <v>45736.800000000003</v>
      </c>
      <c r="P220" s="80" t="e" vm="1">
        <f>+[4]!NumLetras(O220,"PESO","PESOS DOMINICANOS","$EE $m CON #d/100 CENTAVOS")</f>
        <v>#VALUE!</v>
      </c>
      <c r="Q220" s="80">
        <f t="shared" si="159"/>
        <v>7317.89</v>
      </c>
      <c r="R220" s="165">
        <v>5</v>
      </c>
      <c r="S220" s="37">
        <f t="shared" si="135"/>
        <v>200</v>
      </c>
      <c r="T220" s="189">
        <v>33</v>
      </c>
      <c r="U220" s="80">
        <f>+R220*'PRECIOS SEGUN ADJ (RURAL)'!$B$3*'PRECIOS SEGUN ADJ (RURAL)'!$C$3</f>
        <v>6600</v>
      </c>
      <c r="V220" s="80" t="e" vm="1">
        <f>+[4]!NumLetras(U220,"PESO","PESOS DOMINICANOS","$EE $m CON #d/100 CENTAVOS")</f>
        <v>#VALUE!</v>
      </c>
      <c r="W220" s="192">
        <v>0</v>
      </c>
      <c r="X220" s="37">
        <f t="shared" si="169"/>
        <v>0</v>
      </c>
      <c r="Y220" s="189">
        <v>25.2</v>
      </c>
      <c r="Z220" s="80">
        <f>+W220*'PRECIOS SEGUN ADJ. (FRONTERIZO)'!$B$4*'PRECIOS SEGUN ADJ. (FRONTERIZO)'!$C$4</f>
        <v>0</v>
      </c>
      <c r="AA220" s="80" t="e" vm="1">
        <f>+[4]!NumLetras(Z220,"PESO","PESOS DOMINICANOS","$EE $m CON #d/100 CENTAVOS")</f>
        <v>#VALUE!</v>
      </c>
      <c r="AB220" s="165">
        <v>42</v>
      </c>
      <c r="AC220" s="37">
        <f t="shared" si="136"/>
        <v>1680</v>
      </c>
      <c r="AD220" s="189">
        <v>87.91</v>
      </c>
      <c r="AE220" s="80">
        <f>+AB220*'PRECIOS SEGUN ADJ (RURAL)'!$B$4*'PRECIOS SEGUN ADJ (RURAL)'!$C$4</f>
        <v>147688.79999999999</v>
      </c>
      <c r="AF220" s="80" t="e" vm="1">
        <f>+[4]!NumLetras(AE220,"PESO","PESOS DOMINICANOS","$EE $m CON #d/100 CENTAVOS")</f>
        <v>#VALUE!</v>
      </c>
      <c r="AG220" s="80">
        <f t="shared" si="160"/>
        <v>26583.98</v>
      </c>
      <c r="AH220" s="165">
        <v>50</v>
      </c>
      <c r="AI220" s="37">
        <f t="shared" si="137"/>
        <v>2000</v>
      </c>
      <c r="AJ220" s="189">
        <v>53.95</v>
      </c>
      <c r="AK220" s="80">
        <f>+AH220*'PRECIOS SEGUN ADJ (RURAL)'!$B$5*'PRECIOS SEGUN ADJ (RURAL)'!$C$5</f>
        <v>107900</v>
      </c>
      <c r="AL220" s="80" t="e" vm="1">
        <f>+[4]!NumLetras(AK220,"PESO","PESOS DOMINICANOS","$EE $m CON #d/100 CENTAVOS")</f>
        <v>#VALUE!</v>
      </c>
      <c r="AM220" s="165">
        <v>7</v>
      </c>
      <c r="AN220" s="37">
        <f t="shared" si="138"/>
        <v>280</v>
      </c>
      <c r="AO220" s="189">
        <v>29.05</v>
      </c>
      <c r="AP220" s="80">
        <f>+AM220*'PRECIOS SEGUN ADJ (RURAL)'!$B$6*'PRECIOS SEGUN ADJ (RURAL)'!$C$6</f>
        <v>8134</v>
      </c>
      <c r="AQ220" s="80" t="e" vm="1">
        <f>+[4]!NumLetras(AP220,"PESO","PESOS DOMINICANOS","$EE $m CON #d/100 CENTAVOS")</f>
        <v>#VALUE!</v>
      </c>
      <c r="AR220" s="80">
        <f t="shared" si="161"/>
        <v>1301.44</v>
      </c>
      <c r="AS220" s="165">
        <v>17</v>
      </c>
      <c r="AT220" s="37">
        <f t="shared" si="139"/>
        <v>680</v>
      </c>
      <c r="AU220" s="189">
        <v>304.44</v>
      </c>
      <c r="AV220" s="80">
        <f>+AS220*'PRECIOS SEGUN ADJ (RURAL)'!$B$7*'PRECIOS SEGUN ADJ (RURAL)'!$C$7</f>
        <v>207019.19999999998</v>
      </c>
      <c r="AW220" s="80" t="e" vm="1">
        <f>+[4]!NumLetras(AV220,"PESO","PESOS DOMINICANOS","$EE $m CON #d/100 CENTAVOS")</f>
        <v>#VALUE!</v>
      </c>
      <c r="AX220" s="80">
        <f t="shared" si="162"/>
        <v>37263.46</v>
      </c>
      <c r="AY220" s="37">
        <v>0</v>
      </c>
      <c r="AZ220" s="37">
        <f t="shared" si="170"/>
        <v>0</v>
      </c>
      <c r="BA220" s="189">
        <v>18.899999999999999</v>
      </c>
      <c r="BB220" s="80">
        <f>+AY220*'PRECIOS SEGUN ADJ. (FRONTERIZO)'!$B$9*'PRECIOS SEGUN ADJ. (FRONTERIZO)'!$C$9</f>
        <v>0</v>
      </c>
      <c r="BC220" s="80" t="e" vm="1">
        <f>+[4]!NumLetras(BB220,"PESO","PESOS DOMINICANOS","$EE $m CON #d/100 CENTAVOS")</f>
        <v>#VALUE!</v>
      </c>
      <c r="BD220" s="165">
        <v>5</v>
      </c>
      <c r="BE220" s="37">
        <f t="shared" si="140"/>
        <v>200</v>
      </c>
      <c r="BF220" s="189">
        <v>140.38999999999999</v>
      </c>
      <c r="BG220" s="80">
        <f>+BD220*'PRECIOS SEGUN ADJ (RURAL)'!$B$8*'PRECIOS SEGUN ADJ (RURAL)'!$C$8</f>
        <v>28077.999999999996</v>
      </c>
      <c r="BH220" s="80" t="e" vm="1">
        <f>+[4]!NumLetras(BG220,"PESO","PESOS DOMINICANOS","$EE $m CON #d/100 CENTAVOS")</f>
        <v>#VALUE!</v>
      </c>
      <c r="BI220" s="80">
        <f t="shared" si="163"/>
        <v>5054.04</v>
      </c>
      <c r="BJ220" s="37">
        <v>0</v>
      </c>
      <c r="BK220" s="37">
        <f t="shared" si="171"/>
        <v>0</v>
      </c>
      <c r="BL220" s="189">
        <v>31.459999999999997</v>
      </c>
      <c r="BM220" s="80">
        <f>+BJ220*'PRECIOS SEGUN ADJ. (FRONTERIZO)'!$B$11*'PRECIOS SEGUN ADJ. (FRONTERIZO)'!$C$11</f>
        <v>0</v>
      </c>
      <c r="BN220" s="80" t="e" vm="1">
        <f>+[4]!NumLetras(BM220,"PESO","PESOS DOMINICANOS","$EE $m CON #d/100 CENTAVOS")</f>
        <v>#VALUE!</v>
      </c>
      <c r="BO220" s="165">
        <v>13</v>
      </c>
      <c r="BP220" s="37">
        <f t="shared" si="141"/>
        <v>520</v>
      </c>
      <c r="BQ220" s="189">
        <v>68.099999999999994</v>
      </c>
      <c r="BR220" s="80">
        <f>+BO220*'PRECIOS SEGUN ADJ (RURAL)'!$B$9*'PRECIOS SEGUN ADJ (RURAL)'!$C$9</f>
        <v>35412</v>
      </c>
      <c r="BS220" s="80" t="e" vm="1">
        <f>+[4]!NumLetras(BR220,"PESO","PESOS DOMINICANOS","$EE $m CON #d/100 CENTAVOS")</f>
        <v>#VALUE!</v>
      </c>
      <c r="BT220" s="165">
        <v>268</v>
      </c>
      <c r="BU220" s="37">
        <f t="shared" si="164"/>
        <v>5360</v>
      </c>
      <c r="BV220" s="189">
        <v>5.5</v>
      </c>
      <c r="BW220" s="80">
        <f>+BT220*'PRECIOS SEGUN ADJ (RURAL)'!$B$10*'PRECIOS SEGUN ADJ (RURAL)'!$C$10</f>
        <v>29480</v>
      </c>
      <c r="BX220" s="80" t="e" vm="1">
        <f>+[4]!NumLetras(BW220,"PESO","PESOS DOMINICANOS","$EE $m CON #d/100 CENTAVOS")</f>
        <v>#VALUE!</v>
      </c>
      <c r="BY220" s="165">
        <v>268</v>
      </c>
      <c r="BZ220" s="37">
        <f t="shared" si="142"/>
        <v>10720</v>
      </c>
      <c r="CA220" s="189">
        <v>7.1500000000000012</v>
      </c>
      <c r="CB220" s="80">
        <f>+BY220*'PRECIOS SEGUN ADJ (RURAL)'!$B$11*'PRECIOS SEGUN ADJ (RURAL)'!$C$11</f>
        <v>76648</v>
      </c>
      <c r="CC220" s="80" t="e" vm="1">
        <f>+[4]!NumLetras(CB220,"PESO","PESOS DOMINICANOS","$EE $m CON #d/100 CENTAVOS")</f>
        <v>#VALUE!</v>
      </c>
      <c r="CD220" s="165">
        <v>268</v>
      </c>
      <c r="CE220" s="37">
        <f t="shared" si="143"/>
        <v>10720</v>
      </c>
      <c r="CF220" s="189">
        <v>6.84</v>
      </c>
      <c r="CG220" s="80">
        <f>+CD220*'PRECIOS SEGUN ADJ (RURAL)'!$B$12*'PRECIOS SEGUN ADJ (RURAL)'!$C$12</f>
        <v>73324.799999999988</v>
      </c>
      <c r="CH220" s="80" t="e" vm="1">
        <f>+[4]!NumLetras(CG220,"PESO","PESOS DOMINICANOS","$EE $m CON #d/100 CENTAVOS")</f>
        <v>#VALUE!</v>
      </c>
      <c r="CI220" s="37">
        <v>0</v>
      </c>
      <c r="CJ220" s="37">
        <f t="shared" si="172"/>
        <v>0</v>
      </c>
      <c r="CK220" s="189">
        <v>60</v>
      </c>
      <c r="CL220" s="80">
        <f>+CI220*'PRECIOS SEGUN ADJ. (FRONTERIZO)'!$B$16*'PRECIOS SEGUN ADJ. (FRONTERIZO)'!$C$16</f>
        <v>0</v>
      </c>
      <c r="CM220" s="80" t="e" vm="1">
        <f>+[4]!NumLetras(CL220,"PESO","PESOS DOMINICANOS","$EE $m CON #d/100 CENTAVOS")</f>
        <v>#VALUE!</v>
      </c>
      <c r="CN220" s="80">
        <f t="shared" si="144"/>
        <v>0</v>
      </c>
      <c r="CO220" s="37">
        <v>0</v>
      </c>
      <c r="CP220" s="37">
        <f t="shared" si="173"/>
        <v>0</v>
      </c>
      <c r="CQ220" s="189">
        <v>55.649999999999991</v>
      </c>
      <c r="CR220" s="80">
        <f>+CO220*'PRECIOS SEGUN ADJ. (FRONTERIZO)'!$B$17*'PRECIOS SEGUN ADJ. (FRONTERIZO)'!$C$17</f>
        <v>0</v>
      </c>
      <c r="CS220" s="80" t="e" vm="1">
        <f>+[4]!NumLetras(CR220,"PESO","PESOS DOMINICANOS","$EE $m CON #d/100 CENTAVOS")</f>
        <v>#VALUE!</v>
      </c>
      <c r="CT220" s="80">
        <f t="shared" si="145"/>
        <v>0</v>
      </c>
      <c r="CU220" s="165">
        <v>268</v>
      </c>
      <c r="CV220" s="37">
        <f t="shared" si="146"/>
        <v>10720</v>
      </c>
      <c r="CW220" s="189">
        <v>6.5999999999999988</v>
      </c>
      <c r="CX220" s="80">
        <f>+CU220*'PRECIOS SEGUN ADJ (RURAL)'!$B$14*'PRECIOS SEGUN ADJ (RURAL)'!$C$14</f>
        <v>70752</v>
      </c>
      <c r="CY220" s="80" t="e" vm="1">
        <f>+[4]!NumLetras(CX220,"PESO","PESOS DOMINICANOS","$EE $m CON #d/100 CENTAVOS")</f>
        <v>#VALUE!</v>
      </c>
      <c r="CZ220" s="37">
        <v>0</v>
      </c>
      <c r="DA220" s="37">
        <f t="shared" si="174"/>
        <v>0</v>
      </c>
      <c r="DB220" s="189">
        <v>65.75</v>
      </c>
      <c r="DC220" s="80">
        <f>+CZ220*'PRECIOS SEGUN ADJ. (FRONTERIZO)'!$B$19*'PRECIOS SEGUN ADJ. (FRONTERIZO)'!$C$19</f>
        <v>0</v>
      </c>
      <c r="DD220" s="80" t="e" vm="1">
        <f>+[4]!NumLetras(DC220,"PESO","PESOS DOMINICANOS","$EE $m CON #d/100 CENTAVOS")</f>
        <v>#VALUE!</v>
      </c>
      <c r="DE220" s="80">
        <f t="shared" si="147"/>
        <v>0</v>
      </c>
      <c r="DF220" s="165">
        <v>10</v>
      </c>
      <c r="DG220" s="37">
        <f t="shared" si="148"/>
        <v>400</v>
      </c>
      <c r="DH220" s="189">
        <v>82.59999999999998</v>
      </c>
      <c r="DI220" s="80">
        <f>+DF220*'PRECIOS SEGUN ADJ (RURAL)'!$B$15*'PRECIOS SEGUN ADJ (RURAL)'!$C$15</f>
        <v>33040</v>
      </c>
      <c r="DJ220" s="80" t="e" vm="1">
        <f>+[4]!NumLetras(DI220,"PESO","PESOS DOMINICANOS","$EE $m CON #d/100 CENTAVOS")</f>
        <v>#VALUE!</v>
      </c>
      <c r="DK220" s="80">
        <f t="shared" si="165"/>
        <v>5947.2</v>
      </c>
      <c r="DL220" s="165">
        <v>268</v>
      </c>
      <c r="DM220" s="37">
        <f t="shared" si="149"/>
        <v>10720</v>
      </c>
      <c r="DN220" s="189">
        <v>23.059999999999995</v>
      </c>
      <c r="DO220" s="80">
        <f>+DL220*'PRECIOS SEGUN ADJ (RURAL)'!$B$17*'PRECIOS SEGUN ADJ (RURAL)'!$C$17</f>
        <v>247203.20000000001</v>
      </c>
      <c r="DP220" s="80" t="e" vm="1">
        <f>+[4]!NumLetras(DO220,"PESO","PESOS DOMINICANOS","$EE $m CON #d/100 CENTAVOS")</f>
        <v>#VALUE!</v>
      </c>
      <c r="DQ220" s="192">
        <v>0</v>
      </c>
      <c r="DR220" s="192">
        <f t="shared" si="175"/>
        <v>0</v>
      </c>
      <c r="DS220" s="189">
        <v>80.849999999999994</v>
      </c>
      <c r="DT220" s="80">
        <f>+DQ220*'PRECIOS SEGUN ADJ. (FRONTERIZO)'!$B$22*'PRECIOS SEGUN ADJ. (FRONTERIZO)'!$C$22</f>
        <v>0</v>
      </c>
      <c r="DU220" s="80" t="e" vm="1">
        <f>+[4]!NumLetras(DT220,"PESO","PESOS DOMINICANOS","$EE $m CON #d/100 CENTAVOS")</f>
        <v>#VALUE!</v>
      </c>
      <c r="DV220" s="165">
        <v>12</v>
      </c>
      <c r="DW220" s="37">
        <f t="shared" si="150"/>
        <v>480</v>
      </c>
      <c r="DX220" s="189">
        <v>21.83</v>
      </c>
      <c r="DY220" s="80">
        <f>+DV220*'PRECIOS SEGUN ADJ (RURAL)'!$B$19*'PRECIOS SEGUN ADJ (RURAL)'!$C$19</f>
        <v>10478.4</v>
      </c>
      <c r="DZ220" s="80" t="e" vm="1">
        <f>+[4]!NumLetras(DY220,"PESO","PESOS DOMINICANOS","$EE $m CON #d/100 CENTAVOS")</f>
        <v>#VALUE!</v>
      </c>
      <c r="EA220" s="80">
        <f t="shared" si="166"/>
        <v>1886.11</v>
      </c>
      <c r="EB220" s="165">
        <v>40</v>
      </c>
      <c r="EC220" s="37">
        <f t="shared" si="151"/>
        <v>1600</v>
      </c>
      <c r="ED220" s="189">
        <v>33</v>
      </c>
      <c r="EE220" s="80">
        <f>+EB220*'PRECIOS SEGUN ADJ (RURAL)'!$B$20*'PRECIOS SEGUN ADJ (RURAL)'!$C$20</f>
        <v>52800</v>
      </c>
      <c r="EF220" s="80" t="e" vm="1">
        <f>+[4]!NumLetras(EE220,"PESO","PESOS DOMINICANOS","$EE $m CON #d/100 CENTAVOS")</f>
        <v>#VALUE!</v>
      </c>
      <c r="EG220" s="37">
        <v>0</v>
      </c>
      <c r="EH220" s="37">
        <f t="shared" si="176"/>
        <v>0</v>
      </c>
      <c r="EI220" s="189">
        <v>15.789999999999997</v>
      </c>
      <c r="EJ220" s="80">
        <f>+EG220*'PRECIOS SEGUN ADJ. (FRONTERIZO)'!$B$25*'PRECIOS SEGUN ADJ. (FRONTERIZO)'!$C$25</f>
        <v>0</v>
      </c>
      <c r="EK220" s="80" t="e" vm="1">
        <f>+[4]!NumLetras(EJ220,"PESO","PESOS DOMINICANOS","$EE $m CON #d/100 CENTAVOS")</f>
        <v>#VALUE!</v>
      </c>
      <c r="EL220" s="37">
        <v>0</v>
      </c>
      <c r="EM220" s="37">
        <f t="shared" si="177"/>
        <v>0</v>
      </c>
      <c r="EN220" s="189">
        <v>31.5</v>
      </c>
      <c r="EO220" s="80">
        <f>+EL220*'PRECIOS SEGUN ADJ. (FRONTERIZO)'!$B$26*'PRECIOS SEGUN ADJ. (FRONTERIZO)'!$C$26</f>
        <v>0</v>
      </c>
      <c r="EP220" s="80" t="e" vm="1">
        <f>+[4]!NumLetras(EO220,"PESO","PESOS DOMINICANOS","$EE $m CON #d/100 CENTAVOS")</f>
        <v>#VALUE!</v>
      </c>
      <c r="EQ220" s="193">
        <v>35</v>
      </c>
      <c r="ER220" s="194">
        <f t="shared" si="152"/>
        <v>1400</v>
      </c>
      <c r="ES220" s="195">
        <v>21.68</v>
      </c>
      <c r="ET220" s="196">
        <f>+EQ220*'PRECIOS SEGUN ADJ (RURAL)'!$B$13*'PRECIOS SEGUN ADJ (RURAL)'!$C$13</f>
        <v>30352</v>
      </c>
      <c r="EU220" s="196" t="e" vm="1">
        <f>+[4]!NumLetras(ET220,"PESO","PESOS DOMINICANOS","$EE $m CON #d/100 CENTAVOS")</f>
        <v>#VALUE!</v>
      </c>
      <c r="EV220" s="197">
        <v>268</v>
      </c>
      <c r="EW220" s="198">
        <f t="shared" si="167"/>
        <v>5360</v>
      </c>
      <c r="EX220" s="199">
        <v>5.5</v>
      </c>
      <c r="EY220" s="200">
        <f>+EV220*'PRECIOS SEGUN ADJ (RURAL)'!$B$16*'PRECIOS SEGUN ADJ (RURAL)'!$C$16</f>
        <v>29480</v>
      </c>
      <c r="EZ220" s="200" t="e" vm="1">
        <f>+[4]!NumLetras(EY220,"PESO","PESOS DOMINICANOS","$EE $m CON #d/100 CENTAVOS")</f>
        <v>#VALUE!</v>
      </c>
      <c r="FA220" s="201">
        <v>17</v>
      </c>
      <c r="FB220" s="202">
        <f t="shared" si="153"/>
        <v>680</v>
      </c>
      <c r="FC220" s="203">
        <v>220</v>
      </c>
      <c r="FD220" s="204">
        <f>+FA220*'PRECIOS SEGUN ADJ (RURAL)'!$B$18*'PRECIOS SEGUN ADJ (RURAL)'!$C$18</f>
        <v>149600</v>
      </c>
      <c r="FE220" s="204" t="e" vm="1">
        <f>+[4]!NumLetras(FD220,"PESO","PESOS DOMINICANOS","$EE $m CON #d/100 CENTAVOS")</f>
        <v>#VALUE!</v>
      </c>
      <c r="FF220" s="204">
        <f t="shared" si="168"/>
        <v>26928</v>
      </c>
      <c r="FG220" s="80">
        <f t="shared" si="179"/>
        <v>1389727.1999999997</v>
      </c>
      <c r="FH220" s="80" t="e" vm="1">
        <f>+[4]!NumLetras(FG220,"PESO","PESOS DOMINICANOS","$EE $m CON #d/100 CENTAVOS")</f>
        <v>#VALUE!</v>
      </c>
      <c r="FI220" s="80">
        <f t="shared" si="178"/>
        <v>112282.12</v>
      </c>
      <c r="FJ220" s="80" t="e" vm="1">
        <f>+[4]!NumLetras(FI220,"PESO","PESOS DOMINICANOS","$EE $m CON #d/100 CENTAVOS")</f>
        <v>#VALUE!</v>
      </c>
      <c r="FK220" s="80">
        <f t="shared" si="154"/>
        <v>1277445.0799999996</v>
      </c>
      <c r="FL220" s="80" t="e" vm="1">
        <f>+[4]!NumLetras(FK220,"PESO","PESOS DOMINICANOS","$EE $m CON #d/100 CENTAVOS")</f>
        <v>#VALUE!</v>
      </c>
      <c r="FM220" s="80">
        <f t="shared" si="155"/>
        <v>277945.44</v>
      </c>
      <c r="FN220" s="80" t="e" vm="1">
        <f>+[4]!NumLetras(FM220,"PESO","PESOS DOMINICANOS","$EE $m CON #d/100 CENTAVOS")</f>
        <v>#VALUE!</v>
      </c>
      <c r="FO220" s="80">
        <f t="shared" si="156"/>
        <v>13897.27</v>
      </c>
      <c r="FP220" s="80" t="e" vm="1">
        <f>+[4]!NumLetras(FO220,"PESO","PESOS DOMINICANOS","$EE $m CON #d/100 CENTAVOS")</f>
        <v>#VALUE!</v>
      </c>
      <c r="FQ220" s="80"/>
      <c r="FR220" s="80">
        <f t="shared" si="157"/>
        <v>1111781.7599999998</v>
      </c>
      <c r="FS220" s="80" t="e" vm="1">
        <f>+[4]!NumLetras(FR220,"PESO","PESOS DOMINICANOS","$EE $m CON #d/100 CENTAVOS")</f>
        <v>#VALUE!</v>
      </c>
      <c r="FT220" s="37" t="str">
        <f>+VLOOKUP(D220,'RURAL XENIA'!F:G,2,0)</f>
        <v>R-43</v>
      </c>
    </row>
    <row r="221" spans="1:176">
      <c r="A221" s="37">
        <v>110</v>
      </c>
      <c r="B221" s="37">
        <v>110</v>
      </c>
      <c r="C221" s="26" t="s">
        <v>1650</v>
      </c>
      <c r="D221" s="37">
        <v>106912009</v>
      </c>
      <c r="E221" s="37" t="str">
        <f>+VLOOKUP(D221,'INFORMACION DE PROVEEDORES'!C:I,2,0)</f>
        <v>001-0691200-9</v>
      </c>
      <c r="F221" s="26" t="str">
        <f>+VLOOKUP(D221,'INFORMACION DE PROVEEDORES'!C:J,4,0)</f>
        <v>MERCEDES FERMIN ALMONTE</v>
      </c>
      <c r="G221" s="37" t="str">
        <f>+VLOOKUP(D221,'INFORMACION DE PROVEEDORES'!C:K,5,0)</f>
        <v>001-0691200-9</v>
      </c>
      <c r="H221" s="26" t="str">
        <f>+VLOOKUP(D221,'INFORMACION DE PROVEEDORES'!C:L,7,0)</f>
        <v>CARRETERA SANCHEZ,NO.14 ARROYO BARRIL, SAMANA</v>
      </c>
      <c r="I221" s="37" t="str">
        <f>+VLOOKUP(D221,'INFORMACION DE PROVEEDORES'!C:M,3,0)</f>
        <v xml:space="preserve"> FÍSICA</v>
      </c>
      <c r="J221" s="37">
        <v>7</v>
      </c>
      <c r="K221" s="37">
        <v>323</v>
      </c>
      <c r="L221" s="37">
        <v>25</v>
      </c>
      <c r="M221" s="37">
        <f t="shared" si="158"/>
        <v>1000</v>
      </c>
      <c r="N221" s="189">
        <v>60.180000000000007</v>
      </c>
      <c r="O221" s="80">
        <f>+L221*'PRECIOS SEGUN ADJ (RURAL)'!$B$2*'PRECIOS SEGUN ADJ (RURAL)'!$C$2</f>
        <v>60180</v>
      </c>
      <c r="P221" s="80" t="e" vm="1">
        <f>+[4]!NumLetras(O221,"PESO","PESOS DOMINICANOS","$EE $m CON #d/100 CENTAVOS")</f>
        <v>#VALUE!</v>
      </c>
      <c r="Q221" s="80">
        <f t="shared" si="159"/>
        <v>9628.7999999999993</v>
      </c>
      <c r="R221" s="165">
        <v>9</v>
      </c>
      <c r="S221" s="37">
        <f t="shared" si="135"/>
        <v>360</v>
      </c>
      <c r="T221" s="189">
        <v>33</v>
      </c>
      <c r="U221" s="80">
        <f>+R221*'PRECIOS SEGUN ADJ (RURAL)'!$B$3*'PRECIOS SEGUN ADJ (RURAL)'!$C$3</f>
        <v>11880</v>
      </c>
      <c r="V221" s="80" t="e" vm="1">
        <f>+[4]!NumLetras(U221,"PESO","PESOS DOMINICANOS","$EE $m CON #d/100 CENTAVOS")</f>
        <v>#VALUE!</v>
      </c>
      <c r="W221" s="192">
        <v>0</v>
      </c>
      <c r="X221" s="37">
        <f t="shared" si="169"/>
        <v>0</v>
      </c>
      <c r="Y221" s="189">
        <v>25.2</v>
      </c>
      <c r="Z221" s="80">
        <f>+W221*'PRECIOS SEGUN ADJ. (FRONTERIZO)'!$B$4*'PRECIOS SEGUN ADJ. (FRONTERIZO)'!$C$4</f>
        <v>0</v>
      </c>
      <c r="AA221" s="80" t="e" vm="1">
        <f>+[4]!NumLetras(Z221,"PESO","PESOS DOMINICANOS","$EE $m CON #d/100 CENTAVOS")</f>
        <v>#VALUE!</v>
      </c>
      <c r="AB221" s="165">
        <v>53</v>
      </c>
      <c r="AC221" s="37">
        <f t="shared" si="136"/>
        <v>2120</v>
      </c>
      <c r="AD221" s="189">
        <v>87.91</v>
      </c>
      <c r="AE221" s="80">
        <f>+AB221*'PRECIOS SEGUN ADJ (RURAL)'!$B$4*'PRECIOS SEGUN ADJ (RURAL)'!$C$4</f>
        <v>186369.19999999998</v>
      </c>
      <c r="AF221" s="80" t="e" vm="1">
        <f>+[4]!NumLetras(AE221,"PESO","PESOS DOMINICANOS","$EE $m CON #d/100 CENTAVOS")</f>
        <v>#VALUE!</v>
      </c>
      <c r="AG221" s="80">
        <f t="shared" si="160"/>
        <v>33546.46</v>
      </c>
      <c r="AH221" s="165">
        <v>63</v>
      </c>
      <c r="AI221" s="37">
        <f t="shared" si="137"/>
        <v>2520</v>
      </c>
      <c r="AJ221" s="189">
        <v>53.95</v>
      </c>
      <c r="AK221" s="80">
        <f>+AH221*'PRECIOS SEGUN ADJ (RURAL)'!$B$5*'PRECIOS SEGUN ADJ (RURAL)'!$C$5</f>
        <v>135954</v>
      </c>
      <c r="AL221" s="80" t="e" vm="1">
        <f>+[4]!NumLetras(AK221,"PESO","PESOS DOMINICANOS","$EE $m CON #d/100 CENTAVOS")</f>
        <v>#VALUE!</v>
      </c>
      <c r="AM221" s="165">
        <v>11</v>
      </c>
      <c r="AN221" s="37">
        <f t="shared" si="138"/>
        <v>440</v>
      </c>
      <c r="AO221" s="189">
        <v>29.05</v>
      </c>
      <c r="AP221" s="80">
        <f>+AM221*'PRECIOS SEGUN ADJ (RURAL)'!$B$6*'PRECIOS SEGUN ADJ (RURAL)'!$C$6</f>
        <v>12782</v>
      </c>
      <c r="AQ221" s="80" t="e" vm="1">
        <f>+[4]!NumLetras(AP221,"PESO","PESOS DOMINICANOS","$EE $m CON #d/100 CENTAVOS")</f>
        <v>#VALUE!</v>
      </c>
      <c r="AR221" s="80">
        <f t="shared" si="161"/>
        <v>2045.12</v>
      </c>
      <c r="AS221" s="165">
        <v>21</v>
      </c>
      <c r="AT221" s="37">
        <f t="shared" si="139"/>
        <v>840</v>
      </c>
      <c r="AU221" s="189">
        <v>304.44</v>
      </c>
      <c r="AV221" s="80">
        <f>+AS221*'PRECIOS SEGUN ADJ (RURAL)'!$B$7*'PRECIOS SEGUN ADJ (RURAL)'!$C$7</f>
        <v>255729.59999999998</v>
      </c>
      <c r="AW221" s="80" t="e" vm="1">
        <f>+[4]!NumLetras(AV221,"PESO","PESOS DOMINICANOS","$EE $m CON #d/100 CENTAVOS")</f>
        <v>#VALUE!</v>
      </c>
      <c r="AX221" s="80">
        <f t="shared" si="162"/>
        <v>46031.33</v>
      </c>
      <c r="AY221" s="37">
        <v>0</v>
      </c>
      <c r="AZ221" s="37">
        <f t="shared" si="170"/>
        <v>0</v>
      </c>
      <c r="BA221" s="189">
        <v>18.899999999999999</v>
      </c>
      <c r="BB221" s="80">
        <f>+AY221*'PRECIOS SEGUN ADJ. (FRONTERIZO)'!$B$9*'PRECIOS SEGUN ADJ. (FRONTERIZO)'!$C$9</f>
        <v>0</v>
      </c>
      <c r="BC221" s="80" t="e" vm="1">
        <f>+[4]!NumLetras(BB221,"PESO","PESOS DOMINICANOS","$EE $m CON #d/100 CENTAVOS")</f>
        <v>#VALUE!</v>
      </c>
      <c r="BD221" s="165">
        <v>9</v>
      </c>
      <c r="BE221" s="37">
        <f t="shared" si="140"/>
        <v>360</v>
      </c>
      <c r="BF221" s="189">
        <v>140.38999999999999</v>
      </c>
      <c r="BG221" s="80">
        <f>+BD221*'PRECIOS SEGUN ADJ (RURAL)'!$B$8*'PRECIOS SEGUN ADJ (RURAL)'!$C$8</f>
        <v>50540.399999999994</v>
      </c>
      <c r="BH221" s="80" t="e" vm="1">
        <f>+[4]!NumLetras(BG221,"PESO","PESOS DOMINICANOS","$EE $m CON #d/100 CENTAVOS")</f>
        <v>#VALUE!</v>
      </c>
      <c r="BI221" s="80">
        <f t="shared" si="163"/>
        <v>9097.27</v>
      </c>
      <c r="BJ221" s="37">
        <v>0</v>
      </c>
      <c r="BK221" s="37">
        <f t="shared" si="171"/>
        <v>0</v>
      </c>
      <c r="BL221" s="189">
        <v>31.459999999999997</v>
      </c>
      <c r="BM221" s="80">
        <f>+BJ221*'PRECIOS SEGUN ADJ. (FRONTERIZO)'!$B$11*'PRECIOS SEGUN ADJ. (FRONTERIZO)'!$C$11</f>
        <v>0</v>
      </c>
      <c r="BN221" s="80" t="e" vm="1">
        <f>+[4]!NumLetras(BM221,"PESO","PESOS DOMINICANOS","$EE $m CON #d/100 CENTAVOS")</f>
        <v>#VALUE!</v>
      </c>
      <c r="BO221" s="165">
        <v>17</v>
      </c>
      <c r="BP221" s="37">
        <f t="shared" si="141"/>
        <v>680</v>
      </c>
      <c r="BQ221" s="189">
        <v>68.099999999999994</v>
      </c>
      <c r="BR221" s="80">
        <f>+BO221*'PRECIOS SEGUN ADJ (RURAL)'!$B$9*'PRECIOS SEGUN ADJ (RURAL)'!$C$9</f>
        <v>46307.999999999993</v>
      </c>
      <c r="BS221" s="80" t="e" vm="1">
        <f>+[4]!NumLetras(BR221,"PESO","PESOS DOMINICANOS","$EE $m CON #d/100 CENTAVOS")</f>
        <v>#VALUE!</v>
      </c>
      <c r="BT221" s="165">
        <v>323</v>
      </c>
      <c r="BU221" s="37">
        <f t="shared" si="164"/>
        <v>6460</v>
      </c>
      <c r="BV221" s="189">
        <v>5.5</v>
      </c>
      <c r="BW221" s="80">
        <f>+BT221*'PRECIOS SEGUN ADJ (RURAL)'!$B$10*'PRECIOS SEGUN ADJ (RURAL)'!$C$10</f>
        <v>35530</v>
      </c>
      <c r="BX221" s="80" t="e" vm="1">
        <f>+[4]!NumLetras(BW221,"PESO","PESOS DOMINICANOS","$EE $m CON #d/100 CENTAVOS")</f>
        <v>#VALUE!</v>
      </c>
      <c r="BY221" s="165">
        <v>323</v>
      </c>
      <c r="BZ221" s="37">
        <f t="shared" si="142"/>
        <v>12920</v>
      </c>
      <c r="CA221" s="189">
        <v>7.1500000000000012</v>
      </c>
      <c r="CB221" s="80">
        <f>+BY221*'PRECIOS SEGUN ADJ (RURAL)'!$B$11*'PRECIOS SEGUN ADJ (RURAL)'!$C$11</f>
        <v>92378.000000000015</v>
      </c>
      <c r="CC221" s="80" t="e" vm="1">
        <f>+[4]!NumLetras(CB221,"PESO","PESOS DOMINICANOS","$EE $m CON #d/100 CENTAVOS")</f>
        <v>#VALUE!</v>
      </c>
      <c r="CD221" s="165">
        <v>323</v>
      </c>
      <c r="CE221" s="37">
        <f t="shared" si="143"/>
        <v>12920</v>
      </c>
      <c r="CF221" s="189">
        <v>6.84</v>
      </c>
      <c r="CG221" s="80">
        <f>+CD221*'PRECIOS SEGUN ADJ (RURAL)'!$B$12*'PRECIOS SEGUN ADJ (RURAL)'!$C$12</f>
        <v>88372.800000000003</v>
      </c>
      <c r="CH221" s="80" t="e" vm="1">
        <f>+[4]!NumLetras(CG221,"PESO","PESOS DOMINICANOS","$EE $m CON #d/100 CENTAVOS")</f>
        <v>#VALUE!</v>
      </c>
      <c r="CI221" s="37">
        <v>0</v>
      </c>
      <c r="CJ221" s="37">
        <f t="shared" si="172"/>
        <v>0</v>
      </c>
      <c r="CK221" s="189">
        <v>60</v>
      </c>
      <c r="CL221" s="80">
        <f>+CI221*'PRECIOS SEGUN ADJ. (FRONTERIZO)'!$B$16*'PRECIOS SEGUN ADJ. (FRONTERIZO)'!$C$16</f>
        <v>0</v>
      </c>
      <c r="CM221" s="80" t="e" vm="1">
        <f>+[4]!NumLetras(CL221,"PESO","PESOS DOMINICANOS","$EE $m CON #d/100 CENTAVOS")</f>
        <v>#VALUE!</v>
      </c>
      <c r="CN221" s="80">
        <f t="shared" si="144"/>
        <v>0</v>
      </c>
      <c r="CO221" s="37">
        <v>0</v>
      </c>
      <c r="CP221" s="37">
        <f t="shared" si="173"/>
        <v>0</v>
      </c>
      <c r="CQ221" s="189">
        <v>55.649999999999991</v>
      </c>
      <c r="CR221" s="80">
        <f>+CO221*'PRECIOS SEGUN ADJ. (FRONTERIZO)'!$B$17*'PRECIOS SEGUN ADJ. (FRONTERIZO)'!$C$17</f>
        <v>0</v>
      </c>
      <c r="CS221" s="80" t="e" vm="1">
        <f>+[4]!NumLetras(CR221,"PESO","PESOS DOMINICANOS","$EE $m CON #d/100 CENTAVOS")</f>
        <v>#VALUE!</v>
      </c>
      <c r="CT221" s="80">
        <f t="shared" si="145"/>
        <v>0</v>
      </c>
      <c r="CU221" s="165">
        <v>323</v>
      </c>
      <c r="CV221" s="37">
        <f t="shared" si="146"/>
        <v>12920</v>
      </c>
      <c r="CW221" s="189">
        <v>6.5999999999999988</v>
      </c>
      <c r="CX221" s="80">
        <f>+CU221*'PRECIOS SEGUN ADJ (RURAL)'!$B$14*'PRECIOS SEGUN ADJ (RURAL)'!$C$14</f>
        <v>85271.999999999985</v>
      </c>
      <c r="CY221" s="80" t="e" vm="1">
        <f>+[4]!NumLetras(CX221,"PESO","PESOS DOMINICANOS","$EE $m CON #d/100 CENTAVOS")</f>
        <v>#VALUE!</v>
      </c>
      <c r="CZ221" s="37">
        <v>0</v>
      </c>
      <c r="DA221" s="37">
        <f t="shared" si="174"/>
        <v>0</v>
      </c>
      <c r="DB221" s="189">
        <v>65.75</v>
      </c>
      <c r="DC221" s="80">
        <f>+CZ221*'PRECIOS SEGUN ADJ. (FRONTERIZO)'!$B$19*'PRECIOS SEGUN ADJ. (FRONTERIZO)'!$C$19</f>
        <v>0</v>
      </c>
      <c r="DD221" s="80" t="e" vm="1">
        <f>+[4]!NumLetras(DC221,"PESO","PESOS DOMINICANOS","$EE $m CON #d/100 CENTAVOS")</f>
        <v>#VALUE!</v>
      </c>
      <c r="DE221" s="80">
        <f t="shared" si="147"/>
        <v>0</v>
      </c>
      <c r="DF221" s="165">
        <v>15</v>
      </c>
      <c r="DG221" s="37">
        <f t="shared" si="148"/>
        <v>600</v>
      </c>
      <c r="DH221" s="189">
        <v>82.59999999999998</v>
      </c>
      <c r="DI221" s="80">
        <f>+DF221*'PRECIOS SEGUN ADJ (RURAL)'!$B$15*'PRECIOS SEGUN ADJ (RURAL)'!$C$15</f>
        <v>49560</v>
      </c>
      <c r="DJ221" s="80" t="e" vm="1">
        <f>+[4]!NumLetras(DI221,"PESO","PESOS DOMINICANOS","$EE $m CON #d/100 CENTAVOS")</f>
        <v>#VALUE!</v>
      </c>
      <c r="DK221" s="80">
        <f t="shared" si="165"/>
        <v>8920.7999999999993</v>
      </c>
      <c r="DL221" s="165">
        <v>323</v>
      </c>
      <c r="DM221" s="37">
        <f t="shared" si="149"/>
        <v>12920</v>
      </c>
      <c r="DN221" s="189">
        <v>23.059999999999995</v>
      </c>
      <c r="DO221" s="80">
        <f>+DL221*'PRECIOS SEGUN ADJ (RURAL)'!$B$17*'PRECIOS SEGUN ADJ (RURAL)'!$C$17</f>
        <v>297935.19999999995</v>
      </c>
      <c r="DP221" s="80" t="e" vm="1">
        <f>+[4]!NumLetras(DO221,"PESO","PESOS DOMINICANOS","$EE $m CON #d/100 CENTAVOS")</f>
        <v>#VALUE!</v>
      </c>
      <c r="DQ221" s="192">
        <v>0</v>
      </c>
      <c r="DR221" s="192">
        <f t="shared" si="175"/>
        <v>0</v>
      </c>
      <c r="DS221" s="189">
        <v>80.849999999999994</v>
      </c>
      <c r="DT221" s="80">
        <f>+DQ221*'PRECIOS SEGUN ADJ. (FRONTERIZO)'!$B$22*'PRECIOS SEGUN ADJ. (FRONTERIZO)'!$C$22</f>
        <v>0</v>
      </c>
      <c r="DU221" s="80" t="e" vm="1">
        <f>+[4]!NumLetras(DT221,"PESO","PESOS DOMINICANOS","$EE $m CON #d/100 CENTAVOS")</f>
        <v>#VALUE!</v>
      </c>
      <c r="DV221" s="165">
        <v>15</v>
      </c>
      <c r="DW221" s="37">
        <f t="shared" si="150"/>
        <v>600</v>
      </c>
      <c r="DX221" s="189">
        <v>21.83</v>
      </c>
      <c r="DY221" s="80">
        <f>+DV221*'PRECIOS SEGUN ADJ (RURAL)'!$B$19*'PRECIOS SEGUN ADJ (RURAL)'!$C$19</f>
        <v>13098</v>
      </c>
      <c r="DZ221" s="80" t="e" vm="1">
        <f>+[4]!NumLetras(DY221,"PESO","PESOS DOMINICANOS","$EE $m CON #d/100 CENTAVOS")</f>
        <v>#VALUE!</v>
      </c>
      <c r="EA221" s="80">
        <f t="shared" si="166"/>
        <v>2357.64</v>
      </c>
      <c r="EB221" s="165">
        <v>50</v>
      </c>
      <c r="EC221" s="37">
        <f t="shared" si="151"/>
        <v>2000</v>
      </c>
      <c r="ED221" s="189">
        <v>33</v>
      </c>
      <c r="EE221" s="80">
        <f>+EB221*'PRECIOS SEGUN ADJ (RURAL)'!$B$20*'PRECIOS SEGUN ADJ (RURAL)'!$C$20</f>
        <v>66000</v>
      </c>
      <c r="EF221" s="80" t="e" vm="1">
        <f>+[4]!NumLetras(EE221,"PESO","PESOS DOMINICANOS","$EE $m CON #d/100 CENTAVOS")</f>
        <v>#VALUE!</v>
      </c>
      <c r="EG221" s="37">
        <v>0</v>
      </c>
      <c r="EH221" s="37">
        <f t="shared" si="176"/>
        <v>0</v>
      </c>
      <c r="EI221" s="189">
        <v>15.789999999999997</v>
      </c>
      <c r="EJ221" s="80">
        <f>+EG221*'PRECIOS SEGUN ADJ. (FRONTERIZO)'!$B$25*'PRECIOS SEGUN ADJ. (FRONTERIZO)'!$C$25</f>
        <v>0</v>
      </c>
      <c r="EK221" s="80" t="e" vm="1">
        <f>+[4]!NumLetras(EJ221,"PESO","PESOS DOMINICANOS","$EE $m CON #d/100 CENTAVOS")</f>
        <v>#VALUE!</v>
      </c>
      <c r="EL221" s="37">
        <v>0</v>
      </c>
      <c r="EM221" s="37">
        <f t="shared" si="177"/>
        <v>0</v>
      </c>
      <c r="EN221" s="189">
        <v>31.5</v>
      </c>
      <c r="EO221" s="80">
        <f>+EL221*'PRECIOS SEGUN ADJ. (FRONTERIZO)'!$B$26*'PRECIOS SEGUN ADJ. (FRONTERIZO)'!$C$26</f>
        <v>0</v>
      </c>
      <c r="EP221" s="80" t="e" vm="1">
        <f>+[4]!NumLetras(EO221,"PESO","PESOS DOMINICANOS","$EE $m CON #d/100 CENTAVOS")</f>
        <v>#VALUE!</v>
      </c>
      <c r="EQ221" s="193">
        <v>44</v>
      </c>
      <c r="ER221" s="194">
        <f t="shared" si="152"/>
        <v>1760</v>
      </c>
      <c r="ES221" s="195">
        <v>21.68</v>
      </c>
      <c r="ET221" s="196">
        <f>+EQ221*'PRECIOS SEGUN ADJ (RURAL)'!$B$13*'PRECIOS SEGUN ADJ (RURAL)'!$C$13</f>
        <v>38156.799999999996</v>
      </c>
      <c r="EU221" s="196" t="e" vm="1">
        <f>+[4]!NumLetras(ET221,"PESO","PESOS DOMINICANOS","$EE $m CON #d/100 CENTAVOS")</f>
        <v>#VALUE!</v>
      </c>
      <c r="EV221" s="197">
        <v>323</v>
      </c>
      <c r="EW221" s="198">
        <f t="shared" si="167"/>
        <v>6460</v>
      </c>
      <c r="EX221" s="199">
        <v>5.5</v>
      </c>
      <c r="EY221" s="200">
        <f>+EV221*'PRECIOS SEGUN ADJ (RURAL)'!$B$16*'PRECIOS SEGUN ADJ (RURAL)'!$C$16</f>
        <v>35530</v>
      </c>
      <c r="EZ221" s="200" t="e" vm="1">
        <f>+[4]!NumLetras(EY221,"PESO","PESOS DOMINICANOS","$EE $m CON #d/100 CENTAVOS")</f>
        <v>#VALUE!</v>
      </c>
      <c r="FA221" s="201">
        <v>21</v>
      </c>
      <c r="FB221" s="202">
        <f t="shared" si="153"/>
        <v>840</v>
      </c>
      <c r="FC221" s="203">
        <v>220</v>
      </c>
      <c r="FD221" s="204">
        <f>+FA221*'PRECIOS SEGUN ADJ (RURAL)'!$B$18*'PRECIOS SEGUN ADJ (RURAL)'!$C$18</f>
        <v>184800</v>
      </c>
      <c r="FE221" s="204" t="e" vm="1">
        <f>+[4]!NumLetras(FD221,"PESO","PESOS DOMINICANOS","$EE $m CON #d/100 CENTAVOS")</f>
        <v>#VALUE!</v>
      </c>
      <c r="FF221" s="204">
        <f t="shared" si="168"/>
        <v>33264</v>
      </c>
      <c r="FG221" s="80">
        <f t="shared" si="179"/>
        <v>1746376</v>
      </c>
      <c r="FH221" s="80" t="e" vm="1">
        <f>+[4]!NumLetras(FG221,"PESO","PESOS DOMINICANOS","$EE $m CON #d/100 CENTAVOS")</f>
        <v>#VALUE!</v>
      </c>
      <c r="FI221" s="80">
        <f t="shared" si="178"/>
        <v>144891.41999999998</v>
      </c>
      <c r="FJ221" s="80" t="e" vm="1">
        <f>+[4]!NumLetras(FI221,"PESO","PESOS DOMINICANOS","$EE $m CON #d/100 CENTAVOS")</f>
        <v>#VALUE!</v>
      </c>
      <c r="FK221" s="80">
        <f t="shared" si="154"/>
        <v>1601484.58</v>
      </c>
      <c r="FL221" s="80" t="e" vm="1">
        <f>+[4]!NumLetras(FK221,"PESO","PESOS DOMINICANOS","$EE $m CON #d/100 CENTAVOS")</f>
        <v>#VALUE!</v>
      </c>
      <c r="FM221" s="80">
        <f t="shared" si="155"/>
        <v>349275.2</v>
      </c>
      <c r="FN221" s="80" t="e" vm="1">
        <f>+[4]!NumLetras(FM221,"PESO","PESOS DOMINICANOS","$EE $m CON #d/100 CENTAVOS")</f>
        <v>#VALUE!</v>
      </c>
      <c r="FO221" s="80">
        <f t="shared" si="156"/>
        <v>17463.759999999998</v>
      </c>
      <c r="FP221" s="80" t="e" vm="1">
        <f>+[4]!NumLetras(FO221,"PESO","PESOS DOMINICANOS","$EE $m CON #d/100 CENTAVOS")</f>
        <v>#VALUE!</v>
      </c>
      <c r="FQ221" s="80"/>
      <c r="FR221" s="80">
        <f t="shared" si="157"/>
        <v>1397100.8</v>
      </c>
      <c r="FS221" s="80" t="e" vm="1">
        <f>+[4]!NumLetras(FR221,"PESO","PESOS DOMINICANOS","$EE $m CON #d/100 CENTAVOS")</f>
        <v>#VALUE!</v>
      </c>
      <c r="FT221" s="37" t="str">
        <f>+VLOOKUP(D221,'RURAL XENIA'!F:G,2,0)</f>
        <v>R-33</v>
      </c>
    </row>
    <row r="222" spans="1:176">
      <c r="A222" s="37">
        <v>111</v>
      </c>
      <c r="B222" s="37">
        <v>111</v>
      </c>
      <c r="C222" s="26" t="s">
        <v>3541</v>
      </c>
      <c r="D222" s="37">
        <v>132235924</v>
      </c>
      <c r="E222" s="37">
        <f>+VLOOKUP(D222,'INFORMACION DE PROVEEDORES'!C:I,2,0)</f>
        <v>132235924</v>
      </c>
      <c r="F222" s="26" t="str">
        <f>+VLOOKUP(D222,'INFORMACION DE PROVEEDORES'!C:J,4,0)</f>
        <v xml:space="preserve">MADELIN ROSMERI RAMIREZ PAYANO </v>
      </c>
      <c r="G222" s="37" t="str">
        <f>+VLOOKUP(D222,'INFORMACION DE PROVEEDORES'!C:K,5,0)</f>
        <v>402-2219165-8</v>
      </c>
      <c r="H222" s="26" t="str">
        <f>+VLOOKUP(D222,'INFORMACION DE PROVEEDORES'!C:L,7,0)</f>
        <v>CALLE RAMON JAVIER BATISTA CALLE 11,LOCAL 2, VILLA CARMEN, SANTO DOMINGO ESTE</v>
      </c>
      <c r="I222" s="37" t="str">
        <f>+VLOOKUP(D222,'INFORMACION DE PROVEEDORES'!C:M,3,0)</f>
        <v xml:space="preserve"> JURÍDICA</v>
      </c>
      <c r="J222" s="37">
        <v>5</v>
      </c>
      <c r="K222" s="37">
        <v>313</v>
      </c>
      <c r="L222" s="37">
        <v>23</v>
      </c>
      <c r="M222" s="37">
        <f t="shared" si="158"/>
        <v>920</v>
      </c>
      <c r="N222" s="189">
        <v>60.180000000000007</v>
      </c>
      <c r="O222" s="80">
        <f>+L222*'PRECIOS SEGUN ADJ (RURAL)'!$B$2*'PRECIOS SEGUN ADJ (RURAL)'!$C$2</f>
        <v>55365.600000000006</v>
      </c>
      <c r="P222" s="80" t="e" vm="1">
        <f>+[4]!NumLetras(O222,"PESO","PESOS DOMINICANOS","$EE $m CON #d/100 CENTAVOS")</f>
        <v>#VALUE!</v>
      </c>
      <c r="Q222" s="80">
        <f t="shared" si="159"/>
        <v>8858.5</v>
      </c>
      <c r="R222" s="165">
        <v>6</v>
      </c>
      <c r="S222" s="37">
        <f t="shared" si="135"/>
        <v>240</v>
      </c>
      <c r="T222" s="189">
        <v>33</v>
      </c>
      <c r="U222" s="80">
        <f>+R222*'PRECIOS SEGUN ADJ (RURAL)'!$B$3*'PRECIOS SEGUN ADJ (RURAL)'!$C$3</f>
        <v>7920</v>
      </c>
      <c r="V222" s="80" t="e" vm="1">
        <f>+[4]!NumLetras(U222,"PESO","PESOS DOMINICANOS","$EE $m CON #d/100 CENTAVOS")</f>
        <v>#VALUE!</v>
      </c>
      <c r="W222" s="192">
        <v>0</v>
      </c>
      <c r="X222" s="37">
        <f t="shared" si="169"/>
        <v>0</v>
      </c>
      <c r="Y222" s="189">
        <v>25.2</v>
      </c>
      <c r="Z222" s="80">
        <f>+W222*'PRECIOS SEGUN ADJ. (FRONTERIZO)'!$B$4*'PRECIOS SEGUN ADJ. (FRONTERIZO)'!$C$4</f>
        <v>0</v>
      </c>
      <c r="AA222" s="80" t="e" vm="1">
        <f>+[4]!NumLetras(Z222,"PESO","PESOS DOMINICANOS","$EE $m CON #d/100 CENTAVOS")</f>
        <v>#VALUE!</v>
      </c>
      <c r="AB222" s="165">
        <v>50</v>
      </c>
      <c r="AC222" s="37">
        <f t="shared" si="136"/>
        <v>2000</v>
      </c>
      <c r="AD222" s="189">
        <v>87.91</v>
      </c>
      <c r="AE222" s="80">
        <f>+AB222*'PRECIOS SEGUN ADJ (RURAL)'!$B$4*'PRECIOS SEGUN ADJ (RURAL)'!$C$4</f>
        <v>175820</v>
      </c>
      <c r="AF222" s="80" t="e" vm="1">
        <f>+[4]!NumLetras(AE222,"PESO","PESOS DOMINICANOS","$EE $m CON #d/100 CENTAVOS")</f>
        <v>#VALUE!</v>
      </c>
      <c r="AG222" s="80">
        <f t="shared" si="160"/>
        <v>31647.599999999999</v>
      </c>
      <c r="AH222" s="165">
        <v>59</v>
      </c>
      <c r="AI222" s="37">
        <f t="shared" si="137"/>
        <v>2360</v>
      </c>
      <c r="AJ222" s="189">
        <v>53.95</v>
      </c>
      <c r="AK222" s="80">
        <f>+AH222*'PRECIOS SEGUN ADJ (RURAL)'!$B$5*'PRECIOS SEGUN ADJ (RURAL)'!$C$5</f>
        <v>127322</v>
      </c>
      <c r="AL222" s="80" t="e" vm="1">
        <f>+[4]!NumLetras(AK222,"PESO","PESOS DOMINICANOS","$EE $m CON #d/100 CENTAVOS")</f>
        <v>#VALUE!</v>
      </c>
      <c r="AM222" s="165">
        <v>9</v>
      </c>
      <c r="AN222" s="37">
        <f t="shared" si="138"/>
        <v>360</v>
      </c>
      <c r="AO222" s="189">
        <v>29.05</v>
      </c>
      <c r="AP222" s="80">
        <f>+AM222*'PRECIOS SEGUN ADJ (RURAL)'!$B$6*'PRECIOS SEGUN ADJ (RURAL)'!$C$6</f>
        <v>10458</v>
      </c>
      <c r="AQ222" s="80" t="e" vm="1">
        <f>+[4]!NumLetras(AP222,"PESO","PESOS DOMINICANOS","$EE $m CON #d/100 CENTAVOS")</f>
        <v>#VALUE!</v>
      </c>
      <c r="AR222" s="80">
        <f t="shared" si="161"/>
        <v>1673.28</v>
      </c>
      <c r="AS222" s="165">
        <v>19</v>
      </c>
      <c r="AT222" s="37">
        <f t="shared" si="139"/>
        <v>760</v>
      </c>
      <c r="AU222" s="189">
        <v>304.44</v>
      </c>
      <c r="AV222" s="80">
        <f>+AS222*'PRECIOS SEGUN ADJ (RURAL)'!$B$7*'PRECIOS SEGUN ADJ (RURAL)'!$C$7</f>
        <v>231374.4</v>
      </c>
      <c r="AW222" s="80" t="e" vm="1">
        <f>+[4]!NumLetras(AV222,"PESO","PESOS DOMINICANOS","$EE $m CON #d/100 CENTAVOS")</f>
        <v>#VALUE!</v>
      </c>
      <c r="AX222" s="80">
        <f t="shared" si="162"/>
        <v>41647.39</v>
      </c>
      <c r="AY222" s="37">
        <v>0</v>
      </c>
      <c r="AZ222" s="37">
        <f t="shared" si="170"/>
        <v>0</v>
      </c>
      <c r="BA222" s="189">
        <v>18.899999999999999</v>
      </c>
      <c r="BB222" s="80">
        <f>+AY222*'PRECIOS SEGUN ADJ. (FRONTERIZO)'!$B$9*'PRECIOS SEGUN ADJ. (FRONTERIZO)'!$C$9</f>
        <v>0</v>
      </c>
      <c r="BC222" s="80" t="e" vm="1">
        <f>+[4]!NumLetras(BB222,"PESO","PESOS DOMINICANOS","$EE $m CON #d/100 CENTAVOS")</f>
        <v>#VALUE!</v>
      </c>
      <c r="BD222" s="165">
        <v>6</v>
      </c>
      <c r="BE222" s="37">
        <f t="shared" si="140"/>
        <v>240</v>
      </c>
      <c r="BF222" s="189">
        <v>140.38999999999999</v>
      </c>
      <c r="BG222" s="80">
        <f>+BD222*'PRECIOS SEGUN ADJ (RURAL)'!$B$8*'PRECIOS SEGUN ADJ (RURAL)'!$C$8</f>
        <v>33693.599999999999</v>
      </c>
      <c r="BH222" s="80" t="e" vm="1">
        <f>+[4]!NumLetras(BG222,"PESO","PESOS DOMINICANOS","$EE $m CON #d/100 CENTAVOS")</f>
        <v>#VALUE!</v>
      </c>
      <c r="BI222" s="80">
        <f t="shared" si="163"/>
        <v>6064.85</v>
      </c>
      <c r="BJ222" s="37">
        <v>0</v>
      </c>
      <c r="BK222" s="37">
        <f t="shared" si="171"/>
        <v>0</v>
      </c>
      <c r="BL222" s="189">
        <v>31.459999999999997</v>
      </c>
      <c r="BM222" s="80">
        <f>+BJ222*'PRECIOS SEGUN ADJ. (FRONTERIZO)'!$B$11*'PRECIOS SEGUN ADJ. (FRONTERIZO)'!$C$11</f>
        <v>0</v>
      </c>
      <c r="BN222" s="80" t="e" vm="1">
        <f>+[4]!NumLetras(BM222,"PESO","PESOS DOMINICANOS","$EE $m CON #d/100 CENTAVOS")</f>
        <v>#VALUE!</v>
      </c>
      <c r="BO222" s="165">
        <v>17</v>
      </c>
      <c r="BP222" s="37">
        <f t="shared" si="141"/>
        <v>680</v>
      </c>
      <c r="BQ222" s="189">
        <v>68.099999999999994</v>
      </c>
      <c r="BR222" s="80">
        <f>+BO222*'PRECIOS SEGUN ADJ (RURAL)'!$B$9*'PRECIOS SEGUN ADJ (RURAL)'!$C$9</f>
        <v>46307.999999999993</v>
      </c>
      <c r="BS222" s="80" t="e" vm="1">
        <f>+[4]!NumLetras(BR222,"PESO","PESOS DOMINICANOS","$EE $m CON #d/100 CENTAVOS")</f>
        <v>#VALUE!</v>
      </c>
      <c r="BT222" s="165">
        <v>313</v>
      </c>
      <c r="BU222" s="37">
        <f t="shared" si="164"/>
        <v>6260</v>
      </c>
      <c r="BV222" s="189">
        <v>5.5</v>
      </c>
      <c r="BW222" s="80">
        <f>+BT222*'PRECIOS SEGUN ADJ (RURAL)'!$B$10*'PRECIOS SEGUN ADJ (RURAL)'!$C$10</f>
        <v>34430</v>
      </c>
      <c r="BX222" s="80" t="e" vm="1">
        <f>+[4]!NumLetras(BW222,"PESO","PESOS DOMINICANOS","$EE $m CON #d/100 CENTAVOS")</f>
        <v>#VALUE!</v>
      </c>
      <c r="BY222" s="165">
        <v>313</v>
      </c>
      <c r="BZ222" s="37">
        <f t="shared" si="142"/>
        <v>12520</v>
      </c>
      <c r="CA222" s="189">
        <v>7.1500000000000012</v>
      </c>
      <c r="CB222" s="80">
        <f>+BY222*'PRECIOS SEGUN ADJ (RURAL)'!$B$11*'PRECIOS SEGUN ADJ (RURAL)'!$C$11</f>
        <v>89518.000000000015</v>
      </c>
      <c r="CC222" s="80" t="e" vm="1">
        <f>+[4]!NumLetras(CB222,"PESO","PESOS DOMINICANOS","$EE $m CON #d/100 CENTAVOS")</f>
        <v>#VALUE!</v>
      </c>
      <c r="CD222" s="165">
        <v>313</v>
      </c>
      <c r="CE222" s="37">
        <f t="shared" si="143"/>
        <v>12520</v>
      </c>
      <c r="CF222" s="189">
        <v>6.84</v>
      </c>
      <c r="CG222" s="80">
        <f>+CD222*'PRECIOS SEGUN ADJ (RURAL)'!$B$12*'PRECIOS SEGUN ADJ (RURAL)'!$C$12</f>
        <v>85636.800000000003</v>
      </c>
      <c r="CH222" s="80" t="e" vm="1">
        <f>+[4]!NumLetras(CG222,"PESO","PESOS DOMINICANOS","$EE $m CON #d/100 CENTAVOS")</f>
        <v>#VALUE!</v>
      </c>
      <c r="CI222" s="37">
        <v>0</v>
      </c>
      <c r="CJ222" s="37">
        <f t="shared" si="172"/>
        <v>0</v>
      </c>
      <c r="CK222" s="189">
        <v>60</v>
      </c>
      <c r="CL222" s="80">
        <f>+CI222*'PRECIOS SEGUN ADJ. (FRONTERIZO)'!$B$16*'PRECIOS SEGUN ADJ. (FRONTERIZO)'!$C$16</f>
        <v>0</v>
      </c>
      <c r="CM222" s="80" t="e" vm="1">
        <f>+[4]!NumLetras(CL222,"PESO","PESOS DOMINICANOS","$EE $m CON #d/100 CENTAVOS")</f>
        <v>#VALUE!</v>
      </c>
      <c r="CN222" s="80">
        <f t="shared" si="144"/>
        <v>0</v>
      </c>
      <c r="CO222" s="37">
        <v>0</v>
      </c>
      <c r="CP222" s="37">
        <f t="shared" si="173"/>
        <v>0</v>
      </c>
      <c r="CQ222" s="189">
        <v>55.649999999999991</v>
      </c>
      <c r="CR222" s="80">
        <f>+CO222*'PRECIOS SEGUN ADJ. (FRONTERIZO)'!$B$17*'PRECIOS SEGUN ADJ. (FRONTERIZO)'!$C$17</f>
        <v>0</v>
      </c>
      <c r="CS222" s="80" t="e" vm="1">
        <f>+[4]!NumLetras(CR222,"PESO","PESOS DOMINICANOS","$EE $m CON #d/100 CENTAVOS")</f>
        <v>#VALUE!</v>
      </c>
      <c r="CT222" s="80">
        <f t="shared" si="145"/>
        <v>0</v>
      </c>
      <c r="CU222" s="165">
        <v>313</v>
      </c>
      <c r="CV222" s="37">
        <f t="shared" si="146"/>
        <v>12520</v>
      </c>
      <c r="CW222" s="189">
        <v>6.5999999999999988</v>
      </c>
      <c r="CX222" s="80">
        <f>+CU222*'PRECIOS SEGUN ADJ (RURAL)'!$B$14*'PRECIOS SEGUN ADJ (RURAL)'!$C$14</f>
        <v>82631.999999999985</v>
      </c>
      <c r="CY222" s="80" t="e" vm="1">
        <f>+[4]!NumLetras(CX222,"PESO","PESOS DOMINICANOS","$EE $m CON #d/100 CENTAVOS")</f>
        <v>#VALUE!</v>
      </c>
      <c r="CZ222" s="37">
        <v>0</v>
      </c>
      <c r="DA222" s="37">
        <f t="shared" si="174"/>
        <v>0</v>
      </c>
      <c r="DB222" s="189">
        <v>65.75</v>
      </c>
      <c r="DC222" s="80">
        <f>+CZ222*'PRECIOS SEGUN ADJ. (FRONTERIZO)'!$B$19*'PRECIOS SEGUN ADJ. (FRONTERIZO)'!$C$19</f>
        <v>0</v>
      </c>
      <c r="DD222" s="80" t="e" vm="1">
        <f>+[4]!NumLetras(DC222,"PESO","PESOS DOMINICANOS","$EE $m CON #d/100 CENTAVOS")</f>
        <v>#VALUE!</v>
      </c>
      <c r="DE222" s="80">
        <f t="shared" si="147"/>
        <v>0</v>
      </c>
      <c r="DF222" s="165">
        <v>13</v>
      </c>
      <c r="DG222" s="37">
        <f t="shared" si="148"/>
        <v>520</v>
      </c>
      <c r="DH222" s="189">
        <v>82.59999999999998</v>
      </c>
      <c r="DI222" s="80">
        <f>+DF222*'PRECIOS SEGUN ADJ (RURAL)'!$B$15*'PRECIOS SEGUN ADJ (RURAL)'!$C$15</f>
        <v>42952</v>
      </c>
      <c r="DJ222" s="80" t="e" vm="1">
        <f>+[4]!NumLetras(DI222,"PESO","PESOS DOMINICANOS","$EE $m CON #d/100 CENTAVOS")</f>
        <v>#VALUE!</v>
      </c>
      <c r="DK222" s="80">
        <f t="shared" si="165"/>
        <v>7731.36</v>
      </c>
      <c r="DL222" s="165">
        <v>313</v>
      </c>
      <c r="DM222" s="37">
        <f t="shared" si="149"/>
        <v>12520</v>
      </c>
      <c r="DN222" s="189">
        <v>23.059999999999995</v>
      </c>
      <c r="DO222" s="80">
        <f>+DL222*'PRECIOS SEGUN ADJ (RURAL)'!$B$17*'PRECIOS SEGUN ADJ (RURAL)'!$C$17</f>
        <v>288711.2</v>
      </c>
      <c r="DP222" s="80" t="e" vm="1">
        <f>+[4]!NumLetras(DO222,"PESO","PESOS DOMINICANOS","$EE $m CON #d/100 CENTAVOS")</f>
        <v>#VALUE!</v>
      </c>
      <c r="DQ222" s="192">
        <v>0</v>
      </c>
      <c r="DR222" s="192">
        <f t="shared" si="175"/>
        <v>0</v>
      </c>
      <c r="DS222" s="189">
        <v>80.849999999999994</v>
      </c>
      <c r="DT222" s="80">
        <f>+DQ222*'PRECIOS SEGUN ADJ. (FRONTERIZO)'!$B$22*'PRECIOS SEGUN ADJ. (FRONTERIZO)'!$C$22</f>
        <v>0</v>
      </c>
      <c r="DU222" s="80" t="e" vm="1">
        <f>+[4]!NumLetras(DT222,"PESO","PESOS DOMINICANOS","$EE $m CON #d/100 CENTAVOS")</f>
        <v>#VALUE!</v>
      </c>
      <c r="DV222" s="165">
        <v>16</v>
      </c>
      <c r="DW222" s="37">
        <f t="shared" si="150"/>
        <v>640</v>
      </c>
      <c r="DX222" s="189">
        <v>21.83</v>
      </c>
      <c r="DY222" s="80">
        <f>+DV222*'PRECIOS SEGUN ADJ (RURAL)'!$B$19*'PRECIOS SEGUN ADJ (RURAL)'!$C$19</f>
        <v>13971.199999999999</v>
      </c>
      <c r="DZ222" s="80" t="e" vm="1">
        <f>+[4]!NumLetras(DY222,"PESO","PESOS DOMINICANOS","$EE $m CON #d/100 CENTAVOS")</f>
        <v>#VALUE!</v>
      </c>
      <c r="EA222" s="80">
        <f t="shared" si="166"/>
        <v>2514.8200000000002</v>
      </c>
      <c r="EB222" s="165">
        <v>48</v>
      </c>
      <c r="EC222" s="37">
        <f t="shared" si="151"/>
        <v>1920</v>
      </c>
      <c r="ED222" s="189">
        <v>33</v>
      </c>
      <c r="EE222" s="80">
        <f>+EB222*'PRECIOS SEGUN ADJ (RURAL)'!$B$20*'PRECIOS SEGUN ADJ (RURAL)'!$C$20</f>
        <v>63360</v>
      </c>
      <c r="EF222" s="80" t="e" vm="1">
        <f>+[4]!NumLetras(EE222,"PESO","PESOS DOMINICANOS","$EE $m CON #d/100 CENTAVOS")</f>
        <v>#VALUE!</v>
      </c>
      <c r="EG222" s="37">
        <v>0</v>
      </c>
      <c r="EH222" s="37">
        <f t="shared" si="176"/>
        <v>0</v>
      </c>
      <c r="EI222" s="189">
        <v>15.789999999999997</v>
      </c>
      <c r="EJ222" s="80">
        <f>+EG222*'PRECIOS SEGUN ADJ. (FRONTERIZO)'!$B$25*'PRECIOS SEGUN ADJ. (FRONTERIZO)'!$C$25</f>
        <v>0</v>
      </c>
      <c r="EK222" s="80" t="e" vm="1">
        <f>+[4]!NumLetras(EJ222,"PESO","PESOS DOMINICANOS","$EE $m CON #d/100 CENTAVOS")</f>
        <v>#VALUE!</v>
      </c>
      <c r="EL222" s="37">
        <v>0</v>
      </c>
      <c r="EM222" s="37">
        <f t="shared" si="177"/>
        <v>0</v>
      </c>
      <c r="EN222" s="189">
        <v>31.5</v>
      </c>
      <c r="EO222" s="80">
        <f>+EL222*'PRECIOS SEGUN ADJ. (FRONTERIZO)'!$B$26*'PRECIOS SEGUN ADJ. (FRONTERIZO)'!$C$26</f>
        <v>0</v>
      </c>
      <c r="EP222" s="80" t="e" vm="1">
        <f>+[4]!NumLetras(EO222,"PESO","PESOS DOMINICANOS","$EE $m CON #d/100 CENTAVOS")</f>
        <v>#VALUE!</v>
      </c>
      <c r="EQ222" s="193">
        <v>41</v>
      </c>
      <c r="ER222" s="194">
        <f t="shared" si="152"/>
        <v>1640</v>
      </c>
      <c r="ES222" s="195">
        <v>21.68</v>
      </c>
      <c r="ET222" s="196">
        <f>+EQ222*'PRECIOS SEGUN ADJ (RURAL)'!$B$13*'PRECIOS SEGUN ADJ (RURAL)'!$C$13</f>
        <v>35555.199999999997</v>
      </c>
      <c r="EU222" s="196" t="e" vm="1">
        <f>+[4]!NumLetras(ET222,"PESO","PESOS DOMINICANOS","$EE $m CON #d/100 CENTAVOS")</f>
        <v>#VALUE!</v>
      </c>
      <c r="EV222" s="197">
        <v>313</v>
      </c>
      <c r="EW222" s="198">
        <f t="shared" si="167"/>
        <v>6260</v>
      </c>
      <c r="EX222" s="199">
        <v>5.5</v>
      </c>
      <c r="EY222" s="200">
        <f>+EV222*'PRECIOS SEGUN ADJ (RURAL)'!$B$16*'PRECIOS SEGUN ADJ (RURAL)'!$C$16</f>
        <v>34430</v>
      </c>
      <c r="EZ222" s="200" t="e" vm="1">
        <f>+[4]!NumLetras(EY222,"PESO","PESOS DOMINICANOS","$EE $m CON #d/100 CENTAVOS")</f>
        <v>#VALUE!</v>
      </c>
      <c r="FA222" s="201">
        <v>19</v>
      </c>
      <c r="FB222" s="202">
        <f t="shared" si="153"/>
        <v>760</v>
      </c>
      <c r="FC222" s="203">
        <v>220</v>
      </c>
      <c r="FD222" s="204">
        <f>+FA222*'PRECIOS SEGUN ADJ (RURAL)'!$B$18*'PRECIOS SEGUN ADJ (RURAL)'!$C$18</f>
        <v>167200</v>
      </c>
      <c r="FE222" s="204" t="e" vm="1">
        <f>+[4]!NumLetras(FD222,"PESO","PESOS DOMINICANOS","$EE $m CON #d/100 CENTAVOS")</f>
        <v>#VALUE!</v>
      </c>
      <c r="FF222" s="204">
        <f t="shared" si="168"/>
        <v>30096</v>
      </c>
      <c r="FG222" s="80">
        <f t="shared" si="179"/>
        <v>1626658</v>
      </c>
      <c r="FH222" s="80" t="e" vm="1">
        <f>+[4]!NumLetras(FG222,"PESO","PESOS DOMINICANOS","$EE $m CON #d/100 CENTAVOS")</f>
        <v>#VALUE!</v>
      </c>
      <c r="FI222" s="80">
        <f t="shared" si="178"/>
        <v>130233.8</v>
      </c>
      <c r="FJ222" s="80" t="e" vm="1">
        <f>+[4]!NumLetras(FI222,"PESO","PESOS DOMINICANOS","$EE $m CON #d/100 CENTAVOS")</f>
        <v>#VALUE!</v>
      </c>
      <c r="FK222" s="80">
        <f t="shared" si="154"/>
        <v>1496424.2</v>
      </c>
      <c r="FL222" s="80" t="e" vm="1">
        <f>+[4]!NumLetras(FK222,"PESO","PESOS DOMINICANOS","$EE $m CON #d/100 CENTAVOS")</f>
        <v>#VALUE!</v>
      </c>
      <c r="FM222" s="80">
        <f t="shared" si="155"/>
        <v>325331.59999999998</v>
      </c>
      <c r="FN222" s="80" t="e" vm="1">
        <f>+[4]!NumLetras(FM222,"PESO","PESOS DOMINICANOS","$EE $m CON #d/100 CENTAVOS")</f>
        <v>#VALUE!</v>
      </c>
      <c r="FO222" s="80">
        <f t="shared" si="156"/>
        <v>16266.58</v>
      </c>
      <c r="FP222" s="80" t="e" vm="1">
        <f>+[4]!NumLetras(FO222,"PESO","PESOS DOMINICANOS","$EE $m CON #d/100 CENTAVOS")</f>
        <v>#VALUE!</v>
      </c>
      <c r="FQ222" s="80"/>
      <c r="FR222" s="80">
        <f t="shared" si="157"/>
        <v>1301326.3999999999</v>
      </c>
      <c r="FS222" s="80" t="e" vm="1">
        <f>+[4]!NumLetras(FR222,"PESO","PESOS DOMINICANOS","$EE $m CON #d/100 CENTAVOS")</f>
        <v>#VALUE!</v>
      </c>
      <c r="FT222" s="37" t="str">
        <f>+VLOOKUP(D222,'RURAL XENIA'!F:G,2,0)</f>
        <v>R-41</v>
      </c>
    </row>
    <row r="223" spans="1:176">
      <c r="A223" s="37">
        <v>112</v>
      </c>
      <c r="B223" s="37">
        <v>112</v>
      </c>
      <c r="C223" s="26" t="s">
        <v>3551</v>
      </c>
      <c r="D223" s="37">
        <v>131345182</v>
      </c>
      <c r="E223" s="37">
        <f>+VLOOKUP(D223,'INFORMACION DE PROVEEDORES'!C:I,2,0)</f>
        <v>131345182</v>
      </c>
      <c r="F223" s="26" t="str">
        <f>+VLOOKUP(D223,'INFORMACION DE PROVEEDORES'!C:J,4,0)</f>
        <v xml:space="preserve">CARLOS RANDY RODRIGUEZ, LAO </v>
      </c>
      <c r="G223" s="37" t="str">
        <f>+VLOOKUP(D223,'INFORMACION DE PROVEEDORES'!C:K,5,0)</f>
        <v>001-0818382-3</v>
      </c>
      <c r="H223" s="26" t="str">
        <f>+VLOOKUP(D223,'INFORMACION DE PROVEEDORES'!C:L,7,0)</f>
        <v xml:space="preserve">CARRETERA MELLA NO.4 , LUPERON, PUERTO PLATA </v>
      </c>
      <c r="I223" s="37" t="str">
        <f>+VLOOKUP(D223,'INFORMACION DE PROVEEDORES'!C:M,3,0)</f>
        <v xml:space="preserve"> JURÍDICA</v>
      </c>
      <c r="J223" s="37">
        <v>5</v>
      </c>
      <c r="K223" s="37">
        <v>342</v>
      </c>
      <c r="L223" s="37">
        <v>25</v>
      </c>
      <c r="M223" s="37">
        <f t="shared" si="158"/>
        <v>1000</v>
      </c>
      <c r="N223" s="189">
        <v>60.180000000000007</v>
      </c>
      <c r="O223" s="80">
        <f>+L223*'PRECIOS SEGUN ADJ (RURAL)'!$B$2*'PRECIOS SEGUN ADJ (RURAL)'!$C$2</f>
        <v>60180</v>
      </c>
      <c r="P223" s="80" t="e" vm="1">
        <f>+[4]!NumLetras(O223,"PESO","PESOS DOMINICANOS","$EE $m CON #d/100 CENTAVOS")</f>
        <v>#VALUE!</v>
      </c>
      <c r="Q223" s="80">
        <f t="shared" si="159"/>
        <v>9628.7999999999993</v>
      </c>
      <c r="R223" s="165">
        <v>6</v>
      </c>
      <c r="S223" s="37">
        <f t="shared" si="135"/>
        <v>240</v>
      </c>
      <c r="T223" s="189">
        <v>33</v>
      </c>
      <c r="U223" s="80">
        <f>+R223*'PRECIOS SEGUN ADJ (RURAL)'!$B$3*'PRECIOS SEGUN ADJ (RURAL)'!$C$3</f>
        <v>7920</v>
      </c>
      <c r="V223" s="80" t="e" vm="1">
        <f>+[4]!NumLetras(U223,"PESO","PESOS DOMINICANOS","$EE $m CON #d/100 CENTAVOS")</f>
        <v>#VALUE!</v>
      </c>
      <c r="W223" s="192">
        <v>0</v>
      </c>
      <c r="X223" s="37">
        <f t="shared" si="169"/>
        <v>0</v>
      </c>
      <c r="Y223" s="189">
        <v>25.2</v>
      </c>
      <c r="Z223" s="80">
        <f>+W223*'PRECIOS SEGUN ADJ. (FRONTERIZO)'!$B$4*'PRECIOS SEGUN ADJ. (FRONTERIZO)'!$C$4</f>
        <v>0</v>
      </c>
      <c r="AA223" s="80" t="e" vm="1">
        <f>+[4]!NumLetras(Z223,"PESO","PESOS DOMINICANOS","$EE $m CON #d/100 CENTAVOS")</f>
        <v>#VALUE!</v>
      </c>
      <c r="AB223" s="165">
        <v>54</v>
      </c>
      <c r="AC223" s="37">
        <f t="shared" si="136"/>
        <v>2160</v>
      </c>
      <c r="AD223" s="189">
        <v>87.91</v>
      </c>
      <c r="AE223" s="80">
        <f>+AB223*'PRECIOS SEGUN ADJ (RURAL)'!$B$4*'PRECIOS SEGUN ADJ (RURAL)'!$C$4</f>
        <v>189885.59999999998</v>
      </c>
      <c r="AF223" s="80" t="e" vm="1">
        <f>+[4]!NumLetras(AE223,"PESO","PESOS DOMINICANOS","$EE $m CON #d/100 CENTAVOS")</f>
        <v>#VALUE!</v>
      </c>
      <c r="AG223" s="80">
        <f t="shared" si="160"/>
        <v>34179.410000000003</v>
      </c>
      <c r="AH223" s="165">
        <v>64</v>
      </c>
      <c r="AI223" s="37">
        <f t="shared" si="137"/>
        <v>2560</v>
      </c>
      <c r="AJ223" s="189">
        <v>53.95</v>
      </c>
      <c r="AK223" s="80">
        <f>+AH223*'PRECIOS SEGUN ADJ (RURAL)'!$B$5*'PRECIOS SEGUN ADJ (RURAL)'!$C$5</f>
        <v>138112</v>
      </c>
      <c r="AL223" s="80" t="e" vm="1">
        <f>+[4]!NumLetras(AK223,"PESO","PESOS DOMINICANOS","$EE $m CON #d/100 CENTAVOS")</f>
        <v>#VALUE!</v>
      </c>
      <c r="AM223" s="165">
        <v>10</v>
      </c>
      <c r="AN223" s="37">
        <f t="shared" si="138"/>
        <v>400</v>
      </c>
      <c r="AO223" s="189">
        <v>29.05</v>
      </c>
      <c r="AP223" s="80">
        <f>+AM223*'PRECIOS SEGUN ADJ (RURAL)'!$B$6*'PRECIOS SEGUN ADJ (RURAL)'!$C$6</f>
        <v>11620</v>
      </c>
      <c r="AQ223" s="80" t="e" vm="1">
        <f>+[4]!NumLetras(AP223,"PESO","PESOS DOMINICANOS","$EE $m CON #d/100 CENTAVOS")</f>
        <v>#VALUE!</v>
      </c>
      <c r="AR223" s="80">
        <f t="shared" si="161"/>
        <v>1859.2</v>
      </c>
      <c r="AS223" s="165">
        <v>21</v>
      </c>
      <c r="AT223" s="37">
        <f t="shared" si="139"/>
        <v>840</v>
      </c>
      <c r="AU223" s="189">
        <v>304.44</v>
      </c>
      <c r="AV223" s="80">
        <f>+AS223*'PRECIOS SEGUN ADJ (RURAL)'!$B$7*'PRECIOS SEGUN ADJ (RURAL)'!$C$7</f>
        <v>255729.59999999998</v>
      </c>
      <c r="AW223" s="80" t="e" vm="1">
        <f>+[4]!NumLetras(AV223,"PESO","PESOS DOMINICANOS","$EE $m CON #d/100 CENTAVOS")</f>
        <v>#VALUE!</v>
      </c>
      <c r="AX223" s="80">
        <f t="shared" si="162"/>
        <v>46031.33</v>
      </c>
      <c r="AY223" s="37">
        <v>0</v>
      </c>
      <c r="AZ223" s="37">
        <f t="shared" si="170"/>
        <v>0</v>
      </c>
      <c r="BA223" s="189">
        <v>18.899999999999999</v>
      </c>
      <c r="BB223" s="80">
        <f>+AY223*'PRECIOS SEGUN ADJ. (FRONTERIZO)'!$B$9*'PRECIOS SEGUN ADJ. (FRONTERIZO)'!$C$9</f>
        <v>0</v>
      </c>
      <c r="BC223" s="80" t="e" vm="1">
        <f>+[4]!NumLetras(BB223,"PESO","PESOS DOMINICANOS","$EE $m CON #d/100 CENTAVOS")</f>
        <v>#VALUE!</v>
      </c>
      <c r="BD223" s="165">
        <v>6</v>
      </c>
      <c r="BE223" s="37">
        <f t="shared" si="140"/>
        <v>240</v>
      </c>
      <c r="BF223" s="189">
        <v>140.38999999999999</v>
      </c>
      <c r="BG223" s="80">
        <f>+BD223*'PRECIOS SEGUN ADJ (RURAL)'!$B$8*'PRECIOS SEGUN ADJ (RURAL)'!$C$8</f>
        <v>33693.599999999999</v>
      </c>
      <c r="BH223" s="80" t="e" vm="1">
        <f>+[4]!NumLetras(BG223,"PESO","PESOS DOMINICANOS","$EE $m CON #d/100 CENTAVOS")</f>
        <v>#VALUE!</v>
      </c>
      <c r="BI223" s="80">
        <f t="shared" si="163"/>
        <v>6064.85</v>
      </c>
      <c r="BJ223" s="37">
        <v>0</v>
      </c>
      <c r="BK223" s="37">
        <f t="shared" si="171"/>
        <v>0</v>
      </c>
      <c r="BL223" s="189">
        <v>31.459999999999997</v>
      </c>
      <c r="BM223" s="80">
        <f>+BJ223*'PRECIOS SEGUN ADJ. (FRONTERIZO)'!$B$11*'PRECIOS SEGUN ADJ. (FRONTERIZO)'!$C$11</f>
        <v>0</v>
      </c>
      <c r="BN223" s="80" t="e" vm="1">
        <f>+[4]!NumLetras(BM223,"PESO","PESOS DOMINICANOS","$EE $m CON #d/100 CENTAVOS")</f>
        <v>#VALUE!</v>
      </c>
      <c r="BO223" s="165">
        <v>18</v>
      </c>
      <c r="BP223" s="37">
        <f t="shared" si="141"/>
        <v>720</v>
      </c>
      <c r="BQ223" s="189">
        <v>68.099999999999994</v>
      </c>
      <c r="BR223" s="80">
        <f>+BO223*'PRECIOS SEGUN ADJ (RURAL)'!$B$9*'PRECIOS SEGUN ADJ (RURAL)'!$C$9</f>
        <v>49032</v>
      </c>
      <c r="BS223" s="80" t="e" vm="1">
        <f>+[4]!NumLetras(BR223,"PESO","PESOS DOMINICANOS","$EE $m CON #d/100 CENTAVOS")</f>
        <v>#VALUE!</v>
      </c>
      <c r="BT223" s="165">
        <v>342</v>
      </c>
      <c r="BU223" s="37">
        <f t="shared" si="164"/>
        <v>6840</v>
      </c>
      <c r="BV223" s="189">
        <v>5.5</v>
      </c>
      <c r="BW223" s="80">
        <f>+BT223*'PRECIOS SEGUN ADJ (RURAL)'!$B$10*'PRECIOS SEGUN ADJ (RURAL)'!$C$10</f>
        <v>37620</v>
      </c>
      <c r="BX223" s="80" t="e" vm="1">
        <f>+[4]!NumLetras(BW223,"PESO","PESOS DOMINICANOS","$EE $m CON #d/100 CENTAVOS")</f>
        <v>#VALUE!</v>
      </c>
      <c r="BY223" s="165">
        <v>342</v>
      </c>
      <c r="BZ223" s="37">
        <f t="shared" si="142"/>
        <v>13680</v>
      </c>
      <c r="CA223" s="189">
        <v>7.1500000000000012</v>
      </c>
      <c r="CB223" s="80">
        <f>+BY223*'PRECIOS SEGUN ADJ (RURAL)'!$B$11*'PRECIOS SEGUN ADJ (RURAL)'!$C$11</f>
        <v>97812</v>
      </c>
      <c r="CC223" s="80" t="e" vm="1">
        <f>+[4]!NumLetras(CB223,"PESO","PESOS DOMINICANOS","$EE $m CON #d/100 CENTAVOS")</f>
        <v>#VALUE!</v>
      </c>
      <c r="CD223" s="165">
        <v>342</v>
      </c>
      <c r="CE223" s="37">
        <f t="shared" si="143"/>
        <v>13680</v>
      </c>
      <c r="CF223" s="189">
        <v>6.84</v>
      </c>
      <c r="CG223" s="80">
        <f>+CD223*'PRECIOS SEGUN ADJ (RURAL)'!$B$12*'PRECIOS SEGUN ADJ (RURAL)'!$C$12</f>
        <v>93571.199999999983</v>
      </c>
      <c r="CH223" s="80" t="e" vm="1">
        <f>+[4]!NumLetras(CG223,"PESO","PESOS DOMINICANOS","$EE $m CON #d/100 CENTAVOS")</f>
        <v>#VALUE!</v>
      </c>
      <c r="CI223" s="37">
        <v>0</v>
      </c>
      <c r="CJ223" s="37">
        <f t="shared" si="172"/>
        <v>0</v>
      </c>
      <c r="CK223" s="189">
        <v>60</v>
      </c>
      <c r="CL223" s="80">
        <f>+CI223*'PRECIOS SEGUN ADJ. (FRONTERIZO)'!$B$16*'PRECIOS SEGUN ADJ. (FRONTERIZO)'!$C$16</f>
        <v>0</v>
      </c>
      <c r="CM223" s="80" t="e" vm="1">
        <f>+[4]!NumLetras(CL223,"PESO","PESOS DOMINICANOS","$EE $m CON #d/100 CENTAVOS")</f>
        <v>#VALUE!</v>
      </c>
      <c r="CN223" s="80">
        <f t="shared" si="144"/>
        <v>0</v>
      </c>
      <c r="CO223" s="37">
        <v>0</v>
      </c>
      <c r="CP223" s="37">
        <f t="shared" si="173"/>
        <v>0</v>
      </c>
      <c r="CQ223" s="189">
        <v>55.649999999999991</v>
      </c>
      <c r="CR223" s="80">
        <f>+CO223*'PRECIOS SEGUN ADJ. (FRONTERIZO)'!$B$17*'PRECIOS SEGUN ADJ. (FRONTERIZO)'!$C$17</f>
        <v>0</v>
      </c>
      <c r="CS223" s="80" t="e" vm="1">
        <f>+[4]!NumLetras(CR223,"PESO","PESOS DOMINICANOS","$EE $m CON #d/100 CENTAVOS")</f>
        <v>#VALUE!</v>
      </c>
      <c r="CT223" s="80">
        <f t="shared" si="145"/>
        <v>0</v>
      </c>
      <c r="CU223" s="165">
        <v>342</v>
      </c>
      <c r="CV223" s="37">
        <f t="shared" si="146"/>
        <v>13680</v>
      </c>
      <c r="CW223" s="189">
        <v>6.5999999999999988</v>
      </c>
      <c r="CX223" s="80">
        <f>+CU223*'PRECIOS SEGUN ADJ (RURAL)'!$B$14*'PRECIOS SEGUN ADJ (RURAL)'!$C$14</f>
        <v>90288</v>
      </c>
      <c r="CY223" s="80" t="e" vm="1">
        <f>+[4]!NumLetras(CX223,"PESO","PESOS DOMINICANOS","$EE $m CON #d/100 CENTAVOS")</f>
        <v>#VALUE!</v>
      </c>
      <c r="CZ223" s="37">
        <v>0</v>
      </c>
      <c r="DA223" s="37">
        <f t="shared" si="174"/>
        <v>0</v>
      </c>
      <c r="DB223" s="189">
        <v>65.75</v>
      </c>
      <c r="DC223" s="80">
        <f>+CZ223*'PRECIOS SEGUN ADJ. (FRONTERIZO)'!$B$19*'PRECIOS SEGUN ADJ. (FRONTERIZO)'!$C$19</f>
        <v>0</v>
      </c>
      <c r="DD223" s="80" t="e" vm="1">
        <f>+[4]!NumLetras(DC223,"PESO","PESOS DOMINICANOS","$EE $m CON #d/100 CENTAVOS")</f>
        <v>#VALUE!</v>
      </c>
      <c r="DE223" s="80">
        <f t="shared" si="147"/>
        <v>0</v>
      </c>
      <c r="DF223" s="165">
        <v>13</v>
      </c>
      <c r="DG223" s="37">
        <f t="shared" si="148"/>
        <v>520</v>
      </c>
      <c r="DH223" s="189">
        <v>82.59999999999998</v>
      </c>
      <c r="DI223" s="80">
        <f>+DF223*'PRECIOS SEGUN ADJ (RURAL)'!$B$15*'PRECIOS SEGUN ADJ (RURAL)'!$C$15</f>
        <v>42952</v>
      </c>
      <c r="DJ223" s="80" t="e" vm="1">
        <f>+[4]!NumLetras(DI223,"PESO","PESOS DOMINICANOS","$EE $m CON #d/100 CENTAVOS")</f>
        <v>#VALUE!</v>
      </c>
      <c r="DK223" s="80">
        <f t="shared" si="165"/>
        <v>7731.36</v>
      </c>
      <c r="DL223" s="165">
        <v>342</v>
      </c>
      <c r="DM223" s="37">
        <f t="shared" si="149"/>
        <v>13680</v>
      </c>
      <c r="DN223" s="189">
        <v>23.059999999999995</v>
      </c>
      <c r="DO223" s="80">
        <f>+DL223*'PRECIOS SEGUN ADJ (RURAL)'!$B$17*'PRECIOS SEGUN ADJ (RURAL)'!$C$17</f>
        <v>315460.8</v>
      </c>
      <c r="DP223" s="80" t="e" vm="1">
        <f>+[4]!NumLetras(DO223,"PESO","PESOS DOMINICANOS","$EE $m CON #d/100 CENTAVOS")</f>
        <v>#VALUE!</v>
      </c>
      <c r="DQ223" s="192">
        <v>0</v>
      </c>
      <c r="DR223" s="192">
        <f t="shared" si="175"/>
        <v>0</v>
      </c>
      <c r="DS223" s="189">
        <v>80.849999999999994</v>
      </c>
      <c r="DT223" s="80">
        <f>+DQ223*'PRECIOS SEGUN ADJ. (FRONTERIZO)'!$B$22*'PRECIOS SEGUN ADJ. (FRONTERIZO)'!$C$22</f>
        <v>0</v>
      </c>
      <c r="DU223" s="80" t="e" vm="1">
        <f>+[4]!NumLetras(DT223,"PESO","PESOS DOMINICANOS","$EE $m CON #d/100 CENTAVOS")</f>
        <v>#VALUE!</v>
      </c>
      <c r="DV223" s="165">
        <v>17</v>
      </c>
      <c r="DW223" s="37">
        <f t="shared" si="150"/>
        <v>680</v>
      </c>
      <c r="DX223" s="189">
        <v>21.83</v>
      </c>
      <c r="DY223" s="80">
        <f>+DV223*'PRECIOS SEGUN ADJ (RURAL)'!$B$19*'PRECIOS SEGUN ADJ (RURAL)'!$C$19</f>
        <v>14844.399999999998</v>
      </c>
      <c r="DZ223" s="80" t="e" vm="1">
        <f>+[4]!NumLetras(DY223,"PESO","PESOS DOMINICANOS","$EE $m CON #d/100 CENTAVOS")</f>
        <v>#VALUE!</v>
      </c>
      <c r="EA223" s="80">
        <f t="shared" si="166"/>
        <v>2671.99</v>
      </c>
      <c r="EB223" s="165">
        <v>52</v>
      </c>
      <c r="EC223" s="37">
        <f t="shared" si="151"/>
        <v>2080</v>
      </c>
      <c r="ED223" s="189">
        <v>33</v>
      </c>
      <c r="EE223" s="80">
        <f>+EB223*'PRECIOS SEGUN ADJ (RURAL)'!$B$20*'PRECIOS SEGUN ADJ (RURAL)'!$C$20</f>
        <v>68640</v>
      </c>
      <c r="EF223" s="80" t="e" vm="1">
        <f>+[4]!NumLetras(EE223,"PESO","PESOS DOMINICANOS","$EE $m CON #d/100 CENTAVOS")</f>
        <v>#VALUE!</v>
      </c>
      <c r="EG223" s="37">
        <v>0</v>
      </c>
      <c r="EH223" s="37">
        <f t="shared" si="176"/>
        <v>0</v>
      </c>
      <c r="EI223" s="189">
        <v>15.789999999999997</v>
      </c>
      <c r="EJ223" s="80">
        <f>+EG223*'PRECIOS SEGUN ADJ. (FRONTERIZO)'!$B$25*'PRECIOS SEGUN ADJ. (FRONTERIZO)'!$C$25</f>
        <v>0</v>
      </c>
      <c r="EK223" s="80" t="e" vm="1">
        <f>+[4]!NumLetras(EJ223,"PESO","PESOS DOMINICANOS","$EE $m CON #d/100 CENTAVOS")</f>
        <v>#VALUE!</v>
      </c>
      <c r="EL223" s="37">
        <v>0</v>
      </c>
      <c r="EM223" s="37">
        <f t="shared" si="177"/>
        <v>0</v>
      </c>
      <c r="EN223" s="189">
        <v>31.5</v>
      </c>
      <c r="EO223" s="80">
        <f>+EL223*'PRECIOS SEGUN ADJ. (FRONTERIZO)'!$B$26*'PRECIOS SEGUN ADJ. (FRONTERIZO)'!$C$26</f>
        <v>0</v>
      </c>
      <c r="EP223" s="80" t="e" vm="1">
        <f>+[4]!NumLetras(EO223,"PESO","PESOS DOMINICANOS","$EE $m CON #d/100 CENTAVOS")</f>
        <v>#VALUE!</v>
      </c>
      <c r="EQ223" s="193">
        <v>45</v>
      </c>
      <c r="ER223" s="194">
        <f t="shared" si="152"/>
        <v>1800</v>
      </c>
      <c r="ES223" s="195">
        <v>21.68</v>
      </c>
      <c r="ET223" s="196">
        <f>+EQ223*'PRECIOS SEGUN ADJ (RURAL)'!$B$13*'PRECIOS SEGUN ADJ (RURAL)'!$C$13</f>
        <v>39024</v>
      </c>
      <c r="EU223" s="196" t="e" vm="1">
        <f>+[4]!NumLetras(ET223,"PESO","PESOS DOMINICANOS","$EE $m CON #d/100 CENTAVOS")</f>
        <v>#VALUE!</v>
      </c>
      <c r="EV223" s="197">
        <v>342</v>
      </c>
      <c r="EW223" s="198">
        <f t="shared" si="167"/>
        <v>6840</v>
      </c>
      <c r="EX223" s="199">
        <v>5.5</v>
      </c>
      <c r="EY223" s="200">
        <f>+EV223*'PRECIOS SEGUN ADJ (RURAL)'!$B$16*'PRECIOS SEGUN ADJ (RURAL)'!$C$16</f>
        <v>37620</v>
      </c>
      <c r="EZ223" s="200" t="e" vm="1">
        <f>+[4]!NumLetras(EY223,"PESO","PESOS DOMINICANOS","$EE $m CON #d/100 CENTAVOS")</f>
        <v>#VALUE!</v>
      </c>
      <c r="FA223" s="201">
        <v>21</v>
      </c>
      <c r="FB223" s="202">
        <f t="shared" si="153"/>
        <v>840</v>
      </c>
      <c r="FC223" s="203">
        <v>220</v>
      </c>
      <c r="FD223" s="204">
        <f>+FA223*'PRECIOS SEGUN ADJ (RURAL)'!$B$18*'PRECIOS SEGUN ADJ (RURAL)'!$C$18</f>
        <v>184800</v>
      </c>
      <c r="FE223" s="204" t="e" vm="1">
        <f>+[4]!NumLetras(FD223,"PESO","PESOS DOMINICANOS","$EE $m CON #d/100 CENTAVOS")</f>
        <v>#VALUE!</v>
      </c>
      <c r="FF223" s="204">
        <f t="shared" si="168"/>
        <v>33264</v>
      </c>
      <c r="FG223" s="80">
        <f t="shared" si="179"/>
        <v>1768805.2</v>
      </c>
      <c r="FH223" s="80" t="e" vm="1">
        <f>+[4]!NumLetras(FG223,"PESO","PESOS DOMINICANOS","$EE $m CON #d/100 CENTAVOS")</f>
        <v>#VALUE!</v>
      </c>
      <c r="FI223" s="80">
        <f t="shared" si="178"/>
        <v>141430.94</v>
      </c>
      <c r="FJ223" s="80" t="e" vm="1">
        <f>+[4]!NumLetras(FI223,"PESO","PESOS DOMINICANOS","$EE $m CON #d/100 CENTAVOS")</f>
        <v>#VALUE!</v>
      </c>
      <c r="FK223" s="80">
        <f t="shared" si="154"/>
        <v>1627374.26</v>
      </c>
      <c r="FL223" s="80" t="e" vm="1">
        <f>+[4]!NumLetras(FK223,"PESO","PESOS DOMINICANOS","$EE $m CON #d/100 CENTAVOS")</f>
        <v>#VALUE!</v>
      </c>
      <c r="FM223" s="80">
        <f t="shared" si="155"/>
        <v>353761.04</v>
      </c>
      <c r="FN223" s="80" t="e" vm="1">
        <f>+[4]!NumLetras(FM223,"PESO","PESOS DOMINICANOS","$EE $m CON #d/100 CENTAVOS")</f>
        <v>#VALUE!</v>
      </c>
      <c r="FO223" s="80">
        <f t="shared" si="156"/>
        <v>17688.05</v>
      </c>
      <c r="FP223" s="80" t="e" vm="1">
        <f>+[4]!NumLetras(FO223,"PESO","PESOS DOMINICANOS","$EE $m CON #d/100 CENTAVOS")</f>
        <v>#VALUE!</v>
      </c>
      <c r="FQ223" s="80"/>
      <c r="FR223" s="80">
        <f t="shared" si="157"/>
        <v>1415044.16</v>
      </c>
      <c r="FS223" s="80" t="e" vm="1">
        <f>+[4]!NumLetras(FR223,"PESO","PESOS DOMINICANOS","$EE $m CON #d/100 CENTAVOS")</f>
        <v>#VALUE!</v>
      </c>
      <c r="FT223" s="37" t="str">
        <f>+VLOOKUP(D223,'RURAL XENIA'!F:G,2,0)</f>
        <v>R-34</v>
      </c>
    </row>
    <row r="224" spans="1:176">
      <c r="A224" s="37">
        <v>113</v>
      </c>
      <c r="B224" s="37">
        <v>113</v>
      </c>
      <c r="C224" s="26" t="s">
        <v>3562</v>
      </c>
      <c r="D224" s="37">
        <v>132213947</v>
      </c>
      <c r="E224" s="37">
        <f>+VLOOKUP(D224,'INFORMACION DE PROVEEDORES'!C:I,2,0)</f>
        <v>132213947</v>
      </c>
      <c r="F224" s="26" t="str">
        <f>+VLOOKUP(D224,'INFORMACION DE PROVEEDORES'!C:J,4,0)</f>
        <v>ANA MERCEDES ROMERO LIRIANO</v>
      </c>
      <c r="G224" s="37" t="str">
        <f>+VLOOKUP(D224,'INFORMACION DE PROVEEDORES'!C:K,5,0)</f>
        <v>001-1659731-1</v>
      </c>
      <c r="H224" s="26" t="str">
        <f>+VLOOKUP(D224,'INFORMACION DE PROVEEDORES'!C:L,7,0)</f>
        <v>CALLE INTERIOR NO.9 ESQ. NO.2 URBANIZACION PALMA REAL</v>
      </c>
      <c r="I224" s="37" t="str">
        <f>+VLOOKUP(D224,'INFORMACION DE PROVEEDORES'!C:M,3,0)</f>
        <v xml:space="preserve"> JURÍDICA</v>
      </c>
      <c r="J224" s="37">
        <v>1</v>
      </c>
      <c r="K224" s="37">
        <v>259</v>
      </c>
      <c r="L224" s="37">
        <v>18</v>
      </c>
      <c r="M224" s="37">
        <f t="shared" si="158"/>
        <v>720</v>
      </c>
      <c r="N224" s="189">
        <v>60.180000000000007</v>
      </c>
      <c r="O224" s="80">
        <f>+L224*'PRECIOS SEGUN ADJ (RURAL)'!$B$2*'PRECIOS SEGUN ADJ (RURAL)'!$C$2</f>
        <v>43329.599999999999</v>
      </c>
      <c r="P224" s="80" t="e" vm="1">
        <f>+[4]!NumLetras(O224,"PESO","PESOS DOMINICANOS","$EE $m CON #d/100 CENTAVOS")</f>
        <v>#VALUE!</v>
      </c>
      <c r="Q224" s="80">
        <f t="shared" si="159"/>
        <v>6932.74</v>
      </c>
      <c r="R224" s="165">
        <v>3</v>
      </c>
      <c r="S224" s="37">
        <f t="shared" si="135"/>
        <v>120</v>
      </c>
      <c r="T224" s="189">
        <v>33</v>
      </c>
      <c r="U224" s="80">
        <f>+R224*'PRECIOS SEGUN ADJ (RURAL)'!$B$3*'PRECIOS SEGUN ADJ (RURAL)'!$C$3</f>
        <v>3960</v>
      </c>
      <c r="V224" s="80" t="e" vm="1">
        <f>+[4]!NumLetras(U224,"PESO","PESOS DOMINICANOS","$EE $m CON #d/100 CENTAVOS")</f>
        <v>#VALUE!</v>
      </c>
      <c r="W224" s="192">
        <v>0</v>
      </c>
      <c r="X224" s="37">
        <f t="shared" si="169"/>
        <v>0</v>
      </c>
      <c r="Y224" s="189">
        <v>25.2</v>
      </c>
      <c r="Z224" s="80">
        <f>+W224*'PRECIOS SEGUN ADJ. (FRONTERIZO)'!$B$4*'PRECIOS SEGUN ADJ. (FRONTERIZO)'!$C$4</f>
        <v>0</v>
      </c>
      <c r="AA224" s="80" t="e" vm="1">
        <f>+[4]!NumLetras(Z224,"PESO","PESOS DOMINICANOS","$EE $m CON #d/100 CENTAVOS")</f>
        <v>#VALUE!</v>
      </c>
      <c r="AB224" s="165">
        <v>40</v>
      </c>
      <c r="AC224" s="37">
        <f t="shared" si="136"/>
        <v>1600</v>
      </c>
      <c r="AD224" s="189">
        <v>87.91</v>
      </c>
      <c r="AE224" s="80">
        <f>+AB224*'PRECIOS SEGUN ADJ (RURAL)'!$B$4*'PRECIOS SEGUN ADJ (RURAL)'!$C$4</f>
        <v>140656</v>
      </c>
      <c r="AF224" s="80" t="e" vm="1">
        <f>+[4]!NumLetras(AE224,"PESO","PESOS DOMINICANOS","$EE $m CON #d/100 CENTAVOS")</f>
        <v>#VALUE!</v>
      </c>
      <c r="AG224" s="80">
        <f t="shared" si="160"/>
        <v>25318.080000000002</v>
      </c>
      <c r="AH224" s="165">
        <v>48</v>
      </c>
      <c r="AI224" s="37">
        <f t="shared" si="137"/>
        <v>1920</v>
      </c>
      <c r="AJ224" s="189">
        <v>53.95</v>
      </c>
      <c r="AK224" s="80">
        <f>+AH224*'PRECIOS SEGUN ADJ (RURAL)'!$B$5*'PRECIOS SEGUN ADJ (RURAL)'!$C$5</f>
        <v>103584.00000000001</v>
      </c>
      <c r="AL224" s="80" t="e" vm="1">
        <f>+[4]!NumLetras(AK224,"PESO","PESOS DOMINICANOS","$EE $m CON #d/100 CENTAVOS")</f>
        <v>#VALUE!</v>
      </c>
      <c r="AM224" s="165">
        <v>6</v>
      </c>
      <c r="AN224" s="37">
        <f t="shared" si="138"/>
        <v>240</v>
      </c>
      <c r="AO224" s="189">
        <v>29.05</v>
      </c>
      <c r="AP224" s="80">
        <f>+AM224*'PRECIOS SEGUN ADJ (RURAL)'!$B$6*'PRECIOS SEGUN ADJ (RURAL)'!$C$6</f>
        <v>6972</v>
      </c>
      <c r="AQ224" s="80" t="e" vm="1">
        <f>+[4]!NumLetras(AP224,"PESO","PESOS DOMINICANOS","$EE $m CON #d/100 CENTAVOS")</f>
        <v>#VALUE!</v>
      </c>
      <c r="AR224" s="80">
        <f t="shared" si="161"/>
        <v>1115.52</v>
      </c>
      <c r="AS224" s="165">
        <v>15</v>
      </c>
      <c r="AT224" s="37">
        <f t="shared" si="139"/>
        <v>600</v>
      </c>
      <c r="AU224" s="189">
        <v>304.44</v>
      </c>
      <c r="AV224" s="80">
        <f>+AS224*'PRECIOS SEGUN ADJ (RURAL)'!$B$7*'PRECIOS SEGUN ADJ (RURAL)'!$C$7</f>
        <v>182664</v>
      </c>
      <c r="AW224" s="80" t="e" vm="1">
        <f>+[4]!NumLetras(AV224,"PESO","PESOS DOMINICANOS","$EE $m CON #d/100 CENTAVOS")</f>
        <v>#VALUE!</v>
      </c>
      <c r="AX224" s="80">
        <f t="shared" si="162"/>
        <v>32879.519999999997</v>
      </c>
      <c r="AY224" s="37">
        <v>0</v>
      </c>
      <c r="AZ224" s="37">
        <f t="shared" si="170"/>
        <v>0</v>
      </c>
      <c r="BA224" s="189">
        <v>18.899999999999999</v>
      </c>
      <c r="BB224" s="80">
        <f>+AY224*'PRECIOS SEGUN ADJ. (FRONTERIZO)'!$B$9*'PRECIOS SEGUN ADJ. (FRONTERIZO)'!$C$9</f>
        <v>0</v>
      </c>
      <c r="BC224" s="80" t="e" vm="1">
        <f>+[4]!NumLetras(BB224,"PESO","PESOS DOMINICANOS","$EE $m CON #d/100 CENTAVOS")</f>
        <v>#VALUE!</v>
      </c>
      <c r="BD224" s="165">
        <v>3</v>
      </c>
      <c r="BE224" s="37">
        <f t="shared" si="140"/>
        <v>120</v>
      </c>
      <c r="BF224" s="189">
        <v>140.38999999999999</v>
      </c>
      <c r="BG224" s="80">
        <f>+BD224*'PRECIOS SEGUN ADJ (RURAL)'!$B$8*'PRECIOS SEGUN ADJ (RURAL)'!$C$8</f>
        <v>16846.8</v>
      </c>
      <c r="BH224" s="80" t="e" vm="1">
        <f>+[4]!NumLetras(BG224,"PESO","PESOS DOMINICANOS","$EE $m CON #d/100 CENTAVOS")</f>
        <v>#VALUE!</v>
      </c>
      <c r="BI224" s="80">
        <f t="shared" si="163"/>
        <v>3032.42</v>
      </c>
      <c r="BJ224" s="37">
        <v>0</v>
      </c>
      <c r="BK224" s="37">
        <f t="shared" si="171"/>
        <v>0</v>
      </c>
      <c r="BL224" s="189">
        <v>31.459999999999997</v>
      </c>
      <c r="BM224" s="80">
        <f>+BJ224*'PRECIOS SEGUN ADJ. (FRONTERIZO)'!$B$11*'PRECIOS SEGUN ADJ. (FRONTERIZO)'!$C$11</f>
        <v>0</v>
      </c>
      <c r="BN224" s="80" t="e" vm="1">
        <f>+[4]!NumLetras(BM224,"PESO","PESOS DOMINICANOS","$EE $m CON #d/100 CENTAVOS")</f>
        <v>#VALUE!</v>
      </c>
      <c r="BO224" s="165">
        <v>12</v>
      </c>
      <c r="BP224" s="37">
        <f t="shared" si="141"/>
        <v>480</v>
      </c>
      <c r="BQ224" s="189">
        <v>68.099999999999994</v>
      </c>
      <c r="BR224" s="80">
        <f>+BO224*'PRECIOS SEGUN ADJ (RURAL)'!$B$9*'PRECIOS SEGUN ADJ (RURAL)'!$C$9</f>
        <v>32687.999999999996</v>
      </c>
      <c r="BS224" s="80" t="e" vm="1">
        <f>+[4]!NumLetras(BR224,"PESO","PESOS DOMINICANOS","$EE $m CON #d/100 CENTAVOS")</f>
        <v>#VALUE!</v>
      </c>
      <c r="BT224" s="165">
        <v>259</v>
      </c>
      <c r="BU224" s="37">
        <f t="shared" si="164"/>
        <v>5180</v>
      </c>
      <c r="BV224" s="189">
        <v>5.5</v>
      </c>
      <c r="BW224" s="80">
        <f>+BT224*'PRECIOS SEGUN ADJ (RURAL)'!$B$10*'PRECIOS SEGUN ADJ (RURAL)'!$C$10</f>
        <v>28490</v>
      </c>
      <c r="BX224" s="80" t="e" vm="1">
        <f>+[4]!NumLetras(BW224,"PESO","PESOS DOMINICANOS","$EE $m CON #d/100 CENTAVOS")</f>
        <v>#VALUE!</v>
      </c>
      <c r="BY224" s="165">
        <v>259</v>
      </c>
      <c r="BZ224" s="37">
        <f t="shared" si="142"/>
        <v>10360</v>
      </c>
      <c r="CA224" s="189">
        <v>7.1500000000000012</v>
      </c>
      <c r="CB224" s="80">
        <f>+BY224*'PRECIOS SEGUN ADJ (RURAL)'!$B$11*'PRECIOS SEGUN ADJ (RURAL)'!$C$11</f>
        <v>74074</v>
      </c>
      <c r="CC224" s="80" t="e" vm="1">
        <f>+[4]!NumLetras(CB224,"PESO","PESOS DOMINICANOS","$EE $m CON #d/100 CENTAVOS")</f>
        <v>#VALUE!</v>
      </c>
      <c r="CD224" s="165">
        <v>259</v>
      </c>
      <c r="CE224" s="37">
        <f t="shared" si="143"/>
        <v>10360</v>
      </c>
      <c r="CF224" s="189">
        <v>6.84</v>
      </c>
      <c r="CG224" s="80">
        <f>+CD224*'PRECIOS SEGUN ADJ (RURAL)'!$B$12*'PRECIOS SEGUN ADJ (RURAL)'!$C$12</f>
        <v>70862.399999999994</v>
      </c>
      <c r="CH224" s="80" t="e" vm="1">
        <f>+[4]!NumLetras(CG224,"PESO","PESOS DOMINICANOS","$EE $m CON #d/100 CENTAVOS")</f>
        <v>#VALUE!</v>
      </c>
      <c r="CI224" s="37">
        <v>0</v>
      </c>
      <c r="CJ224" s="37">
        <f t="shared" si="172"/>
        <v>0</v>
      </c>
      <c r="CK224" s="189">
        <v>60</v>
      </c>
      <c r="CL224" s="80">
        <f>+CI224*'PRECIOS SEGUN ADJ. (FRONTERIZO)'!$B$16*'PRECIOS SEGUN ADJ. (FRONTERIZO)'!$C$16</f>
        <v>0</v>
      </c>
      <c r="CM224" s="80" t="e" vm="1">
        <f>+[4]!NumLetras(CL224,"PESO","PESOS DOMINICANOS","$EE $m CON #d/100 CENTAVOS")</f>
        <v>#VALUE!</v>
      </c>
      <c r="CN224" s="80">
        <f t="shared" si="144"/>
        <v>0</v>
      </c>
      <c r="CO224" s="37">
        <v>0</v>
      </c>
      <c r="CP224" s="37">
        <f t="shared" si="173"/>
        <v>0</v>
      </c>
      <c r="CQ224" s="189">
        <v>55.649999999999991</v>
      </c>
      <c r="CR224" s="80">
        <f>+CO224*'PRECIOS SEGUN ADJ. (FRONTERIZO)'!$B$17*'PRECIOS SEGUN ADJ. (FRONTERIZO)'!$C$17</f>
        <v>0</v>
      </c>
      <c r="CS224" s="80" t="e" vm="1">
        <f>+[4]!NumLetras(CR224,"PESO","PESOS DOMINICANOS","$EE $m CON #d/100 CENTAVOS")</f>
        <v>#VALUE!</v>
      </c>
      <c r="CT224" s="80">
        <f t="shared" si="145"/>
        <v>0</v>
      </c>
      <c r="CU224" s="165">
        <v>259</v>
      </c>
      <c r="CV224" s="37">
        <f t="shared" si="146"/>
        <v>10360</v>
      </c>
      <c r="CW224" s="189">
        <v>6.5999999999999988</v>
      </c>
      <c r="CX224" s="80">
        <f>+CU224*'PRECIOS SEGUN ADJ (RURAL)'!$B$14*'PRECIOS SEGUN ADJ (RURAL)'!$C$14</f>
        <v>68376</v>
      </c>
      <c r="CY224" s="80" t="e" vm="1">
        <f>+[4]!NumLetras(CX224,"PESO","PESOS DOMINICANOS","$EE $m CON #d/100 CENTAVOS")</f>
        <v>#VALUE!</v>
      </c>
      <c r="CZ224" s="37">
        <v>0</v>
      </c>
      <c r="DA224" s="37">
        <f t="shared" si="174"/>
        <v>0</v>
      </c>
      <c r="DB224" s="189">
        <v>65.75</v>
      </c>
      <c r="DC224" s="80">
        <f>+CZ224*'PRECIOS SEGUN ADJ. (FRONTERIZO)'!$B$19*'PRECIOS SEGUN ADJ. (FRONTERIZO)'!$C$19</f>
        <v>0</v>
      </c>
      <c r="DD224" s="80" t="e" vm="1">
        <f>+[4]!NumLetras(DC224,"PESO","PESOS DOMINICANOS","$EE $m CON #d/100 CENTAVOS")</f>
        <v>#VALUE!</v>
      </c>
      <c r="DE224" s="80">
        <f t="shared" si="147"/>
        <v>0</v>
      </c>
      <c r="DF224" s="165">
        <v>9</v>
      </c>
      <c r="DG224" s="37">
        <f t="shared" si="148"/>
        <v>360</v>
      </c>
      <c r="DH224" s="189">
        <v>82.59999999999998</v>
      </c>
      <c r="DI224" s="80">
        <f>+DF224*'PRECIOS SEGUN ADJ (RURAL)'!$B$15*'PRECIOS SEGUN ADJ (RURAL)'!$C$15</f>
        <v>29736</v>
      </c>
      <c r="DJ224" s="80" t="e" vm="1">
        <f>+[4]!NumLetras(DI224,"PESO","PESOS DOMINICANOS","$EE $m CON #d/100 CENTAVOS")</f>
        <v>#VALUE!</v>
      </c>
      <c r="DK224" s="80">
        <f t="shared" si="165"/>
        <v>5352.48</v>
      </c>
      <c r="DL224" s="165">
        <v>259</v>
      </c>
      <c r="DM224" s="37">
        <f t="shared" si="149"/>
        <v>10360</v>
      </c>
      <c r="DN224" s="189">
        <v>23.059999999999995</v>
      </c>
      <c r="DO224" s="80">
        <f>+DL224*'PRECIOS SEGUN ADJ (RURAL)'!$B$17*'PRECIOS SEGUN ADJ (RURAL)'!$C$17</f>
        <v>238901.6</v>
      </c>
      <c r="DP224" s="80" t="e" vm="1">
        <f>+[4]!NumLetras(DO224,"PESO","PESOS DOMINICANOS","$EE $m CON #d/100 CENTAVOS")</f>
        <v>#VALUE!</v>
      </c>
      <c r="DQ224" s="192">
        <v>0</v>
      </c>
      <c r="DR224" s="192">
        <f t="shared" si="175"/>
        <v>0</v>
      </c>
      <c r="DS224" s="189">
        <v>80.849999999999994</v>
      </c>
      <c r="DT224" s="80">
        <f>+DQ224*'PRECIOS SEGUN ADJ. (FRONTERIZO)'!$B$22*'PRECIOS SEGUN ADJ. (FRONTERIZO)'!$C$22</f>
        <v>0</v>
      </c>
      <c r="DU224" s="80" t="e" vm="1">
        <f>+[4]!NumLetras(DT224,"PESO","PESOS DOMINICANOS","$EE $m CON #d/100 CENTAVOS")</f>
        <v>#VALUE!</v>
      </c>
      <c r="DV224" s="165">
        <v>11</v>
      </c>
      <c r="DW224" s="37">
        <f t="shared" si="150"/>
        <v>440</v>
      </c>
      <c r="DX224" s="189">
        <v>21.83</v>
      </c>
      <c r="DY224" s="80">
        <f>+DV224*'PRECIOS SEGUN ADJ (RURAL)'!$B$19*'PRECIOS SEGUN ADJ (RURAL)'!$C$19</f>
        <v>9605.2000000000007</v>
      </c>
      <c r="DZ224" s="80" t="e" vm="1">
        <f>+[4]!NumLetras(DY224,"PESO","PESOS DOMINICANOS","$EE $m CON #d/100 CENTAVOS")</f>
        <v>#VALUE!</v>
      </c>
      <c r="EA224" s="80">
        <f t="shared" si="166"/>
        <v>1728.94</v>
      </c>
      <c r="EB224" s="165">
        <v>38</v>
      </c>
      <c r="EC224" s="37">
        <f t="shared" si="151"/>
        <v>1520</v>
      </c>
      <c r="ED224" s="189">
        <v>33</v>
      </c>
      <c r="EE224" s="80">
        <f>+EB224*'PRECIOS SEGUN ADJ (RURAL)'!$B$20*'PRECIOS SEGUN ADJ (RURAL)'!$C$20</f>
        <v>50160</v>
      </c>
      <c r="EF224" s="80" t="e" vm="1">
        <f>+[4]!NumLetras(EE224,"PESO","PESOS DOMINICANOS","$EE $m CON #d/100 CENTAVOS")</f>
        <v>#VALUE!</v>
      </c>
      <c r="EG224" s="37">
        <v>0</v>
      </c>
      <c r="EH224" s="37">
        <f t="shared" si="176"/>
        <v>0</v>
      </c>
      <c r="EI224" s="189">
        <v>15.789999999999997</v>
      </c>
      <c r="EJ224" s="80">
        <f>+EG224*'PRECIOS SEGUN ADJ. (FRONTERIZO)'!$B$25*'PRECIOS SEGUN ADJ. (FRONTERIZO)'!$C$25</f>
        <v>0</v>
      </c>
      <c r="EK224" s="80" t="e" vm="1">
        <f>+[4]!NumLetras(EJ224,"PESO","PESOS DOMINICANOS","$EE $m CON #d/100 CENTAVOS")</f>
        <v>#VALUE!</v>
      </c>
      <c r="EL224" s="37">
        <v>0</v>
      </c>
      <c r="EM224" s="37">
        <f t="shared" si="177"/>
        <v>0</v>
      </c>
      <c r="EN224" s="189">
        <v>31.5</v>
      </c>
      <c r="EO224" s="80">
        <f>+EL224*'PRECIOS SEGUN ADJ. (FRONTERIZO)'!$B$26*'PRECIOS SEGUN ADJ. (FRONTERIZO)'!$C$26</f>
        <v>0</v>
      </c>
      <c r="EP224" s="80" t="e" vm="1">
        <f>+[4]!NumLetras(EO224,"PESO","PESOS DOMINICANOS","$EE $m CON #d/100 CENTAVOS")</f>
        <v>#VALUE!</v>
      </c>
      <c r="EQ224" s="193">
        <v>33</v>
      </c>
      <c r="ER224" s="194">
        <f t="shared" si="152"/>
        <v>1320</v>
      </c>
      <c r="ES224" s="195">
        <v>21.68</v>
      </c>
      <c r="ET224" s="196">
        <f>+EQ224*'PRECIOS SEGUN ADJ (RURAL)'!$B$13*'PRECIOS SEGUN ADJ (RURAL)'!$C$13</f>
        <v>28617.599999999999</v>
      </c>
      <c r="EU224" s="196" t="e" vm="1">
        <f>+[4]!NumLetras(ET224,"PESO","PESOS DOMINICANOS","$EE $m CON #d/100 CENTAVOS")</f>
        <v>#VALUE!</v>
      </c>
      <c r="EV224" s="197">
        <v>259</v>
      </c>
      <c r="EW224" s="198">
        <f t="shared" si="167"/>
        <v>5180</v>
      </c>
      <c r="EX224" s="199">
        <v>5.5</v>
      </c>
      <c r="EY224" s="200">
        <f>+EV224*'PRECIOS SEGUN ADJ (RURAL)'!$B$16*'PRECIOS SEGUN ADJ (RURAL)'!$C$16</f>
        <v>28490</v>
      </c>
      <c r="EZ224" s="200" t="e" vm="1">
        <f>+[4]!NumLetras(EY224,"PESO","PESOS DOMINICANOS","$EE $m CON #d/100 CENTAVOS")</f>
        <v>#VALUE!</v>
      </c>
      <c r="FA224" s="201">
        <v>15</v>
      </c>
      <c r="FB224" s="202">
        <f t="shared" si="153"/>
        <v>600</v>
      </c>
      <c r="FC224" s="203">
        <v>220</v>
      </c>
      <c r="FD224" s="204">
        <f>+FA224*'PRECIOS SEGUN ADJ (RURAL)'!$B$18*'PRECIOS SEGUN ADJ (RURAL)'!$C$18</f>
        <v>132000</v>
      </c>
      <c r="FE224" s="204" t="e" vm="1">
        <f>+[4]!NumLetras(FD224,"PESO","PESOS DOMINICANOS","$EE $m CON #d/100 CENTAVOS")</f>
        <v>#VALUE!</v>
      </c>
      <c r="FF224" s="204">
        <f t="shared" si="168"/>
        <v>23760</v>
      </c>
      <c r="FG224" s="80">
        <f t="shared" si="179"/>
        <v>1290013.2000000002</v>
      </c>
      <c r="FH224" s="80" t="e" vm="1">
        <f>+[4]!NumLetras(FG224,"PESO","PESOS DOMINICANOS","$EE $m CON #d/100 CENTAVOS")</f>
        <v>#VALUE!</v>
      </c>
      <c r="FI224" s="80">
        <f t="shared" si="178"/>
        <v>100119.69999999998</v>
      </c>
      <c r="FJ224" s="80" t="e" vm="1">
        <f>+[4]!NumLetras(FI224,"PESO","PESOS DOMINICANOS","$EE $m CON #d/100 CENTAVOS")</f>
        <v>#VALUE!</v>
      </c>
      <c r="FK224" s="80">
        <f t="shared" si="154"/>
        <v>1189893.5000000002</v>
      </c>
      <c r="FL224" s="80" t="e" vm="1">
        <f>+[4]!NumLetras(FK224,"PESO","PESOS DOMINICANOS","$EE $m CON #d/100 CENTAVOS")</f>
        <v>#VALUE!</v>
      </c>
      <c r="FM224" s="80">
        <f t="shared" si="155"/>
        <v>258002.64</v>
      </c>
      <c r="FN224" s="80" t="e" vm="1">
        <f>+[4]!NumLetras(FM224,"PESO","PESOS DOMINICANOS","$EE $m CON #d/100 CENTAVOS")</f>
        <v>#VALUE!</v>
      </c>
      <c r="FO224" s="80">
        <f t="shared" si="156"/>
        <v>12900.13</v>
      </c>
      <c r="FP224" s="80" t="e" vm="1">
        <f>+[4]!NumLetras(FO224,"PESO","PESOS DOMINICANOS","$EE $m CON #d/100 CENTAVOS")</f>
        <v>#VALUE!</v>
      </c>
      <c r="FQ224" s="80"/>
      <c r="FR224" s="80">
        <f t="shared" si="157"/>
        <v>1032010.5600000002</v>
      </c>
      <c r="FS224" s="80" t="e" vm="1">
        <f>+[4]!NumLetras(FR224,"PESO","PESOS DOMINICANOS","$EE $m CON #d/100 CENTAVOS")</f>
        <v>#VALUE!</v>
      </c>
      <c r="FT224" s="37" t="str">
        <f>+VLOOKUP(D224,'RURAL XENIA'!F:G,2,0)</f>
        <v>R-41</v>
      </c>
    </row>
    <row r="225" spans="1:176">
      <c r="A225" s="37">
        <v>114</v>
      </c>
      <c r="B225" s="37">
        <v>114</v>
      </c>
      <c r="C225" s="26" t="s">
        <v>3573</v>
      </c>
      <c r="D225" s="37">
        <v>132079282</v>
      </c>
      <c r="E225" s="37">
        <f>+VLOOKUP(D225,'INFORMACION DE PROVEEDORES'!C:I,2,0)</f>
        <v>132079282</v>
      </c>
      <c r="F225" s="26" t="str">
        <f>+VLOOKUP(D225,'INFORMACION DE PROVEEDORES'!C:J,4,0)</f>
        <v>EUDY CHANEL RAMIREZ PUJOLS</v>
      </c>
      <c r="G225" s="37" t="str">
        <f>+VLOOKUP(D225,'INFORMACION DE PROVEEDORES'!C:K,5,0)</f>
        <v>010-0064284-1</v>
      </c>
      <c r="H225" s="26" t="str">
        <f>+VLOOKUP(D225,'INFORMACION DE PROVEEDORES'!C:L,7,0)</f>
        <v xml:space="preserve">CALLE BARTOLOME DE OLEGARIO PEREZ NO. 174, AZUA </v>
      </c>
      <c r="I225" s="37" t="str">
        <f>+VLOOKUP(D225,'INFORMACION DE PROVEEDORES'!C:M,3,0)</f>
        <v xml:space="preserve"> JURÍDICA</v>
      </c>
      <c r="J225" s="37">
        <v>4</v>
      </c>
      <c r="K225" s="37">
        <v>104</v>
      </c>
      <c r="L225" s="37">
        <v>9</v>
      </c>
      <c r="M225" s="37">
        <f t="shared" si="158"/>
        <v>360</v>
      </c>
      <c r="N225" s="189">
        <v>60.180000000000007</v>
      </c>
      <c r="O225" s="80">
        <f>+L225*'PRECIOS SEGUN ADJ (RURAL)'!$B$2*'PRECIOS SEGUN ADJ (RURAL)'!$C$2</f>
        <v>21664.799999999999</v>
      </c>
      <c r="P225" s="80" t="e" vm="1">
        <f>+[4]!NumLetras(O225,"PESO","PESOS DOMINICANOS","$EE $m CON #d/100 CENTAVOS")</f>
        <v>#VALUE!</v>
      </c>
      <c r="Q225" s="80">
        <f t="shared" si="159"/>
        <v>3466.37</v>
      </c>
      <c r="R225" s="165">
        <v>4</v>
      </c>
      <c r="S225" s="37">
        <f t="shared" si="135"/>
        <v>160</v>
      </c>
      <c r="T225" s="189">
        <v>33</v>
      </c>
      <c r="U225" s="80">
        <f>+R225*'PRECIOS SEGUN ADJ (RURAL)'!$B$3*'PRECIOS SEGUN ADJ (RURAL)'!$C$3</f>
        <v>5280</v>
      </c>
      <c r="V225" s="80" t="e" vm="1">
        <f>+[4]!NumLetras(U225,"PESO","PESOS DOMINICANOS","$EE $m CON #d/100 CENTAVOS")</f>
        <v>#VALUE!</v>
      </c>
      <c r="W225" s="192">
        <v>0</v>
      </c>
      <c r="X225" s="37">
        <f t="shared" si="169"/>
        <v>0</v>
      </c>
      <c r="Y225" s="189">
        <v>25.2</v>
      </c>
      <c r="Z225" s="80">
        <f>+W225*'PRECIOS SEGUN ADJ. (FRONTERIZO)'!$B$4*'PRECIOS SEGUN ADJ. (FRONTERIZO)'!$C$4</f>
        <v>0</v>
      </c>
      <c r="AA225" s="80" t="e" vm="1">
        <f>+[4]!NumLetras(Z225,"PESO","PESOS DOMINICANOS","$EE $m CON #d/100 CENTAVOS")</f>
        <v>#VALUE!</v>
      </c>
      <c r="AB225" s="165">
        <v>18</v>
      </c>
      <c r="AC225" s="37">
        <f t="shared" si="136"/>
        <v>720</v>
      </c>
      <c r="AD225" s="189">
        <v>87.91</v>
      </c>
      <c r="AE225" s="80">
        <f>+AB225*'PRECIOS SEGUN ADJ (RURAL)'!$B$4*'PRECIOS SEGUN ADJ (RURAL)'!$C$4</f>
        <v>63295.199999999997</v>
      </c>
      <c r="AF225" s="80" t="e" vm="1">
        <f>+[4]!NumLetras(AE225,"PESO","PESOS DOMINICANOS","$EE $m CON #d/100 CENTAVOS")</f>
        <v>#VALUE!</v>
      </c>
      <c r="AG225" s="80">
        <f t="shared" si="160"/>
        <v>11393.14</v>
      </c>
      <c r="AH225" s="165">
        <v>21</v>
      </c>
      <c r="AI225" s="37">
        <f t="shared" si="137"/>
        <v>840</v>
      </c>
      <c r="AJ225" s="189">
        <v>53.95</v>
      </c>
      <c r="AK225" s="80">
        <f>+AH225*'PRECIOS SEGUN ADJ (RURAL)'!$B$5*'PRECIOS SEGUN ADJ (RURAL)'!$C$5</f>
        <v>45318</v>
      </c>
      <c r="AL225" s="80" t="e" vm="1">
        <f>+[4]!NumLetras(AK225,"PESO","PESOS DOMINICANOS","$EE $m CON #d/100 CENTAVOS")</f>
        <v>#VALUE!</v>
      </c>
      <c r="AM225" s="165">
        <v>5</v>
      </c>
      <c r="AN225" s="37">
        <f t="shared" si="138"/>
        <v>200</v>
      </c>
      <c r="AO225" s="189">
        <v>29.05</v>
      </c>
      <c r="AP225" s="80">
        <f>+AM225*'PRECIOS SEGUN ADJ (RURAL)'!$B$6*'PRECIOS SEGUN ADJ (RURAL)'!$C$6</f>
        <v>5810</v>
      </c>
      <c r="AQ225" s="80" t="e" vm="1">
        <f>+[4]!NumLetras(AP225,"PESO","PESOS DOMINICANOS","$EE $m CON #d/100 CENTAVOS")</f>
        <v>#VALUE!</v>
      </c>
      <c r="AR225" s="80">
        <f t="shared" si="161"/>
        <v>929.6</v>
      </c>
      <c r="AS225" s="165">
        <v>8</v>
      </c>
      <c r="AT225" s="37">
        <f t="shared" si="139"/>
        <v>320</v>
      </c>
      <c r="AU225" s="189">
        <v>304.44</v>
      </c>
      <c r="AV225" s="80">
        <f>+AS225*'PRECIOS SEGUN ADJ (RURAL)'!$B$7*'PRECIOS SEGUN ADJ (RURAL)'!$C$7</f>
        <v>97420.800000000003</v>
      </c>
      <c r="AW225" s="80" t="e" vm="1">
        <f>+[4]!NumLetras(AV225,"PESO","PESOS DOMINICANOS","$EE $m CON #d/100 CENTAVOS")</f>
        <v>#VALUE!</v>
      </c>
      <c r="AX225" s="80">
        <f t="shared" si="162"/>
        <v>17535.740000000002</v>
      </c>
      <c r="AY225" s="37">
        <v>0</v>
      </c>
      <c r="AZ225" s="37">
        <f t="shared" si="170"/>
        <v>0</v>
      </c>
      <c r="BA225" s="189">
        <v>18.899999999999999</v>
      </c>
      <c r="BB225" s="80">
        <f>+AY225*'PRECIOS SEGUN ADJ. (FRONTERIZO)'!$B$9*'PRECIOS SEGUN ADJ. (FRONTERIZO)'!$C$9</f>
        <v>0</v>
      </c>
      <c r="BC225" s="80" t="e" vm="1">
        <f>+[4]!NumLetras(BB225,"PESO","PESOS DOMINICANOS","$EE $m CON #d/100 CENTAVOS")</f>
        <v>#VALUE!</v>
      </c>
      <c r="BD225" s="165">
        <v>4</v>
      </c>
      <c r="BE225" s="37">
        <f t="shared" si="140"/>
        <v>160</v>
      </c>
      <c r="BF225" s="189">
        <v>140.38999999999999</v>
      </c>
      <c r="BG225" s="80">
        <f>+BD225*'PRECIOS SEGUN ADJ (RURAL)'!$B$8*'PRECIOS SEGUN ADJ (RURAL)'!$C$8</f>
        <v>22462.399999999998</v>
      </c>
      <c r="BH225" s="80" t="e" vm="1">
        <f>+[4]!NumLetras(BG225,"PESO","PESOS DOMINICANOS","$EE $m CON #d/100 CENTAVOS")</f>
        <v>#VALUE!</v>
      </c>
      <c r="BI225" s="80">
        <f t="shared" si="163"/>
        <v>4043.23</v>
      </c>
      <c r="BJ225" s="37">
        <v>0</v>
      </c>
      <c r="BK225" s="37">
        <f t="shared" si="171"/>
        <v>0</v>
      </c>
      <c r="BL225" s="189">
        <v>31.459999999999997</v>
      </c>
      <c r="BM225" s="80">
        <f>+BJ225*'PRECIOS SEGUN ADJ. (FRONTERIZO)'!$B$11*'PRECIOS SEGUN ADJ. (FRONTERIZO)'!$C$11</f>
        <v>0</v>
      </c>
      <c r="BN225" s="80" t="e" vm="1">
        <f>+[4]!NumLetras(BM225,"PESO","PESOS DOMINICANOS","$EE $m CON #d/100 CENTAVOS")</f>
        <v>#VALUE!</v>
      </c>
      <c r="BO225" s="165">
        <v>7</v>
      </c>
      <c r="BP225" s="37">
        <f t="shared" si="141"/>
        <v>280</v>
      </c>
      <c r="BQ225" s="189">
        <v>68.099999999999994</v>
      </c>
      <c r="BR225" s="80">
        <f>+BO225*'PRECIOS SEGUN ADJ (RURAL)'!$B$9*'PRECIOS SEGUN ADJ (RURAL)'!$C$9</f>
        <v>19067.999999999996</v>
      </c>
      <c r="BS225" s="80" t="e" vm="1">
        <f>+[4]!NumLetras(BR225,"PESO","PESOS DOMINICANOS","$EE $m CON #d/100 CENTAVOS")</f>
        <v>#VALUE!</v>
      </c>
      <c r="BT225" s="165">
        <v>104</v>
      </c>
      <c r="BU225" s="37">
        <f t="shared" si="164"/>
        <v>2080</v>
      </c>
      <c r="BV225" s="189">
        <v>5.5</v>
      </c>
      <c r="BW225" s="80">
        <f>+BT225*'PRECIOS SEGUN ADJ (RURAL)'!$B$10*'PRECIOS SEGUN ADJ (RURAL)'!$C$10</f>
        <v>11440</v>
      </c>
      <c r="BX225" s="80" t="e" vm="1">
        <f>+[4]!NumLetras(BW225,"PESO","PESOS DOMINICANOS","$EE $m CON #d/100 CENTAVOS")</f>
        <v>#VALUE!</v>
      </c>
      <c r="BY225" s="165">
        <v>104</v>
      </c>
      <c r="BZ225" s="37">
        <f t="shared" si="142"/>
        <v>4160</v>
      </c>
      <c r="CA225" s="189">
        <v>7.1500000000000012</v>
      </c>
      <c r="CB225" s="80">
        <f>+BY225*'PRECIOS SEGUN ADJ (RURAL)'!$B$11*'PRECIOS SEGUN ADJ (RURAL)'!$C$11</f>
        <v>29744</v>
      </c>
      <c r="CC225" s="80" t="e" vm="1">
        <f>+[4]!NumLetras(CB225,"PESO","PESOS DOMINICANOS","$EE $m CON #d/100 CENTAVOS")</f>
        <v>#VALUE!</v>
      </c>
      <c r="CD225" s="165">
        <v>104</v>
      </c>
      <c r="CE225" s="37">
        <f t="shared" si="143"/>
        <v>4160</v>
      </c>
      <c r="CF225" s="189">
        <v>6.84</v>
      </c>
      <c r="CG225" s="80">
        <f>+CD225*'PRECIOS SEGUN ADJ (RURAL)'!$B$12*'PRECIOS SEGUN ADJ (RURAL)'!$C$12</f>
        <v>28454.400000000001</v>
      </c>
      <c r="CH225" s="80" t="e" vm="1">
        <f>+[4]!NumLetras(CG225,"PESO","PESOS DOMINICANOS","$EE $m CON #d/100 CENTAVOS")</f>
        <v>#VALUE!</v>
      </c>
      <c r="CI225" s="37">
        <v>0</v>
      </c>
      <c r="CJ225" s="37">
        <f t="shared" si="172"/>
        <v>0</v>
      </c>
      <c r="CK225" s="189">
        <v>60</v>
      </c>
      <c r="CL225" s="80">
        <f>+CI225*'PRECIOS SEGUN ADJ. (FRONTERIZO)'!$B$16*'PRECIOS SEGUN ADJ. (FRONTERIZO)'!$C$16</f>
        <v>0</v>
      </c>
      <c r="CM225" s="80" t="e" vm="1">
        <f>+[4]!NumLetras(CL225,"PESO","PESOS DOMINICANOS","$EE $m CON #d/100 CENTAVOS")</f>
        <v>#VALUE!</v>
      </c>
      <c r="CN225" s="80">
        <f t="shared" si="144"/>
        <v>0</v>
      </c>
      <c r="CO225" s="37">
        <v>0</v>
      </c>
      <c r="CP225" s="37">
        <f t="shared" si="173"/>
        <v>0</v>
      </c>
      <c r="CQ225" s="189">
        <v>55.649999999999991</v>
      </c>
      <c r="CR225" s="80">
        <f>+CO225*'PRECIOS SEGUN ADJ. (FRONTERIZO)'!$B$17*'PRECIOS SEGUN ADJ. (FRONTERIZO)'!$C$17</f>
        <v>0</v>
      </c>
      <c r="CS225" s="80" t="e" vm="1">
        <f>+[4]!NumLetras(CR225,"PESO","PESOS DOMINICANOS","$EE $m CON #d/100 CENTAVOS")</f>
        <v>#VALUE!</v>
      </c>
      <c r="CT225" s="80">
        <f t="shared" si="145"/>
        <v>0</v>
      </c>
      <c r="CU225" s="165">
        <v>104</v>
      </c>
      <c r="CV225" s="37">
        <f t="shared" si="146"/>
        <v>4160</v>
      </c>
      <c r="CW225" s="189">
        <v>6.5999999999999988</v>
      </c>
      <c r="CX225" s="80">
        <f>+CU225*'PRECIOS SEGUN ADJ (RURAL)'!$B$14*'PRECIOS SEGUN ADJ (RURAL)'!$C$14</f>
        <v>27456</v>
      </c>
      <c r="CY225" s="80" t="e" vm="1">
        <f>+[4]!NumLetras(CX225,"PESO","PESOS DOMINICANOS","$EE $m CON #d/100 CENTAVOS")</f>
        <v>#VALUE!</v>
      </c>
      <c r="CZ225" s="37">
        <v>0</v>
      </c>
      <c r="DA225" s="37">
        <f t="shared" si="174"/>
        <v>0</v>
      </c>
      <c r="DB225" s="189">
        <v>65.75</v>
      </c>
      <c r="DC225" s="80">
        <f>+CZ225*'PRECIOS SEGUN ADJ. (FRONTERIZO)'!$B$19*'PRECIOS SEGUN ADJ. (FRONTERIZO)'!$C$19</f>
        <v>0</v>
      </c>
      <c r="DD225" s="80" t="e" vm="1">
        <f>+[4]!NumLetras(DC225,"PESO","PESOS DOMINICANOS","$EE $m CON #d/100 CENTAVOS")</f>
        <v>#VALUE!</v>
      </c>
      <c r="DE225" s="80">
        <f t="shared" si="147"/>
        <v>0</v>
      </c>
      <c r="DF225" s="165">
        <v>6</v>
      </c>
      <c r="DG225" s="37">
        <f t="shared" si="148"/>
        <v>240</v>
      </c>
      <c r="DH225" s="189">
        <v>82.59999999999998</v>
      </c>
      <c r="DI225" s="80">
        <f>+DF225*'PRECIOS SEGUN ADJ (RURAL)'!$B$15*'PRECIOS SEGUN ADJ (RURAL)'!$C$15</f>
        <v>19824</v>
      </c>
      <c r="DJ225" s="80" t="e" vm="1">
        <f>+[4]!NumLetras(DI225,"PESO","PESOS DOMINICANOS","$EE $m CON #d/100 CENTAVOS")</f>
        <v>#VALUE!</v>
      </c>
      <c r="DK225" s="80">
        <f t="shared" si="165"/>
        <v>3568.32</v>
      </c>
      <c r="DL225" s="165">
        <v>104</v>
      </c>
      <c r="DM225" s="37">
        <f t="shared" si="149"/>
        <v>4160</v>
      </c>
      <c r="DN225" s="189">
        <v>23.059999999999995</v>
      </c>
      <c r="DO225" s="80">
        <f>+DL225*'PRECIOS SEGUN ADJ (RURAL)'!$B$17*'PRECIOS SEGUN ADJ (RURAL)'!$C$17</f>
        <v>95929.599999999991</v>
      </c>
      <c r="DP225" s="80" t="e" vm="1">
        <f>+[4]!NumLetras(DO225,"PESO","PESOS DOMINICANOS","$EE $m CON #d/100 CENTAVOS")</f>
        <v>#VALUE!</v>
      </c>
      <c r="DQ225" s="192">
        <v>0</v>
      </c>
      <c r="DR225" s="192">
        <f t="shared" si="175"/>
        <v>0</v>
      </c>
      <c r="DS225" s="189">
        <v>80.849999999999994</v>
      </c>
      <c r="DT225" s="80">
        <f>+DQ225*'PRECIOS SEGUN ADJ. (FRONTERIZO)'!$B$22*'PRECIOS SEGUN ADJ. (FRONTERIZO)'!$C$22</f>
        <v>0</v>
      </c>
      <c r="DU225" s="80" t="e" vm="1">
        <f>+[4]!NumLetras(DT225,"PESO","PESOS DOMINICANOS","$EE $m CON #d/100 CENTAVOS")</f>
        <v>#VALUE!</v>
      </c>
      <c r="DV225" s="165">
        <v>7</v>
      </c>
      <c r="DW225" s="37">
        <f t="shared" si="150"/>
        <v>280</v>
      </c>
      <c r="DX225" s="189">
        <v>21.83</v>
      </c>
      <c r="DY225" s="80">
        <f>+DV225*'PRECIOS SEGUN ADJ (RURAL)'!$B$19*'PRECIOS SEGUN ADJ (RURAL)'!$C$19</f>
        <v>6112.4</v>
      </c>
      <c r="DZ225" s="80" t="e" vm="1">
        <f>+[4]!NumLetras(DY225,"PESO","PESOS DOMINICANOS","$EE $m CON #d/100 CENTAVOS")</f>
        <v>#VALUE!</v>
      </c>
      <c r="EA225" s="80">
        <f t="shared" si="166"/>
        <v>1100.23</v>
      </c>
      <c r="EB225" s="165">
        <v>17</v>
      </c>
      <c r="EC225" s="37">
        <f t="shared" si="151"/>
        <v>680</v>
      </c>
      <c r="ED225" s="189">
        <v>33</v>
      </c>
      <c r="EE225" s="80">
        <f>+EB225*'PRECIOS SEGUN ADJ (RURAL)'!$B$20*'PRECIOS SEGUN ADJ (RURAL)'!$C$20</f>
        <v>22440</v>
      </c>
      <c r="EF225" s="80" t="e" vm="1">
        <f>+[4]!NumLetras(EE225,"PESO","PESOS DOMINICANOS","$EE $m CON #d/100 CENTAVOS")</f>
        <v>#VALUE!</v>
      </c>
      <c r="EG225" s="37">
        <v>0</v>
      </c>
      <c r="EH225" s="37">
        <f t="shared" si="176"/>
        <v>0</v>
      </c>
      <c r="EI225" s="189">
        <v>15.789999999999997</v>
      </c>
      <c r="EJ225" s="80">
        <f>+EG225*'PRECIOS SEGUN ADJ. (FRONTERIZO)'!$B$25*'PRECIOS SEGUN ADJ. (FRONTERIZO)'!$C$25</f>
        <v>0</v>
      </c>
      <c r="EK225" s="80" t="e" vm="1">
        <f>+[4]!NumLetras(EJ225,"PESO","PESOS DOMINICANOS","$EE $m CON #d/100 CENTAVOS")</f>
        <v>#VALUE!</v>
      </c>
      <c r="EL225" s="37">
        <v>0</v>
      </c>
      <c r="EM225" s="37">
        <f t="shared" si="177"/>
        <v>0</v>
      </c>
      <c r="EN225" s="189">
        <v>31.5</v>
      </c>
      <c r="EO225" s="80">
        <f>+EL225*'PRECIOS SEGUN ADJ. (FRONTERIZO)'!$B$26*'PRECIOS SEGUN ADJ. (FRONTERIZO)'!$C$26</f>
        <v>0</v>
      </c>
      <c r="EP225" s="80" t="e" vm="1">
        <f>+[4]!NumLetras(EO225,"PESO","PESOS DOMINICANOS","$EE $m CON #d/100 CENTAVOS")</f>
        <v>#VALUE!</v>
      </c>
      <c r="EQ225" s="193">
        <v>16</v>
      </c>
      <c r="ER225" s="194">
        <f t="shared" si="152"/>
        <v>640</v>
      </c>
      <c r="ES225" s="195">
        <v>21.68</v>
      </c>
      <c r="ET225" s="196">
        <f>+EQ225*'PRECIOS SEGUN ADJ (RURAL)'!$B$13*'PRECIOS SEGUN ADJ (RURAL)'!$C$13</f>
        <v>13875.2</v>
      </c>
      <c r="EU225" s="196" t="e" vm="1">
        <f>+[4]!NumLetras(ET225,"PESO","PESOS DOMINICANOS","$EE $m CON #d/100 CENTAVOS")</f>
        <v>#VALUE!</v>
      </c>
      <c r="EV225" s="197">
        <v>104</v>
      </c>
      <c r="EW225" s="198">
        <f t="shared" si="167"/>
        <v>2080</v>
      </c>
      <c r="EX225" s="199">
        <v>5.5</v>
      </c>
      <c r="EY225" s="200">
        <f>+EV225*'PRECIOS SEGUN ADJ (RURAL)'!$B$16*'PRECIOS SEGUN ADJ (RURAL)'!$C$16</f>
        <v>11440</v>
      </c>
      <c r="EZ225" s="200" t="e" vm="1">
        <f>+[4]!NumLetras(EY225,"PESO","PESOS DOMINICANOS","$EE $m CON #d/100 CENTAVOS")</f>
        <v>#VALUE!</v>
      </c>
      <c r="FA225" s="201">
        <v>8</v>
      </c>
      <c r="FB225" s="202">
        <f t="shared" si="153"/>
        <v>320</v>
      </c>
      <c r="FC225" s="203">
        <v>220</v>
      </c>
      <c r="FD225" s="204">
        <f>+FA225*'PRECIOS SEGUN ADJ (RURAL)'!$B$18*'PRECIOS SEGUN ADJ (RURAL)'!$C$18</f>
        <v>70400</v>
      </c>
      <c r="FE225" s="204" t="e" vm="1">
        <f>+[4]!NumLetras(FD225,"PESO","PESOS DOMINICANOS","$EE $m CON #d/100 CENTAVOS")</f>
        <v>#VALUE!</v>
      </c>
      <c r="FF225" s="204">
        <f t="shared" si="168"/>
        <v>12672</v>
      </c>
      <c r="FG225" s="80">
        <f t="shared" si="179"/>
        <v>617434.79999999993</v>
      </c>
      <c r="FH225" s="80" t="e" vm="1">
        <f>+[4]!NumLetras(FG225,"PESO","PESOS DOMINICANOS","$EE $m CON #d/100 CENTAVOS")</f>
        <v>#VALUE!</v>
      </c>
      <c r="FI225" s="80">
        <f t="shared" si="178"/>
        <v>54708.630000000005</v>
      </c>
      <c r="FJ225" s="80" t="e" vm="1">
        <f>+[4]!NumLetras(FI225,"PESO","PESOS DOMINICANOS","$EE $m CON #d/100 CENTAVOS")</f>
        <v>#VALUE!</v>
      </c>
      <c r="FK225" s="80">
        <f t="shared" si="154"/>
        <v>562726.16999999993</v>
      </c>
      <c r="FL225" s="80" t="e" vm="1">
        <f>+[4]!NumLetras(FK225,"PESO","PESOS DOMINICANOS","$EE $m CON #d/100 CENTAVOS")</f>
        <v>#VALUE!</v>
      </c>
      <c r="FM225" s="80">
        <f t="shared" si="155"/>
        <v>123486.96</v>
      </c>
      <c r="FN225" s="80" t="e" vm="1">
        <f>+[4]!NumLetras(FM225,"PESO","PESOS DOMINICANOS","$EE $m CON #d/100 CENTAVOS")</f>
        <v>#VALUE!</v>
      </c>
      <c r="FO225" s="80">
        <f t="shared" si="156"/>
        <v>6174.35</v>
      </c>
      <c r="FP225" s="80" t="e" vm="1">
        <f>+[4]!NumLetras(FO225,"PESO","PESOS DOMINICANOS","$EE $m CON #d/100 CENTAVOS")</f>
        <v>#VALUE!</v>
      </c>
      <c r="FQ225" s="80"/>
      <c r="FR225" s="80">
        <f t="shared" si="157"/>
        <v>493947.83999999991</v>
      </c>
      <c r="FS225" s="80" t="e" vm="1">
        <f>+[4]!NumLetras(FR225,"PESO","PESOS DOMINICANOS","$EE $m CON #d/100 CENTAVOS")</f>
        <v>#VALUE!</v>
      </c>
      <c r="FT225" s="37" t="str">
        <f>+VLOOKUP(D225,'RURAL XENIA'!F:G,2,0)</f>
        <v>R-07</v>
      </c>
    </row>
    <row r="226" spans="1:176">
      <c r="A226" s="37">
        <v>115</v>
      </c>
      <c r="B226" s="37">
        <v>115</v>
      </c>
      <c r="C226" s="26" t="s">
        <v>1664</v>
      </c>
      <c r="D226" s="37">
        <v>113953491</v>
      </c>
      <c r="E226" s="37" t="str">
        <f>+VLOOKUP(D226,'INFORMACION DE PROVEEDORES'!C:I,2,0)</f>
        <v>001-1395349-1</v>
      </c>
      <c r="F226" s="26" t="str">
        <f>+VLOOKUP(D226,'INFORMACION DE PROVEEDORES'!C:J,4,0)</f>
        <v>NELSON AGUSTIN  LIBURD BAEZ</v>
      </c>
      <c r="G226" s="37" t="str">
        <f>+VLOOKUP(D226,'INFORMACION DE PROVEEDORES'!C:K,5,0)</f>
        <v>001-1395349-1</v>
      </c>
      <c r="H226" s="26" t="str">
        <f>+VLOOKUP(D226,'INFORMACION DE PROVEEDORES'!C:L,7,0)</f>
        <v>CALLE 6, NO. 13, VILLA OLIMPICA, VALVERDE MAO</v>
      </c>
      <c r="I226" s="37" t="str">
        <f>+VLOOKUP(D226,'INFORMACION DE PROVEEDORES'!C:M,3,0)</f>
        <v xml:space="preserve"> FÍSICA</v>
      </c>
      <c r="J226" s="37">
        <v>4</v>
      </c>
      <c r="K226" s="37">
        <v>258</v>
      </c>
      <c r="L226" s="37">
        <v>19</v>
      </c>
      <c r="M226" s="37">
        <f t="shared" si="158"/>
        <v>760</v>
      </c>
      <c r="N226" s="189">
        <v>60.180000000000007</v>
      </c>
      <c r="O226" s="80">
        <f>+L226*'PRECIOS SEGUN ADJ (RURAL)'!$B$2*'PRECIOS SEGUN ADJ (RURAL)'!$C$2</f>
        <v>45736.800000000003</v>
      </c>
      <c r="P226" s="80" t="e" vm="1">
        <f>+[4]!NumLetras(O226,"PESO","PESOS DOMINICANOS","$EE $m CON #d/100 CENTAVOS")</f>
        <v>#VALUE!</v>
      </c>
      <c r="Q226" s="80">
        <f t="shared" si="159"/>
        <v>7317.89</v>
      </c>
      <c r="R226" s="165">
        <v>5</v>
      </c>
      <c r="S226" s="37">
        <f t="shared" si="135"/>
        <v>200</v>
      </c>
      <c r="T226" s="189">
        <v>33</v>
      </c>
      <c r="U226" s="80">
        <f>+R226*'PRECIOS SEGUN ADJ (RURAL)'!$B$3*'PRECIOS SEGUN ADJ (RURAL)'!$C$3</f>
        <v>6600</v>
      </c>
      <c r="V226" s="80" t="e" vm="1">
        <f>+[4]!NumLetras(U226,"PESO","PESOS DOMINICANOS","$EE $m CON #d/100 CENTAVOS")</f>
        <v>#VALUE!</v>
      </c>
      <c r="W226" s="192">
        <v>0</v>
      </c>
      <c r="X226" s="37">
        <f t="shared" si="169"/>
        <v>0</v>
      </c>
      <c r="Y226" s="189">
        <v>25.2</v>
      </c>
      <c r="Z226" s="80">
        <f>+W226*'PRECIOS SEGUN ADJ. (FRONTERIZO)'!$B$4*'PRECIOS SEGUN ADJ. (FRONTERIZO)'!$C$4</f>
        <v>0</v>
      </c>
      <c r="AA226" s="80" t="e" vm="1">
        <f>+[4]!NumLetras(Z226,"PESO","PESOS DOMINICANOS","$EE $m CON #d/100 CENTAVOS")</f>
        <v>#VALUE!</v>
      </c>
      <c r="AB226" s="165">
        <v>41</v>
      </c>
      <c r="AC226" s="37">
        <f t="shared" si="136"/>
        <v>1640</v>
      </c>
      <c r="AD226" s="189">
        <v>87.91</v>
      </c>
      <c r="AE226" s="80">
        <f>+AB226*'PRECIOS SEGUN ADJ (RURAL)'!$B$4*'PRECIOS SEGUN ADJ (RURAL)'!$C$4</f>
        <v>144172.4</v>
      </c>
      <c r="AF226" s="80" t="e" vm="1">
        <f>+[4]!NumLetras(AE226,"PESO","PESOS DOMINICANOS","$EE $m CON #d/100 CENTAVOS")</f>
        <v>#VALUE!</v>
      </c>
      <c r="AG226" s="80">
        <f t="shared" si="160"/>
        <v>25951.03</v>
      </c>
      <c r="AH226" s="165">
        <v>49</v>
      </c>
      <c r="AI226" s="37">
        <f t="shared" si="137"/>
        <v>1960</v>
      </c>
      <c r="AJ226" s="189">
        <v>53.95</v>
      </c>
      <c r="AK226" s="80">
        <f>+AH226*'PRECIOS SEGUN ADJ (RURAL)'!$B$5*'PRECIOS SEGUN ADJ (RURAL)'!$C$5</f>
        <v>105742</v>
      </c>
      <c r="AL226" s="80" t="e" vm="1">
        <f>+[4]!NumLetras(AK226,"PESO","PESOS DOMINICANOS","$EE $m CON #d/100 CENTAVOS")</f>
        <v>#VALUE!</v>
      </c>
      <c r="AM226" s="165">
        <v>9</v>
      </c>
      <c r="AN226" s="37">
        <f t="shared" si="138"/>
        <v>360</v>
      </c>
      <c r="AO226" s="189">
        <v>29.05</v>
      </c>
      <c r="AP226" s="80">
        <f>+AM226*'PRECIOS SEGUN ADJ (RURAL)'!$B$6*'PRECIOS SEGUN ADJ (RURAL)'!$C$6</f>
        <v>10458</v>
      </c>
      <c r="AQ226" s="80" t="e" vm="1">
        <f>+[4]!NumLetras(AP226,"PESO","PESOS DOMINICANOS","$EE $m CON #d/100 CENTAVOS")</f>
        <v>#VALUE!</v>
      </c>
      <c r="AR226" s="80">
        <f t="shared" si="161"/>
        <v>1673.28</v>
      </c>
      <c r="AS226" s="165">
        <v>17</v>
      </c>
      <c r="AT226" s="37">
        <f t="shared" si="139"/>
        <v>680</v>
      </c>
      <c r="AU226" s="189">
        <v>304.44</v>
      </c>
      <c r="AV226" s="80">
        <f>+AS226*'PRECIOS SEGUN ADJ (RURAL)'!$B$7*'PRECIOS SEGUN ADJ (RURAL)'!$C$7</f>
        <v>207019.19999999998</v>
      </c>
      <c r="AW226" s="80" t="e" vm="1">
        <f>+[4]!NumLetras(AV226,"PESO","PESOS DOMINICANOS","$EE $m CON #d/100 CENTAVOS")</f>
        <v>#VALUE!</v>
      </c>
      <c r="AX226" s="80">
        <f t="shared" si="162"/>
        <v>37263.46</v>
      </c>
      <c r="AY226" s="37">
        <v>0</v>
      </c>
      <c r="AZ226" s="37">
        <f t="shared" si="170"/>
        <v>0</v>
      </c>
      <c r="BA226" s="189">
        <v>18.899999999999999</v>
      </c>
      <c r="BB226" s="80">
        <f>+AY226*'PRECIOS SEGUN ADJ. (FRONTERIZO)'!$B$9*'PRECIOS SEGUN ADJ. (FRONTERIZO)'!$C$9</f>
        <v>0</v>
      </c>
      <c r="BC226" s="80" t="e" vm="1">
        <f>+[4]!NumLetras(BB226,"PESO","PESOS DOMINICANOS","$EE $m CON #d/100 CENTAVOS")</f>
        <v>#VALUE!</v>
      </c>
      <c r="BD226" s="165">
        <v>5</v>
      </c>
      <c r="BE226" s="37">
        <f t="shared" si="140"/>
        <v>200</v>
      </c>
      <c r="BF226" s="189">
        <v>140.38999999999999</v>
      </c>
      <c r="BG226" s="80">
        <f>+BD226*'PRECIOS SEGUN ADJ (RURAL)'!$B$8*'PRECIOS SEGUN ADJ (RURAL)'!$C$8</f>
        <v>28077.999999999996</v>
      </c>
      <c r="BH226" s="80" t="e" vm="1">
        <f>+[4]!NumLetras(BG226,"PESO","PESOS DOMINICANOS","$EE $m CON #d/100 CENTAVOS")</f>
        <v>#VALUE!</v>
      </c>
      <c r="BI226" s="80">
        <f t="shared" si="163"/>
        <v>5054.04</v>
      </c>
      <c r="BJ226" s="37">
        <v>0</v>
      </c>
      <c r="BK226" s="37">
        <f t="shared" si="171"/>
        <v>0</v>
      </c>
      <c r="BL226" s="189">
        <v>31.459999999999997</v>
      </c>
      <c r="BM226" s="80">
        <f>+BJ226*'PRECIOS SEGUN ADJ. (FRONTERIZO)'!$B$11*'PRECIOS SEGUN ADJ. (FRONTERIZO)'!$C$11</f>
        <v>0</v>
      </c>
      <c r="BN226" s="80" t="e" vm="1">
        <f>+[4]!NumLetras(BM226,"PESO","PESOS DOMINICANOS","$EE $m CON #d/100 CENTAVOS")</f>
        <v>#VALUE!</v>
      </c>
      <c r="BO226" s="165">
        <v>14</v>
      </c>
      <c r="BP226" s="37">
        <f t="shared" si="141"/>
        <v>560</v>
      </c>
      <c r="BQ226" s="189">
        <v>68.099999999999994</v>
      </c>
      <c r="BR226" s="80">
        <f>+BO226*'PRECIOS SEGUN ADJ (RURAL)'!$B$9*'PRECIOS SEGUN ADJ (RURAL)'!$C$9</f>
        <v>38135.999999999993</v>
      </c>
      <c r="BS226" s="80" t="e" vm="1">
        <f>+[4]!NumLetras(BR226,"PESO","PESOS DOMINICANOS","$EE $m CON #d/100 CENTAVOS")</f>
        <v>#VALUE!</v>
      </c>
      <c r="BT226" s="165">
        <v>258</v>
      </c>
      <c r="BU226" s="37">
        <f t="shared" si="164"/>
        <v>5160</v>
      </c>
      <c r="BV226" s="189">
        <v>5.5</v>
      </c>
      <c r="BW226" s="80">
        <f>+BT226*'PRECIOS SEGUN ADJ (RURAL)'!$B$10*'PRECIOS SEGUN ADJ (RURAL)'!$C$10</f>
        <v>28380</v>
      </c>
      <c r="BX226" s="80" t="e" vm="1">
        <f>+[4]!NumLetras(BW226,"PESO","PESOS DOMINICANOS","$EE $m CON #d/100 CENTAVOS")</f>
        <v>#VALUE!</v>
      </c>
      <c r="BY226" s="165">
        <v>258</v>
      </c>
      <c r="BZ226" s="37">
        <f t="shared" si="142"/>
        <v>10320</v>
      </c>
      <c r="CA226" s="189">
        <v>7.1500000000000012</v>
      </c>
      <c r="CB226" s="80">
        <f>+BY226*'PRECIOS SEGUN ADJ (RURAL)'!$B$11*'PRECIOS SEGUN ADJ (RURAL)'!$C$11</f>
        <v>73788</v>
      </c>
      <c r="CC226" s="80" t="e" vm="1">
        <f>+[4]!NumLetras(CB226,"PESO","PESOS DOMINICANOS","$EE $m CON #d/100 CENTAVOS")</f>
        <v>#VALUE!</v>
      </c>
      <c r="CD226" s="165">
        <v>258</v>
      </c>
      <c r="CE226" s="37">
        <f t="shared" si="143"/>
        <v>10320</v>
      </c>
      <c r="CF226" s="189">
        <v>6.84</v>
      </c>
      <c r="CG226" s="80">
        <f>+CD226*'PRECIOS SEGUN ADJ (RURAL)'!$B$12*'PRECIOS SEGUN ADJ (RURAL)'!$C$12</f>
        <v>70588.800000000003</v>
      </c>
      <c r="CH226" s="80" t="e" vm="1">
        <f>+[4]!NumLetras(CG226,"PESO","PESOS DOMINICANOS","$EE $m CON #d/100 CENTAVOS")</f>
        <v>#VALUE!</v>
      </c>
      <c r="CI226" s="37">
        <v>0</v>
      </c>
      <c r="CJ226" s="37">
        <f t="shared" si="172"/>
        <v>0</v>
      </c>
      <c r="CK226" s="189">
        <v>60</v>
      </c>
      <c r="CL226" s="80">
        <f>+CI226*'PRECIOS SEGUN ADJ. (FRONTERIZO)'!$B$16*'PRECIOS SEGUN ADJ. (FRONTERIZO)'!$C$16</f>
        <v>0</v>
      </c>
      <c r="CM226" s="80" t="e" vm="1">
        <f>+[4]!NumLetras(CL226,"PESO","PESOS DOMINICANOS","$EE $m CON #d/100 CENTAVOS")</f>
        <v>#VALUE!</v>
      </c>
      <c r="CN226" s="80">
        <f t="shared" si="144"/>
        <v>0</v>
      </c>
      <c r="CO226" s="37">
        <v>0</v>
      </c>
      <c r="CP226" s="37">
        <f t="shared" si="173"/>
        <v>0</v>
      </c>
      <c r="CQ226" s="189">
        <v>55.649999999999991</v>
      </c>
      <c r="CR226" s="80">
        <f>+CO226*'PRECIOS SEGUN ADJ. (FRONTERIZO)'!$B$17*'PRECIOS SEGUN ADJ. (FRONTERIZO)'!$C$17</f>
        <v>0</v>
      </c>
      <c r="CS226" s="80" t="e" vm="1">
        <f>+[4]!NumLetras(CR226,"PESO","PESOS DOMINICANOS","$EE $m CON #d/100 CENTAVOS")</f>
        <v>#VALUE!</v>
      </c>
      <c r="CT226" s="80">
        <f t="shared" si="145"/>
        <v>0</v>
      </c>
      <c r="CU226" s="165">
        <v>258</v>
      </c>
      <c r="CV226" s="37">
        <f t="shared" si="146"/>
        <v>10320</v>
      </c>
      <c r="CW226" s="189">
        <v>6.5999999999999988</v>
      </c>
      <c r="CX226" s="80">
        <f>+CU226*'PRECIOS SEGUN ADJ (RURAL)'!$B$14*'PRECIOS SEGUN ADJ (RURAL)'!$C$14</f>
        <v>68112</v>
      </c>
      <c r="CY226" s="80" t="e" vm="1">
        <f>+[4]!NumLetras(CX226,"PESO","PESOS DOMINICANOS","$EE $m CON #d/100 CENTAVOS")</f>
        <v>#VALUE!</v>
      </c>
      <c r="CZ226" s="37">
        <v>0</v>
      </c>
      <c r="DA226" s="37">
        <f t="shared" si="174"/>
        <v>0</v>
      </c>
      <c r="DB226" s="189">
        <v>65.75</v>
      </c>
      <c r="DC226" s="80">
        <f>+CZ226*'PRECIOS SEGUN ADJ. (FRONTERIZO)'!$B$19*'PRECIOS SEGUN ADJ. (FRONTERIZO)'!$C$19</f>
        <v>0</v>
      </c>
      <c r="DD226" s="80" t="e" vm="1">
        <f>+[4]!NumLetras(DC226,"PESO","PESOS DOMINICANOS","$EE $m CON #d/100 CENTAVOS")</f>
        <v>#VALUE!</v>
      </c>
      <c r="DE226" s="80">
        <f t="shared" si="147"/>
        <v>0</v>
      </c>
      <c r="DF226" s="165">
        <v>10</v>
      </c>
      <c r="DG226" s="37">
        <f t="shared" si="148"/>
        <v>400</v>
      </c>
      <c r="DH226" s="189">
        <v>82.59999999999998</v>
      </c>
      <c r="DI226" s="80">
        <f>+DF226*'PRECIOS SEGUN ADJ (RURAL)'!$B$15*'PRECIOS SEGUN ADJ (RURAL)'!$C$15</f>
        <v>33040</v>
      </c>
      <c r="DJ226" s="80" t="e" vm="1">
        <f>+[4]!NumLetras(DI226,"PESO","PESOS DOMINICANOS","$EE $m CON #d/100 CENTAVOS")</f>
        <v>#VALUE!</v>
      </c>
      <c r="DK226" s="80">
        <f t="shared" si="165"/>
        <v>5947.2</v>
      </c>
      <c r="DL226" s="165">
        <v>258</v>
      </c>
      <c r="DM226" s="37">
        <f t="shared" si="149"/>
        <v>10320</v>
      </c>
      <c r="DN226" s="189">
        <v>23.059999999999995</v>
      </c>
      <c r="DO226" s="80">
        <f>+DL226*'PRECIOS SEGUN ADJ (RURAL)'!$B$17*'PRECIOS SEGUN ADJ (RURAL)'!$C$17</f>
        <v>237979.19999999998</v>
      </c>
      <c r="DP226" s="80" t="e" vm="1">
        <f>+[4]!NumLetras(DO226,"PESO","PESOS DOMINICANOS","$EE $m CON #d/100 CENTAVOS")</f>
        <v>#VALUE!</v>
      </c>
      <c r="DQ226" s="192">
        <v>0</v>
      </c>
      <c r="DR226" s="192">
        <f t="shared" si="175"/>
        <v>0</v>
      </c>
      <c r="DS226" s="189">
        <v>80.849999999999994</v>
      </c>
      <c r="DT226" s="80">
        <f>+DQ226*'PRECIOS SEGUN ADJ. (FRONTERIZO)'!$B$22*'PRECIOS SEGUN ADJ. (FRONTERIZO)'!$C$22</f>
        <v>0</v>
      </c>
      <c r="DU226" s="80" t="e" vm="1">
        <f>+[4]!NumLetras(DT226,"PESO","PESOS DOMINICANOS","$EE $m CON #d/100 CENTAVOS")</f>
        <v>#VALUE!</v>
      </c>
      <c r="DV226" s="165">
        <v>12</v>
      </c>
      <c r="DW226" s="37">
        <f t="shared" si="150"/>
        <v>480</v>
      </c>
      <c r="DX226" s="189">
        <v>21.83</v>
      </c>
      <c r="DY226" s="80">
        <f>+DV226*'PRECIOS SEGUN ADJ (RURAL)'!$B$19*'PRECIOS SEGUN ADJ (RURAL)'!$C$19</f>
        <v>10478.4</v>
      </c>
      <c r="DZ226" s="80" t="e" vm="1">
        <f>+[4]!NumLetras(DY226,"PESO","PESOS DOMINICANOS","$EE $m CON #d/100 CENTAVOS")</f>
        <v>#VALUE!</v>
      </c>
      <c r="EA226" s="80">
        <f t="shared" si="166"/>
        <v>1886.11</v>
      </c>
      <c r="EB226" s="165">
        <v>39</v>
      </c>
      <c r="EC226" s="37">
        <f t="shared" si="151"/>
        <v>1560</v>
      </c>
      <c r="ED226" s="189">
        <v>33</v>
      </c>
      <c r="EE226" s="80">
        <f>+EB226*'PRECIOS SEGUN ADJ (RURAL)'!$B$20*'PRECIOS SEGUN ADJ (RURAL)'!$C$20</f>
        <v>51480</v>
      </c>
      <c r="EF226" s="80" t="e" vm="1">
        <f>+[4]!NumLetras(EE226,"PESO","PESOS DOMINICANOS","$EE $m CON #d/100 CENTAVOS")</f>
        <v>#VALUE!</v>
      </c>
      <c r="EG226" s="37">
        <v>0</v>
      </c>
      <c r="EH226" s="37">
        <f t="shared" si="176"/>
        <v>0</v>
      </c>
      <c r="EI226" s="189">
        <v>15.789999999999997</v>
      </c>
      <c r="EJ226" s="80">
        <f>+EG226*'PRECIOS SEGUN ADJ. (FRONTERIZO)'!$B$25*'PRECIOS SEGUN ADJ. (FRONTERIZO)'!$C$25</f>
        <v>0</v>
      </c>
      <c r="EK226" s="80" t="e" vm="1">
        <f>+[4]!NumLetras(EJ226,"PESO","PESOS DOMINICANOS","$EE $m CON #d/100 CENTAVOS")</f>
        <v>#VALUE!</v>
      </c>
      <c r="EL226" s="37">
        <v>0</v>
      </c>
      <c r="EM226" s="37">
        <f t="shared" si="177"/>
        <v>0</v>
      </c>
      <c r="EN226" s="189">
        <v>31.5</v>
      </c>
      <c r="EO226" s="80">
        <f>+EL226*'PRECIOS SEGUN ADJ. (FRONTERIZO)'!$B$26*'PRECIOS SEGUN ADJ. (FRONTERIZO)'!$C$26</f>
        <v>0</v>
      </c>
      <c r="EP226" s="80" t="e" vm="1">
        <f>+[4]!NumLetras(EO226,"PESO","PESOS DOMINICANOS","$EE $m CON #d/100 CENTAVOS")</f>
        <v>#VALUE!</v>
      </c>
      <c r="EQ226" s="193">
        <v>34</v>
      </c>
      <c r="ER226" s="194">
        <f t="shared" si="152"/>
        <v>1360</v>
      </c>
      <c r="ES226" s="195">
        <v>21.68</v>
      </c>
      <c r="ET226" s="196">
        <f>+EQ226*'PRECIOS SEGUN ADJ (RURAL)'!$B$13*'PRECIOS SEGUN ADJ (RURAL)'!$C$13</f>
        <v>29484.799999999999</v>
      </c>
      <c r="EU226" s="196" t="e" vm="1">
        <f>+[4]!NumLetras(ET226,"PESO","PESOS DOMINICANOS","$EE $m CON #d/100 CENTAVOS")</f>
        <v>#VALUE!</v>
      </c>
      <c r="EV226" s="197">
        <v>258</v>
      </c>
      <c r="EW226" s="198">
        <f t="shared" si="167"/>
        <v>5160</v>
      </c>
      <c r="EX226" s="199">
        <v>5.5</v>
      </c>
      <c r="EY226" s="200">
        <f>+EV226*'PRECIOS SEGUN ADJ (RURAL)'!$B$16*'PRECIOS SEGUN ADJ (RURAL)'!$C$16</f>
        <v>28380</v>
      </c>
      <c r="EZ226" s="200" t="e" vm="1">
        <f>+[4]!NumLetras(EY226,"PESO","PESOS DOMINICANOS","$EE $m CON #d/100 CENTAVOS")</f>
        <v>#VALUE!</v>
      </c>
      <c r="FA226" s="201">
        <v>17</v>
      </c>
      <c r="FB226" s="202">
        <f t="shared" si="153"/>
        <v>680</v>
      </c>
      <c r="FC226" s="203">
        <v>220</v>
      </c>
      <c r="FD226" s="204">
        <f>+FA226*'PRECIOS SEGUN ADJ (RURAL)'!$B$18*'PRECIOS SEGUN ADJ (RURAL)'!$C$18</f>
        <v>149600</v>
      </c>
      <c r="FE226" s="204" t="e" vm="1">
        <f>+[4]!NumLetras(FD226,"PESO","PESOS DOMINICANOS","$EE $m CON #d/100 CENTAVOS")</f>
        <v>#VALUE!</v>
      </c>
      <c r="FF226" s="204">
        <f t="shared" si="168"/>
        <v>26928</v>
      </c>
      <c r="FG226" s="80">
        <f t="shared" si="179"/>
        <v>1367253.6</v>
      </c>
      <c r="FH226" s="80" t="e" vm="1">
        <f>+[4]!NumLetras(FG226,"PESO","PESOS DOMINICANOS","$EE $m CON #d/100 CENTAVOS")</f>
        <v>#VALUE!</v>
      </c>
      <c r="FI226" s="80">
        <f t="shared" si="178"/>
        <v>112021.01</v>
      </c>
      <c r="FJ226" s="80" t="e" vm="1">
        <f>+[4]!NumLetras(FI226,"PESO","PESOS DOMINICANOS","$EE $m CON #d/100 CENTAVOS")</f>
        <v>#VALUE!</v>
      </c>
      <c r="FK226" s="80">
        <f t="shared" si="154"/>
        <v>1255232.5900000001</v>
      </c>
      <c r="FL226" s="80" t="e" vm="1">
        <f>+[4]!NumLetras(FK226,"PESO","PESOS DOMINICANOS","$EE $m CON #d/100 CENTAVOS")</f>
        <v>#VALUE!</v>
      </c>
      <c r="FM226" s="80">
        <f t="shared" si="155"/>
        <v>273450.71999999997</v>
      </c>
      <c r="FN226" s="80" t="e" vm="1">
        <f>+[4]!NumLetras(FM226,"PESO","PESOS DOMINICANOS","$EE $m CON #d/100 CENTAVOS")</f>
        <v>#VALUE!</v>
      </c>
      <c r="FO226" s="80">
        <f t="shared" si="156"/>
        <v>13672.54</v>
      </c>
      <c r="FP226" s="80" t="e" vm="1">
        <f>+[4]!NumLetras(FO226,"PESO","PESOS DOMINICANOS","$EE $m CON #d/100 CENTAVOS")</f>
        <v>#VALUE!</v>
      </c>
      <c r="FQ226" s="80"/>
      <c r="FR226" s="80">
        <f t="shared" si="157"/>
        <v>1093802.8800000001</v>
      </c>
      <c r="FS226" s="80" t="e" vm="1">
        <f>+[4]!NumLetras(FR226,"PESO","PESOS DOMINICANOS","$EE $m CON #d/100 CENTAVOS")</f>
        <v>#VALUE!</v>
      </c>
      <c r="FT226" s="37" t="str">
        <f>+VLOOKUP(D226,'RURAL XENIA'!F:G,2,0)</f>
        <v>R-36</v>
      </c>
    </row>
    <row r="227" spans="1:176">
      <c r="A227" s="37">
        <v>116</v>
      </c>
      <c r="B227" s="37">
        <v>116</v>
      </c>
      <c r="C227" s="26" t="s">
        <v>3586</v>
      </c>
      <c r="D227" s="37">
        <v>130981061</v>
      </c>
      <c r="E227" s="37">
        <f>+VLOOKUP(D227,'INFORMACION DE PROVEEDORES'!C:I,2,0)</f>
        <v>130981061</v>
      </c>
      <c r="F227" s="26" t="str">
        <f>+VLOOKUP(D227,'INFORMACION DE PROVEEDORES'!C:J,4,0)</f>
        <v xml:space="preserve">YOVANNY  MENCIA </v>
      </c>
      <c r="G227" s="37" t="str">
        <f>+VLOOKUP(D227,'INFORMACION DE PROVEEDORES'!C:K,5,0)</f>
        <v>031-0265882-4</v>
      </c>
      <c r="H227" s="26" t="str">
        <f>+VLOOKUP(D227,'INFORMACION DE PROVEEDORES'!C:L,7,0)</f>
        <v>CALLE REAL NO. 5, SANTIAGO,</v>
      </c>
      <c r="I227" s="37" t="str">
        <f>+VLOOKUP(D227,'INFORMACION DE PROVEEDORES'!C:M,3,0)</f>
        <v xml:space="preserve"> JURÍDICA</v>
      </c>
      <c r="J227" s="37">
        <v>4</v>
      </c>
      <c r="K227" s="37">
        <v>160</v>
      </c>
      <c r="L227" s="37">
        <v>13</v>
      </c>
      <c r="M227" s="37">
        <f t="shared" si="158"/>
        <v>520</v>
      </c>
      <c r="N227" s="189">
        <v>60.180000000000007</v>
      </c>
      <c r="O227" s="80">
        <f>+L227*'PRECIOS SEGUN ADJ (RURAL)'!$B$2*'PRECIOS SEGUN ADJ (RURAL)'!$C$2</f>
        <v>31293.600000000002</v>
      </c>
      <c r="P227" s="80" t="e" vm="1">
        <f>+[4]!NumLetras(O227,"PESO","PESOS DOMINICANOS","$EE $m CON #d/100 CENTAVOS")</f>
        <v>#VALUE!</v>
      </c>
      <c r="Q227" s="80">
        <f t="shared" si="159"/>
        <v>5006.9799999999996</v>
      </c>
      <c r="R227" s="165">
        <v>4</v>
      </c>
      <c r="S227" s="37">
        <f t="shared" si="135"/>
        <v>160</v>
      </c>
      <c r="T227" s="189">
        <v>33</v>
      </c>
      <c r="U227" s="80">
        <f>+R227*'PRECIOS SEGUN ADJ (RURAL)'!$B$3*'PRECIOS SEGUN ADJ (RURAL)'!$C$3</f>
        <v>5280</v>
      </c>
      <c r="V227" s="80" t="e" vm="1">
        <f>+[4]!NumLetras(U227,"PESO","PESOS DOMINICANOS","$EE $m CON #d/100 CENTAVOS")</f>
        <v>#VALUE!</v>
      </c>
      <c r="W227" s="192">
        <v>0</v>
      </c>
      <c r="X227" s="37">
        <f t="shared" si="169"/>
        <v>0</v>
      </c>
      <c r="Y227" s="189">
        <v>25.2</v>
      </c>
      <c r="Z227" s="80">
        <f>+W227*'PRECIOS SEGUN ADJ. (FRONTERIZO)'!$B$4*'PRECIOS SEGUN ADJ. (FRONTERIZO)'!$C$4</f>
        <v>0</v>
      </c>
      <c r="AA227" s="80" t="e" vm="1">
        <f>+[4]!NumLetras(Z227,"PESO","PESOS DOMINICANOS","$EE $m CON #d/100 CENTAVOS")</f>
        <v>#VALUE!</v>
      </c>
      <c r="AB227" s="165">
        <v>26</v>
      </c>
      <c r="AC227" s="37">
        <f t="shared" si="136"/>
        <v>1040</v>
      </c>
      <c r="AD227" s="189">
        <v>87.91</v>
      </c>
      <c r="AE227" s="80">
        <f>+AB227*'PRECIOS SEGUN ADJ (RURAL)'!$B$4*'PRECIOS SEGUN ADJ (RURAL)'!$C$4</f>
        <v>91426.4</v>
      </c>
      <c r="AF227" s="80" t="e" vm="1">
        <f>+[4]!NumLetras(AE227,"PESO","PESOS DOMINICANOS","$EE $m CON #d/100 CENTAVOS")</f>
        <v>#VALUE!</v>
      </c>
      <c r="AG227" s="80">
        <f t="shared" si="160"/>
        <v>16456.75</v>
      </c>
      <c r="AH227" s="165">
        <v>31</v>
      </c>
      <c r="AI227" s="37">
        <f t="shared" si="137"/>
        <v>1240</v>
      </c>
      <c r="AJ227" s="189">
        <v>53.95</v>
      </c>
      <c r="AK227" s="80">
        <f>+AH227*'PRECIOS SEGUN ADJ (RURAL)'!$B$5*'PRECIOS SEGUN ADJ (RURAL)'!$C$5</f>
        <v>66898</v>
      </c>
      <c r="AL227" s="80" t="e" vm="1">
        <f>+[4]!NumLetras(AK227,"PESO","PESOS DOMINICANOS","$EE $m CON #d/100 CENTAVOS")</f>
        <v>#VALUE!</v>
      </c>
      <c r="AM227" s="165">
        <v>5</v>
      </c>
      <c r="AN227" s="37">
        <f t="shared" si="138"/>
        <v>200</v>
      </c>
      <c r="AO227" s="189">
        <v>29.05</v>
      </c>
      <c r="AP227" s="80">
        <f>+AM227*'PRECIOS SEGUN ADJ (RURAL)'!$B$6*'PRECIOS SEGUN ADJ (RURAL)'!$C$6</f>
        <v>5810</v>
      </c>
      <c r="AQ227" s="80" t="e" vm="1">
        <f>+[4]!NumLetras(AP227,"PESO","PESOS DOMINICANOS","$EE $m CON #d/100 CENTAVOS")</f>
        <v>#VALUE!</v>
      </c>
      <c r="AR227" s="80">
        <f t="shared" si="161"/>
        <v>929.6</v>
      </c>
      <c r="AS227" s="165">
        <v>11</v>
      </c>
      <c r="AT227" s="37">
        <f t="shared" si="139"/>
        <v>440</v>
      </c>
      <c r="AU227" s="189">
        <v>304.44</v>
      </c>
      <c r="AV227" s="80">
        <f>+AS227*'PRECIOS SEGUN ADJ (RURAL)'!$B$7*'PRECIOS SEGUN ADJ (RURAL)'!$C$7</f>
        <v>133953.60000000001</v>
      </c>
      <c r="AW227" s="80" t="e" vm="1">
        <f>+[4]!NumLetras(AV227,"PESO","PESOS DOMINICANOS","$EE $m CON #d/100 CENTAVOS")</f>
        <v>#VALUE!</v>
      </c>
      <c r="AX227" s="80">
        <f t="shared" si="162"/>
        <v>24111.65</v>
      </c>
      <c r="AY227" s="37">
        <v>0</v>
      </c>
      <c r="AZ227" s="37">
        <f t="shared" si="170"/>
        <v>0</v>
      </c>
      <c r="BA227" s="189">
        <v>18.899999999999999</v>
      </c>
      <c r="BB227" s="80">
        <f>+AY227*'PRECIOS SEGUN ADJ. (FRONTERIZO)'!$B$9*'PRECIOS SEGUN ADJ. (FRONTERIZO)'!$C$9</f>
        <v>0</v>
      </c>
      <c r="BC227" s="80" t="e" vm="1">
        <f>+[4]!NumLetras(BB227,"PESO","PESOS DOMINICANOS","$EE $m CON #d/100 CENTAVOS")</f>
        <v>#VALUE!</v>
      </c>
      <c r="BD227" s="165">
        <v>4</v>
      </c>
      <c r="BE227" s="37">
        <f t="shared" si="140"/>
        <v>160</v>
      </c>
      <c r="BF227" s="189">
        <v>140.38999999999999</v>
      </c>
      <c r="BG227" s="80">
        <f>+BD227*'PRECIOS SEGUN ADJ (RURAL)'!$B$8*'PRECIOS SEGUN ADJ (RURAL)'!$C$8</f>
        <v>22462.399999999998</v>
      </c>
      <c r="BH227" s="80" t="e" vm="1">
        <f>+[4]!NumLetras(BG227,"PESO","PESOS DOMINICANOS","$EE $m CON #d/100 CENTAVOS")</f>
        <v>#VALUE!</v>
      </c>
      <c r="BI227" s="80">
        <f t="shared" si="163"/>
        <v>4043.23</v>
      </c>
      <c r="BJ227" s="37">
        <v>0</v>
      </c>
      <c r="BK227" s="37">
        <f t="shared" si="171"/>
        <v>0</v>
      </c>
      <c r="BL227" s="189">
        <v>31.459999999999997</v>
      </c>
      <c r="BM227" s="80">
        <f>+BJ227*'PRECIOS SEGUN ADJ. (FRONTERIZO)'!$B$11*'PRECIOS SEGUN ADJ. (FRONTERIZO)'!$C$11</f>
        <v>0</v>
      </c>
      <c r="BN227" s="80" t="e" vm="1">
        <f>+[4]!NumLetras(BM227,"PESO","PESOS DOMINICANOS","$EE $m CON #d/100 CENTAVOS")</f>
        <v>#VALUE!</v>
      </c>
      <c r="BO227" s="165">
        <v>8</v>
      </c>
      <c r="BP227" s="37">
        <f t="shared" si="141"/>
        <v>320</v>
      </c>
      <c r="BQ227" s="189">
        <v>68.099999999999994</v>
      </c>
      <c r="BR227" s="80">
        <f>+BO227*'PRECIOS SEGUN ADJ (RURAL)'!$B$9*'PRECIOS SEGUN ADJ (RURAL)'!$C$9</f>
        <v>21792</v>
      </c>
      <c r="BS227" s="80" t="e" vm="1">
        <f>+[4]!NumLetras(BR227,"PESO","PESOS DOMINICANOS","$EE $m CON #d/100 CENTAVOS")</f>
        <v>#VALUE!</v>
      </c>
      <c r="BT227" s="165">
        <v>160</v>
      </c>
      <c r="BU227" s="37">
        <f t="shared" si="164"/>
        <v>3200</v>
      </c>
      <c r="BV227" s="189">
        <v>5.5</v>
      </c>
      <c r="BW227" s="80">
        <f>+BT227*'PRECIOS SEGUN ADJ (RURAL)'!$B$10*'PRECIOS SEGUN ADJ (RURAL)'!$C$10</f>
        <v>17600</v>
      </c>
      <c r="BX227" s="80" t="e" vm="1">
        <f>+[4]!NumLetras(BW227,"PESO","PESOS DOMINICANOS","$EE $m CON #d/100 CENTAVOS")</f>
        <v>#VALUE!</v>
      </c>
      <c r="BY227" s="165">
        <v>160</v>
      </c>
      <c r="BZ227" s="37">
        <f t="shared" si="142"/>
        <v>6400</v>
      </c>
      <c r="CA227" s="189">
        <v>7.1500000000000012</v>
      </c>
      <c r="CB227" s="80">
        <f>+BY227*'PRECIOS SEGUN ADJ (RURAL)'!$B$11*'PRECIOS SEGUN ADJ (RURAL)'!$C$11</f>
        <v>45760</v>
      </c>
      <c r="CC227" s="80" t="e" vm="1">
        <f>+[4]!NumLetras(CB227,"PESO","PESOS DOMINICANOS","$EE $m CON #d/100 CENTAVOS")</f>
        <v>#VALUE!</v>
      </c>
      <c r="CD227" s="165">
        <v>160</v>
      </c>
      <c r="CE227" s="37">
        <f t="shared" si="143"/>
        <v>6400</v>
      </c>
      <c r="CF227" s="189">
        <v>6.84</v>
      </c>
      <c r="CG227" s="80">
        <f>+CD227*'PRECIOS SEGUN ADJ (RURAL)'!$B$12*'PRECIOS SEGUN ADJ (RURAL)'!$C$12</f>
        <v>43776</v>
      </c>
      <c r="CH227" s="80" t="e" vm="1">
        <f>+[4]!NumLetras(CG227,"PESO","PESOS DOMINICANOS","$EE $m CON #d/100 CENTAVOS")</f>
        <v>#VALUE!</v>
      </c>
      <c r="CI227" s="37">
        <v>0</v>
      </c>
      <c r="CJ227" s="37">
        <f t="shared" si="172"/>
        <v>0</v>
      </c>
      <c r="CK227" s="189">
        <v>60</v>
      </c>
      <c r="CL227" s="80">
        <f>+CI227*'PRECIOS SEGUN ADJ. (FRONTERIZO)'!$B$16*'PRECIOS SEGUN ADJ. (FRONTERIZO)'!$C$16</f>
        <v>0</v>
      </c>
      <c r="CM227" s="80" t="e" vm="1">
        <f>+[4]!NumLetras(CL227,"PESO","PESOS DOMINICANOS","$EE $m CON #d/100 CENTAVOS")</f>
        <v>#VALUE!</v>
      </c>
      <c r="CN227" s="80">
        <f t="shared" si="144"/>
        <v>0</v>
      </c>
      <c r="CO227" s="37">
        <v>0</v>
      </c>
      <c r="CP227" s="37">
        <f t="shared" si="173"/>
        <v>0</v>
      </c>
      <c r="CQ227" s="189">
        <v>55.649999999999991</v>
      </c>
      <c r="CR227" s="80">
        <f>+CO227*'PRECIOS SEGUN ADJ. (FRONTERIZO)'!$B$17*'PRECIOS SEGUN ADJ. (FRONTERIZO)'!$C$17</f>
        <v>0</v>
      </c>
      <c r="CS227" s="80" t="e" vm="1">
        <f>+[4]!NumLetras(CR227,"PESO","PESOS DOMINICANOS","$EE $m CON #d/100 CENTAVOS")</f>
        <v>#VALUE!</v>
      </c>
      <c r="CT227" s="80">
        <f t="shared" si="145"/>
        <v>0</v>
      </c>
      <c r="CU227" s="165">
        <v>160</v>
      </c>
      <c r="CV227" s="37">
        <f t="shared" si="146"/>
        <v>6400</v>
      </c>
      <c r="CW227" s="189">
        <v>6.5999999999999988</v>
      </c>
      <c r="CX227" s="80">
        <f>+CU227*'PRECIOS SEGUN ADJ (RURAL)'!$B$14*'PRECIOS SEGUN ADJ (RURAL)'!$C$14</f>
        <v>42240</v>
      </c>
      <c r="CY227" s="80" t="e" vm="1">
        <f>+[4]!NumLetras(CX227,"PESO","PESOS DOMINICANOS","$EE $m CON #d/100 CENTAVOS")</f>
        <v>#VALUE!</v>
      </c>
      <c r="CZ227" s="37">
        <v>0</v>
      </c>
      <c r="DA227" s="37">
        <f t="shared" si="174"/>
        <v>0</v>
      </c>
      <c r="DB227" s="189">
        <v>65.75</v>
      </c>
      <c r="DC227" s="80">
        <f>+CZ227*'PRECIOS SEGUN ADJ. (FRONTERIZO)'!$B$19*'PRECIOS SEGUN ADJ. (FRONTERIZO)'!$C$19</f>
        <v>0</v>
      </c>
      <c r="DD227" s="80" t="e" vm="1">
        <f>+[4]!NumLetras(DC227,"PESO","PESOS DOMINICANOS","$EE $m CON #d/100 CENTAVOS")</f>
        <v>#VALUE!</v>
      </c>
      <c r="DE227" s="80">
        <f t="shared" si="147"/>
        <v>0</v>
      </c>
      <c r="DF227" s="165">
        <v>7</v>
      </c>
      <c r="DG227" s="37">
        <f t="shared" si="148"/>
        <v>280</v>
      </c>
      <c r="DH227" s="189">
        <v>82.59999999999998</v>
      </c>
      <c r="DI227" s="80">
        <f>+DF227*'PRECIOS SEGUN ADJ (RURAL)'!$B$15*'PRECIOS SEGUN ADJ (RURAL)'!$C$15</f>
        <v>23127.999999999996</v>
      </c>
      <c r="DJ227" s="80" t="e" vm="1">
        <f>+[4]!NumLetras(DI227,"PESO","PESOS DOMINICANOS","$EE $m CON #d/100 CENTAVOS")</f>
        <v>#VALUE!</v>
      </c>
      <c r="DK227" s="80">
        <f t="shared" si="165"/>
        <v>4163.04</v>
      </c>
      <c r="DL227" s="165">
        <v>160</v>
      </c>
      <c r="DM227" s="37">
        <f t="shared" si="149"/>
        <v>6400</v>
      </c>
      <c r="DN227" s="189">
        <v>23.059999999999995</v>
      </c>
      <c r="DO227" s="80">
        <f>+DL227*'PRECIOS SEGUN ADJ (RURAL)'!$B$17*'PRECIOS SEGUN ADJ (RURAL)'!$C$17</f>
        <v>147584</v>
      </c>
      <c r="DP227" s="80" t="e" vm="1">
        <f>+[4]!NumLetras(DO227,"PESO","PESOS DOMINICANOS","$EE $m CON #d/100 CENTAVOS")</f>
        <v>#VALUE!</v>
      </c>
      <c r="DQ227" s="192">
        <v>0</v>
      </c>
      <c r="DR227" s="192">
        <f t="shared" si="175"/>
        <v>0</v>
      </c>
      <c r="DS227" s="189">
        <v>80.849999999999994</v>
      </c>
      <c r="DT227" s="80">
        <f>+DQ227*'PRECIOS SEGUN ADJ. (FRONTERIZO)'!$B$22*'PRECIOS SEGUN ADJ. (FRONTERIZO)'!$C$22</f>
        <v>0</v>
      </c>
      <c r="DU227" s="80" t="e" vm="1">
        <f>+[4]!NumLetras(DT227,"PESO","PESOS DOMINICANOS","$EE $m CON #d/100 CENTAVOS")</f>
        <v>#VALUE!</v>
      </c>
      <c r="DV227" s="165">
        <v>8</v>
      </c>
      <c r="DW227" s="37">
        <f t="shared" si="150"/>
        <v>320</v>
      </c>
      <c r="DX227" s="189">
        <v>21.83</v>
      </c>
      <c r="DY227" s="80">
        <f>+DV227*'PRECIOS SEGUN ADJ (RURAL)'!$B$19*'PRECIOS SEGUN ADJ (RURAL)'!$C$19</f>
        <v>6985.5999999999995</v>
      </c>
      <c r="DZ227" s="80" t="e" vm="1">
        <f>+[4]!NumLetras(DY227,"PESO","PESOS DOMINICANOS","$EE $m CON #d/100 CENTAVOS")</f>
        <v>#VALUE!</v>
      </c>
      <c r="EA227" s="80">
        <f t="shared" si="166"/>
        <v>1257.4100000000001</v>
      </c>
      <c r="EB227" s="165">
        <v>26</v>
      </c>
      <c r="EC227" s="37">
        <f t="shared" si="151"/>
        <v>1040</v>
      </c>
      <c r="ED227" s="189">
        <v>33</v>
      </c>
      <c r="EE227" s="80">
        <f>+EB227*'PRECIOS SEGUN ADJ (RURAL)'!$B$20*'PRECIOS SEGUN ADJ (RURAL)'!$C$20</f>
        <v>34320</v>
      </c>
      <c r="EF227" s="80" t="e" vm="1">
        <f>+[4]!NumLetras(EE227,"PESO","PESOS DOMINICANOS","$EE $m CON #d/100 CENTAVOS")</f>
        <v>#VALUE!</v>
      </c>
      <c r="EG227" s="37">
        <v>0</v>
      </c>
      <c r="EH227" s="37">
        <f t="shared" si="176"/>
        <v>0</v>
      </c>
      <c r="EI227" s="189">
        <v>15.789999999999997</v>
      </c>
      <c r="EJ227" s="80">
        <f>+EG227*'PRECIOS SEGUN ADJ. (FRONTERIZO)'!$B$25*'PRECIOS SEGUN ADJ. (FRONTERIZO)'!$C$25</f>
        <v>0</v>
      </c>
      <c r="EK227" s="80" t="e" vm="1">
        <f>+[4]!NumLetras(EJ227,"PESO","PESOS DOMINICANOS","$EE $m CON #d/100 CENTAVOS")</f>
        <v>#VALUE!</v>
      </c>
      <c r="EL227" s="37">
        <v>0</v>
      </c>
      <c r="EM227" s="37">
        <f t="shared" si="177"/>
        <v>0</v>
      </c>
      <c r="EN227" s="189">
        <v>31.5</v>
      </c>
      <c r="EO227" s="80">
        <f>+EL227*'PRECIOS SEGUN ADJ. (FRONTERIZO)'!$B$26*'PRECIOS SEGUN ADJ. (FRONTERIZO)'!$C$26</f>
        <v>0</v>
      </c>
      <c r="EP227" s="80" t="e" vm="1">
        <f>+[4]!NumLetras(EO227,"PESO","PESOS DOMINICANOS","$EE $m CON #d/100 CENTAVOS")</f>
        <v>#VALUE!</v>
      </c>
      <c r="EQ227" s="193">
        <v>22</v>
      </c>
      <c r="ER227" s="194">
        <f t="shared" si="152"/>
        <v>880</v>
      </c>
      <c r="ES227" s="195">
        <v>21.68</v>
      </c>
      <c r="ET227" s="196">
        <f>+EQ227*'PRECIOS SEGUN ADJ (RURAL)'!$B$13*'PRECIOS SEGUN ADJ (RURAL)'!$C$13</f>
        <v>19078.399999999998</v>
      </c>
      <c r="EU227" s="196" t="e" vm="1">
        <f>+[4]!NumLetras(ET227,"PESO","PESOS DOMINICANOS","$EE $m CON #d/100 CENTAVOS")</f>
        <v>#VALUE!</v>
      </c>
      <c r="EV227" s="197">
        <v>160</v>
      </c>
      <c r="EW227" s="198">
        <f t="shared" si="167"/>
        <v>3200</v>
      </c>
      <c r="EX227" s="199">
        <v>5.5</v>
      </c>
      <c r="EY227" s="200">
        <f>+EV227*'PRECIOS SEGUN ADJ (RURAL)'!$B$16*'PRECIOS SEGUN ADJ (RURAL)'!$C$16</f>
        <v>17600</v>
      </c>
      <c r="EZ227" s="200" t="e" vm="1">
        <f>+[4]!NumLetras(EY227,"PESO","PESOS DOMINICANOS","$EE $m CON #d/100 CENTAVOS")</f>
        <v>#VALUE!</v>
      </c>
      <c r="FA227" s="201">
        <v>11</v>
      </c>
      <c r="FB227" s="202">
        <f t="shared" si="153"/>
        <v>440</v>
      </c>
      <c r="FC227" s="203">
        <v>220</v>
      </c>
      <c r="FD227" s="204">
        <f>+FA227*'PRECIOS SEGUN ADJ (RURAL)'!$B$18*'PRECIOS SEGUN ADJ (RURAL)'!$C$18</f>
        <v>96800</v>
      </c>
      <c r="FE227" s="204" t="e" vm="1">
        <f>+[4]!NumLetras(FD227,"PESO","PESOS DOMINICANOS","$EE $m CON #d/100 CENTAVOS")</f>
        <v>#VALUE!</v>
      </c>
      <c r="FF227" s="204">
        <f t="shared" si="168"/>
        <v>17424</v>
      </c>
      <c r="FG227" s="80">
        <f t="shared" si="179"/>
        <v>873788</v>
      </c>
      <c r="FH227" s="80" t="e" vm="1">
        <f>+[4]!NumLetras(FG227,"PESO","PESOS DOMINICANOS","$EE $m CON #d/100 CENTAVOS")</f>
        <v>#VALUE!</v>
      </c>
      <c r="FI227" s="80">
        <f t="shared" si="178"/>
        <v>73392.66</v>
      </c>
      <c r="FJ227" s="80" t="e" vm="1">
        <f>+[4]!NumLetras(FI227,"PESO","PESOS DOMINICANOS","$EE $m CON #d/100 CENTAVOS")</f>
        <v>#VALUE!</v>
      </c>
      <c r="FK227" s="80">
        <f t="shared" si="154"/>
        <v>800395.34</v>
      </c>
      <c r="FL227" s="80" t="e" vm="1">
        <f>+[4]!NumLetras(FK227,"PESO","PESOS DOMINICANOS","$EE $m CON #d/100 CENTAVOS")</f>
        <v>#VALUE!</v>
      </c>
      <c r="FM227" s="80">
        <f t="shared" si="155"/>
        <v>174757.6</v>
      </c>
      <c r="FN227" s="80" t="e" vm="1">
        <f>+[4]!NumLetras(FM227,"PESO","PESOS DOMINICANOS","$EE $m CON #d/100 CENTAVOS")</f>
        <v>#VALUE!</v>
      </c>
      <c r="FO227" s="80">
        <f t="shared" si="156"/>
        <v>8737.8799999999992</v>
      </c>
      <c r="FP227" s="80" t="e" vm="1">
        <f>+[4]!NumLetras(FO227,"PESO","PESOS DOMINICANOS","$EE $m CON #d/100 CENTAVOS")</f>
        <v>#VALUE!</v>
      </c>
      <c r="FQ227" s="80"/>
      <c r="FR227" s="80">
        <f t="shared" si="157"/>
        <v>699030.4</v>
      </c>
      <c r="FS227" s="80" t="e" vm="1">
        <f>+[4]!NumLetras(FR227,"PESO","PESOS DOMINICANOS","$EE $m CON #d/100 CENTAVOS")</f>
        <v>#VALUE!</v>
      </c>
      <c r="FT227" s="37" t="str">
        <f>+VLOOKUP(D227,'RURAL XENIA'!F:G,2,0)</f>
        <v>R-28</v>
      </c>
    </row>
    <row r="228" spans="1:176">
      <c r="A228" s="37">
        <v>117</v>
      </c>
      <c r="B228" s="37">
        <v>117</v>
      </c>
      <c r="C228" s="26" t="s">
        <v>3596</v>
      </c>
      <c r="D228" s="37">
        <v>130721157</v>
      </c>
      <c r="E228" s="37">
        <f>+VLOOKUP(D228,'INFORMACION DE PROVEEDORES'!C:I,2,0)</f>
        <v>130721157</v>
      </c>
      <c r="F228" s="26" t="str">
        <f>+VLOOKUP(D228,'INFORMACION DE PROVEEDORES'!C:J,4,0)</f>
        <v>RAUL SOSA PEREZ</v>
      </c>
      <c r="G228" s="37" t="str">
        <f>+VLOOKUP(D228,'INFORMACION DE PROVEEDORES'!C:K,5,0)</f>
        <v>001-1630604-4</v>
      </c>
      <c r="H228" s="26" t="str">
        <f>+VLOOKUP(D228,'INFORMACION DE PROVEEDORES'!C:L,7,0)</f>
        <v xml:space="preserve">CALLE MAXIMO GOMEZ NO.21 </v>
      </c>
      <c r="I228" s="37" t="str">
        <f>+VLOOKUP(D228,'INFORMACION DE PROVEEDORES'!C:M,3,0)</f>
        <v xml:space="preserve"> JURÍDICA</v>
      </c>
      <c r="J228" s="37">
        <v>8</v>
      </c>
      <c r="K228" s="37">
        <v>248</v>
      </c>
      <c r="L228" s="37">
        <v>21</v>
      </c>
      <c r="M228" s="37">
        <f t="shared" si="158"/>
        <v>840</v>
      </c>
      <c r="N228" s="189">
        <v>60.180000000000007</v>
      </c>
      <c r="O228" s="80">
        <f>+L228*'PRECIOS SEGUN ADJ (RURAL)'!$B$2*'PRECIOS SEGUN ADJ (RURAL)'!$C$2</f>
        <v>50551.199999999997</v>
      </c>
      <c r="P228" s="80" t="e" vm="1">
        <f>+[4]!NumLetras(O228,"PESO","PESOS DOMINICANOS","$EE $m CON #d/100 CENTAVOS")</f>
        <v>#VALUE!</v>
      </c>
      <c r="Q228" s="80">
        <f t="shared" si="159"/>
        <v>8088.19</v>
      </c>
      <c r="R228" s="165">
        <v>8</v>
      </c>
      <c r="S228" s="37">
        <f t="shared" si="135"/>
        <v>320</v>
      </c>
      <c r="T228" s="189">
        <v>33</v>
      </c>
      <c r="U228" s="80">
        <f>+R228*'PRECIOS SEGUN ADJ (RURAL)'!$B$3*'PRECIOS SEGUN ADJ (RURAL)'!$C$3</f>
        <v>10560</v>
      </c>
      <c r="V228" s="80" t="e" vm="1">
        <f>+[4]!NumLetras(U228,"PESO","PESOS DOMINICANOS","$EE $m CON #d/100 CENTAVOS")</f>
        <v>#VALUE!</v>
      </c>
      <c r="W228" s="192">
        <v>0</v>
      </c>
      <c r="X228" s="37">
        <f t="shared" si="169"/>
        <v>0</v>
      </c>
      <c r="Y228" s="189">
        <v>25.2</v>
      </c>
      <c r="Z228" s="80">
        <f>+W228*'PRECIOS SEGUN ADJ. (FRONTERIZO)'!$B$4*'PRECIOS SEGUN ADJ. (FRONTERIZO)'!$C$4</f>
        <v>0</v>
      </c>
      <c r="AA228" s="80" t="e" vm="1">
        <f>+[4]!NumLetras(Z228,"PESO","PESOS DOMINICANOS","$EE $m CON #d/100 CENTAVOS")</f>
        <v>#VALUE!</v>
      </c>
      <c r="AB228" s="165">
        <v>41</v>
      </c>
      <c r="AC228" s="37">
        <f t="shared" si="136"/>
        <v>1640</v>
      </c>
      <c r="AD228" s="189">
        <v>87.91</v>
      </c>
      <c r="AE228" s="80">
        <f>+AB228*'PRECIOS SEGUN ADJ (RURAL)'!$B$4*'PRECIOS SEGUN ADJ (RURAL)'!$C$4</f>
        <v>144172.4</v>
      </c>
      <c r="AF228" s="80" t="e" vm="1">
        <f>+[4]!NumLetras(AE228,"PESO","PESOS DOMINICANOS","$EE $m CON #d/100 CENTAVOS")</f>
        <v>#VALUE!</v>
      </c>
      <c r="AG228" s="80">
        <f t="shared" si="160"/>
        <v>25951.03</v>
      </c>
      <c r="AH228" s="165">
        <v>51</v>
      </c>
      <c r="AI228" s="37">
        <f t="shared" si="137"/>
        <v>2040</v>
      </c>
      <c r="AJ228" s="189">
        <v>53.95</v>
      </c>
      <c r="AK228" s="80">
        <f>+AH228*'PRECIOS SEGUN ADJ (RURAL)'!$B$5*'PRECIOS SEGUN ADJ (RURAL)'!$C$5</f>
        <v>110058.00000000001</v>
      </c>
      <c r="AL228" s="80" t="e" vm="1">
        <f>+[4]!NumLetras(AK228,"PESO","PESOS DOMINICANOS","$EE $m CON #d/100 CENTAVOS")</f>
        <v>#VALUE!</v>
      </c>
      <c r="AM228" s="165">
        <v>9</v>
      </c>
      <c r="AN228" s="37">
        <f t="shared" si="138"/>
        <v>360</v>
      </c>
      <c r="AO228" s="189">
        <v>29.05</v>
      </c>
      <c r="AP228" s="80">
        <f>+AM228*'PRECIOS SEGUN ADJ (RURAL)'!$B$6*'PRECIOS SEGUN ADJ (RURAL)'!$C$6</f>
        <v>10458</v>
      </c>
      <c r="AQ228" s="80" t="e" vm="1">
        <f>+[4]!NumLetras(AP228,"PESO","PESOS DOMINICANOS","$EE $m CON #d/100 CENTAVOS")</f>
        <v>#VALUE!</v>
      </c>
      <c r="AR228" s="80">
        <f t="shared" si="161"/>
        <v>1673.28</v>
      </c>
      <c r="AS228" s="165">
        <v>17</v>
      </c>
      <c r="AT228" s="37">
        <f t="shared" si="139"/>
        <v>680</v>
      </c>
      <c r="AU228" s="189">
        <v>304.44</v>
      </c>
      <c r="AV228" s="80">
        <f>+AS228*'PRECIOS SEGUN ADJ (RURAL)'!$B$7*'PRECIOS SEGUN ADJ (RURAL)'!$C$7</f>
        <v>207019.19999999998</v>
      </c>
      <c r="AW228" s="80" t="e" vm="1">
        <f>+[4]!NumLetras(AV228,"PESO","PESOS DOMINICANOS","$EE $m CON #d/100 CENTAVOS")</f>
        <v>#VALUE!</v>
      </c>
      <c r="AX228" s="80">
        <f t="shared" si="162"/>
        <v>37263.46</v>
      </c>
      <c r="AY228" s="37">
        <v>0</v>
      </c>
      <c r="AZ228" s="37">
        <f t="shared" si="170"/>
        <v>0</v>
      </c>
      <c r="BA228" s="189">
        <v>18.899999999999999</v>
      </c>
      <c r="BB228" s="80">
        <f>+AY228*'PRECIOS SEGUN ADJ. (FRONTERIZO)'!$B$9*'PRECIOS SEGUN ADJ. (FRONTERIZO)'!$C$9</f>
        <v>0</v>
      </c>
      <c r="BC228" s="80" t="e" vm="1">
        <f>+[4]!NumLetras(BB228,"PESO","PESOS DOMINICANOS","$EE $m CON #d/100 CENTAVOS")</f>
        <v>#VALUE!</v>
      </c>
      <c r="BD228" s="165">
        <v>8</v>
      </c>
      <c r="BE228" s="37">
        <f t="shared" si="140"/>
        <v>320</v>
      </c>
      <c r="BF228" s="189">
        <v>140.38999999999999</v>
      </c>
      <c r="BG228" s="80">
        <f>+BD228*'PRECIOS SEGUN ADJ (RURAL)'!$B$8*'PRECIOS SEGUN ADJ (RURAL)'!$C$8</f>
        <v>44924.799999999996</v>
      </c>
      <c r="BH228" s="80" t="e" vm="1">
        <f>+[4]!NumLetras(BG228,"PESO","PESOS DOMINICANOS","$EE $m CON #d/100 CENTAVOS")</f>
        <v>#VALUE!</v>
      </c>
      <c r="BI228" s="80">
        <f t="shared" si="163"/>
        <v>8086.46</v>
      </c>
      <c r="BJ228" s="37">
        <v>0</v>
      </c>
      <c r="BK228" s="37">
        <f t="shared" si="171"/>
        <v>0</v>
      </c>
      <c r="BL228" s="189">
        <v>31.459999999999997</v>
      </c>
      <c r="BM228" s="80">
        <f>+BJ228*'PRECIOS SEGUN ADJ. (FRONTERIZO)'!$B$11*'PRECIOS SEGUN ADJ. (FRONTERIZO)'!$C$11</f>
        <v>0</v>
      </c>
      <c r="BN228" s="80" t="e" vm="1">
        <f>+[4]!NumLetras(BM228,"PESO","PESOS DOMINICANOS","$EE $m CON #d/100 CENTAVOS")</f>
        <v>#VALUE!</v>
      </c>
      <c r="BO228" s="165">
        <v>15</v>
      </c>
      <c r="BP228" s="37">
        <f t="shared" si="141"/>
        <v>600</v>
      </c>
      <c r="BQ228" s="189">
        <v>68.099999999999994</v>
      </c>
      <c r="BR228" s="80">
        <f>+BO228*'PRECIOS SEGUN ADJ (RURAL)'!$B$9*'PRECIOS SEGUN ADJ (RURAL)'!$C$9</f>
        <v>40859.999999999993</v>
      </c>
      <c r="BS228" s="80" t="e" vm="1">
        <f>+[4]!NumLetras(BR228,"PESO","PESOS DOMINICANOS","$EE $m CON #d/100 CENTAVOS")</f>
        <v>#VALUE!</v>
      </c>
      <c r="BT228" s="165">
        <v>248</v>
      </c>
      <c r="BU228" s="37">
        <f t="shared" si="164"/>
        <v>4960</v>
      </c>
      <c r="BV228" s="189">
        <v>5.5</v>
      </c>
      <c r="BW228" s="80">
        <f>+BT228*'PRECIOS SEGUN ADJ (RURAL)'!$B$10*'PRECIOS SEGUN ADJ (RURAL)'!$C$10</f>
        <v>27280</v>
      </c>
      <c r="BX228" s="80" t="e" vm="1">
        <f>+[4]!NumLetras(BW228,"PESO","PESOS DOMINICANOS","$EE $m CON #d/100 CENTAVOS")</f>
        <v>#VALUE!</v>
      </c>
      <c r="BY228" s="165">
        <v>248</v>
      </c>
      <c r="BZ228" s="37">
        <f t="shared" si="142"/>
        <v>9920</v>
      </c>
      <c r="CA228" s="189">
        <v>7.1500000000000012</v>
      </c>
      <c r="CB228" s="80">
        <f>+BY228*'PRECIOS SEGUN ADJ (RURAL)'!$B$11*'PRECIOS SEGUN ADJ (RURAL)'!$C$11</f>
        <v>70928</v>
      </c>
      <c r="CC228" s="80" t="e" vm="1">
        <f>+[4]!NumLetras(CB228,"PESO","PESOS DOMINICANOS","$EE $m CON #d/100 CENTAVOS")</f>
        <v>#VALUE!</v>
      </c>
      <c r="CD228" s="165">
        <v>248</v>
      </c>
      <c r="CE228" s="37">
        <f t="shared" si="143"/>
        <v>9920</v>
      </c>
      <c r="CF228" s="189">
        <v>6.84</v>
      </c>
      <c r="CG228" s="80">
        <f>+CD228*'PRECIOS SEGUN ADJ (RURAL)'!$B$12*'PRECIOS SEGUN ADJ (RURAL)'!$C$12</f>
        <v>67852.800000000003</v>
      </c>
      <c r="CH228" s="80" t="e" vm="1">
        <f>+[4]!NumLetras(CG228,"PESO","PESOS DOMINICANOS","$EE $m CON #d/100 CENTAVOS")</f>
        <v>#VALUE!</v>
      </c>
      <c r="CI228" s="37">
        <v>0</v>
      </c>
      <c r="CJ228" s="37">
        <f t="shared" si="172"/>
        <v>0</v>
      </c>
      <c r="CK228" s="189">
        <v>60</v>
      </c>
      <c r="CL228" s="80">
        <f>+CI228*'PRECIOS SEGUN ADJ. (FRONTERIZO)'!$B$16*'PRECIOS SEGUN ADJ. (FRONTERIZO)'!$C$16</f>
        <v>0</v>
      </c>
      <c r="CM228" s="80" t="e" vm="1">
        <f>+[4]!NumLetras(CL228,"PESO","PESOS DOMINICANOS","$EE $m CON #d/100 CENTAVOS")</f>
        <v>#VALUE!</v>
      </c>
      <c r="CN228" s="80">
        <f t="shared" si="144"/>
        <v>0</v>
      </c>
      <c r="CO228" s="37">
        <v>0</v>
      </c>
      <c r="CP228" s="37">
        <f t="shared" si="173"/>
        <v>0</v>
      </c>
      <c r="CQ228" s="189">
        <v>55.649999999999991</v>
      </c>
      <c r="CR228" s="80">
        <f>+CO228*'PRECIOS SEGUN ADJ. (FRONTERIZO)'!$B$17*'PRECIOS SEGUN ADJ. (FRONTERIZO)'!$C$17</f>
        <v>0</v>
      </c>
      <c r="CS228" s="80" t="e" vm="1">
        <f>+[4]!NumLetras(CR228,"PESO","PESOS DOMINICANOS","$EE $m CON #d/100 CENTAVOS")</f>
        <v>#VALUE!</v>
      </c>
      <c r="CT228" s="80">
        <f t="shared" si="145"/>
        <v>0</v>
      </c>
      <c r="CU228" s="165">
        <v>248</v>
      </c>
      <c r="CV228" s="37">
        <f t="shared" si="146"/>
        <v>9920</v>
      </c>
      <c r="CW228" s="189">
        <v>6.5999999999999988</v>
      </c>
      <c r="CX228" s="80">
        <f>+CU228*'PRECIOS SEGUN ADJ (RURAL)'!$B$14*'PRECIOS SEGUN ADJ (RURAL)'!$C$14</f>
        <v>65472</v>
      </c>
      <c r="CY228" s="80" t="e" vm="1">
        <f>+[4]!NumLetras(CX228,"PESO","PESOS DOMINICANOS","$EE $m CON #d/100 CENTAVOS")</f>
        <v>#VALUE!</v>
      </c>
      <c r="CZ228" s="37">
        <v>0</v>
      </c>
      <c r="DA228" s="37">
        <f t="shared" si="174"/>
        <v>0</v>
      </c>
      <c r="DB228" s="189">
        <v>65.75</v>
      </c>
      <c r="DC228" s="80">
        <f>+CZ228*'PRECIOS SEGUN ADJ. (FRONTERIZO)'!$B$19*'PRECIOS SEGUN ADJ. (FRONTERIZO)'!$C$19</f>
        <v>0</v>
      </c>
      <c r="DD228" s="80" t="e" vm="1">
        <f>+[4]!NumLetras(DC228,"PESO","PESOS DOMINICANOS","$EE $m CON #d/100 CENTAVOS")</f>
        <v>#VALUE!</v>
      </c>
      <c r="DE228" s="80">
        <f t="shared" si="147"/>
        <v>0</v>
      </c>
      <c r="DF228" s="165">
        <v>13</v>
      </c>
      <c r="DG228" s="37">
        <f t="shared" si="148"/>
        <v>520</v>
      </c>
      <c r="DH228" s="189">
        <v>82.59999999999998</v>
      </c>
      <c r="DI228" s="80">
        <f>+DF228*'PRECIOS SEGUN ADJ (RURAL)'!$B$15*'PRECIOS SEGUN ADJ (RURAL)'!$C$15</f>
        <v>42952</v>
      </c>
      <c r="DJ228" s="80" t="e" vm="1">
        <f>+[4]!NumLetras(DI228,"PESO","PESOS DOMINICANOS","$EE $m CON #d/100 CENTAVOS")</f>
        <v>#VALUE!</v>
      </c>
      <c r="DK228" s="80">
        <f t="shared" si="165"/>
        <v>7731.36</v>
      </c>
      <c r="DL228" s="165">
        <v>248</v>
      </c>
      <c r="DM228" s="37">
        <f t="shared" si="149"/>
        <v>9920</v>
      </c>
      <c r="DN228" s="189">
        <v>23.059999999999995</v>
      </c>
      <c r="DO228" s="80">
        <f>+DL228*'PRECIOS SEGUN ADJ (RURAL)'!$B$17*'PRECIOS SEGUN ADJ (RURAL)'!$C$17</f>
        <v>228755.20000000001</v>
      </c>
      <c r="DP228" s="80" t="e" vm="1">
        <f>+[4]!NumLetras(DO228,"PESO","PESOS DOMINICANOS","$EE $m CON #d/100 CENTAVOS")</f>
        <v>#VALUE!</v>
      </c>
      <c r="DQ228" s="192">
        <v>0</v>
      </c>
      <c r="DR228" s="192">
        <f t="shared" si="175"/>
        <v>0</v>
      </c>
      <c r="DS228" s="189">
        <v>80.849999999999994</v>
      </c>
      <c r="DT228" s="80">
        <f>+DQ228*'PRECIOS SEGUN ADJ. (FRONTERIZO)'!$B$22*'PRECIOS SEGUN ADJ. (FRONTERIZO)'!$C$22</f>
        <v>0</v>
      </c>
      <c r="DU228" s="80" t="e" vm="1">
        <f>+[4]!NumLetras(DT228,"PESO","PESOS DOMINICANOS","$EE $m CON #d/100 CENTAVOS")</f>
        <v>#VALUE!</v>
      </c>
      <c r="DV228" s="165">
        <v>14</v>
      </c>
      <c r="DW228" s="37">
        <f t="shared" si="150"/>
        <v>560</v>
      </c>
      <c r="DX228" s="189">
        <v>21.83</v>
      </c>
      <c r="DY228" s="80">
        <f>+DV228*'PRECIOS SEGUN ADJ (RURAL)'!$B$19*'PRECIOS SEGUN ADJ (RURAL)'!$C$19</f>
        <v>12224.8</v>
      </c>
      <c r="DZ228" s="80" t="e" vm="1">
        <f>+[4]!NumLetras(DY228,"PESO","PESOS DOMINICANOS","$EE $m CON #d/100 CENTAVOS")</f>
        <v>#VALUE!</v>
      </c>
      <c r="EA228" s="80">
        <f t="shared" si="166"/>
        <v>2200.46</v>
      </c>
      <c r="EB228" s="165">
        <v>40</v>
      </c>
      <c r="EC228" s="37">
        <f t="shared" si="151"/>
        <v>1600</v>
      </c>
      <c r="ED228" s="189">
        <v>33</v>
      </c>
      <c r="EE228" s="80">
        <f>+EB228*'PRECIOS SEGUN ADJ (RURAL)'!$B$20*'PRECIOS SEGUN ADJ (RURAL)'!$C$20</f>
        <v>52800</v>
      </c>
      <c r="EF228" s="80" t="e" vm="1">
        <f>+[4]!NumLetras(EE228,"PESO","PESOS DOMINICANOS","$EE $m CON #d/100 CENTAVOS")</f>
        <v>#VALUE!</v>
      </c>
      <c r="EG228" s="37">
        <v>0</v>
      </c>
      <c r="EH228" s="37">
        <f t="shared" si="176"/>
        <v>0</v>
      </c>
      <c r="EI228" s="189">
        <v>15.789999999999997</v>
      </c>
      <c r="EJ228" s="80">
        <f>+EG228*'PRECIOS SEGUN ADJ. (FRONTERIZO)'!$B$25*'PRECIOS SEGUN ADJ. (FRONTERIZO)'!$C$25</f>
        <v>0</v>
      </c>
      <c r="EK228" s="80" t="e" vm="1">
        <f>+[4]!NumLetras(EJ228,"PESO","PESOS DOMINICANOS","$EE $m CON #d/100 CENTAVOS")</f>
        <v>#VALUE!</v>
      </c>
      <c r="EL228" s="37">
        <v>0</v>
      </c>
      <c r="EM228" s="37">
        <f t="shared" si="177"/>
        <v>0</v>
      </c>
      <c r="EN228" s="189">
        <v>31.5</v>
      </c>
      <c r="EO228" s="80">
        <f>+EL228*'PRECIOS SEGUN ADJ. (FRONTERIZO)'!$B$26*'PRECIOS SEGUN ADJ. (FRONTERIZO)'!$C$26</f>
        <v>0</v>
      </c>
      <c r="EP228" s="80" t="e" vm="1">
        <f>+[4]!NumLetras(EO228,"PESO","PESOS DOMINICANOS","$EE $m CON #d/100 CENTAVOS")</f>
        <v>#VALUE!</v>
      </c>
      <c r="EQ228" s="193">
        <v>34</v>
      </c>
      <c r="ER228" s="194">
        <f t="shared" si="152"/>
        <v>1360</v>
      </c>
      <c r="ES228" s="195">
        <v>21.68</v>
      </c>
      <c r="ET228" s="196">
        <f>+EQ228*'PRECIOS SEGUN ADJ (RURAL)'!$B$13*'PRECIOS SEGUN ADJ (RURAL)'!$C$13</f>
        <v>29484.799999999999</v>
      </c>
      <c r="EU228" s="196" t="e" vm="1">
        <f>+[4]!NumLetras(ET228,"PESO","PESOS DOMINICANOS","$EE $m CON #d/100 CENTAVOS")</f>
        <v>#VALUE!</v>
      </c>
      <c r="EV228" s="197">
        <v>248</v>
      </c>
      <c r="EW228" s="198">
        <f t="shared" si="167"/>
        <v>4960</v>
      </c>
      <c r="EX228" s="199">
        <v>5.5</v>
      </c>
      <c r="EY228" s="200">
        <f>+EV228*'PRECIOS SEGUN ADJ (RURAL)'!$B$16*'PRECIOS SEGUN ADJ (RURAL)'!$C$16</f>
        <v>27280</v>
      </c>
      <c r="EZ228" s="200" t="e" vm="1">
        <f>+[4]!NumLetras(EY228,"PESO","PESOS DOMINICANOS","$EE $m CON #d/100 CENTAVOS")</f>
        <v>#VALUE!</v>
      </c>
      <c r="FA228" s="201">
        <v>17</v>
      </c>
      <c r="FB228" s="202">
        <f t="shared" si="153"/>
        <v>680</v>
      </c>
      <c r="FC228" s="203">
        <v>220</v>
      </c>
      <c r="FD228" s="204">
        <f>+FA228*'PRECIOS SEGUN ADJ (RURAL)'!$B$18*'PRECIOS SEGUN ADJ (RURAL)'!$C$18</f>
        <v>149600</v>
      </c>
      <c r="FE228" s="204" t="e" vm="1">
        <f>+[4]!NumLetras(FD228,"PESO","PESOS DOMINICANOS","$EE $m CON #d/100 CENTAVOS")</f>
        <v>#VALUE!</v>
      </c>
      <c r="FF228" s="204">
        <f t="shared" si="168"/>
        <v>26928</v>
      </c>
      <c r="FG228" s="80">
        <f t="shared" si="179"/>
        <v>1393233.2000000002</v>
      </c>
      <c r="FH228" s="80" t="e" vm="1">
        <f>+[4]!NumLetras(FG228,"PESO","PESOS DOMINICANOS","$EE $m CON #d/100 CENTAVOS")</f>
        <v>#VALUE!</v>
      </c>
      <c r="FI228" s="80">
        <f t="shared" si="178"/>
        <v>117922.24000000001</v>
      </c>
      <c r="FJ228" s="80" t="e" vm="1">
        <f>+[4]!NumLetras(FI228,"PESO","PESOS DOMINICANOS","$EE $m CON #d/100 CENTAVOS")</f>
        <v>#VALUE!</v>
      </c>
      <c r="FK228" s="80">
        <f t="shared" si="154"/>
        <v>1275310.9600000002</v>
      </c>
      <c r="FL228" s="80" t="e" vm="1">
        <f>+[4]!NumLetras(FK228,"PESO","PESOS DOMINICANOS","$EE $m CON #d/100 CENTAVOS")</f>
        <v>#VALUE!</v>
      </c>
      <c r="FM228" s="80">
        <f t="shared" si="155"/>
        <v>278646.64</v>
      </c>
      <c r="FN228" s="80" t="e" vm="1">
        <f>+[4]!NumLetras(FM228,"PESO","PESOS DOMINICANOS","$EE $m CON #d/100 CENTAVOS")</f>
        <v>#VALUE!</v>
      </c>
      <c r="FO228" s="80">
        <f t="shared" si="156"/>
        <v>13932.33</v>
      </c>
      <c r="FP228" s="80" t="e" vm="1">
        <f>+[4]!NumLetras(FO228,"PESO","PESOS DOMINICANOS","$EE $m CON #d/100 CENTAVOS")</f>
        <v>#VALUE!</v>
      </c>
      <c r="FQ228" s="80"/>
      <c r="FR228" s="80">
        <f t="shared" si="157"/>
        <v>1114586.56</v>
      </c>
      <c r="FS228" s="80" t="e" vm="1">
        <f>+[4]!NumLetras(FR228,"PESO","PESOS DOMINICANOS","$EE $m CON #d/100 CENTAVOS")</f>
        <v>#VALUE!</v>
      </c>
      <c r="FT228" s="37" t="str">
        <f>+VLOOKUP(D228,'RURAL XENIA'!F:G,2,0)</f>
        <v>R-11</v>
      </c>
    </row>
    <row r="229" spans="1:176">
      <c r="A229" s="37">
        <v>118</v>
      </c>
      <c r="B229" s="37">
        <v>118</v>
      </c>
      <c r="C229" s="26" t="s">
        <v>3606</v>
      </c>
      <c r="D229" s="37">
        <v>132265297</v>
      </c>
      <c r="E229" s="37">
        <f>+VLOOKUP(D229,'INFORMACION DE PROVEEDORES'!C:I,2,0)</f>
        <v>132265297</v>
      </c>
      <c r="F229" s="26" t="str">
        <f>+VLOOKUP(D229,'INFORMACION DE PROVEEDORES'!C:J,4,0)</f>
        <v xml:space="preserve">OSMAILIN ANTONIO NOYER GERMAN </v>
      </c>
      <c r="G229" s="37" t="str">
        <f>+VLOOKUP(D229,'INFORMACION DE PROVEEDORES'!C:K,5,0)</f>
        <v>223-0169317-6</v>
      </c>
      <c r="H229" s="26" t="str">
        <f>+VLOOKUP(D229,'INFORMACION DE PROVEEDORES'!C:L,7,0)</f>
        <v xml:space="preserve">CALLE 10 W, NO. 17, LUCERNA, SANTO DOMINGO ESTE </v>
      </c>
      <c r="I229" s="37" t="str">
        <f>+VLOOKUP(D229,'INFORMACION DE PROVEEDORES'!C:M,3,0)</f>
        <v xml:space="preserve"> JURÍDICA</v>
      </c>
      <c r="J229" s="37">
        <v>2</v>
      </c>
      <c r="K229" s="37">
        <v>292</v>
      </c>
      <c r="L229" s="37">
        <v>21</v>
      </c>
      <c r="M229" s="37">
        <f t="shared" si="158"/>
        <v>840</v>
      </c>
      <c r="N229" s="189">
        <v>60.180000000000007</v>
      </c>
      <c r="O229" s="80">
        <f>+L229*'PRECIOS SEGUN ADJ (RURAL)'!$B$2*'PRECIOS SEGUN ADJ (RURAL)'!$C$2</f>
        <v>50551.199999999997</v>
      </c>
      <c r="P229" s="80" t="e" vm="1">
        <f>+[4]!NumLetras(O229,"PESO","PESOS DOMINICANOS","$EE $m CON #d/100 CENTAVOS")</f>
        <v>#VALUE!</v>
      </c>
      <c r="Q229" s="80">
        <f t="shared" si="159"/>
        <v>8088.19</v>
      </c>
      <c r="R229" s="165">
        <v>5</v>
      </c>
      <c r="S229" s="37">
        <f t="shared" si="135"/>
        <v>200</v>
      </c>
      <c r="T229" s="189">
        <v>33</v>
      </c>
      <c r="U229" s="80">
        <f>+R229*'PRECIOS SEGUN ADJ (RURAL)'!$B$3*'PRECIOS SEGUN ADJ (RURAL)'!$C$3</f>
        <v>6600</v>
      </c>
      <c r="V229" s="80" t="e" vm="1">
        <f>+[4]!NumLetras(U229,"PESO","PESOS DOMINICANOS","$EE $m CON #d/100 CENTAVOS")</f>
        <v>#VALUE!</v>
      </c>
      <c r="W229" s="192">
        <v>0</v>
      </c>
      <c r="X229" s="37">
        <f t="shared" si="169"/>
        <v>0</v>
      </c>
      <c r="Y229" s="189">
        <v>25.2</v>
      </c>
      <c r="Z229" s="80">
        <f>+W229*'PRECIOS SEGUN ADJ. (FRONTERIZO)'!$B$4*'PRECIOS SEGUN ADJ. (FRONTERIZO)'!$C$4</f>
        <v>0</v>
      </c>
      <c r="AA229" s="80" t="e" vm="1">
        <f>+[4]!NumLetras(Z229,"PESO","PESOS DOMINICANOS","$EE $m CON #d/100 CENTAVOS")</f>
        <v>#VALUE!</v>
      </c>
      <c r="AB229" s="165">
        <v>45</v>
      </c>
      <c r="AC229" s="37">
        <f t="shared" si="136"/>
        <v>1800</v>
      </c>
      <c r="AD229" s="189">
        <v>87.91</v>
      </c>
      <c r="AE229" s="80">
        <f>+AB229*'PRECIOS SEGUN ADJ (RURAL)'!$B$4*'PRECIOS SEGUN ADJ (RURAL)'!$C$4</f>
        <v>158238</v>
      </c>
      <c r="AF229" s="80" t="e" vm="1">
        <f>+[4]!NumLetras(AE229,"PESO","PESOS DOMINICANOS","$EE $m CON #d/100 CENTAVOS")</f>
        <v>#VALUE!</v>
      </c>
      <c r="AG229" s="80">
        <f t="shared" si="160"/>
        <v>28482.84</v>
      </c>
      <c r="AH229" s="165">
        <v>54</v>
      </c>
      <c r="AI229" s="37">
        <f t="shared" si="137"/>
        <v>2160</v>
      </c>
      <c r="AJ229" s="189">
        <v>53.95</v>
      </c>
      <c r="AK229" s="80">
        <f>+AH229*'PRECIOS SEGUN ADJ (RURAL)'!$B$5*'PRECIOS SEGUN ADJ (RURAL)'!$C$5</f>
        <v>116532</v>
      </c>
      <c r="AL229" s="80" t="e" vm="1">
        <f>+[4]!NumLetras(AK229,"PESO","PESOS DOMINICANOS","$EE $m CON #d/100 CENTAVOS")</f>
        <v>#VALUE!</v>
      </c>
      <c r="AM229" s="165">
        <v>8</v>
      </c>
      <c r="AN229" s="37">
        <f t="shared" si="138"/>
        <v>320</v>
      </c>
      <c r="AO229" s="189">
        <v>29.05</v>
      </c>
      <c r="AP229" s="80">
        <f>+AM229*'PRECIOS SEGUN ADJ (RURAL)'!$B$6*'PRECIOS SEGUN ADJ (RURAL)'!$C$6</f>
        <v>9296</v>
      </c>
      <c r="AQ229" s="80" t="e" vm="1">
        <f>+[4]!NumLetras(AP229,"PESO","PESOS DOMINICANOS","$EE $m CON #d/100 CENTAVOS")</f>
        <v>#VALUE!</v>
      </c>
      <c r="AR229" s="80">
        <f t="shared" si="161"/>
        <v>1487.36</v>
      </c>
      <c r="AS229" s="165">
        <v>19</v>
      </c>
      <c r="AT229" s="37">
        <f t="shared" si="139"/>
        <v>760</v>
      </c>
      <c r="AU229" s="189">
        <v>304.44</v>
      </c>
      <c r="AV229" s="80">
        <f>+AS229*'PRECIOS SEGUN ADJ (RURAL)'!$B$7*'PRECIOS SEGUN ADJ (RURAL)'!$C$7</f>
        <v>231374.4</v>
      </c>
      <c r="AW229" s="80" t="e" vm="1">
        <f>+[4]!NumLetras(AV229,"PESO","PESOS DOMINICANOS","$EE $m CON #d/100 CENTAVOS")</f>
        <v>#VALUE!</v>
      </c>
      <c r="AX229" s="80">
        <f t="shared" si="162"/>
        <v>41647.39</v>
      </c>
      <c r="AY229" s="37">
        <v>0</v>
      </c>
      <c r="AZ229" s="37">
        <f t="shared" si="170"/>
        <v>0</v>
      </c>
      <c r="BA229" s="189">
        <v>18.899999999999999</v>
      </c>
      <c r="BB229" s="80">
        <f>+AY229*'PRECIOS SEGUN ADJ. (FRONTERIZO)'!$B$9*'PRECIOS SEGUN ADJ. (FRONTERIZO)'!$C$9</f>
        <v>0</v>
      </c>
      <c r="BC229" s="80" t="e" vm="1">
        <f>+[4]!NumLetras(BB229,"PESO","PESOS DOMINICANOS","$EE $m CON #d/100 CENTAVOS")</f>
        <v>#VALUE!</v>
      </c>
      <c r="BD229" s="165">
        <v>5</v>
      </c>
      <c r="BE229" s="37">
        <f t="shared" si="140"/>
        <v>200</v>
      </c>
      <c r="BF229" s="189">
        <v>140.38999999999999</v>
      </c>
      <c r="BG229" s="80">
        <f>+BD229*'PRECIOS SEGUN ADJ (RURAL)'!$B$8*'PRECIOS SEGUN ADJ (RURAL)'!$C$8</f>
        <v>28077.999999999996</v>
      </c>
      <c r="BH229" s="80" t="e" vm="1">
        <f>+[4]!NumLetras(BG229,"PESO","PESOS DOMINICANOS","$EE $m CON #d/100 CENTAVOS")</f>
        <v>#VALUE!</v>
      </c>
      <c r="BI229" s="80">
        <f t="shared" si="163"/>
        <v>5054.04</v>
      </c>
      <c r="BJ229" s="37">
        <v>0</v>
      </c>
      <c r="BK229" s="37">
        <f t="shared" si="171"/>
        <v>0</v>
      </c>
      <c r="BL229" s="189">
        <v>31.459999999999997</v>
      </c>
      <c r="BM229" s="80">
        <f>+BJ229*'PRECIOS SEGUN ADJ. (FRONTERIZO)'!$B$11*'PRECIOS SEGUN ADJ. (FRONTERIZO)'!$C$11</f>
        <v>0</v>
      </c>
      <c r="BN229" s="80" t="e" vm="1">
        <f>+[4]!NumLetras(BM229,"PESO","PESOS DOMINICANOS","$EE $m CON #d/100 CENTAVOS")</f>
        <v>#VALUE!</v>
      </c>
      <c r="BO229" s="165">
        <v>14</v>
      </c>
      <c r="BP229" s="37">
        <f t="shared" si="141"/>
        <v>560</v>
      </c>
      <c r="BQ229" s="189">
        <v>68.099999999999994</v>
      </c>
      <c r="BR229" s="80">
        <f>+BO229*'PRECIOS SEGUN ADJ (RURAL)'!$B$9*'PRECIOS SEGUN ADJ (RURAL)'!$C$9</f>
        <v>38135.999999999993</v>
      </c>
      <c r="BS229" s="80" t="e" vm="1">
        <f>+[4]!NumLetras(BR229,"PESO","PESOS DOMINICANOS","$EE $m CON #d/100 CENTAVOS")</f>
        <v>#VALUE!</v>
      </c>
      <c r="BT229" s="165">
        <v>292</v>
      </c>
      <c r="BU229" s="37">
        <f t="shared" si="164"/>
        <v>5840</v>
      </c>
      <c r="BV229" s="189">
        <v>5.5</v>
      </c>
      <c r="BW229" s="80">
        <f>+BT229*'PRECIOS SEGUN ADJ (RURAL)'!$B$10*'PRECIOS SEGUN ADJ (RURAL)'!$C$10</f>
        <v>32120</v>
      </c>
      <c r="BX229" s="80" t="e" vm="1">
        <f>+[4]!NumLetras(BW229,"PESO","PESOS DOMINICANOS","$EE $m CON #d/100 CENTAVOS")</f>
        <v>#VALUE!</v>
      </c>
      <c r="BY229" s="165">
        <v>292</v>
      </c>
      <c r="BZ229" s="37">
        <f t="shared" si="142"/>
        <v>11680</v>
      </c>
      <c r="CA229" s="189">
        <v>7.1500000000000012</v>
      </c>
      <c r="CB229" s="80">
        <f>+BY229*'PRECIOS SEGUN ADJ (RURAL)'!$B$11*'PRECIOS SEGUN ADJ (RURAL)'!$C$11</f>
        <v>83512</v>
      </c>
      <c r="CC229" s="80" t="e" vm="1">
        <f>+[4]!NumLetras(CB229,"PESO","PESOS DOMINICANOS","$EE $m CON #d/100 CENTAVOS")</f>
        <v>#VALUE!</v>
      </c>
      <c r="CD229" s="165">
        <v>292</v>
      </c>
      <c r="CE229" s="37">
        <f t="shared" si="143"/>
        <v>11680</v>
      </c>
      <c r="CF229" s="189">
        <v>6.84</v>
      </c>
      <c r="CG229" s="80">
        <f>+CD229*'PRECIOS SEGUN ADJ (RURAL)'!$B$12*'PRECIOS SEGUN ADJ (RURAL)'!$C$12</f>
        <v>79891.199999999997</v>
      </c>
      <c r="CH229" s="80" t="e" vm="1">
        <f>+[4]!NumLetras(CG229,"PESO","PESOS DOMINICANOS","$EE $m CON #d/100 CENTAVOS")</f>
        <v>#VALUE!</v>
      </c>
      <c r="CI229" s="37">
        <v>0</v>
      </c>
      <c r="CJ229" s="37">
        <f t="shared" si="172"/>
        <v>0</v>
      </c>
      <c r="CK229" s="189">
        <v>60</v>
      </c>
      <c r="CL229" s="80">
        <f>+CI229*'PRECIOS SEGUN ADJ. (FRONTERIZO)'!$B$16*'PRECIOS SEGUN ADJ. (FRONTERIZO)'!$C$16</f>
        <v>0</v>
      </c>
      <c r="CM229" s="80" t="e" vm="1">
        <f>+[4]!NumLetras(CL229,"PESO","PESOS DOMINICANOS","$EE $m CON #d/100 CENTAVOS")</f>
        <v>#VALUE!</v>
      </c>
      <c r="CN229" s="80">
        <f t="shared" si="144"/>
        <v>0</v>
      </c>
      <c r="CO229" s="37">
        <v>0</v>
      </c>
      <c r="CP229" s="37">
        <f t="shared" si="173"/>
        <v>0</v>
      </c>
      <c r="CQ229" s="189">
        <v>55.649999999999991</v>
      </c>
      <c r="CR229" s="80">
        <f>+CO229*'PRECIOS SEGUN ADJ. (FRONTERIZO)'!$B$17*'PRECIOS SEGUN ADJ. (FRONTERIZO)'!$C$17</f>
        <v>0</v>
      </c>
      <c r="CS229" s="80" t="e" vm="1">
        <f>+[4]!NumLetras(CR229,"PESO","PESOS DOMINICANOS","$EE $m CON #d/100 CENTAVOS")</f>
        <v>#VALUE!</v>
      </c>
      <c r="CT229" s="80">
        <f t="shared" si="145"/>
        <v>0</v>
      </c>
      <c r="CU229" s="165">
        <v>292</v>
      </c>
      <c r="CV229" s="37">
        <f t="shared" si="146"/>
        <v>11680</v>
      </c>
      <c r="CW229" s="189">
        <v>6.5999999999999988</v>
      </c>
      <c r="CX229" s="80">
        <f>+CU229*'PRECIOS SEGUN ADJ (RURAL)'!$B$14*'PRECIOS SEGUN ADJ (RURAL)'!$C$14</f>
        <v>77088</v>
      </c>
      <c r="CY229" s="80" t="e" vm="1">
        <f>+[4]!NumLetras(CX229,"PESO","PESOS DOMINICANOS","$EE $m CON #d/100 CENTAVOS")</f>
        <v>#VALUE!</v>
      </c>
      <c r="CZ229" s="37">
        <v>0</v>
      </c>
      <c r="DA229" s="37">
        <f t="shared" si="174"/>
        <v>0</v>
      </c>
      <c r="DB229" s="189">
        <v>65.75</v>
      </c>
      <c r="DC229" s="80">
        <f>+CZ229*'PRECIOS SEGUN ADJ. (FRONTERIZO)'!$B$19*'PRECIOS SEGUN ADJ. (FRONTERIZO)'!$C$19</f>
        <v>0</v>
      </c>
      <c r="DD229" s="80" t="e" vm="1">
        <f>+[4]!NumLetras(DC229,"PESO","PESOS DOMINICANOS","$EE $m CON #d/100 CENTAVOS")</f>
        <v>#VALUE!</v>
      </c>
      <c r="DE229" s="80">
        <f t="shared" si="147"/>
        <v>0</v>
      </c>
      <c r="DF229" s="165">
        <v>11</v>
      </c>
      <c r="DG229" s="37">
        <f t="shared" si="148"/>
        <v>440</v>
      </c>
      <c r="DH229" s="189">
        <v>82.59999999999998</v>
      </c>
      <c r="DI229" s="80">
        <f>+DF229*'PRECIOS SEGUN ADJ (RURAL)'!$B$15*'PRECIOS SEGUN ADJ (RURAL)'!$C$15</f>
        <v>36344</v>
      </c>
      <c r="DJ229" s="80" t="e" vm="1">
        <f>+[4]!NumLetras(DI229,"PESO","PESOS DOMINICANOS","$EE $m CON #d/100 CENTAVOS")</f>
        <v>#VALUE!</v>
      </c>
      <c r="DK229" s="80">
        <f t="shared" si="165"/>
        <v>6541.92</v>
      </c>
      <c r="DL229" s="165">
        <v>292</v>
      </c>
      <c r="DM229" s="37">
        <f t="shared" si="149"/>
        <v>11680</v>
      </c>
      <c r="DN229" s="189">
        <v>23.059999999999995</v>
      </c>
      <c r="DO229" s="80">
        <f>+DL229*'PRECIOS SEGUN ADJ (RURAL)'!$B$17*'PRECIOS SEGUN ADJ (RURAL)'!$C$17</f>
        <v>269340.79999999999</v>
      </c>
      <c r="DP229" s="80" t="e" vm="1">
        <f>+[4]!NumLetras(DO229,"PESO","PESOS DOMINICANOS","$EE $m CON #d/100 CENTAVOS")</f>
        <v>#VALUE!</v>
      </c>
      <c r="DQ229" s="192">
        <v>0</v>
      </c>
      <c r="DR229" s="192">
        <f t="shared" si="175"/>
        <v>0</v>
      </c>
      <c r="DS229" s="189">
        <v>80.849999999999994</v>
      </c>
      <c r="DT229" s="80">
        <f>+DQ229*'PRECIOS SEGUN ADJ. (FRONTERIZO)'!$B$22*'PRECIOS SEGUN ADJ. (FRONTERIZO)'!$C$22</f>
        <v>0</v>
      </c>
      <c r="DU229" s="80" t="e" vm="1">
        <f>+[4]!NumLetras(DT229,"PESO","PESOS DOMINICANOS","$EE $m CON #d/100 CENTAVOS")</f>
        <v>#VALUE!</v>
      </c>
      <c r="DV229" s="165">
        <v>13</v>
      </c>
      <c r="DW229" s="37">
        <f t="shared" si="150"/>
        <v>520</v>
      </c>
      <c r="DX229" s="189">
        <v>21.83</v>
      </c>
      <c r="DY229" s="80">
        <f>+DV229*'PRECIOS SEGUN ADJ (RURAL)'!$B$19*'PRECIOS SEGUN ADJ (RURAL)'!$C$19</f>
        <v>11351.599999999999</v>
      </c>
      <c r="DZ229" s="80" t="e" vm="1">
        <f>+[4]!NumLetras(DY229,"PESO","PESOS DOMINICANOS","$EE $m CON #d/100 CENTAVOS")</f>
        <v>#VALUE!</v>
      </c>
      <c r="EA229" s="80">
        <f t="shared" si="166"/>
        <v>2043.29</v>
      </c>
      <c r="EB229" s="165">
        <v>43</v>
      </c>
      <c r="EC229" s="37">
        <f t="shared" si="151"/>
        <v>1720</v>
      </c>
      <c r="ED229" s="189">
        <v>33</v>
      </c>
      <c r="EE229" s="80">
        <f>+EB229*'PRECIOS SEGUN ADJ (RURAL)'!$B$20*'PRECIOS SEGUN ADJ (RURAL)'!$C$20</f>
        <v>56760</v>
      </c>
      <c r="EF229" s="80" t="e" vm="1">
        <f>+[4]!NumLetras(EE229,"PESO","PESOS DOMINICANOS","$EE $m CON #d/100 CENTAVOS")</f>
        <v>#VALUE!</v>
      </c>
      <c r="EG229" s="37">
        <v>0</v>
      </c>
      <c r="EH229" s="37">
        <f t="shared" si="176"/>
        <v>0</v>
      </c>
      <c r="EI229" s="189">
        <v>15.789999999999997</v>
      </c>
      <c r="EJ229" s="80">
        <f>+EG229*'PRECIOS SEGUN ADJ. (FRONTERIZO)'!$B$25*'PRECIOS SEGUN ADJ. (FRONTERIZO)'!$C$25</f>
        <v>0</v>
      </c>
      <c r="EK229" s="80" t="e" vm="1">
        <f>+[4]!NumLetras(EJ229,"PESO","PESOS DOMINICANOS","$EE $m CON #d/100 CENTAVOS")</f>
        <v>#VALUE!</v>
      </c>
      <c r="EL229" s="37">
        <v>0</v>
      </c>
      <c r="EM229" s="37">
        <f t="shared" si="177"/>
        <v>0</v>
      </c>
      <c r="EN229" s="189">
        <v>31.5</v>
      </c>
      <c r="EO229" s="80">
        <f>+EL229*'PRECIOS SEGUN ADJ. (FRONTERIZO)'!$B$26*'PRECIOS SEGUN ADJ. (FRONTERIZO)'!$C$26</f>
        <v>0</v>
      </c>
      <c r="EP229" s="80" t="e" vm="1">
        <f>+[4]!NumLetras(EO229,"PESO","PESOS DOMINICANOS","$EE $m CON #d/100 CENTAVOS")</f>
        <v>#VALUE!</v>
      </c>
      <c r="EQ229" s="193">
        <v>37</v>
      </c>
      <c r="ER229" s="194">
        <f t="shared" si="152"/>
        <v>1480</v>
      </c>
      <c r="ES229" s="195">
        <v>21.68</v>
      </c>
      <c r="ET229" s="196">
        <f>+EQ229*'PRECIOS SEGUN ADJ (RURAL)'!$B$13*'PRECIOS SEGUN ADJ (RURAL)'!$C$13</f>
        <v>32086.399999999998</v>
      </c>
      <c r="EU229" s="196" t="e" vm="1">
        <f>+[4]!NumLetras(ET229,"PESO","PESOS DOMINICANOS","$EE $m CON #d/100 CENTAVOS")</f>
        <v>#VALUE!</v>
      </c>
      <c r="EV229" s="197">
        <v>292</v>
      </c>
      <c r="EW229" s="198">
        <f t="shared" si="167"/>
        <v>5840</v>
      </c>
      <c r="EX229" s="199">
        <v>5.5</v>
      </c>
      <c r="EY229" s="200">
        <f>+EV229*'PRECIOS SEGUN ADJ (RURAL)'!$B$16*'PRECIOS SEGUN ADJ (RURAL)'!$C$16</f>
        <v>32120</v>
      </c>
      <c r="EZ229" s="200" t="e" vm="1">
        <f>+[4]!NumLetras(EY229,"PESO","PESOS DOMINICANOS","$EE $m CON #d/100 CENTAVOS")</f>
        <v>#VALUE!</v>
      </c>
      <c r="FA229" s="201">
        <v>18</v>
      </c>
      <c r="FB229" s="202">
        <f t="shared" si="153"/>
        <v>720</v>
      </c>
      <c r="FC229" s="203">
        <v>220</v>
      </c>
      <c r="FD229" s="204">
        <f>+FA229*'PRECIOS SEGUN ADJ (RURAL)'!$B$18*'PRECIOS SEGUN ADJ (RURAL)'!$C$18</f>
        <v>158400</v>
      </c>
      <c r="FE229" s="204" t="e" vm="1">
        <f>+[4]!NumLetras(FD229,"PESO","PESOS DOMINICANOS","$EE $m CON #d/100 CENTAVOS")</f>
        <v>#VALUE!</v>
      </c>
      <c r="FF229" s="204">
        <f t="shared" si="168"/>
        <v>28512</v>
      </c>
      <c r="FG229" s="80">
        <f t="shared" si="179"/>
        <v>1507819.5999999999</v>
      </c>
      <c r="FH229" s="80" t="e" vm="1">
        <f>+[4]!NumLetras(FG229,"PESO","PESOS DOMINICANOS","$EE $m CON #d/100 CENTAVOS")</f>
        <v>#VALUE!</v>
      </c>
      <c r="FI229" s="80">
        <f t="shared" si="178"/>
        <v>121857.02999999998</v>
      </c>
      <c r="FJ229" s="80" t="e" vm="1">
        <f>+[4]!NumLetras(FI229,"PESO","PESOS DOMINICANOS","$EE $m CON #d/100 CENTAVOS")</f>
        <v>#VALUE!</v>
      </c>
      <c r="FK229" s="80">
        <f t="shared" si="154"/>
        <v>1385962.5699999998</v>
      </c>
      <c r="FL229" s="80" t="e" vm="1">
        <f>+[4]!NumLetras(FK229,"PESO","PESOS DOMINICANOS","$EE $m CON #d/100 CENTAVOS")</f>
        <v>#VALUE!</v>
      </c>
      <c r="FM229" s="80">
        <f t="shared" si="155"/>
        <v>301563.92</v>
      </c>
      <c r="FN229" s="80" t="e" vm="1">
        <f>+[4]!NumLetras(FM229,"PESO","PESOS DOMINICANOS","$EE $m CON #d/100 CENTAVOS")</f>
        <v>#VALUE!</v>
      </c>
      <c r="FO229" s="80">
        <f t="shared" si="156"/>
        <v>15078.2</v>
      </c>
      <c r="FP229" s="80" t="e" vm="1">
        <f>+[4]!NumLetras(FO229,"PESO","PESOS DOMINICANOS","$EE $m CON #d/100 CENTAVOS")</f>
        <v>#VALUE!</v>
      </c>
      <c r="FQ229" s="80"/>
      <c r="FR229" s="80">
        <f t="shared" si="157"/>
        <v>1206255.68</v>
      </c>
      <c r="FS229" s="80" t="e" vm="1">
        <f>+[4]!NumLetras(FR229,"PESO","PESOS DOMINICANOS","$EE $m CON #d/100 CENTAVOS")</f>
        <v>#VALUE!</v>
      </c>
      <c r="FT229" s="37" t="str">
        <f>+VLOOKUP(D229,'RURAL XENIA'!F:G,2,0)</f>
        <v>R-48</v>
      </c>
    </row>
    <row r="230" spans="1:176">
      <c r="A230" s="37">
        <v>119</v>
      </c>
      <c r="B230" s="37">
        <v>119</v>
      </c>
      <c r="C230" s="26" t="s">
        <v>3613</v>
      </c>
      <c r="D230" s="37">
        <v>130931429</v>
      </c>
      <c r="E230" s="37">
        <f>+VLOOKUP(D230,'INFORMACION DE PROVEEDORES'!C:I,2,0)</f>
        <v>130931429</v>
      </c>
      <c r="F230" s="26" t="str">
        <f>+VLOOKUP(D230,'INFORMACION DE PROVEEDORES'!C:J,4,0)</f>
        <v>FAUSTO ANTONIO ESPINAL HOLGUIN</v>
      </c>
      <c r="G230" s="37" t="str">
        <f>+VLOOKUP(D230,'INFORMACION DE PROVEEDORES'!C:K,5,0)</f>
        <v>049-0039760-7</v>
      </c>
      <c r="H230" s="26" t="str">
        <f>+VLOOKUP(D230,'INFORMACION DE PROVEEDORES'!C:L,7,0)</f>
        <v>C/JUAN JOSE DUARTE NO.11 SECTOR LA ALTAGRACIA.</v>
      </c>
      <c r="I230" s="37" t="str">
        <f>+VLOOKUP(D230,'INFORMACION DE PROVEEDORES'!C:M,3,0)</f>
        <v xml:space="preserve"> JURÍDICA</v>
      </c>
      <c r="J230" s="37">
        <v>5</v>
      </c>
      <c r="K230" s="37">
        <v>219</v>
      </c>
      <c r="L230" s="37">
        <v>17</v>
      </c>
      <c r="M230" s="37">
        <f t="shared" si="158"/>
        <v>680</v>
      </c>
      <c r="N230" s="189">
        <v>60.180000000000007</v>
      </c>
      <c r="O230" s="80">
        <f>+L230*'PRECIOS SEGUN ADJ (RURAL)'!$B$2*'PRECIOS SEGUN ADJ (RURAL)'!$C$2</f>
        <v>40922.399999999994</v>
      </c>
      <c r="P230" s="80" t="e" vm="1">
        <f>+[4]!NumLetras(O230,"PESO","PESOS DOMINICANOS","$EE $m CON #d/100 CENTAVOS")</f>
        <v>#VALUE!</v>
      </c>
      <c r="Q230" s="80">
        <f t="shared" si="159"/>
        <v>6547.58</v>
      </c>
      <c r="R230" s="165">
        <v>6</v>
      </c>
      <c r="S230" s="37">
        <f t="shared" si="135"/>
        <v>240</v>
      </c>
      <c r="T230" s="189">
        <v>33</v>
      </c>
      <c r="U230" s="80">
        <f>+R230*'PRECIOS SEGUN ADJ (RURAL)'!$B$3*'PRECIOS SEGUN ADJ (RURAL)'!$C$3</f>
        <v>7920</v>
      </c>
      <c r="V230" s="80" t="e" vm="1">
        <f>+[4]!NumLetras(U230,"PESO","PESOS DOMINICANOS","$EE $m CON #d/100 CENTAVOS")</f>
        <v>#VALUE!</v>
      </c>
      <c r="W230" s="192">
        <v>0</v>
      </c>
      <c r="X230" s="37">
        <f t="shared" si="169"/>
        <v>0</v>
      </c>
      <c r="Y230" s="189">
        <v>25.2</v>
      </c>
      <c r="Z230" s="80">
        <f>+W230*'PRECIOS SEGUN ADJ. (FRONTERIZO)'!$B$4*'PRECIOS SEGUN ADJ. (FRONTERIZO)'!$C$4</f>
        <v>0</v>
      </c>
      <c r="AA230" s="80" t="e" vm="1">
        <f>+[4]!NumLetras(Z230,"PESO","PESOS DOMINICANOS","$EE $m CON #d/100 CENTAVOS")</f>
        <v>#VALUE!</v>
      </c>
      <c r="AB230" s="165">
        <v>35</v>
      </c>
      <c r="AC230" s="37">
        <f t="shared" si="136"/>
        <v>1400</v>
      </c>
      <c r="AD230" s="189">
        <v>87.91</v>
      </c>
      <c r="AE230" s="80">
        <f>+AB230*'PRECIOS SEGUN ADJ (RURAL)'!$B$4*'PRECIOS SEGUN ADJ (RURAL)'!$C$4</f>
        <v>123074</v>
      </c>
      <c r="AF230" s="80" t="e" vm="1">
        <f>+[4]!NumLetras(AE230,"PESO","PESOS DOMINICANOS","$EE $m CON #d/100 CENTAVOS")</f>
        <v>#VALUE!</v>
      </c>
      <c r="AG230" s="80">
        <f t="shared" si="160"/>
        <v>22153.32</v>
      </c>
      <c r="AH230" s="165">
        <v>43</v>
      </c>
      <c r="AI230" s="37">
        <f t="shared" si="137"/>
        <v>1720</v>
      </c>
      <c r="AJ230" s="189">
        <v>53.95</v>
      </c>
      <c r="AK230" s="80">
        <f>+AH230*'PRECIOS SEGUN ADJ (RURAL)'!$B$5*'PRECIOS SEGUN ADJ (RURAL)'!$C$5</f>
        <v>92794</v>
      </c>
      <c r="AL230" s="80" t="e" vm="1">
        <f>+[4]!NumLetras(AK230,"PESO","PESOS DOMINICANOS","$EE $m CON #d/100 CENTAVOS")</f>
        <v>#VALUE!</v>
      </c>
      <c r="AM230" s="165">
        <v>9</v>
      </c>
      <c r="AN230" s="37">
        <f t="shared" si="138"/>
        <v>360</v>
      </c>
      <c r="AO230" s="189">
        <v>29.05</v>
      </c>
      <c r="AP230" s="80">
        <f>+AM230*'PRECIOS SEGUN ADJ (RURAL)'!$B$6*'PRECIOS SEGUN ADJ (RURAL)'!$C$6</f>
        <v>10458</v>
      </c>
      <c r="AQ230" s="80" t="e" vm="1">
        <f>+[4]!NumLetras(AP230,"PESO","PESOS DOMINICANOS","$EE $m CON #d/100 CENTAVOS")</f>
        <v>#VALUE!</v>
      </c>
      <c r="AR230" s="80">
        <f t="shared" si="161"/>
        <v>1673.28</v>
      </c>
      <c r="AS230" s="165">
        <v>14</v>
      </c>
      <c r="AT230" s="37">
        <f t="shared" si="139"/>
        <v>560</v>
      </c>
      <c r="AU230" s="189">
        <v>304.44</v>
      </c>
      <c r="AV230" s="80">
        <f>+AS230*'PRECIOS SEGUN ADJ (RURAL)'!$B$7*'PRECIOS SEGUN ADJ (RURAL)'!$C$7</f>
        <v>170486.39999999999</v>
      </c>
      <c r="AW230" s="80" t="e" vm="1">
        <f>+[4]!NumLetras(AV230,"PESO","PESOS DOMINICANOS","$EE $m CON #d/100 CENTAVOS")</f>
        <v>#VALUE!</v>
      </c>
      <c r="AX230" s="80">
        <f t="shared" si="162"/>
        <v>30687.55</v>
      </c>
      <c r="AY230" s="37">
        <v>0</v>
      </c>
      <c r="AZ230" s="37">
        <f t="shared" si="170"/>
        <v>0</v>
      </c>
      <c r="BA230" s="189">
        <v>18.899999999999999</v>
      </c>
      <c r="BB230" s="80">
        <f>+AY230*'PRECIOS SEGUN ADJ. (FRONTERIZO)'!$B$9*'PRECIOS SEGUN ADJ. (FRONTERIZO)'!$C$9</f>
        <v>0</v>
      </c>
      <c r="BC230" s="80" t="e" vm="1">
        <f>+[4]!NumLetras(BB230,"PESO","PESOS DOMINICANOS","$EE $m CON #d/100 CENTAVOS")</f>
        <v>#VALUE!</v>
      </c>
      <c r="BD230" s="165">
        <v>6</v>
      </c>
      <c r="BE230" s="37">
        <f t="shared" si="140"/>
        <v>240</v>
      </c>
      <c r="BF230" s="189">
        <v>140.38999999999999</v>
      </c>
      <c r="BG230" s="80">
        <f>+BD230*'PRECIOS SEGUN ADJ (RURAL)'!$B$8*'PRECIOS SEGUN ADJ (RURAL)'!$C$8</f>
        <v>33693.599999999999</v>
      </c>
      <c r="BH230" s="80" t="e" vm="1">
        <f>+[4]!NumLetras(BG230,"PESO","PESOS DOMINICANOS","$EE $m CON #d/100 CENTAVOS")</f>
        <v>#VALUE!</v>
      </c>
      <c r="BI230" s="80">
        <f t="shared" si="163"/>
        <v>6064.85</v>
      </c>
      <c r="BJ230" s="37">
        <v>0</v>
      </c>
      <c r="BK230" s="37">
        <f t="shared" si="171"/>
        <v>0</v>
      </c>
      <c r="BL230" s="189">
        <v>31.459999999999997</v>
      </c>
      <c r="BM230" s="80">
        <f>+BJ230*'PRECIOS SEGUN ADJ. (FRONTERIZO)'!$B$11*'PRECIOS SEGUN ADJ. (FRONTERIZO)'!$C$11</f>
        <v>0</v>
      </c>
      <c r="BN230" s="80" t="e" vm="1">
        <f>+[4]!NumLetras(BM230,"PESO","PESOS DOMINICANOS","$EE $m CON #d/100 CENTAVOS")</f>
        <v>#VALUE!</v>
      </c>
      <c r="BO230" s="165">
        <v>13</v>
      </c>
      <c r="BP230" s="37">
        <f t="shared" si="141"/>
        <v>520</v>
      </c>
      <c r="BQ230" s="189">
        <v>68.099999999999994</v>
      </c>
      <c r="BR230" s="80">
        <f>+BO230*'PRECIOS SEGUN ADJ (RURAL)'!$B$9*'PRECIOS SEGUN ADJ (RURAL)'!$C$9</f>
        <v>35412</v>
      </c>
      <c r="BS230" s="80" t="e" vm="1">
        <f>+[4]!NumLetras(BR230,"PESO","PESOS DOMINICANOS","$EE $m CON #d/100 CENTAVOS")</f>
        <v>#VALUE!</v>
      </c>
      <c r="BT230" s="165">
        <v>219</v>
      </c>
      <c r="BU230" s="37">
        <f t="shared" si="164"/>
        <v>4380</v>
      </c>
      <c r="BV230" s="189">
        <v>5.5</v>
      </c>
      <c r="BW230" s="80">
        <f>+BT230*'PRECIOS SEGUN ADJ (RURAL)'!$B$10*'PRECIOS SEGUN ADJ (RURAL)'!$C$10</f>
        <v>24090</v>
      </c>
      <c r="BX230" s="80" t="e" vm="1">
        <f>+[4]!NumLetras(BW230,"PESO","PESOS DOMINICANOS","$EE $m CON #d/100 CENTAVOS")</f>
        <v>#VALUE!</v>
      </c>
      <c r="BY230" s="165">
        <v>219</v>
      </c>
      <c r="BZ230" s="37">
        <f t="shared" si="142"/>
        <v>8760</v>
      </c>
      <c r="CA230" s="189">
        <v>7.1500000000000012</v>
      </c>
      <c r="CB230" s="80">
        <f>+BY230*'PRECIOS SEGUN ADJ (RURAL)'!$B$11*'PRECIOS SEGUN ADJ (RURAL)'!$C$11</f>
        <v>62634.000000000007</v>
      </c>
      <c r="CC230" s="80" t="e" vm="1">
        <f>+[4]!NumLetras(CB230,"PESO","PESOS DOMINICANOS","$EE $m CON #d/100 CENTAVOS")</f>
        <v>#VALUE!</v>
      </c>
      <c r="CD230" s="165">
        <v>219</v>
      </c>
      <c r="CE230" s="37">
        <f t="shared" si="143"/>
        <v>8760</v>
      </c>
      <c r="CF230" s="189">
        <v>6.84</v>
      </c>
      <c r="CG230" s="80">
        <f>+CD230*'PRECIOS SEGUN ADJ (RURAL)'!$B$12*'PRECIOS SEGUN ADJ (RURAL)'!$C$12</f>
        <v>59918.400000000001</v>
      </c>
      <c r="CH230" s="80" t="e" vm="1">
        <f>+[4]!NumLetras(CG230,"PESO","PESOS DOMINICANOS","$EE $m CON #d/100 CENTAVOS")</f>
        <v>#VALUE!</v>
      </c>
      <c r="CI230" s="37">
        <v>0</v>
      </c>
      <c r="CJ230" s="37">
        <f t="shared" si="172"/>
        <v>0</v>
      </c>
      <c r="CK230" s="189">
        <v>60</v>
      </c>
      <c r="CL230" s="80">
        <f>+CI230*'PRECIOS SEGUN ADJ. (FRONTERIZO)'!$B$16*'PRECIOS SEGUN ADJ. (FRONTERIZO)'!$C$16</f>
        <v>0</v>
      </c>
      <c r="CM230" s="80" t="e" vm="1">
        <f>+[4]!NumLetras(CL230,"PESO","PESOS DOMINICANOS","$EE $m CON #d/100 CENTAVOS")</f>
        <v>#VALUE!</v>
      </c>
      <c r="CN230" s="80">
        <f t="shared" si="144"/>
        <v>0</v>
      </c>
      <c r="CO230" s="37">
        <v>0</v>
      </c>
      <c r="CP230" s="37">
        <f t="shared" si="173"/>
        <v>0</v>
      </c>
      <c r="CQ230" s="189">
        <v>55.649999999999991</v>
      </c>
      <c r="CR230" s="80">
        <f>+CO230*'PRECIOS SEGUN ADJ. (FRONTERIZO)'!$B$17*'PRECIOS SEGUN ADJ. (FRONTERIZO)'!$C$17</f>
        <v>0</v>
      </c>
      <c r="CS230" s="80" t="e" vm="1">
        <f>+[4]!NumLetras(CR230,"PESO","PESOS DOMINICANOS","$EE $m CON #d/100 CENTAVOS")</f>
        <v>#VALUE!</v>
      </c>
      <c r="CT230" s="80">
        <f t="shared" si="145"/>
        <v>0</v>
      </c>
      <c r="CU230" s="165">
        <v>219</v>
      </c>
      <c r="CV230" s="37">
        <f t="shared" si="146"/>
        <v>8760</v>
      </c>
      <c r="CW230" s="189">
        <v>6.5999999999999988</v>
      </c>
      <c r="CX230" s="80">
        <f>+CU230*'PRECIOS SEGUN ADJ (RURAL)'!$B$14*'PRECIOS SEGUN ADJ (RURAL)'!$C$14</f>
        <v>57815.999999999993</v>
      </c>
      <c r="CY230" s="80" t="e" vm="1">
        <f>+[4]!NumLetras(CX230,"PESO","PESOS DOMINICANOS","$EE $m CON #d/100 CENTAVOS")</f>
        <v>#VALUE!</v>
      </c>
      <c r="CZ230" s="37">
        <v>0</v>
      </c>
      <c r="DA230" s="37">
        <f t="shared" si="174"/>
        <v>0</v>
      </c>
      <c r="DB230" s="189">
        <v>65.75</v>
      </c>
      <c r="DC230" s="80">
        <f>+CZ230*'PRECIOS SEGUN ADJ. (FRONTERIZO)'!$B$19*'PRECIOS SEGUN ADJ. (FRONTERIZO)'!$C$19</f>
        <v>0</v>
      </c>
      <c r="DD230" s="80" t="e" vm="1">
        <f>+[4]!NumLetras(DC230,"PESO","PESOS DOMINICANOS","$EE $m CON #d/100 CENTAVOS")</f>
        <v>#VALUE!</v>
      </c>
      <c r="DE230" s="80">
        <f t="shared" si="147"/>
        <v>0</v>
      </c>
      <c r="DF230" s="165">
        <v>10</v>
      </c>
      <c r="DG230" s="37">
        <f t="shared" si="148"/>
        <v>400</v>
      </c>
      <c r="DH230" s="189">
        <v>82.59999999999998</v>
      </c>
      <c r="DI230" s="80">
        <f>+DF230*'PRECIOS SEGUN ADJ (RURAL)'!$B$15*'PRECIOS SEGUN ADJ (RURAL)'!$C$15</f>
        <v>33040</v>
      </c>
      <c r="DJ230" s="80" t="e" vm="1">
        <f>+[4]!NumLetras(DI230,"PESO","PESOS DOMINICANOS","$EE $m CON #d/100 CENTAVOS")</f>
        <v>#VALUE!</v>
      </c>
      <c r="DK230" s="80">
        <f t="shared" si="165"/>
        <v>5947.2</v>
      </c>
      <c r="DL230" s="165">
        <v>219</v>
      </c>
      <c r="DM230" s="37">
        <f t="shared" si="149"/>
        <v>8760</v>
      </c>
      <c r="DN230" s="189">
        <v>23.059999999999995</v>
      </c>
      <c r="DO230" s="80">
        <f>+DL230*'PRECIOS SEGUN ADJ (RURAL)'!$B$17*'PRECIOS SEGUN ADJ (RURAL)'!$C$17</f>
        <v>202005.59999999998</v>
      </c>
      <c r="DP230" s="80" t="e" vm="1">
        <f>+[4]!NumLetras(DO230,"PESO","PESOS DOMINICANOS","$EE $m CON #d/100 CENTAVOS")</f>
        <v>#VALUE!</v>
      </c>
      <c r="DQ230" s="192">
        <v>0</v>
      </c>
      <c r="DR230" s="192">
        <f t="shared" si="175"/>
        <v>0</v>
      </c>
      <c r="DS230" s="189">
        <v>80.849999999999994</v>
      </c>
      <c r="DT230" s="80">
        <f>+DQ230*'PRECIOS SEGUN ADJ. (FRONTERIZO)'!$B$22*'PRECIOS SEGUN ADJ. (FRONTERIZO)'!$C$22</f>
        <v>0</v>
      </c>
      <c r="DU230" s="80" t="e" vm="1">
        <f>+[4]!NumLetras(DT230,"PESO","PESOS DOMINICANOS","$EE $m CON #d/100 CENTAVOS")</f>
        <v>#VALUE!</v>
      </c>
      <c r="DV230" s="165">
        <v>11</v>
      </c>
      <c r="DW230" s="37">
        <f t="shared" si="150"/>
        <v>440</v>
      </c>
      <c r="DX230" s="189">
        <v>21.83</v>
      </c>
      <c r="DY230" s="80">
        <f>+DV230*'PRECIOS SEGUN ADJ (RURAL)'!$B$19*'PRECIOS SEGUN ADJ (RURAL)'!$C$19</f>
        <v>9605.2000000000007</v>
      </c>
      <c r="DZ230" s="80" t="e" vm="1">
        <f>+[4]!NumLetras(DY230,"PESO","PESOS DOMINICANOS","$EE $m CON #d/100 CENTAVOS")</f>
        <v>#VALUE!</v>
      </c>
      <c r="EA230" s="80">
        <f t="shared" si="166"/>
        <v>1728.94</v>
      </c>
      <c r="EB230" s="165">
        <v>33</v>
      </c>
      <c r="EC230" s="37">
        <f t="shared" si="151"/>
        <v>1320</v>
      </c>
      <c r="ED230" s="189">
        <v>33</v>
      </c>
      <c r="EE230" s="80">
        <f>+EB230*'PRECIOS SEGUN ADJ (RURAL)'!$B$20*'PRECIOS SEGUN ADJ (RURAL)'!$C$20</f>
        <v>43560</v>
      </c>
      <c r="EF230" s="80" t="e" vm="1">
        <f>+[4]!NumLetras(EE230,"PESO","PESOS DOMINICANOS","$EE $m CON #d/100 CENTAVOS")</f>
        <v>#VALUE!</v>
      </c>
      <c r="EG230" s="37">
        <v>0</v>
      </c>
      <c r="EH230" s="37">
        <f t="shared" si="176"/>
        <v>0</v>
      </c>
      <c r="EI230" s="189">
        <v>15.789999999999997</v>
      </c>
      <c r="EJ230" s="80">
        <f>+EG230*'PRECIOS SEGUN ADJ. (FRONTERIZO)'!$B$25*'PRECIOS SEGUN ADJ. (FRONTERIZO)'!$C$25</f>
        <v>0</v>
      </c>
      <c r="EK230" s="80" t="e" vm="1">
        <f>+[4]!NumLetras(EJ230,"PESO","PESOS DOMINICANOS","$EE $m CON #d/100 CENTAVOS")</f>
        <v>#VALUE!</v>
      </c>
      <c r="EL230" s="37">
        <v>0</v>
      </c>
      <c r="EM230" s="37">
        <f t="shared" si="177"/>
        <v>0</v>
      </c>
      <c r="EN230" s="189">
        <v>31.5</v>
      </c>
      <c r="EO230" s="80">
        <f>+EL230*'PRECIOS SEGUN ADJ. (FRONTERIZO)'!$B$26*'PRECIOS SEGUN ADJ. (FRONTERIZO)'!$C$26</f>
        <v>0</v>
      </c>
      <c r="EP230" s="80" t="e" vm="1">
        <f>+[4]!NumLetras(EO230,"PESO","PESOS DOMINICANOS","$EE $m CON #d/100 CENTAVOS")</f>
        <v>#VALUE!</v>
      </c>
      <c r="EQ230" s="193">
        <v>31</v>
      </c>
      <c r="ER230" s="194">
        <f t="shared" si="152"/>
        <v>1240</v>
      </c>
      <c r="ES230" s="195">
        <v>21.68</v>
      </c>
      <c r="ET230" s="196">
        <f>+EQ230*'PRECIOS SEGUN ADJ (RURAL)'!$B$13*'PRECIOS SEGUN ADJ (RURAL)'!$C$13</f>
        <v>26883.200000000001</v>
      </c>
      <c r="EU230" s="196" t="e" vm="1">
        <f>+[4]!NumLetras(ET230,"PESO","PESOS DOMINICANOS","$EE $m CON #d/100 CENTAVOS")</f>
        <v>#VALUE!</v>
      </c>
      <c r="EV230" s="197">
        <v>219</v>
      </c>
      <c r="EW230" s="198">
        <f t="shared" si="167"/>
        <v>4380</v>
      </c>
      <c r="EX230" s="199">
        <v>5.5</v>
      </c>
      <c r="EY230" s="200">
        <f>+EV230*'PRECIOS SEGUN ADJ (RURAL)'!$B$16*'PRECIOS SEGUN ADJ (RURAL)'!$C$16</f>
        <v>24090</v>
      </c>
      <c r="EZ230" s="200" t="e" vm="1">
        <f>+[4]!NumLetras(EY230,"PESO","PESOS DOMINICANOS","$EE $m CON #d/100 CENTAVOS")</f>
        <v>#VALUE!</v>
      </c>
      <c r="FA230" s="201">
        <v>14</v>
      </c>
      <c r="FB230" s="202">
        <f t="shared" si="153"/>
        <v>560</v>
      </c>
      <c r="FC230" s="203">
        <v>220</v>
      </c>
      <c r="FD230" s="204">
        <f>+FA230*'PRECIOS SEGUN ADJ (RURAL)'!$B$18*'PRECIOS SEGUN ADJ (RURAL)'!$C$18</f>
        <v>123200</v>
      </c>
      <c r="FE230" s="204" t="e" vm="1">
        <f>+[4]!NumLetras(FD230,"PESO","PESOS DOMINICANOS","$EE $m CON #d/100 CENTAVOS")</f>
        <v>#VALUE!</v>
      </c>
      <c r="FF230" s="204">
        <f t="shared" si="168"/>
        <v>22176</v>
      </c>
      <c r="FG230" s="80">
        <f t="shared" si="179"/>
        <v>1181602.7999999998</v>
      </c>
      <c r="FH230" s="80" t="e" vm="1">
        <f>+[4]!NumLetras(FG230,"PESO","PESOS DOMINICANOS","$EE $m CON #d/100 CENTAVOS")</f>
        <v>#VALUE!</v>
      </c>
      <c r="FI230" s="80">
        <f t="shared" si="178"/>
        <v>96978.72</v>
      </c>
      <c r="FJ230" s="80" t="e" vm="1">
        <f>+[4]!NumLetras(FI230,"PESO","PESOS DOMINICANOS","$EE $m CON #d/100 CENTAVOS")</f>
        <v>#VALUE!</v>
      </c>
      <c r="FK230" s="80">
        <f t="shared" si="154"/>
        <v>1084624.0799999998</v>
      </c>
      <c r="FL230" s="80" t="e" vm="1">
        <f>+[4]!NumLetras(FK230,"PESO","PESOS DOMINICANOS","$EE $m CON #d/100 CENTAVOS")</f>
        <v>#VALUE!</v>
      </c>
      <c r="FM230" s="80">
        <f t="shared" si="155"/>
        <v>236320.56</v>
      </c>
      <c r="FN230" s="80" t="e" vm="1">
        <f>+[4]!NumLetras(FM230,"PESO","PESOS DOMINICANOS","$EE $m CON #d/100 CENTAVOS")</f>
        <v>#VALUE!</v>
      </c>
      <c r="FO230" s="80">
        <f t="shared" si="156"/>
        <v>11816.03</v>
      </c>
      <c r="FP230" s="80" t="e" vm="1">
        <f>+[4]!NumLetras(FO230,"PESO","PESOS DOMINICANOS","$EE $m CON #d/100 CENTAVOS")</f>
        <v>#VALUE!</v>
      </c>
      <c r="FQ230" s="80"/>
      <c r="FR230" s="80">
        <f t="shared" si="157"/>
        <v>945282.23999999976</v>
      </c>
      <c r="FS230" s="80" t="e" vm="1">
        <f>+[4]!NumLetras(FR230,"PESO","PESOS DOMINICANOS","$EE $m CON #d/100 CENTAVOS")</f>
        <v>#VALUE!</v>
      </c>
      <c r="FT230" s="37" t="str">
        <f>+VLOOKUP(D230,'RURAL XENIA'!F:G,2,0)</f>
        <v>R-35</v>
      </c>
    </row>
    <row r="231" spans="1:176">
      <c r="A231" s="37">
        <v>120</v>
      </c>
      <c r="B231" s="37">
        <v>120</v>
      </c>
      <c r="C231" s="26" t="s">
        <v>3625</v>
      </c>
      <c r="D231" s="37">
        <v>132322649</v>
      </c>
      <c r="E231" s="37">
        <f>+VLOOKUP(D231,'INFORMACION DE PROVEEDORES'!C:I,2,0)</f>
        <v>132322649</v>
      </c>
      <c r="F231" s="26">
        <f>+VLOOKUP(D231,'INFORMACION DE PROVEEDORES'!C:J,4,0)</f>
        <v>0</v>
      </c>
      <c r="G231" s="37">
        <f>+VLOOKUP(D231,'INFORMACION DE PROVEEDORES'!C:K,5,0)</f>
        <v>0</v>
      </c>
      <c r="H231" s="26" t="str">
        <f>+VLOOKUP(D231,'INFORMACION DE PROVEEDORES'!C:L,7,0)</f>
        <v>AUT. LAS AMERICAS KM.26 1/2 48B, SANTA LUCIA, LA CALETA</v>
      </c>
      <c r="I231" s="37" t="str">
        <f>+VLOOKUP(D231,'INFORMACION DE PROVEEDORES'!C:M,3,0)</f>
        <v xml:space="preserve"> JURÍDICA</v>
      </c>
      <c r="J231" s="37">
        <v>1</v>
      </c>
      <c r="K231" s="37">
        <v>214</v>
      </c>
      <c r="L231" s="37">
        <v>15</v>
      </c>
      <c r="M231" s="37">
        <f t="shared" si="158"/>
        <v>600</v>
      </c>
      <c r="N231" s="189">
        <v>60.180000000000007</v>
      </c>
      <c r="O231" s="80">
        <f>+L231*'PRECIOS SEGUN ADJ (RURAL)'!$B$2*'PRECIOS SEGUN ADJ (RURAL)'!$C$2</f>
        <v>36108</v>
      </c>
      <c r="P231" s="80" t="e" vm="1">
        <f>+[4]!NumLetras(O231,"PESO","PESOS DOMINICANOS","$EE $m CON #d/100 CENTAVOS")</f>
        <v>#VALUE!</v>
      </c>
      <c r="Q231" s="80">
        <f t="shared" si="159"/>
        <v>5777.28</v>
      </c>
      <c r="R231" s="165">
        <v>3</v>
      </c>
      <c r="S231" s="37">
        <f t="shared" si="135"/>
        <v>120</v>
      </c>
      <c r="T231" s="189">
        <v>33</v>
      </c>
      <c r="U231" s="80">
        <f>+R231*'PRECIOS SEGUN ADJ (RURAL)'!$B$3*'PRECIOS SEGUN ADJ (RURAL)'!$C$3</f>
        <v>3960</v>
      </c>
      <c r="V231" s="80" t="e" vm="1">
        <f>+[4]!NumLetras(U231,"PESO","PESOS DOMINICANOS","$EE $m CON #d/100 CENTAVOS")</f>
        <v>#VALUE!</v>
      </c>
      <c r="W231" s="192">
        <v>0</v>
      </c>
      <c r="X231" s="37">
        <f t="shared" si="169"/>
        <v>0</v>
      </c>
      <c r="Y231" s="189">
        <v>25.2</v>
      </c>
      <c r="Z231" s="80">
        <f>+W231*'PRECIOS SEGUN ADJ. (FRONTERIZO)'!$B$4*'PRECIOS SEGUN ADJ. (FRONTERIZO)'!$C$4</f>
        <v>0</v>
      </c>
      <c r="AA231" s="80" t="e" vm="1">
        <f>+[4]!NumLetras(Z231,"PESO","PESOS DOMINICANOS","$EE $m CON #d/100 CENTAVOS")</f>
        <v>#VALUE!</v>
      </c>
      <c r="AB231" s="165">
        <v>33</v>
      </c>
      <c r="AC231" s="37">
        <f t="shared" si="136"/>
        <v>1320</v>
      </c>
      <c r="AD231" s="189">
        <v>87.91</v>
      </c>
      <c r="AE231" s="80">
        <f>+AB231*'PRECIOS SEGUN ADJ (RURAL)'!$B$4*'PRECIOS SEGUN ADJ (RURAL)'!$C$4</f>
        <v>116041.19999999998</v>
      </c>
      <c r="AF231" s="80" t="e" vm="1">
        <f>+[4]!NumLetras(AE231,"PESO","PESOS DOMINICANOS","$EE $m CON #d/100 CENTAVOS")</f>
        <v>#VALUE!</v>
      </c>
      <c r="AG231" s="80">
        <f t="shared" si="160"/>
        <v>20887.419999999998</v>
      </c>
      <c r="AH231" s="165">
        <v>40</v>
      </c>
      <c r="AI231" s="37">
        <f t="shared" si="137"/>
        <v>1600</v>
      </c>
      <c r="AJ231" s="189">
        <v>53.95</v>
      </c>
      <c r="AK231" s="80">
        <f>+AH231*'PRECIOS SEGUN ADJ (RURAL)'!$B$5*'PRECIOS SEGUN ADJ (RURAL)'!$C$5</f>
        <v>86320</v>
      </c>
      <c r="AL231" s="80" t="e" vm="1">
        <f>+[4]!NumLetras(AK231,"PESO","PESOS DOMINICANOS","$EE $m CON #d/100 CENTAVOS")</f>
        <v>#VALUE!</v>
      </c>
      <c r="AM231" s="165">
        <v>5</v>
      </c>
      <c r="AN231" s="37">
        <f t="shared" si="138"/>
        <v>200</v>
      </c>
      <c r="AO231" s="189">
        <v>29.05</v>
      </c>
      <c r="AP231" s="80">
        <f>+AM231*'PRECIOS SEGUN ADJ (RURAL)'!$B$6*'PRECIOS SEGUN ADJ (RURAL)'!$C$6</f>
        <v>5810</v>
      </c>
      <c r="AQ231" s="80" t="e" vm="1">
        <f>+[4]!NumLetras(AP231,"PESO","PESOS DOMINICANOS","$EE $m CON #d/100 CENTAVOS")</f>
        <v>#VALUE!</v>
      </c>
      <c r="AR231" s="80">
        <f t="shared" si="161"/>
        <v>929.6</v>
      </c>
      <c r="AS231" s="165">
        <v>12</v>
      </c>
      <c r="AT231" s="37">
        <f t="shared" si="139"/>
        <v>480</v>
      </c>
      <c r="AU231" s="189">
        <v>304.44</v>
      </c>
      <c r="AV231" s="80">
        <f>+AS231*'PRECIOS SEGUN ADJ (RURAL)'!$B$7*'PRECIOS SEGUN ADJ (RURAL)'!$C$7</f>
        <v>146131.19999999998</v>
      </c>
      <c r="AW231" s="80" t="e" vm="1">
        <f>+[4]!NumLetras(AV231,"PESO","PESOS DOMINICANOS","$EE $m CON #d/100 CENTAVOS")</f>
        <v>#VALUE!</v>
      </c>
      <c r="AX231" s="80">
        <f t="shared" si="162"/>
        <v>26303.62</v>
      </c>
      <c r="AY231" s="37">
        <v>0</v>
      </c>
      <c r="AZ231" s="37">
        <f t="shared" si="170"/>
        <v>0</v>
      </c>
      <c r="BA231" s="189">
        <v>18.899999999999999</v>
      </c>
      <c r="BB231" s="80">
        <f>+AY231*'PRECIOS SEGUN ADJ. (FRONTERIZO)'!$B$9*'PRECIOS SEGUN ADJ. (FRONTERIZO)'!$C$9</f>
        <v>0</v>
      </c>
      <c r="BC231" s="80" t="e" vm="1">
        <f>+[4]!NumLetras(BB231,"PESO","PESOS DOMINICANOS","$EE $m CON #d/100 CENTAVOS")</f>
        <v>#VALUE!</v>
      </c>
      <c r="BD231" s="165">
        <v>3</v>
      </c>
      <c r="BE231" s="37">
        <f t="shared" si="140"/>
        <v>120</v>
      </c>
      <c r="BF231" s="189">
        <v>140.38999999999999</v>
      </c>
      <c r="BG231" s="80">
        <f>+BD231*'PRECIOS SEGUN ADJ (RURAL)'!$B$8*'PRECIOS SEGUN ADJ (RURAL)'!$C$8</f>
        <v>16846.8</v>
      </c>
      <c r="BH231" s="80" t="e" vm="1">
        <f>+[4]!NumLetras(BG231,"PESO","PESOS DOMINICANOS","$EE $m CON #d/100 CENTAVOS")</f>
        <v>#VALUE!</v>
      </c>
      <c r="BI231" s="80">
        <f t="shared" si="163"/>
        <v>3032.42</v>
      </c>
      <c r="BJ231" s="37">
        <v>0</v>
      </c>
      <c r="BK231" s="37">
        <f t="shared" si="171"/>
        <v>0</v>
      </c>
      <c r="BL231" s="189">
        <v>31.459999999999997</v>
      </c>
      <c r="BM231" s="80">
        <f>+BJ231*'PRECIOS SEGUN ADJ. (FRONTERIZO)'!$B$11*'PRECIOS SEGUN ADJ. (FRONTERIZO)'!$C$11</f>
        <v>0</v>
      </c>
      <c r="BN231" s="80" t="e" vm="1">
        <f>+[4]!NumLetras(BM231,"PESO","PESOS DOMINICANOS","$EE $m CON #d/100 CENTAVOS")</f>
        <v>#VALUE!</v>
      </c>
      <c r="BO231" s="165">
        <v>10</v>
      </c>
      <c r="BP231" s="37">
        <f t="shared" si="141"/>
        <v>400</v>
      </c>
      <c r="BQ231" s="189">
        <v>68.099999999999994</v>
      </c>
      <c r="BR231" s="80">
        <f>+BO231*'PRECIOS SEGUN ADJ (RURAL)'!$B$9*'PRECIOS SEGUN ADJ (RURAL)'!$C$9</f>
        <v>27240</v>
      </c>
      <c r="BS231" s="80" t="e" vm="1">
        <f>+[4]!NumLetras(BR231,"PESO","PESOS DOMINICANOS","$EE $m CON #d/100 CENTAVOS")</f>
        <v>#VALUE!</v>
      </c>
      <c r="BT231" s="165">
        <v>214</v>
      </c>
      <c r="BU231" s="37">
        <f t="shared" si="164"/>
        <v>4280</v>
      </c>
      <c r="BV231" s="189">
        <v>5.5</v>
      </c>
      <c r="BW231" s="80">
        <f>+BT231*'PRECIOS SEGUN ADJ (RURAL)'!$B$10*'PRECIOS SEGUN ADJ (RURAL)'!$C$10</f>
        <v>23540</v>
      </c>
      <c r="BX231" s="80" t="e" vm="1">
        <f>+[4]!NumLetras(BW231,"PESO","PESOS DOMINICANOS","$EE $m CON #d/100 CENTAVOS")</f>
        <v>#VALUE!</v>
      </c>
      <c r="BY231" s="165">
        <v>214</v>
      </c>
      <c r="BZ231" s="37">
        <f t="shared" si="142"/>
        <v>8560</v>
      </c>
      <c r="CA231" s="189">
        <v>7.1500000000000012</v>
      </c>
      <c r="CB231" s="80">
        <f>+BY231*'PRECIOS SEGUN ADJ (RURAL)'!$B$11*'PRECIOS SEGUN ADJ (RURAL)'!$C$11</f>
        <v>61204.000000000007</v>
      </c>
      <c r="CC231" s="80" t="e" vm="1">
        <f>+[4]!NumLetras(CB231,"PESO","PESOS DOMINICANOS","$EE $m CON #d/100 CENTAVOS")</f>
        <v>#VALUE!</v>
      </c>
      <c r="CD231" s="165">
        <v>214</v>
      </c>
      <c r="CE231" s="37">
        <f t="shared" si="143"/>
        <v>8560</v>
      </c>
      <c r="CF231" s="189">
        <v>6.84</v>
      </c>
      <c r="CG231" s="80">
        <f>+CD231*'PRECIOS SEGUN ADJ (RURAL)'!$B$12*'PRECIOS SEGUN ADJ (RURAL)'!$C$12</f>
        <v>58550.400000000001</v>
      </c>
      <c r="CH231" s="80" t="e" vm="1">
        <f>+[4]!NumLetras(CG231,"PESO","PESOS DOMINICANOS","$EE $m CON #d/100 CENTAVOS")</f>
        <v>#VALUE!</v>
      </c>
      <c r="CI231" s="37">
        <v>0</v>
      </c>
      <c r="CJ231" s="37">
        <f t="shared" si="172"/>
        <v>0</v>
      </c>
      <c r="CK231" s="189">
        <v>60</v>
      </c>
      <c r="CL231" s="80">
        <f>+CI231*'PRECIOS SEGUN ADJ. (FRONTERIZO)'!$B$16*'PRECIOS SEGUN ADJ. (FRONTERIZO)'!$C$16</f>
        <v>0</v>
      </c>
      <c r="CM231" s="80" t="e" vm="1">
        <f>+[4]!NumLetras(CL231,"PESO","PESOS DOMINICANOS","$EE $m CON #d/100 CENTAVOS")</f>
        <v>#VALUE!</v>
      </c>
      <c r="CN231" s="80">
        <f t="shared" si="144"/>
        <v>0</v>
      </c>
      <c r="CO231" s="37">
        <v>0</v>
      </c>
      <c r="CP231" s="37">
        <f t="shared" si="173"/>
        <v>0</v>
      </c>
      <c r="CQ231" s="189">
        <v>55.649999999999991</v>
      </c>
      <c r="CR231" s="80">
        <f>+CO231*'PRECIOS SEGUN ADJ. (FRONTERIZO)'!$B$17*'PRECIOS SEGUN ADJ. (FRONTERIZO)'!$C$17</f>
        <v>0</v>
      </c>
      <c r="CS231" s="80" t="e" vm="1">
        <f>+[4]!NumLetras(CR231,"PESO","PESOS DOMINICANOS","$EE $m CON #d/100 CENTAVOS")</f>
        <v>#VALUE!</v>
      </c>
      <c r="CT231" s="80">
        <f t="shared" si="145"/>
        <v>0</v>
      </c>
      <c r="CU231" s="165">
        <v>214</v>
      </c>
      <c r="CV231" s="37">
        <f t="shared" si="146"/>
        <v>8560</v>
      </c>
      <c r="CW231" s="189">
        <v>6.5999999999999988</v>
      </c>
      <c r="CX231" s="80">
        <f>+CU231*'PRECIOS SEGUN ADJ (RURAL)'!$B$14*'PRECIOS SEGUN ADJ (RURAL)'!$C$14</f>
        <v>56495.999999999993</v>
      </c>
      <c r="CY231" s="80" t="e" vm="1">
        <f>+[4]!NumLetras(CX231,"PESO","PESOS DOMINICANOS","$EE $m CON #d/100 CENTAVOS")</f>
        <v>#VALUE!</v>
      </c>
      <c r="CZ231" s="37">
        <v>0</v>
      </c>
      <c r="DA231" s="37">
        <f t="shared" si="174"/>
        <v>0</v>
      </c>
      <c r="DB231" s="189">
        <v>65.75</v>
      </c>
      <c r="DC231" s="80">
        <f>+CZ231*'PRECIOS SEGUN ADJ. (FRONTERIZO)'!$B$19*'PRECIOS SEGUN ADJ. (FRONTERIZO)'!$C$19</f>
        <v>0</v>
      </c>
      <c r="DD231" s="80" t="e" vm="1">
        <f>+[4]!NumLetras(DC231,"PESO","PESOS DOMINICANOS","$EE $m CON #d/100 CENTAVOS")</f>
        <v>#VALUE!</v>
      </c>
      <c r="DE231" s="80">
        <f t="shared" si="147"/>
        <v>0</v>
      </c>
      <c r="DF231" s="165">
        <v>8</v>
      </c>
      <c r="DG231" s="37">
        <f t="shared" si="148"/>
        <v>320</v>
      </c>
      <c r="DH231" s="189">
        <v>82.59999999999998</v>
      </c>
      <c r="DI231" s="80">
        <f>+DF231*'PRECIOS SEGUN ADJ (RURAL)'!$B$15*'PRECIOS SEGUN ADJ (RURAL)'!$C$15</f>
        <v>26432</v>
      </c>
      <c r="DJ231" s="80" t="e" vm="1">
        <f>+[4]!NumLetras(DI231,"PESO","PESOS DOMINICANOS","$EE $m CON #d/100 CENTAVOS")</f>
        <v>#VALUE!</v>
      </c>
      <c r="DK231" s="80">
        <f t="shared" si="165"/>
        <v>4757.76</v>
      </c>
      <c r="DL231" s="165">
        <v>214</v>
      </c>
      <c r="DM231" s="37">
        <f t="shared" si="149"/>
        <v>8560</v>
      </c>
      <c r="DN231" s="189">
        <v>23.059999999999995</v>
      </c>
      <c r="DO231" s="80">
        <f>+DL231*'PRECIOS SEGUN ADJ (RURAL)'!$B$17*'PRECIOS SEGUN ADJ (RURAL)'!$C$17</f>
        <v>197393.6</v>
      </c>
      <c r="DP231" s="80" t="e" vm="1">
        <f>+[4]!NumLetras(DO231,"PESO","PESOS DOMINICANOS","$EE $m CON #d/100 CENTAVOS")</f>
        <v>#VALUE!</v>
      </c>
      <c r="DQ231" s="192">
        <v>0</v>
      </c>
      <c r="DR231" s="192">
        <f t="shared" si="175"/>
        <v>0</v>
      </c>
      <c r="DS231" s="189">
        <v>80.849999999999994</v>
      </c>
      <c r="DT231" s="80">
        <f>+DQ231*'PRECIOS SEGUN ADJ. (FRONTERIZO)'!$B$22*'PRECIOS SEGUN ADJ. (FRONTERIZO)'!$C$22</f>
        <v>0</v>
      </c>
      <c r="DU231" s="80" t="e" vm="1">
        <f>+[4]!NumLetras(DT231,"PESO","PESOS DOMINICANOS","$EE $m CON #d/100 CENTAVOS")</f>
        <v>#VALUE!</v>
      </c>
      <c r="DV231" s="165">
        <v>9</v>
      </c>
      <c r="DW231" s="37">
        <f t="shared" si="150"/>
        <v>360</v>
      </c>
      <c r="DX231" s="189">
        <v>21.83</v>
      </c>
      <c r="DY231" s="80">
        <f>+DV231*'PRECIOS SEGUN ADJ (RURAL)'!$B$19*'PRECIOS SEGUN ADJ (RURAL)'!$C$19</f>
        <v>7858.7999999999993</v>
      </c>
      <c r="DZ231" s="80" t="e" vm="1">
        <f>+[4]!NumLetras(DY231,"PESO","PESOS DOMINICANOS","$EE $m CON #d/100 CENTAVOS")</f>
        <v>#VALUE!</v>
      </c>
      <c r="EA231" s="80">
        <f t="shared" si="166"/>
        <v>1414.58</v>
      </c>
      <c r="EB231" s="165">
        <v>31</v>
      </c>
      <c r="EC231" s="37">
        <f t="shared" si="151"/>
        <v>1240</v>
      </c>
      <c r="ED231" s="189">
        <v>33</v>
      </c>
      <c r="EE231" s="80">
        <f>+EB231*'PRECIOS SEGUN ADJ (RURAL)'!$B$20*'PRECIOS SEGUN ADJ (RURAL)'!$C$20</f>
        <v>40920</v>
      </c>
      <c r="EF231" s="80" t="e" vm="1">
        <f>+[4]!NumLetras(EE231,"PESO","PESOS DOMINICANOS","$EE $m CON #d/100 CENTAVOS")</f>
        <v>#VALUE!</v>
      </c>
      <c r="EG231" s="37">
        <v>0</v>
      </c>
      <c r="EH231" s="37">
        <f t="shared" si="176"/>
        <v>0</v>
      </c>
      <c r="EI231" s="189">
        <v>15.789999999999997</v>
      </c>
      <c r="EJ231" s="80">
        <f>+EG231*'PRECIOS SEGUN ADJ. (FRONTERIZO)'!$B$25*'PRECIOS SEGUN ADJ. (FRONTERIZO)'!$C$25</f>
        <v>0</v>
      </c>
      <c r="EK231" s="80" t="e" vm="1">
        <f>+[4]!NumLetras(EJ231,"PESO","PESOS DOMINICANOS","$EE $m CON #d/100 CENTAVOS")</f>
        <v>#VALUE!</v>
      </c>
      <c r="EL231" s="37">
        <v>0</v>
      </c>
      <c r="EM231" s="37">
        <f t="shared" si="177"/>
        <v>0</v>
      </c>
      <c r="EN231" s="189">
        <v>31.5</v>
      </c>
      <c r="EO231" s="80">
        <f>+EL231*'PRECIOS SEGUN ADJ. (FRONTERIZO)'!$B$26*'PRECIOS SEGUN ADJ. (FRONTERIZO)'!$C$26</f>
        <v>0</v>
      </c>
      <c r="EP231" s="80" t="e" vm="1">
        <f>+[4]!NumLetras(EO231,"PESO","PESOS DOMINICANOS","$EE $m CON #d/100 CENTAVOS")</f>
        <v>#VALUE!</v>
      </c>
      <c r="EQ231" s="193">
        <v>27</v>
      </c>
      <c r="ER231" s="194">
        <f t="shared" si="152"/>
        <v>1080</v>
      </c>
      <c r="ES231" s="195">
        <v>21.68</v>
      </c>
      <c r="ET231" s="196">
        <f>+EQ231*'PRECIOS SEGUN ADJ (RURAL)'!$B$13*'PRECIOS SEGUN ADJ (RURAL)'!$C$13</f>
        <v>23414.400000000001</v>
      </c>
      <c r="EU231" s="196" t="e" vm="1">
        <f>+[4]!NumLetras(ET231,"PESO","PESOS DOMINICANOS","$EE $m CON #d/100 CENTAVOS")</f>
        <v>#VALUE!</v>
      </c>
      <c r="EV231" s="197">
        <v>214</v>
      </c>
      <c r="EW231" s="198">
        <f t="shared" si="167"/>
        <v>4280</v>
      </c>
      <c r="EX231" s="199">
        <v>5.5</v>
      </c>
      <c r="EY231" s="200">
        <f>+EV231*'PRECIOS SEGUN ADJ (RURAL)'!$B$16*'PRECIOS SEGUN ADJ (RURAL)'!$C$16</f>
        <v>23540</v>
      </c>
      <c r="EZ231" s="200" t="e" vm="1">
        <f>+[4]!NumLetras(EY231,"PESO","PESOS DOMINICANOS","$EE $m CON #d/100 CENTAVOS")</f>
        <v>#VALUE!</v>
      </c>
      <c r="FA231" s="201">
        <v>12</v>
      </c>
      <c r="FB231" s="202">
        <f t="shared" si="153"/>
        <v>480</v>
      </c>
      <c r="FC231" s="203">
        <v>220</v>
      </c>
      <c r="FD231" s="204">
        <f>+FA231*'PRECIOS SEGUN ADJ (RURAL)'!$B$18*'PRECIOS SEGUN ADJ (RURAL)'!$C$18</f>
        <v>105600</v>
      </c>
      <c r="FE231" s="204" t="e" vm="1">
        <f>+[4]!NumLetras(FD231,"PESO","PESOS DOMINICANOS","$EE $m CON #d/100 CENTAVOS")</f>
        <v>#VALUE!</v>
      </c>
      <c r="FF231" s="204">
        <f t="shared" si="168"/>
        <v>19008</v>
      </c>
      <c r="FG231" s="80">
        <f t="shared" si="179"/>
        <v>1063406.3999999999</v>
      </c>
      <c r="FH231" s="80" t="e" vm="1">
        <f>+[4]!NumLetras(FG231,"PESO","PESOS DOMINICANOS","$EE $m CON #d/100 CENTAVOS")</f>
        <v>#VALUE!</v>
      </c>
      <c r="FI231" s="80">
        <f t="shared" si="178"/>
        <v>82110.679999999993</v>
      </c>
      <c r="FJ231" s="80" t="e" vm="1">
        <f>+[4]!NumLetras(FI231,"PESO","PESOS DOMINICANOS","$EE $m CON #d/100 CENTAVOS")</f>
        <v>#VALUE!</v>
      </c>
      <c r="FK231" s="80">
        <f t="shared" si="154"/>
        <v>981295.72</v>
      </c>
      <c r="FL231" s="80" t="e" vm="1">
        <f>+[4]!NumLetras(FK231,"PESO","PESOS DOMINICANOS","$EE $m CON #d/100 CENTAVOS")</f>
        <v>#VALUE!</v>
      </c>
      <c r="FM231" s="80">
        <f t="shared" si="155"/>
        <v>212681.28</v>
      </c>
      <c r="FN231" s="80" t="e" vm="1">
        <f>+[4]!NumLetras(FM231,"PESO","PESOS DOMINICANOS","$EE $m CON #d/100 CENTAVOS")</f>
        <v>#VALUE!</v>
      </c>
      <c r="FO231" s="80">
        <f t="shared" si="156"/>
        <v>10634.06</v>
      </c>
      <c r="FP231" s="80" t="e" vm="1">
        <f>+[4]!NumLetras(FO231,"PESO","PESOS DOMINICANOS","$EE $m CON #d/100 CENTAVOS")</f>
        <v>#VALUE!</v>
      </c>
      <c r="FQ231" s="80"/>
      <c r="FR231" s="80">
        <f t="shared" si="157"/>
        <v>850725.11999999988</v>
      </c>
      <c r="FS231" s="80" t="e" vm="1">
        <f>+[4]!NumLetras(FR231,"PESO","PESOS DOMINICANOS","$EE $m CON #d/100 CENTAVOS")</f>
        <v>#VALUE!</v>
      </c>
      <c r="FT231" s="37" t="str">
        <f>+VLOOKUP(D231,'RURAL XENIA'!F:G,2,0)</f>
        <v>R-18</v>
      </c>
    </row>
    <row r="232" spans="1:176">
      <c r="A232" s="37">
        <v>121</v>
      </c>
      <c r="B232" s="37">
        <v>121</v>
      </c>
      <c r="C232" s="26" t="s">
        <v>3631</v>
      </c>
      <c r="D232" s="37">
        <v>130966982</v>
      </c>
      <c r="E232" s="37">
        <f>+VLOOKUP(D232,'INFORMACION DE PROVEEDORES'!C:I,2,0)</f>
        <v>130966982</v>
      </c>
      <c r="F232" s="26" t="str">
        <f>+VLOOKUP(D232,'INFORMACION DE PROVEEDORES'!C:J,4,0)</f>
        <v>RAUL SOSA</v>
      </c>
      <c r="G232" s="37" t="str">
        <f>+VLOOKUP(D232,'INFORMACION DE PROVEEDORES'!C:K,5,0)</f>
        <v>001-0703264-1</v>
      </c>
      <c r="H232" s="26" t="str">
        <f>+VLOOKUP(D232,'INFORMACION DE PROVEEDORES'!C:L,7,0)</f>
        <v>CALLE GREGORIO LUPERON NO.5,</v>
      </c>
      <c r="I232" s="37" t="str">
        <f>+VLOOKUP(D232,'INFORMACION DE PROVEEDORES'!C:M,3,0)</f>
        <v xml:space="preserve"> JURÍDICA</v>
      </c>
      <c r="J232" s="37">
        <v>3</v>
      </c>
      <c r="K232" s="37">
        <v>394</v>
      </c>
      <c r="L232" s="37">
        <v>28</v>
      </c>
      <c r="M232" s="37">
        <f t="shared" si="158"/>
        <v>1120</v>
      </c>
      <c r="N232" s="189">
        <v>60.180000000000007</v>
      </c>
      <c r="O232" s="80">
        <f>+L232*'PRECIOS SEGUN ADJ (RURAL)'!$B$2*'PRECIOS SEGUN ADJ (RURAL)'!$C$2</f>
        <v>67401.600000000006</v>
      </c>
      <c r="P232" s="80" t="e" vm="1">
        <f>+[4]!NumLetras(O232,"PESO","PESOS DOMINICANOS","$EE $m CON #d/100 CENTAVOS")</f>
        <v>#VALUE!</v>
      </c>
      <c r="Q232" s="80">
        <f t="shared" si="159"/>
        <v>10784.26</v>
      </c>
      <c r="R232" s="165">
        <v>6</v>
      </c>
      <c r="S232" s="37">
        <f t="shared" si="135"/>
        <v>240</v>
      </c>
      <c r="T232" s="189">
        <v>33</v>
      </c>
      <c r="U232" s="80">
        <f>+R232*'PRECIOS SEGUN ADJ (RURAL)'!$B$3*'PRECIOS SEGUN ADJ (RURAL)'!$C$3</f>
        <v>7920</v>
      </c>
      <c r="V232" s="80" t="e" vm="1">
        <f>+[4]!NumLetras(U232,"PESO","PESOS DOMINICANOS","$EE $m CON #d/100 CENTAVOS")</f>
        <v>#VALUE!</v>
      </c>
      <c r="W232" s="192">
        <v>0</v>
      </c>
      <c r="X232" s="37">
        <f t="shared" si="169"/>
        <v>0</v>
      </c>
      <c r="Y232" s="189">
        <v>25.2</v>
      </c>
      <c r="Z232" s="80">
        <f>+W232*'PRECIOS SEGUN ADJ. (FRONTERIZO)'!$B$4*'PRECIOS SEGUN ADJ. (FRONTERIZO)'!$C$4</f>
        <v>0</v>
      </c>
      <c r="AA232" s="80" t="e" vm="1">
        <f>+[4]!NumLetras(Z232,"PESO","PESOS DOMINICANOS","$EE $m CON #d/100 CENTAVOS")</f>
        <v>#VALUE!</v>
      </c>
      <c r="AB232" s="165">
        <v>60</v>
      </c>
      <c r="AC232" s="37">
        <f t="shared" si="136"/>
        <v>2400</v>
      </c>
      <c r="AD232" s="189">
        <v>87.91</v>
      </c>
      <c r="AE232" s="80">
        <f>+AB232*'PRECIOS SEGUN ADJ (RURAL)'!$B$4*'PRECIOS SEGUN ADJ (RURAL)'!$C$4</f>
        <v>210983.99999999997</v>
      </c>
      <c r="AF232" s="80" t="e" vm="1">
        <f>+[4]!NumLetras(AE232,"PESO","PESOS DOMINICANOS","$EE $m CON #d/100 CENTAVOS")</f>
        <v>#VALUE!</v>
      </c>
      <c r="AG232" s="80">
        <f t="shared" si="160"/>
        <v>37977.120000000003</v>
      </c>
      <c r="AH232" s="165">
        <v>74</v>
      </c>
      <c r="AI232" s="37">
        <f t="shared" si="137"/>
        <v>2960</v>
      </c>
      <c r="AJ232" s="189">
        <v>53.95</v>
      </c>
      <c r="AK232" s="80">
        <f>+AH232*'PRECIOS SEGUN ADJ (RURAL)'!$B$5*'PRECIOS SEGUN ADJ (RURAL)'!$C$5</f>
        <v>159692</v>
      </c>
      <c r="AL232" s="80" t="e" vm="1">
        <f>+[4]!NumLetras(AK232,"PESO","PESOS DOMINICANOS","$EE $m CON #d/100 CENTAVOS")</f>
        <v>#VALUE!</v>
      </c>
      <c r="AM232" s="165">
        <v>7</v>
      </c>
      <c r="AN232" s="37">
        <f t="shared" si="138"/>
        <v>280</v>
      </c>
      <c r="AO232" s="189">
        <v>29.05</v>
      </c>
      <c r="AP232" s="80">
        <f>+AM232*'PRECIOS SEGUN ADJ (RURAL)'!$B$6*'PRECIOS SEGUN ADJ (RURAL)'!$C$6</f>
        <v>8134</v>
      </c>
      <c r="AQ232" s="80" t="e" vm="1">
        <f>+[4]!NumLetras(AP232,"PESO","PESOS DOMINICANOS","$EE $m CON #d/100 CENTAVOS")</f>
        <v>#VALUE!</v>
      </c>
      <c r="AR232" s="80">
        <f t="shared" si="161"/>
        <v>1301.44</v>
      </c>
      <c r="AS232" s="165">
        <v>24</v>
      </c>
      <c r="AT232" s="37">
        <f t="shared" si="139"/>
        <v>960</v>
      </c>
      <c r="AU232" s="189">
        <v>304.44</v>
      </c>
      <c r="AV232" s="80">
        <f>+AS232*'PRECIOS SEGUN ADJ (RURAL)'!$B$7*'PRECIOS SEGUN ADJ (RURAL)'!$C$7</f>
        <v>292262.39999999997</v>
      </c>
      <c r="AW232" s="80" t="e" vm="1">
        <f>+[4]!NumLetras(AV232,"PESO","PESOS DOMINICANOS","$EE $m CON #d/100 CENTAVOS")</f>
        <v>#VALUE!</v>
      </c>
      <c r="AX232" s="80">
        <f t="shared" si="162"/>
        <v>52607.23</v>
      </c>
      <c r="AY232" s="37">
        <v>0</v>
      </c>
      <c r="AZ232" s="37">
        <f t="shared" si="170"/>
        <v>0</v>
      </c>
      <c r="BA232" s="189">
        <v>18.899999999999999</v>
      </c>
      <c r="BB232" s="80">
        <f>+AY232*'PRECIOS SEGUN ADJ. (FRONTERIZO)'!$B$9*'PRECIOS SEGUN ADJ. (FRONTERIZO)'!$C$9</f>
        <v>0</v>
      </c>
      <c r="BC232" s="80" t="e" vm="1">
        <f>+[4]!NumLetras(BB232,"PESO","PESOS DOMINICANOS","$EE $m CON #d/100 CENTAVOS")</f>
        <v>#VALUE!</v>
      </c>
      <c r="BD232" s="165">
        <v>6</v>
      </c>
      <c r="BE232" s="37">
        <f t="shared" si="140"/>
        <v>240</v>
      </c>
      <c r="BF232" s="189">
        <v>140.38999999999999</v>
      </c>
      <c r="BG232" s="80">
        <f>+BD232*'PRECIOS SEGUN ADJ (RURAL)'!$B$8*'PRECIOS SEGUN ADJ (RURAL)'!$C$8</f>
        <v>33693.599999999999</v>
      </c>
      <c r="BH232" s="80" t="e" vm="1">
        <f>+[4]!NumLetras(BG232,"PESO","PESOS DOMINICANOS","$EE $m CON #d/100 CENTAVOS")</f>
        <v>#VALUE!</v>
      </c>
      <c r="BI232" s="80">
        <f t="shared" si="163"/>
        <v>6064.85</v>
      </c>
      <c r="BJ232" s="37">
        <v>0</v>
      </c>
      <c r="BK232" s="37">
        <f t="shared" si="171"/>
        <v>0</v>
      </c>
      <c r="BL232" s="189">
        <v>31.459999999999997</v>
      </c>
      <c r="BM232" s="80">
        <f>+BJ232*'PRECIOS SEGUN ADJ. (FRONTERIZO)'!$B$11*'PRECIOS SEGUN ADJ. (FRONTERIZO)'!$C$11</f>
        <v>0</v>
      </c>
      <c r="BN232" s="80" t="e" vm="1">
        <f>+[4]!NumLetras(BM232,"PESO","PESOS DOMINICANOS","$EE $m CON #d/100 CENTAVOS")</f>
        <v>#VALUE!</v>
      </c>
      <c r="BO232" s="165">
        <v>18</v>
      </c>
      <c r="BP232" s="37">
        <f t="shared" si="141"/>
        <v>720</v>
      </c>
      <c r="BQ232" s="189">
        <v>68.099999999999994</v>
      </c>
      <c r="BR232" s="80">
        <f>+BO232*'PRECIOS SEGUN ADJ (RURAL)'!$B$9*'PRECIOS SEGUN ADJ (RURAL)'!$C$9</f>
        <v>49032</v>
      </c>
      <c r="BS232" s="80" t="e" vm="1">
        <f>+[4]!NumLetras(BR232,"PESO","PESOS DOMINICANOS","$EE $m CON #d/100 CENTAVOS")</f>
        <v>#VALUE!</v>
      </c>
      <c r="BT232" s="165">
        <v>394</v>
      </c>
      <c r="BU232" s="37">
        <f t="shared" si="164"/>
        <v>7880</v>
      </c>
      <c r="BV232" s="189">
        <v>5.5</v>
      </c>
      <c r="BW232" s="80">
        <f>+BT232*'PRECIOS SEGUN ADJ (RURAL)'!$B$10*'PRECIOS SEGUN ADJ (RURAL)'!$C$10</f>
        <v>43340</v>
      </c>
      <c r="BX232" s="80" t="e" vm="1">
        <f>+[4]!NumLetras(BW232,"PESO","PESOS DOMINICANOS","$EE $m CON #d/100 CENTAVOS")</f>
        <v>#VALUE!</v>
      </c>
      <c r="BY232" s="165">
        <v>394</v>
      </c>
      <c r="BZ232" s="37">
        <f t="shared" si="142"/>
        <v>15760</v>
      </c>
      <c r="CA232" s="189">
        <v>7.1500000000000012</v>
      </c>
      <c r="CB232" s="80">
        <f>+BY232*'PRECIOS SEGUN ADJ (RURAL)'!$B$11*'PRECIOS SEGUN ADJ (RURAL)'!$C$11</f>
        <v>112684.00000000001</v>
      </c>
      <c r="CC232" s="80" t="e" vm="1">
        <f>+[4]!NumLetras(CB232,"PESO","PESOS DOMINICANOS","$EE $m CON #d/100 CENTAVOS")</f>
        <v>#VALUE!</v>
      </c>
      <c r="CD232" s="165">
        <v>394</v>
      </c>
      <c r="CE232" s="37">
        <f t="shared" si="143"/>
        <v>15760</v>
      </c>
      <c r="CF232" s="189">
        <v>6.84</v>
      </c>
      <c r="CG232" s="80">
        <f>+CD232*'PRECIOS SEGUN ADJ (RURAL)'!$B$12*'PRECIOS SEGUN ADJ (RURAL)'!$C$12</f>
        <v>107798.39999999999</v>
      </c>
      <c r="CH232" s="80" t="e" vm="1">
        <f>+[4]!NumLetras(CG232,"PESO","PESOS DOMINICANOS","$EE $m CON #d/100 CENTAVOS")</f>
        <v>#VALUE!</v>
      </c>
      <c r="CI232" s="37">
        <v>0</v>
      </c>
      <c r="CJ232" s="37">
        <f t="shared" si="172"/>
        <v>0</v>
      </c>
      <c r="CK232" s="189">
        <v>60</v>
      </c>
      <c r="CL232" s="80">
        <f>+CI232*'PRECIOS SEGUN ADJ. (FRONTERIZO)'!$B$16*'PRECIOS SEGUN ADJ. (FRONTERIZO)'!$C$16</f>
        <v>0</v>
      </c>
      <c r="CM232" s="80" t="e" vm="1">
        <f>+[4]!NumLetras(CL232,"PESO","PESOS DOMINICANOS","$EE $m CON #d/100 CENTAVOS")</f>
        <v>#VALUE!</v>
      </c>
      <c r="CN232" s="80">
        <f t="shared" si="144"/>
        <v>0</v>
      </c>
      <c r="CO232" s="37">
        <v>0</v>
      </c>
      <c r="CP232" s="37">
        <f t="shared" si="173"/>
        <v>0</v>
      </c>
      <c r="CQ232" s="189">
        <v>55.649999999999991</v>
      </c>
      <c r="CR232" s="80">
        <f>+CO232*'PRECIOS SEGUN ADJ. (FRONTERIZO)'!$B$17*'PRECIOS SEGUN ADJ. (FRONTERIZO)'!$C$17</f>
        <v>0</v>
      </c>
      <c r="CS232" s="80" t="e" vm="1">
        <f>+[4]!NumLetras(CR232,"PESO","PESOS DOMINICANOS","$EE $m CON #d/100 CENTAVOS")</f>
        <v>#VALUE!</v>
      </c>
      <c r="CT232" s="80">
        <f t="shared" si="145"/>
        <v>0</v>
      </c>
      <c r="CU232" s="165">
        <v>394</v>
      </c>
      <c r="CV232" s="37">
        <f t="shared" si="146"/>
        <v>15760</v>
      </c>
      <c r="CW232" s="189">
        <v>6.5999999999999988</v>
      </c>
      <c r="CX232" s="80">
        <f>+CU232*'PRECIOS SEGUN ADJ (RURAL)'!$B$14*'PRECIOS SEGUN ADJ (RURAL)'!$C$14</f>
        <v>104015.99999999999</v>
      </c>
      <c r="CY232" s="80" t="e" vm="1">
        <f>+[4]!NumLetras(CX232,"PESO","PESOS DOMINICANOS","$EE $m CON #d/100 CENTAVOS")</f>
        <v>#VALUE!</v>
      </c>
      <c r="CZ232" s="37">
        <v>0</v>
      </c>
      <c r="DA232" s="37">
        <f t="shared" si="174"/>
        <v>0</v>
      </c>
      <c r="DB232" s="189">
        <v>65.75</v>
      </c>
      <c r="DC232" s="80">
        <f>+CZ232*'PRECIOS SEGUN ADJ. (FRONTERIZO)'!$B$19*'PRECIOS SEGUN ADJ. (FRONTERIZO)'!$C$19</f>
        <v>0</v>
      </c>
      <c r="DD232" s="80" t="e" vm="1">
        <f>+[4]!NumLetras(DC232,"PESO","PESOS DOMINICANOS","$EE $m CON #d/100 CENTAVOS")</f>
        <v>#VALUE!</v>
      </c>
      <c r="DE232" s="80">
        <f t="shared" si="147"/>
        <v>0</v>
      </c>
      <c r="DF232" s="165">
        <v>14</v>
      </c>
      <c r="DG232" s="37">
        <f t="shared" si="148"/>
        <v>560</v>
      </c>
      <c r="DH232" s="189">
        <v>82.59999999999998</v>
      </c>
      <c r="DI232" s="80">
        <f>+DF232*'PRECIOS SEGUN ADJ (RURAL)'!$B$15*'PRECIOS SEGUN ADJ (RURAL)'!$C$15</f>
        <v>46255.999999999993</v>
      </c>
      <c r="DJ232" s="80" t="e" vm="1">
        <f>+[4]!NumLetras(DI232,"PESO","PESOS DOMINICANOS","$EE $m CON #d/100 CENTAVOS")</f>
        <v>#VALUE!</v>
      </c>
      <c r="DK232" s="80">
        <f t="shared" si="165"/>
        <v>8326.08</v>
      </c>
      <c r="DL232" s="165">
        <v>394</v>
      </c>
      <c r="DM232" s="37">
        <f t="shared" si="149"/>
        <v>15760</v>
      </c>
      <c r="DN232" s="189">
        <v>23.059999999999995</v>
      </c>
      <c r="DO232" s="80">
        <f>+DL232*'PRECIOS SEGUN ADJ (RURAL)'!$B$17*'PRECIOS SEGUN ADJ (RURAL)'!$C$17</f>
        <v>363425.6</v>
      </c>
      <c r="DP232" s="80" t="e" vm="1">
        <f>+[4]!NumLetras(DO232,"PESO","PESOS DOMINICANOS","$EE $m CON #d/100 CENTAVOS")</f>
        <v>#VALUE!</v>
      </c>
      <c r="DQ232" s="192">
        <v>0</v>
      </c>
      <c r="DR232" s="192">
        <f t="shared" si="175"/>
        <v>0</v>
      </c>
      <c r="DS232" s="189">
        <v>80.849999999999994</v>
      </c>
      <c r="DT232" s="80">
        <f>+DQ232*'PRECIOS SEGUN ADJ. (FRONTERIZO)'!$B$22*'PRECIOS SEGUN ADJ. (FRONTERIZO)'!$C$22</f>
        <v>0</v>
      </c>
      <c r="DU232" s="80" t="e" vm="1">
        <f>+[4]!NumLetras(DT232,"PESO","PESOS DOMINICANOS","$EE $m CON #d/100 CENTAVOS")</f>
        <v>#VALUE!</v>
      </c>
      <c r="DV232" s="165">
        <v>17</v>
      </c>
      <c r="DW232" s="37">
        <f t="shared" si="150"/>
        <v>680</v>
      </c>
      <c r="DX232" s="189">
        <v>21.83</v>
      </c>
      <c r="DY232" s="80">
        <f>+DV232*'PRECIOS SEGUN ADJ (RURAL)'!$B$19*'PRECIOS SEGUN ADJ (RURAL)'!$C$19</f>
        <v>14844.399999999998</v>
      </c>
      <c r="DZ232" s="80" t="e" vm="1">
        <f>+[4]!NumLetras(DY232,"PESO","PESOS DOMINICANOS","$EE $m CON #d/100 CENTAVOS")</f>
        <v>#VALUE!</v>
      </c>
      <c r="EA232" s="80">
        <f t="shared" si="166"/>
        <v>2671.99</v>
      </c>
      <c r="EB232" s="165">
        <v>58</v>
      </c>
      <c r="EC232" s="37">
        <f t="shared" si="151"/>
        <v>2320</v>
      </c>
      <c r="ED232" s="189">
        <v>33</v>
      </c>
      <c r="EE232" s="80">
        <f>+EB232*'PRECIOS SEGUN ADJ (RURAL)'!$B$20*'PRECIOS SEGUN ADJ (RURAL)'!$C$20</f>
        <v>76560</v>
      </c>
      <c r="EF232" s="80" t="e" vm="1">
        <f>+[4]!NumLetras(EE232,"PESO","PESOS DOMINICANOS","$EE $m CON #d/100 CENTAVOS")</f>
        <v>#VALUE!</v>
      </c>
      <c r="EG232" s="37">
        <v>0</v>
      </c>
      <c r="EH232" s="37">
        <f t="shared" si="176"/>
        <v>0</v>
      </c>
      <c r="EI232" s="189">
        <v>15.789999999999997</v>
      </c>
      <c r="EJ232" s="80">
        <f>+EG232*'PRECIOS SEGUN ADJ. (FRONTERIZO)'!$B$25*'PRECIOS SEGUN ADJ. (FRONTERIZO)'!$C$25</f>
        <v>0</v>
      </c>
      <c r="EK232" s="80" t="e" vm="1">
        <f>+[4]!NumLetras(EJ232,"PESO","PESOS DOMINICANOS","$EE $m CON #d/100 CENTAVOS")</f>
        <v>#VALUE!</v>
      </c>
      <c r="EL232" s="37">
        <v>0</v>
      </c>
      <c r="EM232" s="37">
        <f t="shared" si="177"/>
        <v>0</v>
      </c>
      <c r="EN232" s="189">
        <v>31.5</v>
      </c>
      <c r="EO232" s="80">
        <f>+EL232*'PRECIOS SEGUN ADJ. (FRONTERIZO)'!$B$26*'PRECIOS SEGUN ADJ. (FRONTERIZO)'!$C$26</f>
        <v>0</v>
      </c>
      <c r="EP232" s="80" t="e" vm="1">
        <f>+[4]!NumLetras(EO232,"PESO","PESOS DOMINICANOS","$EE $m CON #d/100 CENTAVOS")</f>
        <v>#VALUE!</v>
      </c>
      <c r="EQ232" s="193">
        <v>52</v>
      </c>
      <c r="ER232" s="194">
        <f t="shared" si="152"/>
        <v>2080</v>
      </c>
      <c r="ES232" s="195">
        <v>21.68</v>
      </c>
      <c r="ET232" s="196">
        <f>+EQ232*'PRECIOS SEGUN ADJ (RURAL)'!$B$13*'PRECIOS SEGUN ADJ (RURAL)'!$C$13</f>
        <v>45094.399999999994</v>
      </c>
      <c r="EU232" s="196" t="e" vm="1">
        <f>+[4]!NumLetras(ET232,"PESO","PESOS DOMINICANOS","$EE $m CON #d/100 CENTAVOS")</f>
        <v>#VALUE!</v>
      </c>
      <c r="EV232" s="197">
        <v>394</v>
      </c>
      <c r="EW232" s="198">
        <f t="shared" si="167"/>
        <v>7880</v>
      </c>
      <c r="EX232" s="199">
        <v>5.5</v>
      </c>
      <c r="EY232" s="200">
        <f>+EV232*'PRECIOS SEGUN ADJ (RURAL)'!$B$16*'PRECIOS SEGUN ADJ (RURAL)'!$C$16</f>
        <v>43340</v>
      </c>
      <c r="EZ232" s="200" t="e" vm="1">
        <f>+[4]!NumLetras(EY232,"PESO","PESOS DOMINICANOS","$EE $m CON #d/100 CENTAVOS")</f>
        <v>#VALUE!</v>
      </c>
      <c r="FA232" s="201">
        <v>24</v>
      </c>
      <c r="FB232" s="202">
        <f t="shared" si="153"/>
        <v>960</v>
      </c>
      <c r="FC232" s="203">
        <v>220</v>
      </c>
      <c r="FD232" s="204">
        <f>+FA232*'PRECIOS SEGUN ADJ (RURAL)'!$B$18*'PRECIOS SEGUN ADJ (RURAL)'!$C$18</f>
        <v>211200</v>
      </c>
      <c r="FE232" s="204" t="e" vm="1">
        <f>+[4]!NumLetras(FD232,"PESO","PESOS DOMINICANOS","$EE $m CON #d/100 CENTAVOS")</f>
        <v>#VALUE!</v>
      </c>
      <c r="FF232" s="204">
        <f t="shared" si="168"/>
        <v>38016</v>
      </c>
      <c r="FG232" s="80">
        <f t="shared" si="179"/>
        <v>1997678.4</v>
      </c>
      <c r="FH232" s="80" t="e" vm="1">
        <f>+[4]!NumLetras(FG232,"PESO","PESOS DOMINICANOS","$EE $m CON #d/100 CENTAVOS")</f>
        <v>#VALUE!</v>
      </c>
      <c r="FI232" s="80">
        <f t="shared" si="178"/>
        <v>157748.97000000003</v>
      </c>
      <c r="FJ232" s="80" t="e" vm="1">
        <f>+[4]!NumLetras(FI232,"PESO","PESOS DOMINICANOS","$EE $m CON #d/100 CENTAVOS")</f>
        <v>#VALUE!</v>
      </c>
      <c r="FK232" s="80">
        <f t="shared" si="154"/>
        <v>1839929.43</v>
      </c>
      <c r="FL232" s="80" t="e" vm="1">
        <f>+[4]!NumLetras(FK232,"PESO","PESOS DOMINICANOS","$EE $m CON #d/100 CENTAVOS")</f>
        <v>#VALUE!</v>
      </c>
      <c r="FM232" s="80">
        <f t="shared" si="155"/>
        <v>399535.68</v>
      </c>
      <c r="FN232" s="80" t="e" vm="1">
        <f>+[4]!NumLetras(FM232,"PESO","PESOS DOMINICANOS","$EE $m CON #d/100 CENTAVOS")</f>
        <v>#VALUE!</v>
      </c>
      <c r="FO232" s="80">
        <f t="shared" si="156"/>
        <v>19976.78</v>
      </c>
      <c r="FP232" s="80" t="e" vm="1">
        <f>+[4]!NumLetras(FO232,"PESO","PESOS DOMINICANOS","$EE $m CON #d/100 CENTAVOS")</f>
        <v>#VALUE!</v>
      </c>
      <c r="FQ232" s="80"/>
      <c r="FR232" s="80">
        <f t="shared" si="157"/>
        <v>1598142.72</v>
      </c>
      <c r="FS232" s="80" t="e" vm="1">
        <f>+[4]!NumLetras(FR232,"PESO","PESOS DOMINICANOS","$EE $m CON #d/100 CENTAVOS")</f>
        <v>#VALUE!</v>
      </c>
      <c r="FT232" s="37" t="str">
        <f>+VLOOKUP(D232,'RURAL XENIA'!F:G,2,0)</f>
        <v>R-11</v>
      </c>
    </row>
    <row r="233" spans="1:176">
      <c r="A233" s="37">
        <v>122</v>
      </c>
      <c r="B233" s="37">
        <v>122</v>
      </c>
      <c r="C233" s="26" t="s">
        <v>3644</v>
      </c>
      <c r="D233" s="37">
        <v>131828531</v>
      </c>
      <c r="E233" s="37">
        <f>+VLOOKUP(D233,'INFORMACION DE PROVEEDORES'!C:I,2,0)</f>
        <v>131828531</v>
      </c>
      <c r="F233" s="26" t="str">
        <f>+VLOOKUP(D233,'INFORMACION DE PROVEEDORES'!C:J,4,0)</f>
        <v>MARIA ESTHER CONTRERAS AYBAR DE VARGAS</v>
      </c>
      <c r="G233" s="37" t="str">
        <f>+VLOOKUP(D233,'INFORMACION DE PROVEEDORES'!C:K,5,0)</f>
        <v>008-0036364-0</v>
      </c>
      <c r="H233" s="26" t="str">
        <f>+VLOOKUP(D233,'INFORMACION DE PROVEEDORES'!C:L,7,0)</f>
        <v>CALLE PRIMERA NO.1 VILLA FARO, SANTO DOMINGO ESTE</v>
      </c>
      <c r="I233" s="37" t="str">
        <f>+VLOOKUP(D233,'INFORMACION DE PROVEEDORES'!C:M,3,0)</f>
        <v xml:space="preserve"> JURÍDICA</v>
      </c>
      <c r="J233" s="37">
        <v>6</v>
      </c>
      <c r="K233" s="37">
        <v>206</v>
      </c>
      <c r="L233" s="37">
        <v>17</v>
      </c>
      <c r="M233" s="37">
        <f t="shared" si="158"/>
        <v>680</v>
      </c>
      <c r="N233" s="189">
        <v>60.180000000000007</v>
      </c>
      <c r="O233" s="80">
        <f>+L233*'PRECIOS SEGUN ADJ (RURAL)'!$B$2*'PRECIOS SEGUN ADJ (RURAL)'!$C$2</f>
        <v>40922.399999999994</v>
      </c>
      <c r="P233" s="80" t="e" vm="1">
        <f>+[4]!NumLetras(O233,"PESO","PESOS DOMINICANOS","$EE $m CON #d/100 CENTAVOS")</f>
        <v>#VALUE!</v>
      </c>
      <c r="Q233" s="80">
        <f t="shared" si="159"/>
        <v>6547.58</v>
      </c>
      <c r="R233" s="165">
        <v>6</v>
      </c>
      <c r="S233" s="37">
        <f t="shared" si="135"/>
        <v>240</v>
      </c>
      <c r="T233" s="189">
        <v>33</v>
      </c>
      <c r="U233" s="80">
        <f>+R233*'PRECIOS SEGUN ADJ (RURAL)'!$B$3*'PRECIOS SEGUN ADJ (RURAL)'!$C$3</f>
        <v>7920</v>
      </c>
      <c r="V233" s="80" t="e" vm="1">
        <f>+[4]!NumLetras(U233,"PESO","PESOS DOMINICANOS","$EE $m CON #d/100 CENTAVOS")</f>
        <v>#VALUE!</v>
      </c>
      <c r="W233" s="192">
        <v>0</v>
      </c>
      <c r="X233" s="37">
        <f t="shared" si="169"/>
        <v>0</v>
      </c>
      <c r="Y233" s="189">
        <v>25.2</v>
      </c>
      <c r="Z233" s="80">
        <f>+W233*'PRECIOS SEGUN ADJ. (FRONTERIZO)'!$B$4*'PRECIOS SEGUN ADJ. (FRONTERIZO)'!$C$4</f>
        <v>0</v>
      </c>
      <c r="AA233" s="80" t="e" vm="1">
        <f>+[4]!NumLetras(Z233,"PESO","PESOS DOMINICANOS","$EE $m CON #d/100 CENTAVOS")</f>
        <v>#VALUE!</v>
      </c>
      <c r="AB233" s="165">
        <v>34</v>
      </c>
      <c r="AC233" s="37">
        <f t="shared" si="136"/>
        <v>1360</v>
      </c>
      <c r="AD233" s="189">
        <v>87.91</v>
      </c>
      <c r="AE233" s="80">
        <f>+AB233*'PRECIOS SEGUN ADJ (RURAL)'!$B$4*'PRECIOS SEGUN ADJ (RURAL)'!$C$4</f>
        <v>119557.6</v>
      </c>
      <c r="AF233" s="80" t="e" vm="1">
        <f>+[4]!NumLetras(AE233,"PESO","PESOS DOMINICANOS","$EE $m CON #d/100 CENTAVOS")</f>
        <v>#VALUE!</v>
      </c>
      <c r="AG233" s="80">
        <f t="shared" si="160"/>
        <v>21520.37</v>
      </c>
      <c r="AH233" s="165">
        <v>41</v>
      </c>
      <c r="AI233" s="37">
        <f t="shared" si="137"/>
        <v>1640</v>
      </c>
      <c r="AJ233" s="189">
        <v>53.95</v>
      </c>
      <c r="AK233" s="80">
        <f>+AH233*'PRECIOS SEGUN ADJ (RURAL)'!$B$5*'PRECIOS SEGUN ADJ (RURAL)'!$C$5</f>
        <v>88478.000000000015</v>
      </c>
      <c r="AL233" s="80" t="e" vm="1">
        <f>+[4]!NumLetras(AK233,"PESO","PESOS DOMINICANOS","$EE $m CON #d/100 CENTAVOS")</f>
        <v>#VALUE!</v>
      </c>
      <c r="AM233" s="165">
        <v>7</v>
      </c>
      <c r="AN233" s="37">
        <f t="shared" si="138"/>
        <v>280</v>
      </c>
      <c r="AO233" s="189">
        <v>29.05</v>
      </c>
      <c r="AP233" s="80">
        <f>+AM233*'PRECIOS SEGUN ADJ (RURAL)'!$B$6*'PRECIOS SEGUN ADJ (RURAL)'!$C$6</f>
        <v>8134</v>
      </c>
      <c r="AQ233" s="80" t="e" vm="1">
        <f>+[4]!NumLetras(AP233,"PESO","PESOS DOMINICANOS","$EE $m CON #d/100 CENTAVOS")</f>
        <v>#VALUE!</v>
      </c>
      <c r="AR233" s="80">
        <f t="shared" si="161"/>
        <v>1301.44</v>
      </c>
      <c r="AS233" s="165">
        <v>14</v>
      </c>
      <c r="AT233" s="37">
        <f t="shared" si="139"/>
        <v>560</v>
      </c>
      <c r="AU233" s="189">
        <v>304.44</v>
      </c>
      <c r="AV233" s="80">
        <f>+AS233*'PRECIOS SEGUN ADJ (RURAL)'!$B$7*'PRECIOS SEGUN ADJ (RURAL)'!$C$7</f>
        <v>170486.39999999999</v>
      </c>
      <c r="AW233" s="80" t="e" vm="1">
        <f>+[4]!NumLetras(AV233,"PESO","PESOS DOMINICANOS","$EE $m CON #d/100 CENTAVOS")</f>
        <v>#VALUE!</v>
      </c>
      <c r="AX233" s="80">
        <f t="shared" si="162"/>
        <v>30687.55</v>
      </c>
      <c r="AY233" s="37">
        <v>0</v>
      </c>
      <c r="AZ233" s="37">
        <f t="shared" si="170"/>
        <v>0</v>
      </c>
      <c r="BA233" s="189">
        <v>18.899999999999999</v>
      </c>
      <c r="BB233" s="80">
        <f>+AY233*'PRECIOS SEGUN ADJ. (FRONTERIZO)'!$B$9*'PRECIOS SEGUN ADJ. (FRONTERIZO)'!$C$9</f>
        <v>0</v>
      </c>
      <c r="BC233" s="80" t="e" vm="1">
        <f>+[4]!NumLetras(BB233,"PESO","PESOS DOMINICANOS","$EE $m CON #d/100 CENTAVOS")</f>
        <v>#VALUE!</v>
      </c>
      <c r="BD233" s="165">
        <v>6</v>
      </c>
      <c r="BE233" s="37">
        <f t="shared" si="140"/>
        <v>240</v>
      </c>
      <c r="BF233" s="189">
        <v>140.38999999999999</v>
      </c>
      <c r="BG233" s="80">
        <f>+BD233*'PRECIOS SEGUN ADJ (RURAL)'!$B$8*'PRECIOS SEGUN ADJ (RURAL)'!$C$8</f>
        <v>33693.599999999999</v>
      </c>
      <c r="BH233" s="80" t="e" vm="1">
        <f>+[4]!NumLetras(BG233,"PESO","PESOS DOMINICANOS","$EE $m CON #d/100 CENTAVOS")</f>
        <v>#VALUE!</v>
      </c>
      <c r="BI233" s="80">
        <f t="shared" si="163"/>
        <v>6064.85</v>
      </c>
      <c r="BJ233" s="37">
        <v>0</v>
      </c>
      <c r="BK233" s="37">
        <f t="shared" si="171"/>
        <v>0</v>
      </c>
      <c r="BL233" s="189">
        <v>31.459999999999997</v>
      </c>
      <c r="BM233" s="80">
        <f>+BJ233*'PRECIOS SEGUN ADJ. (FRONTERIZO)'!$B$11*'PRECIOS SEGUN ADJ. (FRONTERIZO)'!$C$11</f>
        <v>0</v>
      </c>
      <c r="BN233" s="80" t="e" vm="1">
        <f>+[4]!NumLetras(BM233,"PESO","PESOS DOMINICANOS","$EE $m CON #d/100 CENTAVOS")</f>
        <v>#VALUE!</v>
      </c>
      <c r="BO233" s="165">
        <v>12</v>
      </c>
      <c r="BP233" s="37">
        <f t="shared" si="141"/>
        <v>480</v>
      </c>
      <c r="BQ233" s="189">
        <v>68.099999999999994</v>
      </c>
      <c r="BR233" s="80">
        <f>+BO233*'PRECIOS SEGUN ADJ (RURAL)'!$B$9*'PRECIOS SEGUN ADJ (RURAL)'!$C$9</f>
        <v>32687.999999999996</v>
      </c>
      <c r="BS233" s="80" t="e" vm="1">
        <f>+[4]!NumLetras(BR233,"PESO","PESOS DOMINICANOS","$EE $m CON #d/100 CENTAVOS")</f>
        <v>#VALUE!</v>
      </c>
      <c r="BT233" s="165">
        <v>206</v>
      </c>
      <c r="BU233" s="37">
        <f t="shared" si="164"/>
        <v>4120</v>
      </c>
      <c r="BV233" s="189">
        <v>5.5</v>
      </c>
      <c r="BW233" s="80">
        <f>+BT233*'PRECIOS SEGUN ADJ (RURAL)'!$B$10*'PRECIOS SEGUN ADJ (RURAL)'!$C$10</f>
        <v>22660</v>
      </c>
      <c r="BX233" s="80" t="e" vm="1">
        <f>+[4]!NumLetras(BW233,"PESO","PESOS DOMINICANOS","$EE $m CON #d/100 CENTAVOS")</f>
        <v>#VALUE!</v>
      </c>
      <c r="BY233" s="165">
        <v>206</v>
      </c>
      <c r="BZ233" s="37">
        <f t="shared" si="142"/>
        <v>8240</v>
      </c>
      <c r="CA233" s="189">
        <v>7.1500000000000012</v>
      </c>
      <c r="CB233" s="80">
        <f>+BY233*'PRECIOS SEGUN ADJ (RURAL)'!$B$11*'PRECIOS SEGUN ADJ (RURAL)'!$C$11</f>
        <v>58916</v>
      </c>
      <c r="CC233" s="80" t="e" vm="1">
        <f>+[4]!NumLetras(CB233,"PESO","PESOS DOMINICANOS","$EE $m CON #d/100 CENTAVOS")</f>
        <v>#VALUE!</v>
      </c>
      <c r="CD233" s="165">
        <v>206</v>
      </c>
      <c r="CE233" s="37">
        <f t="shared" si="143"/>
        <v>8240</v>
      </c>
      <c r="CF233" s="189">
        <v>6.84</v>
      </c>
      <c r="CG233" s="80">
        <f>+CD233*'PRECIOS SEGUN ADJ (RURAL)'!$B$12*'PRECIOS SEGUN ADJ (RURAL)'!$C$12</f>
        <v>56361.599999999999</v>
      </c>
      <c r="CH233" s="80" t="e" vm="1">
        <f>+[4]!NumLetras(CG233,"PESO","PESOS DOMINICANOS","$EE $m CON #d/100 CENTAVOS")</f>
        <v>#VALUE!</v>
      </c>
      <c r="CI233" s="37">
        <v>0</v>
      </c>
      <c r="CJ233" s="37">
        <f t="shared" si="172"/>
        <v>0</v>
      </c>
      <c r="CK233" s="189">
        <v>60</v>
      </c>
      <c r="CL233" s="80">
        <f>+CI233*'PRECIOS SEGUN ADJ. (FRONTERIZO)'!$B$16*'PRECIOS SEGUN ADJ. (FRONTERIZO)'!$C$16</f>
        <v>0</v>
      </c>
      <c r="CM233" s="80" t="e" vm="1">
        <f>+[4]!NumLetras(CL233,"PESO","PESOS DOMINICANOS","$EE $m CON #d/100 CENTAVOS")</f>
        <v>#VALUE!</v>
      </c>
      <c r="CN233" s="80">
        <f t="shared" si="144"/>
        <v>0</v>
      </c>
      <c r="CO233" s="37">
        <v>0</v>
      </c>
      <c r="CP233" s="37">
        <f t="shared" si="173"/>
        <v>0</v>
      </c>
      <c r="CQ233" s="189">
        <v>55.649999999999991</v>
      </c>
      <c r="CR233" s="80">
        <f>+CO233*'PRECIOS SEGUN ADJ. (FRONTERIZO)'!$B$17*'PRECIOS SEGUN ADJ. (FRONTERIZO)'!$C$17</f>
        <v>0</v>
      </c>
      <c r="CS233" s="80" t="e" vm="1">
        <f>+[4]!NumLetras(CR233,"PESO","PESOS DOMINICANOS","$EE $m CON #d/100 CENTAVOS")</f>
        <v>#VALUE!</v>
      </c>
      <c r="CT233" s="80">
        <f t="shared" si="145"/>
        <v>0</v>
      </c>
      <c r="CU233" s="165">
        <v>206</v>
      </c>
      <c r="CV233" s="37">
        <f t="shared" si="146"/>
        <v>8240</v>
      </c>
      <c r="CW233" s="189">
        <v>6.5999999999999988</v>
      </c>
      <c r="CX233" s="80">
        <f>+CU233*'PRECIOS SEGUN ADJ (RURAL)'!$B$14*'PRECIOS SEGUN ADJ (RURAL)'!$C$14</f>
        <v>54384</v>
      </c>
      <c r="CY233" s="80" t="e" vm="1">
        <f>+[4]!NumLetras(CX233,"PESO","PESOS DOMINICANOS","$EE $m CON #d/100 CENTAVOS")</f>
        <v>#VALUE!</v>
      </c>
      <c r="CZ233" s="37">
        <v>0</v>
      </c>
      <c r="DA233" s="37">
        <f t="shared" si="174"/>
        <v>0</v>
      </c>
      <c r="DB233" s="189">
        <v>65.75</v>
      </c>
      <c r="DC233" s="80">
        <f>+CZ233*'PRECIOS SEGUN ADJ. (FRONTERIZO)'!$B$19*'PRECIOS SEGUN ADJ. (FRONTERIZO)'!$C$19</f>
        <v>0</v>
      </c>
      <c r="DD233" s="80" t="e" vm="1">
        <f>+[4]!NumLetras(DC233,"PESO","PESOS DOMINICANOS","$EE $m CON #d/100 CENTAVOS")</f>
        <v>#VALUE!</v>
      </c>
      <c r="DE233" s="80">
        <f t="shared" si="147"/>
        <v>0</v>
      </c>
      <c r="DF233" s="165">
        <v>10</v>
      </c>
      <c r="DG233" s="37">
        <f t="shared" si="148"/>
        <v>400</v>
      </c>
      <c r="DH233" s="189">
        <v>82.59999999999998</v>
      </c>
      <c r="DI233" s="80">
        <f>+DF233*'PRECIOS SEGUN ADJ (RURAL)'!$B$15*'PRECIOS SEGUN ADJ (RURAL)'!$C$15</f>
        <v>33040</v>
      </c>
      <c r="DJ233" s="80" t="e" vm="1">
        <f>+[4]!NumLetras(DI233,"PESO","PESOS DOMINICANOS","$EE $m CON #d/100 CENTAVOS")</f>
        <v>#VALUE!</v>
      </c>
      <c r="DK233" s="80">
        <f t="shared" si="165"/>
        <v>5947.2</v>
      </c>
      <c r="DL233" s="165">
        <v>206</v>
      </c>
      <c r="DM233" s="37">
        <f t="shared" si="149"/>
        <v>8240</v>
      </c>
      <c r="DN233" s="189">
        <v>23.059999999999995</v>
      </c>
      <c r="DO233" s="80">
        <f>+DL233*'PRECIOS SEGUN ADJ (RURAL)'!$B$17*'PRECIOS SEGUN ADJ (RURAL)'!$C$17</f>
        <v>190014.4</v>
      </c>
      <c r="DP233" s="80" t="e" vm="1">
        <f>+[4]!NumLetras(DO233,"PESO","PESOS DOMINICANOS","$EE $m CON #d/100 CENTAVOS")</f>
        <v>#VALUE!</v>
      </c>
      <c r="DQ233" s="192">
        <v>0</v>
      </c>
      <c r="DR233" s="192">
        <f t="shared" si="175"/>
        <v>0</v>
      </c>
      <c r="DS233" s="189">
        <v>80.849999999999994</v>
      </c>
      <c r="DT233" s="80">
        <f>+DQ233*'PRECIOS SEGUN ADJ. (FRONTERIZO)'!$B$22*'PRECIOS SEGUN ADJ. (FRONTERIZO)'!$C$22</f>
        <v>0</v>
      </c>
      <c r="DU233" s="80" t="e" vm="1">
        <f>+[4]!NumLetras(DT233,"PESO","PESOS DOMINICANOS","$EE $m CON #d/100 CENTAVOS")</f>
        <v>#VALUE!</v>
      </c>
      <c r="DV233" s="165">
        <v>11</v>
      </c>
      <c r="DW233" s="37">
        <f t="shared" si="150"/>
        <v>440</v>
      </c>
      <c r="DX233" s="189">
        <v>21.83</v>
      </c>
      <c r="DY233" s="80">
        <f>+DV233*'PRECIOS SEGUN ADJ (RURAL)'!$B$19*'PRECIOS SEGUN ADJ (RURAL)'!$C$19</f>
        <v>9605.2000000000007</v>
      </c>
      <c r="DZ233" s="80" t="e" vm="1">
        <f>+[4]!NumLetras(DY233,"PESO","PESOS DOMINICANOS","$EE $m CON #d/100 CENTAVOS")</f>
        <v>#VALUE!</v>
      </c>
      <c r="EA233" s="80">
        <f t="shared" si="166"/>
        <v>1728.94</v>
      </c>
      <c r="EB233" s="165">
        <v>33</v>
      </c>
      <c r="EC233" s="37">
        <f t="shared" si="151"/>
        <v>1320</v>
      </c>
      <c r="ED233" s="189">
        <v>33</v>
      </c>
      <c r="EE233" s="80">
        <f>+EB233*'PRECIOS SEGUN ADJ (RURAL)'!$B$20*'PRECIOS SEGUN ADJ (RURAL)'!$C$20</f>
        <v>43560</v>
      </c>
      <c r="EF233" s="80" t="e" vm="1">
        <f>+[4]!NumLetras(EE233,"PESO","PESOS DOMINICANOS","$EE $m CON #d/100 CENTAVOS")</f>
        <v>#VALUE!</v>
      </c>
      <c r="EG233" s="37">
        <v>0</v>
      </c>
      <c r="EH233" s="37">
        <f t="shared" si="176"/>
        <v>0</v>
      </c>
      <c r="EI233" s="189">
        <v>15.789999999999997</v>
      </c>
      <c r="EJ233" s="80">
        <f>+EG233*'PRECIOS SEGUN ADJ. (FRONTERIZO)'!$B$25*'PRECIOS SEGUN ADJ. (FRONTERIZO)'!$C$25</f>
        <v>0</v>
      </c>
      <c r="EK233" s="80" t="e" vm="1">
        <f>+[4]!NumLetras(EJ233,"PESO","PESOS DOMINICANOS","$EE $m CON #d/100 CENTAVOS")</f>
        <v>#VALUE!</v>
      </c>
      <c r="EL233" s="37">
        <v>0</v>
      </c>
      <c r="EM233" s="37">
        <f t="shared" si="177"/>
        <v>0</v>
      </c>
      <c r="EN233" s="189">
        <v>31.5</v>
      </c>
      <c r="EO233" s="80">
        <f>+EL233*'PRECIOS SEGUN ADJ. (FRONTERIZO)'!$B$26*'PRECIOS SEGUN ADJ. (FRONTERIZO)'!$C$26</f>
        <v>0</v>
      </c>
      <c r="EP233" s="80" t="e" vm="1">
        <f>+[4]!NumLetras(EO233,"PESO","PESOS DOMINICANOS","$EE $m CON #d/100 CENTAVOS")</f>
        <v>#VALUE!</v>
      </c>
      <c r="EQ233" s="193">
        <v>29</v>
      </c>
      <c r="ER233" s="194">
        <f t="shared" si="152"/>
        <v>1160</v>
      </c>
      <c r="ES233" s="195">
        <v>21.68</v>
      </c>
      <c r="ET233" s="196">
        <f>+EQ233*'PRECIOS SEGUN ADJ (RURAL)'!$B$13*'PRECIOS SEGUN ADJ (RURAL)'!$C$13</f>
        <v>25148.800000000003</v>
      </c>
      <c r="EU233" s="196" t="e" vm="1">
        <f>+[4]!NumLetras(ET233,"PESO","PESOS DOMINICANOS","$EE $m CON #d/100 CENTAVOS")</f>
        <v>#VALUE!</v>
      </c>
      <c r="EV233" s="197">
        <v>206</v>
      </c>
      <c r="EW233" s="198">
        <f t="shared" si="167"/>
        <v>4120</v>
      </c>
      <c r="EX233" s="199">
        <v>5.5</v>
      </c>
      <c r="EY233" s="200">
        <f>+EV233*'PRECIOS SEGUN ADJ (RURAL)'!$B$16*'PRECIOS SEGUN ADJ (RURAL)'!$C$16</f>
        <v>22660</v>
      </c>
      <c r="EZ233" s="200" t="e" vm="1">
        <f>+[4]!NumLetras(EY233,"PESO","PESOS DOMINICANOS","$EE $m CON #d/100 CENTAVOS")</f>
        <v>#VALUE!</v>
      </c>
      <c r="FA233" s="201">
        <v>14</v>
      </c>
      <c r="FB233" s="202">
        <f t="shared" si="153"/>
        <v>560</v>
      </c>
      <c r="FC233" s="203">
        <v>220</v>
      </c>
      <c r="FD233" s="204">
        <f>+FA233*'PRECIOS SEGUN ADJ (RURAL)'!$B$18*'PRECIOS SEGUN ADJ (RURAL)'!$C$18</f>
        <v>123200</v>
      </c>
      <c r="FE233" s="204" t="e" vm="1">
        <f>+[4]!NumLetras(FD233,"PESO","PESOS DOMINICANOS","$EE $m CON #d/100 CENTAVOS")</f>
        <v>#VALUE!</v>
      </c>
      <c r="FF233" s="204">
        <f t="shared" si="168"/>
        <v>22176</v>
      </c>
      <c r="FG233" s="80">
        <f t="shared" si="179"/>
        <v>1141430</v>
      </c>
      <c r="FH233" s="80" t="e" vm="1">
        <f>+[4]!NumLetras(FG233,"PESO","PESOS DOMINICANOS","$EE $m CON #d/100 CENTAVOS")</f>
        <v>#VALUE!</v>
      </c>
      <c r="FI233" s="80">
        <f t="shared" si="178"/>
        <v>95973.93</v>
      </c>
      <c r="FJ233" s="80" t="e" vm="1">
        <f>+[4]!NumLetras(FI233,"PESO","PESOS DOMINICANOS","$EE $m CON #d/100 CENTAVOS")</f>
        <v>#VALUE!</v>
      </c>
      <c r="FK233" s="80">
        <f t="shared" si="154"/>
        <v>1045456.0700000001</v>
      </c>
      <c r="FL233" s="80" t="e" vm="1">
        <f>+[4]!NumLetras(FK233,"PESO","PESOS DOMINICANOS","$EE $m CON #d/100 CENTAVOS")</f>
        <v>#VALUE!</v>
      </c>
      <c r="FM233" s="80">
        <f t="shared" si="155"/>
        <v>228286</v>
      </c>
      <c r="FN233" s="80" t="e" vm="1">
        <f>+[4]!NumLetras(FM233,"PESO","PESOS DOMINICANOS","$EE $m CON #d/100 CENTAVOS")</f>
        <v>#VALUE!</v>
      </c>
      <c r="FO233" s="80">
        <f t="shared" si="156"/>
        <v>11414.3</v>
      </c>
      <c r="FP233" s="80" t="e" vm="1">
        <f>+[4]!NumLetras(FO233,"PESO","PESOS DOMINICANOS","$EE $m CON #d/100 CENTAVOS")</f>
        <v>#VALUE!</v>
      </c>
      <c r="FQ233" s="80"/>
      <c r="FR233" s="80">
        <f t="shared" si="157"/>
        <v>913144</v>
      </c>
      <c r="FS233" s="80" t="e" vm="1">
        <f>+[4]!NumLetras(FR233,"PESO","PESOS DOMINICANOS","$EE $m CON #d/100 CENTAVOS")</f>
        <v>#VALUE!</v>
      </c>
      <c r="FT233" s="37" t="str">
        <f>+VLOOKUP(D233,'RURAL XENIA'!F:G,2,0)</f>
        <v>R-30</v>
      </c>
    </row>
    <row r="234" spans="1:176">
      <c r="A234" s="37">
        <v>123</v>
      </c>
      <c r="B234" s="37">
        <v>123</v>
      </c>
      <c r="C234" s="26" t="s">
        <v>1671</v>
      </c>
      <c r="D234" s="37">
        <v>5400926589</v>
      </c>
      <c r="E234" s="37" t="str">
        <f>+VLOOKUP(D234,'INFORMACION DE PROVEEDORES'!C:I,2,0)</f>
        <v>054-0092658-9</v>
      </c>
      <c r="F234" s="26" t="str">
        <f>+VLOOKUP(D234,'INFORMACION DE PROVEEDORES'!C:J,4,0)</f>
        <v>PERSIO DE JESUS LOPEZ BURDIEZ</v>
      </c>
      <c r="G234" s="37" t="str">
        <f>+VLOOKUP(D234,'INFORMACION DE PROVEEDORES'!C:K,5,0)</f>
        <v>054-0092658-9</v>
      </c>
      <c r="H234" s="26" t="str">
        <f>+VLOOKUP(D234,'INFORMACION DE PROVEEDORES'!C:L,7,0)</f>
        <v xml:space="preserve">CARRETERA DUARTE, ENTRADA CALLE LAS FLORES, GUACI, MOCA </v>
      </c>
      <c r="I234" s="37" t="str">
        <f>+VLOOKUP(D234,'INFORMACION DE PROVEEDORES'!C:M,3,0)</f>
        <v xml:space="preserve"> FÍSICA</v>
      </c>
      <c r="J234" s="37">
        <v>4</v>
      </c>
      <c r="K234" s="37">
        <v>227</v>
      </c>
      <c r="L234" s="37">
        <v>17</v>
      </c>
      <c r="M234" s="37">
        <f t="shared" si="158"/>
        <v>680</v>
      </c>
      <c r="N234" s="189">
        <v>60.180000000000007</v>
      </c>
      <c r="O234" s="80">
        <f>+L234*'PRECIOS SEGUN ADJ (RURAL)'!$B$2*'PRECIOS SEGUN ADJ (RURAL)'!$C$2</f>
        <v>40922.399999999994</v>
      </c>
      <c r="P234" s="80" t="e" vm="1">
        <f>+[4]!NumLetras(O234,"PESO","PESOS DOMINICANOS","$EE $m CON #d/100 CENTAVOS")</f>
        <v>#VALUE!</v>
      </c>
      <c r="Q234" s="80">
        <f t="shared" si="159"/>
        <v>6547.58</v>
      </c>
      <c r="R234" s="165">
        <v>5</v>
      </c>
      <c r="S234" s="37">
        <f t="shared" si="135"/>
        <v>200</v>
      </c>
      <c r="T234" s="189">
        <v>33</v>
      </c>
      <c r="U234" s="80">
        <f>+R234*'PRECIOS SEGUN ADJ (RURAL)'!$B$3*'PRECIOS SEGUN ADJ (RURAL)'!$C$3</f>
        <v>6600</v>
      </c>
      <c r="V234" s="80" t="e" vm="1">
        <f>+[4]!NumLetras(U234,"PESO","PESOS DOMINICANOS","$EE $m CON #d/100 CENTAVOS")</f>
        <v>#VALUE!</v>
      </c>
      <c r="W234" s="192">
        <v>0</v>
      </c>
      <c r="X234" s="37">
        <f t="shared" si="169"/>
        <v>0</v>
      </c>
      <c r="Y234" s="189">
        <v>25.2</v>
      </c>
      <c r="Z234" s="80">
        <f>+W234*'PRECIOS SEGUN ADJ. (FRONTERIZO)'!$B$4*'PRECIOS SEGUN ADJ. (FRONTERIZO)'!$C$4</f>
        <v>0</v>
      </c>
      <c r="AA234" s="80" t="e" vm="1">
        <f>+[4]!NumLetras(Z234,"PESO","PESOS DOMINICANOS","$EE $m CON #d/100 CENTAVOS")</f>
        <v>#VALUE!</v>
      </c>
      <c r="AB234" s="165">
        <v>37</v>
      </c>
      <c r="AC234" s="37">
        <f t="shared" si="136"/>
        <v>1480</v>
      </c>
      <c r="AD234" s="189">
        <v>87.91</v>
      </c>
      <c r="AE234" s="80">
        <f>+AB234*'PRECIOS SEGUN ADJ (RURAL)'!$B$4*'PRECIOS SEGUN ADJ (RURAL)'!$C$4</f>
        <v>130106.8</v>
      </c>
      <c r="AF234" s="80" t="e" vm="1">
        <f>+[4]!NumLetras(AE234,"PESO","PESOS DOMINICANOS","$EE $m CON #d/100 CENTAVOS")</f>
        <v>#VALUE!</v>
      </c>
      <c r="AG234" s="80">
        <f t="shared" si="160"/>
        <v>23419.22</v>
      </c>
      <c r="AH234" s="165">
        <v>43</v>
      </c>
      <c r="AI234" s="37">
        <f t="shared" si="137"/>
        <v>1720</v>
      </c>
      <c r="AJ234" s="189">
        <v>53.95</v>
      </c>
      <c r="AK234" s="80">
        <f>+AH234*'PRECIOS SEGUN ADJ (RURAL)'!$B$5*'PRECIOS SEGUN ADJ (RURAL)'!$C$5</f>
        <v>92794</v>
      </c>
      <c r="AL234" s="80" t="e" vm="1">
        <f>+[4]!NumLetras(AK234,"PESO","PESOS DOMINICANOS","$EE $m CON #d/100 CENTAVOS")</f>
        <v>#VALUE!</v>
      </c>
      <c r="AM234" s="165">
        <v>7</v>
      </c>
      <c r="AN234" s="37">
        <f t="shared" si="138"/>
        <v>280</v>
      </c>
      <c r="AO234" s="189">
        <v>29.05</v>
      </c>
      <c r="AP234" s="80">
        <f>+AM234*'PRECIOS SEGUN ADJ (RURAL)'!$B$6*'PRECIOS SEGUN ADJ (RURAL)'!$C$6</f>
        <v>8134</v>
      </c>
      <c r="AQ234" s="80" t="e" vm="1">
        <f>+[4]!NumLetras(AP234,"PESO","PESOS DOMINICANOS","$EE $m CON #d/100 CENTAVOS")</f>
        <v>#VALUE!</v>
      </c>
      <c r="AR234" s="80">
        <f t="shared" si="161"/>
        <v>1301.44</v>
      </c>
      <c r="AS234" s="165">
        <v>14</v>
      </c>
      <c r="AT234" s="37">
        <f t="shared" si="139"/>
        <v>560</v>
      </c>
      <c r="AU234" s="189">
        <v>304.44</v>
      </c>
      <c r="AV234" s="80">
        <f>+AS234*'PRECIOS SEGUN ADJ (RURAL)'!$B$7*'PRECIOS SEGUN ADJ (RURAL)'!$C$7</f>
        <v>170486.39999999999</v>
      </c>
      <c r="AW234" s="80" t="e" vm="1">
        <f>+[4]!NumLetras(AV234,"PESO","PESOS DOMINICANOS","$EE $m CON #d/100 CENTAVOS")</f>
        <v>#VALUE!</v>
      </c>
      <c r="AX234" s="80">
        <f t="shared" si="162"/>
        <v>30687.55</v>
      </c>
      <c r="AY234" s="37">
        <v>0</v>
      </c>
      <c r="AZ234" s="37">
        <f t="shared" si="170"/>
        <v>0</v>
      </c>
      <c r="BA234" s="189">
        <v>18.899999999999999</v>
      </c>
      <c r="BB234" s="80">
        <f>+AY234*'PRECIOS SEGUN ADJ. (FRONTERIZO)'!$B$9*'PRECIOS SEGUN ADJ. (FRONTERIZO)'!$C$9</f>
        <v>0</v>
      </c>
      <c r="BC234" s="80" t="e" vm="1">
        <f>+[4]!NumLetras(BB234,"PESO","PESOS DOMINICANOS","$EE $m CON #d/100 CENTAVOS")</f>
        <v>#VALUE!</v>
      </c>
      <c r="BD234" s="165">
        <v>5</v>
      </c>
      <c r="BE234" s="37">
        <f t="shared" si="140"/>
        <v>200</v>
      </c>
      <c r="BF234" s="189">
        <v>140.38999999999999</v>
      </c>
      <c r="BG234" s="80">
        <f>+BD234*'PRECIOS SEGUN ADJ (RURAL)'!$B$8*'PRECIOS SEGUN ADJ (RURAL)'!$C$8</f>
        <v>28077.999999999996</v>
      </c>
      <c r="BH234" s="80" t="e" vm="1">
        <f>+[4]!NumLetras(BG234,"PESO","PESOS DOMINICANOS","$EE $m CON #d/100 CENTAVOS")</f>
        <v>#VALUE!</v>
      </c>
      <c r="BI234" s="80">
        <f t="shared" si="163"/>
        <v>5054.04</v>
      </c>
      <c r="BJ234" s="37">
        <v>0</v>
      </c>
      <c r="BK234" s="37">
        <f t="shared" si="171"/>
        <v>0</v>
      </c>
      <c r="BL234" s="189">
        <v>31.459999999999997</v>
      </c>
      <c r="BM234" s="80">
        <f>+BJ234*'PRECIOS SEGUN ADJ. (FRONTERIZO)'!$B$11*'PRECIOS SEGUN ADJ. (FRONTERIZO)'!$C$11</f>
        <v>0</v>
      </c>
      <c r="BN234" s="80" t="e" vm="1">
        <f>+[4]!NumLetras(BM234,"PESO","PESOS DOMINICANOS","$EE $m CON #d/100 CENTAVOS")</f>
        <v>#VALUE!</v>
      </c>
      <c r="BO234" s="165">
        <v>12</v>
      </c>
      <c r="BP234" s="37">
        <f t="shared" si="141"/>
        <v>480</v>
      </c>
      <c r="BQ234" s="189">
        <v>68.099999999999994</v>
      </c>
      <c r="BR234" s="80">
        <f>+BO234*'PRECIOS SEGUN ADJ (RURAL)'!$B$9*'PRECIOS SEGUN ADJ (RURAL)'!$C$9</f>
        <v>32687.999999999996</v>
      </c>
      <c r="BS234" s="80" t="e" vm="1">
        <f>+[4]!NumLetras(BR234,"PESO","PESOS DOMINICANOS","$EE $m CON #d/100 CENTAVOS")</f>
        <v>#VALUE!</v>
      </c>
      <c r="BT234" s="165">
        <v>227</v>
      </c>
      <c r="BU234" s="37">
        <f t="shared" si="164"/>
        <v>4540</v>
      </c>
      <c r="BV234" s="189">
        <v>5.5</v>
      </c>
      <c r="BW234" s="80">
        <f>+BT234*'PRECIOS SEGUN ADJ (RURAL)'!$B$10*'PRECIOS SEGUN ADJ (RURAL)'!$C$10</f>
        <v>24970</v>
      </c>
      <c r="BX234" s="80" t="e" vm="1">
        <f>+[4]!NumLetras(BW234,"PESO","PESOS DOMINICANOS","$EE $m CON #d/100 CENTAVOS")</f>
        <v>#VALUE!</v>
      </c>
      <c r="BY234" s="165">
        <v>227</v>
      </c>
      <c r="BZ234" s="37">
        <f t="shared" si="142"/>
        <v>9080</v>
      </c>
      <c r="CA234" s="189">
        <v>7.1500000000000012</v>
      </c>
      <c r="CB234" s="80">
        <f>+BY234*'PRECIOS SEGUN ADJ (RURAL)'!$B$11*'PRECIOS SEGUN ADJ (RURAL)'!$C$11</f>
        <v>64922.000000000007</v>
      </c>
      <c r="CC234" s="80" t="e" vm="1">
        <f>+[4]!NumLetras(CB234,"PESO","PESOS DOMINICANOS","$EE $m CON #d/100 CENTAVOS")</f>
        <v>#VALUE!</v>
      </c>
      <c r="CD234" s="165">
        <v>227</v>
      </c>
      <c r="CE234" s="37">
        <f t="shared" si="143"/>
        <v>9080</v>
      </c>
      <c r="CF234" s="189">
        <v>6.84</v>
      </c>
      <c r="CG234" s="80">
        <f>+CD234*'PRECIOS SEGUN ADJ (RURAL)'!$B$12*'PRECIOS SEGUN ADJ (RURAL)'!$C$12</f>
        <v>62107.200000000004</v>
      </c>
      <c r="CH234" s="80" t="e" vm="1">
        <f>+[4]!NumLetras(CG234,"PESO","PESOS DOMINICANOS","$EE $m CON #d/100 CENTAVOS")</f>
        <v>#VALUE!</v>
      </c>
      <c r="CI234" s="37">
        <v>0</v>
      </c>
      <c r="CJ234" s="37">
        <f t="shared" si="172"/>
        <v>0</v>
      </c>
      <c r="CK234" s="189">
        <v>60</v>
      </c>
      <c r="CL234" s="80">
        <f>+CI234*'PRECIOS SEGUN ADJ. (FRONTERIZO)'!$B$16*'PRECIOS SEGUN ADJ. (FRONTERIZO)'!$C$16</f>
        <v>0</v>
      </c>
      <c r="CM234" s="80" t="e" vm="1">
        <f>+[4]!NumLetras(CL234,"PESO","PESOS DOMINICANOS","$EE $m CON #d/100 CENTAVOS")</f>
        <v>#VALUE!</v>
      </c>
      <c r="CN234" s="80">
        <f t="shared" si="144"/>
        <v>0</v>
      </c>
      <c r="CO234" s="37">
        <v>0</v>
      </c>
      <c r="CP234" s="37">
        <f t="shared" si="173"/>
        <v>0</v>
      </c>
      <c r="CQ234" s="189">
        <v>55.649999999999991</v>
      </c>
      <c r="CR234" s="80">
        <f>+CO234*'PRECIOS SEGUN ADJ. (FRONTERIZO)'!$B$17*'PRECIOS SEGUN ADJ. (FRONTERIZO)'!$C$17</f>
        <v>0</v>
      </c>
      <c r="CS234" s="80" t="e" vm="1">
        <f>+[4]!NumLetras(CR234,"PESO","PESOS DOMINICANOS","$EE $m CON #d/100 CENTAVOS")</f>
        <v>#VALUE!</v>
      </c>
      <c r="CT234" s="80">
        <f t="shared" si="145"/>
        <v>0</v>
      </c>
      <c r="CU234" s="165">
        <v>227</v>
      </c>
      <c r="CV234" s="37">
        <f t="shared" si="146"/>
        <v>9080</v>
      </c>
      <c r="CW234" s="189">
        <v>6.5999999999999988</v>
      </c>
      <c r="CX234" s="80">
        <f>+CU234*'PRECIOS SEGUN ADJ (RURAL)'!$B$14*'PRECIOS SEGUN ADJ (RURAL)'!$C$14</f>
        <v>59927.999999999993</v>
      </c>
      <c r="CY234" s="80" t="e" vm="1">
        <f>+[4]!NumLetras(CX234,"PESO","PESOS DOMINICANOS","$EE $m CON #d/100 CENTAVOS")</f>
        <v>#VALUE!</v>
      </c>
      <c r="CZ234" s="37">
        <v>0</v>
      </c>
      <c r="DA234" s="37">
        <f t="shared" si="174"/>
        <v>0</v>
      </c>
      <c r="DB234" s="189">
        <v>65.75</v>
      </c>
      <c r="DC234" s="80">
        <f>+CZ234*'PRECIOS SEGUN ADJ. (FRONTERIZO)'!$B$19*'PRECIOS SEGUN ADJ. (FRONTERIZO)'!$C$19</f>
        <v>0</v>
      </c>
      <c r="DD234" s="80" t="e" vm="1">
        <f>+[4]!NumLetras(DC234,"PESO","PESOS DOMINICANOS","$EE $m CON #d/100 CENTAVOS")</f>
        <v>#VALUE!</v>
      </c>
      <c r="DE234" s="80">
        <f t="shared" si="147"/>
        <v>0</v>
      </c>
      <c r="DF234" s="165">
        <v>9</v>
      </c>
      <c r="DG234" s="37">
        <f t="shared" si="148"/>
        <v>360</v>
      </c>
      <c r="DH234" s="189">
        <v>82.59999999999998</v>
      </c>
      <c r="DI234" s="80">
        <f>+DF234*'PRECIOS SEGUN ADJ (RURAL)'!$B$15*'PRECIOS SEGUN ADJ (RURAL)'!$C$15</f>
        <v>29736</v>
      </c>
      <c r="DJ234" s="80" t="e" vm="1">
        <f>+[4]!NumLetras(DI234,"PESO","PESOS DOMINICANOS","$EE $m CON #d/100 CENTAVOS")</f>
        <v>#VALUE!</v>
      </c>
      <c r="DK234" s="80">
        <f t="shared" si="165"/>
        <v>5352.48</v>
      </c>
      <c r="DL234" s="165">
        <v>227</v>
      </c>
      <c r="DM234" s="37">
        <f t="shared" si="149"/>
        <v>9080</v>
      </c>
      <c r="DN234" s="189">
        <v>23.059999999999995</v>
      </c>
      <c r="DO234" s="80">
        <f>+DL234*'PRECIOS SEGUN ADJ (RURAL)'!$B$17*'PRECIOS SEGUN ADJ (RURAL)'!$C$17</f>
        <v>209384.8</v>
      </c>
      <c r="DP234" s="80" t="e" vm="1">
        <f>+[4]!NumLetras(DO234,"PESO","PESOS DOMINICANOS","$EE $m CON #d/100 CENTAVOS")</f>
        <v>#VALUE!</v>
      </c>
      <c r="DQ234" s="192">
        <v>0</v>
      </c>
      <c r="DR234" s="192">
        <f t="shared" si="175"/>
        <v>0</v>
      </c>
      <c r="DS234" s="189">
        <v>80.849999999999994</v>
      </c>
      <c r="DT234" s="80">
        <f>+DQ234*'PRECIOS SEGUN ADJ. (FRONTERIZO)'!$B$22*'PRECIOS SEGUN ADJ. (FRONTERIZO)'!$C$22</f>
        <v>0</v>
      </c>
      <c r="DU234" s="80" t="e" vm="1">
        <f>+[4]!NumLetras(DT234,"PESO","PESOS DOMINICANOS","$EE $m CON #d/100 CENTAVOS")</f>
        <v>#VALUE!</v>
      </c>
      <c r="DV234" s="165">
        <v>11</v>
      </c>
      <c r="DW234" s="37">
        <f t="shared" si="150"/>
        <v>440</v>
      </c>
      <c r="DX234" s="189">
        <v>21.83</v>
      </c>
      <c r="DY234" s="80">
        <f>+DV234*'PRECIOS SEGUN ADJ (RURAL)'!$B$19*'PRECIOS SEGUN ADJ (RURAL)'!$C$19</f>
        <v>9605.2000000000007</v>
      </c>
      <c r="DZ234" s="80" t="e" vm="1">
        <f>+[4]!NumLetras(DY234,"PESO","PESOS DOMINICANOS","$EE $m CON #d/100 CENTAVOS")</f>
        <v>#VALUE!</v>
      </c>
      <c r="EA234" s="80">
        <f t="shared" si="166"/>
        <v>1728.94</v>
      </c>
      <c r="EB234" s="165">
        <v>36</v>
      </c>
      <c r="EC234" s="37">
        <f t="shared" si="151"/>
        <v>1440</v>
      </c>
      <c r="ED234" s="189">
        <v>33</v>
      </c>
      <c r="EE234" s="80">
        <f>+EB234*'PRECIOS SEGUN ADJ (RURAL)'!$B$20*'PRECIOS SEGUN ADJ (RURAL)'!$C$20</f>
        <v>47520</v>
      </c>
      <c r="EF234" s="80" t="e" vm="1">
        <f>+[4]!NumLetras(EE234,"PESO","PESOS DOMINICANOS","$EE $m CON #d/100 CENTAVOS")</f>
        <v>#VALUE!</v>
      </c>
      <c r="EG234" s="37">
        <v>0</v>
      </c>
      <c r="EH234" s="37">
        <f t="shared" si="176"/>
        <v>0</v>
      </c>
      <c r="EI234" s="189">
        <v>15.789999999999997</v>
      </c>
      <c r="EJ234" s="80">
        <f>+EG234*'PRECIOS SEGUN ADJ. (FRONTERIZO)'!$B$25*'PRECIOS SEGUN ADJ. (FRONTERIZO)'!$C$25</f>
        <v>0</v>
      </c>
      <c r="EK234" s="80" t="e" vm="1">
        <f>+[4]!NumLetras(EJ234,"PESO","PESOS DOMINICANOS","$EE $m CON #d/100 CENTAVOS")</f>
        <v>#VALUE!</v>
      </c>
      <c r="EL234" s="37">
        <v>0</v>
      </c>
      <c r="EM234" s="37">
        <f t="shared" si="177"/>
        <v>0</v>
      </c>
      <c r="EN234" s="189">
        <v>31.5</v>
      </c>
      <c r="EO234" s="80">
        <f>+EL234*'PRECIOS SEGUN ADJ. (FRONTERIZO)'!$B$26*'PRECIOS SEGUN ADJ. (FRONTERIZO)'!$C$26</f>
        <v>0</v>
      </c>
      <c r="EP234" s="80" t="e" vm="1">
        <f>+[4]!NumLetras(EO234,"PESO","PESOS DOMINICANOS","$EE $m CON #d/100 CENTAVOS")</f>
        <v>#VALUE!</v>
      </c>
      <c r="EQ234" s="193">
        <v>31</v>
      </c>
      <c r="ER234" s="194">
        <f t="shared" si="152"/>
        <v>1240</v>
      </c>
      <c r="ES234" s="195">
        <v>21.68</v>
      </c>
      <c r="ET234" s="196">
        <f>+EQ234*'PRECIOS SEGUN ADJ (RURAL)'!$B$13*'PRECIOS SEGUN ADJ (RURAL)'!$C$13</f>
        <v>26883.200000000001</v>
      </c>
      <c r="EU234" s="196" t="e" vm="1">
        <f>+[4]!NumLetras(ET234,"PESO","PESOS DOMINICANOS","$EE $m CON #d/100 CENTAVOS")</f>
        <v>#VALUE!</v>
      </c>
      <c r="EV234" s="197">
        <v>227</v>
      </c>
      <c r="EW234" s="198">
        <f t="shared" si="167"/>
        <v>4540</v>
      </c>
      <c r="EX234" s="199">
        <v>5.5</v>
      </c>
      <c r="EY234" s="200">
        <f>+EV234*'PRECIOS SEGUN ADJ (RURAL)'!$B$16*'PRECIOS SEGUN ADJ (RURAL)'!$C$16</f>
        <v>24970</v>
      </c>
      <c r="EZ234" s="200" t="e" vm="1">
        <f>+[4]!NumLetras(EY234,"PESO","PESOS DOMINICANOS","$EE $m CON #d/100 CENTAVOS")</f>
        <v>#VALUE!</v>
      </c>
      <c r="FA234" s="201">
        <v>14</v>
      </c>
      <c r="FB234" s="202">
        <f t="shared" si="153"/>
        <v>560</v>
      </c>
      <c r="FC234" s="203">
        <v>220</v>
      </c>
      <c r="FD234" s="204">
        <f>+FA234*'PRECIOS SEGUN ADJ (RURAL)'!$B$18*'PRECIOS SEGUN ADJ (RURAL)'!$C$18</f>
        <v>123200</v>
      </c>
      <c r="FE234" s="204" t="e" vm="1">
        <f>+[4]!NumLetras(FD234,"PESO","PESOS DOMINICANOS","$EE $m CON #d/100 CENTAVOS")</f>
        <v>#VALUE!</v>
      </c>
      <c r="FF234" s="204">
        <f t="shared" si="168"/>
        <v>22176</v>
      </c>
      <c r="FG234" s="80">
        <f t="shared" si="179"/>
        <v>1193035.9999999998</v>
      </c>
      <c r="FH234" s="80" t="e" vm="1">
        <f>+[4]!NumLetras(FG234,"PESO","PESOS DOMINICANOS","$EE $m CON #d/100 CENTAVOS")</f>
        <v>#VALUE!</v>
      </c>
      <c r="FI234" s="80">
        <f t="shared" si="178"/>
        <v>96267.25</v>
      </c>
      <c r="FJ234" s="80" t="e" vm="1">
        <f>+[4]!NumLetras(FI234,"PESO","PESOS DOMINICANOS","$EE $m CON #d/100 CENTAVOS")</f>
        <v>#VALUE!</v>
      </c>
      <c r="FK234" s="80">
        <f t="shared" si="154"/>
        <v>1096768.7499999998</v>
      </c>
      <c r="FL234" s="80" t="e" vm="1">
        <f>+[4]!NumLetras(FK234,"PESO","PESOS DOMINICANOS","$EE $m CON #d/100 CENTAVOS")</f>
        <v>#VALUE!</v>
      </c>
      <c r="FM234" s="80">
        <f t="shared" si="155"/>
        <v>238607.2</v>
      </c>
      <c r="FN234" s="80" t="e" vm="1">
        <f>+[4]!NumLetras(FM234,"PESO","PESOS DOMINICANOS","$EE $m CON #d/100 CENTAVOS")</f>
        <v>#VALUE!</v>
      </c>
      <c r="FO234" s="80">
        <f t="shared" si="156"/>
        <v>11930.36</v>
      </c>
      <c r="FP234" s="80" t="e" vm="1">
        <f>+[4]!NumLetras(FO234,"PESO","PESOS DOMINICANOS","$EE $m CON #d/100 CENTAVOS")</f>
        <v>#VALUE!</v>
      </c>
      <c r="FQ234" s="80"/>
      <c r="FR234" s="80">
        <f t="shared" si="157"/>
        <v>954428.79999999981</v>
      </c>
      <c r="FS234" s="80" t="e" vm="1">
        <f>+[4]!NumLetras(FR234,"PESO","PESOS DOMINICANOS","$EE $m CON #d/100 CENTAVOS")</f>
        <v>#VALUE!</v>
      </c>
      <c r="FT234" s="37" t="str">
        <f>+VLOOKUP(D234,'RURAL XENIA'!F:G,2,0)</f>
        <v>R-21</v>
      </c>
    </row>
    <row r="235" spans="1:176">
      <c r="A235" s="37">
        <v>124</v>
      </c>
      <c r="B235" s="37">
        <v>124</v>
      </c>
      <c r="C235" s="26" t="s">
        <v>3651</v>
      </c>
      <c r="D235" s="37">
        <v>130906076</v>
      </c>
      <c r="E235" s="37">
        <f>+VLOOKUP(D235,'INFORMACION DE PROVEEDORES'!C:I,2,0)</f>
        <v>130906076</v>
      </c>
      <c r="F235" s="26" t="str">
        <f>+VLOOKUP(D235,'INFORMACION DE PROVEEDORES'!C:J,4,0)</f>
        <v>DOMINGO FELIX GARCIA SANCHEZ</v>
      </c>
      <c r="G235" s="37" t="str">
        <f>+VLOOKUP(D235,'INFORMACION DE PROVEEDORES'!C:K,5,0)</f>
        <v>048-0067630-8</v>
      </c>
      <c r="H235" s="26" t="str">
        <f>+VLOOKUP(D235,'INFORMACION DE PROVEEDORES'!C:L,7,0)</f>
        <v>AUTOPISTA DUARTE KM 100, CRUCE SABANA DEL PUERO, BONAO</v>
      </c>
      <c r="I235" s="37" t="str">
        <f>+VLOOKUP(D235,'INFORMACION DE PROVEEDORES'!C:M,3,0)</f>
        <v xml:space="preserve"> JURÍDICA</v>
      </c>
      <c r="J235" s="37">
        <v>2</v>
      </c>
      <c r="K235" s="37">
        <v>166</v>
      </c>
      <c r="L235" s="37">
        <v>12</v>
      </c>
      <c r="M235" s="37">
        <f t="shared" si="158"/>
        <v>480</v>
      </c>
      <c r="N235" s="189">
        <v>60.180000000000007</v>
      </c>
      <c r="O235" s="80">
        <f>+L235*'PRECIOS SEGUN ADJ (RURAL)'!$B$2*'PRECIOS SEGUN ADJ (RURAL)'!$C$2</f>
        <v>28886.399999999998</v>
      </c>
      <c r="P235" s="80" t="e" vm="1">
        <f>+[4]!NumLetras(O235,"PESO","PESOS DOMINICANOS","$EE $m CON #d/100 CENTAVOS")</f>
        <v>#VALUE!</v>
      </c>
      <c r="Q235" s="80">
        <f t="shared" si="159"/>
        <v>4621.82</v>
      </c>
      <c r="R235" s="165">
        <v>3</v>
      </c>
      <c r="S235" s="37">
        <f t="shared" si="135"/>
        <v>120</v>
      </c>
      <c r="T235" s="189">
        <v>33</v>
      </c>
      <c r="U235" s="80">
        <f>+R235*'PRECIOS SEGUN ADJ (RURAL)'!$B$3*'PRECIOS SEGUN ADJ (RURAL)'!$C$3</f>
        <v>3960</v>
      </c>
      <c r="V235" s="80" t="e" vm="1">
        <f>+[4]!NumLetras(U235,"PESO","PESOS DOMINICANOS","$EE $m CON #d/100 CENTAVOS")</f>
        <v>#VALUE!</v>
      </c>
      <c r="W235" s="192">
        <v>0</v>
      </c>
      <c r="X235" s="37">
        <f t="shared" si="169"/>
        <v>0</v>
      </c>
      <c r="Y235" s="189">
        <v>25.2</v>
      </c>
      <c r="Z235" s="80">
        <f>+W235*'PRECIOS SEGUN ADJ. (FRONTERIZO)'!$B$4*'PRECIOS SEGUN ADJ. (FRONTERIZO)'!$C$4</f>
        <v>0</v>
      </c>
      <c r="AA235" s="80" t="e" vm="1">
        <f>+[4]!NumLetras(Z235,"PESO","PESOS DOMINICANOS","$EE $m CON #d/100 CENTAVOS")</f>
        <v>#VALUE!</v>
      </c>
      <c r="AB235" s="165">
        <v>27</v>
      </c>
      <c r="AC235" s="37">
        <f t="shared" si="136"/>
        <v>1080</v>
      </c>
      <c r="AD235" s="189">
        <v>87.91</v>
      </c>
      <c r="AE235" s="80">
        <f>+AB235*'PRECIOS SEGUN ADJ (RURAL)'!$B$4*'PRECIOS SEGUN ADJ (RURAL)'!$C$4</f>
        <v>94942.799999999988</v>
      </c>
      <c r="AF235" s="80" t="e" vm="1">
        <f>+[4]!NumLetras(AE235,"PESO","PESOS DOMINICANOS","$EE $m CON #d/100 CENTAVOS")</f>
        <v>#VALUE!</v>
      </c>
      <c r="AG235" s="80">
        <f t="shared" si="160"/>
        <v>17089.7</v>
      </c>
      <c r="AH235" s="165">
        <v>32</v>
      </c>
      <c r="AI235" s="37">
        <f t="shared" si="137"/>
        <v>1280</v>
      </c>
      <c r="AJ235" s="189">
        <v>53.95</v>
      </c>
      <c r="AK235" s="80">
        <f>+AH235*'PRECIOS SEGUN ADJ (RURAL)'!$B$5*'PRECIOS SEGUN ADJ (RURAL)'!$C$5</f>
        <v>69056</v>
      </c>
      <c r="AL235" s="80" t="e" vm="1">
        <f>+[4]!NumLetras(AK235,"PESO","PESOS DOMINICANOS","$EE $m CON #d/100 CENTAVOS")</f>
        <v>#VALUE!</v>
      </c>
      <c r="AM235" s="165">
        <v>5</v>
      </c>
      <c r="AN235" s="37">
        <f t="shared" si="138"/>
        <v>200</v>
      </c>
      <c r="AO235" s="189">
        <v>29.05</v>
      </c>
      <c r="AP235" s="80">
        <f>+AM235*'PRECIOS SEGUN ADJ (RURAL)'!$B$6*'PRECIOS SEGUN ADJ (RURAL)'!$C$6</f>
        <v>5810</v>
      </c>
      <c r="AQ235" s="80" t="e" vm="1">
        <f>+[4]!NumLetras(AP235,"PESO","PESOS DOMINICANOS","$EE $m CON #d/100 CENTAVOS")</f>
        <v>#VALUE!</v>
      </c>
      <c r="AR235" s="80">
        <f t="shared" si="161"/>
        <v>929.6</v>
      </c>
      <c r="AS235" s="165">
        <v>11</v>
      </c>
      <c r="AT235" s="37">
        <f t="shared" si="139"/>
        <v>440</v>
      </c>
      <c r="AU235" s="189">
        <v>304.44</v>
      </c>
      <c r="AV235" s="80">
        <f>+AS235*'PRECIOS SEGUN ADJ (RURAL)'!$B$7*'PRECIOS SEGUN ADJ (RURAL)'!$C$7</f>
        <v>133953.60000000001</v>
      </c>
      <c r="AW235" s="80" t="e" vm="1">
        <f>+[4]!NumLetras(AV235,"PESO","PESOS DOMINICANOS","$EE $m CON #d/100 CENTAVOS")</f>
        <v>#VALUE!</v>
      </c>
      <c r="AX235" s="80">
        <f t="shared" si="162"/>
        <v>24111.65</v>
      </c>
      <c r="AY235" s="37">
        <v>0</v>
      </c>
      <c r="AZ235" s="37">
        <f t="shared" si="170"/>
        <v>0</v>
      </c>
      <c r="BA235" s="189">
        <v>18.899999999999999</v>
      </c>
      <c r="BB235" s="80">
        <f>+AY235*'PRECIOS SEGUN ADJ. (FRONTERIZO)'!$B$9*'PRECIOS SEGUN ADJ. (FRONTERIZO)'!$C$9</f>
        <v>0</v>
      </c>
      <c r="BC235" s="80" t="e" vm="1">
        <f>+[4]!NumLetras(BB235,"PESO","PESOS DOMINICANOS","$EE $m CON #d/100 CENTAVOS")</f>
        <v>#VALUE!</v>
      </c>
      <c r="BD235" s="165">
        <v>3</v>
      </c>
      <c r="BE235" s="37">
        <f t="shared" si="140"/>
        <v>120</v>
      </c>
      <c r="BF235" s="189">
        <v>140.38999999999999</v>
      </c>
      <c r="BG235" s="80">
        <f>+BD235*'PRECIOS SEGUN ADJ (RURAL)'!$B$8*'PRECIOS SEGUN ADJ (RURAL)'!$C$8</f>
        <v>16846.8</v>
      </c>
      <c r="BH235" s="80" t="e" vm="1">
        <f>+[4]!NumLetras(BG235,"PESO","PESOS DOMINICANOS","$EE $m CON #d/100 CENTAVOS")</f>
        <v>#VALUE!</v>
      </c>
      <c r="BI235" s="80">
        <f t="shared" si="163"/>
        <v>3032.42</v>
      </c>
      <c r="BJ235" s="37">
        <v>0</v>
      </c>
      <c r="BK235" s="37">
        <f t="shared" si="171"/>
        <v>0</v>
      </c>
      <c r="BL235" s="189">
        <v>31.459999999999997</v>
      </c>
      <c r="BM235" s="80">
        <f>+BJ235*'PRECIOS SEGUN ADJ. (FRONTERIZO)'!$B$11*'PRECIOS SEGUN ADJ. (FRONTERIZO)'!$C$11</f>
        <v>0</v>
      </c>
      <c r="BN235" s="80" t="e" vm="1">
        <f>+[4]!NumLetras(BM235,"PESO","PESOS DOMINICANOS","$EE $m CON #d/100 CENTAVOS")</f>
        <v>#VALUE!</v>
      </c>
      <c r="BO235" s="165">
        <v>9</v>
      </c>
      <c r="BP235" s="37">
        <f t="shared" si="141"/>
        <v>360</v>
      </c>
      <c r="BQ235" s="189">
        <v>68.099999999999994</v>
      </c>
      <c r="BR235" s="80">
        <f>+BO235*'PRECIOS SEGUN ADJ (RURAL)'!$B$9*'PRECIOS SEGUN ADJ (RURAL)'!$C$9</f>
        <v>24516</v>
      </c>
      <c r="BS235" s="80" t="e" vm="1">
        <f>+[4]!NumLetras(BR235,"PESO","PESOS DOMINICANOS","$EE $m CON #d/100 CENTAVOS")</f>
        <v>#VALUE!</v>
      </c>
      <c r="BT235" s="165">
        <v>166</v>
      </c>
      <c r="BU235" s="37">
        <f t="shared" si="164"/>
        <v>3320</v>
      </c>
      <c r="BV235" s="189">
        <v>5.5</v>
      </c>
      <c r="BW235" s="80">
        <f>+BT235*'PRECIOS SEGUN ADJ (RURAL)'!$B$10*'PRECIOS SEGUN ADJ (RURAL)'!$C$10</f>
        <v>18260</v>
      </c>
      <c r="BX235" s="80" t="e" vm="1">
        <f>+[4]!NumLetras(BW235,"PESO","PESOS DOMINICANOS","$EE $m CON #d/100 CENTAVOS")</f>
        <v>#VALUE!</v>
      </c>
      <c r="BY235" s="165">
        <v>166</v>
      </c>
      <c r="BZ235" s="37">
        <f t="shared" si="142"/>
        <v>6640</v>
      </c>
      <c r="CA235" s="189">
        <v>7.1500000000000012</v>
      </c>
      <c r="CB235" s="80">
        <f>+BY235*'PRECIOS SEGUN ADJ (RURAL)'!$B$11*'PRECIOS SEGUN ADJ (RURAL)'!$C$11</f>
        <v>47476</v>
      </c>
      <c r="CC235" s="80" t="e" vm="1">
        <f>+[4]!NumLetras(CB235,"PESO","PESOS DOMINICANOS","$EE $m CON #d/100 CENTAVOS")</f>
        <v>#VALUE!</v>
      </c>
      <c r="CD235" s="165">
        <v>166</v>
      </c>
      <c r="CE235" s="37">
        <f t="shared" si="143"/>
        <v>6640</v>
      </c>
      <c r="CF235" s="189">
        <v>6.84</v>
      </c>
      <c r="CG235" s="80">
        <f>+CD235*'PRECIOS SEGUN ADJ (RURAL)'!$B$12*'PRECIOS SEGUN ADJ (RURAL)'!$C$12</f>
        <v>45417.600000000006</v>
      </c>
      <c r="CH235" s="80" t="e" vm="1">
        <f>+[4]!NumLetras(CG235,"PESO","PESOS DOMINICANOS","$EE $m CON #d/100 CENTAVOS")</f>
        <v>#VALUE!</v>
      </c>
      <c r="CI235" s="37">
        <v>0</v>
      </c>
      <c r="CJ235" s="37">
        <f t="shared" si="172"/>
        <v>0</v>
      </c>
      <c r="CK235" s="189">
        <v>60</v>
      </c>
      <c r="CL235" s="80">
        <f>+CI235*'PRECIOS SEGUN ADJ. (FRONTERIZO)'!$B$16*'PRECIOS SEGUN ADJ. (FRONTERIZO)'!$C$16</f>
        <v>0</v>
      </c>
      <c r="CM235" s="80" t="e" vm="1">
        <f>+[4]!NumLetras(CL235,"PESO","PESOS DOMINICANOS","$EE $m CON #d/100 CENTAVOS")</f>
        <v>#VALUE!</v>
      </c>
      <c r="CN235" s="80">
        <f t="shared" si="144"/>
        <v>0</v>
      </c>
      <c r="CO235" s="37">
        <v>0</v>
      </c>
      <c r="CP235" s="37">
        <f t="shared" si="173"/>
        <v>0</v>
      </c>
      <c r="CQ235" s="189">
        <v>55.649999999999991</v>
      </c>
      <c r="CR235" s="80">
        <f>+CO235*'PRECIOS SEGUN ADJ. (FRONTERIZO)'!$B$17*'PRECIOS SEGUN ADJ. (FRONTERIZO)'!$C$17</f>
        <v>0</v>
      </c>
      <c r="CS235" s="80" t="e" vm="1">
        <f>+[4]!NumLetras(CR235,"PESO","PESOS DOMINICANOS","$EE $m CON #d/100 CENTAVOS")</f>
        <v>#VALUE!</v>
      </c>
      <c r="CT235" s="80">
        <f t="shared" si="145"/>
        <v>0</v>
      </c>
      <c r="CU235" s="165">
        <v>166</v>
      </c>
      <c r="CV235" s="37">
        <f t="shared" si="146"/>
        <v>6640</v>
      </c>
      <c r="CW235" s="189">
        <v>6.5999999999999988</v>
      </c>
      <c r="CX235" s="80">
        <f>+CU235*'PRECIOS SEGUN ADJ (RURAL)'!$B$14*'PRECIOS SEGUN ADJ (RURAL)'!$C$14</f>
        <v>43824</v>
      </c>
      <c r="CY235" s="80" t="e" vm="1">
        <f>+[4]!NumLetras(CX235,"PESO","PESOS DOMINICANOS","$EE $m CON #d/100 CENTAVOS")</f>
        <v>#VALUE!</v>
      </c>
      <c r="CZ235" s="37">
        <v>0</v>
      </c>
      <c r="DA235" s="37">
        <f t="shared" si="174"/>
        <v>0</v>
      </c>
      <c r="DB235" s="189">
        <v>65.75</v>
      </c>
      <c r="DC235" s="80">
        <f>+CZ235*'PRECIOS SEGUN ADJ. (FRONTERIZO)'!$B$19*'PRECIOS SEGUN ADJ. (FRONTERIZO)'!$C$19</f>
        <v>0</v>
      </c>
      <c r="DD235" s="80" t="e" vm="1">
        <f>+[4]!NumLetras(DC235,"PESO","PESOS DOMINICANOS","$EE $m CON #d/100 CENTAVOS")</f>
        <v>#VALUE!</v>
      </c>
      <c r="DE235" s="80">
        <f t="shared" si="147"/>
        <v>0</v>
      </c>
      <c r="DF235" s="165">
        <v>7</v>
      </c>
      <c r="DG235" s="37">
        <f t="shared" si="148"/>
        <v>280</v>
      </c>
      <c r="DH235" s="189">
        <v>82.59999999999998</v>
      </c>
      <c r="DI235" s="80">
        <f>+DF235*'PRECIOS SEGUN ADJ (RURAL)'!$B$15*'PRECIOS SEGUN ADJ (RURAL)'!$C$15</f>
        <v>23127.999999999996</v>
      </c>
      <c r="DJ235" s="80" t="e" vm="1">
        <f>+[4]!NumLetras(DI235,"PESO","PESOS DOMINICANOS","$EE $m CON #d/100 CENTAVOS")</f>
        <v>#VALUE!</v>
      </c>
      <c r="DK235" s="80">
        <f t="shared" si="165"/>
        <v>4163.04</v>
      </c>
      <c r="DL235" s="165">
        <v>166</v>
      </c>
      <c r="DM235" s="37">
        <f t="shared" si="149"/>
        <v>6640</v>
      </c>
      <c r="DN235" s="189">
        <v>23.059999999999995</v>
      </c>
      <c r="DO235" s="80">
        <f>+DL235*'PRECIOS SEGUN ADJ (RURAL)'!$B$17*'PRECIOS SEGUN ADJ (RURAL)'!$C$17</f>
        <v>153118.39999999999</v>
      </c>
      <c r="DP235" s="80" t="e" vm="1">
        <f>+[4]!NumLetras(DO235,"PESO","PESOS DOMINICANOS","$EE $m CON #d/100 CENTAVOS")</f>
        <v>#VALUE!</v>
      </c>
      <c r="DQ235" s="192">
        <v>0</v>
      </c>
      <c r="DR235" s="192">
        <f t="shared" si="175"/>
        <v>0</v>
      </c>
      <c r="DS235" s="189">
        <v>80.849999999999994</v>
      </c>
      <c r="DT235" s="80">
        <f>+DQ235*'PRECIOS SEGUN ADJ. (FRONTERIZO)'!$B$22*'PRECIOS SEGUN ADJ. (FRONTERIZO)'!$C$22</f>
        <v>0</v>
      </c>
      <c r="DU235" s="80" t="e" vm="1">
        <f>+[4]!NumLetras(DT235,"PESO","PESOS DOMINICANOS","$EE $m CON #d/100 CENTAVOS")</f>
        <v>#VALUE!</v>
      </c>
      <c r="DV235" s="165">
        <v>7</v>
      </c>
      <c r="DW235" s="37">
        <f t="shared" si="150"/>
        <v>280</v>
      </c>
      <c r="DX235" s="189">
        <v>21.83</v>
      </c>
      <c r="DY235" s="80">
        <f>+DV235*'PRECIOS SEGUN ADJ (RURAL)'!$B$19*'PRECIOS SEGUN ADJ (RURAL)'!$C$19</f>
        <v>6112.4</v>
      </c>
      <c r="DZ235" s="80" t="e" vm="1">
        <f>+[4]!NumLetras(DY235,"PESO","PESOS DOMINICANOS","$EE $m CON #d/100 CENTAVOS")</f>
        <v>#VALUE!</v>
      </c>
      <c r="EA235" s="80">
        <f t="shared" si="166"/>
        <v>1100.23</v>
      </c>
      <c r="EB235" s="165">
        <v>25</v>
      </c>
      <c r="EC235" s="37">
        <f t="shared" si="151"/>
        <v>1000</v>
      </c>
      <c r="ED235" s="189">
        <v>33</v>
      </c>
      <c r="EE235" s="80">
        <f>+EB235*'PRECIOS SEGUN ADJ (RURAL)'!$B$20*'PRECIOS SEGUN ADJ (RURAL)'!$C$20</f>
        <v>33000</v>
      </c>
      <c r="EF235" s="80" t="e" vm="1">
        <f>+[4]!NumLetras(EE235,"PESO","PESOS DOMINICANOS","$EE $m CON #d/100 CENTAVOS")</f>
        <v>#VALUE!</v>
      </c>
      <c r="EG235" s="37">
        <v>0</v>
      </c>
      <c r="EH235" s="37">
        <f t="shared" si="176"/>
        <v>0</v>
      </c>
      <c r="EI235" s="189">
        <v>15.789999999999997</v>
      </c>
      <c r="EJ235" s="80">
        <f>+EG235*'PRECIOS SEGUN ADJ. (FRONTERIZO)'!$B$25*'PRECIOS SEGUN ADJ. (FRONTERIZO)'!$C$25</f>
        <v>0</v>
      </c>
      <c r="EK235" s="80" t="e" vm="1">
        <f>+[4]!NumLetras(EJ235,"PESO","PESOS DOMINICANOS","$EE $m CON #d/100 CENTAVOS")</f>
        <v>#VALUE!</v>
      </c>
      <c r="EL235" s="37">
        <v>0</v>
      </c>
      <c r="EM235" s="37">
        <f t="shared" si="177"/>
        <v>0</v>
      </c>
      <c r="EN235" s="189">
        <v>31.5</v>
      </c>
      <c r="EO235" s="80">
        <f>+EL235*'PRECIOS SEGUN ADJ. (FRONTERIZO)'!$B$26*'PRECIOS SEGUN ADJ. (FRONTERIZO)'!$C$26</f>
        <v>0</v>
      </c>
      <c r="EP235" s="80" t="e" vm="1">
        <f>+[4]!NumLetras(EO235,"PESO","PESOS DOMINICANOS","$EE $m CON #d/100 CENTAVOS")</f>
        <v>#VALUE!</v>
      </c>
      <c r="EQ235" s="193">
        <v>22</v>
      </c>
      <c r="ER235" s="194">
        <f t="shared" si="152"/>
        <v>880</v>
      </c>
      <c r="ES235" s="195">
        <v>21.68</v>
      </c>
      <c r="ET235" s="196">
        <f>+EQ235*'PRECIOS SEGUN ADJ (RURAL)'!$B$13*'PRECIOS SEGUN ADJ (RURAL)'!$C$13</f>
        <v>19078.399999999998</v>
      </c>
      <c r="EU235" s="196" t="e" vm="1">
        <f>+[4]!NumLetras(ET235,"PESO","PESOS DOMINICANOS","$EE $m CON #d/100 CENTAVOS")</f>
        <v>#VALUE!</v>
      </c>
      <c r="EV235" s="197">
        <v>166</v>
      </c>
      <c r="EW235" s="198">
        <f t="shared" si="167"/>
        <v>3320</v>
      </c>
      <c r="EX235" s="199">
        <v>5.5</v>
      </c>
      <c r="EY235" s="200">
        <f>+EV235*'PRECIOS SEGUN ADJ (RURAL)'!$B$16*'PRECIOS SEGUN ADJ (RURAL)'!$C$16</f>
        <v>18260</v>
      </c>
      <c r="EZ235" s="200" t="e" vm="1">
        <f>+[4]!NumLetras(EY235,"PESO","PESOS DOMINICANOS","$EE $m CON #d/100 CENTAVOS")</f>
        <v>#VALUE!</v>
      </c>
      <c r="FA235" s="201">
        <v>11</v>
      </c>
      <c r="FB235" s="202">
        <f t="shared" si="153"/>
        <v>440</v>
      </c>
      <c r="FC235" s="203">
        <v>220</v>
      </c>
      <c r="FD235" s="204">
        <f>+FA235*'PRECIOS SEGUN ADJ (RURAL)'!$B$18*'PRECIOS SEGUN ADJ (RURAL)'!$C$18</f>
        <v>96800</v>
      </c>
      <c r="FE235" s="204" t="e" vm="1">
        <f>+[4]!NumLetras(FD235,"PESO","PESOS DOMINICANOS","$EE $m CON #d/100 CENTAVOS")</f>
        <v>#VALUE!</v>
      </c>
      <c r="FF235" s="204">
        <f t="shared" si="168"/>
        <v>17424</v>
      </c>
      <c r="FG235" s="80">
        <f t="shared" si="179"/>
        <v>882446.4</v>
      </c>
      <c r="FH235" s="80" t="e" vm="1">
        <f>+[4]!NumLetras(FG235,"PESO","PESOS DOMINICANOS","$EE $m CON #d/100 CENTAVOS")</f>
        <v>#VALUE!</v>
      </c>
      <c r="FI235" s="80">
        <f t="shared" si="178"/>
        <v>72472.460000000006</v>
      </c>
      <c r="FJ235" s="80" t="e" vm="1">
        <f>+[4]!NumLetras(FI235,"PESO","PESOS DOMINICANOS","$EE $m CON #d/100 CENTAVOS")</f>
        <v>#VALUE!</v>
      </c>
      <c r="FK235" s="80">
        <f t="shared" si="154"/>
        <v>809973.94000000006</v>
      </c>
      <c r="FL235" s="80" t="e" vm="1">
        <f>+[4]!NumLetras(FK235,"PESO","PESOS DOMINICANOS","$EE $m CON #d/100 CENTAVOS")</f>
        <v>#VALUE!</v>
      </c>
      <c r="FM235" s="80">
        <f t="shared" si="155"/>
        <v>176489.28</v>
      </c>
      <c r="FN235" s="80" t="e" vm="1">
        <f>+[4]!NumLetras(FM235,"PESO","PESOS DOMINICANOS","$EE $m CON #d/100 CENTAVOS")</f>
        <v>#VALUE!</v>
      </c>
      <c r="FO235" s="80">
        <f t="shared" si="156"/>
        <v>8824.4599999999991</v>
      </c>
      <c r="FP235" s="80" t="e" vm="1">
        <f>+[4]!NumLetras(FO235,"PESO","PESOS DOMINICANOS","$EE $m CON #d/100 CENTAVOS")</f>
        <v>#VALUE!</v>
      </c>
      <c r="FQ235" s="80"/>
      <c r="FR235" s="80">
        <f t="shared" si="157"/>
        <v>705957.12</v>
      </c>
      <c r="FS235" s="80" t="e" vm="1">
        <f>+[4]!NumLetras(FR235,"PESO","PESOS DOMINICANOS","$EE $m CON #d/100 CENTAVOS")</f>
        <v>#VALUE!</v>
      </c>
      <c r="FT235" s="37" t="str">
        <f>+VLOOKUP(D235,'RURAL XENIA'!F:G,2,0)</f>
        <v>R-24</v>
      </c>
    </row>
    <row r="236" spans="1:176">
      <c r="A236" s="37">
        <v>125</v>
      </c>
      <c r="B236" s="37">
        <v>125</v>
      </c>
      <c r="C236" s="26" t="s">
        <v>3662</v>
      </c>
      <c r="D236" s="37">
        <v>132081242</v>
      </c>
      <c r="E236" s="37">
        <f>+VLOOKUP(D236,'INFORMACION DE PROVEEDORES'!C:I,2,0)</f>
        <v>132081242</v>
      </c>
      <c r="F236" s="26" t="str">
        <f>+VLOOKUP(D236,'INFORMACION DE PROVEEDORES'!C:J,4,0)</f>
        <v xml:space="preserve">STEVEN ARGENIS PEÑA PAULINO </v>
      </c>
      <c r="G236" s="37" t="str">
        <f>+VLOOKUP(D236,'INFORMACION DE PROVEEDORES'!C:K,5,0)</f>
        <v>008-0033222-3</v>
      </c>
      <c r="H236" s="26" t="str">
        <f>+VLOOKUP(D236,'INFORMACION DE PROVEEDORES'!C:L,7,0)</f>
        <v>CALLE FRANCISCO ALBERTO CAAMAÑO NO. 14, MONTE PLATA</v>
      </c>
      <c r="I236" s="37" t="str">
        <f>+VLOOKUP(D236,'INFORMACION DE PROVEEDORES'!C:M,3,0)</f>
        <v xml:space="preserve"> JURÍDICA</v>
      </c>
      <c r="J236" s="37">
        <v>3</v>
      </c>
      <c r="K236" s="37">
        <v>193</v>
      </c>
      <c r="L236" s="37">
        <v>14</v>
      </c>
      <c r="M236" s="37">
        <f t="shared" si="158"/>
        <v>560</v>
      </c>
      <c r="N236" s="189">
        <v>60.180000000000007</v>
      </c>
      <c r="O236" s="80">
        <f>+L236*'PRECIOS SEGUN ADJ (RURAL)'!$B$2*'PRECIOS SEGUN ADJ (RURAL)'!$C$2</f>
        <v>33700.800000000003</v>
      </c>
      <c r="P236" s="80" t="e" vm="1">
        <f>+[4]!NumLetras(O236,"PESO","PESOS DOMINICANOS","$EE $m CON #d/100 CENTAVOS")</f>
        <v>#VALUE!</v>
      </c>
      <c r="Q236" s="80">
        <f t="shared" si="159"/>
        <v>5392.13</v>
      </c>
      <c r="R236" s="165">
        <v>3</v>
      </c>
      <c r="S236" s="37">
        <f t="shared" si="135"/>
        <v>120</v>
      </c>
      <c r="T236" s="189">
        <v>33</v>
      </c>
      <c r="U236" s="80">
        <f>+R236*'PRECIOS SEGUN ADJ (RURAL)'!$B$3*'PRECIOS SEGUN ADJ (RURAL)'!$C$3</f>
        <v>3960</v>
      </c>
      <c r="V236" s="80" t="e" vm="1">
        <f>+[4]!NumLetras(U236,"PESO","PESOS DOMINICANOS","$EE $m CON #d/100 CENTAVOS")</f>
        <v>#VALUE!</v>
      </c>
      <c r="W236" s="192">
        <v>0</v>
      </c>
      <c r="X236" s="37">
        <f t="shared" si="169"/>
        <v>0</v>
      </c>
      <c r="Y236" s="189">
        <v>25.2</v>
      </c>
      <c r="Z236" s="80">
        <f>+W236*'PRECIOS SEGUN ADJ. (FRONTERIZO)'!$B$4*'PRECIOS SEGUN ADJ. (FRONTERIZO)'!$C$4</f>
        <v>0</v>
      </c>
      <c r="AA236" s="80" t="e" vm="1">
        <f>+[4]!NumLetras(Z236,"PESO","PESOS DOMINICANOS","$EE $m CON #d/100 CENTAVOS")</f>
        <v>#VALUE!</v>
      </c>
      <c r="AB236" s="165">
        <v>31</v>
      </c>
      <c r="AC236" s="37">
        <f t="shared" si="136"/>
        <v>1240</v>
      </c>
      <c r="AD236" s="189">
        <v>87.91</v>
      </c>
      <c r="AE236" s="80">
        <f>+AB236*'PRECIOS SEGUN ADJ (RURAL)'!$B$4*'PRECIOS SEGUN ADJ (RURAL)'!$C$4</f>
        <v>109008.4</v>
      </c>
      <c r="AF236" s="80" t="e" vm="1">
        <f>+[4]!NumLetras(AE236,"PESO","PESOS DOMINICANOS","$EE $m CON #d/100 CENTAVOS")</f>
        <v>#VALUE!</v>
      </c>
      <c r="AG236" s="80">
        <f t="shared" si="160"/>
        <v>19621.509999999998</v>
      </c>
      <c r="AH236" s="165">
        <v>37</v>
      </c>
      <c r="AI236" s="37">
        <f t="shared" si="137"/>
        <v>1480</v>
      </c>
      <c r="AJ236" s="189">
        <v>53.95</v>
      </c>
      <c r="AK236" s="80">
        <f>+AH236*'PRECIOS SEGUN ADJ (RURAL)'!$B$5*'PRECIOS SEGUN ADJ (RURAL)'!$C$5</f>
        <v>79846</v>
      </c>
      <c r="AL236" s="80" t="e" vm="1">
        <f>+[4]!NumLetras(AK236,"PESO","PESOS DOMINICANOS","$EE $m CON #d/100 CENTAVOS")</f>
        <v>#VALUE!</v>
      </c>
      <c r="AM236" s="165">
        <v>5</v>
      </c>
      <c r="AN236" s="37">
        <f t="shared" si="138"/>
        <v>200</v>
      </c>
      <c r="AO236" s="189">
        <v>29.05</v>
      </c>
      <c r="AP236" s="80">
        <f>+AM236*'PRECIOS SEGUN ADJ (RURAL)'!$B$6*'PRECIOS SEGUN ADJ (RURAL)'!$C$6</f>
        <v>5810</v>
      </c>
      <c r="AQ236" s="80" t="e" vm="1">
        <f>+[4]!NumLetras(AP236,"PESO","PESOS DOMINICANOS","$EE $m CON #d/100 CENTAVOS")</f>
        <v>#VALUE!</v>
      </c>
      <c r="AR236" s="80">
        <f t="shared" si="161"/>
        <v>929.6</v>
      </c>
      <c r="AS236" s="165">
        <v>12</v>
      </c>
      <c r="AT236" s="37">
        <f t="shared" si="139"/>
        <v>480</v>
      </c>
      <c r="AU236" s="189">
        <v>304.44</v>
      </c>
      <c r="AV236" s="80">
        <f>+AS236*'PRECIOS SEGUN ADJ (RURAL)'!$B$7*'PRECIOS SEGUN ADJ (RURAL)'!$C$7</f>
        <v>146131.19999999998</v>
      </c>
      <c r="AW236" s="80" t="e" vm="1">
        <f>+[4]!NumLetras(AV236,"PESO","PESOS DOMINICANOS","$EE $m CON #d/100 CENTAVOS")</f>
        <v>#VALUE!</v>
      </c>
      <c r="AX236" s="80">
        <f t="shared" si="162"/>
        <v>26303.62</v>
      </c>
      <c r="AY236" s="37">
        <v>0</v>
      </c>
      <c r="AZ236" s="37">
        <f t="shared" si="170"/>
        <v>0</v>
      </c>
      <c r="BA236" s="189">
        <v>18.899999999999999</v>
      </c>
      <c r="BB236" s="80">
        <f>+AY236*'PRECIOS SEGUN ADJ. (FRONTERIZO)'!$B$9*'PRECIOS SEGUN ADJ. (FRONTERIZO)'!$C$9</f>
        <v>0</v>
      </c>
      <c r="BC236" s="80" t="e" vm="1">
        <f>+[4]!NumLetras(BB236,"PESO","PESOS DOMINICANOS","$EE $m CON #d/100 CENTAVOS")</f>
        <v>#VALUE!</v>
      </c>
      <c r="BD236" s="165">
        <v>3</v>
      </c>
      <c r="BE236" s="37">
        <f t="shared" si="140"/>
        <v>120</v>
      </c>
      <c r="BF236" s="189">
        <v>140.38999999999999</v>
      </c>
      <c r="BG236" s="80">
        <f>+BD236*'PRECIOS SEGUN ADJ (RURAL)'!$B$8*'PRECIOS SEGUN ADJ (RURAL)'!$C$8</f>
        <v>16846.8</v>
      </c>
      <c r="BH236" s="80" t="e" vm="1">
        <f>+[4]!NumLetras(BG236,"PESO","PESOS DOMINICANOS","$EE $m CON #d/100 CENTAVOS")</f>
        <v>#VALUE!</v>
      </c>
      <c r="BI236" s="80">
        <f t="shared" si="163"/>
        <v>3032.42</v>
      </c>
      <c r="BJ236" s="37">
        <v>0</v>
      </c>
      <c r="BK236" s="37">
        <f t="shared" si="171"/>
        <v>0</v>
      </c>
      <c r="BL236" s="189">
        <v>31.459999999999997</v>
      </c>
      <c r="BM236" s="80">
        <f>+BJ236*'PRECIOS SEGUN ADJ. (FRONTERIZO)'!$B$11*'PRECIOS SEGUN ADJ. (FRONTERIZO)'!$C$11</f>
        <v>0</v>
      </c>
      <c r="BN236" s="80" t="e" vm="1">
        <f>+[4]!NumLetras(BM236,"PESO","PESOS DOMINICANOS","$EE $m CON #d/100 CENTAVOS")</f>
        <v>#VALUE!</v>
      </c>
      <c r="BO236" s="165">
        <v>9</v>
      </c>
      <c r="BP236" s="37">
        <f t="shared" si="141"/>
        <v>360</v>
      </c>
      <c r="BQ236" s="189">
        <v>68.099999999999994</v>
      </c>
      <c r="BR236" s="80">
        <f>+BO236*'PRECIOS SEGUN ADJ (RURAL)'!$B$9*'PRECIOS SEGUN ADJ (RURAL)'!$C$9</f>
        <v>24516</v>
      </c>
      <c r="BS236" s="80" t="e" vm="1">
        <f>+[4]!NumLetras(BR236,"PESO","PESOS DOMINICANOS","$EE $m CON #d/100 CENTAVOS")</f>
        <v>#VALUE!</v>
      </c>
      <c r="BT236" s="165">
        <v>193</v>
      </c>
      <c r="BU236" s="37">
        <f t="shared" si="164"/>
        <v>3860</v>
      </c>
      <c r="BV236" s="189">
        <v>5.5</v>
      </c>
      <c r="BW236" s="80">
        <f>+BT236*'PRECIOS SEGUN ADJ (RURAL)'!$B$10*'PRECIOS SEGUN ADJ (RURAL)'!$C$10</f>
        <v>21230</v>
      </c>
      <c r="BX236" s="80" t="e" vm="1">
        <f>+[4]!NumLetras(BW236,"PESO","PESOS DOMINICANOS","$EE $m CON #d/100 CENTAVOS")</f>
        <v>#VALUE!</v>
      </c>
      <c r="BY236" s="165">
        <v>193</v>
      </c>
      <c r="BZ236" s="37">
        <f t="shared" si="142"/>
        <v>7720</v>
      </c>
      <c r="CA236" s="189">
        <v>7.1500000000000012</v>
      </c>
      <c r="CB236" s="80">
        <f>+BY236*'PRECIOS SEGUN ADJ (RURAL)'!$B$11*'PRECIOS SEGUN ADJ (RURAL)'!$C$11</f>
        <v>55198</v>
      </c>
      <c r="CC236" s="80" t="e" vm="1">
        <f>+[4]!NumLetras(CB236,"PESO","PESOS DOMINICANOS","$EE $m CON #d/100 CENTAVOS")</f>
        <v>#VALUE!</v>
      </c>
      <c r="CD236" s="165">
        <v>193</v>
      </c>
      <c r="CE236" s="37">
        <f t="shared" si="143"/>
        <v>7720</v>
      </c>
      <c r="CF236" s="189">
        <v>6.84</v>
      </c>
      <c r="CG236" s="80">
        <f>+CD236*'PRECIOS SEGUN ADJ (RURAL)'!$B$12*'PRECIOS SEGUN ADJ (RURAL)'!$C$12</f>
        <v>52804.799999999996</v>
      </c>
      <c r="CH236" s="80" t="e" vm="1">
        <f>+[4]!NumLetras(CG236,"PESO","PESOS DOMINICANOS","$EE $m CON #d/100 CENTAVOS")</f>
        <v>#VALUE!</v>
      </c>
      <c r="CI236" s="37">
        <v>0</v>
      </c>
      <c r="CJ236" s="37">
        <f t="shared" si="172"/>
        <v>0</v>
      </c>
      <c r="CK236" s="189">
        <v>60</v>
      </c>
      <c r="CL236" s="80">
        <f>+CI236*'PRECIOS SEGUN ADJ. (FRONTERIZO)'!$B$16*'PRECIOS SEGUN ADJ. (FRONTERIZO)'!$C$16</f>
        <v>0</v>
      </c>
      <c r="CM236" s="80" t="e" vm="1">
        <f>+[4]!NumLetras(CL236,"PESO","PESOS DOMINICANOS","$EE $m CON #d/100 CENTAVOS")</f>
        <v>#VALUE!</v>
      </c>
      <c r="CN236" s="80">
        <f t="shared" si="144"/>
        <v>0</v>
      </c>
      <c r="CO236" s="37">
        <v>0</v>
      </c>
      <c r="CP236" s="37">
        <f t="shared" si="173"/>
        <v>0</v>
      </c>
      <c r="CQ236" s="189">
        <v>55.649999999999991</v>
      </c>
      <c r="CR236" s="80">
        <f>+CO236*'PRECIOS SEGUN ADJ. (FRONTERIZO)'!$B$17*'PRECIOS SEGUN ADJ. (FRONTERIZO)'!$C$17</f>
        <v>0</v>
      </c>
      <c r="CS236" s="80" t="e" vm="1">
        <f>+[4]!NumLetras(CR236,"PESO","PESOS DOMINICANOS","$EE $m CON #d/100 CENTAVOS")</f>
        <v>#VALUE!</v>
      </c>
      <c r="CT236" s="80">
        <f t="shared" si="145"/>
        <v>0</v>
      </c>
      <c r="CU236" s="165">
        <v>193</v>
      </c>
      <c r="CV236" s="37">
        <f t="shared" si="146"/>
        <v>7720</v>
      </c>
      <c r="CW236" s="189">
        <v>6.5999999999999988</v>
      </c>
      <c r="CX236" s="80">
        <f>+CU236*'PRECIOS SEGUN ADJ (RURAL)'!$B$14*'PRECIOS SEGUN ADJ (RURAL)'!$C$14</f>
        <v>50952</v>
      </c>
      <c r="CY236" s="80" t="e" vm="1">
        <f>+[4]!NumLetras(CX236,"PESO","PESOS DOMINICANOS","$EE $m CON #d/100 CENTAVOS")</f>
        <v>#VALUE!</v>
      </c>
      <c r="CZ236" s="37">
        <v>0</v>
      </c>
      <c r="DA236" s="37">
        <f t="shared" si="174"/>
        <v>0</v>
      </c>
      <c r="DB236" s="189">
        <v>65.75</v>
      </c>
      <c r="DC236" s="80">
        <f>+CZ236*'PRECIOS SEGUN ADJ. (FRONTERIZO)'!$B$19*'PRECIOS SEGUN ADJ. (FRONTERIZO)'!$C$19</f>
        <v>0</v>
      </c>
      <c r="DD236" s="80" t="e" vm="1">
        <f>+[4]!NumLetras(DC236,"PESO","PESOS DOMINICANOS","$EE $m CON #d/100 CENTAVOS")</f>
        <v>#VALUE!</v>
      </c>
      <c r="DE236" s="80">
        <f t="shared" si="147"/>
        <v>0</v>
      </c>
      <c r="DF236" s="165">
        <v>8</v>
      </c>
      <c r="DG236" s="37">
        <f t="shared" si="148"/>
        <v>320</v>
      </c>
      <c r="DH236" s="189">
        <v>82.59999999999998</v>
      </c>
      <c r="DI236" s="80">
        <f>+DF236*'PRECIOS SEGUN ADJ (RURAL)'!$B$15*'PRECIOS SEGUN ADJ (RURAL)'!$C$15</f>
        <v>26432</v>
      </c>
      <c r="DJ236" s="80" t="e" vm="1">
        <f>+[4]!NumLetras(DI236,"PESO","PESOS DOMINICANOS","$EE $m CON #d/100 CENTAVOS")</f>
        <v>#VALUE!</v>
      </c>
      <c r="DK236" s="80">
        <f t="shared" si="165"/>
        <v>4757.76</v>
      </c>
      <c r="DL236" s="165">
        <v>193</v>
      </c>
      <c r="DM236" s="37">
        <f t="shared" si="149"/>
        <v>7720</v>
      </c>
      <c r="DN236" s="189">
        <v>23.059999999999995</v>
      </c>
      <c r="DO236" s="80">
        <f>+DL236*'PRECIOS SEGUN ADJ (RURAL)'!$B$17*'PRECIOS SEGUN ADJ (RURAL)'!$C$17</f>
        <v>178023.2</v>
      </c>
      <c r="DP236" s="80" t="e" vm="1">
        <f>+[4]!NumLetras(DO236,"PESO","PESOS DOMINICANOS","$EE $m CON #d/100 CENTAVOS")</f>
        <v>#VALUE!</v>
      </c>
      <c r="DQ236" s="192">
        <v>0</v>
      </c>
      <c r="DR236" s="192">
        <f t="shared" si="175"/>
        <v>0</v>
      </c>
      <c r="DS236" s="189">
        <v>80.849999999999994</v>
      </c>
      <c r="DT236" s="80">
        <f>+DQ236*'PRECIOS SEGUN ADJ. (FRONTERIZO)'!$B$22*'PRECIOS SEGUN ADJ. (FRONTERIZO)'!$C$22</f>
        <v>0</v>
      </c>
      <c r="DU236" s="80" t="e" vm="1">
        <f>+[4]!NumLetras(DT236,"PESO","PESOS DOMINICANOS","$EE $m CON #d/100 CENTAVOS")</f>
        <v>#VALUE!</v>
      </c>
      <c r="DV236" s="165">
        <v>9</v>
      </c>
      <c r="DW236" s="37">
        <f t="shared" si="150"/>
        <v>360</v>
      </c>
      <c r="DX236" s="189">
        <v>21.83</v>
      </c>
      <c r="DY236" s="80">
        <f>+DV236*'PRECIOS SEGUN ADJ (RURAL)'!$B$19*'PRECIOS SEGUN ADJ (RURAL)'!$C$19</f>
        <v>7858.7999999999993</v>
      </c>
      <c r="DZ236" s="80" t="e" vm="1">
        <f>+[4]!NumLetras(DY236,"PESO","PESOS DOMINICANOS","$EE $m CON #d/100 CENTAVOS")</f>
        <v>#VALUE!</v>
      </c>
      <c r="EA236" s="80">
        <f t="shared" si="166"/>
        <v>1414.58</v>
      </c>
      <c r="EB236" s="165">
        <v>29</v>
      </c>
      <c r="EC236" s="37">
        <f t="shared" si="151"/>
        <v>1160</v>
      </c>
      <c r="ED236" s="189">
        <v>33</v>
      </c>
      <c r="EE236" s="80">
        <f>+EB236*'PRECIOS SEGUN ADJ (RURAL)'!$B$20*'PRECIOS SEGUN ADJ (RURAL)'!$C$20</f>
        <v>38280</v>
      </c>
      <c r="EF236" s="80" t="e" vm="1">
        <f>+[4]!NumLetras(EE236,"PESO","PESOS DOMINICANOS","$EE $m CON #d/100 CENTAVOS")</f>
        <v>#VALUE!</v>
      </c>
      <c r="EG236" s="37">
        <v>0</v>
      </c>
      <c r="EH236" s="37">
        <f t="shared" si="176"/>
        <v>0</v>
      </c>
      <c r="EI236" s="189">
        <v>15.789999999999997</v>
      </c>
      <c r="EJ236" s="80">
        <f>+EG236*'PRECIOS SEGUN ADJ. (FRONTERIZO)'!$B$25*'PRECIOS SEGUN ADJ. (FRONTERIZO)'!$C$25</f>
        <v>0</v>
      </c>
      <c r="EK236" s="80" t="e" vm="1">
        <f>+[4]!NumLetras(EJ236,"PESO","PESOS DOMINICANOS","$EE $m CON #d/100 CENTAVOS")</f>
        <v>#VALUE!</v>
      </c>
      <c r="EL236" s="37">
        <v>0</v>
      </c>
      <c r="EM236" s="37">
        <f t="shared" si="177"/>
        <v>0</v>
      </c>
      <c r="EN236" s="189">
        <v>31.5</v>
      </c>
      <c r="EO236" s="80">
        <f>+EL236*'PRECIOS SEGUN ADJ. (FRONTERIZO)'!$B$26*'PRECIOS SEGUN ADJ. (FRONTERIZO)'!$C$26</f>
        <v>0</v>
      </c>
      <c r="EP236" s="80" t="e" vm="1">
        <f>+[4]!NumLetras(EO236,"PESO","PESOS DOMINICANOS","$EE $m CON #d/100 CENTAVOS")</f>
        <v>#VALUE!</v>
      </c>
      <c r="EQ236" s="193">
        <v>26</v>
      </c>
      <c r="ER236" s="194">
        <f t="shared" si="152"/>
        <v>1040</v>
      </c>
      <c r="ES236" s="195">
        <v>21.68</v>
      </c>
      <c r="ET236" s="196">
        <f>+EQ236*'PRECIOS SEGUN ADJ (RURAL)'!$B$13*'PRECIOS SEGUN ADJ (RURAL)'!$C$13</f>
        <v>22547.199999999997</v>
      </c>
      <c r="EU236" s="196" t="e" vm="1">
        <f>+[4]!NumLetras(ET236,"PESO","PESOS DOMINICANOS","$EE $m CON #d/100 CENTAVOS")</f>
        <v>#VALUE!</v>
      </c>
      <c r="EV236" s="197">
        <v>193</v>
      </c>
      <c r="EW236" s="198">
        <f t="shared" si="167"/>
        <v>3860</v>
      </c>
      <c r="EX236" s="199">
        <v>5.5</v>
      </c>
      <c r="EY236" s="200">
        <f>+EV236*'PRECIOS SEGUN ADJ (RURAL)'!$B$16*'PRECIOS SEGUN ADJ (RURAL)'!$C$16</f>
        <v>21230</v>
      </c>
      <c r="EZ236" s="200" t="e" vm="1">
        <f>+[4]!NumLetras(EY236,"PESO","PESOS DOMINICANOS","$EE $m CON #d/100 CENTAVOS")</f>
        <v>#VALUE!</v>
      </c>
      <c r="FA236" s="201">
        <v>12</v>
      </c>
      <c r="FB236" s="202">
        <f t="shared" si="153"/>
        <v>480</v>
      </c>
      <c r="FC236" s="203">
        <v>220</v>
      </c>
      <c r="FD236" s="204">
        <f>+FA236*'PRECIOS SEGUN ADJ (RURAL)'!$B$18*'PRECIOS SEGUN ADJ (RURAL)'!$C$18</f>
        <v>105600</v>
      </c>
      <c r="FE236" s="204" t="e" vm="1">
        <f>+[4]!NumLetras(FD236,"PESO","PESOS DOMINICANOS","$EE $m CON #d/100 CENTAVOS")</f>
        <v>#VALUE!</v>
      </c>
      <c r="FF236" s="204">
        <f t="shared" si="168"/>
        <v>19008</v>
      </c>
      <c r="FG236" s="80">
        <f t="shared" si="179"/>
        <v>999975.2</v>
      </c>
      <c r="FH236" s="80" t="e" vm="1">
        <f>+[4]!NumLetras(FG236,"PESO","PESOS DOMINICANOS","$EE $m CON #d/100 CENTAVOS")</f>
        <v>#VALUE!</v>
      </c>
      <c r="FI236" s="80">
        <f t="shared" si="178"/>
        <v>80459.62</v>
      </c>
      <c r="FJ236" s="80" t="e" vm="1">
        <f>+[4]!NumLetras(FI236,"PESO","PESOS DOMINICANOS","$EE $m CON #d/100 CENTAVOS")</f>
        <v>#VALUE!</v>
      </c>
      <c r="FK236" s="80">
        <f t="shared" si="154"/>
        <v>919515.58</v>
      </c>
      <c r="FL236" s="80" t="e" vm="1">
        <f>+[4]!NumLetras(FK236,"PESO","PESOS DOMINICANOS","$EE $m CON #d/100 CENTAVOS")</f>
        <v>#VALUE!</v>
      </c>
      <c r="FM236" s="80">
        <f t="shared" si="155"/>
        <v>199995.04</v>
      </c>
      <c r="FN236" s="80" t="e" vm="1">
        <f>+[4]!NumLetras(FM236,"PESO","PESOS DOMINICANOS","$EE $m CON #d/100 CENTAVOS")</f>
        <v>#VALUE!</v>
      </c>
      <c r="FO236" s="80">
        <f t="shared" si="156"/>
        <v>9999.75</v>
      </c>
      <c r="FP236" s="80" t="e" vm="1">
        <f>+[4]!NumLetras(FO236,"PESO","PESOS DOMINICANOS","$EE $m CON #d/100 CENTAVOS")</f>
        <v>#VALUE!</v>
      </c>
      <c r="FQ236" s="80"/>
      <c r="FR236" s="80">
        <f t="shared" si="157"/>
        <v>799980.15999999992</v>
      </c>
      <c r="FS236" s="80" t="e" vm="1">
        <f>+[4]!NumLetras(FR236,"PESO","PESOS DOMINICANOS","$EE $m CON #d/100 CENTAVOS")</f>
        <v>#VALUE!</v>
      </c>
      <c r="FT236" s="37" t="str">
        <f>+VLOOKUP(D236,'RURAL XENIA'!F:G,2,0)</f>
        <v>R-20</v>
      </c>
    </row>
    <row r="237" spans="1:176">
      <c r="A237" s="37">
        <v>126</v>
      </c>
      <c r="B237" s="37">
        <v>126</v>
      </c>
      <c r="C237" s="26" t="s">
        <v>3669</v>
      </c>
      <c r="D237" s="37">
        <v>132269268</v>
      </c>
      <c r="E237" s="37">
        <f>+VLOOKUP(D237,'INFORMACION DE PROVEEDORES'!C:I,2,0)</f>
        <v>132269268</v>
      </c>
      <c r="F237" s="26" t="str">
        <f>+VLOOKUP(D237,'INFORMACION DE PROVEEDORES'!C:J,4,0)</f>
        <v>SANTIAGO ELISEO PEÑALO</v>
      </c>
      <c r="G237" s="37" t="str">
        <f>+VLOOKUP(D237,'INFORMACION DE PROVEEDORES'!C:K,5,0)</f>
        <v>060-0015680-9</v>
      </c>
      <c r="H237" s="26" t="str">
        <f>+VLOOKUP(D237,'INFORMACION DE PROVEEDORES'!C:L,7,0)</f>
        <v>CALLE LORENZO ALVAREZ, NO.3 CENTRO DE LA CIUDAD, CABRERA</v>
      </c>
      <c r="I237" s="37" t="str">
        <f>+VLOOKUP(D237,'INFORMACION DE PROVEEDORES'!C:M,3,0)</f>
        <v xml:space="preserve"> JURÍDICA</v>
      </c>
      <c r="J237" s="37">
        <v>4</v>
      </c>
      <c r="K237" s="37">
        <v>267</v>
      </c>
      <c r="L237" s="37">
        <v>19</v>
      </c>
      <c r="M237" s="37">
        <f t="shared" si="158"/>
        <v>760</v>
      </c>
      <c r="N237" s="189">
        <v>60.180000000000007</v>
      </c>
      <c r="O237" s="80">
        <f>+L237*'PRECIOS SEGUN ADJ (RURAL)'!$B$2*'PRECIOS SEGUN ADJ (RURAL)'!$C$2</f>
        <v>45736.800000000003</v>
      </c>
      <c r="P237" s="80" t="e" vm="1">
        <f>+[4]!NumLetras(O237,"PESO","PESOS DOMINICANOS","$EE $m CON #d/100 CENTAVOS")</f>
        <v>#VALUE!</v>
      </c>
      <c r="Q237" s="80">
        <f t="shared" si="159"/>
        <v>7317.89</v>
      </c>
      <c r="R237" s="165">
        <v>5</v>
      </c>
      <c r="S237" s="37">
        <f t="shared" si="135"/>
        <v>200</v>
      </c>
      <c r="T237" s="189">
        <v>33</v>
      </c>
      <c r="U237" s="80">
        <f>+R237*'PRECIOS SEGUN ADJ (RURAL)'!$B$3*'PRECIOS SEGUN ADJ (RURAL)'!$C$3</f>
        <v>6600</v>
      </c>
      <c r="V237" s="80" t="e" vm="1">
        <f>+[4]!NumLetras(U237,"PESO","PESOS DOMINICANOS","$EE $m CON #d/100 CENTAVOS")</f>
        <v>#VALUE!</v>
      </c>
      <c r="W237" s="192">
        <v>0</v>
      </c>
      <c r="X237" s="37">
        <f t="shared" si="169"/>
        <v>0</v>
      </c>
      <c r="Y237" s="189">
        <v>25.2</v>
      </c>
      <c r="Z237" s="80">
        <f>+W237*'PRECIOS SEGUN ADJ. (FRONTERIZO)'!$B$4*'PRECIOS SEGUN ADJ. (FRONTERIZO)'!$C$4</f>
        <v>0</v>
      </c>
      <c r="AA237" s="80" t="e" vm="1">
        <f>+[4]!NumLetras(Z237,"PESO","PESOS DOMINICANOS","$EE $m CON #d/100 CENTAVOS")</f>
        <v>#VALUE!</v>
      </c>
      <c r="AB237" s="165">
        <v>43</v>
      </c>
      <c r="AC237" s="37">
        <f t="shared" si="136"/>
        <v>1720</v>
      </c>
      <c r="AD237" s="189">
        <v>87.91</v>
      </c>
      <c r="AE237" s="80">
        <f>+AB237*'PRECIOS SEGUN ADJ (RURAL)'!$B$4*'PRECIOS SEGUN ADJ (RURAL)'!$C$4</f>
        <v>151205.19999999998</v>
      </c>
      <c r="AF237" s="80" t="e" vm="1">
        <f>+[4]!NumLetras(AE237,"PESO","PESOS DOMINICANOS","$EE $m CON #d/100 CENTAVOS")</f>
        <v>#VALUE!</v>
      </c>
      <c r="AG237" s="80">
        <f t="shared" si="160"/>
        <v>27216.94</v>
      </c>
      <c r="AH237" s="165">
        <v>51</v>
      </c>
      <c r="AI237" s="37">
        <f t="shared" si="137"/>
        <v>2040</v>
      </c>
      <c r="AJ237" s="189">
        <v>53.95</v>
      </c>
      <c r="AK237" s="80">
        <f>+AH237*'PRECIOS SEGUN ADJ (RURAL)'!$B$5*'PRECIOS SEGUN ADJ (RURAL)'!$C$5</f>
        <v>110058.00000000001</v>
      </c>
      <c r="AL237" s="80" t="e" vm="1">
        <f>+[4]!NumLetras(AK237,"PESO","PESOS DOMINICANOS","$EE $m CON #d/100 CENTAVOS")</f>
        <v>#VALUE!</v>
      </c>
      <c r="AM237" s="165">
        <v>8</v>
      </c>
      <c r="AN237" s="37">
        <f t="shared" si="138"/>
        <v>320</v>
      </c>
      <c r="AO237" s="189">
        <v>29.05</v>
      </c>
      <c r="AP237" s="80">
        <f>+AM237*'PRECIOS SEGUN ADJ (RURAL)'!$B$6*'PRECIOS SEGUN ADJ (RURAL)'!$C$6</f>
        <v>9296</v>
      </c>
      <c r="AQ237" s="80" t="e" vm="1">
        <f>+[4]!NumLetras(AP237,"PESO","PESOS DOMINICANOS","$EE $m CON #d/100 CENTAVOS")</f>
        <v>#VALUE!</v>
      </c>
      <c r="AR237" s="80">
        <f t="shared" si="161"/>
        <v>1487.36</v>
      </c>
      <c r="AS237" s="165">
        <v>18</v>
      </c>
      <c r="AT237" s="37">
        <f t="shared" si="139"/>
        <v>720</v>
      </c>
      <c r="AU237" s="189">
        <v>304.44</v>
      </c>
      <c r="AV237" s="80">
        <f>+AS237*'PRECIOS SEGUN ADJ (RURAL)'!$B$7*'PRECIOS SEGUN ADJ (RURAL)'!$C$7</f>
        <v>219196.79999999999</v>
      </c>
      <c r="AW237" s="80" t="e" vm="1">
        <f>+[4]!NumLetras(AV237,"PESO","PESOS DOMINICANOS","$EE $m CON #d/100 CENTAVOS")</f>
        <v>#VALUE!</v>
      </c>
      <c r="AX237" s="80">
        <f t="shared" si="162"/>
        <v>39455.42</v>
      </c>
      <c r="AY237" s="37">
        <v>0</v>
      </c>
      <c r="AZ237" s="37">
        <f t="shared" si="170"/>
        <v>0</v>
      </c>
      <c r="BA237" s="189">
        <v>18.899999999999999</v>
      </c>
      <c r="BB237" s="80">
        <f>+AY237*'PRECIOS SEGUN ADJ. (FRONTERIZO)'!$B$9*'PRECIOS SEGUN ADJ. (FRONTERIZO)'!$C$9</f>
        <v>0</v>
      </c>
      <c r="BC237" s="80" t="e" vm="1">
        <f>+[4]!NumLetras(BB237,"PESO","PESOS DOMINICANOS","$EE $m CON #d/100 CENTAVOS")</f>
        <v>#VALUE!</v>
      </c>
      <c r="BD237" s="165">
        <v>5</v>
      </c>
      <c r="BE237" s="37">
        <f t="shared" si="140"/>
        <v>200</v>
      </c>
      <c r="BF237" s="189">
        <v>140.38999999999999</v>
      </c>
      <c r="BG237" s="80">
        <f>+BD237*'PRECIOS SEGUN ADJ (RURAL)'!$B$8*'PRECIOS SEGUN ADJ (RURAL)'!$C$8</f>
        <v>28077.999999999996</v>
      </c>
      <c r="BH237" s="80" t="e" vm="1">
        <f>+[4]!NumLetras(BG237,"PESO","PESOS DOMINICANOS","$EE $m CON #d/100 CENTAVOS")</f>
        <v>#VALUE!</v>
      </c>
      <c r="BI237" s="80">
        <f t="shared" si="163"/>
        <v>5054.04</v>
      </c>
      <c r="BJ237" s="37">
        <v>0</v>
      </c>
      <c r="BK237" s="37">
        <f t="shared" si="171"/>
        <v>0</v>
      </c>
      <c r="BL237" s="189">
        <v>31.459999999999997</v>
      </c>
      <c r="BM237" s="80">
        <f>+BJ237*'PRECIOS SEGUN ADJ. (FRONTERIZO)'!$B$11*'PRECIOS SEGUN ADJ. (FRONTERIZO)'!$C$11</f>
        <v>0</v>
      </c>
      <c r="BN237" s="80" t="e" vm="1">
        <f>+[4]!NumLetras(BM237,"PESO","PESOS DOMINICANOS","$EE $m CON #d/100 CENTAVOS")</f>
        <v>#VALUE!</v>
      </c>
      <c r="BO237" s="165">
        <v>14</v>
      </c>
      <c r="BP237" s="37">
        <f t="shared" si="141"/>
        <v>560</v>
      </c>
      <c r="BQ237" s="189">
        <v>68.099999999999994</v>
      </c>
      <c r="BR237" s="80">
        <f>+BO237*'PRECIOS SEGUN ADJ (RURAL)'!$B$9*'PRECIOS SEGUN ADJ (RURAL)'!$C$9</f>
        <v>38135.999999999993</v>
      </c>
      <c r="BS237" s="80" t="e" vm="1">
        <f>+[4]!NumLetras(BR237,"PESO","PESOS DOMINICANOS","$EE $m CON #d/100 CENTAVOS")</f>
        <v>#VALUE!</v>
      </c>
      <c r="BT237" s="165">
        <v>267</v>
      </c>
      <c r="BU237" s="37">
        <f t="shared" si="164"/>
        <v>5340</v>
      </c>
      <c r="BV237" s="189">
        <v>5.5</v>
      </c>
      <c r="BW237" s="80">
        <f>+BT237*'PRECIOS SEGUN ADJ (RURAL)'!$B$10*'PRECIOS SEGUN ADJ (RURAL)'!$C$10</f>
        <v>29370</v>
      </c>
      <c r="BX237" s="80" t="e" vm="1">
        <f>+[4]!NumLetras(BW237,"PESO","PESOS DOMINICANOS","$EE $m CON #d/100 CENTAVOS")</f>
        <v>#VALUE!</v>
      </c>
      <c r="BY237" s="165">
        <v>267</v>
      </c>
      <c r="BZ237" s="37">
        <f t="shared" si="142"/>
        <v>10680</v>
      </c>
      <c r="CA237" s="189">
        <v>7.1500000000000012</v>
      </c>
      <c r="CB237" s="80">
        <f>+BY237*'PRECIOS SEGUN ADJ (RURAL)'!$B$11*'PRECIOS SEGUN ADJ (RURAL)'!$C$11</f>
        <v>76362</v>
      </c>
      <c r="CC237" s="80" t="e" vm="1">
        <f>+[4]!NumLetras(CB237,"PESO","PESOS DOMINICANOS","$EE $m CON #d/100 CENTAVOS")</f>
        <v>#VALUE!</v>
      </c>
      <c r="CD237" s="165">
        <v>267</v>
      </c>
      <c r="CE237" s="37">
        <f t="shared" si="143"/>
        <v>10680</v>
      </c>
      <c r="CF237" s="189">
        <v>6.84</v>
      </c>
      <c r="CG237" s="80">
        <f>+CD237*'PRECIOS SEGUN ADJ (RURAL)'!$B$12*'PRECIOS SEGUN ADJ (RURAL)'!$C$12</f>
        <v>73051.199999999997</v>
      </c>
      <c r="CH237" s="80" t="e" vm="1">
        <f>+[4]!NumLetras(CG237,"PESO","PESOS DOMINICANOS","$EE $m CON #d/100 CENTAVOS")</f>
        <v>#VALUE!</v>
      </c>
      <c r="CI237" s="37">
        <v>0</v>
      </c>
      <c r="CJ237" s="37">
        <f t="shared" si="172"/>
        <v>0</v>
      </c>
      <c r="CK237" s="189">
        <v>60</v>
      </c>
      <c r="CL237" s="80">
        <f>+CI237*'PRECIOS SEGUN ADJ. (FRONTERIZO)'!$B$16*'PRECIOS SEGUN ADJ. (FRONTERIZO)'!$C$16</f>
        <v>0</v>
      </c>
      <c r="CM237" s="80" t="e" vm="1">
        <f>+[4]!NumLetras(CL237,"PESO","PESOS DOMINICANOS","$EE $m CON #d/100 CENTAVOS")</f>
        <v>#VALUE!</v>
      </c>
      <c r="CN237" s="80">
        <f t="shared" si="144"/>
        <v>0</v>
      </c>
      <c r="CO237" s="37">
        <v>0</v>
      </c>
      <c r="CP237" s="37">
        <f t="shared" si="173"/>
        <v>0</v>
      </c>
      <c r="CQ237" s="189">
        <v>55.649999999999991</v>
      </c>
      <c r="CR237" s="80">
        <f>+CO237*'PRECIOS SEGUN ADJ. (FRONTERIZO)'!$B$17*'PRECIOS SEGUN ADJ. (FRONTERIZO)'!$C$17</f>
        <v>0</v>
      </c>
      <c r="CS237" s="80" t="e" vm="1">
        <f>+[4]!NumLetras(CR237,"PESO","PESOS DOMINICANOS","$EE $m CON #d/100 CENTAVOS")</f>
        <v>#VALUE!</v>
      </c>
      <c r="CT237" s="80">
        <f t="shared" si="145"/>
        <v>0</v>
      </c>
      <c r="CU237" s="165">
        <v>267</v>
      </c>
      <c r="CV237" s="37">
        <f t="shared" si="146"/>
        <v>10680</v>
      </c>
      <c r="CW237" s="189">
        <v>6.5999999999999988</v>
      </c>
      <c r="CX237" s="80">
        <f>+CU237*'PRECIOS SEGUN ADJ (RURAL)'!$B$14*'PRECIOS SEGUN ADJ (RURAL)'!$C$14</f>
        <v>70488</v>
      </c>
      <c r="CY237" s="80" t="e" vm="1">
        <f>+[4]!NumLetras(CX237,"PESO","PESOS DOMINICANOS","$EE $m CON #d/100 CENTAVOS")</f>
        <v>#VALUE!</v>
      </c>
      <c r="CZ237" s="37">
        <v>0</v>
      </c>
      <c r="DA237" s="37">
        <f t="shared" si="174"/>
        <v>0</v>
      </c>
      <c r="DB237" s="189">
        <v>65.75</v>
      </c>
      <c r="DC237" s="80">
        <f>+CZ237*'PRECIOS SEGUN ADJ. (FRONTERIZO)'!$B$19*'PRECIOS SEGUN ADJ. (FRONTERIZO)'!$C$19</f>
        <v>0</v>
      </c>
      <c r="DD237" s="80" t="e" vm="1">
        <f>+[4]!NumLetras(DC237,"PESO","PESOS DOMINICANOS","$EE $m CON #d/100 CENTAVOS")</f>
        <v>#VALUE!</v>
      </c>
      <c r="DE237" s="80">
        <f t="shared" si="147"/>
        <v>0</v>
      </c>
      <c r="DF237" s="165">
        <v>10</v>
      </c>
      <c r="DG237" s="37">
        <f t="shared" si="148"/>
        <v>400</v>
      </c>
      <c r="DH237" s="189">
        <v>82.59999999999998</v>
      </c>
      <c r="DI237" s="80">
        <f>+DF237*'PRECIOS SEGUN ADJ (RURAL)'!$B$15*'PRECIOS SEGUN ADJ (RURAL)'!$C$15</f>
        <v>33040</v>
      </c>
      <c r="DJ237" s="80" t="e" vm="1">
        <f>+[4]!NumLetras(DI237,"PESO","PESOS DOMINICANOS","$EE $m CON #d/100 CENTAVOS")</f>
        <v>#VALUE!</v>
      </c>
      <c r="DK237" s="80">
        <f t="shared" si="165"/>
        <v>5947.2</v>
      </c>
      <c r="DL237" s="165">
        <v>267</v>
      </c>
      <c r="DM237" s="37">
        <f t="shared" si="149"/>
        <v>10680</v>
      </c>
      <c r="DN237" s="189">
        <v>23.059999999999995</v>
      </c>
      <c r="DO237" s="80">
        <f>+DL237*'PRECIOS SEGUN ADJ (RURAL)'!$B$17*'PRECIOS SEGUN ADJ (RURAL)'!$C$17</f>
        <v>246280.8</v>
      </c>
      <c r="DP237" s="80" t="e" vm="1">
        <f>+[4]!NumLetras(DO237,"PESO","PESOS DOMINICANOS","$EE $m CON #d/100 CENTAVOS")</f>
        <v>#VALUE!</v>
      </c>
      <c r="DQ237" s="192">
        <v>0</v>
      </c>
      <c r="DR237" s="192">
        <f t="shared" si="175"/>
        <v>0</v>
      </c>
      <c r="DS237" s="189">
        <v>80.849999999999994</v>
      </c>
      <c r="DT237" s="80">
        <f>+DQ237*'PRECIOS SEGUN ADJ. (FRONTERIZO)'!$B$22*'PRECIOS SEGUN ADJ. (FRONTERIZO)'!$C$22</f>
        <v>0</v>
      </c>
      <c r="DU237" s="80" t="e" vm="1">
        <f>+[4]!NumLetras(DT237,"PESO","PESOS DOMINICANOS","$EE $m CON #d/100 CENTAVOS")</f>
        <v>#VALUE!</v>
      </c>
      <c r="DV237" s="165">
        <v>11</v>
      </c>
      <c r="DW237" s="37">
        <f t="shared" si="150"/>
        <v>440</v>
      </c>
      <c r="DX237" s="189">
        <v>21.83</v>
      </c>
      <c r="DY237" s="80">
        <f>+DV237*'PRECIOS SEGUN ADJ (RURAL)'!$B$19*'PRECIOS SEGUN ADJ (RURAL)'!$C$19</f>
        <v>9605.2000000000007</v>
      </c>
      <c r="DZ237" s="80" t="e" vm="1">
        <f>+[4]!NumLetras(DY237,"PESO","PESOS DOMINICANOS","$EE $m CON #d/100 CENTAVOS")</f>
        <v>#VALUE!</v>
      </c>
      <c r="EA237" s="80">
        <f t="shared" si="166"/>
        <v>1728.94</v>
      </c>
      <c r="EB237" s="165">
        <v>41</v>
      </c>
      <c r="EC237" s="37">
        <f t="shared" si="151"/>
        <v>1640</v>
      </c>
      <c r="ED237" s="189">
        <v>33</v>
      </c>
      <c r="EE237" s="80">
        <f>+EB237*'PRECIOS SEGUN ADJ (RURAL)'!$B$20*'PRECIOS SEGUN ADJ (RURAL)'!$C$20</f>
        <v>54120</v>
      </c>
      <c r="EF237" s="80" t="e" vm="1">
        <f>+[4]!NumLetras(EE237,"PESO","PESOS DOMINICANOS","$EE $m CON #d/100 CENTAVOS")</f>
        <v>#VALUE!</v>
      </c>
      <c r="EG237" s="37">
        <v>0</v>
      </c>
      <c r="EH237" s="37">
        <f t="shared" si="176"/>
        <v>0</v>
      </c>
      <c r="EI237" s="189">
        <v>15.789999999999997</v>
      </c>
      <c r="EJ237" s="80">
        <f>+EG237*'PRECIOS SEGUN ADJ. (FRONTERIZO)'!$B$25*'PRECIOS SEGUN ADJ. (FRONTERIZO)'!$C$25</f>
        <v>0</v>
      </c>
      <c r="EK237" s="80" t="e" vm="1">
        <f>+[4]!NumLetras(EJ237,"PESO","PESOS DOMINICANOS","$EE $m CON #d/100 CENTAVOS")</f>
        <v>#VALUE!</v>
      </c>
      <c r="EL237" s="37">
        <v>0</v>
      </c>
      <c r="EM237" s="37">
        <f t="shared" si="177"/>
        <v>0</v>
      </c>
      <c r="EN237" s="189">
        <v>31.5</v>
      </c>
      <c r="EO237" s="80">
        <f>+EL237*'PRECIOS SEGUN ADJ. (FRONTERIZO)'!$B$26*'PRECIOS SEGUN ADJ. (FRONTERIZO)'!$C$26</f>
        <v>0</v>
      </c>
      <c r="EP237" s="80" t="e" vm="1">
        <f>+[4]!NumLetras(EO237,"PESO","PESOS DOMINICANOS","$EE $m CON #d/100 CENTAVOS")</f>
        <v>#VALUE!</v>
      </c>
      <c r="EQ237" s="193">
        <v>36</v>
      </c>
      <c r="ER237" s="194">
        <f t="shared" si="152"/>
        <v>1440</v>
      </c>
      <c r="ES237" s="195">
        <v>21.68</v>
      </c>
      <c r="ET237" s="196">
        <f>+EQ237*'PRECIOS SEGUN ADJ (RURAL)'!$B$13*'PRECIOS SEGUN ADJ (RURAL)'!$C$13</f>
        <v>31219.200000000001</v>
      </c>
      <c r="EU237" s="196" t="e" vm="1">
        <f>+[4]!NumLetras(ET237,"PESO","PESOS DOMINICANOS","$EE $m CON #d/100 CENTAVOS")</f>
        <v>#VALUE!</v>
      </c>
      <c r="EV237" s="197">
        <v>267</v>
      </c>
      <c r="EW237" s="198">
        <f t="shared" si="167"/>
        <v>5340</v>
      </c>
      <c r="EX237" s="199">
        <v>5.5</v>
      </c>
      <c r="EY237" s="200">
        <f>+EV237*'PRECIOS SEGUN ADJ (RURAL)'!$B$16*'PRECIOS SEGUN ADJ (RURAL)'!$C$16</f>
        <v>29370</v>
      </c>
      <c r="EZ237" s="200" t="e" vm="1">
        <f>+[4]!NumLetras(EY237,"PESO","PESOS DOMINICANOS","$EE $m CON #d/100 CENTAVOS")</f>
        <v>#VALUE!</v>
      </c>
      <c r="FA237" s="201">
        <v>18</v>
      </c>
      <c r="FB237" s="202">
        <f t="shared" si="153"/>
        <v>720</v>
      </c>
      <c r="FC237" s="203">
        <v>220</v>
      </c>
      <c r="FD237" s="204">
        <f>+FA237*'PRECIOS SEGUN ADJ (RURAL)'!$B$18*'PRECIOS SEGUN ADJ (RURAL)'!$C$18</f>
        <v>158400</v>
      </c>
      <c r="FE237" s="204" t="e" vm="1">
        <f>+[4]!NumLetras(FD237,"PESO","PESOS DOMINICANOS","$EE $m CON #d/100 CENTAVOS")</f>
        <v>#VALUE!</v>
      </c>
      <c r="FF237" s="204">
        <f t="shared" si="168"/>
        <v>28512</v>
      </c>
      <c r="FG237" s="80">
        <f t="shared" si="179"/>
        <v>1419613.2</v>
      </c>
      <c r="FH237" s="80" t="e" vm="1">
        <f>+[4]!NumLetras(FG237,"PESO","PESOS DOMINICANOS","$EE $m CON #d/100 CENTAVOS")</f>
        <v>#VALUE!</v>
      </c>
      <c r="FI237" s="80">
        <f t="shared" si="178"/>
        <v>116719.79</v>
      </c>
      <c r="FJ237" s="80" t="e" vm="1">
        <f>+[4]!NumLetras(FI237,"PESO","PESOS DOMINICANOS","$EE $m CON #d/100 CENTAVOS")</f>
        <v>#VALUE!</v>
      </c>
      <c r="FK237" s="80">
        <f t="shared" si="154"/>
        <v>1302893.4099999999</v>
      </c>
      <c r="FL237" s="80" t="e" vm="1">
        <f>+[4]!NumLetras(FK237,"PESO","PESOS DOMINICANOS","$EE $m CON #d/100 CENTAVOS")</f>
        <v>#VALUE!</v>
      </c>
      <c r="FM237" s="80">
        <f t="shared" si="155"/>
        <v>283922.64</v>
      </c>
      <c r="FN237" s="80" t="e" vm="1">
        <f>+[4]!NumLetras(FM237,"PESO","PESOS DOMINICANOS","$EE $m CON #d/100 CENTAVOS")</f>
        <v>#VALUE!</v>
      </c>
      <c r="FO237" s="80">
        <f t="shared" si="156"/>
        <v>14196.13</v>
      </c>
      <c r="FP237" s="80" t="e" vm="1">
        <f>+[4]!NumLetras(FO237,"PESO","PESOS DOMINICANOS","$EE $m CON #d/100 CENTAVOS")</f>
        <v>#VALUE!</v>
      </c>
      <c r="FQ237" s="80"/>
      <c r="FR237" s="80">
        <f t="shared" si="157"/>
        <v>1135690.56</v>
      </c>
      <c r="FS237" s="80" t="e" vm="1">
        <f>+[4]!NumLetras(FR237,"PESO","PESOS DOMINICANOS","$EE $m CON #d/100 CENTAVOS")</f>
        <v>#VALUE!</v>
      </c>
      <c r="FT237" s="37" t="str">
        <f>+VLOOKUP(D237,'RURAL XENIA'!F:G,2,0)</f>
        <v>R-33</v>
      </c>
    </row>
    <row r="238" spans="1:176">
      <c r="A238" s="37">
        <v>127</v>
      </c>
      <c r="B238" s="37">
        <v>127</v>
      </c>
      <c r="C238" s="26" t="s">
        <v>1683</v>
      </c>
      <c r="D238" s="37">
        <v>1000057123</v>
      </c>
      <c r="E238" s="37" t="str">
        <f>+VLOOKUP(D238,'INFORMACION DE PROVEEDORES'!C:I,2,0)</f>
        <v>010-0005712-3</v>
      </c>
      <c r="F238" s="26" t="str">
        <f>+VLOOKUP(D238,'INFORMACION DE PROVEEDORES'!C:J,4,0)</f>
        <v>RAFAEL OSVALDO SANCHEZ JAVIER</v>
      </c>
      <c r="G238" s="37" t="str">
        <f>+VLOOKUP(D238,'INFORMACION DE PROVEEDORES'!C:K,5,0)</f>
        <v>010-0005712-3</v>
      </c>
      <c r="H238" s="26" t="str">
        <f>+VLOOKUP(D238,'INFORMACION DE PROVEEDORES'!C:L,7,0)</f>
        <v>CALLE 16 DE AGOSTO NO. 166, SECTOR SIMON STRIDDELS, AZUA</v>
      </c>
      <c r="I238" s="37" t="str">
        <f>+VLOOKUP(D238,'INFORMACION DE PROVEEDORES'!C:M,3,0)</f>
        <v xml:space="preserve"> FÍSICA</v>
      </c>
      <c r="J238" s="37">
        <v>1</v>
      </c>
      <c r="K238" s="37">
        <v>212</v>
      </c>
      <c r="L238" s="37">
        <v>15</v>
      </c>
      <c r="M238" s="37">
        <f t="shared" si="158"/>
        <v>600</v>
      </c>
      <c r="N238" s="189">
        <v>60.180000000000007</v>
      </c>
      <c r="O238" s="80">
        <f>+L238*'PRECIOS SEGUN ADJ (RURAL)'!$B$2*'PRECIOS SEGUN ADJ (RURAL)'!$C$2</f>
        <v>36108</v>
      </c>
      <c r="P238" s="80" t="e" vm="1">
        <f>+[4]!NumLetras(O238,"PESO","PESOS DOMINICANOS","$EE $m CON #d/100 CENTAVOS")</f>
        <v>#VALUE!</v>
      </c>
      <c r="Q238" s="80">
        <f t="shared" si="159"/>
        <v>5777.28</v>
      </c>
      <c r="R238" s="165">
        <v>3</v>
      </c>
      <c r="S238" s="37">
        <f t="shared" si="135"/>
        <v>120</v>
      </c>
      <c r="T238" s="189">
        <v>33</v>
      </c>
      <c r="U238" s="80">
        <f>+R238*'PRECIOS SEGUN ADJ (RURAL)'!$B$3*'PRECIOS SEGUN ADJ (RURAL)'!$C$3</f>
        <v>3960</v>
      </c>
      <c r="V238" s="80" t="e" vm="1">
        <f>+[4]!NumLetras(U238,"PESO","PESOS DOMINICANOS","$EE $m CON #d/100 CENTAVOS")</f>
        <v>#VALUE!</v>
      </c>
      <c r="W238" s="192">
        <v>0</v>
      </c>
      <c r="X238" s="37">
        <f t="shared" si="169"/>
        <v>0</v>
      </c>
      <c r="Y238" s="189">
        <v>25.2</v>
      </c>
      <c r="Z238" s="80">
        <f>+W238*'PRECIOS SEGUN ADJ. (FRONTERIZO)'!$B$4*'PRECIOS SEGUN ADJ. (FRONTERIZO)'!$C$4</f>
        <v>0</v>
      </c>
      <c r="AA238" s="80" t="e" vm="1">
        <f>+[4]!NumLetras(Z238,"PESO","PESOS DOMINICANOS","$EE $m CON #d/100 CENTAVOS")</f>
        <v>#VALUE!</v>
      </c>
      <c r="AB238" s="165">
        <v>33</v>
      </c>
      <c r="AC238" s="37">
        <f t="shared" si="136"/>
        <v>1320</v>
      </c>
      <c r="AD238" s="189">
        <v>87.91</v>
      </c>
      <c r="AE238" s="80">
        <f>+AB238*'PRECIOS SEGUN ADJ (RURAL)'!$B$4*'PRECIOS SEGUN ADJ (RURAL)'!$C$4</f>
        <v>116041.19999999998</v>
      </c>
      <c r="AF238" s="80" t="e" vm="1">
        <f>+[4]!NumLetras(AE238,"PESO","PESOS DOMINICANOS","$EE $m CON #d/100 CENTAVOS")</f>
        <v>#VALUE!</v>
      </c>
      <c r="AG238" s="80">
        <f t="shared" si="160"/>
        <v>20887.419999999998</v>
      </c>
      <c r="AH238" s="165">
        <v>39</v>
      </c>
      <c r="AI238" s="37">
        <f t="shared" si="137"/>
        <v>1560</v>
      </c>
      <c r="AJ238" s="189">
        <v>53.95</v>
      </c>
      <c r="AK238" s="80">
        <f>+AH238*'PRECIOS SEGUN ADJ (RURAL)'!$B$5*'PRECIOS SEGUN ADJ (RURAL)'!$C$5</f>
        <v>84162</v>
      </c>
      <c r="AL238" s="80" t="e" vm="1">
        <f>+[4]!NumLetras(AK238,"PESO","PESOS DOMINICANOS","$EE $m CON #d/100 CENTAVOS")</f>
        <v>#VALUE!</v>
      </c>
      <c r="AM238" s="165">
        <v>5</v>
      </c>
      <c r="AN238" s="37">
        <f t="shared" si="138"/>
        <v>200</v>
      </c>
      <c r="AO238" s="189">
        <v>29.05</v>
      </c>
      <c r="AP238" s="80">
        <f>+AM238*'PRECIOS SEGUN ADJ (RURAL)'!$B$6*'PRECIOS SEGUN ADJ (RURAL)'!$C$6</f>
        <v>5810</v>
      </c>
      <c r="AQ238" s="80" t="e" vm="1">
        <f>+[4]!NumLetras(AP238,"PESO","PESOS DOMINICANOS","$EE $m CON #d/100 CENTAVOS")</f>
        <v>#VALUE!</v>
      </c>
      <c r="AR238" s="80">
        <f t="shared" si="161"/>
        <v>929.6</v>
      </c>
      <c r="AS238" s="165">
        <v>12</v>
      </c>
      <c r="AT238" s="37">
        <f t="shared" si="139"/>
        <v>480</v>
      </c>
      <c r="AU238" s="189">
        <v>304.44</v>
      </c>
      <c r="AV238" s="80">
        <f>+AS238*'PRECIOS SEGUN ADJ (RURAL)'!$B$7*'PRECIOS SEGUN ADJ (RURAL)'!$C$7</f>
        <v>146131.19999999998</v>
      </c>
      <c r="AW238" s="80" t="e" vm="1">
        <f>+[4]!NumLetras(AV238,"PESO","PESOS DOMINICANOS","$EE $m CON #d/100 CENTAVOS")</f>
        <v>#VALUE!</v>
      </c>
      <c r="AX238" s="80">
        <f t="shared" si="162"/>
        <v>26303.62</v>
      </c>
      <c r="AY238" s="37">
        <v>0</v>
      </c>
      <c r="AZ238" s="37">
        <f t="shared" si="170"/>
        <v>0</v>
      </c>
      <c r="BA238" s="189">
        <v>18.899999999999999</v>
      </c>
      <c r="BB238" s="80">
        <f>+AY238*'PRECIOS SEGUN ADJ. (FRONTERIZO)'!$B$9*'PRECIOS SEGUN ADJ. (FRONTERIZO)'!$C$9</f>
        <v>0</v>
      </c>
      <c r="BC238" s="80" t="e" vm="1">
        <f>+[4]!NumLetras(BB238,"PESO","PESOS DOMINICANOS","$EE $m CON #d/100 CENTAVOS")</f>
        <v>#VALUE!</v>
      </c>
      <c r="BD238" s="165">
        <v>3</v>
      </c>
      <c r="BE238" s="37">
        <f t="shared" si="140"/>
        <v>120</v>
      </c>
      <c r="BF238" s="189">
        <v>140.38999999999999</v>
      </c>
      <c r="BG238" s="80">
        <f>+BD238*'PRECIOS SEGUN ADJ (RURAL)'!$B$8*'PRECIOS SEGUN ADJ (RURAL)'!$C$8</f>
        <v>16846.8</v>
      </c>
      <c r="BH238" s="80" t="e" vm="1">
        <f>+[4]!NumLetras(BG238,"PESO","PESOS DOMINICANOS","$EE $m CON #d/100 CENTAVOS")</f>
        <v>#VALUE!</v>
      </c>
      <c r="BI238" s="80">
        <f t="shared" si="163"/>
        <v>3032.42</v>
      </c>
      <c r="BJ238" s="37">
        <v>0</v>
      </c>
      <c r="BK238" s="37">
        <f t="shared" si="171"/>
        <v>0</v>
      </c>
      <c r="BL238" s="189">
        <v>31.459999999999997</v>
      </c>
      <c r="BM238" s="80">
        <f>+BJ238*'PRECIOS SEGUN ADJ. (FRONTERIZO)'!$B$11*'PRECIOS SEGUN ADJ. (FRONTERIZO)'!$C$11</f>
        <v>0</v>
      </c>
      <c r="BN238" s="80" t="e" vm="1">
        <f>+[4]!NumLetras(BM238,"PESO","PESOS DOMINICANOS","$EE $m CON #d/100 CENTAVOS")</f>
        <v>#VALUE!</v>
      </c>
      <c r="BO238" s="165">
        <v>10</v>
      </c>
      <c r="BP238" s="37">
        <f t="shared" si="141"/>
        <v>400</v>
      </c>
      <c r="BQ238" s="189">
        <v>68.099999999999994</v>
      </c>
      <c r="BR238" s="80">
        <f>+BO238*'PRECIOS SEGUN ADJ (RURAL)'!$B$9*'PRECIOS SEGUN ADJ (RURAL)'!$C$9</f>
        <v>27240</v>
      </c>
      <c r="BS238" s="80" t="e" vm="1">
        <f>+[4]!NumLetras(BR238,"PESO","PESOS DOMINICANOS","$EE $m CON #d/100 CENTAVOS")</f>
        <v>#VALUE!</v>
      </c>
      <c r="BT238" s="165">
        <v>212</v>
      </c>
      <c r="BU238" s="37">
        <f t="shared" si="164"/>
        <v>4240</v>
      </c>
      <c r="BV238" s="189">
        <v>5.5</v>
      </c>
      <c r="BW238" s="80">
        <f>+BT238*'PRECIOS SEGUN ADJ (RURAL)'!$B$10*'PRECIOS SEGUN ADJ (RURAL)'!$C$10</f>
        <v>23320</v>
      </c>
      <c r="BX238" s="80" t="e" vm="1">
        <f>+[4]!NumLetras(BW238,"PESO","PESOS DOMINICANOS","$EE $m CON #d/100 CENTAVOS")</f>
        <v>#VALUE!</v>
      </c>
      <c r="BY238" s="165">
        <v>212</v>
      </c>
      <c r="BZ238" s="37">
        <f t="shared" si="142"/>
        <v>8480</v>
      </c>
      <c r="CA238" s="189">
        <v>7.1500000000000012</v>
      </c>
      <c r="CB238" s="80">
        <f>+BY238*'PRECIOS SEGUN ADJ (RURAL)'!$B$11*'PRECIOS SEGUN ADJ (RURAL)'!$C$11</f>
        <v>60632.000000000007</v>
      </c>
      <c r="CC238" s="80" t="e" vm="1">
        <f>+[4]!NumLetras(CB238,"PESO","PESOS DOMINICANOS","$EE $m CON #d/100 CENTAVOS")</f>
        <v>#VALUE!</v>
      </c>
      <c r="CD238" s="165">
        <v>212</v>
      </c>
      <c r="CE238" s="37">
        <f t="shared" si="143"/>
        <v>8480</v>
      </c>
      <c r="CF238" s="189">
        <v>6.84</v>
      </c>
      <c r="CG238" s="80">
        <f>+CD238*'PRECIOS SEGUN ADJ (RURAL)'!$B$12*'PRECIOS SEGUN ADJ (RURAL)'!$C$12</f>
        <v>58003.199999999997</v>
      </c>
      <c r="CH238" s="80" t="e" vm="1">
        <f>+[4]!NumLetras(CG238,"PESO","PESOS DOMINICANOS","$EE $m CON #d/100 CENTAVOS")</f>
        <v>#VALUE!</v>
      </c>
      <c r="CI238" s="37">
        <v>0</v>
      </c>
      <c r="CJ238" s="37">
        <f t="shared" si="172"/>
        <v>0</v>
      </c>
      <c r="CK238" s="189">
        <v>60</v>
      </c>
      <c r="CL238" s="80">
        <f>+CI238*'PRECIOS SEGUN ADJ. (FRONTERIZO)'!$B$16*'PRECIOS SEGUN ADJ. (FRONTERIZO)'!$C$16</f>
        <v>0</v>
      </c>
      <c r="CM238" s="80" t="e" vm="1">
        <f>+[4]!NumLetras(CL238,"PESO","PESOS DOMINICANOS","$EE $m CON #d/100 CENTAVOS")</f>
        <v>#VALUE!</v>
      </c>
      <c r="CN238" s="80">
        <f t="shared" si="144"/>
        <v>0</v>
      </c>
      <c r="CO238" s="37">
        <v>0</v>
      </c>
      <c r="CP238" s="37">
        <f t="shared" si="173"/>
        <v>0</v>
      </c>
      <c r="CQ238" s="189">
        <v>55.649999999999991</v>
      </c>
      <c r="CR238" s="80">
        <f>+CO238*'PRECIOS SEGUN ADJ. (FRONTERIZO)'!$B$17*'PRECIOS SEGUN ADJ. (FRONTERIZO)'!$C$17</f>
        <v>0</v>
      </c>
      <c r="CS238" s="80" t="e" vm="1">
        <f>+[4]!NumLetras(CR238,"PESO","PESOS DOMINICANOS","$EE $m CON #d/100 CENTAVOS")</f>
        <v>#VALUE!</v>
      </c>
      <c r="CT238" s="80">
        <f t="shared" si="145"/>
        <v>0</v>
      </c>
      <c r="CU238" s="165">
        <v>212</v>
      </c>
      <c r="CV238" s="37">
        <f t="shared" si="146"/>
        <v>8480</v>
      </c>
      <c r="CW238" s="189">
        <v>6.5999999999999988</v>
      </c>
      <c r="CX238" s="80">
        <f>+CU238*'PRECIOS SEGUN ADJ (RURAL)'!$B$14*'PRECIOS SEGUN ADJ (RURAL)'!$C$14</f>
        <v>55967.999999999993</v>
      </c>
      <c r="CY238" s="80" t="e" vm="1">
        <f>+[4]!NumLetras(CX238,"PESO","PESOS DOMINICANOS","$EE $m CON #d/100 CENTAVOS")</f>
        <v>#VALUE!</v>
      </c>
      <c r="CZ238" s="37">
        <v>0</v>
      </c>
      <c r="DA238" s="37">
        <f t="shared" si="174"/>
        <v>0</v>
      </c>
      <c r="DB238" s="189">
        <v>65.75</v>
      </c>
      <c r="DC238" s="80">
        <f>+CZ238*'PRECIOS SEGUN ADJ. (FRONTERIZO)'!$B$19*'PRECIOS SEGUN ADJ. (FRONTERIZO)'!$C$19</f>
        <v>0</v>
      </c>
      <c r="DD238" s="80" t="e" vm="1">
        <f>+[4]!NumLetras(DC238,"PESO","PESOS DOMINICANOS","$EE $m CON #d/100 CENTAVOS")</f>
        <v>#VALUE!</v>
      </c>
      <c r="DE238" s="80">
        <f t="shared" si="147"/>
        <v>0</v>
      </c>
      <c r="DF238" s="165">
        <v>8</v>
      </c>
      <c r="DG238" s="37">
        <f t="shared" si="148"/>
        <v>320</v>
      </c>
      <c r="DH238" s="189">
        <v>82.59999999999998</v>
      </c>
      <c r="DI238" s="80">
        <f>+DF238*'PRECIOS SEGUN ADJ (RURAL)'!$B$15*'PRECIOS SEGUN ADJ (RURAL)'!$C$15</f>
        <v>26432</v>
      </c>
      <c r="DJ238" s="80" t="e" vm="1">
        <f>+[4]!NumLetras(DI238,"PESO","PESOS DOMINICANOS","$EE $m CON #d/100 CENTAVOS")</f>
        <v>#VALUE!</v>
      </c>
      <c r="DK238" s="80">
        <f t="shared" si="165"/>
        <v>4757.76</v>
      </c>
      <c r="DL238" s="165">
        <v>212</v>
      </c>
      <c r="DM238" s="37">
        <f t="shared" si="149"/>
        <v>8480</v>
      </c>
      <c r="DN238" s="189">
        <v>23.059999999999995</v>
      </c>
      <c r="DO238" s="80">
        <f>+DL238*'PRECIOS SEGUN ADJ (RURAL)'!$B$17*'PRECIOS SEGUN ADJ (RURAL)'!$C$17</f>
        <v>195548.79999999999</v>
      </c>
      <c r="DP238" s="80" t="e" vm="1">
        <f>+[4]!NumLetras(DO238,"PESO","PESOS DOMINICANOS","$EE $m CON #d/100 CENTAVOS")</f>
        <v>#VALUE!</v>
      </c>
      <c r="DQ238" s="192">
        <v>0</v>
      </c>
      <c r="DR238" s="192">
        <f t="shared" si="175"/>
        <v>0</v>
      </c>
      <c r="DS238" s="189">
        <v>80.849999999999994</v>
      </c>
      <c r="DT238" s="80">
        <f>+DQ238*'PRECIOS SEGUN ADJ. (FRONTERIZO)'!$B$22*'PRECIOS SEGUN ADJ. (FRONTERIZO)'!$C$22</f>
        <v>0</v>
      </c>
      <c r="DU238" s="80" t="e" vm="1">
        <f>+[4]!NumLetras(DT238,"PESO","PESOS DOMINICANOS","$EE $m CON #d/100 CENTAVOS")</f>
        <v>#VALUE!</v>
      </c>
      <c r="DV238" s="165">
        <v>9</v>
      </c>
      <c r="DW238" s="37">
        <f t="shared" si="150"/>
        <v>360</v>
      </c>
      <c r="DX238" s="189">
        <v>21.83</v>
      </c>
      <c r="DY238" s="80">
        <f>+DV238*'PRECIOS SEGUN ADJ (RURAL)'!$B$19*'PRECIOS SEGUN ADJ (RURAL)'!$C$19</f>
        <v>7858.7999999999993</v>
      </c>
      <c r="DZ238" s="80" t="e" vm="1">
        <f>+[4]!NumLetras(DY238,"PESO","PESOS DOMINICANOS","$EE $m CON #d/100 CENTAVOS")</f>
        <v>#VALUE!</v>
      </c>
      <c r="EA238" s="80">
        <f t="shared" si="166"/>
        <v>1414.58</v>
      </c>
      <c r="EB238" s="165">
        <v>31</v>
      </c>
      <c r="EC238" s="37">
        <f t="shared" si="151"/>
        <v>1240</v>
      </c>
      <c r="ED238" s="189">
        <v>33</v>
      </c>
      <c r="EE238" s="80">
        <f>+EB238*'PRECIOS SEGUN ADJ (RURAL)'!$B$20*'PRECIOS SEGUN ADJ (RURAL)'!$C$20</f>
        <v>40920</v>
      </c>
      <c r="EF238" s="80" t="e" vm="1">
        <f>+[4]!NumLetras(EE238,"PESO","PESOS DOMINICANOS","$EE $m CON #d/100 CENTAVOS")</f>
        <v>#VALUE!</v>
      </c>
      <c r="EG238" s="37">
        <v>0</v>
      </c>
      <c r="EH238" s="37">
        <f t="shared" si="176"/>
        <v>0</v>
      </c>
      <c r="EI238" s="189">
        <v>15.789999999999997</v>
      </c>
      <c r="EJ238" s="80">
        <f>+EG238*'PRECIOS SEGUN ADJ. (FRONTERIZO)'!$B$25*'PRECIOS SEGUN ADJ. (FRONTERIZO)'!$C$25</f>
        <v>0</v>
      </c>
      <c r="EK238" s="80" t="e" vm="1">
        <f>+[4]!NumLetras(EJ238,"PESO","PESOS DOMINICANOS","$EE $m CON #d/100 CENTAVOS")</f>
        <v>#VALUE!</v>
      </c>
      <c r="EL238" s="37">
        <v>0</v>
      </c>
      <c r="EM238" s="37">
        <f t="shared" si="177"/>
        <v>0</v>
      </c>
      <c r="EN238" s="189">
        <v>31.5</v>
      </c>
      <c r="EO238" s="80">
        <f>+EL238*'PRECIOS SEGUN ADJ. (FRONTERIZO)'!$B$26*'PRECIOS SEGUN ADJ. (FRONTERIZO)'!$C$26</f>
        <v>0</v>
      </c>
      <c r="EP238" s="80" t="e" vm="1">
        <f>+[4]!NumLetras(EO238,"PESO","PESOS DOMINICANOS","$EE $m CON #d/100 CENTAVOS")</f>
        <v>#VALUE!</v>
      </c>
      <c r="EQ238" s="193">
        <v>27</v>
      </c>
      <c r="ER238" s="194">
        <f t="shared" si="152"/>
        <v>1080</v>
      </c>
      <c r="ES238" s="195">
        <v>21.68</v>
      </c>
      <c r="ET238" s="196">
        <f>+EQ238*'PRECIOS SEGUN ADJ (RURAL)'!$B$13*'PRECIOS SEGUN ADJ (RURAL)'!$C$13</f>
        <v>23414.400000000001</v>
      </c>
      <c r="EU238" s="196" t="e" vm="1">
        <f>+[4]!NumLetras(ET238,"PESO","PESOS DOMINICANOS","$EE $m CON #d/100 CENTAVOS")</f>
        <v>#VALUE!</v>
      </c>
      <c r="EV238" s="197">
        <v>212</v>
      </c>
      <c r="EW238" s="198">
        <f t="shared" si="167"/>
        <v>4240</v>
      </c>
      <c r="EX238" s="199">
        <v>5.5</v>
      </c>
      <c r="EY238" s="200">
        <f>+EV238*'PRECIOS SEGUN ADJ (RURAL)'!$B$16*'PRECIOS SEGUN ADJ (RURAL)'!$C$16</f>
        <v>23320</v>
      </c>
      <c r="EZ238" s="200" t="e" vm="1">
        <f>+[4]!NumLetras(EY238,"PESO","PESOS DOMINICANOS","$EE $m CON #d/100 CENTAVOS")</f>
        <v>#VALUE!</v>
      </c>
      <c r="FA238" s="201">
        <v>12</v>
      </c>
      <c r="FB238" s="202">
        <f t="shared" si="153"/>
        <v>480</v>
      </c>
      <c r="FC238" s="203">
        <v>220</v>
      </c>
      <c r="FD238" s="204">
        <f>+FA238*'PRECIOS SEGUN ADJ (RURAL)'!$B$18*'PRECIOS SEGUN ADJ (RURAL)'!$C$18</f>
        <v>105600</v>
      </c>
      <c r="FE238" s="204" t="e" vm="1">
        <f>+[4]!NumLetras(FD238,"PESO","PESOS DOMINICANOS","$EE $m CON #d/100 CENTAVOS")</f>
        <v>#VALUE!</v>
      </c>
      <c r="FF238" s="204">
        <f t="shared" si="168"/>
        <v>19008</v>
      </c>
      <c r="FG238" s="80">
        <f t="shared" si="179"/>
        <v>1057316.3999999999</v>
      </c>
      <c r="FH238" s="80" t="e" vm="1">
        <f>+[4]!NumLetras(FG238,"PESO","PESOS DOMINICANOS","$EE $m CON #d/100 CENTAVOS")</f>
        <v>#VALUE!</v>
      </c>
      <c r="FI238" s="80">
        <f t="shared" si="178"/>
        <v>82110.679999999993</v>
      </c>
      <c r="FJ238" s="80" t="e" vm="1">
        <f>+[4]!NumLetras(FI238,"PESO","PESOS DOMINICANOS","$EE $m CON #d/100 CENTAVOS")</f>
        <v>#VALUE!</v>
      </c>
      <c r="FK238" s="80">
        <f t="shared" si="154"/>
        <v>975205.72</v>
      </c>
      <c r="FL238" s="80" t="e" vm="1">
        <f>+[4]!NumLetras(FK238,"PESO","PESOS DOMINICANOS","$EE $m CON #d/100 CENTAVOS")</f>
        <v>#VALUE!</v>
      </c>
      <c r="FM238" s="80">
        <f t="shared" si="155"/>
        <v>211463.28</v>
      </c>
      <c r="FN238" s="80" t="e" vm="1">
        <f>+[4]!NumLetras(FM238,"PESO","PESOS DOMINICANOS","$EE $m CON #d/100 CENTAVOS")</f>
        <v>#VALUE!</v>
      </c>
      <c r="FO238" s="80">
        <f t="shared" si="156"/>
        <v>10573.16</v>
      </c>
      <c r="FP238" s="80" t="e" vm="1">
        <f>+[4]!NumLetras(FO238,"PESO","PESOS DOMINICANOS","$EE $m CON #d/100 CENTAVOS")</f>
        <v>#VALUE!</v>
      </c>
      <c r="FQ238" s="80"/>
      <c r="FR238" s="80">
        <f t="shared" si="157"/>
        <v>845853.11999999988</v>
      </c>
      <c r="FS238" s="80" t="e" vm="1">
        <f>+[4]!NumLetras(FR238,"PESO","PESOS DOMINICANOS","$EE $m CON #d/100 CENTAVOS")</f>
        <v>#VALUE!</v>
      </c>
      <c r="FT238" s="37" t="str">
        <f>+VLOOKUP(D238,'RURAL XENIA'!F:G,2,0)</f>
        <v>R-46</v>
      </c>
    </row>
    <row r="239" spans="1:176">
      <c r="A239" s="37">
        <v>128</v>
      </c>
      <c r="B239" s="37">
        <v>128</v>
      </c>
      <c r="C239" s="26" t="s">
        <v>1695</v>
      </c>
      <c r="D239" s="37">
        <v>110218872</v>
      </c>
      <c r="E239" s="37" t="str">
        <f>+VLOOKUP(D239,'INFORMACION DE PROVEEDORES'!C:I,2,0)</f>
        <v>001-1021887-2</v>
      </c>
      <c r="F239" s="26" t="str">
        <f>+VLOOKUP(D239,'INFORMACION DE PROVEEDORES'!C:J,4,0)</f>
        <v>RAFAEL VENTURA DE LA CRUZ</v>
      </c>
      <c r="G239" s="37" t="str">
        <f>+VLOOKUP(D239,'INFORMACION DE PROVEEDORES'!C:K,5,0)</f>
        <v>001-1021887-2</v>
      </c>
      <c r="H239" s="26" t="str">
        <f>+VLOOKUP(D239,'INFORMACION DE PROVEEDORES'!C:L,7,0)</f>
        <v>CALLE PRINCIPAL ESQUINA AVENIDA TROCAL, NO. 02, URBANIZACION CARMEL AÑIL, PROVINCIA DUARTE, SAN FRANCISCO DE MACORIS {</v>
      </c>
      <c r="I239" s="37" t="str">
        <f>+VLOOKUP(D239,'INFORMACION DE PROVEEDORES'!C:M,3,0)</f>
        <v xml:space="preserve"> FÍSICA</v>
      </c>
      <c r="J239" s="37">
        <v>2</v>
      </c>
      <c r="K239" s="37">
        <v>185</v>
      </c>
      <c r="L239" s="37">
        <v>13</v>
      </c>
      <c r="M239" s="37">
        <f t="shared" si="158"/>
        <v>520</v>
      </c>
      <c r="N239" s="189">
        <v>60.180000000000007</v>
      </c>
      <c r="O239" s="80">
        <f>+L239*'PRECIOS SEGUN ADJ (RURAL)'!$B$2*'PRECIOS SEGUN ADJ (RURAL)'!$C$2</f>
        <v>31293.600000000002</v>
      </c>
      <c r="P239" s="80" t="e" vm="1">
        <f>+[4]!NumLetras(O239,"PESO","PESOS DOMINICANOS","$EE $m CON #d/100 CENTAVOS")</f>
        <v>#VALUE!</v>
      </c>
      <c r="Q239" s="80">
        <f t="shared" si="159"/>
        <v>5006.9799999999996</v>
      </c>
      <c r="R239" s="165">
        <v>3</v>
      </c>
      <c r="S239" s="37">
        <f t="shared" si="135"/>
        <v>120</v>
      </c>
      <c r="T239" s="189">
        <v>33</v>
      </c>
      <c r="U239" s="80">
        <f>+R239*'PRECIOS SEGUN ADJ (RURAL)'!$B$3*'PRECIOS SEGUN ADJ (RURAL)'!$C$3</f>
        <v>3960</v>
      </c>
      <c r="V239" s="80" t="e" vm="1">
        <f>+[4]!NumLetras(U239,"PESO","PESOS DOMINICANOS","$EE $m CON #d/100 CENTAVOS")</f>
        <v>#VALUE!</v>
      </c>
      <c r="W239" s="192">
        <v>0</v>
      </c>
      <c r="X239" s="37">
        <f t="shared" si="169"/>
        <v>0</v>
      </c>
      <c r="Y239" s="189">
        <v>25.2</v>
      </c>
      <c r="Z239" s="80">
        <f>+W239*'PRECIOS SEGUN ADJ. (FRONTERIZO)'!$B$4*'PRECIOS SEGUN ADJ. (FRONTERIZO)'!$C$4</f>
        <v>0</v>
      </c>
      <c r="AA239" s="80" t="e" vm="1">
        <f>+[4]!NumLetras(Z239,"PESO","PESOS DOMINICANOS","$EE $m CON #d/100 CENTAVOS")</f>
        <v>#VALUE!</v>
      </c>
      <c r="AB239" s="165">
        <v>29</v>
      </c>
      <c r="AC239" s="37">
        <f t="shared" si="136"/>
        <v>1160</v>
      </c>
      <c r="AD239" s="189">
        <v>87.91</v>
      </c>
      <c r="AE239" s="80">
        <f>+AB239*'PRECIOS SEGUN ADJ (RURAL)'!$B$4*'PRECIOS SEGUN ADJ (RURAL)'!$C$4</f>
        <v>101975.59999999999</v>
      </c>
      <c r="AF239" s="80" t="e" vm="1">
        <f>+[4]!NumLetras(AE239,"PESO","PESOS DOMINICANOS","$EE $m CON #d/100 CENTAVOS")</f>
        <v>#VALUE!</v>
      </c>
      <c r="AG239" s="80">
        <f t="shared" si="160"/>
        <v>18355.61</v>
      </c>
      <c r="AH239" s="165">
        <v>35</v>
      </c>
      <c r="AI239" s="37">
        <f t="shared" si="137"/>
        <v>1400</v>
      </c>
      <c r="AJ239" s="189">
        <v>53.95</v>
      </c>
      <c r="AK239" s="80">
        <f>+AH239*'PRECIOS SEGUN ADJ (RURAL)'!$B$5*'PRECIOS SEGUN ADJ (RURAL)'!$C$5</f>
        <v>75530</v>
      </c>
      <c r="AL239" s="80" t="e" vm="1">
        <f>+[4]!NumLetras(AK239,"PESO","PESOS DOMINICANOS","$EE $m CON #d/100 CENTAVOS")</f>
        <v>#VALUE!</v>
      </c>
      <c r="AM239" s="165">
        <v>5</v>
      </c>
      <c r="AN239" s="37">
        <f t="shared" si="138"/>
        <v>200</v>
      </c>
      <c r="AO239" s="189">
        <v>29.05</v>
      </c>
      <c r="AP239" s="80">
        <f>+AM239*'PRECIOS SEGUN ADJ (RURAL)'!$B$6*'PRECIOS SEGUN ADJ (RURAL)'!$C$6</f>
        <v>5810</v>
      </c>
      <c r="AQ239" s="80" t="e" vm="1">
        <f>+[4]!NumLetras(AP239,"PESO","PESOS DOMINICANOS","$EE $m CON #d/100 CENTAVOS")</f>
        <v>#VALUE!</v>
      </c>
      <c r="AR239" s="80">
        <f t="shared" si="161"/>
        <v>929.6</v>
      </c>
      <c r="AS239" s="165">
        <v>11</v>
      </c>
      <c r="AT239" s="37">
        <f t="shared" si="139"/>
        <v>440</v>
      </c>
      <c r="AU239" s="189">
        <v>304.44</v>
      </c>
      <c r="AV239" s="80">
        <f>+AS239*'PRECIOS SEGUN ADJ (RURAL)'!$B$7*'PRECIOS SEGUN ADJ (RURAL)'!$C$7</f>
        <v>133953.60000000001</v>
      </c>
      <c r="AW239" s="80" t="e" vm="1">
        <f>+[4]!NumLetras(AV239,"PESO","PESOS DOMINICANOS","$EE $m CON #d/100 CENTAVOS")</f>
        <v>#VALUE!</v>
      </c>
      <c r="AX239" s="80">
        <f t="shared" si="162"/>
        <v>24111.65</v>
      </c>
      <c r="AY239" s="37">
        <v>0</v>
      </c>
      <c r="AZ239" s="37">
        <f t="shared" si="170"/>
        <v>0</v>
      </c>
      <c r="BA239" s="189">
        <v>18.899999999999999</v>
      </c>
      <c r="BB239" s="80">
        <f>+AY239*'PRECIOS SEGUN ADJ. (FRONTERIZO)'!$B$9*'PRECIOS SEGUN ADJ. (FRONTERIZO)'!$C$9</f>
        <v>0</v>
      </c>
      <c r="BC239" s="80" t="e" vm="1">
        <f>+[4]!NumLetras(BB239,"PESO","PESOS DOMINICANOS","$EE $m CON #d/100 CENTAVOS")</f>
        <v>#VALUE!</v>
      </c>
      <c r="BD239" s="165">
        <v>3</v>
      </c>
      <c r="BE239" s="37">
        <f t="shared" si="140"/>
        <v>120</v>
      </c>
      <c r="BF239" s="189">
        <v>140.38999999999999</v>
      </c>
      <c r="BG239" s="80">
        <f>+BD239*'PRECIOS SEGUN ADJ (RURAL)'!$B$8*'PRECIOS SEGUN ADJ (RURAL)'!$C$8</f>
        <v>16846.8</v>
      </c>
      <c r="BH239" s="80" t="e" vm="1">
        <f>+[4]!NumLetras(BG239,"PESO","PESOS DOMINICANOS","$EE $m CON #d/100 CENTAVOS")</f>
        <v>#VALUE!</v>
      </c>
      <c r="BI239" s="80">
        <f t="shared" si="163"/>
        <v>3032.42</v>
      </c>
      <c r="BJ239" s="37">
        <v>0</v>
      </c>
      <c r="BK239" s="37">
        <f t="shared" si="171"/>
        <v>0</v>
      </c>
      <c r="BL239" s="189">
        <v>31.459999999999997</v>
      </c>
      <c r="BM239" s="80">
        <f>+BJ239*'PRECIOS SEGUN ADJ. (FRONTERIZO)'!$B$11*'PRECIOS SEGUN ADJ. (FRONTERIZO)'!$C$11</f>
        <v>0</v>
      </c>
      <c r="BN239" s="80" t="e" vm="1">
        <f>+[4]!NumLetras(BM239,"PESO","PESOS DOMINICANOS","$EE $m CON #d/100 CENTAVOS")</f>
        <v>#VALUE!</v>
      </c>
      <c r="BO239" s="165">
        <v>9</v>
      </c>
      <c r="BP239" s="37">
        <f t="shared" si="141"/>
        <v>360</v>
      </c>
      <c r="BQ239" s="189">
        <v>68.099999999999994</v>
      </c>
      <c r="BR239" s="80">
        <f>+BO239*'PRECIOS SEGUN ADJ (RURAL)'!$B$9*'PRECIOS SEGUN ADJ (RURAL)'!$C$9</f>
        <v>24516</v>
      </c>
      <c r="BS239" s="80" t="e" vm="1">
        <f>+[4]!NumLetras(BR239,"PESO","PESOS DOMINICANOS","$EE $m CON #d/100 CENTAVOS")</f>
        <v>#VALUE!</v>
      </c>
      <c r="BT239" s="165">
        <v>185</v>
      </c>
      <c r="BU239" s="37">
        <f t="shared" si="164"/>
        <v>3700</v>
      </c>
      <c r="BV239" s="189">
        <v>5.5</v>
      </c>
      <c r="BW239" s="80">
        <f>+BT239*'PRECIOS SEGUN ADJ (RURAL)'!$B$10*'PRECIOS SEGUN ADJ (RURAL)'!$C$10</f>
        <v>20350</v>
      </c>
      <c r="BX239" s="80" t="e" vm="1">
        <f>+[4]!NumLetras(BW239,"PESO","PESOS DOMINICANOS","$EE $m CON #d/100 CENTAVOS")</f>
        <v>#VALUE!</v>
      </c>
      <c r="BY239" s="165">
        <v>185</v>
      </c>
      <c r="BZ239" s="37">
        <f t="shared" si="142"/>
        <v>7400</v>
      </c>
      <c r="CA239" s="189">
        <v>7.1500000000000012</v>
      </c>
      <c r="CB239" s="80">
        <f>+BY239*'PRECIOS SEGUN ADJ (RURAL)'!$B$11*'PRECIOS SEGUN ADJ (RURAL)'!$C$11</f>
        <v>52910</v>
      </c>
      <c r="CC239" s="80" t="e" vm="1">
        <f>+[4]!NumLetras(CB239,"PESO","PESOS DOMINICANOS","$EE $m CON #d/100 CENTAVOS")</f>
        <v>#VALUE!</v>
      </c>
      <c r="CD239" s="165">
        <v>185</v>
      </c>
      <c r="CE239" s="37">
        <f t="shared" si="143"/>
        <v>7400</v>
      </c>
      <c r="CF239" s="189">
        <v>6.84</v>
      </c>
      <c r="CG239" s="80">
        <f>+CD239*'PRECIOS SEGUN ADJ (RURAL)'!$B$12*'PRECIOS SEGUN ADJ (RURAL)'!$C$12</f>
        <v>50615.999999999993</v>
      </c>
      <c r="CH239" s="80" t="e" vm="1">
        <f>+[4]!NumLetras(CG239,"PESO","PESOS DOMINICANOS","$EE $m CON #d/100 CENTAVOS")</f>
        <v>#VALUE!</v>
      </c>
      <c r="CI239" s="37">
        <v>0</v>
      </c>
      <c r="CJ239" s="37">
        <f t="shared" si="172"/>
        <v>0</v>
      </c>
      <c r="CK239" s="189">
        <v>60</v>
      </c>
      <c r="CL239" s="80">
        <f>+CI239*'PRECIOS SEGUN ADJ. (FRONTERIZO)'!$B$16*'PRECIOS SEGUN ADJ. (FRONTERIZO)'!$C$16</f>
        <v>0</v>
      </c>
      <c r="CM239" s="80" t="e" vm="1">
        <f>+[4]!NumLetras(CL239,"PESO","PESOS DOMINICANOS","$EE $m CON #d/100 CENTAVOS")</f>
        <v>#VALUE!</v>
      </c>
      <c r="CN239" s="80">
        <f t="shared" si="144"/>
        <v>0</v>
      </c>
      <c r="CO239" s="37">
        <v>0</v>
      </c>
      <c r="CP239" s="37">
        <f t="shared" si="173"/>
        <v>0</v>
      </c>
      <c r="CQ239" s="189">
        <v>55.649999999999991</v>
      </c>
      <c r="CR239" s="80">
        <f>+CO239*'PRECIOS SEGUN ADJ. (FRONTERIZO)'!$B$17*'PRECIOS SEGUN ADJ. (FRONTERIZO)'!$C$17</f>
        <v>0</v>
      </c>
      <c r="CS239" s="80" t="e" vm="1">
        <f>+[4]!NumLetras(CR239,"PESO","PESOS DOMINICANOS","$EE $m CON #d/100 CENTAVOS")</f>
        <v>#VALUE!</v>
      </c>
      <c r="CT239" s="80">
        <f t="shared" si="145"/>
        <v>0</v>
      </c>
      <c r="CU239" s="165">
        <v>185</v>
      </c>
      <c r="CV239" s="37">
        <f t="shared" si="146"/>
        <v>7400</v>
      </c>
      <c r="CW239" s="189">
        <v>6.5999999999999988</v>
      </c>
      <c r="CX239" s="80">
        <f>+CU239*'PRECIOS SEGUN ADJ (RURAL)'!$B$14*'PRECIOS SEGUN ADJ (RURAL)'!$C$14</f>
        <v>48840</v>
      </c>
      <c r="CY239" s="80" t="e" vm="1">
        <f>+[4]!NumLetras(CX239,"PESO","PESOS DOMINICANOS","$EE $m CON #d/100 CENTAVOS")</f>
        <v>#VALUE!</v>
      </c>
      <c r="CZ239" s="37">
        <v>0</v>
      </c>
      <c r="DA239" s="37">
        <f t="shared" si="174"/>
        <v>0</v>
      </c>
      <c r="DB239" s="189">
        <v>65.75</v>
      </c>
      <c r="DC239" s="80">
        <f>+CZ239*'PRECIOS SEGUN ADJ. (FRONTERIZO)'!$B$19*'PRECIOS SEGUN ADJ. (FRONTERIZO)'!$C$19</f>
        <v>0</v>
      </c>
      <c r="DD239" s="80" t="e" vm="1">
        <f>+[4]!NumLetras(DC239,"PESO","PESOS DOMINICANOS","$EE $m CON #d/100 CENTAVOS")</f>
        <v>#VALUE!</v>
      </c>
      <c r="DE239" s="80">
        <f t="shared" si="147"/>
        <v>0</v>
      </c>
      <c r="DF239" s="165">
        <v>7</v>
      </c>
      <c r="DG239" s="37">
        <f t="shared" si="148"/>
        <v>280</v>
      </c>
      <c r="DH239" s="189">
        <v>82.59999999999998</v>
      </c>
      <c r="DI239" s="80">
        <f>+DF239*'PRECIOS SEGUN ADJ (RURAL)'!$B$15*'PRECIOS SEGUN ADJ (RURAL)'!$C$15</f>
        <v>23127.999999999996</v>
      </c>
      <c r="DJ239" s="80" t="e" vm="1">
        <f>+[4]!NumLetras(DI239,"PESO","PESOS DOMINICANOS","$EE $m CON #d/100 CENTAVOS")</f>
        <v>#VALUE!</v>
      </c>
      <c r="DK239" s="80">
        <f t="shared" si="165"/>
        <v>4163.04</v>
      </c>
      <c r="DL239" s="165">
        <v>185</v>
      </c>
      <c r="DM239" s="37">
        <f t="shared" si="149"/>
        <v>7400</v>
      </c>
      <c r="DN239" s="189">
        <v>23.059999999999995</v>
      </c>
      <c r="DO239" s="80">
        <f>+DL239*'PRECIOS SEGUN ADJ (RURAL)'!$B$17*'PRECIOS SEGUN ADJ (RURAL)'!$C$17</f>
        <v>170643.99999999997</v>
      </c>
      <c r="DP239" s="80" t="e" vm="1">
        <f>+[4]!NumLetras(DO239,"PESO","PESOS DOMINICANOS","$EE $m CON #d/100 CENTAVOS")</f>
        <v>#VALUE!</v>
      </c>
      <c r="DQ239" s="192">
        <v>0</v>
      </c>
      <c r="DR239" s="192">
        <f t="shared" si="175"/>
        <v>0</v>
      </c>
      <c r="DS239" s="189">
        <v>80.849999999999994</v>
      </c>
      <c r="DT239" s="80">
        <f>+DQ239*'PRECIOS SEGUN ADJ. (FRONTERIZO)'!$B$22*'PRECIOS SEGUN ADJ. (FRONTERIZO)'!$C$22</f>
        <v>0</v>
      </c>
      <c r="DU239" s="80" t="e" vm="1">
        <f>+[4]!NumLetras(DT239,"PESO","PESOS DOMINICANOS","$EE $m CON #d/100 CENTAVOS")</f>
        <v>#VALUE!</v>
      </c>
      <c r="DV239" s="165">
        <v>9</v>
      </c>
      <c r="DW239" s="37">
        <f t="shared" si="150"/>
        <v>360</v>
      </c>
      <c r="DX239" s="189">
        <v>21.83</v>
      </c>
      <c r="DY239" s="80">
        <f>+DV239*'PRECIOS SEGUN ADJ (RURAL)'!$B$19*'PRECIOS SEGUN ADJ (RURAL)'!$C$19</f>
        <v>7858.7999999999993</v>
      </c>
      <c r="DZ239" s="80" t="e" vm="1">
        <f>+[4]!NumLetras(DY239,"PESO","PESOS DOMINICANOS","$EE $m CON #d/100 CENTAVOS")</f>
        <v>#VALUE!</v>
      </c>
      <c r="EA239" s="80">
        <f t="shared" si="166"/>
        <v>1414.58</v>
      </c>
      <c r="EB239" s="165">
        <v>27</v>
      </c>
      <c r="EC239" s="37">
        <f t="shared" si="151"/>
        <v>1080</v>
      </c>
      <c r="ED239" s="189">
        <v>33</v>
      </c>
      <c r="EE239" s="80">
        <f>+EB239*'PRECIOS SEGUN ADJ (RURAL)'!$B$20*'PRECIOS SEGUN ADJ (RURAL)'!$C$20</f>
        <v>35640</v>
      </c>
      <c r="EF239" s="80" t="e" vm="1">
        <f>+[4]!NumLetras(EE239,"PESO","PESOS DOMINICANOS","$EE $m CON #d/100 CENTAVOS")</f>
        <v>#VALUE!</v>
      </c>
      <c r="EG239" s="37">
        <v>0</v>
      </c>
      <c r="EH239" s="37">
        <f t="shared" si="176"/>
        <v>0</v>
      </c>
      <c r="EI239" s="189">
        <v>15.789999999999997</v>
      </c>
      <c r="EJ239" s="80">
        <f>+EG239*'PRECIOS SEGUN ADJ. (FRONTERIZO)'!$B$25*'PRECIOS SEGUN ADJ. (FRONTERIZO)'!$C$25</f>
        <v>0</v>
      </c>
      <c r="EK239" s="80" t="e" vm="1">
        <f>+[4]!NumLetras(EJ239,"PESO","PESOS DOMINICANOS","$EE $m CON #d/100 CENTAVOS")</f>
        <v>#VALUE!</v>
      </c>
      <c r="EL239" s="37">
        <v>0</v>
      </c>
      <c r="EM239" s="37">
        <f t="shared" si="177"/>
        <v>0</v>
      </c>
      <c r="EN239" s="189">
        <v>31.5</v>
      </c>
      <c r="EO239" s="80">
        <f>+EL239*'PRECIOS SEGUN ADJ. (FRONTERIZO)'!$B$26*'PRECIOS SEGUN ADJ. (FRONTERIZO)'!$C$26</f>
        <v>0</v>
      </c>
      <c r="EP239" s="80" t="e" vm="1">
        <f>+[4]!NumLetras(EO239,"PESO","PESOS DOMINICANOS","$EE $m CON #d/100 CENTAVOS")</f>
        <v>#VALUE!</v>
      </c>
      <c r="EQ239" s="193">
        <v>24</v>
      </c>
      <c r="ER239" s="194">
        <f t="shared" si="152"/>
        <v>960</v>
      </c>
      <c r="ES239" s="195">
        <v>21.68</v>
      </c>
      <c r="ET239" s="196">
        <f>+EQ239*'PRECIOS SEGUN ADJ (RURAL)'!$B$13*'PRECIOS SEGUN ADJ (RURAL)'!$C$13</f>
        <v>20812.799999999996</v>
      </c>
      <c r="EU239" s="196" t="e" vm="1">
        <f>+[4]!NumLetras(ET239,"PESO","PESOS DOMINICANOS","$EE $m CON #d/100 CENTAVOS")</f>
        <v>#VALUE!</v>
      </c>
      <c r="EV239" s="197">
        <v>185</v>
      </c>
      <c r="EW239" s="198">
        <f t="shared" si="167"/>
        <v>3700</v>
      </c>
      <c r="EX239" s="199">
        <v>5.5</v>
      </c>
      <c r="EY239" s="200">
        <f>+EV239*'PRECIOS SEGUN ADJ (RURAL)'!$B$16*'PRECIOS SEGUN ADJ (RURAL)'!$C$16</f>
        <v>20350</v>
      </c>
      <c r="EZ239" s="200" t="e" vm="1">
        <f>+[4]!NumLetras(EY239,"PESO","PESOS DOMINICANOS","$EE $m CON #d/100 CENTAVOS")</f>
        <v>#VALUE!</v>
      </c>
      <c r="FA239" s="201">
        <v>11</v>
      </c>
      <c r="FB239" s="202">
        <f t="shared" si="153"/>
        <v>440</v>
      </c>
      <c r="FC239" s="203">
        <v>220</v>
      </c>
      <c r="FD239" s="204">
        <f>+FA239*'PRECIOS SEGUN ADJ (RURAL)'!$B$18*'PRECIOS SEGUN ADJ (RURAL)'!$C$18</f>
        <v>96800</v>
      </c>
      <c r="FE239" s="204" t="e" vm="1">
        <f>+[4]!NumLetras(FD239,"PESO","PESOS DOMINICANOS","$EE $m CON #d/100 CENTAVOS")</f>
        <v>#VALUE!</v>
      </c>
      <c r="FF239" s="204">
        <f t="shared" si="168"/>
        <v>17424</v>
      </c>
      <c r="FG239" s="80">
        <f t="shared" si="179"/>
        <v>941835.20000000019</v>
      </c>
      <c r="FH239" s="80" t="e" vm="1">
        <f>+[4]!NumLetras(FG239,"PESO","PESOS DOMINICANOS","$EE $m CON #d/100 CENTAVOS")</f>
        <v>#VALUE!</v>
      </c>
      <c r="FI239" s="80">
        <f t="shared" si="178"/>
        <v>74437.88</v>
      </c>
      <c r="FJ239" s="80" t="e" vm="1">
        <f>+[4]!NumLetras(FI239,"PESO","PESOS DOMINICANOS","$EE $m CON #d/100 CENTAVOS")</f>
        <v>#VALUE!</v>
      </c>
      <c r="FK239" s="80">
        <f t="shared" si="154"/>
        <v>867397.32000000018</v>
      </c>
      <c r="FL239" s="80" t="e" vm="1">
        <f>+[4]!NumLetras(FK239,"PESO","PESOS DOMINICANOS","$EE $m CON #d/100 CENTAVOS")</f>
        <v>#VALUE!</v>
      </c>
      <c r="FM239" s="80">
        <f t="shared" si="155"/>
        <v>188367.04</v>
      </c>
      <c r="FN239" s="80" t="e" vm="1">
        <f>+[4]!NumLetras(FM239,"PESO","PESOS DOMINICANOS","$EE $m CON #d/100 CENTAVOS")</f>
        <v>#VALUE!</v>
      </c>
      <c r="FO239" s="80">
        <f t="shared" si="156"/>
        <v>9418.35</v>
      </c>
      <c r="FP239" s="80" t="e" vm="1">
        <f>+[4]!NumLetras(FO239,"PESO","PESOS DOMINICANOS","$EE $m CON #d/100 CENTAVOS")</f>
        <v>#VALUE!</v>
      </c>
      <c r="FQ239" s="80"/>
      <c r="FR239" s="80">
        <f t="shared" si="157"/>
        <v>753468.16000000015</v>
      </c>
      <c r="FS239" s="80" t="e" vm="1">
        <f>+[4]!NumLetras(FR239,"PESO","PESOS DOMINICANOS","$EE $m CON #d/100 CENTAVOS")</f>
        <v>#VALUE!</v>
      </c>
      <c r="FT239" s="37" t="str">
        <f>+VLOOKUP(D239,'RURAL XENIA'!F:G,2,0)</f>
        <v>R-24</v>
      </c>
    </row>
    <row r="240" spans="1:176">
      <c r="A240" s="37">
        <v>129</v>
      </c>
      <c r="B240" s="37">
        <v>129</v>
      </c>
      <c r="C240" s="26" t="s">
        <v>1706</v>
      </c>
      <c r="D240" s="37">
        <v>1000711141</v>
      </c>
      <c r="E240" s="37" t="str">
        <f>+VLOOKUP(D240,'INFORMACION DE PROVEEDORES'!C:I,2,0)</f>
        <v>010-0071114-1</v>
      </c>
      <c r="F240" s="26" t="str">
        <f>+VLOOKUP(D240,'INFORMACION DE PROVEEDORES'!C:J,4,0)</f>
        <v>RAMON AUGUSTO RUIZ RUIZ</v>
      </c>
      <c r="G240" s="37" t="str">
        <f>+VLOOKUP(D240,'INFORMACION DE PROVEEDORES'!C:K,5,0)</f>
        <v>010-0071114-1</v>
      </c>
      <c r="H240" s="26" t="str">
        <f>+VLOOKUP(D240,'INFORMACION DE PROVEEDORES'!C:L,7,0)</f>
        <v>CALLE 30 DE MARZO, ESQUINA PEDRO SANTANA, LA CUCHILLA, AZUA</v>
      </c>
      <c r="I240" s="37" t="str">
        <f>+VLOOKUP(D240,'INFORMACION DE PROVEEDORES'!C:M,3,0)</f>
        <v xml:space="preserve"> FÍSICA</v>
      </c>
      <c r="J240" s="37">
        <v>3</v>
      </c>
      <c r="K240" s="37">
        <v>206</v>
      </c>
      <c r="L240" s="37">
        <v>15</v>
      </c>
      <c r="M240" s="37">
        <f t="shared" si="158"/>
        <v>600</v>
      </c>
      <c r="N240" s="189">
        <v>60.180000000000007</v>
      </c>
      <c r="O240" s="80">
        <f>+L240*'PRECIOS SEGUN ADJ (RURAL)'!$B$2*'PRECIOS SEGUN ADJ (RURAL)'!$C$2</f>
        <v>36108</v>
      </c>
      <c r="P240" s="80" t="e" vm="1">
        <f>+[4]!NumLetras(O240,"PESO","PESOS DOMINICANOS","$EE $m CON #d/100 CENTAVOS")</f>
        <v>#VALUE!</v>
      </c>
      <c r="Q240" s="80">
        <f t="shared" si="159"/>
        <v>5777.28</v>
      </c>
      <c r="R240" s="165">
        <v>4</v>
      </c>
      <c r="S240" s="37">
        <f t="shared" ref="S240:S276" si="180">+R240*40</f>
        <v>160</v>
      </c>
      <c r="T240" s="189">
        <v>33</v>
      </c>
      <c r="U240" s="80">
        <f>+R240*'PRECIOS SEGUN ADJ (RURAL)'!$B$3*'PRECIOS SEGUN ADJ (RURAL)'!$C$3</f>
        <v>5280</v>
      </c>
      <c r="V240" s="80" t="e" vm="1">
        <f>+[4]!NumLetras(U240,"PESO","PESOS DOMINICANOS","$EE $m CON #d/100 CENTAVOS")</f>
        <v>#VALUE!</v>
      </c>
      <c r="W240" s="192">
        <v>0</v>
      </c>
      <c r="X240" s="37">
        <f t="shared" si="169"/>
        <v>0</v>
      </c>
      <c r="Y240" s="189">
        <v>25.2</v>
      </c>
      <c r="Z240" s="80">
        <f>+W240*'PRECIOS SEGUN ADJ. (FRONTERIZO)'!$B$4*'PRECIOS SEGUN ADJ. (FRONTERIZO)'!$C$4</f>
        <v>0</v>
      </c>
      <c r="AA240" s="80" t="e" vm="1">
        <f>+[4]!NumLetras(Z240,"PESO","PESOS DOMINICANOS","$EE $m CON #d/100 CENTAVOS")</f>
        <v>#VALUE!</v>
      </c>
      <c r="AB240" s="165">
        <v>33</v>
      </c>
      <c r="AC240" s="37">
        <f t="shared" ref="AC240:AC276" si="181">+AB240*40</f>
        <v>1320</v>
      </c>
      <c r="AD240" s="189">
        <v>87.91</v>
      </c>
      <c r="AE240" s="80">
        <f>+AB240*'PRECIOS SEGUN ADJ (RURAL)'!$B$4*'PRECIOS SEGUN ADJ (RURAL)'!$C$4</f>
        <v>116041.19999999998</v>
      </c>
      <c r="AF240" s="80" t="e" vm="1">
        <f>+[4]!NumLetras(AE240,"PESO","PESOS DOMINICANOS","$EE $m CON #d/100 CENTAVOS")</f>
        <v>#VALUE!</v>
      </c>
      <c r="AG240" s="80">
        <f t="shared" si="160"/>
        <v>20887.419999999998</v>
      </c>
      <c r="AH240" s="165">
        <v>40</v>
      </c>
      <c r="AI240" s="37">
        <f t="shared" ref="AI240:AI276" si="182">+AH240*40</f>
        <v>1600</v>
      </c>
      <c r="AJ240" s="189">
        <v>53.95</v>
      </c>
      <c r="AK240" s="80">
        <f>+AH240*'PRECIOS SEGUN ADJ (RURAL)'!$B$5*'PRECIOS SEGUN ADJ (RURAL)'!$C$5</f>
        <v>86320</v>
      </c>
      <c r="AL240" s="80" t="e" vm="1">
        <f>+[4]!NumLetras(AK240,"PESO","PESOS DOMINICANOS","$EE $m CON #d/100 CENTAVOS")</f>
        <v>#VALUE!</v>
      </c>
      <c r="AM240" s="165">
        <v>6</v>
      </c>
      <c r="AN240" s="37">
        <f t="shared" ref="AN240:AN276" si="183">+AM240*40</f>
        <v>240</v>
      </c>
      <c r="AO240" s="189">
        <v>29.05</v>
      </c>
      <c r="AP240" s="80">
        <f>+AM240*'PRECIOS SEGUN ADJ (RURAL)'!$B$6*'PRECIOS SEGUN ADJ (RURAL)'!$C$6</f>
        <v>6972</v>
      </c>
      <c r="AQ240" s="80" t="e" vm="1">
        <f>+[4]!NumLetras(AP240,"PESO","PESOS DOMINICANOS","$EE $m CON #d/100 CENTAVOS")</f>
        <v>#VALUE!</v>
      </c>
      <c r="AR240" s="80">
        <f t="shared" si="161"/>
        <v>1115.52</v>
      </c>
      <c r="AS240" s="165">
        <v>12</v>
      </c>
      <c r="AT240" s="37">
        <f t="shared" ref="AT240:AT276" si="184">+AS240*40</f>
        <v>480</v>
      </c>
      <c r="AU240" s="189">
        <v>304.44</v>
      </c>
      <c r="AV240" s="80">
        <f>+AS240*'PRECIOS SEGUN ADJ (RURAL)'!$B$7*'PRECIOS SEGUN ADJ (RURAL)'!$C$7</f>
        <v>146131.19999999998</v>
      </c>
      <c r="AW240" s="80" t="e" vm="1">
        <f>+[4]!NumLetras(AV240,"PESO","PESOS DOMINICANOS","$EE $m CON #d/100 CENTAVOS")</f>
        <v>#VALUE!</v>
      </c>
      <c r="AX240" s="80">
        <f t="shared" si="162"/>
        <v>26303.62</v>
      </c>
      <c r="AY240" s="37">
        <v>0</v>
      </c>
      <c r="AZ240" s="37">
        <f t="shared" si="170"/>
        <v>0</v>
      </c>
      <c r="BA240" s="189">
        <v>18.899999999999999</v>
      </c>
      <c r="BB240" s="80">
        <f>+AY240*'PRECIOS SEGUN ADJ. (FRONTERIZO)'!$B$9*'PRECIOS SEGUN ADJ. (FRONTERIZO)'!$C$9</f>
        <v>0</v>
      </c>
      <c r="BC240" s="80" t="e" vm="1">
        <f>+[4]!NumLetras(BB240,"PESO","PESOS DOMINICANOS","$EE $m CON #d/100 CENTAVOS")</f>
        <v>#VALUE!</v>
      </c>
      <c r="BD240" s="165">
        <v>4</v>
      </c>
      <c r="BE240" s="37">
        <f t="shared" ref="BE240:BE276" si="185">+BD240*40</f>
        <v>160</v>
      </c>
      <c r="BF240" s="189">
        <v>140.38999999999999</v>
      </c>
      <c r="BG240" s="80">
        <f>+BD240*'PRECIOS SEGUN ADJ (RURAL)'!$B$8*'PRECIOS SEGUN ADJ (RURAL)'!$C$8</f>
        <v>22462.399999999998</v>
      </c>
      <c r="BH240" s="80" t="e" vm="1">
        <f>+[4]!NumLetras(BG240,"PESO","PESOS DOMINICANOS","$EE $m CON #d/100 CENTAVOS")</f>
        <v>#VALUE!</v>
      </c>
      <c r="BI240" s="80">
        <f t="shared" si="163"/>
        <v>4043.23</v>
      </c>
      <c r="BJ240" s="37">
        <v>0</v>
      </c>
      <c r="BK240" s="37">
        <f t="shared" si="171"/>
        <v>0</v>
      </c>
      <c r="BL240" s="189">
        <v>31.459999999999997</v>
      </c>
      <c r="BM240" s="80">
        <f>+BJ240*'PRECIOS SEGUN ADJ. (FRONTERIZO)'!$B$11*'PRECIOS SEGUN ADJ. (FRONTERIZO)'!$C$11</f>
        <v>0</v>
      </c>
      <c r="BN240" s="80" t="e" vm="1">
        <f>+[4]!NumLetras(BM240,"PESO","PESOS DOMINICANOS","$EE $m CON #d/100 CENTAVOS")</f>
        <v>#VALUE!</v>
      </c>
      <c r="BO240" s="165">
        <v>11</v>
      </c>
      <c r="BP240" s="37">
        <f t="shared" ref="BP240:BP276" si="186">+BO240*40</f>
        <v>440</v>
      </c>
      <c r="BQ240" s="189">
        <v>68.099999999999994</v>
      </c>
      <c r="BR240" s="80">
        <f>+BO240*'PRECIOS SEGUN ADJ (RURAL)'!$B$9*'PRECIOS SEGUN ADJ (RURAL)'!$C$9</f>
        <v>29963.999999999996</v>
      </c>
      <c r="BS240" s="80" t="e" vm="1">
        <f>+[4]!NumLetras(BR240,"PESO","PESOS DOMINICANOS","$EE $m CON #d/100 CENTAVOS")</f>
        <v>#VALUE!</v>
      </c>
      <c r="BT240" s="165">
        <v>206</v>
      </c>
      <c r="BU240" s="37">
        <f t="shared" si="164"/>
        <v>4120</v>
      </c>
      <c r="BV240" s="189">
        <v>5.5</v>
      </c>
      <c r="BW240" s="80">
        <f>+BT240*'PRECIOS SEGUN ADJ (RURAL)'!$B$10*'PRECIOS SEGUN ADJ (RURAL)'!$C$10</f>
        <v>22660</v>
      </c>
      <c r="BX240" s="80" t="e" vm="1">
        <f>+[4]!NumLetras(BW240,"PESO","PESOS DOMINICANOS","$EE $m CON #d/100 CENTAVOS")</f>
        <v>#VALUE!</v>
      </c>
      <c r="BY240" s="165">
        <v>206</v>
      </c>
      <c r="BZ240" s="37">
        <f t="shared" ref="BZ240:BZ276" si="187">+BY240*40</f>
        <v>8240</v>
      </c>
      <c r="CA240" s="189">
        <v>7.1500000000000012</v>
      </c>
      <c r="CB240" s="80">
        <f>+BY240*'PRECIOS SEGUN ADJ (RURAL)'!$B$11*'PRECIOS SEGUN ADJ (RURAL)'!$C$11</f>
        <v>58916</v>
      </c>
      <c r="CC240" s="80" t="e" vm="1">
        <f>+[4]!NumLetras(CB240,"PESO","PESOS DOMINICANOS","$EE $m CON #d/100 CENTAVOS")</f>
        <v>#VALUE!</v>
      </c>
      <c r="CD240" s="165">
        <v>206</v>
      </c>
      <c r="CE240" s="37">
        <f t="shared" ref="CE240:CE276" si="188">+CD240*40</f>
        <v>8240</v>
      </c>
      <c r="CF240" s="189">
        <v>6.84</v>
      </c>
      <c r="CG240" s="80">
        <f>+CD240*'PRECIOS SEGUN ADJ (RURAL)'!$B$12*'PRECIOS SEGUN ADJ (RURAL)'!$C$12</f>
        <v>56361.599999999999</v>
      </c>
      <c r="CH240" s="80" t="e" vm="1">
        <f>+[4]!NumLetras(CG240,"PESO","PESOS DOMINICANOS","$EE $m CON #d/100 CENTAVOS")</f>
        <v>#VALUE!</v>
      </c>
      <c r="CI240" s="37">
        <v>0</v>
      </c>
      <c r="CJ240" s="37">
        <f t="shared" si="172"/>
        <v>0</v>
      </c>
      <c r="CK240" s="189">
        <v>60</v>
      </c>
      <c r="CL240" s="80">
        <f>+CI240*'PRECIOS SEGUN ADJ. (FRONTERIZO)'!$B$16*'PRECIOS SEGUN ADJ. (FRONTERIZO)'!$C$16</f>
        <v>0</v>
      </c>
      <c r="CM240" s="80" t="e" vm="1">
        <f>+[4]!NumLetras(CL240,"PESO","PESOS DOMINICANOS","$EE $m CON #d/100 CENTAVOS")</f>
        <v>#VALUE!</v>
      </c>
      <c r="CN240" s="80">
        <f t="shared" ref="CN240:CN276" si="189">+ROUND(CL240*0.18,2)</f>
        <v>0</v>
      </c>
      <c r="CO240" s="37">
        <v>0</v>
      </c>
      <c r="CP240" s="37">
        <f t="shared" si="173"/>
        <v>0</v>
      </c>
      <c r="CQ240" s="189">
        <v>55.649999999999991</v>
      </c>
      <c r="CR240" s="80">
        <f>+CO240*'PRECIOS SEGUN ADJ. (FRONTERIZO)'!$B$17*'PRECIOS SEGUN ADJ. (FRONTERIZO)'!$C$17</f>
        <v>0</v>
      </c>
      <c r="CS240" s="80" t="e" vm="1">
        <f>+[4]!NumLetras(CR240,"PESO","PESOS DOMINICANOS","$EE $m CON #d/100 CENTAVOS")</f>
        <v>#VALUE!</v>
      </c>
      <c r="CT240" s="80">
        <f t="shared" ref="CT240:CT276" si="190">+ROUND(CR240*0.18,2)</f>
        <v>0</v>
      </c>
      <c r="CU240" s="165">
        <v>206</v>
      </c>
      <c r="CV240" s="37">
        <f t="shared" ref="CV240:CV276" si="191">+CU240*40</f>
        <v>8240</v>
      </c>
      <c r="CW240" s="189">
        <v>6.5999999999999988</v>
      </c>
      <c r="CX240" s="80">
        <f>+CU240*'PRECIOS SEGUN ADJ (RURAL)'!$B$14*'PRECIOS SEGUN ADJ (RURAL)'!$C$14</f>
        <v>54384</v>
      </c>
      <c r="CY240" s="80" t="e" vm="1">
        <f>+[4]!NumLetras(CX240,"PESO","PESOS DOMINICANOS","$EE $m CON #d/100 CENTAVOS")</f>
        <v>#VALUE!</v>
      </c>
      <c r="CZ240" s="37">
        <v>0</v>
      </c>
      <c r="DA240" s="37">
        <f t="shared" si="174"/>
        <v>0</v>
      </c>
      <c r="DB240" s="189">
        <v>65.75</v>
      </c>
      <c r="DC240" s="80">
        <f>+CZ240*'PRECIOS SEGUN ADJ. (FRONTERIZO)'!$B$19*'PRECIOS SEGUN ADJ. (FRONTERIZO)'!$C$19</f>
        <v>0</v>
      </c>
      <c r="DD240" s="80" t="e" vm="1">
        <f>+[4]!NumLetras(DC240,"PESO","PESOS DOMINICANOS","$EE $m CON #d/100 CENTAVOS")</f>
        <v>#VALUE!</v>
      </c>
      <c r="DE240" s="80">
        <f t="shared" ref="DE240:DE276" si="192">+ROUND(DC240*0.18,2)</f>
        <v>0</v>
      </c>
      <c r="DF240" s="165">
        <v>8</v>
      </c>
      <c r="DG240" s="37">
        <f t="shared" ref="DG240:DG276" si="193">+DF240*40</f>
        <v>320</v>
      </c>
      <c r="DH240" s="189">
        <v>82.59999999999998</v>
      </c>
      <c r="DI240" s="80">
        <f>+DF240*'PRECIOS SEGUN ADJ (RURAL)'!$B$15*'PRECIOS SEGUN ADJ (RURAL)'!$C$15</f>
        <v>26432</v>
      </c>
      <c r="DJ240" s="80" t="e" vm="1">
        <f>+[4]!NumLetras(DI240,"PESO","PESOS DOMINICANOS","$EE $m CON #d/100 CENTAVOS")</f>
        <v>#VALUE!</v>
      </c>
      <c r="DK240" s="80">
        <f t="shared" si="165"/>
        <v>4757.76</v>
      </c>
      <c r="DL240" s="165">
        <v>206</v>
      </c>
      <c r="DM240" s="37">
        <f t="shared" ref="DM240:DM276" si="194">+DL240*40</f>
        <v>8240</v>
      </c>
      <c r="DN240" s="189">
        <v>23.059999999999995</v>
      </c>
      <c r="DO240" s="80">
        <f>+DL240*'PRECIOS SEGUN ADJ (RURAL)'!$B$17*'PRECIOS SEGUN ADJ (RURAL)'!$C$17</f>
        <v>190014.4</v>
      </c>
      <c r="DP240" s="80" t="e" vm="1">
        <f>+[4]!NumLetras(DO240,"PESO","PESOS DOMINICANOS","$EE $m CON #d/100 CENTAVOS")</f>
        <v>#VALUE!</v>
      </c>
      <c r="DQ240" s="192">
        <v>0</v>
      </c>
      <c r="DR240" s="192">
        <f t="shared" si="175"/>
        <v>0</v>
      </c>
      <c r="DS240" s="189">
        <v>80.849999999999994</v>
      </c>
      <c r="DT240" s="80">
        <f>+DQ240*'PRECIOS SEGUN ADJ. (FRONTERIZO)'!$B$22*'PRECIOS SEGUN ADJ. (FRONTERIZO)'!$C$22</f>
        <v>0</v>
      </c>
      <c r="DU240" s="80" t="e" vm="1">
        <f>+[4]!NumLetras(DT240,"PESO","PESOS DOMINICANOS","$EE $m CON #d/100 CENTAVOS")</f>
        <v>#VALUE!</v>
      </c>
      <c r="DV240" s="165">
        <v>10</v>
      </c>
      <c r="DW240" s="37">
        <f t="shared" ref="DW240:DW276" si="195">+DV240*40</f>
        <v>400</v>
      </c>
      <c r="DX240" s="189">
        <v>21.83</v>
      </c>
      <c r="DY240" s="80">
        <f>+DV240*'PRECIOS SEGUN ADJ (RURAL)'!$B$19*'PRECIOS SEGUN ADJ (RURAL)'!$C$19</f>
        <v>8732</v>
      </c>
      <c r="DZ240" s="80" t="e" vm="1">
        <f>+[4]!NumLetras(DY240,"PESO","PESOS DOMINICANOS","$EE $m CON #d/100 CENTAVOS")</f>
        <v>#VALUE!</v>
      </c>
      <c r="EA240" s="80">
        <f t="shared" si="166"/>
        <v>1571.76</v>
      </c>
      <c r="EB240" s="165">
        <v>31</v>
      </c>
      <c r="EC240" s="37">
        <f t="shared" ref="EC240:EC276" si="196">+EB240*40</f>
        <v>1240</v>
      </c>
      <c r="ED240" s="189">
        <v>33</v>
      </c>
      <c r="EE240" s="80">
        <f>+EB240*'PRECIOS SEGUN ADJ (RURAL)'!$B$20*'PRECIOS SEGUN ADJ (RURAL)'!$C$20</f>
        <v>40920</v>
      </c>
      <c r="EF240" s="80" t="e" vm="1">
        <f>+[4]!NumLetras(EE240,"PESO","PESOS DOMINICANOS","$EE $m CON #d/100 CENTAVOS")</f>
        <v>#VALUE!</v>
      </c>
      <c r="EG240" s="37">
        <v>0</v>
      </c>
      <c r="EH240" s="37">
        <f t="shared" si="176"/>
        <v>0</v>
      </c>
      <c r="EI240" s="189">
        <v>15.789999999999997</v>
      </c>
      <c r="EJ240" s="80">
        <f>+EG240*'PRECIOS SEGUN ADJ. (FRONTERIZO)'!$B$25*'PRECIOS SEGUN ADJ. (FRONTERIZO)'!$C$25</f>
        <v>0</v>
      </c>
      <c r="EK240" s="80" t="e" vm="1">
        <f>+[4]!NumLetras(EJ240,"PESO","PESOS DOMINICANOS","$EE $m CON #d/100 CENTAVOS")</f>
        <v>#VALUE!</v>
      </c>
      <c r="EL240" s="37">
        <v>0</v>
      </c>
      <c r="EM240" s="37">
        <f t="shared" si="177"/>
        <v>0</v>
      </c>
      <c r="EN240" s="189">
        <v>31.5</v>
      </c>
      <c r="EO240" s="80">
        <f>+EL240*'PRECIOS SEGUN ADJ. (FRONTERIZO)'!$B$26*'PRECIOS SEGUN ADJ. (FRONTERIZO)'!$C$26</f>
        <v>0</v>
      </c>
      <c r="EP240" s="80" t="e" vm="1">
        <f>+[4]!NumLetras(EO240,"PESO","PESOS DOMINICANOS","$EE $m CON #d/100 CENTAVOS")</f>
        <v>#VALUE!</v>
      </c>
      <c r="EQ240" s="193">
        <v>27</v>
      </c>
      <c r="ER240" s="194">
        <f t="shared" ref="ER240:ER276" si="197">+EQ240*40</f>
        <v>1080</v>
      </c>
      <c r="ES240" s="195">
        <v>21.68</v>
      </c>
      <c r="ET240" s="196">
        <f>+EQ240*'PRECIOS SEGUN ADJ (RURAL)'!$B$13*'PRECIOS SEGUN ADJ (RURAL)'!$C$13</f>
        <v>23414.400000000001</v>
      </c>
      <c r="EU240" s="196" t="e" vm="1">
        <f>+[4]!NumLetras(ET240,"PESO","PESOS DOMINICANOS","$EE $m CON #d/100 CENTAVOS")</f>
        <v>#VALUE!</v>
      </c>
      <c r="EV240" s="197">
        <v>206</v>
      </c>
      <c r="EW240" s="198">
        <f t="shared" si="167"/>
        <v>4120</v>
      </c>
      <c r="EX240" s="199">
        <v>5.5</v>
      </c>
      <c r="EY240" s="200">
        <f>+EV240*'PRECIOS SEGUN ADJ (RURAL)'!$B$16*'PRECIOS SEGUN ADJ (RURAL)'!$C$16</f>
        <v>22660</v>
      </c>
      <c r="EZ240" s="200" t="e" vm="1">
        <f>+[4]!NumLetras(EY240,"PESO","PESOS DOMINICANOS","$EE $m CON #d/100 CENTAVOS")</f>
        <v>#VALUE!</v>
      </c>
      <c r="FA240" s="201">
        <v>12</v>
      </c>
      <c r="FB240" s="202">
        <f t="shared" ref="FB240:FB276" si="198">+FA240*40</f>
        <v>480</v>
      </c>
      <c r="FC240" s="203">
        <v>220</v>
      </c>
      <c r="FD240" s="204">
        <f>+FA240*'PRECIOS SEGUN ADJ (RURAL)'!$B$18*'PRECIOS SEGUN ADJ (RURAL)'!$C$18</f>
        <v>105600</v>
      </c>
      <c r="FE240" s="204" t="e" vm="1">
        <f>+[4]!NumLetras(FD240,"PESO","PESOS DOMINICANOS","$EE $m CON #d/100 CENTAVOS")</f>
        <v>#VALUE!</v>
      </c>
      <c r="FF240" s="204">
        <f t="shared" si="168"/>
        <v>19008</v>
      </c>
      <c r="FG240" s="80">
        <f t="shared" si="179"/>
        <v>1059373.2000000002</v>
      </c>
      <c r="FH240" s="80" t="e" vm="1">
        <f>+[4]!NumLetras(FG240,"PESO","PESOS DOMINICANOS","$EE $m CON #d/100 CENTAVOS")</f>
        <v>#VALUE!</v>
      </c>
      <c r="FI240" s="80">
        <f t="shared" si="178"/>
        <v>83464.59</v>
      </c>
      <c r="FJ240" s="80" t="e" vm="1">
        <f>+[4]!NumLetras(FI240,"PESO","PESOS DOMINICANOS","$EE $m CON #d/100 CENTAVOS")</f>
        <v>#VALUE!</v>
      </c>
      <c r="FK240" s="80">
        <f t="shared" ref="FK240:FK276" si="199">+FG240-FI240</f>
        <v>975908.61000000022</v>
      </c>
      <c r="FL240" s="80" t="e" vm="1">
        <f>+[4]!NumLetras(FK240,"PESO","PESOS DOMINICANOS","$EE $m CON #d/100 CENTAVOS")</f>
        <v>#VALUE!</v>
      </c>
      <c r="FM240" s="80">
        <f t="shared" ref="FM240:FM276" si="200">+ROUND(FG240*0.2,2)</f>
        <v>211874.64</v>
      </c>
      <c r="FN240" s="80" t="e" vm="1">
        <f>+[4]!NumLetras(FM240,"PESO","PESOS DOMINICANOS","$EE $m CON #d/100 CENTAVOS")</f>
        <v>#VALUE!</v>
      </c>
      <c r="FO240" s="80">
        <f t="shared" ref="FO240:FO276" si="201">+ROUND(FG240*0.01,2)</f>
        <v>10593.73</v>
      </c>
      <c r="FP240" s="80" t="e" vm="1">
        <f>+[4]!NumLetras(FO240,"PESO","PESOS DOMINICANOS","$EE $m CON #d/100 CENTAVOS")</f>
        <v>#VALUE!</v>
      </c>
      <c r="FQ240" s="80"/>
      <c r="FR240" s="80">
        <f t="shared" ref="FR240:FR276" si="202">+FG240-FM240</f>
        <v>847498.56000000017</v>
      </c>
      <c r="FS240" s="80" t="e" vm="1">
        <f>+[4]!NumLetras(FR240,"PESO","PESOS DOMINICANOS","$EE $m CON #d/100 CENTAVOS")</f>
        <v>#VALUE!</v>
      </c>
      <c r="FT240" s="37" t="str">
        <f>+VLOOKUP(D240,'RURAL XENIA'!F:G,2,0)</f>
        <v>R-01</v>
      </c>
    </row>
    <row r="241" spans="1:176">
      <c r="A241" s="37">
        <v>130</v>
      </c>
      <c r="B241" s="37">
        <v>130</v>
      </c>
      <c r="C241" s="26" t="s">
        <v>3676</v>
      </c>
      <c r="D241" s="37">
        <v>131884946</v>
      </c>
      <c r="E241" s="37">
        <f>+VLOOKUP(D241,'INFORMACION DE PROVEEDORES'!C:I,2,0)</f>
        <v>131884946</v>
      </c>
      <c r="F241" s="26" t="str">
        <f>+VLOOKUP(D241,'INFORMACION DE PROVEEDORES'!C:J,4,0)</f>
        <v>ENMANUEL RAMIREZ PAYANO</v>
      </c>
      <c r="G241" s="37" t="str">
        <f>+VLOOKUP(D241,'INFORMACION DE PROVEEDORES'!C:K,5,0)</f>
        <v>402-2412193-5</v>
      </c>
      <c r="H241" s="26" t="str">
        <f>+VLOOKUP(D241,'INFORMACION DE PROVEEDORES'!C:L,7,0)</f>
        <v>C/DUARTE, PLAZA GEORGINA, LOCAL 5-B URBANIZACION LOS MULTI</v>
      </c>
      <c r="I241" s="37" t="str">
        <f>+VLOOKUP(D241,'INFORMACION DE PROVEEDORES'!C:M,3,0)</f>
        <v xml:space="preserve"> JURÍDICA</v>
      </c>
      <c r="J241" s="37">
        <v>1</v>
      </c>
      <c r="K241" s="37">
        <v>219</v>
      </c>
      <c r="L241" s="37">
        <v>15</v>
      </c>
      <c r="M241" s="37">
        <f t="shared" ref="M241:M276" si="203">+L241*40</f>
        <v>600</v>
      </c>
      <c r="N241" s="189">
        <v>60.180000000000007</v>
      </c>
      <c r="O241" s="80">
        <f>+L241*'PRECIOS SEGUN ADJ (RURAL)'!$B$2*'PRECIOS SEGUN ADJ (RURAL)'!$C$2</f>
        <v>36108</v>
      </c>
      <c r="P241" s="80" t="e" vm="1">
        <f>+[4]!NumLetras(O241,"PESO","PESOS DOMINICANOS","$EE $m CON #d/100 CENTAVOS")</f>
        <v>#VALUE!</v>
      </c>
      <c r="Q241" s="80">
        <f t="shared" ref="Q241:Q276" si="204">+ROUND(O241*0.16,2)</f>
        <v>5777.28</v>
      </c>
      <c r="R241" s="165">
        <v>3</v>
      </c>
      <c r="S241" s="37">
        <f t="shared" si="180"/>
        <v>120</v>
      </c>
      <c r="T241" s="189">
        <v>33</v>
      </c>
      <c r="U241" s="80">
        <f>+R241*'PRECIOS SEGUN ADJ (RURAL)'!$B$3*'PRECIOS SEGUN ADJ (RURAL)'!$C$3</f>
        <v>3960</v>
      </c>
      <c r="V241" s="80" t="e" vm="1">
        <f>+[4]!NumLetras(U241,"PESO","PESOS DOMINICANOS","$EE $m CON #d/100 CENTAVOS")</f>
        <v>#VALUE!</v>
      </c>
      <c r="W241" s="192">
        <v>0</v>
      </c>
      <c r="X241" s="37">
        <f t="shared" si="169"/>
        <v>0</v>
      </c>
      <c r="Y241" s="189">
        <v>25.2</v>
      </c>
      <c r="Z241" s="80">
        <f>+W241*'PRECIOS SEGUN ADJ. (FRONTERIZO)'!$B$4*'PRECIOS SEGUN ADJ. (FRONTERIZO)'!$C$4</f>
        <v>0</v>
      </c>
      <c r="AA241" s="80" t="e" vm="1">
        <f>+[4]!NumLetras(Z241,"PESO","PESOS DOMINICANOS","$EE $m CON #d/100 CENTAVOS")</f>
        <v>#VALUE!</v>
      </c>
      <c r="AB241" s="165">
        <v>34</v>
      </c>
      <c r="AC241" s="37">
        <f t="shared" si="181"/>
        <v>1360</v>
      </c>
      <c r="AD241" s="189">
        <v>87.91</v>
      </c>
      <c r="AE241" s="80">
        <f>+AB241*'PRECIOS SEGUN ADJ (RURAL)'!$B$4*'PRECIOS SEGUN ADJ (RURAL)'!$C$4</f>
        <v>119557.6</v>
      </c>
      <c r="AF241" s="80" t="e" vm="1">
        <f>+[4]!NumLetras(AE241,"PESO","PESOS DOMINICANOS","$EE $m CON #d/100 CENTAVOS")</f>
        <v>#VALUE!</v>
      </c>
      <c r="AG241" s="80">
        <f t="shared" ref="AG241:AG276" si="205">+ROUND(AE241*0.18,2)</f>
        <v>21520.37</v>
      </c>
      <c r="AH241" s="165">
        <v>41</v>
      </c>
      <c r="AI241" s="37">
        <f t="shared" si="182"/>
        <v>1640</v>
      </c>
      <c r="AJ241" s="189">
        <v>53.95</v>
      </c>
      <c r="AK241" s="80">
        <f>+AH241*'PRECIOS SEGUN ADJ (RURAL)'!$B$5*'PRECIOS SEGUN ADJ (RURAL)'!$C$5</f>
        <v>88478.000000000015</v>
      </c>
      <c r="AL241" s="80" t="e" vm="1">
        <f>+[4]!NumLetras(AK241,"PESO","PESOS DOMINICANOS","$EE $m CON #d/100 CENTAVOS")</f>
        <v>#VALUE!</v>
      </c>
      <c r="AM241" s="165">
        <v>5</v>
      </c>
      <c r="AN241" s="37">
        <f t="shared" si="183"/>
        <v>200</v>
      </c>
      <c r="AO241" s="189">
        <v>29.05</v>
      </c>
      <c r="AP241" s="80">
        <f>+AM241*'PRECIOS SEGUN ADJ (RURAL)'!$B$6*'PRECIOS SEGUN ADJ (RURAL)'!$C$6</f>
        <v>5810</v>
      </c>
      <c r="AQ241" s="80" t="e" vm="1">
        <f>+[4]!NumLetras(AP241,"PESO","PESOS DOMINICANOS","$EE $m CON #d/100 CENTAVOS")</f>
        <v>#VALUE!</v>
      </c>
      <c r="AR241" s="80">
        <f t="shared" ref="AR241:AR276" si="206">+ROUND(AP241*0.16,2)</f>
        <v>929.6</v>
      </c>
      <c r="AS241" s="165">
        <v>13</v>
      </c>
      <c r="AT241" s="37">
        <f t="shared" si="184"/>
        <v>520</v>
      </c>
      <c r="AU241" s="189">
        <v>304.44</v>
      </c>
      <c r="AV241" s="80">
        <f>+AS241*'PRECIOS SEGUN ADJ (RURAL)'!$B$7*'PRECIOS SEGUN ADJ (RURAL)'!$C$7</f>
        <v>158308.79999999999</v>
      </c>
      <c r="AW241" s="80" t="e" vm="1">
        <f>+[4]!NumLetras(AV241,"PESO","PESOS DOMINICANOS","$EE $m CON #d/100 CENTAVOS")</f>
        <v>#VALUE!</v>
      </c>
      <c r="AX241" s="80">
        <f t="shared" ref="AX241:AX276" si="207">+ROUND(AV241*0.18,2)</f>
        <v>28495.58</v>
      </c>
      <c r="AY241" s="37">
        <v>0</v>
      </c>
      <c r="AZ241" s="37">
        <f t="shared" si="170"/>
        <v>0</v>
      </c>
      <c r="BA241" s="189">
        <v>18.899999999999999</v>
      </c>
      <c r="BB241" s="80">
        <f>+AY241*'PRECIOS SEGUN ADJ. (FRONTERIZO)'!$B$9*'PRECIOS SEGUN ADJ. (FRONTERIZO)'!$C$9</f>
        <v>0</v>
      </c>
      <c r="BC241" s="80" t="e" vm="1">
        <f>+[4]!NumLetras(BB241,"PESO","PESOS DOMINICANOS","$EE $m CON #d/100 CENTAVOS")</f>
        <v>#VALUE!</v>
      </c>
      <c r="BD241" s="165">
        <v>3</v>
      </c>
      <c r="BE241" s="37">
        <f t="shared" si="185"/>
        <v>120</v>
      </c>
      <c r="BF241" s="189">
        <v>140.38999999999999</v>
      </c>
      <c r="BG241" s="80">
        <f>+BD241*'PRECIOS SEGUN ADJ (RURAL)'!$B$8*'PRECIOS SEGUN ADJ (RURAL)'!$C$8</f>
        <v>16846.8</v>
      </c>
      <c r="BH241" s="80" t="e" vm="1">
        <f>+[4]!NumLetras(BG241,"PESO","PESOS DOMINICANOS","$EE $m CON #d/100 CENTAVOS")</f>
        <v>#VALUE!</v>
      </c>
      <c r="BI241" s="80">
        <f t="shared" ref="BI241:BI276" si="208">+ROUND(BG241*0.18,2)</f>
        <v>3032.42</v>
      </c>
      <c r="BJ241" s="37">
        <v>0</v>
      </c>
      <c r="BK241" s="37">
        <f t="shared" si="171"/>
        <v>0</v>
      </c>
      <c r="BL241" s="189">
        <v>31.459999999999997</v>
      </c>
      <c r="BM241" s="80">
        <f>+BJ241*'PRECIOS SEGUN ADJ. (FRONTERIZO)'!$B$11*'PRECIOS SEGUN ADJ. (FRONTERIZO)'!$C$11</f>
        <v>0</v>
      </c>
      <c r="BN241" s="80" t="e" vm="1">
        <f>+[4]!NumLetras(BM241,"PESO","PESOS DOMINICANOS","$EE $m CON #d/100 CENTAVOS")</f>
        <v>#VALUE!</v>
      </c>
      <c r="BO241" s="165">
        <v>10</v>
      </c>
      <c r="BP241" s="37">
        <f t="shared" si="186"/>
        <v>400</v>
      </c>
      <c r="BQ241" s="189">
        <v>68.099999999999994</v>
      </c>
      <c r="BR241" s="80">
        <f>+BO241*'PRECIOS SEGUN ADJ (RURAL)'!$B$9*'PRECIOS SEGUN ADJ (RURAL)'!$C$9</f>
        <v>27240</v>
      </c>
      <c r="BS241" s="80" t="e" vm="1">
        <f>+[4]!NumLetras(BR241,"PESO","PESOS DOMINICANOS","$EE $m CON #d/100 CENTAVOS")</f>
        <v>#VALUE!</v>
      </c>
      <c r="BT241" s="165">
        <v>219</v>
      </c>
      <c r="BU241" s="37">
        <f t="shared" ref="BU241:BU276" si="209">+BT241*20</f>
        <v>4380</v>
      </c>
      <c r="BV241" s="189">
        <v>5.5</v>
      </c>
      <c r="BW241" s="80">
        <f>+BT241*'PRECIOS SEGUN ADJ (RURAL)'!$B$10*'PRECIOS SEGUN ADJ (RURAL)'!$C$10</f>
        <v>24090</v>
      </c>
      <c r="BX241" s="80" t="e" vm="1">
        <f>+[4]!NumLetras(BW241,"PESO","PESOS DOMINICANOS","$EE $m CON #d/100 CENTAVOS")</f>
        <v>#VALUE!</v>
      </c>
      <c r="BY241" s="165">
        <v>219</v>
      </c>
      <c r="BZ241" s="37">
        <f t="shared" si="187"/>
        <v>8760</v>
      </c>
      <c r="CA241" s="189">
        <v>7.1500000000000012</v>
      </c>
      <c r="CB241" s="80">
        <f>+BY241*'PRECIOS SEGUN ADJ (RURAL)'!$B$11*'PRECIOS SEGUN ADJ (RURAL)'!$C$11</f>
        <v>62634.000000000007</v>
      </c>
      <c r="CC241" s="80" t="e" vm="1">
        <f>+[4]!NumLetras(CB241,"PESO","PESOS DOMINICANOS","$EE $m CON #d/100 CENTAVOS")</f>
        <v>#VALUE!</v>
      </c>
      <c r="CD241" s="165">
        <v>219</v>
      </c>
      <c r="CE241" s="37">
        <f t="shared" si="188"/>
        <v>8760</v>
      </c>
      <c r="CF241" s="189">
        <v>6.84</v>
      </c>
      <c r="CG241" s="80">
        <f>+CD241*'PRECIOS SEGUN ADJ (RURAL)'!$B$12*'PRECIOS SEGUN ADJ (RURAL)'!$C$12</f>
        <v>59918.400000000001</v>
      </c>
      <c r="CH241" s="80" t="e" vm="1">
        <f>+[4]!NumLetras(CG241,"PESO","PESOS DOMINICANOS","$EE $m CON #d/100 CENTAVOS")</f>
        <v>#VALUE!</v>
      </c>
      <c r="CI241" s="37">
        <v>0</v>
      </c>
      <c r="CJ241" s="37">
        <f t="shared" si="172"/>
        <v>0</v>
      </c>
      <c r="CK241" s="189">
        <v>60</v>
      </c>
      <c r="CL241" s="80">
        <f>+CI241*'PRECIOS SEGUN ADJ. (FRONTERIZO)'!$B$16*'PRECIOS SEGUN ADJ. (FRONTERIZO)'!$C$16</f>
        <v>0</v>
      </c>
      <c r="CM241" s="80" t="e" vm="1">
        <f>+[4]!NumLetras(CL241,"PESO","PESOS DOMINICANOS","$EE $m CON #d/100 CENTAVOS")</f>
        <v>#VALUE!</v>
      </c>
      <c r="CN241" s="80">
        <f t="shared" si="189"/>
        <v>0</v>
      </c>
      <c r="CO241" s="37">
        <v>0</v>
      </c>
      <c r="CP241" s="37">
        <f t="shared" si="173"/>
        <v>0</v>
      </c>
      <c r="CQ241" s="189">
        <v>55.649999999999991</v>
      </c>
      <c r="CR241" s="80">
        <f>+CO241*'PRECIOS SEGUN ADJ. (FRONTERIZO)'!$B$17*'PRECIOS SEGUN ADJ. (FRONTERIZO)'!$C$17</f>
        <v>0</v>
      </c>
      <c r="CS241" s="80" t="e" vm="1">
        <f>+[4]!NumLetras(CR241,"PESO","PESOS DOMINICANOS","$EE $m CON #d/100 CENTAVOS")</f>
        <v>#VALUE!</v>
      </c>
      <c r="CT241" s="80">
        <f t="shared" si="190"/>
        <v>0</v>
      </c>
      <c r="CU241" s="165">
        <v>219</v>
      </c>
      <c r="CV241" s="37">
        <f t="shared" si="191"/>
        <v>8760</v>
      </c>
      <c r="CW241" s="189">
        <v>6.5999999999999988</v>
      </c>
      <c r="CX241" s="80">
        <f>+CU241*'PRECIOS SEGUN ADJ (RURAL)'!$B$14*'PRECIOS SEGUN ADJ (RURAL)'!$C$14</f>
        <v>57815.999999999993</v>
      </c>
      <c r="CY241" s="80" t="e" vm="1">
        <f>+[4]!NumLetras(CX241,"PESO","PESOS DOMINICANOS","$EE $m CON #d/100 CENTAVOS")</f>
        <v>#VALUE!</v>
      </c>
      <c r="CZ241" s="37">
        <v>0</v>
      </c>
      <c r="DA241" s="37">
        <f t="shared" si="174"/>
        <v>0</v>
      </c>
      <c r="DB241" s="189">
        <v>65.75</v>
      </c>
      <c r="DC241" s="80">
        <f>+CZ241*'PRECIOS SEGUN ADJ. (FRONTERIZO)'!$B$19*'PRECIOS SEGUN ADJ. (FRONTERIZO)'!$C$19</f>
        <v>0</v>
      </c>
      <c r="DD241" s="80" t="e" vm="1">
        <f>+[4]!NumLetras(DC241,"PESO","PESOS DOMINICANOS","$EE $m CON #d/100 CENTAVOS")</f>
        <v>#VALUE!</v>
      </c>
      <c r="DE241" s="80">
        <f t="shared" si="192"/>
        <v>0</v>
      </c>
      <c r="DF241" s="165">
        <v>8</v>
      </c>
      <c r="DG241" s="37">
        <f t="shared" si="193"/>
        <v>320</v>
      </c>
      <c r="DH241" s="189">
        <v>82.59999999999998</v>
      </c>
      <c r="DI241" s="80">
        <f>+DF241*'PRECIOS SEGUN ADJ (RURAL)'!$B$15*'PRECIOS SEGUN ADJ (RURAL)'!$C$15</f>
        <v>26432</v>
      </c>
      <c r="DJ241" s="80" t="e" vm="1">
        <f>+[4]!NumLetras(DI241,"PESO","PESOS DOMINICANOS","$EE $m CON #d/100 CENTAVOS")</f>
        <v>#VALUE!</v>
      </c>
      <c r="DK241" s="80">
        <f t="shared" ref="DK241:DK276" si="210">+ROUND(DI241*0.18,2)</f>
        <v>4757.76</v>
      </c>
      <c r="DL241" s="165">
        <v>219</v>
      </c>
      <c r="DM241" s="37">
        <f t="shared" si="194"/>
        <v>8760</v>
      </c>
      <c r="DN241" s="189">
        <v>23.059999999999995</v>
      </c>
      <c r="DO241" s="80">
        <f>+DL241*'PRECIOS SEGUN ADJ (RURAL)'!$B$17*'PRECIOS SEGUN ADJ (RURAL)'!$C$17</f>
        <v>202005.59999999998</v>
      </c>
      <c r="DP241" s="80" t="e" vm="1">
        <f>+[4]!NumLetras(DO241,"PESO","PESOS DOMINICANOS","$EE $m CON #d/100 CENTAVOS")</f>
        <v>#VALUE!</v>
      </c>
      <c r="DQ241" s="192">
        <v>0</v>
      </c>
      <c r="DR241" s="192">
        <f t="shared" si="175"/>
        <v>0</v>
      </c>
      <c r="DS241" s="189">
        <v>80.849999999999994</v>
      </c>
      <c r="DT241" s="80">
        <f>+DQ241*'PRECIOS SEGUN ADJ. (FRONTERIZO)'!$B$22*'PRECIOS SEGUN ADJ. (FRONTERIZO)'!$C$22</f>
        <v>0</v>
      </c>
      <c r="DU241" s="80" t="e" vm="1">
        <f>+[4]!NumLetras(DT241,"PESO","PESOS DOMINICANOS","$EE $m CON #d/100 CENTAVOS")</f>
        <v>#VALUE!</v>
      </c>
      <c r="DV241" s="165">
        <v>9</v>
      </c>
      <c r="DW241" s="37">
        <f t="shared" si="195"/>
        <v>360</v>
      </c>
      <c r="DX241" s="189">
        <v>21.83</v>
      </c>
      <c r="DY241" s="80">
        <f>+DV241*'PRECIOS SEGUN ADJ (RURAL)'!$B$19*'PRECIOS SEGUN ADJ (RURAL)'!$C$19</f>
        <v>7858.7999999999993</v>
      </c>
      <c r="DZ241" s="80" t="e" vm="1">
        <f>+[4]!NumLetras(DY241,"PESO","PESOS DOMINICANOS","$EE $m CON #d/100 CENTAVOS")</f>
        <v>#VALUE!</v>
      </c>
      <c r="EA241" s="80">
        <f t="shared" ref="EA241:EA276" si="211">+ROUND(DY241*0.18,2)</f>
        <v>1414.58</v>
      </c>
      <c r="EB241" s="165">
        <v>32</v>
      </c>
      <c r="EC241" s="37">
        <f t="shared" si="196"/>
        <v>1280</v>
      </c>
      <c r="ED241" s="189">
        <v>33</v>
      </c>
      <c r="EE241" s="80">
        <f>+EB241*'PRECIOS SEGUN ADJ (RURAL)'!$B$20*'PRECIOS SEGUN ADJ (RURAL)'!$C$20</f>
        <v>42240</v>
      </c>
      <c r="EF241" s="80" t="e" vm="1">
        <f>+[4]!NumLetras(EE241,"PESO","PESOS DOMINICANOS","$EE $m CON #d/100 CENTAVOS")</f>
        <v>#VALUE!</v>
      </c>
      <c r="EG241" s="37">
        <v>0</v>
      </c>
      <c r="EH241" s="37">
        <f t="shared" si="176"/>
        <v>0</v>
      </c>
      <c r="EI241" s="189">
        <v>15.789999999999997</v>
      </c>
      <c r="EJ241" s="80">
        <f>+EG241*'PRECIOS SEGUN ADJ. (FRONTERIZO)'!$B$25*'PRECIOS SEGUN ADJ. (FRONTERIZO)'!$C$25</f>
        <v>0</v>
      </c>
      <c r="EK241" s="80" t="e" vm="1">
        <f>+[4]!NumLetras(EJ241,"PESO","PESOS DOMINICANOS","$EE $m CON #d/100 CENTAVOS")</f>
        <v>#VALUE!</v>
      </c>
      <c r="EL241" s="37">
        <v>0</v>
      </c>
      <c r="EM241" s="37">
        <f t="shared" si="177"/>
        <v>0</v>
      </c>
      <c r="EN241" s="189">
        <v>31.5</v>
      </c>
      <c r="EO241" s="80">
        <f>+EL241*'PRECIOS SEGUN ADJ. (FRONTERIZO)'!$B$26*'PRECIOS SEGUN ADJ. (FRONTERIZO)'!$C$26</f>
        <v>0</v>
      </c>
      <c r="EP241" s="80" t="e" vm="1">
        <f>+[4]!NumLetras(EO241,"PESO","PESOS DOMINICANOS","$EE $m CON #d/100 CENTAVOS")</f>
        <v>#VALUE!</v>
      </c>
      <c r="EQ241" s="193">
        <v>28</v>
      </c>
      <c r="ER241" s="194">
        <f t="shared" si="197"/>
        <v>1120</v>
      </c>
      <c r="ES241" s="195">
        <v>21.68</v>
      </c>
      <c r="ET241" s="196">
        <f>+EQ241*'PRECIOS SEGUN ADJ (RURAL)'!$B$13*'PRECIOS SEGUN ADJ (RURAL)'!$C$13</f>
        <v>24281.599999999999</v>
      </c>
      <c r="EU241" s="196" t="e" vm="1">
        <f>+[4]!NumLetras(ET241,"PESO","PESOS DOMINICANOS","$EE $m CON #d/100 CENTAVOS")</f>
        <v>#VALUE!</v>
      </c>
      <c r="EV241" s="197">
        <v>219</v>
      </c>
      <c r="EW241" s="198">
        <f t="shared" ref="EW241:EW276" si="212">+EV241*20</f>
        <v>4380</v>
      </c>
      <c r="EX241" s="199">
        <v>5.5</v>
      </c>
      <c r="EY241" s="200">
        <f>+EV241*'PRECIOS SEGUN ADJ (RURAL)'!$B$16*'PRECIOS SEGUN ADJ (RURAL)'!$C$16</f>
        <v>24090</v>
      </c>
      <c r="EZ241" s="200" t="e" vm="1">
        <f>+[4]!NumLetras(EY241,"PESO","PESOS DOMINICANOS","$EE $m CON #d/100 CENTAVOS")</f>
        <v>#VALUE!</v>
      </c>
      <c r="FA241" s="201">
        <v>13</v>
      </c>
      <c r="FB241" s="202">
        <f t="shared" si="198"/>
        <v>520</v>
      </c>
      <c r="FC241" s="203">
        <v>220</v>
      </c>
      <c r="FD241" s="204">
        <f>+FA241*'PRECIOS SEGUN ADJ (RURAL)'!$B$18*'PRECIOS SEGUN ADJ (RURAL)'!$C$18</f>
        <v>114400</v>
      </c>
      <c r="FE241" s="204" t="e" vm="1">
        <f>+[4]!NumLetras(FD241,"PESO","PESOS DOMINICANOS","$EE $m CON #d/100 CENTAVOS")</f>
        <v>#VALUE!</v>
      </c>
      <c r="FF241" s="204">
        <f t="shared" ref="FF241:FF276" si="213">+ROUND(FD241*0.18,2)</f>
        <v>20592</v>
      </c>
      <c r="FG241" s="80">
        <f t="shared" si="179"/>
        <v>1102075.6000000001</v>
      </c>
      <c r="FH241" s="80" t="e" vm="1">
        <f>+[4]!NumLetras(FG241,"PESO","PESOS DOMINICANOS","$EE $m CON #d/100 CENTAVOS")</f>
        <v>#VALUE!</v>
      </c>
      <c r="FI241" s="80">
        <f t="shared" si="178"/>
        <v>86519.59</v>
      </c>
      <c r="FJ241" s="80" t="e" vm="1">
        <f>+[4]!NumLetras(FI241,"PESO","PESOS DOMINICANOS","$EE $m CON #d/100 CENTAVOS")</f>
        <v>#VALUE!</v>
      </c>
      <c r="FK241" s="80">
        <f t="shared" si="199"/>
        <v>1015556.0100000001</v>
      </c>
      <c r="FL241" s="80" t="e" vm="1">
        <f>+[4]!NumLetras(FK241,"PESO","PESOS DOMINICANOS","$EE $m CON #d/100 CENTAVOS")</f>
        <v>#VALUE!</v>
      </c>
      <c r="FM241" s="80">
        <f t="shared" si="200"/>
        <v>220415.12</v>
      </c>
      <c r="FN241" s="80" t="e" vm="1">
        <f>+[4]!NumLetras(FM241,"PESO","PESOS DOMINICANOS","$EE $m CON #d/100 CENTAVOS")</f>
        <v>#VALUE!</v>
      </c>
      <c r="FO241" s="80">
        <f t="shared" si="201"/>
        <v>11020.76</v>
      </c>
      <c r="FP241" s="80" t="e" vm="1">
        <f>+[4]!NumLetras(FO241,"PESO","PESOS DOMINICANOS","$EE $m CON #d/100 CENTAVOS")</f>
        <v>#VALUE!</v>
      </c>
      <c r="FQ241" s="80"/>
      <c r="FR241" s="80">
        <f t="shared" si="202"/>
        <v>881660.4800000001</v>
      </c>
      <c r="FS241" s="80" t="e" vm="1">
        <f>+[4]!NumLetras(FR241,"PESO","PESOS DOMINICANOS","$EE $m CON #d/100 CENTAVOS")</f>
        <v>#VALUE!</v>
      </c>
      <c r="FT241" s="37" t="str">
        <f>+VLOOKUP(D241,'RURAL XENIA'!F:G,2,0)</f>
        <v>R-04</v>
      </c>
    </row>
    <row r="242" spans="1:176">
      <c r="A242" s="37">
        <v>131</v>
      </c>
      <c r="B242" s="37">
        <v>131</v>
      </c>
      <c r="C242" s="26" t="s">
        <v>3682</v>
      </c>
      <c r="D242" s="37">
        <v>132277112</v>
      </c>
      <c r="E242" s="37">
        <f>+VLOOKUP(D242,'INFORMACION DE PROVEEDORES'!C:I,2,0)</f>
        <v>132277112</v>
      </c>
      <c r="F242" s="26" t="str">
        <f>+VLOOKUP(D242,'INFORMACION DE PROVEEDORES'!C:J,4,0)</f>
        <v>JOSEFINA MEDINA MARTINEZ</v>
      </c>
      <c r="G242" s="37" t="str">
        <f>+VLOOKUP(D242,'INFORMACION DE PROVEEDORES'!C:K,5,0)</f>
        <v>060-0002697-8</v>
      </c>
      <c r="H242" s="26" t="str">
        <f>+VLOOKUP(D242,'INFORMACION DE PROVEEDORES'!C:L,7,0)</f>
        <v>AUT. VIRGEN DE LA PIEDRA, NO.0 AROYO SALADO,</v>
      </c>
      <c r="I242" s="37" t="str">
        <f>+VLOOKUP(D242,'INFORMACION DE PROVEEDORES'!C:M,3,0)</f>
        <v xml:space="preserve"> JURÍDICA</v>
      </c>
      <c r="J242" s="37">
        <v>5</v>
      </c>
      <c r="K242" s="37">
        <v>249</v>
      </c>
      <c r="L242" s="37">
        <v>18</v>
      </c>
      <c r="M242" s="37">
        <f t="shared" si="203"/>
        <v>720</v>
      </c>
      <c r="N242" s="189">
        <v>60.180000000000007</v>
      </c>
      <c r="O242" s="80">
        <f>+L242*'PRECIOS SEGUN ADJ (RURAL)'!$B$2*'PRECIOS SEGUN ADJ (RURAL)'!$C$2</f>
        <v>43329.599999999999</v>
      </c>
      <c r="P242" s="80" t="e" vm="1">
        <f>+[4]!NumLetras(O242,"PESO","PESOS DOMINICANOS","$EE $m CON #d/100 CENTAVOS")</f>
        <v>#VALUE!</v>
      </c>
      <c r="Q242" s="80">
        <f t="shared" si="204"/>
        <v>6932.74</v>
      </c>
      <c r="R242" s="165">
        <v>6</v>
      </c>
      <c r="S242" s="37">
        <f t="shared" si="180"/>
        <v>240</v>
      </c>
      <c r="T242" s="189">
        <v>33</v>
      </c>
      <c r="U242" s="80">
        <f>+R242*'PRECIOS SEGUN ADJ (RURAL)'!$B$3*'PRECIOS SEGUN ADJ (RURAL)'!$C$3</f>
        <v>7920</v>
      </c>
      <c r="V242" s="80" t="e" vm="1">
        <f>+[4]!NumLetras(U242,"PESO","PESOS DOMINICANOS","$EE $m CON #d/100 CENTAVOS")</f>
        <v>#VALUE!</v>
      </c>
      <c r="W242" s="192">
        <v>0</v>
      </c>
      <c r="X242" s="37">
        <f t="shared" si="169"/>
        <v>0</v>
      </c>
      <c r="Y242" s="189">
        <v>25.2</v>
      </c>
      <c r="Z242" s="80">
        <f>+W242*'PRECIOS SEGUN ADJ. (FRONTERIZO)'!$B$4*'PRECIOS SEGUN ADJ. (FRONTERIZO)'!$C$4</f>
        <v>0</v>
      </c>
      <c r="AA242" s="80" t="e" vm="1">
        <f>+[4]!NumLetras(Z242,"PESO","PESOS DOMINICANOS","$EE $m CON #d/100 CENTAVOS")</f>
        <v>#VALUE!</v>
      </c>
      <c r="AB242" s="165">
        <v>40</v>
      </c>
      <c r="AC242" s="37">
        <f t="shared" si="181"/>
        <v>1600</v>
      </c>
      <c r="AD242" s="189">
        <v>87.91</v>
      </c>
      <c r="AE242" s="80">
        <f>+AB242*'PRECIOS SEGUN ADJ (RURAL)'!$B$4*'PRECIOS SEGUN ADJ (RURAL)'!$C$4</f>
        <v>140656</v>
      </c>
      <c r="AF242" s="80" t="e" vm="1">
        <f>+[4]!NumLetras(AE242,"PESO","PESOS DOMINICANOS","$EE $m CON #d/100 CENTAVOS")</f>
        <v>#VALUE!</v>
      </c>
      <c r="AG242" s="80">
        <f t="shared" si="205"/>
        <v>25318.080000000002</v>
      </c>
      <c r="AH242" s="165">
        <v>48</v>
      </c>
      <c r="AI242" s="37">
        <f t="shared" si="182"/>
        <v>1920</v>
      </c>
      <c r="AJ242" s="189">
        <v>53.95</v>
      </c>
      <c r="AK242" s="80">
        <f>+AH242*'PRECIOS SEGUN ADJ (RURAL)'!$B$5*'PRECIOS SEGUN ADJ (RURAL)'!$C$5</f>
        <v>103584.00000000001</v>
      </c>
      <c r="AL242" s="80" t="e" vm="1">
        <f>+[4]!NumLetras(AK242,"PESO","PESOS DOMINICANOS","$EE $m CON #d/100 CENTAVOS")</f>
        <v>#VALUE!</v>
      </c>
      <c r="AM242" s="165">
        <v>8</v>
      </c>
      <c r="AN242" s="37">
        <f t="shared" si="183"/>
        <v>320</v>
      </c>
      <c r="AO242" s="189">
        <v>29.05</v>
      </c>
      <c r="AP242" s="80">
        <f>+AM242*'PRECIOS SEGUN ADJ (RURAL)'!$B$6*'PRECIOS SEGUN ADJ (RURAL)'!$C$6</f>
        <v>9296</v>
      </c>
      <c r="AQ242" s="80" t="e" vm="1">
        <f>+[4]!NumLetras(AP242,"PESO","PESOS DOMINICANOS","$EE $m CON #d/100 CENTAVOS")</f>
        <v>#VALUE!</v>
      </c>
      <c r="AR242" s="80">
        <f t="shared" si="206"/>
        <v>1487.36</v>
      </c>
      <c r="AS242" s="165">
        <v>17</v>
      </c>
      <c r="AT242" s="37">
        <f t="shared" si="184"/>
        <v>680</v>
      </c>
      <c r="AU242" s="189">
        <v>304.44</v>
      </c>
      <c r="AV242" s="80">
        <f>+AS242*'PRECIOS SEGUN ADJ (RURAL)'!$B$7*'PRECIOS SEGUN ADJ (RURAL)'!$C$7</f>
        <v>207019.19999999998</v>
      </c>
      <c r="AW242" s="80" t="e" vm="1">
        <f>+[4]!NumLetras(AV242,"PESO","PESOS DOMINICANOS","$EE $m CON #d/100 CENTAVOS")</f>
        <v>#VALUE!</v>
      </c>
      <c r="AX242" s="80">
        <f t="shared" si="207"/>
        <v>37263.46</v>
      </c>
      <c r="AY242" s="37">
        <v>0</v>
      </c>
      <c r="AZ242" s="37">
        <f t="shared" si="170"/>
        <v>0</v>
      </c>
      <c r="BA242" s="189">
        <v>18.899999999999999</v>
      </c>
      <c r="BB242" s="80">
        <f>+AY242*'PRECIOS SEGUN ADJ. (FRONTERIZO)'!$B$9*'PRECIOS SEGUN ADJ. (FRONTERIZO)'!$C$9</f>
        <v>0</v>
      </c>
      <c r="BC242" s="80" t="e" vm="1">
        <f>+[4]!NumLetras(BB242,"PESO","PESOS DOMINICANOS","$EE $m CON #d/100 CENTAVOS")</f>
        <v>#VALUE!</v>
      </c>
      <c r="BD242" s="165">
        <v>6</v>
      </c>
      <c r="BE242" s="37">
        <f t="shared" si="185"/>
        <v>240</v>
      </c>
      <c r="BF242" s="189">
        <v>140.38999999999999</v>
      </c>
      <c r="BG242" s="80">
        <f>+BD242*'PRECIOS SEGUN ADJ (RURAL)'!$B$8*'PRECIOS SEGUN ADJ (RURAL)'!$C$8</f>
        <v>33693.599999999999</v>
      </c>
      <c r="BH242" s="80" t="e" vm="1">
        <f>+[4]!NumLetras(BG242,"PESO","PESOS DOMINICANOS","$EE $m CON #d/100 CENTAVOS")</f>
        <v>#VALUE!</v>
      </c>
      <c r="BI242" s="80">
        <f t="shared" si="208"/>
        <v>6064.85</v>
      </c>
      <c r="BJ242" s="37">
        <v>0</v>
      </c>
      <c r="BK242" s="37">
        <f t="shared" si="171"/>
        <v>0</v>
      </c>
      <c r="BL242" s="189">
        <v>31.459999999999997</v>
      </c>
      <c r="BM242" s="80">
        <f>+BJ242*'PRECIOS SEGUN ADJ. (FRONTERIZO)'!$B$11*'PRECIOS SEGUN ADJ. (FRONTERIZO)'!$C$11</f>
        <v>0</v>
      </c>
      <c r="BN242" s="80" t="e" vm="1">
        <f>+[4]!NumLetras(BM242,"PESO","PESOS DOMINICANOS","$EE $m CON #d/100 CENTAVOS")</f>
        <v>#VALUE!</v>
      </c>
      <c r="BO242" s="165">
        <v>13</v>
      </c>
      <c r="BP242" s="37">
        <f t="shared" si="186"/>
        <v>520</v>
      </c>
      <c r="BQ242" s="189">
        <v>68.099999999999994</v>
      </c>
      <c r="BR242" s="80">
        <f>+BO242*'PRECIOS SEGUN ADJ (RURAL)'!$B$9*'PRECIOS SEGUN ADJ (RURAL)'!$C$9</f>
        <v>35412</v>
      </c>
      <c r="BS242" s="80" t="e" vm="1">
        <f>+[4]!NumLetras(BR242,"PESO","PESOS DOMINICANOS","$EE $m CON #d/100 CENTAVOS")</f>
        <v>#VALUE!</v>
      </c>
      <c r="BT242" s="165">
        <v>249</v>
      </c>
      <c r="BU242" s="37">
        <f t="shared" si="209"/>
        <v>4980</v>
      </c>
      <c r="BV242" s="189">
        <v>5.5</v>
      </c>
      <c r="BW242" s="80">
        <f>+BT242*'PRECIOS SEGUN ADJ (RURAL)'!$B$10*'PRECIOS SEGUN ADJ (RURAL)'!$C$10</f>
        <v>27390</v>
      </c>
      <c r="BX242" s="80" t="e" vm="1">
        <f>+[4]!NumLetras(BW242,"PESO","PESOS DOMINICANOS","$EE $m CON #d/100 CENTAVOS")</f>
        <v>#VALUE!</v>
      </c>
      <c r="BY242" s="165">
        <v>249</v>
      </c>
      <c r="BZ242" s="37">
        <f t="shared" si="187"/>
        <v>9960</v>
      </c>
      <c r="CA242" s="189">
        <v>7.1500000000000012</v>
      </c>
      <c r="CB242" s="80">
        <f>+BY242*'PRECIOS SEGUN ADJ (RURAL)'!$B$11*'PRECIOS SEGUN ADJ (RURAL)'!$C$11</f>
        <v>71214</v>
      </c>
      <c r="CC242" s="80" t="e" vm="1">
        <f>+[4]!NumLetras(CB242,"PESO","PESOS DOMINICANOS","$EE $m CON #d/100 CENTAVOS")</f>
        <v>#VALUE!</v>
      </c>
      <c r="CD242" s="165">
        <v>249</v>
      </c>
      <c r="CE242" s="37">
        <f t="shared" si="188"/>
        <v>9960</v>
      </c>
      <c r="CF242" s="189">
        <v>6.84</v>
      </c>
      <c r="CG242" s="80">
        <f>+CD242*'PRECIOS SEGUN ADJ (RURAL)'!$B$12*'PRECIOS SEGUN ADJ (RURAL)'!$C$12</f>
        <v>68126.399999999994</v>
      </c>
      <c r="CH242" s="80" t="e" vm="1">
        <f>+[4]!NumLetras(CG242,"PESO","PESOS DOMINICANOS","$EE $m CON #d/100 CENTAVOS")</f>
        <v>#VALUE!</v>
      </c>
      <c r="CI242" s="37">
        <v>0</v>
      </c>
      <c r="CJ242" s="37">
        <f t="shared" si="172"/>
        <v>0</v>
      </c>
      <c r="CK242" s="189">
        <v>60</v>
      </c>
      <c r="CL242" s="80">
        <f>+CI242*'PRECIOS SEGUN ADJ. (FRONTERIZO)'!$B$16*'PRECIOS SEGUN ADJ. (FRONTERIZO)'!$C$16</f>
        <v>0</v>
      </c>
      <c r="CM242" s="80" t="e" vm="1">
        <f>+[4]!NumLetras(CL242,"PESO","PESOS DOMINICANOS","$EE $m CON #d/100 CENTAVOS")</f>
        <v>#VALUE!</v>
      </c>
      <c r="CN242" s="80">
        <f t="shared" si="189"/>
        <v>0</v>
      </c>
      <c r="CO242" s="37">
        <v>0</v>
      </c>
      <c r="CP242" s="37">
        <f t="shared" si="173"/>
        <v>0</v>
      </c>
      <c r="CQ242" s="189">
        <v>55.649999999999991</v>
      </c>
      <c r="CR242" s="80">
        <f>+CO242*'PRECIOS SEGUN ADJ. (FRONTERIZO)'!$B$17*'PRECIOS SEGUN ADJ. (FRONTERIZO)'!$C$17</f>
        <v>0</v>
      </c>
      <c r="CS242" s="80" t="e" vm="1">
        <f>+[4]!NumLetras(CR242,"PESO","PESOS DOMINICANOS","$EE $m CON #d/100 CENTAVOS")</f>
        <v>#VALUE!</v>
      </c>
      <c r="CT242" s="80">
        <f t="shared" si="190"/>
        <v>0</v>
      </c>
      <c r="CU242" s="165">
        <v>249</v>
      </c>
      <c r="CV242" s="37">
        <f t="shared" si="191"/>
        <v>9960</v>
      </c>
      <c r="CW242" s="189">
        <v>6.5999999999999988</v>
      </c>
      <c r="CX242" s="80">
        <f>+CU242*'PRECIOS SEGUN ADJ (RURAL)'!$B$14*'PRECIOS SEGUN ADJ (RURAL)'!$C$14</f>
        <v>65736</v>
      </c>
      <c r="CY242" s="80" t="e" vm="1">
        <f>+[4]!NumLetras(CX242,"PESO","PESOS DOMINICANOS","$EE $m CON #d/100 CENTAVOS")</f>
        <v>#VALUE!</v>
      </c>
      <c r="CZ242" s="37">
        <v>0</v>
      </c>
      <c r="DA242" s="37">
        <f t="shared" si="174"/>
        <v>0</v>
      </c>
      <c r="DB242" s="189">
        <v>65.75</v>
      </c>
      <c r="DC242" s="80">
        <f>+CZ242*'PRECIOS SEGUN ADJ. (FRONTERIZO)'!$B$19*'PRECIOS SEGUN ADJ. (FRONTERIZO)'!$C$19</f>
        <v>0</v>
      </c>
      <c r="DD242" s="80" t="e" vm="1">
        <f>+[4]!NumLetras(DC242,"PESO","PESOS DOMINICANOS","$EE $m CON #d/100 CENTAVOS")</f>
        <v>#VALUE!</v>
      </c>
      <c r="DE242" s="80">
        <f t="shared" si="192"/>
        <v>0</v>
      </c>
      <c r="DF242" s="165">
        <v>10</v>
      </c>
      <c r="DG242" s="37">
        <f t="shared" si="193"/>
        <v>400</v>
      </c>
      <c r="DH242" s="189">
        <v>82.59999999999998</v>
      </c>
      <c r="DI242" s="80">
        <f>+DF242*'PRECIOS SEGUN ADJ (RURAL)'!$B$15*'PRECIOS SEGUN ADJ (RURAL)'!$C$15</f>
        <v>33040</v>
      </c>
      <c r="DJ242" s="80" t="e" vm="1">
        <f>+[4]!NumLetras(DI242,"PESO","PESOS DOMINICANOS","$EE $m CON #d/100 CENTAVOS")</f>
        <v>#VALUE!</v>
      </c>
      <c r="DK242" s="80">
        <f t="shared" si="210"/>
        <v>5947.2</v>
      </c>
      <c r="DL242" s="165">
        <v>249</v>
      </c>
      <c r="DM242" s="37">
        <f t="shared" si="194"/>
        <v>9960</v>
      </c>
      <c r="DN242" s="189">
        <v>23.059999999999995</v>
      </c>
      <c r="DO242" s="80">
        <f>+DL242*'PRECIOS SEGUN ADJ (RURAL)'!$B$17*'PRECIOS SEGUN ADJ (RURAL)'!$C$17</f>
        <v>229677.59999999998</v>
      </c>
      <c r="DP242" s="80" t="e" vm="1">
        <f>+[4]!NumLetras(DO242,"PESO","PESOS DOMINICANOS","$EE $m CON #d/100 CENTAVOS")</f>
        <v>#VALUE!</v>
      </c>
      <c r="DQ242" s="192">
        <v>0</v>
      </c>
      <c r="DR242" s="192">
        <f t="shared" si="175"/>
        <v>0</v>
      </c>
      <c r="DS242" s="189">
        <v>80.849999999999994</v>
      </c>
      <c r="DT242" s="80">
        <f>+DQ242*'PRECIOS SEGUN ADJ. (FRONTERIZO)'!$B$22*'PRECIOS SEGUN ADJ. (FRONTERIZO)'!$C$22</f>
        <v>0</v>
      </c>
      <c r="DU242" s="80" t="e" vm="1">
        <f>+[4]!NumLetras(DT242,"PESO","PESOS DOMINICANOS","$EE $m CON #d/100 CENTAVOS")</f>
        <v>#VALUE!</v>
      </c>
      <c r="DV242" s="165">
        <v>12</v>
      </c>
      <c r="DW242" s="37">
        <f t="shared" si="195"/>
        <v>480</v>
      </c>
      <c r="DX242" s="189">
        <v>21.83</v>
      </c>
      <c r="DY242" s="80">
        <f>+DV242*'PRECIOS SEGUN ADJ (RURAL)'!$B$19*'PRECIOS SEGUN ADJ (RURAL)'!$C$19</f>
        <v>10478.4</v>
      </c>
      <c r="DZ242" s="80" t="e" vm="1">
        <f>+[4]!NumLetras(DY242,"PESO","PESOS DOMINICANOS","$EE $m CON #d/100 CENTAVOS")</f>
        <v>#VALUE!</v>
      </c>
      <c r="EA242" s="80">
        <f t="shared" si="211"/>
        <v>1886.11</v>
      </c>
      <c r="EB242" s="165">
        <v>38</v>
      </c>
      <c r="EC242" s="37">
        <f t="shared" si="196"/>
        <v>1520</v>
      </c>
      <c r="ED242" s="189">
        <v>33</v>
      </c>
      <c r="EE242" s="80">
        <f>+EB242*'PRECIOS SEGUN ADJ (RURAL)'!$B$20*'PRECIOS SEGUN ADJ (RURAL)'!$C$20</f>
        <v>50160</v>
      </c>
      <c r="EF242" s="80" t="e" vm="1">
        <f>+[4]!NumLetras(EE242,"PESO","PESOS DOMINICANOS","$EE $m CON #d/100 CENTAVOS")</f>
        <v>#VALUE!</v>
      </c>
      <c r="EG242" s="37">
        <v>0</v>
      </c>
      <c r="EH242" s="37">
        <f t="shared" si="176"/>
        <v>0</v>
      </c>
      <c r="EI242" s="189">
        <v>15.789999999999997</v>
      </c>
      <c r="EJ242" s="80">
        <f>+EG242*'PRECIOS SEGUN ADJ. (FRONTERIZO)'!$B$25*'PRECIOS SEGUN ADJ. (FRONTERIZO)'!$C$25</f>
        <v>0</v>
      </c>
      <c r="EK242" s="80" t="e" vm="1">
        <f>+[4]!NumLetras(EJ242,"PESO","PESOS DOMINICANOS","$EE $m CON #d/100 CENTAVOS")</f>
        <v>#VALUE!</v>
      </c>
      <c r="EL242" s="37">
        <v>0</v>
      </c>
      <c r="EM242" s="37">
        <f t="shared" si="177"/>
        <v>0</v>
      </c>
      <c r="EN242" s="189">
        <v>31.5</v>
      </c>
      <c r="EO242" s="80">
        <f>+EL242*'PRECIOS SEGUN ADJ. (FRONTERIZO)'!$B$26*'PRECIOS SEGUN ADJ. (FRONTERIZO)'!$C$26</f>
        <v>0</v>
      </c>
      <c r="EP242" s="80" t="e" vm="1">
        <f>+[4]!NumLetras(EO242,"PESO","PESOS DOMINICANOS","$EE $m CON #d/100 CENTAVOS")</f>
        <v>#VALUE!</v>
      </c>
      <c r="EQ242" s="193">
        <v>34</v>
      </c>
      <c r="ER242" s="194">
        <f t="shared" si="197"/>
        <v>1360</v>
      </c>
      <c r="ES242" s="195">
        <v>21.68</v>
      </c>
      <c r="ET242" s="196">
        <f>+EQ242*'PRECIOS SEGUN ADJ (RURAL)'!$B$13*'PRECIOS SEGUN ADJ (RURAL)'!$C$13</f>
        <v>29484.799999999999</v>
      </c>
      <c r="EU242" s="196" t="e" vm="1">
        <f>+[4]!NumLetras(ET242,"PESO","PESOS DOMINICANOS","$EE $m CON #d/100 CENTAVOS")</f>
        <v>#VALUE!</v>
      </c>
      <c r="EV242" s="197">
        <v>249</v>
      </c>
      <c r="EW242" s="198">
        <f t="shared" si="212"/>
        <v>4980</v>
      </c>
      <c r="EX242" s="199">
        <v>5.5</v>
      </c>
      <c r="EY242" s="200">
        <f>+EV242*'PRECIOS SEGUN ADJ (RURAL)'!$B$16*'PRECIOS SEGUN ADJ (RURAL)'!$C$16</f>
        <v>27390</v>
      </c>
      <c r="EZ242" s="200" t="e" vm="1">
        <f>+[4]!NumLetras(EY242,"PESO","PESOS DOMINICANOS","$EE $m CON #d/100 CENTAVOS")</f>
        <v>#VALUE!</v>
      </c>
      <c r="FA242" s="201">
        <v>17</v>
      </c>
      <c r="FB242" s="202">
        <f t="shared" si="198"/>
        <v>680</v>
      </c>
      <c r="FC242" s="203">
        <v>220</v>
      </c>
      <c r="FD242" s="204">
        <f>+FA242*'PRECIOS SEGUN ADJ (RURAL)'!$B$18*'PRECIOS SEGUN ADJ (RURAL)'!$C$18</f>
        <v>149600</v>
      </c>
      <c r="FE242" s="204" t="e" vm="1">
        <f>+[4]!NumLetras(FD242,"PESO","PESOS DOMINICANOS","$EE $m CON #d/100 CENTAVOS")</f>
        <v>#VALUE!</v>
      </c>
      <c r="FF242" s="204">
        <f t="shared" si="213"/>
        <v>26928</v>
      </c>
      <c r="FG242" s="80">
        <f t="shared" si="179"/>
        <v>1343207.5999999999</v>
      </c>
      <c r="FH242" s="80" t="e" vm="1">
        <f>+[4]!NumLetras(FG242,"PESO","PESOS DOMINICANOS","$EE $m CON #d/100 CENTAVOS")</f>
        <v>#VALUE!</v>
      </c>
      <c r="FI242" s="80">
        <f t="shared" si="178"/>
        <v>111827.8</v>
      </c>
      <c r="FJ242" s="80" t="e" vm="1">
        <f>+[4]!NumLetras(FI242,"PESO","PESOS DOMINICANOS","$EE $m CON #d/100 CENTAVOS")</f>
        <v>#VALUE!</v>
      </c>
      <c r="FK242" s="80">
        <f t="shared" si="199"/>
        <v>1231379.7999999998</v>
      </c>
      <c r="FL242" s="80" t="e" vm="1">
        <f>+[4]!NumLetras(FK242,"PESO","PESOS DOMINICANOS","$EE $m CON #d/100 CENTAVOS")</f>
        <v>#VALUE!</v>
      </c>
      <c r="FM242" s="80">
        <f t="shared" si="200"/>
        <v>268641.52</v>
      </c>
      <c r="FN242" s="80" t="e" vm="1">
        <f>+[4]!NumLetras(FM242,"PESO","PESOS DOMINICANOS","$EE $m CON #d/100 CENTAVOS")</f>
        <v>#VALUE!</v>
      </c>
      <c r="FO242" s="80">
        <f t="shared" si="201"/>
        <v>13432.08</v>
      </c>
      <c r="FP242" s="80" t="e" vm="1">
        <f>+[4]!NumLetras(FO242,"PESO","PESOS DOMINICANOS","$EE $m CON #d/100 CENTAVOS")</f>
        <v>#VALUE!</v>
      </c>
      <c r="FQ242" s="80"/>
      <c r="FR242" s="80">
        <f t="shared" si="202"/>
        <v>1074566.0799999998</v>
      </c>
      <c r="FS242" s="80" t="e" vm="1">
        <f>+[4]!NumLetras(FR242,"PESO","PESOS DOMINICANOS","$EE $m CON #d/100 CENTAVOS")</f>
        <v>#VALUE!</v>
      </c>
      <c r="FT242" s="37" t="str">
        <f>+VLOOKUP(D242,'RURAL XENIA'!F:G,2,0)</f>
        <v>R-33</v>
      </c>
    </row>
    <row r="243" spans="1:176">
      <c r="A243" s="37">
        <v>132</v>
      </c>
      <c r="B243" s="37">
        <v>132</v>
      </c>
      <c r="C243" s="26" t="s">
        <v>1715</v>
      </c>
      <c r="D243" s="37">
        <v>1000887180</v>
      </c>
      <c r="E243" s="37" t="str">
        <f>+VLOOKUP(D243,'INFORMACION DE PROVEEDORES'!C:I,2,0)</f>
        <v>010-0088718-0</v>
      </c>
      <c r="F243" s="26" t="str">
        <f>+VLOOKUP(D243,'INFORMACION DE PROVEEDORES'!C:J,4,0)</f>
        <v>ROBERT ALBERTO SANCHEZ AGRAMONTE</v>
      </c>
      <c r="G243" s="37" t="str">
        <f>+VLOOKUP(D243,'INFORMACION DE PROVEEDORES'!C:K,5,0)</f>
        <v>010-0088718-0</v>
      </c>
      <c r="H243" s="26" t="str">
        <f>+VLOOKUP(D243,'INFORMACION DE PROVEEDORES'!C:L,7,0)</f>
        <v>TORTUGUERO NO. 39, SIMON STRIDEL, AZUA</v>
      </c>
      <c r="I243" s="37" t="str">
        <f>+VLOOKUP(D243,'INFORMACION DE PROVEEDORES'!C:M,3,0)</f>
        <v xml:space="preserve"> FÍSICA</v>
      </c>
      <c r="J243" s="37">
        <v>1</v>
      </c>
      <c r="K243" s="37">
        <v>336</v>
      </c>
      <c r="L243" s="37">
        <v>23</v>
      </c>
      <c r="M243" s="37">
        <f t="shared" si="203"/>
        <v>920</v>
      </c>
      <c r="N243" s="189">
        <v>60.180000000000007</v>
      </c>
      <c r="O243" s="80">
        <f>+L243*'PRECIOS SEGUN ADJ (RURAL)'!$B$2*'PRECIOS SEGUN ADJ (RURAL)'!$C$2</f>
        <v>55365.600000000006</v>
      </c>
      <c r="P243" s="80" t="e" vm="1">
        <f>+[4]!NumLetras(O243,"PESO","PESOS DOMINICANOS","$EE $m CON #d/100 CENTAVOS")</f>
        <v>#VALUE!</v>
      </c>
      <c r="Q243" s="80">
        <f t="shared" si="204"/>
        <v>8858.5</v>
      </c>
      <c r="R243" s="165">
        <v>4</v>
      </c>
      <c r="S243" s="37">
        <f t="shared" si="180"/>
        <v>160</v>
      </c>
      <c r="T243" s="189">
        <v>33</v>
      </c>
      <c r="U243" s="80">
        <f>+R243*'PRECIOS SEGUN ADJ (RURAL)'!$B$3*'PRECIOS SEGUN ADJ (RURAL)'!$C$3</f>
        <v>5280</v>
      </c>
      <c r="V243" s="80" t="e" vm="1">
        <f>+[4]!NumLetras(U243,"PESO","PESOS DOMINICANOS","$EE $m CON #d/100 CENTAVOS")</f>
        <v>#VALUE!</v>
      </c>
      <c r="W243" s="192">
        <v>0</v>
      </c>
      <c r="X243" s="37">
        <f t="shared" si="169"/>
        <v>0</v>
      </c>
      <c r="Y243" s="189">
        <v>25.2</v>
      </c>
      <c r="Z243" s="80">
        <f>+W243*'PRECIOS SEGUN ADJ. (FRONTERIZO)'!$B$4*'PRECIOS SEGUN ADJ. (FRONTERIZO)'!$C$4</f>
        <v>0</v>
      </c>
      <c r="AA243" s="80" t="e" vm="1">
        <f>+[4]!NumLetras(Z243,"PESO","PESOS DOMINICANOS","$EE $m CON #d/100 CENTAVOS")</f>
        <v>#VALUE!</v>
      </c>
      <c r="AB243" s="165">
        <v>51</v>
      </c>
      <c r="AC243" s="37">
        <f t="shared" si="181"/>
        <v>2040</v>
      </c>
      <c r="AD243" s="189">
        <v>87.91</v>
      </c>
      <c r="AE243" s="80">
        <f>+AB243*'PRECIOS SEGUN ADJ (RURAL)'!$B$4*'PRECIOS SEGUN ADJ (RURAL)'!$C$4</f>
        <v>179336.4</v>
      </c>
      <c r="AF243" s="80" t="e" vm="1">
        <f>+[4]!NumLetras(AE243,"PESO","PESOS DOMINICANOS","$EE $m CON #d/100 CENTAVOS")</f>
        <v>#VALUE!</v>
      </c>
      <c r="AG243" s="80">
        <f t="shared" si="205"/>
        <v>32280.55</v>
      </c>
      <c r="AH243" s="165">
        <v>62</v>
      </c>
      <c r="AI243" s="37">
        <f t="shared" si="182"/>
        <v>2480</v>
      </c>
      <c r="AJ243" s="189">
        <v>53.95</v>
      </c>
      <c r="AK243" s="80">
        <f>+AH243*'PRECIOS SEGUN ADJ (RURAL)'!$B$5*'PRECIOS SEGUN ADJ (RURAL)'!$C$5</f>
        <v>133796</v>
      </c>
      <c r="AL243" s="80" t="e" vm="1">
        <f>+[4]!NumLetras(AK243,"PESO","PESOS DOMINICANOS","$EE $m CON #d/100 CENTAVOS")</f>
        <v>#VALUE!</v>
      </c>
      <c r="AM243" s="165">
        <v>8</v>
      </c>
      <c r="AN243" s="37">
        <f t="shared" si="183"/>
        <v>320</v>
      </c>
      <c r="AO243" s="189">
        <v>29.05</v>
      </c>
      <c r="AP243" s="80">
        <f>+AM243*'PRECIOS SEGUN ADJ (RURAL)'!$B$6*'PRECIOS SEGUN ADJ (RURAL)'!$C$6</f>
        <v>9296</v>
      </c>
      <c r="AQ243" s="80" t="e" vm="1">
        <f>+[4]!NumLetras(AP243,"PESO","PESOS DOMINICANOS","$EE $m CON #d/100 CENTAVOS")</f>
        <v>#VALUE!</v>
      </c>
      <c r="AR243" s="80">
        <f t="shared" si="206"/>
        <v>1487.36</v>
      </c>
      <c r="AS243" s="165">
        <v>4</v>
      </c>
      <c r="AT243" s="37">
        <f t="shared" si="184"/>
        <v>160</v>
      </c>
      <c r="AU243" s="189">
        <v>304.44</v>
      </c>
      <c r="AV243" s="80">
        <f>+AS243*'PRECIOS SEGUN ADJ (RURAL)'!$B$7*'PRECIOS SEGUN ADJ (RURAL)'!$C$7</f>
        <v>48710.400000000001</v>
      </c>
      <c r="AW243" s="80" t="e" vm="1">
        <f>+[4]!NumLetras(AV243,"PESO","PESOS DOMINICANOS","$EE $m CON #d/100 CENTAVOS")</f>
        <v>#VALUE!</v>
      </c>
      <c r="AX243" s="80">
        <f t="shared" si="207"/>
        <v>8767.8700000000008</v>
      </c>
      <c r="AY243" s="37">
        <v>0</v>
      </c>
      <c r="AZ243" s="37">
        <f t="shared" si="170"/>
        <v>0</v>
      </c>
      <c r="BA243" s="189">
        <v>18.899999999999999</v>
      </c>
      <c r="BB243" s="80">
        <f>+AY243*'PRECIOS SEGUN ADJ. (FRONTERIZO)'!$B$9*'PRECIOS SEGUN ADJ. (FRONTERIZO)'!$C$9</f>
        <v>0</v>
      </c>
      <c r="BC243" s="80" t="e" vm="1">
        <f>+[4]!NumLetras(BB243,"PESO","PESOS DOMINICANOS","$EE $m CON #d/100 CENTAVOS")</f>
        <v>#VALUE!</v>
      </c>
      <c r="BD243" s="165">
        <v>4</v>
      </c>
      <c r="BE243" s="37">
        <f t="shared" si="185"/>
        <v>160</v>
      </c>
      <c r="BF243" s="189">
        <v>140.38999999999999</v>
      </c>
      <c r="BG243" s="80">
        <f>+BD243*'PRECIOS SEGUN ADJ (RURAL)'!$B$8*'PRECIOS SEGUN ADJ (RURAL)'!$C$8</f>
        <v>22462.399999999998</v>
      </c>
      <c r="BH243" s="80" t="e" vm="1">
        <f>+[4]!NumLetras(BG243,"PESO","PESOS DOMINICANOS","$EE $m CON #d/100 CENTAVOS")</f>
        <v>#VALUE!</v>
      </c>
      <c r="BI243" s="80">
        <f t="shared" si="208"/>
        <v>4043.23</v>
      </c>
      <c r="BJ243" s="37">
        <v>0</v>
      </c>
      <c r="BK243" s="37">
        <f t="shared" si="171"/>
        <v>0</v>
      </c>
      <c r="BL243" s="189">
        <v>31.459999999999997</v>
      </c>
      <c r="BM243" s="80">
        <f>+BJ243*'PRECIOS SEGUN ADJ. (FRONTERIZO)'!$B$11*'PRECIOS SEGUN ADJ. (FRONTERIZO)'!$C$11</f>
        <v>0</v>
      </c>
      <c r="BN243" s="80" t="e" vm="1">
        <f>+[4]!NumLetras(BM243,"PESO","PESOS DOMINICANOS","$EE $m CON #d/100 CENTAVOS")</f>
        <v>#VALUE!</v>
      </c>
      <c r="BO243" s="165">
        <v>15</v>
      </c>
      <c r="BP243" s="37">
        <f t="shared" si="186"/>
        <v>600</v>
      </c>
      <c r="BQ243" s="189">
        <v>68.099999999999994</v>
      </c>
      <c r="BR243" s="80">
        <f>+BO243*'PRECIOS SEGUN ADJ (RURAL)'!$B$9*'PRECIOS SEGUN ADJ (RURAL)'!$C$9</f>
        <v>40859.999999999993</v>
      </c>
      <c r="BS243" s="80" t="e" vm="1">
        <f>+[4]!NumLetras(BR243,"PESO","PESOS DOMINICANOS","$EE $m CON #d/100 CENTAVOS")</f>
        <v>#VALUE!</v>
      </c>
      <c r="BT243" s="165">
        <v>336</v>
      </c>
      <c r="BU243" s="37">
        <f t="shared" si="209"/>
        <v>6720</v>
      </c>
      <c r="BV243" s="189">
        <v>5.5</v>
      </c>
      <c r="BW243" s="80">
        <f>+BT243*'PRECIOS SEGUN ADJ (RURAL)'!$B$10*'PRECIOS SEGUN ADJ (RURAL)'!$C$10</f>
        <v>36960</v>
      </c>
      <c r="BX243" s="80" t="e" vm="1">
        <f>+[4]!NumLetras(BW243,"PESO","PESOS DOMINICANOS","$EE $m CON #d/100 CENTAVOS")</f>
        <v>#VALUE!</v>
      </c>
      <c r="BY243" s="165">
        <v>336</v>
      </c>
      <c r="BZ243" s="37">
        <f t="shared" si="187"/>
        <v>13440</v>
      </c>
      <c r="CA243" s="189">
        <v>7.1500000000000012</v>
      </c>
      <c r="CB243" s="80">
        <f>+BY243*'PRECIOS SEGUN ADJ (RURAL)'!$B$11*'PRECIOS SEGUN ADJ (RURAL)'!$C$11</f>
        <v>96096</v>
      </c>
      <c r="CC243" s="80" t="e" vm="1">
        <f>+[4]!NumLetras(CB243,"PESO","PESOS DOMINICANOS","$EE $m CON #d/100 CENTAVOS")</f>
        <v>#VALUE!</v>
      </c>
      <c r="CD243" s="165">
        <v>336</v>
      </c>
      <c r="CE243" s="37">
        <f t="shared" si="188"/>
        <v>13440</v>
      </c>
      <c r="CF243" s="189">
        <v>6.84</v>
      </c>
      <c r="CG243" s="80">
        <f>+CD243*'PRECIOS SEGUN ADJ (RURAL)'!$B$12*'PRECIOS SEGUN ADJ (RURAL)'!$C$12</f>
        <v>91929.599999999991</v>
      </c>
      <c r="CH243" s="80" t="e" vm="1">
        <f>+[4]!NumLetras(CG243,"PESO","PESOS DOMINICANOS","$EE $m CON #d/100 CENTAVOS")</f>
        <v>#VALUE!</v>
      </c>
      <c r="CI243" s="37">
        <v>0</v>
      </c>
      <c r="CJ243" s="37">
        <f t="shared" si="172"/>
        <v>0</v>
      </c>
      <c r="CK243" s="189">
        <v>60</v>
      </c>
      <c r="CL243" s="80">
        <f>+CI243*'PRECIOS SEGUN ADJ. (FRONTERIZO)'!$B$16*'PRECIOS SEGUN ADJ. (FRONTERIZO)'!$C$16</f>
        <v>0</v>
      </c>
      <c r="CM243" s="80" t="e" vm="1">
        <f>+[4]!NumLetras(CL243,"PESO","PESOS DOMINICANOS","$EE $m CON #d/100 CENTAVOS")</f>
        <v>#VALUE!</v>
      </c>
      <c r="CN243" s="80">
        <f t="shared" si="189"/>
        <v>0</v>
      </c>
      <c r="CO243" s="37">
        <v>0</v>
      </c>
      <c r="CP243" s="37">
        <f t="shared" si="173"/>
        <v>0</v>
      </c>
      <c r="CQ243" s="189">
        <v>55.649999999999991</v>
      </c>
      <c r="CR243" s="80">
        <f>+CO243*'PRECIOS SEGUN ADJ. (FRONTERIZO)'!$B$17*'PRECIOS SEGUN ADJ. (FRONTERIZO)'!$C$17</f>
        <v>0</v>
      </c>
      <c r="CS243" s="80" t="e" vm="1">
        <f>+[4]!NumLetras(CR243,"PESO","PESOS DOMINICANOS","$EE $m CON #d/100 CENTAVOS")</f>
        <v>#VALUE!</v>
      </c>
      <c r="CT243" s="80">
        <f t="shared" si="190"/>
        <v>0</v>
      </c>
      <c r="CU243" s="165">
        <v>336</v>
      </c>
      <c r="CV243" s="37">
        <f t="shared" si="191"/>
        <v>13440</v>
      </c>
      <c r="CW243" s="189">
        <v>6.5999999999999988</v>
      </c>
      <c r="CX243" s="80">
        <f>+CU243*'PRECIOS SEGUN ADJ (RURAL)'!$B$14*'PRECIOS SEGUN ADJ (RURAL)'!$C$14</f>
        <v>88704</v>
      </c>
      <c r="CY243" s="80" t="e" vm="1">
        <f>+[4]!NumLetras(CX243,"PESO","PESOS DOMINICANOS","$EE $m CON #d/100 CENTAVOS")</f>
        <v>#VALUE!</v>
      </c>
      <c r="CZ243" s="37">
        <v>0</v>
      </c>
      <c r="DA243" s="37">
        <f t="shared" si="174"/>
        <v>0</v>
      </c>
      <c r="DB243" s="189">
        <v>65.75</v>
      </c>
      <c r="DC243" s="80">
        <f>+CZ243*'PRECIOS SEGUN ADJ. (FRONTERIZO)'!$B$19*'PRECIOS SEGUN ADJ. (FRONTERIZO)'!$C$19</f>
        <v>0</v>
      </c>
      <c r="DD243" s="80" t="e" vm="1">
        <f>+[4]!NumLetras(DC243,"PESO","PESOS DOMINICANOS","$EE $m CON #d/100 CENTAVOS")</f>
        <v>#VALUE!</v>
      </c>
      <c r="DE243" s="80">
        <f t="shared" si="192"/>
        <v>0</v>
      </c>
      <c r="DF243" s="165">
        <v>12</v>
      </c>
      <c r="DG243" s="37">
        <f t="shared" si="193"/>
        <v>480</v>
      </c>
      <c r="DH243" s="189">
        <v>82.59999999999998</v>
      </c>
      <c r="DI243" s="80">
        <f>+DF243*'PRECIOS SEGUN ADJ (RURAL)'!$B$15*'PRECIOS SEGUN ADJ (RURAL)'!$C$15</f>
        <v>39648</v>
      </c>
      <c r="DJ243" s="80" t="e" vm="1">
        <f>+[4]!NumLetras(DI243,"PESO","PESOS DOMINICANOS","$EE $m CON #d/100 CENTAVOS")</f>
        <v>#VALUE!</v>
      </c>
      <c r="DK243" s="80">
        <f t="shared" si="210"/>
        <v>7136.64</v>
      </c>
      <c r="DL243" s="165">
        <v>336</v>
      </c>
      <c r="DM243" s="37">
        <f t="shared" si="194"/>
        <v>13440</v>
      </c>
      <c r="DN243" s="189">
        <v>23.059999999999995</v>
      </c>
      <c r="DO243" s="80">
        <f>+DL243*'PRECIOS SEGUN ADJ (RURAL)'!$B$17*'PRECIOS SEGUN ADJ (RURAL)'!$C$17</f>
        <v>309926.40000000002</v>
      </c>
      <c r="DP243" s="80" t="e" vm="1">
        <f>+[4]!NumLetras(DO243,"PESO","PESOS DOMINICANOS","$EE $m CON #d/100 CENTAVOS")</f>
        <v>#VALUE!</v>
      </c>
      <c r="DQ243" s="192">
        <v>0</v>
      </c>
      <c r="DR243" s="192">
        <f t="shared" si="175"/>
        <v>0</v>
      </c>
      <c r="DS243" s="189">
        <v>80.849999999999994</v>
      </c>
      <c r="DT243" s="80">
        <f>+DQ243*'PRECIOS SEGUN ADJ. (FRONTERIZO)'!$B$22*'PRECIOS SEGUN ADJ. (FRONTERIZO)'!$C$22</f>
        <v>0</v>
      </c>
      <c r="DU243" s="80" t="e" vm="1">
        <f>+[4]!NumLetras(DT243,"PESO","PESOS DOMINICANOS","$EE $m CON #d/100 CENTAVOS")</f>
        <v>#VALUE!</v>
      </c>
      <c r="DV243" s="165">
        <v>14</v>
      </c>
      <c r="DW243" s="37">
        <f t="shared" si="195"/>
        <v>560</v>
      </c>
      <c r="DX243" s="189">
        <v>21.83</v>
      </c>
      <c r="DY243" s="80">
        <f>+DV243*'PRECIOS SEGUN ADJ (RURAL)'!$B$19*'PRECIOS SEGUN ADJ (RURAL)'!$C$19</f>
        <v>12224.8</v>
      </c>
      <c r="DZ243" s="80" t="e" vm="1">
        <f>+[4]!NumLetras(DY243,"PESO","PESOS DOMINICANOS","$EE $m CON #d/100 CENTAVOS")</f>
        <v>#VALUE!</v>
      </c>
      <c r="EA243" s="80">
        <f t="shared" si="211"/>
        <v>2200.46</v>
      </c>
      <c r="EB243" s="165">
        <v>49</v>
      </c>
      <c r="EC243" s="37">
        <f t="shared" si="196"/>
        <v>1960</v>
      </c>
      <c r="ED243" s="189">
        <v>33</v>
      </c>
      <c r="EE243" s="80">
        <f>+EB243*'PRECIOS SEGUN ADJ (RURAL)'!$B$20*'PRECIOS SEGUN ADJ (RURAL)'!$C$20</f>
        <v>64680</v>
      </c>
      <c r="EF243" s="80" t="e" vm="1">
        <f>+[4]!NumLetras(EE243,"PESO","PESOS DOMINICANOS","$EE $m CON #d/100 CENTAVOS")</f>
        <v>#VALUE!</v>
      </c>
      <c r="EG243" s="37">
        <v>0</v>
      </c>
      <c r="EH243" s="37">
        <f t="shared" si="176"/>
        <v>0</v>
      </c>
      <c r="EI243" s="189">
        <v>15.789999999999997</v>
      </c>
      <c r="EJ243" s="80">
        <f>+EG243*'PRECIOS SEGUN ADJ. (FRONTERIZO)'!$B$25*'PRECIOS SEGUN ADJ. (FRONTERIZO)'!$C$25</f>
        <v>0</v>
      </c>
      <c r="EK243" s="80" t="e" vm="1">
        <f>+[4]!NumLetras(EJ243,"PESO","PESOS DOMINICANOS","$EE $m CON #d/100 CENTAVOS")</f>
        <v>#VALUE!</v>
      </c>
      <c r="EL243" s="37">
        <v>0</v>
      </c>
      <c r="EM243" s="37">
        <f t="shared" si="177"/>
        <v>0</v>
      </c>
      <c r="EN243" s="189">
        <v>31.5</v>
      </c>
      <c r="EO243" s="80">
        <f>+EL243*'PRECIOS SEGUN ADJ. (FRONTERIZO)'!$B$26*'PRECIOS SEGUN ADJ. (FRONTERIZO)'!$C$26</f>
        <v>0</v>
      </c>
      <c r="EP243" s="80" t="e" vm="1">
        <f>+[4]!NumLetras(EO243,"PESO","PESOS DOMINICANOS","$EE $m CON #d/100 CENTAVOS")</f>
        <v>#VALUE!</v>
      </c>
      <c r="EQ243" s="193">
        <v>43</v>
      </c>
      <c r="ER243" s="194">
        <f t="shared" si="197"/>
        <v>1720</v>
      </c>
      <c r="ES243" s="195">
        <v>21.68</v>
      </c>
      <c r="ET243" s="196">
        <f>+EQ243*'PRECIOS SEGUN ADJ (RURAL)'!$B$13*'PRECIOS SEGUN ADJ (RURAL)'!$C$13</f>
        <v>37289.599999999999</v>
      </c>
      <c r="EU243" s="196" t="e" vm="1">
        <f>+[4]!NumLetras(ET243,"PESO","PESOS DOMINICANOS","$EE $m CON #d/100 CENTAVOS")</f>
        <v>#VALUE!</v>
      </c>
      <c r="EV243" s="197">
        <v>336</v>
      </c>
      <c r="EW243" s="198">
        <f t="shared" si="212"/>
        <v>6720</v>
      </c>
      <c r="EX243" s="199">
        <v>5.5</v>
      </c>
      <c r="EY243" s="200">
        <f>+EV243*'PRECIOS SEGUN ADJ (RURAL)'!$B$16*'PRECIOS SEGUN ADJ (RURAL)'!$C$16</f>
        <v>36960</v>
      </c>
      <c r="EZ243" s="200" t="e" vm="1">
        <f>+[4]!NumLetras(EY243,"PESO","PESOS DOMINICANOS","$EE $m CON #d/100 CENTAVOS")</f>
        <v>#VALUE!</v>
      </c>
      <c r="FA243" s="201">
        <v>19</v>
      </c>
      <c r="FB243" s="202">
        <f t="shared" si="198"/>
        <v>760</v>
      </c>
      <c r="FC243" s="203">
        <v>220</v>
      </c>
      <c r="FD243" s="204">
        <f>+FA243*'PRECIOS SEGUN ADJ (RURAL)'!$B$18*'PRECIOS SEGUN ADJ (RURAL)'!$C$18</f>
        <v>167200</v>
      </c>
      <c r="FE243" s="204" t="e" vm="1">
        <f>+[4]!NumLetras(FD243,"PESO","PESOS DOMINICANOS","$EE $m CON #d/100 CENTAVOS")</f>
        <v>#VALUE!</v>
      </c>
      <c r="FF243" s="204">
        <f t="shared" si="213"/>
        <v>30096</v>
      </c>
      <c r="FG243" s="80">
        <f t="shared" si="179"/>
        <v>1476725.2000000002</v>
      </c>
      <c r="FH243" s="80" t="e" vm="1">
        <f>+[4]!NumLetras(FG243,"PESO","PESOS DOMINICANOS","$EE $m CON #d/100 CENTAVOS")</f>
        <v>#VALUE!</v>
      </c>
      <c r="FI243" s="80">
        <f t="shared" si="178"/>
        <v>94870.610000000015</v>
      </c>
      <c r="FJ243" s="80" t="e" vm="1">
        <f>+[4]!NumLetras(FI243,"PESO","PESOS DOMINICANOS","$EE $m CON #d/100 CENTAVOS")</f>
        <v>#VALUE!</v>
      </c>
      <c r="FK243" s="80">
        <f t="shared" si="199"/>
        <v>1381854.59</v>
      </c>
      <c r="FL243" s="80" t="e" vm="1">
        <f>+[4]!NumLetras(FK243,"PESO","PESOS DOMINICANOS","$EE $m CON #d/100 CENTAVOS")</f>
        <v>#VALUE!</v>
      </c>
      <c r="FM243" s="80">
        <f t="shared" si="200"/>
        <v>295345.03999999998</v>
      </c>
      <c r="FN243" s="80" t="e" vm="1">
        <f>+[4]!NumLetras(FM243,"PESO","PESOS DOMINICANOS","$EE $m CON #d/100 CENTAVOS")</f>
        <v>#VALUE!</v>
      </c>
      <c r="FO243" s="80">
        <f t="shared" si="201"/>
        <v>14767.25</v>
      </c>
      <c r="FP243" s="80" t="e" vm="1">
        <f>+[4]!NumLetras(FO243,"PESO","PESOS DOMINICANOS","$EE $m CON #d/100 CENTAVOS")</f>
        <v>#VALUE!</v>
      </c>
      <c r="FQ243" s="80"/>
      <c r="FR243" s="80">
        <f t="shared" si="202"/>
        <v>1181380.1600000001</v>
      </c>
      <c r="FS243" s="80" t="e" vm="1">
        <f>+[4]!NumLetras(FR243,"PESO","PESOS DOMINICANOS","$EE $m CON #d/100 CENTAVOS")</f>
        <v>#VALUE!</v>
      </c>
      <c r="FT243" s="37" t="str">
        <f>+VLOOKUP(D243,'RURAL XENIA'!F:G,2,0)</f>
        <v>R-48</v>
      </c>
    </row>
    <row r="244" spans="1:176">
      <c r="A244" s="37">
        <v>133</v>
      </c>
      <c r="B244" s="37">
        <v>133</v>
      </c>
      <c r="C244" s="26" t="s">
        <v>3689</v>
      </c>
      <c r="D244" s="37">
        <v>132293916</v>
      </c>
      <c r="E244" s="37">
        <f>+VLOOKUP(D244,'INFORMACION DE PROVEEDORES'!C:I,2,0)</f>
        <v>132293916</v>
      </c>
      <c r="F244" s="26" t="str">
        <f>+VLOOKUP(D244,'INFORMACION DE PROVEEDORES'!C:J,4,0)</f>
        <v>RUTH MARIA DE LA CRUZ PEREZ</v>
      </c>
      <c r="G244" s="37" t="str">
        <f>+VLOOKUP(D244,'INFORMACION DE PROVEEDORES'!C:K,5,0)</f>
        <v>026-0027611-3</v>
      </c>
      <c r="H244" s="26" t="str">
        <f>+VLOOKUP(D244,'INFORMACION DE PROVEEDORES'!C:L,7,0)</f>
        <v xml:space="preserve">CALLE 15, NO. 83, VILLA HERMOSA, LA ROMANA </v>
      </c>
      <c r="I244" s="37" t="str">
        <f>+VLOOKUP(D244,'INFORMACION DE PROVEEDORES'!C:M,3,0)</f>
        <v xml:space="preserve"> JURÍDICA</v>
      </c>
      <c r="J244" s="37">
        <v>4</v>
      </c>
      <c r="K244" s="37">
        <v>145</v>
      </c>
      <c r="L244" s="37">
        <v>11</v>
      </c>
      <c r="M244" s="37">
        <f t="shared" si="203"/>
        <v>440</v>
      </c>
      <c r="N244" s="189">
        <v>60.180000000000007</v>
      </c>
      <c r="O244" s="80">
        <f>+L244*'PRECIOS SEGUN ADJ (RURAL)'!$B$2*'PRECIOS SEGUN ADJ (RURAL)'!$C$2</f>
        <v>26479.200000000001</v>
      </c>
      <c r="P244" s="80" t="e" vm="1">
        <f>+[4]!NumLetras(O244,"PESO","PESOS DOMINICANOS","$EE $m CON #d/100 CENTAVOS")</f>
        <v>#VALUE!</v>
      </c>
      <c r="Q244" s="80">
        <f t="shared" si="204"/>
        <v>4236.67</v>
      </c>
      <c r="R244" s="165">
        <v>5</v>
      </c>
      <c r="S244" s="37">
        <f t="shared" si="180"/>
        <v>200</v>
      </c>
      <c r="T244" s="189">
        <v>33</v>
      </c>
      <c r="U244" s="80">
        <f>+R244*'PRECIOS SEGUN ADJ (RURAL)'!$B$3*'PRECIOS SEGUN ADJ (RURAL)'!$C$3</f>
        <v>6600</v>
      </c>
      <c r="V244" s="80" t="e" vm="1">
        <f>+[4]!NumLetras(U244,"PESO","PESOS DOMINICANOS","$EE $m CON #d/100 CENTAVOS")</f>
        <v>#VALUE!</v>
      </c>
      <c r="W244" s="192">
        <v>0</v>
      </c>
      <c r="X244" s="37">
        <f t="shared" si="169"/>
        <v>0</v>
      </c>
      <c r="Y244" s="189">
        <v>25.2</v>
      </c>
      <c r="Z244" s="80">
        <f>+W244*'PRECIOS SEGUN ADJ. (FRONTERIZO)'!$B$4*'PRECIOS SEGUN ADJ. (FRONTERIZO)'!$C$4</f>
        <v>0</v>
      </c>
      <c r="AA244" s="80" t="e" vm="1">
        <f>+[4]!NumLetras(Z244,"PESO","PESOS DOMINICANOS","$EE $m CON #d/100 CENTAVOS")</f>
        <v>#VALUE!</v>
      </c>
      <c r="AB244" s="165">
        <v>24</v>
      </c>
      <c r="AC244" s="37">
        <f t="shared" si="181"/>
        <v>960</v>
      </c>
      <c r="AD244" s="189">
        <v>87.91</v>
      </c>
      <c r="AE244" s="80">
        <f>+AB244*'PRECIOS SEGUN ADJ (RURAL)'!$B$4*'PRECIOS SEGUN ADJ (RURAL)'!$C$4</f>
        <v>84393.600000000006</v>
      </c>
      <c r="AF244" s="80" t="e" vm="1">
        <f>+[4]!NumLetras(AE244,"PESO","PESOS DOMINICANOS","$EE $m CON #d/100 CENTAVOS")</f>
        <v>#VALUE!</v>
      </c>
      <c r="AG244" s="80">
        <f t="shared" si="205"/>
        <v>15190.85</v>
      </c>
      <c r="AH244" s="165">
        <v>29</v>
      </c>
      <c r="AI244" s="37">
        <f t="shared" si="182"/>
        <v>1160</v>
      </c>
      <c r="AJ244" s="189">
        <v>53.95</v>
      </c>
      <c r="AK244" s="80">
        <f>+AH244*'PRECIOS SEGUN ADJ (RURAL)'!$B$5*'PRECIOS SEGUN ADJ (RURAL)'!$C$5</f>
        <v>62582.000000000007</v>
      </c>
      <c r="AL244" s="80" t="e" vm="1">
        <f>+[4]!NumLetras(AK244,"PESO","PESOS DOMINICANOS","$EE $m CON #d/100 CENTAVOS")</f>
        <v>#VALUE!</v>
      </c>
      <c r="AM244" s="165">
        <v>6</v>
      </c>
      <c r="AN244" s="37">
        <f t="shared" si="183"/>
        <v>240</v>
      </c>
      <c r="AO244" s="189">
        <v>29.05</v>
      </c>
      <c r="AP244" s="80">
        <f>+AM244*'PRECIOS SEGUN ADJ (RURAL)'!$B$6*'PRECIOS SEGUN ADJ (RURAL)'!$C$6</f>
        <v>6972</v>
      </c>
      <c r="AQ244" s="80" t="e" vm="1">
        <f>+[4]!NumLetras(AP244,"PESO","PESOS DOMINICANOS","$EE $m CON #d/100 CENTAVOS")</f>
        <v>#VALUE!</v>
      </c>
      <c r="AR244" s="80">
        <f t="shared" si="206"/>
        <v>1115.52</v>
      </c>
      <c r="AS244" s="165">
        <v>10</v>
      </c>
      <c r="AT244" s="37">
        <f t="shared" si="184"/>
        <v>400</v>
      </c>
      <c r="AU244" s="189">
        <v>304.44</v>
      </c>
      <c r="AV244" s="80">
        <f>+AS244*'PRECIOS SEGUN ADJ (RURAL)'!$B$7*'PRECIOS SEGUN ADJ (RURAL)'!$C$7</f>
        <v>121776</v>
      </c>
      <c r="AW244" s="80" t="e" vm="1">
        <f>+[4]!NumLetras(AV244,"PESO","PESOS DOMINICANOS","$EE $m CON #d/100 CENTAVOS")</f>
        <v>#VALUE!</v>
      </c>
      <c r="AX244" s="80">
        <f t="shared" si="207"/>
        <v>21919.68</v>
      </c>
      <c r="AY244" s="37">
        <v>0</v>
      </c>
      <c r="AZ244" s="37">
        <f t="shared" si="170"/>
        <v>0</v>
      </c>
      <c r="BA244" s="189">
        <v>18.899999999999999</v>
      </c>
      <c r="BB244" s="80">
        <f>+AY244*'PRECIOS SEGUN ADJ. (FRONTERIZO)'!$B$9*'PRECIOS SEGUN ADJ. (FRONTERIZO)'!$C$9</f>
        <v>0</v>
      </c>
      <c r="BC244" s="80" t="e" vm="1">
        <f>+[4]!NumLetras(BB244,"PESO","PESOS DOMINICANOS","$EE $m CON #d/100 CENTAVOS")</f>
        <v>#VALUE!</v>
      </c>
      <c r="BD244" s="165">
        <v>5</v>
      </c>
      <c r="BE244" s="37">
        <f t="shared" si="185"/>
        <v>200</v>
      </c>
      <c r="BF244" s="189">
        <v>140.38999999999999</v>
      </c>
      <c r="BG244" s="80">
        <f>+BD244*'PRECIOS SEGUN ADJ (RURAL)'!$B$8*'PRECIOS SEGUN ADJ (RURAL)'!$C$8</f>
        <v>28077.999999999996</v>
      </c>
      <c r="BH244" s="80" t="e" vm="1">
        <f>+[4]!NumLetras(BG244,"PESO","PESOS DOMINICANOS","$EE $m CON #d/100 CENTAVOS")</f>
        <v>#VALUE!</v>
      </c>
      <c r="BI244" s="80">
        <f t="shared" si="208"/>
        <v>5054.04</v>
      </c>
      <c r="BJ244" s="37">
        <v>0</v>
      </c>
      <c r="BK244" s="37">
        <f t="shared" si="171"/>
        <v>0</v>
      </c>
      <c r="BL244" s="189">
        <v>31.459999999999997</v>
      </c>
      <c r="BM244" s="80">
        <f>+BJ244*'PRECIOS SEGUN ADJ. (FRONTERIZO)'!$B$11*'PRECIOS SEGUN ADJ. (FRONTERIZO)'!$C$11</f>
        <v>0</v>
      </c>
      <c r="BN244" s="80" t="e" vm="1">
        <f>+[4]!NumLetras(BM244,"PESO","PESOS DOMINICANOS","$EE $m CON #d/100 CENTAVOS")</f>
        <v>#VALUE!</v>
      </c>
      <c r="BO244" s="165">
        <v>9</v>
      </c>
      <c r="BP244" s="37">
        <f t="shared" si="186"/>
        <v>360</v>
      </c>
      <c r="BQ244" s="189">
        <v>68.099999999999994</v>
      </c>
      <c r="BR244" s="80">
        <f>+BO244*'PRECIOS SEGUN ADJ (RURAL)'!$B$9*'PRECIOS SEGUN ADJ (RURAL)'!$C$9</f>
        <v>24516</v>
      </c>
      <c r="BS244" s="80" t="e" vm="1">
        <f>+[4]!NumLetras(BR244,"PESO","PESOS DOMINICANOS","$EE $m CON #d/100 CENTAVOS")</f>
        <v>#VALUE!</v>
      </c>
      <c r="BT244" s="165">
        <v>145</v>
      </c>
      <c r="BU244" s="37">
        <f t="shared" si="209"/>
        <v>2900</v>
      </c>
      <c r="BV244" s="189">
        <v>5.5</v>
      </c>
      <c r="BW244" s="80">
        <f>+BT244*'PRECIOS SEGUN ADJ (RURAL)'!$B$10*'PRECIOS SEGUN ADJ (RURAL)'!$C$10</f>
        <v>15950</v>
      </c>
      <c r="BX244" s="80" t="e" vm="1">
        <f>+[4]!NumLetras(BW244,"PESO","PESOS DOMINICANOS","$EE $m CON #d/100 CENTAVOS")</f>
        <v>#VALUE!</v>
      </c>
      <c r="BY244" s="165">
        <v>145</v>
      </c>
      <c r="BZ244" s="37">
        <f t="shared" si="187"/>
        <v>5800</v>
      </c>
      <c r="CA244" s="189">
        <v>7.1500000000000012</v>
      </c>
      <c r="CB244" s="80">
        <f>+BY244*'PRECIOS SEGUN ADJ (RURAL)'!$B$11*'PRECIOS SEGUN ADJ (RURAL)'!$C$11</f>
        <v>41470</v>
      </c>
      <c r="CC244" s="80" t="e" vm="1">
        <f>+[4]!NumLetras(CB244,"PESO","PESOS DOMINICANOS","$EE $m CON #d/100 CENTAVOS")</f>
        <v>#VALUE!</v>
      </c>
      <c r="CD244" s="165">
        <v>145</v>
      </c>
      <c r="CE244" s="37">
        <f t="shared" si="188"/>
        <v>5800</v>
      </c>
      <c r="CF244" s="189">
        <v>6.84</v>
      </c>
      <c r="CG244" s="80">
        <f>+CD244*'PRECIOS SEGUN ADJ (RURAL)'!$B$12*'PRECIOS SEGUN ADJ (RURAL)'!$C$12</f>
        <v>39672</v>
      </c>
      <c r="CH244" s="80" t="e" vm="1">
        <f>+[4]!NumLetras(CG244,"PESO","PESOS DOMINICANOS","$EE $m CON #d/100 CENTAVOS")</f>
        <v>#VALUE!</v>
      </c>
      <c r="CI244" s="37">
        <v>0</v>
      </c>
      <c r="CJ244" s="37">
        <f t="shared" si="172"/>
        <v>0</v>
      </c>
      <c r="CK244" s="189">
        <v>60</v>
      </c>
      <c r="CL244" s="80">
        <f>+CI244*'PRECIOS SEGUN ADJ. (FRONTERIZO)'!$B$16*'PRECIOS SEGUN ADJ. (FRONTERIZO)'!$C$16</f>
        <v>0</v>
      </c>
      <c r="CM244" s="80" t="e" vm="1">
        <f>+[4]!NumLetras(CL244,"PESO","PESOS DOMINICANOS","$EE $m CON #d/100 CENTAVOS")</f>
        <v>#VALUE!</v>
      </c>
      <c r="CN244" s="80">
        <f t="shared" si="189"/>
        <v>0</v>
      </c>
      <c r="CO244" s="37">
        <v>0</v>
      </c>
      <c r="CP244" s="37">
        <f t="shared" si="173"/>
        <v>0</v>
      </c>
      <c r="CQ244" s="189">
        <v>55.649999999999991</v>
      </c>
      <c r="CR244" s="80">
        <f>+CO244*'PRECIOS SEGUN ADJ. (FRONTERIZO)'!$B$17*'PRECIOS SEGUN ADJ. (FRONTERIZO)'!$C$17</f>
        <v>0</v>
      </c>
      <c r="CS244" s="80" t="e" vm="1">
        <f>+[4]!NumLetras(CR244,"PESO","PESOS DOMINICANOS","$EE $m CON #d/100 CENTAVOS")</f>
        <v>#VALUE!</v>
      </c>
      <c r="CT244" s="80">
        <f t="shared" si="190"/>
        <v>0</v>
      </c>
      <c r="CU244" s="165">
        <v>145</v>
      </c>
      <c r="CV244" s="37">
        <f t="shared" si="191"/>
        <v>5800</v>
      </c>
      <c r="CW244" s="189">
        <v>6.5999999999999988</v>
      </c>
      <c r="CX244" s="80">
        <f>+CU244*'PRECIOS SEGUN ADJ (RURAL)'!$B$14*'PRECIOS SEGUN ADJ (RURAL)'!$C$14</f>
        <v>38280</v>
      </c>
      <c r="CY244" s="80" t="e" vm="1">
        <f>+[4]!NumLetras(CX244,"PESO","PESOS DOMINICANOS","$EE $m CON #d/100 CENTAVOS")</f>
        <v>#VALUE!</v>
      </c>
      <c r="CZ244" s="37">
        <v>0</v>
      </c>
      <c r="DA244" s="37">
        <f t="shared" si="174"/>
        <v>0</v>
      </c>
      <c r="DB244" s="189">
        <v>65.75</v>
      </c>
      <c r="DC244" s="80">
        <f>+CZ244*'PRECIOS SEGUN ADJ. (FRONTERIZO)'!$B$19*'PRECIOS SEGUN ADJ. (FRONTERIZO)'!$C$19</f>
        <v>0</v>
      </c>
      <c r="DD244" s="80" t="e" vm="1">
        <f>+[4]!NumLetras(DC244,"PESO","PESOS DOMINICANOS","$EE $m CON #d/100 CENTAVOS")</f>
        <v>#VALUE!</v>
      </c>
      <c r="DE244" s="80">
        <f t="shared" si="192"/>
        <v>0</v>
      </c>
      <c r="DF244" s="165">
        <v>7</v>
      </c>
      <c r="DG244" s="37">
        <f t="shared" si="193"/>
        <v>280</v>
      </c>
      <c r="DH244" s="189">
        <v>82.59999999999998</v>
      </c>
      <c r="DI244" s="80">
        <f>+DF244*'PRECIOS SEGUN ADJ (RURAL)'!$B$15*'PRECIOS SEGUN ADJ (RURAL)'!$C$15</f>
        <v>23127.999999999996</v>
      </c>
      <c r="DJ244" s="80" t="e" vm="1">
        <f>+[4]!NumLetras(DI244,"PESO","PESOS DOMINICANOS","$EE $m CON #d/100 CENTAVOS")</f>
        <v>#VALUE!</v>
      </c>
      <c r="DK244" s="80">
        <f t="shared" si="210"/>
        <v>4163.04</v>
      </c>
      <c r="DL244" s="165">
        <v>145</v>
      </c>
      <c r="DM244" s="37">
        <f t="shared" si="194"/>
        <v>5800</v>
      </c>
      <c r="DN244" s="189">
        <v>23.059999999999995</v>
      </c>
      <c r="DO244" s="80">
        <f>+DL244*'PRECIOS SEGUN ADJ (RURAL)'!$B$17*'PRECIOS SEGUN ADJ (RURAL)'!$C$17</f>
        <v>133748</v>
      </c>
      <c r="DP244" s="80" t="e" vm="1">
        <f>+[4]!NumLetras(DO244,"PESO","PESOS DOMINICANOS","$EE $m CON #d/100 CENTAVOS")</f>
        <v>#VALUE!</v>
      </c>
      <c r="DQ244" s="192">
        <v>0</v>
      </c>
      <c r="DR244" s="192">
        <f t="shared" si="175"/>
        <v>0</v>
      </c>
      <c r="DS244" s="189">
        <v>80.849999999999994</v>
      </c>
      <c r="DT244" s="80">
        <f>+DQ244*'PRECIOS SEGUN ADJ. (FRONTERIZO)'!$B$22*'PRECIOS SEGUN ADJ. (FRONTERIZO)'!$C$22</f>
        <v>0</v>
      </c>
      <c r="DU244" s="80" t="e" vm="1">
        <f>+[4]!NumLetras(DT244,"PESO","PESOS DOMINICANOS","$EE $m CON #d/100 CENTAVOS")</f>
        <v>#VALUE!</v>
      </c>
      <c r="DV244" s="165">
        <v>8</v>
      </c>
      <c r="DW244" s="37">
        <f t="shared" si="195"/>
        <v>320</v>
      </c>
      <c r="DX244" s="189">
        <v>21.83</v>
      </c>
      <c r="DY244" s="80">
        <f>+DV244*'PRECIOS SEGUN ADJ (RURAL)'!$B$19*'PRECIOS SEGUN ADJ (RURAL)'!$C$19</f>
        <v>6985.5999999999995</v>
      </c>
      <c r="DZ244" s="80" t="e" vm="1">
        <f>+[4]!NumLetras(DY244,"PESO","PESOS DOMINICANOS","$EE $m CON #d/100 CENTAVOS")</f>
        <v>#VALUE!</v>
      </c>
      <c r="EA244" s="80">
        <f t="shared" si="211"/>
        <v>1257.4100000000001</v>
      </c>
      <c r="EB244" s="165">
        <v>23</v>
      </c>
      <c r="EC244" s="37">
        <f t="shared" si="196"/>
        <v>920</v>
      </c>
      <c r="ED244" s="189">
        <v>33</v>
      </c>
      <c r="EE244" s="80">
        <f>+EB244*'PRECIOS SEGUN ADJ (RURAL)'!$B$20*'PRECIOS SEGUN ADJ (RURAL)'!$C$20</f>
        <v>30360</v>
      </c>
      <c r="EF244" s="80" t="e" vm="1">
        <f>+[4]!NumLetras(EE244,"PESO","PESOS DOMINICANOS","$EE $m CON #d/100 CENTAVOS")</f>
        <v>#VALUE!</v>
      </c>
      <c r="EG244" s="37">
        <v>0</v>
      </c>
      <c r="EH244" s="37">
        <f t="shared" si="176"/>
        <v>0</v>
      </c>
      <c r="EI244" s="189">
        <v>15.789999999999997</v>
      </c>
      <c r="EJ244" s="80">
        <f>+EG244*'PRECIOS SEGUN ADJ. (FRONTERIZO)'!$B$25*'PRECIOS SEGUN ADJ. (FRONTERIZO)'!$C$25</f>
        <v>0</v>
      </c>
      <c r="EK244" s="80" t="e" vm="1">
        <f>+[4]!NumLetras(EJ244,"PESO","PESOS DOMINICANOS","$EE $m CON #d/100 CENTAVOS")</f>
        <v>#VALUE!</v>
      </c>
      <c r="EL244" s="37">
        <v>0</v>
      </c>
      <c r="EM244" s="37">
        <f t="shared" si="177"/>
        <v>0</v>
      </c>
      <c r="EN244" s="189">
        <v>31.5</v>
      </c>
      <c r="EO244" s="80">
        <f>+EL244*'PRECIOS SEGUN ADJ. (FRONTERIZO)'!$B$26*'PRECIOS SEGUN ADJ. (FRONTERIZO)'!$C$26</f>
        <v>0</v>
      </c>
      <c r="EP244" s="80" t="e" vm="1">
        <f>+[4]!NumLetras(EO244,"PESO","PESOS DOMINICANOS","$EE $m CON #d/100 CENTAVOS")</f>
        <v>#VALUE!</v>
      </c>
      <c r="EQ244" s="193">
        <v>20</v>
      </c>
      <c r="ER244" s="194">
        <f t="shared" si="197"/>
        <v>800</v>
      </c>
      <c r="ES244" s="195">
        <v>21.68</v>
      </c>
      <c r="ET244" s="196">
        <f>+EQ244*'PRECIOS SEGUN ADJ (RURAL)'!$B$13*'PRECIOS SEGUN ADJ (RURAL)'!$C$13</f>
        <v>17344</v>
      </c>
      <c r="EU244" s="196" t="e" vm="1">
        <f>+[4]!NumLetras(ET244,"PESO","PESOS DOMINICANOS","$EE $m CON #d/100 CENTAVOS")</f>
        <v>#VALUE!</v>
      </c>
      <c r="EV244" s="197">
        <v>145</v>
      </c>
      <c r="EW244" s="198">
        <f t="shared" si="212"/>
        <v>2900</v>
      </c>
      <c r="EX244" s="199">
        <v>5.5</v>
      </c>
      <c r="EY244" s="200">
        <f>+EV244*'PRECIOS SEGUN ADJ (RURAL)'!$B$16*'PRECIOS SEGUN ADJ (RURAL)'!$C$16</f>
        <v>15950</v>
      </c>
      <c r="EZ244" s="200" t="e" vm="1">
        <f>+[4]!NumLetras(EY244,"PESO","PESOS DOMINICANOS","$EE $m CON #d/100 CENTAVOS")</f>
        <v>#VALUE!</v>
      </c>
      <c r="FA244" s="201">
        <v>10</v>
      </c>
      <c r="FB244" s="202">
        <f t="shared" si="198"/>
        <v>400</v>
      </c>
      <c r="FC244" s="203">
        <v>220</v>
      </c>
      <c r="FD244" s="204">
        <f>+FA244*'PRECIOS SEGUN ADJ (RURAL)'!$B$18*'PRECIOS SEGUN ADJ (RURAL)'!$C$18</f>
        <v>88000</v>
      </c>
      <c r="FE244" s="204" t="e" vm="1">
        <f>+[4]!NumLetras(FD244,"PESO","PESOS DOMINICANOS","$EE $m CON #d/100 CENTAVOS")</f>
        <v>#VALUE!</v>
      </c>
      <c r="FF244" s="204">
        <f t="shared" si="213"/>
        <v>15840</v>
      </c>
      <c r="FG244" s="80">
        <f t="shared" si="179"/>
        <v>812284.4</v>
      </c>
      <c r="FH244" s="80" t="e" vm="1">
        <f>+[4]!NumLetras(FG244,"PESO","PESOS DOMINICANOS","$EE $m CON #d/100 CENTAVOS")</f>
        <v>#VALUE!</v>
      </c>
      <c r="FI244" s="80">
        <f t="shared" si="178"/>
        <v>68777.210000000006</v>
      </c>
      <c r="FJ244" s="80" t="e" vm="1">
        <f>+[4]!NumLetras(FI244,"PESO","PESOS DOMINICANOS","$EE $m CON #d/100 CENTAVOS")</f>
        <v>#VALUE!</v>
      </c>
      <c r="FK244" s="80">
        <f t="shared" si="199"/>
        <v>743507.19000000006</v>
      </c>
      <c r="FL244" s="80" t="e" vm="1">
        <f>+[4]!NumLetras(FK244,"PESO","PESOS DOMINICANOS","$EE $m CON #d/100 CENTAVOS")</f>
        <v>#VALUE!</v>
      </c>
      <c r="FM244" s="80">
        <f t="shared" si="200"/>
        <v>162456.88</v>
      </c>
      <c r="FN244" s="80" t="e" vm="1">
        <f>+[4]!NumLetras(FM244,"PESO","PESOS DOMINICANOS","$EE $m CON #d/100 CENTAVOS")</f>
        <v>#VALUE!</v>
      </c>
      <c r="FO244" s="80">
        <f t="shared" si="201"/>
        <v>8122.84</v>
      </c>
      <c r="FP244" s="80" t="e" vm="1">
        <f>+[4]!NumLetras(FO244,"PESO","PESOS DOMINICANOS","$EE $m CON #d/100 CENTAVOS")</f>
        <v>#VALUE!</v>
      </c>
      <c r="FQ244" s="80"/>
      <c r="FR244" s="80">
        <f t="shared" si="202"/>
        <v>649827.52</v>
      </c>
      <c r="FS244" s="80" t="e" vm="1">
        <f>+[4]!NumLetras(FR244,"PESO","PESOS DOMINICANOS","$EE $m CON #d/100 CENTAVOS")</f>
        <v>#VALUE!</v>
      </c>
      <c r="FT244" s="37" t="str">
        <f>+VLOOKUP(D244,'RURAL XENIA'!F:G,2,0)</f>
        <v>R-16</v>
      </c>
    </row>
    <row r="245" spans="1:176">
      <c r="A245" s="37">
        <v>134</v>
      </c>
      <c r="B245" s="37">
        <v>134</v>
      </c>
      <c r="C245" s="26" t="s">
        <v>3699</v>
      </c>
      <c r="D245" s="37">
        <v>132321294</v>
      </c>
      <c r="E245" s="37">
        <f>+VLOOKUP(D245,'INFORMACION DE PROVEEDORES'!C:I,2,0)</f>
        <v>132321294</v>
      </c>
      <c r="F245" s="26" t="str">
        <f>+VLOOKUP(D245,'INFORMACION DE PROVEEDORES'!C:J,4,0)</f>
        <v>IDALISA GUZMAN MARTINEZ</v>
      </c>
      <c r="G245" s="37" t="str">
        <f>+VLOOKUP(D245,'INFORMACION DE PROVEEDORES'!C:K,5,0)</f>
        <v>071-0058734-9</v>
      </c>
      <c r="H245" s="26" t="str">
        <f>+VLOOKUP(D245,'INFORMACION DE PROVEEDORES'!C:L,7,0)</f>
        <v>CALLE LUPERON, NO.50 CENTRO DE LA CIUDAD</v>
      </c>
      <c r="I245" s="37" t="str">
        <f>+VLOOKUP(D245,'INFORMACION DE PROVEEDORES'!C:M,3,0)</f>
        <v xml:space="preserve"> JURÍDICA</v>
      </c>
      <c r="J245" s="37">
        <v>1</v>
      </c>
      <c r="K245" s="37">
        <v>141</v>
      </c>
      <c r="L245" s="37">
        <v>10</v>
      </c>
      <c r="M245" s="37">
        <f t="shared" si="203"/>
        <v>400</v>
      </c>
      <c r="N245" s="189">
        <v>60.180000000000007</v>
      </c>
      <c r="O245" s="80">
        <f>+L245*'PRECIOS SEGUN ADJ (RURAL)'!$B$2*'PRECIOS SEGUN ADJ (RURAL)'!$C$2</f>
        <v>24072</v>
      </c>
      <c r="P245" s="80" t="e" vm="1">
        <f>+[4]!NumLetras(O245,"PESO","PESOS DOMINICANOS","$EE $m CON #d/100 CENTAVOS")</f>
        <v>#VALUE!</v>
      </c>
      <c r="Q245" s="80">
        <f t="shared" si="204"/>
        <v>3851.52</v>
      </c>
      <c r="R245" s="165">
        <v>2</v>
      </c>
      <c r="S245" s="37">
        <f t="shared" si="180"/>
        <v>80</v>
      </c>
      <c r="T245" s="189">
        <v>33</v>
      </c>
      <c r="U245" s="80">
        <f>+R245*'PRECIOS SEGUN ADJ (RURAL)'!$B$3*'PRECIOS SEGUN ADJ (RURAL)'!$C$3</f>
        <v>2640</v>
      </c>
      <c r="V245" s="80" t="e" vm="1">
        <f>+[4]!NumLetras(U245,"PESO","PESOS DOMINICANOS","$EE $m CON #d/100 CENTAVOS")</f>
        <v>#VALUE!</v>
      </c>
      <c r="W245" s="192">
        <v>0</v>
      </c>
      <c r="X245" s="37">
        <f t="shared" si="169"/>
        <v>0</v>
      </c>
      <c r="Y245" s="189">
        <v>25.2</v>
      </c>
      <c r="Z245" s="80">
        <f>+W245*'PRECIOS SEGUN ADJ. (FRONTERIZO)'!$B$4*'PRECIOS SEGUN ADJ. (FRONTERIZO)'!$C$4</f>
        <v>0</v>
      </c>
      <c r="AA245" s="80" t="e" vm="1">
        <f>+[4]!NumLetras(Z245,"PESO","PESOS DOMINICANOS","$EE $m CON #d/100 CENTAVOS")</f>
        <v>#VALUE!</v>
      </c>
      <c r="AB245" s="165">
        <v>22</v>
      </c>
      <c r="AC245" s="37">
        <f t="shared" si="181"/>
        <v>880</v>
      </c>
      <c r="AD245" s="189">
        <v>87.91</v>
      </c>
      <c r="AE245" s="80">
        <f>+AB245*'PRECIOS SEGUN ADJ (RURAL)'!$B$4*'PRECIOS SEGUN ADJ (RURAL)'!$C$4</f>
        <v>77360.800000000003</v>
      </c>
      <c r="AF245" s="80" t="e" vm="1">
        <f>+[4]!NumLetras(AE245,"PESO","PESOS DOMINICANOS","$EE $m CON #d/100 CENTAVOS")</f>
        <v>#VALUE!</v>
      </c>
      <c r="AG245" s="80">
        <f t="shared" si="205"/>
        <v>13924.94</v>
      </c>
      <c r="AH245" s="165">
        <v>26</v>
      </c>
      <c r="AI245" s="37">
        <f t="shared" si="182"/>
        <v>1040</v>
      </c>
      <c r="AJ245" s="189">
        <v>53.95</v>
      </c>
      <c r="AK245" s="80">
        <f>+AH245*'PRECIOS SEGUN ADJ (RURAL)'!$B$5*'PRECIOS SEGUN ADJ (RURAL)'!$C$5</f>
        <v>56108</v>
      </c>
      <c r="AL245" s="80" t="e" vm="1">
        <f>+[4]!NumLetras(AK245,"PESO","PESOS DOMINICANOS","$EE $m CON #d/100 CENTAVOS")</f>
        <v>#VALUE!</v>
      </c>
      <c r="AM245" s="165">
        <v>4</v>
      </c>
      <c r="AN245" s="37">
        <f t="shared" si="183"/>
        <v>160</v>
      </c>
      <c r="AO245" s="189">
        <v>29.05</v>
      </c>
      <c r="AP245" s="80">
        <f>+AM245*'PRECIOS SEGUN ADJ (RURAL)'!$B$6*'PRECIOS SEGUN ADJ (RURAL)'!$C$6</f>
        <v>4648</v>
      </c>
      <c r="AQ245" s="80" t="e" vm="1">
        <f>+[4]!NumLetras(AP245,"PESO","PESOS DOMINICANOS","$EE $m CON #d/100 CENTAVOS")</f>
        <v>#VALUE!</v>
      </c>
      <c r="AR245" s="80">
        <f t="shared" si="206"/>
        <v>743.68</v>
      </c>
      <c r="AS245" s="165">
        <v>8</v>
      </c>
      <c r="AT245" s="37">
        <f t="shared" si="184"/>
        <v>320</v>
      </c>
      <c r="AU245" s="189">
        <v>304.44</v>
      </c>
      <c r="AV245" s="80">
        <f>+AS245*'PRECIOS SEGUN ADJ (RURAL)'!$B$7*'PRECIOS SEGUN ADJ (RURAL)'!$C$7</f>
        <v>97420.800000000003</v>
      </c>
      <c r="AW245" s="80" t="e" vm="1">
        <f>+[4]!NumLetras(AV245,"PESO","PESOS DOMINICANOS","$EE $m CON #d/100 CENTAVOS")</f>
        <v>#VALUE!</v>
      </c>
      <c r="AX245" s="80">
        <f t="shared" si="207"/>
        <v>17535.740000000002</v>
      </c>
      <c r="AY245" s="37">
        <v>0</v>
      </c>
      <c r="AZ245" s="37">
        <f t="shared" si="170"/>
        <v>0</v>
      </c>
      <c r="BA245" s="189">
        <v>18.899999999999999</v>
      </c>
      <c r="BB245" s="80">
        <f>+AY245*'PRECIOS SEGUN ADJ. (FRONTERIZO)'!$B$9*'PRECIOS SEGUN ADJ. (FRONTERIZO)'!$C$9</f>
        <v>0</v>
      </c>
      <c r="BC245" s="80" t="e" vm="1">
        <f>+[4]!NumLetras(BB245,"PESO","PESOS DOMINICANOS","$EE $m CON #d/100 CENTAVOS")</f>
        <v>#VALUE!</v>
      </c>
      <c r="BD245" s="165">
        <v>2</v>
      </c>
      <c r="BE245" s="37">
        <f t="shared" si="185"/>
        <v>80</v>
      </c>
      <c r="BF245" s="189">
        <v>140.38999999999999</v>
      </c>
      <c r="BG245" s="80">
        <f>+BD245*'PRECIOS SEGUN ADJ (RURAL)'!$B$8*'PRECIOS SEGUN ADJ (RURAL)'!$C$8</f>
        <v>11231.199999999999</v>
      </c>
      <c r="BH245" s="80" t="e" vm="1">
        <f>+[4]!NumLetras(BG245,"PESO","PESOS DOMINICANOS","$EE $m CON #d/100 CENTAVOS")</f>
        <v>#VALUE!</v>
      </c>
      <c r="BI245" s="80">
        <f t="shared" si="208"/>
        <v>2021.62</v>
      </c>
      <c r="BJ245" s="37">
        <v>0</v>
      </c>
      <c r="BK245" s="37">
        <f t="shared" si="171"/>
        <v>0</v>
      </c>
      <c r="BL245" s="189">
        <v>31.459999999999997</v>
      </c>
      <c r="BM245" s="80">
        <f>+BJ245*'PRECIOS SEGUN ADJ. (FRONTERIZO)'!$B$11*'PRECIOS SEGUN ADJ. (FRONTERIZO)'!$C$11</f>
        <v>0</v>
      </c>
      <c r="BN245" s="80" t="e" vm="1">
        <f>+[4]!NumLetras(BM245,"PESO","PESOS DOMINICANOS","$EE $m CON #d/100 CENTAVOS")</f>
        <v>#VALUE!</v>
      </c>
      <c r="BO245" s="165">
        <v>7</v>
      </c>
      <c r="BP245" s="37">
        <f t="shared" si="186"/>
        <v>280</v>
      </c>
      <c r="BQ245" s="189">
        <v>68.099999999999994</v>
      </c>
      <c r="BR245" s="80">
        <f>+BO245*'PRECIOS SEGUN ADJ (RURAL)'!$B$9*'PRECIOS SEGUN ADJ (RURAL)'!$C$9</f>
        <v>19067.999999999996</v>
      </c>
      <c r="BS245" s="80" t="e" vm="1">
        <f>+[4]!NumLetras(BR245,"PESO","PESOS DOMINICANOS","$EE $m CON #d/100 CENTAVOS")</f>
        <v>#VALUE!</v>
      </c>
      <c r="BT245" s="165">
        <v>141</v>
      </c>
      <c r="BU245" s="37">
        <f t="shared" si="209"/>
        <v>2820</v>
      </c>
      <c r="BV245" s="189">
        <v>5.5</v>
      </c>
      <c r="BW245" s="80">
        <f>+BT245*'PRECIOS SEGUN ADJ (RURAL)'!$B$10*'PRECIOS SEGUN ADJ (RURAL)'!$C$10</f>
        <v>15510</v>
      </c>
      <c r="BX245" s="80" t="e" vm="1">
        <f>+[4]!NumLetras(BW245,"PESO","PESOS DOMINICANOS","$EE $m CON #d/100 CENTAVOS")</f>
        <v>#VALUE!</v>
      </c>
      <c r="BY245" s="165">
        <v>141</v>
      </c>
      <c r="BZ245" s="37">
        <f t="shared" si="187"/>
        <v>5640</v>
      </c>
      <c r="CA245" s="189">
        <v>7.1500000000000012</v>
      </c>
      <c r="CB245" s="80">
        <f>+BY245*'PRECIOS SEGUN ADJ (RURAL)'!$B$11*'PRECIOS SEGUN ADJ (RURAL)'!$C$11</f>
        <v>40326</v>
      </c>
      <c r="CC245" s="80" t="e" vm="1">
        <f>+[4]!NumLetras(CB245,"PESO","PESOS DOMINICANOS","$EE $m CON #d/100 CENTAVOS")</f>
        <v>#VALUE!</v>
      </c>
      <c r="CD245" s="165">
        <v>141</v>
      </c>
      <c r="CE245" s="37">
        <f t="shared" si="188"/>
        <v>5640</v>
      </c>
      <c r="CF245" s="189">
        <v>6.84</v>
      </c>
      <c r="CG245" s="80">
        <f>+CD245*'PRECIOS SEGUN ADJ (RURAL)'!$B$12*'PRECIOS SEGUN ADJ (RURAL)'!$C$12</f>
        <v>38577.599999999999</v>
      </c>
      <c r="CH245" s="80" t="e" vm="1">
        <f>+[4]!NumLetras(CG245,"PESO","PESOS DOMINICANOS","$EE $m CON #d/100 CENTAVOS")</f>
        <v>#VALUE!</v>
      </c>
      <c r="CI245" s="37">
        <v>0</v>
      </c>
      <c r="CJ245" s="37">
        <f t="shared" si="172"/>
        <v>0</v>
      </c>
      <c r="CK245" s="189">
        <v>60</v>
      </c>
      <c r="CL245" s="80">
        <f>+CI245*'PRECIOS SEGUN ADJ. (FRONTERIZO)'!$B$16*'PRECIOS SEGUN ADJ. (FRONTERIZO)'!$C$16</f>
        <v>0</v>
      </c>
      <c r="CM245" s="80" t="e" vm="1">
        <f>+[4]!NumLetras(CL245,"PESO","PESOS DOMINICANOS","$EE $m CON #d/100 CENTAVOS")</f>
        <v>#VALUE!</v>
      </c>
      <c r="CN245" s="80">
        <f t="shared" si="189"/>
        <v>0</v>
      </c>
      <c r="CO245" s="37">
        <v>0</v>
      </c>
      <c r="CP245" s="37">
        <f t="shared" si="173"/>
        <v>0</v>
      </c>
      <c r="CQ245" s="189">
        <v>55.649999999999991</v>
      </c>
      <c r="CR245" s="80">
        <f>+CO245*'PRECIOS SEGUN ADJ. (FRONTERIZO)'!$B$17*'PRECIOS SEGUN ADJ. (FRONTERIZO)'!$C$17</f>
        <v>0</v>
      </c>
      <c r="CS245" s="80" t="e" vm="1">
        <f>+[4]!NumLetras(CR245,"PESO","PESOS DOMINICANOS","$EE $m CON #d/100 CENTAVOS")</f>
        <v>#VALUE!</v>
      </c>
      <c r="CT245" s="80">
        <f t="shared" si="190"/>
        <v>0</v>
      </c>
      <c r="CU245" s="165">
        <v>141</v>
      </c>
      <c r="CV245" s="37">
        <f t="shared" si="191"/>
        <v>5640</v>
      </c>
      <c r="CW245" s="189">
        <v>6.5999999999999988</v>
      </c>
      <c r="CX245" s="80">
        <f>+CU245*'PRECIOS SEGUN ADJ (RURAL)'!$B$14*'PRECIOS SEGUN ADJ (RURAL)'!$C$14</f>
        <v>37224</v>
      </c>
      <c r="CY245" s="80" t="e" vm="1">
        <f>+[4]!NumLetras(CX245,"PESO","PESOS DOMINICANOS","$EE $m CON #d/100 CENTAVOS")</f>
        <v>#VALUE!</v>
      </c>
      <c r="CZ245" s="37">
        <v>0</v>
      </c>
      <c r="DA245" s="37">
        <f t="shared" si="174"/>
        <v>0</v>
      </c>
      <c r="DB245" s="189">
        <v>65.75</v>
      </c>
      <c r="DC245" s="80">
        <f>+CZ245*'PRECIOS SEGUN ADJ. (FRONTERIZO)'!$B$19*'PRECIOS SEGUN ADJ. (FRONTERIZO)'!$C$19</f>
        <v>0</v>
      </c>
      <c r="DD245" s="80" t="e" vm="1">
        <f>+[4]!NumLetras(DC245,"PESO","PESOS DOMINICANOS","$EE $m CON #d/100 CENTAVOS")</f>
        <v>#VALUE!</v>
      </c>
      <c r="DE245" s="80">
        <f t="shared" si="192"/>
        <v>0</v>
      </c>
      <c r="DF245" s="165">
        <v>5</v>
      </c>
      <c r="DG245" s="37">
        <f t="shared" si="193"/>
        <v>200</v>
      </c>
      <c r="DH245" s="189">
        <v>82.59999999999998</v>
      </c>
      <c r="DI245" s="80">
        <f>+DF245*'PRECIOS SEGUN ADJ (RURAL)'!$B$15*'PRECIOS SEGUN ADJ (RURAL)'!$C$15</f>
        <v>16520</v>
      </c>
      <c r="DJ245" s="80" t="e" vm="1">
        <f>+[4]!NumLetras(DI245,"PESO","PESOS DOMINICANOS","$EE $m CON #d/100 CENTAVOS")</f>
        <v>#VALUE!</v>
      </c>
      <c r="DK245" s="80">
        <f t="shared" si="210"/>
        <v>2973.6</v>
      </c>
      <c r="DL245" s="165">
        <v>141</v>
      </c>
      <c r="DM245" s="37">
        <f t="shared" si="194"/>
        <v>5640</v>
      </c>
      <c r="DN245" s="189">
        <v>23.059999999999995</v>
      </c>
      <c r="DO245" s="80">
        <f>+DL245*'PRECIOS SEGUN ADJ (RURAL)'!$B$17*'PRECIOS SEGUN ADJ (RURAL)'!$C$17</f>
        <v>130058.4</v>
      </c>
      <c r="DP245" s="80" t="e" vm="1">
        <f>+[4]!NumLetras(DO245,"PESO","PESOS DOMINICANOS","$EE $m CON #d/100 CENTAVOS")</f>
        <v>#VALUE!</v>
      </c>
      <c r="DQ245" s="192">
        <v>0</v>
      </c>
      <c r="DR245" s="192">
        <f t="shared" si="175"/>
        <v>0</v>
      </c>
      <c r="DS245" s="189">
        <v>80.849999999999994</v>
      </c>
      <c r="DT245" s="80">
        <f>+DQ245*'PRECIOS SEGUN ADJ. (FRONTERIZO)'!$B$22*'PRECIOS SEGUN ADJ. (FRONTERIZO)'!$C$22</f>
        <v>0</v>
      </c>
      <c r="DU245" s="80" t="e" vm="1">
        <f>+[4]!NumLetras(DT245,"PESO","PESOS DOMINICANOS","$EE $m CON #d/100 CENTAVOS")</f>
        <v>#VALUE!</v>
      </c>
      <c r="DV245" s="165">
        <v>6</v>
      </c>
      <c r="DW245" s="37">
        <f t="shared" si="195"/>
        <v>240</v>
      </c>
      <c r="DX245" s="189">
        <v>21.83</v>
      </c>
      <c r="DY245" s="80">
        <f>+DV245*'PRECIOS SEGUN ADJ (RURAL)'!$B$19*'PRECIOS SEGUN ADJ (RURAL)'!$C$19</f>
        <v>5239.2</v>
      </c>
      <c r="DZ245" s="80" t="e" vm="1">
        <f>+[4]!NumLetras(DY245,"PESO","PESOS DOMINICANOS","$EE $m CON #d/100 CENTAVOS")</f>
        <v>#VALUE!</v>
      </c>
      <c r="EA245" s="80">
        <f t="shared" si="211"/>
        <v>943.06</v>
      </c>
      <c r="EB245" s="165">
        <v>21</v>
      </c>
      <c r="EC245" s="37">
        <f t="shared" si="196"/>
        <v>840</v>
      </c>
      <c r="ED245" s="189">
        <v>33</v>
      </c>
      <c r="EE245" s="80">
        <f>+EB245*'PRECIOS SEGUN ADJ (RURAL)'!$B$20*'PRECIOS SEGUN ADJ (RURAL)'!$C$20</f>
        <v>27720</v>
      </c>
      <c r="EF245" s="80" t="e" vm="1">
        <f>+[4]!NumLetras(EE245,"PESO","PESOS DOMINICANOS","$EE $m CON #d/100 CENTAVOS")</f>
        <v>#VALUE!</v>
      </c>
      <c r="EG245" s="37">
        <v>0</v>
      </c>
      <c r="EH245" s="37">
        <f t="shared" si="176"/>
        <v>0</v>
      </c>
      <c r="EI245" s="189">
        <v>15.789999999999997</v>
      </c>
      <c r="EJ245" s="80">
        <f>+EG245*'PRECIOS SEGUN ADJ. (FRONTERIZO)'!$B$25*'PRECIOS SEGUN ADJ. (FRONTERIZO)'!$C$25</f>
        <v>0</v>
      </c>
      <c r="EK245" s="80" t="e" vm="1">
        <f>+[4]!NumLetras(EJ245,"PESO","PESOS DOMINICANOS","$EE $m CON #d/100 CENTAVOS")</f>
        <v>#VALUE!</v>
      </c>
      <c r="EL245" s="37">
        <v>0</v>
      </c>
      <c r="EM245" s="37">
        <f t="shared" si="177"/>
        <v>0</v>
      </c>
      <c r="EN245" s="189">
        <v>31.5</v>
      </c>
      <c r="EO245" s="80">
        <f>+EL245*'PRECIOS SEGUN ADJ. (FRONTERIZO)'!$B$26*'PRECIOS SEGUN ADJ. (FRONTERIZO)'!$C$26</f>
        <v>0</v>
      </c>
      <c r="EP245" s="80" t="e" vm="1">
        <f>+[4]!NumLetras(EO245,"PESO","PESOS DOMINICANOS","$EE $m CON #d/100 CENTAVOS")</f>
        <v>#VALUE!</v>
      </c>
      <c r="EQ245" s="193">
        <v>18</v>
      </c>
      <c r="ER245" s="194">
        <f t="shared" si="197"/>
        <v>720</v>
      </c>
      <c r="ES245" s="195">
        <v>21.68</v>
      </c>
      <c r="ET245" s="196">
        <f>+EQ245*'PRECIOS SEGUN ADJ (RURAL)'!$B$13*'PRECIOS SEGUN ADJ (RURAL)'!$C$13</f>
        <v>15609.6</v>
      </c>
      <c r="EU245" s="196" t="e" vm="1">
        <f>+[4]!NumLetras(ET245,"PESO","PESOS DOMINICANOS","$EE $m CON #d/100 CENTAVOS")</f>
        <v>#VALUE!</v>
      </c>
      <c r="EV245" s="197">
        <v>141</v>
      </c>
      <c r="EW245" s="198">
        <f t="shared" si="212"/>
        <v>2820</v>
      </c>
      <c r="EX245" s="199">
        <v>5.5</v>
      </c>
      <c r="EY245" s="200">
        <f>+EV245*'PRECIOS SEGUN ADJ (RURAL)'!$B$16*'PRECIOS SEGUN ADJ (RURAL)'!$C$16</f>
        <v>15510</v>
      </c>
      <c r="EZ245" s="200" t="e" vm="1">
        <f>+[4]!NumLetras(EY245,"PESO","PESOS DOMINICANOS","$EE $m CON #d/100 CENTAVOS")</f>
        <v>#VALUE!</v>
      </c>
      <c r="FA245" s="201">
        <v>8</v>
      </c>
      <c r="FB245" s="202">
        <f t="shared" si="198"/>
        <v>320</v>
      </c>
      <c r="FC245" s="203">
        <v>220</v>
      </c>
      <c r="FD245" s="204">
        <f>+FA245*'PRECIOS SEGUN ADJ (RURAL)'!$B$18*'PRECIOS SEGUN ADJ (RURAL)'!$C$18</f>
        <v>70400</v>
      </c>
      <c r="FE245" s="204" t="e" vm="1">
        <f>+[4]!NumLetras(FD245,"PESO","PESOS DOMINICANOS","$EE $m CON #d/100 CENTAVOS")</f>
        <v>#VALUE!</v>
      </c>
      <c r="FF245" s="204">
        <f t="shared" si="213"/>
        <v>12672</v>
      </c>
      <c r="FG245" s="80">
        <f t="shared" si="179"/>
        <v>705243.59999999986</v>
      </c>
      <c r="FH245" s="80" t="e" vm="1">
        <f>+[4]!NumLetras(FG245,"PESO","PESOS DOMINICANOS","$EE $m CON #d/100 CENTAVOS")</f>
        <v>#VALUE!</v>
      </c>
      <c r="FI245" s="80">
        <f t="shared" si="178"/>
        <v>54666.16</v>
      </c>
      <c r="FJ245" s="80" t="e" vm="1">
        <f>+[4]!NumLetras(FI245,"PESO","PESOS DOMINICANOS","$EE $m CON #d/100 CENTAVOS")</f>
        <v>#VALUE!</v>
      </c>
      <c r="FK245" s="80">
        <f t="shared" si="199"/>
        <v>650577.43999999983</v>
      </c>
      <c r="FL245" s="80" t="e" vm="1">
        <f>+[4]!NumLetras(FK245,"PESO","PESOS DOMINICANOS","$EE $m CON #d/100 CENTAVOS")</f>
        <v>#VALUE!</v>
      </c>
      <c r="FM245" s="80">
        <f t="shared" si="200"/>
        <v>141048.72</v>
      </c>
      <c r="FN245" s="80" t="e" vm="1">
        <f>+[4]!NumLetras(FM245,"PESO","PESOS DOMINICANOS","$EE $m CON #d/100 CENTAVOS")</f>
        <v>#VALUE!</v>
      </c>
      <c r="FO245" s="80">
        <f t="shared" si="201"/>
        <v>7052.44</v>
      </c>
      <c r="FP245" s="80" t="e" vm="1">
        <f>+[4]!NumLetras(FO245,"PESO","PESOS DOMINICANOS","$EE $m CON #d/100 CENTAVOS")</f>
        <v>#VALUE!</v>
      </c>
      <c r="FQ245" s="80"/>
      <c r="FR245" s="80">
        <f t="shared" si="202"/>
        <v>564194.87999999989</v>
      </c>
      <c r="FS245" s="80" t="e" vm="1">
        <f>+[4]!NumLetras(FR245,"PESO","PESOS DOMINICANOS","$EE $m CON #d/100 CENTAVOS")</f>
        <v>#VALUE!</v>
      </c>
      <c r="FT245" s="37" t="str">
        <f>+VLOOKUP(D245,'RURAL XENIA'!F:G,2,0)</f>
        <v>R-04</v>
      </c>
    </row>
    <row r="246" spans="1:176">
      <c r="A246" s="37">
        <v>135</v>
      </c>
      <c r="B246" s="37">
        <v>135</v>
      </c>
      <c r="C246" s="26" t="s">
        <v>1730</v>
      </c>
      <c r="D246" s="37">
        <v>2700341635</v>
      </c>
      <c r="E246" s="37" t="str">
        <f>+VLOOKUP(D246,'INFORMACION DE PROVEEDORES'!C:I,2,0)</f>
        <v>027-0034163-5</v>
      </c>
      <c r="F246" s="26" t="str">
        <f>+VLOOKUP(D246,'INFORMACION DE PROVEEDORES'!C:J,4,0)</f>
        <v>SANDY DANIEL PUENTE GOMEZ</v>
      </c>
      <c r="G246" s="37" t="str">
        <f>+VLOOKUP(D246,'INFORMACION DE PROVEEDORES'!C:K,5,0)</f>
        <v>027-0034163-5</v>
      </c>
      <c r="H246" s="26" t="str">
        <f>+VLOOKUP(D246,'INFORMACION DE PROVEEDORES'!C:L,7,0)</f>
        <v>CALLE 27 DE FEBRERO NO.124 SECTOR GUALEY</v>
      </c>
      <c r="I246" s="37" t="str">
        <f>+VLOOKUP(D246,'INFORMACION DE PROVEEDORES'!C:M,3,0)</f>
        <v xml:space="preserve"> FÍSICA</v>
      </c>
      <c r="J246" s="37">
        <v>2</v>
      </c>
      <c r="K246" s="37">
        <v>197</v>
      </c>
      <c r="L246" s="37">
        <v>14</v>
      </c>
      <c r="M246" s="37">
        <f t="shared" si="203"/>
        <v>560</v>
      </c>
      <c r="N246" s="189">
        <v>60.180000000000007</v>
      </c>
      <c r="O246" s="80">
        <f>+L246*'PRECIOS SEGUN ADJ (RURAL)'!$B$2*'PRECIOS SEGUN ADJ (RURAL)'!$C$2</f>
        <v>33700.800000000003</v>
      </c>
      <c r="P246" s="80" t="e" vm="1">
        <f>+[4]!NumLetras(O246,"PESO","PESOS DOMINICANOS","$EE $m CON #d/100 CENTAVOS")</f>
        <v>#VALUE!</v>
      </c>
      <c r="Q246" s="80">
        <f t="shared" si="204"/>
        <v>5392.13</v>
      </c>
      <c r="R246" s="165">
        <v>3</v>
      </c>
      <c r="S246" s="37">
        <f t="shared" si="180"/>
        <v>120</v>
      </c>
      <c r="T246" s="189">
        <v>33</v>
      </c>
      <c r="U246" s="80">
        <f>+R246*'PRECIOS SEGUN ADJ (RURAL)'!$B$3*'PRECIOS SEGUN ADJ (RURAL)'!$C$3</f>
        <v>3960</v>
      </c>
      <c r="V246" s="80" t="e" vm="1">
        <f>+[4]!NumLetras(U246,"PESO","PESOS DOMINICANOS","$EE $m CON #d/100 CENTAVOS")</f>
        <v>#VALUE!</v>
      </c>
      <c r="W246" s="192">
        <v>0</v>
      </c>
      <c r="X246" s="37">
        <f t="shared" si="169"/>
        <v>0</v>
      </c>
      <c r="Y246" s="189">
        <v>25.2</v>
      </c>
      <c r="Z246" s="80">
        <f>+W246*'PRECIOS SEGUN ADJ. (FRONTERIZO)'!$B$4*'PRECIOS SEGUN ADJ. (FRONTERIZO)'!$C$4</f>
        <v>0</v>
      </c>
      <c r="AA246" s="80" t="e" vm="1">
        <f>+[4]!NumLetras(Z246,"PESO","PESOS DOMINICANOS","$EE $m CON #d/100 CENTAVOS")</f>
        <v>#VALUE!</v>
      </c>
      <c r="AB246" s="165">
        <v>31</v>
      </c>
      <c r="AC246" s="37">
        <f t="shared" si="181"/>
        <v>1240</v>
      </c>
      <c r="AD246" s="189">
        <v>87.91</v>
      </c>
      <c r="AE246" s="80">
        <f>+AB246*'PRECIOS SEGUN ADJ (RURAL)'!$B$4*'PRECIOS SEGUN ADJ (RURAL)'!$C$4</f>
        <v>109008.4</v>
      </c>
      <c r="AF246" s="80" t="e" vm="1">
        <f>+[4]!NumLetras(AE246,"PESO","PESOS DOMINICANOS","$EE $m CON #d/100 CENTAVOS")</f>
        <v>#VALUE!</v>
      </c>
      <c r="AG246" s="80">
        <f t="shared" si="205"/>
        <v>19621.509999999998</v>
      </c>
      <c r="AH246" s="165">
        <v>37</v>
      </c>
      <c r="AI246" s="37">
        <f t="shared" si="182"/>
        <v>1480</v>
      </c>
      <c r="AJ246" s="189">
        <v>53.95</v>
      </c>
      <c r="AK246" s="80">
        <f>+AH246*'PRECIOS SEGUN ADJ (RURAL)'!$B$5*'PRECIOS SEGUN ADJ (RURAL)'!$C$5</f>
        <v>79846</v>
      </c>
      <c r="AL246" s="80" t="e" vm="1">
        <f>+[4]!NumLetras(AK246,"PESO","PESOS DOMINICANOS","$EE $m CON #d/100 CENTAVOS")</f>
        <v>#VALUE!</v>
      </c>
      <c r="AM246" s="165">
        <v>6</v>
      </c>
      <c r="AN246" s="37">
        <f t="shared" si="183"/>
        <v>240</v>
      </c>
      <c r="AO246" s="189">
        <v>29.05</v>
      </c>
      <c r="AP246" s="80">
        <f>+AM246*'PRECIOS SEGUN ADJ (RURAL)'!$B$6*'PRECIOS SEGUN ADJ (RURAL)'!$C$6</f>
        <v>6972</v>
      </c>
      <c r="AQ246" s="80" t="e" vm="1">
        <f>+[4]!NumLetras(AP246,"PESO","PESOS DOMINICANOS","$EE $m CON #d/100 CENTAVOS")</f>
        <v>#VALUE!</v>
      </c>
      <c r="AR246" s="80">
        <f t="shared" si="206"/>
        <v>1115.52</v>
      </c>
      <c r="AS246" s="165">
        <v>12</v>
      </c>
      <c r="AT246" s="37">
        <f t="shared" si="184"/>
        <v>480</v>
      </c>
      <c r="AU246" s="189">
        <v>304.44</v>
      </c>
      <c r="AV246" s="80">
        <f>+AS246*'PRECIOS SEGUN ADJ (RURAL)'!$B$7*'PRECIOS SEGUN ADJ (RURAL)'!$C$7</f>
        <v>146131.19999999998</v>
      </c>
      <c r="AW246" s="80" t="e" vm="1">
        <f>+[4]!NumLetras(AV246,"PESO","PESOS DOMINICANOS","$EE $m CON #d/100 CENTAVOS")</f>
        <v>#VALUE!</v>
      </c>
      <c r="AX246" s="80">
        <f t="shared" si="207"/>
        <v>26303.62</v>
      </c>
      <c r="AY246" s="37">
        <v>0</v>
      </c>
      <c r="AZ246" s="37">
        <f t="shared" si="170"/>
        <v>0</v>
      </c>
      <c r="BA246" s="189">
        <v>18.899999999999999</v>
      </c>
      <c r="BB246" s="80">
        <f>+AY246*'PRECIOS SEGUN ADJ. (FRONTERIZO)'!$B$9*'PRECIOS SEGUN ADJ. (FRONTERIZO)'!$C$9</f>
        <v>0</v>
      </c>
      <c r="BC246" s="80" t="e" vm="1">
        <f>+[4]!NumLetras(BB246,"PESO","PESOS DOMINICANOS","$EE $m CON #d/100 CENTAVOS")</f>
        <v>#VALUE!</v>
      </c>
      <c r="BD246" s="165">
        <v>3</v>
      </c>
      <c r="BE246" s="37">
        <f t="shared" si="185"/>
        <v>120</v>
      </c>
      <c r="BF246" s="189">
        <v>140.38999999999999</v>
      </c>
      <c r="BG246" s="80">
        <f>+BD246*'PRECIOS SEGUN ADJ (RURAL)'!$B$8*'PRECIOS SEGUN ADJ (RURAL)'!$C$8</f>
        <v>16846.8</v>
      </c>
      <c r="BH246" s="80" t="e" vm="1">
        <f>+[4]!NumLetras(BG246,"PESO","PESOS DOMINICANOS","$EE $m CON #d/100 CENTAVOS")</f>
        <v>#VALUE!</v>
      </c>
      <c r="BI246" s="80">
        <f t="shared" si="208"/>
        <v>3032.42</v>
      </c>
      <c r="BJ246" s="37">
        <v>0</v>
      </c>
      <c r="BK246" s="37">
        <f t="shared" si="171"/>
        <v>0</v>
      </c>
      <c r="BL246" s="189">
        <v>31.459999999999997</v>
      </c>
      <c r="BM246" s="80">
        <f>+BJ246*'PRECIOS SEGUN ADJ. (FRONTERIZO)'!$B$11*'PRECIOS SEGUN ADJ. (FRONTERIZO)'!$C$11</f>
        <v>0</v>
      </c>
      <c r="BN246" s="80" t="e" vm="1">
        <f>+[4]!NumLetras(BM246,"PESO","PESOS DOMINICANOS","$EE $m CON #d/100 CENTAVOS")</f>
        <v>#VALUE!</v>
      </c>
      <c r="BO246" s="165">
        <v>10</v>
      </c>
      <c r="BP246" s="37">
        <f t="shared" si="186"/>
        <v>400</v>
      </c>
      <c r="BQ246" s="189">
        <v>68.099999999999994</v>
      </c>
      <c r="BR246" s="80">
        <f>+BO246*'PRECIOS SEGUN ADJ (RURAL)'!$B$9*'PRECIOS SEGUN ADJ (RURAL)'!$C$9</f>
        <v>27240</v>
      </c>
      <c r="BS246" s="80" t="e" vm="1">
        <f>+[4]!NumLetras(BR246,"PESO","PESOS DOMINICANOS","$EE $m CON #d/100 CENTAVOS")</f>
        <v>#VALUE!</v>
      </c>
      <c r="BT246" s="165">
        <v>197</v>
      </c>
      <c r="BU246" s="37">
        <f t="shared" si="209"/>
        <v>3940</v>
      </c>
      <c r="BV246" s="189">
        <v>5.5</v>
      </c>
      <c r="BW246" s="80">
        <f>+BT246*'PRECIOS SEGUN ADJ (RURAL)'!$B$10*'PRECIOS SEGUN ADJ (RURAL)'!$C$10</f>
        <v>21670</v>
      </c>
      <c r="BX246" s="80" t="e" vm="1">
        <f>+[4]!NumLetras(BW246,"PESO","PESOS DOMINICANOS","$EE $m CON #d/100 CENTAVOS")</f>
        <v>#VALUE!</v>
      </c>
      <c r="BY246" s="165">
        <v>197</v>
      </c>
      <c r="BZ246" s="37">
        <f t="shared" si="187"/>
        <v>7880</v>
      </c>
      <c r="CA246" s="189">
        <v>7.1500000000000012</v>
      </c>
      <c r="CB246" s="80">
        <f>+BY246*'PRECIOS SEGUN ADJ (RURAL)'!$B$11*'PRECIOS SEGUN ADJ (RURAL)'!$C$11</f>
        <v>56342.000000000007</v>
      </c>
      <c r="CC246" s="80" t="e" vm="1">
        <f>+[4]!NumLetras(CB246,"PESO","PESOS DOMINICANOS","$EE $m CON #d/100 CENTAVOS")</f>
        <v>#VALUE!</v>
      </c>
      <c r="CD246" s="165">
        <v>197</v>
      </c>
      <c r="CE246" s="37">
        <f t="shared" si="188"/>
        <v>7880</v>
      </c>
      <c r="CF246" s="189">
        <v>6.84</v>
      </c>
      <c r="CG246" s="80">
        <f>+CD246*'PRECIOS SEGUN ADJ (RURAL)'!$B$12*'PRECIOS SEGUN ADJ (RURAL)'!$C$12</f>
        <v>53899.199999999997</v>
      </c>
      <c r="CH246" s="80" t="e" vm="1">
        <f>+[4]!NumLetras(CG246,"PESO","PESOS DOMINICANOS","$EE $m CON #d/100 CENTAVOS")</f>
        <v>#VALUE!</v>
      </c>
      <c r="CI246" s="37">
        <v>0</v>
      </c>
      <c r="CJ246" s="37">
        <f t="shared" si="172"/>
        <v>0</v>
      </c>
      <c r="CK246" s="189">
        <v>60</v>
      </c>
      <c r="CL246" s="80">
        <f>+CI246*'PRECIOS SEGUN ADJ. (FRONTERIZO)'!$B$16*'PRECIOS SEGUN ADJ. (FRONTERIZO)'!$C$16</f>
        <v>0</v>
      </c>
      <c r="CM246" s="80" t="e" vm="1">
        <f>+[4]!NumLetras(CL246,"PESO","PESOS DOMINICANOS","$EE $m CON #d/100 CENTAVOS")</f>
        <v>#VALUE!</v>
      </c>
      <c r="CN246" s="80">
        <f t="shared" si="189"/>
        <v>0</v>
      </c>
      <c r="CO246" s="37">
        <v>0</v>
      </c>
      <c r="CP246" s="37">
        <f t="shared" si="173"/>
        <v>0</v>
      </c>
      <c r="CQ246" s="189">
        <v>55.649999999999991</v>
      </c>
      <c r="CR246" s="80">
        <f>+CO246*'PRECIOS SEGUN ADJ. (FRONTERIZO)'!$B$17*'PRECIOS SEGUN ADJ. (FRONTERIZO)'!$C$17</f>
        <v>0</v>
      </c>
      <c r="CS246" s="80" t="e" vm="1">
        <f>+[4]!NumLetras(CR246,"PESO","PESOS DOMINICANOS","$EE $m CON #d/100 CENTAVOS")</f>
        <v>#VALUE!</v>
      </c>
      <c r="CT246" s="80">
        <f t="shared" si="190"/>
        <v>0</v>
      </c>
      <c r="CU246" s="165">
        <v>197</v>
      </c>
      <c r="CV246" s="37">
        <f t="shared" si="191"/>
        <v>7880</v>
      </c>
      <c r="CW246" s="189">
        <v>6.5999999999999988</v>
      </c>
      <c r="CX246" s="80">
        <f>+CU246*'PRECIOS SEGUN ADJ (RURAL)'!$B$14*'PRECIOS SEGUN ADJ (RURAL)'!$C$14</f>
        <v>52007.999999999993</v>
      </c>
      <c r="CY246" s="80" t="e" vm="1">
        <f>+[4]!NumLetras(CX246,"PESO","PESOS DOMINICANOS","$EE $m CON #d/100 CENTAVOS")</f>
        <v>#VALUE!</v>
      </c>
      <c r="CZ246" s="37">
        <v>0</v>
      </c>
      <c r="DA246" s="37">
        <f t="shared" si="174"/>
        <v>0</v>
      </c>
      <c r="DB246" s="189">
        <v>65.75</v>
      </c>
      <c r="DC246" s="80">
        <f>+CZ246*'PRECIOS SEGUN ADJ. (FRONTERIZO)'!$B$19*'PRECIOS SEGUN ADJ. (FRONTERIZO)'!$C$19</f>
        <v>0</v>
      </c>
      <c r="DD246" s="80" t="e" vm="1">
        <f>+[4]!NumLetras(DC246,"PESO","PESOS DOMINICANOS","$EE $m CON #d/100 CENTAVOS")</f>
        <v>#VALUE!</v>
      </c>
      <c r="DE246" s="80">
        <f t="shared" si="192"/>
        <v>0</v>
      </c>
      <c r="DF246" s="165">
        <v>7</v>
      </c>
      <c r="DG246" s="37">
        <f t="shared" si="193"/>
        <v>280</v>
      </c>
      <c r="DH246" s="189">
        <v>82.59999999999998</v>
      </c>
      <c r="DI246" s="80">
        <f>+DF246*'PRECIOS SEGUN ADJ (RURAL)'!$B$15*'PRECIOS SEGUN ADJ (RURAL)'!$C$15</f>
        <v>23127.999999999996</v>
      </c>
      <c r="DJ246" s="80" t="e" vm="1">
        <f>+[4]!NumLetras(DI246,"PESO","PESOS DOMINICANOS","$EE $m CON #d/100 CENTAVOS")</f>
        <v>#VALUE!</v>
      </c>
      <c r="DK246" s="80">
        <f t="shared" si="210"/>
        <v>4163.04</v>
      </c>
      <c r="DL246" s="165">
        <v>197</v>
      </c>
      <c r="DM246" s="37">
        <f t="shared" si="194"/>
        <v>7880</v>
      </c>
      <c r="DN246" s="189">
        <v>23.059999999999995</v>
      </c>
      <c r="DO246" s="80">
        <f>+DL246*'PRECIOS SEGUN ADJ (RURAL)'!$B$17*'PRECIOS SEGUN ADJ (RURAL)'!$C$17</f>
        <v>181712.8</v>
      </c>
      <c r="DP246" s="80" t="e" vm="1">
        <f>+[4]!NumLetras(DO246,"PESO","PESOS DOMINICANOS","$EE $m CON #d/100 CENTAVOS")</f>
        <v>#VALUE!</v>
      </c>
      <c r="DQ246" s="192">
        <v>0</v>
      </c>
      <c r="DR246" s="192">
        <f t="shared" si="175"/>
        <v>0</v>
      </c>
      <c r="DS246" s="189">
        <v>80.849999999999994</v>
      </c>
      <c r="DT246" s="80">
        <f>+DQ246*'PRECIOS SEGUN ADJ. (FRONTERIZO)'!$B$22*'PRECIOS SEGUN ADJ. (FRONTERIZO)'!$C$22</f>
        <v>0</v>
      </c>
      <c r="DU246" s="80" t="e" vm="1">
        <f>+[4]!NumLetras(DT246,"PESO","PESOS DOMINICANOS","$EE $m CON #d/100 CENTAVOS")</f>
        <v>#VALUE!</v>
      </c>
      <c r="DV246" s="165">
        <v>8</v>
      </c>
      <c r="DW246" s="37">
        <f t="shared" si="195"/>
        <v>320</v>
      </c>
      <c r="DX246" s="189">
        <v>21.83</v>
      </c>
      <c r="DY246" s="80">
        <f>+DV246*'PRECIOS SEGUN ADJ (RURAL)'!$B$19*'PRECIOS SEGUN ADJ (RURAL)'!$C$19</f>
        <v>6985.5999999999995</v>
      </c>
      <c r="DZ246" s="80" t="e" vm="1">
        <f>+[4]!NumLetras(DY246,"PESO","PESOS DOMINICANOS","$EE $m CON #d/100 CENTAVOS")</f>
        <v>#VALUE!</v>
      </c>
      <c r="EA246" s="80">
        <f t="shared" si="211"/>
        <v>1257.4100000000001</v>
      </c>
      <c r="EB246" s="165">
        <v>29</v>
      </c>
      <c r="EC246" s="37">
        <f t="shared" si="196"/>
        <v>1160</v>
      </c>
      <c r="ED246" s="189">
        <v>33</v>
      </c>
      <c r="EE246" s="80">
        <f>+EB246*'PRECIOS SEGUN ADJ (RURAL)'!$B$20*'PRECIOS SEGUN ADJ (RURAL)'!$C$20</f>
        <v>38280</v>
      </c>
      <c r="EF246" s="80" t="e" vm="1">
        <f>+[4]!NumLetras(EE246,"PESO","PESOS DOMINICANOS","$EE $m CON #d/100 CENTAVOS")</f>
        <v>#VALUE!</v>
      </c>
      <c r="EG246" s="37">
        <v>0</v>
      </c>
      <c r="EH246" s="37">
        <f t="shared" si="176"/>
        <v>0</v>
      </c>
      <c r="EI246" s="189">
        <v>15.789999999999997</v>
      </c>
      <c r="EJ246" s="80">
        <f>+EG246*'PRECIOS SEGUN ADJ. (FRONTERIZO)'!$B$25*'PRECIOS SEGUN ADJ. (FRONTERIZO)'!$C$25</f>
        <v>0</v>
      </c>
      <c r="EK246" s="80" t="e" vm="1">
        <f>+[4]!NumLetras(EJ246,"PESO","PESOS DOMINICANOS","$EE $m CON #d/100 CENTAVOS")</f>
        <v>#VALUE!</v>
      </c>
      <c r="EL246" s="37">
        <v>0</v>
      </c>
      <c r="EM246" s="37">
        <f t="shared" si="177"/>
        <v>0</v>
      </c>
      <c r="EN246" s="189">
        <v>31.5</v>
      </c>
      <c r="EO246" s="80">
        <f>+EL246*'PRECIOS SEGUN ADJ. (FRONTERIZO)'!$B$26*'PRECIOS SEGUN ADJ. (FRONTERIZO)'!$C$26</f>
        <v>0</v>
      </c>
      <c r="EP246" s="80" t="e" vm="1">
        <f>+[4]!NumLetras(EO246,"PESO","PESOS DOMINICANOS","$EE $m CON #d/100 CENTAVOS")</f>
        <v>#VALUE!</v>
      </c>
      <c r="EQ246" s="193">
        <v>26</v>
      </c>
      <c r="ER246" s="194">
        <f t="shared" si="197"/>
        <v>1040</v>
      </c>
      <c r="ES246" s="195">
        <v>21.68</v>
      </c>
      <c r="ET246" s="196">
        <f>+EQ246*'PRECIOS SEGUN ADJ (RURAL)'!$B$13*'PRECIOS SEGUN ADJ (RURAL)'!$C$13</f>
        <v>22547.199999999997</v>
      </c>
      <c r="EU246" s="196" t="e" vm="1">
        <f>+[4]!NumLetras(ET246,"PESO","PESOS DOMINICANOS","$EE $m CON #d/100 CENTAVOS")</f>
        <v>#VALUE!</v>
      </c>
      <c r="EV246" s="197">
        <v>197</v>
      </c>
      <c r="EW246" s="198">
        <f t="shared" si="212"/>
        <v>3940</v>
      </c>
      <c r="EX246" s="199">
        <v>5.5</v>
      </c>
      <c r="EY246" s="200">
        <f>+EV246*'PRECIOS SEGUN ADJ (RURAL)'!$B$16*'PRECIOS SEGUN ADJ (RURAL)'!$C$16</f>
        <v>21670</v>
      </c>
      <c r="EZ246" s="200" t="e" vm="1">
        <f>+[4]!NumLetras(EY246,"PESO","PESOS DOMINICANOS","$EE $m CON #d/100 CENTAVOS")</f>
        <v>#VALUE!</v>
      </c>
      <c r="FA246" s="201">
        <v>12</v>
      </c>
      <c r="FB246" s="202">
        <f t="shared" si="198"/>
        <v>480</v>
      </c>
      <c r="FC246" s="203">
        <v>220</v>
      </c>
      <c r="FD246" s="204">
        <f>+FA246*'PRECIOS SEGUN ADJ (RURAL)'!$B$18*'PRECIOS SEGUN ADJ (RURAL)'!$C$18</f>
        <v>105600</v>
      </c>
      <c r="FE246" s="204" t="e" vm="1">
        <f>+[4]!NumLetras(FD246,"PESO","PESOS DOMINICANOS","$EE $m CON #d/100 CENTAVOS")</f>
        <v>#VALUE!</v>
      </c>
      <c r="FF246" s="204">
        <f t="shared" si="213"/>
        <v>19008</v>
      </c>
      <c r="FG246" s="80">
        <f t="shared" si="179"/>
        <v>1007547.9999999999</v>
      </c>
      <c r="FH246" s="80" t="e" vm="1">
        <f>+[4]!NumLetras(FG246,"PESO","PESOS DOMINICANOS","$EE $m CON #d/100 CENTAVOS")</f>
        <v>#VALUE!</v>
      </c>
      <c r="FI246" s="80">
        <f t="shared" si="178"/>
        <v>79893.649999999994</v>
      </c>
      <c r="FJ246" s="80" t="e" vm="1">
        <f>+[4]!NumLetras(FI246,"PESO","PESOS DOMINICANOS","$EE $m CON #d/100 CENTAVOS")</f>
        <v>#VALUE!</v>
      </c>
      <c r="FK246" s="80">
        <f t="shared" si="199"/>
        <v>927654.34999999986</v>
      </c>
      <c r="FL246" s="80" t="e" vm="1">
        <f>+[4]!NumLetras(FK246,"PESO","PESOS DOMINICANOS","$EE $m CON #d/100 CENTAVOS")</f>
        <v>#VALUE!</v>
      </c>
      <c r="FM246" s="80">
        <f t="shared" si="200"/>
        <v>201509.6</v>
      </c>
      <c r="FN246" s="80" t="e" vm="1">
        <f>+[4]!NumLetras(FM246,"PESO","PESOS DOMINICANOS","$EE $m CON #d/100 CENTAVOS")</f>
        <v>#VALUE!</v>
      </c>
      <c r="FO246" s="80">
        <f t="shared" si="201"/>
        <v>10075.48</v>
      </c>
      <c r="FP246" s="80" t="e" vm="1">
        <f>+[4]!NumLetras(FO246,"PESO","PESOS DOMINICANOS","$EE $m CON #d/100 CENTAVOS")</f>
        <v>#VALUE!</v>
      </c>
      <c r="FQ246" s="80"/>
      <c r="FR246" s="80">
        <f t="shared" si="202"/>
        <v>806038.39999999991</v>
      </c>
      <c r="FS246" s="80" t="e" vm="1">
        <f>+[4]!NumLetras(FR246,"PESO","PESOS DOMINICANOS","$EE $m CON #d/100 CENTAVOS")</f>
        <v>#VALUE!</v>
      </c>
      <c r="FT246" s="37" t="str">
        <f>+VLOOKUP(D246,'RURAL XENIA'!F:G,2,0)</f>
        <v>R-19</v>
      </c>
    </row>
    <row r="247" spans="1:176">
      <c r="A247" s="37">
        <v>136</v>
      </c>
      <c r="B247" s="37">
        <v>136</v>
      </c>
      <c r="C247" s="26" t="s">
        <v>1743</v>
      </c>
      <c r="D247" s="37">
        <v>7600020783</v>
      </c>
      <c r="E247" s="37" t="str">
        <f>+VLOOKUP(D247,'INFORMACION DE PROVEEDORES'!C:I,2,0)</f>
        <v>076-0002078-3</v>
      </c>
      <c r="F247" s="26" t="str">
        <f>+VLOOKUP(D247,'INFORMACION DE PROVEEDORES'!C:J,4,0)</f>
        <v>SANTO SALVADOR CUEVAS JIMENEZ</v>
      </c>
      <c r="G247" s="37" t="str">
        <f>+VLOOKUP(D247,'INFORMACION DE PROVEEDORES'!C:K,5,0)</f>
        <v>076-0002078-3</v>
      </c>
      <c r="H247" s="26" t="str">
        <f>+VLOOKUP(D247,'INFORMACION DE PROVEEDORES'!C:L,7,0)</f>
        <v>CALLE POLONGACION  FABIAN MATOS NP.5, TAMAYO,BAHORUCO</v>
      </c>
      <c r="I247" s="37" t="str">
        <f>+VLOOKUP(D247,'INFORMACION DE PROVEEDORES'!C:M,3,0)</f>
        <v xml:space="preserve"> FÍSICA</v>
      </c>
      <c r="J247" s="37">
        <v>1</v>
      </c>
      <c r="K247" s="37">
        <v>294</v>
      </c>
      <c r="L247" s="37">
        <v>20</v>
      </c>
      <c r="M247" s="37">
        <f t="shared" si="203"/>
        <v>800</v>
      </c>
      <c r="N247" s="189">
        <v>60.180000000000007</v>
      </c>
      <c r="O247" s="80">
        <f>+L247*'PRECIOS SEGUN ADJ (RURAL)'!$B$2*'PRECIOS SEGUN ADJ (RURAL)'!$C$2</f>
        <v>48144</v>
      </c>
      <c r="P247" s="80" t="e" vm="1">
        <f>+[4]!NumLetras(O247,"PESO","PESOS DOMINICANOS","$EE $m CON #d/100 CENTAVOS")</f>
        <v>#VALUE!</v>
      </c>
      <c r="Q247" s="80">
        <f t="shared" si="204"/>
        <v>7703.04</v>
      </c>
      <c r="R247" s="165">
        <v>4</v>
      </c>
      <c r="S247" s="37">
        <f t="shared" si="180"/>
        <v>160</v>
      </c>
      <c r="T247" s="189">
        <v>33</v>
      </c>
      <c r="U247" s="80">
        <f>+R247*'PRECIOS SEGUN ADJ (RURAL)'!$B$3*'PRECIOS SEGUN ADJ (RURAL)'!$C$3</f>
        <v>5280</v>
      </c>
      <c r="V247" s="80" t="e" vm="1">
        <f>+[4]!NumLetras(U247,"PESO","PESOS DOMINICANOS","$EE $m CON #d/100 CENTAVOS")</f>
        <v>#VALUE!</v>
      </c>
      <c r="W247" s="192">
        <v>0</v>
      </c>
      <c r="X247" s="37">
        <f t="shared" si="169"/>
        <v>0</v>
      </c>
      <c r="Y247" s="189">
        <v>25.2</v>
      </c>
      <c r="Z247" s="80">
        <f>+W247*'PRECIOS SEGUN ADJ. (FRONTERIZO)'!$B$4*'PRECIOS SEGUN ADJ. (FRONTERIZO)'!$C$4</f>
        <v>0</v>
      </c>
      <c r="AA247" s="80" t="e" vm="1">
        <f>+[4]!NumLetras(Z247,"PESO","PESOS DOMINICANOS","$EE $m CON #d/100 CENTAVOS")</f>
        <v>#VALUE!</v>
      </c>
      <c r="AB247" s="165">
        <v>45</v>
      </c>
      <c r="AC247" s="37">
        <f t="shared" si="181"/>
        <v>1800</v>
      </c>
      <c r="AD247" s="189">
        <v>87.91</v>
      </c>
      <c r="AE247" s="80">
        <f>+AB247*'PRECIOS SEGUN ADJ (RURAL)'!$B$4*'PRECIOS SEGUN ADJ (RURAL)'!$C$4</f>
        <v>158238</v>
      </c>
      <c r="AF247" s="80" t="e" vm="1">
        <f>+[4]!NumLetras(AE247,"PESO","PESOS DOMINICANOS","$EE $m CON #d/100 CENTAVOS")</f>
        <v>#VALUE!</v>
      </c>
      <c r="AG247" s="80">
        <f t="shared" si="205"/>
        <v>28482.84</v>
      </c>
      <c r="AH247" s="165">
        <v>54</v>
      </c>
      <c r="AI247" s="37">
        <f t="shared" si="182"/>
        <v>2160</v>
      </c>
      <c r="AJ247" s="189">
        <v>53.95</v>
      </c>
      <c r="AK247" s="80">
        <f>+AH247*'PRECIOS SEGUN ADJ (RURAL)'!$B$5*'PRECIOS SEGUN ADJ (RURAL)'!$C$5</f>
        <v>116532</v>
      </c>
      <c r="AL247" s="80" t="e" vm="1">
        <f>+[4]!NumLetras(AK247,"PESO","PESOS DOMINICANOS","$EE $m CON #d/100 CENTAVOS")</f>
        <v>#VALUE!</v>
      </c>
      <c r="AM247" s="165">
        <v>7</v>
      </c>
      <c r="AN247" s="37">
        <f t="shared" si="183"/>
        <v>280</v>
      </c>
      <c r="AO247" s="189">
        <v>29.05</v>
      </c>
      <c r="AP247" s="80">
        <f>+AM247*'PRECIOS SEGUN ADJ (RURAL)'!$B$6*'PRECIOS SEGUN ADJ (RURAL)'!$C$6</f>
        <v>8134</v>
      </c>
      <c r="AQ247" s="80" t="e" vm="1">
        <f>+[4]!NumLetras(AP247,"PESO","PESOS DOMINICANOS","$EE $m CON #d/100 CENTAVOS")</f>
        <v>#VALUE!</v>
      </c>
      <c r="AR247" s="80">
        <f t="shared" si="206"/>
        <v>1301.44</v>
      </c>
      <c r="AS247" s="165">
        <v>17</v>
      </c>
      <c r="AT247" s="37">
        <f t="shared" si="184"/>
        <v>680</v>
      </c>
      <c r="AU247" s="189">
        <v>304.44</v>
      </c>
      <c r="AV247" s="80">
        <f>+AS247*'PRECIOS SEGUN ADJ (RURAL)'!$B$7*'PRECIOS SEGUN ADJ (RURAL)'!$C$7</f>
        <v>207019.19999999998</v>
      </c>
      <c r="AW247" s="80" t="e" vm="1">
        <f>+[4]!NumLetras(AV247,"PESO","PESOS DOMINICANOS","$EE $m CON #d/100 CENTAVOS")</f>
        <v>#VALUE!</v>
      </c>
      <c r="AX247" s="80">
        <f t="shared" si="207"/>
        <v>37263.46</v>
      </c>
      <c r="AY247" s="37">
        <v>0</v>
      </c>
      <c r="AZ247" s="37">
        <f t="shared" si="170"/>
        <v>0</v>
      </c>
      <c r="BA247" s="189">
        <v>18.899999999999999</v>
      </c>
      <c r="BB247" s="80">
        <f>+AY247*'PRECIOS SEGUN ADJ. (FRONTERIZO)'!$B$9*'PRECIOS SEGUN ADJ. (FRONTERIZO)'!$C$9</f>
        <v>0</v>
      </c>
      <c r="BC247" s="80" t="e" vm="1">
        <f>+[4]!NumLetras(BB247,"PESO","PESOS DOMINICANOS","$EE $m CON #d/100 CENTAVOS")</f>
        <v>#VALUE!</v>
      </c>
      <c r="BD247" s="165">
        <v>4</v>
      </c>
      <c r="BE247" s="37">
        <f t="shared" si="185"/>
        <v>160</v>
      </c>
      <c r="BF247" s="189">
        <v>140.38999999999999</v>
      </c>
      <c r="BG247" s="80">
        <f>+BD247*'PRECIOS SEGUN ADJ (RURAL)'!$B$8*'PRECIOS SEGUN ADJ (RURAL)'!$C$8</f>
        <v>22462.399999999998</v>
      </c>
      <c r="BH247" s="80" t="e" vm="1">
        <f>+[4]!NumLetras(BG247,"PESO","PESOS DOMINICANOS","$EE $m CON #d/100 CENTAVOS")</f>
        <v>#VALUE!</v>
      </c>
      <c r="BI247" s="80">
        <f t="shared" si="208"/>
        <v>4043.23</v>
      </c>
      <c r="BJ247" s="37">
        <v>0</v>
      </c>
      <c r="BK247" s="37">
        <f t="shared" si="171"/>
        <v>0</v>
      </c>
      <c r="BL247" s="189">
        <v>31.459999999999997</v>
      </c>
      <c r="BM247" s="80">
        <f>+BJ247*'PRECIOS SEGUN ADJ. (FRONTERIZO)'!$B$11*'PRECIOS SEGUN ADJ. (FRONTERIZO)'!$C$11</f>
        <v>0</v>
      </c>
      <c r="BN247" s="80" t="e" vm="1">
        <f>+[4]!NumLetras(BM247,"PESO","PESOS DOMINICANOS","$EE $m CON #d/100 CENTAVOS")</f>
        <v>#VALUE!</v>
      </c>
      <c r="BO247" s="165">
        <v>13</v>
      </c>
      <c r="BP247" s="37">
        <f t="shared" si="186"/>
        <v>520</v>
      </c>
      <c r="BQ247" s="189">
        <v>68.099999999999994</v>
      </c>
      <c r="BR247" s="80">
        <f>+BO247*'PRECIOS SEGUN ADJ (RURAL)'!$B$9*'PRECIOS SEGUN ADJ (RURAL)'!$C$9</f>
        <v>35412</v>
      </c>
      <c r="BS247" s="80" t="e" vm="1">
        <f>+[4]!NumLetras(BR247,"PESO","PESOS DOMINICANOS","$EE $m CON #d/100 CENTAVOS")</f>
        <v>#VALUE!</v>
      </c>
      <c r="BT247" s="165">
        <v>294</v>
      </c>
      <c r="BU247" s="37">
        <f t="shared" si="209"/>
        <v>5880</v>
      </c>
      <c r="BV247" s="189">
        <v>5.5</v>
      </c>
      <c r="BW247" s="80">
        <f>+BT247*'PRECIOS SEGUN ADJ (RURAL)'!$B$10*'PRECIOS SEGUN ADJ (RURAL)'!$C$10</f>
        <v>32340</v>
      </c>
      <c r="BX247" s="80" t="e" vm="1">
        <f>+[4]!NumLetras(BW247,"PESO","PESOS DOMINICANOS","$EE $m CON #d/100 CENTAVOS")</f>
        <v>#VALUE!</v>
      </c>
      <c r="BY247" s="165">
        <v>294</v>
      </c>
      <c r="BZ247" s="37">
        <f t="shared" si="187"/>
        <v>11760</v>
      </c>
      <c r="CA247" s="189">
        <v>7.1500000000000012</v>
      </c>
      <c r="CB247" s="80">
        <f>+BY247*'PRECIOS SEGUN ADJ (RURAL)'!$B$11*'PRECIOS SEGUN ADJ (RURAL)'!$C$11</f>
        <v>84084</v>
      </c>
      <c r="CC247" s="80" t="e" vm="1">
        <f>+[4]!NumLetras(CB247,"PESO","PESOS DOMINICANOS","$EE $m CON #d/100 CENTAVOS")</f>
        <v>#VALUE!</v>
      </c>
      <c r="CD247" s="165">
        <v>294</v>
      </c>
      <c r="CE247" s="37">
        <f t="shared" si="188"/>
        <v>11760</v>
      </c>
      <c r="CF247" s="189">
        <v>6.84</v>
      </c>
      <c r="CG247" s="80">
        <f>+CD247*'PRECIOS SEGUN ADJ (RURAL)'!$B$12*'PRECIOS SEGUN ADJ (RURAL)'!$C$12</f>
        <v>80438.399999999994</v>
      </c>
      <c r="CH247" s="80" t="e" vm="1">
        <f>+[4]!NumLetras(CG247,"PESO","PESOS DOMINICANOS","$EE $m CON #d/100 CENTAVOS")</f>
        <v>#VALUE!</v>
      </c>
      <c r="CI247" s="37">
        <v>0</v>
      </c>
      <c r="CJ247" s="37">
        <f t="shared" si="172"/>
        <v>0</v>
      </c>
      <c r="CK247" s="189">
        <v>60</v>
      </c>
      <c r="CL247" s="80">
        <f>+CI247*'PRECIOS SEGUN ADJ. (FRONTERIZO)'!$B$16*'PRECIOS SEGUN ADJ. (FRONTERIZO)'!$C$16</f>
        <v>0</v>
      </c>
      <c r="CM247" s="80" t="e" vm="1">
        <f>+[4]!NumLetras(CL247,"PESO","PESOS DOMINICANOS","$EE $m CON #d/100 CENTAVOS")</f>
        <v>#VALUE!</v>
      </c>
      <c r="CN247" s="80">
        <f t="shared" si="189"/>
        <v>0</v>
      </c>
      <c r="CO247" s="37">
        <v>0</v>
      </c>
      <c r="CP247" s="37">
        <f t="shared" si="173"/>
        <v>0</v>
      </c>
      <c r="CQ247" s="189">
        <v>55.649999999999991</v>
      </c>
      <c r="CR247" s="80">
        <f>+CO247*'PRECIOS SEGUN ADJ. (FRONTERIZO)'!$B$17*'PRECIOS SEGUN ADJ. (FRONTERIZO)'!$C$17</f>
        <v>0</v>
      </c>
      <c r="CS247" s="80" t="e" vm="1">
        <f>+[4]!NumLetras(CR247,"PESO","PESOS DOMINICANOS","$EE $m CON #d/100 CENTAVOS")</f>
        <v>#VALUE!</v>
      </c>
      <c r="CT247" s="80">
        <f t="shared" si="190"/>
        <v>0</v>
      </c>
      <c r="CU247" s="165">
        <v>294</v>
      </c>
      <c r="CV247" s="37">
        <f t="shared" si="191"/>
        <v>11760</v>
      </c>
      <c r="CW247" s="189">
        <v>6.5999999999999988</v>
      </c>
      <c r="CX247" s="80">
        <f>+CU247*'PRECIOS SEGUN ADJ (RURAL)'!$B$14*'PRECIOS SEGUN ADJ (RURAL)'!$C$14</f>
        <v>77616</v>
      </c>
      <c r="CY247" s="80" t="e" vm="1">
        <f>+[4]!NumLetras(CX247,"PESO","PESOS DOMINICANOS","$EE $m CON #d/100 CENTAVOS")</f>
        <v>#VALUE!</v>
      </c>
      <c r="CZ247" s="37">
        <v>0</v>
      </c>
      <c r="DA247" s="37">
        <f t="shared" si="174"/>
        <v>0</v>
      </c>
      <c r="DB247" s="189">
        <v>65.75</v>
      </c>
      <c r="DC247" s="80">
        <f>+CZ247*'PRECIOS SEGUN ADJ. (FRONTERIZO)'!$B$19*'PRECIOS SEGUN ADJ. (FRONTERIZO)'!$C$19</f>
        <v>0</v>
      </c>
      <c r="DD247" s="80" t="e" vm="1">
        <f>+[4]!NumLetras(DC247,"PESO","PESOS DOMINICANOS","$EE $m CON #d/100 CENTAVOS")</f>
        <v>#VALUE!</v>
      </c>
      <c r="DE247" s="80">
        <f t="shared" si="192"/>
        <v>0</v>
      </c>
      <c r="DF247" s="165">
        <v>10</v>
      </c>
      <c r="DG247" s="37">
        <f t="shared" si="193"/>
        <v>400</v>
      </c>
      <c r="DH247" s="189">
        <v>82.59999999999998</v>
      </c>
      <c r="DI247" s="80">
        <f>+DF247*'PRECIOS SEGUN ADJ (RURAL)'!$B$15*'PRECIOS SEGUN ADJ (RURAL)'!$C$15</f>
        <v>33040</v>
      </c>
      <c r="DJ247" s="80" t="e" vm="1">
        <f>+[4]!NumLetras(DI247,"PESO","PESOS DOMINICANOS","$EE $m CON #d/100 CENTAVOS")</f>
        <v>#VALUE!</v>
      </c>
      <c r="DK247" s="80">
        <f t="shared" si="210"/>
        <v>5947.2</v>
      </c>
      <c r="DL247" s="165">
        <v>294</v>
      </c>
      <c r="DM247" s="37">
        <f t="shared" si="194"/>
        <v>11760</v>
      </c>
      <c r="DN247" s="189">
        <v>23.059999999999995</v>
      </c>
      <c r="DO247" s="80">
        <f>+DL247*'PRECIOS SEGUN ADJ (RURAL)'!$B$17*'PRECIOS SEGUN ADJ (RURAL)'!$C$17</f>
        <v>271185.59999999998</v>
      </c>
      <c r="DP247" s="80" t="e" vm="1">
        <f>+[4]!NumLetras(DO247,"PESO","PESOS DOMINICANOS","$EE $m CON #d/100 CENTAVOS")</f>
        <v>#VALUE!</v>
      </c>
      <c r="DQ247" s="192">
        <v>0</v>
      </c>
      <c r="DR247" s="192">
        <f t="shared" si="175"/>
        <v>0</v>
      </c>
      <c r="DS247" s="189">
        <v>80.849999999999994</v>
      </c>
      <c r="DT247" s="80">
        <f>+DQ247*'PRECIOS SEGUN ADJ. (FRONTERIZO)'!$B$22*'PRECIOS SEGUN ADJ. (FRONTERIZO)'!$C$22</f>
        <v>0</v>
      </c>
      <c r="DU247" s="80" t="e" vm="1">
        <f>+[4]!NumLetras(DT247,"PESO","PESOS DOMINICANOS","$EE $m CON #d/100 CENTAVOS")</f>
        <v>#VALUE!</v>
      </c>
      <c r="DV247" s="165">
        <v>12</v>
      </c>
      <c r="DW247" s="37">
        <f t="shared" si="195"/>
        <v>480</v>
      </c>
      <c r="DX247" s="189">
        <v>21.83</v>
      </c>
      <c r="DY247" s="80">
        <f>+DV247*'PRECIOS SEGUN ADJ (RURAL)'!$B$19*'PRECIOS SEGUN ADJ (RURAL)'!$C$19</f>
        <v>10478.4</v>
      </c>
      <c r="DZ247" s="80" t="e" vm="1">
        <f>+[4]!NumLetras(DY247,"PESO","PESOS DOMINICANOS","$EE $m CON #d/100 CENTAVOS")</f>
        <v>#VALUE!</v>
      </c>
      <c r="EA247" s="80">
        <f t="shared" si="211"/>
        <v>1886.11</v>
      </c>
      <c r="EB247" s="165">
        <v>43</v>
      </c>
      <c r="EC247" s="37">
        <f t="shared" si="196"/>
        <v>1720</v>
      </c>
      <c r="ED247" s="189">
        <v>33</v>
      </c>
      <c r="EE247" s="80">
        <f>+EB247*'PRECIOS SEGUN ADJ (RURAL)'!$B$20*'PRECIOS SEGUN ADJ (RURAL)'!$C$20</f>
        <v>56760</v>
      </c>
      <c r="EF247" s="80" t="e" vm="1">
        <f>+[4]!NumLetras(EE247,"PESO","PESOS DOMINICANOS","$EE $m CON #d/100 CENTAVOS")</f>
        <v>#VALUE!</v>
      </c>
      <c r="EG247" s="37">
        <v>0</v>
      </c>
      <c r="EH247" s="37">
        <f t="shared" si="176"/>
        <v>0</v>
      </c>
      <c r="EI247" s="189">
        <v>15.789999999999997</v>
      </c>
      <c r="EJ247" s="80">
        <f>+EG247*'PRECIOS SEGUN ADJ. (FRONTERIZO)'!$B$25*'PRECIOS SEGUN ADJ. (FRONTERIZO)'!$C$25</f>
        <v>0</v>
      </c>
      <c r="EK247" s="80" t="e" vm="1">
        <f>+[4]!NumLetras(EJ247,"PESO","PESOS DOMINICANOS","$EE $m CON #d/100 CENTAVOS")</f>
        <v>#VALUE!</v>
      </c>
      <c r="EL247" s="37">
        <v>0</v>
      </c>
      <c r="EM247" s="37">
        <f t="shared" si="177"/>
        <v>0</v>
      </c>
      <c r="EN247" s="189">
        <v>31.5</v>
      </c>
      <c r="EO247" s="80">
        <f>+EL247*'PRECIOS SEGUN ADJ. (FRONTERIZO)'!$B$26*'PRECIOS SEGUN ADJ. (FRONTERIZO)'!$C$26</f>
        <v>0</v>
      </c>
      <c r="EP247" s="80" t="e" vm="1">
        <f>+[4]!NumLetras(EO247,"PESO","PESOS DOMINICANOS","$EE $m CON #d/100 CENTAVOS")</f>
        <v>#VALUE!</v>
      </c>
      <c r="EQ247" s="193">
        <v>37</v>
      </c>
      <c r="ER247" s="194">
        <f t="shared" si="197"/>
        <v>1480</v>
      </c>
      <c r="ES247" s="195">
        <v>21.68</v>
      </c>
      <c r="ET247" s="196">
        <f>+EQ247*'PRECIOS SEGUN ADJ (RURAL)'!$B$13*'PRECIOS SEGUN ADJ (RURAL)'!$C$13</f>
        <v>32086.399999999998</v>
      </c>
      <c r="EU247" s="196" t="e" vm="1">
        <f>+[4]!NumLetras(ET247,"PESO","PESOS DOMINICANOS","$EE $m CON #d/100 CENTAVOS")</f>
        <v>#VALUE!</v>
      </c>
      <c r="EV247" s="197">
        <v>294</v>
      </c>
      <c r="EW247" s="198">
        <f t="shared" si="212"/>
        <v>5880</v>
      </c>
      <c r="EX247" s="199">
        <v>5.5</v>
      </c>
      <c r="EY247" s="200">
        <f>+EV247*'PRECIOS SEGUN ADJ (RURAL)'!$B$16*'PRECIOS SEGUN ADJ (RURAL)'!$C$16</f>
        <v>32340</v>
      </c>
      <c r="EZ247" s="200" t="e" vm="1">
        <f>+[4]!NumLetras(EY247,"PESO","PESOS DOMINICANOS","$EE $m CON #d/100 CENTAVOS")</f>
        <v>#VALUE!</v>
      </c>
      <c r="FA247" s="201">
        <v>17</v>
      </c>
      <c r="FB247" s="202">
        <f t="shared" si="198"/>
        <v>680</v>
      </c>
      <c r="FC247" s="203">
        <v>220</v>
      </c>
      <c r="FD247" s="204">
        <f>+FA247*'PRECIOS SEGUN ADJ (RURAL)'!$B$18*'PRECIOS SEGUN ADJ (RURAL)'!$C$18</f>
        <v>149600</v>
      </c>
      <c r="FE247" s="204" t="e" vm="1">
        <f>+[4]!NumLetras(FD247,"PESO","PESOS DOMINICANOS","$EE $m CON #d/100 CENTAVOS")</f>
        <v>#VALUE!</v>
      </c>
      <c r="FF247" s="204">
        <f t="shared" si="213"/>
        <v>26928</v>
      </c>
      <c r="FG247" s="80">
        <f t="shared" si="179"/>
        <v>1461190.4</v>
      </c>
      <c r="FH247" s="80" t="e" vm="1">
        <f>+[4]!NumLetras(FG247,"PESO","PESOS DOMINICANOS","$EE $m CON #d/100 CENTAVOS")</f>
        <v>#VALUE!</v>
      </c>
      <c r="FI247" s="80">
        <f t="shared" si="178"/>
        <v>113555.31999999999</v>
      </c>
      <c r="FJ247" s="80" t="e" vm="1">
        <f>+[4]!NumLetras(FI247,"PESO","PESOS DOMINICANOS","$EE $m CON #d/100 CENTAVOS")</f>
        <v>#VALUE!</v>
      </c>
      <c r="FK247" s="80">
        <f t="shared" si="199"/>
        <v>1347635.0799999998</v>
      </c>
      <c r="FL247" s="80" t="e" vm="1">
        <f>+[4]!NumLetras(FK247,"PESO","PESOS DOMINICANOS","$EE $m CON #d/100 CENTAVOS")</f>
        <v>#VALUE!</v>
      </c>
      <c r="FM247" s="80">
        <f t="shared" si="200"/>
        <v>292238.08000000002</v>
      </c>
      <c r="FN247" s="80" t="e" vm="1">
        <f>+[4]!NumLetras(FM247,"PESO","PESOS DOMINICANOS","$EE $m CON #d/100 CENTAVOS")</f>
        <v>#VALUE!</v>
      </c>
      <c r="FO247" s="80">
        <f t="shared" si="201"/>
        <v>14611.9</v>
      </c>
      <c r="FP247" s="80" t="e" vm="1">
        <f>+[4]!NumLetras(FO247,"PESO","PESOS DOMINICANOS","$EE $m CON #d/100 CENTAVOS")</f>
        <v>#VALUE!</v>
      </c>
      <c r="FQ247" s="80"/>
      <c r="FR247" s="80">
        <f t="shared" si="202"/>
        <v>1168952.3199999998</v>
      </c>
      <c r="FS247" s="80" t="e" vm="1">
        <f>+[4]!NumLetras(FR247,"PESO","PESOS DOMINICANOS","$EE $m CON #d/100 CENTAVOS")</f>
        <v>#VALUE!</v>
      </c>
      <c r="FT247" s="37" t="str">
        <f>+VLOOKUP(D247,'RURAL XENIA'!F:G,2,0)</f>
        <v>R-11</v>
      </c>
    </row>
    <row r="248" spans="1:176">
      <c r="A248" s="37">
        <v>137</v>
      </c>
      <c r="B248" s="37">
        <v>137</v>
      </c>
      <c r="C248" s="26" t="s">
        <v>3700</v>
      </c>
      <c r="D248" s="37">
        <v>132234792</v>
      </c>
      <c r="E248" s="37">
        <f>+VLOOKUP(D248,'INFORMACION DE PROVEEDORES'!C:I,2,0)</f>
        <v>132234792</v>
      </c>
      <c r="F248" s="26" t="str">
        <f>+VLOOKUP(D248,'INFORMACION DE PROVEEDORES'!C:J,4,0)</f>
        <v xml:space="preserve">MABEL DENNI UREÑA </v>
      </c>
      <c r="G248" s="37" t="str">
        <f>+VLOOKUP(D248,'INFORMACION DE PROVEEDORES'!C:K,5,0)</f>
        <v>225-0077310-0</v>
      </c>
      <c r="H248" s="26" t="str">
        <f>+VLOOKUP(D248,'INFORMACION DE PROVEEDORES'!C:L,7,0)</f>
        <v xml:space="preserve">CALLE ENRIQUILLO NO. 13, PALO ALTO BARAHONA </v>
      </c>
      <c r="I248" s="37" t="str">
        <f>+VLOOKUP(D248,'INFORMACION DE PROVEEDORES'!C:M,3,0)</f>
        <v xml:space="preserve"> JURÍDICA</v>
      </c>
      <c r="J248" s="37">
        <v>5</v>
      </c>
      <c r="K248" s="37">
        <v>338</v>
      </c>
      <c r="L248" s="37">
        <v>25</v>
      </c>
      <c r="M248" s="37">
        <f t="shared" si="203"/>
        <v>1000</v>
      </c>
      <c r="N248" s="189">
        <v>60.180000000000007</v>
      </c>
      <c r="O248" s="80">
        <f>+L248*'PRECIOS SEGUN ADJ (RURAL)'!$B$2*'PRECIOS SEGUN ADJ (RURAL)'!$C$2</f>
        <v>60180</v>
      </c>
      <c r="P248" s="80" t="e" vm="1">
        <f>+[4]!NumLetras(O248,"PESO","PESOS DOMINICANOS","$EE $m CON #d/100 CENTAVOS")</f>
        <v>#VALUE!</v>
      </c>
      <c r="Q248" s="80">
        <f t="shared" si="204"/>
        <v>9628.7999999999993</v>
      </c>
      <c r="R248" s="165">
        <v>7</v>
      </c>
      <c r="S248" s="37">
        <f t="shared" si="180"/>
        <v>280</v>
      </c>
      <c r="T248" s="189">
        <v>33</v>
      </c>
      <c r="U248" s="80">
        <f>+R248*'PRECIOS SEGUN ADJ (RURAL)'!$B$3*'PRECIOS SEGUN ADJ (RURAL)'!$C$3</f>
        <v>9240</v>
      </c>
      <c r="V248" s="80" t="e" vm="1">
        <f>+[4]!NumLetras(U248,"PESO","PESOS DOMINICANOS","$EE $m CON #d/100 CENTAVOS")</f>
        <v>#VALUE!</v>
      </c>
      <c r="W248" s="192">
        <v>0</v>
      </c>
      <c r="X248" s="37">
        <f t="shared" si="169"/>
        <v>0</v>
      </c>
      <c r="Y248" s="189">
        <v>25.2</v>
      </c>
      <c r="Z248" s="80">
        <f>+W248*'PRECIOS SEGUN ADJ. (FRONTERIZO)'!$B$4*'PRECIOS SEGUN ADJ. (FRONTERIZO)'!$C$4</f>
        <v>0</v>
      </c>
      <c r="AA248" s="80" t="e" vm="1">
        <f>+[4]!NumLetras(Z248,"PESO","PESOS DOMINICANOS","$EE $m CON #d/100 CENTAVOS")</f>
        <v>#VALUE!</v>
      </c>
      <c r="AB248" s="165">
        <v>54</v>
      </c>
      <c r="AC248" s="37">
        <f t="shared" si="181"/>
        <v>2160</v>
      </c>
      <c r="AD248" s="189">
        <v>87.91</v>
      </c>
      <c r="AE248" s="80">
        <f>+AB248*'PRECIOS SEGUN ADJ (RURAL)'!$B$4*'PRECIOS SEGUN ADJ (RURAL)'!$C$4</f>
        <v>189885.59999999998</v>
      </c>
      <c r="AF248" s="80" t="e" vm="1">
        <f>+[4]!NumLetras(AE248,"PESO","PESOS DOMINICANOS","$EE $m CON #d/100 CENTAVOS")</f>
        <v>#VALUE!</v>
      </c>
      <c r="AG248" s="80">
        <f t="shared" si="205"/>
        <v>34179.410000000003</v>
      </c>
      <c r="AH248" s="165">
        <v>65</v>
      </c>
      <c r="AI248" s="37">
        <f t="shared" si="182"/>
        <v>2600</v>
      </c>
      <c r="AJ248" s="189">
        <v>53.95</v>
      </c>
      <c r="AK248" s="80">
        <f>+AH248*'PRECIOS SEGUN ADJ (RURAL)'!$B$5*'PRECIOS SEGUN ADJ (RURAL)'!$C$5</f>
        <v>140270</v>
      </c>
      <c r="AL248" s="80" t="e" vm="1">
        <f>+[4]!NumLetras(AK248,"PESO","PESOS DOMINICANOS","$EE $m CON #d/100 CENTAVOS")</f>
        <v>#VALUE!</v>
      </c>
      <c r="AM248" s="165">
        <v>10</v>
      </c>
      <c r="AN248" s="37">
        <f t="shared" si="183"/>
        <v>400</v>
      </c>
      <c r="AO248" s="189">
        <v>29.05</v>
      </c>
      <c r="AP248" s="80">
        <f>+AM248*'PRECIOS SEGUN ADJ (RURAL)'!$B$6*'PRECIOS SEGUN ADJ (RURAL)'!$C$6</f>
        <v>11620</v>
      </c>
      <c r="AQ248" s="80" t="e" vm="1">
        <f>+[4]!NumLetras(AP248,"PESO","PESOS DOMINICANOS","$EE $m CON #d/100 CENTAVOS")</f>
        <v>#VALUE!</v>
      </c>
      <c r="AR248" s="80">
        <f t="shared" si="206"/>
        <v>1859.2</v>
      </c>
      <c r="AS248" s="165">
        <v>21</v>
      </c>
      <c r="AT248" s="37">
        <f t="shared" si="184"/>
        <v>840</v>
      </c>
      <c r="AU248" s="189">
        <v>304.44</v>
      </c>
      <c r="AV248" s="80">
        <f>+AS248*'PRECIOS SEGUN ADJ (RURAL)'!$B$7*'PRECIOS SEGUN ADJ (RURAL)'!$C$7</f>
        <v>255729.59999999998</v>
      </c>
      <c r="AW248" s="80" t="e" vm="1">
        <f>+[4]!NumLetras(AV248,"PESO","PESOS DOMINICANOS","$EE $m CON #d/100 CENTAVOS")</f>
        <v>#VALUE!</v>
      </c>
      <c r="AX248" s="80">
        <f t="shared" si="207"/>
        <v>46031.33</v>
      </c>
      <c r="AY248" s="37">
        <v>0</v>
      </c>
      <c r="AZ248" s="37">
        <f t="shared" si="170"/>
        <v>0</v>
      </c>
      <c r="BA248" s="189">
        <v>18.899999999999999</v>
      </c>
      <c r="BB248" s="80">
        <f>+AY248*'PRECIOS SEGUN ADJ. (FRONTERIZO)'!$B$9*'PRECIOS SEGUN ADJ. (FRONTERIZO)'!$C$9</f>
        <v>0</v>
      </c>
      <c r="BC248" s="80" t="e" vm="1">
        <f>+[4]!NumLetras(BB248,"PESO","PESOS DOMINICANOS","$EE $m CON #d/100 CENTAVOS")</f>
        <v>#VALUE!</v>
      </c>
      <c r="BD248" s="165">
        <v>7</v>
      </c>
      <c r="BE248" s="37">
        <f t="shared" si="185"/>
        <v>280</v>
      </c>
      <c r="BF248" s="189">
        <v>140.38999999999999</v>
      </c>
      <c r="BG248" s="80">
        <f>+BD248*'PRECIOS SEGUN ADJ (RURAL)'!$B$8*'PRECIOS SEGUN ADJ (RURAL)'!$C$8</f>
        <v>39309.199999999997</v>
      </c>
      <c r="BH248" s="80" t="e" vm="1">
        <f>+[4]!NumLetras(BG248,"PESO","PESOS DOMINICANOS","$EE $m CON #d/100 CENTAVOS")</f>
        <v>#VALUE!</v>
      </c>
      <c r="BI248" s="80">
        <f t="shared" si="208"/>
        <v>7075.66</v>
      </c>
      <c r="BJ248" s="37">
        <v>0</v>
      </c>
      <c r="BK248" s="37">
        <f t="shared" si="171"/>
        <v>0</v>
      </c>
      <c r="BL248" s="189">
        <v>31.459999999999997</v>
      </c>
      <c r="BM248" s="80">
        <f>+BJ248*'PRECIOS SEGUN ADJ. (FRONTERIZO)'!$B$11*'PRECIOS SEGUN ADJ. (FRONTERIZO)'!$C$11</f>
        <v>0</v>
      </c>
      <c r="BN248" s="80" t="e" vm="1">
        <f>+[4]!NumLetras(BM248,"PESO","PESOS DOMINICANOS","$EE $m CON #d/100 CENTAVOS")</f>
        <v>#VALUE!</v>
      </c>
      <c r="BO248" s="165">
        <v>18</v>
      </c>
      <c r="BP248" s="37">
        <f t="shared" si="186"/>
        <v>720</v>
      </c>
      <c r="BQ248" s="189">
        <v>68.099999999999994</v>
      </c>
      <c r="BR248" s="80">
        <f>+BO248*'PRECIOS SEGUN ADJ (RURAL)'!$B$9*'PRECIOS SEGUN ADJ (RURAL)'!$C$9</f>
        <v>49032</v>
      </c>
      <c r="BS248" s="80" t="e" vm="1">
        <f>+[4]!NumLetras(BR248,"PESO","PESOS DOMINICANOS","$EE $m CON #d/100 CENTAVOS")</f>
        <v>#VALUE!</v>
      </c>
      <c r="BT248" s="165">
        <v>338</v>
      </c>
      <c r="BU248" s="37">
        <f t="shared" si="209"/>
        <v>6760</v>
      </c>
      <c r="BV248" s="189">
        <v>5.5</v>
      </c>
      <c r="BW248" s="80">
        <f>+BT248*'PRECIOS SEGUN ADJ (RURAL)'!$B$10*'PRECIOS SEGUN ADJ (RURAL)'!$C$10</f>
        <v>37180</v>
      </c>
      <c r="BX248" s="80" t="e" vm="1">
        <f>+[4]!NumLetras(BW248,"PESO","PESOS DOMINICANOS","$EE $m CON #d/100 CENTAVOS")</f>
        <v>#VALUE!</v>
      </c>
      <c r="BY248" s="165">
        <v>338</v>
      </c>
      <c r="BZ248" s="37">
        <f t="shared" si="187"/>
        <v>13520</v>
      </c>
      <c r="CA248" s="189">
        <v>7.1500000000000012</v>
      </c>
      <c r="CB248" s="80">
        <f>+BY248*'PRECIOS SEGUN ADJ (RURAL)'!$B$11*'PRECIOS SEGUN ADJ (RURAL)'!$C$11</f>
        <v>96668.000000000015</v>
      </c>
      <c r="CC248" s="80" t="e" vm="1">
        <f>+[4]!NumLetras(CB248,"PESO","PESOS DOMINICANOS","$EE $m CON #d/100 CENTAVOS")</f>
        <v>#VALUE!</v>
      </c>
      <c r="CD248" s="165">
        <v>338</v>
      </c>
      <c r="CE248" s="37">
        <f t="shared" si="188"/>
        <v>13520</v>
      </c>
      <c r="CF248" s="189">
        <v>6.84</v>
      </c>
      <c r="CG248" s="80">
        <f>+CD248*'PRECIOS SEGUN ADJ (RURAL)'!$B$12*'PRECIOS SEGUN ADJ (RURAL)'!$C$12</f>
        <v>92476.800000000003</v>
      </c>
      <c r="CH248" s="80" t="e" vm="1">
        <f>+[4]!NumLetras(CG248,"PESO","PESOS DOMINICANOS","$EE $m CON #d/100 CENTAVOS")</f>
        <v>#VALUE!</v>
      </c>
      <c r="CI248" s="37">
        <v>0</v>
      </c>
      <c r="CJ248" s="37">
        <f t="shared" si="172"/>
        <v>0</v>
      </c>
      <c r="CK248" s="189">
        <v>60</v>
      </c>
      <c r="CL248" s="80">
        <f>+CI248*'PRECIOS SEGUN ADJ. (FRONTERIZO)'!$B$16*'PRECIOS SEGUN ADJ. (FRONTERIZO)'!$C$16</f>
        <v>0</v>
      </c>
      <c r="CM248" s="80" t="e" vm="1">
        <f>+[4]!NumLetras(CL248,"PESO","PESOS DOMINICANOS","$EE $m CON #d/100 CENTAVOS")</f>
        <v>#VALUE!</v>
      </c>
      <c r="CN248" s="80">
        <f t="shared" si="189"/>
        <v>0</v>
      </c>
      <c r="CO248" s="37">
        <v>0</v>
      </c>
      <c r="CP248" s="37">
        <f t="shared" si="173"/>
        <v>0</v>
      </c>
      <c r="CQ248" s="189">
        <v>55.649999999999991</v>
      </c>
      <c r="CR248" s="80">
        <f>+CO248*'PRECIOS SEGUN ADJ. (FRONTERIZO)'!$B$17*'PRECIOS SEGUN ADJ. (FRONTERIZO)'!$C$17</f>
        <v>0</v>
      </c>
      <c r="CS248" s="80" t="e" vm="1">
        <f>+[4]!NumLetras(CR248,"PESO","PESOS DOMINICANOS","$EE $m CON #d/100 CENTAVOS")</f>
        <v>#VALUE!</v>
      </c>
      <c r="CT248" s="80">
        <f t="shared" si="190"/>
        <v>0</v>
      </c>
      <c r="CU248" s="165">
        <v>338</v>
      </c>
      <c r="CV248" s="37">
        <f t="shared" si="191"/>
        <v>13520</v>
      </c>
      <c r="CW248" s="189">
        <v>6.5999999999999988</v>
      </c>
      <c r="CX248" s="80">
        <f>+CU248*'PRECIOS SEGUN ADJ (RURAL)'!$B$14*'PRECIOS SEGUN ADJ (RURAL)'!$C$14</f>
        <v>89231.999999999985</v>
      </c>
      <c r="CY248" s="80" t="e" vm="1">
        <f>+[4]!NumLetras(CX248,"PESO","PESOS DOMINICANOS","$EE $m CON #d/100 CENTAVOS")</f>
        <v>#VALUE!</v>
      </c>
      <c r="CZ248" s="37">
        <v>0</v>
      </c>
      <c r="DA248" s="37">
        <f t="shared" si="174"/>
        <v>0</v>
      </c>
      <c r="DB248" s="189">
        <v>65.75</v>
      </c>
      <c r="DC248" s="80">
        <f>+CZ248*'PRECIOS SEGUN ADJ. (FRONTERIZO)'!$B$19*'PRECIOS SEGUN ADJ. (FRONTERIZO)'!$C$19</f>
        <v>0</v>
      </c>
      <c r="DD248" s="80" t="e" vm="1">
        <f>+[4]!NumLetras(DC248,"PESO","PESOS DOMINICANOS","$EE $m CON #d/100 CENTAVOS")</f>
        <v>#VALUE!</v>
      </c>
      <c r="DE248" s="80">
        <f t="shared" si="192"/>
        <v>0</v>
      </c>
      <c r="DF248" s="165">
        <v>13</v>
      </c>
      <c r="DG248" s="37">
        <f t="shared" si="193"/>
        <v>520</v>
      </c>
      <c r="DH248" s="189">
        <v>82.59999999999998</v>
      </c>
      <c r="DI248" s="80">
        <f>+DF248*'PRECIOS SEGUN ADJ (RURAL)'!$B$15*'PRECIOS SEGUN ADJ (RURAL)'!$C$15</f>
        <v>42952</v>
      </c>
      <c r="DJ248" s="80" t="e" vm="1">
        <f>+[4]!NumLetras(DI248,"PESO","PESOS DOMINICANOS","$EE $m CON #d/100 CENTAVOS")</f>
        <v>#VALUE!</v>
      </c>
      <c r="DK248" s="80">
        <f t="shared" si="210"/>
        <v>7731.36</v>
      </c>
      <c r="DL248" s="165">
        <v>338</v>
      </c>
      <c r="DM248" s="37">
        <f t="shared" si="194"/>
        <v>13520</v>
      </c>
      <c r="DN248" s="189">
        <v>23.059999999999995</v>
      </c>
      <c r="DO248" s="80">
        <f>+DL248*'PRECIOS SEGUN ADJ (RURAL)'!$B$17*'PRECIOS SEGUN ADJ (RURAL)'!$C$17</f>
        <v>311771.2</v>
      </c>
      <c r="DP248" s="80" t="e" vm="1">
        <f>+[4]!NumLetras(DO248,"PESO","PESOS DOMINICANOS","$EE $m CON #d/100 CENTAVOS")</f>
        <v>#VALUE!</v>
      </c>
      <c r="DQ248" s="192">
        <v>0</v>
      </c>
      <c r="DR248" s="192">
        <f t="shared" si="175"/>
        <v>0</v>
      </c>
      <c r="DS248" s="189">
        <v>80.849999999999994</v>
      </c>
      <c r="DT248" s="80">
        <f>+DQ248*'PRECIOS SEGUN ADJ. (FRONTERIZO)'!$B$22*'PRECIOS SEGUN ADJ. (FRONTERIZO)'!$C$22</f>
        <v>0</v>
      </c>
      <c r="DU248" s="80" t="e" vm="1">
        <f>+[4]!NumLetras(DT248,"PESO","PESOS DOMINICANOS","$EE $m CON #d/100 CENTAVOS")</f>
        <v>#VALUE!</v>
      </c>
      <c r="DV248" s="165">
        <v>15</v>
      </c>
      <c r="DW248" s="37">
        <f t="shared" si="195"/>
        <v>600</v>
      </c>
      <c r="DX248" s="189">
        <v>21.83</v>
      </c>
      <c r="DY248" s="80">
        <f>+DV248*'PRECIOS SEGUN ADJ (RURAL)'!$B$19*'PRECIOS SEGUN ADJ (RURAL)'!$C$19</f>
        <v>13098</v>
      </c>
      <c r="DZ248" s="80" t="e" vm="1">
        <f>+[4]!NumLetras(DY248,"PESO","PESOS DOMINICANOS","$EE $m CON #d/100 CENTAVOS")</f>
        <v>#VALUE!</v>
      </c>
      <c r="EA248" s="80">
        <f t="shared" si="211"/>
        <v>2357.64</v>
      </c>
      <c r="EB248" s="165">
        <v>51</v>
      </c>
      <c r="EC248" s="37">
        <f t="shared" si="196"/>
        <v>2040</v>
      </c>
      <c r="ED248" s="189">
        <v>33</v>
      </c>
      <c r="EE248" s="80">
        <f>+EB248*'PRECIOS SEGUN ADJ (RURAL)'!$B$20*'PRECIOS SEGUN ADJ (RURAL)'!$C$20</f>
        <v>67320</v>
      </c>
      <c r="EF248" s="80" t="e" vm="1">
        <f>+[4]!NumLetras(EE248,"PESO","PESOS DOMINICANOS","$EE $m CON #d/100 CENTAVOS")</f>
        <v>#VALUE!</v>
      </c>
      <c r="EG248" s="37">
        <v>0</v>
      </c>
      <c r="EH248" s="37">
        <f t="shared" si="176"/>
        <v>0</v>
      </c>
      <c r="EI248" s="189">
        <v>15.789999999999997</v>
      </c>
      <c r="EJ248" s="80">
        <f>+EG248*'PRECIOS SEGUN ADJ. (FRONTERIZO)'!$B$25*'PRECIOS SEGUN ADJ. (FRONTERIZO)'!$C$25</f>
        <v>0</v>
      </c>
      <c r="EK248" s="80" t="e" vm="1">
        <f>+[4]!NumLetras(EJ248,"PESO","PESOS DOMINICANOS","$EE $m CON #d/100 CENTAVOS")</f>
        <v>#VALUE!</v>
      </c>
      <c r="EL248" s="37">
        <v>0</v>
      </c>
      <c r="EM248" s="37">
        <f t="shared" si="177"/>
        <v>0</v>
      </c>
      <c r="EN248" s="189">
        <v>31.5</v>
      </c>
      <c r="EO248" s="80">
        <f>+EL248*'PRECIOS SEGUN ADJ. (FRONTERIZO)'!$B$26*'PRECIOS SEGUN ADJ. (FRONTERIZO)'!$C$26</f>
        <v>0</v>
      </c>
      <c r="EP248" s="80" t="e" vm="1">
        <f>+[4]!NumLetras(EO248,"PESO","PESOS DOMINICANOS","$EE $m CON #d/100 CENTAVOS")</f>
        <v>#VALUE!</v>
      </c>
      <c r="EQ248" s="193">
        <v>45</v>
      </c>
      <c r="ER248" s="194">
        <f t="shared" si="197"/>
        <v>1800</v>
      </c>
      <c r="ES248" s="195">
        <v>21.68</v>
      </c>
      <c r="ET248" s="196">
        <f>+EQ248*'PRECIOS SEGUN ADJ (RURAL)'!$B$13*'PRECIOS SEGUN ADJ (RURAL)'!$C$13</f>
        <v>39024</v>
      </c>
      <c r="EU248" s="196" t="e" vm="1">
        <f>+[4]!NumLetras(ET248,"PESO","PESOS DOMINICANOS","$EE $m CON #d/100 CENTAVOS")</f>
        <v>#VALUE!</v>
      </c>
      <c r="EV248" s="197">
        <v>338</v>
      </c>
      <c r="EW248" s="198">
        <f t="shared" si="212"/>
        <v>6760</v>
      </c>
      <c r="EX248" s="199">
        <v>5.5</v>
      </c>
      <c r="EY248" s="200">
        <f>+EV248*'PRECIOS SEGUN ADJ (RURAL)'!$B$16*'PRECIOS SEGUN ADJ (RURAL)'!$C$16</f>
        <v>37180</v>
      </c>
      <c r="EZ248" s="200" t="e" vm="1">
        <f>+[4]!NumLetras(EY248,"PESO","PESOS DOMINICANOS","$EE $m CON #d/100 CENTAVOS")</f>
        <v>#VALUE!</v>
      </c>
      <c r="FA248" s="201">
        <v>21</v>
      </c>
      <c r="FB248" s="202">
        <f t="shared" si="198"/>
        <v>840</v>
      </c>
      <c r="FC248" s="203">
        <v>220</v>
      </c>
      <c r="FD248" s="204">
        <f>+FA248*'PRECIOS SEGUN ADJ (RURAL)'!$B$18*'PRECIOS SEGUN ADJ (RURAL)'!$C$18</f>
        <v>184800</v>
      </c>
      <c r="FE248" s="204" t="e" vm="1">
        <f>+[4]!NumLetras(FD248,"PESO","PESOS DOMINICANOS","$EE $m CON #d/100 CENTAVOS")</f>
        <v>#VALUE!</v>
      </c>
      <c r="FF248" s="204">
        <f t="shared" si="213"/>
        <v>33264</v>
      </c>
      <c r="FG248" s="80">
        <f t="shared" si="179"/>
        <v>1766968.4</v>
      </c>
      <c r="FH248" s="80" t="e" vm="1">
        <f>+[4]!NumLetras(FG248,"PESO","PESOS DOMINICANOS","$EE $m CON #d/100 CENTAVOS")</f>
        <v>#VALUE!</v>
      </c>
      <c r="FI248" s="80">
        <f t="shared" si="178"/>
        <v>142127.40000000002</v>
      </c>
      <c r="FJ248" s="80" t="e" vm="1">
        <f>+[4]!NumLetras(FI248,"PESO","PESOS DOMINICANOS","$EE $m CON #d/100 CENTAVOS")</f>
        <v>#VALUE!</v>
      </c>
      <c r="FK248" s="80">
        <f t="shared" si="199"/>
        <v>1624841</v>
      </c>
      <c r="FL248" s="80" t="e" vm="1">
        <f>+[4]!NumLetras(FK248,"PESO","PESOS DOMINICANOS","$EE $m CON #d/100 CENTAVOS")</f>
        <v>#VALUE!</v>
      </c>
      <c r="FM248" s="80">
        <f t="shared" si="200"/>
        <v>353393.68</v>
      </c>
      <c r="FN248" s="80" t="e" vm="1">
        <f>+[4]!NumLetras(FM248,"PESO","PESOS DOMINICANOS","$EE $m CON #d/100 CENTAVOS")</f>
        <v>#VALUE!</v>
      </c>
      <c r="FO248" s="80">
        <f t="shared" si="201"/>
        <v>17669.68</v>
      </c>
      <c r="FP248" s="80" t="e" vm="1">
        <f>+[4]!NumLetras(FO248,"PESO","PESOS DOMINICANOS","$EE $m CON #d/100 CENTAVOS")</f>
        <v>#VALUE!</v>
      </c>
      <c r="FQ248" s="80"/>
      <c r="FR248" s="80">
        <f t="shared" si="202"/>
        <v>1413574.72</v>
      </c>
      <c r="FS248" s="80" t="e" vm="1">
        <f>+[4]!NumLetras(FR248,"PESO","PESOS DOMINICANOS","$EE $m CON #d/100 CENTAVOS")</f>
        <v>#VALUE!</v>
      </c>
      <c r="FT248" s="37" t="str">
        <f>+VLOOKUP(D248,'RURAL XENIA'!F:G,2,0)</f>
        <v>R-09</v>
      </c>
    </row>
    <row r="249" spans="1:176">
      <c r="A249" s="37">
        <v>138</v>
      </c>
      <c r="B249" s="37">
        <v>138</v>
      </c>
      <c r="C249" s="26" t="s">
        <v>3712</v>
      </c>
      <c r="D249" s="37">
        <v>132197917</v>
      </c>
      <c r="E249" s="37">
        <f>+VLOOKUP(D249,'INFORMACION DE PROVEEDORES'!C:I,2,0)</f>
        <v>132197917</v>
      </c>
      <c r="F249" s="26" t="str">
        <f>+VLOOKUP(D249,'INFORMACION DE PROVEEDORES'!C:J,4,0)</f>
        <v>KARENT EVELING SOLANO LEON</v>
      </c>
      <c r="G249" s="37" t="str">
        <f>+VLOOKUP(D249,'INFORMACION DE PROVEEDORES'!C:K,5,0)</f>
        <v>104-0019966-6</v>
      </c>
      <c r="H249" s="26" t="str">
        <f>+VLOOKUP(D249,'INFORMACION DE PROVEEDORES'!C:L,7,0)</f>
        <v>AV. ROMULO BETANCOURT NO.281 BELLA VISTA</v>
      </c>
      <c r="I249" s="37" t="str">
        <f>+VLOOKUP(D249,'INFORMACION DE PROVEEDORES'!C:M,3,0)</f>
        <v xml:space="preserve"> JURÍDICA</v>
      </c>
      <c r="J249" s="37">
        <v>1</v>
      </c>
      <c r="K249" s="37">
        <v>258</v>
      </c>
      <c r="L249" s="37">
        <v>18</v>
      </c>
      <c r="M249" s="37">
        <f t="shared" si="203"/>
        <v>720</v>
      </c>
      <c r="N249" s="189">
        <v>60.180000000000007</v>
      </c>
      <c r="O249" s="80">
        <f>+L249*'PRECIOS SEGUN ADJ (RURAL)'!$B$2*'PRECIOS SEGUN ADJ (RURAL)'!$C$2</f>
        <v>43329.599999999999</v>
      </c>
      <c r="P249" s="80" t="e" vm="1">
        <f>+[4]!NumLetras(O249,"PESO","PESOS DOMINICANOS","$EE $m CON #d/100 CENTAVOS")</f>
        <v>#VALUE!</v>
      </c>
      <c r="Q249" s="80">
        <f t="shared" si="204"/>
        <v>6932.74</v>
      </c>
      <c r="R249" s="165">
        <v>3</v>
      </c>
      <c r="S249" s="37">
        <f t="shared" si="180"/>
        <v>120</v>
      </c>
      <c r="T249" s="189">
        <v>33</v>
      </c>
      <c r="U249" s="80">
        <f>+R249*'PRECIOS SEGUN ADJ (RURAL)'!$B$3*'PRECIOS SEGUN ADJ (RURAL)'!$C$3</f>
        <v>3960</v>
      </c>
      <c r="V249" s="80" t="e" vm="1">
        <f>+[4]!NumLetras(U249,"PESO","PESOS DOMINICANOS","$EE $m CON #d/100 CENTAVOS")</f>
        <v>#VALUE!</v>
      </c>
      <c r="W249" s="192">
        <v>0</v>
      </c>
      <c r="X249" s="37">
        <f t="shared" si="169"/>
        <v>0</v>
      </c>
      <c r="Y249" s="189">
        <v>25.2</v>
      </c>
      <c r="Z249" s="80">
        <f>+W249*'PRECIOS SEGUN ADJ. (FRONTERIZO)'!$B$4*'PRECIOS SEGUN ADJ. (FRONTERIZO)'!$C$4</f>
        <v>0</v>
      </c>
      <c r="AA249" s="80" t="e" vm="1">
        <f>+[4]!NumLetras(Z249,"PESO","PESOS DOMINICANOS","$EE $m CON #d/100 CENTAVOS")</f>
        <v>#VALUE!</v>
      </c>
      <c r="AB249" s="165">
        <v>40</v>
      </c>
      <c r="AC249" s="37">
        <f t="shared" si="181"/>
        <v>1600</v>
      </c>
      <c r="AD249" s="189">
        <v>87.91</v>
      </c>
      <c r="AE249" s="80">
        <f>+AB249*'PRECIOS SEGUN ADJ (RURAL)'!$B$4*'PRECIOS SEGUN ADJ (RURAL)'!$C$4</f>
        <v>140656</v>
      </c>
      <c r="AF249" s="80" t="e" vm="1">
        <f>+[4]!NumLetras(AE249,"PESO","PESOS DOMINICANOS","$EE $m CON #d/100 CENTAVOS")</f>
        <v>#VALUE!</v>
      </c>
      <c r="AG249" s="80">
        <f t="shared" si="205"/>
        <v>25318.080000000002</v>
      </c>
      <c r="AH249" s="165">
        <v>48</v>
      </c>
      <c r="AI249" s="37">
        <f t="shared" si="182"/>
        <v>1920</v>
      </c>
      <c r="AJ249" s="189">
        <v>53.95</v>
      </c>
      <c r="AK249" s="80">
        <f>+AH249*'PRECIOS SEGUN ADJ (RURAL)'!$B$5*'PRECIOS SEGUN ADJ (RURAL)'!$C$5</f>
        <v>103584.00000000001</v>
      </c>
      <c r="AL249" s="80" t="e" vm="1">
        <f>+[4]!NumLetras(AK249,"PESO","PESOS DOMINICANOS","$EE $m CON #d/100 CENTAVOS")</f>
        <v>#VALUE!</v>
      </c>
      <c r="AM249" s="165">
        <v>6</v>
      </c>
      <c r="AN249" s="37">
        <f t="shared" si="183"/>
        <v>240</v>
      </c>
      <c r="AO249" s="189">
        <v>29.05</v>
      </c>
      <c r="AP249" s="80">
        <f>+AM249*'PRECIOS SEGUN ADJ (RURAL)'!$B$6*'PRECIOS SEGUN ADJ (RURAL)'!$C$6</f>
        <v>6972</v>
      </c>
      <c r="AQ249" s="80" t="e" vm="1">
        <f>+[4]!NumLetras(AP249,"PESO","PESOS DOMINICANOS","$EE $m CON #d/100 CENTAVOS")</f>
        <v>#VALUE!</v>
      </c>
      <c r="AR249" s="80">
        <f t="shared" si="206"/>
        <v>1115.52</v>
      </c>
      <c r="AS249" s="165">
        <v>15</v>
      </c>
      <c r="AT249" s="37">
        <f t="shared" si="184"/>
        <v>600</v>
      </c>
      <c r="AU249" s="189">
        <v>304.44</v>
      </c>
      <c r="AV249" s="80">
        <f>+AS249*'PRECIOS SEGUN ADJ (RURAL)'!$B$7*'PRECIOS SEGUN ADJ (RURAL)'!$C$7</f>
        <v>182664</v>
      </c>
      <c r="AW249" s="80" t="e" vm="1">
        <f>+[4]!NumLetras(AV249,"PESO","PESOS DOMINICANOS","$EE $m CON #d/100 CENTAVOS")</f>
        <v>#VALUE!</v>
      </c>
      <c r="AX249" s="80">
        <f t="shared" si="207"/>
        <v>32879.519999999997</v>
      </c>
      <c r="AY249" s="37">
        <v>0</v>
      </c>
      <c r="AZ249" s="37">
        <f t="shared" si="170"/>
        <v>0</v>
      </c>
      <c r="BA249" s="189">
        <v>18.899999999999999</v>
      </c>
      <c r="BB249" s="80">
        <f>+AY249*'PRECIOS SEGUN ADJ. (FRONTERIZO)'!$B$9*'PRECIOS SEGUN ADJ. (FRONTERIZO)'!$C$9</f>
        <v>0</v>
      </c>
      <c r="BC249" s="80" t="e" vm="1">
        <f>+[4]!NumLetras(BB249,"PESO","PESOS DOMINICANOS","$EE $m CON #d/100 CENTAVOS")</f>
        <v>#VALUE!</v>
      </c>
      <c r="BD249" s="165">
        <v>3</v>
      </c>
      <c r="BE249" s="37">
        <f t="shared" si="185"/>
        <v>120</v>
      </c>
      <c r="BF249" s="189">
        <v>140.38999999999999</v>
      </c>
      <c r="BG249" s="80">
        <f>+BD249*'PRECIOS SEGUN ADJ (RURAL)'!$B$8*'PRECIOS SEGUN ADJ (RURAL)'!$C$8</f>
        <v>16846.8</v>
      </c>
      <c r="BH249" s="80" t="e" vm="1">
        <f>+[4]!NumLetras(BG249,"PESO","PESOS DOMINICANOS","$EE $m CON #d/100 CENTAVOS")</f>
        <v>#VALUE!</v>
      </c>
      <c r="BI249" s="80">
        <f t="shared" si="208"/>
        <v>3032.42</v>
      </c>
      <c r="BJ249" s="37">
        <v>0</v>
      </c>
      <c r="BK249" s="37">
        <f t="shared" si="171"/>
        <v>0</v>
      </c>
      <c r="BL249" s="189">
        <v>31.459999999999997</v>
      </c>
      <c r="BM249" s="80">
        <f>+BJ249*'PRECIOS SEGUN ADJ. (FRONTERIZO)'!$B$11*'PRECIOS SEGUN ADJ. (FRONTERIZO)'!$C$11</f>
        <v>0</v>
      </c>
      <c r="BN249" s="80" t="e" vm="1">
        <f>+[4]!NumLetras(BM249,"PESO","PESOS DOMINICANOS","$EE $m CON #d/100 CENTAVOS")</f>
        <v>#VALUE!</v>
      </c>
      <c r="BO249" s="165">
        <v>12</v>
      </c>
      <c r="BP249" s="37">
        <f t="shared" si="186"/>
        <v>480</v>
      </c>
      <c r="BQ249" s="189">
        <v>68.099999999999994</v>
      </c>
      <c r="BR249" s="80">
        <f>+BO249*'PRECIOS SEGUN ADJ (RURAL)'!$B$9*'PRECIOS SEGUN ADJ (RURAL)'!$C$9</f>
        <v>32687.999999999996</v>
      </c>
      <c r="BS249" s="80" t="e" vm="1">
        <f>+[4]!NumLetras(BR249,"PESO","PESOS DOMINICANOS","$EE $m CON #d/100 CENTAVOS")</f>
        <v>#VALUE!</v>
      </c>
      <c r="BT249" s="165">
        <v>258</v>
      </c>
      <c r="BU249" s="37">
        <f t="shared" si="209"/>
        <v>5160</v>
      </c>
      <c r="BV249" s="189">
        <v>5.5</v>
      </c>
      <c r="BW249" s="80">
        <f>+BT249*'PRECIOS SEGUN ADJ (RURAL)'!$B$10*'PRECIOS SEGUN ADJ (RURAL)'!$C$10</f>
        <v>28380</v>
      </c>
      <c r="BX249" s="80" t="e" vm="1">
        <f>+[4]!NumLetras(BW249,"PESO","PESOS DOMINICANOS","$EE $m CON #d/100 CENTAVOS")</f>
        <v>#VALUE!</v>
      </c>
      <c r="BY249" s="165">
        <v>258</v>
      </c>
      <c r="BZ249" s="37">
        <f t="shared" si="187"/>
        <v>10320</v>
      </c>
      <c r="CA249" s="189">
        <v>7.1500000000000012</v>
      </c>
      <c r="CB249" s="80">
        <f>+BY249*'PRECIOS SEGUN ADJ (RURAL)'!$B$11*'PRECIOS SEGUN ADJ (RURAL)'!$C$11</f>
        <v>73788</v>
      </c>
      <c r="CC249" s="80" t="e" vm="1">
        <f>+[4]!NumLetras(CB249,"PESO","PESOS DOMINICANOS","$EE $m CON #d/100 CENTAVOS")</f>
        <v>#VALUE!</v>
      </c>
      <c r="CD249" s="165">
        <v>258</v>
      </c>
      <c r="CE249" s="37">
        <f t="shared" si="188"/>
        <v>10320</v>
      </c>
      <c r="CF249" s="189">
        <v>6.84</v>
      </c>
      <c r="CG249" s="80">
        <f>+CD249*'PRECIOS SEGUN ADJ (RURAL)'!$B$12*'PRECIOS SEGUN ADJ (RURAL)'!$C$12</f>
        <v>70588.800000000003</v>
      </c>
      <c r="CH249" s="80" t="e" vm="1">
        <f>+[4]!NumLetras(CG249,"PESO","PESOS DOMINICANOS","$EE $m CON #d/100 CENTAVOS")</f>
        <v>#VALUE!</v>
      </c>
      <c r="CI249" s="37">
        <v>0</v>
      </c>
      <c r="CJ249" s="37">
        <f t="shared" si="172"/>
        <v>0</v>
      </c>
      <c r="CK249" s="189">
        <v>60</v>
      </c>
      <c r="CL249" s="80">
        <f>+CI249*'PRECIOS SEGUN ADJ. (FRONTERIZO)'!$B$16*'PRECIOS SEGUN ADJ. (FRONTERIZO)'!$C$16</f>
        <v>0</v>
      </c>
      <c r="CM249" s="80" t="e" vm="1">
        <f>+[4]!NumLetras(CL249,"PESO","PESOS DOMINICANOS","$EE $m CON #d/100 CENTAVOS")</f>
        <v>#VALUE!</v>
      </c>
      <c r="CN249" s="80">
        <f t="shared" si="189"/>
        <v>0</v>
      </c>
      <c r="CO249" s="37">
        <v>0</v>
      </c>
      <c r="CP249" s="37">
        <f t="shared" si="173"/>
        <v>0</v>
      </c>
      <c r="CQ249" s="189">
        <v>55.649999999999991</v>
      </c>
      <c r="CR249" s="80">
        <f>+CO249*'PRECIOS SEGUN ADJ. (FRONTERIZO)'!$B$17*'PRECIOS SEGUN ADJ. (FRONTERIZO)'!$C$17</f>
        <v>0</v>
      </c>
      <c r="CS249" s="80" t="e" vm="1">
        <f>+[4]!NumLetras(CR249,"PESO","PESOS DOMINICANOS","$EE $m CON #d/100 CENTAVOS")</f>
        <v>#VALUE!</v>
      </c>
      <c r="CT249" s="80">
        <f t="shared" si="190"/>
        <v>0</v>
      </c>
      <c r="CU249" s="165">
        <v>258</v>
      </c>
      <c r="CV249" s="37">
        <f t="shared" si="191"/>
        <v>10320</v>
      </c>
      <c r="CW249" s="189">
        <v>6.5999999999999988</v>
      </c>
      <c r="CX249" s="80">
        <f>+CU249*'PRECIOS SEGUN ADJ (RURAL)'!$B$14*'PRECIOS SEGUN ADJ (RURAL)'!$C$14</f>
        <v>68112</v>
      </c>
      <c r="CY249" s="80" t="e" vm="1">
        <f>+[4]!NumLetras(CX249,"PESO","PESOS DOMINICANOS","$EE $m CON #d/100 CENTAVOS")</f>
        <v>#VALUE!</v>
      </c>
      <c r="CZ249" s="37">
        <v>0</v>
      </c>
      <c r="DA249" s="37">
        <f t="shared" si="174"/>
        <v>0</v>
      </c>
      <c r="DB249" s="189">
        <v>65.75</v>
      </c>
      <c r="DC249" s="80">
        <f>+CZ249*'PRECIOS SEGUN ADJ. (FRONTERIZO)'!$B$19*'PRECIOS SEGUN ADJ. (FRONTERIZO)'!$C$19</f>
        <v>0</v>
      </c>
      <c r="DD249" s="80" t="e" vm="1">
        <f>+[4]!NumLetras(DC249,"PESO","PESOS DOMINICANOS","$EE $m CON #d/100 CENTAVOS")</f>
        <v>#VALUE!</v>
      </c>
      <c r="DE249" s="80">
        <f t="shared" si="192"/>
        <v>0</v>
      </c>
      <c r="DF249" s="165">
        <v>9</v>
      </c>
      <c r="DG249" s="37">
        <f t="shared" si="193"/>
        <v>360</v>
      </c>
      <c r="DH249" s="189">
        <v>82.59999999999998</v>
      </c>
      <c r="DI249" s="80">
        <f>+DF249*'PRECIOS SEGUN ADJ (RURAL)'!$B$15*'PRECIOS SEGUN ADJ (RURAL)'!$C$15</f>
        <v>29736</v>
      </c>
      <c r="DJ249" s="80" t="e" vm="1">
        <f>+[4]!NumLetras(DI249,"PESO","PESOS DOMINICANOS","$EE $m CON #d/100 CENTAVOS")</f>
        <v>#VALUE!</v>
      </c>
      <c r="DK249" s="80">
        <f t="shared" si="210"/>
        <v>5352.48</v>
      </c>
      <c r="DL249" s="165">
        <v>258</v>
      </c>
      <c r="DM249" s="37">
        <f t="shared" si="194"/>
        <v>10320</v>
      </c>
      <c r="DN249" s="189">
        <v>23.059999999999995</v>
      </c>
      <c r="DO249" s="80">
        <f>+DL249*'PRECIOS SEGUN ADJ (RURAL)'!$B$17*'PRECIOS SEGUN ADJ (RURAL)'!$C$17</f>
        <v>237979.19999999998</v>
      </c>
      <c r="DP249" s="80" t="e" vm="1">
        <f>+[4]!NumLetras(DO249,"PESO","PESOS DOMINICANOS","$EE $m CON #d/100 CENTAVOS")</f>
        <v>#VALUE!</v>
      </c>
      <c r="DQ249" s="192">
        <v>0</v>
      </c>
      <c r="DR249" s="192">
        <f t="shared" si="175"/>
        <v>0</v>
      </c>
      <c r="DS249" s="189">
        <v>80.849999999999994</v>
      </c>
      <c r="DT249" s="80">
        <f>+DQ249*'PRECIOS SEGUN ADJ. (FRONTERIZO)'!$B$22*'PRECIOS SEGUN ADJ. (FRONTERIZO)'!$C$22</f>
        <v>0</v>
      </c>
      <c r="DU249" s="80" t="e" vm="1">
        <f>+[4]!NumLetras(DT249,"PESO","PESOS DOMINICANOS","$EE $m CON #d/100 CENTAVOS")</f>
        <v>#VALUE!</v>
      </c>
      <c r="DV249" s="165">
        <v>11</v>
      </c>
      <c r="DW249" s="37">
        <f t="shared" si="195"/>
        <v>440</v>
      </c>
      <c r="DX249" s="189">
        <v>21.83</v>
      </c>
      <c r="DY249" s="80">
        <f>+DV249*'PRECIOS SEGUN ADJ (RURAL)'!$B$19*'PRECIOS SEGUN ADJ (RURAL)'!$C$19</f>
        <v>9605.2000000000007</v>
      </c>
      <c r="DZ249" s="80" t="e" vm="1">
        <f>+[4]!NumLetras(DY249,"PESO","PESOS DOMINICANOS","$EE $m CON #d/100 CENTAVOS")</f>
        <v>#VALUE!</v>
      </c>
      <c r="EA249" s="80">
        <f t="shared" si="211"/>
        <v>1728.94</v>
      </c>
      <c r="EB249" s="165">
        <v>37</v>
      </c>
      <c r="EC249" s="37">
        <f t="shared" si="196"/>
        <v>1480</v>
      </c>
      <c r="ED249" s="189">
        <v>33</v>
      </c>
      <c r="EE249" s="80">
        <f>+EB249*'PRECIOS SEGUN ADJ (RURAL)'!$B$20*'PRECIOS SEGUN ADJ (RURAL)'!$C$20</f>
        <v>48840</v>
      </c>
      <c r="EF249" s="80" t="e" vm="1">
        <f>+[4]!NumLetras(EE249,"PESO","PESOS DOMINICANOS","$EE $m CON #d/100 CENTAVOS")</f>
        <v>#VALUE!</v>
      </c>
      <c r="EG249" s="37">
        <v>0</v>
      </c>
      <c r="EH249" s="37">
        <f t="shared" si="176"/>
        <v>0</v>
      </c>
      <c r="EI249" s="189">
        <v>15.789999999999997</v>
      </c>
      <c r="EJ249" s="80">
        <f>+EG249*'PRECIOS SEGUN ADJ. (FRONTERIZO)'!$B$25*'PRECIOS SEGUN ADJ. (FRONTERIZO)'!$C$25</f>
        <v>0</v>
      </c>
      <c r="EK249" s="80" t="e" vm="1">
        <f>+[4]!NumLetras(EJ249,"PESO","PESOS DOMINICANOS","$EE $m CON #d/100 CENTAVOS")</f>
        <v>#VALUE!</v>
      </c>
      <c r="EL249" s="37">
        <v>0</v>
      </c>
      <c r="EM249" s="37">
        <f t="shared" si="177"/>
        <v>0</v>
      </c>
      <c r="EN249" s="189">
        <v>31.5</v>
      </c>
      <c r="EO249" s="80">
        <f>+EL249*'PRECIOS SEGUN ADJ. (FRONTERIZO)'!$B$26*'PRECIOS SEGUN ADJ. (FRONTERIZO)'!$C$26</f>
        <v>0</v>
      </c>
      <c r="EP249" s="80" t="e" vm="1">
        <f>+[4]!NumLetras(EO249,"PESO","PESOS DOMINICANOS","$EE $m CON #d/100 CENTAVOS")</f>
        <v>#VALUE!</v>
      </c>
      <c r="EQ249" s="193">
        <v>33</v>
      </c>
      <c r="ER249" s="194">
        <f t="shared" si="197"/>
        <v>1320</v>
      </c>
      <c r="ES249" s="195">
        <v>21.68</v>
      </c>
      <c r="ET249" s="196">
        <f>+EQ249*'PRECIOS SEGUN ADJ (RURAL)'!$B$13*'PRECIOS SEGUN ADJ (RURAL)'!$C$13</f>
        <v>28617.599999999999</v>
      </c>
      <c r="EU249" s="196" t="e" vm="1">
        <f>+[4]!NumLetras(ET249,"PESO","PESOS DOMINICANOS","$EE $m CON #d/100 CENTAVOS")</f>
        <v>#VALUE!</v>
      </c>
      <c r="EV249" s="197">
        <v>258</v>
      </c>
      <c r="EW249" s="198">
        <f t="shared" si="212"/>
        <v>5160</v>
      </c>
      <c r="EX249" s="199">
        <v>5.5</v>
      </c>
      <c r="EY249" s="200">
        <f>+EV249*'PRECIOS SEGUN ADJ (RURAL)'!$B$16*'PRECIOS SEGUN ADJ (RURAL)'!$C$16</f>
        <v>28380</v>
      </c>
      <c r="EZ249" s="200" t="e" vm="1">
        <f>+[4]!NumLetras(EY249,"PESO","PESOS DOMINICANOS","$EE $m CON #d/100 CENTAVOS")</f>
        <v>#VALUE!</v>
      </c>
      <c r="FA249" s="201">
        <v>15</v>
      </c>
      <c r="FB249" s="202">
        <f t="shared" si="198"/>
        <v>600</v>
      </c>
      <c r="FC249" s="203">
        <v>220</v>
      </c>
      <c r="FD249" s="204">
        <f>+FA249*'PRECIOS SEGUN ADJ (RURAL)'!$B$18*'PRECIOS SEGUN ADJ (RURAL)'!$C$18</f>
        <v>132000</v>
      </c>
      <c r="FE249" s="204" t="e" vm="1">
        <f>+[4]!NumLetras(FD249,"PESO","PESOS DOMINICANOS","$EE $m CON #d/100 CENTAVOS")</f>
        <v>#VALUE!</v>
      </c>
      <c r="FF249" s="204">
        <f t="shared" si="213"/>
        <v>23760</v>
      </c>
      <c r="FG249" s="80">
        <f t="shared" si="179"/>
        <v>1286727.2000000002</v>
      </c>
      <c r="FH249" s="80" t="e" vm="1">
        <f>+[4]!NumLetras(FG249,"PESO","PESOS DOMINICANOS","$EE $m CON #d/100 CENTAVOS")</f>
        <v>#VALUE!</v>
      </c>
      <c r="FI249" s="80">
        <f t="shared" si="178"/>
        <v>100119.69999999998</v>
      </c>
      <c r="FJ249" s="80" t="e" vm="1">
        <f>+[4]!NumLetras(FI249,"PESO","PESOS DOMINICANOS","$EE $m CON #d/100 CENTAVOS")</f>
        <v>#VALUE!</v>
      </c>
      <c r="FK249" s="80">
        <f t="shared" si="199"/>
        <v>1186607.5000000002</v>
      </c>
      <c r="FL249" s="80" t="e" vm="1">
        <f>+[4]!NumLetras(FK249,"PESO","PESOS DOMINICANOS","$EE $m CON #d/100 CENTAVOS")</f>
        <v>#VALUE!</v>
      </c>
      <c r="FM249" s="80">
        <f t="shared" si="200"/>
        <v>257345.44</v>
      </c>
      <c r="FN249" s="80" t="e" vm="1">
        <f>+[4]!NumLetras(FM249,"PESO","PESOS DOMINICANOS","$EE $m CON #d/100 CENTAVOS")</f>
        <v>#VALUE!</v>
      </c>
      <c r="FO249" s="80">
        <f t="shared" si="201"/>
        <v>12867.27</v>
      </c>
      <c r="FP249" s="80" t="e" vm="1">
        <f>+[4]!NumLetras(FO249,"PESO","PESOS DOMINICANOS","$EE $m CON #d/100 CENTAVOS")</f>
        <v>#VALUE!</v>
      </c>
      <c r="FQ249" s="80"/>
      <c r="FR249" s="80">
        <f t="shared" si="202"/>
        <v>1029381.7600000002</v>
      </c>
      <c r="FS249" s="80" t="e" vm="1">
        <f>+[4]!NumLetras(FR249,"PESO","PESOS DOMINICANOS","$EE $m CON #d/100 CENTAVOS")</f>
        <v>#VALUE!</v>
      </c>
      <c r="FT249" s="37" t="str">
        <f>+VLOOKUP(D249,'RURAL XENIA'!F:G,2,0)</f>
        <v>R-30</v>
      </c>
    </row>
    <row r="250" spans="1:176">
      <c r="A250" s="37">
        <v>139</v>
      </c>
      <c r="B250" s="37">
        <v>139</v>
      </c>
      <c r="C250" s="26" t="s">
        <v>1753</v>
      </c>
      <c r="D250" s="37">
        <v>102344157</v>
      </c>
      <c r="E250" s="37" t="str">
        <f>+VLOOKUP(D250,'INFORMACION DE PROVEEDORES'!C:I,2,0)</f>
        <v>001-0234415-7</v>
      </c>
      <c r="F250" s="26" t="str">
        <f>+VLOOKUP(D250,'INFORMACION DE PROVEEDORES'!C:J,4,0)</f>
        <v>SILCILIA ROMERO CALDERON</v>
      </c>
      <c r="G250" s="37" t="str">
        <f>+VLOOKUP(D250,'INFORMACION DE PROVEEDORES'!C:K,5,0)</f>
        <v>001-0234415-7</v>
      </c>
      <c r="H250" s="26" t="str">
        <f>+VLOOKUP(D250,'INFORMACION DE PROVEEDORES'!C:L,7,0)</f>
        <v>FEDERICO MATOS, ESQUINA LOS JOBOS PERALTA, AZUA</v>
      </c>
      <c r="I250" s="37" t="str">
        <f>+VLOOKUP(D250,'INFORMACION DE PROVEEDORES'!C:M,3,0)</f>
        <v xml:space="preserve"> FÍSICA</v>
      </c>
      <c r="J250" s="37">
        <v>1</v>
      </c>
      <c r="K250" s="37">
        <v>277</v>
      </c>
      <c r="L250" s="37">
        <v>19</v>
      </c>
      <c r="M250" s="37">
        <f t="shared" si="203"/>
        <v>760</v>
      </c>
      <c r="N250" s="189">
        <v>60.180000000000007</v>
      </c>
      <c r="O250" s="80">
        <f>+L250*'PRECIOS SEGUN ADJ (RURAL)'!$B$2*'PRECIOS SEGUN ADJ (RURAL)'!$C$2</f>
        <v>45736.800000000003</v>
      </c>
      <c r="P250" s="80" t="e" vm="1">
        <f>+[4]!NumLetras(O250,"PESO","PESOS DOMINICANOS","$EE $m CON #d/100 CENTAVOS")</f>
        <v>#VALUE!</v>
      </c>
      <c r="Q250" s="80">
        <f t="shared" si="204"/>
        <v>7317.89</v>
      </c>
      <c r="R250" s="165">
        <v>4</v>
      </c>
      <c r="S250" s="37">
        <f t="shared" si="180"/>
        <v>160</v>
      </c>
      <c r="T250" s="189">
        <v>33</v>
      </c>
      <c r="U250" s="80">
        <f>+R250*'PRECIOS SEGUN ADJ (RURAL)'!$B$3*'PRECIOS SEGUN ADJ (RURAL)'!$C$3</f>
        <v>5280</v>
      </c>
      <c r="V250" s="80" t="e" vm="1">
        <f>+[4]!NumLetras(U250,"PESO","PESOS DOMINICANOS","$EE $m CON #d/100 CENTAVOS")</f>
        <v>#VALUE!</v>
      </c>
      <c r="W250" s="192">
        <v>0</v>
      </c>
      <c r="X250" s="37">
        <f t="shared" si="169"/>
        <v>0</v>
      </c>
      <c r="Y250" s="189">
        <v>25.2</v>
      </c>
      <c r="Z250" s="80">
        <f>+W250*'PRECIOS SEGUN ADJ. (FRONTERIZO)'!$B$4*'PRECIOS SEGUN ADJ. (FRONTERIZO)'!$C$4</f>
        <v>0</v>
      </c>
      <c r="AA250" s="80" t="e" vm="1">
        <f>+[4]!NumLetras(Z250,"PESO","PESOS DOMINICANOS","$EE $m CON #d/100 CENTAVOS")</f>
        <v>#VALUE!</v>
      </c>
      <c r="AB250" s="165">
        <v>42</v>
      </c>
      <c r="AC250" s="37">
        <f t="shared" si="181"/>
        <v>1680</v>
      </c>
      <c r="AD250" s="189">
        <v>87.91</v>
      </c>
      <c r="AE250" s="80">
        <f>+AB250*'PRECIOS SEGUN ADJ (RURAL)'!$B$4*'PRECIOS SEGUN ADJ (RURAL)'!$C$4</f>
        <v>147688.79999999999</v>
      </c>
      <c r="AF250" s="80" t="e" vm="1">
        <f>+[4]!NumLetras(AE250,"PESO","PESOS DOMINICANOS","$EE $m CON #d/100 CENTAVOS")</f>
        <v>#VALUE!</v>
      </c>
      <c r="AG250" s="80">
        <f t="shared" si="205"/>
        <v>26583.98</v>
      </c>
      <c r="AH250" s="165">
        <v>51</v>
      </c>
      <c r="AI250" s="37">
        <f t="shared" si="182"/>
        <v>2040</v>
      </c>
      <c r="AJ250" s="189">
        <v>53.95</v>
      </c>
      <c r="AK250" s="80">
        <f>+AH250*'PRECIOS SEGUN ADJ (RURAL)'!$B$5*'PRECIOS SEGUN ADJ (RURAL)'!$C$5</f>
        <v>110058.00000000001</v>
      </c>
      <c r="AL250" s="80" t="e" vm="1">
        <f>+[4]!NumLetras(AK250,"PESO","PESOS DOMINICANOS","$EE $m CON #d/100 CENTAVOS")</f>
        <v>#VALUE!</v>
      </c>
      <c r="AM250" s="165">
        <v>7</v>
      </c>
      <c r="AN250" s="37">
        <f t="shared" si="183"/>
        <v>280</v>
      </c>
      <c r="AO250" s="189">
        <v>29.05</v>
      </c>
      <c r="AP250" s="80">
        <f>+AM250*'PRECIOS SEGUN ADJ (RURAL)'!$B$6*'PRECIOS SEGUN ADJ (RURAL)'!$C$6</f>
        <v>8134</v>
      </c>
      <c r="AQ250" s="80" t="e" vm="1">
        <f>+[4]!NumLetras(AP250,"PESO","PESOS DOMINICANOS","$EE $m CON #d/100 CENTAVOS")</f>
        <v>#VALUE!</v>
      </c>
      <c r="AR250" s="80">
        <f t="shared" si="206"/>
        <v>1301.44</v>
      </c>
      <c r="AS250" s="165">
        <v>16</v>
      </c>
      <c r="AT250" s="37">
        <f t="shared" si="184"/>
        <v>640</v>
      </c>
      <c r="AU250" s="189">
        <v>304.44</v>
      </c>
      <c r="AV250" s="80">
        <f>+AS250*'PRECIOS SEGUN ADJ (RURAL)'!$B$7*'PRECIOS SEGUN ADJ (RURAL)'!$C$7</f>
        <v>194841.60000000001</v>
      </c>
      <c r="AW250" s="80" t="e" vm="1">
        <f>+[4]!NumLetras(AV250,"PESO","PESOS DOMINICANOS","$EE $m CON #d/100 CENTAVOS")</f>
        <v>#VALUE!</v>
      </c>
      <c r="AX250" s="80">
        <f t="shared" si="207"/>
        <v>35071.49</v>
      </c>
      <c r="AY250" s="37">
        <v>0</v>
      </c>
      <c r="AZ250" s="37">
        <f t="shared" si="170"/>
        <v>0</v>
      </c>
      <c r="BA250" s="189">
        <v>18.899999999999999</v>
      </c>
      <c r="BB250" s="80">
        <f>+AY250*'PRECIOS SEGUN ADJ. (FRONTERIZO)'!$B$9*'PRECIOS SEGUN ADJ. (FRONTERIZO)'!$C$9</f>
        <v>0</v>
      </c>
      <c r="BC250" s="80" t="e" vm="1">
        <f>+[4]!NumLetras(BB250,"PESO","PESOS DOMINICANOS","$EE $m CON #d/100 CENTAVOS")</f>
        <v>#VALUE!</v>
      </c>
      <c r="BD250" s="165">
        <v>4</v>
      </c>
      <c r="BE250" s="37">
        <f t="shared" si="185"/>
        <v>160</v>
      </c>
      <c r="BF250" s="189">
        <v>140.38999999999999</v>
      </c>
      <c r="BG250" s="80">
        <f>+BD250*'PRECIOS SEGUN ADJ (RURAL)'!$B$8*'PRECIOS SEGUN ADJ (RURAL)'!$C$8</f>
        <v>22462.399999999998</v>
      </c>
      <c r="BH250" s="80" t="e" vm="1">
        <f>+[4]!NumLetras(BG250,"PESO","PESOS DOMINICANOS","$EE $m CON #d/100 CENTAVOS")</f>
        <v>#VALUE!</v>
      </c>
      <c r="BI250" s="80">
        <f t="shared" si="208"/>
        <v>4043.23</v>
      </c>
      <c r="BJ250" s="37">
        <v>0</v>
      </c>
      <c r="BK250" s="37">
        <f t="shared" si="171"/>
        <v>0</v>
      </c>
      <c r="BL250" s="189">
        <v>31.459999999999997</v>
      </c>
      <c r="BM250" s="80">
        <f>+BJ250*'PRECIOS SEGUN ADJ. (FRONTERIZO)'!$B$11*'PRECIOS SEGUN ADJ. (FRONTERIZO)'!$C$11</f>
        <v>0</v>
      </c>
      <c r="BN250" s="80" t="e" vm="1">
        <f>+[4]!NumLetras(BM250,"PESO","PESOS DOMINICANOS","$EE $m CON #d/100 CENTAVOS")</f>
        <v>#VALUE!</v>
      </c>
      <c r="BO250" s="165">
        <v>13</v>
      </c>
      <c r="BP250" s="37">
        <f t="shared" si="186"/>
        <v>520</v>
      </c>
      <c r="BQ250" s="189">
        <v>68.099999999999994</v>
      </c>
      <c r="BR250" s="80">
        <f>+BO250*'PRECIOS SEGUN ADJ (RURAL)'!$B$9*'PRECIOS SEGUN ADJ (RURAL)'!$C$9</f>
        <v>35412</v>
      </c>
      <c r="BS250" s="80" t="e" vm="1">
        <f>+[4]!NumLetras(BR250,"PESO","PESOS DOMINICANOS","$EE $m CON #d/100 CENTAVOS")</f>
        <v>#VALUE!</v>
      </c>
      <c r="BT250" s="165">
        <v>277</v>
      </c>
      <c r="BU250" s="37">
        <f t="shared" si="209"/>
        <v>5540</v>
      </c>
      <c r="BV250" s="189">
        <v>5.5</v>
      </c>
      <c r="BW250" s="80">
        <f>+BT250*'PRECIOS SEGUN ADJ (RURAL)'!$B$10*'PRECIOS SEGUN ADJ (RURAL)'!$C$10</f>
        <v>30470</v>
      </c>
      <c r="BX250" s="80" t="e" vm="1">
        <f>+[4]!NumLetras(BW250,"PESO","PESOS DOMINICANOS","$EE $m CON #d/100 CENTAVOS")</f>
        <v>#VALUE!</v>
      </c>
      <c r="BY250" s="165">
        <v>277</v>
      </c>
      <c r="BZ250" s="37">
        <f t="shared" si="187"/>
        <v>11080</v>
      </c>
      <c r="CA250" s="189">
        <v>7.1500000000000012</v>
      </c>
      <c r="CB250" s="80">
        <f>+BY250*'PRECIOS SEGUN ADJ (RURAL)'!$B$11*'PRECIOS SEGUN ADJ (RURAL)'!$C$11</f>
        <v>79222</v>
      </c>
      <c r="CC250" s="80" t="e" vm="1">
        <f>+[4]!NumLetras(CB250,"PESO","PESOS DOMINICANOS","$EE $m CON #d/100 CENTAVOS")</f>
        <v>#VALUE!</v>
      </c>
      <c r="CD250" s="165">
        <v>277</v>
      </c>
      <c r="CE250" s="37">
        <f t="shared" si="188"/>
        <v>11080</v>
      </c>
      <c r="CF250" s="189">
        <v>6.84</v>
      </c>
      <c r="CG250" s="80">
        <f>+CD250*'PRECIOS SEGUN ADJ (RURAL)'!$B$12*'PRECIOS SEGUN ADJ (RURAL)'!$C$12</f>
        <v>75787.199999999997</v>
      </c>
      <c r="CH250" s="80" t="e" vm="1">
        <f>+[4]!NumLetras(CG250,"PESO","PESOS DOMINICANOS","$EE $m CON #d/100 CENTAVOS")</f>
        <v>#VALUE!</v>
      </c>
      <c r="CI250" s="37">
        <v>0</v>
      </c>
      <c r="CJ250" s="37">
        <f t="shared" si="172"/>
        <v>0</v>
      </c>
      <c r="CK250" s="189">
        <v>60</v>
      </c>
      <c r="CL250" s="80">
        <f>+CI250*'PRECIOS SEGUN ADJ. (FRONTERIZO)'!$B$16*'PRECIOS SEGUN ADJ. (FRONTERIZO)'!$C$16</f>
        <v>0</v>
      </c>
      <c r="CM250" s="80" t="e" vm="1">
        <f>+[4]!NumLetras(CL250,"PESO","PESOS DOMINICANOS","$EE $m CON #d/100 CENTAVOS")</f>
        <v>#VALUE!</v>
      </c>
      <c r="CN250" s="80">
        <f t="shared" si="189"/>
        <v>0</v>
      </c>
      <c r="CO250" s="37">
        <v>0</v>
      </c>
      <c r="CP250" s="37">
        <f t="shared" si="173"/>
        <v>0</v>
      </c>
      <c r="CQ250" s="189">
        <v>55.649999999999991</v>
      </c>
      <c r="CR250" s="80">
        <f>+CO250*'PRECIOS SEGUN ADJ. (FRONTERIZO)'!$B$17*'PRECIOS SEGUN ADJ. (FRONTERIZO)'!$C$17</f>
        <v>0</v>
      </c>
      <c r="CS250" s="80" t="e" vm="1">
        <f>+[4]!NumLetras(CR250,"PESO","PESOS DOMINICANOS","$EE $m CON #d/100 CENTAVOS")</f>
        <v>#VALUE!</v>
      </c>
      <c r="CT250" s="80">
        <f t="shared" si="190"/>
        <v>0</v>
      </c>
      <c r="CU250" s="165">
        <v>277</v>
      </c>
      <c r="CV250" s="37">
        <f t="shared" si="191"/>
        <v>11080</v>
      </c>
      <c r="CW250" s="189">
        <v>6.5999999999999988</v>
      </c>
      <c r="CX250" s="80">
        <f>+CU250*'PRECIOS SEGUN ADJ (RURAL)'!$B$14*'PRECIOS SEGUN ADJ (RURAL)'!$C$14</f>
        <v>73128</v>
      </c>
      <c r="CY250" s="80" t="e" vm="1">
        <f>+[4]!NumLetras(CX250,"PESO","PESOS DOMINICANOS","$EE $m CON #d/100 CENTAVOS")</f>
        <v>#VALUE!</v>
      </c>
      <c r="CZ250" s="37">
        <v>0</v>
      </c>
      <c r="DA250" s="37">
        <f t="shared" si="174"/>
        <v>0</v>
      </c>
      <c r="DB250" s="189">
        <v>65.75</v>
      </c>
      <c r="DC250" s="80">
        <f>+CZ250*'PRECIOS SEGUN ADJ. (FRONTERIZO)'!$B$19*'PRECIOS SEGUN ADJ. (FRONTERIZO)'!$C$19</f>
        <v>0</v>
      </c>
      <c r="DD250" s="80" t="e" vm="1">
        <f>+[4]!NumLetras(DC250,"PESO","PESOS DOMINICANOS","$EE $m CON #d/100 CENTAVOS")</f>
        <v>#VALUE!</v>
      </c>
      <c r="DE250" s="80">
        <f t="shared" si="192"/>
        <v>0</v>
      </c>
      <c r="DF250" s="165">
        <v>10</v>
      </c>
      <c r="DG250" s="37">
        <f t="shared" si="193"/>
        <v>400</v>
      </c>
      <c r="DH250" s="189">
        <v>82.59999999999998</v>
      </c>
      <c r="DI250" s="80">
        <f>+DF250*'PRECIOS SEGUN ADJ (RURAL)'!$B$15*'PRECIOS SEGUN ADJ (RURAL)'!$C$15</f>
        <v>33040</v>
      </c>
      <c r="DJ250" s="80" t="e" vm="1">
        <f>+[4]!NumLetras(DI250,"PESO","PESOS DOMINICANOS","$EE $m CON #d/100 CENTAVOS")</f>
        <v>#VALUE!</v>
      </c>
      <c r="DK250" s="80">
        <f t="shared" si="210"/>
        <v>5947.2</v>
      </c>
      <c r="DL250" s="165">
        <v>277</v>
      </c>
      <c r="DM250" s="37">
        <f t="shared" si="194"/>
        <v>11080</v>
      </c>
      <c r="DN250" s="189">
        <v>23.059999999999995</v>
      </c>
      <c r="DO250" s="80">
        <f>+DL250*'PRECIOS SEGUN ADJ (RURAL)'!$B$17*'PRECIOS SEGUN ADJ (RURAL)'!$C$17</f>
        <v>255504.8</v>
      </c>
      <c r="DP250" s="80" t="e" vm="1">
        <f>+[4]!NumLetras(DO250,"PESO","PESOS DOMINICANOS","$EE $m CON #d/100 CENTAVOS")</f>
        <v>#VALUE!</v>
      </c>
      <c r="DQ250" s="192">
        <v>0</v>
      </c>
      <c r="DR250" s="192">
        <f t="shared" si="175"/>
        <v>0</v>
      </c>
      <c r="DS250" s="189">
        <v>80.849999999999994</v>
      </c>
      <c r="DT250" s="80">
        <f>+DQ250*'PRECIOS SEGUN ADJ. (FRONTERIZO)'!$B$22*'PRECIOS SEGUN ADJ. (FRONTERIZO)'!$C$22</f>
        <v>0</v>
      </c>
      <c r="DU250" s="80" t="e" vm="1">
        <f>+[4]!NumLetras(DT250,"PESO","PESOS DOMINICANOS","$EE $m CON #d/100 CENTAVOS")</f>
        <v>#VALUE!</v>
      </c>
      <c r="DV250" s="165">
        <v>11</v>
      </c>
      <c r="DW250" s="37">
        <f t="shared" si="195"/>
        <v>440</v>
      </c>
      <c r="DX250" s="189">
        <v>21.83</v>
      </c>
      <c r="DY250" s="80">
        <f>+DV250*'PRECIOS SEGUN ADJ (RURAL)'!$B$19*'PRECIOS SEGUN ADJ (RURAL)'!$C$19</f>
        <v>9605.2000000000007</v>
      </c>
      <c r="DZ250" s="80" t="e" vm="1">
        <f>+[4]!NumLetras(DY250,"PESO","PESOS DOMINICANOS","$EE $m CON #d/100 CENTAVOS")</f>
        <v>#VALUE!</v>
      </c>
      <c r="EA250" s="80">
        <f t="shared" si="211"/>
        <v>1728.94</v>
      </c>
      <c r="EB250" s="165">
        <v>40</v>
      </c>
      <c r="EC250" s="37">
        <f t="shared" si="196"/>
        <v>1600</v>
      </c>
      <c r="ED250" s="189">
        <v>33</v>
      </c>
      <c r="EE250" s="80">
        <f>+EB250*'PRECIOS SEGUN ADJ (RURAL)'!$B$20*'PRECIOS SEGUN ADJ (RURAL)'!$C$20</f>
        <v>52800</v>
      </c>
      <c r="EF250" s="80" t="e" vm="1">
        <f>+[4]!NumLetras(EE250,"PESO","PESOS DOMINICANOS","$EE $m CON #d/100 CENTAVOS")</f>
        <v>#VALUE!</v>
      </c>
      <c r="EG250" s="37">
        <v>0</v>
      </c>
      <c r="EH250" s="37">
        <f t="shared" si="176"/>
        <v>0</v>
      </c>
      <c r="EI250" s="189">
        <v>15.789999999999997</v>
      </c>
      <c r="EJ250" s="80">
        <f>+EG250*'PRECIOS SEGUN ADJ. (FRONTERIZO)'!$B$25*'PRECIOS SEGUN ADJ. (FRONTERIZO)'!$C$25</f>
        <v>0</v>
      </c>
      <c r="EK250" s="80" t="e" vm="1">
        <f>+[4]!NumLetras(EJ250,"PESO","PESOS DOMINICANOS","$EE $m CON #d/100 CENTAVOS")</f>
        <v>#VALUE!</v>
      </c>
      <c r="EL250" s="37">
        <v>0</v>
      </c>
      <c r="EM250" s="37">
        <f t="shared" si="177"/>
        <v>0</v>
      </c>
      <c r="EN250" s="189">
        <v>31.5</v>
      </c>
      <c r="EO250" s="80">
        <f>+EL250*'PRECIOS SEGUN ADJ. (FRONTERIZO)'!$B$26*'PRECIOS SEGUN ADJ. (FRONTERIZO)'!$C$26</f>
        <v>0</v>
      </c>
      <c r="EP250" s="80" t="e" vm="1">
        <f>+[4]!NumLetras(EO250,"PESO","PESOS DOMINICANOS","$EE $m CON #d/100 CENTAVOS")</f>
        <v>#VALUE!</v>
      </c>
      <c r="EQ250" s="193">
        <v>35</v>
      </c>
      <c r="ER250" s="194">
        <f t="shared" si="197"/>
        <v>1400</v>
      </c>
      <c r="ES250" s="195">
        <v>21.68</v>
      </c>
      <c r="ET250" s="196">
        <f>+EQ250*'PRECIOS SEGUN ADJ (RURAL)'!$B$13*'PRECIOS SEGUN ADJ (RURAL)'!$C$13</f>
        <v>30352</v>
      </c>
      <c r="EU250" s="196" t="e" vm="1">
        <f>+[4]!NumLetras(ET250,"PESO","PESOS DOMINICANOS","$EE $m CON #d/100 CENTAVOS")</f>
        <v>#VALUE!</v>
      </c>
      <c r="EV250" s="197">
        <v>277</v>
      </c>
      <c r="EW250" s="198">
        <f t="shared" si="212"/>
        <v>5540</v>
      </c>
      <c r="EX250" s="199">
        <v>5.5</v>
      </c>
      <c r="EY250" s="200">
        <f>+EV250*'PRECIOS SEGUN ADJ (RURAL)'!$B$16*'PRECIOS SEGUN ADJ (RURAL)'!$C$16</f>
        <v>30470</v>
      </c>
      <c r="EZ250" s="200" t="e" vm="1">
        <f>+[4]!NumLetras(EY250,"PESO","PESOS DOMINICANOS","$EE $m CON #d/100 CENTAVOS")</f>
        <v>#VALUE!</v>
      </c>
      <c r="FA250" s="201">
        <v>16</v>
      </c>
      <c r="FB250" s="202">
        <f t="shared" si="198"/>
        <v>640</v>
      </c>
      <c r="FC250" s="203">
        <v>220</v>
      </c>
      <c r="FD250" s="204">
        <f>+FA250*'PRECIOS SEGUN ADJ (RURAL)'!$B$18*'PRECIOS SEGUN ADJ (RURAL)'!$C$18</f>
        <v>140800</v>
      </c>
      <c r="FE250" s="204" t="e" vm="1">
        <f>+[4]!NumLetras(FD250,"PESO","PESOS DOMINICANOS","$EE $m CON #d/100 CENTAVOS")</f>
        <v>#VALUE!</v>
      </c>
      <c r="FF250" s="204">
        <f t="shared" si="213"/>
        <v>25344</v>
      </c>
      <c r="FG250" s="80">
        <f t="shared" si="179"/>
        <v>1380792.7999999998</v>
      </c>
      <c r="FH250" s="80" t="e" vm="1">
        <f>+[4]!NumLetras(FG250,"PESO","PESOS DOMINICANOS","$EE $m CON #d/100 CENTAVOS")</f>
        <v>#VALUE!</v>
      </c>
      <c r="FI250" s="80">
        <f t="shared" si="178"/>
        <v>107338.17</v>
      </c>
      <c r="FJ250" s="80" t="e" vm="1">
        <f>+[4]!NumLetras(FI250,"PESO","PESOS DOMINICANOS","$EE $m CON #d/100 CENTAVOS")</f>
        <v>#VALUE!</v>
      </c>
      <c r="FK250" s="80">
        <f t="shared" si="199"/>
        <v>1273454.6299999999</v>
      </c>
      <c r="FL250" s="80" t="e" vm="1">
        <f>+[4]!NumLetras(FK250,"PESO","PESOS DOMINICANOS","$EE $m CON #d/100 CENTAVOS")</f>
        <v>#VALUE!</v>
      </c>
      <c r="FM250" s="80">
        <f t="shared" si="200"/>
        <v>276158.56</v>
      </c>
      <c r="FN250" s="80" t="e" vm="1">
        <f>+[4]!NumLetras(FM250,"PESO","PESOS DOMINICANOS","$EE $m CON #d/100 CENTAVOS")</f>
        <v>#VALUE!</v>
      </c>
      <c r="FO250" s="80">
        <f t="shared" si="201"/>
        <v>13807.93</v>
      </c>
      <c r="FP250" s="80" t="e" vm="1">
        <f>+[4]!NumLetras(FO250,"PESO","PESOS DOMINICANOS","$EE $m CON #d/100 CENTAVOS")</f>
        <v>#VALUE!</v>
      </c>
      <c r="FQ250" s="80"/>
      <c r="FR250" s="80">
        <f t="shared" si="202"/>
        <v>1104634.2399999998</v>
      </c>
      <c r="FS250" s="80" t="e" vm="1">
        <f>+[4]!NumLetras(FR250,"PESO","PESOS DOMINICANOS","$EE $m CON #d/100 CENTAVOS")</f>
        <v>#VALUE!</v>
      </c>
      <c r="FT250" s="37" t="str">
        <f>+VLOOKUP(D250,'RURAL XENIA'!F:G,2,0)</f>
        <v>R-01</v>
      </c>
    </row>
    <row r="251" spans="1:176">
      <c r="A251" s="37">
        <v>140</v>
      </c>
      <c r="B251" s="37">
        <v>140</v>
      </c>
      <c r="C251" s="26" t="s">
        <v>3718</v>
      </c>
      <c r="D251" s="37">
        <v>131823394</v>
      </c>
      <c r="E251" s="37">
        <f>+VLOOKUP(D251,'INFORMACION DE PROVEEDORES'!C:I,2,0)</f>
        <v>131823394</v>
      </c>
      <c r="F251" s="26" t="str">
        <f>+VLOOKUP(D251,'INFORMACION DE PROVEEDORES'!C:J,4,0)</f>
        <v>CLAUDIA LAUDELINA BELTRE RAMIREZ</v>
      </c>
      <c r="G251" s="37" t="str">
        <f>+VLOOKUP(D251,'INFORMACION DE PROVEEDORES'!C:K,5,0)</f>
        <v>106-0005720-1</v>
      </c>
      <c r="H251" s="26" t="str">
        <f>+VLOOKUP(D251,'INFORMACION DE PROVEEDORES'!C:L,7,0)</f>
        <v>CALLE ALONZO PEREZ ESQ. ROMON TORRES NO.10 ALMIRANTE</v>
      </c>
      <c r="I251" s="37" t="str">
        <f>+VLOOKUP(D251,'INFORMACION DE PROVEEDORES'!C:M,3,0)</f>
        <v xml:space="preserve"> JURÍDICA</v>
      </c>
      <c r="J251" s="37">
        <v>7</v>
      </c>
      <c r="K251" s="37">
        <v>232</v>
      </c>
      <c r="L251" s="37">
        <v>19</v>
      </c>
      <c r="M251" s="37">
        <f t="shared" si="203"/>
        <v>760</v>
      </c>
      <c r="N251" s="189">
        <v>60.180000000000007</v>
      </c>
      <c r="O251" s="80">
        <f>+L251*'PRECIOS SEGUN ADJ (RURAL)'!$B$2*'PRECIOS SEGUN ADJ (RURAL)'!$C$2</f>
        <v>45736.800000000003</v>
      </c>
      <c r="P251" s="80" t="e" vm="1">
        <f>+[4]!NumLetras(O251,"PESO","PESOS DOMINICANOS","$EE $m CON #d/100 CENTAVOS")</f>
        <v>#VALUE!</v>
      </c>
      <c r="Q251" s="80">
        <f t="shared" si="204"/>
        <v>7317.89</v>
      </c>
      <c r="R251" s="165">
        <v>7</v>
      </c>
      <c r="S251" s="37">
        <f t="shared" si="180"/>
        <v>280</v>
      </c>
      <c r="T251" s="189">
        <v>33</v>
      </c>
      <c r="U251" s="80">
        <f>+R251*'PRECIOS SEGUN ADJ (RURAL)'!$B$3*'PRECIOS SEGUN ADJ (RURAL)'!$C$3</f>
        <v>9240</v>
      </c>
      <c r="V251" s="80" t="e" vm="1">
        <f>+[4]!NumLetras(U251,"PESO","PESOS DOMINICANOS","$EE $m CON #d/100 CENTAVOS")</f>
        <v>#VALUE!</v>
      </c>
      <c r="W251" s="192">
        <v>0</v>
      </c>
      <c r="X251" s="37">
        <f t="shared" si="169"/>
        <v>0</v>
      </c>
      <c r="Y251" s="189">
        <v>25.2</v>
      </c>
      <c r="Z251" s="80">
        <f>+W251*'PRECIOS SEGUN ADJ. (FRONTERIZO)'!$B$4*'PRECIOS SEGUN ADJ. (FRONTERIZO)'!$C$4</f>
        <v>0</v>
      </c>
      <c r="AA251" s="80" t="e" vm="1">
        <f>+[4]!NumLetras(Z251,"PESO","PESOS DOMINICANOS","$EE $m CON #d/100 CENTAVOS")</f>
        <v>#VALUE!</v>
      </c>
      <c r="AB251" s="165">
        <v>39</v>
      </c>
      <c r="AC251" s="37">
        <f t="shared" si="181"/>
        <v>1560</v>
      </c>
      <c r="AD251" s="189">
        <v>87.91</v>
      </c>
      <c r="AE251" s="80">
        <f>+AB251*'PRECIOS SEGUN ADJ (RURAL)'!$B$4*'PRECIOS SEGUN ADJ (RURAL)'!$C$4</f>
        <v>137139.59999999998</v>
      </c>
      <c r="AF251" s="80" t="e" vm="1">
        <f>+[4]!NumLetras(AE251,"PESO","PESOS DOMINICANOS","$EE $m CON #d/100 CENTAVOS")</f>
        <v>#VALUE!</v>
      </c>
      <c r="AG251" s="80">
        <f t="shared" si="205"/>
        <v>24685.13</v>
      </c>
      <c r="AH251" s="165">
        <v>45</v>
      </c>
      <c r="AI251" s="37">
        <f t="shared" si="182"/>
        <v>1800</v>
      </c>
      <c r="AJ251" s="189">
        <v>53.95</v>
      </c>
      <c r="AK251" s="80">
        <f>+AH251*'PRECIOS SEGUN ADJ (RURAL)'!$B$5*'PRECIOS SEGUN ADJ (RURAL)'!$C$5</f>
        <v>97110</v>
      </c>
      <c r="AL251" s="80" t="e" vm="1">
        <f>+[4]!NumLetras(AK251,"PESO","PESOS DOMINICANOS","$EE $m CON #d/100 CENTAVOS")</f>
        <v>#VALUE!</v>
      </c>
      <c r="AM251" s="165">
        <v>10</v>
      </c>
      <c r="AN251" s="37">
        <f t="shared" si="183"/>
        <v>400</v>
      </c>
      <c r="AO251" s="189">
        <v>29.05</v>
      </c>
      <c r="AP251" s="80">
        <f>+AM251*'PRECIOS SEGUN ADJ (RURAL)'!$B$6*'PRECIOS SEGUN ADJ (RURAL)'!$C$6</f>
        <v>11620</v>
      </c>
      <c r="AQ251" s="80" t="e" vm="1">
        <f>+[4]!NumLetras(AP251,"PESO","PESOS DOMINICANOS","$EE $m CON #d/100 CENTAVOS")</f>
        <v>#VALUE!</v>
      </c>
      <c r="AR251" s="80">
        <f t="shared" si="206"/>
        <v>1859.2</v>
      </c>
      <c r="AS251" s="165">
        <v>16</v>
      </c>
      <c r="AT251" s="37">
        <f t="shared" si="184"/>
        <v>640</v>
      </c>
      <c r="AU251" s="189">
        <v>304.44</v>
      </c>
      <c r="AV251" s="80">
        <f>+AS251*'PRECIOS SEGUN ADJ (RURAL)'!$B$7*'PRECIOS SEGUN ADJ (RURAL)'!$C$7</f>
        <v>194841.60000000001</v>
      </c>
      <c r="AW251" s="80" t="e" vm="1">
        <f>+[4]!NumLetras(AV251,"PESO","PESOS DOMINICANOS","$EE $m CON #d/100 CENTAVOS")</f>
        <v>#VALUE!</v>
      </c>
      <c r="AX251" s="80">
        <f t="shared" si="207"/>
        <v>35071.49</v>
      </c>
      <c r="AY251" s="37">
        <v>0</v>
      </c>
      <c r="AZ251" s="37">
        <f t="shared" si="170"/>
        <v>0</v>
      </c>
      <c r="BA251" s="189">
        <v>18.899999999999999</v>
      </c>
      <c r="BB251" s="80">
        <f>+AY251*'PRECIOS SEGUN ADJ. (FRONTERIZO)'!$B$9*'PRECIOS SEGUN ADJ. (FRONTERIZO)'!$C$9</f>
        <v>0</v>
      </c>
      <c r="BC251" s="80" t="e" vm="1">
        <f>+[4]!NumLetras(BB251,"PESO","PESOS DOMINICANOS","$EE $m CON #d/100 CENTAVOS")</f>
        <v>#VALUE!</v>
      </c>
      <c r="BD251" s="165">
        <v>7</v>
      </c>
      <c r="BE251" s="37">
        <f t="shared" si="185"/>
        <v>280</v>
      </c>
      <c r="BF251" s="189">
        <v>140.38999999999999</v>
      </c>
      <c r="BG251" s="80">
        <f>+BD251*'PRECIOS SEGUN ADJ (RURAL)'!$B$8*'PRECIOS SEGUN ADJ (RURAL)'!$C$8</f>
        <v>39309.199999999997</v>
      </c>
      <c r="BH251" s="80" t="e" vm="1">
        <f>+[4]!NumLetras(BG251,"PESO","PESOS DOMINICANOS","$EE $m CON #d/100 CENTAVOS")</f>
        <v>#VALUE!</v>
      </c>
      <c r="BI251" s="80">
        <f t="shared" si="208"/>
        <v>7075.66</v>
      </c>
      <c r="BJ251" s="37">
        <v>0</v>
      </c>
      <c r="BK251" s="37">
        <f t="shared" si="171"/>
        <v>0</v>
      </c>
      <c r="BL251" s="189">
        <v>31.459999999999997</v>
      </c>
      <c r="BM251" s="80">
        <f>+BJ251*'PRECIOS SEGUN ADJ. (FRONTERIZO)'!$B$11*'PRECIOS SEGUN ADJ. (FRONTERIZO)'!$C$11</f>
        <v>0</v>
      </c>
      <c r="BN251" s="80" t="e" vm="1">
        <f>+[4]!NumLetras(BM251,"PESO","PESOS DOMINICANOS","$EE $m CON #d/100 CENTAVOS")</f>
        <v>#VALUE!</v>
      </c>
      <c r="BO251" s="165">
        <v>14</v>
      </c>
      <c r="BP251" s="37">
        <f t="shared" si="186"/>
        <v>560</v>
      </c>
      <c r="BQ251" s="189">
        <v>68.099999999999994</v>
      </c>
      <c r="BR251" s="80">
        <f>+BO251*'PRECIOS SEGUN ADJ (RURAL)'!$B$9*'PRECIOS SEGUN ADJ (RURAL)'!$C$9</f>
        <v>38135.999999999993</v>
      </c>
      <c r="BS251" s="80" t="e" vm="1">
        <f>+[4]!NumLetras(BR251,"PESO","PESOS DOMINICANOS","$EE $m CON #d/100 CENTAVOS")</f>
        <v>#VALUE!</v>
      </c>
      <c r="BT251" s="165">
        <v>232</v>
      </c>
      <c r="BU251" s="37">
        <f t="shared" si="209"/>
        <v>4640</v>
      </c>
      <c r="BV251" s="189">
        <v>5.5</v>
      </c>
      <c r="BW251" s="80">
        <f>+BT251*'PRECIOS SEGUN ADJ (RURAL)'!$B$10*'PRECIOS SEGUN ADJ (RURAL)'!$C$10</f>
        <v>25520</v>
      </c>
      <c r="BX251" s="80" t="e" vm="1">
        <f>+[4]!NumLetras(BW251,"PESO","PESOS DOMINICANOS","$EE $m CON #d/100 CENTAVOS")</f>
        <v>#VALUE!</v>
      </c>
      <c r="BY251" s="165">
        <v>232</v>
      </c>
      <c r="BZ251" s="37">
        <f t="shared" si="187"/>
        <v>9280</v>
      </c>
      <c r="CA251" s="189">
        <v>7.1500000000000012</v>
      </c>
      <c r="CB251" s="80">
        <f>+BY251*'PRECIOS SEGUN ADJ (RURAL)'!$B$11*'PRECIOS SEGUN ADJ (RURAL)'!$C$11</f>
        <v>66352</v>
      </c>
      <c r="CC251" s="80" t="e" vm="1">
        <f>+[4]!NumLetras(CB251,"PESO","PESOS DOMINICANOS","$EE $m CON #d/100 CENTAVOS")</f>
        <v>#VALUE!</v>
      </c>
      <c r="CD251" s="165">
        <v>232</v>
      </c>
      <c r="CE251" s="37">
        <f t="shared" si="188"/>
        <v>9280</v>
      </c>
      <c r="CF251" s="189">
        <v>6.84</v>
      </c>
      <c r="CG251" s="80">
        <f>+CD251*'PRECIOS SEGUN ADJ (RURAL)'!$B$12*'PRECIOS SEGUN ADJ (RURAL)'!$C$12</f>
        <v>63475.199999999997</v>
      </c>
      <c r="CH251" s="80" t="e" vm="1">
        <f>+[4]!NumLetras(CG251,"PESO","PESOS DOMINICANOS","$EE $m CON #d/100 CENTAVOS")</f>
        <v>#VALUE!</v>
      </c>
      <c r="CI251" s="37">
        <v>0</v>
      </c>
      <c r="CJ251" s="37">
        <f t="shared" si="172"/>
        <v>0</v>
      </c>
      <c r="CK251" s="189">
        <v>60</v>
      </c>
      <c r="CL251" s="80">
        <f>+CI251*'PRECIOS SEGUN ADJ. (FRONTERIZO)'!$B$16*'PRECIOS SEGUN ADJ. (FRONTERIZO)'!$C$16</f>
        <v>0</v>
      </c>
      <c r="CM251" s="80" t="e" vm="1">
        <f>+[4]!NumLetras(CL251,"PESO","PESOS DOMINICANOS","$EE $m CON #d/100 CENTAVOS")</f>
        <v>#VALUE!</v>
      </c>
      <c r="CN251" s="80">
        <f t="shared" si="189"/>
        <v>0</v>
      </c>
      <c r="CO251" s="37">
        <v>0</v>
      </c>
      <c r="CP251" s="37">
        <f t="shared" si="173"/>
        <v>0</v>
      </c>
      <c r="CQ251" s="189">
        <v>55.649999999999991</v>
      </c>
      <c r="CR251" s="80">
        <f>+CO251*'PRECIOS SEGUN ADJ. (FRONTERIZO)'!$B$17*'PRECIOS SEGUN ADJ. (FRONTERIZO)'!$C$17</f>
        <v>0</v>
      </c>
      <c r="CS251" s="80" t="e" vm="1">
        <f>+[4]!NumLetras(CR251,"PESO","PESOS DOMINICANOS","$EE $m CON #d/100 CENTAVOS")</f>
        <v>#VALUE!</v>
      </c>
      <c r="CT251" s="80">
        <f t="shared" si="190"/>
        <v>0</v>
      </c>
      <c r="CU251" s="165">
        <v>232</v>
      </c>
      <c r="CV251" s="37">
        <f t="shared" si="191"/>
        <v>9280</v>
      </c>
      <c r="CW251" s="189">
        <v>6.5999999999999988</v>
      </c>
      <c r="CX251" s="80">
        <f>+CU251*'PRECIOS SEGUN ADJ (RURAL)'!$B$14*'PRECIOS SEGUN ADJ (RURAL)'!$C$14</f>
        <v>61247.999999999993</v>
      </c>
      <c r="CY251" s="80" t="e" vm="1">
        <f>+[4]!NumLetras(CX251,"PESO","PESOS DOMINICANOS","$EE $m CON #d/100 CENTAVOS")</f>
        <v>#VALUE!</v>
      </c>
      <c r="CZ251" s="37">
        <v>0</v>
      </c>
      <c r="DA251" s="37">
        <f t="shared" si="174"/>
        <v>0</v>
      </c>
      <c r="DB251" s="189">
        <v>65.75</v>
      </c>
      <c r="DC251" s="80">
        <f>+CZ251*'PRECIOS SEGUN ADJ. (FRONTERIZO)'!$B$19*'PRECIOS SEGUN ADJ. (FRONTERIZO)'!$C$19</f>
        <v>0</v>
      </c>
      <c r="DD251" s="80" t="e" vm="1">
        <f>+[4]!NumLetras(DC251,"PESO","PESOS DOMINICANOS","$EE $m CON #d/100 CENTAVOS")</f>
        <v>#VALUE!</v>
      </c>
      <c r="DE251" s="80">
        <f t="shared" si="192"/>
        <v>0</v>
      </c>
      <c r="DF251" s="165">
        <v>11</v>
      </c>
      <c r="DG251" s="37">
        <f t="shared" si="193"/>
        <v>440</v>
      </c>
      <c r="DH251" s="189">
        <v>82.59999999999998</v>
      </c>
      <c r="DI251" s="80">
        <f>+DF251*'PRECIOS SEGUN ADJ (RURAL)'!$B$15*'PRECIOS SEGUN ADJ (RURAL)'!$C$15</f>
        <v>36344</v>
      </c>
      <c r="DJ251" s="80" t="e" vm="1">
        <f>+[4]!NumLetras(DI251,"PESO","PESOS DOMINICANOS","$EE $m CON #d/100 CENTAVOS")</f>
        <v>#VALUE!</v>
      </c>
      <c r="DK251" s="80">
        <f t="shared" si="210"/>
        <v>6541.92</v>
      </c>
      <c r="DL251" s="165">
        <v>232</v>
      </c>
      <c r="DM251" s="37">
        <f t="shared" si="194"/>
        <v>9280</v>
      </c>
      <c r="DN251" s="189">
        <v>23.059999999999995</v>
      </c>
      <c r="DO251" s="80">
        <f>+DL251*'PRECIOS SEGUN ADJ (RURAL)'!$B$17*'PRECIOS SEGUN ADJ (RURAL)'!$C$17</f>
        <v>213996.79999999999</v>
      </c>
      <c r="DP251" s="80" t="e" vm="1">
        <f>+[4]!NumLetras(DO251,"PESO","PESOS DOMINICANOS","$EE $m CON #d/100 CENTAVOS")</f>
        <v>#VALUE!</v>
      </c>
      <c r="DQ251" s="192">
        <v>0</v>
      </c>
      <c r="DR251" s="192">
        <f t="shared" si="175"/>
        <v>0</v>
      </c>
      <c r="DS251" s="189">
        <v>80.849999999999994</v>
      </c>
      <c r="DT251" s="80">
        <f>+DQ251*'PRECIOS SEGUN ADJ. (FRONTERIZO)'!$B$22*'PRECIOS SEGUN ADJ. (FRONTERIZO)'!$C$22</f>
        <v>0</v>
      </c>
      <c r="DU251" s="80" t="e" vm="1">
        <f>+[4]!NumLetras(DT251,"PESO","PESOS DOMINICANOS","$EE $m CON #d/100 CENTAVOS")</f>
        <v>#VALUE!</v>
      </c>
      <c r="DV251" s="165">
        <v>13</v>
      </c>
      <c r="DW251" s="37">
        <f t="shared" si="195"/>
        <v>520</v>
      </c>
      <c r="DX251" s="189">
        <v>21.83</v>
      </c>
      <c r="DY251" s="80">
        <f>+DV251*'PRECIOS SEGUN ADJ (RURAL)'!$B$19*'PRECIOS SEGUN ADJ (RURAL)'!$C$19</f>
        <v>11351.599999999999</v>
      </c>
      <c r="DZ251" s="80" t="e" vm="1">
        <f>+[4]!NumLetras(DY251,"PESO","PESOS DOMINICANOS","$EE $m CON #d/100 CENTAVOS")</f>
        <v>#VALUE!</v>
      </c>
      <c r="EA251" s="80">
        <f t="shared" si="211"/>
        <v>2043.29</v>
      </c>
      <c r="EB251" s="165">
        <v>37</v>
      </c>
      <c r="EC251" s="37">
        <f t="shared" si="196"/>
        <v>1480</v>
      </c>
      <c r="ED251" s="189">
        <v>33</v>
      </c>
      <c r="EE251" s="80">
        <f>+EB251*'PRECIOS SEGUN ADJ (RURAL)'!$B$20*'PRECIOS SEGUN ADJ (RURAL)'!$C$20</f>
        <v>48840</v>
      </c>
      <c r="EF251" s="80" t="e" vm="1">
        <f>+[4]!NumLetras(EE251,"PESO","PESOS DOMINICANOS","$EE $m CON #d/100 CENTAVOS")</f>
        <v>#VALUE!</v>
      </c>
      <c r="EG251" s="37">
        <v>0</v>
      </c>
      <c r="EH251" s="37">
        <f t="shared" si="176"/>
        <v>0</v>
      </c>
      <c r="EI251" s="189">
        <v>15.789999999999997</v>
      </c>
      <c r="EJ251" s="80">
        <f>+EG251*'PRECIOS SEGUN ADJ. (FRONTERIZO)'!$B$25*'PRECIOS SEGUN ADJ. (FRONTERIZO)'!$C$25</f>
        <v>0</v>
      </c>
      <c r="EK251" s="80" t="e" vm="1">
        <f>+[4]!NumLetras(EJ251,"PESO","PESOS DOMINICANOS","$EE $m CON #d/100 CENTAVOS")</f>
        <v>#VALUE!</v>
      </c>
      <c r="EL251" s="37">
        <v>0</v>
      </c>
      <c r="EM251" s="37">
        <f t="shared" si="177"/>
        <v>0</v>
      </c>
      <c r="EN251" s="189">
        <v>31.5</v>
      </c>
      <c r="EO251" s="80">
        <f>+EL251*'PRECIOS SEGUN ADJ. (FRONTERIZO)'!$B$26*'PRECIOS SEGUN ADJ. (FRONTERIZO)'!$C$26</f>
        <v>0</v>
      </c>
      <c r="EP251" s="80" t="e" vm="1">
        <f>+[4]!NumLetras(EO251,"PESO","PESOS DOMINICANOS","$EE $m CON #d/100 CENTAVOS")</f>
        <v>#VALUE!</v>
      </c>
      <c r="EQ251" s="193">
        <v>33</v>
      </c>
      <c r="ER251" s="194">
        <f t="shared" si="197"/>
        <v>1320</v>
      </c>
      <c r="ES251" s="195">
        <v>21.68</v>
      </c>
      <c r="ET251" s="196">
        <f>+EQ251*'PRECIOS SEGUN ADJ (RURAL)'!$B$13*'PRECIOS SEGUN ADJ (RURAL)'!$C$13</f>
        <v>28617.599999999999</v>
      </c>
      <c r="EU251" s="196" t="e" vm="1">
        <f>+[4]!NumLetras(ET251,"PESO","PESOS DOMINICANOS","$EE $m CON #d/100 CENTAVOS")</f>
        <v>#VALUE!</v>
      </c>
      <c r="EV251" s="197">
        <v>232</v>
      </c>
      <c r="EW251" s="198">
        <f t="shared" si="212"/>
        <v>4640</v>
      </c>
      <c r="EX251" s="199">
        <v>5.5</v>
      </c>
      <c r="EY251" s="200">
        <f>+EV251*'PRECIOS SEGUN ADJ (RURAL)'!$B$16*'PRECIOS SEGUN ADJ (RURAL)'!$C$16</f>
        <v>25520</v>
      </c>
      <c r="EZ251" s="200" t="e" vm="1">
        <f>+[4]!NumLetras(EY251,"PESO","PESOS DOMINICANOS","$EE $m CON #d/100 CENTAVOS")</f>
        <v>#VALUE!</v>
      </c>
      <c r="FA251" s="201">
        <v>16</v>
      </c>
      <c r="FB251" s="202">
        <f t="shared" si="198"/>
        <v>640</v>
      </c>
      <c r="FC251" s="203">
        <v>220</v>
      </c>
      <c r="FD251" s="204">
        <f>+FA251*'PRECIOS SEGUN ADJ (RURAL)'!$B$18*'PRECIOS SEGUN ADJ (RURAL)'!$C$18</f>
        <v>140800</v>
      </c>
      <c r="FE251" s="204" t="e" vm="1">
        <f>+[4]!NumLetras(FD251,"PESO","PESOS DOMINICANOS","$EE $m CON #d/100 CENTAVOS")</f>
        <v>#VALUE!</v>
      </c>
      <c r="FF251" s="204">
        <f t="shared" si="213"/>
        <v>25344</v>
      </c>
      <c r="FG251" s="80">
        <f t="shared" si="179"/>
        <v>1295198.4000000001</v>
      </c>
      <c r="FH251" s="80" t="e" vm="1">
        <f>+[4]!NumLetras(FG251,"PESO","PESOS DOMINICANOS","$EE $m CON #d/100 CENTAVOS")</f>
        <v>#VALUE!</v>
      </c>
      <c r="FI251" s="80">
        <f t="shared" si="178"/>
        <v>109938.57999999999</v>
      </c>
      <c r="FJ251" s="80" t="e" vm="1">
        <f>+[4]!NumLetras(FI251,"PESO","PESOS DOMINICANOS","$EE $m CON #d/100 CENTAVOS")</f>
        <v>#VALUE!</v>
      </c>
      <c r="FK251" s="80">
        <f t="shared" si="199"/>
        <v>1185259.82</v>
      </c>
      <c r="FL251" s="80" t="e" vm="1">
        <f>+[4]!NumLetras(FK251,"PESO","PESOS DOMINICANOS","$EE $m CON #d/100 CENTAVOS")</f>
        <v>#VALUE!</v>
      </c>
      <c r="FM251" s="80">
        <f t="shared" si="200"/>
        <v>259039.68</v>
      </c>
      <c r="FN251" s="80" t="e" vm="1">
        <f>+[4]!NumLetras(FM251,"PESO","PESOS DOMINICANOS","$EE $m CON #d/100 CENTAVOS")</f>
        <v>#VALUE!</v>
      </c>
      <c r="FO251" s="80">
        <f t="shared" si="201"/>
        <v>12951.98</v>
      </c>
      <c r="FP251" s="80" t="e" vm="1">
        <f>+[4]!NumLetras(FO251,"PESO","PESOS DOMINICANOS","$EE $m CON #d/100 CENTAVOS")</f>
        <v>#VALUE!</v>
      </c>
      <c r="FQ251" s="80"/>
      <c r="FR251" s="80">
        <f t="shared" si="202"/>
        <v>1036158.7200000002</v>
      </c>
      <c r="FS251" s="80" t="e" vm="1">
        <f>+[4]!NumLetras(FR251,"PESO","PESOS DOMINICANOS","$EE $m CON #d/100 CENTAVOS")</f>
        <v>#VALUE!</v>
      </c>
      <c r="FT251" s="37" t="str">
        <f>+VLOOKUP(D251,'RURAL XENIA'!F:G,2,0)</f>
        <v>R-46</v>
      </c>
    </row>
    <row r="252" spans="1:176">
      <c r="A252" s="37">
        <v>141</v>
      </c>
      <c r="B252" s="37">
        <v>141</v>
      </c>
      <c r="C252" s="26" t="s">
        <v>3725</v>
      </c>
      <c r="D252" s="37">
        <v>132100621</v>
      </c>
      <c r="E252" s="37">
        <f>+VLOOKUP(D252,'INFORMACION DE PROVEEDORES'!C:I,2,0)</f>
        <v>132100621</v>
      </c>
      <c r="F252" s="26" t="str">
        <f>+VLOOKUP(D252,'INFORMACION DE PROVEEDORES'!C:J,4,0)</f>
        <v>JOSE RAMON MENDEZ RODRIGUEZ</v>
      </c>
      <c r="G252" s="37" t="str">
        <f>+VLOOKUP(D252,'INFORMACION DE PROVEEDORES'!C:K,5,0)</f>
        <v>001-1271067-8</v>
      </c>
      <c r="H252" s="26" t="str">
        <f>+VLOOKUP(D252,'INFORMACION DE PROVEEDORES'!C:L,7,0)</f>
        <v>CALLE MARGINAL NUÑEZ DE CACERES NO. 366, TIRRE CORPORATIVA NC, EL MILLON</v>
      </c>
      <c r="I252" s="37" t="str">
        <f>+VLOOKUP(D252,'INFORMACION DE PROVEEDORES'!C:M,3,0)</f>
        <v xml:space="preserve"> JURÍDICA</v>
      </c>
      <c r="J252" s="37">
        <v>2</v>
      </c>
      <c r="K252" s="37">
        <v>244</v>
      </c>
      <c r="L252" s="37">
        <v>17</v>
      </c>
      <c r="M252" s="37">
        <f t="shared" si="203"/>
        <v>680</v>
      </c>
      <c r="N252" s="189">
        <v>60.180000000000007</v>
      </c>
      <c r="O252" s="80">
        <f>+L252*'PRECIOS SEGUN ADJ (RURAL)'!$B$2*'PRECIOS SEGUN ADJ (RURAL)'!$C$2</f>
        <v>40922.399999999994</v>
      </c>
      <c r="P252" s="80" t="e" vm="1">
        <f>+[4]!NumLetras(O252,"PESO","PESOS DOMINICANOS","$EE $m CON #d/100 CENTAVOS")</f>
        <v>#VALUE!</v>
      </c>
      <c r="Q252" s="80">
        <f t="shared" si="204"/>
        <v>6547.58</v>
      </c>
      <c r="R252" s="165">
        <v>4</v>
      </c>
      <c r="S252" s="37">
        <f t="shared" si="180"/>
        <v>160</v>
      </c>
      <c r="T252" s="189">
        <v>33</v>
      </c>
      <c r="U252" s="80">
        <f>+R252*'PRECIOS SEGUN ADJ (RURAL)'!$B$3*'PRECIOS SEGUN ADJ (RURAL)'!$C$3</f>
        <v>5280</v>
      </c>
      <c r="V252" s="80" t="e" vm="1">
        <f>+[4]!NumLetras(U252,"PESO","PESOS DOMINICANOS","$EE $m CON #d/100 CENTAVOS")</f>
        <v>#VALUE!</v>
      </c>
      <c r="W252" s="192">
        <v>0</v>
      </c>
      <c r="X252" s="37">
        <f t="shared" si="169"/>
        <v>0</v>
      </c>
      <c r="Y252" s="189">
        <v>25.2</v>
      </c>
      <c r="Z252" s="80">
        <f>+W252*'PRECIOS SEGUN ADJ. (FRONTERIZO)'!$B$4*'PRECIOS SEGUN ADJ. (FRONTERIZO)'!$C$4</f>
        <v>0</v>
      </c>
      <c r="AA252" s="80" t="e" vm="1">
        <f>+[4]!NumLetras(Z252,"PESO","PESOS DOMINICANOS","$EE $m CON #d/100 CENTAVOS")</f>
        <v>#VALUE!</v>
      </c>
      <c r="AB252" s="165">
        <v>38</v>
      </c>
      <c r="AC252" s="37">
        <f t="shared" si="181"/>
        <v>1520</v>
      </c>
      <c r="AD252" s="189">
        <v>87.91</v>
      </c>
      <c r="AE252" s="80">
        <f>+AB252*'PRECIOS SEGUN ADJ (RURAL)'!$B$4*'PRECIOS SEGUN ADJ (RURAL)'!$C$4</f>
        <v>133623.20000000001</v>
      </c>
      <c r="AF252" s="80" t="e" vm="1">
        <f>+[4]!NumLetras(AE252,"PESO","PESOS DOMINICANOS","$EE $m CON #d/100 CENTAVOS")</f>
        <v>#VALUE!</v>
      </c>
      <c r="AG252" s="80">
        <f t="shared" si="205"/>
        <v>24052.18</v>
      </c>
      <c r="AH252" s="165">
        <v>46</v>
      </c>
      <c r="AI252" s="37">
        <f t="shared" si="182"/>
        <v>1840</v>
      </c>
      <c r="AJ252" s="189">
        <v>53.95</v>
      </c>
      <c r="AK252" s="80">
        <f>+AH252*'PRECIOS SEGUN ADJ (RURAL)'!$B$5*'PRECIOS SEGUN ADJ (RURAL)'!$C$5</f>
        <v>99268.000000000015</v>
      </c>
      <c r="AL252" s="80" t="e" vm="1">
        <f>+[4]!NumLetras(AK252,"PESO","PESOS DOMINICANOS","$EE $m CON #d/100 CENTAVOS")</f>
        <v>#VALUE!</v>
      </c>
      <c r="AM252" s="165">
        <v>6</v>
      </c>
      <c r="AN252" s="37">
        <f t="shared" si="183"/>
        <v>240</v>
      </c>
      <c r="AO252" s="189">
        <v>29.05</v>
      </c>
      <c r="AP252" s="80">
        <f>+AM252*'PRECIOS SEGUN ADJ (RURAL)'!$B$6*'PRECIOS SEGUN ADJ (RURAL)'!$C$6</f>
        <v>6972</v>
      </c>
      <c r="AQ252" s="80" t="e" vm="1">
        <f>+[4]!NumLetras(AP252,"PESO","PESOS DOMINICANOS","$EE $m CON #d/100 CENTAVOS")</f>
        <v>#VALUE!</v>
      </c>
      <c r="AR252" s="80">
        <f t="shared" si="206"/>
        <v>1115.52</v>
      </c>
      <c r="AS252" s="165">
        <v>14</v>
      </c>
      <c r="AT252" s="37">
        <f t="shared" si="184"/>
        <v>560</v>
      </c>
      <c r="AU252" s="189">
        <v>304.44</v>
      </c>
      <c r="AV252" s="80">
        <f>+AS252*'PRECIOS SEGUN ADJ (RURAL)'!$B$7*'PRECIOS SEGUN ADJ (RURAL)'!$C$7</f>
        <v>170486.39999999999</v>
      </c>
      <c r="AW252" s="80" t="e" vm="1">
        <f>+[4]!NumLetras(AV252,"PESO","PESOS DOMINICANOS","$EE $m CON #d/100 CENTAVOS")</f>
        <v>#VALUE!</v>
      </c>
      <c r="AX252" s="80">
        <f t="shared" si="207"/>
        <v>30687.55</v>
      </c>
      <c r="AY252" s="37">
        <v>0</v>
      </c>
      <c r="AZ252" s="37">
        <f t="shared" si="170"/>
        <v>0</v>
      </c>
      <c r="BA252" s="189">
        <v>18.899999999999999</v>
      </c>
      <c r="BB252" s="80">
        <f>+AY252*'PRECIOS SEGUN ADJ. (FRONTERIZO)'!$B$9*'PRECIOS SEGUN ADJ. (FRONTERIZO)'!$C$9</f>
        <v>0</v>
      </c>
      <c r="BC252" s="80" t="e" vm="1">
        <f>+[4]!NumLetras(BB252,"PESO","PESOS DOMINICANOS","$EE $m CON #d/100 CENTAVOS")</f>
        <v>#VALUE!</v>
      </c>
      <c r="BD252" s="165">
        <v>4</v>
      </c>
      <c r="BE252" s="37">
        <f t="shared" si="185"/>
        <v>160</v>
      </c>
      <c r="BF252" s="189">
        <v>140.38999999999999</v>
      </c>
      <c r="BG252" s="80">
        <f>+BD252*'PRECIOS SEGUN ADJ (RURAL)'!$B$8*'PRECIOS SEGUN ADJ (RURAL)'!$C$8</f>
        <v>22462.399999999998</v>
      </c>
      <c r="BH252" s="80" t="e" vm="1">
        <f>+[4]!NumLetras(BG252,"PESO","PESOS DOMINICANOS","$EE $m CON #d/100 CENTAVOS")</f>
        <v>#VALUE!</v>
      </c>
      <c r="BI252" s="80">
        <f t="shared" si="208"/>
        <v>4043.23</v>
      </c>
      <c r="BJ252" s="37">
        <v>0</v>
      </c>
      <c r="BK252" s="37">
        <f t="shared" si="171"/>
        <v>0</v>
      </c>
      <c r="BL252" s="189">
        <v>31.459999999999997</v>
      </c>
      <c r="BM252" s="80">
        <f>+BJ252*'PRECIOS SEGUN ADJ. (FRONTERIZO)'!$B$11*'PRECIOS SEGUN ADJ. (FRONTERIZO)'!$C$11</f>
        <v>0</v>
      </c>
      <c r="BN252" s="80" t="e" vm="1">
        <f>+[4]!NumLetras(BM252,"PESO","PESOS DOMINICANOS","$EE $m CON #d/100 CENTAVOS")</f>
        <v>#VALUE!</v>
      </c>
      <c r="BO252" s="165">
        <v>12</v>
      </c>
      <c r="BP252" s="37">
        <f t="shared" si="186"/>
        <v>480</v>
      </c>
      <c r="BQ252" s="189">
        <v>68.099999999999994</v>
      </c>
      <c r="BR252" s="80">
        <f>+BO252*'PRECIOS SEGUN ADJ (RURAL)'!$B$9*'PRECIOS SEGUN ADJ (RURAL)'!$C$9</f>
        <v>32687.999999999996</v>
      </c>
      <c r="BS252" s="80" t="e" vm="1">
        <f>+[4]!NumLetras(BR252,"PESO","PESOS DOMINICANOS","$EE $m CON #d/100 CENTAVOS")</f>
        <v>#VALUE!</v>
      </c>
      <c r="BT252" s="165">
        <v>244</v>
      </c>
      <c r="BU252" s="37">
        <f t="shared" si="209"/>
        <v>4880</v>
      </c>
      <c r="BV252" s="189">
        <v>5.5</v>
      </c>
      <c r="BW252" s="80">
        <f>+BT252*'PRECIOS SEGUN ADJ (RURAL)'!$B$10*'PRECIOS SEGUN ADJ (RURAL)'!$C$10</f>
        <v>26840</v>
      </c>
      <c r="BX252" s="80" t="e" vm="1">
        <f>+[4]!NumLetras(BW252,"PESO","PESOS DOMINICANOS","$EE $m CON #d/100 CENTAVOS")</f>
        <v>#VALUE!</v>
      </c>
      <c r="BY252" s="165">
        <v>244</v>
      </c>
      <c r="BZ252" s="37">
        <f t="shared" si="187"/>
        <v>9760</v>
      </c>
      <c r="CA252" s="189">
        <v>7.1500000000000012</v>
      </c>
      <c r="CB252" s="80">
        <f>+BY252*'PRECIOS SEGUN ADJ (RURAL)'!$B$11*'PRECIOS SEGUN ADJ (RURAL)'!$C$11</f>
        <v>69784</v>
      </c>
      <c r="CC252" s="80" t="e" vm="1">
        <f>+[4]!NumLetras(CB252,"PESO","PESOS DOMINICANOS","$EE $m CON #d/100 CENTAVOS")</f>
        <v>#VALUE!</v>
      </c>
      <c r="CD252" s="165">
        <v>244</v>
      </c>
      <c r="CE252" s="37">
        <f t="shared" si="188"/>
        <v>9760</v>
      </c>
      <c r="CF252" s="189">
        <v>6.84</v>
      </c>
      <c r="CG252" s="80">
        <f>+CD252*'PRECIOS SEGUN ADJ (RURAL)'!$B$12*'PRECIOS SEGUN ADJ (RURAL)'!$C$12</f>
        <v>66758.399999999994</v>
      </c>
      <c r="CH252" s="80" t="e" vm="1">
        <f>+[4]!NumLetras(CG252,"PESO","PESOS DOMINICANOS","$EE $m CON #d/100 CENTAVOS")</f>
        <v>#VALUE!</v>
      </c>
      <c r="CI252" s="37">
        <v>0</v>
      </c>
      <c r="CJ252" s="37">
        <f t="shared" si="172"/>
        <v>0</v>
      </c>
      <c r="CK252" s="189">
        <v>60</v>
      </c>
      <c r="CL252" s="80">
        <f>+CI252*'PRECIOS SEGUN ADJ. (FRONTERIZO)'!$B$16*'PRECIOS SEGUN ADJ. (FRONTERIZO)'!$C$16</f>
        <v>0</v>
      </c>
      <c r="CM252" s="80" t="e" vm="1">
        <f>+[4]!NumLetras(CL252,"PESO","PESOS DOMINICANOS","$EE $m CON #d/100 CENTAVOS")</f>
        <v>#VALUE!</v>
      </c>
      <c r="CN252" s="80">
        <f t="shared" si="189"/>
        <v>0</v>
      </c>
      <c r="CO252" s="37">
        <v>0</v>
      </c>
      <c r="CP252" s="37">
        <f t="shared" si="173"/>
        <v>0</v>
      </c>
      <c r="CQ252" s="189">
        <v>55.649999999999991</v>
      </c>
      <c r="CR252" s="80">
        <f>+CO252*'PRECIOS SEGUN ADJ. (FRONTERIZO)'!$B$17*'PRECIOS SEGUN ADJ. (FRONTERIZO)'!$C$17</f>
        <v>0</v>
      </c>
      <c r="CS252" s="80" t="e" vm="1">
        <f>+[4]!NumLetras(CR252,"PESO","PESOS DOMINICANOS","$EE $m CON #d/100 CENTAVOS")</f>
        <v>#VALUE!</v>
      </c>
      <c r="CT252" s="80">
        <f t="shared" si="190"/>
        <v>0</v>
      </c>
      <c r="CU252" s="165">
        <v>244</v>
      </c>
      <c r="CV252" s="37">
        <f t="shared" si="191"/>
        <v>9760</v>
      </c>
      <c r="CW252" s="189">
        <v>6.5999999999999988</v>
      </c>
      <c r="CX252" s="80">
        <f>+CU252*'PRECIOS SEGUN ADJ (RURAL)'!$B$14*'PRECIOS SEGUN ADJ (RURAL)'!$C$14</f>
        <v>64415.999999999993</v>
      </c>
      <c r="CY252" s="80" t="e" vm="1">
        <f>+[4]!NumLetras(CX252,"PESO","PESOS DOMINICANOS","$EE $m CON #d/100 CENTAVOS")</f>
        <v>#VALUE!</v>
      </c>
      <c r="CZ252" s="37">
        <v>0</v>
      </c>
      <c r="DA252" s="37">
        <f t="shared" si="174"/>
        <v>0</v>
      </c>
      <c r="DB252" s="189">
        <v>65.75</v>
      </c>
      <c r="DC252" s="80">
        <f>+CZ252*'PRECIOS SEGUN ADJ. (FRONTERIZO)'!$B$19*'PRECIOS SEGUN ADJ. (FRONTERIZO)'!$C$19</f>
        <v>0</v>
      </c>
      <c r="DD252" s="80" t="e" vm="1">
        <f>+[4]!NumLetras(DC252,"PESO","PESOS DOMINICANOS","$EE $m CON #d/100 CENTAVOS")</f>
        <v>#VALUE!</v>
      </c>
      <c r="DE252" s="80">
        <f t="shared" si="192"/>
        <v>0</v>
      </c>
      <c r="DF252" s="165">
        <v>9</v>
      </c>
      <c r="DG252" s="37">
        <f t="shared" si="193"/>
        <v>360</v>
      </c>
      <c r="DH252" s="189">
        <v>82.59999999999998</v>
      </c>
      <c r="DI252" s="80">
        <f>+DF252*'PRECIOS SEGUN ADJ (RURAL)'!$B$15*'PRECIOS SEGUN ADJ (RURAL)'!$C$15</f>
        <v>29736</v>
      </c>
      <c r="DJ252" s="80" t="e" vm="1">
        <f>+[4]!NumLetras(DI252,"PESO","PESOS DOMINICANOS","$EE $m CON #d/100 CENTAVOS")</f>
        <v>#VALUE!</v>
      </c>
      <c r="DK252" s="80">
        <f t="shared" si="210"/>
        <v>5352.48</v>
      </c>
      <c r="DL252" s="165">
        <v>244</v>
      </c>
      <c r="DM252" s="37">
        <f t="shared" si="194"/>
        <v>9760</v>
      </c>
      <c r="DN252" s="189">
        <v>23.059999999999995</v>
      </c>
      <c r="DO252" s="80">
        <f>+DL252*'PRECIOS SEGUN ADJ (RURAL)'!$B$17*'PRECIOS SEGUN ADJ (RURAL)'!$C$17</f>
        <v>225065.59999999998</v>
      </c>
      <c r="DP252" s="80" t="e" vm="1">
        <f>+[4]!NumLetras(DO252,"PESO","PESOS DOMINICANOS","$EE $m CON #d/100 CENTAVOS")</f>
        <v>#VALUE!</v>
      </c>
      <c r="DQ252" s="192">
        <v>0</v>
      </c>
      <c r="DR252" s="192">
        <f t="shared" si="175"/>
        <v>0</v>
      </c>
      <c r="DS252" s="189">
        <v>80.849999999999994</v>
      </c>
      <c r="DT252" s="80">
        <f>+DQ252*'PRECIOS SEGUN ADJ. (FRONTERIZO)'!$B$22*'PRECIOS SEGUN ADJ. (FRONTERIZO)'!$C$22</f>
        <v>0</v>
      </c>
      <c r="DU252" s="80" t="e" vm="1">
        <f>+[4]!NumLetras(DT252,"PESO","PESOS DOMINICANOS","$EE $m CON #d/100 CENTAVOS")</f>
        <v>#VALUE!</v>
      </c>
      <c r="DV252" s="165">
        <v>10</v>
      </c>
      <c r="DW252" s="37">
        <f t="shared" si="195"/>
        <v>400</v>
      </c>
      <c r="DX252" s="189">
        <v>21.83</v>
      </c>
      <c r="DY252" s="80">
        <f>+DV252*'PRECIOS SEGUN ADJ (RURAL)'!$B$19*'PRECIOS SEGUN ADJ (RURAL)'!$C$19</f>
        <v>8732</v>
      </c>
      <c r="DZ252" s="80" t="e" vm="1">
        <f>+[4]!NumLetras(DY252,"PESO","PESOS DOMINICANOS","$EE $m CON #d/100 CENTAVOS")</f>
        <v>#VALUE!</v>
      </c>
      <c r="EA252" s="80">
        <f t="shared" si="211"/>
        <v>1571.76</v>
      </c>
      <c r="EB252" s="165">
        <v>36</v>
      </c>
      <c r="EC252" s="37">
        <f t="shared" si="196"/>
        <v>1440</v>
      </c>
      <c r="ED252" s="189">
        <v>33</v>
      </c>
      <c r="EE252" s="80">
        <f>+EB252*'PRECIOS SEGUN ADJ (RURAL)'!$B$20*'PRECIOS SEGUN ADJ (RURAL)'!$C$20</f>
        <v>47520</v>
      </c>
      <c r="EF252" s="80" t="e" vm="1">
        <f>+[4]!NumLetras(EE252,"PESO","PESOS DOMINICANOS","$EE $m CON #d/100 CENTAVOS")</f>
        <v>#VALUE!</v>
      </c>
      <c r="EG252" s="37">
        <v>0</v>
      </c>
      <c r="EH252" s="37">
        <f t="shared" si="176"/>
        <v>0</v>
      </c>
      <c r="EI252" s="189">
        <v>15.789999999999997</v>
      </c>
      <c r="EJ252" s="80">
        <f>+EG252*'PRECIOS SEGUN ADJ. (FRONTERIZO)'!$B$25*'PRECIOS SEGUN ADJ. (FRONTERIZO)'!$C$25</f>
        <v>0</v>
      </c>
      <c r="EK252" s="80" t="e" vm="1">
        <f>+[4]!NumLetras(EJ252,"PESO","PESOS DOMINICANOS","$EE $m CON #d/100 CENTAVOS")</f>
        <v>#VALUE!</v>
      </c>
      <c r="EL252" s="37">
        <v>0</v>
      </c>
      <c r="EM252" s="37">
        <f t="shared" si="177"/>
        <v>0</v>
      </c>
      <c r="EN252" s="189">
        <v>31.5</v>
      </c>
      <c r="EO252" s="80">
        <f>+EL252*'PRECIOS SEGUN ADJ. (FRONTERIZO)'!$B$26*'PRECIOS SEGUN ADJ. (FRONTERIZO)'!$C$26</f>
        <v>0</v>
      </c>
      <c r="EP252" s="80" t="e" vm="1">
        <f>+[4]!NumLetras(EO252,"PESO","PESOS DOMINICANOS","$EE $m CON #d/100 CENTAVOS")</f>
        <v>#VALUE!</v>
      </c>
      <c r="EQ252" s="193">
        <v>31</v>
      </c>
      <c r="ER252" s="194">
        <f t="shared" si="197"/>
        <v>1240</v>
      </c>
      <c r="ES252" s="195">
        <v>21.68</v>
      </c>
      <c r="ET252" s="196">
        <f>+EQ252*'PRECIOS SEGUN ADJ (RURAL)'!$B$13*'PRECIOS SEGUN ADJ (RURAL)'!$C$13</f>
        <v>26883.200000000001</v>
      </c>
      <c r="EU252" s="196" t="e" vm="1">
        <f>+[4]!NumLetras(ET252,"PESO","PESOS DOMINICANOS","$EE $m CON #d/100 CENTAVOS")</f>
        <v>#VALUE!</v>
      </c>
      <c r="EV252" s="197">
        <v>244</v>
      </c>
      <c r="EW252" s="198">
        <f t="shared" si="212"/>
        <v>4880</v>
      </c>
      <c r="EX252" s="199">
        <v>5.5</v>
      </c>
      <c r="EY252" s="200">
        <f>+EV252*'PRECIOS SEGUN ADJ (RURAL)'!$B$16*'PRECIOS SEGUN ADJ (RURAL)'!$C$16</f>
        <v>26840</v>
      </c>
      <c r="EZ252" s="200" t="e" vm="1">
        <f>+[4]!NumLetras(EY252,"PESO","PESOS DOMINICANOS","$EE $m CON #d/100 CENTAVOS")</f>
        <v>#VALUE!</v>
      </c>
      <c r="FA252" s="201">
        <v>14</v>
      </c>
      <c r="FB252" s="202">
        <f t="shared" si="198"/>
        <v>560</v>
      </c>
      <c r="FC252" s="203">
        <v>220</v>
      </c>
      <c r="FD252" s="204">
        <f>+FA252*'PRECIOS SEGUN ADJ (RURAL)'!$B$18*'PRECIOS SEGUN ADJ (RURAL)'!$C$18</f>
        <v>123200</v>
      </c>
      <c r="FE252" s="204" t="e" vm="1">
        <f>+[4]!NumLetras(FD252,"PESO","PESOS DOMINICANOS","$EE $m CON #d/100 CENTAVOS")</f>
        <v>#VALUE!</v>
      </c>
      <c r="FF252" s="204">
        <f t="shared" si="213"/>
        <v>22176</v>
      </c>
      <c r="FG252" s="80">
        <f t="shared" si="179"/>
        <v>1227477.5999999999</v>
      </c>
      <c r="FH252" s="80" t="e" vm="1">
        <f>+[4]!NumLetras(FG252,"PESO","PESOS DOMINICANOS","$EE $m CON #d/100 CENTAVOS")</f>
        <v>#VALUE!</v>
      </c>
      <c r="FI252" s="80">
        <f t="shared" si="178"/>
        <v>95546.299999999988</v>
      </c>
      <c r="FJ252" s="80" t="e" vm="1">
        <f>+[4]!NumLetras(FI252,"PESO","PESOS DOMINICANOS","$EE $m CON #d/100 CENTAVOS")</f>
        <v>#VALUE!</v>
      </c>
      <c r="FK252" s="80">
        <f t="shared" si="199"/>
        <v>1131931.2999999998</v>
      </c>
      <c r="FL252" s="80" t="e" vm="1">
        <f>+[4]!NumLetras(FK252,"PESO","PESOS DOMINICANOS","$EE $m CON #d/100 CENTAVOS")</f>
        <v>#VALUE!</v>
      </c>
      <c r="FM252" s="80">
        <f t="shared" si="200"/>
        <v>245495.52</v>
      </c>
      <c r="FN252" s="80" t="e" vm="1">
        <f>+[4]!NumLetras(FM252,"PESO","PESOS DOMINICANOS","$EE $m CON #d/100 CENTAVOS")</f>
        <v>#VALUE!</v>
      </c>
      <c r="FO252" s="80">
        <f t="shared" si="201"/>
        <v>12274.78</v>
      </c>
      <c r="FP252" s="80" t="e" vm="1">
        <f>+[4]!NumLetras(FO252,"PESO","PESOS DOMINICANOS","$EE $m CON #d/100 CENTAVOS")</f>
        <v>#VALUE!</v>
      </c>
      <c r="FQ252" s="80"/>
      <c r="FR252" s="80">
        <f t="shared" si="202"/>
        <v>981982.07999999984</v>
      </c>
      <c r="FS252" s="80" t="e" vm="1">
        <f>+[4]!NumLetras(FR252,"PESO","PESOS DOMINICANOS","$EE $m CON #d/100 CENTAVOS")</f>
        <v>#VALUE!</v>
      </c>
      <c r="FT252" s="37" t="str">
        <f>+VLOOKUP(D252,'RURAL XENIA'!F:G,2,0)</f>
        <v>R-31</v>
      </c>
    </row>
    <row r="253" spans="1:176">
      <c r="A253" s="37">
        <v>142</v>
      </c>
      <c r="B253" s="37">
        <v>142</v>
      </c>
      <c r="C253" s="26" t="s">
        <v>3737</v>
      </c>
      <c r="D253" s="37">
        <v>131345192</v>
      </c>
      <c r="E253" s="37">
        <f>+VLOOKUP(D253,'INFORMACION DE PROVEEDORES'!C:I,2,0)</f>
        <v>131345192</v>
      </c>
      <c r="F253" s="26" t="str">
        <f>+VLOOKUP(D253,'INFORMACION DE PROVEEDORES'!C:J,4,0)</f>
        <v xml:space="preserve">MINDRY ALEXANDRA BELTRE VALENZUELA </v>
      </c>
      <c r="G253" s="37" t="str">
        <f>+VLOOKUP(D253,'INFORMACION DE PROVEEDORES'!C:K,5,0)</f>
        <v>010-0088348-6</v>
      </c>
      <c r="H253" s="26" t="str">
        <f>+VLOOKUP(D253,'INFORMACION DE PROVEEDORES'!C:L,7,0)</f>
        <v>CALLE SALOME UREÑA NO. 10, BUENOS AIRES, SANTO DOMINGO OESTE</v>
      </c>
      <c r="I253" s="37" t="str">
        <f>+VLOOKUP(D253,'INFORMACION DE PROVEEDORES'!C:M,3,0)</f>
        <v xml:space="preserve"> JURÍDICA</v>
      </c>
      <c r="J253" s="37">
        <v>4</v>
      </c>
      <c r="K253" s="37">
        <v>200</v>
      </c>
      <c r="L253" s="37">
        <v>15</v>
      </c>
      <c r="M253" s="37">
        <f t="shared" si="203"/>
        <v>600</v>
      </c>
      <c r="N253" s="189">
        <v>60.180000000000007</v>
      </c>
      <c r="O253" s="80">
        <f>+L253*'PRECIOS SEGUN ADJ (RURAL)'!$B$2*'PRECIOS SEGUN ADJ (RURAL)'!$C$2</f>
        <v>36108</v>
      </c>
      <c r="P253" s="80" t="e" vm="1">
        <f>+[4]!NumLetras(O253,"PESO","PESOS DOMINICANOS","$EE $m CON #d/100 CENTAVOS")</f>
        <v>#VALUE!</v>
      </c>
      <c r="Q253" s="80">
        <f t="shared" si="204"/>
        <v>5777.28</v>
      </c>
      <c r="R253" s="165">
        <v>4</v>
      </c>
      <c r="S253" s="37">
        <f t="shared" si="180"/>
        <v>160</v>
      </c>
      <c r="T253" s="189">
        <v>33</v>
      </c>
      <c r="U253" s="80">
        <f>+R253*'PRECIOS SEGUN ADJ (RURAL)'!$B$3*'PRECIOS SEGUN ADJ (RURAL)'!$C$3</f>
        <v>5280</v>
      </c>
      <c r="V253" s="80" t="e" vm="1">
        <f>+[4]!NumLetras(U253,"PESO","PESOS DOMINICANOS","$EE $m CON #d/100 CENTAVOS")</f>
        <v>#VALUE!</v>
      </c>
      <c r="W253" s="192">
        <v>0</v>
      </c>
      <c r="X253" s="37">
        <f t="shared" si="169"/>
        <v>0</v>
      </c>
      <c r="Y253" s="189">
        <v>25.2</v>
      </c>
      <c r="Z253" s="80">
        <f>+W253*'PRECIOS SEGUN ADJ. (FRONTERIZO)'!$B$4*'PRECIOS SEGUN ADJ. (FRONTERIZO)'!$C$4</f>
        <v>0</v>
      </c>
      <c r="AA253" s="80" t="e" vm="1">
        <f>+[4]!NumLetras(Z253,"PESO","PESOS DOMINICANOS","$EE $m CON #d/100 CENTAVOS")</f>
        <v>#VALUE!</v>
      </c>
      <c r="AB253" s="165">
        <v>34</v>
      </c>
      <c r="AC253" s="37">
        <f t="shared" si="181"/>
        <v>1360</v>
      </c>
      <c r="AD253" s="189">
        <v>87.91</v>
      </c>
      <c r="AE253" s="80">
        <f>+AB253*'PRECIOS SEGUN ADJ (RURAL)'!$B$4*'PRECIOS SEGUN ADJ (RURAL)'!$C$4</f>
        <v>119557.6</v>
      </c>
      <c r="AF253" s="80" t="e" vm="1">
        <f>+[4]!NumLetras(AE253,"PESO","PESOS DOMINICANOS","$EE $m CON #d/100 CENTAVOS")</f>
        <v>#VALUE!</v>
      </c>
      <c r="AG253" s="80">
        <f t="shared" si="205"/>
        <v>21520.37</v>
      </c>
      <c r="AH253" s="165">
        <v>38</v>
      </c>
      <c r="AI253" s="37">
        <f t="shared" si="182"/>
        <v>1520</v>
      </c>
      <c r="AJ253" s="189">
        <v>53.95</v>
      </c>
      <c r="AK253" s="80">
        <f>+AH253*'PRECIOS SEGUN ADJ (RURAL)'!$B$5*'PRECIOS SEGUN ADJ (RURAL)'!$C$5</f>
        <v>82004</v>
      </c>
      <c r="AL253" s="80" t="e" vm="1">
        <f>+[4]!NumLetras(AK253,"PESO","PESOS DOMINICANOS","$EE $m CON #d/100 CENTAVOS")</f>
        <v>#VALUE!</v>
      </c>
      <c r="AM253" s="165">
        <v>7</v>
      </c>
      <c r="AN253" s="37">
        <f t="shared" si="183"/>
        <v>280</v>
      </c>
      <c r="AO253" s="189">
        <v>29.05</v>
      </c>
      <c r="AP253" s="80">
        <f>+AM253*'PRECIOS SEGUN ADJ (RURAL)'!$B$6*'PRECIOS SEGUN ADJ (RURAL)'!$C$6</f>
        <v>8134</v>
      </c>
      <c r="AQ253" s="80" t="e" vm="1">
        <f>+[4]!NumLetras(AP253,"PESO","PESOS DOMINICANOS","$EE $m CON #d/100 CENTAVOS")</f>
        <v>#VALUE!</v>
      </c>
      <c r="AR253" s="80">
        <f t="shared" si="206"/>
        <v>1301.44</v>
      </c>
      <c r="AS253" s="165">
        <v>13</v>
      </c>
      <c r="AT253" s="37">
        <f t="shared" si="184"/>
        <v>520</v>
      </c>
      <c r="AU253" s="189">
        <v>304.44</v>
      </c>
      <c r="AV253" s="80">
        <f>+AS253*'PRECIOS SEGUN ADJ (RURAL)'!$B$7*'PRECIOS SEGUN ADJ (RURAL)'!$C$7</f>
        <v>158308.79999999999</v>
      </c>
      <c r="AW253" s="80" t="e" vm="1">
        <f>+[4]!NumLetras(AV253,"PESO","PESOS DOMINICANOS","$EE $m CON #d/100 CENTAVOS")</f>
        <v>#VALUE!</v>
      </c>
      <c r="AX253" s="80">
        <f t="shared" si="207"/>
        <v>28495.58</v>
      </c>
      <c r="AY253" s="37">
        <v>0</v>
      </c>
      <c r="AZ253" s="37">
        <f t="shared" si="170"/>
        <v>0</v>
      </c>
      <c r="BA253" s="189">
        <v>18.899999999999999</v>
      </c>
      <c r="BB253" s="80">
        <f>+AY253*'PRECIOS SEGUN ADJ. (FRONTERIZO)'!$B$9*'PRECIOS SEGUN ADJ. (FRONTERIZO)'!$C$9</f>
        <v>0</v>
      </c>
      <c r="BC253" s="80" t="e" vm="1">
        <f>+[4]!NumLetras(BB253,"PESO","PESOS DOMINICANOS","$EE $m CON #d/100 CENTAVOS")</f>
        <v>#VALUE!</v>
      </c>
      <c r="BD253" s="165">
        <v>4</v>
      </c>
      <c r="BE253" s="37">
        <f t="shared" si="185"/>
        <v>160</v>
      </c>
      <c r="BF253" s="189">
        <v>140.38999999999999</v>
      </c>
      <c r="BG253" s="80">
        <f>+BD253*'PRECIOS SEGUN ADJ (RURAL)'!$B$8*'PRECIOS SEGUN ADJ (RURAL)'!$C$8</f>
        <v>22462.399999999998</v>
      </c>
      <c r="BH253" s="80" t="e" vm="1">
        <f>+[4]!NumLetras(BG253,"PESO","PESOS DOMINICANOS","$EE $m CON #d/100 CENTAVOS")</f>
        <v>#VALUE!</v>
      </c>
      <c r="BI253" s="80">
        <f t="shared" si="208"/>
        <v>4043.23</v>
      </c>
      <c r="BJ253" s="37">
        <v>0</v>
      </c>
      <c r="BK253" s="37">
        <f t="shared" si="171"/>
        <v>0</v>
      </c>
      <c r="BL253" s="189">
        <v>31.459999999999997</v>
      </c>
      <c r="BM253" s="80">
        <f>+BJ253*'PRECIOS SEGUN ADJ. (FRONTERIZO)'!$B$11*'PRECIOS SEGUN ADJ. (FRONTERIZO)'!$C$11</f>
        <v>0</v>
      </c>
      <c r="BN253" s="80" t="e" vm="1">
        <f>+[4]!NumLetras(BM253,"PESO","PESOS DOMINICANOS","$EE $m CON #d/100 CENTAVOS")</f>
        <v>#VALUE!</v>
      </c>
      <c r="BO253" s="165">
        <v>11</v>
      </c>
      <c r="BP253" s="37">
        <f t="shared" si="186"/>
        <v>440</v>
      </c>
      <c r="BQ253" s="189">
        <v>68.099999999999994</v>
      </c>
      <c r="BR253" s="80">
        <f>+BO253*'PRECIOS SEGUN ADJ (RURAL)'!$B$9*'PRECIOS SEGUN ADJ (RURAL)'!$C$9</f>
        <v>29963.999999999996</v>
      </c>
      <c r="BS253" s="80" t="e" vm="1">
        <f>+[4]!NumLetras(BR253,"PESO","PESOS DOMINICANOS","$EE $m CON #d/100 CENTAVOS")</f>
        <v>#VALUE!</v>
      </c>
      <c r="BT253" s="165">
        <v>200</v>
      </c>
      <c r="BU253" s="37">
        <f t="shared" si="209"/>
        <v>4000</v>
      </c>
      <c r="BV253" s="189">
        <v>5.5</v>
      </c>
      <c r="BW253" s="80">
        <f>+BT253*'PRECIOS SEGUN ADJ (RURAL)'!$B$10*'PRECIOS SEGUN ADJ (RURAL)'!$C$10</f>
        <v>22000</v>
      </c>
      <c r="BX253" s="80" t="e" vm="1">
        <f>+[4]!NumLetras(BW253,"PESO","PESOS DOMINICANOS","$EE $m CON #d/100 CENTAVOS")</f>
        <v>#VALUE!</v>
      </c>
      <c r="BY253" s="165">
        <v>200</v>
      </c>
      <c r="BZ253" s="37">
        <f t="shared" si="187"/>
        <v>8000</v>
      </c>
      <c r="CA253" s="189">
        <v>7.1500000000000012</v>
      </c>
      <c r="CB253" s="80">
        <f>+BY253*'PRECIOS SEGUN ADJ (RURAL)'!$B$11*'PRECIOS SEGUN ADJ (RURAL)'!$C$11</f>
        <v>57200</v>
      </c>
      <c r="CC253" s="80" t="e" vm="1">
        <f>+[4]!NumLetras(CB253,"PESO","PESOS DOMINICANOS","$EE $m CON #d/100 CENTAVOS")</f>
        <v>#VALUE!</v>
      </c>
      <c r="CD253" s="165">
        <v>200</v>
      </c>
      <c r="CE253" s="37">
        <f t="shared" si="188"/>
        <v>8000</v>
      </c>
      <c r="CF253" s="189">
        <v>6.84</v>
      </c>
      <c r="CG253" s="80">
        <f>+CD253*'PRECIOS SEGUN ADJ (RURAL)'!$B$12*'PRECIOS SEGUN ADJ (RURAL)'!$C$12</f>
        <v>54720</v>
      </c>
      <c r="CH253" s="80" t="e" vm="1">
        <f>+[4]!NumLetras(CG253,"PESO","PESOS DOMINICANOS","$EE $m CON #d/100 CENTAVOS")</f>
        <v>#VALUE!</v>
      </c>
      <c r="CI253" s="37">
        <v>0</v>
      </c>
      <c r="CJ253" s="37">
        <f t="shared" si="172"/>
        <v>0</v>
      </c>
      <c r="CK253" s="189">
        <v>60</v>
      </c>
      <c r="CL253" s="80">
        <f>+CI253*'PRECIOS SEGUN ADJ. (FRONTERIZO)'!$B$16*'PRECIOS SEGUN ADJ. (FRONTERIZO)'!$C$16</f>
        <v>0</v>
      </c>
      <c r="CM253" s="80" t="e" vm="1">
        <f>+[4]!NumLetras(CL253,"PESO","PESOS DOMINICANOS","$EE $m CON #d/100 CENTAVOS")</f>
        <v>#VALUE!</v>
      </c>
      <c r="CN253" s="80">
        <f t="shared" si="189"/>
        <v>0</v>
      </c>
      <c r="CO253" s="37">
        <v>0</v>
      </c>
      <c r="CP253" s="37">
        <f t="shared" si="173"/>
        <v>0</v>
      </c>
      <c r="CQ253" s="189">
        <v>55.649999999999991</v>
      </c>
      <c r="CR253" s="80">
        <f>+CO253*'PRECIOS SEGUN ADJ. (FRONTERIZO)'!$B$17*'PRECIOS SEGUN ADJ. (FRONTERIZO)'!$C$17</f>
        <v>0</v>
      </c>
      <c r="CS253" s="80" t="e" vm="1">
        <f>+[4]!NumLetras(CR253,"PESO","PESOS DOMINICANOS","$EE $m CON #d/100 CENTAVOS")</f>
        <v>#VALUE!</v>
      </c>
      <c r="CT253" s="80">
        <f t="shared" si="190"/>
        <v>0</v>
      </c>
      <c r="CU253" s="165">
        <v>200</v>
      </c>
      <c r="CV253" s="37">
        <f t="shared" si="191"/>
        <v>8000</v>
      </c>
      <c r="CW253" s="189">
        <v>6.5999999999999988</v>
      </c>
      <c r="CX253" s="80">
        <f>+CU253*'PRECIOS SEGUN ADJ (RURAL)'!$B$14*'PRECIOS SEGUN ADJ (RURAL)'!$C$14</f>
        <v>52800</v>
      </c>
      <c r="CY253" s="80" t="e" vm="1">
        <f>+[4]!NumLetras(CX253,"PESO","PESOS DOMINICANOS","$EE $m CON #d/100 CENTAVOS")</f>
        <v>#VALUE!</v>
      </c>
      <c r="CZ253" s="37">
        <v>0</v>
      </c>
      <c r="DA253" s="37">
        <f t="shared" si="174"/>
        <v>0</v>
      </c>
      <c r="DB253" s="189">
        <v>65.75</v>
      </c>
      <c r="DC253" s="80">
        <f>+CZ253*'PRECIOS SEGUN ADJ. (FRONTERIZO)'!$B$19*'PRECIOS SEGUN ADJ. (FRONTERIZO)'!$C$19</f>
        <v>0</v>
      </c>
      <c r="DD253" s="80" t="e" vm="1">
        <f>+[4]!NumLetras(DC253,"PESO","PESOS DOMINICANOS","$EE $m CON #d/100 CENTAVOS")</f>
        <v>#VALUE!</v>
      </c>
      <c r="DE253" s="80">
        <f t="shared" si="192"/>
        <v>0</v>
      </c>
      <c r="DF253" s="165">
        <v>8</v>
      </c>
      <c r="DG253" s="37">
        <f t="shared" si="193"/>
        <v>320</v>
      </c>
      <c r="DH253" s="189">
        <v>82.59999999999998</v>
      </c>
      <c r="DI253" s="80">
        <f>+DF253*'PRECIOS SEGUN ADJ (RURAL)'!$B$15*'PRECIOS SEGUN ADJ (RURAL)'!$C$15</f>
        <v>26432</v>
      </c>
      <c r="DJ253" s="80" t="e" vm="1">
        <f>+[4]!NumLetras(DI253,"PESO","PESOS DOMINICANOS","$EE $m CON #d/100 CENTAVOS")</f>
        <v>#VALUE!</v>
      </c>
      <c r="DK253" s="80">
        <f t="shared" si="210"/>
        <v>4757.76</v>
      </c>
      <c r="DL253" s="165">
        <v>200</v>
      </c>
      <c r="DM253" s="37">
        <f t="shared" si="194"/>
        <v>8000</v>
      </c>
      <c r="DN253" s="189">
        <v>23.059999999999995</v>
      </c>
      <c r="DO253" s="80">
        <f>+DL253*'PRECIOS SEGUN ADJ (RURAL)'!$B$17*'PRECIOS SEGUN ADJ (RURAL)'!$C$17</f>
        <v>184480</v>
      </c>
      <c r="DP253" s="80" t="e" vm="1">
        <f>+[4]!NumLetras(DO253,"PESO","PESOS DOMINICANOS","$EE $m CON #d/100 CENTAVOS")</f>
        <v>#VALUE!</v>
      </c>
      <c r="DQ253" s="192">
        <v>0</v>
      </c>
      <c r="DR253" s="192">
        <f t="shared" si="175"/>
        <v>0</v>
      </c>
      <c r="DS253" s="189">
        <v>80.849999999999994</v>
      </c>
      <c r="DT253" s="80">
        <f>+DQ253*'PRECIOS SEGUN ADJ. (FRONTERIZO)'!$B$22*'PRECIOS SEGUN ADJ. (FRONTERIZO)'!$C$22</f>
        <v>0</v>
      </c>
      <c r="DU253" s="80" t="e" vm="1">
        <f>+[4]!NumLetras(DT253,"PESO","PESOS DOMINICANOS","$EE $m CON #d/100 CENTAVOS")</f>
        <v>#VALUE!</v>
      </c>
      <c r="DV253" s="165">
        <v>10</v>
      </c>
      <c r="DW253" s="37">
        <f t="shared" si="195"/>
        <v>400</v>
      </c>
      <c r="DX253" s="189">
        <v>21.83</v>
      </c>
      <c r="DY253" s="80">
        <f>+DV253*'PRECIOS SEGUN ADJ (RURAL)'!$B$19*'PRECIOS SEGUN ADJ (RURAL)'!$C$19</f>
        <v>8732</v>
      </c>
      <c r="DZ253" s="80" t="e" vm="1">
        <f>+[4]!NumLetras(DY253,"PESO","PESOS DOMINICANOS","$EE $m CON #d/100 CENTAVOS")</f>
        <v>#VALUE!</v>
      </c>
      <c r="EA253" s="80">
        <f t="shared" si="211"/>
        <v>1571.76</v>
      </c>
      <c r="EB253" s="165">
        <v>30</v>
      </c>
      <c r="EC253" s="37">
        <f t="shared" si="196"/>
        <v>1200</v>
      </c>
      <c r="ED253" s="189">
        <v>33</v>
      </c>
      <c r="EE253" s="80">
        <f>+EB253*'PRECIOS SEGUN ADJ (RURAL)'!$B$20*'PRECIOS SEGUN ADJ (RURAL)'!$C$20</f>
        <v>39600</v>
      </c>
      <c r="EF253" s="80" t="e" vm="1">
        <f>+[4]!NumLetras(EE253,"PESO","PESOS DOMINICANOS","$EE $m CON #d/100 CENTAVOS")</f>
        <v>#VALUE!</v>
      </c>
      <c r="EG253" s="37">
        <v>0</v>
      </c>
      <c r="EH253" s="37">
        <f t="shared" si="176"/>
        <v>0</v>
      </c>
      <c r="EI253" s="189">
        <v>15.789999999999997</v>
      </c>
      <c r="EJ253" s="80">
        <f>+EG253*'PRECIOS SEGUN ADJ. (FRONTERIZO)'!$B$25*'PRECIOS SEGUN ADJ. (FRONTERIZO)'!$C$25</f>
        <v>0</v>
      </c>
      <c r="EK253" s="80" t="e" vm="1">
        <f>+[4]!NumLetras(EJ253,"PESO","PESOS DOMINICANOS","$EE $m CON #d/100 CENTAVOS")</f>
        <v>#VALUE!</v>
      </c>
      <c r="EL253" s="37">
        <v>0</v>
      </c>
      <c r="EM253" s="37">
        <f t="shared" si="177"/>
        <v>0</v>
      </c>
      <c r="EN253" s="189">
        <v>31.5</v>
      </c>
      <c r="EO253" s="80">
        <f>+EL253*'PRECIOS SEGUN ADJ. (FRONTERIZO)'!$B$26*'PRECIOS SEGUN ADJ. (FRONTERIZO)'!$C$26</f>
        <v>0</v>
      </c>
      <c r="EP253" s="80" t="e" vm="1">
        <f>+[4]!NumLetras(EO253,"PESO","PESOS DOMINICANOS","$EE $m CON #d/100 CENTAVOS")</f>
        <v>#VALUE!</v>
      </c>
      <c r="EQ253" s="193">
        <v>27</v>
      </c>
      <c r="ER253" s="194">
        <f t="shared" si="197"/>
        <v>1080</v>
      </c>
      <c r="ES253" s="195">
        <v>21.68</v>
      </c>
      <c r="ET253" s="196">
        <f>+EQ253*'PRECIOS SEGUN ADJ (RURAL)'!$B$13*'PRECIOS SEGUN ADJ (RURAL)'!$C$13</f>
        <v>23414.400000000001</v>
      </c>
      <c r="EU253" s="196" t="e" vm="1">
        <f>+[4]!NumLetras(ET253,"PESO","PESOS DOMINICANOS","$EE $m CON #d/100 CENTAVOS")</f>
        <v>#VALUE!</v>
      </c>
      <c r="EV253" s="197">
        <v>200</v>
      </c>
      <c r="EW253" s="198">
        <f t="shared" si="212"/>
        <v>4000</v>
      </c>
      <c r="EX253" s="199">
        <v>5.5</v>
      </c>
      <c r="EY253" s="200">
        <f>+EV253*'PRECIOS SEGUN ADJ (RURAL)'!$B$16*'PRECIOS SEGUN ADJ (RURAL)'!$C$16</f>
        <v>22000</v>
      </c>
      <c r="EZ253" s="200" t="e" vm="1">
        <f>+[4]!NumLetras(EY253,"PESO","PESOS DOMINICANOS","$EE $m CON #d/100 CENTAVOS")</f>
        <v>#VALUE!</v>
      </c>
      <c r="FA253" s="201">
        <v>13</v>
      </c>
      <c r="FB253" s="202">
        <f t="shared" si="198"/>
        <v>520</v>
      </c>
      <c r="FC253" s="203">
        <v>220</v>
      </c>
      <c r="FD253" s="204">
        <f>+FA253*'PRECIOS SEGUN ADJ (RURAL)'!$B$18*'PRECIOS SEGUN ADJ (RURAL)'!$C$18</f>
        <v>114400</v>
      </c>
      <c r="FE253" s="204" t="e" vm="1">
        <f>+[4]!NumLetras(FD253,"PESO","PESOS DOMINICANOS","$EE $m CON #d/100 CENTAVOS")</f>
        <v>#VALUE!</v>
      </c>
      <c r="FF253" s="204">
        <f t="shared" si="213"/>
        <v>20592</v>
      </c>
      <c r="FG253" s="80">
        <f t="shared" si="179"/>
        <v>1067597.2000000002</v>
      </c>
      <c r="FH253" s="80" t="e" vm="1">
        <f>+[4]!NumLetras(FG253,"PESO","PESOS DOMINICANOS","$EE $m CON #d/100 CENTAVOS")</f>
        <v>#VALUE!</v>
      </c>
      <c r="FI253" s="80">
        <f t="shared" si="178"/>
        <v>88059.42</v>
      </c>
      <c r="FJ253" s="80" t="e" vm="1">
        <f>+[4]!NumLetras(FI253,"PESO","PESOS DOMINICANOS","$EE $m CON #d/100 CENTAVOS")</f>
        <v>#VALUE!</v>
      </c>
      <c r="FK253" s="80">
        <f t="shared" si="199"/>
        <v>979537.78000000014</v>
      </c>
      <c r="FL253" s="80" t="e" vm="1">
        <f>+[4]!NumLetras(FK253,"PESO","PESOS DOMINICANOS","$EE $m CON #d/100 CENTAVOS")</f>
        <v>#VALUE!</v>
      </c>
      <c r="FM253" s="80">
        <f t="shared" si="200"/>
        <v>213519.44</v>
      </c>
      <c r="FN253" s="80" t="e" vm="1">
        <f>+[4]!NumLetras(FM253,"PESO","PESOS DOMINICANOS","$EE $m CON #d/100 CENTAVOS")</f>
        <v>#VALUE!</v>
      </c>
      <c r="FO253" s="80">
        <f t="shared" si="201"/>
        <v>10675.97</v>
      </c>
      <c r="FP253" s="80" t="e" vm="1">
        <f>+[4]!NumLetras(FO253,"PESO","PESOS DOMINICANOS","$EE $m CON #d/100 CENTAVOS")</f>
        <v>#VALUE!</v>
      </c>
      <c r="FQ253" s="80"/>
      <c r="FR253" s="80">
        <f t="shared" si="202"/>
        <v>854077.76000000024</v>
      </c>
      <c r="FS253" s="80" t="e" vm="1">
        <f>+[4]!NumLetras(FR253,"PESO","PESOS DOMINICANOS","$EE $m CON #d/100 CENTAVOS")</f>
        <v>#VALUE!</v>
      </c>
      <c r="FT253" s="37" t="str">
        <f>+VLOOKUP(D253,'RURAL XENIA'!F:G,2,0)</f>
        <v>R-09</v>
      </c>
    </row>
    <row r="254" spans="1:176">
      <c r="A254" s="37">
        <v>143</v>
      </c>
      <c r="B254" s="37">
        <v>143</v>
      </c>
      <c r="C254" s="26" t="s">
        <v>3747</v>
      </c>
      <c r="D254" s="37">
        <v>131345239</v>
      </c>
      <c r="E254" s="37">
        <f>+VLOOKUP(D254,'INFORMACION DE PROVEEDORES'!C:I,2,0)</f>
        <v>131345239</v>
      </c>
      <c r="F254" s="26" t="str">
        <f>+VLOOKUP(D254,'INFORMACION DE PROVEEDORES'!C:J,4,0)</f>
        <v xml:space="preserve">ELIZABET FERMIN MORROBEL </v>
      </c>
      <c r="G254" s="37" t="str">
        <f>+VLOOKUP(D254,'INFORMACION DE PROVEEDORES'!C:K,5,0)</f>
        <v>040-0007103-7</v>
      </c>
      <c r="H254" s="26" t="str">
        <f>+VLOOKUP(D254,'INFORMACION DE PROVEEDORES'!C:L,7,0)</f>
        <v>CARRETERA IMBERT LUPERON LA ESCALERA, PUERTO PLATA</v>
      </c>
      <c r="I254" s="37" t="str">
        <f>+VLOOKUP(D254,'INFORMACION DE PROVEEDORES'!C:M,3,0)</f>
        <v xml:space="preserve"> JURÍDICA</v>
      </c>
      <c r="J254" s="37">
        <v>4</v>
      </c>
      <c r="K254" s="37">
        <v>273</v>
      </c>
      <c r="L254" s="37">
        <v>20</v>
      </c>
      <c r="M254" s="37">
        <f t="shared" si="203"/>
        <v>800</v>
      </c>
      <c r="N254" s="189">
        <v>60.180000000000007</v>
      </c>
      <c r="O254" s="80">
        <f>+L254*'PRECIOS SEGUN ADJ (RURAL)'!$B$2*'PRECIOS SEGUN ADJ (RURAL)'!$C$2</f>
        <v>48144</v>
      </c>
      <c r="P254" s="80" t="e" vm="1">
        <f>+[4]!NumLetras(O254,"PESO","PESOS DOMINICANOS","$EE $m CON #d/100 CENTAVOS")</f>
        <v>#VALUE!</v>
      </c>
      <c r="Q254" s="80">
        <f t="shared" si="204"/>
        <v>7703.04</v>
      </c>
      <c r="R254" s="165">
        <v>5</v>
      </c>
      <c r="S254" s="37">
        <f t="shared" si="180"/>
        <v>200</v>
      </c>
      <c r="T254" s="189">
        <v>33</v>
      </c>
      <c r="U254" s="80">
        <f>+R254*'PRECIOS SEGUN ADJ (RURAL)'!$B$3*'PRECIOS SEGUN ADJ (RURAL)'!$C$3</f>
        <v>6600</v>
      </c>
      <c r="V254" s="80" t="e" vm="1">
        <f>+[4]!NumLetras(U254,"PESO","PESOS DOMINICANOS","$EE $m CON #d/100 CENTAVOS")</f>
        <v>#VALUE!</v>
      </c>
      <c r="W254" s="192">
        <v>0</v>
      </c>
      <c r="X254" s="37">
        <f t="shared" si="169"/>
        <v>0</v>
      </c>
      <c r="Y254" s="189">
        <v>25.2</v>
      </c>
      <c r="Z254" s="80">
        <f>+W254*'PRECIOS SEGUN ADJ. (FRONTERIZO)'!$B$4*'PRECIOS SEGUN ADJ. (FRONTERIZO)'!$C$4</f>
        <v>0</v>
      </c>
      <c r="AA254" s="80" t="e" vm="1">
        <f>+[4]!NumLetras(Z254,"PESO","PESOS DOMINICANOS","$EE $m CON #d/100 CENTAVOS")</f>
        <v>#VALUE!</v>
      </c>
      <c r="AB254" s="165">
        <v>43</v>
      </c>
      <c r="AC254" s="37">
        <f t="shared" si="181"/>
        <v>1720</v>
      </c>
      <c r="AD254" s="189">
        <v>87.91</v>
      </c>
      <c r="AE254" s="80">
        <f>+AB254*'PRECIOS SEGUN ADJ (RURAL)'!$B$4*'PRECIOS SEGUN ADJ (RURAL)'!$C$4</f>
        <v>151205.19999999998</v>
      </c>
      <c r="AF254" s="80" t="e" vm="1">
        <f>+[4]!NumLetras(AE254,"PESO","PESOS DOMINICANOS","$EE $m CON #d/100 CENTAVOS")</f>
        <v>#VALUE!</v>
      </c>
      <c r="AG254" s="80">
        <f t="shared" si="205"/>
        <v>27216.94</v>
      </c>
      <c r="AH254" s="165">
        <v>53</v>
      </c>
      <c r="AI254" s="37">
        <f t="shared" si="182"/>
        <v>2120</v>
      </c>
      <c r="AJ254" s="189">
        <v>53.95</v>
      </c>
      <c r="AK254" s="80">
        <f>+AH254*'PRECIOS SEGUN ADJ (RURAL)'!$B$5*'PRECIOS SEGUN ADJ (RURAL)'!$C$5</f>
        <v>114374.00000000001</v>
      </c>
      <c r="AL254" s="80" t="e" vm="1">
        <f>+[4]!NumLetras(AK254,"PESO","PESOS DOMINICANOS","$EE $m CON #d/100 CENTAVOS")</f>
        <v>#VALUE!</v>
      </c>
      <c r="AM254" s="165">
        <v>8</v>
      </c>
      <c r="AN254" s="37">
        <f t="shared" si="183"/>
        <v>320</v>
      </c>
      <c r="AO254" s="189">
        <v>29.05</v>
      </c>
      <c r="AP254" s="80">
        <f>+AM254*'PRECIOS SEGUN ADJ (RURAL)'!$B$6*'PRECIOS SEGUN ADJ (RURAL)'!$C$6</f>
        <v>9296</v>
      </c>
      <c r="AQ254" s="80" t="e" vm="1">
        <f>+[4]!NumLetras(AP254,"PESO","PESOS DOMINICANOS","$EE $m CON #d/100 CENTAVOS")</f>
        <v>#VALUE!</v>
      </c>
      <c r="AR254" s="80">
        <f t="shared" si="206"/>
        <v>1487.36</v>
      </c>
      <c r="AS254" s="165">
        <v>17</v>
      </c>
      <c r="AT254" s="37">
        <f t="shared" si="184"/>
        <v>680</v>
      </c>
      <c r="AU254" s="189">
        <v>304.44</v>
      </c>
      <c r="AV254" s="80">
        <f>+AS254*'PRECIOS SEGUN ADJ (RURAL)'!$B$7*'PRECIOS SEGUN ADJ (RURAL)'!$C$7</f>
        <v>207019.19999999998</v>
      </c>
      <c r="AW254" s="80" t="e" vm="1">
        <f>+[4]!NumLetras(AV254,"PESO","PESOS DOMINICANOS","$EE $m CON #d/100 CENTAVOS")</f>
        <v>#VALUE!</v>
      </c>
      <c r="AX254" s="80">
        <f t="shared" si="207"/>
        <v>37263.46</v>
      </c>
      <c r="AY254" s="37">
        <v>0</v>
      </c>
      <c r="AZ254" s="37">
        <f t="shared" si="170"/>
        <v>0</v>
      </c>
      <c r="BA254" s="189">
        <v>18.899999999999999</v>
      </c>
      <c r="BB254" s="80">
        <f>+AY254*'PRECIOS SEGUN ADJ. (FRONTERIZO)'!$B$9*'PRECIOS SEGUN ADJ. (FRONTERIZO)'!$C$9</f>
        <v>0</v>
      </c>
      <c r="BC254" s="80" t="e" vm="1">
        <f>+[4]!NumLetras(BB254,"PESO","PESOS DOMINICANOS","$EE $m CON #d/100 CENTAVOS")</f>
        <v>#VALUE!</v>
      </c>
      <c r="BD254" s="165">
        <v>5</v>
      </c>
      <c r="BE254" s="37">
        <f t="shared" si="185"/>
        <v>200</v>
      </c>
      <c r="BF254" s="189">
        <v>140.38999999999999</v>
      </c>
      <c r="BG254" s="80">
        <f>+BD254*'PRECIOS SEGUN ADJ (RURAL)'!$B$8*'PRECIOS SEGUN ADJ (RURAL)'!$C$8</f>
        <v>28077.999999999996</v>
      </c>
      <c r="BH254" s="80" t="e" vm="1">
        <f>+[4]!NumLetras(BG254,"PESO","PESOS DOMINICANOS","$EE $m CON #d/100 CENTAVOS")</f>
        <v>#VALUE!</v>
      </c>
      <c r="BI254" s="80">
        <f t="shared" si="208"/>
        <v>5054.04</v>
      </c>
      <c r="BJ254" s="37">
        <v>0</v>
      </c>
      <c r="BK254" s="37">
        <f t="shared" si="171"/>
        <v>0</v>
      </c>
      <c r="BL254" s="189">
        <v>31.459999999999997</v>
      </c>
      <c r="BM254" s="80">
        <f>+BJ254*'PRECIOS SEGUN ADJ. (FRONTERIZO)'!$B$11*'PRECIOS SEGUN ADJ. (FRONTERIZO)'!$C$11</f>
        <v>0</v>
      </c>
      <c r="BN254" s="80" t="e" vm="1">
        <f>+[4]!NumLetras(BM254,"PESO","PESOS DOMINICANOS","$EE $m CON #d/100 CENTAVOS")</f>
        <v>#VALUE!</v>
      </c>
      <c r="BO254" s="165">
        <v>14</v>
      </c>
      <c r="BP254" s="37">
        <f t="shared" si="186"/>
        <v>560</v>
      </c>
      <c r="BQ254" s="189">
        <v>68.099999999999994</v>
      </c>
      <c r="BR254" s="80">
        <f>+BO254*'PRECIOS SEGUN ADJ (RURAL)'!$B$9*'PRECIOS SEGUN ADJ (RURAL)'!$C$9</f>
        <v>38135.999999999993</v>
      </c>
      <c r="BS254" s="80" t="e" vm="1">
        <f>+[4]!NumLetras(BR254,"PESO","PESOS DOMINICANOS","$EE $m CON #d/100 CENTAVOS")</f>
        <v>#VALUE!</v>
      </c>
      <c r="BT254" s="165">
        <v>273</v>
      </c>
      <c r="BU254" s="37">
        <f t="shared" si="209"/>
        <v>5460</v>
      </c>
      <c r="BV254" s="189">
        <v>5.5</v>
      </c>
      <c r="BW254" s="80">
        <f>+BT254*'PRECIOS SEGUN ADJ (RURAL)'!$B$10*'PRECIOS SEGUN ADJ (RURAL)'!$C$10</f>
        <v>30030</v>
      </c>
      <c r="BX254" s="80" t="e" vm="1">
        <f>+[4]!NumLetras(BW254,"PESO","PESOS DOMINICANOS","$EE $m CON #d/100 CENTAVOS")</f>
        <v>#VALUE!</v>
      </c>
      <c r="BY254" s="165">
        <v>273</v>
      </c>
      <c r="BZ254" s="37">
        <f t="shared" si="187"/>
        <v>10920</v>
      </c>
      <c r="CA254" s="189">
        <v>7.1500000000000012</v>
      </c>
      <c r="CB254" s="80">
        <f>+BY254*'PRECIOS SEGUN ADJ (RURAL)'!$B$11*'PRECIOS SEGUN ADJ (RURAL)'!$C$11</f>
        <v>78078</v>
      </c>
      <c r="CC254" s="80" t="e" vm="1">
        <f>+[4]!NumLetras(CB254,"PESO","PESOS DOMINICANOS","$EE $m CON #d/100 CENTAVOS")</f>
        <v>#VALUE!</v>
      </c>
      <c r="CD254" s="165">
        <v>273</v>
      </c>
      <c r="CE254" s="37">
        <f t="shared" si="188"/>
        <v>10920</v>
      </c>
      <c r="CF254" s="189">
        <v>6.84</v>
      </c>
      <c r="CG254" s="80">
        <f>+CD254*'PRECIOS SEGUN ADJ (RURAL)'!$B$12*'PRECIOS SEGUN ADJ (RURAL)'!$C$12</f>
        <v>74692.800000000003</v>
      </c>
      <c r="CH254" s="80" t="e" vm="1">
        <f>+[4]!NumLetras(CG254,"PESO","PESOS DOMINICANOS","$EE $m CON #d/100 CENTAVOS")</f>
        <v>#VALUE!</v>
      </c>
      <c r="CI254" s="37">
        <v>0</v>
      </c>
      <c r="CJ254" s="37">
        <f t="shared" si="172"/>
        <v>0</v>
      </c>
      <c r="CK254" s="189">
        <v>60</v>
      </c>
      <c r="CL254" s="80">
        <f>+CI254*'PRECIOS SEGUN ADJ. (FRONTERIZO)'!$B$16*'PRECIOS SEGUN ADJ. (FRONTERIZO)'!$C$16</f>
        <v>0</v>
      </c>
      <c r="CM254" s="80" t="e" vm="1">
        <f>+[4]!NumLetras(CL254,"PESO","PESOS DOMINICANOS","$EE $m CON #d/100 CENTAVOS")</f>
        <v>#VALUE!</v>
      </c>
      <c r="CN254" s="80">
        <f t="shared" si="189"/>
        <v>0</v>
      </c>
      <c r="CO254" s="37">
        <v>0</v>
      </c>
      <c r="CP254" s="37">
        <f t="shared" si="173"/>
        <v>0</v>
      </c>
      <c r="CQ254" s="189">
        <v>55.649999999999991</v>
      </c>
      <c r="CR254" s="80">
        <f>+CO254*'PRECIOS SEGUN ADJ. (FRONTERIZO)'!$B$17*'PRECIOS SEGUN ADJ. (FRONTERIZO)'!$C$17</f>
        <v>0</v>
      </c>
      <c r="CS254" s="80" t="e" vm="1">
        <f>+[4]!NumLetras(CR254,"PESO","PESOS DOMINICANOS","$EE $m CON #d/100 CENTAVOS")</f>
        <v>#VALUE!</v>
      </c>
      <c r="CT254" s="80">
        <f t="shared" si="190"/>
        <v>0</v>
      </c>
      <c r="CU254" s="165">
        <v>273</v>
      </c>
      <c r="CV254" s="37">
        <f t="shared" si="191"/>
        <v>10920</v>
      </c>
      <c r="CW254" s="189">
        <v>6.5999999999999988</v>
      </c>
      <c r="CX254" s="80">
        <f>+CU254*'PRECIOS SEGUN ADJ (RURAL)'!$B$14*'PRECIOS SEGUN ADJ (RURAL)'!$C$14</f>
        <v>72072</v>
      </c>
      <c r="CY254" s="80" t="e" vm="1">
        <f>+[4]!NumLetras(CX254,"PESO","PESOS DOMINICANOS","$EE $m CON #d/100 CENTAVOS")</f>
        <v>#VALUE!</v>
      </c>
      <c r="CZ254" s="37">
        <v>0</v>
      </c>
      <c r="DA254" s="37">
        <f t="shared" si="174"/>
        <v>0</v>
      </c>
      <c r="DB254" s="189">
        <v>65.75</v>
      </c>
      <c r="DC254" s="80">
        <f>+CZ254*'PRECIOS SEGUN ADJ. (FRONTERIZO)'!$B$19*'PRECIOS SEGUN ADJ. (FRONTERIZO)'!$C$19</f>
        <v>0</v>
      </c>
      <c r="DD254" s="80" t="e" vm="1">
        <f>+[4]!NumLetras(DC254,"PESO","PESOS DOMINICANOS","$EE $m CON #d/100 CENTAVOS")</f>
        <v>#VALUE!</v>
      </c>
      <c r="DE254" s="80">
        <f t="shared" si="192"/>
        <v>0</v>
      </c>
      <c r="DF254" s="165">
        <v>11</v>
      </c>
      <c r="DG254" s="37">
        <f t="shared" si="193"/>
        <v>440</v>
      </c>
      <c r="DH254" s="189">
        <v>82.59999999999998</v>
      </c>
      <c r="DI254" s="80">
        <f>+DF254*'PRECIOS SEGUN ADJ (RURAL)'!$B$15*'PRECIOS SEGUN ADJ (RURAL)'!$C$15</f>
        <v>36344</v>
      </c>
      <c r="DJ254" s="80" t="e" vm="1">
        <f>+[4]!NumLetras(DI254,"PESO","PESOS DOMINICANOS","$EE $m CON #d/100 CENTAVOS")</f>
        <v>#VALUE!</v>
      </c>
      <c r="DK254" s="80">
        <f t="shared" si="210"/>
        <v>6541.92</v>
      </c>
      <c r="DL254" s="165">
        <v>273</v>
      </c>
      <c r="DM254" s="37">
        <f t="shared" si="194"/>
        <v>10920</v>
      </c>
      <c r="DN254" s="189">
        <v>23.059999999999995</v>
      </c>
      <c r="DO254" s="80">
        <f>+DL254*'PRECIOS SEGUN ADJ (RURAL)'!$B$17*'PRECIOS SEGUN ADJ (RURAL)'!$C$17</f>
        <v>251815.19999999995</v>
      </c>
      <c r="DP254" s="80" t="e" vm="1">
        <f>+[4]!NumLetras(DO254,"PESO","PESOS DOMINICANOS","$EE $m CON #d/100 CENTAVOS")</f>
        <v>#VALUE!</v>
      </c>
      <c r="DQ254" s="192">
        <v>0</v>
      </c>
      <c r="DR254" s="192">
        <f t="shared" si="175"/>
        <v>0</v>
      </c>
      <c r="DS254" s="189">
        <v>80.849999999999994</v>
      </c>
      <c r="DT254" s="80">
        <f>+DQ254*'PRECIOS SEGUN ADJ. (FRONTERIZO)'!$B$22*'PRECIOS SEGUN ADJ. (FRONTERIZO)'!$C$22</f>
        <v>0</v>
      </c>
      <c r="DU254" s="80" t="e" vm="1">
        <f>+[4]!NumLetras(DT254,"PESO","PESOS DOMINICANOS","$EE $m CON #d/100 CENTAVOS")</f>
        <v>#VALUE!</v>
      </c>
      <c r="DV254" s="165">
        <v>13</v>
      </c>
      <c r="DW254" s="37">
        <f t="shared" si="195"/>
        <v>520</v>
      </c>
      <c r="DX254" s="189">
        <v>21.83</v>
      </c>
      <c r="DY254" s="80">
        <f>+DV254*'PRECIOS SEGUN ADJ (RURAL)'!$B$19*'PRECIOS SEGUN ADJ (RURAL)'!$C$19</f>
        <v>11351.599999999999</v>
      </c>
      <c r="DZ254" s="80" t="e" vm="1">
        <f>+[4]!NumLetras(DY254,"PESO","PESOS DOMINICANOS","$EE $m CON #d/100 CENTAVOS")</f>
        <v>#VALUE!</v>
      </c>
      <c r="EA254" s="80">
        <f t="shared" si="211"/>
        <v>2043.29</v>
      </c>
      <c r="EB254" s="165">
        <v>41</v>
      </c>
      <c r="EC254" s="37">
        <f t="shared" si="196"/>
        <v>1640</v>
      </c>
      <c r="ED254" s="189">
        <v>33</v>
      </c>
      <c r="EE254" s="80">
        <f>+EB254*'PRECIOS SEGUN ADJ (RURAL)'!$B$20*'PRECIOS SEGUN ADJ (RURAL)'!$C$20</f>
        <v>54120</v>
      </c>
      <c r="EF254" s="80" t="e" vm="1">
        <f>+[4]!NumLetras(EE254,"PESO","PESOS DOMINICANOS","$EE $m CON #d/100 CENTAVOS")</f>
        <v>#VALUE!</v>
      </c>
      <c r="EG254" s="37">
        <v>0</v>
      </c>
      <c r="EH254" s="37">
        <f t="shared" si="176"/>
        <v>0</v>
      </c>
      <c r="EI254" s="189">
        <v>15.789999999999997</v>
      </c>
      <c r="EJ254" s="80">
        <f>+EG254*'PRECIOS SEGUN ADJ. (FRONTERIZO)'!$B$25*'PRECIOS SEGUN ADJ. (FRONTERIZO)'!$C$25</f>
        <v>0</v>
      </c>
      <c r="EK254" s="80" t="e" vm="1">
        <f>+[4]!NumLetras(EJ254,"PESO","PESOS DOMINICANOS","$EE $m CON #d/100 CENTAVOS")</f>
        <v>#VALUE!</v>
      </c>
      <c r="EL254" s="37">
        <v>0</v>
      </c>
      <c r="EM254" s="37">
        <f t="shared" si="177"/>
        <v>0</v>
      </c>
      <c r="EN254" s="189">
        <v>31.5</v>
      </c>
      <c r="EO254" s="80">
        <f>+EL254*'PRECIOS SEGUN ADJ. (FRONTERIZO)'!$B$26*'PRECIOS SEGUN ADJ. (FRONTERIZO)'!$C$26</f>
        <v>0</v>
      </c>
      <c r="EP254" s="80" t="e" vm="1">
        <f>+[4]!NumLetras(EO254,"PESO","PESOS DOMINICANOS","$EE $m CON #d/100 CENTAVOS")</f>
        <v>#VALUE!</v>
      </c>
      <c r="EQ254" s="193">
        <v>36</v>
      </c>
      <c r="ER254" s="194">
        <f t="shared" si="197"/>
        <v>1440</v>
      </c>
      <c r="ES254" s="195">
        <v>21.68</v>
      </c>
      <c r="ET254" s="196">
        <f>+EQ254*'PRECIOS SEGUN ADJ (RURAL)'!$B$13*'PRECIOS SEGUN ADJ (RURAL)'!$C$13</f>
        <v>31219.200000000001</v>
      </c>
      <c r="EU254" s="196" t="e" vm="1">
        <f>+[4]!NumLetras(ET254,"PESO","PESOS DOMINICANOS","$EE $m CON #d/100 CENTAVOS")</f>
        <v>#VALUE!</v>
      </c>
      <c r="EV254" s="197">
        <v>273</v>
      </c>
      <c r="EW254" s="198">
        <f t="shared" si="212"/>
        <v>5460</v>
      </c>
      <c r="EX254" s="199">
        <v>5.5</v>
      </c>
      <c r="EY254" s="200">
        <f>+EV254*'PRECIOS SEGUN ADJ (RURAL)'!$B$16*'PRECIOS SEGUN ADJ (RURAL)'!$C$16</f>
        <v>30030</v>
      </c>
      <c r="EZ254" s="200" t="e" vm="1">
        <f>+[4]!NumLetras(EY254,"PESO","PESOS DOMINICANOS","$EE $m CON #d/100 CENTAVOS")</f>
        <v>#VALUE!</v>
      </c>
      <c r="FA254" s="201">
        <v>17</v>
      </c>
      <c r="FB254" s="202">
        <f t="shared" si="198"/>
        <v>680</v>
      </c>
      <c r="FC254" s="203">
        <v>220</v>
      </c>
      <c r="FD254" s="204">
        <f>+FA254*'PRECIOS SEGUN ADJ (RURAL)'!$B$18*'PRECIOS SEGUN ADJ (RURAL)'!$C$18</f>
        <v>149600</v>
      </c>
      <c r="FE254" s="204" t="e" vm="1">
        <f>+[4]!NumLetras(FD254,"PESO","PESOS DOMINICANOS","$EE $m CON #d/100 CENTAVOS")</f>
        <v>#VALUE!</v>
      </c>
      <c r="FF254" s="204">
        <f t="shared" si="213"/>
        <v>26928</v>
      </c>
      <c r="FG254" s="80">
        <f t="shared" si="179"/>
        <v>1422205.2</v>
      </c>
      <c r="FH254" s="80" t="e" vm="1">
        <f>+[4]!NumLetras(FG254,"PESO","PESOS DOMINICANOS","$EE $m CON #d/100 CENTAVOS")</f>
        <v>#VALUE!</v>
      </c>
      <c r="FI254" s="80">
        <f t="shared" si="178"/>
        <v>114238.04999999997</v>
      </c>
      <c r="FJ254" s="80" t="e" vm="1">
        <f>+[4]!NumLetras(FI254,"PESO","PESOS DOMINICANOS","$EE $m CON #d/100 CENTAVOS")</f>
        <v>#VALUE!</v>
      </c>
      <c r="FK254" s="80">
        <f t="shared" si="199"/>
        <v>1307967.1499999999</v>
      </c>
      <c r="FL254" s="80" t="e" vm="1">
        <f>+[4]!NumLetras(FK254,"PESO","PESOS DOMINICANOS","$EE $m CON #d/100 CENTAVOS")</f>
        <v>#VALUE!</v>
      </c>
      <c r="FM254" s="80">
        <f t="shared" si="200"/>
        <v>284441.03999999998</v>
      </c>
      <c r="FN254" s="80" t="e" vm="1">
        <f>+[4]!NumLetras(FM254,"PESO","PESOS DOMINICANOS","$EE $m CON #d/100 CENTAVOS")</f>
        <v>#VALUE!</v>
      </c>
      <c r="FO254" s="80">
        <f t="shared" si="201"/>
        <v>14222.05</v>
      </c>
      <c r="FP254" s="80" t="e" vm="1">
        <f>+[4]!NumLetras(FO254,"PESO","PESOS DOMINICANOS","$EE $m CON #d/100 CENTAVOS")</f>
        <v>#VALUE!</v>
      </c>
      <c r="FQ254" s="80"/>
      <c r="FR254" s="80">
        <f t="shared" si="202"/>
        <v>1137764.1599999999</v>
      </c>
      <c r="FS254" s="80" t="e" vm="1">
        <f>+[4]!NumLetras(FR254,"PESO","PESOS DOMINICANOS","$EE $m CON #d/100 CENTAVOS")</f>
        <v>#VALUE!</v>
      </c>
      <c r="FT254" s="37" t="str">
        <f>+VLOOKUP(D254,'RURAL XENIA'!F:G,2,0)</f>
        <v>R-34</v>
      </c>
    </row>
    <row r="255" spans="1:176">
      <c r="A255" s="37">
        <v>144</v>
      </c>
      <c r="B255" s="37">
        <v>144</v>
      </c>
      <c r="C255" s="26" t="s">
        <v>3757</v>
      </c>
      <c r="D255" s="37">
        <v>130659273</v>
      </c>
      <c r="E255" s="37">
        <f>+VLOOKUP(D255,'INFORMACION DE PROVEEDORES'!C:I,2,0)</f>
        <v>130659273</v>
      </c>
      <c r="F255" s="26" t="str">
        <f>+VLOOKUP(D255,'INFORMACION DE PROVEEDORES'!C:J,4,0)</f>
        <v>OSCAR ALEXANDER GALVAN RAMIREZ</v>
      </c>
      <c r="G255" s="37" t="str">
        <f>+VLOOKUP(D255,'INFORMACION DE PROVEEDORES'!C:K,5,0)</f>
        <v>402-2198901-1</v>
      </c>
      <c r="H255" s="26" t="str">
        <f>+VLOOKUP(D255,'INFORMACION DE PROVEEDORES'!C:L,7,0)</f>
        <v>CALLE PROLONGACION MERIÑO, NO. 145, SECTOR LA UNIDAD, MONTE PLATA</v>
      </c>
      <c r="I255" s="37" t="str">
        <f>+VLOOKUP(D255,'INFORMACION DE PROVEEDORES'!C:M,3,0)</f>
        <v xml:space="preserve"> JURÍDICA</v>
      </c>
      <c r="J255" s="37">
        <v>3</v>
      </c>
      <c r="K255" s="37">
        <v>212</v>
      </c>
      <c r="L255" s="37">
        <v>16</v>
      </c>
      <c r="M255" s="37">
        <f t="shared" si="203"/>
        <v>640</v>
      </c>
      <c r="N255" s="189">
        <v>60.180000000000007</v>
      </c>
      <c r="O255" s="80">
        <f>+L255*'PRECIOS SEGUN ADJ (RURAL)'!$B$2*'PRECIOS SEGUN ADJ (RURAL)'!$C$2</f>
        <v>38515.199999999997</v>
      </c>
      <c r="P255" s="80" t="e" vm="1">
        <f>+[4]!NumLetras(O255,"PESO","PESOS DOMINICANOS","$EE $m CON #d/100 CENTAVOS")</f>
        <v>#VALUE!</v>
      </c>
      <c r="Q255" s="80">
        <f t="shared" si="204"/>
        <v>6162.43</v>
      </c>
      <c r="R255" s="165">
        <v>4</v>
      </c>
      <c r="S255" s="37">
        <f t="shared" si="180"/>
        <v>160</v>
      </c>
      <c r="T255" s="189">
        <v>33</v>
      </c>
      <c r="U255" s="80">
        <f>+R255*'PRECIOS SEGUN ADJ (RURAL)'!$B$3*'PRECIOS SEGUN ADJ (RURAL)'!$C$3</f>
        <v>5280</v>
      </c>
      <c r="V255" s="80" t="e" vm="1">
        <f>+[4]!NumLetras(U255,"PESO","PESOS DOMINICANOS","$EE $m CON #d/100 CENTAVOS")</f>
        <v>#VALUE!</v>
      </c>
      <c r="W255" s="192">
        <v>0</v>
      </c>
      <c r="X255" s="37">
        <f t="shared" si="169"/>
        <v>0</v>
      </c>
      <c r="Y255" s="189">
        <v>25.2</v>
      </c>
      <c r="Z255" s="80">
        <f>+W255*'PRECIOS SEGUN ADJ. (FRONTERIZO)'!$B$4*'PRECIOS SEGUN ADJ. (FRONTERIZO)'!$C$4</f>
        <v>0</v>
      </c>
      <c r="AA255" s="80" t="e" vm="1">
        <f>+[4]!NumLetras(Z255,"PESO","PESOS DOMINICANOS","$EE $m CON #d/100 CENTAVOS")</f>
        <v>#VALUE!</v>
      </c>
      <c r="AB255" s="165">
        <v>33</v>
      </c>
      <c r="AC255" s="37">
        <f t="shared" si="181"/>
        <v>1320</v>
      </c>
      <c r="AD255" s="189">
        <v>87.91</v>
      </c>
      <c r="AE255" s="80">
        <f>+AB255*'PRECIOS SEGUN ADJ (RURAL)'!$B$4*'PRECIOS SEGUN ADJ (RURAL)'!$C$4</f>
        <v>116041.19999999998</v>
      </c>
      <c r="AF255" s="80" t="e" vm="1">
        <f>+[4]!NumLetras(AE255,"PESO","PESOS DOMINICANOS","$EE $m CON #d/100 CENTAVOS")</f>
        <v>#VALUE!</v>
      </c>
      <c r="AG255" s="80">
        <f t="shared" si="205"/>
        <v>20887.419999999998</v>
      </c>
      <c r="AH255" s="165">
        <v>40</v>
      </c>
      <c r="AI255" s="37">
        <f t="shared" si="182"/>
        <v>1600</v>
      </c>
      <c r="AJ255" s="189">
        <v>53.95</v>
      </c>
      <c r="AK255" s="80">
        <f>+AH255*'PRECIOS SEGUN ADJ (RURAL)'!$B$5*'PRECIOS SEGUN ADJ (RURAL)'!$C$5</f>
        <v>86320</v>
      </c>
      <c r="AL255" s="80" t="e" vm="1">
        <f>+[4]!NumLetras(AK255,"PESO","PESOS DOMINICANOS","$EE $m CON #d/100 CENTAVOS")</f>
        <v>#VALUE!</v>
      </c>
      <c r="AM255" s="165">
        <v>6</v>
      </c>
      <c r="AN255" s="37">
        <f t="shared" si="183"/>
        <v>240</v>
      </c>
      <c r="AO255" s="189">
        <v>29.05</v>
      </c>
      <c r="AP255" s="80">
        <f>+AM255*'PRECIOS SEGUN ADJ (RURAL)'!$B$6*'PRECIOS SEGUN ADJ (RURAL)'!$C$6</f>
        <v>6972</v>
      </c>
      <c r="AQ255" s="80" t="e" vm="1">
        <f>+[4]!NumLetras(AP255,"PESO","PESOS DOMINICANOS","$EE $m CON #d/100 CENTAVOS")</f>
        <v>#VALUE!</v>
      </c>
      <c r="AR255" s="80">
        <f t="shared" si="206"/>
        <v>1115.52</v>
      </c>
      <c r="AS255" s="165">
        <v>12</v>
      </c>
      <c r="AT255" s="37">
        <f t="shared" si="184"/>
        <v>480</v>
      </c>
      <c r="AU255" s="189">
        <v>304.44</v>
      </c>
      <c r="AV255" s="80">
        <f>+AS255*'PRECIOS SEGUN ADJ (RURAL)'!$B$7*'PRECIOS SEGUN ADJ (RURAL)'!$C$7</f>
        <v>146131.19999999998</v>
      </c>
      <c r="AW255" s="80" t="e" vm="1">
        <f>+[4]!NumLetras(AV255,"PESO","PESOS DOMINICANOS","$EE $m CON #d/100 CENTAVOS")</f>
        <v>#VALUE!</v>
      </c>
      <c r="AX255" s="80">
        <f t="shared" si="207"/>
        <v>26303.62</v>
      </c>
      <c r="AY255" s="37">
        <v>0</v>
      </c>
      <c r="AZ255" s="37">
        <f t="shared" si="170"/>
        <v>0</v>
      </c>
      <c r="BA255" s="189">
        <v>18.899999999999999</v>
      </c>
      <c r="BB255" s="80">
        <f>+AY255*'PRECIOS SEGUN ADJ. (FRONTERIZO)'!$B$9*'PRECIOS SEGUN ADJ. (FRONTERIZO)'!$C$9</f>
        <v>0</v>
      </c>
      <c r="BC255" s="80" t="e" vm="1">
        <f>+[4]!NumLetras(BB255,"PESO","PESOS DOMINICANOS","$EE $m CON #d/100 CENTAVOS")</f>
        <v>#VALUE!</v>
      </c>
      <c r="BD255" s="165">
        <v>4</v>
      </c>
      <c r="BE255" s="37">
        <f t="shared" si="185"/>
        <v>160</v>
      </c>
      <c r="BF255" s="189">
        <v>140.38999999999999</v>
      </c>
      <c r="BG255" s="80">
        <f>+BD255*'PRECIOS SEGUN ADJ (RURAL)'!$B$8*'PRECIOS SEGUN ADJ (RURAL)'!$C$8</f>
        <v>22462.399999999998</v>
      </c>
      <c r="BH255" s="80" t="e" vm="1">
        <f>+[4]!NumLetras(BG255,"PESO","PESOS DOMINICANOS","$EE $m CON #d/100 CENTAVOS")</f>
        <v>#VALUE!</v>
      </c>
      <c r="BI255" s="80">
        <f t="shared" si="208"/>
        <v>4043.23</v>
      </c>
      <c r="BJ255" s="37">
        <v>0</v>
      </c>
      <c r="BK255" s="37">
        <f t="shared" si="171"/>
        <v>0</v>
      </c>
      <c r="BL255" s="189">
        <v>31.459999999999997</v>
      </c>
      <c r="BM255" s="80">
        <f>+BJ255*'PRECIOS SEGUN ADJ. (FRONTERIZO)'!$B$11*'PRECIOS SEGUN ADJ. (FRONTERIZO)'!$C$11</f>
        <v>0</v>
      </c>
      <c r="BN255" s="80" t="e" vm="1">
        <f>+[4]!NumLetras(BM255,"PESO","PESOS DOMINICANOS","$EE $m CON #d/100 CENTAVOS")</f>
        <v>#VALUE!</v>
      </c>
      <c r="BO255" s="165">
        <v>11</v>
      </c>
      <c r="BP255" s="37">
        <f t="shared" si="186"/>
        <v>440</v>
      </c>
      <c r="BQ255" s="189">
        <v>68.099999999999994</v>
      </c>
      <c r="BR255" s="80">
        <f>+BO255*'PRECIOS SEGUN ADJ (RURAL)'!$B$9*'PRECIOS SEGUN ADJ (RURAL)'!$C$9</f>
        <v>29963.999999999996</v>
      </c>
      <c r="BS255" s="80" t="e" vm="1">
        <f>+[4]!NumLetras(BR255,"PESO","PESOS DOMINICANOS","$EE $m CON #d/100 CENTAVOS")</f>
        <v>#VALUE!</v>
      </c>
      <c r="BT255" s="165">
        <v>212</v>
      </c>
      <c r="BU255" s="37">
        <f t="shared" si="209"/>
        <v>4240</v>
      </c>
      <c r="BV255" s="189">
        <v>5.5</v>
      </c>
      <c r="BW255" s="80">
        <f>+BT255*'PRECIOS SEGUN ADJ (RURAL)'!$B$10*'PRECIOS SEGUN ADJ (RURAL)'!$C$10</f>
        <v>23320</v>
      </c>
      <c r="BX255" s="80" t="e" vm="1">
        <f>+[4]!NumLetras(BW255,"PESO","PESOS DOMINICANOS","$EE $m CON #d/100 CENTAVOS")</f>
        <v>#VALUE!</v>
      </c>
      <c r="BY255" s="165">
        <v>212</v>
      </c>
      <c r="BZ255" s="37">
        <f t="shared" si="187"/>
        <v>8480</v>
      </c>
      <c r="CA255" s="189">
        <v>7.1500000000000012</v>
      </c>
      <c r="CB255" s="80">
        <f>+BY255*'PRECIOS SEGUN ADJ (RURAL)'!$B$11*'PRECIOS SEGUN ADJ (RURAL)'!$C$11</f>
        <v>60632.000000000007</v>
      </c>
      <c r="CC255" s="80" t="e" vm="1">
        <f>+[4]!NumLetras(CB255,"PESO","PESOS DOMINICANOS","$EE $m CON #d/100 CENTAVOS")</f>
        <v>#VALUE!</v>
      </c>
      <c r="CD255" s="165">
        <v>212</v>
      </c>
      <c r="CE255" s="37">
        <f t="shared" si="188"/>
        <v>8480</v>
      </c>
      <c r="CF255" s="189">
        <v>6.84</v>
      </c>
      <c r="CG255" s="80">
        <f>+CD255*'PRECIOS SEGUN ADJ (RURAL)'!$B$12*'PRECIOS SEGUN ADJ (RURAL)'!$C$12</f>
        <v>58003.199999999997</v>
      </c>
      <c r="CH255" s="80" t="e" vm="1">
        <f>+[4]!NumLetras(CG255,"PESO","PESOS DOMINICANOS","$EE $m CON #d/100 CENTAVOS")</f>
        <v>#VALUE!</v>
      </c>
      <c r="CI255" s="37">
        <v>0</v>
      </c>
      <c r="CJ255" s="37">
        <f t="shared" si="172"/>
        <v>0</v>
      </c>
      <c r="CK255" s="189">
        <v>60</v>
      </c>
      <c r="CL255" s="80">
        <f>+CI255*'PRECIOS SEGUN ADJ. (FRONTERIZO)'!$B$16*'PRECIOS SEGUN ADJ. (FRONTERIZO)'!$C$16</f>
        <v>0</v>
      </c>
      <c r="CM255" s="80" t="e" vm="1">
        <f>+[4]!NumLetras(CL255,"PESO","PESOS DOMINICANOS","$EE $m CON #d/100 CENTAVOS")</f>
        <v>#VALUE!</v>
      </c>
      <c r="CN255" s="80">
        <f t="shared" si="189"/>
        <v>0</v>
      </c>
      <c r="CO255" s="37">
        <v>0</v>
      </c>
      <c r="CP255" s="37">
        <f t="shared" si="173"/>
        <v>0</v>
      </c>
      <c r="CQ255" s="189">
        <v>55.649999999999991</v>
      </c>
      <c r="CR255" s="80">
        <f>+CO255*'PRECIOS SEGUN ADJ. (FRONTERIZO)'!$B$17*'PRECIOS SEGUN ADJ. (FRONTERIZO)'!$C$17</f>
        <v>0</v>
      </c>
      <c r="CS255" s="80" t="e" vm="1">
        <f>+[4]!NumLetras(CR255,"PESO","PESOS DOMINICANOS","$EE $m CON #d/100 CENTAVOS")</f>
        <v>#VALUE!</v>
      </c>
      <c r="CT255" s="80">
        <f t="shared" si="190"/>
        <v>0</v>
      </c>
      <c r="CU255" s="165">
        <v>212</v>
      </c>
      <c r="CV255" s="37">
        <f t="shared" si="191"/>
        <v>8480</v>
      </c>
      <c r="CW255" s="189">
        <v>6.5999999999999988</v>
      </c>
      <c r="CX255" s="80">
        <f>+CU255*'PRECIOS SEGUN ADJ (RURAL)'!$B$14*'PRECIOS SEGUN ADJ (RURAL)'!$C$14</f>
        <v>55967.999999999993</v>
      </c>
      <c r="CY255" s="80" t="e" vm="1">
        <f>+[4]!NumLetras(CX255,"PESO","PESOS DOMINICANOS","$EE $m CON #d/100 CENTAVOS")</f>
        <v>#VALUE!</v>
      </c>
      <c r="CZ255" s="37">
        <v>0</v>
      </c>
      <c r="DA255" s="37">
        <f t="shared" si="174"/>
        <v>0</v>
      </c>
      <c r="DB255" s="189">
        <v>65.75</v>
      </c>
      <c r="DC255" s="80">
        <f>+CZ255*'PRECIOS SEGUN ADJ. (FRONTERIZO)'!$B$19*'PRECIOS SEGUN ADJ. (FRONTERIZO)'!$C$19</f>
        <v>0</v>
      </c>
      <c r="DD255" s="80" t="e" vm="1">
        <f>+[4]!NumLetras(DC255,"PESO","PESOS DOMINICANOS","$EE $m CON #d/100 CENTAVOS")</f>
        <v>#VALUE!</v>
      </c>
      <c r="DE255" s="80">
        <f t="shared" si="192"/>
        <v>0</v>
      </c>
      <c r="DF255" s="165">
        <v>9</v>
      </c>
      <c r="DG255" s="37">
        <f t="shared" si="193"/>
        <v>360</v>
      </c>
      <c r="DH255" s="189">
        <v>82.59999999999998</v>
      </c>
      <c r="DI255" s="80">
        <f>+DF255*'PRECIOS SEGUN ADJ (RURAL)'!$B$15*'PRECIOS SEGUN ADJ (RURAL)'!$C$15</f>
        <v>29736</v>
      </c>
      <c r="DJ255" s="80" t="e" vm="1">
        <f>+[4]!NumLetras(DI255,"PESO","PESOS DOMINICANOS","$EE $m CON #d/100 CENTAVOS")</f>
        <v>#VALUE!</v>
      </c>
      <c r="DK255" s="80">
        <f t="shared" si="210"/>
        <v>5352.48</v>
      </c>
      <c r="DL255" s="165">
        <v>212</v>
      </c>
      <c r="DM255" s="37">
        <f t="shared" si="194"/>
        <v>8480</v>
      </c>
      <c r="DN255" s="189">
        <v>23.059999999999995</v>
      </c>
      <c r="DO255" s="80">
        <f>+DL255*'PRECIOS SEGUN ADJ (RURAL)'!$B$17*'PRECIOS SEGUN ADJ (RURAL)'!$C$17</f>
        <v>195548.79999999999</v>
      </c>
      <c r="DP255" s="80" t="e" vm="1">
        <f>+[4]!NumLetras(DO255,"PESO","PESOS DOMINICANOS","$EE $m CON #d/100 CENTAVOS")</f>
        <v>#VALUE!</v>
      </c>
      <c r="DQ255" s="192">
        <v>0</v>
      </c>
      <c r="DR255" s="192">
        <f t="shared" si="175"/>
        <v>0</v>
      </c>
      <c r="DS255" s="189">
        <v>80.849999999999994</v>
      </c>
      <c r="DT255" s="80">
        <f>+DQ255*'PRECIOS SEGUN ADJ. (FRONTERIZO)'!$B$22*'PRECIOS SEGUN ADJ. (FRONTERIZO)'!$C$22</f>
        <v>0</v>
      </c>
      <c r="DU255" s="80" t="e" vm="1">
        <f>+[4]!NumLetras(DT255,"PESO","PESOS DOMINICANOS","$EE $m CON #d/100 CENTAVOS")</f>
        <v>#VALUE!</v>
      </c>
      <c r="DV255" s="165">
        <v>10</v>
      </c>
      <c r="DW255" s="37">
        <f t="shared" si="195"/>
        <v>400</v>
      </c>
      <c r="DX255" s="189">
        <v>21.83</v>
      </c>
      <c r="DY255" s="80">
        <f>+DV255*'PRECIOS SEGUN ADJ (RURAL)'!$B$19*'PRECIOS SEGUN ADJ (RURAL)'!$C$19</f>
        <v>8732</v>
      </c>
      <c r="DZ255" s="80" t="e" vm="1">
        <f>+[4]!NumLetras(DY255,"PESO","PESOS DOMINICANOS","$EE $m CON #d/100 CENTAVOS")</f>
        <v>#VALUE!</v>
      </c>
      <c r="EA255" s="80">
        <f t="shared" si="211"/>
        <v>1571.76</v>
      </c>
      <c r="EB255" s="165">
        <v>32</v>
      </c>
      <c r="EC255" s="37">
        <f t="shared" si="196"/>
        <v>1280</v>
      </c>
      <c r="ED255" s="189">
        <v>33</v>
      </c>
      <c r="EE255" s="80">
        <f>+EB255*'PRECIOS SEGUN ADJ (RURAL)'!$B$20*'PRECIOS SEGUN ADJ (RURAL)'!$C$20</f>
        <v>42240</v>
      </c>
      <c r="EF255" s="80" t="e" vm="1">
        <f>+[4]!NumLetras(EE255,"PESO","PESOS DOMINICANOS","$EE $m CON #d/100 CENTAVOS")</f>
        <v>#VALUE!</v>
      </c>
      <c r="EG255" s="37">
        <v>0</v>
      </c>
      <c r="EH255" s="37">
        <f t="shared" si="176"/>
        <v>0</v>
      </c>
      <c r="EI255" s="189">
        <v>15.789999999999997</v>
      </c>
      <c r="EJ255" s="80">
        <f>+EG255*'PRECIOS SEGUN ADJ. (FRONTERIZO)'!$B$25*'PRECIOS SEGUN ADJ. (FRONTERIZO)'!$C$25</f>
        <v>0</v>
      </c>
      <c r="EK255" s="80" t="e" vm="1">
        <f>+[4]!NumLetras(EJ255,"PESO","PESOS DOMINICANOS","$EE $m CON #d/100 CENTAVOS")</f>
        <v>#VALUE!</v>
      </c>
      <c r="EL255" s="37">
        <v>0</v>
      </c>
      <c r="EM255" s="37">
        <f t="shared" si="177"/>
        <v>0</v>
      </c>
      <c r="EN255" s="189">
        <v>31.5</v>
      </c>
      <c r="EO255" s="80">
        <f>+EL255*'PRECIOS SEGUN ADJ. (FRONTERIZO)'!$B$26*'PRECIOS SEGUN ADJ. (FRONTERIZO)'!$C$26</f>
        <v>0</v>
      </c>
      <c r="EP255" s="80" t="e" vm="1">
        <f>+[4]!NumLetras(EO255,"PESO","PESOS DOMINICANOS","$EE $m CON #d/100 CENTAVOS")</f>
        <v>#VALUE!</v>
      </c>
      <c r="EQ255" s="193">
        <v>28</v>
      </c>
      <c r="ER255" s="194">
        <f t="shared" si="197"/>
        <v>1120</v>
      </c>
      <c r="ES255" s="195">
        <v>21.68</v>
      </c>
      <c r="ET255" s="196">
        <f>+EQ255*'PRECIOS SEGUN ADJ (RURAL)'!$B$13*'PRECIOS SEGUN ADJ (RURAL)'!$C$13</f>
        <v>24281.599999999999</v>
      </c>
      <c r="EU255" s="196" t="e" vm="1">
        <f>+[4]!NumLetras(ET255,"PESO","PESOS DOMINICANOS","$EE $m CON #d/100 CENTAVOS")</f>
        <v>#VALUE!</v>
      </c>
      <c r="EV255" s="197">
        <v>212</v>
      </c>
      <c r="EW255" s="198">
        <f t="shared" si="212"/>
        <v>4240</v>
      </c>
      <c r="EX255" s="199">
        <v>5.5</v>
      </c>
      <c r="EY255" s="200">
        <f>+EV255*'PRECIOS SEGUN ADJ (RURAL)'!$B$16*'PRECIOS SEGUN ADJ (RURAL)'!$C$16</f>
        <v>23320</v>
      </c>
      <c r="EZ255" s="200" t="e" vm="1">
        <f>+[4]!NumLetras(EY255,"PESO","PESOS DOMINICANOS","$EE $m CON #d/100 CENTAVOS")</f>
        <v>#VALUE!</v>
      </c>
      <c r="FA255" s="201">
        <v>12</v>
      </c>
      <c r="FB255" s="202">
        <f t="shared" si="198"/>
        <v>480</v>
      </c>
      <c r="FC255" s="203">
        <v>220</v>
      </c>
      <c r="FD255" s="204">
        <f>+FA255*'PRECIOS SEGUN ADJ (RURAL)'!$B$18*'PRECIOS SEGUN ADJ (RURAL)'!$C$18</f>
        <v>105600</v>
      </c>
      <c r="FE255" s="204" t="e" vm="1">
        <f>+[4]!NumLetras(FD255,"PESO","PESOS DOMINICANOS","$EE $m CON #d/100 CENTAVOS")</f>
        <v>#VALUE!</v>
      </c>
      <c r="FF255" s="204">
        <f t="shared" si="213"/>
        <v>19008</v>
      </c>
      <c r="FG255" s="80">
        <f t="shared" si="179"/>
        <v>1079067.6000000001</v>
      </c>
      <c r="FH255" s="80" t="e" vm="1">
        <f>+[4]!NumLetras(FG255,"PESO","PESOS DOMINICANOS","$EE $m CON #d/100 CENTAVOS")</f>
        <v>#VALUE!</v>
      </c>
      <c r="FI255" s="80">
        <f t="shared" si="178"/>
        <v>84444.459999999992</v>
      </c>
      <c r="FJ255" s="80" t="e" vm="1">
        <f>+[4]!NumLetras(FI255,"PESO","PESOS DOMINICANOS","$EE $m CON #d/100 CENTAVOS")</f>
        <v>#VALUE!</v>
      </c>
      <c r="FK255" s="80">
        <f t="shared" si="199"/>
        <v>994623.14000000013</v>
      </c>
      <c r="FL255" s="80" t="e" vm="1">
        <f>+[4]!NumLetras(FK255,"PESO","PESOS DOMINICANOS","$EE $m CON #d/100 CENTAVOS")</f>
        <v>#VALUE!</v>
      </c>
      <c r="FM255" s="80">
        <f t="shared" si="200"/>
        <v>215813.52</v>
      </c>
      <c r="FN255" s="80" t="e" vm="1">
        <f>+[4]!NumLetras(FM255,"PESO","PESOS DOMINICANOS","$EE $m CON #d/100 CENTAVOS")</f>
        <v>#VALUE!</v>
      </c>
      <c r="FO255" s="80">
        <f t="shared" si="201"/>
        <v>10790.68</v>
      </c>
      <c r="FP255" s="80" t="e" vm="1">
        <f>+[4]!NumLetras(FO255,"PESO","PESOS DOMINICANOS","$EE $m CON #d/100 CENTAVOS")</f>
        <v>#VALUE!</v>
      </c>
      <c r="FQ255" s="80"/>
      <c r="FR255" s="80">
        <f t="shared" si="202"/>
        <v>863254.08000000007</v>
      </c>
      <c r="FS255" s="80" t="e" vm="1">
        <f>+[4]!NumLetras(FR255,"PESO","PESOS DOMINICANOS","$EE $m CON #d/100 CENTAVOS")</f>
        <v>#VALUE!</v>
      </c>
      <c r="FT255" s="37" t="str">
        <f>+VLOOKUP(D255,'RURAL XENIA'!F:G,2,0)</f>
        <v>R-41</v>
      </c>
    </row>
    <row r="256" spans="1:176">
      <c r="A256" s="37">
        <v>145</v>
      </c>
      <c r="B256" s="37">
        <v>145</v>
      </c>
      <c r="C256" s="26" t="s">
        <v>3764</v>
      </c>
      <c r="D256" s="37">
        <v>131537154</v>
      </c>
      <c r="E256" s="37">
        <f>+VLOOKUP(D256,'INFORMACION DE PROVEEDORES'!C:I,2,0)</f>
        <v>131537154</v>
      </c>
      <c r="F256" s="26" t="str">
        <f>+VLOOKUP(D256,'INFORMACION DE PROVEEDORES'!C:J,4,0)</f>
        <v>SAMMY RAMIREZ ABREU</v>
      </c>
      <c r="G256" s="37" t="str">
        <f>+VLOOKUP(D256,'INFORMACION DE PROVEEDORES'!C:K,5,0)</f>
        <v>402-1512323-9</v>
      </c>
      <c r="H256" s="26" t="str">
        <f>+VLOOKUP(D256,'INFORMACION DE PROVEEDORES'!C:L,7,0)</f>
        <v>AUTIPISTA CABALLINA, LOS PATOS, HATO NUEVO, LOS ALCARRIZOS</v>
      </c>
      <c r="I256" s="37" t="str">
        <f>+VLOOKUP(D256,'INFORMACION DE PROVEEDORES'!C:M,3,0)</f>
        <v xml:space="preserve"> JURÍDICA</v>
      </c>
      <c r="J256" s="37">
        <v>8</v>
      </c>
      <c r="K256" s="37">
        <v>336</v>
      </c>
      <c r="L256" s="37">
        <v>26</v>
      </c>
      <c r="M256" s="37">
        <f t="shared" si="203"/>
        <v>1040</v>
      </c>
      <c r="N256" s="189">
        <v>60.180000000000007</v>
      </c>
      <c r="O256" s="80">
        <f>+L256*'PRECIOS SEGUN ADJ (RURAL)'!$B$2*'PRECIOS SEGUN ADJ (RURAL)'!$C$2</f>
        <v>62587.200000000004</v>
      </c>
      <c r="P256" s="80" t="e" vm="1">
        <f>+[4]!NumLetras(O256,"PESO","PESOS DOMINICANOS","$EE $m CON #d/100 CENTAVOS")</f>
        <v>#VALUE!</v>
      </c>
      <c r="Q256" s="80">
        <f t="shared" si="204"/>
        <v>10013.950000000001</v>
      </c>
      <c r="R256" s="165">
        <v>9</v>
      </c>
      <c r="S256" s="37">
        <f t="shared" si="180"/>
        <v>360</v>
      </c>
      <c r="T256" s="189">
        <v>33</v>
      </c>
      <c r="U256" s="80">
        <f>+R256*'PRECIOS SEGUN ADJ (RURAL)'!$B$3*'PRECIOS SEGUN ADJ (RURAL)'!$C$3</f>
        <v>11880</v>
      </c>
      <c r="V256" s="80" t="e" vm="1">
        <f>+[4]!NumLetras(U256,"PESO","PESOS DOMINICANOS","$EE $m CON #d/100 CENTAVOS")</f>
        <v>#VALUE!</v>
      </c>
      <c r="W256" s="192">
        <v>0</v>
      </c>
      <c r="X256" s="37">
        <f t="shared" si="169"/>
        <v>0</v>
      </c>
      <c r="Y256" s="189">
        <v>25.2</v>
      </c>
      <c r="Z256" s="80">
        <f>+W256*'PRECIOS SEGUN ADJ. (FRONTERIZO)'!$B$4*'PRECIOS SEGUN ADJ. (FRONTERIZO)'!$C$4</f>
        <v>0</v>
      </c>
      <c r="AA256" s="80" t="e" vm="1">
        <f>+[4]!NumLetras(Z256,"PESO","PESOS DOMINICANOS","$EE $m CON #d/100 CENTAVOS")</f>
        <v>#VALUE!</v>
      </c>
      <c r="AB256" s="165">
        <v>55</v>
      </c>
      <c r="AC256" s="37">
        <f t="shared" si="181"/>
        <v>2200</v>
      </c>
      <c r="AD256" s="189">
        <v>87.91</v>
      </c>
      <c r="AE256" s="80">
        <f>+AB256*'PRECIOS SEGUN ADJ (RURAL)'!$B$4*'PRECIOS SEGUN ADJ (RURAL)'!$C$4</f>
        <v>193402</v>
      </c>
      <c r="AF256" s="80" t="e" vm="1">
        <f>+[4]!NumLetras(AE256,"PESO","PESOS DOMINICANOS","$EE $m CON #d/100 CENTAVOS")</f>
        <v>#VALUE!</v>
      </c>
      <c r="AG256" s="80">
        <f t="shared" si="205"/>
        <v>34812.36</v>
      </c>
      <c r="AH256" s="165">
        <v>66</v>
      </c>
      <c r="AI256" s="37">
        <f t="shared" si="182"/>
        <v>2640</v>
      </c>
      <c r="AJ256" s="189">
        <v>53.95</v>
      </c>
      <c r="AK256" s="80">
        <f>+AH256*'PRECIOS SEGUN ADJ (RURAL)'!$B$5*'PRECIOS SEGUN ADJ (RURAL)'!$C$5</f>
        <v>142428</v>
      </c>
      <c r="AL256" s="80" t="e" vm="1">
        <f>+[4]!NumLetras(AK256,"PESO","PESOS DOMINICANOS","$EE $m CON #d/100 CENTAVOS")</f>
        <v>#VALUE!</v>
      </c>
      <c r="AM256" s="165">
        <v>11</v>
      </c>
      <c r="AN256" s="37">
        <f t="shared" si="183"/>
        <v>440</v>
      </c>
      <c r="AO256" s="189">
        <v>29.05</v>
      </c>
      <c r="AP256" s="80">
        <f>+AM256*'PRECIOS SEGUN ADJ (RURAL)'!$B$6*'PRECIOS SEGUN ADJ (RURAL)'!$C$6</f>
        <v>12782</v>
      </c>
      <c r="AQ256" s="80" t="e" vm="1">
        <f>+[4]!NumLetras(AP256,"PESO","PESOS DOMINICANOS","$EE $m CON #d/100 CENTAVOS")</f>
        <v>#VALUE!</v>
      </c>
      <c r="AR256" s="80">
        <f t="shared" si="206"/>
        <v>2045.12</v>
      </c>
      <c r="AS256" s="165">
        <v>22</v>
      </c>
      <c r="AT256" s="37">
        <f t="shared" si="184"/>
        <v>880</v>
      </c>
      <c r="AU256" s="189">
        <v>304.44</v>
      </c>
      <c r="AV256" s="80">
        <f>+AS256*'PRECIOS SEGUN ADJ (RURAL)'!$B$7*'PRECIOS SEGUN ADJ (RURAL)'!$C$7</f>
        <v>267907.20000000001</v>
      </c>
      <c r="AW256" s="80" t="e" vm="1">
        <f>+[4]!NumLetras(AV256,"PESO","PESOS DOMINICANOS","$EE $m CON #d/100 CENTAVOS")</f>
        <v>#VALUE!</v>
      </c>
      <c r="AX256" s="80">
        <f t="shared" si="207"/>
        <v>48223.3</v>
      </c>
      <c r="AY256" s="37">
        <v>0</v>
      </c>
      <c r="AZ256" s="37">
        <f t="shared" si="170"/>
        <v>0</v>
      </c>
      <c r="BA256" s="189">
        <v>18.899999999999999</v>
      </c>
      <c r="BB256" s="80">
        <f>+AY256*'PRECIOS SEGUN ADJ. (FRONTERIZO)'!$B$9*'PRECIOS SEGUN ADJ. (FRONTERIZO)'!$C$9</f>
        <v>0</v>
      </c>
      <c r="BC256" s="80" t="e" vm="1">
        <f>+[4]!NumLetras(BB256,"PESO","PESOS DOMINICANOS","$EE $m CON #d/100 CENTAVOS")</f>
        <v>#VALUE!</v>
      </c>
      <c r="BD256" s="165">
        <v>9</v>
      </c>
      <c r="BE256" s="37">
        <f t="shared" si="185"/>
        <v>360</v>
      </c>
      <c r="BF256" s="189">
        <v>140.38999999999999</v>
      </c>
      <c r="BG256" s="80">
        <f>+BD256*'PRECIOS SEGUN ADJ (RURAL)'!$B$8*'PRECIOS SEGUN ADJ (RURAL)'!$C$8</f>
        <v>50540.399999999994</v>
      </c>
      <c r="BH256" s="80" t="e" vm="1">
        <f>+[4]!NumLetras(BG256,"PESO","PESOS DOMINICANOS","$EE $m CON #d/100 CENTAVOS")</f>
        <v>#VALUE!</v>
      </c>
      <c r="BI256" s="80">
        <f t="shared" si="208"/>
        <v>9097.27</v>
      </c>
      <c r="BJ256" s="37">
        <v>0</v>
      </c>
      <c r="BK256" s="37">
        <f t="shared" si="171"/>
        <v>0</v>
      </c>
      <c r="BL256" s="189">
        <v>31.459999999999997</v>
      </c>
      <c r="BM256" s="80">
        <f>+BJ256*'PRECIOS SEGUN ADJ. (FRONTERIZO)'!$B$11*'PRECIOS SEGUN ADJ. (FRONTERIZO)'!$C$11</f>
        <v>0</v>
      </c>
      <c r="BN256" s="80" t="e" vm="1">
        <f>+[4]!NumLetras(BM256,"PESO","PESOS DOMINICANOS","$EE $m CON #d/100 CENTAVOS")</f>
        <v>#VALUE!</v>
      </c>
      <c r="BO256" s="165">
        <v>19</v>
      </c>
      <c r="BP256" s="37">
        <f t="shared" si="186"/>
        <v>760</v>
      </c>
      <c r="BQ256" s="189">
        <v>68.099999999999994</v>
      </c>
      <c r="BR256" s="80">
        <f>+BO256*'PRECIOS SEGUN ADJ (RURAL)'!$B$9*'PRECIOS SEGUN ADJ (RURAL)'!$C$9</f>
        <v>51755.999999999993</v>
      </c>
      <c r="BS256" s="80" t="e" vm="1">
        <f>+[4]!NumLetras(BR256,"PESO","PESOS DOMINICANOS","$EE $m CON #d/100 CENTAVOS")</f>
        <v>#VALUE!</v>
      </c>
      <c r="BT256" s="165">
        <v>336</v>
      </c>
      <c r="BU256" s="37">
        <f t="shared" si="209"/>
        <v>6720</v>
      </c>
      <c r="BV256" s="189">
        <v>5.5</v>
      </c>
      <c r="BW256" s="80">
        <f>+BT256*'PRECIOS SEGUN ADJ (RURAL)'!$B$10*'PRECIOS SEGUN ADJ (RURAL)'!$C$10</f>
        <v>36960</v>
      </c>
      <c r="BX256" s="80" t="e" vm="1">
        <f>+[4]!NumLetras(BW256,"PESO","PESOS DOMINICANOS","$EE $m CON #d/100 CENTAVOS")</f>
        <v>#VALUE!</v>
      </c>
      <c r="BY256" s="165">
        <v>336</v>
      </c>
      <c r="BZ256" s="37">
        <f t="shared" si="187"/>
        <v>13440</v>
      </c>
      <c r="CA256" s="189">
        <v>7.1500000000000012</v>
      </c>
      <c r="CB256" s="80">
        <f>+BY256*'PRECIOS SEGUN ADJ (RURAL)'!$B$11*'PRECIOS SEGUN ADJ (RURAL)'!$C$11</f>
        <v>96096</v>
      </c>
      <c r="CC256" s="80" t="e" vm="1">
        <f>+[4]!NumLetras(CB256,"PESO","PESOS DOMINICANOS","$EE $m CON #d/100 CENTAVOS")</f>
        <v>#VALUE!</v>
      </c>
      <c r="CD256" s="165">
        <v>336</v>
      </c>
      <c r="CE256" s="37">
        <f t="shared" si="188"/>
        <v>13440</v>
      </c>
      <c r="CF256" s="189">
        <v>6.84</v>
      </c>
      <c r="CG256" s="80">
        <f>+CD256*'PRECIOS SEGUN ADJ (RURAL)'!$B$12*'PRECIOS SEGUN ADJ (RURAL)'!$C$12</f>
        <v>91929.599999999991</v>
      </c>
      <c r="CH256" s="80" t="e" vm="1">
        <f>+[4]!NumLetras(CG256,"PESO","PESOS DOMINICANOS","$EE $m CON #d/100 CENTAVOS")</f>
        <v>#VALUE!</v>
      </c>
      <c r="CI256" s="37">
        <v>0</v>
      </c>
      <c r="CJ256" s="37">
        <f t="shared" si="172"/>
        <v>0</v>
      </c>
      <c r="CK256" s="189">
        <v>60</v>
      </c>
      <c r="CL256" s="80">
        <f>+CI256*'PRECIOS SEGUN ADJ. (FRONTERIZO)'!$B$16*'PRECIOS SEGUN ADJ. (FRONTERIZO)'!$C$16</f>
        <v>0</v>
      </c>
      <c r="CM256" s="80" t="e" vm="1">
        <f>+[4]!NumLetras(CL256,"PESO","PESOS DOMINICANOS","$EE $m CON #d/100 CENTAVOS")</f>
        <v>#VALUE!</v>
      </c>
      <c r="CN256" s="80">
        <f t="shared" si="189"/>
        <v>0</v>
      </c>
      <c r="CO256" s="37">
        <v>0</v>
      </c>
      <c r="CP256" s="37">
        <f t="shared" si="173"/>
        <v>0</v>
      </c>
      <c r="CQ256" s="189">
        <v>55.649999999999991</v>
      </c>
      <c r="CR256" s="80">
        <f>+CO256*'PRECIOS SEGUN ADJ. (FRONTERIZO)'!$B$17*'PRECIOS SEGUN ADJ. (FRONTERIZO)'!$C$17</f>
        <v>0</v>
      </c>
      <c r="CS256" s="80" t="e" vm="1">
        <f>+[4]!NumLetras(CR256,"PESO","PESOS DOMINICANOS","$EE $m CON #d/100 CENTAVOS")</f>
        <v>#VALUE!</v>
      </c>
      <c r="CT256" s="80">
        <f t="shared" si="190"/>
        <v>0</v>
      </c>
      <c r="CU256" s="165">
        <v>336</v>
      </c>
      <c r="CV256" s="37">
        <f t="shared" si="191"/>
        <v>13440</v>
      </c>
      <c r="CW256" s="189">
        <v>6.5999999999999988</v>
      </c>
      <c r="CX256" s="80">
        <f>+CU256*'PRECIOS SEGUN ADJ (RURAL)'!$B$14*'PRECIOS SEGUN ADJ (RURAL)'!$C$14</f>
        <v>88704</v>
      </c>
      <c r="CY256" s="80" t="e" vm="1">
        <f>+[4]!NumLetras(CX256,"PESO","PESOS DOMINICANOS","$EE $m CON #d/100 CENTAVOS")</f>
        <v>#VALUE!</v>
      </c>
      <c r="CZ256" s="37">
        <v>0</v>
      </c>
      <c r="DA256" s="37">
        <f t="shared" si="174"/>
        <v>0</v>
      </c>
      <c r="DB256" s="189">
        <v>65.75</v>
      </c>
      <c r="DC256" s="80">
        <f>+CZ256*'PRECIOS SEGUN ADJ. (FRONTERIZO)'!$B$19*'PRECIOS SEGUN ADJ. (FRONTERIZO)'!$C$19</f>
        <v>0</v>
      </c>
      <c r="DD256" s="80" t="e" vm="1">
        <f>+[4]!NumLetras(DC256,"PESO","PESOS DOMINICANOS","$EE $m CON #d/100 CENTAVOS")</f>
        <v>#VALUE!</v>
      </c>
      <c r="DE256" s="80">
        <f t="shared" si="192"/>
        <v>0</v>
      </c>
      <c r="DF256" s="165">
        <v>15</v>
      </c>
      <c r="DG256" s="37">
        <f t="shared" si="193"/>
        <v>600</v>
      </c>
      <c r="DH256" s="189">
        <v>82.59999999999998</v>
      </c>
      <c r="DI256" s="80">
        <f>+DF256*'PRECIOS SEGUN ADJ (RURAL)'!$B$15*'PRECIOS SEGUN ADJ (RURAL)'!$C$15</f>
        <v>49560</v>
      </c>
      <c r="DJ256" s="80" t="e" vm="1">
        <f>+[4]!NumLetras(DI256,"PESO","PESOS DOMINICANOS","$EE $m CON #d/100 CENTAVOS")</f>
        <v>#VALUE!</v>
      </c>
      <c r="DK256" s="80">
        <f t="shared" si="210"/>
        <v>8920.7999999999993</v>
      </c>
      <c r="DL256" s="165">
        <v>336</v>
      </c>
      <c r="DM256" s="37">
        <f t="shared" si="194"/>
        <v>13440</v>
      </c>
      <c r="DN256" s="189">
        <v>23.059999999999995</v>
      </c>
      <c r="DO256" s="80">
        <f>+DL256*'PRECIOS SEGUN ADJ (RURAL)'!$B$17*'PRECIOS SEGUN ADJ (RURAL)'!$C$17</f>
        <v>309926.40000000002</v>
      </c>
      <c r="DP256" s="80" t="e" vm="1">
        <f>+[4]!NumLetras(DO256,"PESO","PESOS DOMINICANOS","$EE $m CON #d/100 CENTAVOS")</f>
        <v>#VALUE!</v>
      </c>
      <c r="DQ256" s="192">
        <v>0</v>
      </c>
      <c r="DR256" s="192">
        <f t="shared" si="175"/>
        <v>0</v>
      </c>
      <c r="DS256" s="189">
        <v>80.849999999999994</v>
      </c>
      <c r="DT256" s="80">
        <f>+DQ256*'PRECIOS SEGUN ADJ. (FRONTERIZO)'!$B$22*'PRECIOS SEGUN ADJ. (FRONTERIZO)'!$C$22</f>
        <v>0</v>
      </c>
      <c r="DU256" s="80" t="e" vm="1">
        <f>+[4]!NumLetras(DT256,"PESO","PESOS DOMINICANOS","$EE $m CON #d/100 CENTAVOS")</f>
        <v>#VALUE!</v>
      </c>
      <c r="DV256" s="165">
        <v>18</v>
      </c>
      <c r="DW256" s="37">
        <f t="shared" si="195"/>
        <v>720</v>
      </c>
      <c r="DX256" s="189">
        <v>21.83</v>
      </c>
      <c r="DY256" s="80">
        <f>+DV256*'PRECIOS SEGUN ADJ (RURAL)'!$B$19*'PRECIOS SEGUN ADJ (RURAL)'!$C$19</f>
        <v>15717.599999999999</v>
      </c>
      <c r="DZ256" s="80" t="e" vm="1">
        <f>+[4]!NumLetras(DY256,"PESO","PESOS DOMINICANOS","$EE $m CON #d/100 CENTAVOS")</f>
        <v>#VALUE!</v>
      </c>
      <c r="EA256" s="80">
        <f t="shared" si="211"/>
        <v>2829.17</v>
      </c>
      <c r="EB256" s="165">
        <v>52</v>
      </c>
      <c r="EC256" s="37">
        <f t="shared" si="196"/>
        <v>2080</v>
      </c>
      <c r="ED256" s="189">
        <v>33</v>
      </c>
      <c r="EE256" s="80">
        <f>+EB256*'PRECIOS SEGUN ADJ (RURAL)'!$B$20*'PRECIOS SEGUN ADJ (RURAL)'!$C$20</f>
        <v>68640</v>
      </c>
      <c r="EF256" s="80" t="e" vm="1">
        <f>+[4]!NumLetras(EE256,"PESO","PESOS DOMINICANOS","$EE $m CON #d/100 CENTAVOS")</f>
        <v>#VALUE!</v>
      </c>
      <c r="EG256" s="37">
        <v>0</v>
      </c>
      <c r="EH256" s="37">
        <f t="shared" si="176"/>
        <v>0</v>
      </c>
      <c r="EI256" s="189">
        <v>15.789999999999997</v>
      </c>
      <c r="EJ256" s="80">
        <f>+EG256*'PRECIOS SEGUN ADJ. (FRONTERIZO)'!$B$25*'PRECIOS SEGUN ADJ. (FRONTERIZO)'!$C$25</f>
        <v>0</v>
      </c>
      <c r="EK256" s="80" t="e" vm="1">
        <f>+[4]!NumLetras(EJ256,"PESO","PESOS DOMINICANOS","$EE $m CON #d/100 CENTAVOS")</f>
        <v>#VALUE!</v>
      </c>
      <c r="EL256" s="37">
        <v>0</v>
      </c>
      <c r="EM256" s="37">
        <f t="shared" si="177"/>
        <v>0</v>
      </c>
      <c r="EN256" s="189">
        <v>31.5</v>
      </c>
      <c r="EO256" s="80">
        <f>+EL256*'PRECIOS SEGUN ADJ. (FRONTERIZO)'!$B$26*'PRECIOS SEGUN ADJ. (FRONTERIZO)'!$C$26</f>
        <v>0</v>
      </c>
      <c r="EP256" s="80" t="e" vm="1">
        <f>+[4]!NumLetras(EO256,"PESO","PESOS DOMINICANOS","$EE $m CON #d/100 CENTAVOS")</f>
        <v>#VALUE!</v>
      </c>
      <c r="EQ256" s="193">
        <v>47</v>
      </c>
      <c r="ER256" s="194">
        <f t="shared" si="197"/>
        <v>1880</v>
      </c>
      <c r="ES256" s="195">
        <v>21.68</v>
      </c>
      <c r="ET256" s="196">
        <f>+EQ256*'PRECIOS SEGUN ADJ (RURAL)'!$B$13*'PRECIOS SEGUN ADJ (RURAL)'!$C$13</f>
        <v>40758.400000000001</v>
      </c>
      <c r="EU256" s="196" t="e" vm="1">
        <f>+[4]!NumLetras(ET256,"PESO","PESOS DOMINICANOS","$EE $m CON #d/100 CENTAVOS")</f>
        <v>#VALUE!</v>
      </c>
      <c r="EV256" s="197">
        <v>336</v>
      </c>
      <c r="EW256" s="198">
        <f t="shared" si="212"/>
        <v>6720</v>
      </c>
      <c r="EX256" s="199">
        <v>5.5</v>
      </c>
      <c r="EY256" s="200">
        <f>+EV256*'PRECIOS SEGUN ADJ (RURAL)'!$B$16*'PRECIOS SEGUN ADJ (RURAL)'!$C$16</f>
        <v>36960</v>
      </c>
      <c r="EZ256" s="200" t="e" vm="1">
        <f>+[4]!NumLetras(EY256,"PESO","PESOS DOMINICANOS","$EE $m CON #d/100 CENTAVOS")</f>
        <v>#VALUE!</v>
      </c>
      <c r="FA256" s="201">
        <v>22</v>
      </c>
      <c r="FB256" s="202">
        <f t="shared" si="198"/>
        <v>880</v>
      </c>
      <c r="FC256" s="203">
        <v>220</v>
      </c>
      <c r="FD256" s="204">
        <f>+FA256*'PRECIOS SEGUN ADJ (RURAL)'!$B$18*'PRECIOS SEGUN ADJ (RURAL)'!$C$18</f>
        <v>193600</v>
      </c>
      <c r="FE256" s="204" t="e" vm="1">
        <f>+[4]!NumLetras(FD256,"PESO","PESOS DOMINICANOS","$EE $m CON #d/100 CENTAVOS")</f>
        <v>#VALUE!</v>
      </c>
      <c r="FF256" s="204">
        <f t="shared" si="213"/>
        <v>34848</v>
      </c>
      <c r="FG256" s="80">
        <f t="shared" si="179"/>
        <v>1822134.7999999998</v>
      </c>
      <c r="FH256" s="80" t="e" vm="1">
        <f>+[4]!NumLetras(FG256,"PESO","PESOS DOMINICANOS","$EE $m CON #d/100 CENTAVOS")</f>
        <v>#VALUE!</v>
      </c>
      <c r="FI256" s="80">
        <f t="shared" si="178"/>
        <v>150789.97000000003</v>
      </c>
      <c r="FJ256" s="80" t="e" vm="1">
        <f>+[4]!NumLetras(FI256,"PESO","PESOS DOMINICANOS","$EE $m CON #d/100 CENTAVOS")</f>
        <v>#VALUE!</v>
      </c>
      <c r="FK256" s="80">
        <f t="shared" si="199"/>
        <v>1671344.8299999998</v>
      </c>
      <c r="FL256" s="80" t="e" vm="1">
        <f>+[4]!NumLetras(FK256,"PESO","PESOS DOMINICANOS","$EE $m CON #d/100 CENTAVOS")</f>
        <v>#VALUE!</v>
      </c>
      <c r="FM256" s="80">
        <f t="shared" si="200"/>
        <v>364426.96</v>
      </c>
      <c r="FN256" s="80" t="e" vm="1">
        <f>+[4]!NumLetras(FM256,"PESO","PESOS DOMINICANOS","$EE $m CON #d/100 CENTAVOS")</f>
        <v>#VALUE!</v>
      </c>
      <c r="FO256" s="80">
        <f t="shared" si="201"/>
        <v>18221.349999999999</v>
      </c>
      <c r="FP256" s="80" t="e" vm="1">
        <f>+[4]!NumLetras(FO256,"PESO","PESOS DOMINICANOS","$EE $m CON #d/100 CENTAVOS")</f>
        <v>#VALUE!</v>
      </c>
      <c r="FQ256" s="80"/>
      <c r="FR256" s="80">
        <f t="shared" si="202"/>
        <v>1457707.8399999999</v>
      </c>
      <c r="FS256" s="80" t="e" vm="1">
        <f>+[4]!NumLetras(FR256,"PESO","PESOS DOMINICANOS","$EE $m CON #d/100 CENTAVOS")</f>
        <v>#VALUE!</v>
      </c>
      <c r="FT256" s="37" t="str">
        <f>+VLOOKUP(D256,'RURAL XENIA'!F:G,2,0)</f>
        <v>R-31</v>
      </c>
    </row>
    <row r="257" spans="1:176">
      <c r="A257" s="37">
        <v>146</v>
      </c>
      <c r="B257" s="37">
        <v>146</v>
      </c>
      <c r="C257" s="167" t="s">
        <v>3913</v>
      </c>
      <c r="D257" s="37">
        <v>132258525</v>
      </c>
      <c r="E257" s="37">
        <f>+VLOOKUP(D257,'INFORMACION DE PROVEEDORES'!C:I,2,0)</f>
        <v>132258525</v>
      </c>
      <c r="F257" s="26" t="str">
        <f>+VLOOKUP(D257,'INFORMACION DE PROVEEDORES'!C:J,4,0)</f>
        <v>JUAN FRANCISCO GUZMAN MARTINEZ</v>
      </c>
      <c r="G257" s="37" t="str">
        <f>+VLOOKUP(D257,'INFORMACION DE PROVEEDORES'!C:K,5,0)</f>
        <v>402-2149684-3</v>
      </c>
      <c r="H257" s="26" t="str">
        <f>+VLOOKUP(D257,'INFORMACION DE PROVEEDORES'!C:L,7,0)</f>
        <v>CALLE SANCHEZ ANCHA, NO.55 SECTOR VILLA ESTELA</v>
      </c>
      <c r="I257" s="37" t="str">
        <f>+VLOOKUP(D257,'INFORMACION DE PROVEEDORES'!C:M,3,0)</f>
        <v xml:space="preserve"> JURÍDICA</v>
      </c>
      <c r="J257" s="37">
        <v>1</v>
      </c>
      <c r="K257" s="37">
        <v>140</v>
      </c>
      <c r="L257" s="37">
        <v>10</v>
      </c>
      <c r="M257" s="37">
        <f t="shared" si="203"/>
        <v>400</v>
      </c>
      <c r="N257" s="189">
        <v>60.180000000000007</v>
      </c>
      <c r="O257" s="80">
        <f>+L257*'PRECIOS SEGUN ADJ (RURAL)'!$B$2*'PRECIOS SEGUN ADJ (RURAL)'!$C$2</f>
        <v>24072</v>
      </c>
      <c r="P257" s="80" t="e" vm="1">
        <f>+[4]!NumLetras(O257,"PESO","PESOS DOMINICANOS","$EE $m CON #d/100 CENTAVOS")</f>
        <v>#VALUE!</v>
      </c>
      <c r="Q257" s="80">
        <f t="shared" si="204"/>
        <v>3851.52</v>
      </c>
      <c r="R257" s="165">
        <v>2</v>
      </c>
      <c r="S257" s="37">
        <f t="shared" si="180"/>
        <v>80</v>
      </c>
      <c r="T257" s="189">
        <v>33</v>
      </c>
      <c r="U257" s="80">
        <f>+R257*'PRECIOS SEGUN ADJ (RURAL)'!$B$3*'PRECIOS SEGUN ADJ (RURAL)'!$C$3</f>
        <v>2640</v>
      </c>
      <c r="V257" s="80" t="e" vm="1">
        <f>+[4]!NumLetras(U257,"PESO","PESOS DOMINICANOS","$EE $m CON #d/100 CENTAVOS")</f>
        <v>#VALUE!</v>
      </c>
      <c r="W257" s="192">
        <v>0</v>
      </c>
      <c r="X257" s="37">
        <f t="shared" si="169"/>
        <v>0</v>
      </c>
      <c r="Y257" s="189">
        <v>25.2</v>
      </c>
      <c r="Z257" s="80">
        <f>+W257*'PRECIOS SEGUN ADJ. (FRONTERIZO)'!$B$4*'PRECIOS SEGUN ADJ. (FRONTERIZO)'!$C$4</f>
        <v>0</v>
      </c>
      <c r="AA257" s="80" t="e" vm="1">
        <f>+[4]!NumLetras(Z257,"PESO","PESOS DOMINICANOS","$EE $m CON #d/100 CENTAVOS")</f>
        <v>#VALUE!</v>
      </c>
      <c r="AB257" s="165">
        <v>22</v>
      </c>
      <c r="AC257" s="37">
        <f t="shared" si="181"/>
        <v>880</v>
      </c>
      <c r="AD257" s="189">
        <v>87.91</v>
      </c>
      <c r="AE257" s="80">
        <f>+AB257*'PRECIOS SEGUN ADJ (RURAL)'!$B$4*'PRECIOS SEGUN ADJ (RURAL)'!$C$4</f>
        <v>77360.800000000003</v>
      </c>
      <c r="AF257" s="80" t="e" vm="1">
        <f>+[4]!NumLetras(AE257,"PESO","PESOS DOMINICANOS","$EE $m CON #d/100 CENTAVOS")</f>
        <v>#VALUE!</v>
      </c>
      <c r="AG257" s="80">
        <f t="shared" si="205"/>
        <v>13924.94</v>
      </c>
      <c r="AH257" s="165">
        <v>26</v>
      </c>
      <c r="AI257" s="37">
        <f t="shared" si="182"/>
        <v>1040</v>
      </c>
      <c r="AJ257" s="189">
        <v>53.95</v>
      </c>
      <c r="AK257" s="80">
        <f>+AH257*'PRECIOS SEGUN ADJ (RURAL)'!$B$5*'PRECIOS SEGUN ADJ (RURAL)'!$C$5</f>
        <v>56108</v>
      </c>
      <c r="AL257" s="80" t="e" vm="1">
        <f>+[4]!NumLetras(AK257,"PESO","PESOS DOMINICANOS","$EE $m CON #d/100 CENTAVOS")</f>
        <v>#VALUE!</v>
      </c>
      <c r="AM257" s="165">
        <v>4</v>
      </c>
      <c r="AN257" s="37">
        <f t="shared" si="183"/>
        <v>160</v>
      </c>
      <c r="AO257" s="189">
        <v>29.05</v>
      </c>
      <c r="AP257" s="80">
        <f>+AM257*'PRECIOS SEGUN ADJ (RURAL)'!$B$6*'PRECIOS SEGUN ADJ (RURAL)'!$C$6</f>
        <v>4648</v>
      </c>
      <c r="AQ257" s="80" t="e" vm="1">
        <f>+[4]!NumLetras(AP257,"PESO","PESOS DOMINICANOS","$EE $m CON #d/100 CENTAVOS")</f>
        <v>#VALUE!</v>
      </c>
      <c r="AR257" s="80">
        <f t="shared" si="206"/>
        <v>743.68</v>
      </c>
      <c r="AS257" s="165">
        <v>8</v>
      </c>
      <c r="AT257" s="37">
        <f t="shared" si="184"/>
        <v>320</v>
      </c>
      <c r="AU257" s="189">
        <v>304.44</v>
      </c>
      <c r="AV257" s="80">
        <f>+AS257*'PRECIOS SEGUN ADJ (RURAL)'!$B$7*'PRECIOS SEGUN ADJ (RURAL)'!$C$7</f>
        <v>97420.800000000003</v>
      </c>
      <c r="AW257" s="80" t="e" vm="1">
        <f>+[4]!NumLetras(AV257,"PESO","PESOS DOMINICANOS","$EE $m CON #d/100 CENTAVOS")</f>
        <v>#VALUE!</v>
      </c>
      <c r="AX257" s="80">
        <f t="shared" si="207"/>
        <v>17535.740000000002</v>
      </c>
      <c r="AY257" s="37">
        <v>0</v>
      </c>
      <c r="AZ257" s="37">
        <f t="shared" si="170"/>
        <v>0</v>
      </c>
      <c r="BA257" s="189">
        <v>18.899999999999999</v>
      </c>
      <c r="BB257" s="80">
        <f>+AY257*'PRECIOS SEGUN ADJ. (FRONTERIZO)'!$B$9*'PRECIOS SEGUN ADJ. (FRONTERIZO)'!$C$9</f>
        <v>0</v>
      </c>
      <c r="BC257" s="80" t="e" vm="1">
        <f>+[4]!NumLetras(BB257,"PESO","PESOS DOMINICANOS","$EE $m CON #d/100 CENTAVOS")</f>
        <v>#VALUE!</v>
      </c>
      <c r="BD257" s="165">
        <v>2</v>
      </c>
      <c r="BE257" s="37">
        <f t="shared" si="185"/>
        <v>80</v>
      </c>
      <c r="BF257" s="189">
        <v>140.38999999999999</v>
      </c>
      <c r="BG257" s="80">
        <f>+BD257*'PRECIOS SEGUN ADJ (RURAL)'!$B$8*'PRECIOS SEGUN ADJ (RURAL)'!$C$8</f>
        <v>11231.199999999999</v>
      </c>
      <c r="BH257" s="80" t="e" vm="1">
        <f>+[4]!NumLetras(BG257,"PESO","PESOS DOMINICANOS","$EE $m CON #d/100 CENTAVOS")</f>
        <v>#VALUE!</v>
      </c>
      <c r="BI257" s="80">
        <f t="shared" si="208"/>
        <v>2021.62</v>
      </c>
      <c r="BJ257" s="37">
        <v>0</v>
      </c>
      <c r="BK257" s="37">
        <f t="shared" si="171"/>
        <v>0</v>
      </c>
      <c r="BL257" s="189">
        <v>31.459999999999997</v>
      </c>
      <c r="BM257" s="80">
        <f>+BJ257*'PRECIOS SEGUN ADJ. (FRONTERIZO)'!$B$11*'PRECIOS SEGUN ADJ. (FRONTERIZO)'!$C$11</f>
        <v>0</v>
      </c>
      <c r="BN257" s="80" t="e" vm="1">
        <f>+[4]!NumLetras(BM257,"PESO","PESOS DOMINICANOS","$EE $m CON #d/100 CENTAVOS")</f>
        <v>#VALUE!</v>
      </c>
      <c r="BO257" s="165">
        <v>7</v>
      </c>
      <c r="BP257" s="37">
        <f t="shared" si="186"/>
        <v>280</v>
      </c>
      <c r="BQ257" s="189">
        <v>68.099999999999994</v>
      </c>
      <c r="BR257" s="80">
        <f>+BO257*'PRECIOS SEGUN ADJ (RURAL)'!$B$9*'PRECIOS SEGUN ADJ (RURAL)'!$C$9</f>
        <v>19067.999999999996</v>
      </c>
      <c r="BS257" s="80" t="e" vm="1">
        <f>+[4]!NumLetras(BR257,"PESO","PESOS DOMINICANOS","$EE $m CON #d/100 CENTAVOS")</f>
        <v>#VALUE!</v>
      </c>
      <c r="BT257" s="165">
        <v>140</v>
      </c>
      <c r="BU257" s="37">
        <f t="shared" si="209"/>
        <v>2800</v>
      </c>
      <c r="BV257" s="189">
        <v>5.5</v>
      </c>
      <c r="BW257" s="80">
        <f>+BT257*'PRECIOS SEGUN ADJ (RURAL)'!$B$10*'PRECIOS SEGUN ADJ (RURAL)'!$C$10</f>
        <v>15400</v>
      </c>
      <c r="BX257" s="80" t="e" vm="1">
        <f>+[4]!NumLetras(BW257,"PESO","PESOS DOMINICANOS","$EE $m CON #d/100 CENTAVOS")</f>
        <v>#VALUE!</v>
      </c>
      <c r="BY257" s="165">
        <v>140</v>
      </c>
      <c r="BZ257" s="37">
        <f t="shared" si="187"/>
        <v>5600</v>
      </c>
      <c r="CA257" s="189">
        <v>7.1500000000000012</v>
      </c>
      <c r="CB257" s="80">
        <f>+BY257*'PRECIOS SEGUN ADJ (RURAL)'!$B$11*'PRECIOS SEGUN ADJ (RURAL)'!$C$11</f>
        <v>40040</v>
      </c>
      <c r="CC257" s="80" t="e" vm="1">
        <f>+[4]!NumLetras(CB257,"PESO","PESOS DOMINICANOS","$EE $m CON #d/100 CENTAVOS")</f>
        <v>#VALUE!</v>
      </c>
      <c r="CD257" s="165">
        <v>140</v>
      </c>
      <c r="CE257" s="37">
        <f t="shared" si="188"/>
        <v>5600</v>
      </c>
      <c r="CF257" s="189">
        <v>6.84</v>
      </c>
      <c r="CG257" s="80">
        <f>+CD257*'PRECIOS SEGUN ADJ (RURAL)'!$B$12*'PRECIOS SEGUN ADJ (RURAL)'!$C$12</f>
        <v>38304</v>
      </c>
      <c r="CH257" s="80" t="e" vm="1">
        <f>+[4]!NumLetras(CG257,"PESO","PESOS DOMINICANOS","$EE $m CON #d/100 CENTAVOS")</f>
        <v>#VALUE!</v>
      </c>
      <c r="CI257" s="37">
        <v>0</v>
      </c>
      <c r="CJ257" s="37">
        <f t="shared" si="172"/>
        <v>0</v>
      </c>
      <c r="CK257" s="189">
        <v>60</v>
      </c>
      <c r="CL257" s="80">
        <f>+CI257*'PRECIOS SEGUN ADJ. (FRONTERIZO)'!$B$16*'PRECIOS SEGUN ADJ. (FRONTERIZO)'!$C$16</f>
        <v>0</v>
      </c>
      <c r="CM257" s="80" t="e" vm="1">
        <f>+[4]!NumLetras(CL257,"PESO","PESOS DOMINICANOS","$EE $m CON #d/100 CENTAVOS")</f>
        <v>#VALUE!</v>
      </c>
      <c r="CN257" s="80">
        <f t="shared" si="189"/>
        <v>0</v>
      </c>
      <c r="CO257" s="37">
        <v>0</v>
      </c>
      <c r="CP257" s="37">
        <f t="shared" si="173"/>
        <v>0</v>
      </c>
      <c r="CQ257" s="189">
        <v>55.649999999999991</v>
      </c>
      <c r="CR257" s="80">
        <f>+CO257*'PRECIOS SEGUN ADJ. (FRONTERIZO)'!$B$17*'PRECIOS SEGUN ADJ. (FRONTERIZO)'!$C$17</f>
        <v>0</v>
      </c>
      <c r="CS257" s="80" t="e" vm="1">
        <f>+[4]!NumLetras(CR257,"PESO","PESOS DOMINICANOS","$EE $m CON #d/100 CENTAVOS")</f>
        <v>#VALUE!</v>
      </c>
      <c r="CT257" s="80">
        <f t="shared" si="190"/>
        <v>0</v>
      </c>
      <c r="CU257" s="165">
        <v>140</v>
      </c>
      <c r="CV257" s="37">
        <f t="shared" si="191"/>
        <v>5600</v>
      </c>
      <c r="CW257" s="189">
        <v>6.5999999999999988</v>
      </c>
      <c r="CX257" s="80">
        <f>+CU257*'PRECIOS SEGUN ADJ (RURAL)'!$B$14*'PRECIOS SEGUN ADJ (RURAL)'!$C$14</f>
        <v>36960</v>
      </c>
      <c r="CY257" s="80" t="e" vm="1">
        <f>+[4]!NumLetras(CX257,"PESO","PESOS DOMINICANOS","$EE $m CON #d/100 CENTAVOS")</f>
        <v>#VALUE!</v>
      </c>
      <c r="CZ257" s="37">
        <v>0</v>
      </c>
      <c r="DA257" s="37">
        <f t="shared" si="174"/>
        <v>0</v>
      </c>
      <c r="DB257" s="189">
        <v>65.75</v>
      </c>
      <c r="DC257" s="80">
        <f>+CZ257*'PRECIOS SEGUN ADJ. (FRONTERIZO)'!$B$19*'PRECIOS SEGUN ADJ. (FRONTERIZO)'!$C$19</f>
        <v>0</v>
      </c>
      <c r="DD257" s="80" t="e" vm="1">
        <f>+[4]!NumLetras(DC257,"PESO","PESOS DOMINICANOS","$EE $m CON #d/100 CENTAVOS")</f>
        <v>#VALUE!</v>
      </c>
      <c r="DE257" s="80">
        <f t="shared" si="192"/>
        <v>0</v>
      </c>
      <c r="DF257" s="165">
        <v>5</v>
      </c>
      <c r="DG257" s="37">
        <f t="shared" si="193"/>
        <v>200</v>
      </c>
      <c r="DH257" s="189">
        <v>82.59999999999998</v>
      </c>
      <c r="DI257" s="80">
        <f>+DF257*'PRECIOS SEGUN ADJ (RURAL)'!$B$15*'PRECIOS SEGUN ADJ (RURAL)'!$C$15</f>
        <v>16520</v>
      </c>
      <c r="DJ257" s="80" t="e" vm="1">
        <f>+[4]!NumLetras(DI257,"PESO","PESOS DOMINICANOS","$EE $m CON #d/100 CENTAVOS")</f>
        <v>#VALUE!</v>
      </c>
      <c r="DK257" s="80">
        <f t="shared" si="210"/>
        <v>2973.6</v>
      </c>
      <c r="DL257" s="165">
        <v>140</v>
      </c>
      <c r="DM257" s="37">
        <f t="shared" si="194"/>
        <v>5600</v>
      </c>
      <c r="DN257" s="189">
        <v>23.059999999999995</v>
      </c>
      <c r="DO257" s="80">
        <f>+DL257*'PRECIOS SEGUN ADJ (RURAL)'!$B$17*'PRECIOS SEGUN ADJ (RURAL)'!$C$17</f>
        <v>129135.99999999999</v>
      </c>
      <c r="DP257" s="80" t="e" vm="1">
        <f>+[4]!NumLetras(DO257,"PESO","PESOS DOMINICANOS","$EE $m CON #d/100 CENTAVOS")</f>
        <v>#VALUE!</v>
      </c>
      <c r="DQ257" s="192">
        <v>0</v>
      </c>
      <c r="DR257" s="192">
        <f t="shared" si="175"/>
        <v>0</v>
      </c>
      <c r="DS257" s="189">
        <v>80.849999999999994</v>
      </c>
      <c r="DT257" s="80">
        <f>+DQ257*'PRECIOS SEGUN ADJ. (FRONTERIZO)'!$B$22*'PRECIOS SEGUN ADJ. (FRONTERIZO)'!$C$22</f>
        <v>0</v>
      </c>
      <c r="DU257" s="80" t="e" vm="1">
        <f>+[4]!NumLetras(DT257,"PESO","PESOS DOMINICANOS","$EE $m CON #d/100 CENTAVOS")</f>
        <v>#VALUE!</v>
      </c>
      <c r="DV257" s="165">
        <v>6</v>
      </c>
      <c r="DW257" s="37">
        <f t="shared" si="195"/>
        <v>240</v>
      </c>
      <c r="DX257" s="189">
        <v>21.83</v>
      </c>
      <c r="DY257" s="80">
        <f>+DV257*'PRECIOS SEGUN ADJ (RURAL)'!$B$19*'PRECIOS SEGUN ADJ (RURAL)'!$C$19</f>
        <v>5239.2</v>
      </c>
      <c r="DZ257" s="80" t="e" vm="1">
        <f>+[4]!NumLetras(DY257,"PESO","PESOS DOMINICANOS","$EE $m CON #d/100 CENTAVOS")</f>
        <v>#VALUE!</v>
      </c>
      <c r="EA257" s="80">
        <f t="shared" si="211"/>
        <v>943.06</v>
      </c>
      <c r="EB257" s="165">
        <v>21</v>
      </c>
      <c r="EC257" s="37">
        <f t="shared" si="196"/>
        <v>840</v>
      </c>
      <c r="ED257" s="189">
        <v>33</v>
      </c>
      <c r="EE257" s="80">
        <f>+EB257*'PRECIOS SEGUN ADJ (RURAL)'!$B$20*'PRECIOS SEGUN ADJ (RURAL)'!$C$20</f>
        <v>27720</v>
      </c>
      <c r="EF257" s="80" t="e" vm="1">
        <f>+[4]!NumLetras(EE257,"PESO","PESOS DOMINICANOS","$EE $m CON #d/100 CENTAVOS")</f>
        <v>#VALUE!</v>
      </c>
      <c r="EG257" s="37">
        <v>0</v>
      </c>
      <c r="EH257" s="37">
        <f t="shared" si="176"/>
        <v>0</v>
      </c>
      <c r="EI257" s="189">
        <v>15.789999999999997</v>
      </c>
      <c r="EJ257" s="80">
        <f>+EG257*'PRECIOS SEGUN ADJ. (FRONTERIZO)'!$B$25*'PRECIOS SEGUN ADJ. (FRONTERIZO)'!$C$25</f>
        <v>0</v>
      </c>
      <c r="EK257" s="80" t="e" vm="1">
        <f>+[4]!NumLetras(EJ257,"PESO","PESOS DOMINICANOS","$EE $m CON #d/100 CENTAVOS")</f>
        <v>#VALUE!</v>
      </c>
      <c r="EL257" s="37">
        <v>0</v>
      </c>
      <c r="EM257" s="37">
        <f t="shared" si="177"/>
        <v>0</v>
      </c>
      <c r="EN257" s="189">
        <v>31.5</v>
      </c>
      <c r="EO257" s="80">
        <f>+EL257*'PRECIOS SEGUN ADJ. (FRONTERIZO)'!$B$26*'PRECIOS SEGUN ADJ. (FRONTERIZO)'!$C$26</f>
        <v>0</v>
      </c>
      <c r="EP257" s="80" t="e" vm="1">
        <f>+[4]!NumLetras(EO257,"PESO","PESOS DOMINICANOS","$EE $m CON #d/100 CENTAVOS")</f>
        <v>#VALUE!</v>
      </c>
      <c r="EQ257" s="193">
        <v>18</v>
      </c>
      <c r="ER257" s="194">
        <f t="shared" si="197"/>
        <v>720</v>
      </c>
      <c r="ES257" s="195">
        <v>21.68</v>
      </c>
      <c r="ET257" s="196">
        <f>+EQ257*'PRECIOS SEGUN ADJ (RURAL)'!$B$13*'PRECIOS SEGUN ADJ (RURAL)'!$C$13</f>
        <v>15609.6</v>
      </c>
      <c r="EU257" s="196" t="e" vm="1">
        <f>+[4]!NumLetras(ET257,"PESO","PESOS DOMINICANOS","$EE $m CON #d/100 CENTAVOS")</f>
        <v>#VALUE!</v>
      </c>
      <c r="EV257" s="197">
        <v>140</v>
      </c>
      <c r="EW257" s="198">
        <f t="shared" si="212"/>
        <v>2800</v>
      </c>
      <c r="EX257" s="199">
        <v>5.5</v>
      </c>
      <c r="EY257" s="200">
        <f>+EV257*'PRECIOS SEGUN ADJ (RURAL)'!$B$16*'PRECIOS SEGUN ADJ (RURAL)'!$C$16</f>
        <v>15400</v>
      </c>
      <c r="EZ257" s="200" t="e" vm="1">
        <f>+[4]!NumLetras(EY257,"PESO","PESOS DOMINICANOS","$EE $m CON #d/100 CENTAVOS")</f>
        <v>#VALUE!</v>
      </c>
      <c r="FA257" s="201">
        <v>8</v>
      </c>
      <c r="FB257" s="202">
        <f t="shared" si="198"/>
        <v>320</v>
      </c>
      <c r="FC257" s="203">
        <v>220</v>
      </c>
      <c r="FD257" s="204">
        <f>+FA257*'PRECIOS SEGUN ADJ (RURAL)'!$B$18*'PRECIOS SEGUN ADJ (RURAL)'!$C$18</f>
        <v>70400</v>
      </c>
      <c r="FE257" s="204" t="e" vm="1">
        <f>+[4]!NumLetras(FD257,"PESO","PESOS DOMINICANOS","$EE $m CON #d/100 CENTAVOS")</f>
        <v>#VALUE!</v>
      </c>
      <c r="FF257" s="204">
        <f t="shared" si="213"/>
        <v>12672</v>
      </c>
      <c r="FG257" s="80">
        <f t="shared" si="179"/>
        <v>703277.59999999986</v>
      </c>
      <c r="FH257" s="80" t="e" vm="1">
        <f>+[4]!NumLetras(FG257,"PESO","PESOS DOMINICANOS","$EE $m CON #d/100 CENTAVOS")</f>
        <v>#VALUE!</v>
      </c>
      <c r="FI257" s="80">
        <f t="shared" si="178"/>
        <v>54666.16</v>
      </c>
      <c r="FJ257" s="80" t="e" vm="1">
        <f>+[4]!NumLetras(FI257,"PESO","PESOS DOMINICANOS","$EE $m CON #d/100 CENTAVOS")</f>
        <v>#VALUE!</v>
      </c>
      <c r="FK257" s="80">
        <f t="shared" si="199"/>
        <v>648611.43999999983</v>
      </c>
      <c r="FL257" s="80" t="e" vm="1">
        <f>+[4]!NumLetras(FK257,"PESO","PESOS DOMINICANOS","$EE $m CON #d/100 CENTAVOS")</f>
        <v>#VALUE!</v>
      </c>
      <c r="FM257" s="80">
        <f t="shared" si="200"/>
        <v>140655.51999999999</v>
      </c>
      <c r="FN257" s="80" t="e" vm="1">
        <f>+[4]!NumLetras(FM257,"PESO","PESOS DOMINICANOS","$EE $m CON #d/100 CENTAVOS")</f>
        <v>#VALUE!</v>
      </c>
      <c r="FO257" s="80">
        <f t="shared" si="201"/>
        <v>7032.78</v>
      </c>
      <c r="FP257" s="80" t="e" vm="1">
        <f>+[4]!NumLetras(FO257,"PESO","PESOS DOMINICANOS","$EE $m CON #d/100 CENTAVOS")</f>
        <v>#VALUE!</v>
      </c>
      <c r="FQ257" s="80"/>
      <c r="FR257" s="80">
        <f t="shared" si="202"/>
        <v>562622.07999999984</v>
      </c>
      <c r="FS257" s="80" t="e" vm="1">
        <f>+[4]!NumLetras(FR257,"PESO","PESOS DOMINICANOS","$EE $m CON #d/100 CENTAVOS")</f>
        <v>#VALUE!</v>
      </c>
      <c r="FT257" s="37" t="str">
        <f>+VLOOKUP(D257,'RURAL XENIA'!F:G,2,0)</f>
        <v>R-06</v>
      </c>
    </row>
    <row r="258" spans="1:176">
      <c r="A258" s="37">
        <v>147</v>
      </c>
      <c r="B258" s="37">
        <v>147</v>
      </c>
      <c r="C258" s="26" t="s">
        <v>3772</v>
      </c>
      <c r="D258" s="37">
        <v>132059761</v>
      </c>
      <c r="E258" s="37">
        <f>+VLOOKUP(D258,'INFORMACION DE PROVEEDORES'!C:I,2,0)</f>
        <v>132059761</v>
      </c>
      <c r="F258" s="26" t="str">
        <f>+VLOOKUP(D258,'INFORMACION DE PROVEEDORES'!C:J,4,0)</f>
        <v xml:space="preserve">JESUS NATANAEL SABINO PAULINO </v>
      </c>
      <c r="G258" s="37" t="str">
        <f>+VLOOKUP(D258,'INFORMACION DE PROVEEDORES'!C:K,5,0)</f>
        <v>008-0020811-8</v>
      </c>
      <c r="H258" s="26" t="str">
        <f>+VLOOKUP(D258,'INFORMACION DE PROVEEDORES'!C:L,7,0)</f>
        <v xml:space="preserve">CALLE ALTAGRACIA NO. 57, PUEBLO CENTRO, MONTE PLATA </v>
      </c>
      <c r="I258" s="37" t="str">
        <f>+VLOOKUP(D258,'INFORMACION DE PROVEEDORES'!C:M,3,0)</f>
        <v xml:space="preserve"> JURÍDICA</v>
      </c>
      <c r="J258" s="37">
        <v>3</v>
      </c>
      <c r="K258" s="37">
        <v>324</v>
      </c>
      <c r="L258" s="37">
        <v>23</v>
      </c>
      <c r="M258" s="37">
        <f t="shared" si="203"/>
        <v>920</v>
      </c>
      <c r="N258" s="189">
        <v>60.180000000000007</v>
      </c>
      <c r="O258" s="80">
        <f>+L258*'PRECIOS SEGUN ADJ (RURAL)'!$B$2*'PRECIOS SEGUN ADJ (RURAL)'!$C$2</f>
        <v>55365.600000000006</v>
      </c>
      <c r="P258" s="80" t="e" vm="1">
        <f>+[4]!NumLetras(O258,"PESO","PESOS DOMINICANOS","$EE $m CON #d/100 CENTAVOS")</f>
        <v>#VALUE!</v>
      </c>
      <c r="Q258" s="80">
        <f t="shared" si="204"/>
        <v>8858.5</v>
      </c>
      <c r="R258" s="165">
        <v>5</v>
      </c>
      <c r="S258" s="37">
        <f t="shared" si="180"/>
        <v>200</v>
      </c>
      <c r="T258" s="189">
        <v>33</v>
      </c>
      <c r="U258" s="80">
        <f>+R258*'PRECIOS SEGUN ADJ (RURAL)'!$B$3*'PRECIOS SEGUN ADJ (RURAL)'!$C$3</f>
        <v>6600</v>
      </c>
      <c r="V258" s="80" t="e" vm="1">
        <f>+[4]!NumLetras(U258,"PESO","PESOS DOMINICANOS","$EE $m CON #d/100 CENTAVOS")</f>
        <v>#VALUE!</v>
      </c>
      <c r="W258" s="192">
        <v>0</v>
      </c>
      <c r="X258" s="37">
        <f t="shared" ref="X258:X276" si="214">+W258*20</f>
        <v>0</v>
      </c>
      <c r="Y258" s="189">
        <v>25.2</v>
      </c>
      <c r="Z258" s="80">
        <f>+W258*'PRECIOS SEGUN ADJ. (FRONTERIZO)'!$B$4*'PRECIOS SEGUN ADJ. (FRONTERIZO)'!$C$4</f>
        <v>0</v>
      </c>
      <c r="AA258" s="80" t="e" vm="1">
        <f>+[4]!NumLetras(Z258,"PESO","PESOS DOMINICANOS","$EE $m CON #d/100 CENTAVOS")</f>
        <v>#VALUE!</v>
      </c>
      <c r="AB258" s="165">
        <v>50</v>
      </c>
      <c r="AC258" s="37">
        <f t="shared" si="181"/>
        <v>2000</v>
      </c>
      <c r="AD258" s="189">
        <v>87.91</v>
      </c>
      <c r="AE258" s="80">
        <f>+AB258*'PRECIOS SEGUN ADJ (RURAL)'!$B$4*'PRECIOS SEGUN ADJ (RURAL)'!$C$4</f>
        <v>175820</v>
      </c>
      <c r="AF258" s="80" t="e" vm="1">
        <f>+[4]!NumLetras(AE258,"PESO","PESOS DOMINICANOS","$EE $m CON #d/100 CENTAVOS")</f>
        <v>#VALUE!</v>
      </c>
      <c r="AG258" s="80">
        <f t="shared" si="205"/>
        <v>31647.599999999999</v>
      </c>
      <c r="AH258" s="165">
        <v>62</v>
      </c>
      <c r="AI258" s="37">
        <f t="shared" si="182"/>
        <v>2480</v>
      </c>
      <c r="AJ258" s="189">
        <v>53.95</v>
      </c>
      <c r="AK258" s="80">
        <f>+AH258*'PRECIOS SEGUN ADJ (RURAL)'!$B$5*'PRECIOS SEGUN ADJ (RURAL)'!$C$5</f>
        <v>133796</v>
      </c>
      <c r="AL258" s="80" t="e" vm="1">
        <f>+[4]!NumLetras(AK258,"PESO","PESOS DOMINICANOS","$EE $m CON #d/100 CENTAVOS")</f>
        <v>#VALUE!</v>
      </c>
      <c r="AM258" s="165">
        <v>9</v>
      </c>
      <c r="AN258" s="37">
        <f t="shared" si="183"/>
        <v>360</v>
      </c>
      <c r="AO258" s="189">
        <v>29.05</v>
      </c>
      <c r="AP258" s="80">
        <f>+AM258*'PRECIOS SEGUN ADJ (RURAL)'!$B$6*'PRECIOS SEGUN ADJ (RURAL)'!$C$6</f>
        <v>10458</v>
      </c>
      <c r="AQ258" s="80" t="e" vm="1">
        <f>+[4]!NumLetras(AP258,"PESO","PESOS DOMINICANOS","$EE $m CON #d/100 CENTAVOS")</f>
        <v>#VALUE!</v>
      </c>
      <c r="AR258" s="80">
        <f t="shared" si="206"/>
        <v>1673.28</v>
      </c>
      <c r="AS258" s="165">
        <v>19</v>
      </c>
      <c r="AT258" s="37">
        <f t="shared" si="184"/>
        <v>760</v>
      </c>
      <c r="AU258" s="189">
        <v>304.44</v>
      </c>
      <c r="AV258" s="80">
        <f>+AS258*'PRECIOS SEGUN ADJ (RURAL)'!$B$7*'PRECIOS SEGUN ADJ (RURAL)'!$C$7</f>
        <v>231374.4</v>
      </c>
      <c r="AW258" s="80" t="e" vm="1">
        <f>+[4]!NumLetras(AV258,"PESO","PESOS DOMINICANOS","$EE $m CON #d/100 CENTAVOS")</f>
        <v>#VALUE!</v>
      </c>
      <c r="AX258" s="80">
        <f t="shared" si="207"/>
        <v>41647.39</v>
      </c>
      <c r="AY258" s="37">
        <v>0</v>
      </c>
      <c r="AZ258" s="37">
        <f t="shared" ref="AZ258:AZ276" si="215">+AY258*20</f>
        <v>0</v>
      </c>
      <c r="BA258" s="189">
        <v>18.899999999999999</v>
      </c>
      <c r="BB258" s="80">
        <f>+AY258*'PRECIOS SEGUN ADJ. (FRONTERIZO)'!$B$9*'PRECIOS SEGUN ADJ. (FRONTERIZO)'!$C$9</f>
        <v>0</v>
      </c>
      <c r="BC258" s="80" t="e" vm="1">
        <f>+[4]!NumLetras(BB258,"PESO","PESOS DOMINICANOS","$EE $m CON #d/100 CENTAVOS")</f>
        <v>#VALUE!</v>
      </c>
      <c r="BD258" s="165">
        <v>5</v>
      </c>
      <c r="BE258" s="37">
        <f t="shared" si="185"/>
        <v>200</v>
      </c>
      <c r="BF258" s="189">
        <v>140.38999999999999</v>
      </c>
      <c r="BG258" s="80">
        <f>+BD258*'PRECIOS SEGUN ADJ (RURAL)'!$B$8*'PRECIOS SEGUN ADJ (RURAL)'!$C$8</f>
        <v>28077.999999999996</v>
      </c>
      <c r="BH258" s="80" t="e" vm="1">
        <f>+[4]!NumLetras(BG258,"PESO","PESOS DOMINICANOS","$EE $m CON #d/100 CENTAVOS")</f>
        <v>#VALUE!</v>
      </c>
      <c r="BI258" s="80">
        <f t="shared" si="208"/>
        <v>5054.04</v>
      </c>
      <c r="BJ258" s="37">
        <v>0</v>
      </c>
      <c r="BK258" s="37">
        <f t="shared" ref="BK258:BK276" si="216">+BJ258*20</f>
        <v>0</v>
      </c>
      <c r="BL258" s="189">
        <v>31.459999999999997</v>
      </c>
      <c r="BM258" s="80">
        <f>+BJ258*'PRECIOS SEGUN ADJ. (FRONTERIZO)'!$B$11*'PRECIOS SEGUN ADJ. (FRONTERIZO)'!$C$11</f>
        <v>0</v>
      </c>
      <c r="BN258" s="80" t="e" vm="1">
        <f>+[4]!NumLetras(BM258,"PESO","PESOS DOMINICANOS","$EE $m CON #d/100 CENTAVOS")</f>
        <v>#VALUE!</v>
      </c>
      <c r="BO258" s="165">
        <v>16</v>
      </c>
      <c r="BP258" s="37">
        <f t="shared" si="186"/>
        <v>640</v>
      </c>
      <c r="BQ258" s="189">
        <v>68.099999999999994</v>
      </c>
      <c r="BR258" s="80">
        <f>+BO258*'PRECIOS SEGUN ADJ (RURAL)'!$B$9*'PRECIOS SEGUN ADJ (RURAL)'!$C$9</f>
        <v>43584</v>
      </c>
      <c r="BS258" s="80" t="e" vm="1">
        <f>+[4]!NumLetras(BR258,"PESO","PESOS DOMINICANOS","$EE $m CON #d/100 CENTAVOS")</f>
        <v>#VALUE!</v>
      </c>
      <c r="BT258" s="165">
        <v>324</v>
      </c>
      <c r="BU258" s="37">
        <f t="shared" si="209"/>
        <v>6480</v>
      </c>
      <c r="BV258" s="189">
        <v>5.5</v>
      </c>
      <c r="BW258" s="80">
        <f>+BT258*'PRECIOS SEGUN ADJ (RURAL)'!$B$10*'PRECIOS SEGUN ADJ (RURAL)'!$C$10</f>
        <v>35640</v>
      </c>
      <c r="BX258" s="80" t="e" vm="1">
        <f>+[4]!NumLetras(BW258,"PESO","PESOS DOMINICANOS","$EE $m CON #d/100 CENTAVOS")</f>
        <v>#VALUE!</v>
      </c>
      <c r="BY258" s="165">
        <v>324</v>
      </c>
      <c r="BZ258" s="37">
        <f t="shared" si="187"/>
        <v>12960</v>
      </c>
      <c r="CA258" s="189">
        <v>7.1500000000000012</v>
      </c>
      <c r="CB258" s="80">
        <f>+BY258*'PRECIOS SEGUN ADJ (RURAL)'!$B$11*'PRECIOS SEGUN ADJ (RURAL)'!$C$11</f>
        <v>92664</v>
      </c>
      <c r="CC258" s="80" t="e" vm="1">
        <f>+[4]!NumLetras(CB258,"PESO","PESOS DOMINICANOS","$EE $m CON #d/100 CENTAVOS")</f>
        <v>#VALUE!</v>
      </c>
      <c r="CD258" s="165">
        <v>324</v>
      </c>
      <c r="CE258" s="37">
        <f t="shared" si="188"/>
        <v>12960</v>
      </c>
      <c r="CF258" s="189">
        <v>6.84</v>
      </c>
      <c r="CG258" s="80">
        <f>+CD258*'PRECIOS SEGUN ADJ (RURAL)'!$B$12*'PRECIOS SEGUN ADJ (RURAL)'!$C$12</f>
        <v>88646.399999999994</v>
      </c>
      <c r="CH258" s="80" t="e" vm="1">
        <f>+[4]!NumLetras(CG258,"PESO","PESOS DOMINICANOS","$EE $m CON #d/100 CENTAVOS")</f>
        <v>#VALUE!</v>
      </c>
      <c r="CI258" s="37">
        <v>0</v>
      </c>
      <c r="CJ258" s="37">
        <f t="shared" ref="CJ258:CJ276" si="217">+CI258*20</f>
        <v>0</v>
      </c>
      <c r="CK258" s="189">
        <v>60</v>
      </c>
      <c r="CL258" s="80">
        <f>+CI258*'PRECIOS SEGUN ADJ. (FRONTERIZO)'!$B$16*'PRECIOS SEGUN ADJ. (FRONTERIZO)'!$C$16</f>
        <v>0</v>
      </c>
      <c r="CM258" s="80" t="e" vm="1">
        <f>+[4]!NumLetras(CL258,"PESO","PESOS DOMINICANOS","$EE $m CON #d/100 CENTAVOS")</f>
        <v>#VALUE!</v>
      </c>
      <c r="CN258" s="80">
        <f t="shared" si="189"/>
        <v>0</v>
      </c>
      <c r="CO258" s="37">
        <v>0</v>
      </c>
      <c r="CP258" s="37">
        <f t="shared" ref="CP258:CP276" si="218">+CO258*20</f>
        <v>0</v>
      </c>
      <c r="CQ258" s="189">
        <v>55.649999999999991</v>
      </c>
      <c r="CR258" s="80">
        <f>+CO258*'PRECIOS SEGUN ADJ. (FRONTERIZO)'!$B$17*'PRECIOS SEGUN ADJ. (FRONTERIZO)'!$C$17</f>
        <v>0</v>
      </c>
      <c r="CS258" s="80" t="e" vm="1">
        <f>+[4]!NumLetras(CR258,"PESO","PESOS DOMINICANOS","$EE $m CON #d/100 CENTAVOS")</f>
        <v>#VALUE!</v>
      </c>
      <c r="CT258" s="80">
        <f t="shared" si="190"/>
        <v>0</v>
      </c>
      <c r="CU258" s="165">
        <v>324</v>
      </c>
      <c r="CV258" s="37">
        <f t="shared" si="191"/>
        <v>12960</v>
      </c>
      <c r="CW258" s="189">
        <v>6.5999999999999988</v>
      </c>
      <c r="CX258" s="80">
        <f>+CU258*'PRECIOS SEGUN ADJ (RURAL)'!$B$14*'PRECIOS SEGUN ADJ (RURAL)'!$C$14</f>
        <v>85536</v>
      </c>
      <c r="CY258" s="80" t="e" vm="1">
        <f>+[4]!NumLetras(CX258,"PESO","PESOS DOMINICANOS","$EE $m CON #d/100 CENTAVOS")</f>
        <v>#VALUE!</v>
      </c>
      <c r="CZ258" s="37">
        <v>0</v>
      </c>
      <c r="DA258" s="37">
        <f t="shared" ref="DA258:DA276" si="219">+CZ258*20</f>
        <v>0</v>
      </c>
      <c r="DB258" s="189">
        <v>65.75</v>
      </c>
      <c r="DC258" s="80">
        <f>+CZ258*'PRECIOS SEGUN ADJ. (FRONTERIZO)'!$B$19*'PRECIOS SEGUN ADJ. (FRONTERIZO)'!$C$19</f>
        <v>0</v>
      </c>
      <c r="DD258" s="80" t="e" vm="1">
        <f>+[4]!NumLetras(DC258,"PESO","PESOS DOMINICANOS","$EE $m CON #d/100 CENTAVOS")</f>
        <v>#VALUE!</v>
      </c>
      <c r="DE258" s="80">
        <f t="shared" si="192"/>
        <v>0</v>
      </c>
      <c r="DF258" s="165">
        <v>12</v>
      </c>
      <c r="DG258" s="37">
        <f t="shared" si="193"/>
        <v>480</v>
      </c>
      <c r="DH258" s="189">
        <v>82.59999999999998</v>
      </c>
      <c r="DI258" s="80">
        <f>+DF258*'PRECIOS SEGUN ADJ (RURAL)'!$B$15*'PRECIOS SEGUN ADJ (RURAL)'!$C$15</f>
        <v>39648</v>
      </c>
      <c r="DJ258" s="80" t="e" vm="1">
        <f>+[4]!NumLetras(DI258,"PESO","PESOS DOMINICANOS","$EE $m CON #d/100 CENTAVOS")</f>
        <v>#VALUE!</v>
      </c>
      <c r="DK258" s="80">
        <f t="shared" si="210"/>
        <v>7136.64</v>
      </c>
      <c r="DL258" s="165">
        <v>324</v>
      </c>
      <c r="DM258" s="37">
        <f t="shared" si="194"/>
        <v>12960</v>
      </c>
      <c r="DN258" s="189">
        <v>23.059999999999995</v>
      </c>
      <c r="DO258" s="80">
        <f>+DL258*'PRECIOS SEGUN ADJ (RURAL)'!$B$17*'PRECIOS SEGUN ADJ (RURAL)'!$C$17</f>
        <v>298857.59999999998</v>
      </c>
      <c r="DP258" s="80" t="e" vm="1">
        <f>+[4]!NumLetras(DO258,"PESO","PESOS DOMINICANOS","$EE $m CON #d/100 CENTAVOS")</f>
        <v>#VALUE!</v>
      </c>
      <c r="DQ258" s="192">
        <v>0</v>
      </c>
      <c r="DR258" s="192">
        <f t="shared" ref="DR258:DR276" si="220">+DQ258*20</f>
        <v>0</v>
      </c>
      <c r="DS258" s="189">
        <v>80.849999999999994</v>
      </c>
      <c r="DT258" s="80">
        <f>+DQ258*'PRECIOS SEGUN ADJ. (FRONTERIZO)'!$B$22*'PRECIOS SEGUN ADJ. (FRONTERIZO)'!$C$22</f>
        <v>0</v>
      </c>
      <c r="DU258" s="80" t="e" vm="1">
        <f>+[4]!NumLetras(DT258,"PESO","PESOS DOMINICANOS","$EE $m CON #d/100 CENTAVOS")</f>
        <v>#VALUE!</v>
      </c>
      <c r="DV258" s="165">
        <v>14</v>
      </c>
      <c r="DW258" s="37">
        <f t="shared" si="195"/>
        <v>560</v>
      </c>
      <c r="DX258" s="189">
        <v>21.83</v>
      </c>
      <c r="DY258" s="80">
        <f>+DV258*'PRECIOS SEGUN ADJ (RURAL)'!$B$19*'PRECIOS SEGUN ADJ (RURAL)'!$C$19</f>
        <v>12224.8</v>
      </c>
      <c r="DZ258" s="80" t="e" vm="1">
        <f>+[4]!NumLetras(DY258,"PESO","PESOS DOMINICANOS","$EE $m CON #d/100 CENTAVOS")</f>
        <v>#VALUE!</v>
      </c>
      <c r="EA258" s="80">
        <f t="shared" si="211"/>
        <v>2200.46</v>
      </c>
      <c r="EB258" s="165">
        <v>48</v>
      </c>
      <c r="EC258" s="37">
        <f t="shared" si="196"/>
        <v>1920</v>
      </c>
      <c r="ED258" s="189">
        <v>33</v>
      </c>
      <c r="EE258" s="80">
        <f>+EB258*'PRECIOS SEGUN ADJ (RURAL)'!$B$20*'PRECIOS SEGUN ADJ (RURAL)'!$C$20</f>
        <v>63360</v>
      </c>
      <c r="EF258" s="80" t="e" vm="1">
        <f>+[4]!NumLetras(EE258,"PESO","PESOS DOMINICANOS","$EE $m CON #d/100 CENTAVOS")</f>
        <v>#VALUE!</v>
      </c>
      <c r="EG258" s="37">
        <v>0</v>
      </c>
      <c r="EH258" s="37">
        <f t="shared" ref="EH258:EH276" si="221">+EG258*20</f>
        <v>0</v>
      </c>
      <c r="EI258" s="189">
        <v>15.789999999999997</v>
      </c>
      <c r="EJ258" s="80">
        <f>+EG258*'PRECIOS SEGUN ADJ. (FRONTERIZO)'!$B$25*'PRECIOS SEGUN ADJ. (FRONTERIZO)'!$C$25</f>
        <v>0</v>
      </c>
      <c r="EK258" s="80" t="e" vm="1">
        <f>+[4]!NumLetras(EJ258,"PESO","PESOS DOMINICANOS","$EE $m CON #d/100 CENTAVOS")</f>
        <v>#VALUE!</v>
      </c>
      <c r="EL258" s="37">
        <v>0</v>
      </c>
      <c r="EM258" s="37">
        <f t="shared" ref="EM258:EM276" si="222">+EL258*20</f>
        <v>0</v>
      </c>
      <c r="EN258" s="189">
        <v>31.5</v>
      </c>
      <c r="EO258" s="80">
        <f>+EL258*'PRECIOS SEGUN ADJ. (FRONTERIZO)'!$B$26*'PRECIOS SEGUN ADJ. (FRONTERIZO)'!$C$26</f>
        <v>0</v>
      </c>
      <c r="EP258" s="80" t="e" vm="1">
        <f>+[4]!NumLetras(EO258,"PESO","PESOS DOMINICANOS","$EE $m CON #d/100 CENTAVOS")</f>
        <v>#VALUE!</v>
      </c>
      <c r="EQ258" s="193">
        <v>42</v>
      </c>
      <c r="ER258" s="194">
        <f t="shared" si="197"/>
        <v>1680</v>
      </c>
      <c r="ES258" s="195">
        <v>21.68</v>
      </c>
      <c r="ET258" s="196">
        <f>+EQ258*'PRECIOS SEGUN ADJ (RURAL)'!$B$13*'PRECIOS SEGUN ADJ (RURAL)'!$C$13</f>
        <v>36422.399999999994</v>
      </c>
      <c r="EU258" s="196" t="e" vm="1">
        <f>+[4]!NumLetras(ET258,"PESO","PESOS DOMINICANOS","$EE $m CON #d/100 CENTAVOS")</f>
        <v>#VALUE!</v>
      </c>
      <c r="EV258" s="197">
        <v>324</v>
      </c>
      <c r="EW258" s="198">
        <f t="shared" si="212"/>
        <v>6480</v>
      </c>
      <c r="EX258" s="199">
        <v>5.5</v>
      </c>
      <c r="EY258" s="200">
        <f>+EV258*'PRECIOS SEGUN ADJ (RURAL)'!$B$16*'PRECIOS SEGUN ADJ (RURAL)'!$C$16</f>
        <v>35640</v>
      </c>
      <c r="EZ258" s="200" t="e" vm="1">
        <f>+[4]!NumLetras(EY258,"PESO","PESOS DOMINICANOS","$EE $m CON #d/100 CENTAVOS")</f>
        <v>#VALUE!</v>
      </c>
      <c r="FA258" s="201">
        <v>19</v>
      </c>
      <c r="FB258" s="202">
        <f t="shared" si="198"/>
        <v>760</v>
      </c>
      <c r="FC258" s="203">
        <v>220</v>
      </c>
      <c r="FD258" s="204">
        <f>+FA258*'PRECIOS SEGUN ADJ (RURAL)'!$B$18*'PRECIOS SEGUN ADJ (RURAL)'!$C$18</f>
        <v>167200</v>
      </c>
      <c r="FE258" s="204" t="e" vm="1">
        <f>+[4]!NumLetras(FD258,"PESO","PESOS DOMINICANOS","$EE $m CON #d/100 CENTAVOS")</f>
        <v>#VALUE!</v>
      </c>
      <c r="FF258" s="204">
        <f t="shared" si="213"/>
        <v>30096</v>
      </c>
      <c r="FG258" s="80">
        <f t="shared" si="179"/>
        <v>1640915.2</v>
      </c>
      <c r="FH258" s="80" t="e" vm="1">
        <f>+[4]!NumLetras(FG258,"PESO","PESOS DOMINICANOS","$EE $m CON #d/100 CENTAVOS")</f>
        <v>#VALUE!</v>
      </c>
      <c r="FI258" s="80">
        <f t="shared" ref="FI258:FI276" si="223">+Q258+AG258+AR258+AX258+BI258+CN258+CT258+DE258+DK258+EA258+FF258</f>
        <v>128313.90999999999</v>
      </c>
      <c r="FJ258" s="80" t="e" vm="1">
        <f>+[4]!NumLetras(FI258,"PESO","PESOS DOMINICANOS","$EE $m CON #d/100 CENTAVOS")</f>
        <v>#VALUE!</v>
      </c>
      <c r="FK258" s="80">
        <f t="shared" si="199"/>
        <v>1512601.29</v>
      </c>
      <c r="FL258" s="80" t="e" vm="1">
        <f>+[4]!NumLetras(FK258,"PESO","PESOS DOMINICANOS","$EE $m CON #d/100 CENTAVOS")</f>
        <v>#VALUE!</v>
      </c>
      <c r="FM258" s="80">
        <f t="shared" si="200"/>
        <v>328183.03999999998</v>
      </c>
      <c r="FN258" s="80" t="e" vm="1">
        <f>+[4]!NumLetras(FM258,"PESO","PESOS DOMINICANOS","$EE $m CON #d/100 CENTAVOS")</f>
        <v>#VALUE!</v>
      </c>
      <c r="FO258" s="80">
        <f t="shared" si="201"/>
        <v>16409.150000000001</v>
      </c>
      <c r="FP258" s="80" t="e" vm="1">
        <f>+[4]!NumLetras(FO258,"PESO","PESOS DOMINICANOS","$EE $m CON #d/100 CENTAVOS")</f>
        <v>#VALUE!</v>
      </c>
      <c r="FQ258" s="80"/>
      <c r="FR258" s="80">
        <f t="shared" si="202"/>
        <v>1312732.1599999999</v>
      </c>
      <c r="FS258" s="80" t="e" vm="1">
        <f>+[4]!NumLetras(FR258,"PESO","PESOS DOMINICANOS","$EE $m CON #d/100 CENTAVOS")</f>
        <v>#VALUE!</v>
      </c>
      <c r="FT258" s="37" t="str">
        <f>+VLOOKUP(D258,'RURAL XENIA'!F:G,2,0)</f>
        <v>R-39</v>
      </c>
    </row>
    <row r="259" spans="1:176">
      <c r="A259" s="37">
        <v>148</v>
      </c>
      <c r="B259" s="37">
        <v>148</v>
      </c>
      <c r="C259" s="26" t="s">
        <v>3781</v>
      </c>
      <c r="D259" s="37">
        <v>132169247</v>
      </c>
      <c r="E259" s="37">
        <f>+VLOOKUP(D259,'INFORMACION DE PROVEEDORES'!C:I,2,0)</f>
        <v>132169247</v>
      </c>
      <c r="F259" s="26" t="str">
        <f>+VLOOKUP(D259,'INFORMACION DE PROVEEDORES'!C:J,4,0)</f>
        <v>DANILO QUEZADA MUÑOZ</v>
      </c>
      <c r="G259" s="37" t="str">
        <f>+VLOOKUP(D259,'INFORMACION DE PROVEEDORES'!C:K,5,0)</f>
        <v>047-0125524-4</v>
      </c>
      <c r="H259" s="26" t="str">
        <f>+VLOOKUP(D259,'INFORMACION DE PROVEEDORES'!C:L,7,0)</f>
        <v>AUTOPISTA RAMON CACERES NO.56, KIL.7 LAS GUAZUMAS, MOCA</v>
      </c>
      <c r="I259" s="37" t="str">
        <f>+VLOOKUP(D259,'INFORMACION DE PROVEEDORES'!C:M,3,0)</f>
        <v xml:space="preserve"> JURÍDICA</v>
      </c>
      <c r="J259" s="37">
        <v>11</v>
      </c>
      <c r="K259" s="37">
        <v>307</v>
      </c>
      <c r="L259" s="37">
        <v>26</v>
      </c>
      <c r="M259" s="37">
        <f t="shared" si="203"/>
        <v>1040</v>
      </c>
      <c r="N259" s="189">
        <v>60.180000000000007</v>
      </c>
      <c r="O259" s="80">
        <f>+L259*'PRECIOS SEGUN ADJ (RURAL)'!$B$2*'PRECIOS SEGUN ADJ (RURAL)'!$C$2</f>
        <v>62587.200000000004</v>
      </c>
      <c r="P259" s="80" t="e" vm="1">
        <f>+[4]!NumLetras(O259,"PESO","PESOS DOMINICANOS","$EE $m CON #d/100 CENTAVOS")</f>
        <v>#VALUE!</v>
      </c>
      <c r="Q259" s="80">
        <f t="shared" si="204"/>
        <v>10013.950000000001</v>
      </c>
      <c r="R259" s="165">
        <v>11</v>
      </c>
      <c r="S259" s="37">
        <f t="shared" si="180"/>
        <v>440</v>
      </c>
      <c r="T259" s="189">
        <v>33</v>
      </c>
      <c r="U259" s="80">
        <f>+R259*'PRECIOS SEGUN ADJ (RURAL)'!$B$3*'PRECIOS SEGUN ADJ (RURAL)'!$C$3</f>
        <v>14520</v>
      </c>
      <c r="V259" s="80" t="e" vm="1">
        <f>+[4]!NumLetras(U259,"PESO","PESOS DOMINICANOS","$EE $m CON #d/100 CENTAVOS")</f>
        <v>#VALUE!</v>
      </c>
      <c r="W259" s="192">
        <v>0</v>
      </c>
      <c r="X259" s="37">
        <f t="shared" si="214"/>
        <v>0</v>
      </c>
      <c r="Y259" s="189">
        <v>25.2</v>
      </c>
      <c r="Z259" s="80">
        <f>+W259*'PRECIOS SEGUN ADJ. (FRONTERIZO)'!$B$4*'PRECIOS SEGUN ADJ. (FRONTERIZO)'!$C$4</f>
        <v>0</v>
      </c>
      <c r="AA259" s="80" t="e" vm="1">
        <f>+[4]!NumLetras(Z259,"PESO","PESOS DOMINICANOS","$EE $m CON #d/100 CENTAVOS")</f>
        <v>#VALUE!</v>
      </c>
      <c r="AB259" s="165">
        <v>52</v>
      </c>
      <c r="AC259" s="37">
        <f t="shared" si="181"/>
        <v>2080</v>
      </c>
      <c r="AD259" s="189">
        <v>87.91</v>
      </c>
      <c r="AE259" s="80">
        <f>+AB259*'PRECIOS SEGUN ADJ (RURAL)'!$B$4*'PRECIOS SEGUN ADJ (RURAL)'!$C$4</f>
        <v>182852.8</v>
      </c>
      <c r="AF259" s="80" t="e" vm="1">
        <f>+[4]!NumLetras(AE259,"PESO","PESOS DOMINICANOS","$EE $m CON #d/100 CENTAVOS")</f>
        <v>#VALUE!</v>
      </c>
      <c r="AG259" s="80">
        <f t="shared" si="205"/>
        <v>32913.5</v>
      </c>
      <c r="AH259" s="165">
        <v>60</v>
      </c>
      <c r="AI259" s="37">
        <f t="shared" si="182"/>
        <v>2400</v>
      </c>
      <c r="AJ259" s="189">
        <v>53.95</v>
      </c>
      <c r="AK259" s="80">
        <f>+AH259*'PRECIOS SEGUN ADJ (RURAL)'!$B$5*'PRECIOS SEGUN ADJ (RURAL)'!$C$5</f>
        <v>129480</v>
      </c>
      <c r="AL259" s="80" t="e" vm="1">
        <f>+[4]!NumLetras(AK259,"PESO","PESOS DOMINICANOS","$EE $m CON #d/100 CENTAVOS")</f>
        <v>#VALUE!</v>
      </c>
      <c r="AM259" s="165">
        <v>12</v>
      </c>
      <c r="AN259" s="37">
        <f t="shared" si="183"/>
        <v>480</v>
      </c>
      <c r="AO259" s="189">
        <v>29.05</v>
      </c>
      <c r="AP259" s="80">
        <f>+AM259*'PRECIOS SEGUN ADJ (RURAL)'!$B$6*'PRECIOS SEGUN ADJ (RURAL)'!$C$6</f>
        <v>13944</v>
      </c>
      <c r="AQ259" s="80" t="e" vm="1">
        <f>+[4]!NumLetras(AP259,"PESO","PESOS DOMINICANOS","$EE $m CON #d/100 CENTAVOS")</f>
        <v>#VALUE!</v>
      </c>
      <c r="AR259" s="80">
        <f t="shared" si="206"/>
        <v>2231.04</v>
      </c>
      <c r="AS259" s="165">
        <v>23</v>
      </c>
      <c r="AT259" s="37">
        <f t="shared" si="184"/>
        <v>920</v>
      </c>
      <c r="AU259" s="189">
        <v>304.44</v>
      </c>
      <c r="AV259" s="80">
        <f>+AS259*'PRECIOS SEGUN ADJ (RURAL)'!$B$7*'PRECIOS SEGUN ADJ (RURAL)'!$C$7</f>
        <v>280084.8</v>
      </c>
      <c r="AW259" s="80" t="e" vm="1">
        <f>+[4]!NumLetras(AV259,"PESO","PESOS DOMINICANOS","$EE $m CON #d/100 CENTAVOS")</f>
        <v>#VALUE!</v>
      </c>
      <c r="AX259" s="80">
        <f t="shared" si="207"/>
        <v>50415.26</v>
      </c>
      <c r="AY259" s="37">
        <v>0</v>
      </c>
      <c r="AZ259" s="37">
        <f t="shared" si="215"/>
        <v>0</v>
      </c>
      <c r="BA259" s="189">
        <v>18.899999999999999</v>
      </c>
      <c r="BB259" s="80">
        <f>+AY259*'PRECIOS SEGUN ADJ. (FRONTERIZO)'!$B$9*'PRECIOS SEGUN ADJ. (FRONTERIZO)'!$C$9</f>
        <v>0</v>
      </c>
      <c r="BC259" s="80" t="e" vm="1">
        <f>+[4]!NumLetras(BB259,"PESO","PESOS DOMINICANOS","$EE $m CON #d/100 CENTAVOS")</f>
        <v>#VALUE!</v>
      </c>
      <c r="BD259" s="165">
        <v>11</v>
      </c>
      <c r="BE259" s="37">
        <f t="shared" si="185"/>
        <v>440</v>
      </c>
      <c r="BF259" s="189">
        <v>140.38999999999999</v>
      </c>
      <c r="BG259" s="80">
        <f>+BD259*'PRECIOS SEGUN ADJ (RURAL)'!$B$8*'PRECIOS SEGUN ADJ (RURAL)'!$C$8</f>
        <v>61771.6</v>
      </c>
      <c r="BH259" s="80" t="e" vm="1">
        <f>+[4]!NumLetras(BG259,"PESO","PESOS DOMINICANOS","$EE $m CON #d/100 CENTAVOS")</f>
        <v>#VALUE!</v>
      </c>
      <c r="BI259" s="80">
        <f t="shared" si="208"/>
        <v>11118.89</v>
      </c>
      <c r="BJ259" s="37">
        <v>0</v>
      </c>
      <c r="BK259" s="37">
        <f t="shared" si="216"/>
        <v>0</v>
      </c>
      <c r="BL259" s="189">
        <v>31.459999999999997</v>
      </c>
      <c r="BM259" s="80">
        <f>+BJ259*'PRECIOS SEGUN ADJ. (FRONTERIZO)'!$B$11*'PRECIOS SEGUN ADJ. (FRONTERIZO)'!$C$11</f>
        <v>0</v>
      </c>
      <c r="BN259" s="80" t="e" vm="1">
        <f>+[4]!NumLetras(BM259,"PESO","PESOS DOMINICANOS","$EE $m CON #d/100 CENTAVOS")</f>
        <v>#VALUE!</v>
      </c>
      <c r="BO259" s="165">
        <v>19</v>
      </c>
      <c r="BP259" s="37">
        <f t="shared" si="186"/>
        <v>760</v>
      </c>
      <c r="BQ259" s="189">
        <v>68.099999999999994</v>
      </c>
      <c r="BR259" s="80">
        <f>+BO259*'PRECIOS SEGUN ADJ (RURAL)'!$B$9*'PRECIOS SEGUN ADJ (RURAL)'!$C$9</f>
        <v>51755.999999999993</v>
      </c>
      <c r="BS259" s="80" t="e" vm="1">
        <f>+[4]!NumLetras(BR259,"PESO","PESOS DOMINICANOS","$EE $m CON #d/100 CENTAVOS")</f>
        <v>#VALUE!</v>
      </c>
      <c r="BT259" s="165">
        <v>307</v>
      </c>
      <c r="BU259" s="37">
        <f t="shared" si="209"/>
        <v>6140</v>
      </c>
      <c r="BV259" s="189">
        <v>5.5</v>
      </c>
      <c r="BW259" s="80">
        <f>+BT259*'PRECIOS SEGUN ADJ (RURAL)'!$B$10*'PRECIOS SEGUN ADJ (RURAL)'!$C$10</f>
        <v>33770</v>
      </c>
      <c r="BX259" s="80" t="e" vm="1">
        <f>+[4]!NumLetras(BW259,"PESO","PESOS DOMINICANOS","$EE $m CON #d/100 CENTAVOS")</f>
        <v>#VALUE!</v>
      </c>
      <c r="BY259" s="165">
        <v>307</v>
      </c>
      <c r="BZ259" s="37">
        <f t="shared" si="187"/>
        <v>12280</v>
      </c>
      <c r="CA259" s="189">
        <v>7.1500000000000012</v>
      </c>
      <c r="CB259" s="80">
        <f>+BY259*'PRECIOS SEGUN ADJ (RURAL)'!$B$11*'PRECIOS SEGUN ADJ (RURAL)'!$C$11</f>
        <v>87802</v>
      </c>
      <c r="CC259" s="80" t="e" vm="1">
        <f>+[4]!NumLetras(CB259,"PESO","PESOS DOMINICANOS","$EE $m CON #d/100 CENTAVOS")</f>
        <v>#VALUE!</v>
      </c>
      <c r="CD259" s="165">
        <v>307</v>
      </c>
      <c r="CE259" s="37">
        <f t="shared" si="188"/>
        <v>12280</v>
      </c>
      <c r="CF259" s="189">
        <v>6.84</v>
      </c>
      <c r="CG259" s="80">
        <f>+CD259*'PRECIOS SEGUN ADJ (RURAL)'!$B$12*'PRECIOS SEGUN ADJ (RURAL)'!$C$12</f>
        <v>83995.200000000012</v>
      </c>
      <c r="CH259" s="80" t="e" vm="1">
        <f>+[4]!NumLetras(CG259,"PESO","PESOS DOMINICANOS","$EE $m CON #d/100 CENTAVOS")</f>
        <v>#VALUE!</v>
      </c>
      <c r="CI259" s="37">
        <v>0</v>
      </c>
      <c r="CJ259" s="37">
        <f t="shared" si="217"/>
        <v>0</v>
      </c>
      <c r="CK259" s="189">
        <v>60</v>
      </c>
      <c r="CL259" s="80">
        <f>+CI259*'PRECIOS SEGUN ADJ. (FRONTERIZO)'!$B$16*'PRECIOS SEGUN ADJ. (FRONTERIZO)'!$C$16</f>
        <v>0</v>
      </c>
      <c r="CM259" s="80" t="e" vm="1">
        <f>+[4]!NumLetras(CL259,"PESO","PESOS DOMINICANOS","$EE $m CON #d/100 CENTAVOS")</f>
        <v>#VALUE!</v>
      </c>
      <c r="CN259" s="80">
        <f t="shared" si="189"/>
        <v>0</v>
      </c>
      <c r="CO259" s="37">
        <v>0</v>
      </c>
      <c r="CP259" s="37">
        <f t="shared" si="218"/>
        <v>0</v>
      </c>
      <c r="CQ259" s="189">
        <v>55.649999999999991</v>
      </c>
      <c r="CR259" s="80">
        <f>+CO259*'PRECIOS SEGUN ADJ. (FRONTERIZO)'!$B$17*'PRECIOS SEGUN ADJ. (FRONTERIZO)'!$C$17</f>
        <v>0</v>
      </c>
      <c r="CS259" s="80" t="e" vm="1">
        <f>+[4]!NumLetras(CR259,"PESO","PESOS DOMINICANOS","$EE $m CON #d/100 CENTAVOS")</f>
        <v>#VALUE!</v>
      </c>
      <c r="CT259" s="80">
        <f t="shared" si="190"/>
        <v>0</v>
      </c>
      <c r="CU259" s="165">
        <v>307</v>
      </c>
      <c r="CV259" s="37">
        <f t="shared" si="191"/>
        <v>12280</v>
      </c>
      <c r="CW259" s="189">
        <v>6.5999999999999988</v>
      </c>
      <c r="CX259" s="80">
        <f>+CU259*'PRECIOS SEGUN ADJ (RURAL)'!$B$14*'PRECIOS SEGUN ADJ (RURAL)'!$C$14</f>
        <v>81048</v>
      </c>
      <c r="CY259" s="80" t="e" vm="1">
        <f>+[4]!NumLetras(CX259,"PESO","PESOS DOMINICANOS","$EE $m CON #d/100 CENTAVOS")</f>
        <v>#VALUE!</v>
      </c>
      <c r="CZ259" s="37">
        <v>0</v>
      </c>
      <c r="DA259" s="37">
        <f t="shared" si="219"/>
        <v>0</v>
      </c>
      <c r="DB259" s="189">
        <v>65.75</v>
      </c>
      <c r="DC259" s="80">
        <f>+CZ259*'PRECIOS SEGUN ADJ. (FRONTERIZO)'!$B$19*'PRECIOS SEGUN ADJ. (FRONTERIZO)'!$C$19</f>
        <v>0</v>
      </c>
      <c r="DD259" s="80" t="e" vm="1">
        <f>+[4]!NumLetras(DC259,"PESO","PESOS DOMINICANOS","$EE $m CON #d/100 CENTAVOS")</f>
        <v>#VALUE!</v>
      </c>
      <c r="DE259" s="80">
        <f t="shared" si="192"/>
        <v>0</v>
      </c>
      <c r="DF259" s="165">
        <v>15</v>
      </c>
      <c r="DG259" s="37">
        <f t="shared" si="193"/>
        <v>600</v>
      </c>
      <c r="DH259" s="189">
        <v>82.59999999999998</v>
      </c>
      <c r="DI259" s="80">
        <f>+DF259*'PRECIOS SEGUN ADJ (RURAL)'!$B$15*'PRECIOS SEGUN ADJ (RURAL)'!$C$15</f>
        <v>49560</v>
      </c>
      <c r="DJ259" s="80" t="e" vm="1">
        <f>+[4]!NumLetras(DI259,"PESO","PESOS DOMINICANOS","$EE $m CON #d/100 CENTAVOS")</f>
        <v>#VALUE!</v>
      </c>
      <c r="DK259" s="80">
        <f t="shared" si="210"/>
        <v>8920.7999999999993</v>
      </c>
      <c r="DL259" s="165">
        <v>307</v>
      </c>
      <c r="DM259" s="37">
        <f t="shared" si="194"/>
        <v>12280</v>
      </c>
      <c r="DN259" s="189">
        <v>23.059999999999995</v>
      </c>
      <c r="DO259" s="80">
        <f>+DL259*'PRECIOS SEGUN ADJ (RURAL)'!$B$17*'PRECIOS SEGUN ADJ (RURAL)'!$C$17</f>
        <v>283176.8</v>
      </c>
      <c r="DP259" s="80" t="e" vm="1">
        <f>+[4]!NumLetras(DO259,"PESO","PESOS DOMINICANOS","$EE $m CON #d/100 CENTAVOS")</f>
        <v>#VALUE!</v>
      </c>
      <c r="DQ259" s="192">
        <v>0</v>
      </c>
      <c r="DR259" s="192">
        <f t="shared" si="220"/>
        <v>0</v>
      </c>
      <c r="DS259" s="189">
        <v>80.849999999999994</v>
      </c>
      <c r="DT259" s="80">
        <f>+DQ259*'PRECIOS SEGUN ADJ. (FRONTERIZO)'!$B$22*'PRECIOS SEGUN ADJ. (FRONTERIZO)'!$C$22</f>
        <v>0</v>
      </c>
      <c r="DU259" s="80" t="e" vm="1">
        <f>+[4]!NumLetras(DT259,"PESO","PESOS DOMINICANOS","$EE $m CON #d/100 CENTAVOS")</f>
        <v>#VALUE!</v>
      </c>
      <c r="DV259" s="165">
        <v>17</v>
      </c>
      <c r="DW259" s="37">
        <f t="shared" si="195"/>
        <v>680</v>
      </c>
      <c r="DX259" s="189">
        <v>21.83</v>
      </c>
      <c r="DY259" s="80">
        <f>+DV259*'PRECIOS SEGUN ADJ (RURAL)'!$B$19*'PRECIOS SEGUN ADJ (RURAL)'!$C$19</f>
        <v>14844.399999999998</v>
      </c>
      <c r="DZ259" s="80" t="e" vm="1">
        <f>+[4]!NumLetras(DY259,"PESO","PESOS DOMINICANOS","$EE $m CON #d/100 CENTAVOS")</f>
        <v>#VALUE!</v>
      </c>
      <c r="EA259" s="80">
        <f t="shared" si="211"/>
        <v>2671.99</v>
      </c>
      <c r="EB259" s="165">
        <v>51</v>
      </c>
      <c r="EC259" s="37">
        <f t="shared" si="196"/>
        <v>2040</v>
      </c>
      <c r="ED259" s="189">
        <v>33</v>
      </c>
      <c r="EE259" s="80">
        <f>+EB259*'PRECIOS SEGUN ADJ (RURAL)'!$B$20*'PRECIOS SEGUN ADJ (RURAL)'!$C$20</f>
        <v>67320</v>
      </c>
      <c r="EF259" s="80" t="e" vm="1">
        <f>+[4]!NumLetras(EE259,"PESO","PESOS DOMINICANOS","$EE $m CON #d/100 CENTAVOS")</f>
        <v>#VALUE!</v>
      </c>
      <c r="EG259" s="37">
        <v>0</v>
      </c>
      <c r="EH259" s="37">
        <f t="shared" si="221"/>
        <v>0</v>
      </c>
      <c r="EI259" s="189">
        <v>15.789999999999997</v>
      </c>
      <c r="EJ259" s="80">
        <f>+EG259*'PRECIOS SEGUN ADJ. (FRONTERIZO)'!$B$25*'PRECIOS SEGUN ADJ. (FRONTERIZO)'!$C$25</f>
        <v>0</v>
      </c>
      <c r="EK259" s="80" t="e" vm="1">
        <f>+[4]!NumLetras(EJ259,"PESO","PESOS DOMINICANOS","$EE $m CON #d/100 CENTAVOS")</f>
        <v>#VALUE!</v>
      </c>
      <c r="EL259" s="37">
        <v>0</v>
      </c>
      <c r="EM259" s="37">
        <f t="shared" si="222"/>
        <v>0</v>
      </c>
      <c r="EN259" s="189">
        <v>31.5</v>
      </c>
      <c r="EO259" s="80">
        <f>+EL259*'PRECIOS SEGUN ADJ. (FRONTERIZO)'!$B$26*'PRECIOS SEGUN ADJ. (FRONTERIZO)'!$C$26</f>
        <v>0</v>
      </c>
      <c r="EP259" s="80" t="e" vm="1">
        <f>+[4]!NumLetras(EO259,"PESO","PESOS DOMINICANOS","$EE $m CON #d/100 CENTAVOS")</f>
        <v>#VALUE!</v>
      </c>
      <c r="EQ259" s="193">
        <v>44</v>
      </c>
      <c r="ER259" s="194">
        <f t="shared" si="197"/>
        <v>1760</v>
      </c>
      <c r="ES259" s="195">
        <v>21.68</v>
      </c>
      <c r="ET259" s="196">
        <f>+EQ259*'PRECIOS SEGUN ADJ (RURAL)'!$B$13*'PRECIOS SEGUN ADJ (RURAL)'!$C$13</f>
        <v>38156.799999999996</v>
      </c>
      <c r="EU259" s="196" t="e" vm="1">
        <f>+[4]!NumLetras(ET259,"PESO","PESOS DOMINICANOS","$EE $m CON #d/100 CENTAVOS")</f>
        <v>#VALUE!</v>
      </c>
      <c r="EV259" s="197">
        <v>307</v>
      </c>
      <c r="EW259" s="198">
        <f t="shared" si="212"/>
        <v>6140</v>
      </c>
      <c r="EX259" s="199">
        <v>5.5</v>
      </c>
      <c r="EY259" s="200">
        <f>+EV259*'PRECIOS SEGUN ADJ (RURAL)'!$B$16*'PRECIOS SEGUN ADJ (RURAL)'!$C$16</f>
        <v>33770</v>
      </c>
      <c r="EZ259" s="200" t="e" vm="1">
        <f>+[4]!NumLetras(EY259,"PESO","PESOS DOMINICANOS","$EE $m CON #d/100 CENTAVOS")</f>
        <v>#VALUE!</v>
      </c>
      <c r="FA259" s="201">
        <v>23</v>
      </c>
      <c r="FB259" s="202">
        <f t="shared" si="198"/>
        <v>920</v>
      </c>
      <c r="FC259" s="203">
        <v>220</v>
      </c>
      <c r="FD259" s="204">
        <f>+FA259*'PRECIOS SEGUN ADJ (RURAL)'!$B$18*'PRECIOS SEGUN ADJ (RURAL)'!$C$18</f>
        <v>202400</v>
      </c>
      <c r="FE259" s="204" t="e" vm="1">
        <f>+[4]!NumLetras(FD259,"PESO","PESOS DOMINICANOS","$EE $m CON #d/100 CENTAVOS")</f>
        <v>#VALUE!</v>
      </c>
      <c r="FF259" s="204">
        <f t="shared" si="213"/>
        <v>36432</v>
      </c>
      <c r="FG259" s="80">
        <f t="shared" ref="FG259:FG276" si="224">+O259+U259+Z259+AE259+AK259+AP259+AV259+BB259+BG259+BM259+BR259+BW259+CB259+CG259+CL259+CR259+CX259+DC259+DI259+DO259+DT259+DY259+EE259+EJ259+EO259+ET259+EY259+FD259</f>
        <v>1772839.6</v>
      </c>
      <c r="FH259" s="80" t="e" vm="1">
        <f>+[4]!NumLetras(FG259,"PESO","PESOS DOMINICANOS","$EE $m CON #d/100 CENTAVOS")</f>
        <v>#VALUE!</v>
      </c>
      <c r="FI259" s="80">
        <f t="shared" si="223"/>
        <v>154717.43</v>
      </c>
      <c r="FJ259" s="80" t="e" vm="1">
        <f>+[4]!NumLetras(FI259,"PESO","PESOS DOMINICANOS","$EE $m CON #d/100 CENTAVOS")</f>
        <v>#VALUE!</v>
      </c>
      <c r="FK259" s="80">
        <f t="shared" si="199"/>
        <v>1618122.1700000002</v>
      </c>
      <c r="FL259" s="80" t="e" vm="1">
        <f>+[4]!NumLetras(FK259,"PESO","PESOS DOMINICANOS","$EE $m CON #d/100 CENTAVOS")</f>
        <v>#VALUE!</v>
      </c>
      <c r="FM259" s="80">
        <f t="shared" si="200"/>
        <v>354567.92</v>
      </c>
      <c r="FN259" s="80" t="e" vm="1">
        <f>+[4]!NumLetras(FM259,"PESO","PESOS DOMINICANOS","$EE $m CON #d/100 CENTAVOS")</f>
        <v>#VALUE!</v>
      </c>
      <c r="FO259" s="80">
        <f t="shared" si="201"/>
        <v>17728.400000000001</v>
      </c>
      <c r="FP259" s="80" t="e" vm="1">
        <f>+[4]!NumLetras(FO259,"PESO","PESOS DOMINICANOS","$EE $m CON #d/100 CENTAVOS")</f>
        <v>#VALUE!</v>
      </c>
      <c r="FQ259" s="80"/>
      <c r="FR259" s="80">
        <f t="shared" si="202"/>
        <v>1418271.6800000002</v>
      </c>
      <c r="FS259" s="80" t="e" vm="1">
        <f>+[4]!NumLetras(FR259,"PESO","PESOS DOMINICANOS","$EE $m CON #d/100 CENTAVOS")</f>
        <v>#VALUE!</v>
      </c>
      <c r="FT259" s="37" t="str">
        <f>+VLOOKUP(D259,'RURAL XENIA'!F:G,2,0)</f>
        <v>R-21</v>
      </c>
    </row>
    <row r="260" spans="1:176">
      <c r="A260" s="37">
        <v>149</v>
      </c>
      <c r="B260" s="37">
        <v>149</v>
      </c>
      <c r="C260" s="26" t="s">
        <v>3791</v>
      </c>
      <c r="D260" s="37">
        <v>131894887</v>
      </c>
      <c r="E260" s="37">
        <f>+VLOOKUP(D260,'INFORMACION DE PROVEEDORES'!C:I,2,0)</f>
        <v>131894887</v>
      </c>
      <c r="F260" s="26" t="str">
        <f>+VLOOKUP(D260,'INFORMACION DE PROVEEDORES'!C:J,4,0)</f>
        <v>SANTO SANCHEZ FULCAR</v>
      </c>
      <c r="G260" s="37" t="str">
        <f>+VLOOKUP(D260,'INFORMACION DE PROVEEDORES'!C:K,5,0)</f>
        <v>001-1164502-4</v>
      </c>
      <c r="H260" s="26" t="str">
        <f>+VLOOKUP(D260,'INFORMACION DE PROVEEDORES'!C:L,7,0)</f>
        <v>CALLE 28 NO.20 BUENA VISTA 3, SANTO DOMINGO NORTE</v>
      </c>
      <c r="I260" s="37" t="str">
        <f>+VLOOKUP(D260,'INFORMACION DE PROVEEDORES'!C:M,3,0)</f>
        <v xml:space="preserve"> JURÍDICA</v>
      </c>
      <c r="J260" s="37">
        <v>2</v>
      </c>
      <c r="K260" s="37">
        <v>212</v>
      </c>
      <c r="L260" s="37">
        <v>15</v>
      </c>
      <c r="M260" s="37">
        <f t="shared" si="203"/>
        <v>600</v>
      </c>
      <c r="N260" s="189">
        <v>60.180000000000007</v>
      </c>
      <c r="O260" s="80">
        <f>+L260*'PRECIOS SEGUN ADJ (RURAL)'!$B$2*'PRECIOS SEGUN ADJ (RURAL)'!$C$2</f>
        <v>36108</v>
      </c>
      <c r="P260" s="80" t="e" vm="1">
        <f>+[4]!NumLetras(O260,"PESO","PESOS DOMINICANOS","$EE $m CON #d/100 CENTAVOS")</f>
        <v>#VALUE!</v>
      </c>
      <c r="Q260" s="80">
        <f t="shared" si="204"/>
        <v>5777.28</v>
      </c>
      <c r="R260" s="165">
        <v>4</v>
      </c>
      <c r="S260" s="37">
        <f t="shared" si="180"/>
        <v>160</v>
      </c>
      <c r="T260" s="189">
        <v>33</v>
      </c>
      <c r="U260" s="80">
        <f>+R260*'PRECIOS SEGUN ADJ (RURAL)'!$B$3*'PRECIOS SEGUN ADJ (RURAL)'!$C$3</f>
        <v>5280</v>
      </c>
      <c r="V260" s="80" t="e" vm="1">
        <f>+[4]!NumLetras(U260,"PESO","PESOS DOMINICANOS","$EE $m CON #d/100 CENTAVOS")</f>
        <v>#VALUE!</v>
      </c>
      <c r="W260" s="192">
        <v>0</v>
      </c>
      <c r="X260" s="37">
        <f t="shared" si="214"/>
        <v>0</v>
      </c>
      <c r="Y260" s="189">
        <v>25.2</v>
      </c>
      <c r="Z260" s="80">
        <f>+W260*'PRECIOS SEGUN ADJ. (FRONTERIZO)'!$B$4*'PRECIOS SEGUN ADJ. (FRONTERIZO)'!$C$4</f>
        <v>0</v>
      </c>
      <c r="AA260" s="80" t="e" vm="1">
        <f>+[4]!NumLetras(Z260,"PESO","PESOS DOMINICANOS","$EE $m CON #d/100 CENTAVOS")</f>
        <v>#VALUE!</v>
      </c>
      <c r="AB260" s="165">
        <v>33</v>
      </c>
      <c r="AC260" s="37">
        <f t="shared" si="181"/>
        <v>1320</v>
      </c>
      <c r="AD260" s="189">
        <v>87.91</v>
      </c>
      <c r="AE260" s="80">
        <f>+AB260*'PRECIOS SEGUN ADJ (RURAL)'!$B$4*'PRECIOS SEGUN ADJ (RURAL)'!$C$4</f>
        <v>116041.19999999998</v>
      </c>
      <c r="AF260" s="80" t="e" vm="1">
        <f>+[4]!NumLetras(AE260,"PESO","PESOS DOMINICANOS","$EE $m CON #d/100 CENTAVOS")</f>
        <v>#VALUE!</v>
      </c>
      <c r="AG260" s="80">
        <f t="shared" si="205"/>
        <v>20887.419999999998</v>
      </c>
      <c r="AH260" s="165">
        <v>39</v>
      </c>
      <c r="AI260" s="37">
        <f t="shared" si="182"/>
        <v>1560</v>
      </c>
      <c r="AJ260" s="189">
        <v>53.95</v>
      </c>
      <c r="AK260" s="80">
        <f>+AH260*'PRECIOS SEGUN ADJ (RURAL)'!$B$5*'PRECIOS SEGUN ADJ (RURAL)'!$C$5</f>
        <v>84162</v>
      </c>
      <c r="AL260" s="80" t="e" vm="1">
        <f>+[4]!NumLetras(AK260,"PESO","PESOS DOMINICANOS","$EE $m CON #d/100 CENTAVOS")</f>
        <v>#VALUE!</v>
      </c>
      <c r="AM260" s="165">
        <v>6</v>
      </c>
      <c r="AN260" s="37">
        <f t="shared" si="183"/>
        <v>240</v>
      </c>
      <c r="AO260" s="189">
        <v>29.05</v>
      </c>
      <c r="AP260" s="80">
        <f>+AM260*'PRECIOS SEGUN ADJ (RURAL)'!$B$6*'PRECIOS SEGUN ADJ (RURAL)'!$C$6</f>
        <v>6972</v>
      </c>
      <c r="AQ260" s="80" t="e" vm="1">
        <f>+[4]!NumLetras(AP260,"PESO","PESOS DOMINICANOS","$EE $m CON #d/100 CENTAVOS")</f>
        <v>#VALUE!</v>
      </c>
      <c r="AR260" s="80">
        <f t="shared" si="206"/>
        <v>1115.52</v>
      </c>
      <c r="AS260" s="165">
        <v>13</v>
      </c>
      <c r="AT260" s="37">
        <f t="shared" si="184"/>
        <v>520</v>
      </c>
      <c r="AU260" s="189">
        <v>304.44</v>
      </c>
      <c r="AV260" s="80">
        <f>+AS260*'PRECIOS SEGUN ADJ (RURAL)'!$B$7*'PRECIOS SEGUN ADJ (RURAL)'!$C$7</f>
        <v>158308.79999999999</v>
      </c>
      <c r="AW260" s="80" t="e" vm="1">
        <f>+[4]!NumLetras(AV260,"PESO","PESOS DOMINICANOS","$EE $m CON #d/100 CENTAVOS")</f>
        <v>#VALUE!</v>
      </c>
      <c r="AX260" s="80">
        <f t="shared" si="207"/>
        <v>28495.58</v>
      </c>
      <c r="AY260" s="37">
        <v>0</v>
      </c>
      <c r="AZ260" s="37">
        <f t="shared" si="215"/>
        <v>0</v>
      </c>
      <c r="BA260" s="189">
        <v>18.899999999999999</v>
      </c>
      <c r="BB260" s="80">
        <f>+AY260*'PRECIOS SEGUN ADJ. (FRONTERIZO)'!$B$9*'PRECIOS SEGUN ADJ. (FRONTERIZO)'!$C$9</f>
        <v>0</v>
      </c>
      <c r="BC260" s="80" t="e" vm="1">
        <f>+[4]!NumLetras(BB260,"PESO","PESOS DOMINICANOS","$EE $m CON #d/100 CENTAVOS")</f>
        <v>#VALUE!</v>
      </c>
      <c r="BD260" s="165">
        <v>4</v>
      </c>
      <c r="BE260" s="37">
        <f t="shared" si="185"/>
        <v>160</v>
      </c>
      <c r="BF260" s="189">
        <v>140.38999999999999</v>
      </c>
      <c r="BG260" s="80">
        <f>+BD260*'PRECIOS SEGUN ADJ (RURAL)'!$B$8*'PRECIOS SEGUN ADJ (RURAL)'!$C$8</f>
        <v>22462.399999999998</v>
      </c>
      <c r="BH260" s="80" t="e" vm="1">
        <f>+[4]!NumLetras(BG260,"PESO","PESOS DOMINICANOS","$EE $m CON #d/100 CENTAVOS")</f>
        <v>#VALUE!</v>
      </c>
      <c r="BI260" s="80">
        <f t="shared" si="208"/>
        <v>4043.23</v>
      </c>
      <c r="BJ260" s="37">
        <v>0</v>
      </c>
      <c r="BK260" s="37">
        <f t="shared" si="216"/>
        <v>0</v>
      </c>
      <c r="BL260" s="189">
        <v>31.459999999999997</v>
      </c>
      <c r="BM260" s="80">
        <f>+BJ260*'PRECIOS SEGUN ADJ. (FRONTERIZO)'!$B$11*'PRECIOS SEGUN ADJ. (FRONTERIZO)'!$C$11</f>
        <v>0</v>
      </c>
      <c r="BN260" s="80" t="e" vm="1">
        <f>+[4]!NumLetras(BM260,"PESO","PESOS DOMINICANOS","$EE $m CON #d/100 CENTAVOS")</f>
        <v>#VALUE!</v>
      </c>
      <c r="BO260" s="165">
        <v>10</v>
      </c>
      <c r="BP260" s="37">
        <f t="shared" si="186"/>
        <v>400</v>
      </c>
      <c r="BQ260" s="189">
        <v>68.099999999999994</v>
      </c>
      <c r="BR260" s="80">
        <f>+BO260*'PRECIOS SEGUN ADJ (RURAL)'!$B$9*'PRECIOS SEGUN ADJ (RURAL)'!$C$9</f>
        <v>27240</v>
      </c>
      <c r="BS260" s="80" t="e" vm="1">
        <f>+[4]!NumLetras(BR260,"PESO","PESOS DOMINICANOS","$EE $m CON #d/100 CENTAVOS")</f>
        <v>#VALUE!</v>
      </c>
      <c r="BT260" s="165">
        <v>212</v>
      </c>
      <c r="BU260" s="37">
        <f t="shared" si="209"/>
        <v>4240</v>
      </c>
      <c r="BV260" s="189">
        <v>5.5</v>
      </c>
      <c r="BW260" s="80">
        <f>+BT260*'PRECIOS SEGUN ADJ (RURAL)'!$B$10*'PRECIOS SEGUN ADJ (RURAL)'!$C$10</f>
        <v>23320</v>
      </c>
      <c r="BX260" s="80" t="e" vm="1">
        <f>+[4]!NumLetras(BW260,"PESO","PESOS DOMINICANOS","$EE $m CON #d/100 CENTAVOS")</f>
        <v>#VALUE!</v>
      </c>
      <c r="BY260" s="165">
        <v>212</v>
      </c>
      <c r="BZ260" s="37">
        <f t="shared" si="187"/>
        <v>8480</v>
      </c>
      <c r="CA260" s="189">
        <v>7.1500000000000012</v>
      </c>
      <c r="CB260" s="80">
        <f>+BY260*'PRECIOS SEGUN ADJ (RURAL)'!$B$11*'PRECIOS SEGUN ADJ (RURAL)'!$C$11</f>
        <v>60632.000000000007</v>
      </c>
      <c r="CC260" s="80" t="e" vm="1">
        <f>+[4]!NumLetras(CB260,"PESO","PESOS DOMINICANOS","$EE $m CON #d/100 CENTAVOS")</f>
        <v>#VALUE!</v>
      </c>
      <c r="CD260" s="165">
        <v>212</v>
      </c>
      <c r="CE260" s="37">
        <f t="shared" si="188"/>
        <v>8480</v>
      </c>
      <c r="CF260" s="189">
        <v>6.84</v>
      </c>
      <c r="CG260" s="80">
        <f>+CD260*'PRECIOS SEGUN ADJ (RURAL)'!$B$12*'PRECIOS SEGUN ADJ (RURAL)'!$C$12</f>
        <v>58003.199999999997</v>
      </c>
      <c r="CH260" s="80" t="e" vm="1">
        <f>+[4]!NumLetras(CG260,"PESO","PESOS DOMINICANOS","$EE $m CON #d/100 CENTAVOS")</f>
        <v>#VALUE!</v>
      </c>
      <c r="CI260" s="37">
        <v>0</v>
      </c>
      <c r="CJ260" s="37">
        <f t="shared" si="217"/>
        <v>0</v>
      </c>
      <c r="CK260" s="189">
        <v>60</v>
      </c>
      <c r="CL260" s="80">
        <f>+CI260*'PRECIOS SEGUN ADJ. (FRONTERIZO)'!$B$16*'PRECIOS SEGUN ADJ. (FRONTERIZO)'!$C$16</f>
        <v>0</v>
      </c>
      <c r="CM260" s="80" t="e" vm="1">
        <f>+[4]!NumLetras(CL260,"PESO","PESOS DOMINICANOS","$EE $m CON #d/100 CENTAVOS")</f>
        <v>#VALUE!</v>
      </c>
      <c r="CN260" s="80">
        <f t="shared" si="189"/>
        <v>0</v>
      </c>
      <c r="CO260" s="37">
        <v>0</v>
      </c>
      <c r="CP260" s="37">
        <f t="shared" si="218"/>
        <v>0</v>
      </c>
      <c r="CQ260" s="189">
        <v>55.649999999999991</v>
      </c>
      <c r="CR260" s="80">
        <f>+CO260*'PRECIOS SEGUN ADJ. (FRONTERIZO)'!$B$17*'PRECIOS SEGUN ADJ. (FRONTERIZO)'!$C$17</f>
        <v>0</v>
      </c>
      <c r="CS260" s="80" t="e" vm="1">
        <f>+[4]!NumLetras(CR260,"PESO","PESOS DOMINICANOS","$EE $m CON #d/100 CENTAVOS")</f>
        <v>#VALUE!</v>
      </c>
      <c r="CT260" s="80">
        <f t="shared" si="190"/>
        <v>0</v>
      </c>
      <c r="CU260" s="165">
        <v>212</v>
      </c>
      <c r="CV260" s="37">
        <f t="shared" si="191"/>
        <v>8480</v>
      </c>
      <c r="CW260" s="189">
        <v>6.5999999999999988</v>
      </c>
      <c r="CX260" s="80">
        <f>+CU260*'PRECIOS SEGUN ADJ (RURAL)'!$B$14*'PRECIOS SEGUN ADJ (RURAL)'!$C$14</f>
        <v>55967.999999999993</v>
      </c>
      <c r="CY260" s="80" t="e" vm="1">
        <f>+[4]!NumLetras(CX260,"PESO","PESOS DOMINICANOS","$EE $m CON #d/100 CENTAVOS")</f>
        <v>#VALUE!</v>
      </c>
      <c r="CZ260" s="37">
        <v>0</v>
      </c>
      <c r="DA260" s="37">
        <f t="shared" si="219"/>
        <v>0</v>
      </c>
      <c r="DB260" s="189">
        <v>65.75</v>
      </c>
      <c r="DC260" s="80">
        <f>+CZ260*'PRECIOS SEGUN ADJ. (FRONTERIZO)'!$B$19*'PRECIOS SEGUN ADJ. (FRONTERIZO)'!$C$19</f>
        <v>0</v>
      </c>
      <c r="DD260" s="80" t="e" vm="1">
        <f>+[4]!NumLetras(DC260,"PESO","PESOS DOMINICANOS","$EE $m CON #d/100 CENTAVOS")</f>
        <v>#VALUE!</v>
      </c>
      <c r="DE260" s="80">
        <f t="shared" si="192"/>
        <v>0</v>
      </c>
      <c r="DF260" s="165">
        <v>8</v>
      </c>
      <c r="DG260" s="37">
        <f t="shared" si="193"/>
        <v>320</v>
      </c>
      <c r="DH260" s="189">
        <v>82.59999999999998</v>
      </c>
      <c r="DI260" s="80">
        <f>+DF260*'PRECIOS SEGUN ADJ (RURAL)'!$B$15*'PRECIOS SEGUN ADJ (RURAL)'!$C$15</f>
        <v>26432</v>
      </c>
      <c r="DJ260" s="80" t="e" vm="1">
        <f>+[4]!NumLetras(DI260,"PESO","PESOS DOMINICANOS","$EE $m CON #d/100 CENTAVOS")</f>
        <v>#VALUE!</v>
      </c>
      <c r="DK260" s="80">
        <f t="shared" si="210"/>
        <v>4757.76</v>
      </c>
      <c r="DL260" s="165">
        <v>212</v>
      </c>
      <c r="DM260" s="37">
        <f t="shared" si="194"/>
        <v>8480</v>
      </c>
      <c r="DN260" s="189">
        <v>23.059999999999995</v>
      </c>
      <c r="DO260" s="80">
        <f>+DL260*'PRECIOS SEGUN ADJ (RURAL)'!$B$17*'PRECIOS SEGUN ADJ (RURAL)'!$C$17</f>
        <v>195548.79999999999</v>
      </c>
      <c r="DP260" s="80" t="e" vm="1">
        <f>+[4]!NumLetras(DO260,"PESO","PESOS DOMINICANOS","$EE $m CON #d/100 CENTAVOS")</f>
        <v>#VALUE!</v>
      </c>
      <c r="DQ260" s="192">
        <v>0</v>
      </c>
      <c r="DR260" s="192">
        <f t="shared" si="220"/>
        <v>0</v>
      </c>
      <c r="DS260" s="189">
        <v>80.849999999999994</v>
      </c>
      <c r="DT260" s="80">
        <f>+DQ260*'PRECIOS SEGUN ADJ. (FRONTERIZO)'!$B$22*'PRECIOS SEGUN ADJ. (FRONTERIZO)'!$C$22</f>
        <v>0</v>
      </c>
      <c r="DU260" s="80" t="e" vm="1">
        <f>+[4]!NumLetras(DT260,"PESO","PESOS DOMINICANOS","$EE $m CON #d/100 CENTAVOS")</f>
        <v>#VALUE!</v>
      </c>
      <c r="DV260" s="165">
        <v>10</v>
      </c>
      <c r="DW260" s="37">
        <f t="shared" si="195"/>
        <v>400</v>
      </c>
      <c r="DX260" s="189">
        <v>21.83</v>
      </c>
      <c r="DY260" s="80">
        <f>+DV260*'PRECIOS SEGUN ADJ (RURAL)'!$B$19*'PRECIOS SEGUN ADJ (RURAL)'!$C$19</f>
        <v>8732</v>
      </c>
      <c r="DZ260" s="80" t="e" vm="1">
        <f>+[4]!NumLetras(DY260,"PESO","PESOS DOMINICANOS","$EE $m CON #d/100 CENTAVOS")</f>
        <v>#VALUE!</v>
      </c>
      <c r="EA260" s="80">
        <f t="shared" si="211"/>
        <v>1571.76</v>
      </c>
      <c r="EB260" s="165">
        <v>31</v>
      </c>
      <c r="EC260" s="37">
        <f t="shared" si="196"/>
        <v>1240</v>
      </c>
      <c r="ED260" s="189">
        <v>33</v>
      </c>
      <c r="EE260" s="80">
        <f>+EB260*'PRECIOS SEGUN ADJ (RURAL)'!$B$20*'PRECIOS SEGUN ADJ (RURAL)'!$C$20</f>
        <v>40920</v>
      </c>
      <c r="EF260" s="80" t="e" vm="1">
        <f>+[4]!NumLetras(EE260,"PESO","PESOS DOMINICANOS","$EE $m CON #d/100 CENTAVOS")</f>
        <v>#VALUE!</v>
      </c>
      <c r="EG260" s="37">
        <v>0</v>
      </c>
      <c r="EH260" s="37">
        <f t="shared" si="221"/>
        <v>0</v>
      </c>
      <c r="EI260" s="189">
        <v>15.789999999999997</v>
      </c>
      <c r="EJ260" s="80">
        <f>+EG260*'PRECIOS SEGUN ADJ. (FRONTERIZO)'!$B$25*'PRECIOS SEGUN ADJ. (FRONTERIZO)'!$C$25</f>
        <v>0</v>
      </c>
      <c r="EK260" s="80" t="e" vm="1">
        <f>+[4]!NumLetras(EJ260,"PESO","PESOS DOMINICANOS","$EE $m CON #d/100 CENTAVOS")</f>
        <v>#VALUE!</v>
      </c>
      <c r="EL260" s="37">
        <v>0</v>
      </c>
      <c r="EM260" s="37">
        <f t="shared" si="222"/>
        <v>0</v>
      </c>
      <c r="EN260" s="189">
        <v>31.5</v>
      </c>
      <c r="EO260" s="80">
        <f>+EL260*'PRECIOS SEGUN ADJ. (FRONTERIZO)'!$B$26*'PRECIOS SEGUN ADJ. (FRONTERIZO)'!$C$26</f>
        <v>0</v>
      </c>
      <c r="EP260" s="80" t="e" vm="1">
        <f>+[4]!NumLetras(EO260,"PESO","PESOS DOMINICANOS","$EE $m CON #d/100 CENTAVOS")</f>
        <v>#VALUE!</v>
      </c>
      <c r="EQ260" s="193">
        <v>27</v>
      </c>
      <c r="ER260" s="194">
        <f t="shared" si="197"/>
        <v>1080</v>
      </c>
      <c r="ES260" s="195">
        <v>21.68</v>
      </c>
      <c r="ET260" s="196">
        <f>+EQ260*'PRECIOS SEGUN ADJ (RURAL)'!$B$13*'PRECIOS SEGUN ADJ (RURAL)'!$C$13</f>
        <v>23414.400000000001</v>
      </c>
      <c r="EU260" s="196" t="e" vm="1">
        <f>+[4]!NumLetras(ET260,"PESO","PESOS DOMINICANOS","$EE $m CON #d/100 CENTAVOS")</f>
        <v>#VALUE!</v>
      </c>
      <c r="EV260" s="197">
        <v>212</v>
      </c>
      <c r="EW260" s="198">
        <f t="shared" si="212"/>
        <v>4240</v>
      </c>
      <c r="EX260" s="199">
        <v>5.5</v>
      </c>
      <c r="EY260" s="200">
        <f>+EV260*'PRECIOS SEGUN ADJ (RURAL)'!$B$16*'PRECIOS SEGUN ADJ (RURAL)'!$C$16</f>
        <v>23320</v>
      </c>
      <c r="EZ260" s="200" t="e" vm="1">
        <f>+[4]!NumLetras(EY260,"PESO","PESOS DOMINICANOS","$EE $m CON #d/100 CENTAVOS")</f>
        <v>#VALUE!</v>
      </c>
      <c r="FA260" s="201">
        <v>13</v>
      </c>
      <c r="FB260" s="202">
        <f t="shared" si="198"/>
        <v>520</v>
      </c>
      <c r="FC260" s="203">
        <v>220</v>
      </c>
      <c r="FD260" s="204">
        <f>+FA260*'PRECIOS SEGUN ADJ (RURAL)'!$B$18*'PRECIOS SEGUN ADJ (RURAL)'!$C$18</f>
        <v>114400</v>
      </c>
      <c r="FE260" s="204" t="e" vm="1">
        <f>+[4]!NumLetras(FD260,"PESO","PESOS DOMINICANOS","$EE $m CON #d/100 CENTAVOS")</f>
        <v>#VALUE!</v>
      </c>
      <c r="FF260" s="204">
        <f t="shared" si="213"/>
        <v>20592</v>
      </c>
      <c r="FG260" s="80">
        <f t="shared" si="224"/>
        <v>1087264.7999999998</v>
      </c>
      <c r="FH260" s="80" t="e" vm="1">
        <f>+[4]!NumLetras(FG260,"PESO","PESOS DOMINICANOS","$EE $m CON #d/100 CENTAVOS")</f>
        <v>#VALUE!</v>
      </c>
      <c r="FI260" s="80">
        <f t="shared" si="223"/>
        <v>87240.55</v>
      </c>
      <c r="FJ260" s="80" t="e" vm="1">
        <f>+[4]!NumLetras(FI260,"PESO","PESOS DOMINICANOS","$EE $m CON #d/100 CENTAVOS")</f>
        <v>#VALUE!</v>
      </c>
      <c r="FK260" s="80">
        <f t="shared" si="199"/>
        <v>1000024.2499999998</v>
      </c>
      <c r="FL260" s="80" t="e" vm="1">
        <f>+[4]!NumLetras(FK260,"PESO","PESOS DOMINICANOS","$EE $m CON #d/100 CENTAVOS")</f>
        <v>#VALUE!</v>
      </c>
      <c r="FM260" s="80">
        <f t="shared" si="200"/>
        <v>217452.96</v>
      </c>
      <c r="FN260" s="80" t="e" vm="1">
        <f>+[4]!NumLetras(FM260,"PESO","PESOS DOMINICANOS","$EE $m CON #d/100 CENTAVOS")</f>
        <v>#VALUE!</v>
      </c>
      <c r="FO260" s="80">
        <f t="shared" si="201"/>
        <v>10872.65</v>
      </c>
      <c r="FP260" s="80" t="e" vm="1">
        <f>+[4]!NumLetras(FO260,"PESO","PESOS DOMINICANOS","$EE $m CON #d/100 CENTAVOS")</f>
        <v>#VALUE!</v>
      </c>
      <c r="FQ260" s="80"/>
      <c r="FR260" s="80">
        <f t="shared" si="202"/>
        <v>869811.83999999985</v>
      </c>
      <c r="FS260" s="80" t="e" vm="1">
        <f>+[4]!NumLetras(FR260,"PESO","PESOS DOMINICANOS","$EE $m CON #d/100 CENTAVOS")</f>
        <v>#VALUE!</v>
      </c>
      <c r="FT260" s="37" t="str">
        <f>+VLOOKUP(D260,'RURAL XENIA'!F:G,2,0)</f>
        <v>R-31</v>
      </c>
    </row>
    <row r="261" spans="1:176">
      <c r="A261" s="37">
        <v>150</v>
      </c>
      <c r="B261" s="37">
        <v>150</v>
      </c>
      <c r="C261" s="26" t="s">
        <v>3798</v>
      </c>
      <c r="D261" s="37">
        <v>101733942</v>
      </c>
      <c r="E261" s="37">
        <f>+VLOOKUP(D261,'INFORMACION DE PROVEEDORES'!C:I,2,0)</f>
        <v>101733942</v>
      </c>
      <c r="F261" s="26" t="str">
        <f>+VLOOKUP(D261,'INFORMACION DE PROVEEDORES'!C:J,4,0)</f>
        <v>NERY CLARIBEL ALTAGRACIA READ NOLASCO</v>
      </c>
      <c r="G261" s="37" t="str">
        <f>+VLOOKUP(D261,'INFORMACION DE PROVEEDORES'!C:K,5,0)</f>
        <v>001-0289258-5</v>
      </c>
      <c r="H261" s="26" t="str">
        <f>+VLOOKUP(D261,'INFORMACION DE PROVEEDORES'!C:L,7,0)</f>
        <v>CALLE SANCHEZ NO. 03, ENTRADA PIEDRA BLANCA, MONSEÑOR NOUEL</v>
      </c>
      <c r="I261" s="37" t="str">
        <f>+VLOOKUP(D261,'INFORMACION DE PROVEEDORES'!C:M,3,0)</f>
        <v xml:space="preserve"> JURÍDICA</v>
      </c>
      <c r="J261" s="37">
        <v>3</v>
      </c>
      <c r="K261" s="37">
        <v>442</v>
      </c>
      <c r="L261" s="37">
        <v>31</v>
      </c>
      <c r="M261" s="37">
        <f t="shared" si="203"/>
        <v>1240</v>
      </c>
      <c r="N261" s="189">
        <v>60.180000000000007</v>
      </c>
      <c r="O261" s="80">
        <f>+L261*'PRECIOS SEGUN ADJ (RURAL)'!$B$2*'PRECIOS SEGUN ADJ (RURAL)'!$C$2</f>
        <v>74623.199999999997</v>
      </c>
      <c r="P261" s="80" t="e" vm="1">
        <f>+[4]!NumLetras(O261,"PESO","PESOS DOMINICANOS","$EE $m CON #d/100 CENTAVOS")</f>
        <v>#VALUE!</v>
      </c>
      <c r="Q261" s="80">
        <f t="shared" si="204"/>
        <v>11939.71</v>
      </c>
      <c r="R261" s="165">
        <v>6</v>
      </c>
      <c r="S261" s="37">
        <f t="shared" si="180"/>
        <v>240</v>
      </c>
      <c r="T261" s="189">
        <v>33</v>
      </c>
      <c r="U261" s="80">
        <f>+R261*'PRECIOS SEGUN ADJ (RURAL)'!$B$3*'PRECIOS SEGUN ADJ (RURAL)'!$C$3</f>
        <v>7920</v>
      </c>
      <c r="V261" s="80" t="e" vm="1">
        <f>+[4]!NumLetras(U261,"PESO","PESOS DOMINICANOS","$EE $m CON #d/100 CENTAVOS")</f>
        <v>#VALUE!</v>
      </c>
      <c r="W261" s="192">
        <v>0</v>
      </c>
      <c r="X261" s="37">
        <f t="shared" si="214"/>
        <v>0</v>
      </c>
      <c r="Y261" s="189">
        <v>25.2</v>
      </c>
      <c r="Z261" s="80">
        <f>+W261*'PRECIOS SEGUN ADJ. (FRONTERIZO)'!$B$4*'PRECIOS SEGUN ADJ. (FRONTERIZO)'!$C$4</f>
        <v>0</v>
      </c>
      <c r="AA261" s="80" t="e" vm="1">
        <f>+[4]!NumLetras(Z261,"PESO","PESOS DOMINICANOS","$EE $m CON #d/100 CENTAVOS")</f>
        <v>#VALUE!</v>
      </c>
      <c r="AB261" s="165">
        <v>69</v>
      </c>
      <c r="AC261" s="37">
        <f t="shared" si="181"/>
        <v>2760</v>
      </c>
      <c r="AD261" s="189">
        <v>87.91</v>
      </c>
      <c r="AE261" s="80">
        <f>+AB261*'PRECIOS SEGUN ADJ (RURAL)'!$B$4*'PRECIOS SEGUN ADJ (RURAL)'!$C$4</f>
        <v>242631.6</v>
      </c>
      <c r="AF261" s="80" t="e" vm="1">
        <f>+[4]!NumLetras(AE261,"PESO","PESOS DOMINICANOS","$EE $m CON #d/100 CENTAVOS")</f>
        <v>#VALUE!</v>
      </c>
      <c r="AG261" s="80">
        <f t="shared" si="205"/>
        <v>43673.69</v>
      </c>
      <c r="AH261" s="165">
        <v>83</v>
      </c>
      <c r="AI261" s="37">
        <f t="shared" si="182"/>
        <v>3320</v>
      </c>
      <c r="AJ261" s="189">
        <v>53.95</v>
      </c>
      <c r="AK261" s="80">
        <f>+AH261*'PRECIOS SEGUN ADJ (RURAL)'!$B$5*'PRECIOS SEGUN ADJ (RURAL)'!$C$5</f>
        <v>179114</v>
      </c>
      <c r="AL261" s="80" t="e" vm="1">
        <f>+[4]!NumLetras(AK261,"PESO","PESOS DOMINICANOS","$EE $m CON #d/100 CENTAVOS")</f>
        <v>#VALUE!</v>
      </c>
      <c r="AM261" s="165">
        <v>11</v>
      </c>
      <c r="AN261" s="37">
        <f t="shared" si="183"/>
        <v>440</v>
      </c>
      <c r="AO261" s="189">
        <v>29.05</v>
      </c>
      <c r="AP261" s="80">
        <f>+AM261*'PRECIOS SEGUN ADJ (RURAL)'!$B$6*'PRECIOS SEGUN ADJ (RURAL)'!$C$6</f>
        <v>12782</v>
      </c>
      <c r="AQ261" s="80" t="e" vm="1">
        <f>+[4]!NumLetras(AP261,"PESO","PESOS DOMINICANOS","$EE $m CON #d/100 CENTAVOS")</f>
        <v>#VALUE!</v>
      </c>
      <c r="AR261" s="80">
        <f t="shared" si="206"/>
        <v>2045.12</v>
      </c>
      <c r="AS261" s="165">
        <v>25</v>
      </c>
      <c r="AT261" s="37">
        <f t="shared" si="184"/>
        <v>1000</v>
      </c>
      <c r="AU261" s="189">
        <v>304.44</v>
      </c>
      <c r="AV261" s="80">
        <f>+AS261*'PRECIOS SEGUN ADJ (RURAL)'!$B$7*'PRECIOS SEGUN ADJ (RURAL)'!$C$7</f>
        <v>304440</v>
      </c>
      <c r="AW261" s="80" t="e" vm="1">
        <f>+[4]!NumLetras(AV261,"PESO","PESOS DOMINICANOS","$EE $m CON #d/100 CENTAVOS")</f>
        <v>#VALUE!</v>
      </c>
      <c r="AX261" s="80">
        <f t="shared" si="207"/>
        <v>54799.199999999997</v>
      </c>
      <c r="AY261" s="37">
        <v>0</v>
      </c>
      <c r="AZ261" s="37">
        <f t="shared" si="215"/>
        <v>0</v>
      </c>
      <c r="BA261" s="189">
        <v>18.899999999999999</v>
      </c>
      <c r="BB261" s="80">
        <f>+AY261*'PRECIOS SEGUN ADJ. (FRONTERIZO)'!$B$9*'PRECIOS SEGUN ADJ. (FRONTERIZO)'!$C$9</f>
        <v>0</v>
      </c>
      <c r="BC261" s="80" t="e" vm="1">
        <f>+[4]!NumLetras(BB261,"PESO","PESOS DOMINICANOS","$EE $m CON #d/100 CENTAVOS")</f>
        <v>#VALUE!</v>
      </c>
      <c r="BD261" s="165">
        <v>6</v>
      </c>
      <c r="BE261" s="37">
        <f t="shared" si="185"/>
        <v>240</v>
      </c>
      <c r="BF261" s="189">
        <v>140.38999999999999</v>
      </c>
      <c r="BG261" s="80">
        <f>+BD261*'PRECIOS SEGUN ADJ (RURAL)'!$B$8*'PRECIOS SEGUN ADJ (RURAL)'!$C$8</f>
        <v>33693.599999999999</v>
      </c>
      <c r="BH261" s="80" t="e" vm="1">
        <f>+[4]!NumLetras(BG261,"PESO","PESOS DOMINICANOS","$EE $m CON #d/100 CENTAVOS")</f>
        <v>#VALUE!</v>
      </c>
      <c r="BI261" s="80">
        <f t="shared" si="208"/>
        <v>6064.85</v>
      </c>
      <c r="BJ261" s="37">
        <v>0</v>
      </c>
      <c r="BK261" s="37">
        <f t="shared" si="216"/>
        <v>0</v>
      </c>
      <c r="BL261" s="189">
        <v>31.459999999999997</v>
      </c>
      <c r="BM261" s="80">
        <f>+BJ261*'PRECIOS SEGUN ADJ. (FRONTERIZO)'!$B$11*'PRECIOS SEGUN ADJ. (FRONTERIZO)'!$C$11</f>
        <v>0</v>
      </c>
      <c r="BN261" s="80" t="e" vm="1">
        <f>+[4]!NumLetras(BM261,"PESO","PESOS DOMINICANOS","$EE $m CON #d/100 CENTAVOS")</f>
        <v>#VALUE!</v>
      </c>
      <c r="BO261" s="165">
        <v>21</v>
      </c>
      <c r="BP261" s="37">
        <f t="shared" si="186"/>
        <v>840</v>
      </c>
      <c r="BQ261" s="189">
        <v>68.099999999999994</v>
      </c>
      <c r="BR261" s="80">
        <f>+BO261*'PRECIOS SEGUN ADJ (RURAL)'!$B$9*'PRECIOS SEGUN ADJ (RURAL)'!$C$9</f>
        <v>57204</v>
      </c>
      <c r="BS261" s="80" t="e" vm="1">
        <f>+[4]!NumLetras(BR261,"PESO","PESOS DOMINICANOS","$EE $m CON #d/100 CENTAVOS")</f>
        <v>#VALUE!</v>
      </c>
      <c r="BT261" s="165">
        <v>442</v>
      </c>
      <c r="BU261" s="37">
        <f t="shared" si="209"/>
        <v>8840</v>
      </c>
      <c r="BV261" s="189">
        <v>5.5</v>
      </c>
      <c r="BW261" s="80">
        <f>+BT261*'PRECIOS SEGUN ADJ (RURAL)'!$B$10*'PRECIOS SEGUN ADJ (RURAL)'!$C$10</f>
        <v>48620</v>
      </c>
      <c r="BX261" s="80" t="e" vm="1">
        <f>+[4]!NumLetras(BW261,"PESO","PESOS DOMINICANOS","$EE $m CON #d/100 CENTAVOS")</f>
        <v>#VALUE!</v>
      </c>
      <c r="BY261" s="165">
        <v>442</v>
      </c>
      <c r="BZ261" s="37">
        <f t="shared" si="187"/>
        <v>17680</v>
      </c>
      <c r="CA261" s="189">
        <v>7.1500000000000012</v>
      </c>
      <c r="CB261" s="80">
        <f>+BY261*'PRECIOS SEGUN ADJ (RURAL)'!$B$11*'PRECIOS SEGUN ADJ (RURAL)'!$C$11</f>
        <v>126412</v>
      </c>
      <c r="CC261" s="80" t="e" vm="1">
        <f>+[4]!NumLetras(CB261,"PESO","PESOS DOMINICANOS","$EE $m CON #d/100 CENTAVOS")</f>
        <v>#VALUE!</v>
      </c>
      <c r="CD261" s="165">
        <v>442</v>
      </c>
      <c r="CE261" s="37">
        <f t="shared" si="188"/>
        <v>17680</v>
      </c>
      <c r="CF261" s="189">
        <v>6.84</v>
      </c>
      <c r="CG261" s="80">
        <f>+CD261*'PRECIOS SEGUN ADJ (RURAL)'!$B$12*'PRECIOS SEGUN ADJ (RURAL)'!$C$12</f>
        <v>120931.19999999998</v>
      </c>
      <c r="CH261" s="80" t="e" vm="1">
        <f>+[4]!NumLetras(CG261,"PESO","PESOS DOMINICANOS","$EE $m CON #d/100 CENTAVOS")</f>
        <v>#VALUE!</v>
      </c>
      <c r="CI261" s="37">
        <v>0</v>
      </c>
      <c r="CJ261" s="37">
        <f t="shared" si="217"/>
        <v>0</v>
      </c>
      <c r="CK261" s="189">
        <v>60</v>
      </c>
      <c r="CL261" s="80">
        <f>+CI261*'PRECIOS SEGUN ADJ. (FRONTERIZO)'!$B$16*'PRECIOS SEGUN ADJ. (FRONTERIZO)'!$C$16</f>
        <v>0</v>
      </c>
      <c r="CM261" s="80" t="e" vm="1">
        <f>+[4]!NumLetras(CL261,"PESO","PESOS DOMINICANOS","$EE $m CON #d/100 CENTAVOS")</f>
        <v>#VALUE!</v>
      </c>
      <c r="CN261" s="80">
        <f t="shared" si="189"/>
        <v>0</v>
      </c>
      <c r="CO261" s="37">
        <v>0</v>
      </c>
      <c r="CP261" s="37">
        <f t="shared" si="218"/>
        <v>0</v>
      </c>
      <c r="CQ261" s="189">
        <v>55.649999999999991</v>
      </c>
      <c r="CR261" s="80">
        <f>+CO261*'PRECIOS SEGUN ADJ. (FRONTERIZO)'!$B$17*'PRECIOS SEGUN ADJ. (FRONTERIZO)'!$C$17</f>
        <v>0</v>
      </c>
      <c r="CS261" s="80" t="e" vm="1">
        <f>+[4]!NumLetras(CR261,"PESO","PESOS DOMINICANOS","$EE $m CON #d/100 CENTAVOS")</f>
        <v>#VALUE!</v>
      </c>
      <c r="CT261" s="80">
        <f t="shared" si="190"/>
        <v>0</v>
      </c>
      <c r="CU261" s="165">
        <v>442</v>
      </c>
      <c r="CV261" s="37">
        <f t="shared" si="191"/>
        <v>17680</v>
      </c>
      <c r="CW261" s="189">
        <v>6.5999999999999988</v>
      </c>
      <c r="CX261" s="80">
        <f>+CU261*'PRECIOS SEGUN ADJ (RURAL)'!$B$14*'PRECIOS SEGUN ADJ (RURAL)'!$C$14</f>
        <v>116688</v>
      </c>
      <c r="CY261" s="80" t="e" vm="1">
        <f>+[4]!NumLetras(CX261,"PESO","PESOS DOMINICANOS","$EE $m CON #d/100 CENTAVOS")</f>
        <v>#VALUE!</v>
      </c>
      <c r="CZ261" s="37">
        <v>0</v>
      </c>
      <c r="DA261" s="37">
        <f t="shared" si="219"/>
        <v>0</v>
      </c>
      <c r="DB261" s="189">
        <v>65.75</v>
      </c>
      <c r="DC261" s="80">
        <f>+CZ261*'PRECIOS SEGUN ADJ. (FRONTERIZO)'!$B$19*'PRECIOS SEGUN ADJ. (FRONTERIZO)'!$C$19</f>
        <v>0</v>
      </c>
      <c r="DD261" s="80" t="e" vm="1">
        <f>+[4]!NumLetras(DC261,"PESO","PESOS DOMINICANOS","$EE $m CON #d/100 CENTAVOS")</f>
        <v>#VALUE!</v>
      </c>
      <c r="DE261" s="80">
        <f t="shared" si="192"/>
        <v>0</v>
      </c>
      <c r="DF261" s="165">
        <v>17</v>
      </c>
      <c r="DG261" s="37">
        <f t="shared" si="193"/>
        <v>680</v>
      </c>
      <c r="DH261" s="189">
        <v>82.59999999999998</v>
      </c>
      <c r="DI261" s="80">
        <f>+DF261*'PRECIOS SEGUN ADJ (RURAL)'!$B$15*'PRECIOS SEGUN ADJ (RURAL)'!$C$15</f>
        <v>56167.999999999993</v>
      </c>
      <c r="DJ261" s="80" t="e" vm="1">
        <f>+[4]!NumLetras(DI261,"PESO","PESOS DOMINICANOS","$EE $m CON #d/100 CENTAVOS")</f>
        <v>#VALUE!</v>
      </c>
      <c r="DK261" s="80">
        <f t="shared" si="210"/>
        <v>10110.24</v>
      </c>
      <c r="DL261" s="165">
        <v>442</v>
      </c>
      <c r="DM261" s="37">
        <f t="shared" si="194"/>
        <v>17680</v>
      </c>
      <c r="DN261" s="189">
        <v>23.059999999999995</v>
      </c>
      <c r="DO261" s="80">
        <f>+DL261*'PRECIOS SEGUN ADJ (RURAL)'!$B$17*'PRECIOS SEGUN ADJ (RURAL)'!$C$17</f>
        <v>407700.79999999993</v>
      </c>
      <c r="DP261" s="80" t="e" vm="1">
        <f>+[4]!NumLetras(DO261,"PESO","PESOS DOMINICANOS","$EE $m CON #d/100 CENTAVOS")</f>
        <v>#VALUE!</v>
      </c>
      <c r="DQ261" s="192">
        <v>0</v>
      </c>
      <c r="DR261" s="192">
        <f t="shared" si="220"/>
        <v>0</v>
      </c>
      <c r="DS261" s="189">
        <v>80.849999999999994</v>
      </c>
      <c r="DT261" s="80">
        <f>+DQ261*'PRECIOS SEGUN ADJ. (FRONTERIZO)'!$B$22*'PRECIOS SEGUN ADJ. (FRONTERIZO)'!$C$22</f>
        <v>0</v>
      </c>
      <c r="DU261" s="80" t="e" vm="1">
        <f>+[4]!NumLetras(DT261,"PESO","PESOS DOMINICANOS","$EE $m CON #d/100 CENTAVOS")</f>
        <v>#VALUE!</v>
      </c>
      <c r="DV261" s="165">
        <v>19</v>
      </c>
      <c r="DW261" s="37">
        <f t="shared" si="195"/>
        <v>760</v>
      </c>
      <c r="DX261" s="189">
        <v>21.83</v>
      </c>
      <c r="DY261" s="80">
        <f>+DV261*'PRECIOS SEGUN ADJ (RURAL)'!$B$19*'PRECIOS SEGUN ADJ (RURAL)'!$C$19</f>
        <v>16590.8</v>
      </c>
      <c r="DZ261" s="80" t="e" vm="1">
        <f>+[4]!NumLetras(DY261,"PESO","PESOS DOMINICANOS","$EE $m CON #d/100 CENTAVOS")</f>
        <v>#VALUE!</v>
      </c>
      <c r="EA261" s="80">
        <f t="shared" si="211"/>
        <v>2986.34</v>
      </c>
      <c r="EB261" s="165">
        <v>66</v>
      </c>
      <c r="EC261" s="37">
        <f t="shared" si="196"/>
        <v>2640</v>
      </c>
      <c r="ED261" s="189">
        <v>33</v>
      </c>
      <c r="EE261" s="80">
        <f>+EB261*'PRECIOS SEGUN ADJ (RURAL)'!$B$20*'PRECIOS SEGUN ADJ (RURAL)'!$C$20</f>
        <v>87120</v>
      </c>
      <c r="EF261" s="80" t="e" vm="1">
        <f>+[4]!NumLetras(EE261,"PESO","PESOS DOMINICANOS","$EE $m CON #d/100 CENTAVOS")</f>
        <v>#VALUE!</v>
      </c>
      <c r="EG261" s="37">
        <v>0</v>
      </c>
      <c r="EH261" s="37">
        <f t="shared" si="221"/>
        <v>0</v>
      </c>
      <c r="EI261" s="189">
        <v>15.789999999999997</v>
      </c>
      <c r="EJ261" s="80">
        <f>+EG261*'PRECIOS SEGUN ADJ. (FRONTERIZO)'!$B$25*'PRECIOS SEGUN ADJ. (FRONTERIZO)'!$C$25</f>
        <v>0</v>
      </c>
      <c r="EK261" s="80" t="e" vm="1">
        <f>+[4]!NumLetras(EJ261,"PESO","PESOS DOMINICANOS","$EE $m CON #d/100 CENTAVOS")</f>
        <v>#VALUE!</v>
      </c>
      <c r="EL261" s="37">
        <v>0</v>
      </c>
      <c r="EM261" s="37">
        <f t="shared" si="222"/>
        <v>0</v>
      </c>
      <c r="EN261" s="189">
        <v>31.5</v>
      </c>
      <c r="EO261" s="80">
        <f>+EL261*'PRECIOS SEGUN ADJ. (FRONTERIZO)'!$B$26*'PRECIOS SEGUN ADJ. (FRONTERIZO)'!$C$26</f>
        <v>0</v>
      </c>
      <c r="EP261" s="80" t="e" vm="1">
        <f>+[4]!NumLetras(EO261,"PESO","PESOS DOMINICANOS","$EE $m CON #d/100 CENTAVOS")</f>
        <v>#VALUE!</v>
      </c>
      <c r="EQ261" s="193">
        <v>57</v>
      </c>
      <c r="ER261" s="194">
        <f t="shared" si="197"/>
        <v>2280</v>
      </c>
      <c r="ES261" s="195">
        <v>21.68</v>
      </c>
      <c r="ET261" s="196">
        <f>+EQ261*'PRECIOS SEGUN ADJ (RURAL)'!$B$13*'PRECIOS SEGUN ADJ (RURAL)'!$C$13</f>
        <v>49430.400000000001</v>
      </c>
      <c r="EU261" s="196" t="e" vm="1">
        <f>+[4]!NumLetras(ET261,"PESO","PESOS DOMINICANOS","$EE $m CON #d/100 CENTAVOS")</f>
        <v>#VALUE!</v>
      </c>
      <c r="EV261" s="197">
        <v>442</v>
      </c>
      <c r="EW261" s="198">
        <f t="shared" si="212"/>
        <v>8840</v>
      </c>
      <c r="EX261" s="199">
        <v>5.5</v>
      </c>
      <c r="EY261" s="200">
        <f>+EV261*'PRECIOS SEGUN ADJ (RURAL)'!$B$16*'PRECIOS SEGUN ADJ (RURAL)'!$C$16</f>
        <v>48620</v>
      </c>
      <c r="EZ261" s="200" t="e" vm="1">
        <f>+[4]!NumLetras(EY261,"PESO","PESOS DOMINICANOS","$EE $m CON #d/100 CENTAVOS")</f>
        <v>#VALUE!</v>
      </c>
      <c r="FA261" s="201">
        <v>25</v>
      </c>
      <c r="FB261" s="202">
        <f t="shared" si="198"/>
        <v>1000</v>
      </c>
      <c r="FC261" s="203">
        <v>220</v>
      </c>
      <c r="FD261" s="204">
        <f>+FA261*'PRECIOS SEGUN ADJ (RURAL)'!$B$18*'PRECIOS SEGUN ADJ (RURAL)'!$C$18</f>
        <v>220000</v>
      </c>
      <c r="FE261" s="204" t="e" vm="1">
        <f>+[4]!NumLetras(FD261,"PESO","PESOS DOMINICANOS","$EE $m CON #d/100 CENTAVOS")</f>
        <v>#VALUE!</v>
      </c>
      <c r="FF261" s="204">
        <f t="shared" si="213"/>
        <v>39600</v>
      </c>
      <c r="FG261" s="80">
        <f t="shared" si="224"/>
        <v>2210689.5999999996</v>
      </c>
      <c r="FH261" s="80" t="e" vm="1">
        <f>+[4]!NumLetras(FG261,"PESO","PESOS DOMINICANOS","$EE $m CON #d/100 CENTAVOS")</f>
        <v>#VALUE!</v>
      </c>
      <c r="FI261" s="80">
        <f t="shared" si="223"/>
        <v>171219.15000000002</v>
      </c>
      <c r="FJ261" s="80" t="e" vm="1">
        <f>+[4]!NumLetras(FI261,"PESO","PESOS DOMINICANOS","$EE $m CON #d/100 CENTAVOS")</f>
        <v>#VALUE!</v>
      </c>
      <c r="FK261" s="80">
        <f t="shared" si="199"/>
        <v>2039470.4499999997</v>
      </c>
      <c r="FL261" s="80" t="e" vm="1">
        <f>+[4]!NumLetras(FK261,"PESO","PESOS DOMINICANOS","$EE $m CON #d/100 CENTAVOS")</f>
        <v>#VALUE!</v>
      </c>
      <c r="FM261" s="80">
        <f t="shared" si="200"/>
        <v>442137.92</v>
      </c>
      <c r="FN261" s="80" t="e" vm="1">
        <f>+[4]!NumLetras(FM261,"PESO","PESOS DOMINICANOS","$EE $m CON #d/100 CENTAVOS")</f>
        <v>#VALUE!</v>
      </c>
      <c r="FO261" s="80">
        <f t="shared" si="201"/>
        <v>22106.9</v>
      </c>
      <c r="FP261" s="80" t="e" vm="1">
        <f>+[4]!NumLetras(FO261,"PESO","PESOS DOMINICANOS","$EE $m CON #d/100 CENTAVOS")</f>
        <v>#VALUE!</v>
      </c>
      <c r="FQ261" s="80"/>
      <c r="FR261" s="80">
        <f t="shared" si="202"/>
        <v>1768551.6799999997</v>
      </c>
      <c r="FS261" s="80" t="e" vm="1">
        <f>+[4]!NumLetras(FR261,"PESO","PESOS DOMINICANOS","$EE $m CON #d/100 CENTAVOS")</f>
        <v>#VALUE!</v>
      </c>
      <c r="FT261" s="37" t="str">
        <f>+VLOOKUP(D261,'RURAL XENIA'!F:G,2,0)</f>
        <v>R-27</v>
      </c>
    </row>
    <row r="262" spans="1:176">
      <c r="A262" s="37">
        <v>151</v>
      </c>
      <c r="B262" s="37">
        <v>151</v>
      </c>
      <c r="C262" s="26" t="s">
        <v>3810</v>
      </c>
      <c r="D262" s="37">
        <v>131745431</v>
      </c>
      <c r="E262" s="37">
        <f>+VLOOKUP(D262,'INFORMACION DE PROVEEDORES'!C:I,2,0)</f>
        <v>131745431</v>
      </c>
      <c r="F262" s="26" t="str">
        <f>+VLOOKUP(D262,'INFORMACION DE PROVEEDORES'!C:J,4,0)</f>
        <v>FRANCISCA FIGUEREO GONZALEZ DE MARTE</v>
      </c>
      <c r="G262" s="37" t="str">
        <f>+VLOOKUP(D262,'INFORMACION DE PROVEEDORES'!C:K,5,0)</f>
        <v>010-0040176-8</v>
      </c>
      <c r="H262" s="26" t="str">
        <f>+VLOOKUP(D262,'INFORMACION DE PROVEEDORES'!C:L,7,0)</f>
        <v>SANTOME ESQ. SANCHEZ, CUBICULO 2, PLAZA COMAS PEREIRA, BARRIO NUEVO</v>
      </c>
      <c r="I262" s="37" t="str">
        <f>+VLOOKUP(D262,'INFORMACION DE PROVEEDORES'!C:M,3,0)</f>
        <v xml:space="preserve"> JURÍDICA</v>
      </c>
      <c r="J262" s="37">
        <v>1</v>
      </c>
      <c r="K262" s="37">
        <v>670</v>
      </c>
      <c r="L262" s="37">
        <v>45</v>
      </c>
      <c r="M262" s="37">
        <f t="shared" si="203"/>
        <v>1800</v>
      </c>
      <c r="N262" s="189">
        <v>60.180000000000007</v>
      </c>
      <c r="O262" s="80">
        <f>+L262*'PRECIOS SEGUN ADJ (RURAL)'!$B$2*'PRECIOS SEGUN ADJ (RURAL)'!$C$2</f>
        <v>108324</v>
      </c>
      <c r="P262" s="80" t="e" vm="1">
        <f>+[4]!NumLetras(O262,"PESO","PESOS DOMINICANOS","$EE $m CON #d/100 CENTAVOS")</f>
        <v>#VALUE!</v>
      </c>
      <c r="Q262" s="80">
        <f t="shared" si="204"/>
        <v>17331.84</v>
      </c>
      <c r="R262" s="165">
        <v>8</v>
      </c>
      <c r="S262" s="37">
        <f t="shared" si="180"/>
        <v>320</v>
      </c>
      <c r="T262" s="189">
        <v>33</v>
      </c>
      <c r="U262" s="80">
        <f>+R262*'PRECIOS SEGUN ADJ (RURAL)'!$B$3*'PRECIOS SEGUN ADJ (RURAL)'!$C$3</f>
        <v>10560</v>
      </c>
      <c r="V262" s="80" t="e" vm="1">
        <f>+[4]!NumLetras(U262,"PESO","PESOS DOMINICANOS","$EE $m CON #d/100 CENTAVOS")</f>
        <v>#VALUE!</v>
      </c>
      <c r="W262" s="192">
        <v>0</v>
      </c>
      <c r="X262" s="37">
        <f t="shared" si="214"/>
        <v>0</v>
      </c>
      <c r="Y262" s="189">
        <v>25.2</v>
      </c>
      <c r="Z262" s="80">
        <f>+W262*'PRECIOS SEGUN ADJ. (FRONTERIZO)'!$B$4*'PRECIOS SEGUN ADJ. (FRONTERIZO)'!$C$4</f>
        <v>0</v>
      </c>
      <c r="AA262" s="80" t="e" vm="1">
        <f>+[4]!NumLetras(Z262,"PESO","PESOS DOMINICANOS","$EE $m CON #d/100 CENTAVOS")</f>
        <v>#VALUE!</v>
      </c>
      <c r="AB262" s="165">
        <v>102</v>
      </c>
      <c r="AC262" s="37">
        <f t="shared" si="181"/>
        <v>4080</v>
      </c>
      <c r="AD262" s="189">
        <v>87.91</v>
      </c>
      <c r="AE262" s="80">
        <f>+AB262*'PRECIOS SEGUN ADJ (RURAL)'!$B$4*'PRECIOS SEGUN ADJ (RURAL)'!$C$4</f>
        <v>358672.8</v>
      </c>
      <c r="AF262" s="80" t="e" vm="1">
        <f>+[4]!NumLetras(AE262,"PESO","PESOS DOMINICANOS","$EE $m CON #d/100 CENTAVOS")</f>
        <v>#VALUE!</v>
      </c>
      <c r="AG262" s="80">
        <f t="shared" si="205"/>
        <v>64561.1</v>
      </c>
      <c r="AH262" s="165">
        <v>123</v>
      </c>
      <c r="AI262" s="37">
        <f t="shared" si="182"/>
        <v>4920</v>
      </c>
      <c r="AJ262" s="189">
        <v>53.95</v>
      </c>
      <c r="AK262" s="80">
        <f>+AH262*'PRECIOS SEGUN ADJ (RURAL)'!$B$5*'PRECIOS SEGUN ADJ (RURAL)'!$C$5</f>
        <v>265434</v>
      </c>
      <c r="AL262" s="80" t="e" vm="1">
        <f>+[4]!NumLetras(AK262,"PESO","PESOS DOMINICANOS","$EE $m CON #d/100 CENTAVOS")</f>
        <v>#VALUE!</v>
      </c>
      <c r="AM262" s="165">
        <v>15</v>
      </c>
      <c r="AN262" s="37">
        <f t="shared" si="183"/>
        <v>600</v>
      </c>
      <c r="AO262" s="189">
        <v>29.05</v>
      </c>
      <c r="AP262" s="80">
        <f>+AM262*'PRECIOS SEGUN ADJ (RURAL)'!$B$6*'PRECIOS SEGUN ADJ (RURAL)'!$C$6</f>
        <v>17430</v>
      </c>
      <c r="AQ262" s="80" t="e" vm="1">
        <f>+[4]!NumLetras(AP262,"PESO","PESOS DOMINICANOS","$EE $m CON #d/100 CENTAVOS")</f>
        <v>#VALUE!</v>
      </c>
      <c r="AR262" s="80">
        <f t="shared" si="206"/>
        <v>2788.8</v>
      </c>
      <c r="AS262" s="165">
        <v>37</v>
      </c>
      <c r="AT262" s="37">
        <f t="shared" si="184"/>
        <v>1480</v>
      </c>
      <c r="AU262" s="189">
        <v>304.44</v>
      </c>
      <c r="AV262" s="80">
        <f>+AS262*'PRECIOS SEGUN ADJ (RURAL)'!$B$7*'PRECIOS SEGUN ADJ (RURAL)'!$C$7</f>
        <v>450571.2</v>
      </c>
      <c r="AW262" s="80" t="e" vm="1">
        <f>+[4]!NumLetras(AV262,"PESO","PESOS DOMINICANOS","$EE $m CON #d/100 CENTAVOS")</f>
        <v>#VALUE!</v>
      </c>
      <c r="AX262" s="80">
        <f t="shared" si="207"/>
        <v>81102.820000000007</v>
      </c>
      <c r="AY262" s="37">
        <v>0</v>
      </c>
      <c r="AZ262" s="37">
        <f t="shared" si="215"/>
        <v>0</v>
      </c>
      <c r="BA262" s="189">
        <v>18.899999999999999</v>
      </c>
      <c r="BB262" s="80">
        <f>+AY262*'PRECIOS SEGUN ADJ. (FRONTERIZO)'!$B$9*'PRECIOS SEGUN ADJ. (FRONTERIZO)'!$C$9</f>
        <v>0</v>
      </c>
      <c r="BC262" s="80" t="e" vm="1">
        <f>+[4]!NumLetras(BB262,"PESO","PESOS DOMINICANOS","$EE $m CON #d/100 CENTAVOS")</f>
        <v>#VALUE!</v>
      </c>
      <c r="BD262" s="165">
        <v>8</v>
      </c>
      <c r="BE262" s="37">
        <f t="shared" si="185"/>
        <v>320</v>
      </c>
      <c r="BF262" s="189">
        <v>140.38999999999999</v>
      </c>
      <c r="BG262" s="80">
        <f>+BD262*'PRECIOS SEGUN ADJ (RURAL)'!$B$8*'PRECIOS SEGUN ADJ (RURAL)'!$C$8</f>
        <v>44924.799999999996</v>
      </c>
      <c r="BH262" s="80" t="e" vm="1">
        <f>+[4]!NumLetras(BG262,"PESO","PESOS DOMINICANOS","$EE $m CON #d/100 CENTAVOS")</f>
        <v>#VALUE!</v>
      </c>
      <c r="BI262" s="80">
        <f t="shared" si="208"/>
        <v>8086.46</v>
      </c>
      <c r="BJ262" s="37">
        <v>0</v>
      </c>
      <c r="BK262" s="37">
        <f t="shared" si="216"/>
        <v>0</v>
      </c>
      <c r="BL262" s="189">
        <v>31.459999999999997</v>
      </c>
      <c r="BM262" s="80">
        <f>+BJ262*'PRECIOS SEGUN ADJ. (FRONTERIZO)'!$B$11*'PRECIOS SEGUN ADJ. (FRONTERIZO)'!$C$11</f>
        <v>0</v>
      </c>
      <c r="BN262" s="80" t="e" vm="1">
        <f>+[4]!NumLetras(BM262,"PESO","PESOS DOMINICANOS","$EE $m CON #d/100 CENTAVOS")</f>
        <v>#VALUE!</v>
      </c>
      <c r="BO262" s="165">
        <v>30</v>
      </c>
      <c r="BP262" s="37">
        <f t="shared" si="186"/>
        <v>1200</v>
      </c>
      <c r="BQ262" s="189">
        <v>68.099999999999994</v>
      </c>
      <c r="BR262" s="80">
        <f>+BO262*'PRECIOS SEGUN ADJ (RURAL)'!$B$9*'PRECIOS SEGUN ADJ (RURAL)'!$C$9</f>
        <v>81719.999999999985</v>
      </c>
      <c r="BS262" s="80" t="e" vm="1">
        <f>+[4]!NumLetras(BR262,"PESO","PESOS DOMINICANOS","$EE $m CON #d/100 CENTAVOS")</f>
        <v>#VALUE!</v>
      </c>
      <c r="BT262" s="165">
        <v>670</v>
      </c>
      <c r="BU262" s="37">
        <f t="shared" si="209"/>
        <v>13400</v>
      </c>
      <c r="BV262" s="189">
        <v>5.5</v>
      </c>
      <c r="BW262" s="80">
        <f>+BT262*'PRECIOS SEGUN ADJ (RURAL)'!$B$10*'PRECIOS SEGUN ADJ (RURAL)'!$C$10</f>
        <v>73700</v>
      </c>
      <c r="BX262" s="80" t="e" vm="1">
        <f>+[4]!NumLetras(BW262,"PESO","PESOS DOMINICANOS","$EE $m CON #d/100 CENTAVOS")</f>
        <v>#VALUE!</v>
      </c>
      <c r="BY262" s="165">
        <v>670</v>
      </c>
      <c r="BZ262" s="37">
        <f t="shared" si="187"/>
        <v>26800</v>
      </c>
      <c r="CA262" s="189">
        <v>7.1500000000000012</v>
      </c>
      <c r="CB262" s="80">
        <f>+BY262*'PRECIOS SEGUN ADJ (RURAL)'!$B$11*'PRECIOS SEGUN ADJ (RURAL)'!$C$11</f>
        <v>191620</v>
      </c>
      <c r="CC262" s="80" t="e" vm="1">
        <f>+[4]!NumLetras(CB262,"PESO","PESOS DOMINICANOS","$EE $m CON #d/100 CENTAVOS")</f>
        <v>#VALUE!</v>
      </c>
      <c r="CD262" s="165">
        <v>670</v>
      </c>
      <c r="CE262" s="37">
        <f t="shared" si="188"/>
        <v>26800</v>
      </c>
      <c r="CF262" s="189">
        <v>6.84</v>
      </c>
      <c r="CG262" s="80">
        <f>+CD262*'PRECIOS SEGUN ADJ (RURAL)'!$B$12*'PRECIOS SEGUN ADJ (RURAL)'!$C$12</f>
        <v>183312</v>
      </c>
      <c r="CH262" s="80" t="e" vm="1">
        <f>+[4]!NumLetras(CG262,"PESO","PESOS DOMINICANOS","$EE $m CON #d/100 CENTAVOS")</f>
        <v>#VALUE!</v>
      </c>
      <c r="CI262" s="37">
        <v>0</v>
      </c>
      <c r="CJ262" s="37">
        <f t="shared" si="217"/>
        <v>0</v>
      </c>
      <c r="CK262" s="189">
        <v>60</v>
      </c>
      <c r="CL262" s="80">
        <f>+CI262*'PRECIOS SEGUN ADJ. (FRONTERIZO)'!$B$16*'PRECIOS SEGUN ADJ. (FRONTERIZO)'!$C$16</f>
        <v>0</v>
      </c>
      <c r="CM262" s="80" t="e" vm="1">
        <f>+[4]!NumLetras(CL262,"PESO","PESOS DOMINICANOS","$EE $m CON #d/100 CENTAVOS")</f>
        <v>#VALUE!</v>
      </c>
      <c r="CN262" s="80">
        <f t="shared" si="189"/>
        <v>0</v>
      </c>
      <c r="CO262" s="37">
        <v>0</v>
      </c>
      <c r="CP262" s="37">
        <f t="shared" si="218"/>
        <v>0</v>
      </c>
      <c r="CQ262" s="189">
        <v>55.649999999999991</v>
      </c>
      <c r="CR262" s="80">
        <f>+CO262*'PRECIOS SEGUN ADJ. (FRONTERIZO)'!$B$17*'PRECIOS SEGUN ADJ. (FRONTERIZO)'!$C$17</f>
        <v>0</v>
      </c>
      <c r="CS262" s="80" t="e" vm="1">
        <f>+[4]!NumLetras(CR262,"PESO","PESOS DOMINICANOS","$EE $m CON #d/100 CENTAVOS")</f>
        <v>#VALUE!</v>
      </c>
      <c r="CT262" s="80">
        <f t="shared" si="190"/>
        <v>0</v>
      </c>
      <c r="CU262" s="165">
        <v>670</v>
      </c>
      <c r="CV262" s="37">
        <f t="shared" si="191"/>
        <v>26800</v>
      </c>
      <c r="CW262" s="189">
        <v>6.5999999999999988</v>
      </c>
      <c r="CX262" s="80">
        <f>+CU262*'PRECIOS SEGUN ADJ (RURAL)'!$B$14*'PRECIOS SEGUN ADJ (RURAL)'!$C$14</f>
        <v>176880</v>
      </c>
      <c r="CY262" s="80" t="e" vm="1">
        <f>+[4]!NumLetras(CX262,"PESO","PESOS DOMINICANOS","$EE $m CON #d/100 CENTAVOS")</f>
        <v>#VALUE!</v>
      </c>
      <c r="CZ262" s="37">
        <v>0</v>
      </c>
      <c r="DA262" s="37">
        <f t="shared" si="219"/>
        <v>0</v>
      </c>
      <c r="DB262" s="189">
        <v>65.75</v>
      </c>
      <c r="DC262" s="80">
        <f>+CZ262*'PRECIOS SEGUN ADJ. (FRONTERIZO)'!$B$19*'PRECIOS SEGUN ADJ. (FRONTERIZO)'!$C$19</f>
        <v>0</v>
      </c>
      <c r="DD262" s="80" t="e" vm="1">
        <f>+[4]!NumLetras(DC262,"PESO","PESOS DOMINICANOS","$EE $m CON #d/100 CENTAVOS")</f>
        <v>#VALUE!</v>
      </c>
      <c r="DE262" s="80">
        <f t="shared" si="192"/>
        <v>0</v>
      </c>
      <c r="DF262" s="165">
        <v>23</v>
      </c>
      <c r="DG262" s="37">
        <f t="shared" si="193"/>
        <v>920</v>
      </c>
      <c r="DH262" s="189">
        <v>82.59999999999998</v>
      </c>
      <c r="DI262" s="80">
        <f>+DF262*'PRECIOS SEGUN ADJ (RURAL)'!$B$15*'PRECIOS SEGUN ADJ (RURAL)'!$C$15</f>
        <v>75992</v>
      </c>
      <c r="DJ262" s="80" t="e" vm="1">
        <f>+[4]!NumLetras(DI262,"PESO","PESOS DOMINICANOS","$EE $m CON #d/100 CENTAVOS")</f>
        <v>#VALUE!</v>
      </c>
      <c r="DK262" s="80">
        <f t="shared" si="210"/>
        <v>13678.56</v>
      </c>
      <c r="DL262" s="165">
        <v>670</v>
      </c>
      <c r="DM262" s="37">
        <f t="shared" si="194"/>
        <v>26800</v>
      </c>
      <c r="DN262" s="189">
        <v>23.059999999999995</v>
      </c>
      <c r="DO262" s="80">
        <f>+DL262*'PRECIOS SEGUN ADJ (RURAL)'!$B$17*'PRECIOS SEGUN ADJ (RURAL)'!$C$17</f>
        <v>618008</v>
      </c>
      <c r="DP262" s="80" t="e" vm="1">
        <f>+[4]!NumLetras(DO262,"PESO","PESOS DOMINICANOS","$EE $m CON #d/100 CENTAVOS")</f>
        <v>#VALUE!</v>
      </c>
      <c r="DQ262" s="192">
        <v>0</v>
      </c>
      <c r="DR262" s="192">
        <f t="shared" si="220"/>
        <v>0</v>
      </c>
      <c r="DS262" s="189">
        <v>80.849999999999994</v>
      </c>
      <c r="DT262" s="80">
        <f>+DQ262*'PRECIOS SEGUN ADJ. (FRONTERIZO)'!$B$22*'PRECIOS SEGUN ADJ. (FRONTERIZO)'!$C$22</f>
        <v>0</v>
      </c>
      <c r="DU262" s="80" t="e" vm="1">
        <f>+[4]!NumLetras(DT262,"PESO","PESOS DOMINICANOS","$EE $m CON #d/100 CENTAVOS")</f>
        <v>#VALUE!</v>
      </c>
      <c r="DV262" s="165">
        <v>27</v>
      </c>
      <c r="DW262" s="37">
        <f t="shared" si="195"/>
        <v>1080</v>
      </c>
      <c r="DX262" s="189">
        <v>21.83</v>
      </c>
      <c r="DY262" s="80">
        <f>+DV262*'PRECIOS SEGUN ADJ (RURAL)'!$B$19*'PRECIOS SEGUN ADJ (RURAL)'!$C$19</f>
        <v>23576.399999999998</v>
      </c>
      <c r="DZ262" s="80" t="e" vm="1">
        <f>+[4]!NumLetras(DY262,"PESO","PESOS DOMINICANOS","$EE $m CON #d/100 CENTAVOS")</f>
        <v>#VALUE!</v>
      </c>
      <c r="EA262" s="80">
        <f t="shared" si="211"/>
        <v>4243.75</v>
      </c>
      <c r="EB262" s="165">
        <v>97</v>
      </c>
      <c r="EC262" s="37">
        <f t="shared" si="196"/>
        <v>3880</v>
      </c>
      <c r="ED262" s="189">
        <v>33</v>
      </c>
      <c r="EE262" s="80">
        <f>+EB262*'PRECIOS SEGUN ADJ (RURAL)'!$B$20*'PRECIOS SEGUN ADJ (RURAL)'!$C$20</f>
        <v>128040</v>
      </c>
      <c r="EF262" s="80" t="e" vm="1">
        <f>+[4]!NumLetras(EE262,"PESO","PESOS DOMINICANOS","$EE $m CON #d/100 CENTAVOS")</f>
        <v>#VALUE!</v>
      </c>
      <c r="EG262" s="37">
        <v>0</v>
      </c>
      <c r="EH262" s="37">
        <f t="shared" si="221"/>
        <v>0</v>
      </c>
      <c r="EI262" s="189">
        <v>15.789999999999997</v>
      </c>
      <c r="EJ262" s="80">
        <f>+EG262*'PRECIOS SEGUN ADJ. (FRONTERIZO)'!$B$25*'PRECIOS SEGUN ADJ. (FRONTERIZO)'!$C$25</f>
        <v>0</v>
      </c>
      <c r="EK262" s="80" t="e" vm="1">
        <f>+[4]!NumLetras(EJ262,"PESO","PESOS DOMINICANOS","$EE $m CON #d/100 CENTAVOS")</f>
        <v>#VALUE!</v>
      </c>
      <c r="EL262" s="37">
        <v>0</v>
      </c>
      <c r="EM262" s="37">
        <f t="shared" si="222"/>
        <v>0</v>
      </c>
      <c r="EN262" s="189">
        <v>31.5</v>
      </c>
      <c r="EO262" s="80">
        <f>+EL262*'PRECIOS SEGUN ADJ. (FRONTERIZO)'!$B$26*'PRECIOS SEGUN ADJ. (FRONTERIZO)'!$C$26</f>
        <v>0</v>
      </c>
      <c r="EP262" s="80" t="e" vm="1">
        <f>+[4]!NumLetras(EO262,"PESO","PESOS DOMINICANOS","$EE $m CON #d/100 CENTAVOS")</f>
        <v>#VALUE!</v>
      </c>
      <c r="EQ262" s="193">
        <v>85</v>
      </c>
      <c r="ER262" s="194">
        <f t="shared" si="197"/>
        <v>3400</v>
      </c>
      <c r="ES262" s="195">
        <v>21.68</v>
      </c>
      <c r="ET262" s="196">
        <f>+EQ262*'PRECIOS SEGUN ADJ (RURAL)'!$B$13*'PRECIOS SEGUN ADJ (RURAL)'!$C$13</f>
        <v>73712</v>
      </c>
      <c r="EU262" s="196" t="e" vm="1">
        <f>+[4]!NumLetras(ET262,"PESO","PESOS DOMINICANOS","$EE $m CON #d/100 CENTAVOS")</f>
        <v>#VALUE!</v>
      </c>
      <c r="EV262" s="197">
        <v>670</v>
      </c>
      <c r="EW262" s="198">
        <f t="shared" si="212"/>
        <v>13400</v>
      </c>
      <c r="EX262" s="199">
        <v>5.5</v>
      </c>
      <c r="EY262" s="200">
        <f>+EV262*'PRECIOS SEGUN ADJ (RURAL)'!$B$16*'PRECIOS SEGUN ADJ (RURAL)'!$C$16</f>
        <v>73700</v>
      </c>
      <c r="EZ262" s="200" t="e" vm="1">
        <f>+[4]!NumLetras(EY262,"PESO","PESOS DOMINICANOS","$EE $m CON #d/100 CENTAVOS")</f>
        <v>#VALUE!</v>
      </c>
      <c r="FA262" s="201">
        <v>37</v>
      </c>
      <c r="FB262" s="202">
        <f t="shared" si="198"/>
        <v>1480</v>
      </c>
      <c r="FC262" s="203">
        <v>220</v>
      </c>
      <c r="FD262" s="204">
        <f>+FA262*'PRECIOS SEGUN ADJ (RURAL)'!$B$18*'PRECIOS SEGUN ADJ (RURAL)'!$C$18</f>
        <v>325600</v>
      </c>
      <c r="FE262" s="204" t="e" vm="1">
        <f>+[4]!NumLetras(FD262,"PESO","PESOS DOMINICANOS","$EE $m CON #d/100 CENTAVOS")</f>
        <v>#VALUE!</v>
      </c>
      <c r="FF262" s="204">
        <f t="shared" si="213"/>
        <v>58608</v>
      </c>
      <c r="FG262" s="80">
        <f t="shared" si="224"/>
        <v>3281777.1999999997</v>
      </c>
      <c r="FH262" s="80" t="e" vm="1">
        <f>+[4]!NumLetras(FG262,"PESO","PESOS DOMINICANOS","$EE $m CON #d/100 CENTAVOS")</f>
        <v>#VALUE!</v>
      </c>
      <c r="FI262" s="80">
        <f t="shared" si="223"/>
        <v>250401.33</v>
      </c>
      <c r="FJ262" s="80" t="e" vm="1">
        <f>+[4]!NumLetras(FI262,"PESO","PESOS DOMINICANOS","$EE $m CON #d/100 CENTAVOS")</f>
        <v>#VALUE!</v>
      </c>
      <c r="FK262" s="80">
        <f t="shared" si="199"/>
        <v>3031375.8699999996</v>
      </c>
      <c r="FL262" s="80" t="e" vm="1">
        <f>+[4]!NumLetras(FK262,"PESO","PESOS DOMINICANOS","$EE $m CON #d/100 CENTAVOS")</f>
        <v>#VALUE!</v>
      </c>
      <c r="FM262" s="80">
        <f t="shared" si="200"/>
        <v>656355.43999999994</v>
      </c>
      <c r="FN262" s="80" t="e" vm="1">
        <f>+[4]!NumLetras(FM262,"PESO","PESOS DOMINICANOS","$EE $m CON #d/100 CENTAVOS")</f>
        <v>#VALUE!</v>
      </c>
      <c r="FO262" s="80">
        <f t="shared" si="201"/>
        <v>32817.769999999997</v>
      </c>
      <c r="FP262" s="80" t="e" vm="1">
        <f>+[4]!NumLetras(FO262,"PESO","PESOS DOMINICANOS","$EE $m CON #d/100 CENTAVOS")</f>
        <v>#VALUE!</v>
      </c>
      <c r="FQ262" s="80"/>
      <c r="FR262" s="80">
        <f t="shared" si="202"/>
        <v>2625421.7599999998</v>
      </c>
      <c r="FS262" s="80" t="e" vm="1">
        <f>+[4]!NumLetras(FR262,"PESO","PESOS DOMINICANOS","$EE $m CON #d/100 CENTAVOS")</f>
        <v>#VALUE!</v>
      </c>
      <c r="FT262" s="37" t="str">
        <f>+VLOOKUP(D262,'RURAL XENIA'!F:G,2,0)</f>
        <v>R-03</v>
      </c>
    </row>
    <row r="263" spans="1:176">
      <c r="A263" s="37">
        <v>152</v>
      </c>
      <c r="B263" s="37">
        <v>152</v>
      </c>
      <c r="C263" s="26" t="s">
        <v>3830</v>
      </c>
      <c r="D263" s="37">
        <v>132273052</v>
      </c>
      <c r="E263" s="37">
        <f>+VLOOKUP(D263,'INFORMACION DE PROVEEDORES'!C:I,2,0)</f>
        <v>132273052</v>
      </c>
      <c r="F263" s="26" t="str">
        <f>+VLOOKUP(D263,'INFORMACION DE PROVEEDORES'!C:J,4,0)</f>
        <v>SARAH ALEXANDRA HERNANDEZ SUERO</v>
      </c>
      <c r="G263" s="37" t="str">
        <f>+VLOOKUP(D263,'INFORMACION DE PROVEEDORES'!C:K,5,0)</f>
        <v>001-0734016-8</v>
      </c>
      <c r="H263" s="26" t="str">
        <f>+VLOOKUP(D263,'INFORMACION DE PROVEEDORES'!C:L,7,0)</f>
        <v>CALLE EL DESVIO NO.20, LA CAÑISTA (CERCA DE BASILICA)</v>
      </c>
      <c r="I263" s="37" t="str">
        <f>+VLOOKUP(D263,'INFORMACION DE PROVEEDORES'!C:M,3,0)</f>
        <v xml:space="preserve"> JURÍDICA</v>
      </c>
      <c r="J263" s="37">
        <v>1</v>
      </c>
      <c r="K263" s="37">
        <v>310</v>
      </c>
      <c r="L263" s="37">
        <v>21</v>
      </c>
      <c r="M263" s="37">
        <f t="shared" si="203"/>
        <v>840</v>
      </c>
      <c r="N263" s="189">
        <v>60.180000000000007</v>
      </c>
      <c r="O263" s="80">
        <f>+L263*'PRECIOS SEGUN ADJ (RURAL)'!$B$2*'PRECIOS SEGUN ADJ (RURAL)'!$C$2</f>
        <v>50551.199999999997</v>
      </c>
      <c r="P263" s="80" t="e" vm="1">
        <f>+[4]!NumLetras(O263,"PESO","PESOS DOMINICANOS","$EE $m CON #d/100 CENTAVOS")</f>
        <v>#VALUE!</v>
      </c>
      <c r="Q263" s="80">
        <f t="shared" si="204"/>
        <v>8088.19</v>
      </c>
      <c r="R263" s="165">
        <v>4</v>
      </c>
      <c r="S263" s="37">
        <f t="shared" si="180"/>
        <v>160</v>
      </c>
      <c r="T263" s="189">
        <v>33</v>
      </c>
      <c r="U263" s="80">
        <f>+R263*'PRECIOS SEGUN ADJ (RURAL)'!$B$3*'PRECIOS SEGUN ADJ (RURAL)'!$C$3</f>
        <v>5280</v>
      </c>
      <c r="V263" s="80" t="e" vm="1">
        <f>+[4]!NumLetras(U263,"PESO","PESOS DOMINICANOS","$EE $m CON #d/100 CENTAVOS")</f>
        <v>#VALUE!</v>
      </c>
      <c r="W263" s="192">
        <v>0</v>
      </c>
      <c r="X263" s="37">
        <f t="shared" si="214"/>
        <v>0</v>
      </c>
      <c r="Y263" s="189">
        <v>25.2</v>
      </c>
      <c r="Z263" s="80">
        <f>+W263*'PRECIOS SEGUN ADJ. (FRONTERIZO)'!$B$4*'PRECIOS SEGUN ADJ. (FRONTERIZO)'!$C$4</f>
        <v>0</v>
      </c>
      <c r="AA263" s="80" t="e" vm="1">
        <f>+[4]!NumLetras(Z263,"PESO","PESOS DOMINICANOS","$EE $m CON #d/100 CENTAVOS")</f>
        <v>#VALUE!</v>
      </c>
      <c r="AB263" s="165">
        <v>47</v>
      </c>
      <c r="AC263" s="37">
        <f t="shared" si="181"/>
        <v>1880</v>
      </c>
      <c r="AD263" s="189">
        <v>87.91</v>
      </c>
      <c r="AE263" s="80">
        <f>+AB263*'PRECIOS SEGUN ADJ (RURAL)'!$B$4*'PRECIOS SEGUN ADJ (RURAL)'!$C$4</f>
        <v>165270.79999999999</v>
      </c>
      <c r="AF263" s="80" t="e" vm="1">
        <f>+[4]!NumLetras(AE263,"PESO","PESOS DOMINICANOS","$EE $m CON #d/100 CENTAVOS")</f>
        <v>#VALUE!</v>
      </c>
      <c r="AG263" s="80">
        <f t="shared" si="205"/>
        <v>29748.74</v>
      </c>
      <c r="AH263" s="165">
        <v>57</v>
      </c>
      <c r="AI263" s="37">
        <f t="shared" si="182"/>
        <v>2280</v>
      </c>
      <c r="AJ263" s="189">
        <v>53.95</v>
      </c>
      <c r="AK263" s="80">
        <f>+AH263*'PRECIOS SEGUN ADJ (RURAL)'!$B$5*'PRECIOS SEGUN ADJ (RURAL)'!$C$5</f>
        <v>123006</v>
      </c>
      <c r="AL263" s="80" t="e" vm="1">
        <f>+[4]!NumLetras(AK263,"PESO","PESOS DOMINICANOS","$EE $m CON #d/100 CENTAVOS")</f>
        <v>#VALUE!</v>
      </c>
      <c r="AM263" s="165">
        <v>7</v>
      </c>
      <c r="AN263" s="37">
        <f t="shared" si="183"/>
        <v>280</v>
      </c>
      <c r="AO263" s="189">
        <v>29.05</v>
      </c>
      <c r="AP263" s="80">
        <f>+AM263*'PRECIOS SEGUN ADJ (RURAL)'!$B$6*'PRECIOS SEGUN ADJ (RURAL)'!$C$6</f>
        <v>8134</v>
      </c>
      <c r="AQ263" s="80" t="e" vm="1">
        <f>+[4]!NumLetras(AP263,"PESO","PESOS DOMINICANOS","$EE $m CON #d/100 CENTAVOS")</f>
        <v>#VALUE!</v>
      </c>
      <c r="AR263" s="80">
        <f t="shared" si="206"/>
        <v>1301.44</v>
      </c>
      <c r="AS263" s="165">
        <v>18</v>
      </c>
      <c r="AT263" s="37">
        <f t="shared" si="184"/>
        <v>720</v>
      </c>
      <c r="AU263" s="189">
        <v>304.44</v>
      </c>
      <c r="AV263" s="80">
        <f>+AS263*'PRECIOS SEGUN ADJ (RURAL)'!$B$7*'PRECIOS SEGUN ADJ (RURAL)'!$C$7</f>
        <v>219196.79999999999</v>
      </c>
      <c r="AW263" s="80" t="e" vm="1">
        <f>+[4]!NumLetras(AV263,"PESO","PESOS DOMINICANOS","$EE $m CON #d/100 CENTAVOS")</f>
        <v>#VALUE!</v>
      </c>
      <c r="AX263" s="80">
        <f t="shared" si="207"/>
        <v>39455.42</v>
      </c>
      <c r="AY263" s="37">
        <v>0</v>
      </c>
      <c r="AZ263" s="37">
        <f t="shared" si="215"/>
        <v>0</v>
      </c>
      <c r="BA263" s="189">
        <v>18.899999999999999</v>
      </c>
      <c r="BB263" s="80">
        <f>+AY263*'PRECIOS SEGUN ADJ. (FRONTERIZO)'!$B$9*'PRECIOS SEGUN ADJ. (FRONTERIZO)'!$C$9</f>
        <v>0</v>
      </c>
      <c r="BC263" s="80" t="e" vm="1">
        <f>+[4]!NumLetras(BB263,"PESO","PESOS DOMINICANOS","$EE $m CON #d/100 CENTAVOS")</f>
        <v>#VALUE!</v>
      </c>
      <c r="BD263" s="165">
        <v>4</v>
      </c>
      <c r="BE263" s="37">
        <f t="shared" si="185"/>
        <v>160</v>
      </c>
      <c r="BF263" s="189">
        <v>140.38999999999999</v>
      </c>
      <c r="BG263" s="80">
        <f>+BD263*'PRECIOS SEGUN ADJ (RURAL)'!$B$8*'PRECIOS SEGUN ADJ (RURAL)'!$C$8</f>
        <v>22462.399999999998</v>
      </c>
      <c r="BH263" s="80" t="e" vm="1">
        <f>+[4]!NumLetras(BG263,"PESO","PESOS DOMINICANOS","$EE $m CON #d/100 CENTAVOS")</f>
        <v>#VALUE!</v>
      </c>
      <c r="BI263" s="80">
        <f t="shared" si="208"/>
        <v>4043.23</v>
      </c>
      <c r="BJ263" s="37">
        <v>0</v>
      </c>
      <c r="BK263" s="37">
        <f t="shared" si="216"/>
        <v>0</v>
      </c>
      <c r="BL263" s="189">
        <v>31.459999999999997</v>
      </c>
      <c r="BM263" s="80">
        <f>+BJ263*'PRECIOS SEGUN ADJ. (FRONTERIZO)'!$B$11*'PRECIOS SEGUN ADJ. (FRONTERIZO)'!$C$11</f>
        <v>0</v>
      </c>
      <c r="BN263" s="80" t="e" vm="1">
        <f>+[4]!NumLetras(BM263,"PESO","PESOS DOMINICANOS","$EE $m CON #d/100 CENTAVOS")</f>
        <v>#VALUE!</v>
      </c>
      <c r="BO263" s="165">
        <v>14</v>
      </c>
      <c r="BP263" s="37">
        <f t="shared" si="186"/>
        <v>560</v>
      </c>
      <c r="BQ263" s="189">
        <v>68.099999999999994</v>
      </c>
      <c r="BR263" s="80">
        <f>+BO263*'PRECIOS SEGUN ADJ (RURAL)'!$B$9*'PRECIOS SEGUN ADJ (RURAL)'!$C$9</f>
        <v>38135.999999999993</v>
      </c>
      <c r="BS263" s="80" t="e" vm="1">
        <f>+[4]!NumLetras(BR263,"PESO","PESOS DOMINICANOS","$EE $m CON #d/100 CENTAVOS")</f>
        <v>#VALUE!</v>
      </c>
      <c r="BT263" s="165">
        <v>310</v>
      </c>
      <c r="BU263" s="37">
        <f t="shared" si="209"/>
        <v>6200</v>
      </c>
      <c r="BV263" s="189">
        <v>5.5</v>
      </c>
      <c r="BW263" s="80">
        <f>+BT263*'PRECIOS SEGUN ADJ (RURAL)'!$B$10*'PRECIOS SEGUN ADJ (RURAL)'!$C$10</f>
        <v>34100</v>
      </c>
      <c r="BX263" s="80" t="e" vm="1">
        <f>+[4]!NumLetras(BW263,"PESO","PESOS DOMINICANOS","$EE $m CON #d/100 CENTAVOS")</f>
        <v>#VALUE!</v>
      </c>
      <c r="BY263" s="165">
        <v>310</v>
      </c>
      <c r="BZ263" s="37">
        <f t="shared" si="187"/>
        <v>12400</v>
      </c>
      <c r="CA263" s="189">
        <v>7.1500000000000012</v>
      </c>
      <c r="CB263" s="80">
        <f>+BY263*'PRECIOS SEGUN ADJ (RURAL)'!$B$11*'PRECIOS SEGUN ADJ (RURAL)'!$C$11</f>
        <v>88660</v>
      </c>
      <c r="CC263" s="80" t="e" vm="1">
        <f>+[4]!NumLetras(CB263,"PESO","PESOS DOMINICANOS","$EE $m CON #d/100 CENTAVOS")</f>
        <v>#VALUE!</v>
      </c>
      <c r="CD263" s="165">
        <v>310</v>
      </c>
      <c r="CE263" s="37">
        <f t="shared" si="188"/>
        <v>12400</v>
      </c>
      <c r="CF263" s="189">
        <v>6.84</v>
      </c>
      <c r="CG263" s="80">
        <f>+CD263*'PRECIOS SEGUN ADJ (RURAL)'!$B$12*'PRECIOS SEGUN ADJ (RURAL)'!$C$12</f>
        <v>84816</v>
      </c>
      <c r="CH263" s="80" t="e" vm="1">
        <f>+[4]!NumLetras(CG263,"PESO","PESOS DOMINICANOS","$EE $m CON #d/100 CENTAVOS")</f>
        <v>#VALUE!</v>
      </c>
      <c r="CI263" s="37">
        <v>0</v>
      </c>
      <c r="CJ263" s="37">
        <f t="shared" si="217"/>
        <v>0</v>
      </c>
      <c r="CK263" s="189">
        <v>60</v>
      </c>
      <c r="CL263" s="80">
        <f>+CI263*'PRECIOS SEGUN ADJ. (FRONTERIZO)'!$B$16*'PRECIOS SEGUN ADJ. (FRONTERIZO)'!$C$16</f>
        <v>0</v>
      </c>
      <c r="CM263" s="80" t="e" vm="1">
        <f>+[4]!NumLetras(CL263,"PESO","PESOS DOMINICANOS","$EE $m CON #d/100 CENTAVOS")</f>
        <v>#VALUE!</v>
      </c>
      <c r="CN263" s="80">
        <f t="shared" si="189"/>
        <v>0</v>
      </c>
      <c r="CO263" s="37">
        <v>0</v>
      </c>
      <c r="CP263" s="37">
        <f t="shared" si="218"/>
        <v>0</v>
      </c>
      <c r="CQ263" s="189">
        <v>55.649999999999991</v>
      </c>
      <c r="CR263" s="80">
        <f>+CO263*'PRECIOS SEGUN ADJ. (FRONTERIZO)'!$B$17*'PRECIOS SEGUN ADJ. (FRONTERIZO)'!$C$17</f>
        <v>0</v>
      </c>
      <c r="CS263" s="80" t="e" vm="1">
        <f>+[4]!NumLetras(CR263,"PESO","PESOS DOMINICANOS","$EE $m CON #d/100 CENTAVOS")</f>
        <v>#VALUE!</v>
      </c>
      <c r="CT263" s="80">
        <f t="shared" si="190"/>
        <v>0</v>
      </c>
      <c r="CU263" s="165">
        <v>310</v>
      </c>
      <c r="CV263" s="37">
        <f t="shared" si="191"/>
        <v>12400</v>
      </c>
      <c r="CW263" s="189">
        <v>6.5999999999999988</v>
      </c>
      <c r="CX263" s="80">
        <f>+CU263*'PRECIOS SEGUN ADJ (RURAL)'!$B$14*'PRECIOS SEGUN ADJ (RURAL)'!$C$14</f>
        <v>81840</v>
      </c>
      <c r="CY263" s="80" t="e" vm="1">
        <f>+[4]!NumLetras(CX263,"PESO","PESOS DOMINICANOS","$EE $m CON #d/100 CENTAVOS")</f>
        <v>#VALUE!</v>
      </c>
      <c r="CZ263" s="37">
        <v>0</v>
      </c>
      <c r="DA263" s="37">
        <f t="shared" si="219"/>
        <v>0</v>
      </c>
      <c r="DB263" s="189">
        <v>65.75</v>
      </c>
      <c r="DC263" s="80">
        <f>+CZ263*'PRECIOS SEGUN ADJ. (FRONTERIZO)'!$B$19*'PRECIOS SEGUN ADJ. (FRONTERIZO)'!$C$19</f>
        <v>0</v>
      </c>
      <c r="DD263" s="80" t="e" vm="1">
        <f>+[4]!NumLetras(DC263,"PESO","PESOS DOMINICANOS","$EE $m CON #d/100 CENTAVOS")</f>
        <v>#VALUE!</v>
      </c>
      <c r="DE263" s="80">
        <f t="shared" si="192"/>
        <v>0</v>
      </c>
      <c r="DF263" s="165">
        <v>11</v>
      </c>
      <c r="DG263" s="37">
        <f t="shared" si="193"/>
        <v>440</v>
      </c>
      <c r="DH263" s="189">
        <v>82.59999999999998</v>
      </c>
      <c r="DI263" s="80">
        <f>+DF263*'PRECIOS SEGUN ADJ (RURAL)'!$B$15*'PRECIOS SEGUN ADJ (RURAL)'!$C$15</f>
        <v>36344</v>
      </c>
      <c r="DJ263" s="80" t="e" vm="1">
        <f>+[4]!NumLetras(DI263,"PESO","PESOS DOMINICANOS","$EE $m CON #d/100 CENTAVOS")</f>
        <v>#VALUE!</v>
      </c>
      <c r="DK263" s="80">
        <f t="shared" si="210"/>
        <v>6541.92</v>
      </c>
      <c r="DL263" s="165">
        <v>310</v>
      </c>
      <c r="DM263" s="37">
        <f t="shared" si="194"/>
        <v>12400</v>
      </c>
      <c r="DN263" s="189">
        <v>23.059999999999995</v>
      </c>
      <c r="DO263" s="80">
        <f>+DL263*'PRECIOS SEGUN ADJ (RURAL)'!$B$17*'PRECIOS SEGUN ADJ (RURAL)'!$C$17</f>
        <v>285944</v>
      </c>
      <c r="DP263" s="80" t="e" vm="1">
        <f>+[4]!NumLetras(DO263,"PESO","PESOS DOMINICANOS","$EE $m CON #d/100 CENTAVOS")</f>
        <v>#VALUE!</v>
      </c>
      <c r="DQ263" s="192">
        <v>0</v>
      </c>
      <c r="DR263" s="192">
        <f t="shared" si="220"/>
        <v>0</v>
      </c>
      <c r="DS263" s="189">
        <v>80.849999999999994</v>
      </c>
      <c r="DT263" s="80">
        <f>+DQ263*'PRECIOS SEGUN ADJ. (FRONTERIZO)'!$B$22*'PRECIOS SEGUN ADJ. (FRONTERIZO)'!$C$22</f>
        <v>0</v>
      </c>
      <c r="DU263" s="80" t="e" vm="1">
        <f>+[4]!NumLetras(DT263,"PESO","PESOS DOMINICANOS","$EE $m CON #d/100 CENTAVOS")</f>
        <v>#VALUE!</v>
      </c>
      <c r="DV263" s="165">
        <v>13</v>
      </c>
      <c r="DW263" s="37">
        <f t="shared" si="195"/>
        <v>520</v>
      </c>
      <c r="DX263" s="189">
        <v>21.83</v>
      </c>
      <c r="DY263" s="80">
        <f>+DV263*'PRECIOS SEGUN ADJ (RURAL)'!$B$19*'PRECIOS SEGUN ADJ (RURAL)'!$C$19</f>
        <v>11351.599999999999</v>
      </c>
      <c r="DZ263" s="80" t="e" vm="1">
        <f>+[4]!NumLetras(DY263,"PESO","PESOS DOMINICANOS","$EE $m CON #d/100 CENTAVOS")</f>
        <v>#VALUE!</v>
      </c>
      <c r="EA263" s="80">
        <f t="shared" si="211"/>
        <v>2043.29</v>
      </c>
      <c r="EB263" s="165">
        <v>45</v>
      </c>
      <c r="EC263" s="37">
        <f t="shared" si="196"/>
        <v>1800</v>
      </c>
      <c r="ED263" s="189">
        <v>33</v>
      </c>
      <c r="EE263" s="80">
        <f>+EB263*'PRECIOS SEGUN ADJ (RURAL)'!$B$20*'PRECIOS SEGUN ADJ (RURAL)'!$C$20</f>
        <v>59400</v>
      </c>
      <c r="EF263" s="80" t="e" vm="1">
        <f>+[4]!NumLetras(EE263,"PESO","PESOS DOMINICANOS","$EE $m CON #d/100 CENTAVOS")</f>
        <v>#VALUE!</v>
      </c>
      <c r="EG263" s="37">
        <v>0</v>
      </c>
      <c r="EH263" s="37">
        <f t="shared" si="221"/>
        <v>0</v>
      </c>
      <c r="EI263" s="189">
        <v>15.789999999999997</v>
      </c>
      <c r="EJ263" s="80">
        <f>+EG263*'PRECIOS SEGUN ADJ. (FRONTERIZO)'!$B$25*'PRECIOS SEGUN ADJ. (FRONTERIZO)'!$C$25</f>
        <v>0</v>
      </c>
      <c r="EK263" s="80" t="e" vm="1">
        <f>+[4]!NumLetras(EJ263,"PESO","PESOS DOMINICANOS","$EE $m CON #d/100 CENTAVOS")</f>
        <v>#VALUE!</v>
      </c>
      <c r="EL263" s="37">
        <v>0</v>
      </c>
      <c r="EM263" s="37">
        <f t="shared" si="222"/>
        <v>0</v>
      </c>
      <c r="EN263" s="189">
        <v>31.5</v>
      </c>
      <c r="EO263" s="80">
        <f>+EL263*'PRECIOS SEGUN ADJ. (FRONTERIZO)'!$B$26*'PRECIOS SEGUN ADJ. (FRONTERIZO)'!$C$26</f>
        <v>0</v>
      </c>
      <c r="EP263" s="80" t="e" vm="1">
        <f>+[4]!NumLetras(EO263,"PESO","PESOS DOMINICANOS","$EE $m CON #d/100 CENTAVOS")</f>
        <v>#VALUE!</v>
      </c>
      <c r="EQ263" s="193">
        <v>39</v>
      </c>
      <c r="ER263" s="194">
        <f t="shared" si="197"/>
        <v>1560</v>
      </c>
      <c r="ES263" s="195">
        <v>21.68</v>
      </c>
      <c r="ET263" s="196">
        <f>+EQ263*'PRECIOS SEGUN ADJ (RURAL)'!$B$13*'PRECIOS SEGUN ADJ (RURAL)'!$C$13</f>
        <v>33820.800000000003</v>
      </c>
      <c r="EU263" s="196" t="e" vm="1">
        <f>+[4]!NumLetras(ET263,"PESO","PESOS DOMINICANOS","$EE $m CON #d/100 CENTAVOS")</f>
        <v>#VALUE!</v>
      </c>
      <c r="EV263" s="197">
        <v>310</v>
      </c>
      <c r="EW263" s="198">
        <f t="shared" si="212"/>
        <v>6200</v>
      </c>
      <c r="EX263" s="199">
        <v>5.5</v>
      </c>
      <c r="EY263" s="200">
        <f>+EV263*'PRECIOS SEGUN ADJ (RURAL)'!$B$16*'PRECIOS SEGUN ADJ (RURAL)'!$C$16</f>
        <v>34100</v>
      </c>
      <c r="EZ263" s="200" t="e" vm="1">
        <f>+[4]!NumLetras(EY263,"PESO","PESOS DOMINICANOS","$EE $m CON #d/100 CENTAVOS")</f>
        <v>#VALUE!</v>
      </c>
      <c r="FA263" s="201">
        <v>18</v>
      </c>
      <c r="FB263" s="202">
        <f t="shared" si="198"/>
        <v>720</v>
      </c>
      <c r="FC263" s="203">
        <v>220</v>
      </c>
      <c r="FD263" s="204">
        <f>+FA263*'PRECIOS SEGUN ADJ (RURAL)'!$B$18*'PRECIOS SEGUN ADJ (RURAL)'!$C$18</f>
        <v>158400</v>
      </c>
      <c r="FE263" s="204" t="e" vm="1">
        <f>+[4]!NumLetras(FD263,"PESO","PESOS DOMINICANOS","$EE $m CON #d/100 CENTAVOS")</f>
        <v>#VALUE!</v>
      </c>
      <c r="FF263" s="204">
        <f t="shared" si="213"/>
        <v>28512</v>
      </c>
      <c r="FG263" s="80">
        <f t="shared" si="224"/>
        <v>1540813.6000000003</v>
      </c>
      <c r="FH263" s="80" t="e" vm="1">
        <f>+[4]!NumLetras(FG263,"PESO","PESOS DOMINICANOS","$EE $m CON #d/100 CENTAVOS")</f>
        <v>#VALUE!</v>
      </c>
      <c r="FI263" s="80">
        <f t="shared" si="223"/>
        <v>119734.23</v>
      </c>
      <c r="FJ263" s="80" t="e" vm="1">
        <f>+[4]!NumLetras(FI263,"PESO","PESOS DOMINICANOS","$EE $m CON #d/100 CENTAVOS")</f>
        <v>#VALUE!</v>
      </c>
      <c r="FK263" s="80">
        <f t="shared" si="199"/>
        <v>1421079.3700000003</v>
      </c>
      <c r="FL263" s="80" t="e" vm="1">
        <f>+[4]!NumLetras(FK263,"PESO","PESOS DOMINICANOS","$EE $m CON #d/100 CENTAVOS")</f>
        <v>#VALUE!</v>
      </c>
      <c r="FM263" s="80">
        <f t="shared" si="200"/>
        <v>308162.71999999997</v>
      </c>
      <c r="FN263" s="80" t="e" vm="1">
        <f>+[4]!NumLetras(FM263,"PESO","PESOS DOMINICANOS","$EE $m CON #d/100 CENTAVOS")</f>
        <v>#VALUE!</v>
      </c>
      <c r="FO263" s="80">
        <f t="shared" si="201"/>
        <v>15408.14</v>
      </c>
      <c r="FP263" s="80" t="e" vm="1">
        <f>+[4]!NumLetras(FO263,"PESO","PESOS DOMINICANOS","$EE $m CON #d/100 CENTAVOS")</f>
        <v>#VALUE!</v>
      </c>
      <c r="FQ263" s="80"/>
      <c r="FR263" s="80">
        <f t="shared" si="202"/>
        <v>1232650.8800000004</v>
      </c>
      <c r="FS263" s="80" t="e" vm="1">
        <f>+[4]!NumLetras(FR263,"PESO","PESOS DOMINICANOS","$EE $m CON #d/100 CENTAVOS")</f>
        <v>#VALUE!</v>
      </c>
      <c r="FT263" s="37" t="str">
        <f>+VLOOKUP(D263,'RURAL XENIA'!F:G,2,0)</f>
        <v>R-43</v>
      </c>
    </row>
    <row r="264" spans="1:176">
      <c r="A264" s="37">
        <v>153</v>
      </c>
      <c r="B264" s="37">
        <v>153</v>
      </c>
      <c r="C264" s="26" t="s">
        <v>3837</v>
      </c>
      <c r="D264" s="37">
        <v>101860782</v>
      </c>
      <c r="E264" s="37">
        <f>+VLOOKUP(D264,'INFORMACION DE PROVEEDORES'!C:I,2,0)</f>
        <v>101860782</v>
      </c>
      <c r="F264" s="26" t="e">
        <f>+VLOOKUP(D264,'INFORMACION DE PROVEEDORES'!C:J,4,0)</f>
        <v>#N/A</v>
      </c>
      <c r="G264" s="37" t="e">
        <f>+VLOOKUP(D264,'INFORMACION DE PROVEEDORES'!C:K,5,0)</f>
        <v>#N/A</v>
      </c>
      <c r="H264" s="26" t="e">
        <f>+VLOOKUP(D264,'INFORMACION DE PROVEEDORES'!C:L,7,0)</f>
        <v>#N/A</v>
      </c>
      <c r="I264" s="37" t="str">
        <f>+VLOOKUP(D264,'INFORMACION DE PROVEEDORES'!C:M,3,0)</f>
        <v xml:space="preserve"> JURÍDICA</v>
      </c>
      <c r="J264" s="37">
        <v>1</v>
      </c>
      <c r="K264" s="37">
        <v>676</v>
      </c>
      <c r="L264" s="37">
        <v>45</v>
      </c>
      <c r="M264" s="37">
        <f t="shared" si="203"/>
        <v>1800</v>
      </c>
      <c r="N264" s="189">
        <v>60.180000000000007</v>
      </c>
      <c r="O264" s="80">
        <f>+L264*'PRECIOS SEGUN ADJ (RURAL)'!$B$2*'PRECIOS SEGUN ADJ (RURAL)'!$C$2</f>
        <v>108324</v>
      </c>
      <c r="P264" s="80" t="e" vm="1">
        <f>+[4]!NumLetras(O264,"PESO","PESOS DOMINICANOS","$EE $m CON #d/100 CENTAVOS")</f>
        <v>#VALUE!</v>
      </c>
      <c r="Q264" s="80">
        <f t="shared" si="204"/>
        <v>17331.84</v>
      </c>
      <c r="R264" s="165">
        <v>8</v>
      </c>
      <c r="S264" s="37">
        <f t="shared" si="180"/>
        <v>320</v>
      </c>
      <c r="T264" s="189">
        <v>33</v>
      </c>
      <c r="U264" s="80">
        <f>+R264*'PRECIOS SEGUN ADJ (RURAL)'!$B$3*'PRECIOS SEGUN ADJ (RURAL)'!$C$3</f>
        <v>10560</v>
      </c>
      <c r="V264" s="80" t="e" vm="1">
        <f>+[4]!NumLetras(U264,"PESO","PESOS DOMINICANOS","$EE $m CON #d/100 CENTAVOS")</f>
        <v>#VALUE!</v>
      </c>
      <c r="W264" s="192">
        <v>0</v>
      </c>
      <c r="X264" s="37">
        <f t="shared" si="214"/>
        <v>0</v>
      </c>
      <c r="Y264" s="189">
        <v>25.2</v>
      </c>
      <c r="Z264" s="80">
        <f>+W264*'PRECIOS SEGUN ADJ. (FRONTERIZO)'!$B$4*'PRECIOS SEGUN ADJ. (FRONTERIZO)'!$C$4</f>
        <v>0</v>
      </c>
      <c r="AA264" s="80" t="e" vm="1">
        <f>+[4]!NumLetras(Z264,"PESO","PESOS DOMINICANOS","$EE $m CON #d/100 CENTAVOS")</f>
        <v>#VALUE!</v>
      </c>
      <c r="AB264" s="165">
        <v>103</v>
      </c>
      <c r="AC264" s="37">
        <f t="shared" si="181"/>
        <v>4120</v>
      </c>
      <c r="AD264" s="189">
        <v>87.91</v>
      </c>
      <c r="AE264" s="80">
        <f>+AB264*'PRECIOS SEGUN ADJ (RURAL)'!$B$4*'PRECIOS SEGUN ADJ (RURAL)'!$C$4</f>
        <v>362189.19999999995</v>
      </c>
      <c r="AF264" s="80" t="e" vm="1">
        <f>+[4]!NumLetras(AE264,"PESO","PESOS DOMINICANOS","$EE $m CON #d/100 CENTAVOS")</f>
        <v>#VALUE!</v>
      </c>
      <c r="AG264" s="80">
        <f t="shared" si="205"/>
        <v>65194.06</v>
      </c>
      <c r="AH264" s="165">
        <v>124</v>
      </c>
      <c r="AI264" s="37">
        <f t="shared" si="182"/>
        <v>4960</v>
      </c>
      <c r="AJ264" s="189">
        <v>53.95</v>
      </c>
      <c r="AK264" s="80">
        <f>+AH264*'PRECIOS SEGUN ADJ (RURAL)'!$B$5*'PRECIOS SEGUN ADJ (RURAL)'!$C$5</f>
        <v>267592</v>
      </c>
      <c r="AL264" s="80" t="e" vm="1">
        <f>+[4]!NumLetras(AK264,"PESO","PESOS DOMINICANOS","$EE $m CON #d/100 CENTAVOS")</f>
        <v>#VALUE!</v>
      </c>
      <c r="AM264" s="165">
        <v>15</v>
      </c>
      <c r="AN264" s="37">
        <f t="shared" si="183"/>
        <v>600</v>
      </c>
      <c r="AO264" s="189">
        <v>29.05</v>
      </c>
      <c r="AP264" s="80">
        <f>+AM264*'PRECIOS SEGUN ADJ (RURAL)'!$B$6*'PRECIOS SEGUN ADJ (RURAL)'!$C$6</f>
        <v>17430</v>
      </c>
      <c r="AQ264" s="80" t="e" vm="1">
        <f>+[4]!NumLetras(AP264,"PESO","PESOS DOMINICANOS","$EE $m CON #d/100 CENTAVOS")</f>
        <v>#VALUE!</v>
      </c>
      <c r="AR264" s="80">
        <f t="shared" si="206"/>
        <v>2788.8</v>
      </c>
      <c r="AS264" s="165">
        <v>38</v>
      </c>
      <c r="AT264" s="37">
        <f t="shared" si="184"/>
        <v>1520</v>
      </c>
      <c r="AU264" s="189">
        <v>304.44</v>
      </c>
      <c r="AV264" s="80">
        <f>+AS264*'PRECIOS SEGUN ADJ (RURAL)'!$B$7*'PRECIOS SEGUN ADJ (RURAL)'!$C$7</f>
        <v>462748.8</v>
      </c>
      <c r="AW264" s="80" t="e" vm="1">
        <f>+[4]!NumLetras(AV264,"PESO","PESOS DOMINICANOS","$EE $m CON #d/100 CENTAVOS")</f>
        <v>#VALUE!</v>
      </c>
      <c r="AX264" s="80">
        <f t="shared" si="207"/>
        <v>83294.78</v>
      </c>
      <c r="AY264" s="37">
        <v>0</v>
      </c>
      <c r="AZ264" s="37">
        <f t="shared" si="215"/>
        <v>0</v>
      </c>
      <c r="BA264" s="189">
        <v>18.899999999999999</v>
      </c>
      <c r="BB264" s="80">
        <f>+AY264*'PRECIOS SEGUN ADJ. (FRONTERIZO)'!$B$9*'PRECIOS SEGUN ADJ. (FRONTERIZO)'!$C$9</f>
        <v>0</v>
      </c>
      <c r="BC264" s="80" t="e" vm="1">
        <f>+[4]!NumLetras(BB264,"PESO","PESOS DOMINICANOS","$EE $m CON #d/100 CENTAVOS")</f>
        <v>#VALUE!</v>
      </c>
      <c r="BD264" s="165">
        <v>8</v>
      </c>
      <c r="BE264" s="37">
        <f t="shared" si="185"/>
        <v>320</v>
      </c>
      <c r="BF264" s="189">
        <v>140.38999999999999</v>
      </c>
      <c r="BG264" s="80">
        <f>+BD264*'PRECIOS SEGUN ADJ (RURAL)'!$B$8*'PRECIOS SEGUN ADJ (RURAL)'!$C$8</f>
        <v>44924.799999999996</v>
      </c>
      <c r="BH264" s="80" t="e" vm="1">
        <f>+[4]!NumLetras(BG264,"PESO","PESOS DOMINICANOS","$EE $m CON #d/100 CENTAVOS")</f>
        <v>#VALUE!</v>
      </c>
      <c r="BI264" s="80">
        <f t="shared" si="208"/>
        <v>8086.46</v>
      </c>
      <c r="BJ264" s="37">
        <v>0</v>
      </c>
      <c r="BK264" s="37">
        <f t="shared" si="216"/>
        <v>0</v>
      </c>
      <c r="BL264" s="189">
        <v>31.459999999999997</v>
      </c>
      <c r="BM264" s="80">
        <f>+BJ264*'PRECIOS SEGUN ADJ. (FRONTERIZO)'!$B$11*'PRECIOS SEGUN ADJ. (FRONTERIZO)'!$C$11</f>
        <v>0</v>
      </c>
      <c r="BN264" s="80" t="e" vm="1">
        <f>+[4]!NumLetras(BM264,"PESO","PESOS DOMINICANOS","$EE $m CON #d/100 CENTAVOS")</f>
        <v>#VALUE!</v>
      </c>
      <c r="BO264" s="165">
        <v>30</v>
      </c>
      <c r="BP264" s="37">
        <f t="shared" si="186"/>
        <v>1200</v>
      </c>
      <c r="BQ264" s="189">
        <v>68.099999999999994</v>
      </c>
      <c r="BR264" s="80">
        <f>+BO264*'PRECIOS SEGUN ADJ (RURAL)'!$B$9*'PRECIOS SEGUN ADJ (RURAL)'!$C$9</f>
        <v>81719.999999999985</v>
      </c>
      <c r="BS264" s="80" t="e" vm="1">
        <f>+[4]!NumLetras(BR264,"PESO","PESOS DOMINICANOS","$EE $m CON #d/100 CENTAVOS")</f>
        <v>#VALUE!</v>
      </c>
      <c r="BT264" s="165">
        <v>676</v>
      </c>
      <c r="BU264" s="37">
        <f t="shared" si="209"/>
        <v>13520</v>
      </c>
      <c r="BV264" s="189">
        <v>5.5</v>
      </c>
      <c r="BW264" s="80">
        <f>+BT264*'PRECIOS SEGUN ADJ (RURAL)'!$B$10*'PRECIOS SEGUN ADJ (RURAL)'!$C$10</f>
        <v>74360</v>
      </c>
      <c r="BX264" s="80" t="e" vm="1">
        <f>+[4]!NumLetras(BW264,"PESO","PESOS DOMINICANOS","$EE $m CON #d/100 CENTAVOS")</f>
        <v>#VALUE!</v>
      </c>
      <c r="BY264" s="165">
        <v>676</v>
      </c>
      <c r="BZ264" s="37">
        <f t="shared" si="187"/>
        <v>27040</v>
      </c>
      <c r="CA264" s="189">
        <v>7.1500000000000012</v>
      </c>
      <c r="CB264" s="80">
        <f>+BY264*'PRECIOS SEGUN ADJ (RURAL)'!$B$11*'PRECIOS SEGUN ADJ (RURAL)'!$C$11</f>
        <v>193336.00000000003</v>
      </c>
      <c r="CC264" s="80" t="e" vm="1">
        <f>+[4]!NumLetras(CB264,"PESO","PESOS DOMINICANOS","$EE $m CON #d/100 CENTAVOS")</f>
        <v>#VALUE!</v>
      </c>
      <c r="CD264" s="165">
        <v>676</v>
      </c>
      <c r="CE264" s="37">
        <f t="shared" si="188"/>
        <v>27040</v>
      </c>
      <c r="CF264" s="189">
        <v>6.84</v>
      </c>
      <c r="CG264" s="80">
        <f>+CD264*'PRECIOS SEGUN ADJ (RURAL)'!$B$12*'PRECIOS SEGUN ADJ (RURAL)'!$C$12</f>
        <v>184953.60000000001</v>
      </c>
      <c r="CH264" s="80" t="e" vm="1">
        <f>+[4]!NumLetras(CG264,"PESO","PESOS DOMINICANOS","$EE $m CON #d/100 CENTAVOS")</f>
        <v>#VALUE!</v>
      </c>
      <c r="CI264" s="37">
        <v>0</v>
      </c>
      <c r="CJ264" s="37">
        <f t="shared" si="217"/>
        <v>0</v>
      </c>
      <c r="CK264" s="189">
        <v>60</v>
      </c>
      <c r="CL264" s="80">
        <f>+CI264*'PRECIOS SEGUN ADJ. (FRONTERIZO)'!$B$16*'PRECIOS SEGUN ADJ. (FRONTERIZO)'!$C$16</f>
        <v>0</v>
      </c>
      <c r="CM264" s="80" t="e" vm="1">
        <f>+[4]!NumLetras(CL264,"PESO","PESOS DOMINICANOS","$EE $m CON #d/100 CENTAVOS")</f>
        <v>#VALUE!</v>
      </c>
      <c r="CN264" s="80">
        <f t="shared" si="189"/>
        <v>0</v>
      </c>
      <c r="CO264" s="37">
        <v>0</v>
      </c>
      <c r="CP264" s="37">
        <f t="shared" si="218"/>
        <v>0</v>
      </c>
      <c r="CQ264" s="189">
        <v>55.649999999999991</v>
      </c>
      <c r="CR264" s="80">
        <f>+CO264*'PRECIOS SEGUN ADJ. (FRONTERIZO)'!$B$17*'PRECIOS SEGUN ADJ. (FRONTERIZO)'!$C$17</f>
        <v>0</v>
      </c>
      <c r="CS264" s="80" t="e" vm="1">
        <f>+[4]!NumLetras(CR264,"PESO","PESOS DOMINICANOS","$EE $m CON #d/100 CENTAVOS")</f>
        <v>#VALUE!</v>
      </c>
      <c r="CT264" s="80">
        <f t="shared" si="190"/>
        <v>0</v>
      </c>
      <c r="CU264" s="165">
        <v>676</v>
      </c>
      <c r="CV264" s="37">
        <f t="shared" si="191"/>
        <v>27040</v>
      </c>
      <c r="CW264" s="189">
        <v>6.5999999999999988</v>
      </c>
      <c r="CX264" s="80">
        <f>+CU264*'PRECIOS SEGUN ADJ (RURAL)'!$B$14*'PRECIOS SEGUN ADJ (RURAL)'!$C$14</f>
        <v>178463.99999999997</v>
      </c>
      <c r="CY264" s="80" t="e" vm="1">
        <f>+[4]!NumLetras(CX264,"PESO","PESOS DOMINICANOS","$EE $m CON #d/100 CENTAVOS")</f>
        <v>#VALUE!</v>
      </c>
      <c r="CZ264" s="37">
        <v>0</v>
      </c>
      <c r="DA264" s="37">
        <f t="shared" si="219"/>
        <v>0</v>
      </c>
      <c r="DB264" s="189">
        <v>65.75</v>
      </c>
      <c r="DC264" s="80">
        <f>+CZ264*'PRECIOS SEGUN ADJ. (FRONTERIZO)'!$B$19*'PRECIOS SEGUN ADJ. (FRONTERIZO)'!$C$19</f>
        <v>0</v>
      </c>
      <c r="DD264" s="80" t="e" vm="1">
        <f>+[4]!NumLetras(DC264,"PESO","PESOS DOMINICANOS","$EE $m CON #d/100 CENTAVOS")</f>
        <v>#VALUE!</v>
      </c>
      <c r="DE264" s="80">
        <f t="shared" si="192"/>
        <v>0</v>
      </c>
      <c r="DF264" s="165">
        <v>23</v>
      </c>
      <c r="DG264" s="37">
        <f t="shared" si="193"/>
        <v>920</v>
      </c>
      <c r="DH264" s="189">
        <v>82.59999999999998</v>
      </c>
      <c r="DI264" s="80">
        <f>+DF264*'PRECIOS SEGUN ADJ (RURAL)'!$B$15*'PRECIOS SEGUN ADJ (RURAL)'!$C$15</f>
        <v>75992</v>
      </c>
      <c r="DJ264" s="80" t="e" vm="1">
        <f>+[4]!NumLetras(DI264,"PESO","PESOS DOMINICANOS","$EE $m CON #d/100 CENTAVOS")</f>
        <v>#VALUE!</v>
      </c>
      <c r="DK264" s="80">
        <f t="shared" si="210"/>
        <v>13678.56</v>
      </c>
      <c r="DL264" s="165">
        <v>676</v>
      </c>
      <c r="DM264" s="37">
        <f t="shared" si="194"/>
        <v>27040</v>
      </c>
      <c r="DN264" s="189">
        <v>23.059999999999995</v>
      </c>
      <c r="DO264" s="80">
        <f>+DL264*'PRECIOS SEGUN ADJ (RURAL)'!$B$17*'PRECIOS SEGUN ADJ (RURAL)'!$C$17</f>
        <v>623542.4</v>
      </c>
      <c r="DP264" s="80" t="e" vm="1">
        <f>+[4]!NumLetras(DO264,"PESO","PESOS DOMINICANOS","$EE $m CON #d/100 CENTAVOS")</f>
        <v>#VALUE!</v>
      </c>
      <c r="DQ264" s="192">
        <v>0</v>
      </c>
      <c r="DR264" s="192">
        <f t="shared" si="220"/>
        <v>0</v>
      </c>
      <c r="DS264" s="189">
        <v>80.849999999999994</v>
      </c>
      <c r="DT264" s="80">
        <f>+DQ264*'PRECIOS SEGUN ADJ. (FRONTERIZO)'!$B$22*'PRECIOS SEGUN ADJ. (FRONTERIZO)'!$C$22</f>
        <v>0</v>
      </c>
      <c r="DU264" s="80" t="e" vm="1">
        <f>+[4]!NumLetras(DT264,"PESO","PESOS DOMINICANOS","$EE $m CON #d/100 CENTAVOS")</f>
        <v>#VALUE!</v>
      </c>
      <c r="DV264" s="165">
        <v>27</v>
      </c>
      <c r="DW264" s="37">
        <f t="shared" si="195"/>
        <v>1080</v>
      </c>
      <c r="DX264" s="189">
        <v>21.83</v>
      </c>
      <c r="DY264" s="80">
        <f>+DV264*'PRECIOS SEGUN ADJ (RURAL)'!$B$19*'PRECIOS SEGUN ADJ (RURAL)'!$C$19</f>
        <v>23576.399999999998</v>
      </c>
      <c r="DZ264" s="80" t="e" vm="1">
        <f>+[4]!NumLetras(DY264,"PESO","PESOS DOMINICANOS","$EE $m CON #d/100 CENTAVOS")</f>
        <v>#VALUE!</v>
      </c>
      <c r="EA264" s="80">
        <f t="shared" si="211"/>
        <v>4243.75</v>
      </c>
      <c r="EB264" s="165">
        <v>97</v>
      </c>
      <c r="EC264" s="37">
        <f t="shared" si="196"/>
        <v>3880</v>
      </c>
      <c r="ED264" s="189">
        <v>33</v>
      </c>
      <c r="EE264" s="80">
        <f>+EB264*'PRECIOS SEGUN ADJ (RURAL)'!$B$20*'PRECIOS SEGUN ADJ (RURAL)'!$C$20</f>
        <v>128040</v>
      </c>
      <c r="EF264" s="80" t="e" vm="1">
        <f>+[4]!NumLetras(EE264,"PESO","PESOS DOMINICANOS","$EE $m CON #d/100 CENTAVOS")</f>
        <v>#VALUE!</v>
      </c>
      <c r="EG264" s="37">
        <v>0</v>
      </c>
      <c r="EH264" s="37">
        <f t="shared" si="221"/>
        <v>0</v>
      </c>
      <c r="EI264" s="189">
        <v>15.789999999999997</v>
      </c>
      <c r="EJ264" s="80">
        <f>+EG264*'PRECIOS SEGUN ADJ. (FRONTERIZO)'!$B$25*'PRECIOS SEGUN ADJ. (FRONTERIZO)'!$C$25</f>
        <v>0</v>
      </c>
      <c r="EK264" s="80" t="e" vm="1">
        <f>+[4]!NumLetras(EJ264,"PESO","PESOS DOMINICANOS","$EE $m CON #d/100 CENTAVOS")</f>
        <v>#VALUE!</v>
      </c>
      <c r="EL264" s="37">
        <v>0</v>
      </c>
      <c r="EM264" s="37">
        <f t="shared" si="222"/>
        <v>0</v>
      </c>
      <c r="EN264" s="189">
        <v>31.5</v>
      </c>
      <c r="EO264" s="80">
        <f>+EL264*'PRECIOS SEGUN ADJ. (FRONTERIZO)'!$B$26*'PRECIOS SEGUN ADJ. (FRONTERIZO)'!$C$26</f>
        <v>0</v>
      </c>
      <c r="EP264" s="80" t="e" vm="1">
        <f>+[4]!NumLetras(EO264,"PESO","PESOS DOMINICANOS","$EE $m CON #d/100 CENTAVOS")</f>
        <v>#VALUE!</v>
      </c>
      <c r="EQ264" s="193">
        <v>85</v>
      </c>
      <c r="ER264" s="194">
        <f t="shared" si="197"/>
        <v>3400</v>
      </c>
      <c r="ES264" s="195">
        <v>21.68</v>
      </c>
      <c r="ET264" s="196">
        <f>+EQ264*'PRECIOS SEGUN ADJ (RURAL)'!$B$13*'PRECIOS SEGUN ADJ (RURAL)'!$C$13</f>
        <v>73712</v>
      </c>
      <c r="EU264" s="196" t="e" vm="1">
        <f>+[4]!NumLetras(ET264,"PESO","PESOS DOMINICANOS","$EE $m CON #d/100 CENTAVOS")</f>
        <v>#VALUE!</v>
      </c>
      <c r="EV264" s="197">
        <v>676</v>
      </c>
      <c r="EW264" s="198">
        <f t="shared" si="212"/>
        <v>13520</v>
      </c>
      <c r="EX264" s="199">
        <v>5.5</v>
      </c>
      <c r="EY264" s="200">
        <f>+EV264*'PRECIOS SEGUN ADJ (RURAL)'!$B$16*'PRECIOS SEGUN ADJ (RURAL)'!$C$16</f>
        <v>74360</v>
      </c>
      <c r="EZ264" s="200" t="e" vm="1">
        <f>+[4]!NumLetras(EY264,"PESO","PESOS DOMINICANOS","$EE $m CON #d/100 CENTAVOS")</f>
        <v>#VALUE!</v>
      </c>
      <c r="FA264" s="201">
        <v>38</v>
      </c>
      <c r="FB264" s="202">
        <f t="shared" si="198"/>
        <v>1520</v>
      </c>
      <c r="FC264" s="203">
        <v>220</v>
      </c>
      <c r="FD264" s="204">
        <f>+FA264*'PRECIOS SEGUN ADJ (RURAL)'!$B$18*'PRECIOS SEGUN ADJ (RURAL)'!$C$18</f>
        <v>334400</v>
      </c>
      <c r="FE264" s="204" t="e" vm="1">
        <f>+[4]!NumLetras(FD264,"PESO","PESOS DOMINICANOS","$EE $m CON #d/100 CENTAVOS")</f>
        <v>#VALUE!</v>
      </c>
      <c r="FF264" s="204">
        <f t="shared" si="213"/>
        <v>60192</v>
      </c>
      <c r="FG264" s="80">
        <f t="shared" si="224"/>
        <v>3320225.2</v>
      </c>
      <c r="FH264" s="80" t="e" vm="1">
        <f>+[4]!NumLetras(FG264,"PESO","PESOS DOMINICANOS","$EE $m CON #d/100 CENTAVOS")</f>
        <v>#VALUE!</v>
      </c>
      <c r="FI264" s="80">
        <f t="shared" si="223"/>
        <v>254810.24999999997</v>
      </c>
      <c r="FJ264" s="80" t="e" vm="1">
        <f>+[4]!NumLetras(FI264,"PESO","PESOS DOMINICANOS","$EE $m CON #d/100 CENTAVOS")</f>
        <v>#VALUE!</v>
      </c>
      <c r="FK264" s="80">
        <f t="shared" si="199"/>
        <v>3065414.95</v>
      </c>
      <c r="FL264" s="80" t="e" vm="1">
        <f>+[4]!NumLetras(FK264,"PESO","PESOS DOMINICANOS","$EE $m CON #d/100 CENTAVOS")</f>
        <v>#VALUE!</v>
      </c>
      <c r="FM264" s="80">
        <f t="shared" si="200"/>
        <v>664045.04</v>
      </c>
      <c r="FN264" s="80" t="e" vm="1">
        <f>+[4]!NumLetras(FM264,"PESO","PESOS DOMINICANOS","$EE $m CON #d/100 CENTAVOS")</f>
        <v>#VALUE!</v>
      </c>
      <c r="FO264" s="80">
        <f t="shared" si="201"/>
        <v>33202.25</v>
      </c>
      <c r="FP264" s="80" t="e" vm="1">
        <f>+[4]!NumLetras(FO264,"PESO","PESOS DOMINICANOS","$EE $m CON #d/100 CENTAVOS")</f>
        <v>#VALUE!</v>
      </c>
      <c r="FQ264" s="80"/>
      <c r="FR264" s="80">
        <f t="shared" si="202"/>
        <v>2656180.16</v>
      </c>
      <c r="FS264" s="80" t="e" vm="1">
        <f>+[4]!NumLetras(FR264,"PESO","PESOS DOMINICANOS","$EE $m CON #d/100 CENTAVOS")</f>
        <v>#VALUE!</v>
      </c>
      <c r="FT264" s="37" t="str">
        <f>+VLOOKUP(D264,'RURAL XENIA'!F:G,2,0)</f>
        <v>R-07</v>
      </c>
    </row>
    <row r="265" spans="1:176">
      <c r="A265" s="37">
        <v>154</v>
      </c>
      <c r="B265" s="37">
        <v>154</v>
      </c>
      <c r="C265" s="26" t="s">
        <v>3850</v>
      </c>
      <c r="D265" s="37">
        <v>131119301</v>
      </c>
      <c r="E265" s="37">
        <f>+VLOOKUP(D265,'INFORMACION DE PROVEEDORES'!C:I,2,0)</f>
        <v>131119301</v>
      </c>
      <c r="F265" s="26" t="str">
        <f>+VLOOKUP(D265,'INFORMACION DE PROVEEDORES'!C:J,4,0)</f>
        <v>CELESTE DEYAMIRA OVIEDO VALDEZ</v>
      </c>
      <c r="G265" s="37" t="str">
        <f>+VLOOKUP(D265,'INFORMACION DE PROVEEDORES'!C:K,5,0)</f>
        <v>017-0009848-4</v>
      </c>
      <c r="H265" s="26" t="str">
        <f>+VLOOKUP(D265,'INFORMACION DE PROVEEDORES'!C:L,7,0)</f>
        <v>CALLE DUVERGE, NO. 2, PADRE LAS CASAS</v>
      </c>
      <c r="I265" s="37" t="str">
        <f>+VLOOKUP(D265,'INFORMACION DE PROVEEDORES'!C:M,3,0)</f>
        <v xml:space="preserve"> JURÍDICA</v>
      </c>
      <c r="J265" s="37">
        <v>4</v>
      </c>
      <c r="K265" s="37">
        <v>263</v>
      </c>
      <c r="L265" s="37">
        <v>20</v>
      </c>
      <c r="M265" s="37">
        <f t="shared" si="203"/>
        <v>800</v>
      </c>
      <c r="N265" s="189">
        <v>60.180000000000007</v>
      </c>
      <c r="O265" s="80">
        <f>+L265*'PRECIOS SEGUN ADJ (RURAL)'!$B$2*'PRECIOS SEGUN ADJ (RURAL)'!$C$2</f>
        <v>48144</v>
      </c>
      <c r="P265" s="80" t="e" vm="1">
        <f>+[4]!NumLetras(O265,"PESO","PESOS DOMINICANOS","$EE $m CON #d/100 CENTAVOS")</f>
        <v>#VALUE!</v>
      </c>
      <c r="Q265" s="80">
        <f t="shared" si="204"/>
        <v>7703.04</v>
      </c>
      <c r="R265" s="165">
        <v>6</v>
      </c>
      <c r="S265" s="37">
        <f t="shared" si="180"/>
        <v>240</v>
      </c>
      <c r="T265" s="189">
        <v>33</v>
      </c>
      <c r="U265" s="80">
        <f>+R265*'PRECIOS SEGUN ADJ (RURAL)'!$B$3*'PRECIOS SEGUN ADJ (RURAL)'!$C$3</f>
        <v>7920</v>
      </c>
      <c r="V265" s="80" t="e" vm="1">
        <f>+[4]!NumLetras(U265,"PESO","PESOS DOMINICANOS","$EE $m CON #d/100 CENTAVOS")</f>
        <v>#VALUE!</v>
      </c>
      <c r="W265" s="192">
        <v>0</v>
      </c>
      <c r="X265" s="37">
        <f t="shared" si="214"/>
        <v>0</v>
      </c>
      <c r="Y265" s="189">
        <v>25.2</v>
      </c>
      <c r="Z265" s="80">
        <f>+W265*'PRECIOS SEGUN ADJ. (FRONTERIZO)'!$B$4*'PRECIOS SEGUN ADJ. (FRONTERIZO)'!$C$4</f>
        <v>0</v>
      </c>
      <c r="AA265" s="80" t="e" vm="1">
        <f>+[4]!NumLetras(Z265,"PESO","PESOS DOMINICANOS","$EE $m CON #d/100 CENTAVOS")</f>
        <v>#VALUE!</v>
      </c>
      <c r="AB265" s="165">
        <v>41</v>
      </c>
      <c r="AC265" s="37">
        <f t="shared" si="181"/>
        <v>1640</v>
      </c>
      <c r="AD265" s="189">
        <v>87.91</v>
      </c>
      <c r="AE265" s="80">
        <f>+AB265*'PRECIOS SEGUN ADJ (RURAL)'!$B$4*'PRECIOS SEGUN ADJ (RURAL)'!$C$4</f>
        <v>144172.4</v>
      </c>
      <c r="AF265" s="80" t="e" vm="1">
        <f>+[4]!NumLetras(AE265,"PESO","PESOS DOMINICANOS","$EE $m CON #d/100 CENTAVOS")</f>
        <v>#VALUE!</v>
      </c>
      <c r="AG265" s="80">
        <f t="shared" si="205"/>
        <v>25951.03</v>
      </c>
      <c r="AH265" s="165">
        <v>49</v>
      </c>
      <c r="AI265" s="37">
        <f t="shared" si="182"/>
        <v>1960</v>
      </c>
      <c r="AJ265" s="189">
        <v>53.95</v>
      </c>
      <c r="AK265" s="80">
        <f>+AH265*'PRECIOS SEGUN ADJ (RURAL)'!$B$5*'PRECIOS SEGUN ADJ (RURAL)'!$C$5</f>
        <v>105742</v>
      </c>
      <c r="AL265" s="80" t="e" vm="1">
        <f>+[4]!NumLetras(AK265,"PESO","PESOS DOMINICANOS","$EE $m CON #d/100 CENTAVOS")</f>
        <v>#VALUE!</v>
      </c>
      <c r="AM265" s="165">
        <v>8</v>
      </c>
      <c r="AN265" s="37">
        <f t="shared" si="183"/>
        <v>320</v>
      </c>
      <c r="AO265" s="189">
        <v>29.05</v>
      </c>
      <c r="AP265" s="80">
        <f>+AM265*'PRECIOS SEGUN ADJ (RURAL)'!$B$6*'PRECIOS SEGUN ADJ (RURAL)'!$C$6</f>
        <v>9296</v>
      </c>
      <c r="AQ265" s="80" t="e" vm="1">
        <f>+[4]!NumLetras(AP265,"PESO","PESOS DOMINICANOS","$EE $m CON #d/100 CENTAVOS")</f>
        <v>#VALUE!</v>
      </c>
      <c r="AR265" s="80">
        <f t="shared" si="206"/>
        <v>1487.36</v>
      </c>
      <c r="AS265" s="165">
        <v>16</v>
      </c>
      <c r="AT265" s="37">
        <f t="shared" si="184"/>
        <v>640</v>
      </c>
      <c r="AU265" s="189">
        <v>304.44</v>
      </c>
      <c r="AV265" s="80">
        <f>+AS265*'PRECIOS SEGUN ADJ (RURAL)'!$B$7*'PRECIOS SEGUN ADJ (RURAL)'!$C$7</f>
        <v>194841.60000000001</v>
      </c>
      <c r="AW265" s="80" t="e" vm="1">
        <f>+[4]!NumLetras(AV265,"PESO","PESOS DOMINICANOS","$EE $m CON #d/100 CENTAVOS")</f>
        <v>#VALUE!</v>
      </c>
      <c r="AX265" s="80">
        <f t="shared" si="207"/>
        <v>35071.49</v>
      </c>
      <c r="AY265" s="37">
        <v>0</v>
      </c>
      <c r="AZ265" s="37">
        <f t="shared" si="215"/>
        <v>0</v>
      </c>
      <c r="BA265" s="189">
        <v>18.899999999999999</v>
      </c>
      <c r="BB265" s="80">
        <f>+AY265*'PRECIOS SEGUN ADJ. (FRONTERIZO)'!$B$9*'PRECIOS SEGUN ADJ. (FRONTERIZO)'!$C$9</f>
        <v>0</v>
      </c>
      <c r="BC265" s="80" t="e" vm="1">
        <f>+[4]!NumLetras(BB265,"PESO","PESOS DOMINICANOS","$EE $m CON #d/100 CENTAVOS")</f>
        <v>#VALUE!</v>
      </c>
      <c r="BD265" s="165">
        <v>6</v>
      </c>
      <c r="BE265" s="37">
        <f t="shared" si="185"/>
        <v>240</v>
      </c>
      <c r="BF265" s="189">
        <v>140.38999999999999</v>
      </c>
      <c r="BG265" s="80">
        <f>+BD265*'PRECIOS SEGUN ADJ (RURAL)'!$B$8*'PRECIOS SEGUN ADJ (RURAL)'!$C$8</f>
        <v>33693.599999999999</v>
      </c>
      <c r="BH265" s="80" t="e" vm="1">
        <f>+[4]!NumLetras(BG265,"PESO","PESOS DOMINICANOS","$EE $m CON #d/100 CENTAVOS")</f>
        <v>#VALUE!</v>
      </c>
      <c r="BI265" s="80">
        <f t="shared" si="208"/>
        <v>6064.85</v>
      </c>
      <c r="BJ265" s="37">
        <v>0</v>
      </c>
      <c r="BK265" s="37">
        <f t="shared" si="216"/>
        <v>0</v>
      </c>
      <c r="BL265" s="189">
        <v>31.459999999999997</v>
      </c>
      <c r="BM265" s="80">
        <f>+BJ265*'PRECIOS SEGUN ADJ. (FRONTERIZO)'!$B$11*'PRECIOS SEGUN ADJ. (FRONTERIZO)'!$C$11</f>
        <v>0</v>
      </c>
      <c r="BN265" s="80" t="e" vm="1">
        <f>+[4]!NumLetras(BM265,"PESO","PESOS DOMINICANOS","$EE $m CON #d/100 CENTAVOS")</f>
        <v>#VALUE!</v>
      </c>
      <c r="BO265" s="165">
        <v>14</v>
      </c>
      <c r="BP265" s="37">
        <f t="shared" si="186"/>
        <v>560</v>
      </c>
      <c r="BQ265" s="189">
        <v>68.099999999999994</v>
      </c>
      <c r="BR265" s="80">
        <f>+BO265*'PRECIOS SEGUN ADJ (RURAL)'!$B$9*'PRECIOS SEGUN ADJ (RURAL)'!$C$9</f>
        <v>38135.999999999993</v>
      </c>
      <c r="BS265" s="80" t="e" vm="1">
        <f>+[4]!NumLetras(BR265,"PESO","PESOS DOMINICANOS","$EE $m CON #d/100 CENTAVOS")</f>
        <v>#VALUE!</v>
      </c>
      <c r="BT265" s="165">
        <v>263</v>
      </c>
      <c r="BU265" s="37">
        <f t="shared" si="209"/>
        <v>5260</v>
      </c>
      <c r="BV265" s="189">
        <v>5.5</v>
      </c>
      <c r="BW265" s="80">
        <f>+BT265*'PRECIOS SEGUN ADJ (RURAL)'!$B$10*'PRECIOS SEGUN ADJ (RURAL)'!$C$10</f>
        <v>28930</v>
      </c>
      <c r="BX265" s="80" t="e" vm="1">
        <f>+[4]!NumLetras(BW265,"PESO","PESOS DOMINICANOS","$EE $m CON #d/100 CENTAVOS")</f>
        <v>#VALUE!</v>
      </c>
      <c r="BY265" s="165">
        <v>263</v>
      </c>
      <c r="BZ265" s="37">
        <f t="shared" si="187"/>
        <v>10520</v>
      </c>
      <c r="CA265" s="189">
        <v>7.1500000000000012</v>
      </c>
      <c r="CB265" s="80">
        <f>+BY265*'PRECIOS SEGUN ADJ (RURAL)'!$B$11*'PRECIOS SEGUN ADJ (RURAL)'!$C$11</f>
        <v>75218</v>
      </c>
      <c r="CC265" s="80" t="e" vm="1">
        <f>+[4]!NumLetras(CB265,"PESO","PESOS DOMINICANOS","$EE $m CON #d/100 CENTAVOS")</f>
        <v>#VALUE!</v>
      </c>
      <c r="CD265" s="165">
        <v>263</v>
      </c>
      <c r="CE265" s="37">
        <f t="shared" si="188"/>
        <v>10520</v>
      </c>
      <c r="CF265" s="189">
        <v>6.84</v>
      </c>
      <c r="CG265" s="80">
        <f>+CD265*'PRECIOS SEGUN ADJ (RURAL)'!$B$12*'PRECIOS SEGUN ADJ (RURAL)'!$C$12</f>
        <v>71956.800000000003</v>
      </c>
      <c r="CH265" s="80" t="e" vm="1">
        <f>+[4]!NumLetras(CG265,"PESO","PESOS DOMINICANOS","$EE $m CON #d/100 CENTAVOS")</f>
        <v>#VALUE!</v>
      </c>
      <c r="CI265" s="37">
        <v>0</v>
      </c>
      <c r="CJ265" s="37">
        <f t="shared" si="217"/>
        <v>0</v>
      </c>
      <c r="CK265" s="189">
        <v>60</v>
      </c>
      <c r="CL265" s="80">
        <f>+CI265*'PRECIOS SEGUN ADJ. (FRONTERIZO)'!$B$16*'PRECIOS SEGUN ADJ. (FRONTERIZO)'!$C$16</f>
        <v>0</v>
      </c>
      <c r="CM265" s="80" t="e" vm="1">
        <f>+[4]!NumLetras(CL265,"PESO","PESOS DOMINICANOS","$EE $m CON #d/100 CENTAVOS")</f>
        <v>#VALUE!</v>
      </c>
      <c r="CN265" s="80">
        <f t="shared" si="189"/>
        <v>0</v>
      </c>
      <c r="CO265" s="37">
        <v>0</v>
      </c>
      <c r="CP265" s="37">
        <f t="shared" si="218"/>
        <v>0</v>
      </c>
      <c r="CQ265" s="189">
        <v>55.649999999999991</v>
      </c>
      <c r="CR265" s="80">
        <f>+CO265*'PRECIOS SEGUN ADJ. (FRONTERIZO)'!$B$17*'PRECIOS SEGUN ADJ. (FRONTERIZO)'!$C$17</f>
        <v>0</v>
      </c>
      <c r="CS265" s="80" t="e" vm="1">
        <f>+[4]!NumLetras(CR265,"PESO","PESOS DOMINICANOS","$EE $m CON #d/100 CENTAVOS")</f>
        <v>#VALUE!</v>
      </c>
      <c r="CT265" s="80">
        <f t="shared" si="190"/>
        <v>0</v>
      </c>
      <c r="CU265" s="165">
        <v>263</v>
      </c>
      <c r="CV265" s="37">
        <f t="shared" si="191"/>
        <v>10520</v>
      </c>
      <c r="CW265" s="189">
        <v>6.5999999999999988</v>
      </c>
      <c r="CX265" s="80">
        <f>+CU265*'PRECIOS SEGUN ADJ (RURAL)'!$B$14*'PRECIOS SEGUN ADJ (RURAL)'!$C$14</f>
        <v>69432</v>
      </c>
      <c r="CY265" s="80" t="e" vm="1">
        <f>+[4]!NumLetras(CX265,"PESO","PESOS DOMINICANOS","$EE $m CON #d/100 CENTAVOS")</f>
        <v>#VALUE!</v>
      </c>
      <c r="CZ265" s="37">
        <v>0</v>
      </c>
      <c r="DA265" s="37">
        <f t="shared" si="219"/>
        <v>0</v>
      </c>
      <c r="DB265" s="189">
        <v>65.75</v>
      </c>
      <c r="DC265" s="80">
        <f>+CZ265*'PRECIOS SEGUN ADJ. (FRONTERIZO)'!$B$19*'PRECIOS SEGUN ADJ. (FRONTERIZO)'!$C$19</f>
        <v>0</v>
      </c>
      <c r="DD265" s="80" t="e" vm="1">
        <f>+[4]!NumLetras(DC265,"PESO","PESOS DOMINICANOS","$EE $m CON #d/100 CENTAVOS")</f>
        <v>#VALUE!</v>
      </c>
      <c r="DE265" s="80">
        <f t="shared" si="192"/>
        <v>0</v>
      </c>
      <c r="DF265" s="165">
        <v>12</v>
      </c>
      <c r="DG265" s="37">
        <f t="shared" si="193"/>
        <v>480</v>
      </c>
      <c r="DH265" s="189">
        <v>82.59999999999998</v>
      </c>
      <c r="DI265" s="80">
        <f>+DF265*'PRECIOS SEGUN ADJ (RURAL)'!$B$15*'PRECIOS SEGUN ADJ (RURAL)'!$C$15</f>
        <v>39648</v>
      </c>
      <c r="DJ265" s="80" t="e" vm="1">
        <f>+[4]!NumLetras(DI265,"PESO","PESOS DOMINICANOS","$EE $m CON #d/100 CENTAVOS")</f>
        <v>#VALUE!</v>
      </c>
      <c r="DK265" s="80">
        <f t="shared" si="210"/>
        <v>7136.64</v>
      </c>
      <c r="DL265" s="165">
        <v>263</v>
      </c>
      <c r="DM265" s="37">
        <f t="shared" si="194"/>
        <v>10520</v>
      </c>
      <c r="DN265" s="189">
        <v>23.059999999999995</v>
      </c>
      <c r="DO265" s="80">
        <f>+DL265*'PRECIOS SEGUN ADJ (RURAL)'!$B$17*'PRECIOS SEGUN ADJ (RURAL)'!$C$17</f>
        <v>242591.19999999998</v>
      </c>
      <c r="DP265" s="80" t="e" vm="1">
        <f>+[4]!NumLetras(DO265,"PESO","PESOS DOMINICANOS","$EE $m CON #d/100 CENTAVOS")</f>
        <v>#VALUE!</v>
      </c>
      <c r="DQ265" s="192">
        <v>0</v>
      </c>
      <c r="DR265" s="192">
        <f t="shared" si="220"/>
        <v>0</v>
      </c>
      <c r="DS265" s="189">
        <v>80.849999999999994</v>
      </c>
      <c r="DT265" s="80">
        <f>+DQ265*'PRECIOS SEGUN ADJ. (FRONTERIZO)'!$B$22*'PRECIOS SEGUN ADJ. (FRONTERIZO)'!$C$22</f>
        <v>0</v>
      </c>
      <c r="DU265" s="80" t="e" vm="1">
        <f>+[4]!NumLetras(DT265,"PESO","PESOS DOMINICANOS","$EE $m CON #d/100 CENTAVOS")</f>
        <v>#VALUE!</v>
      </c>
      <c r="DV265" s="165">
        <v>12</v>
      </c>
      <c r="DW265" s="37">
        <f t="shared" si="195"/>
        <v>480</v>
      </c>
      <c r="DX265" s="189">
        <v>21.83</v>
      </c>
      <c r="DY265" s="80">
        <f>+DV265*'PRECIOS SEGUN ADJ (RURAL)'!$B$19*'PRECIOS SEGUN ADJ (RURAL)'!$C$19</f>
        <v>10478.4</v>
      </c>
      <c r="DZ265" s="80" t="e" vm="1">
        <f>+[4]!NumLetras(DY265,"PESO","PESOS DOMINICANOS","$EE $m CON #d/100 CENTAVOS")</f>
        <v>#VALUE!</v>
      </c>
      <c r="EA265" s="80">
        <f t="shared" si="211"/>
        <v>1886.11</v>
      </c>
      <c r="EB265" s="165">
        <v>40</v>
      </c>
      <c r="EC265" s="37">
        <f t="shared" si="196"/>
        <v>1600</v>
      </c>
      <c r="ED265" s="189">
        <v>33</v>
      </c>
      <c r="EE265" s="80">
        <f>+EB265*'PRECIOS SEGUN ADJ (RURAL)'!$B$20*'PRECIOS SEGUN ADJ (RURAL)'!$C$20</f>
        <v>52800</v>
      </c>
      <c r="EF265" s="80" t="e" vm="1">
        <f>+[4]!NumLetras(EE265,"PESO","PESOS DOMINICANOS","$EE $m CON #d/100 CENTAVOS")</f>
        <v>#VALUE!</v>
      </c>
      <c r="EG265" s="37">
        <v>0</v>
      </c>
      <c r="EH265" s="37">
        <f t="shared" si="221"/>
        <v>0</v>
      </c>
      <c r="EI265" s="189">
        <v>15.789999999999997</v>
      </c>
      <c r="EJ265" s="80">
        <f>+EG265*'PRECIOS SEGUN ADJ. (FRONTERIZO)'!$B$25*'PRECIOS SEGUN ADJ. (FRONTERIZO)'!$C$25</f>
        <v>0</v>
      </c>
      <c r="EK265" s="80" t="e" vm="1">
        <f>+[4]!NumLetras(EJ265,"PESO","PESOS DOMINICANOS","$EE $m CON #d/100 CENTAVOS")</f>
        <v>#VALUE!</v>
      </c>
      <c r="EL265" s="37">
        <v>0</v>
      </c>
      <c r="EM265" s="37">
        <f t="shared" si="222"/>
        <v>0</v>
      </c>
      <c r="EN265" s="189">
        <v>31.5</v>
      </c>
      <c r="EO265" s="80">
        <f>+EL265*'PRECIOS SEGUN ADJ. (FRONTERIZO)'!$B$26*'PRECIOS SEGUN ADJ. (FRONTERIZO)'!$C$26</f>
        <v>0</v>
      </c>
      <c r="EP265" s="80" t="e" vm="1">
        <f>+[4]!NumLetras(EO265,"PESO","PESOS DOMINICANOS","$EE $m CON #d/100 CENTAVOS")</f>
        <v>#VALUE!</v>
      </c>
      <c r="EQ265" s="193">
        <v>35</v>
      </c>
      <c r="ER265" s="194">
        <f t="shared" si="197"/>
        <v>1400</v>
      </c>
      <c r="ES265" s="195">
        <v>21.68</v>
      </c>
      <c r="ET265" s="196">
        <f>+EQ265*'PRECIOS SEGUN ADJ (RURAL)'!$B$13*'PRECIOS SEGUN ADJ (RURAL)'!$C$13</f>
        <v>30352</v>
      </c>
      <c r="EU265" s="196" t="e" vm="1">
        <f>+[4]!NumLetras(ET265,"PESO","PESOS DOMINICANOS","$EE $m CON #d/100 CENTAVOS")</f>
        <v>#VALUE!</v>
      </c>
      <c r="EV265" s="197">
        <v>263</v>
      </c>
      <c r="EW265" s="198">
        <f t="shared" si="212"/>
        <v>5260</v>
      </c>
      <c r="EX265" s="199">
        <v>5.5</v>
      </c>
      <c r="EY265" s="200">
        <f>+EV265*'PRECIOS SEGUN ADJ (RURAL)'!$B$16*'PRECIOS SEGUN ADJ (RURAL)'!$C$16</f>
        <v>28930</v>
      </c>
      <c r="EZ265" s="200" t="e" vm="1">
        <f>+[4]!NumLetras(EY265,"PESO","PESOS DOMINICANOS","$EE $m CON #d/100 CENTAVOS")</f>
        <v>#VALUE!</v>
      </c>
      <c r="FA265" s="201">
        <v>16</v>
      </c>
      <c r="FB265" s="202">
        <f t="shared" si="198"/>
        <v>640</v>
      </c>
      <c r="FC265" s="203">
        <v>220</v>
      </c>
      <c r="FD265" s="204">
        <f>+FA265*'PRECIOS SEGUN ADJ (RURAL)'!$B$18*'PRECIOS SEGUN ADJ (RURAL)'!$C$18</f>
        <v>140800</v>
      </c>
      <c r="FE265" s="204" t="e" vm="1">
        <f>+[4]!NumLetras(FD265,"PESO","PESOS DOMINICANOS","$EE $m CON #d/100 CENTAVOS")</f>
        <v>#VALUE!</v>
      </c>
      <c r="FF265" s="204">
        <f t="shared" si="213"/>
        <v>25344</v>
      </c>
      <c r="FG265" s="80">
        <f t="shared" si="224"/>
        <v>1373082</v>
      </c>
      <c r="FH265" s="80" t="e" vm="1">
        <f>+[4]!NumLetras(FG265,"PESO","PESOS DOMINICANOS","$EE $m CON #d/100 CENTAVOS")</f>
        <v>#VALUE!</v>
      </c>
      <c r="FI265" s="80">
        <f t="shared" si="223"/>
        <v>110644.52</v>
      </c>
      <c r="FJ265" s="80" t="e" vm="1">
        <f>+[4]!NumLetras(FI265,"PESO","PESOS DOMINICANOS","$EE $m CON #d/100 CENTAVOS")</f>
        <v>#VALUE!</v>
      </c>
      <c r="FK265" s="80">
        <f t="shared" si="199"/>
        <v>1262437.48</v>
      </c>
      <c r="FL265" s="80" t="e" vm="1">
        <f>+[4]!NumLetras(FK265,"PESO","PESOS DOMINICANOS","$EE $m CON #d/100 CENTAVOS")</f>
        <v>#VALUE!</v>
      </c>
      <c r="FM265" s="80">
        <f t="shared" si="200"/>
        <v>274616.40000000002</v>
      </c>
      <c r="FN265" s="80" t="e" vm="1">
        <f>+[4]!NumLetras(FM265,"PESO","PESOS DOMINICANOS","$EE $m CON #d/100 CENTAVOS")</f>
        <v>#VALUE!</v>
      </c>
      <c r="FO265" s="80">
        <f t="shared" si="201"/>
        <v>13730.82</v>
      </c>
      <c r="FP265" s="80" t="e" vm="1">
        <f>+[4]!NumLetras(FO265,"PESO","PESOS DOMINICANOS","$EE $m CON #d/100 CENTAVOS")</f>
        <v>#VALUE!</v>
      </c>
      <c r="FQ265" s="80"/>
      <c r="FR265" s="80">
        <f t="shared" si="202"/>
        <v>1098465.6000000001</v>
      </c>
      <c r="FS265" s="80" t="e" vm="1">
        <f>+[4]!NumLetras(FR265,"PESO","PESOS DOMINICANOS","$EE $m CON #d/100 CENTAVOS")</f>
        <v>#VALUE!</v>
      </c>
      <c r="FT265" s="37" t="str">
        <f>+VLOOKUP(D265,'RURAL XENIA'!F:G,2,0)</f>
        <v>R-08</v>
      </c>
    </row>
    <row r="266" spans="1:176">
      <c r="A266" s="37">
        <v>155</v>
      </c>
      <c r="B266" s="37">
        <v>155</v>
      </c>
      <c r="C266" s="26" t="s">
        <v>1766</v>
      </c>
      <c r="D266" s="37">
        <v>1700146895</v>
      </c>
      <c r="E266" s="37" t="str">
        <f>+VLOOKUP(D266,'INFORMACION DE PROVEEDORES'!C:I,2,0)</f>
        <v>017-0014689-5</v>
      </c>
      <c r="F266" s="26" t="str">
        <f>+VLOOKUP(D266,'INFORMACION DE PROVEEDORES'!C:J,4,0)</f>
        <v>TARSIS PAYANO GERMAN DE RAMIREZ</v>
      </c>
      <c r="G266" s="37" t="str">
        <f>+VLOOKUP(D266,'INFORMACION DE PROVEEDORES'!C:K,5,0)</f>
        <v>017-0014689-5</v>
      </c>
      <c r="H266" s="26" t="str">
        <f>+VLOOKUP(D266,'INFORMACION DE PROVEEDORES'!C:L,7,0)</f>
        <v>C/PEDRO LIVIO CEDEÑO ESQ. CAONABO NO.4</v>
      </c>
      <c r="I266" s="37" t="str">
        <f>+VLOOKUP(D266,'INFORMACION DE PROVEEDORES'!C:M,3,0)</f>
        <v xml:space="preserve"> FÍSICA</v>
      </c>
      <c r="J266" s="37">
        <v>1</v>
      </c>
      <c r="K266" s="37">
        <v>222</v>
      </c>
      <c r="L266" s="37">
        <v>15</v>
      </c>
      <c r="M266" s="37">
        <f t="shared" si="203"/>
        <v>600</v>
      </c>
      <c r="N266" s="189">
        <v>60.180000000000007</v>
      </c>
      <c r="O266" s="80">
        <f>+L266*'PRECIOS SEGUN ADJ (RURAL)'!$B$2*'PRECIOS SEGUN ADJ (RURAL)'!$C$2</f>
        <v>36108</v>
      </c>
      <c r="P266" s="80" t="e" vm="1">
        <f>+[4]!NumLetras(O266,"PESO","PESOS DOMINICANOS","$EE $m CON #d/100 CENTAVOS")</f>
        <v>#VALUE!</v>
      </c>
      <c r="Q266" s="80">
        <f t="shared" si="204"/>
        <v>5777.28</v>
      </c>
      <c r="R266" s="165">
        <v>3</v>
      </c>
      <c r="S266" s="37">
        <f t="shared" si="180"/>
        <v>120</v>
      </c>
      <c r="T266" s="189">
        <v>33</v>
      </c>
      <c r="U266" s="80">
        <f>+R266*'PRECIOS SEGUN ADJ (RURAL)'!$B$3*'PRECIOS SEGUN ADJ (RURAL)'!$C$3</f>
        <v>3960</v>
      </c>
      <c r="V266" s="80" t="e" vm="1">
        <f>+[4]!NumLetras(U266,"PESO","PESOS DOMINICANOS","$EE $m CON #d/100 CENTAVOS")</f>
        <v>#VALUE!</v>
      </c>
      <c r="W266" s="192">
        <v>0</v>
      </c>
      <c r="X266" s="37">
        <f t="shared" si="214"/>
        <v>0</v>
      </c>
      <c r="Y266" s="189">
        <v>25.2</v>
      </c>
      <c r="Z266" s="80">
        <f>+W266*'PRECIOS SEGUN ADJ. (FRONTERIZO)'!$B$4*'PRECIOS SEGUN ADJ. (FRONTERIZO)'!$C$4</f>
        <v>0</v>
      </c>
      <c r="AA266" s="80" t="e" vm="1">
        <f>+[4]!NumLetras(Z266,"PESO","PESOS DOMINICANOS","$EE $m CON #d/100 CENTAVOS")</f>
        <v>#VALUE!</v>
      </c>
      <c r="AB266" s="165">
        <v>34</v>
      </c>
      <c r="AC266" s="37">
        <f t="shared" si="181"/>
        <v>1360</v>
      </c>
      <c r="AD266" s="189">
        <v>87.91</v>
      </c>
      <c r="AE266" s="80">
        <f>+AB266*'PRECIOS SEGUN ADJ (RURAL)'!$B$4*'PRECIOS SEGUN ADJ (RURAL)'!$C$4</f>
        <v>119557.6</v>
      </c>
      <c r="AF266" s="80" t="e" vm="1">
        <f>+[4]!NumLetras(AE266,"PESO","PESOS DOMINICANOS","$EE $m CON #d/100 CENTAVOS")</f>
        <v>#VALUE!</v>
      </c>
      <c r="AG266" s="80">
        <f t="shared" si="205"/>
        <v>21520.37</v>
      </c>
      <c r="AH266" s="165">
        <v>41</v>
      </c>
      <c r="AI266" s="37">
        <f t="shared" si="182"/>
        <v>1640</v>
      </c>
      <c r="AJ266" s="189">
        <v>53.95</v>
      </c>
      <c r="AK266" s="80">
        <f>+AH266*'PRECIOS SEGUN ADJ (RURAL)'!$B$5*'PRECIOS SEGUN ADJ (RURAL)'!$C$5</f>
        <v>88478.000000000015</v>
      </c>
      <c r="AL266" s="80" t="e" vm="1">
        <f>+[4]!NumLetras(AK266,"PESO","PESOS DOMINICANOS","$EE $m CON #d/100 CENTAVOS")</f>
        <v>#VALUE!</v>
      </c>
      <c r="AM266" s="165">
        <v>5</v>
      </c>
      <c r="AN266" s="37">
        <f t="shared" si="183"/>
        <v>200</v>
      </c>
      <c r="AO266" s="189">
        <v>29.05</v>
      </c>
      <c r="AP266" s="80">
        <f>+AM266*'PRECIOS SEGUN ADJ (RURAL)'!$B$6*'PRECIOS SEGUN ADJ (RURAL)'!$C$6</f>
        <v>5810</v>
      </c>
      <c r="AQ266" s="80" t="e" vm="1">
        <f>+[4]!NumLetras(AP266,"PESO","PESOS DOMINICANOS","$EE $m CON #d/100 CENTAVOS")</f>
        <v>#VALUE!</v>
      </c>
      <c r="AR266" s="80">
        <f t="shared" si="206"/>
        <v>929.6</v>
      </c>
      <c r="AS266" s="165">
        <v>13</v>
      </c>
      <c r="AT266" s="37">
        <f t="shared" si="184"/>
        <v>520</v>
      </c>
      <c r="AU266" s="189">
        <v>304.44</v>
      </c>
      <c r="AV266" s="80">
        <f>+AS266*'PRECIOS SEGUN ADJ (RURAL)'!$B$7*'PRECIOS SEGUN ADJ (RURAL)'!$C$7</f>
        <v>158308.79999999999</v>
      </c>
      <c r="AW266" s="80" t="e" vm="1">
        <f>+[4]!NumLetras(AV266,"PESO","PESOS DOMINICANOS","$EE $m CON #d/100 CENTAVOS")</f>
        <v>#VALUE!</v>
      </c>
      <c r="AX266" s="80">
        <f t="shared" si="207"/>
        <v>28495.58</v>
      </c>
      <c r="AY266" s="37">
        <v>0</v>
      </c>
      <c r="AZ266" s="37">
        <f t="shared" si="215"/>
        <v>0</v>
      </c>
      <c r="BA266" s="189">
        <v>18.899999999999999</v>
      </c>
      <c r="BB266" s="80">
        <f>+AY266*'PRECIOS SEGUN ADJ. (FRONTERIZO)'!$B$9*'PRECIOS SEGUN ADJ. (FRONTERIZO)'!$C$9</f>
        <v>0</v>
      </c>
      <c r="BC266" s="80" t="e" vm="1">
        <f>+[4]!NumLetras(BB266,"PESO","PESOS DOMINICANOS","$EE $m CON #d/100 CENTAVOS")</f>
        <v>#VALUE!</v>
      </c>
      <c r="BD266" s="165">
        <v>3</v>
      </c>
      <c r="BE266" s="37">
        <f t="shared" si="185"/>
        <v>120</v>
      </c>
      <c r="BF266" s="189">
        <v>140.38999999999999</v>
      </c>
      <c r="BG266" s="80">
        <f>+BD266*'PRECIOS SEGUN ADJ (RURAL)'!$B$8*'PRECIOS SEGUN ADJ (RURAL)'!$C$8</f>
        <v>16846.8</v>
      </c>
      <c r="BH266" s="80" t="e" vm="1">
        <f>+[4]!NumLetras(BG266,"PESO","PESOS DOMINICANOS","$EE $m CON #d/100 CENTAVOS")</f>
        <v>#VALUE!</v>
      </c>
      <c r="BI266" s="80">
        <f t="shared" si="208"/>
        <v>3032.42</v>
      </c>
      <c r="BJ266" s="37">
        <v>0</v>
      </c>
      <c r="BK266" s="37">
        <f t="shared" si="216"/>
        <v>0</v>
      </c>
      <c r="BL266" s="189">
        <v>31.459999999999997</v>
      </c>
      <c r="BM266" s="80">
        <f>+BJ266*'PRECIOS SEGUN ADJ. (FRONTERIZO)'!$B$11*'PRECIOS SEGUN ADJ. (FRONTERIZO)'!$C$11</f>
        <v>0</v>
      </c>
      <c r="BN266" s="80" t="e" vm="1">
        <f>+[4]!NumLetras(BM266,"PESO","PESOS DOMINICANOS","$EE $m CON #d/100 CENTAVOS")</f>
        <v>#VALUE!</v>
      </c>
      <c r="BO266" s="165">
        <v>10</v>
      </c>
      <c r="BP266" s="37">
        <f t="shared" si="186"/>
        <v>400</v>
      </c>
      <c r="BQ266" s="189">
        <v>68.099999999999994</v>
      </c>
      <c r="BR266" s="80">
        <f>+BO266*'PRECIOS SEGUN ADJ (RURAL)'!$B$9*'PRECIOS SEGUN ADJ (RURAL)'!$C$9</f>
        <v>27240</v>
      </c>
      <c r="BS266" s="80" t="e" vm="1">
        <f>+[4]!NumLetras(BR266,"PESO","PESOS DOMINICANOS","$EE $m CON #d/100 CENTAVOS")</f>
        <v>#VALUE!</v>
      </c>
      <c r="BT266" s="165">
        <v>222</v>
      </c>
      <c r="BU266" s="37">
        <f t="shared" si="209"/>
        <v>4440</v>
      </c>
      <c r="BV266" s="189">
        <v>5.5</v>
      </c>
      <c r="BW266" s="80">
        <f>+BT266*'PRECIOS SEGUN ADJ (RURAL)'!$B$10*'PRECIOS SEGUN ADJ (RURAL)'!$C$10</f>
        <v>24420</v>
      </c>
      <c r="BX266" s="80" t="e" vm="1">
        <f>+[4]!NumLetras(BW266,"PESO","PESOS DOMINICANOS","$EE $m CON #d/100 CENTAVOS")</f>
        <v>#VALUE!</v>
      </c>
      <c r="BY266" s="165">
        <v>222</v>
      </c>
      <c r="BZ266" s="37">
        <f t="shared" si="187"/>
        <v>8880</v>
      </c>
      <c r="CA266" s="189">
        <v>7.1500000000000012</v>
      </c>
      <c r="CB266" s="80">
        <f>+BY266*'PRECIOS SEGUN ADJ (RURAL)'!$B$11*'PRECIOS SEGUN ADJ (RURAL)'!$C$11</f>
        <v>63492.000000000007</v>
      </c>
      <c r="CC266" s="80" t="e" vm="1">
        <f>+[4]!NumLetras(CB266,"PESO","PESOS DOMINICANOS","$EE $m CON #d/100 CENTAVOS")</f>
        <v>#VALUE!</v>
      </c>
      <c r="CD266" s="165">
        <v>222</v>
      </c>
      <c r="CE266" s="37">
        <f t="shared" si="188"/>
        <v>8880</v>
      </c>
      <c r="CF266" s="189">
        <v>6.84</v>
      </c>
      <c r="CG266" s="80">
        <f>+CD266*'PRECIOS SEGUN ADJ (RURAL)'!$B$12*'PRECIOS SEGUN ADJ (RURAL)'!$C$12</f>
        <v>60739.199999999997</v>
      </c>
      <c r="CH266" s="80" t="e" vm="1">
        <f>+[4]!NumLetras(CG266,"PESO","PESOS DOMINICANOS","$EE $m CON #d/100 CENTAVOS")</f>
        <v>#VALUE!</v>
      </c>
      <c r="CI266" s="37">
        <v>0</v>
      </c>
      <c r="CJ266" s="37">
        <f t="shared" si="217"/>
        <v>0</v>
      </c>
      <c r="CK266" s="189">
        <v>60</v>
      </c>
      <c r="CL266" s="80">
        <f>+CI266*'PRECIOS SEGUN ADJ. (FRONTERIZO)'!$B$16*'PRECIOS SEGUN ADJ. (FRONTERIZO)'!$C$16</f>
        <v>0</v>
      </c>
      <c r="CM266" s="80" t="e" vm="1">
        <f>+[4]!NumLetras(CL266,"PESO","PESOS DOMINICANOS","$EE $m CON #d/100 CENTAVOS")</f>
        <v>#VALUE!</v>
      </c>
      <c r="CN266" s="80">
        <f t="shared" si="189"/>
        <v>0</v>
      </c>
      <c r="CO266" s="37">
        <v>0</v>
      </c>
      <c r="CP266" s="37">
        <f t="shared" si="218"/>
        <v>0</v>
      </c>
      <c r="CQ266" s="189">
        <v>55.649999999999991</v>
      </c>
      <c r="CR266" s="80">
        <f>+CO266*'PRECIOS SEGUN ADJ. (FRONTERIZO)'!$B$17*'PRECIOS SEGUN ADJ. (FRONTERIZO)'!$C$17</f>
        <v>0</v>
      </c>
      <c r="CS266" s="80" t="e" vm="1">
        <f>+[4]!NumLetras(CR266,"PESO","PESOS DOMINICANOS","$EE $m CON #d/100 CENTAVOS")</f>
        <v>#VALUE!</v>
      </c>
      <c r="CT266" s="80">
        <f t="shared" si="190"/>
        <v>0</v>
      </c>
      <c r="CU266" s="165">
        <v>222</v>
      </c>
      <c r="CV266" s="37">
        <f t="shared" si="191"/>
        <v>8880</v>
      </c>
      <c r="CW266" s="189">
        <v>6.5999999999999988</v>
      </c>
      <c r="CX266" s="80">
        <f>+CU266*'PRECIOS SEGUN ADJ (RURAL)'!$B$14*'PRECIOS SEGUN ADJ (RURAL)'!$C$14</f>
        <v>58607.999999999993</v>
      </c>
      <c r="CY266" s="80" t="e" vm="1">
        <f>+[4]!NumLetras(CX266,"PESO","PESOS DOMINICANOS","$EE $m CON #d/100 CENTAVOS")</f>
        <v>#VALUE!</v>
      </c>
      <c r="CZ266" s="37">
        <v>0</v>
      </c>
      <c r="DA266" s="37">
        <f t="shared" si="219"/>
        <v>0</v>
      </c>
      <c r="DB266" s="189">
        <v>65.75</v>
      </c>
      <c r="DC266" s="80">
        <f>+CZ266*'PRECIOS SEGUN ADJ. (FRONTERIZO)'!$B$19*'PRECIOS SEGUN ADJ. (FRONTERIZO)'!$C$19</f>
        <v>0</v>
      </c>
      <c r="DD266" s="80" t="e" vm="1">
        <f>+[4]!NumLetras(DC266,"PESO","PESOS DOMINICANOS","$EE $m CON #d/100 CENTAVOS")</f>
        <v>#VALUE!</v>
      </c>
      <c r="DE266" s="80">
        <f t="shared" si="192"/>
        <v>0</v>
      </c>
      <c r="DF266" s="165">
        <v>8</v>
      </c>
      <c r="DG266" s="37">
        <f t="shared" si="193"/>
        <v>320</v>
      </c>
      <c r="DH266" s="189">
        <v>82.59999999999998</v>
      </c>
      <c r="DI266" s="80">
        <f>+DF266*'PRECIOS SEGUN ADJ (RURAL)'!$B$15*'PRECIOS SEGUN ADJ (RURAL)'!$C$15</f>
        <v>26432</v>
      </c>
      <c r="DJ266" s="80" t="e" vm="1">
        <f>+[4]!NumLetras(DI266,"PESO","PESOS DOMINICANOS","$EE $m CON #d/100 CENTAVOS")</f>
        <v>#VALUE!</v>
      </c>
      <c r="DK266" s="80">
        <f t="shared" si="210"/>
        <v>4757.76</v>
      </c>
      <c r="DL266" s="165">
        <v>222</v>
      </c>
      <c r="DM266" s="37">
        <f t="shared" si="194"/>
        <v>8880</v>
      </c>
      <c r="DN266" s="189">
        <v>23.059999999999995</v>
      </c>
      <c r="DO266" s="80">
        <f>+DL266*'PRECIOS SEGUN ADJ (RURAL)'!$B$17*'PRECIOS SEGUN ADJ (RURAL)'!$C$17</f>
        <v>204772.8</v>
      </c>
      <c r="DP266" s="80" t="e" vm="1">
        <f>+[4]!NumLetras(DO266,"PESO","PESOS DOMINICANOS","$EE $m CON #d/100 CENTAVOS")</f>
        <v>#VALUE!</v>
      </c>
      <c r="DQ266" s="192">
        <v>0</v>
      </c>
      <c r="DR266" s="192">
        <f t="shared" si="220"/>
        <v>0</v>
      </c>
      <c r="DS266" s="189">
        <v>80.849999999999994</v>
      </c>
      <c r="DT266" s="80">
        <f>+DQ266*'PRECIOS SEGUN ADJ. (FRONTERIZO)'!$B$22*'PRECIOS SEGUN ADJ. (FRONTERIZO)'!$C$22</f>
        <v>0</v>
      </c>
      <c r="DU266" s="80" t="e" vm="1">
        <f>+[4]!NumLetras(DT266,"PESO","PESOS DOMINICANOS","$EE $m CON #d/100 CENTAVOS")</f>
        <v>#VALUE!</v>
      </c>
      <c r="DV266" s="165">
        <v>9</v>
      </c>
      <c r="DW266" s="37">
        <f t="shared" si="195"/>
        <v>360</v>
      </c>
      <c r="DX266" s="189">
        <v>21.83</v>
      </c>
      <c r="DY266" s="80">
        <f>+DV266*'PRECIOS SEGUN ADJ (RURAL)'!$B$19*'PRECIOS SEGUN ADJ (RURAL)'!$C$19</f>
        <v>7858.7999999999993</v>
      </c>
      <c r="DZ266" s="80" t="e" vm="1">
        <f>+[4]!NumLetras(DY266,"PESO","PESOS DOMINICANOS","$EE $m CON #d/100 CENTAVOS")</f>
        <v>#VALUE!</v>
      </c>
      <c r="EA266" s="80">
        <f t="shared" si="211"/>
        <v>1414.58</v>
      </c>
      <c r="EB266" s="165">
        <v>32</v>
      </c>
      <c r="EC266" s="37">
        <f t="shared" si="196"/>
        <v>1280</v>
      </c>
      <c r="ED266" s="189">
        <v>33</v>
      </c>
      <c r="EE266" s="80">
        <f>+EB266*'PRECIOS SEGUN ADJ (RURAL)'!$B$20*'PRECIOS SEGUN ADJ (RURAL)'!$C$20</f>
        <v>42240</v>
      </c>
      <c r="EF266" s="80" t="e" vm="1">
        <f>+[4]!NumLetras(EE266,"PESO","PESOS DOMINICANOS","$EE $m CON #d/100 CENTAVOS")</f>
        <v>#VALUE!</v>
      </c>
      <c r="EG266" s="37">
        <v>0</v>
      </c>
      <c r="EH266" s="37">
        <f t="shared" si="221"/>
        <v>0</v>
      </c>
      <c r="EI266" s="189">
        <v>15.789999999999997</v>
      </c>
      <c r="EJ266" s="80">
        <f>+EG266*'PRECIOS SEGUN ADJ. (FRONTERIZO)'!$B$25*'PRECIOS SEGUN ADJ. (FRONTERIZO)'!$C$25</f>
        <v>0</v>
      </c>
      <c r="EK266" s="80" t="e" vm="1">
        <f>+[4]!NumLetras(EJ266,"PESO","PESOS DOMINICANOS","$EE $m CON #d/100 CENTAVOS")</f>
        <v>#VALUE!</v>
      </c>
      <c r="EL266" s="37">
        <v>0</v>
      </c>
      <c r="EM266" s="37">
        <f t="shared" si="222"/>
        <v>0</v>
      </c>
      <c r="EN266" s="189">
        <v>31.5</v>
      </c>
      <c r="EO266" s="80">
        <f>+EL266*'PRECIOS SEGUN ADJ. (FRONTERIZO)'!$B$26*'PRECIOS SEGUN ADJ. (FRONTERIZO)'!$C$26</f>
        <v>0</v>
      </c>
      <c r="EP266" s="80" t="e" vm="1">
        <f>+[4]!NumLetras(EO266,"PESO","PESOS DOMINICANOS","$EE $m CON #d/100 CENTAVOS")</f>
        <v>#VALUE!</v>
      </c>
      <c r="EQ266" s="193">
        <v>28</v>
      </c>
      <c r="ER266" s="194">
        <f t="shared" si="197"/>
        <v>1120</v>
      </c>
      <c r="ES266" s="195">
        <v>21.68</v>
      </c>
      <c r="ET266" s="196">
        <f>+EQ266*'PRECIOS SEGUN ADJ (RURAL)'!$B$13*'PRECIOS SEGUN ADJ (RURAL)'!$C$13</f>
        <v>24281.599999999999</v>
      </c>
      <c r="EU266" s="196" t="e" vm="1">
        <f>+[4]!NumLetras(ET266,"PESO","PESOS DOMINICANOS","$EE $m CON #d/100 CENTAVOS")</f>
        <v>#VALUE!</v>
      </c>
      <c r="EV266" s="197">
        <v>222</v>
      </c>
      <c r="EW266" s="198">
        <f t="shared" si="212"/>
        <v>4440</v>
      </c>
      <c r="EX266" s="199">
        <v>5.5</v>
      </c>
      <c r="EY266" s="200">
        <f>+EV266*'PRECIOS SEGUN ADJ (RURAL)'!$B$16*'PRECIOS SEGUN ADJ (RURAL)'!$C$16</f>
        <v>24420</v>
      </c>
      <c r="EZ266" s="200" t="e" vm="1">
        <f>+[4]!NumLetras(EY266,"PESO","PESOS DOMINICANOS","$EE $m CON #d/100 CENTAVOS")</f>
        <v>#VALUE!</v>
      </c>
      <c r="FA266" s="201">
        <v>13</v>
      </c>
      <c r="FB266" s="202">
        <f t="shared" si="198"/>
        <v>520</v>
      </c>
      <c r="FC266" s="203">
        <v>220</v>
      </c>
      <c r="FD266" s="204">
        <f>+FA266*'PRECIOS SEGUN ADJ (RURAL)'!$B$18*'PRECIOS SEGUN ADJ (RURAL)'!$C$18</f>
        <v>114400</v>
      </c>
      <c r="FE266" s="204" t="e" vm="1">
        <f>+[4]!NumLetras(FD266,"PESO","PESOS DOMINICANOS","$EE $m CON #d/100 CENTAVOS")</f>
        <v>#VALUE!</v>
      </c>
      <c r="FF266" s="204">
        <f t="shared" si="213"/>
        <v>20592</v>
      </c>
      <c r="FG266" s="80">
        <f t="shared" si="224"/>
        <v>1107973.6000000001</v>
      </c>
      <c r="FH266" s="80" t="e" vm="1">
        <f>+[4]!NumLetras(FG266,"PESO","PESOS DOMINICANOS","$EE $m CON #d/100 CENTAVOS")</f>
        <v>#VALUE!</v>
      </c>
      <c r="FI266" s="80">
        <f t="shared" si="223"/>
        <v>86519.59</v>
      </c>
      <c r="FJ266" s="80" t="e" vm="1">
        <f>+[4]!NumLetras(FI266,"PESO","PESOS DOMINICANOS","$EE $m CON #d/100 CENTAVOS")</f>
        <v>#VALUE!</v>
      </c>
      <c r="FK266" s="80">
        <f t="shared" si="199"/>
        <v>1021454.0100000001</v>
      </c>
      <c r="FL266" s="80" t="e" vm="1">
        <f>+[4]!NumLetras(FK266,"PESO","PESOS DOMINICANOS","$EE $m CON #d/100 CENTAVOS")</f>
        <v>#VALUE!</v>
      </c>
      <c r="FM266" s="80">
        <f t="shared" si="200"/>
        <v>221594.72</v>
      </c>
      <c r="FN266" s="80" t="e" vm="1">
        <f>+[4]!NumLetras(FM266,"PESO","PESOS DOMINICANOS","$EE $m CON #d/100 CENTAVOS")</f>
        <v>#VALUE!</v>
      </c>
      <c r="FO266" s="80">
        <f t="shared" si="201"/>
        <v>11079.74</v>
      </c>
      <c r="FP266" s="80" t="e" vm="1">
        <f>+[4]!NumLetras(FO266,"PESO","PESOS DOMINICANOS","$EE $m CON #d/100 CENTAVOS")</f>
        <v>#VALUE!</v>
      </c>
      <c r="FQ266" s="80"/>
      <c r="FR266" s="80">
        <f t="shared" si="202"/>
        <v>886378.88000000012</v>
      </c>
      <c r="FS266" s="80" t="e" vm="1">
        <f>+[4]!NumLetras(FR266,"PESO","PESOS DOMINICANOS","$EE $m CON #d/100 CENTAVOS")</f>
        <v>#VALUE!</v>
      </c>
      <c r="FT266" s="37" t="str">
        <f>+VLOOKUP(D266,'RURAL XENIA'!F:G,2,0)</f>
        <v>R-04</v>
      </c>
    </row>
    <row r="267" spans="1:176">
      <c r="A267" s="37">
        <v>156</v>
      </c>
      <c r="B267" s="37">
        <v>156</v>
      </c>
      <c r="C267" s="26" t="s">
        <v>3857</v>
      </c>
      <c r="D267" s="37">
        <v>132171802</v>
      </c>
      <c r="E267" s="37">
        <f>+VLOOKUP(D267,'INFORMACION DE PROVEEDORES'!C:I,2,0)</f>
        <v>132171802</v>
      </c>
      <c r="F267" s="26" t="str">
        <f>+VLOOKUP(D267,'INFORMACION DE PROVEEDORES'!C:J,4,0)</f>
        <v>DAURY ALEXANDER NOVA MUÑOZ</v>
      </c>
      <c r="G267" s="37" t="str">
        <f>+VLOOKUP(D267,'INFORMACION DE PROVEEDORES'!C:K,5,0)</f>
        <v>001-1402761-8</v>
      </c>
      <c r="H267" s="26" t="str">
        <f>+VLOOKUP(D267,'INFORMACION DE PROVEEDORES'!C:L,7,0)</f>
        <v>PLAZA DELGADA NO.06, PRIMER NIVEL, RES. VILLA ELENA, SANTIAGO</v>
      </c>
      <c r="I267" s="37" t="str">
        <f>+VLOOKUP(D267,'INFORMACION DE PROVEEDORES'!C:M,3,0)</f>
        <v xml:space="preserve"> JURÍDICA</v>
      </c>
      <c r="J267" s="37">
        <v>2</v>
      </c>
      <c r="K267" s="37">
        <v>282</v>
      </c>
      <c r="L267" s="37">
        <v>19</v>
      </c>
      <c r="M267" s="37">
        <f t="shared" si="203"/>
        <v>760</v>
      </c>
      <c r="N267" s="189">
        <v>60.180000000000007</v>
      </c>
      <c r="O267" s="80">
        <f>+L267*'PRECIOS SEGUN ADJ (RURAL)'!$B$2*'PRECIOS SEGUN ADJ (RURAL)'!$C$2</f>
        <v>45736.800000000003</v>
      </c>
      <c r="P267" s="80" t="e" vm="1">
        <f>+[4]!NumLetras(O267,"PESO","PESOS DOMINICANOS","$EE $m CON #d/100 CENTAVOS")</f>
        <v>#VALUE!</v>
      </c>
      <c r="Q267" s="80">
        <f t="shared" si="204"/>
        <v>7317.89</v>
      </c>
      <c r="R267" s="165">
        <v>4</v>
      </c>
      <c r="S267" s="37">
        <f t="shared" si="180"/>
        <v>160</v>
      </c>
      <c r="T267" s="189">
        <v>33</v>
      </c>
      <c r="U267" s="80">
        <f>+R267*'PRECIOS SEGUN ADJ (RURAL)'!$B$3*'PRECIOS SEGUN ADJ (RURAL)'!$C$3</f>
        <v>5280</v>
      </c>
      <c r="V267" s="80" t="e" vm="1">
        <f>+[4]!NumLetras(U267,"PESO","PESOS DOMINICANOS","$EE $m CON #d/100 CENTAVOS")</f>
        <v>#VALUE!</v>
      </c>
      <c r="W267" s="192">
        <v>0</v>
      </c>
      <c r="X267" s="37">
        <f t="shared" si="214"/>
        <v>0</v>
      </c>
      <c r="Y267" s="189">
        <v>25.2</v>
      </c>
      <c r="Z267" s="80">
        <f>+W267*'PRECIOS SEGUN ADJ. (FRONTERIZO)'!$B$4*'PRECIOS SEGUN ADJ. (FRONTERIZO)'!$C$4</f>
        <v>0</v>
      </c>
      <c r="AA267" s="80" t="e" vm="1">
        <f>+[4]!NumLetras(Z267,"PESO","PESOS DOMINICANOS","$EE $m CON #d/100 CENTAVOS")</f>
        <v>#VALUE!</v>
      </c>
      <c r="AB267" s="165">
        <v>43</v>
      </c>
      <c r="AC267" s="37">
        <f t="shared" si="181"/>
        <v>1720</v>
      </c>
      <c r="AD267" s="189">
        <v>87.91</v>
      </c>
      <c r="AE267" s="80">
        <f>+AB267*'PRECIOS SEGUN ADJ (RURAL)'!$B$4*'PRECIOS SEGUN ADJ (RURAL)'!$C$4</f>
        <v>151205.19999999998</v>
      </c>
      <c r="AF267" s="80" t="e" vm="1">
        <f>+[4]!NumLetras(AE267,"PESO","PESOS DOMINICANOS","$EE $m CON #d/100 CENTAVOS")</f>
        <v>#VALUE!</v>
      </c>
      <c r="AG267" s="80">
        <f t="shared" si="205"/>
        <v>27216.94</v>
      </c>
      <c r="AH267" s="165">
        <v>53</v>
      </c>
      <c r="AI267" s="37">
        <f t="shared" si="182"/>
        <v>2120</v>
      </c>
      <c r="AJ267" s="189">
        <v>53.95</v>
      </c>
      <c r="AK267" s="80">
        <f>+AH267*'PRECIOS SEGUN ADJ (RURAL)'!$B$5*'PRECIOS SEGUN ADJ (RURAL)'!$C$5</f>
        <v>114374.00000000001</v>
      </c>
      <c r="AL267" s="80" t="e" vm="1">
        <f>+[4]!NumLetras(AK267,"PESO","PESOS DOMINICANOS","$EE $m CON #d/100 CENTAVOS")</f>
        <v>#VALUE!</v>
      </c>
      <c r="AM267" s="165">
        <v>7</v>
      </c>
      <c r="AN267" s="37">
        <f t="shared" si="183"/>
        <v>280</v>
      </c>
      <c r="AO267" s="189">
        <v>29.05</v>
      </c>
      <c r="AP267" s="80">
        <f>+AM267*'PRECIOS SEGUN ADJ (RURAL)'!$B$6*'PRECIOS SEGUN ADJ (RURAL)'!$C$6</f>
        <v>8134</v>
      </c>
      <c r="AQ267" s="80" t="e" vm="1">
        <f>+[4]!NumLetras(AP267,"PESO","PESOS DOMINICANOS","$EE $m CON #d/100 CENTAVOS")</f>
        <v>#VALUE!</v>
      </c>
      <c r="AR267" s="80">
        <f t="shared" si="206"/>
        <v>1301.44</v>
      </c>
      <c r="AS267" s="165">
        <v>17</v>
      </c>
      <c r="AT267" s="37">
        <f t="shared" si="184"/>
        <v>680</v>
      </c>
      <c r="AU267" s="189">
        <v>304.44</v>
      </c>
      <c r="AV267" s="80">
        <f>+AS267*'PRECIOS SEGUN ADJ (RURAL)'!$B$7*'PRECIOS SEGUN ADJ (RURAL)'!$C$7</f>
        <v>207019.19999999998</v>
      </c>
      <c r="AW267" s="80" t="e" vm="1">
        <f>+[4]!NumLetras(AV267,"PESO","PESOS DOMINICANOS","$EE $m CON #d/100 CENTAVOS")</f>
        <v>#VALUE!</v>
      </c>
      <c r="AX267" s="80">
        <f t="shared" si="207"/>
        <v>37263.46</v>
      </c>
      <c r="AY267" s="37">
        <v>0</v>
      </c>
      <c r="AZ267" s="37">
        <f t="shared" si="215"/>
        <v>0</v>
      </c>
      <c r="BA267" s="189">
        <v>18.899999999999999</v>
      </c>
      <c r="BB267" s="80">
        <f>+AY267*'PRECIOS SEGUN ADJ. (FRONTERIZO)'!$B$9*'PRECIOS SEGUN ADJ. (FRONTERIZO)'!$C$9</f>
        <v>0</v>
      </c>
      <c r="BC267" s="80" t="e" vm="1">
        <f>+[4]!NumLetras(BB267,"PESO","PESOS DOMINICANOS","$EE $m CON #d/100 CENTAVOS")</f>
        <v>#VALUE!</v>
      </c>
      <c r="BD267" s="165">
        <v>4</v>
      </c>
      <c r="BE267" s="37">
        <f t="shared" si="185"/>
        <v>160</v>
      </c>
      <c r="BF267" s="189">
        <v>140.38999999999999</v>
      </c>
      <c r="BG267" s="80">
        <f>+BD267*'PRECIOS SEGUN ADJ (RURAL)'!$B$8*'PRECIOS SEGUN ADJ (RURAL)'!$C$8</f>
        <v>22462.399999999998</v>
      </c>
      <c r="BH267" s="80" t="e" vm="1">
        <f>+[4]!NumLetras(BG267,"PESO","PESOS DOMINICANOS","$EE $m CON #d/100 CENTAVOS")</f>
        <v>#VALUE!</v>
      </c>
      <c r="BI267" s="80">
        <f t="shared" si="208"/>
        <v>4043.23</v>
      </c>
      <c r="BJ267" s="37">
        <v>0</v>
      </c>
      <c r="BK267" s="37">
        <f t="shared" si="216"/>
        <v>0</v>
      </c>
      <c r="BL267" s="189">
        <v>31.459999999999997</v>
      </c>
      <c r="BM267" s="80">
        <f>+BJ267*'PRECIOS SEGUN ADJ. (FRONTERIZO)'!$B$11*'PRECIOS SEGUN ADJ. (FRONTERIZO)'!$C$11</f>
        <v>0</v>
      </c>
      <c r="BN267" s="80" t="e" vm="1">
        <f>+[4]!NumLetras(BM267,"PESO","PESOS DOMINICANOS","$EE $m CON #d/100 CENTAVOS")</f>
        <v>#VALUE!</v>
      </c>
      <c r="BO267" s="165">
        <v>14</v>
      </c>
      <c r="BP267" s="37">
        <f t="shared" si="186"/>
        <v>560</v>
      </c>
      <c r="BQ267" s="189">
        <v>68.099999999999994</v>
      </c>
      <c r="BR267" s="80">
        <f>+BO267*'PRECIOS SEGUN ADJ (RURAL)'!$B$9*'PRECIOS SEGUN ADJ (RURAL)'!$C$9</f>
        <v>38135.999999999993</v>
      </c>
      <c r="BS267" s="80" t="e" vm="1">
        <f>+[4]!NumLetras(BR267,"PESO","PESOS DOMINICANOS","$EE $m CON #d/100 CENTAVOS")</f>
        <v>#VALUE!</v>
      </c>
      <c r="BT267" s="165">
        <v>282</v>
      </c>
      <c r="BU267" s="37">
        <f t="shared" si="209"/>
        <v>5640</v>
      </c>
      <c r="BV267" s="189">
        <v>5.5</v>
      </c>
      <c r="BW267" s="80">
        <f>+BT267*'PRECIOS SEGUN ADJ (RURAL)'!$B$10*'PRECIOS SEGUN ADJ (RURAL)'!$C$10</f>
        <v>31020</v>
      </c>
      <c r="BX267" s="80" t="e" vm="1">
        <f>+[4]!NumLetras(BW267,"PESO","PESOS DOMINICANOS","$EE $m CON #d/100 CENTAVOS")</f>
        <v>#VALUE!</v>
      </c>
      <c r="BY267" s="165">
        <v>282</v>
      </c>
      <c r="BZ267" s="37">
        <f t="shared" si="187"/>
        <v>11280</v>
      </c>
      <c r="CA267" s="189">
        <v>7.1500000000000012</v>
      </c>
      <c r="CB267" s="80">
        <f>+BY267*'PRECIOS SEGUN ADJ (RURAL)'!$B$11*'PRECIOS SEGUN ADJ (RURAL)'!$C$11</f>
        <v>80652</v>
      </c>
      <c r="CC267" s="80" t="e" vm="1">
        <f>+[4]!NumLetras(CB267,"PESO","PESOS DOMINICANOS","$EE $m CON #d/100 CENTAVOS")</f>
        <v>#VALUE!</v>
      </c>
      <c r="CD267" s="165">
        <v>282</v>
      </c>
      <c r="CE267" s="37">
        <f t="shared" si="188"/>
        <v>11280</v>
      </c>
      <c r="CF267" s="189">
        <v>6.84</v>
      </c>
      <c r="CG267" s="80">
        <f>+CD267*'PRECIOS SEGUN ADJ (RURAL)'!$B$12*'PRECIOS SEGUN ADJ (RURAL)'!$C$12</f>
        <v>77155.199999999997</v>
      </c>
      <c r="CH267" s="80" t="e" vm="1">
        <f>+[4]!NumLetras(CG267,"PESO","PESOS DOMINICANOS","$EE $m CON #d/100 CENTAVOS")</f>
        <v>#VALUE!</v>
      </c>
      <c r="CI267" s="37">
        <v>0</v>
      </c>
      <c r="CJ267" s="37">
        <f t="shared" si="217"/>
        <v>0</v>
      </c>
      <c r="CK267" s="189">
        <v>60</v>
      </c>
      <c r="CL267" s="80">
        <f>+CI267*'PRECIOS SEGUN ADJ. (FRONTERIZO)'!$B$16*'PRECIOS SEGUN ADJ. (FRONTERIZO)'!$C$16</f>
        <v>0</v>
      </c>
      <c r="CM267" s="80" t="e" vm="1">
        <f>+[4]!NumLetras(CL267,"PESO","PESOS DOMINICANOS","$EE $m CON #d/100 CENTAVOS")</f>
        <v>#VALUE!</v>
      </c>
      <c r="CN267" s="80">
        <f t="shared" si="189"/>
        <v>0</v>
      </c>
      <c r="CO267" s="37">
        <v>0</v>
      </c>
      <c r="CP267" s="37">
        <f t="shared" si="218"/>
        <v>0</v>
      </c>
      <c r="CQ267" s="189">
        <v>55.649999999999991</v>
      </c>
      <c r="CR267" s="80">
        <f>+CO267*'PRECIOS SEGUN ADJ. (FRONTERIZO)'!$B$17*'PRECIOS SEGUN ADJ. (FRONTERIZO)'!$C$17</f>
        <v>0</v>
      </c>
      <c r="CS267" s="80" t="e" vm="1">
        <f>+[4]!NumLetras(CR267,"PESO","PESOS DOMINICANOS","$EE $m CON #d/100 CENTAVOS")</f>
        <v>#VALUE!</v>
      </c>
      <c r="CT267" s="80">
        <f t="shared" si="190"/>
        <v>0</v>
      </c>
      <c r="CU267" s="165">
        <v>282</v>
      </c>
      <c r="CV267" s="37">
        <f t="shared" si="191"/>
        <v>11280</v>
      </c>
      <c r="CW267" s="189">
        <v>6.5999999999999988</v>
      </c>
      <c r="CX267" s="80">
        <f>+CU267*'PRECIOS SEGUN ADJ (RURAL)'!$B$14*'PRECIOS SEGUN ADJ (RURAL)'!$C$14</f>
        <v>74448</v>
      </c>
      <c r="CY267" s="80" t="e" vm="1">
        <f>+[4]!NumLetras(CX267,"PESO","PESOS DOMINICANOS","$EE $m CON #d/100 CENTAVOS")</f>
        <v>#VALUE!</v>
      </c>
      <c r="CZ267" s="37">
        <v>0</v>
      </c>
      <c r="DA267" s="37">
        <f t="shared" si="219"/>
        <v>0</v>
      </c>
      <c r="DB267" s="189">
        <v>65.75</v>
      </c>
      <c r="DC267" s="80">
        <f>+CZ267*'PRECIOS SEGUN ADJ. (FRONTERIZO)'!$B$19*'PRECIOS SEGUN ADJ. (FRONTERIZO)'!$C$19</f>
        <v>0</v>
      </c>
      <c r="DD267" s="80" t="e" vm="1">
        <f>+[4]!NumLetras(DC267,"PESO","PESOS DOMINICANOS","$EE $m CON #d/100 CENTAVOS")</f>
        <v>#VALUE!</v>
      </c>
      <c r="DE267" s="80">
        <f t="shared" si="192"/>
        <v>0</v>
      </c>
      <c r="DF267" s="165">
        <v>10</v>
      </c>
      <c r="DG267" s="37">
        <f t="shared" si="193"/>
        <v>400</v>
      </c>
      <c r="DH267" s="189">
        <v>82.59999999999998</v>
      </c>
      <c r="DI267" s="80">
        <f>+DF267*'PRECIOS SEGUN ADJ (RURAL)'!$B$15*'PRECIOS SEGUN ADJ (RURAL)'!$C$15</f>
        <v>33040</v>
      </c>
      <c r="DJ267" s="80" t="e" vm="1">
        <f>+[4]!NumLetras(DI267,"PESO","PESOS DOMINICANOS","$EE $m CON #d/100 CENTAVOS")</f>
        <v>#VALUE!</v>
      </c>
      <c r="DK267" s="80">
        <f t="shared" si="210"/>
        <v>5947.2</v>
      </c>
      <c r="DL267" s="165">
        <v>282</v>
      </c>
      <c r="DM267" s="37">
        <f t="shared" si="194"/>
        <v>11280</v>
      </c>
      <c r="DN267" s="189">
        <v>23.059999999999995</v>
      </c>
      <c r="DO267" s="80">
        <f>+DL267*'PRECIOS SEGUN ADJ (RURAL)'!$B$17*'PRECIOS SEGUN ADJ (RURAL)'!$C$17</f>
        <v>260116.8</v>
      </c>
      <c r="DP267" s="80" t="e" vm="1">
        <f>+[4]!NumLetras(DO267,"PESO","PESOS DOMINICANOS","$EE $m CON #d/100 CENTAVOS")</f>
        <v>#VALUE!</v>
      </c>
      <c r="DQ267" s="192">
        <v>0</v>
      </c>
      <c r="DR267" s="192">
        <f t="shared" si="220"/>
        <v>0</v>
      </c>
      <c r="DS267" s="189">
        <v>80.849999999999994</v>
      </c>
      <c r="DT267" s="80">
        <f>+DQ267*'PRECIOS SEGUN ADJ. (FRONTERIZO)'!$B$22*'PRECIOS SEGUN ADJ. (FRONTERIZO)'!$C$22</f>
        <v>0</v>
      </c>
      <c r="DU267" s="80" t="e" vm="1">
        <f>+[4]!NumLetras(DT267,"PESO","PESOS DOMINICANOS","$EE $m CON #d/100 CENTAVOS")</f>
        <v>#VALUE!</v>
      </c>
      <c r="DV267" s="165">
        <v>12</v>
      </c>
      <c r="DW267" s="37">
        <f t="shared" si="195"/>
        <v>480</v>
      </c>
      <c r="DX267" s="189">
        <v>21.83</v>
      </c>
      <c r="DY267" s="80">
        <f>+DV267*'PRECIOS SEGUN ADJ (RURAL)'!$B$19*'PRECIOS SEGUN ADJ (RURAL)'!$C$19</f>
        <v>10478.4</v>
      </c>
      <c r="DZ267" s="80" t="e" vm="1">
        <f>+[4]!NumLetras(DY267,"PESO","PESOS DOMINICANOS","$EE $m CON #d/100 CENTAVOS")</f>
        <v>#VALUE!</v>
      </c>
      <c r="EA267" s="80">
        <f t="shared" si="211"/>
        <v>1886.11</v>
      </c>
      <c r="EB267" s="165">
        <v>41</v>
      </c>
      <c r="EC267" s="37">
        <f t="shared" si="196"/>
        <v>1640</v>
      </c>
      <c r="ED267" s="189">
        <v>33</v>
      </c>
      <c r="EE267" s="80">
        <f>+EB267*'PRECIOS SEGUN ADJ (RURAL)'!$B$20*'PRECIOS SEGUN ADJ (RURAL)'!$C$20</f>
        <v>54120</v>
      </c>
      <c r="EF267" s="80" t="e" vm="1">
        <f>+[4]!NumLetras(EE267,"PESO","PESOS DOMINICANOS","$EE $m CON #d/100 CENTAVOS")</f>
        <v>#VALUE!</v>
      </c>
      <c r="EG267" s="37">
        <v>0</v>
      </c>
      <c r="EH267" s="37">
        <f t="shared" si="221"/>
        <v>0</v>
      </c>
      <c r="EI267" s="189">
        <v>15.789999999999997</v>
      </c>
      <c r="EJ267" s="80">
        <f>+EG267*'PRECIOS SEGUN ADJ. (FRONTERIZO)'!$B$25*'PRECIOS SEGUN ADJ. (FRONTERIZO)'!$C$25</f>
        <v>0</v>
      </c>
      <c r="EK267" s="80" t="e" vm="1">
        <f>+[4]!NumLetras(EJ267,"PESO","PESOS DOMINICANOS","$EE $m CON #d/100 CENTAVOS")</f>
        <v>#VALUE!</v>
      </c>
      <c r="EL267" s="37">
        <v>0</v>
      </c>
      <c r="EM267" s="37">
        <f t="shared" si="222"/>
        <v>0</v>
      </c>
      <c r="EN267" s="189">
        <v>31.5</v>
      </c>
      <c r="EO267" s="80">
        <f>+EL267*'PRECIOS SEGUN ADJ. (FRONTERIZO)'!$B$26*'PRECIOS SEGUN ADJ. (FRONTERIZO)'!$C$26</f>
        <v>0</v>
      </c>
      <c r="EP267" s="80" t="e" vm="1">
        <f>+[4]!NumLetras(EO267,"PESO","PESOS DOMINICANOS","$EE $m CON #d/100 CENTAVOS")</f>
        <v>#VALUE!</v>
      </c>
      <c r="EQ267" s="193">
        <v>36</v>
      </c>
      <c r="ER267" s="194">
        <f t="shared" si="197"/>
        <v>1440</v>
      </c>
      <c r="ES267" s="195">
        <v>21.68</v>
      </c>
      <c r="ET267" s="196">
        <f>+EQ267*'PRECIOS SEGUN ADJ (RURAL)'!$B$13*'PRECIOS SEGUN ADJ (RURAL)'!$C$13</f>
        <v>31219.200000000001</v>
      </c>
      <c r="EU267" s="196" t="e" vm="1">
        <f>+[4]!NumLetras(ET267,"PESO","PESOS DOMINICANOS","$EE $m CON #d/100 CENTAVOS")</f>
        <v>#VALUE!</v>
      </c>
      <c r="EV267" s="197">
        <v>282</v>
      </c>
      <c r="EW267" s="198">
        <f t="shared" si="212"/>
        <v>5640</v>
      </c>
      <c r="EX267" s="199">
        <v>5.5</v>
      </c>
      <c r="EY267" s="200">
        <f>+EV267*'PRECIOS SEGUN ADJ (RURAL)'!$B$16*'PRECIOS SEGUN ADJ (RURAL)'!$C$16</f>
        <v>31020</v>
      </c>
      <c r="EZ267" s="200" t="e" vm="1">
        <f>+[4]!NumLetras(EY267,"PESO","PESOS DOMINICANOS","$EE $m CON #d/100 CENTAVOS")</f>
        <v>#VALUE!</v>
      </c>
      <c r="FA267" s="201">
        <v>17</v>
      </c>
      <c r="FB267" s="202">
        <f t="shared" si="198"/>
        <v>680</v>
      </c>
      <c r="FC267" s="203">
        <v>220</v>
      </c>
      <c r="FD267" s="204">
        <f>+FA267*'PRECIOS SEGUN ADJ (RURAL)'!$B$18*'PRECIOS SEGUN ADJ (RURAL)'!$C$18</f>
        <v>149600</v>
      </c>
      <c r="FE267" s="204" t="e" vm="1">
        <f>+[4]!NumLetras(FD267,"PESO","PESOS DOMINICANOS","$EE $m CON #d/100 CENTAVOS")</f>
        <v>#VALUE!</v>
      </c>
      <c r="FF267" s="204">
        <f t="shared" si="213"/>
        <v>26928</v>
      </c>
      <c r="FG267" s="80">
        <f t="shared" si="224"/>
        <v>1425217.1999999997</v>
      </c>
      <c r="FH267" s="80" t="e" vm="1">
        <f>+[4]!NumLetras(FG267,"PESO","PESOS DOMINICANOS","$EE $m CON #d/100 CENTAVOS")</f>
        <v>#VALUE!</v>
      </c>
      <c r="FI267" s="80">
        <f t="shared" si="223"/>
        <v>111904.27</v>
      </c>
      <c r="FJ267" s="80" t="e" vm="1">
        <f>+[4]!NumLetras(FI267,"PESO","PESOS DOMINICANOS","$EE $m CON #d/100 CENTAVOS")</f>
        <v>#VALUE!</v>
      </c>
      <c r="FK267" s="80">
        <f t="shared" si="199"/>
        <v>1313312.9299999997</v>
      </c>
      <c r="FL267" s="80" t="e" vm="1">
        <f>+[4]!NumLetras(FK267,"PESO","PESOS DOMINICANOS","$EE $m CON #d/100 CENTAVOS")</f>
        <v>#VALUE!</v>
      </c>
      <c r="FM267" s="80">
        <f t="shared" si="200"/>
        <v>285043.44</v>
      </c>
      <c r="FN267" s="80" t="e" vm="1">
        <f>+[4]!NumLetras(FM267,"PESO","PESOS DOMINICANOS","$EE $m CON #d/100 CENTAVOS")</f>
        <v>#VALUE!</v>
      </c>
      <c r="FO267" s="80">
        <f t="shared" si="201"/>
        <v>14252.17</v>
      </c>
      <c r="FP267" s="80" t="e" vm="1">
        <f>+[4]!NumLetras(FO267,"PESO","PESOS DOMINICANOS","$EE $m CON #d/100 CENTAVOS")</f>
        <v>#VALUE!</v>
      </c>
      <c r="FQ267" s="80"/>
      <c r="FR267" s="80">
        <f t="shared" si="202"/>
        <v>1140173.7599999998</v>
      </c>
      <c r="FS267" s="80" t="e" vm="1">
        <f>+[4]!NumLetras(FR267,"PESO","PESOS DOMINICANOS","$EE $m CON #d/100 CENTAVOS")</f>
        <v>#VALUE!</v>
      </c>
      <c r="FT267" s="37" t="str">
        <f>+VLOOKUP(D267,'RURAL XENIA'!F:G,2,0)</f>
        <v>R-25</v>
      </c>
    </row>
    <row r="268" spans="1:176">
      <c r="A268" s="37">
        <v>157</v>
      </c>
      <c r="B268" s="37">
        <v>157</v>
      </c>
      <c r="C268" s="26" t="s">
        <v>3864</v>
      </c>
      <c r="D268" s="37">
        <v>131666388</v>
      </c>
      <c r="E268" s="37">
        <f>+VLOOKUP(D268,'INFORMACION DE PROVEEDORES'!C:I,2,0)</f>
        <v>131666388</v>
      </c>
      <c r="F268" s="26" t="e">
        <f>+VLOOKUP(D268,'INFORMACION DE PROVEEDORES'!C:J,4,0)</f>
        <v>#N/A</v>
      </c>
      <c r="G268" s="37" t="e">
        <f>+VLOOKUP(D268,'INFORMACION DE PROVEEDORES'!C:K,5,0)</f>
        <v>#N/A</v>
      </c>
      <c r="H268" s="26" t="e">
        <f>+VLOOKUP(D268,'INFORMACION DE PROVEEDORES'!C:L,7,0)</f>
        <v>#N/A</v>
      </c>
      <c r="I268" s="37" t="str">
        <f>+VLOOKUP(D268,'INFORMACION DE PROVEEDORES'!C:M,3,0)</f>
        <v xml:space="preserve"> JURÍDICA</v>
      </c>
      <c r="J268" s="37">
        <v>2</v>
      </c>
      <c r="K268" s="37">
        <v>230</v>
      </c>
      <c r="L268" s="37">
        <v>17</v>
      </c>
      <c r="M268" s="37">
        <f t="shared" si="203"/>
        <v>680</v>
      </c>
      <c r="N268" s="189">
        <v>60.180000000000007</v>
      </c>
      <c r="O268" s="80">
        <f>+L268*'PRECIOS SEGUN ADJ (RURAL)'!$B$2*'PRECIOS SEGUN ADJ (RURAL)'!$C$2</f>
        <v>40922.399999999994</v>
      </c>
      <c r="P268" s="80" t="e" vm="1">
        <f>+[4]!NumLetras(O268,"PESO","PESOS DOMINICANOS","$EE $m CON #d/100 CENTAVOS")</f>
        <v>#VALUE!</v>
      </c>
      <c r="Q268" s="80">
        <f t="shared" si="204"/>
        <v>6547.58</v>
      </c>
      <c r="R268" s="165">
        <v>4</v>
      </c>
      <c r="S268" s="37">
        <f t="shared" si="180"/>
        <v>160</v>
      </c>
      <c r="T268" s="189">
        <v>33</v>
      </c>
      <c r="U268" s="80">
        <f>+R268*'PRECIOS SEGUN ADJ (RURAL)'!$B$3*'PRECIOS SEGUN ADJ (RURAL)'!$C$3</f>
        <v>5280</v>
      </c>
      <c r="V268" s="80" t="e" vm="1">
        <f>+[4]!NumLetras(U268,"PESO","PESOS DOMINICANOS","$EE $m CON #d/100 CENTAVOS")</f>
        <v>#VALUE!</v>
      </c>
      <c r="W268" s="192">
        <v>0</v>
      </c>
      <c r="X268" s="37">
        <f t="shared" si="214"/>
        <v>0</v>
      </c>
      <c r="Y268" s="189">
        <v>25.2</v>
      </c>
      <c r="Z268" s="80">
        <f>+W268*'PRECIOS SEGUN ADJ. (FRONTERIZO)'!$B$4*'PRECIOS SEGUN ADJ. (FRONTERIZO)'!$C$4</f>
        <v>0</v>
      </c>
      <c r="AA268" s="80" t="e" vm="1">
        <f>+[4]!NumLetras(Z268,"PESO","PESOS DOMINICANOS","$EE $m CON #d/100 CENTAVOS")</f>
        <v>#VALUE!</v>
      </c>
      <c r="AB268" s="165">
        <v>35</v>
      </c>
      <c r="AC268" s="37">
        <f t="shared" si="181"/>
        <v>1400</v>
      </c>
      <c r="AD268" s="189">
        <v>87.91</v>
      </c>
      <c r="AE268" s="80">
        <f>+AB268*'PRECIOS SEGUN ADJ (RURAL)'!$B$4*'PRECIOS SEGUN ADJ (RURAL)'!$C$4</f>
        <v>123074</v>
      </c>
      <c r="AF268" s="80" t="e" vm="1">
        <f>+[4]!NumLetras(AE268,"PESO","PESOS DOMINICANOS","$EE $m CON #d/100 CENTAVOS")</f>
        <v>#VALUE!</v>
      </c>
      <c r="AG268" s="80">
        <f t="shared" si="205"/>
        <v>22153.32</v>
      </c>
      <c r="AH268" s="165">
        <v>43</v>
      </c>
      <c r="AI268" s="37">
        <f t="shared" si="182"/>
        <v>1720</v>
      </c>
      <c r="AJ268" s="189">
        <v>53.95</v>
      </c>
      <c r="AK268" s="80">
        <f>+AH268*'PRECIOS SEGUN ADJ (RURAL)'!$B$5*'PRECIOS SEGUN ADJ (RURAL)'!$C$5</f>
        <v>92794</v>
      </c>
      <c r="AL268" s="80" t="e" vm="1">
        <f>+[4]!NumLetras(AK268,"PESO","PESOS DOMINICANOS","$EE $m CON #d/100 CENTAVOS")</f>
        <v>#VALUE!</v>
      </c>
      <c r="AM268" s="165">
        <v>7</v>
      </c>
      <c r="AN268" s="37">
        <f t="shared" si="183"/>
        <v>280</v>
      </c>
      <c r="AO268" s="189">
        <v>29.05</v>
      </c>
      <c r="AP268" s="80">
        <f>+AM268*'PRECIOS SEGUN ADJ (RURAL)'!$B$6*'PRECIOS SEGUN ADJ (RURAL)'!$C$6</f>
        <v>8134</v>
      </c>
      <c r="AQ268" s="80" t="e" vm="1">
        <f>+[4]!NumLetras(AP268,"PESO","PESOS DOMINICANOS","$EE $m CON #d/100 CENTAVOS")</f>
        <v>#VALUE!</v>
      </c>
      <c r="AR268" s="80">
        <f t="shared" si="206"/>
        <v>1301.44</v>
      </c>
      <c r="AS268" s="165">
        <v>14</v>
      </c>
      <c r="AT268" s="37">
        <f t="shared" si="184"/>
        <v>560</v>
      </c>
      <c r="AU268" s="189">
        <v>304.44</v>
      </c>
      <c r="AV268" s="80">
        <f>+AS268*'PRECIOS SEGUN ADJ (RURAL)'!$B$7*'PRECIOS SEGUN ADJ (RURAL)'!$C$7</f>
        <v>170486.39999999999</v>
      </c>
      <c r="AW268" s="80" t="e" vm="1">
        <f>+[4]!NumLetras(AV268,"PESO","PESOS DOMINICANOS","$EE $m CON #d/100 CENTAVOS")</f>
        <v>#VALUE!</v>
      </c>
      <c r="AX268" s="80">
        <f t="shared" si="207"/>
        <v>30687.55</v>
      </c>
      <c r="AY268" s="37">
        <v>0</v>
      </c>
      <c r="AZ268" s="37">
        <f t="shared" si="215"/>
        <v>0</v>
      </c>
      <c r="BA268" s="189">
        <v>18.899999999999999</v>
      </c>
      <c r="BB268" s="80">
        <f>+AY268*'PRECIOS SEGUN ADJ. (FRONTERIZO)'!$B$9*'PRECIOS SEGUN ADJ. (FRONTERIZO)'!$C$9</f>
        <v>0</v>
      </c>
      <c r="BC268" s="80" t="e" vm="1">
        <f>+[4]!NumLetras(BB268,"PESO","PESOS DOMINICANOS","$EE $m CON #d/100 CENTAVOS")</f>
        <v>#VALUE!</v>
      </c>
      <c r="BD268" s="165">
        <v>4</v>
      </c>
      <c r="BE268" s="37">
        <f t="shared" si="185"/>
        <v>160</v>
      </c>
      <c r="BF268" s="189">
        <v>140.38999999999999</v>
      </c>
      <c r="BG268" s="80">
        <f>+BD268*'PRECIOS SEGUN ADJ (RURAL)'!$B$8*'PRECIOS SEGUN ADJ (RURAL)'!$C$8</f>
        <v>22462.399999999998</v>
      </c>
      <c r="BH268" s="80" t="e" vm="1">
        <f>+[4]!NumLetras(BG268,"PESO","PESOS DOMINICANOS","$EE $m CON #d/100 CENTAVOS")</f>
        <v>#VALUE!</v>
      </c>
      <c r="BI268" s="80">
        <f t="shared" si="208"/>
        <v>4043.23</v>
      </c>
      <c r="BJ268" s="37">
        <v>0</v>
      </c>
      <c r="BK268" s="37">
        <f t="shared" si="216"/>
        <v>0</v>
      </c>
      <c r="BL268" s="189">
        <v>31.459999999999997</v>
      </c>
      <c r="BM268" s="80">
        <f>+BJ268*'PRECIOS SEGUN ADJ. (FRONTERIZO)'!$B$11*'PRECIOS SEGUN ADJ. (FRONTERIZO)'!$C$11</f>
        <v>0</v>
      </c>
      <c r="BN268" s="80" t="e" vm="1">
        <f>+[4]!NumLetras(BM268,"PESO","PESOS DOMINICANOS","$EE $m CON #d/100 CENTAVOS")</f>
        <v>#VALUE!</v>
      </c>
      <c r="BO268" s="165">
        <v>12</v>
      </c>
      <c r="BP268" s="37">
        <f t="shared" si="186"/>
        <v>480</v>
      </c>
      <c r="BQ268" s="189">
        <v>68.099999999999994</v>
      </c>
      <c r="BR268" s="80">
        <f>+BO268*'PRECIOS SEGUN ADJ (RURAL)'!$B$9*'PRECIOS SEGUN ADJ (RURAL)'!$C$9</f>
        <v>32687.999999999996</v>
      </c>
      <c r="BS268" s="80" t="e" vm="1">
        <f>+[4]!NumLetras(BR268,"PESO","PESOS DOMINICANOS","$EE $m CON #d/100 CENTAVOS")</f>
        <v>#VALUE!</v>
      </c>
      <c r="BT268" s="165">
        <v>230</v>
      </c>
      <c r="BU268" s="37">
        <f t="shared" si="209"/>
        <v>4600</v>
      </c>
      <c r="BV268" s="189">
        <v>5.5</v>
      </c>
      <c r="BW268" s="80">
        <f>+BT268*'PRECIOS SEGUN ADJ (RURAL)'!$B$10*'PRECIOS SEGUN ADJ (RURAL)'!$C$10</f>
        <v>25300</v>
      </c>
      <c r="BX268" s="80" t="e" vm="1">
        <f>+[4]!NumLetras(BW268,"PESO","PESOS DOMINICANOS","$EE $m CON #d/100 CENTAVOS")</f>
        <v>#VALUE!</v>
      </c>
      <c r="BY268" s="165">
        <v>230</v>
      </c>
      <c r="BZ268" s="37">
        <f t="shared" si="187"/>
        <v>9200</v>
      </c>
      <c r="CA268" s="189">
        <v>7.1500000000000012</v>
      </c>
      <c r="CB268" s="80">
        <f>+BY268*'PRECIOS SEGUN ADJ (RURAL)'!$B$11*'PRECIOS SEGUN ADJ (RURAL)'!$C$11</f>
        <v>65780</v>
      </c>
      <c r="CC268" s="80" t="e" vm="1">
        <f>+[4]!NumLetras(CB268,"PESO","PESOS DOMINICANOS","$EE $m CON #d/100 CENTAVOS")</f>
        <v>#VALUE!</v>
      </c>
      <c r="CD268" s="165">
        <v>230</v>
      </c>
      <c r="CE268" s="37">
        <f t="shared" si="188"/>
        <v>9200</v>
      </c>
      <c r="CF268" s="189">
        <v>6.84</v>
      </c>
      <c r="CG268" s="80">
        <f>+CD268*'PRECIOS SEGUN ADJ (RURAL)'!$B$12*'PRECIOS SEGUN ADJ (RURAL)'!$C$12</f>
        <v>62928</v>
      </c>
      <c r="CH268" s="80" t="e" vm="1">
        <f>+[4]!NumLetras(CG268,"PESO","PESOS DOMINICANOS","$EE $m CON #d/100 CENTAVOS")</f>
        <v>#VALUE!</v>
      </c>
      <c r="CI268" s="37">
        <v>0</v>
      </c>
      <c r="CJ268" s="37">
        <f t="shared" si="217"/>
        <v>0</v>
      </c>
      <c r="CK268" s="189">
        <v>60</v>
      </c>
      <c r="CL268" s="80">
        <f>+CI268*'PRECIOS SEGUN ADJ. (FRONTERIZO)'!$B$16*'PRECIOS SEGUN ADJ. (FRONTERIZO)'!$C$16</f>
        <v>0</v>
      </c>
      <c r="CM268" s="80" t="e" vm="1">
        <f>+[4]!NumLetras(CL268,"PESO","PESOS DOMINICANOS","$EE $m CON #d/100 CENTAVOS")</f>
        <v>#VALUE!</v>
      </c>
      <c r="CN268" s="80">
        <f t="shared" si="189"/>
        <v>0</v>
      </c>
      <c r="CO268" s="37">
        <v>0</v>
      </c>
      <c r="CP268" s="37">
        <f t="shared" si="218"/>
        <v>0</v>
      </c>
      <c r="CQ268" s="189">
        <v>55.649999999999991</v>
      </c>
      <c r="CR268" s="80">
        <f>+CO268*'PRECIOS SEGUN ADJ. (FRONTERIZO)'!$B$17*'PRECIOS SEGUN ADJ. (FRONTERIZO)'!$C$17</f>
        <v>0</v>
      </c>
      <c r="CS268" s="80" t="e" vm="1">
        <f>+[4]!NumLetras(CR268,"PESO","PESOS DOMINICANOS","$EE $m CON #d/100 CENTAVOS")</f>
        <v>#VALUE!</v>
      </c>
      <c r="CT268" s="80">
        <f t="shared" si="190"/>
        <v>0</v>
      </c>
      <c r="CU268" s="165">
        <v>230</v>
      </c>
      <c r="CV268" s="37">
        <f t="shared" si="191"/>
        <v>9200</v>
      </c>
      <c r="CW268" s="189">
        <v>6.5999999999999988</v>
      </c>
      <c r="CX268" s="80">
        <f>+CU268*'PRECIOS SEGUN ADJ (RURAL)'!$B$14*'PRECIOS SEGUN ADJ (RURAL)'!$C$14</f>
        <v>60720</v>
      </c>
      <c r="CY268" s="80" t="e" vm="1">
        <f>+[4]!NumLetras(CX268,"PESO","PESOS DOMINICANOS","$EE $m CON #d/100 CENTAVOS")</f>
        <v>#VALUE!</v>
      </c>
      <c r="CZ268" s="37">
        <v>0</v>
      </c>
      <c r="DA268" s="37">
        <f t="shared" si="219"/>
        <v>0</v>
      </c>
      <c r="DB268" s="189">
        <v>65.75</v>
      </c>
      <c r="DC268" s="80">
        <f>+CZ268*'PRECIOS SEGUN ADJ. (FRONTERIZO)'!$B$19*'PRECIOS SEGUN ADJ. (FRONTERIZO)'!$C$19</f>
        <v>0</v>
      </c>
      <c r="DD268" s="80" t="e" vm="1">
        <f>+[4]!NumLetras(DC268,"PESO","PESOS DOMINICANOS","$EE $m CON #d/100 CENTAVOS")</f>
        <v>#VALUE!</v>
      </c>
      <c r="DE268" s="80">
        <f t="shared" si="192"/>
        <v>0</v>
      </c>
      <c r="DF268" s="165">
        <v>9</v>
      </c>
      <c r="DG268" s="37">
        <f t="shared" si="193"/>
        <v>360</v>
      </c>
      <c r="DH268" s="189">
        <v>82.59999999999998</v>
      </c>
      <c r="DI268" s="80">
        <f>+DF268*'PRECIOS SEGUN ADJ (RURAL)'!$B$15*'PRECIOS SEGUN ADJ (RURAL)'!$C$15</f>
        <v>29736</v>
      </c>
      <c r="DJ268" s="80" t="e" vm="1">
        <f>+[4]!NumLetras(DI268,"PESO","PESOS DOMINICANOS","$EE $m CON #d/100 CENTAVOS")</f>
        <v>#VALUE!</v>
      </c>
      <c r="DK268" s="80">
        <f t="shared" si="210"/>
        <v>5352.48</v>
      </c>
      <c r="DL268" s="165">
        <v>230</v>
      </c>
      <c r="DM268" s="37">
        <f t="shared" si="194"/>
        <v>9200</v>
      </c>
      <c r="DN268" s="189">
        <v>23.059999999999995</v>
      </c>
      <c r="DO268" s="80">
        <f>+DL268*'PRECIOS SEGUN ADJ (RURAL)'!$B$17*'PRECIOS SEGUN ADJ (RURAL)'!$C$17</f>
        <v>212151.99999999997</v>
      </c>
      <c r="DP268" s="80" t="e" vm="1">
        <f>+[4]!NumLetras(DO268,"PESO","PESOS DOMINICANOS","$EE $m CON #d/100 CENTAVOS")</f>
        <v>#VALUE!</v>
      </c>
      <c r="DQ268" s="192">
        <v>0</v>
      </c>
      <c r="DR268" s="192">
        <f t="shared" si="220"/>
        <v>0</v>
      </c>
      <c r="DS268" s="189">
        <v>80.849999999999994</v>
      </c>
      <c r="DT268" s="80">
        <f>+DQ268*'PRECIOS SEGUN ADJ. (FRONTERIZO)'!$B$22*'PRECIOS SEGUN ADJ. (FRONTERIZO)'!$C$22</f>
        <v>0</v>
      </c>
      <c r="DU268" s="80" t="e" vm="1">
        <f>+[4]!NumLetras(DT268,"PESO","PESOS DOMINICANOS","$EE $m CON #d/100 CENTAVOS")</f>
        <v>#VALUE!</v>
      </c>
      <c r="DV268" s="165">
        <v>10</v>
      </c>
      <c r="DW268" s="37">
        <f t="shared" si="195"/>
        <v>400</v>
      </c>
      <c r="DX268" s="189">
        <v>21.83</v>
      </c>
      <c r="DY268" s="80">
        <f>+DV268*'PRECIOS SEGUN ADJ (RURAL)'!$B$19*'PRECIOS SEGUN ADJ (RURAL)'!$C$19</f>
        <v>8732</v>
      </c>
      <c r="DZ268" s="80" t="e" vm="1">
        <f>+[4]!NumLetras(DY268,"PESO","PESOS DOMINICANOS","$EE $m CON #d/100 CENTAVOS")</f>
        <v>#VALUE!</v>
      </c>
      <c r="EA268" s="80">
        <f t="shared" si="211"/>
        <v>1571.76</v>
      </c>
      <c r="EB268" s="165">
        <v>34</v>
      </c>
      <c r="EC268" s="37">
        <f t="shared" si="196"/>
        <v>1360</v>
      </c>
      <c r="ED268" s="189">
        <v>33</v>
      </c>
      <c r="EE268" s="80">
        <f>+EB268*'PRECIOS SEGUN ADJ (RURAL)'!$B$20*'PRECIOS SEGUN ADJ (RURAL)'!$C$20</f>
        <v>44880</v>
      </c>
      <c r="EF268" s="80" t="e" vm="1">
        <f>+[4]!NumLetras(EE268,"PESO","PESOS DOMINICANOS","$EE $m CON #d/100 CENTAVOS")</f>
        <v>#VALUE!</v>
      </c>
      <c r="EG268" s="37">
        <v>0</v>
      </c>
      <c r="EH268" s="37">
        <f t="shared" si="221"/>
        <v>0</v>
      </c>
      <c r="EI268" s="189">
        <v>15.789999999999997</v>
      </c>
      <c r="EJ268" s="80">
        <f>+EG268*'PRECIOS SEGUN ADJ. (FRONTERIZO)'!$B$25*'PRECIOS SEGUN ADJ. (FRONTERIZO)'!$C$25</f>
        <v>0</v>
      </c>
      <c r="EK268" s="80" t="e" vm="1">
        <f>+[4]!NumLetras(EJ268,"PESO","PESOS DOMINICANOS","$EE $m CON #d/100 CENTAVOS")</f>
        <v>#VALUE!</v>
      </c>
      <c r="EL268" s="37">
        <v>0</v>
      </c>
      <c r="EM268" s="37">
        <f t="shared" si="222"/>
        <v>0</v>
      </c>
      <c r="EN268" s="189">
        <v>31.5</v>
      </c>
      <c r="EO268" s="80">
        <f>+EL268*'PRECIOS SEGUN ADJ. (FRONTERIZO)'!$B$26*'PRECIOS SEGUN ADJ. (FRONTERIZO)'!$C$26</f>
        <v>0</v>
      </c>
      <c r="EP268" s="80" t="e" vm="1">
        <f>+[4]!NumLetras(EO268,"PESO","PESOS DOMINICANOS","$EE $m CON #d/100 CENTAVOS")</f>
        <v>#VALUE!</v>
      </c>
      <c r="EQ268" s="193">
        <v>30</v>
      </c>
      <c r="ER268" s="194">
        <f t="shared" si="197"/>
        <v>1200</v>
      </c>
      <c r="ES268" s="195">
        <v>21.68</v>
      </c>
      <c r="ET268" s="196">
        <f>+EQ268*'PRECIOS SEGUN ADJ (RURAL)'!$B$13*'PRECIOS SEGUN ADJ (RURAL)'!$C$13</f>
        <v>26016</v>
      </c>
      <c r="EU268" s="196" t="e" vm="1">
        <f>+[4]!NumLetras(ET268,"PESO","PESOS DOMINICANOS","$EE $m CON #d/100 CENTAVOS")</f>
        <v>#VALUE!</v>
      </c>
      <c r="EV268" s="197">
        <v>230</v>
      </c>
      <c r="EW268" s="198">
        <f t="shared" si="212"/>
        <v>4600</v>
      </c>
      <c r="EX268" s="199">
        <v>5.5</v>
      </c>
      <c r="EY268" s="200">
        <f>+EV268*'PRECIOS SEGUN ADJ (RURAL)'!$B$16*'PRECIOS SEGUN ADJ (RURAL)'!$C$16</f>
        <v>25300</v>
      </c>
      <c r="EZ268" s="200" t="e" vm="1">
        <f>+[4]!NumLetras(EY268,"PESO","PESOS DOMINICANOS","$EE $m CON #d/100 CENTAVOS")</f>
        <v>#VALUE!</v>
      </c>
      <c r="FA268" s="201">
        <v>14</v>
      </c>
      <c r="FB268" s="202">
        <f t="shared" si="198"/>
        <v>560</v>
      </c>
      <c r="FC268" s="203">
        <v>220</v>
      </c>
      <c r="FD268" s="204">
        <f>+FA268*'PRECIOS SEGUN ADJ (RURAL)'!$B$18*'PRECIOS SEGUN ADJ (RURAL)'!$C$18</f>
        <v>123200</v>
      </c>
      <c r="FE268" s="204" t="e" vm="1">
        <f>+[4]!NumLetras(FD268,"PESO","PESOS DOMINICANOS","$EE $m CON #d/100 CENTAVOS")</f>
        <v>#VALUE!</v>
      </c>
      <c r="FF268" s="204">
        <f t="shared" si="213"/>
        <v>22176</v>
      </c>
      <c r="FG268" s="80">
        <f t="shared" si="224"/>
        <v>1180585.2000000002</v>
      </c>
      <c r="FH268" s="80" t="e" vm="1">
        <f>+[4]!NumLetras(FG268,"PESO","PESOS DOMINICANOS","$EE $m CON #d/100 CENTAVOS")</f>
        <v>#VALUE!</v>
      </c>
      <c r="FI268" s="80">
        <f t="shared" si="223"/>
        <v>93833.36</v>
      </c>
      <c r="FJ268" s="80" t="e" vm="1">
        <f>+[4]!NumLetras(FI268,"PESO","PESOS DOMINICANOS","$EE $m CON #d/100 CENTAVOS")</f>
        <v>#VALUE!</v>
      </c>
      <c r="FK268" s="80">
        <f t="shared" si="199"/>
        <v>1086751.8400000001</v>
      </c>
      <c r="FL268" s="80" t="e" vm="1">
        <f>+[4]!NumLetras(FK268,"PESO","PESOS DOMINICANOS","$EE $m CON #d/100 CENTAVOS")</f>
        <v>#VALUE!</v>
      </c>
      <c r="FM268" s="80">
        <f t="shared" si="200"/>
        <v>236117.04</v>
      </c>
      <c r="FN268" s="80" t="e" vm="1">
        <f>+[4]!NumLetras(FM268,"PESO","PESOS DOMINICANOS","$EE $m CON #d/100 CENTAVOS")</f>
        <v>#VALUE!</v>
      </c>
      <c r="FO268" s="80">
        <f t="shared" si="201"/>
        <v>11805.85</v>
      </c>
      <c r="FP268" s="80" t="e" vm="1">
        <f>+[4]!NumLetras(FO268,"PESO","PESOS DOMINICANOS","$EE $m CON #d/100 CENTAVOS")</f>
        <v>#VALUE!</v>
      </c>
      <c r="FQ268" s="80"/>
      <c r="FR268" s="80">
        <f t="shared" si="202"/>
        <v>944468.16000000015</v>
      </c>
      <c r="FS268" s="80" t="e" vm="1">
        <f>+[4]!NumLetras(FR268,"PESO","PESOS DOMINICANOS","$EE $m CON #d/100 CENTAVOS")</f>
        <v>#VALUE!</v>
      </c>
      <c r="FT268" s="37" t="str">
        <f>+VLOOKUP(D268,'RURAL XENIA'!F:G,2,0)</f>
        <v>R-43</v>
      </c>
    </row>
    <row r="269" spans="1:176">
      <c r="A269" s="37">
        <v>158</v>
      </c>
      <c r="B269" s="37">
        <v>158</v>
      </c>
      <c r="C269" s="26" t="s">
        <v>3871</v>
      </c>
      <c r="D269" s="37">
        <v>131090648</v>
      </c>
      <c r="E269" s="37">
        <f>+VLOOKUP(D269,'INFORMACION DE PROVEEDORES'!C:I,2,0)</f>
        <v>131090648</v>
      </c>
      <c r="F269" s="26" t="str">
        <f>+VLOOKUP(D269,'INFORMACION DE PROVEEDORES'!C:J,4,0)</f>
        <v xml:space="preserve">FREIMAN LEONEL CORDERO FELIZ </v>
      </c>
      <c r="G269" s="37" t="str">
        <f>+VLOOKUP(D269,'INFORMACION DE PROVEEDORES'!C:K,5,0)</f>
        <v>017-0003101-4</v>
      </c>
      <c r="H269" s="26" t="str">
        <f>+VLOOKUP(D269,'INFORMACION DE PROVEEDORES'!C:L,7,0)</f>
        <v>CALLE 27 DE FEBRERO NO. 28, PADRE LAS CASA, AZUA</v>
      </c>
      <c r="I269" s="37" t="str">
        <f>+VLOOKUP(D269,'INFORMACION DE PROVEEDORES'!C:M,3,0)</f>
        <v xml:space="preserve"> JURÍDICA</v>
      </c>
      <c r="J269" s="37">
        <v>1</v>
      </c>
      <c r="K269" s="37">
        <v>253</v>
      </c>
      <c r="L269" s="37">
        <v>17</v>
      </c>
      <c r="M269" s="37">
        <f t="shared" si="203"/>
        <v>680</v>
      </c>
      <c r="N269" s="189">
        <v>60.180000000000007</v>
      </c>
      <c r="O269" s="80">
        <f>+L269*'PRECIOS SEGUN ADJ (RURAL)'!$B$2*'PRECIOS SEGUN ADJ (RURAL)'!$C$2</f>
        <v>40922.399999999994</v>
      </c>
      <c r="P269" s="80" t="e" vm="1">
        <f>+[4]!NumLetras(O269,"PESO","PESOS DOMINICANOS","$EE $m CON #d/100 CENTAVOS")</f>
        <v>#VALUE!</v>
      </c>
      <c r="Q269" s="80">
        <f t="shared" si="204"/>
        <v>6547.58</v>
      </c>
      <c r="R269" s="165">
        <v>3</v>
      </c>
      <c r="S269" s="37">
        <f t="shared" si="180"/>
        <v>120</v>
      </c>
      <c r="T269" s="189">
        <v>33</v>
      </c>
      <c r="U269" s="80">
        <f>+R269*'PRECIOS SEGUN ADJ (RURAL)'!$B$3*'PRECIOS SEGUN ADJ (RURAL)'!$C$3</f>
        <v>3960</v>
      </c>
      <c r="V269" s="80" t="e" vm="1">
        <f>+[4]!NumLetras(U269,"PESO","PESOS DOMINICANOS","$EE $m CON #d/100 CENTAVOS")</f>
        <v>#VALUE!</v>
      </c>
      <c r="W269" s="192">
        <v>0</v>
      </c>
      <c r="X269" s="37">
        <f t="shared" si="214"/>
        <v>0</v>
      </c>
      <c r="Y269" s="189">
        <v>25.2</v>
      </c>
      <c r="Z269" s="80">
        <f>+W269*'PRECIOS SEGUN ADJ. (FRONTERIZO)'!$B$4*'PRECIOS SEGUN ADJ. (FRONTERIZO)'!$C$4</f>
        <v>0</v>
      </c>
      <c r="AA269" s="80" t="e" vm="1">
        <f>+[4]!NumLetras(Z269,"PESO","PESOS DOMINICANOS","$EE $m CON #d/100 CENTAVOS")</f>
        <v>#VALUE!</v>
      </c>
      <c r="AB269" s="165">
        <v>39</v>
      </c>
      <c r="AC269" s="37">
        <f t="shared" si="181"/>
        <v>1560</v>
      </c>
      <c r="AD269" s="189">
        <v>87.91</v>
      </c>
      <c r="AE269" s="80">
        <f>+AB269*'PRECIOS SEGUN ADJ (RURAL)'!$B$4*'PRECIOS SEGUN ADJ (RURAL)'!$C$4</f>
        <v>137139.59999999998</v>
      </c>
      <c r="AF269" s="80" t="e" vm="1">
        <f>+[4]!NumLetras(AE269,"PESO","PESOS DOMINICANOS","$EE $m CON #d/100 CENTAVOS")</f>
        <v>#VALUE!</v>
      </c>
      <c r="AG269" s="80">
        <f t="shared" si="205"/>
        <v>24685.13</v>
      </c>
      <c r="AH269" s="165">
        <v>47</v>
      </c>
      <c r="AI269" s="37">
        <f t="shared" si="182"/>
        <v>1880</v>
      </c>
      <c r="AJ269" s="189">
        <v>53.95</v>
      </c>
      <c r="AK269" s="80">
        <f>+AH269*'PRECIOS SEGUN ADJ (RURAL)'!$B$5*'PRECIOS SEGUN ADJ (RURAL)'!$C$5</f>
        <v>101426</v>
      </c>
      <c r="AL269" s="80" t="e" vm="1">
        <f>+[4]!NumLetras(AK269,"PESO","PESOS DOMINICANOS","$EE $m CON #d/100 CENTAVOS")</f>
        <v>#VALUE!</v>
      </c>
      <c r="AM269" s="165">
        <v>6</v>
      </c>
      <c r="AN269" s="37">
        <f t="shared" si="183"/>
        <v>240</v>
      </c>
      <c r="AO269" s="189">
        <v>29.05</v>
      </c>
      <c r="AP269" s="80">
        <f>+AM269*'PRECIOS SEGUN ADJ (RURAL)'!$B$6*'PRECIOS SEGUN ADJ (RURAL)'!$C$6</f>
        <v>6972</v>
      </c>
      <c r="AQ269" s="80" t="e" vm="1">
        <f>+[4]!NumLetras(AP269,"PESO","PESOS DOMINICANOS","$EE $m CON #d/100 CENTAVOS")</f>
        <v>#VALUE!</v>
      </c>
      <c r="AR269" s="80">
        <f t="shared" si="206"/>
        <v>1115.52</v>
      </c>
      <c r="AS269" s="165">
        <v>14</v>
      </c>
      <c r="AT269" s="37">
        <f t="shared" si="184"/>
        <v>560</v>
      </c>
      <c r="AU269" s="189">
        <v>304.44</v>
      </c>
      <c r="AV269" s="80">
        <f>+AS269*'PRECIOS SEGUN ADJ (RURAL)'!$B$7*'PRECIOS SEGUN ADJ (RURAL)'!$C$7</f>
        <v>170486.39999999999</v>
      </c>
      <c r="AW269" s="80" t="e" vm="1">
        <f>+[4]!NumLetras(AV269,"PESO","PESOS DOMINICANOS","$EE $m CON #d/100 CENTAVOS")</f>
        <v>#VALUE!</v>
      </c>
      <c r="AX269" s="80">
        <f t="shared" si="207"/>
        <v>30687.55</v>
      </c>
      <c r="AY269" s="37">
        <v>0</v>
      </c>
      <c r="AZ269" s="37">
        <f t="shared" si="215"/>
        <v>0</v>
      </c>
      <c r="BA269" s="189">
        <v>18.899999999999999</v>
      </c>
      <c r="BB269" s="80">
        <f>+AY269*'PRECIOS SEGUN ADJ. (FRONTERIZO)'!$B$9*'PRECIOS SEGUN ADJ. (FRONTERIZO)'!$C$9</f>
        <v>0</v>
      </c>
      <c r="BC269" s="80" t="e" vm="1">
        <f>+[4]!NumLetras(BB269,"PESO","PESOS DOMINICANOS","$EE $m CON #d/100 CENTAVOS")</f>
        <v>#VALUE!</v>
      </c>
      <c r="BD269" s="165">
        <v>3</v>
      </c>
      <c r="BE269" s="37">
        <f t="shared" si="185"/>
        <v>120</v>
      </c>
      <c r="BF269" s="189">
        <v>140.38999999999999</v>
      </c>
      <c r="BG269" s="80">
        <f>+BD269*'PRECIOS SEGUN ADJ (RURAL)'!$B$8*'PRECIOS SEGUN ADJ (RURAL)'!$C$8</f>
        <v>16846.8</v>
      </c>
      <c r="BH269" s="80" t="e" vm="1">
        <f>+[4]!NumLetras(BG269,"PESO","PESOS DOMINICANOS","$EE $m CON #d/100 CENTAVOS")</f>
        <v>#VALUE!</v>
      </c>
      <c r="BI269" s="80">
        <f t="shared" si="208"/>
        <v>3032.42</v>
      </c>
      <c r="BJ269" s="37">
        <v>0</v>
      </c>
      <c r="BK269" s="37">
        <f t="shared" si="216"/>
        <v>0</v>
      </c>
      <c r="BL269" s="189">
        <v>31.459999999999997</v>
      </c>
      <c r="BM269" s="80">
        <f>+BJ269*'PRECIOS SEGUN ADJ. (FRONTERIZO)'!$B$11*'PRECIOS SEGUN ADJ. (FRONTERIZO)'!$C$11</f>
        <v>0</v>
      </c>
      <c r="BN269" s="80" t="e" vm="1">
        <f>+[4]!NumLetras(BM269,"PESO","PESOS DOMINICANOS","$EE $m CON #d/100 CENTAVOS")</f>
        <v>#VALUE!</v>
      </c>
      <c r="BO269" s="165">
        <v>12</v>
      </c>
      <c r="BP269" s="37">
        <f t="shared" si="186"/>
        <v>480</v>
      </c>
      <c r="BQ269" s="189">
        <v>68.099999999999994</v>
      </c>
      <c r="BR269" s="80">
        <f>+BO269*'PRECIOS SEGUN ADJ (RURAL)'!$B$9*'PRECIOS SEGUN ADJ (RURAL)'!$C$9</f>
        <v>32687.999999999996</v>
      </c>
      <c r="BS269" s="80" t="e" vm="1">
        <f>+[4]!NumLetras(BR269,"PESO","PESOS DOMINICANOS","$EE $m CON #d/100 CENTAVOS")</f>
        <v>#VALUE!</v>
      </c>
      <c r="BT269" s="165">
        <v>253</v>
      </c>
      <c r="BU269" s="37">
        <f t="shared" si="209"/>
        <v>5060</v>
      </c>
      <c r="BV269" s="189">
        <v>5.5</v>
      </c>
      <c r="BW269" s="80">
        <f>+BT269*'PRECIOS SEGUN ADJ (RURAL)'!$B$10*'PRECIOS SEGUN ADJ (RURAL)'!$C$10</f>
        <v>27830</v>
      </c>
      <c r="BX269" s="80" t="e" vm="1">
        <f>+[4]!NumLetras(BW269,"PESO","PESOS DOMINICANOS","$EE $m CON #d/100 CENTAVOS")</f>
        <v>#VALUE!</v>
      </c>
      <c r="BY269" s="165">
        <v>253</v>
      </c>
      <c r="BZ269" s="37">
        <f t="shared" si="187"/>
        <v>10120</v>
      </c>
      <c r="CA269" s="189">
        <v>7.1500000000000012</v>
      </c>
      <c r="CB269" s="80">
        <f>+BY269*'PRECIOS SEGUN ADJ (RURAL)'!$B$11*'PRECIOS SEGUN ADJ (RURAL)'!$C$11</f>
        <v>72358</v>
      </c>
      <c r="CC269" s="80" t="e" vm="1">
        <f>+[4]!NumLetras(CB269,"PESO","PESOS DOMINICANOS","$EE $m CON #d/100 CENTAVOS")</f>
        <v>#VALUE!</v>
      </c>
      <c r="CD269" s="165">
        <v>253</v>
      </c>
      <c r="CE269" s="37">
        <f t="shared" si="188"/>
        <v>10120</v>
      </c>
      <c r="CF269" s="189">
        <v>6.84</v>
      </c>
      <c r="CG269" s="80">
        <f>+CD269*'PRECIOS SEGUN ADJ (RURAL)'!$B$12*'PRECIOS SEGUN ADJ (RURAL)'!$C$12</f>
        <v>69220.800000000003</v>
      </c>
      <c r="CH269" s="80" t="e" vm="1">
        <f>+[4]!NumLetras(CG269,"PESO","PESOS DOMINICANOS","$EE $m CON #d/100 CENTAVOS")</f>
        <v>#VALUE!</v>
      </c>
      <c r="CI269" s="37">
        <v>0</v>
      </c>
      <c r="CJ269" s="37">
        <f t="shared" si="217"/>
        <v>0</v>
      </c>
      <c r="CK269" s="189">
        <v>60</v>
      </c>
      <c r="CL269" s="80">
        <f>+CI269*'PRECIOS SEGUN ADJ. (FRONTERIZO)'!$B$16*'PRECIOS SEGUN ADJ. (FRONTERIZO)'!$C$16</f>
        <v>0</v>
      </c>
      <c r="CM269" s="80" t="e" vm="1">
        <f>+[4]!NumLetras(CL269,"PESO","PESOS DOMINICANOS","$EE $m CON #d/100 CENTAVOS")</f>
        <v>#VALUE!</v>
      </c>
      <c r="CN269" s="80">
        <f t="shared" si="189"/>
        <v>0</v>
      </c>
      <c r="CO269" s="37">
        <v>0</v>
      </c>
      <c r="CP269" s="37">
        <f t="shared" si="218"/>
        <v>0</v>
      </c>
      <c r="CQ269" s="189">
        <v>55.649999999999991</v>
      </c>
      <c r="CR269" s="80">
        <f>+CO269*'PRECIOS SEGUN ADJ. (FRONTERIZO)'!$B$17*'PRECIOS SEGUN ADJ. (FRONTERIZO)'!$C$17</f>
        <v>0</v>
      </c>
      <c r="CS269" s="80" t="e" vm="1">
        <f>+[4]!NumLetras(CR269,"PESO","PESOS DOMINICANOS","$EE $m CON #d/100 CENTAVOS")</f>
        <v>#VALUE!</v>
      </c>
      <c r="CT269" s="80">
        <f t="shared" si="190"/>
        <v>0</v>
      </c>
      <c r="CU269" s="165">
        <v>253</v>
      </c>
      <c r="CV269" s="37">
        <f t="shared" si="191"/>
        <v>10120</v>
      </c>
      <c r="CW269" s="189">
        <v>6.5999999999999988</v>
      </c>
      <c r="CX269" s="80">
        <f>+CU269*'PRECIOS SEGUN ADJ (RURAL)'!$B$14*'PRECIOS SEGUN ADJ (RURAL)'!$C$14</f>
        <v>66792</v>
      </c>
      <c r="CY269" s="80" t="e" vm="1">
        <f>+[4]!NumLetras(CX269,"PESO","PESOS DOMINICANOS","$EE $m CON #d/100 CENTAVOS")</f>
        <v>#VALUE!</v>
      </c>
      <c r="CZ269" s="37">
        <v>0</v>
      </c>
      <c r="DA269" s="37">
        <f t="shared" si="219"/>
        <v>0</v>
      </c>
      <c r="DB269" s="189">
        <v>65.75</v>
      </c>
      <c r="DC269" s="80">
        <f>+CZ269*'PRECIOS SEGUN ADJ. (FRONTERIZO)'!$B$19*'PRECIOS SEGUN ADJ. (FRONTERIZO)'!$C$19</f>
        <v>0</v>
      </c>
      <c r="DD269" s="80" t="e" vm="1">
        <f>+[4]!NumLetras(DC269,"PESO","PESOS DOMINICANOS","$EE $m CON #d/100 CENTAVOS")</f>
        <v>#VALUE!</v>
      </c>
      <c r="DE269" s="80">
        <f t="shared" si="192"/>
        <v>0</v>
      </c>
      <c r="DF269" s="165">
        <v>9</v>
      </c>
      <c r="DG269" s="37">
        <f t="shared" si="193"/>
        <v>360</v>
      </c>
      <c r="DH269" s="189">
        <v>82.59999999999998</v>
      </c>
      <c r="DI269" s="80">
        <f>+DF269*'PRECIOS SEGUN ADJ (RURAL)'!$B$15*'PRECIOS SEGUN ADJ (RURAL)'!$C$15</f>
        <v>29736</v>
      </c>
      <c r="DJ269" s="80" t="e" vm="1">
        <f>+[4]!NumLetras(DI269,"PESO","PESOS DOMINICANOS","$EE $m CON #d/100 CENTAVOS")</f>
        <v>#VALUE!</v>
      </c>
      <c r="DK269" s="80">
        <f t="shared" si="210"/>
        <v>5352.48</v>
      </c>
      <c r="DL269" s="165">
        <v>253</v>
      </c>
      <c r="DM269" s="37">
        <f t="shared" si="194"/>
        <v>10120</v>
      </c>
      <c r="DN269" s="189">
        <v>23.059999999999995</v>
      </c>
      <c r="DO269" s="80">
        <f>+DL269*'PRECIOS SEGUN ADJ (RURAL)'!$B$17*'PRECIOS SEGUN ADJ (RURAL)'!$C$17</f>
        <v>233367.19999999998</v>
      </c>
      <c r="DP269" s="80" t="e" vm="1">
        <f>+[4]!NumLetras(DO269,"PESO","PESOS DOMINICANOS","$EE $m CON #d/100 CENTAVOS")</f>
        <v>#VALUE!</v>
      </c>
      <c r="DQ269" s="192">
        <v>0</v>
      </c>
      <c r="DR269" s="192">
        <f t="shared" si="220"/>
        <v>0</v>
      </c>
      <c r="DS269" s="189">
        <v>80.849999999999994</v>
      </c>
      <c r="DT269" s="80">
        <f>+DQ269*'PRECIOS SEGUN ADJ. (FRONTERIZO)'!$B$22*'PRECIOS SEGUN ADJ. (FRONTERIZO)'!$C$22</f>
        <v>0</v>
      </c>
      <c r="DU269" s="80" t="e" vm="1">
        <f>+[4]!NumLetras(DT269,"PESO","PESOS DOMINICANOS","$EE $m CON #d/100 CENTAVOS")</f>
        <v>#VALUE!</v>
      </c>
      <c r="DV269" s="165">
        <v>10</v>
      </c>
      <c r="DW269" s="37">
        <f t="shared" si="195"/>
        <v>400</v>
      </c>
      <c r="DX269" s="189">
        <v>21.83</v>
      </c>
      <c r="DY269" s="80">
        <f>+DV269*'PRECIOS SEGUN ADJ (RURAL)'!$B$19*'PRECIOS SEGUN ADJ (RURAL)'!$C$19</f>
        <v>8732</v>
      </c>
      <c r="DZ269" s="80" t="e" vm="1">
        <f>+[4]!NumLetras(DY269,"PESO","PESOS DOMINICANOS","$EE $m CON #d/100 CENTAVOS")</f>
        <v>#VALUE!</v>
      </c>
      <c r="EA269" s="80">
        <f t="shared" si="211"/>
        <v>1571.76</v>
      </c>
      <c r="EB269" s="165">
        <v>37</v>
      </c>
      <c r="EC269" s="37">
        <f t="shared" si="196"/>
        <v>1480</v>
      </c>
      <c r="ED269" s="189">
        <v>33</v>
      </c>
      <c r="EE269" s="80">
        <f>+EB269*'PRECIOS SEGUN ADJ (RURAL)'!$B$20*'PRECIOS SEGUN ADJ (RURAL)'!$C$20</f>
        <v>48840</v>
      </c>
      <c r="EF269" s="80" t="e" vm="1">
        <f>+[4]!NumLetras(EE269,"PESO","PESOS DOMINICANOS","$EE $m CON #d/100 CENTAVOS")</f>
        <v>#VALUE!</v>
      </c>
      <c r="EG269" s="37">
        <v>0</v>
      </c>
      <c r="EH269" s="37">
        <f t="shared" si="221"/>
        <v>0</v>
      </c>
      <c r="EI269" s="189">
        <v>15.789999999999997</v>
      </c>
      <c r="EJ269" s="80">
        <f>+EG269*'PRECIOS SEGUN ADJ. (FRONTERIZO)'!$B$25*'PRECIOS SEGUN ADJ. (FRONTERIZO)'!$C$25</f>
        <v>0</v>
      </c>
      <c r="EK269" s="80" t="e" vm="1">
        <f>+[4]!NumLetras(EJ269,"PESO","PESOS DOMINICANOS","$EE $m CON #d/100 CENTAVOS")</f>
        <v>#VALUE!</v>
      </c>
      <c r="EL269" s="37">
        <v>0</v>
      </c>
      <c r="EM269" s="37">
        <f t="shared" si="222"/>
        <v>0</v>
      </c>
      <c r="EN269" s="189">
        <v>31.5</v>
      </c>
      <c r="EO269" s="80">
        <f>+EL269*'PRECIOS SEGUN ADJ. (FRONTERIZO)'!$B$26*'PRECIOS SEGUN ADJ. (FRONTERIZO)'!$C$26</f>
        <v>0</v>
      </c>
      <c r="EP269" s="80" t="e" vm="1">
        <f>+[4]!NumLetras(EO269,"PESO","PESOS DOMINICANOS","$EE $m CON #d/100 CENTAVOS")</f>
        <v>#VALUE!</v>
      </c>
      <c r="EQ269" s="193">
        <v>32</v>
      </c>
      <c r="ER269" s="194">
        <f t="shared" si="197"/>
        <v>1280</v>
      </c>
      <c r="ES269" s="195">
        <v>21.68</v>
      </c>
      <c r="ET269" s="196">
        <f>+EQ269*'PRECIOS SEGUN ADJ (RURAL)'!$B$13*'PRECIOS SEGUN ADJ (RURAL)'!$C$13</f>
        <v>27750.400000000001</v>
      </c>
      <c r="EU269" s="196" t="e" vm="1">
        <f>+[4]!NumLetras(ET269,"PESO","PESOS DOMINICANOS","$EE $m CON #d/100 CENTAVOS")</f>
        <v>#VALUE!</v>
      </c>
      <c r="EV269" s="197">
        <v>253</v>
      </c>
      <c r="EW269" s="198">
        <f t="shared" si="212"/>
        <v>5060</v>
      </c>
      <c r="EX269" s="199">
        <v>5.5</v>
      </c>
      <c r="EY269" s="200">
        <f>+EV269*'PRECIOS SEGUN ADJ (RURAL)'!$B$16*'PRECIOS SEGUN ADJ (RURAL)'!$C$16</f>
        <v>27830</v>
      </c>
      <c r="EZ269" s="200" t="e" vm="1">
        <f>+[4]!NumLetras(EY269,"PESO","PESOS DOMINICANOS","$EE $m CON #d/100 CENTAVOS")</f>
        <v>#VALUE!</v>
      </c>
      <c r="FA269" s="201">
        <v>14</v>
      </c>
      <c r="FB269" s="202">
        <f t="shared" si="198"/>
        <v>560</v>
      </c>
      <c r="FC269" s="203">
        <v>220</v>
      </c>
      <c r="FD269" s="204">
        <f>+FA269*'PRECIOS SEGUN ADJ (RURAL)'!$B$18*'PRECIOS SEGUN ADJ (RURAL)'!$C$18</f>
        <v>123200</v>
      </c>
      <c r="FE269" s="204" t="e" vm="1">
        <f>+[4]!NumLetras(FD269,"PESO","PESOS DOMINICANOS","$EE $m CON #d/100 CENTAVOS")</f>
        <v>#VALUE!</v>
      </c>
      <c r="FF269" s="204">
        <f t="shared" si="213"/>
        <v>22176</v>
      </c>
      <c r="FG269" s="80">
        <f t="shared" si="224"/>
        <v>1246097.5999999999</v>
      </c>
      <c r="FH269" s="80" t="e" vm="1">
        <f>+[4]!NumLetras(FG269,"PESO","PESOS DOMINICANOS","$EE $m CON #d/100 CENTAVOS")</f>
        <v>#VALUE!</v>
      </c>
      <c r="FI269" s="80">
        <f t="shared" si="223"/>
        <v>95168.439999999988</v>
      </c>
      <c r="FJ269" s="80" t="e" vm="1">
        <f>+[4]!NumLetras(FI269,"PESO","PESOS DOMINICANOS","$EE $m CON #d/100 CENTAVOS")</f>
        <v>#VALUE!</v>
      </c>
      <c r="FK269" s="80">
        <f t="shared" si="199"/>
        <v>1150929.1599999999</v>
      </c>
      <c r="FL269" s="80" t="e" vm="1">
        <f>+[4]!NumLetras(FK269,"PESO","PESOS DOMINICANOS","$EE $m CON #d/100 CENTAVOS")</f>
        <v>#VALUE!</v>
      </c>
      <c r="FM269" s="80">
        <f t="shared" si="200"/>
        <v>249219.52</v>
      </c>
      <c r="FN269" s="80" t="e" vm="1">
        <f>+[4]!NumLetras(FM269,"PESO","PESOS DOMINICANOS","$EE $m CON #d/100 CENTAVOS")</f>
        <v>#VALUE!</v>
      </c>
      <c r="FO269" s="80">
        <f t="shared" si="201"/>
        <v>12460.98</v>
      </c>
      <c r="FP269" s="80" t="e" vm="1">
        <f>+[4]!NumLetras(FO269,"PESO","PESOS DOMINICANOS","$EE $m CON #d/100 CENTAVOS")</f>
        <v>#VALUE!</v>
      </c>
      <c r="FQ269" s="80"/>
      <c r="FR269" s="80">
        <f t="shared" si="202"/>
        <v>996878.07999999984</v>
      </c>
      <c r="FS269" s="80" t="e" vm="1">
        <f>+[4]!NumLetras(FR269,"PESO","PESOS DOMINICANOS","$EE $m CON #d/100 CENTAVOS")</f>
        <v>#VALUE!</v>
      </c>
      <c r="FT269" s="37" t="str">
        <f>+VLOOKUP(D269,'RURAL XENIA'!F:G,2,0)</f>
        <v>R-05</v>
      </c>
    </row>
    <row r="270" spans="1:176">
      <c r="A270" s="37">
        <v>159</v>
      </c>
      <c r="B270" s="37">
        <v>159</v>
      </c>
      <c r="C270" s="26" t="s">
        <v>1779</v>
      </c>
      <c r="D270" s="37">
        <v>2700082528</v>
      </c>
      <c r="E270" s="37" t="str">
        <f>+VLOOKUP(D270,'INFORMACION DE PROVEEDORES'!C:I,2,0)</f>
        <v>027-0008252-8</v>
      </c>
      <c r="F270" s="26" t="str">
        <f>+VLOOKUP(D270,'INFORMACION DE PROVEEDORES'!C:J,4,0)</f>
        <v>VIDAL RODRIGUEZ DIAZ</v>
      </c>
      <c r="G270" s="37" t="str">
        <f>+VLOOKUP(D270,'INFORMACION DE PROVEEDORES'!C:K,5,0)</f>
        <v>027-0008252-8</v>
      </c>
      <c r="H270" s="26" t="str">
        <f>+VLOOKUP(D270,'INFORMACION DE PROVEEDORES'!C:L,7,0)</f>
        <v>Calle: km 0 Carretera Mella No. 1</v>
      </c>
      <c r="I270" s="37" t="str">
        <f>+VLOOKUP(D270,'INFORMACION DE PROVEEDORES'!C:M,3,0)</f>
        <v xml:space="preserve"> FÍSICA</v>
      </c>
      <c r="J270" s="37">
        <v>2</v>
      </c>
      <c r="K270" s="37">
        <v>261</v>
      </c>
      <c r="L270" s="37">
        <v>18</v>
      </c>
      <c r="M270" s="37">
        <f t="shared" si="203"/>
        <v>720</v>
      </c>
      <c r="N270" s="189">
        <v>60.180000000000007</v>
      </c>
      <c r="O270" s="80">
        <f>+L270*'PRECIOS SEGUN ADJ (RURAL)'!$B$2*'PRECIOS SEGUN ADJ (RURAL)'!$C$2</f>
        <v>43329.599999999999</v>
      </c>
      <c r="P270" s="80" t="e" vm="1">
        <f>+[4]!NumLetras(O270,"PESO","PESOS DOMINICANOS","$EE $m CON #d/100 CENTAVOS")</f>
        <v>#VALUE!</v>
      </c>
      <c r="Q270" s="80">
        <f t="shared" si="204"/>
        <v>6932.74</v>
      </c>
      <c r="R270" s="165">
        <v>4</v>
      </c>
      <c r="S270" s="37">
        <f t="shared" si="180"/>
        <v>160</v>
      </c>
      <c r="T270" s="189">
        <v>33</v>
      </c>
      <c r="U270" s="80">
        <f>+R270*'PRECIOS SEGUN ADJ (RURAL)'!$B$3*'PRECIOS SEGUN ADJ (RURAL)'!$C$3</f>
        <v>5280</v>
      </c>
      <c r="V270" s="80" t="e" vm="1">
        <f>+[4]!NumLetras(U270,"PESO","PESOS DOMINICANOS","$EE $m CON #d/100 CENTAVOS")</f>
        <v>#VALUE!</v>
      </c>
      <c r="W270" s="192">
        <v>0</v>
      </c>
      <c r="X270" s="37">
        <f t="shared" si="214"/>
        <v>0</v>
      </c>
      <c r="Y270" s="189">
        <v>25.2</v>
      </c>
      <c r="Z270" s="80">
        <f>+W270*'PRECIOS SEGUN ADJ. (FRONTERIZO)'!$B$4*'PRECIOS SEGUN ADJ. (FRONTERIZO)'!$C$4</f>
        <v>0</v>
      </c>
      <c r="AA270" s="80" t="e" vm="1">
        <f>+[4]!NumLetras(Z270,"PESO","PESOS DOMINICANOS","$EE $m CON #d/100 CENTAVOS")</f>
        <v>#VALUE!</v>
      </c>
      <c r="AB270" s="165">
        <v>41</v>
      </c>
      <c r="AC270" s="37">
        <f t="shared" si="181"/>
        <v>1640</v>
      </c>
      <c r="AD270" s="189">
        <v>87.91</v>
      </c>
      <c r="AE270" s="80">
        <f>+AB270*'PRECIOS SEGUN ADJ (RURAL)'!$B$4*'PRECIOS SEGUN ADJ (RURAL)'!$C$4</f>
        <v>144172.4</v>
      </c>
      <c r="AF270" s="80" t="e" vm="1">
        <f>+[4]!NumLetras(AE270,"PESO","PESOS DOMINICANOS","$EE $m CON #d/100 CENTAVOS")</f>
        <v>#VALUE!</v>
      </c>
      <c r="AG270" s="80">
        <f t="shared" si="205"/>
        <v>25951.03</v>
      </c>
      <c r="AH270" s="165">
        <v>49</v>
      </c>
      <c r="AI270" s="37">
        <f t="shared" si="182"/>
        <v>1960</v>
      </c>
      <c r="AJ270" s="189">
        <v>53.95</v>
      </c>
      <c r="AK270" s="80">
        <f>+AH270*'PRECIOS SEGUN ADJ (RURAL)'!$B$5*'PRECIOS SEGUN ADJ (RURAL)'!$C$5</f>
        <v>105742</v>
      </c>
      <c r="AL270" s="80" t="e" vm="1">
        <f>+[4]!NumLetras(AK270,"PESO","PESOS DOMINICANOS","$EE $m CON #d/100 CENTAVOS")</f>
        <v>#VALUE!</v>
      </c>
      <c r="AM270" s="165">
        <v>6</v>
      </c>
      <c r="AN270" s="37">
        <f t="shared" si="183"/>
        <v>240</v>
      </c>
      <c r="AO270" s="189">
        <v>29.05</v>
      </c>
      <c r="AP270" s="80">
        <f>+AM270*'PRECIOS SEGUN ADJ (RURAL)'!$B$6*'PRECIOS SEGUN ADJ (RURAL)'!$C$6</f>
        <v>6972</v>
      </c>
      <c r="AQ270" s="80" t="e" vm="1">
        <f>+[4]!NumLetras(AP270,"PESO","PESOS DOMINICANOS","$EE $m CON #d/100 CENTAVOS")</f>
        <v>#VALUE!</v>
      </c>
      <c r="AR270" s="80">
        <f t="shared" si="206"/>
        <v>1115.52</v>
      </c>
      <c r="AS270" s="165">
        <v>16</v>
      </c>
      <c r="AT270" s="37">
        <f t="shared" si="184"/>
        <v>640</v>
      </c>
      <c r="AU270" s="189">
        <v>304.44</v>
      </c>
      <c r="AV270" s="80">
        <f>+AS270*'PRECIOS SEGUN ADJ (RURAL)'!$B$7*'PRECIOS SEGUN ADJ (RURAL)'!$C$7</f>
        <v>194841.60000000001</v>
      </c>
      <c r="AW270" s="80" t="e" vm="1">
        <f>+[4]!NumLetras(AV270,"PESO","PESOS DOMINICANOS","$EE $m CON #d/100 CENTAVOS")</f>
        <v>#VALUE!</v>
      </c>
      <c r="AX270" s="80">
        <f t="shared" si="207"/>
        <v>35071.49</v>
      </c>
      <c r="AY270" s="37">
        <v>0</v>
      </c>
      <c r="AZ270" s="37">
        <f t="shared" si="215"/>
        <v>0</v>
      </c>
      <c r="BA270" s="189">
        <v>18.899999999999999</v>
      </c>
      <c r="BB270" s="80">
        <f>+AY270*'PRECIOS SEGUN ADJ. (FRONTERIZO)'!$B$9*'PRECIOS SEGUN ADJ. (FRONTERIZO)'!$C$9</f>
        <v>0</v>
      </c>
      <c r="BC270" s="80" t="e" vm="1">
        <f>+[4]!NumLetras(BB270,"PESO","PESOS DOMINICANOS","$EE $m CON #d/100 CENTAVOS")</f>
        <v>#VALUE!</v>
      </c>
      <c r="BD270" s="165">
        <v>4</v>
      </c>
      <c r="BE270" s="37">
        <f t="shared" si="185"/>
        <v>160</v>
      </c>
      <c r="BF270" s="189">
        <v>140.38999999999999</v>
      </c>
      <c r="BG270" s="80">
        <f>+BD270*'PRECIOS SEGUN ADJ (RURAL)'!$B$8*'PRECIOS SEGUN ADJ (RURAL)'!$C$8</f>
        <v>22462.399999999998</v>
      </c>
      <c r="BH270" s="80" t="e" vm="1">
        <f>+[4]!NumLetras(BG270,"PESO","PESOS DOMINICANOS","$EE $m CON #d/100 CENTAVOS")</f>
        <v>#VALUE!</v>
      </c>
      <c r="BI270" s="80">
        <f t="shared" si="208"/>
        <v>4043.23</v>
      </c>
      <c r="BJ270" s="37">
        <v>0</v>
      </c>
      <c r="BK270" s="37">
        <f t="shared" si="216"/>
        <v>0</v>
      </c>
      <c r="BL270" s="189">
        <v>31.459999999999997</v>
      </c>
      <c r="BM270" s="80">
        <f>+BJ270*'PRECIOS SEGUN ADJ. (FRONTERIZO)'!$B$11*'PRECIOS SEGUN ADJ. (FRONTERIZO)'!$C$11</f>
        <v>0</v>
      </c>
      <c r="BN270" s="80" t="e" vm="1">
        <f>+[4]!NumLetras(BM270,"PESO","PESOS DOMINICANOS","$EE $m CON #d/100 CENTAVOS")</f>
        <v>#VALUE!</v>
      </c>
      <c r="BO270" s="165">
        <v>12</v>
      </c>
      <c r="BP270" s="37">
        <f t="shared" si="186"/>
        <v>480</v>
      </c>
      <c r="BQ270" s="189">
        <v>68.099999999999994</v>
      </c>
      <c r="BR270" s="80">
        <f>+BO270*'PRECIOS SEGUN ADJ (RURAL)'!$B$9*'PRECIOS SEGUN ADJ (RURAL)'!$C$9</f>
        <v>32687.999999999996</v>
      </c>
      <c r="BS270" s="80" t="e" vm="1">
        <f>+[4]!NumLetras(BR270,"PESO","PESOS DOMINICANOS","$EE $m CON #d/100 CENTAVOS")</f>
        <v>#VALUE!</v>
      </c>
      <c r="BT270" s="165">
        <v>261</v>
      </c>
      <c r="BU270" s="37">
        <f t="shared" si="209"/>
        <v>5220</v>
      </c>
      <c r="BV270" s="189">
        <v>5.5</v>
      </c>
      <c r="BW270" s="80">
        <f>+BT270*'PRECIOS SEGUN ADJ (RURAL)'!$B$10*'PRECIOS SEGUN ADJ (RURAL)'!$C$10</f>
        <v>28710</v>
      </c>
      <c r="BX270" s="80" t="e" vm="1">
        <f>+[4]!NumLetras(BW270,"PESO","PESOS DOMINICANOS","$EE $m CON #d/100 CENTAVOS")</f>
        <v>#VALUE!</v>
      </c>
      <c r="BY270" s="165">
        <v>261</v>
      </c>
      <c r="BZ270" s="37">
        <f t="shared" si="187"/>
        <v>10440</v>
      </c>
      <c r="CA270" s="189">
        <v>7.1500000000000012</v>
      </c>
      <c r="CB270" s="80">
        <f>+BY270*'PRECIOS SEGUN ADJ (RURAL)'!$B$11*'PRECIOS SEGUN ADJ (RURAL)'!$C$11</f>
        <v>74646</v>
      </c>
      <c r="CC270" s="80" t="e" vm="1">
        <f>+[4]!NumLetras(CB270,"PESO","PESOS DOMINICANOS","$EE $m CON #d/100 CENTAVOS")</f>
        <v>#VALUE!</v>
      </c>
      <c r="CD270" s="165">
        <v>261</v>
      </c>
      <c r="CE270" s="37">
        <f t="shared" si="188"/>
        <v>10440</v>
      </c>
      <c r="CF270" s="189">
        <v>6.84</v>
      </c>
      <c r="CG270" s="80">
        <f>+CD270*'PRECIOS SEGUN ADJ (RURAL)'!$B$12*'PRECIOS SEGUN ADJ (RURAL)'!$C$12</f>
        <v>71409.600000000006</v>
      </c>
      <c r="CH270" s="80" t="e" vm="1">
        <f>+[4]!NumLetras(CG270,"PESO","PESOS DOMINICANOS","$EE $m CON #d/100 CENTAVOS")</f>
        <v>#VALUE!</v>
      </c>
      <c r="CI270" s="37">
        <v>0</v>
      </c>
      <c r="CJ270" s="37">
        <f t="shared" si="217"/>
        <v>0</v>
      </c>
      <c r="CK270" s="189">
        <v>60</v>
      </c>
      <c r="CL270" s="80">
        <f>+CI270*'PRECIOS SEGUN ADJ. (FRONTERIZO)'!$B$16*'PRECIOS SEGUN ADJ. (FRONTERIZO)'!$C$16</f>
        <v>0</v>
      </c>
      <c r="CM270" s="80" t="e" vm="1">
        <f>+[4]!NumLetras(CL270,"PESO","PESOS DOMINICANOS","$EE $m CON #d/100 CENTAVOS")</f>
        <v>#VALUE!</v>
      </c>
      <c r="CN270" s="80">
        <f t="shared" si="189"/>
        <v>0</v>
      </c>
      <c r="CO270" s="37">
        <v>0</v>
      </c>
      <c r="CP270" s="37">
        <f t="shared" si="218"/>
        <v>0</v>
      </c>
      <c r="CQ270" s="189">
        <v>55.649999999999991</v>
      </c>
      <c r="CR270" s="80">
        <f>+CO270*'PRECIOS SEGUN ADJ. (FRONTERIZO)'!$B$17*'PRECIOS SEGUN ADJ. (FRONTERIZO)'!$C$17</f>
        <v>0</v>
      </c>
      <c r="CS270" s="80" t="e" vm="1">
        <f>+[4]!NumLetras(CR270,"PESO","PESOS DOMINICANOS","$EE $m CON #d/100 CENTAVOS")</f>
        <v>#VALUE!</v>
      </c>
      <c r="CT270" s="80">
        <f t="shared" si="190"/>
        <v>0</v>
      </c>
      <c r="CU270" s="165">
        <v>261</v>
      </c>
      <c r="CV270" s="37">
        <f t="shared" si="191"/>
        <v>10440</v>
      </c>
      <c r="CW270" s="189">
        <v>6.5999999999999988</v>
      </c>
      <c r="CX270" s="80">
        <f>+CU270*'PRECIOS SEGUN ADJ (RURAL)'!$B$14*'PRECIOS SEGUN ADJ (RURAL)'!$C$14</f>
        <v>68904</v>
      </c>
      <c r="CY270" s="80" t="e" vm="1">
        <f>+[4]!NumLetras(CX270,"PESO","PESOS DOMINICANOS","$EE $m CON #d/100 CENTAVOS")</f>
        <v>#VALUE!</v>
      </c>
      <c r="CZ270" s="37">
        <v>0</v>
      </c>
      <c r="DA270" s="37">
        <f t="shared" si="219"/>
        <v>0</v>
      </c>
      <c r="DB270" s="189">
        <v>65.75</v>
      </c>
      <c r="DC270" s="80">
        <f>+CZ270*'PRECIOS SEGUN ADJ. (FRONTERIZO)'!$B$19*'PRECIOS SEGUN ADJ. (FRONTERIZO)'!$C$19</f>
        <v>0</v>
      </c>
      <c r="DD270" s="80" t="e" vm="1">
        <f>+[4]!NumLetras(DC270,"PESO","PESOS DOMINICANOS","$EE $m CON #d/100 CENTAVOS")</f>
        <v>#VALUE!</v>
      </c>
      <c r="DE270" s="80">
        <f t="shared" si="192"/>
        <v>0</v>
      </c>
      <c r="DF270" s="165">
        <v>10</v>
      </c>
      <c r="DG270" s="37">
        <f t="shared" si="193"/>
        <v>400</v>
      </c>
      <c r="DH270" s="189">
        <v>82.59999999999998</v>
      </c>
      <c r="DI270" s="80">
        <f>+DF270*'PRECIOS SEGUN ADJ (RURAL)'!$B$15*'PRECIOS SEGUN ADJ (RURAL)'!$C$15</f>
        <v>33040</v>
      </c>
      <c r="DJ270" s="80" t="e" vm="1">
        <f>+[4]!NumLetras(DI270,"PESO","PESOS DOMINICANOS","$EE $m CON #d/100 CENTAVOS")</f>
        <v>#VALUE!</v>
      </c>
      <c r="DK270" s="80">
        <f t="shared" si="210"/>
        <v>5947.2</v>
      </c>
      <c r="DL270" s="165">
        <v>261</v>
      </c>
      <c r="DM270" s="37">
        <f t="shared" si="194"/>
        <v>10440</v>
      </c>
      <c r="DN270" s="189">
        <v>23.059999999999995</v>
      </c>
      <c r="DO270" s="80">
        <f>+DL270*'PRECIOS SEGUN ADJ (RURAL)'!$B$17*'PRECIOS SEGUN ADJ (RURAL)'!$C$17</f>
        <v>240746.4</v>
      </c>
      <c r="DP270" s="80" t="e" vm="1">
        <f>+[4]!NumLetras(DO270,"PESO","PESOS DOMINICANOS","$EE $m CON #d/100 CENTAVOS")</f>
        <v>#VALUE!</v>
      </c>
      <c r="DQ270" s="192">
        <v>0</v>
      </c>
      <c r="DR270" s="192">
        <f t="shared" si="220"/>
        <v>0</v>
      </c>
      <c r="DS270" s="189">
        <v>80.849999999999994</v>
      </c>
      <c r="DT270" s="80">
        <f>+DQ270*'PRECIOS SEGUN ADJ. (FRONTERIZO)'!$B$22*'PRECIOS SEGUN ADJ. (FRONTERIZO)'!$C$22</f>
        <v>0</v>
      </c>
      <c r="DU270" s="80" t="e" vm="1">
        <f>+[4]!NumLetras(DT270,"PESO","PESOS DOMINICANOS","$EE $m CON #d/100 CENTAVOS")</f>
        <v>#VALUE!</v>
      </c>
      <c r="DV270" s="165">
        <v>11</v>
      </c>
      <c r="DW270" s="37">
        <f t="shared" si="195"/>
        <v>440</v>
      </c>
      <c r="DX270" s="189">
        <v>21.83</v>
      </c>
      <c r="DY270" s="80">
        <f>+DV270*'PRECIOS SEGUN ADJ (RURAL)'!$B$19*'PRECIOS SEGUN ADJ (RURAL)'!$C$19</f>
        <v>9605.2000000000007</v>
      </c>
      <c r="DZ270" s="80" t="e" vm="1">
        <f>+[4]!NumLetras(DY270,"PESO","PESOS DOMINICANOS","$EE $m CON #d/100 CENTAVOS")</f>
        <v>#VALUE!</v>
      </c>
      <c r="EA270" s="80">
        <f t="shared" si="211"/>
        <v>1728.94</v>
      </c>
      <c r="EB270" s="165">
        <v>38</v>
      </c>
      <c r="EC270" s="37">
        <f t="shared" si="196"/>
        <v>1520</v>
      </c>
      <c r="ED270" s="189">
        <v>33</v>
      </c>
      <c r="EE270" s="80">
        <f>+EB270*'PRECIOS SEGUN ADJ (RURAL)'!$B$20*'PRECIOS SEGUN ADJ (RURAL)'!$C$20</f>
        <v>50160</v>
      </c>
      <c r="EF270" s="80" t="e" vm="1">
        <f>+[4]!NumLetras(EE270,"PESO","PESOS DOMINICANOS","$EE $m CON #d/100 CENTAVOS")</f>
        <v>#VALUE!</v>
      </c>
      <c r="EG270" s="37">
        <v>0</v>
      </c>
      <c r="EH270" s="37">
        <f t="shared" si="221"/>
        <v>0</v>
      </c>
      <c r="EI270" s="189">
        <v>15.789999999999997</v>
      </c>
      <c r="EJ270" s="80">
        <f>+EG270*'PRECIOS SEGUN ADJ. (FRONTERIZO)'!$B$25*'PRECIOS SEGUN ADJ. (FRONTERIZO)'!$C$25</f>
        <v>0</v>
      </c>
      <c r="EK270" s="80" t="e" vm="1">
        <f>+[4]!NumLetras(EJ270,"PESO","PESOS DOMINICANOS","$EE $m CON #d/100 CENTAVOS")</f>
        <v>#VALUE!</v>
      </c>
      <c r="EL270" s="37">
        <v>0</v>
      </c>
      <c r="EM270" s="37">
        <f t="shared" si="222"/>
        <v>0</v>
      </c>
      <c r="EN270" s="189">
        <v>31.5</v>
      </c>
      <c r="EO270" s="80">
        <f>+EL270*'PRECIOS SEGUN ADJ. (FRONTERIZO)'!$B$26*'PRECIOS SEGUN ADJ. (FRONTERIZO)'!$C$26</f>
        <v>0</v>
      </c>
      <c r="EP270" s="80" t="e" vm="1">
        <f>+[4]!NumLetras(EO270,"PESO","PESOS DOMINICANOS","$EE $m CON #d/100 CENTAVOS")</f>
        <v>#VALUE!</v>
      </c>
      <c r="EQ270" s="193">
        <v>34</v>
      </c>
      <c r="ER270" s="194">
        <f t="shared" si="197"/>
        <v>1360</v>
      </c>
      <c r="ES270" s="195">
        <v>21.68</v>
      </c>
      <c r="ET270" s="196">
        <f>+EQ270*'PRECIOS SEGUN ADJ (RURAL)'!$B$13*'PRECIOS SEGUN ADJ (RURAL)'!$C$13</f>
        <v>29484.799999999999</v>
      </c>
      <c r="EU270" s="196" t="e" vm="1">
        <f>+[4]!NumLetras(ET270,"PESO","PESOS DOMINICANOS","$EE $m CON #d/100 CENTAVOS")</f>
        <v>#VALUE!</v>
      </c>
      <c r="EV270" s="197">
        <v>261</v>
      </c>
      <c r="EW270" s="198">
        <f t="shared" si="212"/>
        <v>5220</v>
      </c>
      <c r="EX270" s="199">
        <v>5.5</v>
      </c>
      <c r="EY270" s="200">
        <f>+EV270*'PRECIOS SEGUN ADJ (RURAL)'!$B$16*'PRECIOS SEGUN ADJ (RURAL)'!$C$16</f>
        <v>28710</v>
      </c>
      <c r="EZ270" s="200" t="e" vm="1">
        <f>+[4]!NumLetras(EY270,"PESO","PESOS DOMINICANOS","$EE $m CON #d/100 CENTAVOS")</f>
        <v>#VALUE!</v>
      </c>
      <c r="FA270" s="201">
        <v>16</v>
      </c>
      <c r="FB270" s="202">
        <f t="shared" si="198"/>
        <v>640</v>
      </c>
      <c r="FC270" s="203">
        <v>220</v>
      </c>
      <c r="FD270" s="204">
        <f>+FA270*'PRECIOS SEGUN ADJ (RURAL)'!$B$18*'PRECIOS SEGUN ADJ (RURAL)'!$C$18</f>
        <v>140800</v>
      </c>
      <c r="FE270" s="204" t="e" vm="1">
        <f>+[4]!NumLetras(FD270,"PESO","PESOS DOMINICANOS","$EE $m CON #d/100 CENTAVOS")</f>
        <v>#VALUE!</v>
      </c>
      <c r="FF270" s="204">
        <f t="shared" si="213"/>
        <v>25344</v>
      </c>
      <c r="FG270" s="80">
        <f t="shared" si="224"/>
        <v>1331704</v>
      </c>
      <c r="FH270" s="80" t="e" vm="1">
        <f>+[4]!NumLetras(FG270,"PESO","PESOS DOMINICANOS","$EE $m CON #d/100 CENTAVOS")</f>
        <v>#VALUE!</v>
      </c>
      <c r="FI270" s="80">
        <f t="shared" si="223"/>
        <v>106134.15</v>
      </c>
      <c r="FJ270" s="80" t="e" vm="1">
        <f>+[4]!NumLetras(FI270,"PESO","PESOS DOMINICANOS","$EE $m CON #d/100 CENTAVOS")</f>
        <v>#VALUE!</v>
      </c>
      <c r="FK270" s="80">
        <f t="shared" si="199"/>
        <v>1225569.8500000001</v>
      </c>
      <c r="FL270" s="80" t="e" vm="1">
        <f>+[4]!NumLetras(FK270,"PESO","PESOS DOMINICANOS","$EE $m CON #d/100 CENTAVOS")</f>
        <v>#VALUE!</v>
      </c>
      <c r="FM270" s="80">
        <f t="shared" si="200"/>
        <v>266340.8</v>
      </c>
      <c r="FN270" s="80" t="e" vm="1">
        <f>+[4]!NumLetras(FM270,"PESO","PESOS DOMINICANOS","$EE $m CON #d/100 CENTAVOS")</f>
        <v>#VALUE!</v>
      </c>
      <c r="FO270" s="80">
        <f t="shared" si="201"/>
        <v>13317.04</v>
      </c>
      <c r="FP270" s="80" t="e" vm="1">
        <f>+[4]!NumLetras(FO270,"PESO","PESOS DOMINICANOS","$EE $m CON #d/100 CENTAVOS")</f>
        <v>#VALUE!</v>
      </c>
      <c r="FQ270" s="80"/>
      <c r="FR270" s="80">
        <f t="shared" si="202"/>
        <v>1065363.2</v>
      </c>
      <c r="FS270" s="80" t="e" vm="1">
        <f>+[4]!NumLetras(FR270,"PESO","PESOS DOMINICANOS","$EE $m CON #d/100 CENTAVOS")</f>
        <v>#VALUE!</v>
      </c>
      <c r="FT270" s="37" t="str">
        <f>+VLOOKUP(D270,'RURAL XENIA'!F:G,2,0)</f>
        <v>R-19</v>
      </c>
    </row>
    <row r="271" spans="1:176">
      <c r="A271" s="37">
        <v>160</v>
      </c>
      <c r="B271" s="37">
        <v>160</v>
      </c>
      <c r="C271" s="26" t="s">
        <v>1791</v>
      </c>
      <c r="D271" s="37">
        <v>115512816</v>
      </c>
      <c r="E271" s="37" t="str">
        <f>+VLOOKUP(D271,'INFORMACION DE PROVEEDORES'!C:I,2,0)</f>
        <v>001-1551281-6</v>
      </c>
      <c r="F271" s="26" t="str">
        <f>+VLOOKUP(D271,'INFORMACION DE PROVEEDORES'!C:J,4,0)</f>
        <v>WILSTON TOMAS GERVACIO MEJIA</v>
      </c>
      <c r="G271" s="37" t="str">
        <f>+VLOOKUP(D271,'INFORMACION DE PROVEEDORES'!C:K,5,0)</f>
        <v>001-1551281-6</v>
      </c>
      <c r="H271" s="26" t="str">
        <f>+VLOOKUP(D271,'INFORMACION DE PROVEEDORES'!C:L,7,0)</f>
        <v>CALLE VILLA ESPAÑA NO.6, PLAZA ROSALIA</v>
      </c>
      <c r="I271" s="37" t="str">
        <f>+VLOOKUP(D271,'INFORMACION DE PROVEEDORES'!C:M,3,0)</f>
        <v xml:space="preserve"> FÍSICA</v>
      </c>
      <c r="J271" s="37">
        <v>4</v>
      </c>
      <c r="K271" s="37">
        <v>325</v>
      </c>
      <c r="L271" s="37">
        <v>24</v>
      </c>
      <c r="M271" s="37">
        <f t="shared" si="203"/>
        <v>960</v>
      </c>
      <c r="N271" s="189">
        <v>60.180000000000007</v>
      </c>
      <c r="O271" s="80">
        <f>+L271*'PRECIOS SEGUN ADJ (RURAL)'!$B$2*'PRECIOS SEGUN ADJ (RURAL)'!$C$2</f>
        <v>57772.799999999996</v>
      </c>
      <c r="P271" s="80" t="e" vm="1">
        <f>+[4]!NumLetras(O271,"PESO","PESOS DOMINICANOS","$EE $m CON #d/100 CENTAVOS")</f>
        <v>#VALUE!</v>
      </c>
      <c r="Q271" s="80">
        <f t="shared" si="204"/>
        <v>9243.65</v>
      </c>
      <c r="R271" s="165">
        <v>6</v>
      </c>
      <c r="S271" s="37">
        <f t="shared" si="180"/>
        <v>240</v>
      </c>
      <c r="T271" s="189">
        <v>33</v>
      </c>
      <c r="U271" s="80">
        <f>+R271*'PRECIOS SEGUN ADJ (RURAL)'!$B$3*'PRECIOS SEGUN ADJ (RURAL)'!$C$3</f>
        <v>7920</v>
      </c>
      <c r="V271" s="80" t="e" vm="1">
        <f>+[4]!NumLetras(U271,"PESO","PESOS DOMINICANOS","$EE $m CON #d/100 CENTAVOS")</f>
        <v>#VALUE!</v>
      </c>
      <c r="W271" s="192">
        <v>0</v>
      </c>
      <c r="X271" s="37">
        <f t="shared" si="214"/>
        <v>0</v>
      </c>
      <c r="Y271" s="189">
        <v>25.2</v>
      </c>
      <c r="Z271" s="80">
        <f>+W271*'PRECIOS SEGUN ADJ. (FRONTERIZO)'!$B$4*'PRECIOS SEGUN ADJ. (FRONTERIZO)'!$C$4</f>
        <v>0</v>
      </c>
      <c r="AA271" s="80" t="e" vm="1">
        <f>+[4]!NumLetras(Z271,"PESO","PESOS DOMINICANOS","$EE $m CON #d/100 CENTAVOS")</f>
        <v>#VALUE!</v>
      </c>
      <c r="AB271" s="165">
        <v>51</v>
      </c>
      <c r="AC271" s="37">
        <f t="shared" si="181"/>
        <v>2040</v>
      </c>
      <c r="AD271" s="189">
        <v>87.91</v>
      </c>
      <c r="AE271" s="80">
        <f>+AB271*'PRECIOS SEGUN ADJ (RURAL)'!$B$4*'PRECIOS SEGUN ADJ (RURAL)'!$C$4</f>
        <v>179336.4</v>
      </c>
      <c r="AF271" s="80" t="e" vm="1">
        <f>+[4]!NumLetras(AE271,"PESO","PESOS DOMINICANOS","$EE $m CON #d/100 CENTAVOS")</f>
        <v>#VALUE!</v>
      </c>
      <c r="AG271" s="80">
        <f t="shared" si="205"/>
        <v>32280.55</v>
      </c>
      <c r="AH271" s="165">
        <v>60</v>
      </c>
      <c r="AI271" s="37">
        <f t="shared" si="182"/>
        <v>2400</v>
      </c>
      <c r="AJ271" s="189">
        <v>53.95</v>
      </c>
      <c r="AK271" s="80">
        <f>+AH271*'PRECIOS SEGUN ADJ (RURAL)'!$B$5*'PRECIOS SEGUN ADJ (RURAL)'!$C$5</f>
        <v>129480</v>
      </c>
      <c r="AL271" s="80" t="e" vm="1">
        <f>+[4]!NumLetras(AK271,"PESO","PESOS DOMINICANOS","$EE $m CON #d/100 CENTAVOS")</f>
        <v>#VALUE!</v>
      </c>
      <c r="AM271" s="165">
        <v>9</v>
      </c>
      <c r="AN271" s="37">
        <f t="shared" si="183"/>
        <v>360</v>
      </c>
      <c r="AO271" s="189">
        <v>29.05</v>
      </c>
      <c r="AP271" s="80">
        <f>+AM271*'PRECIOS SEGUN ADJ (RURAL)'!$B$6*'PRECIOS SEGUN ADJ (RURAL)'!$C$6</f>
        <v>10458</v>
      </c>
      <c r="AQ271" s="80" t="e" vm="1">
        <f>+[4]!NumLetras(AP271,"PESO","PESOS DOMINICANOS","$EE $m CON #d/100 CENTAVOS")</f>
        <v>#VALUE!</v>
      </c>
      <c r="AR271" s="80">
        <f t="shared" si="206"/>
        <v>1673.28</v>
      </c>
      <c r="AS271" s="165">
        <v>20</v>
      </c>
      <c r="AT271" s="37">
        <f t="shared" si="184"/>
        <v>800</v>
      </c>
      <c r="AU271" s="189">
        <v>304.44</v>
      </c>
      <c r="AV271" s="80">
        <f>+AS271*'PRECIOS SEGUN ADJ (RURAL)'!$B$7*'PRECIOS SEGUN ADJ (RURAL)'!$C$7</f>
        <v>243552</v>
      </c>
      <c r="AW271" s="80" t="e" vm="1">
        <f>+[4]!NumLetras(AV271,"PESO","PESOS DOMINICANOS","$EE $m CON #d/100 CENTAVOS")</f>
        <v>#VALUE!</v>
      </c>
      <c r="AX271" s="80">
        <f t="shared" si="207"/>
        <v>43839.360000000001</v>
      </c>
      <c r="AY271" s="37">
        <v>0</v>
      </c>
      <c r="AZ271" s="37">
        <f t="shared" si="215"/>
        <v>0</v>
      </c>
      <c r="BA271" s="189">
        <v>18.899999999999999</v>
      </c>
      <c r="BB271" s="80">
        <f>+AY271*'PRECIOS SEGUN ADJ. (FRONTERIZO)'!$B$9*'PRECIOS SEGUN ADJ. (FRONTERIZO)'!$C$9</f>
        <v>0</v>
      </c>
      <c r="BC271" s="80" t="e" vm="1">
        <f>+[4]!NumLetras(BB271,"PESO","PESOS DOMINICANOS","$EE $m CON #d/100 CENTAVOS")</f>
        <v>#VALUE!</v>
      </c>
      <c r="BD271" s="165">
        <v>6</v>
      </c>
      <c r="BE271" s="37">
        <f t="shared" si="185"/>
        <v>240</v>
      </c>
      <c r="BF271" s="189">
        <v>140.38999999999999</v>
      </c>
      <c r="BG271" s="80">
        <f>+BD271*'PRECIOS SEGUN ADJ (RURAL)'!$B$8*'PRECIOS SEGUN ADJ (RURAL)'!$C$8</f>
        <v>33693.599999999999</v>
      </c>
      <c r="BH271" s="80" t="e" vm="1">
        <f>+[4]!NumLetras(BG271,"PESO","PESOS DOMINICANOS","$EE $m CON #d/100 CENTAVOS")</f>
        <v>#VALUE!</v>
      </c>
      <c r="BI271" s="80">
        <f t="shared" si="208"/>
        <v>6064.85</v>
      </c>
      <c r="BJ271" s="37">
        <v>0</v>
      </c>
      <c r="BK271" s="37">
        <f t="shared" si="216"/>
        <v>0</v>
      </c>
      <c r="BL271" s="189">
        <v>31.459999999999997</v>
      </c>
      <c r="BM271" s="80">
        <f>+BJ271*'PRECIOS SEGUN ADJ. (FRONTERIZO)'!$B$11*'PRECIOS SEGUN ADJ. (FRONTERIZO)'!$C$11</f>
        <v>0</v>
      </c>
      <c r="BN271" s="80" t="e" vm="1">
        <f>+[4]!NumLetras(BM271,"PESO","PESOS DOMINICANOS","$EE $m CON #d/100 CENTAVOS")</f>
        <v>#VALUE!</v>
      </c>
      <c r="BO271" s="165">
        <v>16</v>
      </c>
      <c r="BP271" s="37">
        <f t="shared" si="186"/>
        <v>640</v>
      </c>
      <c r="BQ271" s="189">
        <v>68.099999999999994</v>
      </c>
      <c r="BR271" s="80">
        <f>+BO271*'PRECIOS SEGUN ADJ (RURAL)'!$B$9*'PRECIOS SEGUN ADJ (RURAL)'!$C$9</f>
        <v>43584</v>
      </c>
      <c r="BS271" s="80" t="e" vm="1">
        <f>+[4]!NumLetras(BR271,"PESO","PESOS DOMINICANOS","$EE $m CON #d/100 CENTAVOS")</f>
        <v>#VALUE!</v>
      </c>
      <c r="BT271" s="165">
        <v>325</v>
      </c>
      <c r="BU271" s="37">
        <f t="shared" si="209"/>
        <v>6500</v>
      </c>
      <c r="BV271" s="189">
        <v>5.5</v>
      </c>
      <c r="BW271" s="80">
        <f>+BT271*'PRECIOS SEGUN ADJ (RURAL)'!$B$10*'PRECIOS SEGUN ADJ (RURAL)'!$C$10</f>
        <v>35750</v>
      </c>
      <c r="BX271" s="80" t="e" vm="1">
        <f>+[4]!NumLetras(BW271,"PESO","PESOS DOMINICANOS","$EE $m CON #d/100 CENTAVOS")</f>
        <v>#VALUE!</v>
      </c>
      <c r="BY271" s="165">
        <v>325</v>
      </c>
      <c r="BZ271" s="37">
        <f t="shared" si="187"/>
        <v>13000</v>
      </c>
      <c r="CA271" s="189">
        <v>7.1500000000000012</v>
      </c>
      <c r="CB271" s="80">
        <f>+BY271*'PRECIOS SEGUN ADJ (RURAL)'!$B$11*'PRECIOS SEGUN ADJ (RURAL)'!$C$11</f>
        <v>92950</v>
      </c>
      <c r="CC271" s="80" t="e" vm="1">
        <f>+[4]!NumLetras(CB271,"PESO","PESOS DOMINICANOS","$EE $m CON #d/100 CENTAVOS")</f>
        <v>#VALUE!</v>
      </c>
      <c r="CD271" s="165">
        <v>325</v>
      </c>
      <c r="CE271" s="37">
        <f t="shared" si="188"/>
        <v>13000</v>
      </c>
      <c r="CF271" s="189">
        <v>6.84</v>
      </c>
      <c r="CG271" s="80">
        <f>+CD271*'PRECIOS SEGUN ADJ (RURAL)'!$B$12*'PRECIOS SEGUN ADJ (RURAL)'!$C$12</f>
        <v>88920</v>
      </c>
      <c r="CH271" s="80" t="e" vm="1">
        <f>+[4]!NumLetras(CG271,"PESO","PESOS DOMINICANOS","$EE $m CON #d/100 CENTAVOS")</f>
        <v>#VALUE!</v>
      </c>
      <c r="CI271" s="37">
        <v>0</v>
      </c>
      <c r="CJ271" s="37">
        <f t="shared" si="217"/>
        <v>0</v>
      </c>
      <c r="CK271" s="189">
        <v>60</v>
      </c>
      <c r="CL271" s="80">
        <f>+CI271*'PRECIOS SEGUN ADJ. (FRONTERIZO)'!$B$16*'PRECIOS SEGUN ADJ. (FRONTERIZO)'!$C$16</f>
        <v>0</v>
      </c>
      <c r="CM271" s="80" t="e" vm="1">
        <f>+[4]!NumLetras(CL271,"PESO","PESOS DOMINICANOS","$EE $m CON #d/100 CENTAVOS")</f>
        <v>#VALUE!</v>
      </c>
      <c r="CN271" s="80">
        <f t="shared" si="189"/>
        <v>0</v>
      </c>
      <c r="CO271" s="37">
        <v>0</v>
      </c>
      <c r="CP271" s="37">
        <f t="shared" si="218"/>
        <v>0</v>
      </c>
      <c r="CQ271" s="189">
        <v>55.649999999999991</v>
      </c>
      <c r="CR271" s="80">
        <f>+CO271*'PRECIOS SEGUN ADJ. (FRONTERIZO)'!$B$17*'PRECIOS SEGUN ADJ. (FRONTERIZO)'!$C$17</f>
        <v>0</v>
      </c>
      <c r="CS271" s="80" t="e" vm="1">
        <f>+[4]!NumLetras(CR271,"PESO","PESOS DOMINICANOS","$EE $m CON #d/100 CENTAVOS")</f>
        <v>#VALUE!</v>
      </c>
      <c r="CT271" s="80">
        <f t="shared" si="190"/>
        <v>0</v>
      </c>
      <c r="CU271" s="165">
        <v>325</v>
      </c>
      <c r="CV271" s="37">
        <f t="shared" si="191"/>
        <v>13000</v>
      </c>
      <c r="CW271" s="189">
        <v>6.5999999999999988</v>
      </c>
      <c r="CX271" s="80">
        <f>+CU271*'PRECIOS SEGUN ADJ (RURAL)'!$B$14*'PRECIOS SEGUN ADJ (RURAL)'!$C$14</f>
        <v>85800</v>
      </c>
      <c r="CY271" s="80" t="e" vm="1">
        <f>+[4]!NumLetras(CX271,"PESO","PESOS DOMINICANOS","$EE $m CON #d/100 CENTAVOS")</f>
        <v>#VALUE!</v>
      </c>
      <c r="CZ271" s="37">
        <v>0</v>
      </c>
      <c r="DA271" s="37">
        <f t="shared" si="219"/>
        <v>0</v>
      </c>
      <c r="DB271" s="189">
        <v>65.75</v>
      </c>
      <c r="DC271" s="80">
        <f>+CZ271*'PRECIOS SEGUN ADJ. (FRONTERIZO)'!$B$19*'PRECIOS SEGUN ADJ. (FRONTERIZO)'!$C$19</f>
        <v>0</v>
      </c>
      <c r="DD271" s="80" t="e" vm="1">
        <f>+[4]!NumLetras(DC271,"PESO","PESOS DOMINICANOS","$EE $m CON #d/100 CENTAVOS")</f>
        <v>#VALUE!</v>
      </c>
      <c r="DE271" s="80">
        <f t="shared" si="192"/>
        <v>0</v>
      </c>
      <c r="DF271" s="165">
        <v>13</v>
      </c>
      <c r="DG271" s="37">
        <f t="shared" si="193"/>
        <v>520</v>
      </c>
      <c r="DH271" s="189">
        <v>82.59999999999998</v>
      </c>
      <c r="DI271" s="80">
        <f>+DF271*'PRECIOS SEGUN ADJ (RURAL)'!$B$15*'PRECIOS SEGUN ADJ (RURAL)'!$C$15</f>
        <v>42952</v>
      </c>
      <c r="DJ271" s="80" t="e" vm="1">
        <f>+[4]!NumLetras(DI271,"PESO","PESOS DOMINICANOS","$EE $m CON #d/100 CENTAVOS")</f>
        <v>#VALUE!</v>
      </c>
      <c r="DK271" s="80">
        <f t="shared" si="210"/>
        <v>7731.36</v>
      </c>
      <c r="DL271" s="165">
        <v>325</v>
      </c>
      <c r="DM271" s="37">
        <f t="shared" si="194"/>
        <v>13000</v>
      </c>
      <c r="DN271" s="189">
        <v>23.059999999999995</v>
      </c>
      <c r="DO271" s="80">
        <f>+DL271*'PRECIOS SEGUN ADJ (RURAL)'!$B$17*'PRECIOS SEGUN ADJ (RURAL)'!$C$17</f>
        <v>299780</v>
      </c>
      <c r="DP271" s="80" t="e" vm="1">
        <f>+[4]!NumLetras(DO271,"PESO","PESOS DOMINICANOS","$EE $m CON #d/100 CENTAVOS")</f>
        <v>#VALUE!</v>
      </c>
      <c r="DQ271" s="192">
        <v>0</v>
      </c>
      <c r="DR271" s="192">
        <f t="shared" si="220"/>
        <v>0</v>
      </c>
      <c r="DS271" s="189">
        <v>80.849999999999994</v>
      </c>
      <c r="DT271" s="80">
        <f>+DQ271*'PRECIOS SEGUN ADJ. (FRONTERIZO)'!$B$22*'PRECIOS SEGUN ADJ. (FRONTERIZO)'!$C$22</f>
        <v>0</v>
      </c>
      <c r="DU271" s="80" t="e" vm="1">
        <f>+[4]!NumLetras(DT271,"PESO","PESOS DOMINICANOS","$EE $m CON #d/100 CENTAVOS")</f>
        <v>#VALUE!</v>
      </c>
      <c r="DV271" s="165">
        <v>14</v>
      </c>
      <c r="DW271" s="37">
        <f t="shared" si="195"/>
        <v>560</v>
      </c>
      <c r="DX271" s="189">
        <v>21.83</v>
      </c>
      <c r="DY271" s="80">
        <f>+DV271*'PRECIOS SEGUN ADJ (RURAL)'!$B$19*'PRECIOS SEGUN ADJ (RURAL)'!$C$19</f>
        <v>12224.8</v>
      </c>
      <c r="DZ271" s="80" t="e" vm="1">
        <f>+[4]!NumLetras(DY271,"PESO","PESOS DOMINICANOS","$EE $m CON #d/100 CENTAVOS")</f>
        <v>#VALUE!</v>
      </c>
      <c r="EA271" s="80">
        <f t="shared" si="211"/>
        <v>2200.46</v>
      </c>
      <c r="EB271" s="165">
        <v>48</v>
      </c>
      <c r="EC271" s="37">
        <f t="shared" si="196"/>
        <v>1920</v>
      </c>
      <c r="ED271" s="189">
        <v>33</v>
      </c>
      <c r="EE271" s="80">
        <f>+EB271*'PRECIOS SEGUN ADJ (RURAL)'!$B$20*'PRECIOS SEGUN ADJ (RURAL)'!$C$20</f>
        <v>63360</v>
      </c>
      <c r="EF271" s="80" t="e" vm="1">
        <f>+[4]!NumLetras(EE271,"PESO","PESOS DOMINICANOS","$EE $m CON #d/100 CENTAVOS")</f>
        <v>#VALUE!</v>
      </c>
      <c r="EG271" s="37">
        <v>0</v>
      </c>
      <c r="EH271" s="37">
        <f t="shared" si="221"/>
        <v>0</v>
      </c>
      <c r="EI271" s="189">
        <v>15.789999999999997</v>
      </c>
      <c r="EJ271" s="80">
        <f>+EG271*'PRECIOS SEGUN ADJ. (FRONTERIZO)'!$B$25*'PRECIOS SEGUN ADJ. (FRONTERIZO)'!$C$25</f>
        <v>0</v>
      </c>
      <c r="EK271" s="80" t="e" vm="1">
        <f>+[4]!NumLetras(EJ271,"PESO","PESOS DOMINICANOS","$EE $m CON #d/100 CENTAVOS")</f>
        <v>#VALUE!</v>
      </c>
      <c r="EL271" s="37">
        <v>0</v>
      </c>
      <c r="EM271" s="37">
        <f t="shared" si="222"/>
        <v>0</v>
      </c>
      <c r="EN271" s="189">
        <v>31.5</v>
      </c>
      <c r="EO271" s="80">
        <f>+EL271*'PRECIOS SEGUN ADJ. (FRONTERIZO)'!$B$26*'PRECIOS SEGUN ADJ. (FRONTERIZO)'!$C$26</f>
        <v>0</v>
      </c>
      <c r="EP271" s="80" t="e" vm="1">
        <f>+[4]!NumLetras(EO271,"PESO","PESOS DOMINICANOS","$EE $m CON #d/100 CENTAVOS")</f>
        <v>#VALUE!</v>
      </c>
      <c r="EQ271" s="193">
        <v>42</v>
      </c>
      <c r="ER271" s="194">
        <f t="shared" si="197"/>
        <v>1680</v>
      </c>
      <c r="ES271" s="195">
        <v>21.68</v>
      </c>
      <c r="ET271" s="196">
        <f>+EQ271*'PRECIOS SEGUN ADJ (RURAL)'!$B$13*'PRECIOS SEGUN ADJ (RURAL)'!$C$13</f>
        <v>36422.399999999994</v>
      </c>
      <c r="EU271" s="196" t="e" vm="1">
        <f>+[4]!NumLetras(ET271,"PESO","PESOS DOMINICANOS","$EE $m CON #d/100 CENTAVOS")</f>
        <v>#VALUE!</v>
      </c>
      <c r="EV271" s="197">
        <v>325</v>
      </c>
      <c r="EW271" s="198">
        <f t="shared" si="212"/>
        <v>6500</v>
      </c>
      <c r="EX271" s="199">
        <v>5.5</v>
      </c>
      <c r="EY271" s="200">
        <f>+EV271*'PRECIOS SEGUN ADJ (RURAL)'!$B$16*'PRECIOS SEGUN ADJ (RURAL)'!$C$16</f>
        <v>35750</v>
      </c>
      <c r="EZ271" s="200" t="e" vm="1">
        <f>+[4]!NumLetras(EY271,"PESO","PESOS DOMINICANOS","$EE $m CON #d/100 CENTAVOS")</f>
        <v>#VALUE!</v>
      </c>
      <c r="FA271" s="201">
        <v>20</v>
      </c>
      <c r="FB271" s="202">
        <f t="shared" si="198"/>
        <v>800</v>
      </c>
      <c r="FC271" s="203">
        <v>220</v>
      </c>
      <c r="FD271" s="204">
        <f>+FA271*'PRECIOS SEGUN ADJ (RURAL)'!$B$18*'PRECIOS SEGUN ADJ (RURAL)'!$C$18</f>
        <v>176000</v>
      </c>
      <c r="FE271" s="204" t="e" vm="1">
        <f>+[4]!NumLetras(FD271,"PESO","PESOS DOMINICANOS","$EE $m CON #d/100 CENTAVOS")</f>
        <v>#VALUE!</v>
      </c>
      <c r="FF271" s="204">
        <f t="shared" si="213"/>
        <v>31680</v>
      </c>
      <c r="FG271" s="80">
        <f t="shared" si="224"/>
        <v>1675705.9999999998</v>
      </c>
      <c r="FH271" s="80" t="e" vm="1">
        <f>+[4]!NumLetras(FG271,"PESO","PESOS DOMINICANOS","$EE $m CON #d/100 CENTAVOS")</f>
        <v>#VALUE!</v>
      </c>
      <c r="FI271" s="80">
        <f t="shared" si="223"/>
        <v>134713.51</v>
      </c>
      <c r="FJ271" s="80" t="e" vm="1">
        <f>+[4]!NumLetras(FI271,"PESO","PESOS DOMINICANOS","$EE $m CON #d/100 CENTAVOS")</f>
        <v>#VALUE!</v>
      </c>
      <c r="FK271" s="80">
        <f t="shared" si="199"/>
        <v>1540992.4899999998</v>
      </c>
      <c r="FL271" s="80" t="e" vm="1">
        <f>+[4]!NumLetras(FK271,"PESO","PESOS DOMINICANOS","$EE $m CON #d/100 CENTAVOS")</f>
        <v>#VALUE!</v>
      </c>
      <c r="FM271" s="80">
        <f t="shared" si="200"/>
        <v>335141.2</v>
      </c>
      <c r="FN271" s="80" t="e" vm="1">
        <f>+[4]!NumLetras(FM271,"PESO","PESOS DOMINICANOS","$EE $m CON #d/100 CENTAVOS")</f>
        <v>#VALUE!</v>
      </c>
      <c r="FO271" s="80">
        <f t="shared" si="201"/>
        <v>16757.060000000001</v>
      </c>
      <c r="FP271" s="80" t="e" vm="1">
        <f>+[4]!NumLetras(FO271,"PESO","PESOS DOMINICANOS","$EE $m CON #d/100 CENTAVOS")</f>
        <v>#VALUE!</v>
      </c>
      <c r="FQ271" s="80"/>
      <c r="FR271" s="80">
        <f t="shared" si="202"/>
        <v>1340564.7999999998</v>
      </c>
      <c r="FS271" s="80" t="e" vm="1">
        <f>+[4]!NumLetras(FR271,"PESO","PESOS DOMINICANOS","$EE $m CON #d/100 CENTAVOS")</f>
        <v>#VALUE!</v>
      </c>
      <c r="FT271" s="37" t="str">
        <f>+VLOOKUP(D271,'RURAL XENIA'!F:G,2,0)</f>
        <v>R-17</v>
      </c>
    </row>
    <row r="272" spans="1:176">
      <c r="A272" s="37">
        <v>161</v>
      </c>
      <c r="B272" s="37">
        <v>161</v>
      </c>
      <c r="C272" s="26" t="s">
        <v>3882</v>
      </c>
      <c r="D272" s="37">
        <v>131286722</v>
      </c>
      <c r="E272" s="37">
        <f>+VLOOKUP(D272,'INFORMACION DE PROVEEDORES'!C:I,2,0)</f>
        <v>131286722</v>
      </c>
      <c r="F272" s="26" t="str">
        <f>+VLOOKUP(D272,'INFORMACION DE PROVEEDORES'!C:J,4,0)</f>
        <v>DILCIA YNDIRA RUIZ JIMENEZ</v>
      </c>
      <c r="G272" s="37" t="str">
        <f>+VLOOKUP(D272,'INFORMACION DE PROVEEDORES'!C:K,5,0)</f>
        <v>010-0047804-8</v>
      </c>
      <c r="H272" s="26" t="str">
        <f>+VLOOKUP(D272,'INFORMACION DE PROVEEDORES'!C:L,7,0)</f>
        <v xml:space="preserve">DUVERGE, NO. 24, ESQUINA MANUEL A. GARRIDO, AZUA </v>
      </c>
      <c r="I272" s="37" t="str">
        <f>+VLOOKUP(D272,'INFORMACION DE PROVEEDORES'!C:M,3,0)</f>
        <v xml:space="preserve"> JURÍDICA</v>
      </c>
      <c r="J272" s="37">
        <v>1</v>
      </c>
      <c r="K272" s="37">
        <v>143</v>
      </c>
      <c r="L272" s="37">
        <v>10</v>
      </c>
      <c r="M272" s="37">
        <f t="shared" si="203"/>
        <v>400</v>
      </c>
      <c r="N272" s="189">
        <v>60.180000000000007</v>
      </c>
      <c r="O272" s="80">
        <f>+L272*'PRECIOS SEGUN ADJ (RURAL)'!$B$2*'PRECIOS SEGUN ADJ (RURAL)'!$C$2</f>
        <v>24072</v>
      </c>
      <c r="P272" s="80" t="e" vm="1">
        <f>+[4]!NumLetras(O272,"PESO","PESOS DOMINICANOS","$EE $m CON #d/100 CENTAVOS")</f>
        <v>#VALUE!</v>
      </c>
      <c r="Q272" s="80">
        <f t="shared" si="204"/>
        <v>3851.52</v>
      </c>
      <c r="R272" s="165">
        <v>2</v>
      </c>
      <c r="S272" s="37">
        <f t="shared" si="180"/>
        <v>80</v>
      </c>
      <c r="T272" s="189">
        <v>33</v>
      </c>
      <c r="U272" s="80">
        <f>+R272*'PRECIOS SEGUN ADJ (RURAL)'!$B$3*'PRECIOS SEGUN ADJ (RURAL)'!$C$3</f>
        <v>2640</v>
      </c>
      <c r="V272" s="80" t="e" vm="1">
        <f>+[4]!NumLetras(U272,"PESO","PESOS DOMINICANOS","$EE $m CON #d/100 CENTAVOS")</f>
        <v>#VALUE!</v>
      </c>
      <c r="W272" s="192">
        <v>0</v>
      </c>
      <c r="X272" s="37">
        <f t="shared" si="214"/>
        <v>0</v>
      </c>
      <c r="Y272" s="189">
        <v>25.2</v>
      </c>
      <c r="Z272" s="80">
        <f>+W272*'PRECIOS SEGUN ADJ. (FRONTERIZO)'!$B$4*'PRECIOS SEGUN ADJ. (FRONTERIZO)'!$C$4</f>
        <v>0</v>
      </c>
      <c r="AA272" s="80" t="e" vm="1">
        <f>+[4]!NumLetras(Z272,"PESO","PESOS DOMINICANOS","$EE $m CON #d/100 CENTAVOS")</f>
        <v>#VALUE!</v>
      </c>
      <c r="AB272" s="165">
        <v>22</v>
      </c>
      <c r="AC272" s="37">
        <f t="shared" si="181"/>
        <v>880</v>
      </c>
      <c r="AD272" s="189">
        <v>87.91</v>
      </c>
      <c r="AE272" s="80">
        <f>+AB272*'PRECIOS SEGUN ADJ (RURAL)'!$B$4*'PRECIOS SEGUN ADJ (RURAL)'!$C$4</f>
        <v>77360.800000000003</v>
      </c>
      <c r="AF272" s="80" t="e" vm="1">
        <f>+[4]!NumLetras(AE272,"PESO","PESOS DOMINICANOS","$EE $m CON #d/100 CENTAVOS")</f>
        <v>#VALUE!</v>
      </c>
      <c r="AG272" s="80">
        <f t="shared" si="205"/>
        <v>13924.94</v>
      </c>
      <c r="AH272" s="165">
        <v>27</v>
      </c>
      <c r="AI272" s="37">
        <f t="shared" si="182"/>
        <v>1080</v>
      </c>
      <c r="AJ272" s="189">
        <v>53.95</v>
      </c>
      <c r="AK272" s="80">
        <f>+AH272*'PRECIOS SEGUN ADJ (RURAL)'!$B$5*'PRECIOS SEGUN ADJ (RURAL)'!$C$5</f>
        <v>58266</v>
      </c>
      <c r="AL272" s="80" t="e" vm="1">
        <f>+[4]!NumLetras(AK272,"PESO","PESOS DOMINICANOS","$EE $m CON #d/100 CENTAVOS")</f>
        <v>#VALUE!</v>
      </c>
      <c r="AM272" s="165">
        <v>4</v>
      </c>
      <c r="AN272" s="37">
        <f t="shared" si="183"/>
        <v>160</v>
      </c>
      <c r="AO272" s="189">
        <v>29.05</v>
      </c>
      <c r="AP272" s="80">
        <f>+AM272*'PRECIOS SEGUN ADJ (RURAL)'!$B$6*'PRECIOS SEGUN ADJ (RURAL)'!$C$6</f>
        <v>4648</v>
      </c>
      <c r="AQ272" s="80" t="e" vm="1">
        <f>+[4]!NumLetras(AP272,"PESO","PESOS DOMINICANOS","$EE $m CON #d/100 CENTAVOS")</f>
        <v>#VALUE!</v>
      </c>
      <c r="AR272" s="80">
        <f t="shared" si="206"/>
        <v>743.68</v>
      </c>
      <c r="AS272" s="165">
        <v>1</v>
      </c>
      <c r="AT272" s="37">
        <f t="shared" si="184"/>
        <v>40</v>
      </c>
      <c r="AU272" s="189">
        <v>304.44</v>
      </c>
      <c r="AV272" s="80">
        <f>+AS272*'PRECIOS SEGUN ADJ (RURAL)'!$B$7*'PRECIOS SEGUN ADJ (RURAL)'!$C$7</f>
        <v>12177.6</v>
      </c>
      <c r="AW272" s="80" t="e" vm="1">
        <f>+[4]!NumLetras(AV272,"PESO","PESOS DOMINICANOS","$EE $m CON #d/100 CENTAVOS")</f>
        <v>#VALUE!</v>
      </c>
      <c r="AX272" s="80">
        <f t="shared" si="207"/>
        <v>2191.9699999999998</v>
      </c>
      <c r="AY272" s="37">
        <v>0</v>
      </c>
      <c r="AZ272" s="37">
        <f t="shared" si="215"/>
        <v>0</v>
      </c>
      <c r="BA272" s="189">
        <v>18.899999999999999</v>
      </c>
      <c r="BB272" s="80">
        <f>+AY272*'PRECIOS SEGUN ADJ. (FRONTERIZO)'!$B$9*'PRECIOS SEGUN ADJ. (FRONTERIZO)'!$C$9</f>
        <v>0</v>
      </c>
      <c r="BC272" s="80" t="e" vm="1">
        <f>+[4]!NumLetras(BB272,"PESO","PESOS DOMINICANOS","$EE $m CON #d/100 CENTAVOS")</f>
        <v>#VALUE!</v>
      </c>
      <c r="BD272" s="165">
        <v>2</v>
      </c>
      <c r="BE272" s="37">
        <f t="shared" si="185"/>
        <v>80</v>
      </c>
      <c r="BF272" s="189">
        <v>140.38999999999999</v>
      </c>
      <c r="BG272" s="80">
        <f>+BD272*'PRECIOS SEGUN ADJ (RURAL)'!$B$8*'PRECIOS SEGUN ADJ (RURAL)'!$C$8</f>
        <v>11231.199999999999</v>
      </c>
      <c r="BH272" s="80" t="e" vm="1">
        <f>+[4]!NumLetras(BG272,"PESO","PESOS DOMINICANOS","$EE $m CON #d/100 CENTAVOS")</f>
        <v>#VALUE!</v>
      </c>
      <c r="BI272" s="80">
        <f t="shared" si="208"/>
        <v>2021.62</v>
      </c>
      <c r="BJ272" s="37">
        <v>0</v>
      </c>
      <c r="BK272" s="37">
        <f t="shared" si="216"/>
        <v>0</v>
      </c>
      <c r="BL272" s="189">
        <v>31.459999999999997</v>
      </c>
      <c r="BM272" s="80">
        <f>+BJ272*'PRECIOS SEGUN ADJ. (FRONTERIZO)'!$B$11*'PRECIOS SEGUN ADJ. (FRONTERIZO)'!$C$11</f>
        <v>0</v>
      </c>
      <c r="BN272" s="80" t="e" vm="1">
        <f>+[4]!NumLetras(BM272,"PESO","PESOS DOMINICANOS","$EE $m CON #d/100 CENTAVOS")</f>
        <v>#VALUE!</v>
      </c>
      <c r="BO272" s="165">
        <v>7</v>
      </c>
      <c r="BP272" s="37">
        <f t="shared" si="186"/>
        <v>280</v>
      </c>
      <c r="BQ272" s="189">
        <v>68.099999999999994</v>
      </c>
      <c r="BR272" s="80">
        <f>+BO272*'PRECIOS SEGUN ADJ (RURAL)'!$B$9*'PRECIOS SEGUN ADJ (RURAL)'!$C$9</f>
        <v>19067.999999999996</v>
      </c>
      <c r="BS272" s="80" t="e" vm="1">
        <f>+[4]!NumLetras(BR272,"PESO","PESOS DOMINICANOS","$EE $m CON #d/100 CENTAVOS")</f>
        <v>#VALUE!</v>
      </c>
      <c r="BT272" s="165">
        <v>143</v>
      </c>
      <c r="BU272" s="37">
        <f t="shared" si="209"/>
        <v>2860</v>
      </c>
      <c r="BV272" s="189">
        <v>5.5</v>
      </c>
      <c r="BW272" s="80">
        <f>+BT272*'PRECIOS SEGUN ADJ (RURAL)'!$B$10*'PRECIOS SEGUN ADJ (RURAL)'!$C$10</f>
        <v>15730</v>
      </c>
      <c r="BX272" s="80" t="e" vm="1">
        <f>+[4]!NumLetras(BW272,"PESO","PESOS DOMINICANOS","$EE $m CON #d/100 CENTAVOS")</f>
        <v>#VALUE!</v>
      </c>
      <c r="BY272" s="165">
        <v>143</v>
      </c>
      <c r="BZ272" s="37">
        <f t="shared" si="187"/>
        <v>5720</v>
      </c>
      <c r="CA272" s="189">
        <v>7.1500000000000012</v>
      </c>
      <c r="CB272" s="80">
        <f>+BY272*'PRECIOS SEGUN ADJ (RURAL)'!$B$11*'PRECIOS SEGUN ADJ (RURAL)'!$C$11</f>
        <v>40898</v>
      </c>
      <c r="CC272" s="80" t="e" vm="1">
        <f>+[4]!NumLetras(CB272,"PESO","PESOS DOMINICANOS","$EE $m CON #d/100 CENTAVOS")</f>
        <v>#VALUE!</v>
      </c>
      <c r="CD272" s="165">
        <v>143</v>
      </c>
      <c r="CE272" s="37">
        <f t="shared" si="188"/>
        <v>5720</v>
      </c>
      <c r="CF272" s="189">
        <v>6.84</v>
      </c>
      <c r="CG272" s="80">
        <f>+CD272*'PRECIOS SEGUN ADJ (RURAL)'!$B$12*'PRECIOS SEGUN ADJ (RURAL)'!$C$12</f>
        <v>39124.800000000003</v>
      </c>
      <c r="CH272" s="80" t="e" vm="1">
        <f>+[4]!NumLetras(CG272,"PESO","PESOS DOMINICANOS","$EE $m CON #d/100 CENTAVOS")</f>
        <v>#VALUE!</v>
      </c>
      <c r="CI272" s="37">
        <v>0</v>
      </c>
      <c r="CJ272" s="37">
        <f t="shared" si="217"/>
        <v>0</v>
      </c>
      <c r="CK272" s="189">
        <v>60</v>
      </c>
      <c r="CL272" s="80">
        <f>+CI272*'PRECIOS SEGUN ADJ. (FRONTERIZO)'!$B$16*'PRECIOS SEGUN ADJ. (FRONTERIZO)'!$C$16</f>
        <v>0</v>
      </c>
      <c r="CM272" s="80" t="e" vm="1">
        <f>+[4]!NumLetras(CL272,"PESO","PESOS DOMINICANOS","$EE $m CON #d/100 CENTAVOS")</f>
        <v>#VALUE!</v>
      </c>
      <c r="CN272" s="80">
        <f t="shared" si="189"/>
        <v>0</v>
      </c>
      <c r="CO272" s="37">
        <v>0</v>
      </c>
      <c r="CP272" s="37">
        <f t="shared" si="218"/>
        <v>0</v>
      </c>
      <c r="CQ272" s="189">
        <v>55.649999999999991</v>
      </c>
      <c r="CR272" s="80">
        <f>+CO272*'PRECIOS SEGUN ADJ. (FRONTERIZO)'!$B$17*'PRECIOS SEGUN ADJ. (FRONTERIZO)'!$C$17</f>
        <v>0</v>
      </c>
      <c r="CS272" s="80" t="e" vm="1">
        <f>+[4]!NumLetras(CR272,"PESO","PESOS DOMINICANOS","$EE $m CON #d/100 CENTAVOS")</f>
        <v>#VALUE!</v>
      </c>
      <c r="CT272" s="80">
        <f t="shared" si="190"/>
        <v>0</v>
      </c>
      <c r="CU272" s="165">
        <v>143</v>
      </c>
      <c r="CV272" s="37">
        <f t="shared" si="191"/>
        <v>5720</v>
      </c>
      <c r="CW272" s="189">
        <v>6.5999999999999988</v>
      </c>
      <c r="CX272" s="80">
        <f>+CU272*'PRECIOS SEGUN ADJ (RURAL)'!$B$14*'PRECIOS SEGUN ADJ (RURAL)'!$C$14</f>
        <v>37752</v>
      </c>
      <c r="CY272" s="80" t="e" vm="1">
        <f>+[4]!NumLetras(CX272,"PESO","PESOS DOMINICANOS","$EE $m CON #d/100 CENTAVOS")</f>
        <v>#VALUE!</v>
      </c>
      <c r="CZ272" s="37">
        <v>0</v>
      </c>
      <c r="DA272" s="37">
        <f t="shared" si="219"/>
        <v>0</v>
      </c>
      <c r="DB272" s="189">
        <v>65.75</v>
      </c>
      <c r="DC272" s="80">
        <f>+CZ272*'PRECIOS SEGUN ADJ. (FRONTERIZO)'!$B$19*'PRECIOS SEGUN ADJ. (FRONTERIZO)'!$C$19</f>
        <v>0</v>
      </c>
      <c r="DD272" s="80" t="e" vm="1">
        <f>+[4]!NumLetras(DC272,"PESO","PESOS DOMINICANOS","$EE $m CON #d/100 CENTAVOS")</f>
        <v>#VALUE!</v>
      </c>
      <c r="DE272" s="80">
        <f t="shared" si="192"/>
        <v>0</v>
      </c>
      <c r="DF272" s="165">
        <v>5</v>
      </c>
      <c r="DG272" s="37">
        <f t="shared" si="193"/>
        <v>200</v>
      </c>
      <c r="DH272" s="189">
        <v>82.59999999999998</v>
      </c>
      <c r="DI272" s="80">
        <f>+DF272*'PRECIOS SEGUN ADJ (RURAL)'!$B$15*'PRECIOS SEGUN ADJ (RURAL)'!$C$15</f>
        <v>16520</v>
      </c>
      <c r="DJ272" s="80" t="e" vm="1">
        <f>+[4]!NumLetras(DI272,"PESO","PESOS DOMINICANOS","$EE $m CON #d/100 CENTAVOS")</f>
        <v>#VALUE!</v>
      </c>
      <c r="DK272" s="80">
        <f t="shared" si="210"/>
        <v>2973.6</v>
      </c>
      <c r="DL272" s="165">
        <v>143</v>
      </c>
      <c r="DM272" s="37">
        <f t="shared" si="194"/>
        <v>5720</v>
      </c>
      <c r="DN272" s="189">
        <v>23.059999999999995</v>
      </c>
      <c r="DO272" s="80">
        <f>+DL272*'PRECIOS SEGUN ADJ (RURAL)'!$B$17*'PRECIOS SEGUN ADJ (RURAL)'!$C$17</f>
        <v>131903.20000000001</v>
      </c>
      <c r="DP272" s="80" t="e" vm="1">
        <f>+[4]!NumLetras(DO272,"PESO","PESOS DOMINICANOS","$EE $m CON #d/100 CENTAVOS")</f>
        <v>#VALUE!</v>
      </c>
      <c r="DQ272" s="192">
        <v>0</v>
      </c>
      <c r="DR272" s="192">
        <f t="shared" si="220"/>
        <v>0</v>
      </c>
      <c r="DS272" s="189">
        <v>80.849999999999994</v>
      </c>
      <c r="DT272" s="80">
        <f>+DQ272*'PRECIOS SEGUN ADJ. (FRONTERIZO)'!$B$22*'PRECIOS SEGUN ADJ. (FRONTERIZO)'!$C$22</f>
        <v>0</v>
      </c>
      <c r="DU272" s="80" t="e" vm="1">
        <f>+[4]!NumLetras(DT272,"PESO","PESOS DOMINICANOS","$EE $m CON #d/100 CENTAVOS")</f>
        <v>#VALUE!</v>
      </c>
      <c r="DV272" s="165">
        <v>6</v>
      </c>
      <c r="DW272" s="37">
        <f t="shared" si="195"/>
        <v>240</v>
      </c>
      <c r="DX272" s="189">
        <v>21.83</v>
      </c>
      <c r="DY272" s="80">
        <f>+DV272*'PRECIOS SEGUN ADJ (RURAL)'!$B$19*'PRECIOS SEGUN ADJ (RURAL)'!$C$19</f>
        <v>5239.2</v>
      </c>
      <c r="DZ272" s="80" t="e" vm="1">
        <f>+[4]!NumLetras(DY272,"PESO","PESOS DOMINICANOS","$EE $m CON #d/100 CENTAVOS")</f>
        <v>#VALUE!</v>
      </c>
      <c r="EA272" s="80">
        <f t="shared" si="211"/>
        <v>943.06</v>
      </c>
      <c r="EB272" s="165">
        <v>21</v>
      </c>
      <c r="EC272" s="37">
        <f t="shared" si="196"/>
        <v>840</v>
      </c>
      <c r="ED272" s="189">
        <v>33</v>
      </c>
      <c r="EE272" s="80">
        <f>+EB272*'PRECIOS SEGUN ADJ (RURAL)'!$B$20*'PRECIOS SEGUN ADJ (RURAL)'!$C$20</f>
        <v>27720</v>
      </c>
      <c r="EF272" s="80" t="e" vm="1">
        <f>+[4]!NumLetras(EE272,"PESO","PESOS DOMINICANOS","$EE $m CON #d/100 CENTAVOS")</f>
        <v>#VALUE!</v>
      </c>
      <c r="EG272" s="37">
        <v>0</v>
      </c>
      <c r="EH272" s="37">
        <f t="shared" si="221"/>
        <v>0</v>
      </c>
      <c r="EI272" s="189">
        <v>15.789999999999997</v>
      </c>
      <c r="EJ272" s="80">
        <f>+EG272*'PRECIOS SEGUN ADJ. (FRONTERIZO)'!$B$25*'PRECIOS SEGUN ADJ. (FRONTERIZO)'!$C$25</f>
        <v>0</v>
      </c>
      <c r="EK272" s="80" t="e" vm="1">
        <f>+[4]!NumLetras(EJ272,"PESO","PESOS DOMINICANOS","$EE $m CON #d/100 CENTAVOS")</f>
        <v>#VALUE!</v>
      </c>
      <c r="EL272" s="37">
        <v>0</v>
      </c>
      <c r="EM272" s="37">
        <f t="shared" si="222"/>
        <v>0</v>
      </c>
      <c r="EN272" s="189">
        <v>31.5</v>
      </c>
      <c r="EO272" s="80">
        <f>+EL272*'PRECIOS SEGUN ADJ. (FRONTERIZO)'!$B$26*'PRECIOS SEGUN ADJ. (FRONTERIZO)'!$C$26</f>
        <v>0</v>
      </c>
      <c r="EP272" s="80" t="e" vm="1">
        <f>+[4]!NumLetras(EO272,"PESO","PESOS DOMINICANOS","$EE $m CON #d/100 CENTAVOS")</f>
        <v>#VALUE!</v>
      </c>
      <c r="EQ272" s="193">
        <v>18</v>
      </c>
      <c r="ER272" s="194">
        <f t="shared" si="197"/>
        <v>720</v>
      </c>
      <c r="ES272" s="195">
        <v>21.68</v>
      </c>
      <c r="ET272" s="196">
        <f>+EQ272*'PRECIOS SEGUN ADJ (RURAL)'!$B$13*'PRECIOS SEGUN ADJ (RURAL)'!$C$13</f>
        <v>15609.6</v>
      </c>
      <c r="EU272" s="196" t="e" vm="1">
        <f>+[4]!NumLetras(ET272,"PESO","PESOS DOMINICANOS","$EE $m CON #d/100 CENTAVOS")</f>
        <v>#VALUE!</v>
      </c>
      <c r="EV272" s="197">
        <v>143</v>
      </c>
      <c r="EW272" s="198">
        <f t="shared" si="212"/>
        <v>2860</v>
      </c>
      <c r="EX272" s="199">
        <v>5.5</v>
      </c>
      <c r="EY272" s="200">
        <f>+EV272*'PRECIOS SEGUN ADJ (RURAL)'!$B$16*'PRECIOS SEGUN ADJ (RURAL)'!$C$16</f>
        <v>15730</v>
      </c>
      <c r="EZ272" s="200" t="e" vm="1">
        <f>+[4]!NumLetras(EY272,"PESO","PESOS DOMINICANOS","$EE $m CON #d/100 CENTAVOS")</f>
        <v>#VALUE!</v>
      </c>
      <c r="FA272" s="201">
        <v>8</v>
      </c>
      <c r="FB272" s="202">
        <f t="shared" si="198"/>
        <v>320</v>
      </c>
      <c r="FC272" s="203">
        <v>220</v>
      </c>
      <c r="FD272" s="204">
        <f>+FA272*'PRECIOS SEGUN ADJ (RURAL)'!$B$18*'PRECIOS SEGUN ADJ (RURAL)'!$C$18</f>
        <v>70400</v>
      </c>
      <c r="FE272" s="204" t="e" vm="1">
        <f>+[4]!NumLetras(FD272,"PESO","PESOS DOMINICANOS","$EE $m CON #d/100 CENTAVOS")</f>
        <v>#VALUE!</v>
      </c>
      <c r="FF272" s="204">
        <f t="shared" si="213"/>
        <v>12672</v>
      </c>
      <c r="FG272" s="80">
        <f t="shared" si="224"/>
        <v>626090.4</v>
      </c>
      <c r="FH272" s="80" t="e" vm="1">
        <f>+[4]!NumLetras(FG272,"PESO","PESOS DOMINICANOS","$EE $m CON #d/100 CENTAVOS")</f>
        <v>#VALUE!</v>
      </c>
      <c r="FI272" s="80">
        <f t="shared" si="223"/>
        <v>39322.39</v>
      </c>
      <c r="FJ272" s="80" t="e" vm="1">
        <f>+[4]!NumLetras(FI272,"PESO","PESOS DOMINICANOS","$EE $m CON #d/100 CENTAVOS")</f>
        <v>#VALUE!</v>
      </c>
      <c r="FK272" s="80">
        <f t="shared" si="199"/>
        <v>586768.01</v>
      </c>
      <c r="FL272" s="80" t="e" vm="1">
        <f>+[4]!NumLetras(FK272,"PESO","PESOS DOMINICANOS","$EE $m CON #d/100 CENTAVOS")</f>
        <v>#VALUE!</v>
      </c>
      <c r="FM272" s="80">
        <f t="shared" si="200"/>
        <v>125218.08</v>
      </c>
      <c r="FN272" s="80" t="e" vm="1">
        <f>+[4]!NumLetras(FM272,"PESO","PESOS DOMINICANOS","$EE $m CON #d/100 CENTAVOS")</f>
        <v>#VALUE!</v>
      </c>
      <c r="FO272" s="80">
        <f t="shared" si="201"/>
        <v>6260.9</v>
      </c>
      <c r="FP272" s="80" t="e" vm="1">
        <f>+[4]!NumLetras(FO272,"PESO","PESOS DOMINICANOS","$EE $m CON #d/100 CENTAVOS")</f>
        <v>#VALUE!</v>
      </c>
      <c r="FQ272" s="80"/>
      <c r="FR272" s="80">
        <f t="shared" si="202"/>
        <v>500872.32</v>
      </c>
      <c r="FS272" s="80" t="e" vm="1">
        <f>+[4]!NumLetras(FR272,"PESO","PESOS DOMINICANOS","$EE $m CON #d/100 CENTAVOS")</f>
        <v>#VALUE!</v>
      </c>
      <c r="FT272" s="37" t="str">
        <f>+VLOOKUP(D272,'RURAL XENIA'!F:G,2,0)</f>
        <v>R-48</v>
      </c>
    </row>
    <row r="273" spans="1:176">
      <c r="A273" s="37">
        <v>162</v>
      </c>
      <c r="B273" s="37">
        <v>162</v>
      </c>
      <c r="C273" s="26" t="s">
        <v>1802</v>
      </c>
      <c r="D273" s="37">
        <v>1700135815</v>
      </c>
      <c r="E273" s="37" t="str">
        <f>+VLOOKUP(D273,'INFORMACION DE PROVEEDORES'!C:I,2,0)</f>
        <v>017-0013581-5</v>
      </c>
      <c r="F273" s="26" t="str">
        <f>+VLOOKUP(D273,'INFORMACION DE PROVEEDORES'!C:J,4,0)</f>
        <v>YOARKI BELTRE SEVERINO DE SANCHEZ</v>
      </c>
      <c r="G273" s="37" t="str">
        <f>+VLOOKUP(D273,'INFORMACION DE PROVEEDORES'!C:K,5,0)</f>
        <v>017-0013581-5</v>
      </c>
      <c r="H273" s="26" t="str">
        <f>+VLOOKUP(D273,'INFORMACION DE PROVEEDORES'!C:L,7,0)</f>
        <v xml:space="preserve">JIMENEZ MOYA NO. 7, PADRE DE LAS CASA, AZUA </v>
      </c>
      <c r="I273" s="37" t="str">
        <f>+VLOOKUP(D273,'INFORMACION DE PROVEEDORES'!C:M,3,0)</f>
        <v xml:space="preserve"> FÍSICA</v>
      </c>
      <c r="J273" s="37">
        <v>1</v>
      </c>
      <c r="K273" s="37">
        <v>228</v>
      </c>
      <c r="L273" s="37">
        <v>16</v>
      </c>
      <c r="M273" s="37">
        <f t="shared" si="203"/>
        <v>640</v>
      </c>
      <c r="N273" s="189">
        <v>60.180000000000007</v>
      </c>
      <c r="O273" s="80">
        <f>+L273*'PRECIOS SEGUN ADJ (RURAL)'!$B$2*'PRECIOS SEGUN ADJ (RURAL)'!$C$2</f>
        <v>38515.199999999997</v>
      </c>
      <c r="P273" s="80" t="e" vm="1">
        <f>+[4]!NumLetras(O273,"PESO","PESOS DOMINICANOS","$EE $m CON #d/100 CENTAVOS")</f>
        <v>#VALUE!</v>
      </c>
      <c r="Q273" s="80">
        <f t="shared" si="204"/>
        <v>6162.43</v>
      </c>
      <c r="R273" s="165">
        <v>3</v>
      </c>
      <c r="S273" s="37">
        <f t="shared" si="180"/>
        <v>120</v>
      </c>
      <c r="T273" s="189">
        <v>33</v>
      </c>
      <c r="U273" s="80">
        <f>+R273*'PRECIOS SEGUN ADJ (RURAL)'!$B$3*'PRECIOS SEGUN ADJ (RURAL)'!$C$3</f>
        <v>3960</v>
      </c>
      <c r="V273" s="80" t="e" vm="1">
        <f>+[4]!NumLetras(U273,"PESO","PESOS DOMINICANOS","$EE $m CON #d/100 CENTAVOS")</f>
        <v>#VALUE!</v>
      </c>
      <c r="W273" s="192">
        <v>0</v>
      </c>
      <c r="X273" s="37">
        <f t="shared" si="214"/>
        <v>0</v>
      </c>
      <c r="Y273" s="189">
        <v>25.2</v>
      </c>
      <c r="Z273" s="80">
        <f>+W273*'PRECIOS SEGUN ADJ. (FRONTERIZO)'!$B$4*'PRECIOS SEGUN ADJ. (FRONTERIZO)'!$C$4</f>
        <v>0</v>
      </c>
      <c r="AA273" s="80" t="e" vm="1">
        <f>+[4]!NumLetras(Z273,"PESO","PESOS DOMINICANOS","$EE $m CON #d/100 CENTAVOS")</f>
        <v>#VALUE!</v>
      </c>
      <c r="AB273" s="165">
        <v>35</v>
      </c>
      <c r="AC273" s="37">
        <f t="shared" si="181"/>
        <v>1400</v>
      </c>
      <c r="AD273" s="189">
        <v>87.91</v>
      </c>
      <c r="AE273" s="80">
        <f>+AB273*'PRECIOS SEGUN ADJ (RURAL)'!$B$4*'PRECIOS SEGUN ADJ (RURAL)'!$C$4</f>
        <v>123074</v>
      </c>
      <c r="AF273" s="80" t="e" vm="1">
        <f>+[4]!NumLetras(AE273,"PESO","PESOS DOMINICANOS","$EE $m CON #d/100 CENTAVOS")</f>
        <v>#VALUE!</v>
      </c>
      <c r="AG273" s="80">
        <f t="shared" si="205"/>
        <v>22153.32</v>
      </c>
      <c r="AH273" s="165">
        <v>42</v>
      </c>
      <c r="AI273" s="37">
        <f t="shared" si="182"/>
        <v>1680</v>
      </c>
      <c r="AJ273" s="189">
        <v>53.95</v>
      </c>
      <c r="AK273" s="80">
        <f>+AH273*'PRECIOS SEGUN ADJ (RURAL)'!$B$5*'PRECIOS SEGUN ADJ (RURAL)'!$C$5</f>
        <v>90636</v>
      </c>
      <c r="AL273" s="80" t="e" vm="1">
        <f>+[4]!NumLetras(AK273,"PESO","PESOS DOMINICANOS","$EE $m CON #d/100 CENTAVOS")</f>
        <v>#VALUE!</v>
      </c>
      <c r="AM273" s="165">
        <v>6</v>
      </c>
      <c r="AN273" s="37">
        <f t="shared" si="183"/>
        <v>240</v>
      </c>
      <c r="AO273" s="189">
        <v>29.05</v>
      </c>
      <c r="AP273" s="80">
        <f>+AM273*'PRECIOS SEGUN ADJ (RURAL)'!$B$6*'PRECIOS SEGUN ADJ (RURAL)'!$C$6</f>
        <v>6972</v>
      </c>
      <c r="AQ273" s="80" t="e" vm="1">
        <f>+[4]!NumLetras(AP273,"PESO","PESOS DOMINICANOS","$EE $m CON #d/100 CENTAVOS")</f>
        <v>#VALUE!</v>
      </c>
      <c r="AR273" s="80">
        <f t="shared" si="206"/>
        <v>1115.52</v>
      </c>
      <c r="AS273" s="165">
        <v>13</v>
      </c>
      <c r="AT273" s="37">
        <f t="shared" si="184"/>
        <v>520</v>
      </c>
      <c r="AU273" s="189">
        <v>304.44</v>
      </c>
      <c r="AV273" s="80">
        <f>+AS273*'PRECIOS SEGUN ADJ (RURAL)'!$B$7*'PRECIOS SEGUN ADJ (RURAL)'!$C$7</f>
        <v>158308.79999999999</v>
      </c>
      <c r="AW273" s="80" t="e" vm="1">
        <f>+[4]!NumLetras(AV273,"PESO","PESOS DOMINICANOS","$EE $m CON #d/100 CENTAVOS")</f>
        <v>#VALUE!</v>
      </c>
      <c r="AX273" s="80">
        <f t="shared" si="207"/>
        <v>28495.58</v>
      </c>
      <c r="AY273" s="37">
        <v>0</v>
      </c>
      <c r="AZ273" s="37">
        <f t="shared" si="215"/>
        <v>0</v>
      </c>
      <c r="BA273" s="189">
        <v>18.899999999999999</v>
      </c>
      <c r="BB273" s="80">
        <f>+AY273*'PRECIOS SEGUN ADJ. (FRONTERIZO)'!$B$9*'PRECIOS SEGUN ADJ. (FRONTERIZO)'!$C$9</f>
        <v>0</v>
      </c>
      <c r="BC273" s="80" t="e" vm="1">
        <f>+[4]!NumLetras(BB273,"PESO","PESOS DOMINICANOS","$EE $m CON #d/100 CENTAVOS")</f>
        <v>#VALUE!</v>
      </c>
      <c r="BD273" s="165">
        <v>3</v>
      </c>
      <c r="BE273" s="37">
        <f t="shared" si="185"/>
        <v>120</v>
      </c>
      <c r="BF273" s="189">
        <v>140.38999999999999</v>
      </c>
      <c r="BG273" s="80">
        <f>+BD273*'PRECIOS SEGUN ADJ (RURAL)'!$B$8*'PRECIOS SEGUN ADJ (RURAL)'!$C$8</f>
        <v>16846.8</v>
      </c>
      <c r="BH273" s="80" t="e" vm="1">
        <f>+[4]!NumLetras(BG273,"PESO","PESOS DOMINICANOS","$EE $m CON #d/100 CENTAVOS")</f>
        <v>#VALUE!</v>
      </c>
      <c r="BI273" s="80">
        <f t="shared" si="208"/>
        <v>3032.42</v>
      </c>
      <c r="BJ273" s="37">
        <v>0</v>
      </c>
      <c r="BK273" s="37">
        <f t="shared" si="216"/>
        <v>0</v>
      </c>
      <c r="BL273" s="189">
        <v>31.459999999999997</v>
      </c>
      <c r="BM273" s="80">
        <f>+BJ273*'PRECIOS SEGUN ADJ. (FRONTERIZO)'!$B$11*'PRECIOS SEGUN ADJ. (FRONTERIZO)'!$C$11</f>
        <v>0</v>
      </c>
      <c r="BN273" s="80" t="e" vm="1">
        <f>+[4]!NumLetras(BM273,"PESO","PESOS DOMINICANOS","$EE $m CON #d/100 CENTAVOS")</f>
        <v>#VALUE!</v>
      </c>
      <c r="BO273" s="165">
        <v>11</v>
      </c>
      <c r="BP273" s="37">
        <f t="shared" si="186"/>
        <v>440</v>
      </c>
      <c r="BQ273" s="189">
        <v>68.099999999999994</v>
      </c>
      <c r="BR273" s="80">
        <f>+BO273*'PRECIOS SEGUN ADJ (RURAL)'!$B$9*'PRECIOS SEGUN ADJ (RURAL)'!$C$9</f>
        <v>29963.999999999996</v>
      </c>
      <c r="BS273" s="80" t="e" vm="1">
        <f>+[4]!NumLetras(BR273,"PESO","PESOS DOMINICANOS","$EE $m CON #d/100 CENTAVOS")</f>
        <v>#VALUE!</v>
      </c>
      <c r="BT273" s="165">
        <v>228</v>
      </c>
      <c r="BU273" s="37">
        <f t="shared" si="209"/>
        <v>4560</v>
      </c>
      <c r="BV273" s="189">
        <v>5.5</v>
      </c>
      <c r="BW273" s="80">
        <f>+BT273*'PRECIOS SEGUN ADJ (RURAL)'!$B$10*'PRECIOS SEGUN ADJ (RURAL)'!$C$10</f>
        <v>25080</v>
      </c>
      <c r="BX273" s="80" t="e" vm="1">
        <f>+[4]!NumLetras(BW273,"PESO","PESOS DOMINICANOS","$EE $m CON #d/100 CENTAVOS")</f>
        <v>#VALUE!</v>
      </c>
      <c r="BY273" s="165">
        <v>228</v>
      </c>
      <c r="BZ273" s="37">
        <f t="shared" si="187"/>
        <v>9120</v>
      </c>
      <c r="CA273" s="189">
        <v>7.1500000000000012</v>
      </c>
      <c r="CB273" s="80">
        <f>+BY273*'PRECIOS SEGUN ADJ (RURAL)'!$B$11*'PRECIOS SEGUN ADJ (RURAL)'!$C$11</f>
        <v>65208</v>
      </c>
      <c r="CC273" s="80" t="e" vm="1">
        <f>+[4]!NumLetras(CB273,"PESO","PESOS DOMINICANOS","$EE $m CON #d/100 CENTAVOS")</f>
        <v>#VALUE!</v>
      </c>
      <c r="CD273" s="165">
        <v>228</v>
      </c>
      <c r="CE273" s="37">
        <f t="shared" si="188"/>
        <v>9120</v>
      </c>
      <c r="CF273" s="189">
        <v>6.84</v>
      </c>
      <c r="CG273" s="80">
        <f>+CD273*'PRECIOS SEGUN ADJ (RURAL)'!$B$12*'PRECIOS SEGUN ADJ (RURAL)'!$C$12</f>
        <v>62380.800000000003</v>
      </c>
      <c r="CH273" s="80" t="e" vm="1">
        <f>+[4]!NumLetras(CG273,"PESO","PESOS DOMINICANOS","$EE $m CON #d/100 CENTAVOS")</f>
        <v>#VALUE!</v>
      </c>
      <c r="CI273" s="37">
        <v>0</v>
      </c>
      <c r="CJ273" s="37">
        <f t="shared" si="217"/>
        <v>0</v>
      </c>
      <c r="CK273" s="189">
        <v>60</v>
      </c>
      <c r="CL273" s="80">
        <f>+CI273*'PRECIOS SEGUN ADJ. (FRONTERIZO)'!$B$16*'PRECIOS SEGUN ADJ. (FRONTERIZO)'!$C$16</f>
        <v>0</v>
      </c>
      <c r="CM273" s="80" t="e" vm="1">
        <f>+[4]!NumLetras(CL273,"PESO","PESOS DOMINICANOS","$EE $m CON #d/100 CENTAVOS")</f>
        <v>#VALUE!</v>
      </c>
      <c r="CN273" s="80">
        <f t="shared" si="189"/>
        <v>0</v>
      </c>
      <c r="CO273" s="37">
        <v>0</v>
      </c>
      <c r="CP273" s="37">
        <f t="shared" si="218"/>
        <v>0</v>
      </c>
      <c r="CQ273" s="189">
        <v>55.649999999999991</v>
      </c>
      <c r="CR273" s="80">
        <f>+CO273*'PRECIOS SEGUN ADJ. (FRONTERIZO)'!$B$17*'PRECIOS SEGUN ADJ. (FRONTERIZO)'!$C$17</f>
        <v>0</v>
      </c>
      <c r="CS273" s="80" t="e" vm="1">
        <f>+[4]!NumLetras(CR273,"PESO","PESOS DOMINICANOS","$EE $m CON #d/100 CENTAVOS")</f>
        <v>#VALUE!</v>
      </c>
      <c r="CT273" s="80">
        <f t="shared" si="190"/>
        <v>0</v>
      </c>
      <c r="CU273" s="165">
        <v>228</v>
      </c>
      <c r="CV273" s="37">
        <f t="shared" si="191"/>
        <v>9120</v>
      </c>
      <c r="CW273" s="189">
        <v>6.5999999999999988</v>
      </c>
      <c r="CX273" s="80">
        <f>+CU273*'PRECIOS SEGUN ADJ (RURAL)'!$B$14*'PRECIOS SEGUN ADJ (RURAL)'!$C$14</f>
        <v>60192</v>
      </c>
      <c r="CY273" s="80" t="e" vm="1">
        <f>+[4]!NumLetras(CX273,"PESO","PESOS DOMINICANOS","$EE $m CON #d/100 CENTAVOS")</f>
        <v>#VALUE!</v>
      </c>
      <c r="CZ273" s="37">
        <v>0</v>
      </c>
      <c r="DA273" s="37">
        <f t="shared" si="219"/>
        <v>0</v>
      </c>
      <c r="DB273" s="189">
        <v>65.75</v>
      </c>
      <c r="DC273" s="80">
        <f>+CZ273*'PRECIOS SEGUN ADJ. (FRONTERIZO)'!$B$19*'PRECIOS SEGUN ADJ. (FRONTERIZO)'!$C$19</f>
        <v>0</v>
      </c>
      <c r="DD273" s="80" t="e" vm="1">
        <f>+[4]!NumLetras(DC273,"PESO","PESOS DOMINICANOS","$EE $m CON #d/100 CENTAVOS")</f>
        <v>#VALUE!</v>
      </c>
      <c r="DE273" s="80">
        <f t="shared" si="192"/>
        <v>0</v>
      </c>
      <c r="DF273" s="165">
        <v>8</v>
      </c>
      <c r="DG273" s="37">
        <f t="shared" si="193"/>
        <v>320</v>
      </c>
      <c r="DH273" s="189">
        <v>82.59999999999998</v>
      </c>
      <c r="DI273" s="80">
        <f>+DF273*'PRECIOS SEGUN ADJ (RURAL)'!$B$15*'PRECIOS SEGUN ADJ (RURAL)'!$C$15</f>
        <v>26432</v>
      </c>
      <c r="DJ273" s="80" t="e" vm="1">
        <f>+[4]!NumLetras(DI273,"PESO","PESOS DOMINICANOS","$EE $m CON #d/100 CENTAVOS")</f>
        <v>#VALUE!</v>
      </c>
      <c r="DK273" s="80">
        <f t="shared" si="210"/>
        <v>4757.76</v>
      </c>
      <c r="DL273" s="165">
        <v>228</v>
      </c>
      <c r="DM273" s="37">
        <f t="shared" si="194"/>
        <v>9120</v>
      </c>
      <c r="DN273" s="189">
        <v>23.059999999999995</v>
      </c>
      <c r="DO273" s="80">
        <f>+DL273*'PRECIOS SEGUN ADJ (RURAL)'!$B$17*'PRECIOS SEGUN ADJ (RURAL)'!$C$17</f>
        <v>210307.19999999998</v>
      </c>
      <c r="DP273" s="80" t="e" vm="1">
        <f>+[4]!NumLetras(DO273,"PESO","PESOS DOMINICANOS","$EE $m CON #d/100 CENTAVOS")</f>
        <v>#VALUE!</v>
      </c>
      <c r="DQ273" s="192">
        <v>0</v>
      </c>
      <c r="DR273" s="192">
        <f t="shared" si="220"/>
        <v>0</v>
      </c>
      <c r="DS273" s="189">
        <v>80.849999999999994</v>
      </c>
      <c r="DT273" s="80">
        <f>+DQ273*'PRECIOS SEGUN ADJ. (FRONTERIZO)'!$B$22*'PRECIOS SEGUN ADJ. (FRONTERIZO)'!$C$22</f>
        <v>0</v>
      </c>
      <c r="DU273" s="80" t="e" vm="1">
        <f>+[4]!NumLetras(DT273,"PESO","PESOS DOMINICANOS","$EE $m CON #d/100 CENTAVOS")</f>
        <v>#VALUE!</v>
      </c>
      <c r="DV273" s="165">
        <v>9</v>
      </c>
      <c r="DW273" s="37">
        <f t="shared" si="195"/>
        <v>360</v>
      </c>
      <c r="DX273" s="189">
        <v>21.83</v>
      </c>
      <c r="DY273" s="80">
        <f>+DV273*'PRECIOS SEGUN ADJ (RURAL)'!$B$19*'PRECIOS SEGUN ADJ (RURAL)'!$C$19</f>
        <v>7858.7999999999993</v>
      </c>
      <c r="DZ273" s="80" t="e" vm="1">
        <f>+[4]!NumLetras(DY273,"PESO","PESOS DOMINICANOS","$EE $m CON #d/100 CENTAVOS")</f>
        <v>#VALUE!</v>
      </c>
      <c r="EA273" s="80">
        <f t="shared" si="211"/>
        <v>1414.58</v>
      </c>
      <c r="EB273" s="165">
        <v>33</v>
      </c>
      <c r="EC273" s="37">
        <f t="shared" si="196"/>
        <v>1320</v>
      </c>
      <c r="ED273" s="189">
        <v>33</v>
      </c>
      <c r="EE273" s="80">
        <f>+EB273*'PRECIOS SEGUN ADJ (RURAL)'!$B$20*'PRECIOS SEGUN ADJ (RURAL)'!$C$20</f>
        <v>43560</v>
      </c>
      <c r="EF273" s="80" t="e" vm="1">
        <f>+[4]!NumLetras(EE273,"PESO","PESOS DOMINICANOS","$EE $m CON #d/100 CENTAVOS")</f>
        <v>#VALUE!</v>
      </c>
      <c r="EG273" s="37">
        <v>0</v>
      </c>
      <c r="EH273" s="37">
        <f t="shared" si="221"/>
        <v>0</v>
      </c>
      <c r="EI273" s="189">
        <v>15.789999999999997</v>
      </c>
      <c r="EJ273" s="80">
        <f>+EG273*'PRECIOS SEGUN ADJ. (FRONTERIZO)'!$B$25*'PRECIOS SEGUN ADJ. (FRONTERIZO)'!$C$25</f>
        <v>0</v>
      </c>
      <c r="EK273" s="80" t="e" vm="1">
        <f>+[4]!NumLetras(EJ273,"PESO","PESOS DOMINICANOS","$EE $m CON #d/100 CENTAVOS")</f>
        <v>#VALUE!</v>
      </c>
      <c r="EL273" s="37">
        <v>0</v>
      </c>
      <c r="EM273" s="37">
        <f t="shared" si="222"/>
        <v>0</v>
      </c>
      <c r="EN273" s="189">
        <v>31.5</v>
      </c>
      <c r="EO273" s="80">
        <f>+EL273*'PRECIOS SEGUN ADJ. (FRONTERIZO)'!$B$26*'PRECIOS SEGUN ADJ. (FRONTERIZO)'!$C$26</f>
        <v>0</v>
      </c>
      <c r="EP273" s="80" t="e" vm="1">
        <f>+[4]!NumLetras(EO273,"PESO","PESOS DOMINICANOS","$EE $m CON #d/100 CENTAVOS")</f>
        <v>#VALUE!</v>
      </c>
      <c r="EQ273" s="193">
        <v>29</v>
      </c>
      <c r="ER273" s="194">
        <f t="shared" si="197"/>
        <v>1160</v>
      </c>
      <c r="ES273" s="195">
        <v>21.68</v>
      </c>
      <c r="ET273" s="196">
        <f>+EQ273*'PRECIOS SEGUN ADJ (RURAL)'!$B$13*'PRECIOS SEGUN ADJ (RURAL)'!$C$13</f>
        <v>25148.800000000003</v>
      </c>
      <c r="EU273" s="196" t="e" vm="1">
        <f>+[4]!NumLetras(ET273,"PESO","PESOS DOMINICANOS","$EE $m CON #d/100 CENTAVOS")</f>
        <v>#VALUE!</v>
      </c>
      <c r="EV273" s="197">
        <v>228</v>
      </c>
      <c r="EW273" s="198">
        <f t="shared" si="212"/>
        <v>4560</v>
      </c>
      <c r="EX273" s="199">
        <v>5.5</v>
      </c>
      <c r="EY273" s="200">
        <f>+EV273*'PRECIOS SEGUN ADJ (RURAL)'!$B$16*'PRECIOS SEGUN ADJ (RURAL)'!$C$16</f>
        <v>25080</v>
      </c>
      <c r="EZ273" s="200" t="e" vm="1">
        <f>+[4]!NumLetras(EY273,"PESO","PESOS DOMINICANOS","$EE $m CON #d/100 CENTAVOS")</f>
        <v>#VALUE!</v>
      </c>
      <c r="FA273" s="201">
        <v>13</v>
      </c>
      <c r="FB273" s="202">
        <f t="shared" si="198"/>
        <v>520</v>
      </c>
      <c r="FC273" s="203">
        <v>220</v>
      </c>
      <c r="FD273" s="204">
        <f>+FA273*'PRECIOS SEGUN ADJ (RURAL)'!$B$18*'PRECIOS SEGUN ADJ (RURAL)'!$C$18</f>
        <v>114400</v>
      </c>
      <c r="FE273" s="204" t="e" vm="1">
        <f>+[4]!NumLetras(FD273,"PESO","PESOS DOMINICANOS","$EE $m CON #d/100 CENTAVOS")</f>
        <v>#VALUE!</v>
      </c>
      <c r="FF273" s="204">
        <f t="shared" si="213"/>
        <v>20592</v>
      </c>
      <c r="FG273" s="80">
        <f t="shared" si="224"/>
        <v>1133924.4000000001</v>
      </c>
      <c r="FH273" s="80" t="e" vm="1">
        <f>+[4]!NumLetras(FG273,"PESO","PESOS DOMINICANOS","$EE $m CON #d/100 CENTAVOS")</f>
        <v>#VALUE!</v>
      </c>
      <c r="FI273" s="80">
        <f t="shared" si="223"/>
        <v>87723.61</v>
      </c>
      <c r="FJ273" s="80" t="e" vm="1">
        <f>+[4]!NumLetras(FI273,"PESO","PESOS DOMINICANOS","$EE $m CON #d/100 CENTAVOS")</f>
        <v>#VALUE!</v>
      </c>
      <c r="FK273" s="80">
        <f t="shared" si="199"/>
        <v>1046200.7900000002</v>
      </c>
      <c r="FL273" s="80" t="e" vm="1">
        <f>+[4]!NumLetras(FK273,"PESO","PESOS DOMINICANOS","$EE $m CON #d/100 CENTAVOS")</f>
        <v>#VALUE!</v>
      </c>
      <c r="FM273" s="80">
        <f t="shared" si="200"/>
        <v>226784.88</v>
      </c>
      <c r="FN273" s="80" t="e" vm="1">
        <f>+[4]!NumLetras(FM273,"PESO","PESOS DOMINICANOS","$EE $m CON #d/100 CENTAVOS")</f>
        <v>#VALUE!</v>
      </c>
      <c r="FO273" s="80">
        <f t="shared" si="201"/>
        <v>11339.24</v>
      </c>
      <c r="FP273" s="80" t="e" vm="1">
        <f>+[4]!NumLetras(FO273,"PESO","PESOS DOMINICANOS","$EE $m CON #d/100 CENTAVOS")</f>
        <v>#VALUE!</v>
      </c>
      <c r="FQ273" s="80"/>
      <c r="FR273" s="80">
        <f t="shared" si="202"/>
        <v>907139.52000000014</v>
      </c>
      <c r="FS273" s="80" t="e" vm="1">
        <f>+[4]!NumLetras(FR273,"PESO","PESOS DOMINICANOS","$EE $m CON #d/100 CENTAVOS")</f>
        <v>#VALUE!</v>
      </c>
      <c r="FT273" s="37" t="str">
        <f>+VLOOKUP(D273,'RURAL XENIA'!F:G,2,0)</f>
        <v>R-08</v>
      </c>
    </row>
    <row r="274" spans="1:176">
      <c r="A274" s="37">
        <v>163</v>
      </c>
      <c r="B274" s="37">
        <v>163</v>
      </c>
      <c r="C274" s="26" t="s">
        <v>1816</v>
      </c>
      <c r="D274" s="37">
        <v>101767374</v>
      </c>
      <c r="E274" s="37" t="str">
        <f>+VLOOKUP(D274,'INFORMACION DE PROVEEDORES'!C:I,2,0)</f>
        <v>001-0176737-4</v>
      </c>
      <c r="F274" s="26" t="str">
        <f>+VLOOKUP(D274,'INFORMACION DE PROVEEDORES'!C:J,4,0)</f>
        <v>YSELSA YVONNE ORTIZ DE DE LA CRUZ</v>
      </c>
      <c r="G274" s="37" t="str">
        <f>+VLOOKUP(D274,'INFORMACION DE PROVEEDORES'!C:K,5,0)</f>
        <v>001-0176737-4</v>
      </c>
      <c r="H274" s="26" t="str">
        <f>+VLOOKUP(D274,'INFORMACION DE PROVEEDORES'!C:L,7,0)</f>
        <v>CALLE HERMANAS MIRABAL, NO. 78, LOCAL B, SECOTR LA FE, SABANA GRANDE DE BOYA, MONTE PLATA</v>
      </c>
      <c r="I274" s="37" t="str">
        <f>+VLOOKUP(D274,'INFORMACION DE PROVEEDORES'!C:M,3,0)</f>
        <v xml:space="preserve"> FÍSICA</v>
      </c>
      <c r="J274" s="37">
        <v>5</v>
      </c>
      <c r="K274" s="37">
        <v>221</v>
      </c>
      <c r="L274" s="37">
        <v>17</v>
      </c>
      <c r="M274" s="37">
        <f t="shared" si="203"/>
        <v>680</v>
      </c>
      <c r="N274" s="189">
        <v>60.180000000000007</v>
      </c>
      <c r="O274" s="80">
        <f>+L274*'PRECIOS SEGUN ADJ (RURAL)'!$B$2*'PRECIOS SEGUN ADJ (RURAL)'!$C$2</f>
        <v>40922.399999999994</v>
      </c>
      <c r="P274" s="80" t="e" vm="1">
        <f>+[4]!NumLetras(O274,"PESO","PESOS DOMINICANOS","$EE $m CON #d/100 CENTAVOS")</f>
        <v>#VALUE!</v>
      </c>
      <c r="Q274" s="80">
        <f t="shared" si="204"/>
        <v>6547.58</v>
      </c>
      <c r="R274" s="165">
        <v>6</v>
      </c>
      <c r="S274" s="37">
        <f t="shared" si="180"/>
        <v>240</v>
      </c>
      <c r="T274" s="189">
        <v>33</v>
      </c>
      <c r="U274" s="80">
        <f>+R274*'PRECIOS SEGUN ADJ (RURAL)'!$B$3*'PRECIOS SEGUN ADJ (RURAL)'!$C$3</f>
        <v>7920</v>
      </c>
      <c r="V274" s="80" t="e" vm="1">
        <f>+[4]!NumLetras(U274,"PESO","PESOS DOMINICANOS","$EE $m CON #d/100 CENTAVOS")</f>
        <v>#VALUE!</v>
      </c>
      <c r="W274" s="192">
        <v>0</v>
      </c>
      <c r="X274" s="37">
        <f t="shared" si="214"/>
        <v>0</v>
      </c>
      <c r="Y274" s="189">
        <v>25.2</v>
      </c>
      <c r="Z274" s="80">
        <f>+W274*'PRECIOS SEGUN ADJ. (FRONTERIZO)'!$B$4*'PRECIOS SEGUN ADJ. (FRONTERIZO)'!$C$4</f>
        <v>0</v>
      </c>
      <c r="AA274" s="80" t="e" vm="1">
        <f>+[4]!NumLetras(Z274,"PESO","PESOS DOMINICANOS","$EE $m CON #d/100 CENTAVOS")</f>
        <v>#VALUE!</v>
      </c>
      <c r="AB274" s="165">
        <v>36</v>
      </c>
      <c r="AC274" s="37">
        <f t="shared" si="181"/>
        <v>1440</v>
      </c>
      <c r="AD274" s="189">
        <v>87.91</v>
      </c>
      <c r="AE274" s="80">
        <f>+AB274*'PRECIOS SEGUN ADJ (RURAL)'!$B$4*'PRECIOS SEGUN ADJ (RURAL)'!$C$4</f>
        <v>126590.39999999999</v>
      </c>
      <c r="AF274" s="80" t="e" vm="1">
        <f>+[4]!NumLetras(AE274,"PESO","PESOS DOMINICANOS","$EE $m CON #d/100 CENTAVOS")</f>
        <v>#VALUE!</v>
      </c>
      <c r="AG274" s="80">
        <f t="shared" si="205"/>
        <v>22786.27</v>
      </c>
      <c r="AH274" s="165">
        <v>44</v>
      </c>
      <c r="AI274" s="37">
        <f t="shared" si="182"/>
        <v>1760</v>
      </c>
      <c r="AJ274" s="189">
        <v>53.95</v>
      </c>
      <c r="AK274" s="80">
        <f>+AH274*'PRECIOS SEGUN ADJ (RURAL)'!$B$5*'PRECIOS SEGUN ADJ (RURAL)'!$C$5</f>
        <v>94952</v>
      </c>
      <c r="AL274" s="80" t="e" vm="1">
        <f>+[4]!NumLetras(AK274,"PESO","PESOS DOMINICANOS","$EE $m CON #d/100 CENTAVOS")</f>
        <v>#VALUE!</v>
      </c>
      <c r="AM274" s="165">
        <v>8</v>
      </c>
      <c r="AN274" s="37">
        <f t="shared" si="183"/>
        <v>320</v>
      </c>
      <c r="AO274" s="189">
        <v>29.05</v>
      </c>
      <c r="AP274" s="80">
        <f>+AM274*'PRECIOS SEGUN ADJ (RURAL)'!$B$6*'PRECIOS SEGUN ADJ (RURAL)'!$C$6</f>
        <v>9296</v>
      </c>
      <c r="AQ274" s="80" t="e" vm="1">
        <f>+[4]!NumLetras(AP274,"PESO","PESOS DOMINICANOS","$EE $m CON #d/100 CENTAVOS")</f>
        <v>#VALUE!</v>
      </c>
      <c r="AR274" s="80">
        <f t="shared" si="206"/>
        <v>1487.36</v>
      </c>
      <c r="AS274" s="165">
        <v>15</v>
      </c>
      <c r="AT274" s="37">
        <f t="shared" si="184"/>
        <v>600</v>
      </c>
      <c r="AU274" s="189">
        <v>304.44</v>
      </c>
      <c r="AV274" s="80">
        <f>+AS274*'PRECIOS SEGUN ADJ (RURAL)'!$B$7*'PRECIOS SEGUN ADJ (RURAL)'!$C$7</f>
        <v>182664</v>
      </c>
      <c r="AW274" s="80" t="e" vm="1">
        <f>+[4]!NumLetras(AV274,"PESO","PESOS DOMINICANOS","$EE $m CON #d/100 CENTAVOS")</f>
        <v>#VALUE!</v>
      </c>
      <c r="AX274" s="80">
        <f t="shared" si="207"/>
        <v>32879.519999999997</v>
      </c>
      <c r="AY274" s="37">
        <v>0</v>
      </c>
      <c r="AZ274" s="37">
        <f t="shared" si="215"/>
        <v>0</v>
      </c>
      <c r="BA274" s="189">
        <v>18.899999999999999</v>
      </c>
      <c r="BB274" s="80">
        <f>+AY274*'PRECIOS SEGUN ADJ. (FRONTERIZO)'!$B$9*'PRECIOS SEGUN ADJ. (FRONTERIZO)'!$C$9</f>
        <v>0</v>
      </c>
      <c r="BC274" s="80" t="e" vm="1">
        <f>+[4]!NumLetras(BB274,"PESO","PESOS DOMINICANOS","$EE $m CON #d/100 CENTAVOS")</f>
        <v>#VALUE!</v>
      </c>
      <c r="BD274" s="165">
        <v>6</v>
      </c>
      <c r="BE274" s="37">
        <f t="shared" si="185"/>
        <v>240</v>
      </c>
      <c r="BF274" s="189">
        <v>140.38999999999999</v>
      </c>
      <c r="BG274" s="80">
        <f>+BD274*'PRECIOS SEGUN ADJ (RURAL)'!$B$8*'PRECIOS SEGUN ADJ (RURAL)'!$C$8</f>
        <v>33693.599999999999</v>
      </c>
      <c r="BH274" s="80" t="e" vm="1">
        <f>+[4]!NumLetras(BG274,"PESO","PESOS DOMINICANOS","$EE $m CON #d/100 CENTAVOS")</f>
        <v>#VALUE!</v>
      </c>
      <c r="BI274" s="80">
        <f t="shared" si="208"/>
        <v>6064.85</v>
      </c>
      <c r="BJ274" s="37">
        <v>0</v>
      </c>
      <c r="BK274" s="37">
        <f t="shared" si="216"/>
        <v>0</v>
      </c>
      <c r="BL274" s="189">
        <v>31.459999999999997</v>
      </c>
      <c r="BM274" s="80">
        <f>+BJ274*'PRECIOS SEGUN ADJ. (FRONTERIZO)'!$B$11*'PRECIOS SEGUN ADJ. (FRONTERIZO)'!$C$11</f>
        <v>0</v>
      </c>
      <c r="BN274" s="80" t="e" vm="1">
        <f>+[4]!NumLetras(BM274,"PESO","PESOS DOMINICANOS","$EE $m CON #d/100 CENTAVOS")</f>
        <v>#VALUE!</v>
      </c>
      <c r="BO274" s="165">
        <v>13</v>
      </c>
      <c r="BP274" s="37">
        <f t="shared" si="186"/>
        <v>520</v>
      </c>
      <c r="BQ274" s="189">
        <v>68.099999999999994</v>
      </c>
      <c r="BR274" s="80">
        <f>+BO274*'PRECIOS SEGUN ADJ (RURAL)'!$B$9*'PRECIOS SEGUN ADJ (RURAL)'!$C$9</f>
        <v>35412</v>
      </c>
      <c r="BS274" s="80" t="e" vm="1">
        <f>+[4]!NumLetras(BR274,"PESO","PESOS DOMINICANOS","$EE $m CON #d/100 CENTAVOS")</f>
        <v>#VALUE!</v>
      </c>
      <c r="BT274" s="165">
        <v>221</v>
      </c>
      <c r="BU274" s="37">
        <f t="shared" si="209"/>
        <v>4420</v>
      </c>
      <c r="BV274" s="189">
        <v>5.5</v>
      </c>
      <c r="BW274" s="80">
        <f>+BT274*'PRECIOS SEGUN ADJ (RURAL)'!$B$10*'PRECIOS SEGUN ADJ (RURAL)'!$C$10</f>
        <v>24310</v>
      </c>
      <c r="BX274" s="80" t="e" vm="1">
        <f>+[4]!NumLetras(BW274,"PESO","PESOS DOMINICANOS","$EE $m CON #d/100 CENTAVOS")</f>
        <v>#VALUE!</v>
      </c>
      <c r="BY274" s="165">
        <v>221</v>
      </c>
      <c r="BZ274" s="37">
        <f t="shared" si="187"/>
        <v>8840</v>
      </c>
      <c r="CA274" s="189">
        <v>7.1500000000000012</v>
      </c>
      <c r="CB274" s="80">
        <f>+BY274*'PRECIOS SEGUN ADJ (RURAL)'!$B$11*'PRECIOS SEGUN ADJ (RURAL)'!$C$11</f>
        <v>63206</v>
      </c>
      <c r="CC274" s="80" t="e" vm="1">
        <f>+[4]!NumLetras(CB274,"PESO","PESOS DOMINICANOS","$EE $m CON #d/100 CENTAVOS")</f>
        <v>#VALUE!</v>
      </c>
      <c r="CD274" s="165">
        <v>221</v>
      </c>
      <c r="CE274" s="37">
        <f t="shared" si="188"/>
        <v>8840</v>
      </c>
      <c r="CF274" s="189">
        <v>6.84</v>
      </c>
      <c r="CG274" s="80">
        <f>+CD274*'PRECIOS SEGUN ADJ (RURAL)'!$B$12*'PRECIOS SEGUN ADJ (RURAL)'!$C$12</f>
        <v>60465.599999999991</v>
      </c>
      <c r="CH274" s="80" t="e" vm="1">
        <f>+[4]!NumLetras(CG274,"PESO","PESOS DOMINICANOS","$EE $m CON #d/100 CENTAVOS")</f>
        <v>#VALUE!</v>
      </c>
      <c r="CI274" s="37">
        <v>0</v>
      </c>
      <c r="CJ274" s="37">
        <f t="shared" si="217"/>
        <v>0</v>
      </c>
      <c r="CK274" s="189">
        <v>60</v>
      </c>
      <c r="CL274" s="80">
        <f>+CI274*'PRECIOS SEGUN ADJ. (FRONTERIZO)'!$B$16*'PRECIOS SEGUN ADJ. (FRONTERIZO)'!$C$16</f>
        <v>0</v>
      </c>
      <c r="CM274" s="80" t="e" vm="1">
        <f>+[4]!NumLetras(CL274,"PESO","PESOS DOMINICANOS","$EE $m CON #d/100 CENTAVOS")</f>
        <v>#VALUE!</v>
      </c>
      <c r="CN274" s="80">
        <f t="shared" si="189"/>
        <v>0</v>
      </c>
      <c r="CO274" s="37">
        <v>0</v>
      </c>
      <c r="CP274" s="37">
        <f t="shared" si="218"/>
        <v>0</v>
      </c>
      <c r="CQ274" s="189">
        <v>55.649999999999991</v>
      </c>
      <c r="CR274" s="80">
        <f>+CO274*'PRECIOS SEGUN ADJ. (FRONTERIZO)'!$B$17*'PRECIOS SEGUN ADJ. (FRONTERIZO)'!$C$17</f>
        <v>0</v>
      </c>
      <c r="CS274" s="80" t="e" vm="1">
        <f>+[4]!NumLetras(CR274,"PESO","PESOS DOMINICANOS","$EE $m CON #d/100 CENTAVOS")</f>
        <v>#VALUE!</v>
      </c>
      <c r="CT274" s="80">
        <f t="shared" si="190"/>
        <v>0</v>
      </c>
      <c r="CU274" s="165">
        <v>221</v>
      </c>
      <c r="CV274" s="37">
        <f t="shared" si="191"/>
        <v>8840</v>
      </c>
      <c r="CW274" s="189">
        <v>6.5999999999999988</v>
      </c>
      <c r="CX274" s="80">
        <f>+CU274*'PRECIOS SEGUN ADJ (RURAL)'!$B$14*'PRECIOS SEGUN ADJ (RURAL)'!$C$14</f>
        <v>58344</v>
      </c>
      <c r="CY274" s="80" t="e" vm="1">
        <f>+[4]!NumLetras(CX274,"PESO","PESOS DOMINICANOS","$EE $m CON #d/100 CENTAVOS")</f>
        <v>#VALUE!</v>
      </c>
      <c r="CZ274" s="37">
        <v>0</v>
      </c>
      <c r="DA274" s="37">
        <f t="shared" si="219"/>
        <v>0</v>
      </c>
      <c r="DB274" s="189">
        <v>65.75</v>
      </c>
      <c r="DC274" s="80">
        <f>+CZ274*'PRECIOS SEGUN ADJ. (FRONTERIZO)'!$B$19*'PRECIOS SEGUN ADJ. (FRONTERIZO)'!$C$19</f>
        <v>0</v>
      </c>
      <c r="DD274" s="80" t="e" vm="1">
        <f>+[4]!NumLetras(DC274,"PESO","PESOS DOMINICANOS","$EE $m CON #d/100 CENTAVOS")</f>
        <v>#VALUE!</v>
      </c>
      <c r="DE274" s="80">
        <f t="shared" si="192"/>
        <v>0</v>
      </c>
      <c r="DF274" s="165">
        <v>10</v>
      </c>
      <c r="DG274" s="37">
        <f t="shared" si="193"/>
        <v>400</v>
      </c>
      <c r="DH274" s="189">
        <v>82.59999999999998</v>
      </c>
      <c r="DI274" s="80">
        <f>+DF274*'PRECIOS SEGUN ADJ (RURAL)'!$B$15*'PRECIOS SEGUN ADJ (RURAL)'!$C$15</f>
        <v>33040</v>
      </c>
      <c r="DJ274" s="80" t="e" vm="1">
        <f>+[4]!NumLetras(DI274,"PESO","PESOS DOMINICANOS","$EE $m CON #d/100 CENTAVOS")</f>
        <v>#VALUE!</v>
      </c>
      <c r="DK274" s="80">
        <f t="shared" si="210"/>
        <v>5947.2</v>
      </c>
      <c r="DL274" s="165">
        <v>221</v>
      </c>
      <c r="DM274" s="37">
        <f t="shared" si="194"/>
        <v>8840</v>
      </c>
      <c r="DN274" s="189">
        <v>23.059999999999995</v>
      </c>
      <c r="DO274" s="80">
        <f>+DL274*'PRECIOS SEGUN ADJ (RURAL)'!$B$17*'PRECIOS SEGUN ADJ (RURAL)'!$C$17</f>
        <v>203850.39999999997</v>
      </c>
      <c r="DP274" s="80" t="e" vm="1">
        <f>+[4]!NumLetras(DO274,"PESO","PESOS DOMINICANOS","$EE $m CON #d/100 CENTAVOS")</f>
        <v>#VALUE!</v>
      </c>
      <c r="DQ274" s="192">
        <v>0</v>
      </c>
      <c r="DR274" s="192">
        <f t="shared" si="220"/>
        <v>0</v>
      </c>
      <c r="DS274" s="189">
        <v>80.849999999999994</v>
      </c>
      <c r="DT274" s="80">
        <f>+DQ274*'PRECIOS SEGUN ADJ. (FRONTERIZO)'!$B$22*'PRECIOS SEGUN ADJ. (FRONTERIZO)'!$C$22</f>
        <v>0</v>
      </c>
      <c r="DU274" s="80" t="e" vm="1">
        <f>+[4]!NumLetras(DT274,"PESO","PESOS DOMINICANOS","$EE $m CON #d/100 CENTAVOS")</f>
        <v>#VALUE!</v>
      </c>
      <c r="DV274" s="165">
        <v>12</v>
      </c>
      <c r="DW274" s="37">
        <f t="shared" si="195"/>
        <v>480</v>
      </c>
      <c r="DX274" s="189">
        <v>21.83</v>
      </c>
      <c r="DY274" s="80">
        <f>+DV274*'PRECIOS SEGUN ADJ (RURAL)'!$B$19*'PRECIOS SEGUN ADJ (RURAL)'!$C$19</f>
        <v>10478.4</v>
      </c>
      <c r="DZ274" s="80" t="e" vm="1">
        <f>+[4]!NumLetras(DY274,"PESO","PESOS DOMINICANOS","$EE $m CON #d/100 CENTAVOS")</f>
        <v>#VALUE!</v>
      </c>
      <c r="EA274" s="80">
        <f t="shared" si="211"/>
        <v>1886.11</v>
      </c>
      <c r="EB274" s="165">
        <v>34</v>
      </c>
      <c r="EC274" s="37">
        <f t="shared" si="196"/>
        <v>1360</v>
      </c>
      <c r="ED274" s="189">
        <v>33</v>
      </c>
      <c r="EE274" s="80">
        <f>+EB274*'PRECIOS SEGUN ADJ (RURAL)'!$B$20*'PRECIOS SEGUN ADJ (RURAL)'!$C$20</f>
        <v>44880</v>
      </c>
      <c r="EF274" s="80" t="e" vm="1">
        <f>+[4]!NumLetras(EE274,"PESO","PESOS DOMINICANOS","$EE $m CON #d/100 CENTAVOS")</f>
        <v>#VALUE!</v>
      </c>
      <c r="EG274" s="37">
        <v>0</v>
      </c>
      <c r="EH274" s="37">
        <f t="shared" si="221"/>
        <v>0</v>
      </c>
      <c r="EI274" s="189">
        <v>15.789999999999997</v>
      </c>
      <c r="EJ274" s="80">
        <f>+EG274*'PRECIOS SEGUN ADJ. (FRONTERIZO)'!$B$25*'PRECIOS SEGUN ADJ. (FRONTERIZO)'!$C$25</f>
        <v>0</v>
      </c>
      <c r="EK274" s="80" t="e" vm="1">
        <f>+[4]!NumLetras(EJ274,"PESO","PESOS DOMINICANOS","$EE $m CON #d/100 CENTAVOS")</f>
        <v>#VALUE!</v>
      </c>
      <c r="EL274" s="37">
        <v>0</v>
      </c>
      <c r="EM274" s="37">
        <f t="shared" si="222"/>
        <v>0</v>
      </c>
      <c r="EN274" s="189">
        <v>31.5</v>
      </c>
      <c r="EO274" s="80">
        <f>+EL274*'PRECIOS SEGUN ADJ. (FRONTERIZO)'!$B$26*'PRECIOS SEGUN ADJ. (FRONTERIZO)'!$C$26</f>
        <v>0</v>
      </c>
      <c r="EP274" s="80" t="e" vm="1">
        <f>+[4]!NumLetras(EO274,"PESO","PESOS DOMINICANOS","$EE $m CON #d/100 CENTAVOS")</f>
        <v>#VALUE!</v>
      </c>
      <c r="EQ274" s="193">
        <v>30</v>
      </c>
      <c r="ER274" s="194">
        <f t="shared" si="197"/>
        <v>1200</v>
      </c>
      <c r="ES274" s="195">
        <v>21.68</v>
      </c>
      <c r="ET274" s="196">
        <f>+EQ274*'PRECIOS SEGUN ADJ (RURAL)'!$B$13*'PRECIOS SEGUN ADJ (RURAL)'!$C$13</f>
        <v>26016</v>
      </c>
      <c r="EU274" s="196" t="e" vm="1">
        <f>+[4]!NumLetras(ET274,"PESO","PESOS DOMINICANOS","$EE $m CON #d/100 CENTAVOS")</f>
        <v>#VALUE!</v>
      </c>
      <c r="EV274" s="197">
        <v>221</v>
      </c>
      <c r="EW274" s="198">
        <f t="shared" si="212"/>
        <v>4420</v>
      </c>
      <c r="EX274" s="199">
        <v>5.5</v>
      </c>
      <c r="EY274" s="200">
        <f>+EV274*'PRECIOS SEGUN ADJ (RURAL)'!$B$16*'PRECIOS SEGUN ADJ (RURAL)'!$C$16</f>
        <v>24310</v>
      </c>
      <c r="EZ274" s="200" t="e" vm="1">
        <f>+[4]!NumLetras(EY274,"PESO","PESOS DOMINICANOS","$EE $m CON #d/100 CENTAVOS")</f>
        <v>#VALUE!</v>
      </c>
      <c r="FA274" s="201">
        <v>15</v>
      </c>
      <c r="FB274" s="202">
        <f t="shared" si="198"/>
        <v>600</v>
      </c>
      <c r="FC274" s="203">
        <v>220</v>
      </c>
      <c r="FD274" s="204">
        <f>+FA274*'PRECIOS SEGUN ADJ (RURAL)'!$B$18*'PRECIOS SEGUN ADJ (RURAL)'!$C$18</f>
        <v>132000</v>
      </c>
      <c r="FE274" s="204" t="e" vm="1">
        <f>+[4]!NumLetras(FD274,"PESO","PESOS DOMINICANOS","$EE $m CON #d/100 CENTAVOS")</f>
        <v>#VALUE!</v>
      </c>
      <c r="FF274" s="204">
        <f t="shared" si="213"/>
        <v>23760</v>
      </c>
      <c r="FG274" s="80">
        <f t="shared" si="224"/>
        <v>1212350.7999999998</v>
      </c>
      <c r="FH274" s="80" t="e" vm="1">
        <f>+[4]!NumLetras(FG274,"PESO","PESOS DOMINICANOS","$EE $m CON #d/100 CENTAVOS")</f>
        <v>#VALUE!</v>
      </c>
      <c r="FI274" s="80">
        <f t="shared" si="223"/>
        <v>101358.89</v>
      </c>
      <c r="FJ274" s="80" t="e" vm="1">
        <f>+[4]!NumLetras(FI274,"PESO","PESOS DOMINICANOS","$EE $m CON #d/100 CENTAVOS")</f>
        <v>#VALUE!</v>
      </c>
      <c r="FK274" s="80">
        <f t="shared" si="199"/>
        <v>1110991.9099999999</v>
      </c>
      <c r="FL274" s="80" t="e" vm="1">
        <f>+[4]!NumLetras(FK274,"PESO","PESOS DOMINICANOS","$EE $m CON #d/100 CENTAVOS")</f>
        <v>#VALUE!</v>
      </c>
      <c r="FM274" s="80">
        <f t="shared" si="200"/>
        <v>242470.16</v>
      </c>
      <c r="FN274" s="80" t="e" vm="1">
        <f>+[4]!NumLetras(FM274,"PESO","PESOS DOMINICANOS","$EE $m CON #d/100 CENTAVOS")</f>
        <v>#VALUE!</v>
      </c>
      <c r="FO274" s="80">
        <f t="shared" si="201"/>
        <v>12123.51</v>
      </c>
      <c r="FP274" s="80" t="e" vm="1">
        <f>+[4]!NumLetras(FO274,"PESO","PESOS DOMINICANOS","$EE $m CON #d/100 CENTAVOS")</f>
        <v>#VALUE!</v>
      </c>
      <c r="FQ274" s="80"/>
      <c r="FR274" s="80">
        <f t="shared" si="202"/>
        <v>969880.63999999978</v>
      </c>
      <c r="FS274" s="80" t="e" vm="1">
        <f>+[4]!NumLetras(FR274,"PESO","PESOS DOMINICANOS","$EE $m CON #d/100 CENTAVOS")</f>
        <v>#VALUE!</v>
      </c>
      <c r="FT274" s="37" t="str">
        <f>+VLOOKUP(D274,'RURAL XENIA'!F:G,2,0)</f>
        <v>R-43</v>
      </c>
    </row>
    <row r="275" spans="1:176">
      <c r="A275" s="37">
        <v>164</v>
      </c>
      <c r="B275" s="37">
        <v>164</v>
      </c>
      <c r="C275" s="26" t="s">
        <v>3893</v>
      </c>
      <c r="D275" s="37">
        <v>132226552</v>
      </c>
      <c r="E275" s="37">
        <f>+VLOOKUP(D275,'INFORMACION DE PROVEEDORES'!C:I,2,0)</f>
        <v>132226552</v>
      </c>
      <c r="F275" s="26" t="str">
        <f>+VLOOKUP(D275,'INFORMACION DE PROVEEDORES'!C:J,4,0)</f>
        <v xml:space="preserve">ANA CECILIA MERCEDES VALENZUELA </v>
      </c>
      <c r="G275" s="37" t="str">
        <f>+VLOOKUP(D275,'INFORMACION DE PROVEEDORES'!C:K,5,0)</f>
        <v>010-0064624-8</v>
      </c>
      <c r="H275" s="26" t="str">
        <f>+VLOOKUP(D275,'INFORMACION DE PROVEEDORES'!C:L,7,0)</f>
        <v>CALLE RESPALDO COLON, CALLE 5TA, NO. 8</v>
      </c>
      <c r="I275" s="37" t="str">
        <f>+VLOOKUP(D275,'INFORMACION DE PROVEEDORES'!C:M,3,0)</f>
        <v xml:space="preserve"> JURÍDICA</v>
      </c>
      <c r="J275" s="37">
        <v>1</v>
      </c>
      <c r="K275" s="37">
        <v>208</v>
      </c>
      <c r="L275" s="37">
        <v>14</v>
      </c>
      <c r="M275" s="37">
        <f t="shared" si="203"/>
        <v>560</v>
      </c>
      <c r="N275" s="189">
        <v>60.180000000000007</v>
      </c>
      <c r="O275" s="80">
        <f>+L275*'PRECIOS SEGUN ADJ (RURAL)'!$B$2*'PRECIOS SEGUN ADJ (RURAL)'!$C$2</f>
        <v>33700.800000000003</v>
      </c>
      <c r="P275" s="80" t="e" vm="1">
        <f>+[4]!NumLetras(O275,"PESO","PESOS DOMINICANOS","$EE $m CON #d/100 CENTAVOS")</f>
        <v>#VALUE!</v>
      </c>
      <c r="Q275" s="80">
        <f t="shared" si="204"/>
        <v>5392.13</v>
      </c>
      <c r="R275" s="165">
        <v>3</v>
      </c>
      <c r="S275" s="37">
        <f t="shared" si="180"/>
        <v>120</v>
      </c>
      <c r="T275" s="189">
        <v>33</v>
      </c>
      <c r="U275" s="80">
        <f>+R275*'PRECIOS SEGUN ADJ (RURAL)'!$B$3*'PRECIOS SEGUN ADJ (RURAL)'!$C$3</f>
        <v>3960</v>
      </c>
      <c r="V275" s="80" t="e" vm="1">
        <f>+[4]!NumLetras(U275,"PESO","PESOS DOMINICANOS","$EE $m CON #d/100 CENTAVOS")</f>
        <v>#VALUE!</v>
      </c>
      <c r="W275" s="192">
        <v>0</v>
      </c>
      <c r="X275" s="37">
        <f t="shared" si="214"/>
        <v>0</v>
      </c>
      <c r="Y275" s="189">
        <v>25.2</v>
      </c>
      <c r="Z275" s="80">
        <f>+W275*'PRECIOS SEGUN ADJ. (FRONTERIZO)'!$B$4*'PRECIOS SEGUN ADJ. (FRONTERIZO)'!$C$4</f>
        <v>0</v>
      </c>
      <c r="AA275" s="80" t="e" vm="1">
        <f>+[4]!NumLetras(Z275,"PESO","PESOS DOMINICANOS","$EE $m CON #d/100 CENTAVOS")</f>
        <v>#VALUE!</v>
      </c>
      <c r="AB275" s="165">
        <v>32</v>
      </c>
      <c r="AC275" s="37">
        <f t="shared" si="181"/>
        <v>1280</v>
      </c>
      <c r="AD275" s="189">
        <v>87.91</v>
      </c>
      <c r="AE275" s="80">
        <f>+AB275*'PRECIOS SEGUN ADJ (RURAL)'!$B$4*'PRECIOS SEGUN ADJ (RURAL)'!$C$4</f>
        <v>112524.79999999999</v>
      </c>
      <c r="AF275" s="80" t="e" vm="1">
        <f>+[4]!NumLetras(AE275,"PESO","PESOS DOMINICANOS","$EE $m CON #d/100 CENTAVOS")</f>
        <v>#VALUE!</v>
      </c>
      <c r="AG275" s="80">
        <f t="shared" si="205"/>
        <v>20254.46</v>
      </c>
      <c r="AH275" s="165">
        <v>39</v>
      </c>
      <c r="AI275" s="37">
        <f t="shared" si="182"/>
        <v>1560</v>
      </c>
      <c r="AJ275" s="189">
        <v>53.95</v>
      </c>
      <c r="AK275" s="80">
        <f>+AH275*'PRECIOS SEGUN ADJ (RURAL)'!$B$5*'PRECIOS SEGUN ADJ (RURAL)'!$C$5</f>
        <v>84162</v>
      </c>
      <c r="AL275" s="80" t="e" vm="1">
        <f>+[4]!NumLetras(AK275,"PESO","PESOS DOMINICANOS","$EE $m CON #d/100 CENTAVOS")</f>
        <v>#VALUE!</v>
      </c>
      <c r="AM275" s="165">
        <v>5</v>
      </c>
      <c r="AN275" s="37">
        <f t="shared" si="183"/>
        <v>200</v>
      </c>
      <c r="AO275" s="189">
        <v>29.05</v>
      </c>
      <c r="AP275" s="80">
        <f>+AM275*'PRECIOS SEGUN ADJ (RURAL)'!$B$6*'PRECIOS SEGUN ADJ (RURAL)'!$C$6</f>
        <v>5810</v>
      </c>
      <c r="AQ275" s="80" t="e" vm="1">
        <f>+[4]!NumLetras(AP275,"PESO","PESOS DOMINICANOS","$EE $m CON #d/100 CENTAVOS")</f>
        <v>#VALUE!</v>
      </c>
      <c r="AR275" s="80">
        <f t="shared" si="206"/>
        <v>929.6</v>
      </c>
      <c r="AS275" s="165">
        <v>12</v>
      </c>
      <c r="AT275" s="37">
        <f t="shared" si="184"/>
        <v>480</v>
      </c>
      <c r="AU275" s="189">
        <v>304.44</v>
      </c>
      <c r="AV275" s="80">
        <f>+AS275*'PRECIOS SEGUN ADJ (RURAL)'!$B$7*'PRECIOS SEGUN ADJ (RURAL)'!$C$7</f>
        <v>146131.19999999998</v>
      </c>
      <c r="AW275" s="80" t="e" vm="1">
        <f>+[4]!NumLetras(AV275,"PESO","PESOS DOMINICANOS","$EE $m CON #d/100 CENTAVOS")</f>
        <v>#VALUE!</v>
      </c>
      <c r="AX275" s="80">
        <f t="shared" si="207"/>
        <v>26303.62</v>
      </c>
      <c r="AY275" s="37">
        <v>0</v>
      </c>
      <c r="AZ275" s="37">
        <f t="shared" si="215"/>
        <v>0</v>
      </c>
      <c r="BA275" s="189">
        <v>18.899999999999999</v>
      </c>
      <c r="BB275" s="80">
        <f>+AY275*'PRECIOS SEGUN ADJ. (FRONTERIZO)'!$B$9*'PRECIOS SEGUN ADJ. (FRONTERIZO)'!$C$9</f>
        <v>0</v>
      </c>
      <c r="BC275" s="80" t="e" vm="1">
        <f>+[4]!NumLetras(BB275,"PESO","PESOS DOMINICANOS","$EE $m CON #d/100 CENTAVOS")</f>
        <v>#VALUE!</v>
      </c>
      <c r="BD275" s="165">
        <v>3</v>
      </c>
      <c r="BE275" s="37">
        <f t="shared" si="185"/>
        <v>120</v>
      </c>
      <c r="BF275" s="189">
        <v>140.38999999999999</v>
      </c>
      <c r="BG275" s="80">
        <f>+BD275*'PRECIOS SEGUN ADJ (RURAL)'!$B$8*'PRECIOS SEGUN ADJ (RURAL)'!$C$8</f>
        <v>16846.8</v>
      </c>
      <c r="BH275" s="80" t="e" vm="1">
        <f>+[4]!NumLetras(BG275,"PESO","PESOS DOMINICANOS","$EE $m CON #d/100 CENTAVOS")</f>
        <v>#VALUE!</v>
      </c>
      <c r="BI275" s="80">
        <f t="shared" si="208"/>
        <v>3032.42</v>
      </c>
      <c r="BJ275" s="37">
        <v>0</v>
      </c>
      <c r="BK275" s="37">
        <f t="shared" si="216"/>
        <v>0</v>
      </c>
      <c r="BL275" s="189">
        <v>31.459999999999997</v>
      </c>
      <c r="BM275" s="80">
        <f>+BJ275*'PRECIOS SEGUN ADJ. (FRONTERIZO)'!$B$11*'PRECIOS SEGUN ADJ. (FRONTERIZO)'!$C$11</f>
        <v>0</v>
      </c>
      <c r="BN275" s="80" t="e" vm="1">
        <f>+[4]!NumLetras(BM275,"PESO","PESOS DOMINICANOS","$EE $m CON #d/100 CENTAVOS")</f>
        <v>#VALUE!</v>
      </c>
      <c r="BO275" s="165">
        <v>10</v>
      </c>
      <c r="BP275" s="37">
        <f t="shared" si="186"/>
        <v>400</v>
      </c>
      <c r="BQ275" s="189">
        <v>68.099999999999994</v>
      </c>
      <c r="BR275" s="80">
        <f>+BO275*'PRECIOS SEGUN ADJ (RURAL)'!$B$9*'PRECIOS SEGUN ADJ (RURAL)'!$C$9</f>
        <v>27240</v>
      </c>
      <c r="BS275" s="80" t="e" vm="1">
        <f>+[4]!NumLetras(BR275,"PESO","PESOS DOMINICANOS","$EE $m CON #d/100 CENTAVOS")</f>
        <v>#VALUE!</v>
      </c>
      <c r="BT275" s="165">
        <v>208</v>
      </c>
      <c r="BU275" s="37">
        <f t="shared" si="209"/>
        <v>4160</v>
      </c>
      <c r="BV275" s="189">
        <v>5.5</v>
      </c>
      <c r="BW275" s="80">
        <f>+BT275*'PRECIOS SEGUN ADJ (RURAL)'!$B$10*'PRECIOS SEGUN ADJ (RURAL)'!$C$10</f>
        <v>22880</v>
      </c>
      <c r="BX275" s="80" t="e" vm="1">
        <f>+[4]!NumLetras(BW275,"PESO","PESOS DOMINICANOS","$EE $m CON #d/100 CENTAVOS")</f>
        <v>#VALUE!</v>
      </c>
      <c r="BY275" s="165">
        <v>208</v>
      </c>
      <c r="BZ275" s="37">
        <f t="shared" si="187"/>
        <v>8320</v>
      </c>
      <c r="CA275" s="189">
        <v>7.1500000000000012</v>
      </c>
      <c r="CB275" s="80">
        <f>+BY275*'PRECIOS SEGUN ADJ (RURAL)'!$B$11*'PRECIOS SEGUN ADJ (RURAL)'!$C$11</f>
        <v>59488</v>
      </c>
      <c r="CC275" s="80" t="e" vm="1">
        <f>+[4]!NumLetras(CB275,"PESO","PESOS DOMINICANOS","$EE $m CON #d/100 CENTAVOS")</f>
        <v>#VALUE!</v>
      </c>
      <c r="CD275" s="165">
        <v>208</v>
      </c>
      <c r="CE275" s="37">
        <f t="shared" si="188"/>
        <v>8320</v>
      </c>
      <c r="CF275" s="189">
        <v>6.84</v>
      </c>
      <c r="CG275" s="80">
        <f>+CD275*'PRECIOS SEGUN ADJ (RURAL)'!$B$12*'PRECIOS SEGUN ADJ (RURAL)'!$C$12</f>
        <v>56908.800000000003</v>
      </c>
      <c r="CH275" s="80" t="e" vm="1">
        <f>+[4]!NumLetras(CG275,"PESO","PESOS DOMINICANOS","$EE $m CON #d/100 CENTAVOS")</f>
        <v>#VALUE!</v>
      </c>
      <c r="CI275" s="37">
        <v>0</v>
      </c>
      <c r="CJ275" s="37">
        <f t="shared" si="217"/>
        <v>0</v>
      </c>
      <c r="CK275" s="189">
        <v>60</v>
      </c>
      <c r="CL275" s="80">
        <f>+CI275*'PRECIOS SEGUN ADJ. (FRONTERIZO)'!$B$16*'PRECIOS SEGUN ADJ. (FRONTERIZO)'!$C$16</f>
        <v>0</v>
      </c>
      <c r="CM275" s="80" t="e" vm="1">
        <f>+[4]!NumLetras(CL275,"PESO","PESOS DOMINICANOS","$EE $m CON #d/100 CENTAVOS")</f>
        <v>#VALUE!</v>
      </c>
      <c r="CN275" s="80">
        <f t="shared" si="189"/>
        <v>0</v>
      </c>
      <c r="CO275" s="37">
        <v>0</v>
      </c>
      <c r="CP275" s="37">
        <f t="shared" si="218"/>
        <v>0</v>
      </c>
      <c r="CQ275" s="189">
        <v>55.649999999999991</v>
      </c>
      <c r="CR275" s="80">
        <f>+CO275*'PRECIOS SEGUN ADJ. (FRONTERIZO)'!$B$17*'PRECIOS SEGUN ADJ. (FRONTERIZO)'!$C$17</f>
        <v>0</v>
      </c>
      <c r="CS275" s="80" t="e" vm="1">
        <f>+[4]!NumLetras(CR275,"PESO","PESOS DOMINICANOS","$EE $m CON #d/100 CENTAVOS")</f>
        <v>#VALUE!</v>
      </c>
      <c r="CT275" s="80">
        <f t="shared" si="190"/>
        <v>0</v>
      </c>
      <c r="CU275" s="165">
        <v>208</v>
      </c>
      <c r="CV275" s="37">
        <f t="shared" si="191"/>
        <v>8320</v>
      </c>
      <c r="CW275" s="189">
        <v>6.5999999999999988</v>
      </c>
      <c r="CX275" s="80">
        <f>+CU275*'PRECIOS SEGUN ADJ (RURAL)'!$B$14*'PRECIOS SEGUN ADJ (RURAL)'!$C$14</f>
        <v>54912</v>
      </c>
      <c r="CY275" s="80" t="e" vm="1">
        <f>+[4]!NumLetras(CX275,"PESO","PESOS DOMINICANOS","$EE $m CON #d/100 CENTAVOS")</f>
        <v>#VALUE!</v>
      </c>
      <c r="CZ275" s="37">
        <v>0</v>
      </c>
      <c r="DA275" s="37">
        <f t="shared" si="219"/>
        <v>0</v>
      </c>
      <c r="DB275" s="189">
        <v>65.75</v>
      </c>
      <c r="DC275" s="80">
        <f>+CZ275*'PRECIOS SEGUN ADJ. (FRONTERIZO)'!$B$19*'PRECIOS SEGUN ADJ. (FRONTERIZO)'!$C$19</f>
        <v>0</v>
      </c>
      <c r="DD275" s="80" t="e" vm="1">
        <f>+[4]!NumLetras(DC275,"PESO","PESOS DOMINICANOS","$EE $m CON #d/100 CENTAVOS")</f>
        <v>#VALUE!</v>
      </c>
      <c r="DE275" s="80">
        <f t="shared" si="192"/>
        <v>0</v>
      </c>
      <c r="DF275" s="165">
        <v>7</v>
      </c>
      <c r="DG275" s="37">
        <f t="shared" si="193"/>
        <v>280</v>
      </c>
      <c r="DH275" s="189">
        <v>82.59999999999998</v>
      </c>
      <c r="DI275" s="80">
        <f>+DF275*'PRECIOS SEGUN ADJ (RURAL)'!$B$15*'PRECIOS SEGUN ADJ (RURAL)'!$C$15</f>
        <v>23127.999999999996</v>
      </c>
      <c r="DJ275" s="80" t="e" vm="1">
        <f>+[4]!NumLetras(DI275,"PESO","PESOS DOMINICANOS","$EE $m CON #d/100 CENTAVOS")</f>
        <v>#VALUE!</v>
      </c>
      <c r="DK275" s="80">
        <f t="shared" si="210"/>
        <v>4163.04</v>
      </c>
      <c r="DL275" s="165">
        <v>208</v>
      </c>
      <c r="DM275" s="37">
        <f t="shared" si="194"/>
        <v>8320</v>
      </c>
      <c r="DN275" s="189">
        <v>23.059999999999995</v>
      </c>
      <c r="DO275" s="80">
        <f>+DL275*'PRECIOS SEGUN ADJ (RURAL)'!$B$17*'PRECIOS SEGUN ADJ (RURAL)'!$C$17</f>
        <v>191859.19999999998</v>
      </c>
      <c r="DP275" s="80" t="e" vm="1">
        <f>+[4]!NumLetras(DO275,"PESO","PESOS DOMINICANOS","$EE $m CON #d/100 CENTAVOS")</f>
        <v>#VALUE!</v>
      </c>
      <c r="DQ275" s="192">
        <v>0</v>
      </c>
      <c r="DR275" s="192">
        <f t="shared" si="220"/>
        <v>0</v>
      </c>
      <c r="DS275" s="189">
        <v>80.849999999999994</v>
      </c>
      <c r="DT275" s="80">
        <f>+DQ275*'PRECIOS SEGUN ADJ. (FRONTERIZO)'!$B$22*'PRECIOS SEGUN ADJ. (FRONTERIZO)'!$C$22</f>
        <v>0</v>
      </c>
      <c r="DU275" s="80" t="e" vm="1">
        <f>+[4]!NumLetras(DT275,"PESO","PESOS DOMINICANOS","$EE $m CON #d/100 CENTAVOS")</f>
        <v>#VALUE!</v>
      </c>
      <c r="DV275" s="165">
        <v>9</v>
      </c>
      <c r="DW275" s="37">
        <f t="shared" si="195"/>
        <v>360</v>
      </c>
      <c r="DX275" s="189">
        <v>21.83</v>
      </c>
      <c r="DY275" s="80">
        <f>+DV275*'PRECIOS SEGUN ADJ (RURAL)'!$B$19*'PRECIOS SEGUN ADJ (RURAL)'!$C$19</f>
        <v>7858.7999999999993</v>
      </c>
      <c r="DZ275" s="80" t="e" vm="1">
        <f>+[4]!NumLetras(DY275,"PESO","PESOS DOMINICANOS","$EE $m CON #d/100 CENTAVOS")</f>
        <v>#VALUE!</v>
      </c>
      <c r="EA275" s="80">
        <f t="shared" si="211"/>
        <v>1414.58</v>
      </c>
      <c r="EB275" s="165">
        <v>30</v>
      </c>
      <c r="EC275" s="37">
        <f t="shared" si="196"/>
        <v>1200</v>
      </c>
      <c r="ED275" s="189">
        <v>33</v>
      </c>
      <c r="EE275" s="80">
        <f>+EB275*'PRECIOS SEGUN ADJ (RURAL)'!$B$20*'PRECIOS SEGUN ADJ (RURAL)'!$C$20</f>
        <v>39600</v>
      </c>
      <c r="EF275" s="80" t="e" vm="1">
        <f>+[4]!NumLetras(EE275,"PESO","PESOS DOMINICANOS","$EE $m CON #d/100 CENTAVOS")</f>
        <v>#VALUE!</v>
      </c>
      <c r="EG275" s="37">
        <v>0</v>
      </c>
      <c r="EH275" s="37">
        <f t="shared" si="221"/>
        <v>0</v>
      </c>
      <c r="EI275" s="189">
        <v>15.789999999999997</v>
      </c>
      <c r="EJ275" s="80">
        <f>+EG275*'PRECIOS SEGUN ADJ. (FRONTERIZO)'!$B$25*'PRECIOS SEGUN ADJ. (FRONTERIZO)'!$C$25</f>
        <v>0</v>
      </c>
      <c r="EK275" s="80" t="e" vm="1">
        <f>+[4]!NumLetras(EJ275,"PESO","PESOS DOMINICANOS","$EE $m CON #d/100 CENTAVOS")</f>
        <v>#VALUE!</v>
      </c>
      <c r="EL275" s="37">
        <v>0</v>
      </c>
      <c r="EM275" s="37">
        <f t="shared" si="222"/>
        <v>0</v>
      </c>
      <c r="EN275" s="189">
        <v>31.5</v>
      </c>
      <c r="EO275" s="80">
        <f>+EL275*'PRECIOS SEGUN ADJ. (FRONTERIZO)'!$B$26*'PRECIOS SEGUN ADJ. (FRONTERIZO)'!$C$26</f>
        <v>0</v>
      </c>
      <c r="EP275" s="80" t="e" vm="1">
        <f>+[4]!NumLetras(EO275,"PESO","PESOS DOMINICANOS","$EE $m CON #d/100 CENTAVOS")</f>
        <v>#VALUE!</v>
      </c>
      <c r="EQ275" s="193">
        <v>27</v>
      </c>
      <c r="ER275" s="194">
        <f t="shared" si="197"/>
        <v>1080</v>
      </c>
      <c r="ES275" s="195">
        <v>21.68</v>
      </c>
      <c r="ET275" s="196">
        <f>+EQ275*'PRECIOS SEGUN ADJ (RURAL)'!$B$13*'PRECIOS SEGUN ADJ (RURAL)'!$C$13</f>
        <v>23414.400000000001</v>
      </c>
      <c r="EU275" s="196" t="e" vm="1">
        <f>+[4]!NumLetras(ET275,"PESO","PESOS DOMINICANOS","$EE $m CON #d/100 CENTAVOS")</f>
        <v>#VALUE!</v>
      </c>
      <c r="EV275" s="197">
        <v>208</v>
      </c>
      <c r="EW275" s="198">
        <f t="shared" si="212"/>
        <v>4160</v>
      </c>
      <c r="EX275" s="199">
        <v>5.5</v>
      </c>
      <c r="EY275" s="200">
        <f>+EV275*'PRECIOS SEGUN ADJ (RURAL)'!$B$16*'PRECIOS SEGUN ADJ (RURAL)'!$C$16</f>
        <v>22880</v>
      </c>
      <c r="EZ275" s="200" t="e" vm="1">
        <f>+[4]!NumLetras(EY275,"PESO","PESOS DOMINICANOS","$EE $m CON #d/100 CENTAVOS")</f>
        <v>#VALUE!</v>
      </c>
      <c r="FA275" s="201">
        <v>12</v>
      </c>
      <c r="FB275" s="202">
        <f t="shared" si="198"/>
        <v>480</v>
      </c>
      <c r="FC275" s="203">
        <v>220</v>
      </c>
      <c r="FD275" s="204">
        <f>+FA275*'PRECIOS SEGUN ADJ (RURAL)'!$B$18*'PRECIOS SEGUN ADJ (RURAL)'!$C$18</f>
        <v>105600</v>
      </c>
      <c r="FE275" s="204" t="e" vm="1">
        <f>+[4]!NumLetras(FD275,"PESO","PESOS DOMINICANOS","$EE $m CON #d/100 CENTAVOS")</f>
        <v>#VALUE!</v>
      </c>
      <c r="FF275" s="204">
        <f t="shared" si="213"/>
        <v>19008</v>
      </c>
      <c r="FG275" s="80">
        <f t="shared" si="224"/>
        <v>1038904.7999999999</v>
      </c>
      <c r="FH275" s="80" t="e" vm="1">
        <f>+[4]!NumLetras(FG275,"PESO","PESOS DOMINICANOS","$EE $m CON #d/100 CENTAVOS")</f>
        <v>#VALUE!</v>
      </c>
      <c r="FI275" s="80">
        <f t="shared" si="223"/>
        <v>80497.850000000006</v>
      </c>
      <c r="FJ275" s="80" t="e" vm="1">
        <f>+[4]!NumLetras(FI275,"PESO","PESOS DOMINICANOS","$EE $m CON #d/100 CENTAVOS")</f>
        <v>#VALUE!</v>
      </c>
      <c r="FK275" s="80">
        <f t="shared" si="199"/>
        <v>958406.95</v>
      </c>
      <c r="FL275" s="80" t="e" vm="1">
        <f>+[4]!NumLetras(FK275,"PESO","PESOS DOMINICANOS","$EE $m CON #d/100 CENTAVOS")</f>
        <v>#VALUE!</v>
      </c>
      <c r="FM275" s="80">
        <f t="shared" si="200"/>
        <v>207780.96</v>
      </c>
      <c r="FN275" s="80" t="e" vm="1">
        <f>+[4]!NumLetras(FM275,"PESO","PESOS DOMINICANOS","$EE $m CON #d/100 CENTAVOS")</f>
        <v>#VALUE!</v>
      </c>
      <c r="FO275" s="80">
        <f t="shared" si="201"/>
        <v>10389.049999999999</v>
      </c>
      <c r="FP275" s="80" t="e" vm="1">
        <f>+[4]!NumLetras(FO275,"PESO","PESOS DOMINICANOS","$EE $m CON #d/100 CENTAVOS")</f>
        <v>#VALUE!</v>
      </c>
      <c r="FQ275" s="80"/>
      <c r="FR275" s="80">
        <f t="shared" si="202"/>
        <v>831123.84</v>
      </c>
      <c r="FS275" s="80" t="e" vm="1">
        <f>+[4]!NumLetras(FR275,"PESO","PESOS DOMINICANOS","$EE $m CON #d/100 CENTAVOS")</f>
        <v>#VALUE!</v>
      </c>
      <c r="FT275" s="37" t="str">
        <f>+VLOOKUP(D275,'RURAL XENIA'!F:G,2,0)</f>
        <v>R-06</v>
      </c>
    </row>
    <row r="276" spans="1:176">
      <c r="A276" s="37">
        <v>165</v>
      </c>
      <c r="B276" s="37">
        <v>165</v>
      </c>
      <c r="C276" s="26" t="s">
        <v>3899</v>
      </c>
      <c r="D276" s="37">
        <v>131169791</v>
      </c>
      <c r="E276" s="37">
        <f>+VLOOKUP(D276,'INFORMACION DE PROVEEDORES'!C:I,2,0)</f>
        <v>131169791</v>
      </c>
      <c r="F276" s="26" t="str">
        <f>+VLOOKUP(D276,'INFORMACION DE PROVEEDORES'!C:J,4,0)</f>
        <v>ANDERSON ALBURQUERQUE BALBUENA</v>
      </c>
      <c r="G276" s="37" t="str">
        <f>+VLOOKUP(D276,'INFORMACION DE PROVEEDORES'!C:K,5,0)</f>
        <v>226-0010910-6</v>
      </c>
      <c r="H276" s="26" t="str">
        <f>+VLOOKUP(D276,'INFORMACION DE PROVEEDORES'!C:L,7,0)</f>
        <v xml:space="preserve">CALLE RODEO NO.98, KENNEDY 1RO, </v>
      </c>
      <c r="I276" s="37" t="str">
        <f>+VLOOKUP(D276,'INFORMACION DE PROVEEDORES'!C:M,3,0)</f>
        <v xml:space="preserve"> JURÍDICA</v>
      </c>
      <c r="J276" s="37">
        <v>4</v>
      </c>
      <c r="K276" s="37">
        <v>281</v>
      </c>
      <c r="L276" s="37">
        <v>20</v>
      </c>
      <c r="M276" s="37">
        <f t="shared" si="203"/>
        <v>800</v>
      </c>
      <c r="N276" s="189">
        <v>60.180000000000007</v>
      </c>
      <c r="O276" s="80">
        <f>+L276*'PRECIOS SEGUN ADJ (RURAL)'!$B$2*'PRECIOS SEGUN ADJ (RURAL)'!$C$2</f>
        <v>48144</v>
      </c>
      <c r="P276" s="80" t="e" vm="1">
        <f>+[4]!NumLetras(O276,"PESO","PESOS DOMINICANOS","$EE $m CON #d/100 CENTAVOS")</f>
        <v>#VALUE!</v>
      </c>
      <c r="Q276" s="80">
        <f t="shared" si="204"/>
        <v>7703.04</v>
      </c>
      <c r="R276" s="165">
        <v>6</v>
      </c>
      <c r="S276" s="37">
        <f t="shared" si="180"/>
        <v>240</v>
      </c>
      <c r="T276" s="189">
        <v>33</v>
      </c>
      <c r="U276" s="80">
        <f>+R276*'PRECIOS SEGUN ADJ (RURAL)'!$B$3*'PRECIOS SEGUN ADJ (RURAL)'!$C$3</f>
        <v>7920</v>
      </c>
      <c r="V276" s="80" t="e" vm="1">
        <f>+[4]!NumLetras(U276,"PESO","PESOS DOMINICANOS","$EE $m CON #d/100 CENTAVOS")</f>
        <v>#VALUE!</v>
      </c>
      <c r="W276" s="192">
        <v>0</v>
      </c>
      <c r="X276" s="37">
        <f t="shared" si="214"/>
        <v>0</v>
      </c>
      <c r="Y276" s="189">
        <v>25.2</v>
      </c>
      <c r="Z276" s="80">
        <f>+W276*'PRECIOS SEGUN ADJ. (FRONTERIZO)'!$B$4*'PRECIOS SEGUN ADJ. (FRONTERIZO)'!$C$4</f>
        <v>0</v>
      </c>
      <c r="AA276" s="80" t="e" vm="1">
        <f>+[4]!NumLetras(Z276,"PESO","PESOS DOMINICANOS","$EE $m CON #d/100 CENTAVOS")</f>
        <v>#VALUE!</v>
      </c>
      <c r="AB276" s="165">
        <v>44</v>
      </c>
      <c r="AC276" s="37">
        <f t="shared" si="181"/>
        <v>1760</v>
      </c>
      <c r="AD276" s="189">
        <v>87.91</v>
      </c>
      <c r="AE276" s="80">
        <f>+AB276*'PRECIOS SEGUN ADJ (RURAL)'!$B$4*'PRECIOS SEGUN ADJ (RURAL)'!$C$4</f>
        <v>154721.60000000001</v>
      </c>
      <c r="AF276" s="80" t="e" vm="1">
        <f>+[4]!NumLetras(AE276,"PESO","PESOS DOMINICANOS","$EE $m CON #d/100 CENTAVOS")</f>
        <v>#VALUE!</v>
      </c>
      <c r="AG276" s="80">
        <f t="shared" si="205"/>
        <v>27849.89</v>
      </c>
      <c r="AH276" s="165">
        <v>53</v>
      </c>
      <c r="AI276" s="37">
        <f t="shared" si="182"/>
        <v>2120</v>
      </c>
      <c r="AJ276" s="189">
        <v>53.95</v>
      </c>
      <c r="AK276" s="80">
        <f>+AH276*'PRECIOS SEGUN ADJ (RURAL)'!$B$5*'PRECIOS SEGUN ADJ (RURAL)'!$C$5</f>
        <v>114374.00000000001</v>
      </c>
      <c r="AL276" s="80" t="e" vm="1">
        <f>+[4]!NumLetras(AK276,"PESO","PESOS DOMINICANOS","$EE $m CON #d/100 CENTAVOS")</f>
        <v>#VALUE!</v>
      </c>
      <c r="AM276" s="165">
        <v>8</v>
      </c>
      <c r="AN276" s="37">
        <f t="shared" si="183"/>
        <v>320</v>
      </c>
      <c r="AO276" s="189">
        <v>29.05</v>
      </c>
      <c r="AP276" s="80">
        <f>+AM276*'PRECIOS SEGUN ADJ (RURAL)'!$B$6*'PRECIOS SEGUN ADJ (RURAL)'!$C$6</f>
        <v>9296</v>
      </c>
      <c r="AQ276" s="80" t="e" vm="1">
        <f>+[4]!NumLetras(AP276,"PESO","PESOS DOMINICANOS","$EE $m CON #d/100 CENTAVOS")</f>
        <v>#VALUE!</v>
      </c>
      <c r="AR276" s="80">
        <f t="shared" si="206"/>
        <v>1487.36</v>
      </c>
      <c r="AS276" s="165">
        <v>18</v>
      </c>
      <c r="AT276" s="37">
        <f t="shared" si="184"/>
        <v>720</v>
      </c>
      <c r="AU276" s="189">
        <v>304.44</v>
      </c>
      <c r="AV276" s="80">
        <f>+AS276*'PRECIOS SEGUN ADJ (RURAL)'!$B$7*'PRECIOS SEGUN ADJ (RURAL)'!$C$7</f>
        <v>219196.79999999999</v>
      </c>
      <c r="AW276" s="80" t="e" vm="1">
        <f>+[4]!NumLetras(AV276,"PESO","PESOS DOMINICANOS","$EE $m CON #d/100 CENTAVOS")</f>
        <v>#VALUE!</v>
      </c>
      <c r="AX276" s="80">
        <f t="shared" si="207"/>
        <v>39455.42</v>
      </c>
      <c r="AY276" s="37">
        <v>0</v>
      </c>
      <c r="AZ276" s="37">
        <f t="shared" si="215"/>
        <v>0</v>
      </c>
      <c r="BA276" s="189">
        <v>18.899999999999999</v>
      </c>
      <c r="BB276" s="80">
        <f>+AY276*'PRECIOS SEGUN ADJ. (FRONTERIZO)'!$B$9*'PRECIOS SEGUN ADJ. (FRONTERIZO)'!$C$9</f>
        <v>0</v>
      </c>
      <c r="BC276" s="80" t="e" vm="1">
        <f>+[4]!NumLetras(BB276,"PESO","PESOS DOMINICANOS","$EE $m CON #d/100 CENTAVOS")</f>
        <v>#VALUE!</v>
      </c>
      <c r="BD276" s="165">
        <v>6</v>
      </c>
      <c r="BE276" s="37">
        <f t="shared" si="185"/>
        <v>240</v>
      </c>
      <c r="BF276" s="189">
        <v>140.38999999999999</v>
      </c>
      <c r="BG276" s="80">
        <f>+BD276*'PRECIOS SEGUN ADJ (RURAL)'!$B$8*'PRECIOS SEGUN ADJ (RURAL)'!$C$8</f>
        <v>33693.599999999999</v>
      </c>
      <c r="BH276" s="80" t="e" vm="1">
        <f>+[4]!NumLetras(BG276,"PESO","PESOS DOMINICANOS","$EE $m CON #d/100 CENTAVOS")</f>
        <v>#VALUE!</v>
      </c>
      <c r="BI276" s="80">
        <f t="shared" si="208"/>
        <v>6064.85</v>
      </c>
      <c r="BJ276" s="37">
        <v>0</v>
      </c>
      <c r="BK276" s="37">
        <f t="shared" si="216"/>
        <v>0</v>
      </c>
      <c r="BL276" s="189">
        <v>31.459999999999997</v>
      </c>
      <c r="BM276" s="80">
        <f>+BJ276*'PRECIOS SEGUN ADJ. (FRONTERIZO)'!$B$11*'PRECIOS SEGUN ADJ. (FRONTERIZO)'!$C$11</f>
        <v>0</v>
      </c>
      <c r="BN276" s="80" t="e" vm="1">
        <f>+[4]!NumLetras(BM276,"PESO","PESOS DOMINICANOS","$EE $m CON #d/100 CENTAVOS")</f>
        <v>#VALUE!</v>
      </c>
      <c r="BO276" s="165">
        <v>14</v>
      </c>
      <c r="BP276" s="37">
        <f t="shared" si="186"/>
        <v>560</v>
      </c>
      <c r="BQ276" s="189">
        <v>68.099999999999994</v>
      </c>
      <c r="BR276" s="80">
        <f>+BO276*'PRECIOS SEGUN ADJ (RURAL)'!$B$9*'PRECIOS SEGUN ADJ (RURAL)'!$C$9</f>
        <v>38135.999999999993</v>
      </c>
      <c r="BS276" s="80" t="e" vm="1">
        <f>+[4]!NumLetras(BR276,"PESO","PESOS DOMINICANOS","$EE $m CON #d/100 CENTAVOS")</f>
        <v>#VALUE!</v>
      </c>
      <c r="BT276" s="165">
        <v>281</v>
      </c>
      <c r="BU276" s="37">
        <f t="shared" si="209"/>
        <v>5620</v>
      </c>
      <c r="BV276" s="189">
        <v>5.5</v>
      </c>
      <c r="BW276" s="80">
        <f>+BT276*'PRECIOS SEGUN ADJ (RURAL)'!$B$10*'PRECIOS SEGUN ADJ (RURAL)'!$C$10</f>
        <v>30910</v>
      </c>
      <c r="BX276" s="80" t="e" vm="1">
        <f>+[4]!NumLetras(BW276,"PESO","PESOS DOMINICANOS","$EE $m CON #d/100 CENTAVOS")</f>
        <v>#VALUE!</v>
      </c>
      <c r="BY276" s="165">
        <v>281</v>
      </c>
      <c r="BZ276" s="37">
        <f t="shared" si="187"/>
        <v>11240</v>
      </c>
      <c r="CA276" s="189">
        <v>7.1500000000000012</v>
      </c>
      <c r="CB276" s="80">
        <f>+BY276*'PRECIOS SEGUN ADJ (RURAL)'!$B$11*'PRECIOS SEGUN ADJ (RURAL)'!$C$11</f>
        <v>80366</v>
      </c>
      <c r="CC276" s="80" t="e" vm="1">
        <f>+[4]!NumLetras(CB276,"PESO","PESOS DOMINICANOS","$EE $m CON #d/100 CENTAVOS")</f>
        <v>#VALUE!</v>
      </c>
      <c r="CD276" s="165">
        <v>281</v>
      </c>
      <c r="CE276" s="37">
        <f t="shared" si="188"/>
        <v>11240</v>
      </c>
      <c r="CF276" s="189">
        <v>6.84</v>
      </c>
      <c r="CG276" s="80">
        <f>+CD276*'PRECIOS SEGUN ADJ (RURAL)'!$B$12*'PRECIOS SEGUN ADJ (RURAL)'!$C$12</f>
        <v>76881.600000000006</v>
      </c>
      <c r="CH276" s="80" t="e" vm="1">
        <f>+[4]!NumLetras(CG276,"PESO","PESOS DOMINICANOS","$EE $m CON #d/100 CENTAVOS")</f>
        <v>#VALUE!</v>
      </c>
      <c r="CI276" s="37">
        <v>0</v>
      </c>
      <c r="CJ276" s="37">
        <f t="shared" si="217"/>
        <v>0</v>
      </c>
      <c r="CK276" s="189">
        <v>60</v>
      </c>
      <c r="CL276" s="80">
        <f>+CI276*'PRECIOS SEGUN ADJ. (FRONTERIZO)'!$B$16*'PRECIOS SEGUN ADJ. (FRONTERIZO)'!$C$16</f>
        <v>0</v>
      </c>
      <c r="CM276" s="80" t="e" vm="1">
        <f>+[4]!NumLetras(CL276,"PESO","PESOS DOMINICANOS","$EE $m CON #d/100 CENTAVOS")</f>
        <v>#VALUE!</v>
      </c>
      <c r="CN276" s="80">
        <f t="shared" si="189"/>
        <v>0</v>
      </c>
      <c r="CO276" s="37">
        <v>0</v>
      </c>
      <c r="CP276" s="37">
        <f t="shared" si="218"/>
        <v>0</v>
      </c>
      <c r="CQ276" s="189">
        <v>55.649999999999991</v>
      </c>
      <c r="CR276" s="80">
        <f>+CO276*'PRECIOS SEGUN ADJ. (FRONTERIZO)'!$B$17*'PRECIOS SEGUN ADJ. (FRONTERIZO)'!$C$17</f>
        <v>0</v>
      </c>
      <c r="CS276" s="80" t="e" vm="1">
        <f>+[4]!NumLetras(CR276,"PESO","PESOS DOMINICANOS","$EE $m CON #d/100 CENTAVOS")</f>
        <v>#VALUE!</v>
      </c>
      <c r="CT276" s="80">
        <f t="shared" si="190"/>
        <v>0</v>
      </c>
      <c r="CU276" s="165">
        <v>281</v>
      </c>
      <c r="CV276" s="37">
        <f t="shared" si="191"/>
        <v>11240</v>
      </c>
      <c r="CW276" s="189">
        <v>6.5999999999999988</v>
      </c>
      <c r="CX276" s="80">
        <f>+CU276*'PRECIOS SEGUN ADJ (RURAL)'!$B$14*'PRECIOS SEGUN ADJ (RURAL)'!$C$14</f>
        <v>74184</v>
      </c>
      <c r="CY276" s="80" t="e" vm="1">
        <f>+[4]!NumLetras(CX276,"PESO","PESOS DOMINICANOS","$EE $m CON #d/100 CENTAVOS")</f>
        <v>#VALUE!</v>
      </c>
      <c r="CZ276" s="37">
        <v>0</v>
      </c>
      <c r="DA276" s="37">
        <f t="shared" si="219"/>
        <v>0</v>
      </c>
      <c r="DB276" s="189">
        <v>65.75</v>
      </c>
      <c r="DC276" s="80">
        <f>+CZ276*'PRECIOS SEGUN ADJ. (FRONTERIZO)'!$B$19*'PRECIOS SEGUN ADJ. (FRONTERIZO)'!$C$19</f>
        <v>0</v>
      </c>
      <c r="DD276" s="80" t="e" vm="1">
        <f>+[4]!NumLetras(DC276,"PESO","PESOS DOMINICANOS","$EE $m CON #d/100 CENTAVOS")</f>
        <v>#VALUE!</v>
      </c>
      <c r="DE276" s="80">
        <f t="shared" si="192"/>
        <v>0</v>
      </c>
      <c r="DF276" s="165">
        <v>12</v>
      </c>
      <c r="DG276" s="37">
        <f t="shared" si="193"/>
        <v>480</v>
      </c>
      <c r="DH276" s="189">
        <v>82.59999999999998</v>
      </c>
      <c r="DI276" s="80">
        <f>+DF276*'PRECIOS SEGUN ADJ (RURAL)'!$B$15*'PRECIOS SEGUN ADJ (RURAL)'!$C$15</f>
        <v>39648</v>
      </c>
      <c r="DJ276" s="80" t="e" vm="1">
        <f>+[4]!NumLetras(DI276,"PESO","PESOS DOMINICANOS","$EE $m CON #d/100 CENTAVOS")</f>
        <v>#VALUE!</v>
      </c>
      <c r="DK276" s="80">
        <f t="shared" si="210"/>
        <v>7136.64</v>
      </c>
      <c r="DL276" s="165">
        <v>281</v>
      </c>
      <c r="DM276" s="37">
        <f t="shared" si="194"/>
        <v>11240</v>
      </c>
      <c r="DN276" s="189">
        <v>23.059999999999995</v>
      </c>
      <c r="DO276" s="80">
        <f>+DL276*'PRECIOS SEGUN ADJ (RURAL)'!$B$17*'PRECIOS SEGUN ADJ (RURAL)'!$C$17</f>
        <v>259194.4</v>
      </c>
      <c r="DP276" s="80" t="e" vm="1">
        <f>+[4]!NumLetras(DO276,"PESO","PESOS DOMINICANOS","$EE $m CON #d/100 CENTAVOS")</f>
        <v>#VALUE!</v>
      </c>
      <c r="DQ276" s="192">
        <v>0</v>
      </c>
      <c r="DR276" s="192">
        <f t="shared" si="220"/>
        <v>0</v>
      </c>
      <c r="DS276" s="189">
        <v>80.849999999999994</v>
      </c>
      <c r="DT276" s="80">
        <f>+DQ276*'PRECIOS SEGUN ADJ. (FRONTERIZO)'!$B$22*'PRECIOS SEGUN ADJ. (FRONTERIZO)'!$C$22</f>
        <v>0</v>
      </c>
      <c r="DU276" s="80" t="e" vm="1">
        <f>+[4]!NumLetras(DT276,"PESO","PESOS DOMINICANOS","$EE $m CON #d/100 CENTAVOS")</f>
        <v>#VALUE!</v>
      </c>
      <c r="DV276" s="165">
        <v>14</v>
      </c>
      <c r="DW276" s="37">
        <f t="shared" si="195"/>
        <v>560</v>
      </c>
      <c r="DX276" s="189">
        <v>21.83</v>
      </c>
      <c r="DY276" s="80">
        <f>+DV276*'PRECIOS SEGUN ADJ (RURAL)'!$B$19*'PRECIOS SEGUN ADJ (RURAL)'!$C$19</f>
        <v>12224.8</v>
      </c>
      <c r="DZ276" s="80" t="e" vm="1">
        <f>+[4]!NumLetras(DY276,"PESO","PESOS DOMINICANOS","$EE $m CON #d/100 CENTAVOS")</f>
        <v>#VALUE!</v>
      </c>
      <c r="EA276" s="80">
        <f t="shared" si="211"/>
        <v>2200.46</v>
      </c>
      <c r="EB276" s="165">
        <v>42</v>
      </c>
      <c r="EC276" s="37">
        <f t="shared" si="196"/>
        <v>1680</v>
      </c>
      <c r="ED276" s="189">
        <v>33</v>
      </c>
      <c r="EE276" s="80">
        <f>+EB276*'PRECIOS SEGUN ADJ (RURAL)'!$B$20*'PRECIOS SEGUN ADJ (RURAL)'!$C$20</f>
        <v>55440</v>
      </c>
      <c r="EF276" s="80" t="e" vm="1">
        <f>+[4]!NumLetras(EE276,"PESO","PESOS DOMINICANOS","$EE $m CON #d/100 CENTAVOS")</f>
        <v>#VALUE!</v>
      </c>
      <c r="EG276" s="37">
        <v>0</v>
      </c>
      <c r="EH276" s="37">
        <f t="shared" si="221"/>
        <v>0</v>
      </c>
      <c r="EI276" s="189">
        <v>15.789999999999997</v>
      </c>
      <c r="EJ276" s="80">
        <f>+EG276*'PRECIOS SEGUN ADJ. (FRONTERIZO)'!$B$25*'PRECIOS SEGUN ADJ. (FRONTERIZO)'!$C$25</f>
        <v>0</v>
      </c>
      <c r="EK276" s="80" t="e" vm="1">
        <f>+[4]!NumLetras(EJ276,"PESO","PESOS DOMINICANOS","$EE $m CON #d/100 CENTAVOS")</f>
        <v>#VALUE!</v>
      </c>
      <c r="EL276" s="37">
        <v>0</v>
      </c>
      <c r="EM276" s="37">
        <f t="shared" si="222"/>
        <v>0</v>
      </c>
      <c r="EN276" s="189">
        <v>31.5</v>
      </c>
      <c r="EO276" s="80">
        <f>+EL276*'PRECIOS SEGUN ADJ. (FRONTERIZO)'!$B$26*'PRECIOS SEGUN ADJ. (FRONTERIZO)'!$C$26</f>
        <v>0</v>
      </c>
      <c r="EP276" s="80" t="e" vm="1">
        <f>+[4]!NumLetras(EO276,"PESO","PESOS DOMINICANOS","$EE $m CON #d/100 CENTAVOS")</f>
        <v>#VALUE!</v>
      </c>
      <c r="EQ276" s="193">
        <v>37</v>
      </c>
      <c r="ER276" s="194">
        <f t="shared" si="197"/>
        <v>1480</v>
      </c>
      <c r="ES276" s="195">
        <v>21.68</v>
      </c>
      <c r="ET276" s="196">
        <f>+EQ276*'PRECIOS SEGUN ADJ (RURAL)'!$B$13*'PRECIOS SEGUN ADJ (RURAL)'!$C$13</f>
        <v>32086.399999999998</v>
      </c>
      <c r="EU276" s="196" t="e" vm="1">
        <f>+[4]!NumLetras(ET276,"PESO","PESOS DOMINICANOS","$EE $m CON #d/100 CENTAVOS")</f>
        <v>#VALUE!</v>
      </c>
      <c r="EV276" s="197">
        <v>281</v>
      </c>
      <c r="EW276" s="198">
        <f t="shared" si="212"/>
        <v>5620</v>
      </c>
      <c r="EX276" s="199">
        <v>5.5</v>
      </c>
      <c r="EY276" s="200">
        <f>+EV276*'PRECIOS SEGUN ADJ (RURAL)'!$B$16*'PRECIOS SEGUN ADJ (RURAL)'!$C$16</f>
        <v>30910</v>
      </c>
      <c r="EZ276" s="200" t="e" vm="1">
        <f>+[4]!NumLetras(EY276,"PESO","PESOS DOMINICANOS","$EE $m CON #d/100 CENTAVOS")</f>
        <v>#VALUE!</v>
      </c>
      <c r="FA276" s="201">
        <v>18</v>
      </c>
      <c r="FB276" s="202">
        <f t="shared" si="198"/>
        <v>720</v>
      </c>
      <c r="FC276" s="203">
        <v>220</v>
      </c>
      <c r="FD276" s="204">
        <f>+FA276*'PRECIOS SEGUN ADJ (RURAL)'!$B$18*'PRECIOS SEGUN ADJ (RURAL)'!$C$18</f>
        <v>158400</v>
      </c>
      <c r="FE276" s="204" t="e" vm="1">
        <f>+[4]!NumLetras(FD276,"PESO","PESOS DOMINICANOS","$EE $m CON #d/100 CENTAVOS")</f>
        <v>#VALUE!</v>
      </c>
      <c r="FF276" s="204">
        <f t="shared" si="213"/>
        <v>28512</v>
      </c>
      <c r="FG276" s="80">
        <f t="shared" si="224"/>
        <v>1475727.2</v>
      </c>
      <c r="FH276" s="80" t="e" vm="1">
        <f>+[4]!NumLetras(FG276,"PESO","PESOS DOMINICANOS","$EE $m CON #d/100 CENTAVOS")</f>
        <v>#VALUE!</v>
      </c>
      <c r="FI276" s="80">
        <f t="shared" si="223"/>
        <v>120409.66</v>
      </c>
      <c r="FJ276" s="80" t="e" vm="1">
        <f>+[4]!NumLetras(FI276,"PESO","PESOS DOMINICANOS","$EE $m CON #d/100 CENTAVOS")</f>
        <v>#VALUE!</v>
      </c>
      <c r="FK276" s="80">
        <f t="shared" si="199"/>
        <v>1355317.54</v>
      </c>
      <c r="FL276" s="80" t="e" vm="1">
        <f>+[4]!NumLetras(FK276,"PESO","PESOS DOMINICANOS","$EE $m CON #d/100 CENTAVOS")</f>
        <v>#VALUE!</v>
      </c>
      <c r="FM276" s="80">
        <f t="shared" si="200"/>
        <v>295145.44</v>
      </c>
      <c r="FN276" s="80" t="e" vm="1">
        <f>+[4]!NumLetras(FM276,"PESO","PESOS DOMINICANOS","$EE $m CON #d/100 CENTAVOS")</f>
        <v>#VALUE!</v>
      </c>
      <c r="FO276" s="80">
        <f t="shared" si="201"/>
        <v>14757.27</v>
      </c>
      <c r="FP276" s="80" t="e" vm="1">
        <f>+[4]!NumLetras(FO276,"PESO","PESOS DOMINICANOS","$EE $m CON #d/100 CENTAVOS")</f>
        <v>#VALUE!</v>
      </c>
      <c r="FQ276" s="80"/>
      <c r="FR276" s="80">
        <f t="shared" si="202"/>
        <v>1180581.76</v>
      </c>
      <c r="FS276" s="80" t="e" vm="1">
        <f>+[4]!NumLetras(FR276,"PESO","PESOS DOMINICANOS","$EE $m CON #d/100 CENTAVOS")</f>
        <v>#VALUE!</v>
      </c>
      <c r="FT276" s="37" t="str">
        <f>+VLOOKUP(D276,'RURAL XENIA'!F:G,2,0)</f>
        <v>R-05</v>
      </c>
    </row>
    <row r="284" spans="1:176">
      <c r="FI284" s="80"/>
    </row>
  </sheetData>
  <autoFilter ref="A1:FT276" xr:uid="{00000000-0009-0000-0000-000009000000}"/>
  <pageMargins left="0.7" right="0.7" top="0.75" bottom="0.75" header="0.3" footer="0.3"/>
  <legacy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filterMode="1"/>
  <dimension ref="A1:I420"/>
  <sheetViews>
    <sheetView workbookViewId="0">
      <selection activeCell="G291" sqref="G291"/>
    </sheetView>
  </sheetViews>
  <sheetFormatPr defaultRowHeight="15"/>
  <cols>
    <col min="1" max="1" width="10.42578125" bestFit="1" customWidth="1"/>
    <col min="2" max="2" width="69.28515625" bestFit="1" customWidth="1"/>
    <col min="3" max="3" width="28.140625" style="40" bestFit="1" customWidth="1"/>
    <col min="4" max="4" width="28.140625" bestFit="1" customWidth="1"/>
    <col min="5" max="5" width="23.28515625" style="40" bestFit="1" customWidth="1"/>
    <col min="6" max="6" width="46.7109375" bestFit="1" customWidth="1"/>
    <col min="7" max="7" width="15.5703125" style="40" bestFit="1" customWidth="1"/>
    <col min="8" max="8" width="15.5703125" style="40" customWidth="1"/>
    <col min="9" max="9" width="124" style="39" bestFit="1" customWidth="1"/>
  </cols>
  <sheetData>
    <row r="1" spans="1:9">
      <c r="A1" t="s">
        <v>3975</v>
      </c>
      <c r="B1" s="171" t="s">
        <v>3976</v>
      </c>
      <c r="C1" s="175" t="s">
        <v>3977</v>
      </c>
      <c r="D1" s="171" t="s">
        <v>3977</v>
      </c>
      <c r="E1" s="172" t="s">
        <v>3978</v>
      </c>
      <c r="F1" s="172" t="s">
        <v>3979</v>
      </c>
      <c r="G1" s="172" t="s">
        <v>3980</v>
      </c>
      <c r="H1" s="172"/>
      <c r="I1" s="177" t="s">
        <v>3981</v>
      </c>
    </row>
    <row r="2" spans="1:9" ht="15" hidden="1" customHeight="1">
      <c r="A2" s="170">
        <v>14</v>
      </c>
      <c r="B2" s="68" t="s">
        <v>2753</v>
      </c>
      <c r="C2" s="37">
        <v>131454941</v>
      </c>
      <c r="D2" s="174">
        <v>131454941</v>
      </c>
      <c r="E2" s="37" t="s">
        <v>3982</v>
      </c>
      <c r="F2" s="160" t="s">
        <v>3983</v>
      </c>
      <c r="G2" s="160" t="s">
        <v>3984</v>
      </c>
      <c r="H2" s="160">
        <f>+LEN(G2)</f>
        <v>13</v>
      </c>
      <c r="I2" s="160" t="s">
        <v>3985</v>
      </c>
    </row>
    <row r="3" spans="1:9">
      <c r="A3" s="170"/>
      <c r="B3" s="176" t="s">
        <v>3986</v>
      </c>
      <c r="C3" s="37">
        <v>131464491</v>
      </c>
      <c r="D3" s="174">
        <v>131464491</v>
      </c>
      <c r="E3" s="37" t="s">
        <v>3982</v>
      </c>
      <c r="F3" s="160" t="e">
        <v>#N/A</v>
      </c>
      <c r="G3" s="160" t="e">
        <v>#N/A</v>
      </c>
      <c r="H3" s="160" t="e">
        <f>+LEN(G3)</f>
        <v>#N/A</v>
      </c>
      <c r="I3" s="160" t="e">
        <v>#N/A</v>
      </c>
    </row>
    <row r="4" spans="1:9" hidden="1">
      <c r="A4" s="212">
        <v>69</v>
      </c>
      <c r="B4" s="68" t="s">
        <v>3987</v>
      </c>
      <c r="C4" s="68">
        <v>130846359</v>
      </c>
      <c r="D4" s="174">
        <v>130846359</v>
      </c>
      <c r="E4" s="68" t="s">
        <v>3982</v>
      </c>
      <c r="F4" s="173" t="s">
        <v>3988</v>
      </c>
      <c r="G4" s="173" t="s">
        <v>3989</v>
      </c>
      <c r="H4" s="160">
        <f t="shared" ref="H4:H67" si="0">+LEN(G4)</f>
        <v>13</v>
      </c>
      <c r="I4" s="173" t="s">
        <v>3990</v>
      </c>
    </row>
    <row r="5" spans="1:9" ht="15" hidden="1" customHeight="1">
      <c r="A5" s="168">
        <v>368</v>
      </c>
      <c r="B5" s="68" t="s">
        <v>3991</v>
      </c>
      <c r="C5" s="37">
        <v>131696325</v>
      </c>
      <c r="D5" s="174">
        <v>131696325</v>
      </c>
      <c r="E5" s="37" t="s">
        <v>3982</v>
      </c>
      <c r="F5" s="160" t="s">
        <v>3992</v>
      </c>
      <c r="G5" s="160" t="s">
        <v>3993</v>
      </c>
      <c r="H5" s="160">
        <f t="shared" si="0"/>
        <v>13</v>
      </c>
      <c r="I5" s="160" t="s">
        <v>3994</v>
      </c>
    </row>
    <row r="6" spans="1:9" ht="15" hidden="1" customHeight="1">
      <c r="A6" s="168">
        <v>42</v>
      </c>
      <c r="B6" s="68" t="s">
        <v>131</v>
      </c>
      <c r="C6" s="169">
        <v>1200525093</v>
      </c>
      <c r="D6" s="174" t="s">
        <v>3995</v>
      </c>
      <c r="E6" s="37" t="s">
        <v>3996</v>
      </c>
      <c r="F6" s="160" t="s">
        <v>131</v>
      </c>
      <c r="G6" s="160" t="s">
        <v>3995</v>
      </c>
      <c r="H6" s="160">
        <f t="shared" si="0"/>
        <v>13</v>
      </c>
      <c r="I6" s="160" t="s">
        <v>3997</v>
      </c>
    </row>
    <row r="7" spans="1:9" ht="15" hidden="1" customHeight="1">
      <c r="A7" s="168">
        <v>245</v>
      </c>
      <c r="B7" s="68" t="s">
        <v>3998</v>
      </c>
      <c r="C7" s="169">
        <v>1000476927</v>
      </c>
      <c r="D7" s="174" t="s">
        <v>3999</v>
      </c>
      <c r="E7" s="37" t="s">
        <v>3996</v>
      </c>
      <c r="F7" s="160" t="s">
        <v>3998</v>
      </c>
      <c r="G7" s="160" t="s">
        <v>3999</v>
      </c>
      <c r="H7" s="160">
        <f t="shared" si="0"/>
        <v>13</v>
      </c>
      <c r="I7" s="160" t="s">
        <v>4000</v>
      </c>
    </row>
    <row r="8" spans="1:9" ht="15" hidden="1" customHeight="1">
      <c r="A8" s="168">
        <v>492</v>
      </c>
      <c r="B8" s="68" t="s">
        <v>155</v>
      </c>
      <c r="C8" s="37">
        <v>7300170482</v>
      </c>
      <c r="D8" s="174" t="s">
        <v>4001</v>
      </c>
      <c r="E8" s="37" t="s">
        <v>3996</v>
      </c>
      <c r="F8" s="160" t="s">
        <v>155</v>
      </c>
      <c r="G8" s="160" t="s">
        <v>4001</v>
      </c>
      <c r="H8" s="160">
        <f t="shared" si="0"/>
        <v>13</v>
      </c>
      <c r="I8" s="160" t="s">
        <v>4002</v>
      </c>
    </row>
    <row r="9" spans="1:9" ht="15" hidden="1" customHeight="1">
      <c r="A9" s="168">
        <v>68</v>
      </c>
      <c r="B9" s="68" t="s">
        <v>187</v>
      </c>
      <c r="C9" s="37">
        <v>1200891735</v>
      </c>
      <c r="D9" s="174" t="s">
        <v>4003</v>
      </c>
      <c r="E9" s="37" t="s">
        <v>3996</v>
      </c>
      <c r="F9" s="160" t="s">
        <v>187</v>
      </c>
      <c r="G9" s="160" t="s">
        <v>4003</v>
      </c>
      <c r="H9" s="160">
        <f t="shared" si="0"/>
        <v>13</v>
      </c>
      <c r="I9" s="160" t="s">
        <v>4004</v>
      </c>
    </row>
    <row r="10" spans="1:9" ht="15" hidden="1" customHeight="1">
      <c r="A10" s="168">
        <v>445</v>
      </c>
      <c r="B10" s="68" t="s">
        <v>4005</v>
      </c>
      <c r="C10" s="37">
        <v>1000059723</v>
      </c>
      <c r="D10" s="174" t="s">
        <v>4006</v>
      </c>
      <c r="E10" s="37" t="s">
        <v>3996</v>
      </c>
      <c r="F10" s="160" t="s">
        <v>4005</v>
      </c>
      <c r="G10" s="160" t="s">
        <v>4006</v>
      </c>
      <c r="H10" s="160">
        <f t="shared" si="0"/>
        <v>13</v>
      </c>
      <c r="I10" s="160" t="s">
        <v>4007</v>
      </c>
    </row>
    <row r="11" spans="1:9" ht="15" hidden="1" customHeight="1">
      <c r="A11" s="168">
        <v>429</v>
      </c>
      <c r="B11" s="68" t="s">
        <v>4008</v>
      </c>
      <c r="C11" s="37">
        <v>2600894337</v>
      </c>
      <c r="D11" s="174" t="s">
        <v>4009</v>
      </c>
      <c r="E11" s="37" t="s">
        <v>3996</v>
      </c>
      <c r="F11" s="160" t="s">
        <v>4008</v>
      </c>
      <c r="G11" s="160" t="s">
        <v>4009</v>
      </c>
      <c r="H11" s="160">
        <f t="shared" si="0"/>
        <v>13</v>
      </c>
      <c r="I11" s="160" t="s">
        <v>4010</v>
      </c>
    </row>
    <row r="12" spans="1:9" hidden="1">
      <c r="A12" s="212">
        <v>494</v>
      </c>
      <c r="B12" s="68" t="s">
        <v>2771</v>
      </c>
      <c r="C12" s="68">
        <v>131939181</v>
      </c>
      <c r="D12" s="174">
        <v>131939181</v>
      </c>
      <c r="E12" s="68" t="s">
        <v>3982</v>
      </c>
      <c r="F12" s="173" t="s">
        <v>4011</v>
      </c>
      <c r="G12" s="173" t="s">
        <v>4012</v>
      </c>
      <c r="H12" s="160">
        <f t="shared" si="0"/>
        <v>13</v>
      </c>
      <c r="I12" s="173" t="s">
        <v>4013</v>
      </c>
    </row>
    <row r="13" spans="1:9" ht="15" hidden="1" customHeight="1">
      <c r="A13" s="168">
        <v>80</v>
      </c>
      <c r="B13" s="68" t="s">
        <v>1827</v>
      </c>
      <c r="C13" s="37">
        <v>131033857</v>
      </c>
      <c r="D13" s="174">
        <v>131033857</v>
      </c>
      <c r="E13" s="37" t="s">
        <v>3982</v>
      </c>
      <c r="F13" s="160" t="s">
        <v>4014</v>
      </c>
      <c r="G13" s="160" t="s">
        <v>4015</v>
      </c>
      <c r="H13" s="160">
        <f t="shared" si="0"/>
        <v>13</v>
      </c>
      <c r="I13" s="160" t="s">
        <v>4016</v>
      </c>
    </row>
    <row r="14" spans="1:9">
      <c r="A14" s="168">
        <v>415</v>
      </c>
      <c r="B14" s="176" t="s">
        <v>2792</v>
      </c>
      <c r="C14" s="37">
        <v>132234634</v>
      </c>
      <c r="D14" s="174">
        <v>132234634</v>
      </c>
      <c r="E14" s="37" t="s">
        <v>3982</v>
      </c>
      <c r="F14" s="160" t="e">
        <v>#N/A</v>
      </c>
      <c r="G14" s="160" t="e">
        <v>#N/A</v>
      </c>
      <c r="H14" s="160" t="e">
        <f t="shared" si="0"/>
        <v>#N/A</v>
      </c>
      <c r="I14" s="160" t="e">
        <v>#N/A</v>
      </c>
    </row>
    <row r="15" spans="1:9" ht="15" hidden="1" customHeight="1">
      <c r="A15" s="168">
        <v>246</v>
      </c>
      <c r="B15" s="68" t="s">
        <v>2802</v>
      </c>
      <c r="C15" s="37">
        <v>130705623</v>
      </c>
      <c r="D15" s="174">
        <v>130705623</v>
      </c>
      <c r="E15" s="37" t="s">
        <v>3982</v>
      </c>
      <c r="F15" s="160" t="s">
        <v>4017</v>
      </c>
      <c r="G15" s="160" t="s">
        <v>4018</v>
      </c>
      <c r="H15" s="160">
        <f t="shared" si="0"/>
        <v>13</v>
      </c>
      <c r="I15" s="160" t="s">
        <v>4019</v>
      </c>
    </row>
    <row r="16" spans="1:9" ht="15" hidden="1" customHeight="1">
      <c r="A16" s="168">
        <v>164</v>
      </c>
      <c r="B16" s="68" t="s">
        <v>4020</v>
      </c>
      <c r="C16" s="169">
        <v>1000245074</v>
      </c>
      <c r="D16" s="174" t="s">
        <v>4021</v>
      </c>
      <c r="E16" s="37" t="s">
        <v>3996</v>
      </c>
      <c r="F16" s="160" t="s">
        <v>4020</v>
      </c>
      <c r="G16" s="160" t="s">
        <v>4021</v>
      </c>
      <c r="H16" s="160">
        <f t="shared" si="0"/>
        <v>13</v>
      </c>
      <c r="I16" s="160" t="s">
        <v>4022</v>
      </c>
    </row>
    <row r="17" spans="1:9" ht="15" hidden="1" customHeight="1">
      <c r="A17" s="168">
        <v>547</v>
      </c>
      <c r="B17" s="68" t="s">
        <v>233</v>
      </c>
      <c r="C17" s="37">
        <v>7900124277</v>
      </c>
      <c r="D17" s="174" t="s">
        <v>4023</v>
      </c>
      <c r="E17" s="37" t="s">
        <v>3996</v>
      </c>
      <c r="F17" s="160" t="s">
        <v>233</v>
      </c>
      <c r="G17" s="160" t="s">
        <v>4023</v>
      </c>
      <c r="H17" s="160">
        <f t="shared" si="0"/>
        <v>13</v>
      </c>
      <c r="I17" s="160" t="s">
        <v>4024</v>
      </c>
    </row>
    <row r="18" spans="1:9" ht="15" hidden="1" customHeight="1">
      <c r="A18" s="168">
        <v>373</v>
      </c>
      <c r="B18" s="68" t="s">
        <v>2813</v>
      </c>
      <c r="C18" s="37">
        <v>131653146</v>
      </c>
      <c r="D18" s="174">
        <v>131653146</v>
      </c>
      <c r="E18" s="37" t="s">
        <v>3982</v>
      </c>
      <c r="F18" s="160" t="s">
        <v>4025</v>
      </c>
      <c r="G18" s="160" t="s">
        <v>4026</v>
      </c>
      <c r="H18" s="160">
        <f t="shared" si="0"/>
        <v>13</v>
      </c>
      <c r="I18" s="160" t="s">
        <v>4027</v>
      </c>
    </row>
    <row r="19" spans="1:9" ht="15" hidden="1" customHeight="1">
      <c r="A19" s="168">
        <v>52</v>
      </c>
      <c r="B19" s="68" t="s">
        <v>1113</v>
      </c>
      <c r="C19" s="169">
        <v>1300362561</v>
      </c>
      <c r="D19" s="174" t="s">
        <v>4028</v>
      </c>
      <c r="E19" s="37" t="s">
        <v>3996</v>
      </c>
      <c r="F19" s="160" t="s">
        <v>1113</v>
      </c>
      <c r="G19" s="160" t="s">
        <v>4028</v>
      </c>
      <c r="H19" s="160">
        <f t="shared" si="0"/>
        <v>13</v>
      </c>
      <c r="I19" s="160" t="s">
        <v>4029</v>
      </c>
    </row>
    <row r="20" spans="1:9" ht="15" hidden="1" customHeight="1">
      <c r="A20" s="168">
        <v>329</v>
      </c>
      <c r="B20" s="68" t="s">
        <v>4030</v>
      </c>
      <c r="C20" s="169">
        <v>100674761</v>
      </c>
      <c r="D20" s="174" t="s">
        <v>4031</v>
      </c>
      <c r="E20" s="37" t="s">
        <v>3996</v>
      </c>
      <c r="F20" s="160" t="s">
        <v>4030</v>
      </c>
      <c r="G20" s="160" t="s">
        <v>4031</v>
      </c>
      <c r="H20" s="160">
        <f t="shared" si="0"/>
        <v>13</v>
      </c>
      <c r="I20" s="160" t="s">
        <v>4032</v>
      </c>
    </row>
    <row r="21" spans="1:9" ht="15" hidden="1" customHeight="1">
      <c r="A21" s="168">
        <v>243</v>
      </c>
      <c r="B21" s="68" t="s">
        <v>4033</v>
      </c>
      <c r="C21" s="37">
        <v>1000939361</v>
      </c>
      <c r="D21" s="174" t="s">
        <v>4034</v>
      </c>
      <c r="E21" s="37" t="s">
        <v>3996</v>
      </c>
      <c r="F21" s="160" t="s">
        <v>4033</v>
      </c>
      <c r="G21" s="160" t="s">
        <v>4034</v>
      </c>
      <c r="H21" s="160">
        <f t="shared" si="0"/>
        <v>13</v>
      </c>
      <c r="I21" s="160" t="s">
        <v>4035</v>
      </c>
    </row>
    <row r="22" spans="1:9" ht="15" hidden="1" customHeight="1">
      <c r="A22" s="168">
        <v>257</v>
      </c>
      <c r="B22" s="68" t="s">
        <v>2825</v>
      </c>
      <c r="C22" s="37">
        <v>132072952</v>
      </c>
      <c r="D22" s="174">
        <v>132072952</v>
      </c>
      <c r="E22" s="37" t="s">
        <v>3982</v>
      </c>
      <c r="F22" s="160" t="s">
        <v>4036</v>
      </c>
      <c r="G22" s="160" t="s">
        <v>4037</v>
      </c>
      <c r="H22" s="160">
        <f t="shared" si="0"/>
        <v>13</v>
      </c>
      <c r="I22" s="160" t="s">
        <v>4038</v>
      </c>
    </row>
    <row r="23" spans="1:9" ht="15" hidden="1" customHeight="1">
      <c r="A23" s="168">
        <v>428</v>
      </c>
      <c r="B23" s="68" t="s">
        <v>250</v>
      </c>
      <c r="C23" s="169">
        <v>9300640878</v>
      </c>
      <c r="D23" s="174" t="s">
        <v>4039</v>
      </c>
      <c r="E23" s="37" t="s">
        <v>3996</v>
      </c>
      <c r="F23" s="160" t="s">
        <v>250</v>
      </c>
      <c r="G23" s="160" t="s">
        <v>4039</v>
      </c>
      <c r="H23" s="160">
        <f t="shared" si="0"/>
        <v>13</v>
      </c>
      <c r="I23" s="160" t="s">
        <v>4040</v>
      </c>
    </row>
    <row r="24" spans="1:9" ht="15" hidden="1" customHeight="1">
      <c r="A24" s="168">
        <v>320</v>
      </c>
      <c r="B24" s="68" t="s">
        <v>1136</v>
      </c>
      <c r="C24" s="169">
        <v>1000853323</v>
      </c>
      <c r="D24" s="174" t="s">
        <v>4041</v>
      </c>
      <c r="E24" s="37" t="s">
        <v>3996</v>
      </c>
      <c r="F24" s="160" t="s">
        <v>1136</v>
      </c>
      <c r="G24" s="160" t="s">
        <v>4041</v>
      </c>
      <c r="H24" s="160">
        <f t="shared" si="0"/>
        <v>13</v>
      </c>
      <c r="I24" s="160" t="s">
        <v>4042</v>
      </c>
    </row>
    <row r="25" spans="1:9" ht="15" hidden="1" customHeight="1">
      <c r="A25" s="168">
        <v>99</v>
      </c>
      <c r="B25" s="68" t="s">
        <v>4043</v>
      </c>
      <c r="C25" s="169">
        <v>7900102992</v>
      </c>
      <c r="D25" s="174" t="s">
        <v>4044</v>
      </c>
      <c r="E25" s="37" t="s">
        <v>3996</v>
      </c>
      <c r="F25" s="160" t="s">
        <v>4043</v>
      </c>
      <c r="G25" s="160" t="s">
        <v>4044</v>
      </c>
      <c r="H25" s="160">
        <f t="shared" si="0"/>
        <v>13</v>
      </c>
      <c r="I25" s="160" t="s">
        <v>4045</v>
      </c>
    </row>
    <row r="26" spans="1:9" hidden="1">
      <c r="A26" s="212">
        <v>220</v>
      </c>
      <c r="B26" s="68" t="s">
        <v>2834</v>
      </c>
      <c r="C26" s="68">
        <v>131747477</v>
      </c>
      <c r="D26" s="174">
        <v>131747477</v>
      </c>
      <c r="E26" s="68" t="s">
        <v>3982</v>
      </c>
      <c r="F26" s="173" t="s">
        <v>4046</v>
      </c>
      <c r="G26" s="173" t="s">
        <v>4047</v>
      </c>
      <c r="H26" s="160">
        <f t="shared" si="0"/>
        <v>13</v>
      </c>
      <c r="I26" s="173" t="s">
        <v>4048</v>
      </c>
    </row>
    <row r="27" spans="1:9" ht="15" hidden="1" customHeight="1">
      <c r="A27" s="168">
        <v>72</v>
      </c>
      <c r="B27" s="68" t="s">
        <v>269</v>
      </c>
      <c r="C27" s="169">
        <v>118025782</v>
      </c>
      <c r="D27" s="174" t="s">
        <v>4049</v>
      </c>
      <c r="E27" s="37" t="s">
        <v>3996</v>
      </c>
      <c r="F27" s="160" t="s">
        <v>269</v>
      </c>
      <c r="G27" s="160" t="s">
        <v>4049</v>
      </c>
      <c r="H27" s="160">
        <f t="shared" si="0"/>
        <v>13</v>
      </c>
      <c r="I27" s="160" t="s">
        <v>4050</v>
      </c>
    </row>
    <row r="28" spans="1:9" ht="15" hidden="1" customHeight="1">
      <c r="A28" s="168">
        <v>560</v>
      </c>
      <c r="B28" s="68" t="s">
        <v>4051</v>
      </c>
      <c r="C28" s="37">
        <v>22500644731</v>
      </c>
      <c r="D28" s="174" t="s">
        <v>4052</v>
      </c>
      <c r="E28" s="37" t="s">
        <v>3996</v>
      </c>
      <c r="F28" s="160" t="s">
        <v>4051</v>
      </c>
      <c r="G28" s="160" t="s">
        <v>4052</v>
      </c>
      <c r="H28" s="160">
        <f t="shared" si="0"/>
        <v>13</v>
      </c>
      <c r="I28" s="160" t="s">
        <v>4053</v>
      </c>
    </row>
    <row r="29" spans="1:9" ht="15" hidden="1" customHeight="1">
      <c r="A29" s="168">
        <v>133</v>
      </c>
      <c r="B29" s="68" t="s">
        <v>4054</v>
      </c>
      <c r="C29" s="169">
        <v>40221078963</v>
      </c>
      <c r="D29" s="174" t="s">
        <v>4055</v>
      </c>
      <c r="E29" s="37" t="s">
        <v>3996</v>
      </c>
      <c r="F29" s="160" t="s">
        <v>4054</v>
      </c>
      <c r="G29" s="160" t="s">
        <v>4055</v>
      </c>
      <c r="H29" s="160">
        <f t="shared" si="0"/>
        <v>13</v>
      </c>
      <c r="I29" s="160" t="s">
        <v>4056</v>
      </c>
    </row>
    <row r="30" spans="1:9" ht="15" hidden="1" customHeight="1">
      <c r="A30" s="168">
        <v>113</v>
      </c>
      <c r="B30" s="68" t="s">
        <v>4057</v>
      </c>
      <c r="C30" s="169">
        <v>1800574475</v>
      </c>
      <c r="D30" s="174" t="s">
        <v>4058</v>
      </c>
      <c r="E30" s="37" t="s">
        <v>3996</v>
      </c>
      <c r="F30" s="160" t="s">
        <v>4057</v>
      </c>
      <c r="G30" s="160" t="s">
        <v>4058</v>
      </c>
      <c r="H30" s="160">
        <f t="shared" si="0"/>
        <v>13</v>
      </c>
      <c r="I30" s="160" t="s">
        <v>4059</v>
      </c>
    </row>
    <row r="31" spans="1:9" ht="15" hidden="1" customHeight="1">
      <c r="A31" s="168">
        <v>32</v>
      </c>
      <c r="B31" s="68" t="s">
        <v>1852</v>
      </c>
      <c r="C31" s="37">
        <v>131160328</v>
      </c>
      <c r="D31" s="174">
        <v>131160328</v>
      </c>
      <c r="E31" s="37" t="s">
        <v>3982</v>
      </c>
      <c r="F31" s="160" t="s">
        <v>4060</v>
      </c>
      <c r="G31" s="160" t="s">
        <v>4061</v>
      </c>
      <c r="H31" s="160">
        <f t="shared" si="0"/>
        <v>13</v>
      </c>
      <c r="I31" s="160">
        <v>0</v>
      </c>
    </row>
    <row r="32" spans="1:9" hidden="1">
      <c r="A32" s="212">
        <v>501</v>
      </c>
      <c r="B32" s="68" t="s">
        <v>2843</v>
      </c>
      <c r="C32" s="68">
        <v>131968597</v>
      </c>
      <c r="D32" s="174">
        <v>131968597</v>
      </c>
      <c r="E32" s="68" t="s">
        <v>3982</v>
      </c>
      <c r="F32" s="173" t="s">
        <v>4062</v>
      </c>
      <c r="G32" s="173" t="s">
        <v>4063</v>
      </c>
      <c r="H32" s="160">
        <f t="shared" si="0"/>
        <v>13</v>
      </c>
      <c r="I32" s="173" t="s">
        <v>4064</v>
      </c>
    </row>
    <row r="33" spans="1:9" hidden="1">
      <c r="A33" s="212">
        <v>477</v>
      </c>
      <c r="B33" s="68" t="s">
        <v>2858</v>
      </c>
      <c r="C33" s="68">
        <v>131476742</v>
      </c>
      <c r="D33" s="174">
        <v>131476742</v>
      </c>
      <c r="E33" s="68" t="s">
        <v>3982</v>
      </c>
      <c r="F33" s="173" t="s">
        <v>4065</v>
      </c>
      <c r="G33" s="173" t="s">
        <v>4066</v>
      </c>
      <c r="H33" s="160">
        <f t="shared" si="0"/>
        <v>13</v>
      </c>
      <c r="I33" s="173" t="s">
        <v>4067</v>
      </c>
    </row>
    <row r="34" spans="1:9" ht="15" hidden="1" customHeight="1">
      <c r="A34" s="168">
        <v>307</v>
      </c>
      <c r="B34" s="68" t="s">
        <v>2868</v>
      </c>
      <c r="C34" s="37">
        <v>131816185</v>
      </c>
      <c r="D34" s="174">
        <v>131816185</v>
      </c>
      <c r="E34" s="37" t="s">
        <v>3982</v>
      </c>
      <c r="F34" s="160" t="s">
        <v>4068</v>
      </c>
      <c r="G34" s="160" t="s">
        <v>4069</v>
      </c>
      <c r="H34" s="160">
        <f t="shared" si="0"/>
        <v>13</v>
      </c>
      <c r="I34" s="160" t="s">
        <v>4070</v>
      </c>
    </row>
    <row r="35" spans="1:9" ht="15" hidden="1" customHeight="1">
      <c r="A35" s="168">
        <v>280</v>
      </c>
      <c r="B35" s="68" t="s">
        <v>1865</v>
      </c>
      <c r="C35" s="37">
        <v>130204365</v>
      </c>
      <c r="D35" s="174">
        <v>130204365</v>
      </c>
      <c r="E35" s="37" t="s">
        <v>3982</v>
      </c>
      <c r="F35" s="160" t="s">
        <v>4071</v>
      </c>
      <c r="G35" s="160" t="s">
        <v>4072</v>
      </c>
      <c r="H35" s="160">
        <f t="shared" si="0"/>
        <v>13</v>
      </c>
      <c r="I35" s="160" t="s">
        <v>4073</v>
      </c>
    </row>
    <row r="36" spans="1:9" ht="15" hidden="1" customHeight="1">
      <c r="A36" s="168">
        <v>191</v>
      </c>
      <c r="B36" s="68" t="s">
        <v>1179</v>
      </c>
      <c r="C36" s="37">
        <v>40233534383</v>
      </c>
      <c r="D36" s="174" t="s">
        <v>4074</v>
      </c>
      <c r="E36" s="37" t="s">
        <v>3996</v>
      </c>
      <c r="F36" s="160" t="s">
        <v>1179</v>
      </c>
      <c r="G36" s="160" t="s">
        <v>4074</v>
      </c>
      <c r="H36" s="160">
        <f t="shared" si="0"/>
        <v>13</v>
      </c>
      <c r="I36" s="160" t="s">
        <v>4075</v>
      </c>
    </row>
    <row r="37" spans="1:9" hidden="1">
      <c r="A37" s="212">
        <v>473</v>
      </c>
      <c r="B37" s="68" t="s">
        <v>4076</v>
      </c>
      <c r="C37" s="101">
        <v>131112374</v>
      </c>
      <c r="D37" s="174">
        <v>131112374</v>
      </c>
      <c r="E37" s="68" t="s">
        <v>3982</v>
      </c>
      <c r="F37" s="173" t="s">
        <v>4077</v>
      </c>
      <c r="G37" s="173" t="s">
        <v>4078</v>
      </c>
      <c r="H37" s="160">
        <f t="shared" si="0"/>
        <v>13</v>
      </c>
      <c r="I37" s="173" t="s">
        <v>4079</v>
      </c>
    </row>
    <row r="38" spans="1:9" ht="15" hidden="1" customHeight="1">
      <c r="A38" s="168">
        <v>475</v>
      </c>
      <c r="B38" s="68" t="s">
        <v>4080</v>
      </c>
      <c r="C38" s="37">
        <v>3200298283</v>
      </c>
      <c r="D38" s="174" t="s">
        <v>4081</v>
      </c>
      <c r="E38" s="37" t="s">
        <v>3996</v>
      </c>
      <c r="F38" s="160" t="s">
        <v>4080</v>
      </c>
      <c r="G38" s="160" t="s">
        <v>4081</v>
      </c>
      <c r="H38" s="160">
        <f t="shared" si="0"/>
        <v>13</v>
      </c>
      <c r="I38" s="160" t="s">
        <v>4082</v>
      </c>
    </row>
    <row r="39" spans="1:9" hidden="1">
      <c r="A39" s="212">
        <v>422</v>
      </c>
      <c r="B39" s="68" t="s">
        <v>4083</v>
      </c>
      <c r="C39" s="68">
        <v>132263391</v>
      </c>
      <c r="D39" s="174">
        <v>132263391</v>
      </c>
      <c r="E39" s="68" t="s">
        <v>3982</v>
      </c>
      <c r="F39" s="173" t="s">
        <v>4084</v>
      </c>
      <c r="G39" s="173" t="s">
        <v>4085</v>
      </c>
      <c r="H39" s="160">
        <f t="shared" si="0"/>
        <v>13</v>
      </c>
      <c r="I39" s="173" t="s">
        <v>4086</v>
      </c>
    </row>
    <row r="40" spans="1:9" ht="15" hidden="1" customHeight="1">
      <c r="A40" s="168">
        <v>180</v>
      </c>
      <c r="B40" s="68" t="s">
        <v>2887</v>
      </c>
      <c r="C40" s="37">
        <v>132297492</v>
      </c>
      <c r="D40" s="174">
        <v>132297492</v>
      </c>
      <c r="E40" s="37" t="s">
        <v>3982</v>
      </c>
      <c r="F40" s="160" t="s">
        <v>4087</v>
      </c>
      <c r="G40" s="160" t="s">
        <v>4088</v>
      </c>
      <c r="H40" s="160">
        <f t="shared" si="0"/>
        <v>13</v>
      </c>
      <c r="I40" s="160" t="s">
        <v>4089</v>
      </c>
    </row>
    <row r="41" spans="1:9" ht="15" hidden="1" customHeight="1">
      <c r="A41" s="168">
        <v>309</v>
      </c>
      <c r="B41" s="68" t="s">
        <v>3911</v>
      </c>
      <c r="C41" s="37">
        <v>132227859</v>
      </c>
      <c r="D41" s="174">
        <v>132227859</v>
      </c>
      <c r="E41" s="37" t="s">
        <v>3982</v>
      </c>
      <c r="F41" s="160" t="s">
        <v>4090</v>
      </c>
      <c r="G41" s="160" t="s">
        <v>4091</v>
      </c>
      <c r="H41" s="160">
        <f t="shared" si="0"/>
        <v>13</v>
      </c>
      <c r="I41" s="160" t="s">
        <v>4092</v>
      </c>
    </row>
    <row r="42" spans="1:9" ht="15" hidden="1" customHeight="1">
      <c r="A42" s="168">
        <v>157</v>
      </c>
      <c r="B42" s="68" t="s">
        <v>4093</v>
      </c>
      <c r="C42" s="37">
        <v>132270991</v>
      </c>
      <c r="D42" s="174">
        <v>132270991</v>
      </c>
      <c r="E42" s="37" t="s">
        <v>3982</v>
      </c>
      <c r="F42" s="160" t="s">
        <v>4094</v>
      </c>
      <c r="G42" s="160" t="s">
        <v>4095</v>
      </c>
      <c r="H42" s="160">
        <f t="shared" si="0"/>
        <v>13</v>
      </c>
      <c r="I42" s="160" t="s">
        <v>4096</v>
      </c>
    </row>
    <row r="43" spans="1:9" ht="15" hidden="1" customHeight="1">
      <c r="A43" s="168">
        <v>361</v>
      </c>
      <c r="B43" s="68" t="s">
        <v>4097</v>
      </c>
      <c r="C43" s="169">
        <v>3300006545</v>
      </c>
      <c r="D43" s="174" t="s">
        <v>4098</v>
      </c>
      <c r="E43" s="37" t="s">
        <v>3996</v>
      </c>
      <c r="F43" s="160" t="s">
        <v>4097</v>
      </c>
      <c r="G43" s="160" t="s">
        <v>4098</v>
      </c>
      <c r="H43" s="160">
        <f t="shared" si="0"/>
        <v>13</v>
      </c>
      <c r="I43" s="160" t="s">
        <v>4099</v>
      </c>
    </row>
    <row r="44" spans="1:9">
      <c r="A44" s="168">
        <v>73</v>
      </c>
      <c r="B44" s="176" t="s">
        <v>2899</v>
      </c>
      <c r="C44" s="37">
        <v>132262311</v>
      </c>
      <c r="D44" s="174">
        <v>132262311</v>
      </c>
      <c r="E44" s="37" t="s">
        <v>3982</v>
      </c>
      <c r="F44" s="160" t="e">
        <v>#N/A</v>
      </c>
      <c r="G44" s="160" t="e">
        <v>#N/A</v>
      </c>
      <c r="H44" s="160" t="e">
        <f t="shared" si="0"/>
        <v>#N/A</v>
      </c>
      <c r="I44" s="160" t="e">
        <v>#N/A</v>
      </c>
    </row>
    <row r="45" spans="1:9" hidden="1">
      <c r="A45" s="212">
        <v>303</v>
      </c>
      <c r="B45" s="68" t="s">
        <v>1888</v>
      </c>
      <c r="C45" s="68">
        <v>131890873</v>
      </c>
      <c r="D45" s="174">
        <v>131890873</v>
      </c>
      <c r="E45" s="68" t="s">
        <v>3982</v>
      </c>
      <c r="F45" s="173" t="s">
        <v>4100</v>
      </c>
      <c r="G45" s="173" t="s">
        <v>4101</v>
      </c>
      <c r="H45" s="160">
        <f t="shared" si="0"/>
        <v>13</v>
      </c>
      <c r="I45" s="173" t="s">
        <v>4102</v>
      </c>
    </row>
    <row r="46" spans="1:9" ht="15" hidden="1" customHeight="1">
      <c r="A46" s="168">
        <v>5</v>
      </c>
      <c r="B46" s="68" t="s">
        <v>1906</v>
      </c>
      <c r="C46" s="37">
        <v>131839142</v>
      </c>
      <c r="D46" s="174">
        <v>131839142</v>
      </c>
      <c r="E46" s="37" t="s">
        <v>3982</v>
      </c>
      <c r="F46" s="160" t="s">
        <v>4103</v>
      </c>
      <c r="G46" s="160" t="s">
        <v>4104</v>
      </c>
      <c r="H46" s="160">
        <f t="shared" si="0"/>
        <v>13</v>
      </c>
      <c r="I46" s="160" t="s">
        <v>4105</v>
      </c>
    </row>
    <row r="47" spans="1:9" ht="15" hidden="1" customHeight="1">
      <c r="A47" s="168">
        <v>136</v>
      </c>
      <c r="B47" s="68" t="s">
        <v>4106</v>
      </c>
      <c r="C47" s="169">
        <v>5500286108</v>
      </c>
      <c r="D47" s="174" t="s">
        <v>4107</v>
      </c>
      <c r="E47" s="37" t="s">
        <v>3996</v>
      </c>
      <c r="F47" s="160" t="s">
        <v>4106</v>
      </c>
      <c r="G47" s="160" t="s">
        <v>4107</v>
      </c>
      <c r="H47" s="160">
        <f t="shared" si="0"/>
        <v>13</v>
      </c>
      <c r="I47" s="160" t="s">
        <v>4108</v>
      </c>
    </row>
    <row r="48" spans="1:9" ht="15" hidden="1" customHeight="1">
      <c r="A48" s="168">
        <v>400</v>
      </c>
      <c r="B48" s="68" t="s">
        <v>284</v>
      </c>
      <c r="C48" s="37">
        <v>7600188028</v>
      </c>
      <c r="D48" s="174" t="s">
        <v>4109</v>
      </c>
      <c r="E48" s="37" t="s">
        <v>3996</v>
      </c>
      <c r="F48" s="160" t="s">
        <v>284</v>
      </c>
      <c r="G48" s="160" t="s">
        <v>4109</v>
      </c>
      <c r="H48" s="160">
        <f t="shared" si="0"/>
        <v>13</v>
      </c>
      <c r="I48" s="160" t="s">
        <v>4110</v>
      </c>
    </row>
    <row r="49" spans="1:9" ht="15" hidden="1" customHeight="1">
      <c r="A49" s="168">
        <v>10</v>
      </c>
      <c r="B49" s="68" t="s">
        <v>303</v>
      </c>
      <c r="C49" s="169">
        <v>1200227823</v>
      </c>
      <c r="D49" s="174" t="s">
        <v>4111</v>
      </c>
      <c r="E49" s="37" t="s">
        <v>3996</v>
      </c>
      <c r="F49" s="160" t="s">
        <v>303</v>
      </c>
      <c r="G49" s="160" t="s">
        <v>4111</v>
      </c>
      <c r="H49" s="160">
        <f t="shared" si="0"/>
        <v>13</v>
      </c>
      <c r="I49" s="160" t="s">
        <v>4112</v>
      </c>
    </row>
    <row r="50" spans="1:9" hidden="1">
      <c r="A50" s="212">
        <v>570</v>
      </c>
      <c r="B50" s="68" t="s">
        <v>4113</v>
      </c>
      <c r="C50" s="68">
        <v>132275039</v>
      </c>
      <c r="D50" s="174">
        <v>132275039</v>
      </c>
      <c r="E50" s="68" t="s">
        <v>3982</v>
      </c>
      <c r="F50" s="173" t="s">
        <v>4114</v>
      </c>
      <c r="G50" s="173" t="s">
        <v>4115</v>
      </c>
      <c r="H50" s="160">
        <f t="shared" si="0"/>
        <v>13</v>
      </c>
      <c r="I50" s="173" t="s">
        <v>4116</v>
      </c>
    </row>
    <row r="51" spans="1:9" ht="15" hidden="1" customHeight="1">
      <c r="A51" s="168">
        <v>252</v>
      </c>
      <c r="B51" s="68" t="s">
        <v>1925</v>
      </c>
      <c r="C51" s="37">
        <v>131035337</v>
      </c>
      <c r="D51" s="174">
        <v>131035337</v>
      </c>
      <c r="E51" s="37" t="s">
        <v>3982</v>
      </c>
      <c r="F51" s="160" t="s">
        <v>4117</v>
      </c>
      <c r="G51" s="160" t="s">
        <v>4118</v>
      </c>
      <c r="H51" s="160">
        <f t="shared" si="0"/>
        <v>13</v>
      </c>
      <c r="I51" s="160" t="s">
        <v>4119</v>
      </c>
    </row>
    <row r="52" spans="1:9" ht="15" hidden="1" customHeight="1">
      <c r="A52" s="168">
        <v>302</v>
      </c>
      <c r="B52" s="68" t="s">
        <v>2918</v>
      </c>
      <c r="C52" s="37">
        <v>131184588</v>
      </c>
      <c r="D52" s="174">
        <v>131184588</v>
      </c>
      <c r="E52" s="37" t="s">
        <v>3982</v>
      </c>
      <c r="F52" s="160" t="s">
        <v>4120</v>
      </c>
      <c r="G52" s="160" t="s">
        <v>4121</v>
      </c>
      <c r="H52" s="160">
        <f t="shared" si="0"/>
        <v>13</v>
      </c>
      <c r="I52" s="160" t="s">
        <v>4122</v>
      </c>
    </row>
    <row r="53" spans="1:9" ht="15" hidden="1" customHeight="1">
      <c r="A53" s="168">
        <v>306</v>
      </c>
      <c r="B53" s="68" t="s">
        <v>4123</v>
      </c>
      <c r="C53" s="169">
        <v>7600018399</v>
      </c>
      <c r="D53" s="174" t="s">
        <v>4124</v>
      </c>
      <c r="E53" s="37" t="s">
        <v>3996</v>
      </c>
      <c r="F53" s="160" t="s">
        <v>4123</v>
      </c>
      <c r="G53" s="160" t="s">
        <v>4124</v>
      </c>
      <c r="H53" s="160">
        <f t="shared" si="0"/>
        <v>13</v>
      </c>
      <c r="I53" s="160" t="s">
        <v>4125</v>
      </c>
    </row>
    <row r="54" spans="1:9" ht="15" hidden="1" customHeight="1">
      <c r="A54" s="168">
        <v>213</v>
      </c>
      <c r="B54" s="68" t="s">
        <v>4126</v>
      </c>
      <c r="C54" s="37">
        <v>3800082228</v>
      </c>
      <c r="D54" s="174" t="s">
        <v>4127</v>
      </c>
      <c r="E54" s="37" t="s">
        <v>3996</v>
      </c>
      <c r="F54" s="160" t="s">
        <v>4126</v>
      </c>
      <c r="G54" s="160" t="s">
        <v>4127</v>
      </c>
      <c r="H54" s="160">
        <f t="shared" si="0"/>
        <v>13</v>
      </c>
      <c r="I54" s="160" t="s">
        <v>4128</v>
      </c>
    </row>
    <row r="55" spans="1:9" ht="15" hidden="1" customHeight="1">
      <c r="A55" s="168">
        <v>417</v>
      </c>
      <c r="B55" s="68" t="s">
        <v>1197</v>
      </c>
      <c r="C55" s="37">
        <v>40220786707</v>
      </c>
      <c r="D55" s="174" t="s">
        <v>4129</v>
      </c>
      <c r="E55" s="37" t="s">
        <v>3996</v>
      </c>
      <c r="F55" s="160" t="s">
        <v>1197</v>
      </c>
      <c r="G55" s="160" t="s">
        <v>4129</v>
      </c>
      <c r="H55" s="160">
        <f t="shared" si="0"/>
        <v>13</v>
      </c>
      <c r="I55" s="160" t="s">
        <v>4130</v>
      </c>
    </row>
    <row r="56" spans="1:9" ht="15" hidden="1" customHeight="1">
      <c r="A56" s="168">
        <v>139</v>
      </c>
      <c r="B56" s="68" t="s">
        <v>4131</v>
      </c>
      <c r="C56" s="169">
        <v>5100082477</v>
      </c>
      <c r="D56" s="174" t="s">
        <v>4132</v>
      </c>
      <c r="E56" s="37" t="s">
        <v>3996</v>
      </c>
      <c r="F56" s="160" t="s">
        <v>4131</v>
      </c>
      <c r="G56" s="160" t="s">
        <v>4132</v>
      </c>
      <c r="H56" s="160">
        <f t="shared" si="0"/>
        <v>13</v>
      </c>
      <c r="I56" s="160" t="s">
        <v>4133</v>
      </c>
    </row>
    <row r="57" spans="1:9" ht="15" hidden="1" customHeight="1">
      <c r="A57" s="168">
        <v>158</v>
      </c>
      <c r="B57" s="68" t="s">
        <v>1216</v>
      </c>
      <c r="C57" s="169">
        <v>5601491052</v>
      </c>
      <c r="D57" s="174" t="s">
        <v>4134</v>
      </c>
      <c r="E57" s="37" t="s">
        <v>3996</v>
      </c>
      <c r="F57" s="160" t="s">
        <v>1216</v>
      </c>
      <c r="G57" s="160" t="s">
        <v>4134</v>
      </c>
      <c r="H57" s="160">
        <f t="shared" si="0"/>
        <v>13</v>
      </c>
      <c r="I57" s="160" t="s">
        <v>4135</v>
      </c>
    </row>
    <row r="58" spans="1:9" ht="15" hidden="1" customHeight="1">
      <c r="A58" s="168">
        <v>58</v>
      </c>
      <c r="B58" s="68" t="s">
        <v>4136</v>
      </c>
      <c r="C58" s="37">
        <v>130953961</v>
      </c>
      <c r="D58" s="174">
        <v>130953961</v>
      </c>
      <c r="E58" s="37" t="s">
        <v>3982</v>
      </c>
      <c r="F58" s="160" t="s">
        <v>4137</v>
      </c>
      <c r="G58" s="160" t="s">
        <v>4138</v>
      </c>
      <c r="H58" s="160">
        <f t="shared" si="0"/>
        <v>13</v>
      </c>
      <c r="I58" s="160" t="s">
        <v>4139</v>
      </c>
    </row>
    <row r="59" spans="1:9" ht="15" hidden="1" customHeight="1">
      <c r="A59" s="168">
        <v>20</v>
      </c>
      <c r="B59" s="68" t="s">
        <v>2929</v>
      </c>
      <c r="C59" s="37">
        <v>131742122</v>
      </c>
      <c r="D59" s="174">
        <v>131742122</v>
      </c>
      <c r="E59" s="37" t="s">
        <v>3982</v>
      </c>
      <c r="F59" s="160" t="s">
        <v>4140</v>
      </c>
      <c r="G59" s="160" t="s">
        <v>4141</v>
      </c>
      <c r="H59" s="160">
        <f t="shared" si="0"/>
        <v>13</v>
      </c>
      <c r="I59" s="160" t="s">
        <v>4142</v>
      </c>
    </row>
    <row r="60" spans="1:9" ht="15" hidden="1" customHeight="1">
      <c r="A60" s="168">
        <v>25</v>
      </c>
      <c r="B60" s="68" t="s">
        <v>4143</v>
      </c>
      <c r="C60" s="37">
        <v>131717081</v>
      </c>
      <c r="D60" s="174">
        <v>131717081</v>
      </c>
      <c r="E60" s="37" t="s">
        <v>3982</v>
      </c>
      <c r="F60" s="160" t="s">
        <v>4144</v>
      </c>
      <c r="G60" s="160" t="s">
        <v>4145</v>
      </c>
      <c r="H60" s="160">
        <f t="shared" si="0"/>
        <v>13</v>
      </c>
      <c r="I60" s="160" t="s">
        <v>4146</v>
      </c>
    </row>
    <row r="61" spans="1:9" ht="15" hidden="1" customHeight="1">
      <c r="A61" s="168">
        <v>230</v>
      </c>
      <c r="B61" s="68" t="s">
        <v>1947</v>
      </c>
      <c r="C61" s="37">
        <v>130609162</v>
      </c>
      <c r="D61" s="174">
        <v>130609162</v>
      </c>
      <c r="E61" s="37" t="s">
        <v>3982</v>
      </c>
      <c r="F61" s="160" t="s">
        <v>4147</v>
      </c>
      <c r="G61" s="160" t="s">
        <v>4148</v>
      </c>
      <c r="H61" s="160">
        <f t="shared" si="0"/>
        <v>13</v>
      </c>
      <c r="I61" s="160" t="s">
        <v>4149</v>
      </c>
    </row>
    <row r="62" spans="1:9" ht="15" hidden="1" customHeight="1">
      <c r="A62" s="168">
        <v>310</v>
      </c>
      <c r="B62" s="68" t="s">
        <v>319</v>
      </c>
      <c r="C62" s="37">
        <v>7600203447</v>
      </c>
      <c r="D62" s="174" t="s">
        <v>4150</v>
      </c>
      <c r="E62" s="37" t="s">
        <v>3996</v>
      </c>
      <c r="F62" s="160" t="s">
        <v>319</v>
      </c>
      <c r="G62" s="160" t="s">
        <v>4150</v>
      </c>
      <c r="H62" s="160">
        <f t="shared" si="0"/>
        <v>13</v>
      </c>
      <c r="I62" s="160" t="s">
        <v>4151</v>
      </c>
    </row>
    <row r="63" spans="1:9" hidden="1">
      <c r="A63" s="212">
        <v>584</v>
      </c>
      <c r="B63" s="68" t="s">
        <v>2938</v>
      </c>
      <c r="C63" s="68">
        <v>130732035</v>
      </c>
      <c r="D63" s="174">
        <v>130732035</v>
      </c>
      <c r="E63" s="68" t="s">
        <v>3982</v>
      </c>
      <c r="F63" s="173" t="s">
        <v>4152</v>
      </c>
      <c r="G63" s="173" t="s">
        <v>4153</v>
      </c>
      <c r="H63" s="160">
        <f t="shared" si="0"/>
        <v>13</v>
      </c>
      <c r="I63" s="173" t="s">
        <v>4154</v>
      </c>
    </row>
    <row r="64" spans="1:9" ht="15" hidden="1" customHeight="1">
      <c r="A64" s="168">
        <v>170</v>
      </c>
      <c r="B64" s="68" t="s">
        <v>350</v>
      </c>
      <c r="C64" s="169">
        <v>1800388751</v>
      </c>
      <c r="D64" s="174" t="s">
        <v>4155</v>
      </c>
      <c r="E64" s="37" t="s">
        <v>3996</v>
      </c>
      <c r="F64" s="160" t="s">
        <v>350</v>
      </c>
      <c r="G64" s="160" t="s">
        <v>4155</v>
      </c>
      <c r="H64" s="160">
        <f t="shared" si="0"/>
        <v>13</v>
      </c>
      <c r="I64" s="160" t="s">
        <v>4156</v>
      </c>
    </row>
    <row r="65" spans="1:9" hidden="1">
      <c r="A65" s="212">
        <v>499</v>
      </c>
      <c r="B65" s="68" t="s">
        <v>4157</v>
      </c>
      <c r="C65" s="68">
        <v>132259645</v>
      </c>
      <c r="D65" s="174">
        <v>132259645</v>
      </c>
      <c r="E65" s="68" t="s">
        <v>3982</v>
      </c>
      <c r="F65" s="173" t="s">
        <v>4158</v>
      </c>
      <c r="G65" s="173" t="s">
        <v>4159</v>
      </c>
      <c r="H65" s="160">
        <f t="shared" si="0"/>
        <v>13</v>
      </c>
      <c r="I65" s="173" t="s">
        <v>4160</v>
      </c>
    </row>
    <row r="66" spans="1:9" ht="15" hidden="1" customHeight="1">
      <c r="A66" s="168">
        <v>145</v>
      </c>
      <c r="B66" s="68" t="s">
        <v>4161</v>
      </c>
      <c r="C66" s="169">
        <v>1200103032</v>
      </c>
      <c r="D66" s="174" t="s">
        <v>4162</v>
      </c>
      <c r="E66" s="37" t="s">
        <v>3996</v>
      </c>
      <c r="F66" s="160" t="s">
        <v>4161</v>
      </c>
      <c r="G66" s="160" t="s">
        <v>4162</v>
      </c>
      <c r="H66" s="160">
        <f t="shared" si="0"/>
        <v>13</v>
      </c>
      <c r="I66" s="160" t="s">
        <v>4163</v>
      </c>
    </row>
    <row r="67" spans="1:9" ht="15" hidden="1" customHeight="1">
      <c r="A67" s="168">
        <v>107</v>
      </c>
      <c r="B67" s="68" t="s">
        <v>4164</v>
      </c>
      <c r="C67" s="169">
        <v>7700060465</v>
      </c>
      <c r="D67" s="174" t="s">
        <v>4165</v>
      </c>
      <c r="E67" s="37" t="s">
        <v>3996</v>
      </c>
      <c r="F67" s="160" t="s">
        <v>4164</v>
      </c>
      <c r="G67" s="160" t="s">
        <v>4165</v>
      </c>
      <c r="H67" s="160">
        <f t="shared" si="0"/>
        <v>13</v>
      </c>
      <c r="I67" s="160" t="s">
        <v>4166</v>
      </c>
    </row>
    <row r="68" spans="1:9" ht="15" hidden="1" customHeight="1">
      <c r="A68" s="168">
        <v>151</v>
      </c>
      <c r="B68" s="68" t="s">
        <v>2949</v>
      </c>
      <c r="C68" s="37">
        <v>131084281</v>
      </c>
      <c r="D68" s="174">
        <v>131084281</v>
      </c>
      <c r="E68" s="37" t="s">
        <v>3982</v>
      </c>
      <c r="F68" s="160" t="s">
        <v>4167</v>
      </c>
      <c r="G68" s="160" t="s">
        <v>4168</v>
      </c>
      <c r="H68" s="160">
        <f t="shared" ref="H68:H131" si="1">+LEN(G68)</f>
        <v>13</v>
      </c>
      <c r="I68" s="160" t="s">
        <v>4169</v>
      </c>
    </row>
    <row r="69" spans="1:9" ht="15" hidden="1" customHeight="1">
      <c r="A69" s="168">
        <v>251</v>
      </c>
      <c r="B69" s="68" t="s">
        <v>4170</v>
      </c>
      <c r="C69" s="37">
        <v>131884857</v>
      </c>
      <c r="D69" s="174">
        <v>131884857</v>
      </c>
      <c r="E69" s="37" t="s">
        <v>3982</v>
      </c>
      <c r="F69" s="160" t="s">
        <v>4171</v>
      </c>
      <c r="G69" s="160" t="s">
        <v>4172</v>
      </c>
      <c r="H69" s="160">
        <f t="shared" si="1"/>
        <v>13</v>
      </c>
      <c r="I69" s="160" t="s">
        <v>4173</v>
      </c>
    </row>
    <row r="70" spans="1:9" hidden="1">
      <c r="A70" s="212">
        <v>534</v>
      </c>
      <c r="B70" s="68" t="s">
        <v>1960</v>
      </c>
      <c r="C70" s="68">
        <v>131590942</v>
      </c>
      <c r="D70" s="174">
        <v>131590942</v>
      </c>
      <c r="E70" s="68" t="s">
        <v>3982</v>
      </c>
      <c r="F70" s="173" t="s">
        <v>4174</v>
      </c>
      <c r="G70" s="173" t="s">
        <v>4175</v>
      </c>
      <c r="H70" s="160">
        <f t="shared" si="1"/>
        <v>13</v>
      </c>
      <c r="I70" s="173" t="s">
        <v>4176</v>
      </c>
    </row>
    <row r="71" spans="1:9" ht="15" hidden="1" customHeight="1">
      <c r="A71" s="168">
        <v>235</v>
      </c>
      <c r="B71" s="68" t="s">
        <v>1973</v>
      </c>
      <c r="C71" s="37">
        <v>131149227</v>
      </c>
      <c r="D71" s="174">
        <v>131149227</v>
      </c>
      <c r="E71" s="37" t="s">
        <v>3982</v>
      </c>
      <c r="F71" s="160" t="s">
        <v>4177</v>
      </c>
      <c r="G71" s="160" t="s">
        <v>4178</v>
      </c>
      <c r="H71" s="160">
        <f t="shared" si="1"/>
        <v>13</v>
      </c>
      <c r="I71" s="160" t="s">
        <v>4179</v>
      </c>
    </row>
    <row r="72" spans="1:9" ht="15" hidden="1" customHeight="1">
      <c r="A72" s="168">
        <v>31</v>
      </c>
      <c r="B72" s="68" t="s">
        <v>1988</v>
      </c>
      <c r="C72" s="37">
        <v>131740952</v>
      </c>
      <c r="D72" s="174">
        <v>131740952</v>
      </c>
      <c r="E72" s="37" t="s">
        <v>3982</v>
      </c>
      <c r="F72" s="160" t="s">
        <v>4180</v>
      </c>
      <c r="G72" s="160" t="s">
        <v>4181</v>
      </c>
      <c r="H72" s="160">
        <f t="shared" si="1"/>
        <v>13</v>
      </c>
      <c r="I72" s="160" t="s">
        <v>4182</v>
      </c>
    </row>
    <row r="73" spans="1:9" ht="15" hidden="1" customHeight="1">
      <c r="A73" s="168">
        <v>15</v>
      </c>
      <c r="B73" s="68" t="s">
        <v>2950</v>
      </c>
      <c r="C73" s="37">
        <v>130631931</v>
      </c>
      <c r="D73" s="174">
        <v>130631931</v>
      </c>
      <c r="E73" s="37" t="s">
        <v>3982</v>
      </c>
      <c r="F73" s="160" t="s">
        <v>4183</v>
      </c>
      <c r="G73" s="160" t="s">
        <v>4184</v>
      </c>
      <c r="H73" s="160">
        <f t="shared" si="1"/>
        <v>13</v>
      </c>
      <c r="I73" s="160" t="s">
        <v>4185</v>
      </c>
    </row>
    <row r="74" spans="1:9" ht="15" hidden="1" customHeight="1">
      <c r="A74" s="168">
        <v>109</v>
      </c>
      <c r="B74" s="68" t="s">
        <v>2962</v>
      </c>
      <c r="C74" s="37">
        <v>132285484</v>
      </c>
      <c r="D74" s="174">
        <v>132285484</v>
      </c>
      <c r="E74" s="37" t="s">
        <v>3982</v>
      </c>
      <c r="F74" s="160" t="s">
        <v>4186</v>
      </c>
      <c r="G74" s="160" t="s">
        <v>4187</v>
      </c>
      <c r="H74" s="160">
        <f t="shared" si="1"/>
        <v>13</v>
      </c>
      <c r="I74" s="160" t="s">
        <v>4188</v>
      </c>
    </row>
    <row r="75" spans="1:9" ht="15" hidden="1" customHeight="1">
      <c r="A75" s="168">
        <v>134</v>
      </c>
      <c r="B75" s="68" t="s">
        <v>4189</v>
      </c>
      <c r="C75" s="37">
        <v>131070622</v>
      </c>
      <c r="D75" s="174">
        <v>131070622</v>
      </c>
      <c r="E75" s="37" t="s">
        <v>3982</v>
      </c>
      <c r="F75" s="160" t="s">
        <v>4190</v>
      </c>
      <c r="G75" s="160" t="s">
        <v>4191</v>
      </c>
      <c r="H75" s="160">
        <f t="shared" si="1"/>
        <v>13</v>
      </c>
      <c r="I75" s="160" t="s">
        <v>4192</v>
      </c>
    </row>
    <row r="76" spans="1:9" hidden="1">
      <c r="A76" s="212">
        <v>558</v>
      </c>
      <c r="B76" s="68" t="s">
        <v>2974</v>
      </c>
      <c r="C76" s="68">
        <v>130648672</v>
      </c>
      <c r="D76" s="174">
        <v>130648672</v>
      </c>
      <c r="E76" s="68" t="s">
        <v>3982</v>
      </c>
      <c r="F76" s="173" t="s">
        <v>4190</v>
      </c>
      <c r="G76" s="173" t="s">
        <v>4191</v>
      </c>
      <c r="H76" s="160">
        <f t="shared" si="1"/>
        <v>13</v>
      </c>
      <c r="I76" s="173" t="s">
        <v>4193</v>
      </c>
    </row>
    <row r="77" spans="1:9" ht="15" hidden="1" customHeight="1">
      <c r="A77" s="168">
        <v>269</v>
      </c>
      <c r="B77" s="68" t="s">
        <v>2010</v>
      </c>
      <c r="C77" s="37">
        <v>132237269</v>
      </c>
      <c r="D77" s="174">
        <v>132237269</v>
      </c>
      <c r="E77" s="37" t="s">
        <v>3982</v>
      </c>
      <c r="F77" s="160" t="s">
        <v>4194</v>
      </c>
      <c r="G77" s="160" t="s">
        <v>4195</v>
      </c>
      <c r="H77" s="160">
        <f t="shared" si="1"/>
        <v>13</v>
      </c>
      <c r="I77" s="160" t="s">
        <v>4196</v>
      </c>
    </row>
    <row r="78" spans="1:9" ht="15" hidden="1" customHeight="1">
      <c r="A78" s="168">
        <v>317</v>
      </c>
      <c r="B78" s="68" t="s">
        <v>2986</v>
      </c>
      <c r="C78" s="37">
        <v>131554492</v>
      </c>
      <c r="D78" s="174">
        <v>131554492</v>
      </c>
      <c r="E78" s="37" t="s">
        <v>3982</v>
      </c>
      <c r="F78" s="160" t="s">
        <v>4197</v>
      </c>
      <c r="G78" s="160" t="s">
        <v>4198</v>
      </c>
      <c r="H78" s="160">
        <f t="shared" si="1"/>
        <v>13</v>
      </c>
      <c r="I78" s="160" t="s">
        <v>4199</v>
      </c>
    </row>
    <row r="79" spans="1:9" ht="15" hidden="1" customHeight="1">
      <c r="A79" s="168">
        <v>44</v>
      </c>
      <c r="B79" s="68" t="s">
        <v>2998</v>
      </c>
      <c r="C79" s="37">
        <v>131702341</v>
      </c>
      <c r="D79" s="174">
        <v>131702341</v>
      </c>
      <c r="E79" s="37" t="s">
        <v>3982</v>
      </c>
      <c r="F79" s="160" t="s">
        <v>4200</v>
      </c>
      <c r="G79" s="160" t="s">
        <v>4201</v>
      </c>
      <c r="H79" s="160">
        <f t="shared" si="1"/>
        <v>13</v>
      </c>
      <c r="I79" s="160" t="s">
        <v>4202</v>
      </c>
    </row>
    <row r="80" spans="1:9" hidden="1">
      <c r="A80" s="212">
        <v>573</v>
      </c>
      <c r="B80" s="68" t="s">
        <v>3018</v>
      </c>
      <c r="C80" s="68">
        <v>131760155</v>
      </c>
      <c r="D80" s="174">
        <v>131760155</v>
      </c>
      <c r="E80" s="68" t="s">
        <v>3982</v>
      </c>
      <c r="F80" s="173" t="s">
        <v>4203</v>
      </c>
      <c r="G80" s="173" t="s">
        <v>4204</v>
      </c>
      <c r="H80" s="160">
        <f t="shared" si="1"/>
        <v>13</v>
      </c>
      <c r="I80" s="173" t="s">
        <v>4205</v>
      </c>
    </row>
    <row r="81" spans="1:9" hidden="1">
      <c r="A81" s="212">
        <v>576</v>
      </c>
      <c r="B81" s="68" t="s">
        <v>3025</v>
      </c>
      <c r="C81" s="68">
        <v>132245522</v>
      </c>
      <c r="D81" s="174">
        <v>132245522</v>
      </c>
      <c r="E81" s="68" t="s">
        <v>3982</v>
      </c>
      <c r="F81" s="173" t="s">
        <v>4206</v>
      </c>
      <c r="G81" s="173" t="s">
        <v>4207</v>
      </c>
      <c r="H81" s="160">
        <f t="shared" si="1"/>
        <v>13</v>
      </c>
      <c r="I81" s="173" t="s">
        <v>4208</v>
      </c>
    </row>
    <row r="82" spans="1:9" ht="15" hidden="1" customHeight="1">
      <c r="A82" s="168">
        <v>375</v>
      </c>
      <c r="B82" s="68" t="s">
        <v>4209</v>
      </c>
      <c r="C82" s="37">
        <v>430274781</v>
      </c>
      <c r="D82" s="174">
        <v>430274781</v>
      </c>
      <c r="E82" s="37" t="s">
        <v>3982</v>
      </c>
      <c r="F82" s="160" t="s">
        <v>4210</v>
      </c>
      <c r="G82" s="160" t="s">
        <v>4211</v>
      </c>
      <c r="H82" s="160">
        <f t="shared" si="1"/>
        <v>13</v>
      </c>
      <c r="I82" s="160" t="s">
        <v>4212</v>
      </c>
    </row>
    <row r="83" spans="1:9" hidden="1">
      <c r="A83" s="212">
        <v>253</v>
      </c>
      <c r="B83" s="68" t="s">
        <v>2032</v>
      </c>
      <c r="C83" s="68">
        <v>430213691</v>
      </c>
      <c r="D83" s="174">
        <v>430213691</v>
      </c>
      <c r="E83" s="68" t="s">
        <v>3982</v>
      </c>
      <c r="F83" s="173" t="s">
        <v>4213</v>
      </c>
      <c r="G83" s="173" t="s">
        <v>4214</v>
      </c>
      <c r="H83" s="160">
        <f t="shared" si="1"/>
        <v>13</v>
      </c>
      <c r="I83" s="173" t="s">
        <v>4215</v>
      </c>
    </row>
    <row r="84" spans="1:9" hidden="1">
      <c r="A84" s="212">
        <v>456</v>
      </c>
      <c r="B84" s="68" t="s">
        <v>2054</v>
      </c>
      <c r="C84" s="68">
        <v>132271084</v>
      </c>
      <c r="D84" s="174">
        <v>132271084</v>
      </c>
      <c r="E84" s="68" t="s">
        <v>3982</v>
      </c>
      <c r="F84" s="173" t="s">
        <v>4216</v>
      </c>
      <c r="G84" s="173" t="s">
        <v>4217</v>
      </c>
      <c r="H84" s="160">
        <f t="shared" si="1"/>
        <v>13</v>
      </c>
      <c r="I84" s="173" t="s">
        <v>4218</v>
      </c>
    </row>
    <row r="85" spans="1:9" ht="15" hidden="1" customHeight="1">
      <c r="A85" s="168">
        <v>7</v>
      </c>
      <c r="B85" s="68" t="s">
        <v>374</v>
      </c>
      <c r="C85" s="169">
        <v>1200222394</v>
      </c>
      <c r="D85" s="174" t="s">
        <v>4219</v>
      </c>
      <c r="E85" s="37" t="s">
        <v>3996</v>
      </c>
      <c r="F85" s="160" t="s">
        <v>374</v>
      </c>
      <c r="G85" s="160" t="s">
        <v>4219</v>
      </c>
      <c r="H85" s="160">
        <f t="shared" si="1"/>
        <v>13</v>
      </c>
      <c r="I85" s="160" t="s">
        <v>4220</v>
      </c>
    </row>
    <row r="86" spans="1:9" hidden="1">
      <c r="A86" s="212">
        <v>437</v>
      </c>
      <c r="B86" s="68" t="s">
        <v>3037</v>
      </c>
      <c r="C86" s="68">
        <v>132293479</v>
      </c>
      <c r="D86" s="174">
        <v>132293479</v>
      </c>
      <c r="E86" s="68" t="s">
        <v>3982</v>
      </c>
      <c r="F86" s="173" t="s">
        <v>4221</v>
      </c>
      <c r="G86" s="173" t="s">
        <v>4222</v>
      </c>
      <c r="H86" s="160">
        <f t="shared" si="1"/>
        <v>13</v>
      </c>
      <c r="I86" s="173" t="s">
        <v>4223</v>
      </c>
    </row>
    <row r="87" spans="1:9" ht="15" hidden="1" customHeight="1">
      <c r="A87" s="168">
        <v>118</v>
      </c>
      <c r="B87" s="68" t="s">
        <v>394</v>
      </c>
      <c r="C87" s="169">
        <v>1000663367</v>
      </c>
      <c r="D87" s="174" t="s">
        <v>4224</v>
      </c>
      <c r="E87" s="37" t="s">
        <v>3996</v>
      </c>
      <c r="F87" s="160" t="s">
        <v>394</v>
      </c>
      <c r="G87" s="160" t="s">
        <v>4224</v>
      </c>
      <c r="H87" s="160">
        <f t="shared" si="1"/>
        <v>13</v>
      </c>
      <c r="I87" s="160" t="s">
        <v>4225</v>
      </c>
    </row>
    <row r="88" spans="1:9" ht="15" hidden="1" customHeight="1">
      <c r="A88" s="168">
        <v>254</v>
      </c>
      <c r="B88" s="68" t="s">
        <v>4226</v>
      </c>
      <c r="C88" s="37">
        <v>132287975</v>
      </c>
      <c r="D88" s="174">
        <v>132287975</v>
      </c>
      <c r="E88" s="37" t="s">
        <v>3982</v>
      </c>
      <c r="F88" s="160" t="s">
        <v>4227</v>
      </c>
      <c r="G88" s="160" t="s">
        <v>4228</v>
      </c>
      <c r="H88" s="160">
        <f t="shared" si="1"/>
        <v>13</v>
      </c>
      <c r="I88" s="160" t="s">
        <v>4229</v>
      </c>
    </row>
    <row r="89" spans="1:9" hidden="1">
      <c r="A89" s="168">
        <v>439</v>
      </c>
      <c r="B89" s="214" t="s">
        <v>4230</v>
      </c>
      <c r="C89" s="37">
        <v>131147933</v>
      </c>
      <c r="D89" s="174">
        <v>131147933</v>
      </c>
      <c r="E89" s="37" t="s">
        <v>3982</v>
      </c>
      <c r="F89" s="160" t="s">
        <v>4231</v>
      </c>
      <c r="G89" s="160" t="s">
        <v>4232</v>
      </c>
      <c r="H89" s="160">
        <f t="shared" si="1"/>
        <v>18</v>
      </c>
      <c r="I89" s="160" t="s">
        <v>4233</v>
      </c>
    </row>
    <row r="90" spans="1:9" ht="15" hidden="1" customHeight="1">
      <c r="A90" s="168">
        <v>122</v>
      </c>
      <c r="B90" s="68" t="s">
        <v>2071</v>
      </c>
      <c r="C90" s="37">
        <v>131537431</v>
      </c>
      <c r="D90" s="174">
        <v>131537431</v>
      </c>
      <c r="E90" s="37" t="s">
        <v>3982</v>
      </c>
      <c r="F90" s="160" t="s">
        <v>4234</v>
      </c>
      <c r="G90" s="160" t="s">
        <v>4235</v>
      </c>
      <c r="H90" s="160">
        <f t="shared" si="1"/>
        <v>13</v>
      </c>
      <c r="I90" s="160" t="s">
        <v>4236</v>
      </c>
    </row>
    <row r="91" spans="1:9" ht="15" hidden="1" customHeight="1">
      <c r="A91" s="168">
        <v>123</v>
      </c>
      <c r="B91" s="68" t="s">
        <v>4237</v>
      </c>
      <c r="C91" s="37">
        <v>131718418</v>
      </c>
      <c r="D91" s="174">
        <v>131718418</v>
      </c>
      <c r="E91" s="37" t="s">
        <v>3982</v>
      </c>
      <c r="F91" s="160" t="s">
        <v>4238</v>
      </c>
      <c r="G91" s="160" t="s">
        <v>4239</v>
      </c>
      <c r="H91" s="160">
        <f t="shared" si="1"/>
        <v>13</v>
      </c>
      <c r="I91" s="160" t="s">
        <v>4240</v>
      </c>
    </row>
    <row r="92" spans="1:9" ht="15" hidden="1" customHeight="1">
      <c r="A92" s="168">
        <v>385</v>
      </c>
      <c r="B92" s="68" t="s">
        <v>424</v>
      </c>
      <c r="C92" s="37">
        <v>1800466029</v>
      </c>
      <c r="D92" s="174" t="s">
        <v>4241</v>
      </c>
      <c r="E92" s="37" t="s">
        <v>3996</v>
      </c>
      <c r="F92" s="160" t="s">
        <v>424</v>
      </c>
      <c r="G92" s="160" t="s">
        <v>4241</v>
      </c>
      <c r="H92" s="160">
        <f t="shared" si="1"/>
        <v>13</v>
      </c>
      <c r="I92" s="160" t="s">
        <v>4242</v>
      </c>
    </row>
    <row r="93" spans="1:9" ht="15" hidden="1" customHeight="1">
      <c r="A93" s="168">
        <v>283</v>
      </c>
      <c r="B93" s="68" t="s">
        <v>3048</v>
      </c>
      <c r="C93" s="37">
        <v>131919715</v>
      </c>
      <c r="D93" s="174">
        <v>131919715</v>
      </c>
      <c r="E93" s="37" t="s">
        <v>3982</v>
      </c>
      <c r="F93" s="160" t="s">
        <v>4243</v>
      </c>
      <c r="G93" s="160" t="s">
        <v>4244</v>
      </c>
      <c r="H93" s="160">
        <f t="shared" si="1"/>
        <v>13</v>
      </c>
      <c r="I93" s="160" t="s">
        <v>4245</v>
      </c>
    </row>
    <row r="94" spans="1:9">
      <c r="A94" s="168">
        <v>538</v>
      </c>
      <c r="B94" s="213" t="s">
        <v>3058</v>
      </c>
      <c r="C94" s="37">
        <v>132170598</v>
      </c>
      <c r="D94" s="174">
        <v>132170598</v>
      </c>
      <c r="E94" s="37" t="s">
        <v>3982</v>
      </c>
      <c r="F94" s="160" t="s">
        <v>4246</v>
      </c>
      <c r="G94" s="160" t="s">
        <v>4247</v>
      </c>
      <c r="H94" s="160">
        <f t="shared" si="1"/>
        <v>14</v>
      </c>
      <c r="I94" s="160" t="s">
        <v>4248</v>
      </c>
    </row>
    <row r="95" spans="1:9">
      <c r="A95" s="168">
        <v>328</v>
      </c>
      <c r="B95" s="213" t="s">
        <v>2095</v>
      </c>
      <c r="C95" s="37">
        <v>132262328</v>
      </c>
      <c r="D95" s="174">
        <v>132262328</v>
      </c>
      <c r="E95" s="37" t="s">
        <v>3982</v>
      </c>
      <c r="F95" s="160" t="s">
        <v>4249</v>
      </c>
      <c r="G95" s="160">
        <v>132262328</v>
      </c>
      <c r="H95" s="160">
        <f t="shared" si="1"/>
        <v>9</v>
      </c>
      <c r="I95" s="160" t="s">
        <v>4250</v>
      </c>
    </row>
    <row r="96" spans="1:9" ht="15" hidden="1" customHeight="1">
      <c r="A96" s="168">
        <v>561</v>
      </c>
      <c r="B96" s="68" t="s">
        <v>4251</v>
      </c>
      <c r="C96" s="37">
        <v>2500367855</v>
      </c>
      <c r="D96" s="174" t="s">
        <v>4252</v>
      </c>
      <c r="E96" s="37" t="s">
        <v>3996</v>
      </c>
      <c r="F96" s="160" t="s">
        <v>4251</v>
      </c>
      <c r="G96" s="160" t="s">
        <v>4252</v>
      </c>
      <c r="H96" s="160">
        <f t="shared" si="1"/>
        <v>13</v>
      </c>
      <c r="I96" s="160" t="s">
        <v>4253</v>
      </c>
    </row>
    <row r="97" spans="1:9" ht="15" hidden="1" customHeight="1">
      <c r="A97" s="168">
        <v>332</v>
      </c>
      <c r="B97" s="68" t="s">
        <v>1233</v>
      </c>
      <c r="C97" s="169">
        <v>3700620911</v>
      </c>
      <c r="D97" s="174" t="s">
        <v>4254</v>
      </c>
      <c r="E97" s="37" t="s">
        <v>3996</v>
      </c>
      <c r="F97" s="160" t="s">
        <v>1233</v>
      </c>
      <c r="G97" s="160" t="s">
        <v>4254</v>
      </c>
      <c r="H97" s="160">
        <f t="shared" si="1"/>
        <v>13</v>
      </c>
      <c r="I97" s="160" t="s">
        <v>4255</v>
      </c>
    </row>
    <row r="98" spans="1:9" ht="15" hidden="1" customHeight="1">
      <c r="A98" s="168">
        <v>156</v>
      </c>
      <c r="B98" s="68" t="s">
        <v>1254</v>
      </c>
      <c r="C98" s="169">
        <v>5601491151</v>
      </c>
      <c r="D98" s="174" t="s">
        <v>4256</v>
      </c>
      <c r="E98" s="37" t="s">
        <v>3996</v>
      </c>
      <c r="F98" s="160" t="s">
        <v>1254</v>
      </c>
      <c r="G98" s="160" t="s">
        <v>4256</v>
      </c>
      <c r="H98" s="160">
        <f t="shared" si="1"/>
        <v>13</v>
      </c>
      <c r="I98" s="160" t="s">
        <v>4257</v>
      </c>
    </row>
    <row r="99" spans="1:9" hidden="1">
      <c r="A99" s="212">
        <v>490</v>
      </c>
      <c r="B99" s="68" t="s">
        <v>4258</v>
      </c>
      <c r="C99" s="68">
        <v>130995427</v>
      </c>
      <c r="D99" s="174">
        <v>130995427</v>
      </c>
      <c r="E99" s="68" t="s">
        <v>3982</v>
      </c>
      <c r="F99" s="173" t="s">
        <v>4259</v>
      </c>
      <c r="G99" s="173" t="s">
        <v>4260</v>
      </c>
      <c r="H99" s="160">
        <f t="shared" si="1"/>
        <v>13</v>
      </c>
      <c r="I99" s="173" t="s">
        <v>4261</v>
      </c>
    </row>
    <row r="100" spans="1:9" ht="15" hidden="1" customHeight="1">
      <c r="A100" s="168">
        <v>239</v>
      </c>
      <c r="B100" s="68" t="s">
        <v>4262</v>
      </c>
      <c r="C100" s="37">
        <v>132286448</v>
      </c>
      <c r="D100" s="174">
        <v>132286448</v>
      </c>
      <c r="E100" s="37" t="s">
        <v>3982</v>
      </c>
      <c r="F100" s="160" t="s">
        <v>4263</v>
      </c>
      <c r="G100" s="160" t="s">
        <v>4264</v>
      </c>
      <c r="H100" s="160">
        <f t="shared" si="1"/>
        <v>13</v>
      </c>
      <c r="I100" s="160" t="s">
        <v>4265</v>
      </c>
    </row>
    <row r="101" spans="1:9">
      <c r="A101" s="168">
        <v>567</v>
      </c>
      <c r="B101" s="213" t="s">
        <v>3076</v>
      </c>
      <c r="C101" s="37">
        <v>131696562</v>
      </c>
      <c r="D101" s="174">
        <v>131696562</v>
      </c>
      <c r="E101" s="37" t="s">
        <v>3982</v>
      </c>
      <c r="F101" s="160" t="s">
        <v>4266</v>
      </c>
      <c r="G101" s="160">
        <v>0</v>
      </c>
      <c r="H101" s="160">
        <f t="shared" si="1"/>
        <v>1</v>
      </c>
      <c r="I101" s="160" t="s">
        <v>4267</v>
      </c>
    </row>
    <row r="102" spans="1:9" ht="15" hidden="1" customHeight="1">
      <c r="A102" s="168">
        <v>212</v>
      </c>
      <c r="B102" s="68" t="s">
        <v>445</v>
      </c>
      <c r="C102" s="169">
        <v>3100571151</v>
      </c>
      <c r="D102" s="174" t="s">
        <v>4268</v>
      </c>
      <c r="E102" s="37" t="s">
        <v>3996</v>
      </c>
      <c r="F102" s="160" t="s">
        <v>445</v>
      </c>
      <c r="G102" s="160" t="s">
        <v>4268</v>
      </c>
      <c r="H102" s="160">
        <f t="shared" si="1"/>
        <v>13</v>
      </c>
      <c r="I102" s="160" t="s">
        <v>4269</v>
      </c>
    </row>
    <row r="103" spans="1:9" ht="15" hidden="1" customHeight="1">
      <c r="A103" s="168">
        <v>74</v>
      </c>
      <c r="B103" s="68" t="s">
        <v>2117</v>
      </c>
      <c r="C103" s="37">
        <v>131159516</v>
      </c>
      <c r="D103" s="174">
        <v>131159516</v>
      </c>
      <c r="E103" s="37" t="s">
        <v>3982</v>
      </c>
      <c r="F103" s="160" t="s">
        <v>4270</v>
      </c>
      <c r="G103" s="160" t="s">
        <v>4271</v>
      </c>
      <c r="H103" s="160">
        <f t="shared" si="1"/>
        <v>13</v>
      </c>
      <c r="I103" s="160" t="s">
        <v>4272</v>
      </c>
    </row>
    <row r="104" spans="1:9" hidden="1">
      <c r="A104" s="212">
        <v>466</v>
      </c>
      <c r="B104" s="68" t="s">
        <v>3085</v>
      </c>
      <c r="C104" s="68">
        <v>131753787</v>
      </c>
      <c r="D104" s="174">
        <v>131753787</v>
      </c>
      <c r="E104" s="68" t="s">
        <v>3982</v>
      </c>
      <c r="F104" s="173" t="s">
        <v>4273</v>
      </c>
      <c r="G104" s="173" t="s">
        <v>4274</v>
      </c>
      <c r="H104" s="160">
        <f t="shared" si="1"/>
        <v>13</v>
      </c>
      <c r="I104" s="173" t="s">
        <v>4275</v>
      </c>
    </row>
    <row r="105" spans="1:9" hidden="1">
      <c r="A105" s="212">
        <v>467</v>
      </c>
      <c r="B105" s="68" t="s">
        <v>2131</v>
      </c>
      <c r="C105" s="68">
        <v>131226035</v>
      </c>
      <c r="D105" s="174">
        <v>131226035</v>
      </c>
      <c r="E105" s="68" t="s">
        <v>3982</v>
      </c>
      <c r="F105" s="173" t="s">
        <v>4276</v>
      </c>
      <c r="G105" s="173" t="s">
        <v>4277</v>
      </c>
      <c r="H105" s="160">
        <f t="shared" si="1"/>
        <v>13</v>
      </c>
      <c r="I105" s="173" t="s">
        <v>4278</v>
      </c>
    </row>
    <row r="106" spans="1:9" ht="15" hidden="1" customHeight="1">
      <c r="A106" s="168">
        <v>89</v>
      </c>
      <c r="B106" s="68" t="s">
        <v>4279</v>
      </c>
      <c r="C106" s="169">
        <v>1001054632</v>
      </c>
      <c r="D106" s="174" t="s">
        <v>4280</v>
      </c>
      <c r="E106" s="37" t="s">
        <v>3996</v>
      </c>
      <c r="F106" s="160" t="s">
        <v>4279</v>
      </c>
      <c r="G106" s="160" t="s">
        <v>4280</v>
      </c>
      <c r="H106" s="160">
        <f t="shared" si="1"/>
        <v>13</v>
      </c>
      <c r="I106" s="160" t="s">
        <v>4281</v>
      </c>
    </row>
    <row r="107" spans="1:9" hidden="1">
      <c r="A107" s="212">
        <v>441</v>
      </c>
      <c r="B107" s="68" t="s">
        <v>4282</v>
      </c>
      <c r="C107" s="68">
        <v>131446655</v>
      </c>
      <c r="D107" s="174">
        <v>131446655</v>
      </c>
      <c r="E107" s="68" t="s">
        <v>3982</v>
      </c>
      <c r="F107" s="173" t="s">
        <v>4283</v>
      </c>
      <c r="G107" s="173" t="s">
        <v>4284</v>
      </c>
      <c r="H107" s="160">
        <f t="shared" si="1"/>
        <v>13</v>
      </c>
      <c r="I107" s="173" t="s">
        <v>4285</v>
      </c>
    </row>
    <row r="108" spans="1:9" hidden="1">
      <c r="A108" s="212">
        <v>513</v>
      </c>
      <c r="B108" s="68" t="s">
        <v>4286</v>
      </c>
      <c r="C108" s="68">
        <v>130707529</v>
      </c>
      <c r="D108" s="174">
        <v>130707529</v>
      </c>
      <c r="E108" s="68" t="s">
        <v>3982</v>
      </c>
      <c r="F108" s="173" t="s">
        <v>4287</v>
      </c>
      <c r="G108" s="173" t="s">
        <v>4288</v>
      </c>
      <c r="H108" s="160">
        <f t="shared" si="1"/>
        <v>13</v>
      </c>
      <c r="I108" s="173" t="s">
        <v>4289</v>
      </c>
    </row>
    <row r="109" spans="1:9" hidden="1">
      <c r="A109" s="212">
        <v>33</v>
      </c>
      <c r="B109" s="68" t="s">
        <v>2156</v>
      </c>
      <c r="C109" s="68">
        <v>132249224</v>
      </c>
      <c r="D109" s="174">
        <v>132249224</v>
      </c>
      <c r="E109" s="68" t="s">
        <v>3982</v>
      </c>
      <c r="F109" s="173" t="s">
        <v>4290</v>
      </c>
      <c r="G109" s="173" t="s">
        <v>4291</v>
      </c>
      <c r="H109" s="160">
        <f t="shared" si="1"/>
        <v>13</v>
      </c>
      <c r="I109" s="173" t="s">
        <v>4292</v>
      </c>
    </row>
    <row r="110" spans="1:9">
      <c r="A110" s="168">
        <v>393</v>
      </c>
      <c r="B110" s="176" t="s">
        <v>3106</v>
      </c>
      <c r="C110" s="37">
        <v>131828132</v>
      </c>
      <c r="D110" s="174">
        <v>131828132</v>
      </c>
      <c r="E110" s="37" t="s">
        <v>3982</v>
      </c>
      <c r="F110" s="160" t="e">
        <v>#N/A</v>
      </c>
      <c r="G110" s="160" t="e">
        <v>#N/A</v>
      </c>
      <c r="H110" s="160" t="e">
        <f t="shared" si="1"/>
        <v>#N/A</v>
      </c>
      <c r="I110" s="160" t="e">
        <v>#N/A</v>
      </c>
    </row>
    <row r="111" spans="1:9" ht="15" hidden="1" customHeight="1">
      <c r="A111" s="168">
        <v>343</v>
      </c>
      <c r="B111" s="68" t="s">
        <v>4293</v>
      </c>
      <c r="C111" s="37">
        <v>132191579</v>
      </c>
      <c r="D111" s="174">
        <v>132191579</v>
      </c>
      <c r="E111" s="37" t="s">
        <v>3982</v>
      </c>
      <c r="F111" s="160" t="s">
        <v>4294</v>
      </c>
      <c r="G111" s="160" t="s">
        <v>4295</v>
      </c>
      <c r="H111" s="160">
        <f t="shared" si="1"/>
        <v>13</v>
      </c>
      <c r="I111" s="160" t="s">
        <v>4296</v>
      </c>
    </row>
    <row r="112" spans="1:9" ht="15" hidden="1" customHeight="1">
      <c r="A112" s="168">
        <v>141</v>
      </c>
      <c r="B112" s="68" t="s">
        <v>4297</v>
      </c>
      <c r="C112" s="37">
        <v>131126227</v>
      </c>
      <c r="D112" s="174">
        <v>131126227</v>
      </c>
      <c r="E112" s="37" t="s">
        <v>3982</v>
      </c>
      <c r="F112" s="160" t="s">
        <v>4298</v>
      </c>
      <c r="G112" s="160" t="s">
        <v>4299</v>
      </c>
      <c r="H112" s="160">
        <f t="shared" si="1"/>
        <v>13</v>
      </c>
      <c r="I112" s="160" t="s">
        <v>4300</v>
      </c>
    </row>
    <row r="113" spans="1:9" ht="15" hidden="1" customHeight="1">
      <c r="A113" s="168">
        <v>290</v>
      </c>
      <c r="B113" s="68" t="s">
        <v>3124</v>
      </c>
      <c r="C113" s="37">
        <v>132234545</v>
      </c>
      <c r="D113" s="174">
        <v>132234545</v>
      </c>
      <c r="E113" s="37" t="s">
        <v>3982</v>
      </c>
      <c r="F113" s="160" t="s">
        <v>4301</v>
      </c>
      <c r="G113" s="160" t="s">
        <v>4302</v>
      </c>
      <c r="H113" s="160">
        <f t="shared" si="1"/>
        <v>13</v>
      </c>
      <c r="I113" s="160" t="s">
        <v>4303</v>
      </c>
    </row>
    <row r="114" spans="1:9" ht="15" hidden="1" customHeight="1">
      <c r="A114" s="168">
        <v>127</v>
      </c>
      <c r="B114" s="68" t="s">
        <v>4304</v>
      </c>
      <c r="C114" s="169">
        <v>2500258930</v>
      </c>
      <c r="D114" s="174" t="s">
        <v>4305</v>
      </c>
      <c r="E114" s="37" t="s">
        <v>3996</v>
      </c>
      <c r="F114" s="160" t="s">
        <v>4304</v>
      </c>
      <c r="G114" s="160" t="s">
        <v>4305</v>
      </c>
      <c r="H114" s="160">
        <f t="shared" si="1"/>
        <v>13</v>
      </c>
      <c r="I114" s="160" t="s">
        <v>4306</v>
      </c>
    </row>
    <row r="115" spans="1:9" ht="15" hidden="1" customHeight="1">
      <c r="A115" s="168">
        <v>255</v>
      </c>
      <c r="B115" s="68" t="s">
        <v>4307</v>
      </c>
      <c r="C115" s="169">
        <v>112444815</v>
      </c>
      <c r="D115" s="174" t="s">
        <v>4308</v>
      </c>
      <c r="E115" s="37" t="s">
        <v>3996</v>
      </c>
      <c r="F115" s="160" t="s">
        <v>4307</v>
      </c>
      <c r="G115" s="160" t="s">
        <v>4308</v>
      </c>
      <c r="H115" s="160">
        <f t="shared" si="1"/>
        <v>13</v>
      </c>
      <c r="I115" s="160" t="s">
        <v>4309</v>
      </c>
    </row>
    <row r="116" spans="1:9" hidden="1">
      <c r="A116" s="212">
        <v>479</v>
      </c>
      <c r="B116" s="68" t="s">
        <v>2166</v>
      </c>
      <c r="C116" s="68">
        <v>132274751</v>
      </c>
      <c r="D116" s="174">
        <v>132274751</v>
      </c>
      <c r="E116" s="68" t="s">
        <v>3982</v>
      </c>
      <c r="F116" s="173" t="s">
        <v>4310</v>
      </c>
      <c r="G116" s="173" t="s">
        <v>4311</v>
      </c>
      <c r="H116" s="160">
        <f t="shared" si="1"/>
        <v>13</v>
      </c>
      <c r="I116" s="173" t="s">
        <v>4312</v>
      </c>
    </row>
    <row r="117" spans="1:9">
      <c r="A117" s="168">
        <v>404</v>
      </c>
      <c r="B117" s="176" t="s">
        <v>4313</v>
      </c>
      <c r="C117" s="37">
        <v>131152422</v>
      </c>
      <c r="D117" s="174">
        <v>131152422</v>
      </c>
      <c r="E117" s="37" t="s">
        <v>3982</v>
      </c>
      <c r="F117" s="160" t="e">
        <v>#N/A</v>
      </c>
      <c r="G117" s="160" t="e">
        <v>#N/A</v>
      </c>
      <c r="H117" s="160" t="e">
        <f t="shared" si="1"/>
        <v>#N/A</v>
      </c>
      <c r="I117" s="160" t="e">
        <v>#N/A</v>
      </c>
    </row>
    <row r="118" spans="1:9" ht="15" hidden="1" customHeight="1">
      <c r="A118" s="168">
        <v>125</v>
      </c>
      <c r="B118" s="68" t="s">
        <v>4314</v>
      </c>
      <c r="C118" s="169">
        <v>2500302225</v>
      </c>
      <c r="D118" s="174" t="s">
        <v>4315</v>
      </c>
      <c r="E118" s="37" t="s">
        <v>3996</v>
      </c>
      <c r="F118" s="160" t="s">
        <v>4314</v>
      </c>
      <c r="G118" s="160" t="s">
        <v>4315</v>
      </c>
      <c r="H118" s="160">
        <f t="shared" si="1"/>
        <v>13</v>
      </c>
      <c r="I118" s="160" t="s">
        <v>4316</v>
      </c>
    </row>
    <row r="119" spans="1:9" ht="15" hidden="1" customHeight="1">
      <c r="A119" s="168">
        <v>409</v>
      </c>
      <c r="B119" s="68" t="s">
        <v>1291</v>
      </c>
      <c r="C119" s="37">
        <v>2300341290</v>
      </c>
      <c r="D119" s="174" t="s">
        <v>4317</v>
      </c>
      <c r="E119" s="37" t="s">
        <v>3996</v>
      </c>
      <c r="F119" s="160" t="s">
        <v>1291</v>
      </c>
      <c r="G119" s="160" t="s">
        <v>4317</v>
      </c>
      <c r="H119" s="160">
        <f t="shared" si="1"/>
        <v>13</v>
      </c>
      <c r="I119" s="160" t="s">
        <v>4318</v>
      </c>
    </row>
    <row r="120" spans="1:9" ht="15" hidden="1" customHeight="1">
      <c r="A120" s="168">
        <v>219</v>
      </c>
      <c r="B120" s="68" t="s">
        <v>3136</v>
      </c>
      <c r="C120" s="37">
        <v>132097947</v>
      </c>
      <c r="D120" s="174">
        <v>132097947</v>
      </c>
      <c r="E120" s="37" t="s">
        <v>3982</v>
      </c>
      <c r="F120" s="160" t="s">
        <v>4319</v>
      </c>
      <c r="G120" s="160" t="s">
        <v>4320</v>
      </c>
      <c r="H120" s="160">
        <f t="shared" si="1"/>
        <v>13</v>
      </c>
      <c r="I120" s="160" t="s">
        <v>4321</v>
      </c>
    </row>
    <row r="121" spans="1:9" hidden="1">
      <c r="A121" s="212">
        <v>54</v>
      </c>
      <c r="B121" s="68" t="s">
        <v>3147</v>
      </c>
      <c r="C121" s="68">
        <v>132267656</v>
      </c>
      <c r="D121" s="174">
        <v>132267656</v>
      </c>
      <c r="E121" s="68" t="s">
        <v>3982</v>
      </c>
      <c r="F121" s="173" t="s">
        <v>4322</v>
      </c>
      <c r="G121" s="173" t="s">
        <v>4323</v>
      </c>
      <c r="H121" s="160">
        <f t="shared" si="1"/>
        <v>13</v>
      </c>
      <c r="I121" s="173" t="s">
        <v>4324</v>
      </c>
    </row>
    <row r="122" spans="1:9" ht="15" hidden="1" customHeight="1">
      <c r="A122" s="168">
        <v>78</v>
      </c>
      <c r="B122" s="68" t="s">
        <v>4325</v>
      </c>
      <c r="C122" s="37">
        <v>131707823</v>
      </c>
      <c r="D122" s="174">
        <v>131707823</v>
      </c>
      <c r="E122" s="37" t="s">
        <v>3982</v>
      </c>
      <c r="F122" s="160" t="s">
        <v>4326</v>
      </c>
      <c r="G122" s="160" t="s">
        <v>4327</v>
      </c>
      <c r="H122" s="160">
        <f t="shared" si="1"/>
        <v>13</v>
      </c>
      <c r="I122" s="160" t="s">
        <v>4328</v>
      </c>
    </row>
    <row r="123" spans="1:9" ht="15" hidden="1" customHeight="1">
      <c r="A123" s="168">
        <v>121</v>
      </c>
      <c r="B123" s="68" t="s">
        <v>4329</v>
      </c>
      <c r="C123" s="169">
        <v>40237091778</v>
      </c>
      <c r="D123" s="174" t="s">
        <v>4330</v>
      </c>
      <c r="E123" s="37" t="s">
        <v>3996</v>
      </c>
      <c r="F123" s="160" t="s">
        <v>4329</v>
      </c>
      <c r="G123" s="160" t="s">
        <v>4330</v>
      </c>
      <c r="H123" s="160">
        <f t="shared" si="1"/>
        <v>13</v>
      </c>
      <c r="I123" s="160" t="s">
        <v>4331</v>
      </c>
    </row>
    <row r="124" spans="1:9" ht="15" hidden="1" customHeight="1">
      <c r="A124" s="168">
        <v>431</v>
      </c>
      <c r="B124" s="68" t="s">
        <v>3912</v>
      </c>
      <c r="C124" s="37">
        <v>22500245984</v>
      </c>
      <c r="D124" s="174" t="s">
        <v>4332</v>
      </c>
      <c r="E124" s="37" t="s">
        <v>3996</v>
      </c>
      <c r="F124" s="160" t="s">
        <v>3912</v>
      </c>
      <c r="G124" s="160" t="s">
        <v>4332</v>
      </c>
      <c r="H124" s="160">
        <f t="shared" si="1"/>
        <v>13</v>
      </c>
      <c r="I124" s="160" t="s">
        <v>4333</v>
      </c>
    </row>
    <row r="125" spans="1:9" ht="15" hidden="1" customHeight="1">
      <c r="A125" s="168">
        <v>23</v>
      </c>
      <c r="B125" s="68" t="s">
        <v>4334</v>
      </c>
      <c r="C125" s="169">
        <v>1000119725</v>
      </c>
      <c r="D125" s="174" t="s">
        <v>4335</v>
      </c>
      <c r="E125" s="37" t="s">
        <v>3996</v>
      </c>
      <c r="F125" s="160" t="s">
        <v>4334</v>
      </c>
      <c r="G125" s="160" t="s">
        <v>4335</v>
      </c>
      <c r="H125" s="160">
        <f t="shared" si="1"/>
        <v>13</v>
      </c>
      <c r="I125" s="160" t="s">
        <v>4336</v>
      </c>
    </row>
    <row r="126" spans="1:9" ht="15" hidden="1" customHeight="1">
      <c r="A126" s="168">
        <v>414</v>
      </c>
      <c r="B126" s="68" t="s">
        <v>4337</v>
      </c>
      <c r="C126" s="37">
        <v>117390146</v>
      </c>
      <c r="D126" s="174" t="s">
        <v>4338</v>
      </c>
      <c r="E126" s="37" t="s">
        <v>3996</v>
      </c>
      <c r="F126" s="160" t="s">
        <v>4337</v>
      </c>
      <c r="G126" s="160" t="s">
        <v>4338</v>
      </c>
      <c r="H126" s="160">
        <f t="shared" si="1"/>
        <v>13</v>
      </c>
      <c r="I126" s="160" t="s">
        <v>4339</v>
      </c>
    </row>
    <row r="127" spans="1:9" ht="15" hidden="1" customHeight="1">
      <c r="A127" s="168">
        <v>294</v>
      </c>
      <c r="B127" s="68" t="s">
        <v>4340</v>
      </c>
      <c r="C127" s="37">
        <v>131895468</v>
      </c>
      <c r="D127" s="174">
        <v>131895468</v>
      </c>
      <c r="E127" s="37" t="s">
        <v>3982</v>
      </c>
      <c r="F127" s="160" t="s">
        <v>4341</v>
      </c>
      <c r="G127" s="160" t="s">
        <v>4342</v>
      </c>
      <c r="H127" s="160">
        <f t="shared" si="1"/>
        <v>13</v>
      </c>
      <c r="I127" s="160" t="s">
        <v>4343</v>
      </c>
    </row>
    <row r="128" spans="1:9" ht="15" hidden="1" customHeight="1">
      <c r="A128" s="168">
        <v>57</v>
      </c>
      <c r="B128" s="68" t="s">
        <v>466</v>
      </c>
      <c r="C128" s="169">
        <v>105368021</v>
      </c>
      <c r="D128" s="174" t="s">
        <v>4344</v>
      </c>
      <c r="E128" s="37" t="s">
        <v>3996</v>
      </c>
      <c r="F128" s="160" t="s">
        <v>466</v>
      </c>
      <c r="G128" s="160" t="s">
        <v>4344</v>
      </c>
      <c r="H128" s="160">
        <f t="shared" si="1"/>
        <v>13</v>
      </c>
      <c r="I128" s="160" t="s">
        <v>4345</v>
      </c>
    </row>
    <row r="129" spans="1:9" ht="15" hidden="1" customHeight="1">
      <c r="A129" s="168">
        <v>30</v>
      </c>
      <c r="B129" s="68" t="s">
        <v>487</v>
      </c>
      <c r="C129" s="169">
        <v>1200062899</v>
      </c>
      <c r="D129" s="174" t="s">
        <v>4346</v>
      </c>
      <c r="E129" s="37" t="s">
        <v>3996</v>
      </c>
      <c r="F129" s="160" t="s">
        <v>487</v>
      </c>
      <c r="G129" s="160" t="s">
        <v>4346</v>
      </c>
      <c r="H129" s="160">
        <f t="shared" si="1"/>
        <v>13</v>
      </c>
      <c r="I129" s="160" t="s">
        <v>4347</v>
      </c>
    </row>
    <row r="130" spans="1:9" ht="15" hidden="1" customHeight="1">
      <c r="A130" s="168">
        <v>284</v>
      </c>
      <c r="B130" s="68" t="s">
        <v>4348</v>
      </c>
      <c r="C130" s="169">
        <v>1000709178</v>
      </c>
      <c r="D130" s="174" t="s">
        <v>4349</v>
      </c>
      <c r="E130" s="37" t="s">
        <v>3996</v>
      </c>
      <c r="F130" s="160" t="s">
        <v>4348</v>
      </c>
      <c r="G130" s="160" t="s">
        <v>4349</v>
      </c>
      <c r="H130" s="160">
        <f t="shared" si="1"/>
        <v>13</v>
      </c>
      <c r="I130" s="160" t="s">
        <v>4350</v>
      </c>
    </row>
    <row r="131" spans="1:9" ht="15" hidden="1" customHeight="1">
      <c r="A131" s="168">
        <v>160</v>
      </c>
      <c r="B131" s="68" t="s">
        <v>1331</v>
      </c>
      <c r="C131" s="169">
        <v>5600023427</v>
      </c>
      <c r="D131" s="174" t="s">
        <v>4351</v>
      </c>
      <c r="E131" s="37" t="s">
        <v>3996</v>
      </c>
      <c r="F131" s="160" t="s">
        <v>1331</v>
      </c>
      <c r="G131" s="160" t="s">
        <v>4351</v>
      </c>
      <c r="H131" s="160">
        <f t="shared" si="1"/>
        <v>13</v>
      </c>
      <c r="I131" s="160" t="s">
        <v>4352</v>
      </c>
    </row>
    <row r="132" spans="1:9" ht="15" hidden="1" customHeight="1">
      <c r="A132" s="168">
        <v>29</v>
      </c>
      <c r="B132" s="68" t="s">
        <v>499</v>
      </c>
      <c r="C132" s="169">
        <v>1200951372</v>
      </c>
      <c r="D132" s="174" t="s">
        <v>4353</v>
      </c>
      <c r="E132" s="37" t="s">
        <v>3996</v>
      </c>
      <c r="F132" s="160" t="s">
        <v>499</v>
      </c>
      <c r="G132" s="160" t="s">
        <v>4353</v>
      </c>
      <c r="H132" s="160">
        <f t="shared" ref="H132:H195" si="2">+LEN(G132)</f>
        <v>13</v>
      </c>
      <c r="I132" s="160" t="s">
        <v>4354</v>
      </c>
    </row>
    <row r="133" spans="1:9" ht="15" hidden="1" customHeight="1">
      <c r="A133" s="168">
        <v>62</v>
      </c>
      <c r="B133" s="68" t="s">
        <v>4355</v>
      </c>
      <c r="C133" s="169">
        <v>1200118071</v>
      </c>
      <c r="D133" s="174" t="s">
        <v>4356</v>
      </c>
      <c r="E133" s="37" t="s">
        <v>3996</v>
      </c>
      <c r="F133" s="160" t="s">
        <v>4355</v>
      </c>
      <c r="G133" s="160" t="s">
        <v>4356</v>
      </c>
      <c r="H133" s="160">
        <f t="shared" si="2"/>
        <v>13</v>
      </c>
      <c r="I133" s="160" t="s">
        <v>4357</v>
      </c>
    </row>
    <row r="134" spans="1:9" ht="15" hidden="1" customHeight="1">
      <c r="A134" s="168">
        <v>59</v>
      </c>
      <c r="B134" s="68" t="s">
        <v>541</v>
      </c>
      <c r="C134" s="169">
        <v>9300068542</v>
      </c>
      <c r="D134" s="174" t="s">
        <v>4358</v>
      </c>
      <c r="E134" s="37" t="s">
        <v>3996</v>
      </c>
      <c r="F134" s="160" t="s">
        <v>541</v>
      </c>
      <c r="G134" s="160" t="s">
        <v>4358</v>
      </c>
      <c r="H134" s="160">
        <f t="shared" si="2"/>
        <v>13</v>
      </c>
      <c r="I134" s="160" t="s">
        <v>4359</v>
      </c>
    </row>
    <row r="135" spans="1:9" ht="15" hidden="1" customHeight="1">
      <c r="A135" s="168">
        <v>226</v>
      </c>
      <c r="B135" s="68" t="s">
        <v>4360</v>
      </c>
      <c r="C135" s="37">
        <v>131756395</v>
      </c>
      <c r="D135" s="174">
        <v>131756395</v>
      </c>
      <c r="E135" s="37" t="s">
        <v>3982</v>
      </c>
      <c r="F135" s="160" t="s">
        <v>4361</v>
      </c>
      <c r="G135" s="160" t="s">
        <v>4362</v>
      </c>
      <c r="H135" s="160">
        <f t="shared" si="2"/>
        <v>13</v>
      </c>
      <c r="I135" s="160" t="s">
        <v>4363</v>
      </c>
    </row>
    <row r="136" spans="1:9" ht="15" hidden="1" customHeight="1">
      <c r="A136" s="168">
        <v>259</v>
      </c>
      <c r="B136" s="68" t="s">
        <v>3158</v>
      </c>
      <c r="C136" s="37">
        <v>130462275</v>
      </c>
      <c r="D136" s="174">
        <v>130462275</v>
      </c>
      <c r="E136" s="37" t="s">
        <v>3982</v>
      </c>
      <c r="F136" s="160" t="s">
        <v>4364</v>
      </c>
      <c r="G136" s="160" t="s">
        <v>4365</v>
      </c>
      <c r="H136" s="160">
        <f t="shared" si="2"/>
        <v>13</v>
      </c>
      <c r="I136" s="160" t="s">
        <v>4366</v>
      </c>
    </row>
    <row r="137" spans="1:9" ht="15" hidden="1" customHeight="1">
      <c r="A137" s="168">
        <v>19</v>
      </c>
      <c r="B137" s="68" t="s">
        <v>3177</v>
      </c>
      <c r="C137" s="37">
        <v>131895982</v>
      </c>
      <c r="D137" s="174">
        <v>131895982</v>
      </c>
      <c r="E137" s="37" t="s">
        <v>3982</v>
      </c>
      <c r="F137" s="160" t="s">
        <v>4367</v>
      </c>
      <c r="G137" s="160" t="s">
        <v>4368</v>
      </c>
      <c r="H137" s="160">
        <f t="shared" si="2"/>
        <v>13</v>
      </c>
      <c r="I137" s="160" t="s">
        <v>4369</v>
      </c>
    </row>
    <row r="138" spans="1:9" ht="15" hidden="1" customHeight="1">
      <c r="A138" s="168">
        <v>322</v>
      </c>
      <c r="B138" s="68" t="s">
        <v>1348</v>
      </c>
      <c r="C138" s="37">
        <v>1000091940</v>
      </c>
      <c r="D138" s="174" t="s">
        <v>4370</v>
      </c>
      <c r="E138" s="37" t="s">
        <v>3996</v>
      </c>
      <c r="F138" s="160" t="s">
        <v>1348</v>
      </c>
      <c r="G138" s="160" t="s">
        <v>4370</v>
      </c>
      <c r="H138" s="160">
        <f t="shared" si="2"/>
        <v>13</v>
      </c>
      <c r="I138" s="160" t="s">
        <v>4371</v>
      </c>
    </row>
    <row r="139" spans="1:9" ht="15" hidden="1" customHeight="1">
      <c r="A139" s="168">
        <v>271</v>
      </c>
      <c r="B139" s="68" t="s">
        <v>3188</v>
      </c>
      <c r="C139" s="37">
        <v>130793859</v>
      </c>
      <c r="D139" s="174">
        <v>130793859</v>
      </c>
      <c r="E139" s="37" t="s">
        <v>3982</v>
      </c>
      <c r="F139" s="160" t="s">
        <v>4372</v>
      </c>
      <c r="G139" s="160" t="s">
        <v>4373</v>
      </c>
      <c r="H139" s="160">
        <f t="shared" si="2"/>
        <v>13</v>
      </c>
      <c r="I139" s="160" t="s">
        <v>4374</v>
      </c>
    </row>
    <row r="140" spans="1:9" ht="15" hidden="1" customHeight="1">
      <c r="A140" s="168">
        <v>81</v>
      </c>
      <c r="B140" s="68" t="s">
        <v>4375</v>
      </c>
      <c r="C140" s="169">
        <v>7600165752</v>
      </c>
      <c r="D140" s="174" t="s">
        <v>4376</v>
      </c>
      <c r="E140" s="37" t="s">
        <v>3996</v>
      </c>
      <c r="F140" s="160" t="s">
        <v>4375</v>
      </c>
      <c r="G140" s="160" t="s">
        <v>4376</v>
      </c>
      <c r="H140" s="160">
        <f t="shared" si="2"/>
        <v>13</v>
      </c>
      <c r="I140" s="160" t="s">
        <v>4377</v>
      </c>
    </row>
    <row r="141" spans="1:9" hidden="1">
      <c r="A141" s="212">
        <v>511</v>
      </c>
      <c r="B141" s="68" t="s">
        <v>3199</v>
      </c>
      <c r="C141" s="68">
        <v>132266102</v>
      </c>
      <c r="D141" s="174">
        <v>132266102</v>
      </c>
      <c r="E141" s="68" t="s">
        <v>3982</v>
      </c>
      <c r="F141" s="173" t="s">
        <v>4378</v>
      </c>
      <c r="G141" s="173" t="s">
        <v>4323</v>
      </c>
      <c r="H141" s="160">
        <f t="shared" si="2"/>
        <v>13</v>
      </c>
      <c r="I141" s="173" t="s">
        <v>4379</v>
      </c>
    </row>
    <row r="142" spans="1:9" hidden="1">
      <c r="A142" s="168">
        <v>487</v>
      </c>
      <c r="B142" s="214" t="s">
        <v>2192</v>
      </c>
      <c r="C142" s="37">
        <v>132313992</v>
      </c>
      <c r="D142" s="174">
        <v>132313992</v>
      </c>
      <c r="E142" s="37" t="s">
        <v>3982</v>
      </c>
      <c r="F142" s="160" t="s">
        <v>4380</v>
      </c>
      <c r="G142" s="160" t="s">
        <v>4381</v>
      </c>
      <c r="H142" s="160">
        <f t="shared" si="2"/>
        <v>23</v>
      </c>
      <c r="I142" s="160" t="s">
        <v>4382</v>
      </c>
    </row>
    <row r="143" spans="1:9" ht="15" hidden="1" customHeight="1">
      <c r="A143" s="168">
        <v>46</v>
      </c>
      <c r="B143" s="68" t="s">
        <v>3213</v>
      </c>
      <c r="C143" s="37">
        <v>131206255</v>
      </c>
      <c r="D143" s="174">
        <v>131206255</v>
      </c>
      <c r="E143" s="37" t="s">
        <v>3982</v>
      </c>
      <c r="F143" s="160" t="s">
        <v>4383</v>
      </c>
      <c r="G143" s="160" t="s">
        <v>4384</v>
      </c>
      <c r="H143" s="160">
        <f t="shared" si="2"/>
        <v>13</v>
      </c>
      <c r="I143" s="160" t="s">
        <v>4385</v>
      </c>
    </row>
    <row r="144" spans="1:9" hidden="1">
      <c r="A144" s="212">
        <v>421</v>
      </c>
      <c r="B144" s="68" t="s">
        <v>4386</v>
      </c>
      <c r="C144" s="68">
        <v>131320971</v>
      </c>
      <c r="D144" s="174">
        <v>131320971</v>
      </c>
      <c r="E144" s="68" t="s">
        <v>3982</v>
      </c>
      <c r="F144" s="173" t="s">
        <v>4387</v>
      </c>
      <c r="G144" s="173" t="s">
        <v>4388</v>
      </c>
      <c r="H144" s="160">
        <f t="shared" si="2"/>
        <v>13</v>
      </c>
      <c r="I144" s="173" t="s">
        <v>4389</v>
      </c>
    </row>
    <row r="145" spans="1:9" ht="15" hidden="1" customHeight="1">
      <c r="A145" s="168">
        <v>351</v>
      </c>
      <c r="B145" s="68" t="s">
        <v>3238</v>
      </c>
      <c r="C145" s="37">
        <v>132291842</v>
      </c>
      <c r="D145" s="174">
        <v>132291842</v>
      </c>
      <c r="E145" s="37" t="s">
        <v>3982</v>
      </c>
      <c r="F145" s="160" t="s">
        <v>4390</v>
      </c>
      <c r="G145" s="160" t="s">
        <v>4391</v>
      </c>
      <c r="H145" s="160">
        <f t="shared" si="2"/>
        <v>13</v>
      </c>
      <c r="I145" s="160" t="s">
        <v>4392</v>
      </c>
    </row>
    <row r="146" spans="1:9" ht="15" hidden="1" customHeight="1">
      <c r="A146" s="168">
        <v>105</v>
      </c>
      <c r="B146" s="68" t="s">
        <v>4393</v>
      </c>
      <c r="C146" s="169">
        <v>7700056307</v>
      </c>
      <c r="D146" s="174" t="s">
        <v>4394</v>
      </c>
      <c r="E146" s="37" t="s">
        <v>3996</v>
      </c>
      <c r="F146" s="160" t="s">
        <v>4393</v>
      </c>
      <c r="G146" s="160" t="s">
        <v>4394</v>
      </c>
      <c r="H146" s="160">
        <f t="shared" si="2"/>
        <v>13</v>
      </c>
      <c r="I146" s="160" t="s">
        <v>4395</v>
      </c>
    </row>
    <row r="147" spans="1:9" ht="15" hidden="1" customHeight="1">
      <c r="A147" s="168">
        <v>95</v>
      </c>
      <c r="B147" s="68" t="s">
        <v>4396</v>
      </c>
      <c r="C147" s="169">
        <v>7600016419</v>
      </c>
      <c r="D147" s="174" t="s">
        <v>4397</v>
      </c>
      <c r="E147" s="37" t="s">
        <v>3996</v>
      </c>
      <c r="F147" s="160" t="s">
        <v>4396</v>
      </c>
      <c r="G147" s="160" t="s">
        <v>4397</v>
      </c>
      <c r="H147" s="160">
        <f t="shared" si="2"/>
        <v>13</v>
      </c>
      <c r="I147" s="160" t="s">
        <v>4398</v>
      </c>
    </row>
    <row r="148" spans="1:9" ht="15" hidden="1" customHeight="1">
      <c r="A148" s="168">
        <v>124</v>
      </c>
      <c r="B148" s="68" t="s">
        <v>4399</v>
      </c>
      <c r="C148" s="37">
        <v>132297938</v>
      </c>
      <c r="D148" s="174">
        <v>132297938</v>
      </c>
      <c r="E148" s="37" t="s">
        <v>3982</v>
      </c>
      <c r="F148" s="160" t="s">
        <v>4400</v>
      </c>
      <c r="G148" s="160" t="s">
        <v>4401</v>
      </c>
      <c r="H148" s="160">
        <f t="shared" si="2"/>
        <v>13</v>
      </c>
      <c r="I148" s="160" t="s">
        <v>4402</v>
      </c>
    </row>
    <row r="149" spans="1:9" ht="15" hidden="1" customHeight="1">
      <c r="A149" s="168">
        <v>35</v>
      </c>
      <c r="B149" s="68" t="s">
        <v>2208</v>
      </c>
      <c r="C149" s="37">
        <v>131408206</v>
      </c>
      <c r="D149" s="174">
        <v>131408206</v>
      </c>
      <c r="E149" s="37" t="s">
        <v>3982</v>
      </c>
      <c r="F149" s="160" t="s">
        <v>4403</v>
      </c>
      <c r="G149" s="160" t="s">
        <v>4404</v>
      </c>
      <c r="H149" s="160">
        <f t="shared" si="2"/>
        <v>13</v>
      </c>
      <c r="I149" s="160" t="s">
        <v>4405</v>
      </c>
    </row>
    <row r="150" spans="1:9" ht="15" hidden="1" customHeight="1">
      <c r="A150" s="168">
        <v>205</v>
      </c>
      <c r="B150" s="68" t="s">
        <v>3249</v>
      </c>
      <c r="C150" s="37">
        <v>131537172</v>
      </c>
      <c r="D150" s="174">
        <v>131537172</v>
      </c>
      <c r="E150" s="37" t="s">
        <v>3982</v>
      </c>
      <c r="F150" s="160" t="s">
        <v>4406</v>
      </c>
      <c r="G150" s="160" t="s">
        <v>4407</v>
      </c>
      <c r="H150" s="160">
        <f t="shared" si="2"/>
        <v>13</v>
      </c>
      <c r="I150" s="160" t="s">
        <v>4408</v>
      </c>
    </row>
    <row r="151" spans="1:9">
      <c r="A151" s="168">
        <v>289</v>
      </c>
      <c r="B151" s="213" t="s">
        <v>3258</v>
      </c>
      <c r="C151" s="37">
        <v>132222261</v>
      </c>
      <c r="D151" s="174">
        <v>132222261</v>
      </c>
      <c r="E151" s="37" t="s">
        <v>3982</v>
      </c>
      <c r="F151" s="160" t="s">
        <v>4409</v>
      </c>
      <c r="G151" s="160" t="s">
        <v>4410</v>
      </c>
      <c r="H151" s="160">
        <f t="shared" si="2"/>
        <v>12</v>
      </c>
      <c r="I151" s="160" t="s">
        <v>4411</v>
      </c>
    </row>
    <row r="152" spans="1:9" hidden="1">
      <c r="A152" s="212">
        <v>449</v>
      </c>
      <c r="B152" s="68" t="s">
        <v>4412</v>
      </c>
      <c r="C152" s="68">
        <v>132268075</v>
      </c>
      <c r="D152" s="174">
        <v>132268075</v>
      </c>
      <c r="E152" s="68" t="s">
        <v>3982</v>
      </c>
      <c r="F152" s="173" t="s">
        <v>4413</v>
      </c>
      <c r="G152" s="173" t="s">
        <v>4414</v>
      </c>
      <c r="H152" s="160">
        <f t="shared" si="2"/>
        <v>13</v>
      </c>
      <c r="I152" s="173" t="s">
        <v>4415</v>
      </c>
    </row>
    <row r="153" spans="1:9" ht="15" hidden="1" customHeight="1">
      <c r="A153" s="168">
        <v>244</v>
      </c>
      <c r="B153" s="68" t="s">
        <v>1362</v>
      </c>
      <c r="C153" s="169">
        <v>5500255855</v>
      </c>
      <c r="D153" s="174" t="s">
        <v>4416</v>
      </c>
      <c r="E153" s="37" t="s">
        <v>3996</v>
      </c>
      <c r="F153" s="160" t="s">
        <v>1362</v>
      </c>
      <c r="G153" s="160" t="s">
        <v>4416</v>
      </c>
      <c r="H153" s="160">
        <f t="shared" si="2"/>
        <v>13</v>
      </c>
      <c r="I153" s="160" t="s">
        <v>4417</v>
      </c>
    </row>
    <row r="154" spans="1:9" ht="15" hidden="1" customHeight="1">
      <c r="A154" s="168">
        <v>50</v>
      </c>
      <c r="B154" s="68" t="s">
        <v>4418</v>
      </c>
      <c r="C154" s="169">
        <v>114451966</v>
      </c>
      <c r="D154" s="174" t="s">
        <v>4419</v>
      </c>
      <c r="E154" s="37" t="s">
        <v>3996</v>
      </c>
      <c r="F154" s="160" t="s">
        <v>4418</v>
      </c>
      <c r="G154" s="160" t="s">
        <v>4419</v>
      </c>
      <c r="H154" s="160">
        <f t="shared" si="2"/>
        <v>13</v>
      </c>
      <c r="I154" s="160" t="s">
        <v>4420</v>
      </c>
    </row>
    <row r="155" spans="1:9" ht="15" hidden="1" customHeight="1">
      <c r="A155" s="168">
        <v>149</v>
      </c>
      <c r="B155" s="68" t="s">
        <v>1375</v>
      </c>
      <c r="C155" s="169">
        <v>110089075</v>
      </c>
      <c r="D155" s="174" t="s">
        <v>4421</v>
      </c>
      <c r="E155" s="37" t="s">
        <v>3996</v>
      </c>
      <c r="F155" s="160" t="s">
        <v>1375</v>
      </c>
      <c r="G155" s="160" t="s">
        <v>4421</v>
      </c>
      <c r="H155" s="160">
        <f t="shared" si="2"/>
        <v>13</v>
      </c>
      <c r="I155" s="160" t="s">
        <v>4422</v>
      </c>
    </row>
    <row r="156" spans="1:9" ht="15" hidden="1" customHeight="1">
      <c r="A156" s="168">
        <v>66</v>
      </c>
      <c r="B156" s="68" t="s">
        <v>566</v>
      </c>
      <c r="C156" s="169">
        <v>1200005732</v>
      </c>
      <c r="D156" s="174" t="s">
        <v>4423</v>
      </c>
      <c r="E156" s="37" t="s">
        <v>3996</v>
      </c>
      <c r="F156" s="160" t="s">
        <v>566</v>
      </c>
      <c r="G156" s="160" t="s">
        <v>4423</v>
      </c>
      <c r="H156" s="160">
        <f t="shared" si="2"/>
        <v>13</v>
      </c>
      <c r="I156" s="160" t="s">
        <v>4424</v>
      </c>
    </row>
    <row r="157" spans="1:9" ht="15" hidden="1" customHeight="1">
      <c r="A157" s="168">
        <v>208</v>
      </c>
      <c r="B157" s="68" t="s">
        <v>4425</v>
      </c>
      <c r="C157" s="169">
        <v>106905862</v>
      </c>
      <c r="D157" s="174" t="s">
        <v>4426</v>
      </c>
      <c r="E157" s="37" t="s">
        <v>3996</v>
      </c>
      <c r="F157" s="160" t="s">
        <v>4425</v>
      </c>
      <c r="G157" s="160" t="s">
        <v>4426</v>
      </c>
      <c r="H157" s="160">
        <f t="shared" si="2"/>
        <v>13</v>
      </c>
      <c r="I157" s="160" t="s">
        <v>4427</v>
      </c>
    </row>
    <row r="158" spans="1:9" ht="15" hidden="1" customHeight="1">
      <c r="A158" s="168">
        <v>120</v>
      </c>
      <c r="B158" s="68" t="s">
        <v>4428</v>
      </c>
      <c r="C158" s="169">
        <v>40224902797</v>
      </c>
      <c r="D158" s="174" t="s">
        <v>4429</v>
      </c>
      <c r="E158" s="37" t="s">
        <v>3996</v>
      </c>
      <c r="F158" s="160" t="s">
        <v>4428</v>
      </c>
      <c r="G158" s="160" t="s">
        <v>4429</v>
      </c>
      <c r="H158" s="160">
        <f t="shared" si="2"/>
        <v>13</v>
      </c>
      <c r="I158" s="160" t="s">
        <v>4430</v>
      </c>
    </row>
    <row r="159" spans="1:9" ht="15" hidden="1" customHeight="1">
      <c r="A159" s="168">
        <v>38</v>
      </c>
      <c r="B159" s="68" t="s">
        <v>2227</v>
      </c>
      <c r="C159" s="37">
        <v>132079418</v>
      </c>
      <c r="D159" s="174">
        <v>132079418</v>
      </c>
      <c r="E159" s="37" t="s">
        <v>3982</v>
      </c>
      <c r="F159" s="160" t="s">
        <v>4431</v>
      </c>
      <c r="G159" s="160" t="s">
        <v>4432</v>
      </c>
      <c r="H159" s="160">
        <f t="shared" si="2"/>
        <v>13</v>
      </c>
      <c r="I159" s="160" t="s">
        <v>4433</v>
      </c>
    </row>
    <row r="160" spans="1:9" hidden="1">
      <c r="A160" s="212">
        <v>424</v>
      </c>
      <c r="B160" s="68" t="s">
        <v>3267</v>
      </c>
      <c r="C160" s="68">
        <v>131398944</v>
      </c>
      <c r="D160" s="174">
        <v>131398944</v>
      </c>
      <c r="E160" s="68" t="s">
        <v>3982</v>
      </c>
      <c r="F160" s="173" t="s">
        <v>4434</v>
      </c>
      <c r="G160" s="173" t="s">
        <v>4435</v>
      </c>
      <c r="H160" s="160">
        <f t="shared" si="2"/>
        <v>13</v>
      </c>
      <c r="I160" s="173" t="s">
        <v>4436</v>
      </c>
    </row>
    <row r="161" spans="1:9" ht="15" hidden="1" customHeight="1">
      <c r="A161" s="168">
        <v>356</v>
      </c>
      <c r="B161" s="68" t="s">
        <v>2237</v>
      </c>
      <c r="C161" s="37">
        <v>131881671</v>
      </c>
      <c r="D161" s="174">
        <v>131881671</v>
      </c>
      <c r="E161" s="37" t="s">
        <v>3982</v>
      </c>
      <c r="F161" s="160" t="s">
        <v>4437</v>
      </c>
      <c r="G161" s="160" t="s">
        <v>4438</v>
      </c>
      <c r="H161" s="160">
        <f t="shared" si="2"/>
        <v>13</v>
      </c>
      <c r="I161" s="160" t="s">
        <v>4439</v>
      </c>
    </row>
    <row r="162" spans="1:9" ht="15" hidden="1" customHeight="1">
      <c r="A162" s="168">
        <v>337</v>
      </c>
      <c r="B162" s="68" t="s">
        <v>3275</v>
      </c>
      <c r="C162" s="37">
        <v>131537138</v>
      </c>
      <c r="D162" s="174">
        <v>131537138</v>
      </c>
      <c r="E162" s="37" t="s">
        <v>3982</v>
      </c>
      <c r="F162" s="160" t="s">
        <v>4440</v>
      </c>
      <c r="G162" s="160" t="s">
        <v>4441</v>
      </c>
      <c r="H162" s="160">
        <f t="shared" si="2"/>
        <v>13</v>
      </c>
      <c r="I162" s="160" t="s">
        <v>4442</v>
      </c>
    </row>
    <row r="163" spans="1:9" ht="15" hidden="1" customHeight="1">
      <c r="A163" s="168">
        <v>97</v>
      </c>
      <c r="B163" s="68" t="s">
        <v>4443</v>
      </c>
      <c r="C163" s="169">
        <v>2000153185</v>
      </c>
      <c r="D163" s="174" t="s">
        <v>4444</v>
      </c>
      <c r="E163" s="37" t="s">
        <v>3996</v>
      </c>
      <c r="F163" s="160" t="s">
        <v>4443</v>
      </c>
      <c r="G163" s="160" t="s">
        <v>4444</v>
      </c>
      <c r="H163" s="160">
        <f t="shared" si="2"/>
        <v>13</v>
      </c>
      <c r="I163" s="160" t="s">
        <v>4445</v>
      </c>
    </row>
    <row r="164" spans="1:9" ht="15" hidden="1" customHeight="1">
      <c r="A164" s="168">
        <v>291</v>
      </c>
      <c r="B164" s="68" t="s">
        <v>1387</v>
      </c>
      <c r="C164" s="169">
        <v>1300021787</v>
      </c>
      <c r="D164" s="174" t="s">
        <v>4446</v>
      </c>
      <c r="E164" s="37" t="s">
        <v>3996</v>
      </c>
      <c r="F164" s="160" t="s">
        <v>1387</v>
      </c>
      <c r="G164" s="160" t="s">
        <v>4446</v>
      </c>
      <c r="H164" s="160">
        <f t="shared" si="2"/>
        <v>13</v>
      </c>
      <c r="I164" s="160" t="s">
        <v>4447</v>
      </c>
    </row>
    <row r="165" spans="1:9" ht="15" hidden="1" customHeight="1">
      <c r="A165" s="168">
        <v>16</v>
      </c>
      <c r="B165" s="68" t="s">
        <v>1411</v>
      </c>
      <c r="C165" s="169">
        <v>4700010715</v>
      </c>
      <c r="D165" s="174" t="s">
        <v>4448</v>
      </c>
      <c r="E165" s="37" t="s">
        <v>3996</v>
      </c>
      <c r="F165" s="160" t="s">
        <v>1411</v>
      </c>
      <c r="G165" s="160" t="s">
        <v>4448</v>
      </c>
      <c r="H165" s="160">
        <f t="shared" si="2"/>
        <v>13</v>
      </c>
      <c r="I165" s="160" t="s">
        <v>4449</v>
      </c>
    </row>
    <row r="166" spans="1:9">
      <c r="A166" s="168">
        <v>103</v>
      </c>
      <c r="B166" s="213" t="s">
        <v>2249</v>
      </c>
      <c r="C166" s="37">
        <v>132270185</v>
      </c>
      <c r="D166" s="174">
        <v>132270185</v>
      </c>
      <c r="E166" s="37" t="s">
        <v>3982</v>
      </c>
      <c r="F166" s="160" t="s">
        <v>4450</v>
      </c>
      <c r="G166" s="160" t="s">
        <v>4451</v>
      </c>
      <c r="H166" s="160">
        <f t="shared" si="2"/>
        <v>12</v>
      </c>
      <c r="I166" s="160" t="s">
        <v>4452</v>
      </c>
    </row>
    <row r="167" spans="1:9" ht="15" hidden="1" customHeight="1">
      <c r="A167" s="168">
        <v>374</v>
      </c>
      <c r="B167" s="68" t="s">
        <v>4453</v>
      </c>
      <c r="C167" s="37">
        <v>130770222</v>
      </c>
      <c r="D167" s="174">
        <v>130770222</v>
      </c>
      <c r="E167" s="37" t="s">
        <v>3982</v>
      </c>
      <c r="F167" s="160" t="s">
        <v>4454</v>
      </c>
      <c r="G167" s="160" t="s">
        <v>4455</v>
      </c>
      <c r="H167" s="160">
        <f t="shared" si="2"/>
        <v>13</v>
      </c>
      <c r="I167" s="160" t="s">
        <v>4456</v>
      </c>
    </row>
    <row r="168" spans="1:9" ht="15" hidden="1" customHeight="1">
      <c r="A168" s="168">
        <v>159</v>
      </c>
      <c r="B168" s="68" t="s">
        <v>3286</v>
      </c>
      <c r="C168" s="37">
        <v>102339538</v>
      </c>
      <c r="D168" s="174">
        <v>102339538</v>
      </c>
      <c r="E168" s="37" t="s">
        <v>3982</v>
      </c>
      <c r="F168" s="160" t="s">
        <v>4457</v>
      </c>
      <c r="G168" s="160" t="s">
        <v>4458</v>
      </c>
      <c r="H168" s="160">
        <f t="shared" si="2"/>
        <v>13</v>
      </c>
      <c r="I168" s="160" t="s">
        <v>4459</v>
      </c>
    </row>
    <row r="169" spans="1:9">
      <c r="A169" s="168">
        <v>394</v>
      </c>
      <c r="B169" s="213" t="s">
        <v>2267</v>
      </c>
      <c r="C169" s="37">
        <v>131073891</v>
      </c>
      <c r="D169" s="174">
        <v>131073891</v>
      </c>
      <c r="E169" s="37" t="s">
        <v>3982</v>
      </c>
      <c r="F169" s="160" t="s">
        <v>4460</v>
      </c>
      <c r="G169" s="160" t="s">
        <v>4461</v>
      </c>
      <c r="H169" s="160">
        <f t="shared" si="2"/>
        <v>12</v>
      </c>
      <c r="I169" s="160" t="s">
        <v>4462</v>
      </c>
    </row>
    <row r="170" spans="1:9" ht="15" hidden="1" customHeight="1">
      <c r="A170" s="168">
        <v>276</v>
      </c>
      <c r="B170" s="68" t="s">
        <v>3296</v>
      </c>
      <c r="C170" s="37">
        <v>131516726</v>
      </c>
      <c r="D170" s="174">
        <v>131516726</v>
      </c>
      <c r="E170" s="37" t="s">
        <v>3982</v>
      </c>
      <c r="F170" s="160" t="s">
        <v>4463</v>
      </c>
      <c r="G170" s="160" t="s">
        <v>4464</v>
      </c>
      <c r="H170" s="160">
        <f t="shared" si="2"/>
        <v>13</v>
      </c>
      <c r="I170" s="160" t="s">
        <v>4465</v>
      </c>
    </row>
    <row r="171" spans="1:9" ht="15" hidden="1" customHeight="1">
      <c r="A171" s="168">
        <v>301</v>
      </c>
      <c r="B171" s="68" t="s">
        <v>3308</v>
      </c>
      <c r="C171" s="37">
        <v>131769952</v>
      </c>
      <c r="D171" s="174">
        <v>131769952</v>
      </c>
      <c r="E171" s="37" t="s">
        <v>3982</v>
      </c>
      <c r="F171" s="160" t="s">
        <v>4466</v>
      </c>
      <c r="G171" s="160" t="s">
        <v>4467</v>
      </c>
      <c r="H171" s="160">
        <f t="shared" si="2"/>
        <v>13</v>
      </c>
      <c r="I171" s="160" t="s">
        <v>4468</v>
      </c>
    </row>
    <row r="172" spans="1:9" hidden="1">
      <c r="A172" s="212">
        <v>555</v>
      </c>
      <c r="B172" s="68" t="s">
        <v>4469</v>
      </c>
      <c r="C172" s="68">
        <v>131215041</v>
      </c>
      <c r="D172" s="174">
        <v>131215041</v>
      </c>
      <c r="E172" s="68" t="s">
        <v>3982</v>
      </c>
      <c r="F172" s="173" t="s">
        <v>4470</v>
      </c>
      <c r="G172" s="173" t="s">
        <v>4471</v>
      </c>
      <c r="H172" s="160">
        <f t="shared" si="2"/>
        <v>13</v>
      </c>
      <c r="I172" s="173" t="s">
        <v>4472</v>
      </c>
    </row>
    <row r="173" spans="1:9" ht="15" hidden="1" customHeight="1">
      <c r="A173" s="168">
        <v>101</v>
      </c>
      <c r="B173" s="68" t="s">
        <v>4473</v>
      </c>
      <c r="C173" s="37">
        <v>131696041</v>
      </c>
      <c r="D173" s="174">
        <v>131696041</v>
      </c>
      <c r="E173" s="37" t="s">
        <v>3982</v>
      </c>
      <c r="F173" s="160" t="s">
        <v>4474</v>
      </c>
      <c r="G173" s="160" t="s">
        <v>4475</v>
      </c>
      <c r="H173" s="160">
        <f t="shared" si="2"/>
        <v>13</v>
      </c>
      <c r="I173" s="160" t="s">
        <v>4476</v>
      </c>
    </row>
    <row r="174" spans="1:9" ht="15" hidden="1" customHeight="1">
      <c r="A174" s="168">
        <v>261</v>
      </c>
      <c r="B174" s="68" t="s">
        <v>4477</v>
      </c>
      <c r="C174" s="37">
        <v>132262352</v>
      </c>
      <c r="D174" s="174">
        <v>132262352</v>
      </c>
      <c r="E174" s="37" t="s">
        <v>3982</v>
      </c>
      <c r="F174" s="160" t="s">
        <v>4478</v>
      </c>
      <c r="G174" s="160" t="s">
        <v>4479</v>
      </c>
      <c r="H174" s="160">
        <f t="shared" si="2"/>
        <v>13</v>
      </c>
      <c r="I174" s="160" t="s">
        <v>4480</v>
      </c>
    </row>
    <row r="175" spans="1:9" hidden="1">
      <c r="A175" s="212">
        <v>549</v>
      </c>
      <c r="B175" s="68" t="s">
        <v>3318</v>
      </c>
      <c r="C175" s="68">
        <v>132087909</v>
      </c>
      <c r="D175" s="174">
        <v>132087909</v>
      </c>
      <c r="E175" s="68" t="s">
        <v>3982</v>
      </c>
      <c r="F175" s="173" t="s">
        <v>4481</v>
      </c>
      <c r="G175" s="173" t="s">
        <v>4482</v>
      </c>
      <c r="H175" s="160">
        <f t="shared" si="2"/>
        <v>13</v>
      </c>
      <c r="I175" s="173" t="s">
        <v>4483</v>
      </c>
    </row>
    <row r="176" spans="1:9">
      <c r="A176" s="168">
        <v>528</v>
      </c>
      <c r="B176" s="213" t="s">
        <v>4484</v>
      </c>
      <c r="C176" s="37">
        <v>132275012</v>
      </c>
      <c r="D176" s="174">
        <v>132275012</v>
      </c>
      <c r="E176" s="37" t="s">
        <v>3982</v>
      </c>
      <c r="F176" s="160" t="s">
        <v>4485</v>
      </c>
      <c r="G176" s="160" t="s">
        <v>4486</v>
      </c>
      <c r="H176" s="160">
        <f t="shared" si="2"/>
        <v>13</v>
      </c>
      <c r="I176" s="160">
        <v>0</v>
      </c>
    </row>
    <row r="177" spans="1:9" hidden="1">
      <c r="A177" s="212">
        <v>548</v>
      </c>
      <c r="B177" s="68" t="s">
        <v>4487</v>
      </c>
      <c r="C177" s="68">
        <v>132274441</v>
      </c>
      <c r="D177" s="174">
        <v>132274441</v>
      </c>
      <c r="E177" s="68" t="s">
        <v>3982</v>
      </c>
      <c r="F177" s="173" t="s">
        <v>4488</v>
      </c>
      <c r="G177" s="173" t="s">
        <v>4489</v>
      </c>
      <c r="H177" s="160">
        <f t="shared" si="2"/>
        <v>13</v>
      </c>
      <c r="I177" s="173" t="s">
        <v>4490</v>
      </c>
    </row>
    <row r="178" spans="1:9" ht="15" hidden="1" customHeight="1">
      <c r="A178" s="168">
        <v>227</v>
      </c>
      <c r="B178" s="68" t="s">
        <v>2282</v>
      </c>
      <c r="C178" s="37">
        <v>131700845</v>
      </c>
      <c r="D178" s="174">
        <v>131700845</v>
      </c>
      <c r="E178" s="37" t="s">
        <v>3982</v>
      </c>
      <c r="F178" s="160" t="s">
        <v>4491</v>
      </c>
      <c r="G178" s="160" t="s">
        <v>4492</v>
      </c>
      <c r="H178" s="160">
        <f t="shared" si="2"/>
        <v>13</v>
      </c>
      <c r="I178" s="160" t="s">
        <v>4493</v>
      </c>
    </row>
    <row r="179" spans="1:9" ht="15" hidden="1" customHeight="1">
      <c r="A179" s="168">
        <v>369</v>
      </c>
      <c r="B179" s="68" t="s">
        <v>4494</v>
      </c>
      <c r="C179" s="37">
        <v>132316071</v>
      </c>
      <c r="D179" s="174">
        <v>132316071</v>
      </c>
      <c r="E179" s="37" t="s">
        <v>3982</v>
      </c>
      <c r="F179" s="160" t="s">
        <v>4495</v>
      </c>
      <c r="G179" s="160" t="s">
        <v>4496</v>
      </c>
      <c r="H179" s="160">
        <f t="shared" si="2"/>
        <v>13</v>
      </c>
      <c r="I179" s="160" t="s">
        <v>4497</v>
      </c>
    </row>
    <row r="180" spans="1:9" ht="15" hidden="1" customHeight="1">
      <c r="A180" s="168">
        <v>175</v>
      </c>
      <c r="B180" s="68" t="s">
        <v>2312</v>
      </c>
      <c r="C180" s="37">
        <v>132195592</v>
      </c>
      <c r="D180" s="174">
        <v>132195592</v>
      </c>
      <c r="E180" s="37" t="s">
        <v>3982</v>
      </c>
      <c r="F180" s="160" t="s">
        <v>4498</v>
      </c>
      <c r="G180" s="160" t="s">
        <v>4499</v>
      </c>
      <c r="H180" s="160">
        <f t="shared" si="2"/>
        <v>13</v>
      </c>
      <c r="I180" s="160" t="s">
        <v>4500</v>
      </c>
    </row>
    <row r="181" spans="1:9" ht="15" hidden="1" customHeight="1">
      <c r="A181" s="168">
        <v>285</v>
      </c>
      <c r="B181" s="68" t="s">
        <v>3334</v>
      </c>
      <c r="C181" s="37">
        <v>132140052</v>
      </c>
      <c r="D181" s="174">
        <v>132140052</v>
      </c>
      <c r="E181" s="37" t="s">
        <v>3982</v>
      </c>
      <c r="F181" s="160" t="s">
        <v>4501</v>
      </c>
      <c r="G181" s="160" t="s">
        <v>4502</v>
      </c>
      <c r="H181" s="160">
        <f t="shared" si="2"/>
        <v>13</v>
      </c>
      <c r="I181" s="160" t="s">
        <v>4503</v>
      </c>
    </row>
    <row r="182" spans="1:9" ht="15" hidden="1" customHeight="1">
      <c r="A182" s="168">
        <v>171</v>
      </c>
      <c r="B182" s="68" t="s">
        <v>2321</v>
      </c>
      <c r="C182" s="37">
        <v>132109392</v>
      </c>
      <c r="D182" s="174">
        <v>132109392</v>
      </c>
      <c r="E182" s="37" t="s">
        <v>3982</v>
      </c>
      <c r="F182" s="160" t="s">
        <v>4504</v>
      </c>
      <c r="G182" s="160" t="s">
        <v>4505</v>
      </c>
      <c r="H182" s="160">
        <f t="shared" si="2"/>
        <v>13</v>
      </c>
      <c r="I182" s="160" t="s">
        <v>4506</v>
      </c>
    </row>
    <row r="183" spans="1:9" ht="15" hidden="1" customHeight="1">
      <c r="A183" s="168">
        <v>296</v>
      </c>
      <c r="B183" s="68" t="s">
        <v>595</v>
      </c>
      <c r="C183" s="169">
        <v>1200694949</v>
      </c>
      <c r="D183" s="174" t="s">
        <v>4507</v>
      </c>
      <c r="E183" s="37" t="s">
        <v>3996</v>
      </c>
      <c r="F183" s="160" t="s">
        <v>595</v>
      </c>
      <c r="G183" s="160" t="s">
        <v>4507</v>
      </c>
      <c r="H183" s="160">
        <f t="shared" si="2"/>
        <v>13</v>
      </c>
      <c r="I183" s="160" t="s">
        <v>4508</v>
      </c>
    </row>
    <row r="184" spans="1:9" ht="15" hidden="1" customHeight="1">
      <c r="A184" s="168">
        <v>131</v>
      </c>
      <c r="B184" s="68" t="s">
        <v>4509</v>
      </c>
      <c r="C184" s="37">
        <v>132180968</v>
      </c>
      <c r="D184" s="174">
        <v>132180968</v>
      </c>
      <c r="E184" s="37" t="s">
        <v>3982</v>
      </c>
      <c r="F184" s="160" t="s">
        <v>4510</v>
      </c>
      <c r="G184" s="160" t="s">
        <v>4511</v>
      </c>
      <c r="H184" s="160">
        <f t="shared" si="2"/>
        <v>13</v>
      </c>
      <c r="I184" s="160" t="s">
        <v>4512</v>
      </c>
    </row>
    <row r="185" spans="1:9">
      <c r="A185" s="168">
        <v>590</v>
      </c>
      <c r="B185" s="176" t="s">
        <v>2340</v>
      </c>
      <c r="C185" s="37">
        <v>131722652</v>
      </c>
      <c r="D185" s="174">
        <v>131722652</v>
      </c>
      <c r="E185" s="37" t="s">
        <v>3982</v>
      </c>
      <c r="F185" s="160" t="e">
        <v>#N/A</v>
      </c>
      <c r="G185" s="160" t="e">
        <v>#N/A</v>
      </c>
      <c r="H185" s="160" t="e">
        <f t="shared" si="2"/>
        <v>#N/A</v>
      </c>
      <c r="I185" s="160" t="e">
        <v>#N/A</v>
      </c>
    </row>
    <row r="186" spans="1:9" ht="15" hidden="1" customHeight="1">
      <c r="A186" s="168">
        <v>21</v>
      </c>
      <c r="B186" s="68" t="s">
        <v>1425</v>
      </c>
      <c r="C186" s="37">
        <v>201036902</v>
      </c>
      <c r="D186" s="174" t="s">
        <v>4513</v>
      </c>
      <c r="E186" s="37" t="s">
        <v>3996</v>
      </c>
      <c r="F186" s="160" t="s">
        <v>1425</v>
      </c>
      <c r="G186" s="160" t="s">
        <v>4513</v>
      </c>
      <c r="H186" s="160">
        <f t="shared" si="2"/>
        <v>13</v>
      </c>
      <c r="I186" s="160" t="s">
        <v>4514</v>
      </c>
    </row>
    <row r="187" spans="1:9" ht="15" hidden="1" customHeight="1">
      <c r="A187" s="168">
        <v>115</v>
      </c>
      <c r="B187" s="68" t="s">
        <v>4515</v>
      </c>
      <c r="C187" s="37">
        <v>10100021368</v>
      </c>
      <c r="D187" s="174" t="s">
        <v>4516</v>
      </c>
      <c r="E187" s="37" t="s">
        <v>3996</v>
      </c>
      <c r="F187" s="160" t="s">
        <v>4515</v>
      </c>
      <c r="G187" s="160" t="s">
        <v>4516</v>
      </c>
      <c r="H187" s="160">
        <f t="shared" si="2"/>
        <v>13</v>
      </c>
      <c r="I187" s="160" t="s">
        <v>4517</v>
      </c>
    </row>
    <row r="188" spans="1:9" ht="15" hidden="1" customHeight="1">
      <c r="A188" s="168">
        <v>264</v>
      </c>
      <c r="B188" s="68" t="s">
        <v>1441</v>
      </c>
      <c r="C188" s="169">
        <v>40223656899</v>
      </c>
      <c r="D188" s="174" t="s">
        <v>4518</v>
      </c>
      <c r="E188" s="37" t="s">
        <v>3996</v>
      </c>
      <c r="F188" s="160" t="s">
        <v>1441</v>
      </c>
      <c r="G188" s="160" t="s">
        <v>4518</v>
      </c>
      <c r="H188" s="160">
        <f t="shared" si="2"/>
        <v>13</v>
      </c>
      <c r="I188" s="160" t="s">
        <v>4519</v>
      </c>
    </row>
    <row r="189" spans="1:9" ht="15" hidden="1" customHeight="1">
      <c r="A189" s="168">
        <v>323</v>
      </c>
      <c r="B189" s="68" t="s">
        <v>4520</v>
      </c>
      <c r="C189" s="37">
        <v>40211387176</v>
      </c>
      <c r="D189" s="174" t="s">
        <v>4521</v>
      </c>
      <c r="E189" s="37" t="s">
        <v>3996</v>
      </c>
      <c r="F189" s="160" t="s">
        <v>4520</v>
      </c>
      <c r="G189" s="160" t="s">
        <v>4521</v>
      </c>
      <c r="H189" s="160">
        <f t="shared" si="2"/>
        <v>13</v>
      </c>
      <c r="I189" s="160" t="s">
        <v>4522</v>
      </c>
    </row>
    <row r="190" spans="1:9" ht="15" hidden="1" customHeight="1">
      <c r="A190" s="168">
        <v>64</v>
      </c>
      <c r="B190" s="68" t="s">
        <v>644</v>
      </c>
      <c r="C190" s="169">
        <v>10800048729</v>
      </c>
      <c r="D190" s="174" t="s">
        <v>4523</v>
      </c>
      <c r="E190" s="37" t="s">
        <v>3996</v>
      </c>
      <c r="F190" s="160" t="s">
        <v>644</v>
      </c>
      <c r="G190" s="160" t="s">
        <v>4523</v>
      </c>
      <c r="H190" s="160">
        <f t="shared" si="2"/>
        <v>13</v>
      </c>
      <c r="I190" s="160" t="s">
        <v>4524</v>
      </c>
    </row>
    <row r="191" spans="1:9" ht="15" hidden="1" customHeight="1">
      <c r="A191" s="168">
        <v>203</v>
      </c>
      <c r="B191" s="68" t="s">
        <v>4525</v>
      </c>
      <c r="C191" s="169">
        <v>1800564294</v>
      </c>
      <c r="D191" s="174" t="s">
        <v>4526</v>
      </c>
      <c r="E191" s="37" t="s">
        <v>3996</v>
      </c>
      <c r="F191" s="160" t="s">
        <v>4525</v>
      </c>
      <c r="G191" s="160" t="s">
        <v>4526</v>
      </c>
      <c r="H191" s="160">
        <f t="shared" si="2"/>
        <v>13</v>
      </c>
      <c r="I191" s="160" t="s">
        <v>4527</v>
      </c>
    </row>
    <row r="192" spans="1:9" ht="15" hidden="1" customHeight="1">
      <c r="A192" s="168">
        <v>338</v>
      </c>
      <c r="B192" s="68" t="s">
        <v>3341</v>
      </c>
      <c r="C192" s="37">
        <v>130431991</v>
      </c>
      <c r="D192" s="174">
        <v>130431991</v>
      </c>
      <c r="E192" s="37" t="s">
        <v>3982</v>
      </c>
      <c r="F192" s="160" t="s">
        <v>4528</v>
      </c>
      <c r="G192" s="160" t="s">
        <v>4529</v>
      </c>
      <c r="H192" s="160">
        <f t="shared" si="2"/>
        <v>13</v>
      </c>
      <c r="I192" s="160" t="s">
        <v>4530</v>
      </c>
    </row>
    <row r="193" spans="1:9" ht="15" hidden="1" customHeight="1">
      <c r="A193" s="168">
        <v>327</v>
      </c>
      <c r="B193" s="68" t="s">
        <v>1453</v>
      </c>
      <c r="C193" s="37">
        <v>40225450580</v>
      </c>
      <c r="D193" s="174" t="s">
        <v>4531</v>
      </c>
      <c r="E193" s="37" t="s">
        <v>3996</v>
      </c>
      <c r="F193" s="160" t="s">
        <v>1453</v>
      </c>
      <c r="G193" s="160" t="s">
        <v>4531</v>
      </c>
      <c r="H193" s="160">
        <f t="shared" si="2"/>
        <v>13</v>
      </c>
      <c r="I193" s="160" t="s">
        <v>4532</v>
      </c>
    </row>
    <row r="194" spans="1:9" hidden="1">
      <c r="A194" s="212">
        <v>591</v>
      </c>
      <c r="B194" s="68" t="s">
        <v>2355</v>
      </c>
      <c r="C194" s="68">
        <v>131658873</v>
      </c>
      <c r="D194" s="174">
        <v>131658873</v>
      </c>
      <c r="E194" s="68" t="s">
        <v>3982</v>
      </c>
      <c r="F194" s="173" t="s">
        <v>4533</v>
      </c>
      <c r="G194" s="173" t="s">
        <v>4534</v>
      </c>
      <c r="H194" s="160">
        <f t="shared" si="2"/>
        <v>13</v>
      </c>
      <c r="I194" s="173" t="s">
        <v>4535</v>
      </c>
    </row>
    <row r="195" spans="1:9" hidden="1">
      <c r="A195" s="212">
        <v>481</v>
      </c>
      <c r="B195" s="68" t="s">
        <v>4536</v>
      </c>
      <c r="C195" s="68">
        <v>131211763</v>
      </c>
      <c r="D195" s="174">
        <v>131211763</v>
      </c>
      <c r="E195" s="68" t="s">
        <v>3982</v>
      </c>
      <c r="F195" s="173" t="s">
        <v>4537</v>
      </c>
      <c r="G195" s="173" t="s">
        <v>4538</v>
      </c>
      <c r="H195" s="160">
        <f t="shared" si="2"/>
        <v>13</v>
      </c>
      <c r="I195" s="173" t="s">
        <v>4539</v>
      </c>
    </row>
    <row r="196" spans="1:9" ht="15" hidden="1" customHeight="1">
      <c r="A196" s="168">
        <v>464</v>
      </c>
      <c r="B196" s="68" t="s">
        <v>661</v>
      </c>
      <c r="C196" s="37">
        <v>7600197912</v>
      </c>
      <c r="D196" s="174" t="s">
        <v>4540</v>
      </c>
      <c r="E196" s="37" t="s">
        <v>3996</v>
      </c>
      <c r="F196" s="160" t="s">
        <v>661</v>
      </c>
      <c r="G196" s="160" t="s">
        <v>4540</v>
      </c>
      <c r="H196" s="160">
        <f t="shared" ref="H196:H259" si="3">+LEN(G196)</f>
        <v>13</v>
      </c>
      <c r="I196" s="160" t="s">
        <v>4541</v>
      </c>
    </row>
    <row r="197" spans="1:9" ht="15" hidden="1" customHeight="1">
      <c r="A197" s="168">
        <v>229</v>
      </c>
      <c r="B197" s="68" t="s">
        <v>3342</v>
      </c>
      <c r="C197" s="37">
        <v>130222649</v>
      </c>
      <c r="D197" s="174">
        <v>130222649</v>
      </c>
      <c r="E197" s="37" t="s">
        <v>3982</v>
      </c>
      <c r="F197" s="160" t="s">
        <v>4542</v>
      </c>
      <c r="G197" s="160" t="s">
        <v>4543</v>
      </c>
      <c r="H197" s="160">
        <f t="shared" si="3"/>
        <v>13</v>
      </c>
      <c r="I197" s="160" t="s">
        <v>4544</v>
      </c>
    </row>
    <row r="198" spans="1:9" hidden="1">
      <c r="A198" s="212">
        <v>585</v>
      </c>
      <c r="B198" s="68" t="s">
        <v>4545</v>
      </c>
      <c r="C198" s="68">
        <v>132065352</v>
      </c>
      <c r="D198" s="174">
        <v>132065352</v>
      </c>
      <c r="E198" s="68" t="s">
        <v>3982</v>
      </c>
      <c r="F198" s="173" t="s">
        <v>4546</v>
      </c>
      <c r="G198" s="173" t="s">
        <v>4547</v>
      </c>
      <c r="H198" s="160">
        <f t="shared" si="3"/>
        <v>13</v>
      </c>
      <c r="I198" s="173" t="s">
        <v>4548</v>
      </c>
    </row>
    <row r="199" spans="1:9" ht="15" hidden="1" customHeight="1">
      <c r="A199" s="168">
        <v>129</v>
      </c>
      <c r="B199" s="68" t="s">
        <v>4549</v>
      </c>
      <c r="C199" s="37">
        <v>131877575</v>
      </c>
      <c r="D199" s="174">
        <v>131877575</v>
      </c>
      <c r="E199" s="37" t="s">
        <v>3982</v>
      </c>
      <c r="F199" s="160" t="s">
        <v>4550</v>
      </c>
      <c r="G199" s="160" t="s">
        <v>4551</v>
      </c>
      <c r="H199" s="160">
        <f t="shared" si="3"/>
        <v>13</v>
      </c>
      <c r="I199" s="160" t="s">
        <v>4552</v>
      </c>
    </row>
    <row r="200" spans="1:9" hidden="1">
      <c r="A200" s="212">
        <v>483</v>
      </c>
      <c r="B200" s="68" t="s">
        <v>3350</v>
      </c>
      <c r="C200" s="68">
        <v>131215025</v>
      </c>
      <c r="D200" s="174">
        <v>131215025</v>
      </c>
      <c r="E200" s="68" t="s">
        <v>3982</v>
      </c>
      <c r="F200" s="173" t="s">
        <v>4553</v>
      </c>
      <c r="G200" s="173" t="s">
        <v>4554</v>
      </c>
      <c r="H200" s="160">
        <f t="shared" si="3"/>
        <v>13</v>
      </c>
      <c r="I200" s="173" t="s">
        <v>4555</v>
      </c>
    </row>
    <row r="201" spans="1:9">
      <c r="A201" s="168">
        <v>346</v>
      </c>
      <c r="B201" s="176" t="s">
        <v>4556</v>
      </c>
      <c r="C201" s="37">
        <v>131367291</v>
      </c>
      <c r="D201" s="174">
        <v>131367291</v>
      </c>
      <c r="E201" s="37" t="s">
        <v>3982</v>
      </c>
      <c r="F201" s="160" t="e">
        <v>#N/A</v>
      </c>
      <c r="G201" s="160" t="e">
        <v>#N/A</v>
      </c>
      <c r="H201" s="160" t="e">
        <f t="shared" si="3"/>
        <v>#N/A</v>
      </c>
      <c r="I201" s="160" t="e">
        <v>#N/A</v>
      </c>
    </row>
    <row r="202" spans="1:9" ht="15" hidden="1" customHeight="1">
      <c r="A202" s="168">
        <v>349</v>
      </c>
      <c r="B202" s="68" t="s">
        <v>3362</v>
      </c>
      <c r="C202" s="37">
        <v>131099531</v>
      </c>
      <c r="D202" s="174">
        <v>131099531</v>
      </c>
      <c r="E202" s="37" t="s">
        <v>3982</v>
      </c>
      <c r="F202" s="160" t="s">
        <v>4557</v>
      </c>
      <c r="G202" s="160" t="s">
        <v>4558</v>
      </c>
      <c r="H202" s="160">
        <f t="shared" si="3"/>
        <v>13</v>
      </c>
      <c r="I202" s="160" t="s">
        <v>4559</v>
      </c>
    </row>
    <row r="203" spans="1:9" ht="15" hidden="1" customHeight="1">
      <c r="A203" s="168">
        <v>188</v>
      </c>
      <c r="B203" s="68" t="s">
        <v>2370</v>
      </c>
      <c r="C203" s="37">
        <v>132312287</v>
      </c>
      <c r="D203" s="174">
        <v>132312287</v>
      </c>
      <c r="E203" s="37" t="s">
        <v>3982</v>
      </c>
      <c r="F203" s="160" t="s">
        <v>4560</v>
      </c>
      <c r="G203" s="160" t="s">
        <v>4561</v>
      </c>
      <c r="H203" s="160">
        <f t="shared" si="3"/>
        <v>13</v>
      </c>
      <c r="I203" s="160" t="s">
        <v>4562</v>
      </c>
    </row>
    <row r="204" spans="1:9" hidden="1">
      <c r="A204" s="212">
        <v>377</v>
      </c>
      <c r="B204" s="68" t="s">
        <v>3369</v>
      </c>
      <c r="C204" s="68">
        <v>132148126</v>
      </c>
      <c r="D204" s="174">
        <v>132148126</v>
      </c>
      <c r="E204" s="68" t="s">
        <v>3982</v>
      </c>
      <c r="F204" s="173" t="s">
        <v>4563</v>
      </c>
      <c r="G204" s="173" t="s">
        <v>4564</v>
      </c>
      <c r="H204" s="160">
        <f t="shared" si="3"/>
        <v>13</v>
      </c>
      <c r="I204" s="173" t="s">
        <v>4565</v>
      </c>
    </row>
    <row r="205" spans="1:9" ht="15" hidden="1" customHeight="1">
      <c r="A205" s="168">
        <v>221</v>
      </c>
      <c r="B205" s="68" t="s">
        <v>3381</v>
      </c>
      <c r="C205" s="37">
        <v>132237919</v>
      </c>
      <c r="D205" s="174">
        <v>132237919</v>
      </c>
      <c r="E205" s="37" t="s">
        <v>3982</v>
      </c>
      <c r="F205" s="160" t="s">
        <v>4566</v>
      </c>
      <c r="G205" s="160" t="s">
        <v>4567</v>
      </c>
      <c r="H205" s="160">
        <f t="shared" si="3"/>
        <v>13</v>
      </c>
      <c r="I205" s="160" t="s">
        <v>4568</v>
      </c>
    </row>
    <row r="206" spans="1:9" ht="15" hidden="1" customHeight="1">
      <c r="A206" s="168">
        <v>300</v>
      </c>
      <c r="B206" s="68" t="s">
        <v>4569</v>
      </c>
      <c r="C206" s="37">
        <v>131452191</v>
      </c>
      <c r="D206" s="174">
        <v>131452191</v>
      </c>
      <c r="E206" s="37" t="s">
        <v>3982</v>
      </c>
      <c r="F206" s="160" t="s">
        <v>4570</v>
      </c>
      <c r="G206" s="160" t="s">
        <v>4571</v>
      </c>
      <c r="H206" s="160">
        <f t="shared" si="3"/>
        <v>13</v>
      </c>
      <c r="I206" s="160" t="s">
        <v>4572</v>
      </c>
    </row>
    <row r="207" spans="1:9" ht="15" hidden="1" customHeight="1">
      <c r="A207" s="168">
        <v>330</v>
      </c>
      <c r="B207" s="68" t="s">
        <v>2384</v>
      </c>
      <c r="C207" s="37">
        <v>131180841</v>
      </c>
      <c r="D207" s="174">
        <v>131180841</v>
      </c>
      <c r="E207" s="37" t="s">
        <v>3982</v>
      </c>
      <c r="F207" s="160" t="s">
        <v>4573</v>
      </c>
      <c r="G207" s="160" t="s">
        <v>4574</v>
      </c>
      <c r="H207" s="160">
        <f t="shared" si="3"/>
        <v>13</v>
      </c>
      <c r="I207" s="160" t="s">
        <v>4575</v>
      </c>
    </row>
    <row r="208" spans="1:9" ht="15" hidden="1" customHeight="1">
      <c r="A208" s="168">
        <v>108</v>
      </c>
      <c r="B208" s="68" t="s">
        <v>2396</v>
      </c>
      <c r="C208" s="37">
        <v>132296966</v>
      </c>
      <c r="D208" s="174">
        <v>132296966</v>
      </c>
      <c r="E208" s="37" t="s">
        <v>3982</v>
      </c>
      <c r="F208" s="160" t="s">
        <v>4576</v>
      </c>
      <c r="G208" s="160" t="s">
        <v>4577</v>
      </c>
      <c r="H208" s="160">
        <f t="shared" si="3"/>
        <v>13</v>
      </c>
      <c r="I208" s="160" t="s">
        <v>4578</v>
      </c>
    </row>
    <row r="209" spans="1:9" ht="15" hidden="1" customHeight="1">
      <c r="A209" s="168">
        <v>116</v>
      </c>
      <c r="B209" s="68" t="s">
        <v>3393</v>
      </c>
      <c r="C209" s="37">
        <v>131880381</v>
      </c>
      <c r="D209" s="174">
        <v>131880381</v>
      </c>
      <c r="E209" s="37" t="s">
        <v>3982</v>
      </c>
      <c r="F209" s="160" t="s">
        <v>4579</v>
      </c>
      <c r="G209" s="160" t="s">
        <v>4580</v>
      </c>
      <c r="H209" s="160">
        <f t="shared" si="3"/>
        <v>13</v>
      </c>
      <c r="I209" s="160" t="s">
        <v>4581</v>
      </c>
    </row>
    <row r="210" spans="1:9" ht="15" hidden="1" customHeight="1">
      <c r="A210" s="168">
        <v>11</v>
      </c>
      <c r="B210" s="68" t="s">
        <v>3405</v>
      </c>
      <c r="C210" s="37">
        <v>130395845</v>
      </c>
      <c r="D210" s="174">
        <v>130395845</v>
      </c>
      <c r="E210" s="37" t="s">
        <v>3982</v>
      </c>
      <c r="F210" s="160" t="s">
        <v>4582</v>
      </c>
      <c r="G210" s="160" t="s">
        <v>4583</v>
      </c>
      <c r="H210" s="160">
        <f t="shared" si="3"/>
        <v>13</v>
      </c>
      <c r="I210" s="160" t="s">
        <v>4584</v>
      </c>
    </row>
    <row r="211" spans="1:9" hidden="1">
      <c r="A211" s="212">
        <v>315</v>
      </c>
      <c r="B211" s="68" t="s">
        <v>4585</v>
      </c>
      <c r="C211" s="68">
        <v>131488889</v>
      </c>
      <c r="D211" s="174">
        <v>131488889</v>
      </c>
      <c r="E211" s="68" t="s">
        <v>3982</v>
      </c>
      <c r="F211" s="173" t="s">
        <v>4586</v>
      </c>
      <c r="G211" s="173" t="s">
        <v>4587</v>
      </c>
      <c r="H211" s="160">
        <f t="shared" si="3"/>
        <v>13</v>
      </c>
      <c r="I211" s="173" t="s">
        <v>4588</v>
      </c>
    </row>
    <row r="212" spans="1:9" hidden="1">
      <c r="A212" s="212">
        <v>562</v>
      </c>
      <c r="B212" s="68" t="s">
        <v>3412</v>
      </c>
      <c r="C212" s="68">
        <v>132308387</v>
      </c>
      <c r="D212" s="174">
        <v>132308387</v>
      </c>
      <c r="E212" s="68" t="s">
        <v>3982</v>
      </c>
      <c r="F212" s="173" t="s">
        <v>4589</v>
      </c>
      <c r="G212" s="173" t="s">
        <v>4590</v>
      </c>
      <c r="H212" s="160">
        <f t="shared" si="3"/>
        <v>13</v>
      </c>
      <c r="I212" s="173" t="s">
        <v>4591</v>
      </c>
    </row>
    <row r="213" spans="1:9" ht="15" hidden="1" customHeight="1">
      <c r="A213" s="168">
        <v>334</v>
      </c>
      <c r="B213" s="68" t="s">
        <v>3424</v>
      </c>
      <c r="C213" s="37">
        <v>131063063</v>
      </c>
      <c r="D213" s="174">
        <v>131063063</v>
      </c>
      <c r="E213" s="37" t="s">
        <v>3982</v>
      </c>
      <c r="F213" s="160" t="s">
        <v>4592</v>
      </c>
      <c r="G213" s="160" t="s">
        <v>4593</v>
      </c>
      <c r="H213" s="160">
        <f t="shared" si="3"/>
        <v>13</v>
      </c>
      <c r="I213" s="160" t="s">
        <v>4594</v>
      </c>
    </row>
    <row r="214" spans="1:9" ht="15" hidden="1" customHeight="1">
      <c r="A214" s="168">
        <v>110</v>
      </c>
      <c r="B214" s="68" t="s">
        <v>4595</v>
      </c>
      <c r="C214" s="37">
        <v>7600147883</v>
      </c>
      <c r="D214" s="174" t="s">
        <v>4596</v>
      </c>
      <c r="E214" s="37" t="s">
        <v>3996</v>
      </c>
      <c r="F214" s="160" t="s">
        <v>4595</v>
      </c>
      <c r="G214" s="160" t="s">
        <v>4596</v>
      </c>
      <c r="H214" s="160">
        <f t="shared" si="3"/>
        <v>13</v>
      </c>
      <c r="I214" s="160" t="s">
        <v>4597</v>
      </c>
    </row>
    <row r="215" spans="1:9" ht="15" hidden="1" customHeight="1">
      <c r="A215" s="168">
        <v>132</v>
      </c>
      <c r="B215" s="68" t="s">
        <v>4598</v>
      </c>
      <c r="C215" s="169">
        <v>40224793477</v>
      </c>
      <c r="D215" s="174" t="s">
        <v>4599</v>
      </c>
      <c r="E215" s="37" t="s">
        <v>3996</v>
      </c>
      <c r="F215" s="160" t="s">
        <v>4598</v>
      </c>
      <c r="G215" s="160" t="s">
        <v>4599</v>
      </c>
      <c r="H215" s="160">
        <f t="shared" si="3"/>
        <v>13</v>
      </c>
      <c r="I215" s="160" t="s">
        <v>4600</v>
      </c>
    </row>
    <row r="216" spans="1:9" ht="15" hidden="1" customHeight="1">
      <c r="A216" s="168">
        <v>173</v>
      </c>
      <c r="B216" s="68" t="s">
        <v>3436</v>
      </c>
      <c r="C216" s="37">
        <v>132314018</v>
      </c>
      <c r="D216" s="174">
        <v>132314018</v>
      </c>
      <c r="E216" s="37" t="s">
        <v>3982</v>
      </c>
      <c r="F216" s="160" t="s">
        <v>4601</v>
      </c>
      <c r="G216" s="160" t="s">
        <v>4602</v>
      </c>
      <c r="H216" s="160">
        <f t="shared" si="3"/>
        <v>13</v>
      </c>
      <c r="I216" s="160" t="s">
        <v>4603</v>
      </c>
    </row>
    <row r="217" spans="1:9" hidden="1">
      <c r="A217" s="212">
        <v>478</v>
      </c>
      <c r="B217" s="68" t="s">
        <v>3444</v>
      </c>
      <c r="C217" s="68">
        <v>130539138</v>
      </c>
      <c r="D217" s="174">
        <v>130539138</v>
      </c>
      <c r="E217" s="68" t="s">
        <v>3982</v>
      </c>
      <c r="F217" s="173" t="s">
        <v>4604</v>
      </c>
      <c r="G217" s="173" t="s">
        <v>4605</v>
      </c>
      <c r="H217" s="160">
        <f t="shared" si="3"/>
        <v>13</v>
      </c>
      <c r="I217" s="173" t="s">
        <v>4606</v>
      </c>
    </row>
    <row r="218" spans="1:9" ht="15" hidden="1" customHeight="1">
      <c r="A218" s="168">
        <v>228</v>
      </c>
      <c r="B218" s="68" t="s">
        <v>2413</v>
      </c>
      <c r="C218" s="37">
        <v>130918945</v>
      </c>
      <c r="D218" s="174">
        <v>130918945</v>
      </c>
      <c r="E218" s="37" t="s">
        <v>3982</v>
      </c>
      <c r="F218" s="160" t="s">
        <v>4607</v>
      </c>
      <c r="G218" s="160" t="s">
        <v>4608</v>
      </c>
      <c r="H218" s="160">
        <f t="shared" si="3"/>
        <v>13</v>
      </c>
      <c r="I218" s="160" t="s">
        <v>4609</v>
      </c>
    </row>
    <row r="219" spans="1:9" hidden="1">
      <c r="A219" s="212">
        <v>553</v>
      </c>
      <c r="B219" s="68" t="s">
        <v>4610</v>
      </c>
      <c r="C219" s="68">
        <v>132300629</v>
      </c>
      <c r="D219" s="174">
        <v>132300629</v>
      </c>
      <c r="E219" s="68" t="s">
        <v>3982</v>
      </c>
      <c r="F219" s="173" t="s">
        <v>4611</v>
      </c>
      <c r="G219" s="173" t="s">
        <v>4612</v>
      </c>
      <c r="H219" s="160">
        <f t="shared" si="3"/>
        <v>13</v>
      </c>
      <c r="I219" s="173" t="s">
        <v>4613</v>
      </c>
    </row>
    <row r="220" spans="1:9" ht="15" hidden="1" customHeight="1">
      <c r="A220" s="168">
        <v>318</v>
      </c>
      <c r="B220" s="68" t="s">
        <v>1475</v>
      </c>
      <c r="C220" s="169">
        <v>40211988718</v>
      </c>
      <c r="D220" s="174" t="s">
        <v>4614</v>
      </c>
      <c r="E220" s="37" t="s">
        <v>3996</v>
      </c>
      <c r="F220" s="160" t="s">
        <v>1475</v>
      </c>
      <c r="G220" s="160" t="s">
        <v>4614</v>
      </c>
      <c r="H220" s="160">
        <f t="shared" si="3"/>
        <v>13</v>
      </c>
      <c r="I220" s="160" t="s">
        <v>4615</v>
      </c>
    </row>
    <row r="221" spans="1:9" ht="15" hidden="1" customHeight="1">
      <c r="A221" s="168">
        <v>198</v>
      </c>
      <c r="B221" s="68" t="s">
        <v>2430</v>
      </c>
      <c r="C221" s="37">
        <v>130095388</v>
      </c>
      <c r="D221" s="174">
        <v>130095388</v>
      </c>
      <c r="E221" s="37" t="s">
        <v>3982</v>
      </c>
      <c r="F221" s="160" t="s">
        <v>4616</v>
      </c>
      <c r="G221" s="160" t="s">
        <v>4617</v>
      </c>
      <c r="H221" s="160">
        <f t="shared" si="3"/>
        <v>13</v>
      </c>
      <c r="I221" s="160" t="s">
        <v>4618</v>
      </c>
    </row>
    <row r="222" spans="1:9" hidden="1">
      <c r="A222" s="212">
        <v>452</v>
      </c>
      <c r="B222" s="68" t="s">
        <v>4619</v>
      </c>
      <c r="C222" s="68">
        <v>132262344</v>
      </c>
      <c r="D222" s="174">
        <v>132262344</v>
      </c>
      <c r="E222" s="68" t="s">
        <v>3982</v>
      </c>
      <c r="F222" s="173" t="s">
        <v>4620</v>
      </c>
      <c r="G222" s="173" t="s">
        <v>4621</v>
      </c>
      <c r="H222" s="160">
        <f t="shared" si="3"/>
        <v>13</v>
      </c>
      <c r="I222" s="173" t="s">
        <v>4622</v>
      </c>
    </row>
    <row r="223" spans="1:9" ht="15" hidden="1" customHeight="1">
      <c r="A223" s="168">
        <v>312</v>
      </c>
      <c r="B223" s="68" t="s">
        <v>4623</v>
      </c>
      <c r="C223" s="169">
        <v>1001004660</v>
      </c>
      <c r="D223" s="174" t="s">
        <v>4624</v>
      </c>
      <c r="E223" s="37" t="s">
        <v>3996</v>
      </c>
      <c r="F223" s="160" t="s">
        <v>4623</v>
      </c>
      <c r="G223" s="160" t="s">
        <v>4624</v>
      </c>
      <c r="H223" s="160">
        <f t="shared" si="3"/>
        <v>13</v>
      </c>
      <c r="I223" s="160" t="s">
        <v>4625</v>
      </c>
    </row>
    <row r="224" spans="1:9" ht="15" hidden="1" customHeight="1">
      <c r="A224" s="168">
        <v>34</v>
      </c>
      <c r="B224" s="68" t="s">
        <v>4626</v>
      </c>
      <c r="C224" s="169">
        <v>1200275756</v>
      </c>
      <c r="D224" s="174" t="s">
        <v>4627</v>
      </c>
      <c r="E224" s="37" t="s">
        <v>3996</v>
      </c>
      <c r="F224" s="160" t="s">
        <v>4626</v>
      </c>
      <c r="G224" s="160" t="s">
        <v>4627</v>
      </c>
      <c r="H224" s="160">
        <f t="shared" si="3"/>
        <v>13</v>
      </c>
      <c r="I224" s="160" t="s">
        <v>4628</v>
      </c>
    </row>
    <row r="225" spans="1:9" hidden="1">
      <c r="A225" s="212">
        <v>462</v>
      </c>
      <c r="B225" s="68" t="s">
        <v>4629</v>
      </c>
      <c r="C225" s="68">
        <v>130831572</v>
      </c>
      <c r="D225" s="174">
        <v>130831572</v>
      </c>
      <c r="E225" s="68" t="s">
        <v>3982</v>
      </c>
      <c r="F225" s="173" t="s">
        <v>4630</v>
      </c>
      <c r="G225" s="173" t="s">
        <v>4631</v>
      </c>
      <c r="H225" s="160">
        <f t="shared" si="3"/>
        <v>13</v>
      </c>
      <c r="I225" s="173" t="s">
        <v>4632</v>
      </c>
    </row>
    <row r="226" spans="1:9" ht="15" hidden="1" customHeight="1">
      <c r="A226" s="168">
        <v>152</v>
      </c>
      <c r="B226" s="68" t="s">
        <v>4633</v>
      </c>
      <c r="C226" s="169">
        <v>5400883079</v>
      </c>
      <c r="D226" s="174" t="s">
        <v>4634</v>
      </c>
      <c r="E226" s="37" t="s">
        <v>3996</v>
      </c>
      <c r="F226" s="160" t="s">
        <v>4633</v>
      </c>
      <c r="G226" s="160" t="s">
        <v>4634</v>
      </c>
      <c r="H226" s="160">
        <f t="shared" si="3"/>
        <v>13</v>
      </c>
      <c r="I226" s="160" t="s">
        <v>4635</v>
      </c>
    </row>
    <row r="227" spans="1:9" ht="15" hidden="1" customHeight="1">
      <c r="A227" s="168">
        <v>378</v>
      </c>
      <c r="B227" s="68" t="s">
        <v>1492</v>
      </c>
      <c r="C227" s="37">
        <v>40220429779</v>
      </c>
      <c r="D227" s="174" t="s">
        <v>4636</v>
      </c>
      <c r="E227" s="37" t="s">
        <v>3996</v>
      </c>
      <c r="F227" s="160" t="s">
        <v>1492</v>
      </c>
      <c r="G227" s="160" t="s">
        <v>4636</v>
      </c>
      <c r="H227" s="160">
        <f t="shared" si="3"/>
        <v>13</v>
      </c>
      <c r="I227" s="160" t="s">
        <v>4637</v>
      </c>
    </row>
    <row r="228" spans="1:9" ht="15" hidden="1" customHeight="1">
      <c r="A228" s="168">
        <v>426</v>
      </c>
      <c r="B228" s="68" t="s">
        <v>1508</v>
      </c>
      <c r="C228" s="37">
        <v>22500629062</v>
      </c>
      <c r="D228" s="174" t="s">
        <v>4638</v>
      </c>
      <c r="E228" s="37" t="s">
        <v>3996</v>
      </c>
      <c r="F228" s="160" t="s">
        <v>1508</v>
      </c>
      <c r="G228" s="160" t="s">
        <v>4638</v>
      </c>
      <c r="H228" s="160">
        <f t="shared" si="3"/>
        <v>13</v>
      </c>
      <c r="I228" s="160" t="s">
        <v>4639</v>
      </c>
    </row>
    <row r="229" spans="1:9" ht="15" hidden="1" customHeight="1">
      <c r="A229" s="168">
        <v>498</v>
      </c>
      <c r="B229" s="68" t="s">
        <v>4640</v>
      </c>
      <c r="C229" s="37">
        <v>12100131684</v>
      </c>
      <c r="D229" s="174" t="s">
        <v>4641</v>
      </c>
      <c r="E229" s="37" t="s">
        <v>3996</v>
      </c>
      <c r="F229" s="160" t="s">
        <v>4640</v>
      </c>
      <c r="G229" s="160" t="s">
        <v>4641</v>
      </c>
      <c r="H229" s="160">
        <f t="shared" si="3"/>
        <v>13</v>
      </c>
      <c r="I229" s="160" t="s">
        <v>4642</v>
      </c>
    </row>
    <row r="230" spans="1:9" ht="15" hidden="1" customHeight="1">
      <c r="A230" s="168">
        <v>210</v>
      </c>
      <c r="B230" s="68" t="s">
        <v>1525</v>
      </c>
      <c r="C230" s="169">
        <v>5100011096</v>
      </c>
      <c r="D230" s="174" t="s">
        <v>4643</v>
      </c>
      <c r="E230" s="37" t="s">
        <v>3996</v>
      </c>
      <c r="F230" s="160" t="s">
        <v>1525</v>
      </c>
      <c r="G230" s="160" t="s">
        <v>4643</v>
      </c>
      <c r="H230" s="160">
        <f t="shared" si="3"/>
        <v>13</v>
      </c>
      <c r="I230" s="160" t="s">
        <v>4644</v>
      </c>
    </row>
    <row r="231" spans="1:9">
      <c r="A231" s="168">
        <v>413</v>
      </c>
      <c r="B231" s="176" t="s">
        <v>4645</v>
      </c>
      <c r="C231" s="37">
        <v>131744729</v>
      </c>
      <c r="D231" s="174">
        <v>131744729</v>
      </c>
      <c r="E231" s="37" t="s">
        <v>3982</v>
      </c>
      <c r="F231" s="160" t="e">
        <v>#N/A</v>
      </c>
      <c r="G231" s="160" t="e">
        <v>#N/A</v>
      </c>
      <c r="H231" s="160" t="e">
        <f t="shared" si="3"/>
        <v>#N/A</v>
      </c>
      <c r="I231" s="160" t="e">
        <v>#N/A</v>
      </c>
    </row>
    <row r="232" spans="1:9" ht="15" hidden="1" customHeight="1">
      <c r="A232" s="168">
        <v>507</v>
      </c>
      <c r="B232" s="68" t="s">
        <v>4646</v>
      </c>
      <c r="C232" s="37">
        <v>5100174233</v>
      </c>
      <c r="D232" s="174" t="s">
        <v>4647</v>
      </c>
      <c r="E232" s="37" t="s">
        <v>3996</v>
      </c>
      <c r="F232" s="160" t="s">
        <v>4646</v>
      </c>
      <c r="G232" s="160" t="s">
        <v>4647</v>
      </c>
      <c r="H232" s="160">
        <f t="shared" si="3"/>
        <v>13</v>
      </c>
      <c r="I232" s="160" t="s">
        <v>4648</v>
      </c>
    </row>
    <row r="233" spans="1:9" ht="15" hidden="1" customHeight="1">
      <c r="A233" s="168">
        <v>36</v>
      </c>
      <c r="B233" s="68" t="s">
        <v>673</v>
      </c>
      <c r="C233" s="169">
        <v>4702033939</v>
      </c>
      <c r="D233" s="174" t="s">
        <v>4649</v>
      </c>
      <c r="E233" s="37" t="s">
        <v>3996</v>
      </c>
      <c r="F233" s="160" t="s">
        <v>673</v>
      </c>
      <c r="G233" s="160" t="s">
        <v>4649</v>
      </c>
      <c r="H233" s="160">
        <f t="shared" si="3"/>
        <v>13</v>
      </c>
      <c r="I233" s="160" t="s">
        <v>4650</v>
      </c>
    </row>
    <row r="234" spans="1:9" ht="15" hidden="1" customHeight="1">
      <c r="A234" s="168">
        <v>460</v>
      </c>
      <c r="B234" s="68" t="s">
        <v>4651</v>
      </c>
      <c r="C234" s="37">
        <v>11500013344</v>
      </c>
      <c r="D234" s="174" t="s">
        <v>4652</v>
      </c>
      <c r="E234" s="37" t="s">
        <v>3996</v>
      </c>
      <c r="F234" s="160" t="s">
        <v>4651</v>
      </c>
      <c r="G234" s="160" t="s">
        <v>4652</v>
      </c>
      <c r="H234" s="160">
        <f t="shared" si="3"/>
        <v>13</v>
      </c>
      <c r="I234" s="160" t="s">
        <v>4653</v>
      </c>
    </row>
    <row r="235" spans="1:9" ht="15" hidden="1" customHeight="1">
      <c r="A235" s="168">
        <v>189</v>
      </c>
      <c r="B235" s="68" t="s">
        <v>4654</v>
      </c>
      <c r="C235" s="169">
        <v>6900044980</v>
      </c>
      <c r="D235" s="174" t="s">
        <v>4655</v>
      </c>
      <c r="E235" s="37" t="s">
        <v>3996</v>
      </c>
      <c r="F235" s="160" t="s">
        <v>4654</v>
      </c>
      <c r="G235" s="160" t="s">
        <v>4655</v>
      </c>
      <c r="H235" s="160">
        <f t="shared" si="3"/>
        <v>13</v>
      </c>
      <c r="I235" s="160" t="s">
        <v>4656</v>
      </c>
    </row>
    <row r="236" spans="1:9" ht="15" hidden="1" customHeight="1">
      <c r="A236" s="168">
        <v>150</v>
      </c>
      <c r="B236" s="68" t="s">
        <v>4657</v>
      </c>
      <c r="C236" s="169">
        <v>5400534227</v>
      </c>
      <c r="D236" s="174" t="s">
        <v>4658</v>
      </c>
      <c r="E236" s="37" t="s">
        <v>3996</v>
      </c>
      <c r="F236" s="160" t="s">
        <v>4657</v>
      </c>
      <c r="G236" s="160" t="s">
        <v>4658</v>
      </c>
      <c r="H236" s="160">
        <f t="shared" si="3"/>
        <v>13</v>
      </c>
      <c r="I236" s="160" t="s">
        <v>4659</v>
      </c>
    </row>
    <row r="237" spans="1:9" ht="15" hidden="1" customHeight="1">
      <c r="A237" s="168">
        <v>60</v>
      </c>
      <c r="B237" s="68" t="s">
        <v>720</v>
      </c>
      <c r="C237" s="37">
        <v>1200694758</v>
      </c>
      <c r="D237" s="174" t="s">
        <v>4660</v>
      </c>
      <c r="E237" s="37" t="s">
        <v>3996</v>
      </c>
      <c r="F237" s="160" t="s">
        <v>720</v>
      </c>
      <c r="G237" s="160" t="s">
        <v>4660</v>
      </c>
      <c r="H237" s="160">
        <f t="shared" si="3"/>
        <v>13</v>
      </c>
      <c r="I237" s="160" t="s">
        <v>4661</v>
      </c>
    </row>
    <row r="238" spans="1:9" ht="15" hidden="1" customHeight="1">
      <c r="A238" s="168">
        <v>551</v>
      </c>
      <c r="B238" s="68" t="s">
        <v>1542</v>
      </c>
      <c r="C238" s="37">
        <v>109398073</v>
      </c>
      <c r="D238" s="174" t="s">
        <v>4662</v>
      </c>
      <c r="E238" s="37" t="s">
        <v>3996</v>
      </c>
      <c r="F238" s="160" t="s">
        <v>1542</v>
      </c>
      <c r="G238" s="160" t="s">
        <v>4662</v>
      </c>
      <c r="H238" s="160">
        <f t="shared" si="3"/>
        <v>13</v>
      </c>
      <c r="I238" s="160" t="s">
        <v>4663</v>
      </c>
    </row>
    <row r="239" spans="1:9" ht="15" hidden="1" customHeight="1">
      <c r="A239" s="168">
        <v>83</v>
      </c>
      <c r="B239" s="68" t="s">
        <v>4664</v>
      </c>
      <c r="C239" s="169">
        <v>40223818887</v>
      </c>
      <c r="D239" s="174" t="s">
        <v>4665</v>
      </c>
      <c r="E239" s="37" t="s">
        <v>3996</v>
      </c>
      <c r="F239" s="160" t="s">
        <v>4664</v>
      </c>
      <c r="G239" s="160" t="s">
        <v>4665</v>
      </c>
      <c r="H239" s="160">
        <f t="shared" si="3"/>
        <v>13</v>
      </c>
      <c r="I239" s="160" t="s">
        <v>4666</v>
      </c>
    </row>
    <row r="240" spans="1:9" ht="15" hidden="1" customHeight="1">
      <c r="A240" s="168">
        <v>418</v>
      </c>
      <c r="B240" s="68" t="s">
        <v>1558</v>
      </c>
      <c r="C240" s="37">
        <v>1001066495</v>
      </c>
      <c r="D240" s="174" t="s">
        <v>4667</v>
      </c>
      <c r="E240" s="37" t="s">
        <v>3996</v>
      </c>
      <c r="F240" s="160" t="s">
        <v>1558</v>
      </c>
      <c r="G240" s="160" t="s">
        <v>4667</v>
      </c>
      <c r="H240" s="160">
        <f t="shared" si="3"/>
        <v>13</v>
      </c>
      <c r="I240" s="160" t="s">
        <v>4668</v>
      </c>
    </row>
    <row r="241" spans="1:9" ht="15" hidden="1" customHeight="1">
      <c r="A241" s="168">
        <v>237</v>
      </c>
      <c r="B241" s="68" t="s">
        <v>1569</v>
      </c>
      <c r="C241" s="169">
        <v>300645959</v>
      </c>
      <c r="D241" s="174" t="s">
        <v>4669</v>
      </c>
      <c r="E241" s="37" t="s">
        <v>3996</v>
      </c>
      <c r="F241" s="160" t="s">
        <v>1569</v>
      </c>
      <c r="G241" s="160" t="s">
        <v>4669</v>
      </c>
      <c r="H241" s="160">
        <f t="shared" si="3"/>
        <v>13</v>
      </c>
      <c r="I241" s="160" t="s">
        <v>4670</v>
      </c>
    </row>
    <row r="242" spans="1:9" ht="15" hidden="1" customHeight="1">
      <c r="A242" s="168">
        <v>84</v>
      </c>
      <c r="B242" s="68" t="s">
        <v>4671</v>
      </c>
      <c r="C242" s="169">
        <v>1000881696</v>
      </c>
      <c r="D242" s="174" t="s">
        <v>4672</v>
      </c>
      <c r="E242" s="37" t="s">
        <v>3996</v>
      </c>
      <c r="F242" s="160" t="s">
        <v>4671</v>
      </c>
      <c r="G242" s="160" t="s">
        <v>4672</v>
      </c>
      <c r="H242" s="160">
        <f t="shared" si="3"/>
        <v>13</v>
      </c>
      <c r="I242" s="160" t="s">
        <v>4673</v>
      </c>
    </row>
    <row r="243" spans="1:9" ht="15" hidden="1" customHeight="1">
      <c r="A243" s="168">
        <v>263</v>
      </c>
      <c r="B243" s="68" t="s">
        <v>746</v>
      </c>
      <c r="C243" s="169">
        <v>10800026584</v>
      </c>
      <c r="D243" s="174" t="s">
        <v>4674</v>
      </c>
      <c r="E243" s="37" t="s">
        <v>3996</v>
      </c>
      <c r="F243" s="160" t="s">
        <v>746</v>
      </c>
      <c r="G243" s="160" t="s">
        <v>4674</v>
      </c>
      <c r="H243" s="160">
        <f t="shared" si="3"/>
        <v>13</v>
      </c>
      <c r="I243" s="160" t="s">
        <v>4675</v>
      </c>
    </row>
    <row r="244" spans="1:9" ht="15" hidden="1" customHeight="1">
      <c r="A244" s="168">
        <v>335</v>
      </c>
      <c r="B244" s="68" t="s">
        <v>3459</v>
      </c>
      <c r="C244" s="37">
        <v>132226771</v>
      </c>
      <c r="D244" s="174">
        <v>132226771</v>
      </c>
      <c r="E244" s="37" t="s">
        <v>3982</v>
      </c>
      <c r="F244" s="160" t="s">
        <v>4676</v>
      </c>
      <c r="G244" s="160" t="s">
        <v>4677</v>
      </c>
      <c r="H244" s="160">
        <f t="shared" si="3"/>
        <v>13</v>
      </c>
      <c r="I244" s="160" t="s">
        <v>4678</v>
      </c>
    </row>
    <row r="245" spans="1:9" ht="15" hidden="1" customHeight="1">
      <c r="A245" s="168">
        <v>493</v>
      </c>
      <c r="B245" s="68" t="s">
        <v>760</v>
      </c>
      <c r="C245" s="37">
        <v>7600200997</v>
      </c>
      <c r="D245" s="174" t="s">
        <v>4679</v>
      </c>
      <c r="E245" s="37" t="s">
        <v>3996</v>
      </c>
      <c r="F245" s="160" t="s">
        <v>760</v>
      </c>
      <c r="G245" s="160" t="s">
        <v>4679</v>
      </c>
      <c r="H245" s="160">
        <f t="shared" si="3"/>
        <v>13</v>
      </c>
      <c r="I245" s="160" t="s">
        <v>4680</v>
      </c>
    </row>
    <row r="246" spans="1:9" ht="15" hidden="1" customHeight="1">
      <c r="A246" s="168">
        <v>37</v>
      </c>
      <c r="B246" s="68" t="s">
        <v>3472</v>
      </c>
      <c r="C246" s="37">
        <v>131722261</v>
      </c>
      <c r="D246" s="174">
        <v>131722261</v>
      </c>
      <c r="E246" s="37" t="s">
        <v>3982</v>
      </c>
      <c r="F246" s="160" t="s">
        <v>4681</v>
      </c>
      <c r="G246" s="160" t="s">
        <v>4682</v>
      </c>
      <c r="H246" s="160">
        <f t="shared" si="3"/>
        <v>13</v>
      </c>
      <c r="I246" s="160" t="s">
        <v>4683</v>
      </c>
    </row>
    <row r="247" spans="1:9" ht="15" hidden="1" customHeight="1">
      <c r="A247" s="168">
        <v>82</v>
      </c>
      <c r="B247" s="68" t="s">
        <v>4684</v>
      </c>
      <c r="C247" s="169">
        <v>7600190305</v>
      </c>
      <c r="D247" s="174" t="s">
        <v>4685</v>
      </c>
      <c r="E247" s="37" t="s">
        <v>3996</v>
      </c>
      <c r="F247" s="160" t="s">
        <v>4684</v>
      </c>
      <c r="G247" s="160" t="s">
        <v>4685</v>
      </c>
      <c r="H247" s="160">
        <f t="shared" si="3"/>
        <v>13</v>
      </c>
      <c r="I247" s="160" t="s">
        <v>4686</v>
      </c>
    </row>
    <row r="248" spans="1:9" ht="15" hidden="1" customHeight="1">
      <c r="A248" s="168">
        <v>223</v>
      </c>
      <c r="B248" s="68" t="s">
        <v>3479</v>
      </c>
      <c r="C248" s="37">
        <v>131409725</v>
      </c>
      <c r="D248" s="174">
        <v>131409725</v>
      </c>
      <c r="E248" s="37" t="s">
        <v>3982</v>
      </c>
      <c r="F248" s="160" t="s">
        <v>4687</v>
      </c>
      <c r="G248" s="160" t="s">
        <v>4688</v>
      </c>
      <c r="H248" s="160">
        <f t="shared" si="3"/>
        <v>13</v>
      </c>
      <c r="I248" s="160" t="s">
        <v>4689</v>
      </c>
    </row>
    <row r="249" spans="1:9" hidden="1">
      <c r="A249" s="212">
        <v>533</v>
      </c>
      <c r="B249" s="68" t="s">
        <v>3489</v>
      </c>
      <c r="C249" s="68">
        <v>131889052</v>
      </c>
      <c r="D249" s="174">
        <v>131889052</v>
      </c>
      <c r="E249" s="68" t="s">
        <v>3982</v>
      </c>
      <c r="F249" s="173" t="s">
        <v>4690</v>
      </c>
      <c r="G249" s="173" t="s">
        <v>4691</v>
      </c>
      <c r="H249" s="160">
        <f t="shared" si="3"/>
        <v>13</v>
      </c>
      <c r="I249" s="173" t="s">
        <v>4692</v>
      </c>
    </row>
    <row r="250" spans="1:9">
      <c r="A250" s="168">
        <v>401</v>
      </c>
      <c r="B250" s="176" t="s">
        <v>2441</v>
      </c>
      <c r="C250" s="37">
        <v>130557322</v>
      </c>
      <c r="D250" s="174">
        <v>130557322</v>
      </c>
      <c r="E250" s="37" t="s">
        <v>3982</v>
      </c>
      <c r="F250" s="160" t="e">
        <v>#N/A</v>
      </c>
      <c r="G250" s="160" t="e">
        <v>#N/A</v>
      </c>
      <c r="H250" s="160" t="e">
        <f t="shared" si="3"/>
        <v>#N/A</v>
      </c>
      <c r="I250" s="160" t="e">
        <v>#N/A</v>
      </c>
    </row>
    <row r="251" spans="1:9" ht="15" hidden="1" customHeight="1">
      <c r="A251" s="168">
        <v>45</v>
      </c>
      <c r="B251" s="68" t="s">
        <v>4693</v>
      </c>
      <c r="C251" s="37">
        <v>132143787</v>
      </c>
      <c r="D251" s="174">
        <v>132143787</v>
      </c>
      <c r="E251" s="37" t="s">
        <v>3982</v>
      </c>
      <c r="F251" s="160" t="s">
        <v>4694</v>
      </c>
      <c r="G251" s="160" t="s">
        <v>4695</v>
      </c>
      <c r="H251" s="160">
        <f t="shared" si="3"/>
        <v>13</v>
      </c>
      <c r="I251" s="160" t="s">
        <v>4696</v>
      </c>
    </row>
    <row r="252" spans="1:9" ht="15" hidden="1" customHeight="1">
      <c r="A252" s="168">
        <v>544</v>
      </c>
      <c r="B252" s="68" t="s">
        <v>4697</v>
      </c>
      <c r="C252" s="37">
        <v>7200138720</v>
      </c>
      <c r="D252" s="174" t="s">
        <v>4698</v>
      </c>
      <c r="E252" s="37" t="s">
        <v>3996</v>
      </c>
      <c r="F252" s="160" t="s">
        <v>4697</v>
      </c>
      <c r="G252" s="160" t="s">
        <v>4698</v>
      </c>
      <c r="H252" s="160">
        <f t="shared" si="3"/>
        <v>13</v>
      </c>
      <c r="I252" s="160" t="s">
        <v>4699</v>
      </c>
    </row>
    <row r="253" spans="1:9" ht="15" hidden="1" customHeight="1">
      <c r="A253" s="168">
        <v>186</v>
      </c>
      <c r="B253" s="68" t="s">
        <v>4700</v>
      </c>
      <c r="C253" s="37">
        <v>130877009</v>
      </c>
      <c r="D253" s="174">
        <v>130877009</v>
      </c>
      <c r="E253" s="37" t="s">
        <v>3982</v>
      </c>
      <c r="F253" s="160" t="s">
        <v>4701</v>
      </c>
      <c r="G253" s="160" t="s">
        <v>4702</v>
      </c>
      <c r="H253" s="160">
        <f t="shared" si="3"/>
        <v>13</v>
      </c>
      <c r="I253" s="160" t="s">
        <v>4703</v>
      </c>
    </row>
    <row r="254" spans="1:9" ht="15" hidden="1" customHeight="1">
      <c r="A254" s="168">
        <v>286</v>
      </c>
      <c r="B254" s="68" t="s">
        <v>4704</v>
      </c>
      <c r="C254" s="37">
        <v>131763448</v>
      </c>
      <c r="D254" s="174">
        <v>131763448</v>
      </c>
      <c r="E254" s="37" t="s">
        <v>3982</v>
      </c>
      <c r="F254" s="160" t="s">
        <v>4705</v>
      </c>
      <c r="G254" s="160" t="s">
        <v>4706</v>
      </c>
      <c r="H254" s="160">
        <f t="shared" si="3"/>
        <v>13</v>
      </c>
      <c r="I254" s="160" t="s">
        <v>4707</v>
      </c>
    </row>
    <row r="255" spans="1:9" hidden="1">
      <c r="A255" s="212">
        <v>525</v>
      </c>
      <c r="B255" s="68" t="s">
        <v>2464</v>
      </c>
      <c r="C255" s="68">
        <v>130381216</v>
      </c>
      <c r="D255" s="174">
        <v>130381216</v>
      </c>
      <c r="E255" s="68" t="s">
        <v>3982</v>
      </c>
      <c r="F255" s="173" t="s">
        <v>4708</v>
      </c>
      <c r="G255" s="173" t="s">
        <v>4709</v>
      </c>
      <c r="H255" s="160">
        <f t="shared" si="3"/>
        <v>13</v>
      </c>
      <c r="I255" s="173" t="s">
        <v>4710</v>
      </c>
    </row>
    <row r="256" spans="1:9" ht="15" hidden="1" customHeight="1">
      <c r="A256" s="168">
        <v>102</v>
      </c>
      <c r="B256" s="68" t="s">
        <v>4711</v>
      </c>
      <c r="C256" s="37">
        <v>131709232</v>
      </c>
      <c r="D256" s="174">
        <v>131709232</v>
      </c>
      <c r="E256" s="37" t="s">
        <v>3982</v>
      </c>
      <c r="F256" s="160" t="s">
        <v>4712</v>
      </c>
      <c r="G256" s="160" t="s">
        <v>4713</v>
      </c>
      <c r="H256" s="160">
        <f t="shared" si="3"/>
        <v>13</v>
      </c>
      <c r="I256" s="160" t="s">
        <v>4714</v>
      </c>
    </row>
    <row r="257" spans="1:9" ht="15" hidden="1" customHeight="1">
      <c r="A257" s="168">
        <v>176</v>
      </c>
      <c r="B257" s="68" t="s">
        <v>4715</v>
      </c>
      <c r="C257" s="37">
        <v>132217926</v>
      </c>
      <c r="D257" s="174">
        <v>132217926</v>
      </c>
      <c r="E257" s="37" t="s">
        <v>3982</v>
      </c>
      <c r="F257" s="160" t="s">
        <v>4716</v>
      </c>
      <c r="G257" s="160" t="s">
        <v>4717</v>
      </c>
      <c r="H257" s="160">
        <f t="shared" si="3"/>
        <v>13</v>
      </c>
      <c r="I257" s="160" t="s">
        <v>4718</v>
      </c>
    </row>
    <row r="258" spans="1:9" hidden="1">
      <c r="A258" s="212">
        <v>572</v>
      </c>
      <c r="B258" s="68" t="s">
        <v>3512</v>
      </c>
      <c r="C258" s="68">
        <v>132296303</v>
      </c>
      <c r="D258" s="174">
        <v>132296303</v>
      </c>
      <c r="E258" s="68" t="s">
        <v>3982</v>
      </c>
      <c r="F258" s="173" t="s">
        <v>4719</v>
      </c>
      <c r="G258" s="173" t="s">
        <v>4720</v>
      </c>
      <c r="H258" s="160">
        <f t="shared" si="3"/>
        <v>13</v>
      </c>
      <c r="I258" s="173" t="s">
        <v>4721</v>
      </c>
    </row>
    <row r="259" spans="1:9" ht="15" hidden="1" customHeight="1">
      <c r="A259" s="168">
        <v>321</v>
      </c>
      <c r="B259" s="68" t="s">
        <v>4722</v>
      </c>
      <c r="C259" s="37">
        <v>1001116266</v>
      </c>
      <c r="D259" s="174" t="s">
        <v>4723</v>
      </c>
      <c r="E259" s="37" t="s">
        <v>3996</v>
      </c>
      <c r="F259" s="160" t="s">
        <v>4722</v>
      </c>
      <c r="G259" s="160" t="s">
        <v>4723</v>
      </c>
      <c r="H259" s="160">
        <f t="shared" si="3"/>
        <v>13</v>
      </c>
      <c r="I259" s="160" t="s">
        <v>4724</v>
      </c>
    </row>
    <row r="260" spans="1:9" ht="15" hidden="1" customHeight="1">
      <c r="A260" s="168">
        <v>224</v>
      </c>
      <c r="B260" s="68" t="s">
        <v>1578</v>
      </c>
      <c r="C260" s="169">
        <v>10700011751</v>
      </c>
      <c r="D260" s="174" t="s">
        <v>4725</v>
      </c>
      <c r="E260" s="37" t="s">
        <v>3996</v>
      </c>
      <c r="F260" s="160" t="s">
        <v>1578</v>
      </c>
      <c r="G260" s="160" t="s">
        <v>4725</v>
      </c>
      <c r="H260" s="160">
        <f t="shared" ref="H260:H323" si="4">+LEN(G260)</f>
        <v>13</v>
      </c>
      <c r="I260" s="160" t="s">
        <v>4726</v>
      </c>
    </row>
    <row r="261" spans="1:9" ht="15" hidden="1" customHeight="1">
      <c r="A261" s="168">
        <v>63</v>
      </c>
      <c r="B261" s="68" t="s">
        <v>781</v>
      </c>
      <c r="C261" s="169">
        <v>108245606</v>
      </c>
      <c r="D261" s="174" t="s">
        <v>4727</v>
      </c>
      <c r="E261" s="37" t="s">
        <v>3996</v>
      </c>
      <c r="F261" s="160" t="s">
        <v>781</v>
      </c>
      <c r="G261" s="160" t="s">
        <v>4727</v>
      </c>
      <c r="H261" s="160">
        <f t="shared" si="4"/>
        <v>13</v>
      </c>
      <c r="I261" s="160" t="s">
        <v>4728</v>
      </c>
    </row>
    <row r="262" spans="1:9" ht="15" hidden="1" customHeight="1">
      <c r="A262" s="168">
        <v>488</v>
      </c>
      <c r="B262" s="68" t="s">
        <v>1579</v>
      </c>
      <c r="C262" s="37">
        <v>13600054467</v>
      </c>
      <c r="D262" s="174" t="s">
        <v>4729</v>
      </c>
      <c r="E262" s="37" t="s">
        <v>3996</v>
      </c>
      <c r="F262" s="160" t="s">
        <v>1579</v>
      </c>
      <c r="G262" s="160" t="s">
        <v>4729</v>
      </c>
      <c r="H262" s="160">
        <f t="shared" si="4"/>
        <v>13</v>
      </c>
      <c r="I262" s="160" t="s">
        <v>4730</v>
      </c>
    </row>
    <row r="263" spans="1:9" ht="15" hidden="1" customHeight="1">
      <c r="A263" s="168">
        <v>342</v>
      </c>
      <c r="B263" s="68" t="s">
        <v>2476</v>
      </c>
      <c r="C263" s="37">
        <v>131269737</v>
      </c>
      <c r="D263" s="174">
        <v>131269737</v>
      </c>
      <c r="E263" s="37" t="s">
        <v>3982</v>
      </c>
      <c r="F263" s="160" t="s">
        <v>4731</v>
      </c>
      <c r="G263" s="160" t="s">
        <v>4732</v>
      </c>
      <c r="H263" s="160">
        <f t="shared" si="4"/>
        <v>13</v>
      </c>
      <c r="I263" s="160" t="s">
        <v>4733</v>
      </c>
    </row>
    <row r="264" spans="1:9" ht="15" hidden="1" customHeight="1">
      <c r="A264" s="168">
        <v>425</v>
      </c>
      <c r="B264" s="68" t="s">
        <v>4734</v>
      </c>
      <c r="C264" s="37">
        <v>22300468760</v>
      </c>
      <c r="D264" s="174" t="s">
        <v>4735</v>
      </c>
      <c r="E264" s="37" t="s">
        <v>3996</v>
      </c>
      <c r="F264" s="160" t="s">
        <v>4734</v>
      </c>
      <c r="G264" s="160" t="s">
        <v>4735</v>
      </c>
      <c r="H264" s="160">
        <f t="shared" si="4"/>
        <v>13</v>
      </c>
      <c r="I264" s="160" t="s">
        <v>4736</v>
      </c>
    </row>
    <row r="265" spans="1:9" ht="15" hidden="1" customHeight="1">
      <c r="A265" s="168">
        <v>345</v>
      </c>
      <c r="B265" s="68" t="s">
        <v>1594</v>
      </c>
      <c r="C265" s="37">
        <v>4900074610</v>
      </c>
      <c r="D265" s="174" t="s">
        <v>4737</v>
      </c>
      <c r="E265" s="37" t="s">
        <v>3996</v>
      </c>
      <c r="F265" s="160" t="s">
        <v>1594</v>
      </c>
      <c r="G265" s="160" t="s">
        <v>4737</v>
      </c>
      <c r="H265" s="160">
        <f t="shared" si="4"/>
        <v>13</v>
      </c>
      <c r="I265" s="160">
        <v>0</v>
      </c>
    </row>
    <row r="266" spans="1:9" ht="15" hidden="1" customHeight="1">
      <c r="A266" s="168">
        <v>305</v>
      </c>
      <c r="B266" s="68" t="s">
        <v>4738</v>
      </c>
      <c r="C266" s="169">
        <v>7600008101</v>
      </c>
      <c r="D266" s="174" t="s">
        <v>4739</v>
      </c>
      <c r="E266" s="37" t="s">
        <v>3996</v>
      </c>
      <c r="F266" s="160" t="s">
        <v>4738</v>
      </c>
      <c r="G266" s="160" t="s">
        <v>4739</v>
      </c>
      <c r="H266" s="160">
        <f t="shared" si="4"/>
        <v>13</v>
      </c>
      <c r="I266" s="160" t="s">
        <v>4740</v>
      </c>
    </row>
    <row r="267" spans="1:9" hidden="1">
      <c r="A267" s="212">
        <v>489</v>
      </c>
      <c r="B267" s="68" t="s">
        <v>2490</v>
      </c>
      <c r="C267" s="101">
        <v>131046983</v>
      </c>
      <c r="D267" s="174">
        <v>131046983</v>
      </c>
      <c r="E267" s="68" t="s">
        <v>3982</v>
      </c>
      <c r="F267" s="173" t="s">
        <v>4741</v>
      </c>
      <c r="G267" s="173" t="s">
        <v>4742</v>
      </c>
      <c r="H267" s="160">
        <f t="shared" si="4"/>
        <v>13</v>
      </c>
      <c r="I267" s="173" t="s">
        <v>4743</v>
      </c>
    </row>
    <row r="268" spans="1:9" ht="15" hidden="1" customHeight="1">
      <c r="A268" s="168">
        <v>387</v>
      </c>
      <c r="B268" s="68" t="s">
        <v>4744</v>
      </c>
      <c r="C268" s="37">
        <v>40249450632</v>
      </c>
      <c r="D268" s="174" t="s">
        <v>4745</v>
      </c>
      <c r="E268" s="37" t="s">
        <v>3996</v>
      </c>
      <c r="F268" s="160" t="s">
        <v>4744</v>
      </c>
      <c r="G268" s="160" t="s">
        <v>4745</v>
      </c>
      <c r="H268" s="160">
        <f t="shared" si="4"/>
        <v>13</v>
      </c>
      <c r="I268" s="160" t="s">
        <v>4746</v>
      </c>
    </row>
    <row r="269" spans="1:9" ht="15" hidden="1" customHeight="1">
      <c r="A269" s="168">
        <v>379</v>
      </c>
      <c r="B269" s="68" t="s">
        <v>1601</v>
      </c>
      <c r="C269" s="37">
        <v>5100148740</v>
      </c>
      <c r="D269" s="174" t="s">
        <v>4747</v>
      </c>
      <c r="E269" s="37" t="s">
        <v>3996</v>
      </c>
      <c r="F269" s="160" t="s">
        <v>1601</v>
      </c>
      <c r="G269" s="160" t="s">
        <v>4747</v>
      </c>
      <c r="H269" s="160">
        <f t="shared" si="4"/>
        <v>13</v>
      </c>
      <c r="I269" s="160" t="s">
        <v>4748</v>
      </c>
    </row>
    <row r="270" spans="1:9" ht="15" hidden="1" customHeight="1">
      <c r="A270" s="168">
        <v>140</v>
      </c>
      <c r="B270" s="68" t="s">
        <v>1614</v>
      </c>
      <c r="C270" s="169">
        <v>103810743</v>
      </c>
      <c r="D270" s="174" t="s">
        <v>4749</v>
      </c>
      <c r="E270" s="37" t="s">
        <v>3996</v>
      </c>
      <c r="F270" s="160" t="s">
        <v>1614</v>
      </c>
      <c r="G270" s="160" t="s">
        <v>4749</v>
      </c>
      <c r="H270" s="160">
        <f t="shared" si="4"/>
        <v>13</v>
      </c>
      <c r="I270" s="160" t="s">
        <v>4750</v>
      </c>
    </row>
    <row r="271" spans="1:9" ht="15" hidden="1" customHeight="1">
      <c r="A271" s="168">
        <v>90</v>
      </c>
      <c r="B271" s="68" t="s">
        <v>4751</v>
      </c>
      <c r="C271" s="169">
        <v>40213016435</v>
      </c>
      <c r="D271" s="174" t="s">
        <v>4752</v>
      </c>
      <c r="E271" s="37" t="s">
        <v>3996</v>
      </c>
      <c r="F271" s="160" t="s">
        <v>4751</v>
      </c>
      <c r="G271" s="160" t="s">
        <v>4752</v>
      </c>
      <c r="H271" s="160">
        <f t="shared" si="4"/>
        <v>13</v>
      </c>
      <c r="I271" s="160" t="s">
        <v>4753</v>
      </c>
    </row>
    <row r="272" spans="1:9" ht="15" hidden="1" customHeight="1">
      <c r="A272" s="168">
        <v>427</v>
      </c>
      <c r="B272" s="68" t="s">
        <v>4754</v>
      </c>
      <c r="C272" s="37">
        <v>2500380445</v>
      </c>
      <c r="D272" s="174" t="s">
        <v>4755</v>
      </c>
      <c r="E272" s="37" t="s">
        <v>3996</v>
      </c>
      <c r="F272" s="160" t="s">
        <v>4754</v>
      </c>
      <c r="G272" s="160" t="s">
        <v>4755</v>
      </c>
      <c r="H272" s="160">
        <f t="shared" si="4"/>
        <v>13</v>
      </c>
      <c r="I272" s="160" t="s">
        <v>4756</v>
      </c>
    </row>
    <row r="273" spans="1:9" ht="15" hidden="1" customHeight="1">
      <c r="A273" s="168">
        <v>277</v>
      </c>
      <c r="B273" s="68" t="s">
        <v>4757</v>
      </c>
      <c r="C273" s="169">
        <v>7900169181</v>
      </c>
      <c r="D273" s="174" t="s">
        <v>4758</v>
      </c>
      <c r="E273" s="37" t="s">
        <v>3996</v>
      </c>
      <c r="F273" s="160" t="s">
        <v>4757</v>
      </c>
      <c r="G273" s="160" t="s">
        <v>4758</v>
      </c>
      <c r="H273" s="160">
        <f t="shared" si="4"/>
        <v>13</v>
      </c>
      <c r="I273" s="160" t="s">
        <v>4759</v>
      </c>
    </row>
    <row r="274" spans="1:9" ht="15" hidden="1" customHeight="1">
      <c r="A274" s="168">
        <v>184</v>
      </c>
      <c r="B274" s="68" t="s">
        <v>3521</v>
      </c>
      <c r="C274" s="37">
        <v>132079434</v>
      </c>
      <c r="D274" s="174">
        <v>132079434</v>
      </c>
      <c r="E274" s="37" t="s">
        <v>3982</v>
      </c>
      <c r="F274" s="160" t="s">
        <v>4760</v>
      </c>
      <c r="G274" s="160" t="s">
        <v>4761</v>
      </c>
      <c r="H274" s="160">
        <f t="shared" si="4"/>
        <v>13</v>
      </c>
      <c r="I274" s="160" t="s">
        <v>4762</v>
      </c>
    </row>
    <row r="275" spans="1:9">
      <c r="A275" s="168">
        <v>435</v>
      </c>
      <c r="B275" s="213" t="s">
        <v>4763</v>
      </c>
      <c r="C275" s="37">
        <v>132262336</v>
      </c>
      <c r="D275" s="174">
        <v>132262336</v>
      </c>
      <c r="E275" s="37" t="s">
        <v>3982</v>
      </c>
      <c r="F275" s="160">
        <v>0</v>
      </c>
      <c r="G275" s="160">
        <v>0</v>
      </c>
      <c r="H275" s="160">
        <f t="shared" si="4"/>
        <v>1</v>
      </c>
      <c r="I275" s="160" t="s">
        <v>4764</v>
      </c>
    </row>
    <row r="276" spans="1:9" ht="15" hidden="1" customHeight="1">
      <c r="A276" s="168"/>
      <c r="B276" s="68" t="s">
        <v>4765</v>
      </c>
      <c r="C276" s="37">
        <v>1001034808</v>
      </c>
      <c r="D276" s="174" t="s">
        <v>4766</v>
      </c>
      <c r="E276" s="37" t="s">
        <v>3996</v>
      </c>
      <c r="F276" s="160" t="s">
        <v>4765</v>
      </c>
      <c r="G276" s="160" t="s">
        <v>4766</v>
      </c>
      <c r="H276" s="160">
        <f t="shared" si="4"/>
        <v>13</v>
      </c>
      <c r="I276" s="160" t="e">
        <v>#N/A</v>
      </c>
    </row>
    <row r="277" spans="1:9" ht="15" hidden="1" customHeight="1">
      <c r="A277" s="168">
        <v>324</v>
      </c>
      <c r="B277" s="68" t="s">
        <v>1627</v>
      </c>
      <c r="C277" s="169">
        <v>10600057086</v>
      </c>
      <c r="D277" s="174" t="s">
        <v>4767</v>
      </c>
      <c r="E277" s="37" t="s">
        <v>3996</v>
      </c>
      <c r="F277" s="160" t="s">
        <v>1627</v>
      </c>
      <c r="G277" s="160" t="s">
        <v>4767</v>
      </c>
      <c r="H277" s="160">
        <f t="shared" si="4"/>
        <v>13</v>
      </c>
      <c r="I277" s="160" t="s">
        <v>4768</v>
      </c>
    </row>
    <row r="278" spans="1:9" ht="15" hidden="1" customHeight="1">
      <c r="A278" s="168">
        <v>316</v>
      </c>
      <c r="B278" s="68" t="s">
        <v>4769</v>
      </c>
      <c r="C278" s="169">
        <v>1000583417</v>
      </c>
      <c r="D278" s="174" t="s">
        <v>4770</v>
      </c>
      <c r="E278" s="37" t="s">
        <v>3996</v>
      </c>
      <c r="F278" s="160" t="s">
        <v>4769</v>
      </c>
      <c r="G278" s="160" t="s">
        <v>4770</v>
      </c>
      <c r="H278" s="160">
        <f t="shared" si="4"/>
        <v>13</v>
      </c>
      <c r="I278" s="160" t="s">
        <v>4771</v>
      </c>
    </row>
    <row r="279" spans="1:9" ht="15" hidden="1" customHeight="1">
      <c r="A279" s="168">
        <v>339</v>
      </c>
      <c r="B279" s="68" t="s">
        <v>4772</v>
      </c>
      <c r="C279" s="37">
        <v>1000200061</v>
      </c>
      <c r="D279" s="174" t="s">
        <v>4773</v>
      </c>
      <c r="E279" s="37" t="s">
        <v>3996</v>
      </c>
      <c r="F279" s="160" t="s">
        <v>4772</v>
      </c>
      <c r="G279" s="160" t="s">
        <v>4773</v>
      </c>
      <c r="H279" s="160">
        <f t="shared" si="4"/>
        <v>13</v>
      </c>
      <c r="I279" s="160" t="s">
        <v>4774</v>
      </c>
    </row>
    <row r="280" spans="1:9" ht="15" hidden="1" customHeight="1">
      <c r="A280" s="168">
        <v>297</v>
      </c>
      <c r="B280" s="68" t="s">
        <v>800</v>
      </c>
      <c r="C280" s="37">
        <v>1800028647</v>
      </c>
      <c r="D280" s="174" t="s">
        <v>4775</v>
      </c>
      <c r="E280" s="37" t="s">
        <v>3996</v>
      </c>
      <c r="F280" s="160" t="s">
        <v>800</v>
      </c>
      <c r="G280" s="160" t="s">
        <v>4775</v>
      </c>
      <c r="H280" s="160">
        <f t="shared" si="4"/>
        <v>13</v>
      </c>
      <c r="I280" s="160" t="s">
        <v>4776</v>
      </c>
    </row>
    <row r="281" spans="1:9" ht="15" hidden="1" customHeight="1">
      <c r="A281" s="168">
        <v>365</v>
      </c>
      <c r="B281" s="68" t="s">
        <v>1639</v>
      </c>
      <c r="C281" s="169">
        <v>13800059068</v>
      </c>
      <c r="D281" s="174" t="s">
        <v>4777</v>
      </c>
      <c r="E281" s="37" t="s">
        <v>3996</v>
      </c>
      <c r="F281" s="160" t="s">
        <v>1639</v>
      </c>
      <c r="G281" s="160" t="s">
        <v>4777</v>
      </c>
      <c r="H281" s="160">
        <f t="shared" si="4"/>
        <v>13</v>
      </c>
      <c r="I281" s="160" t="s">
        <v>4778</v>
      </c>
    </row>
    <row r="282" spans="1:9" ht="15" hidden="1" customHeight="1">
      <c r="A282" s="168">
        <v>192</v>
      </c>
      <c r="B282" s="68" t="s">
        <v>4779</v>
      </c>
      <c r="C282" s="169">
        <v>6900091064</v>
      </c>
      <c r="D282" s="174" t="s">
        <v>4780</v>
      </c>
      <c r="E282" s="37" t="s">
        <v>3996</v>
      </c>
      <c r="F282" s="160" t="s">
        <v>4779</v>
      </c>
      <c r="G282" s="160" t="s">
        <v>4780</v>
      </c>
      <c r="H282" s="160">
        <f t="shared" si="4"/>
        <v>13</v>
      </c>
      <c r="I282" s="160" t="s">
        <v>4781</v>
      </c>
    </row>
    <row r="283" spans="1:9" ht="15" hidden="1" customHeight="1">
      <c r="A283" s="168">
        <v>86</v>
      </c>
      <c r="B283" s="68" t="s">
        <v>3523</v>
      </c>
      <c r="C283" s="37">
        <v>131702432</v>
      </c>
      <c r="D283" s="174">
        <v>131702432</v>
      </c>
      <c r="E283" s="37" t="s">
        <v>3982</v>
      </c>
      <c r="F283" s="160" t="s">
        <v>4782</v>
      </c>
      <c r="G283" s="160" t="s">
        <v>4783</v>
      </c>
      <c r="H283" s="160">
        <f t="shared" si="4"/>
        <v>13</v>
      </c>
      <c r="I283" s="160" t="s">
        <v>4784</v>
      </c>
    </row>
    <row r="284" spans="1:9" hidden="1">
      <c r="A284" s="212">
        <v>399</v>
      </c>
      <c r="B284" s="68" t="s">
        <v>3534</v>
      </c>
      <c r="C284" s="68">
        <v>132221397</v>
      </c>
      <c r="D284" s="174">
        <v>132221397</v>
      </c>
      <c r="E284" s="68" t="s">
        <v>3982</v>
      </c>
      <c r="F284" s="173" t="s">
        <v>4785</v>
      </c>
      <c r="G284" s="173" t="s">
        <v>4786</v>
      </c>
      <c r="H284" s="160">
        <f t="shared" si="4"/>
        <v>13</v>
      </c>
      <c r="I284" s="173" t="s">
        <v>4787</v>
      </c>
    </row>
    <row r="285" spans="1:9" ht="15" hidden="1" customHeight="1">
      <c r="A285" s="168">
        <v>182</v>
      </c>
      <c r="B285" s="68" t="s">
        <v>4788</v>
      </c>
      <c r="C285" s="169">
        <v>7600049816</v>
      </c>
      <c r="D285" s="174" t="s">
        <v>4789</v>
      </c>
      <c r="E285" s="37" t="s">
        <v>3996</v>
      </c>
      <c r="F285" s="160" t="s">
        <v>4788</v>
      </c>
      <c r="G285" s="160" t="s">
        <v>4789</v>
      </c>
      <c r="H285" s="160">
        <f t="shared" si="4"/>
        <v>13</v>
      </c>
      <c r="I285" s="160" t="s">
        <v>4790</v>
      </c>
    </row>
    <row r="286" spans="1:9" hidden="1">
      <c r="A286" s="212">
        <v>436</v>
      </c>
      <c r="B286" s="68" t="s">
        <v>2500</v>
      </c>
      <c r="C286" s="68">
        <v>130276072</v>
      </c>
      <c r="D286" s="174">
        <v>130276072</v>
      </c>
      <c r="E286" s="68" t="s">
        <v>3982</v>
      </c>
      <c r="F286" s="173" t="s">
        <v>4791</v>
      </c>
      <c r="G286" s="173" t="s">
        <v>4792</v>
      </c>
      <c r="H286" s="160">
        <f t="shared" si="4"/>
        <v>13</v>
      </c>
      <c r="I286" s="173" t="s">
        <v>4793</v>
      </c>
    </row>
    <row r="287" spans="1:9" ht="15" hidden="1" customHeight="1">
      <c r="A287" s="168">
        <v>446</v>
      </c>
      <c r="B287" s="68" t="s">
        <v>4794</v>
      </c>
      <c r="C287" s="37">
        <v>106912009</v>
      </c>
      <c r="D287" s="174" t="s">
        <v>4795</v>
      </c>
      <c r="E287" s="37" t="s">
        <v>3996</v>
      </c>
      <c r="F287" s="160" t="s">
        <v>4794</v>
      </c>
      <c r="G287" s="160" t="s">
        <v>4795</v>
      </c>
      <c r="H287" s="160">
        <f t="shared" si="4"/>
        <v>13</v>
      </c>
      <c r="I287" s="160" t="s">
        <v>4796</v>
      </c>
    </row>
    <row r="288" spans="1:9" ht="15" hidden="1" customHeight="1">
      <c r="A288" s="168">
        <v>96</v>
      </c>
      <c r="B288" s="68" t="s">
        <v>4797</v>
      </c>
      <c r="C288" s="169">
        <v>40215307907</v>
      </c>
      <c r="D288" s="174" t="s">
        <v>4798</v>
      </c>
      <c r="E288" s="37" t="s">
        <v>3996</v>
      </c>
      <c r="F288" s="160" t="s">
        <v>4797</v>
      </c>
      <c r="G288" s="160" t="s">
        <v>4798</v>
      </c>
      <c r="H288" s="160">
        <f t="shared" si="4"/>
        <v>13</v>
      </c>
      <c r="I288" s="160" t="s">
        <v>4799</v>
      </c>
    </row>
    <row r="289" spans="1:9" ht="15" hidden="1" customHeight="1">
      <c r="A289" s="168">
        <v>372</v>
      </c>
      <c r="B289" s="68" t="s">
        <v>3541</v>
      </c>
      <c r="C289" s="37">
        <v>132235924</v>
      </c>
      <c r="D289" s="174">
        <v>132235924</v>
      </c>
      <c r="E289" s="37" t="s">
        <v>3982</v>
      </c>
      <c r="F289" s="160" t="s">
        <v>4800</v>
      </c>
      <c r="G289" s="160" t="s">
        <v>4801</v>
      </c>
      <c r="H289" s="160">
        <f t="shared" si="4"/>
        <v>13</v>
      </c>
      <c r="I289" s="160" t="s">
        <v>4802</v>
      </c>
    </row>
    <row r="290" spans="1:9" hidden="1">
      <c r="A290" s="212">
        <v>578</v>
      </c>
      <c r="B290" s="68" t="s">
        <v>4803</v>
      </c>
      <c r="C290" s="68">
        <v>131524941</v>
      </c>
      <c r="D290" s="174">
        <v>131524941</v>
      </c>
      <c r="E290" s="68" t="s">
        <v>3982</v>
      </c>
      <c r="F290" s="173" t="s">
        <v>4804</v>
      </c>
      <c r="G290" s="173" t="s">
        <v>4805</v>
      </c>
      <c r="H290" s="160">
        <f t="shared" si="4"/>
        <v>13</v>
      </c>
      <c r="I290" s="173" t="s">
        <v>4806</v>
      </c>
    </row>
    <row r="291" spans="1:9">
      <c r="A291" s="168">
        <v>546</v>
      </c>
      <c r="B291" s="213" t="s">
        <v>4807</v>
      </c>
      <c r="C291" s="37">
        <v>132318961</v>
      </c>
      <c r="D291" s="174">
        <v>132318961</v>
      </c>
      <c r="E291" s="37" t="s">
        <v>3982</v>
      </c>
      <c r="F291" s="160">
        <v>0</v>
      </c>
      <c r="G291" s="160">
        <v>0</v>
      </c>
      <c r="H291" s="160">
        <f t="shared" si="4"/>
        <v>1</v>
      </c>
      <c r="I291" s="160" t="s">
        <v>4808</v>
      </c>
    </row>
    <row r="292" spans="1:9" ht="15" hidden="1" customHeight="1">
      <c r="A292" s="168">
        <v>196</v>
      </c>
      <c r="B292" s="68" t="s">
        <v>3551</v>
      </c>
      <c r="C292" s="37">
        <v>131345182</v>
      </c>
      <c r="D292" s="174">
        <v>131345182</v>
      </c>
      <c r="E292" s="37" t="s">
        <v>3982</v>
      </c>
      <c r="F292" s="160" t="s">
        <v>4809</v>
      </c>
      <c r="G292" s="160" t="s">
        <v>4810</v>
      </c>
      <c r="H292" s="160">
        <f t="shared" si="4"/>
        <v>13</v>
      </c>
      <c r="I292" s="160" t="s">
        <v>4811</v>
      </c>
    </row>
    <row r="293" spans="1:9">
      <c r="A293" s="168">
        <v>444</v>
      </c>
      <c r="B293" s="213" t="s">
        <v>2521</v>
      </c>
      <c r="C293" s="37">
        <v>132305592</v>
      </c>
      <c r="D293" s="174">
        <v>132305592</v>
      </c>
      <c r="E293" s="37" t="s">
        <v>3982</v>
      </c>
      <c r="F293" s="160" t="s">
        <v>4290</v>
      </c>
      <c r="G293" s="160">
        <v>0</v>
      </c>
      <c r="H293" s="160">
        <f t="shared" si="4"/>
        <v>1</v>
      </c>
      <c r="I293" s="160" t="s">
        <v>4812</v>
      </c>
    </row>
    <row r="294" spans="1:9" hidden="1">
      <c r="A294" s="212">
        <v>451</v>
      </c>
      <c r="B294" s="68" t="s">
        <v>3562</v>
      </c>
      <c r="C294" s="68">
        <v>132213947</v>
      </c>
      <c r="D294" s="174">
        <v>132213947</v>
      </c>
      <c r="E294" s="68" t="s">
        <v>3982</v>
      </c>
      <c r="F294" s="173" t="s">
        <v>4813</v>
      </c>
      <c r="G294" s="173" t="s">
        <v>4814</v>
      </c>
      <c r="H294" s="160">
        <f t="shared" si="4"/>
        <v>13</v>
      </c>
      <c r="I294" s="173" t="s">
        <v>4815</v>
      </c>
    </row>
    <row r="295" spans="1:9" ht="15" hidden="1" customHeight="1">
      <c r="A295" s="168">
        <v>17</v>
      </c>
      <c r="B295" s="68" t="s">
        <v>4816</v>
      </c>
      <c r="C295" s="37">
        <v>131174418</v>
      </c>
      <c r="D295" s="174">
        <v>131174418</v>
      </c>
      <c r="E295" s="37" t="s">
        <v>3982</v>
      </c>
      <c r="F295" s="160" t="s">
        <v>4817</v>
      </c>
      <c r="G295" s="160" t="s">
        <v>4818</v>
      </c>
      <c r="H295" s="160">
        <f t="shared" si="4"/>
        <v>13</v>
      </c>
      <c r="I295" s="160" t="s">
        <v>4819</v>
      </c>
    </row>
    <row r="296" spans="1:9" ht="15" hidden="1" customHeight="1">
      <c r="A296" s="168">
        <v>148</v>
      </c>
      <c r="B296" s="68" t="s">
        <v>3573</v>
      </c>
      <c r="C296" s="37">
        <v>132079282</v>
      </c>
      <c r="D296" s="174">
        <v>132079282</v>
      </c>
      <c r="E296" s="37" t="s">
        <v>3982</v>
      </c>
      <c r="F296" s="160" t="s">
        <v>4820</v>
      </c>
      <c r="G296" s="160" t="s">
        <v>4821</v>
      </c>
      <c r="H296" s="160">
        <f t="shared" si="4"/>
        <v>13</v>
      </c>
      <c r="I296" s="160" t="s">
        <v>4822</v>
      </c>
    </row>
    <row r="297" spans="1:9" ht="15" hidden="1" customHeight="1">
      <c r="A297" s="168">
        <v>248</v>
      </c>
      <c r="B297" s="68" t="s">
        <v>814</v>
      </c>
      <c r="C297" s="169">
        <v>1000585677</v>
      </c>
      <c r="D297" s="174" t="s">
        <v>4823</v>
      </c>
      <c r="E297" s="37" t="s">
        <v>3996</v>
      </c>
      <c r="F297" s="160" t="s">
        <v>814</v>
      </c>
      <c r="G297" s="160" t="s">
        <v>4823</v>
      </c>
      <c r="H297" s="160">
        <f t="shared" si="4"/>
        <v>13</v>
      </c>
      <c r="I297" s="160" t="s">
        <v>4824</v>
      </c>
    </row>
    <row r="298" spans="1:9" ht="15" hidden="1" customHeight="1">
      <c r="A298" s="168">
        <v>232</v>
      </c>
      <c r="B298" s="68" t="s">
        <v>2527</v>
      </c>
      <c r="C298" s="37">
        <v>131233724</v>
      </c>
      <c r="D298" s="174">
        <v>131233724</v>
      </c>
      <c r="E298" s="37" t="s">
        <v>3982</v>
      </c>
      <c r="F298" s="160" t="s">
        <v>4825</v>
      </c>
      <c r="G298" s="160" t="s">
        <v>4826</v>
      </c>
      <c r="H298" s="160">
        <f t="shared" si="4"/>
        <v>13</v>
      </c>
      <c r="I298" s="160" t="s">
        <v>4827</v>
      </c>
    </row>
    <row r="299" spans="1:9" ht="15" hidden="1" customHeight="1">
      <c r="A299" s="168">
        <v>167</v>
      </c>
      <c r="B299" s="68" t="s">
        <v>4828</v>
      </c>
      <c r="C299" s="169">
        <v>1400010516</v>
      </c>
      <c r="D299" s="174" t="s">
        <v>4829</v>
      </c>
      <c r="E299" s="37" t="s">
        <v>3996</v>
      </c>
      <c r="F299" s="160" t="s">
        <v>4828</v>
      </c>
      <c r="G299" s="160" t="s">
        <v>4829</v>
      </c>
      <c r="H299" s="160">
        <f t="shared" si="4"/>
        <v>13</v>
      </c>
      <c r="I299" s="160" t="s">
        <v>4830</v>
      </c>
    </row>
    <row r="300" spans="1:9" ht="15" hidden="1" customHeight="1">
      <c r="A300" s="168">
        <v>207</v>
      </c>
      <c r="B300" s="68" t="s">
        <v>4831</v>
      </c>
      <c r="C300" s="169">
        <v>1300463880</v>
      </c>
      <c r="D300" s="174" t="s">
        <v>4832</v>
      </c>
      <c r="E300" s="37" t="s">
        <v>3996</v>
      </c>
      <c r="F300" s="160" t="s">
        <v>4831</v>
      </c>
      <c r="G300" s="160" t="s">
        <v>4832</v>
      </c>
      <c r="H300" s="160">
        <f t="shared" si="4"/>
        <v>13</v>
      </c>
      <c r="I300" s="160" t="s">
        <v>4833</v>
      </c>
    </row>
    <row r="301" spans="1:9" ht="15" hidden="1" customHeight="1">
      <c r="A301" s="168">
        <v>28</v>
      </c>
      <c r="B301" s="68" t="s">
        <v>4834</v>
      </c>
      <c r="C301" s="169">
        <v>113953491</v>
      </c>
      <c r="D301" s="174" t="s">
        <v>4835</v>
      </c>
      <c r="E301" s="37" t="s">
        <v>3996</v>
      </c>
      <c r="F301" s="160" t="s">
        <v>4834</v>
      </c>
      <c r="G301" s="160" t="s">
        <v>4835</v>
      </c>
      <c r="H301" s="160">
        <f t="shared" si="4"/>
        <v>13</v>
      </c>
      <c r="I301" s="160" t="s">
        <v>4836</v>
      </c>
    </row>
    <row r="302" spans="1:9" hidden="1">
      <c r="A302" s="212">
        <v>347</v>
      </c>
      <c r="B302" s="68" t="s">
        <v>3586</v>
      </c>
      <c r="C302" s="68">
        <v>130981061</v>
      </c>
      <c r="D302" s="174">
        <v>130981061</v>
      </c>
      <c r="E302" s="68" t="s">
        <v>3982</v>
      </c>
      <c r="F302" s="173" t="s">
        <v>4837</v>
      </c>
      <c r="G302" s="173" t="s">
        <v>4838</v>
      </c>
      <c r="H302" s="160">
        <f t="shared" si="4"/>
        <v>13</v>
      </c>
      <c r="I302" s="173" t="s">
        <v>4839</v>
      </c>
    </row>
    <row r="303" spans="1:9" ht="15" hidden="1" customHeight="1">
      <c r="A303" s="168">
        <v>448</v>
      </c>
      <c r="B303" s="68" t="s">
        <v>832</v>
      </c>
      <c r="C303" s="37">
        <v>22500451764</v>
      </c>
      <c r="D303" s="174" t="s">
        <v>4840</v>
      </c>
      <c r="E303" s="37" t="s">
        <v>3996</v>
      </c>
      <c r="F303" s="160" t="s">
        <v>832</v>
      </c>
      <c r="G303" s="160" t="s">
        <v>4840</v>
      </c>
      <c r="H303" s="160">
        <f t="shared" si="4"/>
        <v>13</v>
      </c>
      <c r="I303" s="160" t="s">
        <v>4841</v>
      </c>
    </row>
    <row r="304" spans="1:9">
      <c r="A304" s="168">
        <v>358</v>
      </c>
      <c r="B304" s="176" t="s">
        <v>2538</v>
      </c>
      <c r="C304" s="37">
        <v>131592384</v>
      </c>
      <c r="D304" s="174">
        <v>131592384</v>
      </c>
      <c r="E304" s="37" t="s">
        <v>3982</v>
      </c>
      <c r="F304" s="160" t="e">
        <v>#N/A</v>
      </c>
      <c r="G304" s="160" t="e">
        <v>#N/A</v>
      </c>
      <c r="H304" s="160" t="e">
        <f t="shared" si="4"/>
        <v>#N/A</v>
      </c>
      <c r="I304" s="160" t="e">
        <v>#N/A</v>
      </c>
    </row>
    <row r="305" spans="1:9" ht="15" hidden="1" customHeight="1">
      <c r="A305" s="168">
        <v>247</v>
      </c>
      <c r="B305" s="68" t="s">
        <v>4842</v>
      </c>
      <c r="C305" s="37">
        <v>130574618</v>
      </c>
      <c r="D305" s="174">
        <v>130574618</v>
      </c>
      <c r="E305" s="37" t="s">
        <v>3982</v>
      </c>
      <c r="F305" s="160" t="s">
        <v>4843</v>
      </c>
      <c r="G305" s="160" t="s">
        <v>4844</v>
      </c>
      <c r="H305" s="160">
        <f t="shared" si="4"/>
        <v>13</v>
      </c>
      <c r="I305" s="160" t="s">
        <v>4845</v>
      </c>
    </row>
    <row r="306" spans="1:9" hidden="1">
      <c r="A306" s="212">
        <v>539</v>
      </c>
      <c r="B306" s="68" t="s">
        <v>3596</v>
      </c>
      <c r="C306" s="68">
        <v>130721157</v>
      </c>
      <c r="D306" s="174">
        <v>130721157</v>
      </c>
      <c r="E306" s="68" t="s">
        <v>3982</v>
      </c>
      <c r="F306" s="173" t="s">
        <v>4846</v>
      </c>
      <c r="G306" s="173" t="s">
        <v>4847</v>
      </c>
      <c r="H306" s="160">
        <f t="shared" si="4"/>
        <v>13</v>
      </c>
      <c r="I306" s="173" t="s">
        <v>4848</v>
      </c>
    </row>
    <row r="307" spans="1:9" ht="15" hidden="1" customHeight="1">
      <c r="A307" s="168">
        <v>530</v>
      </c>
      <c r="B307" s="68" t="s">
        <v>849</v>
      </c>
      <c r="C307" s="37">
        <v>1000851657</v>
      </c>
      <c r="D307" s="174" t="s">
        <v>4849</v>
      </c>
      <c r="E307" s="37" t="s">
        <v>3996</v>
      </c>
      <c r="F307" s="160" t="s">
        <v>849</v>
      </c>
      <c r="G307" s="160" t="s">
        <v>4849</v>
      </c>
      <c r="H307" s="160">
        <f t="shared" si="4"/>
        <v>13</v>
      </c>
      <c r="I307" s="160" t="s">
        <v>4850</v>
      </c>
    </row>
    <row r="308" spans="1:9" ht="15" hidden="1" customHeight="1">
      <c r="A308" s="168">
        <v>304</v>
      </c>
      <c r="B308" s="68" t="s">
        <v>4851</v>
      </c>
      <c r="C308" s="169">
        <v>1200533337</v>
      </c>
      <c r="D308" s="174" t="s">
        <v>4852</v>
      </c>
      <c r="E308" s="37" t="s">
        <v>3996</v>
      </c>
      <c r="F308" s="160" t="s">
        <v>4851</v>
      </c>
      <c r="G308" s="160" t="s">
        <v>4852</v>
      </c>
      <c r="H308" s="160">
        <f t="shared" si="4"/>
        <v>13</v>
      </c>
      <c r="I308" s="160" t="s">
        <v>4853</v>
      </c>
    </row>
    <row r="309" spans="1:9" ht="15" hidden="1" customHeight="1">
      <c r="A309" s="168">
        <v>260</v>
      </c>
      <c r="B309" s="68" t="s">
        <v>3606</v>
      </c>
      <c r="C309" s="37">
        <v>132265297</v>
      </c>
      <c r="D309" s="174">
        <v>132265297</v>
      </c>
      <c r="E309" s="37" t="s">
        <v>3982</v>
      </c>
      <c r="F309" s="160" t="s">
        <v>4854</v>
      </c>
      <c r="G309" s="160" t="s">
        <v>4855</v>
      </c>
      <c r="H309" s="160">
        <f t="shared" si="4"/>
        <v>13</v>
      </c>
      <c r="I309" s="160" t="s">
        <v>4856</v>
      </c>
    </row>
    <row r="310" spans="1:9" hidden="1">
      <c r="A310" s="212">
        <v>542</v>
      </c>
      <c r="B310" s="68" t="s">
        <v>2548</v>
      </c>
      <c r="C310" s="68">
        <v>130988838</v>
      </c>
      <c r="D310" s="174">
        <v>130988838</v>
      </c>
      <c r="E310" s="68" t="s">
        <v>3982</v>
      </c>
      <c r="F310" s="173" t="s">
        <v>4857</v>
      </c>
      <c r="G310" s="173" t="s">
        <v>4858</v>
      </c>
      <c r="H310" s="160">
        <f t="shared" si="4"/>
        <v>13</v>
      </c>
      <c r="I310" s="173" t="s">
        <v>4859</v>
      </c>
    </row>
    <row r="311" spans="1:9" hidden="1">
      <c r="A311" s="212">
        <v>575</v>
      </c>
      <c r="B311" s="68" t="s">
        <v>2561</v>
      </c>
      <c r="C311" s="68">
        <v>132280547</v>
      </c>
      <c r="D311" s="174">
        <v>132280547</v>
      </c>
      <c r="E311" s="68" t="s">
        <v>3982</v>
      </c>
      <c r="F311" s="173" t="s">
        <v>4860</v>
      </c>
      <c r="G311" s="173" t="s">
        <v>4861</v>
      </c>
      <c r="H311" s="160">
        <f t="shared" si="4"/>
        <v>13</v>
      </c>
      <c r="I311" s="173" t="s">
        <v>4862</v>
      </c>
    </row>
    <row r="312" spans="1:9" ht="15" hidden="1" customHeight="1">
      <c r="A312" s="168">
        <v>367</v>
      </c>
      <c r="B312" s="68" t="s">
        <v>4863</v>
      </c>
      <c r="C312" s="37">
        <v>132039777</v>
      </c>
      <c r="D312" s="174">
        <v>132039777</v>
      </c>
      <c r="E312" s="37" t="s">
        <v>3982</v>
      </c>
      <c r="F312" s="160" t="s">
        <v>4864</v>
      </c>
      <c r="G312" s="160" t="s">
        <v>4865</v>
      </c>
      <c r="H312" s="160">
        <f t="shared" si="4"/>
        <v>13</v>
      </c>
      <c r="I312" s="160" t="s">
        <v>4866</v>
      </c>
    </row>
    <row r="313" spans="1:9" hidden="1">
      <c r="A313" s="212">
        <v>480</v>
      </c>
      <c r="B313" s="68" t="s">
        <v>3613</v>
      </c>
      <c r="C313" s="68">
        <v>130931429</v>
      </c>
      <c r="D313" s="174">
        <v>130931429</v>
      </c>
      <c r="E313" s="68" t="s">
        <v>3982</v>
      </c>
      <c r="F313" s="173" t="s">
        <v>4867</v>
      </c>
      <c r="G313" s="173" t="s">
        <v>4868</v>
      </c>
      <c r="H313" s="160">
        <f t="shared" si="4"/>
        <v>13</v>
      </c>
      <c r="I313" s="173" t="s">
        <v>4869</v>
      </c>
    </row>
    <row r="314" spans="1:9" hidden="1">
      <c r="A314" s="212">
        <v>470</v>
      </c>
      <c r="B314" s="68" t="s">
        <v>4870</v>
      </c>
      <c r="C314" s="68">
        <v>130632952</v>
      </c>
      <c r="D314" s="174">
        <v>130632952</v>
      </c>
      <c r="E314" s="68" t="s">
        <v>3982</v>
      </c>
      <c r="F314" s="173" t="s">
        <v>4871</v>
      </c>
      <c r="G314" s="173" t="s">
        <v>4872</v>
      </c>
      <c r="H314" s="160">
        <f t="shared" si="4"/>
        <v>13</v>
      </c>
      <c r="I314" s="173" t="s">
        <v>4873</v>
      </c>
    </row>
    <row r="315" spans="1:9" ht="15" hidden="1" customHeight="1">
      <c r="A315" s="168">
        <v>106</v>
      </c>
      <c r="B315" s="68" t="s">
        <v>4874</v>
      </c>
      <c r="C315" s="37">
        <v>130935068</v>
      </c>
      <c r="D315" s="174">
        <v>130935068</v>
      </c>
      <c r="E315" s="37" t="s">
        <v>3982</v>
      </c>
      <c r="F315" s="160" t="s">
        <v>4875</v>
      </c>
      <c r="G315" s="160" t="s">
        <v>4876</v>
      </c>
      <c r="H315" s="160">
        <f t="shared" si="4"/>
        <v>13</v>
      </c>
      <c r="I315" s="160" t="s">
        <v>4877</v>
      </c>
    </row>
    <row r="316" spans="1:9" ht="15" hidden="1" customHeight="1">
      <c r="A316" s="168">
        <v>138</v>
      </c>
      <c r="B316" s="68" t="s">
        <v>2576</v>
      </c>
      <c r="C316" s="37">
        <v>131135961</v>
      </c>
      <c r="D316" s="174">
        <v>131135961</v>
      </c>
      <c r="E316" s="37" t="s">
        <v>3982</v>
      </c>
      <c r="F316" s="160" t="s">
        <v>4878</v>
      </c>
      <c r="G316" s="160" t="s">
        <v>4879</v>
      </c>
      <c r="H316" s="160">
        <f t="shared" si="4"/>
        <v>13</v>
      </c>
      <c r="I316" s="160" t="s">
        <v>4880</v>
      </c>
    </row>
    <row r="317" spans="1:9">
      <c r="A317" s="168">
        <v>434</v>
      </c>
      <c r="B317" s="213" t="s">
        <v>3625</v>
      </c>
      <c r="C317" s="37">
        <v>132322649</v>
      </c>
      <c r="D317" s="174">
        <v>132322649</v>
      </c>
      <c r="E317" s="37" t="s">
        <v>3982</v>
      </c>
      <c r="F317" s="160">
        <v>0</v>
      </c>
      <c r="G317" s="160">
        <v>0</v>
      </c>
      <c r="H317" s="160">
        <f t="shared" si="4"/>
        <v>1</v>
      </c>
      <c r="I317" s="160" t="s">
        <v>4881</v>
      </c>
    </row>
    <row r="318" spans="1:9" ht="15" hidden="1" customHeight="1">
      <c r="A318" s="168">
        <v>154</v>
      </c>
      <c r="B318" s="68" t="s">
        <v>4882</v>
      </c>
      <c r="C318" s="169">
        <v>3105234292</v>
      </c>
      <c r="D318" s="174" t="s">
        <v>4883</v>
      </c>
      <c r="E318" s="37" t="s">
        <v>3996</v>
      </c>
      <c r="F318" s="160" t="s">
        <v>4882</v>
      </c>
      <c r="G318" s="160" t="s">
        <v>4883</v>
      </c>
      <c r="H318" s="160">
        <f t="shared" si="4"/>
        <v>13</v>
      </c>
      <c r="I318" s="160" t="s">
        <v>4884</v>
      </c>
    </row>
    <row r="319" spans="1:9" hidden="1">
      <c r="A319" s="212">
        <v>526</v>
      </c>
      <c r="B319" s="68" t="s">
        <v>3631</v>
      </c>
      <c r="C319" s="68">
        <v>130966982</v>
      </c>
      <c r="D319" s="174">
        <v>130966982</v>
      </c>
      <c r="E319" s="68" t="s">
        <v>3982</v>
      </c>
      <c r="F319" s="173" t="s">
        <v>4885</v>
      </c>
      <c r="G319" s="173" t="s">
        <v>4886</v>
      </c>
      <c r="H319" s="160">
        <f t="shared" si="4"/>
        <v>13</v>
      </c>
      <c r="I319" s="173" t="s">
        <v>4887</v>
      </c>
    </row>
    <row r="320" spans="1:9" hidden="1">
      <c r="A320" s="212">
        <v>443</v>
      </c>
      <c r="B320" s="68" t="s">
        <v>3644</v>
      </c>
      <c r="C320" s="68">
        <v>131828531</v>
      </c>
      <c r="D320" s="174">
        <v>131828531</v>
      </c>
      <c r="E320" s="68" t="s">
        <v>3982</v>
      </c>
      <c r="F320" s="173" t="s">
        <v>4888</v>
      </c>
      <c r="G320" s="173" t="s">
        <v>4889</v>
      </c>
      <c r="H320" s="160">
        <f t="shared" si="4"/>
        <v>13</v>
      </c>
      <c r="I320" s="173" t="s">
        <v>4890</v>
      </c>
    </row>
    <row r="321" spans="1:9" ht="15" hidden="1" customHeight="1">
      <c r="A321" s="168">
        <v>187</v>
      </c>
      <c r="B321" s="68" t="s">
        <v>4891</v>
      </c>
      <c r="C321" s="169">
        <v>5400926589</v>
      </c>
      <c r="D321" s="174" t="s">
        <v>4892</v>
      </c>
      <c r="E321" s="37" t="s">
        <v>3996</v>
      </c>
      <c r="F321" s="160" t="s">
        <v>4891</v>
      </c>
      <c r="G321" s="160" t="s">
        <v>4892</v>
      </c>
      <c r="H321" s="160">
        <f t="shared" si="4"/>
        <v>13</v>
      </c>
      <c r="I321" s="160" t="s">
        <v>4893</v>
      </c>
    </row>
    <row r="322" spans="1:9" ht="15" hidden="1" customHeight="1">
      <c r="A322" s="168">
        <v>181</v>
      </c>
      <c r="B322" s="68" t="s">
        <v>3651</v>
      </c>
      <c r="C322" s="37">
        <v>130906076</v>
      </c>
      <c r="D322" s="174">
        <v>130906076</v>
      </c>
      <c r="E322" s="37" t="s">
        <v>3982</v>
      </c>
      <c r="F322" s="160" t="s">
        <v>4894</v>
      </c>
      <c r="G322" s="160" t="s">
        <v>4895</v>
      </c>
      <c r="H322" s="160">
        <f t="shared" si="4"/>
        <v>13</v>
      </c>
      <c r="I322" s="160" t="s">
        <v>4896</v>
      </c>
    </row>
    <row r="323" spans="1:9" ht="15" hidden="1" customHeight="1">
      <c r="A323" s="168">
        <v>155</v>
      </c>
      <c r="B323" s="68" t="s">
        <v>4897</v>
      </c>
      <c r="C323" s="37">
        <v>130164576</v>
      </c>
      <c r="D323" s="174">
        <v>130164576</v>
      </c>
      <c r="E323" s="37" t="s">
        <v>3982</v>
      </c>
      <c r="F323" s="160" t="s">
        <v>4898</v>
      </c>
      <c r="G323" s="160" t="s">
        <v>4899</v>
      </c>
      <c r="H323" s="160">
        <f t="shared" si="4"/>
        <v>13</v>
      </c>
      <c r="I323" s="160" t="s">
        <v>4900</v>
      </c>
    </row>
    <row r="324" spans="1:9" ht="15" hidden="1" customHeight="1">
      <c r="A324" s="168">
        <v>360</v>
      </c>
      <c r="B324" s="68" t="s">
        <v>4901</v>
      </c>
      <c r="C324" s="37">
        <v>131166571</v>
      </c>
      <c r="D324" s="174">
        <v>131166571</v>
      </c>
      <c r="E324" s="37" t="s">
        <v>3982</v>
      </c>
      <c r="F324" s="160" t="s">
        <v>4902</v>
      </c>
      <c r="G324" s="160" t="s">
        <v>4903</v>
      </c>
      <c r="H324" s="160">
        <f t="shared" ref="H324:H387" si="5">+LEN(G324)</f>
        <v>13</v>
      </c>
      <c r="I324" s="160" t="s">
        <v>4904</v>
      </c>
    </row>
    <row r="325" spans="1:9" ht="15" hidden="1" customHeight="1">
      <c r="A325" s="168">
        <v>341</v>
      </c>
      <c r="B325" s="68" t="s">
        <v>3662</v>
      </c>
      <c r="C325" s="37">
        <v>132081242</v>
      </c>
      <c r="D325" s="174">
        <v>132081242</v>
      </c>
      <c r="E325" s="37" t="s">
        <v>3982</v>
      </c>
      <c r="F325" s="160" t="s">
        <v>4905</v>
      </c>
      <c r="G325" s="160" t="s">
        <v>4906</v>
      </c>
      <c r="H325" s="160">
        <f t="shared" si="5"/>
        <v>13</v>
      </c>
      <c r="I325" s="160" t="s">
        <v>4907</v>
      </c>
    </row>
    <row r="326" spans="1:9" hidden="1">
      <c r="A326" s="212">
        <v>509</v>
      </c>
      <c r="B326" s="68" t="s">
        <v>3669</v>
      </c>
      <c r="C326" s="68">
        <v>132269268</v>
      </c>
      <c r="D326" s="174">
        <v>132269268</v>
      </c>
      <c r="E326" s="68" t="s">
        <v>3982</v>
      </c>
      <c r="F326" s="173" t="s">
        <v>4908</v>
      </c>
      <c r="G326" s="173" t="s">
        <v>4909</v>
      </c>
      <c r="H326" s="160">
        <f t="shared" si="5"/>
        <v>13</v>
      </c>
      <c r="I326" s="173" t="s">
        <v>4910</v>
      </c>
    </row>
    <row r="327" spans="1:9" ht="15" hidden="1" customHeight="1">
      <c r="A327" s="168">
        <v>147</v>
      </c>
      <c r="B327" s="68" t="s">
        <v>2592</v>
      </c>
      <c r="C327" s="37">
        <v>101180005</v>
      </c>
      <c r="D327" s="174">
        <v>101180005</v>
      </c>
      <c r="E327" s="37" t="s">
        <v>3982</v>
      </c>
      <c r="F327" s="160" t="s">
        <v>4911</v>
      </c>
      <c r="G327" s="160" t="s">
        <v>4912</v>
      </c>
      <c r="H327" s="160">
        <f t="shared" si="5"/>
        <v>13</v>
      </c>
      <c r="I327" s="160" t="s">
        <v>4913</v>
      </c>
    </row>
    <row r="328" spans="1:9" ht="15" hidden="1" customHeight="1">
      <c r="A328" s="168">
        <v>177</v>
      </c>
      <c r="B328" s="68" t="s">
        <v>4914</v>
      </c>
      <c r="C328" s="169">
        <v>15400017412</v>
      </c>
      <c r="D328" s="174" t="s">
        <v>4915</v>
      </c>
      <c r="E328" s="37" t="s">
        <v>3996</v>
      </c>
      <c r="F328" s="160" t="s">
        <v>4914</v>
      </c>
      <c r="G328" s="160" t="s">
        <v>4915</v>
      </c>
      <c r="H328" s="160">
        <f t="shared" si="5"/>
        <v>13</v>
      </c>
      <c r="I328" s="160" t="s">
        <v>4916</v>
      </c>
    </row>
    <row r="329" spans="1:9" ht="15" hidden="1" customHeight="1">
      <c r="A329" s="168">
        <v>496</v>
      </c>
      <c r="B329" s="68" t="s">
        <v>872</v>
      </c>
      <c r="C329" s="37">
        <v>11500001018</v>
      </c>
      <c r="D329" s="174" t="s">
        <v>4917</v>
      </c>
      <c r="E329" s="37" t="s">
        <v>3996</v>
      </c>
      <c r="F329" s="160" t="s">
        <v>872</v>
      </c>
      <c r="G329" s="160" t="s">
        <v>4917</v>
      </c>
      <c r="H329" s="160">
        <f t="shared" si="5"/>
        <v>13</v>
      </c>
      <c r="I329" s="160" t="s">
        <v>4918</v>
      </c>
    </row>
    <row r="330" spans="1:9" ht="15" hidden="1" customHeight="1">
      <c r="A330" s="168">
        <v>202</v>
      </c>
      <c r="B330" s="68" t="s">
        <v>4919</v>
      </c>
      <c r="C330" s="169">
        <v>1000057123</v>
      </c>
      <c r="D330" s="174" t="s">
        <v>4920</v>
      </c>
      <c r="E330" s="37" t="s">
        <v>3996</v>
      </c>
      <c r="F330" s="160" t="s">
        <v>4919</v>
      </c>
      <c r="G330" s="160" t="s">
        <v>4920</v>
      </c>
      <c r="H330" s="160">
        <f t="shared" si="5"/>
        <v>13</v>
      </c>
      <c r="I330" s="160" t="s">
        <v>4075</v>
      </c>
    </row>
    <row r="331" spans="1:9" ht="15" hidden="1" customHeight="1">
      <c r="A331" s="168">
        <v>142</v>
      </c>
      <c r="B331" s="68" t="s">
        <v>1695</v>
      </c>
      <c r="C331" s="169">
        <v>110218872</v>
      </c>
      <c r="D331" s="174" t="s">
        <v>4921</v>
      </c>
      <c r="E331" s="37" t="s">
        <v>3996</v>
      </c>
      <c r="F331" s="160" t="s">
        <v>1695</v>
      </c>
      <c r="G331" s="160" t="s">
        <v>4921</v>
      </c>
      <c r="H331" s="160">
        <f t="shared" si="5"/>
        <v>13</v>
      </c>
      <c r="I331" s="160" t="s">
        <v>4922</v>
      </c>
    </row>
    <row r="332" spans="1:9" ht="15" hidden="1" customHeight="1">
      <c r="A332" s="168">
        <v>161</v>
      </c>
      <c r="B332" s="68" t="s">
        <v>1706</v>
      </c>
      <c r="C332" s="169">
        <v>1000711141</v>
      </c>
      <c r="D332" s="174" t="s">
        <v>4923</v>
      </c>
      <c r="E332" s="37" t="s">
        <v>3996</v>
      </c>
      <c r="F332" s="160" t="s">
        <v>1706</v>
      </c>
      <c r="G332" s="160" t="s">
        <v>4923</v>
      </c>
      <c r="H332" s="160">
        <f t="shared" si="5"/>
        <v>13</v>
      </c>
      <c r="I332" s="160" t="s">
        <v>4924</v>
      </c>
    </row>
    <row r="333" spans="1:9" ht="15" hidden="1" customHeight="1">
      <c r="A333" s="168">
        <v>225</v>
      </c>
      <c r="B333" s="68" t="s">
        <v>4925</v>
      </c>
      <c r="C333" s="37">
        <v>131898823</v>
      </c>
      <c r="D333" s="174">
        <v>131898823</v>
      </c>
      <c r="E333" s="37" t="s">
        <v>3982</v>
      </c>
      <c r="F333" s="160" t="s">
        <v>4926</v>
      </c>
      <c r="G333" s="160" t="s">
        <v>4927</v>
      </c>
      <c r="H333" s="160">
        <f t="shared" si="5"/>
        <v>13</v>
      </c>
      <c r="I333" s="160" t="s">
        <v>4928</v>
      </c>
    </row>
    <row r="334" spans="1:9" ht="15" hidden="1" customHeight="1">
      <c r="A334" s="168">
        <v>350</v>
      </c>
      <c r="B334" s="68" t="s">
        <v>897</v>
      </c>
      <c r="C334" s="37">
        <v>101818250</v>
      </c>
      <c r="D334" s="174" t="s">
        <v>4929</v>
      </c>
      <c r="E334" s="37" t="s">
        <v>3996</v>
      </c>
      <c r="F334" s="160" t="s">
        <v>897</v>
      </c>
      <c r="G334" s="160" t="s">
        <v>4929</v>
      </c>
      <c r="H334" s="160">
        <f t="shared" si="5"/>
        <v>13</v>
      </c>
      <c r="I334" s="160" t="s">
        <v>4930</v>
      </c>
    </row>
    <row r="335" spans="1:9" hidden="1">
      <c r="A335" s="212">
        <v>410</v>
      </c>
      <c r="B335" s="68" t="s">
        <v>3676</v>
      </c>
      <c r="C335" s="68">
        <v>131884946</v>
      </c>
      <c r="D335" s="174">
        <v>131884946</v>
      </c>
      <c r="E335" s="68" t="s">
        <v>3982</v>
      </c>
      <c r="F335" s="173" t="s">
        <v>4931</v>
      </c>
      <c r="G335" s="173" t="s">
        <v>4932</v>
      </c>
      <c r="H335" s="160">
        <f t="shared" si="5"/>
        <v>13</v>
      </c>
      <c r="I335" s="173" t="s">
        <v>4933</v>
      </c>
    </row>
    <row r="336" spans="1:9" ht="15" hidden="1" customHeight="1">
      <c r="A336" s="168">
        <v>87</v>
      </c>
      <c r="B336" s="68" t="s">
        <v>4934</v>
      </c>
      <c r="C336" s="37">
        <v>7600236348</v>
      </c>
      <c r="D336" s="174" t="s">
        <v>4935</v>
      </c>
      <c r="E336" s="37" t="s">
        <v>3996</v>
      </c>
      <c r="F336" s="160" t="s">
        <v>4934</v>
      </c>
      <c r="G336" s="160" t="s">
        <v>4935</v>
      </c>
      <c r="H336" s="160">
        <f t="shared" si="5"/>
        <v>13</v>
      </c>
      <c r="I336" s="160" t="s">
        <v>4936</v>
      </c>
    </row>
    <row r="337" spans="1:9" ht="15" hidden="1" customHeight="1">
      <c r="A337" s="168">
        <v>100</v>
      </c>
      <c r="B337" s="68" t="s">
        <v>4937</v>
      </c>
      <c r="C337" s="37">
        <v>1000788420</v>
      </c>
      <c r="D337" s="174" t="s">
        <v>4938</v>
      </c>
      <c r="E337" s="37" t="s">
        <v>3996</v>
      </c>
      <c r="F337" s="160" t="s">
        <v>4937</v>
      </c>
      <c r="G337" s="160" t="s">
        <v>4938</v>
      </c>
      <c r="H337" s="160">
        <f t="shared" si="5"/>
        <v>13</v>
      </c>
      <c r="I337" s="160" t="s">
        <v>4939</v>
      </c>
    </row>
    <row r="338" spans="1:9" hidden="1">
      <c r="A338" s="212">
        <v>430</v>
      </c>
      <c r="B338" s="68" t="s">
        <v>3682</v>
      </c>
      <c r="C338" s="68">
        <v>132277112</v>
      </c>
      <c r="D338" s="174">
        <v>132277112</v>
      </c>
      <c r="E338" s="68" t="s">
        <v>3982</v>
      </c>
      <c r="F338" s="173" t="s">
        <v>4940</v>
      </c>
      <c r="G338" s="173" t="s">
        <v>4941</v>
      </c>
      <c r="H338" s="160">
        <f t="shared" si="5"/>
        <v>13</v>
      </c>
      <c r="I338" s="173" t="s">
        <v>4942</v>
      </c>
    </row>
    <row r="339" spans="1:9" ht="15" hidden="1" customHeight="1">
      <c r="A339" s="168">
        <v>217</v>
      </c>
      <c r="B339" s="68" t="s">
        <v>4943</v>
      </c>
      <c r="C339" s="37">
        <v>131541722</v>
      </c>
      <c r="D339" s="174">
        <v>131541722</v>
      </c>
      <c r="E339" s="37" t="s">
        <v>3982</v>
      </c>
      <c r="F339" s="160" t="s">
        <v>4944</v>
      </c>
      <c r="G339" s="160" t="s">
        <v>4945</v>
      </c>
      <c r="H339" s="160">
        <f t="shared" si="5"/>
        <v>13</v>
      </c>
      <c r="I339" s="160" t="s">
        <v>4946</v>
      </c>
    </row>
    <row r="340" spans="1:9" ht="15" hidden="1" customHeight="1">
      <c r="A340" s="168">
        <v>65</v>
      </c>
      <c r="B340" s="68" t="s">
        <v>4947</v>
      </c>
      <c r="C340" s="169">
        <v>3700685674</v>
      </c>
      <c r="D340" s="174" t="s">
        <v>4948</v>
      </c>
      <c r="E340" s="37" t="s">
        <v>3996</v>
      </c>
      <c r="F340" s="160" t="s">
        <v>4947</v>
      </c>
      <c r="G340" s="160" t="s">
        <v>4948</v>
      </c>
      <c r="H340" s="160">
        <f t="shared" si="5"/>
        <v>13</v>
      </c>
      <c r="I340" s="160" t="s">
        <v>4949</v>
      </c>
    </row>
    <row r="341" spans="1:9" ht="15" hidden="1" customHeight="1">
      <c r="A341" s="168">
        <v>392</v>
      </c>
      <c r="B341" s="68" t="s">
        <v>906</v>
      </c>
      <c r="C341" s="37">
        <v>116199266</v>
      </c>
      <c r="D341" s="174" t="s">
        <v>4950</v>
      </c>
      <c r="E341" s="37" t="s">
        <v>3996</v>
      </c>
      <c r="F341" s="160" t="s">
        <v>906</v>
      </c>
      <c r="G341" s="160" t="s">
        <v>4950</v>
      </c>
      <c r="H341" s="160">
        <f t="shared" si="5"/>
        <v>13</v>
      </c>
      <c r="I341" s="160" t="s">
        <v>4951</v>
      </c>
    </row>
    <row r="342" spans="1:9" ht="15" hidden="1" customHeight="1">
      <c r="A342" s="168">
        <v>340</v>
      </c>
      <c r="B342" s="68" t="s">
        <v>1715</v>
      </c>
      <c r="C342" s="169">
        <v>1000887180</v>
      </c>
      <c r="D342" s="174" t="s">
        <v>4952</v>
      </c>
      <c r="E342" s="37" t="s">
        <v>3996</v>
      </c>
      <c r="F342" s="160" t="s">
        <v>1715</v>
      </c>
      <c r="G342" s="160" t="s">
        <v>4952</v>
      </c>
      <c r="H342" s="160">
        <f t="shared" si="5"/>
        <v>13</v>
      </c>
      <c r="I342" s="160" t="s">
        <v>4953</v>
      </c>
    </row>
    <row r="343" spans="1:9" ht="15" hidden="1" customHeight="1">
      <c r="A343" s="168">
        <v>325</v>
      </c>
      <c r="B343" s="68" t="s">
        <v>4954</v>
      </c>
      <c r="C343" s="37">
        <v>1000980787</v>
      </c>
      <c r="D343" s="174" t="s">
        <v>4955</v>
      </c>
      <c r="E343" s="37" t="s">
        <v>3996</v>
      </c>
      <c r="F343" s="160" t="s">
        <v>4954</v>
      </c>
      <c r="G343" s="160" t="s">
        <v>4955</v>
      </c>
      <c r="H343" s="160">
        <f t="shared" si="5"/>
        <v>13</v>
      </c>
      <c r="I343" s="160" t="s">
        <v>4956</v>
      </c>
    </row>
    <row r="344" spans="1:9" hidden="1">
      <c r="A344" s="212">
        <v>588</v>
      </c>
      <c r="B344" s="68" t="s">
        <v>4957</v>
      </c>
      <c r="C344" s="68">
        <v>132253175</v>
      </c>
      <c r="D344" s="174">
        <v>132253175</v>
      </c>
      <c r="E344" s="68" t="s">
        <v>3982</v>
      </c>
      <c r="F344" s="173" t="s">
        <v>4958</v>
      </c>
      <c r="G344" s="173" t="s">
        <v>4959</v>
      </c>
      <c r="H344" s="160">
        <f t="shared" si="5"/>
        <v>13</v>
      </c>
      <c r="I344" s="173" t="s">
        <v>4960</v>
      </c>
    </row>
    <row r="345" spans="1:9" ht="15" hidden="1" customHeight="1">
      <c r="A345" s="168">
        <v>472</v>
      </c>
      <c r="B345" s="68" t="s">
        <v>923</v>
      </c>
      <c r="C345" s="37">
        <v>7600011048</v>
      </c>
      <c r="D345" s="174" t="s">
        <v>4961</v>
      </c>
      <c r="E345" s="37" t="s">
        <v>3996</v>
      </c>
      <c r="F345" s="160" t="s">
        <v>923</v>
      </c>
      <c r="G345" s="160" t="s">
        <v>4961</v>
      </c>
      <c r="H345" s="160">
        <f t="shared" si="5"/>
        <v>13</v>
      </c>
      <c r="I345" s="160" t="s">
        <v>4962</v>
      </c>
    </row>
    <row r="346" spans="1:9" ht="15" hidden="1" customHeight="1">
      <c r="A346" s="168">
        <v>27</v>
      </c>
      <c r="B346" s="68" t="s">
        <v>3689</v>
      </c>
      <c r="C346" s="37">
        <v>132293916</v>
      </c>
      <c r="D346" s="174">
        <v>132293916</v>
      </c>
      <c r="E346" s="37" t="s">
        <v>3982</v>
      </c>
      <c r="F346" s="160" t="s">
        <v>4963</v>
      </c>
      <c r="G346" s="160" t="s">
        <v>4964</v>
      </c>
      <c r="H346" s="160">
        <f t="shared" si="5"/>
        <v>13</v>
      </c>
      <c r="I346" s="160" t="s">
        <v>4965</v>
      </c>
    </row>
    <row r="347" spans="1:9" ht="15" hidden="1" customHeight="1">
      <c r="A347" s="168">
        <v>211</v>
      </c>
      <c r="B347" s="68" t="s">
        <v>4966</v>
      </c>
      <c r="C347" s="169">
        <v>3100712169</v>
      </c>
      <c r="D347" s="174" t="s">
        <v>4967</v>
      </c>
      <c r="E347" s="37" t="s">
        <v>3996</v>
      </c>
      <c r="F347" s="160" t="s">
        <v>4966</v>
      </c>
      <c r="G347" s="160" t="s">
        <v>4967</v>
      </c>
      <c r="H347" s="160">
        <f t="shared" si="5"/>
        <v>13</v>
      </c>
      <c r="I347" s="160" t="s">
        <v>4968</v>
      </c>
    </row>
    <row r="348" spans="1:9" hidden="1">
      <c r="A348" s="212">
        <v>442</v>
      </c>
      <c r="B348" s="68" t="s">
        <v>3699</v>
      </c>
      <c r="C348" s="68">
        <v>132321294</v>
      </c>
      <c r="D348" s="174">
        <v>132321294</v>
      </c>
      <c r="E348" s="68" t="s">
        <v>3982</v>
      </c>
      <c r="F348" s="173" t="s">
        <v>4969</v>
      </c>
      <c r="G348" s="173" t="s">
        <v>4970</v>
      </c>
      <c r="H348" s="160">
        <f t="shared" si="5"/>
        <v>13</v>
      </c>
      <c r="I348" s="173" t="s">
        <v>4971</v>
      </c>
    </row>
    <row r="349" spans="1:9" ht="15" hidden="1" customHeight="1">
      <c r="A349" s="168">
        <v>420</v>
      </c>
      <c r="B349" s="68" t="s">
        <v>1730</v>
      </c>
      <c r="C349" s="37">
        <v>2700341635</v>
      </c>
      <c r="D349" s="174" t="s">
        <v>4972</v>
      </c>
      <c r="E349" s="37" t="s">
        <v>3996</v>
      </c>
      <c r="F349" s="160" t="s">
        <v>1730</v>
      </c>
      <c r="G349" s="160" t="s">
        <v>4972</v>
      </c>
      <c r="H349" s="160">
        <f t="shared" si="5"/>
        <v>13</v>
      </c>
      <c r="I349" s="160" t="s">
        <v>4973</v>
      </c>
    </row>
    <row r="350" spans="1:9" ht="15" hidden="1" customHeight="1">
      <c r="A350" s="168">
        <v>331</v>
      </c>
      <c r="B350" s="68" t="s">
        <v>1743</v>
      </c>
      <c r="C350" s="169">
        <v>7600020783</v>
      </c>
      <c r="D350" s="174" t="s">
        <v>4974</v>
      </c>
      <c r="E350" s="37" t="s">
        <v>3996</v>
      </c>
      <c r="F350" s="160" t="s">
        <v>1743</v>
      </c>
      <c r="G350" s="160" t="s">
        <v>4974</v>
      </c>
      <c r="H350" s="160">
        <f t="shared" si="5"/>
        <v>13</v>
      </c>
      <c r="I350" s="160" t="s">
        <v>4975</v>
      </c>
    </row>
    <row r="351" spans="1:9" ht="15" hidden="1" customHeight="1">
      <c r="A351" s="168">
        <v>348</v>
      </c>
      <c r="B351" s="68" t="s">
        <v>4976</v>
      </c>
      <c r="C351" s="37">
        <v>131257771</v>
      </c>
      <c r="D351" s="174">
        <v>131257771</v>
      </c>
      <c r="E351" s="37" t="s">
        <v>3982</v>
      </c>
      <c r="F351" s="160" t="s">
        <v>4977</v>
      </c>
      <c r="G351" s="160" t="s">
        <v>4978</v>
      </c>
      <c r="H351" s="160">
        <f t="shared" si="5"/>
        <v>13</v>
      </c>
      <c r="I351" s="160" t="s">
        <v>4979</v>
      </c>
    </row>
    <row r="352" spans="1:9" ht="15" hidden="1" customHeight="1">
      <c r="A352" s="168">
        <v>218</v>
      </c>
      <c r="B352" s="68" t="s">
        <v>3700</v>
      </c>
      <c r="C352" s="37">
        <v>132234792</v>
      </c>
      <c r="D352" s="174">
        <v>132234792</v>
      </c>
      <c r="E352" s="37" t="s">
        <v>3982</v>
      </c>
      <c r="F352" s="160" t="s">
        <v>4980</v>
      </c>
      <c r="G352" s="160" t="s">
        <v>4981</v>
      </c>
      <c r="H352" s="160">
        <f t="shared" si="5"/>
        <v>13</v>
      </c>
      <c r="I352" s="160" t="s">
        <v>4982</v>
      </c>
    </row>
    <row r="353" spans="1:9" ht="15" hidden="1" customHeight="1">
      <c r="A353" s="168">
        <v>275</v>
      </c>
      <c r="B353" s="68" t="s">
        <v>2606</v>
      </c>
      <c r="C353" s="37">
        <v>132206241</v>
      </c>
      <c r="D353" s="174">
        <v>132206241</v>
      </c>
      <c r="E353" s="37" t="s">
        <v>3982</v>
      </c>
      <c r="F353" s="160" t="s">
        <v>4983</v>
      </c>
      <c r="G353" s="160" t="s">
        <v>4984</v>
      </c>
      <c r="H353" s="160">
        <f t="shared" si="5"/>
        <v>13</v>
      </c>
      <c r="I353" s="160" t="s">
        <v>4985</v>
      </c>
    </row>
    <row r="354" spans="1:9" ht="15" hidden="1" customHeight="1">
      <c r="A354" s="168">
        <v>76</v>
      </c>
      <c r="B354" s="68" t="s">
        <v>4986</v>
      </c>
      <c r="C354" s="37">
        <v>132095278</v>
      </c>
      <c r="D354" s="174">
        <v>132095278</v>
      </c>
      <c r="E354" s="37" t="s">
        <v>3982</v>
      </c>
      <c r="F354" s="160" t="s">
        <v>4987</v>
      </c>
      <c r="G354" s="160" t="s">
        <v>4988</v>
      </c>
      <c r="H354" s="160">
        <f t="shared" si="5"/>
        <v>13</v>
      </c>
      <c r="I354" s="160" t="s">
        <v>4989</v>
      </c>
    </row>
    <row r="355" spans="1:9" ht="15" hidden="1" customHeight="1">
      <c r="A355" s="168">
        <v>242</v>
      </c>
      <c r="B355" s="68" t="s">
        <v>4990</v>
      </c>
      <c r="C355" s="37">
        <v>131843018</v>
      </c>
      <c r="D355" s="174">
        <v>131843018</v>
      </c>
      <c r="E355" s="37" t="s">
        <v>3982</v>
      </c>
      <c r="F355" s="160" t="s">
        <v>4991</v>
      </c>
      <c r="G355" s="160" t="s">
        <v>4992</v>
      </c>
      <c r="H355" s="160">
        <f t="shared" si="5"/>
        <v>13</v>
      </c>
      <c r="I355" s="160" t="s">
        <v>4993</v>
      </c>
    </row>
    <row r="356" spans="1:9" hidden="1">
      <c r="A356" s="212">
        <v>540</v>
      </c>
      <c r="B356" s="68" t="s">
        <v>3712</v>
      </c>
      <c r="C356" s="68">
        <v>132197917</v>
      </c>
      <c r="D356" s="174">
        <v>132197917</v>
      </c>
      <c r="E356" s="68" t="s">
        <v>3982</v>
      </c>
      <c r="F356" s="173" t="s">
        <v>4994</v>
      </c>
      <c r="G356" s="173" t="s">
        <v>4995</v>
      </c>
      <c r="H356" s="160">
        <f t="shared" si="5"/>
        <v>13</v>
      </c>
      <c r="I356" s="173" t="s">
        <v>4996</v>
      </c>
    </row>
    <row r="357" spans="1:9" ht="15" hidden="1" customHeight="1">
      <c r="A357" s="168">
        <v>313</v>
      </c>
      <c r="B357" s="68" t="s">
        <v>4997</v>
      </c>
      <c r="C357" s="37">
        <v>131537154</v>
      </c>
      <c r="D357" s="174">
        <v>131537154</v>
      </c>
      <c r="E357" s="37" t="s">
        <v>3982</v>
      </c>
      <c r="F357" s="160" t="s">
        <v>4998</v>
      </c>
      <c r="G357" s="160" t="s">
        <v>4999</v>
      </c>
      <c r="H357" s="160">
        <f t="shared" si="5"/>
        <v>13</v>
      </c>
      <c r="I357" s="160" t="s">
        <v>5000</v>
      </c>
    </row>
    <row r="358" spans="1:9" ht="15" hidden="1" customHeight="1">
      <c r="A358" s="168">
        <v>8</v>
      </c>
      <c r="B358" s="68" t="s">
        <v>1753</v>
      </c>
      <c r="C358" s="169">
        <v>102344157</v>
      </c>
      <c r="D358" s="174" t="s">
        <v>5001</v>
      </c>
      <c r="E358" s="37" t="s">
        <v>3996</v>
      </c>
      <c r="F358" s="160" t="s">
        <v>1753</v>
      </c>
      <c r="G358" s="160" t="s">
        <v>5001</v>
      </c>
      <c r="H358" s="160">
        <f t="shared" si="5"/>
        <v>13</v>
      </c>
      <c r="I358" s="160" t="s">
        <v>5002</v>
      </c>
    </row>
    <row r="359" spans="1:9" hidden="1">
      <c r="A359" s="212">
        <v>412</v>
      </c>
      <c r="B359" s="68" t="s">
        <v>3718</v>
      </c>
      <c r="C359" s="68">
        <v>131823394</v>
      </c>
      <c r="D359" s="174">
        <v>131823394</v>
      </c>
      <c r="E359" s="68" t="s">
        <v>3982</v>
      </c>
      <c r="F359" s="173" t="s">
        <v>5003</v>
      </c>
      <c r="G359" s="173" t="s">
        <v>5004</v>
      </c>
      <c r="H359" s="160">
        <f t="shared" si="5"/>
        <v>13</v>
      </c>
      <c r="I359" s="173" t="s">
        <v>5005</v>
      </c>
    </row>
    <row r="360" spans="1:9" ht="15" hidden="1" customHeight="1">
      <c r="A360" s="168">
        <v>250</v>
      </c>
      <c r="B360" s="68" t="s">
        <v>2632</v>
      </c>
      <c r="C360" s="37">
        <v>130553475</v>
      </c>
      <c r="D360" s="174">
        <v>130553475</v>
      </c>
      <c r="E360" s="37" t="s">
        <v>3982</v>
      </c>
      <c r="F360" s="160" t="s">
        <v>5006</v>
      </c>
      <c r="G360" s="160" t="s">
        <v>5007</v>
      </c>
      <c r="H360" s="160">
        <f t="shared" si="5"/>
        <v>13</v>
      </c>
      <c r="I360" s="160" t="s">
        <v>5008</v>
      </c>
    </row>
    <row r="361" spans="1:9" ht="15" hidden="1" customHeight="1">
      <c r="A361" s="168">
        <v>357</v>
      </c>
      <c r="B361" s="68" t="s">
        <v>3725</v>
      </c>
      <c r="C361" s="37">
        <v>132100621</v>
      </c>
      <c r="D361" s="174">
        <v>132100621</v>
      </c>
      <c r="E361" s="37" t="s">
        <v>3982</v>
      </c>
      <c r="F361" s="160" t="s">
        <v>5009</v>
      </c>
      <c r="G361" s="160" t="s">
        <v>5010</v>
      </c>
      <c r="H361" s="160">
        <f t="shared" si="5"/>
        <v>13</v>
      </c>
      <c r="I361" s="160" t="s">
        <v>5011</v>
      </c>
    </row>
    <row r="362" spans="1:9" ht="15" hidden="1" customHeight="1">
      <c r="A362" s="168">
        <v>200</v>
      </c>
      <c r="B362" s="68" t="s">
        <v>3737</v>
      </c>
      <c r="C362" s="37">
        <v>131345192</v>
      </c>
      <c r="D362" s="174">
        <v>131345192</v>
      </c>
      <c r="E362" s="37" t="s">
        <v>3982</v>
      </c>
      <c r="F362" s="160" t="s">
        <v>5012</v>
      </c>
      <c r="G362" s="160" t="s">
        <v>5013</v>
      </c>
      <c r="H362" s="160">
        <f t="shared" si="5"/>
        <v>13</v>
      </c>
      <c r="I362" s="160" t="s">
        <v>5014</v>
      </c>
    </row>
    <row r="363" spans="1:9" ht="15" hidden="1" customHeight="1">
      <c r="A363" s="168">
        <v>201</v>
      </c>
      <c r="B363" s="68" t="s">
        <v>3747</v>
      </c>
      <c r="C363" s="37">
        <v>131345239</v>
      </c>
      <c r="D363" s="174">
        <v>131345239</v>
      </c>
      <c r="E363" s="37" t="s">
        <v>3982</v>
      </c>
      <c r="F363" s="160" t="s">
        <v>5015</v>
      </c>
      <c r="G363" s="160" t="s">
        <v>5016</v>
      </c>
      <c r="H363" s="160">
        <f t="shared" si="5"/>
        <v>13</v>
      </c>
      <c r="I363" s="160" t="s">
        <v>5017</v>
      </c>
    </row>
    <row r="364" spans="1:9" ht="15" hidden="1" customHeight="1">
      <c r="A364" s="168">
        <v>197</v>
      </c>
      <c r="B364" s="68" t="s">
        <v>941</v>
      </c>
      <c r="C364" s="169">
        <v>7600205111</v>
      </c>
      <c r="D364" s="174" t="s">
        <v>5018</v>
      </c>
      <c r="E364" s="37" t="s">
        <v>3996</v>
      </c>
      <c r="F364" s="160" t="s">
        <v>941</v>
      </c>
      <c r="G364" s="160" t="s">
        <v>5018</v>
      </c>
      <c r="H364" s="160">
        <f t="shared" si="5"/>
        <v>13</v>
      </c>
      <c r="I364" s="160" t="s">
        <v>5019</v>
      </c>
    </row>
    <row r="365" spans="1:9" ht="15" hidden="1" customHeight="1">
      <c r="A365" s="168">
        <v>408</v>
      </c>
      <c r="B365" s="68" t="s">
        <v>960</v>
      </c>
      <c r="C365" s="37">
        <v>1001121860</v>
      </c>
      <c r="D365" s="174" t="s">
        <v>5020</v>
      </c>
      <c r="E365" s="37" t="s">
        <v>3996</v>
      </c>
      <c r="F365" s="160" t="s">
        <v>960</v>
      </c>
      <c r="G365" s="160" t="s">
        <v>5020</v>
      </c>
      <c r="H365" s="160">
        <f t="shared" si="5"/>
        <v>13</v>
      </c>
      <c r="I365" s="160" t="s">
        <v>5021</v>
      </c>
    </row>
    <row r="366" spans="1:9" ht="15" hidden="1" customHeight="1">
      <c r="A366" s="168">
        <v>543</v>
      </c>
      <c r="B366" s="68" t="s">
        <v>976</v>
      </c>
      <c r="C366" s="37">
        <v>1800447409</v>
      </c>
      <c r="D366" s="174" t="s">
        <v>5022</v>
      </c>
      <c r="E366" s="37" t="s">
        <v>3996</v>
      </c>
      <c r="F366" s="160" t="s">
        <v>976</v>
      </c>
      <c r="G366" s="160" t="s">
        <v>5022</v>
      </c>
      <c r="H366" s="160">
        <f t="shared" si="5"/>
        <v>13</v>
      </c>
      <c r="I366" s="160" t="s">
        <v>5023</v>
      </c>
    </row>
    <row r="367" spans="1:9" ht="15" hidden="1" customHeight="1">
      <c r="A367" s="168">
        <v>371</v>
      </c>
      <c r="B367" s="68" t="s">
        <v>5024</v>
      </c>
      <c r="C367" s="37">
        <v>130659273</v>
      </c>
      <c r="D367" s="174">
        <v>130659273</v>
      </c>
      <c r="E367" s="37" t="s">
        <v>3982</v>
      </c>
      <c r="F367" s="160" t="s">
        <v>5025</v>
      </c>
      <c r="G367" s="160" t="s">
        <v>5026</v>
      </c>
      <c r="H367" s="160">
        <f t="shared" si="5"/>
        <v>13</v>
      </c>
      <c r="I367" s="160" t="s">
        <v>5027</v>
      </c>
    </row>
    <row r="368" spans="1:9" ht="15" hidden="1" customHeight="1">
      <c r="A368" s="168">
        <v>279</v>
      </c>
      <c r="B368" s="68" t="s">
        <v>2654</v>
      </c>
      <c r="C368" s="37">
        <v>131415644</v>
      </c>
      <c r="D368" s="174">
        <v>131415644</v>
      </c>
      <c r="E368" s="37" t="s">
        <v>3982</v>
      </c>
      <c r="F368" s="160" t="s">
        <v>5028</v>
      </c>
      <c r="G368" s="160" t="s">
        <v>5029</v>
      </c>
      <c r="H368" s="160">
        <f t="shared" si="5"/>
        <v>13</v>
      </c>
      <c r="I368" s="160" t="s">
        <v>5030</v>
      </c>
    </row>
    <row r="369" spans="1:9" ht="15" hidden="1" customHeight="1">
      <c r="A369" s="168">
        <v>56</v>
      </c>
      <c r="B369" s="68" t="s">
        <v>5031</v>
      </c>
      <c r="C369" s="37">
        <v>130987319</v>
      </c>
      <c r="D369" s="174">
        <v>130987319</v>
      </c>
      <c r="E369" s="37" t="s">
        <v>3982</v>
      </c>
      <c r="F369" s="160" t="s">
        <v>5032</v>
      </c>
      <c r="G369" s="160" t="s">
        <v>5033</v>
      </c>
      <c r="H369" s="160">
        <f t="shared" si="5"/>
        <v>13</v>
      </c>
      <c r="I369" s="160" t="s">
        <v>5034</v>
      </c>
    </row>
    <row r="370" spans="1:9" ht="15" hidden="1" customHeight="1">
      <c r="A370" s="168">
        <v>88</v>
      </c>
      <c r="B370" s="68" t="s">
        <v>5035</v>
      </c>
      <c r="C370" s="169">
        <v>7600171420</v>
      </c>
      <c r="D370" s="174" t="s">
        <v>5036</v>
      </c>
      <c r="E370" s="37" t="s">
        <v>3996</v>
      </c>
      <c r="F370" s="160" t="s">
        <v>5035</v>
      </c>
      <c r="G370" s="160" t="s">
        <v>5036</v>
      </c>
      <c r="H370" s="160">
        <f t="shared" si="5"/>
        <v>13</v>
      </c>
      <c r="I370" s="160" t="s">
        <v>5037</v>
      </c>
    </row>
    <row r="371" spans="1:9" ht="15" hidden="1" customHeight="1">
      <c r="A371" s="168">
        <v>179</v>
      </c>
      <c r="B371" s="68" t="s">
        <v>2667</v>
      </c>
      <c r="C371" s="37">
        <v>131499279</v>
      </c>
      <c r="D371" s="174">
        <v>131499279</v>
      </c>
      <c r="E371" s="37" t="s">
        <v>3982</v>
      </c>
      <c r="F371" s="160" t="s">
        <v>5038</v>
      </c>
      <c r="G371" s="160" t="s">
        <v>5039</v>
      </c>
      <c r="H371" s="160">
        <f t="shared" si="5"/>
        <v>13</v>
      </c>
      <c r="I371" s="160" t="s">
        <v>5040</v>
      </c>
    </row>
    <row r="372" spans="1:9" hidden="1">
      <c r="A372" s="212">
        <v>440</v>
      </c>
      <c r="B372" s="68" t="s">
        <v>3913</v>
      </c>
      <c r="C372" s="68">
        <v>132258525</v>
      </c>
      <c r="D372" s="174">
        <v>132258525</v>
      </c>
      <c r="E372" s="68" t="s">
        <v>3982</v>
      </c>
      <c r="F372" s="173" t="s">
        <v>5041</v>
      </c>
      <c r="G372" s="173" t="s">
        <v>5042</v>
      </c>
      <c r="H372" s="160">
        <f t="shared" si="5"/>
        <v>13</v>
      </c>
      <c r="I372" s="173" t="s">
        <v>5043</v>
      </c>
    </row>
    <row r="373" spans="1:9" hidden="1">
      <c r="A373" s="212">
        <v>354</v>
      </c>
      <c r="B373" s="68" t="s">
        <v>3772</v>
      </c>
      <c r="C373" s="68">
        <v>132059761</v>
      </c>
      <c r="D373" s="174">
        <v>132059761</v>
      </c>
      <c r="E373" s="68" t="s">
        <v>3982</v>
      </c>
      <c r="F373" s="173" t="s">
        <v>5044</v>
      </c>
      <c r="G373" s="173" t="s">
        <v>5045</v>
      </c>
      <c r="H373" s="160">
        <f t="shared" si="5"/>
        <v>13</v>
      </c>
      <c r="I373" s="173" t="s">
        <v>5046</v>
      </c>
    </row>
    <row r="374" spans="1:9" ht="15" hidden="1" customHeight="1">
      <c r="A374" s="168">
        <v>288</v>
      </c>
      <c r="B374" s="68" t="s">
        <v>5047</v>
      </c>
      <c r="C374" s="37">
        <v>131539009</v>
      </c>
      <c r="D374" s="174">
        <v>131539009</v>
      </c>
      <c r="E374" s="37" t="s">
        <v>3982</v>
      </c>
      <c r="F374" s="160" t="s">
        <v>5048</v>
      </c>
      <c r="G374" s="160" t="s">
        <v>5049</v>
      </c>
      <c r="H374" s="160">
        <f t="shared" si="5"/>
        <v>13</v>
      </c>
      <c r="I374" s="160" t="s">
        <v>5050</v>
      </c>
    </row>
    <row r="375" spans="1:9" ht="15" hidden="1" customHeight="1">
      <c r="A375" s="168">
        <v>75</v>
      </c>
      <c r="B375" s="68" t="s">
        <v>2679</v>
      </c>
      <c r="C375" s="37">
        <v>132270258</v>
      </c>
      <c r="D375" s="174">
        <v>132270258</v>
      </c>
      <c r="E375" s="37" t="s">
        <v>3982</v>
      </c>
      <c r="F375" s="160" t="s">
        <v>5051</v>
      </c>
      <c r="G375" s="160" t="s">
        <v>5052</v>
      </c>
      <c r="H375" s="160">
        <f t="shared" si="5"/>
        <v>13</v>
      </c>
      <c r="I375" s="160" t="s">
        <v>5053</v>
      </c>
    </row>
    <row r="376" spans="1:9" hidden="1">
      <c r="A376" s="212">
        <v>563</v>
      </c>
      <c r="B376" s="68" t="s">
        <v>3781</v>
      </c>
      <c r="C376" s="68">
        <v>132169247</v>
      </c>
      <c r="D376" s="174">
        <v>132169247</v>
      </c>
      <c r="E376" s="68" t="s">
        <v>3982</v>
      </c>
      <c r="F376" s="173" t="s">
        <v>5054</v>
      </c>
      <c r="G376" s="173" t="s">
        <v>5055</v>
      </c>
      <c r="H376" s="160">
        <f t="shared" si="5"/>
        <v>13</v>
      </c>
      <c r="I376" s="173" t="s">
        <v>5056</v>
      </c>
    </row>
    <row r="377" spans="1:9" hidden="1">
      <c r="A377" s="212">
        <v>463</v>
      </c>
      <c r="B377" s="68" t="s">
        <v>3791</v>
      </c>
      <c r="C377" s="68">
        <v>131894887</v>
      </c>
      <c r="D377" s="174">
        <v>131894887</v>
      </c>
      <c r="E377" s="68" t="s">
        <v>3982</v>
      </c>
      <c r="F377" s="173" t="s">
        <v>5057</v>
      </c>
      <c r="G377" s="173" t="s">
        <v>5058</v>
      </c>
      <c r="H377" s="160">
        <f t="shared" si="5"/>
        <v>13</v>
      </c>
      <c r="I377" s="173" t="s">
        <v>5059</v>
      </c>
    </row>
    <row r="378" spans="1:9" hidden="1">
      <c r="A378" s="212">
        <v>366</v>
      </c>
      <c r="B378" s="68" t="s">
        <v>5060</v>
      </c>
      <c r="C378" s="101">
        <v>101733942</v>
      </c>
      <c r="D378" s="174">
        <v>101733942</v>
      </c>
      <c r="E378" s="68" t="s">
        <v>3982</v>
      </c>
      <c r="F378" s="173" t="s">
        <v>5061</v>
      </c>
      <c r="G378" s="173" t="s">
        <v>5062</v>
      </c>
      <c r="H378" s="160">
        <f t="shared" si="5"/>
        <v>13</v>
      </c>
      <c r="I378" s="173" t="s">
        <v>5063</v>
      </c>
    </row>
    <row r="379" spans="1:9" ht="15" hidden="1" customHeight="1">
      <c r="A379" s="168">
        <v>137</v>
      </c>
      <c r="B379" s="68" t="s">
        <v>5064</v>
      </c>
      <c r="C379" s="37">
        <v>131234692</v>
      </c>
      <c r="D379" s="174">
        <v>131234692</v>
      </c>
      <c r="E379" s="37" t="s">
        <v>3982</v>
      </c>
      <c r="F379" s="160" t="s">
        <v>5065</v>
      </c>
      <c r="G379" s="160" t="s">
        <v>5066</v>
      </c>
      <c r="H379" s="160">
        <f t="shared" si="5"/>
        <v>13</v>
      </c>
      <c r="I379" s="160" t="s">
        <v>5067</v>
      </c>
    </row>
    <row r="380" spans="1:9" hidden="1">
      <c r="A380" s="212">
        <v>545</v>
      </c>
      <c r="B380" s="68" t="s">
        <v>5068</v>
      </c>
      <c r="C380" s="68">
        <v>131745431</v>
      </c>
      <c r="D380" s="174">
        <v>131745431</v>
      </c>
      <c r="E380" s="68" t="s">
        <v>3982</v>
      </c>
      <c r="F380" s="173" t="s">
        <v>5069</v>
      </c>
      <c r="G380" s="173" t="s">
        <v>5070</v>
      </c>
      <c r="H380" s="160">
        <f t="shared" si="5"/>
        <v>13</v>
      </c>
      <c r="I380" s="173" t="s">
        <v>5071</v>
      </c>
    </row>
    <row r="381" spans="1:9" hidden="1">
      <c r="A381" s="212">
        <v>577</v>
      </c>
      <c r="B381" s="68" t="s">
        <v>2691</v>
      </c>
      <c r="C381" s="68">
        <v>131771009</v>
      </c>
      <c r="D381" s="174">
        <v>131771009</v>
      </c>
      <c r="E381" s="68" t="s">
        <v>3982</v>
      </c>
      <c r="F381" s="173" t="s">
        <v>5072</v>
      </c>
      <c r="G381" s="173" t="s">
        <v>4204</v>
      </c>
      <c r="H381" s="160">
        <f t="shared" si="5"/>
        <v>13</v>
      </c>
      <c r="I381" s="173" t="s">
        <v>5073</v>
      </c>
    </row>
    <row r="382" spans="1:9" ht="15" hidden="1" customHeight="1">
      <c r="A382" s="168">
        <v>12</v>
      </c>
      <c r="B382" s="68" t="s">
        <v>2705</v>
      </c>
      <c r="C382" s="37">
        <v>132072111</v>
      </c>
      <c r="D382" s="174">
        <v>132072111</v>
      </c>
      <c r="E382" s="37" t="s">
        <v>3982</v>
      </c>
      <c r="F382" s="160" t="s">
        <v>5074</v>
      </c>
      <c r="G382" s="160" t="s">
        <v>5075</v>
      </c>
      <c r="H382" s="160">
        <f t="shared" si="5"/>
        <v>13</v>
      </c>
      <c r="I382" s="160" t="s">
        <v>5076</v>
      </c>
    </row>
    <row r="383" spans="1:9" ht="15" hidden="1" customHeight="1">
      <c r="A383" s="168">
        <v>13</v>
      </c>
      <c r="B383" s="68" t="s">
        <v>2715</v>
      </c>
      <c r="C383" s="37">
        <v>132066219</v>
      </c>
      <c r="D383" s="174">
        <v>132066219</v>
      </c>
      <c r="E383" s="37" t="s">
        <v>3982</v>
      </c>
      <c r="F383" s="160" t="s">
        <v>5077</v>
      </c>
      <c r="G383" s="160" t="s">
        <v>5078</v>
      </c>
      <c r="H383" s="160">
        <f t="shared" si="5"/>
        <v>13</v>
      </c>
      <c r="I383" s="160" t="s">
        <v>5079</v>
      </c>
    </row>
    <row r="384" spans="1:9" hidden="1">
      <c r="A384" s="212">
        <v>388</v>
      </c>
      <c r="B384" s="68" t="s">
        <v>3830</v>
      </c>
      <c r="C384" s="68">
        <v>132273052</v>
      </c>
      <c r="D384" s="174">
        <v>132273052</v>
      </c>
      <c r="E384" s="68" t="s">
        <v>3982</v>
      </c>
      <c r="F384" s="173" t="s">
        <v>5080</v>
      </c>
      <c r="G384" s="173" t="s">
        <v>5081</v>
      </c>
      <c r="H384" s="160">
        <f t="shared" si="5"/>
        <v>13</v>
      </c>
      <c r="I384" s="173" t="s">
        <v>5082</v>
      </c>
    </row>
    <row r="385" spans="1:9">
      <c r="A385" s="168">
        <v>382</v>
      </c>
      <c r="B385" s="176" t="s">
        <v>3837</v>
      </c>
      <c r="C385" s="37">
        <v>101860782</v>
      </c>
      <c r="D385" s="174">
        <v>101860782</v>
      </c>
      <c r="E385" s="37" t="s">
        <v>3982</v>
      </c>
      <c r="F385" s="160" t="e">
        <v>#N/A</v>
      </c>
      <c r="G385" s="160" t="e">
        <v>#N/A</v>
      </c>
      <c r="H385" s="160" t="e">
        <f t="shared" si="5"/>
        <v>#N/A</v>
      </c>
      <c r="I385" s="160" t="e">
        <v>#N/A</v>
      </c>
    </row>
    <row r="386" spans="1:9" ht="15" hidden="1" customHeight="1">
      <c r="A386" s="168">
        <v>9</v>
      </c>
      <c r="B386" s="68" t="s">
        <v>2723</v>
      </c>
      <c r="C386" s="37">
        <v>131883877</v>
      </c>
      <c r="D386" s="174">
        <v>131883877</v>
      </c>
      <c r="E386" s="37" t="s">
        <v>3982</v>
      </c>
      <c r="F386" s="160" t="s">
        <v>5083</v>
      </c>
      <c r="G386" s="160" t="s">
        <v>5084</v>
      </c>
      <c r="H386" s="160">
        <f t="shared" si="5"/>
        <v>13</v>
      </c>
      <c r="I386" s="160" t="s">
        <v>5085</v>
      </c>
    </row>
    <row r="387" spans="1:9" ht="15" hidden="1" customHeight="1">
      <c r="A387" s="168">
        <v>169</v>
      </c>
      <c r="B387" s="68" t="s">
        <v>3850</v>
      </c>
      <c r="C387" s="37">
        <v>131119301</v>
      </c>
      <c r="D387" s="174">
        <v>131119301</v>
      </c>
      <c r="E387" s="37" t="s">
        <v>3982</v>
      </c>
      <c r="F387" s="160" t="s">
        <v>5086</v>
      </c>
      <c r="G387" s="160" t="s">
        <v>5087</v>
      </c>
      <c r="H387" s="160">
        <f t="shared" si="5"/>
        <v>13</v>
      </c>
      <c r="I387" s="160" t="s">
        <v>5088</v>
      </c>
    </row>
    <row r="388" spans="1:9" ht="15" hidden="1" customHeight="1">
      <c r="A388" s="168">
        <v>359</v>
      </c>
      <c r="B388" s="68" t="s">
        <v>5089</v>
      </c>
      <c r="C388" s="37">
        <v>131642642</v>
      </c>
      <c r="D388" s="174">
        <v>131642642</v>
      </c>
      <c r="E388" s="37" t="s">
        <v>3982</v>
      </c>
      <c r="F388" s="160" t="s">
        <v>5090</v>
      </c>
      <c r="G388" s="160" t="s">
        <v>5091</v>
      </c>
      <c r="H388" s="160">
        <f t="shared" ref="H388:H420" si="6">+LEN(G388)</f>
        <v>13</v>
      </c>
      <c r="I388" s="160" t="s">
        <v>5092</v>
      </c>
    </row>
    <row r="389" spans="1:9" hidden="1">
      <c r="A389" s="212">
        <v>491</v>
      </c>
      <c r="B389" s="68" t="s">
        <v>5093</v>
      </c>
      <c r="C389" s="68">
        <v>132044444</v>
      </c>
      <c r="D389" s="174">
        <v>132044444</v>
      </c>
      <c r="E389" s="68" t="s">
        <v>3982</v>
      </c>
      <c r="F389" s="173" t="s">
        <v>5094</v>
      </c>
      <c r="G389" s="173" t="s">
        <v>5095</v>
      </c>
      <c r="H389" s="160">
        <f t="shared" si="6"/>
        <v>13</v>
      </c>
      <c r="I389" s="173" t="s">
        <v>5096</v>
      </c>
    </row>
    <row r="390" spans="1:9" ht="15" hidden="1" customHeight="1">
      <c r="A390" s="168">
        <v>119</v>
      </c>
      <c r="B390" s="68" t="s">
        <v>5097</v>
      </c>
      <c r="C390" s="37">
        <v>132257308</v>
      </c>
      <c r="D390" s="174">
        <v>132257308</v>
      </c>
      <c r="E390" s="37" t="s">
        <v>3982</v>
      </c>
      <c r="F390" s="160" t="s">
        <v>5098</v>
      </c>
      <c r="G390" s="160" t="s">
        <v>5099</v>
      </c>
      <c r="H390" s="160">
        <f t="shared" si="6"/>
        <v>13</v>
      </c>
      <c r="I390" s="160" t="s">
        <v>5100</v>
      </c>
    </row>
    <row r="391" spans="1:9" ht="15" hidden="1" customHeight="1">
      <c r="A391" s="168">
        <v>386</v>
      </c>
      <c r="B391" s="68" t="s">
        <v>1766</v>
      </c>
      <c r="C391" s="37">
        <v>1700146895</v>
      </c>
      <c r="D391" s="174" t="s">
        <v>5101</v>
      </c>
      <c r="E391" s="37" t="s">
        <v>3996</v>
      </c>
      <c r="F391" s="160" t="s">
        <v>1766</v>
      </c>
      <c r="G391" s="160" t="s">
        <v>5101</v>
      </c>
      <c r="H391" s="160">
        <f t="shared" si="6"/>
        <v>13</v>
      </c>
      <c r="I391" s="160" t="s">
        <v>5102</v>
      </c>
    </row>
    <row r="392" spans="1:9" hidden="1">
      <c r="A392" s="212">
        <v>438</v>
      </c>
      <c r="B392" s="68" t="s">
        <v>5103</v>
      </c>
      <c r="C392" s="68">
        <v>131718795</v>
      </c>
      <c r="D392" s="174">
        <v>131718795</v>
      </c>
      <c r="E392" s="68" t="s">
        <v>3982</v>
      </c>
      <c r="F392" s="173" t="s">
        <v>5104</v>
      </c>
      <c r="G392" s="173" t="s">
        <v>5105</v>
      </c>
      <c r="H392" s="160">
        <f t="shared" si="6"/>
        <v>13</v>
      </c>
      <c r="I392" s="173" t="s">
        <v>5106</v>
      </c>
    </row>
    <row r="393" spans="1:9" hidden="1">
      <c r="A393" s="212">
        <v>568</v>
      </c>
      <c r="B393" s="68" t="s">
        <v>3857</v>
      </c>
      <c r="C393" s="68">
        <v>132171802</v>
      </c>
      <c r="D393" s="174">
        <v>132171802</v>
      </c>
      <c r="E393" s="68" t="s">
        <v>3982</v>
      </c>
      <c r="F393" s="173" t="s">
        <v>5107</v>
      </c>
      <c r="G393" s="173" t="s">
        <v>5108</v>
      </c>
      <c r="H393" s="160">
        <f t="shared" si="6"/>
        <v>13</v>
      </c>
      <c r="I393" s="173" t="s">
        <v>5109</v>
      </c>
    </row>
    <row r="394" spans="1:9">
      <c r="A394" s="168">
        <v>398</v>
      </c>
      <c r="B394" s="176" t="s">
        <v>3864</v>
      </c>
      <c r="C394" s="37">
        <v>131666388</v>
      </c>
      <c r="D394" s="174">
        <v>131666388</v>
      </c>
      <c r="E394" s="37" t="s">
        <v>3982</v>
      </c>
      <c r="F394" s="160" t="e">
        <v>#N/A</v>
      </c>
      <c r="G394" s="160" t="e">
        <v>#N/A</v>
      </c>
      <c r="H394" s="160" t="e">
        <f t="shared" si="6"/>
        <v>#N/A</v>
      </c>
      <c r="I394" s="160" t="e">
        <v>#N/A</v>
      </c>
    </row>
    <row r="395" spans="1:9" hidden="1">
      <c r="A395" s="212">
        <v>461</v>
      </c>
      <c r="B395" s="68" t="s">
        <v>5110</v>
      </c>
      <c r="C395" s="68">
        <v>132249275</v>
      </c>
      <c r="D395" s="174">
        <v>132249275</v>
      </c>
      <c r="E395" s="68" t="s">
        <v>3982</v>
      </c>
      <c r="F395" s="173" t="s">
        <v>5111</v>
      </c>
      <c r="G395" s="173" t="s">
        <v>5112</v>
      </c>
      <c r="H395" s="160">
        <f t="shared" si="6"/>
        <v>13</v>
      </c>
      <c r="I395" s="173" t="s">
        <v>5113</v>
      </c>
    </row>
    <row r="396" spans="1:9" ht="15" hidden="1" customHeight="1">
      <c r="A396" s="168">
        <v>135</v>
      </c>
      <c r="B396" s="68" t="s">
        <v>3871</v>
      </c>
      <c r="C396" s="37">
        <v>131090648</v>
      </c>
      <c r="D396" s="174">
        <v>131090648</v>
      </c>
      <c r="E396" s="37" t="s">
        <v>3982</v>
      </c>
      <c r="F396" s="160" t="s">
        <v>5114</v>
      </c>
      <c r="G396" s="160" t="s">
        <v>5115</v>
      </c>
      <c r="H396" s="160">
        <f t="shared" si="6"/>
        <v>13</v>
      </c>
      <c r="I396" s="160" t="s">
        <v>5116</v>
      </c>
    </row>
    <row r="397" spans="1:9" ht="15" hidden="1" customHeight="1">
      <c r="A397" s="168">
        <v>67</v>
      </c>
      <c r="B397" s="68" t="s">
        <v>2738</v>
      </c>
      <c r="C397" s="37">
        <v>131045588</v>
      </c>
      <c r="D397" s="174">
        <v>131045588</v>
      </c>
      <c r="E397" s="37" t="s">
        <v>3982</v>
      </c>
      <c r="F397" s="160" t="s">
        <v>5117</v>
      </c>
      <c r="G397" s="160" t="s">
        <v>5118</v>
      </c>
      <c r="H397" s="160">
        <f t="shared" si="6"/>
        <v>13</v>
      </c>
      <c r="I397" s="160" t="s">
        <v>5119</v>
      </c>
    </row>
    <row r="398" spans="1:9" ht="15" hidden="1" customHeight="1">
      <c r="A398" s="168">
        <v>162</v>
      </c>
      <c r="B398" s="68" t="s">
        <v>997</v>
      </c>
      <c r="C398" s="169">
        <v>1000613735</v>
      </c>
      <c r="D398" s="174" t="s">
        <v>5120</v>
      </c>
      <c r="E398" s="37" t="s">
        <v>3996</v>
      </c>
      <c r="F398" s="160" t="s">
        <v>997</v>
      </c>
      <c r="G398" s="160" t="s">
        <v>5120</v>
      </c>
      <c r="H398" s="160">
        <f t="shared" si="6"/>
        <v>13</v>
      </c>
      <c r="I398" s="160" t="s">
        <v>5121</v>
      </c>
    </row>
    <row r="399" spans="1:9" ht="15" hidden="1" customHeight="1">
      <c r="A399" s="168">
        <v>471</v>
      </c>
      <c r="B399" s="68" t="s">
        <v>1021</v>
      </c>
      <c r="C399" s="37">
        <v>3104496702</v>
      </c>
      <c r="D399" s="174" t="s">
        <v>5122</v>
      </c>
      <c r="E399" s="37" t="s">
        <v>3996</v>
      </c>
      <c r="F399" s="160" t="s">
        <v>1021</v>
      </c>
      <c r="G399" s="160" t="s">
        <v>5122</v>
      </c>
      <c r="H399" s="160">
        <f t="shared" si="6"/>
        <v>13</v>
      </c>
      <c r="I399" s="160" t="s">
        <v>5123</v>
      </c>
    </row>
    <row r="400" spans="1:9" ht="15" hidden="1" customHeight="1">
      <c r="A400" s="168">
        <v>376</v>
      </c>
      <c r="B400" s="68" t="s">
        <v>1779</v>
      </c>
      <c r="C400" s="169">
        <v>2700082528</v>
      </c>
      <c r="D400" s="174" t="s">
        <v>5124</v>
      </c>
      <c r="E400" s="37" t="s">
        <v>3996</v>
      </c>
      <c r="F400" s="160" t="s">
        <v>1779</v>
      </c>
      <c r="G400" s="160" t="s">
        <v>5124</v>
      </c>
      <c r="H400" s="160">
        <f t="shared" si="6"/>
        <v>13</v>
      </c>
      <c r="I400" s="160" t="s">
        <v>5125</v>
      </c>
    </row>
    <row r="401" spans="1:9" ht="15" hidden="1" customHeight="1">
      <c r="A401" s="168">
        <v>468</v>
      </c>
      <c r="B401" s="68" t="s">
        <v>1037</v>
      </c>
      <c r="C401" s="37">
        <v>7600176122</v>
      </c>
      <c r="D401" s="174" t="s">
        <v>5126</v>
      </c>
      <c r="E401" s="37" t="s">
        <v>3996</v>
      </c>
      <c r="F401" s="160" t="s">
        <v>1037</v>
      </c>
      <c r="G401" s="160" t="s">
        <v>5126</v>
      </c>
      <c r="H401" s="160">
        <f t="shared" si="6"/>
        <v>13</v>
      </c>
      <c r="I401" s="160" t="s">
        <v>5127</v>
      </c>
    </row>
    <row r="402" spans="1:9" ht="15" hidden="1" customHeight="1">
      <c r="A402" s="168">
        <v>523</v>
      </c>
      <c r="B402" s="68" t="s">
        <v>1056</v>
      </c>
      <c r="C402" s="37">
        <v>7600206788</v>
      </c>
      <c r="D402" s="174" t="s">
        <v>5128</v>
      </c>
      <c r="E402" s="37" t="s">
        <v>3996</v>
      </c>
      <c r="F402" s="160" t="s">
        <v>1056</v>
      </c>
      <c r="G402" s="160" t="s">
        <v>5128</v>
      </c>
      <c r="H402" s="160">
        <f t="shared" si="6"/>
        <v>13</v>
      </c>
      <c r="I402" s="160" t="s">
        <v>5129</v>
      </c>
    </row>
    <row r="403" spans="1:9" ht="15" hidden="1" customHeight="1">
      <c r="A403" s="168">
        <v>411</v>
      </c>
      <c r="B403" s="68" t="s">
        <v>1791</v>
      </c>
      <c r="C403" s="37">
        <v>115512816</v>
      </c>
      <c r="D403" s="174" t="s">
        <v>5130</v>
      </c>
      <c r="E403" s="37" t="s">
        <v>3996</v>
      </c>
      <c r="F403" s="160" t="s">
        <v>1791</v>
      </c>
      <c r="G403" s="160" t="s">
        <v>5130</v>
      </c>
      <c r="H403" s="160">
        <f t="shared" si="6"/>
        <v>13</v>
      </c>
      <c r="I403" s="160" t="s">
        <v>5131</v>
      </c>
    </row>
    <row r="404" spans="1:9" ht="15" hidden="1" customHeight="1">
      <c r="A404" s="168">
        <v>94</v>
      </c>
      <c r="B404" s="68" t="s">
        <v>5132</v>
      </c>
      <c r="C404" s="169">
        <v>7900164240</v>
      </c>
      <c r="D404" s="174" t="s">
        <v>5133</v>
      </c>
      <c r="E404" s="37" t="s">
        <v>3996</v>
      </c>
      <c r="F404" s="160" t="s">
        <v>5132</v>
      </c>
      <c r="G404" s="160" t="s">
        <v>5133</v>
      </c>
      <c r="H404" s="160">
        <f t="shared" si="6"/>
        <v>13</v>
      </c>
      <c r="I404" s="160" t="s">
        <v>5134</v>
      </c>
    </row>
    <row r="405" spans="1:9" ht="15" hidden="1" customHeight="1">
      <c r="A405" s="168">
        <v>48</v>
      </c>
      <c r="B405" s="68" t="s">
        <v>5135</v>
      </c>
      <c r="C405" s="169">
        <v>22300898552</v>
      </c>
      <c r="D405" s="174" t="s">
        <v>5136</v>
      </c>
      <c r="E405" s="37" t="s">
        <v>3996</v>
      </c>
      <c r="F405" s="160" t="s">
        <v>5135</v>
      </c>
      <c r="G405" s="160" t="s">
        <v>5136</v>
      </c>
      <c r="H405" s="160">
        <f t="shared" si="6"/>
        <v>13</v>
      </c>
      <c r="I405" s="160">
        <v>0</v>
      </c>
    </row>
    <row r="406" spans="1:9" ht="15" hidden="1" customHeight="1">
      <c r="A406" s="168">
        <v>4</v>
      </c>
      <c r="B406" s="68" t="s">
        <v>1072</v>
      </c>
      <c r="C406" s="169">
        <v>1201283023</v>
      </c>
      <c r="D406" s="174" t="s">
        <v>5137</v>
      </c>
      <c r="E406" s="37" t="s">
        <v>3996</v>
      </c>
      <c r="F406" s="160" t="s">
        <v>1072</v>
      </c>
      <c r="G406" s="160" t="s">
        <v>5137</v>
      </c>
      <c r="H406" s="160">
        <f t="shared" si="6"/>
        <v>13</v>
      </c>
      <c r="I406" s="160" t="s">
        <v>5138</v>
      </c>
    </row>
    <row r="407" spans="1:9" ht="15" hidden="1" customHeight="1">
      <c r="A407" s="168">
        <v>43</v>
      </c>
      <c r="B407" s="68" t="s">
        <v>1087</v>
      </c>
      <c r="C407" s="169">
        <v>1200632881</v>
      </c>
      <c r="D407" s="174" t="s">
        <v>5139</v>
      </c>
      <c r="E407" s="37" t="s">
        <v>3996</v>
      </c>
      <c r="F407" s="160" t="s">
        <v>1087</v>
      </c>
      <c r="G407" s="160" t="s">
        <v>5139</v>
      </c>
      <c r="H407" s="160">
        <f t="shared" si="6"/>
        <v>13</v>
      </c>
      <c r="I407" s="160" t="s">
        <v>5140</v>
      </c>
    </row>
    <row r="408" spans="1:9" ht="15" hidden="1" customHeight="1">
      <c r="A408" s="168">
        <v>112</v>
      </c>
      <c r="B408" s="68" t="s">
        <v>5141</v>
      </c>
      <c r="C408" s="169">
        <v>117034124</v>
      </c>
      <c r="D408" s="174" t="s">
        <v>5142</v>
      </c>
      <c r="E408" s="37" t="s">
        <v>3996</v>
      </c>
      <c r="F408" s="160" t="s">
        <v>5141</v>
      </c>
      <c r="G408" s="160" t="s">
        <v>5142</v>
      </c>
      <c r="H408" s="160">
        <f t="shared" si="6"/>
        <v>13</v>
      </c>
      <c r="I408" s="160" t="s">
        <v>5143</v>
      </c>
    </row>
    <row r="409" spans="1:9" ht="15" hidden="1" customHeight="1">
      <c r="A409" s="168">
        <v>209</v>
      </c>
      <c r="B409" s="68" t="s">
        <v>5144</v>
      </c>
      <c r="C409" s="169">
        <v>1300044284</v>
      </c>
      <c r="D409" s="174" t="s">
        <v>5145</v>
      </c>
      <c r="E409" s="37" t="s">
        <v>3996</v>
      </c>
      <c r="F409" s="160" t="s">
        <v>5144</v>
      </c>
      <c r="G409" s="160" t="s">
        <v>5145</v>
      </c>
      <c r="H409" s="160">
        <f t="shared" si="6"/>
        <v>13</v>
      </c>
      <c r="I409" s="160" t="s">
        <v>5146</v>
      </c>
    </row>
    <row r="410" spans="1:9" ht="15" hidden="1" customHeight="1">
      <c r="A410" s="168">
        <v>126</v>
      </c>
      <c r="B410" s="68" t="s">
        <v>1098</v>
      </c>
      <c r="C410" s="169">
        <v>7600146323</v>
      </c>
      <c r="D410" s="174" t="s">
        <v>5147</v>
      </c>
      <c r="E410" s="37" t="s">
        <v>3996</v>
      </c>
      <c r="F410" s="160" t="s">
        <v>1098</v>
      </c>
      <c r="G410" s="160" t="s">
        <v>5147</v>
      </c>
      <c r="H410" s="160">
        <f t="shared" si="6"/>
        <v>13</v>
      </c>
      <c r="I410" s="160" t="s">
        <v>5148</v>
      </c>
    </row>
    <row r="411" spans="1:9" ht="15" hidden="1" customHeight="1">
      <c r="A411" s="168">
        <v>238</v>
      </c>
      <c r="B411" s="68" t="s">
        <v>5149</v>
      </c>
      <c r="C411" s="37">
        <v>131286722</v>
      </c>
      <c r="D411" s="174">
        <v>131286722</v>
      </c>
      <c r="E411" s="37" t="s">
        <v>3982</v>
      </c>
      <c r="F411" s="160" t="s">
        <v>5150</v>
      </c>
      <c r="G411" s="160" t="s">
        <v>5151</v>
      </c>
      <c r="H411" s="160">
        <f t="shared" si="6"/>
        <v>13</v>
      </c>
      <c r="I411" s="160" t="s">
        <v>5152</v>
      </c>
    </row>
    <row r="412" spans="1:9" ht="15" hidden="1" customHeight="1">
      <c r="A412" s="168">
        <v>311</v>
      </c>
      <c r="B412" s="68" t="s">
        <v>1802</v>
      </c>
      <c r="C412" s="169">
        <v>1700135815</v>
      </c>
      <c r="D412" s="174" t="s">
        <v>5153</v>
      </c>
      <c r="E412" s="37" t="s">
        <v>3996</v>
      </c>
      <c r="F412" s="160" t="s">
        <v>1802</v>
      </c>
      <c r="G412" s="160" t="s">
        <v>5153</v>
      </c>
      <c r="H412" s="160">
        <f t="shared" si="6"/>
        <v>13</v>
      </c>
      <c r="I412" s="160" t="s">
        <v>5154</v>
      </c>
    </row>
    <row r="413" spans="1:9" ht="15" hidden="1" customHeight="1">
      <c r="A413" s="168">
        <v>190</v>
      </c>
      <c r="B413" s="68" t="s">
        <v>5155</v>
      </c>
      <c r="C413" s="169">
        <v>1201146204</v>
      </c>
      <c r="D413" s="174" t="s">
        <v>5156</v>
      </c>
      <c r="E413" s="37" t="s">
        <v>3996</v>
      </c>
      <c r="F413" s="160" t="s">
        <v>5155</v>
      </c>
      <c r="G413" s="160" t="s">
        <v>5156</v>
      </c>
      <c r="H413" s="160">
        <f t="shared" si="6"/>
        <v>13</v>
      </c>
      <c r="I413" s="160" t="s">
        <v>5157</v>
      </c>
    </row>
    <row r="414" spans="1:9" ht="15" hidden="1" customHeight="1">
      <c r="A414" s="168">
        <v>299</v>
      </c>
      <c r="B414" s="68" t="s">
        <v>1816</v>
      </c>
      <c r="C414" s="169">
        <v>101767374</v>
      </c>
      <c r="D414" s="174" t="s">
        <v>5158</v>
      </c>
      <c r="E414" s="37" t="s">
        <v>3996</v>
      </c>
      <c r="F414" s="160" t="s">
        <v>1816</v>
      </c>
      <c r="G414" s="160" t="s">
        <v>5158</v>
      </c>
      <c r="H414" s="160">
        <f t="shared" si="6"/>
        <v>13</v>
      </c>
      <c r="I414" s="160" t="s">
        <v>5159</v>
      </c>
    </row>
    <row r="415" spans="1:9" ht="15" hidden="1" customHeight="1">
      <c r="A415" s="168">
        <v>240</v>
      </c>
      <c r="B415" s="68" t="s">
        <v>5160</v>
      </c>
      <c r="C415" s="169">
        <v>1000040798</v>
      </c>
      <c r="D415" s="174" t="s">
        <v>5161</v>
      </c>
      <c r="E415" s="37" t="s">
        <v>3996</v>
      </c>
      <c r="F415" s="160" t="s">
        <v>5160</v>
      </c>
      <c r="G415" s="160" t="s">
        <v>5161</v>
      </c>
      <c r="H415" s="160">
        <f t="shared" si="6"/>
        <v>13</v>
      </c>
      <c r="I415" s="160" t="s">
        <v>5162</v>
      </c>
    </row>
    <row r="416" spans="1:9" ht="15" hidden="1" customHeight="1">
      <c r="A416" s="168">
        <v>314</v>
      </c>
      <c r="B416" s="68" t="s">
        <v>3893</v>
      </c>
      <c r="C416" s="37">
        <v>132226552</v>
      </c>
      <c r="D416" s="174">
        <v>132226552</v>
      </c>
      <c r="E416" s="37" t="s">
        <v>3982</v>
      </c>
      <c r="F416" s="160" t="s">
        <v>5163</v>
      </c>
      <c r="G416" s="160" t="s">
        <v>5164</v>
      </c>
      <c r="H416" s="160">
        <f t="shared" si="6"/>
        <v>13</v>
      </c>
      <c r="I416" s="160" t="s">
        <v>5165</v>
      </c>
    </row>
    <row r="417" spans="1:9" ht="15" hidden="1" customHeight="1">
      <c r="A417" s="168">
        <v>326</v>
      </c>
      <c r="B417" s="68" t="s">
        <v>5166</v>
      </c>
      <c r="C417" s="169">
        <v>1001039716</v>
      </c>
      <c r="D417" s="174" t="s">
        <v>5167</v>
      </c>
      <c r="E417" s="37" t="s">
        <v>3996</v>
      </c>
      <c r="F417" s="160" t="s">
        <v>5166</v>
      </c>
      <c r="G417" s="160" t="s">
        <v>5167</v>
      </c>
      <c r="H417" s="160">
        <f t="shared" si="6"/>
        <v>13</v>
      </c>
      <c r="I417" s="160" t="s">
        <v>5168</v>
      </c>
    </row>
    <row r="418" spans="1:9" ht="15" hidden="1" customHeight="1">
      <c r="A418" s="168">
        <v>364</v>
      </c>
      <c r="B418" s="68" t="s">
        <v>5169</v>
      </c>
      <c r="C418" s="37">
        <v>130769664</v>
      </c>
      <c r="D418" s="174">
        <v>130769664</v>
      </c>
      <c r="E418" s="37" t="s">
        <v>3982</v>
      </c>
      <c r="F418" s="160" t="s">
        <v>5170</v>
      </c>
      <c r="G418" s="160" t="s">
        <v>5171</v>
      </c>
      <c r="H418" s="160">
        <f t="shared" si="6"/>
        <v>13</v>
      </c>
      <c r="I418" s="160" t="s">
        <v>5172</v>
      </c>
    </row>
    <row r="419" spans="1:9" hidden="1">
      <c r="A419" s="212">
        <v>432</v>
      </c>
      <c r="B419" s="68" t="s">
        <v>3899</v>
      </c>
      <c r="C419" s="68">
        <v>131169791</v>
      </c>
      <c r="D419" s="174">
        <v>131169791</v>
      </c>
      <c r="E419" s="68" t="s">
        <v>3982</v>
      </c>
      <c r="F419" s="173" t="s">
        <v>5173</v>
      </c>
      <c r="G419" s="173" t="s">
        <v>5174</v>
      </c>
      <c r="H419" s="160">
        <f t="shared" si="6"/>
        <v>13</v>
      </c>
      <c r="I419" s="173" t="s">
        <v>5175</v>
      </c>
    </row>
    <row r="420" spans="1:9" ht="15" customHeight="1">
      <c r="A420" s="160"/>
      <c r="B420" s="176" t="s">
        <v>2909</v>
      </c>
      <c r="C420" s="37">
        <v>131480901</v>
      </c>
      <c r="D420" s="37">
        <v>131480901</v>
      </c>
      <c r="E420" s="37" t="s">
        <v>3982</v>
      </c>
      <c r="F420" s="160"/>
      <c r="G420" s="160"/>
      <c r="H420" s="160">
        <f t="shared" si="6"/>
        <v>0</v>
      </c>
      <c r="I420" s="160">
        <v>0</v>
      </c>
    </row>
  </sheetData>
  <autoFilter ref="A1:I420" xr:uid="{00000000-0009-0000-0000-00000A000000}">
    <filterColumn colId="1">
      <colorFilter dxfId="1032" cellColor="0"/>
    </filterColumn>
  </autoFilter>
  <conditionalFormatting sqref="B2:B417">
    <cfRule type="duplicateValues" dxfId="1036" priority="8"/>
  </conditionalFormatting>
  <conditionalFormatting sqref="B418">
    <cfRule type="duplicateValues" dxfId="1035" priority="3"/>
  </conditionalFormatting>
  <conditionalFormatting sqref="B419">
    <cfRule type="duplicateValues" dxfId="1034" priority="2"/>
  </conditionalFormatting>
  <conditionalFormatting sqref="B420">
    <cfRule type="duplicateValues" dxfId="1033" priority="1"/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G937"/>
  <sheetViews>
    <sheetView workbookViewId="0">
      <selection activeCell="C18" sqref="C18"/>
    </sheetView>
  </sheetViews>
  <sheetFormatPr defaultColWidth="11.42578125" defaultRowHeight="15"/>
  <cols>
    <col min="1" max="1" width="8.85546875" bestFit="1" customWidth="1"/>
    <col min="2" max="2" width="8.7109375" bestFit="1" customWidth="1"/>
    <col min="3" max="3" width="65.140625" bestFit="1" customWidth="1"/>
    <col min="4" max="4" width="26" customWidth="1"/>
    <col min="5" max="5" width="66.140625" style="40" bestFit="1" customWidth="1"/>
    <col min="6" max="6" width="13.42578125" style="40" bestFit="1" customWidth="1"/>
    <col min="7" max="7" width="20.28515625" customWidth="1"/>
  </cols>
  <sheetData>
    <row r="1" spans="1:7" ht="32.25" thickBot="1">
      <c r="A1" s="1" t="s">
        <v>5176</v>
      </c>
      <c r="B1" s="2" t="s">
        <v>5177</v>
      </c>
      <c r="C1" s="3" t="s">
        <v>19</v>
      </c>
      <c r="D1" s="4" t="s">
        <v>20</v>
      </c>
      <c r="E1" s="4" t="s">
        <v>5178</v>
      </c>
      <c r="F1" s="4" t="s">
        <v>13</v>
      </c>
      <c r="G1" s="5" t="s">
        <v>5179</v>
      </c>
    </row>
    <row r="2" spans="1:7" ht="15.75">
      <c r="A2" s="43" t="s">
        <v>5180</v>
      </c>
      <c r="B2" s="10" t="s">
        <v>5181</v>
      </c>
      <c r="C2" s="75" t="s">
        <v>5182</v>
      </c>
      <c r="D2" s="55">
        <v>108</v>
      </c>
      <c r="E2" s="27" t="s">
        <v>5183</v>
      </c>
      <c r="F2" s="74">
        <v>105368021</v>
      </c>
      <c r="G2" s="27" t="s">
        <v>5184</v>
      </c>
    </row>
    <row r="3" spans="1:7" ht="15.75">
      <c r="A3" s="45" t="s">
        <v>5185</v>
      </c>
      <c r="B3" s="10" t="s">
        <v>5181</v>
      </c>
      <c r="C3" s="75" t="s">
        <v>5186</v>
      </c>
      <c r="D3" s="32">
        <v>144</v>
      </c>
      <c r="E3" s="37" t="s">
        <v>5183</v>
      </c>
      <c r="F3" s="74">
        <v>105368021</v>
      </c>
      <c r="G3" s="27" t="s">
        <v>5184</v>
      </c>
    </row>
    <row r="4" spans="1:7" ht="15.75">
      <c r="A4" s="45" t="s">
        <v>5187</v>
      </c>
      <c r="B4" s="10" t="s">
        <v>5181</v>
      </c>
      <c r="C4" s="53" t="s">
        <v>5188</v>
      </c>
      <c r="D4" s="32">
        <v>55</v>
      </c>
      <c r="E4" s="37" t="s">
        <v>5183</v>
      </c>
      <c r="F4" s="74">
        <v>105368021</v>
      </c>
      <c r="G4" s="27" t="s">
        <v>5184</v>
      </c>
    </row>
    <row r="5" spans="1:7" ht="15.75">
      <c r="A5" s="45" t="s">
        <v>5189</v>
      </c>
      <c r="B5" s="10" t="s">
        <v>5181</v>
      </c>
      <c r="C5" s="53" t="s">
        <v>5190</v>
      </c>
      <c r="D5" s="32">
        <v>174</v>
      </c>
      <c r="E5" s="37" t="s">
        <v>5183</v>
      </c>
      <c r="F5" s="74">
        <v>105368021</v>
      </c>
      <c r="G5" s="27" t="s">
        <v>5184</v>
      </c>
    </row>
    <row r="6" spans="1:7" ht="15.75">
      <c r="A6" s="8" t="s">
        <v>5191</v>
      </c>
      <c r="B6" s="10" t="s">
        <v>5192</v>
      </c>
      <c r="C6" s="6" t="s">
        <v>5193</v>
      </c>
      <c r="D6" s="11">
        <v>118</v>
      </c>
      <c r="E6" s="9" t="s">
        <v>2753</v>
      </c>
      <c r="F6" s="9">
        <v>131454941</v>
      </c>
      <c r="G6" s="7" t="s">
        <v>5194</v>
      </c>
    </row>
    <row r="7" spans="1:7" ht="15.75">
      <c r="A7" s="8" t="s">
        <v>5195</v>
      </c>
      <c r="B7" s="10" t="s">
        <v>5192</v>
      </c>
      <c r="C7" s="6" t="s">
        <v>5196</v>
      </c>
      <c r="D7" s="11">
        <v>35</v>
      </c>
      <c r="E7" s="9" t="s">
        <v>2753</v>
      </c>
      <c r="F7" s="9">
        <v>131454941</v>
      </c>
      <c r="G7" s="7" t="s">
        <v>5194</v>
      </c>
    </row>
    <row r="8" spans="1:7" ht="15.75">
      <c r="A8" s="8" t="s">
        <v>5197</v>
      </c>
      <c r="B8" s="10" t="s">
        <v>5192</v>
      </c>
      <c r="C8" s="6" t="s">
        <v>5198</v>
      </c>
      <c r="D8" s="11">
        <v>77</v>
      </c>
      <c r="E8" s="9" t="s">
        <v>2753</v>
      </c>
      <c r="F8" s="9">
        <v>131454941</v>
      </c>
      <c r="G8" s="7" t="s">
        <v>5194</v>
      </c>
    </row>
    <row r="9" spans="1:7" ht="15.75">
      <c r="A9" s="8" t="s">
        <v>5199</v>
      </c>
      <c r="B9" s="10" t="s">
        <v>5192</v>
      </c>
      <c r="C9" s="6" t="s">
        <v>5200</v>
      </c>
      <c r="D9" s="11">
        <v>57</v>
      </c>
      <c r="E9" s="9" t="s">
        <v>2753</v>
      </c>
      <c r="F9" s="9">
        <v>131454941</v>
      </c>
      <c r="G9" s="7" t="s">
        <v>5194</v>
      </c>
    </row>
    <row r="10" spans="1:7" ht="15.75">
      <c r="A10" s="8" t="s">
        <v>5201</v>
      </c>
      <c r="B10" s="10" t="s">
        <v>5192</v>
      </c>
      <c r="C10" s="6" t="s">
        <v>5202</v>
      </c>
      <c r="D10" s="11">
        <v>38</v>
      </c>
      <c r="E10" s="9" t="s">
        <v>2753</v>
      </c>
      <c r="F10" s="9">
        <v>131454941</v>
      </c>
      <c r="G10" s="7" t="s">
        <v>5194</v>
      </c>
    </row>
    <row r="11" spans="1:7" ht="15.75">
      <c r="A11" s="8" t="s">
        <v>5203</v>
      </c>
      <c r="B11" s="10" t="s">
        <v>5192</v>
      </c>
      <c r="C11" s="6" t="s">
        <v>5204</v>
      </c>
      <c r="D11" s="11">
        <v>28</v>
      </c>
      <c r="E11" s="9" t="s">
        <v>2753</v>
      </c>
      <c r="F11" s="9">
        <v>131454941</v>
      </c>
      <c r="G11" s="7" t="s">
        <v>5194</v>
      </c>
    </row>
    <row r="12" spans="1:7" ht="15.75">
      <c r="A12" s="45" t="s">
        <v>5205</v>
      </c>
      <c r="B12" s="10" t="s">
        <v>5206</v>
      </c>
      <c r="C12" s="53" t="s">
        <v>5207</v>
      </c>
      <c r="D12" s="30">
        <v>124</v>
      </c>
      <c r="E12" s="68" t="s">
        <v>131</v>
      </c>
      <c r="F12" s="31">
        <v>1200525093</v>
      </c>
      <c r="G12" s="27" t="s">
        <v>5184</v>
      </c>
    </row>
    <row r="13" spans="1:7" ht="15.75">
      <c r="A13" s="45" t="s">
        <v>5208</v>
      </c>
      <c r="B13" s="10" t="s">
        <v>5206</v>
      </c>
      <c r="C13" s="53" t="s">
        <v>5209</v>
      </c>
      <c r="D13" s="30">
        <v>25</v>
      </c>
      <c r="E13" s="68" t="s">
        <v>131</v>
      </c>
      <c r="F13" s="31">
        <v>1200525093</v>
      </c>
      <c r="G13" s="27" t="s">
        <v>5184</v>
      </c>
    </row>
    <row r="14" spans="1:7" ht="15.75">
      <c r="A14" s="45" t="s">
        <v>5210</v>
      </c>
      <c r="B14" s="10" t="s">
        <v>5206</v>
      </c>
      <c r="C14" s="53" t="s">
        <v>5211</v>
      </c>
      <c r="D14" s="30">
        <v>27</v>
      </c>
      <c r="E14" s="68" t="s">
        <v>131</v>
      </c>
      <c r="F14" s="31">
        <v>1200525093</v>
      </c>
      <c r="G14" s="27" t="s">
        <v>5184</v>
      </c>
    </row>
    <row r="15" spans="1:7" ht="15.75">
      <c r="A15" s="45" t="s">
        <v>5212</v>
      </c>
      <c r="B15" s="10" t="s">
        <v>5206</v>
      </c>
      <c r="C15" s="53" t="s">
        <v>5213</v>
      </c>
      <c r="D15" s="30">
        <v>36</v>
      </c>
      <c r="E15" s="68" t="s">
        <v>131</v>
      </c>
      <c r="F15" s="31">
        <v>1200525093</v>
      </c>
      <c r="G15" s="27" t="s">
        <v>5184</v>
      </c>
    </row>
    <row r="16" spans="1:7" ht="15.75">
      <c r="A16" s="45" t="s">
        <v>5214</v>
      </c>
      <c r="B16" s="10" t="s">
        <v>5206</v>
      </c>
      <c r="C16" s="53" t="s">
        <v>5215</v>
      </c>
      <c r="D16" s="30">
        <v>44</v>
      </c>
      <c r="E16" s="68" t="s">
        <v>131</v>
      </c>
      <c r="F16" s="31">
        <v>1200525093</v>
      </c>
      <c r="G16" s="27" t="s">
        <v>5184</v>
      </c>
    </row>
    <row r="17" spans="1:7" ht="15.75">
      <c r="A17" s="45" t="s">
        <v>5216</v>
      </c>
      <c r="B17" s="10" t="s">
        <v>5217</v>
      </c>
      <c r="C17" s="53" t="s">
        <v>5218</v>
      </c>
      <c r="D17" s="30">
        <v>88</v>
      </c>
      <c r="E17" s="68" t="s">
        <v>155</v>
      </c>
      <c r="F17" s="31">
        <v>7300170482</v>
      </c>
      <c r="G17" s="27" t="s">
        <v>5184</v>
      </c>
    </row>
    <row r="18" spans="1:7" ht="15.75">
      <c r="A18" s="45" t="s">
        <v>5219</v>
      </c>
      <c r="B18" s="10" t="s">
        <v>5217</v>
      </c>
      <c r="C18" s="53" t="s">
        <v>5220</v>
      </c>
      <c r="D18" s="30">
        <v>42</v>
      </c>
      <c r="E18" s="68" t="s">
        <v>155</v>
      </c>
      <c r="F18" s="31">
        <v>7300170482</v>
      </c>
      <c r="G18" s="27" t="s">
        <v>5184</v>
      </c>
    </row>
    <row r="19" spans="1:7" ht="15.75">
      <c r="A19" s="45" t="s">
        <v>5221</v>
      </c>
      <c r="B19" s="10" t="s">
        <v>5217</v>
      </c>
      <c r="C19" s="53" t="s">
        <v>5222</v>
      </c>
      <c r="D19" s="30">
        <v>14</v>
      </c>
      <c r="E19" s="68" t="s">
        <v>155</v>
      </c>
      <c r="F19" s="31">
        <v>7300170482</v>
      </c>
      <c r="G19" s="27" t="s">
        <v>5184</v>
      </c>
    </row>
    <row r="20" spans="1:7" ht="15.75">
      <c r="A20" s="45" t="s">
        <v>5223</v>
      </c>
      <c r="B20" s="10" t="s">
        <v>5217</v>
      </c>
      <c r="C20" s="53" t="s">
        <v>5224</v>
      </c>
      <c r="D20" s="30">
        <v>15</v>
      </c>
      <c r="E20" s="68" t="s">
        <v>155</v>
      </c>
      <c r="F20" s="31">
        <v>7300170482</v>
      </c>
      <c r="G20" s="27" t="s">
        <v>5184</v>
      </c>
    </row>
    <row r="21" spans="1:7" ht="15.75">
      <c r="A21" s="45" t="s">
        <v>5225</v>
      </c>
      <c r="B21" s="10" t="s">
        <v>5217</v>
      </c>
      <c r="C21" s="53" t="s">
        <v>5226</v>
      </c>
      <c r="D21" s="30">
        <v>52</v>
      </c>
      <c r="E21" s="68" t="s">
        <v>155</v>
      </c>
      <c r="F21" s="31">
        <v>7300170482</v>
      </c>
      <c r="G21" s="27" t="s">
        <v>5184</v>
      </c>
    </row>
    <row r="22" spans="1:7" ht="15.75">
      <c r="A22" s="45" t="s">
        <v>5227</v>
      </c>
      <c r="B22" s="10" t="s">
        <v>5217</v>
      </c>
      <c r="C22" s="53" t="s">
        <v>5228</v>
      </c>
      <c r="D22" s="30">
        <v>6</v>
      </c>
      <c r="E22" s="68" t="s">
        <v>155</v>
      </c>
      <c r="F22" s="31">
        <v>7300170482</v>
      </c>
      <c r="G22" s="27" t="s">
        <v>5184</v>
      </c>
    </row>
    <row r="23" spans="1:7" ht="15.75">
      <c r="A23" s="45" t="s">
        <v>5229</v>
      </c>
      <c r="B23" s="10" t="s">
        <v>5217</v>
      </c>
      <c r="C23" s="53" t="s">
        <v>5230</v>
      </c>
      <c r="D23" s="30">
        <v>97</v>
      </c>
      <c r="E23" s="68" t="s">
        <v>155</v>
      </c>
      <c r="F23" s="31">
        <v>7300170482</v>
      </c>
      <c r="G23" s="27" t="s">
        <v>5184</v>
      </c>
    </row>
    <row r="24" spans="1:7" ht="15.75">
      <c r="A24" s="45" t="s">
        <v>5231</v>
      </c>
      <c r="B24" s="10" t="s">
        <v>5217</v>
      </c>
      <c r="C24" s="53" t="s">
        <v>5232</v>
      </c>
      <c r="D24" s="30">
        <v>11</v>
      </c>
      <c r="E24" s="68" t="s">
        <v>155</v>
      </c>
      <c r="F24" s="31">
        <v>7300170482</v>
      </c>
      <c r="G24" s="27" t="s">
        <v>5184</v>
      </c>
    </row>
    <row r="25" spans="1:7" ht="15.75">
      <c r="A25" s="45" t="s">
        <v>5233</v>
      </c>
      <c r="B25" s="10" t="s">
        <v>5217</v>
      </c>
      <c r="C25" s="53" t="s">
        <v>5234</v>
      </c>
      <c r="D25" s="30">
        <v>8</v>
      </c>
      <c r="E25" s="68" t="s">
        <v>155</v>
      </c>
      <c r="F25" s="31">
        <v>7300170482</v>
      </c>
      <c r="G25" s="27" t="s">
        <v>5184</v>
      </c>
    </row>
    <row r="26" spans="1:7" ht="15.75">
      <c r="A26" s="45" t="s">
        <v>5235</v>
      </c>
      <c r="B26" s="10" t="s">
        <v>5217</v>
      </c>
      <c r="C26" s="53" t="s">
        <v>5236</v>
      </c>
      <c r="D26" s="30">
        <v>13</v>
      </c>
      <c r="E26" s="68" t="s">
        <v>155</v>
      </c>
      <c r="F26" s="31">
        <v>7300170482</v>
      </c>
      <c r="G26" s="27" t="s">
        <v>5184</v>
      </c>
    </row>
    <row r="27" spans="1:7" ht="15.75">
      <c r="A27" s="45" t="s">
        <v>5237</v>
      </c>
      <c r="B27" s="10" t="s">
        <v>5217</v>
      </c>
      <c r="C27" s="53" t="s">
        <v>5238</v>
      </c>
      <c r="D27" s="30">
        <v>11</v>
      </c>
      <c r="E27" s="68" t="s">
        <v>155</v>
      </c>
      <c r="F27" s="31">
        <v>7300170482</v>
      </c>
      <c r="G27" s="27" t="s">
        <v>5184</v>
      </c>
    </row>
    <row r="28" spans="1:7" ht="15.75">
      <c r="A28" s="45" t="s">
        <v>5239</v>
      </c>
      <c r="B28" s="10" t="s">
        <v>5206</v>
      </c>
      <c r="C28" s="53" t="s">
        <v>5240</v>
      </c>
      <c r="D28" s="30">
        <v>39</v>
      </c>
      <c r="E28" s="68" t="s">
        <v>187</v>
      </c>
      <c r="F28" s="31">
        <v>1200891735</v>
      </c>
      <c r="G28" s="27" t="s">
        <v>5184</v>
      </c>
    </row>
    <row r="29" spans="1:7" ht="15.75">
      <c r="A29" s="45" t="s">
        <v>5241</v>
      </c>
      <c r="B29" s="10" t="s">
        <v>5206</v>
      </c>
      <c r="C29" s="53" t="s">
        <v>5242</v>
      </c>
      <c r="D29" s="30">
        <v>162</v>
      </c>
      <c r="E29" s="68" t="s">
        <v>187</v>
      </c>
      <c r="F29" s="31">
        <v>1200891735</v>
      </c>
      <c r="G29" s="27" t="s">
        <v>5184</v>
      </c>
    </row>
    <row r="30" spans="1:7" ht="15.75">
      <c r="A30" s="8" t="s">
        <v>5243</v>
      </c>
      <c r="B30" s="10" t="s">
        <v>5244</v>
      </c>
      <c r="C30" s="6" t="s">
        <v>5245</v>
      </c>
      <c r="D30" s="9">
        <v>615</v>
      </c>
      <c r="E30" s="9" t="s">
        <v>2771</v>
      </c>
      <c r="F30" s="9">
        <v>131939181</v>
      </c>
      <c r="G30" s="7" t="s">
        <v>5194</v>
      </c>
    </row>
    <row r="31" spans="1:7" ht="15.75">
      <c r="A31" s="45" t="s">
        <v>5246</v>
      </c>
      <c r="B31" s="10" t="s">
        <v>5247</v>
      </c>
      <c r="C31" s="53" t="s">
        <v>5248</v>
      </c>
      <c r="D31" s="32">
        <v>317</v>
      </c>
      <c r="E31" s="68" t="s">
        <v>1827</v>
      </c>
      <c r="F31" s="31">
        <v>131033857</v>
      </c>
      <c r="G31" s="27" t="s">
        <v>5184</v>
      </c>
    </row>
    <row r="32" spans="1:7" ht="15.75">
      <c r="A32" s="45" t="s">
        <v>5249</v>
      </c>
      <c r="B32" s="10" t="s">
        <v>5250</v>
      </c>
      <c r="C32" s="53" t="s">
        <v>5251</v>
      </c>
      <c r="D32" s="32">
        <v>105</v>
      </c>
      <c r="E32" s="36" t="s">
        <v>1839</v>
      </c>
      <c r="F32" s="36">
        <v>132286448</v>
      </c>
      <c r="G32" s="27" t="s">
        <v>5184</v>
      </c>
    </row>
    <row r="33" spans="1:7" ht="15.75">
      <c r="A33" s="45" t="s">
        <v>5252</v>
      </c>
      <c r="B33" s="10" t="s">
        <v>5250</v>
      </c>
      <c r="C33" s="53" t="s">
        <v>5253</v>
      </c>
      <c r="D33" s="32">
        <v>88</v>
      </c>
      <c r="E33" s="36" t="s">
        <v>1839</v>
      </c>
      <c r="F33" s="36">
        <v>132286448</v>
      </c>
      <c r="G33" s="27" t="s">
        <v>5184</v>
      </c>
    </row>
    <row r="34" spans="1:7" ht="15.75">
      <c r="A34" s="45" t="s">
        <v>5254</v>
      </c>
      <c r="B34" s="10" t="s">
        <v>5250</v>
      </c>
      <c r="C34" s="53" t="s">
        <v>5255</v>
      </c>
      <c r="D34" s="32">
        <v>53</v>
      </c>
      <c r="E34" s="36" t="s">
        <v>1839</v>
      </c>
      <c r="F34" s="36">
        <v>132286448</v>
      </c>
      <c r="G34" s="27" t="s">
        <v>5184</v>
      </c>
    </row>
    <row r="35" spans="1:7" ht="15.75">
      <c r="A35" s="8" t="s">
        <v>5256</v>
      </c>
      <c r="B35" s="10" t="s">
        <v>5257</v>
      </c>
      <c r="C35" s="6" t="s">
        <v>5258</v>
      </c>
      <c r="D35" s="9">
        <v>287</v>
      </c>
      <c r="E35" s="9" t="s">
        <v>2792</v>
      </c>
      <c r="F35" s="9">
        <v>132234634</v>
      </c>
      <c r="G35" s="7" t="s">
        <v>5194</v>
      </c>
    </row>
    <row r="36" spans="1:7" ht="15.75">
      <c r="A36" s="8" t="s">
        <v>5259</v>
      </c>
      <c r="B36" s="10" t="s">
        <v>5260</v>
      </c>
      <c r="C36" s="6" t="s">
        <v>5261</v>
      </c>
      <c r="D36" s="17">
        <v>225</v>
      </c>
      <c r="E36" s="9" t="s">
        <v>2802</v>
      </c>
      <c r="F36" s="9">
        <v>130705623</v>
      </c>
      <c r="G36" s="7" t="s">
        <v>5194</v>
      </c>
    </row>
    <row r="37" spans="1:7" ht="15.75">
      <c r="A37" s="45" t="s">
        <v>5262</v>
      </c>
      <c r="B37" s="10" t="s">
        <v>5263</v>
      </c>
      <c r="C37" s="53" t="s">
        <v>5264</v>
      </c>
      <c r="D37" s="32">
        <v>72</v>
      </c>
      <c r="E37" s="68" t="s">
        <v>210</v>
      </c>
      <c r="F37" s="31">
        <v>1000245074</v>
      </c>
      <c r="G37" s="27" t="s">
        <v>5184</v>
      </c>
    </row>
    <row r="38" spans="1:7" ht="15.75">
      <c r="A38" s="45" t="s">
        <v>5265</v>
      </c>
      <c r="B38" s="10" t="s">
        <v>5263</v>
      </c>
      <c r="C38" s="53" t="s">
        <v>5266</v>
      </c>
      <c r="D38" s="58">
        <v>32</v>
      </c>
      <c r="E38" s="68" t="s">
        <v>210</v>
      </c>
      <c r="F38" s="31">
        <v>1000245074</v>
      </c>
      <c r="G38" s="27" t="s">
        <v>5184</v>
      </c>
    </row>
    <row r="39" spans="1:7" ht="15.75">
      <c r="A39" s="45" t="s">
        <v>5267</v>
      </c>
      <c r="B39" s="10" t="s">
        <v>5263</v>
      </c>
      <c r="C39" s="53" t="s">
        <v>5268</v>
      </c>
      <c r="D39" s="58">
        <v>52</v>
      </c>
      <c r="E39" s="68" t="s">
        <v>210</v>
      </c>
      <c r="F39" s="31">
        <v>1000245074</v>
      </c>
      <c r="G39" s="27" t="s">
        <v>5184</v>
      </c>
    </row>
    <row r="40" spans="1:7" ht="15.75">
      <c r="A40" s="45" t="s">
        <v>5269</v>
      </c>
      <c r="B40" s="10" t="s">
        <v>5263</v>
      </c>
      <c r="C40" s="53" t="s">
        <v>5270</v>
      </c>
      <c r="D40" s="58">
        <v>30</v>
      </c>
      <c r="E40" s="68" t="s">
        <v>210</v>
      </c>
      <c r="F40" s="31">
        <v>1000245074</v>
      </c>
      <c r="G40" s="27" t="s">
        <v>5184</v>
      </c>
    </row>
    <row r="41" spans="1:7" ht="15.75">
      <c r="A41" s="45" t="s">
        <v>5271</v>
      </c>
      <c r="B41" s="10" t="s">
        <v>5263</v>
      </c>
      <c r="C41" s="53" t="s">
        <v>5272</v>
      </c>
      <c r="D41" s="58">
        <v>115</v>
      </c>
      <c r="E41" s="68" t="s">
        <v>210</v>
      </c>
      <c r="F41" s="31">
        <v>1000245074</v>
      </c>
      <c r="G41" s="27" t="s">
        <v>5184</v>
      </c>
    </row>
    <row r="42" spans="1:7" ht="15.75">
      <c r="A42" s="45" t="s">
        <v>5273</v>
      </c>
      <c r="B42" s="10" t="s">
        <v>5274</v>
      </c>
      <c r="C42" s="53" t="s">
        <v>5275</v>
      </c>
      <c r="D42" s="59">
        <v>208</v>
      </c>
      <c r="E42" s="68" t="s">
        <v>233</v>
      </c>
      <c r="F42" s="31">
        <v>7900124277</v>
      </c>
      <c r="G42" s="27" t="s">
        <v>5184</v>
      </c>
    </row>
    <row r="43" spans="1:7" ht="15.75">
      <c r="A43" s="8" t="s">
        <v>5276</v>
      </c>
      <c r="B43" s="10" t="s">
        <v>5277</v>
      </c>
      <c r="C43" s="6" t="s">
        <v>5278</v>
      </c>
      <c r="D43" s="56">
        <v>104</v>
      </c>
      <c r="E43" s="9" t="s">
        <v>2813</v>
      </c>
      <c r="F43" s="9">
        <v>131653146</v>
      </c>
      <c r="G43" s="7" t="s">
        <v>5194</v>
      </c>
    </row>
    <row r="44" spans="1:7" ht="15.75">
      <c r="A44" s="8" t="s">
        <v>5279</v>
      </c>
      <c r="B44" s="10" t="s">
        <v>5277</v>
      </c>
      <c r="C44" s="6" t="s">
        <v>5280</v>
      </c>
      <c r="D44" s="56">
        <v>27</v>
      </c>
      <c r="E44" s="9" t="s">
        <v>2813</v>
      </c>
      <c r="F44" s="9">
        <v>131653146</v>
      </c>
      <c r="G44" s="7" t="s">
        <v>5194</v>
      </c>
    </row>
    <row r="45" spans="1:7" ht="15.75">
      <c r="A45" s="8" t="s">
        <v>5281</v>
      </c>
      <c r="B45" s="10" t="s">
        <v>5277</v>
      </c>
      <c r="C45" s="6" t="s">
        <v>5282</v>
      </c>
      <c r="D45" s="56">
        <v>31</v>
      </c>
      <c r="E45" s="9" t="s">
        <v>2813</v>
      </c>
      <c r="F45" s="9">
        <v>131653146</v>
      </c>
      <c r="G45" s="7" t="s">
        <v>5194</v>
      </c>
    </row>
    <row r="46" spans="1:7" ht="15.75">
      <c r="A46" s="8" t="s">
        <v>5283</v>
      </c>
      <c r="B46" s="10" t="s">
        <v>5277</v>
      </c>
      <c r="C46" s="6" t="s">
        <v>5284</v>
      </c>
      <c r="D46" s="56">
        <v>41</v>
      </c>
      <c r="E46" s="9" t="s">
        <v>2813</v>
      </c>
      <c r="F46" s="9">
        <v>131653146</v>
      </c>
      <c r="G46" s="7" t="s">
        <v>5194</v>
      </c>
    </row>
    <row r="47" spans="1:7" ht="15.75">
      <c r="A47" s="8" t="s">
        <v>5285</v>
      </c>
      <c r="B47" s="10" t="s">
        <v>5286</v>
      </c>
      <c r="C47" s="6" t="s">
        <v>5287</v>
      </c>
      <c r="D47" s="56">
        <v>96</v>
      </c>
      <c r="E47" s="9" t="s">
        <v>1113</v>
      </c>
      <c r="F47" s="9">
        <v>1300362561</v>
      </c>
      <c r="G47" s="7" t="s">
        <v>5194</v>
      </c>
    </row>
    <row r="48" spans="1:7" ht="15.75">
      <c r="A48" s="8" t="s">
        <v>5288</v>
      </c>
      <c r="B48" s="10" t="s">
        <v>5286</v>
      </c>
      <c r="C48" s="6" t="s">
        <v>5289</v>
      </c>
      <c r="D48" s="56">
        <v>25</v>
      </c>
      <c r="E48" s="9" t="s">
        <v>1113</v>
      </c>
      <c r="F48" s="9">
        <v>1300362561</v>
      </c>
      <c r="G48" s="7" t="s">
        <v>5194</v>
      </c>
    </row>
    <row r="49" spans="1:7" ht="15.75">
      <c r="A49" s="8" t="s">
        <v>5290</v>
      </c>
      <c r="B49" s="10" t="s">
        <v>5286</v>
      </c>
      <c r="C49" s="6" t="s">
        <v>5291</v>
      </c>
      <c r="D49" s="56">
        <v>39</v>
      </c>
      <c r="E49" s="9" t="s">
        <v>1113</v>
      </c>
      <c r="F49" s="9">
        <v>1300362561</v>
      </c>
      <c r="G49" s="7" t="s">
        <v>5194</v>
      </c>
    </row>
    <row r="50" spans="1:7" ht="15.75">
      <c r="A50" s="15" t="s">
        <v>5292</v>
      </c>
      <c r="B50" s="10" t="s">
        <v>5286</v>
      </c>
      <c r="C50" s="6" t="s">
        <v>5293</v>
      </c>
      <c r="D50" s="16">
        <v>29</v>
      </c>
      <c r="E50" s="9" t="s">
        <v>1113</v>
      </c>
      <c r="F50" s="9">
        <v>1300362561</v>
      </c>
      <c r="G50" s="7" t="s">
        <v>5194</v>
      </c>
    </row>
    <row r="51" spans="1:7" ht="15.75">
      <c r="A51" s="15" t="s">
        <v>5294</v>
      </c>
      <c r="B51" s="10" t="s">
        <v>5286</v>
      </c>
      <c r="C51" s="6" t="s">
        <v>5295</v>
      </c>
      <c r="D51" s="16">
        <v>31</v>
      </c>
      <c r="E51" s="9" t="s">
        <v>1113</v>
      </c>
      <c r="F51" s="9">
        <v>1300362561</v>
      </c>
      <c r="G51" s="7" t="s">
        <v>5194</v>
      </c>
    </row>
    <row r="52" spans="1:7" ht="15.75">
      <c r="A52" s="15" t="s">
        <v>5296</v>
      </c>
      <c r="B52" s="10" t="s">
        <v>5286</v>
      </c>
      <c r="C52" s="6" t="s">
        <v>5297</v>
      </c>
      <c r="D52" s="16">
        <v>8</v>
      </c>
      <c r="E52" s="9" t="s">
        <v>1113</v>
      </c>
      <c r="F52" s="9">
        <v>1300362561</v>
      </c>
      <c r="G52" s="7" t="s">
        <v>5194</v>
      </c>
    </row>
    <row r="53" spans="1:7" ht="15.75">
      <c r="A53" s="15" t="s">
        <v>5298</v>
      </c>
      <c r="B53" s="10" t="s">
        <v>5286</v>
      </c>
      <c r="C53" s="6" t="s">
        <v>5299</v>
      </c>
      <c r="D53" s="16">
        <v>11</v>
      </c>
      <c r="E53" s="9" t="s">
        <v>1113</v>
      </c>
      <c r="F53" s="9">
        <v>1300362561</v>
      </c>
      <c r="G53" s="7" t="s">
        <v>5194</v>
      </c>
    </row>
    <row r="54" spans="1:7" ht="15.75">
      <c r="A54" s="15" t="s">
        <v>5300</v>
      </c>
      <c r="B54" s="10" t="s">
        <v>5286</v>
      </c>
      <c r="C54" s="6" t="s">
        <v>5301</v>
      </c>
      <c r="D54" s="16">
        <v>5</v>
      </c>
      <c r="E54" s="9" t="s">
        <v>1113</v>
      </c>
      <c r="F54" s="9">
        <v>1300362561</v>
      </c>
      <c r="G54" s="7" t="s">
        <v>5194</v>
      </c>
    </row>
    <row r="55" spans="1:7" ht="15.75">
      <c r="A55" s="15" t="s">
        <v>5302</v>
      </c>
      <c r="B55" s="10" t="s">
        <v>5286</v>
      </c>
      <c r="C55" s="6" t="s">
        <v>5303</v>
      </c>
      <c r="D55" s="16">
        <v>11</v>
      </c>
      <c r="E55" s="9" t="s">
        <v>1113</v>
      </c>
      <c r="F55" s="9">
        <v>1300362561</v>
      </c>
      <c r="G55" s="7" t="s">
        <v>5194</v>
      </c>
    </row>
    <row r="56" spans="1:7" ht="15.75">
      <c r="A56" s="15" t="s">
        <v>5304</v>
      </c>
      <c r="B56" s="10" t="s">
        <v>5286</v>
      </c>
      <c r="C56" s="6" t="s">
        <v>5305</v>
      </c>
      <c r="D56" s="16">
        <v>8</v>
      </c>
      <c r="E56" s="9" t="s">
        <v>1113</v>
      </c>
      <c r="F56" s="9">
        <v>1300362561</v>
      </c>
      <c r="G56" s="7" t="s">
        <v>5194</v>
      </c>
    </row>
    <row r="57" spans="1:7" ht="15.75">
      <c r="A57" s="15" t="s">
        <v>5306</v>
      </c>
      <c r="B57" s="10" t="s">
        <v>5286</v>
      </c>
      <c r="C57" s="6" t="s">
        <v>5307</v>
      </c>
      <c r="D57" s="16">
        <v>11</v>
      </c>
      <c r="E57" s="9" t="s">
        <v>1113</v>
      </c>
      <c r="F57" s="9">
        <v>1300362561</v>
      </c>
      <c r="G57" s="7" t="s">
        <v>5194</v>
      </c>
    </row>
    <row r="58" spans="1:7" ht="15.75">
      <c r="A58" s="13" t="s">
        <v>5308</v>
      </c>
      <c r="B58" s="10" t="s">
        <v>5309</v>
      </c>
      <c r="C58" s="6" t="s">
        <v>5310</v>
      </c>
      <c r="D58" s="14">
        <v>8</v>
      </c>
      <c r="E58" s="9" t="s">
        <v>2825</v>
      </c>
      <c r="F58" s="9">
        <v>132072952</v>
      </c>
      <c r="G58" s="7" t="s">
        <v>5194</v>
      </c>
    </row>
    <row r="59" spans="1:7" ht="15.75">
      <c r="A59" s="13" t="s">
        <v>5311</v>
      </c>
      <c r="B59" s="10" t="s">
        <v>5309</v>
      </c>
      <c r="C59" s="6" t="s">
        <v>5312</v>
      </c>
      <c r="D59" s="14">
        <v>15</v>
      </c>
      <c r="E59" s="9" t="s">
        <v>2825</v>
      </c>
      <c r="F59" s="9">
        <v>132072952</v>
      </c>
      <c r="G59" s="7" t="s">
        <v>5194</v>
      </c>
    </row>
    <row r="60" spans="1:7" ht="15.75">
      <c r="A60" s="13" t="s">
        <v>5313</v>
      </c>
      <c r="B60" s="10" t="s">
        <v>5309</v>
      </c>
      <c r="C60" s="6" t="s">
        <v>5314</v>
      </c>
      <c r="D60" s="14">
        <v>127</v>
      </c>
      <c r="E60" s="9" t="s">
        <v>2825</v>
      </c>
      <c r="F60" s="9">
        <v>132072952</v>
      </c>
      <c r="G60" s="7" t="s">
        <v>5194</v>
      </c>
    </row>
    <row r="61" spans="1:7" ht="15.75">
      <c r="A61" s="48" t="s">
        <v>5315</v>
      </c>
      <c r="B61" s="10" t="s">
        <v>5316</v>
      </c>
      <c r="C61" s="53" t="s">
        <v>5317</v>
      </c>
      <c r="D61" s="60">
        <v>82</v>
      </c>
      <c r="E61" s="69" t="s">
        <v>250</v>
      </c>
      <c r="F61" s="31">
        <v>9300640878</v>
      </c>
      <c r="G61" s="27" t="s">
        <v>5184</v>
      </c>
    </row>
    <row r="62" spans="1:7" ht="15.75">
      <c r="A62" s="48" t="s">
        <v>5318</v>
      </c>
      <c r="B62" s="10" t="s">
        <v>5316</v>
      </c>
      <c r="C62" s="53" t="s">
        <v>5319</v>
      </c>
      <c r="D62" s="60">
        <v>133</v>
      </c>
      <c r="E62" s="69" t="s">
        <v>250</v>
      </c>
      <c r="F62" s="31">
        <v>9300640878</v>
      </c>
      <c r="G62" s="27" t="s">
        <v>5184</v>
      </c>
    </row>
    <row r="63" spans="1:7" ht="15.75">
      <c r="A63" s="15" t="s">
        <v>5320</v>
      </c>
      <c r="B63" s="10" t="s">
        <v>5321</v>
      </c>
      <c r="C63" s="6" t="s">
        <v>5322</v>
      </c>
      <c r="D63" s="14">
        <v>297</v>
      </c>
      <c r="E63" s="9" t="s">
        <v>1136</v>
      </c>
      <c r="F63" s="9">
        <v>1000853323</v>
      </c>
      <c r="G63" s="7" t="s">
        <v>5194</v>
      </c>
    </row>
    <row r="64" spans="1:7" ht="15.75">
      <c r="A64" s="13" t="s">
        <v>5323</v>
      </c>
      <c r="B64" s="10" t="s">
        <v>5324</v>
      </c>
      <c r="C64" s="6" t="s">
        <v>5325</v>
      </c>
      <c r="D64" s="16">
        <v>136</v>
      </c>
      <c r="E64" s="9" t="s">
        <v>2834</v>
      </c>
      <c r="F64" s="9">
        <v>131747477</v>
      </c>
      <c r="G64" s="7" t="s">
        <v>5194</v>
      </c>
    </row>
    <row r="65" spans="1:7" ht="15.75">
      <c r="A65" s="13" t="s">
        <v>5326</v>
      </c>
      <c r="B65" s="10" t="s">
        <v>5324</v>
      </c>
      <c r="C65" s="6" t="s">
        <v>5327</v>
      </c>
      <c r="D65" s="16">
        <v>15</v>
      </c>
      <c r="E65" s="9" t="s">
        <v>2834</v>
      </c>
      <c r="F65" s="9">
        <v>131747477</v>
      </c>
      <c r="G65" s="7" t="s">
        <v>5194</v>
      </c>
    </row>
    <row r="66" spans="1:7" ht="15.75">
      <c r="A66" s="13" t="s">
        <v>5328</v>
      </c>
      <c r="B66" s="10" t="s">
        <v>5324</v>
      </c>
      <c r="C66" s="6" t="s">
        <v>5329</v>
      </c>
      <c r="D66" s="16">
        <v>17</v>
      </c>
      <c r="E66" s="9" t="s">
        <v>2834</v>
      </c>
      <c r="F66" s="9">
        <v>131747477</v>
      </c>
      <c r="G66" s="7" t="s">
        <v>5194</v>
      </c>
    </row>
    <row r="67" spans="1:7" ht="15.75">
      <c r="A67" s="13" t="s">
        <v>5330</v>
      </c>
      <c r="B67" s="10" t="s">
        <v>5324</v>
      </c>
      <c r="C67" s="6" t="s">
        <v>5331</v>
      </c>
      <c r="D67" s="16">
        <v>5</v>
      </c>
      <c r="E67" s="9" t="s">
        <v>2834</v>
      </c>
      <c r="F67" s="9">
        <v>131747477</v>
      </c>
      <c r="G67" s="7" t="s">
        <v>5194</v>
      </c>
    </row>
    <row r="68" spans="1:7" ht="15.75">
      <c r="A68" s="13" t="s">
        <v>5332</v>
      </c>
      <c r="B68" s="10" t="s">
        <v>5324</v>
      </c>
      <c r="C68" s="6" t="s">
        <v>5333</v>
      </c>
      <c r="D68" s="16">
        <v>9</v>
      </c>
      <c r="E68" s="9" t="s">
        <v>2834</v>
      </c>
      <c r="F68" s="9">
        <v>131747477</v>
      </c>
      <c r="G68" s="7" t="s">
        <v>5194</v>
      </c>
    </row>
    <row r="69" spans="1:7" ht="15.75">
      <c r="A69" s="13" t="s">
        <v>5334</v>
      </c>
      <c r="B69" s="10" t="s">
        <v>5324</v>
      </c>
      <c r="C69" s="6" t="s">
        <v>5335</v>
      </c>
      <c r="D69" s="16">
        <v>15</v>
      </c>
      <c r="E69" s="9" t="s">
        <v>2834</v>
      </c>
      <c r="F69" s="9">
        <v>131747477</v>
      </c>
      <c r="G69" s="7" t="s">
        <v>5194</v>
      </c>
    </row>
    <row r="70" spans="1:7" ht="15.75">
      <c r="A70" s="13" t="s">
        <v>5336</v>
      </c>
      <c r="B70" s="10" t="s">
        <v>5324</v>
      </c>
      <c r="C70" s="6" t="s">
        <v>5337</v>
      </c>
      <c r="D70" s="16">
        <v>9</v>
      </c>
      <c r="E70" s="9" t="s">
        <v>2834</v>
      </c>
      <c r="F70" s="9">
        <v>131747477</v>
      </c>
      <c r="G70" s="7" t="s">
        <v>5194</v>
      </c>
    </row>
    <row r="71" spans="1:7" ht="15.75">
      <c r="A71" s="13" t="s">
        <v>5338</v>
      </c>
      <c r="B71" s="10" t="s">
        <v>5324</v>
      </c>
      <c r="C71" s="6" t="s">
        <v>5339</v>
      </c>
      <c r="D71" s="16">
        <v>6</v>
      </c>
      <c r="E71" s="9" t="s">
        <v>2834</v>
      </c>
      <c r="F71" s="9">
        <v>131747477</v>
      </c>
      <c r="G71" s="7" t="s">
        <v>5194</v>
      </c>
    </row>
    <row r="72" spans="1:7" ht="15.75">
      <c r="A72" s="13" t="s">
        <v>5340</v>
      </c>
      <c r="B72" s="10" t="s">
        <v>5324</v>
      </c>
      <c r="C72" s="6" t="s">
        <v>5341</v>
      </c>
      <c r="D72" s="16">
        <v>10</v>
      </c>
      <c r="E72" s="9" t="s">
        <v>2834</v>
      </c>
      <c r="F72" s="9">
        <v>131747477</v>
      </c>
      <c r="G72" s="7" t="s">
        <v>5194</v>
      </c>
    </row>
    <row r="73" spans="1:7" ht="15.75">
      <c r="A73" s="48" t="s">
        <v>5342</v>
      </c>
      <c r="B73" s="10" t="s">
        <v>5343</v>
      </c>
      <c r="C73" s="53" t="s">
        <v>5344</v>
      </c>
      <c r="D73" s="60">
        <v>221</v>
      </c>
      <c r="E73" s="68" t="s">
        <v>269</v>
      </c>
      <c r="F73" s="31">
        <v>118025782</v>
      </c>
      <c r="G73" s="27" t="s">
        <v>5184</v>
      </c>
    </row>
    <row r="74" spans="1:7" ht="15.75">
      <c r="A74" s="15" t="s">
        <v>5345</v>
      </c>
      <c r="B74" s="10" t="s">
        <v>5346</v>
      </c>
      <c r="C74" s="6" t="s">
        <v>5347</v>
      </c>
      <c r="D74" s="16">
        <v>267</v>
      </c>
      <c r="E74" s="9" t="s">
        <v>1159</v>
      </c>
      <c r="F74" s="9">
        <v>22500644731</v>
      </c>
      <c r="G74" s="7" t="s">
        <v>5194</v>
      </c>
    </row>
    <row r="75" spans="1:7" ht="15.75">
      <c r="A75" s="52" t="s">
        <v>5348</v>
      </c>
      <c r="B75" s="10" t="s">
        <v>5349</v>
      </c>
      <c r="C75" s="53" t="s">
        <v>5350</v>
      </c>
      <c r="D75" s="64">
        <v>188</v>
      </c>
      <c r="E75" s="70" t="s">
        <v>1852</v>
      </c>
      <c r="F75" s="70">
        <v>131160328</v>
      </c>
      <c r="G75" s="27" t="s">
        <v>5184</v>
      </c>
    </row>
    <row r="76" spans="1:7" ht="15.75">
      <c r="A76" s="8" t="s">
        <v>5351</v>
      </c>
      <c r="B76" s="10" t="s">
        <v>5352</v>
      </c>
      <c r="C76" s="6" t="s">
        <v>5353</v>
      </c>
      <c r="D76" s="9">
        <v>172</v>
      </c>
      <c r="E76" s="9" t="s">
        <v>2843</v>
      </c>
      <c r="F76" s="9">
        <v>131968597</v>
      </c>
      <c r="G76" s="7" t="s">
        <v>5194</v>
      </c>
    </row>
    <row r="77" spans="1:7" ht="15.75">
      <c r="A77" s="8" t="s">
        <v>5354</v>
      </c>
      <c r="B77" s="10" t="s">
        <v>5355</v>
      </c>
      <c r="C77" s="6" t="s">
        <v>5356</v>
      </c>
      <c r="D77" s="11">
        <v>33</v>
      </c>
      <c r="E77" s="9" t="s">
        <v>2858</v>
      </c>
      <c r="F77" s="9">
        <v>131476742</v>
      </c>
      <c r="G77" s="7" t="s">
        <v>5194</v>
      </c>
    </row>
    <row r="78" spans="1:7" ht="15.75">
      <c r="A78" s="8" t="s">
        <v>5357</v>
      </c>
      <c r="B78" s="10" t="s">
        <v>5355</v>
      </c>
      <c r="C78" s="6" t="s">
        <v>5358</v>
      </c>
      <c r="D78" s="11">
        <v>175</v>
      </c>
      <c r="E78" s="9" t="s">
        <v>2858</v>
      </c>
      <c r="F78" s="9">
        <v>131476742</v>
      </c>
      <c r="G78" s="7" t="s">
        <v>5194</v>
      </c>
    </row>
    <row r="79" spans="1:7" ht="15.75">
      <c r="A79" s="8" t="s">
        <v>5359</v>
      </c>
      <c r="B79" s="10" t="s">
        <v>5360</v>
      </c>
      <c r="C79" s="6" t="s">
        <v>5361</v>
      </c>
      <c r="D79" s="11">
        <v>100</v>
      </c>
      <c r="E79" s="9" t="s">
        <v>2868</v>
      </c>
      <c r="F79" s="9">
        <v>131816185</v>
      </c>
      <c r="G79" s="7" t="s">
        <v>5194</v>
      </c>
    </row>
    <row r="80" spans="1:7" ht="15.75">
      <c r="A80" s="8" t="s">
        <v>5362</v>
      </c>
      <c r="B80" s="10" t="s">
        <v>5360</v>
      </c>
      <c r="C80" s="6" t="s">
        <v>5363</v>
      </c>
      <c r="D80" s="11">
        <v>151</v>
      </c>
      <c r="E80" s="9" t="s">
        <v>2868</v>
      </c>
      <c r="F80" s="9">
        <v>131816185</v>
      </c>
      <c r="G80" s="7" t="s">
        <v>5194</v>
      </c>
    </row>
    <row r="81" spans="1:7" ht="15.75">
      <c r="A81" s="8" t="s">
        <v>5364</v>
      </c>
      <c r="B81" s="10" t="s">
        <v>5360</v>
      </c>
      <c r="C81" s="6" t="s">
        <v>5365</v>
      </c>
      <c r="D81" s="11">
        <v>147</v>
      </c>
      <c r="E81" s="9" t="s">
        <v>2868</v>
      </c>
      <c r="F81" s="9">
        <v>131816185</v>
      </c>
      <c r="G81" s="7" t="s">
        <v>5194</v>
      </c>
    </row>
    <row r="82" spans="1:7" ht="15.75">
      <c r="A82" s="8" t="s">
        <v>5366</v>
      </c>
      <c r="B82" s="10" t="s">
        <v>5360</v>
      </c>
      <c r="C82" s="6" t="s">
        <v>5367</v>
      </c>
      <c r="D82" s="11">
        <v>174</v>
      </c>
      <c r="E82" s="9" t="s">
        <v>2868</v>
      </c>
      <c r="F82" s="9">
        <v>131816185</v>
      </c>
      <c r="G82" s="7" t="s">
        <v>5194</v>
      </c>
    </row>
    <row r="83" spans="1:7" ht="15.75">
      <c r="A83" s="45" t="s">
        <v>5368</v>
      </c>
      <c r="B83" s="10" t="s">
        <v>5263</v>
      </c>
      <c r="C83" s="53" t="s">
        <v>5369</v>
      </c>
      <c r="D83" s="32">
        <v>11</v>
      </c>
      <c r="E83" s="68" t="s">
        <v>1865</v>
      </c>
      <c r="F83" s="31">
        <v>130204365</v>
      </c>
      <c r="G83" s="27" t="s">
        <v>5184</v>
      </c>
    </row>
    <row r="84" spans="1:7" ht="15.75">
      <c r="A84" s="45" t="s">
        <v>5370</v>
      </c>
      <c r="B84" s="10" t="s">
        <v>5263</v>
      </c>
      <c r="C84" s="53" t="s">
        <v>5371</v>
      </c>
      <c r="D84" s="32">
        <v>41</v>
      </c>
      <c r="E84" s="68" t="s">
        <v>1865</v>
      </c>
      <c r="F84" s="31">
        <v>130204365</v>
      </c>
      <c r="G84" s="27" t="s">
        <v>5184</v>
      </c>
    </row>
    <row r="85" spans="1:7" ht="15.75">
      <c r="A85" s="45" t="s">
        <v>5372</v>
      </c>
      <c r="B85" s="10" t="s">
        <v>5263</v>
      </c>
      <c r="C85" s="53" t="s">
        <v>5373</v>
      </c>
      <c r="D85" s="32">
        <v>102</v>
      </c>
      <c r="E85" s="68" t="s">
        <v>1865</v>
      </c>
      <c r="F85" s="31">
        <v>130204365</v>
      </c>
      <c r="G85" s="27" t="s">
        <v>5184</v>
      </c>
    </row>
    <row r="86" spans="1:7" ht="15.75">
      <c r="A86" s="45" t="s">
        <v>5374</v>
      </c>
      <c r="B86" s="10" t="s">
        <v>5263</v>
      </c>
      <c r="C86" s="53" t="s">
        <v>5375</v>
      </c>
      <c r="D86" s="32">
        <v>41</v>
      </c>
      <c r="E86" s="68" t="s">
        <v>1865</v>
      </c>
      <c r="F86" s="31">
        <v>130204365</v>
      </c>
      <c r="G86" s="27" t="s">
        <v>5184</v>
      </c>
    </row>
    <row r="87" spans="1:7" ht="15.75">
      <c r="A87" s="45" t="s">
        <v>5376</v>
      </c>
      <c r="B87" s="10" t="s">
        <v>5263</v>
      </c>
      <c r="C87" s="53" t="s">
        <v>5377</v>
      </c>
      <c r="D87" s="32">
        <v>25</v>
      </c>
      <c r="E87" s="68" t="s">
        <v>1865</v>
      </c>
      <c r="F87" s="31">
        <v>130204365</v>
      </c>
      <c r="G87" s="27" t="s">
        <v>5184</v>
      </c>
    </row>
    <row r="88" spans="1:7" ht="15.75">
      <c r="A88" s="45" t="s">
        <v>5378</v>
      </c>
      <c r="B88" s="10" t="s">
        <v>5263</v>
      </c>
      <c r="C88" s="53" t="s">
        <v>5379</v>
      </c>
      <c r="D88" s="32">
        <v>90</v>
      </c>
      <c r="E88" s="68" t="s">
        <v>1865</v>
      </c>
      <c r="F88" s="31">
        <v>130204365</v>
      </c>
      <c r="G88" s="27" t="s">
        <v>5184</v>
      </c>
    </row>
    <row r="89" spans="1:7" ht="15.75">
      <c r="A89" s="8" t="s">
        <v>5380</v>
      </c>
      <c r="B89" s="10" t="s">
        <v>5381</v>
      </c>
      <c r="C89" s="6" t="s">
        <v>5382</v>
      </c>
      <c r="D89" s="9">
        <v>364</v>
      </c>
      <c r="E89" s="9" t="s">
        <v>1179</v>
      </c>
      <c r="F89" s="9">
        <v>40233534383</v>
      </c>
      <c r="G89" s="7" t="s">
        <v>5194</v>
      </c>
    </row>
    <row r="90" spans="1:7" ht="15.75">
      <c r="A90" s="8" t="s">
        <v>5383</v>
      </c>
      <c r="B90" s="10" t="s">
        <v>5346</v>
      </c>
      <c r="C90" s="6" t="s">
        <v>5384</v>
      </c>
      <c r="D90" s="11">
        <v>20</v>
      </c>
      <c r="E90" s="9" t="s">
        <v>2887</v>
      </c>
      <c r="F90" s="9">
        <v>132297492</v>
      </c>
      <c r="G90" s="7" t="s">
        <v>5194</v>
      </c>
    </row>
    <row r="91" spans="1:7" ht="15.75">
      <c r="A91" s="8" t="s">
        <v>5385</v>
      </c>
      <c r="B91" s="10" t="s">
        <v>5346</v>
      </c>
      <c r="C91" s="6" t="s">
        <v>5386</v>
      </c>
      <c r="D91" s="11">
        <v>25</v>
      </c>
      <c r="E91" s="9" t="s">
        <v>2887</v>
      </c>
      <c r="F91" s="9">
        <v>132297492</v>
      </c>
      <c r="G91" s="7" t="s">
        <v>5194</v>
      </c>
    </row>
    <row r="92" spans="1:7" ht="15.75">
      <c r="A92" s="8" t="s">
        <v>5387</v>
      </c>
      <c r="B92" s="10" t="s">
        <v>5346</v>
      </c>
      <c r="C92" s="6" t="s">
        <v>5388</v>
      </c>
      <c r="D92" s="11">
        <v>8</v>
      </c>
      <c r="E92" s="9" t="s">
        <v>2887</v>
      </c>
      <c r="F92" s="9">
        <v>132297492</v>
      </c>
      <c r="G92" s="7" t="s">
        <v>5194</v>
      </c>
    </row>
    <row r="93" spans="1:7" ht="15.75">
      <c r="A93" s="8" t="s">
        <v>5389</v>
      </c>
      <c r="B93" s="10" t="s">
        <v>5346</v>
      </c>
      <c r="C93" s="6" t="s">
        <v>5390</v>
      </c>
      <c r="D93" s="11">
        <v>154</v>
      </c>
      <c r="E93" s="9" t="s">
        <v>2887</v>
      </c>
      <c r="F93" s="9">
        <v>132297492</v>
      </c>
      <c r="G93" s="7" t="s">
        <v>5194</v>
      </c>
    </row>
    <row r="94" spans="1:7" ht="15.75">
      <c r="A94" s="8" t="s">
        <v>5391</v>
      </c>
      <c r="B94" s="10" t="s">
        <v>5392</v>
      </c>
      <c r="C94" s="6" t="s">
        <v>5393</v>
      </c>
      <c r="D94" s="9">
        <v>88</v>
      </c>
      <c r="E94" s="9" t="s">
        <v>3911</v>
      </c>
      <c r="F94" s="9">
        <v>132227859</v>
      </c>
      <c r="G94" s="7" t="s">
        <v>5194</v>
      </c>
    </row>
    <row r="95" spans="1:7" ht="15.75">
      <c r="A95" s="8" t="s">
        <v>5394</v>
      </c>
      <c r="B95" s="10" t="s">
        <v>5392</v>
      </c>
      <c r="C95" s="6" t="s">
        <v>5395</v>
      </c>
      <c r="D95" s="9">
        <v>84</v>
      </c>
      <c r="E95" s="9" t="s">
        <v>3911</v>
      </c>
      <c r="F95" s="9">
        <v>132227859</v>
      </c>
      <c r="G95" s="7" t="s">
        <v>5194</v>
      </c>
    </row>
    <row r="96" spans="1:7" ht="15.75">
      <c r="A96" s="8" t="s">
        <v>5396</v>
      </c>
      <c r="B96" s="10" t="s">
        <v>5355</v>
      </c>
      <c r="C96" s="6" t="s">
        <v>5397</v>
      </c>
      <c r="D96" s="11">
        <v>130</v>
      </c>
      <c r="E96" s="9" t="s">
        <v>3911</v>
      </c>
      <c r="F96" s="9">
        <v>132227859</v>
      </c>
      <c r="G96" s="7" t="s">
        <v>5194</v>
      </c>
    </row>
    <row r="97" spans="1:7" ht="15.75">
      <c r="A97" s="8" t="s">
        <v>5398</v>
      </c>
      <c r="B97" s="10" t="s">
        <v>5355</v>
      </c>
      <c r="C97" s="6" t="s">
        <v>5399</v>
      </c>
      <c r="D97" s="11">
        <v>126</v>
      </c>
      <c r="E97" s="9" t="s">
        <v>3911</v>
      </c>
      <c r="F97" s="9">
        <v>132227859</v>
      </c>
      <c r="G97" s="7" t="s">
        <v>5194</v>
      </c>
    </row>
    <row r="98" spans="1:7" ht="15.75">
      <c r="A98" s="45" t="s">
        <v>5400</v>
      </c>
      <c r="B98" s="10" t="s">
        <v>5401</v>
      </c>
      <c r="C98" s="53" t="s">
        <v>5402</v>
      </c>
      <c r="D98" s="30">
        <v>297</v>
      </c>
      <c r="E98" s="68" t="s">
        <v>3911</v>
      </c>
      <c r="F98" s="31">
        <v>132227859</v>
      </c>
      <c r="G98" s="27" t="s">
        <v>5184</v>
      </c>
    </row>
    <row r="99" spans="1:7" ht="15.75">
      <c r="A99" s="48" t="s">
        <v>5403</v>
      </c>
      <c r="B99" s="10" t="s">
        <v>5401</v>
      </c>
      <c r="C99" s="53" t="s">
        <v>5404</v>
      </c>
      <c r="D99" s="35">
        <v>187</v>
      </c>
      <c r="E99" s="68" t="s">
        <v>3911</v>
      </c>
      <c r="F99" s="31">
        <v>132227859</v>
      </c>
      <c r="G99" s="27" t="s">
        <v>5184</v>
      </c>
    </row>
    <row r="100" spans="1:7" ht="15.75">
      <c r="A100" s="45" t="s">
        <v>5405</v>
      </c>
      <c r="B100" s="10" t="s">
        <v>5401</v>
      </c>
      <c r="C100" s="53" t="s">
        <v>5406</v>
      </c>
      <c r="D100" s="35">
        <v>167</v>
      </c>
      <c r="E100" s="68" t="s">
        <v>3911</v>
      </c>
      <c r="F100" s="31">
        <v>132227859</v>
      </c>
      <c r="G100" s="27" t="s">
        <v>5184</v>
      </c>
    </row>
    <row r="101" spans="1:7" ht="15.75">
      <c r="A101" s="43" t="s">
        <v>5407</v>
      </c>
      <c r="B101" s="10" t="s">
        <v>5408</v>
      </c>
      <c r="C101" s="53" t="s">
        <v>5409</v>
      </c>
      <c r="D101" s="30">
        <v>49</v>
      </c>
      <c r="E101" s="68" t="s">
        <v>3911</v>
      </c>
      <c r="F101" s="31">
        <v>132227859</v>
      </c>
      <c r="G101" s="27" t="s">
        <v>5184</v>
      </c>
    </row>
    <row r="102" spans="1:7" ht="15.75">
      <c r="A102" s="45" t="s">
        <v>5410</v>
      </c>
      <c r="B102" s="10" t="s">
        <v>5408</v>
      </c>
      <c r="C102" s="53" t="s">
        <v>5411</v>
      </c>
      <c r="D102" s="30">
        <v>134</v>
      </c>
      <c r="E102" s="68" t="s">
        <v>3911</v>
      </c>
      <c r="F102" s="31">
        <v>132227859</v>
      </c>
      <c r="G102" s="27" t="s">
        <v>5184</v>
      </c>
    </row>
    <row r="103" spans="1:7" ht="15.75">
      <c r="A103" s="18" t="s">
        <v>5412</v>
      </c>
      <c r="B103" s="10" t="s">
        <v>5413</v>
      </c>
      <c r="C103" s="6" t="s">
        <v>5414</v>
      </c>
      <c r="D103" s="22">
        <v>136</v>
      </c>
      <c r="E103" s="9" t="s">
        <v>2899</v>
      </c>
      <c r="F103" s="9">
        <v>132262311</v>
      </c>
      <c r="G103" s="7" t="s">
        <v>5194</v>
      </c>
    </row>
    <row r="104" spans="1:7" ht="15.75">
      <c r="A104" s="18" t="s">
        <v>5415</v>
      </c>
      <c r="B104" s="10" t="s">
        <v>5413</v>
      </c>
      <c r="C104" s="6" t="s">
        <v>5416</v>
      </c>
      <c r="D104" s="22">
        <v>100</v>
      </c>
      <c r="E104" s="9" t="s">
        <v>2899</v>
      </c>
      <c r="F104" s="9">
        <v>132262311</v>
      </c>
      <c r="G104" s="7" t="s">
        <v>5194</v>
      </c>
    </row>
    <row r="105" spans="1:7" ht="15.75">
      <c r="A105" s="45" t="s">
        <v>5417</v>
      </c>
      <c r="B105" s="10" t="s">
        <v>5418</v>
      </c>
      <c r="C105" s="53" t="s">
        <v>5419</v>
      </c>
      <c r="D105" s="30">
        <v>71</v>
      </c>
      <c r="E105" s="68" t="s">
        <v>1888</v>
      </c>
      <c r="F105" s="31">
        <v>131890873</v>
      </c>
      <c r="G105" s="27" t="s">
        <v>5184</v>
      </c>
    </row>
    <row r="106" spans="1:7" ht="15.75">
      <c r="A106" s="45" t="s">
        <v>5420</v>
      </c>
      <c r="B106" s="10" t="s">
        <v>5418</v>
      </c>
      <c r="C106" s="53" t="s">
        <v>5421</v>
      </c>
      <c r="D106" s="30">
        <v>77</v>
      </c>
      <c r="E106" s="68" t="s">
        <v>1888</v>
      </c>
      <c r="F106" s="31">
        <v>131890873</v>
      </c>
      <c r="G106" s="27" t="s">
        <v>5184</v>
      </c>
    </row>
    <row r="107" spans="1:7" ht="15.75">
      <c r="A107" s="45" t="s">
        <v>5422</v>
      </c>
      <c r="B107" s="10" t="s">
        <v>5418</v>
      </c>
      <c r="C107" s="53" t="s">
        <v>5423</v>
      </c>
      <c r="D107" s="30">
        <v>23</v>
      </c>
      <c r="E107" s="68" t="s">
        <v>1888</v>
      </c>
      <c r="F107" s="31">
        <v>131890873</v>
      </c>
      <c r="G107" s="27" t="s">
        <v>5184</v>
      </c>
    </row>
    <row r="108" spans="1:7" ht="15.75">
      <c r="A108" s="45" t="s">
        <v>5424</v>
      </c>
      <c r="B108" s="10" t="s">
        <v>5418</v>
      </c>
      <c r="C108" s="53" t="s">
        <v>5425</v>
      </c>
      <c r="D108" s="30">
        <v>36</v>
      </c>
      <c r="E108" s="68" t="s">
        <v>1888</v>
      </c>
      <c r="F108" s="31">
        <v>131890873</v>
      </c>
      <c r="G108" s="27" t="s">
        <v>5184</v>
      </c>
    </row>
    <row r="109" spans="1:7" ht="15.75">
      <c r="A109" s="45" t="s">
        <v>5426</v>
      </c>
      <c r="B109" s="10" t="s">
        <v>5349</v>
      </c>
      <c r="C109" s="53" t="s">
        <v>5427</v>
      </c>
      <c r="D109" s="32">
        <v>64</v>
      </c>
      <c r="E109" s="68" t="s">
        <v>1906</v>
      </c>
      <c r="F109" s="31">
        <v>131839142</v>
      </c>
      <c r="G109" s="27" t="s">
        <v>5184</v>
      </c>
    </row>
    <row r="110" spans="1:7" ht="15.75">
      <c r="A110" s="45" t="s">
        <v>5428</v>
      </c>
      <c r="B110" s="10" t="s">
        <v>5349</v>
      </c>
      <c r="C110" s="53" t="s">
        <v>5429</v>
      </c>
      <c r="D110" s="32">
        <v>57</v>
      </c>
      <c r="E110" s="68" t="s">
        <v>1906</v>
      </c>
      <c r="F110" s="31">
        <v>131839142</v>
      </c>
      <c r="G110" s="27" t="s">
        <v>5184</v>
      </c>
    </row>
    <row r="111" spans="1:7" ht="15.75">
      <c r="A111" s="48" t="s">
        <v>5430</v>
      </c>
      <c r="B111" s="10" t="s">
        <v>5349</v>
      </c>
      <c r="C111" s="53" t="s">
        <v>5431</v>
      </c>
      <c r="D111" s="32">
        <v>18</v>
      </c>
      <c r="E111" s="68" t="s">
        <v>1906</v>
      </c>
      <c r="F111" s="31">
        <v>131839142</v>
      </c>
      <c r="G111" s="27" t="s">
        <v>5184</v>
      </c>
    </row>
    <row r="112" spans="1:7" ht="15.75">
      <c r="A112" s="43" t="s">
        <v>5432</v>
      </c>
      <c r="B112" s="10" t="s">
        <v>5349</v>
      </c>
      <c r="C112" s="53" t="s">
        <v>5433</v>
      </c>
      <c r="D112" s="32">
        <v>16</v>
      </c>
      <c r="E112" s="68" t="s">
        <v>1906</v>
      </c>
      <c r="F112" s="31">
        <v>131839142</v>
      </c>
      <c r="G112" s="27" t="s">
        <v>5184</v>
      </c>
    </row>
    <row r="113" spans="1:7" ht="15.75">
      <c r="A113" s="45" t="s">
        <v>5434</v>
      </c>
      <c r="B113" s="10" t="s">
        <v>5349</v>
      </c>
      <c r="C113" s="53" t="s">
        <v>5242</v>
      </c>
      <c r="D113" s="32">
        <v>93</v>
      </c>
      <c r="E113" s="68" t="s">
        <v>1906</v>
      </c>
      <c r="F113" s="31">
        <v>131839142</v>
      </c>
      <c r="G113" s="27" t="s">
        <v>5184</v>
      </c>
    </row>
    <row r="114" spans="1:7" ht="15.75">
      <c r="A114" s="45" t="s">
        <v>5435</v>
      </c>
      <c r="B114" s="10" t="s">
        <v>5436</v>
      </c>
      <c r="C114" s="53" t="s">
        <v>5437</v>
      </c>
      <c r="D114" s="32">
        <v>66</v>
      </c>
      <c r="E114" s="68" t="s">
        <v>284</v>
      </c>
      <c r="F114" s="31">
        <v>7600188028</v>
      </c>
      <c r="G114" s="27" t="s">
        <v>5184</v>
      </c>
    </row>
    <row r="115" spans="1:7" ht="15.75">
      <c r="A115" s="45" t="s">
        <v>5438</v>
      </c>
      <c r="B115" s="10" t="s">
        <v>5436</v>
      </c>
      <c r="C115" s="53" t="s">
        <v>5439</v>
      </c>
      <c r="D115" s="32">
        <v>37</v>
      </c>
      <c r="E115" s="68" t="s">
        <v>284</v>
      </c>
      <c r="F115" s="31">
        <v>7600188028</v>
      </c>
      <c r="G115" s="27" t="s">
        <v>5184</v>
      </c>
    </row>
    <row r="116" spans="1:7" ht="15.75">
      <c r="A116" s="45" t="s">
        <v>5440</v>
      </c>
      <c r="B116" s="10" t="s">
        <v>5436</v>
      </c>
      <c r="C116" s="53" t="s">
        <v>5441</v>
      </c>
      <c r="D116" s="32">
        <v>20</v>
      </c>
      <c r="E116" s="68" t="s">
        <v>284</v>
      </c>
      <c r="F116" s="31">
        <v>7600188028</v>
      </c>
      <c r="G116" s="27" t="s">
        <v>5184</v>
      </c>
    </row>
    <row r="117" spans="1:7" ht="15.75">
      <c r="A117" s="45" t="s">
        <v>5442</v>
      </c>
      <c r="B117" s="10" t="s">
        <v>5436</v>
      </c>
      <c r="C117" s="53" t="s">
        <v>5443</v>
      </c>
      <c r="D117" s="32">
        <v>33</v>
      </c>
      <c r="E117" s="68" t="s">
        <v>284</v>
      </c>
      <c r="F117" s="31">
        <v>7600188028</v>
      </c>
      <c r="G117" s="27" t="s">
        <v>5184</v>
      </c>
    </row>
    <row r="118" spans="1:7" ht="15.75">
      <c r="A118" s="45" t="s">
        <v>5444</v>
      </c>
      <c r="B118" s="10" t="s">
        <v>5436</v>
      </c>
      <c r="C118" s="53" t="s">
        <v>5445</v>
      </c>
      <c r="D118" s="32">
        <v>22</v>
      </c>
      <c r="E118" s="68" t="s">
        <v>284</v>
      </c>
      <c r="F118" s="31">
        <v>7600188028</v>
      </c>
      <c r="G118" s="27" t="s">
        <v>5184</v>
      </c>
    </row>
    <row r="119" spans="1:7" ht="15.75">
      <c r="A119" s="45" t="s">
        <v>5446</v>
      </c>
      <c r="B119" s="10" t="s">
        <v>5436</v>
      </c>
      <c r="C119" s="53" t="s">
        <v>5447</v>
      </c>
      <c r="D119" s="32">
        <v>37</v>
      </c>
      <c r="E119" s="68" t="s">
        <v>284</v>
      </c>
      <c r="F119" s="31">
        <v>7600188028</v>
      </c>
      <c r="G119" s="27" t="s">
        <v>5184</v>
      </c>
    </row>
    <row r="120" spans="1:7" ht="15.75">
      <c r="A120" s="45" t="s">
        <v>5448</v>
      </c>
      <c r="B120" s="10" t="s">
        <v>5436</v>
      </c>
      <c r="C120" s="53" t="s">
        <v>5449</v>
      </c>
      <c r="D120" s="32">
        <v>64</v>
      </c>
      <c r="E120" s="68" t="s">
        <v>284</v>
      </c>
      <c r="F120" s="31">
        <v>7600188028</v>
      </c>
      <c r="G120" s="27" t="s">
        <v>5184</v>
      </c>
    </row>
    <row r="121" spans="1:7" ht="15.75">
      <c r="A121" s="8" t="s">
        <v>5450</v>
      </c>
      <c r="B121" s="10" t="s">
        <v>5392</v>
      </c>
      <c r="C121" s="6" t="s">
        <v>5451</v>
      </c>
      <c r="D121" s="9">
        <v>354</v>
      </c>
      <c r="E121" s="9" t="s">
        <v>2909</v>
      </c>
      <c r="F121" s="9">
        <v>131480901</v>
      </c>
      <c r="G121" s="7" t="s">
        <v>5194</v>
      </c>
    </row>
    <row r="122" spans="1:7" ht="15.75">
      <c r="A122" s="45" t="s">
        <v>5452</v>
      </c>
      <c r="B122" s="10" t="s">
        <v>5349</v>
      </c>
      <c r="C122" s="53" t="s">
        <v>5453</v>
      </c>
      <c r="D122" s="32">
        <v>226</v>
      </c>
      <c r="E122" s="68" t="s">
        <v>303</v>
      </c>
      <c r="F122" s="31">
        <v>1200227823</v>
      </c>
      <c r="G122" s="27" t="s">
        <v>5184</v>
      </c>
    </row>
    <row r="123" spans="1:7" ht="15.75">
      <c r="A123" s="45" t="s">
        <v>5454</v>
      </c>
      <c r="B123" s="10" t="s">
        <v>5455</v>
      </c>
      <c r="C123" s="53" t="s">
        <v>5456</v>
      </c>
      <c r="D123" s="32">
        <v>428</v>
      </c>
      <c r="E123" s="68" t="s">
        <v>1925</v>
      </c>
      <c r="F123" s="31">
        <v>131035337</v>
      </c>
      <c r="G123" s="27" t="s">
        <v>5184</v>
      </c>
    </row>
    <row r="124" spans="1:7" ht="15.75">
      <c r="A124" s="18" t="s">
        <v>5457</v>
      </c>
      <c r="B124" s="10" t="s">
        <v>5458</v>
      </c>
      <c r="C124" s="6" t="s">
        <v>5459</v>
      </c>
      <c r="D124" s="19">
        <v>32</v>
      </c>
      <c r="E124" s="9" t="s">
        <v>2918</v>
      </c>
      <c r="F124" s="9">
        <v>131184588</v>
      </c>
      <c r="G124" s="7" t="s">
        <v>5194</v>
      </c>
    </row>
    <row r="125" spans="1:7" ht="15.75">
      <c r="A125" s="18" t="s">
        <v>5460</v>
      </c>
      <c r="B125" s="10" t="s">
        <v>5458</v>
      </c>
      <c r="C125" s="6" t="s">
        <v>5461</v>
      </c>
      <c r="D125" s="19">
        <v>52</v>
      </c>
      <c r="E125" s="9" t="s">
        <v>2918</v>
      </c>
      <c r="F125" s="9">
        <v>131184588</v>
      </c>
      <c r="G125" s="7" t="s">
        <v>5194</v>
      </c>
    </row>
    <row r="126" spans="1:7" ht="15.75">
      <c r="A126" s="18" t="s">
        <v>5462</v>
      </c>
      <c r="B126" s="10" t="s">
        <v>5458</v>
      </c>
      <c r="C126" s="6" t="s">
        <v>5463</v>
      </c>
      <c r="D126" s="19">
        <v>54</v>
      </c>
      <c r="E126" s="9" t="s">
        <v>2918</v>
      </c>
      <c r="F126" s="9">
        <v>131184588</v>
      </c>
      <c r="G126" s="7" t="s">
        <v>5194</v>
      </c>
    </row>
    <row r="127" spans="1:7" ht="15.75">
      <c r="A127" s="18" t="s">
        <v>5464</v>
      </c>
      <c r="B127" s="10" t="s">
        <v>5458</v>
      </c>
      <c r="C127" s="6" t="s">
        <v>5465</v>
      </c>
      <c r="D127" s="19">
        <v>44</v>
      </c>
      <c r="E127" s="9" t="s">
        <v>2918</v>
      </c>
      <c r="F127" s="9">
        <v>131184588</v>
      </c>
      <c r="G127" s="7" t="s">
        <v>5194</v>
      </c>
    </row>
    <row r="128" spans="1:7" ht="15.75">
      <c r="A128" s="18" t="s">
        <v>5466</v>
      </c>
      <c r="B128" s="10" t="s">
        <v>5458</v>
      </c>
      <c r="C128" s="6" t="s">
        <v>5467</v>
      </c>
      <c r="D128" s="19">
        <v>11</v>
      </c>
      <c r="E128" s="9" t="s">
        <v>2918</v>
      </c>
      <c r="F128" s="9">
        <v>131184588</v>
      </c>
      <c r="G128" s="7" t="s">
        <v>5194</v>
      </c>
    </row>
    <row r="129" spans="1:7" ht="15.75">
      <c r="A129" s="8" t="s">
        <v>5468</v>
      </c>
      <c r="B129" s="10" t="s">
        <v>5244</v>
      </c>
      <c r="C129" s="6" t="s">
        <v>5469</v>
      </c>
      <c r="D129" s="9">
        <v>80</v>
      </c>
      <c r="E129" s="9" t="s">
        <v>1197</v>
      </c>
      <c r="F129" s="9">
        <v>40220786707</v>
      </c>
      <c r="G129" s="7" t="s">
        <v>5194</v>
      </c>
    </row>
    <row r="130" spans="1:7" ht="15.75">
      <c r="A130" s="15" t="s">
        <v>5470</v>
      </c>
      <c r="B130" s="10" t="s">
        <v>5471</v>
      </c>
      <c r="C130" s="6" t="s">
        <v>5472</v>
      </c>
      <c r="D130" s="9">
        <v>100</v>
      </c>
      <c r="E130" s="9" t="s">
        <v>1197</v>
      </c>
      <c r="F130" s="9">
        <v>40220786707</v>
      </c>
      <c r="G130" s="7" t="s">
        <v>5194</v>
      </c>
    </row>
    <row r="131" spans="1:7" ht="15.75">
      <c r="A131" s="8" t="s">
        <v>5473</v>
      </c>
      <c r="B131" s="10" t="s">
        <v>5474</v>
      </c>
      <c r="C131" s="6" t="s">
        <v>5475</v>
      </c>
      <c r="D131" s="9">
        <v>191</v>
      </c>
      <c r="E131" s="9" t="s">
        <v>1216</v>
      </c>
      <c r="F131" s="9">
        <v>5601491052</v>
      </c>
      <c r="G131" s="7" t="s">
        <v>5194</v>
      </c>
    </row>
    <row r="132" spans="1:7" ht="15.75">
      <c r="A132" s="8" t="s">
        <v>5476</v>
      </c>
      <c r="B132" s="10" t="s">
        <v>5474</v>
      </c>
      <c r="C132" s="6" t="s">
        <v>5477</v>
      </c>
      <c r="D132" s="9">
        <v>41</v>
      </c>
      <c r="E132" s="9" t="s">
        <v>1216</v>
      </c>
      <c r="F132" s="9">
        <v>5601491052</v>
      </c>
      <c r="G132" s="7" t="s">
        <v>5194</v>
      </c>
    </row>
    <row r="133" spans="1:7" ht="15.75">
      <c r="A133" s="18" t="s">
        <v>5478</v>
      </c>
      <c r="B133" s="10" t="s">
        <v>5479</v>
      </c>
      <c r="C133" s="6" t="s">
        <v>5480</v>
      </c>
      <c r="D133" s="19">
        <v>215</v>
      </c>
      <c r="E133" s="9" t="s">
        <v>2929</v>
      </c>
      <c r="F133" s="9">
        <v>131742122</v>
      </c>
      <c r="G133" s="7" t="s">
        <v>5194</v>
      </c>
    </row>
    <row r="134" spans="1:7" ht="15.75">
      <c r="A134" s="43" t="s">
        <v>5481</v>
      </c>
      <c r="B134" s="10" t="s">
        <v>5482</v>
      </c>
      <c r="C134" s="53" t="s">
        <v>5483</v>
      </c>
      <c r="D134" s="30">
        <v>192</v>
      </c>
      <c r="E134" s="68" t="s">
        <v>1947</v>
      </c>
      <c r="F134" s="31">
        <v>130609162</v>
      </c>
      <c r="G134" s="27" t="s">
        <v>5184</v>
      </c>
    </row>
    <row r="135" spans="1:7" ht="15.75">
      <c r="A135" s="45" t="s">
        <v>5484</v>
      </c>
      <c r="B135" s="10" t="s">
        <v>5482</v>
      </c>
      <c r="C135" s="53" t="s">
        <v>5485</v>
      </c>
      <c r="D135" s="30">
        <v>124</v>
      </c>
      <c r="E135" s="68" t="s">
        <v>319</v>
      </c>
      <c r="F135" s="31">
        <v>7600203447</v>
      </c>
      <c r="G135" s="27" t="s">
        <v>5184</v>
      </c>
    </row>
    <row r="136" spans="1:7" ht="15.75">
      <c r="A136" s="46" t="s">
        <v>5486</v>
      </c>
      <c r="B136" s="10" t="s">
        <v>5482</v>
      </c>
      <c r="C136" s="53" t="s">
        <v>5487</v>
      </c>
      <c r="D136" s="35">
        <v>249</v>
      </c>
      <c r="E136" s="68" t="s">
        <v>319</v>
      </c>
      <c r="F136" s="31">
        <v>7600203447</v>
      </c>
      <c r="G136" s="27" t="s">
        <v>5184</v>
      </c>
    </row>
    <row r="137" spans="1:7" ht="15.75">
      <c r="A137" s="8" t="s">
        <v>5488</v>
      </c>
      <c r="B137" s="10" t="s">
        <v>5489</v>
      </c>
      <c r="C137" s="6" t="s">
        <v>5490</v>
      </c>
      <c r="D137" s="11">
        <v>271</v>
      </c>
      <c r="E137" s="9" t="s">
        <v>2938</v>
      </c>
      <c r="F137" s="9">
        <v>130732035</v>
      </c>
      <c r="G137" s="7" t="s">
        <v>5194</v>
      </c>
    </row>
    <row r="138" spans="1:7" ht="15.75">
      <c r="A138" s="45" t="s">
        <v>5491</v>
      </c>
      <c r="B138" s="10" t="s">
        <v>5316</v>
      </c>
      <c r="C138" s="53" t="s">
        <v>5492</v>
      </c>
      <c r="D138" s="32">
        <v>315</v>
      </c>
      <c r="E138" s="68" t="s">
        <v>350</v>
      </c>
      <c r="F138" s="31">
        <v>1800388751</v>
      </c>
      <c r="G138" s="27" t="s">
        <v>5184</v>
      </c>
    </row>
    <row r="139" spans="1:7" ht="15.75">
      <c r="A139" s="8" t="s">
        <v>5493</v>
      </c>
      <c r="B139" s="10" t="s">
        <v>5494</v>
      </c>
      <c r="C139" s="6" t="s">
        <v>5495</v>
      </c>
      <c r="D139" s="9">
        <v>215</v>
      </c>
      <c r="E139" s="9" t="s">
        <v>2949</v>
      </c>
      <c r="F139" s="9">
        <v>131084281</v>
      </c>
      <c r="G139" s="7" t="s">
        <v>5194</v>
      </c>
    </row>
    <row r="140" spans="1:7" ht="15.75">
      <c r="A140" s="45" t="s">
        <v>5496</v>
      </c>
      <c r="B140" s="10" t="s">
        <v>5497</v>
      </c>
      <c r="C140" s="53" t="s">
        <v>5498</v>
      </c>
      <c r="D140" s="30">
        <v>207</v>
      </c>
      <c r="E140" s="68" t="s">
        <v>1960</v>
      </c>
      <c r="F140" s="31">
        <v>131590942</v>
      </c>
      <c r="G140" s="27" t="s">
        <v>5184</v>
      </c>
    </row>
    <row r="141" spans="1:7" ht="15.75">
      <c r="A141" s="45" t="s">
        <v>5499</v>
      </c>
      <c r="B141" s="10" t="s">
        <v>5497</v>
      </c>
      <c r="C141" s="53" t="s">
        <v>5500</v>
      </c>
      <c r="D141" s="30">
        <v>63</v>
      </c>
      <c r="E141" s="68" t="s">
        <v>1960</v>
      </c>
      <c r="F141" s="31">
        <v>131590942</v>
      </c>
      <c r="G141" s="27" t="s">
        <v>5184</v>
      </c>
    </row>
    <row r="142" spans="1:7" ht="15.75">
      <c r="A142" s="48" t="s">
        <v>5501</v>
      </c>
      <c r="B142" s="10" t="s">
        <v>5497</v>
      </c>
      <c r="C142" s="53" t="s">
        <v>5502</v>
      </c>
      <c r="D142" s="30">
        <v>43</v>
      </c>
      <c r="E142" s="68" t="s">
        <v>1960</v>
      </c>
      <c r="F142" s="31">
        <v>131590942</v>
      </c>
      <c r="G142" s="27" t="s">
        <v>5184</v>
      </c>
    </row>
    <row r="143" spans="1:7" ht="15.75">
      <c r="A143" s="45" t="s">
        <v>5503</v>
      </c>
      <c r="B143" s="10" t="s">
        <v>5482</v>
      </c>
      <c r="C143" s="53" t="s">
        <v>5504</v>
      </c>
      <c r="D143" s="30">
        <v>307</v>
      </c>
      <c r="E143" s="68" t="s">
        <v>1973</v>
      </c>
      <c r="F143" s="31">
        <v>131149227</v>
      </c>
      <c r="G143" s="27" t="s">
        <v>5184</v>
      </c>
    </row>
    <row r="144" spans="1:7" ht="15.75">
      <c r="A144" s="45" t="s">
        <v>5505</v>
      </c>
      <c r="B144" s="10" t="s">
        <v>5455</v>
      </c>
      <c r="C144" s="53" t="s">
        <v>5506</v>
      </c>
      <c r="D144" s="32">
        <v>23</v>
      </c>
      <c r="E144" s="68" t="s">
        <v>1988</v>
      </c>
      <c r="F144" s="31">
        <v>131740952</v>
      </c>
      <c r="G144" s="27" t="s">
        <v>5184</v>
      </c>
    </row>
    <row r="145" spans="1:7" ht="15.75">
      <c r="A145" s="45" t="s">
        <v>5507</v>
      </c>
      <c r="B145" s="10" t="s">
        <v>5455</v>
      </c>
      <c r="C145" s="53" t="s">
        <v>5508</v>
      </c>
      <c r="D145" s="32">
        <v>53</v>
      </c>
      <c r="E145" s="68" t="s">
        <v>1988</v>
      </c>
      <c r="F145" s="31">
        <v>131740952</v>
      </c>
      <c r="G145" s="27" t="s">
        <v>5184</v>
      </c>
    </row>
    <row r="146" spans="1:7" ht="15.75">
      <c r="A146" s="45" t="s">
        <v>5509</v>
      </c>
      <c r="B146" s="10" t="s">
        <v>5455</v>
      </c>
      <c r="C146" s="53" t="s">
        <v>5510</v>
      </c>
      <c r="D146" s="32">
        <v>54</v>
      </c>
      <c r="E146" s="68" t="s">
        <v>1988</v>
      </c>
      <c r="F146" s="31">
        <v>131740952</v>
      </c>
      <c r="G146" s="27" t="s">
        <v>5184</v>
      </c>
    </row>
    <row r="147" spans="1:7" ht="15.75">
      <c r="A147" s="45" t="s">
        <v>5511</v>
      </c>
      <c r="B147" s="10" t="s">
        <v>5455</v>
      </c>
      <c r="C147" s="53" t="s">
        <v>5512</v>
      </c>
      <c r="D147" s="32">
        <v>108</v>
      </c>
      <c r="E147" s="68" t="s">
        <v>1988</v>
      </c>
      <c r="F147" s="31">
        <v>131740952</v>
      </c>
      <c r="G147" s="27" t="s">
        <v>5184</v>
      </c>
    </row>
    <row r="148" spans="1:7" ht="15.75">
      <c r="A148" s="45" t="s">
        <v>5513</v>
      </c>
      <c r="B148" s="10" t="s">
        <v>5455</v>
      </c>
      <c r="C148" s="53" t="s">
        <v>5514</v>
      </c>
      <c r="D148" s="32">
        <v>48</v>
      </c>
      <c r="E148" s="68" t="s">
        <v>1988</v>
      </c>
      <c r="F148" s="31">
        <v>131740952</v>
      </c>
      <c r="G148" s="27" t="s">
        <v>5184</v>
      </c>
    </row>
    <row r="149" spans="1:7" ht="15.75">
      <c r="A149" s="45" t="s">
        <v>5515</v>
      </c>
      <c r="B149" s="10" t="s">
        <v>5455</v>
      </c>
      <c r="C149" s="53" t="s">
        <v>5516</v>
      </c>
      <c r="D149" s="32">
        <v>64</v>
      </c>
      <c r="E149" s="68" t="s">
        <v>1988</v>
      </c>
      <c r="F149" s="31">
        <v>131740952</v>
      </c>
      <c r="G149" s="27" t="s">
        <v>5184</v>
      </c>
    </row>
    <row r="150" spans="1:7" ht="15.75">
      <c r="A150" s="45" t="s">
        <v>5517</v>
      </c>
      <c r="B150" s="10" t="s">
        <v>5455</v>
      </c>
      <c r="C150" s="53" t="s">
        <v>5518</v>
      </c>
      <c r="D150" s="32">
        <v>5</v>
      </c>
      <c r="E150" s="68" t="s">
        <v>1988</v>
      </c>
      <c r="F150" s="31">
        <v>131740952</v>
      </c>
      <c r="G150" s="27" t="s">
        <v>5184</v>
      </c>
    </row>
    <row r="151" spans="1:7" ht="15.75">
      <c r="A151" s="45" t="s">
        <v>5519</v>
      </c>
      <c r="B151" s="10" t="s">
        <v>5455</v>
      </c>
      <c r="C151" s="53" t="s">
        <v>5520</v>
      </c>
      <c r="D151" s="32">
        <v>11</v>
      </c>
      <c r="E151" s="68" t="s">
        <v>1988</v>
      </c>
      <c r="F151" s="31">
        <v>131740952</v>
      </c>
      <c r="G151" s="27" t="s">
        <v>5184</v>
      </c>
    </row>
    <row r="152" spans="1:7" ht="15.75">
      <c r="A152" s="45" t="s">
        <v>5521</v>
      </c>
      <c r="B152" s="10" t="s">
        <v>5455</v>
      </c>
      <c r="C152" s="53" t="s">
        <v>5522</v>
      </c>
      <c r="D152" s="32">
        <v>61</v>
      </c>
      <c r="E152" s="68" t="s">
        <v>1988</v>
      </c>
      <c r="F152" s="31">
        <v>131740952</v>
      </c>
      <c r="G152" s="27" t="s">
        <v>5184</v>
      </c>
    </row>
    <row r="153" spans="1:7" ht="15.75">
      <c r="A153" s="45" t="s">
        <v>5523</v>
      </c>
      <c r="B153" s="10" t="s">
        <v>5455</v>
      </c>
      <c r="C153" s="53" t="s">
        <v>5524</v>
      </c>
      <c r="D153" s="32">
        <v>8</v>
      </c>
      <c r="E153" s="68" t="s">
        <v>1988</v>
      </c>
      <c r="F153" s="31">
        <v>131740952</v>
      </c>
      <c r="G153" s="27" t="s">
        <v>5184</v>
      </c>
    </row>
    <row r="154" spans="1:7" ht="15.75">
      <c r="A154" s="8" t="s">
        <v>5525</v>
      </c>
      <c r="B154" s="10" t="s">
        <v>5526</v>
      </c>
      <c r="C154" s="6" t="s">
        <v>5527</v>
      </c>
      <c r="D154" s="11">
        <v>198</v>
      </c>
      <c r="E154" s="9" t="s">
        <v>2950</v>
      </c>
      <c r="F154" s="9">
        <v>130631931</v>
      </c>
      <c r="G154" s="7" t="s">
        <v>5194</v>
      </c>
    </row>
    <row r="155" spans="1:7" ht="15.75">
      <c r="A155" s="8" t="s">
        <v>5528</v>
      </c>
      <c r="B155" s="10" t="s">
        <v>5526</v>
      </c>
      <c r="C155" s="6" t="s">
        <v>5529</v>
      </c>
      <c r="D155" s="11">
        <v>51</v>
      </c>
      <c r="E155" s="9" t="s">
        <v>2950</v>
      </c>
      <c r="F155" s="9">
        <v>130631931</v>
      </c>
      <c r="G155" s="7" t="s">
        <v>5194</v>
      </c>
    </row>
    <row r="156" spans="1:7" ht="15.75">
      <c r="A156" s="8" t="s">
        <v>5530</v>
      </c>
      <c r="B156" s="10" t="s">
        <v>5526</v>
      </c>
      <c r="C156" s="6" t="s">
        <v>5531</v>
      </c>
      <c r="D156" s="11">
        <v>43</v>
      </c>
      <c r="E156" s="9" t="s">
        <v>2950</v>
      </c>
      <c r="F156" s="9">
        <v>130631931</v>
      </c>
      <c r="G156" s="7" t="s">
        <v>5194</v>
      </c>
    </row>
    <row r="157" spans="1:7" ht="15.75">
      <c r="A157" s="8" t="s">
        <v>5532</v>
      </c>
      <c r="B157" s="10" t="s">
        <v>5526</v>
      </c>
      <c r="C157" s="6" t="s">
        <v>5533</v>
      </c>
      <c r="D157" s="11">
        <v>23</v>
      </c>
      <c r="E157" s="9" t="s">
        <v>2950</v>
      </c>
      <c r="F157" s="9">
        <v>130631931</v>
      </c>
      <c r="G157" s="7" t="s">
        <v>5194</v>
      </c>
    </row>
    <row r="158" spans="1:7" ht="15.75">
      <c r="A158" s="8" t="s">
        <v>5534</v>
      </c>
      <c r="B158" s="10" t="s">
        <v>5526</v>
      </c>
      <c r="C158" s="6" t="s">
        <v>5535</v>
      </c>
      <c r="D158" s="11">
        <v>64</v>
      </c>
      <c r="E158" s="9" t="s">
        <v>2962</v>
      </c>
      <c r="F158" s="9">
        <v>132285484</v>
      </c>
      <c r="G158" s="7" t="s">
        <v>5194</v>
      </c>
    </row>
    <row r="159" spans="1:7" ht="15.75">
      <c r="A159" s="8" t="s">
        <v>5536</v>
      </c>
      <c r="B159" s="10" t="s">
        <v>5526</v>
      </c>
      <c r="C159" s="6" t="s">
        <v>5537</v>
      </c>
      <c r="D159" s="11">
        <v>60</v>
      </c>
      <c r="E159" s="9" t="s">
        <v>2962</v>
      </c>
      <c r="F159" s="9">
        <v>132285484</v>
      </c>
      <c r="G159" s="7" t="s">
        <v>5194</v>
      </c>
    </row>
    <row r="160" spans="1:7" ht="15.75">
      <c r="A160" s="8" t="s">
        <v>5538</v>
      </c>
      <c r="B160" s="10" t="s">
        <v>5526</v>
      </c>
      <c r="C160" s="6" t="s">
        <v>5539</v>
      </c>
      <c r="D160" s="11">
        <v>35</v>
      </c>
      <c r="E160" s="9" t="s">
        <v>2962</v>
      </c>
      <c r="F160" s="9">
        <v>132285484</v>
      </c>
      <c r="G160" s="7" t="s">
        <v>5194</v>
      </c>
    </row>
    <row r="161" spans="1:7" ht="15.75">
      <c r="A161" s="8" t="s">
        <v>5540</v>
      </c>
      <c r="B161" s="10" t="s">
        <v>5526</v>
      </c>
      <c r="C161" s="6" t="s">
        <v>5541</v>
      </c>
      <c r="D161" s="11">
        <v>21</v>
      </c>
      <c r="E161" s="9" t="s">
        <v>2962</v>
      </c>
      <c r="F161" s="9">
        <v>132285484</v>
      </c>
      <c r="G161" s="7" t="s">
        <v>5194</v>
      </c>
    </row>
    <row r="162" spans="1:7" ht="15.75">
      <c r="A162" s="8" t="s">
        <v>5542</v>
      </c>
      <c r="B162" s="10" t="s">
        <v>5526</v>
      </c>
      <c r="C162" s="6" t="s">
        <v>5543</v>
      </c>
      <c r="D162" s="11">
        <v>18</v>
      </c>
      <c r="E162" s="9" t="s">
        <v>2962</v>
      </c>
      <c r="F162" s="9">
        <v>132285484</v>
      </c>
      <c r="G162" s="7" t="s">
        <v>5194</v>
      </c>
    </row>
    <row r="163" spans="1:7" ht="15.75">
      <c r="A163" s="8" t="s">
        <v>5544</v>
      </c>
      <c r="B163" s="10" t="s">
        <v>5526</v>
      </c>
      <c r="C163" s="6" t="s">
        <v>5545</v>
      </c>
      <c r="D163" s="11">
        <v>21</v>
      </c>
      <c r="E163" s="9" t="s">
        <v>2962</v>
      </c>
      <c r="F163" s="9">
        <v>132285484</v>
      </c>
      <c r="G163" s="7" t="s">
        <v>5194</v>
      </c>
    </row>
    <row r="164" spans="1:7" ht="15.75">
      <c r="A164" s="8" t="s">
        <v>5546</v>
      </c>
      <c r="B164" s="10" t="s">
        <v>5526</v>
      </c>
      <c r="C164" s="6" t="s">
        <v>5547</v>
      </c>
      <c r="D164" s="11">
        <v>14</v>
      </c>
      <c r="E164" s="9" t="s">
        <v>2962</v>
      </c>
      <c r="F164" s="9">
        <v>132285484</v>
      </c>
      <c r="G164" s="7" t="s">
        <v>5194</v>
      </c>
    </row>
    <row r="165" spans="1:7" ht="15.75">
      <c r="A165" s="8" t="s">
        <v>5548</v>
      </c>
      <c r="B165" s="10" t="s">
        <v>5526</v>
      </c>
      <c r="C165" s="6" t="s">
        <v>5549</v>
      </c>
      <c r="D165" s="11">
        <v>16</v>
      </c>
      <c r="E165" s="9" t="s">
        <v>2962</v>
      </c>
      <c r="F165" s="9">
        <v>132285484</v>
      </c>
      <c r="G165" s="7" t="s">
        <v>5194</v>
      </c>
    </row>
    <row r="166" spans="1:7" ht="15.75">
      <c r="A166" s="8" t="s">
        <v>5550</v>
      </c>
      <c r="B166" s="10" t="s">
        <v>5346</v>
      </c>
      <c r="C166" s="6" t="s">
        <v>5551</v>
      </c>
      <c r="D166" s="11">
        <v>67</v>
      </c>
      <c r="E166" s="9" t="s">
        <v>2974</v>
      </c>
      <c r="F166" s="9">
        <v>130648672</v>
      </c>
      <c r="G166" s="7" t="s">
        <v>5194</v>
      </c>
    </row>
    <row r="167" spans="1:7" ht="15.75">
      <c r="A167" s="8" t="s">
        <v>5552</v>
      </c>
      <c r="B167" s="10" t="s">
        <v>5346</v>
      </c>
      <c r="C167" s="6" t="s">
        <v>5553</v>
      </c>
      <c r="D167" s="11">
        <v>60</v>
      </c>
      <c r="E167" s="9" t="s">
        <v>2974</v>
      </c>
      <c r="F167" s="9">
        <v>130648672</v>
      </c>
      <c r="G167" s="7" t="s">
        <v>5194</v>
      </c>
    </row>
    <row r="168" spans="1:7" ht="15.75">
      <c r="A168" s="15" t="s">
        <v>5554</v>
      </c>
      <c r="B168" s="10" t="s">
        <v>5346</v>
      </c>
      <c r="C168" s="6" t="s">
        <v>5555</v>
      </c>
      <c r="D168" s="11">
        <v>52</v>
      </c>
      <c r="E168" s="9" t="s">
        <v>2974</v>
      </c>
      <c r="F168" s="9">
        <v>130648672</v>
      </c>
      <c r="G168" s="7" t="s">
        <v>5194</v>
      </c>
    </row>
    <row r="169" spans="1:7" ht="15.75">
      <c r="A169" s="15" t="s">
        <v>5556</v>
      </c>
      <c r="B169" s="10" t="s">
        <v>5346</v>
      </c>
      <c r="C169" s="6" t="s">
        <v>5557</v>
      </c>
      <c r="D169" s="11">
        <v>50</v>
      </c>
      <c r="E169" s="9" t="s">
        <v>2974</v>
      </c>
      <c r="F169" s="9">
        <v>130648672</v>
      </c>
      <c r="G169" s="7" t="s">
        <v>5194</v>
      </c>
    </row>
    <row r="170" spans="1:7" ht="15.75">
      <c r="A170" s="45" t="s">
        <v>5558</v>
      </c>
      <c r="B170" s="10" t="s">
        <v>5559</v>
      </c>
      <c r="C170" s="53" t="s">
        <v>5560</v>
      </c>
      <c r="D170" s="30">
        <v>679</v>
      </c>
      <c r="E170" s="68" t="s">
        <v>2010</v>
      </c>
      <c r="F170" s="31">
        <v>132237269</v>
      </c>
      <c r="G170" s="27" t="s">
        <v>5184</v>
      </c>
    </row>
    <row r="171" spans="1:7" ht="15.75">
      <c r="A171" s="8" t="s">
        <v>5561</v>
      </c>
      <c r="B171" s="10" t="s">
        <v>5562</v>
      </c>
      <c r="C171" s="6" t="s">
        <v>5563</v>
      </c>
      <c r="D171" s="11">
        <v>26</v>
      </c>
      <c r="E171" s="9" t="s">
        <v>2986</v>
      </c>
      <c r="F171" s="9">
        <v>131554492</v>
      </c>
      <c r="G171" s="7" t="s">
        <v>5194</v>
      </c>
    </row>
    <row r="172" spans="1:7" ht="15.75">
      <c r="A172" s="8" t="s">
        <v>5564</v>
      </c>
      <c r="B172" s="10" t="s">
        <v>5562</v>
      </c>
      <c r="C172" s="6" t="s">
        <v>5565</v>
      </c>
      <c r="D172" s="11">
        <v>198</v>
      </c>
      <c r="E172" s="9" t="s">
        <v>2986</v>
      </c>
      <c r="F172" s="9">
        <v>131554492</v>
      </c>
      <c r="G172" s="7" t="s">
        <v>5194</v>
      </c>
    </row>
    <row r="173" spans="1:7" ht="15.75">
      <c r="A173" s="8" t="s">
        <v>5566</v>
      </c>
      <c r="B173" s="10" t="s">
        <v>5562</v>
      </c>
      <c r="C173" s="6" t="s">
        <v>5567</v>
      </c>
      <c r="D173" s="11">
        <v>5</v>
      </c>
      <c r="E173" s="9" t="s">
        <v>2986</v>
      </c>
      <c r="F173" s="9">
        <v>131554492</v>
      </c>
      <c r="G173" s="7" t="s">
        <v>5194</v>
      </c>
    </row>
    <row r="174" spans="1:7" ht="15.75">
      <c r="A174" s="8" t="s">
        <v>5568</v>
      </c>
      <c r="B174" s="10" t="s">
        <v>5562</v>
      </c>
      <c r="C174" s="6" t="s">
        <v>5569</v>
      </c>
      <c r="D174" s="11">
        <v>9</v>
      </c>
      <c r="E174" s="9" t="s">
        <v>2986</v>
      </c>
      <c r="F174" s="9">
        <v>131554492</v>
      </c>
      <c r="G174" s="7" t="s">
        <v>5194</v>
      </c>
    </row>
    <row r="175" spans="1:7" ht="15.75">
      <c r="A175" s="8" t="s">
        <v>5570</v>
      </c>
      <c r="B175" s="10" t="s">
        <v>5571</v>
      </c>
      <c r="C175" s="6" t="s">
        <v>5572</v>
      </c>
      <c r="D175" s="11">
        <v>195</v>
      </c>
      <c r="E175" s="9" t="s">
        <v>2998</v>
      </c>
      <c r="F175" s="9">
        <v>131702341</v>
      </c>
      <c r="G175" s="7" t="s">
        <v>5194</v>
      </c>
    </row>
    <row r="176" spans="1:7" ht="15.75">
      <c r="A176" s="8" t="s">
        <v>5573</v>
      </c>
      <c r="B176" s="10" t="s">
        <v>5571</v>
      </c>
      <c r="C176" s="6" t="s">
        <v>5574</v>
      </c>
      <c r="D176" s="11">
        <v>36</v>
      </c>
      <c r="E176" s="9" t="s">
        <v>2998</v>
      </c>
      <c r="F176" s="9">
        <v>131702341</v>
      </c>
      <c r="G176" s="7" t="s">
        <v>5194</v>
      </c>
    </row>
    <row r="177" spans="1:7" ht="15.75">
      <c r="A177" s="8" t="s">
        <v>5575</v>
      </c>
      <c r="B177" s="10" t="s">
        <v>5571</v>
      </c>
      <c r="C177" s="6" t="s">
        <v>5576</v>
      </c>
      <c r="D177" s="11">
        <v>42</v>
      </c>
      <c r="E177" s="9" t="s">
        <v>2998</v>
      </c>
      <c r="F177" s="9">
        <v>131702341</v>
      </c>
      <c r="G177" s="7" t="s">
        <v>5194</v>
      </c>
    </row>
    <row r="178" spans="1:7" ht="15.75">
      <c r="A178" s="8" t="s">
        <v>5577</v>
      </c>
      <c r="B178" s="10" t="s">
        <v>5571</v>
      </c>
      <c r="C178" s="6" t="s">
        <v>5578</v>
      </c>
      <c r="D178" s="11">
        <v>20</v>
      </c>
      <c r="E178" s="9" t="s">
        <v>2998</v>
      </c>
      <c r="F178" s="9">
        <v>131702341</v>
      </c>
      <c r="G178" s="7" t="s">
        <v>5194</v>
      </c>
    </row>
    <row r="179" spans="1:7" ht="15.75">
      <c r="A179" s="8" t="s">
        <v>5579</v>
      </c>
      <c r="B179" s="10" t="s">
        <v>5571</v>
      </c>
      <c r="C179" s="6" t="s">
        <v>5580</v>
      </c>
      <c r="D179" s="11">
        <v>38</v>
      </c>
      <c r="E179" s="9" t="s">
        <v>2998</v>
      </c>
      <c r="F179" s="9">
        <v>131702341</v>
      </c>
      <c r="G179" s="7" t="s">
        <v>5194</v>
      </c>
    </row>
    <row r="180" spans="1:7" ht="15.75">
      <c r="A180" s="8" t="s">
        <v>5581</v>
      </c>
      <c r="B180" s="10" t="s">
        <v>5571</v>
      </c>
      <c r="C180" s="6" t="s">
        <v>5582</v>
      </c>
      <c r="D180" s="11">
        <v>37</v>
      </c>
      <c r="E180" s="9" t="s">
        <v>2998</v>
      </c>
      <c r="F180" s="9">
        <v>131702341</v>
      </c>
      <c r="G180" s="7" t="s">
        <v>5194</v>
      </c>
    </row>
    <row r="181" spans="1:7" ht="15.75">
      <c r="A181" s="8" t="s">
        <v>5583</v>
      </c>
      <c r="B181" s="10" t="s">
        <v>5571</v>
      </c>
      <c r="C181" s="6" t="s">
        <v>5584</v>
      </c>
      <c r="D181" s="11">
        <v>19</v>
      </c>
      <c r="E181" s="9" t="s">
        <v>2998</v>
      </c>
      <c r="F181" s="9">
        <v>131702341</v>
      </c>
      <c r="G181" s="7" t="s">
        <v>5194</v>
      </c>
    </row>
    <row r="182" spans="1:7" ht="15.75">
      <c r="A182" s="8" t="s">
        <v>5585</v>
      </c>
      <c r="B182" s="10" t="s">
        <v>5571</v>
      </c>
      <c r="C182" s="6" t="s">
        <v>5586</v>
      </c>
      <c r="D182" s="11">
        <v>19</v>
      </c>
      <c r="E182" s="9" t="s">
        <v>2998</v>
      </c>
      <c r="F182" s="9">
        <v>131702341</v>
      </c>
      <c r="G182" s="7" t="s">
        <v>5194</v>
      </c>
    </row>
    <row r="183" spans="1:7" ht="15.75">
      <c r="A183" s="8" t="s">
        <v>5587</v>
      </c>
      <c r="B183" s="10" t="s">
        <v>5571</v>
      </c>
      <c r="C183" s="6" t="s">
        <v>5588</v>
      </c>
      <c r="D183" s="11">
        <v>10</v>
      </c>
      <c r="E183" s="9" t="s">
        <v>2998</v>
      </c>
      <c r="F183" s="9">
        <v>131702341</v>
      </c>
      <c r="G183" s="7" t="s">
        <v>5194</v>
      </c>
    </row>
    <row r="184" spans="1:7" ht="15.75">
      <c r="A184" s="12" t="s">
        <v>5589</v>
      </c>
      <c r="B184" s="10" t="s">
        <v>5590</v>
      </c>
      <c r="C184" s="6" t="s">
        <v>5591</v>
      </c>
      <c r="D184" s="9">
        <v>100</v>
      </c>
      <c r="E184" s="9" t="s">
        <v>3018</v>
      </c>
      <c r="F184" s="9">
        <v>131760155</v>
      </c>
      <c r="G184" s="7" t="s">
        <v>5194</v>
      </c>
    </row>
    <row r="185" spans="1:7" ht="15.75">
      <c r="A185" s="12" t="s">
        <v>5592</v>
      </c>
      <c r="B185" s="10" t="s">
        <v>5590</v>
      </c>
      <c r="C185" s="6" t="s">
        <v>5593</v>
      </c>
      <c r="D185" s="9">
        <v>5</v>
      </c>
      <c r="E185" s="9" t="s">
        <v>3018</v>
      </c>
      <c r="F185" s="9">
        <v>131760155</v>
      </c>
      <c r="G185" s="7" t="s">
        <v>5194</v>
      </c>
    </row>
    <row r="186" spans="1:7" ht="15.75">
      <c r="A186" s="12" t="s">
        <v>5594</v>
      </c>
      <c r="B186" s="10" t="s">
        <v>5590</v>
      </c>
      <c r="C186" s="6" t="s">
        <v>5595</v>
      </c>
      <c r="D186" s="9">
        <v>68</v>
      </c>
      <c r="E186" s="9" t="s">
        <v>3018</v>
      </c>
      <c r="F186" s="9">
        <v>131760155</v>
      </c>
      <c r="G186" s="7" t="s">
        <v>5194</v>
      </c>
    </row>
    <row r="187" spans="1:7" ht="15.75">
      <c r="A187" s="8" t="s">
        <v>5596</v>
      </c>
      <c r="B187" s="10" t="s">
        <v>5590</v>
      </c>
      <c r="C187" s="6" t="s">
        <v>5597</v>
      </c>
      <c r="D187" s="11">
        <v>85</v>
      </c>
      <c r="E187" s="9" t="s">
        <v>3018</v>
      </c>
      <c r="F187" s="9">
        <v>131760155</v>
      </c>
      <c r="G187" s="7" t="s">
        <v>5194</v>
      </c>
    </row>
    <row r="188" spans="1:7" ht="15.75">
      <c r="A188" s="18" t="s">
        <v>5598</v>
      </c>
      <c r="B188" s="10" t="s">
        <v>5413</v>
      </c>
      <c r="C188" s="6" t="s">
        <v>5599</v>
      </c>
      <c r="D188" s="22">
        <v>81</v>
      </c>
      <c r="E188" s="9" t="s">
        <v>3025</v>
      </c>
      <c r="F188" s="9">
        <v>132245522</v>
      </c>
      <c r="G188" s="7" t="s">
        <v>5194</v>
      </c>
    </row>
    <row r="189" spans="1:7" ht="15.75">
      <c r="A189" s="18" t="s">
        <v>5600</v>
      </c>
      <c r="B189" s="10" t="s">
        <v>5413</v>
      </c>
      <c r="C189" s="6" t="s">
        <v>5601</v>
      </c>
      <c r="D189" s="22">
        <v>67</v>
      </c>
      <c r="E189" s="9" t="s">
        <v>3025</v>
      </c>
      <c r="F189" s="9">
        <v>132245522</v>
      </c>
      <c r="G189" s="7" t="s">
        <v>5194</v>
      </c>
    </row>
    <row r="190" spans="1:7" ht="15.75">
      <c r="A190" s="18" t="s">
        <v>5602</v>
      </c>
      <c r="B190" s="10" t="s">
        <v>5413</v>
      </c>
      <c r="C190" s="6" t="s">
        <v>5603</v>
      </c>
      <c r="D190" s="22">
        <v>67</v>
      </c>
      <c r="E190" s="9" t="s">
        <v>3025</v>
      </c>
      <c r="F190" s="9">
        <v>132245522</v>
      </c>
      <c r="G190" s="7" t="s">
        <v>5194</v>
      </c>
    </row>
    <row r="191" spans="1:7" ht="15.75">
      <c r="A191" s="18" t="s">
        <v>5604</v>
      </c>
      <c r="B191" s="10" t="s">
        <v>5413</v>
      </c>
      <c r="C191" s="6" t="s">
        <v>5605</v>
      </c>
      <c r="D191" s="22">
        <v>59</v>
      </c>
      <c r="E191" s="9" t="s">
        <v>3025</v>
      </c>
      <c r="F191" s="9">
        <v>132245522</v>
      </c>
      <c r="G191" s="7" t="s">
        <v>5194</v>
      </c>
    </row>
    <row r="192" spans="1:7" ht="15.75">
      <c r="A192" s="18" t="s">
        <v>5606</v>
      </c>
      <c r="B192" s="10" t="s">
        <v>5413</v>
      </c>
      <c r="C192" s="6" t="s">
        <v>5607</v>
      </c>
      <c r="D192" s="22">
        <v>36</v>
      </c>
      <c r="E192" s="9" t="s">
        <v>3025</v>
      </c>
      <c r="F192" s="9">
        <v>132245522</v>
      </c>
      <c r="G192" s="7" t="s">
        <v>5194</v>
      </c>
    </row>
    <row r="193" spans="1:7" ht="15.75">
      <c r="A193" s="45" t="s">
        <v>5608</v>
      </c>
      <c r="B193" s="10" t="s">
        <v>5609</v>
      </c>
      <c r="C193" s="53" t="s">
        <v>5610</v>
      </c>
      <c r="D193" s="32">
        <v>207</v>
      </c>
      <c r="E193" s="68" t="s">
        <v>2032</v>
      </c>
      <c r="F193" s="31">
        <v>430213691</v>
      </c>
      <c r="G193" s="27" t="s">
        <v>5184</v>
      </c>
    </row>
    <row r="194" spans="1:7" ht="15.75">
      <c r="A194" s="45" t="s">
        <v>5611</v>
      </c>
      <c r="B194" s="10" t="s">
        <v>5609</v>
      </c>
      <c r="C194" s="53" t="s">
        <v>5612</v>
      </c>
      <c r="D194" s="32">
        <v>44</v>
      </c>
      <c r="E194" s="68" t="s">
        <v>2032</v>
      </c>
      <c r="F194" s="31">
        <v>430213691</v>
      </c>
      <c r="G194" s="27" t="s">
        <v>5184</v>
      </c>
    </row>
    <row r="195" spans="1:7" ht="15.75">
      <c r="A195" s="45" t="s">
        <v>5613</v>
      </c>
      <c r="B195" s="10" t="s">
        <v>5609</v>
      </c>
      <c r="C195" s="53" t="s">
        <v>5614</v>
      </c>
      <c r="D195" s="32">
        <v>44</v>
      </c>
      <c r="E195" s="68" t="s">
        <v>2032</v>
      </c>
      <c r="F195" s="31">
        <v>430213691</v>
      </c>
      <c r="G195" s="27" t="s">
        <v>5184</v>
      </c>
    </row>
    <row r="196" spans="1:7" ht="15.75">
      <c r="A196" s="45" t="s">
        <v>5615</v>
      </c>
      <c r="B196" s="10" t="s">
        <v>5609</v>
      </c>
      <c r="C196" s="53" t="s">
        <v>5616</v>
      </c>
      <c r="D196" s="32">
        <v>17</v>
      </c>
      <c r="E196" s="68" t="s">
        <v>2032</v>
      </c>
      <c r="F196" s="31">
        <v>430213691</v>
      </c>
      <c r="G196" s="27" t="s">
        <v>5184</v>
      </c>
    </row>
    <row r="197" spans="1:7" ht="15.75">
      <c r="A197" s="48" t="s">
        <v>5617</v>
      </c>
      <c r="B197" s="10" t="s">
        <v>5609</v>
      </c>
      <c r="C197" s="53" t="s">
        <v>5618</v>
      </c>
      <c r="D197" s="32">
        <v>60</v>
      </c>
      <c r="E197" s="68" t="s">
        <v>2032</v>
      </c>
      <c r="F197" s="31">
        <v>430213691</v>
      </c>
      <c r="G197" s="27" t="s">
        <v>5184</v>
      </c>
    </row>
    <row r="198" spans="1:7" ht="15.75">
      <c r="A198" s="45" t="s">
        <v>5619</v>
      </c>
      <c r="B198" s="10" t="s">
        <v>5609</v>
      </c>
      <c r="C198" s="53" t="s">
        <v>5620</v>
      </c>
      <c r="D198" s="32">
        <v>33</v>
      </c>
      <c r="E198" s="68" t="s">
        <v>2032</v>
      </c>
      <c r="F198" s="31">
        <v>430213691</v>
      </c>
      <c r="G198" s="27" t="s">
        <v>5184</v>
      </c>
    </row>
    <row r="199" spans="1:7" ht="15.75">
      <c r="A199" s="43" t="s">
        <v>5621</v>
      </c>
      <c r="B199" s="10" t="s">
        <v>5609</v>
      </c>
      <c r="C199" s="53" t="s">
        <v>5622</v>
      </c>
      <c r="D199" s="32">
        <v>90</v>
      </c>
      <c r="E199" s="68" t="s">
        <v>2032</v>
      </c>
      <c r="F199" s="31">
        <v>430213691</v>
      </c>
      <c r="G199" s="27" t="s">
        <v>5184</v>
      </c>
    </row>
    <row r="200" spans="1:7" ht="15.75">
      <c r="A200" s="45" t="s">
        <v>5623</v>
      </c>
      <c r="B200" s="10" t="s">
        <v>5609</v>
      </c>
      <c r="C200" s="53" t="s">
        <v>5624</v>
      </c>
      <c r="D200" s="32">
        <v>61</v>
      </c>
      <c r="E200" s="68" t="s">
        <v>2032</v>
      </c>
      <c r="F200" s="31">
        <v>430213691</v>
      </c>
      <c r="G200" s="27" t="s">
        <v>5184</v>
      </c>
    </row>
    <row r="201" spans="1:7" ht="15.75">
      <c r="A201" s="45" t="s">
        <v>5625</v>
      </c>
      <c r="B201" s="10" t="s">
        <v>5316</v>
      </c>
      <c r="C201" s="53" t="s">
        <v>5626</v>
      </c>
      <c r="D201" s="32">
        <v>239</v>
      </c>
      <c r="E201" s="68" t="s">
        <v>2054</v>
      </c>
      <c r="F201" s="31">
        <v>132271084</v>
      </c>
      <c r="G201" s="27" t="s">
        <v>5184</v>
      </c>
    </row>
    <row r="202" spans="1:7" ht="15.75">
      <c r="A202" s="45" t="s">
        <v>5627</v>
      </c>
      <c r="B202" s="10" t="s">
        <v>5316</v>
      </c>
      <c r="C202" s="53" t="s">
        <v>5628</v>
      </c>
      <c r="D202" s="32">
        <v>21</v>
      </c>
      <c r="E202" s="68" t="s">
        <v>2054</v>
      </c>
      <c r="F202" s="31">
        <v>132271084</v>
      </c>
      <c r="G202" s="27" t="s">
        <v>5184</v>
      </c>
    </row>
    <row r="203" spans="1:7" ht="15.75">
      <c r="A203" s="45" t="s">
        <v>5629</v>
      </c>
      <c r="B203" s="10" t="s">
        <v>5436</v>
      </c>
      <c r="C203" s="53" t="s">
        <v>5630</v>
      </c>
      <c r="D203" s="32">
        <v>131</v>
      </c>
      <c r="E203" s="68" t="s">
        <v>374</v>
      </c>
      <c r="F203" s="31">
        <v>1200222394</v>
      </c>
      <c r="G203" s="27" t="s">
        <v>5184</v>
      </c>
    </row>
    <row r="204" spans="1:7" ht="15.75">
      <c r="A204" s="8" t="s">
        <v>5631</v>
      </c>
      <c r="B204" s="10" t="s">
        <v>5632</v>
      </c>
      <c r="C204" s="6" t="s">
        <v>5633</v>
      </c>
      <c r="D204" s="11">
        <v>60</v>
      </c>
      <c r="E204" s="9" t="s">
        <v>3037</v>
      </c>
      <c r="F204" s="9">
        <v>132293479</v>
      </c>
      <c r="G204" s="7" t="s">
        <v>5194</v>
      </c>
    </row>
    <row r="205" spans="1:7" ht="15.75">
      <c r="A205" s="8" t="s">
        <v>5634</v>
      </c>
      <c r="B205" s="10" t="s">
        <v>5632</v>
      </c>
      <c r="C205" s="6" t="s">
        <v>5635</v>
      </c>
      <c r="D205" s="11">
        <v>108</v>
      </c>
      <c r="E205" s="9" t="s">
        <v>3037</v>
      </c>
      <c r="F205" s="9">
        <v>132293479</v>
      </c>
      <c r="G205" s="7" t="s">
        <v>5194</v>
      </c>
    </row>
    <row r="206" spans="1:7" ht="15.75">
      <c r="A206" s="45" t="s">
        <v>5636</v>
      </c>
      <c r="B206" s="10" t="s">
        <v>5637</v>
      </c>
      <c r="C206" s="53" t="s">
        <v>5638</v>
      </c>
      <c r="D206" s="32">
        <v>6</v>
      </c>
      <c r="E206" s="36" t="s">
        <v>394</v>
      </c>
      <c r="F206" s="36">
        <v>1000663367</v>
      </c>
      <c r="G206" s="27" t="s">
        <v>5184</v>
      </c>
    </row>
    <row r="207" spans="1:7" ht="15.75">
      <c r="A207" s="48" t="s">
        <v>5639</v>
      </c>
      <c r="B207" s="10" t="s">
        <v>5637</v>
      </c>
      <c r="C207" s="53" t="s">
        <v>5640</v>
      </c>
      <c r="D207" s="32">
        <v>23</v>
      </c>
      <c r="E207" s="36" t="s">
        <v>394</v>
      </c>
      <c r="F207" s="36">
        <v>1000663367</v>
      </c>
      <c r="G207" s="27" t="s">
        <v>5184</v>
      </c>
    </row>
    <row r="208" spans="1:7" ht="15.75">
      <c r="A208" s="48" t="s">
        <v>5641</v>
      </c>
      <c r="B208" s="10" t="s">
        <v>5637</v>
      </c>
      <c r="C208" s="53" t="s">
        <v>5642</v>
      </c>
      <c r="D208" s="32">
        <v>10</v>
      </c>
      <c r="E208" s="36" t="s">
        <v>394</v>
      </c>
      <c r="F208" s="36">
        <v>1000663367</v>
      </c>
      <c r="G208" s="27" t="s">
        <v>5184</v>
      </c>
    </row>
    <row r="209" spans="1:7" ht="15.75">
      <c r="A209" s="45" t="s">
        <v>5643</v>
      </c>
      <c r="B209" s="10" t="s">
        <v>5637</v>
      </c>
      <c r="C209" s="53" t="s">
        <v>5644</v>
      </c>
      <c r="D209" s="32">
        <v>17</v>
      </c>
      <c r="E209" s="36" t="s">
        <v>394</v>
      </c>
      <c r="F209" s="36">
        <v>1000663367</v>
      </c>
      <c r="G209" s="27" t="s">
        <v>5184</v>
      </c>
    </row>
    <row r="210" spans="1:7" ht="15.75">
      <c r="A210" s="45" t="s">
        <v>5645</v>
      </c>
      <c r="B210" s="10" t="s">
        <v>5637</v>
      </c>
      <c r="C210" s="53" t="s">
        <v>5646</v>
      </c>
      <c r="D210" s="32">
        <v>46</v>
      </c>
      <c r="E210" s="36" t="s">
        <v>394</v>
      </c>
      <c r="F210" s="36">
        <v>1000663367</v>
      </c>
      <c r="G210" s="27" t="s">
        <v>5184</v>
      </c>
    </row>
    <row r="211" spans="1:7" ht="15.75">
      <c r="A211" s="45" t="s">
        <v>5647</v>
      </c>
      <c r="B211" s="10" t="s">
        <v>5637</v>
      </c>
      <c r="C211" s="53" t="s">
        <v>5648</v>
      </c>
      <c r="D211" s="32">
        <v>32</v>
      </c>
      <c r="E211" s="36" t="s">
        <v>394</v>
      </c>
      <c r="F211" s="36">
        <v>1000663367</v>
      </c>
      <c r="G211" s="27" t="s">
        <v>5184</v>
      </c>
    </row>
    <row r="212" spans="1:7" ht="15.75">
      <c r="A212" s="45" t="s">
        <v>5649</v>
      </c>
      <c r="B212" s="10" t="s">
        <v>5637</v>
      </c>
      <c r="C212" s="53" t="s">
        <v>5650</v>
      </c>
      <c r="D212" s="32">
        <v>16</v>
      </c>
      <c r="E212" s="36" t="s">
        <v>394</v>
      </c>
      <c r="F212" s="36">
        <v>1000663367</v>
      </c>
      <c r="G212" s="27" t="s">
        <v>5184</v>
      </c>
    </row>
    <row r="213" spans="1:7" ht="15.75">
      <c r="A213" s="45" t="s">
        <v>5651</v>
      </c>
      <c r="B213" s="10" t="s">
        <v>5637</v>
      </c>
      <c r="C213" s="53" t="s">
        <v>5652</v>
      </c>
      <c r="D213" s="32">
        <v>22</v>
      </c>
      <c r="E213" s="36" t="s">
        <v>394</v>
      </c>
      <c r="F213" s="36">
        <v>1000663367</v>
      </c>
      <c r="G213" s="27" t="s">
        <v>5184</v>
      </c>
    </row>
    <row r="214" spans="1:7" ht="15.75">
      <c r="A214" s="45" t="s">
        <v>5653</v>
      </c>
      <c r="B214" s="10" t="s">
        <v>5637</v>
      </c>
      <c r="C214" s="53" t="s">
        <v>5654</v>
      </c>
      <c r="D214" s="32">
        <v>36</v>
      </c>
      <c r="E214" s="36" t="s">
        <v>394</v>
      </c>
      <c r="F214" s="36">
        <v>1000663367</v>
      </c>
      <c r="G214" s="27" t="s">
        <v>5184</v>
      </c>
    </row>
    <row r="215" spans="1:7" ht="15.75">
      <c r="A215" s="45" t="s">
        <v>5655</v>
      </c>
      <c r="B215" s="10" t="s">
        <v>5637</v>
      </c>
      <c r="C215" s="53" t="s">
        <v>5656</v>
      </c>
      <c r="D215" s="32">
        <v>25</v>
      </c>
      <c r="E215" s="36" t="s">
        <v>394</v>
      </c>
      <c r="F215" s="36">
        <v>1000663367</v>
      </c>
      <c r="G215" s="27" t="s">
        <v>5184</v>
      </c>
    </row>
    <row r="216" spans="1:7" ht="15.75">
      <c r="A216" s="45" t="s">
        <v>5657</v>
      </c>
      <c r="B216" s="10" t="s">
        <v>5637</v>
      </c>
      <c r="C216" s="53" t="s">
        <v>5658</v>
      </c>
      <c r="D216" s="32">
        <v>37</v>
      </c>
      <c r="E216" s="36" t="s">
        <v>394</v>
      </c>
      <c r="F216" s="36">
        <v>1000663367</v>
      </c>
      <c r="G216" s="27" t="s">
        <v>5184</v>
      </c>
    </row>
    <row r="217" spans="1:7" ht="15.75">
      <c r="A217" s="45" t="s">
        <v>5659</v>
      </c>
      <c r="B217" s="10" t="s">
        <v>5637</v>
      </c>
      <c r="C217" s="53" t="s">
        <v>5660</v>
      </c>
      <c r="D217" s="32">
        <v>16</v>
      </c>
      <c r="E217" s="36" t="s">
        <v>394</v>
      </c>
      <c r="F217" s="36">
        <v>1000663367</v>
      </c>
      <c r="G217" s="27" t="s">
        <v>5184</v>
      </c>
    </row>
    <row r="218" spans="1:7" ht="15.75">
      <c r="A218" s="45" t="s">
        <v>5661</v>
      </c>
      <c r="B218" s="10" t="s">
        <v>5637</v>
      </c>
      <c r="C218" s="53" t="s">
        <v>5662</v>
      </c>
      <c r="D218" s="32">
        <v>11</v>
      </c>
      <c r="E218" s="36" t="s">
        <v>394</v>
      </c>
      <c r="F218" s="36">
        <v>1000663367</v>
      </c>
      <c r="G218" s="27" t="s">
        <v>5184</v>
      </c>
    </row>
    <row r="219" spans="1:7" ht="15.75">
      <c r="A219" s="8" t="s">
        <v>5663</v>
      </c>
      <c r="B219" s="10" t="s">
        <v>5571</v>
      </c>
      <c r="C219" s="6" t="s">
        <v>5664</v>
      </c>
      <c r="D219" s="11">
        <v>331</v>
      </c>
      <c r="E219" s="9" t="s">
        <v>3047</v>
      </c>
      <c r="F219" s="9">
        <v>132287975</v>
      </c>
      <c r="G219" s="7" t="s">
        <v>5194</v>
      </c>
    </row>
    <row r="220" spans="1:7" ht="15.75">
      <c r="A220" s="45" t="s">
        <v>5665</v>
      </c>
      <c r="B220" s="10" t="s">
        <v>5343</v>
      </c>
      <c r="C220" s="53" t="s">
        <v>5666</v>
      </c>
      <c r="D220" s="32">
        <v>18</v>
      </c>
      <c r="E220" s="68" t="s">
        <v>2071</v>
      </c>
      <c r="F220" s="31">
        <v>131537431</v>
      </c>
      <c r="G220" s="27" t="s">
        <v>5184</v>
      </c>
    </row>
    <row r="221" spans="1:7" ht="15.75">
      <c r="A221" s="45" t="s">
        <v>5667</v>
      </c>
      <c r="B221" s="10" t="s">
        <v>5343</v>
      </c>
      <c r="C221" s="53" t="s">
        <v>5668</v>
      </c>
      <c r="D221" s="32">
        <v>63</v>
      </c>
      <c r="E221" s="68" t="s">
        <v>2071</v>
      </c>
      <c r="F221" s="31">
        <v>131537431</v>
      </c>
      <c r="G221" s="27" t="s">
        <v>5184</v>
      </c>
    </row>
    <row r="222" spans="1:7" ht="15.75">
      <c r="A222" s="45" t="s">
        <v>5669</v>
      </c>
      <c r="B222" s="10" t="s">
        <v>5343</v>
      </c>
      <c r="C222" s="53" t="s">
        <v>5670</v>
      </c>
      <c r="D222" s="32">
        <v>95</v>
      </c>
      <c r="E222" s="68" t="s">
        <v>2071</v>
      </c>
      <c r="F222" s="31">
        <v>131537431</v>
      </c>
      <c r="G222" s="27" t="s">
        <v>5184</v>
      </c>
    </row>
    <row r="223" spans="1:7" ht="15.75">
      <c r="A223" s="45" t="s">
        <v>5671</v>
      </c>
      <c r="B223" s="10" t="s">
        <v>5343</v>
      </c>
      <c r="C223" s="53" t="s">
        <v>5672</v>
      </c>
      <c r="D223" s="32">
        <v>297</v>
      </c>
      <c r="E223" s="68" t="s">
        <v>2071</v>
      </c>
      <c r="F223" s="31">
        <v>131537431</v>
      </c>
      <c r="G223" s="27" t="s">
        <v>5184</v>
      </c>
    </row>
    <row r="224" spans="1:7" ht="15.75">
      <c r="A224" s="46" t="s">
        <v>5673</v>
      </c>
      <c r="B224" s="10" t="s">
        <v>5343</v>
      </c>
      <c r="C224" s="53" t="s">
        <v>5674</v>
      </c>
      <c r="D224" s="34">
        <v>25</v>
      </c>
      <c r="E224" s="68" t="s">
        <v>2071</v>
      </c>
      <c r="F224" s="31">
        <v>131537431</v>
      </c>
      <c r="G224" s="27" t="s">
        <v>5184</v>
      </c>
    </row>
    <row r="225" spans="1:7" ht="15.75">
      <c r="A225" s="45" t="s">
        <v>5675</v>
      </c>
      <c r="B225" s="10" t="s">
        <v>5418</v>
      </c>
      <c r="C225" s="53" t="s">
        <v>5676</v>
      </c>
      <c r="D225" s="30">
        <v>115</v>
      </c>
      <c r="E225" s="68" t="s">
        <v>424</v>
      </c>
      <c r="F225" s="31">
        <v>1800466029</v>
      </c>
      <c r="G225" s="27" t="s">
        <v>5184</v>
      </c>
    </row>
    <row r="226" spans="1:7" ht="15.75">
      <c r="A226" s="45" t="s">
        <v>5677</v>
      </c>
      <c r="B226" s="10" t="s">
        <v>5418</v>
      </c>
      <c r="C226" s="53" t="s">
        <v>5678</v>
      </c>
      <c r="D226" s="30">
        <v>36</v>
      </c>
      <c r="E226" s="68" t="s">
        <v>424</v>
      </c>
      <c r="F226" s="31">
        <v>1800466029</v>
      </c>
      <c r="G226" s="27" t="s">
        <v>5184</v>
      </c>
    </row>
    <row r="227" spans="1:7" ht="15.75">
      <c r="A227" s="45" t="s">
        <v>5679</v>
      </c>
      <c r="B227" s="10" t="s">
        <v>5418</v>
      </c>
      <c r="C227" s="53" t="s">
        <v>5680</v>
      </c>
      <c r="D227" s="30">
        <v>37</v>
      </c>
      <c r="E227" s="68" t="s">
        <v>424</v>
      </c>
      <c r="F227" s="31">
        <v>1800466029</v>
      </c>
      <c r="G227" s="27" t="s">
        <v>5184</v>
      </c>
    </row>
    <row r="228" spans="1:7" ht="15.75">
      <c r="A228" s="45" t="s">
        <v>5681</v>
      </c>
      <c r="B228" s="10" t="s">
        <v>5418</v>
      </c>
      <c r="C228" s="53" t="s">
        <v>5682</v>
      </c>
      <c r="D228" s="30">
        <v>27</v>
      </c>
      <c r="E228" s="68" t="s">
        <v>424</v>
      </c>
      <c r="F228" s="31">
        <v>1800466029</v>
      </c>
      <c r="G228" s="27" t="s">
        <v>5184</v>
      </c>
    </row>
    <row r="229" spans="1:7" ht="15.75">
      <c r="A229" s="18" t="s">
        <v>5683</v>
      </c>
      <c r="B229" s="10" t="s">
        <v>5458</v>
      </c>
      <c r="C229" s="6" t="s">
        <v>5684</v>
      </c>
      <c r="D229" s="19">
        <v>155</v>
      </c>
      <c r="E229" s="9" t="s">
        <v>3048</v>
      </c>
      <c r="F229" s="9">
        <v>131919715</v>
      </c>
      <c r="G229" s="7" t="s">
        <v>5194</v>
      </c>
    </row>
    <row r="230" spans="1:7" ht="15.75">
      <c r="A230" s="8" t="s">
        <v>5685</v>
      </c>
      <c r="B230" s="10" t="s">
        <v>5686</v>
      </c>
      <c r="C230" s="6" t="s">
        <v>5687</v>
      </c>
      <c r="D230" s="11">
        <v>202</v>
      </c>
      <c r="E230" s="9" t="s">
        <v>3058</v>
      </c>
      <c r="F230" s="9">
        <v>132170598</v>
      </c>
      <c r="G230" s="7" t="s">
        <v>5194</v>
      </c>
    </row>
    <row r="231" spans="1:7" ht="15.75">
      <c r="A231" s="8" t="s">
        <v>5688</v>
      </c>
      <c r="B231" s="10" t="s">
        <v>5686</v>
      </c>
      <c r="C231" s="6" t="s">
        <v>5689</v>
      </c>
      <c r="D231" s="11">
        <v>235</v>
      </c>
      <c r="E231" s="9" t="s">
        <v>3058</v>
      </c>
      <c r="F231" s="9">
        <v>132170598</v>
      </c>
      <c r="G231" s="7" t="s">
        <v>5194</v>
      </c>
    </row>
    <row r="232" spans="1:7" ht="15.75">
      <c r="A232" s="45" t="s">
        <v>5690</v>
      </c>
      <c r="B232" s="10" t="s">
        <v>5691</v>
      </c>
      <c r="C232" s="53" t="s">
        <v>5692</v>
      </c>
      <c r="D232" s="30">
        <v>30</v>
      </c>
      <c r="E232" s="68" t="s">
        <v>2095</v>
      </c>
      <c r="F232" s="31">
        <v>132262328</v>
      </c>
      <c r="G232" s="27" t="s">
        <v>5184</v>
      </c>
    </row>
    <row r="233" spans="1:7" ht="15.75">
      <c r="A233" s="45" t="s">
        <v>5693</v>
      </c>
      <c r="B233" s="10" t="s">
        <v>5691</v>
      </c>
      <c r="C233" s="53" t="s">
        <v>5694</v>
      </c>
      <c r="D233" s="30">
        <v>37</v>
      </c>
      <c r="E233" s="68" t="s">
        <v>2095</v>
      </c>
      <c r="F233" s="31">
        <v>132262328</v>
      </c>
      <c r="G233" s="27" t="s">
        <v>5184</v>
      </c>
    </row>
    <row r="234" spans="1:7" ht="15.75">
      <c r="A234" s="45" t="s">
        <v>5695</v>
      </c>
      <c r="B234" s="10" t="s">
        <v>5691</v>
      </c>
      <c r="C234" s="53" t="s">
        <v>5696</v>
      </c>
      <c r="D234" s="30">
        <v>46</v>
      </c>
      <c r="E234" s="68" t="s">
        <v>2095</v>
      </c>
      <c r="F234" s="31">
        <v>132262328</v>
      </c>
      <c r="G234" s="27" t="s">
        <v>5184</v>
      </c>
    </row>
    <row r="235" spans="1:7" ht="15.75">
      <c r="A235" s="45" t="s">
        <v>5697</v>
      </c>
      <c r="B235" s="10" t="s">
        <v>5691</v>
      </c>
      <c r="C235" s="53" t="s">
        <v>5698</v>
      </c>
      <c r="D235" s="30">
        <v>72</v>
      </c>
      <c r="E235" s="68" t="s">
        <v>2095</v>
      </c>
      <c r="F235" s="31">
        <v>132262328</v>
      </c>
      <c r="G235" s="27" t="s">
        <v>5184</v>
      </c>
    </row>
    <row r="236" spans="1:7" ht="15.75">
      <c r="A236" s="45" t="s">
        <v>5699</v>
      </c>
      <c r="B236" s="10" t="s">
        <v>5691</v>
      </c>
      <c r="C236" s="53" t="s">
        <v>5700</v>
      </c>
      <c r="D236" s="30">
        <v>80</v>
      </c>
      <c r="E236" s="68" t="s">
        <v>2095</v>
      </c>
      <c r="F236" s="31">
        <v>132262328</v>
      </c>
      <c r="G236" s="27" t="s">
        <v>5184</v>
      </c>
    </row>
    <row r="237" spans="1:7" ht="15.75">
      <c r="A237" s="45" t="s">
        <v>5701</v>
      </c>
      <c r="B237" s="10" t="s">
        <v>5497</v>
      </c>
      <c r="C237" s="53" t="s">
        <v>5702</v>
      </c>
      <c r="D237" s="30">
        <v>97</v>
      </c>
      <c r="E237" s="68" t="s">
        <v>2095</v>
      </c>
      <c r="F237" s="31">
        <v>132262328</v>
      </c>
      <c r="G237" s="27" t="s">
        <v>5184</v>
      </c>
    </row>
    <row r="238" spans="1:7" ht="15.75">
      <c r="A238" s="45" t="s">
        <v>5703</v>
      </c>
      <c r="B238" s="10" t="s">
        <v>5497</v>
      </c>
      <c r="C238" s="53" t="s">
        <v>5704</v>
      </c>
      <c r="D238" s="30">
        <v>245</v>
      </c>
      <c r="E238" s="68" t="s">
        <v>2095</v>
      </c>
      <c r="F238" s="31">
        <v>132262328</v>
      </c>
      <c r="G238" s="27" t="s">
        <v>5184</v>
      </c>
    </row>
    <row r="239" spans="1:7" ht="15.75">
      <c r="A239" s="45" t="s">
        <v>5705</v>
      </c>
      <c r="B239" s="10" t="s">
        <v>5497</v>
      </c>
      <c r="C239" s="53" t="s">
        <v>5706</v>
      </c>
      <c r="D239" s="30">
        <v>29</v>
      </c>
      <c r="E239" s="68" t="s">
        <v>2095</v>
      </c>
      <c r="F239" s="31">
        <v>132262328</v>
      </c>
      <c r="G239" s="27" t="s">
        <v>5184</v>
      </c>
    </row>
    <row r="240" spans="1:7" ht="15.75">
      <c r="A240" s="45" t="s">
        <v>5707</v>
      </c>
      <c r="B240" s="10" t="s">
        <v>5497</v>
      </c>
      <c r="C240" s="53" t="s">
        <v>5708</v>
      </c>
      <c r="D240" s="30">
        <v>106</v>
      </c>
      <c r="E240" s="68" t="s">
        <v>2095</v>
      </c>
      <c r="F240" s="31">
        <v>132262328</v>
      </c>
      <c r="G240" s="27" t="s">
        <v>5184</v>
      </c>
    </row>
    <row r="241" spans="1:7" ht="15.75">
      <c r="A241" s="45" t="s">
        <v>5709</v>
      </c>
      <c r="B241" s="10" t="s">
        <v>5497</v>
      </c>
      <c r="C241" s="53" t="s">
        <v>5710</v>
      </c>
      <c r="D241" s="30">
        <v>135</v>
      </c>
      <c r="E241" s="68" t="s">
        <v>2095</v>
      </c>
      <c r="F241" s="31">
        <v>132262328</v>
      </c>
      <c r="G241" s="27" t="s">
        <v>5184</v>
      </c>
    </row>
    <row r="242" spans="1:7" ht="15.75">
      <c r="A242" s="18" t="s">
        <v>5711</v>
      </c>
      <c r="B242" s="10" t="s">
        <v>5458</v>
      </c>
      <c r="C242" s="6" t="s">
        <v>5712</v>
      </c>
      <c r="D242" s="19">
        <v>140</v>
      </c>
      <c r="E242" s="9" t="s">
        <v>1233</v>
      </c>
      <c r="F242" s="9">
        <v>3700620911</v>
      </c>
      <c r="G242" s="7" t="s">
        <v>5194</v>
      </c>
    </row>
    <row r="243" spans="1:7" ht="15.75">
      <c r="A243" s="18" t="s">
        <v>5713</v>
      </c>
      <c r="B243" s="10" t="s">
        <v>5458</v>
      </c>
      <c r="C243" s="6" t="s">
        <v>5714</v>
      </c>
      <c r="D243" s="19">
        <v>7</v>
      </c>
      <c r="E243" s="9" t="s">
        <v>1233</v>
      </c>
      <c r="F243" s="9">
        <v>3700620911</v>
      </c>
      <c r="G243" s="7" t="s">
        <v>5194</v>
      </c>
    </row>
    <row r="244" spans="1:7" ht="15.75">
      <c r="A244" s="18" t="s">
        <v>5715</v>
      </c>
      <c r="B244" s="10" t="s">
        <v>5413</v>
      </c>
      <c r="C244" s="6" t="s">
        <v>5716</v>
      </c>
      <c r="D244" s="22">
        <v>192</v>
      </c>
      <c r="E244" s="9" t="s">
        <v>1254</v>
      </c>
      <c r="F244" s="9">
        <v>5601491151</v>
      </c>
      <c r="G244" s="7" t="s">
        <v>5194</v>
      </c>
    </row>
    <row r="245" spans="1:7" ht="15.75">
      <c r="A245" s="18" t="s">
        <v>5717</v>
      </c>
      <c r="B245" s="10" t="s">
        <v>5413</v>
      </c>
      <c r="C245" s="6" t="s">
        <v>5718</v>
      </c>
      <c r="D245" s="22">
        <v>155</v>
      </c>
      <c r="E245" s="9" t="s">
        <v>1254</v>
      </c>
      <c r="F245" s="9">
        <v>5601491151</v>
      </c>
      <c r="G245" s="7" t="s">
        <v>5194</v>
      </c>
    </row>
    <row r="246" spans="1:7" ht="15.75">
      <c r="A246" s="8" t="s">
        <v>5719</v>
      </c>
      <c r="B246" s="10" t="s">
        <v>5526</v>
      </c>
      <c r="C246" s="6" t="s">
        <v>5720</v>
      </c>
      <c r="D246" s="11">
        <v>116</v>
      </c>
      <c r="E246" s="9" t="s">
        <v>3076</v>
      </c>
      <c r="F246" s="9">
        <v>131696562</v>
      </c>
      <c r="G246" s="7" t="s">
        <v>5194</v>
      </c>
    </row>
    <row r="247" spans="1:7" ht="15.75">
      <c r="A247" s="8" t="s">
        <v>5721</v>
      </c>
      <c r="B247" s="10" t="s">
        <v>5526</v>
      </c>
      <c r="C247" s="6" t="s">
        <v>5722</v>
      </c>
      <c r="D247" s="11">
        <v>66</v>
      </c>
      <c r="E247" s="9" t="s">
        <v>3076</v>
      </c>
      <c r="F247" s="9">
        <v>131696562</v>
      </c>
      <c r="G247" s="7" t="s">
        <v>5194</v>
      </c>
    </row>
    <row r="248" spans="1:7" ht="15.75">
      <c r="A248" s="45" t="s">
        <v>5723</v>
      </c>
      <c r="B248" s="10" t="s">
        <v>5724</v>
      </c>
      <c r="C248" s="53" t="s">
        <v>5725</v>
      </c>
      <c r="D248" s="30">
        <v>203</v>
      </c>
      <c r="E248" s="69" t="s">
        <v>445</v>
      </c>
      <c r="F248" s="31">
        <v>3100571151</v>
      </c>
      <c r="G248" s="27" t="s">
        <v>5184</v>
      </c>
    </row>
    <row r="249" spans="1:7" ht="15.75">
      <c r="A249" s="45" t="s">
        <v>5726</v>
      </c>
      <c r="B249" s="10" t="s">
        <v>5724</v>
      </c>
      <c r="C249" s="53" t="s">
        <v>5727</v>
      </c>
      <c r="D249" s="30">
        <v>49</v>
      </c>
      <c r="E249" s="69" t="s">
        <v>445</v>
      </c>
      <c r="F249" s="31">
        <v>3100571151</v>
      </c>
      <c r="G249" s="27" t="s">
        <v>5184</v>
      </c>
    </row>
    <row r="250" spans="1:7" ht="15.75">
      <c r="A250" s="45" t="s">
        <v>5728</v>
      </c>
      <c r="B250" s="10" t="s">
        <v>5250</v>
      </c>
      <c r="C250" s="53" t="s">
        <v>5729</v>
      </c>
      <c r="D250" s="32">
        <v>57</v>
      </c>
      <c r="E250" s="68" t="s">
        <v>2117</v>
      </c>
      <c r="F250" s="31">
        <v>131159516</v>
      </c>
      <c r="G250" s="27" t="s">
        <v>5184</v>
      </c>
    </row>
    <row r="251" spans="1:7" ht="15.75">
      <c r="A251" s="45" t="s">
        <v>5730</v>
      </c>
      <c r="B251" s="10" t="s">
        <v>5250</v>
      </c>
      <c r="C251" s="53" t="s">
        <v>5731</v>
      </c>
      <c r="D251" s="32">
        <v>148</v>
      </c>
      <c r="E251" s="68" t="s">
        <v>2117</v>
      </c>
      <c r="F251" s="31">
        <v>131159516</v>
      </c>
      <c r="G251" s="27" t="s">
        <v>5184</v>
      </c>
    </row>
    <row r="252" spans="1:7" ht="15.75">
      <c r="A252" s="15" t="s">
        <v>5732</v>
      </c>
      <c r="B252" s="10" t="s">
        <v>5562</v>
      </c>
      <c r="C252" s="6" t="s">
        <v>5733</v>
      </c>
      <c r="D252" s="11">
        <v>170</v>
      </c>
      <c r="E252" s="9" t="s">
        <v>3085</v>
      </c>
      <c r="F252" s="9">
        <v>131753787</v>
      </c>
      <c r="G252" s="7" t="s">
        <v>5194</v>
      </c>
    </row>
    <row r="253" spans="1:7" ht="15.75">
      <c r="A253" s="45" t="s">
        <v>5734</v>
      </c>
      <c r="B253" s="10" t="s">
        <v>5735</v>
      </c>
      <c r="C253" s="53" t="s">
        <v>5736</v>
      </c>
      <c r="D253" s="30">
        <v>72</v>
      </c>
      <c r="E253" s="68" t="s">
        <v>2131</v>
      </c>
      <c r="F253" s="31">
        <v>131226035</v>
      </c>
      <c r="G253" s="27" t="s">
        <v>5184</v>
      </c>
    </row>
    <row r="254" spans="1:7" ht="15.75">
      <c r="A254" s="45" t="s">
        <v>5737</v>
      </c>
      <c r="B254" s="10" t="s">
        <v>5735</v>
      </c>
      <c r="C254" s="53" t="s">
        <v>5738</v>
      </c>
      <c r="D254" s="30">
        <v>168</v>
      </c>
      <c r="E254" s="68" t="s">
        <v>2131</v>
      </c>
      <c r="F254" s="31">
        <v>131226035</v>
      </c>
      <c r="G254" s="27" t="s">
        <v>5184</v>
      </c>
    </row>
    <row r="255" spans="1:7" ht="15.75">
      <c r="A255" s="8" t="s">
        <v>5739</v>
      </c>
      <c r="B255" s="10" t="s">
        <v>5740</v>
      </c>
      <c r="C255" s="6" t="s">
        <v>5741</v>
      </c>
      <c r="D255" s="9">
        <v>379</v>
      </c>
      <c r="E255" s="9" t="s">
        <v>1274</v>
      </c>
      <c r="F255" s="9">
        <v>1001054632</v>
      </c>
      <c r="G255" s="7" t="s">
        <v>5194</v>
      </c>
    </row>
    <row r="256" spans="1:7" ht="15.75">
      <c r="A256" s="8" t="s">
        <v>5742</v>
      </c>
      <c r="B256" s="10" t="s">
        <v>5743</v>
      </c>
      <c r="C256" s="6" t="s">
        <v>5744</v>
      </c>
      <c r="D256" s="11">
        <v>290</v>
      </c>
      <c r="E256" s="9" t="s">
        <v>3095</v>
      </c>
      <c r="F256" s="9">
        <v>130707529</v>
      </c>
      <c r="G256" s="7" t="s">
        <v>5194</v>
      </c>
    </row>
    <row r="257" spans="1:7" ht="15.75">
      <c r="A257" s="45" t="s">
        <v>5745</v>
      </c>
      <c r="B257" s="10" t="s">
        <v>5746</v>
      </c>
      <c r="C257" s="53" t="s">
        <v>5747</v>
      </c>
      <c r="D257" s="30">
        <v>66</v>
      </c>
      <c r="E257" s="71" t="s">
        <v>2156</v>
      </c>
      <c r="F257" s="36">
        <v>132249224</v>
      </c>
      <c r="G257" s="27" t="s">
        <v>5184</v>
      </c>
    </row>
    <row r="258" spans="1:7" ht="15.75">
      <c r="A258" s="45" t="s">
        <v>5748</v>
      </c>
      <c r="B258" s="10" t="s">
        <v>5746</v>
      </c>
      <c r="C258" s="53" t="s">
        <v>5749</v>
      </c>
      <c r="D258" s="30">
        <v>108</v>
      </c>
      <c r="E258" s="71" t="s">
        <v>2156</v>
      </c>
      <c r="F258" s="36">
        <v>132249224</v>
      </c>
      <c r="G258" s="27" t="s">
        <v>5184</v>
      </c>
    </row>
    <row r="259" spans="1:7" ht="15.75">
      <c r="A259" s="45" t="s">
        <v>5750</v>
      </c>
      <c r="B259" s="10" t="s">
        <v>5746</v>
      </c>
      <c r="C259" s="53" t="s">
        <v>5751</v>
      </c>
      <c r="D259" s="30">
        <v>34</v>
      </c>
      <c r="E259" s="71" t="s">
        <v>2156</v>
      </c>
      <c r="F259" s="36">
        <v>132249224</v>
      </c>
      <c r="G259" s="27" t="s">
        <v>5184</v>
      </c>
    </row>
    <row r="260" spans="1:7" ht="15.75">
      <c r="A260" s="45" t="s">
        <v>5752</v>
      </c>
      <c r="B260" s="10" t="s">
        <v>5746</v>
      </c>
      <c r="C260" s="53" t="s">
        <v>5753</v>
      </c>
      <c r="D260" s="30">
        <v>11</v>
      </c>
      <c r="E260" s="71" t="s">
        <v>2156</v>
      </c>
      <c r="F260" s="36">
        <v>132249224</v>
      </c>
      <c r="G260" s="27" t="s">
        <v>5184</v>
      </c>
    </row>
    <row r="261" spans="1:7" ht="15.75">
      <c r="A261" s="45" t="s">
        <v>5754</v>
      </c>
      <c r="B261" s="10" t="s">
        <v>5746</v>
      </c>
      <c r="C261" s="53" t="s">
        <v>5755</v>
      </c>
      <c r="D261" s="30">
        <v>21</v>
      </c>
      <c r="E261" s="71" t="s">
        <v>2156</v>
      </c>
      <c r="F261" s="36">
        <v>132249224</v>
      </c>
      <c r="G261" s="27" t="s">
        <v>5184</v>
      </c>
    </row>
    <row r="262" spans="1:7" ht="15.75">
      <c r="A262" s="45" t="s">
        <v>5756</v>
      </c>
      <c r="B262" s="10" t="s">
        <v>5746</v>
      </c>
      <c r="C262" s="53" t="s">
        <v>5757</v>
      </c>
      <c r="D262" s="30">
        <v>30</v>
      </c>
      <c r="E262" s="71" t="s">
        <v>2156</v>
      </c>
      <c r="F262" s="36">
        <v>132249224</v>
      </c>
      <c r="G262" s="27" t="s">
        <v>5184</v>
      </c>
    </row>
    <row r="263" spans="1:7" ht="15.75">
      <c r="A263" s="8" t="s">
        <v>5758</v>
      </c>
      <c r="B263" s="10" t="s">
        <v>5759</v>
      </c>
      <c r="C263" s="6" t="s">
        <v>5760</v>
      </c>
      <c r="D263" s="11">
        <v>524</v>
      </c>
      <c r="E263" s="9" t="s">
        <v>3106</v>
      </c>
      <c r="F263" s="9">
        <v>131828132</v>
      </c>
      <c r="G263" s="7" t="s">
        <v>5194</v>
      </c>
    </row>
    <row r="264" spans="1:7" ht="15.75">
      <c r="A264" s="8" t="s">
        <v>5761</v>
      </c>
      <c r="B264" s="10" t="s">
        <v>5392</v>
      </c>
      <c r="C264" s="6" t="s">
        <v>5762</v>
      </c>
      <c r="D264" s="9">
        <v>82</v>
      </c>
      <c r="E264" s="9" t="s">
        <v>3124</v>
      </c>
      <c r="F264" s="9">
        <v>132234545</v>
      </c>
      <c r="G264" s="7" t="s">
        <v>5194</v>
      </c>
    </row>
    <row r="265" spans="1:7" ht="15.75">
      <c r="A265" s="8" t="s">
        <v>5763</v>
      </c>
      <c r="B265" s="10" t="s">
        <v>5392</v>
      </c>
      <c r="C265" s="6" t="s">
        <v>5764</v>
      </c>
      <c r="D265" s="9">
        <v>14</v>
      </c>
      <c r="E265" s="9" t="s">
        <v>3124</v>
      </c>
      <c r="F265" s="9">
        <v>132234545</v>
      </c>
      <c r="G265" s="7" t="s">
        <v>5194</v>
      </c>
    </row>
    <row r="266" spans="1:7" ht="15.75">
      <c r="A266" s="8" t="s">
        <v>5765</v>
      </c>
      <c r="B266" s="10" t="s">
        <v>5392</v>
      </c>
      <c r="C266" s="6" t="s">
        <v>5766</v>
      </c>
      <c r="D266" s="9">
        <v>23</v>
      </c>
      <c r="E266" s="9" t="s">
        <v>3124</v>
      </c>
      <c r="F266" s="9">
        <v>132234545</v>
      </c>
      <c r="G266" s="7" t="s">
        <v>5194</v>
      </c>
    </row>
    <row r="267" spans="1:7" ht="15.75">
      <c r="A267" s="8" t="s">
        <v>5767</v>
      </c>
      <c r="B267" s="10" t="s">
        <v>5392</v>
      </c>
      <c r="C267" s="6" t="s">
        <v>5768</v>
      </c>
      <c r="D267" s="9">
        <v>55</v>
      </c>
      <c r="E267" s="9" t="s">
        <v>3124</v>
      </c>
      <c r="F267" s="9">
        <v>132234545</v>
      </c>
      <c r="G267" s="7" t="s">
        <v>5194</v>
      </c>
    </row>
    <row r="268" spans="1:7" ht="15.75">
      <c r="A268" s="8" t="s">
        <v>5769</v>
      </c>
      <c r="B268" s="10" t="s">
        <v>5392</v>
      </c>
      <c r="C268" s="6" t="s">
        <v>5770</v>
      </c>
      <c r="D268" s="9">
        <v>37</v>
      </c>
      <c r="E268" s="9" t="s">
        <v>3124</v>
      </c>
      <c r="F268" s="9">
        <v>132234545</v>
      </c>
      <c r="G268" s="7" t="s">
        <v>5194</v>
      </c>
    </row>
    <row r="269" spans="1:7" ht="15.75">
      <c r="A269" s="8" t="s">
        <v>5771</v>
      </c>
      <c r="B269" s="10" t="s">
        <v>5392</v>
      </c>
      <c r="C269" s="6" t="s">
        <v>5772</v>
      </c>
      <c r="D269" s="9">
        <v>22</v>
      </c>
      <c r="E269" s="9" t="s">
        <v>3124</v>
      </c>
      <c r="F269" s="9">
        <v>132234545</v>
      </c>
      <c r="G269" s="7" t="s">
        <v>5194</v>
      </c>
    </row>
    <row r="270" spans="1:7" ht="15.75">
      <c r="A270" s="8" t="s">
        <v>5773</v>
      </c>
      <c r="B270" s="10" t="s">
        <v>5392</v>
      </c>
      <c r="C270" s="6" t="s">
        <v>5774</v>
      </c>
      <c r="D270" s="9">
        <v>9</v>
      </c>
      <c r="E270" s="9" t="s">
        <v>3124</v>
      </c>
      <c r="F270" s="9">
        <v>132234545</v>
      </c>
      <c r="G270" s="7" t="s">
        <v>5194</v>
      </c>
    </row>
    <row r="271" spans="1:7" ht="15.75">
      <c r="A271" s="45" t="s">
        <v>5775</v>
      </c>
      <c r="B271" s="10" t="s">
        <v>5776</v>
      </c>
      <c r="C271" s="53" t="s">
        <v>5777</v>
      </c>
      <c r="D271" s="32">
        <v>22</v>
      </c>
      <c r="E271" s="68" t="s">
        <v>2166</v>
      </c>
      <c r="F271" s="31">
        <v>132274751</v>
      </c>
      <c r="G271" s="27" t="s">
        <v>5184</v>
      </c>
    </row>
    <row r="272" spans="1:7" ht="15.75">
      <c r="A272" s="45" t="s">
        <v>5778</v>
      </c>
      <c r="B272" s="10" t="s">
        <v>5776</v>
      </c>
      <c r="C272" s="53" t="s">
        <v>5779</v>
      </c>
      <c r="D272" s="32">
        <v>54</v>
      </c>
      <c r="E272" s="68" t="s">
        <v>2166</v>
      </c>
      <c r="F272" s="31">
        <v>132274751</v>
      </c>
      <c r="G272" s="27" t="s">
        <v>5184</v>
      </c>
    </row>
    <row r="273" spans="1:7" ht="15.75">
      <c r="A273" s="45" t="s">
        <v>5780</v>
      </c>
      <c r="B273" s="10" t="s">
        <v>5776</v>
      </c>
      <c r="C273" s="53" t="s">
        <v>5781</v>
      </c>
      <c r="D273" s="32">
        <v>41</v>
      </c>
      <c r="E273" s="68" t="s">
        <v>2166</v>
      </c>
      <c r="F273" s="31">
        <v>132274751</v>
      </c>
      <c r="G273" s="27" t="s">
        <v>5184</v>
      </c>
    </row>
    <row r="274" spans="1:7" ht="15.75">
      <c r="A274" s="45" t="s">
        <v>5782</v>
      </c>
      <c r="B274" s="10" t="s">
        <v>5776</v>
      </c>
      <c r="C274" s="53" t="s">
        <v>5783</v>
      </c>
      <c r="D274" s="32">
        <v>32</v>
      </c>
      <c r="E274" s="68" t="s">
        <v>2166</v>
      </c>
      <c r="F274" s="31">
        <v>132274751</v>
      </c>
      <c r="G274" s="27" t="s">
        <v>5184</v>
      </c>
    </row>
    <row r="275" spans="1:7" ht="15.75">
      <c r="A275" s="45" t="s">
        <v>5784</v>
      </c>
      <c r="B275" s="10" t="s">
        <v>5776</v>
      </c>
      <c r="C275" s="53" t="s">
        <v>5785</v>
      </c>
      <c r="D275" s="32">
        <v>19</v>
      </c>
      <c r="E275" s="68" t="s">
        <v>2166</v>
      </c>
      <c r="F275" s="31">
        <v>132274751</v>
      </c>
      <c r="G275" s="27" t="s">
        <v>5184</v>
      </c>
    </row>
    <row r="276" spans="1:7" ht="15.75">
      <c r="A276" s="45" t="s">
        <v>5786</v>
      </c>
      <c r="B276" s="10" t="s">
        <v>5776</v>
      </c>
      <c r="C276" s="53" t="s">
        <v>5729</v>
      </c>
      <c r="D276" s="32">
        <v>65</v>
      </c>
      <c r="E276" s="68" t="s">
        <v>2166</v>
      </c>
      <c r="F276" s="31">
        <v>132274751</v>
      </c>
      <c r="G276" s="27" t="s">
        <v>5184</v>
      </c>
    </row>
    <row r="277" spans="1:7" ht="15.75">
      <c r="A277" s="45" t="s">
        <v>5787</v>
      </c>
      <c r="B277" s="10" t="s">
        <v>5776</v>
      </c>
      <c r="C277" s="53" t="s">
        <v>5788</v>
      </c>
      <c r="D277" s="32">
        <v>86</v>
      </c>
      <c r="E277" s="68" t="s">
        <v>2166</v>
      </c>
      <c r="F277" s="31">
        <v>132274751</v>
      </c>
      <c r="G277" s="27" t="s">
        <v>5184</v>
      </c>
    </row>
    <row r="278" spans="1:7" ht="15.75">
      <c r="A278" s="45" t="s">
        <v>5789</v>
      </c>
      <c r="B278" s="10" t="s">
        <v>5776</v>
      </c>
      <c r="C278" s="53" t="s">
        <v>5790</v>
      </c>
      <c r="D278" s="32">
        <v>106</v>
      </c>
      <c r="E278" s="68" t="s">
        <v>2166</v>
      </c>
      <c r="F278" s="31">
        <v>132274751</v>
      </c>
      <c r="G278" s="27" t="s">
        <v>5184</v>
      </c>
    </row>
    <row r="279" spans="1:7" ht="15.75">
      <c r="A279" s="45" t="s">
        <v>5791</v>
      </c>
      <c r="B279" s="10" t="s">
        <v>5776</v>
      </c>
      <c r="C279" s="53" t="s">
        <v>5792</v>
      </c>
      <c r="D279" s="32">
        <v>107</v>
      </c>
      <c r="E279" s="68" t="s">
        <v>2166</v>
      </c>
      <c r="F279" s="31">
        <v>132274751</v>
      </c>
      <c r="G279" s="27" t="s">
        <v>5184</v>
      </c>
    </row>
    <row r="280" spans="1:7" ht="15.75">
      <c r="A280" s="45" t="s">
        <v>5793</v>
      </c>
      <c r="B280" s="10" t="s">
        <v>5776</v>
      </c>
      <c r="C280" s="53" t="s">
        <v>5794</v>
      </c>
      <c r="D280" s="32">
        <v>10</v>
      </c>
      <c r="E280" s="68" t="s">
        <v>2166</v>
      </c>
      <c r="F280" s="31">
        <v>132274751</v>
      </c>
      <c r="G280" s="27" t="s">
        <v>5184</v>
      </c>
    </row>
    <row r="281" spans="1:7" ht="15.75">
      <c r="A281" s="45" t="s">
        <v>5795</v>
      </c>
      <c r="B281" s="10" t="s">
        <v>5776</v>
      </c>
      <c r="C281" s="53" t="s">
        <v>5796</v>
      </c>
      <c r="D281" s="32">
        <v>34</v>
      </c>
      <c r="E281" s="68" t="s">
        <v>2166</v>
      </c>
      <c r="F281" s="31">
        <v>132274751</v>
      </c>
      <c r="G281" s="27" t="s">
        <v>5184</v>
      </c>
    </row>
    <row r="282" spans="1:7" ht="15.75">
      <c r="A282" s="45" t="s">
        <v>5797</v>
      </c>
      <c r="B282" s="10" t="s">
        <v>5776</v>
      </c>
      <c r="C282" s="53" t="s">
        <v>5798</v>
      </c>
      <c r="D282" s="32">
        <v>20</v>
      </c>
      <c r="E282" s="68" t="s">
        <v>2166</v>
      </c>
      <c r="F282" s="31">
        <v>132274751</v>
      </c>
      <c r="G282" s="27" t="s">
        <v>5184</v>
      </c>
    </row>
    <row r="283" spans="1:7" ht="15.75">
      <c r="A283" s="8" t="s">
        <v>5799</v>
      </c>
      <c r="B283" s="10" t="s">
        <v>5352</v>
      </c>
      <c r="C283" s="6" t="s">
        <v>5800</v>
      </c>
      <c r="D283" s="9">
        <v>158</v>
      </c>
      <c r="E283" s="9" t="s">
        <v>1291</v>
      </c>
      <c r="F283" s="9">
        <v>2300341290</v>
      </c>
      <c r="G283" s="7" t="s">
        <v>5194</v>
      </c>
    </row>
    <row r="284" spans="1:7" ht="15.75">
      <c r="A284" s="8" t="s">
        <v>5801</v>
      </c>
      <c r="B284" s="10" t="s">
        <v>5802</v>
      </c>
      <c r="C284" s="6" t="s">
        <v>5803</v>
      </c>
      <c r="D284" s="11">
        <v>16</v>
      </c>
      <c r="E284" s="9" t="s">
        <v>3136</v>
      </c>
      <c r="F284" s="9">
        <v>132097947</v>
      </c>
      <c r="G284" s="7" t="s">
        <v>5194</v>
      </c>
    </row>
    <row r="285" spans="1:7" ht="15.75">
      <c r="A285" s="8" t="s">
        <v>5804</v>
      </c>
      <c r="B285" s="10" t="s">
        <v>5802</v>
      </c>
      <c r="C285" s="6" t="s">
        <v>5805</v>
      </c>
      <c r="D285" s="11">
        <v>15</v>
      </c>
      <c r="E285" s="9" t="s">
        <v>3136</v>
      </c>
      <c r="F285" s="9">
        <v>132097947</v>
      </c>
      <c r="G285" s="7" t="s">
        <v>5194</v>
      </c>
    </row>
    <row r="286" spans="1:7" ht="15.75">
      <c r="A286" s="8" t="s">
        <v>5806</v>
      </c>
      <c r="B286" s="10" t="s">
        <v>5802</v>
      </c>
      <c r="C286" s="6" t="s">
        <v>5807</v>
      </c>
      <c r="D286" s="11">
        <v>7</v>
      </c>
      <c r="E286" s="9" t="s">
        <v>3136</v>
      </c>
      <c r="F286" s="9">
        <v>132097947</v>
      </c>
      <c r="G286" s="7" t="s">
        <v>5194</v>
      </c>
    </row>
    <row r="287" spans="1:7" ht="15.75">
      <c r="A287" s="8" t="s">
        <v>5808</v>
      </c>
      <c r="B287" s="10" t="s">
        <v>5802</v>
      </c>
      <c r="C287" s="6" t="s">
        <v>5809</v>
      </c>
      <c r="D287" s="11">
        <v>153</v>
      </c>
      <c r="E287" s="9" t="s">
        <v>3136</v>
      </c>
      <c r="F287" s="9">
        <v>132097947</v>
      </c>
      <c r="G287" s="7" t="s">
        <v>5194</v>
      </c>
    </row>
    <row r="288" spans="1:7" ht="15.75">
      <c r="A288" s="8" t="s">
        <v>5810</v>
      </c>
      <c r="B288" s="10" t="s">
        <v>5802</v>
      </c>
      <c r="C288" s="6" t="s">
        <v>5811</v>
      </c>
      <c r="D288" s="11">
        <v>69</v>
      </c>
      <c r="E288" s="9" t="s">
        <v>3136</v>
      </c>
      <c r="F288" s="9">
        <v>132097947</v>
      </c>
      <c r="G288" s="7" t="s">
        <v>5194</v>
      </c>
    </row>
    <row r="289" spans="1:7" ht="15.75">
      <c r="A289" s="8" t="s">
        <v>5812</v>
      </c>
      <c r="B289" s="10" t="s">
        <v>5813</v>
      </c>
      <c r="C289" s="6" t="s">
        <v>5814</v>
      </c>
      <c r="D289" s="9">
        <v>176</v>
      </c>
      <c r="E289" s="9" t="s">
        <v>3147</v>
      </c>
      <c r="F289" s="9">
        <v>132267656</v>
      </c>
      <c r="G289" s="7" t="s">
        <v>5194</v>
      </c>
    </row>
    <row r="290" spans="1:7" ht="15.75">
      <c r="A290" s="8" t="s">
        <v>5815</v>
      </c>
      <c r="B290" s="10" t="s">
        <v>5360</v>
      </c>
      <c r="C290" s="6" t="s">
        <v>5816</v>
      </c>
      <c r="D290" s="11">
        <v>224</v>
      </c>
      <c r="E290" s="9" t="s">
        <v>3912</v>
      </c>
      <c r="F290" s="9">
        <v>22500245984</v>
      </c>
      <c r="G290" s="7" t="s">
        <v>5194</v>
      </c>
    </row>
    <row r="291" spans="1:7" ht="15.75">
      <c r="A291" s="8" t="s">
        <v>5817</v>
      </c>
      <c r="B291" s="10" t="s">
        <v>5360</v>
      </c>
      <c r="C291" s="6" t="s">
        <v>5818</v>
      </c>
      <c r="D291" s="11">
        <v>217</v>
      </c>
      <c r="E291" s="9" t="s">
        <v>3912</v>
      </c>
      <c r="F291" s="9">
        <v>22500245984</v>
      </c>
      <c r="G291" s="7" t="s">
        <v>5194</v>
      </c>
    </row>
    <row r="292" spans="1:7" ht="15.75">
      <c r="A292" s="46" t="s">
        <v>5819</v>
      </c>
      <c r="B292" s="10" t="s">
        <v>5247</v>
      </c>
      <c r="C292" s="53" t="s">
        <v>5270</v>
      </c>
      <c r="D292" s="34">
        <v>165</v>
      </c>
      <c r="E292" s="68" t="s">
        <v>3912</v>
      </c>
      <c r="F292" s="31">
        <v>22500245984</v>
      </c>
      <c r="G292" s="27" t="s">
        <v>5184</v>
      </c>
    </row>
    <row r="293" spans="1:7" ht="15.75">
      <c r="A293" s="8" t="s">
        <v>5820</v>
      </c>
      <c r="B293" s="10" t="s">
        <v>5821</v>
      </c>
      <c r="C293" s="6" t="s">
        <v>5822</v>
      </c>
      <c r="D293" s="9">
        <v>323</v>
      </c>
      <c r="E293" s="9" t="s">
        <v>1309</v>
      </c>
      <c r="F293" s="9">
        <v>1000119725</v>
      </c>
      <c r="G293" s="7" t="s">
        <v>5194</v>
      </c>
    </row>
    <row r="294" spans="1:7" ht="15.75">
      <c r="A294" s="45" t="s">
        <v>5823</v>
      </c>
      <c r="B294" s="10" t="s">
        <v>5824</v>
      </c>
      <c r="C294" s="53" t="s">
        <v>5825</v>
      </c>
      <c r="D294" s="32">
        <v>136</v>
      </c>
      <c r="E294" s="68" t="s">
        <v>487</v>
      </c>
      <c r="F294" s="31">
        <v>1200062899</v>
      </c>
      <c r="G294" s="27" t="s">
        <v>5184</v>
      </c>
    </row>
    <row r="295" spans="1:7" ht="15.75">
      <c r="A295" s="45" t="s">
        <v>5826</v>
      </c>
      <c r="B295" s="10" t="s">
        <v>5824</v>
      </c>
      <c r="C295" s="53" t="s">
        <v>5827</v>
      </c>
      <c r="D295" s="32">
        <v>65</v>
      </c>
      <c r="E295" s="68" t="s">
        <v>487</v>
      </c>
      <c r="F295" s="31">
        <v>1200062899</v>
      </c>
      <c r="G295" s="27" t="s">
        <v>5184</v>
      </c>
    </row>
    <row r="296" spans="1:7" ht="15.75">
      <c r="A296" s="8" t="s">
        <v>5828</v>
      </c>
      <c r="B296" s="10" t="s">
        <v>5260</v>
      </c>
      <c r="C296" s="6" t="s">
        <v>5829</v>
      </c>
      <c r="D296" s="9">
        <v>217</v>
      </c>
      <c r="E296" s="9" t="s">
        <v>1331</v>
      </c>
      <c r="F296" s="9">
        <v>5600023427</v>
      </c>
      <c r="G296" s="7" t="s">
        <v>5194</v>
      </c>
    </row>
    <row r="297" spans="1:7" ht="15.75">
      <c r="A297" s="8" t="s">
        <v>5830</v>
      </c>
      <c r="B297" s="10" t="s">
        <v>5260</v>
      </c>
      <c r="C297" s="6" t="s">
        <v>5831</v>
      </c>
      <c r="D297" s="17">
        <v>58</v>
      </c>
      <c r="E297" s="9" t="s">
        <v>1331</v>
      </c>
      <c r="F297" s="9">
        <v>5600023427</v>
      </c>
      <c r="G297" s="7" t="s">
        <v>5194</v>
      </c>
    </row>
    <row r="298" spans="1:7" ht="15.75">
      <c r="A298" s="45" t="s">
        <v>5832</v>
      </c>
      <c r="B298" s="10" t="s">
        <v>5824</v>
      </c>
      <c r="C298" s="53" t="s">
        <v>5833</v>
      </c>
      <c r="D298" s="32">
        <v>232</v>
      </c>
      <c r="E298" s="68" t="s">
        <v>499</v>
      </c>
      <c r="F298" s="31">
        <v>1200951372</v>
      </c>
      <c r="G298" s="27" t="s">
        <v>5184</v>
      </c>
    </row>
    <row r="299" spans="1:7" ht="15.75">
      <c r="A299" s="45" t="s">
        <v>5834</v>
      </c>
      <c r="B299" s="10" t="s">
        <v>5835</v>
      </c>
      <c r="C299" s="53" t="s">
        <v>5836</v>
      </c>
      <c r="D299" s="32">
        <v>27</v>
      </c>
      <c r="E299" s="37" t="s">
        <v>521</v>
      </c>
      <c r="F299" s="37">
        <v>1200118071</v>
      </c>
      <c r="G299" s="27" t="s">
        <v>5184</v>
      </c>
    </row>
    <row r="300" spans="1:7" ht="15.75">
      <c r="A300" s="45" t="s">
        <v>5837</v>
      </c>
      <c r="B300" s="10" t="s">
        <v>5835</v>
      </c>
      <c r="C300" s="53" t="s">
        <v>5838</v>
      </c>
      <c r="D300" s="32">
        <v>18</v>
      </c>
      <c r="E300" s="37" t="s">
        <v>521</v>
      </c>
      <c r="F300" s="37">
        <v>1200118071</v>
      </c>
      <c r="G300" s="27" t="s">
        <v>5184</v>
      </c>
    </row>
    <row r="301" spans="1:7" ht="15.75">
      <c r="A301" s="45" t="s">
        <v>5839</v>
      </c>
      <c r="B301" s="10" t="s">
        <v>5835</v>
      </c>
      <c r="C301" s="53" t="s">
        <v>5840</v>
      </c>
      <c r="D301" s="32">
        <v>18</v>
      </c>
      <c r="E301" s="37" t="s">
        <v>521</v>
      </c>
      <c r="F301" s="37">
        <v>1200118071</v>
      </c>
      <c r="G301" s="27" t="s">
        <v>5184</v>
      </c>
    </row>
    <row r="302" spans="1:7" ht="15.75">
      <c r="A302" s="45" t="s">
        <v>5841</v>
      </c>
      <c r="B302" s="10" t="s">
        <v>5835</v>
      </c>
      <c r="C302" s="53" t="s">
        <v>5842</v>
      </c>
      <c r="D302" s="32">
        <v>37</v>
      </c>
      <c r="E302" s="37" t="s">
        <v>521</v>
      </c>
      <c r="F302" s="37">
        <v>1200118071</v>
      </c>
      <c r="G302" s="27" t="s">
        <v>5184</v>
      </c>
    </row>
    <row r="303" spans="1:7" ht="15.75">
      <c r="A303" s="45" t="s">
        <v>5843</v>
      </c>
      <c r="B303" s="10" t="s">
        <v>5835</v>
      </c>
      <c r="C303" s="53" t="s">
        <v>5844</v>
      </c>
      <c r="D303" s="32">
        <v>121</v>
      </c>
      <c r="E303" s="37" t="s">
        <v>521</v>
      </c>
      <c r="F303" s="37">
        <v>1200118071</v>
      </c>
      <c r="G303" s="27" t="s">
        <v>5184</v>
      </c>
    </row>
    <row r="304" spans="1:7" ht="15.75">
      <c r="A304" s="45" t="s">
        <v>5845</v>
      </c>
      <c r="B304" s="10" t="s">
        <v>5835</v>
      </c>
      <c r="C304" s="53" t="s">
        <v>5846</v>
      </c>
      <c r="D304" s="32">
        <v>45</v>
      </c>
      <c r="E304" s="37" t="s">
        <v>521</v>
      </c>
      <c r="F304" s="37">
        <v>1200118071</v>
      </c>
      <c r="G304" s="27" t="s">
        <v>5184</v>
      </c>
    </row>
    <row r="305" spans="1:7" ht="15.75">
      <c r="A305" s="45" t="s">
        <v>5847</v>
      </c>
      <c r="B305" s="10" t="s">
        <v>5835</v>
      </c>
      <c r="C305" s="53" t="s">
        <v>5848</v>
      </c>
      <c r="D305" s="32">
        <v>46</v>
      </c>
      <c r="E305" s="37" t="s">
        <v>521</v>
      </c>
      <c r="F305" s="37">
        <v>1200118071</v>
      </c>
      <c r="G305" s="27" t="s">
        <v>5184</v>
      </c>
    </row>
    <row r="306" spans="1:7" ht="15.75">
      <c r="A306" s="45" t="s">
        <v>5849</v>
      </c>
      <c r="B306" s="10" t="s">
        <v>5835</v>
      </c>
      <c r="C306" s="53" t="s">
        <v>5850</v>
      </c>
      <c r="D306" s="32">
        <v>49</v>
      </c>
      <c r="E306" s="37" t="s">
        <v>521</v>
      </c>
      <c r="F306" s="37">
        <v>1200118071</v>
      </c>
      <c r="G306" s="27" t="s">
        <v>5184</v>
      </c>
    </row>
    <row r="307" spans="1:7" ht="15.75">
      <c r="A307" s="45" t="s">
        <v>5851</v>
      </c>
      <c r="B307" s="10" t="s">
        <v>5835</v>
      </c>
      <c r="C307" s="53" t="s">
        <v>5852</v>
      </c>
      <c r="D307" s="32">
        <v>53</v>
      </c>
      <c r="E307" s="37" t="s">
        <v>521</v>
      </c>
      <c r="F307" s="37">
        <v>1200118071</v>
      </c>
      <c r="G307" s="27" t="s">
        <v>5184</v>
      </c>
    </row>
    <row r="308" spans="1:7" ht="15.75">
      <c r="A308" s="45" t="s">
        <v>5853</v>
      </c>
      <c r="B308" s="10" t="s">
        <v>5854</v>
      </c>
      <c r="C308" s="53" t="s">
        <v>5855</v>
      </c>
      <c r="D308" s="32">
        <v>32</v>
      </c>
      <c r="E308" s="37" t="s">
        <v>541</v>
      </c>
      <c r="F308" s="36">
        <v>9300068542</v>
      </c>
      <c r="G308" s="27" t="s">
        <v>5184</v>
      </c>
    </row>
    <row r="309" spans="1:7" ht="15.75">
      <c r="A309" s="45" t="s">
        <v>5856</v>
      </c>
      <c r="B309" s="10" t="s">
        <v>5854</v>
      </c>
      <c r="C309" s="53" t="s">
        <v>5857</v>
      </c>
      <c r="D309" s="32">
        <v>30</v>
      </c>
      <c r="E309" s="37" t="s">
        <v>541</v>
      </c>
      <c r="F309" s="36">
        <v>9300068542</v>
      </c>
      <c r="G309" s="27" t="s">
        <v>5184</v>
      </c>
    </row>
    <row r="310" spans="1:7" ht="15.75">
      <c r="A310" s="45" t="s">
        <v>5858</v>
      </c>
      <c r="B310" s="10" t="s">
        <v>5854</v>
      </c>
      <c r="C310" s="53" t="s">
        <v>5859</v>
      </c>
      <c r="D310" s="32">
        <v>30</v>
      </c>
      <c r="E310" s="37" t="s">
        <v>541</v>
      </c>
      <c r="F310" s="36">
        <v>9300068542</v>
      </c>
      <c r="G310" s="27" t="s">
        <v>5184</v>
      </c>
    </row>
    <row r="311" spans="1:7" ht="15.75">
      <c r="A311" s="45" t="s">
        <v>5860</v>
      </c>
      <c r="B311" s="10" t="s">
        <v>5854</v>
      </c>
      <c r="C311" s="53" t="s">
        <v>5861</v>
      </c>
      <c r="D311" s="32">
        <v>61</v>
      </c>
      <c r="E311" s="37" t="s">
        <v>541</v>
      </c>
      <c r="F311" s="36">
        <v>9300068542</v>
      </c>
      <c r="G311" s="27" t="s">
        <v>5184</v>
      </c>
    </row>
    <row r="312" spans="1:7" ht="15.75">
      <c r="A312" s="45" t="s">
        <v>5862</v>
      </c>
      <c r="B312" s="10" t="s">
        <v>5854</v>
      </c>
      <c r="C312" s="53" t="s">
        <v>5863</v>
      </c>
      <c r="D312" s="32">
        <v>10</v>
      </c>
      <c r="E312" s="37" t="s">
        <v>541</v>
      </c>
      <c r="F312" s="36">
        <v>9300068542</v>
      </c>
      <c r="G312" s="27" t="s">
        <v>5184</v>
      </c>
    </row>
    <row r="313" spans="1:7" ht="15.75">
      <c r="A313" s="45" t="s">
        <v>5864</v>
      </c>
      <c r="B313" s="10" t="s">
        <v>5854</v>
      </c>
      <c r="C313" s="53" t="s">
        <v>5865</v>
      </c>
      <c r="D313" s="32">
        <v>10</v>
      </c>
      <c r="E313" s="37" t="s">
        <v>541</v>
      </c>
      <c r="F313" s="36">
        <v>9300068542</v>
      </c>
      <c r="G313" s="27" t="s">
        <v>5184</v>
      </c>
    </row>
    <row r="314" spans="1:7" ht="15.75">
      <c r="A314" s="45" t="s">
        <v>5866</v>
      </c>
      <c r="B314" s="10" t="s">
        <v>5854</v>
      </c>
      <c r="C314" s="53" t="s">
        <v>5867</v>
      </c>
      <c r="D314" s="32">
        <v>29</v>
      </c>
      <c r="E314" s="37" t="s">
        <v>541</v>
      </c>
      <c r="F314" s="36">
        <v>9300068542</v>
      </c>
      <c r="G314" s="27" t="s">
        <v>5184</v>
      </c>
    </row>
    <row r="315" spans="1:7" ht="15.75">
      <c r="A315" s="45" t="s">
        <v>5868</v>
      </c>
      <c r="B315" s="10" t="s">
        <v>5854</v>
      </c>
      <c r="C315" s="53" t="s">
        <v>5869</v>
      </c>
      <c r="D315" s="32">
        <v>196</v>
      </c>
      <c r="E315" s="37" t="s">
        <v>541</v>
      </c>
      <c r="F315" s="36">
        <v>9300068542</v>
      </c>
      <c r="G315" s="27" t="s">
        <v>5184</v>
      </c>
    </row>
    <row r="316" spans="1:7" ht="15.75">
      <c r="A316" s="8" t="s">
        <v>5870</v>
      </c>
      <c r="B316" s="10" t="s">
        <v>5871</v>
      </c>
      <c r="C316" s="6" t="s">
        <v>5872</v>
      </c>
      <c r="D316" s="11">
        <v>280</v>
      </c>
      <c r="E316" s="9" t="s">
        <v>3158</v>
      </c>
      <c r="F316" s="9">
        <v>130462275</v>
      </c>
      <c r="G316" s="7" t="s">
        <v>5194</v>
      </c>
    </row>
    <row r="317" spans="1:7" ht="15.75">
      <c r="A317" s="8" t="s">
        <v>5873</v>
      </c>
      <c r="B317" s="10" t="s">
        <v>5871</v>
      </c>
      <c r="C317" s="6" t="s">
        <v>5874</v>
      </c>
      <c r="D317" s="11">
        <v>89</v>
      </c>
      <c r="E317" s="9" t="s">
        <v>3158</v>
      </c>
      <c r="F317" s="9">
        <v>130462275</v>
      </c>
      <c r="G317" s="7" t="s">
        <v>5194</v>
      </c>
    </row>
    <row r="318" spans="1:7" ht="15.75">
      <c r="A318" s="8" t="s">
        <v>5875</v>
      </c>
      <c r="B318" s="10" t="s">
        <v>5871</v>
      </c>
      <c r="C318" s="6" t="s">
        <v>5876</v>
      </c>
      <c r="D318" s="11">
        <v>18</v>
      </c>
      <c r="E318" s="9" t="s">
        <v>3158</v>
      </c>
      <c r="F318" s="9">
        <v>130462275</v>
      </c>
      <c r="G318" s="7" t="s">
        <v>5194</v>
      </c>
    </row>
    <row r="319" spans="1:7" ht="15.75">
      <c r="A319" s="18" t="s">
        <v>5877</v>
      </c>
      <c r="B319" s="10" t="s">
        <v>5479</v>
      </c>
      <c r="C319" s="6" t="s">
        <v>5447</v>
      </c>
      <c r="D319" s="19">
        <v>130</v>
      </c>
      <c r="E319" s="9" t="s">
        <v>3177</v>
      </c>
      <c r="F319" s="9">
        <v>131895982</v>
      </c>
      <c r="G319" s="7" t="s">
        <v>5194</v>
      </c>
    </row>
    <row r="320" spans="1:7" ht="15.75">
      <c r="A320" s="18" t="s">
        <v>5878</v>
      </c>
      <c r="B320" s="10" t="s">
        <v>5479</v>
      </c>
      <c r="C320" s="6" t="s">
        <v>5879</v>
      </c>
      <c r="D320" s="19">
        <v>135</v>
      </c>
      <c r="E320" s="9" t="s">
        <v>3177</v>
      </c>
      <c r="F320" s="9">
        <v>131895982</v>
      </c>
      <c r="G320" s="7" t="s">
        <v>5194</v>
      </c>
    </row>
    <row r="321" spans="1:7" ht="15.75">
      <c r="A321" s="8" t="s">
        <v>5880</v>
      </c>
      <c r="B321" s="10" t="s">
        <v>5381</v>
      </c>
      <c r="C321" s="6" t="s">
        <v>5881</v>
      </c>
      <c r="D321" s="9">
        <v>189</v>
      </c>
      <c r="E321" s="9" t="s">
        <v>1348</v>
      </c>
      <c r="F321" s="9">
        <v>1000091940</v>
      </c>
      <c r="G321" s="7" t="s">
        <v>5194</v>
      </c>
    </row>
    <row r="322" spans="1:7" ht="15.75">
      <c r="A322" s="8" t="s">
        <v>5882</v>
      </c>
      <c r="B322" s="10" t="s">
        <v>5381</v>
      </c>
      <c r="C322" s="6" t="s">
        <v>5883</v>
      </c>
      <c r="D322" s="9">
        <v>63</v>
      </c>
      <c r="E322" s="9" t="s">
        <v>1348</v>
      </c>
      <c r="F322" s="9">
        <v>1000091940</v>
      </c>
      <c r="G322" s="7" t="s">
        <v>5194</v>
      </c>
    </row>
    <row r="323" spans="1:7" ht="15.75">
      <c r="A323" s="8" t="s">
        <v>5884</v>
      </c>
      <c r="B323" s="10" t="s">
        <v>5381</v>
      </c>
      <c r="C323" s="6" t="s">
        <v>5885</v>
      </c>
      <c r="D323" s="9">
        <v>16</v>
      </c>
      <c r="E323" s="9" t="s">
        <v>1348</v>
      </c>
      <c r="F323" s="9">
        <v>1000091940</v>
      </c>
      <c r="G323" s="7" t="s">
        <v>5194</v>
      </c>
    </row>
    <row r="324" spans="1:7" ht="15.75">
      <c r="A324" s="8" t="s">
        <v>5886</v>
      </c>
      <c r="B324" s="10" t="s">
        <v>5802</v>
      </c>
      <c r="C324" s="6" t="s">
        <v>5887</v>
      </c>
      <c r="D324" s="11">
        <v>17</v>
      </c>
      <c r="E324" s="9" t="s">
        <v>3188</v>
      </c>
      <c r="F324" s="9">
        <v>130793859</v>
      </c>
      <c r="G324" s="7" t="s">
        <v>5194</v>
      </c>
    </row>
    <row r="325" spans="1:7" ht="15.75">
      <c r="A325" s="8" t="s">
        <v>5888</v>
      </c>
      <c r="B325" s="10" t="s">
        <v>5802</v>
      </c>
      <c r="C325" s="6" t="s">
        <v>5889</v>
      </c>
      <c r="D325" s="11">
        <v>12</v>
      </c>
      <c r="E325" s="9" t="s">
        <v>3188</v>
      </c>
      <c r="F325" s="9">
        <v>130793859</v>
      </c>
      <c r="G325" s="7" t="s">
        <v>5194</v>
      </c>
    </row>
    <row r="326" spans="1:7" ht="15.75">
      <c r="A326" s="8" t="s">
        <v>5890</v>
      </c>
      <c r="B326" s="10" t="s">
        <v>5802</v>
      </c>
      <c r="C326" s="6" t="s">
        <v>5891</v>
      </c>
      <c r="D326" s="11">
        <v>19</v>
      </c>
      <c r="E326" s="9" t="s">
        <v>3188</v>
      </c>
      <c r="F326" s="9">
        <v>130793859</v>
      </c>
      <c r="G326" s="7" t="s">
        <v>5194</v>
      </c>
    </row>
    <row r="327" spans="1:7" ht="15.75">
      <c r="A327" s="8" t="s">
        <v>5892</v>
      </c>
      <c r="B327" s="10" t="s">
        <v>5802</v>
      </c>
      <c r="C327" s="6" t="s">
        <v>5893</v>
      </c>
      <c r="D327" s="11">
        <v>234</v>
      </c>
      <c r="E327" s="9" t="s">
        <v>3188</v>
      </c>
      <c r="F327" s="9">
        <v>130793859</v>
      </c>
      <c r="G327" s="7" t="s">
        <v>5194</v>
      </c>
    </row>
    <row r="328" spans="1:7" ht="15.75">
      <c r="A328" s="8" t="s">
        <v>5894</v>
      </c>
      <c r="B328" s="10" t="s">
        <v>5871</v>
      </c>
      <c r="C328" s="6" t="s">
        <v>5895</v>
      </c>
      <c r="D328" s="11">
        <v>124</v>
      </c>
      <c r="E328" s="9" t="s">
        <v>3199</v>
      </c>
      <c r="F328" s="9">
        <v>132266102</v>
      </c>
      <c r="G328" s="7" t="s">
        <v>5194</v>
      </c>
    </row>
    <row r="329" spans="1:7" ht="15.75">
      <c r="A329" s="8" t="s">
        <v>5896</v>
      </c>
      <c r="B329" s="10" t="s">
        <v>5871</v>
      </c>
      <c r="C329" s="6" t="s">
        <v>5897</v>
      </c>
      <c r="D329" s="11">
        <v>74</v>
      </c>
      <c r="E329" s="9" t="s">
        <v>3199</v>
      </c>
      <c r="F329" s="9">
        <v>132266102</v>
      </c>
      <c r="G329" s="7" t="s">
        <v>5194</v>
      </c>
    </row>
    <row r="330" spans="1:7" ht="15.75">
      <c r="A330" s="8" t="s">
        <v>5898</v>
      </c>
      <c r="B330" s="10" t="s">
        <v>5871</v>
      </c>
      <c r="C330" s="6" t="s">
        <v>5899</v>
      </c>
      <c r="D330" s="11">
        <v>74</v>
      </c>
      <c r="E330" s="9" t="s">
        <v>3199</v>
      </c>
      <c r="F330" s="9">
        <v>132266102</v>
      </c>
      <c r="G330" s="7" t="s">
        <v>5194</v>
      </c>
    </row>
    <row r="331" spans="1:7" ht="15.75">
      <c r="A331" s="8" t="s">
        <v>5900</v>
      </c>
      <c r="B331" s="10" t="s">
        <v>5871</v>
      </c>
      <c r="C331" s="6" t="s">
        <v>5901</v>
      </c>
      <c r="D331" s="11">
        <v>73</v>
      </c>
      <c r="E331" s="9" t="s">
        <v>3199</v>
      </c>
      <c r="F331" s="9">
        <v>132266102</v>
      </c>
      <c r="G331" s="7" t="s">
        <v>5194</v>
      </c>
    </row>
    <row r="332" spans="1:7" ht="15.75">
      <c r="A332" s="8" t="s">
        <v>5902</v>
      </c>
      <c r="B332" s="10" t="s">
        <v>5871</v>
      </c>
      <c r="C332" s="6" t="s">
        <v>5903</v>
      </c>
      <c r="D332" s="11">
        <v>26</v>
      </c>
      <c r="E332" s="9" t="s">
        <v>3199</v>
      </c>
      <c r="F332" s="9">
        <v>132266102</v>
      </c>
      <c r="G332" s="7" t="s">
        <v>5194</v>
      </c>
    </row>
    <row r="333" spans="1:7" ht="15.75">
      <c r="A333" s="45" t="s">
        <v>5904</v>
      </c>
      <c r="B333" s="10" t="s">
        <v>5436</v>
      </c>
      <c r="C333" s="53" t="s">
        <v>5905</v>
      </c>
      <c r="D333" s="32">
        <v>66</v>
      </c>
      <c r="E333" s="68" t="s">
        <v>2192</v>
      </c>
      <c r="F333" s="31">
        <v>132313992</v>
      </c>
      <c r="G333" s="27" t="s">
        <v>5184</v>
      </c>
    </row>
    <row r="334" spans="1:7" ht="15.75">
      <c r="A334" s="45" t="s">
        <v>5906</v>
      </c>
      <c r="B334" s="10" t="s">
        <v>5436</v>
      </c>
      <c r="C334" s="53" t="s">
        <v>5689</v>
      </c>
      <c r="D334" s="32">
        <v>175</v>
      </c>
      <c r="E334" s="68" t="s">
        <v>2192</v>
      </c>
      <c r="F334" s="31">
        <v>132313992</v>
      </c>
      <c r="G334" s="27" t="s">
        <v>5184</v>
      </c>
    </row>
    <row r="335" spans="1:7" ht="15.75">
      <c r="A335" s="8" t="s">
        <v>5907</v>
      </c>
      <c r="B335" s="10" t="s">
        <v>5286</v>
      </c>
      <c r="C335" s="6" t="s">
        <v>5908</v>
      </c>
      <c r="D335" s="11">
        <v>296</v>
      </c>
      <c r="E335" s="9" t="s">
        <v>3213</v>
      </c>
      <c r="F335" s="9">
        <v>131206255</v>
      </c>
      <c r="G335" s="7" t="s">
        <v>5194</v>
      </c>
    </row>
    <row r="336" spans="1:7" ht="15.75">
      <c r="A336" s="8" t="s">
        <v>5909</v>
      </c>
      <c r="B336" s="10" t="s">
        <v>5910</v>
      </c>
      <c r="C336" s="6" t="s">
        <v>5911</v>
      </c>
      <c r="D336" s="11">
        <v>136</v>
      </c>
      <c r="E336" s="9" t="s">
        <v>3223</v>
      </c>
      <c r="F336" s="9">
        <v>131320971</v>
      </c>
      <c r="G336" s="7" t="s">
        <v>5194</v>
      </c>
    </row>
    <row r="337" spans="1:7" ht="15.75">
      <c r="A337" s="8" t="s">
        <v>5912</v>
      </c>
      <c r="B337" s="10" t="s">
        <v>5392</v>
      </c>
      <c r="C337" s="6" t="s">
        <v>5913</v>
      </c>
      <c r="D337" s="9">
        <v>108</v>
      </c>
      <c r="E337" s="9" t="s">
        <v>3238</v>
      </c>
      <c r="F337" s="9">
        <v>132291842</v>
      </c>
      <c r="G337" s="7" t="s">
        <v>5194</v>
      </c>
    </row>
    <row r="338" spans="1:7" ht="15.75">
      <c r="A338" s="8" t="s">
        <v>5914</v>
      </c>
      <c r="B338" s="10" t="s">
        <v>5392</v>
      </c>
      <c r="C338" s="6" t="s">
        <v>5915</v>
      </c>
      <c r="D338" s="9">
        <v>34</v>
      </c>
      <c r="E338" s="9" t="s">
        <v>3238</v>
      </c>
      <c r="F338" s="9">
        <v>132291842</v>
      </c>
      <c r="G338" s="7" t="s">
        <v>5194</v>
      </c>
    </row>
    <row r="339" spans="1:7" ht="15.75">
      <c r="A339" s="8" t="s">
        <v>5916</v>
      </c>
      <c r="B339" s="10" t="s">
        <v>5392</v>
      </c>
      <c r="C339" s="6" t="s">
        <v>5917</v>
      </c>
      <c r="D339" s="9">
        <v>33</v>
      </c>
      <c r="E339" s="9" t="s">
        <v>3238</v>
      </c>
      <c r="F339" s="9">
        <v>132291842</v>
      </c>
      <c r="G339" s="7" t="s">
        <v>5194</v>
      </c>
    </row>
    <row r="340" spans="1:7" ht="15.75">
      <c r="A340" s="46" t="s">
        <v>5918</v>
      </c>
      <c r="B340" s="10" t="s">
        <v>5919</v>
      </c>
      <c r="C340" s="53" t="s">
        <v>5920</v>
      </c>
      <c r="D340" s="35">
        <v>293</v>
      </c>
      <c r="E340" s="37" t="s">
        <v>2208</v>
      </c>
      <c r="F340" s="37">
        <v>131408206</v>
      </c>
      <c r="G340" s="27" t="s">
        <v>5184</v>
      </c>
    </row>
    <row r="341" spans="1:7" ht="15.75">
      <c r="A341" s="8" t="s">
        <v>5921</v>
      </c>
      <c r="B341" s="10" t="s">
        <v>5260</v>
      </c>
      <c r="C341" s="6" t="s">
        <v>5922</v>
      </c>
      <c r="D341" s="62">
        <v>175</v>
      </c>
      <c r="E341" s="9" t="s">
        <v>3249</v>
      </c>
      <c r="F341" s="9">
        <v>131537172</v>
      </c>
      <c r="G341" s="7" t="s">
        <v>5194</v>
      </c>
    </row>
    <row r="342" spans="1:7" ht="15.75">
      <c r="A342" s="18" t="s">
        <v>5923</v>
      </c>
      <c r="B342" s="10" t="s">
        <v>5260</v>
      </c>
      <c r="C342" s="6" t="s">
        <v>5924</v>
      </c>
      <c r="D342" s="66">
        <v>16</v>
      </c>
      <c r="E342" s="9" t="s">
        <v>3249</v>
      </c>
      <c r="F342" s="9">
        <v>131537172</v>
      </c>
      <c r="G342" s="7" t="s">
        <v>5194</v>
      </c>
    </row>
    <row r="343" spans="1:7" ht="15.75">
      <c r="A343" s="18" t="s">
        <v>5925</v>
      </c>
      <c r="B343" s="10" t="s">
        <v>5260</v>
      </c>
      <c r="C343" s="6" t="s">
        <v>5926</v>
      </c>
      <c r="D343" s="66">
        <v>30</v>
      </c>
      <c r="E343" s="9" t="s">
        <v>3249</v>
      </c>
      <c r="F343" s="9">
        <v>131537172</v>
      </c>
      <c r="G343" s="7" t="s">
        <v>5194</v>
      </c>
    </row>
    <row r="344" spans="1:7" ht="15.75">
      <c r="A344" s="21" t="s">
        <v>5927</v>
      </c>
      <c r="B344" s="10" t="s">
        <v>5260</v>
      </c>
      <c r="C344" s="6" t="s">
        <v>5928</v>
      </c>
      <c r="D344" s="66">
        <v>19</v>
      </c>
      <c r="E344" s="9" t="s">
        <v>3249</v>
      </c>
      <c r="F344" s="9">
        <v>131537172</v>
      </c>
      <c r="G344" s="7" t="s">
        <v>5194</v>
      </c>
    </row>
    <row r="345" spans="1:7" ht="15.75">
      <c r="A345" s="15" t="s">
        <v>5929</v>
      </c>
      <c r="B345" s="10" t="s">
        <v>5930</v>
      </c>
      <c r="C345" s="6" t="s">
        <v>5931</v>
      </c>
      <c r="D345" s="24">
        <v>226</v>
      </c>
      <c r="E345" s="9" t="s">
        <v>3258</v>
      </c>
      <c r="F345" s="9">
        <v>132222261</v>
      </c>
      <c r="G345" s="7" t="s">
        <v>5194</v>
      </c>
    </row>
    <row r="346" spans="1:7" ht="15.75">
      <c r="A346" s="15" t="s">
        <v>5932</v>
      </c>
      <c r="B346" s="10" t="s">
        <v>5743</v>
      </c>
      <c r="C346" s="6" t="s">
        <v>5933</v>
      </c>
      <c r="D346" s="23">
        <v>263</v>
      </c>
      <c r="E346" s="9" t="s">
        <v>1362</v>
      </c>
      <c r="F346" s="9">
        <v>5500255855</v>
      </c>
      <c r="G346" s="7" t="s">
        <v>5194</v>
      </c>
    </row>
    <row r="347" spans="1:7" ht="15.75">
      <c r="A347" s="8" t="s">
        <v>5934</v>
      </c>
      <c r="B347" s="10" t="s">
        <v>5930</v>
      </c>
      <c r="C347" s="6" t="s">
        <v>5935</v>
      </c>
      <c r="D347" s="9">
        <v>182</v>
      </c>
      <c r="E347" s="9" t="s">
        <v>1375</v>
      </c>
      <c r="F347" s="9">
        <v>110089075</v>
      </c>
      <c r="G347" s="7" t="s">
        <v>5194</v>
      </c>
    </row>
    <row r="348" spans="1:7" ht="15.75">
      <c r="A348" s="8" t="s">
        <v>5936</v>
      </c>
      <c r="B348" s="10" t="s">
        <v>5930</v>
      </c>
      <c r="C348" s="6" t="s">
        <v>5937</v>
      </c>
      <c r="D348" s="9">
        <v>76</v>
      </c>
      <c r="E348" s="9" t="s">
        <v>1375</v>
      </c>
      <c r="F348" s="9">
        <v>110089075</v>
      </c>
      <c r="G348" s="7" t="s">
        <v>5194</v>
      </c>
    </row>
    <row r="349" spans="1:7" ht="15.75">
      <c r="A349" s="45" t="s">
        <v>5938</v>
      </c>
      <c r="B349" s="10" t="s">
        <v>5343</v>
      </c>
      <c r="C349" s="53" t="s">
        <v>5939</v>
      </c>
      <c r="D349" s="32">
        <v>14</v>
      </c>
      <c r="E349" s="68" t="s">
        <v>566</v>
      </c>
      <c r="F349" s="31">
        <v>1200005732</v>
      </c>
      <c r="G349" s="27" t="s">
        <v>5184</v>
      </c>
    </row>
    <row r="350" spans="1:7" ht="15.75">
      <c r="A350" s="45" t="s">
        <v>5940</v>
      </c>
      <c r="B350" s="10" t="s">
        <v>5343</v>
      </c>
      <c r="C350" s="53" t="s">
        <v>5941</v>
      </c>
      <c r="D350" s="32">
        <v>48</v>
      </c>
      <c r="E350" s="68" t="s">
        <v>566</v>
      </c>
      <c r="F350" s="31">
        <v>1200005732</v>
      </c>
      <c r="G350" s="27" t="s">
        <v>5184</v>
      </c>
    </row>
    <row r="351" spans="1:7" ht="15.75">
      <c r="A351" s="45" t="s">
        <v>5942</v>
      </c>
      <c r="B351" s="10" t="s">
        <v>5343</v>
      </c>
      <c r="C351" s="53" t="s">
        <v>5943</v>
      </c>
      <c r="D351" s="32">
        <v>14</v>
      </c>
      <c r="E351" s="68" t="s">
        <v>566</v>
      </c>
      <c r="F351" s="31">
        <v>1200005732</v>
      </c>
      <c r="G351" s="27" t="s">
        <v>5184</v>
      </c>
    </row>
    <row r="352" spans="1:7" ht="15.75">
      <c r="A352" s="45" t="s">
        <v>5944</v>
      </c>
      <c r="B352" s="10" t="s">
        <v>5343</v>
      </c>
      <c r="C352" s="53" t="s">
        <v>5945</v>
      </c>
      <c r="D352" s="32">
        <v>6</v>
      </c>
      <c r="E352" s="68" t="s">
        <v>566</v>
      </c>
      <c r="F352" s="31">
        <v>1200005732</v>
      </c>
      <c r="G352" s="27" t="s">
        <v>5184</v>
      </c>
    </row>
    <row r="353" spans="1:7" ht="15.75">
      <c r="A353" s="45" t="s">
        <v>5946</v>
      </c>
      <c r="B353" s="10" t="s">
        <v>5343</v>
      </c>
      <c r="C353" s="53" t="s">
        <v>5947</v>
      </c>
      <c r="D353" s="32">
        <v>5</v>
      </c>
      <c r="E353" s="68" t="s">
        <v>566</v>
      </c>
      <c r="F353" s="31">
        <v>1200005732</v>
      </c>
      <c r="G353" s="27" t="s">
        <v>5184</v>
      </c>
    </row>
    <row r="354" spans="1:7" ht="15.75">
      <c r="A354" s="45" t="s">
        <v>5948</v>
      </c>
      <c r="B354" s="10" t="s">
        <v>5343</v>
      </c>
      <c r="C354" s="53" t="s">
        <v>5949</v>
      </c>
      <c r="D354" s="32">
        <v>24</v>
      </c>
      <c r="E354" s="68" t="s">
        <v>566</v>
      </c>
      <c r="F354" s="31">
        <v>1200005732</v>
      </c>
      <c r="G354" s="27" t="s">
        <v>5184</v>
      </c>
    </row>
    <row r="355" spans="1:7" ht="15.75">
      <c r="A355" s="45" t="s">
        <v>5950</v>
      </c>
      <c r="B355" s="10" t="s">
        <v>5343</v>
      </c>
      <c r="C355" s="53" t="s">
        <v>5951</v>
      </c>
      <c r="D355" s="32">
        <v>10</v>
      </c>
      <c r="E355" s="68" t="s">
        <v>566</v>
      </c>
      <c r="F355" s="31">
        <v>1200005732</v>
      </c>
      <c r="G355" s="27" t="s">
        <v>5184</v>
      </c>
    </row>
    <row r="356" spans="1:7" ht="15.75">
      <c r="A356" s="45" t="s">
        <v>5952</v>
      </c>
      <c r="B356" s="10" t="s">
        <v>5343</v>
      </c>
      <c r="C356" s="53" t="s">
        <v>5953</v>
      </c>
      <c r="D356" s="32">
        <v>15</v>
      </c>
      <c r="E356" s="68" t="s">
        <v>566</v>
      </c>
      <c r="F356" s="31">
        <v>1200005732</v>
      </c>
      <c r="G356" s="27" t="s">
        <v>5184</v>
      </c>
    </row>
    <row r="357" spans="1:7" ht="15.75">
      <c r="A357" s="45" t="s">
        <v>5954</v>
      </c>
      <c r="B357" s="10" t="s">
        <v>5343</v>
      </c>
      <c r="C357" s="53" t="s">
        <v>5955</v>
      </c>
      <c r="D357" s="32">
        <v>6</v>
      </c>
      <c r="E357" s="68" t="s">
        <v>566</v>
      </c>
      <c r="F357" s="31">
        <v>1200005732</v>
      </c>
      <c r="G357" s="27" t="s">
        <v>5184</v>
      </c>
    </row>
    <row r="358" spans="1:7" ht="15.75">
      <c r="A358" s="48" t="s">
        <v>5956</v>
      </c>
      <c r="B358" s="10" t="s">
        <v>5343</v>
      </c>
      <c r="C358" s="53" t="s">
        <v>5957</v>
      </c>
      <c r="D358" s="61">
        <v>83</v>
      </c>
      <c r="E358" s="68" t="s">
        <v>566</v>
      </c>
      <c r="F358" s="31">
        <v>1200005732</v>
      </c>
      <c r="G358" s="27" t="s">
        <v>5184</v>
      </c>
    </row>
    <row r="359" spans="1:7" ht="15.75">
      <c r="A359" s="45" t="s">
        <v>5958</v>
      </c>
      <c r="B359" s="10" t="s">
        <v>5343</v>
      </c>
      <c r="C359" s="53" t="s">
        <v>5959</v>
      </c>
      <c r="D359" s="32">
        <v>13</v>
      </c>
      <c r="E359" s="68" t="s">
        <v>566</v>
      </c>
      <c r="F359" s="31">
        <v>1200005732</v>
      </c>
      <c r="G359" s="27" t="s">
        <v>5184</v>
      </c>
    </row>
    <row r="360" spans="1:7" ht="15.75">
      <c r="A360" s="45" t="s">
        <v>5960</v>
      </c>
      <c r="B360" s="10" t="s">
        <v>5247</v>
      </c>
      <c r="C360" s="53" t="s">
        <v>5961</v>
      </c>
      <c r="D360" s="32">
        <v>52</v>
      </c>
      <c r="E360" s="68" t="s">
        <v>2227</v>
      </c>
      <c r="F360" s="31">
        <v>132079418</v>
      </c>
      <c r="G360" s="27" t="s">
        <v>5184</v>
      </c>
    </row>
    <row r="361" spans="1:7" ht="15.75">
      <c r="A361" s="45" t="s">
        <v>5962</v>
      </c>
      <c r="B361" s="10" t="s">
        <v>5247</v>
      </c>
      <c r="C361" s="53" t="s">
        <v>5963</v>
      </c>
      <c r="D361" s="32">
        <v>48</v>
      </c>
      <c r="E361" s="68" t="s">
        <v>2227</v>
      </c>
      <c r="F361" s="31">
        <v>132079418</v>
      </c>
      <c r="G361" s="27" t="s">
        <v>5184</v>
      </c>
    </row>
    <row r="362" spans="1:7" ht="15.75">
      <c r="A362" s="45" t="s">
        <v>5964</v>
      </c>
      <c r="B362" s="10" t="s">
        <v>5247</v>
      </c>
      <c r="C362" s="53" t="s">
        <v>5965</v>
      </c>
      <c r="D362" s="32">
        <v>49</v>
      </c>
      <c r="E362" s="68" t="s">
        <v>2227</v>
      </c>
      <c r="F362" s="31">
        <v>132079418</v>
      </c>
      <c r="G362" s="27" t="s">
        <v>5184</v>
      </c>
    </row>
    <row r="363" spans="1:7" ht="15.75">
      <c r="A363" s="45" t="s">
        <v>5966</v>
      </c>
      <c r="B363" s="10" t="s">
        <v>5247</v>
      </c>
      <c r="C363" s="53" t="s">
        <v>5967</v>
      </c>
      <c r="D363" s="32">
        <v>33</v>
      </c>
      <c r="E363" s="68" t="s">
        <v>2227</v>
      </c>
      <c r="F363" s="31">
        <v>132079418</v>
      </c>
      <c r="G363" s="27" t="s">
        <v>5184</v>
      </c>
    </row>
    <row r="364" spans="1:7" ht="15.75">
      <c r="A364" s="45" t="s">
        <v>5968</v>
      </c>
      <c r="B364" s="10" t="s">
        <v>5247</v>
      </c>
      <c r="C364" s="53" t="s">
        <v>5969</v>
      </c>
      <c r="D364" s="32">
        <v>71</v>
      </c>
      <c r="E364" s="68" t="s">
        <v>2227</v>
      </c>
      <c r="F364" s="31">
        <v>132079418</v>
      </c>
      <c r="G364" s="27" t="s">
        <v>5184</v>
      </c>
    </row>
    <row r="365" spans="1:7" ht="15.75">
      <c r="A365" s="8" t="s">
        <v>5970</v>
      </c>
      <c r="B365" s="10" t="s">
        <v>5632</v>
      </c>
      <c r="C365" s="6" t="s">
        <v>5971</v>
      </c>
      <c r="D365" s="11">
        <v>71</v>
      </c>
      <c r="E365" s="9" t="s">
        <v>3267</v>
      </c>
      <c r="F365" s="9">
        <v>131398944</v>
      </c>
      <c r="G365" s="7" t="s">
        <v>5194</v>
      </c>
    </row>
    <row r="366" spans="1:7" ht="15.75">
      <c r="A366" s="8" t="s">
        <v>5972</v>
      </c>
      <c r="B366" s="10" t="s">
        <v>5632</v>
      </c>
      <c r="C366" s="6" t="s">
        <v>5973</v>
      </c>
      <c r="D366" s="11">
        <v>39</v>
      </c>
      <c r="E366" s="9" t="s">
        <v>3267</v>
      </c>
      <c r="F366" s="9">
        <v>131398944</v>
      </c>
      <c r="G366" s="7" t="s">
        <v>5194</v>
      </c>
    </row>
    <row r="367" spans="1:7" ht="15.75">
      <c r="A367" s="8" t="s">
        <v>5974</v>
      </c>
      <c r="B367" s="10" t="s">
        <v>5632</v>
      </c>
      <c r="C367" s="6" t="s">
        <v>5975</v>
      </c>
      <c r="D367" s="11">
        <v>22</v>
      </c>
      <c r="E367" s="9" t="s">
        <v>3267</v>
      </c>
      <c r="F367" s="9">
        <v>131398944</v>
      </c>
      <c r="G367" s="7" t="s">
        <v>5194</v>
      </c>
    </row>
    <row r="368" spans="1:7" ht="15.75">
      <c r="A368" s="8" t="s">
        <v>5976</v>
      </c>
      <c r="B368" s="10" t="s">
        <v>5632</v>
      </c>
      <c r="C368" s="6" t="s">
        <v>5977</v>
      </c>
      <c r="D368" s="11">
        <v>16</v>
      </c>
      <c r="E368" s="9" t="s">
        <v>3267</v>
      </c>
      <c r="F368" s="9">
        <v>131398944</v>
      </c>
      <c r="G368" s="7" t="s">
        <v>5194</v>
      </c>
    </row>
    <row r="369" spans="1:7" ht="15.75">
      <c r="A369" s="8" t="s">
        <v>5978</v>
      </c>
      <c r="B369" s="10" t="s">
        <v>5632</v>
      </c>
      <c r="C369" s="6" t="s">
        <v>5979</v>
      </c>
      <c r="D369" s="11">
        <v>29</v>
      </c>
      <c r="E369" s="9" t="s">
        <v>3267</v>
      </c>
      <c r="F369" s="9">
        <v>131398944</v>
      </c>
      <c r="G369" s="7" t="s">
        <v>5194</v>
      </c>
    </row>
    <row r="370" spans="1:7" ht="15.75">
      <c r="A370" s="12" t="s">
        <v>5980</v>
      </c>
      <c r="B370" s="10" t="s">
        <v>5632</v>
      </c>
      <c r="C370" s="6" t="s">
        <v>5981</v>
      </c>
      <c r="D370" s="11">
        <v>14</v>
      </c>
      <c r="E370" s="9" t="s">
        <v>3267</v>
      </c>
      <c r="F370" s="9">
        <v>131398944</v>
      </c>
      <c r="G370" s="7" t="s">
        <v>5194</v>
      </c>
    </row>
    <row r="371" spans="1:7" ht="15.75">
      <c r="A371" s="12" t="s">
        <v>5982</v>
      </c>
      <c r="B371" s="10" t="s">
        <v>5632</v>
      </c>
      <c r="C371" s="6" t="s">
        <v>5983</v>
      </c>
      <c r="D371" s="11">
        <v>12</v>
      </c>
      <c r="E371" s="9" t="s">
        <v>3267</v>
      </c>
      <c r="F371" s="9">
        <v>131398944</v>
      </c>
      <c r="G371" s="7" t="s">
        <v>5194</v>
      </c>
    </row>
    <row r="372" spans="1:7" ht="15.75">
      <c r="A372" s="12" t="s">
        <v>5984</v>
      </c>
      <c r="B372" s="10" t="s">
        <v>5632</v>
      </c>
      <c r="C372" s="6" t="s">
        <v>5985</v>
      </c>
      <c r="D372" s="23">
        <v>21</v>
      </c>
      <c r="E372" s="9" t="s">
        <v>3267</v>
      </c>
      <c r="F372" s="9">
        <v>131398944</v>
      </c>
      <c r="G372" s="7" t="s">
        <v>5194</v>
      </c>
    </row>
    <row r="373" spans="1:7" ht="15.75">
      <c r="A373" s="12" t="s">
        <v>5986</v>
      </c>
      <c r="B373" s="10" t="s">
        <v>5632</v>
      </c>
      <c r="C373" s="6" t="s">
        <v>5987</v>
      </c>
      <c r="D373" s="23">
        <v>36</v>
      </c>
      <c r="E373" s="9" t="s">
        <v>3267</v>
      </c>
      <c r="F373" s="9">
        <v>131398944</v>
      </c>
      <c r="G373" s="7" t="s">
        <v>5194</v>
      </c>
    </row>
    <row r="374" spans="1:7" ht="15.75">
      <c r="A374" s="45" t="s">
        <v>5988</v>
      </c>
      <c r="B374" s="10" t="s">
        <v>5989</v>
      </c>
      <c r="C374" s="53" t="s">
        <v>5861</v>
      </c>
      <c r="D374" s="61">
        <v>98</v>
      </c>
      <c r="E374" s="68" t="s">
        <v>2237</v>
      </c>
      <c r="F374" s="31">
        <v>131881671</v>
      </c>
      <c r="G374" s="27" t="s">
        <v>5184</v>
      </c>
    </row>
    <row r="375" spans="1:7" ht="15.75">
      <c r="A375" s="45" t="s">
        <v>5990</v>
      </c>
      <c r="B375" s="10" t="s">
        <v>5989</v>
      </c>
      <c r="C375" s="53" t="s">
        <v>5991</v>
      </c>
      <c r="D375" s="32">
        <v>85</v>
      </c>
      <c r="E375" s="68" t="s">
        <v>2237</v>
      </c>
      <c r="F375" s="31">
        <v>131881671</v>
      </c>
      <c r="G375" s="27" t="s">
        <v>5184</v>
      </c>
    </row>
    <row r="376" spans="1:7" ht="15.75">
      <c r="A376" s="45" t="s">
        <v>5992</v>
      </c>
      <c r="B376" s="10" t="s">
        <v>5989</v>
      </c>
      <c r="C376" s="53" t="s">
        <v>5993</v>
      </c>
      <c r="D376" s="32">
        <v>15</v>
      </c>
      <c r="E376" s="68" t="s">
        <v>2237</v>
      </c>
      <c r="F376" s="31">
        <v>131881671</v>
      </c>
      <c r="G376" s="27" t="s">
        <v>5184</v>
      </c>
    </row>
    <row r="377" spans="1:7" ht="15.75">
      <c r="A377" s="45" t="s">
        <v>5994</v>
      </c>
      <c r="B377" s="10" t="s">
        <v>5989</v>
      </c>
      <c r="C377" s="53" t="s">
        <v>5995</v>
      </c>
      <c r="D377" s="32">
        <v>53</v>
      </c>
      <c r="E377" s="68" t="s">
        <v>2237</v>
      </c>
      <c r="F377" s="31">
        <v>131881671</v>
      </c>
      <c r="G377" s="27" t="s">
        <v>5184</v>
      </c>
    </row>
    <row r="378" spans="1:7" ht="15.75">
      <c r="A378" s="45" t="s">
        <v>5996</v>
      </c>
      <c r="B378" s="10" t="s">
        <v>5989</v>
      </c>
      <c r="C378" s="53" t="s">
        <v>5997</v>
      </c>
      <c r="D378" s="32">
        <v>28</v>
      </c>
      <c r="E378" s="68" t="s">
        <v>2237</v>
      </c>
      <c r="F378" s="31">
        <v>131881671</v>
      </c>
      <c r="G378" s="27" t="s">
        <v>5184</v>
      </c>
    </row>
    <row r="379" spans="1:7" ht="15.75">
      <c r="A379" s="8" t="s">
        <v>5998</v>
      </c>
      <c r="B379" s="10" t="s">
        <v>5562</v>
      </c>
      <c r="C379" s="6" t="s">
        <v>5999</v>
      </c>
      <c r="D379" s="11">
        <v>123</v>
      </c>
      <c r="E379" s="9" t="s">
        <v>3275</v>
      </c>
      <c r="F379" s="9">
        <v>131537138</v>
      </c>
      <c r="G379" s="7" t="s">
        <v>5194</v>
      </c>
    </row>
    <row r="380" spans="1:7" ht="15.75">
      <c r="A380" s="8" t="s">
        <v>6000</v>
      </c>
      <c r="B380" s="10" t="s">
        <v>5562</v>
      </c>
      <c r="C380" s="6" t="s">
        <v>6001</v>
      </c>
      <c r="D380" s="11">
        <v>91</v>
      </c>
      <c r="E380" s="9" t="s">
        <v>3275</v>
      </c>
      <c r="F380" s="9">
        <v>131537138</v>
      </c>
      <c r="G380" s="7" t="s">
        <v>5194</v>
      </c>
    </row>
    <row r="381" spans="1:7" ht="15.75">
      <c r="A381" s="8" t="s">
        <v>6002</v>
      </c>
      <c r="B381" s="10" t="s">
        <v>6003</v>
      </c>
      <c r="C381" s="6" t="s">
        <v>6004</v>
      </c>
      <c r="D381" s="11">
        <v>29</v>
      </c>
      <c r="E381" s="9" t="s">
        <v>1387</v>
      </c>
      <c r="F381" s="9">
        <v>1300021787</v>
      </c>
      <c r="G381" s="7" t="s">
        <v>5194</v>
      </c>
    </row>
    <row r="382" spans="1:7" ht="15.75">
      <c r="A382" s="8" t="s">
        <v>6005</v>
      </c>
      <c r="B382" s="10" t="s">
        <v>6003</v>
      </c>
      <c r="C382" s="6" t="s">
        <v>6006</v>
      </c>
      <c r="D382" s="11">
        <v>11</v>
      </c>
      <c r="E382" s="9" t="s">
        <v>1387</v>
      </c>
      <c r="F382" s="9">
        <v>1300021787</v>
      </c>
      <c r="G382" s="7" t="s">
        <v>5194</v>
      </c>
    </row>
    <row r="383" spans="1:7" ht="15.75">
      <c r="A383" s="15" t="s">
        <v>6007</v>
      </c>
      <c r="B383" s="10" t="s">
        <v>6003</v>
      </c>
      <c r="C383" s="6" t="s">
        <v>6008</v>
      </c>
      <c r="D383" s="23">
        <v>84</v>
      </c>
      <c r="E383" s="9" t="s">
        <v>1387</v>
      </c>
      <c r="F383" s="9">
        <v>1300021787</v>
      </c>
      <c r="G383" s="7" t="s">
        <v>5194</v>
      </c>
    </row>
    <row r="384" spans="1:7" ht="15.75">
      <c r="A384" s="8" t="s">
        <v>6009</v>
      </c>
      <c r="B384" s="10" t="s">
        <v>6003</v>
      </c>
      <c r="C384" s="6" t="s">
        <v>6010</v>
      </c>
      <c r="D384" s="11">
        <v>95</v>
      </c>
      <c r="E384" s="9" t="s">
        <v>1387</v>
      </c>
      <c r="F384" s="9">
        <v>1300021787</v>
      </c>
      <c r="G384" s="7" t="s">
        <v>5194</v>
      </c>
    </row>
    <row r="385" spans="1:7" ht="15.75">
      <c r="A385" s="8" t="s">
        <v>6011</v>
      </c>
      <c r="B385" s="10" t="s">
        <v>6003</v>
      </c>
      <c r="C385" s="6" t="s">
        <v>6012</v>
      </c>
      <c r="D385" s="11">
        <v>32</v>
      </c>
      <c r="E385" s="9" t="s">
        <v>1387</v>
      </c>
      <c r="F385" s="9">
        <v>1300021787</v>
      </c>
      <c r="G385" s="7" t="s">
        <v>5194</v>
      </c>
    </row>
    <row r="386" spans="1:7" ht="15.75">
      <c r="A386" s="8" t="s">
        <v>6013</v>
      </c>
      <c r="B386" s="10" t="s">
        <v>6003</v>
      </c>
      <c r="C386" s="6" t="s">
        <v>6014</v>
      </c>
      <c r="D386" s="11">
        <v>46</v>
      </c>
      <c r="E386" s="9" t="s">
        <v>1387</v>
      </c>
      <c r="F386" s="9">
        <v>1300021787</v>
      </c>
      <c r="G386" s="7" t="s">
        <v>5194</v>
      </c>
    </row>
    <row r="387" spans="1:7" ht="15.75">
      <c r="A387" s="8" t="s">
        <v>6015</v>
      </c>
      <c r="B387" s="10" t="s">
        <v>6003</v>
      </c>
      <c r="C387" s="6" t="s">
        <v>6016</v>
      </c>
      <c r="D387" s="11">
        <v>33</v>
      </c>
      <c r="E387" s="9" t="s">
        <v>1387</v>
      </c>
      <c r="F387" s="9">
        <v>1300021787</v>
      </c>
      <c r="G387" s="7" t="s">
        <v>5194</v>
      </c>
    </row>
    <row r="388" spans="1:7" ht="15.75">
      <c r="A388" s="8" t="s">
        <v>6017</v>
      </c>
      <c r="B388" s="10" t="s">
        <v>6003</v>
      </c>
      <c r="C388" s="6" t="s">
        <v>6018</v>
      </c>
      <c r="D388" s="11">
        <v>22</v>
      </c>
      <c r="E388" s="9" t="s">
        <v>1387</v>
      </c>
      <c r="F388" s="9">
        <v>1300021787</v>
      </c>
      <c r="G388" s="7" t="s">
        <v>5194</v>
      </c>
    </row>
    <row r="389" spans="1:7" ht="15.75">
      <c r="A389" s="8" t="s">
        <v>6019</v>
      </c>
      <c r="B389" s="10" t="s">
        <v>6003</v>
      </c>
      <c r="C389" s="6" t="s">
        <v>6020</v>
      </c>
      <c r="D389" s="11">
        <v>14</v>
      </c>
      <c r="E389" s="9" t="s">
        <v>1387</v>
      </c>
      <c r="F389" s="9">
        <v>1300021787</v>
      </c>
      <c r="G389" s="7" t="s">
        <v>5194</v>
      </c>
    </row>
    <row r="390" spans="1:7" ht="15.75">
      <c r="A390" s="8" t="s">
        <v>6021</v>
      </c>
      <c r="B390" s="10" t="s">
        <v>6003</v>
      </c>
      <c r="C390" s="6" t="s">
        <v>6022</v>
      </c>
      <c r="D390" s="11">
        <v>10</v>
      </c>
      <c r="E390" s="9" t="s">
        <v>1387</v>
      </c>
      <c r="F390" s="9">
        <v>1300021787</v>
      </c>
      <c r="G390" s="7" t="s">
        <v>5194</v>
      </c>
    </row>
    <row r="391" spans="1:7" ht="15.75">
      <c r="A391" s="8" t="s">
        <v>6023</v>
      </c>
      <c r="B391" s="10" t="s">
        <v>6003</v>
      </c>
      <c r="C391" s="6" t="s">
        <v>6024</v>
      </c>
      <c r="D391" s="11">
        <v>8</v>
      </c>
      <c r="E391" s="9" t="s">
        <v>1387</v>
      </c>
      <c r="F391" s="9">
        <v>1300021787</v>
      </c>
      <c r="G391" s="7" t="s">
        <v>5194</v>
      </c>
    </row>
    <row r="392" spans="1:7" ht="15.75">
      <c r="A392" s="8" t="s">
        <v>6025</v>
      </c>
      <c r="B392" s="10" t="s">
        <v>6003</v>
      </c>
      <c r="C392" s="6" t="s">
        <v>6026</v>
      </c>
      <c r="D392" s="11">
        <v>8</v>
      </c>
      <c r="E392" s="9" t="s">
        <v>1387</v>
      </c>
      <c r="F392" s="9">
        <v>1300021787</v>
      </c>
      <c r="G392" s="7" t="s">
        <v>5194</v>
      </c>
    </row>
    <row r="393" spans="1:7" ht="15.75">
      <c r="A393" s="8" t="s">
        <v>6027</v>
      </c>
      <c r="B393" s="10" t="s">
        <v>6003</v>
      </c>
      <c r="C393" s="6" t="s">
        <v>6028</v>
      </c>
      <c r="D393" s="11">
        <v>8</v>
      </c>
      <c r="E393" s="9" t="s">
        <v>1387</v>
      </c>
      <c r="F393" s="9">
        <v>1300021787</v>
      </c>
      <c r="G393" s="7" t="s">
        <v>5194</v>
      </c>
    </row>
    <row r="394" spans="1:7" ht="15.75">
      <c r="A394" s="20" t="s">
        <v>6029</v>
      </c>
      <c r="B394" s="10" t="s">
        <v>5479</v>
      </c>
      <c r="C394" s="6" t="s">
        <v>6030</v>
      </c>
      <c r="D394" s="17">
        <v>252</v>
      </c>
      <c r="E394" s="9" t="s">
        <v>1411</v>
      </c>
      <c r="F394" s="9">
        <v>4700010715</v>
      </c>
      <c r="G394" s="7" t="s">
        <v>5194</v>
      </c>
    </row>
    <row r="395" spans="1:7" ht="15.75">
      <c r="A395" s="45" t="s">
        <v>6031</v>
      </c>
      <c r="B395" s="10" t="s">
        <v>5247</v>
      </c>
      <c r="C395" s="53" t="s">
        <v>6032</v>
      </c>
      <c r="D395" s="32">
        <v>29</v>
      </c>
      <c r="E395" s="68" t="s">
        <v>2249</v>
      </c>
      <c r="F395" s="31">
        <v>132270185</v>
      </c>
      <c r="G395" s="27" t="s">
        <v>5184</v>
      </c>
    </row>
    <row r="396" spans="1:7" ht="15.75">
      <c r="A396" s="45" t="s">
        <v>6033</v>
      </c>
      <c r="B396" s="10" t="s">
        <v>5247</v>
      </c>
      <c r="C396" s="53" t="s">
        <v>6034</v>
      </c>
      <c r="D396" s="32">
        <v>44</v>
      </c>
      <c r="E396" s="68" t="s">
        <v>2249</v>
      </c>
      <c r="F396" s="31">
        <v>132270185</v>
      </c>
      <c r="G396" s="27" t="s">
        <v>5184</v>
      </c>
    </row>
    <row r="397" spans="1:7" ht="15.75">
      <c r="A397" s="45" t="s">
        <v>6035</v>
      </c>
      <c r="B397" s="10" t="s">
        <v>5247</v>
      </c>
      <c r="C397" s="53" t="s">
        <v>6036</v>
      </c>
      <c r="D397" s="32">
        <v>27</v>
      </c>
      <c r="E397" s="68" t="s">
        <v>2249</v>
      </c>
      <c r="F397" s="31">
        <v>132270185</v>
      </c>
      <c r="G397" s="27" t="s">
        <v>5184</v>
      </c>
    </row>
    <row r="398" spans="1:7" ht="15.75">
      <c r="A398" s="45" t="s">
        <v>6037</v>
      </c>
      <c r="B398" s="10" t="s">
        <v>5247</v>
      </c>
      <c r="C398" s="53" t="s">
        <v>6038</v>
      </c>
      <c r="D398" s="32">
        <v>15</v>
      </c>
      <c r="E398" s="68" t="s">
        <v>2249</v>
      </c>
      <c r="F398" s="31">
        <v>132270185</v>
      </c>
      <c r="G398" s="27" t="s">
        <v>5184</v>
      </c>
    </row>
    <row r="399" spans="1:7" ht="15.75">
      <c r="A399" s="45" t="s">
        <v>6039</v>
      </c>
      <c r="B399" s="10" t="s">
        <v>5247</v>
      </c>
      <c r="C399" s="53" t="s">
        <v>6040</v>
      </c>
      <c r="D399" s="32">
        <v>38</v>
      </c>
      <c r="E399" s="68" t="s">
        <v>2249</v>
      </c>
      <c r="F399" s="31">
        <v>132270185</v>
      </c>
      <c r="G399" s="27" t="s">
        <v>5184</v>
      </c>
    </row>
    <row r="400" spans="1:7" ht="15.75">
      <c r="A400" s="45" t="s">
        <v>6041</v>
      </c>
      <c r="B400" s="10" t="s">
        <v>5247</v>
      </c>
      <c r="C400" s="53" t="s">
        <v>6042</v>
      </c>
      <c r="D400" s="32">
        <v>13</v>
      </c>
      <c r="E400" s="68" t="s">
        <v>2249</v>
      </c>
      <c r="F400" s="31">
        <v>132270185</v>
      </c>
      <c r="G400" s="27" t="s">
        <v>5184</v>
      </c>
    </row>
    <row r="401" spans="1:7" ht="15.75">
      <c r="A401" s="45" t="s">
        <v>6043</v>
      </c>
      <c r="B401" s="10" t="s">
        <v>5247</v>
      </c>
      <c r="C401" s="53" t="s">
        <v>6044</v>
      </c>
      <c r="D401" s="32">
        <v>61</v>
      </c>
      <c r="E401" s="68" t="s">
        <v>2249</v>
      </c>
      <c r="F401" s="31">
        <v>132270185</v>
      </c>
      <c r="G401" s="27" t="s">
        <v>5184</v>
      </c>
    </row>
    <row r="402" spans="1:7" ht="15.75">
      <c r="A402" s="45" t="s">
        <v>6045</v>
      </c>
      <c r="B402" s="10" t="s">
        <v>5247</v>
      </c>
      <c r="C402" s="53" t="s">
        <v>6046</v>
      </c>
      <c r="D402" s="32">
        <v>45</v>
      </c>
      <c r="E402" s="68" t="s">
        <v>2249</v>
      </c>
      <c r="F402" s="31">
        <v>132270185</v>
      </c>
      <c r="G402" s="27" t="s">
        <v>5184</v>
      </c>
    </row>
    <row r="403" spans="1:7" ht="15.75">
      <c r="A403" s="8" t="s">
        <v>6047</v>
      </c>
      <c r="B403" s="10" t="s">
        <v>5277</v>
      </c>
      <c r="C403" s="6" t="s">
        <v>6048</v>
      </c>
      <c r="D403" s="11">
        <v>256</v>
      </c>
      <c r="E403" s="9" t="s">
        <v>3286</v>
      </c>
      <c r="F403" s="9">
        <v>102339538</v>
      </c>
      <c r="G403" s="7" t="s">
        <v>5194</v>
      </c>
    </row>
    <row r="404" spans="1:7" ht="15.75">
      <c r="A404" s="45" t="s">
        <v>6049</v>
      </c>
      <c r="B404" s="10" t="s">
        <v>6050</v>
      </c>
      <c r="C404" s="53" t="s">
        <v>6051</v>
      </c>
      <c r="D404" s="32">
        <v>371</v>
      </c>
      <c r="E404" s="68" t="s">
        <v>2267</v>
      </c>
      <c r="F404" s="31">
        <v>131073891</v>
      </c>
      <c r="G404" s="27" t="s">
        <v>5184</v>
      </c>
    </row>
    <row r="405" spans="1:7" ht="15.75">
      <c r="A405" s="8" t="s">
        <v>6052</v>
      </c>
      <c r="B405" s="10" t="s">
        <v>5930</v>
      </c>
      <c r="C405" s="6" t="s">
        <v>6053</v>
      </c>
      <c r="D405" s="9">
        <v>57</v>
      </c>
      <c r="E405" s="9" t="s">
        <v>3296</v>
      </c>
      <c r="F405" s="9">
        <v>131516726</v>
      </c>
      <c r="G405" s="7" t="s">
        <v>5194</v>
      </c>
    </row>
    <row r="406" spans="1:7" ht="15.75">
      <c r="A406" s="8" t="s">
        <v>6054</v>
      </c>
      <c r="B406" s="10" t="s">
        <v>5930</v>
      </c>
      <c r="C406" s="6" t="s">
        <v>6055</v>
      </c>
      <c r="D406" s="9">
        <v>22</v>
      </c>
      <c r="E406" s="9" t="s">
        <v>3296</v>
      </c>
      <c r="F406" s="9">
        <v>131516726</v>
      </c>
      <c r="G406" s="7" t="s">
        <v>5194</v>
      </c>
    </row>
    <row r="407" spans="1:7" ht="15.75">
      <c r="A407" s="8" t="s">
        <v>6056</v>
      </c>
      <c r="B407" s="10" t="s">
        <v>5930</v>
      </c>
      <c r="C407" s="6" t="s">
        <v>6057</v>
      </c>
      <c r="D407" s="24">
        <v>16</v>
      </c>
      <c r="E407" s="9" t="s">
        <v>3296</v>
      </c>
      <c r="F407" s="9">
        <v>131516726</v>
      </c>
      <c r="G407" s="7" t="s">
        <v>5194</v>
      </c>
    </row>
    <row r="408" spans="1:7" ht="15.75">
      <c r="A408" s="8" t="s">
        <v>6058</v>
      </c>
      <c r="B408" s="10" t="s">
        <v>5930</v>
      </c>
      <c r="C408" s="6" t="s">
        <v>6059</v>
      </c>
      <c r="D408" s="24">
        <v>10</v>
      </c>
      <c r="E408" s="9" t="s">
        <v>3296</v>
      </c>
      <c r="F408" s="9">
        <v>131516726</v>
      </c>
      <c r="G408" s="7" t="s">
        <v>5194</v>
      </c>
    </row>
    <row r="409" spans="1:7" ht="15.75">
      <c r="A409" s="8" t="s">
        <v>6060</v>
      </c>
      <c r="B409" s="10" t="s">
        <v>5930</v>
      </c>
      <c r="C409" s="6" t="s">
        <v>6061</v>
      </c>
      <c r="D409" s="24">
        <v>17</v>
      </c>
      <c r="E409" s="9" t="s">
        <v>3296</v>
      </c>
      <c r="F409" s="9">
        <v>131516726</v>
      </c>
      <c r="G409" s="7" t="s">
        <v>5194</v>
      </c>
    </row>
    <row r="410" spans="1:7" ht="15.75">
      <c r="A410" s="8" t="s">
        <v>6062</v>
      </c>
      <c r="B410" s="10" t="s">
        <v>5930</v>
      </c>
      <c r="C410" s="6" t="s">
        <v>6063</v>
      </c>
      <c r="D410" s="9">
        <v>14</v>
      </c>
      <c r="E410" s="9" t="s">
        <v>3296</v>
      </c>
      <c r="F410" s="9">
        <v>131516726</v>
      </c>
      <c r="G410" s="7" t="s">
        <v>5194</v>
      </c>
    </row>
    <row r="411" spans="1:7" ht="15.75">
      <c r="A411" s="8" t="s">
        <v>6064</v>
      </c>
      <c r="B411" s="10" t="s">
        <v>5930</v>
      </c>
      <c r="C411" s="6" t="s">
        <v>6065</v>
      </c>
      <c r="D411" s="9">
        <v>45</v>
      </c>
      <c r="E411" s="9" t="s">
        <v>3296</v>
      </c>
      <c r="F411" s="9">
        <v>131516726</v>
      </c>
      <c r="G411" s="7" t="s">
        <v>5194</v>
      </c>
    </row>
    <row r="412" spans="1:7" ht="15.75">
      <c r="A412" s="8" t="s">
        <v>6066</v>
      </c>
      <c r="B412" s="10" t="s">
        <v>5802</v>
      </c>
      <c r="C412" s="6" t="s">
        <v>6067</v>
      </c>
      <c r="D412" s="11">
        <v>375</v>
      </c>
      <c r="E412" s="9" t="s">
        <v>3308</v>
      </c>
      <c r="F412" s="9">
        <v>131769952</v>
      </c>
      <c r="G412" s="7" t="s">
        <v>5194</v>
      </c>
    </row>
    <row r="413" spans="1:7" ht="15.75">
      <c r="A413" s="8" t="s">
        <v>6068</v>
      </c>
      <c r="B413" s="10" t="s">
        <v>5686</v>
      </c>
      <c r="C413" s="6" t="s">
        <v>6069</v>
      </c>
      <c r="D413" s="11">
        <v>111</v>
      </c>
      <c r="E413" s="9" t="s">
        <v>3318</v>
      </c>
      <c r="F413" s="9">
        <v>132087909</v>
      </c>
      <c r="G413" s="7" t="s">
        <v>5194</v>
      </c>
    </row>
    <row r="414" spans="1:7" ht="15.75">
      <c r="A414" s="45" t="s">
        <v>6070</v>
      </c>
      <c r="B414" s="10" t="s">
        <v>5824</v>
      </c>
      <c r="C414" s="53" t="s">
        <v>6071</v>
      </c>
      <c r="D414" s="32">
        <v>85</v>
      </c>
      <c r="E414" s="68" t="s">
        <v>2282</v>
      </c>
      <c r="F414" s="31">
        <v>131700845</v>
      </c>
      <c r="G414" s="27" t="s">
        <v>5184</v>
      </c>
    </row>
    <row r="415" spans="1:7" ht="15.75">
      <c r="A415" s="45" t="s">
        <v>6072</v>
      </c>
      <c r="B415" s="10" t="s">
        <v>5824</v>
      </c>
      <c r="C415" s="53" t="s">
        <v>6073</v>
      </c>
      <c r="D415" s="32">
        <v>17</v>
      </c>
      <c r="E415" s="68" t="s">
        <v>2282</v>
      </c>
      <c r="F415" s="31">
        <v>131700845</v>
      </c>
      <c r="G415" s="27" t="s">
        <v>5184</v>
      </c>
    </row>
    <row r="416" spans="1:7" ht="15.75">
      <c r="A416" s="45" t="s">
        <v>6074</v>
      </c>
      <c r="B416" s="10" t="s">
        <v>5824</v>
      </c>
      <c r="C416" s="53" t="s">
        <v>6075</v>
      </c>
      <c r="D416" s="32">
        <v>14</v>
      </c>
      <c r="E416" s="68" t="s">
        <v>2282</v>
      </c>
      <c r="F416" s="31">
        <v>131700845</v>
      </c>
      <c r="G416" s="27" t="s">
        <v>5184</v>
      </c>
    </row>
    <row r="417" spans="1:7" ht="15.75">
      <c r="A417" s="45" t="s">
        <v>6076</v>
      </c>
      <c r="B417" s="10" t="s">
        <v>5824</v>
      </c>
      <c r="C417" s="53" t="s">
        <v>6077</v>
      </c>
      <c r="D417" s="32">
        <v>206</v>
      </c>
      <c r="E417" s="68" t="s">
        <v>2282</v>
      </c>
      <c r="F417" s="31">
        <v>131700845</v>
      </c>
      <c r="G417" s="27" t="s">
        <v>5184</v>
      </c>
    </row>
    <row r="418" spans="1:7" ht="15.75">
      <c r="A418" s="45" t="s">
        <v>6078</v>
      </c>
      <c r="B418" s="10" t="s">
        <v>5824</v>
      </c>
      <c r="C418" s="53" t="s">
        <v>6079</v>
      </c>
      <c r="D418" s="32">
        <v>166</v>
      </c>
      <c r="E418" s="68" t="s">
        <v>2282</v>
      </c>
      <c r="F418" s="31">
        <v>131700845</v>
      </c>
      <c r="G418" s="27" t="s">
        <v>5184</v>
      </c>
    </row>
    <row r="419" spans="1:7" ht="15.75">
      <c r="A419" s="45" t="s">
        <v>6080</v>
      </c>
      <c r="B419" s="10" t="s">
        <v>5181</v>
      </c>
      <c r="C419" s="75" t="s">
        <v>6081</v>
      </c>
      <c r="D419" s="32">
        <v>428</v>
      </c>
      <c r="E419" s="68" t="s">
        <v>2282</v>
      </c>
      <c r="F419" s="31">
        <v>131700845</v>
      </c>
      <c r="G419" s="27" t="s">
        <v>5184</v>
      </c>
    </row>
    <row r="420" spans="1:7" ht="15.75">
      <c r="A420" s="45" t="s">
        <v>6082</v>
      </c>
      <c r="B420" s="10" t="s">
        <v>5274</v>
      </c>
      <c r="C420" s="53" t="s">
        <v>6083</v>
      </c>
      <c r="D420" s="32">
        <v>24</v>
      </c>
      <c r="E420" s="68" t="s">
        <v>2312</v>
      </c>
      <c r="F420" s="31">
        <v>132195592</v>
      </c>
      <c r="G420" s="27" t="s">
        <v>5184</v>
      </c>
    </row>
    <row r="421" spans="1:7" ht="15.75">
      <c r="A421" s="45" t="s">
        <v>6084</v>
      </c>
      <c r="B421" s="10" t="s">
        <v>5274</v>
      </c>
      <c r="C421" s="53" t="s">
        <v>6073</v>
      </c>
      <c r="D421" s="32">
        <v>175</v>
      </c>
      <c r="E421" s="68" t="s">
        <v>2312</v>
      </c>
      <c r="F421" s="31">
        <v>132195592</v>
      </c>
      <c r="G421" s="27" t="s">
        <v>5184</v>
      </c>
    </row>
    <row r="422" spans="1:7" ht="15.75">
      <c r="A422" s="8" t="s">
        <v>6085</v>
      </c>
      <c r="B422" s="10" t="s">
        <v>5286</v>
      </c>
      <c r="C422" s="6" t="s">
        <v>6086</v>
      </c>
      <c r="D422" s="11">
        <v>232</v>
      </c>
      <c r="E422" s="9" t="s">
        <v>3334</v>
      </c>
      <c r="F422" s="9">
        <v>132140052</v>
      </c>
      <c r="G422" s="7" t="s">
        <v>5194</v>
      </c>
    </row>
    <row r="423" spans="1:7" ht="15.75">
      <c r="A423" s="45" t="s">
        <v>6087</v>
      </c>
      <c r="B423" s="10" t="s">
        <v>6088</v>
      </c>
      <c r="C423" s="53" t="s">
        <v>6089</v>
      </c>
      <c r="D423" s="32">
        <v>14</v>
      </c>
      <c r="E423" s="68" t="s">
        <v>2321</v>
      </c>
      <c r="F423" s="31">
        <v>132109392</v>
      </c>
      <c r="G423" s="27" t="s">
        <v>5184</v>
      </c>
    </row>
    <row r="424" spans="1:7" ht="15.75">
      <c r="A424" s="45" t="s">
        <v>6090</v>
      </c>
      <c r="B424" s="10" t="s">
        <v>6088</v>
      </c>
      <c r="C424" s="53" t="s">
        <v>6091</v>
      </c>
      <c r="D424" s="32">
        <v>10</v>
      </c>
      <c r="E424" s="68" t="s">
        <v>2321</v>
      </c>
      <c r="F424" s="31">
        <v>132109392</v>
      </c>
      <c r="G424" s="27" t="s">
        <v>5184</v>
      </c>
    </row>
    <row r="425" spans="1:7" ht="15.75">
      <c r="A425" s="45" t="s">
        <v>6092</v>
      </c>
      <c r="B425" s="10" t="s">
        <v>6088</v>
      </c>
      <c r="C425" s="53" t="s">
        <v>6093</v>
      </c>
      <c r="D425" s="32">
        <v>56</v>
      </c>
      <c r="E425" s="68" t="s">
        <v>2321</v>
      </c>
      <c r="F425" s="31">
        <v>132109392</v>
      </c>
      <c r="G425" s="27" t="s">
        <v>5184</v>
      </c>
    </row>
    <row r="426" spans="1:7" ht="15.75">
      <c r="A426" s="45" t="s">
        <v>6094</v>
      </c>
      <c r="B426" s="10" t="s">
        <v>6088</v>
      </c>
      <c r="C426" s="53" t="s">
        <v>6095</v>
      </c>
      <c r="D426" s="32">
        <v>33</v>
      </c>
      <c r="E426" s="68" t="s">
        <v>2321</v>
      </c>
      <c r="F426" s="31">
        <v>132109392</v>
      </c>
      <c r="G426" s="27" t="s">
        <v>5184</v>
      </c>
    </row>
    <row r="427" spans="1:7" ht="15.75">
      <c r="A427" s="45" t="s">
        <v>6096</v>
      </c>
      <c r="B427" s="10" t="s">
        <v>6088</v>
      </c>
      <c r="C427" s="53" t="s">
        <v>6097</v>
      </c>
      <c r="D427" s="32">
        <v>21</v>
      </c>
      <c r="E427" s="68" t="s">
        <v>2321</v>
      </c>
      <c r="F427" s="31">
        <v>132109392</v>
      </c>
      <c r="G427" s="27" t="s">
        <v>5184</v>
      </c>
    </row>
    <row r="428" spans="1:7" ht="15.75">
      <c r="A428" s="45" t="s">
        <v>6098</v>
      </c>
      <c r="B428" s="10" t="s">
        <v>6088</v>
      </c>
      <c r="C428" s="53" t="s">
        <v>6099</v>
      </c>
      <c r="D428" s="32">
        <v>13</v>
      </c>
      <c r="E428" s="68" t="s">
        <v>2321</v>
      </c>
      <c r="F428" s="31">
        <v>132109392</v>
      </c>
      <c r="G428" s="27" t="s">
        <v>5184</v>
      </c>
    </row>
    <row r="429" spans="1:7" ht="15.75">
      <c r="A429" s="45" t="s">
        <v>6100</v>
      </c>
      <c r="B429" s="10" t="s">
        <v>6088</v>
      </c>
      <c r="C429" s="53" t="s">
        <v>6101</v>
      </c>
      <c r="D429" s="32">
        <v>70</v>
      </c>
      <c r="E429" s="68" t="s">
        <v>2321</v>
      </c>
      <c r="F429" s="31">
        <v>132109392</v>
      </c>
      <c r="G429" s="27" t="s">
        <v>5184</v>
      </c>
    </row>
    <row r="430" spans="1:7" ht="15.75">
      <c r="A430" s="45" t="s">
        <v>6102</v>
      </c>
      <c r="B430" s="10" t="s">
        <v>6088</v>
      </c>
      <c r="C430" s="53" t="s">
        <v>6103</v>
      </c>
      <c r="D430" s="32">
        <v>11</v>
      </c>
      <c r="E430" s="68" t="s">
        <v>2321</v>
      </c>
      <c r="F430" s="31">
        <v>132109392</v>
      </c>
      <c r="G430" s="27" t="s">
        <v>5184</v>
      </c>
    </row>
    <row r="431" spans="1:7" ht="15.75">
      <c r="A431" s="45" t="s">
        <v>6104</v>
      </c>
      <c r="B431" s="10" t="s">
        <v>6088</v>
      </c>
      <c r="C431" s="53" t="s">
        <v>6105</v>
      </c>
      <c r="D431" s="32">
        <v>11</v>
      </c>
      <c r="E431" s="68" t="s">
        <v>2321</v>
      </c>
      <c r="F431" s="31">
        <v>132109392</v>
      </c>
      <c r="G431" s="27" t="s">
        <v>5184</v>
      </c>
    </row>
    <row r="432" spans="1:7" ht="15.75">
      <c r="A432" s="45" t="s">
        <v>6106</v>
      </c>
      <c r="B432" s="10" t="s">
        <v>6088</v>
      </c>
      <c r="C432" s="53" t="s">
        <v>6107</v>
      </c>
      <c r="D432" s="32">
        <v>19</v>
      </c>
      <c r="E432" s="68" t="s">
        <v>2321</v>
      </c>
      <c r="F432" s="31">
        <v>132109392</v>
      </c>
      <c r="G432" s="27" t="s">
        <v>5184</v>
      </c>
    </row>
    <row r="433" spans="1:7" ht="15.75">
      <c r="A433" s="45" t="s">
        <v>6108</v>
      </c>
      <c r="B433" s="10" t="s">
        <v>6088</v>
      </c>
      <c r="C433" s="53" t="s">
        <v>6109</v>
      </c>
      <c r="D433" s="32">
        <v>71</v>
      </c>
      <c r="E433" s="68" t="s">
        <v>2321</v>
      </c>
      <c r="F433" s="31">
        <v>132109392</v>
      </c>
      <c r="G433" s="27" t="s">
        <v>5184</v>
      </c>
    </row>
    <row r="434" spans="1:7" ht="15.75">
      <c r="A434" s="46" t="s">
        <v>6110</v>
      </c>
      <c r="B434" s="10" t="s">
        <v>6088</v>
      </c>
      <c r="C434" s="53" t="s">
        <v>6111</v>
      </c>
      <c r="D434" s="34">
        <v>123</v>
      </c>
      <c r="E434" s="68" t="s">
        <v>2321</v>
      </c>
      <c r="F434" s="31">
        <v>132109392</v>
      </c>
      <c r="G434" s="27" t="s">
        <v>5184</v>
      </c>
    </row>
    <row r="435" spans="1:7" ht="15.75">
      <c r="A435" s="45" t="s">
        <v>6112</v>
      </c>
      <c r="B435" s="10" t="s">
        <v>5609</v>
      </c>
      <c r="C435" s="53" t="s">
        <v>6113</v>
      </c>
      <c r="D435" s="32">
        <v>170</v>
      </c>
      <c r="E435" s="68" t="s">
        <v>595</v>
      </c>
      <c r="F435" s="31">
        <v>1200694949</v>
      </c>
      <c r="G435" s="27" t="s">
        <v>5184</v>
      </c>
    </row>
    <row r="436" spans="1:7" ht="15.75">
      <c r="A436" s="45" t="s">
        <v>6114</v>
      </c>
      <c r="B436" s="10" t="s">
        <v>5609</v>
      </c>
      <c r="C436" s="53" t="s">
        <v>6115</v>
      </c>
      <c r="D436" s="61">
        <v>53</v>
      </c>
      <c r="E436" s="68" t="s">
        <v>595</v>
      </c>
      <c r="F436" s="31">
        <v>1200694949</v>
      </c>
      <c r="G436" s="27" t="s">
        <v>5184</v>
      </c>
    </row>
    <row r="437" spans="1:7" ht="15.75">
      <c r="A437" s="45" t="s">
        <v>6116</v>
      </c>
      <c r="B437" s="10" t="s">
        <v>5609</v>
      </c>
      <c r="C437" s="53" t="s">
        <v>6117</v>
      </c>
      <c r="D437" s="61">
        <v>86</v>
      </c>
      <c r="E437" s="68" t="s">
        <v>595</v>
      </c>
      <c r="F437" s="31">
        <v>1200694949</v>
      </c>
      <c r="G437" s="27" t="s">
        <v>5184</v>
      </c>
    </row>
    <row r="438" spans="1:7" ht="15.75">
      <c r="A438" s="45" t="s">
        <v>6118</v>
      </c>
      <c r="B438" s="10" t="s">
        <v>5609</v>
      </c>
      <c r="C438" s="53" t="s">
        <v>6119</v>
      </c>
      <c r="D438" s="32">
        <v>93</v>
      </c>
      <c r="E438" s="68" t="s">
        <v>595</v>
      </c>
      <c r="F438" s="31">
        <v>1200694949</v>
      </c>
      <c r="G438" s="27" t="s">
        <v>5184</v>
      </c>
    </row>
    <row r="439" spans="1:7" ht="15.75">
      <c r="A439" s="45" t="s">
        <v>6120</v>
      </c>
      <c r="B439" s="10" t="s">
        <v>5835</v>
      </c>
      <c r="C439" s="53" t="s">
        <v>6121</v>
      </c>
      <c r="D439" s="32">
        <v>67</v>
      </c>
      <c r="E439" s="68" t="s">
        <v>2340</v>
      </c>
      <c r="F439" s="31">
        <v>131722652</v>
      </c>
      <c r="G439" s="27" t="s">
        <v>5184</v>
      </c>
    </row>
    <row r="440" spans="1:7" ht="15.75">
      <c r="A440" s="45" t="s">
        <v>6122</v>
      </c>
      <c r="B440" s="10" t="s">
        <v>5835</v>
      </c>
      <c r="C440" s="53" t="s">
        <v>6123</v>
      </c>
      <c r="D440" s="32">
        <v>5</v>
      </c>
      <c r="E440" s="68" t="s">
        <v>2340</v>
      </c>
      <c r="F440" s="31">
        <v>131722652</v>
      </c>
      <c r="G440" s="27" t="s">
        <v>5184</v>
      </c>
    </row>
    <row r="441" spans="1:7" ht="15.75">
      <c r="A441" s="45" t="s">
        <v>6124</v>
      </c>
      <c r="B441" s="10" t="s">
        <v>5835</v>
      </c>
      <c r="C441" s="53" t="s">
        <v>6125</v>
      </c>
      <c r="D441" s="32">
        <v>17</v>
      </c>
      <c r="E441" s="68" t="s">
        <v>2340</v>
      </c>
      <c r="F441" s="31">
        <v>131722652</v>
      </c>
      <c r="G441" s="27" t="s">
        <v>5184</v>
      </c>
    </row>
    <row r="442" spans="1:7" ht="15.75">
      <c r="A442" s="45" t="s">
        <v>6126</v>
      </c>
      <c r="B442" s="10" t="s">
        <v>5835</v>
      </c>
      <c r="C442" s="53" t="s">
        <v>6127</v>
      </c>
      <c r="D442" s="32">
        <v>26</v>
      </c>
      <c r="E442" s="68" t="s">
        <v>2340</v>
      </c>
      <c r="F442" s="31">
        <v>131722652</v>
      </c>
      <c r="G442" s="27" t="s">
        <v>5184</v>
      </c>
    </row>
    <row r="443" spans="1:7" ht="15.75">
      <c r="A443" s="45" t="s">
        <v>6128</v>
      </c>
      <c r="B443" s="10" t="s">
        <v>5835</v>
      </c>
      <c r="C443" s="53" t="s">
        <v>6129</v>
      </c>
      <c r="D443" s="32">
        <v>13</v>
      </c>
      <c r="E443" s="68" t="s">
        <v>2340</v>
      </c>
      <c r="F443" s="31">
        <v>131722652</v>
      </c>
      <c r="G443" s="27" t="s">
        <v>5184</v>
      </c>
    </row>
    <row r="444" spans="1:7" ht="15.75">
      <c r="A444" s="45" t="s">
        <v>6130</v>
      </c>
      <c r="B444" s="10" t="s">
        <v>5835</v>
      </c>
      <c r="C444" s="53" t="s">
        <v>6131</v>
      </c>
      <c r="D444" s="32">
        <v>16</v>
      </c>
      <c r="E444" s="68" t="s">
        <v>2340</v>
      </c>
      <c r="F444" s="31">
        <v>131722652</v>
      </c>
      <c r="G444" s="27" t="s">
        <v>5184</v>
      </c>
    </row>
    <row r="445" spans="1:7" ht="15.75">
      <c r="A445" s="45" t="s">
        <v>6132</v>
      </c>
      <c r="B445" s="10" t="s">
        <v>5835</v>
      </c>
      <c r="C445" s="53" t="s">
        <v>6133</v>
      </c>
      <c r="D445" s="32">
        <v>13</v>
      </c>
      <c r="E445" s="68" t="s">
        <v>2340</v>
      </c>
      <c r="F445" s="31">
        <v>131722652</v>
      </c>
      <c r="G445" s="27" t="s">
        <v>5184</v>
      </c>
    </row>
    <row r="446" spans="1:7" ht="15.75">
      <c r="A446" s="45" t="s">
        <v>6134</v>
      </c>
      <c r="B446" s="10" t="s">
        <v>5835</v>
      </c>
      <c r="C446" s="53" t="s">
        <v>6135</v>
      </c>
      <c r="D446" s="32">
        <v>8</v>
      </c>
      <c r="E446" s="68" t="s">
        <v>2340</v>
      </c>
      <c r="F446" s="31">
        <v>131722652</v>
      </c>
      <c r="G446" s="27" t="s">
        <v>5184</v>
      </c>
    </row>
    <row r="447" spans="1:7" ht="15.75">
      <c r="A447" s="45" t="s">
        <v>6136</v>
      </c>
      <c r="B447" s="10" t="s">
        <v>5835</v>
      </c>
      <c r="C447" s="53" t="s">
        <v>5268</v>
      </c>
      <c r="D447" s="32">
        <v>37</v>
      </c>
      <c r="E447" s="68" t="s">
        <v>2340</v>
      </c>
      <c r="F447" s="31">
        <v>131722652</v>
      </c>
      <c r="G447" s="27" t="s">
        <v>5184</v>
      </c>
    </row>
    <row r="448" spans="1:7" ht="15.75">
      <c r="A448" s="45" t="s">
        <v>6137</v>
      </c>
      <c r="B448" s="10" t="s">
        <v>5835</v>
      </c>
      <c r="C448" s="53" t="s">
        <v>6138</v>
      </c>
      <c r="D448" s="32">
        <v>29</v>
      </c>
      <c r="E448" s="68" t="s">
        <v>2340</v>
      </c>
      <c r="F448" s="31">
        <v>131722652</v>
      </c>
      <c r="G448" s="27" t="s">
        <v>5184</v>
      </c>
    </row>
    <row r="449" spans="1:7" ht="15.75">
      <c r="A449" s="45" t="s">
        <v>6139</v>
      </c>
      <c r="B449" s="10" t="s">
        <v>5835</v>
      </c>
      <c r="C449" s="53" t="s">
        <v>6140</v>
      </c>
      <c r="D449" s="32">
        <v>8</v>
      </c>
      <c r="E449" s="68" t="s">
        <v>2340</v>
      </c>
      <c r="F449" s="31">
        <v>131722652</v>
      </c>
      <c r="G449" s="27" t="s">
        <v>5184</v>
      </c>
    </row>
    <row r="450" spans="1:7" ht="15.75">
      <c r="A450" s="45" t="s">
        <v>6141</v>
      </c>
      <c r="B450" s="10" t="s">
        <v>5835</v>
      </c>
      <c r="C450" s="53" t="s">
        <v>6142</v>
      </c>
      <c r="D450" s="32">
        <v>17</v>
      </c>
      <c r="E450" s="68" t="s">
        <v>2340</v>
      </c>
      <c r="F450" s="31">
        <v>131722652</v>
      </c>
      <c r="G450" s="27" t="s">
        <v>5184</v>
      </c>
    </row>
    <row r="451" spans="1:7" ht="15.75">
      <c r="A451" s="45" t="s">
        <v>6143</v>
      </c>
      <c r="B451" s="10" t="s">
        <v>5835</v>
      </c>
      <c r="C451" s="53" t="s">
        <v>6144</v>
      </c>
      <c r="D451" s="32">
        <v>8</v>
      </c>
      <c r="E451" s="68" t="s">
        <v>2340</v>
      </c>
      <c r="F451" s="31">
        <v>131722652</v>
      </c>
      <c r="G451" s="27" t="s">
        <v>5184</v>
      </c>
    </row>
    <row r="452" spans="1:7" ht="15.75">
      <c r="A452" s="45" t="s">
        <v>6145</v>
      </c>
      <c r="B452" s="10" t="s">
        <v>5835</v>
      </c>
      <c r="C452" s="53" t="s">
        <v>6146</v>
      </c>
      <c r="D452" s="32">
        <v>18</v>
      </c>
      <c r="E452" s="68" t="s">
        <v>2340</v>
      </c>
      <c r="F452" s="31">
        <v>131722652</v>
      </c>
      <c r="G452" s="27" t="s">
        <v>5184</v>
      </c>
    </row>
    <row r="453" spans="1:7" ht="15.75">
      <c r="A453" s="45" t="s">
        <v>6147</v>
      </c>
      <c r="B453" s="10" t="s">
        <v>5835</v>
      </c>
      <c r="C453" s="53" t="s">
        <v>6148</v>
      </c>
      <c r="D453" s="32">
        <v>49</v>
      </c>
      <c r="E453" s="68" t="s">
        <v>2340</v>
      </c>
      <c r="F453" s="31">
        <v>131722652</v>
      </c>
      <c r="G453" s="27" t="s">
        <v>5184</v>
      </c>
    </row>
    <row r="454" spans="1:7" ht="15.75">
      <c r="A454" s="45" t="s">
        <v>6149</v>
      </c>
      <c r="B454" s="10" t="s">
        <v>5835</v>
      </c>
      <c r="C454" s="53" t="s">
        <v>6150</v>
      </c>
      <c r="D454" s="32">
        <v>21</v>
      </c>
      <c r="E454" s="68" t="s">
        <v>2340</v>
      </c>
      <c r="F454" s="31">
        <v>131722652</v>
      </c>
      <c r="G454" s="27" t="s">
        <v>5184</v>
      </c>
    </row>
    <row r="455" spans="1:7" ht="15.75">
      <c r="A455" s="8" t="s">
        <v>6151</v>
      </c>
      <c r="B455" s="10" t="s">
        <v>6152</v>
      </c>
      <c r="C455" s="6" t="s">
        <v>6153</v>
      </c>
      <c r="D455" s="9">
        <v>146</v>
      </c>
      <c r="E455" s="9" t="s">
        <v>1425</v>
      </c>
      <c r="F455" s="9">
        <v>201036902</v>
      </c>
      <c r="G455" s="7" t="s">
        <v>5194</v>
      </c>
    </row>
    <row r="456" spans="1:7" ht="15.75">
      <c r="A456" s="45" t="s">
        <v>6154</v>
      </c>
      <c r="B456" s="10" t="s">
        <v>5746</v>
      </c>
      <c r="C456" s="53" t="s">
        <v>6155</v>
      </c>
      <c r="D456" s="30">
        <v>102</v>
      </c>
      <c r="E456" s="36" t="s">
        <v>621</v>
      </c>
      <c r="F456" s="36">
        <v>10100021368</v>
      </c>
      <c r="G456" s="27" t="s">
        <v>5184</v>
      </c>
    </row>
    <row r="457" spans="1:7" ht="15.75">
      <c r="A457" s="45" t="s">
        <v>6156</v>
      </c>
      <c r="B457" s="10" t="s">
        <v>5746</v>
      </c>
      <c r="C457" s="53" t="s">
        <v>6157</v>
      </c>
      <c r="D457" s="30">
        <v>30</v>
      </c>
      <c r="E457" s="36" t="s">
        <v>621</v>
      </c>
      <c r="F457" s="36">
        <v>10100021368</v>
      </c>
      <c r="G457" s="27" t="s">
        <v>5184</v>
      </c>
    </row>
    <row r="458" spans="1:7" ht="15.75">
      <c r="A458" s="45" t="s">
        <v>6158</v>
      </c>
      <c r="B458" s="10" t="s">
        <v>5746</v>
      </c>
      <c r="C458" s="53" t="s">
        <v>6159</v>
      </c>
      <c r="D458" s="30">
        <v>141</v>
      </c>
      <c r="E458" s="36" t="s">
        <v>621</v>
      </c>
      <c r="F458" s="36">
        <v>10100021368</v>
      </c>
      <c r="G458" s="27" t="s">
        <v>5184</v>
      </c>
    </row>
    <row r="459" spans="1:7" ht="15.75">
      <c r="A459" s="45" t="s">
        <v>6160</v>
      </c>
      <c r="B459" s="10" t="s">
        <v>5746</v>
      </c>
      <c r="C459" s="53" t="s">
        <v>6161</v>
      </c>
      <c r="D459" s="30">
        <v>5</v>
      </c>
      <c r="E459" s="36" t="s">
        <v>621</v>
      </c>
      <c r="F459" s="36">
        <v>10100021368</v>
      </c>
      <c r="G459" s="27" t="s">
        <v>5184</v>
      </c>
    </row>
    <row r="460" spans="1:7" ht="15.75">
      <c r="A460" s="45" t="s">
        <v>6162</v>
      </c>
      <c r="B460" s="10" t="s">
        <v>5746</v>
      </c>
      <c r="C460" s="53" t="s">
        <v>6163</v>
      </c>
      <c r="D460" s="63">
        <v>22</v>
      </c>
      <c r="E460" s="36" t="s">
        <v>621</v>
      </c>
      <c r="F460" s="36">
        <v>10100021368</v>
      </c>
      <c r="G460" s="27" t="s">
        <v>5184</v>
      </c>
    </row>
    <row r="461" spans="1:7" ht="15.75">
      <c r="A461" s="45" t="s">
        <v>6164</v>
      </c>
      <c r="B461" s="10" t="s">
        <v>5746</v>
      </c>
      <c r="C461" s="53" t="s">
        <v>6165</v>
      </c>
      <c r="D461" s="63">
        <v>19</v>
      </c>
      <c r="E461" s="36" t="s">
        <v>621</v>
      </c>
      <c r="F461" s="36">
        <v>10100021368</v>
      </c>
      <c r="G461" s="27" t="s">
        <v>5184</v>
      </c>
    </row>
    <row r="462" spans="1:7" ht="15.75">
      <c r="A462" s="18" t="s">
        <v>6166</v>
      </c>
      <c r="B462" s="10" t="s">
        <v>6167</v>
      </c>
      <c r="C462" s="6" t="s">
        <v>6168</v>
      </c>
      <c r="D462" s="22">
        <v>105</v>
      </c>
      <c r="E462" s="9" t="s">
        <v>1441</v>
      </c>
      <c r="F462" s="9">
        <v>40223656899</v>
      </c>
      <c r="G462" s="7" t="s">
        <v>5194</v>
      </c>
    </row>
    <row r="463" spans="1:7" ht="15.75">
      <c r="A463" s="18" t="s">
        <v>6169</v>
      </c>
      <c r="B463" s="10" t="s">
        <v>6167</v>
      </c>
      <c r="C463" s="6" t="s">
        <v>6170</v>
      </c>
      <c r="D463" s="22">
        <v>125</v>
      </c>
      <c r="E463" s="9" t="s">
        <v>1441</v>
      </c>
      <c r="F463" s="9">
        <v>40223656899</v>
      </c>
      <c r="G463" s="7" t="s">
        <v>5194</v>
      </c>
    </row>
    <row r="464" spans="1:7" ht="15.75">
      <c r="A464" s="18" t="s">
        <v>6171</v>
      </c>
      <c r="B464" s="10" t="s">
        <v>6167</v>
      </c>
      <c r="C464" s="6" t="s">
        <v>6172</v>
      </c>
      <c r="D464" s="22">
        <v>42</v>
      </c>
      <c r="E464" s="9" t="s">
        <v>1441</v>
      </c>
      <c r="F464" s="9">
        <v>40223656899</v>
      </c>
      <c r="G464" s="7" t="s">
        <v>5194</v>
      </c>
    </row>
    <row r="465" spans="1:7" ht="15.75">
      <c r="A465" s="45" t="s">
        <v>6173</v>
      </c>
      <c r="B465" s="10" t="s">
        <v>5343</v>
      </c>
      <c r="C465" s="53" t="s">
        <v>6174</v>
      </c>
      <c r="D465" s="32">
        <v>270</v>
      </c>
      <c r="E465" s="68" t="s">
        <v>644</v>
      </c>
      <c r="F465" s="31">
        <v>10800048729</v>
      </c>
      <c r="G465" s="27" t="s">
        <v>5184</v>
      </c>
    </row>
    <row r="466" spans="1:7" ht="15.75">
      <c r="A466" s="8" t="s">
        <v>6175</v>
      </c>
      <c r="B466" s="10" t="s">
        <v>5352</v>
      </c>
      <c r="C466" s="6" t="s">
        <v>6176</v>
      </c>
      <c r="D466" s="9">
        <v>170</v>
      </c>
      <c r="E466" s="9" t="s">
        <v>3341</v>
      </c>
      <c r="F466" s="9">
        <v>130431991</v>
      </c>
      <c r="G466" s="7" t="s">
        <v>5194</v>
      </c>
    </row>
    <row r="467" spans="1:7" ht="15.75">
      <c r="A467" s="8" t="s">
        <v>6177</v>
      </c>
      <c r="B467" s="10" t="s">
        <v>5821</v>
      </c>
      <c r="C467" s="6" t="s">
        <v>6178</v>
      </c>
      <c r="D467" s="9">
        <v>118</v>
      </c>
      <c r="E467" s="9" t="s">
        <v>1453</v>
      </c>
      <c r="F467" s="9">
        <v>40225450580</v>
      </c>
      <c r="G467" s="7" t="s">
        <v>5194</v>
      </c>
    </row>
    <row r="468" spans="1:7" ht="15.75">
      <c r="A468" s="45" t="s">
        <v>6179</v>
      </c>
      <c r="B468" s="10" t="s">
        <v>5735</v>
      </c>
      <c r="C468" s="53" t="s">
        <v>6180</v>
      </c>
      <c r="D468" s="30">
        <v>314</v>
      </c>
      <c r="E468" s="68" t="s">
        <v>2355</v>
      </c>
      <c r="F468" s="31">
        <v>131658873</v>
      </c>
      <c r="G468" s="27" t="s">
        <v>5184</v>
      </c>
    </row>
    <row r="469" spans="1:7" ht="15.75">
      <c r="A469" s="45" t="s">
        <v>6181</v>
      </c>
      <c r="B469" s="10" t="s">
        <v>5735</v>
      </c>
      <c r="C469" s="53" t="s">
        <v>6182</v>
      </c>
      <c r="D469" s="30">
        <v>148</v>
      </c>
      <c r="E469" s="68" t="s">
        <v>2355</v>
      </c>
      <c r="F469" s="31">
        <v>131658873</v>
      </c>
      <c r="G469" s="27" t="s">
        <v>5184</v>
      </c>
    </row>
    <row r="470" spans="1:7" ht="15.75">
      <c r="A470" s="45" t="s">
        <v>6183</v>
      </c>
      <c r="B470" s="10" t="s">
        <v>5274</v>
      </c>
      <c r="C470" s="53" t="s">
        <v>6184</v>
      </c>
      <c r="D470" s="32">
        <v>206</v>
      </c>
      <c r="E470" s="68" t="s">
        <v>661</v>
      </c>
      <c r="F470" s="31">
        <v>7600197912</v>
      </c>
      <c r="G470" s="27" t="s">
        <v>5184</v>
      </c>
    </row>
    <row r="471" spans="1:7" ht="15.75">
      <c r="A471" s="8" t="s">
        <v>6185</v>
      </c>
      <c r="B471" s="10" t="s">
        <v>5494</v>
      </c>
      <c r="C471" s="6" t="s">
        <v>6186</v>
      </c>
      <c r="D471" s="9">
        <v>163</v>
      </c>
      <c r="E471" s="9" t="s">
        <v>3342</v>
      </c>
      <c r="F471" s="9">
        <v>130222649</v>
      </c>
      <c r="G471" s="7" t="s">
        <v>5194</v>
      </c>
    </row>
    <row r="472" spans="1:7" ht="15.75">
      <c r="A472" s="8" t="s">
        <v>6187</v>
      </c>
      <c r="B472" s="10" t="s">
        <v>5494</v>
      </c>
      <c r="C472" s="6" t="s">
        <v>6188</v>
      </c>
      <c r="D472" s="9">
        <v>49</v>
      </c>
      <c r="E472" s="9" t="s">
        <v>3342</v>
      </c>
      <c r="F472" s="9">
        <v>130222649</v>
      </c>
      <c r="G472" s="7" t="s">
        <v>5194</v>
      </c>
    </row>
    <row r="473" spans="1:7" ht="15.75">
      <c r="A473" s="8" t="s">
        <v>6189</v>
      </c>
      <c r="B473" s="10" t="s">
        <v>5494</v>
      </c>
      <c r="C473" s="6" t="s">
        <v>6190</v>
      </c>
      <c r="D473" s="9">
        <v>41</v>
      </c>
      <c r="E473" s="9" t="s">
        <v>3342</v>
      </c>
      <c r="F473" s="9">
        <v>130222649</v>
      </c>
      <c r="G473" s="7" t="s">
        <v>5194</v>
      </c>
    </row>
    <row r="474" spans="1:7" ht="15.75">
      <c r="A474" s="8" t="s">
        <v>6191</v>
      </c>
      <c r="B474" s="10" t="s">
        <v>5494</v>
      </c>
      <c r="C474" s="6" t="s">
        <v>6192</v>
      </c>
      <c r="D474" s="9">
        <v>26</v>
      </c>
      <c r="E474" s="9" t="s">
        <v>3342</v>
      </c>
      <c r="F474" s="9">
        <v>130222649</v>
      </c>
      <c r="G474" s="7" t="s">
        <v>5194</v>
      </c>
    </row>
    <row r="475" spans="1:7" ht="15.75">
      <c r="A475" s="8" t="s">
        <v>6193</v>
      </c>
      <c r="B475" s="10" t="s">
        <v>5494</v>
      </c>
      <c r="C475" s="6" t="s">
        <v>6194</v>
      </c>
      <c r="D475" s="24">
        <v>22</v>
      </c>
      <c r="E475" s="9" t="s">
        <v>3342</v>
      </c>
      <c r="F475" s="9">
        <v>130222649</v>
      </c>
      <c r="G475" s="7" t="s">
        <v>5194</v>
      </c>
    </row>
    <row r="476" spans="1:7" ht="15.75">
      <c r="A476" s="8" t="s">
        <v>6195</v>
      </c>
      <c r="B476" s="10" t="s">
        <v>5494</v>
      </c>
      <c r="C476" s="6" t="s">
        <v>6196</v>
      </c>
      <c r="D476" s="24">
        <v>22</v>
      </c>
      <c r="E476" s="9" t="s">
        <v>3342</v>
      </c>
      <c r="F476" s="9">
        <v>130222649</v>
      </c>
      <c r="G476" s="7" t="s">
        <v>5194</v>
      </c>
    </row>
    <row r="477" spans="1:7" ht="15.75">
      <c r="A477" s="8" t="s">
        <v>6197</v>
      </c>
      <c r="B477" s="10" t="s">
        <v>5813</v>
      </c>
      <c r="C477" s="6" t="s">
        <v>6198</v>
      </c>
      <c r="D477" s="24">
        <v>47</v>
      </c>
      <c r="E477" s="9" t="s">
        <v>3350</v>
      </c>
      <c r="F477" s="9">
        <v>131215025</v>
      </c>
      <c r="G477" s="7" t="s">
        <v>5194</v>
      </c>
    </row>
    <row r="478" spans="1:7" ht="15.75">
      <c r="A478" s="8" t="s">
        <v>6199</v>
      </c>
      <c r="B478" s="10" t="s">
        <v>5813</v>
      </c>
      <c r="C478" s="6" t="s">
        <v>6200</v>
      </c>
      <c r="D478" s="24">
        <v>32</v>
      </c>
      <c r="E478" s="9" t="s">
        <v>3350</v>
      </c>
      <c r="F478" s="9">
        <v>131215025</v>
      </c>
      <c r="G478" s="7" t="s">
        <v>5194</v>
      </c>
    </row>
    <row r="479" spans="1:7" ht="15.75">
      <c r="A479" s="8" t="s">
        <v>6201</v>
      </c>
      <c r="B479" s="10" t="s">
        <v>5813</v>
      </c>
      <c r="C479" s="6" t="s">
        <v>6202</v>
      </c>
      <c r="D479" s="24">
        <v>38</v>
      </c>
      <c r="E479" s="9" t="s">
        <v>3350</v>
      </c>
      <c r="F479" s="9">
        <v>131215025</v>
      </c>
      <c r="G479" s="7" t="s">
        <v>5194</v>
      </c>
    </row>
    <row r="480" spans="1:7" ht="15.75">
      <c r="A480" s="8" t="s">
        <v>6203</v>
      </c>
      <c r="B480" s="10" t="s">
        <v>5813</v>
      </c>
      <c r="C480" s="6" t="s">
        <v>6204</v>
      </c>
      <c r="D480" s="24">
        <v>42</v>
      </c>
      <c r="E480" s="9" t="s">
        <v>3350</v>
      </c>
      <c r="F480" s="9">
        <v>131215025</v>
      </c>
      <c r="G480" s="7" t="s">
        <v>5194</v>
      </c>
    </row>
    <row r="481" spans="1:7" ht="15.75">
      <c r="A481" s="8" t="s">
        <v>6205</v>
      </c>
      <c r="B481" s="10" t="s">
        <v>5813</v>
      </c>
      <c r="C481" s="6" t="s">
        <v>6206</v>
      </c>
      <c r="D481" s="24">
        <v>15</v>
      </c>
      <c r="E481" s="9" t="s">
        <v>3350</v>
      </c>
      <c r="F481" s="9">
        <v>131215025</v>
      </c>
      <c r="G481" s="7" t="s">
        <v>5194</v>
      </c>
    </row>
    <row r="482" spans="1:7" ht="15.75">
      <c r="A482" s="8" t="s">
        <v>6207</v>
      </c>
      <c r="B482" s="10" t="s">
        <v>5759</v>
      </c>
      <c r="C482" s="6" t="s">
        <v>6208</v>
      </c>
      <c r="D482" s="23">
        <v>26</v>
      </c>
      <c r="E482" s="9" t="s">
        <v>3362</v>
      </c>
      <c r="F482" s="9">
        <v>131099531</v>
      </c>
      <c r="G482" s="7" t="s">
        <v>5194</v>
      </c>
    </row>
    <row r="483" spans="1:7" ht="15.75">
      <c r="A483" s="8" t="s">
        <v>6209</v>
      </c>
      <c r="B483" s="10" t="s">
        <v>5759</v>
      </c>
      <c r="C483" s="6" t="s">
        <v>6210</v>
      </c>
      <c r="D483" s="23">
        <v>34</v>
      </c>
      <c r="E483" s="9" t="s">
        <v>3362</v>
      </c>
      <c r="F483" s="9">
        <v>131099531</v>
      </c>
      <c r="G483" s="7" t="s">
        <v>5194</v>
      </c>
    </row>
    <row r="484" spans="1:7" ht="15.75">
      <c r="A484" s="15" t="s">
        <v>6211</v>
      </c>
      <c r="B484" s="10" t="s">
        <v>5759</v>
      </c>
      <c r="C484" s="6" t="s">
        <v>6212</v>
      </c>
      <c r="D484" s="23">
        <v>36</v>
      </c>
      <c r="E484" s="9" t="s">
        <v>3362</v>
      </c>
      <c r="F484" s="9">
        <v>131099531</v>
      </c>
      <c r="G484" s="7" t="s">
        <v>5194</v>
      </c>
    </row>
    <row r="485" spans="1:7" ht="15.75">
      <c r="A485" s="15" t="s">
        <v>6213</v>
      </c>
      <c r="B485" s="10" t="s">
        <v>5759</v>
      </c>
      <c r="C485" s="6" t="s">
        <v>6214</v>
      </c>
      <c r="D485" s="23">
        <v>83</v>
      </c>
      <c r="E485" s="9" t="s">
        <v>3362</v>
      </c>
      <c r="F485" s="9">
        <v>131099531</v>
      </c>
      <c r="G485" s="7" t="s">
        <v>5194</v>
      </c>
    </row>
    <row r="486" spans="1:7" ht="15.75">
      <c r="A486" s="15" t="s">
        <v>6215</v>
      </c>
      <c r="B486" s="10" t="s">
        <v>5759</v>
      </c>
      <c r="C486" s="6" t="s">
        <v>6216</v>
      </c>
      <c r="D486" s="23">
        <v>23</v>
      </c>
      <c r="E486" s="9" t="s">
        <v>3362</v>
      </c>
      <c r="F486" s="9">
        <v>131099531</v>
      </c>
      <c r="G486" s="7" t="s">
        <v>5194</v>
      </c>
    </row>
    <row r="487" spans="1:7" ht="15.75">
      <c r="A487" s="15" t="s">
        <v>6217</v>
      </c>
      <c r="B487" s="10" t="s">
        <v>5759</v>
      </c>
      <c r="C487" s="6" t="s">
        <v>6218</v>
      </c>
      <c r="D487" s="23">
        <v>10</v>
      </c>
      <c r="E487" s="9" t="s">
        <v>3362</v>
      </c>
      <c r="F487" s="9">
        <v>131099531</v>
      </c>
      <c r="G487" s="7" t="s">
        <v>5194</v>
      </c>
    </row>
    <row r="488" spans="1:7" ht="15.75">
      <c r="A488" s="8" t="s">
        <v>6219</v>
      </c>
      <c r="B488" s="10" t="s">
        <v>5759</v>
      </c>
      <c r="C488" s="6" t="s">
        <v>6220</v>
      </c>
      <c r="D488" s="11">
        <v>23</v>
      </c>
      <c r="E488" s="9" t="s">
        <v>3362</v>
      </c>
      <c r="F488" s="9">
        <v>131099531</v>
      </c>
      <c r="G488" s="7" t="s">
        <v>5194</v>
      </c>
    </row>
    <row r="489" spans="1:7" ht="15.75">
      <c r="A489" s="8" t="s">
        <v>6221</v>
      </c>
      <c r="B489" s="10" t="s">
        <v>5759</v>
      </c>
      <c r="C489" s="6" t="s">
        <v>6222</v>
      </c>
      <c r="D489" s="11">
        <v>17</v>
      </c>
      <c r="E489" s="9" t="s">
        <v>3362</v>
      </c>
      <c r="F489" s="9">
        <v>131099531</v>
      </c>
      <c r="G489" s="7" t="s">
        <v>5194</v>
      </c>
    </row>
    <row r="490" spans="1:7" ht="15.75">
      <c r="A490" s="8" t="s">
        <v>6223</v>
      </c>
      <c r="B490" s="10" t="s">
        <v>5759</v>
      </c>
      <c r="C490" s="6" t="s">
        <v>6224</v>
      </c>
      <c r="D490" s="11">
        <v>20</v>
      </c>
      <c r="E490" s="9" t="s">
        <v>3362</v>
      </c>
      <c r="F490" s="9">
        <v>131099531</v>
      </c>
      <c r="G490" s="7" t="s">
        <v>5194</v>
      </c>
    </row>
    <row r="491" spans="1:7" ht="15.75">
      <c r="A491" s="45" t="s">
        <v>6225</v>
      </c>
      <c r="B491" s="10" t="s">
        <v>5724</v>
      </c>
      <c r="C491" s="53" t="s">
        <v>6226</v>
      </c>
      <c r="D491" s="37">
        <v>86</v>
      </c>
      <c r="E491" s="68" t="s">
        <v>2370</v>
      </c>
      <c r="F491" s="31">
        <v>132312287</v>
      </c>
      <c r="G491" s="27" t="s">
        <v>5184</v>
      </c>
    </row>
    <row r="492" spans="1:7" ht="15.75">
      <c r="A492" s="45" t="s">
        <v>6227</v>
      </c>
      <c r="B492" s="10" t="s">
        <v>5724</v>
      </c>
      <c r="C492" s="53" t="s">
        <v>6228</v>
      </c>
      <c r="D492" s="30">
        <v>52</v>
      </c>
      <c r="E492" s="68" t="s">
        <v>2370</v>
      </c>
      <c r="F492" s="31">
        <v>132312287</v>
      </c>
      <c r="G492" s="27" t="s">
        <v>5184</v>
      </c>
    </row>
    <row r="493" spans="1:7" ht="15.75">
      <c r="A493" s="25" t="s">
        <v>6229</v>
      </c>
      <c r="B493" s="10" t="s">
        <v>5724</v>
      </c>
      <c r="C493" s="26" t="s">
        <v>6230</v>
      </c>
      <c r="D493" s="65">
        <v>97</v>
      </c>
      <c r="E493" s="72" t="s">
        <v>2370</v>
      </c>
      <c r="F493" s="28">
        <v>132312287</v>
      </c>
      <c r="G493" s="38" t="s">
        <v>5184</v>
      </c>
    </row>
    <row r="494" spans="1:7" ht="15.75">
      <c r="A494" s="29" t="s">
        <v>6231</v>
      </c>
      <c r="B494" s="10" t="s">
        <v>5724</v>
      </c>
      <c r="C494" s="26" t="s">
        <v>6232</v>
      </c>
      <c r="D494" s="30">
        <v>85</v>
      </c>
      <c r="E494" s="68" t="s">
        <v>2370</v>
      </c>
      <c r="F494" s="31">
        <v>132312287</v>
      </c>
      <c r="G494" s="38" t="s">
        <v>5184</v>
      </c>
    </row>
    <row r="495" spans="1:7" ht="15.75">
      <c r="A495" s="29" t="s">
        <v>6233</v>
      </c>
      <c r="B495" s="10" t="s">
        <v>5724</v>
      </c>
      <c r="C495" s="26" t="s">
        <v>6234</v>
      </c>
      <c r="D495" s="30">
        <v>59</v>
      </c>
      <c r="E495" s="68" t="s">
        <v>2370</v>
      </c>
      <c r="F495" s="31">
        <v>132312287</v>
      </c>
      <c r="G495" s="38" t="s">
        <v>5184</v>
      </c>
    </row>
    <row r="496" spans="1:7" ht="15.75">
      <c r="A496" s="44" t="s">
        <v>6235</v>
      </c>
      <c r="B496" s="10" t="s">
        <v>5562</v>
      </c>
      <c r="C496" s="54" t="s">
        <v>6236</v>
      </c>
      <c r="D496" s="11">
        <v>132</v>
      </c>
      <c r="E496" s="9" t="s">
        <v>3369</v>
      </c>
      <c r="F496" s="9">
        <v>132148126</v>
      </c>
      <c r="G496" s="67" t="s">
        <v>5194</v>
      </c>
    </row>
    <row r="497" spans="1:7" ht="15.75">
      <c r="A497" s="44" t="s">
        <v>6237</v>
      </c>
      <c r="B497" s="10" t="s">
        <v>5562</v>
      </c>
      <c r="C497" s="54" t="s">
        <v>6238</v>
      </c>
      <c r="D497" s="11">
        <v>99</v>
      </c>
      <c r="E497" s="9" t="s">
        <v>3369</v>
      </c>
      <c r="F497" s="9">
        <v>132148126</v>
      </c>
      <c r="G497" s="67" t="s">
        <v>5194</v>
      </c>
    </row>
    <row r="498" spans="1:7" ht="15.75">
      <c r="A498" s="44" t="s">
        <v>6239</v>
      </c>
      <c r="B498" s="10" t="s">
        <v>5474</v>
      </c>
      <c r="C498" s="54" t="s">
        <v>6240</v>
      </c>
      <c r="D498" s="9">
        <v>284</v>
      </c>
      <c r="E498" s="9" t="s">
        <v>3381</v>
      </c>
      <c r="F498" s="9">
        <v>132237919</v>
      </c>
      <c r="G498" s="67" t="s">
        <v>5194</v>
      </c>
    </row>
    <row r="499" spans="1:7" ht="15.75">
      <c r="A499" s="29" t="s">
        <v>6241</v>
      </c>
      <c r="B499" s="10" t="s">
        <v>5919</v>
      </c>
      <c r="C499" s="26" t="s">
        <v>6242</v>
      </c>
      <c r="D499" s="30">
        <v>62</v>
      </c>
      <c r="E499" s="68" t="s">
        <v>2384</v>
      </c>
      <c r="F499" s="31">
        <v>131180841</v>
      </c>
      <c r="G499" s="38" t="s">
        <v>5184</v>
      </c>
    </row>
    <row r="500" spans="1:7" ht="15.75">
      <c r="A500" s="29" t="s">
        <v>6243</v>
      </c>
      <c r="B500" s="10" t="s">
        <v>5919</v>
      </c>
      <c r="C500" s="26" t="s">
        <v>6244</v>
      </c>
      <c r="D500" s="30">
        <v>122</v>
      </c>
      <c r="E500" s="68" t="s">
        <v>2384</v>
      </c>
      <c r="F500" s="31">
        <v>131180841</v>
      </c>
      <c r="G500" s="38" t="s">
        <v>5184</v>
      </c>
    </row>
    <row r="501" spans="1:7" ht="15.75">
      <c r="A501" s="29" t="s">
        <v>6245</v>
      </c>
      <c r="B501" s="10" t="s">
        <v>6246</v>
      </c>
      <c r="C501" s="26" t="s">
        <v>6247</v>
      </c>
      <c r="D501" s="32">
        <v>118</v>
      </c>
      <c r="E501" s="68" t="s">
        <v>2396</v>
      </c>
      <c r="F501" s="31">
        <v>132296966</v>
      </c>
      <c r="G501" s="38" t="s">
        <v>5184</v>
      </c>
    </row>
    <row r="502" spans="1:7" ht="15.75">
      <c r="A502" s="29" t="s">
        <v>6248</v>
      </c>
      <c r="B502" s="10" t="s">
        <v>6246</v>
      </c>
      <c r="C502" s="26" t="s">
        <v>6249</v>
      </c>
      <c r="D502" s="32">
        <v>55</v>
      </c>
      <c r="E502" s="68" t="s">
        <v>2396</v>
      </c>
      <c r="F502" s="31">
        <v>132296966</v>
      </c>
      <c r="G502" s="38" t="s">
        <v>5184</v>
      </c>
    </row>
    <row r="503" spans="1:7" ht="15.75">
      <c r="A503" s="29" t="s">
        <v>6250</v>
      </c>
      <c r="B503" s="10" t="s">
        <v>6246</v>
      </c>
      <c r="C503" s="26" t="s">
        <v>6251</v>
      </c>
      <c r="D503" s="32">
        <v>17</v>
      </c>
      <c r="E503" s="68" t="s">
        <v>2396</v>
      </c>
      <c r="F503" s="31">
        <v>132296966</v>
      </c>
      <c r="G503" s="38" t="s">
        <v>5184</v>
      </c>
    </row>
    <row r="504" spans="1:7" ht="15.75">
      <c r="A504" s="29" t="s">
        <v>6252</v>
      </c>
      <c r="B504" s="10" t="s">
        <v>6246</v>
      </c>
      <c r="C504" s="26" t="s">
        <v>6253</v>
      </c>
      <c r="D504" s="32">
        <v>75</v>
      </c>
      <c r="E504" s="68" t="s">
        <v>2396</v>
      </c>
      <c r="F504" s="31">
        <v>132296966</v>
      </c>
      <c r="G504" s="38" t="s">
        <v>5184</v>
      </c>
    </row>
    <row r="505" spans="1:7" ht="15.75">
      <c r="A505" s="44" t="s">
        <v>6254</v>
      </c>
      <c r="B505" s="10" t="s">
        <v>5489</v>
      </c>
      <c r="C505" s="54" t="s">
        <v>6255</v>
      </c>
      <c r="D505" s="11">
        <v>84</v>
      </c>
      <c r="E505" s="9" t="s">
        <v>3393</v>
      </c>
      <c r="F505" s="9">
        <v>131880381</v>
      </c>
      <c r="G505" s="67" t="s">
        <v>5194</v>
      </c>
    </row>
    <row r="506" spans="1:7" ht="15.75">
      <c r="A506" s="44" t="s">
        <v>6256</v>
      </c>
      <c r="B506" s="10" t="s">
        <v>5489</v>
      </c>
      <c r="C506" s="54" t="s">
        <v>6257</v>
      </c>
      <c r="D506" s="11">
        <v>26</v>
      </c>
      <c r="E506" s="9" t="s">
        <v>3393</v>
      </c>
      <c r="F506" s="9">
        <v>131880381</v>
      </c>
      <c r="G506" s="67" t="s">
        <v>5194</v>
      </c>
    </row>
    <row r="507" spans="1:7" ht="15.75">
      <c r="A507" s="44" t="s">
        <v>6258</v>
      </c>
      <c r="B507" s="10" t="s">
        <v>5489</v>
      </c>
      <c r="C507" s="54" t="s">
        <v>6259</v>
      </c>
      <c r="D507" s="11">
        <v>22</v>
      </c>
      <c r="E507" s="9" t="s">
        <v>3393</v>
      </c>
      <c r="F507" s="9">
        <v>131880381</v>
      </c>
      <c r="G507" s="67" t="s">
        <v>5194</v>
      </c>
    </row>
    <row r="508" spans="1:7" ht="15.75">
      <c r="A508" s="44" t="s">
        <v>6260</v>
      </c>
      <c r="B508" s="10" t="s">
        <v>5489</v>
      </c>
      <c r="C508" s="54" t="s">
        <v>6261</v>
      </c>
      <c r="D508" s="11">
        <v>48</v>
      </c>
      <c r="E508" s="9" t="s">
        <v>3393</v>
      </c>
      <c r="F508" s="9">
        <v>131880381</v>
      </c>
      <c r="G508" s="67" t="s">
        <v>5194</v>
      </c>
    </row>
    <row r="509" spans="1:7" ht="15.75">
      <c r="A509" s="44" t="s">
        <v>6262</v>
      </c>
      <c r="B509" s="10" t="s">
        <v>5489</v>
      </c>
      <c r="C509" s="54" t="s">
        <v>6263</v>
      </c>
      <c r="D509" s="11">
        <v>21</v>
      </c>
      <c r="E509" s="9" t="s">
        <v>3393</v>
      </c>
      <c r="F509" s="9">
        <v>131880381</v>
      </c>
      <c r="G509" s="67" t="s">
        <v>5194</v>
      </c>
    </row>
    <row r="510" spans="1:7" ht="15.75">
      <c r="A510" s="44" t="s">
        <v>6264</v>
      </c>
      <c r="B510" s="10" t="s">
        <v>5489</v>
      </c>
      <c r="C510" s="54" t="s">
        <v>6265</v>
      </c>
      <c r="D510" s="11">
        <v>18</v>
      </c>
      <c r="E510" s="9" t="s">
        <v>3393</v>
      </c>
      <c r="F510" s="9">
        <v>131880381</v>
      </c>
      <c r="G510" s="67" t="s">
        <v>5194</v>
      </c>
    </row>
    <row r="511" spans="1:7" ht="15.75">
      <c r="A511" s="44" t="s">
        <v>6266</v>
      </c>
      <c r="B511" s="10" t="s">
        <v>5489</v>
      </c>
      <c r="C511" s="54" t="s">
        <v>6267</v>
      </c>
      <c r="D511" s="11">
        <v>10</v>
      </c>
      <c r="E511" s="9" t="s">
        <v>3393</v>
      </c>
      <c r="F511" s="9">
        <v>131880381</v>
      </c>
      <c r="G511" s="67" t="s">
        <v>5194</v>
      </c>
    </row>
    <row r="512" spans="1:7" ht="15.75">
      <c r="A512" s="44" t="s">
        <v>6268</v>
      </c>
      <c r="B512" s="10" t="s">
        <v>5489</v>
      </c>
      <c r="C512" s="54" t="s">
        <v>6269</v>
      </c>
      <c r="D512" s="11">
        <v>69</v>
      </c>
      <c r="E512" s="9" t="s">
        <v>3393</v>
      </c>
      <c r="F512" s="9">
        <v>131880381</v>
      </c>
      <c r="G512" s="67" t="s">
        <v>5194</v>
      </c>
    </row>
    <row r="513" spans="1:7" ht="15.75">
      <c r="A513" s="44" t="s">
        <v>6270</v>
      </c>
      <c r="B513" s="10" t="s">
        <v>5489</v>
      </c>
      <c r="C513" s="54" t="s">
        <v>6271</v>
      </c>
      <c r="D513" s="11">
        <v>8</v>
      </c>
      <c r="E513" s="9" t="s">
        <v>3393</v>
      </c>
      <c r="F513" s="9">
        <v>131880381</v>
      </c>
      <c r="G513" s="67" t="s">
        <v>5194</v>
      </c>
    </row>
    <row r="514" spans="1:7" ht="15.75">
      <c r="A514" s="44" t="s">
        <v>6272</v>
      </c>
      <c r="B514" s="10" t="s">
        <v>6273</v>
      </c>
      <c r="C514" s="54" t="s">
        <v>6274</v>
      </c>
      <c r="D514" s="9">
        <v>120</v>
      </c>
      <c r="E514" s="9" t="s">
        <v>3405</v>
      </c>
      <c r="F514" s="9">
        <v>130395845</v>
      </c>
      <c r="G514" s="67" t="s">
        <v>5194</v>
      </c>
    </row>
    <row r="515" spans="1:7" ht="15.75">
      <c r="A515" s="44" t="s">
        <v>6275</v>
      </c>
      <c r="B515" s="10" t="s">
        <v>6273</v>
      </c>
      <c r="C515" s="54" t="s">
        <v>6276</v>
      </c>
      <c r="D515" s="9">
        <v>61</v>
      </c>
      <c r="E515" s="9" t="s">
        <v>3405</v>
      </c>
      <c r="F515" s="9">
        <v>130395845</v>
      </c>
      <c r="G515" s="67" t="s">
        <v>5194</v>
      </c>
    </row>
    <row r="516" spans="1:7" ht="15.75">
      <c r="A516" s="44" t="s">
        <v>6277</v>
      </c>
      <c r="B516" s="10" t="s">
        <v>6273</v>
      </c>
      <c r="C516" s="54" t="s">
        <v>6278</v>
      </c>
      <c r="D516" s="9">
        <v>49</v>
      </c>
      <c r="E516" s="9" t="s">
        <v>3405</v>
      </c>
      <c r="F516" s="9">
        <v>130395845</v>
      </c>
      <c r="G516" s="67" t="s">
        <v>5194</v>
      </c>
    </row>
    <row r="517" spans="1:7" ht="15.75">
      <c r="A517" s="44" t="s">
        <v>6279</v>
      </c>
      <c r="B517" s="10" t="s">
        <v>6152</v>
      </c>
      <c r="C517" s="54" t="s">
        <v>6280</v>
      </c>
      <c r="D517" s="9">
        <v>363</v>
      </c>
      <c r="E517" s="9" t="s">
        <v>3412</v>
      </c>
      <c r="F517" s="9">
        <v>132308387</v>
      </c>
      <c r="G517" s="67" t="s">
        <v>5194</v>
      </c>
    </row>
    <row r="518" spans="1:7" ht="15.75">
      <c r="A518" s="44" t="s">
        <v>6281</v>
      </c>
      <c r="B518" s="10" t="s">
        <v>5562</v>
      </c>
      <c r="C518" s="54" t="s">
        <v>6282</v>
      </c>
      <c r="D518" s="11">
        <v>173</v>
      </c>
      <c r="E518" s="9" t="s">
        <v>3424</v>
      </c>
      <c r="F518" s="9">
        <v>131063063</v>
      </c>
      <c r="G518" s="67" t="s">
        <v>5194</v>
      </c>
    </row>
    <row r="519" spans="1:7" ht="15.75">
      <c r="A519" s="44" t="s">
        <v>6283</v>
      </c>
      <c r="B519" s="10" t="s">
        <v>5562</v>
      </c>
      <c r="C519" s="54" t="s">
        <v>6284</v>
      </c>
      <c r="D519" s="11">
        <v>66</v>
      </c>
      <c r="E519" s="9" t="s">
        <v>3424</v>
      </c>
      <c r="F519" s="9">
        <v>131063063</v>
      </c>
      <c r="G519" s="67" t="s">
        <v>5194</v>
      </c>
    </row>
    <row r="520" spans="1:7" ht="15.75">
      <c r="A520" s="44" t="s">
        <v>6285</v>
      </c>
      <c r="B520" s="10" t="s">
        <v>5562</v>
      </c>
      <c r="C520" s="54" t="s">
        <v>6286</v>
      </c>
      <c r="D520" s="11">
        <v>12</v>
      </c>
      <c r="E520" s="9" t="s">
        <v>3424</v>
      </c>
      <c r="F520" s="9">
        <v>131063063</v>
      </c>
      <c r="G520" s="67" t="s">
        <v>5194</v>
      </c>
    </row>
    <row r="521" spans="1:7" ht="15.75">
      <c r="A521" s="51" t="s">
        <v>6287</v>
      </c>
      <c r="B521" s="10" t="s">
        <v>5352</v>
      </c>
      <c r="C521" s="54" t="s">
        <v>6288</v>
      </c>
      <c r="D521" s="9">
        <v>18</v>
      </c>
      <c r="E521" s="9" t="s">
        <v>3436</v>
      </c>
      <c r="F521" s="9">
        <v>132314018</v>
      </c>
      <c r="G521" s="67" t="s">
        <v>5194</v>
      </c>
    </row>
    <row r="522" spans="1:7" ht="15.75">
      <c r="A522" s="51" t="s">
        <v>6289</v>
      </c>
      <c r="B522" s="10" t="s">
        <v>5352</v>
      </c>
      <c r="C522" s="54" t="s">
        <v>6290</v>
      </c>
      <c r="D522" s="9">
        <v>18</v>
      </c>
      <c r="E522" s="9" t="s">
        <v>3436</v>
      </c>
      <c r="F522" s="9">
        <v>132314018</v>
      </c>
      <c r="G522" s="67" t="s">
        <v>5194</v>
      </c>
    </row>
    <row r="523" spans="1:7" ht="15.75">
      <c r="A523" s="51" t="s">
        <v>6291</v>
      </c>
      <c r="B523" s="10" t="s">
        <v>5352</v>
      </c>
      <c r="C523" s="54" t="s">
        <v>6292</v>
      </c>
      <c r="D523" s="9">
        <v>11</v>
      </c>
      <c r="E523" s="9" t="s">
        <v>3436</v>
      </c>
      <c r="F523" s="9">
        <v>132314018</v>
      </c>
      <c r="G523" s="67" t="s">
        <v>5194</v>
      </c>
    </row>
    <row r="524" spans="1:7" ht="15.75">
      <c r="A524" s="51" t="s">
        <v>6293</v>
      </c>
      <c r="B524" s="10" t="s">
        <v>5352</v>
      </c>
      <c r="C524" s="54" t="s">
        <v>6294</v>
      </c>
      <c r="D524" s="9">
        <v>8</v>
      </c>
      <c r="E524" s="9" t="s">
        <v>3436</v>
      </c>
      <c r="F524" s="9">
        <v>132314018</v>
      </c>
      <c r="G524" s="67" t="s">
        <v>5194</v>
      </c>
    </row>
    <row r="525" spans="1:7" ht="15.75">
      <c r="A525" s="51" t="s">
        <v>6295</v>
      </c>
      <c r="B525" s="10" t="s">
        <v>5352</v>
      </c>
      <c r="C525" s="54" t="s">
        <v>6296</v>
      </c>
      <c r="D525" s="9">
        <v>25</v>
      </c>
      <c r="E525" s="9" t="s">
        <v>3436</v>
      </c>
      <c r="F525" s="9">
        <v>132314018</v>
      </c>
      <c r="G525" s="67" t="s">
        <v>5194</v>
      </c>
    </row>
    <row r="526" spans="1:7" ht="15.75">
      <c r="A526" s="51" t="s">
        <v>6297</v>
      </c>
      <c r="B526" s="10" t="s">
        <v>5352</v>
      </c>
      <c r="C526" s="54" t="s">
        <v>6298</v>
      </c>
      <c r="D526" s="9">
        <v>12</v>
      </c>
      <c r="E526" s="9" t="s">
        <v>3436</v>
      </c>
      <c r="F526" s="9">
        <v>132314018</v>
      </c>
      <c r="G526" s="67" t="s">
        <v>5194</v>
      </c>
    </row>
    <row r="527" spans="1:7" ht="15.75">
      <c r="A527" s="51" t="s">
        <v>6299</v>
      </c>
      <c r="B527" s="10" t="s">
        <v>5352</v>
      </c>
      <c r="C527" s="54" t="s">
        <v>6300</v>
      </c>
      <c r="D527" s="9">
        <v>5</v>
      </c>
      <c r="E527" s="9" t="s">
        <v>3436</v>
      </c>
      <c r="F527" s="9">
        <v>132314018</v>
      </c>
      <c r="G527" s="67" t="s">
        <v>5194</v>
      </c>
    </row>
    <row r="528" spans="1:7" ht="15.75">
      <c r="A528" s="51" t="s">
        <v>6301</v>
      </c>
      <c r="B528" s="10" t="s">
        <v>5352</v>
      </c>
      <c r="C528" s="54" t="s">
        <v>5264</v>
      </c>
      <c r="D528" s="9">
        <v>50</v>
      </c>
      <c r="E528" s="9" t="s">
        <v>3436</v>
      </c>
      <c r="F528" s="9">
        <v>132314018</v>
      </c>
      <c r="G528" s="67" t="s">
        <v>5194</v>
      </c>
    </row>
    <row r="529" spans="1:7" ht="15.75">
      <c r="A529" s="51" t="s">
        <v>6302</v>
      </c>
      <c r="B529" s="10" t="s">
        <v>5352</v>
      </c>
      <c r="C529" s="54" t="s">
        <v>6303</v>
      </c>
      <c r="D529" s="9">
        <v>5</v>
      </c>
      <c r="E529" s="9" t="s">
        <v>3436</v>
      </c>
      <c r="F529" s="9">
        <v>132314018</v>
      </c>
      <c r="G529" s="67" t="s">
        <v>5194</v>
      </c>
    </row>
    <row r="530" spans="1:7" ht="15.75">
      <c r="A530" s="51" t="s">
        <v>6304</v>
      </c>
      <c r="B530" s="10" t="s">
        <v>5352</v>
      </c>
      <c r="C530" s="54" t="s">
        <v>6305</v>
      </c>
      <c r="D530" s="9">
        <v>24</v>
      </c>
      <c r="E530" s="9" t="s">
        <v>3436</v>
      </c>
      <c r="F530" s="9">
        <v>132314018</v>
      </c>
      <c r="G530" s="67" t="s">
        <v>5194</v>
      </c>
    </row>
    <row r="531" spans="1:7" ht="15.75">
      <c r="A531" s="49" t="s">
        <v>6306</v>
      </c>
      <c r="B531" s="10" t="s">
        <v>5309</v>
      </c>
      <c r="C531" s="54" t="s">
        <v>6307</v>
      </c>
      <c r="D531" s="9">
        <v>8</v>
      </c>
      <c r="E531" s="9" t="s">
        <v>3444</v>
      </c>
      <c r="F531" s="9">
        <v>130539138</v>
      </c>
      <c r="G531" s="67" t="s">
        <v>5194</v>
      </c>
    </row>
    <row r="532" spans="1:7" ht="15.75">
      <c r="A532" s="49" t="s">
        <v>6308</v>
      </c>
      <c r="B532" s="10" t="s">
        <v>5309</v>
      </c>
      <c r="C532" s="54" t="s">
        <v>6309</v>
      </c>
      <c r="D532" s="9">
        <v>234</v>
      </c>
      <c r="E532" s="9" t="s">
        <v>3444</v>
      </c>
      <c r="F532" s="9">
        <v>130539138</v>
      </c>
      <c r="G532" s="67" t="s">
        <v>5194</v>
      </c>
    </row>
    <row r="533" spans="1:7" ht="15.75">
      <c r="A533" s="49" t="s">
        <v>6310</v>
      </c>
      <c r="B533" s="10" t="s">
        <v>5309</v>
      </c>
      <c r="C533" s="54" t="s">
        <v>6311</v>
      </c>
      <c r="D533" s="9">
        <v>64</v>
      </c>
      <c r="E533" s="9" t="s">
        <v>3444</v>
      </c>
      <c r="F533" s="9">
        <v>130539138</v>
      </c>
      <c r="G533" s="67" t="s">
        <v>5194</v>
      </c>
    </row>
    <row r="534" spans="1:7" ht="15.75">
      <c r="A534" s="49" t="s">
        <v>6312</v>
      </c>
      <c r="B534" s="10" t="s">
        <v>5309</v>
      </c>
      <c r="C534" s="54" t="s">
        <v>6313</v>
      </c>
      <c r="D534" s="9">
        <v>68</v>
      </c>
      <c r="E534" s="9" t="s">
        <v>3444</v>
      </c>
      <c r="F534" s="9">
        <v>130539138</v>
      </c>
      <c r="G534" s="67" t="s">
        <v>5194</v>
      </c>
    </row>
    <row r="535" spans="1:7" ht="15.75">
      <c r="A535" s="49" t="s">
        <v>6314</v>
      </c>
      <c r="B535" s="10" t="s">
        <v>5309</v>
      </c>
      <c r="C535" s="54" t="s">
        <v>6315</v>
      </c>
      <c r="D535" s="9">
        <v>9</v>
      </c>
      <c r="E535" s="9" t="s">
        <v>3444</v>
      </c>
      <c r="F535" s="9">
        <v>130539138</v>
      </c>
      <c r="G535" s="67" t="s">
        <v>5194</v>
      </c>
    </row>
    <row r="536" spans="1:7" ht="15.75">
      <c r="A536" s="29" t="s">
        <v>6316</v>
      </c>
      <c r="B536" s="10" t="s">
        <v>5482</v>
      </c>
      <c r="C536" s="26" t="s">
        <v>6317</v>
      </c>
      <c r="D536" s="30">
        <v>93</v>
      </c>
      <c r="E536" s="73" t="s">
        <v>2413</v>
      </c>
      <c r="F536" s="31">
        <v>130918945</v>
      </c>
      <c r="G536" s="38" t="s">
        <v>5184</v>
      </c>
    </row>
    <row r="537" spans="1:7" ht="15.75">
      <c r="A537" s="29" t="s">
        <v>6318</v>
      </c>
      <c r="B537" s="10" t="s">
        <v>5482</v>
      </c>
      <c r="C537" s="26" t="s">
        <v>6319</v>
      </c>
      <c r="D537" s="30">
        <v>53</v>
      </c>
      <c r="E537" s="73" t="s">
        <v>2413</v>
      </c>
      <c r="F537" s="31">
        <v>130918945</v>
      </c>
      <c r="G537" s="38" t="s">
        <v>5184</v>
      </c>
    </row>
    <row r="538" spans="1:7" ht="15.75">
      <c r="A538" s="29" t="s">
        <v>6320</v>
      </c>
      <c r="B538" s="10" t="s">
        <v>5482</v>
      </c>
      <c r="C538" s="26" t="s">
        <v>6321</v>
      </c>
      <c r="D538" s="30">
        <v>66</v>
      </c>
      <c r="E538" s="73" t="s">
        <v>2413</v>
      </c>
      <c r="F538" s="31">
        <v>130918945</v>
      </c>
      <c r="G538" s="38" t="s">
        <v>5184</v>
      </c>
    </row>
    <row r="539" spans="1:7" ht="15.75">
      <c r="A539" s="29" t="s">
        <v>6322</v>
      </c>
      <c r="B539" s="10" t="s">
        <v>5482</v>
      </c>
      <c r="C539" s="26" t="s">
        <v>6323</v>
      </c>
      <c r="D539" s="30">
        <v>63</v>
      </c>
      <c r="E539" s="73" t="s">
        <v>2413</v>
      </c>
      <c r="F539" s="31">
        <v>130918945</v>
      </c>
      <c r="G539" s="38" t="s">
        <v>5184</v>
      </c>
    </row>
    <row r="540" spans="1:7" ht="15.75">
      <c r="A540" s="29" t="s">
        <v>6324</v>
      </c>
      <c r="B540" s="10" t="s">
        <v>5482</v>
      </c>
      <c r="C540" s="26" t="s">
        <v>6325</v>
      </c>
      <c r="D540" s="30">
        <v>118</v>
      </c>
      <c r="E540" s="73" t="s">
        <v>2413</v>
      </c>
      <c r="F540" s="31">
        <v>130918945</v>
      </c>
      <c r="G540" s="38" t="s">
        <v>5184</v>
      </c>
    </row>
    <row r="541" spans="1:7" ht="15.75">
      <c r="A541" s="44" t="s">
        <v>6326</v>
      </c>
      <c r="B541" s="10" t="s">
        <v>5244</v>
      </c>
      <c r="C541" s="54" t="s">
        <v>6327</v>
      </c>
      <c r="D541" s="9">
        <v>210</v>
      </c>
      <c r="E541" s="9" t="s">
        <v>1475</v>
      </c>
      <c r="F541" s="9">
        <v>40211988718</v>
      </c>
      <c r="G541" s="67" t="s">
        <v>5194</v>
      </c>
    </row>
    <row r="542" spans="1:7" ht="15.75">
      <c r="A542" s="29" t="s">
        <v>6328</v>
      </c>
      <c r="B542" s="10" t="s">
        <v>6246</v>
      </c>
      <c r="C542" s="26" t="s">
        <v>6329</v>
      </c>
      <c r="D542" s="32">
        <v>227</v>
      </c>
      <c r="E542" s="73" t="s">
        <v>2430</v>
      </c>
      <c r="F542" s="31">
        <v>130095388</v>
      </c>
      <c r="G542" s="38" t="s">
        <v>5184</v>
      </c>
    </row>
    <row r="543" spans="1:7" ht="15.75">
      <c r="A543" s="29" t="s">
        <v>6330</v>
      </c>
      <c r="B543" s="10" t="s">
        <v>6246</v>
      </c>
      <c r="C543" s="26" t="s">
        <v>6331</v>
      </c>
      <c r="D543" s="32">
        <v>13</v>
      </c>
      <c r="E543" s="73" t="s">
        <v>2430</v>
      </c>
      <c r="F543" s="31">
        <v>130095388</v>
      </c>
      <c r="G543" s="38" t="s">
        <v>5184</v>
      </c>
    </row>
    <row r="544" spans="1:7" ht="15.75">
      <c r="A544" s="44" t="s">
        <v>6332</v>
      </c>
      <c r="B544" s="10" t="s">
        <v>5821</v>
      </c>
      <c r="C544" s="54" t="s">
        <v>6333</v>
      </c>
      <c r="D544" s="9">
        <v>179</v>
      </c>
      <c r="E544" s="9" t="s">
        <v>1492</v>
      </c>
      <c r="F544" s="9">
        <v>40220429779</v>
      </c>
      <c r="G544" s="67" t="s">
        <v>5194</v>
      </c>
    </row>
    <row r="545" spans="1:7" ht="15.75">
      <c r="A545" s="44" t="s">
        <v>6334</v>
      </c>
      <c r="B545" s="10" t="s">
        <v>5526</v>
      </c>
      <c r="C545" s="54" t="s">
        <v>6335</v>
      </c>
      <c r="D545" s="11">
        <v>48</v>
      </c>
      <c r="E545" s="9" t="s">
        <v>1508</v>
      </c>
      <c r="F545" s="9">
        <v>22500629062</v>
      </c>
      <c r="G545" s="67" t="s">
        <v>5194</v>
      </c>
    </row>
    <row r="546" spans="1:7" ht="15.75">
      <c r="A546" s="44" t="s">
        <v>6336</v>
      </c>
      <c r="B546" s="10" t="s">
        <v>6337</v>
      </c>
      <c r="C546" s="54" t="s">
        <v>6338</v>
      </c>
      <c r="D546" s="11">
        <v>198</v>
      </c>
      <c r="E546" s="9" t="s">
        <v>1508</v>
      </c>
      <c r="F546" s="9">
        <v>22500629062</v>
      </c>
      <c r="G546" s="67" t="s">
        <v>5194</v>
      </c>
    </row>
    <row r="547" spans="1:7" ht="15.75">
      <c r="A547" s="44" t="s">
        <v>6339</v>
      </c>
      <c r="B547" s="10" t="s">
        <v>6337</v>
      </c>
      <c r="C547" s="54" t="s">
        <v>6340</v>
      </c>
      <c r="D547" s="11">
        <v>42</v>
      </c>
      <c r="E547" s="9" t="s">
        <v>1508</v>
      </c>
      <c r="F547" s="9">
        <v>22500629062</v>
      </c>
      <c r="G547" s="67" t="s">
        <v>5194</v>
      </c>
    </row>
    <row r="548" spans="1:7" ht="15.75">
      <c r="A548" s="44" t="s">
        <v>6341</v>
      </c>
      <c r="B548" s="10" t="s">
        <v>6337</v>
      </c>
      <c r="C548" s="54" t="s">
        <v>6342</v>
      </c>
      <c r="D548" s="11">
        <v>7</v>
      </c>
      <c r="E548" s="9" t="s">
        <v>1508</v>
      </c>
      <c r="F548" s="9">
        <v>22500629062</v>
      </c>
      <c r="G548" s="67" t="s">
        <v>5194</v>
      </c>
    </row>
    <row r="549" spans="1:7" ht="15.75">
      <c r="A549" s="47" t="s">
        <v>6343</v>
      </c>
      <c r="B549" s="10" t="s">
        <v>5479</v>
      </c>
      <c r="C549" s="54" t="s">
        <v>6344</v>
      </c>
      <c r="D549" s="17">
        <v>141</v>
      </c>
      <c r="E549" s="9" t="s">
        <v>1525</v>
      </c>
      <c r="F549" s="9">
        <v>5100011096</v>
      </c>
      <c r="G549" s="67" t="s">
        <v>5194</v>
      </c>
    </row>
    <row r="550" spans="1:7" ht="15.75">
      <c r="A550" s="29" t="s">
        <v>6345</v>
      </c>
      <c r="B550" s="10" t="s">
        <v>5401</v>
      </c>
      <c r="C550" s="26" t="s">
        <v>6346</v>
      </c>
      <c r="D550" s="30">
        <v>20</v>
      </c>
      <c r="E550" s="37" t="s">
        <v>673</v>
      </c>
      <c r="F550" s="37">
        <v>4702033939</v>
      </c>
      <c r="G550" s="38" t="s">
        <v>5184</v>
      </c>
    </row>
    <row r="551" spans="1:7" ht="15.75">
      <c r="A551" s="29" t="s">
        <v>6347</v>
      </c>
      <c r="B551" s="10" t="s">
        <v>5401</v>
      </c>
      <c r="C551" s="26" t="s">
        <v>6348</v>
      </c>
      <c r="D551" s="30">
        <v>13</v>
      </c>
      <c r="E551" s="37" t="s">
        <v>673</v>
      </c>
      <c r="F551" s="37">
        <v>4702033939</v>
      </c>
      <c r="G551" s="38" t="s">
        <v>5184</v>
      </c>
    </row>
    <row r="552" spans="1:7" ht="15.75">
      <c r="A552" s="29" t="s">
        <v>6349</v>
      </c>
      <c r="B552" s="10" t="s">
        <v>5401</v>
      </c>
      <c r="C552" s="26" t="s">
        <v>6350</v>
      </c>
      <c r="D552" s="30">
        <v>21</v>
      </c>
      <c r="E552" s="37" t="s">
        <v>673</v>
      </c>
      <c r="F552" s="37">
        <v>4702033939</v>
      </c>
      <c r="G552" s="38" t="s">
        <v>5184</v>
      </c>
    </row>
    <row r="553" spans="1:7" ht="15.75">
      <c r="A553" s="29" t="s">
        <v>6351</v>
      </c>
      <c r="B553" s="10" t="s">
        <v>5401</v>
      </c>
      <c r="C553" s="26" t="s">
        <v>6352</v>
      </c>
      <c r="D553" s="30">
        <v>21</v>
      </c>
      <c r="E553" s="37" t="s">
        <v>673</v>
      </c>
      <c r="F553" s="37">
        <v>4702033939</v>
      </c>
      <c r="G553" s="38" t="s">
        <v>5184</v>
      </c>
    </row>
    <row r="554" spans="1:7" ht="15.75">
      <c r="A554" s="29" t="s">
        <v>6353</v>
      </c>
      <c r="B554" s="10" t="s">
        <v>5401</v>
      </c>
      <c r="C554" s="26" t="s">
        <v>6354</v>
      </c>
      <c r="D554" s="30">
        <v>18</v>
      </c>
      <c r="E554" s="37" t="s">
        <v>673</v>
      </c>
      <c r="F554" s="37">
        <v>4702033939</v>
      </c>
      <c r="G554" s="38" t="s">
        <v>5184</v>
      </c>
    </row>
    <row r="555" spans="1:7" ht="15.75">
      <c r="A555" s="29" t="s">
        <v>6355</v>
      </c>
      <c r="B555" s="10" t="s">
        <v>5401</v>
      </c>
      <c r="C555" s="26" t="s">
        <v>6356</v>
      </c>
      <c r="D555" s="30">
        <v>16</v>
      </c>
      <c r="E555" s="37" t="s">
        <v>673</v>
      </c>
      <c r="F555" s="37">
        <v>4702033939</v>
      </c>
      <c r="G555" s="38" t="s">
        <v>5184</v>
      </c>
    </row>
    <row r="556" spans="1:7" ht="15.75">
      <c r="A556" s="29" t="s">
        <v>6357</v>
      </c>
      <c r="B556" s="10" t="s">
        <v>5401</v>
      </c>
      <c r="C556" s="26" t="s">
        <v>6358</v>
      </c>
      <c r="D556" s="30">
        <v>10</v>
      </c>
      <c r="E556" s="37" t="s">
        <v>673</v>
      </c>
      <c r="F556" s="37">
        <v>4702033939</v>
      </c>
      <c r="G556" s="38" t="s">
        <v>5184</v>
      </c>
    </row>
    <row r="557" spans="1:7" ht="15.75">
      <c r="A557" s="29" t="s">
        <v>6359</v>
      </c>
      <c r="B557" s="10" t="s">
        <v>5401</v>
      </c>
      <c r="C557" s="26" t="s">
        <v>6360</v>
      </c>
      <c r="D557" s="30">
        <v>19</v>
      </c>
      <c r="E557" s="37" t="s">
        <v>673</v>
      </c>
      <c r="F557" s="37">
        <v>4702033939</v>
      </c>
      <c r="G557" s="38" t="s">
        <v>5184</v>
      </c>
    </row>
    <row r="558" spans="1:7" ht="15.75">
      <c r="A558" s="29" t="s">
        <v>6361</v>
      </c>
      <c r="B558" s="10" t="s">
        <v>5401</v>
      </c>
      <c r="C558" s="26" t="s">
        <v>6362</v>
      </c>
      <c r="D558" s="30">
        <v>82</v>
      </c>
      <c r="E558" s="37" t="s">
        <v>673</v>
      </c>
      <c r="F558" s="37">
        <v>4702033939</v>
      </c>
      <c r="G558" s="38" t="s">
        <v>5184</v>
      </c>
    </row>
    <row r="559" spans="1:7" ht="15.75">
      <c r="A559" s="29" t="s">
        <v>6363</v>
      </c>
      <c r="B559" s="10" t="s">
        <v>5401</v>
      </c>
      <c r="C559" s="26" t="s">
        <v>6364</v>
      </c>
      <c r="D559" s="30">
        <v>22</v>
      </c>
      <c r="E559" s="37" t="s">
        <v>673</v>
      </c>
      <c r="F559" s="37">
        <v>4702033939</v>
      </c>
      <c r="G559" s="38" t="s">
        <v>5184</v>
      </c>
    </row>
    <row r="560" spans="1:7" ht="15.75">
      <c r="A560" s="29" t="s">
        <v>6365</v>
      </c>
      <c r="B560" s="10" t="s">
        <v>5401</v>
      </c>
      <c r="C560" s="26" t="s">
        <v>6366</v>
      </c>
      <c r="D560" s="30">
        <v>34</v>
      </c>
      <c r="E560" s="37" t="s">
        <v>673</v>
      </c>
      <c r="F560" s="37">
        <v>4702033939</v>
      </c>
      <c r="G560" s="38" t="s">
        <v>5184</v>
      </c>
    </row>
    <row r="561" spans="1:7" ht="15.75">
      <c r="A561" s="29" t="s">
        <v>6367</v>
      </c>
      <c r="B561" s="10" t="s">
        <v>5401</v>
      </c>
      <c r="C561" s="26" t="s">
        <v>6368</v>
      </c>
      <c r="D561" s="35">
        <v>95</v>
      </c>
      <c r="E561" s="37" t="s">
        <v>673</v>
      </c>
      <c r="F561" s="37">
        <v>4702033939</v>
      </c>
      <c r="G561" s="38" t="s">
        <v>5184</v>
      </c>
    </row>
    <row r="562" spans="1:7" ht="15.75">
      <c r="A562" s="29" t="s">
        <v>6369</v>
      </c>
      <c r="B562" s="10" t="s">
        <v>5989</v>
      </c>
      <c r="C562" s="26" t="s">
        <v>6370</v>
      </c>
      <c r="D562" s="32">
        <v>87</v>
      </c>
      <c r="E562" s="73" t="s">
        <v>700</v>
      </c>
      <c r="F562" s="31">
        <v>11500013344</v>
      </c>
      <c r="G562" s="38" t="s">
        <v>5184</v>
      </c>
    </row>
    <row r="563" spans="1:7" ht="15.75">
      <c r="A563" s="29" t="s">
        <v>6371</v>
      </c>
      <c r="B563" s="10" t="s">
        <v>5989</v>
      </c>
      <c r="C563" s="26" t="s">
        <v>5414</v>
      </c>
      <c r="D563" s="32">
        <v>126</v>
      </c>
      <c r="E563" s="73" t="s">
        <v>700</v>
      </c>
      <c r="F563" s="31">
        <v>11500013344</v>
      </c>
      <c r="G563" s="38" t="s">
        <v>5184</v>
      </c>
    </row>
    <row r="564" spans="1:7" ht="15.75">
      <c r="A564" s="29" t="s">
        <v>6372</v>
      </c>
      <c r="B564" s="10" t="s">
        <v>5989</v>
      </c>
      <c r="C564" s="26" t="s">
        <v>6373</v>
      </c>
      <c r="D564" s="32">
        <v>30</v>
      </c>
      <c r="E564" s="73" t="s">
        <v>700</v>
      </c>
      <c r="F564" s="31">
        <v>11500013344</v>
      </c>
      <c r="G564" s="38" t="s">
        <v>5184</v>
      </c>
    </row>
    <row r="565" spans="1:7" ht="15.75">
      <c r="A565" s="29" t="s">
        <v>6374</v>
      </c>
      <c r="B565" s="10" t="s">
        <v>5989</v>
      </c>
      <c r="C565" s="26" t="s">
        <v>6375</v>
      </c>
      <c r="D565" s="32">
        <v>5</v>
      </c>
      <c r="E565" s="73" t="s">
        <v>700</v>
      </c>
      <c r="F565" s="31">
        <v>11500013344</v>
      </c>
      <c r="G565" s="38" t="s">
        <v>5184</v>
      </c>
    </row>
    <row r="566" spans="1:7" ht="15.75">
      <c r="A566" s="29" t="s">
        <v>6376</v>
      </c>
      <c r="B566" s="10" t="s">
        <v>5989</v>
      </c>
      <c r="C566" s="26" t="s">
        <v>6377</v>
      </c>
      <c r="D566" s="32">
        <v>7</v>
      </c>
      <c r="E566" s="73" t="s">
        <v>700</v>
      </c>
      <c r="F566" s="31">
        <v>11500013344</v>
      </c>
      <c r="G566" s="38" t="s">
        <v>5184</v>
      </c>
    </row>
    <row r="567" spans="1:7" ht="15.75">
      <c r="A567" s="29" t="s">
        <v>6378</v>
      </c>
      <c r="B567" s="10" t="s">
        <v>5989</v>
      </c>
      <c r="C567" s="26" t="s">
        <v>6379</v>
      </c>
      <c r="D567" s="32">
        <v>8</v>
      </c>
      <c r="E567" s="73" t="s">
        <v>700</v>
      </c>
      <c r="F567" s="31">
        <v>11500013344</v>
      </c>
      <c r="G567" s="38" t="s">
        <v>5184</v>
      </c>
    </row>
    <row r="568" spans="1:7" ht="15.75">
      <c r="A568" s="29" t="s">
        <v>6380</v>
      </c>
      <c r="B568" s="10" t="s">
        <v>5989</v>
      </c>
      <c r="C568" s="26" t="s">
        <v>6381</v>
      </c>
      <c r="D568" s="32">
        <v>10</v>
      </c>
      <c r="E568" s="73" t="s">
        <v>700</v>
      </c>
      <c r="F568" s="31">
        <v>11500013344</v>
      </c>
      <c r="G568" s="38" t="s">
        <v>5184</v>
      </c>
    </row>
    <row r="569" spans="1:7" ht="15.75">
      <c r="A569" s="29" t="s">
        <v>6382</v>
      </c>
      <c r="B569" s="10" t="s">
        <v>5989</v>
      </c>
      <c r="C569" s="26" t="s">
        <v>6383</v>
      </c>
      <c r="D569" s="32">
        <v>11</v>
      </c>
      <c r="E569" s="73" t="s">
        <v>700</v>
      </c>
      <c r="F569" s="31">
        <v>11500013344</v>
      </c>
      <c r="G569" s="38" t="s">
        <v>5184</v>
      </c>
    </row>
    <row r="570" spans="1:7" ht="15.75">
      <c r="A570" s="29" t="s">
        <v>6384</v>
      </c>
      <c r="B570" s="10" t="s">
        <v>5206</v>
      </c>
      <c r="C570" s="26" t="s">
        <v>6385</v>
      </c>
      <c r="D570" s="30">
        <v>344</v>
      </c>
      <c r="E570" s="73" t="s">
        <v>720</v>
      </c>
      <c r="F570" s="31">
        <v>1200694758</v>
      </c>
      <c r="G570" s="38" t="s">
        <v>5184</v>
      </c>
    </row>
    <row r="571" spans="1:7" ht="15.75">
      <c r="A571" s="29" t="s">
        <v>6386</v>
      </c>
      <c r="B571" s="10" t="s">
        <v>5206</v>
      </c>
      <c r="C571" s="26" t="s">
        <v>6387</v>
      </c>
      <c r="D571" s="30">
        <v>7</v>
      </c>
      <c r="E571" s="73" t="s">
        <v>720</v>
      </c>
      <c r="F571" s="31">
        <v>1200694758</v>
      </c>
      <c r="G571" s="38" t="s">
        <v>5184</v>
      </c>
    </row>
    <row r="572" spans="1:7" ht="15.75">
      <c r="A572" s="29" t="s">
        <v>6388</v>
      </c>
      <c r="B572" s="10" t="s">
        <v>5206</v>
      </c>
      <c r="C572" s="26" t="s">
        <v>6389</v>
      </c>
      <c r="D572" s="30">
        <v>5</v>
      </c>
      <c r="E572" s="73" t="s">
        <v>720</v>
      </c>
      <c r="F572" s="31">
        <v>1200694758</v>
      </c>
      <c r="G572" s="38" t="s">
        <v>5184</v>
      </c>
    </row>
    <row r="573" spans="1:7" ht="15.75">
      <c r="A573" s="29" t="s">
        <v>6390</v>
      </c>
      <c r="B573" s="10" t="s">
        <v>5206</v>
      </c>
      <c r="C573" s="26" t="s">
        <v>6391</v>
      </c>
      <c r="D573" s="30">
        <v>13</v>
      </c>
      <c r="E573" s="73" t="s">
        <v>720</v>
      </c>
      <c r="F573" s="31">
        <v>1200694758</v>
      </c>
      <c r="G573" s="38" t="s">
        <v>5184</v>
      </c>
    </row>
    <row r="574" spans="1:7" ht="15.75">
      <c r="A574" s="29" t="s">
        <v>6392</v>
      </c>
      <c r="B574" s="10" t="s">
        <v>5206</v>
      </c>
      <c r="C574" s="26" t="s">
        <v>6393</v>
      </c>
      <c r="D574" s="30">
        <v>6</v>
      </c>
      <c r="E574" s="73" t="s">
        <v>720</v>
      </c>
      <c r="F574" s="31">
        <v>1200694758</v>
      </c>
      <c r="G574" s="38" t="s">
        <v>5184</v>
      </c>
    </row>
    <row r="575" spans="1:7" ht="15.75">
      <c r="A575" s="29" t="s">
        <v>6394</v>
      </c>
      <c r="B575" s="10" t="s">
        <v>5206</v>
      </c>
      <c r="C575" s="26" t="s">
        <v>6395</v>
      </c>
      <c r="D575" s="30">
        <v>144</v>
      </c>
      <c r="E575" s="73" t="s">
        <v>720</v>
      </c>
      <c r="F575" s="31">
        <v>1200694758</v>
      </c>
      <c r="G575" s="38" t="s">
        <v>5184</v>
      </c>
    </row>
    <row r="576" spans="1:7" ht="15.75">
      <c r="A576" s="44" t="s">
        <v>6396</v>
      </c>
      <c r="B576" s="10" t="s">
        <v>6273</v>
      </c>
      <c r="C576" s="54" t="s">
        <v>6397</v>
      </c>
      <c r="D576" s="9">
        <v>331</v>
      </c>
      <c r="E576" s="9" t="s">
        <v>1542</v>
      </c>
      <c r="F576" s="9">
        <v>109398073</v>
      </c>
      <c r="G576" s="67" t="s">
        <v>5194</v>
      </c>
    </row>
    <row r="577" spans="1:7" ht="15.75">
      <c r="A577" s="44" t="s">
        <v>6398</v>
      </c>
      <c r="B577" s="10" t="s">
        <v>5257</v>
      </c>
      <c r="C577" s="54" t="s">
        <v>6399</v>
      </c>
      <c r="D577" s="9">
        <v>117</v>
      </c>
      <c r="E577" s="9" t="s">
        <v>1558</v>
      </c>
      <c r="F577" s="9">
        <v>1001066495</v>
      </c>
      <c r="G577" s="67" t="s">
        <v>5194</v>
      </c>
    </row>
    <row r="578" spans="1:7" ht="15.75">
      <c r="A578" s="44" t="s">
        <v>6400</v>
      </c>
      <c r="B578" s="10" t="s">
        <v>5494</v>
      </c>
      <c r="C578" s="54" t="s">
        <v>6401</v>
      </c>
      <c r="D578" s="9">
        <v>192</v>
      </c>
      <c r="E578" s="9" t="s">
        <v>1569</v>
      </c>
      <c r="F578" s="9">
        <v>300645959</v>
      </c>
      <c r="G578" s="67" t="s">
        <v>5194</v>
      </c>
    </row>
    <row r="579" spans="1:7" ht="15.75">
      <c r="A579" s="44" t="s">
        <v>6402</v>
      </c>
      <c r="B579" s="10" t="s">
        <v>5494</v>
      </c>
      <c r="C579" s="54" t="s">
        <v>6403</v>
      </c>
      <c r="D579" s="9">
        <v>12</v>
      </c>
      <c r="E579" s="9" t="s">
        <v>1569</v>
      </c>
      <c r="F579" s="9">
        <v>300645959</v>
      </c>
      <c r="G579" s="67" t="s">
        <v>5194</v>
      </c>
    </row>
    <row r="580" spans="1:7" ht="15.75">
      <c r="A580" s="29" t="s">
        <v>6404</v>
      </c>
      <c r="B580" s="10" t="s">
        <v>5181</v>
      </c>
      <c r="C580" s="75" t="s">
        <v>6405</v>
      </c>
      <c r="D580" s="32">
        <v>114</v>
      </c>
      <c r="E580" s="73" t="s">
        <v>746</v>
      </c>
      <c r="F580" s="31">
        <v>10800026584</v>
      </c>
      <c r="G580" s="38" t="s">
        <v>5184</v>
      </c>
    </row>
    <row r="581" spans="1:7" ht="15.75">
      <c r="A581" s="29" t="s">
        <v>6406</v>
      </c>
      <c r="B581" s="10" t="s">
        <v>5181</v>
      </c>
      <c r="C581" s="75" t="s">
        <v>6407</v>
      </c>
      <c r="D581" s="32">
        <v>261</v>
      </c>
      <c r="E581" s="73" t="s">
        <v>746</v>
      </c>
      <c r="F581" s="31">
        <v>10800026584</v>
      </c>
      <c r="G581" s="38" t="s">
        <v>5184</v>
      </c>
    </row>
    <row r="582" spans="1:7" ht="15.75">
      <c r="A582" s="44" t="s">
        <v>6408</v>
      </c>
      <c r="B582" s="10" t="s">
        <v>6152</v>
      </c>
      <c r="C582" s="54" t="s">
        <v>6409</v>
      </c>
      <c r="D582" s="9">
        <v>149</v>
      </c>
      <c r="E582" s="9" t="s">
        <v>3459</v>
      </c>
      <c r="F582" s="9">
        <v>132226771</v>
      </c>
      <c r="G582" s="67" t="s">
        <v>5194</v>
      </c>
    </row>
    <row r="583" spans="1:7" ht="15.75">
      <c r="A583" s="44" t="s">
        <v>6410</v>
      </c>
      <c r="B583" s="10" t="s">
        <v>6152</v>
      </c>
      <c r="C583" s="54" t="s">
        <v>6411</v>
      </c>
      <c r="D583" s="9">
        <v>58</v>
      </c>
      <c r="E583" s="9" t="s">
        <v>3459</v>
      </c>
      <c r="F583" s="9">
        <v>132226771</v>
      </c>
      <c r="G583" s="67" t="s">
        <v>5194</v>
      </c>
    </row>
    <row r="584" spans="1:7" ht="15.75">
      <c r="A584" s="44" t="s">
        <v>6412</v>
      </c>
      <c r="B584" s="10" t="s">
        <v>6152</v>
      </c>
      <c r="C584" s="54" t="s">
        <v>6413</v>
      </c>
      <c r="D584" s="9">
        <v>36</v>
      </c>
      <c r="E584" s="9" t="s">
        <v>3459</v>
      </c>
      <c r="F584" s="9">
        <v>132226771</v>
      </c>
      <c r="G584" s="67" t="s">
        <v>5194</v>
      </c>
    </row>
    <row r="585" spans="1:7" ht="15.75">
      <c r="A585" s="44" t="s">
        <v>6414</v>
      </c>
      <c r="B585" s="10" t="s">
        <v>6152</v>
      </c>
      <c r="C585" s="54" t="s">
        <v>6415</v>
      </c>
      <c r="D585" s="9">
        <v>14</v>
      </c>
      <c r="E585" s="9" t="s">
        <v>3459</v>
      </c>
      <c r="F585" s="9">
        <v>132226771</v>
      </c>
      <c r="G585" s="67" t="s">
        <v>5194</v>
      </c>
    </row>
    <row r="586" spans="1:7" ht="15.75">
      <c r="A586" s="44" t="s">
        <v>6416</v>
      </c>
      <c r="B586" s="10" t="s">
        <v>6152</v>
      </c>
      <c r="C586" s="54" t="s">
        <v>6417</v>
      </c>
      <c r="D586" s="9">
        <v>12</v>
      </c>
      <c r="E586" s="9" t="s">
        <v>3459</v>
      </c>
      <c r="F586" s="9">
        <v>132226771</v>
      </c>
      <c r="G586" s="67" t="s">
        <v>5194</v>
      </c>
    </row>
    <row r="587" spans="1:7" ht="15.75">
      <c r="A587" s="29" t="s">
        <v>6418</v>
      </c>
      <c r="B587" s="10" t="s">
        <v>6419</v>
      </c>
      <c r="C587" s="26" t="s">
        <v>6420</v>
      </c>
      <c r="D587" s="30">
        <v>266</v>
      </c>
      <c r="E587" s="73" t="s">
        <v>760</v>
      </c>
      <c r="F587" s="31">
        <v>7600200997</v>
      </c>
      <c r="G587" s="38" t="s">
        <v>5184</v>
      </c>
    </row>
    <row r="588" spans="1:7" ht="15.75">
      <c r="A588" s="29" t="s">
        <v>6421</v>
      </c>
      <c r="B588" s="10" t="s">
        <v>6419</v>
      </c>
      <c r="C588" s="26" t="s">
        <v>6422</v>
      </c>
      <c r="D588" s="30">
        <v>201</v>
      </c>
      <c r="E588" s="73" t="s">
        <v>760</v>
      </c>
      <c r="F588" s="31">
        <v>7600200997</v>
      </c>
      <c r="G588" s="38" t="s">
        <v>5184</v>
      </c>
    </row>
    <row r="589" spans="1:7" ht="15.75">
      <c r="A589" s="44" t="s">
        <v>6423</v>
      </c>
      <c r="B589" s="10" t="s">
        <v>6003</v>
      </c>
      <c r="C589" s="54" t="s">
        <v>6424</v>
      </c>
      <c r="D589" s="11">
        <v>121</v>
      </c>
      <c r="E589" s="9" t="s">
        <v>3472</v>
      </c>
      <c r="F589" s="9">
        <v>131722261</v>
      </c>
      <c r="G589" s="67" t="s">
        <v>5194</v>
      </c>
    </row>
    <row r="590" spans="1:7" ht="15.75">
      <c r="A590" s="44" t="s">
        <v>6425</v>
      </c>
      <c r="B590" s="10" t="s">
        <v>6003</v>
      </c>
      <c r="C590" s="54" t="s">
        <v>6426</v>
      </c>
      <c r="D590" s="11">
        <v>96</v>
      </c>
      <c r="E590" s="9" t="s">
        <v>3472</v>
      </c>
      <c r="F590" s="9">
        <v>131722261</v>
      </c>
      <c r="G590" s="67" t="s">
        <v>5194</v>
      </c>
    </row>
    <row r="591" spans="1:7" ht="15.75">
      <c r="A591" s="44" t="s">
        <v>6427</v>
      </c>
      <c r="B591" s="10" t="s">
        <v>6003</v>
      </c>
      <c r="C591" s="54" t="s">
        <v>6428</v>
      </c>
      <c r="D591" s="11">
        <v>54</v>
      </c>
      <c r="E591" s="9" t="s">
        <v>3472</v>
      </c>
      <c r="F591" s="9">
        <v>131722261</v>
      </c>
      <c r="G591" s="67" t="s">
        <v>5194</v>
      </c>
    </row>
    <row r="592" spans="1:7" ht="15.75">
      <c r="A592" s="44" t="s">
        <v>6429</v>
      </c>
      <c r="B592" s="10" t="s">
        <v>6003</v>
      </c>
      <c r="C592" s="54" t="s">
        <v>6430</v>
      </c>
      <c r="D592" s="11">
        <v>16</v>
      </c>
      <c r="E592" s="9" t="s">
        <v>3472</v>
      </c>
      <c r="F592" s="9">
        <v>131722261</v>
      </c>
      <c r="G592" s="67" t="s">
        <v>5194</v>
      </c>
    </row>
    <row r="593" spans="1:7" ht="15.75">
      <c r="A593" s="44" t="s">
        <v>6431</v>
      </c>
      <c r="B593" s="10" t="s">
        <v>5471</v>
      </c>
      <c r="C593" s="54" t="s">
        <v>6432</v>
      </c>
      <c r="D593" s="9">
        <v>285</v>
      </c>
      <c r="E593" s="9" t="s">
        <v>3479</v>
      </c>
      <c r="F593" s="9">
        <v>131409725</v>
      </c>
      <c r="G593" s="67" t="s">
        <v>5194</v>
      </c>
    </row>
    <row r="594" spans="1:7" ht="15.75">
      <c r="A594" s="47" t="s">
        <v>6433</v>
      </c>
      <c r="B594" s="10" t="s">
        <v>6434</v>
      </c>
      <c r="C594" s="54" t="s">
        <v>6435</v>
      </c>
      <c r="D594" s="19">
        <v>82</v>
      </c>
      <c r="E594" s="9" t="s">
        <v>3489</v>
      </c>
      <c r="F594" s="9">
        <v>131889052</v>
      </c>
      <c r="G594" s="67" t="s">
        <v>5194</v>
      </c>
    </row>
    <row r="595" spans="1:7" ht="15.75">
      <c r="A595" s="47" t="s">
        <v>6436</v>
      </c>
      <c r="B595" s="10" t="s">
        <v>6434</v>
      </c>
      <c r="C595" s="54" t="s">
        <v>6437</v>
      </c>
      <c r="D595" s="19">
        <v>161</v>
      </c>
      <c r="E595" s="9" t="s">
        <v>3489</v>
      </c>
      <c r="F595" s="9">
        <v>131889052</v>
      </c>
      <c r="G595" s="67" t="s">
        <v>5194</v>
      </c>
    </row>
    <row r="596" spans="1:7" ht="15.75">
      <c r="A596" s="29" t="s">
        <v>6438</v>
      </c>
      <c r="B596" s="10" t="s">
        <v>6050</v>
      </c>
      <c r="C596" s="26" t="s">
        <v>6439</v>
      </c>
      <c r="D596" s="32">
        <v>354</v>
      </c>
      <c r="E596" s="73" t="s">
        <v>2441</v>
      </c>
      <c r="F596" s="31">
        <v>130557322</v>
      </c>
      <c r="G596" s="38" t="s">
        <v>5184</v>
      </c>
    </row>
    <row r="597" spans="1:7" ht="15.75">
      <c r="A597" s="33" t="s">
        <v>6440</v>
      </c>
      <c r="B597" s="10" t="s">
        <v>6050</v>
      </c>
      <c r="C597" s="26" t="s">
        <v>6441</v>
      </c>
      <c r="D597" s="34">
        <v>100</v>
      </c>
      <c r="E597" s="73" t="s">
        <v>2441</v>
      </c>
      <c r="F597" s="31">
        <v>130557322</v>
      </c>
      <c r="G597" s="38" t="s">
        <v>5184</v>
      </c>
    </row>
    <row r="598" spans="1:7" ht="15.75">
      <c r="A598" s="44" t="s">
        <v>6442</v>
      </c>
      <c r="B598" s="10" t="s">
        <v>5802</v>
      </c>
      <c r="C598" s="54" t="s">
        <v>6443</v>
      </c>
      <c r="D598" s="11">
        <v>397</v>
      </c>
      <c r="E598" s="9" t="s">
        <v>3500</v>
      </c>
      <c r="F598" s="9">
        <v>132143787</v>
      </c>
      <c r="G598" s="67" t="s">
        <v>5194</v>
      </c>
    </row>
    <row r="599" spans="1:7" ht="15.75">
      <c r="A599" s="29" t="s">
        <v>6444</v>
      </c>
      <c r="B599" s="10" t="s">
        <v>5408</v>
      </c>
      <c r="C599" s="26" t="s">
        <v>6445</v>
      </c>
      <c r="D599" s="30">
        <v>54</v>
      </c>
      <c r="E599" s="73" t="s">
        <v>2464</v>
      </c>
      <c r="F599" s="31">
        <v>130381216</v>
      </c>
      <c r="G599" s="38" t="s">
        <v>5184</v>
      </c>
    </row>
    <row r="600" spans="1:7" ht="15.75">
      <c r="A600" s="29" t="s">
        <v>6446</v>
      </c>
      <c r="B600" s="10" t="s">
        <v>5408</v>
      </c>
      <c r="C600" s="26" t="s">
        <v>6447</v>
      </c>
      <c r="D600" s="30">
        <v>29</v>
      </c>
      <c r="E600" s="73" t="s">
        <v>2464</v>
      </c>
      <c r="F600" s="31">
        <v>130381216</v>
      </c>
      <c r="G600" s="38" t="s">
        <v>5184</v>
      </c>
    </row>
    <row r="601" spans="1:7" ht="15.75">
      <c r="A601" s="29" t="s">
        <v>6448</v>
      </c>
      <c r="B601" s="10" t="s">
        <v>5408</v>
      </c>
      <c r="C601" s="26" t="s">
        <v>6449</v>
      </c>
      <c r="D601" s="30">
        <v>48</v>
      </c>
      <c r="E601" s="73" t="s">
        <v>2464</v>
      </c>
      <c r="F601" s="31">
        <v>130381216</v>
      </c>
      <c r="G601" s="38" t="s">
        <v>5184</v>
      </c>
    </row>
    <row r="602" spans="1:7" ht="15.75">
      <c r="A602" s="29" t="s">
        <v>6450</v>
      </c>
      <c r="B602" s="10" t="s">
        <v>5408</v>
      </c>
      <c r="C602" s="26" t="s">
        <v>6451</v>
      </c>
      <c r="D602" s="30">
        <v>26</v>
      </c>
      <c r="E602" s="73" t="s">
        <v>2464</v>
      </c>
      <c r="F602" s="31">
        <v>130381216</v>
      </c>
      <c r="G602" s="38" t="s">
        <v>5184</v>
      </c>
    </row>
    <row r="603" spans="1:7" ht="15.75">
      <c r="A603" s="29" t="s">
        <v>6452</v>
      </c>
      <c r="B603" s="10" t="s">
        <v>5408</v>
      </c>
      <c r="C603" s="26" t="s">
        <v>6453</v>
      </c>
      <c r="D603" s="30">
        <v>125</v>
      </c>
      <c r="E603" s="73" t="s">
        <v>2464</v>
      </c>
      <c r="F603" s="31">
        <v>130381216</v>
      </c>
      <c r="G603" s="38" t="s">
        <v>5184</v>
      </c>
    </row>
    <row r="604" spans="1:7" ht="15.75">
      <c r="A604" s="29" t="s">
        <v>6454</v>
      </c>
      <c r="B604" s="10" t="s">
        <v>5408</v>
      </c>
      <c r="C604" s="76" t="s">
        <v>6455</v>
      </c>
      <c r="D604" s="35">
        <v>89</v>
      </c>
      <c r="E604" s="73" t="s">
        <v>2464</v>
      </c>
      <c r="F604" s="31">
        <v>130381216</v>
      </c>
      <c r="G604" s="38" t="s">
        <v>5184</v>
      </c>
    </row>
    <row r="605" spans="1:7" ht="15.75">
      <c r="A605" s="44" t="s">
        <v>6456</v>
      </c>
      <c r="B605" s="10" t="s">
        <v>5930</v>
      </c>
      <c r="C605" s="54" t="s">
        <v>6457</v>
      </c>
      <c r="D605" s="9">
        <v>193</v>
      </c>
      <c r="E605" s="9" t="s">
        <v>3512</v>
      </c>
      <c r="F605" s="9">
        <v>132296303</v>
      </c>
      <c r="G605" s="67" t="s">
        <v>5194</v>
      </c>
    </row>
    <row r="606" spans="1:7" ht="15.75">
      <c r="A606" s="44" t="s">
        <v>6458</v>
      </c>
      <c r="B606" s="10" t="s">
        <v>6152</v>
      </c>
      <c r="C606" s="54" t="s">
        <v>6459</v>
      </c>
      <c r="D606" s="9">
        <v>267</v>
      </c>
      <c r="E606" s="9" t="s">
        <v>1578</v>
      </c>
      <c r="F606" s="9">
        <v>10700011751</v>
      </c>
      <c r="G606" s="67" t="s">
        <v>5194</v>
      </c>
    </row>
    <row r="607" spans="1:7" ht="15.75">
      <c r="A607" s="29" t="s">
        <v>6460</v>
      </c>
      <c r="B607" s="10" t="s">
        <v>5206</v>
      </c>
      <c r="C607" s="26" t="s">
        <v>6461</v>
      </c>
      <c r="D607" s="30">
        <v>187</v>
      </c>
      <c r="E607" s="73" t="s">
        <v>781</v>
      </c>
      <c r="F607" s="31">
        <v>108245606</v>
      </c>
      <c r="G607" s="38" t="s">
        <v>5184</v>
      </c>
    </row>
    <row r="608" spans="1:7" ht="15.75">
      <c r="A608" s="44" t="s">
        <v>6462</v>
      </c>
      <c r="B608" s="10" t="s">
        <v>5192</v>
      </c>
      <c r="C608" s="54" t="s">
        <v>6463</v>
      </c>
      <c r="D608" s="11">
        <v>27</v>
      </c>
      <c r="E608" s="9" t="s">
        <v>1579</v>
      </c>
      <c r="F608" s="9">
        <v>13600054467</v>
      </c>
      <c r="G608" s="67" t="s">
        <v>5194</v>
      </c>
    </row>
    <row r="609" spans="1:7" ht="15.75">
      <c r="A609" s="44" t="s">
        <v>6464</v>
      </c>
      <c r="B609" s="10" t="s">
        <v>5192</v>
      </c>
      <c r="C609" s="54" t="s">
        <v>6465</v>
      </c>
      <c r="D609" s="11">
        <v>23</v>
      </c>
      <c r="E609" s="9" t="s">
        <v>1579</v>
      </c>
      <c r="F609" s="9">
        <v>13600054467</v>
      </c>
      <c r="G609" s="67" t="s">
        <v>5194</v>
      </c>
    </row>
    <row r="610" spans="1:7" ht="15.75">
      <c r="A610" s="44" t="s">
        <v>6466</v>
      </c>
      <c r="B610" s="10" t="s">
        <v>5192</v>
      </c>
      <c r="C610" s="54" t="s">
        <v>6467</v>
      </c>
      <c r="D610" s="11">
        <v>51</v>
      </c>
      <c r="E610" s="9" t="s">
        <v>1579</v>
      </c>
      <c r="F610" s="9">
        <v>13600054467</v>
      </c>
      <c r="G610" s="67" t="s">
        <v>5194</v>
      </c>
    </row>
    <row r="611" spans="1:7" ht="15.75">
      <c r="A611" s="44" t="s">
        <v>6468</v>
      </c>
      <c r="B611" s="10" t="s">
        <v>5192</v>
      </c>
      <c r="C611" s="54" t="s">
        <v>6469</v>
      </c>
      <c r="D611" s="11">
        <v>69</v>
      </c>
      <c r="E611" s="9" t="s">
        <v>1579</v>
      </c>
      <c r="F611" s="9">
        <v>13600054467</v>
      </c>
      <c r="G611" s="67" t="s">
        <v>5194</v>
      </c>
    </row>
    <row r="612" spans="1:7" ht="15.75">
      <c r="A612" s="44" t="s">
        <v>6470</v>
      </c>
      <c r="B612" s="10" t="s">
        <v>5192</v>
      </c>
      <c r="C612" s="54" t="s">
        <v>6471</v>
      </c>
      <c r="D612" s="11">
        <v>15</v>
      </c>
      <c r="E612" s="9" t="s">
        <v>1579</v>
      </c>
      <c r="F612" s="9">
        <v>13600054467</v>
      </c>
      <c r="G612" s="67" t="s">
        <v>5194</v>
      </c>
    </row>
    <row r="613" spans="1:7" ht="15.75">
      <c r="A613" s="44" t="s">
        <v>6472</v>
      </c>
      <c r="B613" s="10" t="s">
        <v>5192</v>
      </c>
      <c r="C613" s="54" t="s">
        <v>6473</v>
      </c>
      <c r="D613" s="11">
        <v>14</v>
      </c>
      <c r="E613" s="9" t="s">
        <v>1579</v>
      </c>
      <c r="F613" s="9">
        <v>13600054467</v>
      </c>
      <c r="G613" s="67" t="s">
        <v>5194</v>
      </c>
    </row>
    <row r="614" spans="1:7" ht="15.75">
      <c r="A614" s="29" t="s">
        <v>6474</v>
      </c>
      <c r="B614" s="10" t="s">
        <v>5691</v>
      </c>
      <c r="C614" s="26" t="s">
        <v>6475</v>
      </c>
      <c r="D614" s="30">
        <v>78</v>
      </c>
      <c r="E614" s="73" t="s">
        <v>2476</v>
      </c>
      <c r="F614" s="31">
        <v>131269737</v>
      </c>
      <c r="G614" s="38" t="s">
        <v>5184</v>
      </c>
    </row>
    <row r="615" spans="1:7" ht="15.75">
      <c r="A615" s="29" t="s">
        <v>6476</v>
      </c>
      <c r="B615" s="10" t="s">
        <v>5691</v>
      </c>
      <c r="C615" s="26" t="s">
        <v>6477</v>
      </c>
      <c r="D615" s="30">
        <v>211</v>
      </c>
      <c r="E615" s="73" t="s">
        <v>2476</v>
      </c>
      <c r="F615" s="31">
        <v>131269737</v>
      </c>
      <c r="G615" s="38" t="s">
        <v>5184</v>
      </c>
    </row>
    <row r="616" spans="1:7" ht="15.75">
      <c r="A616" s="44" t="s">
        <v>6478</v>
      </c>
      <c r="B616" s="10" t="s">
        <v>5494</v>
      </c>
      <c r="C616" s="54" t="s">
        <v>6479</v>
      </c>
      <c r="D616" s="9">
        <v>41</v>
      </c>
      <c r="E616" s="9" t="s">
        <v>1594</v>
      </c>
      <c r="F616" s="9">
        <v>4900074610</v>
      </c>
      <c r="G616" s="67" t="s">
        <v>5194</v>
      </c>
    </row>
    <row r="617" spans="1:7" ht="15.75">
      <c r="A617" s="44" t="s">
        <v>6480</v>
      </c>
      <c r="B617" s="10" t="s">
        <v>5494</v>
      </c>
      <c r="C617" s="54" t="s">
        <v>6481</v>
      </c>
      <c r="D617" s="9">
        <v>138</v>
      </c>
      <c r="E617" s="9" t="s">
        <v>1594</v>
      </c>
      <c r="F617" s="9">
        <v>4900074610</v>
      </c>
      <c r="G617" s="67" t="s">
        <v>5194</v>
      </c>
    </row>
    <row r="618" spans="1:7" ht="15.75">
      <c r="A618" s="29" t="s">
        <v>6482</v>
      </c>
      <c r="B618" s="10" t="s">
        <v>6483</v>
      </c>
      <c r="C618" s="26" t="s">
        <v>6484</v>
      </c>
      <c r="D618" s="32">
        <v>30</v>
      </c>
      <c r="E618" s="73" t="s">
        <v>2490</v>
      </c>
      <c r="F618" s="31">
        <v>131046983</v>
      </c>
      <c r="G618" s="38" t="s">
        <v>5184</v>
      </c>
    </row>
    <row r="619" spans="1:7" ht="15.75">
      <c r="A619" s="29" t="s">
        <v>6485</v>
      </c>
      <c r="B619" s="10" t="s">
        <v>6483</v>
      </c>
      <c r="C619" s="26" t="s">
        <v>6486</v>
      </c>
      <c r="D619" s="32">
        <v>30</v>
      </c>
      <c r="E619" s="73" t="s">
        <v>2490</v>
      </c>
      <c r="F619" s="31">
        <v>131046983</v>
      </c>
      <c r="G619" s="38" t="s">
        <v>5184</v>
      </c>
    </row>
    <row r="620" spans="1:7" ht="15.75">
      <c r="A620" s="29" t="s">
        <v>6487</v>
      </c>
      <c r="B620" s="10" t="s">
        <v>6483</v>
      </c>
      <c r="C620" s="26" t="s">
        <v>6488</v>
      </c>
      <c r="D620" s="32">
        <v>15</v>
      </c>
      <c r="E620" s="73" t="s">
        <v>2490</v>
      </c>
      <c r="F620" s="31">
        <v>131046983</v>
      </c>
      <c r="G620" s="38" t="s">
        <v>5184</v>
      </c>
    </row>
    <row r="621" spans="1:7" ht="15.75">
      <c r="A621" s="29" t="s">
        <v>6489</v>
      </c>
      <c r="B621" s="10" t="s">
        <v>6483</v>
      </c>
      <c r="C621" s="26" t="s">
        <v>6490</v>
      </c>
      <c r="D621" s="32">
        <v>105</v>
      </c>
      <c r="E621" s="73" t="s">
        <v>2490</v>
      </c>
      <c r="F621" s="31">
        <v>131046983</v>
      </c>
      <c r="G621" s="38" t="s">
        <v>5184</v>
      </c>
    </row>
    <row r="622" spans="1:7" ht="15.75">
      <c r="A622" s="29" t="s">
        <v>6491</v>
      </c>
      <c r="B622" s="10" t="s">
        <v>6483</v>
      </c>
      <c r="C622" s="26" t="s">
        <v>6492</v>
      </c>
      <c r="D622" s="32">
        <v>15</v>
      </c>
      <c r="E622" s="73" t="s">
        <v>2490</v>
      </c>
      <c r="F622" s="31">
        <v>131046983</v>
      </c>
      <c r="G622" s="38" t="s">
        <v>5184</v>
      </c>
    </row>
    <row r="623" spans="1:7" ht="15.75">
      <c r="A623" s="29" t="s">
        <v>6493</v>
      </c>
      <c r="B623" s="10" t="s">
        <v>6483</v>
      </c>
      <c r="C623" s="26" t="s">
        <v>6494</v>
      </c>
      <c r="D623" s="32">
        <v>12</v>
      </c>
      <c r="E623" s="73" t="s">
        <v>2490</v>
      </c>
      <c r="F623" s="31">
        <v>131046983</v>
      </c>
      <c r="G623" s="38" t="s">
        <v>5184</v>
      </c>
    </row>
    <row r="624" spans="1:7" ht="15.75">
      <c r="A624" s="29" t="s">
        <v>6495</v>
      </c>
      <c r="B624" s="10" t="s">
        <v>6483</v>
      </c>
      <c r="C624" s="26" t="s">
        <v>6496</v>
      </c>
      <c r="D624" s="32">
        <v>54</v>
      </c>
      <c r="E624" s="73" t="s">
        <v>2490</v>
      </c>
      <c r="F624" s="31">
        <v>131046983</v>
      </c>
      <c r="G624" s="38" t="s">
        <v>5184</v>
      </c>
    </row>
    <row r="625" spans="1:7" ht="15.75">
      <c r="A625" s="29" t="s">
        <v>6497</v>
      </c>
      <c r="B625" s="10" t="s">
        <v>6483</v>
      </c>
      <c r="C625" s="26" t="s">
        <v>6498</v>
      </c>
      <c r="D625" s="32">
        <v>40</v>
      </c>
      <c r="E625" s="73" t="s">
        <v>2490</v>
      </c>
      <c r="F625" s="31">
        <v>131046983</v>
      </c>
      <c r="G625" s="38" t="s">
        <v>5184</v>
      </c>
    </row>
    <row r="626" spans="1:7" ht="15.75">
      <c r="A626" s="47" t="s">
        <v>6499</v>
      </c>
      <c r="B626" s="10" t="s">
        <v>6434</v>
      </c>
      <c r="C626" s="54" t="s">
        <v>6500</v>
      </c>
      <c r="D626" s="19">
        <v>64</v>
      </c>
      <c r="E626" s="9" t="s">
        <v>1601</v>
      </c>
      <c r="F626" s="9">
        <v>5100148740</v>
      </c>
      <c r="G626" s="67" t="s">
        <v>5194</v>
      </c>
    </row>
    <row r="627" spans="1:7" ht="15.75">
      <c r="A627" s="47" t="s">
        <v>6501</v>
      </c>
      <c r="B627" s="10" t="s">
        <v>6434</v>
      </c>
      <c r="C627" s="54" t="s">
        <v>6502</v>
      </c>
      <c r="D627" s="19">
        <v>166</v>
      </c>
      <c r="E627" s="9" t="s">
        <v>1601</v>
      </c>
      <c r="F627" s="9">
        <v>5100148740</v>
      </c>
      <c r="G627" s="67" t="s">
        <v>5194</v>
      </c>
    </row>
    <row r="628" spans="1:7" ht="15.75">
      <c r="A628" s="44" t="s">
        <v>6503</v>
      </c>
      <c r="B628" s="10" t="s">
        <v>5392</v>
      </c>
      <c r="C628" s="54" t="s">
        <v>6504</v>
      </c>
      <c r="D628" s="9">
        <v>125</v>
      </c>
      <c r="E628" s="9" t="s">
        <v>1614</v>
      </c>
      <c r="F628" s="9">
        <v>103810743</v>
      </c>
      <c r="G628" s="67" t="s">
        <v>5194</v>
      </c>
    </row>
    <row r="629" spans="1:7" ht="15.75">
      <c r="A629" s="44" t="s">
        <v>6505</v>
      </c>
      <c r="B629" s="10" t="s">
        <v>5392</v>
      </c>
      <c r="C629" s="54" t="s">
        <v>6506</v>
      </c>
      <c r="D629" s="9">
        <v>61</v>
      </c>
      <c r="E629" s="9" t="s">
        <v>1614</v>
      </c>
      <c r="F629" s="9">
        <v>103810743</v>
      </c>
      <c r="G629" s="67" t="s">
        <v>5194</v>
      </c>
    </row>
    <row r="630" spans="1:7" ht="15.75">
      <c r="A630" s="44" t="s">
        <v>6507</v>
      </c>
      <c r="B630" s="10" t="s">
        <v>5471</v>
      </c>
      <c r="C630" s="54" t="s">
        <v>6508</v>
      </c>
      <c r="D630" s="9">
        <v>256</v>
      </c>
      <c r="E630" s="9" t="s">
        <v>3521</v>
      </c>
      <c r="F630" s="9">
        <v>132079434</v>
      </c>
      <c r="G630" s="67" t="s">
        <v>5194</v>
      </c>
    </row>
    <row r="631" spans="1:7" ht="15.75">
      <c r="A631" s="49" t="s">
        <v>6509</v>
      </c>
      <c r="B631" s="10" t="s">
        <v>6510</v>
      </c>
      <c r="C631" s="54" t="s">
        <v>6511</v>
      </c>
      <c r="D631" s="9">
        <v>252</v>
      </c>
      <c r="E631" s="9" t="s">
        <v>3522</v>
      </c>
      <c r="F631" s="9">
        <v>132262336</v>
      </c>
      <c r="G631" s="67" t="s">
        <v>5194</v>
      </c>
    </row>
    <row r="632" spans="1:7" ht="15.75">
      <c r="A632" s="44" t="s">
        <v>6512</v>
      </c>
      <c r="B632" s="10" t="s">
        <v>5590</v>
      </c>
      <c r="C632" s="54" t="s">
        <v>6513</v>
      </c>
      <c r="D632" s="9">
        <v>135</v>
      </c>
      <c r="E632" s="9" t="s">
        <v>1627</v>
      </c>
      <c r="F632" s="9">
        <v>10600057086</v>
      </c>
      <c r="G632" s="67" t="s">
        <v>5194</v>
      </c>
    </row>
    <row r="633" spans="1:7" ht="15.75">
      <c r="A633" s="44" t="s">
        <v>6514</v>
      </c>
      <c r="B633" s="10" t="s">
        <v>5590</v>
      </c>
      <c r="C633" s="54" t="s">
        <v>6515</v>
      </c>
      <c r="D633" s="9">
        <v>75</v>
      </c>
      <c r="E633" s="9" t="s">
        <v>1627</v>
      </c>
      <c r="F633" s="9">
        <v>10600057086</v>
      </c>
      <c r="G633" s="67" t="s">
        <v>5194</v>
      </c>
    </row>
    <row r="634" spans="1:7" ht="15.75">
      <c r="A634" s="49" t="s">
        <v>6516</v>
      </c>
      <c r="B634" s="10" t="s">
        <v>5590</v>
      </c>
      <c r="C634" s="54" t="s">
        <v>6517</v>
      </c>
      <c r="D634" s="9">
        <v>79</v>
      </c>
      <c r="E634" s="9" t="s">
        <v>1627</v>
      </c>
      <c r="F634" s="9">
        <v>10600057086</v>
      </c>
      <c r="G634" s="67" t="s">
        <v>5194</v>
      </c>
    </row>
    <row r="635" spans="1:7" ht="15.75">
      <c r="A635" s="29" t="s">
        <v>6518</v>
      </c>
      <c r="B635" s="10" t="s">
        <v>5263</v>
      </c>
      <c r="C635" s="26" t="s">
        <v>6519</v>
      </c>
      <c r="D635" s="32">
        <v>254</v>
      </c>
      <c r="E635" s="73" t="s">
        <v>800</v>
      </c>
      <c r="F635" s="31">
        <v>1800028647</v>
      </c>
      <c r="G635" s="38" t="s">
        <v>5184</v>
      </c>
    </row>
    <row r="636" spans="1:7" ht="15.75">
      <c r="A636" s="44" t="s">
        <v>6520</v>
      </c>
      <c r="B636" s="10" t="s">
        <v>5360</v>
      </c>
      <c r="C636" s="54" t="s">
        <v>6521</v>
      </c>
      <c r="D636" s="11">
        <v>292</v>
      </c>
      <c r="E636" s="9" t="s">
        <v>1639</v>
      </c>
      <c r="F636" s="9">
        <v>13800059068</v>
      </c>
      <c r="G636" s="67" t="s">
        <v>5194</v>
      </c>
    </row>
    <row r="637" spans="1:7" ht="15.75">
      <c r="A637" s="44" t="s">
        <v>6522</v>
      </c>
      <c r="B637" s="10" t="s">
        <v>5740</v>
      </c>
      <c r="C637" s="54" t="s">
        <v>6523</v>
      </c>
      <c r="D637" s="9">
        <v>318</v>
      </c>
      <c r="E637" s="9" t="s">
        <v>3523</v>
      </c>
      <c r="F637" s="9">
        <v>131702432</v>
      </c>
      <c r="G637" s="67" t="s">
        <v>5194</v>
      </c>
    </row>
    <row r="638" spans="1:7" ht="15.75">
      <c r="A638" s="44" t="s">
        <v>6524</v>
      </c>
      <c r="B638" s="10" t="s">
        <v>5910</v>
      </c>
      <c r="C638" s="54" t="s">
        <v>6525</v>
      </c>
      <c r="D638" s="11">
        <v>114</v>
      </c>
      <c r="E638" s="9" t="s">
        <v>3534</v>
      </c>
      <c r="F638" s="9">
        <v>132221397</v>
      </c>
      <c r="G638" s="67" t="s">
        <v>5194</v>
      </c>
    </row>
    <row r="639" spans="1:7" ht="15.75">
      <c r="A639" s="44" t="s">
        <v>6526</v>
      </c>
      <c r="B639" s="10" t="s">
        <v>5910</v>
      </c>
      <c r="C639" s="54" t="s">
        <v>6527</v>
      </c>
      <c r="D639" s="11">
        <v>135</v>
      </c>
      <c r="E639" s="9" t="s">
        <v>3534</v>
      </c>
      <c r="F639" s="9">
        <v>132221397</v>
      </c>
      <c r="G639" s="67" t="s">
        <v>5194</v>
      </c>
    </row>
    <row r="640" spans="1:7" ht="15.75">
      <c r="A640" s="44" t="s">
        <v>6528</v>
      </c>
      <c r="B640" s="10" t="s">
        <v>5910</v>
      </c>
      <c r="C640" s="54" t="s">
        <v>6529</v>
      </c>
      <c r="D640" s="11">
        <v>19</v>
      </c>
      <c r="E640" s="9" t="s">
        <v>3534</v>
      </c>
      <c r="F640" s="9">
        <v>132221397</v>
      </c>
      <c r="G640" s="67" t="s">
        <v>5194</v>
      </c>
    </row>
    <row r="641" spans="1:7" ht="15.75">
      <c r="A641" s="29" t="s">
        <v>6530</v>
      </c>
      <c r="B641" s="10" t="s">
        <v>5691</v>
      </c>
      <c r="C641" s="26" t="s">
        <v>6531</v>
      </c>
      <c r="D641" s="30">
        <v>71</v>
      </c>
      <c r="E641" s="73" t="s">
        <v>2500</v>
      </c>
      <c r="F641" s="31">
        <v>130276072</v>
      </c>
      <c r="G641" s="38" t="s">
        <v>5184</v>
      </c>
    </row>
    <row r="642" spans="1:7" ht="15.75">
      <c r="A642" s="29" t="s">
        <v>6532</v>
      </c>
      <c r="B642" s="10" t="s">
        <v>5691</v>
      </c>
      <c r="C642" s="26" t="s">
        <v>6533</v>
      </c>
      <c r="D642" s="30">
        <v>62</v>
      </c>
      <c r="E642" s="73" t="s">
        <v>2500</v>
      </c>
      <c r="F642" s="31">
        <v>130276072</v>
      </c>
      <c r="G642" s="38" t="s">
        <v>5184</v>
      </c>
    </row>
    <row r="643" spans="1:7" ht="15.75">
      <c r="A643" s="29" t="s">
        <v>6534</v>
      </c>
      <c r="B643" s="10" t="s">
        <v>5691</v>
      </c>
      <c r="C643" s="26" t="s">
        <v>6535</v>
      </c>
      <c r="D643" s="30">
        <v>13</v>
      </c>
      <c r="E643" s="73" t="s">
        <v>2500</v>
      </c>
      <c r="F643" s="31">
        <v>130276072</v>
      </c>
      <c r="G643" s="38" t="s">
        <v>5184</v>
      </c>
    </row>
    <row r="644" spans="1:7" ht="15.75">
      <c r="A644" s="29" t="s">
        <v>6536</v>
      </c>
      <c r="B644" s="10" t="s">
        <v>5691</v>
      </c>
      <c r="C644" s="26" t="s">
        <v>6537</v>
      </c>
      <c r="D644" s="30">
        <v>66</v>
      </c>
      <c r="E644" s="73" t="s">
        <v>2500</v>
      </c>
      <c r="F644" s="31">
        <v>130276072</v>
      </c>
      <c r="G644" s="38" t="s">
        <v>5184</v>
      </c>
    </row>
    <row r="645" spans="1:7" ht="15.75">
      <c r="A645" s="29" t="s">
        <v>6538</v>
      </c>
      <c r="B645" s="10" t="s">
        <v>5691</v>
      </c>
      <c r="C645" s="26" t="s">
        <v>6539</v>
      </c>
      <c r="D645" s="30">
        <v>99</v>
      </c>
      <c r="E645" s="73" t="s">
        <v>2500</v>
      </c>
      <c r="F645" s="31">
        <v>130276072</v>
      </c>
      <c r="G645" s="38" t="s">
        <v>5184</v>
      </c>
    </row>
    <row r="646" spans="1:7" ht="15.75">
      <c r="A646" s="44" t="s">
        <v>6540</v>
      </c>
      <c r="B646" s="10" t="s">
        <v>6541</v>
      </c>
      <c r="C646" s="54" t="s">
        <v>6542</v>
      </c>
      <c r="D646" s="11">
        <v>33</v>
      </c>
      <c r="E646" s="9" t="s">
        <v>1650</v>
      </c>
      <c r="F646" s="9">
        <v>106912009</v>
      </c>
      <c r="G646" s="67" t="s">
        <v>5194</v>
      </c>
    </row>
    <row r="647" spans="1:7" ht="15.75">
      <c r="A647" s="44" t="s">
        <v>6543</v>
      </c>
      <c r="B647" s="10" t="s">
        <v>6541</v>
      </c>
      <c r="C647" s="54" t="s">
        <v>6544</v>
      </c>
      <c r="D647" s="11">
        <v>34</v>
      </c>
      <c r="E647" s="9" t="s">
        <v>1650</v>
      </c>
      <c r="F647" s="9">
        <v>106912009</v>
      </c>
      <c r="G647" s="67" t="s">
        <v>5194</v>
      </c>
    </row>
    <row r="648" spans="1:7" ht="15.75">
      <c r="A648" s="44" t="s">
        <v>6545</v>
      </c>
      <c r="B648" s="10" t="s">
        <v>6541</v>
      </c>
      <c r="C648" s="54" t="s">
        <v>6546</v>
      </c>
      <c r="D648" s="11">
        <v>21</v>
      </c>
      <c r="E648" s="9" t="s">
        <v>1650</v>
      </c>
      <c r="F648" s="9">
        <v>106912009</v>
      </c>
      <c r="G648" s="67" t="s">
        <v>5194</v>
      </c>
    </row>
    <row r="649" spans="1:7" ht="15.75">
      <c r="A649" s="44" t="s">
        <v>6547</v>
      </c>
      <c r="B649" s="10" t="s">
        <v>6541</v>
      </c>
      <c r="C649" s="54" t="s">
        <v>6548</v>
      </c>
      <c r="D649" s="11">
        <v>14</v>
      </c>
      <c r="E649" s="9" t="s">
        <v>1650</v>
      </c>
      <c r="F649" s="9">
        <v>106912009</v>
      </c>
      <c r="G649" s="67" t="s">
        <v>5194</v>
      </c>
    </row>
    <row r="650" spans="1:7" ht="15.75">
      <c r="A650" s="44" t="s">
        <v>6549</v>
      </c>
      <c r="B650" s="10" t="s">
        <v>6541</v>
      </c>
      <c r="C650" s="54" t="s">
        <v>6550</v>
      </c>
      <c r="D650" s="11">
        <v>19</v>
      </c>
      <c r="E650" s="9" t="s">
        <v>1650</v>
      </c>
      <c r="F650" s="9">
        <v>106912009</v>
      </c>
      <c r="G650" s="67" t="s">
        <v>5194</v>
      </c>
    </row>
    <row r="651" spans="1:7" ht="15.75">
      <c r="A651" s="44" t="s">
        <v>6551</v>
      </c>
      <c r="B651" s="10" t="s">
        <v>6541</v>
      </c>
      <c r="C651" s="54" t="s">
        <v>6552</v>
      </c>
      <c r="D651" s="11">
        <v>102</v>
      </c>
      <c r="E651" s="9" t="s">
        <v>1650</v>
      </c>
      <c r="F651" s="9">
        <v>106912009</v>
      </c>
      <c r="G651" s="67" t="s">
        <v>5194</v>
      </c>
    </row>
    <row r="652" spans="1:7" ht="15.75">
      <c r="A652" s="44" t="s">
        <v>6553</v>
      </c>
      <c r="B652" s="10" t="s">
        <v>6541</v>
      </c>
      <c r="C652" s="54" t="s">
        <v>6554</v>
      </c>
      <c r="D652" s="11">
        <v>100</v>
      </c>
      <c r="E652" s="9" t="s">
        <v>1650</v>
      </c>
      <c r="F652" s="9">
        <v>106912009</v>
      </c>
      <c r="G652" s="67" t="s">
        <v>5194</v>
      </c>
    </row>
    <row r="653" spans="1:7" ht="15.75">
      <c r="A653" s="44" t="s">
        <v>6555</v>
      </c>
      <c r="B653" s="10" t="s">
        <v>5686</v>
      </c>
      <c r="C653" s="54" t="s">
        <v>6556</v>
      </c>
      <c r="D653" s="11">
        <v>161</v>
      </c>
      <c r="E653" s="9" t="s">
        <v>3541</v>
      </c>
      <c r="F653" s="9">
        <v>132235924</v>
      </c>
      <c r="G653" s="67" t="s">
        <v>5194</v>
      </c>
    </row>
    <row r="654" spans="1:7" ht="15.75">
      <c r="A654" s="44" t="s">
        <v>6557</v>
      </c>
      <c r="B654" s="10" t="s">
        <v>5686</v>
      </c>
      <c r="C654" s="54" t="s">
        <v>6558</v>
      </c>
      <c r="D654" s="11">
        <v>86</v>
      </c>
      <c r="E654" s="9" t="s">
        <v>3541</v>
      </c>
      <c r="F654" s="9">
        <v>132235924</v>
      </c>
      <c r="G654" s="67" t="s">
        <v>5194</v>
      </c>
    </row>
    <row r="655" spans="1:7" ht="15.75">
      <c r="A655" s="44" t="s">
        <v>6559</v>
      </c>
      <c r="B655" s="10" t="s">
        <v>5686</v>
      </c>
      <c r="C655" s="54" t="s">
        <v>6560</v>
      </c>
      <c r="D655" s="11">
        <v>30</v>
      </c>
      <c r="E655" s="9" t="s">
        <v>3541</v>
      </c>
      <c r="F655" s="9">
        <v>132235924</v>
      </c>
      <c r="G655" s="67" t="s">
        <v>5194</v>
      </c>
    </row>
    <row r="656" spans="1:7" ht="15.75">
      <c r="A656" s="44" t="s">
        <v>6561</v>
      </c>
      <c r="B656" s="10" t="s">
        <v>5686</v>
      </c>
      <c r="C656" s="54" t="s">
        <v>6562</v>
      </c>
      <c r="D656" s="11">
        <v>5</v>
      </c>
      <c r="E656" s="9" t="s">
        <v>3541</v>
      </c>
      <c r="F656" s="9">
        <v>132235924</v>
      </c>
      <c r="G656" s="67" t="s">
        <v>5194</v>
      </c>
    </row>
    <row r="657" spans="1:7" ht="15.75">
      <c r="A657" s="44" t="s">
        <v>6563</v>
      </c>
      <c r="B657" s="10" t="s">
        <v>5686</v>
      </c>
      <c r="C657" s="54" t="s">
        <v>6564</v>
      </c>
      <c r="D657" s="11">
        <v>31</v>
      </c>
      <c r="E657" s="9" t="s">
        <v>3541</v>
      </c>
      <c r="F657" s="9">
        <v>132235924</v>
      </c>
      <c r="G657" s="67" t="s">
        <v>5194</v>
      </c>
    </row>
    <row r="658" spans="1:7" ht="15.75">
      <c r="A658" s="44" t="s">
        <v>6565</v>
      </c>
      <c r="B658" s="10" t="s">
        <v>6566</v>
      </c>
      <c r="C658" s="54" t="s">
        <v>6567</v>
      </c>
      <c r="D658" s="11">
        <v>119</v>
      </c>
      <c r="E658" s="9" t="s">
        <v>3551</v>
      </c>
      <c r="F658" s="9">
        <v>131345182</v>
      </c>
      <c r="G658" s="67" t="s">
        <v>5194</v>
      </c>
    </row>
    <row r="659" spans="1:7" ht="15.75">
      <c r="A659" s="44" t="s">
        <v>6568</v>
      </c>
      <c r="B659" s="10" t="s">
        <v>6566</v>
      </c>
      <c r="C659" s="54" t="s">
        <v>6569</v>
      </c>
      <c r="D659" s="11">
        <v>84</v>
      </c>
      <c r="E659" s="9" t="s">
        <v>3551</v>
      </c>
      <c r="F659" s="9">
        <v>131345182</v>
      </c>
      <c r="G659" s="67" t="s">
        <v>5194</v>
      </c>
    </row>
    <row r="660" spans="1:7" ht="15.75">
      <c r="A660" s="44" t="s">
        <v>6570</v>
      </c>
      <c r="B660" s="10" t="s">
        <v>6566</v>
      </c>
      <c r="C660" s="54" t="s">
        <v>6571</v>
      </c>
      <c r="D660" s="11">
        <v>80</v>
      </c>
      <c r="E660" s="9" t="s">
        <v>3551</v>
      </c>
      <c r="F660" s="9">
        <v>131345182</v>
      </c>
      <c r="G660" s="67" t="s">
        <v>5194</v>
      </c>
    </row>
    <row r="661" spans="1:7" ht="15.75">
      <c r="A661" s="44" t="s">
        <v>6572</v>
      </c>
      <c r="B661" s="10" t="s">
        <v>6566</v>
      </c>
      <c r="C661" s="54" t="s">
        <v>6573</v>
      </c>
      <c r="D661" s="11">
        <v>54</v>
      </c>
      <c r="E661" s="9" t="s">
        <v>3551</v>
      </c>
      <c r="F661" s="9">
        <v>131345182</v>
      </c>
      <c r="G661" s="67" t="s">
        <v>5194</v>
      </c>
    </row>
    <row r="662" spans="1:7" ht="15.75">
      <c r="A662" s="44" t="s">
        <v>6574</v>
      </c>
      <c r="B662" s="10" t="s">
        <v>6566</v>
      </c>
      <c r="C662" s="54" t="s">
        <v>6575</v>
      </c>
      <c r="D662" s="11">
        <v>5</v>
      </c>
      <c r="E662" s="9" t="s">
        <v>3551</v>
      </c>
      <c r="F662" s="9">
        <v>131345182</v>
      </c>
      <c r="G662" s="67" t="s">
        <v>5194</v>
      </c>
    </row>
    <row r="663" spans="1:7" ht="15.75">
      <c r="A663" s="29" t="s">
        <v>6576</v>
      </c>
      <c r="B663" s="10" t="s">
        <v>5408</v>
      </c>
      <c r="C663" s="26" t="s">
        <v>6577</v>
      </c>
      <c r="D663" s="30">
        <v>252</v>
      </c>
      <c r="E663" s="36" t="s">
        <v>2521</v>
      </c>
      <c r="F663" s="36">
        <v>132305592</v>
      </c>
      <c r="G663" s="38" t="s">
        <v>5184</v>
      </c>
    </row>
    <row r="664" spans="1:7" ht="15.75">
      <c r="A664" s="44" t="s">
        <v>6578</v>
      </c>
      <c r="B664" s="10" t="s">
        <v>5686</v>
      </c>
      <c r="C664" s="54" t="s">
        <v>6579</v>
      </c>
      <c r="D664" s="11">
        <v>259</v>
      </c>
      <c r="E664" s="9" t="s">
        <v>3562</v>
      </c>
      <c r="F664" s="9">
        <v>132213947</v>
      </c>
      <c r="G664" s="67" t="s">
        <v>5194</v>
      </c>
    </row>
    <row r="665" spans="1:7" ht="15.75">
      <c r="A665" s="44" t="s">
        <v>6580</v>
      </c>
      <c r="B665" s="10" t="s">
        <v>5321</v>
      </c>
      <c r="C665" s="54" t="s">
        <v>6581</v>
      </c>
      <c r="D665" s="9">
        <v>8</v>
      </c>
      <c r="E665" s="9" t="s">
        <v>3573</v>
      </c>
      <c r="F665" s="9">
        <v>132079282</v>
      </c>
      <c r="G665" s="67" t="s">
        <v>5194</v>
      </c>
    </row>
    <row r="666" spans="1:7" ht="15.75">
      <c r="A666" s="44" t="s">
        <v>6582</v>
      </c>
      <c r="B666" s="10" t="s">
        <v>5321</v>
      </c>
      <c r="C666" s="54" t="s">
        <v>6583</v>
      </c>
      <c r="D666" s="9">
        <v>80</v>
      </c>
      <c r="E666" s="9" t="s">
        <v>3573</v>
      </c>
      <c r="F666" s="9">
        <v>132079282</v>
      </c>
      <c r="G666" s="67" t="s">
        <v>5194</v>
      </c>
    </row>
    <row r="667" spans="1:7" ht="15.75">
      <c r="A667" s="44" t="s">
        <v>6584</v>
      </c>
      <c r="B667" s="10" t="s">
        <v>5321</v>
      </c>
      <c r="C667" s="54" t="s">
        <v>5234</v>
      </c>
      <c r="D667" s="9">
        <v>11</v>
      </c>
      <c r="E667" s="9" t="s">
        <v>3573</v>
      </c>
      <c r="F667" s="9">
        <v>132079282</v>
      </c>
      <c r="G667" s="67" t="s">
        <v>5194</v>
      </c>
    </row>
    <row r="668" spans="1:7" ht="15.75">
      <c r="A668" s="44" t="s">
        <v>6585</v>
      </c>
      <c r="B668" s="10" t="s">
        <v>5321</v>
      </c>
      <c r="C668" s="54" t="s">
        <v>6411</v>
      </c>
      <c r="D668" s="9">
        <v>5</v>
      </c>
      <c r="E668" s="9" t="s">
        <v>3573</v>
      </c>
      <c r="F668" s="9">
        <v>132079282</v>
      </c>
      <c r="G668" s="67" t="s">
        <v>5194</v>
      </c>
    </row>
    <row r="669" spans="1:7" ht="15.75">
      <c r="A669" s="29" t="s">
        <v>6586</v>
      </c>
      <c r="B669" s="10" t="s">
        <v>6050</v>
      </c>
      <c r="C669" s="26" t="s">
        <v>6587</v>
      </c>
      <c r="D669" s="32">
        <v>442</v>
      </c>
      <c r="E669" s="73" t="s">
        <v>814</v>
      </c>
      <c r="F669" s="31">
        <v>1000585677</v>
      </c>
      <c r="G669" s="38" t="s">
        <v>5184</v>
      </c>
    </row>
    <row r="670" spans="1:7" ht="15.75">
      <c r="A670" s="29" t="s">
        <v>6588</v>
      </c>
      <c r="B670" s="10" t="s">
        <v>5735</v>
      </c>
      <c r="C670" s="26" t="s">
        <v>6589</v>
      </c>
      <c r="D670" s="30">
        <v>309</v>
      </c>
      <c r="E670" s="73" t="s">
        <v>2527</v>
      </c>
      <c r="F670" s="31">
        <v>131233724</v>
      </c>
      <c r="G670" s="38" t="s">
        <v>5184</v>
      </c>
    </row>
    <row r="671" spans="1:7" ht="15.75">
      <c r="A671" s="44" t="s">
        <v>6590</v>
      </c>
      <c r="B671" s="10" t="s">
        <v>5355</v>
      </c>
      <c r="C671" s="54" t="s">
        <v>6591</v>
      </c>
      <c r="D671" s="11">
        <v>95</v>
      </c>
      <c r="E671" s="9" t="s">
        <v>1664</v>
      </c>
      <c r="F671" s="9">
        <v>113953491</v>
      </c>
      <c r="G671" s="67" t="s">
        <v>5194</v>
      </c>
    </row>
    <row r="672" spans="1:7" ht="15.75">
      <c r="A672" s="44" t="s">
        <v>6592</v>
      </c>
      <c r="B672" s="10" t="s">
        <v>5355</v>
      </c>
      <c r="C672" s="54" t="s">
        <v>6593</v>
      </c>
      <c r="D672" s="11">
        <v>58</v>
      </c>
      <c r="E672" s="9" t="s">
        <v>1664</v>
      </c>
      <c r="F672" s="9">
        <v>113953491</v>
      </c>
      <c r="G672" s="67" t="s">
        <v>5194</v>
      </c>
    </row>
    <row r="673" spans="1:7" ht="15.75">
      <c r="A673" s="44" t="s">
        <v>6594</v>
      </c>
      <c r="B673" s="10" t="s">
        <v>5355</v>
      </c>
      <c r="C673" s="54" t="s">
        <v>6595</v>
      </c>
      <c r="D673" s="8">
        <v>47</v>
      </c>
      <c r="E673" s="9" t="s">
        <v>1664</v>
      </c>
      <c r="F673" s="9">
        <v>113953491</v>
      </c>
      <c r="G673" s="67" t="s">
        <v>5194</v>
      </c>
    </row>
    <row r="674" spans="1:7" ht="15.75">
      <c r="A674" s="44" t="s">
        <v>6596</v>
      </c>
      <c r="B674" s="10" t="s">
        <v>5355</v>
      </c>
      <c r="C674" s="54" t="s">
        <v>6597</v>
      </c>
      <c r="D674" s="11">
        <v>58</v>
      </c>
      <c r="E674" s="9" t="s">
        <v>1664</v>
      </c>
      <c r="F674" s="9">
        <v>113953491</v>
      </c>
      <c r="G674" s="67" t="s">
        <v>5194</v>
      </c>
    </row>
    <row r="675" spans="1:7" ht="15.75">
      <c r="A675" s="44" t="s">
        <v>6598</v>
      </c>
      <c r="B675" s="10" t="s">
        <v>5277</v>
      </c>
      <c r="C675" s="54" t="s">
        <v>6599</v>
      </c>
      <c r="D675" s="11">
        <v>16</v>
      </c>
      <c r="E675" s="9" t="s">
        <v>3586</v>
      </c>
      <c r="F675" s="9">
        <v>130981061</v>
      </c>
      <c r="G675" s="67" t="s">
        <v>5194</v>
      </c>
    </row>
    <row r="676" spans="1:7" ht="15.75">
      <c r="A676" s="44" t="s">
        <v>6600</v>
      </c>
      <c r="B676" s="10" t="s">
        <v>5277</v>
      </c>
      <c r="C676" s="54" t="s">
        <v>6601</v>
      </c>
      <c r="D676" s="11">
        <v>38</v>
      </c>
      <c r="E676" s="9" t="s">
        <v>3586</v>
      </c>
      <c r="F676" s="9">
        <v>130981061</v>
      </c>
      <c r="G676" s="67" t="s">
        <v>5194</v>
      </c>
    </row>
    <row r="677" spans="1:7" ht="15.75">
      <c r="A677" s="44" t="s">
        <v>6602</v>
      </c>
      <c r="B677" s="10" t="s">
        <v>5277</v>
      </c>
      <c r="C677" s="54" t="s">
        <v>6603</v>
      </c>
      <c r="D677" s="11">
        <v>22</v>
      </c>
      <c r="E677" s="9" t="s">
        <v>3586</v>
      </c>
      <c r="F677" s="9">
        <v>130981061</v>
      </c>
      <c r="G677" s="67" t="s">
        <v>5194</v>
      </c>
    </row>
    <row r="678" spans="1:7" ht="15.75">
      <c r="A678" s="44" t="s">
        <v>6604</v>
      </c>
      <c r="B678" s="10" t="s">
        <v>5277</v>
      </c>
      <c r="C678" s="54" t="s">
        <v>6605</v>
      </c>
      <c r="D678" s="11">
        <v>84</v>
      </c>
      <c r="E678" s="9" t="s">
        <v>3586</v>
      </c>
      <c r="F678" s="9">
        <v>130981061</v>
      </c>
      <c r="G678" s="67" t="s">
        <v>5194</v>
      </c>
    </row>
    <row r="679" spans="1:7" ht="15.75">
      <c r="A679" s="29" t="s">
        <v>6606</v>
      </c>
      <c r="B679" s="10" t="s">
        <v>5989</v>
      </c>
      <c r="C679" s="26" t="s">
        <v>6607</v>
      </c>
      <c r="D679" s="32">
        <v>147</v>
      </c>
      <c r="E679" s="73" t="s">
        <v>832</v>
      </c>
      <c r="F679" s="31">
        <v>22500451764</v>
      </c>
      <c r="G679" s="38" t="s">
        <v>5184</v>
      </c>
    </row>
    <row r="680" spans="1:7" ht="15.75">
      <c r="A680" s="29" t="s">
        <v>6608</v>
      </c>
      <c r="B680" s="10" t="s">
        <v>5989</v>
      </c>
      <c r="C680" s="26" t="s">
        <v>6609</v>
      </c>
      <c r="D680" s="32">
        <v>72</v>
      </c>
      <c r="E680" s="73" t="s">
        <v>832</v>
      </c>
      <c r="F680" s="31">
        <v>22500451764</v>
      </c>
      <c r="G680" s="38" t="s">
        <v>5184</v>
      </c>
    </row>
    <row r="681" spans="1:7" ht="15.75">
      <c r="A681" s="29" t="s">
        <v>6610</v>
      </c>
      <c r="B681" s="10" t="s">
        <v>5989</v>
      </c>
      <c r="C681" s="26" t="s">
        <v>6611</v>
      </c>
      <c r="D681" s="32">
        <v>70</v>
      </c>
      <c r="E681" s="73" t="s">
        <v>832</v>
      </c>
      <c r="F681" s="31">
        <v>22500451764</v>
      </c>
      <c r="G681" s="38" t="s">
        <v>5184</v>
      </c>
    </row>
    <row r="682" spans="1:7" ht="15.75">
      <c r="A682" s="29" t="s">
        <v>6612</v>
      </c>
      <c r="B682" s="10" t="s">
        <v>5735</v>
      </c>
      <c r="C682" s="76" t="s">
        <v>6186</v>
      </c>
      <c r="D682" s="30">
        <v>180</v>
      </c>
      <c r="E682" s="73" t="s">
        <v>2538</v>
      </c>
      <c r="F682" s="31">
        <v>131592384</v>
      </c>
      <c r="G682" s="38" t="s">
        <v>5184</v>
      </c>
    </row>
    <row r="683" spans="1:7" ht="15.75">
      <c r="A683" s="44" t="s">
        <v>6613</v>
      </c>
      <c r="B683" s="10" t="s">
        <v>5324</v>
      </c>
      <c r="C683" s="54" t="s">
        <v>6614</v>
      </c>
      <c r="D683" s="11">
        <v>83</v>
      </c>
      <c r="E683" s="9" t="s">
        <v>3596</v>
      </c>
      <c r="F683" s="9">
        <v>130721157</v>
      </c>
      <c r="G683" s="67" t="s">
        <v>5194</v>
      </c>
    </row>
    <row r="684" spans="1:7" ht="15.75">
      <c r="A684" s="44" t="s">
        <v>6615</v>
      </c>
      <c r="B684" s="10" t="s">
        <v>5324</v>
      </c>
      <c r="C684" s="54" t="s">
        <v>6411</v>
      </c>
      <c r="D684" s="11">
        <v>39</v>
      </c>
      <c r="E684" s="9" t="s">
        <v>3596</v>
      </c>
      <c r="F684" s="9">
        <v>130721157</v>
      </c>
      <c r="G684" s="67" t="s">
        <v>5194</v>
      </c>
    </row>
    <row r="685" spans="1:7" ht="15.75">
      <c r="A685" s="44" t="s">
        <v>6616</v>
      </c>
      <c r="B685" s="10" t="s">
        <v>5324</v>
      </c>
      <c r="C685" s="54" t="s">
        <v>6617</v>
      </c>
      <c r="D685" s="11">
        <v>23</v>
      </c>
      <c r="E685" s="9" t="s">
        <v>3596</v>
      </c>
      <c r="F685" s="9">
        <v>130721157</v>
      </c>
      <c r="G685" s="67" t="s">
        <v>5194</v>
      </c>
    </row>
    <row r="686" spans="1:7" ht="15.75">
      <c r="A686" s="44" t="s">
        <v>6618</v>
      </c>
      <c r="B686" s="10" t="s">
        <v>5324</v>
      </c>
      <c r="C686" s="54" t="s">
        <v>6619</v>
      </c>
      <c r="D686" s="11">
        <v>18</v>
      </c>
      <c r="E686" s="9" t="s">
        <v>3596</v>
      </c>
      <c r="F686" s="9">
        <v>130721157</v>
      </c>
      <c r="G686" s="67" t="s">
        <v>5194</v>
      </c>
    </row>
    <row r="687" spans="1:7" ht="15.75">
      <c r="A687" s="44" t="s">
        <v>6620</v>
      </c>
      <c r="B687" s="10" t="s">
        <v>5324</v>
      </c>
      <c r="C687" s="54" t="s">
        <v>6621</v>
      </c>
      <c r="D687" s="11">
        <v>35</v>
      </c>
      <c r="E687" s="9" t="s">
        <v>3596</v>
      </c>
      <c r="F687" s="9">
        <v>130721157</v>
      </c>
      <c r="G687" s="67" t="s">
        <v>5194</v>
      </c>
    </row>
    <row r="688" spans="1:7" ht="15.75">
      <c r="A688" s="44" t="s">
        <v>6622</v>
      </c>
      <c r="B688" s="10" t="s">
        <v>5324</v>
      </c>
      <c r="C688" s="54" t="s">
        <v>6623</v>
      </c>
      <c r="D688" s="11">
        <v>31</v>
      </c>
      <c r="E688" s="9" t="s">
        <v>3596</v>
      </c>
      <c r="F688" s="9">
        <v>130721157</v>
      </c>
      <c r="G688" s="67" t="s">
        <v>5194</v>
      </c>
    </row>
    <row r="689" spans="1:7" ht="15.75">
      <c r="A689" s="44" t="s">
        <v>6624</v>
      </c>
      <c r="B689" s="10" t="s">
        <v>5324</v>
      </c>
      <c r="C689" s="54" t="s">
        <v>6625</v>
      </c>
      <c r="D689" s="11">
        <v>12</v>
      </c>
      <c r="E689" s="9" t="s">
        <v>3596</v>
      </c>
      <c r="F689" s="9">
        <v>130721157</v>
      </c>
      <c r="G689" s="67" t="s">
        <v>5194</v>
      </c>
    </row>
    <row r="690" spans="1:7" ht="15.75">
      <c r="A690" s="49" t="s">
        <v>6626</v>
      </c>
      <c r="B690" s="10" t="s">
        <v>5324</v>
      </c>
      <c r="C690" s="54" t="s">
        <v>6627</v>
      </c>
      <c r="D690" s="11">
        <v>7</v>
      </c>
      <c r="E690" s="9" t="s">
        <v>3596</v>
      </c>
      <c r="F690" s="9">
        <v>130721157</v>
      </c>
      <c r="G690" s="67" t="s">
        <v>5194</v>
      </c>
    </row>
    <row r="691" spans="1:7" ht="15.75">
      <c r="A691" s="29" t="s">
        <v>6628</v>
      </c>
      <c r="B691" s="10" t="s">
        <v>5418</v>
      </c>
      <c r="C691" s="26" t="s">
        <v>6629</v>
      </c>
      <c r="D691" s="30">
        <v>342</v>
      </c>
      <c r="E691" s="73" t="s">
        <v>849</v>
      </c>
      <c r="F691" s="31">
        <v>1000851657</v>
      </c>
      <c r="G691" s="38" t="s">
        <v>5184</v>
      </c>
    </row>
    <row r="692" spans="1:7" ht="15.75">
      <c r="A692" s="44" t="s">
        <v>6630</v>
      </c>
      <c r="B692" s="10" t="s">
        <v>6631</v>
      </c>
      <c r="C692" s="54" t="s">
        <v>6632</v>
      </c>
      <c r="D692" s="11">
        <v>109</v>
      </c>
      <c r="E692" s="9" t="s">
        <v>3606</v>
      </c>
      <c r="F692" s="9">
        <v>132265297</v>
      </c>
      <c r="G692" s="67" t="s">
        <v>5194</v>
      </c>
    </row>
    <row r="693" spans="1:7" ht="15.75">
      <c r="A693" s="49" t="s">
        <v>6633</v>
      </c>
      <c r="B693" s="10" t="s">
        <v>6631</v>
      </c>
      <c r="C693" s="54" t="s">
        <v>6634</v>
      </c>
      <c r="D693" s="11">
        <v>183</v>
      </c>
      <c r="E693" s="9" t="s">
        <v>3606</v>
      </c>
      <c r="F693" s="9">
        <v>132265297</v>
      </c>
      <c r="G693" s="67" t="s">
        <v>5194</v>
      </c>
    </row>
    <row r="694" spans="1:7" ht="15.75">
      <c r="A694" s="29" t="s">
        <v>6635</v>
      </c>
      <c r="B694" s="10" t="s">
        <v>5408</v>
      </c>
      <c r="C694" s="26" t="s">
        <v>6636</v>
      </c>
      <c r="D694" s="30">
        <v>351</v>
      </c>
      <c r="E694" s="73" t="s">
        <v>2548</v>
      </c>
      <c r="F694" s="31">
        <v>130988838</v>
      </c>
      <c r="G694" s="38" t="s">
        <v>5184</v>
      </c>
    </row>
    <row r="695" spans="1:7" ht="15.75">
      <c r="A695" s="29" t="s">
        <v>6637</v>
      </c>
      <c r="B695" s="10" t="s">
        <v>5746</v>
      </c>
      <c r="C695" s="26" t="s">
        <v>6638</v>
      </c>
      <c r="D695" s="30">
        <v>135</v>
      </c>
      <c r="E695" s="73" t="s">
        <v>2561</v>
      </c>
      <c r="F695" s="31">
        <v>132280547</v>
      </c>
      <c r="G695" s="38" t="s">
        <v>5184</v>
      </c>
    </row>
    <row r="696" spans="1:7" ht="15.75">
      <c r="A696" s="29" t="s">
        <v>6639</v>
      </c>
      <c r="B696" s="10" t="s">
        <v>5746</v>
      </c>
      <c r="C696" s="26" t="s">
        <v>6640</v>
      </c>
      <c r="D696" s="30">
        <v>71</v>
      </c>
      <c r="E696" s="73" t="s">
        <v>2561</v>
      </c>
      <c r="F696" s="31">
        <v>132280547</v>
      </c>
      <c r="G696" s="38" t="s">
        <v>5184</v>
      </c>
    </row>
    <row r="697" spans="1:7" ht="15.75">
      <c r="A697" s="29" t="s">
        <v>6641</v>
      </c>
      <c r="B697" s="10" t="s">
        <v>5746</v>
      </c>
      <c r="C697" s="26" t="s">
        <v>6642</v>
      </c>
      <c r="D697" s="30">
        <v>6</v>
      </c>
      <c r="E697" s="73" t="s">
        <v>2561</v>
      </c>
      <c r="F697" s="31">
        <v>132280547</v>
      </c>
      <c r="G697" s="38" t="s">
        <v>5184</v>
      </c>
    </row>
    <row r="698" spans="1:7" ht="15.75">
      <c r="A698" s="29" t="s">
        <v>6643</v>
      </c>
      <c r="B698" s="10" t="s">
        <v>5746</v>
      </c>
      <c r="C698" s="26" t="s">
        <v>6644</v>
      </c>
      <c r="D698" s="30">
        <v>29</v>
      </c>
      <c r="E698" s="73" t="s">
        <v>2561</v>
      </c>
      <c r="F698" s="31">
        <v>132280547</v>
      </c>
      <c r="G698" s="38" t="s">
        <v>5184</v>
      </c>
    </row>
    <row r="699" spans="1:7" ht="15.75">
      <c r="A699" s="29" t="s">
        <v>6645</v>
      </c>
      <c r="B699" s="10" t="s">
        <v>5746</v>
      </c>
      <c r="C699" s="26" t="s">
        <v>6646</v>
      </c>
      <c r="D699" s="30">
        <v>18</v>
      </c>
      <c r="E699" s="73" t="s">
        <v>2561</v>
      </c>
      <c r="F699" s="31">
        <v>132280547</v>
      </c>
      <c r="G699" s="38" t="s">
        <v>5184</v>
      </c>
    </row>
    <row r="700" spans="1:7" ht="15.75">
      <c r="A700" s="29" t="s">
        <v>6647</v>
      </c>
      <c r="B700" s="10" t="s">
        <v>5746</v>
      </c>
      <c r="C700" s="26" t="s">
        <v>6648</v>
      </c>
      <c r="D700" s="30">
        <v>74</v>
      </c>
      <c r="E700" s="73" t="s">
        <v>2561</v>
      </c>
      <c r="F700" s="31">
        <v>132280547</v>
      </c>
      <c r="G700" s="38" t="s">
        <v>5184</v>
      </c>
    </row>
    <row r="701" spans="1:7" ht="15.75">
      <c r="A701" s="29" t="s">
        <v>6649</v>
      </c>
      <c r="B701" s="10" t="s">
        <v>5746</v>
      </c>
      <c r="C701" s="26" t="s">
        <v>6650</v>
      </c>
      <c r="D701" s="30">
        <v>50</v>
      </c>
      <c r="E701" s="73" t="s">
        <v>2561</v>
      </c>
      <c r="F701" s="31">
        <v>132280547</v>
      </c>
      <c r="G701" s="38" t="s">
        <v>5184</v>
      </c>
    </row>
    <row r="702" spans="1:7" ht="15.75">
      <c r="A702" s="29" t="s">
        <v>6651</v>
      </c>
      <c r="B702" s="10" t="s">
        <v>5746</v>
      </c>
      <c r="C702" s="26" t="s">
        <v>6652</v>
      </c>
      <c r="D702" s="30">
        <v>50</v>
      </c>
      <c r="E702" s="73" t="s">
        <v>2561</v>
      </c>
      <c r="F702" s="31">
        <v>132280547</v>
      </c>
      <c r="G702" s="38" t="s">
        <v>5184</v>
      </c>
    </row>
    <row r="703" spans="1:7" ht="15.75">
      <c r="A703" s="44" t="s">
        <v>6653</v>
      </c>
      <c r="B703" s="10" t="s">
        <v>5743</v>
      </c>
      <c r="C703" s="54" t="s">
        <v>6654</v>
      </c>
      <c r="D703" s="11">
        <v>137</v>
      </c>
      <c r="E703" s="9" t="s">
        <v>3613</v>
      </c>
      <c r="F703" s="9">
        <v>130931429</v>
      </c>
      <c r="G703" s="67" t="s">
        <v>5194</v>
      </c>
    </row>
    <row r="704" spans="1:7" ht="15.75">
      <c r="A704" s="44" t="s">
        <v>6655</v>
      </c>
      <c r="B704" s="10" t="s">
        <v>5743</v>
      </c>
      <c r="C704" s="54" t="s">
        <v>5772</v>
      </c>
      <c r="D704" s="11">
        <v>12</v>
      </c>
      <c r="E704" s="9" t="s">
        <v>3613</v>
      </c>
      <c r="F704" s="9">
        <v>130931429</v>
      </c>
      <c r="G704" s="67" t="s">
        <v>5194</v>
      </c>
    </row>
    <row r="705" spans="1:7" ht="15.75">
      <c r="A705" s="44" t="s">
        <v>6656</v>
      </c>
      <c r="B705" s="10" t="s">
        <v>5743</v>
      </c>
      <c r="C705" s="54" t="s">
        <v>6657</v>
      </c>
      <c r="D705" s="11">
        <v>48</v>
      </c>
      <c r="E705" s="9" t="s">
        <v>3613</v>
      </c>
      <c r="F705" s="9">
        <v>130931429</v>
      </c>
      <c r="G705" s="67" t="s">
        <v>5194</v>
      </c>
    </row>
    <row r="706" spans="1:7" ht="15.75">
      <c r="A706" s="44" t="s">
        <v>6658</v>
      </c>
      <c r="B706" s="10" t="s">
        <v>5743</v>
      </c>
      <c r="C706" s="54" t="s">
        <v>6659</v>
      </c>
      <c r="D706" s="11">
        <v>13</v>
      </c>
      <c r="E706" s="9" t="s">
        <v>3613</v>
      </c>
      <c r="F706" s="9">
        <v>130931429</v>
      </c>
      <c r="G706" s="67" t="s">
        <v>5194</v>
      </c>
    </row>
    <row r="707" spans="1:7" ht="15.75">
      <c r="A707" s="44" t="s">
        <v>6660</v>
      </c>
      <c r="B707" s="10" t="s">
        <v>5743</v>
      </c>
      <c r="C707" s="54" t="s">
        <v>6661</v>
      </c>
      <c r="D707" s="11">
        <v>9</v>
      </c>
      <c r="E707" s="9" t="s">
        <v>3613</v>
      </c>
      <c r="F707" s="9">
        <v>130931429</v>
      </c>
      <c r="G707" s="67" t="s">
        <v>5194</v>
      </c>
    </row>
    <row r="708" spans="1:7" ht="15.75">
      <c r="A708" s="29" t="s">
        <v>6662</v>
      </c>
      <c r="B708" s="10" t="s">
        <v>5247</v>
      </c>
      <c r="C708" s="26" t="s">
        <v>6663</v>
      </c>
      <c r="D708" s="32">
        <v>236</v>
      </c>
      <c r="E708" s="73" t="s">
        <v>2576</v>
      </c>
      <c r="F708" s="31">
        <v>131135961</v>
      </c>
      <c r="G708" s="38" t="s">
        <v>5184</v>
      </c>
    </row>
    <row r="709" spans="1:7" ht="15.75">
      <c r="A709" s="44" t="s">
        <v>6664</v>
      </c>
      <c r="B709" s="10" t="s">
        <v>5930</v>
      </c>
      <c r="C709" s="54" t="s">
        <v>6665</v>
      </c>
      <c r="D709" s="9">
        <v>214</v>
      </c>
      <c r="E709" s="9" t="s">
        <v>3625</v>
      </c>
      <c r="F709" s="9">
        <v>132322649</v>
      </c>
      <c r="G709" s="67" t="s">
        <v>5194</v>
      </c>
    </row>
    <row r="710" spans="1:7" ht="15.75">
      <c r="A710" s="44" t="s">
        <v>6666</v>
      </c>
      <c r="B710" s="10" t="s">
        <v>5324</v>
      </c>
      <c r="C710" s="54" t="s">
        <v>6667</v>
      </c>
      <c r="D710" s="11">
        <v>112</v>
      </c>
      <c r="E710" s="9" t="s">
        <v>3631</v>
      </c>
      <c r="F710" s="9">
        <v>130966982</v>
      </c>
      <c r="G710" s="67" t="s">
        <v>5194</v>
      </c>
    </row>
    <row r="711" spans="1:7" ht="15.75">
      <c r="A711" s="44" t="s">
        <v>6668</v>
      </c>
      <c r="B711" s="10" t="s">
        <v>5324</v>
      </c>
      <c r="C711" s="54" t="s">
        <v>6669</v>
      </c>
      <c r="D711" s="11">
        <v>19</v>
      </c>
      <c r="E711" s="9" t="s">
        <v>3631</v>
      </c>
      <c r="F711" s="9">
        <v>130966982</v>
      </c>
      <c r="G711" s="67" t="s">
        <v>5194</v>
      </c>
    </row>
    <row r="712" spans="1:7" ht="15.75">
      <c r="A712" s="44" t="s">
        <v>6670</v>
      </c>
      <c r="B712" s="10" t="s">
        <v>5632</v>
      </c>
      <c r="C712" s="54" t="s">
        <v>6671</v>
      </c>
      <c r="D712" s="11">
        <v>263</v>
      </c>
      <c r="E712" s="9" t="s">
        <v>3631</v>
      </c>
      <c r="F712" s="9">
        <v>130966982</v>
      </c>
      <c r="G712" s="67" t="s">
        <v>5194</v>
      </c>
    </row>
    <row r="713" spans="1:7" ht="15.75">
      <c r="A713" s="44" t="s">
        <v>6672</v>
      </c>
      <c r="B713" s="10" t="s">
        <v>6337</v>
      </c>
      <c r="C713" s="54" t="s">
        <v>6673</v>
      </c>
      <c r="D713" s="11">
        <v>44</v>
      </c>
      <c r="E713" s="9" t="s">
        <v>3644</v>
      </c>
      <c r="F713" s="9">
        <v>131828531</v>
      </c>
      <c r="G713" s="67" t="s">
        <v>5194</v>
      </c>
    </row>
    <row r="714" spans="1:7" ht="15.75">
      <c r="A714" s="44" t="s">
        <v>6674</v>
      </c>
      <c r="B714" s="10" t="s">
        <v>6337</v>
      </c>
      <c r="C714" s="54" t="s">
        <v>6675</v>
      </c>
      <c r="D714" s="11">
        <v>37</v>
      </c>
      <c r="E714" s="9" t="s">
        <v>3644</v>
      </c>
      <c r="F714" s="9">
        <v>131828531</v>
      </c>
      <c r="G714" s="67" t="s">
        <v>5194</v>
      </c>
    </row>
    <row r="715" spans="1:7" ht="15.75">
      <c r="A715" s="44" t="s">
        <v>6676</v>
      </c>
      <c r="B715" s="10" t="s">
        <v>6337</v>
      </c>
      <c r="C715" s="54" t="s">
        <v>6677</v>
      </c>
      <c r="D715" s="11">
        <v>33</v>
      </c>
      <c r="E715" s="9" t="s">
        <v>3644</v>
      </c>
      <c r="F715" s="9">
        <v>131828531</v>
      </c>
      <c r="G715" s="67" t="s">
        <v>5194</v>
      </c>
    </row>
    <row r="716" spans="1:7" ht="15.75">
      <c r="A716" s="44" t="s">
        <v>6678</v>
      </c>
      <c r="B716" s="10" t="s">
        <v>6337</v>
      </c>
      <c r="C716" s="54" t="s">
        <v>6679</v>
      </c>
      <c r="D716" s="11">
        <v>16</v>
      </c>
      <c r="E716" s="9" t="s">
        <v>3644</v>
      </c>
      <c r="F716" s="9">
        <v>131828531</v>
      </c>
      <c r="G716" s="67" t="s">
        <v>5194</v>
      </c>
    </row>
    <row r="717" spans="1:7" ht="15.75">
      <c r="A717" s="44" t="s">
        <v>6680</v>
      </c>
      <c r="B717" s="10" t="s">
        <v>6337</v>
      </c>
      <c r="C717" s="54" t="s">
        <v>6681</v>
      </c>
      <c r="D717" s="11">
        <v>23</v>
      </c>
      <c r="E717" s="9" t="s">
        <v>3644</v>
      </c>
      <c r="F717" s="9">
        <v>131828531</v>
      </c>
      <c r="G717" s="67" t="s">
        <v>5194</v>
      </c>
    </row>
    <row r="718" spans="1:7" ht="15.75">
      <c r="A718" s="44" t="s">
        <v>6682</v>
      </c>
      <c r="B718" s="10" t="s">
        <v>6337</v>
      </c>
      <c r="C718" s="54" t="s">
        <v>6683</v>
      </c>
      <c r="D718" s="11">
        <v>53</v>
      </c>
      <c r="E718" s="9" t="s">
        <v>3644</v>
      </c>
      <c r="F718" s="9">
        <v>131828531</v>
      </c>
      <c r="G718" s="67" t="s">
        <v>5194</v>
      </c>
    </row>
    <row r="719" spans="1:7" ht="15.75">
      <c r="A719" s="44" t="s">
        <v>6684</v>
      </c>
      <c r="B719" s="10" t="s">
        <v>5474</v>
      </c>
      <c r="C719" s="54" t="s">
        <v>6685</v>
      </c>
      <c r="D719" s="9">
        <v>16</v>
      </c>
      <c r="E719" s="9" t="s">
        <v>1671</v>
      </c>
      <c r="F719" s="9">
        <v>5400926589</v>
      </c>
      <c r="G719" s="67" t="s">
        <v>5194</v>
      </c>
    </row>
    <row r="720" spans="1:7" ht="15.75">
      <c r="A720" s="44" t="s">
        <v>6686</v>
      </c>
      <c r="B720" s="10" t="s">
        <v>5474</v>
      </c>
      <c r="C720" s="54" t="s">
        <v>6687</v>
      </c>
      <c r="D720" s="9">
        <v>36</v>
      </c>
      <c r="E720" s="9" t="s">
        <v>1671</v>
      </c>
      <c r="F720" s="9">
        <v>5400926589</v>
      </c>
      <c r="G720" s="67" t="s">
        <v>5194</v>
      </c>
    </row>
    <row r="721" spans="1:7" ht="15.75">
      <c r="A721" s="44" t="s">
        <v>6688</v>
      </c>
      <c r="B721" s="10" t="s">
        <v>5474</v>
      </c>
      <c r="C721" s="54" t="s">
        <v>6689</v>
      </c>
      <c r="D721" s="9">
        <v>147</v>
      </c>
      <c r="E721" s="9" t="s">
        <v>1671</v>
      </c>
      <c r="F721" s="9">
        <v>5400926589</v>
      </c>
      <c r="G721" s="67" t="s">
        <v>5194</v>
      </c>
    </row>
    <row r="722" spans="1:7" ht="15.75">
      <c r="A722" s="44" t="s">
        <v>6690</v>
      </c>
      <c r="B722" s="10" t="s">
        <v>5474</v>
      </c>
      <c r="C722" s="54" t="s">
        <v>5264</v>
      </c>
      <c r="D722" s="9">
        <v>28</v>
      </c>
      <c r="E722" s="9" t="s">
        <v>1671</v>
      </c>
      <c r="F722" s="9">
        <v>5400926589</v>
      </c>
      <c r="G722" s="67" t="s">
        <v>5194</v>
      </c>
    </row>
    <row r="723" spans="1:7" ht="15.75">
      <c r="A723" s="47" t="s">
        <v>6691</v>
      </c>
      <c r="B723" s="10" t="s">
        <v>5458</v>
      </c>
      <c r="C723" s="54" t="s">
        <v>6692</v>
      </c>
      <c r="D723" s="19">
        <v>73</v>
      </c>
      <c r="E723" s="9" t="s">
        <v>3651</v>
      </c>
      <c r="F723" s="9">
        <v>130906076</v>
      </c>
      <c r="G723" s="67" t="s">
        <v>5194</v>
      </c>
    </row>
    <row r="724" spans="1:7" ht="15.75">
      <c r="A724" s="47" t="s">
        <v>6693</v>
      </c>
      <c r="B724" s="10" t="s">
        <v>5458</v>
      </c>
      <c r="C724" s="54" t="s">
        <v>6694</v>
      </c>
      <c r="D724" s="19">
        <v>93</v>
      </c>
      <c r="E724" s="9" t="s">
        <v>3651</v>
      </c>
      <c r="F724" s="9">
        <v>130906076</v>
      </c>
      <c r="G724" s="67" t="s">
        <v>5194</v>
      </c>
    </row>
    <row r="725" spans="1:7" ht="15.75">
      <c r="A725" s="44" t="s">
        <v>6695</v>
      </c>
      <c r="B725" s="10" t="s">
        <v>5392</v>
      </c>
      <c r="C725" s="54" t="s">
        <v>6696</v>
      </c>
      <c r="D725" s="9">
        <v>90</v>
      </c>
      <c r="E725" s="9" t="s">
        <v>3662</v>
      </c>
      <c r="F725" s="9">
        <v>132081242</v>
      </c>
      <c r="G725" s="67" t="s">
        <v>5194</v>
      </c>
    </row>
    <row r="726" spans="1:7" ht="15.75">
      <c r="A726" s="44" t="s">
        <v>6697</v>
      </c>
      <c r="B726" s="10" t="s">
        <v>5392</v>
      </c>
      <c r="C726" s="54" t="s">
        <v>6698</v>
      </c>
      <c r="D726" s="9">
        <v>40</v>
      </c>
      <c r="E726" s="9" t="s">
        <v>3662</v>
      </c>
      <c r="F726" s="9">
        <v>132081242</v>
      </c>
      <c r="G726" s="67" t="s">
        <v>5194</v>
      </c>
    </row>
    <row r="727" spans="1:7" ht="15.75">
      <c r="A727" s="44" t="s">
        <v>6699</v>
      </c>
      <c r="B727" s="10" t="s">
        <v>5392</v>
      </c>
      <c r="C727" s="54" t="s">
        <v>6700</v>
      </c>
      <c r="D727" s="9">
        <v>63</v>
      </c>
      <c r="E727" s="9" t="s">
        <v>3662</v>
      </c>
      <c r="F727" s="9">
        <v>132081242</v>
      </c>
      <c r="G727" s="67" t="s">
        <v>5194</v>
      </c>
    </row>
    <row r="728" spans="1:7" ht="15.75">
      <c r="A728" s="44" t="s">
        <v>6701</v>
      </c>
      <c r="B728" s="10" t="s">
        <v>6541</v>
      </c>
      <c r="C728" s="54" t="s">
        <v>6702</v>
      </c>
      <c r="D728" s="11">
        <v>74</v>
      </c>
      <c r="E728" s="9" t="s">
        <v>3669</v>
      </c>
      <c r="F728" s="9">
        <v>132269268</v>
      </c>
      <c r="G728" s="67" t="s">
        <v>5194</v>
      </c>
    </row>
    <row r="729" spans="1:7" ht="15.75">
      <c r="A729" s="44" t="s">
        <v>6703</v>
      </c>
      <c r="B729" s="10" t="s">
        <v>6541</v>
      </c>
      <c r="C729" s="54" t="s">
        <v>6704</v>
      </c>
      <c r="D729" s="11">
        <v>21</v>
      </c>
      <c r="E729" s="9" t="s">
        <v>3669</v>
      </c>
      <c r="F729" s="9">
        <v>132269268</v>
      </c>
      <c r="G729" s="67" t="s">
        <v>5194</v>
      </c>
    </row>
    <row r="730" spans="1:7" ht="15.75">
      <c r="A730" s="44" t="s">
        <v>6705</v>
      </c>
      <c r="B730" s="10" t="s">
        <v>6541</v>
      </c>
      <c r="C730" s="54" t="s">
        <v>6706</v>
      </c>
      <c r="D730" s="11">
        <v>24</v>
      </c>
      <c r="E730" s="9" t="s">
        <v>3669</v>
      </c>
      <c r="F730" s="9">
        <v>132269268</v>
      </c>
      <c r="G730" s="67" t="s">
        <v>5194</v>
      </c>
    </row>
    <row r="731" spans="1:7" ht="15.75">
      <c r="A731" s="44" t="s">
        <v>6707</v>
      </c>
      <c r="B731" s="10" t="s">
        <v>6541</v>
      </c>
      <c r="C731" s="54" t="s">
        <v>6708</v>
      </c>
      <c r="D731" s="11">
        <v>148</v>
      </c>
      <c r="E731" s="9" t="s">
        <v>3669</v>
      </c>
      <c r="F731" s="9">
        <v>132269268</v>
      </c>
      <c r="G731" s="67" t="s">
        <v>5194</v>
      </c>
    </row>
    <row r="732" spans="1:7" ht="15.75">
      <c r="A732" s="29" t="s">
        <v>6709</v>
      </c>
      <c r="B732" s="10" t="s">
        <v>5436</v>
      </c>
      <c r="C732" s="26" t="s">
        <v>6710</v>
      </c>
      <c r="D732" s="32">
        <v>28</v>
      </c>
      <c r="E732" s="73" t="s">
        <v>2592</v>
      </c>
      <c r="F732" s="31">
        <v>101180005</v>
      </c>
      <c r="G732" s="38" t="s">
        <v>5184</v>
      </c>
    </row>
    <row r="733" spans="1:7" ht="15.75">
      <c r="A733" s="29" t="s">
        <v>6711</v>
      </c>
      <c r="B733" s="10" t="s">
        <v>5436</v>
      </c>
      <c r="C733" s="26" t="s">
        <v>6712</v>
      </c>
      <c r="D733" s="32">
        <v>44</v>
      </c>
      <c r="E733" s="73" t="s">
        <v>2592</v>
      </c>
      <c r="F733" s="31">
        <v>101180005</v>
      </c>
      <c r="G733" s="38" t="s">
        <v>5184</v>
      </c>
    </row>
    <row r="734" spans="1:7" ht="15.75">
      <c r="A734" s="29" t="s">
        <v>6713</v>
      </c>
      <c r="B734" s="10" t="s">
        <v>5436</v>
      </c>
      <c r="C734" s="26" t="s">
        <v>6714</v>
      </c>
      <c r="D734" s="32">
        <v>43</v>
      </c>
      <c r="E734" s="73" t="s">
        <v>2592</v>
      </c>
      <c r="F734" s="31">
        <v>101180005</v>
      </c>
      <c r="G734" s="38" t="s">
        <v>5184</v>
      </c>
    </row>
    <row r="735" spans="1:7" ht="15.75">
      <c r="A735" s="29" t="s">
        <v>6715</v>
      </c>
      <c r="B735" s="10" t="s">
        <v>5436</v>
      </c>
      <c r="C735" s="26" t="s">
        <v>6716</v>
      </c>
      <c r="D735" s="32">
        <v>36</v>
      </c>
      <c r="E735" s="73" t="s">
        <v>2592</v>
      </c>
      <c r="F735" s="31">
        <v>101180005</v>
      </c>
      <c r="G735" s="38" t="s">
        <v>5184</v>
      </c>
    </row>
    <row r="736" spans="1:7" ht="15.75">
      <c r="A736" s="29" t="s">
        <v>6717</v>
      </c>
      <c r="B736" s="10" t="s">
        <v>5436</v>
      </c>
      <c r="C736" s="26" t="s">
        <v>6718</v>
      </c>
      <c r="D736" s="32">
        <v>42</v>
      </c>
      <c r="E736" s="73" t="s">
        <v>2592</v>
      </c>
      <c r="F736" s="31">
        <v>101180005</v>
      </c>
      <c r="G736" s="38" t="s">
        <v>5184</v>
      </c>
    </row>
    <row r="737" spans="1:7" ht="15.75">
      <c r="A737" s="29" t="s">
        <v>6719</v>
      </c>
      <c r="B737" s="10" t="s">
        <v>5436</v>
      </c>
      <c r="C737" s="26" t="s">
        <v>6720</v>
      </c>
      <c r="D737" s="32">
        <v>23</v>
      </c>
      <c r="E737" s="73" t="s">
        <v>2592</v>
      </c>
      <c r="F737" s="31">
        <v>101180005</v>
      </c>
      <c r="G737" s="38" t="s">
        <v>5184</v>
      </c>
    </row>
    <row r="738" spans="1:7" ht="15.75">
      <c r="A738" s="29" t="s">
        <v>6721</v>
      </c>
      <c r="B738" s="10" t="s">
        <v>5436</v>
      </c>
      <c r="C738" s="26" t="s">
        <v>6722</v>
      </c>
      <c r="D738" s="32">
        <v>8</v>
      </c>
      <c r="E738" s="73" t="s">
        <v>2592</v>
      </c>
      <c r="F738" s="31">
        <v>101180005</v>
      </c>
      <c r="G738" s="38" t="s">
        <v>5184</v>
      </c>
    </row>
    <row r="739" spans="1:7" ht="15.75">
      <c r="A739" s="29" t="s">
        <v>6723</v>
      </c>
      <c r="B739" s="10" t="s">
        <v>5559</v>
      </c>
      <c r="C739" s="26" t="s">
        <v>6724</v>
      </c>
      <c r="D739" s="30">
        <v>37</v>
      </c>
      <c r="E739" s="73" t="s">
        <v>872</v>
      </c>
      <c r="F739" s="31">
        <v>11500001018</v>
      </c>
      <c r="G739" s="38" t="s">
        <v>5184</v>
      </c>
    </row>
    <row r="740" spans="1:7" ht="15.75">
      <c r="A740" s="29" t="s">
        <v>6725</v>
      </c>
      <c r="B740" s="10" t="s">
        <v>5559</v>
      </c>
      <c r="C740" s="26" t="s">
        <v>6726</v>
      </c>
      <c r="D740" s="30">
        <v>46</v>
      </c>
      <c r="E740" s="73" t="s">
        <v>872</v>
      </c>
      <c r="F740" s="31">
        <v>11500001018</v>
      </c>
      <c r="G740" s="38" t="s">
        <v>5184</v>
      </c>
    </row>
    <row r="741" spans="1:7" ht="15.75">
      <c r="A741" s="29" t="s">
        <v>6727</v>
      </c>
      <c r="B741" s="10" t="s">
        <v>5559</v>
      </c>
      <c r="C741" s="26" t="s">
        <v>6728</v>
      </c>
      <c r="D741" s="30">
        <v>33</v>
      </c>
      <c r="E741" s="73" t="s">
        <v>872</v>
      </c>
      <c r="F741" s="31">
        <v>11500001018</v>
      </c>
      <c r="G741" s="38" t="s">
        <v>5184</v>
      </c>
    </row>
    <row r="742" spans="1:7" ht="15.75">
      <c r="A742" s="29" t="s">
        <v>6729</v>
      </c>
      <c r="B742" s="10" t="s">
        <v>5559</v>
      </c>
      <c r="C742" s="26" t="s">
        <v>6730</v>
      </c>
      <c r="D742" s="30">
        <v>37</v>
      </c>
      <c r="E742" s="73" t="s">
        <v>872</v>
      </c>
      <c r="F742" s="31">
        <v>11500001018</v>
      </c>
      <c r="G742" s="38" t="s">
        <v>5184</v>
      </c>
    </row>
    <row r="743" spans="1:7" ht="15.75">
      <c r="A743" s="33" t="s">
        <v>6731</v>
      </c>
      <c r="B743" s="10" t="s">
        <v>5559</v>
      </c>
      <c r="C743" s="26" t="s">
        <v>6732</v>
      </c>
      <c r="D743" s="35">
        <v>144</v>
      </c>
      <c r="E743" s="73" t="s">
        <v>872</v>
      </c>
      <c r="F743" s="31">
        <v>11500001018</v>
      </c>
      <c r="G743" s="38" t="s">
        <v>5184</v>
      </c>
    </row>
    <row r="744" spans="1:7" ht="15.75">
      <c r="A744" s="49" t="s">
        <v>6733</v>
      </c>
      <c r="B744" s="10" t="s">
        <v>5590</v>
      </c>
      <c r="C744" s="54" t="s">
        <v>6734</v>
      </c>
      <c r="D744" s="9">
        <v>212</v>
      </c>
      <c r="E744" s="9" t="s">
        <v>1683</v>
      </c>
      <c r="F744" s="9">
        <v>1000057123</v>
      </c>
      <c r="G744" s="67" t="s">
        <v>5194</v>
      </c>
    </row>
    <row r="745" spans="1:7" ht="15.75">
      <c r="A745" s="47" t="s">
        <v>6735</v>
      </c>
      <c r="B745" s="10" t="s">
        <v>5458</v>
      </c>
      <c r="C745" s="54" t="s">
        <v>6736</v>
      </c>
      <c r="D745" s="19">
        <v>103</v>
      </c>
      <c r="E745" s="9" t="s">
        <v>1695</v>
      </c>
      <c r="F745" s="9">
        <v>110218872</v>
      </c>
      <c r="G745" s="67" t="s">
        <v>5194</v>
      </c>
    </row>
    <row r="746" spans="1:7" ht="15.75">
      <c r="A746" s="47" t="s">
        <v>6737</v>
      </c>
      <c r="B746" s="10" t="s">
        <v>5458</v>
      </c>
      <c r="C746" s="54" t="s">
        <v>6738</v>
      </c>
      <c r="D746" s="19">
        <v>82</v>
      </c>
      <c r="E746" s="9" t="s">
        <v>1695</v>
      </c>
      <c r="F746" s="9">
        <v>110218872</v>
      </c>
      <c r="G746" s="67" t="s">
        <v>5194</v>
      </c>
    </row>
    <row r="747" spans="1:7" ht="15.75">
      <c r="A747" s="44" t="s">
        <v>6739</v>
      </c>
      <c r="B747" s="10" t="s">
        <v>5740</v>
      </c>
      <c r="C747" s="54" t="s">
        <v>6740</v>
      </c>
      <c r="D747" s="9">
        <v>29</v>
      </c>
      <c r="E747" s="9" t="s">
        <v>1706</v>
      </c>
      <c r="F747" s="9">
        <v>1000711141</v>
      </c>
      <c r="G747" s="67" t="s">
        <v>5194</v>
      </c>
    </row>
    <row r="748" spans="1:7" ht="15.75">
      <c r="A748" s="44" t="s">
        <v>6741</v>
      </c>
      <c r="B748" s="10" t="s">
        <v>5740</v>
      </c>
      <c r="C748" s="54" t="s">
        <v>6742</v>
      </c>
      <c r="D748" s="9">
        <v>34</v>
      </c>
      <c r="E748" s="9" t="s">
        <v>1706</v>
      </c>
      <c r="F748" s="9">
        <v>1000711141</v>
      </c>
      <c r="G748" s="67" t="s">
        <v>5194</v>
      </c>
    </row>
    <row r="749" spans="1:7" ht="15.75">
      <c r="A749" s="44" t="s">
        <v>6743</v>
      </c>
      <c r="B749" s="10" t="s">
        <v>5244</v>
      </c>
      <c r="C749" s="54" t="s">
        <v>6744</v>
      </c>
      <c r="D749" s="9">
        <v>143</v>
      </c>
      <c r="E749" s="9" t="s">
        <v>1706</v>
      </c>
      <c r="F749" s="9">
        <v>1000711141</v>
      </c>
      <c r="G749" s="67" t="s">
        <v>5194</v>
      </c>
    </row>
    <row r="750" spans="1:7" ht="15.75">
      <c r="A750" s="29" t="s">
        <v>6745</v>
      </c>
      <c r="B750" s="10" t="s">
        <v>5637</v>
      </c>
      <c r="C750" s="26" t="s">
        <v>6746</v>
      </c>
      <c r="D750" s="32">
        <v>40</v>
      </c>
      <c r="E750" s="73" t="s">
        <v>897</v>
      </c>
      <c r="F750" s="31">
        <v>101818250</v>
      </c>
      <c r="G750" s="38" t="s">
        <v>5184</v>
      </c>
    </row>
    <row r="751" spans="1:7" ht="15.75">
      <c r="A751" s="29" t="s">
        <v>6747</v>
      </c>
      <c r="B751" s="10" t="s">
        <v>5637</v>
      </c>
      <c r="C751" s="26" t="s">
        <v>6748</v>
      </c>
      <c r="D751" s="32">
        <v>123</v>
      </c>
      <c r="E751" s="73" t="s">
        <v>897</v>
      </c>
      <c r="F751" s="31">
        <v>101818250</v>
      </c>
      <c r="G751" s="38" t="s">
        <v>5184</v>
      </c>
    </row>
    <row r="752" spans="1:7" ht="15.75">
      <c r="A752" s="29" t="s">
        <v>6749</v>
      </c>
      <c r="B752" s="10" t="s">
        <v>5637</v>
      </c>
      <c r="C752" s="26" t="s">
        <v>6750</v>
      </c>
      <c r="D752" s="32">
        <v>36</v>
      </c>
      <c r="E752" s="73" t="s">
        <v>897</v>
      </c>
      <c r="F752" s="31">
        <v>101818250</v>
      </c>
      <c r="G752" s="38" t="s">
        <v>5184</v>
      </c>
    </row>
    <row r="753" spans="1:7" ht="15.75">
      <c r="A753" s="29" t="s">
        <v>6751</v>
      </c>
      <c r="B753" s="10" t="s">
        <v>5637</v>
      </c>
      <c r="C753" s="26" t="s">
        <v>6752</v>
      </c>
      <c r="D753" s="32">
        <v>39</v>
      </c>
      <c r="E753" s="73" t="s">
        <v>897</v>
      </c>
      <c r="F753" s="31">
        <v>101818250</v>
      </c>
      <c r="G753" s="38" t="s">
        <v>5184</v>
      </c>
    </row>
    <row r="754" spans="1:7" ht="15.75">
      <c r="A754" s="29" t="s">
        <v>6753</v>
      </c>
      <c r="B754" s="10" t="s">
        <v>5637</v>
      </c>
      <c r="C754" s="26" t="s">
        <v>6754</v>
      </c>
      <c r="D754" s="32">
        <v>18</v>
      </c>
      <c r="E754" s="73" t="s">
        <v>897</v>
      </c>
      <c r="F754" s="31">
        <v>101818250</v>
      </c>
      <c r="G754" s="38" t="s">
        <v>5184</v>
      </c>
    </row>
    <row r="755" spans="1:7" ht="15.75">
      <c r="A755" s="44" t="s">
        <v>6755</v>
      </c>
      <c r="B755" s="10" t="s">
        <v>5257</v>
      </c>
      <c r="C755" s="54" t="s">
        <v>6756</v>
      </c>
      <c r="D755" s="9">
        <v>219</v>
      </c>
      <c r="E755" s="9" t="s">
        <v>3676</v>
      </c>
      <c r="F755" s="9">
        <v>131884946</v>
      </c>
      <c r="G755" s="67" t="s">
        <v>5194</v>
      </c>
    </row>
    <row r="756" spans="1:7" ht="15.75">
      <c r="A756" s="44" t="s">
        <v>6757</v>
      </c>
      <c r="B756" s="10" t="s">
        <v>6541</v>
      </c>
      <c r="C756" s="54" t="s">
        <v>6758</v>
      </c>
      <c r="D756" s="11">
        <v>104</v>
      </c>
      <c r="E756" s="9" t="s">
        <v>3682</v>
      </c>
      <c r="F756" s="9">
        <v>132277112</v>
      </c>
      <c r="G756" s="67" t="s">
        <v>5194</v>
      </c>
    </row>
    <row r="757" spans="1:7" ht="15.75">
      <c r="A757" s="44" t="s">
        <v>6759</v>
      </c>
      <c r="B757" s="10" t="s">
        <v>6541</v>
      </c>
      <c r="C757" s="54" t="s">
        <v>6760</v>
      </c>
      <c r="D757" s="11">
        <v>60</v>
      </c>
      <c r="E757" s="9" t="s">
        <v>3682</v>
      </c>
      <c r="F757" s="9">
        <v>132277112</v>
      </c>
      <c r="G757" s="67" t="s">
        <v>5194</v>
      </c>
    </row>
    <row r="758" spans="1:7" ht="15.75">
      <c r="A758" s="44" t="s">
        <v>6761</v>
      </c>
      <c r="B758" s="10" t="s">
        <v>6541</v>
      </c>
      <c r="C758" s="54" t="s">
        <v>6762</v>
      </c>
      <c r="D758" s="11">
        <v>38</v>
      </c>
      <c r="E758" s="9" t="s">
        <v>3682</v>
      </c>
      <c r="F758" s="9">
        <v>132277112</v>
      </c>
      <c r="G758" s="67" t="s">
        <v>5194</v>
      </c>
    </row>
    <row r="759" spans="1:7" ht="15.75">
      <c r="A759" s="44" t="s">
        <v>6763</v>
      </c>
      <c r="B759" s="10" t="s">
        <v>6541</v>
      </c>
      <c r="C759" s="54" t="s">
        <v>6764</v>
      </c>
      <c r="D759" s="11">
        <v>25</v>
      </c>
      <c r="E759" s="9" t="s">
        <v>3682</v>
      </c>
      <c r="F759" s="9">
        <v>132277112</v>
      </c>
      <c r="G759" s="67" t="s">
        <v>5194</v>
      </c>
    </row>
    <row r="760" spans="1:7" ht="15.75">
      <c r="A760" s="44" t="s">
        <v>6765</v>
      </c>
      <c r="B760" s="10" t="s">
        <v>6541</v>
      </c>
      <c r="C760" s="54" t="s">
        <v>5190</v>
      </c>
      <c r="D760" s="11">
        <v>22</v>
      </c>
      <c r="E760" s="9" t="s">
        <v>3682</v>
      </c>
      <c r="F760" s="9">
        <v>132277112</v>
      </c>
      <c r="G760" s="67" t="s">
        <v>5194</v>
      </c>
    </row>
    <row r="761" spans="1:7" ht="15.75">
      <c r="A761" s="29" t="s">
        <v>6766</v>
      </c>
      <c r="B761" s="10" t="s">
        <v>5217</v>
      </c>
      <c r="C761" s="26" t="s">
        <v>6767</v>
      </c>
      <c r="D761" s="30">
        <v>133</v>
      </c>
      <c r="E761" s="73" t="s">
        <v>906</v>
      </c>
      <c r="F761" s="31">
        <v>116199266</v>
      </c>
      <c r="G761" s="38" t="s">
        <v>5184</v>
      </c>
    </row>
    <row r="762" spans="1:7" ht="15.75">
      <c r="A762" s="29" t="s">
        <v>6768</v>
      </c>
      <c r="B762" s="10" t="s">
        <v>5217</v>
      </c>
      <c r="C762" s="26" t="s">
        <v>6769</v>
      </c>
      <c r="D762" s="30">
        <v>20</v>
      </c>
      <c r="E762" s="73" t="s">
        <v>906</v>
      </c>
      <c r="F762" s="31">
        <v>116199266</v>
      </c>
      <c r="G762" s="38" t="s">
        <v>5184</v>
      </c>
    </row>
    <row r="763" spans="1:7" ht="15.75">
      <c r="A763" s="29" t="s">
        <v>6770</v>
      </c>
      <c r="B763" s="10" t="s">
        <v>5217</v>
      </c>
      <c r="C763" s="26" t="s">
        <v>6771</v>
      </c>
      <c r="D763" s="30">
        <v>159</v>
      </c>
      <c r="E763" s="73" t="s">
        <v>906</v>
      </c>
      <c r="F763" s="31">
        <v>116199266</v>
      </c>
      <c r="G763" s="38" t="s">
        <v>5184</v>
      </c>
    </row>
    <row r="764" spans="1:7" ht="15.75">
      <c r="A764" s="29" t="s">
        <v>6772</v>
      </c>
      <c r="B764" s="10" t="s">
        <v>5217</v>
      </c>
      <c r="C764" s="26" t="s">
        <v>6773</v>
      </c>
      <c r="D764" s="30">
        <v>48</v>
      </c>
      <c r="E764" s="73" t="s">
        <v>906</v>
      </c>
      <c r="F764" s="31">
        <v>116199266</v>
      </c>
      <c r="G764" s="38" t="s">
        <v>5184</v>
      </c>
    </row>
    <row r="765" spans="1:7" ht="15.75">
      <c r="A765" s="44" t="s">
        <v>6774</v>
      </c>
      <c r="B765" s="10" t="s">
        <v>6631</v>
      </c>
      <c r="C765" s="54" t="s">
        <v>6775</v>
      </c>
      <c r="D765" s="11">
        <v>336</v>
      </c>
      <c r="E765" s="9" t="s">
        <v>1715</v>
      </c>
      <c r="F765" s="9">
        <v>1000887180</v>
      </c>
      <c r="G765" s="67" t="s">
        <v>5194</v>
      </c>
    </row>
    <row r="766" spans="1:7" ht="15.75">
      <c r="A766" s="29" t="s">
        <v>6776</v>
      </c>
      <c r="B766" s="10" t="s">
        <v>6419</v>
      </c>
      <c r="C766" s="26" t="s">
        <v>6777</v>
      </c>
      <c r="D766" s="30">
        <v>145</v>
      </c>
      <c r="E766" s="73" t="s">
        <v>923</v>
      </c>
      <c r="F766" s="31">
        <v>7600011048</v>
      </c>
      <c r="G766" s="38" t="s">
        <v>5184</v>
      </c>
    </row>
    <row r="767" spans="1:7" ht="15.75">
      <c r="A767" s="29" t="s">
        <v>6778</v>
      </c>
      <c r="B767" s="10" t="s">
        <v>6419</v>
      </c>
      <c r="C767" s="26" t="s">
        <v>6779</v>
      </c>
      <c r="D767" s="30">
        <v>75</v>
      </c>
      <c r="E767" s="73" t="s">
        <v>923</v>
      </c>
      <c r="F767" s="31">
        <v>7600011048</v>
      </c>
      <c r="G767" s="38" t="s">
        <v>5184</v>
      </c>
    </row>
    <row r="768" spans="1:7" ht="15.75">
      <c r="A768" s="29" t="s">
        <v>6780</v>
      </c>
      <c r="B768" s="10" t="s">
        <v>6419</v>
      </c>
      <c r="C768" s="26" t="s">
        <v>6781</v>
      </c>
      <c r="D768" s="30">
        <v>33</v>
      </c>
      <c r="E768" s="73" t="s">
        <v>923</v>
      </c>
      <c r="F768" s="31">
        <v>7600011048</v>
      </c>
      <c r="G768" s="38" t="s">
        <v>5184</v>
      </c>
    </row>
    <row r="769" spans="1:7" ht="15.75">
      <c r="A769" s="29" t="s">
        <v>6782</v>
      </c>
      <c r="B769" s="10" t="s">
        <v>6419</v>
      </c>
      <c r="C769" s="26" t="s">
        <v>6783</v>
      </c>
      <c r="D769" s="30">
        <v>21</v>
      </c>
      <c r="E769" s="73" t="s">
        <v>923</v>
      </c>
      <c r="F769" s="31">
        <v>7600011048</v>
      </c>
      <c r="G769" s="38" t="s">
        <v>5184</v>
      </c>
    </row>
    <row r="770" spans="1:7" ht="15.75">
      <c r="A770" s="29" t="s">
        <v>6784</v>
      </c>
      <c r="B770" s="10" t="s">
        <v>6419</v>
      </c>
      <c r="C770" s="26" t="s">
        <v>6785</v>
      </c>
      <c r="D770" s="30">
        <v>16</v>
      </c>
      <c r="E770" s="73" t="s">
        <v>923</v>
      </c>
      <c r="F770" s="31">
        <v>7600011048</v>
      </c>
      <c r="G770" s="38" t="s">
        <v>5184</v>
      </c>
    </row>
    <row r="771" spans="1:7" ht="15.75">
      <c r="A771" s="29" t="s">
        <v>6786</v>
      </c>
      <c r="B771" s="10" t="s">
        <v>6419</v>
      </c>
      <c r="C771" s="26" t="s">
        <v>6787</v>
      </c>
      <c r="D771" s="30">
        <v>23</v>
      </c>
      <c r="E771" s="73" t="s">
        <v>923</v>
      </c>
      <c r="F771" s="31">
        <v>7600011048</v>
      </c>
      <c r="G771" s="38" t="s">
        <v>5184</v>
      </c>
    </row>
    <row r="772" spans="1:7" ht="15.75">
      <c r="A772" s="29" t="s">
        <v>6788</v>
      </c>
      <c r="B772" s="10" t="s">
        <v>6419</v>
      </c>
      <c r="C772" s="26" t="s">
        <v>6789</v>
      </c>
      <c r="D772" s="30">
        <v>79</v>
      </c>
      <c r="E772" s="73" t="s">
        <v>923</v>
      </c>
      <c r="F772" s="31">
        <v>7600011048</v>
      </c>
      <c r="G772" s="38" t="s">
        <v>5184</v>
      </c>
    </row>
    <row r="773" spans="1:7" ht="15.75">
      <c r="A773" s="44" t="s">
        <v>6790</v>
      </c>
      <c r="B773" s="10" t="s">
        <v>6273</v>
      </c>
      <c r="C773" s="54" t="s">
        <v>6791</v>
      </c>
      <c r="D773" s="9">
        <v>12</v>
      </c>
      <c r="E773" s="9" t="s">
        <v>3689</v>
      </c>
      <c r="F773" s="9">
        <v>132293916</v>
      </c>
      <c r="G773" s="67" t="s">
        <v>5194</v>
      </c>
    </row>
    <row r="774" spans="1:7" ht="15.75">
      <c r="A774" s="44" t="s">
        <v>6792</v>
      </c>
      <c r="B774" s="10" t="s">
        <v>6273</v>
      </c>
      <c r="C774" s="54" t="s">
        <v>6793</v>
      </c>
      <c r="D774" s="9">
        <v>28</v>
      </c>
      <c r="E774" s="9" t="s">
        <v>3689</v>
      </c>
      <c r="F774" s="9">
        <v>132293916</v>
      </c>
      <c r="G774" s="67" t="s">
        <v>5194</v>
      </c>
    </row>
    <row r="775" spans="1:7" ht="15.75">
      <c r="A775" s="44" t="s">
        <v>6794</v>
      </c>
      <c r="B775" s="10" t="s">
        <v>6273</v>
      </c>
      <c r="C775" s="54" t="s">
        <v>6795</v>
      </c>
      <c r="D775" s="9">
        <v>5</v>
      </c>
      <c r="E775" s="9" t="s">
        <v>3689</v>
      </c>
      <c r="F775" s="9">
        <v>132293916</v>
      </c>
      <c r="G775" s="67" t="s">
        <v>5194</v>
      </c>
    </row>
    <row r="776" spans="1:7" ht="15.75">
      <c r="A776" s="44" t="s">
        <v>6796</v>
      </c>
      <c r="B776" s="10" t="s">
        <v>6273</v>
      </c>
      <c r="C776" s="54" t="s">
        <v>6797</v>
      </c>
      <c r="D776" s="9">
        <v>100</v>
      </c>
      <c r="E776" s="9" t="s">
        <v>3689</v>
      </c>
      <c r="F776" s="9">
        <v>132293916</v>
      </c>
      <c r="G776" s="67" t="s">
        <v>5194</v>
      </c>
    </row>
    <row r="777" spans="1:7" ht="15.75">
      <c r="A777" s="44" t="s">
        <v>6798</v>
      </c>
      <c r="B777" s="10" t="s">
        <v>5257</v>
      </c>
      <c r="C777" s="54" t="s">
        <v>6799</v>
      </c>
      <c r="D777" s="9">
        <v>141</v>
      </c>
      <c r="E777" s="9" t="s">
        <v>3699</v>
      </c>
      <c r="F777" s="9">
        <v>132321294</v>
      </c>
      <c r="G777" s="67" t="s">
        <v>5194</v>
      </c>
    </row>
    <row r="778" spans="1:7" ht="15.75">
      <c r="A778" s="44" t="s">
        <v>6800</v>
      </c>
      <c r="B778" s="10" t="s">
        <v>5352</v>
      </c>
      <c r="C778" s="54" t="s">
        <v>6801</v>
      </c>
      <c r="D778" s="9">
        <v>149</v>
      </c>
      <c r="E778" s="9" t="s">
        <v>1730</v>
      </c>
      <c r="F778" s="9">
        <v>2700341635</v>
      </c>
      <c r="G778" s="67" t="s">
        <v>5194</v>
      </c>
    </row>
    <row r="779" spans="1:7" ht="15.75">
      <c r="A779" s="44" t="s">
        <v>6802</v>
      </c>
      <c r="B779" s="10" t="s">
        <v>5352</v>
      </c>
      <c r="C779" s="54" t="s">
        <v>6803</v>
      </c>
      <c r="D779" s="9">
        <v>48</v>
      </c>
      <c r="E779" s="9" t="s">
        <v>1730</v>
      </c>
      <c r="F779" s="9">
        <v>2700341635</v>
      </c>
      <c r="G779" s="67" t="s">
        <v>5194</v>
      </c>
    </row>
    <row r="780" spans="1:7" ht="15.75">
      <c r="A780" s="44" t="s">
        <v>6804</v>
      </c>
      <c r="B780" s="10" t="s">
        <v>5324</v>
      </c>
      <c r="C780" s="54" t="s">
        <v>6805</v>
      </c>
      <c r="D780" s="11">
        <v>294</v>
      </c>
      <c r="E780" s="9" t="s">
        <v>1743</v>
      </c>
      <c r="F780" s="9">
        <v>7600020783</v>
      </c>
      <c r="G780" s="67" t="s">
        <v>5194</v>
      </c>
    </row>
    <row r="781" spans="1:7" ht="15.75">
      <c r="A781" s="49" t="s">
        <v>6806</v>
      </c>
      <c r="B781" s="10" t="s">
        <v>5309</v>
      </c>
      <c r="C781" s="54" t="s">
        <v>6807</v>
      </c>
      <c r="D781" s="9">
        <v>214</v>
      </c>
      <c r="E781" s="9" t="s">
        <v>3700</v>
      </c>
      <c r="F781" s="9">
        <v>132234792</v>
      </c>
      <c r="G781" s="67" t="s">
        <v>5194</v>
      </c>
    </row>
    <row r="782" spans="1:7" ht="15.75">
      <c r="A782" s="49" t="s">
        <v>6808</v>
      </c>
      <c r="B782" s="10" t="s">
        <v>5309</v>
      </c>
      <c r="C782" s="54" t="s">
        <v>6809</v>
      </c>
      <c r="D782" s="9">
        <v>24</v>
      </c>
      <c r="E782" s="9" t="s">
        <v>3700</v>
      </c>
      <c r="F782" s="9">
        <v>132234792</v>
      </c>
      <c r="G782" s="67" t="s">
        <v>5194</v>
      </c>
    </row>
    <row r="783" spans="1:7" ht="15.75">
      <c r="A783" s="49" t="s">
        <v>6810</v>
      </c>
      <c r="B783" s="10" t="s">
        <v>5309</v>
      </c>
      <c r="C783" s="54" t="s">
        <v>6811</v>
      </c>
      <c r="D783" s="9">
        <v>20</v>
      </c>
      <c r="E783" s="9" t="s">
        <v>3700</v>
      </c>
      <c r="F783" s="9">
        <v>132234792</v>
      </c>
      <c r="G783" s="67" t="s">
        <v>5194</v>
      </c>
    </row>
    <row r="784" spans="1:7" ht="15.75">
      <c r="A784" s="49" t="s">
        <v>6812</v>
      </c>
      <c r="B784" s="10" t="s">
        <v>5309</v>
      </c>
      <c r="C784" s="54" t="s">
        <v>6813</v>
      </c>
      <c r="D784" s="9">
        <v>30</v>
      </c>
      <c r="E784" s="9" t="s">
        <v>3700</v>
      </c>
      <c r="F784" s="9">
        <v>132234792</v>
      </c>
      <c r="G784" s="67" t="s">
        <v>5194</v>
      </c>
    </row>
    <row r="785" spans="1:7" ht="15.75">
      <c r="A785" s="49" t="s">
        <v>6814</v>
      </c>
      <c r="B785" s="10" t="s">
        <v>5309</v>
      </c>
      <c r="C785" s="54" t="s">
        <v>6815</v>
      </c>
      <c r="D785" s="9">
        <v>50</v>
      </c>
      <c r="E785" s="9" t="s">
        <v>3700</v>
      </c>
      <c r="F785" s="9">
        <v>132234792</v>
      </c>
      <c r="G785" s="67" t="s">
        <v>5194</v>
      </c>
    </row>
    <row r="786" spans="1:7" ht="15.75">
      <c r="A786" s="29" t="s">
        <v>6816</v>
      </c>
      <c r="B786" s="10" t="s">
        <v>6817</v>
      </c>
      <c r="C786" s="26" t="s">
        <v>6818</v>
      </c>
      <c r="D786" s="30">
        <v>48</v>
      </c>
      <c r="E786" s="73" t="s">
        <v>2606</v>
      </c>
      <c r="F786" s="31">
        <v>132206241</v>
      </c>
      <c r="G786" s="38" t="s">
        <v>5184</v>
      </c>
    </row>
    <row r="787" spans="1:7" ht="15.75">
      <c r="A787" s="29" t="s">
        <v>6819</v>
      </c>
      <c r="B787" s="10" t="s">
        <v>6817</v>
      </c>
      <c r="C787" s="26" t="s">
        <v>6820</v>
      </c>
      <c r="D787" s="30">
        <v>65</v>
      </c>
      <c r="E787" s="73" t="s">
        <v>2606</v>
      </c>
      <c r="F787" s="31">
        <v>132206241</v>
      </c>
      <c r="G787" s="38" t="s">
        <v>5184</v>
      </c>
    </row>
    <row r="788" spans="1:7" ht="15.75">
      <c r="A788" s="29" t="s">
        <v>6821</v>
      </c>
      <c r="B788" s="10" t="s">
        <v>6817</v>
      </c>
      <c r="C788" s="26" t="s">
        <v>6822</v>
      </c>
      <c r="D788" s="30">
        <v>20</v>
      </c>
      <c r="E788" s="73" t="s">
        <v>2606</v>
      </c>
      <c r="F788" s="31">
        <v>132206241</v>
      </c>
      <c r="G788" s="38" t="s">
        <v>5184</v>
      </c>
    </row>
    <row r="789" spans="1:7" ht="15.75">
      <c r="A789" s="29" t="s">
        <v>6823</v>
      </c>
      <c r="B789" s="10" t="s">
        <v>6817</v>
      </c>
      <c r="C789" s="26" t="s">
        <v>6824</v>
      </c>
      <c r="D789" s="30">
        <v>68</v>
      </c>
      <c r="E789" s="73" t="s">
        <v>2606</v>
      </c>
      <c r="F789" s="31">
        <v>132206241</v>
      </c>
      <c r="G789" s="38" t="s">
        <v>5184</v>
      </c>
    </row>
    <row r="790" spans="1:7" ht="15.75">
      <c r="A790" s="29" t="s">
        <v>6825</v>
      </c>
      <c r="B790" s="10" t="s">
        <v>6817</v>
      </c>
      <c r="C790" s="26" t="s">
        <v>6826</v>
      </c>
      <c r="D790" s="30">
        <v>133</v>
      </c>
      <c r="E790" s="73" t="s">
        <v>2606</v>
      </c>
      <c r="F790" s="31">
        <v>132206241</v>
      </c>
      <c r="G790" s="38" t="s">
        <v>5184</v>
      </c>
    </row>
    <row r="791" spans="1:7" ht="15.75">
      <c r="A791" s="29" t="s">
        <v>6827</v>
      </c>
      <c r="B791" s="10" t="s">
        <v>6817</v>
      </c>
      <c r="C791" s="26" t="s">
        <v>6828</v>
      </c>
      <c r="D791" s="30">
        <v>40</v>
      </c>
      <c r="E791" s="73" t="s">
        <v>2606</v>
      </c>
      <c r="F791" s="31">
        <v>132206241</v>
      </c>
      <c r="G791" s="38" t="s">
        <v>5184</v>
      </c>
    </row>
    <row r="792" spans="1:7" ht="15.75">
      <c r="A792" s="29" t="s">
        <v>6829</v>
      </c>
      <c r="B792" s="10" t="s">
        <v>6817</v>
      </c>
      <c r="C792" s="26" t="s">
        <v>6830</v>
      </c>
      <c r="D792" s="30">
        <v>82</v>
      </c>
      <c r="E792" s="73" t="s">
        <v>2606</v>
      </c>
      <c r="F792" s="31">
        <v>132206241</v>
      </c>
      <c r="G792" s="38" t="s">
        <v>5184</v>
      </c>
    </row>
    <row r="793" spans="1:7" ht="15.75">
      <c r="A793" s="29" t="s">
        <v>6831</v>
      </c>
      <c r="B793" s="10" t="s">
        <v>6817</v>
      </c>
      <c r="C793" s="26" t="s">
        <v>6832</v>
      </c>
      <c r="D793" s="30">
        <v>15</v>
      </c>
      <c r="E793" s="73" t="s">
        <v>2606</v>
      </c>
      <c r="F793" s="31">
        <v>132206241</v>
      </c>
      <c r="G793" s="38" t="s">
        <v>5184</v>
      </c>
    </row>
    <row r="794" spans="1:7" ht="15.75">
      <c r="A794" s="29" t="s">
        <v>6833</v>
      </c>
      <c r="B794" s="10" t="s">
        <v>6817</v>
      </c>
      <c r="C794" s="26" t="s">
        <v>6834</v>
      </c>
      <c r="D794" s="30">
        <v>86</v>
      </c>
      <c r="E794" s="73" t="s">
        <v>2606</v>
      </c>
      <c r="F794" s="31">
        <v>132206241</v>
      </c>
      <c r="G794" s="38" t="s">
        <v>5184</v>
      </c>
    </row>
    <row r="795" spans="1:7" ht="15.75">
      <c r="A795" s="29" t="s">
        <v>6835</v>
      </c>
      <c r="B795" s="10" t="s">
        <v>6817</v>
      </c>
      <c r="C795" s="26" t="s">
        <v>6836</v>
      </c>
      <c r="D795" s="30">
        <v>46</v>
      </c>
      <c r="E795" s="73" t="s">
        <v>2606</v>
      </c>
      <c r="F795" s="31">
        <v>132206241</v>
      </c>
      <c r="G795" s="38" t="s">
        <v>5184</v>
      </c>
    </row>
    <row r="796" spans="1:7" ht="15.75">
      <c r="A796" s="29" t="s">
        <v>6837</v>
      </c>
      <c r="B796" s="10" t="s">
        <v>6817</v>
      </c>
      <c r="C796" s="26" t="s">
        <v>6838</v>
      </c>
      <c r="D796" s="30">
        <v>44</v>
      </c>
      <c r="E796" s="73" t="s">
        <v>2606</v>
      </c>
      <c r="F796" s="31">
        <v>132206241</v>
      </c>
      <c r="G796" s="38" t="s">
        <v>5184</v>
      </c>
    </row>
    <row r="797" spans="1:7" ht="15.75">
      <c r="A797" s="29" t="s">
        <v>6839</v>
      </c>
      <c r="B797" s="10" t="s">
        <v>6817</v>
      </c>
      <c r="C797" s="26" t="s">
        <v>6840</v>
      </c>
      <c r="D797" s="30">
        <v>42</v>
      </c>
      <c r="E797" s="73" t="s">
        <v>2606</v>
      </c>
      <c r="F797" s="31">
        <v>132206241</v>
      </c>
      <c r="G797" s="38" t="s">
        <v>5184</v>
      </c>
    </row>
    <row r="798" spans="1:7" ht="15.75">
      <c r="A798" s="44" t="s">
        <v>6841</v>
      </c>
      <c r="B798" s="10" t="s">
        <v>6337</v>
      </c>
      <c r="C798" s="54" t="s">
        <v>6842</v>
      </c>
      <c r="D798" s="11">
        <v>258</v>
      </c>
      <c r="E798" s="9" t="s">
        <v>3712</v>
      </c>
      <c r="F798" s="9">
        <v>132197917</v>
      </c>
      <c r="G798" s="67" t="s">
        <v>5194</v>
      </c>
    </row>
    <row r="799" spans="1:7" ht="15.75">
      <c r="A799" s="44" t="s">
        <v>6843</v>
      </c>
      <c r="B799" s="10" t="s">
        <v>5740</v>
      </c>
      <c r="C799" s="54" t="s">
        <v>6008</v>
      </c>
      <c r="D799" s="9">
        <v>277</v>
      </c>
      <c r="E799" s="9" t="s">
        <v>1753</v>
      </c>
      <c r="F799" s="9">
        <v>102344157</v>
      </c>
      <c r="G799" s="67" t="s">
        <v>5194</v>
      </c>
    </row>
    <row r="800" spans="1:7" ht="15.75">
      <c r="A800" s="49" t="s">
        <v>6844</v>
      </c>
      <c r="B800" s="10" t="s">
        <v>5590</v>
      </c>
      <c r="C800" s="54" t="s">
        <v>6845</v>
      </c>
      <c r="D800" s="9">
        <v>54</v>
      </c>
      <c r="E800" s="9" t="s">
        <v>3718</v>
      </c>
      <c r="F800" s="9">
        <v>131823394</v>
      </c>
      <c r="G800" s="67" t="s">
        <v>5194</v>
      </c>
    </row>
    <row r="801" spans="1:7" ht="15.75">
      <c r="A801" s="49" t="s">
        <v>6846</v>
      </c>
      <c r="B801" s="10" t="s">
        <v>5590</v>
      </c>
      <c r="C801" s="54" t="s">
        <v>6847</v>
      </c>
      <c r="D801" s="9">
        <v>35</v>
      </c>
      <c r="E801" s="9" t="s">
        <v>3718</v>
      </c>
      <c r="F801" s="9">
        <v>131823394</v>
      </c>
      <c r="G801" s="67" t="s">
        <v>5194</v>
      </c>
    </row>
    <row r="802" spans="1:7" ht="15.75">
      <c r="A802" s="49" t="s">
        <v>6848</v>
      </c>
      <c r="B802" s="10" t="s">
        <v>5590</v>
      </c>
      <c r="C802" s="54" t="s">
        <v>6849</v>
      </c>
      <c r="D802" s="9">
        <v>47</v>
      </c>
      <c r="E802" s="9" t="s">
        <v>3718</v>
      </c>
      <c r="F802" s="9">
        <v>131823394</v>
      </c>
      <c r="G802" s="67" t="s">
        <v>5194</v>
      </c>
    </row>
    <row r="803" spans="1:7" ht="15.75">
      <c r="A803" s="49" t="s">
        <v>6850</v>
      </c>
      <c r="B803" s="10" t="s">
        <v>5590</v>
      </c>
      <c r="C803" s="54" t="s">
        <v>6851</v>
      </c>
      <c r="D803" s="9">
        <v>57</v>
      </c>
      <c r="E803" s="9" t="s">
        <v>3718</v>
      </c>
      <c r="F803" s="9">
        <v>131823394</v>
      </c>
      <c r="G803" s="67" t="s">
        <v>5194</v>
      </c>
    </row>
    <row r="804" spans="1:7" ht="15.75">
      <c r="A804" s="49" t="s">
        <v>6852</v>
      </c>
      <c r="B804" s="10" t="s">
        <v>5590</v>
      </c>
      <c r="C804" s="54" t="s">
        <v>6853</v>
      </c>
      <c r="D804" s="9">
        <v>19</v>
      </c>
      <c r="E804" s="9" t="s">
        <v>3718</v>
      </c>
      <c r="F804" s="9">
        <v>131823394</v>
      </c>
      <c r="G804" s="67" t="s">
        <v>5194</v>
      </c>
    </row>
    <row r="805" spans="1:7" ht="15.75">
      <c r="A805" s="49" t="s">
        <v>6854</v>
      </c>
      <c r="B805" s="10" t="s">
        <v>5590</v>
      </c>
      <c r="C805" s="54" t="s">
        <v>6855</v>
      </c>
      <c r="D805" s="9">
        <v>10</v>
      </c>
      <c r="E805" s="9" t="s">
        <v>3718</v>
      </c>
      <c r="F805" s="9">
        <v>131823394</v>
      </c>
      <c r="G805" s="67" t="s">
        <v>5194</v>
      </c>
    </row>
    <row r="806" spans="1:7" ht="15.75">
      <c r="A806" s="49" t="s">
        <v>6856</v>
      </c>
      <c r="B806" s="10" t="s">
        <v>5590</v>
      </c>
      <c r="C806" s="54" t="s">
        <v>6857</v>
      </c>
      <c r="D806" s="9">
        <v>10</v>
      </c>
      <c r="E806" s="9" t="s">
        <v>3718</v>
      </c>
      <c r="F806" s="9">
        <v>131823394</v>
      </c>
      <c r="G806" s="67" t="s">
        <v>5194</v>
      </c>
    </row>
    <row r="807" spans="1:7" ht="15.75">
      <c r="A807" s="29" t="s">
        <v>6858</v>
      </c>
      <c r="B807" s="10" t="s">
        <v>5316</v>
      </c>
      <c r="C807" s="26" t="s">
        <v>6859</v>
      </c>
      <c r="D807" s="32">
        <v>816</v>
      </c>
      <c r="E807" s="73" t="s">
        <v>2632</v>
      </c>
      <c r="F807" s="73">
        <v>130553475</v>
      </c>
      <c r="G807" s="38" t="s">
        <v>5184</v>
      </c>
    </row>
    <row r="808" spans="1:7" ht="15.75">
      <c r="A808" s="44" t="s">
        <v>6860</v>
      </c>
      <c r="B808" s="10" t="s">
        <v>6861</v>
      </c>
      <c r="C808" s="54" t="s">
        <v>6862</v>
      </c>
      <c r="D808" s="11">
        <v>126</v>
      </c>
      <c r="E808" s="9" t="s">
        <v>3725</v>
      </c>
      <c r="F808" s="9">
        <v>132100621</v>
      </c>
      <c r="G808" s="67" t="s">
        <v>5194</v>
      </c>
    </row>
    <row r="809" spans="1:7" ht="15.75">
      <c r="A809" s="44" t="s">
        <v>6863</v>
      </c>
      <c r="B809" s="10" t="s">
        <v>6861</v>
      </c>
      <c r="C809" s="54" t="s">
        <v>6864</v>
      </c>
      <c r="D809" s="11">
        <v>118</v>
      </c>
      <c r="E809" s="9" t="s">
        <v>3725</v>
      </c>
      <c r="F809" s="9">
        <v>132100621</v>
      </c>
      <c r="G809" s="67" t="s">
        <v>5194</v>
      </c>
    </row>
    <row r="810" spans="1:7" ht="15.75">
      <c r="A810" s="49" t="s">
        <v>6865</v>
      </c>
      <c r="B810" s="10" t="s">
        <v>5309</v>
      </c>
      <c r="C810" s="54" t="s">
        <v>6866</v>
      </c>
      <c r="D810" s="9">
        <v>47</v>
      </c>
      <c r="E810" s="9" t="s">
        <v>3737</v>
      </c>
      <c r="F810" s="9">
        <v>131345192</v>
      </c>
      <c r="G810" s="67" t="s">
        <v>5194</v>
      </c>
    </row>
    <row r="811" spans="1:7" ht="15.75">
      <c r="A811" s="49" t="s">
        <v>6867</v>
      </c>
      <c r="B811" s="10" t="s">
        <v>5309</v>
      </c>
      <c r="C811" s="54" t="s">
        <v>6868</v>
      </c>
      <c r="D811" s="9">
        <v>60</v>
      </c>
      <c r="E811" s="9" t="s">
        <v>3737</v>
      </c>
      <c r="F811" s="9">
        <v>131345192</v>
      </c>
      <c r="G811" s="67" t="s">
        <v>5194</v>
      </c>
    </row>
    <row r="812" spans="1:7" ht="15.75">
      <c r="A812" s="49" t="s">
        <v>6869</v>
      </c>
      <c r="B812" s="10" t="s">
        <v>5309</v>
      </c>
      <c r="C812" s="54" t="s">
        <v>6870</v>
      </c>
      <c r="D812" s="9">
        <v>53</v>
      </c>
      <c r="E812" s="9" t="s">
        <v>3737</v>
      </c>
      <c r="F812" s="9">
        <v>131345192</v>
      </c>
      <c r="G812" s="67" t="s">
        <v>5194</v>
      </c>
    </row>
    <row r="813" spans="1:7" ht="15.75">
      <c r="A813" s="49" t="s">
        <v>6871</v>
      </c>
      <c r="B813" s="10" t="s">
        <v>5309</v>
      </c>
      <c r="C813" s="54" t="s">
        <v>6872</v>
      </c>
      <c r="D813" s="9">
        <v>40</v>
      </c>
      <c r="E813" s="9" t="s">
        <v>3737</v>
      </c>
      <c r="F813" s="9">
        <v>131345192</v>
      </c>
      <c r="G813" s="67" t="s">
        <v>5194</v>
      </c>
    </row>
    <row r="814" spans="1:7" ht="15.75">
      <c r="A814" s="44" t="s">
        <v>6873</v>
      </c>
      <c r="B814" s="10" t="s">
        <v>6566</v>
      </c>
      <c r="C814" s="54" t="s">
        <v>6874</v>
      </c>
      <c r="D814" s="11">
        <v>11</v>
      </c>
      <c r="E814" s="9" t="s">
        <v>3747</v>
      </c>
      <c r="F814" s="9">
        <v>131345239</v>
      </c>
      <c r="G814" s="67" t="s">
        <v>5194</v>
      </c>
    </row>
    <row r="815" spans="1:7" ht="15.75">
      <c r="A815" s="44" t="s">
        <v>6875</v>
      </c>
      <c r="B815" s="10" t="s">
        <v>6566</v>
      </c>
      <c r="C815" s="54" t="s">
        <v>6876</v>
      </c>
      <c r="D815" s="11">
        <v>11</v>
      </c>
      <c r="E815" s="9" t="s">
        <v>3747</v>
      </c>
      <c r="F815" s="9">
        <v>131345239</v>
      </c>
      <c r="G815" s="67" t="s">
        <v>5194</v>
      </c>
    </row>
    <row r="816" spans="1:7" ht="15.75">
      <c r="A816" s="44" t="s">
        <v>6877</v>
      </c>
      <c r="B816" s="10" t="s">
        <v>6566</v>
      </c>
      <c r="C816" s="54" t="s">
        <v>6878</v>
      </c>
      <c r="D816" s="11">
        <v>77</v>
      </c>
      <c r="E816" s="9" t="s">
        <v>3747</v>
      </c>
      <c r="F816" s="9">
        <v>131345239</v>
      </c>
      <c r="G816" s="67" t="s">
        <v>5194</v>
      </c>
    </row>
    <row r="817" spans="1:7" ht="15.75">
      <c r="A817" s="44" t="s">
        <v>6879</v>
      </c>
      <c r="B817" s="10" t="s">
        <v>6566</v>
      </c>
      <c r="C817" s="54" t="s">
        <v>6880</v>
      </c>
      <c r="D817" s="11">
        <v>174</v>
      </c>
      <c r="E817" s="9" t="s">
        <v>3747</v>
      </c>
      <c r="F817" s="9">
        <v>131345239</v>
      </c>
      <c r="G817" s="67" t="s">
        <v>5194</v>
      </c>
    </row>
    <row r="818" spans="1:7" ht="15.75">
      <c r="A818" s="29" t="s">
        <v>6881</v>
      </c>
      <c r="B818" s="10" t="s">
        <v>5482</v>
      </c>
      <c r="C818" s="26" t="s">
        <v>6882</v>
      </c>
      <c r="D818" s="30">
        <v>74</v>
      </c>
      <c r="E818" s="73" t="s">
        <v>941</v>
      </c>
      <c r="F818" s="31">
        <v>7600205111</v>
      </c>
      <c r="G818" s="38" t="s">
        <v>5184</v>
      </c>
    </row>
    <row r="819" spans="1:7" ht="15.75">
      <c r="A819" s="29" t="s">
        <v>6883</v>
      </c>
      <c r="B819" s="10" t="s">
        <v>5482</v>
      </c>
      <c r="C819" s="26" t="s">
        <v>6884</v>
      </c>
      <c r="D819" s="30">
        <v>50</v>
      </c>
      <c r="E819" s="73" t="s">
        <v>941</v>
      </c>
      <c r="F819" s="31">
        <v>7600205111</v>
      </c>
      <c r="G819" s="38" t="s">
        <v>5184</v>
      </c>
    </row>
    <row r="820" spans="1:7" ht="15.75">
      <c r="A820" s="29" t="s">
        <v>6885</v>
      </c>
      <c r="B820" s="10" t="s">
        <v>5482</v>
      </c>
      <c r="C820" s="26" t="s">
        <v>6886</v>
      </c>
      <c r="D820" s="30">
        <v>40</v>
      </c>
      <c r="E820" s="73" t="s">
        <v>941</v>
      </c>
      <c r="F820" s="31">
        <v>7600205111</v>
      </c>
      <c r="G820" s="38" t="s">
        <v>5184</v>
      </c>
    </row>
    <row r="821" spans="1:7" ht="15.75">
      <c r="A821" s="29" t="s">
        <v>6887</v>
      </c>
      <c r="B821" s="10" t="s">
        <v>5919</v>
      </c>
      <c r="C821" s="26" t="s">
        <v>6888</v>
      </c>
      <c r="D821" s="30">
        <v>338</v>
      </c>
      <c r="E821" s="73" t="s">
        <v>960</v>
      </c>
      <c r="F821" s="31">
        <v>1001121860</v>
      </c>
      <c r="G821" s="38" t="s">
        <v>5184</v>
      </c>
    </row>
    <row r="822" spans="1:7" ht="15.75">
      <c r="A822" s="29" t="s">
        <v>6889</v>
      </c>
      <c r="B822" s="10" t="s">
        <v>6483</v>
      </c>
      <c r="C822" s="26" t="s">
        <v>6890</v>
      </c>
      <c r="D822" s="32">
        <v>120</v>
      </c>
      <c r="E822" s="73" t="s">
        <v>976</v>
      </c>
      <c r="F822" s="31">
        <v>1800447409</v>
      </c>
      <c r="G822" s="38" t="s">
        <v>5184</v>
      </c>
    </row>
    <row r="823" spans="1:7" ht="15.75">
      <c r="A823" s="29" t="s">
        <v>6891</v>
      </c>
      <c r="B823" s="10" t="s">
        <v>6483</v>
      </c>
      <c r="C823" s="26" t="s">
        <v>6892</v>
      </c>
      <c r="D823" s="32">
        <v>10</v>
      </c>
      <c r="E823" s="73" t="s">
        <v>976</v>
      </c>
      <c r="F823" s="31">
        <v>1800447409</v>
      </c>
      <c r="G823" s="38" t="s">
        <v>5184</v>
      </c>
    </row>
    <row r="824" spans="1:7" ht="15.75">
      <c r="A824" s="29" t="s">
        <v>6893</v>
      </c>
      <c r="B824" s="10" t="s">
        <v>6483</v>
      </c>
      <c r="C824" s="26" t="s">
        <v>6894</v>
      </c>
      <c r="D824" s="32">
        <v>23</v>
      </c>
      <c r="E824" s="73" t="s">
        <v>976</v>
      </c>
      <c r="F824" s="31">
        <v>1800447409</v>
      </c>
      <c r="G824" s="38" t="s">
        <v>5184</v>
      </c>
    </row>
    <row r="825" spans="1:7" ht="15.75">
      <c r="A825" s="44" t="s">
        <v>6895</v>
      </c>
      <c r="B825" s="10" t="s">
        <v>5686</v>
      </c>
      <c r="C825" s="54" t="s">
        <v>6896</v>
      </c>
      <c r="D825" s="11">
        <v>31</v>
      </c>
      <c r="E825" s="9" t="s">
        <v>3757</v>
      </c>
      <c r="F825" s="9">
        <v>130659273</v>
      </c>
      <c r="G825" s="67" t="s">
        <v>5194</v>
      </c>
    </row>
    <row r="826" spans="1:7" ht="15.75">
      <c r="A826" s="44" t="s">
        <v>6897</v>
      </c>
      <c r="B826" s="10" t="s">
        <v>5686</v>
      </c>
      <c r="C826" s="54" t="s">
        <v>6898</v>
      </c>
      <c r="D826" s="11">
        <v>163</v>
      </c>
      <c r="E826" s="9" t="s">
        <v>3757</v>
      </c>
      <c r="F826" s="9">
        <v>130659273</v>
      </c>
      <c r="G826" s="67" t="s">
        <v>5194</v>
      </c>
    </row>
    <row r="827" spans="1:7" ht="15.75">
      <c r="A827" s="44" t="s">
        <v>6899</v>
      </c>
      <c r="B827" s="10" t="s">
        <v>5686</v>
      </c>
      <c r="C827" s="54" t="s">
        <v>6900</v>
      </c>
      <c r="D827" s="11">
        <v>18</v>
      </c>
      <c r="E827" s="9" t="s">
        <v>3757</v>
      </c>
      <c r="F827" s="9">
        <v>130659273</v>
      </c>
      <c r="G827" s="67" t="s">
        <v>5194</v>
      </c>
    </row>
    <row r="828" spans="1:7" ht="15.75">
      <c r="A828" s="29" t="s">
        <v>6901</v>
      </c>
      <c r="B828" s="10" t="s">
        <v>5418</v>
      </c>
      <c r="C828" s="26" t="s">
        <v>6902</v>
      </c>
      <c r="D828" s="32">
        <v>58</v>
      </c>
      <c r="E828" s="73" t="s">
        <v>2654</v>
      </c>
      <c r="F828" s="31">
        <v>131415644</v>
      </c>
      <c r="G828" s="38" t="s">
        <v>5184</v>
      </c>
    </row>
    <row r="829" spans="1:7" ht="15.75">
      <c r="A829" s="29" t="s">
        <v>6903</v>
      </c>
      <c r="B829" s="10" t="s">
        <v>5418</v>
      </c>
      <c r="C829" s="26" t="s">
        <v>6904</v>
      </c>
      <c r="D829" s="32">
        <v>89</v>
      </c>
      <c r="E829" s="73" t="s">
        <v>2654</v>
      </c>
      <c r="F829" s="31">
        <v>131415644</v>
      </c>
      <c r="G829" s="38" t="s">
        <v>5184</v>
      </c>
    </row>
    <row r="830" spans="1:7" ht="15.75">
      <c r="A830" s="29" t="s">
        <v>6905</v>
      </c>
      <c r="B830" s="10" t="s">
        <v>5418</v>
      </c>
      <c r="C830" s="26" t="s">
        <v>6906</v>
      </c>
      <c r="D830" s="32">
        <v>65</v>
      </c>
      <c r="E830" s="73" t="s">
        <v>2654</v>
      </c>
      <c r="F830" s="31">
        <v>131415644</v>
      </c>
      <c r="G830" s="38" t="s">
        <v>5184</v>
      </c>
    </row>
    <row r="831" spans="1:7" ht="15.75">
      <c r="A831" s="29" t="s">
        <v>6907</v>
      </c>
      <c r="B831" s="10" t="s">
        <v>5418</v>
      </c>
      <c r="C831" s="26" t="s">
        <v>6908</v>
      </c>
      <c r="D831" s="32">
        <v>46</v>
      </c>
      <c r="E831" s="73" t="s">
        <v>2654</v>
      </c>
      <c r="F831" s="31">
        <v>131415644</v>
      </c>
      <c r="G831" s="38" t="s">
        <v>5184</v>
      </c>
    </row>
    <row r="832" spans="1:7" ht="15.75">
      <c r="A832" s="29" t="s">
        <v>6909</v>
      </c>
      <c r="B832" s="10" t="s">
        <v>5418</v>
      </c>
      <c r="C832" s="26" t="s">
        <v>6910</v>
      </c>
      <c r="D832" s="30">
        <v>86</v>
      </c>
      <c r="E832" s="73" t="s">
        <v>2654</v>
      </c>
      <c r="F832" s="31">
        <v>131415644</v>
      </c>
      <c r="G832" s="38" t="s">
        <v>5184</v>
      </c>
    </row>
    <row r="833" spans="1:7" ht="15.75">
      <c r="A833" s="44" t="s">
        <v>6911</v>
      </c>
      <c r="B833" s="10" t="s">
        <v>6861</v>
      </c>
      <c r="C833" s="54" t="s">
        <v>6912</v>
      </c>
      <c r="D833" s="11">
        <v>171</v>
      </c>
      <c r="E833" s="9" t="s">
        <v>3764</v>
      </c>
      <c r="F833" s="9">
        <v>131537154</v>
      </c>
      <c r="G833" s="67" t="s">
        <v>5194</v>
      </c>
    </row>
    <row r="834" spans="1:7" ht="15.75">
      <c r="A834" s="44" t="s">
        <v>6913</v>
      </c>
      <c r="B834" s="10" t="s">
        <v>6861</v>
      </c>
      <c r="C834" s="54" t="s">
        <v>6914</v>
      </c>
      <c r="D834" s="11">
        <v>34</v>
      </c>
      <c r="E834" s="9" t="s">
        <v>3764</v>
      </c>
      <c r="F834" s="9">
        <v>131537154</v>
      </c>
      <c r="G834" s="67" t="s">
        <v>5194</v>
      </c>
    </row>
    <row r="835" spans="1:7" ht="15.75">
      <c r="A835" s="44" t="s">
        <v>6915</v>
      </c>
      <c r="B835" s="10" t="s">
        <v>6861</v>
      </c>
      <c r="C835" s="54" t="s">
        <v>6071</v>
      </c>
      <c r="D835" s="11">
        <v>28</v>
      </c>
      <c r="E835" s="9" t="s">
        <v>3764</v>
      </c>
      <c r="F835" s="9">
        <v>131537154</v>
      </c>
      <c r="G835" s="67" t="s">
        <v>5194</v>
      </c>
    </row>
    <row r="836" spans="1:7" ht="15.75">
      <c r="A836" s="44" t="s">
        <v>6916</v>
      </c>
      <c r="B836" s="10" t="s">
        <v>6861</v>
      </c>
      <c r="C836" s="54" t="s">
        <v>6917</v>
      </c>
      <c r="D836" s="11">
        <v>26</v>
      </c>
      <c r="E836" s="9" t="s">
        <v>3764</v>
      </c>
      <c r="F836" s="9">
        <v>131537154</v>
      </c>
      <c r="G836" s="67" t="s">
        <v>5194</v>
      </c>
    </row>
    <row r="837" spans="1:7" ht="15.75">
      <c r="A837" s="44" t="s">
        <v>6918</v>
      </c>
      <c r="B837" s="10" t="s">
        <v>6861</v>
      </c>
      <c r="C837" s="54" t="s">
        <v>6919</v>
      </c>
      <c r="D837" s="11">
        <v>20</v>
      </c>
      <c r="E837" s="9" t="s">
        <v>3764</v>
      </c>
      <c r="F837" s="9">
        <v>131537154</v>
      </c>
      <c r="G837" s="67" t="s">
        <v>5194</v>
      </c>
    </row>
    <row r="838" spans="1:7" ht="15.75">
      <c r="A838" s="44" t="s">
        <v>6920</v>
      </c>
      <c r="B838" s="10" t="s">
        <v>6861</v>
      </c>
      <c r="C838" s="54" t="s">
        <v>6921</v>
      </c>
      <c r="D838" s="11">
        <v>32</v>
      </c>
      <c r="E838" s="9" t="s">
        <v>3764</v>
      </c>
      <c r="F838" s="9">
        <v>131537154</v>
      </c>
      <c r="G838" s="67" t="s">
        <v>5194</v>
      </c>
    </row>
    <row r="839" spans="1:7" ht="15.75">
      <c r="A839" s="44" t="s">
        <v>6922</v>
      </c>
      <c r="B839" s="10" t="s">
        <v>6861</v>
      </c>
      <c r="C839" s="54" t="s">
        <v>6923</v>
      </c>
      <c r="D839" s="11">
        <v>11</v>
      </c>
      <c r="E839" s="9" t="s">
        <v>3764</v>
      </c>
      <c r="F839" s="9">
        <v>131537154</v>
      </c>
      <c r="G839" s="67" t="s">
        <v>5194</v>
      </c>
    </row>
    <row r="840" spans="1:7" ht="15.75">
      <c r="A840" s="44" t="s">
        <v>6924</v>
      </c>
      <c r="B840" s="10" t="s">
        <v>6861</v>
      </c>
      <c r="C840" s="54" t="s">
        <v>6925</v>
      </c>
      <c r="D840" s="11">
        <v>14</v>
      </c>
      <c r="E840" s="9" t="s">
        <v>3764</v>
      </c>
      <c r="F840" s="9">
        <v>131537154</v>
      </c>
      <c r="G840" s="67" t="s">
        <v>5194</v>
      </c>
    </row>
    <row r="841" spans="1:7" ht="15.75">
      <c r="A841" s="29" t="s">
        <v>6926</v>
      </c>
      <c r="B841" s="10" t="s">
        <v>6483</v>
      </c>
      <c r="C841" s="26" t="s">
        <v>6927</v>
      </c>
      <c r="D841" s="32">
        <v>287</v>
      </c>
      <c r="E841" s="73" t="s">
        <v>2667</v>
      </c>
      <c r="F841" s="31">
        <v>131499279</v>
      </c>
      <c r="G841" s="38" t="s">
        <v>5184</v>
      </c>
    </row>
    <row r="842" spans="1:7" ht="15.75">
      <c r="A842" s="44" t="s">
        <v>6928</v>
      </c>
      <c r="B842" s="10" t="s">
        <v>5821</v>
      </c>
      <c r="C842" s="54" t="s">
        <v>6929</v>
      </c>
      <c r="D842" s="11">
        <v>140</v>
      </c>
      <c r="E842" s="9" t="s">
        <v>3913</v>
      </c>
      <c r="F842" s="9">
        <v>132258525</v>
      </c>
      <c r="G842" s="67" t="s">
        <v>5194</v>
      </c>
    </row>
    <row r="843" spans="1:7" ht="15.75">
      <c r="A843" s="29" t="s">
        <v>6930</v>
      </c>
      <c r="B843" s="10" t="s">
        <v>5316</v>
      </c>
      <c r="C843" s="26" t="s">
        <v>6931</v>
      </c>
      <c r="D843" s="32">
        <v>269</v>
      </c>
      <c r="E843" s="73" t="s">
        <v>3913</v>
      </c>
      <c r="F843" s="31">
        <v>132258525</v>
      </c>
      <c r="G843" s="38" t="s">
        <v>5184</v>
      </c>
    </row>
    <row r="844" spans="1:7" ht="15.75">
      <c r="A844" s="49" t="s">
        <v>6932</v>
      </c>
      <c r="B844" s="10" t="s">
        <v>5871</v>
      </c>
      <c r="C844" s="54" t="s">
        <v>6933</v>
      </c>
      <c r="D844" s="11">
        <v>143</v>
      </c>
      <c r="E844" s="9" t="s">
        <v>3772</v>
      </c>
      <c r="F844" s="9">
        <v>132059761</v>
      </c>
      <c r="G844" s="67" t="s">
        <v>5194</v>
      </c>
    </row>
    <row r="845" spans="1:7" ht="15.75">
      <c r="A845" s="44" t="s">
        <v>6934</v>
      </c>
      <c r="B845" s="10" t="s">
        <v>5871</v>
      </c>
      <c r="C845" s="54" t="s">
        <v>6935</v>
      </c>
      <c r="D845" s="11">
        <v>99</v>
      </c>
      <c r="E845" s="9" t="s">
        <v>3772</v>
      </c>
      <c r="F845" s="9">
        <v>132059761</v>
      </c>
      <c r="G845" s="67" t="s">
        <v>5194</v>
      </c>
    </row>
    <row r="846" spans="1:7" ht="15.75">
      <c r="A846" s="44" t="s">
        <v>6936</v>
      </c>
      <c r="B846" s="10" t="s">
        <v>5871</v>
      </c>
      <c r="C846" s="54" t="s">
        <v>6344</v>
      </c>
      <c r="D846" s="11">
        <v>82</v>
      </c>
      <c r="E846" s="9" t="s">
        <v>3772</v>
      </c>
      <c r="F846" s="9">
        <v>132059761</v>
      </c>
      <c r="G846" s="67" t="s">
        <v>5194</v>
      </c>
    </row>
    <row r="847" spans="1:7" ht="15.75">
      <c r="A847" s="29" t="s">
        <v>6937</v>
      </c>
      <c r="B847" s="10" t="s">
        <v>5250</v>
      </c>
      <c r="C847" s="26" t="s">
        <v>6938</v>
      </c>
      <c r="D847" s="32">
        <v>8</v>
      </c>
      <c r="E847" s="73" t="s">
        <v>2679</v>
      </c>
      <c r="F847" s="31">
        <v>132270258</v>
      </c>
      <c r="G847" s="38" t="s">
        <v>5184</v>
      </c>
    </row>
    <row r="848" spans="1:7" ht="15.75">
      <c r="A848" s="29" t="s">
        <v>6939</v>
      </c>
      <c r="B848" s="10" t="s">
        <v>5250</v>
      </c>
      <c r="C848" s="26" t="s">
        <v>6940</v>
      </c>
      <c r="D848" s="32">
        <v>19</v>
      </c>
      <c r="E848" s="73" t="s">
        <v>2679</v>
      </c>
      <c r="F848" s="31">
        <v>132270258</v>
      </c>
      <c r="G848" s="38" t="s">
        <v>5184</v>
      </c>
    </row>
    <row r="849" spans="1:7" ht="15.75">
      <c r="A849" s="29" t="s">
        <v>6941</v>
      </c>
      <c r="B849" s="10" t="s">
        <v>5250</v>
      </c>
      <c r="C849" s="26" t="s">
        <v>6942</v>
      </c>
      <c r="D849" s="32">
        <v>20</v>
      </c>
      <c r="E849" s="73" t="s">
        <v>2679</v>
      </c>
      <c r="F849" s="31">
        <v>132270258</v>
      </c>
      <c r="G849" s="38" t="s">
        <v>5184</v>
      </c>
    </row>
    <row r="850" spans="1:7" ht="15.75">
      <c r="A850" s="29" t="s">
        <v>6943</v>
      </c>
      <c r="B850" s="10" t="s">
        <v>5250</v>
      </c>
      <c r="C850" s="26" t="s">
        <v>6944</v>
      </c>
      <c r="D850" s="32">
        <v>30</v>
      </c>
      <c r="E850" s="73" t="s">
        <v>2679</v>
      </c>
      <c r="F850" s="31">
        <v>132270258</v>
      </c>
      <c r="G850" s="38" t="s">
        <v>5184</v>
      </c>
    </row>
    <row r="851" spans="1:7" ht="15.75">
      <c r="A851" s="29" t="s">
        <v>6945</v>
      </c>
      <c r="B851" s="10" t="s">
        <v>5250</v>
      </c>
      <c r="C851" s="26" t="s">
        <v>6946</v>
      </c>
      <c r="D851" s="32">
        <v>30</v>
      </c>
      <c r="E851" s="73" t="s">
        <v>2679</v>
      </c>
      <c r="F851" s="31">
        <v>132270258</v>
      </c>
      <c r="G851" s="38" t="s">
        <v>5184</v>
      </c>
    </row>
    <row r="852" spans="1:7" ht="15.75">
      <c r="A852" s="29" t="s">
        <v>6947</v>
      </c>
      <c r="B852" s="10" t="s">
        <v>5250</v>
      </c>
      <c r="C852" s="26" t="s">
        <v>6948</v>
      </c>
      <c r="D852" s="32">
        <v>23</v>
      </c>
      <c r="E852" s="73" t="s">
        <v>2679</v>
      </c>
      <c r="F852" s="31">
        <v>132270258</v>
      </c>
      <c r="G852" s="38" t="s">
        <v>5184</v>
      </c>
    </row>
    <row r="853" spans="1:7" ht="15.75">
      <c r="A853" s="29" t="s">
        <v>6949</v>
      </c>
      <c r="B853" s="10" t="s">
        <v>5250</v>
      </c>
      <c r="C853" s="26" t="s">
        <v>6950</v>
      </c>
      <c r="D853" s="32">
        <v>25</v>
      </c>
      <c r="E853" s="73" t="s">
        <v>2679</v>
      </c>
      <c r="F853" s="31">
        <v>132270258</v>
      </c>
      <c r="G853" s="38" t="s">
        <v>5184</v>
      </c>
    </row>
    <row r="854" spans="1:7" ht="15.75">
      <c r="A854" s="29" t="s">
        <v>6951</v>
      </c>
      <c r="B854" s="10" t="s">
        <v>5250</v>
      </c>
      <c r="C854" s="26" t="s">
        <v>6952</v>
      </c>
      <c r="D854" s="32">
        <v>25</v>
      </c>
      <c r="E854" s="73" t="s">
        <v>2679</v>
      </c>
      <c r="F854" s="31">
        <v>132270258</v>
      </c>
      <c r="G854" s="38" t="s">
        <v>5184</v>
      </c>
    </row>
    <row r="855" spans="1:7" ht="15.75">
      <c r="A855" s="29" t="s">
        <v>6953</v>
      </c>
      <c r="B855" s="10" t="s">
        <v>5250</v>
      </c>
      <c r="C855" s="26" t="s">
        <v>6954</v>
      </c>
      <c r="D855" s="32">
        <v>23</v>
      </c>
      <c r="E855" s="73" t="s">
        <v>2679</v>
      </c>
      <c r="F855" s="31">
        <v>132270258</v>
      </c>
      <c r="G855" s="38" t="s">
        <v>5184</v>
      </c>
    </row>
    <row r="856" spans="1:7" ht="15.75">
      <c r="A856" s="29" t="s">
        <v>6955</v>
      </c>
      <c r="B856" s="10" t="s">
        <v>5250</v>
      </c>
      <c r="C856" s="26" t="s">
        <v>6956</v>
      </c>
      <c r="D856" s="32">
        <v>50</v>
      </c>
      <c r="E856" s="73" t="s">
        <v>2679</v>
      </c>
      <c r="F856" s="31">
        <v>132270258</v>
      </c>
      <c r="G856" s="38" t="s">
        <v>5184</v>
      </c>
    </row>
    <row r="857" spans="1:7" ht="15.75">
      <c r="A857" s="29" t="s">
        <v>6957</v>
      </c>
      <c r="B857" s="10" t="s">
        <v>5250</v>
      </c>
      <c r="C857" s="26" t="s">
        <v>6958</v>
      </c>
      <c r="D857" s="32">
        <v>20</v>
      </c>
      <c r="E857" s="73" t="s">
        <v>2679</v>
      </c>
      <c r="F857" s="31">
        <v>132270258</v>
      </c>
      <c r="G857" s="38" t="s">
        <v>5184</v>
      </c>
    </row>
    <row r="858" spans="1:7" ht="15.75">
      <c r="A858" s="29" t="s">
        <v>6959</v>
      </c>
      <c r="B858" s="10" t="s">
        <v>5250</v>
      </c>
      <c r="C858" s="26" t="s">
        <v>6960</v>
      </c>
      <c r="D858" s="32">
        <v>34</v>
      </c>
      <c r="E858" s="73" t="s">
        <v>2679</v>
      </c>
      <c r="F858" s="31">
        <v>132270258</v>
      </c>
      <c r="G858" s="38" t="s">
        <v>5184</v>
      </c>
    </row>
    <row r="859" spans="1:7" ht="15.75">
      <c r="A859" s="29" t="s">
        <v>6961</v>
      </c>
      <c r="B859" s="10" t="s">
        <v>5250</v>
      </c>
      <c r="C859" s="26" t="s">
        <v>6962</v>
      </c>
      <c r="D859" s="32">
        <v>46</v>
      </c>
      <c r="E859" s="73" t="s">
        <v>2679</v>
      </c>
      <c r="F859" s="31">
        <v>132270258</v>
      </c>
      <c r="G859" s="38" t="s">
        <v>5184</v>
      </c>
    </row>
    <row r="860" spans="1:7" ht="15.75">
      <c r="A860" s="44" t="s">
        <v>6963</v>
      </c>
      <c r="B860" s="10" t="s">
        <v>5474</v>
      </c>
      <c r="C860" s="54" t="s">
        <v>6964</v>
      </c>
      <c r="D860" s="9">
        <v>53</v>
      </c>
      <c r="E860" s="9" t="s">
        <v>3781</v>
      </c>
      <c r="F860" s="9">
        <v>132169247</v>
      </c>
      <c r="G860" s="67" t="s">
        <v>5194</v>
      </c>
    </row>
    <row r="861" spans="1:7" ht="15.75">
      <c r="A861" s="44" t="s">
        <v>6965</v>
      </c>
      <c r="B861" s="10" t="s">
        <v>5474</v>
      </c>
      <c r="C861" s="54" t="s">
        <v>6966</v>
      </c>
      <c r="D861" s="9">
        <v>35</v>
      </c>
      <c r="E861" s="9" t="s">
        <v>3781</v>
      </c>
      <c r="F861" s="9">
        <v>132169247</v>
      </c>
      <c r="G861" s="67" t="s">
        <v>5194</v>
      </c>
    </row>
    <row r="862" spans="1:7" ht="15.75">
      <c r="A862" s="44" t="s">
        <v>6967</v>
      </c>
      <c r="B862" s="10" t="s">
        <v>5474</v>
      </c>
      <c r="C862" s="54" t="s">
        <v>6968</v>
      </c>
      <c r="D862" s="9">
        <v>32</v>
      </c>
      <c r="E862" s="9" t="s">
        <v>3781</v>
      </c>
      <c r="F862" s="9">
        <v>132169247</v>
      </c>
      <c r="G862" s="67" t="s">
        <v>5194</v>
      </c>
    </row>
    <row r="863" spans="1:7" ht="15.75">
      <c r="A863" s="44" t="s">
        <v>6969</v>
      </c>
      <c r="B863" s="10" t="s">
        <v>5474</v>
      </c>
      <c r="C863" s="54" t="s">
        <v>6970</v>
      </c>
      <c r="D863" s="9">
        <v>37</v>
      </c>
      <c r="E863" s="9" t="s">
        <v>3781</v>
      </c>
      <c r="F863" s="9">
        <v>132169247</v>
      </c>
      <c r="G863" s="67" t="s">
        <v>5194</v>
      </c>
    </row>
    <row r="864" spans="1:7" ht="15.75">
      <c r="A864" s="44" t="s">
        <v>6971</v>
      </c>
      <c r="B864" s="10" t="s">
        <v>5474</v>
      </c>
      <c r="C864" s="54" t="s">
        <v>6972</v>
      </c>
      <c r="D864" s="9">
        <v>23</v>
      </c>
      <c r="E864" s="9" t="s">
        <v>3781</v>
      </c>
      <c r="F864" s="9">
        <v>132169247</v>
      </c>
      <c r="G864" s="67" t="s">
        <v>5194</v>
      </c>
    </row>
    <row r="865" spans="1:7" ht="15.75">
      <c r="A865" s="44" t="s">
        <v>6973</v>
      </c>
      <c r="B865" s="10" t="s">
        <v>5474</v>
      </c>
      <c r="C865" s="54" t="s">
        <v>6974</v>
      </c>
      <c r="D865" s="9">
        <v>15</v>
      </c>
      <c r="E865" s="9" t="s">
        <v>3781</v>
      </c>
      <c r="F865" s="9">
        <v>132169247</v>
      </c>
      <c r="G865" s="67" t="s">
        <v>5194</v>
      </c>
    </row>
    <row r="866" spans="1:7" ht="15.75">
      <c r="A866" s="44" t="s">
        <v>6975</v>
      </c>
      <c r="B866" s="10" t="s">
        <v>5474</v>
      </c>
      <c r="C866" s="54" t="s">
        <v>6976</v>
      </c>
      <c r="D866" s="9">
        <v>25</v>
      </c>
      <c r="E866" s="9" t="s">
        <v>3781</v>
      </c>
      <c r="F866" s="9">
        <v>132169247</v>
      </c>
      <c r="G866" s="67" t="s">
        <v>5194</v>
      </c>
    </row>
    <row r="867" spans="1:7" ht="15.75">
      <c r="A867" s="44" t="s">
        <v>6977</v>
      </c>
      <c r="B867" s="10" t="s">
        <v>5474</v>
      </c>
      <c r="C867" s="54" t="s">
        <v>6978</v>
      </c>
      <c r="D867" s="9">
        <v>21</v>
      </c>
      <c r="E867" s="9" t="s">
        <v>3781</v>
      </c>
      <c r="F867" s="9">
        <v>132169247</v>
      </c>
      <c r="G867" s="67" t="s">
        <v>5194</v>
      </c>
    </row>
    <row r="868" spans="1:7" ht="15.75">
      <c r="A868" s="44" t="s">
        <v>6979</v>
      </c>
      <c r="B868" s="10" t="s">
        <v>5474</v>
      </c>
      <c r="C868" s="54" t="s">
        <v>6980</v>
      </c>
      <c r="D868" s="9">
        <v>19</v>
      </c>
      <c r="E868" s="9" t="s">
        <v>3781</v>
      </c>
      <c r="F868" s="9">
        <v>132169247</v>
      </c>
      <c r="G868" s="67" t="s">
        <v>5194</v>
      </c>
    </row>
    <row r="869" spans="1:7" ht="15.75">
      <c r="A869" s="44" t="s">
        <v>6981</v>
      </c>
      <c r="B869" s="10" t="s">
        <v>5474</v>
      </c>
      <c r="C869" s="54" t="s">
        <v>6982</v>
      </c>
      <c r="D869" s="9">
        <v>26</v>
      </c>
      <c r="E869" s="9" t="s">
        <v>3781</v>
      </c>
      <c r="F869" s="9">
        <v>132169247</v>
      </c>
      <c r="G869" s="67" t="s">
        <v>5194</v>
      </c>
    </row>
    <row r="870" spans="1:7" ht="15.75">
      <c r="A870" s="44" t="s">
        <v>6983</v>
      </c>
      <c r="B870" s="10" t="s">
        <v>5474</v>
      </c>
      <c r="C870" s="54" t="s">
        <v>6984</v>
      </c>
      <c r="D870" s="9">
        <v>21</v>
      </c>
      <c r="E870" s="9" t="s">
        <v>3781</v>
      </c>
      <c r="F870" s="9">
        <v>132169247</v>
      </c>
      <c r="G870" s="67" t="s">
        <v>5194</v>
      </c>
    </row>
    <row r="871" spans="1:7" ht="15.75">
      <c r="A871" s="44" t="s">
        <v>6985</v>
      </c>
      <c r="B871" s="10" t="s">
        <v>6861</v>
      </c>
      <c r="C871" s="54" t="s">
        <v>6986</v>
      </c>
      <c r="D871" s="11">
        <v>103</v>
      </c>
      <c r="E871" s="9" t="s">
        <v>3791</v>
      </c>
      <c r="F871" s="9">
        <v>131894887</v>
      </c>
      <c r="G871" s="67" t="s">
        <v>5194</v>
      </c>
    </row>
    <row r="872" spans="1:7" ht="15.75">
      <c r="A872" s="44" t="s">
        <v>6987</v>
      </c>
      <c r="B872" s="10" t="s">
        <v>6861</v>
      </c>
      <c r="C872" s="54" t="s">
        <v>6988</v>
      </c>
      <c r="D872" s="11">
        <v>109</v>
      </c>
      <c r="E872" s="9" t="s">
        <v>3791</v>
      </c>
      <c r="F872" s="9">
        <v>131894887</v>
      </c>
      <c r="G872" s="67" t="s">
        <v>5194</v>
      </c>
    </row>
    <row r="873" spans="1:7" ht="15.75">
      <c r="A873" s="47" t="s">
        <v>6989</v>
      </c>
      <c r="B873" s="10" t="s">
        <v>6167</v>
      </c>
      <c r="C873" s="54" t="s">
        <v>6990</v>
      </c>
      <c r="D873" s="22">
        <v>155</v>
      </c>
      <c r="E873" s="9" t="s">
        <v>3798</v>
      </c>
      <c r="F873" s="9">
        <v>101733942</v>
      </c>
      <c r="G873" s="67" t="s">
        <v>5194</v>
      </c>
    </row>
    <row r="874" spans="1:7" ht="15.75">
      <c r="A874" s="47" t="s">
        <v>6991</v>
      </c>
      <c r="B874" s="10" t="s">
        <v>6167</v>
      </c>
      <c r="C874" s="54" t="s">
        <v>6601</v>
      </c>
      <c r="D874" s="22">
        <v>126</v>
      </c>
      <c r="E874" s="9" t="s">
        <v>3798</v>
      </c>
      <c r="F874" s="9">
        <v>101733942</v>
      </c>
      <c r="G874" s="67" t="s">
        <v>5194</v>
      </c>
    </row>
    <row r="875" spans="1:7" ht="15.75">
      <c r="A875" s="47" t="s">
        <v>6992</v>
      </c>
      <c r="B875" s="10" t="s">
        <v>6167</v>
      </c>
      <c r="C875" s="54" t="s">
        <v>6993</v>
      </c>
      <c r="D875" s="22">
        <v>161</v>
      </c>
      <c r="E875" s="9" t="s">
        <v>3798</v>
      </c>
      <c r="F875" s="9">
        <v>101733942</v>
      </c>
      <c r="G875" s="67" t="s">
        <v>5194</v>
      </c>
    </row>
    <row r="876" spans="1:7" ht="15.75">
      <c r="A876" s="44" t="s">
        <v>6994</v>
      </c>
      <c r="B876" s="10" t="s">
        <v>5471</v>
      </c>
      <c r="C876" s="54" t="s">
        <v>6995</v>
      </c>
      <c r="D876" s="9">
        <v>670</v>
      </c>
      <c r="E876" s="9" t="s">
        <v>3810</v>
      </c>
      <c r="F876" s="9">
        <v>131745431</v>
      </c>
      <c r="G876" s="67" t="s">
        <v>5194</v>
      </c>
    </row>
    <row r="877" spans="1:7" ht="15.75">
      <c r="A877" s="29" t="s">
        <v>6996</v>
      </c>
      <c r="B877" s="10" t="s">
        <v>5418</v>
      </c>
      <c r="C877" s="26" t="s">
        <v>6997</v>
      </c>
      <c r="D877" s="30">
        <v>140</v>
      </c>
      <c r="E877" s="73" t="s">
        <v>2691</v>
      </c>
      <c r="F877" s="31">
        <v>131771009</v>
      </c>
      <c r="G877" s="38" t="s">
        <v>5184</v>
      </c>
    </row>
    <row r="878" spans="1:7" ht="15.75">
      <c r="A878" s="29" t="s">
        <v>6998</v>
      </c>
      <c r="B878" s="10" t="s">
        <v>5418</v>
      </c>
      <c r="C878" s="26" t="s">
        <v>6999</v>
      </c>
      <c r="D878" s="30">
        <v>33</v>
      </c>
      <c r="E878" s="73" t="s">
        <v>2691</v>
      </c>
      <c r="F878" s="31">
        <v>131771009</v>
      </c>
      <c r="G878" s="38" t="s">
        <v>5184</v>
      </c>
    </row>
    <row r="879" spans="1:7" ht="15.75">
      <c r="A879" s="33" t="s">
        <v>7000</v>
      </c>
      <c r="B879" s="10" t="s">
        <v>5418</v>
      </c>
      <c r="C879" s="26" t="s">
        <v>7001</v>
      </c>
      <c r="D879" s="35">
        <v>83</v>
      </c>
      <c r="E879" s="73" t="s">
        <v>2691</v>
      </c>
      <c r="F879" s="31">
        <v>131771009</v>
      </c>
      <c r="G879" s="38" t="s">
        <v>5184</v>
      </c>
    </row>
    <row r="880" spans="1:7" ht="15.75">
      <c r="A880" s="33" t="s">
        <v>7002</v>
      </c>
      <c r="B880" s="10" t="s">
        <v>5418</v>
      </c>
      <c r="C880" s="26" t="s">
        <v>7003</v>
      </c>
      <c r="D880" s="35">
        <v>38</v>
      </c>
      <c r="E880" s="73" t="s">
        <v>2691</v>
      </c>
      <c r="F880" s="31">
        <v>131771009</v>
      </c>
      <c r="G880" s="38" t="s">
        <v>5184</v>
      </c>
    </row>
    <row r="881" spans="1:7" ht="15.75">
      <c r="A881" s="29" t="s">
        <v>7004</v>
      </c>
      <c r="B881" s="10" t="s">
        <v>5349</v>
      </c>
      <c r="C881" s="75" t="s">
        <v>7005</v>
      </c>
      <c r="D881" s="32">
        <v>262</v>
      </c>
      <c r="E881" s="73" t="s">
        <v>2705</v>
      </c>
      <c r="F881" s="31">
        <v>132072111</v>
      </c>
      <c r="G881" s="38" t="s">
        <v>5184</v>
      </c>
    </row>
    <row r="882" spans="1:7" ht="15.75">
      <c r="A882" s="33" t="s">
        <v>7006</v>
      </c>
      <c r="B882" s="10" t="s">
        <v>5349</v>
      </c>
      <c r="C882" s="26" t="s">
        <v>7007</v>
      </c>
      <c r="D882" s="34">
        <v>241</v>
      </c>
      <c r="E882" s="73" t="s">
        <v>2715</v>
      </c>
      <c r="F882" s="31">
        <v>132066219</v>
      </c>
      <c r="G882" s="38" t="s">
        <v>5184</v>
      </c>
    </row>
    <row r="883" spans="1:7" ht="15.75">
      <c r="A883" s="44" t="s">
        <v>7008</v>
      </c>
      <c r="B883" s="10" t="s">
        <v>5910</v>
      </c>
      <c r="C883" s="54" t="s">
        <v>7009</v>
      </c>
      <c r="D883" s="11">
        <v>310</v>
      </c>
      <c r="E883" s="9" t="s">
        <v>3830</v>
      </c>
      <c r="F883" s="9">
        <v>132273052</v>
      </c>
      <c r="G883" s="67" t="s">
        <v>5194</v>
      </c>
    </row>
    <row r="884" spans="1:7" ht="15.75">
      <c r="A884" s="44" t="s">
        <v>7010</v>
      </c>
      <c r="B884" s="10" t="s">
        <v>5321</v>
      </c>
      <c r="C884" s="54" t="s">
        <v>6933</v>
      </c>
      <c r="D884" s="9">
        <v>676</v>
      </c>
      <c r="E884" s="9" t="s">
        <v>3837</v>
      </c>
      <c r="F884" s="9">
        <v>101860782</v>
      </c>
      <c r="G884" s="67" t="s">
        <v>5194</v>
      </c>
    </row>
    <row r="885" spans="1:7" ht="15.75">
      <c r="A885" s="29" t="s">
        <v>7011</v>
      </c>
      <c r="B885" s="10" t="s">
        <v>5349</v>
      </c>
      <c r="C885" s="26" t="s">
        <v>7012</v>
      </c>
      <c r="D885" s="32">
        <v>106</v>
      </c>
      <c r="E885" s="73" t="s">
        <v>2723</v>
      </c>
      <c r="F885" s="31">
        <v>131883877</v>
      </c>
      <c r="G885" s="38" t="s">
        <v>5184</v>
      </c>
    </row>
    <row r="886" spans="1:7" ht="15.75">
      <c r="A886" s="29" t="s">
        <v>7013</v>
      </c>
      <c r="B886" s="10" t="s">
        <v>5349</v>
      </c>
      <c r="C886" s="26" t="s">
        <v>7014</v>
      </c>
      <c r="D886" s="32">
        <v>25</v>
      </c>
      <c r="E886" s="73" t="s">
        <v>2723</v>
      </c>
      <c r="F886" s="31">
        <v>131883877</v>
      </c>
      <c r="G886" s="38" t="s">
        <v>5184</v>
      </c>
    </row>
    <row r="887" spans="1:7" ht="15.75">
      <c r="A887" s="29" t="s">
        <v>7015</v>
      </c>
      <c r="B887" s="10" t="s">
        <v>5349</v>
      </c>
      <c r="C887" s="26" t="s">
        <v>7016</v>
      </c>
      <c r="D887" s="32">
        <v>13</v>
      </c>
      <c r="E887" s="73" t="s">
        <v>2723</v>
      </c>
      <c r="F887" s="31">
        <v>131883877</v>
      </c>
      <c r="G887" s="38" t="s">
        <v>5184</v>
      </c>
    </row>
    <row r="888" spans="1:7" ht="15.75">
      <c r="A888" s="29" t="s">
        <v>7017</v>
      </c>
      <c r="B888" s="10" t="s">
        <v>5349</v>
      </c>
      <c r="C888" s="26" t="s">
        <v>7018</v>
      </c>
      <c r="D888" s="32">
        <v>92</v>
      </c>
      <c r="E888" s="73" t="s">
        <v>2723</v>
      </c>
      <c r="F888" s="31">
        <v>131883877</v>
      </c>
      <c r="G888" s="38" t="s">
        <v>5184</v>
      </c>
    </row>
    <row r="889" spans="1:7" ht="15.75">
      <c r="A889" s="49" t="s">
        <v>7019</v>
      </c>
      <c r="B889" s="10" t="s">
        <v>6510</v>
      </c>
      <c r="C889" s="54" t="s">
        <v>7020</v>
      </c>
      <c r="D889" s="9">
        <v>98</v>
      </c>
      <c r="E889" s="9" t="s">
        <v>3850</v>
      </c>
      <c r="F889" s="9">
        <v>131119301</v>
      </c>
      <c r="G889" s="67" t="s">
        <v>5194</v>
      </c>
    </row>
    <row r="890" spans="1:7" ht="15.75">
      <c r="A890" s="44" t="s">
        <v>7021</v>
      </c>
      <c r="B890" s="10" t="s">
        <v>6510</v>
      </c>
      <c r="C890" s="54" t="s">
        <v>7022</v>
      </c>
      <c r="D890" s="9">
        <v>5</v>
      </c>
      <c r="E890" s="9" t="s">
        <v>3850</v>
      </c>
      <c r="F890" s="9">
        <v>131119301</v>
      </c>
      <c r="G890" s="67" t="s">
        <v>5194</v>
      </c>
    </row>
    <row r="891" spans="1:7" ht="15.75">
      <c r="A891" s="44" t="s">
        <v>7023</v>
      </c>
      <c r="B891" s="10" t="s">
        <v>6510</v>
      </c>
      <c r="C891" s="54" t="s">
        <v>7024</v>
      </c>
      <c r="D891" s="9">
        <v>125</v>
      </c>
      <c r="E891" s="9" t="s">
        <v>3850</v>
      </c>
      <c r="F891" s="9">
        <v>131119301</v>
      </c>
      <c r="G891" s="67" t="s">
        <v>5194</v>
      </c>
    </row>
    <row r="892" spans="1:7" ht="15.75">
      <c r="A892" s="49" t="s">
        <v>7025</v>
      </c>
      <c r="B892" s="10" t="s">
        <v>6510</v>
      </c>
      <c r="C892" s="54" t="s">
        <v>7026</v>
      </c>
      <c r="D892" s="9">
        <v>35</v>
      </c>
      <c r="E892" s="9" t="s">
        <v>3850</v>
      </c>
      <c r="F892" s="9">
        <v>131119301</v>
      </c>
      <c r="G892" s="67" t="s">
        <v>5194</v>
      </c>
    </row>
    <row r="893" spans="1:7" ht="15.75">
      <c r="A893" s="44" t="s">
        <v>7027</v>
      </c>
      <c r="B893" s="10" t="s">
        <v>5257</v>
      </c>
      <c r="C893" s="54" t="s">
        <v>7028</v>
      </c>
      <c r="D893" s="9">
        <v>222</v>
      </c>
      <c r="E893" s="9" t="s">
        <v>1766</v>
      </c>
      <c r="F893" s="9">
        <v>1700146895</v>
      </c>
      <c r="G893" s="67" t="s">
        <v>5194</v>
      </c>
    </row>
    <row r="894" spans="1:7" ht="15.75">
      <c r="A894" s="47" t="s">
        <v>7029</v>
      </c>
      <c r="B894" s="10" t="s">
        <v>6434</v>
      </c>
      <c r="C894" s="54" t="s">
        <v>7030</v>
      </c>
      <c r="D894" s="19">
        <v>165</v>
      </c>
      <c r="E894" s="9" t="s">
        <v>3857</v>
      </c>
      <c r="F894" s="9">
        <v>132171802</v>
      </c>
      <c r="G894" s="67" t="s">
        <v>5194</v>
      </c>
    </row>
    <row r="895" spans="1:7" ht="15.75">
      <c r="A895" s="47" t="s">
        <v>7031</v>
      </c>
      <c r="B895" s="10" t="s">
        <v>6434</v>
      </c>
      <c r="C895" s="54" t="s">
        <v>7032</v>
      </c>
      <c r="D895" s="22">
        <v>117</v>
      </c>
      <c r="E895" s="9" t="s">
        <v>3857</v>
      </c>
      <c r="F895" s="9">
        <v>132171802</v>
      </c>
      <c r="G895" s="67" t="s">
        <v>5194</v>
      </c>
    </row>
    <row r="896" spans="1:7" ht="15.75">
      <c r="A896" s="44" t="s">
        <v>7033</v>
      </c>
      <c r="B896" s="10" t="s">
        <v>5910</v>
      </c>
      <c r="C896" s="54" t="s">
        <v>7034</v>
      </c>
      <c r="D896" s="11">
        <v>46</v>
      </c>
      <c r="E896" s="9" t="s">
        <v>3864</v>
      </c>
      <c r="F896" s="9">
        <v>131666388</v>
      </c>
      <c r="G896" s="67" t="s">
        <v>5194</v>
      </c>
    </row>
    <row r="897" spans="1:7" ht="15.75">
      <c r="A897" s="44" t="s">
        <v>7035</v>
      </c>
      <c r="B897" s="10" t="s">
        <v>5910</v>
      </c>
      <c r="C897" s="54" t="s">
        <v>7036</v>
      </c>
      <c r="D897" s="11">
        <v>184</v>
      </c>
      <c r="E897" s="9" t="s">
        <v>3864</v>
      </c>
      <c r="F897" s="9">
        <v>131666388</v>
      </c>
      <c r="G897" s="67" t="s">
        <v>5194</v>
      </c>
    </row>
    <row r="898" spans="1:7" ht="15.75">
      <c r="A898" s="44" t="s">
        <v>7037</v>
      </c>
      <c r="B898" s="10" t="s">
        <v>5381</v>
      </c>
      <c r="C898" s="54" t="s">
        <v>6636</v>
      </c>
      <c r="D898" s="9">
        <v>253</v>
      </c>
      <c r="E898" s="9" t="s">
        <v>3871</v>
      </c>
      <c r="F898" s="9">
        <v>131090648</v>
      </c>
      <c r="G898" s="67" t="s">
        <v>5194</v>
      </c>
    </row>
    <row r="899" spans="1:7" ht="15.75">
      <c r="A899" s="33" t="s">
        <v>7038</v>
      </c>
      <c r="B899" s="10" t="s">
        <v>5919</v>
      </c>
      <c r="C899" s="26" t="s">
        <v>7039</v>
      </c>
      <c r="D899" s="35">
        <v>345</v>
      </c>
      <c r="E899" s="73" t="s">
        <v>2738</v>
      </c>
      <c r="F899" s="31">
        <v>131045588</v>
      </c>
      <c r="G899" s="38" t="s">
        <v>5184</v>
      </c>
    </row>
    <row r="900" spans="1:7" ht="15.75">
      <c r="A900" s="29" t="s">
        <v>7040</v>
      </c>
      <c r="B900" s="10" t="s">
        <v>5250</v>
      </c>
      <c r="C900" s="26" t="s">
        <v>6081</v>
      </c>
      <c r="D900" s="32">
        <v>49</v>
      </c>
      <c r="E900" s="73" t="s">
        <v>997</v>
      </c>
      <c r="F900" s="31">
        <v>1000613735</v>
      </c>
      <c r="G900" s="38" t="s">
        <v>5184</v>
      </c>
    </row>
    <row r="901" spans="1:7" ht="15.75">
      <c r="A901" s="29" t="s">
        <v>7041</v>
      </c>
      <c r="B901" s="10" t="s">
        <v>5250</v>
      </c>
      <c r="C901" s="26" t="s">
        <v>7042</v>
      </c>
      <c r="D901" s="32">
        <v>29</v>
      </c>
      <c r="E901" s="73" t="s">
        <v>997</v>
      </c>
      <c r="F901" s="31">
        <v>1000613735</v>
      </c>
      <c r="G901" s="38" t="s">
        <v>5184</v>
      </c>
    </row>
    <row r="902" spans="1:7" ht="15.75">
      <c r="A902" s="29" t="s">
        <v>7043</v>
      </c>
      <c r="B902" s="10" t="s">
        <v>5250</v>
      </c>
      <c r="C902" s="26" t="s">
        <v>7044</v>
      </c>
      <c r="D902" s="32">
        <v>117</v>
      </c>
      <c r="E902" s="73" t="s">
        <v>997</v>
      </c>
      <c r="F902" s="31">
        <v>1000613735</v>
      </c>
      <c r="G902" s="38" t="s">
        <v>5184</v>
      </c>
    </row>
    <row r="903" spans="1:7" ht="15.75">
      <c r="A903" s="29" t="s">
        <v>7045</v>
      </c>
      <c r="B903" s="10" t="s">
        <v>5217</v>
      </c>
      <c r="C903" s="26" t="s">
        <v>7046</v>
      </c>
      <c r="D903" s="30">
        <v>55</v>
      </c>
      <c r="E903" s="73" t="s">
        <v>1021</v>
      </c>
      <c r="F903" s="31">
        <v>3104496702</v>
      </c>
      <c r="G903" s="38" t="s">
        <v>5184</v>
      </c>
    </row>
    <row r="904" spans="1:7" ht="15.75">
      <c r="A904" s="29" t="s">
        <v>7047</v>
      </c>
      <c r="B904" s="10" t="s">
        <v>5217</v>
      </c>
      <c r="C904" s="26" t="s">
        <v>7048</v>
      </c>
      <c r="D904" s="30">
        <v>92</v>
      </c>
      <c r="E904" s="73" t="s">
        <v>1021</v>
      </c>
      <c r="F904" s="31">
        <v>3104496702</v>
      </c>
      <c r="G904" s="38" t="s">
        <v>5184</v>
      </c>
    </row>
    <row r="905" spans="1:7" ht="15.75">
      <c r="A905" s="29" t="s">
        <v>7049</v>
      </c>
      <c r="B905" s="10" t="s">
        <v>5217</v>
      </c>
      <c r="C905" s="26" t="s">
        <v>7050</v>
      </c>
      <c r="D905" s="30">
        <v>111</v>
      </c>
      <c r="E905" s="73" t="s">
        <v>1021</v>
      </c>
      <c r="F905" s="31">
        <v>3104496702</v>
      </c>
      <c r="G905" s="38" t="s">
        <v>5184</v>
      </c>
    </row>
    <row r="906" spans="1:7" ht="15.75">
      <c r="A906" s="29" t="s">
        <v>7051</v>
      </c>
      <c r="B906" s="10" t="s">
        <v>5217</v>
      </c>
      <c r="C906" s="26" t="s">
        <v>7052</v>
      </c>
      <c r="D906" s="30">
        <v>29</v>
      </c>
      <c r="E906" s="73" t="s">
        <v>1021</v>
      </c>
      <c r="F906" s="31">
        <v>3104496702</v>
      </c>
      <c r="G906" s="38" t="s">
        <v>5184</v>
      </c>
    </row>
    <row r="907" spans="1:7" ht="15.75">
      <c r="A907" s="29" t="s">
        <v>7053</v>
      </c>
      <c r="B907" s="10" t="s">
        <v>5217</v>
      </c>
      <c r="C907" s="26" t="s">
        <v>7054</v>
      </c>
      <c r="D907" s="30">
        <v>31</v>
      </c>
      <c r="E907" s="73" t="s">
        <v>1021</v>
      </c>
      <c r="F907" s="31">
        <v>3104496702</v>
      </c>
      <c r="G907" s="38" t="s">
        <v>5184</v>
      </c>
    </row>
    <row r="908" spans="1:7" ht="15.75">
      <c r="A908" s="29" t="s">
        <v>7055</v>
      </c>
      <c r="B908" s="10" t="s">
        <v>5217</v>
      </c>
      <c r="C908" s="26" t="s">
        <v>7056</v>
      </c>
      <c r="D908" s="30">
        <v>41</v>
      </c>
      <c r="E908" s="73" t="s">
        <v>1021</v>
      </c>
      <c r="F908" s="31">
        <v>3104496702</v>
      </c>
      <c r="G908" s="38" t="s">
        <v>5184</v>
      </c>
    </row>
    <row r="909" spans="1:7" ht="15.75">
      <c r="A909" s="44" t="s">
        <v>7057</v>
      </c>
      <c r="B909" s="10" t="s">
        <v>5352</v>
      </c>
      <c r="C909" s="54" t="s">
        <v>7058</v>
      </c>
      <c r="D909" s="9">
        <v>41</v>
      </c>
      <c r="E909" s="9" t="s">
        <v>1779</v>
      </c>
      <c r="F909" s="9">
        <v>2700082528</v>
      </c>
      <c r="G909" s="67" t="s">
        <v>5194</v>
      </c>
    </row>
    <row r="910" spans="1:7" ht="15.75">
      <c r="A910" s="44" t="s">
        <v>7059</v>
      </c>
      <c r="B910" s="10" t="s">
        <v>5352</v>
      </c>
      <c r="C910" s="54" t="s">
        <v>7060</v>
      </c>
      <c r="D910" s="9">
        <v>220</v>
      </c>
      <c r="E910" s="9" t="s">
        <v>1779</v>
      </c>
      <c r="F910" s="9">
        <v>2700082528</v>
      </c>
      <c r="G910" s="67" t="s">
        <v>5194</v>
      </c>
    </row>
    <row r="911" spans="1:7" ht="15.75">
      <c r="A911" s="29" t="s">
        <v>7061</v>
      </c>
      <c r="B911" s="10" t="s">
        <v>5263</v>
      </c>
      <c r="C911" s="26" t="s">
        <v>7062</v>
      </c>
      <c r="D911" s="34">
        <v>103</v>
      </c>
      <c r="E911" s="73" t="s">
        <v>1037</v>
      </c>
      <c r="F911" s="31">
        <v>7600176122</v>
      </c>
      <c r="G911" s="38" t="s">
        <v>5184</v>
      </c>
    </row>
    <row r="912" spans="1:7" ht="15.75">
      <c r="A912" s="29" t="s">
        <v>7063</v>
      </c>
      <c r="B912" s="10" t="s">
        <v>6419</v>
      </c>
      <c r="C912" s="26" t="s">
        <v>7064</v>
      </c>
      <c r="D912" s="30">
        <v>448</v>
      </c>
      <c r="E912" s="73" t="s">
        <v>1056</v>
      </c>
      <c r="F912" s="31">
        <v>7600206788</v>
      </c>
      <c r="G912" s="38" t="s">
        <v>5184</v>
      </c>
    </row>
    <row r="913" spans="1:7" ht="15.75">
      <c r="A913" s="44" t="s">
        <v>7065</v>
      </c>
      <c r="B913" s="10" t="s">
        <v>5813</v>
      </c>
      <c r="C913" s="54" t="s">
        <v>7066</v>
      </c>
      <c r="D913" s="9">
        <v>174</v>
      </c>
      <c r="E913" s="9" t="s">
        <v>1791</v>
      </c>
      <c r="F913" s="9">
        <v>115512816</v>
      </c>
      <c r="G913" s="67" t="s">
        <v>5194</v>
      </c>
    </row>
    <row r="914" spans="1:7" ht="15.75">
      <c r="A914" s="44" t="s">
        <v>7067</v>
      </c>
      <c r="B914" s="10" t="s">
        <v>5930</v>
      </c>
      <c r="C914" s="54" t="s">
        <v>7068</v>
      </c>
      <c r="D914" s="9">
        <v>125</v>
      </c>
      <c r="E914" s="9" t="s">
        <v>1791</v>
      </c>
      <c r="F914" s="9">
        <v>115512816</v>
      </c>
      <c r="G914" s="67" t="s">
        <v>5194</v>
      </c>
    </row>
    <row r="915" spans="1:7" ht="15.75">
      <c r="A915" s="44" t="s">
        <v>7069</v>
      </c>
      <c r="B915" s="10" t="s">
        <v>5930</v>
      </c>
      <c r="C915" s="54" t="s">
        <v>7070</v>
      </c>
      <c r="D915" s="9">
        <v>21</v>
      </c>
      <c r="E915" s="9" t="s">
        <v>1791</v>
      </c>
      <c r="F915" s="9">
        <v>115512816</v>
      </c>
      <c r="G915" s="67" t="s">
        <v>5194</v>
      </c>
    </row>
    <row r="916" spans="1:7" ht="15.75">
      <c r="A916" s="44" t="s">
        <v>7071</v>
      </c>
      <c r="B916" s="10" t="s">
        <v>5930</v>
      </c>
      <c r="C916" s="54" t="s">
        <v>7072</v>
      </c>
      <c r="D916" s="9">
        <v>5</v>
      </c>
      <c r="E916" s="9" t="s">
        <v>1791</v>
      </c>
      <c r="F916" s="9">
        <v>115512816</v>
      </c>
      <c r="G916" s="67" t="s">
        <v>5194</v>
      </c>
    </row>
    <row r="917" spans="1:7" ht="15.75">
      <c r="A917" s="29" t="s">
        <v>7073</v>
      </c>
      <c r="B917" s="10" t="s">
        <v>5349</v>
      </c>
      <c r="C917" s="26" t="s">
        <v>7074</v>
      </c>
      <c r="D917" s="32">
        <v>31</v>
      </c>
      <c r="E917" s="73" t="s">
        <v>1072</v>
      </c>
      <c r="F917" s="31">
        <v>1201283023</v>
      </c>
      <c r="G917" s="38" t="s">
        <v>5184</v>
      </c>
    </row>
    <row r="918" spans="1:7" ht="15.75">
      <c r="A918" s="29" t="s">
        <v>7075</v>
      </c>
      <c r="B918" s="10" t="s">
        <v>5349</v>
      </c>
      <c r="C918" s="26" t="s">
        <v>7076</v>
      </c>
      <c r="D918" s="32">
        <v>101</v>
      </c>
      <c r="E918" s="73" t="s">
        <v>1072</v>
      </c>
      <c r="F918" s="31">
        <v>1201283023</v>
      </c>
      <c r="G918" s="38" t="s">
        <v>5184</v>
      </c>
    </row>
    <row r="919" spans="1:7" ht="15.75">
      <c r="A919" s="29" t="s">
        <v>7077</v>
      </c>
      <c r="B919" s="10" t="s">
        <v>5349</v>
      </c>
      <c r="C919" s="26" t="s">
        <v>7078</v>
      </c>
      <c r="D919" s="32">
        <v>52</v>
      </c>
      <c r="E919" s="73" t="s">
        <v>1072</v>
      </c>
      <c r="F919" s="31">
        <v>1201283023</v>
      </c>
      <c r="G919" s="38" t="s">
        <v>5184</v>
      </c>
    </row>
    <row r="920" spans="1:7" ht="15.75">
      <c r="A920" s="29" t="s">
        <v>7079</v>
      </c>
      <c r="B920" s="10" t="s">
        <v>5349</v>
      </c>
      <c r="C920" s="26" t="s">
        <v>7080</v>
      </c>
      <c r="D920" s="32">
        <v>17</v>
      </c>
      <c r="E920" s="73" t="s">
        <v>1072</v>
      </c>
      <c r="F920" s="31">
        <v>1201283023</v>
      </c>
      <c r="G920" s="38" t="s">
        <v>5184</v>
      </c>
    </row>
    <row r="921" spans="1:7" ht="15.75">
      <c r="A921" s="29" t="s">
        <v>7081</v>
      </c>
      <c r="B921" s="10" t="s">
        <v>5349</v>
      </c>
      <c r="C921" s="26" t="s">
        <v>7082</v>
      </c>
      <c r="D921" s="32">
        <v>57</v>
      </c>
      <c r="E921" s="73" t="s">
        <v>1072</v>
      </c>
      <c r="F921" s="31">
        <v>1201283023</v>
      </c>
      <c r="G921" s="38" t="s">
        <v>5184</v>
      </c>
    </row>
    <row r="922" spans="1:7" ht="15.75">
      <c r="A922" s="29" t="s">
        <v>7083</v>
      </c>
      <c r="B922" s="10" t="s">
        <v>5206</v>
      </c>
      <c r="C922" s="26" t="s">
        <v>7084</v>
      </c>
      <c r="D922" s="30">
        <v>65</v>
      </c>
      <c r="E922" s="73" t="s">
        <v>1087</v>
      </c>
      <c r="F922" s="31">
        <v>1200632881</v>
      </c>
      <c r="G922" s="38" t="s">
        <v>5184</v>
      </c>
    </row>
    <row r="923" spans="1:7" ht="15.75">
      <c r="A923" s="29" t="s">
        <v>7085</v>
      </c>
      <c r="B923" s="10" t="s">
        <v>5206</v>
      </c>
      <c r="C923" s="26" t="s">
        <v>7086</v>
      </c>
      <c r="D923" s="30">
        <v>139</v>
      </c>
      <c r="E923" s="73" t="s">
        <v>1087</v>
      </c>
      <c r="F923" s="31">
        <v>1200632881</v>
      </c>
      <c r="G923" s="38" t="s">
        <v>5184</v>
      </c>
    </row>
    <row r="924" spans="1:7" ht="15.75">
      <c r="A924" s="29" t="s">
        <v>7087</v>
      </c>
      <c r="B924" s="10" t="s">
        <v>6246</v>
      </c>
      <c r="C924" s="26" t="s">
        <v>7088</v>
      </c>
      <c r="D924" s="32">
        <v>73</v>
      </c>
      <c r="E924" s="73" t="s">
        <v>1098</v>
      </c>
      <c r="F924" s="31">
        <v>7600146323</v>
      </c>
      <c r="G924" s="38" t="s">
        <v>5184</v>
      </c>
    </row>
    <row r="925" spans="1:7" ht="15.75">
      <c r="A925" s="29" t="s">
        <v>7089</v>
      </c>
      <c r="B925" s="10" t="s">
        <v>6246</v>
      </c>
      <c r="C925" s="26" t="s">
        <v>7090</v>
      </c>
      <c r="D925" s="32">
        <v>109</v>
      </c>
      <c r="E925" s="73" t="s">
        <v>1098</v>
      </c>
      <c r="F925" s="31">
        <v>7600146323</v>
      </c>
      <c r="G925" s="38" t="s">
        <v>5184</v>
      </c>
    </row>
    <row r="926" spans="1:7" ht="15.75">
      <c r="A926" s="44" t="s">
        <v>7091</v>
      </c>
      <c r="B926" s="10" t="s">
        <v>6631</v>
      </c>
      <c r="C926" s="54" t="s">
        <v>7092</v>
      </c>
      <c r="D926" s="11">
        <v>143</v>
      </c>
      <c r="E926" s="9" t="s">
        <v>3882</v>
      </c>
      <c r="F926" s="9">
        <v>131286722</v>
      </c>
      <c r="G926" s="67" t="s">
        <v>5194</v>
      </c>
    </row>
    <row r="927" spans="1:7" ht="15.75">
      <c r="A927" s="49" t="s">
        <v>7093</v>
      </c>
      <c r="B927" s="10" t="s">
        <v>6510</v>
      </c>
      <c r="C927" s="54" t="s">
        <v>7094</v>
      </c>
      <c r="D927" s="9">
        <v>228</v>
      </c>
      <c r="E927" s="9" t="s">
        <v>1802</v>
      </c>
      <c r="F927" s="9">
        <v>1700135815</v>
      </c>
      <c r="G927" s="67" t="s">
        <v>5194</v>
      </c>
    </row>
    <row r="928" spans="1:7" ht="15.75">
      <c r="A928" s="44" t="s">
        <v>7095</v>
      </c>
      <c r="B928" s="10" t="s">
        <v>5910</v>
      </c>
      <c r="C928" s="54" t="s">
        <v>7096</v>
      </c>
      <c r="D928" s="11">
        <v>77</v>
      </c>
      <c r="E928" s="9" t="s">
        <v>1816</v>
      </c>
      <c r="F928" s="9">
        <v>101767374</v>
      </c>
      <c r="G928" s="67" t="s">
        <v>5194</v>
      </c>
    </row>
    <row r="929" spans="1:7" ht="15.75">
      <c r="A929" s="44" t="s">
        <v>7097</v>
      </c>
      <c r="B929" s="10" t="s">
        <v>5910</v>
      </c>
      <c r="C929" s="54" t="s">
        <v>7098</v>
      </c>
      <c r="D929" s="11">
        <v>93</v>
      </c>
      <c r="E929" s="9" t="s">
        <v>1816</v>
      </c>
      <c r="F929" s="9">
        <v>101767374</v>
      </c>
      <c r="G929" s="67" t="s">
        <v>5194</v>
      </c>
    </row>
    <row r="930" spans="1:7" ht="15.75">
      <c r="A930" s="44" t="s">
        <v>7099</v>
      </c>
      <c r="B930" s="10" t="s">
        <v>5910</v>
      </c>
      <c r="C930" s="54" t="s">
        <v>7100</v>
      </c>
      <c r="D930" s="11">
        <v>27</v>
      </c>
      <c r="E930" s="9" t="s">
        <v>1816</v>
      </c>
      <c r="F930" s="9">
        <v>101767374</v>
      </c>
      <c r="G930" s="67" t="s">
        <v>5194</v>
      </c>
    </row>
    <row r="931" spans="1:7" ht="15.75">
      <c r="A931" s="44" t="s">
        <v>7101</v>
      </c>
      <c r="B931" s="10" t="s">
        <v>5910</v>
      </c>
      <c r="C931" s="54" t="s">
        <v>7102</v>
      </c>
      <c r="D931" s="11">
        <v>11</v>
      </c>
      <c r="E931" s="9" t="s">
        <v>1816</v>
      </c>
      <c r="F931" s="9">
        <v>101767374</v>
      </c>
      <c r="G931" s="67" t="s">
        <v>5194</v>
      </c>
    </row>
    <row r="932" spans="1:7" ht="15.75">
      <c r="A932" s="44" t="s">
        <v>7103</v>
      </c>
      <c r="B932" s="10" t="s">
        <v>5910</v>
      </c>
      <c r="C932" s="54" t="s">
        <v>7104</v>
      </c>
      <c r="D932" s="11">
        <v>13</v>
      </c>
      <c r="E932" s="9" t="s">
        <v>1816</v>
      </c>
      <c r="F932" s="9">
        <v>101767374</v>
      </c>
      <c r="G932" s="67" t="s">
        <v>5194</v>
      </c>
    </row>
    <row r="933" spans="1:7" ht="15.75">
      <c r="A933" s="44" t="s">
        <v>7105</v>
      </c>
      <c r="B933" s="10" t="s">
        <v>5821</v>
      </c>
      <c r="C933" s="54" t="s">
        <v>7106</v>
      </c>
      <c r="D933" s="9">
        <v>208</v>
      </c>
      <c r="E933" s="9" t="s">
        <v>3893</v>
      </c>
      <c r="F933" s="9">
        <v>132226552</v>
      </c>
      <c r="G933" s="67" t="s">
        <v>5194</v>
      </c>
    </row>
    <row r="934" spans="1:7" ht="15.75">
      <c r="A934" s="44" t="s">
        <v>7107</v>
      </c>
      <c r="B934" s="10" t="s">
        <v>5381</v>
      </c>
      <c r="C934" s="54" t="s">
        <v>7108</v>
      </c>
      <c r="D934" s="9">
        <v>134</v>
      </c>
      <c r="E934" s="9" t="s">
        <v>3899</v>
      </c>
      <c r="F934" s="9">
        <v>131169791</v>
      </c>
      <c r="G934" s="67" t="s">
        <v>5194</v>
      </c>
    </row>
    <row r="935" spans="1:7" ht="15.75">
      <c r="A935" s="44" t="s">
        <v>7109</v>
      </c>
      <c r="B935" s="10" t="s">
        <v>5381</v>
      </c>
      <c r="C935" s="54" t="s">
        <v>7110</v>
      </c>
      <c r="D935" s="9">
        <v>13</v>
      </c>
      <c r="E935" s="9" t="s">
        <v>3899</v>
      </c>
      <c r="F935" s="9">
        <v>131169791</v>
      </c>
      <c r="G935" s="67" t="s">
        <v>5194</v>
      </c>
    </row>
    <row r="936" spans="1:7" ht="15.75">
      <c r="A936" s="44" t="s">
        <v>7111</v>
      </c>
      <c r="B936" s="10" t="s">
        <v>5381</v>
      </c>
      <c r="C936" s="54" t="s">
        <v>7112</v>
      </c>
      <c r="D936" s="9">
        <v>5</v>
      </c>
      <c r="E936" s="9" t="s">
        <v>3899</v>
      </c>
      <c r="F936" s="9">
        <v>131169791</v>
      </c>
      <c r="G936" s="67" t="s">
        <v>5194</v>
      </c>
    </row>
    <row r="937" spans="1:7" ht="16.5" thickBot="1">
      <c r="A937" s="50" t="s">
        <v>7113</v>
      </c>
      <c r="B937" s="10" t="s">
        <v>6510</v>
      </c>
      <c r="C937" s="54" t="s">
        <v>7114</v>
      </c>
      <c r="D937" s="57">
        <v>129</v>
      </c>
      <c r="E937" s="57" t="s">
        <v>3899</v>
      </c>
      <c r="F937" s="57">
        <v>131169791</v>
      </c>
      <c r="G937" s="67" t="s">
        <v>5194</v>
      </c>
    </row>
  </sheetData>
  <autoFilter ref="A1:G937" xr:uid="{00000000-0009-0000-0000-00000B000000}">
    <sortState xmlns:xlrd2="http://schemas.microsoft.com/office/spreadsheetml/2017/richdata2" ref="A2:G937">
      <sortCondition ref="E2"/>
    </sortState>
  </autoFilter>
  <conditionalFormatting sqref="E516:E520">
    <cfRule type="duplicateValues" dxfId="1031" priority="416"/>
  </conditionalFormatting>
  <conditionalFormatting sqref="E516:E520">
    <cfRule type="duplicateValues" dxfId="1030" priority="417"/>
    <cfRule type="duplicateValues" dxfId="1029" priority="418"/>
  </conditionalFormatting>
  <conditionalFormatting sqref="E516:E520">
    <cfRule type="duplicateValues" dxfId="1028" priority="419"/>
  </conditionalFormatting>
  <conditionalFormatting sqref="E516:E520">
    <cfRule type="duplicateValues" dxfId="1027" priority="415"/>
  </conditionalFormatting>
  <conditionalFormatting sqref="E521:E524">
    <cfRule type="duplicateValues" dxfId="1026" priority="414"/>
  </conditionalFormatting>
  <conditionalFormatting sqref="E526:E528">
    <cfRule type="duplicateValues" dxfId="1025" priority="413"/>
  </conditionalFormatting>
  <conditionalFormatting sqref="E525">
    <cfRule type="duplicateValues" dxfId="1024" priority="412"/>
  </conditionalFormatting>
  <conditionalFormatting sqref="E530:E533">
    <cfRule type="duplicateValues" dxfId="1023" priority="408"/>
  </conditionalFormatting>
  <conditionalFormatting sqref="E530:E533">
    <cfRule type="duplicateValues" dxfId="1022" priority="409"/>
    <cfRule type="duplicateValues" dxfId="1021" priority="410"/>
  </conditionalFormatting>
  <conditionalFormatting sqref="E530:E533">
    <cfRule type="duplicateValues" dxfId="1020" priority="411"/>
  </conditionalFormatting>
  <conditionalFormatting sqref="E530:E533">
    <cfRule type="duplicateValues" dxfId="1019" priority="407"/>
  </conditionalFormatting>
  <conditionalFormatting sqref="E500">
    <cfRule type="duplicateValues" dxfId="1018" priority="406"/>
  </conditionalFormatting>
  <conditionalFormatting sqref="E501:E503 E505">
    <cfRule type="duplicateValues" dxfId="1017" priority="405"/>
  </conditionalFormatting>
  <conditionalFormatting sqref="E506">
    <cfRule type="duplicateValues" dxfId="1016" priority="404"/>
  </conditionalFormatting>
  <conditionalFormatting sqref="E507:E513">
    <cfRule type="duplicateValues" dxfId="1015" priority="403"/>
  </conditionalFormatting>
  <conditionalFormatting sqref="E504">
    <cfRule type="duplicateValues" dxfId="1014" priority="399"/>
  </conditionalFormatting>
  <conditionalFormatting sqref="E504">
    <cfRule type="duplicateValues" dxfId="1013" priority="400"/>
    <cfRule type="duplicateValues" dxfId="1012" priority="401"/>
  </conditionalFormatting>
  <conditionalFormatting sqref="E504">
    <cfRule type="duplicateValues" dxfId="1011" priority="402"/>
  </conditionalFormatting>
  <conditionalFormatting sqref="E504">
    <cfRule type="duplicateValues" dxfId="1010" priority="398"/>
  </conditionalFormatting>
  <conditionalFormatting sqref="E515">
    <cfRule type="duplicateValues" dxfId="1009" priority="397"/>
  </conditionalFormatting>
  <conditionalFormatting sqref="E534:E538">
    <cfRule type="duplicateValues" dxfId="1008" priority="396"/>
  </conditionalFormatting>
  <conditionalFormatting sqref="E539">
    <cfRule type="duplicateValues" dxfId="1007" priority="395"/>
  </conditionalFormatting>
  <conditionalFormatting sqref="E540:E544">
    <cfRule type="duplicateValues" dxfId="1006" priority="394"/>
  </conditionalFormatting>
  <conditionalFormatting sqref="E545">
    <cfRule type="duplicateValues" dxfId="1005" priority="390"/>
  </conditionalFormatting>
  <conditionalFormatting sqref="E545">
    <cfRule type="duplicateValues" dxfId="1004" priority="391"/>
    <cfRule type="duplicateValues" dxfId="1003" priority="392"/>
  </conditionalFormatting>
  <conditionalFormatting sqref="E545">
    <cfRule type="duplicateValues" dxfId="1002" priority="393"/>
  </conditionalFormatting>
  <conditionalFormatting sqref="E545">
    <cfRule type="duplicateValues" dxfId="1001" priority="389"/>
  </conditionalFormatting>
  <conditionalFormatting sqref="E651:E657">
    <cfRule type="duplicateValues" dxfId="1000" priority="388"/>
  </conditionalFormatting>
  <conditionalFormatting sqref="E552">
    <cfRule type="duplicateValues" dxfId="999" priority="387"/>
  </conditionalFormatting>
  <conditionalFormatting sqref="E553">
    <cfRule type="duplicateValues" dxfId="998" priority="386"/>
  </conditionalFormatting>
  <conditionalFormatting sqref="E548">
    <cfRule type="duplicateValues" dxfId="997" priority="382"/>
  </conditionalFormatting>
  <conditionalFormatting sqref="E548">
    <cfRule type="duplicateValues" dxfId="996" priority="383"/>
    <cfRule type="duplicateValues" dxfId="995" priority="384"/>
  </conditionalFormatting>
  <conditionalFormatting sqref="E548">
    <cfRule type="duplicateValues" dxfId="994" priority="385"/>
  </conditionalFormatting>
  <conditionalFormatting sqref="E548">
    <cfRule type="duplicateValues" dxfId="993" priority="381"/>
  </conditionalFormatting>
  <conditionalFormatting sqref="E549">
    <cfRule type="duplicateValues" dxfId="992" priority="380"/>
  </conditionalFormatting>
  <conditionalFormatting sqref="E550">
    <cfRule type="duplicateValues" dxfId="991" priority="379"/>
  </conditionalFormatting>
  <conditionalFormatting sqref="E567">
    <cfRule type="duplicateValues" dxfId="990" priority="378"/>
  </conditionalFormatting>
  <conditionalFormatting sqref="E546">
    <cfRule type="duplicateValues" dxfId="989" priority="375"/>
  </conditionalFormatting>
  <conditionalFormatting sqref="E546">
    <cfRule type="duplicateValues" dxfId="988" priority="376"/>
  </conditionalFormatting>
  <conditionalFormatting sqref="E546">
    <cfRule type="duplicateValues" dxfId="987" priority="377"/>
  </conditionalFormatting>
  <conditionalFormatting sqref="E546">
    <cfRule type="duplicateValues" dxfId="986" priority="374"/>
  </conditionalFormatting>
  <conditionalFormatting sqref="E554">
    <cfRule type="duplicateValues" dxfId="985" priority="370"/>
  </conditionalFormatting>
  <conditionalFormatting sqref="E554">
    <cfRule type="duplicateValues" dxfId="984" priority="371"/>
    <cfRule type="duplicateValues" dxfId="983" priority="372"/>
  </conditionalFormatting>
  <conditionalFormatting sqref="E554">
    <cfRule type="duplicateValues" dxfId="982" priority="373"/>
  </conditionalFormatting>
  <conditionalFormatting sqref="E554">
    <cfRule type="duplicateValues" dxfId="981" priority="369"/>
  </conditionalFormatting>
  <conditionalFormatting sqref="E555:E561">
    <cfRule type="duplicateValues" dxfId="980" priority="365"/>
  </conditionalFormatting>
  <conditionalFormatting sqref="E555:E561">
    <cfRule type="duplicateValues" dxfId="979" priority="366"/>
    <cfRule type="duplicateValues" dxfId="978" priority="367"/>
  </conditionalFormatting>
  <conditionalFormatting sqref="E555:E561">
    <cfRule type="duplicateValues" dxfId="977" priority="368"/>
  </conditionalFormatting>
  <conditionalFormatting sqref="E555:E561">
    <cfRule type="duplicateValues" dxfId="976" priority="364"/>
  </conditionalFormatting>
  <conditionalFormatting sqref="E562">
    <cfRule type="duplicateValues" dxfId="975" priority="360"/>
  </conditionalFormatting>
  <conditionalFormatting sqref="E562">
    <cfRule type="duplicateValues" dxfId="974" priority="361"/>
    <cfRule type="duplicateValues" dxfId="973" priority="362"/>
  </conditionalFormatting>
  <conditionalFormatting sqref="E562">
    <cfRule type="duplicateValues" dxfId="972" priority="363"/>
  </conditionalFormatting>
  <conditionalFormatting sqref="E562">
    <cfRule type="duplicateValues" dxfId="971" priority="359"/>
  </conditionalFormatting>
  <conditionalFormatting sqref="E563:E564">
    <cfRule type="duplicateValues" dxfId="970" priority="355"/>
  </conditionalFormatting>
  <conditionalFormatting sqref="E563:E564">
    <cfRule type="duplicateValues" dxfId="969" priority="356"/>
    <cfRule type="duplicateValues" dxfId="968" priority="357"/>
  </conditionalFormatting>
  <conditionalFormatting sqref="E563:E564">
    <cfRule type="duplicateValues" dxfId="967" priority="358"/>
  </conditionalFormatting>
  <conditionalFormatting sqref="E563:E564">
    <cfRule type="duplicateValues" dxfId="966" priority="354"/>
  </conditionalFormatting>
  <conditionalFormatting sqref="E568">
    <cfRule type="duplicateValues" dxfId="965" priority="353"/>
  </conditionalFormatting>
  <conditionalFormatting sqref="E566">
    <cfRule type="duplicateValues" dxfId="964" priority="352"/>
  </conditionalFormatting>
  <conditionalFormatting sqref="E852">
    <cfRule type="duplicateValues" dxfId="963" priority="348"/>
  </conditionalFormatting>
  <conditionalFormatting sqref="E852">
    <cfRule type="duplicateValues" dxfId="962" priority="349"/>
    <cfRule type="duplicateValues" dxfId="961" priority="350"/>
  </conditionalFormatting>
  <conditionalFormatting sqref="E852">
    <cfRule type="duplicateValues" dxfId="960" priority="351"/>
  </conditionalFormatting>
  <conditionalFormatting sqref="E852">
    <cfRule type="duplicateValues" dxfId="959" priority="347"/>
  </conditionalFormatting>
  <conditionalFormatting sqref="E853">
    <cfRule type="duplicateValues" dxfId="958" priority="343"/>
  </conditionalFormatting>
  <conditionalFormatting sqref="E853">
    <cfRule type="duplicateValues" dxfId="957" priority="344"/>
    <cfRule type="duplicateValues" dxfId="956" priority="345"/>
  </conditionalFormatting>
  <conditionalFormatting sqref="E853">
    <cfRule type="duplicateValues" dxfId="955" priority="346"/>
  </conditionalFormatting>
  <conditionalFormatting sqref="E853">
    <cfRule type="duplicateValues" dxfId="954" priority="342"/>
  </conditionalFormatting>
  <conditionalFormatting sqref="E859">
    <cfRule type="duplicateValues" dxfId="953" priority="338"/>
  </conditionalFormatting>
  <conditionalFormatting sqref="E859">
    <cfRule type="duplicateValues" dxfId="952" priority="339"/>
    <cfRule type="duplicateValues" dxfId="951" priority="340"/>
  </conditionalFormatting>
  <conditionalFormatting sqref="E859">
    <cfRule type="duplicateValues" dxfId="950" priority="341"/>
  </conditionalFormatting>
  <conditionalFormatting sqref="E859">
    <cfRule type="duplicateValues" dxfId="949" priority="337"/>
  </conditionalFormatting>
  <conditionalFormatting sqref="E551">
    <cfRule type="duplicateValues" dxfId="948" priority="336"/>
  </conditionalFormatting>
  <conditionalFormatting sqref="E565">
    <cfRule type="duplicateValues" dxfId="947" priority="332"/>
  </conditionalFormatting>
  <conditionalFormatting sqref="E565">
    <cfRule type="duplicateValues" dxfId="946" priority="333"/>
    <cfRule type="duplicateValues" dxfId="945" priority="334"/>
  </conditionalFormatting>
  <conditionalFormatting sqref="E565">
    <cfRule type="duplicateValues" dxfId="944" priority="335"/>
  </conditionalFormatting>
  <conditionalFormatting sqref="E565">
    <cfRule type="duplicateValues" dxfId="943" priority="331"/>
  </conditionalFormatting>
  <conditionalFormatting sqref="E912">
    <cfRule type="duplicateValues" dxfId="942" priority="330"/>
  </conditionalFormatting>
  <conditionalFormatting sqref="E913">
    <cfRule type="duplicateValues" dxfId="941" priority="329"/>
  </conditionalFormatting>
  <conditionalFormatting sqref="E913">
    <cfRule type="duplicateValues" dxfId="940" priority="328"/>
  </conditionalFormatting>
  <conditionalFormatting sqref="E896">
    <cfRule type="duplicateValues" dxfId="939" priority="322"/>
  </conditionalFormatting>
  <conditionalFormatting sqref="E896">
    <cfRule type="duplicateValues" dxfId="938" priority="323"/>
    <cfRule type="duplicateValues" dxfId="937" priority="324"/>
  </conditionalFormatting>
  <conditionalFormatting sqref="E896">
    <cfRule type="duplicateValues" dxfId="936" priority="325"/>
  </conditionalFormatting>
  <conditionalFormatting sqref="E896">
    <cfRule type="duplicateValues" dxfId="935" priority="326"/>
  </conditionalFormatting>
  <conditionalFormatting sqref="E896">
    <cfRule type="duplicateValues" dxfId="934" priority="327"/>
  </conditionalFormatting>
  <conditionalFormatting sqref="E896">
    <cfRule type="duplicateValues" dxfId="933" priority="321"/>
  </conditionalFormatting>
  <conditionalFormatting sqref="E569">
    <cfRule type="duplicateValues" dxfId="932" priority="320"/>
  </conditionalFormatting>
  <conditionalFormatting sqref="E570">
    <cfRule type="duplicateValues" dxfId="931" priority="317"/>
  </conditionalFormatting>
  <conditionalFormatting sqref="E570">
    <cfRule type="duplicateValues" dxfId="930" priority="318"/>
  </conditionalFormatting>
  <conditionalFormatting sqref="E570">
    <cfRule type="duplicateValues" dxfId="929" priority="319"/>
  </conditionalFormatting>
  <conditionalFormatting sqref="E570">
    <cfRule type="duplicateValues" dxfId="928" priority="316"/>
  </conditionalFormatting>
  <conditionalFormatting sqref="E571:E574">
    <cfRule type="duplicateValues" dxfId="927" priority="313"/>
  </conditionalFormatting>
  <conditionalFormatting sqref="E571:E574">
    <cfRule type="duplicateValues" dxfId="926" priority="314"/>
  </conditionalFormatting>
  <conditionalFormatting sqref="E571:E574">
    <cfRule type="duplicateValues" dxfId="925" priority="315"/>
  </conditionalFormatting>
  <conditionalFormatting sqref="E571:E574">
    <cfRule type="duplicateValues" dxfId="924" priority="312"/>
  </conditionalFormatting>
  <conditionalFormatting sqref="E575:E579">
    <cfRule type="duplicateValues" dxfId="923" priority="311"/>
  </conditionalFormatting>
  <conditionalFormatting sqref="E580">
    <cfRule type="duplicateValues" dxfId="922" priority="307"/>
  </conditionalFormatting>
  <conditionalFormatting sqref="E580">
    <cfRule type="duplicateValues" dxfId="921" priority="308"/>
    <cfRule type="duplicateValues" dxfId="920" priority="309"/>
  </conditionalFormatting>
  <conditionalFormatting sqref="E580">
    <cfRule type="duplicateValues" dxfId="919" priority="310"/>
  </conditionalFormatting>
  <conditionalFormatting sqref="E580">
    <cfRule type="duplicateValues" dxfId="918" priority="306"/>
  </conditionalFormatting>
  <conditionalFormatting sqref="E581:E583">
    <cfRule type="duplicateValues" dxfId="917" priority="302"/>
  </conditionalFormatting>
  <conditionalFormatting sqref="E581:E583">
    <cfRule type="duplicateValues" dxfId="916" priority="303"/>
    <cfRule type="duplicateValues" dxfId="915" priority="304"/>
  </conditionalFormatting>
  <conditionalFormatting sqref="E581:E583">
    <cfRule type="duplicateValues" dxfId="914" priority="305"/>
  </conditionalFormatting>
  <conditionalFormatting sqref="E581:E583">
    <cfRule type="duplicateValues" dxfId="913" priority="301"/>
  </conditionalFormatting>
  <conditionalFormatting sqref="E584">
    <cfRule type="duplicateValues" dxfId="912" priority="300"/>
  </conditionalFormatting>
  <conditionalFormatting sqref="E587">
    <cfRule type="duplicateValues" dxfId="911" priority="296"/>
  </conditionalFormatting>
  <conditionalFormatting sqref="E587">
    <cfRule type="duplicateValues" dxfId="910" priority="297"/>
    <cfRule type="duplicateValues" dxfId="909" priority="298"/>
  </conditionalFormatting>
  <conditionalFormatting sqref="E587">
    <cfRule type="duplicateValues" dxfId="908" priority="299"/>
  </conditionalFormatting>
  <conditionalFormatting sqref="E587">
    <cfRule type="duplicateValues" dxfId="907" priority="295"/>
  </conditionalFormatting>
  <conditionalFormatting sqref="E586">
    <cfRule type="duplicateValues" dxfId="906" priority="291"/>
  </conditionalFormatting>
  <conditionalFormatting sqref="E586">
    <cfRule type="duplicateValues" dxfId="905" priority="292"/>
    <cfRule type="duplicateValues" dxfId="904" priority="293"/>
  </conditionalFormatting>
  <conditionalFormatting sqref="E586">
    <cfRule type="duplicateValues" dxfId="903" priority="294"/>
  </conditionalFormatting>
  <conditionalFormatting sqref="E586">
    <cfRule type="duplicateValues" dxfId="902" priority="290"/>
  </conditionalFormatting>
  <conditionalFormatting sqref="E589">
    <cfRule type="duplicateValues" dxfId="901" priority="289"/>
  </conditionalFormatting>
  <conditionalFormatting sqref="E588">
    <cfRule type="duplicateValues" dxfId="900" priority="288"/>
  </conditionalFormatting>
  <conditionalFormatting sqref="E590">
    <cfRule type="duplicateValues" dxfId="899" priority="287"/>
  </conditionalFormatting>
  <conditionalFormatting sqref="E599">
    <cfRule type="duplicateValues" dxfId="898" priority="286"/>
  </conditionalFormatting>
  <conditionalFormatting sqref="E600:E603">
    <cfRule type="duplicateValues" dxfId="897" priority="285"/>
  </conditionalFormatting>
  <conditionalFormatting sqref="E598">
    <cfRule type="duplicateValues" dxfId="896" priority="282"/>
  </conditionalFormatting>
  <conditionalFormatting sqref="E598">
    <cfRule type="duplicateValues" dxfId="895" priority="283"/>
  </conditionalFormatting>
  <conditionalFormatting sqref="E598">
    <cfRule type="duplicateValues" dxfId="894" priority="284"/>
  </conditionalFormatting>
  <conditionalFormatting sqref="E598">
    <cfRule type="duplicateValues" dxfId="893" priority="281"/>
  </conditionalFormatting>
  <conditionalFormatting sqref="E596">
    <cfRule type="duplicateValues" dxfId="892" priority="278"/>
  </conditionalFormatting>
  <conditionalFormatting sqref="E596">
    <cfRule type="duplicateValues" dxfId="891" priority="279"/>
  </conditionalFormatting>
  <conditionalFormatting sqref="E596">
    <cfRule type="duplicateValues" dxfId="890" priority="280"/>
  </conditionalFormatting>
  <conditionalFormatting sqref="E596">
    <cfRule type="duplicateValues" dxfId="889" priority="277"/>
  </conditionalFormatting>
  <conditionalFormatting sqref="E607">
    <cfRule type="duplicateValues" dxfId="888" priority="273"/>
  </conditionalFormatting>
  <conditionalFormatting sqref="E607">
    <cfRule type="duplicateValues" dxfId="887" priority="274"/>
    <cfRule type="duplicateValues" dxfId="886" priority="275"/>
  </conditionalFormatting>
  <conditionalFormatting sqref="E607">
    <cfRule type="duplicateValues" dxfId="885" priority="276"/>
  </conditionalFormatting>
  <conditionalFormatting sqref="E607">
    <cfRule type="duplicateValues" dxfId="884" priority="272"/>
  </conditionalFormatting>
  <conditionalFormatting sqref="E608:E611">
    <cfRule type="duplicateValues" dxfId="883" priority="268"/>
  </conditionalFormatting>
  <conditionalFormatting sqref="E608:E611">
    <cfRule type="duplicateValues" dxfId="882" priority="269"/>
    <cfRule type="duplicateValues" dxfId="881" priority="270"/>
  </conditionalFormatting>
  <conditionalFormatting sqref="E608:E611">
    <cfRule type="duplicateValues" dxfId="880" priority="271"/>
  </conditionalFormatting>
  <conditionalFormatting sqref="E608:E611">
    <cfRule type="duplicateValues" dxfId="879" priority="267"/>
  </conditionalFormatting>
  <conditionalFormatting sqref="E604">
    <cfRule type="duplicateValues" dxfId="878" priority="263"/>
  </conditionalFormatting>
  <conditionalFormatting sqref="E604">
    <cfRule type="duplicateValues" dxfId="877" priority="264"/>
    <cfRule type="duplicateValues" dxfId="876" priority="265"/>
  </conditionalFormatting>
  <conditionalFormatting sqref="E604">
    <cfRule type="duplicateValues" dxfId="875" priority="266"/>
  </conditionalFormatting>
  <conditionalFormatting sqref="E604">
    <cfRule type="duplicateValues" dxfId="874" priority="262"/>
  </conditionalFormatting>
  <conditionalFormatting sqref="E612">
    <cfRule type="duplicateValues" dxfId="873" priority="261"/>
  </conditionalFormatting>
  <conditionalFormatting sqref="E618:E628">
    <cfRule type="duplicateValues" dxfId="872" priority="260"/>
  </conditionalFormatting>
  <conditionalFormatting sqref="E597">
    <cfRule type="duplicateValues" dxfId="871" priority="259"/>
  </conditionalFormatting>
  <conditionalFormatting sqref="E605">
    <cfRule type="duplicateValues" dxfId="870" priority="258"/>
  </conditionalFormatting>
  <conditionalFormatting sqref="E616">
    <cfRule type="duplicateValues" dxfId="869" priority="257"/>
  </conditionalFormatting>
  <conditionalFormatting sqref="E633:E645">
    <cfRule type="duplicateValues" dxfId="868" priority="253"/>
  </conditionalFormatting>
  <conditionalFormatting sqref="E633:E645">
    <cfRule type="duplicateValues" dxfId="867" priority="254"/>
    <cfRule type="duplicateValues" dxfId="866" priority="255"/>
  </conditionalFormatting>
  <conditionalFormatting sqref="E633:E645">
    <cfRule type="duplicateValues" dxfId="865" priority="256"/>
  </conditionalFormatting>
  <conditionalFormatting sqref="E633:E645">
    <cfRule type="duplicateValues" dxfId="864" priority="252"/>
  </conditionalFormatting>
  <conditionalFormatting sqref="E614:E615">
    <cfRule type="duplicateValues" dxfId="863" priority="251"/>
  </conditionalFormatting>
  <conditionalFormatting sqref="E613">
    <cfRule type="duplicateValues" dxfId="862" priority="250"/>
  </conditionalFormatting>
  <conditionalFormatting sqref="E629">
    <cfRule type="duplicateValues" dxfId="861" priority="249"/>
  </conditionalFormatting>
  <conditionalFormatting sqref="E729:E733">
    <cfRule type="duplicateValues" dxfId="860" priority="248"/>
  </conditionalFormatting>
  <conditionalFormatting sqref="E736">
    <cfRule type="duplicateValues" dxfId="859" priority="244"/>
  </conditionalFormatting>
  <conditionalFormatting sqref="E736">
    <cfRule type="duplicateValues" dxfId="858" priority="245"/>
    <cfRule type="duplicateValues" dxfId="857" priority="246"/>
  </conditionalFormatting>
  <conditionalFormatting sqref="E736">
    <cfRule type="duplicateValues" dxfId="856" priority="247"/>
  </conditionalFormatting>
  <conditionalFormatting sqref="E736">
    <cfRule type="duplicateValues" dxfId="855" priority="243"/>
  </conditionalFormatting>
  <conditionalFormatting sqref="E737:E740">
    <cfRule type="duplicateValues" dxfId="854" priority="239"/>
  </conditionalFormatting>
  <conditionalFormatting sqref="E737:E740">
    <cfRule type="duplicateValues" dxfId="853" priority="240"/>
    <cfRule type="duplicateValues" dxfId="852" priority="241"/>
  </conditionalFormatting>
  <conditionalFormatting sqref="E737:E740">
    <cfRule type="duplicateValues" dxfId="851" priority="242"/>
  </conditionalFormatting>
  <conditionalFormatting sqref="E737:E740">
    <cfRule type="duplicateValues" dxfId="850" priority="238"/>
  </conditionalFormatting>
  <conditionalFormatting sqref="E658:E664">
    <cfRule type="duplicateValues" dxfId="849" priority="234"/>
  </conditionalFormatting>
  <conditionalFormatting sqref="E658:E664">
    <cfRule type="duplicateValues" dxfId="848" priority="235"/>
    <cfRule type="duplicateValues" dxfId="847" priority="236"/>
  </conditionalFormatting>
  <conditionalFormatting sqref="E658:E664">
    <cfRule type="duplicateValues" dxfId="846" priority="237"/>
  </conditionalFormatting>
  <conditionalFormatting sqref="E658:E664">
    <cfRule type="duplicateValues" dxfId="845" priority="233"/>
  </conditionalFormatting>
  <conditionalFormatting sqref="E646">
    <cfRule type="duplicateValues" dxfId="844" priority="227"/>
  </conditionalFormatting>
  <conditionalFormatting sqref="E646">
    <cfRule type="duplicateValues" dxfId="843" priority="228"/>
    <cfRule type="duplicateValues" dxfId="842" priority="229"/>
  </conditionalFormatting>
  <conditionalFormatting sqref="E646">
    <cfRule type="duplicateValues" dxfId="841" priority="230"/>
  </conditionalFormatting>
  <conditionalFormatting sqref="E646">
    <cfRule type="duplicateValues" dxfId="840" priority="231"/>
  </conditionalFormatting>
  <conditionalFormatting sqref="E646">
    <cfRule type="duplicateValues" dxfId="839" priority="232"/>
  </conditionalFormatting>
  <conditionalFormatting sqref="E646">
    <cfRule type="duplicateValues" dxfId="838" priority="226"/>
  </conditionalFormatting>
  <conditionalFormatting sqref="E647:E648">
    <cfRule type="duplicateValues" dxfId="837" priority="220"/>
  </conditionalFormatting>
  <conditionalFormatting sqref="E647:E648">
    <cfRule type="duplicateValues" dxfId="836" priority="221"/>
    <cfRule type="duplicateValues" dxfId="835" priority="222"/>
  </conditionalFormatting>
  <conditionalFormatting sqref="E647:E648">
    <cfRule type="duplicateValues" dxfId="834" priority="223"/>
  </conditionalFormatting>
  <conditionalFormatting sqref="E647:E648">
    <cfRule type="duplicateValues" dxfId="833" priority="224"/>
  </conditionalFormatting>
  <conditionalFormatting sqref="E647:E648">
    <cfRule type="duplicateValues" dxfId="832" priority="225"/>
  </conditionalFormatting>
  <conditionalFormatting sqref="E647:E648">
    <cfRule type="duplicateValues" dxfId="831" priority="219"/>
  </conditionalFormatting>
  <conditionalFormatting sqref="E666">
    <cfRule type="duplicateValues" dxfId="830" priority="218"/>
  </conditionalFormatting>
  <conditionalFormatting sqref="E667">
    <cfRule type="duplicateValues" dxfId="829" priority="217"/>
  </conditionalFormatting>
  <conditionalFormatting sqref="E665">
    <cfRule type="duplicateValues" dxfId="828" priority="216"/>
  </conditionalFormatting>
  <conditionalFormatting sqref="E591">
    <cfRule type="duplicateValues" dxfId="827" priority="215"/>
  </conditionalFormatting>
  <conditionalFormatting sqref="E592:E593">
    <cfRule type="duplicateValues" dxfId="826" priority="214"/>
  </conditionalFormatting>
  <conditionalFormatting sqref="E595">
    <cfRule type="duplicateValues" dxfId="825" priority="213"/>
  </conditionalFormatting>
  <conditionalFormatting sqref="E649">
    <cfRule type="duplicateValues" dxfId="824" priority="212"/>
  </conditionalFormatting>
  <conditionalFormatting sqref="E650">
    <cfRule type="duplicateValues" dxfId="823" priority="211"/>
  </conditionalFormatting>
  <conditionalFormatting sqref="E668:E669">
    <cfRule type="duplicateValues" dxfId="822" priority="210"/>
  </conditionalFormatting>
  <conditionalFormatting sqref="E670:E679">
    <cfRule type="duplicateValues" dxfId="821" priority="209"/>
  </conditionalFormatting>
  <conditionalFormatting sqref="E682:E688">
    <cfRule type="duplicateValues" dxfId="820" priority="208"/>
  </conditionalFormatting>
  <conditionalFormatting sqref="E689">
    <cfRule type="duplicateValues" dxfId="819" priority="207"/>
  </conditionalFormatting>
  <conditionalFormatting sqref="E690">
    <cfRule type="duplicateValues" dxfId="818" priority="206"/>
  </conditionalFormatting>
  <conditionalFormatting sqref="E691">
    <cfRule type="duplicateValues" dxfId="817" priority="205"/>
  </conditionalFormatting>
  <conditionalFormatting sqref="E692:E703">
    <cfRule type="duplicateValues" dxfId="816" priority="204"/>
  </conditionalFormatting>
  <conditionalFormatting sqref="E734:E735">
    <cfRule type="duplicateValues" dxfId="815" priority="200"/>
  </conditionalFormatting>
  <conditionalFormatting sqref="E734:E735">
    <cfRule type="duplicateValues" dxfId="814" priority="201"/>
    <cfRule type="duplicateValues" dxfId="813" priority="202"/>
  </conditionalFormatting>
  <conditionalFormatting sqref="E734:E735">
    <cfRule type="duplicateValues" dxfId="812" priority="203"/>
  </conditionalFormatting>
  <conditionalFormatting sqref="E734:E735">
    <cfRule type="duplicateValues" dxfId="811" priority="199"/>
  </conditionalFormatting>
  <conditionalFormatting sqref="E752:E756">
    <cfRule type="duplicateValues" dxfId="810" priority="198"/>
  </conditionalFormatting>
  <conditionalFormatting sqref="E749">
    <cfRule type="duplicateValues" dxfId="809" priority="194"/>
  </conditionalFormatting>
  <conditionalFormatting sqref="E749">
    <cfRule type="duplicateValues" dxfId="808" priority="195"/>
    <cfRule type="duplicateValues" dxfId="807" priority="196"/>
  </conditionalFormatting>
  <conditionalFormatting sqref="E749">
    <cfRule type="duplicateValues" dxfId="806" priority="197"/>
  </conditionalFormatting>
  <conditionalFormatting sqref="E749">
    <cfRule type="duplicateValues" dxfId="805" priority="193"/>
  </conditionalFormatting>
  <conditionalFormatting sqref="E750:E751">
    <cfRule type="duplicateValues" dxfId="804" priority="189"/>
  </conditionalFormatting>
  <conditionalFormatting sqref="E750:E751">
    <cfRule type="duplicateValues" dxfId="803" priority="190"/>
    <cfRule type="duplicateValues" dxfId="802" priority="191"/>
  </conditionalFormatting>
  <conditionalFormatting sqref="E750:E751">
    <cfRule type="duplicateValues" dxfId="801" priority="192"/>
  </conditionalFormatting>
  <conditionalFormatting sqref="E750:E751">
    <cfRule type="duplicateValues" dxfId="800" priority="188"/>
  </conditionalFormatting>
  <conditionalFormatting sqref="E757">
    <cfRule type="duplicateValues" dxfId="799" priority="184"/>
  </conditionalFormatting>
  <conditionalFormatting sqref="E757">
    <cfRule type="duplicateValues" dxfId="798" priority="185"/>
    <cfRule type="duplicateValues" dxfId="797" priority="186"/>
  </conditionalFormatting>
  <conditionalFormatting sqref="E757">
    <cfRule type="duplicateValues" dxfId="796" priority="187"/>
  </conditionalFormatting>
  <conditionalFormatting sqref="E757">
    <cfRule type="duplicateValues" dxfId="795" priority="183"/>
  </conditionalFormatting>
  <conditionalFormatting sqref="E758:E764">
    <cfRule type="duplicateValues" dxfId="794" priority="179"/>
  </conditionalFormatting>
  <conditionalFormatting sqref="E758:E764">
    <cfRule type="duplicateValues" dxfId="793" priority="180"/>
    <cfRule type="duplicateValues" dxfId="792" priority="181"/>
  </conditionalFormatting>
  <conditionalFormatting sqref="E758:E764">
    <cfRule type="duplicateValues" dxfId="791" priority="182"/>
  </conditionalFormatting>
  <conditionalFormatting sqref="E758:E764">
    <cfRule type="duplicateValues" dxfId="790" priority="178"/>
  </conditionalFormatting>
  <conditionalFormatting sqref="E785:E796">
    <cfRule type="duplicateValues" dxfId="789" priority="174"/>
  </conditionalFormatting>
  <conditionalFormatting sqref="E785:E796">
    <cfRule type="duplicateValues" dxfId="788" priority="175"/>
    <cfRule type="duplicateValues" dxfId="787" priority="176"/>
  </conditionalFormatting>
  <conditionalFormatting sqref="E785:E796">
    <cfRule type="duplicateValues" dxfId="786" priority="177"/>
  </conditionalFormatting>
  <conditionalFormatting sqref="E785:E796">
    <cfRule type="duplicateValues" dxfId="785" priority="173"/>
  </conditionalFormatting>
  <conditionalFormatting sqref="E797">
    <cfRule type="duplicateValues" dxfId="784" priority="169"/>
  </conditionalFormatting>
  <conditionalFormatting sqref="E797">
    <cfRule type="duplicateValues" dxfId="783" priority="170"/>
    <cfRule type="duplicateValues" dxfId="782" priority="171"/>
  </conditionalFormatting>
  <conditionalFormatting sqref="E797">
    <cfRule type="duplicateValues" dxfId="781" priority="172"/>
  </conditionalFormatting>
  <conditionalFormatting sqref="E797">
    <cfRule type="duplicateValues" dxfId="780" priority="168"/>
  </conditionalFormatting>
  <conditionalFormatting sqref="E798:E800">
    <cfRule type="duplicateValues" dxfId="779" priority="164"/>
  </conditionalFormatting>
  <conditionalFormatting sqref="E798:E800">
    <cfRule type="duplicateValues" dxfId="778" priority="165"/>
    <cfRule type="duplicateValues" dxfId="777" priority="166"/>
  </conditionalFormatting>
  <conditionalFormatting sqref="E798:E800">
    <cfRule type="duplicateValues" dxfId="776" priority="167"/>
  </conditionalFormatting>
  <conditionalFormatting sqref="E798:E800">
    <cfRule type="duplicateValues" dxfId="775" priority="163"/>
  </conditionalFormatting>
  <conditionalFormatting sqref="E801:E806">
    <cfRule type="duplicateValues" dxfId="774" priority="157"/>
  </conditionalFormatting>
  <conditionalFormatting sqref="E801:E806">
    <cfRule type="duplicateValues" dxfId="773" priority="158"/>
    <cfRule type="duplicateValues" dxfId="772" priority="159"/>
  </conditionalFormatting>
  <conditionalFormatting sqref="E801:E806">
    <cfRule type="duplicateValues" dxfId="771" priority="160"/>
  </conditionalFormatting>
  <conditionalFormatting sqref="E801:E806">
    <cfRule type="duplicateValues" dxfId="770" priority="161"/>
  </conditionalFormatting>
  <conditionalFormatting sqref="E801:E806">
    <cfRule type="duplicateValues" dxfId="769" priority="162"/>
  </conditionalFormatting>
  <conditionalFormatting sqref="E801:E806">
    <cfRule type="duplicateValues" dxfId="768" priority="156"/>
  </conditionalFormatting>
  <conditionalFormatting sqref="E807:E817">
    <cfRule type="duplicateValues" dxfId="767" priority="155"/>
  </conditionalFormatting>
  <conditionalFormatting sqref="E919:E921">
    <cfRule type="duplicateValues" dxfId="766" priority="151"/>
  </conditionalFormatting>
  <conditionalFormatting sqref="E919:E921">
    <cfRule type="duplicateValues" dxfId="765" priority="152"/>
    <cfRule type="duplicateValues" dxfId="764" priority="153"/>
  </conditionalFormatting>
  <conditionalFormatting sqref="E919:E921">
    <cfRule type="duplicateValues" dxfId="763" priority="154"/>
  </conditionalFormatting>
  <conditionalFormatting sqref="E919:E921">
    <cfRule type="duplicateValues" dxfId="762" priority="150"/>
  </conditionalFormatting>
  <conditionalFormatting sqref="E916:E917">
    <cfRule type="duplicateValues" dxfId="761" priority="146"/>
  </conditionalFormatting>
  <conditionalFormatting sqref="E916:E917">
    <cfRule type="duplicateValues" dxfId="760" priority="147"/>
    <cfRule type="duplicateValues" dxfId="759" priority="148"/>
  </conditionalFormatting>
  <conditionalFormatting sqref="E916:E917">
    <cfRule type="duplicateValues" dxfId="758" priority="149"/>
  </conditionalFormatting>
  <conditionalFormatting sqref="E916:E917">
    <cfRule type="duplicateValues" dxfId="757" priority="145"/>
  </conditionalFormatting>
  <conditionalFormatting sqref="E833:E838 E840:E843">
    <cfRule type="duplicateValues" dxfId="756" priority="144"/>
  </conditionalFormatting>
  <conditionalFormatting sqref="E844:E847">
    <cfRule type="duplicateValues" dxfId="755" priority="143"/>
  </conditionalFormatting>
  <conditionalFormatting sqref="E848:E849">
    <cfRule type="duplicateValues" dxfId="754" priority="140"/>
  </conditionalFormatting>
  <conditionalFormatting sqref="E848:E849">
    <cfRule type="duplicateValues" dxfId="753" priority="141"/>
  </conditionalFormatting>
  <conditionalFormatting sqref="E848:E849">
    <cfRule type="duplicateValues" dxfId="752" priority="142"/>
  </conditionalFormatting>
  <conditionalFormatting sqref="E848:E849">
    <cfRule type="duplicateValues" dxfId="751" priority="139"/>
  </conditionalFormatting>
  <conditionalFormatting sqref="E850">
    <cfRule type="duplicateValues" dxfId="750" priority="135"/>
  </conditionalFormatting>
  <conditionalFormatting sqref="E850">
    <cfRule type="duplicateValues" dxfId="749" priority="136"/>
    <cfRule type="duplicateValues" dxfId="748" priority="137"/>
  </conditionalFormatting>
  <conditionalFormatting sqref="E850">
    <cfRule type="duplicateValues" dxfId="747" priority="138"/>
  </conditionalFormatting>
  <conditionalFormatting sqref="E850">
    <cfRule type="duplicateValues" dxfId="746" priority="134"/>
  </conditionalFormatting>
  <conditionalFormatting sqref="E851">
    <cfRule type="duplicateValues" dxfId="745" priority="130"/>
  </conditionalFormatting>
  <conditionalFormatting sqref="E851">
    <cfRule type="duplicateValues" dxfId="744" priority="131"/>
    <cfRule type="duplicateValues" dxfId="743" priority="132"/>
  </conditionalFormatting>
  <conditionalFormatting sqref="E851">
    <cfRule type="duplicateValues" dxfId="742" priority="133"/>
  </conditionalFormatting>
  <conditionalFormatting sqref="E851">
    <cfRule type="duplicateValues" dxfId="741" priority="129"/>
  </conditionalFormatting>
  <conditionalFormatting sqref="E856">
    <cfRule type="duplicateValues" dxfId="740" priority="125"/>
  </conditionalFormatting>
  <conditionalFormatting sqref="E856">
    <cfRule type="duplicateValues" dxfId="739" priority="126"/>
    <cfRule type="duplicateValues" dxfId="738" priority="127"/>
  </conditionalFormatting>
  <conditionalFormatting sqref="E856">
    <cfRule type="duplicateValues" dxfId="737" priority="128"/>
  </conditionalFormatting>
  <conditionalFormatting sqref="E856">
    <cfRule type="duplicateValues" dxfId="736" priority="124"/>
  </conditionalFormatting>
  <conditionalFormatting sqref="E857:E858">
    <cfRule type="duplicateValues" dxfId="735" priority="120"/>
  </conditionalFormatting>
  <conditionalFormatting sqref="E857:E858">
    <cfRule type="duplicateValues" dxfId="734" priority="121"/>
    <cfRule type="duplicateValues" dxfId="733" priority="122"/>
  </conditionalFormatting>
  <conditionalFormatting sqref="E857:E858">
    <cfRule type="duplicateValues" dxfId="732" priority="123"/>
  </conditionalFormatting>
  <conditionalFormatting sqref="E857:E858">
    <cfRule type="duplicateValues" dxfId="731" priority="119"/>
  </conditionalFormatting>
  <conditionalFormatting sqref="E860:E861">
    <cfRule type="duplicateValues" dxfId="730" priority="115"/>
  </conditionalFormatting>
  <conditionalFormatting sqref="E860:E861">
    <cfRule type="duplicateValues" dxfId="729" priority="116"/>
    <cfRule type="duplicateValues" dxfId="728" priority="117"/>
  </conditionalFormatting>
  <conditionalFormatting sqref="E860:E861">
    <cfRule type="duplicateValues" dxfId="727" priority="118"/>
  </conditionalFormatting>
  <conditionalFormatting sqref="E860:E861">
    <cfRule type="duplicateValues" dxfId="726" priority="114"/>
  </conditionalFormatting>
  <conditionalFormatting sqref="E855">
    <cfRule type="duplicateValues" dxfId="725" priority="113"/>
  </conditionalFormatting>
  <conditionalFormatting sqref="E854">
    <cfRule type="duplicateValues" dxfId="724" priority="112"/>
  </conditionalFormatting>
  <conditionalFormatting sqref="E839">
    <cfRule type="duplicateValues" dxfId="723" priority="111"/>
  </conditionalFormatting>
  <conditionalFormatting sqref="E862:E863">
    <cfRule type="duplicateValues" dxfId="722" priority="110"/>
  </conditionalFormatting>
  <conditionalFormatting sqref="E864:E868">
    <cfRule type="duplicateValues" dxfId="721" priority="106"/>
  </conditionalFormatting>
  <conditionalFormatting sqref="E864:E868">
    <cfRule type="duplicateValues" dxfId="720" priority="107"/>
    <cfRule type="duplicateValues" dxfId="719" priority="108"/>
  </conditionalFormatting>
  <conditionalFormatting sqref="E864:E868">
    <cfRule type="duplicateValues" dxfId="718" priority="109"/>
  </conditionalFormatting>
  <conditionalFormatting sqref="E864:E868">
    <cfRule type="duplicateValues" dxfId="717" priority="105"/>
  </conditionalFormatting>
  <conditionalFormatting sqref="E885:E891">
    <cfRule type="duplicateValues" dxfId="716" priority="101"/>
  </conditionalFormatting>
  <conditionalFormatting sqref="E885:E891">
    <cfRule type="duplicateValues" dxfId="715" priority="102"/>
    <cfRule type="duplicateValues" dxfId="714" priority="103"/>
  </conditionalFormatting>
  <conditionalFormatting sqref="E885:E891">
    <cfRule type="duplicateValues" dxfId="713" priority="104"/>
  </conditionalFormatting>
  <conditionalFormatting sqref="E885:E891">
    <cfRule type="duplicateValues" dxfId="712" priority="100"/>
  </conditionalFormatting>
  <conditionalFormatting sqref="E882 E884">
    <cfRule type="duplicateValues" dxfId="711" priority="96"/>
  </conditionalFormatting>
  <conditionalFormatting sqref="E882 E884">
    <cfRule type="duplicateValues" dxfId="710" priority="97"/>
    <cfRule type="duplicateValues" dxfId="709" priority="98"/>
  </conditionalFormatting>
  <conditionalFormatting sqref="E882 E884">
    <cfRule type="duplicateValues" dxfId="708" priority="99"/>
  </conditionalFormatting>
  <conditionalFormatting sqref="E882">
    <cfRule type="duplicateValues" dxfId="707" priority="95"/>
  </conditionalFormatting>
  <conditionalFormatting sqref="E883">
    <cfRule type="duplicateValues" dxfId="706" priority="92"/>
  </conditionalFormatting>
  <conditionalFormatting sqref="E883">
    <cfRule type="duplicateValues" dxfId="705" priority="93"/>
  </conditionalFormatting>
  <conditionalFormatting sqref="E883">
    <cfRule type="duplicateValues" dxfId="704" priority="94"/>
  </conditionalFormatting>
  <conditionalFormatting sqref="E883">
    <cfRule type="duplicateValues" dxfId="703" priority="91"/>
  </conditionalFormatting>
  <conditionalFormatting sqref="E892:E893">
    <cfRule type="duplicateValues" dxfId="702" priority="90"/>
  </conditionalFormatting>
  <conditionalFormatting sqref="E894">
    <cfRule type="duplicateValues" dxfId="701" priority="86"/>
  </conditionalFormatting>
  <conditionalFormatting sqref="E894">
    <cfRule type="duplicateValues" dxfId="700" priority="87"/>
    <cfRule type="duplicateValues" dxfId="699" priority="88"/>
  </conditionalFormatting>
  <conditionalFormatting sqref="E894">
    <cfRule type="duplicateValues" dxfId="698" priority="89"/>
  </conditionalFormatting>
  <conditionalFormatting sqref="E894">
    <cfRule type="duplicateValues" dxfId="697" priority="85"/>
  </conditionalFormatting>
  <conditionalFormatting sqref="E932 E934">
    <cfRule type="duplicateValues" dxfId="696" priority="84"/>
  </conditionalFormatting>
  <conditionalFormatting sqref="E514">
    <cfRule type="duplicateValues" dxfId="695" priority="78"/>
  </conditionalFormatting>
  <conditionalFormatting sqref="E514">
    <cfRule type="duplicateValues" dxfId="694" priority="79"/>
    <cfRule type="duplicateValues" dxfId="693" priority="80"/>
  </conditionalFormatting>
  <conditionalFormatting sqref="E514">
    <cfRule type="duplicateValues" dxfId="692" priority="81"/>
  </conditionalFormatting>
  <conditionalFormatting sqref="E514">
    <cfRule type="duplicateValues" dxfId="691" priority="82"/>
  </conditionalFormatting>
  <conditionalFormatting sqref="E514">
    <cfRule type="duplicateValues" dxfId="690" priority="83"/>
  </conditionalFormatting>
  <conditionalFormatting sqref="E514">
    <cfRule type="duplicateValues" dxfId="689" priority="77"/>
  </conditionalFormatting>
  <conditionalFormatting sqref="E493:E495 E498:E499">
    <cfRule type="duplicateValues" dxfId="688" priority="76"/>
  </conditionalFormatting>
  <conditionalFormatting sqref="E496:E497">
    <cfRule type="duplicateValues" dxfId="687" priority="75"/>
  </conditionalFormatting>
  <conditionalFormatting sqref="E918">
    <cfRule type="duplicateValues" dxfId="686" priority="74"/>
  </conditionalFormatting>
  <conditionalFormatting sqref="E926:E931">
    <cfRule type="duplicateValues" dxfId="685" priority="70"/>
  </conditionalFormatting>
  <conditionalFormatting sqref="E926:E931">
    <cfRule type="duplicateValues" dxfId="684" priority="71"/>
    <cfRule type="duplicateValues" dxfId="683" priority="72"/>
  </conditionalFormatting>
  <conditionalFormatting sqref="E926:E931">
    <cfRule type="duplicateValues" dxfId="682" priority="73"/>
  </conditionalFormatting>
  <conditionalFormatting sqref="E926:E931">
    <cfRule type="duplicateValues" dxfId="681" priority="69"/>
  </conditionalFormatting>
  <conditionalFormatting sqref="E925">
    <cfRule type="duplicateValues" dxfId="680" priority="65"/>
  </conditionalFormatting>
  <conditionalFormatting sqref="E925">
    <cfRule type="duplicateValues" dxfId="679" priority="66"/>
    <cfRule type="duplicateValues" dxfId="678" priority="67"/>
  </conditionalFormatting>
  <conditionalFormatting sqref="E925">
    <cfRule type="duplicateValues" dxfId="677" priority="68"/>
  </conditionalFormatting>
  <conditionalFormatting sqref="E925">
    <cfRule type="duplicateValues" dxfId="676" priority="64"/>
  </conditionalFormatting>
  <conditionalFormatting sqref="E936">
    <cfRule type="duplicateValues" dxfId="675" priority="63"/>
  </conditionalFormatting>
  <conditionalFormatting sqref="E937">
    <cfRule type="duplicateValues" dxfId="674" priority="62"/>
  </conditionalFormatting>
  <conditionalFormatting sqref="E933">
    <cfRule type="duplicateValues" dxfId="673" priority="58"/>
  </conditionalFormatting>
  <conditionalFormatting sqref="E933">
    <cfRule type="duplicateValues" dxfId="672" priority="59"/>
    <cfRule type="duplicateValues" dxfId="671" priority="60"/>
  </conditionalFormatting>
  <conditionalFormatting sqref="E933">
    <cfRule type="duplicateValues" dxfId="670" priority="61"/>
  </conditionalFormatting>
  <conditionalFormatting sqref="E933">
    <cfRule type="duplicateValues" dxfId="669" priority="57"/>
  </conditionalFormatting>
  <conditionalFormatting sqref="E904:E906">
    <cfRule type="duplicateValues" dxfId="668" priority="56"/>
  </conditionalFormatting>
  <conditionalFormatting sqref="E547">
    <cfRule type="duplicateValues" dxfId="667" priority="52"/>
  </conditionalFormatting>
  <conditionalFormatting sqref="E547">
    <cfRule type="duplicateValues" dxfId="666" priority="53"/>
    <cfRule type="duplicateValues" dxfId="665" priority="54"/>
  </conditionalFormatting>
  <conditionalFormatting sqref="E547">
    <cfRule type="duplicateValues" dxfId="664" priority="55"/>
  </conditionalFormatting>
  <conditionalFormatting sqref="E547">
    <cfRule type="duplicateValues" dxfId="663" priority="51"/>
  </conditionalFormatting>
  <conditionalFormatting sqref="F547">
    <cfRule type="duplicateValues" dxfId="662" priority="47"/>
  </conditionalFormatting>
  <conditionalFormatting sqref="F547">
    <cfRule type="duplicateValues" dxfId="661" priority="48"/>
    <cfRule type="duplicateValues" dxfId="660" priority="49"/>
  </conditionalFormatting>
  <conditionalFormatting sqref="F547">
    <cfRule type="duplicateValues" dxfId="659" priority="50"/>
  </conditionalFormatting>
  <conditionalFormatting sqref="F547">
    <cfRule type="duplicateValues" dxfId="658" priority="46"/>
  </conditionalFormatting>
  <conditionalFormatting sqref="E713:E728">
    <cfRule type="duplicateValues" dxfId="657" priority="45"/>
  </conditionalFormatting>
  <conditionalFormatting sqref="E897 E899">
    <cfRule type="duplicateValues" dxfId="656" priority="41"/>
  </conditionalFormatting>
  <conditionalFormatting sqref="E897 E899">
    <cfRule type="duplicateValues" dxfId="655" priority="42"/>
    <cfRule type="duplicateValues" dxfId="654" priority="43"/>
  </conditionalFormatting>
  <conditionalFormatting sqref="E897 E899">
    <cfRule type="duplicateValues" dxfId="653" priority="44"/>
  </conditionalFormatting>
  <conditionalFormatting sqref="E897">
    <cfRule type="duplicateValues" dxfId="652" priority="40"/>
  </conditionalFormatting>
  <conditionalFormatting sqref="E529">
    <cfRule type="duplicateValues" dxfId="651" priority="36"/>
  </conditionalFormatting>
  <conditionalFormatting sqref="E529">
    <cfRule type="duplicateValues" dxfId="650" priority="37"/>
    <cfRule type="duplicateValues" dxfId="649" priority="38"/>
  </conditionalFormatting>
  <conditionalFormatting sqref="E529">
    <cfRule type="duplicateValues" dxfId="648" priority="39"/>
  </conditionalFormatting>
  <conditionalFormatting sqref="E529">
    <cfRule type="duplicateValues" dxfId="647" priority="35"/>
  </conditionalFormatting>
  <conditionalFormatting sqref="E914">
    <cfRule type="duplicateValues" dxfId="646" priority="31"/>
  </conditionalFormatting>
  <conditionalFormatting sqref="E914">
    <cfRule type="duplicateValues" dxfId="645" priority="32"/>
    <cfRule type="duplicateValues" dxfId="644" priority="33"/>
  </conditionalFormatting>
  <conditionalFormatting sqref="E914">
    <cfRule type="duplicateValues" dxfId="643" priority="34"/>
  </conditionalFormatting>
  <conditionalFormatting sqref="E914">
    <cfRule type="duplicateValues" dxfId="642" priority="30"/>
  </conditionalFormatting>
  <conditionalFormatting sqref="E935">
    <cfRule type="duplicateValues" dxfId="641" priority="26"/>
  </conditionalFormatting>
  <conditionalFormatting sqref="E935">
    <cfRule type="duplicateValues" dxfId="640" priority="27"/>
    <cfRule type="duplicateValues" dxfId="639" priority="28"/>
  </conditionalFormatting>
  <conditionalFormatting sqref="E935">
    <cfRule type="duplicateValues" dxfId="638" priority="29"/>
  </conditionalFormatting>
  <conditionalFormatting sqref="E935">
    <cfRule type="duplicateValues" dxfId="637" priority="25"/>
  </conditionalFormatting>
  <conditionalFormatting sqref="E777:E784">
    <cfRule type="duplicateValues" dxfId="636" priority="21"/>
  </conditionalFormatting>
  <conditionalFormatting sqref="E777:E784">
    <cfRule type="duplicateValues" dxfId="635" priority="22"/>
    <cfRule type="duplicateValues" dxfId="634" priority="23"/>
  </conditionalFormatting>
  <conditionalFormatting sqref="E777:E784">
    <cfRule type="duplicateValues" dxfId="633" priority="24"/>
  </conditionalFormatting>
  <conditionalFormatting sqref="E777:E784">
    <cfRule type="duplicateValues" dxfId="632" priority="20"/>
  </conditionalFormatting>
  <conditionalFormatting sqref="E594">
    <cfRule type="duplicateValues" dxfId="631" priority="19"/>
  </conditionalFormatting>
  <conditionalFormatting sqref="E606">
    <cfRule type="duplicateValues" dxfId="630" priority="15"/>
  </conditionalFormatting>
  <conditionalFormatting sqref="E606">
    <cfRule type="duplicateValues" dxfId="629" priority="16"/>
    <cfRule type="duplicateValues" dxfId="628" priority="17"/>
  </conditionalFormatting>
  <conditionalFormatting sqref="E606">
    <cfRule type="duplicateValues" dxfId="627" priority="18"/>
  </conditionalFormatting>
  <conditionalFormatting sqref="E606">
    <cfRule type="duplicateValues" dxfId="626" priority="14"/>
  </conditionalFormatting>
  <conditionalFormatting sqref="E617">
    <cfRule type="duplicateValues" dxfId="625" priority="13"/>
  </conditionalFormatting>
  <conditionalFormatting sqref="E680">
    <cfRule type="duplicateValues" dxfId="624" priority="12"/>
  </conditionalFormatting>
  <conditionalFormatting sqref="E681">
    <cfRule type="duplicateValues" dxfId="623" priority="11"/>
  </conditionalFormatting>
  <conditionalFormatting sqref="E915">
    <cfRule type="duplicateValues" dxfId="622" priority="10"/>
  </conditionalFormatting>
  <conditionalFormatting sqref="E915">
    <cfRule type="duplicateValues" dxfId="621" priority="9"/>
  </conditionalFormatting>
  <conditionalFormatting sqref="E907:E911">
    <cfRule type="duplicateValues" dxfId="620" priority="8"/>
  </conditionalFormatting>
  <conditionalFormatting sqref="E830">
    <cfRule type="duplicateValues" dxfId="619" priority="7"/>
  </conditionalFormatting>
  <conditionalFormatting sqref="E832">
    <cfRule type="duplicateValues" dxfId="618" priority="6"/>
  </conditionalFormatting>
  <conditionalFormatting sqref="E818">
    <cfRule type="duplicateValues" dxfId="617" priority="5"/>
  </conditionalFormatting>
  <conditionalFormatting sqref="E922">
    <cfRule type="duplicateValues" dxfId="616" priority="4"/>
  </conditionalFormatting>
  <conditionalFormatting sqref="E924">
    <cfRule type="duplicateValues" dxfId="615" priority="3"/>
  </conditionalFormatting>
  <conditionalFormatting sqref="E898">
    <cfRule type="duplicateValues" dxfId="614" priority="2"/>
  </conditionalFormatting>
  <conditionalFormatting sqref="A1:A1048576">
    <cfRule type="duplicateValues" dxfId="613" priority="1"/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filterMode="1"/>
  <dimension ref="A1:M426"/>
  <sheetViews>
    <sheetView workbookViewId="0">
      <selection activeCell="D10" sqref="D10"/>
    </sheetView>
  </sheetViews>
  <sheetFormatPr defaultColWidth="9.140625" defaultRowHeight="15"/>
  <cols>
    <col min="1" max="1" width="4.42578125" bestFit="1" customWidth="1"/>
    <col min="2" max="2" width="52.7109375" customWidth="1"/>
    <col min="3" max="4" width="13.5703125" style="40" bestFit="1" customWidth="1"/>
    <col min="5" max="5" width="13.5703125" style="40" customWidth="1"/>
    <col min="6" max="6" width="13.85546875" customWidth="1"/>
    <col min="7" max="7" width="13.5703125" customWidth="1"/>
    <col min="8" max="8" width="16.7109375" bestFit="1" customWidth="1"/>
    <col min="9" max="9" width="11.5703125" bestFit="1" customWidth="1"/>
    <col min="10" max="10" width="22.85546875" style="154" customWidth="1"/>
    <col min="11" max="11" width="18.7109375" customWidth="1"/>
    <col min="12" max="12" width="23.85546875" bestFit="1" customWidth="1"/>
    <col min="13" max="13" width="25.5703125" customWidth="1"/>
  </cols>
  <sheetData>
    <row r="1" spans="1:13" ht="108.75" customHeight="1">
      <c r="A1" s="221"/>
      <c r="B1" s="221"/>
      <c r="C1" s="222"/>
      <c r="D1" s="222"/>
      <c r="E1" s="222"/>
      <c r="F1" s="221"/>
      <c r="G1" s="221"/>
      <c r="H1" s="221"/>
      <c r="I1" s="221"/>
      <c r="J1" s="221"/>
      <c r="K1" s="221"/>
      <c r="L1" s="221"/>
      <c r="M1" s="221"/>
    </row>
    <row r="2" spans="1:13" ht="15.75">
      <c r="A2" s="223" t="s">
        <v>7115</v>
      </c>
      <c r="B2" s="223"/>
      <c r="C2" s="224"/>
      <c r="D2" s="224"/>
      <c r="E2" s="224"/>
      <c r="F2" s="223"/>
      <c r="G2" s="223"/>
      <c r="H2" s="223"/>
      <c r="I2" s="223"/>
      <c r="J2" s="223"/>
      <c r="K2" s="223"/>
      <c r="L2" s="223"/>
      <c r="M2" s="223"/>
    </row>
    <row r="3" spans="1:13" ht="15.75">
      <c r="A3" s="219" t="s">
        <v>7116</v>
      </c>
      <c r="B3" s="219"/>
      <c r="C3" s="220"/>
      <c r="D3" s="220"/>
      <c r="E3" s="220"/>
      <c r="F3" s="219"/>
      <c r="G3" s="219"/>
      <c r="H3" s="219"/>
      <c r="I3" s="219"/>
      <c r="J3" s="219"/>
      <c r="K3" s="219"/>
      <c r="L3" s="219"/>
      <c r="M3" s="219"/>
    </row>
    <row r="4" spans="1:13" ht="15.75">
      <c r="A4" s="219" t="s">
        <v>7117</v>
      </c>
      <c r="B4" s="219"/>
      <c r="C4" s="220"/>
      <c r="D4" s="220"/>
      <c r="E4" s="220"/>
      <c r="F4" s="219"/>
      <c r="G4" s="219"/>
      <c r="H4" s="219"/>
      <c r="I4" s="219"/>
      <c r="J4" s="219"/>
      <c r="K4" s="219"/>
      <c r="L4" s="219"/>
      <c r="M4" s="219"/>
    </row>
    <row r="5" spans="1:13" ht="15.75">
      <c r="A5" s="219" t="s">
        <v>7118</v>
      </c>
      <c r="B5" s="219"/>
      <c r="C5" s="220"/>
      <c r="D5" s="220"/>
      <c r="E5" s="220"/>
      <c r="F5" s="219"/>
      <c r="G5" s="219"/>
      <c r="H5" s="219"/>
      <c r="I5" s="219"/>
      <c r="J5" s="219"/>
      <c r="K5" s="219"/>
      <c r="L5" s="219"/>
      <c r="M5" s="219"/>
    </row>
    <row r="6" spans="1:13" ht="15.75">
      <c r="A6" s="219" t="s">
        <v>7119</v>
      </c>
      <c r="B6" s="219"/>
      <c r="C6" s="220"/>
      <c r="D6" s="220"/>
      <c r="E6" s="220"/>
      <c r="F6" s="219"/>
      <c r="G6" s="219"/>
      <c r="H6" s="219"/>
      <c r="I6" s="219"/>
      <c r="J6" s="219"/>
      <c r="K6" s="219"/>
      <c r="L6" s="219"/>
      <c r="M6" s="219"/>
    </row>
    <row r="7" spans="1:13" ht="15.75">
      <c r="A7" s="219" t="s">
        <v>7120</v>
      </c>
      <c r="B7" s="219"/>
      <c r="C7" s="220"/>
      <c r="D7" s="220"/>
      <c r="E7" s="220"/>
      <c r="F7" s="219"/>
      <c r="G7" s="219"/>
      <c r="H7" s="219"/>
      <c r="I7" s="219"/>
      <c r="J7" s="219"/>
      <c r="K7" s="219"/>
      <c r="L7" s="219"/>
      <c r="M7" s="219"/>
    </row>
    <row r="8" spans="1:13" ht="30">
      <c r="A8" s="103" t="s">
        <v>7121</v>
      </c>
      <c r="B8" s="103" t="s">
        <v>7122</v>
      </c>
      <c r="C8" s="103" t="s">
        <v>13</v>
      </c>
      <c r="D8" s="103" t="s">
        <v>13</v>
      </c>
      <c r="E8" s="103"/>
      <c r="F8" s="103" t="s">
        <v>7123</v>
      </c>
      <c r="G8" s="103" t="s">
        <v>7124</v>
      </c>
      <c r="H8" s="104" t="s">
        <v>120</v>
      </c>
      <c r="I8" s="104" t="s">
        <v>118</v>
      </c>
      <c r="J8" s="104" t="s">
        <v>116</v>
      </c>
      <c r="K8" s="104" t="s">
        <v>122</v>
      </c>
      <c r="L8" s="104" t="s">
        <v>124</v>
      </c>
      <c r="M8" s="104" t="s">
        <v>126</v>
      </c>
    </row>
    <row r="9" spans="1:13" hidden="1">
      <c r="A9" s="37">
        <v>1</v>
      </c>
      <c r="B9" s="105" t="s">
        <v>2753</v>
      </c>
      <c r="C9" s="37">
        <v>131454941</v>
      </c>
      <c r="D9" s="37">
        <v>131454941</v>
      </c>
      <c r="E9" s="37" t="e">
        <f>+VLOOKUP(D9,[5]DATOS!$D$2:$D$590,1,0)</f>
        <v>#N/A</v>
      </c>
      <c r="F9" s="37">
        <v>6</v>
      </c>
      <c r="G9" s="37">
        <v>353</v>
      </c>
      <c r="H9" s="80">
        <v>1717592.9699999997</v>
      </c>
      <c r="I9" s="80">
        <v>152396.63000000003</v>
      </c>
      <c r="J9" s="152">
        <v>1869989.5999999999</v>
      </c>
      <c r="K9" s="80">
        <f>+ROUND(J9*0.2,2)</f>
        <v>373997.92</v>
      </c>
      <c r="L9" s="80">
        <f>+ROUND(J9*0.01,2)</f>
        <v>18699.900000000001</v>
      </c>
      <c r="M9" s="80">
        <f>+ROUND(K9*0.01,2)</f>
        <v>3739.98</v>
      </c>
    </row>
    <row r="10" spans="1:13">
      <c r="A10" s="37">
        <v>2</v>
      </c>
      <c r="B10" s="160" t="s">
        <v>3986</v>
      </c>
      <c r="C10" s="37" t="s">
        <v>7125</v>
      </c>
      <c r="D10" s="37">
        <v>131464491</v>
      </c>
      <c r="E10" s="37" t="e">
        <f>+VLOOKUP(D10,[5]DATOS!$D$2:$D$590,1,0)</f>
        <v>#N/A</v>
      </c>
      <c r="F10" s="37">
        <v>0</v>
      </c>
      <c r="G10" s="37">
        <v>0</v>
      </c>
      <c r="H10" s="80">
        <v>0</v>
      </c>
      <c r="I10" s="80">
        <v>0</v>
      </c>
      <c r="J10" s="152">
        <v>0</v>
      </c>
      <c r="K10" s="80">
        <v>0</v>
      </c>
      <c r="L10" s="80">
        <v>0</v>
      </c>
      <c r="M10" s="80">
        <v>0</v>
      </c>
    </row>
    <row r="11" spans="1:13" hidden="1">
      <c r="A11" s="37">
        <v>3</v>
      </c>
      <c r="B11" s="160" t="s">
        <v>3987</v>
      </c>
      <c r="C11" s="37" t="s">
        <v>7126</v>
      </c>
      <c r="D11" s="37">
        <v>130846359</v>
      </c>
      <c r="E11" s="37" t="e">
        <f>+VLOOKUP(D11,[5]DATOS!$D$2:$D$590,1,0)</f>
        <v>#N/A</v>
      </c>
      <c r="F11" s="37">
        <v>0</v>
      </c>
      <c r="G11" s="37">
        <v>0</v>
      </c>
      <c r="H11" s="80">
        <v>0</v>
      </c>
      <c r="I11" s="80">
        <v>0</v>
      </c>
      <c r="J11" s="152">
        <v>0</v>
      </c>
      <c r="K11" s="80">
        <v>0</v>
      </c>
      <c r="L11" s="80">
        <v>0</v>
      </c>
      <c r="M11" s="80">
        <v>0</v>
      </c>
    </row>
    <row r="12" spans="1:13" hidden="1">
      <c r="A12" s="37">
        <v>4</v>
      </c>
      <c r="B12" s="160" t="s">
        <v>3991</v>
      </c>
      <c r="C12" s="37" t="s">
        <v>7127</v>
      </c>
      <c r="D12" s="37">
        <v>131696325</v>
      </c>
      <c r="E12" s="37" t="e">
        <f>+VLOOKUP(D12,[5]DATOS!$D$2:$D$590,1,0)</f>
        <v>#N/A</v>
      </c>
      <c r="F12" s="37">
        <v>0</v>
      </c>
      <c r="G12" s="37">
        <v>0</v>
      </c>
      <c r="H12" s="80">
        <v>0</v>
      </c>
      <c r="I12" s="80">
        <v>0</v>
      </c>
      <c r="J12" s="152">
        <v>0</v>
      </c>
      <c r="K12" s="80">
        <v>0</v>
      </c>
      <c r="L12" s="80">
        <v>0</v>
      </c>
      <c r="M12" s="80">
        <v>0</v>
      </c>
    </row>
    <row r="13" spans="1:13" hidden="1">
      <c r="A13" s="37">
        <v>5</v>
      </c>
      <c r="B13" s="105" t="s">
        <v>131</v>
      </c>
      <c r="C13" s="37">
        <v>1200525093</v>
      </c>
      <c r="D13" s="37">
        <v>1200525093</v>
      </c>
      <c r="E13" s="37" t="e">
        <f>+VLOOKUP(D13,[5]DATOS!$D$2:$D$590,1,0)</f>
        <v>#N/A</v>
      </c>
      <c r="F13" s="37">
        <v>5</v>
      </c>
      <c r="G13" s="37">
        <v>256</v>
      </c>
      <c r="H13" s="80">
        <v>1385114.69</v>
      </c>
      <c r="I13" s="80">
        <v>77205.11</v>
      </c>
      <c r="J13" s="152">
        <v>1462319.8</v>
      </c>
      <c r="K13" s="80">
        <f>+ROUND(J13*0.2,2)</f>
        <v>292463.96000000002</v>
      </c>
      <c r="L13" s="80">
        <f>+ROUND(J13*0.01,2)</f>
        <v>14623.2</v>
      </c>
      <c r="M13" s="80">
        <f>+ROUND(K13*0.01,2)</f>
        <v>2924.64</v>
      </c>
    </row>
    <row r="14" spans="1:13" hidden="1">
      <c r="A14" s="37">
        <v>6</v>
      </c>
      <c r="B14" s="160" t="s">
        <v>3998</v>
      </c>
      <c r="C14" s="37" t="s">
        <v>3999</v>
      </c>
      <c r="D14" s="37">
        <v>1000476927</v>
      </c>
      <c r="E14" s="37" t="e">
        <f>+VLOOKUP(D14,[5]DATOS!$D$2:$D$590,1,0)</f>
        <v>#N/A</v>
      </c>
      <c r="F14" s="37">
        <v>0</v>
      </c>
      <c r="G14" s="37">
        <v>0</v>
      </c>
      <c r="H14" s="80">
        <v>0</v>
      </c>
      <c r="I14" s="80">
        <v>0</v>
      </c>
      <c r="J14" s="152">
        <v>0</v>
      </c>
      <c r="K14" s="80">
        <v>0</v>
      </c>
      <c r="L14" s="80">
        <v>0</v>
      </c>
      <c r="M14" s="80">
        <v>0</v>
      </c>
    </row>
    <row r="15" spans="1:13" hidden="1">
      <c r="A15" s="37">
        <v>7</v>
      </c>
      <c r="B15" s="105" t="s">
        <v>155</v>
      </c>
      <c r="C15" s="37">
        <v>7300170482</v>
      </c>
      <c r="D15" s="37">
        <v>7300170482</v>
      </c>
      <c r="E15" s="37" t="e">
        <f>+VLOOKUP(D15,[5]DATOS!$D$2:$D$590,1,0)</f>
        <v>#N/A</v>
      </c>
      <c r="F15" s="37">
        <v>11</v>
      </c>
      <c r="G15" s="37">
        <v>357</v>
      </c>
      <c r="H15" s="80">
        <v>2007144.2200000004</v>
      </c>
      <c r="I15" s="80">
        <v>129499.17999999998</v>
      </c>
      <c r="J15" s="152">
        <v>2136643.4000000004</v>
      </c>
      <c r="K15" s="80">
        <f>+ROUND(J15*0.2,2)</f>
        <v>427328.68</v>
      </c>
      <c r="L15" s="80">
        <f>+ROUND(J15*0.01,2)</f>
        <v>21366.43</v>
      </c>
      <c r="M15" s="80">
        <f>+ROUND(K15*0.01,2)</f>
        <v>4273.29</v>
      </c>
    </row>
    <row r="16" spans="1:13" hidden="1">
      <c r="A16" s="37">
        <v>8</v>
      </c>
      <c r="B16" s="105" t="s">
        <v>187</v>
      </c>
      <c r="C16" s="37">
        <v>1200891735</v>
      </c>
      <c r="D16" s="37">
        <v>1200891735</v>
      </c>
      <c r="E16" s="37" t="e">
        <f>+VLOOKUP(D16,[5]DATOS!$D$2:$D$590,1,0)</f>
        <v>#N/A</v>
      </c>
      <c r="F16" s="37">
        <v>2</v>
      </c>
      <c r="G16" s="37">
        <v>201</v>
      </c>
      <c r="H16" s="80">
        <v>1076866.5899999999</v>
      </c>
      <c r="I16" s="80">
        <v>59303.009999999995</v>
      </c>
      <c r="J16" s="152">
        <v>1136169.5999999999</v>
      </c>
      <c r="K16" s="80">
        <f>+ROUND(J16*0.2,2)</f>
        <v>227233.92000000001</v>
      </c>
      <c r="L16" s="80">
        <f>+ROUND(J16*0.01,2)</f>
        <v>11361.7</v>
      </c>
      <c r="M16" s="80">
        <f>+ROUND(K16*0.01,2)</f>
        <v>2272.34</v>
      </c>
    </row>
    <row r="17" spans="1:13" hidden="1">
      <c r="A17" s="37">
        <v>9</v>
      </c>
      <c r="B17" s="160" t="s">
        <v>4005</v>
      </c>
      <c r="C17" s="37" t="s">
        <v>4006</v>
      </c>
      <c r="D17" s="37">
        <v>1000059723</v>
      </c>
      <c r="E17" s="37" t="e">
        <f>+VLOOKUP(D17,[5]DATOS!$D$2:$D$590,1,0)</f>
        <v>#N/A</v>
      </c>
      <c r="F17" s="37">
        <v>0</v>
      </c>
      <c r="G17" s="37">
        <v>0</v>
      </c>
      <c r="H17" s="80">
        <v>0</v>
      </c>
      <c r="I17" s="80">
        <v>0</v>
      </c>
      <c r="J17" s="152">
        <v>0</v>
      </c>
      <c r="K17" s="80">
        <v>0</v>
      </c>
      <c r="L17" s="80">
        <v>0</v>
      </c>
      <c r="M17" s="80">
        <v>0</v>
      </c>
    </row>
    <row r="18" spans="1:13" hidden="1">
      <c r="A18" s="37">
        <v>10</v>
      </c>
      <c r="B18" s="160" t="s">
        <v>4008</v>
      </c>
      <c r="C18" s="37" t="s">
        <v>4009</v>
      </c>
      <c r="D18" s="37">
        <v>2600894337</v>
      </c>
      <c r="E18" s="37" t="e">
        <f>+VLOOKUP(D18,[5]DATOS!$D$2:$D$590,1,0)</f>
        <v>#N/A</v>
      </c>
      <c r="F18" s="37">
        <v>0</v>
      </c>
      <c r="G18" s="37">
        <v>0</v>
      </c>
      <c r="H18" s="80">
        <v>0</v>
      </c>
      <c r="I18" s="80">
        <v>0</v>
      </c>
      <c r="J18" s="152">
        <v>0</v>
      </c>
      <c r="K18" s="80">
        <v>0</v>
      </c>
      <c r="L18" s="80">
        <v>0</v>
      </c>
      <c r="M18" s="80">
        <v>0</v>
      </c>
    </row>
    <row r="19" spans="1:13" hidden="1">
      <c r="A19" s="37">
        <v>11</v>
      </c>
      <c r="B19" s="105" t="s">
        <v>2771</v>
      </c>
      <c r="C19" s="37">
        <v>131939181</v>
      </c>
      <c r="D19" s="37">
        <v>131939181</v>
      </c>
      <c r="E19" s="37" t="e">
        <f>+VLOOKUP(D19,[5]DATOS!$D$2:$D$590,1,0)</f>
        <v>#N/A</v>
      </c>
      <c r="F19" s="37">
        <v>1</v>
      </c>
      <c r="G19" s="37">
        <v>615</v>
      </c>
      <c r="H19" s="80">
        <v>2780191.8600000003</v>
      </c>
      <c r="I19" s="80">
        <v>229135.74</v>
      </c>
      <c r="J19" s="152">
        <v>3009327.6000000006</v>
      </c>
      <c r="K19" s="80">
        <f t="shared" ref="K19:K27" si="0">+ROUND(J19*0.2,2)</f>
        <v>601865.52</v>
      </c>
      <c r="L19" s="80">
        <f t="shared" ref="L19:L27" si="1">+ROUND(J19*0.01,2)</f>
        <v>30093.279999999999</v>
      </c>
      <c r="M19" s="80">
        <f t="shared" ref="M19:M27" si="2">+ROUND(K19*0.01,2)</f>
        <v>6018.66</v>
      </c>
    </row>
    <row r="20" spans="1:13" hidden="1">
      <c r="A20" s="37">
        <v>12</v>
      </c>
      <c r="B20" s="105" t="s">
        <v>1827</v>
      </c>
      <c r="C20" s="37">
        <v>131033857</v>
      </c>
      <c r="D20" s="37">
        <v>131033857</v>
      </c>
      <c r="E20" s="37" t="e">
        <f>+VLOOKUP(D20,[5]DATOS!$D$2:$D$590,1,0)</f>
        <v>#N/A</v>
      </c>
      <c r="F20" s="37">
        <v>1</v>
      </c>
      <c r="G20" s="37">
        <v>317</v>
      </c>
      <c r="H20" s="80">
        <v>1848134.29</v>
      </c>
      <c r="I20" s="80">
        <v>184705.31000000003</v>
      </c>
      <c r="J20" s="152">
        <v>2032839.6</v>
      </c>
      <c r="K20" s="80">
        <f t="shared" si="0"/>
        <v>406567.92</v>
      </c>
      <c r="L20" s="80">
        <f t="shared" si="1"/>
        <v>20328.400000000001</v>
      </c>
      <c r="M20" s="80">
        <f t="shared" si="2"/>
        <v>4065.68</v>
      </c>
    </row>
    <row r="21" spans="1:13" hidden="1">
      <c r="A21" s="37">
        <v>13</v>
      </c>
      <c r="B21" s="105" t="s">
        <v>1839</v>
      </c>
      <c r="C21" s="37">
        <v>132286448</v>
      </c>
      <c r="D21" s="37">
        <v>132286448</v>
      </c>
      <c r="E21" s="37" t="e">
        <f>+VLOOKUP(D21,[5]DATOS!$D$2:$D$590,1,0)</f>
        <v>#N/A</v>
      </c>
      <c r="F21" s="37">
        <v>3</v>
      </c>
      <c r="G21" s="37">
        <v>246</v>
      </c>
      <c r="H21" s="80">
        <v>1324264.57</v>
      </c>
      <c r="I21" s="80">
        <v>73533.23</v>
      </c>
      <c r="J21" s="152">
        <v>1397797.8</v>
      </c>
      <c r="K21" s="80">
        <f t="shared" si="0"/>
        <v>279559.56</v>
      </c>
      <c r="L21" s="80">
        <f t="shared" si="1"/>
        <v>13977.98</v>
      </c>
      <c r="M21" s="80">
        <f t="shared" si="2"/>
        <v>2795.6</v>
      </c>
    </row>
    <row r="22" spans="1:13" hidden="1">
      <c r="A22" s="37">
        <v>14</v>
      </c>
      <c r="B22" s="105" t="s">
        <v>2792</v>
      </c>
      <c r="C22" s="37">
        <v>132234634</v>
      </c>
      <c r="D22" s="37">
        <v>132234634</v>
      </c>
      <c r="E22" s="37" t="e">
        <f>+VLOOKUP(D22,[5]DATOS!$D$2:$D$590,1,0)</f>
        <v>#N/A</v>
      </c>
      <c r="F22" s="37">
        <v>1</v>
      </c>
      <c r="G22" s="37">
        <v>287</v>
      </c>
      <c r="H22" s="80">
        <v>1308287.9499999997</v>
      </c>
      <c r="I22" s="80">
        <v>108761.24999999999</v>
      </c>
      <c r="J22" s="152">
        <v>1417049.1999999997</v>
      </c>
      <c r="K22" s="80">
        <f t="shared" si="0"/>
        <v>283409.84000000003</v>
      </c>
      <c r="L22" s="80">
        <f t="shared" si="1"/>
        <v>14170.49</v>
      </c>
      <c r="M22" s="80">
        <f t="shared" si="2"/>
        <v>2834.1</v>
      </c>
    </row>
    <row r="23" spans="1:13" hidden="1">
      <c r="A23" s="37">
        <v>15</v>
      </c>
      <c r="B23" s="105" t="s">
        <v>2802</v>
      </c>
      <c r="C23" s="37">
        <v>130705623</v>
      </c>
      <c r="D23" s="37">
        <v>130705623</v>
      </c>
      <c r="E23" s="37" t="e">
        <f>+VLOOKUP(D23,[5]DATOS!$D$2:$D$590,1,0)</f>
        <v>#N/A</v>
      </c>
      <c r="F23" s="37">
        <v>1</v>
      </c>
      <c r="G23" s="37">
        <v>225</v>
      </c>
      <c r="H23" s="80">
        <v>1034580.6600000001</v>
      </c>
      <c r="I23" s="80">
        <v>87152.54</v>
      </c>
      <c r="J23" s="152">
        <v>1121733.2000000002</v>
      </c>
      <c r="K23" s="80">
        <f t="shared" si="0"/>
        <v>224346.64</v>
      </c>
      <c r="L23" s="80">
        <f t="shared" si="1"/>
        <v>11217.33</v>
      </c>
      <c r="M23" s="80">
        <f t="shared" si="2"/>
        <v>2243.4699999999998</v>
      </c>
    </row>
    <row r="24" spans="1:13" hidden="1">
      <c r="A24" s="37">
        <v>16</v>
      </c>
      <c r="B24" s="105" t="s">
        <v>210</v>
      </c>
      <c r="C24" s="37">
        <v>1000245074</v>
      </c>
      <c r="D24" s="37">
        <v>1000245074</v>
      </c>
      <c r="E24" s="37" t="e">
        <f>+VLOOKUP(D24,[5]DATOS!$D$2:$D$590,1,0)</f>
        <v>#N/A</v>
      </c>
      <c r="F24" s="37">
        <v>5</v>
      </c>
      <c r="G24" s="37">
        <v>301</v>
      </c>
      <c r="H24" s="80">
        <v>1634707.47</v>
      </c>
      <c r="I24" s="80">
        <v>92148.329999999987</v>
      </c>
      <c r="J24" s="152">
        <v>1726855.8</v>
      </c>
      <c r="K24" s="80">
        <f t="shared" si="0"/>
        <v>345371.16</v>
      </c>
      <c r="L24" s="80">
        <f t="shared" si="1"/>
        <v>17268.560000000001</v>
      </c>
      <c r="M24" s="80">
        <f t="shared" si="2"/>
        <v>3453.71</v>
      </c>
    </row>
    <row r="25" spans="1:13" hidden="1">
      <c r="A25" s="37">
        <v>17</v>
      </c>
      <c r="B25" s="105" t="s">
        <v>233</v>
      </c>
      <c r="C25" s="37">
        <v>7900124277</v>
      </c>
      <c r="D25" s="37">
        <v>7900124277</v>
      </c>
      <c r="E25" s="37" t="e">
        <f>+VLOOKUP(D25,[5]DATOS!$D$2:$D$590,1,0)</f>
        <v>#N/A</v>
      </c>
      <c r="F25" s="37">
        <v>1</v>
      </c>
      <c r="G25" s="37">
        <v>208</v>
      </c>
      <c r="H25" s="80">
        <v>1106376.2600000002</v>
      </c>
      <c r="I25" s="80">
        <v>60237.94</v>
      </c>
      <c r="J25" s="152">
        <v>1166614.2000000002</v>
      </c>
      <c r="K25" s="80">
        <f t="shared" si="0"/>
        <v>233322.84</v>
      </c>
      <c r="L25" s="80">
        <f t="shared" si="1"/>
        <v>11666.14</v>
      </c>
      <c r="M25" s="80">
        <f t="shared" si="2"/>
        <v>2333.23</v>
      </c>
    </row>
    <row r="26" spans="1:13" hidden="1">
      <c r="A26" s="37">
        <v>18</v>
      </c>
      <c r="B26" s="105" t="s">
        <v>2813</v>
      </c>
      <c r="C26" s="37">
        <v>131653146</v>
      </c>
      <c r="D26" s="37">
        <v>131653146</v>
      </c>
      <c r="E26" s="37" t="e">
        <f>+VLOOKUP(D26,[5]DATOS!$D$2:$D$590,1,0)</f>
        <v>#N/A</v>
      </c>
      <c r="F26" s="37">
        <v>4</v>
      </c>
      <c r="G26" s="37">
        <v>203</v>
      </c>
      <c r="H26" s="80">
        <v>993951.5399999998</v>
      </c>
      <c r="I26" s="80">
        <v>89003.260000000009</v>
      </c>
      <c r="J26" s="152">
        <v>1082954.7999999998</v>
      </c>
      <c r="K26" s="80">
        <f t="shared" si="0"/>
        <v>216590.96</v>
      </c>
      <c r="L26" s="80">
        <f t="shared" si="1"/>
        <v>10829.55</v>
      </c>
      <c r="M26" s="80">
        <f t="shared" si="2"/>
        <v>2165.91</v>
      </c>
    </row>
    <row r="27" spans="1:13" hidden="1">
      <c r="A27" s="37">
        <v>19</v>
      </c>
      <c r="B27" s="105" t="s">
        <v>1113</v>
      </c>
      <c r="C27" s="37">
        <v>1300362561</v>
      </c>
      <c r="D27" s="37">
        <v>1300362561</v>
      </c>
      <c r="E27" s="37" t="e">
        <f>+VLOOKUP(D27,[5]DATOS!$D$2:$D$590,1,0)</f>
        <v>#N/A</v>
      </c>
      <c r="F27" s="37">
        <v>11</v>
      </c>
      <c r="G27" s="37">
        <v>274</v>
      </c>
      <c r="H27" s="80">
        <v>1488088.6099999996</v>
      </c>
      <c r="I27" s="80">
        <v>144003.78999999998</v>
      </c>
      <c r="J27" s="152">
        <v>1632092.3999999997</v>
      </c>
      <c r="K27" s="80">
        <f t="shared" si="0"/>
        <v>326418.48</v>
      </c>
      <c r="L27" s="80">
        <f t="shared" si="1"/>
        <v>16320.92</v>
      </c>
      <c r="M27" s="80">
        <f t="shared" si="2"/>
        <v>3264.18</v>
      </c>
    </row>
    <row r="28" spans="1:13" hidden="1">
      <c r="A28" s="37">
        <v>20</v>
      </c>
      <c r="B28" s="160" t="s">
        <v>4030</v>
      </c>
      <c r="C28" s="37" t="s">
        <v>4031</v>
      </c>
      <c r="D28" s="37">
        <v>100674761</v>
      </c>
      <c r="E28" s="37" t="e">
        <f>+VLOOKUP(D28,[5]DATOS!$D$2:$D$590,1,0)</f>
        <v>#N/A</v>
      </c>
      <c r="F28" s="37">
        <v>0</v>
      </c>
      <c r="G28" s="37">
        <v>0</v>
      </c>
      <c r="H28" s="80">
        <v>0</v>
      </c>
      <c r="I28" s="80">
        <v>0</v>
      </c>
      <c r="J28" s="152">
        <v>0</v>
      </c>
      <c r="K28" s="80">
        <v>0</v>
      </c>
      <c r="L28" s="80">
        <v>0</v>
      </c>
      <c r="M28" s="80">
        <v>0</v>
      </c>
    </row>
    <row r="29" spans="1:13" hidden="1">
      <c r="A29" s="37">
        <v>21</v>
      </c>
      <c r="B29" s="160" t="s">
        <v>4033</v>
      </c>
      <c r="C29" s="37" t="s">
        <v>4034</v>
      </c>
      <c r="D29" s="37">
        <v>1000939361</v>
      </c>
      <c r="E29" s="37" t="e">
        <f>+VLOOKUP(D29,[5]DATOS!$D$2:$D$590,1,0)</f>
        <v>#N/A</v>
      </c>
      <c r="F29" s="37">
        <v>0</v>
      </c>
      <c r="G29" s="37">
        <v>0</v>
      </c>
      <c r="H29" s="80">
        <v>0</v>
      </c>
      <c r="I29" s="80">
        <v>0</v>
      </c>
      <c r="J29" s="152">
        <v>0</v>
      </c>
      <c r="K29" s="80">
        <v>0</v>
      </c>
      <c r="L29" s="80">
        <v>0</v>
      </c>
      <c r="M29" s="80">
        <v>0</v>
      </c>
    </row>
    <row r="30" spans="1:13" hidden="1">
      <c r="A30" s="37">
        <v>22</v>
      </c>
      <c r="B30" s="105" t="s">
        <v>2825</v>
      </c>
      <c r="C30" s="37">
        <v>132072952</v>
      </c>
      <c r="D30" s="37">
        <v>132072952</v>
      </c>
      <c r="E30" s="37" t="e">
        <f>+VLOOKUP(D30,[5]DATOS!$D$2:$D$590,1,0)</f>
        <v>#N/A</v>
      </c>
      <c r="F30" s="37">
        <v>3</v>
      </c>
      <c r="G30" s="37">
        <v>150</v>
      </c>
      <c r="H30" s="80">
        <v>729998.12</v>
      </c>
      <c r="I30" s="80">
        <v>64280.280000000006</v>
      </c>
      <c r="J30" s="152">
        <v>794278.40000000002</v>
      </c>
      <c r="K30" s="80">
        <f>+ROUND(J30*0.2,2)</f>
        <v>158855.67999999999</v>
      </c>
      <c r="L30" s="80">
        <f t="shared" ref="L30:M32" si="3">+ROUND(J30*0.01,2)</f>
        <v>7942.78</v>
      </c>
      <c r="M30" s="80">
        <f t="shared" si="3"/>
        <v>1588.56</v>
      </c>
    </row>
    <row r="31" spans="1:13" hidden="1">
      <c r="A31" s="37">
        <v>23</v>
      </c>
      <c r="B31" s="105" t="s">
        <v>250</v>
      </c>
      <c r="C31" s="37">
        <v>9300640878</v>
      </c>
      <c r="D31" s="37">
        <v>9300640878</v>
      </c>
      <c r="E31" s="37" t="e">
        <f>+VLOOKUP(D31,[5]DATOS!$D$2:$D$590,1,0)</f>
        <v>#N/A</v>
      </c>
      <c r="F31" s="37">
        <v>2</v>
      </c>
      <c r="G31" s="37">
        <v>215</v>
      </c>
      <c r="H31" s="80">
        <v>1154671.3500000001</v>
      </c>
      <c r="I31" s="80">
        <v>63885.45</v>
      </c>
      <c r="J31" s="152">
        <v>1218556.8</v>
      </c>
      <c r="K31" s="80">
        <f>+ROUND(J31*0.2,2)</f>
        <v>243711.35999999999</v>
      </c>
      <c r="L31" s="80">
        <f t="shared" si="3"/>
        <v>12185.57</v>
      </c>
      <c r="M31" s="80">
        <f t="shared" si="3"/>
        <v>2437.11</v>
      </c>
    </row>
    <row r="32" spans="1:13" hidden="1">
      <c r="A32" s="37">
        <v>24</v>
      </c>
      <c r="B32" s="105" t="s">
        <v>1136</v>
      </c>
      <c r="C32" s="37">
        <v>1000853323</v>
      </c>
      <c r="D32" s="37">
        <v>1000853323</v>
      </c>
      <c r="E32" s="37" t="e">
        <f>+VLOOKUP(D32,[5]DATOS!$D$2:$D$590,1,0)</f>
        <v>#N/A</v>
      </c>
      <c r="F32" s="37">
        <v>1</v>
      </c>
      <c r="G32" s="37">
        <v>297</v>
      </c>
      <c r="H32" s="80">
        <v>1359282.2799999996</v>
      </c>
      <c r="I32" s="80">
        <v>113555.31999999999</v>
      </c>
      <c r="J32" s="152">
        <v>1472837.5999999996</v>
      </c>
      <c r="K32" s="80">
        <f>+ROUND(J32*0.2,2)</f>
        <v>294567.52</v>
      </c>
      <c r="L32" s="80">
        <f t="shared" si="3"/>
        <v>14728.38</v>
      </c>
      <c r="M32" s="80">
        <f t="shared" si="3"/>
        <v>2945.68</v>
      </c>
    </row>
    <row r="33" spans="1:13" hidden="1">
      <c r="A33" s="37">
        <v>25</v>
      </c>
      <c r="B33" s="160" t="s">
        <v>4043</v>
      </c>
      <c r="C33" s="37" t="s">
        <v>4044</v>
      </c>
      <c r="D33" s="37">
        <v>7900102992</v>
      </c>
      <c r="E33" s="37" t="e">
        <f>+VLOOKUP(D33,[5]DATOS!$D$2:$D$590,1,0)</f>
        <v>#N/A</v>
      </c>
      <c r="F33" s="37">
        <v>0</v>
      </c>
      <c r="G33" s="37">
        <v>0</v>
      </c>
      <c r="H33" s="80">
        <v>0</v>
      </c>
      <c r="I33" s="80">
        <v>0</v>
      </c>
      <c r="J33" s="152">
        <v>0</v>
      </c>
      <c r="K33" s="80">
        <v>0</v>
      </c>
      <c r="L33" s="80">
        <v>0</v>
      </c>
      <c r="M33" s="80">
        <v>0</v>
      </c>
    </row>
    <row r="34" spans="1:13" hidden="1">
      <c r="A34" s="37">
        <v>26</v>
      </c>
      <c r="B34" s="105" t="s">
        <v>2834</v>
      </c>
      <c r="C34" s="37">
        <v>131747477</v>
      </c>
      <c r="D34" s="37">
        <v>131747477</v>
      </c>
      <c r="E34" s="37" t="e">
        <f>+VLOOKUP(D34,[5]DATOS!$D$2:$D$590,1,0)</f>
        <v>#N/A</v>
      </c>
      <c r="F34" s="37">
        <v>9</v>
      </c>
      <c r="G34" s="37">
        <v>222</v>
      </c>
      <c r="H34" s="80">
        <v>1183421.3700000001</v>
      </c>
      <c r="I34" s="80">
        <v>113485.43000000001</v>
      </c>
      <c r="J34" s="152">
        <v>1296906.8</v>
      </c>
      <c r="K34" s="80">
        <f>+ROUND(J34*0.2,2)</f>
        <v>259381.36</v>
      </c>
      <c r="L34" s="80">
        <f t="shared" ref="L34:M36" si="4">+ROUND(J34*0.01,2)</f>
        <v>12969.07</v>
      </c>
      <c r="M34" s="80">
        <f t="shared" si="4"/>
        <v>2593.81</v>
      </c>
    </row>
    <row r="35" spans="1:13" hidden="1">
      <c r="A35" s="37">
        <v>27</v>
      </c>
      <c r="B35" s="105" t="s">
        <v>269</v>
      </c>
      <c r="C35" s="37">
        <v>118025782</v>
      </c>
      <c r="D35" s="37">
        <v>118025782</v>
      </c>
      <c r="E35" s="37" t="e">
        <f>+VLOOKUP(D35,[5]DATOS!$D$2:$D$590,1,0)</f>
        <v>#N/A</v>
      </c>
      <c r="F35" s="37">
        <v>1</v>
      </c>
      <c r="G35" s="37">
        <v>221</v>
      </c>
      <c r="H35" s="80">
        <v>1175716.2599999998</v>
      </c>
      <c r="I35" s="80">
        <v>64123.340000000004</v>
      </c>
      <c r="J35" s="152">
        <v>1239839.5999999999</v>
      </c>
      <c r="K35" s="80">
        <f>+ROUND(J35*0.2,2)</f>
        <v>247967.92</v>
      </c>
      <c r="L35" s="80">
        <f t="shared" si="4"/>
        <v>12398.4</v>
      </c>
      <c r="M35" s="80">
        <f t="shared" si="4"/>
        <v>2479.6799999999998</v>
      </c>
    </row>
    <row r="36" spans="1:13" hidden="1">
      <c r="A36" s="37">
        <v>28</v>
      </c>
      <c r="B36" s="105" t="s">
        <v>1159</v>
      </c>
      <c r="C36" s="37">
        <v>22500644731</v>
      </c>
      <c r="D36" s="37">
        <v>22500644731</v>
      </c>
      <c r="E36" s="37" t="e">
        <f>+VLOOKUP(D36,[5]DATOS!$D$2:$D$590,1,0)</f>
        <v>#N/A</v>
      </c>
      <c r="F36" s="37">
        <v>1</v>
      </c>
      <c r="G36" s="37">
        <v>267</v>
      </c>
      <c r="H36" s="80">
        <v>1212850.1500000001</v>
      </c>
      <c r="I36" s="80">
        <v>100752.65</v>
      </c>
      <c r="J36" s="152">
        <v>1313602.8</v>
      </c>
      <c r="K36" s="80">
        <f>+ROUND(J36*0.2,2)</f>
        <v>262720.56</v>
      </c>
      <c r="L36" s="80">
        <f t="shared" si="4"/>
        <v>13136.03</v>
      </c>
      <c r="M36" s="80">
        <f t="shared" si="4"/>
        <v>2627.21</v>
      </c>
    </row>
    <row r="37" spans="1:13" hidden="1">
      <c r="A37" s="37">
        <v>29</v>
      </c>
      <c r="B37" s="160" t="s">
        <v>4054</v>
      </c>
      <c r="C37" s="37" t="s">
        <v>4055</v>
      </c>
      <c r="D37" s="37">
        <v>40221078963</v>
      </c>
      <c r="E37" s="37" t="e">
        <f>+VLOOKUP(D37,[5]DATOS!$D$2:$D$590,1,0)</f>
        <v>#N/A</v>
      </c>
      <c r="F37" s="37">
        <v>0</v>
      </c>
      <c r="G37" s="37">
        <v>0</v>
      </c>
      <c r="H37" s="80">
        <v>0</v>
      </c>
      <c r="I37" s="80">
        <v>0</v>
      </c>
      <c r="J37" s="152">
        <v>0</v>
      </c>
      <c r="K37" s="80">
        <v>0</v>
      </c>
      <c r="L37" s="80">
        <v>0</v>
      </c>
      <c r="M37" s="80">
        <v>0</v>
      </c>
    </row>
    <row r="38" spans="1:13" hidden="1">
      <c r="A38" s="37">
        <v>30</v>
      </c>
      <c r="B38" s="160" t="s">
        <v>4057</v>
      </c>
      <c r="C38" s="37" t="s">
        <v>4058</v>
      </c>
      <c r="D38" s="37">
        <v>1800574475</v>
      </c>
      <c r="E38" s="37" t="e">
        <f>+VLOOKUP(D38,[5]DATOS!$D$2:$D$590,1,0)</f>
        <v>#N/A</v>
      </c>
      <c r="F38" s="37">
        <v>0</v>
      </c>
      <c r="G38" s="37">
        <v>0</v>
      </c>
      <c r="H38" s="80">
        <v>0</v>
      </c>
      <c r="I38" s="80">
        <v>0</v>
      </c>
      <c r="J38" s="152">
        <v>0</v>
      </c>
      <c r="K38" s="80">
        <v>0</v>
      </c>
      <c r="L38" s="80">
        <v>0</v>
      </c>
      <c r="M38" s="80">
        <v>0</v>
      </c>
    </row>
    <row r="39" spans="1:13" hidden="1">
      <c r="A39" s="37">
        <v>31</v>
      </c>
      <c r="B39" s="105" t="s">
        <v>1852</v>
      </c>
      <c r="C39" s="37">
        <v>131160328</v>
      </c>
      <c r="D39" s="37">
        <v>131160328</v>
      </c>
      <c r="E39" s="37" t="e">
        <f>+VLOOKUP(D39,[5]DATOS!$D$2:$D$590,1,0)</f>
        <v>#N/A</v>
      </c>
      <c r="F39" s="37">
        <v>1</v>
      </c>
      <c r="G39" s="37">
        <v>188</v>
      </c>
      <c r="H39" s="80">
        <v>1002742.2799999999</v>
      </c>
      <c r="I39" s="80">
        <v>55040.119999999988</v>
      </c>
      <c r="J39" s="152">
        <v>1057782.3999999999</v>
      </c>
      <c r="K39" s="80">
        <f t="shared" ref="K39:K44" si="5">+ROUND(J39*0.2,2)</f>
        <v>211556.48000000001</v>
      </c>
      <c r="L39" s="80">
        <f t="shared" ref="L39:M44" si="6">+ROUND(J39*0.01,2)</f>
        <v>10577.82</v>
      </c>
      <c r="M39" s="80">
        <f t="shared" si="6"/>
        <v>2115.56</v>
      </c>
    </row>
    <row r="40" spans="1:13" hidden="1">
      <c r="A40" s="37">
        <v>32</v>
      </c>
      <c r="B40" s="105" t="s">
        <v>2843</v>
      </c>
      <c r="C40" s="37">
        <v>131968597</v>
      </c>
      <c r="D40" s="37">
        <v>131968597</v>
      </c>
      <c r="E40" s="37" t="e">
        <f>+VLOOKUP(D40,[5]DATOS!$D$2:$D$590,1,0)</f>
        <v>#N/A</v>
      </c>
      <c r="F40" s="37">
        <v>1</v>
      </c>
      <c r="G40" s="37">
        <v>172</v>
      </c>
      <c r="H40" s="80">
        <v>792234.14999999991</v>
      </c>
      <c r="I40" s="80">
        <v>66905.05</v>
      </c>
      <c r="J40" s="152">
        <v>859139.2</v>
      </c>
      <c r="K40" s="80">
        <f t="shared" si="5"/>
        <v>171827.84</v>
      </c>
      <c r="L40" s="80">
        <f t="shared" si="6"/>
        <v>8591.39</v>
      </c>
      <c r="M40" s="80">
        <f t="shared" si="6"/>
        <v>1718.28</v>
      </c>
    </row>
    <row r="41" spans="1:13" hidden="1">
      <c r="A41" s="37">
        <v>33</v>
      </c>
      <c r="B41" s="105" t="s">
        <v>2858</v>
      </c>
      <c r="C41" s="37">
        <v>131476742</v>
      </c>
      <c r="D41" s="37">
        <v>131476742</v>
      </c>
      <c r="E41" s="37" t="e">
        <f>+VLOOKUP(D41,[5]DATOS!$D$2:$D$590,1,0)</f>
        <v>#N/A</v>
      </c>
      <c r="F41" s="37">
        <v>2</v>
      </c>
      <c r="G41" s="37">
        <v>208</v>
      </c>
      <c r="H41" s="80">
        <v>966616.28</v>
      </c>
      <c r="I41" s="80">
        <v>81477.719999999987</v>
      </c>
      <c r="J41" s="152">
        <v>1048094</v>
      </c>
      <c r="K41" s="80">
        <f t="shared" si="5"/>
        <v>209618.8</v>
      </c>
      <c r="L41" s="80">
        <f t="shared" si="6"/>
        <v>10480.94</v>
      </c>
      <c r="M41" s="80">
        <f t="shared" si="6"/>
        <v>2096.19</v>
      </c>
    </row>
    <row r="42" spans="1:13" hidden="1">
      <c r="A42" s="37">
        <v>34</v>
      </c>
      <c r="B42" s="105" t="s">
        <v>2868</v>
      </c>
      <c r="C42" s="37">
        <v>131816185</v>
      </c>
      <c r="D42" s="37">
        <v>131816185</v>
      </c>
      <c r="E42" s="37" t="e">
        <f>+VLOOKUP(D42,[5]DATOS!$D$2:$D$590,1,0)</f>
        <v>#N/A</v>
      </c>
      <c r="F42" s="37">
        <v>4</v>
      </c>
      <c r="G42" s="37">
        <v>572</v>
      </c>
      <c r="H42" s="80">
        <v>2654069.5200000005</v>
      </c>
      <c r="I42" s="80">
        <v>226121.27999999997</v>
      </c>
      <c r="J42" s="152">
        <v>2880190.8000000003</v>
      </c>
      <c r="K42" s="80">
        <f t="shared" si="5"/>
        <v>576038.16</v>
      </c>
      <c r="L42" s="80">
        <f t="shared" si="6"/>
        <v>28801.91</v>
      </c>
      <c r="M42" s="80">
        <f t="shared" si="6"/>
        <v>5760.38</v>
      </c>
    </row>
    <row r="43" spans="1:13" hidden="1">
      <c r="A43" s="37">
        <v>35</v>
      </c>
      <c r="B43" s="105" t="s">
        <v>1865</v>
      </c>
      <c r="C43" s="37">
        <v>130204365</v>
      </c>
      <c r="D43" s="37">
        <v>130204365</v>
      </c>
      <c r="E43" s="37" t="e">
        <f>+VLOOKUP(D43,[5]DATOS!$D$2:$D$590,1,0)</f>
        <v>#N/A</v>
      </c>
      <c r="F43" s="37">
        <v>6</v>
      </c>
      <c r="G43" s="37">
        <v>310</v>
      </c>
      <c r="H43" s="80">
        <v>1758112.98</v>
      </c>
      <c r="I43" s="80">
        <v>135590.01999999999</v>
      </c>
      <c r="J43" s="152">
        <v>1893703</v>
      </c>
      <c r="K43" s="80">
        <f t="shared" si="5"/>
        <v>378740.6</v>
      </c>
      <c r="L43" s="80">
        <f t="shared" si="6"/>
        <v>18937.03</v>
      </c>
      <c r="M43" s="80">
        <f t="shared" si="6"/>
        <v>3787.41</v>
      </c>
    </row>
    <row r="44" spans="1:13" hidden="1">
      <c r="A44" s="37">
        <v>36</v>
      </c>
      <c r="B44" s="105" t="s">
        <v>1179</v>
      </c>
      <c r="C44" s="37">
        <v>40233534383</v>
      </c>
      <c r="D44" s="37">
        <v>40233534383</v>
      </c>
      <c r="E44" s="37" t="e">
        <f>+VLOOKUP(D44,[5]DATOS!$D$2:$D$590,1,0)</f>
        <v>#N/A</v>
      </c>
      <c r="F44" s="37">
        <v>1</v>
      </c>
      <c r="G44" s="37">
        <v>364</v>
      </c>
      <c r="H44" s="80">
        <v>1673997.4400000002</v>
      </c>
      <c r="I44" s="80">
        <v>141185.76</v>
      </c>
      <c r="J44" s="152">
        <v>1815183.2000000002</v>
      </c>
      <c r="K44" s="80">
        <f t="shared" si="5"/>
        <v>363036.64</v>
      </c>
      <c r="L44" s="80">
        <f t="shared" si="6"/>
        <v>18151.830000000002</v>
      </c>
      <c r="M44" s="80">
        <f t="shared" si="6"/>
        <v>3630.37</v>
      </c>
    </row>
    <row r="45" spans="1:13" hidden="1">
      <c r="A45" s="37">
        <v>37</v>
      </c>
      <c r="B45" s="160" t="s">
        <v>4076</v>
      </c>
      <c r="C45" s="37" t="s">
        <v>7128</v>
      </c>
      <c r="D45" s="37">
        <v>131112374</v>
      </c>
      <c r="E45" s="37" t="e">
        <f>+VLOOKUP(D45,[5]DATOS!$D$2:$D$590,1,0)</f>
        <v>#N/A</v>
      </c>
      <c r="F45" s="37">
        <v>0</v>
      </c>
      <c r="G45" s="37">
        <v>0</v>
      </c>
      <c r="H45" s="80">
        <v>0</v>
      </c>
      <c r="I45" s="80">
        <v>0</v>
      </c>
      <c r="J45" s="152">
        <v>0</v>
      </c>
      <c r="K45" s="80">
        <v>0</v>
      </c>
      <c r="L45" s="80">
        <v>0</v>
      </c>
      <c r="M45" s="80">
        <v>0</v>
      </c>
    </row>
    <row r="46" spans="1:13" hidden="1">
      <c r="A46" s="37">
        <v>38</v>
      </c>
      <c r="B46" s="106" t="s">
        <v>4080</v>
      </c>
      <c r="C46" s="37">
        <v>3200298283</v>
      </c>
      <c r="D46" s="37">
        <v>3200298283</v>
      </c>
      <c r="E46" s="37" t="e">
        <f>+VLOOKUP(D46,[5]DATOS!$D$2:$D$590,1,0)</f>
        <v>#N/A</v>
      </c>
      <c r="F46" s="37">
        <v>0</v>
      </c>
      <c r="G46" s="37">
        <v>0</v>
      </c>
      <c r="H46" s="80">
        <v>0</v>
      </c>
      <c r="I46" s="80">
        <v>0</v>
      </c>
      <c r="J46" s="152">
        <v>0</v>
      </c>
      <c r="K46" s="80">
        <v>0</v>
      </c>
      <c r="L46" s="80">
        <v>0</v>
      </c>
      <c r="M46" s="80">
        <v>0</v>
      </c>
    </row>
    <row r="47" spans="1:13" hidden="1">
      <c r="A47" s="37">
        <v>39</v>
      </c>
      <c r="B47" s="160" t="s">
        <v>4083</v>
      </c>
      <c r="C47" s="37" t="s">
        <v>7129</v>
      </c>
      <c r="D47" s="37">
        <v>132263391</v>
      </c>
      <c r="E47" s="37" t="e">
        <f>+VLOOKUP(D47,[5]DATOS!$D$2:$D$590,1,0)</f>
        <v>#N/A</v>
      </c>
      <c r="F47" s="37">
        <v>0</v>
      </c>
      <c r="G47" s="37">
        <v>0</v>
      </c>
      <c r="H47" s="80">
        <v>0</v>
      </c>
      <c r="I47" s="80">
        <v>0</v>
      </c>
      <c r="J47" s="152">
        <v>0</v>
      </c>
      <c r="K47" s="80">
        <v>0</v>
      </c>
      <c r="L47" s="80">
        <v>0</v>
      </c>
      <c r="M47" s="80">
        <v>0</v>
      </c>
    </row>
    <row r="48" spans="1:13" hidden="1">
      <c r="A48" s="37">
        <v>40</v>
      </c>
      <c r="B48" s="105" t="s">
        <v>2887</v>
      </c>
      <c r="C48" s="37">
        <v>132297492</v>
      </c>
      <c r="D48" s="37">
        <v>132297492</v>
      </c>
      <c r="E48" s="37" t="e">
        <f>+VLOOKUP(D48,[5]DATOS!$D$2:$D$590,1,0)</f>
        <v>#N/A</v>
      </c>
      <c r="F48" s="37">
        <v>4</v>
      </c>
      <c r="G48" s="37">
        <v>207</v>
      </c>
      <c r="H48" s="80">
        <v>1029847.93</v>
      </c>
      <c r="I48" s="80">
        <v>93826.069999999992</v>
      </c>
      <c r="J48" s="152">
        <v>1123674</v>
      </c>
      <c r="K48" s="80">
        <f>+ROUND(J48*0.2,2)</f>
        <v>224734.8</v>
      </c>
      <c r="L48" s="80">
        <f>+ROUND(J48*0.01,2)</f>
        <v>11236.74</v>
      </c>
      <c r="M48" s="80">
        <f>+ROUND(K48*0.01,2)</f>
        <v>2247.35</v>
      </c>
    </row>
    <row r="49" spans="1:13" hidden="1">
      <c r="A49" s="37">
        <v>41</v>
      </c>
      <c r="B49" s="105" t="s">
        <v>3911</v>
      </c>
      <c r="C49" s="37">
        <v>132227859</v>
      </c>
      <c r="D49" s="37">
        <v>132227859</v>
      </c>
      <c r="E49" s="37" t="e">
        <f>+VLOOKUP(D49,[5]DATOS!$D$2:$D$590,1,0)</f>
        <v>#N/A</v>
      </c>
      <c r="F49" s="37">
        <v>9</v>
      </c>
      <c r="G49" s="37">
        <v>1262</v>
      </c>
      <c r="H49" s="80">
        <v>6532473.1500000004</v>
      </c>
      <c r="I49" s="80">
        <v>462999.65</v>
      </c>
      <c r="J49" s="152">
        <v>6995472.8000000007</v>
      </c>
      <c r="K49" s="80">
        <v>1399094.56</v>
      </c>
      <c r="L49" s="80">
        <v>69954.720000000001</v>
      </c>
      <c r="M49" s="80">
        <v>13990.94</v>
      </c>
    </row>
    <row r="50" spans="1:13" hidden="1">
      <c r="A50" s="37">
        <v>42</v>
      </c>
      <c r="B50" s="160" t="s">
        <v>4093</v>
      </c>
      <c r="C50" s="37" t="s">
        <v>7130</v>
      </c>
      <c r="D50" s="37">
        <v>132270991</v>
      </c>
      <c r="E50" s="37" t="e">
        <f>+VLOOKUP(D50,[5]DATOS!$D$2:$D$590,1,0)</f>
        <v>#N/A</v>
      </c>
      <c r="F50" s="37">
        <v>0</v>
      </c>
      <c r="G50" s="37">
        <v>0</v>
      </c>
      <c r="H50" s="80">
        <v>0</v>
      </c>
      <c r="I50" s="80">
        <v>0</v>
      </c>
      <c r="J50" s="152">
        <v>0</v>
      </c>
      <c r="K50" s="80">
        <v>0</v>
      </c>
      <c r="L50" s="80">
        <v>0</v>
      </c>
      <c r="M50" s="80">
        <v>0</v>
      </c>
    </row>
    <row r="51" spans="1:13" hidden="1">
      <c r="A51" s="37">
        <v>43</v>
      </c>
      <c r="B51" s="160" t="s">
        <v>4097</v>
      </c>
      <c r="C51" s="37" t="s">
        <v>4098</v>
      </c>
      <c r="D51" s="37">
        <v>3300006545</v>
      </c>
      <c r="E51" s="37" t="e">
        <f>+VLOOKUP(D51,[5]DATOS!$D$2:$D$590,1,0)</f>
        <v>#N/A</v>
      </c>
      <c r="F51" s="37">
        <v>0</v>
      </c>
      <c r="G51" s="37">
        <v>0</v>
      </c>
      <c r="H51" s="80">
        <v>0</v>
      </c>
      <c r="I51" s="80">
        <v>0</v>
      </c>
      <c r="J51" s="152">
        <v>0</v>
      </c>
      <c r="K51" s="80">
        <v>0</v>
      </c>
      <c r="L51" s="80">
        <v>0</v>
      </c>
      <c r="M51" s="80">
        <v>0</v>
      </c>
    </row>
    <row r="52" spans="1:13" hidden="1">
      <c r="A52" s="37">
        <v>44</v>
      </c>
      <c r="B52" s="105" t="s">
        <v>2899</v>
      </c>
      <c r="C52" s="37">
        <v>132262311</v>
      </c>
      <c r="D52" s="37">
        <v>132262311</v>
      </c>
      <c r="E52" s="37" t="e">
        <f>+VLOOKUP(D52,[5]DATOS!$D$2:$D$590,1,0)</f>
        <v>#N/A</v>
      </c>
      <c r="F52" s="37">
        <v>2</v>
      </c>
      <c r="G52" s="37">
        <v>236</v>
      </c>
      <c r="H52" s="80">
        <v>1102937.81</v>
      </c>
      <c r="I52" s="80">
        <v>94528.19</v>
      </c>
      <c r="J52" s="152">
        <v>1197466</v>
      </c>
      <c r="K52" s="80">
        <f>+ROUND(J52*0.2,2)</f>
        <v>239493.2</v>
      </c>
      <c r="L52" s="80">
        <f t="shared" ref="L52:M54" si="7">+ROUND(J52*0.01,2)</f>
        <v>11974.66</v>
      </c>
      <c r="M52" s="80">
        <f t="shared" si="7"/>
        <v>2394.9299999999998</v>
      </c>
    </row>
    <row r="53" spans="1:13" hidden="1">
      <c r="A53" s="37">
        <v>45</v>
      </c>
      <c r="B53" s="105" t="s">
        <v>1888</v>
      </c>
      <c r="C53" s="37">
        <v>131890873</v>
      </c>
      <c r="D53" s="37">
        <v>131890873</v>
      </c>
      <c r="E53" s="37" t="e">
        <f>+VLOOKUP(D53,[5]DATOS!$D$2:$D$590,1,0)</f>
        <v>#N/A</v>
      </c>
      <c r="F53" s="37">
        <v>4</v>
      </c>
      <c r="G53" s="37">
        <v>207</v>
      </c>
      <c r="H53" s="80">
        <v>1160621.68</v>
      </c>
      <c r="I53" s="80">
        <v>81729.12000000001</v>
      </c>
      <c r="J53" s="152">
        <v>1242350.8</v>
      </c>
      <c r="K53" s="80">
        <f>+ROUND(J53*0.2,2)</f>
        <v>248470.16</v>
      </c>
      <c r="L53" s="80">
        <f t="shared" si="7"/>
        <v>12423.51</v>
      </c>
      <c r="M53" s="80">
        <f t="shared" si="7"/>
        <v>2484.6999999999998</v>
      </c>
    </row>
    <row r="54" spans="1:13" hidden="1">
      <c r="A54" s="37">
        <v>46</v>
      </c>
      <c r="B54" s="105" t="s">
        <v>1906</v>
      </c>
      <c r="C54" s="37">
        <v>131839142</v>
      </c>
      <c r="D54" s="37">
        <v>131839142</v>
      </c>
      <c r="E54" s="37" t="e">
        <f>+VLOOKUP(D54,[5]DATOS!$D$2:$D$590,1,0)</f>
        <v>#N/A</v>
      </c>
      <c r="F54" s="37">
        <v>5</v>
      </c>
      <c r="G54" s="37">
        <v>248</v>
      </c>
      <c r="H54" s="80">
        <v>1383949.43</v>
      </c>
      <c r="I54" s="80">
        <v>89773.570000000022</v>
      </c>
      <c r="J54" s="152">
        <v>1473723</v>
      </c>
      <c r="K54" s="80">
        <f>+ROUND(J54*0.2,2)</f>
        <v>294744.59999999998</v>
      </c>
      <c r="L54" s="80">
        <f t="shared" si="7"/>
        <v>14737.23</v>
      </c>
      <c r="M54" s="80">
        <f t="shared" si="7"/>
        <v>2947.45</v>
      </c>
    </row>
    <row r="55" spans="1:13" hidden="1">
      <c r="A55" s="37">
        <v>47</v>
      </c>
      <c r="B55" s="160" t="s">
        <v>4106</v>
      </c>
      <c r="C55" s="37" t="s">
        <v>4107</v>
      </c>
      <c r="D55" s="37">
        <v>5500286108</v>
      </c>
      <c r="E55" s="37" t="e">
        <f>+VLOOKUP(D55,[5]DATOS!$D$2:$D$590,1,0)</f>
        <v>#N/A</v>
      </c>
      <c r="F55" s="37">
        <v>0</v>
      </c>
      <c r="G55" s="37">
        <v>0</v>
      </c>
      <c r="H55" s="80">
        <v>0</v>
      </c>
      <c r="I55" s="80">
        <v>0</v>
      </c>
      <c r="J55" s="152">
        <v>0</v>
      </c>
      <c r="K55" s="80">
        <v>0</v>
      </c>
      <c r="L55" s="80">
        <v>0</v>
      </c>
      <c r="M55" s="80">
        <v>0</v>
      </c>
    </row>
    <row r="56" spans="1:13" hidden="1">
      <c r="A56" s="37">
        <v>48</v>
      </c>
      <c r="B56" s="105" t="s">
        <v>284</v>
      </c>
      <c r="C56" s="37">
        <v>7600188028</v>
      </c>
      <c r="D56" s="37">
        <v>7600188028</v>
      </c>
      <c r="E56" s="37" t="e">
        <f>+VLOOKUP(D56,[5]DATOS!$D$2:$D$590,1,0)</f>
        <v>#N/A</v>
      </c>
      <c r="F56" s="37">
        <v>7</v>
      </c>
      <c r="G56" s="37">
        <v>279</v>
      </c>
      <c r="H56" s="80">
        <v>1538902.2</v>
      </c>
      <c r="I56" s="80">
        <v>89429.799999999988</v>
      </c>
      <c r="J56" s="152">
        <v>1628332</v>
      </c>
      <c r="K56" s="80">
        <f>+ROUND(J56*0.2,2)</f>
        <v>325666.40000000002</v>
      </c>
      <c r="L56" s="80">
        <f>+ROUND(J56*0.01,2)</f>
        <v>16283.32</v>
      </c>
      <c r="M56" s="80">
        <f>+ROUND(K56*0.01,2)</f>
        <v>3256.66</v>
      </c>
    </row>
    <row r="57" spans="1:13" hidden="1">
      <c r="A57" s="37">
        <v>49</v>
      </c>
      <c r="B57" s="105" t="s">
        <v>303</v>
      </c>
      <c r="C57" s="37">
        <v>1200227823</v>
      </c>
      <c r="D57" s="37">
        <v>1200227823</v>
      </c>
      <c r="E57" s="37" t="e">
        <f>+VLOOKUP(D57,[5]DATOS!$D$2:$D$590,1,0)</f>
        <v>#N/A</v>
      </c>
      <c r="F57" s="37">
        <v>1</v>
      </c>
      <c r="G57" s="37">
        <v>226</v>
      </c>
      <c r="H57" s="80">
        <v>1197772.54</v>
      </c>
      <c r="I57" s="80">
        <v>65058.259999999995</v>
      </c>
      <c r="J57" s="152">
        <v>1262830.8</v>
      </c>
      <c r="K57" s="80">
        <f>+ROUND(J57*0.2,2)</f>
        <v>252566.16</v>
      </c>
      <c r="L57" s="80">
        <f>+ROUND(J57*0.01,2)</f>
        <v>12628.31</v>
      </c>
      <c r="M57" s="80">
        <f>+ROUND(K57*0.01,2)</f>
        <v>2525.66</v>
      </c>
    </row>
    <row r="58" spans="1:13" hidden="1">
      <c r="A58" s="37">
        <v>50</v>
      </c>
      <c r="B58" s="160" t="s">
        <v>4113</v>
      </c>
      <c r="C58" s="37" t="s">
        <v>7131</v>
      </c>
      <c r="D58" s="37">
        <v>132275039</v>
      </c>
      <c r="E58" s="37" t="e">
        <f>+VLOOKUP(D58,[5]DATOS!$D$2:$D$590,1,0)</f>
        <v>#N/A</v>
      </c>
      <c r="F58" s="37">
        <v>0</v>
      </c>
      <c r="G58" s="37">
        <v>0</v>
      </c>
      <c r="H58" s="80">
        <v>0</v>
      </c>
      <c r="I58" s="80">
        <v>0</v>
      </c>
      <c r="J58" s="152">
        <v>0</v>
      </c>
      <c r="K58" s="80">
        <v>0</v>
      </c>
      <c r="L58" s="80">
        <v>0</v>
      </c>
      <c r="M58" s="80">
        <v>0</v>
      </c>
    </row>
    <row r="59" spans="1:13" hidden="1">
      <c r="A59" s="37">
        <v>51</v>
      </c>
      <c r="B59" s="105" t="s">
        <v>1925</v>
      </c>
      <c r="C59" s="37">
        <v>131035337</v>
      </c>
      <c r="D59" s="37">
        <v>131035337</v>
      </c>
      <c r="E59" s="37" t="e">
        <f>+VLOOKUP(D59,[5]DATOS!$D$2:$D$590,1,0)</f>
        <v>#N/A</v>
      </c>
      <c r="F59" s="37">
        <v>1</v>
      </c>
      <c r="G59" s="37">
        <v>428</v>
      </c>
      <c r="H59" s="80">
        <v>2498999.8200000003</v>
      </c>
      <c r="I59" s="80">
        <v>249657.98</v>
      </c>
      <c r="J59" s="152">
        <v>2748657.8000000003</v>
      </c>
      <c r="K59" s="80">
        <f>+ROUND(J59*0.2,2)</f>
        <v>549731.56000000006</v>
      </c>
      <c r="L59" s="80">
        <f>+ROUND(J59*0.01,2)</f>
        <v>27486.58</v>
      </c>
      <c r="M59" s="80">
        <f>+ROUND(K59*0.01,2)</f>
        <v>5497.32</v>
      </c>
    </row>
    <row r="60" spans="1:13" hidden="1">
      <c r="A60" s="37">
        <v>52</v>
      </c>
      <c r="B60" s="105" t="s">
        <v>2918</v>
      </c>
      <c r="C60" s="37">
        <v>131184588</v>
      </c>
      <c r="D60" s="37">
        <v>131184588</v>
      </c>
      <c r="E60" s="37" t="e">
        <f>+VLOOKUP(D60,[5]DATOS!$D$2:$D$590,1,0)</f>
        <v>#N/A</v>
      </c>
      <c r="F60" s="37">
        <v>5</v>
      </c>
      <c r="G60" s="37">
        <v>193</v>
      </c>
      <c r="H60" s="80">
        <v>949273.8899999999</v>
      </c>
      <c r="I60" s="80">
        <v>84147.31</v>
      </c>
      <c r="J60" s="152">
        <v>1033421.2</v>
      </c>
      <c r="K60" s="80">
        <f>+ROUND(J60*0.2,2)</f>
        <v>206684.24</v>
      </c>
      <c r="L60" s="80">
        <f>+ROUND(J60*0.01,2)</f>
        <v>10334.209999999999</v>
      </c>
      <c r="M60" s="80">
        <f>+ROUND(K60*0.01,2)</f>
        <v>2066.84</v>
      </c>
    </row>
    <row r="61" spans="1:13" hidden="1">
      <c r="A61" s="37">
        <v>53</v>
      </c>
      <c r="B61" s="160" t="s">
        <v>4123</v>
      </c>
      <c r="C61" s="37" t="s">
        <v>4124</v>
      </c>
      <c r="D61" s="37">
        <v>7600018399</v>
      </c>
      <c r="E61" s="37" t="e">
        <f>+VLOOKUP(D61,[5]DATOS!$D$2:$D$590,1,0)</f>
        <v>#N/A</v>
      </c>
      <c r="F61" s="37">
        <v>0</v>
      </c>
      <c r="G61" s="37">
        <v>0</v>
      </c>
      <c r="H61" s="80">
        <v>0</v>
      </c>
      <c r="I61" s="80">
        <v>0</v>
      </c>
      <c r="J61" s="152">
        <v>0</v>
      </c>
      <c r="K61" s="80">
        <v>0</v>
      </c>
      <c r="L61" s="80">
        <v>0</v>
      </c>
      <c r="M61" s="80">
        <v>0</v>
      </c>
    </row>
    <row r="62" spans="1:13" hidden="1">
      <c r="A62" s="37">
        <v>54</v>
      </c>
      <c r="B62" s="160" t="s">
        <v>4126</v>
      </c>
      <c r="C62" s="37" t="s">
        <v>4127</v>
      </c>
      <c r="D62" s="37">
        <v>3800082228</v>
      </c>
      <c r="E62" s="37" t="e">
        <f>+VLOOKUP(D62,[5]DATOS!$D$2:$D$590,1,0)</f>
        <v>#N/A</v>
      </c>
      <c r="F62" s="37">
        <v>0</v>
      </c>
      <c r="G62" s="37">
        <v>0</v>
      </c>
      <c r="H62" s="80">
        <v>0</v>
      </c>
      <c r="I62" s="80">
        <v>0</v>
      </c>
      <c r="J62" s="152">
        <v>0</v>
      </c>
      <c r="K62" s="80">
        <v>0</v>
      </c>
      <c r="L62" s="80">
        <v>0</v>
      </c>
      <c r="M62" s="80">
        <v>0</v>
      </c>
    </row>
    <row r="63" spans="1:13" hidden="1">
      <c r="A63" s="37">
        <v>55</v>
      </c>
      <c r="B63" s="105" t="s">
        <v>1197</v>
      </c>
      <c r="C63" s="37">
        <v>40220786707</v>
      </c>
      <c r="D63" s="37">
        <v>40220786707</v>
      </c>
      <c r="E63" s="37" t="e">
        <f>+VLOOKUP(D63,[5]DATOS!$D$2:$D$590,1,0)</f>
        <v>#N/A</v>
      </c>
      <c r="F63" s="37">
        <v>2</v>
      </c>
      <c r="G63" s="37">
        <v>180</v>
      </c>
      <c r="H63" s="80">
        <v>854693.29</v>
      </c>
      <c r="I63" s="80">
        <v>74280.709999999992</v>
      </c>
      <c r="J63" s="152">
        <v>928974</v>
      </c>
      <c r="K63" s="80">
        <f>+ROUND(J63*0.2,2)</f>
        <v>185794.8</v>
      </c>
      <c r="L63" s="80">
        <f>+ROUND(J63*0.01,2)</f>
        <v>9289.74</v>
      </c>
      <c r="M63" s="80">
        <f>+ROUND(K63*0.01,2)</f>
        <v>1857.95</v>
      </c>
    </row>
    <row r="64" spans="1:13" hidden="1">
      <c r="A64" s="37">
        <v>56</v>
      </c>
      <c r="B64" s="160" t="s">
        <v>4131</v>
      </c>
      <c r="C64" s="37" t="s">
        <v>4132</v>
      </c>
      <c r="D64" s="37">
        <v>5100082477</v>
      </c>
      <c r="E64" s="37" t="e">
        <f>+VLOOKUP(D64,[5]DATOS!$D$2:$D$590,1,0)</f>
        <v>#N/A</v>
      </c>
      <c r="F64" s="37">
        <v>0</v>
      </c>
      <c r="G64" s="37">
        <v>0</v>
      </c>
      <c r="H64" s="80">
        <v>0</v>
      </c>
      <c r="I64" s="80">
        <v>0</v>
      </c>
      <c r="J64" s="152">
        <v>0</v>
      </c>
      <c r="K64" s="80">
        <v>0</v>
      </c>
      <c r="L64" s="80">
        <v>0</v>
      </c>
      <c r="M64" s="80">
        <v>0</v>
      </c>
    </row>
    <row r="65" spans="1:13" hidden="1">
      <c r="A65" s="37">
        <v>57</v>
      </c>
      <c r="B65" s="105" t="s">
        <v>1216</v>
      </c>
      <c r="C65" s="37">
        <v>5601491052</v>
      </c>
      <c r="D65" s="37">
        <v>5601491052</v>
      </c>
      <c r="E65" s="37" t="e">
        <f>+VLOOKUP(D65,[5]DATOS!$D$2:$D$590,1,0)</f>
        <v>#N/A</v>
      </c>
      <c r="F65" s="37">
        <v>2</v>
      </c>
      <c r="G65" s="37">
        <v>232</v>
      </c>
      <c r="H65" s="80">
        <v>1090870.3599999999</v>
      </c>
      <c r="I65" s="80">
        <v>93895.24</v>
      </c>
      <c r="J65" s="152">
        <v>1184765.5999999999</v>
      </c>
      <c r="K65" s="80">
        <f>+ROUND(J65*0.2,2)</f>
        <v>236953.12</v>
      </c>
      <c r="L65" s="80">
        <f>+ROUND(J65*0.01,2)</f>
        <v>11847.66</v>
      </c>
      <c r="M65" s="80">
        <f>+ROUND(K65*0.01,2)</f>
        <v>2369.5300000000002</v>
      </c>
    </row>
    <row r="66" spans="1:13" hidden="1">
      <c r="A66" s="37">
        <v>58</v>
      </c>
      <c r="B66" s="160" t="s">
        <v>4136</v>
      </c>
      <c r="C66" s="37" t="s">
        <v>7132</v>
      </c>
      <c r="D66" s="37">
        <v>130953961</v>
      </c>
      <c r="E66" s="37" t="e">
        <f>+VLOOKUP(D66,[5]DATOS!$D$2:$D$590,1,0)</f>
        <v>#N/A</v>
      </c>
      <c r="F66" s="37">
        <v>0</v>
      </c>
      <c r="G66" s="37">
        <v>0</v>
      </c>
      <c r="H66" s="80">
        <v>0</v>
      </c>
      <c r="I66" s="80">
        <v>0</v>
      </c>
      <c r="J66" s="152">
        <v>0</v>
      </c>
      <c r="K66" s="80">
        <v>0</v>
      </c>
      <c r="L66" s="80">
        <v>0</v>
      </c>
      <c r="M66" s="80">
        <v>0</v>
      </c>
    </row>
    <row r="67" spans="1:13" hidden="1">
      <c r="A67" s="37">
        <v>59</v>
      </c>
      <c r="B67" s="105" t="s">
        <v>2929</v>
      </c>
      <c r="C67" s="37">
        <v>131742122</v>
      </c>
      <c r="D67" s="37">
        <v>131742122</v>
      </c>
      <c r="E67" s="37" t="e">
        <f>+VLOOKUP(D67,[5]DATOS!$D$2:$D$590,1,0)</f>
        <v>#N/A</v>
      </c>
      <c r="F67" s="37">
        <v>1</v>
      </c>
      <c r="G67" s="37">
        <v>215</v>
      </c>
      <c r="H67" s="80">
        <v>984128.92</v>
      </c>
      <c r="I67" s="80">
        <v>82110.680000000008</v>
      </c>
      <c r="J67" s="152">
        <v>1066239.6000000001</v>
      </c>
      <c r="K67" s="80">
        <f>+ROUND(J67*0.2,2)</f>
        <v>213247.92</v>
      </c>
      <c r="L67" s="80">
        <f>+ROUND(J67*0.01,2)</f>
        <v>10662.4</v>
      </c>
      <c r="M67" s="80">
        <f>+ROUND(K67*0.01,2)</f>
        <v>2132.48</v>
      </c>
    </row>
    <row r="68" spans="1:13" hidden="1">
      <c r="A68" s="37">
        <v>60</v>
      </c>
      <c r="B68" s="160" t="s">
        <v>4143</v>
      </c>
      <c r="C68" s="37" t="s">
        <v>7133</v>
      </c>
      <c r="D68" s="37">
        <v>131717081</v>
      </c>
      <c r="E68" s="37" t="e">
        <f>+VLOOKUP(D68,[5]DATOS!$D$2:$D$590,1,0)</f>
        <v>#N/A</v>
      </c>
      <c r="F68" s="37">
        <v>0</v>
      </c>
      <c r="G68" s="37">
        <v>0</v>
      </c>
      <c r="H68" s="80">
        <v>0</v>
      </c>
      <c r="I68" s="80">
        <v>0</v>
      </c>
      <c r="J68" s="152">
        <v>0</v>
      </c>
      <c r="K68" s="80">
        <v>0</v>
      </c>
      <c r="L68" s="80">
        <v>0</v>
      </c>
      <c r="M68" s="80">
        <v>0</v>
      </c>
    </row>
    <row r="69" spans="1:13" hidden="1">
      <c r="A69" s="37">
        <v>61</v>
      </c>
      <c r="B69" s="105" t="s">
        <v>1947</v>
      </c>
      <c r="C69" s="37">
        <v>130609162</v>
      </c>
      <c r="D69" s="37">
        <v>130609162</v>
      </c>
      <c r="E69" s="37" t="e">
        <f>+VLOOKUP(D69,[5]DATOS!$D$2:$D$590,1,0)</f>
        <v>#N/A</v>
      </c>
      <c r="F69" s="37">
        <v>1</v>
      </c>
      <c r="G69" s="37">
        <v>192</v>
      </c>
      <c r="H69" s="80">
        <v>1026259.4700000001</v>
      </c>
      <c r="I69" s="80">
        <v>56720.13</v>
      </c>
      <c r="J69" s="152">
        <v>1082979.6000000001</v>
      </c>
      <c r="K69" s="80">
        <f>+ROUND(J69*0.2,2)</f>
        <v>216595.92</v>
      </c>
      <c r="L69" s="80">
        <f t="shared" ref="L69:M72" si="8">+ROUND(J69*0.01,2)</f>
        <v>10829.8</v>
      </c>
      <c r="M69" s="80">
        <f t="shared" si="8"/>
        <v>2165.96</v>
      </c>
    </row>
    <row r="70" spans="1:13" hidden="1">
      <c r="A70" s="37">
        <v>62</v>
      </c>
      <c r="B70" s="105" t="s">
        <v>319</v>
      </c>
      <c r="C70" s="37">
        <v>7600203447</v>
      </c>
      <c r="D70" s="37">
        <v>7600203447</v>
      </c>
      <c r="E70" s="37" t="e">
        <f>+VLOOKUP(D70,[5]DATOS!$D$2:$D$590,1,0)</f>
        <v>#N/A</v>
      </c>
      <c r="F70" s="37">
        <v>2</v>
      </c>
      <c r="G70" s="37">
        <v>373</v>
      </c>
      <c r="H70" s="80">
        <v>2116906.2199999997</v>
      </c>
      <c r="I70" s="80">
        <v>181707.18</v>
      </c>
      <c r="J70" s="152">
        <v>2298613.4</v>
      </c>
      <c r="K70" s="80">
        <f>+ROUND(J70*0.2,2)</f>
        <v>459722.68</v>
      </c>
      <c r="L70" s="80">
        <f t="shared" si="8"/>
        <v>22986.13</v>
      </c>
      <c r="M70" s="80">
        <f t="shared" si="8"/>
        <v>4597.2299999999996</v>
      </c>
    </row>
    <row r="71" spans="1:13" hidden="1">
      <c r="A71" s="37">
        <v>63</v>
      </c>
      <c r="B71" s="105" t="s">
        <v>2938</v>
      </c>
      <c r="C71" s="37">
        <v>130732035</v>
      </c>
      <c r="D71" s="37">
        <v>130732035</v>
      </c>
      <c r="E71" s="37" t="e">
        <f>+VLOOKUP(D71,[5]DATOS!$D$2:$D$590,1,0)</f>
        <v>#N/A</v>
      </c>
      <c r="F71" s="37">
        <v>1</v>
      </c>
      <c r="G71" s="37">
        <v>271</v>
      </c>
      <c r="H71" s="80">
        <v>1223739.3500000001</v>
      </c>
      <c r="I71" s="80">
        <v>100752.65</v>
      </c>
      <c r="J71" s="152">
        <v>1324492</v>
      </c>
      <c r="K71" s="80">
        <f>+ROUND(J71*0.2,2)</f>
        <v>264898.40000000002</v>
      </c>
      <c r="L71" s="80">
        <f t="shared" si="8"/>
        <v>13244.92</v>
      </c>
      <c r="M71" s="80">
        <f t="shared" si="8"/>
        <v>2648.98</v>
      </c>
    </row>
    <row r="72" spans="1:13" hidden="1">
      <c r="A72" s="37">
        <v>64</v>
      </c>
      <c r="B72" s="105" t="s">
        <v>350</v>
      </c>
      <c r="C72" s="37">
        <v>1800388751</v>
      </c>
      <c r="D72" s="37">
        <v>1800388751</v>
      </c>
      <c r="E72" s="37" t="e">
        <f>+VLOOKUP(D72,[5]DATOS!$D$2:$D$590,1,0)</f>
        <v>#N/A</v>
      </c>
      <c r="F72" s="37">
        <v>1</v>
      </c>
      <c r="G72" s="37">
        <v>315</v>
      </c>
      <c r="H72" s="80">
        <v>1839535.7500000002</v>
      </c>
      <c r="I72" s="80">
        <v>183870.85</v>
      </c>
      <c r="J72" s="152">
        <v>2023406.6000000003</v>
      </c>
      <c r="K72" s="80">
        <f>+ROUND(J72*0.2,2)</f>
        <v>404681.32</v>
      </c>
      <c r="L72" s="80">
        <f t="shared" si="8"/>
        <v>20234.07</v>
      </c>
      <c r="M72" s="80">
        <f t="shared" si="8"/>
        <v>4046.81</v>
      </c>
    </row>
    <row r="73" spans="1:13" hidden="1">
      <c r="A73" s="37">
        <v>65</v>
      </c>
      <c r="B73" s="160" t="s">
        <v>4157</v>
      </c>
      <c r="C73" s="37" t="s">
        <v>7134</v>
      </c>
      <c r="D73" s="37">
        <v>132259645</v>
      </c>
      <c r="E73" s="37" t="e">
        <f>+VLOOKUP(D73,[5]DATOS!$D$2:$D$590,1,0)</f>
        <v>#N/A</v>
      </c>
      <c r="F73" s="37">
        <v>0</v>
      </c>
      <c r="G73" s="37">
        <v>0</v>
      </c>
      <c r="H73" s="80">
        <v>0</v>
      </c>
      <c r="I73" s="80">
        <v>0</v>
      </c>
      <c r="J73" s="152">
        <v>0</v>
      </c>
      <c r="K73" s="80">
        <v>0</v>
      </c>
      <c r="L73" s="80">
        <v>0</v>
      </c>
      <c r="M73" s="80">
        <v>0</v>
      </c>
    </row>
    <row r="74" spans="1:13" hidden="1">
      <c r="A74" s="37">
        <v>66</v>
      </c>
      <c r="B74" s="160" t="s">
        <v>4161</v>
      </c>
      <c r="C74" s="37" t="s">
        <v>4162</v>
      </c>
      <c r="D74" s="37">
        <v>1200103032</v>
      </c>
      <c r="E74" s="37" t="e">
        <f>+VLOOKUP(D74,[5]DATOS!$D$2:$D$590,1,0)</f>
        <v>#N/A</v>
      </c>
      <c r="F74" s="37">
        <v>0</v>
      </c>
      <c r="G74" s="37">
        <v>0</v>
      </c>
      <c r="H74" s="80">
        <v>0</v>
      </c>
      <c r="I74" s="80">
        <v>0</v>
      </c>
      <c r="J74" s="152">
        <v>0</v>
      </c>
      <c r="K74" s="80">
        <v>0</v>
      </c>
      <c r="L74" s="80">
        <v>0</v>
      </c>
      <c r="M74" s="80">
        <v>0</v>
      </c>
    </row>
    <row r="75" spans="1:13" hidden="1">
      <c r="A75" s="37">
        <v>67</v>
      </c>
      <c r="B75" s="160" t="s">
        <v>4164</v>
      </c>
      <c r="C75" s="37" t="s">
        <v>4165</v>
      </c>
      <c r="D75" s="37">
        <v>7700060465</v>
      </c>
      <c r="E75" s="37" t="e">
        <f>+VLOOKUP(D75,[5]DATOS!$D$2:$D$590,1,0)</f>
        <v>#N/A</v>
      </c>
      <c r="F75" s="37">
        <v>0</v>
      </c>
      <c r="G75" s="37">
        <v>0</v>
      </c>
      <c r="H75" s="80">
        <v>0</v>
      </c>
      <c r="I75" s="80">
        <v>0</v>
      </c>
      <c r="J75" s="152">
        <v>0</v>
      </c>
      <c r="K75" s="80">
        <v>0</v>
      </c>
      <c r="L75" s="80">
        <v>0</v>
      </c>
      <c r="M75" s="80">
        <v>0</v>
      </c>
    </row>
    <row r="76" spans="1:13" hidden="1">
      <c r="A76" s="37">
        <v>68</v>
      </c>
      <c r="B76" s="105" t="s">
        <v>2949</v>
      </c>
      <c r="C76" s="37">
        <v>131084281</v>
      </c>
      <c r="D76" s="37">
        <v>131084281</v>
      </c>
      <c r="E76" s="37" t="e">
        <f>+VLOOKUP(D76,[5]DATOS!$D$2:$D$590,1,0)</f>
        <v>#N/A</v>
      </c>
      <c r="F76" s="37">
        <v>1</v>
      </c>
      <c r="G76" s="37">
        <v>215</v>
      </c>
      <c r="H76" s="80">
        <v>984128.92</v>
      </c>
      <c r="I76" s="80">
        <v>82110.680000000008</v>
      </c>
      <c r="J76" s="152">
        <v>1066239.6000000001</v>
      </c>
      <c r="K76" s="80">
        <f>+ROUND(J76*0.2,2)</f>
        <v>213247.92</v>
      </c>
      <c r="L76" s="80">
        <f>+ROUND(J76*0.01,2)</f>
        <v>10662.4</v>
      </c>
      <c r="M76" s="80">
        <f>+ROUND(K76*0.01,2)</f>
        <v>2132.48</v>
      </c>
    </row>
    <row r="77" spans="1:13" hidden="1">
      <c r="A77" s="37">
        <v>69</v>
      </c>
      <c r="B77" s="160" t="s">
        <v>4170</v>
      </c>
      <c r="C77" s="37" t="s">
        <v>7135</v>
      </c>
      <c r="D77" s="37">
        <v>131884857</v>
      </c>
      <c r="E77" s="37" t="e">
        <f>+VLOOKUP(D77,[5]DATOS!$D$2:$D$590,1,0)</f>
        <v>#N/A</v>
      </c>
      <c r="F77" s="37">
        <v>0</v>
      </c>
      <c r="G77" s="37">
        <v>0</v>
      </c>
      <c r="H77" s="80">
        <v>0</v>
      </c>
      <c r="I77" s="80">
        <v>0</v>
      </c>
      <c r="J77" s="152">
        <v>0</v>
      </c>
      <c r="K77" s="80">
        <v>0</v>
      </c>
      <c r="L77" s="80">
        <v>0</v>
      </c>
      <c r="M77" s="80">
        <v>0</v>
      </c>
    </row>
    <row r="78" spans="1:13" hidden="1">
      <c r="A78" s="37">
        <v>70</v>
      </c>
      <c r="B78" s="105" t="s">
        <v>1960</v>
      </c>
      <c r="C78" s="37">
        <v>131590942</v>
      </c>
      <c r="D78" s="37">
        <v>131590942</v>
      </c>
      <c r="E78" s="37" t="e">
        <f>+VLOOKUP(D78,[5]DATOS!$D$2:$D$590,1,0)</f>
        <v>#N/A</v>
      </c>
      <c r="F78" s="37">
        <v>3</v>
      </c>
      <c r="G78" s="37">
        <v>313</v>
      </c>
      <c r="H78" s="80">
        <v>1674994.7300000002</v>
      </c>
      <c r="I78" s="80">
        <v>92377.26999999999</v>
      </c>
      <c r="J78" s="152">
        <v>1767372.0000000002</v>
      </c>
      <c r="K78" s="80">
        <f>+ROUND(J78*0.2,2)</f>
        <v>353474.4</v>
      </c>
      <c r="L78" s="80">
        <f t="shared" ref="L78:M82" si="9">+ROUND(J78*0.01,2)</f>
        <v>17673.72</v>
      </c>
      <c r="M78" s="80">
        <f t="shared" si="9"/>
        <v>3534.74</v>
      </c>
    </row>
    <row r="79" spans="1:13" hidden="1">
      <c r="A79" s="37">
        <v>71</v>
      </c>
      <c r="B79" s="105" t="s">
        <v>1973</v>
      </c>
      <c r="C79" s="37">
        <v>131149227</v>
      </c>
      <c r="D79" s="37">
        <v>131149227</v>
      </c>
      <c r="E79" s="37" t="e">
        <f>+VLOOKUP(D79,[5]DATOS!$D$2:$D$590,1,0)</f>
        <v>#N/A</v>
      </c>
      <c r="F79" s="37">
        <v>1</v>
      </c>
      <c r="G79" s="37">
        <v>307</v>
      </c>
      <c r="H79" s="80">
        <v>1629794.49</v>
      </c>
      <c r="I79" s="80">
        <v>88577.51</v>
      </c>
      <c r="J79" s="152">
        <v>1718372</v>
      </c>
      <c r="K79" s="80">
        <f>+ROUND(J79*0.2,2)</f>
        <v>343674.4</v>
      </c>
      <c r="L79" s="80">
        <f t="shared" si="9"/>
        <v>17183.72</v>
      </c>
      <c r="M79" s="80">
        <f t="shared" si="9"/>
        <v>3436.74</v>
      </c>
    </row>
    <row r="80" spans="1:13" hidden="1">
      <c r="A80" s="37">
        <v>72</v>
      </c>
      <c r="B80" s="105" t="s">
        <v>1988</v>
      </c>
      <c r="C80" s="37">
        <v>131740952</v>
      </c>
      <c r="D80" s="37">
        <v>131740952</v>
      </c>
      <c r="E80" s="37" t="e">
        <f>+VLOOKUP(D80,[5]DATOS!$D$2:$D$590,1,0)</f>
        <v>#N/A</v>
      </c>
      <c r="F80" s="37">
        <v>10</v>
      </c>
      <c r="G80" s="37">
        <v>435</v>
      </c>
      <c r="H80" s="80">
        <v>2402169.88</v>
      </c>
      <c r="I80" s="80">
        <v>144695.32</v>
      </c>
      <c r="J80" s="152">
        <v>2546865.1999999997</v>
      </c>
      <c r="K80" s="80">
        <f>+ROUND(J80*0.2,2)</f>
        <v>509373.04</v>
      </c>
      <c r="L80" s="80">
        <f t="shared" si="9"/>
        <v>25468.65</v>
      </c>
      <c r="M80" s="80">
        <f t="shared" si="9"/>
        <v>5093.7299999999996</v>
      </c>
    </row>
    <row r="81" spans="1:13" hidden="1">
      <c r="A81" s="37">
        <v>73</v>
      </c>
      <c r="B81" s="105" t="s">
        <v>2950</v>
      </c>
      <c r="C81" s="37">
        <v>130631931</v>
      </c>
      <c r="D81" s="37">
        <v>130631931</v>
      </c>
      <c r="E81" s="37" t="e">
        <f>+VLOOKUP(D81,[5]DATOS!$D$2:$D$590,1,0)</f>
        <v>#N/A</v>
      </c>
      <c r="F81" s="37">
        <v>4</v>
      </c>
      <c r="G81" s="37">
        <v>315</v>
      </c>
      <c r="H81" s="80">
        <v>1492049.4</v>
      </c>
      <c r="I81" s="80">
        <v>128534.6</v>
      </c>
      <c r="J81" s="152">
        <v>1620584</v>
      </c>
      <c r="K81" s="80">
        <f>+ROUND(J81*0.2,2)</f>
        <v>324116.8</v>
      </c>
      <c r="L81" s="80">
        <f t="shared" si="9"/>
        <v>16205.84</v>
      </c>
      <c r="M81" s="80">
        <f t="shared" si="9"/>
        <v>3241.17</v>
      </c>
    </row>
    <row r="82" spans="1:13" hidden="1">
      <c r="A82" s="37">
        <v>74</v>
      </c>
      <c r="B82" s="105" t="s">
        <v>2962</v>
      </c>
      <c r="C82" s="37">
        <v>132285484</v>
      </c>
      <c r="D82" s="37">
        <v>132285484</v>
      </c>
      <c r="E82" s="37" t="e">
        <f>+VLOOKUP(D82,[5]DATOS!$D$2:$D$590,1,0)</f>
        <v>#N/A</v>
      </c>
      <c r="F82" s="37">
        <v>8</v>
      </c>
      <c r="G82" s="37">
        <v>249</v>
      </c>
      <c r="H82" s="80">
        <v>1273047.02</v>
      </c>
      <c r="I82" s="80">
        <v>118622.18</v>
      </c>
      <c r="J82" s="152">
        <v>1391669.2</v>
      </c>
      <c r="K82" s="80">
        <f>+ROUND(J82*0.2,2)</f>
        <v>278333.84000000003</v>
      </c>
      <c r="L82" s="80">
        <f t="shared" si="9"/>
        <v>13916.69</v>
      </c>
      <c r="M82" s="80">
        <f t="shared" si="9"/>
        <v>2783.34</v>
      </c>
    </row>
    <row r="83" spans="1:13" hidden="1">
      <c r="A83" s="37">
        <v>75</v>
      </c>
      <c r="B83" s="160" t="s">
        <v>4189</v>
      </c>
      <c r="C83" s="37" t="s">
        <v>7136</v>
      </c>
      <c r="D83" s="37">
        <v>131070622</v>
      </c>
      <c r="E83" s="37" t="e">
        <f>+VLOOKUP(D83,[5]DATOS!$D$2:$D$590,1,0)</f>
        <v>#N/A</v>
      </c>
      <c r="F83" s="37">
        <v>0</v>
      </c>
      <c r="G83" s="37">
        <v>0</v>
      </c>
      <c r="H83" s="80">
        <v>0</v>
      </c>
      <c r="I83" s="80">
        <v>0</v>
      </c>
      <c r="J83" s="152">
        <v>0</v>
      </c>
      <c r="K83" s="80">
        <v>0</v>
      </c>
      <c r="L83" s="80">
        <v>0</v>
      </c>
      <c r="M83" s="80">
        <v>0</v>
      </c>
    </row>
    <row r="84" spans="1:13" hidden="1">
      <c r="A84" s="37">
        <v>76</v>
      </c>
      <c r="B84" s="105" t="s">
        <v>2974</v>
      </c>
      <c r="C84" s="37">
        <v>130648672</v>
      </c>
      <c r="D84" s="37">
        <v>130648672</v>
      </c>
      <c r="E84" s="37" t="e">
        <f>+VLOOKUP(D84,[5]DATOS!$D$2:$D$590,1,0)</f>
        <v>#N/A</v>
      </c>
      <c r="F84" s="37">
        <v>4</v>
      </c>
      <c r="G84" s="37">
        <v>229</v>
      </c>
      <c r="H84" s="80">
        <v>1096590.0399999996</v>
      </c>
      <c r="I84" s="80">
        <v>95442.36</v>
      </c>
      <c r="J84" s="152">
        <v>1192032.3999999997</v>
      </c>
      <c r="K84" s="80">
        <f t="shared" ref="K84:K89" si="10">+ROUND(J84*0.2,2)</f>
        <v>238406.48</v>
      </c>
      <c r="L84" s="80">
        <f t="shared" ref="L84:M89" si="11">+ROUND(J84*0.01,2)</f>
        <v>11920.32</v>
      </c>
      <c r="M84" s="80">
        <f t="shared" si="11"/>
        <v>2384.06</v>
      </c>
    </row>
    <row r="85" spans="1:13" hidden="1">
      <c r="A85" s="37">
        <v>77</v>
      </c>
      <c r="B85" s="105" t="s">
        <v>2010</v>
      </c>
      <c r="C85" s="37">
        <v>132237269</v>
      </c>
      <c r="D85" s="37">
        <v>132237269</v>
      </c>
      <c r="E85" s="37" t="e">
        <f>+VLOOKUP(D85,[5]DATOS!$D$2:$D$590,1,0)</f>
        <v>#N/A</v>
      </c>
      <c r="F85" s="37">
        <v>1</v>
      </c>
      <c r="G85" s="37">
        <v>679</v>
      </c>
      <c r="H85" s="80">
        <v>3594017.04</v>
      </c>
      <c r="I85" s="80">
        <v>194701.15999999997</v>
      </c>
      <c r="J85" s="152">
        <v>3788718.2</v>
      </c>
      <c r="K85" s="80">
        <f t="shared" si="10"/>
        <v>757743.64</v>
      </c>
      <c r="L85" s="80">
        <f t="shared" si="11"/>
        <v>37887.18</v>
      </c>
      <c r="M85" s="80">
        <f t="shared" si="11"/>
        <v>7577.44</v>
      </c>
    </row>
    <row r="86" spans="1:13" hidden="1">
      <c r="A86" s="37">
        <v>78</v>
      </c>
      <c r="B86" s="105" t="s">
        <v>2986</v>
      </c>
      <c r="C86" s="37">
        <v>131554492</v>
      </c>
      <c r="D86" s="37">
        <v>131554492</v>
      </c>
      <c r="E86" s="37" t="e">
        <f>+VLOOKUP(D86,[5]DATOS!$D$2:$D$590,1,0)</f>
        <v>#N/A</v>
      </c>
      <c r="F86" s="37">
        <v>4</v>
      </c>
      <c r="G86" s="37">
        <v>238</v>
      </c>
      <c r="H86" s="80">
        <v>1155851.8</v>
      </c>
      <c r="I86" s="80">
        <v>102377</v>
      </c>
      <c r="J86" s="152">
        <v>1258228.8</v>
      </c>
      <c r="K86" s="80">
        <f t="shared" si="10"/>
        <v>251645.76</v>
      </c>
      <c r="L86" s="80">
        <f t="shared" si="11"/>
        <v>12582.29</v>
      </c>
      <c r="M86" s="80">
        <f t="shared" si="11"/>
        <v>2516.46</v>
      </c>
    </row>
    <row r="87" spans="1:13" hidden="1">
      <c r="A87" s="37">
        <v>79</v>
      </c>
      <c r="B87" s="105" t="s">
        <v>2998</v>
      </c>
      <c r="C87" s="37">
        <v>131702341</v>
      </c>
      <c r="D87" s="37">
        <v>131702341</v>
      </c>
      <c r="E87" s="37" t="e">
        <f>+VLOOKUP(D87,[5]DATOS!$D$2:$D$590,1,0)</f>
        <v>#N/A</v>
      </c>
      <c r="F87" s="37">
        <v>9</v>
      </c>
      <c r="G87" s="37">
        <v>416</v>
      </c>
      <c r="H87" s="80">
        <v>2079854.84</v>
      </c>
      <c r="I87" s="80">
        <v>192214.75999999998</v>
      </c>
      <c r="J87" s="152">
        <v>2272069.6</v>
      </c>
      <c r="K87" s="80">
        <f t="shared" si="10"/>
        <v>454413.92</v>
      </c>
      <c r="L87" s="80">
        <f t="shared" si="11"/>
        <v>22720.7</v>
      </c>
      <c r="M87" s="80">
        <f t="shared" si="11"/>
        <v>4544.1400000000003</v>
      </c>
    </row>
    <row r="88" spans="1:13" hidden="1">
      <c r="A88" s="37">
        <v>80</v>
      </c>
      <c r="B88" s="105" t="s">
        <v>3018</v>
      </c>
      <c r="C88" s="37">
        <v>131760155</v>
      </c>
      <c r="D88" s="37">
        <v>131760155</v>
      </c>
      <c r="E88" s="37" t="e">
        <f>+VLOOKUP(D88,[5]DATOS!$D$2:$D$590,1,0)</f>
        <v>#N/A</v>
      </c>
      <c r="F88" s="37">
        <v>4</v>
      </c>
      <c r="G88" s="37">
        <v>258</v>
      </c>
      <c r="H88" s="80">
        <v>1237040.1599999999</v>
      </c>
      <c r="I88" s="80">
        <v>108653.83999999998</v>
      </c>
      <c r="J88" s="152">
        <v>1345694</v>
      </c>
      <c r="K88" s="80">
        <f t="shared" si="10"/>
        <v>269138.8</v>
      </c>
      <c r="L88" s="80">
        <f t="shared" si="11"/>
        <v>13456.94</v>
      </c>
      <c r="M88" s="80">
        <f t="shared" si="11"/>
        <v>2691.39</v>
      </c>
    </row>
    <row r="89" spans="1:13" hidden="1">
      <c r="A89" s="37">
        <v>81</v>
      </c>
      <c r="B89" s="105" t="s">
        <v>3025</v>
      </c>
      <c r="C89" s="37">
        <v>132245522</v>
      </c>
      <c r="D89" s="37">
        <v>132245522</v>
      </c>
      <c r="E89" s="37" t="e">
        <f>+VLOOKUP(D89,[5]DATOS!$D$2:$D$590,1,0)</f>
        <v>#N/A</v>
      </c>
      <c r="F89" s="37">
        <v>5</v>
      </c>
      <c r="G89" s="37">
        <v>310</v>
      </c>
      <c r="H89" s="80">
        <v>1477984.5899999999</v>
      </c>
      <c r="I89" s="80">
        <v>129065.80999999998</v>
      </c>
      <c r="J89" s="152">
        <v>1607050.4</v>
      </c>
      <c r="K89" s="80">
        <f t="shared" si="10"/>
        <v>321410.08</v>
      </c>
      <c r="L89" s="80">
        <f t="shared" si="11"/>
        <v>16070.5</v>
      </c>
      <c r="M89" s="80">
        <f t="shared" si="11"/>
        <v>3214.1</v>
      </c>
    </row>
    <row r="90" spans="1:13" hidden="1">
      <c r="A90" s="37">
        <v>82</v>
      </c>
      <c r="B90" s="160" t="s">
        <v>4209</v>
      </c>
      <c r="C90" s="37" t="s">
        <v>7137</v>
      </c>
      <c r="D90" s="37">
        <v>430274781</v>
      </c>
      <c r="E90" s="37" t="e">
        <f>+VLOOKUP(D90,[5]DATOS!$D$2:$D$590,1,0)</f>
        <v>#N/A</v>
      </c>
      <c r="F90" s="37">
        <v>0</v>
      </c>
      <c r="G90" s="37">
        <v>0</v>
      </c>
      <c r="H90" s="80">
        <v>0</v>
      </c>
      <c r="I90" s="80">
        <v>0</v>
      </c>
      <c r="J90" s="152">
        <v>0</v>
      </c>
      <c r="K90" s="80">
        <v>0</v>
      </c>
      <c r="L90" s="80">
        <v>0</v>
      </c>
      <c r="M90" s="80">
        <v>0</v>
      </c>
    </row>
    <row r="91" spans="1:13" hidden="1">
      <c r="A91" s="37">
        <v>83</v>
      </c>
      <c r="B91" s="105" t="s">
        <v>2032</v>
      </c>
      <c r="C91" s="37">
        <v>430213691</v>
      </c>
      <c r="D91" s="37">
        <v>430213691</v>
      </c>
      <c r="E91" s="37" t="e">
        <f>+VLOOKUP(D91,[5]DATOS!$D$2:$D$590,1,0)</f>
        <v>#N/A</v>
      </c>
      <c r="F91" s="37">
        <v>8</v>
      </c>
      <c r="G91" s="37">
        <v>556</v>
      </c>
      <c r="H91" s="80">
        <v>3023127.54</v>
      </c>
      <c r="I91" s="80">
        <v>184011.46000000002</v>
      </c>
      <c r="J91" s="152">
        <v>3207139</v>
      </c>
      <c r="K91" s="80">
        <f t="shared" ref="K91:K96" si="12">+ROUND(J91*0.2,2)</f>
        <v>641427.80000000005</v>
      </c>
      <c r="L91" s="80">
        <f t="shared" ref="L91:M96" si="13">+ROUND(J91*0.01,2)</f>
        <v>32071.39</v>
      </c>
      <c r="M91" s="80">
        <f t="shared" si="13"/>
        <v>6414.28</v>
      </c>
    </row>
    <row r="92" spans="1:13" hidden="1">
      <c r="A92" s="37">
        <v>84</v>
      </c>
      <c r="B92" s="105" t="s">
        <v>2054</v>
      </c>
      <c r="C92" s="37">
        <v>132271084</v>
      </c>
      <c r="D92" s="37">
        <v>132271084</v>
      </c>
      <c r="E92" s="37" t="e">
        <f>+VLOOKUP(D92,[5]DATOS!$D$2:$D$590,1,0)</f>
        <v>#N/A</v>
      </c>
      <c r="F92" s="37">
        <v>2</v>
      </c>
      <c r="G92" s="37">
        <v>260</v>
      </c>
      <c r="H92" s="151">
        <v>1529786.1999999997</v>
      </c>
      <c r="I92" s="151">
        <v>153179.20000000001</v>
      </c>
      <c r="J92" s="153">
        <v>1682965.3999999997</v>
      </c>
      <c r="K92" s="151">
        <f t="shared" si="12"/>
        <v>336593.08</v>
      </c>
      <c r="L92" s="151">
        <f t="shared" si="13"/>
        <v>16829.650000000001</v>
      </c>
      <c r="M92" s="151">
        <f t="shared" si="13"/>
        <v>3365.93</v>
      </c>
    </row>
    <row r="93" spans="1:13" hidden="1">
      <c r="A93" s="37">
        <v>85</v>
      </c>
      <c r="B93" s="105" t="s">
        <v>374</v>
      </c>
      <c r="C93" s="37">
        <v>1200222394</v>
      </c>
      <c r="D93" s="37">
        <v>1200222394</v>
      </c>
      <c r="E93" s="37" t="e">
        <f>+VLOOKUP(D93,[5]DATOS!$D$2:$D$590,1,0)</f>
        <v>#N/A</v>
      </c>
      <c r="F93" s="37">
        <v>1</v>
      </c>
      <c r="G93" s="37">
        <v>131</v>
      </c>
      <c r="H93" s="80">
        <v>700075.38</v>
      </c>
      <c r="I93" s="80">
        <v>38529.020000000004</v>
      </c>
      <c r="J93" s="152">
        <v>738604.4</v>
      </c>
      <c r="K93" s="80">
        <f t="shared" si="12"/>
        <v>147720.88</v>
      </c>
      <c r="L93" s="80">
        <f t="shared" si="13"/>
        <v>7386.04</v>
      </c>
      <c r="M93" s="80">
        <f t="shared" si="13"/>
        <v>1477.21</v>
      </c>
    </row>
    <row r="94" spans="1:13" hidden="1">
      <c r="A94" s="37">
        <v>86</v>
      </c>
      <c r="B94" s="105" t="s">
        <v>3037</v>
      </c>
      <c r="C94" s="37">
        <v>132293479</v>
      </c>
      <c r="D94" s="37">
        <v>132293479</v>
      </c>
      <c r="E94" s="37" t="e">
        <f>+VLOOKUP(D94,[5]DATOS!$D$2:$D$590,1,0)</f>
        <v>#N/A</v>
      </c>
      <c r="F94" s="37">
        <v>2</v>
      </c>
      <c r="G94" s="37">
        <v>168</v>
      </c>
      <c r="H94" s="80">
        <v>789829.05</v>
      </c>
      <c r="I94" s="80">
        <v>68258.950000000012</v>
      </c>
      <c r="J94" s="152">
        <v>858088</v>
      </c>
      <c r="K94" s="80">
        <f t="shared" si="12"/>
        <v>171617.6</v>
      </c>
      <c r="L94" s="80">
        <f t="shared" si="13"/>
        <v>8580.8799999999992</v>
      </c>
      <c r="M94" s="80">
        <f t="shared" si="13"/>
        <v>1716.18</v>
      </c>
    </row>
    <row r="95" spans="1:13" hidden="1">
      <c r="A95" s="37">
        <v>87</v>
      </c>
      <c r="B95" s="105" t="s">
        <v>394</v>
      </c>
      <c r="C95" s="37">
        <v>1000663367</v>
      </c>
      <c r="D95" s="37">
        <v>1000663367</v>
      </c>
      <c r="E95" s="37" t="e">
        <f>+VLOOKUP(D95,[5]DATOS!$D$2:$D$590,1,0)</f>
        <v>#N/A</v>
      </c>
      <c r="F95" s="37">
        <v>13</v>
      </c>
      <c r="G95" s="37">
        <v>297</v>
      </c>
      <c r="H95" s="80">
        <v>1688413.2400000002</v>
      </c>
      <c r="I95" s="80">
        <v>104122.76000000001</v>
      </c>
      <c r="J95" s="152">
        <v>1792536.0000000002</v>
      </c>
      <c r="K95" s="80">
        <f t="shared" si="12"/>
        <v>358507.2</v>
      </c>
      <c r="L95" s="80">
        <f t="shared" si="13"/>
        <v>17925.36</v>
      </c>
      <c r="M95" s="80">
        <f t="shared" si="13"/>
        <v>3585.07</v>
      </c>
    </row>
    <row r="96" spans="1:13" hidden="1">
      <c r="A96" s="37">
        <v>88</v>
      </c>
      <c r="B96" s="105" t="s">
        <v>3047</v>
      </c>
      <c r="C96" s="37">
        <v>132287975</v>
      </c>
      <c r="D96" s="37">
        <v>132287975</v>
      </c>
      <c r="E96" s="37" t="e">
        <f>+VLOOKUP(D96,[5]DATOS!$D$2:$D$590,1,0)</f>
        <v>#N/A</v>
      </c>
      <c r="F96" s="37">
        <v>1</v>
      </c>
      <c r="G96" s="37">
        <v>331</v>
      </c>
      <c r="H96" s="80">
        <v>1512016.5199999998</v>
      </c>
      <c r="I96" s="80">
        <v>126613.07999999999</v>
      </c>
      <c r="J96" s="152">
        <v>1638629.5999999999</v>
      </c>
      <c r="K96" s="80">
        <f t="shared" si="12"/>
        <v>327725.92</v>
      </c>
      <c r="L96" s="80">
        <f t="shared" si="13"/>
        <v>16386.3</v>
      </c>
      <c r="M96" s="80">
        <f t="shared" si="13"/>
        <v>3277.26</v>
      </c>
    </row>
    <row r="97" spans="1:13" hidden="1">
      <c r="A97" s="37">
        <v>89</v>
      </c>
      <c r="B97" s="160" t="s">
        <v>4230</v>
      </c>
      <c r="C97" s="37" t="s">
        <v>7138</v>
      </c>
      <c r="D97" s="37">
        <v>131147933</v>
      </c>
      <c r="E97" s="37" t="e">
        <f>+VLOOKUP(D97,[5]DATOS!$D$2:$D$590,1,0)</f>
        <v>#N/A</v>
      </c>
      <c r="F97" s="37">
        <v>0</v>
      </c>
      <c r="G97" s="37">
        <v>0</v>
      </c>
      <c r="H97" s="80">
        <v>0</v>
      </c>
      <c r="I97" s="80">
        <v>0</v>
      </c>
      <c r="J97" s="152">
        <v>0</v>
      </c>
      <c r="K97" s="80">
        <v>0</v>
      </c>
      <c r="L97" s="80">
        <v>0</v>
      </c>
      <c r="M97" s="80">
        <v>0</v>
      </c>
    </row>
    <row r="98" spans="1:13" hidden="1">
      <c r="A98" s="37">
        <v>90</v>
      </c>
      <c r="B98" s="105" t="s">
        <v>2071</v>
      </c>
      <c r="C98" s="37">
        <v>131537431</v>
      </c>
      <c r="D98" s="37">
        <v>131537431</v>
      </c>
      <c r="E98" s="37" t="e">
        <f>+VLOOKUP(D98,[5]DATOS!$D$2:$D$590,1,0)</f>
        <v>#N/A</v>
      </c>
      <c r="F98" s="37">
        <v>5</v>
      </c>
      <c r="G98" s="37">
        <v>498</v>
      </c>
      <c r="H98" s="80">
        <v>2684013.4600000004</v>
      </c>
      <c r="I98" s="80">
        <v>155483.74000000002</v>
      </c>
      <c r="J98" s="152">
        <v>2839497.2000000007</v>
      </c>
      <c r="K98" s="80">
        <f>+ROUND(J98*0.2,2)</f>
        <v>567899.43999999994</v>
      </c>
      <c r="L98" s="80">
        <f>+ROUND(J98*0.01,2)</f>
        <v>28394.97</v>
      </c>
      <c r="M98" s="80">
        <f>+ROUND(K98*0.01,2)</f>
        <v>5678.99</v>
      </c>
    </row>
    <row r="99" spans="1:13" hidden="1">
      <c r="A99" s="37">
        <v>91</v>
      </c>
      <c r="B99" s="160" t="s">
        <v>4237</v>
      </c>
      <c r="C99" s="37" t="s">
        <v>7139</v>
      </c>
      <c r="D99" s="37">
        <v>131718418</v>
      </c>
      <c r="E99" s="37" t="e">
        <f>+VLOOKUP(D99,[5]DATOS!$D$2:$D$590,1,0)</f>
        <v>#N/A</v>
      </c>
      <c r="F99" s="37">
        <v>0</v>
      </c>
      <c r="G99" s="37">
        <v>0</v>
      </c>
      <c r="H99" s="80">
        <v>0</v>
      </c>
      <c r="I99" s="80">
        <v>0</v>
      </c>
      <c r="J99" s="152">
        <v>0</v>
      </c>
      <c r="K99" s="80">
        <v>0</v>
      </c>
      <c r="L99" s="80">
        <v>0</v>
      </c>
      <c r="M99" s="80">
        <v>0</v>
      </c>
    </row>
    <row r="100" spans="1:13" hidden="1">
      <c r="A100" s="37">
        <v>92</v>
      </c>
      <c r="B100" s="105" t="s">
        <v>424</v>
      </c>
      <c r="C100" s="37">
        <v>1800466029</v>
      </c>
      <c r="D100" s="37">
        <v>1800466029</v>
      </c>
      <c r="E100" s="37" t="e">
        <f>+VLOOKUP(D100,[5]DATOS!$D$2:$D$590,1,0)</f>
        <v>#N/A</v>
      </c>
      <c r="F100" s="37">
        <v>4</v>
      </c>
      <c r="G100" s="37">
        <v>215</v>
      </c>
      <c r="H100" s="80">
        <v>1280130.2200000002</v>
      </c>
      <c r="I100" s="80">
        <v>128816.38</v>
      </c>
      <c r="J100" s="152">
        <v>1408946.6</v>
      </c>
      <c r="K100" s="80">
        <f>+ROUND(J100*0.2,2)</f>
        <v>281789.32</v>
      </c>
      <c r="L100" s="80">
        <f t="shared" ref="L100:M103" si="14">+ROUND(J100*0.01,2)</f>
        <v>14089.47</v>
      </c>
      <c r="M100" s="80">
        <f t="shared" si="14"/>
        <v>2817.89</v>
      </c>
    </row>
    <row r="101" spans="1:13" hidden="1">
      <c r="A101" s="37">
        <v>93</v>
      </c>
      <c r="B101" s="105" t="s">
        <v>3048</v>
      </c>
      <c r="C101" s="37">
        <v>131919715</v>
      </c>
      <c r="D101" s="37">
        <v>131919715</v>
      </c>
      <c r="E101" s="37" t="e">
        <f>+VLOOKUP(D101,[5]DATOS!$D$2:$D$590,1,0)</f>
        <v>#N/A</v>
      </c>
      <c r="F101" s="37">
        <v>1</v>
      </c>
      <c r="G101" s="37">
        <v>155</v>
      </c>
      <c r="H101" s="80">
        <v>717365.72</v>
      </c>
      <c r="I101" s="80">
        <v>60845.080000000009</v>
      </c>
      <c r="J101" s="152">
        <v>778210.79999999993</v>
      </c>
      <c r="K101" s="80">
        <f>+ROUND(J101*0.2,2)</f>
        <v>155642.16</v>
      </c>
      <c r="L101" s="80">
        <f t="shared" si="14"/>
        <v>7782.11</v>
      </c>
      <c r="M101" s="80">
        <f t="shared" si="14"/>
        <v>1556.42</v>
      </c>
    </row>
    <row r="102" spans="1:13" hidden="1">
      <c r="A102" s="37">
        <v>94</v>
      </c>
      <c r="B102" s="105" t="s">
        <v>3058</v>
      </c>
      <c r="C102" s="37">
        <v>132170598</v>
      </c>
      <c r="D102" s="37">
        <v>132170598</v>
      </c>
      <c r="E102" s="37" t="e">
        <f>+VLOOKUP(D102,[5]DATOS!$D$2:$D$590,1,0)</f>
        <v>#N/A</v>
      </c>
      <c r="F102" s="37">
        <v>2</v>
      </c>
      <c r="G102" s="37">
        <v>437</v>
      </c>
      <c r="H102" s="80">
        <v>2006007.7200000002</v>
      </c>
      <c r="I102" s="80">
        <v>168221.48</v>
      </c>
      <c r="J102" s="152">
        <v>2174229.2000000002</v>
      </c>
      <c r="K102" s="80">
        <f>+ROUND(J102*0.2,2)</f>
        <v>434845.84</v>
      </c>
      <c r="L102" s="80">
        <f t="shared" si="14"/>
        <v>21742.29</v>
      </c>
      <c r="M102" s="80">
        <f t="shared" si="14"/>
        <v>4348.46</v>
      </c>
    </row>
    <row r="103" spans="1:13" hidden="1">
      <c r="A103" s="37">
        <v>95</v>
      </c>
      <c r="B103" s="105" t="s">
        <v>2095</v>
      </c>
      <c r="C103" s="37">
        <v>132262328</v>
      </c>
      <c r="D103" s="37">
        <v>132262328</v>
      </c>
      <c r="E103" s="37" t="e">
        <f>+VLOOKUP(D103,[5]DATOS!$D$2:$D$590,1,0)</f>
        <v>#N/A</v>
      </c>
      <c r="F103" s="37">
        <v>10</v>
      </c>
      <c r="G103" s="37">
        <v>877</v>
      </c>
      <c r="H103" s="80">
        <v>4274446.53</v>
      </c>
      <c r="I103" s="80">
        <v>240190.27</v>
      </c>
      <c r="J103" s="152">
        <v>4514636.8</v>
      </c>
      <c r="K103" s="80">
        <f>+ROUND(J103*0.2,2)</f>
        <v>902927.35999999999</v>
      </c>
      <c r="L103" s="80">
        <f t="shared" si="14"/>
        <v>45146.37</v>
      </c>
      <c r="M103" s="80">
        <f t="shared" si="14"/>
        <v>9029.27</v>
      </c>
    </row>
    <row r="104" spans="1:13" hidden="1">
      <c r="A104" s="37">
        <v>96</v>
      </c>
      <c r="B104" s="160" t="s">
        <v>4251</v>
      </c>
      <c r="C104" s="37" t="s">
        <v>4252</v>
      </c>
      <c r="D104" s="37">
        <v>2500367855</v>
      </c>
      <c r="E104" s="37" t="e">
        <f>+VLOOKUP(D104,[5]DATOS!$D$2:$D$590,1,0)</f>
        <v>#N/A</v>
      </c>
      <c r="F104" s="37">
        <v>0</v>
      </c>
      <c r="G104" s="37">
        <v>0</v>
      </c>
      <c r="H104" s="80">
        <v>0</v>
      </c>
      <c r="I104" s="80">
        <v>0</v>
      </c>
      <c r="J104" s="152">
        <v>0</v>
      </c>
      <c r="K104" s="80">
        <v>0</v>
      </c>
      <c r="L104" s="80">
        <v>0</v>
      </c>
      <c r="M104" s="80">
        <v>0</v>
      </c>
    </row>
    <row r="105" spans="1:13" hidden="1">
      <c r="A105" s="37">
        <v>97</v>
      </c>
      <c r="B105" s="105" t="s">
        <v>1233</v>
      </c>
      <c r="C105" s="37">
        <v>3700620911</v>
      </c>
      <c r="D105" s="37">
        <v>3700620911</v>
      </c>
      <c r="E105" s="37" t="e">
        <f>+VLOOKUP(D105,[5]DATOS!$D$2:$D$590,1,0)</f>
        <v>#N/A</v>
      </c>
      <c r="F105" s="37">
        <v>2</v>
      </c>
      <c r="G105" s="37">
        <v>147</v>
      </c>
      <c r="H105" s="80">
        <v>708237.4</v>
      </c>
      <c r="I105" s="80">
        <v>62041.8</v>
      </c>
      <c r="J105" s="152">
        <v>770279.20000000007</v>
      </c>
      <c r="K105" s="80">
        <f>+ROUND(J105*0.2,2)</f>
        <v>154055.84</v>
      </c>
      <c r="L105" s="80">
        <f>+ROUND(J105*0.01,2)</f>
        <v>7702.79</v>
      </c>
      <c r="M105" s="80">
        <f>+ROUND(K105*0.01,2)</f>
        <v>1540.56</v>
      </c>
    </row>
    <row r="106" spans="1:13" hidden="1">
      <c r="A106" s="37">
        <v>98</v>
      </c>
      <c r="B106" s="105" t="s">
        <v>1254</v>
      </c>
      <c r="C106" s="37">
        <v>5601491151</v>
      </c>
      <c r="D106" s="37">
        <v>5601491151</v>
      </c>
      <c r="E106" s="37" t="e">
        <f>+VLOOKUP(D106,[5]DATOS!$D$2:$D$590,1,0)</f>
        <v>#N/A</v>
      </c>
      <c r="F106" s="37">
        <v>2</v>
      </c>
      <c r="G106" s="37">
        <v>347</v>
      </c>
      <c r="H106" s="80">
        <v>1605037.66</v>
      </c>
      <c r="I106" s="80">
        <v>135758.74000000002</v>
      </c>
      <c r="J106" s="152">
        <v>1740796.4</v>
      </c>
      <c r="K106" s="80">
        <f>+ROUND(J106*0.2,2)</f>
        <v>348159.28</v>
      </c>
      <c r="L106" s="80">
        <f>+ROUND(J106*0.01,2)</f>
        <v>17407.96</v>
      </c>
      <c r="M106" s="80">
        <f>+ROUND(K106*0.01,2)</f>
        <v>3481.59</v>
      </c>
    </row>
    <row r="107" spans="1:13" hidden="1">
      <c r="A107" s="37">
        <v>99</v>
      </c>
      <c r="B107" s="160" t="s">
        <v>4258</v>
      </c>
      <c r="C107" s="37" t="s">
        <v>7140</v>
      </c>
      <c r="D107" s="37">
        <v>130995427</v>
      </c>
      <c r="E107" s="37" t="e">
        <f>+VLOOKUP(D107,[5]DATOS!$D$2:$D$590,1,0)</f>
        <v>#N/A</v>
      </c>
      <c r="F107" s="37">
        <v>0</v>
      </c>
      <c r="G107" s="37">
        <v>0</v>
      </c>
      <c r="H107" s="80">
        <v>0</v>
      </c>
      <c r="I107" s="80">
        <v>0</v>
      </c>
      <c r="J107" s="152">
        <v>0</v>
      </c>
      <c r="K107" s="80">
        <v>0</v>
      </c>
      <c r="L107" s="80">
        <v>0</v>
      </c>
      <c r="M107" s="80">
        <v>0</v>
      </c>
    </row>
    <row r="108" spans="1:13" hidden="1">
      <c r="A108" s="37">
        <v>100</v>
      </c>
      <c r="B108" s="105" t="s">
        <v>3076</v>
      </c>
      <c r="C108" s="37">
        <v>131696562</v>
      </c>
      <c r="D108" s="37">
        <v>131696562</v>
      </c>
      <c r="E108" s="37" t="e">
        <f>+VLOOKUP(D108,[5]DATOS!$D$2:$D$590,1,0)</f>
        <v>#N/A</v>
      </c>
      <c r="F108" s="37">
        <v>2</v>
      </c>
      <c r="G108" s="37">
        <v>182</v>
      </c>
      <c r="H108" s="80">
        <v>857899.84</v>
      </c>
      <c r="I108" s="80">
        <v>73647.760000000009</v>
      </c>
      <c r="J108" s="152">
        <v>931547.6</v>
      </c>
      <c r="K108" s="80">
        <f t="shared" ref="K108:K113" si="15">+ROUND(J108*0.2,2)</f>
        <v>186309.52</v>
      </c>
      <c r="L108" s="80">
        <f t="shared" ref="L108:M113" si="16">+ROUND(J108*0.01,2)</f>
        <v>9315.48</v>
      </c>
      <c r="M108" s="80">
        <f t="shared" si="16"/>
        <v>1863.1</v>
      </c>
    </row>
    <row r="109" spans="1:13" hidden="1">
      <c r="A109" s="37">
        <v>101</v>
      </c>
      <c r="B109" s="105" t="s">
        <v>445</v>
      </c>
      <c r="C109" s="37">
        <v>3100571151</v>
      </c>
      <c r="D109" s="37">
        <v>3100571151</v>
      </c>
      <c r="E109" s="37" t="e">
        <f>+VLOOKUP(D109,[5]DATOS!$D$2:$D$590,1,0)</f>
        <v>#N/A</v>
      </c>
      <c r="F109" s="37">
        <v>2</v>
      </c>
      <c r="G109" s="37">
        <v>252</v>
      </c>
      <c r="H109" s="80">
        <v>1346654.81</v>
      </c>
      <c r="I109" s="80">
        <v>74371.390000000014</v>
      </c>
      <c r="J109" s="152">
        <v>1421026.2000000002</v>
      </c>
      <c r="K109" s="80">
        <f t="shared" si="15"/>
        <v>284205.24</v>
      </c>
      <c r="L109" s="80">
        <f t="shared" si="16"/>
        <v>14210.26</v>
      </c>
      <c r="M109" s="80">
        <f t="shared" si="16"/>
        <v>2842.05</v>
      </c>
    </row>
    <row r="110" spans="1:13" hidden="1">
      <c r="A110" s="37">
        <v>102</v>
      </c>
      <c r="B110" s="105" t="s">
        <v>2117</v>
      </c>
      <c r="C110" s="37">
        <v>131159516</v>
      </c>
      <c r="D110" s="37">
        <v>131159516</v>
      </c>
      <c r="E110" s="37" t="e">
        <f>+VLOOKUP(D110,[5]DATOS!$D$2:$D$590,1,0)</f>
        <v>#N/A</v>
      </c>
      <c r="F110" s="37">
        <v>2</v>
      </c>
      <c r="G110" s="37">
        <v>205</v>
      </c>
      <c r="H110" s="80">
        <v>1134025.6600000001</v>
      </c>
      <c r="I110" s="80">
        <v>78176.74000000002</v>
      </c>
      <c r="J110" s="152">
        <v>1212202.4000000001</v>
      </c>
      <c r="K110" s="80">
        <f t="shared" si="15"/>
        <v>242440.48</v>
      </c>
      <c r="L110" s="80">
        <f t="shared" si="16"/>
        <v>12122.02</v>
      </c>
      <c r="M110" s="80">
        <f t="shared" si="16"/>
        <v>2424.4</v>
      </c>
    </row>
    <row r="111" spans="1:13" hidden="1">
      <c r="A111" s="37">
        <v>103</v>
      </c>
      <c r="B111" s="105" t="s">
        <v>3085</v>
      </c>
      <c r="C111" s="37">
        <v>131753787</v>
      </c>
      <c r="D111" s="37">
        <v>131753787</v>
      </c>
      <c r="E111" s="37" t="e">
        <f>+VLOOKUP(D111,[5]DATOS!$D$2:$D$590,1,0)</f>
        <v>#N/A</v>
      </c>
      <c r="F111" s="37">
        <v>1</v>
      </c>
      <c r="G111" s="37">
        <v>170</v>
      </c>
      <c r="H111" s="80">
        <v>785418.7</v>
      </c>
      <c r="I111" s="80">
        <v>66272.100000000006</v>
      </c>
      <c r="J111" s="152">
        <v>851690.79999999993</v>
      </c>
      <c r="K111" s="80">
        <f t="shared" si="15"/>
        <v>170338.16</v>
      </c>
      <c r="L111" s="80">
        <f t="shared" si="16"/>
        <v>8516.91</v>
      </c>
      <c r="M111" s="80">
        <f t="shared" si="16"/>
        <v>1703.38</v>
      </c>
    </row>
    <row r="112" spans="1:13" hidden="1">
      <c r="A112" s="37">
        <v>104</v>
      </c>
      <c r="B112" s="105" t="s">
        <v>2131</v>
      </c>
      <c r="C112" s="37">
        <v>131226035</v>
      </c>
      <c r="D112" s="37">
        <v>131226035</v>
      </c>
      <c r="E112" s="37" t="e">
        <f>+VLOOKUP(D112,[5]DATOS!$D$2:$D$590,1,0)</f>
        <v>#N/A</v>
      </c>
      <c r="F112" s="37">
        <v>2</v>
      </c>
      <c r="G112" s="37">
        <v>240</v>
      </c>
      <c r="H112" s="80">
        <v>1377074.1</v>
      </c>
      <c r="I112" s="80">
        <v>120684.70000000001</v>
      </c>
      <c r="J112" s="152">
        <v>1497758.8</v>
      </c>
      <c r="K112" s="80">
        <f t="shared" si="15"/>
        <v>299551.76</v>
      </c>
      <c r="L112" s="80">
        <f t="shared" si="16"/>
        <v>14977.59</v>
      </c>
      <c r="M112" s="80">
        <f t="shared" si="16"/>
        <v>2995.52</v>
      </c>
    </row>
    <row r="113" spans="1:13" hidden="1">
      <c r="A113" s="37">
        <v>105</v>
      </c>
      <c r="B113" s="105" t="s">
        <v>1274</v>
      </c>
      <c r="C113" s="37">
        <v>1001054632</v>
      </c>
      <c r="D113" s="37">
        <v>1001054632</v>
      </c>
      <c r="E113" s="37" t="e">
        <f>+VLOOKUP(D113,[5]DATOS!$D$2:$D$590,1,0)</f>
        <v>#N/A</v>
      </c>
      <c r="F113" s="37">
        <v>1</v>
      </c>
      <c r="G113" s="37">
        <v>379</v>
      </c>
      <c r="H113" s="80">
        <v>1722124.78</v>
      </c>
      <c r="I113" s="80">
        <v>142836.82</v>
      </c>
      <c r="J113" s="152">
        <v>1864961.6</v>
      </c>
      <c r="K113" s="80">
        <f t="shared" si="15"/>
        <v>372992.32</v>
      </c>
      <c r="L113" s="80">
        <f t="shared" si="16"/>
        <v>18649.62</v>
      </c>
      <c r="M113" s="80">
        <f t="shared" si="16"/>
        <v>3729.92</v>
      </c>
    </row>
    <row r="114" spans="1:13" hidden="1">
      <c r="A114" s="37">
        <v>106</v>
      </c>
      <c r="B114" s="160" t="s">
        <v>4282</v>
      </c>
      <c r="C114" s="37" t="s">
        <v>7141</v>
      </c>
      <c r="D114" s="37">
        <v>131446655</v>
      </c>
      <c r="E114" s="37" t="e">
        <f>+VLOOKUP(D114,[5]DATOS!$D$2:$D$590,1,0)</f>
        <v>#N/A</v>
      </c>
      <c r="F114" s="37">
        <v>0</v>
      </c>
      <c r="G114" s="37">
        <v>0</v>
      </c>
      <c r="H114" s="80">
        <v>0</v>
      </c>
      <c r="I114" s="80">
        <v>0</v>
      </c>
      <c r="J114" s="152">
        <v>0</v>
      </c>
      <c r="K114" s="80">
        <v>0</v>
      </c>
      <c r="L114" s="80">
        <v>0</v>
      </c>
      <c r="M114" s="80">
        <v>0</v>
      </c>
    </row>
    <row r="115" spans="1:13" hidden="1">
      <c r="A115" s="37">
        <v>107</v>
      </c>
      <c r="B115" s="105" t="s">
        <v>3095</v>
      </c>
      <c r="C115" s="37">
        <v>130707529</v>
      </c>
      <c r="D115" s="37">
        <v>130707529</v>
      </c>
      <c r="E115" s="37" t="e">
        <f>+VLOOKUP(D115,[5]DATOS!$D$2:$D$590,1,0)</f>
        <v>#N/A</v>
      </c>
      <c r="F115" s="37">
        <v>1</v>
      </c>
      <c r="G115" s="37">
        <v>290</v>
      </c>
      <c r="H115" s="80">
        <v>1318366</v>
      </c>
      <c r="I115" s="80">
        <v>109146.4</v>
      </c>
      <c r="J115" s="152">
        <v>1427512.4</v>
      </c>
      <c r="K115" s="80">
        <f>+ROUND(J115*0.2,2)</f>
        <v>285502.48</v>
      </c>
      <c r="L115" s="80">
        <f t="shared" ref="L115:M117" si="17">+ROUND(J115*0.01,2)</f>
        <v>14275.12</v>
      </c>
      <c r="M115" s="80">
        <f t="shared" si="17"/>
        <v>2855.02</v>
      </c>
    </row>
    <row r="116" spans="1:13" hidden="1">
      <c r="A116" s="37">
        <v>108</v>
      </c>
      <c r="B116" s="105" t="s">
        <v>2156</v>
      </c>
      <c r="C116" s="37">
        <v>132249224</v>
      </c>
      <c r="D116" s="37">
        <v>132249224</v>
      </c>
      <c r="E116" s="37" t="e">
        <f>+VLOOKUP(D116,[5]DATOS!$D$2:$D$590,1,0)</f>
        <v>#N/A</v>
      </c>
      <c r="F116" s="37">
        <v>6</v>
      </c>
      <c r="G116" s="37">
        <v>270</v>
      </c>
      <c r="H116" s="80">
        <v>1475405.78</v>
      </c>
      <c r="I116" s="80">
        <v>84813.819999999992</v>
      </c>
      <c r="J116" s="152">
        <v>1560219.6</v>
      </c>
      <c r="K116" s="80">
        <f>+ROUND(J116*0.2,2)</f>
        <v>312043.92</v>
      </c>
      <c r="L116" s="80">
        <f t="shared" si="17"/>
        <v>15602.2</v>
      </c>
      <c r="M116" s="80">
        <f t="shared" si="17"/>
        <v>3120.44</v>
      </c>
    </row>
    <row r="117" spans="1:13" hidden="1">
      <c r="A117" s="37">
        <v>109</v>
      </c>
      <c r="B117" s="105" t="s">
        <v>3106</v>
      </c>
      <c r="C117" s="37">
        <v>131828132</v>
      </c>
      <c r="D117" s="37">
        <v>131828132</v>
      </c>
      <c r="E117" s="37" t="e">
        <f>+VLOOKUP(D117,[5]DATOS!$D$2:$D$590,1,0)</f>
        <v>#N/A</v>
      </c>
      <c r="F117" s="37">
        <v>1</v>
      </c>
      <c r="G117" s="37">
        <v>524</v>
      </c>
      <c r="H117" s="80">
        <v>2373801.2999999998</v>
      </c>
      <c r="I117" s="80">
        <v>195921.1</v>
      </c>
      <c r="J117" s="152">
        <v>2569722.4</v>
      </c>
      <c r="K117" s="80">
        <f>+ROUND(J117*0.2,2)</f>
        <v>513944.48</v>
      </c>
      <c r="L117" s="80">
        <f t="shared" si="17"/>
        <v>25697.22</v>
      </c>
      <c r="M117" s="80">
        <f t="shared" si="17"/>
        <v>5139.4399999999996</v>
      </c>
    </row>
    <row r="118" spans="1:13" hidden="1">
      <c r="A118" s="37">
        <v>110</v>
      </c>
      <c r="B118" s="160" t="s">
        <v>4293</v>
      </c>
      <c r="C118" s="37" t="s">
        <v>7142</v>
      </c>
      <c r="D118" s="37">
        <v>132191579</v>
      </c>
      <c r="E118" s="37" t="e">
        <f>+VLOOKUP(D118,[5]DATOS!$D$2:$D$590,1,0)</f>
        <v>#N/A</v>
      </c>
      <c r="F118" s="37">
        <v>0</v>
      </c>
      <c r="G118" s="37">
        <v>0</v>
      </c>
      <c r="H118" s="80">
        <v>0</v>
      </c>
      <c r="I118" s="80">
        <v>0</v>
      </c>
      <c r="J118" s="152">
        <v>0</v>
      </c>
      <c r="K118" s="80">
        <v>0</v>
      </c>
      <c r="L118" s="80">
        <v>0</v>
      </c>
      <c r="M118" s="80">
        <v>0</v>
      </c>
    </row>
    <row r="119" spans="1:13" hidden="1">
      <c r="A119" s="37">
        <v>111</v>
      </c>
      <c r="B119" s="160" t="s">
        <v>4297</v>
      </c>
      <c r="C119" s="37" t="s">
        <v>7143</v>
      </c>
      <c r="D119" s="37">
        <v>131126227</v>
      </c>
      <c r="E119" s="37" t="e">
        <f>+VLOOKUP(D119,[5]DATOS!$D$2:$D$590,1,0)</f>
        <v>#N/A</v>
      </c>
      <c r="F119" s="37">
        <v>0</v>
      </c>
      <c r="G119" s="37">
        <v>0</v>
      </c>
      <c r="H119" s="80">
        <v>0</v>
      </c>
      <c r="I119" s="80">
        <v>0</v>
      </c>
      <c r="J119" s="152">
        <v>0</v>
      </c>
      <c r="K119" s="80">
        <v>0</v>
      </c>
      <c r="L119" s="80">
        <v>0</v>
      </c>
      <c r="M119" s="80">
        <v>0</v>
      </c>
    </row>
    <row r="120" spans="1:13" hidden="1">
      <c r="A120" s="37">
        <v>112</v>
      </c>
      <c r="B120" s="105" t="s">
        <v>3124</v>
      </c>
      <c r="C120" s="37">
        <v>132234545</v>
      </c>
      <c r="D120" s="37">
        <v>132234545</v>
      </c>
      <c r="E120" s="37" t="e">
        <f>+VLOOKUP(D120,[5]DATOS!$D$2:$D$590,1,0)</f>
        <v>#N/A</v>
      </c>
      <c r="F120" s="37">
        <v>7</v>
      </c>
      <c r="G120" s="37">
        <v>242</v>
      </c>
      <c r="H120" s="80">
        <v>1255385.9099999999</v>
      </c>
      <c r="I120" s="80">
        <v>118570.48999999999</v>
      </c>
      <c r="J120" s="152">
        <v>1373956.4</v>
      </c>
      <c r="K120" s="80">
        <f>+ROUND(J120*0.2,2)</f>
        <v>274791.28000000003</v>
      </c>
      <c r="L120" s="80">
        <f>+ROUND(J120*0.01,2)</f>
        <v>13739.56</v>
      </c>
      <c r="M120" s="80">
        <f>+ROUND(K120*0.01,2)</f>
        <v>2747.91</v>
      </c>
    </row>
    <row r="121" spans="1:13" hidden="1">
      <c r="A121" s="37">
        <v>113</v>
      </c>
      <c r="B121" s="160" t="s">
        <v>4304</v>
      </c>
      <c r="C121" s="37" t="s">
        <v>4305</v>
      </c>
      <c r="D121" s="37">
        <v>2500258930</v>
      </c>
      <c r="E121" s="37" t="e">
        <f>+VLOOKUP(D121,[5]DATOS!$D$2:$D$590,1,0)</f>
        <v>#N/A</v>
      </c>
      <c r="F121" s="37">
        <v>0</v>
      </c>
      <c r="G121" s="37">
        <v>0</v>
      </c>
      <c r="H121" s="80">
        <v>0</v>
      </c>
      <c r="I121" s="80">
        <v>0</v>
      </c>
      <c r="J121" s="152">
        <v>0</v>
      </c>
      <c r="K121" s="80">
        <v>0</v>
      </c>
      <c r="L121" s="80">
        <v>0</v>
      </c>
      <c r="M121" s="80">
        <v>0</v>
      </c>
    </row>
    <row r="122" spans="1:13" hidden="1">
      <c r="A122" s="37">
        <v>114</v>
      </c>
      <c r="B122" s="160" t="s">
        <v>4307</v>
      </c>
      <c r="C122" s="37" t="s">
        <v>4308</v>
      </c>
      <c r="D122" s="37">
        <v>112444815</v>
      </c>
      <c r="E122" s="37" t="e">
        <f>+VLOOKUP(D122,[5]DATOS!$D$2:$D$590,1,0)</f>
        <v>#N/A</v>
      </c>
      <c r="F122" s="37">
        <v>0</v>
      </c>
      <c r="G122" s="37">
        <v>0</v>
      </c>
      <c r="H122" s="80">
        <v>0</v>
      </c>
      <c r="I122" s="80">
        <v>0</v>
      </c>
      <c r="J122" s="152">
        <v>0</v>
      </c>
      <c r="K122" s="80">
        <v>0</v>
      </c>
      <c r="L122" s="80">
        <v>0</v>
      </c>
      <c r="M122" s="80">
        <v>0</v>
      </c>
    </row>
    <row r="123" spans="1:13" hidden="1">
      <c r="A123" s="37">
        <v>115</v>
      </c>
      <c r="B123" s="105" t="s">
        <v>2166</v>
      </c>
      <c r="C123" s="37">
        <v>132274751</v>
      </c>
      <c r="D123" s="37">
        <v>132274751</v>
      </c>
      <c r="E123" s="37" t="e">
        <f>+VLOOKUP(D123,[5]DATOS!$D$2:$D$590,1,0)</f>
        <v>#N/A</v>
      </c>
      <c r="F123" s="37">
        <v>12</v>
      </c>
      <c r="G123" s="37">
        <v>596</v>
      </c>
      <c r="H123" s="80">
        <v>3282817.31</v>
      </c>
      <c r="I123" s="80">
        <v>203412.09000000003</v>
      </c>
      <c r="J123" s="152">
        <v>3486229.4</v>
      </c>
      <c r="K123" s="80">
        <f>+ROUND(J123*0.2,2)</f>
        <v>697245.88</v>
      </c>
      <c r="L123" s="80">
        <f>+ROUND(J123*0.01,2)</f>
        <v>34862.29</v>
      </c>
      <c r="M123" s="80">
        <f>+ROUND(K123*0.01,2)</f>
        <v>6972.46</v>
      </c>
    </row>
    <row r="124" spans="1:13" hidden="1">
      <c r="A124" s="37">
        <v>116</v>
      </c>
      <c r="B124" s="160" t="s">
        <v>4313</v>
      </c>
      <c r="C124" s="37" t="s">
        <v>7144</v>
      </c>
      <c r="D124" s="37">
        <v>131152422</v>
      </c>
      <c r="E124" s="37" t="e">
        <f>+VLOOKUP(D124,[5]DATOS!$D$2:$D$590,1,0)</f>
        <v>#N/A</v>
      </c>
      <c r="F124" s="37">
        <v>0</v>
      </c>
      <c r="G124" s="37">
        <v>0</v>
      </c>
      <c r="H124" s="80">
        <v>0</v>
      </c>
      <c r="I124" s="80">
        <v>0</v>
      </c>
      <c r="J124" s="152">
        <v>0</v>
      </c>
      <c r="K124" s="80">
        <v>0</v>
      </c>
      <c r="L124" s="80">
        <v>0</v>
      </c>
      <c r="M124" s="80">
        <v>0</v>
      </c>
    </row>
    <row r="125" spans="1:13" hidden="1">
      <c r="A125" s="37">
        <v>117</v>
      </c>
      <c r="B125" s="160" t="s">
        <v>4314</v>
      </c>
      <c r="C125" s="37" t="s">
        <v>4315</v>
      </c>
      <c r="D125" s="37">
        <v>2500302225</v>
      </c>
      <c r="E125" s="37" t="e">
        <f>+VLOOKUP(D125,[5]DATOS!$D$2:$D$590,1,0)</f>
        <v>#N/A</v>
      </c>
      <c r="F125" s="37">
        <v>0</v>
      </c>
      <c r="G125" s="37">
        <v>0</v>
      </c>
      <c r="H125" s="80">
        <v>0</v>
      </c>
      <c r="I125" s="80">
        <v>0</v>
      </c>
      <c r="J125" s="152">
        <v>0</v>
      </c>
      <c r="K125" s="80">
        <v>0</v>
      </c>
      <c r="L125" s="80">
        <v>0</v>
      </c>
      <c r="M125" s="80">
        <v>0</v>
      </c>
    </row>
    <row r="126" spans="1:13" hidden="1">
      <c r="A126" s="37">
        <v>118</v>
      </c>
      <c r="B126" s="105" t="s">
        <v>1291</v>
      </c>
      <c r="C126" s="37">
        <v>2300341290</v>
      </c>
      <c r="D126" s="37">
        <v>2300341290</v>
      </c>
      <c r="E126" s="37" t="e">
        <f>+VLOOKUP(D126,[5]DATOS!$D$2:$D$590,1,0)</f>
        <v>#N/A</v>
      </c>
      <c r="F126" s="37">
        <v>1</v>
      </c>
      <c r="G126" s="37">
        <v>158</v>
      </c>
      <c r="H126" s="80">
        <v>723263.72</v>
      </c>
      <c r="I126" s="80">
        <v>60845.080000000009</v>
      </c>
      <c r="J126" s="152">
        <v>784108.79999999993</v>
      </c>
      <c r="K126" s="80">
        <f>+ROUND(J126*0.2,2)</f>
        <v>156821.76000000001</v>
      </c>
      <c r="L126" s="80">
        <f t="shared" ref="L126:M128" si="18">+ROUND(J126*0.01,2)</f>
        <v>7841.09</v>
      </c>
      <c r="M126" s="80">
        <f t="shared" si="18"/>
        <v>1568.22</v>
      </c>
    </row>
    <row r="127" spans="1:13" hidden="1">
      <c r="A127" s="37">
        <v>119</v>
      </c>
      <c r="B127" s="105" t="s">
        <v>3136</v>
      </c>
      <c r="C127" s="37">
        <v>132097947</v>
      </c>
      <c r="D127" s="37">
        <v>132097947</v>
      </c>
      <c r="E127" s="37" t="e">
        <f>+VLOOKUP(D127,[5]DATOS!$D$2:$D$590,1,0)</f>
        <v>#N/A</v>
      </c>
      <c r="F127" s="37">
        <v>5</v>
      </c>
      <c r="G127" s="37">
        <v>260</v>
      </c>
      <c r="H127" s="80">
        <v>1265440.4499999997</v>
      </c>
      <c r="I127" s="80">
        <v>112096.35</v>
      </c>
      <c r="J127" s="152">
        <v>1377536.7999999998</v>
      </c>
      <c r="K127" s="80">
        <f>+ROUND(J127*0.2,2)</f>
        <v>275507.36</v>
      </c>
      <c r="L127" s="80">
        <f t="shared" si="18"/>
        <v>13775.37</v>
      </c>
      <c r="M127" s="80">
        <f t="shared" si="18"/>
        <v>2755.07</v>
      </c>
    </row>
    <row r="128" spans="1:13" hidden="1">
      <c r="A128" s="37">
        <v>120</v>
      </c>
      <c r="B128" s="105" t="s">
        <v>3147</v>
      </c>
      <c r="C128" s="37">
        <v>132267656</v>
      </c>
      <c r="D128" s="37">
        <v>132267656</v>
      </c>
      <c r="E128" s="37" t="e">
        <f>+VLOOKUP(D128,[5]DATOS!$D$2:$D$590,1,0)</f>
        <v>#N/A</v>
      </c>
      <c r="F128" s="37">
        <v>1</v>
      </c>
      <c r="G128" s="37">
        <v>176</v>
      </c>
      <c r="H128" s="80">
        <v>804443.34999999986</v>
      </c>
      <c r="I128" s="80">
        <v>66905.05</v>
      </c>
      <c r="J128" s="152">
        <v>871348.39999999991</v>
      </c>
      <c r="K128" s="80">
        <f>+ROUND(J128*0.2,2)</f>
        <v>174269.68</v>
      </c>
      <c r="L128" s="80">
        <f t="shared" si="18"/>
        <v>8713.48</v>
      </c>
      <c r="M128" s="80">
        <f t="shared" si="18"/>
        <v>1742.7</v>
      </c>
    </row>
    <row r="129" spans="1:13" hidden="1">
      <c r="A129" s="37">
        <v>121</v>
      </c>
      <c r="B129" s="160" t="s">
        <v>4325</v>
      </c>
      <c r="C129" s="37" t="s">
        <v>7145</v>
      </c>
      <c r="D129" s="37">
        <v>131707823</v>
      </c>
      <c r="E129" s="37" t="e">
        <f>+VLOOKUP(D129,[5]DATOS!$D$2:$D$590,1,0)</f>
        <v>#N/A</v>
      </c>
      <c r="F129" s="37">
        <v>0</v>
      </c>
      <c r="G129" s="37">
        <v>0</v>
      </c>
      <c r="H129" s="80">
        <v>0</v>
      </c>
      <c r="I129" s="80">
        <v>0</v>
      </c>
      <c r="J129" s="152">
        <v>0</v>
      </c>
      <c r="K129" s="80">
        <v>0</v>
      </c>
      <c r="L129" s="80">
        <v>0</v>
      </c>
      <c r="M129" s="80">
        <v>0</v>
      </c>
    </row>
    <row r="130" spans="1:13" hidden="1">
      <c r="A130" s="37">
        <v>122</v>
      </c>
      <c r="B130" s="160" t="s">
        <v>4329</v>
      </c>
      <c r="C130" s="37" t="s">
        <v>4330</v>
      </c>
      <c r="D130" s="37">
        <v>40237091778</v>
      </c>
      <c r="E130" s="37" t="e">
        <f>+VLOOKUP(D130,[5]DATOS!$D$2:$D$590,1,0)</f>
        <v>#N/A</v>
      </c>
      <c r="F130" s="37">
        <v>0</v>
      </c>
      <c r="G130" s="37">
        <v>0</v>
      </c>
      <c r="H130" s="80">
        <v>0</v>
      </c>
      <c r="I130" s="80">
        <v>0</v>
      </c>
      <c r="J130" s="152">
        <v>0</v>
      </c>
      <c r="K130" s="80">
        <v>0</v>
      </c>
      <c r="L130" s="80">
        <v>0</v>
      </c>
      <c r="M130" s="80">
        <v>0</v>
      </c>
    </row>
    <row r="131" spans="1:13" hidden="1">
      <c r="A131" s="37">
        <v>123</v>
      </c>
      <c r="B131" s="105" t="s">
        <v>3912</v>
      </c>
      <c r="C131" s="37">
        <v>22500245984</v>
      </c>
      <c r="D131" s="37">
        <v>22500245984</v>
      </c>
      <c r="E131" s="37" t="e">
        <f>+VLOOKUP(D131,[5]DATOS!$D$2:$D$590,1,0)</f>
        <v>#N/A</v>
      </c>
      <c r="F131" s="37">
        <v>3</v>
      </c>
      <c r="G131" s="37">
        <v>606</v>
      </c>
      <c r="H131" s="80">
        <v>2901795.0500000003</v>
      </c>
      <c r="I131" s="80">
        <v>217427.35</v>
      </c>
      <c r="J131" s="152">
        <v>3119222.4000000004</v>
      </c>
      <c r="K131" s="80">
        <v>623844.48</v>
      </c>
      <c r="L131" s="80">
        <v>31192.219999999998</v>
      </c>
      <c r="M131" s="80">
        <v>6238.44</v>
      </c>
    </row>
    <row r="132" spans="1:13" hidden="1">
      <c r="A132" s="37">
        <v>124</v>
      </c>
      <c r="B132" s="105" t="s">
        <v>1309</v>
      </c>
      <c r="C132" s="37">
        <v>1000119725</v>
      </c>
      <c r="D132" s="37">
        <v>1000119725</v>
      </c>
      <c r="E132" s="37" t="e">
        <f>+VLOOKUP(D132,[5]DATOS!$D$2:$D$590,1,0)</f>
        <v>#N/A</v>
      </c>
      <c r="F132" s="37">
        <v>1</v>
      </c>
      <c r="G132" s="37">
        <v>323</v>
      </c>
      <c r="H132" s="80">
        <v>1468974.79</v>
      </c>
      <c r="I132" s="80">
        <v>121571.20999999999</v>
      </c>
      <c r="J132" s="152">
        <v>1590546</v>
      </c>
      <c r="K132" s="80">
        <f>+ROUND(J132*0.2,2)</f>
        <v>318109.2</v>
      </c>
      <c r="L132" s="80">
        <f>+ROUND(J132*0.01,2)</f>
        <v>15905.46</v>
      </c>
      <c r="M132" s="80">
        <f>+ROUND(K132*0.01,2)</f>
        <v>3181.09</v>
      </c>
    </row>
    <row r="133" spans="1:13" hidden="1">
      <c r="A133" s="37">
        <v>125</v>
      </c>
      <c r="B133" s="160" t="s">
        <v>4337</v>
      </c>
      <c r="C133" s="37" t="s">
        <v>4338</v>
      </c>
      <c r="D133" s="37">
        <v>117390146</v>
      </c>
      <c r="E133" s="37" t="e">
        <f>+VLOOKUP(D133,[5]DATOS!$D$2:$D$590,1,0)</f>
        <v>#N/A</v>
      </c>
      <c r="F133" s="37">
        <v>0</v>
      </c>
      <c r="G133" s="37">
        <v>0</v>
      </c>
      <c r="H133" s="80">
        <v>0</v>
      </c>
      <c r="I133" s="80">
        <v>0</v>
      </c>
      <c r="J133" s="152">
        <v>0</v>
      </c>
      <c r="K133" s="80">
        <v>0</v>
      </c>
      <c r="L133" s="80">
        <v>0</v>
      </c>
      <c r="M133" s="80">
        <v>0</v>
      </c>
    </row>
    <row r="134" spans="1:13" hidden="1">
      <c r="A134" s="37">
        <v>126</v>
      </c>
      <c r="B134" s="160" t="s">
        <v>4340</v>
      </c>
      <c r="C134" s="37" t="s">
        <v>7146</v>
      </c>
      <c r="D134" s="37">
        <v>131895468</v>
      </c>
      <c r="E134" s="37" t="e">
        <f>+VLOOKUP(D134,[5]DATOS!$D$2:$D$590,1,0)</f>
        <v>#N/A</v>
      </c>
      <c r="F134" s="37">
        <v>0</v>
      </c>
      <c r="G134" s="37">
        <v>0</v>
      </c>
      <c r="H134" s="80">
        <v>0</v>
      </c>
      <c r="I134" s="80">
        <v>0</v>
      </c>
      <c r="J134" s="152">
        <v>0</v>
      </c>
      <c r="K134" s="80">
        <v>0</v>
      </c>
      <c r="L134" s="80">
        <v>0</v>
      </c>
      <c r="M134" s="80">
        <v>0</v>
      </c>
    </row>
    <row r="135" spans="1:13" hidden="1">
      <c r="A135" s="37">
        <v>127</v>
      </c>
      <c r="B135" s="105" t="s">
        <v>466</v>
      </c>
      <c r="C135" s="37">
        <v>105368021</v>
      </c>
      <c r="D135" s="37">
        <v>105368021</v>
      </c>
      <c r="E135" s="37" t="e">
        <f>+VLOOKUP(D135,[5]DATOS!$D$2:$D$590,1,0)</f>
        <v>#N/A</v>
      </c>
      <c r="F135" s="37">
        <v>4</v>
      </c>
      <c r="G135" s="37">
        <v>481</v>
      </c>
      <c r="H135" s="80">
        <v>2576677.4300000002</v>
      </c>
      <c r="I135" s="80">
        <v>142726.77000000002</v>
      </c>
      <c r="J135" s="152">
        <v>2719404.2</v>
      </c>
      <c r="K135" s="80">
        <f>+ROUND(J135*0.2,2)</f>
        <v>543880.84</v>
      </c>
      <c r="L135" s="80">
        <f>+ROUND(J135*0.01,2)</f>
        <v>27194.04</v>
      </c>
      <c r="M135" s="80">
        <f>+ROUND(K135*0.01,2)</f>
        <v>5438.81</v>
      </c>
    </row>
    <row r="136" spans="1:13" hidden="1">
      <c r="A136" s="37">
        <v>128</v>
      </c>
      <c r="B136" s="105" t="s">
        <v>487</v>
      </c>
      <c r="C136" s="37">
        <v>1200062899</v>
      </c>
      <c r="D136" s="37">
        <v>1200062899</v>
      </c>
      <c r="E136" s="37" t="e">
        <f>+VLOOKUP(D136,[5]DATOS!$D$2:$D$590,1,0)</f>
        <v>#N/A</v>
      </c>
      <c r="F136" s="37">
        <v>2</v>
      </c>
      <c r="G136" s="37">
        <v>201</v>
      </c>
      <c r="H136" s="80">
        <v>1073882.02</v>
      </c>
      <c r="I136" s="80">
        <v>59320.58</v>
      </c>
      <c r="J136" s="152">
        <v>1133202.6000000001</v>
      </c>
      <c r="K136" s="80">
        <f>+ROUND(J136*0.2,2)</f>
        <v>226640.52</v>
      </c>
      <c r="L136" s="80">
        <f>+ROUND(J136*0.01,2)</f>
        <v>11332.03</v>
      </c>
      <c r="M136" s="80">
        <f>+ROUND(K136*0.01,2)</f>
        <v>2266.41</v>
      </c>
    </row>
    <row r="137" spans="1:13" hidden="1">
      <c r="A137" s="37">
        <v>129</v>
      </c>
      <c r="B137" s="160" t="s">
        <v>4348</v>
      </c>
      <c r="C137" s="37" t="s">
        <v>4349</v>
      </c>
      <c r="D137" s="37">
        <v>1000709178</v>
      </c>
      <c r="E137" s="37" t="e">
        <f>+VLOOKUP(D137,[5]DATOS!$D$2:$D$590,1,0)</f>
        <v>#N/A</v>
      </c>
      <c r="F137" s="37">
        <v>0</v>
      </c>
      <c r="G137" s="37">
        <v>0</v>
      </c>
      <c r="H137" s="80">
        <v>0</v>
      </c>
      <c r="I137" s="80">
        <v>0</v>
      </c>
      <c r="J137" s="152">
        <v>0</v>
      </c>
      <c r="K137" s="80">
        <v>0</v>
      </c>
      <c r="L137" s="80">
        <v>0</v>
      </c>
      <c r="M137" s="80">
        <v>0</v>
      </c>
    </row>
    <row r="138" spans="1:13" hidden="1">
      <c r="A138" s="37">
        <v>130</v>
      </c>
      <c r="B138" s="105" t="s">
        <v>1331</v>
      </c>
      <c r="C138" s="37">
        <v>5600023427</v>
      </c>
      <c r="D138" s="37">
        <v>5600023427</v>
      </c>
      <c r="E138" s="37" t="e">
        <f>+VLOOKUP(D138,[5]DATOS!$D$2:$D$590,1,0)</f>
        <v>#N/A</v>
      </c>
      <c r="F138" s="37">
        <v>2</v>
      </c>
      <c r="G138" s="37">
        <v>275</v>
      </c>
      <c r="H138" s="80">
        <v>1272425.8599999996</v>
      </c>
      <c r="I138" s="80">
        <v>107495.34</v>
      </c>
      <c r="J138" s="152">
        <v>1379921.1999999997</v>
      </c>
      <c r="K138" s="80">
        <f>+ROUND(J138*0.2,2)</f>
        <v>275984.24</v>
      </c>
      <c r="L138" s="80">
        <f t="shared" ref="L138:M141" si="19">+ROUND(J138*0.01,2)</f>
        <v>13799.21</v>
      </c>
      <c r="M138" s="80">
        <f t="shared" si="19"/>
        <v>2759.84</v>
      </c>
    </row>
    <row r="139" spans="1:13" hidden="1">
      <c r="A139" s="37">
        <v>131</v>
      </c>
      <c r="B139" s="105" t="s">
        <v>499</v>
      </c>
      <c r="C139" s="37">
        <v>1200951372</v>
      </c>
      <c r="D139" s="37">
        <v>1200951372</v>
      </c>
      <c r="E139" s="37" t="e">
        <f>+VLOOKUP(D139,[5]DATOS!$D$2:$D$590,1,0)</f>
        <v>#N/A</v>
      </c>
      <c r="F139" s="37">
        <v>1</v>
      </c>
      <c r="G139" s="37">
        <v>232</v>
      </c>
      <c r="H139" s="80">
        <v>1237540.4700000002</v>
      </c>
      <c r="I139" s="80">
        <v>67844.53</v>
      </c>
      <c r="J139" s="152">
        <v>1305385.0000000002</v>
      </c>
      <c r="K139" s="80">
        <f>+ROUND(J139*0.2,2)</f>
        <v>261077</v>
      </c>
      <c r="L139" s="80">
        <f t="shared" si="19"/>
        <v>13053.85</v>
      </c>
      <c r="M139" s="80">
        <f t="shared" si="19"/>
        <v>2610.77</v>
      </c>
    </row>
    <row r="140" spans="1:13" hidden="1">
      <c r="A140" s="37">
        <v>132</v>
      </c>
      <c r="B140" s="105" t="s">
        <v>521</v>
      </c>
      <c r="C140" s="37">
        <v>1200118071</v>
      </c>
      <c r="D140" s="37">
        <v>1200118071</v>
      </c>
      <c r="E140" s="37" t="e">
        <f>+VLOOKUP(D140,[5]DATOS!$D$2:$D$590,1,0)</f>
        <v>#N/A</v>
      </c>
      <c r="F140" s="37">
        <v>9</v>
      </c>
      <c r="G140" s="37">
        <v>414</v>
      </c>
      <c r="H140" s="80">
        <v>2259139.96</v>
      </c>
      <c r="I140" s="80">
        <v>129087.63999999998</v>
      </c>
      <c r="J140" s="152">
        <v>2388227.6</v>
      </c>
      <c r="K140" s="80">
        <f>+ROUND(J140*0.2,2)</f>
        <v>477645.52</v>
      </c>
      <c r="L140" s="80">
        <f t="shared" si="19"/>
        <v>23882.28</v>
      </c>
      <c r="M140" s="80">
        <f t="shared" si="19"/>
        <v>4776.46</v>
      </c>
    </row>
    <row r="141" spans="1:13" hidden="1">
      <c r="A141" s="37">
        <v>133</v>
      </c>
      <c r="B141" s="105" t="s">
        <v>541</v>
      </c>
      <c r="C141" s="37">
        <v>9300068542</v>
      </c>
      <c r="D141" s="37">
        <v>9300068542</v>
      </c>
      <c r="E141" s="37" t="e">
        <f>+VLOOKUP(D141,[5]DATOS!$D$2:$D$590,1,0)</f>
        <v>#N/A</v>
      </c>
      <c r="F141" s="37">
        <v>8</v>
      </c>
      <c r="G141" s="37">
        <v>398</v>
      </c>
      <c r="H141" s="80">
        <v>2201779.12</v>
      </c>
      <c r="I141" s="80">
        <v>138230.68</v>
      </c>
      <c r="J141" s="152">
        <v>2340009.8000000003</v>
      </c>
      <c r="K141" s="80">
        <f>+ROUND(J141*0.2,2)</f>
        <v>468001.96</v>
      </c>
      <c r="L141" s="80">
        <f t="shared" si="19"/>
        <v>23400.1</v>
      </c>
      <c r="M141" s="80">
        <f t="shared" si="19"/>
        <v>4680.0200000000004</v>
      </c>
    </row>
    <row r="142" spans="1:13" hidden="1">
      <c r="A142" s="37">
        <v>134</v>
      </c>
      <c r="B142" s="160" t="s">
        <v>4360</v>
      </c>
      <c r="C142" s="37" t="s">
        <v>7147</v>
      </c>
      <c r="D142" s="37">
        <v>131756395</v>
      </c>
      <c r="E142" s="37" t="e">
        <f>+VLOOKUP(D142,[5]DATOS!$D$2:$D$590,1,0)</f>
        <v>#N/A</v>
      </c>
      <c r="F142" s="37">
        <v>0</v>
      </c>
      <c r="G142" s="37">
        <v>0</v>
      </c>
      <c r="H142" s="80">
        <v>0</v>
      </c>
      <c r="I142" s="80">
        <v>0</v>
      </c>
      <c r="J142" s="152">
        <v>0</v>
      </c>
      <c r="K142" s="80">
        <v>0</v>
      </c>
      <c r="L142" s="80">
        <v>0</v>
      </c>
      <c r="M142" s="80">
        <v>0</v>
      </c>
    </row>
    <row r="143" spans="1:13" hidden="1">
      <c r="A143" s="37">
        <v>135</v>
      </c>
      <c r="B143" s="105" t="s">
        <v>3158</v>
      </c>
      <c r="C143" s="37">
        <v>130462275</v>
      </c>
      <c r="D143" s="37">
        <v>130462275</v>
      </c>
      <c r="E143" s="37" t="e">
        <f>+VLOOKUP(D143,[5]DATOS!$D$2:$D$590,1,0)</f>
        <v>#N/A</v>
      </c>
      <c r="F143" s="37">
        <v>3</v>
      </c>
      <c r="G143" s="37">
        <v>387</v>
      </c>
      <c r="H143" s="80">
        <v>1787609.13</v>
      </c>
      <c r="I143" s="80">
        <v>150212.47000000003</v>
      </c>
      <c r="J143" s="152">
        <v>1937821.5999999999</v>
      </c>
      <c r="K143" s="80">
        <f>+ROUND(J143*0.2,2)</f>
        <v>387564.32</v>
      </c>
      <c r="L143" s="80">
        <f t="shared" ref="L143:M146" si="20">+ROUND(J143*0.01,2)</f>
        <v>19378.22</v>
      </c>
      <c r="M143" s="80">
        <f t="shared" si="20"/>
        <v>3875.64</v>
      </c>
    </row>
    <row r="144" spans="1:13" hidden="1">
      <c r="A144" s="37">
        <v>136</v>
      </c>
      <c r="B144" s="105" t="s">
        <v>3177</v>
      </c>
      <c r="C144" s="37">
        <v>131895982</v>
      </c>
      <c r="D144" s="37">
        <v>131895982</v>
      </c>
      <c r="E144" s="37" t="e">
        <f>+VLOOKUP(D144,[5]DATOS!$D$2:$D$590,1,0)</f>
        <v>#N/A</v>
      </c>
      <c r="F144" s="37">
        <v>2</v>
      </c>
      <c r="G144" s="37">
        <v>265</v>
      </c>
      <c r="H144" s="80">
        <v>1235469.8799999997</v>
      </c>
      <c r="I144" s="80">
        <v>106291.31999999999</v>
      </c>
      <c r="J144" s="152">
        <v>1341761.1999999997</v>
      </c>
      <c r="K144" s="80">
        <f>+ROUND(J144*0.2,2)</f>
        <v>268352.24</v>
      </c>
      <c r="L144" s="80">
        <f t="shared" si="20"/>
        <v>13417.61</v>
      </c>
      <c r="M144" s="80">
        <f t="shared" si="20"/>
        <v>2683.52</v>
      </c>
    </row>
    <row r="145" spans="1:13" hidden="1">
      <c r="A145" s="37">
        <v>137</v>
      </c>
      <c r="B145" s="105" t="s">
        <v>1348</v>
      </c>
      <c r="C145" s="37">
        <v>1000091940</v>
      </c>
      <c r="D145" s="37">
        <v>1000091940</v>
      </c>
      <c r="E145" s="37" t="e">
        <f>+VLOOKUP(D145,[5]DATOS!$D$2:$D$590,1,0)</f>
        <v>#N/A</v>
      </c>
      <c r="F145" s="37">
        <v>3</v>
      </c>
      <c r="G145" s="37">
        <v>268</v>
      </c>
      <c r="H145" s="80">
        <v>1267270.8599999999</v>
      </c>
      <c r="I145" s="80">
        <v>109671.93999999999</v>
      </c>
      <c r="J145" s="152">
        <v>1376942.7999999998</v>
      </c>
      <c r="K145" s="80">
        <f>+ROUND(J145*0.2,2)</f>
        <v>275388.56</v>
      </c>
      <c r="L145" s="80">
        <f t="shared" si="20"/>
        <v>13769.43</v>
      </c>
      <c r="M145" s="80">
        <f t="shared" si="20"/>
        <v>2753.89</v>
      </c>
    </row>
    <row r="146" spans="1:13" hidden="1">
      <c r="A146" s="37">
        <v>138</v>
      </c>
      <c r="B146" s="105" t="s">
        <v>3188</v>
      </c>
      <c r="C146" s="37">
        <v>130793859</v>
      </c>
      <c r="D146" s="37">
        <v>130793859</v>
      </c>
      <c r="E146" s="37" t="e">
        <f>+VLOOKUP(D146,[5]DATOS!$D$2:$D$590,1,0)</f>
        <v>#N/A</v>
      </c>
      <c r="F146" s="37">
        <v>4</v>
      </c>
      <c r="G146" s="37">
        <v>282</v>
      </c>
      <c r="H146" s="80">
        <v>1342679.92</v>
      </c>
      <c r="I146" s="80">
        <v>116452.88</v>
      </c>
      <c r="J146" s="152">
        <v>1459132.8</v>
      </c>
      <c r="K146" s="80">
        <f>+ROUND(J146*0.2,2)</f>
        <v>291826.56</v>
      </c>
      <c r="L146" s="80">
        <f t="shared" si="20"/>
        <v>14591.33</v>
      </c>
      <c r="M146" s="80">
        <f t="shared" si="20"/>
        <v>2918.27</v>
      </c>
    </row>
    <row r="147" spans="1:13" hidden="1">
      <c r="A147" s="37">
        <v>139</v>
      </c>
      <c r="B147" s="160" t="s">
        <v>4375</v>
      </c>
      <c r="C147" s="37" t="s">
        <v>4376</v>
      </c>
      <c r="D147" s="37">
        <v>7600165752</v>
      </c>
      <c r="E147" s="37" t="e">
        <f>+VLOOKUP(D147,[5]DATOS!$D$2:$D$590,1,0)</f>
        <v>#N/A</v>
      </c>
      <c r="F147" s="37">
        <v>0</v>
      </c>
      <c r="G147" s="37">
        <v>0</v>
      </c>
      <c r="H147" s="80">
        <v>0</v>
      </c>
      <c r="I147" s="80">
        <v>0</v>
      </c>
      <c r="J147" s="152">
        <v>0</v>
      </c>
      <c r="K147" s="80">
        <v>0</v>
      </c>
      <c r="L147" s="80">
        <v>0</v>
      </c>
      <c r="M147" s="80">
        <v>0</v>
      </c>
    </row>
    <row r="148" spans="1:13" hidden="1">
      <c r="A148" s="37">
        <v>140</v>
      </c>
      <c r="B148" s="105" t="s">
        <v>3199</v>
      </c>
      <c r="C148" s="37">
        <v>132266102</v>
      </c>
      <c r="D148" s="37">
        <v>132266102</v>
      </c>
      <c r="E148" s="37" t="e">
        <f>+VLOOKUP(D148,[5]DATOS!$D$2:$D$590,1,0)</f>
        <v>#N/A</v>
      </c>
      <c r="F148" s="37">
        <v>5</v>
      </c>
      <c r="G148" s="37">
        <v>371</v>
      </c>
      <c r="H148" s="80">
        <v>1783826.9799999997</v>
      </c>
      <c r="I148" s="80">
        <v>157341.02000000002</v>
      </c>
      <c r="J148" s="152">
        <v>1941167.9999999998</v>
      </c>
      <c r="K148" s="80">
        <f>+ROUND(J148*0.2,2)</f>
        <v>388233.6</v>
      </c>
      <c r="L148" s="80">
        <f t="shared" ref="L148:M152" si="21">+ROUND(J148*0.01,2)</f>
        <v>19411.68</v>
      </c>
      <c r="M148" s="80">
        <f t="shared" si="21"/>
        <v>3882.34</v>
      </c>
    </row>
    <row r="149" spans="1:13" hidden="1">
      <c r="A149" s="37">
        <v>141</v>
      </c>
      <c r="B149" s="105" t="s">
        <v>2192</v>
      </c>
      <c r="C149" s="37">
        <v>132313992</v>
      </c>
      <c r="D149" s="37">
        <v>132313992</v>
      </c>
      <c r="E149" s="37" t="e">
        <f>+VLOOKUP(D149,[5]DATOS!$D$2:$D$590,1,0)</f>
        <v>#N/A</v>
      </c>
      <c r="F149" s="37">
        <v>2</v>
      </c>
      <c r="G149" s="37">
        <v>241</v>
      </c>
      <c r="H149" s="80">
        <v>1423743.09</v>
      </c>
      <c r="I149" s="80">
        <v>143039.71000000002</v>
      </c>
      <c r="J149" s="152">
        <v>1566782.8</v>
      </c>
      <c r="K149" s="80">
        <f>+ROUND(J149*0.2,2)</f>
        <v>313356.56</v>
      </c>
      <c r="L149" s="80">
        <f t="shared" si="21"/>
        <v>15667.83</v>
      </c>
      <c r="M149" s="80">
        <f t="shared" si="21"/>
        <v>3133.57</v>
      </c>
    </row>
    <row r="150" spans="1:13" hidden="1">
      <c r="A150" s="37">
        <v>142</v>
      </c>
      <c r="B150" s="105" t="s">
        <v>3213</v>
      </c>
      <c r="C150" s="37">
        <v>131206255</v>
      </c>
      <c r="D150" s="37">
        <v>131206255</v>
      </c>
      <c r="E150" s="37" t="e">
        <f>+VLOOKUP(D150,[5]DATOS!$D$2:$D$590,1,0)</f>
        <v>#N/A</v>
      </c>
      <c r="F150" s="37">
        <v>1</v>
      </c>
      <c r="G150" s="37">
        <v>296</v>
      </c>
      <c r="H150" s="80">
        <v>1357316.2799999996</v>
      </c>
      <c r="I150" s="80">
        <v>113555.31999999999</v>
      </c>
      <c r="J150" s="152">
        <v>1470871.5999999996</v>
      </c>
      <c r="K150" s="80">
        <f>+ROUND(J150*0.2,2)</f>
        <v>294174.32</v>
      </c>
      <c r="L150" s="80">
        <f t="shared" si="21"/>
        <v>14708.72</v>
      </c>
      <c r="M150" s="80">
        <f t="shared" si="21"/>
        <v>2941.74</v>
      </c>
    </row>
    <row r="151" spans="1:13" hidden="1">
      <c r="A151" s="37">
        <v>143</v>
      </c>
      <c r="B151" s="105" t="s">
        <v>3223</v>
      </c>
      <c r="C151" s="37">
        <v>131320971</v>
      </c>
      <c r="D151" s="37">
        <v>131320971</v>
      </c>
      <c r="E151" s="37" t="e">
        <f>+VLOOKUP(D151,[5]DATOS!$D$2:$D$590,1,0)</f>
        <v>#N/A</v>
      </c>
      <c r="F151" s="37">
        <v>1</v>
      </c>
      <c r="G151" s="37">
        <v>136</v>
      </c>
      <c r="H151" s="80">
        <v>628663.85999999987</v>
      </c>
      <c r="I151" s="80">
        <v>53462.14</v>
      </c>
      <c r="J151" s="152">
        <v>682125.99999999988</v>
      </c>
      <c r="K151" s="80">
        <f>+ROUND(J151*0.2,2)</f>
        <v>136425.20000000001</v>
      </c>
      <c r="L151" s="80">
        <f t="shared" si="21"/>
        <v>6821.26</v>
      </c>
      <c r="M151" s="80">
        <f t="shared" si="21"/>
        <v>1364.25</v>
      </c>
    </row>
    <row r="152" spans="1:13" hidden="1">
      <c r="A152" s="37">
        <v>144</v>
      </c>
      <c r="B152" s="105" t="s">
        <v>3238</v>
      </c>
      <c r="C152" s="37">
        <v>132291842</v>
      </c>
      <c r="D152" s="37">
        <v>132291842</v>
      </c>
      <c r="E152" s="37" t="e">
        <f>+VLOOKUP(D152,[5]DATOS!$D$2:$D$590,1,0)</f>
        <v>#N/A</v>
      </c>
      <c r="F152" s="37">
        <v>3</v>
      </c>
      <c r="G152" s="37">
        <v>175</v>
      </c>
      <c r="H152" s="80">
        <v>834830.3600000001</v>
      </c>
      <c r="I152" s="80">
        <v>72019.64</v>
      </c>
      <c r="J152" s="152">
        <v>906850.00000000012</v>
      </c>
      <c r="K152" s="80">
        <f>+ROUND(J152*0.2,2)</f>
        <v>181370</v>
      </c>
      <c r="L152" s="80">
        <f t="shared" si="21"/>
        <v>9068.5</v>
      </c>
      <c r="M152" s="80">
        <f t="shared" si="21"/>
        <v>1813.7</v>
      </c>
    </row>
    <row r="153" spans="1:13" hidden="1">
      <c r="A153" s="37">
        <v>145</v>
      </c>
      <c r="B153" s="160" t="s">
        <v>4393</v>
      </c>
      <c r="C153" s="37" t="s">
        <v>4394</v>
      </c>
      <c r="D153" s="37">
        <v>7700056307</v>
      </c>
      <c r="E153" s="37" t="e">
        <f>+VLOOKUP(D153,[5]DATOS!$D$2:$D$590,1,0)</f>
        <v>#N/A</v>
      </c>
      <c r="F153" s="37">
        <v>0</v>
      </c>
      <c r="G153" s="37">
        <v>0</v>
      </c>
      <c r="H153" s="80">
        <v>0</v>
      </c>
      <c r="I153" s="80">
        <v>0</v>
      </c>
      <c r="J153" s="152">
        <v>0</v>
      </c>
      <c r="K153" s="80">
        <v>0</v>
      </c>
      <c r="L153" s="80">
        <v>0</v>
      </c>
      <c r="M153" s="80">
        <v>0</v>
      </c>
    </row>
    <row r="154" spans="1:13" hidden="1">
      <c r="A154" s="37">
        <v>146</v>
      </c>
      <c r="B154" s="160" t="s">
        <v>4396</v>
      </c>
      <c r="C154" s="37" t="s">
        <v>4397</v>
      </c>
      <c r="D154" s="37">
        <v>7600016419</v>
      </c>
      <c r="E154" s="37" t="e">
        <f>+VLOOKUP(D154,[5]DATOS!$D$2:$D$590,1,0)</f>
        <v>#N/A</v>
      </c>
      <c r="F154" s="37">
        <v>0</v>
      </c>
      <c r="G154" s="37">
        <v>0</v>
      </c>
      <c r="H154" s="80">
        <v>0</v>
      </c>
      <c r="I154" s="80">
        <v>0</v>
      </c>
      <c r="J154" s="152">
        <v>0</v>
      </c>
      <c r="K154" s="80">
        <v>0</v>
      </c>
      <c r="L154" s="80">
        <v>0</v>
      </c>
      <c r="M154" s="80">
        <v>0</v>
      </c>
    </row>
    <row r="155" spans="1:13" hidden="1">
      <c r="A155" s="37">
        <v>147</v>
      </c>
      <c r="B155" s="160" t="s">
        <v>4399</v>
      </c>
      <c r="C155" s="37" t="s">
        <v>7148</v>
      </c>
      <c r="D155" s="37">
        <v>132297938</v>
      </c>
      <c r="E155" s="37" t="e">
        <f>+VLOOKUP(D155,[5]DATOS!$D$2:$D$590,1,0)</f>
        <v>#N/A</v>
      </c>
      <c r="F155" s="37">
        <v>0</v>
      </c>
      <c r="G155" s="37">
        <v>0</v>
      </c>
      <c r="H155" s="80">
        <v>0</v>
      </c>
      <c r="I155" s="80">
        <v>0</v>
      </c>
      <c r="J155" s="152">
        <v>0</v>
      </c>
      <c r="K155" s="80">
        <v>0</v>
      </c>
      <c r="L155" s="80">
        <v>0</v>
      </c>
      <c r="M155" s="80">
        <v>0</v>
      </c>
    </row>
    <row r="156" spans="1:13" hidden="1">
      <c r="A156" s="37">
        <v>148</v>
      </c>
      <c r="B156" s="105" t="s">
        <v>2208</v>
      </c>
      <c r="C156" s="37">
        <v>131408206</v>
      </c>
      <c r="D156" s="37">
        <v>131408206</v>
      </c>
      <c r="E156" s="37" t="e">
        <f>+VLOOKUP(D156,[5]DATOS!$D$2:$D$590,1,0)</f>
        <v>#N/A</v>
      </c>
      <c r="F156" s="37">
        <v>1</v>
      </c>
      <c r="G156" s="37">
        <v>293</v>
      </c>
      <c r="H156" s="80">
        <v>1714339.94</v>
      </c>
      <c r="I156" s="80">
        <v>171375.25999999998</v>
      </c>
      <c r="J156" s="152">
        <v>1885715.2</v>
      </c>
      <c r="K156" s="80">
        <f>+ROUND(J156*0.2,2)</f>
        <v>377143.03999999998</v>
      </c>
      <c r="L156" s="80">
        <f t="shared" ref="L156:M158" si="22">+ROUND(J156*0.01,2)</f>
        <v>18857.150000000001</v>
      </c>
      <c r="M156" s="80">
        <f t="shared" si="22"/>
        <v>3771.43</v>
      </c>
    </row>
    <row r="157" spans="1:13" hidden="1">
      <c r="A157" s="37">
        <v>149</v>
      </c>
      <c r="B157" s="105" t="s">
        <v>3249</v>
      </c>
      <c r="C157" s="37">
        <v>131537172</v>
      </c>
      <c r="D157" s="37">
        <v>131537172</v>
      </c>
      <c r="E157" s="37" t="e">
        <f>+VLOOKUP(D157,[5]DATOS!$D$2:$D$590,1,0)</f>
        <v>#N/A</v>
      </c>
      <c r="F157" s="37">
        <v>4</v>
      </c>
      <c r="G157" s="37">
        <v>240</v>
      </c>
      <c r="H157" s="80">
        <v>1153095.06</v>
      </c>
      <c r="I157" s="80">
        <v>101061.33999999998</v>
      </c>
      <c r="J157" s="152">
        <v>1254156.4000000001</v>
      </c>
      <c r="K157" s="80">
        <f>+ROUND(J157*0.2,2)</f>
        <v>250831.28</v>
      </c>
      <c r="L157" s="80">
        <f t="shared" si="22"/>
        <v>12541.56</v>
      </c>
      <c r="M157" s="80">
        <f t="shared" si="22"/>
        <v>2508.31</v>
      </c>
    </row>
    <row r="158" spans="1:13" hidden="1">
      <c r="A158" s="37">
        <v>150</v>
      </c>
      <c r="B158" s="105" t="s">
        <v>3258</v>
      </c>
      <c r="C158" s="37">
        <v>132222261</v>
      </c>
      <c r="D158" s="37">
        <v>132222261</v>
      </c>
      <c r="E158" s="37" t="e">
        <f>+VLOOKUP(D158,[5]DATOS!$D$2:$D$590,1,0)</f>
        <v>#N/A</v>
      </c>
      <c r="F158" s="37">
        <v>1</v>
      </c>
      <c r="G158" s="37">
        <v>226</v>
      </c>
      <c r="H158" s="80">
        <v>1036546.6600000001</v>
      </c>
      <c r="I158" s="80">
        <v>87152.54</v>
      </c>
      <c r="J158" s="152">
        <v>1123699.2000000002</v>
      </c>
      <c r="K158" s="80">
        <f>+ROUND(J158*0.2,2)</f>
        <v>224739.84</v>
      </c>
      <c r="L158" s="80">
        <f t="shared" si="22"/>
        <v>11236.99</v>
      </c>
      <c r="M158" s="80">
        <f t="shared" si="22"/>
        <v>2247.4</v>
      </c>
    </row>
    <row r="159" spans="1:13" hidden="1">
      <c r="A159" s="37">
        <v>151</v>
      </c>
      <c r="B159" s="160" t="s">
        <v>4412</v>
      </c>
      <c r="C159" s="37" t="s">
        <v>7149</v>
      </c>
      <c r="D159" s="37">
        <v>132268075</v>
      </c>
      <c r="E159" s="37" t="e">
        <f>+VLOOKUP(D159,[5]DATOS!$D$2:$D$590,1,0)</f>
        <v>#N/A</v>
      </c>
      <c r="F159" s="37">
        <v>0</v>
      </c>
      <c r="G159" s="37">
        <v>0</v>
      </c>
      <c r="H159" s="80">
        <v>0</v>
      </c>
      <c r="I159" s="80">
        <v>0</v>
      </c>
      <c r="J159" s="152">
        <v>0</v>
      </c>
      <c r="K159" s="80">
        <v>0</v>
      </c>
      <c r="L159" s="80">
        <v>0</v>
      </c>
      <c r="M159" s="80">
        <v>0</v>
      </c>
    </row>
    <row r="160" spans="1:13" hidden="1">
      <c r="A160" s="37">
        <v>152</v>
      </c>
      <c r="B160" s="105" t="s">
        <v>1362</v>
      </c>
      <c r="C160" s="37">
        <v>5500255855</v>
      </c>
      <c r="D160" s="37">
        <v>5500255855</v>
      </c>
      <c r="E160" s="37" t="e">
        <f>+VLOOKUP(D160,[5]DATOS!$D$2:$D$590,1,0)</f>
        <v>#N/A</v>
      </c>
      <c r="F160" s="37">
        <v>1</v>
      </c>
      <c r="G160" s="37">
        <v>263</v>
      </c>
      <c r="H160" s="80">
        <v>1200782.7</v>
      </c>
      <c r="I160" s="80">
        <v>100119.69999999998</v>
      </c>
      <c r="J160" s="152">
        <v>1300902.3999999999</v>
      </c>
      <c r="K160" s="80">
        <f>+ROUND(J160*0.2,2)</f>
        <v>260180.48000000001</v>
      </c>
      <c r="L160" s="80">
        <f>+ROUND(J160*0.01,2)</f>
        <v>13009.02</v>
      </c>
      <c r="M160" s="80">
        <f>+ROUND(K160*0.01,2)</f>
        <v>2601.8000000000002</v>
      </c>
    </row>
    <row r="161" spans="1:13" hidden="1">
      <c r="A161" s="37">
        <v>153</v>
      </c>
      <c r="B161" s="160" t="s">
        <v>4418</v>
      </c>
      <c r="C161" s="37" t="s">
        <v>4419</v>
      </c>
      <c r="D161" s="37">
        <v>114451966</v>
      </c>
      <c r="E161" s="37" t="e">
        <f>+VLOOKUP(D161,[5]DATOS!$D$2:$D$590,1,0)</f>
        <v>#N/A</v>
      </c>
      <c r="F161" s="37">
        <v>0</v>
      </c>
      <c r="G161" s="37">
        <v>0</v>
      </c>
      <c r="H161" s="80">
        <v>0</v>
      </c>
      <c r="I161" s="80">
        <v>0</v>
      </c>
      <c r="J161" s="152">
        <v>0</v>
      </c>
      <c r="K161" s="80">
        <v>0</v>
      </c>
      <c r="L161" s="80">
        <v>0</v>
      </c>
      <c r="M161" s="80">
        <v>0</v>
      </c>
    </row>
    <row r="162" spans="1:13" hidden="1">
      <c r="A162" s="37">
        <v>154</v>
      </c>
      <c r="B162" s="105" t="s">
        <v>1375</v>
      </c>
      <c r="C162" s="37">
        <v>110089075</v>
      </c>
      <c r="D162" s="37">
        <v>110089075</v>
      </c>
      <c r="E162" s="37" t="e">
        <f>+VLOOKUP(D162,[5]DATOS!$D$2:$D$590,1,0)</f>
        <v>#N/A</v>
      </c>
      <c r="F162" s="37">
        <v>2</v>
      </c>
      <c r="G162" s="37">
        <v>258</v>
      </c>
      <c r="H162" s="80">
        <v>1219485.3299999998</v>
      </c>
      <c r="I162" s="80">
        <v>106072.26999999999</v>
      </c>
      <c r="J162" s="152">
        <v>1325557.5999999999</v>
      </c>
      <c r="K162" s="80">
        <f>+ROUND(J162*0.2,2)</f>
        <v>265111.52</v>
      </c>
      <c r="L162" s="80">
        <f>+ROUND(J162*0.01,2)</f>
        <v>13255.58</v>
      </c>
      <c r="M162" s="80">
        <f>+ROUND(K162*0.01,2)</f>
        <v>2651.12</v>
      </c>
    </row>
    <row r="163" spans="1:13" hidden="1">
      <c r="A163" s="37">
        <v>155</v>
      </c>
      <c r="B163" s="105" t="s">
        <v>566</v>
      </c>
      <c r="C163" s="37">
        <v>1200005732</v>
      </c>
      <c r="D163" s="37">
        <v>1200005732</v>
      </c>
      <c r="E163" s="37" t="e">
        <f>+VLOOKUP(D163,[5]DATOS!$D$2:$D$590,1,0)</f>
        <v>#N/A</v>
      </c>
      <c r="F163" s="37">
        <v>11</v>
      </c>
      <c r="G163" s="37">
        <v>238</v>
      </c>
      <c r="H163" s="80">
        <v>1406120.1099999999</v>
      </c>
      <c r="I163" s="80">
        <v>108758.49</v>
      </c>
      <c r="J163" s="152">
        <v>1514878.5999999999</v>
      </c>
      <c r="K163" s="80">
        <f>+ROUND(J163*0.2,2)</f>
        <v>302975.71999999997</v>
      </c>
      <c r="L163" s="80">
        <f>+ROUND(J163*0.01,2)</f>
        <v>15148.79</v>
      </c>
      <c r="M163" s="80">
        <f>+ROUND(K163*0.01,2)</f>
        <v>3029.76</v>
      </c>
    </row>
    <row r="164" spans="1:13" hidden="1">
      <c r="A164" s="37">
        <v>156</v>
      </c>
      <c r="B164" s="160" t="s">
        <v>4425</v>
      </c>
      <c r="C164" s="37" t="s">
        <v>4426</v>
      </c>
      <c r="D164" s="37">
        <v>106905862</v>
      </c>
      <c r="E164" s="37" t="e">
        <f>+VLOOKUP(D164,[5]DATOS!$D$2:$D$590,1,0)</f>
        <v>#N/A</v>
      </c>
      <c r="F164" s="37">
        <v>0</v>
      </c>
      <c r="G164" s="37">
        <v>0</v>
      </c>
      <c r="H164" s="80">
        <v>0</v>
      </c>
      <c r="I164" s="80">
        <v>0</v>
      </c>
      <c r="J164" s="152">
        <v>0</v>
      </c>
      <c r="K164" s="80">
        <v>0</v>
      </c>
      <c r="L164" s="80">
        <v>0</v>
      </c>
      <c r="M164" s="80">
        <v>0</v>
      </c>
    </row>
    <row r="165" spans="1:13" hidden="1">
      <c r="A165" s="37">
        <v>157</v>
      </c>
      <c r="B165" s="160" t="s">
        <v>7150</v>
      </c>
      <c r="C165" s="37" t="s">
        <v>4429</v>
      </c>
      <c r="D165" s="37">
        <v>40224902797</v>
      </c>
      <c r="E165" s="37" t="e">
        <f>+VLOOKUP(D165,[5]DATOS!$D$2:$D$590,1,0)</f>
        <v>#N/A</v>
      </c>
      <c r="F165" s="37">
        <v>0</v>
      </c>
      <c r="G165" s="37">
        <v>0</v>
      </c>
      <c r="H165" s="80">
        <v>0</v>
      </c>
      <c r="I165" s="80">
        <v>0</v>
      </c>
      <c r="J165" s="152">
        <v>0</v>
      </c>
      <c r="K165" s="80">
        <v>0</v>
      </c>
      <c r="L165" s="80">
        <v>0</v>
      </c>
      <c r="M165" s="80">
        <v>0</v>
      </c>
    </row>
    <row r="166" spans="1:13" hidden="1">
      <c r="A166" s="37">
        <v>158</v>
      </c>
      <c r="B166" s="105" t="s">
        <v>2227</v>
      </c>
      <c r="C166" s="37">
        <v>132079418</v>
      </c>
      <c r="D166" s="37">
        <v>132079418</v>
      </c>
      <c r="E166" s="37" t="e">
        <f>+VLOOKUP(D166,[5]DATOS!$D$2:$D$590,1,0)</f>
        <v>#N/A</v>
      </c>
      <c r="F166" s="37">
        <v>5</v>
      </c>
      <c r="G166" s="37">
        <v>253</v>
      </c>
      <c r="H166" s="80">
        <v>1422012.26</v>
      </c>
      <c r="I166" s="80">
        <v>100211.54000000002</v>
      </c>
      <c r="J166" s="152">
        <v>1522223.8</v>
      </c>
      <c r="K166" s="80">
        <f>+ROUND(J166*0.2,2)</f>
        <v>304444.76</v>
      </c>
      <c r="L166" s="80">
        <f t="shared" ref="L166:M169" si="23">+ROUND(J166*0.01,2)</f>
        <v>15222.24</v>
      </c>
      <c r="M166" s="80">
        <f t="shared" si="23"/>
        <v>3044.45</v>
      </c>
    </row>
    <row r="167" spans="1:13" hidden="1">
      <c r="A167" s="37">
        <v>159</v>
      </c>
      <c r="B167" s="105" t="s">
        <v>3267</v>
      </c>
      <c r="C167" s="37">
        <v>131398944</v>
      </c>
      <c r="D167" s="37">
        <v>131398944</v>
      </c>
      <c r="E167" s="37" t="e">
        <f>+VLOOKUP(D167,[5]DATOS!$D$2:$D$590,1,0)</f>
        <v>#N/A</v>
      </c>
      <c r="F167" s="37">
        <v>9</v>
      </c>
      <c r="G167" s="37">
        <v>260</v>
      </c>
      <c r="H167" s="80">
        <v>1342986.2099999997</v>
      </c>
      <c r="I167" s="80">
        <v>124793.79000000001</v>
      </c>
      <c r="J167" s="152">
        <v>1467779.9999999998</v>
      </c>
      <c r="K167" s="80">
        <f>+ROUND(J167*0.2,2)</f>
        <v>293556</v>
      </c>
      <c r="L167" s="80">
        <f t="shared" si="23"/>
        <v>14677.8</v>
      </c>
      <c r="M167" s="80">
        <f t="shared" si="23"/>
        <v>2935.56</v>
      </c>
    </row>
    <row r="168" spans="1:13" hidden="1">
      <c r="A168" s="37">
        <v>160</v>
      </c>
      <c r="B168" s="105" t="s">
        <v>2237</v>
      </c>
      <c r="C168" s="37">
        <v>131881671</v>
      </c>
      <c r="D168" s="37">
        <v>131881671</v>
      </c>
      <c r="E168" s="37" t="e">
        <f>+VLOOKUP(D168,[5]DATOS!$D$2:$D$590,1,0)</f>
        <v>#N/A</v>
      </c>
      <c r="F168" s="37">
        <v>5</v>
      </c>
      <c r="G168" s="37">
        <v>279</v>
      </c>
      <c r="H168" s="80">
        <v>1517973.1500000001</v>
      </c>
      <c r="I168" s="80">
        <v>86047.65</v>
      </c>
      <c r="J168" s="152">
        <v>1604020.8</v>
      </c>
      <c r="K168" s="80">
        <f>+ROUND(J168*0.2,2)</f>
        <v>320804.15999999997</v>
      </c>
      <c r="L168" s="80">
        <f t="shared" si="23"/>
        <v>16040.21</v>
      </c>
      <c r="M168" s="80">
        <f t="shared" si="23"/>
        <v>3208.04</v>
      </c>
    </row>
    <row r="169" spans="1:13" hidden="1">
      <c r="A169" s="37">
        <v>161</v>
      </c>
      <c r="B169" s="105" t="s">
        <v>3275</v>
      </c>
      <c r="C169" s="37">
        <v>131537138</v>
      </c>
      <c r="D169" s="37">
        <v>131537138</v>
      </c>
      <c r="E169" s="37" t="e">
        <f>+VLOOKUP(D169,[5]DATOS!$D$2:$D$590,1,0)</f>
        <v>#N/A</v>
      </c>
      <c r="F169" s="37">
        <v>2</v>
      </c>
      <c r="G169" s="37">
        <v>214</v>
      </c>
      <c r="H169" s="80">
        <v>1015040.76</v>
      </c>
      <c r="I169" s="80">
        <v>88063.24</v>
      </c>
      <c r="J169" s="152">
        <v>1103104</v>
      </c>
      <c r="K169" s="80">
        <f>+ROUND(J169*0.2,2)</f>
        <v>220620.79999999999</v>
      </c>
      <c r="L169" s="80">
        <f t="shared" si="23"/>
        <v>11031.04</v>
      </c>
      <c r="M169" s="80">
        <f t="shared" si="23"/>
        <v>2206.21</v>
      </c>
    </row>
    <row r="170" spans="1:13" hidden="1">
      <c r="A170" s="37">
        <v>162</v>
      </c>
      <c r="B170" s="160" t="s">
        <v>4443</v>
      </c>
      <c r="C170" s="37" t="s">
        <v>4444</v>
      </c>
      <c r="D170" s="37">
        <v>2000153185</v>
      </c>
      <c r="E170" s="37" t="e">
        <f>+VLOOKUP(D170,[5]DATOS!$D$2:$D$590,1,0)</f>
        <v>#N/A</v>
      </c>
      <c r="F170" s="37">
        <v>0</v>
      </c>
      <c r="G170" s="37">
        <v>0</v>
      </c>
      <c r="H170" s="80">
        <v>0</v>
      </c>
      <c r="I170" s="80">
        <v>0</v>
      </c>
      <c r="J170" s="152">
        <v>0</v>
      </c>
      <c r="K170" s="80">
        <v>0</v>
      </c>
      <c r="L170" s="80">
        <v>0</v>
      </c>
      <c r="M170" s="80">
        <v>0</v>
      </c>
    </row>
    <row r="171" spans="1:13" hidden="1">
      <c r="A171" s="37">
        <v>163</v>
      </c>
      <c r="B171" s="105" t="s">
        <v>1387</v>
      </c>
      <c r="C171" s="37">
        <v>1300021787</v>
      </c>
      <c r="D171" s="37">
        <v>1300021787</v>
      </c>
      <c r="E171" s="37" t="e">
        <f>+VLOOKUP(D171,[5]DATOS!$D$2:$D$590,1,0)</f>
        <v>#N/A</v>
      </c>
      <c r="F171" s="37">
        <v>13</v>
      </c>
      <c r="G171" s="37">
        <v>400</v>
      </c>
      <c r="H171" s="80">
        <v>2081183.7800000003</v>
      </c>
      <c r="I171" s="80">
        <v>194261.02</v>
      </c>
      <c r="J171" s="152">
        <v>2275444.8000000003</v>
      </c>
      <c r="K171" s="80">
        <f>+ROUND(J171*0.2,2)</f>
        <v>455088.96</v>
      </c>
      <c r="L171" s="80">
        <f t="shared" ref="L171:M173" si="24">+ROUND(J171*0.01,2)</f>
        <v>22754.45</v>
      </c>
      <c r="M171" s="80">
        <f t="shared" si="24"/>
        <v>4550.8900000000003</v>
      </c>
    </row>
    <row r="172" spans="1:13" hidden="1">
      <c r="A172" s="37">
        <v>164</v>
      </c>
      <c r="B172" s="105" t="s">
        <v>1411</v>
      </c>
      <c r="C172" s="37">
        <v>4700010715</v>
      </c>
      <c r="D172" s="37">
        <v>4700010715</v>
      </c>
      <c r="E172" s="37" t="e">
        <f>+VLOOKUP(D172,[5]DATOS!$D$2:$D$590,1,0)</f>
        <v>#N/A</v>
      </c>
      <c r="F172" s="37">
        <v>1</v>
      </c>
      <c r="G172" s="37">
        <v>252</v>
      </c>
      <c r="H172" s="80">
        <v>1148963.1600000001</v>
      </c>
      <c r="I172" s="80">
        <v>95168.439999999988</v>
      </c>
      <c r="J172" s="152">
        <v>1244131.6000000001</v>
      </c>
      <c r="K172" s="80">
        <f>+ROUND(J172*0.2,2)</f>
        <v>248826.32</v>
      </c>
      <c r="L172" s="80">
        <f t="shared" si="24"/>
        <v>12441.32</v>
      </c>
      <c r="M172" s="80">
        <f t="shared" si="24"/>
        <v>2488.2600000000002</v>
      </c>
    </row>
    <row r="173" spans="1:13" hidden="1">
      <c r="A173" s="37">
        <v>165</v>
      </c>
      <c r="B173" s="105" t="s">
        <v>2249</v>
      </c>
      <c r="C173" s="37">
        <v>132270185</v>
      </c>
      <c r="D173" s="37">
        <v>132270185</v>
      </c>
      <c r="E173" s="37" t="e">
        <f>+VLOOKUP(D173,[5]DATOS!$D$2:$D$590,1,0)</f>
        <v>#N/A</v>
      </c>
      <c r="F173" s="37">
        <v>8</v>
      </c>
      <c r="G173" s="37">
        <v>272</v>
      </c>
      <c r="H173" s="80">
        <v>1552383.71</v>
      </c>
      <c r="I173" s="80">
        <v>121800.09</v>
      </c>
      <c r="J173" s="152">
        <v>1674183.8</v>
      </c>
      <c r="K173" s="80">
        <f>+ROUND(J173*0.2,2)</f>
        <v>334836.76</v>
      </c>
      <c r="L173" s="80">
        <f t="shared" si="24"/>
        <v>16741.84</v>
      </c>
      <c r="M173" s="80">
        <f t="shared" si="24"/>
        <v>3348.37</v>
      </c>
    </row>
    <row r="174" spans="1:13" hidden="1">
      <c r="A174" s="37">
        <v>166</v>
      </c>
      <c r="B174" s="160" t="s">
        <v>4453</v>
      </c>
      <c r="C174" s="37" t="s">
        <v>7151</v>
      </c>
      <c r="D174" s="37">
        <v>130770222</v>
      </c>
      <c r="E174" s="37" t="e">
        <f>+VLOOKUP(D174,[5]DATOS!$D$2:$D$590,1,0)</f>
        <v>#N/A</v>
      </c>
      <c r="F174" s="37">
        <v>0</v>
      </c>
      <c r="G174" s="37">
        <v>0</v>
      </c>
      <c r="H174" s="80">
        <v>0</v>
      </c>
      <c r="I174" s="80">
        <v>0</v>
      </c>
      <c r="J174" s="152">
        <v>0</v>
      </c>
      <c r="K174" s="80">
        <v>0</v>
      </c>
      <c r="L174" s="80">
        <v>0</v>
      </c>
      <c r="M174" s="80">
        <v>0</v>
      </c>
    </row>
    <row r="175" spans="1:13" hidden="1">
      <c r="A175" s="37">
        <v>167</v>
      </c>
      <c r="B175" s="105" t="s">
        <v>3286</v>
      </c>
      <c r="C175" s="37">
        <v>102339538</v>
      </c>
      <c r="D175" s="37">
        <v>102339538</v>
      </c>
      <c r="E175" s="37" t="e">
        <f>+VLOOKUP(D175,[5]DATOS!$D$2:$D$590,1,0)</f>
        <v>#N/A</v>
      </c>
      <c r="F175" s="37">
        <v>1</v>
      </c>
      <c r="G175" s="37">
        <v>256</v>
      </c>
      <c r="H175" s="80">
        <v>1175612.01</v>
      </c>
      <c r="I175" s="80">
        <v>99101.59</v>
      </c>
      <c r="J175" s="152">
        <v>1274713.6000000001</v>
      </c>
      <c r="K175" s="80">
        <f>+ROUND(J175*0.2,2)</f>
        <v>254942.72</v>
      </c>
      <c r="L175" s="80">
        <f t="shared" ref="L175:M178" si="25">+ROUND(J175*0.01,2)</f>
        <v>12747.14</v>
      </c>
      <c r="M175" s="80">
        <f t="shared" si="25"/>
        <v>2549.4299999999998</v>
      </c>
    </row>
    <row r="176" spans="1:13" hidden="1">
      <c r="A176" s="37">
        <v>168</v>
      </c>
      <c r="B176" s="105" t="s">
        <v>2267</v>
      </c>
      <c r="C176" s="37">
        <v>131073891</v>
      </c>
      <c r="D176" s="37">
        <v>131073891</v>
      </c>
      <c r="E176" s="37" t="e">
        <f>+VLOOKUP(D176,[5]DATOS!$D$2:$D$590,1,0)</f>
        <v>#N/A</v>
      </c>
      <c r="F176" s="37">
        <v>1</v>
      </c>
      <c r="G176" s="37">
        <v>371</v>
      </c>
      <c r="H176" s="80">
        <v>1969982.71</v>
      </c>
      <c r="I176" s="80">
        <v>107308.48999999999</v>
      </c>
      <c r="J176" s="152">
        <v>2077291.2</v>
      </c>
      <c r="K176" s="80">
        <f>+ROUND(J176*0.2,2)</f>
        <v>415458.24</v>
      </c>
      <c r="L176" s="80">
        <f t="shared" si="25"/>
        <v>20772.91</v>
      </c>
      <c r="M176" s="80">
        <f t="shared" si="25"/>
        <v>4154.58</v>
      </c>
    </row>
    <row r="177" spans="1:13" hidden="1">
      <c r="A177" s="37">
        <v>169</v>
      </c>
      <c r="B177" s="105" t="s">
        <v>3296</v>
      </c>
      <c r="C177" s="37">
        <v>131516726</v>
      </c>
      <c r="D177" s="37">
        <v>131516726</v>
      </c>
      <c r="E177" s="37" t="e">
        <f>+VLOOKUP(D177,[5]DATOS!$D$2:$D$590,1,0)</f>
        <v>#N/A</v>
      </c>
      <c r="F177" s="37">
        <v>7</v>
      </c>
      <c r="G177" s="37">
        <v>181</v>
      </c>
      <c r="H177" s="80">
        <v>951431.16999999993</v>
      </c>
      <c r="I177" s="80">
        <v>89973.62999999999</v>
      </c>
      <c r="J177" s="152">
        <v>1041404.7999999999</v>
      </c>
      <c r="K177" s="80">
        <f>+ROUND(J177*0.2,2)</f>
        <v>208280.95999999999</v>
      </c>
      <c r="L177" s="80">
        <f t="shared" si="25"/>
        <v>10414.049999999999</v>
      </c>
      <c r="M177" s="80">
        <f t="shared" si="25"/>
        <v>2082.81</v>
      </c>
    </row>
    <row r="178" spans="1:13" hidden="1">
      <c r="A178" s="37">
        <v>170</v>
      </c>
      <c r="B178" s="105" t="s">
        <v>3308</v>
      </c>
      <c r="C178" s="37">
        <v>131769952</v>
      </c>
      <c r="D178" s="37">
        <v>131769952</v>
      </c>
      <c r="E178" s="37" t="e">
        <f>+VLOOKUP(D178,[5]DATOS!$D$2:$D$590,1,0)</f>
        <v>#N/A</v>
      </c>
      <c r="F178" s="37">
        <v>1</v>
      </c>
      <c r="G178" s="37">
        <v>375</v>
      </c>
      <c r="H178" s="80">
        <v>1705877.29</v>
      </c>
      <c r="I178" s="80">
        <v>141818.71000000002</v>
      </c>
      <c r="J178" s="152">
        <v>1847696</v>
      </c>
      <c r="K178" s="80">
        <f>+ROUND(J178*0.2,2)</f>
        <v>369539.2</v>
      </c>
      <c r="L178" s="80">
        <f t="shared" si="25"/>
        <v>18476.96</v>
      </c>
      <c r="M178" s="80">
        <f t="shared" si="25"/>
        <v>3695.39</v>
      </c>
    </row>
    <row r="179" spans="1:13" hidden="1">
      <c r="A179" s="37">
        <v>171</v>
      </c>
      <c r="B179" s="160" t="s">
        <v>4469</v>
      </c>
      <c r="C179" s="37" t="s">
        <v>7152</v>
      </c>
      <c r="D179" s="37">
        <v>131215041</v>
      </c>
      <c r="E179" s="37" t="e">
        <f>+VLOOKUP(D179,[5]DATOS!$D$2:$D$590,1,0)</f>
        <v>#N/A</v>
      </c>
      <c r="F179" s="37">
        <v>0</v>
      </c>
      <c r="G179" s="37">
        <v>0</v>
      </c>
      <c r="H179" s="80">
        <v>0</v>
      </c>
      <c r="I179" s="80">
        <v>0</v>
      </c>
      <c r="J179" s="152">
        <v>0</v>
      </c>
      <c r="K179" s="80">
        <v>0</v>
      </c>
      <c r="L179" s="80">
        <v>0</v>
      </c>
      <c r="M179" s="80">
        <v>0</v>
      </c>
    </row>
    <row r="180" spans="1:13" hidden="1">
      <c r="A180" s="37">
        <v>172</v>
      </c>
      <c r="B180" s="160" t="s">
        <v>4473</v>
      </c>
      <c r="C180" s="37" t="s">
        <v>7153</v>
      </c>
      <c r="D180" s="37">
        <v>131696041</v>
      </c>
      <c r="E180" s="37" t="e">
        <f>+VLOOKUP(D180,[5]DATOS!$D$2:$D$590,1,0)</f>
        <v>#N/A</v>
      </c>
      <c r="F180" s="37">
        <v>0</v>
      </c>
      <c r="G180" s="37">
        <v>0</v>
      </c>
      <c r="H180" s="80">
        <v>0</v>
      </c>
      <c r="I180" s="80">
        <v>0</v>
      </c>
      <c r="J180" s="152">
        <v>0</v>
      </c>
      <c r="K180" s="80">
        <v>0</v>
      </c>
      <c r="L180" s="80">
        <v>0</v>
      </c>
      <c r="M180" s="80">
        <v>0</v>
      </c>
    </row>
    <row r="181" spans="1:13" hidden="1">
      <c r="A181" s="37">
        <v>173</v>
      </c>
      <c r="B181" s="160" t="s">
        <v>4477</v>
      </c>
      <c r="C181" s="37" t="s">
        <v>7154</v>
      </c>
      <c r="D181" s="37">
        <v>132262352</v>
      </c>
      <c r="E181" s="37" t="e">
        <f>+VLOOKUP(D181,[5]DATOS!$D$2:$D$590,1,0)</f>
        <v>#N/A</v>
      </c>
      <c r="F181" s="37">
        <v>0</v>
      </c>
      <c r="G181" s="37">
        <v>0</v>
      </c>
      <c r="H181" s="80">
        <v>0</v>
      </c>
      <c r="I181" s="80">
        <v>0</v>
      </c>
      <c r="J181" s="152">
        <v>0</v>
      </c>
      <c r="K181" s="80">
        <v>0</v>
      </c>
      <c r="L181" s="80">
        <v>0</v>
      </c>
      <c r="M181" s="80">
        <v>0</v>
      </c>
    </row>
    <row r="182" spans="1:13" hidden="1">
      <c r="A182" s="37">
        <v>174</v>
      </c>
      <c r="B182" s="105" t="s">
        <v>3318</v>
      </c>
      <c r="C182" s="37">
        <v>132087909</v>
      </c>
      <c r="D182" s="37">
        <v>132087909</v>
      </c>
      <c r="E182" s="37" t="e">
        <f>+VLOOKUP(D182,[5]DATOS!$D$2:$D$590,1,0)</f>
        <v>#N/A</v>
      </c>
      <c r="F182" s="37">
        <v>1</v>
      </c>
      <c r="G182" s="37">
        <v>111</v>
      </c>
      <c r="H182" s="80">
        <v>525226.27999999991</v>
      </c>
      <c r="I182" s="80">
        <v>46017.32</v>
      </c>
      <c r="J182" s="152">
        <v>571243.59999999986</v>
      </c>
      <c r="K182" s="80">
        <f>+ROUND(J182*0.2,2)</f>
        <v>114248.72</v>
      </c>
      <c r="L182" s="80">
        <f>+ROUND(J182*0.01,2)</f>
        <v>5712.44</v>
      </c>
      <c r="M182" s="80">
        <f>+ROUND(K182*0.01,2)</f>
        <v>1142.49</v>
      </c>
    </row>
    <row r="183" spans="1:13" hidden="1">
      <c r="A183" s="37">
        <v>175</v>
      </c>
      <c r="B183" s="160" t="s">
        <v>4484</v>
      </c>
      <c r="C183" s="37" t="s">
        <v>7155</v>
      </c>
      <c r="D183" s="37">
        <v>132275012</v>
      </c>
      <c r="E183" s="37" t="e">
        <f>+VLOOKUP(D183,[5]DATOS!$D$2:$D$590,1,0)</f>
        <v>#N/A</v>
      </c>
      <c r="F183" s="37">
        <v>0</v>
      </c>
      <c r="G183" s="37">
        <v>0</v>
      </c>
      <c r="H183" s="80">
        <v>0</v>
      </c>
      <c r="I183" s="80">
        <v>0</v>
      </c>
      <c r="J183" s="152">
        <v>0</v>
      </c>
      <c r="K183" s="80">
        <v>0</v>
      </c>
      <c r="L183" s="80">
        <v>0</v>
      </c>
      <c r="M183" s="80">
        <v>0</v>
      </c>
    </row>
    <row r="184" spans="1:13" hidden="1">
      <c r="A184" s="37">
        <v>176</v>
      </c>
      <c r="B184" s="160" t="s">
        <v>4487</v>
      </c>
      <c r="C184" s="37" t="s">
        <v>7156</v>
      </c>
      <c r="D184" s="37">
        <v>132274441</v>
      </c>
      <c r="E184" s="37" t="e">
        <f>+VLOOKUP(D184,[5]DATOS!$D$2:$D$590,1,0)</f>
        <v>#N/A</v>
      </c>
      <c r="F184" s="37">
        <v>0</v>
      </c>
      <c r="G184" s="37">
        <v>0</v>
      </c>
      <c r="H184" s="80">
        <v>0</v>
      </c>
      <c r="I184" s="80">
        <v>0</v>
      </c>
      <c r="J184" s="152">
        <v>0</v>
      </c>
      <c r="K184" s="80">
        <v>0</v>
      </c>
      <c r="L184" s="80">
        <v>0</v>
      </c>
      <c r="M184" s="80">
        <v>0</v>
      </c>
    </row>
    <row r="185" spans="1:13" hidden="1">
      <c r="A185" s="37">
        <v>177</v>
      </c>
      <c r="B185" s="105" t="s">
        <v>2282</v>
      </c>
      <c r="C185" s="37">
        <v>131700845</v>
      </c>
      <c r="D185" s="37">
        <v>131700845</v>
      </c>
      <c r="E185" s="37" t="e">
        <f>+VLOOKUP(D185,[5]DATOS!$D$2:$D$590,1,0)</f>
        <v>#N/A</v>
      </c>
      <c r="F185" s="37">
        <v>6</v>
      </c>
      <c r="G185" s="37">
        <v>916</v>
      </c>
      <c r="H185" s="80">
        <v>4995598.72</v>
      </c>
      <c r="I185" s="80">
        <v>326843.08</v>
      </c>
      <c r="J185" s="152">
        <v>5322441.8</v>
      </c>
      <c r="K185" s="80">
        <f>+ROUND(J185*0.2,2)</f>
        <v>1064488.3600000001</v>
      </c>
      <c r="L185" s="80">
        <f>+ROUND(J185*0.01,2)</f>
        <v>53224.42</v>
      </c>
      <c r="M185" s="80">
        <f>+ROUND(K185*0.01,2)</f>
        <v>10644.88</v>
      </c>
    </row>
    <row r="186" spans="1:13" hidden="1">
      <c r="A186" s="37">
        <v>178</v>
      </c>
      <c r="B186" s="160" t="s">
        <v>4494</v>
      </c>
      <c r="C186" s="37" t="s">
        <v>7157</v>
      </c>
      <c r="D186" s="37">
        <v>132316071</v>
      </c>
      <c r="E186" s="37" t="e">
        <f>+VLOOKUP(D186,[5]DATOS!$D$2:$D$590,1,0)</f>
        <v>#N/A</v>
      </c>
      <c r="F186" s="37">
        <v>0</v>
      </c>
      <c r="G186" s="37">
        <v>0</v>
      </c>
      <c r="H186" s="80">
        <v>0</v>
      </c>
      <c r="I186" s="80">
        <v>0</v>
      </c>
      <c r="J186" s="152">
        <v>0</v>
      </c>
      <c r="K186" s="80">
        <v>0</v>
      </c>
      <c r="L186" s="80">
        <v>0</v>
      </c>
      <c r="M186" s="80">
        <v>0</v>
      </c>
    </row>
    <row r="187" spans="1:13" hidden="1">
      <c r="A187" s="37">
        <v>179</v>
      </c>
      <c r="B187" s="105" t="s">
        <v>2312</v>
      </c>
      <c r="C187" s="37">
        <v>132195592</v>
      </c>
      <c r="D187" s="37">
        <v>132195592</v>
      </c>
      <c r="E187" s="37" t="e">
        <f>+VLOOKUP(D187,[5]DATOS!$D$2:$D$590,1,0)</f>
        <v>#N/A</v>
      </c>
      <c r="F187" s="37">
        <v>2</v>
      </c>
      <c r="G187" s="37">
        <v>199</v>
      </c>
      <c r="H187" s="80">
        <v>1070431.2</v>
      </c>
      <c r="I187" s="80">
        <v>59381.599999999991</v>
      </c>
      <c r="J187" s="152">
        <v>1129812.8</v>
      </c>
      <c r="K187" s="80">
        <f>+ROUND(J187*0.2,2)</f>
        <v>225962.56</v>
      </c>
      <c r="L187" s="80">
        <f t="shared" ref="L187:M190" si="26">+ROUND(J187*0.01,2)</f>
        <v>11298.13</v>
      </c>
      <c r="M187" s="80">
        <f t="shared" si="26"/>
        <v>2259.63</v>
      </c>
    </row>
    <row r="188" spans="1:13" hidden="1">
      <c r="A188" s="37">
        <v>180</v>
      </c>
      <c r="B188" s="105" t="s">
        <v>3334</v>
      </c>
      <c r="C188" s="37">
        <v>132140052</v>
      </c>
      <c r="D188" s="37">
        <v>132140052</v>
      </c>
      <c r="E188" s="37" t="e">
        <f>+VLOOKUP(D188,[5]DATOS!$D$2:$D$590,1,0)</f>
        <v>#N/A</v>
      </c>
      <c r="F188" s="37">
        <v>1</v>
      </c>
      <c r="G188" s="37">
        <v>232</v>
      </c>
      <c r="H188" s="80">
        <v>1062009.46</v>
      </c>
      <c r="I188" s="80">
        <v>88513.739999999991</v>
      </c>
      <c r="J188" s="152">
        <v>1150523.2</v>
      </c>
      <c r="K188" s="80">
        <f>+ROUND(J188*0.2,2)</f>
        <v>230104.64</v>
      </c>
      <c r="L188" s="80">
        <f t="shared" si="26"/>
        <v>11505.23</v>
      </c>
      <c r="M188" s="80">
        <f t="shared" si="26"/>
        <v>2301.0500000000002</v>
      </c>
    </row>
    <row r="189" spans="1:13" hidden="1">
      <c r="A189" s="37">
        <v>181</v>
      </c>
      <c r="B189" s="105" t="s">
        <v>2321</v>
      </c>
      <c r="C189" s="37">
        <v>132109392</v>
      </c>
      <c r="D189" s="37">
        <v>132109392</v>
      </c>
      <c r="E189" s="37" t="e">
        <f>+VLOOKUP(D189,[5]DATOS!$D$2:$D$590,1,0)</f>
        <v>#N/A</v>
      </c>
      <c r="F189" s="37">
        <v>12</v>
      </c>
      <c r="G189" s="37">
        <v>452</v>
      </c>
      <c r="H189" s="80">
        <v>2506003.66</v>
      </c>
      <c r="I189" s="80">
        <v>148928.74</v>
      </c>
      <c r="J189" s="152">
        <v>2654932.4</v>
      </c>
      <c r="K189" s="80">
        <f>+ROUND(J189*0.2,2)</f>
        <v>530986.48</v>
      </c>
      <c r="L189" s="80">
        <f t="shared" si="26"/>
        <v>26549.32</v>
      </c>
      <c r="M189" s="80">
        <f t="shared" si="26"/>
        <v>5309.86</v>
      </c>
    </row>
    <row r="190" spans="1:13" hidden="1">
      <c r="A190" s="37">
        <v>182</v>
      </c>
      <c r="B190" s="105" t="s">
        <v>595</v>
      </c>
      <c r="C190" s="37">
        <v>1200694949</v>
      </c>
      <c r="D190" s="37">
        <v>1200694949</v>
      </c>
      <c r="E190" s="37" t="e">
        <f>+VLOOKUP(D190,[5]DATOS!$D$2:$D$590,1,0)</f>
        <v>#N/A</v>
      </c>
      <c r="F190" s="37">
        <v>4</v>
      </c>
      <c r="G190" s="37">
        <v>402</v>
      </c>
      <c r="H190" s="80">
        <v>2255064.8800000004</v>
      </c>
      <c r="I190" s="80">
        <v>172654.91999999998</v>
      </c>
      <c r="J190" s="152">
        <v>2427719.8000000003</v>
      </c>
      <c r="K190" s="80">
        <f>+ROUND(J190*0.2,2)</f>
        <v>485543.96</v>
      </c>
      <c r="L190" s="80">
        <f t="shared" si="26"/>
        <v>24277.200000000001</v>
      </c>
      <c r="M190" s="80">
        <f t="shared" si="26"/>
        <v>4855.4399999999996</v>
      </c>
    </row>
    <row r="191" spans="1:13" hidden="1">
      <c r="A191" s="37">
        <v>183</v>
      </c>
      <c r="B191" s="160" t="s">
        <v>4509</v>
      </c>
      <c r="C191" s="37" t="s">
        <v>7158</v>
      </c>
      <c r="D191" s="37">
        <v>132180968</v>
      </c>
      <c r="E191" s="37" t="e">
        <f>+VLOOKUP(D191,[5]DATOS!$D$2:$D$590,1,0)</f>
        <v>#N/A</v>
      </c>
      <c r="F191" s="37">
        <v>0</v>
      </c>
      <c r="G191" s="37">
        <v>0</v>
      </c>
      <c r="H191" s="80">
        <v>0</v>
      </c>
      <c r="I191" s="80">
        <v>0</v>
      </c>
      <c r="J191" s="152">
        <v>0</v>
      </c>
      <c r="K191" s="80">
        <v>0</v>
      </c>
      <c r="L191" s="80">
        <v>0</v>
      </c>
      <c r="M191" s="80">
        <v>0</v>
      </c>
    </row>
    <row r="192" spans="1:13" hidden="1">
      <c r="A192" s="37">
        <v>184</v>
      </c>
      <c r="B192" s="105" t="s">
        <v>2340</v>
      </c>
      <c r="C192" s="37">
        <v>131722652</v>
      </c>
      <c r="D192" s="37">
        <v>131722652</v>
      </c>
      <c r="E192" s="37" t="e">
        <f>+VLOOKUP(D192,[5]DATOS!$D$2:$D$590,1,0)</f>
        <v>#N/A</v>
      </c>
      <c r="F192" s="37">
        <v>16</v>
      </c>
      <c r="G192" s="37">
        <v>352</v>
      </c>
      <c r="H192" s="80">
        <v>2083650.5000000005</v>
      </c>
      <c r="I192" s="80">
        <v>169298.9</v>
      </c>
      <c r="J192" s="152">
        <v>2252949.4000000004</v>
      </c>
      <c r="K192" s="80">
        <f>+ROUND(J192*0.2,2)</f>
        <v>450589.88</v>
      </c>
      <c r="L192" s="80">
        <f t="shared" ref="L192:M195" si="27">+ROUND(J192*0.01,2)</f>
        <v>22529.49</v>
      </c>
      <c r="M192" s="80">
        <f t="shared" si="27"/>
        <v>4505.8999999999996</v>
      </c>
    </row>
    <row r="193" spans="1:13" hidden="1">
      <c r="A193" s="37">
        <v>185</v>
      </c>
      <c r="B193" s="105" t="s">
        <v>1425</v>
      </c>
      <c r="C193" s="37">
        <v>201036902</v>
      </c>
      <c r="D193" s="37">
        <v>201036902</v>
      </c>
      <c r="E193" s="37" t="e">
        <f>+VLOOKUP(D193,[5]DATOS!$D$2:$D$590,1,0)</f>
        <v>#N/A</v>
      </c>
      <c r="F193" s="37">
        <v>1</v>
      </c>
      <c r="G193" s="37">
        <v>146</v>
      </c>
      <c r="H193" s="80">
        <v>683517.70999999985</v>
      </c>
      <c r="I193" s="80">
        <v>59075.09</v>
      </c>
      <c r="J193" s="152">
        <v>742592.79999999981</v>
      </c>
      <c r="K193" s="80">
        <f>+ROUND(J193*0.2,2)</f>
        <v>148518.56</v>
      </c>
      <c r="L193" s="80">
        <f t="shared" si="27"/>
        <v>7425.93</v>
      </c>
      <c r="M193" s="80">
        <f t="shared" si="27"/>
        <v>1485.19</v>
      </c>
    </row>
    <row r="194" spans="1:13" hidden="1">
      <c r="A194" s="37">
        <v>186</v>
      </c>
      <c r="B194" s="105" t="s">
        <v>621</v>
      </c>
      <c r="C194" s="37">
        <v>10100021368</v>
      </c>
      <c r="D194" s="37">
        <v>10100021368</v>
      </c>
      <c r="E194" s="37" t="e">
        <f>+VLOOKUP(D194,[5]DATOS!$D$2:$D$590,1,0)</f>
        <v>#N/A</v>
      </c>
      <c r="F194" s="37">
        <v>6</v>
      </c>
      <c r="G194" s="37">
        <v>319</v>
      </c>
      <c r="H194" s="80">
        <v>1764497.3500000003</v>
      </c>
      <c r="I194" s="80">
        <v>112038.84999999996</v>
      </c>
      <c r="J194" s="152">
        <v>1876536.2000000002</v>
      </c>
      <c r="K194" s="80">
        <f>+ROUND(J194*0.2,2)</f>
        <v>375307.24</v>
      </c>
      <c r="L194" s="80">
        <f t="shared" si="27"/>
        <v>18765.36</v>
      </c>
      <c r="M194" s="80">
        <f t="shared" si="27"/>
        <v>3753.07</v>
      </c>
    </row>
    <row r="195" spans="1:13" hidden="1">
      <c r="A195" s="37">
        <v>187</v>
      </c>
      <c r="B195" s="105" t="s">
        <v>1441</v>
      </c>
      <c r="C195" s="37">
        <v>40223656899</v>
      </c>
      <c r="D195" s="37">
        <v>40223656899</v>
      </c>
      <c r="E195" s="37" t="e">
        <f>+VLOOKUP(D195,[5]DATOS!$D$2:$D$590,1,0)</f>
        <v>#N/A</v>
      </c>
      <c r="F195" s="37">
        <v>3</v>
      </c>
      <c r="G195" s="37">
        <v>272</v>
      </c>
      <c r="H195" s="80">
        <v>1275161.9299999997</v>
      </c>
      <c r="I195" s="80">
        <v>109100.87</v>
      </c>
      <c r="J195" s="152">
        <v>1384262.7999999998</v>
      </c>
      <c r="K195" s="80">
        <f>+ROUND(J195*0.2,2)</f>
        <v>276852.56</v>
      </c>
      <c r="L195" s="80">
        <f t="shared" si="27"/>
        <v>13842.63</v>
      </c>
      <c r="M195" s="80">
        <f t="shared" si="27"/>
        <v>2768.53</v>
      </c>
    </row>
    <row r="196" spans="1:13" hidden="1">
      <c r="A196" s="37">
        <v>188</v>
      </c>
      <c r="B196" s="160" t="s">
        <v>4520</v>
      </c>
      <c r="C196" s="37" t="s">
        <v>4521</v>
      </c>
      <c r="D196" s="37">
        <v>40211387176</v>
      </c>
      <c r="E196" s="37" t="e">
        <f>+VLOOKUP(D196,[5]DATOS!$D$2:$D$590,1,0)</f>
        <v>#N/A</v>
      </c>
      <c r="F196" s="37">
        <v>0</v>
      </c>
      <c r="G196" s="37">
        <v>0</v>
      </c>
      <c r="H196" s="80">
        <v>0</v>
      </c>
      <c r="I196" s="80">
        <v>0</v>
      </c>
      <c r="J196" s="152">
        <v>0</v>
      </c>
      <c r="K196" s="80">
        <v>0</v>
      </c>
      <c r="L196" s="80">
        <v>0</v>
      </c>
      <c r="M196" s="80">
        <v>0</v>
      </c>
    </row>
    <row r="197" spans="1:13" hidden="1">
      <c r="A197" s="37">
        <v>189</v>
      </c>
      <c r="B197" s="105" t="s">
        <v>644</v>
      </c>
      <c r="C197" s="37">
        <v>10800048729</v>
      </c>
      <c r="D197" s="37">
        <v>10800048729</v>
      </c>
      <c r="E197" s="37" t="e">
        <f>+VLOOKUP(D197,[5]DATOS!$D$2:$D$590,1,0)</f>
        <v>#N/A</v>
      </c>
      <c r="F197" s="37">
        <v>1</v>
      </c>
      <c r="G197" s="37">
        <v>270</v>
      </c>
      <c r="H197" s="80">
        <v>1431882.7999999998</v>
      </c>
      <c r="I197" s="80">
        <v>77769.60000000002</v>
      </c>
      <c r="J197" s="152">
        <v>1509652.4</v>
      </c>
      <c r="K197" s="80">
        <f>+ROUND(J197*0.2,2)</f>
        <v>301930.48</v>
      </c>
      <c r="L197" s="80">
        <f>+ROUND(J197*0.01,2)</f>
        <v>15096.52</v>
      </c>
      <c r="M197" s="80">
        <f>+ROUND(K197*0.01,2)</f>
        <v>3019.3</v>
      </c>
    </row>
    <row r="198" spans="1:13" hidden="1">
      <c r="A198" s="37">
        <v>190</v>
      </c>
      <c r="B198" s="160" t="s">
        <v>4525</v>
      </c>
      <c r="C198" s="37" t="s">
        <v>4526</v>
      </c>
      <c r="D198" s="37">
        <v>1800564294</v>
      </c>
      <c r="E198" s="37" t="e">
        <f>+VLOOKUP(D198,[5]DATOS!$D$2:$D$590,1,0)</f>
        <v>#N/A</v>
      </c>
      <c r="F198" s="37">
        <v>0</v>
      </c>
      <c r="G198" s="37">
        <v>0</v>
      </c>
      <c r="H198" s="80">
        <v>0</v>
      </c>
      <c r="I198" s="80">
        <v>0</v>
      </c>
      <c r="J198" s="152">
        <v>0</v>
      </c>
      <c r="K198" s="80">
        <v>0</v>
      </c>
      <c r="L198" s="80">
        <v>0</v>
      </c>
      <c r="M198" s="80">
        <v>0</v>
      </c>
    </row>
    <row r="199" spans="1:13" hidden="1">
      <c r="A199" s="37">
        <v>191</v>
      </c>
      <c r="B199" s="105" t="s">
        <v>3341</v>
      </c>
      <c r="C199" s="37">
        <v>130431991</v>
      </c>
      <c r="D199" s="37">
        <v>130431991</v>
      </c>
      <c r="E199" s="37" t="e">
        <f>+VLOOKUP(D199,[5]DATOS!$D$2:$D$590,1,0)</f>
        <v>#N/A</v>
      </c>
      <c r="F199" s="37">
        <v>1</v>
      </c>
      <c r="G199" s="37">
        <v>170</v>
      </c>
      <c r="H199" s="80">
        <v>785418.7</v>
      </c>
      <c r="I199" s="80">
        <v>66272.100000000006</v>
      </c>
      <c r="J199" s="152">
        <v>851690.79999999993</v>
      </c>
      <c r="K199" s="80">
        <f>+ROUND(J199*0.2,2)</f>
        <v>170338.16</v>
      </c>
      <c r="L199" s="80">
        <f t="shared" ref="L199:M201" si="28">+ROUND(J199*0.01,2)</f>
        <v>8516.91</v>
      </c>
      <c r="M199" s="80">
        <f t="shared" si="28"/>
        <v>1703.38</v>
      </c>
    </row>
    <row r="200" spans="1:13" hidden="1">
      <c r="A200" s="37">
        <v>192</v>
      </c>
      <c r="B200" s="105" t="s">
        <v>1453</v>
      </c>
      <c r="C200" s="37">
        <v>40225450580</v>
      </c>
      <c r="D200" s="37">
        <v>40225450580</v>
      </c>
      <c r="E200" s="37" t="e">
        <f>+VLOOKUP(D200,[5]DATOS!$D$2:$D$590,1,0)</f>
        <v>#N/A</v>
      </c>
      <c r="F200" s="37">
        <v>1</v>
      </c>
      <c r="G200" s="37">
        <v>118</v>
      </c>
      <c r="H200" s="80">
        <v>548940.91999999993</v>
      </c>
      <c r="I200" s="80">
        <v>46650.28</v>
      </c>
      <c r="J200" s="152">
        <v>595591.19999999995</v>
      </c>
      <c r="K200" s="80">
        <f>+ROUND(J200*0.2,2)</f>
        <v>119118.24</v>
      </c>
      <c r="L200" s="80">
        <f t="shared" si="28"/>
        <v>5955.91</v>
      </c>
      <c r="M200" s="80">
        <f t="shared" si="28"/>
        <v>1191.18</v>
      </c>
    </row>
    <row r="201" spans="1:13" hidden="1">
      <c r="A201" s="37">
        <v>193</v>
      </c>
      <c r="B201" s="105" t="s">
        <v>2355</v>
      </c>
      <c r="C201" s="37">
        <v>131658873</v>
      </c>
      <c r="D201" s="37">
        <v>131658873</v>
      </c>
      <c r="E201" s="37" t="e">
        <f>+VLOOKUP(D201,[5]DATOS!$D$2:$D$590,1,0)</f>
        <v>#N/A</v>
      </c>
      <c r="F201" s="37">
        <v>2</v>
      </c>
      <c r="G201" s="37">
        <v>462</v>
      </c>
      <c r="H201" s="80">
        <v>2629954.8199999994</v>
      </c>
      <c r="I201" s="80">
        <v>227786.58</v>
      </c>
      <c r="J201" s="152">
        <v>2857741.3999999994</v>
      </c>
      <c r="K201" s="80">
        <f>+ROUND(J201*0.2,2)</f>
        <v>571548.28</v>
      </c>
      <c r="L201" s="80">
        <f t="shared" si="28"/>
        <v>28577.41</v>
      </c>
      <c r="M201" s="80">
        <f t="shared" si="28"/>
        <v>5715.48</v>
      </c>
    </row>
    <row r="202" spans="1:13" hidden="1">
      <c r="A202" s="37">
        <v>194</v>
      </c>
      <c r="B202" s="160" t="s">
        <v>4536</v>
      </c>
      <c r="C202" s="37" t="s">
        <v>7159</v>
      </c>
      <c r="D202" s="37">
        <v>131211763</v>
      </c>
      <c r="E202" s="37" t="e">
        <f>+VLOOKUP(D202,[5]DATOS!$D$2:$D$590,1,0)</f>
        <v>#N/A</v>
      </c>
      <c r="F202" s="37">
        <v>0</v>
      </c>
      <c r="G202" s="37">
        <v>0</v>
      </c>
      <c r="H202" s="80">
        <v>0</v>
      </c>
      <c r="I202" s="80">
        <v>0</v>
      </c>
      <c r="J202" s="152">
        <v>0</v>
      </c>
      <c r="K202" s="80">
        <v>0</v>
      </c>
      <c r="L202" s="80">
        <v>0</v>
      </c>
      <c r="M202" s="80">
        <v>0</v>
      </c>
    </row>
    <row r="203" spans="1:13" hidden="1">
      <c r="A203" s="37">
        <v>195</v>
      </c>
      <c r="B203" s="105" t="s">
        <v>661</v>
      </c>
      <c r="C203" s="37">
        <v>7600197912</v>
      </c>
      <c r="D203" s="37">
        <v>7600197912</v>
      </c>
      <c r="E203" s="37" t="e">
        <f>+VLOOKUP(D203,[5]DATOS!$D$2:$D$590,1,0)</f>
        <v>#N/A</v>
      </c>
      <c r="F203" s="37">
        <v>1</v>
      </c>
      <c r="G203" s="37">
        <v>206</v>
      </c>
      <c r="H203" s="80">
        <v>1098922.8600000001</v>
      </c>
      <c r="I203" s="80">
        <v>60237.94</v>
      </c>
      <c r="J203" s="152">
        <v>1159160.8</v>
      </c>
      <c r="K203" s="80">
        <f>+ROUND(J203*0.2,2)</f>
        <v>231832.16</v>
      </c>
      <c r="L203" s="80">
        <f>+ROUND(J203*0.01,2)</f>
        <v>11591.61</v>
      </c>
      <c r="M203" s="80">
        <f>+ROUND(K203*0.01,2)</f>
        <v>2318.3200000000002</v>
      </c>
    </row>
    <row r="204" spans="1:13" hidden="1">
      <c r="A204" s="37">
        <v>196</v>
      </c>
      <c r="B204" s="105" t="s">
        <v>3342</v>
      </c>
      <c r="C204" s="37">
        <v>130222649</v>
      </c>
      <c r="D204" s="37">
        <v>130222649</v>
      </c>
      <c r="E204" s="37" t="e">
        <f>+VLOOKUP(D204,[5]DATOS!$D$2:$D$590,1,0)</f>
        <v>#N/A</v>
      </c>
      <c r="F204" s="37">
        <v>6</v>
      </c>
      <c r="G204" s="37">
        <v>323</v>
      </c>
      <c r="H204" s="80">
        <v>1576176.8599999999</v>
      </c>
      <c r="I204" s="80">
        <v>140476.34000000003</v>
      </c>
      <c r="J204" s="152">
        <v>1716653.2</v>
      </c>
      <c r="K204" s="80">
        <f>+ROUND(J204*0.2,2)</f>
        <v>343330.64</v>
      </c>
      <c r="L204" s="80">
        <f>+ROUND(J204*0.01,2)</f>
        <v>17166.53</v>
      </c>
      <c r="M204" s="80">
        <f>+ROUND(K204*0.01,2)</f>
        <v>3433.31</v>
      </c>
    </row>
    <row r="205" spans="1:13" hidden="1">
      <c r="A205" s="37">
        <v>197</v>
      </c>
      <c r="B205" s="160" t="s">
        <v>4549</v>
      </c>
      <c r="C205" s="37" t="s">
        <v>7160</v>
      </c>
      <c r="D205" s="37">
        <v>131877575</v>
      </c>
      <c r="E205" s="37" t="e">
        <f>+VLOOKUP(D205,[5]DATOS!$D$2:$D$590,1,0)</f>
        <v>#N/A</v>
      </c>
      <c r="F205" s="37">
        <v>0</v>
      </c>
      <c r="G205" s="37">
        <v>0</v>
      </c>
      <c r="H205" s="80">
        <v>0</v>
      </c>
      <c r="I205" s="80">
        <v>0</v>
      </c>
      <c r="J205" s="152">
        <v>0</v>
      </c>
      <c r="K205" s="80">
        <v>0</v>
      </c>
      <c r="L205" s="80">
        <v>0</v>
      </c>
      <c r="M205" s="80">
        <v>0</v>
      </c>
    </row>
    <row r="206" spans="1:13" hidden="1">
      <c r="A206" s="37">
        <v>198</v>
      </c>
      <c r="B206" s="105" t="s">
        <v>3350</v>
      </c>
      <c r="C206" s="37">
        <v>131215025</v>
      </c>
      <c r="D206" s="37">
        <v>131215025</v>
      </c>
      <c r="E206" s="37" t="e">
        <f>+VLOOKUP(D206,[5]DATOS!$D$2:$D$590,1,0)</f>
        <v>#N/A</v>
      </c>
      <c r="F206" s="37">
        <v>5</v>
      </c>
      <c r="G206" s="37">
        <v>174</v>
      </c>
      <c r="H206" s="80">
        <v>882967.22</v>
      </c>
      <c r="I206" s="80">
        <v>81995.98000000001</v>
      </c>
      <c r="J206" s="152">
        <v>964963.2</v>
      </c>
      <c r="K206" s="80">
        <f>+ROUND(J206*0.2,2)</f>
        <v>192992.64000000001</v>
      </c>
      <c r="L206" s="80">
        <f>+ROUND(J206*0.01,2)</f>
        <v>9649.6299999999992</v>
      </c>
      <c r="M206" s="80">
        <f>+ROUND(K206*0.01,2)</f>
        <v>1929.93</v>
      </c>
    </row>
    <row r="207" spans="1:13" hidden="1">
      <c r="A207" s="37">
        <v>199</v>
      </c>
      <c r="B207" s="160" t="s">
        <v>4556</v>
      </c>
      <c r="C207" s="37" t="s">
        <v>7161</v>
      </c>
      <c r="D207" s="37">
        <v>131367291</v>
      </c>
      <c r="E207" s="37" t="e">
        <f>+VLOOKUP(D207,[5]DATOS!$D$2:$D$590,1,0)</f>
        <v>#N/A</v>
      </c>
      <c r="F207" s="37">
        <v>0</v>
      </c>
      <c r="G207" s="37">
        <v>0</v>
      </c>
      <c r="H207" s="80">
        <v>0</v>
      </c>
      <c r="I207" s="80">
        <v>0</v>
      </c>
      <c r="J207" s="152">
        <v>0</v>
      </c>
      <c r="K207" s="80">
        <v>0</v>
      </c>
      <c r="L207" s="80">
        <v>0</v>
      </c>
      <c r="M207" s="80">
        <v>0</v>
      </c>
    </row>
    <row r="208" spans="1:13" hidden="1">
      <c r="A208" s="37">
        <v>200</v>
      </c>
      <c r="B208" s="105" t="s">
        <v>3362</v>
      </c>
      <c r="C208" s="37">
        <v>131099531</v>
      </c>
      <c r="D208" s="37">
        <v>131099531</v>
      </c>
      <c r="E208" s="37" t="e">
        <f>+VLOOKUP(D208,[5]DATOS!$D$2:$D$590,1,0)</f>
        <v>#N/A</v>
      </c>
      <c r="F208" s="37">
        <v>9</v>
      </c>
      <c r="G208" s="37">
        <v>272</v>
      </c>
      <c r="H208" s="80">
        <v>1405352.45</v>
      </c>
      <c r="I208" s="80">
        <v>130763.15000000001</v>
      </c>
      <c r="J208" s="152">
        <v>1536115.5999999999</v>
      </c>
      <c r="K208" s="80">
        <f>+ROUND(J208*0.2,2)</f>
        <v>307223.12</v>
      </c>
      <c r="L208" s="80">
        <f t="shared" ref="L208:M211" si="29">+ROUND(J208*0.01,2)</f>
        <v>15361.16</v>
      </c>
      <c r="M208" s="80">
        <f t="shared" si="29"/>
        <v>3072.23</v>
      </c>
    </row>
    <row r="209" spans="1:13" hidden="1">
      <c r="A209" s="37">
        <v>201</v>
      </c>
      <c r="B209" s="105" t="s">
        <v>2370</v>
      </c>
      <c r="C209" s="37">
        <v>132312287</v>
      </c>
      <c r="D209" s="37">
        <v>132312287</v>
      </c>
      <c r="E209" s="37" t="e">
        <f>+VLOOKUP(D209,[5]DATOS!$D$2:$D$590,1,0)</f>
        <v>#N/A</v>
      </c>
      <c r="F209" s="37">
        <v>5</v>
      </c>
      <c r="G209" s="37">
        <v>379</v>
      </c>
      <c r="H209" s="80">
        <v>2042469.1600000001</v>
      </c>
      <c r="I209" s="80">
        <v>113717.04000000001</v>
      </c>
      <c r="J209" s="152">
        <v>2156186.2000000002</v>
      </c>
      <c r="K209" s="80">
        <f>+ROUND(J209*0.2,2)</f>
        <v>431237.24</v>
      </c>
      <c r="L209" s="80">
        <f t="shared" si="29"/>
        <v>21561.86</v>
      </c>
      <c r="M209" s="80">
        <f t="shared" si="29"/>
        <v>4312.37</v>
      </c>
    </row>
    <row r="210" spans="1:13" hidden="1">
      <c r="A210" s="37">
        <v>202</v>
      </c>
      <c r="B210" s="105" t="s">
        <v>3369</v>
      </c>
      <c r="C210" s="37">
        <v>132148126</v>
      </c>
      <c r="D210" s="37">
        <v>132148126</v>
      </c>
      <c r="E210" s="37" t="e">
        <f>+VLOOKUP(D210,[5]DATOS!$D$2:$D$590,1,0)</f>
        <v>#N/A</v>
      </c>
      <c r="F210" s="37">
        <v>2</v>
      </c>
      <c r="G210" s="37">
        <v>231</v>
      </c>
      <c r="H210" s="80">
        <v>1085153.71</v>
      </c>
      <c r="I210" s="80">
        <v>93262.29</v>
      </c>
      <c r="J210" s="152">
        <v>1178416</v>
      </c>
      <c r="K210" s="80">
        <f>+ROUND(J210*0.2,2)</f>
        <v>235683.20000000001</v>
      </c>
      <c r="L210" s="80">
        <f t="shared" si="29"/>
        <v>11784.16</v>
      </c>
      <c r="M210" s="80">
        <f t="shared" si="29"/>
        <v>2356.83</v>
      </c>
    </row>
    <row r="211" spans="1:13" hidden="1">
      <c r="A211" s="37">
        <v>203</v>
      </c>
      <c r="B211" s="105" t="s">
        <v>3381</v>
      </c>
      <c r="C211" s="37">
        <v>132237919</v>
      </c>
      <c r="D211" s="37">
        <v>132237919</v>
      </c>
      <c r="E211" s="37" t="e">
        <f>+VLOOKUP(D211,[5]DATOS!$D$2:$D$590,1,0)</f>
        <v>#N/A</v>
      </c>
      <c r="F211" s="37">
        <v>1</v>
      </c>
      <c r="G211" s="37">
        <v>284</v>
      </c>
      <c r="H211" s="80">
        <v>1297319.2999999998</v>
      </c>
      <c r="I211" s="80">
        <v>108128.3</v>
      </c>
      <c r="J211" s="152">
        <v>1405447.5999999999</v>
      </c>
      <c r="K211" s="80">
        <f>+ROUND(J211*0.2,2)</f>
        <v>281089.52</v>
      </c>
      <c r="L211" s="80">
        <f t="shared" si="29"/>
        <v>14054.48</v>
      </c>
      <c r="M211" s="80">
        <f t="shared" si="29"/>
        <v>2810.9</v>
      </c>
    </row>
    <row r="212" spans="1:13" hidden="1">
      <c r="A212" s="37">
        <v>204</v>
      </c>
      <c r="B212" s="160" t="s">
        <v>4569</v>
      </c>
      <c r="C212" s="37" t="s">
        <v>7162</v>
      </c>
      <c r="D212" s="37">
        <v>131452191</v>
      </c>
      <c r="E212" s="37" t="e">
        <f>+VLOOKUP(D212,[5]DATOS!$D$2:$D$590,1,0)</f>
        <v>#N/A</v>
      </c>
      <c r="F212" s="37">
        <v>0</v>
      </c>
      <c r="G212" s="37">
        <v>0</v>
      </c>
      <c r="H212" s="80">
        <v>0</v>
      </c>
      <c r="I212" s="80">
        <v>0</v>
      </c>
      <c r="J212" s="152">
        <v>0</v>
      </c>
      <c r="K212" s="80">
        <v>0</v>
      </c>
      <c r="L212" s="80">
        <v>0</v>
      </c>
      <c r="M212" s="80">
        <v>0</v>
      </c>
    </row>
    <row r="213" spans="1:13" hidden="1">
      <c r="A213" s="37">
        <v>205</v>
      </c>
      <c r="B213" s="105" t="s">
        <v>2384</v>
      </c>
      <c r="C213" s="37">
        <v>131180841</v>
      </c>
      <c r="D213" s="37">
        <v>131180841</v>
      </c>
      <c r="E213" s="37" t="e">
        <f>+VLOOKUP(D213,[5]DATOS!$D$2:$D$590,1,0)</f>
        <v>#N/A</v>
      </c>
      <c r="F213" s="37">
        <v>2</v>
      </c>
      <c r="G213" s="37">
        <v>184</v>
      </c>
      <c r="H213" s="80">
        <v>985342.94000000006</v>
      </c>
      <c r="I213" s="80">
        <v>54500.259999999987</v>
      </c>
      <c r="J213" s="152">
        <v>1039843.2000000001</v>
      </c>
      <c r="K213" s="80">
        <f>+ROUND(J213*0.2,2)</f>
        <v>207968.64000000001</v>
      </c>
      <c r="L213" s="80">
        <f t="shared" ref="L213:M216" si="30">+ROUND(J213*0.01,2)</f>
        <v>10398.43</v>
      </c>
      <c r="M213" s="80">
        <f t="shared" si="30"/>
        <v>2079.69</v>
      </c>
    </row>
    <row r="214" spans="1:13" hidden="1">
      <c r="A214" s="37">
        <v>206</v>
      </c>
      <c r="B214" s="105" t="s">
        <v>2396</v>
      </c>
      <c r="C214" s="37">
        <v>132296966</v>
      </c>
      <c r="D214" s="37">
        <v>132296966</v>
      </c>
      <c r="E214" s="37" t="e">
        <f>+VLOOKUP(D214,[5]DATOS!$D$2:$D$590,1,0)</f>
        <v>#N/A</v>
      </c>
      <c r="F214" s="37">
        <v>4</v>
      </c>
      <c r="G214" s="37">
        <v>265</v>
      </c>
      <c r="H214" s="80">
        <v>1451485.8399999999</v>
      </c>
      <c r="I214" s="80">
        <v>87191.360000000015</v>
      </c>
      <c r="J214" s="152">
        <v>1538677.2</v>
      </c>
      <c r="K214" s="80">
        <f>+ROUND(J214*0.2,2)</f>
        <v>307735.44</v>
      </c>
      <c r="L214" s="80">
        <f t="shared" si="30"/>
        <v>15386.77</v>
      </c>
      <c r="M214" s="80">
        <f t="shared" si="30"/>
        <v>3077.35</v>
      </c>
    </row>
    <row r="215" spans="1:13" hidden="1">
      <c r="A215" s="37">
        <v>207</v>
      </c>
      <c r="B215" s="105" t="s">
        <v>3393</v>
      </c>
      <c r="C215" s="37">
        <v>131880381</v>
      </c>
      <c r="D215" s="37">
        <v>131880381</v>
      </c>
      <c r="E215" s="37" t="e">
        <f>+VLOOKUP(D215,[5]DATOS!$D$2:$D$590,1,0)</f>
        <v>#N/A</v>
      </c>
      <c r="F215" s="37">
        <v>9</v>
      </c>
      <c r="G215" s="37">
        <v>306</v>
      </c>
      <c r="H215" s="80">
        <v>1556208.5099999998</v>
      </c>
      <c r="I215" s="80">
        <v>143373.89000000001</v>
      </c>
      <c r="J215" s="152">
        <v>1699582.4</v>
      </c>
      <c r="K215" s="80">
        <f>+ROUND(J215*0.2,2)</f>
        <v>339916.48</v>
      </c>
      <c r="L215" s="80">
        <f t="shared" si="30"/>
        <v>16995.82</v>
      </c>
      <c r="M215" s="80">
        <f t="shared" si="30"/>
        <v>3399.16</v>
      </c>
    </row>
    <row r="216" spans="1:13" hidden="1">
      <c r="A216" s="37">
        <v>208</v>
      </c>
      <c r="B216" s="105" t="s">
        <v>3405</v>
      </c>
      <c r="C216" s="37">
        <v>130395845</v>
      </c>
      <c r="D216" s="37">
        <v>130395845</v>
      </c>
      <c r="E216" s="37" t="e">
        <f>+VLOOKUP(D216,[5]DATOS!$D$2:$D$590,1,0)</f>
        <v>#N/A</v>
      </c>
      <c r="F216" s="37">
        <v>3</v>
      </c>
      <c r="G216" s="37">
        <v>230</v>
      </c>
      <c r="H216" s="80">
        <v>1094705.9399999997</v>
      </c>
      <c r="I216" s="80">
        <v>95099.26</v>
      </c>
      <c r="J216" s="152">
        <v>1189805.1999999997</v>
      </c>
      <c r="K216" s="80">
        <f>+ROUND(J216*0.2,2)</f>
        <v>237961.04</v>
      </c>
      <c r="L216" s="80">
        <f t="shared" si="30"/>
        <v>11898.05</v>
      </c>
      <c r="M216" s="80">
        <f t="shared" si="30"/>
        <v>2379.61</v>
      </c>
    </row>
    <row r="217" spans="1:13" hidden="1">
      <c r="A217" s="37">
        <v>209</v>
      </c>
      <c r="B217" s="160" t="s">
        <v>4585</v>
      </c>
      <c r="C217" s="37" t="s">
        <v>7163</v>
      </c>
      <c r="D217" s="37">
        <v>131488889</v>
      </c>
      <c r="E217" s="37" t="e">
        <f>+VLOOKUP(D217,[5]DATOS!$D$2:$D$590,1,0)</f>
        <v>#N/A</v>
      </c>
      <c r="F217" s="37">
        <v>0</v>
      </c>
      <c r="G217" s="37">
        <v>0</v>
      </c>
      <c r="H217" s="80">
        <v>0</v>
      </c>
      <c r="I217" s="80">
        <v>0</v>
      </c>
      <c r="J217" s="152">
        <v>0</v>
      </c>
      <c r="K217" s="80">
        <v>0</v>
      </c>
      <c r="L217" s="80">
        <v>0</v>
      </c>
      <c r="M217" s="80">
        <v>0</v>
      </c>
    </row>
    <row r="218" spans="1:13" hidden="1">
      <c r="A218" s="37">
        <v>210</v>
      </c>
      <c r="B218" s="105" t="s">
        <v>3412</v>
      </c>
      <c r="C218" s="37">
        <v>132308387</v>
      </c>
      <c r="D218" s="37">
        <v>132308387</v>
      </c>
      <c r="E218" s="37" t="e">
        <f>+VLOOKUP(D218,[5]DATOS!$D$2:$D$590,1,0)</f>
        <v>#N/A</v>
      </c>
      <c r="F218" s="37">
        <v>1</v>
      </c>
      <c r="G218" s="37">
        <v>363</v>
      </c>
      <c r="H218" s="80">
        <v>1669147.99</v>
      </c>
      <c r="I218" s="80">
        <v>140552.81</v>
      </c>
      <c r="J218" s="152">
        <v>1809700.8</v>
      </c>
      <c r="K218" s="80">
        <f>+ROUND(J218*0.2,2)</f>
        <v>361940.16</v>
      </c>
      <c r="L218" s="80">
        <f>+ROUND(J218*0.01,2)</f>
        <v>18097.009999999998</v>
      </c>
      <c r="M218" s="80">
        <f>+ROUND(K218*0.01,2)</f>
        <v>3619.4</v>
      </c>
    </row>
    <row r="219" spans="1:13" hidden="1">
      <c r="A219" s="37">
        <v>211</v>
      </c>
      <c r="B219" s="105" t="s">
        <v>3424</v>
      </c>
      <c r="C219" s="37">
        <v>131063063</v>
      </c>
      <c r="D219" s="37">
        <v>131063063</v>
      </c>
      <c r="E219" s="37" t="e">
        <f>+VLOOKUP(D219,[5]DATOS!$D$2:$D$590,1,0)</f>
        <v>#N/A</v>
      </c>
      <c r="F219" s="37">
        <v>3</v>
      </c>
      <c r="G219" s="37">
        <v>251</v>
      </c>
      <c r="H219" s="80">
        <v>1179572.1999999997</v>
      </c>
      <c r="I219" s="80">
        <v>101278.2</v>
      </c>
      <c r="J219" s="152">
        <v>1280850.3999999997</v>
      </c>
      <c r="K219" s="80">
        <f>+ROUND(J219*0.2,2)</f>
        <v>256170.08</v>
      </c>
      <c r="L219" s="80">
        <f>+ROUND(J219*0.01,2)</f>
        <v>12808.5</v>
      </c>
      <c r="M219" s="80">
        <f>+ROUND(K219*0.01,2)</f>
        <v>2561.6999999999998</v>
      </c>
    </row>
    <row r="220" spans="1:13" hidden="1">
      <c r="A220" s="37">
        <v>212</v>
      </c>
      <c r="B220" s="160" t="s">
        <v>4595</v>
      </c>
      <c r="C220" s="37" t="s">
        <v>7164</v>
      </c>
      <c r="D220" s="37">
        <v>7600147883</v>
      </c>
      <c r="E220" s="37" t="e">
        <f>+VLOOKUP(D220,[5]DATOS!$D$2:$D$590,1,0)</f>
        <v>#N/A</v>
      </c>
      <c r="F220" s="37">
        <v>0</v>
      </c>
      <c r="G220" s="37">
        <v>0</v>
      </c>
      <c r="H220" s="80">
        <v>0</v>
      </c>
      <c r="I220" s="80">
        <v>0</v>
      </c>
      <c r="J220" s="152">
        <v>0</v>
      </c>
      <c r="K220" s="80">
        <v>0</v>
      </c>
      <c r="L220" s="80">
        <v>0</v>
      </c>
      <c r="M220" s="80">
        <v>0</v>
      </c>
    </row>
    <row r="221" spans="1:13" hidden="1">
      <c r="A221" s="37">
        <v>213</v>
      </c>
      <c r="B221" s="160" t="s">
        <v>4598</v>
      </c>
      <c r="C221" s="37" t="s">
        <v>4599</v>
      </c>
      <c r="D221" s="37">
        <v>40224793477</v>
      </c>
      <c r="E221" s="37" t="e">
        <f>+VLOOKUP(D221,[5]DATOS!$D$2:$D$590,1,0)</f>
        <v>#N/A</v>
      </c>
      <c r="F221" s="37">
        <v>0</v>
      </c>
      <c r="G221" s="37">
        <v>0</v>
      </c>
      <c r="H221" s="80">
        <v>0</v>
      </c>
      <c r="I221" s="80">
        <v>0</v>
      </c>
      <c r="J221" s="152">
        <v>0</v>
      </c>
      <c r="K221" s="80">
        <v>0</v>
      </c>
      <c r="L221" s="80">
        <v>0</v>
      </c>
      <c r="M221" s="80">
        <v>0</v>
      </c>
    </row>
    <row r="222" spans="1:13" hidden="1">
      <c r="A222" s="37">
        <v>214</v>
      </c>
      <c r="B222" s="105" t="s">
        <v>3436</v>
      </c>
      <c r="C222" s="37">
        <v>132314018</v>
      </c>
      <c r="D222" s="37">
        <v>132314018</v>
      </c>
      <c r="E222" s="37" t="e">
        <f>+VLOOKUP(D222,[5]DATOS!$D$2:$D$590,1,0)</f>
        <v>#N/A</v>
      </c>
      <c r="F222" s="37">
        <v>10</v>
      </c>
      <c r="G222" s="37">
        <v>176</v>
      </c>
      <c r="H222" s="80">
        <v>1000269.0499999998</v>
      </c>
      <c r="I222" s="80">
        <v>98823.75</v>
      </c>
      <c r="J222" s="152">
        <v>1099092.7999999998</v>
      </c>
      <c r="K222" s="80">
        <f>+ROUND(J222*0.2,2)</f>
        <v>219818.56</v>
      </c>
      <c r="L222" s="80">
        <f t="shared" ref="L222:M224" si="31">+ROUND(J222*0.01,2)</f>
        <v>10990.93</v>
      </c>
      <c r="M222" s="80">
        <f t="shared" si="31"/>
        <v>2198.19</v>
      </c>
    </row>
    <row r="223" spans="1:13" hidden="1">
      <c r="A223" s="37">
        <v>215</v>
      </c>
      <c r="B223" s="105" t="s">
        <v>3444</v>
      </c>
      <c r="C223" s="37">
        <v>130539138</v>
      </c>
      <c r="D223" s="37">
        <v>130539138</v>
      </c>
      <c r="E223" s="37" t="e">
        <f>+VLOOKUP(D223,[5]DATOS!$D$2:$D$590,1,0)</f>
        <v>#N/A</v>
      </c>
      <c r="F223" s="37">
        <v>5</v>
      </c>
      <c r="G223" s="37">
        <v>383</v>
      </c>
      <c r="H223" s="80">
        <v>1819333.02</v>
      </c>
      <c r="I223" s="80">
        <v>157892.98000000001</v>
      </c>
      <c r="J223" s="152">
        <v>1977226</v>
      </c>
      <c r="K223" s="80">
        <f>+ROUND(J223*0.2,2)</f>
        <v>395445.2</v>
      </c>
      <c r="L223" s="80">
        <f t="shared" si="31"/>
        <v>19772.259999999998</v>
      </c>
      <c r="M223" s="80">
        <f t="shared" si="31"/>
        <v>3954.45</v>
      </c>
    </row>
    <row r="224" spans="1:13" hidden="1">
      <c r="A224" s="37">
        <v>216</v>
      </c>
      <c r="B224" s="105" t="s">
        <v>2413</v>
      </c>
      <c r="C224" s="37">
        <v>130918945</v>
      </c>
      <c r="D224" s="37">
        <v>130918945</v>
      </c>
      <c r="E224" s="37" t="e">
        <f>+VLOOKUP(D224,[5]DATOS!$D$2:$D$590,1,0)</f>
        <v>#N/A</v>
      </c>
      <c r="F224" s="37">
        <v>5</v>
      </c>
      <c r="G224" s="37">
        <v>393</v>
      </c>
      <c r="H224" s="80">
        <v>2159998.3200000003</v>
      </c>
      <c r="I224" s="80">
        <v>138392.88</v>
      </c>
      <c r="J224" s="152">
        <v>2298391.2000000002</v>
      </c>
      <c r="K224" s="80">
        <f>+ROUND(J224*0.2,2)</f>
        <v>459678.24</v>
      </c>
      <c r="L224" s="80">
        <f t="shared" si="31"/>
        <v>22983.91</v>
      </c>
      <c r="M224" s="80">
        <f t="shared" si="31"/>
        <v>4596.78</v>
      </c>
    </row>
    <row r="225" spans="1:13" hidden="1">
      <c r="A225" s="37">
        <v>217</v>
      </c>
      <c r="B225" s="160" t="s">
        <v>4610</v>
      </c>
      <c r="C225" s="37" t="s">
        <v>7165</v>
      </c>
      <c r="D225" s="37">
        <v>132300629</v>
      </c>
      <c r="E225" s="37" t="e">
        <f>+VLOOKUP(D225,[5]DATOS!$D$2:$D$590,1,0)</f>
        <v>#N/A</v>
      </c>
      <c r="F225" s="37">
        <v>0</v>
      </c>
      <c r="G225" s="37">
        <v>0</v>
      </c>
      <c r="H225" s="80">
        <v>0</v>
      </c>
      <c r="I225" s="80">
        <v>0</v>
      </c>
      <c r="J225" s="152">
        <v>0</v>
      </c>
      <c r="K225" s="80">
        <v>0</v>
      </c>
      <c r="L225" s="80">
        <v>0</v>
      </c>
      <c r="M225" s="80">
        <v>0</v>
      </c>
    </row>
    <row r="226" spans="1:13" hidden="1">
      <c r="A226" s="37">
        <v>218</v>
      </c>
      <c r="B226" s="105" t="s">
        <v>1475</v>
      </c>
      <c r="C226" s="37">
        <v>40211988718</v>
      </c>
      <c r="D226" s="37">
        <v>40211988718</v>
      </c>
      <c r="E226" s="37" t="e">
        <f>+VLOOKUP(D226,[5]DATOS!$D$2:$D$590,1,0)</f>
        <v>#N/A</v>
      </c>
      <c r="F226" s="37">
        <v>1</v>
      </c>
      <c r="G226" s="37">
        <v>210</v>
      </c>
      <c r="H226" s="80">
        <v>963658.95000000007</v>
      </c>
      <c r="I226" s="80">
        <v>80497.849999999991</v>
      </c>
      <c r="J226" s="152">
        <v>1044156.8</v>
      </c>
      <c r="K226" s="80">
        <f>+ROUND(J226*0.2,2)</f>
        <v>208831.35999999999</v>
      </c>
      <c r="L226" s="80">
        <f>+ROUND(J226*0.01,2)</f>
        <v>10441.57</v>
      </c>
      <c r="M226" s="80">
        <f>+ROUND(K226*0.01,2)</f>
        <v>2088.31</v>
      </c>
    </row>
    <row r="227" spans="1:13" hidden="1">
      <c r="A227" s="37">
        <v>219</v>
      </c>
      <c r="B227" s="105" t="s">
        <v>2430</v>
      </c>
      <c r="C227" s="37">
        <v>130095388</v>
      </c>
      <c r="D227" s="37">
        <v>130095388</v>
      </c>
      <c r="E227" s="37" t="e">
        <f>+VLOOKUP(D227,[5]DATOS!$D$2:$D$590,1,0)</f>
        <v>#N/A</v>
      </c>
      <c r="F227" s="37">
        <v>2</v>
      </c>
      <c r="G227" s="37">
        <v>240</v>
      </c>
      <c r="H227" s="80">
        <v>1419185.37</v>
      </c>
      <c r="I227" s="80">
        <v>142507.23000000001</v>
      </c>
      <c r="J227" s="152">
        <v>1561692.6</v>
      </c>
      <c r="K227" s="80">
        <f>+ROUND(J227*0.2,2)</f>
        <v>312338.52</v>
      </c>
      <c r="L227" s="80">
        <f>+ROUND(J227*0.01,2)</f>
        <v>15616.93</v>
      </c>
      <c r="M227" s="80">
        <f>+ROUND(K227*0.01,2)</f>
        <v>3123.39</v>
      </c>
    </row>
    <row r="228" spans="1:13" hidden="1">
      <c r="A228" s="37">
        <v>220</v>
      </c>
      <c r="B228" s="160" t="s">
        <v>7166</v>
      </c>
      <c r="C228" s="37" t="s">
        <v>7167</v>
      </c>
      <c r="D228" s="37">
        <v>132262344</v>
      </c>
      <c r="E228" s="37" t="e">
        <f>+VLOOKUP(D228,[5]DATOS!$D$2:$D$590,1,0)</f>
        <v>#N/A</v>
      </c>
      <c r="F228" s="37">
        <v>0</v>
      </c>
      <c r="G228" s="37">
        <v>0</v>
      </c>
      <c r="H228" s="80">
        <v>0</v>
      </c>
      <c r="I228" s="80">
        <v>0</v>
      </c>
      <c r="J228" s="152">
        <v>0</v>
      </c>
      <c r="K228" s="80">
        <v>0</v>
      </c>
      <c r="L228" s="80">
        <v>0</v>
      </c>
      <c r="M228" s="80">
        <v>0</v>
      </c>
    </row>
    <row r="229" spans="1:13" hidden="1">
      <c r="A229" s="37">
        <v>221</v>
      </c>
      <c r="B229" s="160" t="s">
        <v>4623</v>
      </c>
      <c r="C229" s="37" t="s">
        <v>4624</v>
      </c>
      <c r="D229" s="37">
        <v>1001004660</v>
      </c>
      <c r="E229" s="37" t="e">
        <f>+VLOOKUP(D229,[5]DATOS!$D$2:$D$590,1,0)</f>
        <v>#N/A</v>
      </c>
      <c r="F229" s="37">
        <v>0</v>
      </c>
      <c r="G229" s="37">
        <v>0</v>
      </c>
      <c r="H229" s="80">
        <v>0</v>
      </c>
      <c r="I229" s="80">
        <v>0</v>
      </c>
      <c r="J229" s="152">
        <v>0</v>
      </c>
      <c r="K229" s="80">
        <v>0</v>
      </c>
      <c r="L229" s="80">
        <v>0</v>
      </c>
      <c r="M229" s="80">
        <v>0</v>
      </c>
    </row>
    <row r="230" spans="1:13" hidden="1">
      <c r="A230" s="37">
        <v>222</v>
      </c>
      <c r="B230" s="160" t="s">
        <v>4626</v>
      </c>
      <c r="C230" s="37" t="s">
        <v>4627</v>
      </c>
      <c r="D230" s="37">
        <v>1200275756</v>
      </c>
      <c r="E230" s="37" t="e">
        <f>+VLOOKUP(D230,[5]DATOS!$D$2:$D$590,1,0)</f>
        <v>#N/A</v>
      </c>
      <c r="F230" s="37">
        <v>0</v>
      </c>
      <c r="G230" s="37">
        <v>0</v>
      </c>
      <c r="H230" s="80">
        <v>0</v>
      </c>
      <c r="I230" s="80">
        <v>0</v>
      </c>
      <c r="J230" s="152">
        <v>0</v>
      </c>
      <c r="K230" s="80">
        <v>0</v>
      </c>
      <c r="L230" s="80">
        <v>0</v>
      </c>
      <c r="M230" s="80">
        <v>0</v>
      </c>
    </row>
    <row r="231" spans="1:13" hidden="1">
      <c r="A231" s="37">
        <v>223</v>
      </c>
      <c r="B231" s="160" t="s">
        <v>7168</v>
      </c>
      <c r="C231" s="37" t="s">
        <v>7169</v>
      </c>
      <c r="D231" s="37">
        <v>130831572</v>
      </c>
      <c r="E231" s="37" t="e">
        <f>+VLOOKUP(D231,[5]DATOS!$D$2:$D$590,1,0)</f>
        <v>#N/A</v>
      </c>
      <c r="F231" s="37">
        <v>0</v>
      </c>
      <c r="G231" s="37">
        <v>0</v>
      </c>
      <c r="H231" s="80">
        <v>0</v>
      </c>
      <c r="I231" s="80">
        <v>0</v>
      </c>
      <c r="J231" s="152">
        <v>0</v>
      </c>
      <c r="K231" s="80">
        <v>0</v>
      </c>
      <c r="L231" s="80">
        <v>0</v>
      </c>
      <c r="M231" s="80">
        <v>0</v>
      </c>
    </row>
    <row r="232" spans="1:13" hidden="1">
      <c r="A232" s="37">
        <v>224</v>
      </c>
      <c r="B232" s="160" t="s">
        <v>4633</v>
      </c>
      <c r="C232" s="37" t="s">
        <v>4634</v>
      </c>
      <c r="D232" s="37">
        <v>5400883079</v>
      </c>
      <c r="E232" s="37" t="e">
        <f>+VLOOKUP(D232,[5]DATOS!$D$2:$D$590,1,0)</f>
        <v>#N/A</v>
      </c>
      <c r="F232" s="37">
        <v>0</v>
      </c>
      <c r="G232" s="37">
        <v>0</v>
      </c>
      <c r="H232" s="80">
        <v>0</v>
      </c>
      <c r="I232" s="80">
        <v>0</v>
      </c>
      <c r="J232" s="152">
        <v>0</v>
      </c>
      <c r="K232" s="80">
        <v>0</v>
      </c>
      <c r="L232" s="80">
        <v>0</v>
      </c>
      <c r="M232" s="80">
        <v>0</v>
      </c>
    </row>
    <row r="233" spans="1:13" hidden="1">
      <c r="A233" s="37">
        <v>225</v>
      </c>
      <c r="B233" s="105" t="s">
        <v>1492</v>
      </c>
      <c r="C233" s="37">
        <v>40220429779</v>
      </c>
      <c r="D233" s="37">
        <v>40220429779</v>
      </c>
      <c r="E233" s="37" t="e">
        <f>+VLOOKUP(D233,[5]DATOS!$D$2:$D$590,1,0)</f>
        <v>#N/A</v>
      </c>
      <c r="F233" s="37">
        <v>1</v>
      </c>
      <c r="G233" s="37">
        <v>179</v>
      </c>
      <c r="H233" s="80">
        <v>813940.80999999982</v>
      </c>
      <c r="I233" s="80">
        <v>67695.19</v>
      </c>
      <c r="J233" s="152">
        <v>881635.99999999988</v>
      </c>
      <c r="K233" s="80">
        <f>+ROUND(J233*0.2,2)</f>
        <v>176327.2</v>
      </c>
      <c r="L233" s="80">
        <f>+ROUND(J233*0.01,2)</f>
        <v>8816.36</v>
      </c>
      <c r="M233" s="80">
        <f>+ROUND(K233*0.01,2)</f>
        <v>1763.27</v>
      </c>
    </row>
    <row r="234" spans="1:13" hidden="1">
      <c r="A234" s="37">
        <v>226</v>
      </c>
      <c r="B234" s="105" t="s">
        <v>1508</v>
      </c>
      <c r="C234" s="37">
        <v>22500629062</v>
      </c>
      <c r="D234" s="37">
        <v>22500629062</v>
      </c>
      <c r="E234" s="37" t="e">
        <f>+VLOOKUP(D234,[5]DATOS!$D$2:$D$590,1,0)</f>
        <v>#N/A</v>
      </c>
      <c r="F234" s="37">
        <v>4</v>
      </c>
      <c r="G234" s="37">
        <v>295</v>
      </c>
      <c r="H234" s="80">
        <v>1410688.4400000002</v>
      </c>
      <c r="I234" s="80">
        <v>123107.56</v>
      </c>
      <c r="J234" s="152">
        <v>1533796.0000000002</v>
      </c>
      <c r="K234" s="80">
        <f>+ROUND(J234*0.2,2)</f>
        <v>306759.2</v>
      </c>
      <c r="L234" s="80">
        <f>+ROUND(J234*0.01,2)</f>
        <v>15337.96</v>
      </c>
      <c r="M234" s="80">
        <f>+ROUND(K234*0.01,2)</f>
        <v>3067.59</v>
      </c>
    </row>
    <row r="235" spans="1:13" hidden="1">
      <c r="A235" s="37">
        <v>227</v>
      </c>
      <c r="B235" s="160" t="s">
        <v>4640</v>
      </c>
      <c r="C235" s="37" t="s">
        <v>4641</v>
      </c>
      <c r="D235" s="37">
        <v>12100131684</v>
      </c>
      <c r="E235" s="37" t="e">
        <f>+VLOOKUP(D235,[5]DATOS!$D$2:$D$590,1,0)</f>
        <v>#N/A</v>
      </c>
      <c r="F235" s="37">
        <v>0</v>
      </c>
      <c r="G235" s="37">
        <v>0</v>
      </c>
      <c r="H235" s="80">
        <v>0</v>
      </c>
      <c r="I235" s="80">
        <v>0</v>
      </c>
      <c r="J235" s="152">
        <v>0</v>
      </c>
      <c r="K235" s="80">
        <v>0</v>
      </c>
      <c r="L235" s="80">
        <v>0</v>
      </c>
      <c r="M235" s="80">
        <v>0</v>
      </c>
    </row>
    <row r="236" spans="1:13" hidden="1">
      <c r="A236" s="37">
        <v>228</v>
      </c>
      <c r="B236" s="105" t="s">
        <v>1525</v>
      </c>
      <c r="C236" s="37">
        <v>5100011096</v>
      </c>
      <c r="D236" s="37">
        <v>5100011096</v>
      </c>
      <c r="E236" s="37" t="e">
        <f>+VLOOKUP(D236,[5]DATOS!$D$2:$D$590,1,0)</f>
        <v>#N/A</v>
      </c>
      <c r="F236" s="37">
        <v>1</v>
      </c>
      <c r="G236" s="37">
        <v>141</v>
      </c>
      <c r="H236" s="80">
        <v>650577.43999999983</v>
      </c>
      <c r="I236" s="80">
        <v>54666.16</v>
      </c>
      <c r="J236" s="152">
        <v>705243.59999999986</v>
      </c>
      <c r="K236" s="80">
        <f>+ROUND(J236*0.2,2)</f>
        <v>141048.72</v>
      </c>
      <c r="L236" s="80">
        <f>+ROUND(J236*0.01,2)</f>
        <v>7052.44</v>
      </c>
      <c r="M236" s="80">
        <f>+ROUND(K236*0.01,2)</f>
        <v>1410.49</v>
      </c>
    </row>
    <row r="237" spans="1:13" hidden="1">
      <c r="A237" s="37">
        <v>229</v>
      </c>
      <c r="B237" s="160" t="s">
        <v>4645</v>
      </c>
      <c r="C237" s="37" t="s">
        <v>7170</v>
      </c>
      <c r="D237" s="37">
        <v>131744729</v>
      </c>
      <c r="E237" s="37" t="e">
        <f>+VLOOKUP(D237,[5]DATOS!$D$2:$D$590,1,0)</f>
        <v>#N/A</v>
      </c>
      <c r="F237" s="37">
        <v>0</v>
      </c>
      <c r="G237" s="37">
        <v>0</v>
      </c>
      <c r="H237" s="80">
        <v>0</v>
      </c>
      <c r="I237" s="80">
        <v>0</v>
      </c>
      <c r="J237" s="152">
        <v>0</v>
      </c>
      <c r="K237" s="80">
        <v>0</v>
      </c>
      <c r="L237" s="80">
        <v>0</v>
      </c>
      <c r="M237" s="80">
        <v>0</v>
      </c>
    </row>
    <row r="238" spans="1:13" hidden="1">
      <c r="A238" s="37">
        <v>230</v>
      </c>
      <c r="B238" s="160" t="s">
        <v>4646</v>
      </c>
      <c r="C238" s="37" t="s">
        <v>4647</v>
      </c>
      <c r="D238" s="37">
        <v>5100174233</v>
      </c>
      <c r="E238" s="37" t="e">
        <f>+VLOOKUP(D238,[5]DATOS!$D$2:$D$590,1,0)</f>
        <v>#N/A</v>
      </c>
      <c r="F238" s="37">
        <v>0</v>
      </c>
      <c r="G238" s="37">
        <v>0</v>
      </c>
      <c r="H238" s="80">
        <v>0</v>
      </c>
      <c r="I238" s="80">
        <v>0</v>
      </c>
      <c r="J238" s="152">
        <v>0</v>
      </c>
      <c r="K238" s="80">
        <v>0</v>
      </c>
      <c r="L238" s="80">
        <v>0</v>
      </c>
      <c r="M238" s="80">
        <v>0</v>
      </c>
    </row>
    <row r="239" spans="1:13" hidden="1">
      <c r="A239" s="37">
        <v>231</v>
      </c>
      <c r="B239" s="105" t="s">
        <v>673</v>
      </c>
      <c r="C239" s="37">
        <v>4702033939</v>
      </c>
      <c r="D239" s="37">
        <v>4702033939</v>
      </c>
      <c r="E239" s="37" t="e">
        <f>+VLOOKUP(D239,[5]DATOS!$D$2:$D$590,1,0)</f>
        <v>#N/A</v>
      </c>
      <c r="F239" s="37">
        <v>12</v>
      </c>
      <c r="G239" s="37">
        <v>371</v>
      </c>
      <c r="H239" s="80">
        <v>2172728.34</v>
      </c>
      <c r="I239" s="80">
        <v>177669.45999999996</v>
      </c>
      <c r="J239" s="152">
        <v>2350397.7999999998</v>
      </c>
      <c r="K239" s="80">
        <f>+ROUND(J239*0.2,2)</f>
        <v>470079.56</v>
      </c>
      <c r="L239" s="80">
        <f>+ROUND(J239*0.01,2)</f>
        <v>23503.98</v>
      </c>
      <c r="M239" s="80">
        <f>+ROUND(K239*0.01,2)</f>
        <v>4700.8</v>
      </c>
    </row>
    <row r="240" spans="1:13" hidden="1">
      <c r="A240" s="37">
        <v>232</v>
      </c>
      <c r="B240" s="105" t="s">
        <v>700</v>
      </c>
      <c r="C240" s="37">
        <v>11500013344</v>
      </c>
      <c r="D240" s="37">
        <v>11500013344</v>
      </c>
      <c r="E240" s="37" t="e">
        <f>+VLOOKUP(D240,[5]DATOS!$D$2:$D$590,1,0)</f>
        <v>#N/A</v>
      </c>
      <c r="F240" s="37">
        <v>8</v>
      </c>
      <c r="G240" s="37">
        <v>284</v>
      </c>
      <c r="H240" s="80">
        <v>1590839.64</v>
      </c>
      <c r="I240" s="80">
        <v>102793.56</v>
      </c>
      <c r="J240" s="152">
        <v>1693633.2</v>
      </c>
      <c r="K240" s="80">
        <f>+ROUND(J240*0.2,2)</f>
        <v>338726.64</v>
      </c>
      <c r="L240" s="80">
        <f>+ROUND(J240*0.01,2)</f>
        <v>16936.330000000002</v>
      </c>
      <c r="M240" s="80">
        <f>+ROUND(K240*0.01,2)</f>
        <v>3387.27</v>
      </c>
    </row>
    <row r="241" spans="1:13" hidden="1">
      <c r="A241" s="37">
        <v>233</v>
      </c>
      <c r="B241" s="160" t="s">
        <v>7171</v>
      </c>
      <c r="C241" s="37" t="s">
        <v>4655</v>
      </c>
      <c r="D241" s="37">
        <v>6900044980</v>
      </c>
      <c r="E241" s="37" t="e">
        <f>+VLOOKUP(D241,[5]DATOS!$D$2:$D$590,1,0)</f>
        <v>#N/A</v>
      </c>
      <c r="F241" s="37">
        <v>0</v>
      </c>
      <c r="G241" s="37">
        <v>0</v>
      </c>
      <c r="H241" s="80">
        <v>0</v>
      </c>
      <c r="I241" s="80">
        <v>0</v>
      </c>
      <c r="J241" s="152">
        <v>0</v>
      </c>
      <c r="K241" s="80">
        <v>0</v>
      </c>
      <c r="L241" s="80">
        <v>0</v>
      </c>
      <c r="M241" s="80">
        <v>0</v>
      </c>
    </row>
    <row r="242" spans="1:13" hidden="1">
      <c r="A242" s="37">
        <v>234</v>
      </c>
      <c r="B242" s="160" t="s">
        <v>4657</v>
      </c>
      <c r="C242" s="37" t="s">
        <v>4658</v>
      </c>
      <c r="D242" s="37">
        <v>5400534227</v>
      </c>
      <c r="E242" s="37" t="e">
        <f>+VLOOKUP(D242,[5]DATOS!$D$2:$D$590,1,0)</f>
        <v>#N/A</v>
      </c>
      <c r="F242" s="37">
        <v>0</v>
      </c>
      <c r="G242" s="37">
        <v>0</v>
      </c>
      <c r="H242" s="80">
        <v>0</v>
      </c>
      <c r="I242" s="80">
        <v>0</v>
      </c>
      <c r="J242" s="152">
        <v>0</v>
      </c>
      <c r="K242" s="80">
        <v>0</v>
      </c>
      <c r="L242" s="80">
        <v>0</v>
      </c>
      <c r="M242" s="80">
        <v>0</v>
      </c>
    </row>
    <row r="243" spans="1:13" hidden="1">
      <c r="A243" s="37">
        <v>235</v>
      </c>
      <c r="B243" s="105" t="s">
        <v>720</v>
      </c>
      <c r="C243" s="37">
        <v>1200694758</v>
      </c>
      <c r="D243" s="37">
        <v>1200694758</v>
      </c>
      <c r="E243" s="37" t="e">
        <f>+VLOOKUP(D243,[5]DATOS!$D$2:$D$590,1,0)</f>
        <v>#N/A</v>
      </c>
      <c r="F243" s="37">
        <v>6</v>
      </c>
      <c r="G243" s="37">
        <v>519</v>
      </c>
      <c r="H243" s="80">
        <v>2805454.97</v>
      </c>
      <c r="I243" s="80">
        <v>163370.03</v>
      </c>
      <c r="J243" s="152">
        <v>2968825</v>
      </c>
      <c r="K243" s="80">
        <f>+ROUND(J243*0.2,2)</f>
        <v>593765</v>
      </c>
      <c r="L243" s="80">
        <f>+ROUND(J243*0.01,2)</f>
        <v>29688.25</v>
      </c>
      <c r="M243" s="80">
        <f>+ROUND(K243*0.01,2)</f>
        <v>5937.65</v>
      </c>
    </row>
    <row r="244" spans="1:13" hidden="1">
      <c r="A244" s="37">
        <v>236</v>
      </c>
      <c r="B244" s="105" t="s">
        <v>1542</v>
      </c>
      <c r="C244" s="37">
        <v>109398073</v>
      </c>
      <c r="D244" s="37">
        <v>109398073</v>
      </c>
      <c r="E244" s="37" t="e">
        <f>+VLOOKUP(D244,[5]DATOS!$D$2:$D$590,1,0)</f>
        <v>#N/A</v>
      </c>
      <c r="F244" s="37">
        <v>1</v>
      </c>
      <c r="G244" s="37">
        <v>331</v>
      </c>
      <c r="H244" s="80">
        <v>1512016.5199999998</v>
      </c>
      <c r="I244" s="80">
        <v>126613.07999999999</v>
      </c>
      <c r="J244" s="152">
        <v>1638629.5999999999</v>
      </c>
      <c r="K244" s="80">
        <f>+ROUND(J244*0.2,2)</f>
        <v>327725.92</v>
      </c>
      <c r="L244" s="80">
        <f>+ROUND(J244*0.01,2)</f>
        <v>16386.3</v>
      </c>
      <c r="M244" s="80">
        <f>+ROUND(K244*0.01,2)</f>
        <v>3277.26</v>
      </c>
    </row>
    <row r="245" spans="1:13" hidden="1">
      <c r="A245" s="37">
        <v>237</v>
      </c>
      <c r="B245" s="160" t="s">
        <v>4664</v>
      </c>
      <c r="C245" s="37" t="s">
        <v>4665</v>
      </c>
      <c r="D245" s="37">
        <v>40223818887</v>
      </c>
      <c r="E245" s="37" t="e">
        <f>+VLOOKUP(D245,[5]DATOS!$D$2:$D$590,1,0)</f>
        <v>#N/A</v>
      </c>
      <c r="F245" s="37">
        <v>0</v>
      </c>
      <c r="G245" s="37">
        <v>0</v>
      </c>
      <c r="H245" s="80">
        <v>0</v>
      </c>
      <c r="I245" s="80">
        <v>0</v>
      </c>
      <c r="J245" s="152">
        <v>0</v>
      </c>
      <c r="K245" s="80">
        <v>0</v>
      </c>
      <c r="L245" s="80">
        <v>0</v>
      </c>
      <c r="M245" s="80">
        <v>0</v>
      </c>
    </row>
    <row r="246" spans="1:13" hidden="1">
      <c r="A246" s="37">
        <v>238</v>
      </c>
      <c r="B246" s="105" t="s">
        <v>1558</v>
      </c>
      <c r="C246" s="37">
        <v>1001066495</v>
      </c>
      <c r="D246" s="37">
        <v>1001066495</v>
      </c>
      <c r="E246" s="37" t="e">
        <f>+VLOOKUP(D246,[5]DATOS!$D$2:$D$590,1,0)</f>
        <v>#N/A</v>
      </c>
      <c r="F246" s="37">
        <v>1</v>
      </c>
      <c r="G246" s="37">
        <v>117</v>
      </c>
      <c r="H246" s="80">
        <v>546974.91999999993</v>
      </c>
      <c r="I246" s="80">
        <v>46650.28</v>
      </c>
      <c r="J246" s="152">
        <v>593625.19999999995</v>
      </c>
      <c r="K246" s="80">
        <f>+ROUND(J246*0.2,2)</f>
        <v>118725.04</v>
      </c>
      <c r="L246" s="80">
        <f>+ROUND(J246*0.01,2)</f>
        <v>5936.25</v>
      </c>
      <c r="M246" s="80">
        <f>+ROUND(K246*0.01,2)</f>
        <v>1187.25</v>
      </c>
    </row>
    <row r="247" spans="1:13" hidden="1">
      <c r="A247" s="37">
        <v>239</v>
      </c>
      <c r="B247" s="105" t="s">
        <v>1569</v>
      </c>
      <c r="C247" s="37">
        <v>300645959</v>
      </c>
      <c r="D247" s="37">
        <v>300645959</v>
      </c>
      <c r="E247" s="37" t="e">
        <f>+VLOOKUP(D247,[5]DATOS!$D$2:$D$590,1,0)</f>
        <v>#N/A</v>
      </c>
      <c r="F247" s="37">
        <v>2</v>
      </c>
      <c r="G247" s="37">
        <v>204</v>
      </c>
      <c r="H247" s="80">
        <v>960153.1</v>
      </c>
      <c r="I247" s="80">
        <v>82289.3</v>
      </c>
      <c r="J247" s="152">
        <v>1042442.4</v>
      </c>
      <c r="K247" s="80">
        <f>+ROUND(J247*0.2,2)</f>
        <v>208488.48</v>
      </c>
      <c r="L247" s="80">
        <f>+ROUND(J247*0.01,2)</f>
        <v>10424.42</v>
      </c>
      <c r="M247" s="80">
        <f>+ROUND(K247*0.01,2)</f>
        <v>2084.88</v>
      </c>
    </row>
    <row r="248" spans="1:13" hidden="1">
      <c r="A248" s="37">
        <v>240</v>
      </c>
      <c r="B248" s="160" t="s">
        <v>4671</v>
      </c>
      <c r="C248" s="37" t="s">
        <v>4672</v>
      </c>
      <c r="D248" s="37">
        <v>1000881696</v>
      </c>
      <c r="E248" s="37" t="e">
        <f>+VLOOKUP(D248,[5]DATOS!$D$2:$D$590,1,0)</f>
        <v>#N/A</v>
      </c>
      <c r="F248" s="37">
        <v>0</v>
      </c>
      <c r="G248" s="37">
        <v>0</v>
      </c>
      <c r="H248" s="80">
        <v>0</v>
      </c>
      <c r="I248" s="80">
        <v>0</v>
      </c>
      <c r="J248" s="152">
        <v>0</v>
      </c>
      <c r="K248" s="80">
        <v>0</v>
      </c>
      <c r="L248" s="80">
        <v>0</v>
      </c>
      <c r="M248" s="80">
        <v>0</v>
      </c>
    </row>
    <row r="249" spans="1:13" hidden="1">
      <c r="A249" s="37">
        <v>241</v>
      </c>
      <c r="B249" s="105" t="s">
        <v>746</v>
      </c>
      <c r="C249" s="37">
        <v>10800026584</v>
      </c>
      <c r="D249" s="37">
        <v>10800026584</v>
      </c>
      <c r="E249" s="37" t="e">
        <f>+VLOOKUP(D249,[5]DATOS!$D$2:$D$590,1,0)</f>
        <v>#N/A</v>
      </c>
      <c r="F249" s="37">
        <v>2</v>
      </c>
      <c r="G249" s="37">
        <v>375</v>
      </c>
      <c r="H249" s="80">
        <v>2000965.1300000001</v>
      </c>
      <c r="I249" s="80">
        <v>109574.86999999998</v>
      </c>
      <c r="J249" s="152">
        <v>2110540</v>
      </c>
      <c r="K249" s="80">
        <f>+ROUND(J249*0.2,2)</f>
        <v>422108</v>
      </c>
      <c r="L249" s="80">
        <f t="shared" ref="L249:M252" si="32">+ROUND(J249*0.01,2)</f>
        <v>21105.4</v>
      </c>
      <c r="M249" s="80">
        <f t="shared" si="32"/>
        <v>4221.08</v>
      </c>
    </row>
    <row r="250" spans="1:13" hidden="1">
      <c r="A250" s="37">
        <v>242</v>
      </c>
      <c r="B250" s="105" t="s">
        <v>3459</v>
      </c>
      <c r="C250" s="37">
        <v>132226771</v>
      </c>
      <c r="D250" s="37">
        <v>132226771</v>
      </c>
      <c r="E250" s="37" t="e">
        <f>+VLOOKUP(D250,[5]DATOS!$D$2:$D$590,1,0)</f>
        <v>#N/A</v>
      </c>
      <c r="F250" s="37">
        <v>5</v>
      </c>
      <c r="G250" s="37">
        <v>269</v>
      </c>
      <c r="H250" s="80">
        <v>1304143.9700000002</v>
      </c>
      <c r="I250" s="80">
        <v>115049.63</v>
      </c>
      <c r="J250" s="152">
        <v>1419193.6</v>
      </c>
      <c r="K250" s="80">
        <f>+ROUND(J250*0.2,2)</f>
        <v>283838.71999999997</v>
      </c>
      <c r="L250" s="80">
        <f t="shared" si="32"/>
        <v>14191.94</v>
      </c>
      <c r="M250" s="80">
        <f t="shared" si="32"/>
        <v>2838.39</v>
      </c>
    </row>
    <row r="251" spans="1:13" hidden="1">
      <c r="A251" s="37">
        <v>243</v>
      </c>
      <c r="B251" s="105" t="s">
        <v>760</v>
      </c>
      <c r="C251" s="37">
        <v>7600200997</v>
      </c>
      <c r="D251" s="37">
        <v>7600200997</v>
      </c>
      <c r="E251" s="37" t="e">
        <f>+VLOOKUP(D251,[5]DATOS!$D$2:$D$590,1,0)</f>
        <v>#N/A</v>
      </c>
      <c r="F251" s="37">
        <v>2</v>
      </c>
      <c r="G251" s="37">
        <v>467</v>
      </c>
      <c r="H251" s="80">
        <v>2486565.75</v>
      </c>
      <c r="I251" s="80">
        <v>136155.25000000003</v>
      </c>
      <c r="J251" s="152">
        <v>2622721</v>
      </c>
      <c r="K251" s="80">
        <f>+ROUND(J251*0.2,2)</f>
        <v>524544.19999999995</v>
      </c>
      <c r="L251" s="80">
        <f t="shared" si="32"/>
        <v>26227.21</v>
      </c>
      <c r="M251" s="80">
        <f t="shared" si="32"/>
        <v>5245.44</v>
      </c>
    </row>
    <row r="252" spans="1:13" hidden="1">
      <c r="A252" s="37">
        <v>244</v>
      </c>
      <c r="B252" s="105" t="s">
        <v>3472</v>
      </c>
      <c r="C252" s="37">
        <v>131722261</v>
      </c>
      <c r="D252" s="37">
        <v>131722261</v>
      </c>
      <c r="E252" s="37" t="e">
        <f>+VLOOKUP(D252,[5]DATOS!$D$2:$D$590,1,0)</f>
        <v>#N/A</v>
      </c>
      <c r="F252" s="37">
        <v>4</v>
      </c>
      <c r="G252" s="37">
        <v>287</v>
      </c>
      <c r="H252" s="80">
        <v>1367919.3500000003</v>
      </c>
      <c r="I252" s="80">
        <v>118698.65</v>
      </c>
      <c r="J252" s="152">
        <v>1486618.0000000002</v>
      </c>
      <c r="K252" s="80">
        <f>+ROUND(J252*0.2,2)</f>
        <v>297323.59999999998</v>
      </c>
      <c r="L252" s="80">
        <f t="shared" si="32"/>
        <v>14866.18</v>
      </c>
      <c r="M252" s="80">
        <f t="shared" si="32"/>
        <v>2973.24</v>
      </c>
    </row>
    <row r="253" spans="1:13" hidden="1">
      <c r="A253" s="37">
        <v>245</v>
      </c>
      <c r="B253" s="160" t="s">
        <v>4684</v>
      </c>
      <c r="C253" s="37" t="s">
        <v>4685</v>
      </c>
      <c r="D253" s="37">
        <v>7600190305</v>
      </c>
      <c r="E253" s="37" t="e">
        <f>+VLOOKUP(D253,[5]DATOS!$D$2:$D$590,1,0)</f>
        <v>#N/A</v>
      </c>
      <c r="F253" s="37">
        <v>0</v>
      </c>
      <c r="G253" s="37">
        <v>0</v>
      </c>
      <c r="H253" s="80">
        <v>0</v>
      </c>
      <c r="I253" s="80">
        <v>0</v>
      </c>
      <c r="J253" s="152">
        <v>0</v>
      </c>
      <c r="K253" s="80">
        <v>0</v>
      </c>
      <c r="L253" s="80">
        <v>0</v>
      </c>
      <c r="M253" s="80">
        <v>0</v>
      </c>
    </row>
    <row r="254" spans="1:13" hidden="1">
      <c r="A254" s="37">
        <v>246</v>
      </c>
      <c r="B254" s="105" t="s">
        <v>3479</v>
      </c>
      <c r="C254" s="37">
        <v>131409725</v>
      </c>
      <c r="D254" s="37">
        <v>131409725</v>
      </c>
      <c r="E254" s="37" t="e">
        <f>+VLOOKUP(D254,[5]DATOS!$D$2:$D$590,1,0)</f>
        <v>#N/A</v>
      </c>
      <c r="F254" s="37">
        <v>1</v>
      </c>
      <c r="G254" s="37">
        <v>285</v>
      </c>
      <c r="H254" s="80">
        <v>1302168.7499999998</v>
      </c>
      <c r="I254" s="80">
        <v>108761.24999999999</v>
      </c>
      <c r="J254" s="152">
        <v>1410929.9999999998</v>
      </c>
      <c r="K254" s="80">
        <f>+ROUND(J254*0.2,2)</f>
        <v>282186</v>
      </c>
      <c r="L254" s="80">
        <f t="shared" ref="L254:M257" si="33">+ROUND(J254*0.01,2)</f>
        <v>14109.3</v>
      </c>
      <c r="M254" s="80">
        <f t="shared" si="33"/>
        <v>2821.86</v>
      </c>
    </row>
    <row r="255" spans="1:13" hidden="1">
      <c r="A255" s="37">
        <v>247</v>
      </c>
      <c r="B255" s="105" t="s">
        <v>3489</v>
      </c>
      <c r="C255" s="37">
        <v>131889052</v>
      </c>
      <c r="D255" s="37">
        <v>131889052</v>
      </c>
      <c r="E255" s="37" t="e">
        <f>+VLOOKUP(D255,[5]DATOS!$D$2:$D$590,1,0)</f>
        <v>#N/A</v>
      </c>
      <c r="F255" s="37">
        <v>2</v>
      </c>
      <c r="G255" s="37">
        <v>243</v>
      </c>
      <c r="H255" s="80">
        <v>1125623.7300000002</v>
      </c>
      <c r="I255" s="80">
        <v>94692.67</v>
      </c>
      <c r="J255" s="152">
        <v>1220316.4000000001</v>
      </c>
      <c r="K255" s="80">
        <f>+ROUND(J255*0.2,2)</f>
        <v>244063.28</v>
      </c>
      <c r="L255" s="80">
        <f t="shared" si="33"/>
        <v>12203.16</v>
      </c>
      <c r="M255" s="80">
        <f t="shared" si="33"/>
        <v>2440.63</v>
      </c>
    </row>
    <row r="256" spans="1:13" hidden="1">
      <c r="A256" s="37">
        <v>248</v>
      </c>
      <c r="B256" s="105" t="s">
        <v>2441</v>
      </c>
      <c r="C256" s="37">
        <v>130557322</v>
      </c>
      <c r="D256" s="37">
        <v>130557322</v>
      </c>
      <c r="E256" s="37" t="e">
        <f>+VLOOKUP(D256,[5]DATOS!$D$2:$D$590,1,0)</f>
        <v>#N/A</v>
      </c>
      <c r="F256" s="37">
        <v>2</v>
      </c>
      <c r="G256" s="37">
        <v>454</v>
      </c>
      <c r="H256" s="80">
        <v>2477654.19</v>
      </c>
      <c r="I256" s="80">
        <v>162660.41</v>
      </c>
      <c r="J256" s="152">
        <v>2640314.6</v>
      </c>
      <c r="K256" s="80">
        <f>+ROUND(J256*0.2,2)</f>
        <v>528062.92000000004</v>
      </c>
      <c r="L256" s="80">
        <f t="shared" si="33"/>
        <v>26403.15</v>
      </c>
      <c r="M256" s="80">
        <f t="shared" si="33"/>
        <v>5280.63</v>
      </c>
    </row>
    <row r="257" spans="1:13" hidden="1">
      <c r="A257" s="37">
        <v>249</v>
      </c>
      <c r="B257" s="105" t="s">
        <v>3500</v>
      </c>
      <c r="C257" s="37">
        <v>132143787</v>
      </c>
      <c r="D257" s="37">
        <v>132143787</v>
      </c>
      <c r="E257" s="37" t="e">
        <f>+VLOOKUP(D257,[5]DATOS!$D$2:$D$590,1,0)</f>
        <v>#N/A</v>
      </c>
      <c r="F257" s="37">
        <v>1</v>
      </c>
      <c r="G257" s="37">
        <v>397</v>
      </c>
      <c r="H257" s="80">
        <v>1802384.51</v>
      </c>
      <c r="I257" s="80">
        <v>149648.69</v>
      </c>
      <c r="J257" s="152">
        <v>1952033.2</v>
      </c>
      <c r="K257" s="80">
        <f>+ROUND(J257*0.2,2)</f>
        <v>390406.64</v>
      </c>
      <c r="L257" s="80">
        <f t="shared" si="33"/>
        <v>19520.330000000002</v>
      </c>
      <c r="M257" s="80">
        <f t="shared" si="33"/>
        <v>3904.07</v>
      </c>
    </row>
    <row r="258" spans="1:13" hidden="1">
      <c r="A258" s="37">
        <v>250</v>
      </c>
      <c r="B258" s="160" t="s">
        <v>7172</v>
      </c>
      <c r="C258" s="37" t="s">
        <v>4698</v>
      </c>
      <c r="D258" s="37">
        <v>7200138720</v>
      </c>
      <c r="E258" s="37" t="e">
        <f>+VLOOKUP(D258,[5]DATOS!$D$2:$D$590,1,0)</f>
        <v>#N/A</v>
      </c>
      <c r="F258" s="37">
        <v>0</v>
      </c>
      <c r="G258" s="37">
        <v>0</v>
      </c>
      <c r="H258" s="80">
        <v>0</v>
      </c>
      <c r="I258" s="80">
        <v>0</v>
      </c>
      <c r="J258" s="152">
        <v>0</v>
      </c>
      <c r="K258" s="80">
        <v>0</v>
      </c>
      <c r="L258" s="80">
        <v>0</v>
      </c>
      <c r="M258" s="80">
        <v>0</v>
      </c>
    </row>
    <row r="259" spans="1:13" hidden="1">
      <c r="A259" s="37">
        <v>251</v>
      </c>
      <c r="B259" s="160" t="s">
        <v>4700</v>
      </c>
      <c r="C259" s="37" t="s">
        <v>7173</v>
      </c>
      <c r="D259" s="37">
        <v>130877009</v>
      </c>
      <c r="E259" s="37" t="e">
        <f>+VLOOKUP(D259,[5]DATOS!$D$2:$D$590,1,0)</f>
        <v>#N/A</v>
      </c>
      <c r="F259" s="37">
        <v>0</v>
      </c>
      <c r="G259" s="37">
        <v>0</v>
      </c>
      <c r="H259" s="80">
        <v>0</v>
      </c>
      <c r="I259" s="80">
        <v>0</v>
      </c>
      <c r="J259" s="152">
        <v>0</v>
      </c>
      <c r="K259" s="80">
        <v>0</v>
      </c>
      <c r="L259" s="80">
        <v>0</v>
      </c>
      <c r="M259" s="80">
        <v>0</v>
      </c>
    </row>
    <row r="260" spans="1:13" hidden="1">
      <c r="A260" s="37">
        <v>252</v>
      </c>
      <c r="B260" s="160" t="s">
        <v>4704</v>
      </c>
      <c r="C260" s="37" t="s">
        <v>7174</v>
      </c>
      <c r="D260" s="37">
        <v>131763448</v>
      </c>
      <c r="E260" s="37" t="e">
        <f>+VLOOKUP(D260,[5]DATOS!$D$2:$D$590,1,0)</f>
        <v>#N/A</v>
      </c>
      <c r="F260" s="37">
        <v>0</v>
      </c>
      <c r="G260" s="37">
        <v>0</v>
      </c>
      <c r="H260" s="80">
        <v>0</v>
      </c>
      <c r="I260" s="80">
        <v>0</v>
      </c>
      <c r="J260" s="152">
        <v>0</v>
      </c>
      <c r="K260" s="80">
        <v>0</v>
      </c>
      <c r="L260" s="80">
        <v>0</v>
      </c>
      <c r="M260" s="80">
        <v>0</v>
      </c>
    </row>
    <row r="261" spans="1:13" hidden="1">
      <c r="A261" s="37">
        <v>253</v>
      </c>
      <c r="B261" s="105" t="s">
        <v>2464</v>
      </c>
      <c r="C261" s="37">
        <v>130381216</v>
      </c>
      <c r="D261" s="37">
        <v>130381216</v>
      </c>
      <c r="E261" s="37" t="e">
        <f>+VLOOKUP(D261,[5]DATOS!$D$2:$D$590,1,0)</f>
        <v>#N/A</v>
      </c>
      <c r="F261" s="37">
        <v>6</v>
      </c>
      <c r="G261" s="37">
        <v>371</v>
      </c>
      <c r="H261" s="80">
        <v>1566691.04</v>
      </c>
      <c r="I261" s="80">
        <v>98686.359999999986</v>
      </c>
      <c r="J261" s="152">
        <v>1665377.4000000001</v>
      </c>
      <c r="K261" s="80">
        <f>+ROUND(J261*0.2,2)</f>
        <v>333075.48</v>
      </c>
      <c r="L261" s="80">
        <f>+ROUND(J261*0.01,2)</f>
        <v>16653.77</v>
      </c>
      <c r="M261" s="80">
        <f>+ROUND(K261*0.01,2)</f>
        <v>3330.75</v>
      </c>
    </row>
    <row r="262" spans="1:13" hidden="1">
      <c r="A262" s="37">
        <v>254</v>
      </c>
      <c r="B262" s="160" t="s">
        <v>4711</v>
      </c>
      <c r="C262" s="37" t="s">
        <v>7175</v>
      </c>
      <c r="D262" s="37">
        <v>131709232</v>
      </c>
      <c r="E262" s="37" t="e">
        <f>+VLOOKUP(D262,[5]DATOS!$D$2:$D$590,1,0)</f>
        <v>#N/A</v>
      </c>
      <c r="F262" s="37">
        <v>0</v>
      </c>
      <c r="G262" s="37">
        <v>0</v>
      </c>
      <c r="H262" s="80">
        <v>0</v>
      </c>
      <c r="I262" s="80">
        <v>0</v>
      </c>
      <c r="J262" s="152">
        <v>0</v>
      </c>
      <c r="K262" s="80">
        <v>0</v>
      </c>
      <c r="L262" s="80">
        <v>0</v>
      </c>
      <c r="M262" s="80">
        <v>0</v>
      </c>
    </row>
    <row r="263" spans="1:13" hidden="1">
      <c r="A263" s="37">
        <v>255</v>
      </c>
      <c r="B263" s="106" t="s">
        <v>4715</v>
      </c>
      <c r="C263" s="37">
        <v>132217926</v>
      </c>
      <c r="D263" s="37">
        <v>132217926</v>
      </c>
      <c r="E263" s="37" t="e">
        <f>+VLOOKUP(D263,[5]DATOS!$D$2:$D$590,1,0)</f>
        <v>#N/A</v>
      </c>
      <c r="F263" s="37">
        <v>0</v>
      </c>
      <c r="G263" s="37">
        <v>0</v>
      </c>
      <c r="H263" s="80">
        <v>0</v>
      </c>
      <c r="I263" s="80">
        <v>0</v>
      </c>
      <c r="J263" s="152">
        <v>0</v>
      </c>
      <c r="K263" s="80">
        <v>0</v>
      </c>
      <c r="L263" s="80">
        <v>0</v>
      </c>
      <c r="M263" s="80">
        <v>0</v>
      </c>
    </row>
    <row r="264" spans="1:13" hidden="1">
      <c r="A264" s="37">
        <v>256</v>
      </c>
      <c r="B264" s="105" t="s">
        <v>3512</v>
      </c>
      <c r="C264" s="37">
        <v>132296303</v>
      </c>
      <c r="D264" s="37">
        <v>132296303</v>
      </c>
      <c r="E264" s="37" t="e">
        <f>+VLOOKUP(D264,[5]DATOS!$D$2:$D$590,1,0)</f>
        <v>#N/A</v>
      </c>
      <c r="F264" s="37">
        <v>1</v>
      </c>
      <c r="G264" s="37">
        <v>193</v>
      </c>
      <c r="H264" s="80">
        <v>889637.94</v>
      </c>
      <c r="I264" s="80">
        <v>74913.66</v>
      </c>
      <c r="J264" s="152">
        <v>964551.6</v>
      </c>
      <c r="K264" s="80">
        <f>+ROUND(J264*0.2,2)</f>
        <v>192910.32</v>
      </c>
      <c r="L264" s="80">
        <f>+ROUND(J264*0.01,2)</f>
        <v>9645.52</v>
      </c>
      <c r="M264" s="80">
        <f>+ROUND(K264*0.01,2)</f>
        <v>1929.1</v>
      </c>
    </row>
    <row r="265" spans="1:13" hidden="1">
      <c r="A265" s="37">
        <v>257</v>
      </c>
      <c r="B265" s="160" t="s">
        <v>4722</v>
      </c>
      <c r="C265" s="37" t="s">
        <v>7176</v>
      </c>
      <c r="D265" s="37">
        <v>1001116266</v>
      </c>
      <c r="E265" s="37" t="e">
        <f>+VLOOKUP(D265,[5]DATOS!$D$2:$D$590,1,0)</f>
        <v>#N/A</v>
      </c>
      <c r="F265" s="37">
        <v>0</v>
      </c>
      <c r="G265" s="37">
        <v>0</v>
      </c>
      <c r="H265" s="80">
        <v>0</v>
      </c>
      <c r="I265" s="80">
        <v>0</v>
      </c>
      <c r="J265" s="152">
        <v>0</v>
      </c>
      <c r="K265" s="80">
        <v>0</v>
      </c>
      <c r="L265" s="80">
        <v>0</v>
      </c>
      <c r="M265" s="80">
        <v>0</v>
      </c>
    </row>
    <row r="266" spans="1:13" hidden="1">
      <c r="A266" s="37">
        <v>258</v>
      </c>
      <c r="B266" s="105" t="s">
        <v>1578</v>
      </c>
      <c r="C266" s="37">
        <v>10700011751</v>
      </c>
      <c r="D266" s="37">
        <v>10700011751</v>
      </c>
      <c r="E266" s="37" t="e">
        <f>+VLOOKUP(D266,[5]DATOS!$D$2:$D$590,1,0)</f>
        <v>#N/A</v>
      </c>
      <c r="F266" s="37">
        <v>1</v>
      </c>
      <c r="G266" s="37">
        <v>267</v>
      </c>
      <c r="H266" s="80">
        <v>1212850.1500000001</v>
      </c>
      <c r="I266" s="80">
        <v>100752.65</v>
      </c>
      <c r="J266" s="152">
        <v>1313602.8</v>
      </c>
      <c r="K266" s="80">
        <f>+ROUND(J266*0.2,2)</f>
        <v>262720.56</v>
      </c>
      <c r="L266" s="80">
        <f t="shared" ref="L266:M269" si="34">+ROUND(J266*0.01,2)</f>
        <v>13136.03</v>
      </c>
      <c r="M266" s="80">
        <f t="shared" si="34"/>
        <v>2627.21</v>
      </c>
    </row>
    <row r="267" spans="1:13" hidden="1">
      <c r="A267" s="37">
        <v>259</v>
      </c>
      <c r="B267" s="105" t="s">
        <v>781</v>
      </c>
      <c r="C267" s="37">
        <v>108245606</v>
      </c>
      <c r="D267" s="37">
        <v>108245606</v>
      </c>
      <c r="E267" s="37" t="e">
        <f>+VLOOKUP(D267,[5]DATOS!$D$2:$D$590,1,0)</f>
        <v>#N/A</v>
      </c>
      <c r="F267" s="37">
        <v>1</v>
      </c>
      <c r="G267" s="37">
        <v>187</v>
      </c>
      <c r="H267" s="80">
        <v>998052.27</v>
      </c>
      <c r="I267" s="80">
        <v>54816.729999999989</v>
      </c>
      <c r="J267" s="152">
        <v>1052869</v>
      </c>
      <c r="K267" s="80">
        <f>+ROUND(J267*0.2,2)</f>
        <v>210573.8</v>
      </c>
      <c r="L267" s="80">
        <f t="shared" si="34"/>
        <v>10528.69</v>
      </c>
      <c r="M267" s="80">
        <f t="shared" si="34"/>
        <v>2105.7399999999998</v>
      </c>
    </row>
    <row r="268" spans="1:13" hidden="1">
      <c r="A268" s="37">
        <v>260</v>
      </c>
      <c r="B268" s="105" t="s">
        <v>1579</v>
      </c>
      <c r="C268" s="37">
        <v>13600054467</v>
      </c>
      <c r="D268" s="37">
        <v>13600054467</v>
      </c>
      <c r="E268" s="37" t="e">
        <f>+VLOOKUP(D268,[5]DATOS!$D$2:$D$590,1,0)</f>
        <v>#N/A</v>
      </c>
      <c r="F268" s="37">
        <v>6</v>
      </c>
      <c r="G268" s="37">
        <v>199</v>
      </c>
      <c r="H268" s="80">
        <v>1003352.72</v>
      </c>
      <c r="I268" s="80">
        <v>90861.68</v>
      </c>
      <c r="J268" s="152">
        <v>1094214.3999999999</v>
      </c>
      <c r="K268" s="80">
        <f>+ROUND(J268*0.2,2)</f>
        <v>218842.88</v>
      </c>
      <c r="L268" s="80">
        <f t="shared" si="34"/>
        <v>10942.14</v>
      </c>
      <c r="M268" s="80">
        <f t="shared" si="34"/>
        <v>2188.4299999999998</v>
      </c>
    </row>
    <row r="269" spans="1:13" hidden="1">
      <c r="A269" s="37">
        <v>261</v>
      </c>
      <c r="B269" s="105" t="s">
        <v>2476</v>
      </c>
      <c r="C269" s="37">
        <v>131269737</v>
      </c>
      <c r="D269" s="37">
        <v>131269737</v>
      </c>
      <c r="E269" s="37" t="e">
        <f>+VLOOKUP(D269,[5]DATOS!$D$2:$D$590,1,0)</f>
        <v>#N/A</v>
      </c>
      <c r="F269" s="37">
        <v>2</v>
      </c>
      <c r="G269" s="37">
        <v>289</v>
      </c>
      <c r="H269" s="80">
        <v>1655171.4799999997</v>
      </c>
      <c r="I269" s="80">
        <v>146734.92000000001</v>
      </c>
      <c r="J269" s="152">
        <v>1801906.3999999997</v>
      </c>
      <c r="K269" s="80">
        <f>+ROUND(J269*0.2,2)</f>
        <v>360381.28</v>
      </c>
      <c r="L269" s="80">
        <f t="shared" si="34"/>
        <v>18019.060000000001</v>
      </c>
      <c r="M269" s="80">
        <f t="shared" si="34"/>
        <v>3603.81</v>
      </c>
    </row>
    <row r="270" spans="1:13" hidden="1">
      <c r="A270" s="37">
        <v>262</v>
      </c>
      <c r="B270" s="160" t="s">
        <v>4734</v>
      </c>
      <c r="C270" s="37" t="s">
        <v>4735</v>
      </c>
      <c r="D270" s="37">
        <v>22300468760</v>
      </c>
      <c r="E270" s="37" t="e">
        <f>+VLOOKUP(D270,[5]DATOS!$D$2:$D$590,1,0)</f>
        <v>#N/A</v>
      </c>
      <c r="F270" s="37">
        <v>0</v>
      </c>
      <c r="G270" s="37">
        <v>0</v>
      </c>
      <c r="H270" s="80">
        <v>0</v>
      </c>
      <c r="I270" s="80">
        <v>0</v>
      </c>
      <c r="J270" s="152">
        <v>0</v>
      </c>
      <c r="K270" s="80">
        <v>0</v>
      </c>
      <c r="L270" s="80">
        <v>0</v>
      </c>
      <c r="M270" s="80">
        <v>0</v>
      </c>
    </row>
    <row r="271" spans="1:13" hidden="1">
      <c r="A271" s="37">
        <v>263</v>
      </c>
      <c r="B271" s="105" t="s">
        <v>1594</v>
      </c>
      <c r="C271" s="37">
        <v>4900074610</v>
      </c>
      <c r="D271" s="37">
        <v>4900074610</v>
      </c>
      <c r="E271" s="37" t="e">
        <f>+VLOOKUP(D271,[5]DATOS!$D$2:$D$590,1,0)</f>
        <v>#N/A</v>
      </c>
      <c r="F271" s="37">
        <v>2</v>
      </c>
      <c r="G271" s="37">
        <v>179</v>
      </c>
      <c r="H271" s="80">
        <v>848523.84</v>
      </c>
      <c r="I271" s="80">
        <v>73647.760000000009</v>
      </c>
      <c r="J271" s="152">
        <v>922171.6</v>
      </c>
      <c r="K271" s="80">
        <f>+ROUND(J271*0.2,2)</f>
        <v>184434.32</v>
      </c>
      <c r="L271" s="80">
        <f>+ROUND(J271*0.01,2)</f>
        <v>9221.7199999999993</v>
      </c>
      <c r="M271" s="80">
        <f>+ROUND(K271*0.01,2)</f>
        <v>1844.34</v>
      </c>
    </row>
    <row r="272" spans="1:13" hidden="1">
      <c r="A272" s="37">
        <v>264</v>
      </c>
      <c r="B272" s="160" t="s">
        <v>4738</v>
      </c>
      <c r="C272" s="37" t="s">
        <v>4739</v>
      </c>
      <c r="D272" s="37">
        <v>7600008101</v>
      </c>
      <c r="E272" s="37" t="e">
        <f>+VLOOKUP(D272,[5]DATOS!$D$2:$D$590,1,0)</f>
        <v>#N/A</v>
      </c>
      <c r="F272" s="37">
        <v>0</v>
      </c>
      <c r="G272" s="37">
        <v>0</v>
      </c>
      <c r="H272" s="80">
        <v>0</v>
      </c>
      <c r="I272" s="80">
        <v>0</v>
      </c>
      <c r="J272" s="152">
        <v>0</v>
      </c>
      <c r="K272" s="80">
        <v>0</v>
      </c>
      <c r="L272" s="80">
        <v>0</v>
      </c>
      <c r="M272" s="80">
        <v>0</v>
      </c>
    </row>
    <row r="273" spans="1:13" hidden="1">
      <c r="A273" s="37">
        <v>265</v>
      </c>
      <c r="B273" s="105" t="s">
        <v>2490</v>
      </c>
      <c r="C273" s="37">
        <v>131046983</v>
      </c>
      <c r="D273" s="37">
        <v>131046983</v>
      </c>
      <c r="E273" s="37" t="e">
        <f>+VLOOKUP(D273,[5]DATOS!$D$2:$D$590,1,0)</f>
        <v>#N/A</v>
      </c>
      <c r="F273" s="37">
        <v>8</v>
      </c>
      <c r="G273" s="37">
        <v>301</v>
      </c>
      <c r="H273" s="80">
        <v>1660399.59</v>
      </c>
      <c r="I273" s="80">
        <v>96649.409999999989</v>
      </c>
      <c r="J273" s="152">
        <v>1757049</v>
      </c>
      <c r="K273" s="80">
        <f>+ROUND(J273*0.2,2)</f>
        <v>351409.8</v>
      </c>
      <c r="L273" s="80">
        <f>+ROUND(J273*0.01,2)</f>
        <v>17570.490000000002</v>
      </c>
      <c r="M273" s="80">
        <f>+ROUND(K273*0.01,2)</f>
        <v>3514.1</v>
      </c>
    </row>
    <row r="274" spans="1:13" hidden="1">
      <c r="A274" s="37">
        <v>266</v>
      </c>
      <c r="B274" s="160" t="s">
        <v>4744</v>
      </c>
      <c r="C274" s="37" t="s">
        <v>4745</v>
      </c>
      <c r="D274" s="37">
        <v>40249450632</v>
      </c>
      <c r="E274" s="37" t="e">
        <f>+VLOOKUP(D274,[5]DATOS!$D$2:$D$590,1,0)</f>
        <v>#N/A</v>
      </c>
      <c r="F274" s="37">
        <v>0</v>
      </c>
      <c r="G274" s="37">
        <v>0</v>
      </c>
      <c r="H274" s="80">
        <v>0</v>
      </c>
      <c r="I274" s="80">
        <v>0</v>
      </c>
      <c r="J274" s="152">
        <v>0</v>
      </c>
      <c r="K274" s="80">
        <v>0</v>
      </c>
      <c r="L274" s="80">
        <v>0</v>
      </c>
      <c r="M274" s="80">
        <v>0</v>
      </c>
    </row>
    <row r="275" spans="1:13" hidden="1">
      <c r="A275" s="37">
        <v>267</v>
      </c>
      <c r="B275" s="105" t="s">
        <v>1601</v>
      </c>
      <c r="C275" s="37">
        <v>5100148740</v>
      </c>
      <c r="D275" s="37">
        <v>5100148740</v>
      </c>
      <c r="E275" s="37" t="e">
        <f>+VLOOKUP(D275,[5]DATOS!$D$2:$D$590,1,0)</f>
        <v>#N/A</v>
      </c>
      <c r="F275" s="37">
        <v>2</v>
      </c>
      <c r="G275" s="37">
        <v>230</v>
      </c>
      <c r="H275" s="80">
        <v>1077988.3700000001</v>
      </c>
      <c r="I275" s="80">
        <v>92884.43</v>
      </c>
      <c r="J275" s="152">
        <v>1170872.8</v>
      </c>
      <c r="K275" s="80">
        <f>+ROUND(J275*0.2,2)</f>
        <v>234174.56</v>
      </c>
      <c r="L275" s="80">
        <f>+ROUND(J275*0.01,2)</f>
        <v>11708.73</v>
      </c>
      <c r="M275" s="80">
        <f>+ROUND(K275*0.01,2)</f>
        <v>2341.75</v>
      </c>
    </row>
    <row r="276" spans="1:13" hidden="1">
      <c r="A276" s="37">
        <v>268</v>
      </c>
      <c r="B276" s="105" t="s">
        <v>1614</v>
      </c>
      <c r="C276" s="37">
        <v>103810743</v>
      </c>
      <c r="D276" s="37">
        <v>103810743</v>
      </c>
      <c r="E276" s="37" t="e">
        <f>+VLOOKUP(D276,[5]DATOS!$D$2:$D$590,1,0)</f>
        <v>#N/A</v>
      </c>
      <c r="F276" s="37">
        <v>2</v>
      </c>
      <c r="G276" s="37">
        <v>186</v>
      </c>
      <c r="H276" s="80">
        <v>873378.61999999988</v>
      </c>
      <c r="I276" s="80">
        <v>75260.580000000016</v>
      </c>
      <c r="J276" s="152">
        <v>948639.2</v>
      </c>
      <c r="K276" s="80">
        <f>+ROUND(J276*0.2,2)</f>
        <v>189727.84</v>
      </c>
      <c r="L276" s="80">
        <f>+ROUND(J276*0.01,2)</f>
        <v>9486.39</v>
      </c>
      <c r="M276" s="80">
        <f>+ROUND(K276*0.01,2)</f>
        <v>1897.28</v>
      </c>
    </row>
    <row r="277" spans="1:13" hidden="1">
      <c r="A277" s="37">
        <v>269</v>
      </c>
      <c r="B277" s="160" t="s">
        <v>4751</v>
      </c>
      <c r="C277" s="37" t="s">
        <v>4752</v>
      </c>
      <c r="D277" s="37">
        <v>40213016435</v>
      </c>
      <c r="E277" s="37" t="e">
        <f>+VLOOKUP(D277,[5]DATOS!$D$2:$D$590,1,0)</f>
        <v>#N/A</v>
      </c>
      <c r="F277" s="37">
        <v>0</v>
      </c>
      <c r="G277" s="37">
        <v>0</v>
      </c>
      <c r="H277" s="80">
        <v>0</v>
      </c>
      <c r="I277" s="80">
        <v>0</v>
      </c>
      <c r="J277" s="152">
        <v>0</v>
      </c>
      <c r="K277" s="80">
        <v>0</v>
      </c>
      <c r="L277" s="80">
        <v>0</v>
      </c>
      <c r="M277" s="80">
        <v>0</v>
      </c>
    </row>
    <row r="278" spans="1:13" hidden="1">
      <c r="A278" s="37">
        <v>270</v>
      </c>
      <c r="B278" s="106" t="s">
        <v>4754</v>
      </c>
      <c r="C278" s="37">
        <v>2500380445</v>
      </c>
      <c r="D278" s="37">
        <v>2500380445</v>
      </c>
      <c r="E278" s="37" t="e">
        <f>+VLOOKUP(D278,[5]DATOS!$D$2:$D$590,1,0)</f>
        <v>#N/A</v>
      </c>
      <c r="F278" s="37">
        <v>0</v>
      </c>
      <c r="G278" s="37">
        <v>0</v>
      </c>
      <c r="H278" s="80">
        <v>0</v>
      </c>
      <c r="I278" s="80">
        <v>0</v>
      </c>
      <c r="J278" s="152">
        <v>0</v>
      </c>
      <c r="K278" s="80">
        <v>0</v>
      </c>
      <c r="L278" s="80">
        <v>0</v>
      </c>
      <c r="M278" s="80">
        <v>0</v>
      </c>
    </row>
    <row r="279" spans="1:13" hidden="1">
      <c r="A279" s="37">
        <v>271</v>
      </c>
      <c r="B279" s="160" t="s">
        <v>4757</v>
      </c>
      <c r="C279" s="37" t="s">
        <v>4758</v>
      </c>
      <c r="D279" s="37">
        <v>7900169181</v>
      </c>
      <c r="E279" s="37" t="e">
        <f>+VLOOKUP(D279,[5]DATOS!$D$2:$D$590,1,0)</f>
        <v>#N/A</v>
      </c>
      <c r="F279" s="37">
        <v>0</v>
      </c>
      <c r="G279" s="37">
        <v>0</v>
      </c>
      <c r="H279" s="80">
        <v>0</v>
      </c>
      <c r="I279" s="80">
        <v>0</v>
      </c>
      <c r="J279" s="152">
        <v>0</v>
      </c>
      <c r="K279" s="80">
        <v>0</v>
      </c>
      <c r="L279" s="80">
        <v>0</v>
      </c>
      <c r="M279" s="80">
        <v>0</v>
      </c>
    </row>
    <row r="280" spans="1:13" hidden="1">
      <c r="A280" s="37">
        <v>272</v>
      </c>
      <c r="B280" s="105" t="s">
        <v>3521</v>
      </c>
      <c r="C280" s="37">
        <v>132079434</v>
      </c>
      <c r="D280" s="37">
        <v>132079434</v>
      </c>
      <c r="E280" s="37" t="e">
        <f>+VLOOKUP(D280,[5]DATOS!$D$2:$D$590,1,0)</f>
        <v>#N/A</v>
      </c>
      <c r="F280" s="37">
        <v>1</v>
      </c>
      <c r="G280" s="37">
        <v>256</v>
      </c>
      <c r="H280" s="80">
        <v>1175612.01</v>
      </c>
      <c r="I280" s="80">
        <v>99101.59</v>
      </c>
      <c r="J280" s="152">
        <v>1274713.6000000001</v>
      </c>
      <c r="K280" s="80">
        <f>+ROUND(J280*0.2,2)</f>
        <v>254942.72</v>
      </c>
      <c r="L280" s="80">
        <f>+ROUND(J280*0.01,2)</f>
        <v>12747.14</v>
      </c>
      <c r="M280" s="80">
        <f>+ROUND(K280*0.01,2)</f>
        <v>2549.4299999999998</v>
      </c>
    </row>
    <row r="281" spans="1:13" hidden="1">
      <c r="A281" s="37">
        <v>273</v>
      </c>
      <c r="B281" s="105" t="s">
        <v>3522</v>
      </c>
      <c r="C281" s="37">
        <v>132262336</v>
      </c>
      <c r="D281" s="37">
        <v>132262336</v>
      </c>
      <c r="E281" s="37" t="e">
        <f>+VLOOKUP(D281,[5]DATOS!$D$2:$D$590,1,0)</f>
        <v>#N/A</v>
      </c>
      <c r="F281" s="37">
        <v>1</v>
      </c>
      <c r="G281" s="37">
        <v>252</v>
      </c>
      <c r="H281" s="80">
        <v>1148963.1600000001</v>
      </c>
      <c r="I281" s="80">
        <v>95168.439999999988</v>
      </c>
      <c r="J281" s="152">
        <v>1244131.6000000001</v>
      </c>
      <c r="K281" s="80">
        <f>+ROUND(J281*0.2,2)</f>
        <v>248826.32</v>
      </c>
      <c r="L281" s="80">
        <f>+ROUND(J281*0.01,2)</f>
        <v>12441.32</v>
      </c>
      <c r="M281" s="80">
        <f>+ROUND(K281*0.01,2)</f>
        <v>2488.2600000000002</v>
      </c>
    </row>
    <row r="282" spans="1:13">
      <c r="A282" s="37">
        <v>274</v>
      </c>
      <c r="B282" s="160" t="s">
        <v>4765</v>
      </c>
      <c r="C282" s="37" t="s">
        <v>4766</v>
      </c>
      <c r="D282" s="37">
        <v>1001034808</v>
      </c>
      <c r="E282" s="37" t="e">
        <f>+VLOOKUP(D282,[5]DATOS!$D$2:$D$590,1,0)</f>
        <v>#N/A</v>
      </c>
      <c r="F282" s="37">
        <v>0</v>
      </c>
      <c r="G282" s="37">
        <v>0</v>
      </c>
      <c r="H282" s="80">
        <v>0</v>
      </c>
      <c r="I282" s="80">
        <v>0</v>
      </c>
      <c r="J282" s="152">
        <v>0</v>
      </c>
      <c r="K282" s="80">
        <v>0</v>
      </c>
      <c r="L282" s="80">
        <v>0</v>
      </c>
      <c r="M282" s="80">
        <v>0</v>
      </c>
    </row>
    <row r="283" spans="1:13" hidden="1">
      <c r="A283" s="37">
        <v>275</v>
      </c>
      <c r="B283" s="105" t="s">
        <v>1627</v>
      </c>
      <c r="C283" s="37">
        <v>10600057086</v>
      </c>
      <c r="D283" s="37">
        <v>10600057086</v>
      </c>
      <c r="E283" s="37" t="e">
        <f>+VLOOKUP(D283,[5]DATOS!$D$2:$D$590,1,0)</f>
        <v>#N/A</v>
      </c>
      <c r="F283" s="37">
        <v>3</v>
      </c>
      <c r="G283" s="37">
        <v>289</v>
      </c>
      <c r="H283" s="80">
        <v>1361156.0200000003</v>
      </c>
      <c r="I283" s="80">
        <v>118083.17999999998</v>
      </c>
      <c r="J283" s="152">
        <v>1479239.2000000002</v>
      </c>
      <c r="K283" s="80">
        <f>+ROUND(J283*0.2,2)</f>
        <v>295847.84000000003</v>
      </c>
      <c r="L283" s="80">
        <f>+ROUND(J283*0.01,2)</f>
        <v>14792.39</v>
      </c>
      <c r="M283" s="80">
        <f>+ROUND(K283*0.01,2)</f>
        <v>2958.48</v>
      </c>
    </row>
    <row r="284" spans="1:13" hidden="1">
      <c r="A284" s="37">
        <v>276</v>
      </c>
      <c r="B284" s="160" t="s">
        <v>4769</v>
      </c>
      <c r="C284" s="37" t="s">
        <v>4770</v>
      </c>
      <c r="D284" s="37">
        <v>1000583417</v>
      </c>
      <c r="E284" s="37" t="e">
        <f>+VLOOKUP(D284,[5]DATOS!$D$2:$D$590,1,0)</f>
        <v>#N/A</v>
      </c>
      <c r="F284" s="37">
        <v>0</v>
      </c>
      <c r="G284" s="37">
        <v>0</v>
      </c>
      <c r="H284" s="80">
        <v>0</v>
      </c>
      <c r="I284" s="80">
        <v>0</v>
      </c>
      <c r="J284" s="152">
        <v>0</v>
      </c>
      <c r="K284" s="80">
        <v>0</v>
      </c>
      <c r="L284" s="80">
        <v>0</v>
      </c>
      <c r="M284" s="80">
        <v>0</v>
      </c>
    </row>
    <row r="285" spans="1:13" hidden="1">
      <c r="A285" s="37">
        <v>277</v>
      </c>
      <c r="B285" s="160" t="s">
        <v>4772</v>
      </c>
      <c r="C285" s="37" t="s">
        <v>4773</v>
      </c>
      <c r="D285" s="37">
        <v>1000200061</v>
      </c>
      <c r="E285" s="37" t="e">
        <f>+VLOOKUP(D285,[5]DATOS!$D$2:$D$590,1,0)</f>
        <v>#N/A</v>
      </c>
      <c r="F285" s="37">
        <v>0</v>
      </c>
      <c r="G285" s="37">
        <v>0</v>
      </c>
      <c r="H285" s="80">
        <v>0</v>
      </c>
      <c r="I285" s="80">
        <v>0</v>
      </c>
      <c r="J285" s="152">
        <v>0</v>
      </c>
      <c r="K285" s="80">
        <v>0</v>
      </c>
      <c r="L285" s="80">
        <v>0</v>
      </c>
      <c r="M285" s="80">
        <v>0</v>
      </c>
    </row>
    <row r="286" spans="1:13" hidden="1">
      <c r="A286" s="37">
        <v>278</v>
      </c>
      <c r="B286" s="105" t="s">
        <v>800</v>
      </c>
      <c r="C286" s="37">
        <v>1800028647</v>
      </c>
      <c r="D286" s="37">
        <v>1800028647</v>
      </c>
      <c r="E286" s="37" t="e">
        <f>+VLOOKUP(D286,[5]DATOS!$D$2:$D$590,1,0)</f>
        <v>#N/A</v>
      </c>
      <c r="F286" s="37">
        <v>1</v>
      </c>
      <c r="G286" s="37">
        <v>254</v>
      </c>
      <c r="H286" s="80">
        <v>1348721.66</v>
      </c>
      <c r="I286" s="80">
        <v>73265.740000000005</v>
      </c>
      <c r="J286" s="152">
        <v>1421987.4</v>
      </c>
      <c r="K286" s="80">
        <f>+ROUND(J286*0.2,2)</f>
        <v>284397.48</v>
      </c>
      <c r="L286" s="80">
        <f>+ROUND(J286*0.01,2)</f>
        <v>14219.87</v>
      </c>
      <c r="M286" s="80">
        <f>+ROUND(K286*0.01,2)</f>
        <v>2843.97</v>
      </c>
    </row>
    <row r="287" spans="1:13" hidden="1">
      <c r="A287" s="37">
        <v>279</v>
      </c>
      <c r="B287" s="105" t="s">
        <v>1639</v>
      </c>
      <c r="C287" s="37">
        <v>13800059068</v>
      </c>
      <c r="D287" s="37">
        <v>13800059068</v>
      </c>
      <c r="E287" s="37" t="e">
        <f>+VLOOKUP(D287,[5]DATOS!$D$2:$D$590,1,0)</f>
        <v>#N/A</v>
      </c>
      <c r="F287" s="37">
        <v>1</v>
      </c>
      <c r="G287" s="37">
        <v>292</v>
      </c>
      <c r="H287" s="80">
        <v>1342383.0799999996</v>
      </c>
      <c r="I287" s="80">
        <v>113555.31999999999</v>
      </c>
      <c r="J287" s="152">
        <v>1455938.3999999997</v>
      </c>
      <c r="K287" s="80">
        <f>+ROUND(J287*0.2,2)</f>
        <v>291187.68</v>
      </c>
      <c r="L287" s="80">
        <f>+ROUND(J287*0.01,2)</f>
        <v>14559.38</v>
      </c>
      <c r="M287" s="80">
        <f>+ROUND(K287*0.01,2)</f>
        <v>2911.88</v>
      </c>
    </row>
    <row r="288" spans="1:13" hidden="1">
      <c r="A288" s="37">
        <v>280</v>
      </c>
      <c r="B288" s="160" t="s">
        <v>4779</v>
      </c>
      <c r="C288" s="37" t="s">
        <v>4780</v>
      </c>
      <c r="D288" s="37">
        <v>6900091064</v>
      </c>
      <c r="E288" s="37" t="e">
        <f>+VLOOKUP(D288,[5]DATOS!$D$2:$D$590,1,0)</f>
        <v>#N/A</v>
      </c>
      <c r="F288" s="37">
        <v>0</v>
      </c>
      <c r="G288" s="37">
        <v>0</v>
      </c>
      <c r="H288" s="80">
        <v>0</v>
      </c>
      <c r="I288" s="80">
        <v>0</v>
      </c>
      <c r="J288" s="152">
        <v>0</v>
      </c>
      <c r="K288" s="80">
        <v>0</v>
      </c>
      <c r="L288" s="80">
        <v>0</v>
      </c>
      <c r="M288" s="80">
        <v>0</v>
      </c>
    </row>
    <row r="289" spans="1:13" hidden="1">
      <c r="A289" s="37">
        <v>281</v>
      </c>
      <c r="B289" s="105" t="s">
        <v>3523</v>
      </c>
      <c r="C289" s="37">
        <v>131702432</v>
      </c>
      <c r="D289" s="37">
        <v>131702432</v>
      </c>
      <c r="E289" s="37" t="e">
        <f>+VLOOKUP(D289,[5]DATOS!$D$2:$D$590,1,0)</f>
        <v>#N/A</v>
      </c>
      <c r="F289" s="37">
        <v>1</v>
      </c>
      <c r="G289" s="37">
        <v>318</v>
      </c>
      <c r="H289" s="80">
        <v>1454799.59</v>
      </c>
      <c r="I289" s="80">
        <v>121571.20999999999</v>
      </c>
      <c r="J289" s="152">
        <v>1576370.8</v>
      </c>
      <c r="K289" s="80">
        <f>+ROUND(J289*0.2,2)</f>
        <v>315274.15999999997</v>
      </c>
      <c r="L289" s="80">
        <f>+ROUND(J289*0.01,2)</f>
        <v>15763.71</v>
      </c>
      <c r="M289" s="80">
        <f>+ROUND(K289*0.01,2)</f>
        <v>3152.74</v>
      </c>
    </row>
    <row r="290" spans="1:13" hidden="1">
      <c r="A290" s="37">
        <v>282</v>
      </c>
      <c r="B290" s="105" t="s">
        <v>3534</v>
      </c>
      <c r="C290" s="37">
        <v>132221397</v>
      </c>
      <c r="D290" s="37">
        <v>132221397</v>
      </c>
      <c r="E290" s="37" t="e">
        <f>+VLOOKUP(D290,[5]DATOS!$D$2:$D$590,1,0)</f>
        <v>#N/A</v>
      </c>
      <c r="F290" s="37">
        <v>3</v>
      </c>
      <c r="G290" s="37">
        <v>268</v>
      </c>
      <c r="H290" s="80">
        <v>1277445.0799999996</v>
      </c>
      <c r="I290" s="80">
        <v>112282.12</v>
      </c>
      <c r="J290" s="152">
        <v>1389727.1999999997</v>
      </c>
      <c r="K290" s="80">
        <f>+ROUND(J290*0.2,2)</f>
        <v>277945.44</v>
      </c>
      <c r="L290" s="80">
        <f>+ROUND(J290*0.01,2)</f>
        <v>13897.27</v>
      </c>
      <c r="M290" s="80">
        <f>+ROUND(K290*0.01,2)</f>
        <v>2779.45</v>
      </c>
    </row>
    <row r="291" spans="1:13" hidden="1">
      <c r="A291" s="37">
        <v>283</v>
      </c>
      <c r="B291" s="160" t="s">
        <v>4788</v>
      </c>
      <c r="C291" s="37" t="s">
        <v>4789</v>
      </c>
      <c r="D291" s="37">
        <v>7600049816</v>
      </c>
      <c r="E291" s="37" t="e">
        <f>+VLOOKUP(D291,[5]DATOS!$D$2:$D$590,1,0)</f>
        <v>#N/A</v>
      </c>
      <c r="F291" s="37">
        <v>0</v>
      </c>
      <c r="G291" s="37">
        <v>0</v>
      </c>
      <c r="H291" s="80">
        <v>0</v>
      </c>
      <c r="I291" s="80">
        <v>0</v>
      </c>
      <c r="J291" s="152">
        <v>0</v>
      </c>
      <c r="K291" s="80">
        <v>0</v>
      </c>
      <c r="L291" s="80">
        <v>0</v>
      </c>
      <c r="M291" s="80">
        <v>0</v>
      </c>
    </row>
    <row r="292" spans="1:13" hidden="1">
      <c r="A292" s="37">
        <v>284</v>
      </c>
      <c r="B292" s="105" t="s">
        <v>2500</v>
      </c>
      <c r="C292" s="37">
        <v>130276072</v>
      </c>
      <c r="D292" s="37">
        <v>130276072</v>
      </c>
      <c r="E292" s="37" t="e">
        <f>+VLOOKUP(D292,[5]DATOS!$D$2:$D$590,1,0)</f>
        <v>#N/A</v>
      </c>
      <c r="F292" s="37">
        <v>5</v>
      </c>
      <c r="G292" s="37">
        <v>311</v>
      </c>
      <c r="H292" s="80">
        <v>1761106.79</v>
      </c>
      <c r="I292" s="80">
        <v>138326.81</v>
      </c>
      <c r="J292" s="152">
        <v>1899433.6</v>
      </c>
      <c r="K292" s="80">
        <f>+ROUND(J292*0.2,2)</f>
        <v>379886.72</v>
      </c>
      <c r="L292" s="80">
        <f>+ROUND(J292*0.01,2)</f>
        <v>18994.34</v>
      </c>
      <c r="M292" s="80">
        <f>+ROUND(K292*0.01,2)</f>
        <v>3798.87</v>
      </c>
    </row>
    <row r="293" spans="1:13" hidden="1">
      <c r="A293" s="37">
        <v>285</v>
      </c>
      <c r="B293" s="105" t="s">
        <v>1650</v>
      </c>
      <c r="C293" s="37">
        <v>106912009</v>
      </c>
      <c r="D293" s="37">
        <v>106912009</v>
      </c>
      <c r="E293" s="37" t="e">
        <f>+VLOOKUP(D293,[5]DATOS!$D$2:$D$590,1,0)</f>
        <v>#N/A</v>
      </c>
      <c r="F293" s="37">
        <v>7</v>
      </c>
      <c r="G293" s="37">
        <v>323</v>
      </c>
      <c r="H293" s="80">
        <v>1601484.5799999998</v>
      </c>
      <c r="I293" s="80">
        <v>144891.42000000001</v>
      </c>
      <c r="J293" s="152">
        <v>1746375.9999999998</v>
      </c>
      <c r="K293" s="80">
        <f>+ROUND(J293*0.2,2)</f>
        <v>349275.2</v>
      </c>
      <c r="L293" s="80">
        <f>+ROUND(J293*0.01,2)</f>
        <v>17463.759999999998</v>
      </c>
      <c r="M293" s="80">
        <f>+ROUND(K293*0.01,2)</f>
        <v>3492.75</v>
      </c>
    </row>
    <row r="294" spans="1:13" hidden="1">
      <c r="A294" s="37">
        <v>286</v>
      </c>
      <c r="B294" s="160" t="s">
        <v>4797</v>
      </c>
      <c r="C294" s="37" t="s">
        <v>4798</v>
      </c>
      <c r="D294" s="37">
        <v>40215307907</v>
      </c>
      <c r="E294" s="37" t="e">
        <f>+VLOOKUP(D294,[5]DATOS!$D$2:$D$590,1,0)</f>
        <v>#N/A</v>
      </c>
      <c r="F294" s="37">
        <v>0</v>
      </c>
      <c r="G294" s="37">
        <v>0</v>
      </c>
      <c r="H294" s="80">
        <v>0</v>
      </c>
      <c r="I294" s="80">
        <v>0</v>
      </c>
      <c r="J294" s="152">
        <v>0</v>
      </c>
      <c r="K294" s="80">
        <v>0</v>
      </c>
      <c r="L294" s="80">
        <v>0</v>
      </c>
      <c r="M294" s="80">
        <v>0</v>
      </c>
    </row>
    <row r="295" spans="1:13" hidden="1">
      <c r="A295" s="37">
        <v>287</v>
      </c>
      <c r="B295" s="105" t="s">
        <v>3541</v>
      </c>
      <c r="C295" s="37">
        <v>132235924</v>
      </c>
      <c r="D295" s="37">
        <v>132235924</v>
      </c>
      <c r="E295" s="37" t="e">
        <f>+VLOOKUP(D295,[5]DATOS!$D$2:$D$590,1,0)</f>
        <v>#N/A</v>
      </c>
      <c r="F295" s="37">
        <v>5</v>
      </c>
      <c r="G295" s="37">
        <v>313</v>
      </c>
      <c r="H295" s="80">
        <v>1496424.2</v>
      </c>
      <c r="I295" s="80">
        <v>130233.8</v>
      </c>
      <c r="J295" s="152">
        <v>1626658</v>
      </c>
      <c r="K295" s="80">
        <f>+ROUND(J295*0.2,2)</f>
        <v>325331.59999999998</v>
      </c>
      <c r="L295" s="80">
        <f>+ROUND(J295*0.01,2)</f>
        <v>16266.58</v>
      </c>
      <c r="M295" s="80">
        <f>+ROUND(K295*0.01,2)</f>
        <v>3253.32</v>
      </c>
    </row>
    <row r="296" spans="1:13" hidden="1">
      <c r="A296" s="37">
        <v>288</v>
      </c>
      <c r="B296" s="106" t="s">
        <v>4803</v>
      </c>
      <c r="C296" s="37">
        <v>131524941</v>
      </c>
      <c r="D296" s="37">
        <v>131524941</v>
      </c>
      <c r="E296" s="37" t="e">
        <f>+VLOOKUP(D296,[5]DATOS!$D$2:$D$590,1,0)</f>
        <v>#N/A</v>
      </c>
      <c r="F296" s="37">
        <v>0</v>
      </c>
      <c r="G296" s="37">
        <v>0</v>
      </c>
      <c r="H296" s="80">
        <v>0</v>
      </c>
      <c r="I296" s="80">
        <v>0</v>
      </c>
      <c r="J296" s="152">
        <v>0</v>
      </c>
      <c r="K296" s="80">
        <v>0</v>
      </c>
      <c r="L296" s="80">
        <v>0</v>
      </c>
      <c r="M296" s="80">
        <v>0</v>
      </c>
    </row>
    <row r="297" spans="1:13" hidden="1">
      <c r="A297" s="37">
        <v>289</v>
      </c>
      <c r="B297" s="160" t="s">
        <v>4807</v>
      </c>
      <c r="C297" s="37" t="s">
        <v>7177</v>
      </c>
      <c r="D297" s="37">
        <v>132318961</v>
      </c>
      <c r="E297" s="37" t="e">
        <f>+VLOOKUP(D297,[5]DATOS!$D$2:$D$590,1,0)</f>
        <v>#N/A</v>
      </c>
      <c r="F297" s="37">
        <v>0</v>
      </c>
      <c r="G297" s="37">
        <v>0</v>
      </c>
      <c r="H297" s="80">
        <v>0</v>
      </c>
      <c r="I297" s="80">
        <v>0</v>
      </c>
      <c r="J297" s="152">
        <v>0</v>
      </c>
      <c r="K297" s="80">
        <v>0</v>
      </c>
      <c r="L297" s="80">
        <v>0</v>
      </c>
      <c r="M297" s="80">
        <v>0</v>
      </c>
    </row>
    <row r="298" spans="1:13" hidden="1">
      <c r="A298" s="37">
        <v>290</v>
      </c>
      <c r="B298" s="105" t="s">
        <v>3551</v>
      </c>
      <c r="C298" s="37">
        <v>131345182</v>
      </c>
      <c r="D298" s="37">
        <v>131345182</v>
      </c>
      <c r="E298" s="37" t="e">
        <f>+VLOOKUP(D298,[5]DATOS!$D$2:$D$590,1,0)</f>
        <v>#N/A</v>
      </c>
      <c r="F298" s="37">
        <v>5</v>
      </c>
      <c r="G298" s="37">
        <v>342</v>
      </c>
      <c r="H298" s="80">
        <v>1627374.26</v>
      </c>
      <c r="I298" s="80">
        <v>141430.94</v>
      </c>
      <c r="J298" s="152">
        <v>1768805.2</v>
      </c>
      <c r="K298" s="80">
        <f>+ROUND(J298*0.2,2)</f>
        <v>353761.04</v>
      </c>
      <c r="L298" s="80">
        <f t="shared" ref="L298:M300" si="35">+ROUND(J298*0.01,2)</f>
        <v>17688.05</v>
      </c>
      <c r="M298" s="80">
        <f t="shared" si="35"/>
        <v>3537.61</v>
      </c>
    </row>
    <row r="299" spans="1:13" hidden="1">
      <c r="A299" s="37">
        <v>291</v>
      </c>
      <c r="B299" s="105" t="s">
        <v>2521</v>
      </c>
      <c r="C299" s="37">
        <v>132305592</v>
      </c>
      <c r="D299" s="37">
        <v>132305592</v>
      </c>
      <c r="E299" s="37" t="e">
        <f>+VLOOKUP(D299,[5]DATOS!$D$2:$D$590,1,0)</f>
        <v>#N/A</v>
      </c>
      <c r="F299" s="37">
        <v>1</v>
      </c>
      <c r="G299" s="37">
        <v>252</v>
      </c>
      <c r="H299" s="80">
        <v>1341268.26</v>
      </c>
      <c r="I299" s="80">
        <v>73265.740000000005</v>
      </c>
      <c r="J299" s="152">
        <v>1414534</v>
      </c>
      <c r="K299" s="80">
        <f>+ROUND(J299*0.2,2)</f>
        <v>282906.8</v>
      </c>
      <c r="L299" s="80">
        <f t="shared" si="35"/>
        <v>14145.34</v>
      </c>
      <c r="M299" s="80">
        <f t="shared" si="35"/>
        <v>2829.07</v>
      </c>
    </row>
    <row r="300" spans="1:13" hidden="1">
      <c r="A300" s="37">
        <v>292</v>
      </c>
      <c r="B300" s="105" t="s">
        <v>3562</v>
      </c>
      <c r="C300" s="37">
        <v>132213947</v>
      </c>
      <c r="D300" s="37">
        <v>132213947</v>
      </c>
      <c r="E300" s="37" t="e">
        <f>+VLOOKUP(D300,[5]DATOS!$D$2:$D$590,1,0)</f>
        <v>#N/A</v>
      </c>
      <c r="F300" s="37">
        <v>1</v>
      </c>
      <c r="G300" s="37">
        <v>259</v>
      </c>
      <c r="H300" s="80">
        <v>1189893.5000000002</v>
      </c>
      <c r="I300" s="80">
        <v>100119.69999999998</v>
      </c>
      <c r="J300" s="152">
        <v>1290013.2000000002</v>
      </c>
      <c r="K300" s="80">
        <f>+ROUND(J300*0.2,2)</f>
        <v>258002.64</v>
      </c>
      <c r="L300" s="80">
        <f t="shared" si="35"/>
        <v>12900.13</v>
      </c>
      <c r="M300" s="80">
        <f t="shared" si="35"/>
        <v>2580.0300000000002</v>
      </c>
    </row>
    <row r="301" spans="1:13" hidden="1">
      <c r="A301" s="37">
        <v>293</v>
      </c>
      <c r="B301" s="160" t="s">
        <v>4816</v>
      </c>
      <c r="C301" s="37" t="s">
        <v>7178</v>
      </c>
      <c r="D301" s="37">
        <v>131174418</v>
      </c>
      <c r="E301" s="37" t="e">
        <f>+VLOOKUP(D301,[5]DATOS!$D$2:$D$590,1,0)</f>
        <v>#N/A</v>
      </c>
      <c r="F301" s="37">
        <v>0</v>
      </c>
      <c r="G301" s="37">
        <v>0</v>
      </c>
      <c r="H301" s="80">
        <v>0</v>
      </c>
      <c r="I301" s="80">
        <v>0</v>
      </c>
      <c r="J301" s="152">
        <v>0</v>
      </c>
      <c r="K301" s="80">
        <v>0</v>
      </c>
      <c r="L301" s="80">
        <v>0</v>
      </c>
      <c r="M301" s="80">
        <v>0</v>
      </c>
    </row>
    <row r="302" spans="1:13" hidden="1">
      <c r="A302" s="37">
        <v>294</v>
      </c>
      <c r="B302" s="105" t="s">
        <v>3573</v>
      </c>
      <c r="C302" s="37">
        <v>132079282</v>
      </c>
      <c r="D302" s="37">
        <v>132079282</v>
      </c>
      <c r="E302" s="37" t="e">
        <f>+VLOOKUP(D302,[5]DATOS!$D$2:$D$590,1,0)</f>
        <v>#N/A</v>
      </c>
      <c r="F302" s="37">
        <v>4</v>
      </c>
      <c r="G302" s="37">
        <v>104</v>
      </c>
      <c r="H302" s="80">
        <v>562726.17000000004</v>
      </c>
      <c r="I302" s="80">
        <v>54708.630000000005</v>
      </c>
      <c r="J302" s="152">
        <v>617434.80000000005</v>
      </c>
      <c r="K302" s="80">
        <f>+ROUND(J302*0.2,2)</f>
        <v>123486.96</v>
      </c>
      <c r="L302" s="80">
        <f t="shared" ref="L302:M304" si="36">+ROUND(J302*0.01,2)</f>
        <v>6174.35</v>
      </c>
      <c r="M302" s="80">
        <f t="shared" si="36"/>
        <v>1234.8699999999999</v>
      </c>
    </row>
    <row r="303" spans="1:13" hidden="1">
      <c r="A303" s="37">
        <v>295</v>
      </c>
      <c r="B303" s="105" t="s">
        <v>814</v>
      </c>
      <c r="C303" s="37">
        <v>1000585677</v>
      </c>
      <c r="D303" s="37">
        <v>1000585677</v>
      </c>
      <c r="E303" s="37" t="e">
        <f>+VLOOKUP(D303,[5]DATOS!$D$2:$D$590,1,0)</f>
        <v>#N/A</v>
      </c>
      <c r="F303" s="37">
        <v>1</v>
      </c>
      <c r="G303" s="37">
        <v>442</v>
      </c>
      <c r="H303" s="80">
        <v>2343623.59</v>
      </c>
      <c r="I303" s="80">
        <v>127199.61</v>
      </c>
      <c r="J303" s="152">
        <v>2470823.1999999997</v>
      </c>
      <c r="K303" s="80">
        <f>+ROUND(J303*0.2,2)</f>
        <v>494164.64</v>
      </c>
      <c r="L303" s="80">
        <f t="shared" si="36"/>
        <v>24708.23</v>
      </c>
      <c r="M303" s="80">
        <f t="shared" si="36"/>
        <v>4941.6499999999996</v>
      </c>
    </row>
    <row r="304" spans="1:13" hidden="1">
      <c r="A304" s="37">
        <v>296</v>
      </c>
      <c r="B304" s="105" t="s">
        <v>2527</v>
      </c>
      <c r="C304" s="37">
        <v>131233724</v>
      </c>
      <c r="D304" s="37">
        <v>131233724</v>
      </c>
      <c r="E304" s="37" t="e">
        <f>+VLOOKUP(D304,[5]DATOS!$D$2:$D$590,1,0)</f>
        <v>#N/A</v>
      </c>
      <c r="F304" s="37">
        <v>1</v>
      </c>
      <c r="G304" s="37">
        <v>309</v>
      </c>
      <c r="H304" s="80">
        <v>1645076.56</v>
      </c>
      <c r="I304" s="80">
        <v>89941.04</v>
      </c>
      <c r="J304" s="152">
        <v>1735017.6</v>
      </c>
      <c r="K304" s="80">
        <f>+ROUND(J304*0.2,2)</f>
        <v>347003.52</v>
      </c>
      <c r="L304" s="80">
        <f t="shared" si="36"/>
        <v>17350.18</v>
      </c>
      <c r="M304" s="80">
        <f t="shared" si="36"/>
        <v>3470.04</v>
      </c>
    </row>
    <row r="305" spans="1:13" hidden="1">
      <c r="A305" s="37">
        <v>297</v>
      </c>
      <c r="B305" s="160" t="s">
        <v>4828</v>
      </c>
      <c r="C305" s="37" t="s">
        <v>4829</v>
      </c>
      <c r="D305" s="37">
        <v>1400010516</v>
      </c>
      <c r="E305" s="37" t="e">
        <f>+VLOOKUP(D305,[5]DATOS!$D$2:$D$590,1,0)</f>
        <v>#N/A</v>
      </c>
      <c r="F305" s="37">
        <v>0</v>
      </c>
      <c r="G305" s="37">
        <v>0</v>
      </c>
      <c r="H305" s="80">
        <v>0</v>
      </c>
      <c r="I305" s="80">
        <v>0</v>
      </c>
      <c r="J305" s="152">
        <v>0</v>
      </c>
      <c r="K305" s="80">
        <v>0</v>
      </c>
      <c r="L305" s="80">
        <v>0</v>
      </c>
      <c r="M305" s="80">
        <v>0</v>
      </c>
    </row>
    <row r="306" spans="1:13" hidden="1">
      <c r="A306" s="37">
        <v>298</v>
      </c>
      <c r="B306" s="160" t="s">
        <v>4831</v>
      </c>
      <c r="C306" s="37" t="s">
        <v>4832</v>
      </c>
      <c r="D306" s="37">
        <v>1300463880</v>
      </c>
      <c r="E306" s="37" t="e">
        <f>+VLOOKUP(D306,[5]DATOS!$D$2:$D$590,1,0)</f>
        <v>#N/A</v>
      </c>
      <c r="F306" s="37">
        <v>0</v>
      </c>
      <c r="G306" s="37">
        <v>0</v>
      </c>
      <c r="H306" s="80">
        <v>0</v>
      </c>
      <c r="I306" s="80">
        <v>0</v>
      </c>
      <c r="J306" s="152">
        <v>0</v>
      </c>
      <c r="K306" s="80">
        <v>0</v>
      </c>
      <c r="L306" s="80">
        <v>0</v>
      </c>
      <c r="M306" s="80">
        <v>0</v>
      </c>
    </row>
    <row r="307" spans="1:13" hidden="1">
      <c r="A307" s="37">
        <v>299</v>
      </c>
      <c r="B307" s="105" t="s">
        <v>1664</v>
      </c>
      <c r="C307" s="37">
        <v>113953491</v>
      </c>
      <c r="D307" s="37">
        <v>113953491</v>
      </c>
      <c r="E307" s="37" t="e">
        <f>+VLOOKUP(D307,[5]DATOS!$D$2:$D$590,1,0)</f>
        <v>#N/A</v>
      </c>
      <c r="F307" s="37">
        <v>4</v>
      </c>
      <c r="G307" s="37">
        <v>258</v>
      </c>
      <c r="H307" s="80">
        <v>1255232.5900000001</v>
      </c>
      <c r="I307" s="80">
        <v>112021.01</v>
      </c>
      <c r="J307" s="152">
        <v>1367253.6</v>
      </c>
      <c r="K307" s="80">
        <f>+ROUND(J307*0.2,2)</f>
        <v>273450.71999999997</v>
      </c>
      <c r="L307" s="80">
        <f t="shared" ref="L307:M310" si="37">+ROUND(J307*0.01,2)</f>
        <v>13672.54</v>
      </c>
      <c r="M307" s="80">
        <f t="shared" si="37"/>
        <v>2734.51</v>
      </c>
    </row>
    <row r="308" spans="1:13" hidden="1">
      <c r="A308" s="37">
        <v>300</v>
      </c>
      <c r="B308" s="105" t="s">
        <v>3586</v>
      </c>
      <c r="C308" s="37">
        <v>130981061</v>
      </c>
      <c r="D308" s="37">
        <v>130981061</v>
      </c>
      <c r="E308" s="37" t="e">
        <f>+VLOOKUP(D308,[5]DATOS!$D$2:$D$590,1,0)</f>
        <v>#N/A</v>
      </c>
      <c r="F308" s="37">
        <v>4</v>
      </c>
      <c r="G308" s="37">
        <v>160</v>
      </c>
      <c r="H308" s="80">
        <v>800395.34</v>
      </c>
      <c r="I308" s="80">
        <v>73392.66</v>
      </c>
      <c r="J308" s="152">
        <v>873788</v>
      </c>
      <c r="K308" s="80">
        <f>+ROUND(J308*0.2,2)</f>
        <v>174757.6</v>
      </c>
      <c r="L308" s="80">
        <f t="shared" si="37"/>
        <v>8737.8799999999992</v>
      </c>
      <c r="M308" s="80">
        <f t="shared" si="37"/>
        <v>1747.58</v>
      </c>
    </row>
    <row r="309" spans="1:13" hidden="1">
      <c r="A309" s="37">
        <v>301</v>
      </c>
      <c r="B309" s="105" t="s">
        <v>832</v>
      </c>
      <c r="C309" s="37">
        <v>22500451764</v>
      </c>
      <c r="D309" s="37">
        <v>22500451764</v>
      </c>
      <c r="E309" s="37" t="e">
        <f>+VLOOKUP(D309,[5]DATOS!$D$2:$D$590,1,0)</f>
        <v>#N/A</v>
      </c>
      <c r="F309" s="37">
        <v>3</v>
      </c>
      <c r="G309" s="37">
        <v>289</v>
      </c>
      <c r="H309" s="80">
        <v>1553394.1800000002</v>
      </c>
      <c r="I309" s="80">
        <v>86398.62</v>
      </c>
      <c r="J309" s="152">
        <v>1639792.8</v>
      </c>
      <c r="K309" s="80">
        <f>+ROUND(J309*0.2,2)</f>
        <v>327958.56</v>
      </c>
      <c r="L309" s="80">
        <f t="shared" si="37"/>
        <v>16397.93</v>
      </c>
      <c r="M309" s="80">
        <f t="shared" si="37"/>
        <v>3279.59</v>
      </c>
    </row>
    <row r="310" spans="1:13" hidden="1">
      <c r="A310" s="37">
        <v>302</v>
      </c>
      <c r="B310" s="105" t="s">
        <v>2538</v>
      </c>
      <c r="C310" s="37">
        <v>131592384</v>
      </c>
      <c r="D310" s="37">
        <v>131592384</v>
      </c>
      <c r="E310" s="37" t="e">
        <f>+VLOOKUP(D310,[5]DATOS!$D$2:$D$590,1,0)</f>
        <v>#N/A</v>
      </c>
      <c r="F310" s="37">
        <v>1</v>
      </c>
      <c r="G310" s="37">
        <v>180</v>
      </c>
      <c r="H310" s="80">
        <v>796154.93</v>
      </c>
      <c r="I310" s="80">
        <v>33904.670000000006</v>
      </c>
      <c r="J310" s="152">
        <v>830059.60000000009</v>
      </c>
      <c r="K310" s="80">
        <f>+ROUND(J310*0.2,2)</f>
        <v>166011.92000000001</v>
      </c>
      <c r="L310" s="80">
        <f t="shared" si="37"/>
        <v>8300.6</v>
      </c>
      <c r="M310" s="80">
        <f t="shared" si="37"/>
        <v>1660.12</v>
      </c>
    </row>
    <row r="311" spans="1:13" hidden="1">
      <c r="A311" s="37">
        <v>303</v>
      </c>
      <c r="B311" s="160" t="s">
        <v>7179</v>
      </c>
      <c r="C311" s="37" t="s">
        <v>7180</v>
      </c>
      <c r="D311" s="37">
        <v>132065352</v>
      </c>
      <c r="E311" s="37" t="e">
        <f>+VLOOKUP(D311,[5]DATOS!$D$2:$D$590,1,0)</f>
        <v>#N/A</v>
      </c>
      <c r="F311" s="37">
        <v>0</v>
      </c>
      <c r="G311" s="37">
        <v>0</v>
      </c>
      <c r="H311" s="80">
        <v>0</v>
      </c>
      <c r="I311" s="80">
        <v>0</v>
      </c>
      <c r="J311" s="152">
        <v>0</v>
      </c>
      <c r="K311" s="80">
        <v>0</v>
      </c>
      <c r="L311" s="80">
        <v>0</v>
      </c>
      <c r="M311" s="80">
        <v>0</v>
      </c>
    </row>
    <row r="312" spans="1:13" hidden="1">
      <c r="A312" s="37">
        <v>304</v>
      </c>
      <c r="B312" s="160" t="s">
        <v>4842</v>
      </c>
      <c r="C312" s="37" t="s">
        <v>7181</v>
      </c>
      <c r="D312" s="37">
        <v>130574618</v>
      </c>
      <c r="E312" s="37" t="e">
        <f>+VLOOKUP(D312,[5]DATOS!$D$2:$D$590,1,0)</f>
        <v>#N/A</v>
      </c>
      <c r="F312" s="37">
        <v>0</v>
      </c>
      <c r="G312" s="37">
        <v>0</v>
      </c>
      <c r="H312" s="80">
        <v>0</v>
      </c>
      <c r="I312" s="80">
        <v>0</v>
      </c>
      <c r="J312" s="152">
        <v>0</v>
      </c>
      <c r="K312" s="80">
        <v>0</v>
      </c>
      <c r="L312" s="80">
        <v>0</v>
      </c>
      <c r="M312" s="80">
        <v>0</v>
      </c>
    </row>
    <row r="313" spans="1:13" hidden="1">
      <c r="A313" s="37">
        <v>305</v>
      </c>
      <c r="B313" s="105" t="s">
        <v>3596</v>
      </c>
      <c r="C313" s="37">
        <v>130721157</v>
      </c>
      <c r="D313" s="37">
        <v>130721157</v>
      </c>
      <c r="E313" s="37" t="e">
        <f>+VLOOKUP(D313,[5]DATOS!$D$2:$D$590,1,0)</f>
        <v>#N/A</v>
      </c>
      <c r="F313" s="37">
        <v>8</v>
      </c>
      <c r="G313" s="37">
        <v>248</v>
      </c>
      <c r="H313" s="80">
        <v>1275310.9600000002</v>
      </c>
      <c r="I313" s="80">
        <v>117922.24000000001</v>
      </c>
      <c r="J313" s="152">
        <v>1393233.2000000002</v>
      </c>
      <c r="K313" s="80">
        <f>+ROUND(J313*0.2,2)</f>
        <v>278646.64</v>
      </c>
      <c r="L313" s="80">
        <f>+ROUND(J313*0.01,2)</f>
        <v>13932.33</v>
      </c>
      <c r="M313" s="80">
        <f>+ROUND(K313*0.01,2)</f>
        <v>2786.47</v>
      </c>
    </row>
    <row r="314" spans="1:13" hidden="1">
      <c r="A314" s="37">
        <v>306</v>
      </c>
      <c r="B314" s="105" t="s">
        <v>849</v>
      </c>
      <c r="C314" s="37">
        <v>1000851657</v>
      </c>
      <c r="D314" s="37">
        <v>1000851657</v>
      </c>
      <c r="E314" s="37" t="e">
        <f>+VLOOKUP(D314,[5]DATOS!$D$2:$D$590,1,0)</f>
        <v>#N/A</v>
      </c>
      <c r="F314" s="37">
        <v>1</v>
      </c>
      <c r="G314" s="37">
        <v>342</v>
      </c>
      <c r="H314" s="80">
        <v>1999466.0699999998</v>
      </c>
      <c r="I314" s="80">
        <v>200196.73</v>
      </c>
      <c r="J314" s="152">
        <v>2199662.7999999998</v>
      </c>
      <c r="K314" s="80">
        <f>+ROUND(J314*0.2,2)</f>
        <v>439932.56</v>
      </c>
      <c r="L314" s="80">
        <f>+ROUND(J314*0.01,2)</f>
        <v>21996.63</v>
      </c>
      <c r="M314" s="80">
        <f>+ROUND(K314*0.01,2)</f>
        <v>4399.33</v>
      </c>
    </row>
    <row r="315" spans="1:13" hidden="1">
      <c r="A315" s="37">
        <v>307</v>
      </c>
      <c r="B315" s="160" t="s">
        <v>7182</v>
      </c>
      <c r="C315" s="37" t="s">
        <v>4852</v>
      </c>
      <c r="D315" s="37">
        <v>1200533337</v>
      </c>
      <c r="E315" s="37" t="e">
        <f>+VLOOKUP(D315,[5]DATOS!$D$2:$D$590,1,0)</f>
        <v>#N/A</v>
      </c>
      <c r="F315" s="37">
        <v>0</v>
      </c>
      <c r="G315" s="37">
        <v>0</v>
      </c>
      <c r="H315" s="80">
        <v>0</v>
      </c>
      <c r="I315" s="80">
        <v>0</v>
      </c>
      <c r="J315" s="152">
        <v>0</v>
      </c>
      <c r="K315" s="80">
        <v>0</v>
      </c>
      <c r="L315" s="80">
        <v>0</v>
      </c>
      <c r="M315" s="80">
        <v>0</v>
      </c>
    </row>
    <row r="316" spans="1:13" hidden="1">
      <c r="A316" s="37">
        <v>308</v>
      </c>
      <c r="B316" s="105" t="s">
        <v>3606</v>
      </c>
      <c r="C316" s="37">
        <v>132265297</v>
      </c>
      <c r="D316" s="37">
        <v>132265297</v>
      </c>
      <c r="E316" s="37" t="e">
        <f>+VLOOKUP(D316,[5]DATOS!$D$2:$D$590,1,0)</f>
        <v>#N/A</v>
      </c>
      <c r="F316" s="37">
        <v>2</v>
      </c>
      <c r="G316" s="37">
        <v>292</v>
      </c>
      <c r="H316" s="80">
        <v>1385962.57</v>
      </c>
      <c r="I316" s="80">
        <v>121857.02999999998</v>
      </c>
      <c r="J316" s="152">
        <v>1507819.6</v>
      </c>
      <c r="K316" s="80">
        <f>+ROUND(J316*0.2,2)</f>
        <v>301563.92</v>
      </c>
      <c r="L316" s="80">
        <f t="shared" ref="L316:M318" si="38">+ROUND(J316*0.01,2)</f>
        <v>15078.2</v>
      </c>
      <c r="M316" s="80">
        <f t="shared" si="38"/>
        <v>3015.64</v>
      </c>
    </row>
    <row r="317" spans="1:13" hidden="1">
      <c r="A317" s="37">
        <v>309</v>
      </c>
      <c r="B317" s="105" t="s">
        <v>2548</v>
      </c>
      <c r="C317" s="37">
        <v>130988838</v>
      </c>
      <c r="D317" s="37">
        <v>130988838</v>
      </c>
      <c r="E317" s="37" t="e">
        <f>+VLOOKUP(D317,[5]DATOS!$D$2:$D$590,1,0)</f>
        <v>#N/A</v>
      </c>
      <c r="F317" s="37">
        <v>1</v>
      </c>
      <c r="G317" s="37">
        <v>351</v>
      </c>
      <c r="H317" s="80">
        <v>1862873.7000000002</v>
      </c>
      <c r="I317" s="80">
        <v>101381.9</v>
      </c>
      <c r="J317" s="152">
        <v>1964255.6</v>
      </c>
      <c r="K317" s="80">
        <f>+ROUND(J317*0.2,2)</f>
        <v>392851.12</v>
      </c>
      <c r="L317" s="80">
        <f t="shared" si="38"/>
        <v>19642.560000000001</v>
      </c>
      <c r="M317" s="80">
        <f t="shared" si="38"/>
        <v>3928.51</v>
      </c>
    </row>
    <row r="318" spans="1:13" hidden="1">
      <c r="A318" s="37">
        <v>310</v>
      </c>
      <c r="B318" s="105" t="s">
        <v>2561</v>
      </c>
      <c r="C318" s="37">
        <v>132280547</v>
      </c>
      <c r="D318" s="37">
        <v>132280547</v>
      </c>
      <c r="E318" s="37" t="e">
        <f>+VLOOKUP(D318,[5]DATOS!$D$2:$D$590,1,0)</f>
        <v>#N/A</v>
      </c>
      <c r="F318" s="37">
        <v>8</v>
      </c>
      <c r="G318" s="37">
        <v>433</v>
      </c>
      <c r="H318" s="80">
        <v>2472134.9499999997</v>
      </c>
      <c r="I318" s="80">
        <v>198511.84999999998</v>
      </c>
      <c r="J318" s="152">
        <v>2670646.7999999998</v>
      </c>
      <c r="K318" s="80">
        <f>+ROUND(J318*0.2,2)</f>
        <v>534129.36</v>
      </c>
      <c r="L318" s="80">
        <f t="shared" si="38"/>
        <v>26706.47</v>
      </c>
      <c r="M318" s="80">
        <f t="shared" si="38"/>
        <v>5341.29</v>
      </c>
    </row>
    <row r="319" spans="1:13" hidden="1">
      <c r="A319" s="37">
        <v>311</v>
      </c>
      <c r="B319" s="160" t="s">
        <v>4863</v>
      </c>
      <c r="C319" s="37" t="s">
        <v>7183</v>
      </c>
      <c r="D319" s="37">
        <v>132039777</v>
      </c>
      <c r="E319" s="37" t="e">
        <f>+VLOOKUP(D319,[5]DATOS!$D$2:$D$590,1,0)</f>
        <v>#N/A</v>
      </c>
      <c r="F319" s="37">
        <v>0</v>
      </c>
      <c r="G319" s="37">
        <v>0</v>
      </c>
      <c r="H319" s="80">
        <v>0</v>
      </c>
      <c r="I319" s="80">
        <v>0</v>
      </c>
      <c r="J319" s="152">
        <v>0</v>
      </c>
      <c r="K319" s="80">
        <v>0</v>
      </c>
      <c r="L319" s="80">
        <v>0</v>
      </c>
      <c r="M319" s="80">
        <v>0</v>
      </c>
    </row>
    <row r="320" spans="1:13" hidden="1">
      <c r="A320" s="37">
        <v>312</v>
      </c>
      <c r="B320" s="105" t="s">
        <v>3613</v>
      </c>
      <c r="C320" s="37">
        <v>130931429</v>
      </c>
      <c r="D320" s="37">
        <v>130931429</v>
      </c>
      <c r="E320" s="37" t="e">
        <f>+VLOOKUP(D320,[5]DATOS!$D$2:$D$590,1,0)</f>
        <v>#N/A</v>
      </c>
      <c r="F320" s="37">
        <v>5</v>
      </c>
      <c r="G320" s="37">
        <v>219</v>
      </c>
      <c r="H320" s="80">
        <v>1084624.08</v>
      </c>
      <c r="I320" s="80">
        <v>96978.72</v>
      </c>
      <c r="J320" s="152">
        <v>1181602.8</v>
      </c>
      <c r="K320" s="80">
        <f>+ROUND(J320*0.2,2)</f>
        <v>236320.56</v>
      </c>
      <c r="L320" s="80">
        <f>+ROUND(J320*0.01,2)</f>
        <v>11816.03</v>
      </c>
      <c r="M320" s="80">
        <f>+ROUND(K320*0.01,2)</f>
        <v>2363.21</v>
      </c>
    </row>
    <row r="321" spans="1:13" hidden="1">
      <c r="A321" s="37">
        <v>313</v>
      </c>
      <c r="B321" s="106" t="s">
        <v>4870</v>
      </c>
      <c r="C321" s="37">
        <v>130632952</v>
      </c>
      <c r="D321" s="37">
        <v>130632952</v>
      </c>
      <c r="E321" s="37" t="e">
        <f>+VLOOKUP(D321,[5]DATOS!$D$2:$D$590,1,0)</f>
        <v>#N/A</v>
      </c>
      <c r="F321" s="37">
        <v>0</v>
      </c>
      <c r="G321" s="37">
        <v>0</v>
      </c>
      <c r="H321" s="80">
        <v>0</v>
      </c>
      <c r="I321" s="80">
        <v>0</v>
      </c>
      <c r="J321" s="152">
        <v>0</v>
      </c>
      <c r="K321" s="80">
        <v>0</v>
      </c>
      <c r="L321" s="80">
        <v>0</v>
      </c>
      <c r="M321" s="80">
        <v>0</v>
      </c>
    </row>
    <row r="322" spans="1:13" hidden="1">
      <c r="A322" s="37">
        <v>314</v>
      </c>
      <c r="B322" s="160" t="s">
        <v>4874</v>
      </c>
      <c r="C322" s="37" t="s">
        <v>7184</v>
      </c>
      <c r="D322" s="37">
        <v>130935068</v>
      </c>
      <c r="E322" s="37" t="e">
        <f>+VLOOKUP(D322,[5]DATOS!$D$2:$D$590,1,0)</f>
        <v>#N/A</v>
      </c>
      <c r="F322" s="37">
        <v>0</v>
      </c>
      <c r="G322" s="37">
        <v>0</v>
      </c>
      <c r="H322" s="80">
        <v>0</v>
      </c>
      <c r="I322" s="80">
        <v>0</v>
      </c>
      <c r="J322" s="152">
        <v>0</v>
      </c>
      <c r="K322" s="80">
        <v>0</v>
      </c>
      <c r="L322" s="80">
        <v>0</v>
      </c>
      <c r="M322" s="80">
        <v>0</v>
      </c>
    </row>
    <row r="323" spans="1:13" hidden="1">
      <c r="A323" s="37">
        <v>315</v>
      </c>
      <c r="B323" s="105" t="s">
        <v>2576</v>
      </c>
      <c r="C323" s="37">
        <v>131135961</v>
      </c>
      <c r="D323" s="37">
        <v>131135961</v>
      </c>
      <c r="E323" s="37" t="e">
        <f>+VLOOKUP(D323,[5]DATOS!$D$2:$D$590,1,0)</f>
        <v>#N/A</v>
      </c>
      <c r="F323" s="37">
        <v>1</v>
      </c>
      <c r="G323" s="37">
        <v>236</v>
      </c>
      <c r="H323" s="80">
        <v>1260067.7599999998</v>
      </c>
      <c r="I323" s="80">
        <v>69510.039999999994</v>
      </c>
      <c r="J323" s="152">
        <v>1329577.7999999998</v>
      </c>
      <c r="K323" s="80">
        <f>+ROUND(J323*0.2,2)</f>
        <v>265915.56</v>
      </c>
      <c r="L323" s="80">
        <f>+ROUND(J323*0.01,2)</f>
        <v>13295.78</v>
      </c>
      <c r="M323" s="80">
        <f>+ROUND(K323*0.01,2)</f>
        <v>2659.16</v>
      </c>
    </row>
    <row r="324" spans="1:13" hidden="1">
      <c r="A324" s="37">
        <v>316</v>
      </c>
      <c r="B324" s="105" t="s">
        <v>3625</v>
      </c>
      <c r="C324" s="37">
        <v>132322649</v>
      </c>
      <c r="D324" s="37">
        <v>132322649</v>
      </c>
      <c r="E324" s="37" t="e">
        <f>+VLOOKUP(D324,[5]DATOS!$D$2:$D$590,1,0)</f>
        <v>#N/A</v>
      </c>
      <c r="F324" s="37">
        <v>1</v>
      </c>
      <c r="G324" s="37">
        <v>214</v>
      </c>
      <c r="H324" s="80">
        <v>981295.72000000009</v>
      </c>
      <c r="I324" s="80">
        <v>82110.680000000008</v>
      </c>
      <c r="J324" s="152">
        <v>1063406.4000000001</v>
      </c>
      <c r="K324" s="80">
        <f>+ROUND(J324*0.2,2)</f>
        <v>212681.28</v>
      </c>
      <c r="L324" s="80">
        <f>+ROUND(J324*0.01,2)</f>
        <v>10634.06</v>
      </c>
      <c r="M324" s="80">
        <f>+ROUND(K324*0.01,2)</f>
        <v>2126.81</v>
      </c>
    </row>
    <row r="325" spans="1:13" hidden="1">
      <c r="A325" s="37">
        <v>317</v>
      </c>
      <c r="B325" s="160" t="s">
        <v>4882</v>
      </c>
      <c r="C325" s="37" t="s">
        <v>4883</v>
      </c>
      <c r="D325" s="37">
        <v>3105234292</v>
      </c>
      <c r="E325" s="37" t="e">
        <f>+VLOOKUP(D325,[5]DATOS!$D$2:$D$590,1,0)</f>
        <v>#N/A</v>
      </c>
      <c r="F325" s="37">
        <v>0</v>
      </c>
      <c r="G325" s="37">
        <v>0</v>
      </c>
      <c r="H325" s="80">
        <v>0</v>
      </c>
      <c r="I325" s="80">
        <v>0</v>
      </c>
      <c r="J325" s="152">
        <v>0</v>
      </c>
      <c r="K325" s="80">
        <v>0</v>
      </c>
      <c r="L325" s="80">
        <v>0</v>
      </c>
      <c r="M325" s="80">
        <v>0</v>
      </c>
    </row>
    <row r="326" spans="1:13" hidden="1">
      <c r="A326" s="37">
        <v>318</v>
      </c>
      <c r="B326" s="105" t="s">
        <v>3631</v>
      </c>
      <c r="C326" s="37">
        <v>130966982</v>
      </c>
      <c r="D326" s="37">
        <v>130966982</v>
      </c>
      <c r="E326" s="37" t="e">
        <f>+VLOOKUP(D326,[5]DATOS!$D$2:$D$590,1,0)</f>
        <v>#N/A</v>
      </c>
      <c r="F326" s="37">
        <v>3</v>
      </c>
      <c r="G326" s="37">
        <v>394</v>
      </c>
      <c r="H326" s="80">
        <v>1839929.43</v>
      </c>
      <c r="I326" s="80">
        <v>157748.97000000003</v>
      </c>
      <c r="J326" s="152">
        <v>1997678.4</v>
      </c>
      <c r="K326" s="80">
        <f>+ROUND(J326*0.2,2)</f>
        <v>399535.68</v>
      </c>
      <c r="L326" s="80">
        <f t="shared" ref="L326:M329" si="39">+ROUND(J326*0.01,2)</f>
        <v>19976.78</v>
      </c>
      <c r="M326" s="80">
        <f t="shared" si="39"/>
        <v>3995.36</v>
      </c>
    </row>
    <row r="327" spans="1:13" hidden="1">
      <c r="A327" s="37">
        <v>319</v>
      </c>
      <c r="B327" s="105" t="s">
        <v>3644</v>
      </c>
      <c r="C327" s="37">
        <v>131828531</v>
      </c>
      <c r="D327" s="37">
        <v>131828531</v>
      </c>
      <c r="E327" s="37" t="e">
        <f>+VLOOKUP(D327,[5]DATOS!$D$2:$D$590,1,0)</f>
        <v>#N/A</v>
      </c>
      <c r="F327" s="37">
        <v>6</v>
      </c>
      <c r="G327" s="37">
        <v>206</v>
      </c>
      <c r="H327" s="80">
        <v>1045456.0700000001</v>
      </c>
      <c r="I327" s="80">
        <v>95973.93</v>
      </c>
      <c r="J327" s="152">
        <v>1141430</v>
      </c>
      <c r="K327" s="80">
        <f>+ROUND(J327*0.2,2)</f>
        <v>228286</v>
      </c>
      <c r="L327" s="80">
        <f t="shared" si="39"/>
        <v>11414.3</v>
      </c>
      <c r="M327" s="80">
        <f t="shared" si="39"/>
        <v>2282.86</v>
      </c>
    </row>
    <row r="328" spans="1:13" hidden="1">
      <c r="A328" s="37">
        <v>320</v>
      </c>
      <c r="B328" s="105" t="s">
        <v>1671</v>
      </c>
      <c r="C328" s="37">
        <v>5400926589</v>
      </c>
      <c r="D328" s="37">
        <v>5400926589</v>
      </c>
      <c r="E328" s="37" t="e">
        <f>+VLOOKUP(D328,[5]DATOS!$D$2:$D$590,1,0)</f>
        <v>#N/A</v>
      </c>
      <c r="F328" s="37">
        <v>4</v>
      </c>
      <c r="G328" s="37">
        <v>227</v>
      </c>
      <c r="H328" s="80">
        <v>1096768.7499999998</v>
      </c>
      <c r="I328" s="80">
        <v>96267.25</v>
      </c>
      <c r="J328" s="152">
        <v>1193035.9999999998</v>
      </c>
      <c r="K328" s="80">
        <f>+ROUND(J328*0.2,2)</f>
        <v>238607.2</v>
      </c>
      <c r="L328" s="80">
        <f t="shared" si="39"/>
        <v>11930.36</v>
      </c>
      <c r="M328" s="80">
        <f t="shared" si="39"/>
        <v>2386.0700000000002</v>
      </c>
    </row>
    <row r="329" spans="1:13" hidden="1">
      <c r="A329" s="37">
        <v>321</v>
      </c>
      <c r="B329" s="105" t="s">
        <v>3651</v>
      </c>
      <c r="C329" s="37">
        <v>130906076</v>
      </c>
      <c r="D329" s="37">
        <v>130906076</v>
      </c>
      <c r="E329" s="37" t="e">
        <f>+VLOOKUP(D329,[5]DATOS!$D$2:$D$590,1,0)</f>
        <v>#N/A</v>
      </c>
      <c r="F329" s="37">
        <v>2</v>
      </c>
      <c r="G329" s="37">
        <v>166</v>
      </c>
      <c r="H329" s="80">
        <v>809973.94000000018</v>
      </c>
      <c r="I329" s="80">
        <v>72472.460000000006</v>
      </c>
      <c r="J329" s="152">
        <v>882446.40000000014</v>
      </c>
      <c r="K329" s="80">
        <f>+ROUND(J329*0.2,2)</f>
        <v>176489.28</v>
      </c>
      <c r="L329" s="80">
        <f t="shared" si="39"/>
        <v>8824.4599999999991</v>
      </c>
      <c r="M329" s="80">
        <f t="shared" si="39"/>
        <v>1764.89</v>
      </c>
    </row>
    <row r="330" spans="1:13" hidden="1">
      <c r="A330" s="37">
        <v>322</v>
      </c>
      <c r="B330" s="160" t="s">
        <v>4897</v>
      </c>
      <c r="C330" s="37" t="s">
        <v>7185</v>
      </c>
      <c r="D330" s="37">
        <v>130164576</v>
      </c>
      <c r="E330" s="37" t="e">
        <f>+VLOOKUP(D330,[5]DATOS!$D$2:$D$590,1,0)</f>
        <v>#N/A</v>
      </c>
      <c r="F330" s="37">
        <v>0</v>
      </c>
      <c r="G330" s="37">
        <v>0</v>
      </c>
      <c r="H330" s="80">
        <v>0</v>
      </c>
      <c r="I330" s="80">
        <v>0</v>
      </c>
      <c r="J330" s="152">
        <v>0</v>
      </c>
      <c r="K330" s="80">
        <v>0</v>
      </c>
      <c r="L330" s="80">
        <v>0</v>
      </c>
      <c r="M330" s="80">
        <v>0</v>
      </c>
    </row>
    <row r="331" spans="1:13" hidden="1">
      <c r="A331" s="37">
        <v>323</v>
      </c>
      <c r="B331" s="160" t="s">
        <v>4901</v>
      </c>
      <c r="C331" s="37" t="s">
        <v>7186</v>
      </c>
      <c r="D331" s="37">
        <v>131166571</v>
      </c>
      <c r="E331" s="37" t="e">
        <f>+VLOOKUP(D331,[5]DATOS!$D$2:$D$590,1,0)</f>
        <v>#N/A</v>
      </c>
      <c r="F331" s="37">
        <v>0</v>
      </c>
      <c r="G331" s="37">
        <v>0</v>
      </c>
      <c r="H331" s="80">
        <v>0</v>
      </c>
      <c r="I331" s="80">
        <v>0</v>
      </c>
      <c r="J331" s="152">
        <v>0</v>
      </c>
      <c r="K331" s="80">
        <v>0</v>
      </c>
      <c r="L331" s="80">
        <v>0</v>
      </c>
      <c r="M331" s="80">
        <v>0</v>
      </c>
    </row>
    <row r="332" spans="1:13" hidden="1">
      <c r="A332" s="37">
        <v>324</v>
      </c>
      <c r="B332" s="105" t="s">
        <v>3662</v>
      </c>
      <c r="C332" s="37">
        <v>132081242</v>
      </c>
      <c r="D332" s="37">
        <v>132081242</v>
      </c>
      <c r="E332" s="37" t="e">
        <f>+VLOOKUP(D332,[5]DATOS!$D$2:$D$590,1,0)</f>
        <v>#N/A</v>
      </c>
      <c r="F332" s="37">
        <v>3</v>
      </c>
      <c r="G332" s="37">
        <v>193</v>
      </c>
      <c r="H332" s="80">
        <v>919515.58000000019</v>
      </c>
      <c r="I332" s="80">
        <v>80459.62000000001</v>
      </c>
      <c r="J332" s="152">
        <v>999975.20000000019</v>
      </c>
      <c r="K332" s="80">
        <f>+ROUND(J332*0.2,2)</f>
        <v>199995.04</v>
      </c>
      <c r="L332" s="80">
        <f t="shared" ref="L332:M334" si="40">+ROUND(J332*0.01,2)</f>
        <v>9999.75</v>
      </c>
      <c r="M332" s="80">
        <f t="shared" si="40"/>
        <v>1999.95</v>
      </c>
    </row>
    <row r="333" spans="1:13" hidden="1">
      <c r="A333" s="37">
        <v>325</v>
      </c>
      <c r="B333" s="105" t="s">
        <v>3669</v>
      </c>
      <c r="C333" s="37">
        <v>132269268</v>
      </c>
      <c r="D333" s="37">
        <v>132269268</v>
      </c>
      <c r="E333" s="37" t="e">
        <f>+VLOOKUP(D333,[5]DATOS!$D$2:$D$590,1,0)</f>
        <v>#N/A</v>
      </c>
      <c r="F333" s="37">
        <v>4</v>
      </c>
      <c r="G333" s="37">
        <v>267</v>
      </c>
      <c r="H333" s="80">
        <v>1302893.4099999999</v>
      </c>
      <c r="I333" s="80">
        <v>116719.79</v>
      </c>
      <c r="J333" s="152">
        <v>1419613.2</v>
      </c>
      <c r="K333" s="80">
        <f>+ROUND(J333*0.2,2)</f>
        <v>283922.64</v>
      </c>
      <c r="L333" s="80">
        <f t="shared" si="40"/>
        <v>14196.13</v>
      </c>
      <c r="M333" s="80">
        <f t="shared" si="40"/>
        <v>2839.23</v>
      </c>
    </row>
    <row r="334" spans="1:13" hidden="1">
      <c r="A334" s="37">
        <v>326</v>
      </c>
      <c r="B334" s="105" t="s">
        <v>2592</v>
      </c>
      <c r="C334" s="37">
        <v>101180005</v>
      </c>
      <c r="D334" s="37">
        <v>101180005</v>
      </c>
      <c r="E334" s="37" t="e">
        <f>+VLOOKUP(D334,[5]DATOS!$D$2:$D$590,1,0)</f>
        <v>#N/A</v>
      </c>
      <c r="F334" s="37">
        <v>7</v>
      </c>
      <c r="G334" s="37">
        <v>224</v>
      </c>
      <c r="H334" s="80">
        <v>1256163.1400000001</v>
      </c>
      <c r="I334" s="80">
        <v>81100.460000000006</v>
      </c>
      <c r="J334" s="152">
        <v>1337263.6000000001</v>
      </c>
      <c r="K334" s="80">
        <f>+ROUND(J334*0.2,2)</f>
        <v>267452.71999999997</v>
      </c>
      <c r="L334" s="80">
        <f t="shared" si="40"/>
        <v>13372.64</v>
      </c>
      <c r="M334" s="80">
        <f t="shared" si="40"/>
        <v>2674.53</v>
      </c>
    </row>
    <row r="335" spans="1:13" hidden="1">
      <c r="A335" s="37">
        <v>327</v>
      </c>
      <c r="B335" s="160" t="s">
        <v>4914</v>
      </c>
      <c r="C335" s="37" t="s">
        <v>4915</v>
      </c>
      <c r="D335" s="37">
        <v>15400017412</v>
      </c>
      <c r="E335" s="37" t="e">
        <f>+VLOOKUP(D335,[5]DATOS!$D$2:$D$590,1,0)</f>
        <v>#N/A</v>
      </c>
      <c r="F335" s="37">
        <v>0</v>
      </c>
      <c r="G335" s="37">
        <v>0</v>
      </c>
      <c r="H335" s="80">
        <v>0</v>
      </c>
      <c r="I335" s="80">
        <v>0</v>
      </c>
      <c r="J335" s="152">
        <v>0</v>
      </c>
      <c r="K335" s="80">
        <v>0</v>
      </c>
      <c r="L335" s="80">
        <v>0</v>
      </c>
      <c r="M335" s="80">
        <v>0</v>
      </c>
    </row>
    <row r="336" spans="1:13" hidden="1">
      <c r="A336" s="37">
        <v>328</v>
      </c>
      <c r="B336" s="105" t="s">
        <v>872</v>
      </c>
      <c r="C336" s="37">
        <v>11500001018</v>
      </c>
      <c r="D336" s="37">
        <v>11500001018</v>
      </c>
      <c r="E336" s="37" t="e">
        <f>+VLOOKUP(D336,[5]DATOS!$D$2:$D$590,1,0)</f>
        <v>#N/A</v>
      </c>
      <c r="F336" s="37">
        <v>5</v>
      </c>
      <c r="G336" s="37">
        <v>297</v>
      </c>
      <c r="H336" s="80">
        <v>1658432.0299999998</v>
      </c>
      <c r="I336" s="80">
        <v>112671.77000000002</v>
      </c>
      <c r="J336" s="152">
        <v>1771103.7999999998</v>
      </c>
      <c r="K336" s="80">
        <f>+ROUND(J336*0.2,2)</f>
        <v>354220.76</v>
      </c>
      <c r="L336" s="80">
        <f t="shared" ref="L336:M339" si="41">+ROUND(J336*0.01,2)</f>
        <v>17711.04</v>
      </c>
      <c r="M336" s="80">
        <f t="shared" si="41"/>
        <v>3542.21</v>
      </c>
    </row>
    <row r="337" spans="1:13" hidden="1">
      <c r="A337" s="37">
        <v>329</v>
      </c>
      <c r="B337" s="105" t="s">
        <v>1683</v>
      </c>
      <c r="C337" s="37">
        <v>1000057123</v>
      </c>
      <c r="D337" s="37">
        <v>1000057123</v>
      </c>
      <c r="E337" s="37" t="e">
        <f>+VLOOKUP(D337,[5]DATOS!$D$2:$D$590,1,0)</f>
        <v>#N/A</v>
      </c>
      <c r="F337" s="37">
        <v>1</v>
      </c>
      <c r="G337" s="37">
        <v>212</v>
      </c>
      <c r="H337" s="80">
        <v>975205.72000000009</v>
      </c>
      <c r="I337" s="80">
        <v>82110.680000000008</v>
      </c>
      <c r="J337" s="152">
        <v>1057316.4000000001</v>
      </c>
      <c r="K337" s="80">
        <f>+ROUND(J337*0.2,2)</f>
        <v>211463.28</v>
      </c>
      <c r="L337" s="80">
        <f t="shared" si="41"/>
        <v>10573.16</v>
      </c>
      <c r="M337" s="80">
        <f t="shared" si="41"/>
        <v>2114.63</v>
      </c>
    </row>
    <row r="338" spans="1:13" hidden="1">
      <c r="A338" s="37">
        <v>330</v>
      </c>
      <c r="B338" s="105" t="s">
        <v>1695</v>
      </c>
      <c r="C338" s="37">
        <v>110218872</v>
      </c>
      <c r="D338" s="37">
        <v>110218872</v>
      </c>
      <c r="E338" s="37" t="e">
        <f>+VLOOKUP(D338,[5]DATOS!$D$2:$D$590,1,0)</f>
        <v>#N/A</v>
      </c>
      <c r="F338" s="37">
        <v>2</v>
      </c>
      <c r="G338" s="37">
        <v>185</v>
      </c>
      <c r="H338" s="80">
        <v>867397.32000000018</v>
      </c>
      <c r="I338" s="80">
        <v>74437.87999999999</v>
      </c>
      <c r="J338" s="152">
        <v>941835.20000000019</v>
      </c>
      <c r="K338" s="80">
        <f>+ROUND(J338*0.2,2)</f>
        <v>188367.04</v>
      </c>
      <c r="L338" s="80">
        <f t="shared" si="41"/>
        <v>9418.35</v>
      </c>
      <c r="M338" s="80">
        <f t="shared" si="41"/>
        <v>1883.67</v>
      </c>
    </row>
    <row r="339" spans="1:13" hidden="1">
      <c r="A339" s="37">
        <v>331</v>
      </c>
      <c r="B339" s="105" t="s">
        <v>1706</v>
      </c>
      <c r="C339" s="37">
        <v>1000711141</v>
      </c>
      <c r="D339" s="37">
        <v>1000711141</v>
      </c>
      <c r="E339" s="37" t="e">
        <f>+VLOOKUP(D339,[5]DATOS!$D$2:$D$590,1,0)</f>
        <v>#N/A</v>
      </c>
      <c r="F339" s="37">
        <v>3</v>
      </c>
      <c r="G339" s="37">
        <v>206</v>
      </c>
      <c r="H339" s="80">
        <v>975908.61</v>
      </c>
      <c r="I339" s="80">
        <v>83464.59</v>
      </c>
      <c r="J339" s="152">
        <v>1059373.2</v>
      </c>
      <c r="K339" s="80">
        <f>+ROUND(J339*0.2,2)</f>
        <v>211874.64</v>
      </c>
      <c r="L339" s="80">
        <f t="shared" si="41"/>
        <v>10593.73</v>
      </c>
      <c r="M339" s="80">
        <f t="shared" si="41"/>
        <v>2118.75</v>
      </c>
    </row>
    <row r="340" spans="1:13" hidden="1">
      <c r="A340" s="37">
        <v>332</v>
      </c>
      <c r="B340" s="160" t="s">
        <v>4925</v>
      </c>
      <c r="C340" s="37" t="s">
        <v>7187</v>
      </c>
      <c r="D340" s="37">
        <v>131898823</v>
      </c>
      <c r="E340" s="37" t="e">
        <f>+VLOOKUP(D340,[5]DATOS!$D$2:$D$590,1,0)</f>
        <v>#N/A</v>
      </c>
      <c r="F340" s="37">
        <v>0</v>
      </c>
      <c r="G340" s="37">
        <v>0</v>
      </c>
      <c r="H340" s="80">
        <v>0</v>
      </c>
      <c r="I340" s="80">
        <v>0</v>
      </c>
      <c r="J340" s="152">
        <v>0</v>
      </c>
      <c r="K340" s="80">
        <v>0</v>
      </c>
      <c r="L340" s="80">
        <v>0</v>
      </c>
      <c r="M340" s="80">
        <v>0</v>
      </c>
    </row>
    <row r="341" spans="1:13" hidden="1">
      <c r="A341" s="37">
        <v>333</v>
      </c>
      <c r="B341" s="105" t="s">
        <v>897</v>
      </c>
      <c r="C341" s="37">
        <v>101818250</v>
      </c>
      <c r="D341" s="37">
        <v>101818250</v>
      </c>
      <c r="E341" s="37" t="e">
        <f>+VLOOKUP(D341,[5]DATOS!$D$2:$D$590,1,0)</f>
        <v>#N/A</v>
      </c>
      <c r="F341" s="37">
        <v>5</v>
      </c>
      <c r="G341" s="37">
        <v>256</v>
      </c>
      <c r="H341" s="80">
        <v>1388294.1</v>
      </c>
      <c r="I341" s="80">
        <v>78019.5</v>
      </c>
      <c r="J341" s="152">
        <v>1466313.6</v>
      </c>
      <c r="K341" s="80">
        <f>+ROUND(J341*0.2,2)</f>
        <v>293262.71999999997</v>
      </c>
      <c r="L341" s="80">
        <f>+ROUND(J341*0.01,2)</f>
        <v>14663.14</v>
      </c>
      <c r="M341" s="80">
        <f>+ROUND(K341*0.01,2)</f>
        <v>2932.63</v>
      </c>
    </row>
    <row r="342" spans="1:13" hidden="1">
      <c r="A342" s="37">
        <v>334</v>
      </c>
      <c r="B342" s="105" t="s">
        <v>3676</v>
      </c>
      <c r="C342" s="37">
        <v>131884946</v>
      </c>
      <c r="D342" s="37">
        <v>131884946</v>
      </c>
      <c r="E342" s="37" t="e">
        <f>+VLOOKUP(D342,[5]DATOS!$D$2:$D$590,1,0)</f>
        <v>#N/A</v>
      </c>
      <c r="F342" s="37">
        <v>1</v>
      </c>
      <c r="G342" s="37">
        <v>219</v>
      </c>
      <c r="H342" s="80">
        <v>1015556.0100000001</v>
      </c>
      <c r="I342" s="80">
        <v>86519.590000000011</v>
      </c>
      <c r="J342" s="152">
        <v>1102075.6000000001</v>
      </c>
      <c r="K342" s="80">
        <f>+ROUND(J342*0.2,2)</f>
        <v>220415.12</v>
      </c>
      <c r="L342" s="80">
        <f>+ROUND(J342*0.01,2)</f>
        <v>11020.76</v>
      </c>
      <c r="M342" s="80">
        <f>+ROUND(K342*0.01,2)</f>
        <v>2204.15</v>
      </c>
    </row>
    <row r="343" spans="1:13" hidden="1">
      <c r="A343" s="37">
        <v>335</v>
      </c>
      <c r="B343" s="160" t="s">
        <v>4934</v>
      </c>
      <c r="C343" s="37" t="s">
        <v>4935</v>
      </c>
      <c r="D343" s="37">
        <v>7600236348</v>
      </c>
      <c r="E343" s="37" t="e">
        <f>+VLOOKUP(D343,[5]DATOS!$D$2:$D$590,1,0)</f>
        <v>#N/A</v>
      </c>
      <c r="F343" s="37">
        <v>0</v>
      </c>
      <c r="G343" s="37">
        <v>0</v>
      </c>
      <c r="H343" s="80">
        <v>0</v>
      </c>
      <c r="I343" s="80">
        <v>0</v>
      </c>
      <c r="J343" s="152">
        <v>0</v>
      </c>
      <c r="K343" s="80">
        <v>0</v>
      </c>
      <c r="L343" s="80">
        <v>0</v>
      </c>
      <c r="M343" s="80">
        <v>0</v>
      </c>
    </row>
    <row r="344" spans="1:13" hidden="1">
      <c r="A344" s="37">
        <v>336</v>
      </c>
      <c r="B344" s="160" t="s">
        <v>4937</v>
      </c>
      <c r="C344" s="37" t="s">
        <v>4938</v>
      </c>
      <c r="D344" s="37">
        <v>1000788420</v>
      </c>
      <c r="E344" s="37" t="e">
        <f>+VLOOKUP(D344,[5]DATOS!$D$2:$D$590,1,0)</f>
        <v>#N/A</v>
      </c>
      <c r="F344" s="37">
        <v>0</v>
      </c>
      <c r="G344" s="37">
        <v>0</v>
      </c>
      <c r="H344" s="80">
        <v>0</v>
      </c>
      <c r="I344" s="80">
        <v>0</v>
      </c>
      <c r="J344" s="152">
        <v>0</v>
      </c>
      <c r="K344" s="80">
        <v>0</v>
      </c>
      <c r="L344" s="80">
        <v>0</v>
      </c>
      <c r="M344" s="80">
        <v>0</v>
      </c>
    </row>
    <row r="345" spans="1:13" hidden="1">
      <c r="A345" s="37">
        <v>337</v>
      </c>
      <c r="B345" s="105" t="s">
        <v>3682</v>
      </c>
      <c r="C345" s="37">
        <v>132277112</v>
      </c>
      <c r="D345" s="37">
        <v>132277112</v>
      </c>
      <c r="E345" s="37" t="e">
        <f>+VLOOKUP(D345,[5]DATOS!$D$2:$D$590,1,0)</f>
        <v>#N/A</v>
      </c>
      <c r="F345" s="37">
        <v>5</v>
      </c>
      <c r="G345" s="37">
        <v>249</v>
      </c>
      <c r="H345" s="80">
        <v>1231379.8</v>
      </c>
      <c r="I345" s="80">
        <v>111827.8</v>
      </c>
      <c r="J345" s="152">
        <v>1343207.6</v>
      </c>
      <c r="K345" s="80">
        <f>+ROUND(J345*0.2,2)</f>
        <v>268641.52</v>
      </c>
      <c r="L345" s="80">
        <f>+ROUND(J345*0.01,2)</f>
        <v>13432.08</v>
      </c>
      <c r="M345" s="80">
        <f>+ROUND(K345*0.01,2)</f>
        <v>2686.42</v>
      </c>
    </row>
    <row r="346" spans="1:13" hidden="1">
      <c r="A346" s="37">
        <v>338</v>
      </c>
      <c r="B346" s="160" t="s">
        <v>4943</v>
      </c>
      <c r="C346" s="37" t="s">
        <v>7188</v>
      </c>
      <c r="D346" s="37">
        <v>131541722</v>
      </c>
      <c r="E346" s="37" t="e">
        <f>+VLOOKUP(D346,[5]DATOS!$D$2:$D$590,1,0)</f>
        <v>#N/A</v>
      </c>
      <c r="F346" s="37">
        <v>0</v>
      </c>
      <c r="G346" s="37">
        <v>0</v>
      </c>
      <c r="H346" s="80">
        <v>0</v>
      </c>
      <c r="I346" s="80">
        <v>0</v>
      </c>
      <c r="J346" s="152">
        <v>0</v>
      </c>
      <c r="K346" s="80">
        <v>0</v>
      </c>
      <c r="L346" s="80">
        <v>0</v>
      </c>
      <c r="M346" s="80">
        <v>0</v>
      </c>
    </row>
    <row r="347" spans="1:13" hidden="1">
      <c r="A347" s="37">
        <v>339</v>
      </c>
      <c r="B347" s="160" t="s">
        <v>4947</v>
      </c>
      <c r="C347" s="37" t="s">
        <v>4948</v>
      </c>
      <c r="D347" s="37">
        <v>3700685674</v>
      </c>
      <c r="E347" s="37" t="e">
        <f>+VLOOKUP(D347,[5]DATOS!$D$2:$D$590,1,0)</f>
        <v>#N/A</v>
      </c>
      <c r="F347" s="37">
        <v>0</v>
      </c>
      <c r="G347" s="37">
        <v>0</v>
      </c>
      <c r="H347" s="80">
        <v>0</v>
      </c>
      <c r="I347" s="80">
        <v>0</v>
      </c>
      <c r="J347" s="152">
        <v>0</v>
      </c>
      <c r="K347" s="80">
        <v>0</v>
      </c>
      <c r="L347" s="80">
        <v>0</v>
      </c>
      <c r="M347" s="80">
        <v>0</v>
      </c>
    </row>
    <row r="348" spans="1:13" hidden="1">
      <c r="A348" s="37">
        <v>340</v>
      </c>
      <c r="B348" s="105" t="s">
        <v>906</v>
      </c>
      <c r="C348" s="37">
        <v>116199266</v>
      </c>
      <c r="D348" s="37">
        <v>116199266</v>
      </c>
      <c r="E348" s="37" t="e">
        <f>+VLOOKUP(D348,[5]DATOS!$D$2:$D$590,1,0)</f>
        <v>#N/A</v>
      </c>
      <c r="F348" s="37">
        <v>4</v>
      </c>
      <c r="G348" s="37">
        <v>360</v>
      </c>
      <c r="H348" s="80">
        <v>1943992.28</v>
      </c>
      <c r="I348" s="80">
        <v>108921.91999999998</v>
      </c>
      <c r="J348" s="152">
        <v>2052914.2</v>
      </c>
      <c r="K348" s="80">
        <f>+ROUND(J348*0.2,2)</f>
        <v>410582.84</v>
      </c>
      <c r="L348" s="80">
        <f>+ROUND(J348*0.01,2)</f>
        <v>20529.14</v>
      </c>
      <c r="M348" s="80">
        <f>+ROUND(K348*0.01,2)</f>
        <v>4105.83</v>
      </c>
    </row>
    <row r="349" spans="1:13" hidden="1">
      <c r="A349" s="37">
        <v>341</v>
      </c>
      <c r="B349" s="105" t="s">
        <v>1715</v>
      </c>
      <c r="C349" s="37">
        <v>1000887180</v>
      </c>
      <c r="D349" s="37">
        <v>1000887180</v>
      </c>
      <c r="E349" s="37" t="e">
        <f>+VLOOKUP(D349,[5]DATOS!$D$2:$D$590,1,0)</f>
        <v>#N/A</v>
      </c>
      <c r="F349" s="37">
        <v>1</v>
      </c>
      <c r="G349" s="37">
        <v>336</v>
      </c>
      <c r="H349" s="80">
        <v>1381854.5899999999</v>
      </c>
      <c r="I349" s="80">
        <v>94870.610000000015</v>
      </c>
      <c r="J349" s="152">
        <v>1476725.2</v>
      </c>
      <c r="K349" s="80">
        <f>+ROUND(J349*0.2,2)</f>
        <v>295345.03999999998</v>
      </c>
      <c r="L349" s="80">
        <f>+ROUND(J349*0.01,2)</f>
        <v>14767.25</v>
      </c>
      <c r="M349" s="80">
        <f>+ROUND(K349*0.01,2)</f>
        <v>2953.45</v>
      </c>
    </row>
    <row r="350" spans="1:13" hidden="1">
      <c r="A350" s="37">
        <v>342</v>
      </c>
      <c r="B350" s="160" t="s">
        <v>4954</v>
      </c>
      <c r="C350" s="37" t="s">
        <v>4955</v>
      </c>
      <c r="D350" s="37">
        <v>1000980787</v>
      </c>
      <c r="E350" s="37" t="e">
        <f>+VLOOKUP(D350,[5]DATOS!$D$2:$D$590,1,0)</f>
        <v>#N/A</v>
      </c>
      <c r="F350" s="37">
        <v>0</v>
      </c>
      <c r="G350" s="37">
        <v>0</v>
      </c>
      <c r="H350" s="80">
        <v>0</v>
      </c>
      <c r="I350" s="80">
        <v>0</v>
      </c>
      <c r="J350" s="152">
        <v>0</v>
      </c>
      <c r="K350" s="80">
        <v>0</v>
      </c>
      <c r="L350" s="80">
        <v>0</v>
      </c>
      <c r="M350" s="80">
        <v>0</v>
      </c>
    </row>
    <row r="351" spans="1:13" hidden="1">
      <c r="A351" s="37">
        <v>343</v>
      </c>
      <c r="B351" s="160" t="s">
        <v>4957</v>
      </c>
      <c r="C351" s="37" t="s">
        <v>7189</v>
      </c>
      <c r="D351" s="37">
        <v>132253175</v>
      </c>
      <c r="E351" s="37" t="e">
        <f>+VLOOKUP(D351,[5]DATOS!$D$2:$D$590,1,0)</f>
        <v>#N/A</v>
      </c>
      <c r="F351" s="37">
        <v>0</v>
      </c>
      <c r="G351" s="37">
        <v>0</v>
      </c>
      <c r="H351" s="80">
        <v>0</v>
      </c>
      <c r="I351" s="80">
        <v>0</v>
      </c>
      <c r="J351" s="152">
        <v>0</v>
      </c>
      <c r="K351" s="80">
        <v>0</v>
      </c>
      <c r="L351" s="80">
        <v>0</v>
      </c>
      <c r="M351" s="80">
        <v>0</v>
      </c>
    </row>
    <row r="352" spans="1:13" hidden="1">
      <c r="A352" s="37">
        <v>344</v>
      </c>
      <c r="B352" s="105" t="s">
        <v>923</v>
      </c>
      <c r="C352" s="37">
        <v>7600011048</v>
      </c>
      <c r="D352" s="37">
        <v>7600011048</v>
      </c>
      <c r="E352" s="37" t="e">
        <f>+VLOOKUP(D352,[5]DATOS!$D$2:$D$590,1,0)</f>
        <v>#N/A</v>
      </c>
      <c r="F352" s="37">
        <v>7</v>
      </c>
      <c r="G352" s="37">
        <v>392</v>
      </c>
      <c r="H352" s="80">
        <v>2230548.04</v>
      </c>
      <c r="I352" s="80">
        <v>172535.36</v>
      </c>
      <c r="J352" s="152">
        <v>2403083.4</v>
      </c>
      <c r="K352" s="80">
        <f>+ROUND(J352*0.2,2)</f>
        <v>480616.68</v>
      </c>
      <c r="L352" s="80">
        <f>+ROUND(J352*0.01,2)</f>
        <v>24030.83</v>
      </c>
      <c r="M352" s="80">
        <f>+ROUND(K352*0.01,2)</f>
        <v>4806.17</v>
      </c>
    </row>
    <row r="353" spans="1:13" hidden="1">
      <c r="A353" s="37">
        <v>345</v>
      </c>
      <c r="B353" s="105" t="s">
        <v>3689</v>
      </c>
      <c r="C353" s="37">
        <v>132293916</v>
      </c>
      <c r="D353" s="37">
        <v>132293916</v>
      </c>
      <c r="E353" s="37" t="e">
        <f>+VLOOKUP(D353,[5]DATOS!$D$2:$D$590,1,0)</f>
        <v>#N/A</v>
      </c>
      <c r="F353" s="37">
        <v>4</v>
      </c>
      <c r="G353" s="37">
        <v>145</v>
      </c>
      <c r="H353" s="80">
        <v>743507.19000000006</v>
      </c>
      <c r="I353" s="80">
        <v>68777.210000000006</v>
      </c>
      <c r="J353" s="152">
        <v>812284.4</v>
      </c>
      <c r="K353" s="80">
        <f>+ROUND(J353*0.2,2)</f>
        <v>162456.88</v>
      </c>
      <c r="L353" s="80">
        <f>+ROUND(J353*0.01,2)</f>
        <v>8122.84</v>
      </c>
      <c r="M353" s="80">
        <f>+ROUND(K353*0.01,2)</f>
        <v>1624.57</v>
      </c>
    </row>
    <row r="354" spans="1:13" hidden="1">
      <c r="A354" s="37">
        <v>346</v>
      </c>
      <c r="B354" s="160" t="s">
        <v>4966</v>
      </c>
      <c r="C354" s="37" t="s">
        <v>4967</v>
      </c>
      <c r="D354" s="37">
        <v>3100712169</v>
      </c>
      <c r="E354" s="37" t="e">
        <f>+VLOOKUP(D354,[5]DATOS!$D$2:$D$590,1,0)</f>
        <v>#N/A</v>
      </c>
      <c r="F354" s="37">
        <v>0</v>
      </c>
      <c r="G354" s="37">
        <v>0</v>
      </c>
      <c r="H354" s="80">
        <v>0</v>
      </c>
      <c r="I354" s="80">
        <v>0</v>
      </c>
      <c r="J354" s="152">
        <v>0</v>
      </c>
      <c r="K354" s="80">
        <v>0</v>
      </c>
      <c r="L354" s="80">
        <v>0</v>
      </c>
      <c r="M354" s="80">
        <v>0</v>
      </c>
    </row>
    <row r="355" spans="1:13" hidden="1">
      <c r="A355" s="37">
        <v>347</v>
      </c>
      <c r="B355" s="105" t="s">
        <v>3699</v>
      </c>
      <c r="C355" s="37">
        <v>132321294</v>
      </c>
      <c r="D355" s="37">
        <v>132321294</v>
      </c>
      <c r="E355" s="37" t="e">
        <f>+VLOOKUP(D355,[5]DATOS!$D$2:$D$590,1,0)</f>
        <v>#N/A</v>
      </c>
      <c r="F355" s="37">
        <v>1</v>
      </c>
      <c r="G355" s="37">
        <v>141</v>
      </c>
      <c r="H355" s="80">
        <v>650577.43999999983</v>
      </c>
      <c r="I355" s="80">
        <v>54666.16</v>
      </c>
      <c r="J355" s="152">
        <v>705243.59999999986</v>
      </c>
      <c r="K355" s="80">
        <f>+ROUND(J355*0.2,2)</f>
        <v>141048.72</v>
      </c>
      <c r="L355" s="80">
        <f t="shared" ref="L355:M357" si="42">+ROUND(J355*0.01,2)</f>
        <v>7052.44</v>
      </c>
      <c r="M355" s="80">
        <f t="shared" si="42"/>
        <v>1410.49</v>
      </c>
    </row>
    <row r="356" spans="1:13" hidden="1">
      <c r="A356" s="37">
        <v>348</v>
      </c>
      <c r="B356" s="105" t="s">
        <v>1730</v>
      </c>
      <c r="C356" s="37">
        <v>2700341635</v>
      </c>
      <c r="D356" s="37">
        <v>2700341635</v>
      </c>
      <c r="E356" s="37" t="e">
        <f>+VLOOKUP(D356,[5]DATOS!$D$2:$D$590,1,0)</f>
        <v>#N/A</v>
      </c>
      <c r="F356" s="37">
        <v>2</v>
      </c>
      <c r="G356" s="37">
        <v>197</v>
      </c>
      <c r="H356" s="80">
        <v>927654.35000000009</v>
      </c>
      <c r="I356" s="80">
        <v>79893.649999999994</v>
      </c>
      <c r="J356" s="152">
        <v>1007548.0000000001</v>
      </c>
      <c r="K356" s="80">
        <f>+ROUND(J356*0.2,2)</f>
        <v>201509.6</v>
      </c>
      <c r="L356" s="80">
        <f t="shared" si="42"/>
        <v>10075.48</v>
      </c>
      <c r="M356" s="80">
        <f t="shared" si="42"/>
        <v>2015.1</v>
      </c>
    </row>
    <row r="357" spans="1:13" hidden="1">
      <c r="A357" s="37">
        <v>349</v>
      </c>
      <c r="B357" s="105" t="s">
        <v>1743</v>
      </c>
      <c r="C357" s="37">
        <v>7600020783</v>
      </c>
      <c r="D357" s="37">
        <v>7600020783</v>
      </c>
      <c r="E357" s="37" t="e">
        <f>+VLOOKUP(D357,[5]DATOS!$D$2:$D$590,1,0)</f>
        <v>#N/A</v>
      </c>
      <c r="F357" s="37">
        <v>1</v>
      </c>
      <c r="G357" s="37">
        <v>294</v>
      </c>
      <c r="H357" s="80">
        <v>1347635.0799999998</v>
      </c>
      <c r="I357" s="80">
        <v>113555.31999999999</v>
      </c>
      <c r="J357" s="152">
        <v>1461190.4</v>
      </c>
      <c r="K357" s="80">
        <f>+ROUND(J357*0.2,2)</f>
        <v>292238.08000000002</v>
      </c>
      <c r="L357" s="80">
        <f t="shared" si="42"/>
        <v>14611.9</v>
      </c>
      <c r="M357" s="80">
        <f t="shared" si="42"/>
        <v>2922.38</v>
      </c>
    </row>
    <row r="358" spans="1:13" hidden="1">
      <c r="A358" s="37">
        <v>350</v>
      </c>
      <c r="B358" s="160" t="s">
        <v>4976</v>
      </c>
      <c r="C358" s="37" t="s">
        <v>7190</v>
      </c>
      <c r="D358" s="37">
        <v>131257771</v>
      </c>
      <c r="E358" s="37" t="e">
        <f>+VLOOKUP(D358,[5]DATOS!$D$2:$D$590,1,0)</f>
        <v>#N/A</v>
      </c>
      <c r="F358" s="37">
        <v>0</v>
      </c>
      <c r="G358" s="37">
        <v>0</v>
      </c>
      <c r="H358" s="80">
        <v>0</v>
      </c>
      <c r="I358" s="80">
        <v>0</v>
      </c>
      <c r="J358" s="152">
        <v>0</v>
      </c>
      <c r="K358" s="80">
        <v>0</v>
      </c>
      <c r="L358" s="80">
        <v>0</v>
      </c>
      <c r="M358" s="80">
        <v>0</v>
      </c>
    </row>
    <row r="359" spans="1:13" hidden="1">
      <c r="A359" s="37">
        <v>351</v>
      </c>
      <c r="B359" s="105" t="s">
        <v>3700</v>
      </c>
      <c r="C359" s="37">
        <v>132234792</v>
      </c>
      <c r="D359" s="37">
        <v>132234792</v>
      </c>
      <c r="E359" s="37" t="e">
        <f>+VLOOKUP(D359,[5]DATOS!$D$2:$D$590,1,0)</f>
        <v>#N/A</v>
      </c>
      <c r="F359" s="37">
        <v>5</v>
      </c>
      <c r="G359" s="37">
        <v>338</v>
      </c>
      <c r="H359" s="80">
        <v>1624841</v>
      </c>
      <c r="I359" s="80">
        <v>142127.40000000002</v>
      </c>
      <c r="J359" s="152">
        <v>1766968.4</v>
      </c>
      <c r="K359" s="80">
        <f>+ROUND(J359*0.2,2)</f>
        <v>353393.68</v>
      </c>
      <c r="L359" s="80">
        <f>+ROUND(J359*0.01,2)</f>
        <v>17669.68</v>
      </c>
      <c r="M359" s="80">
        <f>+ROUND(K359*0.01,2)</f>
        <v>3533.94</v>
      </c>
    </row>
    <row r="360" spans="1:13" hidden="1">
      <c r="A360" s="37">
        <v>352</v>
      </c>
      <c r="B360" s="105" t="s">
        <v>2606</v>
      </c>
      <c r="C360" s="37">
        <v>132206241</v>
      </c>
      <c r="D360" s="37">
        <v>132206241</v>
      </c>
      <c r="E360" s="37" t="e">
        <f>+VLOOKUP(D360,[5]DATOS!$D$2:$D$590,1,0)</f>
        <v>#N/A</v>
      </c>
      <c r="F360" s="37">
        <v>12</v>
      </c>
      <c r="G360" s="37">
        <v>689</v>
      </c>
      <c r="H360" s="80">
        <v>3797834.4999999995</v>
      </c>
      <c r="I360" s="80">
        <v>242375.10000000003</v>
      </c>
      <c r="J360" s="152">
        <v>4040209.5999999996</v>
      </c>
      <c r="K360" s="80">
        <f>+ROUND(J360*0.2,2)</f>
        <v>808041.92</v>
      </c>
      <c r="L360" s="80">
        <f>+ROUND(J360*0.01,2)</f>
        <v>40402.1</v>
      </c>
      <c r="M360" s="80">
        <f>+ROUND(K360*0.01,2)</f>
        <v>8080.42</v>
      </c>
    </row>
    <row r="361" spans="1:13" hidden="1">
      <c r="A361" s="37">
        <v>353</v>
      </c>
      <c r="B361" s="160" t="s">
        <v>4986</v>
      </c>
      <c r="C361" s="37" t="s">
        <v>7191</v>
      </c>
      <c r="D361" s="37">
        <v>132095278</v>
      </c>
      <c r="E361" s="37" t="e">
        <f>+VLOOKUP(D361,[5]DATOS!$D$2:$D$590,1,0)</f>
        <v>#N/A</v>
      </c>
      <c r="F361" s="37">
        <v>0</v>
      </c>
      <c r="G361" s="37">
        <v>0</v>
      </c>
      <c r="H361" s="80">
        <v>0</v>
      </c>
      <c r="I361" s="80">
        <v>0</v>
      </c>
      <c r="J361" s="152">
        <v>0</v>
      </c>
      <c r="K361" s="80">
        <v>0</v>
      </c>
      <c r="L361" s="80">
        <v>0</v>
      </c>
      <c r="M361" s="80">
        <v>0</v>
      </c>
    </row>
    <row r="362" spans="1:13" hidden="1">
      <c r="A362" s="37">
        <v>354</v>
      </c>
      <c r="B362" s="160" t="s">
        <v>4990</v>
      </c>
      <c r="C362" s="37" t="s">
        <v>7192</v>
      </c>
      <c r="D362" s="37">
        <v>131843018</v>
      </c>
      <c r="E362" s="37" t="e">
        <f>+VLOOKUP(D362,[5]DATOS!$D$2:$D$590,1,0)</f>
        <v>#N/A</v>
      </c>
      <c r="F362" s="37">
        <v>0</v>
      </c>
      <c r="G362" s="37">
        <v>0</v>
      </c>
      <c r="H362" s="80">
        <v>0</v>
      </c>
      <c r="I362" s="80">
        <v>0</v>
      </c>
      <c r="J362" s="152">
        <v>0</v>
      </c>
      <c r="K362" s="80">
        <v>0</v>
      </c>
      <c r="L362" s="80">
        <v>0</v>
      </c>
      <c r="M362" s="80">
        <v>0</v>
      </c>
    </row>
    <row r="363" spans="1:13" hidden="1">
      <c r="A363" s="37">
        <v>355</v>
      </c>
      <c r="B363" s="105" t="s">
        <v>3712</v>
      </c>
      <c r="C363" s="37">
        <v>132197917</v>
      </c>
      <c r="D363" s="37">
        <v>132197917</v>
      </c>
      <c r="E363" s="37" t="e">
        <f>+VLOOKUP(D363,[5]DATOS!$D$2:$D$590,1,0)</f>
        <v>#N/A</v>
      </c>
      <c r="F363" s="37">
        <v>1</v>
      </c>
      <c r="G363" s="37">
        <v>258</v>
      </c>
      <c r="H363" s="80">
        <v>1186607.5000000002</v>
      </c>
      <c r="I363" s="80">
        <v>100119.69999999998</v>
      </c>
      <c r="J363" s="152">
        <v>1286727.2000000002</v>
      </c>
      <c r="K363" s="80">
        <f t="shared" ref="K363:K375" si="43">+ROUND(J363*0.2,2)</f>
        <v>257345.44</v>
      </c>
      <c r="L363" s="80">
        <f t="shared" ref="L363:L375" si="44">+ROUND(J363*0.01,2)</f>
        <v>12867.27</v>
      </c>
      <c r="M363" s="80">
        <f t="shared" ref="M363:M375" si="45">+ROUND(K363*0.01,2)</f>
        <v>2573.4499999999998</v>
      </c>
    </row>
    <row r="364" spans="1:13" hidden="1">
      <c r="A364" s="37">
        <v>356</v>
      </c>
      <c r="B364" s="105" t="s">
        <v>1753</v>
      </c>
      <c r="C364" s="37">
        <v>102344157</v>
      </c>
      <c r="D364" s="37">
        <v>102344157</v>
      </c>
      <c r="E364" s="37" t="e">
        <f>+VLOOKUP(D364,[5]DATOS!$D$2:$D$590,1,0)</f>
        <v>#N/A</v>
      </c>
      <c r="F364" s="37">
        <v>1</v>
      </c>
      <c r="G364" s="37">
        <v>277</v>
      </c>
      <c r="H364" s="80">
        <v>1273454.6299999999</v>
      </c>
      <c r="I364" s="80">
        <v>107338.17</v>
      </c>
      <c r="J364" s="152">
        <v>1380792.7999999998</v>
      </c>
      <c r="K364" s="80">
        <f t="shared" si="43"/>
        <v>276158.56</v>
      </c>
      <c r="L364" s="80">
        <f t="shared" si="44"/>
        <v>13807.93</v>
      </c>
      <c r="M364" s="80">
        <f t="shared" si="45"/>
        <v>2761.59</v>
      </c>
    </row>
    <row r="365" spans="1:13" hidden="1">
      <c r="A365" s="37">
        <v>357</v>
      </c>
      <c r="B365" s="105" t="s">
        <v>3718</v>
      </c>
      <c r="C365" s="37">
        <v>131823394</v>
      </c>
      <c r="D365" s="37">
        <v>131823394</v>
      </c>
      <c r="E365" s="37" t="e">
        <f>+VLOOKUP(D365,[5]DATOS!$D$2:$D$590,1,0)</f>
        <v>#N/A</v>
      </c>
      <c r="F365" s="37">
        <v>7</v>
      </c>
      <c r="G365" s="37">
        <v>232</v>
      </c>
      <c r="H365" s="80">
        <v>1185259.8199999998</v>
      </c>
      <c r="I365" s="80">
        <v>109938.57999999999</v>
      </c>
      <c r="J365" s="152">
        <v>1295198.3999999999</v>
      </c>
      <c r="K365" s="80">
        <f t="shared" si="43"/>
        <v>259039.68</v>
      </c>
      <c r="L365" s="80">
        <f t="shared" si="44"/>
        <v>12951.98</v>
      </c>
      <c r="M365" s="80">
        <f t="shared" si="45"/>
        <v>2590.4</v>
      </c>
    </row>
    <row r="366" spans="1:13" hidden="1">
      <c r="A366" s="37">
        <v>358</v>
      </c>
      <c r="B366" s="105" t="s">
        <v>2632</v>
      </c>
      <c r="C366" s="37">
        <v>130553475</v>
      </c>
      <c r="D366" s="37">
        <v>130553475</v>
      </c>
      <c r="E366" s="37" t="e">
        <f>+VLOOKUP(D366,[5]DATOS!$D$2:$D$590,1,0)</f>
        <v>#N/A</v>
      </c>
      <c r="F366" s="37">
        <v>1</v>
      </c>
      <c r="G366" s="37">
        <v>816</v>
      </c>
      <c r="H366" s="80">
        <v>4752828.28</v>
      </c>
      <c r="I366" s="80">
        <v>474957.72</v>
      </c>
      <c r="J366" s="152">
        <v>5227786</v>
      </c>
      <c r="K366" s="80">
        <f t="shared" si="43"/>
        <v>1045557.2</v>
      </c>
      <c r="L366" s="80">
        <f t="shared" si="44"/>
        <v>52277.86</v>
      </c>
      <c r="M366" s="80">
        <f t="shared" si="45"/>
        <v>10455.57</v>
      </c>
    </row>
    <row r="367" spans="1:13" hidden="1">
      <c r="A367" s="37">
        <v>359</v>
      </c>
      <c r="B367" s="105" t="s">
        <v>3725</v>
      </c>
      <c r="C367" s="37">
        <v>132100621</v>
      </c>
      <c r="D367" s="37">
        <v>132100621</v>
      </c>
      <c r="E367" s="37" t="e">
        <f>+VLOOKUP(D367,[5]DATOS!$D$2:$D$590,1,0)</f>
        <v>#N/A</v>
      </c>
      <c r="F367" s="37">
        <v>2</v>
      </c>
      <c r="G367" s="37">
        <v>244</v>
      </c>
      <c r="H367" s="80">
        <v>1131931.2999999998</v>
      </c>
      <c r="I367" s="80">
        <v>95546.299999999988</v>
      </c>
      <c r="J367" s="152">
        <v>1227477.5999999999</v>
      </c>
      <c r="K367" s="80">
        <f t="shared" si="43"/>
        <v>245495.52</v>
      </c>
      <c r="L367" s="80">
        <f t="shared" si="44"/>
        <v>12274.78</v>
      </c>
      <c r="M367" s="80">
        <f t="shared" si="45"/>
        <v>2454.96</v>
      </c>
    </row>
    <row r="368" spans="1:13" hidden="1">
      <c r="A368" s="37">
        <v>360</v>
      </c>
      <c r="B368" s="105" t="s">
        <v>3737</v>
      </c>
      <c r="C368" s="37">
        <v>131345192</v>
      </c>
      <c r="D368" s="37">
        <v>131345192</v>
      </c>
      <c r="E368" s="37" t="e">
        <f>+VLOOKUP(D368,[5]DATOS!$D$2:$D$590,1,0)</f>
        <v>#N/A</v>
      </c>
      <c r="F368" s="37">
        <v>4</v>
      </c>
      <c r="G368" s="37">
        <v>200</v>
      </c>
      <c r="H368" s="80">
        <v>979537.77999999991</v>
      </c>
      <c r="I368" s="80">
        <v>88059.42</v>
      </c>
      <c r="J368" s="152">
        <v>1067597.2</v>
      </c>
      <c r="K368" s="80">
        <f t="shared" si="43"/>
        <v>213519.44</v>
      </c>
      <c r="L368" s="80">
        <f t="shared" si="44"/>
        <v>10675.97</v>
      </c>
      <c r="M368" s="80">
        <f t="shared" si="45"/>
        <v>2135.19</v>
      </c>
    </row>
    <row r="369" spans="1:13" hidden="1">
      <c r="A369" s="37">
        <v>361</v>
      </c>
      <c r="B369" s="105" t="s">
        <v>3747</v>
      </c>
      <c r="C369" s="37">
        <v>131345239</v>
      </c>
      <c r="D369" s="37">
        <v>131345239</v>
      </c>
      <c r="E369" s="37" t="e">
        <f>+VLOOKUP(D369,[5]DATOS!$D$2:$D$590,1,0)</f>
        <v>#N/A</v>
      </c>
      <c r="F369" s="37">
        <v>4</v>
      </c>
      <c r="G369" s="37">
        <v>273</v>
      </c>
      <c r="H369" s="80">
        <v>1307967.1500000001</v>
      </c>
      <c r="I369" s="80">
        <v>114238.04999999997</v>
      </c>
      <c r="J369" s="152">
        <v>1422205.2000000002</v>
      </c>
      <c r="K369" s="80">
        <f t="shared" si="43"/>
        <v>284441.03999999998</v>
      </c>
      <c r="L369" s="80">
        <f t="shared" si="44"/>
        <v>14222.05</v>
      </c>
      <c r="M369" s="80">
        <f t="shared" si="45"/>
        <v>2844.41</v>
      </c>
    </row>
    <row r="370" spans="1:13" hidden="1">
      <c r="A370" s="37">
        <v>362</v>
      </c>
      <c r="B370" s="105" t="s">
        <v>941</v>
      </c>
      <c r="C370" s="37">
        <v>7600205111</v>
      </c>
      <c r="D370" s="37">
        <v>7600205111</v>
      </c>
      <c r="E370" s="37" t="e">
        <f>+VLOOKUP(D370,[5]DATOS!$D$2:$D$590,1,0)</f>
        <v>#N/A</v>
      </c>
      <c r="F370" s="37">
        <v>3</v>
      </c>
      <c r="G370" s="37">
        <v>164</v>
      </c>
      <c r="H370" s="80">
        <v>898015.47</v>
      </c>
      <c r="I370" s="80">
        <v>51583.329999999994</v>
      </c>
      <c r="J370" s="152">
        <v>949598.79999999993</v>
      </c>
      <c r="K370" s="80">
        <f t="shared" si="43"/>
        <v>189919.76</v>
      </c>
      <c r="L370" s="80">
        <f t="shared" si="44"/>
        <v>9495.99</v>
      </c>
      <c r="M370" s="80">
        <f t="shared" si="45"/>
        <v>1899.2</v>
      </c>
    </row>
    <row r="371" spans="1:13" hidden="1">
      <c r="A371" s="37">
        <v>363</v>
      </c>
      <c r="B371" s="105" t="s">
        <v>960</v>
      </c>
      <c r="C371" s="37">
        <v>1001121860</v>
      </c>
      <c r="D371" s="37">
        <v>1001121860</v>
      </c>
      <c r="E371" s="37" t="e">
        <f>+VLOOKUP(D371,[5]DATOS!$D$2:$D$590,1,0)</f>
        <v>#N/A</v>
      </c>
      <c r="F371" s="37">
        <v>1</v>
      </c>
      <c r="G371" s="37">
        <v>338</v>
      </c>
      <c r="H371" s="80">
        <v>1977803.37</v>
      </c>
      <c r="I371" s="80">
        <v>197840.63</v>
      </c>
      <c r="J371" s="152">
        <v>2175644</v>
      </c>
      <c r="K371" s="80">
        <f t="shared" si="43"/>
        <v>435128.8</v>
      </c>
      <c r="L371" s="80">
        <f t="shared" si="44"/>
        <v>21756.44</v>
      </c>
      <c r="M371" s="80">
        <f t="shared" si="45"/>
        <v>4351.29</v>
      </c>
    </row>
    <row r="372" spans="1:13" hidden="1">
      <c r="A372" s="37">
        <v>364</v>
      </c>
      <c r="B372" s="105" t="s">
        <v>976</v>
      </c>
      <c r="C372" s="37">
        <v>1800447409</v>
      </c>
      <c r="D372" s="37">
        <v>1800447409</v>
      </c>
      <c r="E372" s="37" t="e">
        <f>+VLOOKUP(D372,[5]DATOS!$D$2:$D$590,1,0)</f>
        <v>#N/A</v>
      </c>
      <c r="F372" s="37">
        <v>3</v>
      </c>
      <c r="G372" s="37">
        <v>153</v>
      </c>
      <c r="H372" s="80">
        <v>846615.15</v>
      </c>
      <c r="I372" s="80">
        <v>51132.65</v>
      </c>
      <c r="J372" s="152">
        <v>897747.8</v>
      </c>
      <c r="K372" s="80">
        <f t="shared" si="43"/>
        <v>179549.56</v>
      </c>
      <c r="L372" s="80">
        <f t="shared" si="44"/>
        <v>8977.48</v>
      </c>
      <c r="M372" s="80">
        <f t="shared" si="45"/>
        <v>1795.5</v>
      </c>
    </row>
    <row r="373" spans="1:13" hidden="1">
      <c r="A373" s="37">
        <v>365</v>
      </c>
      <c r="B373" s="105" t="s">
        <v>3757</v>
      </c>
      <c r="C373" s="37">
        <v>130659273</v>
      </c>
      <c r="D373" s="37">
        <v>130659273</v>
      </c>
      <c r="E373" s="37" t="e">
        <f>+VLOOKUP(D373,[5]DATOS!$D$2:$D$590,1,0)</f>
        <v>#N/A</v>
      </c>
      <c r="F373" s="37">
        <v>3</v>
      </c>
      <c r="G373" s="37">
        <v>212</v>
      </c>
      <c r="H373" s="80">
        <v>994623.1399999999</v>
      </c>
      <c r="I373" s="80">
        <v>84444.459999999992</v>
      </c>
      <c r="J373" s="152">
        <v>1079067.5999999999</v>
      </c>
      <c r="K373" s="80">
        <f t="shared" si="43"/>
        <v>215813.52</v>
      </c>
      <c r="L373" s="80">
        <f t="shared" si="44"/>
        <v>10790.68</v>
      </c>
      <c r="M373" s="80">
        <f t="shared" si="45"/>
        <v>2158.14</v>
      </c>
    </row>
    <row r="374" spans="1:13" hidden="1">
      <c r="A374" s="37">
        <v>366</v>
      </c>
      <c r="B374" s="105" t="s">
        <v>2654</v>
      </c>
      <c r="C374" s="37">
        <v>131415644</v>
      </c>
      <c r="D374" s="37">
        <v>131415644</v>
      </c>
      <c r="E374" s="37" t="e">
        <f>+VLOOKUP(D374,[5]DATOS!$D$2:$D$590,1,0)</f>
        <v>#N/A</v>
      </c>
      <c r="F374" s="37">
        <v>5</v>
      </c>
      <c r="G374" s="37">
        <v>344</v>
      </c>
      <c r="H374" s="80">
        <v>1862205.84</v>
      </c>
      <c r="I374" s="80">
        <v>105073.15999999999</v>
      </c>
      <c r="J374" s="152">
        <v>1967279</v>
      </c>
      <c r="K374" s="80">
        <f t="shared" si="43"/>
        <v>393455.8</v>
      </c>
      <c r="L374" s="80">
        <f t="shared" si="44"/>
        <v>19672.79</v>
      </c>
      <c r="M374" s="80">
        <f t="shared" si="45"/>
        <v>3934.56</v>
      </c>
    </row>
    <row r="375" spans="1:13" hidden="1">
      <c r="A375" s="37">
        <v>367</v>
      </c>
      <c r="B375" s="105" t="s">
        <v>3764</v>
      </c>
      <c r="C375" s="37">
        <v>131537154</v>
      </c>
      <c r="D375" s="37">
        <v>131537154</v>
      </c>
      <c r="E375" s="37" t="e">
        <f>+VLOOKUP(D375,[5]DATOS!$D$2:$D$590,1,0)</f>
        <v>#N/A</v>
      </c>
      <c r="F375" s="37">
        <v>8</v>
      </c>
      <c r="G375" s="37">
        <v>336</v>
      </c>
      <c r="H375" s="80">
        <v>1671344.8299999998</v>
      </c>
      <c r="I375" s="80">
        <v>150789.97000000003</v>
      </c>
      <c r="J375" s="152">
        <v>1822134.7999999998</v>
      </c>
      <c r="K375" s="80">
        <f t="shared" si="43"/>
        <v>364426.96</v>
      </c>
      <c r="L375" s="80">
        <f t="shared" si="44"/>
        <v>18221.349999999999</v>
      </c>
      <c r="M375" s="80">
        <f t="shared" si="45"/>
        <v>3644.27</v>
      </c>
    </row>
    <row r="376" spans="1:13" hidden="1">
      <c r="A376" s="37">
        <v>368</v>
      </c>
      <c r="B376" s="160" t="s">
        <v>5031</v>
      </c>
      <c r="C376" s="37" t="s">
        <v>7193</v>
      </c>
      <c r="D376" s="37">
        <v>130987319</v>
      </c>
      <c r="E376" s="37" t="e">
        <f>+VLOOKUP(D376,[5]DATOS!$D$2:$D$590,1,0)</f>
        <v>#N/A</v>
      </c>
      <c r="F376" s="37">
        <v>0</v>
      </c>
      <c r="G376" s="37">
        <v>0</v>
      </c>
      <c r="H376" s="80">
        <v>0</v>
      </c>
      <c r="I376" s="80">
        <v>0</v>
      </c>
      <c r="J376" s="152">
        <v>0</v>
      </c>
      <c r="K376" s="80">
        <v>0</v>
      </c>
      <c r="L376" s="80">
        <v>0</v>
      </c>
      <c r="M376" s="80">
        <v>0</v>
      </c>
    </row>
    <row r="377" spans="1:13" hidden="1">
      <c r="A377" s="37">
        <v>369</v>
      </c>
      <c r="B377" s="160" t="s">
        <v>5035</v>
      </c>
      <c r="C377" s="37" t="s">
        <v>5036</v>
      </c>
      <c r="D377" s="37">
        <v>7600171420</v>
      </c>
      <c r="E377" s="37" t="e">
        <f>+VLOOKUP(D377,[5]DATOS!$D$2:$D$590,1,0)</f>
        <v>#N/A</v>
      </c>
      <c r="F377" s="37">
        <v>0</v>
      </c>
      <c r="G377" s="37">
        <v>0</v>
      </c>
      <c r="H377" s="80">
        <v>0</v>
      </c>
      <c r="I377" s="80">
        <v>0</v>
      </c>
      <c r="J377" s="152">
        <v>0</v>
      </c>
      <c r="K377" s="80">
        <v>0</v>
      </c>
      <c r="L377" s="80">
        <v>0</v>
      </c>
      <c r="M377" s="80">
        <v>0</v>
      </c>
    </row>
    <row r="378" spans="1:13" hidden="1">
      <c r="A378" s="37">
        <v>370</v>
      </c>
      <c r="B378" s="105" t="s">
        <v>2667</v>
      </c>
      <c r="C378" s="37">
        <v>131499279</v>
      </c>
      <c r="D378" s="37">
        <v>131499279</v>
      </c>
      <c r="E378" s="37" t="e">
        <f>+VLOOKUP(D378,[5]DATOS!$D$2:$D$590,1,0)</f>
        <v>#N/A</v>
      </c>
      <c r="F378" s="37">
        <v>1</v>
      </c>
      <c r="G378" s="37">
        <v>287</v>
      </c>
      <c r="H378" s="80">
        <v>1526066.71</v>
      </c>
      <c r="I378" s="80">
        <v>83156.290000000008</v>
      </c>
      <c r="J378" s="152">
        <v>1609223</v>
      </c>
      <c r="K378" s="80">
        <f>+ROUND(J378*0.2,2)</f>
        <v>321844.59999999998</v>
      </c>
      <c r="L378" s="80">
        <f>+ROUND(J378*0.01,2)</f>
        <v>16092.23</v>
      </c>
      <c r="M378" s="80">
        <f>+ROUND(K378*0.01,2)</f>
        <v>3218.45</v>
      </c>
    </row>
    <row r="379" spans="1:13" hidden="1">
      <c r="A379" s="37">
        <v>371</v>
      </c>
      <c r="B379" s="105" t="s">
        <v>3913</v>
      </c>
      <c r="C379" s="37">
        <v>132258525</v>
      </c>
      <c r="D379" s="37">
        <v>132258525</v>
      </c>
      <c r="E379" s="37" t="e">
        <f>+VLOOKUP(D379,[5]DATOS!$D$2:$D$590,1,0)</f>
        <v>#N/A</v>
      </c>
      <c r="F379" s="37">
        <v>2</v>
      </c>
      <c r="G379" s="37">
        <v>409</v>
      </c>
      <c r="H379" s="80">
        <v>2077637.0399999996</v>
      </c>
      <c r="I379" s="80">
        <v>132435.76</v>
      </c>
      <c r="J379" s="152">
        <v>2210072.7999999998</v>
      </c>
      <c r="K379" s="80">
        <v>442014.55999999994</v>
      </c>
      <c r="L379" s="80">
        <v>22100.73</v>
      </c>
      <c r="M379" s="80">
        <v>4420.1499999999996</v>
      </c>
    </row>
    <row r="380" spans="1:13" hidden="1">
      <c r="A380" s="37">
        <v>372</v>
      </c>
      <c r="B380" s="105" t="s">
        <v>3772</v>
      </c>
      <c r="C380" s="37">
        <v>132059761</v>
      </c>
      <c r="D380" s="37">
        <v>132059761</v>
      </c>
      <c r="E380" s="37" t="e">
        <f>+VLOOKUP(D380,[5]DATOS!$D$2:$D$590,1,0)</f>
        <v>#N/A</v>
      </c>
      <c r="F380" s="37">
        <v>3</v>
      </c>
      <c r="G380" s="37">
        <v>324</v>
      </c>
      <c r="H380" s="80">
        <v>1512601.29</v>
      </c>
      <c r="I380" s="80">
        <v>128313.90999999999</v>
      </c>
      <c r="J380" s="152">
        <v>1640915.2</v>
      </c>
      <c r="K380" s="80">
        <f>+ROUND(J380*0.2,2)</f>
        <v>328183.03999999998</v>
      </c>
      <c r="L380" s="80">
        <f>+ROUND(J380*0.01,2)</f>
        <v>16409.150000000001</v>
      </c>
      <c r="M380" s="80">
        <f>+ROUND(K380*0.01,2)</f>
        <v>3281.83</v>
      </c>
    </row>
    <row r="381" spans="1:13" hidden="1">
      <c r="A381" s="37">
        <v>373</v>
      </c>
      <c r="B381" s="160" t="s">
        <v>5047</v>
      </c>
      <c r="C381" s="37" t="s">
        <v>7194</v>
      </c>
      <c r="D381" s="37">
        <v>131539009</v>
      </c>
      <c r="E381" s="37" t="e">
        <f>+VLOOKUP(D381,[5]DATOS!$D$2:$D$590,1,0)</f>
        <v>#N/A</v>
      </c>
      <c r="F381" s="37">
        <v>0</v>
      </c>
      <c r="G381" s="37">
        <v>0</v>
      </c>
      <c r="H381" s="80">
        <v>0</v>
      </c>
      <c r="I381" s="80">
        <v>0</v>
      </c>
      <c r="J381" s="152">
        <v>0</v>
      </c>
      <c r="K381" s="80">
        <v>0</v>
      </c>
      <c r="L381" s="80">
        <v>0</v>
      </c>
      <c r="M381" s="80">
        <v>0</v>
      </c>
    </row>
    <row r="382" spans="1:13" hidden="1">
      <c r="A382" s="37">
        <v>374</v>
      </c>
      <c r="B382" s="105" t="s">
        <v>2679</v>
      </c>
      <c r="C382" s="37">
        <v>132270258</v>
      </c>
      <c r="D382" s="37">
        <v>132270258</v>
      </c>
      <c r="E382" s="37" t="e">
        <f>+VLOOKUP(D382,[5]DATOS!$D$2:$D$590,1,0)</f>
        <v>#N/A</v>
      </c>
      <c r="F382" s="37">
        <v>13</v>
      </c>
      <c r="G382" s="37">
        <v>353</v>
      </c>
      <c r="H382" s="80">
        <v>1992032.38</v>
      </c>
      <c r="I382" s="80">
        <v>119585.62</v>
      </c>
      <c r="J382" s="152">
        <v>2111618</v>
      </c>
      <c r="K382" s="80">
        <f>+ROUND(J382*0.2,2)</f>
        <v>422323.6</v>
      </c>
      <c r="L382" s="80">
        <f t="shared" ref="L382:M385" si="46">+ROUND(J382*0.01,2)</f>
        <v>21116.18</v>
      </c>
      <c r="M382" s="80">
        <f t="shared" si="46"/>
        <v>4223.24</v>
      </c>
    </row>
    <row r="383" spans="1:13" hidden="1">
      <c r="A383" s="37">
        <v>375</v>
      </c>
      <c r="B383" s="105" t="s">
        <v>3781</v>
      </c>
      <c r="C383" s="37">
        <v>132169247</v>
      </c>
      <c r="D383" s="37">
        <v>132169247</v>
      </c>
      <c r="E383" s="37" t="e">
        <f>+VLOOKUP(D383,[5]DATOS!$D$2:$D$590,1,0)</f>
        <v>#N/A</v>
      </c>
      <c r="F383" s="37">
        <v>11</v>
      </c>
      <c r="G383" s="37">
        <v>307</v>
      </c>
      <c r="H383" s="80">
        <v>1618122.1700000002</v>
      </c>
      <c r="I383" s="80">
        <v>154717.43</v>
      </c>
      <c r="J383" s="152">
        <v>1772839.6</v>
      </c>
      <c r="K383" s="80">
        <f>+ROUND(J383*0.2,2)</f>
        <v>354567.92</v>
      </c>
      <c r="L383" s="80">
        <f t="shared" si="46"/>
        <v>17728.400000000001</v>
      </c>
      <c r="M383" s="80">
        <f t="shared" si="46"/>
        <v>3545.68</v>
      </c>
    </row>
    <row r="384" spans="1:13" hidden="1">
      <c r="A384" s="37">
        <v>376</v>
      </c>
      <c r="B384" s="105" t="s">
        <v>3791</v>
      </c>
      <c r="C384" s="37">
        <v>131894887</v>
      </c>
      <c r="D384" s="37">
        <v>131894887</v>
      </c>
      <c r="E384" s="37" t="e">
        <f>+VLOOKUP(D384,[5]DATOS!$D$2:$D$590,1,0)</f>
        <v>#N/A</v>
      </c>
      <c r="F384" s="37">
        <v>2</v>
      </c>
      <c r="G384" s="37">
        <v>212</v>
      </c>
      <c r="H384" s="80">
        <v>1000024.2499999998</v>
      </c>
      <c r="I384" s="80">
        <v>87240.55</v>
      </c>
      <c r="J384" s="152">
        <v>1087264.7999999998</v>
      </c>
      <c r="K384" s="80">
        <f>+ROUND(J384*0.2,2)</f>
        <v>217452.96</v>
      </c>
      <c r="L384" s="80">
        <f t="shared" si="46"/>
        <v>10872.65</v>
      </c>
      <c r="M384" s="80">
        <f t="shared" si="46"/>
        <v>2174.5300000000002</v>
      </c>
    </row>
    <row r="385" spans="1:13" hidden="1">
      <c r="A385" s="37">
        <v>377</v>
      </c>
      <c r="B385" s="105" t="s">
        <v>3798</v>
      </c>
      <c r="C385" s="37">
        <v>101733942</v>
      </c>
      <c r="D385" s="37">
        <v>101733942</v>
      </c>
      <c r="E385" s="37" t="e">
        <f>+VLOOKUP(D385,[5]DATOS!$D$2:$D$590,1,0)</f>
        <v>#N/A</v>
      </c>
      <c r="F385" s="37">
        <v>3</v>
      </c>
      <c r="G385" s="37">
        <v>442</v>
      </c>
      <c r="H385" s="80">
        <v>2039470.4499999997</v>
      </c>
      <c r="I385" s="80">
        <v>171219.15</v>
      </c>
      <c r="J385" s="152">
        <v>2210689.5999999996</v>
      </c>
      <c r="K385" s="80">
        <f>+ROUND(J385*0.2,2)</f>
        <v>442137.92</v>
      </c>
      <c r="L385" s="80">
        <f t="shared" si="46"/>
        <v>22106.9</v>
      </c>
      <c r="M385" s="80">
        <f t="shared" si="46"/>
        <v>4421.38</v>
      </c>
    </row>
    <row r="386" spans="1:13" hidden="1">
      <c r="A386" s="37">
        <v>378</v>
      </c>
      <c r="B386" s="160" t="s">
        <v>5064</v>
      </c>
      <c r="C386" s="37" t="s">
        <v>7195</v>
      </c>
      <c r="D386" s="37">
        <v>131234692</v>
      </c>
      <c r="E386" s="37" t="e">
        <f>+VLOOKUP(D386,[5]DATOS!$D$2:$D$590,1,0)</f>
        <v>#N/A</v>
      </c>
      <c r="F386" s="37">
        <v>0</v>
      </c>
      <c r="G386" s="37">
        <v>0</v>
      </c>
      <c r="H386" s="80">
        <v>0</v>
      </c>
      <c r="I386" s="80">
        <v>0</v>
      </c>
      <c r="J386" s="152">
        <v>0</v>
      </c>
      <c r="K386" s="80">
        <v>0</v>
      </c>
      <c r="L386" s="80">
        <v>0</v>
      </c>
      <c r="M386" s="80">
        <v>0</v>
      </c>
    </row>
    <row r="387" spans="1:13" hidden="1">
      <c r="A387" s="37">
        <v>379</v>
      </c>
      <c r="B387" s="105" t="s">
        <v>3810</v>
      </c>
      <c r="C387" s="37">
        <v>131745431</v>
      </c>
      <c r="D387" s="37">
        <v>131745431</v>
      </c>
      <c r="E387" s="37" t="e">
        <f>+VLOOKUP(D387,[5]DATOS!$D$2:$D$590,1,0)</f>
        <v>#N/A</v>
      </c>
      <c r="F387" s="37">
        <v>1</v>
      </c>
      <c r="G387" s="37">
        <v>670</v>
      </c>
      <c r="H387" s="80">
        <v>3031375.8699999996</v>
      </c>
      <c r="I387" s="80">
        <v>250401.33</v>
      </c>
      <c r="J387" s="152">
        <v>3281777.1999999997</v>
      </c>
      <c r="K387" s="80">
        <f t="shared" ref="K387:K394" si="47">+ROUND(J387*0.2,2)</f>
        <v>656355.43999999994</v>
      </c>
      <c r="L387" s="80">
        <f t="shared" ref="L387:M394" si="48">+ROUND(J387*0.01,2)</f>
        <v>32817.769999999997</v>
      </c>
      <c r="M387" s="80">
        <f t="shared" si="48"/>
        <v>6563.55</v>
      </c>
    </row>
    <row r="388" spans="1:13" hidden="1">
      <c r="A388" s="37">
        <v>380</v>
      </c>
      <c r="B388" s="105" t="s">
        <v>2691</v>
      </c>
      <c r="C388" s="37">
        <v>131771009</v>
      </c>
      <c r="D388" s="37">
        <v>131771009</v>
      </c>
      <c r="E388" s="37" t="e">
        <f>+VLOOKUP(D388,[5]DATOS!$D$2:$D$590,1,0)</f>
        <v>#N/A</v>
      </c>
      <c r="F388" s="37">
        <v>4</v>
      </c>
      <c r="G388" s="37">
        <v>294</v>
      </c>
      <c r="H388" s="80">
        <v>1676757.35</v>
      </c>
      <c r="I388" s="80">
        <v>134993.05000000002</v>
      </c>
      <c r="J388" s="152">
        <v>1811750.4000000001</v>
      </c>
      <c r="K388" s="80">
        <f t="shared" si="47"/>
        <v>362350.08000000002</v>
      </c>
      <c r="L388" s="80">
        <f t="shared" si="48"/>
        <v>18117.5</v>
      </c>
      <c r="M388" s="80">
        <f t="shared" si="48"/>
        <v>3623.5</v>
      </c>
    </row>
    <row r="389" spans="1:13" hidden="1">
      <c r="A389" s="37">
        <v>381</v>
      </c>
      <c r="B389" s="105" t="s">
        <v>2705</v>
      </c>
      <c r="C389" s="37">
        <v>132072111</v>
      </c>
      <c r="D389" s="37">
        <v>132072111</v>
      </c>
      <c r="E389" s="37" t="e">
        <f>+VLOOKUP(D389,[5]DATOS!$D$2:$D$590,1,0)</f>
        <v>#N/A</v>
      </c>
      <c r="F389" s="37">
        <v>1</v>
      </c>
      <c r="G389" s="37">
        <v>262</v>
      </c>
      <c r="H389" s="80">
        <v>1392469</v>
      </c>
      <c r="I389" s="80">
        <v>75787.600000000006</v>
      </c>
      <c r="J389" s="152">
        <v>1468256.6</v>
      </c>
      <c r="K389" s="80">
        <f t="shared" si="47"/>
        <v>293651.32</v>
      </c>
      <c r="L389" s="80">
        <f t="shared" si="48"/>
        <v>14682.57</v>
      </c>
      <c r="M389" s="80">
        <f t="shared" si="48"/>
        <v>2936.51</v>
      </c>
    </row>
    <row r="390" spans="1:13" hidden="1">
      <c r="A390" s="37">
        <v>382</v>
      </c>
      <c r="B390" s="105" t="s">
        <v>2715</v>
      </c>
      <c r="C390" s="37">
        <v>132066219</v>
      </c>
      <c r="D390" s="37">
        <v>132066219</v>
      </c>
      <c r="E390" s="37" t="e">
        <f>+VLOOKUP(D390,[5]DATOS!$D$2:$D$590,1,0)</f>
        <v>#N/A</v>
      </c>
      <c r="F390" s="37">
        <v>1</v>
      </c>
      <c r="G390" s="37">
        <v>241</v>
      </c>
      <c r="H390" s="80">
        <v>1410568.15</v>
      </c>
      <c r="I390" s="80">
        <v>140957.84999999998</v>
      </c>
      <c r="J390" s="152">
        <v>1551526</v>
      </c>
      <c r="K390" s="80">
        <f t="shared" si="47"/>
        <v>310305.2</v>
      </c>
      <c r="L390" s="80">
        <f t="shared" si="48"/>
        <v>15515.26</v>
      </c>
      <c r="M390" s="80">
        <f t="shared" si="48"/>
        <v>3103.05</v>
      </c>
    </row>
    <row r="391" spans="1:13" hidden="1">
      <c r="A391" s="37">
        <v>383</v>
      </c>
      <c r="B391" s="105" t="s">
        <v>3830</v>
      </c>
      <c r="C391" s="37">
        <v>132273052</v>
      </c>
      <c r="D391" s="37">
        <v>132273052</v>
      </c>
      <c r="E391" s="37" t="e">
        <f>+VLOOKUP(D391,[5]DATOS!$D$2:$D$590,1,0)</f>
        <v>#N/A</v>
      </c>
      <c r="F391" s="37">
        <v>1</v>
      </c>
      <c r="G391" s="37">
        <v>310</v>
      </c>
      <c r="H391" s="80">
        <v>1421079.37</v>
      </c>
      <c r="I391" s="80">
        <v>119734.23</v>
      </c>
      <c r="J391" s="152">
        <v>1540813.6</v>
      </c>
      <c r="K391" s="80">
        <f t="shared" si="47"/>
        <v>308162.71999999997</v>
      </c>
      <c r="L391" s="80">
        <f t="shared" si="48"/>
        <v>15408.14</v>
      </c>
      <c r="M391" s="80">
        <f t="shared" si="48"/>
        <v>3081.63</v>
      </c>
    </row>
    <row r="392" spans="1:13" hidden="1">
      <c r="A392" s="37">
        <v>384</v>
      </c>
      <c r="B392" s="105" t="s">
        <v>3837</v>
      </c>
      <c r="C392" s="37">
        <v>101860782</v>
      </c>
      <c r="D392" s="37">
        <v>101860782</v>
      </c>
      <c r="E392" s="37" t="e">
        <f>+VLOOKUP(D392,[5]DATOS!$D$2:$D$590,1,0)</f>
        <v>#N/A</v>
      </c>
      <c r="F392" s="37">
        <v>1</v>
      </c>
      <c r="G392" s="37">
        <v>676</v>
      </c>
      <c r="H392" s="80">
        <v>3065414.9499999997</v>
      </c>
      <c r="I392" s="80">
        <v>254810.24999999997</v>
      </c>
      <c r="J392" s="152">
        <v>3320225.1999999997</v>
      </c>
      <c r="K392" s="80">
        <f t="shared" si="47"/>
        <v>664045.04</v>
      </c>
      <c r="L392" s="80">
        <f t="shared" si="48"/>
        <v>33202.25</v>
      </c>
      <c r="M392" s="80">
        <f t="shared" si="48"/>
        <v>6640.45</v>
      </c>
    </row>
    <row r="393" spans="1:13" hidden="1">
      <c r="A393" s="37">
        <v>385</v>
      </c>
      <c r="B393" s="105" t="s">
        <v>2723</v>
      </c>
      <c r="C393" s="37">
        <v>131883877</v>
      </c>
      <c r="D393" s="37">
        <v>131883877</v>
      </c>
      <c r="E393" s="37" t="e">
        <f>+VLOOKUP(D393,[5]DATOS!$D$2:$D$590,1,0)</f>
        <v>#N/A</v>
      </c>
      <c r="F393" s="37">
        <v>4</v>
      </c>
      <c r="G393" s="37">
        <v>236</v>
      </c>
      <c r="H393" s="80">
        <v>1303675.52</v>
      </c>
      <c r="I393" s="80">
        <v>84087.080000000016</v>
      </c>
      <c r="J393" s="152">
        <v>1387762.6</v>
      </c>
      <c r="K393" s="80">
        <f t="shared" si="47"/>
        <v>277552.52</v>
      </c>
      <c r="L393" s="80">
        <f t="shared" si="48"/>
        <v>13877.63</v>
      </c>
      <c r="M393" s="80">
        <f t="shared" si="48"/>
        <v>2775.53</v>
      </c>
    </row>
    <row r="394" spans="1:13" hidden="1">
      <c r="A394" s="37">
        <v>386</v>
      </c>
      <c r="B394" s="105" t="s">
        <v>3850</v>
      </c>
      <c r="C394" s="37">
        <v>131119301</v>
      </c>
      <c r="D394" s="37">
        <v>131119301</v>
      </c>
      <c r="E394" s="37" t="e">
        <f>+VLOOKUP(D394,[5]DATOS!$D$2:$D$590,1,0)</f>
        <v>#N/A</v>
      </c>
      <c r="F394" s="37">
        <v>4</v>
      </c>
      <c r="G394" s="37">
        <v>263</v>
      </c>
      <c r="H394" s="80">
        <v>1262437.48</v>
      </c>
      <c r="I394" s="80">
        <v>110644.52</v>
      </c>
      <c r="J394" s="152">
        <v>1373082</v>
      </c>
      <c r="K394" s="80">
        <f t="shared" si="47"/>
        <v>274616.40000000002</v>
      </c>
      <c r="L394" s="80">
        <f t="shared" si="48"/>
        <v>13730.82</v>
      </c>
      <c r="M394" s="80">
        <f t="shared" si="48"/>
        <v>2746.16</v>
      </c>
    </row>
    <row r="395" spans="1:13" hidden="1">
      <c r="A395" s="37">
        <v>387</v>
      </c>
      <c r="B395" s="160" t="s">
        <v>5089</v>
      </c>
      <c r="C395" s="37" t="s">
        <v>7196</v>
      </c>
      <c r="D395" s="37">
        <v>131642642</v>
      </c>
      <c r="E395" s="37" t="e">
        <f>+VLOOKUP(D395,[5]DATOS!$D$2:$D$590,1,0)</f>
        <v>#N/A</v>
      </c>
      <c r="F395" s="37">
        <v>0</v>
      </c>
      <c r="G395" s="37">
        <v>0</v>
      </c>
      <c r="H395" s="80">
        <v>0</v>
      </c>
      <c r="I395" s="80">
        <v>0</v>
      </c>
      <c r="J395" s="152">
        <v>0</v>
      </c>
      <c r="K395" s="80">
        <v>0</v>
      </c>
      <c r="L395" s="80">
        <v>0</v>
      </c>
      <c r="M395" s="80">
        <v>0</v>
      </c>
    </row>
    <row r="396" spans="1:13" hidden="1">
      <c r="A396" s="37">
        <v>388</v>
      </c>
      <c r="B396" s="160" t="s">
        <v>5093</v>
      </c>
      <c r="C396" s="37" t="s">
        <v>7197</v>
      </c>
      <c r="D396" s="37">
        <v>132044444</v>
      </c>
      <c r="E396" s="37" t="e">
        <f>+VLOOKUP(D396,[5]DATOS!$D$2:$D$590,1,0)</f>
        <v>#N/A</v>
      </c>
      <c r="F396" s="37">
        <v>0</v>
      </c>
      <c r="G396" s="37">
        <v>0</v>
      </c>
      <c r="H396" s="80">
        <v>0</v>
      </c>
      <c r="I396" s="80">
        <v>0</v>
      </c>
      <c r="J396" s="152">
        <v>0</v>
      </c>
      <c r="K396" s="80">
        <v>0</v>
      </c>
      <c r="L396" s="80">
        <v>0</v>
      </c>
      <c r="M396" s="80">
        <v>0</v>
      </c>
    </row>
    <row r="397" spans="1:13" hidden="1">
      <c r="A397" s="37">
        <v>389</v>
      </c>
      <c r="B397" s="160" t="s">
        <v>5097</v>
      </c>
      <c r="C397" s="37" t="s">
        <v>7198</v>
      </c>
      <c r="D397" s="37">
        <v>132257308</v>
      </c>
      <c r="E397" s="37" t="e">
        <f>+VLOOKUP(D397,[5]DATOS!$D$2:$D$590,1,0)</f>
        <v>#N/A</v>
      </c>
      <c r="F397" s="37">
        <v>0</v>
      </c>
      <c r="G397" s="37">
        <v>0</v>
      </c>
      <c r="H397" s="80">
        <v>0</v>
      </c>
      <c r="I397" s="80">
        <v>0</v>
      </c>
      <c r="J397" s="152">
        <v>0</v>
      </c>
      <c r="K397" s="80">
        <v>0</v>
      </c>
      <c r="L397" s="80">
        <v>0</v>
      </c>
      <c r="M397" s="80">
        <v>0</v>
      </c>
    </row>
    <row r="398" spans="1:13" hidden="1">
      <c r="A398" s="37">
        <v>390</v>
      </c>
      <c r="B398" s="105" t="s">
        <v>1766</v>
      </c>
      <c r="C398" s="37">
        <v>1700146895</v>
      </c>
      <c r="D398" s="37">
        <v>1700146895</v>
      </c>
      <c r="E398" s="37" t="e">
        <f>+VLOOKUP(D398,[5]DATOS!$D$2:$D$590,1,0)</f>
        <v>#N/A</v>
      </c>
      <c r="F398" s="37">
        <v>1</v>
      </c>
      <c r="G398" s="37">
        <v>222</v>
      </c>
      <c r="H398" s="80">
        <v>1021454.0100000001</v>
      </c>
      <c r="I398" s="80">
        <v>86519.590000000011</v>
      </c>
      <c r="J398" s="152">
        <v>1107973.6000000001</v>
      </c>
      <c r="K398" s="80">
        <f>+ROUND(J398*0.2,2)</f>
        <v>221594.72</v>
      </c>
      <c r="L398" s="80">
        <f>+ROUND(J398*0.01,2)</f>
        <v>11079.74</v>
      </c>
      <c r="M398" s="80">
        <f>+ROUND(K398*0.01,2)</f>
        <v>2215.9499999999998</v>
      </c>
    </row>
    <row r="399" spans="1:13" hidden="1">
      <c r="A399" s="37">
        <v>391</v>
      </c>
      <c r="B399" s="160" t="s">
        <v>5103</v>
      </c>
      <c r="C399" s="37" t="s">
        <v>7199</v>
      </c>
      <c r="D399" s="37">
        <v>131718795</v>
      </c>
      <c r="E399" s="37" t="e">
        <f>+VLOOKUP(D399,[5]DATOS!$D$2:$D$590,1,0)</f>
        <v>#N/A</v>
      </c>
      <c r="F399" s="37">
        <v>0</v>
      </c>
      <c r="G399" s="37">
        <v>0</v>
      </c>
      <c r="H399" s="80">
        <v>0</v>
      </c>
      <c r="I399" s="80">
        <v>0</v>
      </c>
      <c r="J399" s="152">
        <v>0</v>
      </c>
      <c r="K399" s="80">
        <v>0</v>
      </c>
      <c r="L399" s="80">
        <v>0</v>
      </c>
      <c r="M399" s="80">
        <v>0</v>
      </c>
    </row>
    <row r="400" spans="1:13" hidden="1">
      <c r="A400" s="37">
        <v>392</v>
      </c>
      <c r="B400" s="105" t="s">
        <v>3857</v>
      </c>
      <c r="C400" s="37">
        <v>132171802</v>
      </c>
      <c r="D400" s="37">
        <v>132171802</v>
      </c>
      <c r="E400" s="37" t="e">
        <f>+VLOOKUP(D400,[5]DATOS!$D$2:$D$590,1,0)</f>
        <v>#N/A</v>
      </c>
      <c r="F400" s="37">
        <v>2</v>
      </c>
      <c r="G400" s="37">
        <v>282</v>
      </c>
      <c r="H400" s="80">
        <v>1313312.9299999997</v>
      </c>
      <c r="I400" s="80">
        <v>111904.27</v>
      </c>
      <c r="J400" s="152">
        <v>1425217.1999999997</v>
      </c>
      <c r="K400" s="80">
        <f>+ROUND(J400*0.2,2)</f>
        <v>285043.44</v>
      </c>
      <c r="L400" s="80">
        <f>+ROUND(J400*0.01,2)</f>
        <v>14252.17</v>
      </c>
      <c r="M400" s="80">
        <f>+ROUND(K400*0.01,2)</f>
        <v>2850.43</v>
      </c>
    </row>
    <row r="401" spans="1:13" hidden="1">
      <c r="A401" s="37">
        <v>393</v>
      </c>
      <c r="B401" s="105" t="s">
        <v>3864</v>
      </c>
      <c r="C401" s="37">
        <v>131666388</v>
      </c>
      <c r="D401" s="37">
        <v>131666388</v>
      </c>
      <c r="E401" s="37" t="e">
        <f>+VLOOKUP(D401,[5]DATOS!$D$2:$D$590,1,0)</f>
        <v>#N/A</v>
      </c>
      <c r="F401" s="37">
        <v>2</v>
      </c>
      <c r="G401" s="37">
        <v>230</v>
      </c>
      <c r="H401" s="80">
        <v>1086751.8399999999</v>
      </c>
      <c r="I401" s="80">
        <v>93833.36</v>
      </c>
      <c r="J401" s="152">
        <v>1180585.2</v>
      </c>
      <c r="K401" s="80">
        <f>+ROUND(J401*0.2,2)</f>
        <v>236117.04</v>
      </c>
      <c r="L401" s="80">
        <f>+ROUND(J401*0.01,2)</f>
        <v>11805.85</v>
      </c>
      <c r="M401" s="80">
        <f>+ROUND(K401*0.01,2)</f>
        <v>2361.17</v>
      </c>
    </row>
    <row r="402" spans="1:13" hidden="1">
      <c r="A402" s="37">
        <v>394</v>
      </c>
      <c r="B402" s="160" t="s">
        <v>5110</v>
      </c>
      <c r="C402" s="37" t="s">
        <v>7200</v>
      </c>
      <c r="D402" s="37">
        <v>132249275</v>
      </c>
      <c r="E402" s="37" t="e">
        <f>+VLOOKUP(D402,[5]DATOS!$D$2:$D$590,1,0)</f>
        <v>#N/A</v>
      </c>
      <c r="F402" s="37">
        <v>0</v>
      </c>
      <c r="G402" s="37">
        <v>0</v>
      </c>
      <c r="H402" s="80">
        <v>0</v>
      </c>
      <c r="I402" s="80">
        <v>0</v>
      </c>
      <c r="J402" s="152">
        <v>0</v>
      </c>
      <c r="K402" s="80">
        <v>0</v>
      </c>
      <c r="L402" s="80">
        <v>0</v>
      </c>
      <c r="M402" s="80">
        <v>0</v>
      </c>
    </row>
    <row r="403" spans="1:13" hidden="1">
      <c r="A403" s="37">
        <v>395</v>
      </c>
      <c r="B403" s="105" t="s">
        <v>3871</v>
      </c>
      <c r="C403" s="37">
        <v>131090648</v>
      </c>
      <c r="D403" s="37">
        <v>131090648</v>
      </c>
      <c r="E403" s="37" t="e">
        <f>+VLOOKUP(D403,[5]DATOS!$D$2:$D$590,1,0)</f>
        <v>#N/A</v>
      </c>
      <c r="F403" s="37">
        <v>1</v>
      </c>
      <c r="G403" s="37">
        <v>253</v>
      </c>
      <c r="H403" s="80">
        <v>1150929.1600000001</v>
      </c>
      <c r="I403" s="80">
        <v>95168.439999999988</v>
      </c>
      <c r="J403" s="152">
        <v>1246097.6000000001</v>
      </c>
      <c r="K403" s="80">
        <f t="shared" ref="K403:K410" si="49">+ROUND(J403*0.2,2)</f>
        <v>249219.52</v>
      </c>
      <c r="L403" s="80">
        <f t="shared" ref="L403:M410" si="50">+ROUND(J403*0.01,2)</f>
        <v>12460.98</v>
      </c>
      <c r="M403" s="80">
        <f t="shared" si="50"/>
        <v>2492.1999999999998</v>
      </c>
    </row>
    <row r="404" spans="1:13" hidden="1">
      <c r="A404" s="37">
        <v>396</v>
      </c>
      <c r="B404" s="105" t="s">
        <v>2738</v>
      </c>
      <c r="C404" s="37">
        <v>131045588</v>
      </c>
      <c r="D404" s="37">
        <v>131045588</v>
      </c>
      <c r="E404" s="37" t="e">
        <f>+VLOOKUP(D404,[5]DATOS!$D$2:$D$590,1,0)</f>
        <v>#N/A</v>
      </c>
      <c r="F404" s="37">
        <v>1</v>
      </c>
      <c r="G404" s="37">
        <v>345</v>
      </c>
      <c r="H404" s="80">
        <v>1836221.23</v>
      </c>
      <c r="I404" s="80">
        <v>100446.97</v>
      </c>
      <c r="J404" s="152">
        <v>1936668.2</v>
      </c>
      <c r="K404" s="80">
        <f t="shared" si="49"/>
        <v>387333.64</v>
      </c>
      <c r="L404" s="80">
        <f t="shared" si="50"/>
        <v>19366.68</v>
      </c>
      <c r="M404" s="80">
        <f t="shared" si="50"/>
        <v>3873.34</v>
      </c>
    </row>
    <row r="405" spans="1:13" hidden="1">
      <c r="A405" s="37">
        <v>397</v>
      </c>
      <c r="B405" s="105" t="s">
        <v>997</v>
      </c>
      <c r="C405" s="37">
        <v>1000613735</v>
      </c>
      <c r="D405" s="37">
        <v>1000613735</v>
      </c>
      <c r="E405" s="37" t="e">
        <f>+VLOOKUP(D405,[5]DATOS!$D$2:$D$590,1,0)</f>
        <v>#N/A</v>
      </c>
      <c r="F405" s="37">
        <v>3</v>
      </c>
      <c r="G405" s="37">
        <v>195</v>
      </c>
      <c r="H405" s="80">
        <v>1119456.1699999997</v>
      </c>
      <c r="I405" s="80">
        <v>94511.03</v>
      </c>
      <c r="J405" s="152">
        <v>1213967.1999999997</v>
      </c>
      <c r="K405" s="80">
        <f t="shared" si="49"/>
        <v>242793.44</v>
      </c>
      <c r="L405" s="80">
        <f t="shared" si="50"/>
        <v>12139.67</v>
      </c>
      <c r="M405" s="80">
        <f t="shared" si="50"/>
        <v>2427.9299999999998</v>
      </c>
    </row>
    <row r="406" spans="1:13" hidden="1">
      <c r="A406" s="37">
        <v>398</v>
      </c>
      <c r="B406" s="105" t="s">
        <v>1021</v>
      </c>
      <c r="C406" s="37">
        <v>3104496702</v>
      </c>
      <c r="D406" s="37">
        <v>3104496702</v>
      </c>
      <c r="E406" s="37" t="e">
        <f>+VLOOKUP(D406,[5]DATOS!$D$2:$D$590,1,0)</f>
        <v>#N/A</v>
      </c>
      <c r="F406" s="37">
        <v>6</v>
      </c>
      <c r="G406" s="37">
        <v>359</v>
      </c>
      <c r="H406" s="80">
        <v>1957865.6099999999</v>
      </c>
      <c r="I406" s="80">
        <v>111962.98999999999</v>
      </c>
      <c r="J406" s="152">
        <v>2069828.5999999999</v>
      </c>
      <c r="K406" s="80">
        <f t="shared" si="49"/>
        <v>413965.72</v>
      </c>
      <c r="L406" s="80">
        <f t="shared" si="50"/>
        <v>20698.29</v>
      </c>
      <c r="M406" s="80">
        <f t="shared" si="50"/>
        <v>4139.66</v>
      </c>
    </row>
    <row r="407" spans="1:13" hidden="1">
      <c r="A407" s="37">
        <v>399</v>
      </c>
      <c r="B407" s="105" t="s">
        <v>1779</v>
      </c>
      <c r="C407" s="37">
        <v>2700082528</v>
      </c>
      <c r="D407" s="37">
        <v>2700082528</v>
      </c>
      <c r="E407" s="37" t="e">
        <f>+VLOOKUP(D407,[5]DATOS!$D$2:$D$590,1,0)</f>
        <v>#N/A</v>
      </c>
      <c r="F407" s="37">
        <v>2</v>
      </c>
      <c r="G407" s="37">
        <v>261</v>
      </c>
      <c r="H407" s="80">
        <v>1225569.8499999999</v>
      </c>
      <c r="I407" s="80">
        <v>106134.15</v>
      </c>
      <c r="J407" s="152">
        <v>1331703.9999999998</v>
      </c>
      <c r="K407" s="80">
        <f t="shared" si="49"/>
        <v>266340.8</v>
      </c>
      <c r="L407" s="80">
        <f t="shared" si="50"/>
        <v>13317.04</v>
      </c>
      <c r="M407" s="80">
        <f t="shared" si="50"/>
        <v>2663.41</v>
      </c>
    </row>
    <row r="408" spans="1:13" hidden="1">
      <c r="A408" s="37">
        <v>400</v>
      </c>
      <c r="B408" s="105" t="s">
        <v>1037</v>
      </c>
      <c r="C408" s="37">
        <v>7600176122</v>
      </c>
      <c r="D408" s="37">
        <v>7600176122</v>
      </c>
      <c r="E408" s="37" t="e">
        <f>+VLOOKUP(D408,[5]DATOS!$D$2:$D$590,1,0)</f>
        <v>#N/A</v>
      </c>
      <c r="F408" s="37">
        <v>1</v>
      </c>
      <c r="G408" s="37">
        <v>103</v>
      </c>
      <c r="H408" s="80">
        <v>555133.78999999992</v>
      </c>
      <c r="I408" s="80">
        <v>31204.41</v>
      </c>
      <c r="J408" s="152">
        <v>586338.19999999995</v>
      </c>
      <c r="K408" s="80">
        <f t="shared" si="49"/>
        <v>117267.64</v>
      </c>
      <c r="L408" s="80">
        <f t="shared" si="50"/>
        <v>5863.38</v>
      </c>
      <c r="M408" s="80">
        <f t="shared" si="50"/>
        <v>1172.68</v>
      </c>
    </row>
    <row r="409" spans="1:13" hidden="1">
      <c r="A409" s="37">
        <v>401</v>
      </c>
      <c r="B409" s="105" t="s">
        <v>1056</v>
      </c>
      <c r="C409" s="37">
        <v>7600206788</v>
      </c>
      <c r="D409" s="37">
        <v>7600206788</v>
      </c>
      <c r="E409" s="37" t="e">
        <f>+VLOOKUP(D409,[5]DATOS!$D$2:$D$590,1,0)</f>
        <v>#N/A</v>
      </c>
      <c r="F409" s="37">
        <v>1</v>
      </c>
      <c r="G409" s="37">
        <v>448</v>
      </c>
      <c r="H409" s="80">
        <v>2377160.7899999996</v>
      </c>
      <c r="I409" s="80">
        <v>129326.40999999999</v>
      </c>
      <c r="J409" s="152">
        <v>2506487.1999999997</v>
      </c>
      <c r="K409" s="80">
        <f t="shared" si="49"/>
        <v>501297.44</v>
      </c>
      <c r="L409" s="80">
        <f t="shared" si="50"/>
        <v>25064.87</v>
      </c>
      <c r="M409" s="80">
        <f t="shared" si="50"/>
        <v>5012.97</v>
      </c>
    </row>
    <row r="410" spans="1:13" hidden="1">
      <c r="A410" s="37">
        <v>402</v>
      </c>
      <c r="B410" s="105" t="s">
        <v>1791</v>
      </c>
      <c r="C410" s="37">
        <v>115512816</v>
      </c>
      <c r="D410" s="37">
        <v>115512816</v>
      </c>
      <c r="E410" s="37" t="e">
        <f>+VLOOKUP(D410,[5]DATOS!$D$2:$D$590,1,0)</f>
        <v>#N/A</v>
      </c>
      <c r="F410" s="37">
        <v>4</v>
      </c>
      <c r="G410" s="37">
        <v>325</v>
      </c>
      <c r="H410" s="80">
        <v>1540992.4900000002</v>
      </c>
      <c r="I410" s="80">
        <v>134713.50999999998</v>
      </c>
      <c r="J410" s="152">
        <v>1675706.0000000002</v>
      </c>
      <c r="K410" s="80">
        <f t="shared" si="49"/>
        <v>335141.2</v>
      </c>
      <c r="L410" s="80">
        <f t="shared" si="50"/>
        <v>16757.060000000001</v>
      </c>
      <c r="M410" s="80">
        <f t="shared" si="50"/>
        <v>3351.41</v>
      </c>
    </row>
    <row r="411" spans="1:13" hidden="1">
      <c r="A411" s="37">
        <v>403</v>
      </c>
      <c r="B411" s="160" t="s">
        <v>5132</v>
      </c>
      <c r="C411" s="37" t="s">
        <v>5133</v>
      </c>
      <c r="D411" s="37">
        <v>7900164240</v>
      </c>
      <c r="E411" s="37" t="e">
        <f>+VLOOKUP(D411,[5]DATOS!$D$2:$D$590,1,0)</f>
        <v>#N/A</v>
      </c>
      <c r="F411" s="37">
        <v>0</v>
      </c>
      <c r="G411" s="37">
        <v>0</v>
      </c>
      <c r="H411" s="80">
        <v>0</v>
      </c>
      <c r="I411" s="80">
        <v>0</v>
      </c>
      <c r="J411" s="152">
        <v>0</v>
      </c>
      <c r="K411" s="80">
        <v>0</v>
      </c>
      <c r="L411" s="80">
        <v>0</v>
      </c>
      <c r="M411" s="80">
        <v>0</v>
      </c>
    </row>
    <row r="412" spans="1:13" hidden="1">
      <c r="A412" s="37">
        <v>404</v>
      </c>
      <c r="B412" s="160" t="s">
        <v>5135</v>
      </c>
      <c r="C412" s="37" t="s">
        <v>5136</v>
      </c>
      <c r="D412" s="37">
        <v>22300898552</v>
      </c>
      <c r="E412" s="37" t="e">
        <f>+VLOOKUP(D412,[5]DATOS!$D$2:$D$590,1,0)</f>
        <v>#N/A</v>
      </c>
      <c r="F412" s="37">
        <v>0</v>
      </c>
      <c r="G412" s="37">
        <v>0</v>
      </c>
      <c r="H412" s="80">
        <v>0</v>
      </c>
      <c r="I412" s="80">
        <v>0</v>
      </c>
      <c r="J412" s="152">
        <v>0</v>
      </c>
      <c r="K412" s="80">
        <v>0</v>
      </c>
      <c r="L412" s="80">
        <v>0</v>
      </c>
      <c r="M412" s="80">
        <v>0</v>
      </c>
    </row>
    <row r="413" spans="1:13" hidden="1">
      <c r="A413" s="37">
        <v>405</v>
      </c>
      <c r="B413" s="105" t="s">
        <v>1072</v>
      </c>
      <c r="C413" s="37">
        <v>1201283023</v>
      </c>
      <c r="D413" s="37">
        <v>1201283023</v>
      </c>
      <c r="E413" s="37" t="e">
        <f>+VLOOKUP(D413,[5]DATOS!$D$2:$D$590,1,0)</f>
        <v>#N/A</v>
      </c>
      <c r="F413" s="37">
        <v>5</v>
      </c>
      <c r="G413" s="37">
        <v>258</v>
      </c>
      <c r="H413" s="80">
        <v>1410943.96</v>
      </c>
      <c r="I413" s="80">
        <v>80849.84</v>
      </c>
      <c r="J413" s="152">
        <v>1491793.8</v>
      </c>
      <c r="K413" s="80">
        <f>+ROUND(J413*0.2,2)</f>
        <v>298358.76</v>
      </c>
      <c r="L413" s="80">
        <f>+ROUND(J413*0.01,2)</f>
        <v>14917.94</v>
      </c>
      <c r="M413" s="80">
        <f>+ROUND(K413*0.01,2)</f>
        <v>2983.59</v>
      </c>
    </row>
    <row r="414" spans="1:13" hidden="1">
      <c r="A414" s="37">
        <v>406</v>
      </c>
      <c r="B414" s="105" t="s">
        <v>1087</v>
      </c>
      <c r="C414" s="37">
        <v>1200632881</v>
      </c>
      <c r="D414" s="37">
        <v>1200632881</v>
      </c>
      <c r="E414" s="37" t="e">
        <f>+VLOOKUP(D414,[5]DATOS!$D$2:$D$590,1,0)</f>
        <v>#N/A</v>
      </c>
      <c r="F414" s="37">
        <v>2</v>
      </c>
      <c r="G414" s="37">
        <v>204</v>
      </c>
      <c r="H414" s="80">
        <v>1099201.6299999999</v>
      </c>
      <c r="I414" s="80">
        <v>61790.369999999995</v>
      </c>
      <c r="J414" s="152">
        <v>1160992</v>
      </c>
      <c r="K414" s="80">
        <f>+ROUND(J414*0.2,2)</f>
        <v>232198.39999999999</v>
      </c>
      <c r="L414" s="80">
        <f>+ROUND(J414*0.01,2)</f>
        <v>11609.92</v>
      </c>
      <c r="M414" s="80">
        <f>+ROUND(K414*0.01,2)</f>
        <v>2321.98</v>
      </c>
    </row>
    <row r="415" spans="1:13" hidden="1">
      <c r="A415" s="37">
        <v>407</v>
      </c>
      <c r="B415" s="160" t="s">
        <v>5141</v>
      </c>
      <c r="C415" s="37" t="s">
        <v>5142</v>
      </c>
      <c r="D415" s="37">
        <v>117034124</v>
      </c>
      <c r="E415" s="37" t="e">
        <f>+VLOOKUP(D415,[5]DATOS!$D$2:$D$590,1,0)</f>
        <v>#N/A</v>
      </c>
      <c r="F415" s="37">
        <v>0</v>
      </c>
      <c r="G415" s="37">
        <v>0</v>
      </c>
      <c r="H415" s="80">
        <v>0</v>
      </c>
      <c r="I415" s="80">
        <v>0</v>
      </c>
      <c r="J415" s="152">
        <v>0</v>
      </c>
      <c r="K415" s="80">
        <v>0</v>
      </c>
      <c r="L415" s="80">
        <v>0</v>
      </c>
      <c r="M415" s="80">
        <v>0</v>
      </c>
    </row>
    <row r="416" spans="1:13" hidden="1">
      <c r="A416" s="37">
        <v>408</v>
      </c>
      <c r="B416" s="160" t="s">
        <v>5144</v>
      </c>
      <c r="C416" s="37" t="s">
        <v>5145</v>
      </c>
      <c r="D416" s="37">
        <v>1300044284</v>
      </c>
      <c r="E416" s="37" t="e">
        <f>+VLOOKUP(D416,[5]DATOS!$D$2:$D$590,1,0)</f>
        <v>#N/A</v>
      </c>
      <c r="F416" s="37">
        <v>0</v>
      </c>
      <c r="G416" s="37">
        <v>0</v>
      </c>
      <c r="H416" s="80">
        <v>0</v>
      </c>
      <c r="I416" s="80">
        <v>0</v>
      </c>
      <c r="J416" s="152">
        <v>0</v>
      </c>
      <c r="K416" s="80">
        <v>0</v>
      </c>
      <c r="L416" s="80">
        <v>0</v>
      </c>
      <c r="M416" s="80">
        <v>0</v>
      </c>
    </row>
    <row r="417" spans="1:13" hidden="1">
      <c r="A417" s="37">
        <v>409</v>
      </c>
      <c r="B417" s="105" t="s">
        <v>1098</v>
      </c>
      <c r="C417" s="37">
        <v>7600146323</v>
      </c>
      <c r="D417" s="37">
        <v>7600146323</v>
      </c>
      <c r="E417" s="37" t="e">
        <f>+VLOOKUP(D417,[5]DATOS!$D$2:$D$590,1,0)</f>
        <v>#N/A</v>
      </c>
      <c r="F417" s="37">
        <v>2</v>
      </c>
      <c r="G417" s="37">
        <v>182</v>
      </c>
      <c r="H417" s="80">
        <v>984276.4800000001</v>
      </c>
      <c r="I417" s="80">
        <v>55547.32</v>
      </c>
      <c r="J417" s="152">
        <v>1039823.8</v>
      </c>
      <c r="K417" s="80">
        <f>+ROUND(J417*0.2,2)</f>
        <v>207964.76</v>
      </c>
      <c r="L417" s="80">
        <f t="shared" ref="L417:M419" si="51">+ROUND(J417*0.01,2)</f>
        <v>10398.24</v>
      </c>
      <c r="M417" s="80">
        <f t="shared" si="51"/>
        <v>2079.65</v>
      </c>
    </row>
    <row r="418" spans="1:13" hidden="1">
      <c r="A418" s="37">
        <v>410</v>
      </c>
      <c r="B418" s="105" t="s">
        <v>3882</v>
      </c>
      <c r="C418" s="37">
        <v>131286722</v>
      </c>
      <c r="D418" s="37">
        <v>131286722</v>
      </c>
      <c r="E418" s="37" t="e">
        <f>+VLOOKUP(D418,[5]DATOS!$D$2:$D$590,1,0)</f>
        <v>#N/A</v>
      </c>
      <c r="F418" s="37">
        <v>1</v>
      </c>
      <c r="G418" s="37">
        <v>143</v>
      </c>
      <c r="H418" s="80">
        <v>586768.00999999989</v>
      </c>
      <c r="I418" s="80">
        <v>39322.39</v>
      </c>
      <c r="J418" s="152">
        <v>626090.39999999991</v>
      </c>
      <c r="K418" s="80">
        <f>+ROUND(J418*0.2,2)</f>
        <v>125218.08</v>
      </c>
      <c r="L418" s="80">
        <f t="shared" si="51"/>
        <v>6260.9</v>
      </c>
      <c r="M418" s="80">
        <f t="shared" si="51"/>
        <v>1252.18</v>
      </c>
    </row>
    <row r="419" spans="1:13" hidden="1">
      <c r="A419" s="37">
        <v>411</v>
      </c>
      <c r="B419" s="105" t="s">
        <v>1802</v>
      </c>
      <c r="C419" s="37">
        <v>1700135815</v>
      </c>
      <c r="D419" s="37">
        <v>1700135815</v>
      </c>
      <c r="E419" s="37" t="e">
        <f>+VLOOKUP(D419,[5]DATOS!$D$2:$D$590,1,0)</f>
        <v>#N/A</v>
      </c>
      <c r="F419" s="37">
        <v>1</v>
      </c>
      <c r="G419" s="37">
        <v>228</v>
      </c>
      <c r="H419" s="80">
        <v>1046200.7900000002</v>
      </c>
      <c r="I419" s="80">
        <v>87723.61</v>
      </c>
      <c r="J419" s="152">
        <v>1133924.4000000001</v>
      </c>
      <c r="K419" s="80">
        <f>+ROUND(J419*0.2,2)</f>
        <v>226784.88</v>
      </c>
      <c r="L419" s="80">
        <f t="shared" si="51"/>
        <v>11339.24</v>
      </c>
      <c r="M419" s="80">
        <f t="shared" si="51"/>
        <v>2267.85</v>
      </c>
    </row>
    <row r="420" spans="1:13" hidden="1">
      <c r="A420" s="37">
        <v>412</v>
      </c>
      <c r="B420" s="160" t="s">
        <v>5155</v>
      </c>
      <c r="C420" s="37" t="s">
        <v>5156</v>
      </c>
      <c r="D420" s="37">
        <v>1201146204</v>
      </c>
      <c r="E420" s="37" t="e">
        <f>+VLOOKUP(D420,[5]DATOS!$D$2:$D$590,1,0)</f>
        <v>#N/A</v>
      </c>
      <c r="F420" s="37">
        <v>0</v>
      </c>
      <c r="G420" s="37">
        <v>0</v>
      </c>
      <c r="H420" s="80">
        <v>0</v>
      </c>
      <c r="I420" s="80">
        <v>0</v>
      </c>
      <c r="J420" s="152">
        <v>0</v>
      </c>
      <c r="K420" s="80">
        <v>0</v>
      </c>
      <c r="L420" s="80">
        <v>0</v>
      </c>
      <c r="M420" s="80">
        <v>0</v>
      </c>
    </row>
    <row r="421" spans="1:13" hidden="1">
      <c r="A421" s="37">
        <v>413</v>
      </c>
      <c r="B421" s="105" t="s">
        <v>1816</v>
      </c>
      <c r="C421" s="37">
        <v>101767374</v>
      </c>
      <c r="D421" s="37">
        <v>101767374</v>
      </c>
      <c r="E421" s="37" t="e">
        <f>+VLOOKUP(D421,[5]DATOS!$D$2:$D$590,1,0)</f>
        <v>#N/A</v>
      </c>
      <c r="F421" s="37">
        <v>5</v>
      </c>
      <c r="G421" s="37">
        <v>221</v>
      </c>
      <c r="H421" s="80">
        <v>1110991.9100000001</v>
      </c>
      <c r="I421" s="80">
        <v>101358.89</v>
      </c>
      <c r="J421" s="152">
        <v>1212350.8</v>
      </c>
      <c r="K421" s="80">
        <f>+ROUND(J421*0.2,2)</f>
        <v>242470.16</v>
      </c>
      <c r="L421" s="80">
        <f>+ROUND(J421*0.01,2)</f>
        <v>12123.51</v>
      </c>
      <c r="M421" s="80">
        <f>+ROUND(K421*0.01,2)</f>
        <v>2424.6999999999998</v>
      </c>
    </row>
    <row r="422" spans="1:13" hidden="1">
      <c r="A422" s="37">
        <v>414</v>
      </c>
      <c r="B422" s="160" t="s">
        <v>5160</v>
      </c>
      <c r="C422" s="37" t="s">
        <v>5161</v>
      </c>
      <c r="D422" s="37">
        <v>1000040798</v>
      </c>
      <c r="E422" s="37" t="e">
        <f>+VLOOKUP(D422,[5]DATOS!$D$2:$D$590,1,0)</f>
        <v>#N/A</v>
      </c>
      <c r="F422" s="37">
        <v>0</v>
      </c>
      <c r="G422" s="37">
        <v>0</v>
      </c>
      <c r="H422" s="80">
        <v>0</v>
      </c>
      <c r="I422" s="80">
        <v>0</v>
      </c>
      <c r="J422" s="152">
        <v>0</v>
      </c>
      <c r="K422" s="80">
        <v>0</v>
      </c>
      <c r="L422" s="80">
        <v>0</v>
      </c>
      <c r="M422" s="80">
        <v>0</v>
      </c>
    </row>
    <row r="423" spans="1:13" hidden="1">
      <c r="A423" s="37">
        <v>415</v>
      </c>
      <c r="B423" s="105" t="s">
        <v>3893</v>
      </c>
      <c r="C423" s="37">
        <v>132226552</v>
      </c>
      <c r="D423" s="37">
        <v>132226552</v>
      </c>
      <c r="E423" s="37" t="e">
        <f>+VLOOKUP(D423,[5]DATOS!$D$2:$D$590,1,0)</f>
        <v>#N/A</v>
      </c>
      <c r="F423" s="37">
        <v>1</v>
      </c>
      <c r="G423" s="37">
        <v>208</v>
      </c>
      <c r="H423" s="80">
        <v>958406.95</v>
      </c>
      <c r="I423" s="80">
        <v>80497.849999999991</v>
      </c>
      <c r="J423" s="152">
        <v>1038904.7999999999</v>
      </c>
      <c r="K423" s="80">
        <f>+ROUND(J423*0.2,2)</f>
        <v>207780.96</v>
      </c>
      <c r="L423" s="80">
        <f>+ROUND(J423*0.01,2)</f>
        <v>10389.049999999999</v>
      </c>
      <c r="M423" s="80">
        <f>+ROUND(K423*0.01,2)</f>
        <v>2077.81</v>
      </c>
    </row>
    <row r="424" spans="1:13" hidden="1">
      <c r="A424" s="37">
        <v>416</v>
      </c>
      <c r="B424" s="160" t="s">
        <v>5166</v>
      </c>
      <c r="C424" s="37" t="s">
        <v>5167</v>
      </c>
      <c r="D424" s="37">
        <v>1001039716</v>
      </c>
      <c r="E424" s="37" t="e">
        <f>+VLOOKUP(D424,[5]DATOS!$D$2:$D$590,1,0)</f>
        <v>#N/A</v>
      </c>
      <c r="F424" s="37">
        <v>0</v>
      </c>
      <c r="G424" s="37">
        <v>0</v>
      </c>
      <c r="H424" s="80">
        <v>0</v>
      </c>
      <c r="I424" s="80">
        <v>0</v>
      </c>
      <c r="J424" s="152">
        <v>0</v>
      </c>
      <c r="K424" s="80">
        <v>0</v>
      </c>
      <c r="L424" s="80">
        <v>0</v>
      </c>
      <c r="M424" s="80">
        <v>0</v>
      </c>
    </row>
    <row r="425" spans="1:13" hidden="1">
      <c r="A425" s="37">
        <v>417</v>
      </c>
      <c r="B425" s="160" t="s">
        <v>5169</v>
      </c>
      <c r="C425" s="37" t="s">
        <v>7201</v>
      </c>
      <c r="D425" s="37">
        <v>130769664</v>
      </c>
      <c r="E425" s="37" t="e">
        <f>+VLOOKUP(D425,[5]DATOS!$D$2:$D$590,1,0)</f>
        <v>#N/A</v>
      </c>
      <c r="F425" s="37">
        <v>0</v>
      </c>
      <c r="G425" s="37">
        <v>0</v>
      </c>
      <c r="H425" s="80">
        <v>0</v>
      </c>
      <c r="I425" s="80">
        <v>0</v>
      </c>
      <c r="J425" s="152">
        <v>0</v>
      </c>
      <c r="K425" s="80">
        <v>0</v>
      </c>
      <c r="L425" s="80">
        <v>0</v>
      </c>
      <c r="M425" s="80">
        <v>0</v>
      </c>
    </row>
    <row r="426" spans="1:13" hidden="1">
      <c r="A426" s="37">
        <v>418</v>
      </c>
      <c r="B426" s="105" t="s">
        <v>3899</v>
      </c>
      <c r="C426" s="37">
        <v>131169791</v>
      </c>
      <c r="D426" s="37">
        <v>131169791</v>
      </c>
      <c r="E426" s="37" t="e">
        <f>+VLOOKUP(D426,[5]DATOS!$D$2:$D$590,1,0)</f>
        <v>#N/A</v>
      </c>
      <c r="F426" s="37">
        <v>4</v>
      </c>
      <c r="G426" s="37">
        <v>281</v>
      </c>
      <c r="H426" s="80">
        <v>1355317.5400000003</v>
      </c>
      <c r="I426" s="80">
        <v>120409.66</v>
      </c>
      <c r="J426" s="152">
        <v>1475727.2000000002</v>
      </c>
      <c r="K426" s="80">
        <f>+ROUND(J426*0.2,2)</f>
        <v>295145.44</v>
      </c>
      <c r="L426" s="80">
        <f>+ROUND(J426*0.01,2)</f>
        <v>14757.27</v>
      </c>
      <c r="M426" s="80">
        <f>+ROUND(K426*0.01,2)</f>
        <v>2951.45</v>
      </c>
    </row>
  </sheetData>
  <autoFilter ref="A8:M426" xr:uid="{00000000-0009-0000-0000-00000C000000}">
    <filterColumn colId="4">
      <filters>
        <filter val="#N/A"/>
      </filters>
    </filterColumn>
  </autoFilter>
  <sortState xmlns:xlrd2="http://schemas.microsoft.com/office/spreadsheetml/2017/richdata2" ref="A9:K426">
    <sortCondition ref="B9:B426"/>
  </sortState>
  <mergeCells count="7">
    <mergeCell ref="A7:M7"/>
    <mergeCell ref="A1:M1"/>
    <mergeCell ref="A2:M2"/>
    <mergeCell ref="A3:M3"/>
    <mergeCell ref="A4:M4"/>
    <mergeCell ref="A5:M5"/>
    <mergeCell ref="A6:M6"/>
  </mergeCells>
  <conditionalFormatting sqref="B1:B1048576">
    <cfRule type="duplicateValues" dxfId="612" priority="2"/>
  </conditionalFormatting>
  <conditionalFormatting sqref="B280:E284">
    <cfRule type="duplicateValues" dxfId="611" priority="601"/>
  </conditionalFormatting>
  <conditionalFormatting sqref="C1:E1048576">
    <cfRule type="duplicateValues" dxfId="610" priority="602"/>
  </conditionalFormatting>
  <conditionalFormatting sqref="B9:E279 E9:E426">
    <cfRule type="duplicateValues" dxfId="609" priority="603"/>
  </conditionalFormatting>
  <pageMargins left="0.7" right="0.7" top="0.75" bottom="0.75" header="0.3" footer="0.3"/>
  <pageSetup orientation="portrait" horizontalDpi="4294967292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K173"/>
  <sheetViews>
    <sheetView zoomScale="85" zoomScaleNormal="85" workbookViewId="0">
      <selection activeCell="B9" sqref="B9"/>
    </sheetView>
  </sheetViews>
  <sheetFormatPr defaultColWidth="29.85546875" defaultRowHeight="15"/>
  <cols>
    <col min="1" max="1" width="4.42578125" style="40" bestFit="1" customWidth="1"/>
    <col min="2" max="2" width="66.5703125" bestFit="1" customWidth="1"/>
    <col min="3" max="3" width="12.28515625" style="40" bestFit="1" customWidth="1"/>
    <col min="4" max="4" width="22" style="40" bestFit="1" customWidth="1"/>
    <col min="5" max="5" width="22.85546875" style="40" bestFit="1" customWidth="1"/>
    <col min="6" max="6" width="16.7109375" style="78" bestFit="1" customWidth="1"/>
    <col min="7" max="7" width="11.5703125" style="78" bestFit="1" customWidth="1"/>
    <col min="8" max="8" width="29.5703125" style="78" bestFit="1" customWidth="1"/>
    <col min="9" max="9" width="19.85546875" style="78" bestFit="1" customWidth="1"/>
    <col min="10" max="10" width="23.85546875" style="78" bestFit="1" customWidth="1"/>
    <col min="11" max="11" width="30.5703125" style="78" bestFit="1" customWidth="1"/>
  </cols>
  <sheetData>
    <row r="1" spans="1:11" ht="106.5" customHeight="1">
      <c r="A1" s="221"/>
      <c r="B1" s="221"/>
      <c r="C1" s="221"/>
      <c r="D1" s="221"/>
      <c r="E1" s="221"/>
      <c r="F1" s="221"/>
      <c r="G1" s="221"/>
      <c r="H1" s="221"/>
      <c r="I1" s="221"/>
      <c r="J1" s="221"/>
      <c r="K1" s="221"/>
    </row>
    <row r="2" spans="1:11" ht="15.75">
      <c r="A2" s="223" t="s">
        <v>7115</v>
      </c>
      <c r="B2" s="223"/>
      <c r="C2" s="223"/>
      <c r="D2" s="223"/>
      <c r="E2" s="223"/>
      <c r="F2" s="223"/>
      <c r="G2" s="223"/>
      <c r="H2" s="223"/>
      <c r="I2" s="223"/>
      <c r="J2" s="223"/>
      <c r="K2" s="223"/>
    </row>
    <row r="3" spans="1:11" ht="15.75">
      <c r="A3" s="219" t="s">
        <v>7116</v>
      </c>
      <c r="B3" s="219"/>
      <c r="C3" s="219"/>
      <c r="D3" s="219"/>
      <c r="E3" s="219"/>
      <c r="F3" s="219"/>
      <c r="G3" s="219"/>
      <c r="H3" s="219"/>
      <c r="I3" s="219"/>
      <c r="J3" s="219"/>
      <c r="K3" s="219"/>
    </row>
    <row r="4" spans="1:11" ht="15.75">
      <c r="A4" s="219" t="s">
        <v>7117</v>
      </c>
      <c r="B4" s="219"/>
      <c r="C4" s="219"/>
      <c r="D4" s="219"/>
      <c r="E4" s="219"/>
      <c r="F4" s="219"/>
      <c r="G4" s="219"/>
      <c r="H4" s="219"/>
      <c r="I4" s="219"/>
      <c r="J4" s="219"/>
      <c r="K4" s="219"/>
    </row>
    <row r="5" spans="1:11" ht="15.75">
      <c r="A5" s="219" t="s">
        <v>7202</v>
      </c>
      <c r="B5" s="219"/>
      <c r="C5" s="219"/>
      <c r="D5" s="219"/>
      <c r="E5" s="219"/>
      <c r="F5" s="219"/>
      <c r="G5" s="219"/>
      <c r="H5" s="219"/>
      <c r="I5" s="219"/>
      <c r="J5" s="219"/>
      <c r="K5" s="219"/>
    </row>
    <row r="6" spans="1:11" ht="15.75">
      <c r="A6" s="219" t="s">
        <v>7119</v>
      </c>
      <c r="B6" s="219"/>
      <c r="C6" s="219"/>
      <c r="D6" s="219"/>
      <c r="E6" s="219"/>
      <c r="F6" s="219"/>
      <c r="G6" s="219"/>
      <c r="H6" s="219"/>
      <c r="I6" s="219"/>
      <c r="J6" s="219"/>
      <c r="K6" s="219"/>
    </row>
    <row r="7" spans="1:11" ht="15.75">
      <c r="A7" s="219" t="s">
        <v>7120</v>
      </c>
      <c r="B7" s="219"/>
      <c r="C7" s="219"/>
      <c r="D7" s="219"/>
      <c r="E7" s="219"/>
      <c r="F7" s="219"/>
      <c r="G7" s="219"/>
      <c r="H7" s="219"/>
      <c r="I7" s="219"/>
      <c r="J7" s="219"/>
      <c r="K7" s="219"/>
    </row>
    <row r="8" spans="1:11" ht="30">
      <c r="A8" s="103" t="s">
        <v>7121</v>
      </c>
      <c r="B8" s="103" t="s">
        <v>7122</v>
      </c>
      <c r="C8" s="103" t="s">
        <v>13</v>
      </c>
      <c r="D8" s="103" t="s">
        <v>7123</v>
      </c>
      <c r="E8" s="103" t="s">
        <v>7124</v>
      </c>
      <c r="F8" s="104" t="s">
        <v>120</v>
      </c>
      <c r="G8" s="104" t="s">
        <v>118</v>
      </c>
      <c r="H8" s="104" t="s">
        <v>116</v>
      </c>
      <c r="I8" s="104" t="s">
        <v>122</v>
      </c>
      <c r="J8" s="104" t="s">
        <v>124</v>
      </c>
      <c r="K8" s="104" t="s">
        <v>126</v>
      </c>
    </row>
    <row r="9" spans="1:11">
      <c r="A9" s="37">
        <v>1</v>
      </c>
      <c r="B9" s="26" t="s">
        <v>131</v>
      </c>
      <c r="C9" s="37">
        <v>1200525093</v>
      </c>
      <c r="D9" s="37">
        <v>5</v>
      </c>
      <c r="E9" s="37">
        <v>256</v>
      </c>
      <c r="F9" s="80">
        <v>1385114.69</v>
      </c>
      <c r="G9" s="80">
        <v>77205.11</v>
      </c>
      <c r="H9" s="80">
        <v>1462319.8</v>
      </c>
      <c r="I9" s="80">
        <f>+ROUND(H9*0.2,2)</f>
        <v>292463.96000000002</v>
      </c>
      <c r="J9" s="80">
        <f>+ROUND(H9*0.01,2)</f>
        <v>14623.2</v>
      </c>
      <c r="K9" s="80">
        <f>+ROUND(I9*0.01,2)</f>
        <v>2924.64</v>
      </c>
    </row>
    <row r="10" spans="1:11">
      <c r="A10" s="37">
        <v>2</v>
      </c>
      <c r="B10" s="26" t="s">
        <v>155</v>
      </c>
      <c r="C10" s="37">
        <v>7300170482</v>
      </c>
      <c r="D10" s="37">
        <v>11</v>
      </c>
      <c r="E10" s="37">
        <v>357</v>
      </c>
      <c r="F10" s="80">
        <v>2007144.2200000004</v>
      </c>
      <c r="G10" s="80">
        <v>129499.17999999998</v>
      </c>
      <c r="H10" s="80">
        <v>2136643.4000000004</v>
      </c>
      <c r="I10" s="80">
        <f t="shared" ref="I10:I73" si="0">+ROUND(H10*0.2,2)</f>
        <v>427328.68</v>
      </c>
      <c r="J10" s="80">
        <f t="shared" ref="J10:J73" si="1">+ROUND(H10*0.01,2)</f>
        <v>21366.43</v>
      </c>
      <c r="K10" s="80">
        <f t="shared" ref="K10:K73" si="2">+ROUND(I10*0.01,2)</f>
        <v>4273.29</v>
      </c>
    </row>
    <row r="11" spans="1:11">
      <c r="A11" s="37">
        <v>3</v>
      </c>
      <c r="B11" s="26" t="s">
        <v>187</v>
      </c>
      <c r="C11" s="37">
        <v>1200891735</v>
      </c>
      <c r="D11" s="37">
        <v>2</v>
      </c>
      <c r="E11" s="37">
        <v>201</v>
      </c>
      <c r="F11" s="80">
        <v>1076866.5899999999</v>
      </c>
      <c r="G11" s="80">
        <v>59303.009999999995</v>
      </c>
      <c r="H11" s="80">
        <v>1136169.5999999999</v>
      </c>
      <c r="I11" s="80">
        <f t="shared" si="0"/>
        <v>227233.92000000001</v>
      </c>
      <c r="J11" s="80">
        <f t="shared" si="1"/>
        <v>11361.7</v>
      </c>
      <c r="K11" s="80">
        <f t="shared" si="2"/>
        <v>2272.34</v>
      </c>
    </row>
    <row r="12" spans="1:11">
      <c r="A12" s="37">
        <v>4</v>
      </c>
      <c r="B12" s="26" t="s">
        <v>1827</v>
      </c>
      <c r="C12" s="37">
        <v>131033857</v>
      </c>
      <c r="D12" s="37">
        <v>1</v>
      </c>
      <c r="E12" s="37">
        <v>317</v>
      </c>
      <c r="F12" s="80">
        <v>1848134.29</v>
      </c>
      <c r="G12" s="80">
        <v>184705.31000000003</v>
      </c>
      <c r="H12" s="80">
        <v>2032839.6</v>
      </c>
      <c r="I12" s="80">
        <f t="shared" si="0"/>
        <v>406567.92</v>
      </c>
      <c r="J12" s="80">
        <f t="shared" si="1"/>
        <v>20328.400000000001</v>
      </c>
      <c r="K12" s="80">
        <f t="shared" si="2"/>
        <v>4065.68</v>
      </c>
    </row>
    <row r="13" spans="1:11">
      <c r="A13" s="37">
        <v>5</v>
      </c>
      <c r="B13" s="26" t="s">
        <v>1839</v>
      </c>
      <c r="C13" s="37">
        <v>132286448</v>
      </c>
      <c r="D13" s="37">
        <v>3</v>
      </c>
      <c r="E13" s="37">
        <v>246</v>
      </c>
      <c r="F13" s="80">
        <v>1324264.57</v>
      </c>
      <c r="G13" s="80">
        <v>73533.23</v>
      </c>
      <c r="H13" s="80">
        <v>1397797.8</v>
      </c>
      <c r="I13" s="80">
        <f t="shared" si="0"/>
        <v>279559.56</v>
      </c>
      <c r="J13" s="80">
        <f t="shared" si="1"/>
        <v>13977.98</v>
      </c>
      <c r="K13" s="80">
        <f t="shared" si="2"/>
        <v>2795.6</v>
      </c>
    </row>
    <row r="14" spans="1:11">
      <c r="A14" s="37">
        <v>6</v>
      </c>
      <c r="B14" s="26" t="s">
        <v>210</v>
      </c>
      <c r="C14" s="37">
        <v>1000245074</v>
      </c>
      <c r="D14" s="37">
        <v>5</v>
      </c>
      <c r="E14" s="37">
        <v>301</v>
      </c>
      <c r="F14" s="80">
        <v>1634707.47</v>
      </c>
      <c r="G14" s="80">
        <v>92148.329999999987</v>
      </c>
      <c r="H14" s="80">
        <v>1726855.8</v>
      </c>
      <c r="I14" s="80">
        <f t="shared" si="0"/>
        <v>345371.16</v>
      </c>
      <c r="J14" s="80">
        <f t="shared" si="1"/>
        <v>17268.560000000001</v>
      </c>
      <c r="K14" s="80">
        <f t="shared" si="2"/>
        <v>3453.71</v>
      </c>
    </row>
    <row r="15" spans="1:11">
      <c r="A15" s="37">
        <v>7</v>
      </c>
      <c r="B15" s="26" t="s">
        <v>233</v>
      </c>
      <c r="C15" s="37">
        <v>7900124277</v>
      </c>
      <c r="D15" s="37">
        <v>1</v>
      </c>
      <c r="E15" s="37">
        <v>208</v>
      </c>
      <c r="F15" s="80">
        <v>1106376.2600000002</v>
      </c>
      <c r="G15" s="80">
        <v>60237.94</v>
      </c>
      <c r="H15" s="80">
        <v>1166614.2000000002</v>
      </c>
      <c r="I15" s="80">
        <f t="shared" si="0"/>
        <v>233322.84</v>
      </c>
      <c r="J15" s="80">
        <f t="shared" si="1"/>
        <v>11666.14</v>
      </c>
      <c r="K15" s="80">
        <f t="shared" si="2"/>
        <v>2333.23</v>
      </c>
    </row>
    <row r="16" spans="1:11">
      <c r="A16" s="37">
        <v>8</v>
      </c>
      <c r="B16" s="26" t="s">
        <v>250</v>
      </c>
      <c r="C16" s="37">
        <v>9300640878</v>
      </c>
      <c r="D16" s="37">
        <v>2</v>
      </c>
      <c r="E16" s="37">
        <v>215</v>
      </c>
      <c r="F16" s="80">
        <v>1154671.3500000001</v>
      </c>
      <c r="G16" s="80">
        <v>63885.45</v>
      </c>
      <c r="H16" s="80">
        <v>1218556.8</v>
      </c>
      <c r="I16" s="80">
        <f t="shared" si="0"/>
        <v>243711.35999999999</v>
      </c>
      <c r="J16" s="80">
        <f t="shared" si="1"/>
        <v>12185.57</v>
      </c>
      <c r="K16" s="80">
        <f t="shared" si="2"/>
        <v>2437.11</v>
      </c>
    </row>
    <row r="17" spans="1:11">
      <c r="A17" s="37">
        <v>9</v>
      </c>
      <c r="B17" s="26" t="s">
        <v>269</v>
      </c>
      <c r="C17" s="37">
        <v>118025782</v>
      </c>
      <c r="D17" s="37">
        <v>1</v>
      </c>
      <c r="E17" s="37">
        <v>221</v>
      </c>
      <c r="F17" s="80">
        <v>1175716.2599999998</v>
      </c>
      <c r="G17" s="80">
        <v>64123.340000000004</v>
      </c>
      <c r="H17" s="80">
        <v>1239839.5999999999</v>
      </c>
      <c r="I17" s="80">
        <f t="shared" si="0"/>
        <v>247967.92</v>
      </c>
      <c r="J17" s="80">
        <f t="shared" si="1"/>
        <v>12398.4</v>
      </c>
      <c r="K17" s="80">
        <f t="shared" si="2"/>
        <v>2479.6799999999998</v>
      </c>
    </row>
    <row r="18" spans="1:11">
      <c r="A18" s="37">
        <v>10</v>
      </c>
      <c r="B18" s="26" t="s">
        <v>1852</v>
      </c>
      <c r="C18" s="37">
        <v>131160328</v>
      </c>
      <c r="D18" s="37">
        <v>1</v>
      </c>
      <c r="E18" s="37">
        <v>188</v>
      </c>
      <c r="F18" s="80">
        <v>1002742.2799999999</v>
      </c>
      <c r="G18" s="80">
        <v>55040.119999999988</v>
      </c>
      <c r="H18" s="80">
        <v>1057782.3999999999</v>
      </c>
      <c r="I18" s="80">
        <f t="shared" si="0"/>
        <v>211556.48000000001</v>
      </c>
      <c r="J18" s="80">
        <f t="shared" si="1"/>
        <v>10577.82</v>
      </c>
      <c r="K18" s="80">
        <f t="shared" si="2"/>
        <v>2115.56</v>
      </c>
    </row>
    <row r="19" spans="1:11">
      <c r="A19" s="37">
        <v>11</v>
      </c>
      <c r="B19" s="26" t="s">
        <v>1865</v>
      </c>
      <c r="C19" s="37">
        <v>130204365</v>
      </c>
      <c r="D19" s="37">
        <v>6</v>
      </c>
      <c r="E19" s="37">
        <v>310</v>
      </c>
      <c r="F19" s="80">
        <v>1758112.98</v>
      </c>
      <c r="G19" s="80">
        <v>135590.01999999999</v>
      </c>
      <c r="H19" s="80">
        <v>1893703</v>
      </c>
      <c r="I19" s="80">
        <f t="shared" si="0"/>
        <v>378740.6</v>
      </c>
      <c r="J19" s="80">
        <f t="shared" si="1"/>
        <v>18937.03</v>
      </c>
      <c r="K19" s="80">
        <f t="shared" si="2"/>
        <v>3787.41</v>
      </c>
    </row>
    <row r="20" spans="1:11">
      <c r="A20" s="37">
        <v>12</v>
      </c>
      <c r="B20" s="26" t="s">
        <v>3911</v>
      </c>
      <c r="C20" s="37">
        <v>132227859</v>
      </c>
      <c r="D20" s="37">
        <v>5</v>
      </c>
      <c r="E20" s="37">
        <v>834</v>
      </c>
      <c r="F20" s="80">
        <v>4542548.2</v>
      </c>
      <c r="G20" s="80">
        <v>294212.2</v>
      </c>
      <c r="H20" s="80">
        <v>4836760.4000000004</v>
      </c>
      <c r="I20" s="80">
        <f t="shared" si="0"/>
        <v>967352.08</v>
      </c>
      <c r="J20" s="80">
        <f t="shared" si="1"/>
        <v>48367.6</v>
      </c>
      <c r="K20" s="80">
        <f t="shared" si="2"/>
        <v>9673.52</v>
      </c>
    </row>
    <row r="21" spans="1:11">
      <c r="A21" s="37">
        <v>13</v>
      </c>
      <c r="B21" s="26" t="s">
        <v>1888</v>
      </c>
      <c r="C21" s="37">
        <v>131890873</v>
      </c>
      <c r="D21" s="37">
        <v>4</v>
      </c>
      <c r="E21" s="37">
        <v>207</v>
      </c>
      <c r="F21" s="80">
        <v>1160621.68</v>
      </c>
      <c r="G21" s="80">
        <v>81729.12000000001</v>
      </c>
      <c r="H21" s="80">
        <v>1242350.8</v>
      </c>
      <c r="I21" s="80">
        <f t="shared" si="0"/>
        <v>248470.16</v>
      </c>
      <c r="J21" s="80">
        <f t="shared" si="1"/>
        <v>12423.51</v>
      </c>
      <c r="K21" s="80">
        <f t="shared" si="2"/>
        <v>2484.6999999999998</v>
      </c>
    </row>
    <row r="22" spans="1:11">
      <c r="A22" s="37">
        <v>14</v>
      </c>
      <c r="B22" s="26" t="s">
        <v>1906</v>
      </c>
      <c r="C22" s="37">
        <v>131839142</v>
      </c>
      <c r="D22" s="37">
        <v>5</v>
      </c>
      <c r="E22" s="37">
        <v>248</v>
      </c>
      <c r="F22" s="80">
        <v>1383949.43</v>
      </c>
      <c r="G22" s="80">
        <v>89773.570000000022</v>
      </c>
      <c r="H22" s="80">
        <v>1473723</v>
      </c>
      <c r="I22" s="80">
        <f t="shared" si="0"/>
        <v>294744.59999999998</v>
      </c>
      <c r="J22" s="80">
        <f t="shared" si="1"/>
        <v>14737.23</v>
      </c>
      <c r="K22" s="80">
        <f t="shared" si="2"/>
        <v>2947.45</v>
      </c>
    </row>
    <row r="23" spans="1:11">
      <c r="A23" s="37">
        <v>15</v>
      </c>
      <c r="B23" s="26" t="s">
        <v>284</v>
      </c>
      <c r="C23" s="37">
        <v>7600188028</v>
      </c>
      <c r="D23" s="37">
        <v>7</v>
      </c>
      <c r="E23" s="37">
        <v>279</v>
      </c>
      <c r="F23" s="80">
        <v>1538902.2</v>
      </c>
      <c r="G23" s="80">
        <v>89429.799999999988</v>
      </c>
      <c r="H23" s="80">
        <v>1628332</v>
      </c>
      <c r="I23" s="80">
        <f t="shared" si="0"/>
        <v>325666.40000000002</v>
      </c>
      <c r="J23" s="80">
        <f t="shared" si="1"/>
        <v>16283.32</v>
      </c>
      <c r="K23" s="80">
        <f t="shared" si="2"/>
        <v>3256.66</v>
      </c>
    </row>
    <row r="24" spans="1:11">
      <c r="A24" s="37">
        <v>16</v>
      </c>
      <c r="B24" s="26" t="s">
        <v>303</v>
      </c>
      <c r="C24" s="37">
        <v>1200227823</v>
      </c>
      <c r="D24" s="37">
        <v>1</v>
      </c>
      <c r="E24" s="37">
        <v>226</v>
      </c>
      <c r="F24" s="80">
        <v>1197772.54</v>
      </c>
      <c r="G24" s="80">
        <v>65058.259999999995</v>
      </c>
      <c r="H24" s="80">
        <v>1262830.8</v>
      </c>
      <c r="I24" s="80">
        <f t="shared" si="0"/>
        <v>252566.16</v>
      </c>
      <c r="J24" s="80">
        <f t="shared" si="1"/>
        <v>12628.31</v>
      </c>
      <c r="K24" s="80">
        <f t="shared" si="2"/>
        <v>2525.66</v>
      </c>
    </row>
    <row r="25" spans="1:11">
      <c r="A25" s="37">
        <v>17</v>
      </c>
      <c r="B25" s="26" t="s">
        <v>1925</v>
      </c>
      <c r="C25" s="37">
        <v>131035337</v>
      </c>
      <c r="D25" s="37">
        <v>1</v>
      </c>
      <c r="E25" s="37">
        <v>428</v>
      </c>
      <c r="F25" s="80">
        <v>2498999.8200000003</v>
      </c>
      <c r="G25" s="80">
        <v>249657.98</v>
      </c>
      <c r="H25" s="80">
        <v>2748657.8000000003</v>
      </c>
      <c r="I25" s="80">
        <f t="shared" si="0"/>
        <v>549731.56000000006</v>
      </c>
      <c r="J25" s="80">
        <f t="shared" si="1"/>
        <v>27486.58</v>
      </c>
      <c r="K25" s="80">
        <f t="shared" si="2"/>
        <v>5497.32</v>
      </c>
    </row>
    <row r="26" spans="1:11">
      <c r="A26" s="37">
        <v>18</v>
      </c>
      <c r="B26" s="26" t="s">
        <v>1947</v>
      </c>
      <c r="C26" s="37">
        <v>130609162</v>
      </c>
      <c r="D26" s="37">
        <v>1</v>
      </c>
      <c r="E26" s="37">
        <v>192</v>
      </c>
      <c r="F26" s="80">
        <v>1026259.4700000001</v>
      </c>
      <c r="G26" s="80">
        <v>56720.13</v>
      </c>
      <c r="H26" s="80">
        <v>1082979.6000000001</v>
      </c>
      <c r="I26" s="80">
        <f t="shared" si="0"/>
        <v>216595.92</v>
      </c>
      <c r="J26" s="80">
        <f t="shared" si="1"/>
        <v>10829.8</v>
      </c>
      <c r="K26" s="80">
        <f t="shared" si="2"/>
        <v>2165.96</v>
      </c>
    </row>
    <row r="27" spans="1:11">
      <c r="A27" s="37">
        <v>19</v>
      </c>
      <c r="B27" s="26" t="s">
        <v>319</v>
      </c>
      <c r="C27" s="37">
        <v>7600203447</v>
      </c>
      <c r="D27" s="37">
        <v>2</v>
      </c>
      <c r="E27" s="37">
        <v>373</v>
      </c>
      <c r="F27" s="80">
        <v>2116906.2199999997</v>
      </c>
      <c r="G27" s="80">
        <v>181707.18</v>
      </c>
      <c r="H27" s="80">
        <v>2298613.4</v>
      </c>
      <c r="I27" s="80">
        <f t="shared" si="0"/>
        <v>459722.68</v>
      </c>
      <c r="J27" s="80">
        <f t="shared" si="1"/>
        <v>22986.13</v>
      </c>
      <c r="K27" s="80">
        <f t="shared" si="2"/>
        <v>4597.2299999999996</v>
      </c>
    </row>
    <row r="28" spans="1:11">
      <c r="A28" s="37">
        <v>20</v>
      </c>
      <c r="B28" s="26" t="s">
        <v>350</v>
      </c>
      <c r="C28" s="37">
        <v>1800388751</v>
      </c>
      <c r="D28" s="37">
        <v>1</v>
      </c>
      <c r="E28" s="37">
        <v>315</v>
      </c>
      <c r="F28" s="80">
        <v>1839535.7500000002</v>
      </c>
      <c r="G28" s="80">
        <v>183870.85</v>
      </c>
      <c r="H28" s="80">
        <v>2023406.6000000003</v>
      </c>
      <c r="I28" s="80">
        <f t="shared" si="0"/>
        <v>404681.32</v>
      </c>
      <c r="J28" s="80">
        <f t="shared" si="1"/>
        <v>20234.07</v>
      </c>
      <c r="K28" s="80">
        <f t="shared" si="2"/>
        <v>4046.81</v>
      </c>
    </row>
    <row r="29" spans="1:11">
      <c r="A29" s="37">
        <v>21</v>
      </c>
      <c r="B29" s="26" t="s">
        <v>1960</v>
      </c>
      <c r="C29" s="37">
        <v>131590942</v>
      </c>
      <c r="D29" s="37">
        <v>3</v>
      </c>
      <c r="E29" s="37">
        <v>313</v>
      </c>
      <c r="F29" s="80">
        <v>1674994.7300000002</v>
      </c>
      <c r="G29" s="80">
        <v>92377.26999999999</v>
      </c>
      <c r="H29" s="80">
        <v>1767372.0000000002</v>
      </c>
      <c r="I29" s="80">
        <f t="shared" si="0"/>
        <v>353474.4</v>
      </c>
      <c r="J29" s="80">
        <f t="shared" si="1"/>
        <v>17673.72</v>
      </c>
      <c r="K29" s="80">
        <f t="shared" si="2"/>
        <v>3534.74</v>
      </c>
    </row>
    <row r="30" spans="1:11">
      <c r="A30" s="37">
        <v>22</v>
      </c>
      <c r="B30" s="26" t="s">
        <v>1973</v>
      </c>
      <c r="C30" s="37">
        <v>131149227</v>
      </c>
      <c r="D30" s="37">
        <v>1</v>
      </c>
      <c r="E30" s="37">
        <v>307</v>
      </c>
      <c r="F30" s="80">
        <v>1629794.49</v>
      </c>
      <c r="G30" s="80">
        <v>88577.51</v>
      </c>
      <c r="H30" s="80">
        <v>1718372</v>
      </c>
      <c r="I30" s="80">
        <f t="shared" si="0"/>
        <v>343674.4</v>
      </c>
      <c r="J30" s="80">
        <f t="shared" si="1"/>
        <v>17183.72</v>
      </c>
      <c r="K30" s="80">
        <f t="shared" si="2"/>
        <v>3436.74</v>
      </c>
    </row>
    <row r="31" spans="1:11">
      <c r="A31" s="37">
        <v>23</v>
      </c>
      <c r="B31" s="26" t="s">
        <v>1988</v>
      </c>
      <c r="C31" s="37">
        <v>131740952</v>
      </c>
      <c r="D31" s="37">
        <v>10</v>
      </c>
      <c r="E31" s="37">
        <v>435</v>
      </c>
      <c r="F31" s="80">
        <v>2402169.88</v>
      </c>
      <c r="G31" s="80">
        <v>144695.32</v>
      </c>
      <c r="H31" s="80">
        <v>2546865.1999999997</v>
      </c>
      <c r="I31" s="80">
        <f t="shared" si="0"/>
        <v>509373.04</v>
      </c>
      <c r="J31" s="80">
        <f t="shared" si="1"/>
        <v>25468.65</v>
      </c>
      <c r="K31" s="80">
        <f t="shared" si="2"/>
        <v>5093.7299999999996</v>
      </c>
    </row>
    <row r="32" spans="1:11">
      <c r="A32" s="37">
        <v>24</v>
      </c>
      <c r="B32" s="26" t="s">
        <v>2010</v>
      </c>
      <c r="C32" s="37">
        <v>132237269</v>
      </c>
      <c r="D32" s="37">
        <v>1</v>
      </c>
      <c r="E32" s="37">
        <v>679</v>
      </c>
      <c r="F32" s="80">
        <v>3594017.04</v>
      </c>
      <c r="G32" s="80">
        <v>194701.15999999997</v>
      </c>
      <c r="H32" s="80">
        <v>3788718.2</v>
      </c>
      <c r="I32" s="80">
        <f t="shared" si="0"/>
        <v>757743.64</v>
      </c>
      <c r="J32" s="80">
        <f t="shared" si="1"/>
        <v>37887.18</v>
      </c>
      <c r="K32" s="80">
        <f t="shared" si="2"/>
        <v>7577.44</v>
      </c>
    </row>
    <row r="33" spans="1:11">
      <c r="A33" s="37">
        <v>25</v>
      </c>
      <c r="B33" s="26" t="s">
        <v>2032</v>
      </c>
      <c r="C33" s="37">
        <v>430213691</v>
      </c>
      <c r="D33" s="37">
        <v>8</v>
      </c>
      <c r="E33" s="37">
        <v>556</v>
      </c>
      <c r="F33" s="80">
        <v>3023127.54</v>
      </c>
      <c r="G33" s="80">
        <v>184011.46000000002</v>
      </c>
      <c r="H33" s="80">
        <v>3207139</v>
      </c>
      <c r="I33" s="80">
        <f t="shared" si="0"/>
        <v>641427.80000000005</v>
      </c>
      <c r="J33" s="80">
        <f t="shared" si="1"/>
        <v>32071.39</v>
      </c>
      <c r="K33" s="80">
        <f t="shared" si="2"/>
        <v>6414.28</v>
      </c>
    </row>
    <row r="34" spans="1:11">
      <c r="A34" s="37">
        <v>26</v>
      </c>
      <c r="B34" s="26" t="s">
        <v>2054</v>
      </c>
      <c r="C34" s="37">
        <v>132271084</v>
      </c>
      <c r="D34" s="37">
        <v>2</v>
      </c>
      <c r="E34" s="37">
        <v>260</v>
      </c>
      <c r="F34" s="80">
        <v>1529786.1999999997</v>
      </c>
      <c r="G34" s="80">
        <v>153179.20000000001</v>
      </c>
      <c r="H34" s="80">
        <v>1682965.3999999997</v>
      </c>
      <c r="I34" s="80">
        <f t="shared" si="0"/>
        <v>336593.08</v>
      </c>
      <c r="J34" s="80">
        <f t="shared" si="1"/>
        <v>16829.650000000001</v>
      </c>
      <c r="K34" s="80">
        <f t="shared" si="2"/>
        <v>3365.93</v>
      </c>
    </row>
    <row r="35" spans="1:11">
      <c r="A35" s="37">
        <v>27</v>
      </c>
      <c r="B35" s="26" t="s">
        <v>374</v>
      </c>
      <c r="C35" s="37">
        <v>1200222394</v>
      </c>
      <c r="D35" s="37">
        <v>1</v>
      </c>
      <c r="E35" s="37">
        <v>131</v>
      </c>
      <c r="F35" s="80">
        <v>700075.38</v>
      </c>
      <c r="G35" s="80">
        <v>38529.020000000004</v>
      </c>
      <c r="H35" s="80">
        <v>738604.4</v>
      </c>
      <c r="I35" s="80">
        <f t="shared" si="0"/>
        <v>147720.88</v>
      </c>
      <c r="J35" s="80">
        <f t="shared" si="1"/>
        <v>7386.04</v>
      </c>
      <c r="K35" s="80">
        <f t="shared" si="2"/>
        <v>1477.21</v>
      </c>
    </row>
    <row r="36" spans="1:11">
      <c r="A36" s="37">
        <v>28</v>
      </c>
      <c r="B36" s="26" t="s">
        <v>394</v>
      </c>
      <c r="C36" s="37">
        <v>1000663367</v>
      </c>
      <c r="D36" s="37">
        <v>13</v>
      </c>
      <c r="E36" s="37">
        <v>297</v>
      </c>
      <c r="F36" s="80">
        <v>1688413.2400000002</v>
      </c>
      <c r="G36" s="80">
        <v>104122.76000000001</v>
      </c>
      <c r="H36" s="80">
        <v>1792536.0000000002</v>
      </c>
      <c r="I36" s="80">
        <f t="shared" si="0"/>
        <v>358507.2</v>
      </c>
      <c r="J36" s="80">
        <f t="shared" si="1"/>
        <v>17925.36</v>
      </c>
      <c r="K36" s="80">
        <f t="shared" si="2"/>
        <v>3585.07</v>
      </c>
    </row>
    <row r="37" spans="1:11">
      <c r="A37" s="37">
        <v>29</v>
      </c>
      <c r="B37" s="26" t="s">
        <v>2071</v>
      </c>
      <c r="C37" s="37">
        <v>131537431</v>
      </c>
      <c r="D37" s="37">
        <v>5</v>
      </c>
      <c r="E37" s="37">
        <v>498</v>
      </c>
      <c r="F37" s="80">
        <v>2684013.4600000004</v>
      </c>
      <c r="G37" s="80">
        <v>155483.74000000002</v>
      </c>
      <c r="H37" s="80">
        <v>2839497.2000000007</v>
      </c>
      <c r="I37" s="80">
        <f t="shared" si="0"/>
        <v>567899.43999999994</v>
      </c>
      <c r="J37" s="80">
        <f t="shared" si="1"/>
        <v>28394.97</v>
      </c>
      <c r="K37" s="80">
        <f t="shared" si="2"/>
        <v>5678.99</v>
      </c>
    </row>
    <row r="38" spans="1:11">
      <c r="A38" s="37">
        <v>30</v>
      </c>
      <c r="B38" s="26" t="s">
        <v>424</v>
      </c>
      <c r="C38" s="37">
        <v>1800466029</v>
      </c>
      <c r="D38" s="37">
        <v>4</v>
      </c>
      <c r="E38" s="37">
        <v>215</v>
      </c>
      <c r="F38" s="80">
        <v>1280130.2200000002</v>
      </c>
      <c r="G38" s="80">
        <v>128816.38</v>
      </c>
      <c r="H38" s="80">
        <v>1408946.6</v>
      </c>
      <c r="I38" s="80">
        <f t="shared" si="0"/>
        <v>281789.32</v>
      </c>
      <c r="J38" s="80">
        <f t="shared" si="1"/>
        <v>14089.47</v>
      </c>
      <c r="K38" s="80">
        <f t="shared" si="2"/>
        <v>2817.89</v>
      </c>
    </row>
    <row r="39" spans="1:11">
      <c r="A39" s="37">
        <v>31</v>
      </c>
      <c r="B39" s="26" t="s">
        <v>2095</v>
      </c>
      <c r="C39" s="37">
        <v>132262328</v>
      </c>
      <c r="D39" s="37">
        <v>10</v>
      </c>
      <c r="E39" s="37">
        <v>877</v>
      </c>
      <c r="F39" s="80">
        <v>4274446.53</v>
      </c>
      <c r="G39" s="80">
        <v>240190.27</v>
      </c>
      <c r="H39" s="80">
        <v>4514636.8</v>
      </c>
      <c r="I39" s="80">
        <f t="shared" si="0"/>
        <v>902927.35999999999</v>
      </c>
      <c r="J39" s="80">
        <f t="shared" si="1"/>
        <v>45146.37</v>
      </c>
      <c r="K39" s="80">
        <f t="shared" si="2"/>
        <v>9029.27</v>
      </c>
    </row>
    <row r="40" spans="1:11">
      <c r="A40" s="37">
        <v>32</v>
      </c>
      <c r="B40" s="26" t="s">
        <v>445</v>
      </c>
      <c r="C40" s="37">
        <v>3100571151</v>
      </c>
      <c r="D40" s="37">
        <v>2</v>
      </c>
      <c r="E40" s="37">
        <v>252</v>
      </c>
      <c r="F40" s="80">
        <v>1346654.81</v>
      </c>
      <c r="G40" s="80">
        <v>74371.390000000014</v>
      </c>
      <c r="H40" s="80">
        <v>1421026.2000000002</v>
      </c>
      <c r="I40" s="80">
        <f t="shared" si="0"/>
        <v>284205.24</v>
      </c>
      <c r="J40" s="80">
        <f t="shared" si="1"/>
        <v>14210.26</v>
      </c>
      <c r="K40" s="80">
        <f t="shared" si="2"/>
        <v>2842.05</v>
      </c>
    </row>
    <row r="41" spans="1:11">
      <c r="A41" s="37">
        <v>33</v>
      </c>
      <c r="B41" s="26" t="s">
        <v>2117</v>
      </c>
      <c r="C41" s="37">
        <v>131159516</v>
      </c>
      <c r="D41" s="37">
        <v>2</v>
      </c>
      <c r="E41" s="37">
        <v>205</v>
      </c>
      <c r="F41" s="80">
        <v>1134025.6600000001</v>
      </c>
      <c r="G41" s="80">
        <v>78176.74000000002</v>
      </c>
      <c r="H41" s="80">
        <v>1212202.4000000001</v>
      </c>
      <c r="I41" s="80">
        <f t="shared" si="0"/>
        <v>242440.48</v>
      </c>
      <c r="J41" s="80">
        <f t="shared" si="1"/>
        <v>12122.02</v>
      </c>
      <c r="K41" s="80">
        <f t="shared" si="2"/>
        <v>2424.4</v>
      </c>
    </row>
    <row r="42" spans="1:11">
      <c r="A42" s="37">
        <v>34</v>
      </c>
      <c r="B42" s="26" t="s">
        <v>2131</v>
      </c>
      <c r="C42" s="37">
        <v>131226035</v>
      </c>
      <c r="D42" s="37">
        <v>2</v>
      </c>
      <c r="E42" s="37">
        <v>240</v>
      </c>
      <c r="F42" s="80">
        <v>1377074.1</v>
      </c>
      <c r="G42" s="80">
        <v>120684.70000000001</v>
      </c>
      <c r="H42" s="80">
        <v>1497758.8</v>
      </c>
      <c r="I42" s="80">
        <f t="shared" si="0"/>
        <v>299551.76</v>
      </c>
      <c r="J42" s="80">
        <f t="shared" si="1"/>
        <v>14977.59</v>
      </c>
      <c r="K42" s="80">
        <f t="shared" si="2"/>
        <v>2995.52</v>
      </c>
    </row>
    <row r="43" spans="1:11">
      <c r="A43" s="37">
        <v>35</v>
      </c>
      <c r="B43" s="26" t="s">
        <v>2156</v>
      </c>
      <c r="C43" s="37">
        <v>132249224</v>
      </c>
      <c r="D43" s="37">
        <v>6</v>
      </c>
      <c r="E43" s="37">
        <v>270</v>
      </c>
      <c r="F43" s="80">
        <v>1475405.78</v>
      </c>
      <c r="G43" s="80">
        <v>84813.819999999992</v>
      </c>
      <c r="H43" s="80">
        <v>1560219.6</v>
      </c>
      <c r="I43" s="80">
        <f t="shared" si="0"/>
        <v>312043.92</v>
      </c>
      <c r="J43" s="80">
        <f t="shared" si="1"/>
        <v>15602.2</v>
      </c>
      <c r="K43" s="80">
        <f t="shared" si="2"/>
        <v>3120.44</v>
      </c>
    </row>
    <row r="44" spans="1:11">
      <c r="A44" s="37">
        <v>36</v>
      </c>
      <c r="B44" s="26" t="s">
        <v>2166</v>
      </c>
      <c r="C44" s="37">
        <v>132274751</v>
      </c>
      <c r="D44" s="37">
        <v>12</v>
      </c>
      <c r="E44" s="37">
        <v>596</v>
      </c>
      <c r="F44" s="80">
        <v>3282817.31</v>
      </c>
      <c r="G44" s="80">
        <v>203412.09000000003</v>
      </c>
      <c r="H44" s="80">
        <v>3486229.4</v>
      </c>
      <c r="I44" s="80">
        <f t="shared" si="0"/>
        <v>697245.88</v>
      </c>
      <c r="J44" s="80">
        <f t="shared" si="1"/>
        <v>34862.29</v>
      </c>
      <c r="K44" s="80">
        <f t="shared" si="2"/>
        <v>6972.46</v>
      </c>
    </row>
    <row r="45" spans="1:11">
      <c r="A45" s="37">
        <v>37</v>
      </c>
      <c r="B45" s="26" t="s">
        <v>3912</v>
      </c>
      <c r="C45" s="37">
        <v>22500245984</v>
      </c>
      <c r="D45" s="37">
        <v>1</v>
      </c>
      <c r="E45" s="37">
        <v>165</v>
      </c>
      <c r="F45" s="80">
        <v>882682.93</v>
      </c>
      <c r="G45" s="80">
        <v>48797.07</v>
      </c>
      <c r="H45" s="80">
        <v>931480</v>
      </c>
      <c r="I45" s="80">
        <f t="shared" si="0"/>
        <v>186296</v>
      </c>
      <c r="J45" s="80">
        <f t="shared" si="1"/>
        <v>9314.7999999999993</v>
      </c>
      <c r="K45" s="80">
        <f t="shared" si="2"/>
        <v>1862.96</v>
      </c>
    </row>
    <row r="46" spans="1:11">
      <c r="A46" s="37">
        <v>38</v>
      </c>
      <c r="B46" s="26" t="s">
        <v>466</v>
      </c>
      <c r="C46" s="37">
        <v>105368021</v>
      </c>
      <c r="D46" s="37">
        <v>4</v>
      </c>
      <c r="E46" s="37">
        <v>481</v>
      </c>
      <c r="F46" s="80">
        <v>2576677.4300000002</v>
      </c>
      <c r="G46" s="80">
        <v>142726.77000000002</v>
      </c>
      <c r="H46" s="80">
        <v>2719404.2</v>
      </c>
      <c r="I46" s="80">
        <f t="shared" si="0"/>
        <v>543880.84</v>
      </c>
      <c r="J46" s="80">
        <f t="shared" si="1"/>
        <v>27194.04</v>
      </c>
      <c r="K46" s="80">
        <f t="shared" si="2"/>
        <v>5438.81</v>
      </c>
    </row>
    <row r="47" spans="1:11">
      <c r="A47" s="37">
        <v>39</v>
      </c>
      <c r="B47" s="26" t="s">
        <v>487</v>
      </c>
      <c r="C47" s="37">
        <v>1200062899</v>
      </c>
      <c r="D47" s="37">
        <v>2</v>
      </c>
      <c r="E47" s="37">
        <v>201</v>
      </c>
      <c r="F47" s="80">
        <v>1073882.02</v>
      </c>
      <c r="G47" s="80">
        <v>59320.58</v>
      </c>
      <c r="H47" s="80">
        <v>1133202.6000000001</v>
      </c>
      <c r="I47" s="80">
        <f t="shared" si="0"/>
        <v>226640.52</v>
      </c>
      <c r="J47" s="80">
        <f t="shared" si="1"/>
        <v>11332.03</v>
      </c>
      <c r="K47" s="80">
        <f t="shared" si="2"/>
        <v>2266.41</v>
      </c>
    </row>
    <row r="48" spans="1:11">
      <c r="A48" s="37">
        <v>40</v>
      </c>
      <c r="B48" s="26" t="s">
        <v>499</v>
      </c>
      <c r="C48" s="37">
        <v>1200951372</v>
      </c>
      <c r="D48" s="37">
        <v>1</v>
      </c>
      <c r="E48" s="37">
        <v>232</v>
      </c>
      <c r="F48" s="80">
        <v>1237540.4700000002</v>
      </c>
      <c r="G48" s="80">
        <v>67844.53</v>
      </c>
      <c r="H48" s="80">
        <v>1305385.0000000002</v>
      </c>
      <c r="I48" s="80">
        <f t="shared" si="0"/>
        <v>261077</v>
      </c>
      <c r="J48" s="80">
        <f t="shared" si="1"/>
        <v>13053.85</v>
      </c>
      <c r="K48" s="80">
        <f t="shared" si="2"/>
        <v>2610.77</v>
      </c>
    </row>
    <row r="49" spans="1:11">
      <c r="A49" s="37">
        <v>41</v>
      </c>
      <c r="B49" s="26" t="s">
        <v>521</v>
      </c>
      <c r="C49" s="37">
        <v>1200118071</v>
      </c>
      <c r="D49" s="37">
        <v>9</v>
      </c>
      <c r="E49" s="37">
        <v>414</v>
      </c>
      <c r="F49" s="80">
        <v>2259139.96</v>
      </c>
      <c r="G49" s="80">
        <v>129087.63999999998</v>
      </c>
      <c r="H49" s="80">
        <v>2388227.6</v>
      </c>
      <c r="I49" s="80">
        <f t="shared" si="0"/>
        <v>477645.52</v>
      </c>
      <c r="J49" s="80">
        <f t="shared" si="1"/>
        <v>23882.28</v>
      </c>
      <c r="K49" s="80">
        <f t="shared" si="2"/>
        <v>4776.46</v>
      </c>
    </row>
    <row r="50" spans="1:11">
      <c r="A50" s="37">
        <v>42</v>
      </c>
      <c r="B50" s="26" t="s">
        <v>541</v>
      </c>
      <c r="C50" s="37">
        <v>9300068542</v>
      </c>
      <c r="D50" s="37">
        <v>8</v>
      </c>
      <c r="E50" s="37">
        <v>398</v>
      </c>
      <c r="F50" s="80">
        <v>2201779.12</v>
      </c>
      <c r="G50" s="80">
        <v>138230.68</v>
      </c>
      <c r="H50" s="80">
        <v>2340009.8000000003</v>
      </c>
      <c r="I50" s="80">
        <f t="shared" si="0"/>
        <v>468001.96</v>
      </c>
      <c r="J50" s="80">
        <f t="shared" si="1"/>
        <v>23400.1</v>
      </c>
      <c r="K50" s="80">
        <f t="shared" si="2"/>
        <v>4680.0200000000004</v>
      </c>
    </row>
    <row r="51" spans="1:11">
      <c r="A51" s="37">
        <v>43</v>
      </c>
      <c r="B51" s="26" t="s">
        <v>2192</v>
      </c>
      <c r="C51" s="37">
        <v>132313992</v>
      </c>
      <c r="D51" s="37">
        <v>2</v>
      </c>
      <c r="E51" s="37">
        <v>241</v>
      </c>
      <c r="F51" s="80">
        <v>1423743.09</v>
      </c>
      <c r="G51" s="80">
        <v>143039.71000000002</v>
      </c>
      <c r="H51" s="80">
        <v>1566782.8</v>
      </c>
      <c r="I51" s="80">
        <f t="shared" si="0"/>
        <v>313356.56</v>
      </c>
      <c r="J51" s="80">
        <f t="shared" si="1"/>
        <v>15667.83</v>
      </c>
      <c r="K51" s="80">
        <f t="shared" si="2"/>
        <v>3133.57</v>
      </c>
    </row>
    <row r="52" spans="1:11">
      <c r="A52" s="37">
        <v>44</v>
      </c>
      <c r="B52" s="26" t="s">
        <v>2208</v>
      </c>
      <c r="C52" s="37">
        <v>131408206</v>
      </c>
      <c r="D52" s="37">
        <v>1</v>
      </c>
      <c r="E52" s="37">
        <v>293</v>
      </c>
      <c r="F52" s="80">
        <v>1714339.94</v>
      </c>
      <c r="G52" s="80">
        <v>171375.25999999998</v>
      </c>
      <c r="H52" s="80">
        <v>1885715.2</v>
      </c>
      <c r="I52" s="80">
        <f t="shared" si="0"/>
        <v>377143.03999999998</v>
      </c>
      <c r="J52" s="80">
        <f t="shared" si="1"/>
        <v>18857.150000000001</v>
      </c>
      <c r="K52" s="80">
        <f t="shared" si="2"/>
        <v>3771.43</v>
      </c>
    </row>
    <row r="53" spans="1:11">
      <c r="A53" s="37">
        <v>45</v>
      </c>
      <c r="B53" s="26" t="s">
        <v>566</v>
      </c>
      <c r="C53" s="37">
        <v>1200005732</v>
      </c>
      <c r="D53" s="37">
        <v>11</v>
      </c>
      <c r="E53" s="37">
        <v>238</v>
      </c>
      <c r="F53" s="80">
        <v>1406120.1099999999</v>
      </c>
      <c r="G53" s="80">
        <v>108758.49</v>
      </c>
      <c r="H53" s="80">
        <v>1514878.5999999999</v>
      </c>
      <c r="I53" s="80">
        <f t="shared" si="0"/>
        <v>302975.71999999997</v>
      </c>
      <c r="J53" s="80">
        <f t="shared" si="1"/>
        <v>15148.79</v>
      </c>
      <c r="K53" s="80">
        <f t="shared" si="2"/>
        <v>3029.76</v>
      </c>
    </row>
    <row r="54" spans="1:11">
      <c r="A54" s="37">
        <v>46</v>
      </c>
      <c r="B54" s="26" t="s">
        <v>2227</v>
      </c>
      <c r="C54" s="37">
        <v>132079418</v>
      </c>
      <c r="D54" s="37">
        <v>5</v>
      </c>
      <c r="E54" s="37">
        <v>253</v>
      </c>
      <c r="F54" s="80">
        <v>1422012.26</v>
      </c>
      <c r="G54" s="80">
        <v>100211.54000000002</v>
      </c>
      <c r="H54" s="80">
        <v>1522223.8</v>
      </c>
      <c r="I54" s="80">
        <f t="shared" si="0"/>
        <v>304444.76</v>
      </c>
      <c r="J54" s="80">
        <f t="shared" si="1"/>
        <v>15222.24</v>
      </c>
      <c r="K54" s="80">
        <f t="shared" si="2"/>
        <v>3044.45</v>
      </c>
    </row>
    <row r="55" spans="1:11">
      <c r="A55" s="37">
        <v>47</v>
      </c>
      <c r="B55" s="26" t="s">
        <v>2237</v>
      </c>
      <c r="C55" s="37">
        <v>131881671</v>
      </c>
      <c r="D55" s="37">
        <v>5</v>
      </c>
      <c r="E55" s="37">
        <v>279</v>
      </c>
      <c r="F55" s="80">
        <v>1517973.1500000001</v>
      </c>
      <c r="G55" s="80">
        <v>86047.65</v>
      </c>
      <c r="H55" s="80">
        <v>1604020.8</v>
      </c>
      <c r="I55" s="80">
        <f t="shared" si="0"/>
        <v>320804.15999999997</v>
      </c>
      <c r="J55" s="80">
        <f t="shared" si="1"/>
        <v>16040.21</v>
      </c>
      <c r="K55" s="80">
        <f t="shared" si="2"/>
        <v>3208.04</v>
      </c>
    </row>
    <row r="56" spans="1:11">
      <c r="A56" s="37">
        <v>48</v>
      </c>
      <c r="B56" s="26" t="s">
        <v>2249</v>
      </c>
      <c r="C56" s="37">
        <v>132270185</v>
      </c>
      <c r="D56" s="37">
        <v>8</v>
      </c>
      <c r="E56" s="37">
        <v>272</v>
      </c>
      <c r="F56" s="80">
        <v>1552383.71</v>
      </c>
      <c r="G56" s="80">
        <v>121800.09</v>
      </c>
      <c r="H56" s="80">
        <v>1674183.8</v>
      </c>
      <c r="I56" s="80">
        <f t="shared" si="0"/>
        <v>334836.76</v>
      </c>
      <c r="J56" s="80">
        <f t="shared" si="1"/>
        <v>16741.84</v>
      </c>
      <c r="K56" s="80">
        <f t="shared" si="2"/>
        <v>3348.37</v>
      </c>
    </row>
    <row r="57" spans="1:11">
      <c r="A57" s="37">
        <v>49</v>
      </c>
      <c r="B57" s="26" t="s">
        <v>2267</v>
      </c>
      <c r="C57" s="37">
        <v>131073891</v>
      </c>
      <c r="D57" s="37">
        <v>1</v>
      </c>
      <c r="E57" s="37">
        <v>371</v>
      </c>
      <c r="F57" s="80">
        <v>1969982.71</v>
      </c>
      <c r="G57" s="80">
        <v>107308.48999999999</v>
      </c>
      <c r="H57" s="80">
        <v>2077291.2</v>
      </c>
      <c r="I57" s="80">
        <f t="shared" si="0"/>
        <v>415458.24</v>
      </c>
      <c r="J57" s="80">
        <f t="shared" si="1"/>
        <v>20772.91</v>
      </c>
      <c r="K57" s="80">
        <f t="shared" si="2"/>
        <v>4154.58</v>
      </c>
    </row>
    <row r="58" spans="1:11">
      <c r="A58" s="37">
        <v>50</v>
      </c>
      <c r="B58" s="26" t="s">
        <v>2282</v>
      </c>
      <c r="C58" s="37">
        <v>131700845</v>
      </c>
      <c r="D58" s="37">
        <v>6</v>
      </c>
      <c r="E58" s="37">
        <v>916</v>
      </c>
      <c r="F58" s="80">
        <v>4995598.72</v>
      </c>
      <c r="G58" s="80">
        <v>326843.08</v>
      </c>
      <c r="H58" s="80">
        <v>5322441.8</v>
      </c>
      <c r="I58" s="80">
        <f t="shared" si="0"/>
        <v>1064488.3600000001</v>
      </c>
      <c r="J58" s="80">
        <f t="shared" si="1"/>
        <v>53224.42</v>
      </c>
      <c r="K58" s="80">
        <f t="shared" si="2"/>
        <v>10644.88</v>
      </c>
    </row>
    <row r="59" spans="1:11">
      <c r="A59" s="37">
        <v>51</v>
      </c>
      <c r="B59" s="26" t="s">
        <v>2312</v>
      </c>
      <c r="C59" s="37">
        <v>132195592</v>
      </c>
      <c r="D59" s="37">
        <v>2</v>
      </c>
      <c r="E59" s="37">
        <v>199</v>
      </c>
      <c r="F59" s="80">
        <v>1070431.2</v>
      </c>
      <c r="G59" s="80">
        <v>59381.599999999991</v>
      </c>
      <c r="H59" s="80">
        <v>1129812.8</v>
      </c>
      <c r="I59" s="80">
        <f t="shared" si="0"/>
        <v>225962.56</v>
      </c>
      <c r="J59" s="80">
        <f t="shared" si="1"/>
        <v>11298.13</v>
      </c>
      <c r="K59" s="80">
        <f t="shared" si="2"/>
        <v>2259.63</v>
      </c>
    </row>
    <row r="60" spans="1:11">
      <c r="A60" s="37">
        <v>52</v>
      </c>
      <c r="B60" s="26" t="s">
        <v>2321</v>
      </c>
      <c r="C60" s="37">
        <v>132109392</v>
      </c>
      <c r="D60" s="37">
        <v>12</v>
      </c>
      <c r="E60" s="37">
        <v>452</v>
      </c>
      <c r="F60" s="80">
        <v>2506003.66</v>
      </c>
      <c r="G60" s="80">
        <v>148928.74</v>
      </c>
      <c r="H60" s="80">
        <v>2654932.4</v>
      </c>
      <c r="I60" s="80">
        <f t="shared" si="0"/>
        <v>530986.48</v>
      </c>
      <c r="J60" s="80">
        <f t="shared" si="1"/>
        <v>26549.32</v>
      </c>
      <c r="K60" s="80">
        <f t="shared" si="2"/>
        <v>5309.86</v>
      </c>
    </row>
    <row r="61" spans="1:11">
      <c r="A61" s="37">
        <v>53</v>
      </c>
      <c r="B61" s="26" t="s">
        <v>595</v>
      </c>
      <c r="C61" s="37">
        <v>1200694949</v>
      </c>
      <c r="D61" s="37">
        <v>4</v>
      </c>
      <c r="E61" s="37">
        <v>402</v>
      </c>
      <c r="F61" s="80">
        <v>2255064.8800000004</v>
      </c>
      <c r="G61" s="80">
        <v>172654.91999999998</v>
      </c>
      <c r="H61" s="80">
        <v>2427719.8000000003</v>
      </c>
      <c r="I61" s="80">
        <f t="shared" si="0"/>
        <v>485543.96</v>
      </c>
      <c r="J61" s="80">
        <f t="shared" si="1"/>
        <v>24277.200000000001</v>
      </c>
      <c r="K61" s="80">
        <f t="shared" si="2"/>
        <v>4855.4399999999996</v>
      </c>
    </row>
    <row r="62" spans="1:11">
      <c r="A62" s="37">
        <v>54</v>
      </c>
      <c r="B62" s="26" t="s">
        <v>2340</v>
      </c>
      <c r="C62" s="37">
        <v>131722652</v>
      </c>
      <c r="D62" s="37">
        <v>16</v>
      </c>
      <c r="E62" s="37">
        <v>352</v>
      </c>
      <c r="F62" s="80">
        <v>2083650.5000000005</v>
      </c>
      <c r="G62" s="80">
        <v>169298.9</v>
      </c>
      <c r="H62" s="80">
        <v>2252949.4000000004</v>
      </c>
      <c r="I62" s="80">
        <f t="shared" si="0"/>
        <v>450589.88</v>
      </c>
      <c r="J62" s="80">
        <f t="shared" si="1"/>
        <v>22529.49</v>
      </c>
      <c r="K62" s="80">
        <f t="shared" si="2"/>
        <v>4505.8999999999996</v>
      </c>
    </row>
    <row r="63" spans="1:11">
      <c r="A63" s="37">
        <v>55</v>
      </c>
      <c r="B63" s="26" t="s">
        <v>621</v>
      </c>
      <c r="C63" s="37">
        <v>10100021368</v>
      </c>
      <c r="D63" s="37">
        <v>6</v>
      </c>
      <c r="E63" s="37">
        <v>319</v>
      </c>
      <c r="F63" s="80">
        <v>1764497.3500000003</v>
      </c>
      <c r="G63" s="80">
        <v>112038.84999999996</v>
      </c>
      <c r="H63" s="80">
        <v>1876536.2000000002</v>
      </c>
      <c r="I63" s="80">
        <f t="shared" si="0"/>
        <v>375307.24</v>
      </c>
      <c r="J63" s="80">
        <f t="shared" si="1"/>
        <v>18765.36</v>
      </c>
      <c r="K63" s="80">
        <f t="shared" si="2"/>
        <v>3753.07</v>
      </c>
    </row>
    <row r="64" spans="1:11">
      <c r="A64" s="37">
        <v>56</v>
      </c>
      <c r="B64" s="26" t="s">
        <v>644</v>
      </c>
      <c r="C64" s="37">
        <v>10800048729</v>
      </c>
      <c r="D64" s="37">
        <v>1</v>
      </c>
      <c r="E64" s="37">
        <v>270</v>
      </c>
      <c r="F64" s="80">
        <v>1431882.7999999998</v>
      </c>
      <c r="G64" s="80">
        <v>77769.60000000002</v>
      </c>
      <c r="H64" s="80">
        <v>1509652.4</v>
      </c>
      <c r="I64" s="80">
        <f t="shared" si="0"/>
        <v>301930.48</v>
      </c>
      <c r="J64" s="80">
        <f t="shared" si="1"/>
        <v>15096.52</v>
      </c>
      <c r="K64" s="80">
        <f t="shared" si="2"/>
        <v>3019.3</v>
      </c>
    </row>
    <row r="65" spans="1:11">
      <c r="A65" s="37">
        <v>57</v>
      </c>
      <c r="B65" s="26" t="s">
        <v>2355</v>
      </c>
      <c r="C65" s="37">
        <v>131658873</v>
      </c>
      <c r="D65" s="37">
        <v>2</v>
      </c>
      <c r="E65" s="37">
        <v>462</v>
      </c>
      <c r="F65" s="80">
        <v>2629954.8199999994</v>
      </c>
      <c r="G65" s="80">
        <v>227786.58</v>
      </c>
      <c r="H65" s="80">
        <v>2857741.3999999994</v>
      </c>
      <c r="I65" s="80">
        <f t="shared" si="0"/>
        <v>571548.28</v>
      </c>
      <c r="J65" s="80">
        <f t="shared" si="1"/>
        <v>28577.41</v>
      </c>
      <c r="K65" s="80">
        <f t="shared" si="2"/>
        <v>5715.48</v>
      </c>
    </row>
    <row r="66" spans="1:11">
      <c r="A66" s="37">
        <v>58</v>
      </c>
      <c r="B66" s="26" t="s">
        <v>661</v>
      </c>
      <c r="C66" s="37">
        <v>7600197912</v>
      </c>
      <c r="D66" s="37">
        <v>1</v>
      </c>
      <c r="E66" s="37">
        <v>206</v>
      </c>
      <c r="F66" s="80">
        <v>1098922.8600000001</v>
      </c>
      <c r="G66" s="80">
        <v>60237.94</v>
      </c>
      <c r="H66" s="80">
        <v>1159160.8</v>
      </c>
      <c r="I66" s="80">
        <f t="shared" si="0"/>
        <v>231832.16</v>
      </c>
      <c r="J66" s="80">
        <f t="shared" si="1"/>
        <v>11591.61</v>
      </c>
      <c r="K66" s="80">
        <f t="shared" si="2"/>
        <v>2318.3200000000002</v>
      </c>
    </row>
    <row r="67" spans="1:11">
      <c r="A67" s="37">
        <v>59</v>
      </c>
      <c r="B67" s="26" t="s">
        <v>2370</v>
      </c>
      <c r="C67" s="37">
        <v>132312287</v>
      </c>
      <c r="D67" s="37">
        <v>5</v>
      </c>
      <c r="E67" s="37">
        <v>379</v>
      </c>
      <c r="F67" s="80">
        <v>2042469.1600000001</v>
      </c>
      <c r="G67" s="80">
        <v>113717.04000000001</v>
      </c>
      <c r="H67" s="80">
        <v>2156186.2000000002</v>
      </c>
      <c r="I67" s="80">
        <f t="shared" si="0"/>
        <v>431237.24</v>
      </c>
      <c r="J67" s="80">
        <f t="shared" si="1"/>
        <v>21561.86</v>
      </c>
      <c r="K67" s="80">
        <f t="shared" si="2"/>
        <v>4312.37</v>
      </c>
    </row>
    <row r="68" spans="1:11">
      <c r="A68" s="37">
        <v>60</v>
      </c>
      <c r="B68" s="26" t="s">
        <v>2384</v>
      </c>
      <c r="C68" s="37">
        <v>131180841</v>
      </c>
      <c r="D68" s="37">
        <v>2</v>
      </c>
      <c r="E68" s="37">
        <v>184</v>
      </c>
      <c r="F68" s="80">
        <v>985342.94000000006</v>
      </c>
      <c r="G68" s="80">
        <v>54500.259999999987</v>
      </c>
      <c r="H68" s="80">
        <v>1039843.2000000001</v>
      </c>
      <c r="I68" s="80">
        <f t="shared" si="0"/>
        <v>207968.64000000001</v>
      </c>
      <c r="J68" s="80">
        <f t="shared" si="1"/>
        <v>10398.43</v>
      </c>
      <c r="K68" s="80">
        <f t="shared" si="2"/>
        <v>2079.69</v>
      </c>
    </row>
    <row r="69" spans="1:11">
      <c r="A69" s="37">
        <v>61</v>
      </c>
      <c r="B69" s="26" t="s">
        <v>2396</v>
      </c>
      <c r="C69" s="37">
        <v>132296966</v>
      </c>
      <c r="D69" s="37">
        <v>4</v>
      </c>
      <c r="E69" s="37">
        <v>265</v>
      </c>
      <c r="F69" s="80">
        <v>1451485.8399999999</v>
      </c>
      <c r="G69" s="80">
        <v>87191.360000000015</v>
      </c>
      <c r="H69" s="80">
        <v>1538677.2</v>
      </c>
      <c r="I69" s="80">
        <f t="shared" si="0"/>
        <v>307735.44</v>
      </c>
      <c r="J69" s="80">
        <f t="shared" si="1"/>
        <v>15386.77</v>
      </c>
      <c r="K69" s="80">
        <f t="shared" si="2"/>
        <v>3077.35</v>
      </c>
    </row>
    <row r="70" spans="1:11">
      <c r="A70" s="37">
        <v>62</v>
      </c>
      <c r="B70" s="26" t="s">
        <v>2413</v>
      </c>
      <c r="C70" s="37">
        <v>130918945</v>
      </c>
      <c r="D70" s="37">
        <v>5</v>
      </c>
      <c r="E70" s="37">
        <v>393</v>
      </c>
      <c r="F70" s="80">
        <v>2159998.3200000003</v>
      </c>
      <c r="G70" s="80">
        <v>138392.88</v>
      </c>
      <c r="H70" s="80">
        <v>2298391.2000000002</v>
      </c>
      <c r="I70" s="80">
        <f t="shared" si="0"/>
        <v>459678.24</v>
      </c>
      <c r="J70" s="80">
        <f t="shared" si="1"/>
        <v>22983.91</v>
      </c>
      <c r="K70" s="80">
        <f t="shared" si="2"/>
        <v>4596.78</v>
      </c>
    </row>
    <row r="71" spans="1:11">
      <c r="A71" s="37">
        <v>63</v>
      </c>
      <c r="B71" s="26" t="s">
        <v>2430</v>
      </c>
      <c r="C71" s="37">
        <v>130095388</v>
      </c>
      <c r="D71" s="37">
        <v>2</v>
      </c>
      <c r="E71" s="37">
        <v>240</v>
      </c>
      <c r="F71" s="80">
        <v>1419185.37</v>
      </c>
      <c r="G71" s="80">
        <v>142507.23000000001</v>
      </c>
      <c r="H71" s="80">
        <v>1561692.6</v>
      </c>
      <c r="I71" s="80">
        <f t="shared" si="0"/>
        <v>312338.52</v>
      </c>
      <c r="J71" s="80">
        <f t="shared" si="1"/>
        <v>15616.93</v>
      </c>
      <c r="K71" s="80">
        <f t="shared" si="2"/>
        <v>3123.39</v>
      </c>
    </row>
    <row r="72" spans="1:11">
      <c r="A72" s="37">
        <v>64</v>
      </c>
      <c r="B72" s="26" t="s">
        <v>673</v>
      </c>
      <c r="C72" s="37">
        <v>4702033939</v>
      </c>
      <c r="D72" s="37">
        <v>12</v>
      </c>
      <c r="E72" s="37">
        <v>371</v>
      </c>
      <c r="F72" s="80">
        <v>2172728.34</v>
      </c>
      <c r="G72" s="80">
        <v>177669.45999999996</v>
      </c>
      <c r="H72" s="80">
        <v>2350397.7999999998</v>
      </c>
      <c r="I72" s="80">
        <f t="shared" si="0"/>
        <v>470079.56</v>
      </c>
      <c r="J72" s="80">
        <f t="shared" si="1"/>
        <v>23503.98</v>
      </c>
      <c r="K72" s="80">
        <f t="shared" si="2"/>
        <v>4700.8</v>
      </c>
    </row>
    <row r="73" spans="1:11">
      <c r="A73" s="37">
        <v>65</v>
      </c>
      <c r="B73" s="26" t="s">
        <v>700</v>
      </c>
      <c r="C73" s="37">
        <v>11500013344</v>
      </c>
      <c r="D73" s="37">
        <v>8</v>
      </c>
      <c r="E73" s="37">
        <v>284</v>
      </c>
      <c r="F73" s="80">
        <v>1590839.64</v>
      </c>
      <c r="G73" s="80">
        <v>102793.56</v>
      </c>
      <c r="H73" s="80">
        <v>1693633.2</v>
      </c>
      <c r="I73" s="80">
        <f t="shared" si="0"/>
        <v>338726.64</v>
      </c>
      <c r="J73" s="80">
        <f t="shared" si="1"/>
        <v>16936.330000000002</v>
      </c>
      <c r="K73" s="80">
        <f t="shared" si="2"/>
        <v>3387.27</v>
      </c>
    </row>
    <row r="74" spans="1:11">
      <c r="A74" s="37">
        <v>66</v>
      </c>
      <c r="B74" s="26" t="s">
        <v>720</v>
      </c>
      <c r="C74" s="37">
        <v>1200694758</v>
      </c>
      <c r="D74" s="37">
        <v>6</v>
      </c>
      <c r="E74" s="37">
        <v>519</v>
      </c>
      <c r="F74" s="80">
        <v>2805454.97</v>
      </c>
      <c r="G74" s="80">
        <v>163370.03</v>
      </c>
      <c r="H74" s="80">
        <v>2968825</v>
      </c>
      <c r="I74" s="80">
        <f t="shared" ref="I74:I118" si="3">+ROUND(H74*0.2,2)</f>
        <v>593765</v>
      </c>
      <c r="J74" s="80">
        <f t="shared" ref="J74:J118" si="4">+ROUND(H74*0.01,2)</f>
        <v>29688.25</v>
      </c>
      <c r="K74" s="80">
        <f t="shared" ref="K74:K118" si="5">+ROUND(I74*0.01,2)</f>
        <v>5937.65</v>
      </c>
    </row>
    <row r="75" spans="1:11">
      <c r="A75" s="37">
        <v>67</v>
      </c>
      <c r="B75" s="26" t="s">
        <v>746</v>
      </c>
      <c r="C75" s="37">
        <v>10800026584</v>
      </c>
      <c r="D75" s="37">
        <v>2</v>
      </c>
      <c r="E75" s="37">
        <v>375</v>
      </c>
      <c r="F75" s="80">
        <v>2000965.1300000001</v>
      </c>
      <c r="G75" s="80">
        <v>109574.86999999998</v>
      </c>
      <c r="H75" s="80">
        <v>2110540</v>
      </c>
      <c r="I75" s="80">
        <f t="shared" si="3"/>
        <v>422108</v>
      </c>
      <c r="J75" s="80">
        <f t="shared" si="4"/>
        <v>21105.4</v>
      </c>
      <c r="K75" s="80">
        <f t="shared" si="5"/>
        <v>4221.08</v>
      </c>
    </row>
    <row r="76" spans="1:11">
      <c r="A76" s="37">
        <v>68</v>
      </c>
      <c r="B76" s="26" t="s">
        <v>760</v>
      </c>
      <c r="C76" s="37">
        <v>7600200997</v>
      </c>
      <c r="D76" s="37">
        <v>2</v>
      </c>
      <c r="E76" s="37">
        <v>467</v>
      </c>
      <c r="F76" s="80">
        <v>2486565.75</v>
      </c>
      <c r="G76" s="80">
        <v>136155.25000000003</v>
      </c>
      <c r="H76" s="80">
        <v>2622721</v>
      </c>
      <c r="I76" s="80">
        <f t="shared" si="3"/>
        <v>524544.19999999995</v>
      </c>
      <c r="J76" s="80">
        <f t="shared" si="4"/>
        <v>26227.21</v>
      </c>
      <c r="K76" s="80">
        <f t="shared" si="5"/>
        <v>5245.44</v>
      </c>
    </row>
    <row r="77" spans="1:11">
      <c r="A77" s="37">
        <v>69</v>
      </c>
      <c r="B77" s="26" t="s">
        <v>2441</v>
      </c>
      <c r="C77" s="37">
        <v>130557322</v>
      </c>
      <c r="D77" s="37">
        <v>2</v>
      </c>
      <c r="E77" s="37">
        <v>454</v>
      </c>
      <c r="F77" s="80">
        <v>2477654.19</v>
      </c>
      <c r="G77" s="80">
        <v>162660.41</v>
      </c>
      <c r="H77" s="80">
        <v>2640314.6</v>
      </c>
      <c r="I77" s="80">
        <f t="shared" si="3"/>
        <v>528062.92000000004</v>
      </c>
      <c r="J77" s="80">
        <f t="shared" si="4"/>
        <v>26403.15</v>
      </c>
      <c r="K77" s="80">
        <f t="shared" si="5"/>
        <v>5280.63</v>
      </c>
    </row>
    <row r="78" spans="1:11">
      <c r="A78" s="37">
        <v>70</v>
      </c>
      <c r="B78" s="26" t="s">
        <v>2464</v>
      </c>
      <c r="C78" s="37">
        <v>130381216</v>
      </c>
      <c r="D78" s="37">
        <v>6</v>
      </c>
      <c r="E78" s="37">
        <v>371</v>
      </c>
      <c r="F78" s="80">
        <v>1566691.04</v>
      </c>
      <c r="G78" s="80">
        <v>98686.359999999986</v>
      </c>
      <c r="H78" s="80">
        <v>1665377.4000000001</v>
      </c>
      <c r="I78" s="80">
        <f t="shared" si="3"/>
        <v>333075.48</v>
      </c>
      <c r="J78" s="80">
        <f t="shared" si="4"/>
        <v>16653.77</v>
      </c>
      <c r="K78" s="80">
        <f t="shared" si="5"/>
        <v>3330.75</v>
      </c>
    </row>
    <row r="79" spans="1:11">
      <c r="A79" s="37">
        <v>71</v>
      </c>
      <c r="B79" s="26" t="s">
        <v>781</v>
      </c>
      <c r="C79" s="37">
        <v>108245606</v>
      </c>
      <c r="D79" s="37">
        <v>1</v>
      </c>
      <c r="E79" s="37">
        <v>187</v>
      </c>
      <c r="F79" s="80">
        <v>998052.27</v>
      </c>
      <c r="G79" s="80">
        <v>54816.729999999989</v>
      </c>
      <c r="H79" s="80">
        <v>1052869</v>
      </c>
      <c r="I79" s="80">
        <f t="shared" si="3"/>
        <v>210573.8</v>
      </c>
      <c r="J79" s="80">
        <f t="shared" si="4"/>
        <v>10528.69</v>
      </c>
      <c r="K79" s="80">
        <f t="shared" si="5"/>
        <v>2105.7399999999998</v>
      </c>
    </row>
    <row r="80" spans="1:11">
      <c r="A80" s="37">
        <v>72</v>
      </c>
      <c r="B80" s="26" t="s">
        <v>2476</v>
      </c>
      <c r="C80" s="37">
        <v>131269737</v>
      </c>
      <c r="D80" s="37">
        <v>2</v>
      </c>
      <c r="E80" s="37">
        <v>289</v>
      </c>
      <c r="F80" s="80">
        <v>1655171.4799999997</v>
      </c>
      <c r="G80" s="80">
        <v>146734.92000000001</v>
      </c>
      <c r="H80" s="80">
        <v>1801906.3999999997</v>
      </c>
      <c r="I80" s="80">
        <f t="shared" si="3"/>
        <v>360381.28</v>
      </c>
      <c r="J80" s="80">
        <f t="shared" si="4"/>
        <v>18019.060000000001</v>
      </c>
      <c r="K80" s="80">
        <f t="shared" si="5"/>
        <v>3603.81</v>
      </c>
    </row>
    <row r="81" spans="1:11">
      <c r="A81" s="37">
        <v>73</v>
      </c>
      <c r="B81" s="26" t="s">
        <v>2490</v>
      </c>
      <c r="C81" s="37">
        <v>131046983</v>
      </c>
      <c r="D81" s="37">
        <v>8</v>
      </c>
      <c r="E81" s="37">
        <v>301</v>
      </c>
      <c r="F81" s="80">
        <v>1660399.59</v>
      </c>
      <c r="G81" s="80">
        <v>96649.409999999989</v>
      </c>
      <c r="H81" s="80">
        <v>1757049</v>
      </c>
      <c r="I81" s="80">
        <f t="shared" si="3"/>
        <v>351409.8</v>
      </c>
      <c r="J81" s="80">
        <f t="shared" si="4"/>
        <v>17570.490000000002</v>
      </c>
      <c r="K81" s="80">
        <f t="shared" si="5"/>
        <v>3514.1</v>
      </c>
    </row>
    <row r="82" spans="1:11">
      <c r="A82" s="37">
        <v>74</v>
      </c>
      <c r="B82" s="26" t="s">
        <v>800</v>
      </c>
      <c r="C82" s="37">
        <v>1800028647</v>
      </c>
      <c r="D82" s="37">
        <v>1</v>
      </c>
      <c r="E82" s="37">
        <v>254</v>
      </c>
      <c r="F82" s="80">
        <v>1348721.66</v>
      </c>
      <c r="G82" s="80">
        <v>73265.740000000005</v>
      </c>
      <c r="H82" s="80">
        <v>1421987.4</v>
      </c>
      <c r="I82" s="80">
        <f t="shared" si="3"/>
        <v>284397.48</v>
      </c>
      <c r="J82" s="80">
        <f t="shared" si="4"/>
        <v>14219.87</v>
      </c>
      <c r="K82" s="80">
        <f t="shared" si="5"/>
        <v>2843.97</v>
      </c>
    </row>
    <row r="83" spans="1:11">
      <c r="A83" s="37">
        <v>75</v>
      </c>
      <c r="B83" s="26" t="s">
        <v>2500</v>
      </c>
      <c r="C83" s="37">
        <v>130276072</v>
      </c>
      <c r="D83" s="37">
        <v>5</v>
      </c>
      <c r="E83" s="37">
        <v>311</v>
      </c>
      <c r="F83" s="80">
        <v>1761106.79</v>
      </c>
      <c r="G83" s="80">
        <v>138326.81</v>
      </c>
      <c r="H83" s="80">
        <v>1899433.6</v>
      </c>
      <c r="I83" s="80">
        <f t="shared" si="3"/>
        <v>379886.72</v>
      </c>
      <c r="J83" s="80">
        <f t="shared" si="4"/>
        <v>18994.34</v>
      </c>
      <c r="K83" s="80">
        <f t="shared" si="5"/>
        <v>3798.87</v>
      </c>
    </row>
    <row r="84" spans="1:11">
      <c r="A84" s="37">
        <v>76</v>
      </c>
      <c r="B84" s="26" t="s">
        <v>2521</v>
      </c>
      <c r="C84" s="37">
        <v>132305592</v>
      </c>
      <c r="D84" s="37">
        <v>1</v>
      </c>
      <c r="E84" s="37">
        <v>252</v>
      </c>
      <c r="F84" s="80">
        <v>1341268.26</v>
      </c>
      <c r="G84" s="80">
        <v>73265.740000000005</v>
      </c>
      <c r="H84" s="80">
        <v>1414534</v>
      </c>
      <c r="I84" s="80">
        <f t="shared" si="3"/>
        <v>282906.8</v>
      </c>
      <c r="J84" s="80">
        <f t="shared" si="4"/>
        <v>14145.34</v>
      </c>
      <c r="K84" s="80">
        <f t="shared" si="5"/>
        <v>2829.07</v>
      </c>
    </row>
    <row r="85" spans="1:11">
      <c r="A85" s="37">
        <v>77</v>
      </c>
      <c r="B85" s="26" t="s">
        <v>814</v>
      </c>
      <c r="C85" s="37">
        <v>1000585677</v>
      </c>
      <c r="D85" s="37">
        <v>1</v>
      </c>
      <c r="E85" s="37">
        <v>442</v>
      </c>
      <c r="F85" s="80">
        <v>2343623.59</v>
      </c>
      <c r="G85" s="80">
        <v>127199.61</v>
      </c>
      <c r="H85" s="80">
        <v>2470823.1999999997</v>
      </c>
      <c r="I85" s="80">
        <f t="shared" si="3"/>
        <v>494164.64</v>
      </c>
      <c r="J85" s="80">
        <f t="shared" si="4"/>
        <v>24708.23</v>
      </c>
      <c r="K85" s="80">
        <f t="shared" si="5"/>
        <v>4941.6499999999996</v>
      </c>
    </row>
    <row r="86" spans="1:11">
      <c r="A86" s="37">
        <v>78</v>
      </c>
      <c r="B86" s="26" t="s">
        <v>2527</v>
      </c>
      <c r="C86" s="37">
        <v>131233724</v>
      </c>
      <c r="D86" s="37">
        <v>1</v>
      </c>
      <c r="E86" s="37">
        <v>309</v>
      </c>
      <c r="F86" s="80">
        <v>1645076.56</v>
      </c>
      <c r="G86" s="80">
        <v>89941.04</v>
      </c>
      <c r="H86" s="80">
        <v>1735017.6</v>
      </c>
      <c r="I86" s="80">
        <f t="shared" si="3"/>
        <v>347003.52</v>
      </c>
      <c r="J86" s="80">
        <f t="shared" si="4"/>
        <v>17350.18</v>
      </c>
      <c r="K86" s="80">
        <f t="shared" si="5"/>
        <v>3470.04</v>
      </c>
    </row>
    <row r="87" spans="1:11">
      <c r="A87" s="37">
        <v>79</v>
      </c>
      <c r="B87" s="26" t="s">
        <v>832</v>
      </c>
      <c r="C87" s="37">
        <v>22500451764</v>
      </c>
      <c r="D87" s="37">
        <v>3</v>
      </c>
      <c r="E87" s="37">
        <v>289</v>
      </c>
      <c r="F87" s="80">
        <v>1553394.1800000002</v>
      </c>
      <c r="G87" s="80">
        <v>86398.62</v>
      </c>
      <c r="H87" s="80">
        <v>1639792.8</v>
      </c>
      <c r="I87" s="80">
        <f t="shared" si="3"/>
        <v>327958.56</v>
      </c>
      <c r="J87" s="80">
        <f t="shared" si="4"/>
        <v>16397.93</v>
      </c>
      <c r="K87" s="80">
        <f t="shared" si="5"/>
        <v>3279.59</v>
      </c>
    </row>
    <row r="88" spans="1:11">
      <c r="A88" s="37">
        <v>80</v>
      </c>
      <c r="B88" s="26" t="s">
        <v>2538</v>
      </c>
      <c r="C88" s="37">
        <v>131592384</v>
      </c>
      <c r="D88" s="37">
        <v>1</v>
      </c>
      <c r="E88" s="37">
        <v>180</v>
      </c>
      <c r="F88" s="80">
        <v>796154.93</v>
      </c>
      <c r="G88" s="80">
        <v>33904.670000000006</v>
      </c>
      <c r="H88" s="80">
        <v>830059.60000000009</v>
      </c>
      <c r="I88" s="80">
        <f t="shared" si="3"/>
        <v>166011.92000000001</v>
      </c>
      <c r="J88" s="80">
        <f t="shared" si="4"/>
        <v>8300.6</v>
      </c>
      <c r="K88" s="80">
        <f t="shared" si="5"/>
        <v>1660.12</v>
      </c>
    </row>
    <row r="89" spans="1:11">
      <c r="A89" s="37">
        <v>81</v>
      </c>
      <c r="B89" s="26" t="s">
        <v>849</v>
      </c>
      <c r="C89" s="37">
        <v>1000851657</v>
      </c>
      <c r="D89" s="37">
        <v>1</v>
      </c>
      <c r="E89" s="37">
        <v>342</v>
      </c>
      <c r="F89" s="80">
        <v>1999466.0699999998</v>
      </c>
      <c r="G89" s="80">
        <v>200196.73</v>
      </c>
      <c r="H89" s="80">
        <v>2199662.7999999998</v>
      </c>
      <c r="I89" s="80">
        <f t="shared" si="3"/>
        <v>439932.56</v>
      </c>
      <c r="J89" s="80">
        <f t="shared" si="4"/>
        <v>21996.63</v>
      </c>
      <c r="K89" s="80">
        <f t="shared" si="5"/>
        <v>4399.33</v>
      </c>
    </row>
    <row r="90" spans="1:11">
      <c r="A90" s="37">
        <v>82</v>
      </c>
      <c r="B90" s="26" t="s">
        <v>2548</v>
      </c>
      <c r="C90" s="37">
        <v>130988838</v>
      </c>
      <c r="D90" s="37">
        <v>1</v>
      </c>
      <c r="E90" s="37">
        <v>351</v>
      </c>
      <c r="F90" s="80">
        <v>1862873.7000000002</v>
      </c>
      <c r="G90" s="80">
        <v>101381.9</v>
      </c>
      <c r="H90" s="80">
        <v>1964255.6</v>
      </c>
      <c r="I90" s="80">
        <f t="shared" si="3"/>
        <v>392851.12</v>
      </c>
      <c r="J90" s="80">
        <f t="shared" si="4"/>
        <v>19642.560000000001</v>
      </c>
      <c r="K90" s="80">
        <f t="shared" si="5"/>
        <v>3928.51</v>
      </c>
    </row>
    <row r="91" spans="1:11">
      <c r="A91" s="37">
        <v>83</v>
      </c>
      <c r="B91" s="26" t="s">
        <v>2561</v>
      </c>
      <c r="C91" s="37">
        <v>132280547</v>
      </c>
      <c r="D91" s="37">
        <v>8</v>
      </c>
      <c r="E91" s="37">
        <v>433</v>
      </c>
      <c r="F91" s="80">
        <v>2472134.9499999997</v>
      </c>
      <c r="G91" s="80">
        <v>198511.84999999998</v>
      </c>
      <c r="H91" s="80">
        <v>2670646.7999999998</v>
      </c>
      <c r="I91" s="80">
        <f t="shared" si="3"/>
        <v>534129.36</v>
      </c>
      <c r="J91" s="80">
        <f t="shared" si="4"/>
        <v>26706.47</v>
      </c>
      <c r="K91" s="80">
        <f t="shared" si="5"/>
        <v>5341.29</v>
      </c>
    </row>
    <row r="92" spans="1:11">
      <c r="A92" s="37">
        <v>84</v>
      </c>
      <c r="B92" s="26" t="s">
        <v>2576</v>
      </c>
      <c r="C92" s="37">
        <v>131135961</v>
      </c>
      <c r="D92" s="37">
        <v>1</v>
      </c>
      <c r="E92" s="37">
        <v>236</v>
      </c>
      <c r="F92" s="80">
        <v>1260067.7599999998</v>
      </c>
      <c r="G92" s="80">
        <v>69510.039999999994</v>
      </c>
      <c r="H92" s="80">
        <v>1329577.7999999998</v>
      </c>
      <c r="I92" s="80">
        <f t="shared" si="3"/>
        <v>265915.56</v>
      </c>
      <c r="J92" s="80">
        <f t="shared" si="4"/>
        <v>13295.78</v>
      </c>
      <c r="K92" s="80">
        <f t="shared" si="5"/>
        <v>2659.16</v>
      </c>
    </row>
    <row r="93" spans="1:11">
      <c r="A93" s="37">
        <v>85</v>
      </c>
      <c r="B93" s="26" t="s">
        <v>2592</v>
      </c>
      <c r="C93" s="37">
        <v>101180005</v>
      </c>
      <c r="D93" s="37">
        <v>7</v>
      </c>
      <c r="E93" s="37">
        <v>224</v>
      </c>
      <c r="F93" s="80">
        <v>1256163.1400000001</v>
      </c>
      <c r="G93" s="80">
        <v>81100.460000000006</v>
      </c>
      <c r="H93" s="80">
        <v>1337263.6000000001</v>
      </c>
      <c r="I93" s="80">
        <f t="shared" si="3"/>
        <v>267452.71999999997</v>
      </c>
      <c r="J93" s="80">
        <f t="shared" si="4"/>
        <v>13372.64</v>
      </c>
      <c r="K93" s="80">
        <f t="shared" si="5"/>
        <v>2674.53</v>
      </c>
    </row>
    <row r="94" spans="1:11">
      <c r="A94" s="37">
        <v>86</v>
      </c>
      <c r="B94" s="26" t="s">
        <v>872</v>
      </c>
      <c r="C94" s="37">
        <v>11500001018</v>
      </c>
      <c r="D94" s="37">
        <v>5</v>
      </c>
      <c r="E94" s="37">
        <v>297</v>
      </c>
      <c r="F94" s="80">
        <v>1658432.0299999998</v>
      </c>
      <c r="G94" s="80">
        <v>112671.77000000002</v>
      </c>
      <c r="H94" s="80">
        <v>1771103.7999999998</v>
      </c>
      <c r="I94" s="80">
        <f t="shared" si="3"/>
        <v>354220.76</v>
      </c>
      <c r="J94" s="80">
        <f t="shared" si="4"/>
        <v>17711.04</v>
      </c>
      <c r="K94" s="80">
        <f t="shared" si="5"/>
        <v>3542.21</v>
      </c>
    </row>
    <row r="95" spans="1:11">
      <c r="A95" s="37">
        <v>87</v>
      </c>
      <c r="B95" s="26" t="s">
        <v>897</v>
      </c>
      <c r="C95" s="37">
        <v>101818250</v>
      </c>
      <c r="D95" s="37">
        <v>5</v>
      </c>
      <c r="E95" s="37">
        <v>256</v>
      </c>
      <c r="F95" s="80">
        <v>1388294.1</v>
      </c>
      <c r="G95" s="80">
        <v>78019.5</v>
      </c>
      <c r="H95" s="80">
        <v>1466313.6</v>
      </c>
      <c r="I95" s="80">
        <f t="shared" si="3"/>
        <v>293262.71999999997</v>
      </c>
      <c r="J95" s="80">
        <f t="shared" si="4"/>
        <v>14663.14</v>
      </c>
      <c r="K95" s="80">
        <f t="shared" si="5"/>
        <v>2932.63</v>
      </c>
    </row>
    <row r="96" spans="1:11">
      <c r="A96" s="37">
        <v>88</v>
      </c>
      <c r="B96" s="26" t="s">
        <v>906</v>
      </c>
      <c r="C96" s="37">
        <v>116199266</v>
      </c>
      <c r="D96" s="37">
        <v>4</v>
      </c>
      <c r="E96" s="37">
        <v>360</v>
      </c>
      <c r="F96" s="80">
        <v>1943992.28</v>
      </c>
      <c r="G96" s="80">
        <v>108921.91999999998</v>
      </c>
      <c r="H96" s="80">
        <v>2052914.2</v>
      </c>
      <c r="I96" s="80">
        <f t="shared" si="3"/>
        <v>410582.84</v>
      </c>
      <c r="J96" s="80">
        <f t="shared" si="4"/>
        <v>20529.14</v>
      </c>
      <c r="K96" s="80">
        <f t="shared" si="5"/>
        <v>4105.83</v>
      </c>
    </row>
    <row r="97" spans="1:11">
      <c r="A97" s="37">
        <v>89</v>
      </c>
      <c r="B97" s="26" t="s">
        <v>923</v>
      </c>
      <c r="C97" s="37">
        <v>7600011048</v>
      </c>
      <c r="D97" s="37">
        <v>7</v>
      </c>
      <c r="E97" s="37">
        <v>392</v>
      </c>
      <c r="F97" s="80">
        <v>2230548.04</v>
      </c>
      <c r="G97" s="80">
        <v>172535.36</v>
      </c>
      <c r="H97" s="80">
        <v>2403083.4</v>
      </c>
      <c r="I97" s="80">
        <f t="shared" si="3"/>
        <v>480616.68</v>
      </c>
      <c r="J97" s="80">
        <f t="shared" si="4"/>
        <v>24030.83</v>
      </c>
      <c r="K97" s="80">
        <f t="shared" si="5"/>
        <v>4806.17</v>
      </c>
    </row>
    <row r="98" spans="1:11">
      <c r="A98" s="37">
        <v>90</v>
      </c>
      <c r="B98" s="26" t="s">
        <v>2606</v>
      </c>
      <c r="C98" s="37">
        <v>132206241</v>
      </c>
      <c r="D98" s="37">
        <v>12</v>
      </c>
      <c r="E98" s="37">
        <v>689</v>
      </c>
      <c r="F98" s="80">
        <v>3797834.4999999995</v>
      </c>
      <c r="G98" s="80">
        <v>242375.10000000003</v>
      </c>
      <c r="H98" s="80">
        <v>4040209.5999999996</v>
      </c>
      <c r="I98" s="80">
        <f t="shared" si="3"/>
        <v>808041.92</v>
      </c>
      <c r="J98" s="80">
        <f t="shared" si="4"/>
        <v>40402.1</v>
      </c>
      <c r="K98" s="80">
        <f t="shared" si="5"/>
        <v>8080.42</v>
      </c>
    </row>
    <row r="99" spans="1:11">
      <c r="A99" s="37">
        <v>91</v>
      </c>
      <c r="B99" s="26" t="s">
        <v>2632</v>
      </c>
      <c r="C99" s="37">
        <v>130553475</v>
      </c>
      <c r="D99" s="37">
        <v>1</v>
      </c>
      <c r="E99" s="37">
        <v>816</v>
      </c>
      <c r="F99" s="80">
        <v>4752828.28</v>
      </c>
      <c r="G99" s="80">
        <v>474957.72</v>
      </c>
      <c r="H99" s="80">
        <v>5227786</v>
      </c>
      <c r="I99" s="80">
        <f t="shared" si="3"/>
        <v>1045557.2</v>
      </c>
      <c r="J99" s="80">
        <f t="shared" si="4"/>
        <v>52277.86</v>
      </c>
      <c r="K99" s="80">
        <f t="shared" si="5"/>
        <v>10455.57</v>
      </c>
    </row>
    <row r="100" spans="1:11">
      <c r="A100" s="37">
        <v>92</v>
      </c>
      <c r="B100" s="26" t="s">
        <v>941</v>
      </c>
      <c r="C100" s="37">
        <v>7600205111</v>
      </c>
      <c r="D100" s="37">
        <v>3</v>
      </c>
      <c r="E100" s="37">
        <v>164</v>
      </c>
      <c r="F100" s="80">
        <v>898015.47</v>
      </c>
      <c r="G100" s="80">
        <v>51583.329999999994</v>
      </c>
      <c r="H100" s="80">
        <v>949598.79999999993</v>
      </c>
      <c r="I100" s="80">
        <f t="shared" si="3"/>
        <v>189919.76</v>
      </c>
      <c r="J100" s="80">
        <f t="shared" si="4"/>
        <v>9495.99</v>
      </c>
      <c r="K100" s="80">
        <f t="shared" si="5"/>
        <v>1899.2</v>
      </c>
    </row>
    <row r="101" spans="1:11">
      <c r="A101" s="37">
        <v>93</v>
      </c>
      <c r="B101" s="26" t="s">
        <v>960</v>
      </c>
      <c r="C101" s="37">
        <v>1001121860</v>
      </c>
      <c r="D101" s="37">
        <v>1</v>
      </c>
      <c r="E101" s="37">
        <v>338</v>
      </c>
      <c r="F101" s="80">
        <v>1977803.37</v>
      </c>
      <c r="G101" s="80">
        <v>197840.63</v>
      </c>
      <c r="H101" s="80">
        <v>2175644</v>
      </c>
      <c r="I101" s="80">
        <f t="shared" si="3"/>
        <v>435128.8</v>
      </c>
      <c r="J101" s="80">
        <f t="shared" si="4"/>
        <v>21756.44</v>
      </c>
      <c r="K101" s="80">
        <f t="shared" si="5"/>
        <v>4351.29</v>
      </c>
    </row>
    <row r="102" spans="1:11">
      <c r="A102" s="37">
        <v>94</v>
      </c>
      <c r="B102" s="26" t="s">
        <v>976</v>
      </c>
      <c r="C102" s="37">
        <v>1800447409</v>
      </c>
      <c r="D102" s="37">
        <v>3</v>
      </c>
      <c r="E102" s="37">
        <v>153</v>
      </c>
      <c r="F102" s="80">
        <v>846615.15</v>
      </c>
      <c r="G102" s="80">
        <v>51132.65</v>
      </c>
      <c r="H102" s="80">
        <v>897747.8</v>
      </c>
      <c r="I102" s="80">
        <f t="shared" si="3"/>
        <v>179549.56</v>
      </c>
      <c r="J102" s="80">
        <f t="shared" si="4"/>
        <v>8977.48</v>
      </c>
      <c r="K102" s="80">
        <f t="shared" si="5"/>
        <v>1795.5</v>
      </c>
    </row>
    <row r="103" spans="1:11">
      <c r="A103" s="37">
        <v>95</v>
      </c>
      <c r="B103" s="26" t="s">
        <v>2654</v>
      </c>
      <c r="C103" s="37">
        <v>131415644</v>
      </c>
      <c r="D103" s="37">
        <v>5</v>
      </c>
      <c r="E103" s="37">
        <v>344</v>
      </c>
      <c r="F103" s="80">
        <v>1862205.84</v>
      </c>
      <c r="G103" s="80">
        <v>105073.15999999999</v>
      </c>
      <c r="H103" s="80">
        <v>1967279</v>
      </c>
      <c r="I103" s="80">
        <f t="shared" si="3"/>
        <v>393455.8</v>
      </c>
      <c r="J103" s="80">
        <f t="shared" si="4"/>
        <v>19672.79</v>
      </c>
      <c r="K103" s="80">
        <f t="shared" si="5"/>
        <v>3934.56</v>
      </c>
    </row>
    <row r="104" spans="1:11">
      <c r="A104" s="37">
        <v>96</v>
      </c>
      <c r="B104" s="26" t="s">
        <v>2667</v>
      </c>
      <c r="C104" s="37">
        <v>131499279</v>
      </c>
      <c r="D104" s="37">
        <v>1</v>
      </c>
      <c r="E104" s="37">
        <v>287</v>
      </c>
      <c r="F104" s="80">
        <v>1526066.71</v>
      </c>
      <c r="G104" s="80">
        <v>83156.290000000008</v>
      </c>
      <c r="H104" s="80">
        <v>1609223</v>
      </c>
      <c r="I104" s="80">
        <f t="shared" si="3"/>
        <v>321844.59999999998</v>
      </c>
      <c r="J104" s="80">
        <f t="shared" si="4"/>
        <v>16092.23</v>
      </c>
      <c r="K104" s="80">
        <f t="shared" si="5"/>
        <v>3218.45</v>
      </c>
    </row>
    <row r="105" spans="1:11">
      <c r="A105" s="37">
        <v>97</v>
      </c>
      <c r="B105" s="26" t="s">
        <v>3913</v>
      </c>
      <c r="C105" s="37">
        <v>132258525</v>
      </c>
      <c r="D105" s="37">
        <v>1</v>
      </c>
      <c r="E105" s="37">
        <v>269</v>
      </c>
      <c r="F105" s="80">
        <v>1429025.5999999999</v>
      </c>
      <c r="G105" s="80">
        <v>77769.60000000002</v>
      </c>
      <c r="H105" s="80">
        <v>1506795.2</v>
      </c>
      <c r="I105" s="80">
        <f t="shared" si="3"/>
        <v>301359.03999999998</v>
      </c>
      <c r="J105" s="80">
        <f t="shared" si="4"/>
        <v>15067.95</v>
      </c>
      <c r="K105" s="80">
        <f t="shared" si="5"/>
        <v>3013.59</v>
      </c>
    </row>
    <row r="106" spans="1:11">
      <c r="A106" s="37">
        <v>98</v>
      </c>
      <c r="B106" s="26" t="s">
        <v>2679</v>
      </c>
      <c r="C106" s="37">
        <v>132270258</v>
      </c>
      <c r="D106" s="37">
        <v>13</v>
      </c>
      <c r="E106" s="37">
        <v>353</v>
      </c>
      <c r="F106" s="80">
        <v>1992032.38</v>
      </c>
      <c r="G106" s="80">
        <v>119585.62</v>
      </c>
      <c r="H106" s="80">
        <v>2111618</v>
      </c>
      <c r="I106" s="80">
        <f t="shared" si="3"/>
        <v>422323.6</v>
      </c>
      <c r="J106" s="80">
        <f t="shared" si="4"/>
        <v>21116.18</v>
      </c>
      <c r="K106" s="80">
        <f t="shared" si="5"/>
        <v>4223.24</v>
      </c>
    </row>
    <row r="107" spans="1:11">
      <c r="A107" s="37">
        <v>99</v>
      </c>
      <c r="B107" s="26" t="s">
        <v>2691</v>
      </c>
      <c r="C107" s="37">
        <v>131771009</v>
      </c>
      <c r="D107" s="37">
        <v>4</v>
      </c>
      <c r="E107" s="37">
        <v>294</v>
      </c>
      <c r="F107" s="80">
        <v>1676757.35</v>
      </c>
      <c r="G107" s="80">
        <v>134993.05000000002</v>
      </c>
      <c r="H107" s="80">
        <v>1811750.4000000001</v>
      </c>
      <c r="I107" s="80">
        <f t="shared" si="3"/>
        <v>362350.08000000002</v>
      </c>
      <c r="J107" s="80">
        <f t="shared" si="4"/>
        <v>18117.5</v>
      </c>
      <c r="K107" s="80">
        <f t="shared" si="5"/>
        <v>3623.5</v>
      </c>
    </row>
    <row r="108" spans="1:11">
      <c r="A108" s="37">
        <v>100</v>
      </c>
      <c r="B108" s="26" t="s">
        <v>2705</v>
      </c>
      <c r="C108" s="37">
        <v>132072111</v>
      </c>
      <c r="D108" s="37">
        <v>1</v>
      </c>
      <c r="E108" s="37">
        <v>262</v>
      </c>
      <c r="F108" s="80">
        <v>1392469</v>
      </c>
      <c r="G108" s="80">
        <v>75787.600000000006</v>
      </c>
      <c r="H108" s="80">
        <v>1468256.6</v>
      </c>
      <c r="I108" s="80">
        <f t="shared" si="3"/>
        <v>293651.32</v>
      </c>
      <c r="J108" s="80">
        <f t="shared" si="4"/>
        <v>14682.57</v>
      </c>
      <c r="K108" s="80">
        <f t="shared" si="5"/>
        <v>2936.51</v>
      </c>
    </row>
    <row r="109" spans="1:11">
      <c r="A109" s="37">
        <v>101</v>
      </c>
      <c r="B109" s="26" t="s">
        <v>2715</v>
      </c>
      <c r="C109" s="37">
        <v>132066219</v>
      </c>
      <c r="D109" s="37">
        <v>1</v>
      </c>
      <c r="E109" s="37">
        <v>241</v>
      </c>
      <c r="F109" s="80">
        <v>1410568.15</v>
      </c>
      <c r="G109" s="80">
        <v>140957.84999999998</v>
      </c>
      <c r="H109" s="80">
        <v>1551526</v>
      </c>
      <c r="I109" s="80">
        <f t="shared" si="3"/>
        <v>310305.2</v>
      </c>
      <c r="J109" s="80">
        <f t="shared" si="4"/>
        <v>15515.26</v>
      </c>
      <c r="K109" s="80">
        <f t="shared" si="5"/>
        <v>3103.05</v>
      </c>
    </row>
    <row r="110" spans="1:11">
      <c r="A110" s="37">
        <v>102</v>
      </c>
      <c r="B110" s="26" t="s">
        <v>2723</v>
      </c>
      <c r="C110" s="37">
        <v>131883877</v>
      </c>
      <c r="D110" s="37">
        <v>4</v>
      </c>
      <c r="E110" s="37">
        <v>236</v>
      </c>
      <c r="F110" s="80">
        <v>1303675.52</v>
      </c>
      <c r="G110" s="80">
        <v>84087.080000000016</v>
      </c>
      <c r="H110" s="80">
        <v>1387762.6</v>
      </c>
      <c r="I110" s="80">
        <f t="shared" si="3"/>
        <v>277552.52</v>
      </c>
      <c r="J110" s="80">
        <f t="shared" si="4"/>
        <v>13877.63</v>
      </c>
      <c r="K110" s="80">
        <f t="shared" si="5"/>
        <v>2775.53</v>
      </c>
    </row>
    <row r="111" spans="1:11">
      <c r="A111" s="37">
        <v>103</v>
      </c>
      <c r="B111" s="26" t="s">
        <v>2738</v>
      </c>
      <c r="C111" s="37">
        <v>131045588</v>
      </c>
      <c r="D111" s="37">
        <v>1</v>
      </c>
      <c r="E111" s="37">
        <v>345</v>
      </c>
      <c r="F111" s="80">
        <v>1836221.23</v>
      </c>
      <c r="G111" s="80">
        <v>100446.97</v>
      </c>
      <c r="H111" s="80">
        <v>1936668.2</v>
      </c>
      <c r="I111" s="80">
        <f t="shared" si="3"/>
        <v>387333.64</v>
      </c>
      <c r="J111" s="80">
        <f t="shared" si="4"/>
        <v>19366.68</v>
      </c>
      <c r="K111" s="80">
        <f t="shared" si="5"/>
        <v>3873.34</v>
      </c>
    </row>
    <row r="112" spans="1:11">
      <c r="A112" s="37">
        <v>104</v>
      </c>
      <c r="B112" s="26" t="s">
        <v>997</v>
      </c>
      <c r="C112" s="37">
        <v>1000613735</v>
      </c>
      <c r="D112" s="37">
        <v>3</v>
      </c>
      <c r="E112" s="37">
        <v>195</v>
      </c>
      <c r="F112" s="80">
        <v>1119456.1699999997</v>
      </c>
      <c r="G112" s="80">
        <v>94511.03</v>
      </c>
      <c r="H112" s="80">
        <v>1213967.1999999997</v>
      </c>
      <c r="I112" s="80">
        <f t="shared" si="3"/>
        <v>242793.44</v>
      </c>
      <c r="J112" s="80">
        <f t="shared" si="4"/>
        <v>12139.67</v>
      </c>
      <c r="K112" s="80">
        <f t="shared" si="5"/>
        <v>2427.9299999999998</v>
      </c>
    </row>
    <row r="113" spans="1:11">
      <c r="A113" s="37">
        <v>105</v>
      </c>
      <c r="B113" s="26" t="s">
        <v>1021</v>
      </c>
      <c r="C113" s="37">
        <v>3104496702</v>
      </c>
      <c r="D113" s="37">
        <v>6</v>
      </c>
      <c r="E113" s="37">
        <v>359</v>
      </c>
      <c r="F113" s="80">
        <v>1957865.6099999999</v>
      </c>
      <c r="G113" s="80">
        <v>111962.98999999999</v>
      </c>
      <c r="H113" s="80">
        <v>2069828.5999999999</v>
      </c>
      <c r="I113" s="80">
        <f t="shared" si="3"/>
        <v>413965.72</v>
      </c>
      <c r="J113" s="80">
        <f t="shared" si="4"/>
        <v>20698.29</v>
      </c>
      <c r="K113" s="80">
        <f t="shared" si="5"/>
        <v>4139.66</v>
      </c>
    </row>
    <row r="114" spans="1:11">
      <c r="A114" s="37">
        <v>106</v>
      </c>
      <c r="B114" s="26" t="s">
        <v>1037</v>
      </c>
      <c r="C114" s="37">
        <v>7600176122</v>
      </c>
      <c r="D114" s="37">
        <v>1</v>
      </c>
      <c r="E114" s="37">
        <v>103</v>
      </c>
      <c r="F114" s="80">
        <v>555133.78999999992</v>
      </c>
      <c r="G114" s="80">
        <v>31204.41</v>
      </c>
      <c r="H114" s="80">
        <v>586338.19999999995</v>
      </c>
      <c r="I114" s="80">
        <f t="shared" si="3"/>
        <v>117267.64</v>
      </c>
      <c r="J114" s="80">
        <f t="shared" si="4"/>
        <v>5863.38</v>
      </c>
      <c r="K114" s="80">
        <f t="shared" si="5"/>
        <v>1172.68</v>
      </c>
    </row>
    <row r="115" spans="1:11">
      <c r="A115" s="37">
        <v>107</v>
      </c>
      <c r="B115" s="26" t="s">
        <v>1056</v>
      </c>
      <c r="C115" s="37">
        <v>7600206788</v>
      </c>
      <c r="D115" s="37">
        <v>1</v>
      </c>
      <c r="E115" s="37">
        <v>448</v>
      </c>
      <c r="F115" s="80">
        <v>2377160.7899999996</v>
      </c>
      <c r="G115" s="80">
        <v>129326.40999999999</v>
      </c>
      <c r="H115" s="80">
        <v>2506487.1999999997</v>
      </c>
      <c r="I115" s="80">
        <f t="shared" si="3"/>
        <v>501297.44</v>
      </c>
      <c r="J115" s="80">
        <f t="shared" si="4"/>
        <v>25064.87</v>
      </c>
      <c r="K115" s="80">
        <f t="shared" si="5"/>
        <v>5012.97</v>
      </c>
    </row>
    <row r="116" spans="1:11">
      <c r="A116" s="37">
        <v>108</v>
      </c>
      <c r="B116" s="26" t="s">
        <v>1072</v>
      </c>
      <c r="C116" s="37">
        <v>1201283023</v>
      </c>
      <c r="D116" s="37">
        <v>5</v>
      </c>
      <c r="E116" s="37">
        <v>258</v>
      </c>
      <c r="F116" s="80">
        <v>1410943.96</v>
      </c>
      <c r="G116" s="80">
        <v>80849.84</v>
      </c>
      <c r="H116" s="80">
        <v>1491793.8</v>
      </c>
      <c r="I116" s="80">
        <f t="shared" si="3"/>
        <v>298358.76</v>
      </c>
      <c r="J116" s="80">
        <f t="shared" si="4"/>
        <v>14917.94</v>
      </c>
      <c r="K116" s="80">
        <f t="shared" si="5"/>
        <v>2983.59</v>
      </c>
    </row>
    <row r="117" spans="1:11">
      <c r="A117" s="37">
        <v>109</v>
      </c>
      <c r="B117" s="26" t="s">
        <v>1087</v>
      </c>
      <c r="C117" s="37">
        <v>1200632881</v>
      </c>
      <c r="D117" s="37">
        <v>2</v>
      </c>
      <c r="E117" s="37">
        <v>204</v>
      </c>
      <c r="F117" s="80">
        <v>1099201.6299999999</v>
      </c>
      <c r="G117" s="80">
        <v>61790.369999999995</v>
      </c>
      <c r="H117" s="80">
        <v>1160992</v>
      </c>
      <c r="I117" s="80">
        <f t="shared" si="3"/>
        <v>232198.39999999999</v>
      </c>
      <c r="J117" s="80">
        <f t="shared" si="4"/>
        <v>11609.92</v>
      </c>
      <c r="K117" s="80">
        <f t="shared" si="5"/>
        <v>2321.98</v>
      </c>
    </row>
    <row r="118" spans="1:11">
      <c r="A118" s="37">
        <v>110</v>
      </c>
      <c r="B118" s="26" t="s">
        <v>1098</v>
      </c>
      <c r="C118" s="37">
        <v>7600146323</v>
      </c>
      <c r="D118" s="37">
        <v>2</v>
      </c>
      <c r="E118" s="37">
        <v>182</v>
      </c>
      <c r="F118" s="80">
        <v>984276.4800000001</v>
      </c>
      <c r="G118" s="80">
        <v>55547.32</v>
      </c>
      <c r="H118" s="80">
        <v>1039823.8</v>
      </c>
      <c r="I118" s="80">
        <f t="shared" si="3"/>
        <v>207964.76</v>
      </c>
      <c r="J118" s="80">
        <f t="shared" si="4"/>
        <v>10398.24</v>
      </c>
      <c r="K118" s="80">
        <f t="shared" si="5"/>
        <v>2079.65</v>
      </c>
    </row>
    <row r="119" spans="1:11">
      <c r="B119" s="39"/>
    </row>
    <row r="120" spans="1:11">
      <c r="B120" s="39"/>
    </row>
    <row r="121" spans="1:11">
      <c r="B121" s="39"/>
    </row>
    <row r="122" spans="1:11">
      <c r="B122" s="39"/>
    </row>
    <row r="123" spans="1:11">
      <c r="B123" s="39"/>
    </row>
    <row r="124" spans="1:11">
      <c r="B124" s="39"/>
    </row>
    <row r="125" spans="1:11">
      <c r="B125" s="39"/>
    </row>
    <row r="126" spans="1:11">
      <c r="B126" s="39"/>
    </row>
    <row r="127" spans="1:11">
      <c r="B127" s="39"/>
    </row>
    <row r="128" spans="1:11">
      <c r="B128" s="39"/>
    </row>
    <row r="129" spans="2:2">
      <c r="B129" s="39"/>
    </row>
    <row r="130" spans="2:2">
      <c r="B130" s="39"/>
    </row>
    <row r="131" spans="2:2">
      <c r="B131" s="39"/>
    </row>
    <row r="132" spans="2:2">
      <c r="B132" s="39"/>
    </row>
    <row r="133" spans="2:2">
      <c r="B133" s="39"/>
    </row>
    <row r="134" spans="2:2">
      <c r="B134" s="39"/>
    </row>
    <row r="135" spans="2:2">
      <c r="B135" s="39"/>
    </row>
    <row r="136" spans="2:2">
      <c r="B136" s="39"/>
    </row>
    <row r="137" spans="2:2">
      <c r="B137" s="39"/>
    </row>
    <row r="138" spans="2:2">
      <c r="B138" s="39"/>
    </row>
    <row r="139" spans="2:2">
      <c r="B139" s="39"/>
    </row>
    <row r="140" spans="2:2">
      <c r="B140" s="39"/>
    </row>
    <row r="141" spans="2:2">
      <c r="B141" s="39"/>
    </row>
    <row r="142" spans="2:2">
      <c r="B142" s="39"/>
    </row>
    <row r="143" spans="2:2">
      <c r="B143" s="39"/>
    </row>
    <row r="144" spans="2:2">
      <c r="B144" s="39"/>
    </row>
    <row r="145" spans="2:2">
      <c r="B145" s="39"/>
    </row>
    <row r="146" spans="2:2">
      <c r="B146" s="39"/>
    </row>
    <row r="147" spans="2:2">
      <c r="B147" s="39"/>
    </row>
    <row r="148" spans="2:2">
      <c r="B148" s="39"/>
    </row>
    <row r="149" spans="2:2">
      <c r="B149" s="39"/>
    </row>
    <row r="150" spans="2:2">
      <c r="B150" s="39"/>
    </row>
    <row r="151" spans="2:2">
      <c r="B151" s="39"/>
    </row>
    <row r="152" spans="2:2">
      <c r="B152" s="39"/>
    </row>
    <row r="153" spans="2:2">
      <c r="B153" s="39"/>
    </row>
    <row r="154" spans="2:2">
      <c r="B154" s="39"/>
    </row>
    <row r="155" spans="2:2">
      <c r="B155" s="39"/>
    </row>
    <row r="156" spans="2:2">
      <c r="B156" s="39"/>
    </row>
    <row r="157" spans="2:2">
      <c r="B157" s="39"/>
    </row>
    <row r="158" spans="2:2">
      <c r="B158" s="39"/>
    </row>
    <row r="159" spans="2:2">
      <c r="B159" s="39"/>
    </row>
    <row r="160" spans="2:2">
      <c r="B160" s="39"/>
    </row>
    <row r="161" spans="2:2">
      <c r="B161" s="39"/>
    </row>
    <row r="162" spans="2:2">
      <c r="B162" s="39"/>
    </row>
    <row r="163" spans="2:2">
      <c r="B163" s="39"/>
    </row>
    <row r="164" spans="2:2">
      <c r="B164" s="39"/>
    </row>
    <row r="165" spans="2:2">
      <c r="B165" s="39"/>
    </row>
    <row r="166" spans="2:2">
      <c r="B166" s="39"/>
    </row>
    <row r="167" spans="2:2">
      <c r="B167" s="39"/>
    </row>
    <row r="168" spans="2:2">
      <c r="B168" s="39"/>
    </row>
    <row r="169" spans="2:2">
      <c r="B169" s="39"/>
    </row>
    <row r="170" spans="2:2">
      <c r="B170" s="39"/>
    </row>
    <row r="171" spans="2:2">
      <c r="B171" s="39"/>
    </row>
    <row r="172" spans="2:2">
      <c r="B172" s="39"/>
    </row>
    <row r="173" spans="2:2">
      <c r="B173" s="39"/>
    </row>
  </sheetData>
  <autoFilter ref="A8:K8" xr:uid="{00000000-0009-0000-0000-00000D000000}"/>
  <mergeCells count="7">
    <mergeCell ref="A7:K7"/>
    <mergeCell ref="A1:K1"/>
    <mergeCell ref="A2:K2"/>
    <mergeCell ref="A3:K3"/>
    <mergeCell ref="A4:K4"/>
    <mergeCell ref="A5:K5"/>
    <mergeCell ref="A6:K6"/>
  </mergeCell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K173"/>
  <sheetViews>
    <sheetView zoomScale="85" zoomScaleNormal="85" workbookViewId="0">
      <selection activeCell="A10" sqref="A10"/>
    </sheetView>
  </sheetViews>
  <sheetFormatPr defaultColWidth="29.85546875" defaultRowHeight="15"/>
  <cols>
    <col min="1" max="1" width="4.42578125" style="40" bestFit="1" customWidth="1"/>
    <col min="2" max="2" width="66.5703125" bestFit="1" customWidth="1"/>
    <col min="3" max="3" width="12.28515625" style="40" bestFit="1" customWidth="1"/>
    <col min="4" max="4" width="22" bestFit="1" customWidth="1"/>
    <col min="5" max="5" width="22.85546875" bestFit="1" customWidth="1"/>
    <col min="6" max="6" width="16.7109375" style="78" bestFit="1" customWidth="1"/>
    <col min="7" max="7" width="11.5703125" style="78" bestFit="1" customWidth="1"/>
    <col min="8" max="8" width="29.5703125" style="78" bestFit="1" customWidth="1"/>
    <col min="9" max="9" width="19.85546875" style="78" bestFit="1" customWidth="1"/>
    <col min="10" max="10" width="23.85546875" style="78" bestFit="1" customWidth="1"/>
    <col min="11" max="11" width="30.5703125" style="78" bestFit="1" customWidth="1"/>
  </cols>
  <sheetData>
    <row r="1" spans="1:11" ht="106.5" customHeight="1">
      <c r="A1" s="221"/>
      <c r="B1" s="221"/>
      <c r="C1" s="221"/>
      <c r="D1" s="221"/>
      <c r="E1" s="221"/>
      <c r="F1" s="221"/>
      <c r="G1" s="221"/>
      <c r="H1" s="221"/>
      <c r="I1" s="221"/>
      <c r="J1" s="221"/>
      <c r="K1" s="221"/>
    </row>
    <row r="2" spans="1:11" ht="15.75">
      <c r="A2" s="223" t="s">
        <v>7115</v>
      </c>
      <c r="B2" s="223"/>
      <c r="C2" s="223"/>
      <c r="D2" s="223"/>
      <c r="E2" s="223"/>
      <c r="F2" s="223"/>
      <c r="G2" s="223"/>
      <c r="H2" s="223"/>
      <c r="I2" s="223"/>
      <c r="J2" s="223"/>
      <c r="K2" s="223"/>
    </row>
    <row r="3" spans="1:11" ht="15.75">
      <c r="A3" s="219" t="s">
        <v>7116</v>
      </c>
      <c r="B3" s="219"/>
      <c r="C3" s="219"/>
      <c r="D3" s="219"/>
      <c r="E3" s="219"/>
      <c r="F3" s="219"/>
      <c r="G3" s="219"/>
      <c r="H3" s="219"/>
      <c r="I3" s="219"/>
      <c r="J3" s="219"/>
      <c r="K3" s="219"/>
    </row>
    <row r="4" spans="1:11" ht="15.75">
      <c r="A4" s="219" t="s">
        <v>7117</v>
      </c>
      <c r="B4" s="219"/>
      <c r="C4" s="219"/>
      <c r="D4" s="219"/>
      <c r="E4" s="219"/>
      <c r="F4" s="219"/>
      <c r="G4" s="219"/>
      <c r="H4" s="219"/>
      <c r="I4" s="219"/>
      <c r="J4" s="219"/>
      <c r="K4" s="219"/>
    </row>
    <row r="5" spans="1:11" ht="15.75">
      <c r="A5" s="219" t="s">
        <v>7203</v>
      </c>
      <c r="B5" s="219"/>
      <c r="C5" s="219"/>
      <c r="D5" s="219"/>
      <c r="E5" s="219"/>
      <c r="F5" s="219"/>
      <c r="G5" s="219"/>
      <c r="H5" s="219"/>
      <c r="I5" s="219"/>
      <c r="J5" s="219"/>
      <c r="K5" s="219"/>
    </row>
    <row r="6" spans="1:11" ht="15.75">
      <c r="A6" s="219" t="s">
        <v>7119</v>
      </c>
      <c r="B6" s="219"/>
      <c r="C6" s="219"/>
      <c r="D6" s="219"/>
      <c r="E6" s="219"/>
      <c r="F6" s="219"/>
      <c r="G6" s="219"/>
      <c r="H6" s="219"/>
      <c r="I6" s="219"/>
      <c r="J6" s="219"/>
      <c r="K6" s="219"/>
    </row>
    <row r="7" spans="1:11" ht="15.75">
      <c r="A7" s="219" t="s">
        <v>7120</v>
      </c>
      <c r="B7" s="219"/>
      <c r="C7" s="219"/>
      <c r="D7" s="219"/>
      <c r="E7" s="219"/>
      <c r="F7" s="219"/>
      <c r="G7" s="219"/>
      <c r="H7" s="219"/>
      <c r="I7" s="219"/>
      <c r="J7" s="219"/>
      <c r="K7" s="219"/>
    </row>
    <row r="8" spans="1:11" ht="30">
      <c r="A8" s="103" t="s">
        <v>7121</v>
      </c>
      <c r="B8" s="103" t="s">
        <v>7122</v>
      </c>
      <c r="C8" s="103" t="s">
        <v>13</v>
      </c>
      <c r="D8" s="103" t="s">
        <v>7123</v>
      </c>
      <c r="E8" s="103" t="s">
        <v>7124</v>
      </c>
      <c r="F8" s="104" t="s">
        <v>120</v>
      </c>
      <c r="G8" s="104" t="s">
        <v>118</v>
      </c>
      <c r="H8" s="104" t="s">
        <v>116</v>
      </c>
      <c r="I8" s="104" t="s">
        <v>122</v>
      </c>
      <c r="J8" s="104" t="s">
        <v>124</v>
      </c>
      <c r="K8" s="104" t="s">
        <v>126</v>
      </c>
    </row>
    <row r="9" spans="1:11">
      <c r="A9" s="37">
        <v>1</v>
      </c>
      <c r="B9" s="26" t="s">
        <v>2753</v>
      </c>
      <c r="C9" s="37">
        <v>131454941</v>
      </c>
      <c r="D9" s="37">
        <v>6</v>
      </c>
      <c r="E9" s="37">
        <v>353</v>
      </c>
      <c r="F9" s="80">
        <v>1717592.9699999997</v>
      </c>
      <c r="G9" s="80">
        <v>152396.63000000003</v>
      </c>
      <c r="H9" s="80">
        <v>1869989.5999999999</v>
      </c>
      <c r="I9" s="80">
        <f>+ROUND(H9*0.2,2)</f>
        <v>373997.92</v>
      </c>
      <c r="J9" s="80">
        <f>+ROUND(H9*0.01,2)</f>
        <v>18699.900000000001</v>
      </c>
      <c r="K9" s="80">
        <f>+ROUND(I9*0.01,2)</f>
        <v>3739.98</v>
      </c>
    </row>
    <row r="10" spans="1:11">
      <c r="A10" s="37">
        <v>2</v>
      </c>
      <c r="B10" s="26" t="s">
        <v>2771</v>
      </c>
      <c r="C10" s="37">
        <v>131939181</v>
      </c>
      <c r="D10" s="37">
        <v>1</v>
      </c>
      <c r="E10" s="37">
        <v>615</v>
      </c>
      <c r="F10" s="80">
        <v>2780191.8600000003</v>
      </c>
      <c r="G10" s="80">
        <v>229135.74</v>
      </c>
      <c r="H10" s="80">
        <v>3009327.6000000006</v>
      </c>
      <c r="I10" s="80">
        <f t="shared" ref="I10:I73" si="0">+ROUND(H10*0.2,2)</f>
        <v>601865.52</v>
      </c>
      <c r="J10" s="80">
        <f t="shared" ref="J10:J73" si="1">+ROUND(H10*0.01,2)</f>
        <v>30093.279999999999</v>
      </c>
      <c r="K10" s="80">
        <f t="shared" ref="K10:K73" si="2">+ROUND(I10*0.01,2)</f>
        <v>6018.66</v>
      </c>
    </row>
    <row r="11" spans="1:11">
      <c r="A11" s="37">
        <v>3</v>
      </c>
      <c r="B11" s="26" t="s">
        <v>2792</v>
      </c>
      <c r="C11" s="37">
        <v>132234634</v>
      </c>
      <c r="D11" s="37">
        <v>1</v>
      </c>
      <c r="E11" s="37">
        <v>287</v>
      </c>
      <c r="F11" s="80">
        <v>1308287.9499999997</v>
      </c>
      <c r="G11" s="80">
        <v>108761.24999999999</v>
      </c>
      <c r="H11" s="80">
        <v>1417049.1999999997</v>
      </c>
      <c r="I11" s="80">
        <f t="shared" si="0"/>
        <v>283409.84000000003</v>
      </c>
      <c r="J11" s="80">
        <f t="shared" si="1"/>
        <v>14170.49</v>
      </c>
      <c r="K11" s="80">
        <f t="shared" si="2"/>
        <v>2834.1</v>
      </c>
    </row>
    <row r="12" spans="1:11">
      <c r="A12" s="37">
        <v>4</v>
      </c>
      <c r="B12" s="26" t="s">
        <v>2802</v>
      </c>
      <c r="C12" s="37">
        <v>130705623</v>
      </c>
      <c r="D12" s="37">
        <v>1</v>
      </c>
      <c r="E12" s="37">
        <v>225</v>
      </c>
      <c r="F12" s="80">
        <v>1034580.6600000001</v>
      </c>
      <c r="G12" s="80">
        <v>87152.54</v>
      </c>
      <c r="H12" s="80">
        <v>1121733.2000000002</v>
      </c>
      <c r="I12" s="80">
        <f t="shared" si="0"/>
        <v>224346.64</v>
      </c>
      <c r="J12" s="80">
        <f t="shared" si="1"/>
        <v>11217.33</v>
      </c>
      <c r="K12" s="80">
        <f t="shared" si="2"/>
        <v>2243.4699999999998</v>
      </c>
    </row>
    <row r="13" spans="1:11">
      <c r="A13" s="37">
        <v>5</v>
      </c>
      <c r="B13" s="26" t="s">
        <v>2813</v>
      </c>
      <c r="C13" s="37">
        <v>131653146</v>
      </c>
      <c r="D13" s="37">
        <v>4</v>
      </c>
      <c r="E13" s="37">
        <v>203</v>
      </c>
      <c r="F13" s="80">
        <v>993951.5399999998</v>
      </c>
      <c r="G13" s="80">
        <v>89003.260000000009</v>
      </c>
      <c r="H13" s="80">
        <v>1082954.7999999998</v>
      </c>
      <c r="I13" s="80">
        <f t="shared" si="0"/>
        <v>216590.96</v>
      </c>
      <c r="J13" s="80">
        <f t="shared" si="1"/>
        <v>10829.55</v>
      </c>
      <c r="K13" s="80">
        <f t="shared" si="2"/>
        <v>2165.91</v>
      </c>
    </row>
    <row r="14" spans="1:11">
      <c r="A14" s="37">
        <v>6</v>
      </c>
      <c r="B14" s="26" t="s">
        <v>1113</v>
      </c>
      <c r="C14" s="37">
        <v>1300362561</v>
      </c>
      <c r="D14" s="37">
        <v>11</v>
      </c>
      <c r="E14" s="37">
        <v>274</v>
      </c>
      <c r="F14" s="80">
        <v>1488088.6099999996</v>
      </c>
      <c r="G14" s="80">
        <v>144003.78999999998</v>
      </c>
      <c r="H14" s="80">
        <v>1632092.3999999997</v>
      </c>
      <c r="I14" s="80">
        <f t="shared" si="0"/>
        <v>326418.48</v>
      </c>
      <c r="J14" s="80">
        <f t="shared" si="1"/>
        <v>16320.92</v>
      </c>
      <c r="K14" s="80">
        <f t="shared" si="2"/>
        <v>3264.18</v>
      </c>
    </row>
    <row r="15" spans="1:11">
      <c r="A15" s="37">
        <v>7</v>
      </c>
      <c r="B15" s="26" t="s">
        <v>2825</v>
      </c>
      <c r="C15" s="37">
        <v>132072952</v>
      </c>
      <c r="D15" s="37">
        <v>3</v>
      </c>
      <c r="E15" s="37">
        <v>150</v>
      </c>
      <c r="F15" s="80">
        <v>729998.12</v>
      </c>
      <c r="G15" s="80">
        <v>64280.280000000006</v>
      </c>
      <c r="H15" s="80">
        <v>794278.40000000002</v>
      </c>
      <c r="I15" s="80">
        <f t="shared" si="0"/>
        <v>158855.67999999999</v>
      </c>
      <c r="J15" s="80">
        <f t="shared" si="1"/>
        <v>7942.78</v>
      </c>
      <c r="K15" s="80">
        <f t="shared" si="2"/>
        <v>1588.56</v>
      </c>
    </row>
    <row r="16" spans="1:11">
      <c r="A16" s="37">
        <v>8</v>
      </c>
      <c r="B16" s="26" t="s">
        <v>1136</v>
      </c>
      <c r="C16" s="37">
        <v>1000853323</v>
      </c>
      <c r="D16" s="37">
        <v>1</v>
      </c>
      <c r="E16" s="37">
        <v>297</v>
      </c>
      <c r="F16" s="80">
        <v>1359282.2799999996</v>
      </c>
      <c r="G16" s="80">
        <v>113555.31999999999</v>
      </c>
      <c r="H16" s="80">
        <v>1472837.5999999996</v>
      </c>
      <c r="I16" s="80">
        <f t="shared" si="0"/>
        <v>294567.52</v>
      </c>
      <c r="J16" s="80">
        <f t="shared" si="1"/>
        <v>14728.38</v>
      </c>
      <c r="K16" s="80">
        <f t="shared" si="2"/>
        <v>2945.68</v>
      </c>
    </row>
    <row r="17" spans="1:11">
      <c r="A17" s="37">
        <v>9</v>
      </c>
      <c r="B17" s="26" t="s">
        <v>2834</v>
      </c>
      <c r="C17" s="37">
        <v>131747477</v>
      </c>
      <c r="D17" s="37">
        <v>9</v>
      </c>
      <c r="E17" s="37">
        <v>222</v>
      </c>
      <c r="F17" s="80">
        <v>1183421.3700000001</v>
      </c>
      <c r="G17" s="80">
        <v>113485.43000000001</v>
      </c>
      <c r="H17" s="80">
        <v>1296906.8</v>
      </c>
      <c r="I17" s="80">
        <f t="shared" si="0"/>
        <v>259381.36</v>
      </c>
      <c r="J17" s="80">
        <f t="shared" si="1"/>
        <v>12969.07</v>
      </c>
      <c r="K17" s="80">
        <f t="shared" si="2"/>
        <v>2593.81</v>
      </c>
    </row>
    <row r="18" spans="1:11">
      <c r="A18" s="37">
        <v>10</v>
      </c>
      <c r="B18" s="26" t="s">
        <v>1159</v>
      </c>
      <c r="C18" s="37">
        <v>22500644731</v>
      </c>
      <c r="D18" s="37">
        <v>1</v>
      </c>
      <c r="E18" s="37">
        <v>267</v>
      </c>
      <c r="F18" s="80">
        <v>1212850.1500000001</v>
      </c>
      <c r="G18" s="80">
        <v>100752.65</v>
      </c>
      <c r="H18" s="80">
        <v>1313602.8</v>
      </c>
      <c r="I18" s="80">
        <f t="shared" si="0"/>
        <v>262720.56</v>
      </c>
      <c r="J18" s="80">
        <f t="shared" si="1"/>
        <v>13136.03</v>
      </c>
      <c r="K18" s="80">
        <f t="shared" si="2"/>
        <v>2627.21</v>
      </c>
    </row>
    <row r="19" spans="1:11">
      <c r="A19" s="37">
        <v>11</v>
      </c>
      <c r="B19" s="26" t="s">
        <v>2843</v>
      </c>
      <c r="C19" s="37">
        <v>131968597</v>
      </c>
      <c r="D19" s="37">
        <v>1</v>
      </c>
      <c r="E19" s="37">
        <v>172</v>
      </c>
      <c r="F19" s="80">
        <v>792234.14999999991</v>
      </c>
      <c r="G19" s="80">
        <v>66905.05</v>
      </c>
      <c r="H19" s="80">
        <v>859139.2</v>
      </c>
      <c r="I19" s="80">
        <f t="shared" si="0"/>
        <v>171827.84</v>
      </c>
      <c r="J19" s="80">
        <f t="shared" si="1"/>
        <v>8591.39</v>
      </c>
      <c r="K19" s="80">
        <f t="shared" si="2"/>
        <v>1718.28</v>
      </c>
    </row>
    <row r="20" spans="1:11">
      <c r="A20" s="37">
        <v>12</v>
      </c>
      <c r="B20" s="26" t="s">
        <v>2858</v>
      </c>
      <c r="C20" s="37">
        <v>131476742</v>
      </c>
      <c r="D20" s="37">
        <v>2</v>
      </c>
      <c r="E20" s="37">
        <v>208</v>
      </c>
      <c r="F20" s="80">
        <v>966616.28</v>
      </c>
      <c r="G20" s="80">
        <v>81477.719999999987</v>
      </c>
      <c r="H20" s="80">
        <v>1048094</v>
      </c>
      <c r="I20" s="80">
        <f t="shared" si="0"/>
        <v>209618.8</v>
      </c>
      <c r="J20" s="80">
        <f t="shared" si="1"/>
        <v>10480.94</v>
      </c>
      <c r="K20" s="80">
        <f t="shared" si="2"/>
        <v>2096.19</v>
      </c>
    </row>
    <row r="21" spans="1:11">
      <c r="A21" s="37">
        <v>13</v>
      </c>
      <c r="B21" s="26" t="s">
        <v>2868</v>
      </c>
      <c r="C21" s="37">
        <v>131816185</v>
      </c>
      <c r="D21" s="37">
        <v>4</v>
      </c>
      <c r="E21" s="37">
        <v>572</v>
      </c>
      <c r="F21" s="80">
        <v>2654069.5200000005</v>
      </c>
      <c r="G21" s="80">
        <v>226121.27999999997</v>
      </c>
      <c r="H21" s="80">
        <v>2880190.8000000003</v>
      </c>
      <c r="I21" s="80">
        <f t="shared" si="0"/>
        <v>576038.16</v>
      </c>
      <c r="J21" s="80">
        <f t="shared" si="1"/>
        <v>28801.91</v>
      </c>
      <c r="K21" s="80">
        <f t="shared" si="2"/>
        <v>5760.38</v>
      </c>
    </row>
    <row r="22" spans="1:11">
      <c r="A22" s="37">
        <v>14</v>
      </c>
      <c r="B22" s="26" t="s">
        <v>1179</v>
      </c>
      <c r="C22" s="37">
        <v>40233534383</v>
      </c>
      <c r="D22" s="37">
        <v>1</v>
      </c>
      <c r="E22" s="37">
        <v>364</v>
      </c>
      <c r="F22" s="80">
        <v>1673997.4400000002</v>
      </c>
      <c r="G22" s="80">
        <v>141185.76</v>
      </c>
      <c r="H22" s="80">
        <v>1815183.2000000002</v>
      </c>
      <c r="I22" s="80">
        <f t="shared" si="0"/>
        <v>363036.64</v>
      </c>
      <c r="J22" s="80">
        <f t="shared" si="1"/>
        <v>18151.830000000002</v>
      </c>
      <c r="K22" s="80">
        <f t="shared" si="2"/>
        <v>3630.37</v>
      </c>
    </row>
    <row r="23" spans="1:11">
      <c r="A23" s="37">
        <v>15</v>
      </c>
      <c r="B23" s="26" t="s">
        <v>2887</v>
      </c>
      <c r="C23" s="37">
        <v>132297492</v>
      </c>
      <c r="D23" s="37">
        <v>4</v>
      </c>
      <c r="E23" s="37">
        <v>207</v>
      </c>
      <c r="F23" s="80">
        <v>1029847.93</v>
      </c>
      <c r="G23" s="80">
        <v>93826.069999999992</v>
      </c>
      <c r="H23" s="80">
        <v>1123674</v>
      </c>
      <c r="I23" s="80">
        <f t="shared" si="0"/>
        <v>224734.8</v>
      </c>
      <c r="J23" s="80">
        <f t="shared" si="1"/>
        <v>11236.74</v>
      </c>
      <c r="K23" s="80">
        <f t="shared" si="2"/>
        <v>2247.35</v>
      </c>
    </row>
    <row r="24" spans="1:11">
      <c r="A24" s="37">
        <v>16</v>
      </c>
      <c r="B24" s="26" t="s">
        <v>3911</v>
      </c>
      <c r="C24" s="37">
        <v>132227859</v>
      </c>
      <c r="D24" s="37">
        <v>4</v>
      </c>
      <c r="E24" s="37">
        <v>428</v>
      </c>
      <c r="F24" s="80">
        <v>1989924.9500000004</v>
      </c>
      <c r="G24" s="80">
        <v>168787.44999999998</v>
      </c>
      <c r="H24" s="80">
        <v>2158712.4000000004</v>
      </c>
      <c r="I24" s="80">
        <f t="shared" si="0"/>
        <v>431742.48</v>
      </c>
      <c r="J24" s="80">
        <f t="shared" si="1"/>
        <v>21587.119999999999</v>
      </c>
      <c r="K24" s="80">
        <f t="shared" si="2"/>
        <v>4317.42</v>
      </c>
    </row>
    <row r="25" spans="1:11">
      <c r="A25" s="37">
        <v>17</v>
      </c>
      <c r="B25" s="26" t="s">
        <v>2899</v>
      </c>
      <c r="C25" s="37">
        <v>132262311</v>
      </c>
      <c r="D25" s="37">
        <v>2</v>
      </c>
      <c r="E25" s="37">
        <v>236</v>
      </c>
      <c r="F25" s="80">
        <v>1102937.81</v>
      </c>
      <c r="G25" s="80">
        <v>94528.19</v>
      </c>
      <c r="H25" s="80">
        <v>1197466</v>
      </c>
      <c r="I25" s="80">
        <f t="shared" si="0"/>
        <v>239493.2</v>
      </c>
      <c r="J25" s="80">
        <f t="shared" si="1"/>
        <v>11974.66</v>
      </c>
      <c r="K25" s="80">
        <f t="shared" si="2"/>
        <v>2394.9299999999998</v>
      </c>
    </row>
    <row r="26" spans="1:11">
      <c r="A26" s="37">
        <v>18</v>
      </c>
      <c r="B26" s="26" t="s">
        <v>2909</v>
      </c>
      <c r="C26" s="37">
        <v>131480901</v>
      </c>
      <c r="D26" s="37">
        <v>1</v>
      </c>
      <c r="E26" s="37">
        <v>354</v>
      </c>
      <c r="F26" s="80">
        <v>1608473.4899999998</v>
      </c>
      <c r="G26" s="80">
        <v>133810.10999999999</v>
      </c>
      <c r="H26" s="80">
        <v>1742283.5999999999</v>
      </c>
      <c r="I26" s="80">
        <f t="shared" si="0"/>
        <v>348456.72</v>
      </c>
      <c r="J26" s="80">
        <f t="shared" si="1"/>
        <v>17422.84</v>
      </c>
      <c r="K26" s="80">
        <f t="shared" si="2"/>
        <v>3484.57</v>
      </c>
    </row>
    <row r="27" spans="1:11">
      <c r="A27" s="37">
        <v>19</v>
      </c>
      <c r="B27" s="26" t="s">
        <v>2918</v>
      </c>
      <c r="C27" s="37">
        <v>131184588</v>
      </c>
      <c r="D27" s="37">
        <v>5</v>
      </c>
      <c r="E27" s="37">
        <v>193</v>
      </c>
      <c r="F27" s="80">
        <v>949273.8899999999</v>
      </c>
      <c r="G27" s="80">
        <v>84147.31</v>
      </c>
      <c r="H27" s="80">
        <v>1033421.2</v>
      </c>
      <c r="I27" s="80">
        <f t="shared" si="0"/>
        <v>206684.24</v>
      </c>
      <c r="J27" s="80">
        <f t="shared" si="1"/>
        <v>10334.209999999999</v>
      </c>
      <c r="K27" s="80">
        <f t="shared" si="2"/>
        <v>2066.84</v>
      </c>
    </row>
    <row r="28" spans="1:11">
      <c r="A28" s="37">
        <v>20</v>
      </c>
      <c r="B28" s="26" t="s">
        <v>1197</v>
      </c>
      <c r="C28" s="37">
        <v>40220786707</v>
      </c>
      <c r="D28" s="37">
        <v>2</v>
      </c>
      <c r="E28" s="37">
        <v>180</v>
      </c>
      <c r="F28" s="80">
        <v>854693.29</v>
      </c>
      <c r="G28" s="80">
        <v>74280.709999999992</v>
      </c>
      <c r="H28" s="80">
        <v>928974</v>
      </c>
      <c r="I28" s="80">
        <f t="shared" si="0"/>
        <v>185794.8</v>
      </c>
      <c r="J28" s="80">
        <f t="shared" si="1"/>
        <v>9289.74</v>
      </c>
      <c r="K28" s="80">
        <f t="shared" si="2"/>
        <v>1857.95</v>
      </c>
    </row>
    <row r="29" spans="1:11">
      <c r="A29" s="37">
        <v>21</v>
      </c>
      <c r="B29" s="26" t="s">
        <v>1216</v>
      </c>
      <c r="C29" s="37">
        <v>5601491052</v>
      </c>
      <c r="D29" s="37">
        <v>2</v>
      </c>
      <c r="E29" s="37">
        <v>232</v>
      </c>
      <c r="F29" s="80">
        <v>1090870.3599999999</v>
      </c>
      <c r="G29" s="80">
        <v>93895.24</v>
      </c>
      <c r="H29" s="80">
        <v>1184765.5999999999</v>
      </c>
      <c r="I29" s="80">
        <f t="shared" si="0"/>
        <v>236953.12</v>
      </c>
      <c r="J29" s="80">
        <f t="shared" si="1"/>
        <v>11847.66</v>
      </c>
      <c r="K29" s="80">
        <f t="shared" si="2"/>
        <v>2369.5300000000002</v>
      </c>
    </row>
    <row r="30" spans="1:11">
      <c r="A30" s="37">
        <v>22</v>
      </c>
      <c r="B30" s="26" t="s">
        <v>2929</v>
      </c>
      <c r="C30" s="37">
        <v>131742122</v>
      </c>
      <c r="D30" s="37">
        <v>1</v>
      </c>
      <c r="E30" s="37">
        <v>215</v>
      </c>
      <c r="F30" s="80">
        <v>984128.92</v>
      </c>
      <c r="G30" s="80">
        <v>82110.680000000008</v>
      </c>
      <c r="H30" s="80">
        <v>1066239.6000000001</v>
      </c>
      <c r="I30" s="80">
        <f t="shared" si="0"/>
        <v>213247.92</v>
      </c>
      <c r="J30" s="80">
        <f t="shared" si="1"/>
        <v>10662.4</v>
      </c>
      <c r="K30" s="80">
        <f t="shared" si="2"/>
        <v>2132.48</v>
      </c>
    </row>
    <row r="31" spans="1:11">
      <c r="A31" s="37">
        <v>23</v>
      </c>
      <c r="B31" s="26" t="s">
        <v>2938</v>
      </c>
      <c r="C31" s="37">
        <v>130732035</v>
      </c>
      <c r="D31" s="37">
        <v>1</v>
      </c>
      <c r="E31" s="37">
        <v>271</v>
      </c>
      <c r="F31" s="80">
        <v>1223739.3500000001</v>
      </c>
      <c r="G31" s="80">
        <v>100752.65</v>
      </c>
      <c r="H31" s="80">
        <v>1324492</v>
      </c>
      <c r="I31" s="80">
        <f t="shared" si="0"/>
        <v>264898.40000000002</v>
      </c>
      <c r="J31" s="80">
        <f t="shared" si="1"/>
        <v>13244.92</v>
      </c>
      <c r="K31" s="80">
        <f t="shared" si="2"/>
        <v>2648.98</v>
      </c>
    </row>
    <row r="32" spans="1:11">
      <c r="A32" s="37">
        <v>24</v>
      </c>
      <c r="B32" s="26" t="s">
        <v>2949</v>
      </c>
      <c r="C32" s="37">
        <v>131084281</v>
      </c>
      <c r="D32" s="37">
        <v>1</v>
      </c>
      <c r="E32" s="37">
        <v>215</v>
      </c>
      <c r="F32" s="80">
        <v>984128.92</v>
      </c>
      <c r="G32" s="80">
        <v>82110.680000000008</v>
      </c>
      <c r="H32" s="80">
        <v>1066239.6000000001</v>
      </c>
      <c r="I32" s="80">
        <f t="shared" si="0"/>
        <v>213247.92</v>
      </c>
      <c r="J32" s="80">
        <f t="shared" si="1"/>
        <v>10662.4</v>
      </c>
      <c r="K32" s="80">
        <f t="shared" si="2"/>
        <v>2132.48</v>
      </c>
    </row>
    <row r="33" spans="1:11">
      <c r="A33" s="37">
        <v>25</v>
      </c>
      <c r="B33" s="26" t="s">
        <v>2950</v>
      </c>
      <c r="C33" s="37">
        <v>130631931</v>
      </c>
      <c r="D33" s="37">
        <v>4</v>
      </c>
      <c r="E33" s="37">
        <v>315</v>
      </c>
      <c r="F33" s="80">
        <v>1492049.4</v>
      </c>
      <c r="G33" s="80">
        <v>128534.6</v>
      </c>
      <c r="H33" s="80">
        <v>1620584</v>
      </c>
      <c r="I33" s="80">
        <f t="shared" si="0"/>
        <v>324116.8</v>
      </c>
      <c r="J33" s="80">
        <f t="shared" si="1"/>
        <v>16205.84</v>
      </c>
      <c r="K33" s="80">
        <f t="shared" si="2"/>
        <v>3241.17</v>
      </c>
    </row>
    <row r="34" spans="1:11">
      <c r="A34" s="37">
        <v>26</v>
      </c>
      <c r="B34" s="26" t="s">
        <v>2962</v>
      </c>
      <c r="C34" s="37">
        <v>132285484</v>
      </c>
      <c r="D34" s="37">
        <v>8</v>
      </c>
      <c r="E34" s="37">
        <v>249</v>
      </c>
      <c r="F34" s="80">
        <v>1273047.02</v>
      </c>
      <c r="G34" s="80">
        <v>118622.18</v>
      </c>
      <c r="H34" s="80">
        <v>1391669.2</v>
      </c>
      <c r="I34" s="80">
        <f t="shared" si="0"/>
        <v>278333.84000000003</v>
      </c>
      <c r="J34" s="80">
        <f t="shared" si="1"/>
        <v>13916.69</v>
      </c>
      <c r="K34" s="80">
        <f t="shared" si="2"/>
        <v>2783.34</v>
      </c>
    </row>
    <row r="35" spans="1:11">
      <c r="A35" s="37">
        <v>27</v>
      </c>
      <c r="B35" s="26" t="s">
        <v>2974</v>
      </c>
      <c r="C35" s="37">
        <v>130648672</v>
      </c>
      <c r="D35" s="37">
        <v>4</v>
      </c>
      <c r="E35" s="37">
        <v>229</v>
      </c>
      <c r="F35" s="80">
        <v>1096590.0399999996</v>
      </c>
      <c r="G35" s="80">
        <v>95442.36</v>
      </c>
      <c r="H35" s="80">
        <v>1192032.3999999997</v>
      </c>
      <c r="I35" s="80">
        <f t="shared" si="0"/>
        <v>238406.48</v>
      </c>
      <c r="J35" s="80">
        <f t="shared" si="1"/>
        <v>11920.32</v>
      </c>
      <c r="K35" s="80">
        <f t="shared" si="2"/>
        <v>2384.06</v>
      </c>
    </row>
    <row r="36" spans="1:11">
      <c r="A36" s="37">
        <v>28</v>
      </c>
      <c r="B36" s="26" t="s">
        <v>2986</v>
      </c>
      <c r="C36" s="37">
        <v>131554492</v>
      </c>
      <c r="D36" s="37">
        <v>4</v>
      </c>
      <c r="E36" s="37">
        <v>238</v>
      </c>
      <c r="F36" s="80">
        <v>1155851.8</v>
      </c>
      <c r="G36" s="80">
        <v>102377</v>
      </c>
      <c r="H36" s="80">
        <v>1258228.8</v>
      </c>
      <c r="I36" s="80">
        <f t="shared" si="0"/>
        <v>251645.76</v>
      </c>
      <c r="J36" s="80">
        <f t="shared" si="1"/>
        <v>12582.29</v>
      </c>
      <c r="K36" s="80">
        <f t="shared" si="2"/>
        <v>2516.46</v>
      </c>
    </row>
    <row r="37" spans="1:11">
      <c r="A37" s="37">
        <v>29</v>
      </c>
      <c r="B37" s="26" t="s">
        <v>2998</v>
      </c>
      <c r="C37" s="37">
        <v>131702341</v>
      </c>
      <c r="D37" s="37">
        <v>9</v>
      </c>
      <c r="E37" s="37">
        <v>416</v>
      </c>
      <c r="F37" s="80">
        <v>2079854.84</v>
      </c>
      <c r="G37" s="80">
        <v>192214.75999999998</v>
      </c>
      <c r="H37" s="80">
        <v>2272069.6</v>
      </c>
      <c r="I37" s="80">
        <f t="shared" si="0"/>
        <v>454413.92</v>
      </c>
      <c r="J37" s="80">
        <f t="shared" si="1"/>
        <v>22720.7</v>
      </c>
      <c r="K37" s="80">
        <f t="shared" si="2"/>
        <v>4544.1400000000003</v>
      </c>
    </row>
    <row r="38" spans="1:11">
      <c r="A38" s="37">
        <v>30</v>
      </c>
      <c r="B38" s="26" t="s">
        <v>3018</v>
      </c>
      <c r="C38" s="37">
        <v>131760155</v>
      </c>
      <c r="D38" s="37">
        <v>4</v>
      </c>
      <c r="E38" s="37">
        <v>258</v>
      </c>
      <c r="F38" s="80">
        <v>1237040.1599999999</v>
      </c>
      <c r="G38" s="80">
        <v>108653.83999999998</v>
      </c>
      <c r="H38" s="80">
        <v>1345694</v>
      </c>
      <c r="I38" s="80">
        <f t="shared" si="0"/>
        <v>269138.8</v>
      </c>
      <c r="J38" s="80">
        <f t="shared" si="1"/>
        <v>13456.94</v>
      </c>
      <c r="K38" s="80">
        <f t="shared" si="2"/>
        <v>2691.39</v>
      </c>
    </row>
    <row r="39" spans="1:11">
      <c r="A39" s="37">
        <v>31</v>
      </c>
      <c r="B39" s="26" t="s">
        <v>3025</v>
      </c>
      <c r="C39" s="37">
        <v>132245522</v>
      </c>
      <c r="D39" s="37">
        <v>5</v>
      </c>
      <c r="E39" s="37">
        <v>310</v>
      </c>
      <c r="F39" s="80">
        <v>1477984.5899999999</v>
      </c>
      <c r="G39" s="80">
        <v>129065.80999999998</v>
      </c>
      <c r="H39" s="80">
        <v>1607050.4</v>
      </c>
      <c r="I39" s="80">
        <f t="shared" si="0"/>
        <v>321410.08</v>
      </c>
      <c r="J39" s="80">
        <f t="shared" si="1"/>
        <v>16070.5</v>
      </c>
      <c r="K39" s="80">
        <f t="shared" si="2"/>
        <v>3214.1</v>
      </c>
    </row>
    <row r="40" spans="1:11">
      <c r="A40" s="37">
        <v>32</v>
      </c>
      <c r="B40" s="26" t="s">
        <v>3037</v>
      </c>
      <c r="C40" s="37">
        <v>132293479</v>
      </c>
      <c r="D40" s="37">
        <v>2</v>
      </c>
      <c r="E40" s="37">
        <v>168</v>
      </c>
      <c r="F40" s="80">
        <v>789829.05</v>
      </c>
      <c r="G40" s="80">
        <v>68258.950000000012</v>
      </c>
      <c r="H40" s="80">
        <v>858088</v>
      </c>
      <c r="I40" s="80">
        <f t="shared" si="0"/>
        <v>171617.6</v>
      </c>
      <c r="J40" s="80">
        <f t="shared" si="1"/>
        <v>8580.8799999999992</v>
      </c>
      <c r="K40" s="80">
        <f t="shared" si="2"/>
        <v>1716.18</v>
      </c>
    </row>
    <row r="41" spans="1:11">
      <c r="A41" s="37">
        <v>33</v>
      </c>
      <c r="B41" s="26" t="s">
        <v>3047</v>
      </c>
      <c r="C41" s="37">
        <v>132287975</v>
      </c>
      <c r="D41" s="37">
        <v>1</v>
      </c>
      <c r="E41" s="37">
        <v>331</v>
      </c>
      <c r="F41" s="80">
        <v>1512016.5199999998</v>
      </c>
      <c r="G41" s="80">
        <v>126613.07999999999</v>
      </c>
      <c r="H41" s="80">
        <v>1638629.5999999999</v>
      </c>
      <c r="I41" s="80">
        <f t="shared" si="0"/>
        <v>327725.92</v>
      </c>
      <c r="J41" s="80">
        <f t="shared" si="1"/>
        <v>16386.3</v>
      </c>
      <c r="K41" s="80">
        <f t="shared" si="2"/>
        <v>3277.26</v>
      </c>
    </row>
    <row r="42" spans="1:11">
      <c r="A42" s="37">
        <v>34</v>
      </c>
      <c r="B42" s="26" t="s">
        <v>3048</v>
      </c>
      <c r="C42" s="37">
        <v>131919715</v>
      </c>
      <c r="D42" s="37">
        <v>1</v>
      </c>
      <c r="E42" s="37">
        <v>155</v>
      </c>
      <c r="F42" s="80">
        <v>717365.72</v>
      </c>
      <c r="G42" s="80">
        <v>60845.080000000009</v>
      </c>
      <c r="H42" s="80">
        <v>778210.79999999993</v>
      </c>
      <c r="I42" s="80">
        <f t="shared" si="0"/>
        <v>155642.16</v>
      </c>
      <c r="J42" s="80">
        <f t="shared" si="1"/>
        <v>7782.11</v>
      </c>
      <c r="K42" s="80">
        <f t="shared" si="2"/>
        <v>1556.42</v>
      </c>
    </row>
    <row r="43" spans="1:11">
      <c r="A43" s="37">
        <v>35</v>
      </c>
      <c r="B43" s="26" t="s">
        <v>3058</v>
      </c>
      <c r="C43" s="37">
        <v>132170598</v>
      </c>
      <c r="D43" s="37">
        <v>2</v>
      </c>
      <c r="E43" s="37">
        <v>437</v>
      </c>
      <c r="F43" s="80">
        <v>2006007.7200000002</v>
      </c>
      <c r="G43" s="80">
        <v>168221.48</v>
      </c>
      <c r="H43" s="80">
        <v>2174229.2000000002</v>
      </c>
      <c r="I43" s="80">
        <f t="shared" si="0"/>
        <v>434845.84</v>
      </c>
      <c r="J43" s="80">
        <f t="shared" si="1"/>
        <v>21742.29</v>
      </c>
      <c r="K43" s="80">
        <f t="shared" si="2"/>
        <v>4348.46</v>
      </c>
    </row>
    <row r="44" spans="1:11">
      <c r="A44" s="37">
        <v>36</v>
      </c>
      <c r="B44" s="26" t="s">
        <v>1233</v>
      </c>
      <c r="C44" s="37">
        <v>3700620911</v>
      </c>
      <c r="D44" s="37">
        <v>2</v>
      </c>
      <c r="E44" s="37">
        <v>147</v>
      </c>
      <c r="F44" s="80">
        <v>708237.4</v>
      </c>
      <c r="G44" s="80">
        <v>62041.8</v>
      </c>
      <c r="H44" s="80">
        <v>770279.20000000007</v>
      </c>
      <c r="I44" s="80">
        <f t="shared" si="0"/>
        <v>154055.84</v>
      </c>
      <c r="J44" s="80">
        <f t="shared" si="1"/>
        <v>7702.79</v>
      </c>
      <c r="K44" s="80">
        <f t="shared" si="2"/>
        <v>1540.56</v>
      </c>
    </row>
    <row r="45" spans="1:11">
      <c r="A45" s="37">
        <v>37</v>
      </c>
      <c r="B45" s="26" t="s">
        <v>1254</v>
      </c>
      <c r="C45" s="37">
        <v>5601491151</v>
      </c>
      <c r="D45" s="37">
        <v>2</v>
      </c>
      <c r="E45" s="37">
        <v>347</v>
      </c>
      <c r="F45" s="80">
        <v>1605037.66</v>
      </c>
      <c r="G45" s="80">
        <v>135758.74000000002</v>
      </c>
      <c r="H45" s="80">
        <v>1740796.4</v>
      </c>
      <c r="I45" s="80">
        <f t="shared" si="0"/>
        <v>348159.28</v>
      </c>
      <c r="J45" s="80">
        <f t="shared" si="1"/>
        <v>17407.96</v>
      </c>
      <c r="K45" s="80">
        <f t="shared" si="2"/>
        <v>3481.59</v>
      </c>
    </row>
    <row r="46" spans="1:11">
      <c r="A46" s="37">
        <v>38</v>
      </c>
      <c r="B46" s="26" t="s">
        <v>3076</v>
      </c>
      <c r="C46" s="37">
        <v>131696562</v>
      </c>
      <c r="D46" s="37">
        <v>2</v>
      </c>
      <c r="E46" s="37">
        <v>182</v>
      </c>
      <c r="F46" s="80">
        <v>857899.84</v>
      </c>
      <c r="G46" s="80">
        <v>73647.760000000009</v>
      </c>
      <c r="H46" s="80">
        <v>931547.6</v>
      </c>
      <c r="I46" s="80">
        <f t="shared" si="0"/>
        <v>186309.52</v>
      </c>
      <c r="J46" s="80">
        <f t="shared" si="1"/>
        <v>9315.48</v>
      </c>
      <c r="K46" s="80">
        <f t="shared" si="2"/>
        <v>1863.1</v>
      </c>
    </row>
    <row r="47" spans="1:11">
      <c r="A47" s="37">
        <v>39</v>
      </c>
      <c r="B47" s="26" t="s">
        <v>3085</v>
      </c>
      <c r="C47" s="37">
        <v>131753787</v>
      </c>
      <c r="D47" s="37">
        <v>1</v>
      </c>
      <c r="E47" s="37">
        <v>170</v>
      </c>
      <c r="F47" s="80">
        <v>785418.7</v>
      </c>
      <c r="G47" s="80">
        <v>66272.100000000006</v>
      </c>
      <c r="H47" s="80">
        <v>851690.79999999993</v>
      </c>
      <c r="I47" s="80">
        <f t="shared" si="0"/>
        <v>170338.16</v>
      </c>
      <c r="J47" s="80">
        <f t="shared" si="1"/>
        <v>8516.91</v>
      </c>
      <c r="K47" s="80">
        <f t="shared" si="2"/>
        <v>1703.38</v>
      </c>
    </row>
    <row r="48" spans="1:11">
      <c r="A48" s="37">
        <v>40</v>
      </c>
      <c r="B48" s="26" t="s">
        <v>1274</v>
      </c>
      <c r="C48" s="37">
        <v>1001054632</v>
      </c>
      <c r="D48" s="37">
        <v>1</v>
      </c>
      <c r="E48" s="37">
        <v>379</v>
      </c>
      <c r="F48" s="80">
        <v>1722124.78</v>
      </c>
      <c r="G48" s="80">
        <v>142836.82</v>
      </c>
      <c r="H48" s="80">
        <v>1864961.6</v>
      </c>
      <c r="I48" s="80">
        <f t="shared" si="0"/>
        <v>372992.32</v>
      </c>
      <c r="J48" s="80">
        <f t="shared" si="1"/>
        <v>18649.62</v>
      </c>
      <c r="K48" s="80">
        <f t="shared" si="2"/>
        <v>3729.92</v>
      </c>
    </row>
    <row r="49" spans="1:11">
      <c r="A49" s="37">
        <v>41</v>
      </c>
      <c r="B49" s="26" t="s">
        <v>3095</v>
      </c>
      <c r="C49" s="37">
        <v>130707529</v>
      </c>
      <c r="D49" s="37">
        <v>1</v>
      </c>
      <c r="E49" s="37">
        <v>290</v>
      </c>
      <c r="F49" s="80">
        <v>1318366</v>
      </c>
      <c r="G49" s="80">
        <v>109146.4</v>
      </c>
      <c r="H49" s="80">
        <v>1427512.4</v>
      </c>
      <c r="I49" s="80">
        <f t="shared" si="0"/>
        <v>285502.48</v>
      </c>
      <c r="J49" s="80">
        <f t="shared" si="1"/>
        <v>14275.12</v>
      </c>
      <c r="K49" s="80">
        <f t="shared" si="2"/>
        <v>2855.02</v>
      </c>
    </row>
    <row r="50" spans="1:11">
      <c r="A50" s="37">
        <v>42</v>
      </c>
      <c r="B50" s="26" t="s">
        <v>3106</v>
      </c>
      <c r="C50" s="37">
        <v>131828132</v>
      </c>
      <c r="D50" s="37">
        <v>1</v>
      </c>
      <c r="E50" s="37">
        <v>524</v>
      </c>
      <c r="F50" s="80">
        <v>2373801.2999999998</v>
      </c>
      <c r="G50" s="80">
        <v>195921.1</v>
      </c>
      <c r="H50" s="80">
        <v>2569722.4</v>
      </c>
      <c r="I50" s="80">
        <f t="shared" si="0"/>
        <v>513944.48</v>
      </c>
      <c r="J50" s="80">
        <f t="shared" si="1"/>
        <v>25697.22</v>
      </c>
      <c r="K50" s="80">
        <f t="shared" si="2"/>
        <v>5139.4399999999996</v>
      </c>
    </row>
    <row r="51" spans="1:11">
      <c r="A51" s="37">
        <v>43</v>
      </c>
      <c r="B51" s="26" t="s">
        <v>3124</v>
      </c>
      <c r="C51" s="37">
        <v>132234545</v>
      </c>
      <c r="D51" s="37">
        <v>7</v>
      </c>
      <c r="E51" s="37">
        <v>242</v>
      </c>
      <c r="F51" s="80">
        <v>1255385.9099999999</v>
      </c>
      <c r="G51" s="80">
        <v>118570.48999999999</v>
      </c>
      <c r="H51" s="80">
        <v>1373956.4</v>
      </c>
      <c r="I51" s="80">
        <f t="shared" si="0"/>
        <v>274791.28000000003</v>
      </c>
      <c r="J51" s="80">
        <f t="shared" si="1"/>
        <v>13739.56</v>
      </c>
      <c r="K51" s="80">
        <f t="shared" si="2"/>
        <v>2747.91</v>
      </c>
    </row>
    <row r="52" spans="1:11">
      <c r="A52" s="37">
        <v>44</v>
      </c>
      <c r="B52" s="26" t="s">
        <v>1291</v>
      </c>
      <c r="C52" s="37">
        <v>2300341290</v>
      </c>
      <c r="D52" s="37">
        <v>1</v>
      </c>
      <c r="E52" s="37">
        <v>158</v>
      </c>
      <c r="F52" s="80">
        <v>723263.72</v>
      </c>
      <c r="G52" s="80">
        <v>60845.080000000009</v>
      </c>
      <c r="H52" s="80">
        <v>784108.79999999993</v>
      </c>
      <c r="I52" s="80">
        <f t="shared" si="0"/>
        <v>156821.76000000001</v>
      </c>
      <c r="J52" s="80">
        <f t="shared" si="1"/>
        <v>7841.09</v>
      </c>
      <c r="K52" s="80">
        <f t="shared" si="2"/>
        <v>1568.22</v>
      </c>
    </row>
    <row r="53" spans="1:11">
      <c r="A53" s="37">
        <v>45</v>
      </c>
      <c r="B53" s="26" t="s">
        <v>3136</v>
      </c>
      <c r="C53" s="37">
        <v>132097947</v>
      </c>
      <c r="D53" s="37">
        <v>5</v>
      </c>
      <c r="E53" s="37">
        <v>260</v>
      </c>
      <c r="F53" s="80">
        <v>1265440.4499999997</v>
      </c>
      <c r="G53" s="80">
        <v>112096.35</v>
      </c>
      <c r="H53" s="80">
        <v>1377536.7999999998</v>
      </c>
      <c r="I53" s="80">
        <f t="shared" si="0"/>
        <v>275507.36</v>
      </c>
      <c r="J53" s="80">
        <f t="shared" si="1"/>
        <v>13775.37</v>
      </c>
      <c r="K53" s="80">
        <f t="shared" si="2"/>
        <v>2755.07</v>
      </c>
    </row>
    <row r="54" spans="1:11">
      <c r="A54" s="37">
        <v>46</v>
      </c>
      <c r="B54" s="26" t="s">
        <v>3147</v>
      </c>
      <c r="C54" s="37">
        <v>132267656</v>
      </c>
      <c r="D54" s="37">
        <v>1</v>
      </c>
      <c r="E54" s="37">
        <v>176</v>
      </c>
      <c r="F54" s="80">
        <v>804443.34999999986</v>
      </c>
      <c r="G54" s="80">
        <v>66905.05</v>
      </c>
      <c r="H54" s="80">
        <v>871348.39999999991</v>
      </c>
      <c r="I54" s="80">
        <f t="shared" si="0"/>
        <v>174269.68</v>
      </c>
      <c r="J54" s="80">
        <f t="shared" si="1"/>
        <v>8713.48</v>
      </c>
      <c r="K54" s="80">
        <f t="shared" si="2"/>
        <v>1742.7</v>
      </c>
    </row>
    <row r="55" spans="1:11">
      <c r="A55" s="37">
        <v>47</v>
      </c>
      <c r="B55" s="26" t="s">
        <v>3912</v>
      </c>
      <c r="C55" s="37">
        <v>22500245984</v>
      </c>
      <c r="D55" s="37">
        <v>2</v>
      </c>
      <c r="E55" s="37">
        <v>441</v>
      </c>
      <c r="F55" s="80">
        <v>2019112.1200000003</v>
      </c>
      <c r="G55" s="80">
        <v>168630.28</v>
      </c>
      <c r="H55" s="80">
        <v>2187742.4000000004</v>
      </c>
      <c r="I55" s="80">
        <f t="shared" si="0"/>
        <v>437548.48</v>
      </c>
      <c r="J55" s="80">
        <f t="shared" si="1"/>
        <v>21877.42</v>
      </c>
      <c r="K55" s="80">
        <f t="shared" si="2"/>
        <v>4375.4799999999996</v>
      </c>
    </row>
    <row r="56" spans="1:11">
      <c r="A56" s="37">
        <v>48</v>
      </c>
      <c r="B56" s="26" t="s">
        <v>1309</v>
      </c>
      <c r="C56" s="37">
        <v>1000119725</v>
      </c>
      <c r="D56" s="37">
        <v>1</v>
      </c>
      <c r="E56" s="37">
        <v>323</v>
      </c>
      <c r="F56" s="80">
        <v>1468974.79</v>
      </c>
      <c r="G56" s="80">
        <v>121571.20999999999</v>
      </c>
      <c r="H56" s="80">
        <v>1590546</v>
      </c>
      <c r="I56" s="80">
        <f t="shared" si="0"/>
        <v>318109.2</v>
      </c>
      <c r="J56" s="80">
        <f t="shared" si="1"/>
        <v>15905.46</v>
      </c>
      <c r="K56" s="80">
        <f t="shared" si="2"/>
        <v>3181.09</v>
      </c>
    </row>
    <row r="57" spans="1:11">
      <c r="A57" s="37">
        <v>49</v>
      </c>
      <c r="B57" s="26" t="s">
        <v>1331</v>
      </c>
      <c r="C57" s="37">
        <v>5600023427</v>
      </c>
      <c r="D57" s="37">
        <v>2</v>
      </c>
      <c r="E57" s="37">
        <v>275</v>
      </c>
      <c r="F57" s="80">
        <v>1272425.8599999996</v>
      </c>
      <c r="G57" s="80">
        <v>107495.34</v>
      </c>
      <c r="H57" s="80">
        <v>1379921.1999999997</v>
      </c>
      <c r="I57" s="80">
        <f t="shared" si="0"/>
        <v>275984.24</v>
      </c>
      <c r="J57" s="80">
        <f t="shared" si="1"/>
        <v>13799.21</v>
      </c>
      <c r="K57" s="80">
        <f t="shared" si="2"/>
        <v>2759.84</v>
      </c>
    </row>
    <row r="58" spans="1:11">
      <c r="A58" s="37">
        <v>50</v>
      </c>
      <c r="B58" s="26" t="s">
        <v>3158</v>
      </c>
      <c r="C58" s="37">
        <v>130462275</v>
      </c>
      <c r="D58" s="37">
        <v>3</v>
      </c>
      <c r="E58" s="37">
        <v>387</v>
      </c>
      <c r="F58" s="80">
        <v>1787609.13</v>
      </c>
      <c r="G58" s="80">
        <v>150212.47000000003</v>
      </c>
      <c r="H58" s="80">
        <v>1937821.5999999999</v>
      </c>
      <c r="I58" s="80">
        <f t="shared" si="0"/>
        <v>387564.32</v>
      </c>
      <c r="J58" s="80">
        <f t="shared" si="1"/>
        <v>19378.22</v>
      </c>
      <c r="K58" s="80">
        <f t="shared" si="2"/>
        <v>3875.64</v>
      </c>
    </row>
    <row r="59" spans="1:11">
      <c r="A59" s="37">
        <v>51</v>
      </c>
      <c r="B59" s="26" t="s">
        <v>3177</v>
      </c>
      <c r="C59" s="37">
        <v>131895982</v>
      </c>
      <c r="D59" s="37">
        <v>2</v>
      </c>
      <c r="E59" s="37">
        <v>265</v>
      </c>
      <c r="F59" s="80">
        <v>1235469.8799999997</v>
      </c>
      <c r="G59" s="80">
        <v>106291.31999999999</v>
      </c>
      <c r="H59" s="80">
        <v>1341761.1999999997</v>
      </c>
      <c r="I59" s="80">
        <f t="shared" si="0"/>
        <v>268352.24</v>
      </c>
      <c r="J59" s="80">
        <f t="shared" si="1"/>
        <v>13417.61</v>
      </c>
      <c r="K59" s="80">
        <f t="shared" si="2"/>
        <v>2683.52</v>
      </c>
    </row>
    <row r="60" spans="1:11">
      <c r="A60" s="37">
        <v>52</v>
      </c>
      <c r="B60" s="26" t="s">
        <v>1348</v>
      </c>
      <c r="C60" s="37">
        <v>1000091940</v>
      </c>
      <c r="D60" s="37">
        <v>3</v>
      </c>
      <c r="E60" s="37">
        <v>268</v>
      </c>
      <c r="F60" s="80">
        <v>1267270.8599999999</v>
      </c>
      <c r="G60" s="80">
        <v>109671.93999999999</v>
      </c>
      <c r="H60" s="80">
        <v>1376942.7999999998</v>
      </c>
      <c r="I60" s="80">
        <f t="shared" si="0"/>
        <v>275388.56</v>
      </c>
      <c r="J60" s="80">
        <f t="shared" si="1"/>
        <v>13769.43</v>
      </c>
      <c r="K60" s="80">
        <f t="shared" si="2"/>
        <v>2753.89</v>
      </c>
    </row>
    <row r="61" spans="1:11">
      <c r="A61" s="37">
        <v>53</v>
      </c>
      <c r="B61" s="26" t="s">
        <v>3188</v>
      </c>
      <c r="C61" s="37">
        <v>130793859</v>
      </c>
      <c r="D61" s="37">
        <v>4</v>
      </c>
      <c r="E61" s="37">
        <v>282</v>
      </c>
      <c r="F61" s="80">
        <v>1342679.92</v>
      </c>
      <c r="G61" s="80">
        <v>116452.88</v>
      </c>
      <c r="H61" s="80">
        <v>1459132.8</v>
      </c>
      <c r="I61" s="80">
        <f t="shared" si="0"/>
        <v>291826.56</v>
      </c>
      <c r="J61" s="80">
        <f t="shared" si="1"/>
        <v>14591.33</v>
      </c>
      <c r="K61" s="80">
        <f t="shared" si="2"/>
        <v>2918.27</v>
      </c>
    </row>
    <row r="62" spans="1:11">
      <c r="A62" s="37">
        <v>54</v>
      </c>
      <c r="B62" s="26" t="s">
        <v>3199</v>
      </c>
      <c r="C62" s="37">
        <v>132266102</v>
      </c>
      <c r="D62" s="37">
        <v>5</v>
      </c>
      <c r="E62" s="37">
        <v>371</v>
      </c>
      <c r="F62" s="80">
        <v>1783826.9799999997</v>
      </c>
      <c r="G62" s="80">
        <v>157341.02000000002</v>
      </c>
      <c r="H62" s="80">
        <v>1941167.9999999998</v>
      </c>
      <c r="I62" s="80">
        <f t="shared" si="0"/>
        <v>388233.6</v>
      </c>
      <c r="J62" s="80">
        <f t="shared" si="1"/>
        <v>19411.68</v>
      </c>
      <c r="K62" s="80">
        <f t="shared" si="2"/>
        <v>3882.34</v>
      </c>
    </row>
    <row r="63" spans="1:11">
      <c r="A63" s="37">
        <v>55</v>
      </c>
      <c r="B63" s="26" t="s">
        <v>3213</v>
      </c>
      <c r="C63" s="37">
        <v>131206255</v>
      </c>
      <c r="D63" s="37">
        <v>1</v>
      </c>
      <c r="E63" s="37">
        <v>296</v>
      </c>
      <c r="F63" s="80">
        <v>1357316.2799999996</v>
      </c>
      <c r="G63" s="80">
        <v>113555.31999999999</v>
      </c>
      <c r="H63" s="80">
        <v>1470871.5999999996</v>
      </c>
      <c r="I63" s="80">
        <f t="shared" si="0"/>
        <v>294174.32</v>
      </c>
      <c r="J63" s="80">
        <f t="shared" si="1"/>
        <v>14708.72</v>
      </c>
      <c r="K63" s="80">
        <f t="shared" si="2"/>
        <v>2941.74</v>
      </c>
    </row>
    <row r="64" spans="1:11">
      <c r="A64" s="37">
        <v>56</v>
      </c>
      <c r="B64" s="26" t="s">
        <v>3223</v>
      </c>
      <c r="C64" s="37">
        <v>131320971</v>
      </c>
      <c r="D64" s="37">
        <v>1</v>
      </c>
      <c r="E64" s="37">
        <v>136</v>
      </c>
      <c r="F64" s="80">
        <v>628663.85999999987</v>
      </c>
      <c r="G64" s="80">
        <v>53462.14</v>
      </c>
      <c r="H64" s="80">
        <v>682125.99999999988</v>
      </c>
      <c r="I64" s="80">
        <f t="shared" si="0"/>
        <v>136425.20000000001</v>
      </c>
      <c r="J64" s="80">
        <f t="shared" si="1"/>
        <v>6821.26</v>
      </c>
      <c r="K64" s="80">
        <f t="shared" si="2"/>
        <v>1364.25</v>
      </c>
    </row>
    <row r="65" spans="1:11">
      <c r="A65" s="37">
        <v>57</v>
      </c>
      <c r="B65" s="26" t="s">
        <v>3238</v>
      </c>
      <c r="C65" s="37">
        <v>132291842</v>
      </c>
      <c r="D65" s="37">
        <v>3</v>
      </c>
      <c r="E65" s="37">
        <v>175</v>
      </c>
      <c r="F65" s="80">
        <v>834830.3600000001</v>
      </c>
      <c r="G65" s="80">
        <v>72019.64</v>
      </c>
      <c r="H65" s="80">
        <v>906850.00000000012</v>
      </c>
      <c r="I65" s="80">
        <f t="shared" si="0"/>
        <v>181370</v>
      </c>
      <c r="J65" s="80">
        <f t="shared" si="1"/>
        <v>9068.5</v>
      </c>
      <c r="K65" s="80">
        <f t="shared" si="2"/>
        <v>1813.7</v>
      </c>
    </row>
    <row r="66" spans="1:11">
      <c r="A66" s="37">
        <v>58</v>
      </c>
      <c r="B66" s="26" t="s">
        <v>3249</v>
      </c>
      <c r="C66" s="37">
        <v>131537172</v>
      </c>
      <c r="D66" s="37">
        <v>4</v>
      </c>
      <c r="E66" s="37">
        <v>240</v>
      </c>
      <c r="F66" s="80">
        <v>1153095.06</v>
      </c>
      <c r="G66" s="80">
        <v>101061.33999999998</v>
      </c>
      <c r="H66" s="80">
        <v>1254156.4000000001</v>
      </c>
      <c r="I66" s="80">
        <f t="shared" si="0"/>
        <v>250831.28</v>
      </c>
      <c r="J66" s="80">
        <f t="shared" si="1"/>
        <v>12541.56</v>
      </c>
      <c r="K66" s="80">
        <f t="shared" si="2"/>
        <v>2508.31</v>
      </c>
    </row>
    <row r="67" spans="1:11">
      <c r="A67" s="37">
        <v>59</v>
      </c>
      <c r="B67" s="26" t="s">
        <v>3258</v>
      </c>
      <c r="C67" s="37">
        <v>132222261</v>
      </c>
      <c r="D67" s="37">
        <v>1</v>
      </c>
      <c r="E67" s="37">
        <v>226</v>
      </c>
      <c r="F67" s="80">
        <v>1036546.6600000001</v>
      </c>
      <c r="G67" s="80">
        <v>87152.54</v>
      </c>
      <c r="H67" s="80">
        <v>1123699.2000000002</v>
      </c>
      <c r="I67" s="80">
        <f t="shared" si="0"/>
        <v>224739.84</v>
      </c>
      <c r="J67" s="80">
        <f t="shared" si="1"/>
        <v>11236.99</v>
      </c>
      <c r="K67" s="80">
        <f t="shared" si="2"/>
        <v>2247.4</v>
      </c>
    </row>
    <row r="68" spans="1:11">
      <c r="A68" s="37">
        <v>60</v>
      </c>
      <c r="B68" s="26" t="s">
        <v>1362</v>
      </c>
      <c r="C68" s="37">
        <v>5500255855</v>
      </c>
      <c r="D68" s="37">
        <v>1</v>
      </c>
      <c r="E68" s="37">
        <v>263</v>
      </c>
      <c r="F68" s="80">
        <v>1200782.7</v>
      </c>
      <c r="G68" s="80">
        <v>100119.69999999998</v>
      </c>
      <c r="H68" s="80">
        <v>1300902.3999999999</v>
      </c>
      <c r="I68" s="80">
        <f t="shared" si="0"/>
        <v>260180.48000000001</v>
      </c>
      <c r="J68" s="80">
        <f t="shared" si="1"/>
        <v>13009.02</v>
      </c>
      <c r="K68" s="80">
        <f t="shared" si="2"/>
        <v>2601.8000000000002</v>
      </c>
    </row>
    <row r="69" spans="1:11">
      <c r="A69" s="37">
        <v>61</v>
      </c>
      <c r="B69" s="26" t="s">
        <v>1375</v>
      </c>
      <c r="C69" s="37">
        <v>110089075</v>
      </c>
      <c r="D69" s="37">
        <v>2</v>
      </c>
      <c r="E69" s="37">
        <v>258</v>
      </c>
      <c r="F69" s="80">
        <v>1219485.3299999998</v>
      </c>
      <c r="G69" s="80">
        <v>106072.26999999999</v>
      </c>
      <c r="H69" s="80">
        <v>1325557.5999999999</v>
      </c>
      <c r="I69" s="80">
        <f t="shared" si="0"/>
        <v>265111.52</v>
      </c>
      <c r="J69" s="80">
        <f t="shared" si="1"/>
        <v>13255.58</v>
      </c>
      <c r="K69" s="80">
        <f t="shared" si="2"/>
        <v>2651.12</v>
      </c>
    </row>
    <row r="70" spans="1:11">
      <c r="A70" s="37">
        <v>62</v>
      </c>
      <c r="B70" s="26" t="s">
        <v>3267</v>
      </c>
      <c r="C70" s="37">
        <v>131398944</v>
      </c>
      <c r="D70" s="37">
        <v>9</v>
      </c>
      <c r="E70" s="37">
        <v>260</v>
      </c>
      <c r="F70" s="80">
        <v>1342986.2099999997</v>
      </c>
      <c r="G70" s="80">
        <v>124793.79000000001</v>
      </c>
      <c r="H70" s="80">
        <v>1467779.9999999998</v>
      </c>
      <c r="I70" s="80">
        <f t="shared" si="0"/>
        <v>293556</v>
      </c>
      <c r="J70" s="80">
        <f t="shared" si="1"/>
        <v>14677.8</v>
      </c>
      <c r="K70" s="80">
        <f t="shared" si="2"/>
        <v>2935.56</v>
      </c>
    </row>
    <row r="71" spans="1:11">
      <c r="A71" s="37">
        <v>63</v>
      </c>
      <c r="B71" s="26" t="s">
        <v>3275</v>
      </c>
      <c r="C71" s="37">
        <v>131537138</v>
      </c>
      <c r="D71" s="37">
        <v>2</v>
      </c>
      <c r="E71" s="37">
        <v>214</v>
      </c>
      <c r="F71" s="80">
        <v>1015040.76</v>
      </c>
      <c r="G71" s="80">
        <v>88063.24</v>
      </c>
      <c r="H71" s="80">
        <v>1103104</v>
      </c>
      <c r="I71" s="80">
        <f t="shared" si="0"/>
        <v>220620.79999999999</v>
      </c>
      <c r="J71" s="80">
        <f t="shared" si="1"/>
        <v>11031.04</v>
      </c>
      <c r="K71" s="80">
        <f t="shared" si="2"/>
        <v>2206.21</v>
      </c>
    </row>
    <row r="72" spans="1:11">
      <c r="A72" s="37">
        <v>64</v>
      </c>
      <c r="B72" s="26" t="s">
        <v>1387</v>
      </c>
      <c r="C72" s="37">
        <v>1300021787</v>
      </c>
      <c r="D72" s="37">
        <v>13</v>
      </c>
      <c r="E72" s="37">
        <v>400</v>
      </c>
      <c r="F72" s="80">
        <v>2081183.7800000003</v>
      </c>
      <c r="G72" s="80">
        <v>194261.02</v>
      </c>
      <c r="H72" s="80">
        <v>2275444.8000000003</v>
      </c>
      <c r="I72" s="80">
        <f t="shared" si="0"/>
        <v>455088.96</v>
      </c>
      <c r="J72" s="80">
        <f t="shared" si="1"/>
        <v>22754.45</v>
      </c>
      <c r="K72" s="80">
        <f t="shared" si="2"/>
        <v>4550.8900000000003</v>
      </c>
    </row>
    <row r="73" spans="1:11">
      <c r="A73" s="37">
        <v>65</v>
      </c>
      <c r="B73" s="26" t="s">
        <v>1411</v>
      </c>
      <c r="C73" s="37">
        <v>4700010715</v>
      </c>
      <c r="D73" s="37">
        <v>1</v>
      </c>
      <c r="E73" s="37">
        <v>252</v>
      </c>
      <c r="F73" s="80">
        <v>1148963.1600000001</v>
      </c>
      <c r="G73" s="80">
        <v>95168.439999999988</v>
      </c>
      <c r="H73" s="80">
        <v>1244131.6000000001</v>
      </c>
      <c r="I73" s="80">
        <f t="shared" si="0"/>
        <v>248826.32</v>
      </c>
      <c r="J73" s="80">
        <f t="shared" si="1"/>
        <v>12441.32</v>
      </c>
      <c r="K73" s="80">
        <f t="shared" si="2"/>
        <v>2488.2600000000002</v>
      </c>
    </row>
    <row r="74" spans="1:11">
      <c r="A74" s="37">
        <v>66</v>
      </c>
      <c r="B74" s="26" t="s">
        <v>3286</v>
      </c>
      <c r="C74" s="37">
        <v>102339538</v>
      </c>
      <c r="D74" s="37">
        <v>1</v>
      </c>
      <c r="E74" s="37">
        <v>256</v>
      </c>
      <c r="F74" s="80">
        <v>1175612.01</v>
      </c>
      <c r="G74" s="80">
        <v>99101.59</v>
      </c>
      <c r="H74" s="80">
        <v>1274713.6000000001</v>
      </c>
      <c r="I74" s="80">
        <f t="shared" ref="I74:I137" si="3">+ROUND(H74*0.2,2)</f>
        <v>254942.72</v>
      </c>
      <c r="J74" s="80">
        <f t="shared" ref="J74:J137" si="4">+ROUND(H74*0.01,2)</f>
        <v>12747.14</v>
      </c>
      <c r="K74" s="80">
        <f t="shared" ref="K74:K137" si="5">+ROUND(I74*0.01,2)</f>
        <v>2549.4299999999998</v>
      </c>
    </row>
    <row r="75" spans="1:11">
      <c r="A75" s="37">
        <v>67</v>
      </c>
      <c r="B75" s="26" t="s">
        <v>3296</v>
      </c>
      <c r="C75" s="37">
        <v>131516726</v>
      </c>
      <c r="D75" s="37">
        <v>7</v>
      </c>
      <c r="E75" s="37">
        <v>181</v>
      </c>
      <c r="F75" s="80">
        <v>951431.16999999993</v>
      </c>
      <c r="G75" s="80">
        <v>89973.62999999999</v>
      </c>
      <c r="H75" s="80">
        <v>1041404.7999999999</v>
      </c>
      <c r="I75" s="80">
        <f t="shared" si="3"/>
        <v>208280.95999999999</v>
      </c>
      <c r="J75" s="80">
        <f t="shared" si="4"/>
        <v>10414.049999999999</v>
      </c>
      <c r="K75" s="80">
        <f t="shared" si="5"/>
        <v>2082.81</v>
      </c>
    </row>
    <row r="76" spans="1:11">
      <c r="A76" s="37">
        <v>68</v>
      </c>
      <c r="B76" s="26" t="s">
        <v>3308</v>
      </c>
      <c r="C76" s="37">
        <v>131769952</v>
      </c>
      <c r="D76" s="37">
        <v>1</v>
      </c>
      <c r="E76" s="37">
        <v>375</v>
      </c>
      <c r="F76" s="80">
        <v>1705877.29</v>
      </c>
      <c r="G76" s="80">
        <v>141818.71000000002</v>
      </c>
      <c r="H76" s="80">
        <v>1847696</v>
      </c>
      <c r="I76" s="80">
        <f t="shared" si="3"/>
        <v>369539.2</v>
      </c>
      <c r="J76" s="80">
        <f t="shared" si="4"/>
        <v>18476.96</v>
      </c>
      <c r="K76" s="80">
        <f t="shared" si="5"/>
        <v>3695.39</v>
      </c>
    </row>
    <row r="77" spans="1:11">
      <c r="A77" s="37">
        <v>69</v>
      </c>
      <c r="B77" s="26" t="s">
        <v>3318</v>
      </c>
      <c r="C77" s="37">
        <v>132087909</v>
      </c>
      <c r="D77" s="37">
        <v>1</v>
      </c>
      <c r="E77" s="37">
        <v>111</v>
      </c>
      <c r="F77" s="80">
        <v>525226.27999999991</v>
      </c>
      <c r="G77" s="80">
        <v>46017.32</v>
      </c>
      <c r="H77" s="80">
        <v>571243.59999999986</v>
      </c>
      <c r="I77" s="80">
        <f t="shared" si="3"/>
        <v>114248.72</v>
      </c>
      <c r="J77" s="80">
        <f t="shared" si="4"/>
        <v>5712.44</v>
      </c>
      <c r="K77" s="80">
        <f t="shared" si="5"/>
        <v>1142.49</v>
      </c>
    </row>
    <row r="78" spans="1:11">
      <c r="A78" s="37">
        <v>70</v>
      </c>
      <c r="B78" s="26" t="s">
        <v>3334</v>
      </c>
      <c r="C78" s="37">
        <v>132140052</v>
      </c>
      <c r="D78" s="37">
        <v>1</v>
      </c>
      <c r="E78" s="37">
        <v>232</v>
      </c>
      <c r="F78" s="80">
        <v>1062009.46</v>
      </c>
      <c r="G78" s="80">
        <v>88513.739999999991</v>
      </c>
      <c r="H78" s="80">
        <v>1150523.2</v>
      </c>
      <c r="I78" s="80">
        <f t="shared" si="3"/>
        <v>230104.64</v>
      </c>
      <c r="J78" s="80">
        <f t="shared" si="4"/>
        <v>11505.23</v>
      </c>
      <c r="K78" s="80">
        <f t="shared" si="5"/>
        <v>2301.0500000000002</v>
      </c>
    </row>
    <row r="79" spans="1:11">
      <c r="A79" s="37">
        <v>71</v>
      </c>
      <c r="B79" s="26" t="s">
        <v>1425</v>
      </c>
      <c r="C79" s="37">
        <v>201036902</v>
      </c>
      <c r="D79" s="37">
        <v>1</v>
      </c>
      <c r="E79" s="37">
        <v>146</v>
      </c>
      <c r="F79" s="80">
        <v>683517.70999999985</v>
      </c>
      <c r="G79" s="80">
        <v>59075.09</v>
      </c>
      <c r="H79" s="80">
        <v>742592.79999999981</v>
      </c>
      <c r="I79" s="80">
        <f t="shared" si="3"/>
        <v>148518.56</v>
      </c>
      <c r="J79" s="80">
        <f t="shared" si="4"/>
        <v>7425.93</v>
      </c>
      <c r="K79" s="80">
        <f t="shared" si="5"/>
        <v>1485.19</v>
      </c>
    </row>
    <row r="80" spans="1:11">
      <c r="A80" s="37">
        <v>72</v>
      </c>
      <c r="B80" s="26" t="s">
        <v>1441</v>
      </c>
      <c r="C80" s="37">
        <v>40223656899</v>
      </c>
      <c r="D80" s="37">
        <v>3</v>
      </c>
      <c r="E80" s="37">
        <v>272</v>
      </c>
      <c r="F80" s="80">
        <v>1275161.9299999997</v>
      </c>
      <c r="G80" s="80">
        <v>109100.87</v>
      </c>
      <c r="H80" s="80">
        <v>1384262.7999999998</v>
      </c>
      <c r="I80" s="80">
        <f t="shared" si="3"/>
        <v>276852.56</v>
      </c>
      <c r="J80" s="80">
        <f t="shared" si="4"/>
        <v>13842.63</v>
      </c>
      <c r="K80" s="80">
        <f t="shared" si="5"/>
        <v>2768.53</v>
      </c>
    </row>
    <row r="81" spans="1:11">
      <c r="A81" s="37">
        <v>73</v>
      </c>
      <c r="B81" s="26" t="s">
        <v>3341</v>
      </c>
      <c r="C81" s="37">
        <v>130431991</v>
      </c>
      <c r="D81" s="37">
        <v>1</v>
      </c>
      <c r="E81" s="37">
        <v>170</v>
      </c>
      <c r="F81" s="80">
        <v>785418.7</v>
      </c>
      <c r="G81" s="80">
        <v>66272.100000000006</v>
      </c>
      <c r="H81" s="80">
        <v>851690.79999999993</v>
      </c>
      <c r="I81" s="80">
        <f t="shared" si="3"/>
        <v>170338.16</v>
      </c>
      <c r="J81" s="80">
        <f t="shared" si="4"/>
        <v>8516.91</v>
      </c>
      <c r="K81" s="80">
        <f t="shared" si="5"/>
        <v>1703.38</v>
      </c>
    </row>
    <row r="82" spans="1:11">
      <c r="A82" s="37">
        <v>74</v>
      </c>
      <c r="B82" s="26" t="s">
        <v>1453</v>
      </c>
      <c r="C82" s="37">
        <v>40225450580</v>
      </c>
      <c r="D82" s="37">
        <v>1</v>
      </c>
      <c r="E82" s="37">
        <v>118</v>
      </c>
      <c r="F82" s="80">
        <v>548940.91999999993</v>
      </c>
      <c r="G82" s="80">
        <v>46650.28</v>
      </c>
      <c r="H82" s="80">
        <v>595591.19999999995</v>
      </c>
      <c r="I82" s="80">
        <f t="shared" si="3"/>
        <v>119118.24</v>
      </c>
      <c r="J82" s="80">
        <f t="shared" si="4"/>
        <v>5955.91</v>
      </c>
      <c r="K82" s="80">
        <f t="shared" si="5"/>
        <v>1191.18</v>
      </c>
    </row>
    <row r="83" spans="1:11">
      <c r="A83" s="37">
        <v>75</v>
      </c>
      <c r="B83" s="26" t="s">
        <v>3342</v>
      </c>
      <c r="C83" s="37">
        <v>130222649</v>
      </c>
      <c r="D83" s="37">
        <v>6</v>
      </c>
      <c r="E83" s="37">
        <v>323</v>
      </c>
      <c r="F83" s="80">
        <v>1576176.8599999999</v>
      </c>
      <c r="G83" s="80">
        <v>140476.34000000003</v>
      </c>
      <c r="H83" s="80">
        <v>1716653.2</v>
      </c>
      <c r="I83" s="80">
        <f t="shared" si="3"/>
        <v>343330.64</v>
      </c>
      <c r="J83" s="80">
        <f t="shared" si="4"/>
        <v>17166.53</v>
      </c>
      <c r="K83" s="80">
        <f t="shared" si="5"/>
        <v>3433.31</v>
      </c>
    </row>
    <row r="84" spans="1:11">
      <c r="A84" s="37">
        <v>76</v>
      </c>
      <c r="B84" s="26" t="s">
        <v>3350</v>
      </c>
      <c r="C84" s="37">
        <v>131215025</v>
      </c>
      <c r="D84" s="37">
        <v>5</v>
      </c>
      <c r="E84" s="37">
        <v>174</v>
      </c>
      <c r="F84" s="80">
        <v>882967.22</v>
      </c>
      <c r="G84" s="80">
        <v>81995.98000000001</v>
      </c>
      <c r="H84" s="80">
        <v>964963.2</v>
      </c>
      <c r="I84" s="80">
        <f t="shared" si="3"/>
        <v>192992.64000000001</v>
      </c>
      <c r="J84" s="80">
        <f t="shared" si="4"/>
        <v>9649.6299999999992</v>
      </c>
      <c r="K84" s="80">
        <f t="shared" si="5"/>
        <v>1929.93</v>
      </c>
    </row>
    <row r="85" spans="1:11">
      <c r="A85" s="37">
        <v>77</v>
      </c>
      <c r="B85" s="26" t="s">
        <v>3362</v>
      </c>
      <c r="C85" s="37">
        <v>131099531</v>
      </c>
      <c r="D85" s="37">
        <v>9</v>
      </c>
      <c r="E85" s="37">
        <v>272</v>
      </c>
      <c r="F85" s="80">
        <v>1405352.45</v>
      </c>
      <c r="G85" s="80">
        <v>130763.15000000001</v>
      </c>
      <c r="H85" s="80">
        <v>1536115.5999999999</v>
      </c>
      <c r="I85" s="80">
        <f t="shared" si="3"/>
        <v>307223.12</v>
      </c>
      <c r="J85" s="80">
        <f t="shared" si="4"/>
        <v>15361.16</v>
      </c>
      <c r="K85" s="80">
        <f t="shared" si="5"/>
        <v>3072.23</v>
      </c>
    </row>
    <row r="86" spans="1:11">
      <c r="A86" s="37">
        <v>78</v>
      </c>
      <c r="B86" s="26" t="s">
        <v>3369</v>
      </c>
      <c r="C86" s="37">
        <v>132148126</v>
      </c>
      <c r="D86" s="37">
        <v>2</v>
      </c>
      <c r="E86" s="37">
        <v>231</v>
      </c>
      <c r="F86" s="80">
        <v>1085153.71</v>
      </c>
      <c r="G86" s="80">
        <v>93262.29</v>
      </c>
      <c r="H86" s="80">
        <v>1178416</v>
      </c>
      <c r="I86" s="80">
        <f t="shared" si="3"/>
        <v>235683.20000000001</v>
      </c>
      <c r="J86" s="80">
        <f t="shared" si="4"/>
        <v>11784.16</v>
      </c>
      <c r="K86" s="80">
        <f t="shared" si="5"/>
        <v>2356.83</v>
      </c>
    </row>
    <row r="87" spans="1:11">
      <c r="A87" s="37">
        <v>79</v>
      </c>
      <c r="B87" s="26" t="s">
        <v>3381</v>
      </c>
      <c r="C87" s="37">
        <v>132237919</v>
      </c>
      <c r="D87" s="37">
        <v>1</v>
      </c>
      <c r="E87" s="37">
        <v>284</v>
      </c>
      <c r="F87" s="80">
        <v>1297319.2999999998</v>
      </c>
      <c r="G87" s="80">
        <v>108128.3</v>
      </c>
      <c r="H87" s="80">
        <v>1405447.5999999999</v>
      </c>
      <c r="I87" s="80">
        <f t="shared" si="3"/>
        <v>281089.52</v>
      </c>
      <c r="J87" s="80">
        <f t="shared" si="4"/>
        <v>14054.48</v>
      </c>
      <c r="K87" s="80">
        <f t="shared" si="5"/>
        <v>2810.9</v>
      </c>
    </row>
    <row r="88" spans="1:11">
      <c r="A88" s="37">
        <v>80</v>
      </c>
      <c r="B88" s="26" t="s">
        <v>3393</v>
      </c>
      <c r="C88" s="37">
        <v>131880381</v>
      </c>
      <c r="D88" s="37">
        <v>9</v>
      </c>
      <c r="E88" s="37">
        <v>306</v>
      </c>
      <c r="F88" s="80">
        <v>1556208.5099999998</v>
      </c>
      <c r="G88" s="80">
        <v>143373.89000000001</v>
      </c>
      <c r="H88" s="80">
        <v>1699582.4</v>
      </c>
      <c r="I88" s="80">
        <f t="shared" si="3"/>
        <v>339916.48</v>
      </c>
      <c r="J88" s="80">
        <f t="shared" si="4"/>
        <v>16995.82</v>
      </c>
      <c r="K88" s="80">
        <f t="shared" si="5"/>
        <v>3399.16</v>
      </c>
    </row>
    <row r="89" spans="1:11">
      <c r="A89" s="37">
        <v>81</v>
      </c>
      <c r="B89" s="26" t="s">
        <v>3405</v>
      </c>
      <c r="C89" s="37">
        <v>130395845</v>
      </c>
      <c r="D89" s="37">
        <v>3</v>
      </c>
      <c r="E89" s="37">
        <v>230</v>
      </c>
      <c r="F89" s="80">
        <v>1094705.9399999997</v>
      </c>
      <c r="G89" s="80">
        <v>95099.26</v>
      </c>
      <c r="H89" s="80">
        <v>1189805.1999999997</v>
      </c>
      <c r="I89" s="80">
        <f t="shared" si="3"/>
        <v>237961.04</v>
      </c>
      <c r="J89" s="80">
        <f t="shared" si="4"/>
        <v>11898.05</v>
      </c>
      <c r="K89" s="80">
        <f t="shared" si="5"/>
        <v>2379.61</v>
      </c>
    </row>
    <row r="90" spans="1:11">
      <c r="A90" s="37">
        <v>82</v>
      </c>
      <c r="B90" s="26" t="s">
        <v>3412</v>
      </c>
      <c r="C90" s="37">
        <v>132308387</v>
      </c>
      <c r="D90" s="37">
        <v>1</v>
      </c>
      <c r="E90" s="37">
        <v>363</v>
      </c>
      <c r="F90" s="80">
        <v>1669147.99</v>
      </c>
      <c r="G90" s="80">
        <v>140552.81</v>
      </c>
      <c r="H90" s="80">
        <v>1809700.8</v>
      </c>
      <c r="I90" s="80">
        <f t="shared" si="3"/>
        <v>361940.16</v>
      </c>
      <c r="J90" s="80">
        <f t="shared" si="4"/>
        <v>18097.009999999998</v>
      </c>
      <c r="K90" s="80">
        <f t="shared" si="5"/>
        <v>3619.4</v>
      </c>
    </row>
    <row r="91" spans="1:11">
      <c r="A91" s="37">
        <v>83</v>
      </c>
      <c r="B91" s="26" t="s">
        <v>3424</v>
      </c>
      <c r="C91" s="37">
        <v>131063063</v>
      </c>
      <c r="D91" s="37">
        <v>3</v>
      </c>
      <c r="E91" s="37">
        <v>251</v>
      </c>
      <c r="F91" s="80">
        <v>1179572.1999999997</v>
      </c>
      <c r="G91" s="80">
        <v>101278.2</v>
      </c>
      <c r="H91" s="80">
        <v>1280850.3999999997</v>
      </c>
      <c r="I91" s="80">
        <f t="shared" si="3"/>
        <v>256170.08</v>
      </c>
      <c r="J91" s="80">
        <f t="shared" si="4"/>
        <v>12808.5</v>
      </c>
      <c r="K91" s="80">
        <f t="shared" si="5"/>
        <v>2561.6999999999998</v>
      </c>
    </row>
    <row r="92" spans="1:11">
      <c r="A92" s="37">
        <v>84</v>
      </c>
      <c r="B92" s="26" t="s">
        <v>3436</v>
      </c>
      <c r="C92" s="37">
        <v>132314018</v>
      </c>
      <c r="D92" s="37">
        <v>10</v>
      </c>
      <c r="E92" s="37">
        <v>176</v>
      </c>
      <c r="F92" s="80">
        <v>1000269.0499999998</v>
      </c>
      <c r="G92" s="80">
        <v>98823.75</v>
      </c>
      <c r="H92" s="80">
        <v>1099092.7999999998</v>
      </c>
      <c r="I92" s="80">
        <f t="shared" si="3"/>
        <v>219818.56</v>
      </c>
      <c r="J92" s="80">
        <f t="shared" si="4"/>
        <v>10990.93</v>
      </c>
      <c r="K92" s="80">
        <f t="shared" si="5"/>
        <v>2198.19</v>
      </c>
    </row>
    <row r="93" spans="1:11">
      <c r="A93" s="37">
        <v>85</v>
      </c>
      <c r="B93" s="26" t="s">
        <v>3444</v>
      </c>
      <c r="C93" s="37">
        <v>130539138</v>
      </c>
      <c r="D93" s="37">
        <v>5</v>
      </c>
      <c r="E93" s="37">
        <v>383</v>
      </c>
      <c r="F93" s="80">
        <v>1819333.02</v>
      </c>
      <c r="G93" s="80">
        <v>157892.98000000001</v>
      </c>
      <c r="H93" s="80">
        <v>1977226</v>
      </c>
      <c r="I93" s="80">
        <f t="shared" si="3"/>
        <v>395445.2</v>
      </c>
      <c r="J93" s="80">
        <f t="shared" si="4"/>
        <v>19772.259999999998</v>
      </c>
      <c r="K93" s="80">
        <f t="shared" si="5"/>
        <v>3954.45</v>
      </c>
    </row>
    <row r="94" spans="1:11">
      <c r="A94" s="37">
        <v>86</v>
      </c>
      <c r="B94" s="26" t="s">
        <v>1475</v>
      </c>
      <c r="C94" s="37">
        <v>40211988718</v>
      </c>
      <c r="D94" s="37">
        <v>1</v>
      </c>
      <c r="E94" s="37">
        <v>210</v>
      </c>
      <c r="F94" s="80">
        <v>963658.95000000007</v>
      </c>
      <c r="G94" s="80">
        <v>80497.849999999991</v>
      </c>
      <c r="H94" s="80">
        <v>1044156.8</v>
      </c>
      <c r="I94" s="80">
        <f t="shared" si="3"/>
        <v>208831.35999999999</v>
      </c>
      <c r="J94" s="80">
        <f t="shared" si="4"/>
        <v>10441.57</v>
      </c>
      <c r="K94" s="80">
        <f t="shared" si="5"/>
        <v>2088.31</v>
      </c>
    </row>
    <row r="95" spans="1:11">
      <c r="A95" s="37">
        <v>87</v>
      </c>
      <c r="B95" s="26" t="s">
        <v>1492</v>
      </c>
      <c r="C95" s="37">
        <v>40220429779</v>
      </c>
      <c r="D95" s="37">
        <v>1</v>
      </c>
      <c r="E95" s="37">
        <v>179</v>
      </c>
      <c r="F95" s="80">
        <v>813940.80999999982</v>
      </c>
      <c r="G95" s="80">
        <v>67695.19</v>
      </c>
      <c r="H95" s="80">
        <v>881635.99999999988</v>
      </c>
      <c r="I95" s="80">
        <f t="shared" si="3"/>
        <v>176327.2</v>
      </c>
      <c r="J95" s="80">
        <f t="shared" si="4"/>
        <v>8816.36</v>
      </c>
      <c r="K95" s="80">
        <f t="shared" si="5"/>
        <v>1763.27</v>
      </c>
    </row>
    <row r="96" spans="1:11">
      <c r="A96" s="37">
        <v>88</v>
      </c>
      <c r="B96" s="26" t="s">
        <v>1508</v>
      </c>
      <c r="C96" s="37">
        <v>22500629062</v>
      </c>
      <c r="D96" s="37">
        <v>4</v>
      </c>
      <c r="E96" s="37">
        <v>295</v>
      </c>
      <c r="F96" s="80">
        <v>1410688.4400000002</v>
      </c>
      <c r="G96" s="80">
        <v>123107.56</v>
      </c>
      <c r="H96" s="80">
        <v>1533796.0000000002</v>
      </c>
      <c r="I96" s="80">
        <f t="shared" si="3"/>
        <v>306759.2</v>
      </c>
      <c r="J96" s="80">
        <f t="shared" si="4"/>
        <v>15337.96</v>
      </c>
      <c r="K96" s="80">
        <f t="shared" si="5"/>
        <v>3067.59</v>
      </c>
    </row>
    <row r="97" spans="1:11">
      <c r="A97" s="37">
        <v>89</v>
      </c>
      <c r="B97" s="26" t="s">
        <v>1525</v>
      </c>
      <c r="C97" s="37">
        <v>5100011096</v>
      </c>
      <c r="D97" s="37">
        <v>1</v>
      </c>
      <c r="E97" s="37">
        <v>141</v>
      </c>
      <c r="F97" s="80">
        <v>650577.43999999983</v>
      </c>
      <c r="G97" s="80">
        <v>54666.16</v>
      </c>
      <c r="H97" s="80">
        <v>705243.59999999986</v>
      </c>
      <c r="I97" s="80">
        <f t="shared" si="3"/>
        <v>141048.72</v>
      </c>
      <c r="J97" s="80">
        <f t="shared" si="4"/>
        <v>7052.44</v>
      </c>
      <c r="K97" s="80">
        <f t="shared" si="5"/>
        <v>1410.49</v>
      </c>
    </row>
    <row r="98" spans="1:11">
      <c r="A98" s="37">
        <v>90</v>
      </c>
      <c r="B98" s="26" t="s">
        <v>1542</v>
      </c>
      <c r="C98" s="37">
        <v>109398073</v>
      </c>
      <c r="D98" s="37">
        <v>1</v>
      </c>
      <c r="E98" s="37">
        <v>331</v>
      </c>
      <c r="F98" s="80">
        <v>1512016.5199999998</v>
      </c>
      <c r="G98" s="80">
        <v>126613.07999999999</v>
      </c>
      <c r="H98" s="80">
        <v>1638629.5999999999</v>
      </c>
      <c r="I98" s="80">
        <f t="shared" si="3"/>
        <v>327725.92</v>
      </c>
      <c r="J98" s="80">
        <f t="shared" si="4"/>
        <v>16386.3</v>
      </c>
      <c r="K98" s="80">
        <f t="shared" si="5"/>
        <v>3277.26</v>
      </c>
    </row>
    <row r="99" spans="1:11">
      <c r="A99" s="37">
        <v>91</v>
      </c>
      <c r="B99" s="26" t="s">
        <v>1558</v>
      </c>
      <c r="C99" s="37">
        <v>1001066495</v>
      </c>
      <c r="D99" s="37">
        <v>1</v>
      </c>
      <c r="E99" s="37">
        <v>117</v>
      </c>
      <c r="F99" s="80">
        <v>546974.91999999993</v>
      </c>
      <c r="G99" s="80">
        <v>46650.28</v>
      </c>
      <c r="H99" s="80">
        <v>593625.19999999995</v>
      </c>
      <c r="I99" s="80">
        <f t="shared" si="3"/>
        <v>118725.04</v>
      </c>
      <c r="J99" s="80">
        <f t="shared" si="4"/>
        <v>5936.25</v>
      </c>
      <c r="K99" s="80">
        <f t="shared" si="5"/>
        <v>1187.25</v>
      </c>
    </row>
    <row r="100" spans="1:11">
      <c r="A100" s="37">
        <v>92</v>
      </c>
      <c r="B100" s="26" t="s">
        <v>1569</v>
      </c>
      <c r="C100" s="37">
        <v>300645959</v>
      </c>
      <c r="D100" s="37">
        <v>2</v>
      </c>
      <c r="E100" s="37">
        <v>204</v>
      </c>
      <c r="F100" s="80">
        <v>960153.1</v>
      </c>
      <c r="G100" s="80">
        <v>82289.3</v>
      </c>
      <c r="H100" s="80">
        <v>1042442.4</v>
      </c>
      <c r="I100" s="80">
        <f t="shared" si="3"/>
        <v>208488.48</v>
      </c>
      <c r="J100" s="80">
        <f t="shared" si="4"/>
        <v>10424.42</v>
      </c>
      <c r="K100" s="80">
        <f t="shared" si="5"/>
        <v>2084.88</v>
      </c>
    </row>
    <row r="101" spans="1:11">
      <c r="A101" s="37">
        <v>93</v>
      </c>
      <c r="B101" s="26" t="s">
        <v>3459</v>
      </c>
      <c r="C101" s="37">
        <v>132226771</v>
      </c>
      <c r="D101" s="37">
        <v>5</v>
      </c>
      <c r="E101" s="37">
        <v>269</v>
      </c>
      <c r="F101" s="80">
        <v>1304143.9700000002</v>
      </c>
      <c r="G101" s="80">
        <v>115049.63</v>
      </c>
      <c r="H101" s="80">
        <v>1419193.6</v>
      </c>
      <c r="I101" s="80">
        <f t="shared" si="3"/>
        <v>283838.71999999997</v>
      </c>
      <c r="J101" s="80">
        <f t="shared" si="4"/>
        <v>14191.94</v>
      </c>
      <c r="K101" s="80">
        <f t="shared" si="5"/>
        <v>2838.39</v>
      </c>
    </row>
    <row r="102" spans="1:11">
      <c r="A102" s="37">
        <v>94</v>
      </c>
      <c r="B102" s="26" t="s">
        <v>3472</v>
      </c>
      <c r="C102" s="37">
        <v>131722261</v>
      </c>
      <c r="D102" s="37">
        <v>4</v>
      </c>
      <c r="E102" s="37">
        <v>287</v>
      </c>
      <c r="F102" s="80">
        <v>1367919.3500000003</v>
      </c>
      <c r="G102" s="80">
        <v>118698.65</v>
      </c>
      <c r="H102" s="80">
        <v>1486618.0000000002</v>
      </c>
      <c r="I102" s="80">
        <f t="shared" si="3"/>
        <v>297323.59999999998</v>
      </c>
      <c r="J102" s="80">
        <f t="shared" si="4"/>
        <v>14866.18</v>
      </c>
      <c r="K102" s="80">
        <f t="shared" si="5"/>
        <v>2973.24</v>
      </c>
    </row>
    <row r="103" spans="1:11">
      <c r="A103" s="37">
        <v>95</v>
      </c>
      <c r="B103" s="26" t="s">
        <v>3479</v>
      </c>
      <c r="C103" s="37">
        <v>131409725</v>
      </c>
      <c r="D103" s="37">
        <v>1</v>
      </c>
      <c r="E103" s="37">
        <v>285</v>
      </c>
      <c r="F103" s="80">
        <v>1302168.7499999998</v>
      </c>
      <c r="G103" s="80">
        <v>108761.24999999999</v>
      </c>
      <c r="H103" s="80">
        <v>1410929.9999999998</v>
      </c>
      <c r="I103" s="80">
        <f t="shared" si="3"/>
        <v>282186</v>
      </c>
      <c r="J103" s="80">
        <f t="shared" si="4"/>
        <v>14109.3</v>
      </c>
      <c r="K103" s="80">
        <f t="shared" si="5"/>
        <v>2821.86</v>
      </c>
    </row>
    <row r="104" spans="1:11">
      <c r="A104" s="37">
        <v>96</v>
      </c>
      <c r="B104" s="26" t="s">
        <v>3489</v>
      </c>
      <c r="C104" s="37">
        <v>131889052</v>
      </c>
      <c r="D104" s="37">
        <v>2</v>
      </c>
      <c r="E104" s="37">
        <v>243</v>
      </c>
      <c r="F104" s="80">
        <v>1125623.7300000002</v>
      </c>
      <c r="G104" s="80">
        <v>94692.67</v>
      </c>
      <c r="H104" s="80">
        <v>1220316.4000000001</v>
      </c>
      <c r="I104" s="80">
        <f t="shared" si="3"/>
        <v>244063.28</v>
      </c>
      <c r="J104" s="80">
        <f t="shared" si="4"/>
        <v>12203.16</v>
      </c>
      <c r="K104" s="80">
        <f t="shared" si="5"/>
        <v>2440.63</v>
      </c>
    </row>
    <row r="105" spans="1:11">
      <c r="A105" s="37">
        <v>97</v>
      </c>
      <c r="B105" s="26" t="s">
        <v>3500</v>
      </c>
      <c r="C105" s="37">
        <v>132143787</v>
      </c>
      <c r="D105" s="37">
        <v>1</v>
      </c>
      <c r="E105" s="37">
        <v>397</v>
      </c>
      <c r="F105" s="80">
        <v>1802384.51</v>
      </c>
      <c r="G105" s="80">
        <v>149648.69</v>
      </c>
      <c r="H105" s="80">
        <v>1952033.2</v>
      </c>
      <c r="I105" s="80">
        <f t="shared" si="3"/>
        <v>390406.64</v>
      </c>
      <c r="J105" s="80">
        <f t="shared" si="4"/>
        <v>19520.330000000002</v>
      </c>
      <c r="K105" s="80">
        <f t="shared" si="5"/>
        <v>3904.07</v>
      </c>
    </row>
    <row r="106" spans="1:11">
      <c r="A106" s="37">
        <v>98</v>
      </c>
      <c r="B106" s="26" t="s">
        <v>3512</v>
      </c>
      <c r="C106" s="37">
        <v>132296303</v>
      </c>
      <c r="D106" s="37">
        <v>1</v>
      </c>
      <c r="E106" s="37">
        <v>193</v>
      </c>
      <c r="F106" s="80">
        <v>889637.94</v>
      </c>
      <c r="G106" s="80">
        <v>74913.66</v>
      </c>
      <c r="H106" s="80">
        <v>964551.6</v>
      </c>
      <c r="I106" s="80">
        <f t="shared" si="3"/>
        <v>192910.32</v>
      </c>
      <c r="J106" s="80">
        <f t="shared" si="4"/>
        <v>9645.52</v>
      </c>
      <c r="K106" s="80">
        <f t="shared" si="5"/>
        <v>1929.1</v>
      </c>
    </row>
    <row r="107" spans="1:11">
      <c r="A107" s="37">
        <v>99</v>
      </c>
      <c r="B107" s="26" t="s">
        <v>1578</v>
      </c>
      <c r="C107" s="37">
        <v>10700011751</v>
      </c>
      <c r="D107" s="37">
        <v>1</v>
      </c>
      <c r="E107" s="37">
        <v>267</v>
      </c>
      <c r="F107" s="80">
        <v>1212850.1500000001</v>
      </c>
      <c r="G107" s="80">
        <v>100752.65</v>
      </c>
      <c r="H107" s="80">
        <v>1313602.8</v>
      </c>
      <c r="I107" s="80">
        <f t="shared" si="3"/>
        <v>262720.56</v>
      </c>
      <c r="J107" s="80">
        <f t="shared" si="4"/>
        <v>13136.03</v>
      </c>
      <c r="K107" s="80">
        <f t="shared" si="5"/>
        <v>2627.21</v>
      </c>
    </row>
    <row r="108" spans="1:11">
      <c r="A108" s="37">
        <v>100</v>
      </c>
      <c r="B108" s="26" t="s">
        <v>1579</v>
      </c>
      <c r="C108" s="37">
        <v>13600054467</v>
      </c>
      <c r="D108" s="37">
        <v>6</v>
      </c>
      <c r="E108" s="37">
        <v>199</v>
      </c>
      <c r="F108" s="80">
        <v>1003352.72</v>
      </c>
      <c r="G108" s="80">
        <v>90861.68</v>
      </c>
      <c r="H108" s="80">
        <v>1094214.3999999999</v>
      </c>
      <c r="I108" s="80">
        <f t="shared" si="3"/>
        <v>218842.88</v>
      </c>
      <c r="J108" s="80">
        <f t="shared" si="4"/>
        <v>10942.14</v>
      </c>
      <c r="K108" s="80">
        <f t="shared" si="5"/>
        <v>2188.4299999999998</v>
      </c>
    </row>
    <row r="109" spans="1:11">
      <c r="A109" s="37">
        <v>101</v>
      </c>
      <c r="B109" s="26" t="s">
        <v>1594</v>
      </c>
      <c r="C109" s="37">
        <v>4900074610</v>
      </c>
      <c r="D109" s="37">
        <v>2</v>
      </c>
      <c r="E109" s="37">
        <v>179</v>
      </c>
      <c r="F109" s="80">
        <v>848523.84</v>
      </c>
      <c r="G109" s="80">
        <v>73647.760000000009</v>
      </c>
      <c r="H109" s="80">
        <v>922171.6</v>
      </c>
      <c r="I109" s="80">
        <f t="shared" si="3"/>
        <v>184434.32</v>
      </c>
      <c r="J109" s="80">
        <f t="shared" si="4"/>
        <v>9221.7199999999993</v>
      </c>
      <c r="K109" s="80">
        <f t="shared" si="5"/>
        <v>1844.34</v>
      </c>
    </row>
    <row r="110" spans="1:11">
      <c r="A110" s="37">
        <v>102</v>
      </c>
      <c r="B110" s="26" t="s">
        <v>1601</v>
      </c>
      <c r="C110" s="37">
        <v>5100148740</v>
      </c>
      <c r="D110" s="37">
        <v>2</v>
      </c>
      <c r="E110" s="37">
        <v>230</v>
      </c>
      <c r="F110" s="80">
        <v>1077988.3700000001</v>
      </c>
      <c r="G110" s="80">
        <v>92884.43</v>
      </c>
      <c r="H110" s="80">
        <v>1170872.8</v>
      </c>
      <c r="I110" s="80">
        <f t="shared" si="3"/>
        <v>234174.56</v>
      </c>
      <c r="J110" s="80">
        <f t="shared" si="4"/>
        <v>11708.73</v>
      </c>
      <c r="K110" s="80">
        <f t="shared" si="5"/>
        <v>2341.75</v>
      </c>
    </row>
    <row r="111" spans="1:11">
      <c r="A111" s="37">
        <v>103</v>
      </c>
      <c r="B111" s="26" t="s">
        <v>1614</v>
      </c>
      <c r="C111" s="37">
        <v>103810743</v>
      </c>
      <c r="D111" s="37">
        <v>2</v>
      </c>
      <c r="E111" s="37">
        <v>186</v>
      </c>
      <c r="F111" s="80">
        <v>873378.61999999988</v>
      </c>
      <c r="G111" s="80">
        <v>75260.580000000016</v>
      </c>
      <c r="H111" s="80">
        <v>948639.2</v>
      </c>
      <c r="I111" s="80">
        <f t="shared" si="3"/>
        <v>189727.84</v>
      </c>
      <c r="J111" s="80">
        <f t="shared" si="4"/>
        <v>9486.39</v>
      </c>
      <c r="K111" s="80">
        <f t="shared" si="5"/>
        <v>1897.28</v>
      </c>
    </row>
    <row r="112" spans="1:11">
      <c r="A112" s="37">
        <v>104</v>
      </c>
      <c r="B112" s="26" t="s">
        <v>3521</v>
      </c>
      <c r="C112" s="37">
        <v>132079434</v>
      </c>
      <c r="D112" s="37">
        <v>1</v>
      </c>
      <c r="E112" s="37">
        <v>256</v>
      </c>
      <c r="F112" s="80">
        <v>1175612.01</v>
      </c>
      <c r="G112" s="80">
        <v>99101.59</v>
      </c>
      <c r="H112" s="80">
        <v>1274713.6000000001</v>
      </c>
      <c r="I112" s="80">
        <f t="shared" si="3"/>
        <v>254942.72</v>
      </c>
      <c r="J112" s="80">
        <f t="shared" si="4"/>
        <v>12747.14</v>
      </c>
      <c r="K112" s="80">
        <f t="shared" si="5"/>
        <v>2549.4299999999998</v>
      </c>
    </row>
    <row r="113" spans="1:11">
      <c r="A113" s="37">
        <v>105</v>
      </c>
      <c r="B113" s="26" t="s">
        <v>3522</v>
      </c>
      <c r="C113" s="37">
        <v>132262336</v>
      </c>
      <c r="D113" s="37">
        <v>1</v>
      </c>
      <c r="E113" s="37">
        <v>252</v>
      </c>
      <c r="F113" s="80">
        <v>1148963.1600000001</v>
      </c>
      <c r="G113" s="80">
        <v>95168.439999999988</v>
      </c>
      <c r="H113" s="80">
        <v>1244131.6000000001</v>
      </c>
      <c r="I113" s="80">
        <f t="shared" si="3"/>
        <v>248826.32</v>
      </c>
      <c r="J113" s="80">
        <f t="shared" si="4"/>
        <v>12441.32</v>
      </c>
      <c r="K113" s="80">
        <f t="shared" si="5"/>
        <v>2488.2600000000002</v>
      </c>
    </row>
    <row r="114" spans="1:11">
      <c r="A114" s="37">
        <v>106</v>
      </c>
      <c r="B114" s="26" t="s">
        <v>1627</v>
      </c>
      <c r="C114" s="37">
        <v>10600057086</v>
      </c>
      <c r="D114" s="37">
        <v>3</v>
      </c>
      <c r="E114" s="37">
        <v>289</v>
      </c>
      <c r="F114" s="80">
        <v>1361156.0200000003</v>
      </c>
      <c r="G114" s="80">
        <v>118083.17999999998</v>
      </c>
      <c r="H114" s="80">
        <v>1479239.2000000002</v>
      </c>
      <c r="I114" s="80">
        <f t="shared" si="3"/>
        <v>295847.84000000003</v>
      </c>
      <c r="J114" s="80">
        <f t="shared" si="4"/>
        <v>14792.39</v>
      </c>
      <c r="K114" s="80">
        <f t="shared" si="5"/>
        <v>2958.48</v>
      </c>
    </row>
    <row r="115" spans="1:11">
      <c r="A115" s="37">
        <v>107</v>
      </c>
      <c r="B115" s="26" t="s">
        <v>1639</v>
      </c>
      <c r="C115" s="37">
        <v>13800059068</v>
      </c>
      <c r="D115" s="37">
        <v>1</v>
      </c>
      <c r="E115" s="37">
        <v>292</v>
      </c>
      <c r="F115" s="80">
        <v>1342383.0799999996</v>
      </c>
      <c r="G115" s="80">
        <v>113555.31999999999</v>
      </c>
      <c r="H115" s="80">
        <v>1455938.3999999997</v>
      </c>
      <c r="I115" s="80">
        <f t="shared" si="3"/>
        <v>291187.68</v>
      </c>
      <c r="J115" s="80">
        <f t="shared" si="4"/>
        <v>14559.38</v>
      </c>
      <c r="K115" s="80">
        <f t="shared" si="5"/>
        <v>2911.88</v>
      </c>
    </row>
    <row r="116" spans="1:11">
      <c r="A116" s="37">
        <v>108</v>
      </c>
      <c r="B116" s="26" t="s">
        <v>3523</v>
      </c>
      <c r="C116" s="37">
        <v>131702432</v>
      </c>
      <c r="D116" s="37">
        <v>1</v>
      </c>
      <c r="E116" s="37">
        <v>318</v>
      </c>
      <c r="F116" s="80">
        <v>1454799.59</v>
      </c>
      <c r="G116" s="80">
        <v>121571.20999999999</v>
      </c>
      <c r="H116" s="80">
        <v>1576370.8</v>
      </c>
      <c r="I116" s="80">
        <f t="shared" si="3"/>
        <v>315274.15999999997</v>
      </c>
      <c r="J116" s="80">
        <f t="shared" si="4"/>
        <v>15763.71</v>
      </c>
      <c r="K116" s="80">
        <f t="shared" si="5"/>
        <v>3152.74</v>
      </c>
    </row>
    <row r="117" spans="1:11">
      <c r="A117" s="37">
        <v>109</v>
      </c>
      <c r="B117" s="26" t="s">
        <v>3534</v>
      </c>
      <c r="C117" s="37">
        <v>132221397</v>
      </c>
      <c r="D117" s="37">
        <v>3</v>
      </c>
      <c r="E117" s="37">
        <v>268</v>
      </c>
      <c r="F117" s="80">
        <v>1277445.0799999996</v>
      </c>
      <c r="G117" s="80">
        <v>112282.12</v>
      </c>
      <c r="H117" s="80">
        <v>1389727.1999999997</v>
      </c>
      <c r="I117" s="80">
        <f t="shared" si="3"/>
        <v>277945.44</v>
      </c>
      <c r="J117" s="80">
        <f t="shared" si="4"/>
        <v>13897.27</v>
      </c>
      <c r="K117" s="80">
        <f t="shared" si="5"/>
        <v>2779.45</v>
      </c>
    </row>
    <row r="118" spans="1:11">
      <c r="A118" s="37">
        <v>110</v>
      </c>
      <c r="B118" s="26" t="s">
        <v>1650</v>
      </c>
      <c r="C118" s="37">
        <v>106912009</v>
      </c>
      <c r="D118" s="37">
        <v>7</v>
      </c>
      <c r="E118" s="37">
        <v>323</v>
      </c>
      <c r="F118" s="80">
        <v>1601484.5799999998</v>
      </c>
      <c r="G118" s="80">
        <v>144891.42000000001</v>
      </c>
      <c r="H118" s="80">
        <v>1746375.9999999998</v>
      </c>
      <c r="I118" s="80">
        <f t="shared" si="3"/>
        <v>349275.2</v>
      </c>
      <c r="J118" s="80">
        <f t="shared" si="4"/>
        <v>17463.759999999998</v>
      </c>
      <c r="K118" s="80">
        <f t="shared" si="5"/>
        <v>3492.75</v>
      </c>
    </row>
    <row r="119" spans="1:11">
      <c r="A119" s="37">
        <v>111</v>
      </c>
      <c r="B119" s="26" t="s">
        <v>3541</v>
      </c>
      <c r="C119" s="37">
        <v>132235924</v>
      </c>
      <c r="D119" s="37">
        <v>5</v>
      </c>
      <c r="E119" s="37">
        <v>313</v>
      </c>
      <c r="F119" s="80">
        <v>1496424.2</v>
      </c>
      <c r="G119" s="80">
        <v>130233.8</v>
      </c>
      <c r="H119" s="80">
        <v>1626658</v>
      </c>
      <c r="I119" s="80">
        <f t="shared" si="3"/>
        <v>325331.59999999998</v>
      </c>
      <c r="J119" s="80">
        <f t="shared" si="4"/>
        <v>16266.58</v>
      </c>
      <c r="K119" s="80">
        <f t="shared" si="5"/>
        <v>3253.32</v>
      </c>
    </row>
    <row r="120" spans="1:11">
      <c r="A120" s="37">
        <v>112</v>
      </c>
      <c r="B120" s="26" t="s">
        <v>3551</v>
      </c>
      <c r="C120" s="37">
        <v>131345182</v>
      </c>
      <c r="D120" s="37">
        <v>5</v>
      </c>
      <c r="E120" s="37">
        <v>342</v>
      </c>
      <c r="F120" s="80">
        <v>1627374.26</v>
      </c>
      <c r="G120" s="80">
        <v>141430.94</v>
      </c>
      <c r="H120" s="80">
        <v>1768805.2</v>
      </c>
      <c r="I120" s="80">
        <f t="shared" si="3"/>
        <v>353761.04</v>
      </c>
      <c r="J120" s="80">
        <f t="shared" si="4"/>
        <v>17688.05</v>
      </c>
      <c r="K120" s="80">
        <f t="shared" si="5"/>
        <v>3537.61</v>
      </c>
    </row>
    <row r="121" spans="1:11">
      <c r="A121" s="37">
        <v>113</v>
      </c>
      <c r="B121" s="26" t="s">
        <v>3562</v>
      </c>
      <c r="C121" s="37">
        <v>132213947</v>
      </c>
      <c r="D121" s="37">
        <v>1</v>
      </c>
      <c r="E121" s="37">
        <v>259</v>
      </c>
      <c r="F121" s="80">
        <v>1189893.5000000002</v>
      </c>
      <c r="G121" s="80">
        <v>100119.69999999998</v>
      </c>
      <c r="H121" s="80">
        <v>1290013.2000000002</v>
      </c>
      <c r="I121" s="80">
        <f t="shared" si="3"/>
        <v>258002.64</v>
      </c>
      <c r="J121" s="80">
        <f t="shared" si="4"/>
        <v>12900.13</v>
      </c>
      <c r="K121" s="80">
        <f t="shared" si="5"/>
        <v>2580.0300000000002</v>
      </c>
    </row>
    <row r="122" spans="1:11">
      <c r="A122" s="37">
        <v>114</v>
      </c>
      <c r="B122" s="26" t="s">
        <v>3573</v>
      </c>
      <c r="C122" s="37">
        <v>132079282</v>
      </c>
      <c r="D122" s="37">
        <v>4</v>
      </c>
      <c r="E122" s="37">
        <v>104</v>
      </c>
      <c r="F122" s="80">
        <v>562726.17000000004</v>
      </c>
      <c r="G122" s="80">
        <v>54708.630000000005</v>
      </c>
      <c r="H122" s="80">
        <v>617434.80000000005</v>
      </c>
      <c r="I122" s="80">
        <f t="shared" si="3"/>
        <v>123486.96</v>
      </c>
      <c r="J122" s="80">
        <f t="shared" si="4"/>
        <v>6174.35</v>
      </c>
      <c r="K122" s="80">
        <f t="shared" si="5"/>
        <v>1234.8699999999999</v>
      </c>
    </row>
    <row r="123" spans="1:11">
      <c r="A123" s="37">
        <v>115</v>
      </c>
      <c r="B123" s="26" t="s">
        <v>1664</v>
      </c>
      <c r="C123" s="37">
        <v>113953491</v>
      </c>
      <c r="D123" s="37">
        <v>4</v>
      </c>
      <c r="E123" s="37">
        <v>258</v>
      </c>
      <c r="F123" s="80">
        <v>1255232.5900000001</v>
      </c>
      <c r="G123" s="80">
        <v>112021.01</v>
      </c>
      <c r="H123" s="80">
        <v>1367253.6</v>
      </c>
      <c r="I123" s="80">
        <f t="shared" si="3"/>
        <v>273450.71999999997</v>
      </c>
      <c r="J123" s="80">
        <f t="shared" si="4"/>
        <v>13672.54</v>
      </c>
      <c r="K123" s="80">
        <f t="shared" si="5"/>
        <v>2734.51</v>
      </c>
    </row>
    <row r="124" spans="1:11">
      <c r="A124" s="37">
        <v>116</v>
      </c>
      <c r="B124" s="26" t="s">
        <v>3586</v>
      </c>
      <c r="C124" s="37">
        <v>130981061</v>
      </c>
      <c r="D124" s="37">
        <v>4</v>
      </c>
      <c r="E124" s="37">
        <v>160</v>
      </c>
      <c r="F124" s="80">
        <v>800395.34</v>
      </c>
      <c r="G124" s="80">
        <v>73392.66</v>
      </c>
      <c r="H124" s="80">
        <v>873788</v>
      </c>
      <c r="I124" s="80">
        <f t="shared" si="3"/>
        <v>174757.6</v>
      </c>
      <c r="J124" s="80">
        <f t="shared" si="4"/>
        <v>8737.8799999999992</v>
      </c>
      <c r="K124" s="80">
        <f t="shared" si="5"/>
        <v>1747.58</v>
      </c>
    </row>
    <row r="125" spans="1:11">
      <c r="A125" s="37">
        <v>117</v>
      </c>
      <c r="B125" s="26" t="s">
        <v>3596</v>
      </c>
      <c r="C125" s="37">
        <v>130721157</v>
      </c>
      <c r="D125" s="37">
        <v>8</v>
      </c>
      <c r="E125" s="37">
        <v>248</v>
      </c>
      <c r="F125" s="80">
        <v>1275310.9600000002</v>
      </c>
      <c r="G125" s="80">
        <v>117922.24000000001</v>
      </c>
      <c r="H125" s="80">
        <v>1393233.2000000002</v>
      </c>
      <c r="I125" s="80">
        <f t="shared" si="3"/>
        <v>278646.64</v>
      </c>
      <c r="J125" s="80">
        <f t="shared" si="4"/>
        <v>13932.33</v>
      </c>
      <c r="K125" s="80">
        <f t="shared" si="5"/>
        <v>2786.47</v>
      </c>
    </row>
    <row r="126" spans="1:11">
      <c r="A126" s="37">
        <v>118</v>
      </c>
      <c r="B126" s="26" t="s">
        <v>3606</v>
      </c>
      <c r="C126" s="37">
        <v>132265297</v>
      </c>
      <c r="D126" s="37">
        <v>2</v>
      </c>
      <c r="E126" s="37">
        <v>292</v>
      </c>
      <c r="F126" s="80">
        <v>1385962.57</v>
      </c>
      <c r="G126" s="80">
        <v>121857.02999999998</v>
      </c>
      <c r="H126" s="80">
        <v>1507819.6</v>
      </c>
      <c r="I126" s="80">
        <f t="shared" si="3"/>
        <v>301563.92</v>
      </c>
      <c r="J126" s="80">
        <f t="shared" si="4"/>
        <v>15078.2</v>
      </c>
      <c r="K126" s="80">
        <f t="shared" si="5"/>
        <v>3015.64</v>
      </c>
    </row>
    <row r="127" spans="1:11">
      <c r="A127" s="37">
        <v>119</v>
      </c>
      <c r="B127" s="26" t="s">
        <v>3613</v>
      </c>
      <c r="C127" s="37">
        <v>130931429</v>
      </c>
      <c r="D127" s="37">
        <v>5</v>
      </c>
      <c r="E127" s="37">
        <v>219</v>
      </c>
      <c r="F127" s="80">
        <v>1084624.08</v>
      </c>
      <c r="G127" s="80">
        <v>96978.72</v>
      </c>
      <c r="H127" s="80">
        <v>1181602.8</v>
      </c>
      <c r="I127" s="80">
        <f t="shared" si="3"/>
        <v>236320.56</v>
      </c>
      <c r="J127" s="80">
        <f t="shared" si="4"/>
        <v>11816.03</v>
      </c>
      <c r="K127" s="80">
        <f t="shared" si="5"/>
        <v>2363.21</v>
      </c>
    </row>
    <row r="128" spans="1:11">
      <c r="A128" s="37">
        <v>120</v>
      </c>
      <c r="B128" s="26" t="s">
        <v>3625</v>
      </c>
      <c r="C128" s="37">
        <v>132322649</v>
      </c>
      <c r="D128" s="37">
        <v>1</v>
      </c>
      <c r="E128" s="37">
        <v>214</v>
      </c>
      <c r="F128" s="80">
        <v>981295.72000000009</v>
      </c>
      <c r="G128" s="80">
        <v>82110.680000000008</v>
      </c>
      <c r="H128" s="80">
        <v>1063406.4000000001</v>
      </c>
      <c r="I128" s="80">
        <f t="shared" si="3"/>
        <v>212681.28</v>
      </c>
      <c r="J128" s="80">
        <f t="shared" si="4"/>
        <v>10634.06</v>
      </c>
      <c r="K128" s="80">
        <f t="shared" si="5"/>
        <v>2126.81</v>
      </c>
    </row>
    <row r="129" spans="1:11">
      <c r="A129" s="37">
        <v>121</v>
      </c>
      <c r="B129" s="26" t="s">
        <v>3631</v>
      </c>
      <c r="C129" s="37">
        <v>130966982</v>
      </c>
      <c r="D129" s="37">
        <v>3</v>
      </c>
      <c r="E129" s="37">
        <v>394</v>
      </c>
      <c r="F129" s="80">
        <v>1839929.43</v>
      </c>
      <c r="G129" s="80">
        <v>157748.97000000003</v>
      </c>
      <c r="H129" s="80">
        <v>1997678.4</v>
      </c>
      <c r="I129" s="80">
        <f t="shared" si="3"/>
        <v>399535.68</v>
      </c>
      <c r="J129" s="80">
        <f t="shared" si="4"/>
        <v>19976.78</v>
      </c>
      <c r="K129" s="80">
        <f t="shared" si="5"/>
        <v>3995.36</v>
      </c>
    </row>
    <row r="130" spans="1:11">
      <c r="A130" s="37">
        <v>122</v>
      </c>
      <c r="B130" s="26" t="s">
        <v>3644</v>
      </c>
      <c r="C130" s="37">
        <v>131828531</v>
      </c>
      <c r="D130" s="37">
        <v>6</v>
      </c>
      <c r="E130" s="37">
        <v>206</v>
      </c>
      <c r="F130" s="80">
        <v>1045456.0700000001</v>
      </c>
      <c r="G130" s="80">
        <v>95973.93</v>
      </c>
      <c r="H130" s="80">
        <v>1141430</v>
      </c>
      <c r="I130" s="80">
        <f t="shared" si="3"/>
        <v>228286</v>
      </c>
      <c r="J130" s="80">
        <f t="shared" si="4"/>
        <v>11414.3</v>
      </c>
      <c r="K130" s="80">
        <f t="shared" si="5"/>
        <v>2282.86</v>
      </c>
    </row>
    <row r="131" spans="1:11">
      <c r="A131" s="37">
        <v>123</v>
      </c>
      <c r="B131" s="26" t="s">
        <v>1671</v>
      </c>
      <c r="C131" s="37">
        <v>5400926589</v>
      </c>
      <c r="D131" s="37">
        <v>4</v>
      </c>
      <c r="E131" s="37">
        <v>227</v>
      </c>
      <c r="F131" s="80">
        <v>1096768.7499999998</v>
      </c>
      <c r="G131" s="80">
        <v>96267.25</v>
      </c>
      <c r="H131" s="80">
        <v>1193035.9999999998</v>
      </c>
      <c r="I131" s="80">
        <f t="shared" si="3"/>
        <v>238607.2</v>
      </c>
      <c r="J131" s="80">
        <f t="shared" si="4"/>
        <v>11930.36</v>
      </c>
      <c r="K131" s="80">
        <f t="shared" si="5"/>
        <v>2386.0700000000002</v>
      </c>
    </row>
    <row r="132" spans="1:11">
      <c r="A132" s="37">
        <v>124</v>
      </c>
      <c r="B132" s="26" t="s">
        <v>3651</v>
      </c>
      <c r="C132" s="37">
        <v>130906076</v>
      </c>
      <c r="D132" s="37">
        <v>2</v>
      </c>
      <c r="E132" s="37">
        <v>166</v>
      </c>
      <c r="F132" s="80">
        <v>809973.94000000018</v>
      </c>
      <c r="G132" s="80">
        <v>72472.460000000006</v>
      </c>
      <c r="H132" s="80">
        <v>882446.40000000014</v>
      </c>
      <c r="I132" s="80">
        <f t="shared" si="3"/>
        <v>176489.28</v>
      </c>
      <c r="J132" s="80">
        <f t="shared" si="4"/>
        <v>8824.4599999999991</v>
      </c>
      <c r="K132" s="80">
        <f t="shared" si="5"/>
        <v>1764.89</v>
      </c>
    </row>
    <row r="133" spans="1:11">
      <c r="A133" s="37">
        <v>125</v>
      </c>
      <c r="B133" s="26" t="s">
        <v>3662</v>
      </c>
      <c r="C133" s="37">
        <v>132081242</v>
      </c>
      <c r="D133" s="37">
        <v>3</v>
      </c>
      <c r="E133" s="37">
        <v>193</v>
      </c>
      <c r="F133" s="80">
        <v>919515.58000000019</v>
      </c>
      <c r="G133" s="80">
        <v>80459.62000000001</v>
      </c>
      <c r="H133" s="80">
        <v>999975.20000000019</v>
      </c>
      <c r="I133" s="80">
        <f t="shared" si="3"/>
        <v>199995.04</v>
      </c>
      <c r="J133" s="80">
        <f t="shared" si="4"/>
        <v>9999.75</v>
      </c>
      <c r="K133" s="80">
        <f t="shared" si="5"/>
        <v>1999.95</v>
      </c>
    </row>
    <row r="134" spans="1:11">
      <c r="A134" s="37">
        <v>126</v>
      </c>
      <c r="B134" s="26" t="s">
        <v>3669</v>
      </c>
      <c r="C134" s="37">
        <v>132269268</v>
      </c>
      <c r="D134" s="37">
        <v>4</v>
      </c>
      <c r="E134" s="37">
        <v>267</v>
      </c>
      <c r="F134" s="80">
        <v>1302893.4099999999</v>
      </c>
      <c r="G134" s="80">
        <v>116719.79</v>
      </c>
      <c r="H134" s="80">
        <v>1419613.2</v>
      </c>
      <c r="I134" s="80">
        <f t="shared" si="3"/>
        <v>283922.64</v>
      </c>
      <c r="J134" s="80">
        <f t="shared" si="4"/>
        <v>14196.13</v>
      </c>
      <c r="K134" s="80">
        <f t="shared" si="5"/>
        <v>2839.23</v>
      </c>
    </row>
    <row r="135" spans="1:11">
      <c r="A135" s="37">
        <v>127</v>
      </c>
      <c r="B135" s="26" t="s">
        <v>1683</v>
      </c>
      <c r="C135" s="37">
        <v>1000057123</v>
      </c>
      <c r="D135" s="37">
        <v>1</v>
      </c>
      <c r="E135" s="37">
        <v>212</v>
      </c>
      <c r="F135" s="80">
        <v>975205.72000000009</v>
      </c>
      <c r="G135" s="80">
        <v>82110.680000000008</v>
      </c>
      <c r="H135" s="80">
        <v>1057316.4000000001</v>
      </c>
      <c r="I135" s="80">
        <f t="shared" si="3"/>
        <v>211463.28</v>
      </c>
      <c r="J135" s="80">
        <f t="shared" si="4"/>
        <v>10573.16</v>
      </c>
      <c r="K135" s="80">
        <f t="shared" si="5"/>
        <v>2114.63</v>
      </c>
    </row>
    <row r="136" spans="1:11">
      <c r="A136" s="37">
        <v>128</v>
      </c>
      <c r="B136" s="26" t="s">
        <v>1695</v>
      </c>
      <c r="C136" s="37">
        <v>110218872</v>
      </c>
      <c r="D136" s="37">
        <v>2</v>
      </c>
      <c r="E136" s="37">
        <v>185</v>
      </c>
      <c r="F136" s="80">
        <v>867397.32000000018</v>
      </c>
      <c r="G136" s="80">
        <v>74437.87999999999</v>
      </c>
      <c r="H136" s="80">
        <v>941835.20000000019</v>
      </c>
      <c r="I136" s="80">
        <f t="shared" si="3"/>
        <v>188367.04</v>
      </c>
      <c r="J136" s="80">
        <f t="shared" si="4"/>
        <v>9418.35</v>
      </c>
      <c r="K136" s="80">
        <f t="shared" si="5"/>
        <v>1883.67</v>
      </c>
    </row>
    <row r="137" spans="1:11">
      <c r="A137" s="37">
        <v>129</v>
      </c>
      <c r="B137" s="26" t="s">
        <v>1706</v>
      </c>
      <c r="C137" s="37">
        <v>1000711141</v>
      </c>
      <c r="D137" s="37">
        <v>3</v>
      </c>
      <c r="E137" s="37">
        <v>206</v>
      </c>
      <c r="F137" s="80">
        <v>975908.61</v>
      </c>
      <c r="G137" s="80">
        <v>83464.59</v>
      </c>
      <c r="H137" s="80">
        <v>1059373.2</v>
      </c>
      <c r="I137" s="80">
        <f t="shared" si="3"/>
        <v>211874.64</v>
      </c>
      <c r="J137" s="80">
        <f t="shared" si="4"/>
        <v>10593.73</v>
      </c>
      <c r="K137" s="80">
        <f t="shared" si="5"/>
        <v>2118.75</v>
      </c>
    </row>
    <row r="138" spans="1:11">
      <c r="A138" s="37">
        <v>130</v>
      </c>
      <c r="B138" s="26" t="s">
        <v>3676</v>
      </c>
      <c r="C138" s="37">
        <v>131884946</v>
      </c>
      <c r="D138" s="37">
        <v>1</v>
      </c>
      <c r="E138" s="37">
        <v>219</v>
      </c>
      <c r="F138" s="80">
        <v>1015556.0100000001</v>
      </c>
      <c r="G138" s="80">
        <v>86519.590000000011</v>
      </c>
      <c r="H138" s="80">
        <v>1102075.6000000001</v>
      </c>
      <c r="I138" s="80">
        <f t="shared" ref="I138:I173" si="6">+ROUND(H138*0.2,2)</f>
        <v>220415.12</v>
      </c>
      <c r="J138" s="80">
        <f t="shared" ref="J138:J173" si="7">+ROUND(H138*0.01,2)</f>
        <v>11020.76</v>
      </c>
      <c r="K138" s="80">
        <f t="shared" ref="K138:K173" si="8">+ROUND(I138*0.01,2)</f>
        <v>2204.15</v>
      </c>
    </row>
    <row r="139" spans="1:11">
      <c r="A139" s="37">
        <v>131</v>
      </c>
      <c r="B139" s="26" t="s">
        <v>3682</v>
      </c>
      <c r="C139" s="37">
        <v>132277112</v>
      </c>
      <c r="D139" s="37">
        <v>5</v>
      </c>
      <c r="E139" s="37">
        <v>249</v>
      </c>
      <c r="F139" s="80">
        <v>1231379.8</v>
      </c>
      <c r="G139" s="80">
        <v>111827.8</v>
      </c>
      <c r="H139" s="80">
        <v>1343207.6</v>
      </c>
      <c r="I139" s="80">
        <f t="shared" si="6"/>
        <v>268641.52</v>
      </c>
      <c r="J139" s="80">
        <f t="shared" si="7"/>
        <v>13432.08</v>
      </c>
      <c r="K139" s="80">
        <f t="shared" si="8"/>
        <v>2686.42</v>
      </c>
    </row>
    <row r="140" spans="1:11">
      <c r="A140" s="37">
        <v>132</v>
      </c>
      <c r="B140" s="26" t="s">
        <v>1715</v>
      </c>
      <c r="C140" s="37">
        <v>1000887180</v>
      </c>
      <c r="D140" s="37">
        <v>1</v>
      </c>
      <c r="E140" s="37">
        <v>336</v>
      </c>
      <c r="F140" s="80">
        <v>1381854.5899999999</v>
      </c>
      <c r="G140" s="80">
        <v>94870.610000000015</v>
      </c>
      <c r="H140" s="80">
        <v>1476725.2</v>
      </c>
      <c r="I140" s="80">
        <f t="shared" si="6"/>
        <v>295345.03999999998</v>
      </c>
      <c r="J140" s="80">
        <f t="shared" si="7"/>
        <v>14767.25</v>
      </c>
      <c r="K140" s="80">
        <f t="shared" si="8"/>
        <v>2953.45</v>
      </c>
    </row>
    <row r="141" spans="1:11">
      <c r="A141" s="37">
        <v>133</v>
      </c>
      <c r="B141" s="26" t="s">
        <v>3689</v>
      </c>
      <c r="C141" s="37">
        <v>132293916</v>
      </c>
      <c r="D141" s="37">
        <v>4</v>
      </c>
      <c r="E141" s="37">
        <v>145</v>
      </c>
      <c r="F141" s="80">
        <v>743507.19000000006</v>
      </c>
      <c r="G141" s="80">
        <v>68777.210000000006</v>
      </c>
      <c r="H141" s="80">
        <v>812284.4</v>
      </c>
      <c r="I141" s="80">
        <f t="shared" si="6"/>
        <v>162456.88</v>
      </c>
      <c r="J141" s="80">
        <f t="shared" si="7"/>
        <v>8122.84</v>
      </c>
      <c r="K141" s="80">
        <f t="shared" si="8"/>
        <v>1624.57</v>
      </c>
    </row>
    <row r="142" spans="1:11">
      <c r="A142" s="37">
        <v>134</v>
      </c>
      <c r="B142" s="26" t="s">
        <v>3699</v>
      </c>
      <c r="C142" s="37">
        <v>132321294</v>
      </c>
      <c r="D142" s="37">
        <v>1</v>
      </c>
      <c r="E142" s="37">
        <v>141</v>
      </c>
      <c r="F142" s="80">
        <v>650577.43999999983</v>
      </c>
      <c r="G142" s="80">
        <v>54666.16</v>
      </c>
      <c r="H142" s="80">
        <v>705243.59999999986</v>
      </c>
      <c r="I142" s="80">
        <f t="shared" si="6"/>
        <v>141048.72</v>
      </c>
      <c r="J142" s="80">
        <f t="shared" si="7"/>
        <v>7052.44</v>
      </c>
      <c r="K142" s="80">
        <f t="shared" si="8"/>
        <v>1410.49</v>
      </c>
    </row>
    <row r="143" spans="1:11">
      <c r="A143" s="37">
        <v>135</v>
      </c>
      <c r="B143" s="26" t="s">
        <v>1730</v>
      </c>
      <c r="C143" s="37">
        <v>2700341635</v>
      </c>
      <c r="D143" s="37">
        <v>2</v>
      </c>
      <c r="E143" s="37">
        <v>197</v>
      </c>
      <c r="F143" s="80">
        <v>927654.35000000009</v>
      </c>
      <c r="G143" s="80">
        <v>79893.649999999994</v>
      </c>
      <c r="H143" s="80">
        <v>1007548.0000000001</v>
      </c>
      <c r="I143" s="80">
        <f t="shared" si="6"/>
        <v>201509.6</v>
      </c>
      <c r="J143" s="80">
        <f t="shared" si="7"/>
        <v>10075.48</v>
      </c>
      <c r="K143" s="80">
        <f t="shared" si="8"/>
        <v>2015.1</v>
      </c>
    </row>
    <row r="144" spans="1:11">
      <c r="A144" s="37">
        <v>136</v>
      </c>
      <c r="B144" s="26" t="s">
        <v>1743</v>
      </c>
      <c r="C144" s="37">
        <v>7600020783</v>
      </c>
      <c r="D144" s="37">
        <v>1</v>
      </c>
      <c r="E144" s="37">
        <v>294</v>
      </c>
      <c r="F144" s="80">
        <v>1347635.0799999998</v>
      </c>
      <c r="G144" s="80">
        <v>113555.31999999999</v>
      </c>
      <c r="H144" s="80">
        <v>1461190.4</v>
      </c>
      <c r="I144" s="80">
        <f t="shared" si="6"/>
        <v>292238.08000000002</v>
      </c>
      <c r="J144" s="80">
        <f t="shared" si="7"/>
        <v>14611.9</v>
      </c>
      <c r="K144" s="80">
        <f t="shared" si="8"/>
        <v>2922.38</v>
      </c>
    </row>
    <row r="145" spans="1:11">
      <c r="A145" s="37">
        <v>137</v>
      </c>
      <c r="B145" s="26" t="s">
        <v>3700</v>
      </c>
      <c r="C145" s="37">
        <v>132234792</v>
      </c>
      <c r="D145" s="37">
        <v>5</v>
      </c>
      <c r="E145" s="37">
        <v>338</v>
      </c>
      <c r="F145" s="80">
        <v>1624841</v>
      </c>
      <c r="G145" s="80">
        <v>142127.40000000002</v>
      </c>
      <c r="H145" s="80">
        <v>1766968.4</v>
      </c>
      <c r="I145" s="80">
        <f t="shared" si="6"/>
        <v>353393.68</v>
      </c>
      <c r="J145" s="80">
        <f t="shared" si="7"/>
        <v>17669.68</v>
      </c>
      <c r="K145" s="80">
        <f t="shared" si="8"/>
        <v>3533.94</v>
      </c>
    </row>
    <row r="146" spans="1:11">
      <c r="A146" s="37">
        <v>138</v>
      </c>
      <c r="B146" s="26" t="s">
        <v>3712</v>
      </c>
      <c r="C146" s="37">
        <v>132197917</v>
      </c>
      <c r="D146" s="37">
        <v>1</v>
      </c>
      <c r="E146" s="37">
        <v>258</v>
      </c>
      <c r="F146" s="80">
        <v>1186607.5000000002</v>
      </c>
      <c r="G146" s="80">
        <v>100119.69999999998</v>
      </c>
      <c r="H146" s="80">
        <v>1286727.2000000002</v>
      </c>
      <c r="I146" s="80">
        <f t="shared" si="6"/>
        <v>257345.44</v>
      </c>
      <c r="J146" s="80">
        <f t="shared" si="7"/>
        <v>12867.27</v>
      </c>
      <c r="K146" s="80">
        <f t="shared" si="8"/>
        <v>2573.4499999999998</v>
      </c>
    </row>
    <row r="147" spans="1:11">
      <c r="A147" s="37">
        <v>139</v>
      </c>
      <c r="B147" s="26" t="s">
        <v>1753</v>
      </c>
      <c r="C147" s="37">
        <v>102344157</v>
      </c>
      <c r="D147" s="37">
        <v>1</v>
      </c>
      <c r="E147" s="37">
        <v>277</v>
      </c>
      <c r="F147" s="80">
        <v>1273454.6299999999</v>
      </c>
      <c r="G147" s="80">
        <v>107338.17</v>
      </c>
      <c r="H147" s="80">
        <v>1380792.7999999998</v>
      </c>
      <c r="I147" s="80">
        <f t="shared" si="6"/>
        <v>276158.56</v>
      </c>
      <c r="J147" s="80">
        <f t="shared" si="7"/>
        <v>13807.93</v>
      </c>
      <c r="K147" s="80">
        <f t="shared" si="8"/>
        <v>2761.59</v>
      </c>
    </row>
    <row r="148" spans="1:11">
      <c r="A148" s="37">
        <v>140</v>
      </c>
      <c r="B148" s="26" t="s">
        <v>3718</v>
      </c>
      <c r="C148" s="37">
        <v>131823394</v>
      </c>
      <c r="D148" s="37">
        <v>7</v>
      </c>
      <c r="E148" s="37">
        <v>232</v>
      </c>
      <c r="F148" s="80">
        <v>1185259.8199999998</v>
      </c>
      <c r="G148" s="80">
        <v>109938.57999999999</v>
      </c>
      <c r="H148" s="80">
        <v>1295198.3999999999</v>
      </c>
      <c r="I148" s="80">
        <f t="shared" si="6"/>
        <v>259039.68</v>
      </c>
      <c r="J148" s="80">
        <f t="shared" si="7"/>
        <v>12951.98</v>
      </c>
      <c r="K148" s="80">
        <f t="shared" si="8"/>
        <v>2590.4</v>
      </c>
    </row>
    <row r="149" spans="1:11">
      <c r="A149" s="37">
        <v>141</v>
      </c>
      <c r="B149" s="26" t="s">
        <v>3725</v>
      </c>
      <c r="C149" s="37">
        <v>132100621</v>
      </c>
      <c r="D149" s="37">
        <v>2</v>
      </c>
      <c r="E149" s="37">
        <v>244</v>
      </c>
      <c r="F149" s="80">
        <v>1131931.2999999998</v>
      </c>
      <c r="G149" s="80">
        <v>95546.299999999988</v>
      </c>
      <c r="H149" s="80">
        <v>1227477.5999999999</v>
      </c>
      <c r="I149" s="80">
        <f t="shared" si="6"/>
        <v>245495.52</v>
      </c>
      <c r="J149" s="80">
        <f t="shared" si="7"/>
        <v>12274.78</v>
      </c>
      <c r="K149" s="80">
        <f t="shared" si="8"/>
        <v>2454.96</v>
      </c>
    </row>
    <row r="150" spans="1:11">
      <c r="A150" s="37">
        <v>142</v>
      </c>
      <c r="B150" s="26" t="s">
        <v>3737</v>
      </c>
      <c r="C150" s="37">
        <v>131345192</v>
      </c>
      <c r="D150" s="37">
        <v>4</v>
      </c>
      <c r="E150" s="37">
        <v>200</v>
      </c>
      <c r="F150" s="80">
        <v>979537.77999999991</v>
      </c>
      <c r="G150" s="80">
        <v>88059.42</v>
      </c>
      <c r="H150" s="80">
        <v>1067597.2</v>
      </c>
      <c r="I150" s="80">
        <f t="shared" si="6"/>
        <v>213519.44</v>
      </c>
      <c r="J150" s="80">
        <f t="shared" si="7"/>
        <v>10675.97</v>
      </c>
      <c r="K150" s="80">
        <f t="shared" si="8"/>
        <v>2135.19</v>
      </c>
    </row>
    <row r="151" spans="1:11">
      <c r="A151" s="37">
        <v>143</v>
      </c>
      <c r="B151" s="26" t="s">
        <v>3747</v>
      </c>
      <c r="C151" s="37">
        <v>131345239</v>
      </c>
      <c r="D151" s="37">
        <v>4</v>
      </c>
      <c r="E151" s="37">
        <v>273</v>
      </c>
      <c r="F151" s="80">
        <v>1307967.1500000001</v>
      </c>
      <c r="G151" s="80">
        <v>114238.04999999997</v>
      </c>
      <c r="H151" s="80">
        <v>1422205.2000000002</v>
      </c>
      <c r="I151" s="80">
        <f t="shared" si="6"/>
        <v>284441.03999999998</v>
      </c>
      <c r="J151" s="80">
        <f t="shared" si="7"/>
        <v>14222.05</v>
      </c>
      <c r="K151" s="80">
        <f t="shared" si="8"/>
        <v>2844.41</v>
      </c>
    </row>
    <row r="152" spans="1:11">
      <c r="A152" s="37">
        <v>144</v>
      </c>
      <c r="B152" s="26" t="s">
        <v>3757</v>
      </c>
      <c r="C152" s="37">
        <v>130659273</v>
      </c>
      <c r="D152" s="37">
        <v>3</v>
      </c>
      <c r="E152" s="37">
        <v>212</v>
      </c>
      <c r="F152" s="80">
        <v>994623.1399999999</v>
      </c>
      <c r="G152" s="80">
        <v>84444.459999999992</v>
      </c>
      <c r="H152" s="80">
        <v>1079067.5999999999</v>
      </c>
      <c r="I152" s="80">
        <f t="shared" si="6"/>
        <v>215813.52</v>
      </c>
      <c r="J152" s="80">
        <f t="shared" si="7"/>
        <v>10790.68</v>
      </c>
      <c r="K152" s="80">
        <f t="shared" si="8"/>
        <v>2158.14</v>
      </c>
    </row>
    <row r="153" spans="1:11">
      <c r="A153" s="37">
        <v>145</v>
      </c>
      <c r="B153" s="26" t="s">
        <v>3764</v>
      </c>
      <c r="C153" s="37">
        <v>131537154</v>
      </c>
      <c r="D153" s="37">
        <v>8</v>
      </c>
      <c r="E153" s="37">
        <v>336</v>
      </c>
      <c r="F153" s="80">
        <v>1671344.8299999998</v>
      </c>
      <c r="G153" s="80">
        <v>150789.97000000003</v>
      </c>
      <c r="H153" s="80">
        <v>1822134.7999999998</v>
      </c>
      <c r="I153" s="80">
        <f t="shared" si="6"/>
        <v>364426.96</v>
      </c>
      <c r="J153" s="80">
        <f t="shared" si="7"/>
        <v>18221.349999999999</v>
      </c>
      <c r="K153" s="80">
        <f t="shared" si="8"/>
        <v>3644.27</v>
      </c>
    </row>
    <row r="154" spans="1:11">
      <c r="A154" s="37">
        <v>146</v>
      </c>
      <c r="B154" s="26" t="s">
        <v>3913</v>
      </c>
      <c r="C154" s="37">
        <v>132258525</v>
      </c>
      <c r="D154" s="37">
        <v>1</v>
      </c>
      <c r="E154" s="37">
        <v>140</v>
      </c>
      <c r="F154" s="80">
        <v>648611.43999999983</v>
      </c>
      <c r="G154" s="80">
        <v>54666.16</v>
      </c>
      <c r="H154" s="80">
        <v>703277.59999999986</v>
      </c>
      <c r="I154" s="80">
        <f t="shared" si="6"/>
        <v>140655.51999999999</v>
      </c>
      <c r="J154" s="80">
        <f t="shared" si="7"/>
        <v>7032.78</v>
      </c>
      <c r="K154" s="80">
        <f t="shared" si="8"/>
        <v>1406.56</v>
      </c>
    </row>
    <row r="155" spans="1:11">
      <c r="A155" s="37">
        <v>147</v>
      </c>
      <c r="B155" s="26" t="s">
        <v>3772</v>
      </c>
      <c r="C155" s="37">
        <v>132059761</v>
      </c>
      <c r="D155" s="37">
        <v>3</v>
      </c>
      <c r="E155" s="37">
        <v>324</v>
      </c>
      <c r="F155" s="80">
        <v>1512601.29</v>
      </c>
      <c r="G155" s="80">
        <v>128313.90999999999</v>
      </c>
      <c r="H155" s="80">
        <v>1640915.2</v>
      </c>
      <c r="I155" s="80">
        <f t="shared" si="6"/>
        <v>328183.03999999998</v>
      </c>
      <c r="J155" s="80">
        <f t="shared" si="7"/>
        <v>16409.150000000001</v>
      </c>
      <c r="K155" s="80">
        <f t="shared" si="8"/>
        <v>3281.83</v>
      </c>
    </row>
    <row r="156" spans="1:11">
      <c r="A156" s="37">
        <v>148</v>
      </c>
      <c r="B156" s="26" t="s">
        <v>3781</v>
      </c>
      <c r="C156" s="37">
        <v>132169247</v>
      </c>
      <c r="D156" s="37">
        <v>11</v>
      </c>
      <c r="E156" s="37">
        <v>307</v>
      </c>
      <c r="F156" s="80">
        <v>1618122.1700000002</v>
      </c>
      <c r="G156" s="80">
        <v>154717.43</v>
      </c>
      <c r="H156" s="80">
        <v>1772839.6</v>
      </c>
      <c r="I156" s="80">
        <f t="shared" si="6"/>
        <v>354567.92</v>
      </c>
      <c r="J156" s="80">
        <f t="shared" si="7"/>
        <v>17728.400000000001</v>
      </c>
      <c r="K156" s="80">
        <f t="shared" si="8"/>
        <v>3545.68</v>
      </c>
    </row>
    <row r="157" spans="1:11">
      <c r="A157" s="37">
        <v>149</v>
      </c>
      <c r="B157" s="26" t="s">
        <v>3791</v>
      </c>
      <c r="C157" s="37">
        <v>131894887</v>
      </c>
      <c r="D157" s="37">
        <v>2</v>
      </c>
      <c r="E157" s="37">
        <v>212</v>
      </c>
      <c r="F157" s="80">
        <v>1000024.2499999998</v>
      </c>
      <c r="G157" s="80">
        <v>87240.55</v>
      </c>
      <c r="H157" s="80">
        <v>1087264.7999999998</v>
      </c>
      <c r="I157" s="80">
        <f t="shared" si="6"/>
        <v>217452.96</v>
      </c>
      <c r="J157" s="80">
        <f t="shared" si="7"/>
        <v>10872.65</v>
      </c>
      <c r="K157" s="80">
        <f t="shared" si="8"/>
        <v>2174.5300000000002</v>
      </c>
    </row>
    <row r="158" spans="1:11">
      <c r="A158" s="37">
        <v>150</v>
      </c>
      <c r="B158" s="26" t="s">
        <v>3798</v>
      </c>
      <c r="C158" s="37">
        <v>101733942</v>
      </c>
      <c r="D158" s="37">
        <v>3</v>
      </c>
      <c r="E158" s="37">
        <v>442</v>
      </c>
      <c r="F158" s="80">
        <v>2039470.4499999997</v>
      </c>
      <c r="G158" s="80">
        <v>171219.15</v>
      </c>
      <c r="H158" s="80">
        <v>2210689.5999999996</v>
      </c>
      <c r="I158" s="80">
        <f t="shared" si="6"/>
        <v>442137.92</v>
      </c>
      <c r="J158" s="80">
        <f t="shared" si="7"/>
        <v>22106.9</v>
      </c>
      <c r="K158" s="80">
        <f t="shared" si="8"/>
        <v>4421.38</v>
      </c>
    </row>
    <row r="159" spans="1:11">
      <c r="A159" s="37">
        <v>151</v>
      </c>
      <c r="B159" s="26" t="s">
        <v>3810</v>
      </c>
      <c r="C159" s="37">
        <v>131745431</v>
      </c>
      <c r="D159" s="37">
        <v>1</v>
      </c>
      <c r="E159" s="37">
        <v>670</v>
      </c>
      <c r="F159" s="80">
        <v>3031375.8699999996</v>
      </c>
      <c r="G159" s="80">
        <v>250401.33</v>
      </c>
      <c r="H159" s="80">
        <v>3281777.1999999997</v>
      </c>
      <c r="I159" s="80">
        <f t="shared" si="6"/>
        <v>656355.43999999994</v>
      </c>
      <c r="J159" s="80">
        <f t="shared" si="7"/>
        <v>32817.769999999997</v>
      </c>
      <c r="K159" s="80">
        <f t="shared" si="8"/>
        <v>6563.55</v>
      </c>
    </row>
    <row r="160" spans="1:11">
      <c r="A160" s="37">
        <v>152</v>
      </c>
      <c r="B160" s="26" t="s">
        <v>3830</v>
      </c>
      <c r="C160" s="37">
        <v>132273052</v>
      </c>
      <c r="D160" s="37">
        <v>1</v>
      </c>
      <c r="E160" s="37">
        <v>310</v>
      </c>
      <c r="F160" s="80">
        <v>1421079.37</v>
      </c>
      <c r="G160" s="80">
        <v>119734.23</v>
      </c>
      <c r="H160" s="80">
        <v>1540813.6</v>
      </c>
      <c r="I160" s="80">
        <f t="shared" si="6"/>
        <v>308162.71999999997</v>
      </c>
      <c r="J160" s="80">
        <f t="shared" si="7"/>
        <v>15408.14</v>
      </c>
      <c r="K160" s="80">
        <f t="shared" si="8"/>
        <v>3081.63</v>
      </c>
    </row>
    <row r="161" spans="1:11">
      <c r="A161" s="37">
        <v>153</v>
      </c>
      <c r="B161" s="26" t="s">
        <v>3837</v>
      </c>
      <c r="C161" s="37">
        <v>101860782</v>
      </c>
      <c r="D161" s="37">
        <v>1</v>
      </c>
      <c r="E161" s="37">
        <v>676</v>
      </c>
      <c r="F161" s="80">
        <v>3065414.9499999997</v>
      </c>
      <c r="G161" s="80">
        <v>254810.24999999997</v>
      </c>
      <c r="H161" s="80">
        <v>3320225.1999999997</v>
      </c>
      <c r="I161" s="80">
        <f t="shared" si="6"/>
        <v>664045.04</v>
      </c>
      <c r="J161" s="80">
        <f t="shared" si="7"/>
        <v>33202.25</v>
      </c>
      <c r="K161" s="80">
        <f t="shared" si="8"/>
        <v>6640.45</v>
      </c>
    </row>
    <row r="162" spans="1:11">
      <c r="A162" s="37">
        <v>154</v>
      </c>
      <c r="B162" s="26" t="s">
        <v>3850</v>
      </c>
      <c r="C162" s="37">
        <v>131119301</v>
      </c>
      <c r="D162" s="37">
        <v>4</v>
      </c>
      <c r="E162" s="37">
        <v>263</v>
      </c>
      <c r="F162" s="80">
        <v>1262437.48</v>
      </c>
      <c r="G162" s="80">
        <v>110644.52</v>
      </c>
      <c r="H162" s="80">
        <v>1373082</v>
      </c>
      <c r="I162" s="80">
        <f t="shared" si="6"/>
        <v>274616.40000000002</v>
      </c>
      <c r="J162" s="80">
        <f t="shared" si="7"/>
        <v>13730.82</v>
      </c>
      <c r="K162" s="80">
        <f t="shared" si="8"/>
        <v>2746.16</v>
      </c>
    </row>
    <row r="163" spans="1:11">
      <c r="A163" s="37">
        <v>155</v>
      </c>
      <c r="B163" s="26" t="s">
        <v>1766</v>
      </c>
      <c r="C163" s="37">
        <v>1700146895</v>
      </c>
      <c r="D163" s="37">
        <v>1</v>
      </c>
      <c r="E163" s="37">
        <v>222</v>
      </c>
      <c r="F163" s="80">
        <v>1021454.0100000001</v>
      </c>
      <c r="G163" s="80">
        <v>86519.590000000011</v>
      </c>
      <c r="H163" s="80">
        <v>1107973.6000000001</v>
      </c>
      <c r="I163" s="80">
        <f t="shared" si="6"/>
        <v>221594.72</v>
      </c>
      <c r="J163" s="80">
        <f t="shared" si="7"/>
        <v>11079.74</v>
      </c>
      <c r="K163" s="80">
        <f t="shared" si="8"/>
        <v>2215.9499999999998</v>
      </c>
    </row>
    <row r="164" spans="1:11">
      <c r="A164" s="37">
        <v>156</v>
      </c>
      <c r="B164" s="26" t="s">
        <v>3857</v>
      </c>
      <c r="C164" s="37">
        <v>132171802</v>
      </c>
      <c r="D164" s="37">
        <v>2</v>
      </c>
      <c r="E164" s="37">
        <v>282</v>
      </c>
      <c r="F164" s="80">
        <v>1313312.9299999997</v>
      </c>
      <c r="G164" s="80">
        <v>111904.27</v>
      </c>
      <c r="H164" s="80">
        <v>1425217.1999999997</v>
      </c>
      <c r="I164" s="80">
        <f t="shared" si="6"/>
        <v>285043.44</v>
      </c>
      <c r="J164" s="80">
        <f t="shared" si="7"/>
        <v>14252.17</v>
      </c>
      <c r="K164" s="80">
        <f t="shared" si="8"/>
        <v>2850.43</v>
      </c>
    </row>
    <row r="165" spans="1:11">
      <c r="A165" s="37">
        <v>157</v>
      </c>
      <c r="B165" s="26" t="s">
        <v>3864</v>
      </c>
      <c r="C165" s="37">
        <v>131666388</v>
      </c>
      <c r="D165" s="37">
        <v>2</v>
      </c>
      <c r="E165" s="37">
        <v>230</v>
      </c>
      <c r="F165" s="80">
        <v>1086751.8399999999</v>
      </c>
      <c r="G165" s="80">
        <v>93833.36</v>
      </c>
      <c r="H165" s="80">
        <v>1180585.2</v>
      </c>
      <c r="I165" s="80">
        <f t="shared" si="6"/>
        <v>236117.04</v>
      </c>
      <c r="J165" s="80">
        <f t="shared" si="7"/>
        <v>11805.85</v>
      </c>
      <c r="K165" s="80">
        <f t="shared" si="8"/>
        <v>2361.17</v>
      </c>
    </row>
    <row r="166" spans="1:11">
      <c r="A166" s="37">
        <v>158</v>
      </c>
      <c r="B166" s="26" t="s">
        <v>3871</v>
      </c>
      <c r="C166" s="37">
        <v>131090648</v>
      </c>
      <c r="D166" s="37">
        <v>1</v>
      </c>
      <c r="E166" s="37">
        <v>253</v>
      </c>
      <c r="F166" s="80">
        <v>1150929.1600000001</v>
      </c>
      <c r="G166" s="80">
        <v>95168.439999999988</v>
      </c>
      <c r="H166" s="80">
        <v>1246097.6000000001</v>
      </c>
      <c r="I166" s="80">
        <f t="shared" si="6"/>
        <v>249219.52</v>
      </c>
      <c r="J166" s="80">
        <f t="shared" si="7"/>
        <v>12460.98</v>
      </c>
      <c r="K166" s="80">
        <f t="shared" si="8"/>
        <v>2492.1999999999998</v>
      </c>
    </row>
    <row r="167" spans="1:11">
      <c r="A167" s="37">
        <v>159</v>
      </c>
      <c r="B167" s="26" t="s">
        <v>1779</v>
      </c>
      <c r="C167" s="37">
        <v>2700082528</v>
      </c>
      <c r="D167" s="37">
        <v>2</v>
      </c>
      <c r="E167" s="37">
        <v>261</v>
      </c>
      <c r="F167" s="80">
        <v>1225569.8499999999</v>
      </c>
      <c r="G167" s="80">
        <v>106134.15</v>
      </c>
      <c r="H167" s="80">
        <v>1331703.9999999998</v>
      </c>
      <c r="I167" s="80">
        <f t="shared" si="6"/>
        <v>266340.8</v>
      </c>
      <c r="J167" s="80">
        <f t="shared" si="7"/>
        <v>13317.04</v>
      </c>
      <c r="K167" s="80">
        <f t="shared" si="8"/>
        <v>2663.41</v>
      </c>
    </row>
    <row r="168" spans="1:11">
      <c r="A168" s="37">
        <v>160</v>
      </c>
      <c r="B168" s="26" t="s">
        <v>1791</v>
      </c>
      <c r="C168" s="37">
        <v>115512816</v>
      </c>
      <c r="D168" s="37">
        <v>4</v>
      </c>
      <c r="E168" s="37">
        <v>325</v>
      </c>
      <c r="F168" s="80">
        <v>1540992.4900000002</v>
      </c>
      <c r="G168" s="80">
        <v>134713.50999999998</v>
      </c>
      <c r="H168" s="80">
        <v>1675706.0000000002</v>
      </c>
      <c r="I168" s="80">
        <f t="shared" si="6"/>
        <v>335141.2</v>
      </c>
      <c r="J168" s="80">
        <f t="shared" si="7"/>
        <v>16757.060000000001</v>
      </c>
      <c r="K168" s="80">
        <f t="shared" si="8"/>
        <v>3351.41</v>
      </c>
    </row>
    <row r="169" spans="1:11">
      <c r="A169" s="37">
        <v>161</v>
      </c>
      <c r="B169" s="26" t="s">
        <v>3882</v>
      </c>
      <c r="C169" s="37">
        <v>131286722</v>
      </c>
      <c r="D169" s="37">
        <v>1</v>
      </c>
      <c r="E169" s="37">
        <v>143</v>
      </c>
      <c r="F169" s="80">
        <v>586768.00999999989</v>
      </c>
      <c r="G169" s="80">
        <v>39322.39</v>
      </c>
      <c r="H169" s="80">
        <v>626090.39999999991</v>
      </c>
      <c r="I169" s="80">
        <f t="shared" si="6"/>
        <v>125218.08</v>
      </c>
      <c r="J169" s="80">
        <f t="shared" si="7"/>
        <v>6260.9</v>
      </c>
      <c r="K169" s="80">
        <f t="shared" si="8"/>
        <v>1252.18</v>
      </c>
    </row>
    <row r="170" spans="1:11">
      <c r="A170" s="37">
        <v>162</v>
      </c>
      <c r="B170" s="26" t="s">
        <v>1802</v>
      </c>
      <c r="C170" s="37">
        <v>1700135815</v>
      </c>
      <c r="D170" s="37">
        <v>1</v>
      </c>
      <c r="E170" s="37">
        <v>228</v>
      </c>
      <c r="F170" s="80">
        <v>1046200.7900000002</v>
      </c>
      <c r="G170" s="80">
        <v>87723.61</v>
      </c>
      <c r="H170" s="80">
        <v>1133924.4000000001</v>
      </c>
      <c r="I170" s="80">
        <f t="shared" si="6"/>
        <v>226784.88</v>
      </c>
      <c r="J170" s="80">
        <f t="shared" si="7"/>
        <v>11339.24</v>
      </c>
      <c r="K170" s="80">
        <f t="shared" si="8"/>
        <v>2267.85</v>
      </c>
    </row>
    <row r="171" spans="1:11">
      <c r="A171" s="37">
        <v>163</v>
      </c>
      <c r="B171" s="26" t="s">
        <v>1816</v>
      </c>
      <c r="C171" s="37">
        <v>101767374</v>
      </c>
      <c r="D171" s="37">
        <v>5</v>
      </c>
      <c r="E171" s="37">
        <v>221</v>
      </c>
      <c r="F171" s="80">
        <v>1110991.9100000001</v>
      </c>
      <c r="G171" s="80">
        <v>101358.89</v>
      </c>
      <c r="H171" s="80">
        <v>1212350.8</v>
      </c>
      <c r="I171" s="80">
        <f t="shared" si="6"/>
        <v>242470.16</v>
      </c>
      <c r="J171" s="80">
        <f t="shared" si="7"/>
        <v>12123.51</v>
      </c>
      <c r="K171" s="80">
        <f t="shared" si="8"/>
        <v>2424.6999999999998</v>
      </c>
    </row>
    <row r="172" spans="1:11">
      <c r="A172" s="37">
        <v>164</v>
      </c>
      <c r="B172" s="26" t="s">
        <v>3893</v>
      </c>
      <c r="C172" s="37">
        <v>132226552</v>
      </c>
      <c r="D172" s="37">
        <v>1</v>
      </c>
      <c r="E172" s="37">
        <v>208</v>
      </c>
      <c r="F172" s="80">
        <v>958406.95</v>
      </c>
      <c r="G172" s="80">
        <v>80497.849999999991</v>
      </c>
      <c r="H172" s="80">
        <v>1038904.7999999999</v>
      </c>
      <c r="I172" s="80">
        <f t="shared" si="6"/>
        <v>207780.96</v>
      </c>
      <c r="J172" s="80">
        <f t="shared" si="7"/>
        <v>10389.049999999999</v>
      </c>
      <c r="K172" s="80">
        <f t="shared" si="8"/>
        <v>2077.81</v>
      </c>
    </row>
    <row r="173" spans="1:11">
      <c r="A173" s="37">
        <v>165</v>
      </c>
      <c r="B173" s="26" t="s">
        <v>3899</v>
      </c>
      <c r="C173" s="37">
        <v>131169791</v>
      </c>
      <c r="D173" s="37">
        <v>4</v>
      </c>
      <c r="E173" s="37">
        <v>281</v>
      </c>
      <c r="F173" s="80">
        <v>1355317.5400000003</v>
      </c>
      <c r="G173" s="80">
        <v>120409.66</v>
      </c>
      <c r="H173" s="80">
        <v>1475727.2000000002</v>
      </c>
      <c r="I173" s="80">
        <f t="shared" si="6"/>
        <v>295145.44</v>
      </c>
      <c r="J173" s="80">
        <f t="shared" si="7"/>
        <v>14757.27</v>
      </c>
      <c r="K173" s="80">
        <f t="shared" si="8"/>
        <v>2951.45</v>
      </c>
    </row>
  </sheetData>
  <autoFilter ref="A8:K173" xr:uid="{00000000-0009-0000-0000-00000E000000}"/>
  <mergeCells count="7">
    <mergeCell ref="A6:K6"/>
    <mergeCell ref="A7:K7"/>
    <mergeCell ref="A2:K2"/>
    <mergeCell ref="A1:K1"/>
    <mergeCell ref="A3:K3"/>
    <mergeCell ref="A4:K4"/>
    <mergeCell ref="A5:K5"/>
  </mergeCell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H20"/>
  <sheetViews>
    <sheetView workbookViewId="0">
      <selection sqref="A1:G1"/>
    </sheetView>
  </sheetViews>
  <sheetFormatPr defaultColWidth="9.140625" defaultRowHeight="15"/>
  <cols>
    <col min="1" max="1" width="34.5703125" bestFit="1" customWidth="1"/>
    <col min="2" max="2" width="8" bestFit="1" customWidth="1"/>
    <col min="3" max="3" width="22.5703125" style="40" bestFit="1" customWidth="1"/>
    <col min="4" max="4" width="10" style="40" bestFit="1" customWidth="1"/>
    <col min="5" max="5" width="8.7109375" bestFit="1" customWidth="1"/>
    <col min="6" max="6" width="6" bestFit="1" customWidth="1"/>
    <col min="7" max="7" width="9.7109375" bestFit="1" customWidth="1"/>
    <col min="8" max="8" width="6.5703125" bestFit="1" customWidth="1"/>
  </cols>
  <sheetData>
    <row r="1" spans="1:8">
      <c r="A1" s="79" t="s">
        <v>3961</v>
      </c>
      <c r="B1" s="79" t="s">
        <v>3962</v>
      </c>
      <c r="C1" s="79" t="s">
        <v>3963</v>
      </c>
      <c r="D1" s="84" t="s">
        <v>3964</v>
      </c>
      <c r="E1" s="83" t="s">
        <v>3965</v>
      </c>
      <c r="F1" s="83" t="s">
        <v>118</v>
      </c>
      <c r="G1" s="83" t="s">
        <v>3966</v>
      </c>
    </row>
    <row r="2" spans="1:8">
      <c r="A2" s="41" t="s">
        <v>21</v>
      </c>
      <c r="B2" s="80">
        <v>69.81</v>
      </c>
      <c r="C2" s="37">
        <v>40</v>
      </c>
      <c r="D2" s="40">
        <v>16</v>
      </c>
      <c r="E2">
        <v>60.18</v>
      </c>
      <c r="F2">
        <v>9.6300000000000008</v>
      </c>
      <c r="G2">
        <v>69.81</v>
      </c>
      <c r="H2" s="82">
        <f>+G2-B2</f>
        <v>0</v>
      </c>
    </row>
    <row r="3" spans="1:8">
      <c r="A3" s="41" t="s">
        <v>3918</v>
      </c>
      <c r="B3" s="80">
        <v>33</v>
      </c>
      <c r="C3" s="37">
        <v>40</v>
      </c>
      <c r="H3" s="82"/>
    </row>
    <row r="4" spans="1:8">
      <c r="A4" s="41" t="s">
        <v>3921</v>
      </c>
      <c r="B4" s="80">
        <v>87.91</v>
      </c>
      <c r="C4" s="37">
        <v>40</v>
      </c>
      <c r="D4" s="40">
        <v>18</v>
      </c>
      <c r="E4">
        <v>74.5</v>
      </c>
      <c r="F4">
        <v>13.41</v>
      </c>
      <c r="G4">
        <v>87.91</v>
      </c>
      <c r="H4" s="82">
        <f t="shared" ref="H4:H19" si="0">+G4-B4</f>
        <v>0</v>
      </c>
    </row>
    <row r="5" spans="1:8">
      <c r="A5" s="41" t="s">
        <v>35</v>
      </c>
      <c r="B5" s="80">
        <v>53.95</v>
      </c>
      <c r="C5" s="37">
        <v>40</v>
      </c>
      <c r="H5" s="82"/>
    </row>
    <row r="6" spans="1:8">
      <c r="A6" s="41" t="s">
        <v>38</v>
      </c>
      <c r="B6" s="80">
        <v>29.05</v>
      </c>
      <c r="C6" s="37">
        <v>40</v>
      </c>
      <c r="D6" s="40">
        <v>16</v>
      </c>
      <c r="E6">
        <v>25.04</v>
      </c>
      <c r="F6">
        <v>4.01</v>
      </c>
      <c r="G6">
        <v>29.049999999999997</v>
      </c>
      <c r="H6" s="82">
        <f t="shared" si="0"/>
        <v>0</v>
      </c>
    </row>
    <row r="7" spans="1:8">
      <c r="A7" s="41" t="s">
        <v>3929</v>
      </c>
      <c r="B7" s="80">
        <v>290.85000000000002</v>
      </c>
      <c r="C7" s="37">
        <v>40</v>
      </c>
      <c r="D7" s="40">
        <v>18</v>
      </c>
      <c r="E7">
        <v>246.48</v>
      </c>
      <c r="F7">
        <v>44.37</v>
      </c>
      <c r="G7">
        <v>290.84999999999997</v>
      </c>
      <c r="H7" s="82">
        <f t="shared" si="0"/>
        <v>0</v>
      </c>
    </row>
    <row r="8" spans="1:8">
      <c r="A8" s="41" t="s">
        <v>49</v>
      </c>
      <c r="B8" s="80">
        <v>140.38</v>
      </c>
      <c r="C8" s="37">
        <v>40</v>
      </c>
      <c r="D8" s="40">
        <v>18</v>
      </c>
      <c r="E8">
        <v>118.97</v>
      </c>
      <c r="F8">
        <v>21.41</v>
      </c>
      <c r="G8">
        <v>140.38</v>
      </c>
      <c r="H8" s="82">
        <f t="shared" si="0"/>
        <v>0</v>
      </c>
    </row>
    <row r="9" spans="1:8">
      <c r="A9" s="41" t="s">
        <v>3935</v>
      </c>
      <c r="B9" s="80">
        <v>68.099999999999994</v>
      </c>
      <c r="C9" s="37">
        <v>40</v>
      </c>
      <c r="H9" s="82"/>
    </row>
    <row r="10" spans="1:8">
      <c r="A10" s="41" t="s">
        <v>59</v>
      </c>
      <c r="B10" s="80">
        <v>5.5</v>
      </c>
      <c r="C10" s="37">
        <v>20</v>
      </c>
      <c r="H10" s="82"/>
    </row>
    <row r="11" spans="1:8">
      <c r="A11" s="41" t="s">
        <v>62</v>
      </c>
      <c r="B11" s="80">
        <v>7.15</v>
      </c>
      <c r="C11" s="37">
        <v>40</v>
      </c>
      <c r="H11" s="82"/>
    </row>
    <row r="12" spans="1:8">
      <c r="A12" s="41" t="s">
        <v>65</v>
      </c>
      <c r="B12" s="80">
        <v>6.84</v>
      </c>
      <c r="C12" s="37">
        <v>40</v>
      </c>
      <c r="H12" s="82"/>
    </row>
    <row r="13" spans="1:8">
      <c r="A13" s="41" t="s">
        <v>106</v>
      </c>
      <c r="B13" s="80">
        <v>21.68</v>
      </c>
      <c r="C13" s="37">
        <v>40</v>
      </c>
      <c r="H13" s="82"/>
    </row>
    <row r="14" spans="1:8">
      <c r="A14" s="41" t="s">
        <v>76</v>
      </c>
      <c r="B14" s="80">
        <v>6.6</v>
      </c>
      <c r="C14" s="37">
        <v>40</v>
      </c>
      <c r="H14" s="82"/>
    </row>
    <row r="15" spans="1:8">
      <c r="A15" s="41" t="s">
        <v>83</v>
      </c>
      <c r="B15" s="80">
        <v>82.6</v>
      </c>
      <c r="C15" s="37">
        <v>40</v>
      </c>
      <c r="D15" s="40">
        <v>18</v>
      </c>
      <c r="E15">
        <v>70</v>
      </c>
      <c r="F15">
        <v>12.6</v>
      </c>
      <c r="G15">
        <v>82.6</v>
      </c>
      <c r="H15" s="82">
        <f t="shared" si="0"/>
        <v>0</v>
      </c>
    </row>
    <row r="16" spans="1:8">
      <c r="A16" s="41" t="s">
        <v>109</v>
      </c>
      <c r="B16" s="80">
        <v>5.5</v>
      </c>
      <c r="C16" s="37">
        <v>20</v>
      </c>
      <c r="H16" s="82"/>
    </row>
    <row r="17" spans="1:8">
      <c r="A17" s="41" t="s">
        <v>3948</v>
      </c>
      <c r="B17" s="80">
        <v>23.06</v>
      </c>
      <c r="C17" s="37">
        <v>40</v>
      </c>
      <c r="H17" s="82"/>
    </row>
    <row r="18" spans="1:8">
      <c r="A18" s="41" t="s">
        <v>112</v>
      </c>
      <c r="B18" s="80">
        <v>220</v>
      </c>
      <c r="C18" s="37">
        <v>40</v>
      </c>
      <c r="D18" s="40">
        <v>18</v>
      </c>
      <c r="E18">
        <v>186.44</v>
      </c>
      <c r="F18">
        <v>33.56</v>
      </c>
      <c r="G18">
        <v>220</v>
      </c>
      <c r="H18" s="82">
        <f t="shared" si="0"/>
        <v>0</v>
      </c>
    </row>
    <row r="19" spans="1:8">
      <c r="A19" s="41" t="s">
        <v>3951</v>
      </c>
      <c r="B19" s="80">
        <v>21.83</v>
      </c>
      <c r="C19" s="37">
        <v>40</v>
      </c>
      <c r="D19" s="40">
        <v>18</v>
      </c>
      <c r="E19">
        <v>18.5</v>
      </c>
      <c r="F19">
        <v>3.33</v>
      </c>
      <c r="G19">
        <v>21.83</v>
      </c>
      <c r="H19" s="82">
        <f t="shared" si="0"/>
        <v>0</v>
      </c>
    </row>
    <row r="20" spans="1:8">
      <c r="A20" s="41" t="s">
        <v>97</v>
      </c>
      <c r="B20" s="80">
        <v>33</v>
      </c>
      <c r="C20" s="37">
        <v>40</v>
      </c>
      <c r="H20" s="82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3:V169"/>
  <sheetViews>
    <sheetView topLeftCell="A2" workbookViewId="0">
      <selection activeCell="A11" sqref="A11"/>
    </sheetView>
  </sheetViews>
  <sheetFormatPr defaultColWidth="9.140625" defaultRowHeight="15"/>
  <cols>
    <col min="1" max="1" width="66.5703125" customWidth="1"/>
    <col min="2" max="2" width="29.140625" bestFit="1" customWidth="1"/>
    <col min="3" max="3" width="24" bestFit="1" customWidth="1"/>
    <col min="4" max="4" width="22.28515625" bestFit="1" customWidth="1"/>
    <col min="5" max="5" width="12.140625" bestFit="1" customWidth="1"/>
    <col min="6" max="6" width="41.28515625" bestFit="1" customWidth="1"/>
    <col min="7" max="7" width="14" bestFit="1" customWidth="1"/>
    <col min="8" max="8" width="22.5703125" bestFit="1" customWidth="1"/>
    <col min="9" max="9" width="16.140625" bestFit="1" customWidth="1"/>
    <col min="10" max="10" width="14.7109375" bestFit="1" customWidth="1"/>
    <col min="11" max="11" width="15.85546875" bestFit="1" customWidth="1"/>
    <col min="12" max="12" width="23.140625" bestFit="1" customWidth="1"/>
    <col min="13" max="13" width="24.140625" bestFit="1" customWidth="1"/>
    <col min="14" max="14" width="23.85546875" bestFit="1" customWidth="1"/>
    <col min="15" max="15" width="23.28515625" bestFit="1" customWidth="1"/>
    <col min="16" max="16" width="14.140625" bestFit="1" customWidth="1"/>
    <col min="17" max="17" width="20.85546875" bestFit="1" customWidth="1"/>
    <col min="18" max="18" width="11.42578125" bestFit="1" customWidth="1"/>
    <col min="19" max="19" width="22.5703125" bestFit="1" customWidth="1"/>
    <col min="20" max="20" width="23.140625" bestFit="1" customWidth="1"/>
    <col min="21" max="21" width="19.5703125" bestFit="1" customWidth="1"/>
    <col min="22" max="22" width="15.28515625" bestFit="1" customWidth="1"/>
  </cols>
  <sheetData>
    <row r="3" spans="1:22">
      <c r="A3" s="42" t="s">
        <v>7204</v>
      </c>
      <c r="B3" t="s">
        <v>7205</v>
      </c>
      <c r="C3" t="s">
        <v>7206</v>
      </c>
      <c r="D3" t="s">
        <v>7207</v>
      </c>
      <c r="E3" t="s">
        <v>7208</v>
      </c>
      <c r="F3" t="s">
        <v>7209</v>
      </c>
      <c r="G3" t="s">
        <v>7210</v>
      </c>
      <c r="H3" t="s">
        <v>7211</v>
      </c>
      <c r="I3" t="s">
        <v>7212</v>
      </c>
      <c r="J3" t="s">
        <v>7213</v>
      </c>
      <c r="K3" t="s">
        <v>7214</v>
      </c>
      <c r="L3" t="s">
        <v>7215</v>
      </c>
      <c r="M3" t="s">
        <v>7216</v>
      </c>
      <c r="N3" t="s">
        <v>7217</v>
      </c>
      <c r="O3" t="s">
        <v>7218</v>
      </c>
      <c r="P3" t="s">
        <v>7219</v>
      </c>
      <c r="Q3" t="s">
        <v>7220</v>
      </c>
      <c r="R3" t="s">
        <v>7221</v>
      </c>
      <c r="S3" t="s">
        <v>7222</v>
      </c>
      <c r="T3" t="s">
        <v>7223</v>
      </c>
      <c r="U3" t="s">
        <v>7224</v>
      </c>
      <c r="V3" t="s">
        <v>7225</v>
      </c>
    </row>
    <row r="4" spans="1:22">
      <c r="A4" s="39" t="s">
        <v>2753</v>
      </c>
      <c r="B4">
        <v>6</v>
      </c>
      <c r="C4">
        <v>353</v>
      </c>
      <c r="D4">
        <v>26</v>
      </c>
      <c r="E4">
        <v>7</v>
      </c>
      <c r="F4">
        <v>56</v>
      </c>
      <c r="G4">
        <v>68</v>
      </c>
      <c r="H4">
        <v>10</v>
      </c>
      <c r="I4">
        <v>23</v>
      </c>
      <c r="J4">
        <v>7</v>
      </c>
      <c r="K4">
        <v>19</v>
      </c>
      <c r="L4">
        <v>353</v>
      </c>
      <c r="M4">
        <v>353</v>
      </c>
      <c r="N4">
        <v>353</v>
      </c>
      <c r="O4">
        <v>47</v>
      </c>
      <c r="P4">
        <v>353</v>
      </c>
      <c r="Q4">
        <v>14</v>
      </c>
      <c r="R4">
        <v>353</v>
      </c>
      <c r="S4">
        <v>353</v>
      </c>
      <c r="T4">
        <v>23</v>
      </c>
      <c r="U4">
        <v>18</v>
      </c>
      <c r="V4">
        <v>55</v>
      </c>
    </row>
    <row r="5" spans="1:22">
      <c r="A5" s="39" t="s">
        <v>2771</v>
      </c>
      <c r="B5">
        <v>1</v>
      </c>
      <c r="C5">
        <v>615</v>
      </c>
      <c r="D5">
        <v>41</v>
      </c>
      <c r="E5">
        <v>7</v>
      </c>
      <c r="F5">
        <v>93</v>
      </c>
      <c r="G5">
        <v>113</v>
      </c>
      <c r="H5">
        <v>14</v>
      </c>
      <c r="I5">
        <v>34</v>
      </c>
      <c r="J5">
        <v>7</v>
      </c>
      <c r="K5">
        <v>28</v>
      </c>
      <c r="L5">
        <v>615</v>
      </c>
      <c r="M5">
        <v>615</v>
      </c>
      <c r="N5">
        <v>615</v>
      </c>
      <c r="O5">
        <v>78</v>
      </c>
      <c r="P5">
        <v>615</v>
      </c>
      <c r="Q5">
        <v>21</v>
      </c>
      <c r="R5">
        <v>615</v>
      </c>
      <c r="S5">
        <v>615</v>
      </c>
      <c r="T5">
        <v>34</v>
      </c>
      <c r="U5">
        <v>25</v>
      </c>
      <c r="V5">
        <v>89</v>
      </c>
    </row>
    <row r="6" spans="1:22">
      <c r="A6" s="39" t="s">
        <v>2792</v>
      </c>
      <c r="B6">
        <v>1</v>
      </c>
      <c r="C6">
        <v>287</v>
      </c>
      <c r="D6">
        <v>19</v>
      </c>
      <c r="E6">
        <v>4</v>
      </c>
      <c r="F6">
        <v>44</v>
      </c>
      <c r="G6">
        <v>53</v>
      </c>
      <c r="H6">
        <v>7</v>
      </c>
      <c r="I6">
        <v>16</v>
      </c>
      <c r="J6">
        <v>4</v>
      </c>
      <c r="K6">
        <v>13</v>
      </c>
      <c r="L6">
        <v>287</v>
      </c>
      <c r="M6">
        <v>287</v>
      </c>
      <c r="N6">
        <v>287</v>
      </c>
      <c r="O6">
        <v>37</v>
      </c>
      <c r="P6">
        <v>287</v>
      </c>
      <c r="Q6">
        <v>10</v>
      </c>
      <c r="R6">
        <v>287</v>
      </c>
      <c r="S6">
        <v>287</v>
      </c>
      <c r="T6">
        <v>16</v>
      </c>
      <c r="U6">
        <v>12</v>
      </c>
      <c r="V6">
        <v>42</v>
      </c>
    </row>
    <row r="7" spans="1:22">
      <c r="A7" s="39" t="s">
        <v>2802</v>
      </c>
      <c r="B7">
        <v>1</v>
      </c>
      <c r="C7">
        <v>225</v>
      </c>
      <c r="D7">
        <v>15</v>
      </c>
      <c r="E7">
        <v>3</v>
      </c>
      <c r="F7">
        <v>35</v>
      </c>
      <c r="G7">
        <v>42</v>
      </c>
      <c r="H7">
        <v>5</v>
      </c>
      <c r="I7">
        <v>13</v>
      </c>
      <c r="J7">
        <v>3</v>
      </c>
      <c r="K7">
        <v>10</v>
      </c>
      <c r="L7">
        <v>225</v>
      </c>
      <c r="M7">
        <v>225</v>
      </c>
      <c r="N7">
        <v>225</v>
      </c>
      <c r="O7">
        <v>29</v>
      </c>
      <c r="P7">
        <v>225</v>
      </c>
      <c r="Q7">
        <v>8</v>
      </c>
      <c r="R7">
        <v>225</v>
      </c>
      <c r="S7">
        <v>225</v>
      </c>
      <c r="T7">
        <v>13</v>
      </c>
      <c r="U7">
        <v>9</v>
      </c>
      <c r="V7">
        <v>33</v>
      </c>
    </row>
    <row r="8" spans="1:22">
      <c r="A8" s="39" t="s">
        <v>2813</v>
      </c>
      <c r="B8">
        <v>4</v>
      </c>
      <c r="C8">
        <v>203</v>
      </c>
      <c r="D8">
        <v>15</v>
      </c>
      <c r="E8">
        <v>5</v>
      </c>
      <c r="F8">
        <v>33</v>
      </c>
      <c r="G8">
        <v>39</v>
      </c>
      <c r="H8">
        <v>6</v>
      </c>
      <c r="I8">
        <v>13</v>
      </c>
      <c r="J8">
        <v>5</v>
      </c>
      <c r="K8">
        <v>11</v>
      </c>
      <c r="L8">
        <v>203</v>
      </c>
      <c r="M8">
        <v>203</v>
      </c>
      <c r="N8">
        <v>203</v>
      </c>
      <c r="O8">
        <v>28</v>
      </c>
      <c r="P8">
        <v>203</v>
      </c>
      <c r="Q8">
        <v>9</v>
      </c>
      <c r="R8">
        <v>203</v>
      </c>
      <c r="S8">
        <v>203</v>
      </c>
      <c r="T8">
        <v>13</v>
      </c>
      <c r="U8">
        <v>11</v>
      </c>
      <c r="V8">
        <v>30</v>
      </c>
    </row>
    <row r="9" spans="1:22">
      <c r="A9" s="39" t="s">
        <v>1113</v>
      </c>
      <c r="B9">
        <v>11</v>
      </c>
      <c r="C9">
        <v>274</v>
      </c>
      <c r="D9">
        <v>23</v>
      </c>
      <c r="E9">
        <v>12</v>
      </c>
      <c r="F9">
        <v>46</v>
      </c>
      <c r="G9">
        <v>57</v>
      </c>
      <c r="H9">
        <v>13</v>
      </c>
      <c r="I9">
        <v>21</v>
      </c>
      <c r="J9">
        <v>12</v>
      </c>
      <c r="K9">
        <v>19</v>
      </c>
      <c r="L9">
        <v>274</v>
      </c>
      <c r="M9">
        <v>274</v>
      </c>
      <c r="N9">
        <v>274</v>
      </c>
      <c r="O9">
        <v>41</v>
      </c>
      <c r="P9">
        <v>274</v>
      </c>
      <c r="Q9">
        <v>16</v>
      </c>
      <c r="R9">
        <v>274</v>
      </c>
      <c r="S9">
        <v>274</v>
      </c>
      <c r="T9">
        <v>21</v>
      </c>
      <c r="U9">
        <v>17</v>
      </c>
      <c r="V9">
        <v>45</v>
      </c>
    </row>
    <row r="10" spans="1:22">
      <c r="A10" s="39" t="s">
        <v>2825</v>
      </c>
      <c r="B10">
        <v>3</v>
      </c>
      <c r="C10">
        <v>150</v>
      </c>
      <c r="D10">
        <v>11</v>
      </c>
      <c r="E10">
        <v>4</v>
      </c>
      <c r="F10">
        <v>25</v>
      </c>
      <c r="G10">
        <v>29</v>
      </c>
      <c r="H10">
        <v>5</v>
      </c>
      <c r="I10">
        <v>9</v>
      </c>
      <c r="J10">
        <v>4</v>
      </c>
      <c r="K10">
        <v>8</v>
      </c>
      <c r="L10">
        <v>150</v>
      </c>
      <c r="M10">
        <v>150</v>
      </c>
      <c r="N10">
        <v>150</v>
      </c>
      <c r="O10">
        <v>20</v>
      </c>
      <c r="P10">
        <v>150</v>
      </c>
      <c r="Q10">
        <v>7</v>
      </c>
      <c r="R10">
        <v>150</v>
      </c>
      <c r="S10">
        <v>150</v>
      </c>
      <c r="T10">
        <v>9</v>
      </c>
      <c r="U10">
        <v>7</v>
      </c>
      <c r="V10">
        <v>24</v>
      </c>
    </row>
    <row r="11" spans="1:22">
      <c r="A11" s="39" t="s">
        <v>1136</v>
      </c>
      <c r="B11">
        <v>1</v>
      </c>
      <c r="C11">
        <v>297</v>
      </c>
      <c r="D11">
        <v>20</v>
      </c>
      <c r="E11">
        <v>4</v>
      </c>
      <c r="F11">
        <v>45</v>
      </c>
      <c r="G11">
        <v>55</v>
      </c>
      <c r="H11">
        <v>7</v>
      </c>
      <c r="I11">
        <v>17</v>
      </c>
      <c r="J11">
        <v>4</v>
      </c>
      <c r="K11">
        <v>14</v>
      </c>
      <c r="L11">
        <v>297</v>
      </c>
      <c r="M11">
        <v>297</v>
      </c>
      <c r="N11">
        <v>297</v>
      </c>
      <c r="O11">
        <v>38</v>
      </c>
      <c r="P11">
        <v>297</v>
      </c>
      <c r="Q11">
        <v>10</v>
      </c>
      <c r="R11">
        <v>297</v>
      </c>
      <c r="S11">
        <v>297</v>
      </c>
      <c r="T11">
        <v>17</v>
      </c>
      <c r="U11">
        <v>12</v>
      </c>
      <c r="V11">
        <v>43</v>
      </c>
    </row>
    <row r="12" spans="1:22">
      <c r="A12" s="39" t="s">
        <v>2834</v>
      </c>
      <c r="B12">
        <v>9</v>
      </c>
      <c r="C12">
        <v>222</v>
      </c>
      <c r="D12">
        <v>18</v>
      </c>
      <c r="E12">
        <v>10</v>
      </c>
      <c r="F12">
        <v>38</v>
      </c>
      <c r="G12">
        <v>44</v>
      </c>
      <c r="H12">
        <v>11</v>
      </c>
      <c r="I12">
        <v>16</v>
      </c>
      <c r="J12">
        <v>10</v>
      </c>
      <c r="K12">
        <v>14</v>
      </c>
      <c r="L12">
        <v>222</v>
      </c>
      <c r="M12">
        <v>222</v>
      </c>
      <c r="N12">
        <v>222</v>
      </c>
      <c r="O12">
        <v>33</v>
      </c>
      <c r="P12">
        <v>222</v>
      </c>
      <c r="Q12">
        <v>13</v>
      </c>
      <c r="R12">
        <v>222</v>
      </c>
      <c r="S12">
        <v>222</v>
      </c>
      <c r="T12">
        <v>16</v>
      </c>
      <c r="U12">
        <v>14</v>
      </c>
      <c r="V12">
        <v>37</v>
      </c>
    </row>
    <row r="13" spans="1:22">
      <c r="A13" s="39" t="s">
        <v>1159</v>
      </c>
      <c r="B13">
        <v>1</v>
      </c>
      <c r="C13">
        <v>267</v>
      </c>
      <c r="D13">
        <v>18</v>
      </c>
      <c r="E13">
        <v>3</v>
      </c>
      <c r="F13">
        <v>41</v>
      </c>
      <c r="G13">
        <v>49</v>
      </c>
      <c r="H13">
        <v>6</v>
      </c>
      <c r="I13">
        <v>15</v>
      </c>
      <c r="J13">
        <v>3</v>
      </c>
      <c r="K13">
        <v>12</v>
      </c>
      <c r="L13">
        <v>267</v>
      </c>
      <c r="M13">
        <v>267</v>
      </c>
      <c r="N13">
        <v>267</v>
      </c>
      <c r="O13">
        <v>34</v>
      </c>
      <c r="P13">
        <v>267</v>
      </c>
      <c r="Q13">
        <v>9</v>
      </c>
      <c r="R13">
        <v>267</v>
      </c>
      <c r="S13">
        <v>267</v>
      </c>
      <c r="T13">
        <v>15</v>
      </c>
      <c r="U13">
        <v>11</v>
      </c>
      <c r="V13">
        <v>39</v>
      </c>
    </row>
    <row r="14" spans="1:22">
      <c r="A14" s="39" t="s">
        <v>2843</v>
      </c>
      <c r="B14">
        <v>1</v>
      </c>
      <c r="C14">
        <v>172</v>
      </c>
      <c r="D14">
        <v>12</v>
      </c>
      <c r="E14">
        <v>2</v>
      </c>
      <c r="F14">
        <v>27</v>
      </c>
      <c r="G14">
        <v>32</v>
      </c>
      <c r="H14">
        <v>4</v>
      </c>
      <c r="I14">
        <v>10</v>
      </c>
      <c r="J14">
        <v>2</v>
      </c>
      <c r="K14">
        <v>8</v>
      </c>
      <c r="L14">
        <v>172</v>
      </c>
      <c r="M14">
        <v>172</v>
      </c>
      <c r="N14">
        <v>172</v>
      </c>
      <c r="O14">
        <v>22</v>
      </c>
      <c r="P14">
        <v>172</v>
      </c>
      <c r="Q14">
        <v>6</v>
      </c>
      <c r="R14">
        <v>172</v>
      </c>
      <c r="S14">
        <v>172</v>
      </c>
      <c r="T14">
        <v>10</v>
      </c>
      <c r="U14">
        <v>7</v>
      </c>
      <c r="V14">
        <v>25</v>
      </c>
    </row>
    <row r="15" spans="1:22">
      <c r="A15" s="39" t="s">
        <v>2858</v>
      </c>
      <c r="B15">
        <v>2</v>
      </c>
      <c r="C15">
        <v>208</v>
      </c>
      <c r="D15">
        <v>15</v>
      </c>
      <c r="E15">
        <v>3</v>
      </c>
      <c r="F15">
        <v>32</v>
      </c>
      <c r="G15">
        <v>40</v>
      </c>
      <c r="H15">
        <v>5</v>
      </c>
      <c r="I15">
        <v>12</v>
      </c>
      <c r="J15">
        <v>3</v>
      </c>
      <c r="K15">
        <v>10</v>
      </c>
      <c r="L15">
        <v>208</v>
      </c>
      <c r="M15">
        <v>208</v>
      </c>
      <c r="N15">
        <v>208</v>
      </c>
      <c r="O15">
        <v>27</v>
      </c>
      <c r="P15">
        <v>208</v>
      </c>
      <c r="Q15">
        <v>8</v>
      </c>
      <c r="R15">
        <v>208</v>
      </c>
      <c r="S15">
        <v>208</v>
      </c>
      <c r="T15">
        <v>12</v>
      </c>
      <c r="U15">
        <v>9</v>
      </c>
      <c r="V15">
        <v>31</v>
      </c>
    </row>
    <row r="16" spans="1:22">
      <c r="A16" s="39" t="s">
        <v>2868</v>
      </c>
      <c r="B16">
        <v>4</v>
      </c>
      <c r="C16">
        <v>572</v>
      </c>
      <c r="D16">
        <v>39</v>
      </c>
      <c r="E16">
        <v>8</v>
      </c>
      <c r="F16">
        <v>89</v>
      </c>
      <c r="G16">
        <v>106</v>
      </c>
      <c r="H16">
        <v>15</v>
      </c>
      <c r="I16">
        <v>34</v>
      </c>
      <c r="J16">
        <v>8</v>
      </c>
      <c r="K16">
        <v>27</v>
      </c>
      <c r="L16">
        <v>572</v>
      </c>
      <c r="M16">
        <v>572</v>
      </c>
      <c r="N16">
        <v>572</v>
      </c>
      <c r="O16">
        <v>73</v>
      </c>
      <c r="P16">
        <v>572</v>
      </c>
      <c r="Q16">
        <v>20</v>
      </c>
      <c r="R16">
        <v>572</v>
      </c>
      <c r="S16">
        <v>572</v>
      </c>
      <c r="T16">
        <v>34</v>
      </c>
      <c r="U16">
        <v>23</v>
      </c>
      <c r="V16">
        <v>84</v>
      </c>
    </row>
    <row r="17" spans="1:22">
      <c r="A17" s="39" t="s">
        <v>1179</v>
      </c>
      <c r="B17">
        <v>1</v>
      </c>
      <c r="C17">
        <v>364</v>
      </c>
      <c r="D17">
        <v>25</v>
      </c>
      <c r="E17">
        <v>5</v>
      </c>
      <c r="F17">
        <v>56</v>
      </c>
      <c r="G17">
        <v>67</v>
      </c>
      <c r="H17">
        <v>9</v>
      </c>
      <c r="I17">
        <v>21</v>
      </c>
      <c r="J17">
        <v>5</v>
      </c>
      <c r="K17">
        <v>17</v>
      </c>
      <c r="L17">
        <v>364</v>
      </c>
      <c r="M17">
        <v>364</v>
      </c>
      <c r="N17">
        <v>364</v>
      </c>
      <c r="O17">
        <v>46</v>
      </c>
      <c r="P17">
        <v>364</v>
      </c>
      <c r="Q17">
        <v>13</v>
      </c>
      <c r="R17">
        <v>364</v>
      </c>
      <c r="S17">
        <v>364</v>
      </c>
      <c r="T17">
        <v>21</v>
      </c>
      <c r="U17">
        <v>15</v>
      </c>
      <c r="V17">
        <v>53</v>
      </c>
    </row>
    <row r="18" spans="1:22">
      <c r="A18" s="39" t="s">
        <v>2887</v>
      </c>
      <c r="B18">
        <v>4</v>
      </c>
      <c r="C18">
        <v>207</v>
      </c>
      <c r="D18">
        <v>16</v>
      </c>
      <c r="E18">
        <v>5</v>
      </c>
      <c r="F18">
        <v>34</v>
      </c>
      <c r="G18">
        <v>40</v>
      </c>
      <c r="H18">
        <v>7</v>
      </c>
      <c r="I18">
        <v>14</v>
      </c>
      <c r="J18">
        <v>5</v>
      </c>
      <c r="K18">
        <v>11</v>
      </c>
      <c r="L18">
        <v>207</v>
      </c>
      <c r="M18">
        <v>207</v>
      </c>
      <c r="N18">
        <v>207</v>
      </c>
      <c r="O18">
        <v>29</v>
      </c>
      <c r="P18">
        <v>207</v>
      </c>
      <c r="Q18">
        <v>9</v>
      </c>
      <c r="R18">
        <v>207</v>
      </c>
      <c r="S18">
        <v>207</v>
      </c>
      <c r="T18">
        <v>14</v>
      </c>
      <c r="U18">
        <v>10</v>
      </c>
      <c r="V18">
        <v>32</v>
      </c>
    </row>
    <row r="19" spans="1:22">
      <c r="A19" s="39" t="s">
        <v>3911</v>
      </c>
      <c r="B19">
        <v>4</v>
      </c>
      <c r="C19">
        <v>428</v>
      </c>
      <c r="D19">
        <v>30</v>
      </c>
      <c r="E19">
        <v>6</v>
      </c>
      <c r="F19">
        <v>67</v>
      </c>
      <c r="G19">
        <v>81</v>
      </c>
      <c r="H19">
        <v>10</v>
      </c>
      <c r="I19">
        <v>25</v>
      </c>
      <c r="J19">
        <v>6</v>
      </c>
      <c r="K19">
        <v>20</v>
      </c>
      <c r="L19">
        <v>428</v>
      </c>
      <c r="M19">
        <v>428</v>
      </c>
      <c r="N19">
        <v>428</v>
      </c>
      <c r="O19">
        <v>56</v>
      </c>
      <c r="P19">
        <v>428</v>
      </c>
      <c r="Q19">
        <v>16</v>
      </c>
      <c r="R19">
        <v>428</v>
      </c>
      <c r="S19">
        <v>428</v>
      </c>
      <c r="T19">
        <v>25</v>
      </c>
      <c r="U19">
        <v>19</v>
      </c>
      <c r="V19">
        <v>64</v>
      </c>
    </row>
    <row r="20" spans="1:22">
      <c r="A20" s="39" t="s">
        <v>2899</v>
      </c>
      <c r="B20">
        <v>2</v>
      </c>
      <c r="C20">
        <v>236</v>
      </c>
      <c r="D20">
        <v>16</v>
      </c>
      <c r="E20">
        <v>4</v>
      </c>
      <c r="F20">
        <v>37</v>
      </c>
      <c r="G20">
        <v>44</v>
      </c>
      <c r="H20">
        <v>6</v>
      </c>
      <c r="I20">
        <v>14</v>
      </c>
      <c r="J20">
        <v>4</v>
      </c>
      <c r="K20">
        <v>11</v>
      </c>
      <c r="L20">
        <v>236</v>
      </c>
      <c r="M20">
        <v>236</v>
      </c>
      <c r="N20">
        <v>236</v>
      </c>
      <c r="O20">
        <v>31</v>
      </c>
      <c r="P20">
        <v>236</v>
      </c>
      <c r="Q20">
        <v>9</v>
      </c>
      <c r="R20">
        <v>236</v>
      </c>
      <c r="S20">
        <v>236</v>
      </c>
      <c r="T20">
        <v>14</v>
      </c>
      <c r="U20">
        <v>10</v>
      </c>
      <c r="V20">
        <v>35</v>
      </c>
    </row>
    <row r="21" spans="1:22">
      <c r="A21" s="39" t="s">
        <v>2909</v>
      </c>
      <c r="B21">
        <v>1</v>
      </c>
      <c r="C21">
        <v>354</v>
      </c>
      <c r="D21">
        <v>24</v>
      </c>
      <c r="E21">
        <v>4</v>
      </c>
      <c r="F21">
        <v>54</v>
      </c>
      <c r="G21">
        <v>65</v>
      </c>
      <c r="H21">
        <v>8</v>
      </c>
      <c r="I21">
        <v>20</v>
      </c>
      <c r="J21">
        <v>4</v>
      </c>
      <c r="K21">
        <v>16</v>
      </c>
      <c r="L21">
        <v>354</v>
      </c>
      <c r="M21">
        <v>354</v>
      </c>
      <c r="N21">
        <v>354</v>
      </c>
      <c r="O21">
        <v>45</v>
      </c>
      <c r="P21">
        <v>354</v>
      </c>
      <c r="Q21">
        <v>12</v>
      </c>
      <c r="R21">
        <v>354</v>
      </c>
      <c r="S21">
        <v>354</v>
      </c>
      <c r="T21">
        <v>20</v>
      </c>
      <c r="U21">
        <v>14</v>
      </c>
      <c r="V21">
        <v>51</v>
      </c>
    </row>
    <row r="22" spans="1:22">
      <c r="A22" s="39" t="s">
        <v>2918</v>
      </c>
      <c r="B22">
        <v>5</v>
      </c>
      <c r="C22">
        <v>193</v>
      </c>
      <c r="D22">
        <v>15</v>
      </c>
      <c r="E22">
        <v>5</v>
      </c>
      <c r="F22">
        <v>31</v>
      </c>
      <c r="G22">
        <v>38</v>
      </c>
      <c r="H22">
        <v>7</v>
      </c>
      <c r="I22">
        <v>12</v>
      </c>
      <c r="J22">
        <v>5</v>
      </c>
      <c r="K22">
        <v>11</v>
      </c>
      <c r="L22">
        <v>193</v>
      </c>
      <c r="M22">
        <v>193</v>
      </c>
      <c r="N22">
        <v>193</v>
      </c>
      <c r="O22">
        <v>27</v>
      </c>
      <c r="P22">
        <v>193</v>
      </c>
      <c r="Q22">
        <v>9</v>
      </c>
      <c r="R22">
        <v>193</v>
      </c>
      <c r="S22">
        <v>193</v>
      </c>
      <c r="T22">
        <v>12</v>
      </c>
      <c r="U22">
        <v>11</v>
      </c>
      <c r="V22">
        <v>30</v>
      </c>
    </row>
    <row r="23" spans="1:22">
      <c r="A23" s="39" t="s">
        <v>1197</v>
      </c>
      <c r="B23">
        <v>2</v>
      </c>
      <c r="C23">
        <v>180</v>
      </c>
      <c r="D23">
        <v>13</v>
      </c>
      <c r="E23">
        <v>3</v>
      </c>
      <c r="F23">
        <v>29</v>
      </c>
      <c r="G23">
        <v>34</v>
      </c>
      <c r="H23">
        <v>5</v>
      </c>
      <c r="I23">
        <v>11</v>
      </c>
      <c r="J23">
        <v>3</v>
      </c>
      <c r="K23">
        <v>9</v>
      </c>
      <c r="L23">
        <v>180</v>
      </c>
      <c r="M23">
        <v>180</v>
      </c>
      <c r="N23">
        <v>180</v>
      </c>
      <c r="O23">
        <v>24</v>
      </c>
      <c r="P23">
        <v>180</v>
      </c>
      <c r="Q23">
        <v>7</v>
      </c>
      <c r="R23">
        <v>180</v>
      </c>
      <c r="S23">
        <v>180</v>
      </c>
      <c r="T23">
        <v>11</v>
      </c>
      <c r="U23">
        <v>8</v>
      </c>
      <c r="V23">
        <v>27</v>
      </c>
    </row>
    <row r="24" spans="1:22">
      <c r="A24" s="39" t="s">
        <v>1216</v>
      </c>
      <c r="B24">
        <v>2</v>
      </c>
      <c r="C24">
        <v>232</v>
      </c>
      <c r="D24">
        <v>16</v>
      </c>
      <c r="E24">
        <v>4</v>
      </c>
      <c r="F24">
        <v>36</v>
      </c>
      <c r="G24">
        <v>44</v>
      </c>
      <c r="H24">
        <v>6</v>
      </c>
      <c r="I24">
        <v>14</v>
      </c>
      <c r="J24">
        <v>4</v>
      </c>
      <c r="K24">
        <v>11</v>
      </c>
      <c r="L24">
        <v>232</v>
      </c>
      <c r="M24">
        <v>232</v>
      </c>
      <c r="N24">
        <v>232</v>
      </c>
      <c r="O24">
        <v>31</v>
      </c>
      <c r="P24">
        <v>232</v>
      </c>
      <c r="Q24">
        <v>9</v>
      </c>
      <c r="R24">
        <v>232</v>
      </c>
      <c r="S24">
        <v>232</v>
      </c>
      <c r="T24">
        <v>14</v>
      </c>
      <c r="U24">
        <v>10</v>
      </c>
      <c r="V24">
        <v>34</v>
      </c>
    </row>
    <row r="25" spans="1:22">
      <c r="A25" s="39" t="s">
        <v>2929</v>
      </c>
      <c r="B25">
        <v>1</v>
      </c>
      <c r="C25">
        <v>215</v>
      </c>
      <c r="D25">
        <v>15</v>
      </c>
      <c r="E25">
        <v>3</v>
      </c>
      <c r="F25">
        <v>33</v>
      </c>
      <c r="G25">
        <v>40</v>
      </c>
      <c r="H25">
        <v>5</v>
      </c>
      <c r="I25">
        <v>12</v>
      </c>
      <c r="J25">
        <v>3</v>
      </c>
      <c r="K25">
        <v>10</v>
      </c>
      <c r="L25">
        <v>215</v>
      </c>
      <c r="M25">
        <v>215</v>
      </c>
      <c r="N25">
        <v>215</v>
      </c>
      <c r="O25">
        <v>28</v>
      </c>
      <c r="P25">
        <v>215</v>
      </c>
      <c r="Q25">
        <v>8</v>
      </c>
      <c r="R25">
        <v>215</v>
      </c>
      <c r="S25">
        <v>215</v>
      </c>
      <c r="T25">
        <v>12</v>
      </c>
      <c r="U25">
        <v>9</v>
      </c>
      <c r="V25">
        <v>31</v>
      </c>
    </row>
    <row r="26" spans="1:22">
      <c r="A26" s="39" t="s">
        <v>2938</v>
      </c>
      <c r="B26">
        <v>1</v>
      </c>
      <c r="C26">
        <v>271</v>
      </c>
      <c r="D26">
        <v>18</v>
      </c>
      <c r="E26">
        <v>3</v>
      </c>
      <c r="F26">
        <v>41</v>
      </c>
      <c r="G26">
        <v>50</v>
      </c>
      <c r="H26">
        <v>6</v>
      </c>
      <c r="I26">
        <v>15</v>
      </c>
      <c r="J26">
        <v>3</v>
      </c>
      <c r="K26">
        <v>12</v>
      </c>
      <c r="L26">
        <v>271</v>
      </c>
      <c r="M26">
        <v>271</v>
      </c>
      <c r="N26">
        <v>271</v>
      </c>
      <c r="O26">
        <v>35</v>
      </c>
      <c r="P26">
        <v>271</v>
      </c>
      <c r="Q26">
        <v>9</v>
      </c>
      <c r="R26">
        <v>271</v>
      </c>
      <c r="S26">
        <v>271</v>
      </c>
      <c r="T26">
        <v>15</v>
      </c>
      <c r="U26">
        <v>11</v>
      </c>
      <c r="V26">
        <v>39</v>
      </c>
    </row>
    <row r="27" spans="1:22">
      <c r="A27" s="39" t="s">
        <v>2949</v>
      </c>
      <c r="B27">
        <v>1</v>
      </c>
      <c r="C27">
        <v>215</v>
      </c>
      <c r="D27">
        <v>15</v>
      </c>
      <c r="E27">
        <v>3</v>
      </c>
      <c r="F27">
        <v>33</v>
      </c>
      <c r="G27">
        <v>40</v>
      </c>
      <c r="H27">
        <v>5</v>
      </c>
      <c r="I27">
        <v>12</v>
      </c>
      <c r="J27">
        <v>3</v>
      </c>
      <c r="K27">
        <v>10</v>
      </c>
      <c r="L27">
        <v>215</v>
      </c>
      <c r="M27">
        <v>215</v>
      </c>
      <c r="N27">
        <v>215</v>
      </c>
      <c r="O27">
        <v>28</v>
      </c>
      <c r="P27">
        <v>215</v>
      </c>
      <c r="Q27">
        <v>8</v>
      </c>
      <c r="R27">
        <v>215</v>
      </c>
      <c r="S27">
        <v>215</v>
      </c>
      <c r="T27">
        <v>12</v>
      </c>
      <c r="U27">
        <v>9</v>
      </c>
      <c r="V27">
        <v>31</v>
      </c>
    </row>
    <row r="28" spans="1:22">
      <c r="A28" s="39" t="s">
        <v>2950</v>
      </c>
      <c r="B28">
        <v>4</v>
      </c>
      <c r="C28">
        <v>315</v>
      </c>
      <c r="D28">
        <v>23</v>
      </c>
      <c r="E28">
        <v>6</v>
      </c>
      <c r="F28">
        <v>49</v>
      </c>
      <c r="G28">
        <v>60</v>
      </c>
      <c r="H28">
        <v>9</v>
      </c>
      <c r="I28">
        <v>19</v>
      </c>
      <c r="J28">
        <v>6</v>
      </c>
      <c r="K28">
        <v>16</v>
      </c>
      <c r="L28">
        <v>315</v>
      </c>
      <c r="M28">
        <v>315</v>
      </c>
      <c r="N28">
        <v>315</v>
      </c>
      <c r="O28">
        <v>41</v>
      </c>
      <c r="P28">
        <v>315</v>
      </c>
      <c r="Q28">
        <v>12</v>
      </c>
      <c r="R28">
        <v>315</v>
      </c>
      <c r="S28">
        <v>315</v>
      </c>
      <c r="T28">
        <v>19</v>
      </c>
      <c r="U28">
        <v>13</v>
      </c>
      <c r="V28">
        <v>48</v>
      </c>
    </row>
    <row r="29" spans="1:22">
      <c r="A29" s="39" t="s">
        <v>2962</v>
      </c>
      <c r="B29">
        <v>8</v>
      </c>
      <c r="C29">
        <v>249</v>
      </c>
      <c r="D29">
        <v>21</v>
      </c>
      <c r="E29">
        <v>8</v>
      </c>
      <c r="F29">
        <v>43</v>
      </c>
      <c r="G29">
        <v>48</v>
      </c>
      <c r="H29">
        <v>10</v>
      </c>
      <c r="I29">
        <v>17</v>
      </c>
      <c r="J29">
        <v>8</v>
      </c>
      <c r="K29">
        <v>13</v>
      </c>
      <c r="L29">
        <v>249</v>
      </c>
      <c r="M29">
        <v>249</v>
      </c>
      <c r="N29">
        <v>249</v>
      </c>
      <c r="O29">
        <v>36</v>
      </c>
      <c r="P29">
        <v>249</v>
      </c>
      <c r="Q29">
        <v>12</v>
      </c>
      <c r="R29">
        <v>249</v>
      </c>
      <c r="S29">
        <v>249</v>
      </c>
      <c r="T29">
        <v>17</v>
      </c>
      <c r="U29">
        <v>13</v>
      </c>
      <c r="V29">
        <v>42</v>
      </c>
    </row>
    <row r="30" spans="1:22">
      <c r="A30" s="39" t="s">
        <v>2974</v>
      </c>
      <c r="B30">
        <v>4</v>
      </c>
      <c r="C30">
        <v>229</v>
      </c>
      <c r="D30">
        <v>17</v>
      </c>
      <c r="E30">
        <v>4</v>
      </c>
      <c r="F30">
        <v>37</v>
      </c>
      <c r="G30">
        <v>44</v>
      </c>
      <c r="H30">
        <v>8</v>
      </c>
      <c r="I30">
        <v>14</v>
      </c>
      <c r="J30">
        <v>4</v>
      </c>
      <c r="K30">
        <v>12</v>
      </c>
      <c r="L30">
        <v>229</v>
      </c>
      <c r="M30">
        <v>229</v>
      </c>
      <c r="N30">
        <v>229</v>
      </c>
      <c r="O30">
        <v>31</v>
      </c>
      <c r="P30">
        <v>229</v>
      </c>
      <c r="Q30">
        <v>9</v>
      </c>
      <c r="R30">
        <v>229</v>
      </c>
      <c r="S30">
        <v>229</v>
      </c>
      <c r="T30">
        <v>14</v>
      </c>
      <c r="U30">
        <v>11</v>
      </c>
      <c r="V30">
        <v>35</v>
      </c>
    </row>
    <row r="31" spans="1:22">
      <c r="A31" s="39" t="s">
        <v>2986</v>
      </c>
      <c r="B31">
        <v>4</v>
      </c>
      <c r="C31">
        <v>238</v>
      </c>
      <c r="D31">
        <v>18</v>
      </c>
      <c r="E31">
        <v>6</v>
      </c>
      <c r="F31">
        <v>37</v>
      </c>
      <c r="G31">
        <v>45</v>
      </c>
      <c r="H31">
        <v>8</v>
      </c>
      <c r="I31">
        <v>15</v>
      </c>
      <c r="J31">
        <v>6</v>
      </c>
      <c r="K31">
        <v>13</v>
      </c>
      <c r="L31">
        <v>238</v>
      </c>
      <c r="M31">
        <v>238</v>
      </c>
      <c r="N31">
        <v>238</v>
      </c>
      <c r="O31">
        <v>32</v>
      </c>
      <c r="P31">
        <v>238</v>
      </c>
      <c r="Q31">
        <v>10</v>
      </c>
      <c r="R31">
        <v>238</v>
      </c>
      <c r="S31">
        <v>238</v>
      </c>
      <c r="T31">
        <v>15</v>
      </c>
      <c r="U31">
        <v>12</v>
      </c>
      <c r="V31">
        <v>36</v>
      </c>
    </row>
    <row r="32" spans="1:22">
      <c r="A32" s="39" t="s">
        <v>2998</v>
      </c>
      <c r="B32">
        <v>9</v>
      </c>
      <c r="C32">
        <v>416</v>
      </c>
      <c r="D32">
        <v>32</v>
      </c>
      <c r="E32">
        <v>11</v>
      </c>
      <c r="F32">
        <v>67</v>
      </c>
      <c r="G32">
        <v>79</v>
      </c>
      <c r="H32">
        <v>13</v>
      </c>
      <c r="I32">
        <v>29</v>
      </c>
      <c r="J32">
        <v>11</v>
      </c>
      <c r="K32">
        <v>21</v>
      </c>
      <c r="L32">
        <v>416</v>
      </c>
      <c r="M32">
        <v>416</v>
      </c>
      <c r="N32">
        <v>416</v>
      </c>
      <c r="O32">
        <v>57</v>
      </c>
      <c r="P32">
        <v>416</v>
      </c>
      <c r="Q32">
        <v>19</v>
      </c>
      <c r="R32">
        <v>416</v>
      </c>
      <c r="S32">
        <v>416</v>
      </c>
      <c r="T32">
        <v>29</v>
      </c>
      <c r="U32">
        <v>20</v>
      </c>
      <c r="V32">
        <v>64</v>
      </c>
    </row>
    <row r="33" spans="1:22">
      <c r="A33" s="39" t="s">
        <v>3018</v>
      </c>
      <c r="B33">
        <v>4</v>
      </c>
      <c r="C33">
        <v>258</v>
      </c>
      <c r="D33">
        <v>19</v>
      </c>
      <c r="E33">
        <v>5</v>
      </c>
      <c r="F33">
        <v>41</v>
      </c>
      <c r="G33">
        <v>49</v>
      </c>
      <c r="H33">
        <v>8</v>
      </c>
      <c r="I33">
        <v>16</v>
      </c>
      <c r="J33">
        <v>5</v>
      </c>
      <c r="K33">
        <v>13</v>
      </c>
      <c r="L33">
        <v>258</v>
      </c>
      <c r="M33">
        <v>258</v>
      </c>
      <c r="N33">
        <v>258</v>
      </c>
      <c r="O33">
        <v>34</v>
      </c>
      <c r="P33">
        <v>258</v>
      </c>
      <c r="Q33">
        <v>11</v>
      </c>
      <c r="R33">
        <v>258</v>
      </c>
      <c r="S33">
        <v>258</v>
      </c>
      <c r="T33">
        <v>16</v>
      </c>
      <c r="U33">
        <v>12</v>
      </c>
      <c r="V33">
        <v>39</v>
      </c>
    </row>
    <row r="34" spans="1:22">
      <c r="A34" s="39" t="s">
        <v>3025</v>
      </c>
      <c r="B34">
        <v>5</v>
      </c>
      <c r="C34">
        <v>310</v>
      </c>
      <c r="D34">
        <v>23</v>
      </c>
      <c r="E34">
        <v>5</v>
      </c>
      <c r="F34">
        <v>50</v>
      </c>
      <c r="G34">
        <v>59</v>
      </c>
      <c r="H34">
        <v>9</v>
      </c>
      <c r="I34">
        <v>19</v>
      </c>
      <c r="J34">
        <v>5</v>
      </c>
      <c r="K34">
        <v>15</v>
      </c>
      <c r="L34">
        <v>310</v>
      </c>
      <c r="M34">
        <v>310</v>
      </c>
      <c r="N34">
        <v>310</v>
      </c>
      <c r="O34">
        <v>42</v>
      </c>
      <c r="P34">
        <v>310</v>
      </c>
      <c r="Q34">
        <v>13</v>
      </c>
      <c r="R34">
        <v>310</v>
      </c>
      <c r="S34">
        <v>310</v>
      </c>
      <c r="T34">
        <v>19</v>
      </c>
      <c r="U34">
        <v>15</v>
      </c>
      <c r="V34">
        <v>47</v>
      </c>
    </row>
    <row r="35" spans="1:22">
      <c r="A35" s="39" t="s">
        <v>3037</v>
      </c>
      <c r="B35">
        <v>2</v>
      </c>
      <c r="C35">
        <v>168</v>
      </c>
      <c r="D35">
        <v>12</v>
      </c>
      <c r="E35">
        <v>3</v>
      </c>
      <c r="F35">
        <v>27</v>
      </c>
      <c r="G35">
        <v>31</v>
      </c>
      <c r="H35">
        <v>5</v>
      </c>
      <c r="I35">
        <v>10</v>
      </c>
      <c r="J35">
        <v>3</v>
      </c>
      <c r="K35">
        <v>8</v>
      </c>
      <c r="L35">
        <v>168</v>
      </c>
      <c r="M35">
        <v>168</v>
      </c>
      <c r="N35">
        <v>168</v>
      </c>
      <c r="O35">
        <v>22</v>
      </c>
      <c r="P35">
        <v>168</v>
      </c>
      <c r="Q35">
        <v>6</v>
      </c>
      <c r="R35">
        <v>168</v>
      </c>
      <c r="S35">
        <v>168</v>
      </c>
      <c r="T35">
        <v>10</v>
      </c>
      <c r="U35">
        <v>8</v>
      </c>
      <c r="V35">
        <v>25</v>
      </c>
    </row>
    <row r="36" spans="1:22">
      <c r="A36" s="39" t="s">
        <v>3047</v>
      </c>
      <c r="B36">
        <v>1</v>
      </c>
      <c r="C36">
        <v>331</v>
      </c>
      <c r="D36">
        <v>22</v>
      </c>
      <c r="E36">
        <v>4</v>
      </c>
      <c r="F36">
        <v>51</v>
      </c>
      <c r="G36">
        <v>61</v>
      </c>
      <c r="H36">
        <v>8</v>
      </c>
      <c r="I36">
        <v>19</v>
      </c>
      <c r="J36">
        <v>4</v>
      </c>
      <c r="K36">
        <v>15</v>
      </c>
      <c r="L36">
        <v>331</v>
      </c>
      <c r="M36">
        <v>331</v>
      </c>
      <c r="N36">
        <v>331</v>
      </c>
      <c r="O36">
        <v>42</v>
      </c>
      <c r="P36">
        <v>331</v>
      </c>
      <c r="Q36">
        <v>11</v>
      </c>
      <c r="R36">
        <v>331</v>
      </c>
      <c r="S36">
        <v>331</v>
      </c>
      <c r="T36">
        <v>19</v>
      </c>
      <c r="U36">
        <v>13</v>
      </c>
      <c r="V36">
        <v>48</v>
      </c>
    </row>
    <row r="37" spans="1:22">
      <c r="A37" s="39" t="s">
        <v>3048</v>
      </c>
      <c r="B37">
        <v>1</v>
      </c>
      <c r="C37">
        <v>155</v>
      </c>
      <c r="D37">
        <v>11</v>
      </c>
      <c r="E37">
        <v>2</v>
      </c>
      <c r="F37">
        <v>24</v>
      </c>
      <c r="G37">
        <v>29</v>
      </c>
      <c r="H37">
        <v>4</v>
      </c>
      <c r="I37">
        <v>9</v>
      </c>
      <c r="J37">
        <v>2</v>
      </c>
      <c r="K37">
        <v>7</v>
      </c>
      <c r="L37">
        <v>155</v>
      </c>
      <c r="M37">
        <v>155</v>
      </c>
      <c r="N37">
        <v>155</v>
      </c>
      <c r="O37">
        <v>20</v>
      </c>
      <c r="P37">
        <v>155</v>
      </c>
      <c r="Q37">
        <v>6</v>
      </c>
      <c r="R37">
        <v>155</v>
      </c>
      <c r="S37">
        <v>155</v>
      </c>
      <c r="T37">
        <v>9</v>
      </c>
      <c r="U37">
        <v>7</v>
      </c>
      <c r="V37">
        <v>23</v>
      </c>
    </row>
    <row r="38" spans="1:22">
      <c r="A38" s="39" t="s">
        <v>3058</v>
      </c>
      <c r="B38">
        <v>2</v>
      </c>
      <c r="C38">
        <v>437</v>
      </c>
      <c r="D38">
        <v>30</v>
      </c>
      <c r="E38">
        <v>6</v>
      </c>
      <c r="F38">
        <v>67</v>
      </c>
      <c r="G38">
        <v>82</v>
      </c>
      <c r="H38">
        <v>11</v>
      </c>
      <c r="I38">
        <v>25</v>
      </c>
      <c r="J38">
        <v>6</v>
      </c>
      <c r="K38">
        <v>20</v>
      </c>
      <c r="L38">
        <v>437</v>
      </c>
      <c r="M38">
        <v>437</v>
      </c>
      <c r="N38">
        <v>437</v>
      </c>
      <c r="O38">
        <v>56</v>
      </c>
      <c r="P38">
        <v>437</v>
      </c>
      <c r="Q38">
        <v>15</v>
      </c>
      <c r="R38">
        <v>437</v>
      </c>
      <c r="S38">
        <v>437</v>
      </c>
      <c r="T38">
        <v>25</v>
      </c>
      <c r="U38">
        <v>18</v>
      </c>
      <c r="V38">
        <v>63</v>
      </c>
    </row>
    <row r="39" spans="1:22">
      <c r="A39" s="39" t="s">
        <v>1233</v>
      </c>
      <c r="B39">
        <v>2</v>
      </c>
      <c r="C39">
        <v>147</v>
      </c>
      <c r="D39">
        <v>11</v>
      </c>
      <c r="E39">
        <v>3</v>
      </c>
      <c r="F39">
        <v>24</v>
      </c>
      <c r="G39">
        <v>28</v>
      </c>
      <c r="H39">
        <v>5</v>
      </c>
      <c r="I39">
        <v>9</v>
      </c>
      <c r="J39">
        <v>3</v>
      </c>
      <c r="K39">
        <v>8</v>
      </c>
      <c r="L39">
        <v>147</v>
      </c>
      <c r="M39">
        <v>147</v>
      </c>
      <c r="N39">
        <v>147</v>
      </c>
      <c r="O39">
        <v>19</v>
      </c>
      <c r="P39">
        <v>147</v>
      </c>
      <c r="Q39">
        <v>6</v>
      </c>
      <c r="R39">
        <v>147</v>
      </c>
      <c r="S39">
        <v>147</v>
      </c>
      <c r="T39">
        <v>9</v>
      </c>
      <c r="U39">
        <v>7</v>
      </c>
      <c r="V39">
        <v>23</v>
      </c>
    </row>
    <row r="40" spans="1:22">
      <c r="A40" s="39" t="s">
        <v>1254</v>
      </c>
      <c r="B40">
        <v>2</v>
      </c>
      <c r="C40">
        <v>347</v>
      </c>
      <c r="D40">
        <v>24</v>
      </c>
      <c r="E40">
        <v>5</v>
      </c>
      <c r="F40">
        <v>54</v>
      </c>
      <c r="G40">
        <v>65</v>
      </c>
      <c r="H40">
        <v>9</v>
      </c>
      <c r="I40">
        <v>20</v>
      </c>
      <c r="J40">
        <v>5</v>
      </c>
      <c r="K40">
        <v>16</v>
      </c>
      <c r="L40">
        <v>347</v>
      </c>
      <c r="M40">
        <v>347</v>
      </c>
      <c r="N40">
        <v>347</v>
      </c>
      <c r="O40">
        <v>45</v>
      </c>
      <c r="P40">
        <v>347</v>
      </c>
      <c r="Q40">
        <v>13</v>
      </c>
      <c r="R40">
        <v>347</v>
      </c>
      <c r="S40">
        <v>347</v>
      </c>
      <c r="T40">
        <v>20</v>
      </c>
      <c r="U40">
        <v>15</v>
      </c>
      <c r="V40">
        <v>51</v>
      </c>
    </row>
    <row r="41" spans="1:22">
      <c r="A41" s="39" t="s">
        <v>3076</v>
      </c>
      <c r="B41">
        <v>2</v>
      </c>
      <c r="C41">
        <v>182</v>
      </c>
      <c r="D41">
        <v>13</v>
      </c>
      <c r="E41">
        <v>3</v>
      </c>
      <c r="F41">
        <v>28</v>
      </c>
      <c r="G41">
        <v>35</v>
      </c>
      <c r="H41">
        <v>5</v>
      </c>
      <c r="I41">
        <v>11</v>
      </c>
      <c r="J41">
        <v>3</v>
      </c>
      <c r="K41">
        <v>9</v>
      </c>
      <c r="L41">
        <v>182</v>
      </c>
      <c r="M41">
        <v>182</v>
      </c>
      <c r="N41">
        <v>182</v>
      </c>
      <c r="O41">
        <v>24</v>
      </c>
      <c r="P41">
        <v>182</v>
      </c>
      <c r="Q41">
        <v>7</v>
      </c>
      <c r="R41">
        <v>182</v>
      </c>
      <c r="S41">
        <v>182</v>
      </c>
      <c r="T41">
        <v>11</v>
      </c>
      <c r="U41">
        <v>8</v>
      </c>
      <c r="V41">
        <v>27</v>
      </c>
    </row>
    <row r="42" spans="1:22">
      <c r="A42" s="39" t="s">
        <v>3085</v>
      </c>
      <c r="B42">
        <v>1</v>
      </c>
      <c r="C42">
        <v>170</v>
      </c>
      <c r="D42">
        <v>12</v>
      </c>
      <c r="E42">
        <v>2</v>
      </c>
      <c r="F42">
        <v>26</v>
      </c>
      <c r="G42">
        <v>32</v>
      </c>
      <c r="H42">
        <v>4</v>
      </c>
      <c r="I42">
        <v>10</v>
      </c>
      <c r="J42">
        <v>2</v>
      </c>
      <c r="K42">
        <v>8</v>
      </c>
      <c r="L42">
        <v>170</v>
      </c>
      <c r="M42">
        <v>170</v>
      </c>
      <c r="N42">
        <v>170</v>
      </c>
      <c r="O42">
        <v>22</v>
      </c>
      <c r="P42">
        <v>170</v>
      </c>
      <c r="Q42">
        <v>6</v>
      </c>
      <c r="R42">
        <v>170</v>
      </c>
      <c r="S42">
        <v>170</v>
      </c>
      <c r="T42">
        <v>10</v>
      </c>
      <c r="U42">
        <v>7</v>
      </c>
      <c r="V42">
        <v>25</v>
      </c>
    </row>
    <row r="43" spans="1:22">
      <c r="A43" s="39" t="s">
        <v>1274</v>
      </c>
      <c r="B43">
        <v>1</v>
      </c>
      <c r="C43">
        <v>379</v>
      </c>
      <c r="D43">
        <v>26</v>
      </c>
      <c r="E43">
        <v>5</v>
      </c>
      <c r="F43">
        <v>58</v>
      </c>
      <c r="G43">
        <v>70</v>
      </c>
      <c r="H43">
        <v>9</v>
      </c>
      <c r="I43">
        <v>21</v>
      </c>
      <c r="J43">
        <v>5</v>
      </c>
      <c r="K43">
        <v>17</v>
      </c>
      <c r="L43">
        <v>379</v>
      </c>
      <c r="M43">
        <v>379</v>
      </c>
      <c r="N43">
        <v>379</v>
      </c>
      <c r="O43">
        <v>48</v>
      </c>
      <c r="P43">
        <v>379</v>
      </c>
      <c r="Q43">
        <v>13</v>
      </c>
      <c r="R43">
        <v>379</v>
      </c>
      <c r="S43">
        <v>379</v>
      </c>
      <c r="T43">
        <v>21</v>
      </c>
      <c r="U43">
        <v>15</v>
      </c>
      <c r="V43">
        <v>55</v>
      </c>
    </row>
    <row r="44" spans="1:22">
      <c r="A44" s="39" t="s">
        <v>3095</v>
      </c>
      <c r="B44">
        <v>1</v>
      </c>
      <c r="C44">
        <v>290</v>
      </c>
      <c r="D44">
        <v>20</v>
      </c>
      <c r="E44">
        <v>4</v>
      </c>
      <c r="F44">
        <v>44</v>
      </c>
      <c r="G44">
        <v>54</v>
      </c>
      <c r="H44">
        <v>7</v>
      </c>
      <c r="I44">
        <v>16</v>
      </c>
      <c r="J44">
        <v>4</v>
      </c>
      <c r="K44">
        <v>13</v>
      </c>
      <c r="L44">
        <v>290</v>
      </c>
      <c r="M44">
        <v>290</v>
      </c>
      <c r="N44">
        <v>290</v>
      </c>
      <c r="O44">
        <v>37</v>
      </c>
      <c r="P44">
        <v>290</v>
      </c>
      <c r="Q44">
        <v>10</v>
      </c>
      <c r="R44">
        <v>290</v>
      </c>
      <c r="S44">
        <v>290</v>
      </c>
      <c r="T44">
        <v>16</v>
      </c>
      <c r="U44">
        <v>12</v>
      </c>
      <c r="V44">
        <v>42</v>
      </c>
    </row>
    <row r="45" spans="1:22">
      <c r="A45" s="39" t="s">
        <v>3106</v>
      </c>
      <c r="B45">
        <v>1</v>
      </c>
      <c r="C45">
        <v>524</v>
      </c>
      <c r="D45">
        <v>35</v>
      </c>
      <c r="E45">
        <v>6</v>
      </c>
      <c r="F45">
        <v>80</v>
      </c>
      <c r="G45">
        <v>97</v>
      </c>
      <c r="H45">
        <v>12</v>
      </c>
      <c r="I45">
        <v>29</v>
      </c>
      <c r="J45">
        <v>6</v>
      </c>
      <c r="K45">
        <v>24</v>
      </c>
      <c r="L45">
        <v>524</v>
      </c>
      <c r="M45">
        <v>524</v>
      </c>
      <c r="N45">
        <v>524</v>
      </c>
      <c r="O45">
        <v>66</v>
      </c>
      <c r="P45">
        <v>524</v>
      </c>
      <c r="Q45">
        <v>18</v>
      </c>
      <c r="R45">
        <v>524</v>
      </c>
      <c r="S45">
        <v>524</v>
      </c>
      <c r="T45">
        <v>29</v>
      </c>
      <c r="U45">
        <v>21</v>
      </c>
      <c r="V45">
        <v>76</v>
      </c>
    </row>
    <row r="46" spans="1:22">
      <c r="A46" s="39" t="s">
        <v>3124</v>
      </c>
      <c r="B46">
        <v>7</v>
      </c>
      <c r="C46">
        <v>242</v>
      </c>
      <c r="D46">
        <v>19</v>
      </c>
      <c r="E46">
        <v>7</v>
      </c>
      <c r="F46">
        <v>41</v>
      </c>
      <c r="G46">
        <v>49</v>
      </c>
      <c r="H46">
        <v>9</v>
      </c>
      <c r="I46">
        <v>18</v>
      </c>
      <c r="J46">
        <v>7</v>
      </c>
      <c r="K46">
        <v>14</v>
      </c>
      <c r="L46">
        <v>242</v>
      </c>
      <c r="M46">
        <v>242</v>
      </c>
      <c r="N46">
        <v>242</v>
      </c>
      <c r="O46">
        <v>33</v>
      </c>
      <c r="P46">
        <v>242</v>
      </c>
      <c r="Q46">
        <v>11</v>
      </c>
      <c r="R46">
        <v>242</v>
      </c>
      <c r="S46">
        <v>242</v>
      </c>
      <c r="T46">
        <v>18</v>
      </c>
      <c r="U46">
        <v>13</v>
      </c>
      <c r="V46">
        <v>39</v>
      </c>
    </row>
    <row r="47" spans="1:22">
      <c r="A47" s="39" t="s">
        <v>1291</v>
      </c>
      <c r="B47">
        <v>1</v>
      </c>
      <c r="C47">
        <v>158</v>
      </c>
      <c r="D47">
        <v>11</v>
      </c>
      <c r="E47">
        <v>2</v>
      </c>
      <c r="F47">
        <v>24</v>
      </c>
      <c r="G47">
        <v>29</v>
      </c>
      <c r="H47">
        <v>4</v>
      </c>
      <c r="I47">
        <v>9</v>
      </c>
      <c r="J47">
        <v>2</v>
      </c>
      <c r="K47">
        <v>7</v>
      </c>
      <c r="L47">
        <v>158</v>
      </c>
      <c r="M47">
        <v>158</v>
      </c>
      <c r="N47">
        <v>158</v>
      </c>
      <c r="O47">
        <v>20</v>
      </c>
      <c r="P47">
        <v>158</v>
      </c>
      <c r="Q47">
        <v>6</v>
      </c>
      <c r="R47">
        <v>158</v>
      </c>
      <c r="S47">
        <v>158</v>
      </c>
      <c r="T47">
        <v>9</v>
      </c>
      <c r="U47">
        <v>7</v>
      </c>
      <c r="V47">
        <v>23</v>
      </c>
    </row>
    <row r="48" spans="1:22">
      <c r="A48" s="39" t="s">
        <v>3136</v>
      </c>
      <c r="B48">
        <v>5</v>
      </c>
      <c r="C48">
        <v>260</v>
      </c>
      <c r="D48">
        <v>20</v>
      </c>
      <c r="E48">
        <v>6</v>
      </c>
      <c r="F48">
        <v>43</v>
      </c>
      <c r="G48">
        <v>50</v>
      </c>
      <c r="H48">
        <v>9</v>
      </c>
      <c r="I48">
        <v>16</v>
      </c>
      <c r="J48">
        <v>6</v>
      </c>
      <c r="K48">
        <v>14</v>
      </c>
      <c r="L48">
        <v>260</v>
      </c>
      <c r="M48">
        <v>260</v>
      </c>
      <c r="N48">
        <v>260</v>
      </c>
      <c r="O48">
        <v>35</v>
      </c>
      <c r="P48">
        <v>260</v>
      </c>
      <c r="Q48">
        <v>12</v>
      </c>
      <c r="R48">
        <v>260</v>
      </c>
      <c r="S48">
        <v>260</v>
      </c>
      <c r="T48">
        <v>16</v>
      </c>
      <c r="U48">
        <v>12</v>
      </c>
      <c r="V48">
        <v>40</v>
      </c>
    </row>
    <row r="49" spans="1:22">
      <c r="A49" s="39" t="s">
        <v>3147</v>
      </c>
      <c r="B49">
        <v>1</v>
      </c>
      <c r="C49">
        <v>176</v>
      </c>
      <c r="D49">
        <v>12</v>
      </c>
      <c r="E49">
        <v>2</v>
      </c>
      <c r="F49">
        <v>27</v>
      </c>
      <c r="G49">
        <v>33</v>
      </c>
      <c r="H49">
        <v>4</v>
      </c>
      <c r="I49">
        <v>10</v>
      </c>
      <c r="J49">
        <v>2</v>
      </c>
      <c r="K49">
        <v>8</v>
      </c>
      <c r="L49">
        <v>176</v>
      </c>
      <c r="M49">
        <v>176</v>
      </c>
      <c r="N49">
        <v>176</v>
      </c>
      <c r="O49">
        <v>23</v>
      </c>
      <c r="P49">
        <v>176</v>
      </c>
      <c r="Q49">
        <v>6</v>
      </c>
      <c r="R49">
        <v>176</v>
      </c>
      <c r="S49">
        <v>176</v>
      </c>
      <c r="T49">
        <v>10</v>
      </c>
      <c r="U49">
        <v>7</v>
      </c>
      <c r="V49">
        <v>26</v>
      </c>
    </row>
    <row r="50" spans="1:22">
      <c r="A50" s="39" t="s">
        <v>3912</v>
      </c>
      <c r="B50">
        <v>2</v>
      </c>
      <c r="C50">
        <v>441</v>
      </c>
      <c r="D50">
        <v>30</v>
      </c>
      <c r="E50">
        <v>6</v>
      </c>
      <c r="F50">
        <v>67</v>
      </c>
      <c r="G50">
        <v>82</v>
      </c>
      <c r="H50">
        <v>10</v>
      </c>
      <c r="I50">
        <v>25</v>
      </c>
      <c r="J50">
        <v>6</v>
      </c>
      <c r="K50">
        <v>20</v>
      </c>
      <c r="L50">
        <v>441</v>
      </c>
      <c r="M50">
        <v>441</v>
      </c>
      <c r="N50">
        <v>441</v>
      </c>
      <c r="O50">
        <v>57</v>
      </c>
      <c r="P50">
        <v>441</v>
      </c>
      <c r="Q50">
        <v>16</v>
      </c>
      <c r="R50">
        <v>441</v>
      </c>
      <c r="S50">
        <v>441</v>
      </c>
      <c r="T50">
        <v>25</v>
      </c>
      <c r="U50">
        <v>18</v>
      </c>
      <c r="V50">
        <v>65</v>
      </c>
    </row>
    <row r="51" spans="1:22">
      <c r="A51" s="39" t="s">
        <v>1309</v>
      </c>
      <c r="B51">
        <v>1</v>
      </c>
      <c r="C51">
        <v>323</v>
      </c>
      <c r="D51">
        <v>22</v>
      </c>
      <c r="E51">
        <v>4</v>
      </c>
      <c r="F51">
        <v>49</v>
      </c>
      <c r="G51">
        <v>60</v>
      </c>
      <c r="H51">
        <v>8</v>
      </c>
      <c r="I51">
        <v>18</v>
      </c>
      <c r="J51">
        <v>4</v>
      </c>
      <c r="K51">
        <v>15</v>
      </c>
      <c r="L51">
        <v>323</v>
      </c>
      <c r="M51">
        <v>323</v>
      </c>
      <c r="N51">
        <v>323</v>
      </c>
      <c r="O51">
        <v>41</v>
      </c>
      <c r="P51">
        <v>323</v>
      </c>
      <c r="Q51">
        <v>11</v>
      </c>
      <c r="R51">
        <v>323</v>
      </c>
      <c r="S51">
        <v>323</v>
      </c>
      <c r="T51">
        <v>18</v>
      </c>
      <c r="U51">
        <v>13</v>
      </c>
      <c r="V51">
        <v>47</v>
      </c>
    </row>
    <row r="52" spans="1:22">
      <c r="A52" s="39" t="s">
        <v>1331</v>
      </c>
      <c r="B52">
        <v>2</v>
      </c>
      <c r="C52">
        <v>275</v>
      </c>
      <c r="D52">
        <v>19</v>
      </c>
      <c r="E52">
        <v>4</v>
      </c>
      <c r="F52">
        <v>42</v>
      </c>
      <c r="G52">
        <v>51</v>
      </c>
      <c r="H52">
        <v>7</v>
      </c>
      <c r="I52">
        <v>16</v>
      </c>
      <c r="J52">
        <v>4</v>
      </c>
      <c r="K52">
        <v>13</v>
      </c>
      <c r="L52">
        <v>275</v>
      </c>
      <c r="M52">
        <v>275</v>
      </c>
      <c r="N52">
        <v>275</v>
      </c>
      <c r="O52">
        <v>36</v>
      </c>
      <c r="P52">
        <v>275</v>
      </c>
      <c r="Q52">
        <v>10</v>
      </c>
      <c r="R52">
        <v>275</v>
      </c>
      <c r="S52">
        <v>275</v>
      </c>
      <c r="T52">
        <v>16</v>
      </c>
      <c r="U52">
        <v>12</v>
      </c>
      <c r="V52">
        <v>41</v>
      </c>
    </row>
    <row r="53" spans="1:22">
      <c r="A53" s="39" t="s">
        <v>3158</v>
      </c>
      <c r="B53">
        <v>3</v>
      </c>
      <c r="C53">
        <v>387</v>
      </c>
      <c r="D53">
        <v>27</v>
      </c>
      <c r="E53">
        <v>6</v>
      </c>
      <c r="F53">
        <v>60</v>
      </c>
      <c r="G53">
        <v>73</v>
      </c>
      <c r="H53">
        <v>10</v>
      </c>
      <c r="I53">
        <v>22</v>
      </c>
      <c r="J53">
        <v>6</v>
      </c>
      <c r="K53">
        <v>18</v>
      </c>
      <c r="L53">
        <v>387</v>
      </c>
      <c r="M53">
        <v>387</v>
      </c>
      <c r="N53">
        <v>387</v>
      </c>
      <c r="O53">
        <v>51</v>
      </c>
      <c r="P53">
        <v>387</v>
      </c>
      <c r="Q53">
        <v>14</v>
      </c>
      <c r="R53">
        <v>387</v>
      </c>
      <c r="S53">
        <v>387</v>
      </c>
      <c r="T53">
        <v>22</v>
      </c>
      <c r="U53">
        <v>16</v>
      </c>
      <c r="V53">
        <v>57</v>
      </c>
    </row>
    <row r="54" spans="1:22">
      <c r="A54" s="39" t="s">
        <v>3177</v>
      </c>
      <c r="B54">
        <v>2</v>
      </c>
      <c r="C54">
        <v>265</v>
      </c>
      <c r="D54">
        <v>18</v>
      </c>
      <c r="E54">
        <v>4</v>
      </c>
      <c r="F54">
        <v>41</v>
      </c>
      <c r="G54">
        <v>49</v>
      </c>
      <c r="H54">
        <v>6</v>
      </c>
      <c r="I54">
        <v>16</v>
      </c>
      <c r="J54">
        <v>4</v>
      </c>
      <c r="K54">
        <v>12</v>
      </c>
      <c r="L54">
        <v>265</v>
      </c>
      <c r="M54">
        <v>265</v>
      </c>
      <c r="N54">
        <v>265</v>
      </c>
      <c r="O54">
        <v>34</v>
      </c>
      <c r="P54">
        <v>265</v>
      </c>
      <c r="Q54">
        <v>10</v>
      </c>
      <c r="R54">
        <v>265</v>
      </c>
      <c r="S54">
        <v>265</v>
      </c>
      <c r="T54">
        <v>16</v>
      </c>
      <c r="U54">
        <v>12</v>
      </c>
      <c r="V54">
        <v>39</v>
      </c>
    </row>
    <row r="55" spans="1:22">
      <c r="A55" s="39" t="s">
        <v>1348</v>
      </c>
      <c r="B55">
        <v>3</v>
      </c>
      <c r="C55">
        <v>268</v>
      </c>
      <c r="D55">
        <v>20</v>
      </c>
      <c r="E55">
        <v>5</v>
      </c>
      <c r="F55">
        <v>42</v>
      </c>
      <c r="G55">
        <v>50</v>
      </c>
      <c r="H55">
        <v>8</v>
      </c>
      <c r="I55">
        <v>16</v>
      </c>
      <c r="J55">
        <v>5</v>
      </c>
      <c r="K55">
        <v>13</v>
      </c>
      <c r="L55">
        <v>268</v>
      </c>
      <c r="M55">
        <v>268</v>
      </c>
      <c r="N55">
        <v>268</v>
      </c>
      <c r="O55">
        <v>35</v>
      </c>
      <c r="P55">
        <v>268</v>
      </c>
      <c r="Q55">
        <v>11</v>
      </c>
      <c r="R55">
        <v>268</v>
      </c>
      <c r="S55">
        <v>268</v>
      </c>
      <c r="T55">
        <v>16</v>
      </c>
      <c r="U55">
        <v>12</v>
      </c>
      <c r="V55">
        <v>41</v>
      </c>
    </row>
    <row r="56" spans="1:22">
      <c r="A56" s="39" t="s">
        <v>3188</v>
      </c>
      <c r="B56">
        <v>4</v>
      </c>
      <c r="C56">
        <v>282</v>
      </c>
      <c r="D56">
        <v>21</v>
      </c>
      <c r="E56">
        <v>6</v>
      </c>
      <c r="F56">
        <v>44</v>
      </c>
      <c r="G56">
        <v>54</v>
      </c>
      <c r="H56">
        <v>9</v>
      </c>
      <c r="I56">
        <v>17</v>
      </c>
      <c r="J56">
        <v>6</v>
      </c>
      <c r="K56">
        <v>14</v>
      </c>
      <c r="L56">
        <v>282</v>
      </c>
      <c r="M56">
        <v>282</v>
      </c>
      <c r="N56">
        <v>282</v>
      </c>
      <c r="O56">
        <v>38</v>
      </c>
      <c r="P56">
        <v>282</v>
      </c>
      <c r="Q56">
        <v>11</v>
      </c>
      <c r="R56">
        <v>282</v>
      </c>
      <c r="S56">
        <v>282</v>
      </c>
      <c r="T56">
        <v>17</v>
      </c>
      <c r="U56">
        <v>13</v>
      </c>
      <c r="V56">
        <v>42</v>
      </c>
    </row>
    <row r="57" spans="1:22">
      <c r="A57" s="39" t="s">
        <v>3199</v>
      </c>
      <c r="B57">
        <v>5</v>
      </c>
      <c r="C57">
        <v>371</v>
      </c>
      <c r="D57">
        <v>26</v>
      </c>
      <c r="E57">
        <v>6</v>
      </c>
      <c r="F57">
        <v>59</v>
      </c>
      <c r="G57">
        <v>70</v>
      </c>
      <c r="H57">
        <v>10</v>
      </c>
      <c r="I57">
        <v>24</v>
      </c>
      <c r="J57">
        <v>6</v>
      </c>
      <c r="K57">
        <v>20</v>
      </c>
      <c r="L57">
        <v>371</v>
      </c>
      <c r="M57">
        <v>371</v>
      </c>
      <c r="N57">
        <v>371</v>
      </c>
      <c r="O57">
        <v>50</v>
      </c>
      <c r="P57">
        <v>371</v>
      </c>
      <c r="Q57">
        <v>15</v>
      </c>
      <c r="R57">
        <v>371</v>
      </c>
      <c r="S57">
        <v>371</v>
      </c>
      <c r="T57">
        <v>24</v>
      </c>
      <c r="U57">
        <v>16</v>
      </c>
      <c r="V57">
        <v>55</v>
      </c>
    </row>
    <row r="58" spans="1:22">
      <c r="A58" s="39" t="s">
        <v>3213</v>
      </c>
      <c r="B58">
        <v>1</v>
      </c>
      <c r="C58">
        <v>296</v>
      </c>
      <c r="D58">
        <v>20</v>
      </c>
      <c r="E58">
        <v>4</v>
      </c>
      <c r="F58">
        <v>45</v>
      </c>
      <c r="G58">
        <v>55</v>
      </c>
      <c r="H58">
        <v>7</v>
      </c>
      <c r="I58">
        <v>17</v>
      </c>
      <c r="J58">
        <v>4</v>
      </c>
      <c r="K58">
        <v>14</v>
      </c>
      <c r="L58">
        <v>296</v>
      </c>
      <c r="M58">
        <v>296</v>
      </c>
      <c r="N58">
        <v>296</v>
      </c>
      <c r="O58">
        <v>38</v>
      </c>
      <c r="P58">
        <v>296</v>
      </c>
      <c r="Q58">
        <v>10</v>
      </c>
      <c r="R58">
        <v>296</v>
      </c>
      <c r="S58">
        <v>296</v>
      </c>
      <c r="T58">
        <v>17</v>
      </c>
      <c r="U58">
        <v>12</v>
      </c>
      <c r="V58">
        <v>43</v>
      </c>
    </row>
    <row r="59" spans="1:22">
      <c r="A59" s="39" t="s">
        <v>3223</v>
      </c>
      <c r="B59">
        <v>1</v>
      </c>
      <c r="C59">
        <v>136</v>
      </c>
      <c r="D59">
        <v>9</v>
      </c>
      <c r="E59">
        <v>2</v>
      </c>
      <c r="F59">
        <v>21</v>
      </c>
      <c r="G59">
        <v>25</v>
      </c>
      <c r="H59">
        <v>3</v>
      </c>
      <c r="I59">
        <v>8</v>
      </c>
      <c r="J59">
        <v>2</v>
      </c>
      <c r="K59">
        <v>6</v>
      </c>
      <c r="L59">
        <v>136</v>
      </c>
      <c r="M59">
        <v>136</v>
      </c>
      <c r="N59">
        <v>136</v>
      </c>
      <c r="O59">
        <v>18</v>
      </c>
      <c r="P59">
        <v>136</v>
      </c>
      <c r="Q59">
        <v>5</v>
      </c>
      <c r="R59">
        <v>136</v>
      </c>
      <c r="S59">
        <v>136</v>
      </c>
      <c r="T59">
        <v>8</v>
      </c>
      <c r="U59">
        <v>6</v>
      </c>
      <c r="V59">
        <v>20</v>
      </c>
    </row>
    <row r="60" spans="1:22">
      <c r="A60" s="39" t="s">
        <v>3238</v>
      </c>
      <c r="B60">
        <v>3</v>
      </c>
      <c r="C60">
        <v>175</v>
      </c>
      <c r="D60">
        <v>14</v>
      </c>
      <c r="E60">
        <v>4</v>
      </c>
      <c r="F60">
        <v>28</v>
      </c>
      <c r="G60">
        <v>34</v>
      </c>
      <c r="H60">
        <v>5</v>
      </c>
      <c r="I60">
        <v>10</v>
      </c>
      <c r="J60">
        <v>4</v>
      </c>
      <c r="K60">
        <v>9</v>
      </c>
      <c r="L60">
        <v>175</v>
      </c>
      <c r="M60">
        <v>175</v>
      </c>
      <c r="N60">
        <v>175</v>
      </c>
      <c r="O60">
        <v>24</v>
      </c>
      <c r="P60">
        <v>175</v>
      </c>
      <c r="Q60">
        <v>8</v>
      </c>
      <c r="R60">
        <v>175</v>
      </c>
      <c r="S60">
        <v>175</v>
      </c>
      <c r="T60">
        <v>10</v>
      </c>
      <c r="U60">
        <v>9</v>
      </c>
      <c r="V60">
        <v>26</v>
      </c>
    </row>
    <row r="61" spans="1:22">
      <c r="A61" s="39" t="s">
        <v>3249</v>
      </c>
      <c r="B61">
        <v>4</v>
      </c>
      <c r="C61">
        <v>240</v>
      </c>
      <c r="D61">
        <v>18</v>
      </c>
      <c r="E61">
        <v>5</v>
      </c>
      <c r="F61">
        <v>38</v>
      </c>
      <c r="G61">
        <v>46</v>
      </c>
      <c r="H61">
        <v>7</v>
      </c>
      <c r="I61">
        <v>15</v>
      </c>
      <c r="J61">
        <v>5</v>
      </c>
      <c r="K61">
        <v>12</v>
      </c>
      <c r="L61">
        <v>240</v>
      </c>
      <c r="M61">
        <v>240</v>
      </c>
      <c r="N61">
        <v>240</v>
      </c>
      <c r="O61">
        <v>32</v>
      </c>
      <c r="P61">
        <v>240</v>
      </c>
      <c r="Q61">
        <v>9</v>
      </c>
      <c r="R61">
        <v>240</v>
      </c>
      <c r="S61">
        <v>240</v>
      </c>
      <c r="T61">
        <v>15</v>
      </c>
      <c r="U61">
        <v>11</v>
      </c>
      <c r="V61">
        <v>37</v>
      </c>
    </row>
    <row r="62" spans="1:22">
      <c r="A62" s="39" t="s">
        <v>3258</v>
      </c>
      <c r="B62">
        <v>1</v>
      </c>
      <c r="C62">
        <v>226</v>
      </c>
      <c r="D62">
        <v>15</v>
      </c>
      <c r="E62">
        <v>3</v>
      </c>
      <c r="F62">
        <v>35</v>
      </c>
      <c r="G62">
        <v>42</v>
      </c>
      <c r="H62">
        <v>5</v>
      </c>
      <c r="I62">
        <v>13</v>
      </c>
      <c r="J62">
        <v>3</v>
      </c>
      <c r="K62">
        <v>10</v>
      </c>
      <c r="L62">
        <v>226</v>
      </c>
      <c r="M62">
        <v>226</v>
      </c>
      <c r="N62">
        <v>226</v>
      </c>
      <c r="O62">
        <v>29</v>
      </c>
      <c r="P62">
        <v>226</v>
      </c>
      <c r="Q62">
        <v>8</v>
      </c>
      <c r="R62">
        <v>226</v>
      </c>
      <c r="S62">
        <v>226</v>
      </c>
      <c r="T62">
        <v>13</v>
      </c>
      <c r="U62">
        <v>9</v>
      </c>
      <c r="V62">
        <v>33</v>
      </c>
    </row>
    <row r="63" spans="1:22">
      <c r="A63" s="39" t="s">
        <v>1362</v>
      </c>
      <c r="B63">
        <v>1</v>
      </c>
      <c r="C63">
        <v>263</v>
      </c>
      <c r="D63">
        <v>18</v>
      </c>
      <c r="E63">
        <v>3</v>
      </c>
      <c r="F63">
        <v>40</v>
      </c>
      <c r="G63">
        <v>49</v>
      </c>
      <c r="H63">
        <v>6</v>
      </c>
      <c r="I63">
        <v>15</v>
      </c>
      <c r="J63">
        <v>3</v>
      </c>
      <c r="K63">
        <v>12</v>
      </c>
      <c r="L63">
        <v>263</v>
      </c>
      <c r="M63">
        <v>263</v>
      </c>
      <c r="N63">
        <v>263</v>
      </c>
      <c r="O63">
        <v>34</v>
      </c>
      <c r="P63">
        <v>263</v>
      </c>
      <c r="Q63">
        <v>9</v>
      </c>
      <c r="R63">
        <v>263</v>
      </c>
      <c r="S63">
        <v>263</v>
      </c>
      <c r="T63">
        <v>15</v>
      </c>
      <c r="U63">
        <v>11</v>
      </c>
      <c r="V63">
        <v>38</v>
      </c>
    </row>
    <row r="64" spans="1:22">
      <c r="A64" s="39" t="s">
        <v>1375</v>
      </c>
      <c r="B64">
        <v>2</v>
      </c>
      <c r="C64">
        <v>258</v>
      </c>
      <c r="D64">
        <v>19</v>
      </c>
      <c r="E64">
        <v>4</v>
      </c>
      <c r="F64">
        <v>40</v>
      </c>
      <c r="G64">
        <v>48</v>
      </c>
      <c r="H64">
        <v>7</v>
      </c>
      <c r="I64">
        <v>16</v>
      </c>
      <c r="J64">
        <v>4</v>
      </c>
      <c r="K64">
        <v>13</v>
      </c>
      <c r="L64">
        <v>258</v>
      </c>
      <c r="M64">
        <v>258</v>
      </c>
      <c r="N64">
        <v>258</v>
      </c>
      <c r="O64">
        <v>33</v>
      </c>
      <c r="P64">
        <v>258</v>
      </c>
      <c r="Q64">
        <v>10</v>
      </c>
      <c r="R64">
        <v>258</v>
      </c>
      <c r="S64">
        <v>258</v>
      </c>
      <c r="T64">
        <v>16</v>
      </c>
      <c r="U64">
        <v>11</v>
      </c>
      <c r="V64">
        <v>38</v>
      </c>
    </row>
    <row r="65" spans="1:22">
      <c r="A65" s="39" t="s">
        <v>3267</v>
      </c>
      <c r="B65">
        <v>9</v>
      </c>
      <c r="C65">
        <v>260</v>
      </c>
      <c r="D65">
        <v>21</v>
      </c>
      <c r="E65">
        <v>9</v>
      </c>
      <c r="F65">
        <v>44</v>
      </c>
      <c r="G65">
        <v>53</v>
      </c>
      <c r="H65">
        <v>10</v>
      </c>
      <c r="I65">
        <v>18</v>
      </c>
      <c r="J65">
        <v>9</v>
      </c>
      <c r="K65">
        <v>15</v>
      </c>
      <c r="L65">
        <v>260</v>
      </c>
      <c r="M65">
        <v>260</v>
      </c>
      <c r="N65">
        <v>260</v>
      </c>
      <c r="O65">
        <v>36</v>
      </c>
      <c r="P65">
        <v>260</v>
      </c>
      <c r="Q65">
        <v>13</v>
      </c>
      <c r="R65">
        <v>260</v>
      </c>
      <c r="S65">
        <v>260</v>
      </c>
      <c r="T65">
        <v>18</v>
      </c>
      <c r="U65">
        <v>14</v>
      </c>
      <c r="V65">
        <v>44</v>
      </c>
    </row>
    <row r="66" spans="1:22">
      <c r="A66" s="39" t="s">
        <v>3275</v>
      </c>
      <c r="B66">
        <v>2</v>
      </c>
      <c r="C66">
        <v>214</v>
      </c>
      <c r="D66">
        <v>16</v>
      </c>
      <c r="E66">
        <v>4</v>
      </c>
      <c r="F66">
        <v>33</v>
      </c>
      <c r="G66">
        <v>40</v>
      </c>
      <c r="H66">
        <v>6</v>
      </c>
      <c r="I66">
        <v>13</v>
      </c>
      <c r="J66">
        <v>4</v>
      </c>
      <c r="K66">
        <v>11</v>
      </c>
      <c r="L66">
        <v>214</v>
      </c>
      <c r="M66">
        <v>214</v>
      </c>
      <c r="N66">
        <v>214</v>
      </c>
      <c r="O66">
        <v>28</v>
      </c>
      <c r="P66">
        <v>214</v>
      </c>
      <c r="Q66">
        <v>9</v>
      </c>
      <c r="R66">
        <v>214</v>
      </c>
      <c r="S66">
        <v>214</v>
      </c>
      <c r="T66">
        <v>13</v>
      </c>
      <c r="U66">
        <v>9</v>
      </c>
      <c r="V66">
        <v>32</v>
      </c>
    </row>
    <row r="67" spans="1:22">
      <c r="A67" s="39" t="s">
        <v>1387</v>
      </c>
      <c r="B67">
        <v>13</v>
      </c>
      <c r="C67">
        <v>400</v>
      </c>
      <c r="D67">
        <v>33</v>
      </c>
      <c r="E67">
        <v>14</v>
      </c>
      <c r="F67">
        <v>67</v>
      </c>
      <c r="G67">
        <v>81</v>
      </c>
      <c r="H67">
        <v>17</v>
      </c>
      <c r="I67">
        <v>28</v>
      </c>
      <c r="J67">
        <v>14</v>
      </c>
      <c r="K67">
        <v>25</v>
      </c>
      <c r="L67">
        <v>400</v>
      </c>
      <c r="M67">
        <v>400</v>
      </c>
      <c r="N67">
        <v>400</v>
      </c>
      <c r="O67">
        <v>58</v>
      </c>
      <c r="P67">
        <v>400</v>
      </c>
      <c r="Q67">
        <v>21</v>
      </c>
      <c r="R67">
        <v>400</v>
      </c>
      <c r="S67">
        <v>400</v>
      </c>
      <c r="T67">
        <v>28</v>
      </c>
      <c r="U67">
        <v>23</v>
      </c>
      <c r="V67">
        <v>66</v>
      </c>
    </row>
    <row r="68" spans="1:22">
      <c r="A68" s="39" t="s">
        <v>1411</v>
      </c>
      <c r="B68">
        <v>1</v>
      </c>
      <c r="C68">
        <v>252</v>
      </c>
      <c r="D68">
        <v>17</v>
      </c>
      <c r="E68">
        <v>3</v>
      </c>
      <c r="F68">
        <v>39</v>
      </c>
      <c r="G68">
        <v>47</v>
      </c>
      <c r="H68">
        <v>6</v>
      </c>
      <c r="I68">
        <v>14</v>
      </c>
      <c r="J68">
        <v>3</v>
      </c>
      <c r="K68">
        <v>12</v>
      </c>
      <c r="L68">
        <v>252</v>
      </c>
      <c r="M68">
        <v>252</v>
      </c>
      <c r="N68">
        <v>252</v>
      </c>
      <c r="O68">
        <v>32</v>
      </c>
      <c r="P68">
        <v>252</v>
      </c>
      <c r="Q68">
        <v>9</v>
      </c>
      <c r="R68">
        <v>252</v>
      </c>
      <c r="S68">
        <v>252</v>
      </c>
      <c r="T68">
        <v>14</v>
      </c>
      <c r="U68">
        <v>10</v>
      </c>
      <c r="V68">
        <v>37</v>
      </c>
    </row>
    <row r="69" spans="1:22">
      <c r="A69" s="39" t="s">
        <v>3286</v>
      </c>
      <c r="B69">
        <v>1</v>
      </c>
      <c r="C69">
        <v>256</v>
      </c>
      <c r="D69">
        <v>17</v>
      </c>
      <c r="E69">
        <v>3</v>
      </c>
      <c r="F69">
        <v>39</v>
      </c>
      <c r="G69">
        <v>47</v>
      </c>
      <c r="H69">
        <v>6</v>
      </c>
      <c r="I69">
        <v>15</v>
      </c>
      <c r="J69">
        <v>3</v>
      </c>
      <c r="K69">
        <v>12</v>
      </c>
      <c r="L69">
        <v>256</v>
      </c>
      <c r="M69">
        <v>256</v>
      </c>
      <c r="N69">
        <v>256</v>
      </c>
      <c r="O69">
        <v>33</v>
      </c>
      <c r="P69">
        <v>256</v>
      </c>
      <c r="Q69">
        <v>9</v>
      </c>
      <c r="R69">
        <v>256</v>
      </c>
      <c r="S69">
        <v>256</v>
      </c>
      <c r="T69">
        <v>15</v>
      </c>
      <c r="U69">
        <v>11</v>
      </c>
      <c r="V69">
        <v>37</v>
      </c>
    </row>
    <row r="70" spans="1:22">
      <c r="A70" s="39" t="s">
        <v>3296</v>
      </c>
      <c r="B70">
        <v>7</v>
      </c>
      <c r="C70">
        <v>181</v>
      </c>
      <c r="D70">
        <v>15</v>
      </c>
      <c r="E70">
        <v>7</v>
      </c>
      <c r="F70">
        <v>31</v>
      </c>
      <c r="G70">
        <v>37</v>
      </c>
      <c r="H70">
        <v>8</v>
      </c>
      <c r="I70">
        <v>13</v>
      </c>
      <c r="J70">
        <v>7</v>
      </c>
      <c r="K70">
        <v>10</v>
      </c>
      <c r="L70">
        <v>181</v>
      </c>
      <c r="M70">
        <v>181</v>
      </c>
      <c r="N70">
        <v>181</v>
      </c>
      <c r="O70">
        <v>27</v>
      </c>
      <c r="P70">
        <v>181</v>
      </c>
      <c r="Q70">
        <v>9</v>
      </c>
      <c r="R70">
        <v>181</v>
      </c>
      <c r="S70">
        <v>181</v>
      </c>
      <c r="T70">
        <v>13</v>
      </c>
      <c r="U70">
        <v>10</v>
      </c>
      <c r="V70">
        <v>31</v>
      </c>
    </row>
    <row r="71" spans="1:22">
      <c r="A71" s="39" t="s">
        <v>3308</v>
      </c>
      <c r="B71">
        <v>1</v>
      </c>
      <c r="C71">
        <v>375</v>
      </c>
      <c r="D71">
        <v>25</v>
      </c>
      <c r="E71">
        <v>5</v>
      </c>
      <c r="F71">
        <v>57</v>
      </c>
      <c r="G71">
        <v>69</v>
      </c>
      <c r="H71">
        <v>9</v>
      </c>
      <c r="I71">
        <v>21</v>
      </c>
      <c r="J71">
        <v>5</v>
      </c>
      <c r="K71">
        <v>17</v>
      </c>
      <c r="L71">
        <v>375</v>
      </c>
      <c r="M71">
        <v>375</v>
      </c>
      <c r="N71">
        <v>375</v>
      </c>
      <c r="O71">
        <v>48</v>
      </c>
      <c r="P71">
        <v>375</v>
      </c>
      <c r="Q71">
        <v>13</v>
      </c>
      <c r="R71">
        <v>375</v>
      </c>
      <c r="S71">
        <v>375</v>
      </c>
      <c r="T71">
        <v>21</v>
      </c>
      <c r="U71">
        <v>15</v>
      </c>
      <c r="V71">
        <v>54</v>
      </c>
    </row>
    <row r="72" spans="1:22">
      <c r="A72" s="39" t="s">
        <v>3318</v>
      </c>
      <c r="B72">
        <v>1</v>
      </c>
      <c r="C72">
        <v>111</v>
      </c>
      <c r="D72">
        <v>8</v>
      </c>
      <c r="E72">
        <v>2</v>
      </c>
      <c r="F72">
        <v>17</v>
      </c>
      <c r="G72">
        <v>21</v>
      </c>
      <c r="H72">
        <v>3</v>
      </c>
      <c r="I72">
        <v>7</v>
      </c>
      <c r="J72">
        <v>2</v>
      </c>
      <c r="K72">
        <v>5</v>
      </c>
      <c r="L72">
        <v>111</v>
      </c>
      <c r="M72">
        <v>111</v>
      </c>
      <c r="N72">
        <v>111</v>
      </c>
      <c r="O72">
        <v>14</v>
      </c>
      <c r="P72">
        <v>111</v>
      </c>
      <c r="Q72">
        <v>4</v>
      </c>
      <c r="R72">
        <v>111</v>
      </c>
      <c r="S72">
        <v>111</v>
      </c>
      <c r="T72">
        <v>7</v>
      </c>
      <c r="U72">
        <v>5</v>
      </c>
      <c r="V72">
        <v>16</v>
      </c>
    </row>
    <row r="73" spans="1:22">
      <c r="A73" s="39" t="s">
        <v>3334</v>
      </c>
      <c r="B73">
        <v>1</v>
      </c>
      <c r="C73">
        <v>232</v>
      </c>
      <c r="D73">
        <v>16</v>
      </c>
      <c r="E73">
        <v>3</v>
      </c>
      <c r="F73">
        <v>36</v>
      </c>
      <c r="G73">
        <v>43</v>
      </c>
      <c r="H73">
        <v>6</v>
      </c>
      <c r="I73">
        <v>13</v>
      </c>
      <c r="J73">
        <v>3</v>
      </c>
      <c r="K73">
        <v>11</v>
      </c>
      <c r="L73">
        <v>232</v>
      </c>
      <c r="M73">
        <v>232</v>
      </c>
      <c r="N73">
        <v>232</v>
      </c>
      <c r="O73">
        <v>30</v>
      </c>
      <c r="P73">
        <v>232</v>
      </c>
      <c r="Q73">
        <v>8</v>
      </c>
      <c r="R73">
        <v>232</v>
      </c>
      <c r="S73">
        <v>232</v>
      </c>
      <c r="T73">
        <v>13</v>
      </c>
      <c r="U73">
        <v>10</v>
      </c>
      <c r="V73">
        <v>34</v>
      </c>
    </row>
    <row r="74" spans="1:22">
      <c r="A74" s="39" t="s">
        <v>1425</v>
      </c>
      <c r="B74">
        <v>1</v>
      </c>
      <c r="C74">
        <v>146</v>
      </c>
      <c r="D74">
        <v>10</v>
      </c>
      <c r="E74">
        <v>2</v>
      </c>
      <c r="F74">
        <v>23</v>
      </c>
      <c r="G74">
        <v>27</v>
      </c>
      <c r="H74">
        <v>4</v>
      </c>
      <c r="I74">
        <v>9</v>
      </c>
      <c r="J74">
        <v>2</v>
      </c>
      <c r="K74">
        <v>7</v>
      </c>
      <c r="L74">
        <v>146</v>
      </c>
      <c r="M74">
        <v>146</v>
      </c>
      <c r="N74">
        <v>146</v>
      </c>
      <c r="O74">
        <v>19</v>
      </c>
      <c r="P74">
        <v>146</v>
      </c>
      <c r="Q74">
        <v>5</v>
      </c>
      <c r="R74">
        <v>146</v>
      </c>
      <c r="S74">
        <v>146</v>
      </c>
      <c r="T74">
        <v>9</v>
      </c>
      <c r="U74">
        <v>6</v>
      </c>
      <c r="V74">
        <v>21</v>
      </c>
    </row>
    <row r="75" spans="1:22">
      <c r="A75" s="39" t="s">
        <v>1441</v>
      </c>
      <c r="B75">
        <v>3</v>
      </c>
      <c r="C75">
        <v>272</v>
      </c>
      <c r="D75">
        <v>19</v>
      </c>
      <c r="E75">
        <v>5</v>
      </c>
      <c r="F75">
        <v>42</v>
      </c>
      <c r="G75">
        <v>51</v>
      </c>
      <c r="H75">
        <v>7</v>
      </c>
      <c r="I75">
        <v>16</v>
      </c>
      <c r="J75">
        <v>5</v>
      </c>
      <c r="K75">
        <v>13</v>
      </c>
      <c r="L75">
        <v>272</v>
      </c>
      <c r="M75">
        <v>272</v>
      </c>
      <c r="N75">
        <v>272</v>
      </c>
      <c r="O75">
        <v>36</v>
      </c>
      <c r="P75">
        <v>272</v>
      </c>
      <c r="Q75">
        <v>11</v>
      </c>
      <c r="R75">
        <v>272</v>
      </c>
      <c r="S75">
        <v>272</v>
      </c>
      <c r="T75">
        <v>16</v>
      </c>
      <c r="U75">
        <v>12</v>
      </c>
      <c r="V75">
        <v>41</v>
      </c>
    </row>
    <row r="76" spans="1:22">
      <c r="A76" s="39" t="s">
        <v>3341</v>
      </c>
      <c r="B76">
        <v>1</v>
      </c>
      <c r="C76">
        <v>170</v>
      </c>
      <c r="D76">
        <v>12</v>
      </c>
      <c r="E76">
        <v>2</v>
      </c>
      <c r="F76">
        <v>26</v>
      </c>
      <c r="G76">
        <v>32</v>
      </c>
      <c r="H76">
        <v>4</v>
      </c>
      <c r="I76">
        <v>10</v>
      </c>
      <c r="J76">
        <v>2</v>
      </c>
      <c r="K76">
        <v>8</v>
      </c>
      <c r="L76">
        <v>170</v>
      </c>
      <c r="M76">
        <v>170</v>
      </c>
      <c r="N76">
        <v>170</v>
      </c>
      <c r="O76">
        <v>22</v>
      </c>
      <c r="P76">
        <v>170</v>
      </c>
      <c r="Q76">
        <v>6</v>
      </c>
      <c r="R76">
        <v>170</v>
      </c>
      <c r="S76">
        <v>170</v>
      </c>
      <c r="T76">
        <v>10</v>
      </c>
      <c r="U76">
        <v>7</v>
      </c>
      <c r="V76">
        <v>25</v>
      </c>
    </row>
    <row r="77" spans="1:22">
      <c r="A77" s="39" t="s">
        <v>1453</v>
      </c>
      <c r="B77">
        <v>1</v>
      </c>
      <c r="C77">
        <v>118</v>
      </c>
      <c r="D77">
        <v>8</v>
      </c>
      <c r="E77">
        <v>2</v>
      </c>
      <c r="F77">
        <v>18</v>
      </c>
      <c r="G77">
        <v>22</v>
      </c>
      <c r="H77">
        <v>3</v>
      </c>
      <c r="I77">
        <v>7</v>
      </c>
      <c r="J77">
        <v>2</v>
      </c>
      <c r="K77">
        <v>6</v>
      </c>
      <c r="L77">
        <v>118</v>
      </c>
      <c r="M77">
        <v>118</v>
      </c>
      <c r="N77">
        <v>118</v>
      </c>
      <c r="O77">
        <v>15</v>
      </c>
      <c r="P77">
        <v>118</v>
      </c>
      <c r="Q77">
        <v>4</v>
      </c>
      <c r="R77">
        <v>118</v>
      </c>
      <c r="S77">
        <v>118</v>
      </c>
      <c r="T77">
        <v>7</v>
      </c>
      <c r="U77">
        <v>5</v>
      </c>
      <c r="V77">
        <v>17</v>
      </c>
    </row>
    <row r="78" spans="1:22">
      <c r="A78" s="39" t="s">
        <v>3342</v>
      </c>
      <c r="B78">
        <v>6</v>
      </c>
      <c r="C78">
        <v>323</v>
      </c>
      <c r="D78">
        <v>24</v>
      </c>
      <c r="E78">
        <v>7</v>
      </c>
      <c r="F78">
        <v>52</v>
      </c>
      <c r="G78">
        <v>62</v>
      </c>
      <c r="H78">
        <v>10</v>
      </c>
      <c r="I78">
        <v>21</v>
      </c>
      <c r="J78">
        <v>7</v>
      </c>
      <c r="K78">
        <v>17</v>
      </c>
      <c r="L78">
        <v>323</v>
      </c>
      <c r="M78">
        <v>323</v>
      </c>
      <c r="N78">
        <v>323</v>
      </c>
      <c r="O78">
        <v>44</v>
      </c>
      <c r="P78">
        <v>323</v>
      </c>
      <c r="Q78">
        <v>13</v>
      </c>
      <c r="R78">
        <v>323</v>
      </c>
      <c r="S78">
        <v>323</v>
      </c>
      <c r="T78">
        <v>21</v>
      </c>
      <c r="U78">
        <v>15</v>
      </c>
      <c r="V78">
        <v>50</v>
      </c>
    </row>
    <row r="79" spans="1:22">
      <c r="A79" s="39" t="s">
        <v>3350</v>
      </c>
      <c r="B79">
        <v>5</v>
      </c>
      <c r="C79">
        <v>174</v>
      </c>
      <c r="D79">
        <v>14</v>
      </c>
      <c r="E79">
        <v>5</v>
      </c>
      <c r="F79">
        <v>29</v>
      </c>
      <c r="G79">
        <v>33</v>
      </c>
      <c r="H79">
        <v>6</v>
      </c>
      <c r="I79">
        <v>12</v>
      </c>
      <c r="J79">
        <v>5</v>
      </c>
      <c r="K79">
        <v>10</v>
      </c>
      <c r="L79">
        <v>174</v>
      </c>
      <c r="M79">
        <v>174</v>
      </c>
      <c r="N79">
        <v>174</v>
      </c>
      <c r="O79">
        <v>24</v>
      </c>
      <c r="P79">
        <v>174</v>
      </c>
      <c r="Q79">
        <v>9</v>
      </c>
      <c r="R79">
        <v>174</v>
      </c>
      <c r="S79">
        <v>174</v>
      </c>
      <c r="T79">
        <v>12</v>
      </c>
      <c r="U79">
        <v>9</v>
      </c>
      <c r="V79">
        <v>28</v>
      </c>
    </row>
    <row r="80" spans="1:22">
      <c r="A80" s="39" t="s">
        <v>3362</v>
      </c>
      <c r="B80">
        <v>9</v>
      </c>
      <c r="C80">
        <v>272</v>
      </c>
      <c r="D80">
        <v>23</v>
      </c>
      <c r="E80">
        <v>9</v>
      </c>
      <c r="F80">
        <v>46</v>
      </c>
      <c r="G80">
        <v>55</v>
      </c>
      <c r="H80">
        <v>10</v>
      </c>
      <c r="I80">
        <v>19</v>
      </c>
      <c r="J80">
        <v>9</v>
      </c>
      <c r="K80">
        <v>17</v>
      </c>
      <c r="L80">
        <v>272</v>
      </c>
      <c r="M80">
        <v>272</v>
      </c>
      <c r="N80">
        <v>272</v>
      </c>
      <c r="O80">
        <v>39</v>
      </c>
      <c r="P80">
        <v>272</v>
      </c>
      <c r="Q80">
        <v>13</v>
      </c>
      <c r="R80">
        <v>272</v>
      </c>
      <c r="S80">
        <v>272</v>
      </c>
      <c r="T80">
        <v>19</v>
      </c>
      <c r="U80">
        <v>15</v>
      </c>
      <c r="V80">
        <v>43</v>
      </c>
    </row>
    <row r="81" spans="1:22">
      <c r="A81" s="39" t="s">
        <v>3369</v>
      </c>
      <c r="B81">
        <v>2</v>
      </c>
      <c r="C81">
        <v>231</v>
      </c>
      <c r="D81">
        <v>16</v>
      </c>
      <c r="E81">
        <v>4</v>
      </c>
      <c r="F81">
        <v>35</v>
      </c>
      <c r="G81">
        <v>44</v>
      </c>
      <c r="H81">
        <v>6</v>
      </c>
      <c r="I81">
        <v>14</v>
      </c>
      <c r="J81">
        <v>4</v>
      </c>
      <c r="K81">
        <v>11</v>
      </c>
      <c r="L81">
        <v>231</v>
      </c>
      <c r="M81">
        <v>231</v>
      </c>
      <c r="N81">
        <v>231</v>
      </c>
      <c r="O81">
        <v>30</v>
      </c>
      <c r="P81">
        <v>231</v>
      </c>
      <c r="Q81">
        <v>9</v>
      </c>
      <c r="R81">
        <v>231</v>
      </c>
      <c r="S81">
        <v>231</v>
      </c>
      <c r="T81">
        <v>14</v>
      </c>
      <c r="U81">
        <v>10</v>
      </c>
      <c r="V81">
        <v>34</v>
      </c>
    </row>
    <row r="82" spans="1:22">
      <c r="A82" s="39" t="s">
        <v>3381</v>
      </c>
      <c r="B82">
        <v>1</v>
      </c>
      <c r="C82">
        <v>284</v>
      </c>
      <c r="D82">
        <v>19</v>
      </c>
      <c r="E82">
        <v>4</v>
      </c>
      <c r="F82">
        <v>43</v>
      </c>
      <c r="G82">
        <v>53</v>
      </c>
      <c r="H82">
        <v>7</v>
      </c>
      <c r="I82">
        <v>16</v>
      </c>
      <c r="J82">
        <v>4</v>
      </c>
      <c r="K82">
        <v>13</v>
      </c>
      <c r="L82">
        <v>284</v>
      </c>
      <c r="M82">
        <v>284</v>
      </c>
      <c r="N82">
        <v>284</v>
      </c>
      <c r="O82">
        <v>36</v>
      </c>
      <c r="P82">
        <v>284</v>
      </c>
      <c r="Q82">
        <v>10</v>
      </c>
      <c r="R82">
        <v>284</v>
      </c>
      <c r="S82">
        <v>284</v>
      </c>
      <c r="T82">
        <v>16</v>
      </c>
      <c r="U82">
        <v>12</v>
      </c>
      <c r="V82">
        <v>41</v>
      </c>
    </row>
    <row r="83" spans="1:22">
      <c r="A83" s="39" t="s">
        <v>3393</v>
      </c>
      <c r="B83">
        <v>9</v>
      </c>
      <c r="C83">
        <v>306</v>
      </c>
      <c r="D83">
        <v>25</v>
      </c>
      <c r="E83">
        <v>9</v>
      </c>
      <c r="F83">
        <v>51</v>
      </c>
      <c r="G83">
        <v>60</v>
      </c>
      <c r="H83">
        <v>12</v>
      </c>
      <c r="I83">
        <v>21</v>
      </c>
      <c r="J83">
        <v>9</v>
      </c>
      <c r="K83">
        <v>18</v>
      </c>
      <c r="L83">
        <v>306</v>
      </c>
      <c r="M83">
        <v>306</v>
      </c>
      <c r="N83">
        <v>306</v>
      </c>
      <c r="O83">
        <v>44</v>
      </c>
      <c r="P83">
        <v>306</v>
      </c>
      <c r="Q83">
        <v>14</v>
      </c>
      <c r="R83">
        <v>306</v>
      </c>
      <c r="S83">
        <v>306</v>
      </c>
      <c r="T83">
        <v>21</v>
      </c>
      <c r="U83">
        <v>16</v>
      </c>
      <c r="V83">
        <v>49</v>
      </c>
    </row>
    <row r="84" spans="1:22">
      <c r="A84" s="39" t="s">
        <v>3405</v>
      </c>
      <c r="B84">
        <v>3</v>
      </c>
      <c r="C84">
        <v>230</v>
      </c>
      <c r="D84">
        <v>17</v>
      </c>
      <c r="E84">
        <v>4</v>
      </c>
      <c r="F84">
        <v>37</v>
      </c>
      <c r="G84">
        <v>43</v>
      </c>
      <c r="H84">
        <v>7</v>
      </c>
      <c r="I84">
        <v>14</v>
      </c>
      <c r="J84">
        <v>4</v>
      </c>
      <c r="K84">
        <v>12</v>
      </c>
      <c r="L84">
        <v>230</v>
      </c>
      <c r="M84">
        <v>230</v>
      </c>
      <c r="N84">
        <v>230</v>
      </c>
      <c r="O84">
        <v>31</v>
      </c>
      <c r="P84">
        <v>230</v>
      </c>
      <c r="Q84">
        <v>9</v>
      </c>
      <c r="R84">
        <v>230</v>
      </c>
      <c r="S84">
        <v>230</v>
      </c>
      <c r="T84">
        <v>14</v>
      </c>
      <c r="U84">
        <v>10</v>
      </c>
      <c r="V84">
        <v>35</v>
      </c>
    </row>
    <row r="85" spans="1:22">
      <c r="A85" s="39" t="s">
        <v>3412</v>
      </c>
      <c r="B85">
        <v>1</v>
      </c>
      <c r="C85">
        <v>363</v>
      </c>
      <c r="D85">
        <v>25</v>
      </c>
      <c r="E85">
        <v>5</v>
      </c>
      <c r="F85">
        <v>55</v>
      </c>
      <c r="G85">
        <v>67</v>
      </c>
      <c r="H85">
        <v>9</v>
      </c>
      <c r="I85">
        <v>21</v>
      </c>
      <c r="J85">
        <v>5</v>
      </c>
      <c r="K85">
        <v>17</v>
      </c>
      <c r="L85">
        <v>363</v>
      </c>
      <c r="M85">
        <v>363</v>
      </c>
      <c r="N85">
        <v>363</v>
      </c>
      <c r="O85">
        <v>46</v>
      </c>
      <c r="P85">
        <v>363</v>
      </c>
      <c r="Q85">
        <v>13</v>
      </c>
      <c r="R85">
        <v>363</v>
      </c>
      <c r="S85">
        <v>363</v>
      </c>
      <c r="T85">
        <v>21</v>
      </c>
      <c r="U85">
        <v>15</v>
      </c>
      <c r="V85">
        <v>53</v>
      </c>
    </row>
    <row r="86" spans="1:22">
      <c r="A86" s="39" t="s">
        <v>3424</v>
      </c>
      <c r="B86">
        <v>3</v>
      </c>
      <c r="C86">
        <v>251</v>
      </c>
      <c r="D86">
        <v>18</v>
      </c>
      <c r="E86">
        <v>4</v>
      </c>
      <c r="F86">
        <v>39</v>
      </c>
      <c r="G86">
        <v>48</v>
      </c>
      <c r="H86">
        <v>7</v>
      </c>
      <c r="I86">
        <v>15</v>
      </c>
      <c r="J86">
        <v>4</v>
      </c>
      <c r="K86">
        <v>12</v>
      </c>
      <c r="L86">
        <v>251</v>
      </c>
      <c r="M86">
        <v>251</v>
      </c>
      <c r="N86">
        <v>251</v>
      </c>
      <c r="O86">
        <v>33</v>
      </c>
      <c r="P86">
        <v>251</v>
      </c>
      <c r="Q86">
        <v>10</v>
      </c>
      <c r="R86">
        <v>251</v>
      </c>
      <c r="S86">
        <v>251</v>
      </c>
      <c r="T86">
        <v>15</v>
      </c>
      <c r="U86">
        <v>11</v>
      </c>
      <c r="V86">
        <v>37</v>
      </c>
    </row>
    <row r="87" spans="1:22">
      <c r="A87" s="39" t="s">
        <v>3436</v>
      </c>
      <c r="B87">
        <v>10</v>
      </c>
      <c r="C87">
        <v>176</v>
      </c>
      <c r="D87">
        <v>17</v>
      </c>
      <c r="E87">
        <v>10</v>
      </c>
      <c r="F87">
        <v>30</v>
      </c>
      <c r="G87">
        <v>38</v>
      </c>
      <c r="H87">
        <v>11</v>
      </c>
      <c r="I87">
        <v>14</v>
      </c>
      <c r="J87">
        <v>10</v>
      </c>
      <c r="K87">
        <v>14</v>
      </c>
      <c r="L87">
        <v>176</v>
      </c>
      <c r="M87">
        <v>176</v>
      </c>
      <c r="N87">
        <v>176</v>
      </c>
      <c r="O87">
        <v>29</v>
      </c>
      <c r="P87">
        <v>176</v>
      </c>
      <c r="Q87">
        <v>11</v>
      </c>
      <c r="R87">
        <v>176</v>
      </c>
      <c r="S87">
        <v>176</v>
      </c>
      <c r="T87">
        <v>14</v>
      </c>
      <c r="U87">
        <v>11</v>
      </c>
      <c r="V87">
        <v>30</v>
      </c>
    </row>
    <row r="88" spans="1:22">
      <c r="A88" s="39" t="s">
        <v>3444</v>
      </c>
      <c r="B88">
        <v>5</v>
      </c>
      <c r="C88">
        <v>383</v>
      </c>
      <c r="D88">
        <v>28</v>
      </c>
      <c r="E88">
        <v>7</v>
      </c>
      <c r="F88">
        <v>61</v>
      </c>
      <c r="G88">
        <v>72</v>
      </c>
      <c r="H88">
        <v>12</v>
      </c>
      <c r="I88">
        <v>23</v>
      </c>
      <c r="J88">
        <v>7</v>
      </c>
      <c r="K88">
        <v>19</v>
      </c>
      <c r="L88">
        <v>383</v>
      </c>
      <c r="M88">
        <v>383</v>
      </c>
      <c r="N88">
        <v>383</v>
      </c>
      <c r="O88">
        <v>52</v>
      </c>
      <c r="P88">
        <v>383</v>
      </c>
      <c r="Q88">
        <v>16</v>
      </c>
      <c r="R88">
        <v>383</v>
      </c>
      <c r="S88">
        <v>383</v>
      </c>
      <c r="T88">
        <v>23</v>
      </c>
      <c r="U88">
        <v>18</v>
      </c>
      <c r="V88">
        <v>58</v>
      </c>
    </row>
    <row r="89" spans="1:22">
      <c r="A89" s="39" t="s">
        <v>1475</v>
      </c>
      <c r="B89">
        <v>1</v>
      </c>
      <c r="C89">
        <v>210</v>
      </c>
      <c r="D89">
        <v>14</v>
      </c>
      <c r="E89">
        <v>3</v>
      </c>
      <c r="F89">
        <v>32</v>
      </c>
      <c r="G89">
        <v>39</v>
      </c>
      <c r="H89">
        <v>5</v>
      </c>
      <c r="I89">
        <v>12</v>
      </c>
      <c r="J89">
        <v>3</v>
      </c>
      <c r="K89">
        <v>10</v>
      </c>
      <c r="L89">
        <v>210</v>
      </c>
      <c r="M89">
        <v>210</v>
      </c>
      <c r="N89">
        <v>210</v>
      </c>
      <c r="O89">
        <v>27</v>
      </c>
      <c r="P89">
        <v>210</v>
      </c>
      <c r="Q89">
        <v>7</v>
      </c>
      <c r="R89">
        <v>210</v>
      </c>
      <c r="S89">
        <v>210</v>
      </c>
      <c r="T89">
        <v>12</v>
      </c>
      <c r="U89">
        <v>9</v>
      </c>
      <c r="V89">
        <v>31</v>
      </c>
    </row>
    <row r="90" spans="1:22">
      <c r="A90" s="39" t="s">
        <v>1492</v>
      </c>
      <c r="B90">
        <v>1</v>
      </c>
      <c r="C90">
        <v>179</v>
      </c>
      <c r="D90">
        <v>12</v>
      </c>
      <c r="E90">
        <v>2</v>
      </c>
      <c r="F90">
        <v>28</v>
      </c>
      <c r="G90">
        <v>33</v>
      </c>
      <c r="H90">
        <v>4</v>
      </c>
      <c r="I90">
        <v>10</v>
      </c>
      <c r="J90">
        <v>2</v>
      </c>
      <c r="K90">
        <v>8</v>
      </c>
      <c r="L90">
        <v>179</v>
      </c>
      <c r="M90">
        <v>179</v>
      </c>
      <c r="N90">
        <v>179</v>
      </c>
      <c r="O90">
        <v>23</v>
      </c>
      <c r="P90">
        <v>179</v>
      </c>
      <c r="Q90">
        <v>6</v>
      </c>
      <c r="R90">
        <v>179</v>
      </c>
      <c r="S90">
        <v>179</v>
      </c>
      <c r="T90">
        <v>10</v>
      </c>
      <c r="U90">
        <v>8</v>
      </c>
      <c r="V90">
        <v>26</v>
      </c>
    </row>
    <row r="91" spans="1:22">
      <c r="A91" s="39" t="s">
        <v>1508</v>
      </c>
      <c r="B91">
        <v>4</v>
      </c>
      <c r="C91">
        <v>295</v>
      </c>
      <c r="D91">
        <v>22</v>
      </c>
      <c r="E91">
        <v>6</v>
      </c>
      <c r="F91">
        <v>47</v>
      </c>
      <c r="G91">
        <v>56</v>
      </c>
      <c r="H91">
        <v>9</v>
      </c>
      <c r="I91">
        <v>18</v>
      </c>
      <c r="J91">
        <v>6</v>
      </c>
      <c r="K91">
        <v>15</v>
      </c>
      <c r="L91">
        <v>295</v>
      </c>
      <c r="M91">
        <v>295</v>
      </c>
      <c r="N91">
        <v>295</v>
      </c>
      <c r="O91">
        <v>39</v>
      </c>
      <c r="P91">
        <v>295</v>
      </c>
      <c r="Q91">
        <v>12</v>
      </c>
      <c r="R91">
        <v>295</v>
      </c>
      <c r="S91">
        <v>295</v>
      </c>
      <c r="T91">
        <v>18</v>
      </c>
      <c r="U91">
        <v>13</v>
      </c>
      <c r="V91">
        <v>45</v>
      </c>
    </row>
    <row r="92" spans="1:22">
      <c r="A92" s="39" t="s">
        <v>1525</v>
      </c>
      <c r="B92">
        <v>1</v>
      </c>
      <c r="C92">
        <v>141</v>
      </c>
      <c r="D92">
        <v>10</v>
      </c>
      <c r="E92">
        <v>2</v>
      </c>
      <c r="F92">
        <v>22</v>
      </c>
      <c r="G92">
        <v>26</v>
      </c>
      <c r="H92">
        <v>4</v>
      </c>
      <c r="I92">
        <v>8</v>
      </c>
      <c r="J92">
        <v>2</v>
      </c>
      <c r="K92">
        <v>7</v>
      </c>
      <c r="L92">
        <v>141</v>
      </c>
      <c r="M92">
        <v>141</v>
      </c>
      <c r="N92">
        <v>141</v>
      </c>
      <c r="O92">
        <v>18</v>
      </c>
      <c r="P92">
        <v>141</v>
      </c>
      <c r="Q92">
        <v>5</v>
      </c>
      <c r="R92">
        <v>141</v>
      </c>
      <c r="S92">
        <v>141</v>
      </c>
      <c r="T92">
        <v>8</v>
      </c>
      <c r="U92">
        <v>6</v>
      </c>
      <c r="V92">
        <v>21</v>
      </c>
    </row>
    <row r="93" spans="1:22">
      <c r="A93" s="39" t="s">
        <v>1542</v>
      </c>
      <c r="B93">
        <v>1</v>
      </c>
      <c r="C93">
        <v>331</v>
      </c>
      <c r="D93">
        <v>22</v>
      </c>
      <c r="E93">
        <v>4</v>
      </c>
      <c r="F93">
        <v>51</v>
      </c>
      <c r="G93">
        <v>61</v>
      </c>
      <c r="H93">
        <v>8</v>
      </c>
      <c r="I93">
        <v>19</v>
      </c>
      <c r="J93">
        <v>4</v>
      </c>
      <c r="K93">
        <v>15</v>
      </c>
      <c r="L93">
        <v>331</v>
      </c>
      <c r="M93">
        <v>331</v>
      </c>
      <c r="N93">
        <v>331</v>
      </c>
      <c r="O93">
        <v>42</v>
      </c>
      <c r="P93">
        <v>331</v>
      </c>
      <c r="Q93">
        <v>11</v>
      </c>
      <c r="R93">
        <v>331</v>
      </c>
      <c r="S93">
        <v>331</v>
      </c>
      <c r="T93">
        <v>19</v>
      </c>
      <c r="U93">
        <v>13</v>
      </c>
      <c r="V93">
        <v>48</v>
      </c>
    </row>
    <row r="94" spans="1:22">
      <c r="A94" s="39" t="s">
        <v>1558</v>
      </c>
      <c r="B94">
        <v>1</v>
      </c>
      <c r="C94">
        <v>117</v>
      </c>
      <c r="D94">
        <v>8</v>
      </c>
      <c r="E94">
        <v>2</v>
      </c>
      <c r="F94">
        <v>18</v>
      </c>
      <c r="G94">
        <v>22</v>
      </c>
      <c r="H94">
        <v>3</v>
      </c>
      <c r="I94">
        <v>7</v>
      </c>
      <c r="J94">
        <v>2</v>
      </c>
      <c r="K94">
        <v>6</v>
      </c>
      <c r="L94">
        <v>117</v>
      </c>
      <c r="M94">
        <v>117</v>
      </c>
      <c r="N94">
        <v>117</v>
      </c>
      <c r="O94">
        <v>15</v>
      </c>
      <c r="P94">
        <v>117</v>
      </c>
      <c r="Q94">
        <v>4</v>
      </c>
      <c r="R94">
        <v>117</v>
      </c>
      <c r="S94">
        <v>117</v>
      </c>
      <c r="T94">
        <v>7</v>
      </c>
      <c r="U94">
        <v>5</v>
      </c>
      <c r="V94">
        <v>17</v>
      </c>
    </row>
    <row r="95" spans="1:22">
      <c r="A95" s="39" t="s">
        <v>1569</v>
      </c>
      <c r="B95">
        <v>2</v>
      </c>
      <c r="C95">
        <v>204</v>
      </c>
      <c r="D95">
        <v>14</v>
      </c>
      <c r="E95">
        <v>4</v>
      </c>
      <c r="F95">
        <v>32</v>
      </c>
      <c r="G95">
        <v>39</v>
      </c>
      <c r="H95">
        <v>6</v>
      </c>
      <c r="I95">
        <v>12</v>
      </c>
      <c r="J95">
        <v>4</v>
      </c>
      <c r="K95">
        <v>10</v>
      </c>
      <c r="L95">
        <v>204</v>
      </c>
      <c r="M95">
        <v>204</v>
      </c>
      <c r="N95">
        <v>204</v>
      </c>
      <c r="O95">
        <v>27</v>
      </c>
      <c r="P95">
        <v>204</v>
      </c>
      <c r="Q95">
        <v>8</v>
      </c>
      <c r="R95">
        <v>204</v>
      </c>
      <c r="S95">
        <v>204</v>
      </c>
      <c r="T95">
        <v>12</v>
      </c>
      <c r="U95">
        <v>9</v>
      </c>
      <c r="V95">
        <v>30</v>
      </c>
    </row>
    <row r="96" spans="1:22">
      <c r="A96" s="39" t="s">
        <v>3459</v>
      </c>
      <c r="B96">
        <v>5</v>
      </c>
      <c r="C96">
        <v>269</v>
      </c>
      <c r="D96">
        <v>19</v>
      </c>
      <c r="E96">
        <v>6</v>
      </c>
      <c r="F96">
        <v>43</v>
      </c>
      <c r="G96">
        <v>52</v>
      </c>
      <c r="H96">
        <v>9</v>
      </c>
      <c r="I96">
        <v>17</v>
      </c>
      <c r="J96">
        <v>6</v>
      </c>
      <c r="K96">
        <v>14</v>
      </c>
      <c r="L96">
        <v>269</v>
      </c>
      <c r="M96">
        <v>269</v>
      </c>
      <c r="N96">
        <v>269</v>
      </c>
      <c r="O96">
        <v>36</v>
      </c>
      <c r="P96">
        <v>269</v>
      </c>
      <c r="Q96">
        <v>11</v>
      </c>
      <c r="R96">
        <v>269</v>
      </c>
      <c r="S96">
        <v>269</v>
      </c>
      <c r="T96">
        <v>17</v>
      </c>
      <c r="U96">
        <v>13</v>
      </c>
      <c r="V96">
        <v>42</v>
      </c>
    </row>
    <row r="97" spans="1:22">
      <c r="A97" s="39" t="s">
        <v>3472</v>
      </c>
      <c r="B97">
        <v>4</v>
      </c>
      <c r="C97">
        <v>287</v>
      </c>
      <c r="D97">
        <v>22</v>
      </c>
      <c r="E97">
        <v>6</v>
      </c>
      <c r="F97">
        <v>46</v>
      </c>
      <c r="G97">
        <v>54</v>
      </c>
      <c r="H97">
        <v>9</v>
      </c>
      <c r="I97">
        <v>17</v>
      </c>
      <c r="J97">
        <v>6</v>
      </c>
      <c r="K97">
        <v>15</v>
      </c>
      <c r="L97">
        <v>287</v>
      </c>
      <c r="M97">
        <v>287</v>
      </c>
      <c r="N97">
        <v>287</v>
      </c>
      <c r="O97">
        <v>39</v>
      </c>
      <c r="P97">
        <v>287</v>
      </c>
      <c r="Q97">
        <v>12</v>
      </c>
      <c r="R97">
        <v>287</v>
      </c>
      <c r="S97">
        <v>287</v>
      </c>
      <c r="T97">
        <v>17</v>
      </c>
      <c r="U97">
        <v>13</v>
      </c>
      <c r="V97">
        <v>43</v>
      </c>
    </row>
    <row r="98" spans="1:22">
      <c r="A98" s="39" t="s">
        <v>3479</v>
      </c>
      <c r="B98">
        <v>1</v>
      </c>
      <c r="C98">
        <v>285</v>
      </c>
      <c r="D98">
        <v>19</v>
      </c>
      <c r="E98">
        <v>4</v>
      </c>
      <c r="F98">
        <v>44</v>
      </c>
      <c r="G98">
        <v>53</v>
      </c>
      <c r="H98">
        <v>7</v>
      </c>
      <c r="I98">
        <v>16</v>
      </c>
      <c r="J98">
        <v>4</v>
      </c>
      <c r="K98">
        <v>13</v>
      </c>
      <c r="L98">
        <v>285</v>
      </c>
      <c r="M98">
        <v>285</v>
      </c>
      <c r="N98">
        <v>285</v>
      </c>
      <c r="O98">
        <v>36</v>
      </c>
      <c r="P98">
        <v>285</v>
      </c>
      <c r="Q98">
        <v>10</v>
      </c>
      <c r="R98">
        <v>285</v>
      </c>
      <c r="S98">
        <v>285</v>
      </c>
      <c r="T98">
        <v>16</v>
      </c>
      <c r="U98">
        <v>12</v>
      </c>
      <c r="V98">
        <v>41</v>
      </c>
    </row>
    <row r="99" spans="1:22">
      <c r="A99" s="39" t="s">
        <v>3489</v>
      </c>
      <c r="B99">
        <v>2</v>
      </c>
      <c r="C99">
        <v>243</v>
      </c>
      <c r="D99">
        <v>17</v>
      </c>
      <c r="E99">
        <v>3</v>
      </c>
      <c r="F99">
        <v>38</v>
      </c>
      <c r="G99">
        <v>46</v>
      </c>
      <c r="H99">
        <v>6</v>
      </c>
      <c r="I99">
        <v>14</v>
      </c>
      <c r="J99">
        <v>3</v>
      </c>
      <c r="K99">
        <v>12</v>
      </c>
      <c r="L99">
        <v>243</v>
      </c>
      <c r="M99">
        <v>243</v>
      </c>
      <c r="N99">
        <v>243</v>
      </c>
      <c r="O99">
        <v>32</v>
      </c>
      <c r="P99">
        <v>243</v>
      </c>
      <c r="Q99">
        <v>9</v>
      </c>
      <c r="R99">
        <v>243</v>
      </c>
      <c r="S99">
        <v>243</v>
      </c>
      <c r="T99">
        <v>14</v>
      </c>
      <c r="U99">
        <v>11</v>
      </c>
      <c r="V99">
        <v>36</v>
      </c>
    </row>
    <row r="100" spans="1:22">
      <c r="A100" s="39" t="s">
        <v>3500</v>
      </c>
      <c r="B100">
        <v>1</v>
      </c>
      <c r="C100">
        <v>397</v>
      </c>
      <c r="D100">
        <v>27</v>
      </c>
      <c r="E100">
        <v>5</v>
      </c>
      <c r="F100">
        <v>61</v>
      </c>
      <c r="G100">
        <v>73</v>
      </c>
      <c r="H100">
        <v>9</v>
      </c>
      <c r="I100">
        <v>22</v>
      </c>
      <c r="J100">
        <v>5</v>
      </c>
      <c r="K100">
        <v>18</v>
      </c>
      <c r="L100">
        <v>397</v>
      </c>
      <c r="M100">
        <v>397</v>
      </c>
      <c r="N100">
        <v>397</v>
      </c>
      <c r="O100">
        <v>50</v>
      </c>
      <c r="P100">
        <v>397</v>
      </c>
      <c r="Q100">
        <v>14</v>
      </c>
      <c r="R100">
        <v>397</v>
      </c>
      <c r="S100">
        <v>397</v>
      </c>
      <c r="T100">
        <v>22</v>
      </c>
      <c r="U100">
        <v>16</v>
      </c>
      <c r="V100">
        <v>57</v>
      </c>
    </row>
    <row r="101" spans="1:22">
      <c r="A101" s="39" t="s">
        <v>3512</v>
      </c>
      <c r="B101">
        <v>1</v>
      </c>
      <c r="C101">
        <v>193</v>
      </c>
      <c r="D101">
        <v>13</v>
      </c>
      <c r="E101">
        <v>3</v>
      </c>
      <c r="F101">
        <v>30</v>
      </c>
      <c r="G101">
        <v>36</v>
      </c>
      <c r="H101">
        <v>5</v>
      </c>
      <c r="I101">
        <v>11</v>
      </c>
      <c r="J101">
        <v>3</v>
      </c>
      <c r="K101">
        <v>9</v>
      </c>
      <c r="L101">
        <v>193</v>
      </c>
      <c r="M101">
        <v>193</v>
      </c>
      <c r="N101">
        <v>193</v>
      </c>
      <c r="O101">
        <v>25</v>
      </c>
      <c r="P101">
        <v>193</v>
      </c>
      <c r="Q101">
        <v>7</v>
      </c>
      <c r="R101">
        <v>193</v>
      </c>
      <c r="S101">
        <v>193</v>
      </c>
      <c r="T101">
        <v>11</v>
      </c>
      <c r="U101">
        <v>8</v>
      </c>
      <c r="V101">
        <v>28</v>
      </c>
    </row>
    <row r="102" spans="1:22">
      <c r="A102" s="39" t="s">
        <v>1578</v>
      </c>
      <c r="B102">
        <v>1</v>
      </c>
      <c r="C102">
        <v>267</v>
      </c>
      <c r="D102">
        <v>18</v>
      </c>
      <c r="E102">
        <v>3</v>
      </c>
      <c r="F102">
        <v>41</v>
      </c>
      <c r="G102">
        <v>49</v>
      </c>
      <c r="H102">
        <v>6</v>
      </c>
      <c r="I102">
        <v>15</v>
      </c>
      <c r="J102">
        <v>3</v>
      </c>
      <c r="K102">
        <v>12</v>
      </c>
      <c r="L102">
        <v>267</v>
      </c>
      <c r="M102">
        <v>267</v>
      </c>
      <c r="N102">
        <v>267</v>
      </c>
      <c r="O102">
        <v>34</v>
      </c>
      <c r="P102">
        <v>267</v>
      </c>
      <c r="Q102">
        <v>9</v>
      </c>
      <c r="R102">
        <v>267</v>
      </c>
      <c r="S102">
        <v>267</v>
      </c>
      <c r="T102">
        <v>15</v>
      </c>
      <c r="U102">
        <v>11</v>
      </c>
      <c r="V102">
        <v>39</v>
      </c>
    </row>
    <row r="103" spans="1:22">
      <c r="A103" s="39" t="s">
        <v>1579</v>
      </c>
      <c r="B103">
        <v>6</v>
      </c>
      <c r="C103">
        <v>199</v>
      </c>
      <c r="D103">
        <v>15</v>
      </c>
      <c r="E103">
        <v>6</v>
      </c>
      <c r="F103">
        <v>34</v>
      </c>
      <c r="G103">
        <v>39</v>
      </c>
      <c r="H103">
        <v>8</v>
      </c>
      <c r="I103">
        <v>13</v>
      </c>
      <c r="J103">
        <v>6</v>
      </c>
      <c r="K103">
        <v>13</v>
      </c>
      <c r="L103">
        <v>199</v>
      </c>
      <c r="M103">
        <v>199</v>
      </c>
      <c r="N103">
        <v>199</v>
      </c>
      <c r="O103">
        <v>27</v>
      </c>
      <c r="P103">
        <v>199</v>
      </c>
      <c r="Q103">
        <v>9</v>
      </c>
      <c r="R103">
        <v>199</v>
      </c>
      <c r="S103">
        <v>199</v>
      </c>
      <c r="T103">
        <v>13</v>
      </c>
      <c r="U103">
        <v>10</v>
      </c>
      <c r="V103">
        <v>32</v>
      </c>
    </row>
    <row r="104" spans="1:22">
      <c r="A104" s="39" t="s">
        <v>1594</v>
      </c>
      <c r="B104">
        <v>2</v>
      </c>
      <c r="C104">
        <v>179</v>
      </c>
      <c r="D104">
        <v>13</v>
      </c>
      <c r="E104">
        <v>3</v>
      </c>
      <c r="F104">
        <v>28</v>
      </c>
      <c r="G104">
        <v>34</v>
      </c>
      <c r="H104">
        <v>5</v>
      </c>
      <c r="I104">
        <v>11</v>
      </c>
      <c r="J104">
        <v>3</v>
      </c>
      <c r="K104">
        <v>9</v>
      </c>
      <c r="L104">
        <v>179</v>
      </c>
      <c r="M104">
        <v>179</v>
      </c>
      <c r="N104">
        <v>179</v>
      </c>
      <c r="O104">
        <v>24</v>
      </c>
      <c r="P104">
        <v>179</v>
      </c>
      <c r="Q104">
        <v>7</v>
      </c>
      <c r="R104">
        <v>179</v>
      </c>
      <c r="S104">
        <v>179</v>
      </c>
      <c r="T104">
        <v>11</v>
      </c>
      <c r="U104">
        <v>8</v>
      </c>
      <c r="V104">
        <v>26</v>
      </c>
    </row>
    <row r="105" spans="1:22">
      <c r="A105" s="39" t="s">
        <v>1601</v>
      </c>
      <c r="B105">
        <v>2</v>
      </c>
      <c r="C105">
        <v>230</v>
      </c>
      <c r="D105">
        <v>16</v>
      </c>
      <c r="E105">
        <v>3</v>
      </c>
      <c r="F105">
        <v>36</v>
      </c>
      <c r="G105">
        <v>43</v>
      </c>
      <c r="H105">
        <v>6</v>
      </c>
      <c r="I105">
        <v>14</v>
      </c>
      <c r="J105">
        <v>3</v>
      </c>
      <c r="K105">
        <v>11</v>
      </c>
      <c r="L105">
        <v>230</v>
      </c>
      <c r="M105">
        <v>230</v>
      </c>
      <c r="N105">
        <v>230</v>
      </c>
      <c r="O105">
        <v>30</v>
      </c>
      <c r="P105">
        <v>230</v>
      </c>
      <c r="Q105">
        <v>9</v>
      </c>
      <c r="R105">
        <v>230</v>
      </c>
      <c r="S105">
        <v>230</v>
      </c>
      <c r="T105">
        <v>14</v>
      </c>
      <c r="U105">
        <v>10</v>
      </c>
      <c r="V105">
        <v>34</v>
      </c>
    </row>
    <row r="106" spans="1:22">
      <c r="A106" s="39" t="s">
        <v>1614</v>
      </c>
      <c r="B106">
        <v>2</v>
      </c>
      <c r="C106">
        <v>186</v>
      </c>
      <c r="D106">
        <v>14</v>
      </c>
      <c r="E106">
        <v>3</v>
      </c>
      <c r="F106">
        <v>29</v>
      </c>
      <c r="G106">
        <v>35</v>
      </c>
      <c r="H106">
        <v>5</v>
      </c>
      <c r="I106">
        <v>11</v>
      </c>
      <c r="J106">
        <v>3</v>
      </c>
      <c r="K106">
        <v>9</v>
      </c>
      <c r="L106">
        <v>186</v>
      </c>
      <c r="M106">
        <v>186</v>
      </c>
      <c r="N106">
        <v>186</v>
      </c>
      <c r="O106">
        <v>24</v>
      </c>
      <c r="P106">
        <v>186</v>
      </c>
      <c r="Q106">
        <v>8</v>
      </c>
      <c r="R106">
        <v>186</v>
      </c>
      <c r="S106">
        <v>186</v>
      </c>
      <c r="T106">
        <v>11</v>
      </c>
      <c r="U106">
        <v>8</v>
      </c>
      <c r="V106">
        <v>27</v>
      </c>
    </row>
    <row r="107" spans="1:22">
      <c r="A107" s="39" t="s">
        <v>3521</v>
      </c>
      <c r="B107">
        <v>1</v>
      </c>
      <c r="C107">
        <v>256</v>
      </c>
      <c r="D107">
        <v>17</v>
      </c>
      <c r="E107">
        <v>3</v>
      </c>
      <c r="F107">
        <v>39</v>
      </c>
      <c r="G107">
        <v>47</v>
      </c>
      <c r="H107">
        <v>6</v>
      </c>
      <c r="I107">
        <v>15</v>
      </c>
      <c r="J107">
        <v>3</v>
      </c>
      <c r="K107">
        <v>12</v>
      </c>
      <c r="L107">
        <v>256</v>
      </c>
      <c r="M107">
        <v>256</v>
      </c>
      <c r="N107">
        <v>256</v>
      </c>
      <c r="O107">
        <v>33</v>
      </c>
      <c r="P107">
        <v>256</v>
      </c>
      <c r="Q107">
        <v>9</v>
      </c>
      <c r="R107">
        <v>256</v>
      </c>
      <c r="S107">
        <v>256</v>
      </c>
      <c r="T107">
        <v>15</v>
      </c>
      <c r="U107">
        <v>11</v>
      </c>
      <c r="V107">
        <v>37</v>
      </c>
    </row>
    <row r="108" spans="1:22">
      <c r="A108" s="39" t="s">
        <v>3522</v>
      </c>
      <c r="B108">
        <v>1</v>
      </c>
      <c r="C108">
        <v>252</v>
      </c>
      <c r="D108">
        <v>17</v>
      </c>
      <c r="E108">
        <v>3</v>
      </c>
      <c r="F108">
        <v>39</v>
      </c>
      <c r="G108">
        <v>47</v>
      </c>
      <c r="H108">
        <v>6</v>
      </c>
      <c r="I108">
        <v>14</v>
      </c>
      <c r="J108">
        <v>3</v>
      </c>
      <c r="K108">
        <v>12</v>
      </c>
      <c r="L108">
        <v>252</v>
      </c>
      <c r="M108">
        <v>252</v>
      </c>
      <c r="N108">
        <v>252</v>
      </c>
      <c r="O108">
        <v>32</v>
      </c>
      <c r="P108">
        <v>252</v>
      </c>
      <c r="Q108">
        <v>9</v>
      </c>
      <c r="R108">
        <v>252</v>
      </c>
      <c r="S108">
        <v>252</v>
      </c>
      <c r="T108">
        <v>14</v>
      </c>
      <c r="U108">
        <v>10</v>
      </c>
      <c r="V108">
        <v>37</v>
      </c>
    </row>
    <row r="109" spans="1:22">
      <c r="A109" s="39" t="s">
        <v>1627</v>
      </c>
      <c r="B109">
        <v>3</v>
      </c>
      <c r="C109">
        <v>289</v>
      </c>
      <c r="D109">
        <v>20</v>
      </c>
      <c r="E109">
        <v>4</v>
      </c>
      <c r="F109">
        <v>45</v>
      </c>
      <c r="G109">
        <v>54</v>
      </c>
      <c r="H109">
        <v>7</v>
      </c>
      <c r="I109">
        <v>18</v>
      </c>
      <c r="J109">
        <v>4</v>
      </c>
      <c r="K109">
        <v>14</v>
      </c>
      <c r="L109">
        <v>289</v>
      </c>
      <c r="M109">
        <v>289</v>
      </c>
      <c r="N109">
        <v>289</v>
      </c>
      <c r="O109">
        <v>37</v>
      </c>
      <c r="P109">
        <v>289</v>
      </c>
      <c r="Q109">
        <v>11</v>
      </c>
      <c r="R109">
        <v>289</v>
      </c>
      <c r="S109">
        <v>289</v>
      </c>
      <c r="T109">
        <v>18</v>
      </c>
      <c r="U109">
        <v>13</v>
      </c>
      <c r="V109">
        <v>43</v>
      </c>
    </row>
    <row r="110" spans="1:22">
      <c r="A110" s="39" t="s">
        <v>1639</v>
      </c>
      <c r="B110">
        <v>1</v>
      </c>
      <c r="C110">
        <v>292</v>
      </c>
      <c r="D110">
        <v>20</v>
      </c>
      <c r="E110">
        <v>4</v>
      </c>
      <c r="F110">
        <v>45</v>
      </c>
      <c r="G110">
        <v>54</v>
      </c>
      <c r="H110">
        <v>7</v>
      </c>
      <c r="I110">
        <v>17</v>
      </c>
      <c r="J110">
        <v>4</v>
      </c>
      <c r="K110">
        <v>13</v>
      </c>
      <c r="L110">
        <v>292</v>
      </c>
      <c r="M110">
        <v>292</v>
      </c>
      <c r="N110">
        <v>292</v>
      </c>
      <c r="O110">
        <v>37</v>
      </c>
      <c r="P110">
        <v>292</v>
      </c>
      <c r="Q110">
        <v>10</v>
      </c>
      <c r="R110">
        <v>292</v>
      </c>
      <c r="S110">
        <v>292</v>
      </c>
      <c r="T110">
        <v>17</v>
      </c>
      <c r="U110">
        <v>12</v>
      </c>
      <c r="V110">
        <v>42</v>
      </c>
    </row>
    <row r="111" spans="1:22">
      <c r="A111" s="39" t="s">
        <v>3523</v>
      </c>
      <c r="B111">
        <v>1</v>
      </c>
      <c r="C111">
        <v>318</v>
      </c>
      <c r="D111">
        <v>22</v>
      </c>
      <c r="E111">
        <v>4</v>
      </c>
      <c r="F111">
        <v>49</v>
      </c>
      <c r="G111">
        <v>59</v>
      </c>
      <c r="H111">
        <v>8</v>
      </c>
      <c r="I111">
        <v>18</v>
      </c>
      <c r="J111">
        <v>4</v>
      </c>
      <c r="K111">
        <v>15</v>
      </c>
      <c r="L111">
        <v>318</v>
      </c>
      <c r="M111">
        <v>318</v>
      </c>
      <c r="N111">
        <v>318</v>
      </c>
      <c r="O111">
        <v>40</v>
      </c>
      <c r="P111">
        <v>318</v>
      </c>
      <c r="Q111">
        <v>11</v>
      </c>
      <c r="R111">
        <v>318</v>
      </c>
      <c r="S111">
        <v>318</v>
      </c>
      <c r="T111">
        <v>18</v>
      </c>
      <c r="U111">
        <v>13</v>
      </c>
      <c r="V111">
        <v>46</v>
      </c>
    </row>
    <row r="112" spans="1:22">
      <c r="A112" s="39" t="s">
        <v>3534</v>
      </c>
      <c r="B112">
        <v>3</v>
      </c>
      <c r="C112">
        <v>268</v>
      </c>
      <c r="D112">
        <v>19</v>
      </c>
      <c r="E112">
        <v>5</v>
      </c>
      <c r="F112">
        <v>42</v>
      </c>
      <c r="G112">
        <v>50</v>
      </c>
      <c r="H112">
        <v>7</v>
      </c>
      <c r="I112">
        <v>17</v>
      </c>
      <c r="J112">
        <v>5</v>
      </c>
      <c r="K112">
        <v>13</v>
      </c>
      <c r="L112">
        <v>268</v>
      </c>
      <c r="M112">
        <v>268</v>
      </c>
      <c r="N112">
        <v>268</v>
      </c>
      <c r="O112">
        <v>35</v>
      </c>
      <c r="P112">
        <v>268</v>
      </c>
      <c r="Q112">
        <v>10</v>
      </c>
      <c r="R112">
        <v>268</v>
      </c>
      <c r="S112">
        <v>268</v>
      </c>
      <c r="T112">
        <v>17</v>
      </c>
      <c r="U112">
        <v>12</v>
      </c>
      <c r="V112">
        <v>40</v>
      </c>
    </row>
    <row r="113" spans="1:22">
      <c r="A113" s="39" t="s">
        <v>1650</v>
      </c>
      <c r="B113">
        <v>7</v>
      </c>
      <c r="C113">
        <v>323</v>
      </c>
      <c r="D113">
        <v>25</v>
      </c>
      <c r="E113">
        <v>9</v>
      </c>
      <c r="F113">
        <v>53</v>
      </c>
      <c r="G113">
        <v>63</v>
      </c>
      <c r="H113">
        <v>11</v>
      </c>
      <c r="I113">
        <v>21</v>
      </c>
      <c r="J113">
        <v>9</v>
      </c>
      <c r="K113">
        <v>17</v>
      </c>
      <c r="L113">
        <v>323</v>
      </c>
      <c r="M113">
        <v>323</v>
      </c>
      <c r="N113">
        <v>323</v>
      </c>
      <c r="O113">
        <v>44</v>
      </c>
      <c r="P113">
        <v>323</v>
      </c>
      <c r="Q113">
        <v>15</v>
      </c>
      <c r="R113">
        <v>323</v>
      </c>
      <c r="S113">
        <v>323</v>
      </c>
      <c r="T113">
        <v>21</v>
      </c>
      <c r="U113">
        <v>15</v>
      </c>
      <c r="V113">
        <v>50</v>
      </c>
    </row>
    <row r="114" spans="1:22">
      <c r="A114" s="39" t="s">
        <v>3541</v>
      </c>
      <c r="B114">
        <v>5</v>
      </c>
      <c r="C114">
        <v>313</v>
      </c>
      <c r="D114">
        <v>23</v>
      </c>
      <c r="E114">
        <v>6</v>
      </c>
      <c r="F114">
        <v>50</v>
      </c>
      <c r="G114">
        <v>59</v>
      </c>
      <c r="H114">
        <v>9</v>
      </c>
      <c r="I114">
        <v>19</v>
      </c>
      <c r="J114">
        <v>6</v>
      </c>
      <c r="K114">
        <v>17</v>
      </c>
      <c r="L114">
        <v>313</v>
      </c>
      <c r="M114">
        <v>313</v>
      </c>
      <c r="N114">
        <v>313</v>
      </c>
      <c r="O114">
        <v>41</v>
      </c>
      <c r="P114">
        <v>313</v>
      </c>
      <c r="Q114">
        <v>13</v>
      </c>
      <c r="R114">
        <v>313</v>
      </c>
      <c r="S114">
        <v>313</v>
      </c>
      <c r="T114">
        <v>19</v>
      </c>
      <c r="U114">
        <v>16</v>
      </c>
      <c r="V114">
        <v>48</v>
      </c>
    </row>
    <row r="115" spans="1:22">
      <c r="A115" s="39" t="s">
        <v>3551</v>
      </c>
      <c r="B115">
        <v>5</v>
      </c>
      <c r="C115">
        <v>342</v>
      </c>
      <c r="D115">
        <v>25</v>
      </c>
      <c r="E115">
        <v>6</v>
      </c>
      <c r="F115">
        <v>54</v>
      </c>
      <c r="G115">
        <v>64</v>
      </c>
      <c r="H115">
        <v>10</v>
      </c>
      <c r="I115">
        <v>21</v>
      </c>
      <c r="J115">
        <v>6</v>
      </c>
      <c r="K115">
        <v>18</v>
      </c>
      <c r="L115">
        <v>342</v>
      </c>
      <c r="M115">
        <v>342</v>
      </c>
      <c r="N115">
        <v>342</v>
      </c>
      <c r="O115">
        <v>45</v>
      </c>
      <c r="P115">
        <v>342</v>
      </c>
      <c r="Q115">
        <v>13</v>
      </c>
      <c r="R115">
        <v>342</v>
      </c>
      <c r="S115">
        <v>342</v>
      </c>
      <c r="T115">
        <v>21</v>
      </c>
      <c r="U115">
        <v>17</v>
      </c>
      <c r="V115">
        <v>52</v>
      </c>
    </row>
    <row r="116" spans="1:22">
      <c r="A116" s="39" t="s">
        <v>3562</v>
      </c>
      <c r="B116">
        <v>1</v>
      </c>
      <c r="C116">
        <v>259</v>
      </c>
      <c r="D116">
        <v>18</v>
      </c>
      <c r="E116">
        <v>3</v>
      </c>
      <c r="F116">
        <v>40</v>
      </c>
      <c r="G116">
        <v>48</v>
      </c>
      <c r="H116">
        <v>6</v>
      </c>
      <c r="I116">
        <v>15</v>
      </c>
      <c r="J116">
        <v>3</v>
      </c>
      <c r="K116">
        <v>12</v>
      </c>
      <c r="L116">
        <v>259</v>
      </c>
      <c r="M116">
        <v>259</v>
      </c>
      <c r="N116">
        <v>259</v>
      </c>
      <c r="O116">
        <v>33</v>
      </c>
      <c r="P116">
        <v>259</v>
      </c>
      <c r="Q116">
        <v>9</v>
      </c>
      <c r="R116">
        <v>259</v>
      </c>
      <c r="S116">
        <v>259</v>
      </c>
      <c r="T116">
        <v>15</v>
      </c>
      <c r="U116">
        <v>11</v>
      </c>
      <c r="V116">
        <v>38</v>
      </c>
    </row>
    <row r="117" spans="1:22">
      <c r="A117" s="39" t="s">
        <v>3573</v>
      </c>
      <c r="B117">
        <v>4</v>
      </c>
      <c r="C117">
        <v>104</v>
      </c>
      <c r="D117">
        <v>9</v>
      </c>
      <c r="E117">
        <v>4</v>
      </c>
      <c r="F117">
        <v>18</v>
      </c>
      <c r="G117">
        <v>21</v>
      </c>
      <c r="H117">
        <v>5</v>
      </c>
      <c r="I117">
        <v>8</v>
      </c>
      <c r="J117">
        <v>4</v>
      </c>
      <c r="K117">
        <v>7</v>
      </c>
      <c r="L117">
        <v>104</v>
      </c>
      <c r="M117">
        <v>104</v>
      </c>
      <c r="N117">
        <v>104</v>
      </c>
      <c r="O117">
        <v>16</v>
      </c>
      <c r="P117">
        <v>104</v>
      </c>
      <c r="Q117">
        <v>6</v>
      </c>
      <c r="R117">
        <v>104</v>
      </c>
      <c r="S117">
        <v>104</v>
      </c>
      <c r="T117">
        <v>8</v>
      </c>
      <c r="U117">
        <v>7</v>
      </c>
      <c r="V117">
        <v>17</v>
      </c>
    </row>
    <row r="118" spans="1:22">
      <c r="A118" s="39" t="s">
        <v>1664</v>
      </c>
      <c r="B118">
        <v>4</v>
      </c>
      <c r="C118">
        <v>258</v>
      </c>
      <c r="D118">
        <v>19</v>
      </c>
      <c r="E118">
        <v>5</v>
      </c>
      <c r="F118">
        <v>41</v>
      </c>
      <c r="G118">
        <v>49</v>
      </c>
      <c r="H118">
        <v>9</v>
      </c>
      <c r="I118">
        <v>17</v>
      </c>
      <c r="J118">
        <v>5</v>
      </c>
      <c r="K118">
        <v>14</v>
      </c>
      <c r="L118">
        <v>258</v>
      </c>
      <c r="M118">
        <v>258</v>
      </c>
      <c r="N118">
        <v>258</v>
      </c>
      <c r="O118">
        <v>34</v>
      </c>
      <c r="P118">
        <v>258</v>
      </c>
      <c r="Q118">
        <v>10</v>
      </c>
      <c r="R118">
        <v>258</v>
      </c>
      <c r="S118">
        <v>258</v>
      </c>
      <c r="T118">
        <v>17</v>
      </c>
      <c r="U118">
        <v>12</v>
      </c>
      <c r="V118">
        <v>39</v>
      </c>
    </row>
    <row r="119" spans="1:22">
      <c r="A119" s="39" t="s">
        <v>3586</v>
      </c>
      <c r="B119">
        <v>4</v>
      </c>
      <c r="C119">
        <v>160</v>
      </c>
      <c r="D119">
        <v>13</v>
      </c>
      <c r="E119">
        <v>4</v>
      </c>
      <c r="F119">
        <v>26</v>
      </c>
      <c r="G119">
        <v>31</v>
      </c>
      <c r="H119">
        <v>5</v>
      </c>
      <c r="I119">
        <v>11</v>
      </c>
      <c r="J119">
        <v>4</v>
      </c>
      <c r="K119">
        <v>8</v>
      </c>
      <c r="L119">
        <v>160</v>
      </c>
      <c r="M119">
        <v>160</v>
      </c>
      <c r="N119">
        <v>160</v>
      </c>
      <c r="O119">
        <v>22</v>
      </c>
      <c r="P119">
        <v>160</v>
      </c>
      <c r="Q119">
        <v>7</v>
      </c>
      <c r="R119">
        <v>160</v>
      </c>
      <c r="S119">
        <v>160</v>
      </c>
      <c r="T119">
        <v>11</v>
      </c>
      <c r="U119">
        <v>8</v>
      </c>
      <c r="V119">
        <v>26</v>
      </c>
    </row>
    <row r="120" spans="1:22">
      <c r="A120" s="39" t="s">
        <v>3596</v>
      </c>
      <c r="B120">
        <v>8</v>
      </c>
      <c r="C120">
        <v>248</v>
      </c>
      <c r="D120">
        <v>21</v>
      </c>
      <c r="E120">
        <v>8</v>
      </c>
      <c r="F120">
        <v>41</v>
      </c>
      <c r="G120">
        <v>51</v>
      </c>
      <c r="H120">
        <v>9</v>
      </c>
      <c r="I120">
        <v>17</v>
      </c>
      <c r="J120">
        <v>8</v>
      </c>
      <c r="K120">
        <v>15</v>
      </c>
      <c r="L120">
        <v>248</v>
      </c>
      <c r="M120">
        <v>248</v>
      </c>
      <c r="N120">
        <v>248</v>
      </c>
      <c r="O120">
        <v>34</v>
      </c>
      <c r="P120">
        <v>248</v>
      </c>
      <c r="Q120">
        <v>13</v>
      </c>
      <c r="R120">
        <v>248</v>
      </c>
      <c r="S120">
        <v>248</v>
      </c>
      <c r="T120">
        <v>17</v>
      </c>
      <c r="U120">
        <v>14</v>
      </c>
      <c r="V120">
        <v>40</v>
      </c>
    </row>
    <row r="121" spans="1:22">
      <c r="A121" s="39" t="s">
        <v>3606</v>
      </c>
      <c r="B121">
        <v>2</v>
      </c>
      <c r="C121">
        <v>292</v>
      </c>
      <c r="D121">
        <v>21</v>
      </c>
      <c r="E121">
        <v>5</v>
      </c>
      <c r="F121">
        <v>45</v>
      </c>
      <c r="G121">
        <v>54</v>
      </c>
      <c r="H121">
        <v>8</v>
      </c>
      <c r="I121">
        <v>19</v>
      </c>
      <c r="J121">
        <v>5</v>
      </c>
      <c r="K121">
        <v>14</v>
      </c>
      <c r="L121">
        <v>292</v>
      </c>
      <c r="M121">
        <v>292</v>
      </c>
      <c r="N121">
        <v>292</v>
      </c>
      <c r="O121">
        <v>37</v>
      </c>
      <c r="P121">
        <v>292</v>
      </c>
      <c r="Q121">
        <v>11</v>
      </c>
      <c r="R121">
        <v>292</v>
      </c>
      <c r="S121">
        <v>292</v>
      </c>
      <c r="T121">
        <v>18</v>
      </c>
      <c r="U121">
        <v>13</v>
      </c>
      <c r="V121">
        <v>43</v>
      </c>
    </row>
    <row r="122" spans="1:22">
      <c r="A122" s="39" t="s">
        <v>3613</v>
      </c>
      <c r="B122">
        <v>5</v>
      </c>
      <c r="C122">
        <v>219</v>
      </c>
      <c r="D122">
        <v>17</v>
      </c>
      <c r="E122">
        <v>6</v>
      </c>
      <c r="F122">
        <v>35</v>
      </c>
      <c r="G122">
        <v>43</v>
      </c>
      <c r="H122">
        <v>9</v>
      </c>
      <c r="I122">
        <v>14</v>
      </c>
      <c r="J122">
        <v>6</v>
      </c>
      <c r="K122">
        <v>13</v>
      </c>
      <c r="L122">
        <v>219</v>
      </c>
      <c r="M122">
        <v>219</v>
      </c>
      <c r="N122">
        <v>219</v>
      </c>
      <c r="O122">
        <v>31</v>
      </c>
      <c r="P122">
        <v>219</v>
      </c>
      <c r="Q122">
        <v>10</v>
      </c>
      <c r="R122">
        <v>219</v>
      </c>
      <c r="S122">
        <v>219</v>
      </c>
      <c r="T122">
        <v>14</v>
      </c>
      <c r="U122">
        <v>11</v>
      </c>
      <c r="V122">
        <v>33</v>
      </c>
    </row>
    <row r="123" spans="1:22">
      <c r="A123" s="39" t="s">
        <v>3625</v>
      </c>
      <c r="B123">
        <v>1</v>
      </c>
      <c r="C123">
        <v>214</v>
      </c>
      <c r="D123">
        <v>15</v>
      </c>
      <c r="E123">
        <v>3</v>
      </c>
      <c r="F123">
        <v>33</v>
      </c>
      <c r="G123">
        <v>40</v>
      </c>
      <c r="H123">
        <v>5</v>
      </c>
      <c r="I123">
        <v>12</v>
      </c>
      <c r="J123">
        <v>3</v>
      </c>
      <c r="K123">
        <v>10</v>
      </c>
      <c r="L123">
        <v>214</v>
      </c>
      <c r="M123">
        <v>214</v>
      </c>
      <c r="N123">
        <v>214</v>
      </c>
      <c r="O123">
        <v>27</v>
      </c>
      <c r="P123">
        <v>214</v>
      </c>
      <c r="Q123">
        <v>8</v>
      </c>
      <c r="R123">
        <v>214</v>
      </c>
      <c r="S123">
        <v>214</v>
      </c>
      <c r="T123">
        <v>12</v>
      </c>
      <c r="U123">
        <v>9</v>
      </c>
      <c r="V123">
        <v>31</v>
      </c>
    </row>
    <row r="124" spans="1:22">
      <c r="A124" s="39" t="s">
        <v>3631</v>
      </c>
      <c r="B124">
        <v>3</v>
      </c>
      <c r="C124">
        <v>394</v>
      </c>
      <c r="D124">
        <v>28</v>
      </c>
      <c r="E124">
        <v>6</v>
      </c>
      <c r="F124">
        <v>60</v>
      </c>
      <c r="G124">
        <v>74</v>
      </c>
      <c r="H124">
        <v>7</v>
      </c>
      <c r="I124">
        <v>24</v>
      </c>
      <c r="J124">
        <v>6</v>
      </c>
      <c r="K124">
        <v>18</v>
      </c>
      <c r="L124">
        <v>394</v>
      </c>
      <c r="M124">
        <v>394</v>
      </c>
      <c r="N124">
        <v>394</v>
      </c>
      <c r="O124">
        <v>52</v>
      </c>
      <c r="P124">
        <v>394</v>
      </c>
      <c r="Q124">
        <v>14</v>
      </c>
      <c r="R124">
        <v>394</v>
      </c>
      <c r="S124">
        <v>394</v>
      </c>
      <c r="T124">
        <v>24</v>
      </c>
      <c r="U124">
        <v>17</v>
      </c>
      <c r="V124">
        <v>58</v>
      </c>
    </row>
    <row r="125" spans="1:22">
      <c r="A125" s="39" t="s">
        <v>3644</v>
      </c>
      <c r="B125">
        <v>6</v>
      </c>
      <c r="C125">
        <v>206</v>
      </c>
      <c r="D125">
        <v>17</v>
      </c>
      <c r="E125">
        <v>6</v>
      </c>
      <c r="F125">
        <v>34</v>
      </c>
      <c r="G125">
        <v>41</v>
      </c>
      <c r="H125">
        <v>7</v>
      </c>
      <c r="I125">
        <v>14</v>
      </c>
      <c r="J125">
        <v>6</v>
      </c>
      <c r="K125">
        <v>12</v>
      </c>
      <c r="L125">
        <v>206</v>
      </c>
      <c r="M125">
        <v>206</v>
      </c>
      <c r="N125">
        <v>206</v>
      </c>
      <c r="O125">
        <v>29</v>
      </c>
      <c r="P125">
        <v>206</v>
      </c>
      <c r="Q125">
        <v>10</v>
      </c>
      <c r="R125">
        <v>206</v>
      </c>
      <c r="S125">
        <v>206</v>
      </c>
      <c r="T125">
        <v>14</v>
      </c>
      <c r="U125">
        <v>11</v>
      </c>
      <c r="V125">
        <v>33</v>
      </c>
    </row>
    <row r="126" spans="1:22">
      <c r="A126" s="39" t="s">
        <v>1671</v>
      </c>
      <c r="B126">
        <v>4</v>
      </c>
      <c r="C126">
        <v>227</v>
      </c>
      <c r="D126">
        <v>17</v>
      </c>
      <c r="E126">
        <v>5</v>
      </c>
      <c r="F126">
        <v>37</v>
      </c>
      <c r="G126">
        <v>43</v>
      </c>
      <c r="H126">
        <v>7</v>
      </c>
      <c r="I126">
        <v>14</v>
      </c>
      <c r="J126">
        <v>5</v>
      </c>
      <c r="K126">
        <v>12</v>
      </c>
      <c r="L126">
        <v>227</v>
      </c>
      <c r="M126">
        <v>227</v>
      </c>
      <c r="N126">
        <v>227</v>
      </c>
      <c r="O126">
        <v>31</v>
      </c>
      <c r="P126">
        <v>227</v>
      </c>
      <c r="Q126">
        <v>9</v>
      </c>
      <c r="R126">
        <v>227</v>
      </c>
      <c r="S126">
        <v>227</v>
      </c>
      <c r="T126">
        <v>14</v>
      </c>
      <c r="U126">
        <v>11</v>
      </c>
      <c r="V126">
        <v>36</v>
      </c>
    </row>
    <row r="127" spans="1:22">
      <c r="A127" s="39" t="s">
        <v>3651</v>
      </c>
      <c r="B127">
        <v>2</v>
      </c>
      <c r="C127">
        <v>166</v>
      </c>
      <c r="D127">
        <v>12</v>
      </c>
      <c r="E127">
        <v>3</v>
      </c>
      <c r="F127">
        <v>27</v>
      </c>
      <c r="G127">
        <v>32</v>
      </c>
      <c r="H127">
        <v>5</v>
      </c>
      <c r="I127">
        <v>11</v>
      </c>
      <c r="J127">
        <v>3</v>
      </c>
      <c r="K127">
        <v>9</v>
      </c>
      <c r="L127">
        <v>166</v>
      </c>
      <c r="M127">
        <v>166</v>
      </c>
      <c r="N127">
        <v>166</v>
      </c>
      <c r="O127">
        <v>22</v>
      </c>
      <c r="P127">
        <v>166</v>
      </c>
      <c r="Q127">
        <v>7</v>
      </c>
      <c r="R127">
        <v>166</v>
      </c>
      <c r="S127">
        <v>166</v>
      </c>
      <c r="T127">
        <v>11</v>
      </c>
      <c r="U127">
        <v>7</v>
      </c>
      <c r="V127">
        <v>25</v>
      </c>
    </row>
    <row r="128" spans="1:22">
      <c r="A128" s="39" t="s">
        <v>3662</v>
      </c>
      <c r="B128">
        <v>3</v>
      </c>
      <c r="C128">
        <v>193</v>
      </c>
      <c r="D128">
        <v>14</v>
      </c>
      <c r="E128">
        <v>3</v>
      </c>
      <c r="F128">
        <v>31</v>
      </c>
      <c r="G128">
        <v>37</v>
      </c>
      <c r="H128">
        <v>5</v>
      </c>
      <c r="I128">
        <v>12</v>
      </c>
      <c r="J128">
        <v>3</v>
      </c>
      <c r="K128">
        <v>9</v>
      </c>
      <c r="L128">
        <v>193</v>
      </c>
      <c r="M128">
        <v>193</v>
      </c>
      <c r="N128">
        <v>193</v>
      </c>
      <c r="O128">
        <v>26</v>
      </c>
      <c r="P128">
        <v>193</v>
      </c>
      <c r="Q128">
        <v>8</v>
      </c>
      <c r="R128">
        <v>193</v>
      </c>
      <c r="S128">
        <v>193</v>
      </c>
      <c r="T128">
        <v>12</v>
      </c>
      <c r="U128">
        <v>9</v>
      </c>
      <c r="V128">
        <v>29</v>
      </c>
    </row>
    <row r="129" spans="1:22">
      <c r="A129" s="39" t="s">
        <v>3669</v>
      </c>
      <c r="B129">
        <v>4</v>
      </c>
      <c r="C129">
        <v>267</v>
      </c>
      <c r="D129">
        <v>19</v>
      </c>
      <c r="E129">
        <v>5</v>
      </c>
      <c r="F129">
        <v>43</v>
      </c>
      <c r="G129">
        <v>51</v>
      </c>
      <c r="H129">
        <v>8</v>
      </c>
      <c r="I129">
        <v>18</v>
      </c>
      <c r="J129">
        <v>5</v>
      </c>
      <c r="K129">
        <v>14</v>
      </c>
      <c r="L129">
        <v>267</v>
      </c>
      <c r="M129">
        <v>267</v>
      </c>
      <c r="N129">
        <v>267</v>
      </c>
      <c r="O129">
        <v>36</v>
      </c>
      <c r="P129">
        <v>267</v>
      </c>
      <c r="Q129">
        <v>10</v>
      </c>
      <c r="R129">
        <v>267</v>
      </c>
      <c r="S129">
        <v>267</v>
      </c>
      <c r="T129">
        <v>18</v>
      </c>
      <c r="U129">
        <v>11</v>
      </c>
      <c r="V129">
        <v>41</v>
      </c>
    </row>
    <row r="130" spans="1:22">
      <c r="A130" s="39" t="s">
        <v>1683</v>
      </c>
      <c r="B130">
        <v>1</v>
      </c>
      <c r="C130">
        <v>212</v>
      </c>
      <c r="D130">
        <v>15</v>
      </c>
      <c r="E130">
        <v>3</v>
      </c>
      <c r="F130">
        <v>33</v>
      </c>
      <c r="G130">
        <v>39</v>
      </c>
      <c r="H130">
        <v>5</v>
      </c>
      <c r="I130">
        <v>12</v>
      </c>
      <c r="J130">
        <v>3</v>
      </c>
      <c r="K130">
        <v>10</v>
      </c>
      <c r="L130">
        <v>212</v>
      </c>
      <c r="M130">
        <v>212</v>
      </c>
      <c r="N130">
        <v>212</v>
      </c>
      <c r="O130">
        <v>27</v>
      </c>
      <c r="P130">
        <v>212</v>
      </c>
      <c r="Q130">
        <v>8</v>
      </c>
      <c r="R130">
        <v>212</v>
      </c>
      <c r="S130">
        <v>212</v>
      </c>
      <c r="T130">
        <v>12</v>
      </c>
      <c r="U130">
        <v>9</v>
      </c>
      <c r="V130">
        <v>31</v>
      </c>
    </row>
    <row r="131" spans="1:22">
      <c r="A131" s="39" t="s">
        <v>1695</v>
      </c>
      <c r="B131">
        <v>2</v>
      </c>
      <c r="C131">
        <v>185</v>
      </c>
      <c r="D131">
        <v>13</v>
      </c>
      <c r="E131">
        <v>3</v>
      </c>
      <c r="F131">
        <v>29</v>
      </c>
      <c r="G131">
        <v>35</v>
      </c>
      <c r="H131">
        <v>5</v>
      </c>
      <c r="I131">
        <v>11</v>
      </c>
      <c r="J131">
        <v>3</v>
      </c>
      <c r="K131">
        <v>9</v>
      </c>
      <c r="L131">
        <v>185</v>
      </c>
      <c r="M131">
        <v>185</v>
      </c>
      <c r="N131">
        <v>185</v>
      </c>
      <c r="O131">
        <v>24</v>
      </c>
      <c r="P131">
        <v>185</v>
      </c>
      <c r="Q131">
        <v>7</v>
      </c>
      <c r="R131">
        <v>185</v>
      </c>
      <c r="S131">
        <v>185</v>
      </c>
      <c r="T131">
        <v>11</v>
      </c>
      <c r="U131">
        <v>9</v>
      </c>
      <c r="V131">
        <v>27</v>
      </c>
    </row>
    <row r="132" spans="1:22">
      <c r="A132" s="39" t="s">
        <v>1706</v>
      </c>
      <c r="B132">
        <v>3</v>
      </c>
      <c r="C132">
        <v>206</v>
      </c>
      <c r="D132">
        <v>15</v>
      </c>
      <c r="E132">
        <v>4</v>
      </c>
      <c r="F132">
        <v>33</v>
      </c>
      <c r="G132">
        <v>40</v>
      </c>
      <c r="H132">
        <v>6</v>
      </c>
      <c r="I132">
        <v>12</v>
      </c>
      <c r="J132">
        <v>4</v>
      </c>
      <c r="K132">
        <v>11</v>
      </c>
      <c r="L132">
        <v>206</v>
      </c>
      <c r="M132">
        <v>206</v>
      </c>
      <c r="N132">
        <v>206</v>
      </c>
      <c r="O132">
        <v>27</v>
      </c>
      <c r="P132">
        <v>206</v>
      </c>
      <c r="Q132">
        <v>8</v>
      </c>
      <c r="R132">
        <v>206</v>
      </c>
      <c r="S132">
        <v>206</v>
      </c>
      <c r="T132">
        <v>12</v>
      </c>
      <c r="U132">
        <v>10</v>
      </c>
      <c r="V132">
        <v>31</v>
      </c>
    </row>
    <row r="133" spans="1:22">
      <c r="A133" s="39" t="s">
        <v>3676</v>
      </c>
      <c r="B133">
        <v>1</v>
      </c>
      <c r="C133">
        <v>219</v>
      </c>
      <c r="D133">
        <v>15</v>
      </c>
      <c r="E133">
        <v>3</v>
      </c>
      <c r="F133">
        <v>34</v>
      </c>
      <c r="G133">
        <v>41</v>
      </c>
      <c r="H133">
        <v>5</v>
      </c>
      <c r="I133">
        <v>13</v>
      </c>
      <c r="J133">
        <v>3</v>
      </c>
      <c r="K133">
        <v>10</v>
      </c>
      <c r="L133">
        <v>219</v>
      </c>
      <c r="M133">
        <v>219</v>
      </c>
      <c r="N133">
        <v>219</v>
      </c>
      <c r="O133">
        <v>28</v>
      </c>
      <c r="P133">
        <v>219</v>
      </c>
      <c r="Q133">
        <v>8</v>
      </c>
      <c r="R133">
        <v>219</v>
      </c>
      <c r="S133">
        <v>219</v>
      </c>
      <c r="T133">
        <v>13</v>
      </c>
      <c r="U133">
        <v>9</v>
      </c>
      <c r="V133">
        <v>32</v>
      </c>
    </row>
    <row r="134" spans="1:22">
      <c r="A134" s="39" t="s">
        <v>3682</v>
      </c>
      <c r="B134">
        <v>5</v>
      </c>
      <c r="C134">
        <v>249</v>
      </c>
      <c r="D134">
        <v>18</v>
      </c>
      <c r="E134">
        <v>6</v>
      </c>
      <c r="F134">
        <v>40</v>
      </c>
      <c r="G134">
        <v>48</v>
      </c>
      <c r="H134">
        <v>8</v>
      </c>
      <c r="I134">
        <v>17</v>
      </c>
      <c r="J134">
        <v>6</v>
      </c>
      <c r="K134">
        <v>13</v>
      </c>
      <c r="L134">
        <v>249</v>
      </c>
      <c r="M134">
        <v>249</v>
      </c>
      <c r="N134">
        <v>249</v>
      </c>
      <c r="O134">
        <v>34</v>
      </c>
      <c r="P134">
        <v>249</v>
      </c>
      <c r="Q134">
        <v>10</v>
      </c>
      <c r="R134">
        <v>249</v>
      </c>
      <c r="S134">
        <v>249</v>
      </c>
      <c r="T134">
        <v>17</v>
      </c>
      <c r="U134">
        <v>12</v>
      </c>
      <c r="V134">
        <v>38</v>
      </c>
    </row>
    <row r="135" spans="1:22">
      <c r="A135" s="39" t="s">
        <v>1715</v>
      </c>
      <c r="B135">
        <v>1</v>
      </c>
      <c r="C135">
        <v>336</v>
      </c>
      <c r="D135">
        <v>23</v>
      </c>
      <c r="E135">
        <v>4</v>
      </c>
      <c r="F135">
        <v>51</v>
      </c>
      <c r="G135">
        <v>62</v>
      </c>
      <c r="H135">
        <v>8</v>
      </c>
      <c r="I135">
        <v>4</v>
      </c>
      <c r="J135">
        <v>4</v>
      </c>
      <c r="K135">
        <v>15</v>
      </c>
      <c r="L135">
        <v>336</v>
      </c>
      <c r="M135">
        <v>336</v>
      </c>
      <c r="N135">
        <v>336</v>
      </c>
      <c r="O135">
        <v>43</v>
      </c>
      <c r="P135">
        <v>336</v>
      </c>
      <c r="Q135">
        <v>12</v>
      </c>
      <c r="R135">
        <v>336</v>
      </c>
      <c r="S135">
        <v>336</v>
      </c>
      <c r="T135">
        <v>19</v>
      </c>
      <c r="U135">
        <v>14</v>
      </c>
      <c r="V135">
        <v>49</v>
      </c>
    </row>
    <row r="136" spans="1:22">
      <c r="A136" s="39" t="s">
        <v>3689</v>
      </c>
      <c r="B136">
        <v>4</v>
      </c>
      <c r="C136">
        <v>145</v>
      </c>
      <c r="D136">
        <v>11</v>
      </c>
      <c r="E136">
        <v>5</v>
      </c>
      <c r="F136">
        <v>24</v>
      </c>
      <c r="G136">
        <v>29</v>
      </c>
      <c r="H136">
        <v>6</v>
      </c>
      <c r="I136">
        <v>10</v>
      </c>
      <c r="J136">
        <v>5</v>
      </c>
      <c r="K136">
        <v>9</v>
      </c>
      <c r="L136">
        <v>145</v>
      </c>
      <c r="M136">
        <v>145</v>
      </c>
      <c r="N136">
        <v>145</v>
      </c>
      <c r="O136">
        <v>20</v>
      </c>
      <c r="P136">
        <v>145</v>
      </c>
      <c r="Q136">
        <v>7</v>
      </c>
      <c r="R136">
        <v>145</v>
      </c>
      <c r="S136">
        <v>145</v>
      </c>
      <c r="T136">
        <v>10</v>
      </c>
      <c r="U136">
        <v>8</v>
      </c>
      <c r="V136">
        <v>23</v>
      </c>
    </row>
    <row r="137" spans="1:22">
      <c r="A137" s="39" t="s">
        <v>3699</v>
      </c>
      <c r="B137">
        <v>1</v>
      </c>
      <c r="C137">
        <v>141</v>
      </c>
      <c r="D137">
        <v>10</v>
      </c>
      <c r="E137">
        <v>2</v>
      </c>
      <c r="F137">
        <v>22</v>
      </c>
      <c r="G137">
        <v>26</v>
      </c>
      <c r="H137">
        <v>4</v>
      </c>
      <c r="I137">
        <v>8</v>
      </c>
      <c r="J137">
        <v>2</v>
      </c>
      <c r="K137">
        <v>7</v>
      </c>
      <c r="L137">
        <v>141</v>
      </c>
      <c r="M137">
        <v>141</v>
      </c>
      <c r="N137">
        <v>141</v>
      </c>
      <c r="O137">
        <v>18</v>
      </c>
      <c r="P137">
        <v>141</v>
      </c>
      <c r="Q137">
        <v>5</v>
      </c>
      <c r="R137">
        <v>141</v>
      </c>
      <c r="S137">
        <v>141</v>
      </c>
      <c r="T137">
        <v>8</v>
      </c>
      <c r="U137">
        <v>6</v>
      </c>
      <c r="V137">
        <v>21</v>
      </c>
    </row>
    <row r="138" spans="1:22">
      <c r="A138" s="39" t="s">
        <v>1730</v>
      </c>
      <c r="B138">
        <v>2</v>
      </c>
      <c r="C138">
        <v>197</v>
      </c>
      <c r="D138">
        <v>14</v>
      </c>
      <c r="E138">
        <v>3</v>
      </c>
      <c r="F138">
        <v>31</v>
      </c>
      <c r="G138">
        <v>37</v>
      </c>
      <c r="H138">
        <v>6</v>
      </c>
      <c r="I138">
        <v>12</v>
      </c>
      <c r="J138">
        <v>3</v>
      </c>
      <c r="K138">
        <v>10</v>
      </c>
      <c r="L138">
        <v>197</v>
      </c>
      <c r="M138">
        <v>197</v>
      </c>
      <c r="N138">
        <v>197</v>
      </c>
      <c r="O138">
        <v>26</v>
      </c>
      <c r="P138">
        <v>197</v>
      </c>
      <c r="Q138">
        <v>7</v>
      </c>
      <c r="R138">
        <v>197</v>
      </c>
      <c r="S138">
        <v>197</v>
      </c>
      <c r="T138">
        <v>12</v>
      </c>
      <c r="U138">
        <v>8</v>
      </c>
      <c r="V138">
        <v>29</v>
      </c>
    </row>
    <row r="139" spans="1:22">
      <c r="A139" s="39" t="s">
        <v>1743</v>
      </c>
      <c r="B139">
        <v>1</v>
      </c>
      <c r="C139">
        <v>294</v>
      </c>
      <c r="D139">
        <v>20</v>
      </c>
      <c r="E139">
        <v>4</v>
      </c>
      <c r="F139">
        <v>45</v>
      </c>
      <c r="G139">
        <v>54</v>
      </c>
      <c r="H139">
        <v>7</v>
      </c>
      <c r="I139">
        <v>17</v>
      </c>
      <c r="J139">
        <v>4</v>
      </c>
      <c r="K139">
        <v>13</v>
      </c>
      <c r="L139">
        <v>294</v>
      </c>
      <c r="M139">
        <v>294</v>
      </c>
      <c r="N139">
        <v>294</v>
      </c>
      <c r="O139">
        <v>37</v>
      </c>
      <c r="P139">
        <v>294</v>
      </c>
      <c r="Q139">
        <v>10</v>
      </c>
      <c r="R139">
        <v>294</v>
      </c>
      <c r="S139">
        <v>294</v>
      </c>
      <c r="T139">
        <v>17</v>
      </c>
      <c r="U139">
        <v>12</v>
      </c>
      <c r="V139">
        <v>43</v>
      </c>
    </row>
    <row r="140" spans="1:22">
      <c r="A140" s="39" t="s">
        <v>3700</v>
      </c>
      <c r="B140">
        <v>5</v>
      </c>
      <c r="C140">
        <v>338</v>
      </c>
      <c r="D140">
        <v>25</v>
      </c>
      <c r="E140">
        <v>7</v>
      </c>
      <c r="F140">
        <v>54</v>
      </c>
      <c r="G140">
        <v>65</v>
      </c>
      <c r="H140">
        <v>10</v>
      </c>
      <c r="I140">
        <v>21</v>
      </c>
      <c r="J140">
        <v>7</v>
      </c>
      <c r="K140">
        <v>18</v>
      </c>
      <c r="L140">
        <v>338</v>
      </c>
      <c r="M140">
        <v>338</v>
      </c>
      <c r="N140">
        <v>338</v>
      </c>
      <c r="O140">
        <v>45</v>
      </c>
      <c r="P140">
        <v>338</v>
      </c>
      <c r="Q140">
        <v>13</v>
      </c>
      <c r="R140">
        <v>338</v>
      </c>
      <c r="S140">
        <v>338</v>
      </c>
      <c r="T140">
        <v>21</v>
      </c>
      <c r="U140">
        <v>15</v>
      </c>
      <c r="V140">
        <v>51</v>
      </c>
    </row>
    <row r="141" spans="1:22">
      <c r="A141" s="39" t="s">
        <v>3712</v>
      </c>
      <c r="B141">
        <v>1</v>
      </c>
      <c r="C141">
        <v>258</v>
      </c>
      <c r="D141">
        <v>18</v>
      </c>
      <c r="E141">
        <v>3</v>
      </c>
      <c r="F141">
        <v>40</v>
      </c>
      <c r="G141">
        <v>48</v>
      </c>
      <c r="H141">
        <v>6</v>
      </c>
      <c r="I141">
        <v>15</v>
      </c>
      <c r="J141">
        <v>3</v>
      </c>
      <c r="K141">
        <v>12</v>
      </c>
      <c r="L141">
        <v>258</v>
      </c>
      <c r="M141">
        <v>258</v>
      </c>
      <c r="N141">
        <v>258</v>
      </c>
      <c r="O141">
        <v>33</v>
      </c>
      <c r="P141">
        <v>258</v>
      </c>
      <c r="Q141">
        <v>9</v>
      </c>
      <c r="R141">
        <v>258</v>
      </c>
      <c r="S141">
        <v>258</v>
      </c>
      <c r="T141">
        <v>15</v>
      </c>
      <c r="U141">
        <v>11</v>
      </c>
      <c r="V141">
        <v>37</v>
      </c>
    </row>
    <row r="142" spans="1:22">
      <c r="A142" s="39" t="s">
        <v>1753</v>
      </c>
      <c r="B142">
        <v>1</v>
      </c>
      <c r="C142">
        <v>277</v>
      </c>
      <c r="D142">
        <v>19</v>
      </c>
      <c r="E142">
        <v>4</v>
      </c>
      <c r="F142">
        <v>42</v>
      </c>
      <c r="G142">
        <v>51</v>
      </c>
      <c r="H142">
        <v>7</v>
      </c>
      <c r="I142">
        <v>16</v>
      </c>
      <c r="J142">
        <v>4</v>
      </c>
      <c r="K142">
        <v>13</v>
      </c>
      <c r="L142">
        <v>277</v>
      </c>
      <c r="M142">
        <v>277</v>
      </c>
      <c r="N142">
        <v>277</v>
      </c>
      <c r="O142">
        <v>35</v>
      </c>
      <c r="P142">
        <v>277</v>
      </c>
      <c r="Q142">
        <v>10</v>
      </c>
      <c r="R142">
        <v>277</v>
      </c>
      <c r="S142">
        <v>277</v>
      </c>
      <c r="T142">
        <v>16</v>
      </c>
      <c r="U142">
        <v>11</v>
      </c>
      <c r="V142">
        <v>40</v>
      </c>
    </row>
    <row r="143" spans="1:22">
      <c r="A143" s="39" t="s">
        <v>3718</v>
      </c>
      <c r="B143">
        <v>7</v>
      </c>
      <c r="C143">
        <v>232</v>
      </c>
      <c r="D143">
        <v>19</v>
      </c>
      <c r="E143">
        <v>7</v>
      </c>
      <c r="F143">
        <v>39</v>
      </c>
      <c r="G143">
        <v>45</v>
      </c>
      <c r="H143">
        <v>10</v>
      </c>
      <c r="I143">
        <v>16</v>
      </c>
      <c r="J143">
        <v>7</v>
      </c>
      <c r="K143">
        <v>14</v>
      </c>
      <c r="L143">
        <v>232</v>
      </c>
      <c r="M143">
        <v>232</v>
      </c>
      <c r="N143">
        <v>232</v>
      </c>
      <c r="O143">
        <v>33</v>
      </c>
      <c r="P143">
        <v>232</v>
      </c>
      <c r="Q143">
        <v>11</v>
      </c>
      <c r="R143">
        <v>232</v>
      </c>
      <c r="S143">
        <v>232</v>
      </c>
      <c r="T143">
        <v>16</v>
      </c>
      <c r="U143">
        <v>13</v>
      </c>
      <c r="V143">
        <v>37</v>
      </c>
    </row>
    <row r="144" spans="1:22">
      <c r="A144" s="39" t="s">
        <v>3725</v>
      </c>
      <c r="B144">
        <v>2</v>
      </c>
      <c r="C144">
        <v>244</v>
      </c>
      <c r="D144">
        <v>17</v>
      </c>
      <c r="E144">
        <v>4</v>
      </c>
      <c r="F144">
        <v>38</v>
      </c>
      <c r="G144">
        <v>46</v>
      </c>
      <c r="H144">
        <v>6</v>
      </c>
      <c r="I144">
        <v>14</v>
      </c>
      <c r="J144">
        <v>4</v>
      </c>
      <c r="K144">
        <v>12</v>
      </c>
      <c r="L144">
        <v>244</v>
      </c>
      <c r="M144">
        <v>244</v>
      </c>
      <c r="N144">
        <v>244</v>
      </c>
      <c r="O144">
        <v>31</v>
      </c>
      <c r="P144">
        <v>244</v>
      </c>
      <c r="Q144">
        <v>9</v>
      </c>
      <c r="R144">
        <v>244</v>
      </c>
      <c r="S144">
        <v>244</v>
      </c>
      <c r="T144">
        <v>14</v>
      </c>
      <c r="U144">
        <v>10</v>
      </c>
      <c r="V144">
        <v>36</v>
      </c>
    </row>
    <row r="145" spans="1:22">
      <c r="A145" s="39" t="s">
        <v>3737</v>
      </c>
      <c r="B145">
        <v>4</v>
      </c>
      <c r="C145">
        <v>200</v>
      </c>
      <c r="D145">
        <v>15</v>
      </c>
      <c r="E145">
        <v>4</v>
      </c>
      <c r="F145">
        <v>34</v>
      </c>
      <c r="G145">
        <v>38</v>
      </c>
      <c r="H145">
        <v>7</v>
      </c>
      <c r="I145">
        <v>13</v>
      </c>
      <c r="J145">
        <v>4</v>
      </c>
      <c r="K145">
        <v>11</v>
      </c>
      <c r="L145">
        <v>200</v>
      </c>
      <c r="M145">
        <v>200</v>
      </c>
      <c r="N145">
        <v>200</v>
      </c>
      <c r="O145">
        <v>27</v>
      </c>
      <c r="P145">
        <v>200</v>
      </c>
      <c r="Q145">
        <v>8</v>
      </c>
      <c r="R145">
        <v>200</v>
      </c>
      <c r="S145">
        <v>200</v>
      </c>
      <c r="T145">
        <v>13</v>
      </c>
      <c r="U145">
        <v>10</v>
      </c>
      <c r="V145">
        <v>30</v>
      </c>
    </row>
    <row r="146" spans="1:22">
      <c r="A146" s="39" t="s">
        <v>3747</v>
      </c>
      <c r="B146">
        <v>4</v>
      </c>
      <c r="C146">
        <v>273</v>
      </c>
      <c r="D146">
        <v>20</v>
      </c>
      <c r="E146">
        <v>5</v>
      </c>
      <c r="F146">
        <v>43</v>
      </c>
      <c r="G146">
        <v>53</v>
      </c>
      <c r="H146">
        <v>8</v>
      </c>
      <c r="I146">
        <v>17</v>
      </c>
      <c r="J146">
        <v>5</v>
      </c>
      <c r="K146">
        <v>14</v>
      </c>
      <c r="L146">
        <v>273</v>
      </c>
      <c r="M146">
        <v>273</v>
      </c>
      <c r="N146">
        <v>273</v>
      </c>
      <c r="O146">
        <v>36</v>
      </c>
      <c r="P146">
        <v>273</v>
      </c>
      <c r="Q146">
        <v>11</v>
      </c>
      <c r="R146">
        <v>273</v>
      </c>
      <c r="S146">
        <v>273</v>
      </c>
      <c r="T146">
        <v>17</v>
      </c>
      <c r="U146">
        <v>13</v>
      </c>
      <c r="V146">
        <v>41</v>
      </c>
    </row>
    <row r="147" spans="1:22">
      <c r="A147" s="39" t="s">
        <v>3757</v>
      </c>
      <c r="B147">
        <v>3</v>
      </c>
      <c r="C147">
        <v>212</v>
      </c>
      <c r="D147">
        <v>16</v>
      </c>
      <c r="E147">
        <v>4</v>
      </c>
      <c r="F147">
        <v>33</v>
      </c>
      <c r="G147">
        <v>40</v>
      </c>
      <c r="H147">
        <v>6</v>
      </c>
      <c r="I147">
        <v>12</v>
      </c>
      <c r="J147">
        <v>4</v>
      </c>
      <c r="K147">
        <v>11</v>
      </c>
      <c r="L147">
        <v>212</v>
      </c>
      <c r="M147">
        <v>212</v>
      </c>
      <c r="N147">
        <v>212</v>
      </c>
      <c r="O147">
        <v>28</v>
      </c>
      <c r="P147">
        <v>212</v>
      </c>
      <c r="Q147">
        <v>9</v>
      </c>
      <c r="R147">
        <v>212</v>
      </c>
      <c r="S147">
        <v>212</v>
      </c>
      <c r="T147">
        <v>12</v>
      </c>
      <c r="U147">
        <v>10</v>
      </c>
      <c r="V147">
        <v>32</v>
      </c>
    </row>
    <row r="148" spans="1:22">
      <c r="A148" s="39" t="s">
        <v>3764</v>
      </c>
      <c r="B148">
        <v>8</v>
      </c>
      <c r="C148">
        <v>336</v>
      </c>
      <c r="D148">
        <v>26</v>
      </c>
      <c r="E148">
        <v>9</v>
      </c>
      <c r="F148">
        <v>55</v>
      </c>
      <c r="G148">
        <v>66</v>
      </c>
      <c r="H148">
        <v>11</v>
      </c>
      <c r="I148">
        <v>22</v>
      </c>
      <c r="J148">
        <v>9</v>
      </c>
      <c r="K148">
        <v>19</v>
      </c>
      <c r="L148">
        <v>336</v>
      </c>
      <c r="M148">
        <v>336</v>
      </c>
      <c r="N148">
        <v>336</v>
      </c>
      <c r="O148">
        <v>47</v>
      </c>
      <c r="P148">
        <v>336</v>
      </c>
      <c r="Q148">
        <v>15</v>
      </c>
      <c r="R148">
        <v>336</v>
      </c>
      <c r="S148">
        <v>336</v>
      </c>
      <c r="T148">
        <v>22</v>
      </c>
      <c r="U148">
        <v>18</v>
      </c>
      <c r="V148">
        <v>52</v>
      </c>
    </row>
    <row r="149" spans="1:22">
      <c r="A149" s="39" t="s">
        <v>3913</v>
      </c>
      <c r="B149">
        <v>1</v>
      </c>
      <c r="C149">
        <v>140</v>
      </c>
      <c r="D149">
        <v>10</v>
      </c>
      <c r="E149">
        <v>2</v>
      </c>
      <c r="F149">
        <v>22</v>
      </c>
      <c r="G149">
        <v>26</v>
      </c>
      <c r="H149">
        <v>4</v>
      </c>
      <c r="I149">
        <v>8</v>
      </c>
      <c r="J149">
        <v>2</v>
      </c>
      <c r="K149">
        <v>7</v>
      </c>
      <c r="L149">
        <v>140</v>
      </c>
      <c r="M149">
        <v>140</v>
      </c>
      <c r="N149">
        <v>140</v>
      </c>
      <c r="O149">
        <v>18</v>
      </c>
      <c r="P149">
        <v>140</v>
      </c>
      <c r="Q149">
        <v>5</v>
      </c>
      <c r="R149">
        <v>140</v>
      </c>
      <c r="S149">
        <v>140</v>
      </c>
      <c r="T149">
        <v>8</v>
      </c>
      <c r="U149">
        <v>6</v>
      </c>
      <c r="V149">
        <v>21</v>
      </c>
    </row>
    <row r="150" spans="1:22">
      <c r="A150" s="39" t="s">
        <v>3772</v>
      </c>
      <c r="B150">
        <v>3</v>
      </c>
      <c r="C150">
        <v>324</v>
      </c>
      <c r="D150">
        <v>23</v>
      </c>
      <c r="E150">
        <v>5</v>
      </c>
      <c r="F150">
        <v>50</v>
      </c>
      <c r="G150">
        <v>62</v>
      </c>
      <c r="H150">
        <v>9</v>
      </c>
      <c r="I150">
        <v>19</v>
      </c>
      <c r="J150">
        <v>5</v>
      </c>
      <c r="K150">
        <v>16</v>
      </c>
      <c r="L150">
        <v>324</v>
      </c>
      <c r="M150">
        <v>324</v>
      </c>
      <c r="N150">
        <v>324</v>
      </c>
      <c r="O150">
        <v>42</v>
      </c>
      <c r="P150">
        <v>324</v>
      </c>
      <c r="Q150">
        <v>12</v>
      </c>
      <c r="R150">
        <v>324</v>
      </c>
      <c r="S150">
        <v>324</v>
      </c>
      <c r="T150">
        <v>19</v>
      </c>
      <c r="U150">
        <v>14</v>
      </c>
      <c r="V150">
        <v>48</v>
      </c>
    </row>
    <row r="151" spans="1:22">
      <c r="A151" s="39" t="s">
        <v>3781</v>
      </c>
      <c r="B151">
        <v>11</v>
      </c>
      <c r="C151">
        <v>307</v>
      </c>
      <c r="D151">
        <v>26</v>
      </c>
      <c r="E151">
        <v>11</v>
      </c>
      <c r="F151">
        <v>52</v>
      </c>
      <c r="G151">
        <v>60</v>
      </c>
      <c r="H151">
        <v>12</v>
      </c>
      <c r="I151">
        <v>23</v>
      </c>
      <c r="J151">
        <v>11</v>
      </c>
      <c r="K151">
        <v>19</v>
      </c>
      <c r="L151">
        <v>307</v>
      </c>
      <c r="M151">
        <v>307</v>
      </c>
      <c r="N151">
        <v>307</v>
      </c>
      <c r="O151">
        <v>44</v>
      </c>
      <c r="P151">
        <v>307</v>
      </c>
      <c r="Q151">
        <v>15</v>
      </c>
      <c r="R151">
        <v>307</v>
      </c>
      <c r="S151">
        <v>307</v>
      </c>
      <c r="T151">
        <v>23</v>
      </c>
      <c r="U151">
        <v>17</v>
      </c>
      <c r="V151">
        <v>51</v>
      </c>
    </row>
    <row r="152" spans="1:22">
      <c r="A152" s="39" t="s">
        <v>3791</v>
      </c>
      <c r="B152">
        <v>2</v>
      </c>
      <c r="C152">
        <v>212</v>
      </c>
      <c r="D152">
        <v>15</v>
      </c>
      <c r="E152">
        <v>4</v>
      </c>
      <c r="F152">
        <v>33</v>
      </c>
      <c r="G152">
        <v>39</v>
      </c>
      <c r="H152">
        <v>6</v>
      </c>
      <c r="I152">
        <v>13</v>
      </c>
      <c r="J152">
        <v>4</v>
      </c>
      <c r="K152">
        <v>10</v>
      </c>
      <c r="L152">
        <v>212</v>
      </c>
      <c r="M152">
        <v>212</v>
      </c>
      <c r="N152">
        <v>212</v>
      </c>
      <c r="O152">
        <v>27</v>
      </c>
      <c r="P152">
        <v>212</v>
      </c>
      <c r="Q152">
        <v>8</v>
      </c>
      <c r="R152">
        <v>212</v>
      </c>
      <c r="S152">
        <v>212</v>
      </c>
      <c r="T152">
        <v>13</v>
      </c>
      <c r="U152">
        <v>10</v>
      </c>
      <c r="V152">
        <v>31</v>
      </c>
    </row>
    <row r="153" spans="1:22">
      <c r="A153" s="39" t="s">
        <v>3798</v>
      </c>
      <c r="B153">
        <v>3</v>
      </c>
      <c r="C153">
        <v>442</v>
      </c>
      <c r="D153">
        <v>31</v>
      </c>
      <c r="E153">
        <v>6</v>
      </c>
      <c r="F153">
        <v>69</v>
      </c>
      <c r="G153">
        <v>83</v>
      </c>
      <c r="H153">
        <v>11</v>
      </c>
      <c r="I153">
        <v>25</v>
      </c>
      <c r="J153">
        <v>6</v>
      </c>
      <c r="K153">
        <v>21</v>
      </c>
      <c r="L153">
        <v>442</v>
      </c>
      <c r="M153">
        <v>442</v>
      </c>
      <c r="N153">
        <v>442</v>
      </c>
      <c r="O153">
        <v>57</v>
      </c>
      <c r="P153">
        <v>442</v>
      </c>
      <c r="Q153">
        <v>17</v>
      </c>
      <c r="R153">
        <v>442</v>
      </c>
      <c r="S153">
        <v>442</v>
      </c>
      <c r="T153">
        <v>25</v>
      </c>
      <c r="U153">
        <v>19</v>
      </c>
      <c r="V153">
        <v>66</v>
      </c>
    </row>
    <row r="154" spans="1:22">
      <c r="A154" s="39" t="s">
        <v>3810</v>
      </c>
      <c r="B154">
        <v>1</v>
      </c>
      <c r="C154">
        <v>670</v>
      </c>
      <c r="D154">
        <v>45</v>
      </c>
      <c r="E154">
        <v>8</v>
      </c>
      <c r="F154">
        <v>102</v>
      </c>
      <c r="G154">
        <v>123</v>
      </c>
      <c r="H154">
        <v>15</v>
      </c>
      <c r="I154">
        <v>37</v>
      </c>
      <c r="J154">
        <v>8</v>
      </c>
      <c r="K154">
        <v>30</v>
      </c>
      <c r="L154">
        <v>670</v>
      </c>
      <c r="M154">
        <v>670</v>
      </c>
      <c r="N154">
        <v>670</v>
      </c>
      <c r="O154">
        <v>85</v>
      </c>
      <c r="P154">
        <v>670</v>
      </c>
      <c r="Q154">
        <v>23</v>
      </c>
      <c r="R154">
        <v>670</v>
      </c>
      <c r="S154">
        <v>670</v>
      </c>
      <c r="T154">
        <v>37</v>
      </c>
      <c r="U154">
        <v>27</v>
      </c>
      <c r="V154">
        <v>97</v>
      </c>
    </row>
    <row r="155" spans="1:22">
      <c r="A155" s="39" t="s">
        <v>3830</v>
      </c>
      <c r="B155">
        <v>1</v>
      </c>
      <c r="C155">
        <v>310</v>
      </c>
      <c r="D155">
        <v>21</v>
      </c>
      <c r="E155">
        <v>4</v>
      </c>
      <c r="F155">
        <v>47</v>
      </c>
      <c r="G155">
        <v>57</v>
      </c>
      <c r="H155">
        <v>7</v>
      </c>
      <c r="I155">
        <v>18</v>
      </c>
      <c r="J155">
        <v>4</v>
      </c>
      <c r="K155">
        <v>14</v>
      </c>
      <c r="L155">
        <v>310</v>
      </c>
      <c r="M155">
        <v>310</v>
      </c>
      <c r="N155">
        <v>310</v>
      </c>
      <c r="O155">
        <v>39</v>
      </c>
      <c r="P155">
        <v>310</v>
      </c>
      <c r="Q155">
        <v>11</v>
      </c>
      <c r="R155">
        <v>310</v>
      </c>
      <c r="S155">
        <v>310</v>
      </c>
      <c r="T155">
        <v>18</v>
      </c>
      <c r="U155">
        <v>13</v>
      </c>
      <c r="V155">
        <v>45</v>
      </c>
    </row>
    <row r="156" spans="1:22">
      <c r="A156" s="39" t="s">
        <v>3837</v>
      </c>
      <c r="B156">
        <v>1</v>
      </c>
      <c r="C156">
        <v>676</v>
      </c>
      <c r="D156">
        <v>45</v>
      </c>
      <c r="E156">
        <v>8</v>
      </c>
      <c r="F156">
        <v>103</v>
      </c>
      <c r="G156">
        <v>124</v>
      </c>
      <c r="H156">
        <v>15</v>
      </c>
      <c r="I156">
        <v>38</v>
      </c>
      <c r="J156">
        <v>8</v>
      </c>
      <c r="K156">
        <v>30</v>
      </c>
      <c r="L156">
        <v>676</v>
      </c>
      <c r="M156">
        <v>676</v>
      </c>
      <c r="N156">
        <v>676</v>
      </c>
      <c r="O156">
        <v>85</v>
      </c>
      <c r="P156">
        <v>676</v>
      </c>
      <c r="Q156">
        <v>23</v>
      </c>
      <c r="R156">
        <v>676</v>
      </c>
      <c r="S156">
        <v>676</v>
      </c>
      <c r="T156">
        <v>38</v>
      </c>
      <c r="U156">
        <v>27</v>
      </c>
      <c r="V156">
        <v>97</v>
      </c>
    </row>
    <row r="157" spans="1:22">
      <c r="A157" s="39" t="s">
        <v>3850</v>
      </c>
      <c r="B157">
        <v>4</v>
      </c>
      <c r="C157">
        <v>263</v>
      </c>
      <c r="D157">
        <v>20</v>
      </c>
      <c r="E157">
        <v>6</v>
      </c>
      <c r="F157">
        <v>41</v>
      </c>
      <c r="G157">
        <v>49</v>
      </c>
      <c r="H157">
        <v>8</v>
      </c>
      <c r="I157">
        <v>16</v>
      </c>
      <c r="J157">
        <v>6</v>
      </c>
      <c r="K157">
        <v>14</v>
      </c>
      <c r="L157">
        <v>263</v>
      </c>
      <c r="M157">
        <v>263</v>
      </c>
      <c r="N157">
        <v>263</v>
      </c>
      <c r="O157">
        <v>35</v>
      </c>
      <c r="P157">
        <v>263</v>
      </c>
      <c r="Q157">
        <v>12</v>
      </c>
      <c r="R157">
        <v>263</v>
      </c>
      <c r="S157">
        <v>263</v>
      </c>
      <c r="T157">
        <v>16</v>
      </c>
      <c r="U157">
        <v>12</v>
      </c>
      <c r="V157">
        <v>40</v>
      </c>
    </row>
    <row r="158" spans="1:22">
      <c r="A158" s="39" t="s">
        <v>1766</v>
      </c>
      <c r="B158">
        <v>1</v>
      </c>
      <c r="C158">
        <v>222</v>
      </c>
      <c r="D158">
        <v>15</v>
      </c>
      <c r="E158">
        <v>3</v>
      </c>
      <c r="F158">
        <v>34</v>
      </c>
      <c r="G158">
        <v>41</v>
      </c>
      <c r="H158">
        <v>5</v>
      </c>
      <c r="I158">
        <v>13</v>
      </c>
      <c r="J158">
        <v>3</v>
      </c>
      <c r="K158">
        <v>10</v>
      </c>
      <c r="L158">
        <v>222</v>
      </c>
      <c r="M158">
        <v>222</v>
      </c>
      <c r="N158">
        <v>222</v>
      </c>
      <c r="O158">
        <v>28</v>
      </c>
      <c r="P158">
        <v>222</v>
      </c>
      <c r="Q158">
        <v>8</v>
      </c>
      <c r="R158">
        <v>222</v>
      </c>
      <c r="S158">
        <v>222</v>
      </c>
      <c r="T158">
        <v>13</v>
      </c>
      <c r="U158">
        <v>9</v>
      </c>
      <c r="V158">
        <v>32</v>
      </c>
    </row>
    <row r="159" spans="1:22">
      <c r="A159" s="39" t="s">
        <v>3857</v>
      </c>
      <c r="B159">
        <v>2</v>
      </c>
      <c r="C159">
        <v>282</v>
      </c>
      <c r="D159">
        <v>19</v>
      </c>
      <c r="E159">
        <v>4</v>
      </c>
      <c r="F159">
        <v>43</v>
      </c>
      <c r="G159">
        <v>53</v>
      </c>
      <c r="H159">
        <v>7</v>
      </c>
      <c r="I159">
        <v>17</v>
      </c>
      <c r="J159">
        <v>4</v>
      </c>
      <c r="K159">
        <v>14</v>
      </c>
      <c r="L159">
        <v>282</v>
      </c>
      <c r="M159">
        <v>282</v>
      </c>
      <c r="N159">
        <v>282</v>
      </c>
      <c r="O159">
        <v>36</v>
      </c>
      <c r="P159">
        <v>282</v>
      </c>
      <c r="Q159">
        <v>10</v>
      </c>
      <c r="R159">
        <v>282</v>
      </c>
      <c r="S159">
        <v>282</v>
      </c>
      <c r="T159">
        <v>17</v>
      </c>
      <c r="U159">
        <v>12</v>
      </c>
      <c r="V159">
        <v>41</v>
      </c>
    </row>
    <row r="160" spans="1:22">
      <c r="A160" s="39" t="s">
        <v>3864</v>
      </c>
      <c r="B160">
        <v>2</v>
      </c>
      <c r="C160">
        <v>230</v>
      </c>
      <c r="D160">
        <v>17</v>
      </c>
      <c r="E160">
        <v>4</v>
      </c>
      <c r="F160">
        <v>35</v>
      </c>
      <c r="G160">
        <v>43</v>
      </c>
      <c r="H160">
        <v>7</v>
      </c>
      <c r="I160">
        <v>14</v>
      </c>
      <c r="J160">
        <v>4</v>
      </c>
      <c r="K160">
        <v>12</v>
      </c>
      <c r="L160">
        <v>230</v>
      </c>
      <c r="M160">
        <v>230</v>
      </c>
      <c r="N160">
        <v>230</v>
      </c>
      <c r="O160">
        <v>30</v>
      </c>
      <c r="P160">
        <v>230</v>
      </c>
      <c r="Q160">
        <v>9</v>
      </c>
      <c r="R160">
        <v>230</v>
      </c>
      <c r="S160">
        <v>230</v>
      </c>
      <c r="T160">
        <v>14</v>
      </c>
      <c r="U160">
        <v>10</v>
      </c>
      <c r="V160">
        <v>34</v>
      </c>
    </row>
    <row r="161" spans="1:22">
      <c r="A161" s="39" t="s">
        <v>3871</v>
      </c>
      <c r="B161">
        <v>1</v>
      </c>
      <c r="C161">
        <v>253</v>
      </c>
      <c r="D161">
        <v>17</v>
      </c>
      <c r="E161">
        <v>3</v>
      </c>
      <c r="F161">
        <v>39</v>
      </c>
      <c r="G161">
        <v>47</v>
      </c>
      <c r="H161">
        <v>6</v>
      </c>
      <c r="I161">
        <v>14</v>
      </c>
      <c r="J161">
        <v>3</v>
      </c>
      <c r="K161">
        <v>12</v>
      </c>
      <c r="L161">
        <v>253</v>
      </c>
      <c r="M161">
        <v>253</v>
      </c>
      <c r="N161">
        <v>253</v>
      </c>
      <c r="O161">
        <v>32</v>
      </c>
      <c r="P161">
        <v>253</v>
      </c>
      <c r="Q161">
        <v>9</v>
      </c>
      <c r="R161">
        <v>253</v>
      </c>
      <c r="S161">
        <v>253</v>
      </c>
      <c r="T161">
        <v>14</v>
      </c>
      <c r="U161">
        <v>10</v>
      </c>
      <c r="V161">
        <v>37</v>
      </c>
    </row>
    <row r="162" spans="1:22">
      <c r="A162" s="39" t="s">
        <v>1779</v>
      </c>
      <c r="B162">
        <v>2</v>
      </c>
      <c r="C162">
        <v>261</v>
      </c>
      <c r="D162">
        <v>18</v>
      </c>
      <c r="E162">
        <v>4</v>
      </c>
      <c r="F162">
        <v>41</v>
      </c>
      <c r="G162">
        <v>49</v>
      </c>
      <c r="H162">
        <v>6</v>
      </c>
      <c r="I162">
        <v>16</v>
      </c>
      <c r="J162">
        <v>4</v>
      </c>
      <c r="K162">
        <v>12</v>
      </c>
      <c r="L162">
        <v>261</v>
      </c>
      <c r="M162">
        <v>261</v>
      </c>
      <c r="N162">
        <v>261</v>
      </c>
      <c r="O162">
        <v>34</v>
      </c>
      <c r="P162">
        <v>261</v>
      </c>
      <c r="Q162">
        <v>10</v>
      </c>
      <c r="R162">
        <v>261</v>
      </c>
      <c r="S162">
        <v>261</v>
      </c>
      <c r="T162">
        <v>16</v>
      </c>
      <c r="U162">
        <v>11</v>
      </c>
      <c r="V162">
        <v>38</v>
      </c>
    </row>
    <row r="163" spans="1:22">
      <c r="A163" s="39" t="s">
        <v>1791</v>
      </c>
      <c r="B163">
        <v>4</v>
      </c>
      <c r="C163">
        <v>325</v>
      </c>
      <c r="D163">
        <v>24</v>
      </c>
      <c r="E163">
        <v>6</v>
      </c>
      <c r="F163">
        <v>51</v>
      </c>
      <c r="G163">
        <v>60</v>
      </c>
      <c r="H163">
        <v>9</v>
      </c>
      <c r="I163">
        <v>20</v>
      </c>
      <c r="J163">
        <v>6</v>
      </c>
      <c r="K163">
        <v>16</v>
      </c>
      <c r="L163">
        <v>325</v>
      </c>
      <c r="M163">
        <v>325</v>
      </c>
      <c r="N163">
        <v>325</v>
      </c>
      <c r="O163">
        <v>42</v>
      </c>
      <c r="P163">
        <v>325</v>
      </c>
      <c r="Q163">
        <v>13</v>
      </c>
      <c r="R163">
        <v>325</v>
      </c>
      <c r="S163">
        <v>325</v>
      </c>
      <c r="T163">
        <v>20</v>
      </c>
      <c r="U163">
        <v>14</v>
      </c>
      <c r="V163">
        <v>48</v>
      </c>
    </row>
    <row r="164" spans="1:22">
      <c r="A164" s="39" t="s">
        <v>3882</v>
      </c>
      <c r="B164">
        <v>1</v>
      </c>
      <c r="C164">
        <v>143</v>
      </c>
      <c r="D164">
        <v>10</v>
      </c>
      <c r="E164">
        <v>2</v>
      </c>
      <c r="F164">
        <v>22</v>
      </c>
      <c r="G164">
        <v>27</v>
      </c>
      <c r="H164">
        <v>4</v>
      </c>
      <c r="I164">
        <v>1</v>
      </c>
      <c r="J164">
        <v>2</v>
      </c>
      <c r="K164">
        <v>7</v>
      </c>
      <c r="L164">
        <v>143</v>
      </c>
      <c r="M164">
        <v>143</v>
      </c>
      <c r="N164">
        <v>143</v>
      </c>
      <c r="O164">
        <v>18</v>
      </c>
      <c r="P164">
        <v>143</v>
      </c>
      <c r="Q164">
        <v>5</v>
      </c>
      <c r="R164">
        <v>143</v>
      </c>
      <c r="S164">
        <v>143</v>
      </c>
      <c r="T164">
        <v>8</v>
      </c>
      <c r="U164">
        <v>6</v>
      </c>
      <c r="V164">
        <v>21</v>
      </c>
    </row>
    <row r="165" spans="1:22">
      <c r="A165" s="39" t="s">
        <v>1802</v>
      </c>
      <c r="B165">
        <v>1</v>
      </c>
      <c r="C165">
        <v>228</v>
      </c>
      <c r="D165">
        <v>16</v>
      </c>
      <c r="E165">
        <v>3</v>
      </c>
      <c r="F165">
        <v>35</v>
      </c>
      <c r="G165">
        <v>42</v>
      </c>
      <c r="H165">
        <v>6</v>
      </c>
      <c r="I165">
        <v>13</v>
      </c>
      <c r="J165">
        <v>3</v>
      </c>
      <c r="K165">
        <v>11</v>
      </c>
      <c r="L165">
        <v>228</v>
      </c>
      <c r="M165">
        <v>228</v>
      </c>
      <c r="N165">
        <v>228</v>
      </c>
      <c r="O165">
        <v>29</v>
      </c>
      <c r="P165">
        <v>228</v>
      </c>
      <c r="Q165">
        <v>8</v>
      </c>
      <c r="R165">
        <v>228</v>
      </c>
      <c r="S165">
        <v>228</v>
      </c>
      <c r="T165">
        <v>13</v>
      </c>
      <c r="U165">
        <v>9</v>
      </c>
      <c r="V165">
        <v>33</v>
      </c>
    </row>
    <row r="166" spans="1:22">
      <c r="A166" s="39" t="s">
        <v>1816</v>
      </c>
      <c r="B166">
        <v>5</v>
      </c>
      <c r="C166">
        <v>221</v>
      </c>
      <c r="D166">
        <v>17</v>
      </c>
      <c r="E166">
        <v>6</v>
      </c>
      <c r="F166">
        <v>36</v>
      </c>
      <c r="G166">
        <v>44</v>
      </c>
      <c r="H166">
        <v>8</v>
      </c>
      <c r="I166">
        <v>15</v>
      </c>
      <c r="J166">
        <v>6</v>
      </c>
      <c r="K166">
        <v>13</v>
      </c>
      <c r="L166">
        <v>221</v>
      </c>
      <c r="M166">
        <v>221</v>
      </c>
      <c r="N166">
        <v>221</v>
      </c>
      <c r="O166">
        <v>30</v>
      </c>
      <c r="P166">
        <v>221</v>
      </c>
      <c r="Q166">
        <v>10</v>
      </c>
      <c r="R166">
        <v>221</v>
      </c>
      <c r="S166">
        <v>221</v>
      </c>
      <c r="T166">
        <v>15</v>
      </c>
      <c r="U166">
        <v>12</v>
      </c>
      <c r="V166">
        <v>34</v>
      </c>
    </row>
    <row r="167" spans="1:22">
      <c r="A167" s="39" t="s">
        <v>3893</v>
      </c>
      <c r="B167">
        <v>1</v>
      </c>
      <c r="C167">
        <v>208</v>
      </c>
      <c r="D167">
        <v>14</v>
      </c>
      <c r="E167">
        <v>3</v>
      </c>
      <c r="F167">
        <v>32</v>
      </c>
      <c r="G167">
        <v>39</v>
      </c>
      <c r="H167">
        <v>5</v>
      </c>
      <c r="I167">
        <v>12</v>
      </c>
      <c r="J167">
        <v>3</v>
      </c>
      <c r="K167">
        <v>10</v>
      </c>
      <c r="L167">
        <v>208</v>
      </c>
      <c r="M167">
        <v>208</v>
      </c>
      <c r="N167">
        <v>208</v>
      </c>
      <c r="O167">
        <v>27</v>
      </c>
      <c r="P167">
        <v>208</v>
      </c>
      <c r="Q167">
        <v>7</v>
      </c>
      <c r="R167">
        <v>208</v>
      </c>
      <c r="S167">
        <v>208</v>
      </c>
      <c r="T167">
        <v>12</v>
      </c>
      <c r="U167">
        <v>9</v>
      </c>
      <c r="V167">
        <v>30</v>
      </c>
    </row>
    <row r="168" spans="1:22">
      <c r="A168" s="39" t="s">
        <v>3899</v>
      </c>
      <c r="B168">
        <v>4</v>
      </c>
      <c r="C168">
        <v>281</v>
      </c>
      <c r="D168">
        <v>20</v>
      </c>
      <c r="E168">
        <v>6</v>
      </c>
      <c r="F168">
        <v>44</v>
      </c>
      <c r="G168">
        <v>53</v>
      </c>
      <c r="H168">
        <v>8</v>
      </c>
      <c r="I168">
        <v>18</v>
      </c>
      <c r="J168">
        <v>6</v>
      </c>
      <c r="K168">
        <v>14</v>
      </c>
      <c r="L168">
        <v>281</v>
      </c>
      <c r="M168">
        <v>281</v>
      </c>
      <c r="N168">
        <v>281</v>
      </c>
      <c r="O168">
        <v>37</v>
      </c>
      <c r="P168">
        <v>281</v>
      </c>
      <c r="Q168">
        <v>12</v>
      </c>
      <c r="R168">
        <v>281</v>
      </c>
      <c r="S168">
        <v>281</v>
      </c>
      <c r="T168">
        <v>18</v>
      </c>
      <c r="U168">
        <v>14</v>
      </c>
      <c r="V168">
        <v>42</v>
      </c>
    </row>
    <row r="169" spans="1:22">
      <c r="A169" s="39" t="s">
        <v>7226</v>
      </c>
      <c r="B169">
        <v>491</v>
      </c>
      <c r="C169">
        <v>43531</v>
      </c>
      <c r="D169">
        <v>3120</v>
      </c>
      <c r="E169">
        <v>777</v>
      </c>
      <c r="F169">
        <v>6836</v>
      </c>
      <c r="G169">
        <v>8218</v>
      </c>
      <c r="H169">
        <v>1215</v>
      </c>
      <c r="I169">
        <v>2611</v>
      </c>
      <c r="J169">
        <v>777</v>
      </c>
      <c r="K169">
        <v>2162</v>
      </c>
      <c r="L169">
        <v>43531</v>
      </c>
      <c r="M169">
        <v>43531</v>
      </c>
      <c r="N169">
        <v>43531</v>
      </c>
      <c r="O169">
        <v>5724</v>
      </c>
      <c r="P169">
        <v>43531</v>
      </c>
      <c r="Q169">
        <v>1692</v>
      </c>
      <c r="R169">
        <v>43531</v>
      </c>
      <c r="S169">
        <v>43531</v>
      </c>
      <c r="T169">
        <v>2632</v>
      </c>
      <c r="U169">
        <v>1949</v>
      </c>
      <c r="V169">
        <v>6509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AC499"/>
  <sheetViews>
    <sheetView workbookViewId="0">
      <selection activeCell="H6" sqref="H6"/>
    </sheetView>
  </sheetViews>
  <sheetFormatPr defaultColWidth="20.7109375" defaultRowHeight="15"/>
  <cols>
    <col min="1" max="1" width="22" bestFit="1" customWidth="1"/>
    <col min="2" max="2" width="18.85546875" bestFit="1" customWidth="1"/>
    <col min="3" max="3" width="65.5703125" bestFit="1" customWidth="1"/>
    <col min="4" max="4" width="22.5703125" bestFit="1" customWidth="1"/>
    <col min="5" max="5" width="66.5703125" style="40" customWidth="1"/>
    <col min="6" max="6" width="12" style="40" customWidth="1"/>
    <col min="7" max="7" width="18" customWidth="1"/>
    <col min="8" max="8" width="18" bestFit="1" customWidth="1"/>
    <col min="9" max="9" width="13.42578125" bestFit="1" customWidth="1"/>
    <col min="10" max="10" width="14.42578125" bestFit="1" customWidth="1"/>
    <col min="11" max="11" width="16.85546875" bestFit="1" customWidth="1"/>
    <col min="12" max="12" width="6" bestFit="1" customWidth="1"/>
    <col min="13" max="13" width="20.28515625" bestFit="1" customWidth="1"/>
    <col min="14" max="14" width="7.85546875" bestFit="1" customWidth="1"/>
    <col min="15" max="15" width="16.5703125" bestFit="1" customWidth="1"/>
    <col min="16" max="16" width="10.28515625" bestFit="1" customWidth="1"/>
    <col min="17" max="17" width="8.7109375" bestFit="1" customWidth="1"/>
    <col min="18" max="18" width="9.5703125" bestFit="1" customWidth="1"/>
    <col min="19" max="19" width="18.28515625" bestFit="1" customWidth="1"/>
    <col min="20" max="20" width="18.7109375" bestFit="1" customWidth="1"/>
    <col min="21" max="21" width="18.140625" bestFit="1" customWidth="1"/>
    <col min="22" max="22" width="17.85546875" bestFit="1" customWidth="1"/>
    <col min="23" max="23" width="7.85546875" bestFit="1" customWidth="1"/>
    <col min="24" max="24" width="15.42578125" bestFit="1" customWidth="1"/>
    <col min="25" max="25" width="5.28515625" bestFit="1" customWidth="1"/>
    <col min="26" max="26" width="17.5703125" bestFit="1" customWidth="1"/>
    <col min="27" max="27" width="18" bestFit="1" customWidth="1"/>
    <col min="28" max="28" width="13.7109375" bestFit="1" customWidth="1"/>
    <col min="29" max="29" width="9.42578125" bestFit="1" customWidth="1"/>
  </cols>
  <sheetData>
    <row r="1" spans="1:29" ht="32.25" thickBot="1">
      <c r="A1" s="1" t="s">
        <v>5176</v>
      </c>
      <c r="B1" s="2" t="s">
        <v>5177</v>
      </c>
      <c r="C1" s="3" t="s">
        <v>19</v>
      </c>
      <c r="D1" s="4" t="s">
        <v>20</v>
      </c>
      <c r="E1" s="4" t="s">
        <v>5178</v>
      </c>
      <c r="F1" s="4" t="s">
        <v>13</v>
      </c>
      <c r="G1" s="4" t="s">
        <v>5179</v>
      </c>
      <c r="H1" s="4" t="s">
        <v>20</v>
      </c>
      <c r="I1" s="4" t="s">
        <v>5179</v>
      </c>
      <c r="J1" s="4" t="s">
        <v>3915</v>
      </c>
      <c r="K1" s="4" t="s">
        <v>21</v>
      </c>
      <c r="L1" s="4" t="s">
        <v>3918</v>
      </c>
      <c r="M1" s="4" t="s">
        <v>3921</v>
      </c>
      <c r="N1" s="4" t="s">
        <v>35</v>
      </c>
      <c r="O1" s="4" t="s">
        <v>38</v>
      </c>
      <c r="P1" s="4" t="s">
        <v>3929</v>
      </c>
      <c r="Q1" s="4" t="s">
        <v>49</v>
      </c>
      <c r="R1" s="4" t="s">
        <v>3935</v>
      </c>
      <c r="S1" s="4" t="s">
        <v>59</v>
      </c>
      <c r="T1" s="4" t="s">
        <v>62</v>
      </c>
      <c r="U1" s="4" t="s">
        <v>65</v>
      </c>
      <c r="V1" s="4" t="s">
        <v>106</v>
      </c>
      <c r="W1" s="4" t="s">
        <v>76</v>
      </c>
      <c r="X1" s="4" t="s">
        <v>83</v>
      </c>
      <c r="Y1" s="4" t="s">
        <v>109</v>
      </c>
      <c r="Z1" s="4" t="s">
        <v>3948</v>
      </c>
      <c r="AA1" s="4" t="s">
        <v>112</v>
      </c>
      <c r="AB1" s="4" t="s">
        <v>3951</v>
      </c>
      <c r="AC1" s="4" t="s">
        <v>97</v>
      </c>
    </row>
    <row r="2" spans="1:29" ht="15.75">
      <c r="A2" s="8" t="s">
        <v>5191</v>
      </c>
      <c r="B2" s="10" t="s">
        <v>5192</v>
      </c>
      <c r="C2" s="6" t="s">
        <v>5193</v>
      </c>
      <c r="D2" s="11">
        <v>118</v>
      </c>
      <c r="E2" s="9" t="s">
        <v>2753</v>
      </c>
      <c r="F2" s="9">
        <v>131454941</v>
      </c>
      <c r="G2" s="7" t="s">
        <v>5194</v>
      </c>
      <c r="H2" s="7">
        <f>+VLOOKUP(A2,'[6]DISTRIBUCIÓN SEMANAL'!$A:$Y,4,0)</f>
        <v>118</v>
      </c>
      <c r="I2" s="7" t="str">
        <f>+VLOOKUP(A2,'[6]DISTRIBUCIÓN SEMANAL'!$A:$Y,5,0)</f>
        <v>REAL</v>
      </c>
      <c r="J2" s="7">
        <f>+VLOOKUP(A2,'[6]DISTRIBUCIÓN SEMANAL'!$A:$Y,6,0)</f>
        <v>1</v>
      </c>
      <c r="K2" s="7">
        <f>+VLOOKUP(A2,'[6]DISTRIBUCIÓN SEMANAL'!$A:$Y,7,0)</f>
        <v>8</v>
      </c>
      <c r="L2" s="7">
        <f>+VLOOKUP(A2,'[6]DISTRIBUCIÓN SEMANAL'!$A:$Y,8,0)</f>
        <v>2</v>
      </c>
      <c r="M2" s="7">
        <f>+VLOOKUP(A2,'[6]DISTRIBUCIÓN SEMANAL'!$A:$Y,9,0)</f>
        <v>18</v>
      </c>
      <c r="N2" s="7">
        <f>+VLOOKUP(A2,'[6]DISTRIBUCIÓN SEMANAL'!$A:$Y,10,0)</f>
        <v>22</v>
      </c>
      <c r="O2" s="7">
        <f>+VLOOKUP(A2,'[6]DISTRIBUCIÓN SEMANAL'!$A:$Y,11,0)</f>
        <v>3</v>
      </c>
      <c r="P2" s="7">
        <f>+VLOOKUP(A2,'[6]DISTRIBUCIÓN SEMANAL'!$A:$Y,12,0)</f>
        <v>7</v>
      </c>
      <c r="Q2" s="7">
        <f>+VLOOKUP(A2,'[6]DISTRIBUCIÓN SEMANAL'!$A:$Y,13,0)</f>
        <v>2</v>
      </c>
      <c r="R2" s="7">
        <f>+VLOOKUP(A2,'[6]DISTRIBUCIÓN SEMANAL'!$A:$Y,14,0)</f>
        <v>6</v>
      </c>
      <c r="S2" s="7">
        <f>+VLOOKUP(A2,'[6]DISTRIBUCIÓN SEMANAL'!$A:$Y,15,0)</f>
        <v>118</v>
      </c>
      <c r="T2" s="7">
        <f>+VLOOKUP(A2,'[6]DISTRIBUCIÓN SEMANAL'!$A:$Y,16,0)</f>
        <v>118</v>
      </c>
      <c r="U2" s="7">
        <f>+VLOOKUP(A2,'[6]DISTRIBUCIÓN SEMANAL'!$A:$Y,17,0)</f>
        <v>118</v>
      </c>
      <c r="V2" s="7">
        <f>+VLOOKUP(A2,'[6]DISTRIBUCIÓN SEMANAL'!$A:$Y,18,0)</f>
        <v>15</v>
      </c>
      <c r="W2" s="7">
        <f>+VLOOKUP(A2,'[6]DISTRIBUCIÓN SEMANAL'!$A:$Y,19,0)</f>
        <v>118</v>
      </c>
      <c r="X2" s="7">
        <f>+VLOOKUP(A2,'[6]DISTRIBUCIÓN SEMANAL'!$A:$Y,20,0)</f>
        <v>4</v>
      </c>
      <c r="Y2" s="7">
        <f>+VLOOKUP(A2,'[6]DISTRIBUCIÓN SEMANAL'!$A:$Y,21,0)</f>
        <v>118</v>
      </c>
      <c r="Z2" s="7">
        <f>+VLOOKUP(A2,'[6]DISTRIBUCIÓN SEMANAL'!$A:$Y,22,0)</f>
        <v>118</v>
      </c>
      <c r="AA2" s="7">
        <f>+VLOOKUP(A2,'[6]DISTRIBUCIÓN SEMANAL'!$A:$Y,23,0)</f>
        <v>7</v>
      </c>
      <c r="AB2" s="7">
        <f>+VLOOKUP(A2,'[6]DISTRIBUCIÓN SEMANAL'!$A:$Y,24,0)</f>
        <v>5</v>
      </c>
      <c r="AC2" s="7">
        <f>+VLOOKUP(A2,'[6]DISTRIBUCIÓN SEMANAL'!$A:$Y,25,0)</f>
        <v>17</v>
      </c>
    </row>
    <row r="3" spans="1:29" ht="15.75">
      <c r="A3" s="8" t="s">
        <v>5195</v>
      </c>
      <c r="B3" s="10" t="s">
        <v>5192</v>
      </c>
      <c r="C3" s="6" t="s">
        <v>5196</v>
      </c>
      <c r="D3" s="11">
        <v>35</v>
      </c>
      <c r="E3" s="9" t="s">
        <v>2753</v>
      </c>
      <c r="F3" s="9">
        <v>131454941</v>
      </c>
      <c r="G3" s="7" t="s">
        <v>5194</v>
      </c>
      <c r="H3" s="7">
        <f>+VLOOKUP(A3,'[6]DISTRIBUCIÓN SEMANAL'!$A:$Y,4,0)</f>
        <v>35</v>
      </c>
      <c r="I3" s="7" t="str">
        <f>+VLOOKUP(A3,'[6]DISTRIBUCIÓN SEMANAL'!$A:$Y,5,0)</f>
        <v>REAL</v>
      </c>
      <c r="J3" s="7">
        <f>+VLOOKUP(A3,'[6]DISTRIBUCIÓN SEMANAL'!$A:$Y,6,0)</f>
        <v>1</v>
      </c>
      <c r="K3" s="7">
        <f>+VLOOKUP(A3,'[6]DISTRIBUCIÓN SEMANAL'!$A:$Y,7,0)</f>
        <v>3</v>
      </c>
      <c r="L3" s="7">
        <f>+VLOOKUP(A3,'[6]DISTRIBUCIÓN SEMANAL'!$A:$Y,8,0)</f>
        <v>1</v>
      </c>
      <c r="M3" s="7">
        <f>+VLOOKUP(A3,'[6]DISTRIBUCIÓN SEMANAL'!$A:$Y,9,0)</f>
        <v>6</v>
      </c>
      <c r="N3" s="7">
        <f>+VLOOKUP(A3,'[6]DISTRIBUCIÓN SEMANAL'!$A:$Y,10,0)</f>
        <v>7</v>
      </c>
      <c r="O3" s="7">
        <f>+VLOOKUP(A3,'[6]DISTRIBUCIÓN SEMANAL'!$A:$Y,11,0)</f>
        <v>1</v>
      </c>
      <c r="P3" s="7">
        <f>+VLOOKUP(A3,'[6]DISTRIBUCIÓN SEMANAL'!$A:$Y,12,0)</f>
        <v>2</v>
      </c>
      <c r="Q3" s="7">
        <f>+VLOOKUP(A3,'[6]DISTRIBUCIÓN SEMANAL'!$A:$Y,13,0)</f>
        <v>1</v>
      </c>
      <c r="R3" s="7">
        <f>+VLOOKUP(A3,'[6]DISTRIBUCIÓN SEMANAL'!$A:$Y,14,0)</f>
        <v>2</v>
      </c>
      <c r="S3" s="7">
        <f>+VLOOKUP(A3,'[6]DISTRIBUCIÓN SEMANAL'!$A:$Y,15,0)</f>
        <v>35</v>
      </c>
      <c r="T3" s="7">
        <f>+VLOOKUP(A3,'[6]DISTRIBUCIÓN SEMANAL'!$A:$Y,16,0)</f>
        <v>35</v>
      </c>
      <c r="U3" s="7">
        <f>+VLOOKUP(A3,'[6]DISTRIBUCIÓN SEMANAL'!$A:$Y,17,0)</f>
        <v>35</v>
      </c>
      <c r="V3" s="7">
        <f>+VLOOKUP(A3,'[6]DISTRIBUCIÓN SEMANAL'!$A:$Y,18,0)</f>
        <v>5</v>
      </c>
      <c r="W3" s="7">
        <f>+VLOOKUP(A3,'[6]DISTRIBUCIÓN SEMANAL'!$A:$Y,19,0)</f>
        <v>35</v>
      </c>
      <c r="X3" s="7">
        <f>+VLOOKUP(A3,'[6]DISTRIBUCIÓN SEMANAL'!$A:$Y,20,0)</f>
        <v>2</v>
      </c>
      <c r="Y3" s="7">
        <f>+VLOOKUP(A3,'[6]DISTRIBUCIÓN SEMANAL'!$A:$Y,21,0)</f>
        <v>35</v>
      </c>
      <c r="Z3" s="7">
        <f>+VLOOKUP(A3,'[6]DISTRIBUCIÓN SEMANAL'!$A:$Y,22,0)</f>
        <v>35</v>
      </c>
      <c r="AA3" s="7">
        <f>+VLOOKUP(A3,'[6]DISTRIBUCIÓN SEMANAL'!$A:$Y,23,0)</f>
        <v>2</v>
      </c>
      <c r="AB3" s="7">
        <f>+VLOOKUP(A3,'[6]DISTRIBUCIÓN SEMANAL'!$A:$Y,24,0)</f>
        <v>2</v>
      </c>
      <c r="AC3" s="7">
        <f>+VLOOKUP(A3,'[6]DISTRIBUCIÓN SEMANAL'!$A:$Y,25,0)</f>
        <v>6</v>
      </c>
    </row>
    <row r="4" spans="1:29" ht="15.75">
      <c r="A4" s="8" t="s">
        <v>5197</v>
      </c>
      <c r="B4" s="10" t="s">
        <v>5192</v>
      </c>
      <c r="C4" s="6" t="s">
        <v>5198</v>
      </c>
      <c r="D4" s="11">
        <v>77</v>
      </c>
      <c r="E4" s="9" t="s">
        <v>2753</v>
      </c>
      <c r="F4" s="9">
        <v>131454941</v>
      </c>
      <c r="G4" s="7" t="s">
        <v>5194</v>
      </c>
      <c r="H4" s="7">
        <f>+VLOOKUP(A4,'[6]DISTRIBUCIÓN SEMANAL'!$A:$Y,4,0)</f>
        <v>77</v>
      </c>
      <c r="I4" s="7" t="str">
        <f>+VLOOKUP(A4,'[6]DISTRIBUCIÓN SEMANAL'!$A:$Y,5,0)</f>
        <v>REAL</v>
      </c>
      <c r="J4" s="7">
        <f>+VLOOKUP(A4,'[6]DISTRIBUCIÓN SEMANAL'!$A:$Y,6,0)</f>
        <v>1</v>
      </c>
      <c r="K4" s="7">
        <f>+VLOOKUP(A4,'[6]DISTRIBUCIÓN SEMANAL'!$A:$Y,7,0)</f>
        <v>6</v>
      </c>
      <c r="L4" s="7">
        <f>+VLOOKUP(A4,'[6]DISTRIBUCIÓN SEMANAL'!$A:$Y,8,0)</f>
        <v>1</v>
      </c>
      <c r="M4" s="7">
        <f>+VLOOKUP(A4,'[6]DISTRIBUCIÓN SEMANAL'!$A:$Y,9,0)</f>
        <v>12</v>
      </c>
      <c r="N4" s="7">
        <f>+VLOOKUP(A4,'[6]DISTRIBUCIÓN SEMANAL'!$A:$Y,10,0)</f>
        <v>15</v>
      </c>
      <c r="O4" s="7">
        <f>+VLOOKUP(A4,'[6]DISTRIBUCIÓN SEMANAL'!$A:$Y,11,0)</f>
        <v>2</v>
      </c>
      <c r="P4" s="7">
        <f>+VLOOKUP(A4,'[6]DISTRIBUCIÓN SEMANAL'!$A:$Y,12,0)</f>
        <v>5</v>
      </c>
      <c r="Q4" s="7">
        <f>+VLOOKUP(A4,'[6]DISTRIBUCIÓN SEMANAL'!$A:$Y,13,0)</f>
        <v>1</v>
      </c>
      <c r="R4" s="7">
        <f>+VLOOKUP(A4,'[6]DISTRIBUCIÓN SEMANAL'!$A:$Y,14,0)</f>
        <v>4</v>
      </c>
      <c r="S4" s="7">
        <f>+VLOOKUP(A4,'[6]DISTRIBUCIÓN SEMANAL'!$A:$Y,15,0)</f>
        <v>77</v>
      </c>
      <c r="T4" s="7">
        <f>+VLOOKUP(A4,'[6]DISTRIBUCIÓN SEMANAL'!$A:$Y,16,0)</f>
        <v>77</v>
      </c>
      <c r="U4" s="7">
        <f>+VLOOKUP(A4,'[6]DISTRIBUCIÓN SEMANAL'!$A:$Y,17,0)</f>
        <v>77</v>
      </c>
      <c r="V4" s="7">
        <f>+VLOOKUP(A4,'[6]DISTRIBUCIÓN SEMANAL'!$A:$Y,18,0)</f>
        <v>10</v>
      </c>
      <c r="W4" s="7">
        <f>+VLOOKUP(A4,'[6]DISTRIBUCIÓN SEMANAL'!$A:$Y,19,0)</f>
        <v>77</v>
      </c>
      <c r="X4" s="7">
        <f>+VLOOKUP(A4,'[6]DISTRIBUCIÓN SEMANAL'!$A:$Y,20,0)</f>
        <v>3</v>
      </c>
      <c r="Y4" s="7">
        <f>+VLOOKUP(A4,'[6]DISTRIBUCIÓN SEMANAL'!$A:$Y,21,0)</f>
        <v>77</v>
      </c>
      <c r="Z4" s="7">
        <f>+VLOOKUP(A4,'[6]DISTRIBUCIÓN SEMANAL'!$A:$Y,22,0)</f>
        <v>77</v>
      </c>
      <c r="AA4" s="7">
        <f>+VLOOKUP(A4,'[6]DISTRIBUCIÓN SEMANAL'!$A:$Y,23,0)</f>
        <v>5</v>
      </c>
      <c r="AB4" s="7">
        <f>+VLOOKUP(A4,'[6]DISTRIBUCIÓN SEMANAL'!$A:$Y,24,0)</f>
        <v>4</v>
      </c>
      <c r="AC4" s="7">
        <f>+VLOOKUP(A4,'[6]DISTRIBUCIÓN SEMANAL'!$A:$Y,25,0)</f>
        <v>12</v>
      </c>
    </row>
    <row r="5" spans="1:29" ht="15.75">
      <c r="A5" s="8" t="s">
        <v>5199</v>
      </c>
      <c r="B5" s="10" t="s">
        <v>5192</v>
      </c>
      <c r="C5" s="6" t="s">
        <v>5200</v>
      </c>
      <c r="D5" s="11">
        <v>57</v>
      </c>
      <c r="E5" s="9" t="s">
        <v>2753</v>
      </c>
      <c r="F5" s="9">
        <v>131454941</v>
      </c>
      <c r="G5" s="7" t="s">
        <v>5194</v>
      </c>
      <c r="H5" s="7">
        <f>+VLOOKUP(A5,'[6]DISTRIBUCIÓN SEMANAL'!$A:$Y,4,0)</f>
        <v>57</v>
      </c>
      <c r="I5" s="7" t="str">
        <f>+VLOOKUP(A5,'[6]DISTRIBUCIÓN SEMANAL'!$A:$Y,5,0)</f>
        <v>REAL</v>
      </c>
      <c r="J5" s="7">
        <f>+VLOOKUP(A5,'[6]DISTRIBUCIÓN SEMANAL'!$A:$Y,6,0)</f>
        <v>1</v>
      </c>
      <c r="K5" s="7">
        <f>+VLOOKUP(A5,'[6]DISTRIBUCIÓN SEMANAL'!$A:$Y,7,0)</f>
        <v>4</v>
      </c>
      <c r="L5" s="7">
        <f>+VLOOKUP(A5,'[6]DISTRIBUCIÓN SEMANAL'!$A:$Y,8,0)</f>
        <v>1</v>
      </c>
      <c r="M5" s="7">
        <f>+VLOOKUP(A5,'[6]DISTRIBUCIÓN SEMANAL'!$A:$Y,9,0)</f>
        <v>9</v>
      </c>
      <c r="N5" s="7">
        <f>+VLOOKUP(A5,'[6]DISTRIBUCIÓN SEMANAL'!$A:$Y,10,0)</f>
        <v>11</v>
      </c>
      <c r="O5" s="7">
        <f>+VLOOKUP(A5,'[6]DISTRIBUCIÓN SEMANAL'!$A:$Y,11,0)</f>
        <v>2</v>
      </c>
      <c r="P5" s="7">
        <f>+VLOOKUP(A5,'[6]DISTRIBUCIÓN SEMANAL'!$A:$Y,12,0)</f>
        <v>4</v>
      </c>
      <c r="Q5" s="7">
        <f>+VLOOKUP(A5,'[6]DISTRIBUCIÓN SEMANAL'!$A:$Y,13,0)</f>
        <v>1</v>
      </c>
      <c r="R5" s="7">
        <f>+VLOOKUP(A5,'[6]DISTRIBUCIÓN SEMANAL'!$A:$Y,14,0)</f>
        <v>3</v>
      </c>
      <c r="S5" s="7">
        <f>+VLOOKUP(A5,'[6]DISTRIBUCIÓN SEMANAL'!$A:$Y,15,0)</f>
        <v>57</v>
      </c>
      <c r="T5" s="7">
        <f>+VLOOKUP(A5,'[6]DISTRIBUCIÓN SEMANAL'!$A:$Y,16,0)</f>
        <v>57</v>
      </c>
      <c r="U5" s="7">
        <f>+VLOOKUP(A5,'[6]DISTRIBUCIÓN SEMANAL'!$A:$Y,17,0)</f>
        <v>57</v>
      </c>
      <c r="V5" s="7">
        <f>+VLOOKUP(A5,'[6]DISTRIBUCIÓN SEMANAL'!$A:$Y,18,0)</f>
        <v>8</v>
      </c>
      <c r="W5" s="7">
        <f>+VLOOKUP(A5,'[6]DISTRIBUCIÓN SEMANAL'!$A:$Y,19,0)</f>
        <v>57</v>
      </c>
      <c r="X5" s="7">
        <f>+VLOOKUP(A5,'[6]DISTRIBUCIÓN SEMANAL'!$A:$Y,20,0)</f>
        <v>2</v>
      </c>
      <c r="Y5" s="7">
        <f>+VLOOKUP(A5,'[6]DISTRIBUCIÓN SEMANAL'!$A:$Y,21,0)</f>
        <v>57</v>
      </c>
      <c r="Z5" s="7">
        <f>+VLOOKUP(A5,'[6]DISTRIBUCIÓN SEMANAL'!$A:$Y,22,0)</f>
        <v>57</v>
      </c>
      <c r="AA5" s="7">
        <f>+VLOOKUP(A5,'[6]DISTRIBUCIÓN SEMANAL'!$A:$Y,23,0)</f>
        <v>4</v>
      </c>
      <c r="AB5" s="7">
        <f>+VLOOKUP(A5,'[6]DISTRIBUCIÓN SEMANAL'!$A:$Y,24,0)</f>
        <v>3</v>
      </c>
      <c r="AC5" s="7">
        <f>+VLOOKUP(A5,'[6]DISTRIBUCIÓN SEMANAL'!$A:$Y,25,0)</f>
        <v>9</v>
      </c>
    </row>
    <row r="6" spans="1:29" ht="15.75">
      <c r="A6" s="8" t="s">
        <v>5201</v>
      </c>
      <c r="B6" s="10" t="s">
        <v>5192</v>
      </c>
      <c r="C6" s="6" t="s">
        <v>5202</v>
      </c>
      <c r="D6" s="11">
        <v>38</v>
      </c>
      <c r="E6" s="9" t="s">
        <v>2753</v>
      </c>
      <c r="F6" s="9">
        <v>131454941</v>
      </c>
      <c r="G6" s="7" t="s">
        <v>5194</v>
      </c>
      <c r="H6" s="7">
        <f>+VLOOKUP(A6,'[6]DISTRIBUCIÓN SEMANAL'!$A:$Y,4,0)</f>
        <v>38</v>
      </c>
      <c r="I6" s="7" t="str">
        <f>+VLOOKUP(A6,'[6]DISTRIBUCIÓN SEMANAL'!$A:$Y,5,0)</f>
        <v>REAL</v>
      </c>
      <c r="J6" s="7">
        <f>+VLOOKUP(A6,'[6]DISTRIBUCIÓN SEMANAL'!$A:$Y,6,0)</f>
        <v>1</v>
      </c>
      <c r="K6" s="7">
        <f>+VLOOKUP(A6,'[6]DISTRIBUCIÓN SEMANAL'!$A:$Y,7,0)</f>
        <v>3</v>
      </c>
      <c r="L6" s="7">
        <f>+VLOOKUP(A6,'[6]DISTRIBUCIÓN SEMANAL'!$A:$Y,8,0)</f>
        <v>1</v>
      </c>
      <c r="M6" s="7">
        <f>+VLOOKUP(A6,'[6]DISTRIBUCIÓN SEMANAL'!$A:$Y,9,0)</f>
        <v>6</v>
      </c>
      <c r="N6" s="7">
        <f>+VLOOKUP(A6,'[6]DISTRIBUCIÓN SEMANAL'!$A:$Y,10,0)</f>
        <v>7</v>
      </c>
      <c r="O6" s="7">
        <f>+VLOOKUP(A6,'[6]DISTRIBUCIÓN SEMANAL'!$A:$Y,11,0)</f>
        <v>1</v>
      </c>
      <c r="P6" s="7">
        <f>+VLOOKUP(A6,'[6]DISTRIBUCIÓN SEMANAL'!$A:$Y,12,0)</f>
        <v>3</v>
      </c>
      <c r="Q6" s="7">
        <f>+VLOOKUP(A6,'[6]DISTRIBUCIÓN SEMANAL'!$A:$Y,13,0)</f>
        <v>1</v>
      </c>
      <c r="R6" s="7">
        <f>+VLOOKUP(A6,'[6]DISTRIBUCIÓN SEMANAL'!$A:$Y,14,0)</f>
        <v>2</v>
      </c>
      <c r="S6" s="7">
        <f>+VLOOKUP(A6,'[6]DISTRIBUCIÓN SEMANAL'!$A:$Y,15,0)</f>
        <v>38</v>
      </c>
      <c r="T6" s="7">
        <f>+VLOOKUP(A6,'[6]DISTRIBUCIÓN SEMANAL'!$A:$Y,16,0)</f>
        <v>38</v>
      </c>
      <c r="U6" s="7">
        <f>+VLOOKUP(A6,'[6]DISTRIBUCIÓN SEMANAL'!$A:$Y,17,0)</f>
        <v>38</v>
      </c>
      <c r="V6" s="7">
        <f>+VLOOKUP(A6,'[6]DISTRIBUCIÓN SEMANAL'!$A:$Y,18,0)</f>
        <v>5</v>
      </c>
      <c r="W6" s="7">
        <f>+VLOOKUP(A6,'[6]DISTRIBUCIÓN SEMANAL'!$A:$Y,19,0)</f>
        <v>38</v>
      </c>
      <c r="X6" s="7">
        <f>+VLOOKUP(A6,'[6]DISTRIBUCIÓN SEMANAL'!$A:$Y,20,0)</f>
        <v>2</v>
      </c>
      <c r="Y6" s="7">
        <f>+VLOOKUP(A6,'[6]DISTRIBUCIÓN SEMANAL'!$A:$Y,21,0)</f>
        <v>38</v>
      </c>
      <c r="Z6" s="7">
        <f>+VLOOKUP(A6,'[6]DISTRIBUCIÓN SEMANAL'!$A:$Y,22,0)</f>
        <v>38</v>
      </c>
      <c r="AA6" s="7">
        <f>+VLOOKUP(A6,'[6]DISTRIBUCIÓN SEMANAL'!$A:$Y,23,0)</f>
        <v>3</v>
      </c>
      <c r="AB6" s="7">
        <f>+VLOOKUP(A6,'[6]DISTRIBUCIÓN SEMANAL'!$A:$Y,24,0)</f>
        <v>2</v>
      </c>
      <c r="AC6" s="7">
        <f>+VLOOKUP(A6,'[6]DISTRIBUCIÓN SEMANAL'!$A:$Y,25,0)</f>
        <v>6</v>
      </c>
    </row>
    <row r="7" spans="1:29" ht="15.75">
      <c r="A7" s="8" t="s">
        <v>5203</v>
      </c>
      <c r="B7" s="10" t="s">
        <v>5192</v>
      </c>
      <c r="C7" s="6" t="s">
        <v>5204</v>
      </c>
      <c r="D7" s="11">
        <v>28</v>
      </c>
      <c r="E7" s="9" t="s">
        <v>2753</v>
      </c>
      <c r="F7" s="9">
        <v>131454941</v>
      </c>
      <c r="G7" s="7" t="s">
        <v>5194</v>
      </c>
      <c r="H7" s="7">
        <f>+VLOOKUP(A7,'[6]DISTRIBUCIÓN SEMANAL'!$A:$Y,4,0)</f>
        <v>28</v>
      </c>
      <c r="I7" s="7" t="str">
        <f>+VLOOKUP(A7,'[6]DISTRIBUCIÓN SEMANAL'!$A:$Y,5,0)</f>
        <v>REAL</v>
      </c>
      <c r="J7" s="7">
        <f>+VLOOKUP(A7,'[6]DISTRIBUCIÓN SEMANAL'!$A:$Y,6,0)</f>
        <v>1</v>
      </c>
      <c r="K7" s="7">
        <f>+VLOOKUP(A7,'[6]DISTRIBUCIÓN SEMANAL'!$A:$Y,7,0)</f>
        <v>2</v>
      </c>
      <c r="L7" s="7">
        <f>+VLOOKUP(A7,'[6]DISTRIBUCIÓN SEMANAL'!$A:$Y,8,0)</f>
        <v>1</v>
      </c>
      <c r="M7" s="7">
        <f>+VLOOKUP(A7,'[6]DISTRIBUCIÓN SEMANAL'!$A:$Y,9,0)</f>
        <v>5</v>
      </c>
      <c r="N7" s="7">
        <f>+VLOOKUP(A7,'[6]DISTRIBUCIÓN SEMANAL'!$A:$Y,10,0)</f>
        <v>6</v>
      </c>
      <c r="O7" s="7">
        <f>+VLOOKUP(A7,'[6]DISTRIBUCIÓN SEMANAL'!$A:$Y,11,0)</f>
        <v>1</v>
      </c>
      <c r="P7" s="7">
        <f>+VLOOKUP(A7,'[6]DISTRIBUCIÓN SEMANAL'!$A:$Y,12,0)</f>
        <v>2</v>
      </c>
      <c r="Q7" s="7">
        <f>+VLOOKUP(A7,'[6]DISTRIBUCIÓN SEMANAL'!$A:$Y,13,0)</f>
        <v>1</v>
      </c>
      <c r="R7" s="7">
        <f>+VLOOKUP(A7,'[6]DISTRIBUCIÓN SEMANAL'!$A:$Y,14,0)</f>
        <v>2</v>
      </c>
      <c r="S7" s="7">
        <f>+VLOOKUP(A7,'[6]DISTRIBUCIÓN SEMANAL'!$A:$Y,15,0)</f>
        <v>28</v>
      </c>
      <c r="T7" s="7">
        <f>+VLOOKUP(A7,'[6]DISTRIBUCIÓN SEMANAL'!$A:$Y,16,0)</f>
        <v>28</v>
      </c>
      <c r="U7" s="7">
        <f>+VLOOKUP(A7,'[6]DISTRIBUCIÓN SEMANAL'!$A:$Y,17,0)</f>
        <v>28</v>
      </c>
      <c r="V7" s="7">
        <f>+VLOOKUP(A7,'[6]DISTRIBUCIÓN SEMANAL'!$A:$Y,18,0)</f>
        <v>4</v>
      </c>
      <c r="W7" s="7">
        <f>+VLOOKUP(A7,'[6]DISTRIBUCIÓN SEMANAL'!$A:$Y,19,0)</f>
        <v>28</v>
      </c>
      <c r="X7" s="7">
        <f>+VLOOKUP(A7,'[6]DISTRIBUCIÓN SEMANAL'!$A:$Y,20,0)</f>
        <v>1</v>
      </c>
      <c r="Y7" s="7">
        <f>+VLOOKUP(A7,'[6]DISTRIBUCIÓN SEMANAL'!$A:$Y,21,0)</f>
        <v>28</v>
      </c>
      <c r="Z7" s="7">
        <f>+VLOOKUP(A7,'[6]DISTRIBUCIÓN SEMANAL'!$A:$Y,22,0)</f>
        <v>28</v>
      </c>
      <c r="AA7" s="7">
        <f>+VLOOKUP(A7,'[6]DISTRIBUCIÓN SEMANAL'!$A:$Y,23,0)</f>
        <v>2</v>
      </c>
      <c r="AB7" s="7">
        <f>+VLOOKUP(A7,'[6]DISTRIBUCIÓN SEMANAL'!$A:$Y,24,0)</f>
        <v>2</v>
      </c>
      <c r="AC7" s="7">
        <f>+VLOOKUP(A7,'[6]DISTRIBUCIÓN SEMANAL'!$A:$Y,25,0)</f>
        <v>5</v>
      </c>
    </row>
    <row r="8" spans="1:29" ht="15.75">
      <c r="A8" s="8" t="s">
        <v>5243</v>
      </c>
      <c r="B8" s="10" t="s">
        <v>5244</v>
      </c>
      <c r="C8" s="6" t="s">
        <v>5245</v>
      </c>
      <c r="D8" s="9">
        <v>615</v>
      </c>
      <c r="E8" s="9" t="s">
        <v>2771</v>
      </c>
      <c r="F8" s="9">
        <v>131939181</v>
      </c>
      <c r="G8" s="7" t="s">
        <v>5194</v>
      </c>
      <c r="H8" s="7">
        <f>+VLOOKUP(A8,'[6]DISTRIBUCIÓN SEMANAL'!$A:$Y,4,0)</f>
        <v>615</v>
      </c>
      <c r="I8" s="7" t="str">
        <f>+VLOOKUP(A8,'[6]DISTRIBUCIÓN SEMANAL'!$A:$Y,5,0)</f>
        <v>REAL</v>
      </c>
      <c r="J8" s="7">
        <f>+VLOOKUP(A8,'[6]DISTRIBUCIÓN SEMANAL'!$A:$Y,6,0)</f>
        <v>1</v>
      </c>
      <c r="K8" s="7">
        <f>+VLOOKUP(A8,'[6]DISTRIBUCIÓN SEMANAL'!$A:$Y,7,0)</f>
        <v>41</v>
      </c>
      <c r="L8" s="7">
        <f>+VLOOKUP(A8,'[6]DISTRIBUCIÓN SEMANAL'!$A:$Y,8,0)</f>
        <v>7</v>
      </c>
      <c r="M8" s="7">
        <f>+VLOOKUP(A8,'[6]DISTRIBUCIÓN SEMANAL'!$A:$Y,9,0)</f>
        <v>93</v>
      </c>
      <c r="N8" s="7">
        <f>+VLOOKUP(A8,'[6]DISTRIBUCIÓN SEMANAL'!$A:$Y,10,0)</f>
        <v>113</v>
      </c>
      <c r="O8" s="7">
        <f>+VLOOKUP(A8,'[6]DISTRIBUCIÓN SEMANAL'!$A:$Y,11,0)</f>
        <v>14</v>
      </c>
      <c r="P8" s="7">
        <f>+VLOOKUP(A8,'[6]DISTRIBUCIÓN SEMANAL'!$A:$Y,12,0)</f>
        <v>34</v>
      </c>
      <c r="Q8" s="7">
        <f>+VLOOKUP(A8,'[6]DISTRIBUCIÓN SEMANAL'!$A:$Y,13,0)</f>
        <v>7</v>
      </c>
      <c r="R8" s="7">
        <f>+VLOOKUP(A8,'[6]DISTRIBUCIÓN SEMANAL'!$A:$Y,14,0)</f>
        <v>28</v>
      </c>
      <c r="S8" s="7">
        <f>+VLOOKUP(A8,'[6]DISTRIBUCIÓN SEMANAL'!$A:$Y,15,0)</f>
        <v>615</v>
      </c>
      <c r="T8" s="7">
        <f>+VLOOKUP(A8,'[6]DISTRIBUCIÓN SEMANAL'!$A:$Y,16,0)</f>
        <v>615</v>
      </c>
      <c r="U8" s="7">
        <f>+VLOOKUP(A8,'[6]DISTRIBUCIÓN SEMANAL'!$A:$Y,17,0)</f>
        <v>615</v>
      </c>
      <c r="V8" s="7">
        <f>+VLOOKUP(A8,'[6]DISTRIBUCIÓN SEMANAL'!$A:$Y,18,0)</f>
        <v>78</v>
      </c>
      <c r="W8" s="7">
        <f>+VLOOKUP(A8,'[6]DISTRIBUCIÓN SEMANAL'!$A:$Y,19,0)</f>
        <v>615</v>
      </c>
      <c r="X8" s="7">
        <f>+VLOOKUP(A8,'[6]DISTRIBUCIÓN SEMANAL'!$A:$Y,20,0)</f>
        <v>21</v>
      </c>
      <c r="Y8" s="7">
        <f>+VLOOKUP(A8,'[6]DISTRIBUCIÓN SEMANAL'!$A:$Y,21,0)</f>
        <v>615</v>
      </c>
      <c r="Z8" s="7">
        <f>+VLOOKUP(A8,'[6]DISTRIBUCIÓN SEMANAL'!$A:$Y,22,0)</f>
        <v>615</v>
      </c>
      <c r="AA8" s="7">
        <f>+VLOOKUP(A8,'[6]DISTRIBUCIÓN SEMANAL'!$A:$Y,23,0)</f>
        <v>34</v>
      </c>
      <c r="AB8" s="7">
        <f>+VLOOKUP(A8,'[6]DISTRIBUCIÓN SEMANAL'!$A:$Y,24,0)</f>
        <v>25</v>
      </c>
      <c r="AC8" s="7">
        <f>+VLOOKUP(A8,'[6]DISTRIBUCIÓN SEMANAL'!$A:$Y,25,0)</f>
        <v>89</v>
      </c>
    </row>
    <row r="9" spans="1:29" ht="15.75">
      <c r="A9" s="8" t="s">
        <v>5256</v>
      </c>
      <c r="B9" s="10" t="s">
        <v>5257</v>
      </c>
      <c r="C9" s="6" t="s">
        <v>5258</v>
      </c>
      <c r="D9" s="9">
        <v>287</v>
      </c>
      <c r="E9" s="9" t="s">
        <v>2792</v>
      </c>
      <c r="F9" s="9">
        <v>132234634</v>
      </c>
      <c r="G9" s="7" t="s">
        <v>5194</v>
      </c>
      <c r="H9" s="7">
        <f>+VLOOKUP(A9,'[6]DISTRIBUCIÓN SEMANAL'!$A:$Y,4,0)</f>
        <v>287</v>
      </c>
      <c r="I9" s="7" t="str">
        <f>+VLOOKUP(A9,'[6]DISTRIBUCIÓN SEMANAL'!$A:$Y,5,0)</f>
        <v>REAL</v>
      </c>
      <c r="J9" s="7">
        <f>+VLOOKUP(A9,'[6]DISTRIBUCIÓN SEMANAL'!$A:$Y,6,0)</f>
        <v>1</v>
      </c>
      <c r="K9" s="7">
        <f>+VLOOKUP(A9,'[6]DISTRIBUCIÓN SEMANAL'!$A:$Y,7,0)</f>
        <v>19</v>
      </c>
      <c r="L9" s="7">
        <f>+VLOOKUP(A9,'[6]DISTRIBUCIÓN SEMANAL'!$A:$Y,8,0)</f>
        <v>4</v>
      </c>
      <c r="M9" s="7">
        <f>+VLOOKUP(A9,'[6]DISTRIBUCIÓN SEMANAL'!$A:$Y,9,0)</f>
        <v>44</v>
      </c>
      <c r="N9" s="7">
        <f>+VLOOKUP(A9,'[6]DISTRIBUCIÓN SEMANAL'!$A:$Y,10,0)</f>
        <v>53</v>
      </c>
      <c r="O9" s="7">
        <f>+VLOOKUP(A9,'[6]DISTRIBUCIÓN SEMANAL'!$A:$Y,11,0)</f>
        <v>7</v>
      </c>
      <c r="P9" s="7">
        <f>+VLOOKUP(A9,'[6]DISTRIBUCIÓN SEMANAL'!$A:$Y,12,0)</f>
        <v>16</v>
      </c>
      <c r="Q9" s="7">
        <f>+VLOOKUP(A9,'[6]DISTRIBUCIÓN SEMANAL'!$A:$Y,13,0)</f>
        <v>4</v>
      </c>
      <c r="R9" s="7">
        <f>+VLOOKUP(A9,'[6]DISTRIBUCIÓN SEMANAL'!$A:$Y,14,0)</f>
        <v>13</v>
      </c>
      <c r="S9" s="7">
        <f>+VLOOKUP(A9,'[6]DISTRIBUCIÓN SEMANAL'!$A:$Y,15,0)</f>
        <v>287</v>
      </c>
      <c r="T9" s="7">
        <f>+VLOOKUP(A9,'[6]DISTRIBUCIÓN SEMANAL'!$A:$Y,16,0)</f>
        <v>287</v>
      </c>
      <c r="U9" s="7">
        <f>+VLOOKUP(A9,'[6]DISTRIBUCIÓN SEMANAL'!$A:$Y,17,0)</f>
        <v>287</v>
      </c>
      <c r="V9" s="7">
        <f>+VLOOKUP(A9,'[6]DISTRIBUCIÓN SEMANAL'!$A:$Y,18,0)</f>
        <v>37</v>
      </c>
      <c r="W9" s="7">
        <f>+VLOOKUP(A9,'[6]DISTRIBUCIÓN SEMANAL'!$A:$Y,19,0)</f>
        <v>287</v>
      </c>
      <c r="X9" s="7">
        <f>+VLOOKUP(A9,'[6]DISTRIBUCIÓN SEMANAL'!$A:$Y,20,0)</f>
        <v>10</v>
      </c>
      <c r="Y9" s="7">
        <f>+VLOOKUP(A9,'[6]DISTRIBUCIÓN SEMANAL'!$A:$Y,21,0)</f>
        <v>287</v>
      </c>
      <c r="Z9" s="7">
        <f>+VLOOKUP(A9,'[6]DISTRIBUCIÓN SEMANAL'!$A:$Y,22,0)</f>
        <v>287</v>
      </c>
      <c r="AA9" s="7">
        <f>+VLOOKUP(A9,'[6]DISTRIBUCIÓN SEMANAL'!$A:$Y,23,0)</f>
        <v>16</v>
      </c>
      <c r="AB9" s="7">
        <f>+VLOOKUP(A9,'[6]DISTRIBUCIÓN SEMANAL'!$A:$Y,24,0)</f>
        <v>12</v>
      </c>
      <c r="AC9" s="7">
        <f>+VLOOKUP(A9,'[6]DISTRIBUCIÓN SEMANAL'!$A:$Y,25,0)</f>
        <v>42</v>
      </c>
    </row>
    <row r="10" spans="1:29" ht="15.75">
      <c r="A10" s="8" t="s">
        <v>5259</v>
      </c>
      <c r="B10" s="10" t="s">
        <v>5260</v>
      </c>
      <c r="C10" s="6" t="s">
        <v>5261</v>
      </c>
      <c r="D10" s="17">
        <v>225</v>
      </c>
      <c r="E10" s="9" t="s">
        <v>2802</v>
      </c>
      <c r="F10" s="9">
        <v>130705623</v>
      </c>
      <c r="G10" s="7" t="s">
        <v>5194</v>
      </c>
      <c r="H10" s="7">
        <f>+VLOOKUP(A10,'[6]DISTRIBUCIÓN SEMANAL'!$A:$Y,4,0)</f>
        <v>225</v>
      </c>
      <c r="I10" s="7" t="str">
        <f>+VLOOKUP(A10,'[6]DISTRIBUCIÓN SEMANAL'!$A:$Y,5,0)</f>
        <v>REAL</v>
      </c>
      <c r="J10" s="7">
        <f>+VLOOKUP(A10,'[6]DISTRIBUCIÓN SEMANAL'!$A:$Y,6,0)</f>
        <v>1</v>
      </c>
      <c r="K10" s="7">
        <f>+VLOOKUP(A10,'[6]DISTRIBUCIÓN SEMANAL'!$A:$Y,7,0)</f>
        <v>15</v>
      </c>
      <c r="L10" s="7">
        <f>+VLOOKUP(A10,'[6]DISTRIBUCIÓN SEMANAL'!$A:$Y,8,0)</f>
        <v>3</v>
      </c>
      <c r="M10" s="7">
        <f>+VLOOKUP(A10,'[6]DISTRIBUCIÓN SEMANAL'!$A:$Y,9,0)</f>
        <v>35</v>
      </c>
      <c r="N10" s="7">
        <f>+VLOOKUP(A10,'[6]DISTRIBUCIÓN SEMANAL'!$A:$Y,10,0)</f>
        <v>42</v>
      </c>
      <c r="O10" s="7">
        <f>+VLOOKUP(A10,'[6]DISTRIBUCIÓN SEMANAL'!$A:$Y,11,0)</f>
        <v>5</v>
      </c>
      <c r="P10" s="7">
        <f>+VLOOKUP(A10,'[6]DISTRIBUCIÓN SEMANAL'!$A:$Y,12,0)</f>
        <v>13</v>
      </c>
      <c r="Q10" s="7">
        <f>+VLOOKUP(A10,'[6]DISTRIBUCIÓN SEMANAL'!$A:$Y,13,0)</f>
        <v>3</v>
      </c>
      <c r="R10" s="7">
        <f>+VLOOKUP(A10,'[6]DISTRIBUCIÓN SEMANAL'!$A:$Y,14,0)</f>
        <v>10</v>
      </c>
      <c r="S10" s="7">
        <f>+VLOOKUP(A10,'[6]DISTRIBUCIÓN SEMANAL'!$A:$Y,15,0)</f>
        <v>225</v>
      </c>
      <c r="T10" s="7">
        <f>+VLOOKUP(A10,'[6]DISTRIBUCIÓN SEMANAL'!$A:$Y,16,0)</f>
        <v>225</v>
      </c>
      <c r="U10" s="7">
        <f>+VLOOKUP(A10,'[6]DISTRIBUCIÓN SEMANAL'!$A:$Y,17,0)</f>
        <v>225</v>
      </c>
      <c r="V10" s="7">
        <f>+VLOOKUP(A10,'[6]DISTRIBUCIÓN SEMANAL'!$A:$Y,18,0)</f>
        <v>29</v>
      </c>
      <c r="W10" s="7">
        <f>+VLOOKUP(A10,'[6]DISTRIBUCIÓN SEMANAL'!$A:$Y,19,0)</f>
        <v>225</v>
      </c>
      <c r="X10" s="7">
        <f>+VLOOKUP(A10,'[6]DISTRIBUCIÓN SEMANAL'!$A:$Y,20,0)</f>
        <v>8</v>
      </c>
      <c r="Y10" s="7">
        <f>+VLOOKUP(A10,'[6]DISTRIBUCIÓN SEMANAL'!$A:$Y,21,0)</f>
        <v>225</v>
      </c>
      <c r="Z10" s="7">
        <f>+VLOOKUP(A10,'[6]DISTRIBUCIÓN SEMANAL'!$A:$Y,22,0)</f>
        <v>225</v>
      </c>
      <c r="AA10" s="7">
        <f>+VLOOKUP(A10,'[6]DISTRIBUCIÓN SEMANAL'!$A:$Y,23,0)</f>
        <v>13</v>
      </c>
      <c r="AB10" s="7">
        <f>+VLOOKUP(A10,'[6]DISTRIBUCIÓN SEMANAL'!$A:$Y,24,0)</f>
        <v>9</v>
      </c>
      <c r="AC10" s="7">
        <f>+VLOOKUP(A10,'[6]DISTRIBUCIÓN SEMANAL'!$A:$Y,25,0)</f>
        <v>33</v>
      </c>
    </row>
    <row r="11" spans="1:29" ht="15.75">
      <c r="A11" s="8" t="s">
        <v>5276</v>
      </c>
      <c r="B11" s="10" t="s">
        <v>5277</v>
      </c>
      <c r="C11" s="6" t="s">
        <v>5278</v>
      </c>
      <c r="D11" s="56">
        <v>104</v>
      </c>
      <c r="E11" s="9" t="s">
        <v>2813</v>
      </c>
      <c r="F11" s="9">
        <v>131653146</v>
      </c>
      <c r="G11" s="7" t="s">
        <v>5194</v>
      </c>
      <c r="H11" s="7">
        <f>+VLOOKUP(A11,'[6]DISTRIBUCIÓN SEMANAL'!$A:$Y,4,0)</f>
        <v>104</v>
      </c>
      <c r="I11" s="7" t="str">
        <f>+VLOOKUP(A11,'[6]DISTRIBUCIÓN SEMANAL'!$A:$Y,5,0)</f>
        <v>REAL</v>
      </c>
      <c r="J11" s="7">
        <f>+VLOOKUP(A11,'[6]DISTRIBUCIÓN SEMANAL'!$A:$Y,6,0)</f>
        <v>1</v>
      </c>
      <c r="K11" s="7">
        <f>+VLOOKUP(A11,'[6]DISTRIBUCIÓN SEMANAL'!$A:$Y,7,0)</f>
        <v>7</v>
      </c>
      <c r="L11" s="7">
        <f>+VLOOKUP(A11,'[6]DISTRIBUCIÓN SEMANAL'!$A:$Y,8,0)</f>
        <v>2</v>
      </c>
      <c r="M11" s="7">
        <f>+VLOOKUP(A11,'[6]DISTRIBUCIÓN SEMANAL'!$A:$Y,9,0)</f>
        <v>16</v>
      </c>
      <c r="N11" s="7">
        <f>+VLOOKUP(A11,'[6]DISTRIBUCIÓN SEMANAL'!$A:$Y,10,0)</f>
        <v>20</v>
      </c>
      <c r="O11" s="7">
        <f>+VLOOKUP(A11,'[6]DISTRIBUCIÓN SEMANAL'!$A:$Y,11,0)</f>
        <v>3</v>
      </c>
      <c r="P11" s="7">
        <f>+VLOOKUP(A11,'[6]DISTRIBUCIÓN SEMANAL'!$A:$Y,12,0)</f>
        <v>6</v>
      </c>
      <c r="Q11" s="7">
        <f>+VLOOKUP(A11,'[6]DISTRIBUCIÓN SEMANAL'!$A:$Y,13,0)</f>
        <v>2</v>
      </c>
      <c r="R11" s="7">
        <f>+VLOOKUP(A11,'[6]DISTRIBUCIÓN SEMANAL'!$A:$Y,14,0)</f>
        <v>5</v>
      </c>
      <c r="S11" s="7">
        <f>+VLOOKUP(A11,'[6]DISTRIBUCIÓN SEMANAL'!$A:$Y,15,0)</f>
        <v>104</v>
      </c>
      <c r="T11" s="7">
        <f>+VLOOKUP(A11,'[6]DISTRIBUCIÓN SEMANAL'!$A:$Y,16,0)</f>
        <v>104</v>
      </c>
      <c r="U11" s="7">
        <f>+VLOOKUP(A11,'[6]DISTRIBUCIÓN SEMANAL'!$A:$Y,17,0)</f>
        <v>104</v>
      </c>
      <c r="V11" s="7">
        <f>+VLOOKUP(A11,'[6]DISTRIBUCIÓN SEMANAL'!$A:$Y,18,0)</f>
        <v>14</v>
      </c>
      <c r="W11" s="7">
        <f>+VLOOKUP(A11,'[6]DISTRIBUCIÓN SEMANAL'!$A:$Y,19,0)</f>
        <v>104</v>
      </c>
      <c r="X11" s="7">
        <f>+VLOOKUP(A11,'[6]DISTRIBUCIÓN SEMANAL'!$A:$Y,20,0)</f>
        <v>4</v>
      </c>
      <c r="Y11" s="7">
        <f>+VLOOKUP(A11,'[6]DISTRIBUCIÓN SEMANAL'!$A:$Y,21,0)</f>
        <v>104</v>
      </c>
      <c r="Z11" s="7">
        <f>+VLOOKUP(A11,'[6]DISTRIBUCIÓN SEMANAL'!$A:$Y,22,0)</f>
        <v>104</v>
      </c>
      <c r="AA11" s="7">
        <f>+VLOOKUP(A11,'[6]DISTRIBUCIÓN SEMANAL'!$A:$Y,23,0)</f>
        <v>6</v>
      </c>
      <c r="AB11" s="7">
        <f>+VLOOKUP(A11,'[6]DISTRIBUCIÓN SEMANAL'!$A:$Y,24,0)</f>
        <v>5</v>
      </c>
      <c r="AC11" s="7">
        <f>+VLOOKUP(A11,'[6]DISTRIBUCIÓN SEMANAL'!$A:$Y,25,0)</f>
        <v>15</v>
      </c>
    </row>
    <row r="12" spans="1:29" ht="15.75">
      <c r="A12" s="8" t="s">
        <v>5279</v>
      </c>
      <c r="B12" s="10" t="s">
        <v>5277</v>
      </c>
      <c r="C12" s="6" t="s">
        <v>5280</v>
      </c>
      <c r="D12" s="56">
        <v>27</v>
      </c>
      <c r="E12" s="9" t="s">
        <v>2813</v>
      </c>
      <c r="F12" s="9">
        <v>131653146</v>
      </c>
      <c r="G12" s="7" t="s">
        <v>5194</v>
      </c>
      <c r="H12" s="7">
        <f>+VLOOKUP(A12,'[6]DISTRIBUCIÓN SEMANAL'!$A:$Y,4,0)</f>
        <v>27</v>
      </c>
      <c r="I12" s="7" t="str">
        <f>+VLOOKUP(A12,'[6]DISTRIBUCIÓN SEMANAL'!$A:$Y,5,0)</f>
        <v>REAL</v>
      </c>
      <c r="J12" s="7">
        <f>+VLOOKUP(A12,'[6]DISTRIBUCIÓN SEMANAL'!$A:$Y,6,0)</f>
        <v>1</v>
      </c>
      <c r="K12" s="7">
        <f>+VLOOKUP(A12,'[6]DISTRIBUCIÓN SEMANAL'!$A:$Y,7,0)</f>
        <v>2</v>
      </c>
      <c r="L12" s="7">
        <f>+VLOOKUP(A12,'[6]DISTRIBUCIÓN SEMANAL'!$A:$Y,8,0)</f>
        <v>1</v>
      </c>
      <c r="M12" s="7">
        <f>+VLOOKUP(A12,'[6]DISTRIBUCIÓN SEMANAL'!$A:$Y,9,0)</f>
        <v>5</v>
      </c>
      <c r="N12" s="7">
        <f>+VLOOKUP(A12,'[6]DISTRIBUCIÓN SEMANAL'!$A:$Y,10,0)</f>
        <v>5</v>
      </c>
      <c r="O12" s="7">
        <f>+VLOOKUP(A12,'[6]DISTRIBUCIÓN SEMANAL'!$A:$Y,11,0)</f>
        <v>1</v>
      </c>
      <c r="P12" s="7">
        <f>+VLOOKUP(A12,'[6]DISTRIBUCIÓN SEMANAL'!$A:$Y,12,0)</f>
        <v>2</v>
      </c>
      <c r="Q12" s="7">
        <f>+VLOOKUP(A12,'[6]DISTRIBUCIÓN SEMANAL'!$A:$Y,13,0)</f>
        <v>1</v>
      </c>
      <c r="R12" s="7">
        <f>+VLOOKUP(A12,'[6]DISTRIBUCIÓN SEMANAL'!$A:$Y,14,0)</f>
        <v>2</v>
      </c>
      <c r="S12" s="7">
        <f>+VLOOKUP(A12,'[6]DISTRIBUCIÓN SEMANAL'!$A:$Y,15,0)</f>
        <v>27</v>
      </c>
      <c r="T12" s="7">
        <f>+VLOOKUP(A12,'[6]DISTRIBUCIÓN SEMANAL'!$A:$Y,16,0)</f>
        <v>27</v>
      </c>
      <c r="U12" s="7">
        <f>+VLOOKUP(A12,'[6]DISTRIBUCIÓN SEMANAL'!$A:$Y,17,0)</f>
        <v>27</v>
      </c>
      <c r="V12" s="7">
        <f>+VLOOKUP(A12,'[6]DISTRIBUCIÓN SEMANAL'!$A:$Y,18,0)</f>
        <v>4</v>
      </c>
      <c r="W12" s="7">
        <f>+VLOOKUP(A12,'[6]DISTRIBUCIÓN SEMANAL'!$A:$Y,19,0)</f>
        <v>27</v>
      </c>
      <c r="X12" s="7">
        <f>+VLOOKUP(A12,'[6]DISTRIBUCIÓN SEMANAL'!$A:$Y,20,0)</f>
        <v>1</v>
      </c>
      <c r="Y12" s="7">
        <f>+VLOOKUP(A12,'[6]DISTRIBUCIÓN SEMANAL'!$A:$Y,21,0)</f>
        <v>27</v>
      </c>
      <c r="Z12" s="7">
        <f>+VLOOKUP(A12,'[6]DISTRIBUCIÓN SEMANAL'!$A:$Y,22,0)</f>
        <v>27</v>
      </c>
      <c r="AA12" s="7">
        <f>+VLOOKUP(A12,'[6]DISTRIBUCIÓN SEMANAL'!$A:$Y,23,0)</f>
        <v>2</v>
      </c>
      <c r="AB12" s="7">
        <f>+VLOOKUP(A12,'[6]DISTRIBUCIÓN SEMANAL'!$A:$Y,24,0)</f>
        <v>2</v>
      </c>
      <c r="AC12" s="7">
        <f>+VLOOKUP(A12,'[6]DISTRIBUCIÓN SEMANAL'!$A:$Y,25,0)</f>
        <v>4</v>
      </c>
    </row>
    <row r="13" spans="1:29" ht="15.75">
      <c r="A13" s="8" t="s">
        <v>5281</v>
      </c>
      <c r="B13" s="10" t="s">
        <v>5277</v>
      </c>
      <c r="C13" s="6" t="s">
        <v>5282</v>
      </c>
      <c r="D13" s="56">
        <v>31</v>
      </c>
      <c r="E13" s="9" t="s">
        <v>2813</v>
      </c>
      <c r="F13" s="9">
        <v>131653146</v>
      </c>
      <c r="G13" s="7" t="s">
        <v>5194</v>
      </c>
      <c r="H13" s="7">
        <f>+VLOOKUP(A13,'[6]DISTRIBUCIÓN SEMANAL'!$A:$Y,4,0)</f>
        <v>31</v>
      </c>
      <c r="I13" s="7" t="str">
        <f>+VLOOKUP(A13,'[6]DISTRIBUCIÓN SEMANAL'!$A:$Y,5,0)</f>
        <v>REAL</v>
      </c>
      <c r="J13" s="7">
        <f>+VLOOKUP(A13,'[6]DISTRIBUCIÓN SEMANAL'!$A:$Y,6,0)</f>
        <v>1</v>
      </c>
      <c r="K13" s="7">
        <f>+VLOOKUP(A13,'[6]DISTRIBUCIÓN SEMANAL'!$A:$Y,7,0)</f>
        <v>3</v>
      </c>
      <c r="L13" s="7">
        <f>+VLOOKUP(A13,'[6]DISTRIBUCIÓN SEMANAL'!$A:$Y,8,0)</f>
        <v>1</v>
      </c>
      <c r="M13" s="7">
        <f>+VLOOKUP(A13,'[6]DISTRIBUCIÓN SEMANAL'!$A:$Y,9,0)</f>
        <v>5</v>
      </c>
      <c r="N13" s="7">
        <f>+VLOOKUP(A13,'[6]DISTRIBUCIÓN SEMANAL'!$A:$Y,10,0)</f>
        <v>6</v>
      </c>
      <c r="O13" s="7">
        <f>+VLOOKUP(A13,'[6]DISTRIBUCIÓN SEMANAL'!$A:$Y,11,0)</f>
        <v>1</v>
      </c>
      <c r="P13" s="7">
        <f>+VLOOKUP(A13,'[6]DISTRIBUCIÓN SEMANAL'!$A:$Y,12,0)</f>
        <v>2</v>
      </c>
      <c r="Q13" s="7">
        <f>+VLOOKUP(A13,'[6]DISTRIBUCIÓN SEMANAL'!$A:$Y,13,0)</f>
        <v>1</v>
      </c>
      <c r="R13" s="7">
        <f>+VLOOKUP(A13,'[6]DISTRIBUCIÓN SEMANAL'!$A:$Y,14,0)</f>
        <v>2</v>
      </c>
      <c r="S13" s="7">
        <f>+VLOOKUP(A13,'[6]DISTRIBUCIÓN SEMANAL'!$A:$Y,15,0)</f>
        <v>31</v>
      </c>
      <c r="T13" s="7">
        <f>+VLOOKUP(A13,'[6]DISTRIBUCIÓN SEMANAL'!$A:$Y,16,0)</f>
        <v>31</v>
      </c>
      <c r="U13" s="7">
        <f>+VLOOKUP(A13,'[6]DISTRIBUCIÓN SEMANAL'!$A:$Y,17,0)</f>
        <v>31</v>
      </c>
      <c r="V13" s="7">
        <f>+VLOOKUP(A13,'[6]DISTRIBUCIÓN SEMANAL'!$A:$Y,18,0)</f>
        <v>4</v>
      </c>
      <c r="W13" s="7">
        <f>+VLOOKUP(A13,'[6]DISTRIBUCIÓN SEMANAL'!$A:$Y,19,0)</f>
        <v>31</v>
      </c>
      <c r="X13" s="7">
        <f>+VLOOKUP(A13,'[6]DISTRIBUCIÓN SEMANAL'!$A:$Y,20,0)</f>
        <v>2</v>
      </c>
      <c r="Y13" s="7">
        <f>+VLOOKUP(A13,'[6]DISTRIBUCIÓN SEMANAL'!$A:$Y,21,0)</f>
        <v>31</v>
      </c>
      <c r="Z13" s="7">
        <f>+VLOOKUP(A13,'[6]DISTRIBUCIÓN SEMANAL'!$A:$Y,22,0)</f>
        <v>31</v>
      </c>
      <c r="AA13" s="7">
        <f>+VLOOKUP(A13,'[6]DISTRIBUCIÓN SEMANAL'!$A:$Y,23,0)</f>
        <v>2</v>
      </c>
      <c r="AB13" s="7">
        <f>+VLOOKUP(A13,'[6]DISTRIBUCIÓN SEMANAL'!$A:$Y,24,0)</f>
        <v>2</v>
      </c>
      <c r="AC13" s="7">
        <f>+VLOOKUP(A13,'[6]DISTRIBUCIÓN SEMANAL'!$A:$Y,25,0)</f>
        <v>5</v>
      </c>
    </row>
    <row r="14" spans="1:29" ht="15.75">
      <c r="A14" s="8" t="s">
        <v>5283</v>
      </c>
      <c r="B14" s="10" t="s">
        <v>5277</v>
      </c>
      <c r="C14" s="6" t="s">
        <v>5284</v>
      </c>
      <c r="D14" s="56">
        <v>41</v>
      </c>
      <c r="E14" s="9" t="s">
        <v>2813</v>
      </c>
      <c r="F14" s="9">
        <v>131653146</v>
      </c>
      <c r="G14" s="7" t="s">
        <v>5194</v>
      </c>
      <c r="H14" s="7">
        <f>+VLOOKUP(A14,'[6]DISTRIBUCIÓN SEMANAL'!$A:$Y,4,0)</f>
        <v>41</v>
      </c>
      <c r="I14" s="7" t="str">
        <f>+VLOOKUP(A14,'[6]DISTRIBUCIÓN SEMANAL'!$A:$Y,5,0)</f>
        <v>REAL</v>
      </c>
      <c r="J14" s="7">
        <f>+VLOOKUP(A14,'[6]DISTRIBUCIÓN SEMANAL'!$A:$Y,6,0)</f>
        <v>1</v>
      </c>
      <c r="K14" s="7">
        <f>+VLOOKUP(A14,'[6]DISTRIBUCIÓN SEMANAL'!$A:$Y,7,0)</f>
        <v>3</v>
      </c>
      <c r="L14" s="7">
        <f>+VLOOKUP(A14,'[6]DISTRIBUCIÓN SEMANAL'!$A:$Y,8,0)</f>
        <v>1</v>
      </c>
      <c r="M14" s="7">
        <f>+VLOOKUP(A14,'[6]DISTRIBUCIÓN SEMANAL'!$A:$Y,9,0)</f>
        <v>7</v>
      </c>
      <c r="N14" s="7">
        <f>+VLOOKUP(A14,'[6]DISTRIBUCIÓN SEMANAL'!$A:$Y,10,0)</f>
        <v>8</v>
      </c>
      <c r="O14" s="7">
        <f>+VLOOKUP(A14,'[6]DISTRIBUCIÓN SEMANAL'!$A:$Y,11,0)</f>
        <v>1</v>
      </c>
      <c r="P14" s="7">
        <f>+VLOOKUP(A14,'[6]DISTRIBUCIÓN SEMANAL'!$A:$Y,12,0)</f>
        <v>3</v>
      </c>
      <c r="Q14" s="7">
        <f>+VLOOKUP(A14,'[6]DISTRIBUCIÓN SEMANAL'!$A:$Y,13,0)</f>
        <v>1</v>
      </c>
      <c r="R14" s="7">
        <f>+VLOOKUP(A14,'[6]DISTRIBUCIÓN SEMANAL'!$A:$Y,14,0)</f>
        <v>2</v>
      </c>
      <c r="S14" s="7">
        <f>+VLOOKUP(A14,'[6]DISTRIBUCIÓN SEMANAL'!$A:$Y,15,0)</f>
        <v>41</v>
      </c>
      <c r="T14" s="7">
        <f>+VLOOKUP(A14,'[6]DISTRIBUCIÓN SEMANAL'!$A:$Y,16,0)</f>
        <v>41</v>
      </c>
      <c r="U14" s="7">
        <f>+VLOOKUP(A14,'[6]DISTRIBUCIÓN SEMANAL'!$A:$Y,17,0)</f>
        <v>41</v>
      </c>
      <c r="V14" s="7">
        <f>+VLOOKUP(A14,'[6]DISTRIBUCIÓN SEMANAL'!$A:$Y,18,0)</f>
        <v>6</v>
      </c>
      <c r="W14" s="7">
        <f>+VLOOKUP(A14,'[6]DISTRIBUCIÓN SEMANAL'!$A:$Y,19,0)</f>
        <v>41</v>
      </c>
      <c r="X14" s="7">
        <f>+VLOOKUP(A14,'[6]DISTRIBUCIÓN SEMANAL'!$A:$Y,20,0)</f>
        <v>2</v>
      </c>
      <c r="Y14" s="7">
        <f>+VLOOKUP(A14,'[6]DISTRIBUCIÓN SEMANAL'!$A:$Y,21,0)</f>
        <v>41</v>
      </c>
      <c r="Z14" s="7">
        <f>+VLOOKUP(A14,'[6]DISTRIBUCIÓN SEMANAL'!$A:$Y,22,0)</f>
        <v>41</v>
      </c>
      <c r="AA14" s="7">
        <f>+VLOOKUP(A14,'[6]DISTRIBUCIÓN SEMANAL'!$A:$Y,23,0)</f>
        <v>3</v>
      </c>
      <c r="AB14" s="7">
        <f>+VLOOKUP(A14,'[6]DISTRIBUCIÓN SEMANAL'!$A:$Y,24,0)</f>
        <v>2</v>
      </c>
      <c r="AC14" s="7">
        <f>+VLOOKUP(A14,'[6]DISTRIBUCIÓN SEMANAL'!$A:$Y,25,0)</f>
        <v>6</v>
      </c>
    </row>
    <row r="15" spans="1:29" ht="15.75">
      <c r="A15" s="8" t="s">
        <v>5285</v>
      </c>
      <c r="B15" s="10" t="s">
        <v>5286</v>
      </c>
      <c r="C15" s="6" t="s">
        <v>5287</v>
      </c>
      <c r="D15" s="56">
        <v>96</v>
      </c>
      <c r="E15" s="9" t="s">
        <v>1113</v>
      </c>
      <c r="F15" s="9">
        <v>1300362561</v>
      </c>
      <c r="G15" s="7" t="s">
        <v>5194</v>
      </c>
      <c r="H15" s="7">
        <f>+VLOOKUP(A15,'[6]DISTRIBUCIÓN SEMANAL'!$A:$Y,4,0)</f>
        <v>96</v>
      </c>
      <c r="I15" s="7" t="str">
        <f>+VLOOKUP(A15,'[6]DISTRIBUCIÓN SEMANAL'!$A:$Y,5,0)</f>
        <v>REAL</v>
      </c>
      <c r="J15" s="7">
        <f>+VLOOKUP(A15,'[6]DISTRIBUCIÓN SEMANAL'!$A:$Y,6,0)</f>
        <v>1</v>
      </c>
      <c r="K15" s="7">
        <f>+VLOOKUP(A15,'[6]DISTRIBUCIÓN SEMANAL'!$A:$Y,7,0)</f>
        <v>7</v>
      </c>
      <c r="L15" s="7">
        <f>+VLOOKUP(A15,'[6]DISTRIBUCIÓN SEMANAL'!$A:$Y,8,0)</f>
        <v>2</v>
      </c>
      <c r="M15" s="7">
        <f>+VLOOKUP(A15,'[6]DISTRIBUCIÓN SEMANAL'!$A:$Y,9,0)</f>
        <v>15</v>
      </c>
      <c r="N15" s="7">
        <f>+VLOOKUP(A15,'[6]DISTRIBUCIÓN SEMANAL'!$A:$Y,10,0)</f>
        <v>18</v>
      </c>
      <c r="O15" s="7">
        <f>+VLOOKUP(A15,'[6]DISTRIBUCIÓN SEMANAL'!$A:$Y,11,0)</f>
        <v>3</v>
      </c>
      <c r="P15" s="7">
        <f>+VLOOKUP(A15,'[6]DISTRIBUCIÓN SEMANAL'!$A:$Y,12,0)</f>
        <v>6</v>
      </c>
      <c r="Q15" s="7">
        <f>+VLOOKUP(A15,'[6]DISTRIBUCIÓN SEMANAL'!$A:$Y,13,0)</f>
        <v>2</v>
      </c>
      <c r="R15" s="7">
        <f>+VLOOKUP(A15,'[6]DISTRIBUCIÓN SEMANAL'!$A:$Y,14,0)</f>
        <v>5</v>
      </c>
      <c r="S15" s="7">
        <f>+VLOOKUP(A15,'[6]DISTRIBUCIÓN SEMANAL'!$A:$Y,15,0)</f>
        <v>96</v>
      </c>
      <c r="T15" s="7">
        <f>+VLOOKUP(A15,'[6]DISTRIBUCIÓN SEMANAL'!$A:$Y,16,0)</f>
        <v>96</v>
      </c>
      <c r="U15" s="7">
        <f>+VLOOKUP(A15,'[6]DISTRIBUCIÓN SEMANAL'!$A:$Y,17,0)</f>
        <v>96</v>
      </c>
      <c r="V15" s="7">
        <f>+VLOOKUP(A15,'[6]DISTRIBUCIÓN SEMANAL'!$A:$Y,18,0)</f>
        <v>13</v>
      </c>
      <c r="W15" s="7">
        <f>+VLOOKUP(A15,'[6]DISTRIBUCIÓN SEMANAL'!$A:$Y,19,0)</f>
        <v>96</v>
      </c>
      <c r="X15" s="7">
        <f>+VLOOKUP(A15,'[6]DISTRIBUCIÓN SEMANAL'!$A:$Y,20,0)</f>
        <v>4</v>
      </c>
      <c r="Y15" s="7">
        <f>+VLOOKUP(A15,'[6]DISTRIBUCIÓN SEMANAL'!$A:$Y,21,0)</f>
        <v>96</v>
      </c>
      <c r="Z15" s="7">
        <f>+VLOOKUP(A15,'[6]DISTRIBUCIÓN SEMANAL'!$A:$Y,22,0)</f>
        <v>96</v>
      </c>
      <c r="AA15" s="7">
        <f>+VLOOKUP(A15,'[6]DISTRIBUCIÓN SEMANAL'!$A:$Y,23,0)</f>
        <v>6</v>
      </c>
      <c r="AB15" s="7">
        <f>+VLOOKUP(A15,'[6]DISTRIBUCIÓN SEMANAL'!$A:$Y,24,0)</f>
        <v>4</v>
      </c>
      <c r="AC15" s="7">
        <f>+VLOOKUP(A15,'[6]DISTRIBUCIÓN SEMANAL'!$A:$Y,25,0)</f>
        <v>14</v>
      </c>
    </row>
    <row r="16" spans="1:29" ht="15.75">
      <c r="A16" s="8" t="s">
        <v>5288</v>
      </c>
      <c r="B16" s="10" t="s">
        <v>5286</v>
      </c>
      <c r="C16" s="6" t="s">
        <v>5289</v>
      </c>
      <c r="D16" s="56">
        <v>25</v>
      </c>
      <c r="E16" s="9" t="s">
        <v>1113</v>
      </c>
      <c r="F16" s="9">
        <v>1300362561</v>
      </c>
      <c r="G16" s="7" t="s">
        <v>5194</v>
      </c>
      <c r="H16" s="7">
        <f>+VLOOKUP(A16,'[6]DISTRIBUCIÓN SEMANAL'!$A:$Y,4,0)</f>
        <v>25</v>
      </c>
      <c r="I16" s="7" t="str">
        <f>+VLOOKUP(A16,'[6]DISTRIBUCIÓN SEMANAL'!$A:$Y,5,0)</f>
        <v>REAL</v>
      </c>
      <c r="J16" s="7">
        <f>+VLOOKUP(A16,'[6]DISTRIBUCIÓN SEMANAL'!$A:$Y,6,0)</f>
        <v>1</v>
      </c>
      <c r="K16" s="7">
        <f>+VLOOKUP(A16,'[6]DISTRIBUCIÓN SEMANAL'!$A:$Y,7,0)</f>
        <v>2</v>
      </c>
      <c r="L16" s="7">
        <f>+VLOOKUP(A16,'[6]DISTRIBUCIÓN SEMANAL'!$A:$Y,8,0)</f>
        <v>1</v>
      </c>
      <c r="M16" s="7">
        <f>+VLOOKUP(A16,'[6]DISTRIBUCIÓN SEMANAL'!$A:$Y,9,0)</f>
        <v>4</v>
      </c>
      <c r="N16" s="7">
        <f>+VLOOKUP(A16,'[6]DISTRIBUCIÓN SEMANAL'!$A:$Y,10,0)</f>
        <v>5</v>
      </c>
      <c r="O16" s="7">
        <f>+VLOOKUP(A16,'[6]DISTRIBUCIÓN SEMANAL'!$A:$Y,11,0)</f>
        <v>1</v>
      </c>
      <c r="P16" s="7">
        <f>+VLOOKUP(A16,'[6]DISTRIBUCIÓN SEMANAL'!$A:$Y,12,0)</f>
        <v>2</v>
      </c>
      <c r="Q16" s="7">
        <f>+VLOOKUP(A16,'[6]DISTRIBUCIÓN SEMANAL'!$A:$Y,13,0)</f>
        <v>1</v>
      </c>
      <c r="R16" s="7">
        <f>+VLOOKUP(A16,'[6]DISTRIBUCIÓN SEMANAL'!$A:$Y,14,0)</f>
        <v>2</v>
      </c>
      <c r="S16" s="7">
        <f>+VLOOKUP(A16,'[6]DISTRIBUCIÓN SEMANAL'!$A:$Y,15,0)</f>
        <v>25</v>
      </c>
      <c r="T16" s="7">
        <f>+VLOOKUP(A16,'[6]DISTRIBUCIÓN SEMANAL'!$A:$Y,16,0)</f>
        <v>25</v>
      </c>
      <c r="U16" s="7">
        <f>+VLOOKUP(A16,'[6]DISTRIBUCIÓN SEMANAL'!$A:$Y,17,0)</f>
        <v>25</v>
      </c>
      <c r="V16" s="7">
        <f>+VLOOKUP(A16,'[6]DISTRIBUCIÓN SEMANAL'!$A:$Y,18,0)</f>
        <v>4</v>
      </c>
      <c r="W16" s="7">
        <f>+VLOOKUP(A16,'[6]DISTRIBUCIÓN SEMANAL'!$A:$Y,19,0)</f>
        <v>25</v>
      </c>
      <c r="X16" s="7">
        <f>+VLOOKUP(A16,'[6]DISTRIBUCIÓN SEMANAL'!$A:$Y,20,0)</f>
        <v>1</v>
      </c>
      <c r="Y16" s="7">
        <f>+VLOOKUP(A16,'[6]DISTRIBUCIÓN SEMANAL'!$A:$Y,21,0)</f>
        <v>25</v>
      </c>
      <c r="Z16" s="7">
        <f>+VLOOKUP(A16,'[6]DISTRIBUCIÓN SEMANAL'!$A:$Y,22,0)</f>
        <v>25</v>
      </c>
      <c r="AA16" s="7">
        <f>+VLOOKUP(A16,'[6]DISTRIBUCIÓN SEMANAL'!$A:$Y,23,0)</f>
        <v>2</v>
      </c>
      <c r="AB16" s="7">
        <f>+VLOOKUP(A16,'[6]DISTRIBUCIÓN SEMANAL'!$A:$Y,24,0)</f>
        <v>1</v>
      </c>
      <c r="AC16" s="7">
        <f>+VLOOKUP(A16,'[6]DISTRIBUCIÓN SEMANAL'!$A:$Y,25,0)</f>
        <v>4</v>
      </c>
    </row>
    <row r="17" spans="1:29" ht="15.75">
      <c r="A17" s="8" t="s">
        <v>5290</v>
      </c>
      <c r="B17" s="10" t="s">
        <v>5286</v>
      </c>
      <c r="C17" s="6" t="s">
        <v>5291</v>
      </c>
      <c r="D17" s="56">
        <v>39</v>
      </c>
      <c r="E17" s="9" t="s">
        <v>1113</v>
      </c>
      <c r="F17" s="9">
        <v>1300362561</v>
      </c>
      <c r="G17" s="7" t="s">
        <v>5194</v>
      </c>
      <c r="H17" s="7">
        <f>+VLOOKUP(A17,'[6]DISTRIBUCIÓN SEMANAL'!$A:$Y,4,0)</f>
        <v>39</v>
      </c>
      <c r="I17" s="7" t="str">
        <f>+VLOOKUP(A17,'[6]DISTRIBUCIÓN SEMANAL'!$A:$Y,5,0)</f>
        <v>REAL</v>
      </c>
      <c r="J17" s="7">
        <f>+VLOOKUP(A17,'[6]DISTRIBUCIÓN SEMANAL'!$A:$Y,6,0)</f>
        <v>1</v>
      </c>
      <c r="K17" s="7">
        <f>+VLOOKUP(A17,'[6]DISTRIBUCIÓN SEMANAL'!$A:$Y,7,0)</f>
        <v>3</v>
      </c>
      <c r="L17" s="7">
        <f>+VLOOKUP(A17,'[6]DISTRIBUCIÓN SEMANAL'!$A:$Y,8,0)</f>
        <v>1</v>
      </c>
      <c r="M17" s="7">
        <f>+VLOOKUP(A17,'[6]DISTRIBUCIÓN SEMANAL'!$A:$Y,9,0)</f>
        <v>6</v>
      </c>
      <c r="N17" s="7">
        <f>+VLOOKUP(A17,'[6]DISTRIBUCIÓN SEMANAL'!$A:$Y,10,0)</f>
        <v>8</v>
      </c>
      <c r="O17" s="7">
        <f>+VLOOKUP(A17,'[6]DISTRIBUCIÓN SEMANAL'!$A:$Y,11,0)</f>
        <v>1</v>
      </c>
      <c r="P17" s="7">
        <f>+VLOOKUP(A17,'[6]DISTRIBUCIÓN SEMANAL'!$A:$Y,12,0)</f>
        <v>3</v>
      </c>
      <c r="Q17" s="7">
        <f>+VLOOKUP(A17,'[6]DISTRIBUCIÓN SEMANAL'!$A:$Y,13,0)</f>
        <v>1</v>
      </c>
      <c r="R17" s="7">
        <f>+VLOOKUP(A17,'[6]DISTRIBUCIÓN SEMANAL'!$A:$Y,14,0)</f>
        <v>2</v>
      </c>
      <c r="S17" s="7">
        <f>+VLOOKUP(A17,'[6]DISTRIBUCIÓN SEMANAL'!$A:$Y,15,0)</f>
        <v>39</v>
      </c>
      <c r="T17" s="7">
        <f>+VLOOKUP(A17,'[6]DISTRIBUCIÓN SEMANAL'!$A:$Y,16,0)</f>
        <v>39</v>
      </c>
      <c r="U17" s="7">
        <f>+VLOOKUP(A17,'[6]DISTRIBUCIÓN SEMANAL'!$A:$Y,17,0)</f>
        <v>39</v>
      </c>
      <c r="V17" s="7">
        <f>+VLOOKUP(A17,'[6]DISTRIBUCIÓN SEMANAL'!$A:$Y,18,0)</f>
        <v>5</v>
      </c>
      <c r="W17" s="7">
        <f>+VLOOKUP(A17,'[6]DISTRIBUCIÓN SEMANAL'!$A:$Y,19,0)</f>
        <v>39</v>
      </c>
      <c r="X17" s="7">
        <f>+VLOOKUP(A17,'[6]DISTRIBUCIÓN SEMANAL'!$A:$Y,20,0)</f>
        <v>2</v>
      </c>
      <c r="Y17" s="7">
        <f>+VLOOKUP(A17,'[6]DISTRIBUCIÓN SEMANAL'!$A:$Y,21,0)</f>
        <v>39</v>
      </c>
      <c r="Z17" s="7">
        <f>+VLOOKUP(A17,'[6]DISTRIBUCIÓN SEMANAL'!$A:$Y,22,0)</f>
        <v>39</v>
      </c>
      <c r="AA17" s="7">
        <f>+VLOOKUP(A17,'[6]DISTRIBUCIÓN SEMANAL'!$A:$Y,23,0)</f>
        <v>3</v>
      </c>
      <c r="AB17" s="7">
        <f>+VLOOKUP(A17,'[6]DISTRIBUCIÓN SEMANAL'!$A:$Y,24,0)</f>
        <v>2</v>
      </c>
      <c r="AC17" s="7">
        <f>+VLOOKUP(A17,'[6]DISTRIBUCIÓN SEMANAL'!$A:$Y,25,0)</f>
        <v>6</v>
      </c>
    </row>
    <row r="18" spans="1:29" ht="15.75">
      <c r="A18" s="15" t="s">
        <v>5292</v>
      </c>
      <c r="B18" s="10" t="s">
        <v>5286</v>
      </c>
      <c r="C18" s="6" t="s">
        <v>5293</v>
      </c>
      <c r="D18" s="16">
        <v>29</v>
      </c>
      <c r="E18" s="9" t="s">
        <v>1113</v>
      </c>
      <c r="F18" s="9">
        <v>1300362561</v>
      </c>
      <c r="G18" s="7" t="s">
        <v>5194</v>
      </c>
      <c r="H18" s="7">
        <f>+VLOOKUP(A18,'[6]DISTRIBUCIÓN SEMANAL'!$A:$Y,4,0)</f>
        <v>29</v>
      </c>
      <c r="I18" s="7" t="str">
        <f>+VLOOKUP(A18,'[6]DISTRIBUCIÓN SEMANAL'!$A:$Y,5,0)</f>
        <v>REAL</v>
      </c>
      <c r="J18" s="7">
        <f>+VLOOKUP(A18,'[6]DISTRIBUCIÓN SEMANAL'!$A:$Y,6,0)</f>
        <v>1</v>
      </c>
      <c r="K18" s="7">
        <f>+VLOOKUP(A18,'[6]DISTRIBUCIÓN SEMANAL'!$A:$Y,7,0)</f>
        <v>2</v>
      </c>
      <c r="L18" s="7">
        <f>+VLOOKUP(A18,'[6]DISTRIBUCIÓN SEMANAL'!$A:$Y,8,0)</f>
        <v>1</v>
      </c>
      <c r="M18" s="7">
        <f>+VLOOKUP(A18,'[6]DISTRIBUCIÓN SEMANAL'!$A:$Y,9,0)</f>
        <v>5</v>
      </c>
      <c r="N18" s="7">
        <f>+VLOOKUP(A18,'[6]DISTRIBUCIÓN SEMANAL'!$A:$Y,10,0)</f>
        <v>6</v>
      </c>
      <c r="O18" s="7">
        <f>+VLOOKUP(A18,'[6]DISTRIBUCIÓN SEMANAL'!$A:$Y,11,0)</f>
        <v>1</v>
      </c>
      <c r="P18" s="7">
        <f>+VLOOKUP(A18,'[6]DISTRIBUCIÓN SEMANAL'!$A:$Y,12,0)</f>
        <v>2</v>
      </c>
      <c r="Q18" s="7">
        <f>+VLOOKUP(A18,'[6]DISTRIBUCIÓN SEMANAL'!$A:$Y,13,0)</f>
        <v>1</v>
      </c>
      <c r="R18" s="7">
        <f>+VLOOKUP(A18,'[6]DISTRIBUCIÓN SEMANAL'!$A:$Y,14,0)</f>
        <v>2</v>
      </c>
      <c r="S18" s="7">
        <f>+VLOOKUP(A18,'[6]DISTRIBUCIÓN SEMANAL'!$A:$Y,15,0)</f>
        <v>29</v>
      </c>
      <c r="T18" s="7">
        <f>+VLOOKUP(A18,'[6]DISTRIBUCIÓN SEMANAL'!$A:$Y,16,0)</f>
        <v>29</v>
      </c>
      <c r="U18" s="7">
        <f>+VLOOKUP(A18,'[6]DISTRIBUCIÓN SEMANAL'!$A:$Y,17,0)</f>
        <v>29</v>
      </c>
      <c r="V18" s="7">
        <f>+VLOOKUP(A18,'[6]DISTRIBUCIÓN SEMANAL'!$A:$Y,18,0)</f>
        <v>4</v>
      </c>
      <c r="W18" s="7">
        <f>+VLOOKUP(A18,'[6]DISTRIBUCIÓN SEMANAL'!$A:$Y,19,0)</f>
        <v>29</v>
      </c>
      <c r="X18" s="7">
        <f>+VLOOKUP(A18,'[6]DISTRIBUCIÓN SEMANAL'!$A:$Y,20,0)</f>
        <v>1</v>
      </c>
      <c r="Y18" s="7">
        <f>+VLOOKUP(A18,'[6]DISTRIBUCIÓN SEMANAL'!$A:$Y,21,0)</f>
        <v>29</v>
      </c>
      <c r="Z18" s="7">
        <f>+VLOOKUP(A18,'[6]DISTRIBUCIÓN SEMANAL'!$A:$Y,22,0)</f>
        <v>29</v>
      </c>
      <c r="AA18" s="7">
        <f>+VLOOKUP(A18,'[6]DISTRIBUCIÓN SEMANAL'!$A:$Y,23,0)</f>
        <v>2</v>
      </c>
      <c r="AB18" s="7">
        <f>+VLOOKUP(A18,'[6]DISTRIBUCIÓN SEMANAL'!$A:$Y,24,0)</f>
        <v>2</v>
      </c>
      <c r="AC18" s="7">
        <f>+VLOOKUP(A18,'[6]DISTRIBUCIÓN SEMANAL'!$A:$Y,25,0)</f>
        <v>5</v>
      </c>
    </row>
    <row r="19" spans="1:29" ht="15.75">
      <c r="A19" s="15" t="s">
        <v>5294</v>
      </c>
      <c r="B19" s="10" t="s">
        <v>5286</v>
      </c>
      <c r="C19" s="6" t="s">
        <v>5295</v>
      </c>
      <c r="D19" s="16">
        <v>31</v>
      </c>
      <c r="E19" s="9" t="s">
        <v>1113</v>
      </c>
      <c r="F19" s="9">
        <v>1300362561</v>
      </c>
      <c r="G19" s="7" t="s">
        <v>5194</v>
      </c>
      <c r="H19" s="7">
        <f>+VLOOKUP(A19,'[6]DISTRIBUCIÓN SEMANAL'!$A:$Y,4,0)</f>
        <v>31</v>
      </c>
      <c r="I19" s="7" t="str">
        <f>+VLOOKUP(A19,'[6]DISTRIBUCIÓN SEMANAL'!$A:$Y,5,0)</f>
        <v>REAL</v>
      </c>
      <c r="J19" s="7">
        <f>+VLOOKUP(A19,'[6]DISTRIBUCIÓN SEMANAL'!$A:$Y,6,0)</f>
        <v>1</v>
      </c>
      <c r="K19" s="7">
        <f>+VLOOKUP(A19,'[6]DISTRIBUCIÓN SEMANAL'!$A:$Y,7,0)</f>
        <v>3</v>
      </c>
      <c r="L19" s="7">
        <f>+VLOOKUP(A19,'[6]DISTRIBUCIÓN SEMANAL'!$A:$Y,8,0)</f>
        <v>1</v>
      </c>
      <c r="M19" s="7">
        <f>+VLOOKUP(A19,'[6]DISTRIBUCIÓN SEMANAL'!$A:$Y,9,0)</f>
        <v>5</v>
      </c>
      <c r="N19" s="7">
        <f>+VLOOKUP(A19,'[6]DISTRIBUCIÓN SEMANAL'!$A:$Y,10,0)</f>
        <v>6</v>
      </c>
      <c r="O19" s="7">
        <f>+VLOOKUP(A19,'[6]DISTRIBUCIÓN SEMANAL'!$A:$Y,11,0)</f>
        <v>1</v>
      </c>
      <c r="P19" s="7">
        <f>+VLOOKUP(A19,'[6]DISTRIBUCIÓN SEMANAL'!$A:$Y,12,0)</f>
        <v>2</v>
      </c>
      <c r="Q19" s="7">
        <f>+VLOOKUP(A19,'[6]DISTRIBUCIÓN SEMANAL'!$A:$Y,13,0)</f>
        <v>1</v>
      </c>
      <c r="R19" s="7">
        <f>+VLOOKUP(A19,'[6]DISTRIBUCIÓN SEMANAL'!$A:$Y,14,0)</f>
        <v>2</v>
      </c>
      <c r="S19" s="7">
        <f>+VLOOKUP(A19,'[6]DISTRIBUCIÓN SEMANAL'!$A:$Y,15,0)</f>
        <v>31</v>
      </c>
      <c r="T19" s="7">
        <f>+VLOOKUP(A19,'[6]DISTRIBUCIÓN SEMANAL'!$A:$Y,16,0)</f>
        <v>31</v>
      </c>
      <c r="U19" s="7">
        <f>+VLOOKUP(A19,'[6]DISTRIBUCIÓN SEMANAL'!$A:$Y,17,0)</f>
        <v>31</v>
      </c>
      <c r="V19" s="7">
        <f>+VLOOKUP(A19,'[6]DISTRIBUCIÓN SEMANAL'!$A:$Y,18,0)</f>
        <v>4</v>
      </c>
      <c r="W19" s="7">
        <f>+VLOOKUP(A19,'[6]DISTRIBUCIÓN SEMANAL'!$A:$Y,19,0)</f>
        <v>31</v>
      </c>
      <c r="X19" s="7">
        <f>+VLOOKUP(A19,'[6]DISTRIBUCIÓN SEMANAL'!$A:$Y,20,0)</f>
        <v>2</v>
      </c>
      <c r="Y19" s="7">
        <f>+VLOOKUP(A19,'[6]DISTRIBUCIÓN SEMANAL'!$A:$Y,21,0)</f>
        <v>31</v>
      </c>
      <c r="Z19" s="7">
        <f>+VLOOKUP(A19,'[6]DISTRIBUCIÓN SEMANAL'!$A:$Y,22,0)</f>
        <v>31</v>
      </c>
      <c r="AA19" s="7">
        <f>+VLOOKUP(A19,'[6]DISTRIBUCIÓN SEMANAL'!$A:$Y,23,0)</f>
        <v>2</v>
      </c>
      <c r="AB19" s="7">
        <f>+VLOOKUP(A19,'[6]DISTRIBUCIÓN SEMANAL'!$A:$Y,24,0)</f>
        <v>2</v>
      </c>
      <c r="AC19" s="7">
        <f>+VLOOKUP(A19,'[6]DISTRIBUCIÓN SEMANAL'!$A:$Y,25,0)</f>
        <v>5</v>
      </c>
    </row>
    <row r="20" spans="1:29" ht="15.75">
      <c r="A20" s="15" t="s">
        <v>5296</v>
      </c>
      <c r="B20" s="10" t="s">
        <v>5286</v>
      </c>
      <c r="C20" s="6" t="s">
        <v>5297</v>
      </c>
      <c r="D20" s="16">
        <v>8</v>
      </c>
      <c r="E20" s="9" t="s">
        <v>1113</v>
      </c>
      <c r="F20" s="9">
        <v>1300362561</v>
      </c>
      <c r="G20" s="7" t="s">
        <v>5194</v>
      </c>
      <c r="H20" s="7">
        <f>+VLOOKUP(A20,'[6]DISTRIBUCIÓN SEMANAL'!$A:$Y,4,0)</f>
        <v>8</v>
      </c>
      <c r="I20" s="7" t="str">
        <f>+VLOOKUP(A20,'[6]DISTRIBUCIÓN SEMANAL'!$A:$Y,5,0)</f>
        <v>REAL</v>
      </c>
      <c r="J20" s="7">
        <f>+VLOOKUP(A20,'[6]DISTRIBUCIÓN SEMANAL'!$A:$Y,6,0)</f>
        <v>1</v>
      </c>
      <c r="K20" s="7">
        <f>+VLOOKUP(A20,'[6]DISTRIBUCIÓN SEMANAL'!$A:$Y,7,0)</f>
        <v>1</v>
      </c>
      <c r="L20" s="7">
        <f>+VLOOKUP(A20,'[6]DISTRIBUCIÓN SEMANAL'!$A:$Y,8,0)</f>
        <v>1</v>
      </c>
      <c r="M20" s="7">
        <f>+VLOOKUP(A20,'[6]DISTRIBUCIÓN SEMANAL'!$A:$Y,9,0)</f>
        <v>2</v>
      </c>
      <c r="N20" s="7">
        <f>+VLOOKUP(A20,'[6]DISTRIBUCIÓN SEMANAL'!$A:$Y,10,0)</f>
        <v>2</v>
      </c>
      <c r="O20" s="7">
        <f>+VLOOKUP(A20,'[6]DISTRIBUCIÓN SEMANAL'!$A:$Y,11,0)</f>
        <v>1</v>
      </c>
      <c r="P20" s="7">
        <f>+VLOOKUP(A20,'[6]DISTRIBUCIÓN SEMANAL'!$A:$Y,12,0)</f>
        <v>1</v>
      </c>
      <c r="Q20" s="7">
        <f>+VLOOKUP(A20,'[6]DISTRIBUCIÓN SEMANAL'!$A:$Y,13,0)</f>
        <v>1</v>
      </c>
      <c r="R20" s="7">
        <f>+VLOOKUP(A20,'[6]DISTRIBUCIÓN SEMANAL'!$A:$Y,14,0)</f>
        <v>1</v>
      </c>
      <c r="S20" s="7">
        <f>+VLOOKUP(A20,'[6]DISTRIBUCIÓN SEMANAL'!$A:$Y,15,0)</f>
        <v>8</v>
      </c>
      <c r="T20" s="7">
        <f>+VLOOKUP(A20,'[6]DISTRIBUCIÓN SEMANAL'!$A:$Y,16,0)</f>
        <v>8</v>
      </c>
      <c r="U20" s="7">
        <f>+VLOOKUP(A20,'[6]DISTRIBUCIÓN SEMANAL'!$A:$Y,17,0)</f>
        <v>8</v>
      </c>
      <c r="V20" s="7">
        <f>+VLOOKUP(A20,'[6]DISTRIBUCIÓN SEMANAL'!$A:$Y,18,0)</f>
        <v>2</v>
      </c>
      <c r="W20" s="7">
        <f>+VLOOKUP(A20,'[6]DISTRIBUCIÓN SEMANAL'!$A:$Y,19,0)</f>
        <v>8</v>
      </c>
      <c r="X20" s="7">
        <f>+VLOOKUP(A20,'[6]DISTRIBUCIÓN SEMANAL'!$A:$Y,20,0)</f>
        <v>1</v>
      </c>
      <c r="Y20" s="7">
        <f>+VLOOKUP(A20,'[6]DISTRIBUCIÓN SEMANAL'!$A:$Y,21,0)</f>
        <v>8</v>
      </c>
      <c r="Z20" s="7">
        <f>+VLOOKUP(A20,'[6]DISTRIBUCIÓN SEMANAL'!$A:$Y,22,0)</f>
        <v>8</v>
      </c>
      <c r="AA20" s="7">
        <f>+VLOOKUP(A20,'[6]DISTRIBUCIÓN SEMANAL'!$A:$Y,23,0)</f>
        <v>1</v>
      </c>
      <c r="AB20" s="7">
        <f>+VLOOKUP(A20,'[6]DISTRIBUCIÓN SEMANAL'!$A:$Y,24,0)</f>
        <v>1</v>
      </c>
      <c r="AC20" s="7">
        <f>+VLOOKUP(A20,'[6]DISTRIBUCIÓN SEMANAL'!$A:$Y,25,0)</f>
        <v>2</v>
      </c>
    </row>
    <row r="21" spans="1:29" ht="15.75">
      <c r="A21" s="15" t="s">
        <v>5298</v>
      </c>
      <c r="B21" s="10" t="s">
        <v>5286</v>
      </c>
      <c r="C21" s="6" t="s">
        <v>5299</v>
      </c>
      <c r="D21" s="16">
        <v>11</v>
      </c>
      <c r="E21" s="9" t="s">
        <v>1113</v>
      </c>
      <c r="F21" s="9">
        <v>1300362561</v>
      </c>
      <c r="G21" s="7" t="s">
        <v>5194</v>
      </c>
      <c r="H21" s="7">
        <f>+VLOOKUP(A21,'[6]DISTRIBUCIÓN SEMANAL'!$A:$Y,4,0)</f>
        <v>11</v>
      </c>
      <c r="I21" s="7" t="str">
        <f>+VLOOKUP(A21,'[6]DISTRIBUCIÓN SEMANAL'!$A:$Y,5,0)</f>
        <v>REAL</v>
      </c>
      <c r="J21" s="7">
        <f>+VLOOKUP(A21,'[6]DISTRIBUCIÓN SEMANAL'!$A:$Y,6,0)</f>
        <v>1</v>
      </c>
      <c r="K21" s="7">
        <f>+VLOOKUP(A21,'[6]DISTRIBUCIÓN SEMANAL'!$A:$Y,7,0)</f>
        <v>1</v>
      </c>
      <c r="L21" s="7">
        <f>+VLOOKUP(A21,'[6]DISTRIBUCIÓN SEMANAL'!$A:$Y,8,0)</f>
        <v>1</v>
      </c>
      <c r="M21" s="7">
        <f>+VLOOKUP(A21,'[6]DISTRIBUCIÓN SEMANAL'!$A:$Y,9,0)</f>
        <v>2</v>
      </c>
      <c r="N21" s="7">
        <f>+VLOOKUP(A21,'[6]DISTRIBUCIÓN SEMANAL'!$A:$Y,10,0)</f>
        <v>3</v>
      </c>
      <c r="O21" s="7">
        <f>+VLOOKUP(A21,'[6]DISTRIBUCIÓN SEMANAL'!$A:$Y,11,0)</f>
        <v>1</v>
      </c>
      <c r="P21" s="7">
        <f>+VLOOKUP(A21,'[6]DISTRIBUCIÓN SEMANAL'!$A:$Y,12,0)</f>
        <v>1</v>
      </c>
      <c r="Q21" s="7">
        <f>+VLOOKUP(A21,'[6]DISTRIBUCIÓN SEMANAL'!$A:$Y,13,0)</f>
        <v>1</v>
      </c>
      <c r="R21" s="7">
        <f>+VLOOKUP(A21,'[6]DISTRIBUCIÓN SEMANAL'!$A:$Y,14,0)</f>
        <v>1</v>
      </c>
      <c r="S21" s="7">
        <f>+VLOOKUP(A21,'[6]DISTRIBUCIÓN SEMANAL'!$A:$Y,15,0)</f>
        <v>11</v>
      </c>
      <c r="T21" s="7">
        <f>+VLOOKUP(A21,'[6]DISTRIBUCIÓN SEMANAL'!$A:$Y,16,0)</f>
        <v>11</v>
      </c>
      <c r="U21" s="7">
        <f>+VLOOKUP(A21,'[6]DISTRIBUCIÓN SEMANAL'!$A:$Y,17,0)</f>
        <v>11</v>
      </c>
      <c r="V21" s="7">
        <f>+VLOOKUP(A21,'[6]DISTRIBUCIÓN SEMANAL'!$A:$Y,18,0)</f>
        <v>2</v>
      </c>
      <c r="W21" s="7">
        <f>+VLOOKUP(A21,'[6]DISTRIBUCIÓN SEMANAL'!$A:$Y,19,0)</f>
        <v>11</v>
      </c>
      <c r="X21" s="7">
        <f>+VLOOKUP(A21,'[6]DISTRIBUCIÓN SEMANAL'!$A:$Y,20,0)</f>
        <v>1</v>
      </c>
      <c r="Y21" s="7">
        <f>+VLOOKUP(A21,'[6]DISTRIBUCIÓN SEMANAL'!$A:$Y,21,0)</f>
        <v>11</v>
      </c>
      <c r="Z21" s="7">
        <f>+VLOOKUP(A21,'[6]DISTRIBUCIÓN SEMANAL'!$A:$Y,22,0)</f>
        <v>11</v>
      </c>
      <c r="AA21" s="7">
        <f>+VLOOKUP(A21,'[6]DISTRIBUCIÓN SEMANAL'!$A:$Y,23,0)</f>
        <v>1</v>
      </c>
      <c r="AB21" s="7">
        <f>+VLOOKUP(A21,'[6]DISTRIBUCIÓN SEMANAL'!$A:$Y,24,0)</f>
        <v>1</v>
      </c>
      <c r="AC21" s="7">
        <f>+VLOOKUP(A21,'[6]DISTRIBUCIÓN SEMANAL'!$A:$Y,25,0)</f>
        <v>2</v>
      </c>
    </row>
    <row r="22" spans="1:29" ht="15.75">
      <c r="A22" s="15" t="s">
        <v>5300</v>
      </c>
      <c r="B22" s="10" t="s">
        <v>5286</v>
      </c>
      <c r="C22" s="6" t="s">
        <v>5301</v>
      </c>
      <c r="D22" s="16">
        <v>5</v>
      </c>
      <c r="E22" s="9" t="s">
        <v>1113</v>
      </c>
      <c r="F22" s="9">
        <v>1300362561</v>
      </c>
      <c r="G22" s="7" t="s">
        <v>5194</v>
      </c>
      <c r="H22" s="7">
        <f>+VLOOKUP(A22,'[6]DISTRIBUCIÓN SEMANAL'!$A:$Y,4,0)</f>
        <v>5</v>
      </c>
      <c r="I22" s="7" t="str">
        <f>+VLOOKUP(A22,'[6]DISTRIBUCIÓN SEMANAL'!$A:$Y,5,0)</f>
        <v>REAL</v>
      </c>
      <c r="J22" s="7">
        <f>+VLOOKUP(A22,'[6]DISTRIBUCIÓN SEMANAL'!$A:$Y,6,0)</f>
        <v>1</v>
      </c>
      <c r="K22" s="7">
        <f>+VLOOKUP(A22,'[6]DISTRIBUCIÓN SEMANAL'!$A:$Y,7,0)</f>
        <v>1</v>
      </c>
      <c r="L22" s="7">
        <f>+VLOOKUP(A22,'[6]DISTRIBUCIÓN SEMANAL'!$A:$Y,8,0)</f>
        <v>1</v>
      </c>
      <c r="M22" s="7">
        <f>+VLOOKUP(A22,'[6]DISTRIBUCIÓN SEMANAL'!$A:$Y,9,0)</f>
        <v>1</v>
      </c>
      <c r="N22" s="7">
        <f>+VLOOKUP(A22,'[6]DISTRIBUCIÓN SEMANAL'!$A:$Y,10,0)</f>
        <v>1</v>
      </c>
      <c r="O22" s="7">
        <f>+VLOOKUP(A22,'[6]DISTRIBUCIÓN SEMANAL'!$A:$Y,11,0)</f>
        <v>1</v>
      </c>
      <c r="P22" s="7">
        <f>+VLOOKUP(A22,'[6]DISTRIBUCIÓN SEMANAL'!$A:$Y,12,0)</f>
        <v>1</v>
      </c>
      <c r="Q22" s="7">
        <f>+VLOOKUP(A22,'[6]DISTRIBUCIÓN SEMANAL'!$A:$Y,13,0)</f>
        <v>1</v>
      </c>
      <c r="R22" s="7">
        <f>+VLOOKUP(A22,'[6]DISTRIBUCIÓN SEMANAL'!$A:$Y,14,0)</f>
        <v>1</v>
      </c>
      <c r="S22" s="7">
        <f>+VLOOKUP(A22,'[6]DISTRIBUCIÓN SEMANAL'!$A:$Y,15,0)</f>
        <v>5</v>
      </c>
      <c r="T22" s="7">
        <f>+VLOOKUP(A22,'[6]DISTRIBUCIÓN SEMANAL'!$A:$Y,16,0)</f>
        <v>5</v>
      </c>
      <c r="U22" s="7">
        <f>+VLOOKUP(A22,'[6]DISTRIBUCIÓN SEMANAL'!$A:$Y,17,0)</f>
        <v>5</v>
      </c>
      <c r="V22" s="7">
        <f>+VLOOKUP(A22,'[6]DISTRIBUCIÓN SEMANAL'!$A:$Y,18,0)</f>
        <v>1</v>
      </c>
      <c r="W22" s="7">
        <f>+VLOOKUP(A22,'[6]DISTRIBUCIÓN SEMANAL'!$A:$Y,19,0)</f>
        <v>5</v>
      </c>
      <c r="X22" s="7">
        <f>+VLOOKUP(A22,'[6]DISTRIBUCIÓN SEMANAL'!$A:$Y,20,0)</f>
        <v>1</v>
      </c>
      <c r="Y22" s="7">
        <f>+VLOOKUP(A22,'[6]DISTRIBUCIÓN SEMANAL'!$A:$Y,21,0)</f>
        <v>5</v>
      </c>
      <c r="Z22" s="7">
        <f>+VLOOKUP(A22,'[6]DISTRIBUCIÓN SEMANAL'!$A:$Y,22,0)</f>
        <v>5</v>
      </c>
      <c r="AA22" s="7">
        <f>+VLOOKUP(A22,'[6]DISTRIBUCIÓN SEMANAL'!$A:$Y,23,0)</f>
        <v>1</v>
      </c>
      <c r="AB22" s="7">
        <f>+VLOOKUP(A22,'[6]DISTRIBUCIÓN SEMANAL'!$A:$Y,24,0)</f>
        <v>1</v>
      </c>
      <c r="AC22" s="7">
        <f>+VLOOKUP(A22,'[6]DISTRIBUCIÓN SEMANAL'!$A:$Y,25,0)</f>
        <v>1</v>
      </c>
    </row>
    <row r="23" spans="1:29" ht="15.75">
      <c r="A23" s="15" t="s">
        <v>5302</v>
      </c>
      <c r="B23" s="10" t="s">
        <v>5286</v>
      </c>
      <c r="C23" s="6" t="s">
        <v>5303</v>
      </c>
      <c r="D23" s="16">
        <v>11</v>
      </c>
      <c r="E23" s="9" t="s">
        <v>1113</v>
      </c>
      <c r="F23" s="9">
        <v>1300362561</v>
      </c>
      <c r="G23" s="7" t="s">
        <v>5194</v>
      </c>
      <c r="H23" s="7">
        <f>+VLOOKUP(A23,'[6]DISTRIBUCIÓN SEMANAL'!$A:$Y,4,0)</f>
        <v>11</v>
      </c>
      <c r="I23" s="7" t="str">
        <f>+VLOOKUP(A23,'[6]DISTRIBUCIÓN SEMANAL'!$A:$Y,5,0)</f>
        <v>REAL</v>
      </c>
      <c r="J23" s="7">
        <f>+VLOOKUP(A23,'[6]DISTRIBUCIÓN SEMANAL'!$A:$Y,6,0)</f>
        <v>1</v>
      </c>
      <c r="K23" s="7">
        <f>+VLOOKUP(A23,'[6]DISTRIBUCIÓN SEMANAL'!$A:$Y,7,0)</f>
        <v>1</v>
      </c>
      <c r="L23" s="7">
        <f>+VLOOKUP(A23,'[6]DISTRIBUCIÓN SEMANAL'!$A:$Y,8,0)</f>
        <v>1</v>
      </c>
      <c r="M23" s="7">
        <f>+VLOOKUP(A23,'[6]DISTRIBUCIÓN SEMANAL'!$A:$Y,9,0)</f>
        <v>2</v>
      </c>
      <c r="N23" s="7">
        <f>+VLOOKUP(A23,'[6]DISTRIBUCIÓN SEMANAL'!$A:$Y,10,0)</f>
        <v>3</v>
      </c>
      <c r="O23" s="7">
        <f>+VLOOKUP(A23,'[6]DISTRIBUCIÓN SEMANAL'!$A:$Y,11,0)</f>
        <v>1</v>
      </c>
      <c r="P23" s="7">
        <f>+VLOOKUP(A23,'[6]DISTRIBUCIÓN SEMANAL'!$A:$Y,12,0)</f>
        <v>1</v>
      </c>
      <c r="Q23" s="7">
        <f>+VLOOKUP(A23,'[6]DISTRIBUCIÓN SEMANAL'!$A:$Y,13,0)</f>
        <v>1</v>
      </c>
      <c r="R23" s="7">
        <f>+VLOOKUP(A23,'[6]DISTRIBUCIÓN SEMANAL'!$A:$Y,14,0)</f>
        <v>1</v>
      </c>
      <c r="S23" s="7">
        <f>+VLOOKUP(A23,'[6]DISTRIBUCIÓN SEMANAL'!$A:$Y,15,0)</f>
        <v>11</v>
      </c>
      <c r="T23" s="7">
        <f>+VLOOKUP(A23,'[6]DISTRIBUCIÓN SEMANAL'!$A:$Y,16,0)</f>
        <v>11</v>
      </c>
      <c r="U23" s="7">
        <f>+VLOOKUP(A23,'[6]DISTRIBUCIÓN SEMANAL'!$A:$Y,17,0)</f>
        <v>11</v>
      </c>
      <c r="V23" s="7">
        <f>+VLOOKUP(A23,'[6]DISTRIBUCIÓN SEMANAL'!$A:$Y,18,0)</f>
        <v>2</v>
      </c>
      <c r="W23" s="7">
        <f>+VLOOKUP(A23,'[6]DISTRIBUCIÓN SEMANAL'!$A:$Y,19,0)</f>
        <v>11</v>
      </c>
      <c r="X23" s="7">
        <f>+VLOOKUP(A23,'[6]DISTRIBUCIÓN SEMANAL'!$A:$Y,20,0)</f>
        <v>1</v>
      </c>
      <c r="Y23" s="7">
        <f>+VLOOKUP(A23,'[6]DISTRIBUCIÓN SEMANAL'!$A:$Y,21,0)</f>
        <v>11</v>
      </c>
      <c r="Z23" s="7">
        <f>+VLOOKUP(A23,'[6]DISTRIBUCIÓN SEMANAL'!$A:$Y,22,0)</f>
        <v>11</v>
      </c>
      <c r="AA23" s="7">
        <f>+VLOOKUP(A23,'[6]DISTRIBUCIÓN SEMANAL'!$A:$Y,23,0)</f>
        <v>1</v>
      </c>
      <c r="AB23" s="7">
        <f>+VLOOKUP(A23,'[6]DISTRIBUCIÓN SEMANAL'!$A:$Y,24,0)</f>
        <v>1</v>
      </c>
      <c r="AC23" s="7">
        <f>+VLOOKUP(A23,'[6]DISTRIBUCIÓN SEMANAL'!$A:$Y,25,0)</f>
        <v>2</v>
      </c>
    </row>
    <row r="24" spans="1:29" ht="15.75">
      <c r="A24" s="15" t="s">
        <v>5304</v>
      </c>
      <c r="B24" s="10" t="s">
        <v>5286</v>
      </c>
      <c r="C24" s="6" t="s">
        <v>5305</v>
      </c>
      <c r="D24" s="16">
        <v>8</v>
      </c>
      <c r="E24" s="9" t="s">
        <v>1113</v>
      </c>
      <c r="F24" s="9">
        <v>1300362561</v>
      </c>
      <c r="G24" s="7" t="s">
        <v>5194</v>
      </c>
      <c r="H24" s="7">
        <f>+VLOOKUP(A24,'[6]DISTRIBUCIÓN SEMANAL'!$A:$Y,4,0)</f>
        <v>8</v>
      </c>
      <c r="I24" s="7" t="str">
        <f>+VLOOKUP(A24,'[6]DISTRIBUCIÓN SEMANAL'!$A:$Y,5,0)</f>
        <v>REAL</v>
      </c>
      <c r="J24" s="7">
        <f>+VLOOKUP(A24,'[6]DISTRIBUCIÓN SEMANAL'!$A:$Y,6,0)</f>
        <v>1</v>
      </c>
      <c r="K24" s="7">
        <f>+VLOOKUP(A24,'[6]DISTRIBUCIÓN SEMANAL'!$A:$Y,7,0)</f>
        <v>1</v>
      </c>
      <c r="L24" s="7">
        <f>+VLOOKUP(A24,'[6]DISTRIBUCIÓN SEMANAL'!$A:$Y,8,0)</f>
        <v>1</v>
      </c>
      <c r="M24" s="7">
        <f>+VLOOKUP(A24,'[6]DISTRIBUCIÓN SEMANAL'!$A:$Y,9,0)</f>
        <v>2</v>
      </c>
      <c r="N24" s="7">
        <f>+VLOOKUP(A24,'[6]DISTRIBUCIÓN SEMANAL'!$A:$Y,10,0)</f>
        <v>2</v>
      </c>
      <c r="O24" s="7">
        <f>+VLOOKUP(A24,'[6]DISTRIBUCIÓN SEMANAL'!$A:$Y,11,0)</f>
        <v>1</v>
      </c>
      <c r="P24" s="7">
        <f>+VLOOKUP(A24,'[6]DISTRIBUCIÓN SEMANAL'!$A:$Y,12,0)</f>
        <v>1</v>
      </c>
      <c r="Q24" s="7">
        <f>+VLOOKUP(A24,'[6]DISTRIBUCIÓN SEMANAL'!$A:$Y,13,0)</f>
        <v>1</v>
      </c>
      <c r="R24" s="7">
        <f>+VLOOKUP(A24,'[6]DISTRIBUCIÓN SEMANAL'!$A:$Y,14,0)</f>
        <v>1</v>
      </c>
      <c r="S24" s="7">
        <f>+VLOOKUP(A24,'[6]DISTRIBUCIÓN SEMANAL'!$A:$Y,15,0)</f>
        <v>8</v>
      </c>
      <c r="T24" s="7">
        <f>+VLOOKUP(A24,'[6]DISTRIBUCIÓN SEMANAL'!$A:$Y,16,0)</f>
        <v>8</v>
      </c>
      <c r="U24" s="7">
        <f>+VLOOKUP(A24,'[6]DISTRIBUCIÓN SEMANAL'!$A:$Y,17,0)</f>
        <v>8</v>
      </c>
      <c r="V24" s="7">
        <f>+VLOOKUP(A24,'[6]DISTRIBUCIÓN SEMANAL'!$A:$Y,18,0)</f>
        <v>2</v>
      </c>
      <c r="W24" s="7">
        <f>+VLOOKUP(A24,'[6]DISTRIBUCIÓN SEMANAL'!$A:$Y,19,0)</f>
        <v>8</v>
      </c>
      <c r="X24" s="7">
        <f>+VLOOKUP(A24,'[6]DISTRIBUCIÓN SEMANAL'!$A:$Y,20,0)</f>
        <v>1</v>
      </c>
      <c r="Y24" s="7">
        <f>+VLOOKUP(A24,'[6]DISTRIBUCIÓN SEMANAL'!$A:$Y,21,0)</f>
        <v>8</v>
      </c>
      <c r="Z24" s="7">
        <f>+VLOOKUP(A24,'[6]DISTRIBUCIÓN SEMANAL'!$A:$Y,22,0)</f>
        <v>8</v>
      </c>
      <c r="AA24" s="7">
        <f>+VLOOKUP(A24,'[6]DISTRIBUCIÓN SEMANAL'!$A:$Y,23,0)</f>
        <v>1</v>
      </c>
      <c r="AB24" s="7">
        <f>+VLOOKUP(A24,'[6]DISTRIBUCIÓN SEMANAL'!$A:$Y,24,0)</f>
        <v>1</v>
      </c>
      <c r="AC24" s="7">
        <f>+VLOOKUP(A24,'[6]DISTRIBUCIÓN SEMANAL'!$A:$Y,25,0)</f>
        <v>2</v>
      </c>
    </row>
    <row r="25" spans="1:29" ht="15.75">
      <c r="A25" s="15" t="s">
        <v>5306</v>
      </c>
      <c r="B25" s="10" t="s">
        <v>5286</v>
      </c>
      <c r="C25" s="6" t="s">
        <v>5307</v>
      </c>
      <c r="D25" s="16">
        <v>11</v>
      </c>
      <c r="E25" s="9" t="s">
        <v>1113</v>
      </c>
      <c r="F25" s="9">
        <v>1300362561</v>
      </c>
      <c r="G25" s="7" t="s">
        <v>5194</v>
      </c>
      <c r="H25" s="7">
        <f>+VLOOKUP(A25,'[6]DISTRIBUCIÓN SEMANAL'!$A:$Y,4,0)</f>
        <v>11</v>
      </c>
      <c r="I25" s="7" t="str">
        <f>+VLOOKUP(A25,'[6]DISTRIBUCIÓN SEMANAL'!$A:$Y,5,0)</f>
        <v>REAL</v>
      </c>
      <c r="J25" s="7">
        <f>+VLOOKUP(A25,'[6]DISTRIBUCIÓN SEMANAL'!$A:$Y,6,0)</f>
        <v>1</v>
      </c>
      <c r="K25" s="7">
        <f>+VLOOKUP(A25,'[6]DISTRIBUCIÓN SEMANAL'!$A:$Y,7,0)</f>
        <v>1</v>
      </c>
      <c r="L25" s="7">
        <f>+VLOOKUP(A25,'[6]DISTRIBUCIÓN SEMANAL'!$A:$Y,8,0)</f>
        <v>1</v>
      </c>
      <c r="M25" s="7">
        <f>+VLOOKUP(A25,'[6]DISTRIBUCIÓN SEMANAL'!$A:$Y,9,0)</f>
        <v>2</v>
      </c>
      <c r="N25" s="7">
        <f>+VLOOKUP(A25,'[6]DISTRIBUCIÓN SEMANAL'!$A:$Y,10,0)</f>
        <v>3</v>
      </c>
      <c r="O25" s="7">
        <f>+VLOOKUP(A25,'[6]DISTRIBUCIÓN SEMANAL'!$A:$Y,11,0)</f>
        <v>1</v>
      </c>
      <c r="P25" s="7">
        <f>+VLOOKUP(A25,'[6]DISTRIBUCIÓN SEMANAL'!$A:$Y,12,0)</f>
        <v>1</v>
      </c>
      <c r="Q25" s="7">
        <f>+VLOOKUP(A25,'[6]DISTRIBUCIÓN SEMANAL'!$A:$Y,13,0)</f>
        <v>1</v>
      </c>
      <c r="R25" s="7">
        <f>+VLOOKUP(A25,'[6]DISTRIBUCIÓN SEMANAL'!$A:$Y,14,0)</f>
        <v>1</v>
      </c>
      <c r="S25" s="7">
        <f>+VLOOKUP(A25,'[6]DISTRIBUCIÓN SEMANAL'!$A:$Y,15,0)</f>
        <v>11</v>
      </c>
      <c r="T25" s="7">
        <f>+VLOOKUP(A25,'[6]DISTRIBUCIÓN SEMANAL'!$A:$Y,16,0)</f>
        <v>11</v>
      </c>
      <c r="U25" s="7">
        <f>+VLOOKUP(A25,'[6]DISTRIBUCIÓN SEMANAL'!$A:$Y,17,0)</f>
        <v>11</v>
      </c>
      <c r="V25" s="7">
        <f>+VLOOKUP(A25,'[6]DISTRIBUCIÓN SEMANAL'!$A:$Y,18,0)</f>
        <v>2</v>
      </c>
      <c r="W25" s="7">
        <f>+VLOOKUP(A25,'[6]DISTRIBUCIÓN SEMANAL'!$A:$Y,19,0)</f>
        <v>11</v>
      </c>
      <c r="X25" s="7">
        <f>+VLOOKUP(A25,'[6]DISTRIBUCIÓN SEMANAL'!$A:$Y,20,0)</f>
        <v>1</v>
      </c>
      <c r="Y25" s="7">
        <f>+VLOOKUP(A25,'[6]DISTRIBUCIÓN SEMANAL'!$A:$Y,21,0)</f>
        <v>11</v>
      </c>
      <c r="Z25" s="7">
        <f>+VLOOKUP(A25,'[6]DISTRIBUCIÓN SEMANAL'!$A:$Y,22,0)</f>
        <v>11</v>
      </c>
      <c r="AA25" s="7">
        <f>+VLOOKUP(A25,'[6]DISTRIBUCIÓN SEMANAL'!$A:$Y,23,0)</f>
        <v>1</v>
      </c>
      <c r="AB25" s="7">
        <f>+VLOOKUP(A25,'[6]DISTRIBUCIÓN SEMANAL'!$A:$Y,24,0)</f>
        <v>1</v>
      </c>
      <c r="AC25" s="7">
        <f>+VLOOKUP(A25,'[6]DISTRIBUCIÓN SEMANAL'!$A:$Y,25,0)</f>
        <v>2</v>
      </c>
    </row>
    <row r="26" spans="1:29" ht="15.75">
      <c r="A26" s="13" t="s">
        <v>5308</v>
      </c>
      <c r="B26" s="10" t="s">
        <v>5309</v>
      </c>
      <c r="C26" s="6" t="s">
        <v>5310</v>
      </c>
      <c r="D26" s="14">
        <v>8</v>
      </c>
      <c r="E26" s="9" t="s">
        <v>2825</v>
      </c>
      <c r="F26" s="9">
        <v>132072952</v>
      </c>
      <c r="G26" s="7" t="s">
        <v>5194</v>
      </c>
      <c r="H26" s="7">
        <f>+VLOOKUP(A26,'[6]DISTRIBUCIÓN SEMANAL'!$A:$Y,4,0)</f>
        <v>8</v>
      </c>
      <c r="I26" s="7" t="str">
        <f>+VLOOKUP(A26,'[6]DISTRIBUCIÓN SEMANAL'!$A:$Y,5,0)</f>
        <v>REAL</v>
      </c>
      <c r="J26" s="7">
        <f>+VLOOKUP(A26,'[6]DISTRIBUCIÓN SEMANAL'!$A:$Y,6,0)</f>
        <v>1</v>
      </c>
      <c r="K26" s="7">
        <f>+VLOOKUP(A26,'[6]DISTRIBUCIÓN SEMANAL'!$A:$Y,7,0)</f>
        <v>1</v>
      </c>
      <c r="L26" s="7">
        <f>+VLOOKUP(A26,'[6]DISTRIBUCIÓN SEMANAL'!$A:$Y,8,0)</f>
        <v>1</v>
      </c>
      <c r="M26" s="7">
        <f>+VLOOKUP(A26,'[6]DISTRIBUCIÓN SEMANAL'!$A:$Y,9,0)</f>
        <v>2</v>
      </c>
      <c r="N26" s="7">
        <f>+VLOOKUP(A26,'[6]DISTRIBUCIÓN SEMANAL'!$A:$Y,10,0)</f>
        <v>2</v>
      </c>
      <c r="O26" s="7">
        <f>+VLOOKUP(A26,'[6]DISTRIBUCIÓN SEMANAL'!$A:$Y,11,0)</f>
        <v>1</v>
      </c>
      <c r="P26" s="7">
        <f>+VLOOKUP(A26,'[6]DISTRIBUCIÓN SEMANAL'!$A:$Y,12,0)</f>
        <v>1</v>
      </c>
      <c r="Q26" s="7">
        <f>+VLOOKUP(A26,'[6]DISTRIBUCIÓN SEMANAL'!$A:$Y,13,0)</f>
        <v>1</v>
      </c>
      <c r="R26" s="7">
        <f>+VLOOKUP(A26,'[6]DISTRIBUCIÓN SEMANAL'!$A:$Y,14,0)</f>
        <v>1</v>
      </c>
      <c r="S26" s="7">
        <f>+VLOOKUP(A26,'[6]DISTRIBUCIÓN SEMANAL'!$A:$Y,15,0)</f>
        <v>8</v>
      </c>
      <c r="T26" s="7">
        <f>+VLOOKUP(A26,'[6]DISTRIBUCIÓN SEMANAL'!$A:$Y,16,0)</f>
        <v>8</v>
      </c>
      <c r="U26" s="7">
        <f>+VLOOKUP(A26,'[6]DISTRIBUCIÓN SEMANAL'!$A:$Y,17,0)</f>
        <v>8</v>
      </c>
      <c r="V26" s="7">
        <f>+VLOOKUP(A26,'[6]DISTRIBUCIÓN SEMANAL'!$A:$Y,18,0)</f>
        <v>2</v>
      </c>
      <c r="W26" s="7">
        <f>+VLOOKUP(A26,'[6]DISTRIBUCIÓN SEMANAL'!$A:$Y,19,0)</f>
        <v>8</v>
      </c>
      <c r="X26" s="7">
        <f>+VLOOKUP(A26,'[6]DISTRIBUCIÓN SEMANAL'!$A:$Y,20,0)</f>
        <v>1</v>
      </c>
      <c r="Y26" s="7">
        <f>+VLOOKUP(A26,'[6]DISTRIBUCIÓN SEMANAL'!$A:$Y,21,0)</f>
        <v>8</v>
      </c>
      <c r="Z26" s="7">
        <f>+VLOOKUP(A26,'[6]DISTRIBUCIÓN SEMANAL'!$A:$Y,22,0)</f>
        <v>8</v>
      </c>
      <c r="AA26" s="7">
        <f>+VLOOKUP(A26,'[6]DISTRIBUCIÓN SEMANAL'!$A:$Y,23,0)</f>
        <v>1</v>
      </c>
      <c r="AB26" s="7">
        <f>+VLOOKUP(A26,'[6]DISTRIBUCIÓN SEMANAL'!$A:$Y,24,0)</f>
        <v>1</v>
      </c>
      <c r="AC26" s="7">
        <f>+VLOOKUP(A26,'[6]DISTRIBUCIÓN SEMANAL'!$A:$Y,25,0)</f>
        <v>2</v>
      </c>
    </row>
    <row r="27" spans="1:29" ht="15.75">
      <c r="A27" s="13" t="s">
        <v>5311</v>
      </c>
      <c r="B27" s="10" t="s">
        <v>5309</v>
      </c>
      <c r="C27" s="6" t="s">
        <v>5312</v>
      </c>
      <c r="D27" s="14">
        <v>15</v>
      </c>
      <c r="E27" s="9" t="s">
        <v>2825</v>
      </c>
      <c r="F27" s="9">
        <v>132072952</v>
      </c>
      <c r="G27" s="7" t="s">
        <v>5194</v>
      </c>
      <c r="H27" s="7">
        <f>+VLOOKUP(A27,'[6]DISTRIBUCIÓN SEMANAL'!$A:$Y,4,0)</f>
        <v>15</v>
      </c>
      <c r="I27" s="7" t="str">
        <f>+VLOOKUP(A27,'[6]DISTRIBUCIÓN SEMANAL'!$A:$Y,5,0)</f>
        <v>REAL</v>
      </c>
      <c r="J27" s="7">
        <f>+VLOOKUP(A27,'[6]DISTRIBUCIÓN SEMANAL'!$A:$Y,6,0)</f>
        <v>1</v>
      </c>
      <c r="K27" s="7">
        <f>+VLOOKUP(A27,'[6]DISTRIBUCIÓN SEMANAL'!$A:$Y,7,0)</f>
        <v>1</v>
      </c>
      <c r="L27" s="7">
        <f>+VLOOKUP(A27,'[6]DISTRIBUCIÓN SEMANAL'!$A:$Y,8,0)</f>
        <v>1</v>
      </c>
      <c r="M27" s="7">
        <f>+VLOOKUP(A27,'[6]DISTRIBUCIÓN SEMANAL'!$A:$Y,9,0)</f>
        <v>3</v>
      </c>
      <c r="N27" s="7">
        <f>+VLOOKUP(A27,'[6]DISTRIBUCIÓN SEMANAL'!$A:$Y,10,0)</f>
        <v>3</v>
      </c>
      <c r="O27" s="7">
        <f>+VLOOKUP(A27,'[6]DISTRIBUCIÓN SEMANAL'!$A:$Y,11,0)</f>
        <v>1</v>
      </c>
      <c r="P27" s="7">
        <f>+VLOOKUP(A27,'[6]DISTRIBUCIÓN SEMANAL'!$A:$Y,12,0)</f>
        <v>1</v>
      </c>
      <c r="Q27" s="7">
        <f>+VLOOKUP(A27,'[6]DISTRIBUCIÓN SEMANAL'!$A:$Y,13,0)</f>
        <v>1</v>
      </c>
      <c r="R27" s="7">
        <f>+VLOOKUP(A27,'[6]DISTRIBUCIÓN SEMANAL'!$A:$Y,14,0)</f>
        <v>1</v>
      </c>
      <c r="S27" s="7">
        <f>+VLOOKUP(A27,'[6]DISTRIBUCIÓN SEMANAL'!$A:$Y,15,0)</f>
        <v>15</v>
      </c>
      <c r="T27" s="7">
        <f>+VLOOKUP(A27,'[6]DISTRIBUCIÓN SEMANAL'!$A:$Y,16,0)</f>
        <v>15</v>
      </c>
      <c r="U27" s="7">
        <f>+VLOOKUP(A27,'[6]DISTRIBUCIÓN SEMANAL'!$A:$Y,17,0)</f>
        <v>15</v>
      </c>
      <c r="V27" s="7">
        <f>+VLOOKUP(A27,'[6]DISTRIBUCIÓN SEMANAL'!$A:$Y,18,0)</f>
        <v>2</v>
      </c>
      <c r="W27" s="7">
        <f>+VLOOKUP(A27,'[6]DISTRIBUCIÓN SEMANAL'!$A:$Y,19,0)</f>
        <v>15</v>
      </c>
      <c r="X27" s="7">
        <f>+VLOOKUP(A27,'[6]DISTRIBUCIÓN SEMANAL'!$A:$Y,20,0)</f>
        <v>1</v>
      </c>
      <c r="Y27" s="7">
        <f>+VLOOKUP(A27,'[6]DISTRIBUCIÓN SEMANAL'!$A:$Y,21,0)</f>
        <v>15</v>
      </c>
      <c r="Z27" s="7">
        <f>+VLOOKUP(A27,'[6]DISTRIBUCIÓN SEMANAL'!$A:$Y,22,0)</f>
        <v>15</v>
      </c>
      <c r="AA27" s="7">
        <f>+VLOOKUP(A27,'[6]DISTRIBUCIÓN SEMANAL'!$A:$Y,23,0)</f>
        <v>1</v>
      </c>
      <c r="AB27" s="7">
        <f>+VLOOKUP(A27,'[6]DISTRIBUCIÓN SEMANAL'!$A:$Y,24,0)</f>
        <v>1</v>
      </c>
      <c r="AC27" s="7">
        <f>+VLOOKUP(A27,'[6]DISTRIBUCIÓN SEMANAL'!$A:$Y,25,0)</f>
        <v>3</v>
      </c>
    </row>
    <row r="28" spans="1:29" ht="15.75">
      <c r="A28" s="13" t="s">
        <v>5313</v>
      </c>
      <c r="B28" s="10" t="s">
        <v>5309</v>
      </c>
      <c r="C28" s="6" t="s">
        <v>5314</v>
      </c>
      <c r="D28" s="14">
        <v>127</v>
      </c>
      <c r="E28" s="9" t="s">
        <v>2825</v>
      </c>
      <c r="F28" s="9">
        <v>132072952</v>
      </c>
      <c r="G28" s="7" t="s">
        <v>5194</v>
      </c>
      <c r="H28" s="7">
        <f>+VLOOKUP(A28,'[6]DISTRIBUCIÓN SEMANAL'!$A:$Y,4,0)</f>
        <v>127</v>
      </c>
      <c r="I28" s="7" t="str">
        <f>+VLOOKUP(A28,'[6]DISTRIBUCIÓN SEMANAL'!$A:$Y,5,0)</f>
        <v>REAL</v>
      </c>
      <c r="J28" s="7">
        <f>+VLOOKUP(A28,'[6]DISTRIBUCIÓN SEMANAL'!$A:$Y,6,0)</f>
        <v>1</v>
      </c>
      <c r="K28" s="7">
        <f>+VLOOKUP(A28,'[6]DISTRIBUCIÓN SEMANAL'!$A:$Y,7,0)</f>
        <v>9</v>
      </c>
      <c r="L28" s="7">
        <f>+VLOOKUP(A28,'[6]DISTRIBUCIÓN SEMANAL'!$A:$Y,8,0)</f>
        <v>2</v>
      </c>
      <c r="M28" s="7">
        <f>+VLOOKUP(A28,'[6]DISTRIBUCIÓN SEMANAL'!$A:$Y,9,0)</f>
        <v>20</v>
      </c>
      <c r="N28" s="7">
        <f>+VLOOKUP(A28,'[6]DISTRIBUCIÓN SEMANAL'!$A:$Y,10,0)</f>
        <v>24</v>
      </c>
      <c r="O28" s="7">
        <f>+VLOOKUP(A28,'[6]DISTRIBUCIÓN SEMANAL'!$A:$Y,11,0)</f>
        <v>3</v>
      </c>
      <c r="P28" s="7">
        <f>+VLOOKUP(A28,'[6]DISTRIBUCIÓN SEMANAL'!$A:$Y,12,0)</f>
        <v>7</v>
      </c>
      <c r="Q28" s="7">
        <f>+VLOOKUP(A28,'[6]DISTRIBUCIÓN SEMANAL'!$A:$Y,13,0)</f>
        <v>2</v>
      </c>
      <c r="R28" s="7">
        <f>+VLOOKUP(A28,'[6]DISTRIBUCIÓN SEMANAL'!$A:$Y,14,0)</f>
        <v>6</v>
      </c>
      <c r="S28" s="7">
        <f>+VLOOKUP(A28,'[6]DISTRIBUCIÓN SEMANAL'!$A:$Y,15,0)</f>
        <v>127</v>
      </c>
      <c r="T28" s="7">
        <f>+VLOOKUP(A28,'[6]DISTRIBUCIÓN SEMANAL'!$A:$Y,16,0)</f>
        <v>127</v>
      </c>
      <c r="U28" s="7">
        <f>+VLOOKUP(A28,'[6]DISTRIBUCIÓN SEMANAL'!$A:$Y,17,0)</f>
        <v>127</v>
      </c>
      <c r="V28" s="7">
        <f>+VLOOKUP(A28,'[6]DISTRIBUCIÓN SEMANAL'!$A:$Y,18,0)</f>
        <v>16</v>
      </c>
      <c r="W28" s="7">
        <f>+VLOOKUP(A28,'[6]DISTRIBUCIÓN SEMANAL'!$A:$Y,19,0)</f>
        <v>127</v>
      </c>
      <c r="X28" s="7">
        <f>+VLOOKUP(A28,'[6]DISTRIBUCIÓN SEMANAL'!$A:$Y,20,0)</f>
        <v>5</v>
      </c>
      <c r="Y28" s="7">
        <f>+VLOOKUP(A28,'[6]DISTRIBUCIÓN SEMANAL'!$A:$Y,21,0)</f>
        <v>127</v>
      </c>
      <c r="Z28" s="7">
        <f>+VLOOKUP(A28,'[6]DISTRIBUCIÓN SEMANAL'!$A:$Y,22,0)</f>
        <v>127</v>
      </c>
      <c r="AA28" s="7">
        <f>+VLOOKUP(A28,'[6]DISTRIBUCIÓN SEMANAL'!$A:$Y,23,0)</f>
        <v>7</v>
      </c>
      <c r="AB28" s="7">
        <f>+VLOOKUP(A28,'[6]DISTRIBUCIÓN SEMANAL'!$A:$Y,24,0)</f>
        <v>5</v>
      </c>
      <c r="AC28" s="7">
        <f>+VLOOKUP(A28,'[6]DISTRIBUCIÓN SEMANAL'!$A:$Y,25,0)</f>
        <v>19</v>
      </c>
    </row>
    <row r="29" spans="1:29" ht="15.75">
      <c r="A29" s="15" t="s">
        <v>5320</v>
      </c>
      <c r="B29" s="10" t="s">
        <v>5321</v>
      </c>
      <c r="C29" s="6" t="s">
        <v>5322</v>
      </c>
      <c r="D29" s="14">
        <v>297</v>
      </c>
      <c r="E29" s="9" t="s">
        <v>1136</v>
      </c>
      <c r="F29" s="9">
        <v>1000853323</v>
      </c>
      <c r="G29" s="7" t="s">
        <v>5194</v>
      </c>
      <c r="H29" s="7">
        <f>+VLOOKUP(A29,'[6]DISTRIBUCIÓN SEMANAL'!$A:$Y,4,0)</f>
        <v>297</v>
      </c>
      <c r="I29" s="7" t="str">
        <f>+VLOOKUP(A29,'[6]DISTRIBUCIÓN SEMANAL'!$A:$Y,5,0)</f>
        <v>REAL</v>
      </c>
      <c r="J29" s="7">
        <f>+VLOOKUP(A29,'[6]DISTRIBUCIÓN SEMANAL'!$A:$Y,6,0)</f>
        <v>1</v>
      </c>
      <c r="K29" s="7">
        <f>+VLOOKUP(A29,'[6]DISTRIBUCIÓN SEMANAL'!$A:$Y,7,0)</f>
        <v>20</v>
      </c>
      <c r="L29" s="7">
        <f>+VLOOKUP(A29,'[6]DISTRIBUCIÓN SEMANAL'!$A:$Y,8,0)</f>
        <v>4</v>
      </c>
      <c r="M29" s="7">
        <f>+VLOOKUP(A29,'[6]DISTRIBUCIÓN SEMANAL'!$A:$Y,9,0)</f>
        <v>45</v>
      </c>
      <c r="N29" s="7">
        <f>+VLOOKUP(A29,'[6]DISTRIBUCIÓN SEMANAL'!$A:$Y,10,0)</f>
        <v>55</v>
      </c>
      <c r="O29" s="7">
        <f>+VLOOKUP(A29,'[6]DISTRIBUCIÓN SEMANAL'!$A:$Y,11,0)</f>
        <v>7</v>
      </c>
      <c r="P29" s="7">
        <f>+VLOOKUP(A29,'[6]DISTRIBUCIÓN SEMANAL'!$A:$Y,12,0)</f>
        <v>17</v>
      </c>
      <c r="Q29" s="7">
        <f>+VLOOKUP(A29,'[6]DISTRIBUCIÓN SEMANAL'!$A:$Y,13,0)</f>
        <v>4</v>
      </c>
      <c r="R29" s="7">
        <f>+VLOOKUP(A29,'[6]DISTRIBUCIÓN SEMANAL'!$A:$Y,14,0)</f>
        <v>14</v>
      </c>
      <c r="S29" s="7">
        <f>+VLOOKUP(A29,'[6]DISTRIBUCIÓN SEMANAL'!$A:$Y,15,0)</f>
        <v>297</v>
      </c>
      <c r="T29" s="7">
        <f>+VLOOKUP(A29,'[6]DISTRIBUCIÓN SEMANAL'!$A:$Y,16,0)</f>
        <v>297</v>
      </c>
      <c r="U29" s="7">
        <f>+VLOOKUP(A29,'[6]DISTRIBUCIÓN SEMANAL'!$A:$Y,17,0)</f>
        <v>297</v>
      </c>
      <c r="V29" s="7">
        <f>+VLOOKUP(A29,'[6]DISTRIBUCIÓN SEMANAL'!$A:$Y,18,0)</f>
        <v>38</v>
      </c>
      <c r="W29" s="7">
        <f>+VLOOKUP(A29,'[6]DISTRIBUCIÓN SEMANAL'!$A:$Y,19,0)</f>
        <v>297</v>
      </c>
      <c r="X29" s="7">
        <f>+VLOOKUP(A29,'[6]DISTRIBUCIÓN SEMANAL'!$A:$Y,20,0)</f>
        <v>10</v>
      </c>
      <c r="Y29" s="7">
        <f>+VLOOKUP(A29,'[6]DISTRIBUCIÓN SEMANAL'!$A:$Y,21,0)</f>
        <v>297</v>
      </c>
      <c r="Z29" s="7">
        <f>+VLOOKUP(A29,'[6]DISTRIBUCIÓN SEMANAL'!$A:$Y,22,0)</f>
        <v>297</v>
      </c>
      <c r="AA29" s="7">
        <f>+VLOOKUP(A29,'[6]DISTRIBUCIÓN SEMANAL'!$A:$Y,23,0)</f>
        <v>17</v>
      </c>
      <c r="AB29" s="7">
        <f>+VLOOKUP(A29,'[6]DISTRIBUCIÓN SEMANAL'!$A:$Y,24,0)</f>
        <v>12</v>
      </c>
      <c r="AC29" s="7">
        <f>+VLOOKUP(A29,'[6]DISTRIBUCIÓN SEMANAL'!$A:$Y,25,0)</f>
        <v>43</v>
      </c>
    </row>
    <row r="30" spans="1:29" ht="15.75">
      <c r="A30" s="13" t="s">
        <v>5323</v>
      </c>
      <c r="B30" s="10" t="s">
        <v>5324</v>
      </c>
      <c r="C30" s="6" t="s">
        <v>5325</v>
      </c>
      <c r="D30" s="16">
        <v>136</v>
      </c>
      <c r="E30" s="9" t="s">
        <v>2834</v>
      </c>
      <c r="F30" s="9">
        <v>131747477</v>
      </c>
      <c r="G30" s="7" t="s">
        <v>5194</v>
      </c>
      <c r="H30" s="7">
        <f>+VLOOKUP(A30,'[6]DISTRIBUCIÓN SEMANAL'!$A:$Y,4,0)</f>
        <v>136</v>
      </c>
      <c r="I30" s="7" t="str">
        <f>+VLOOKUP(A30,'[6]DISTRIBUCIÓN SEMANAL'!$A:$Y,5,0)</f>
        <v>REAL</v>
      </c>
      <c r="J30" s="7">
        <f>+VLOOKUP(A30,'[6]DISTRIBUCIÓN SEMANAL'!$A:$Y,6,0)</f>
        <v>1</v>
      </c>
      <c r="K30" s="7">
        <f>+VLOOKUP(A30,'[6]DISTRIBUCIÓN SEMANAL'!$A:$Y,7,0)</f>
        <v>9</v>
      </c>
      <c r="L30" s="7">
        <f>+VLOOKUP(A30,'[6]DISTRIBUCIÓN SEMANAL'!$A:$Y,8,0)</f>
        <v>2</v>
      </c>
      <c r="M30" s="7">
        <f>+VLOOKUP(A30,'[6]DISTRIBUCIÓN SEMANAL'!$A:$Y,9,0)</f>
        <v>21</v>
      </c>
      <c r="N30" s="7">
        <f>+VLOOKUP(A30,'[6]DISTRIBUCIÓN SEMANAL'!$A:$Y,10,0)</f>
        <v>25</v>
      </c>
      <c r="O30" s="7">
        <f>+VLOOKUP(A30,'[6]DISTRIBUCIÓN SEMANAL'!$A:$Y,11,0)</f>
        <v>3</v>
      </c>
      <c r="P30" s="7">
        <f>+VLOOKUP(A30,'[6]DISTRIBUCIÓN SEMANAL'!$A:$Y,12,0)</f>
        <v>8</v>
      </c>
      <c r="Q30" s="7">
        <f>+VLOOKUP(A30,'[6]DISTRIBUCIÓN SEMANAL'!$A:$Y,13,0)</f>
        <v>2</v>
      </c>
      <c r="R30" s="7">
        <f>+VLOOKUP(A30,'[6]DISTRIBUCIÓN SEMANAL'!$A:$Y,14,0)</f>
        <v>6</v>
      </c>
      <c r="S30" s="7">
        <f>+VLOOKUP(A30,'[6]DISTRIBUCIÓN SEMANAL'!$A:$Y,15,0)</f>
        <v>136</v>
      </c>
      <c r="T30" s="7">
        <f>+VLOOKUP(A30,'[6]DISTRIBUCIÓN SEMANAL'!$A:$Y,16,0)</f>
        <v>136</v>
      </c>
      <c r="U30" s="7">
        <f>+VLOOKUP(A30,'[6]DISTRIBUCIÓN SEMANAL'!$A:$Y,17,0)</f>
        <v>136</v>
      </c>
      <c r="V30" s="7">
        <f>+VLOOKUP(A30,'[6]DISTRIBUCIÓN SEMANAL'!$A:$Y,18,0)</f>
        <v>18</v>
      </c>
      <c r="W30" s="7">
        <f>+VLOOKUP(A30,'[6]DISTRIBUCIÓN SEMANAL'!$A:$Y,19,0)</f>
        <v>136</v>
      </c>
      <c r="X30" s="7">
        <f>+VLOOKUP(A30,'[6]DISTRIBUCIÓN SEMANAL'!$A:$Y,20,0)</f>
        <v>5</v>
      </c>
      <c r="Y30" s="7">
        <f>+VLOOKUP(A30,'[6]DISTRIBUCIÓN SEMANAL'!$A:$Y,21,0)</f>
        <v>136</v>
      </c>
      <c r="Z30" s="7">
        <f>+VLOOKUP(A30,'[6]DISTRIBUCIÓN SEMANAL'!$A:$Y,22,0)</f>
        <v>136</v>
      </c>
      <c r="AA30" s="7">
        <f>+VLOOKUP(A30,'[6]DISTRIBUCIÓN SEMANAL'!$A:$Y,23,0)</f>
        <v>8</v>
      </c>
      <c r="AB30" s="7">
        <f>+VLOOKUP(A30,'[6]DISTRIBUCIÓN SEMANAL'!$A:$Y,24,0)</f>
        <v>6</v>
      </c>
      <c r="AC30" s="7">
        <f>+VLOOKUP(A30,'[6]DISTRIBUCIÓN SEMANAL'!$A:$Y,25,0)</f>
        <v>20</v>
      </c>
    </row>
    <row r="31" spans="1:29" ht="15.75">
      <c r="A31" s="13" t="s">
        <v>5326</v>
      </c>
      <c r="B31" s="10" t="s">
        <v>5324</v>
      </c>
      <c r="C31" s="6" t="s">
        <v>5327</v>
      </c>
      <c r="D31" s="16">
        <v>15</v>
      </c>
      <c r="E31" s="9" t="s">
        <v>2834</v>
      </c>
      <c r="F31" s="9">
        <v>131747477</v>
      </c>
      <c r="G31" s="7" t="s">
        <v>5194</v>
      </c>
      <c r="H31" s="7">
        <f>+VLOOKUP(A31,'[6]DISTRIBUCIÓN SEMANAL'!$A:$Y,4,0)</f>
        <v>15</v>
      </c>
      <c r="I31" s="7" t="str">
        <f>+VLOOKUP(A31,'[6]DISTRIBUCIÓN SEMANAL'!$A:$Y,5,0)</f>
        <v>REAL</v>
      </c>
      <c r="J31" s="7">
        <f>+VLOOKUP(A31,'[6]DISTRIBUCIÓN SEMANAL'!$A:$Y,6,0)</f>
        <v>1</v>
      </c>
      <c r="K31" s="7">
        <f>+VLOOKUP(A31,'[6]DISTRIBUCIÓN SEMANAL'!$A:$Y,7,0)</f>
        <v>1</v>
      </c>
      <c r="L31" s="7">
        <f>+VLOOKUP(A31,'[6]DISTRIBUCIÓN SEMANAL'!$A:$Y,8,0)</f>
        <v>1</v>
      </c>
      <c r="M31" s="7">
        <f>+VLOOKUP(A31,'[6]DISTRIBUCIÓN SEMANAL'!$A:$Y,9,0)</f>
        <v>3</v>
      </c>
      <c r="N31" s="7">
        <f>+VLOOKUP(A31,'[6]DISTRIBUCIÓN SEMANAL'!$A:$Y,10,0)</f>
        <v>3</v>
      </c>
      <c r="O31" s="7">
        <f>+VLOOKUP(A31,'[6]DISTRIBUCIÓN SEMANAL'!$A:$Y,11,0)</f>
        <v>1</v>
      </c>
      <c r="P31" s="7">
        <f>+VLOOKUP(A31,'[6]DISTRIBUCIÓN SEMANAL'!$A:$Y,12,0)</f>
        <v>1</v>
      </c>
      <c r="Q31" s="7">
        <f>+VLOOKUP(A31,'[6]DISTRIBUCIÓN SEMANAL'!$A:$Y,13,0)</f>
        <v>1</v>
      </c>
      <c r="R31" s="7">
        <f>+VLOOKUP(A31,'[6]DISTRIBUCIÓN SEMANAL'!$A:$Y,14,0)</f>
        <v>1</v>
      </c>
      <c r="S31" s="7">
        <f>+VLOOKUP(A31,'[6]DISTRIBUCIÓN SEMANAL'!$A:$Y,15,0)</f>
        <v>15</v>
      </c>
      <c r="T31" s="7">
        <f>+VLOOKUP(A31,'[6]DISTRIBUCIÓN SEMANAL'!$A:$Y,16,0)</f>
        <v>15</v>
      </c>
      <c r="U31" s="7">
        <f>+VLOOKUP(A31,'[6]DISTRIBUCIÓN SEMANAL'!$A:$Y,17,0)</f>
        <v>15</v>
      </c>
      <c r="V31" s="7">
        <f>+VLOOKUP(A31,'[6]DISTRIBUCIÓN SEMANAL'!$A:$Y,18,0)</f>
        <v>2</v>
      </c>
      <c r="W31" s="7">
        <f>+VLOOKUP(A31,'[6]DISTRIBUCIÓN SEMANAL'!$A:$Y,19,0)</f>
        <v>15</v>
      </c>
      <c r="X31" s="7">
        <f>+VLOOKUP(A31,'[6]DISTRIBUCIÓN SEMANAL'!$A:$Y,20,0)</f>
        <v>1</v>
      </c>
      <c r="Y31" s="7">
        <f>+VLOOKUP(A31,'[6]DISTRIBUCIÓN SEMANAL'!$A:$Y,21,0)</f>
        <v>15</v>
      </c>
      <c r="Z31" s="7">
        <f>+VLOOKUP(A31,'[6]DISTRIBUCIÓN SEMANAL'!$A:$Y,22,0)</f>
        <v>15</v>
      </c>
      <c r="AA31" s="7">
        <f>+VLOOKUP(A31,'[6]DISTRIBUCIÓN SEMANAL'!$A:$Y,23,0)</f>
        <v>1</v>
      </c>
      <c r="AB31" s="7">
        <f>+VLOOKUP(A31,'[6]DISTRIBUCIÓN SEMANAL'!$A:$Y,24,0)</f>
        <v>1</v>
      </c>
      <c r="AC31" s="7">
        <f>+VLOOKUP(A31,'[6]DISTRIBUCIÓN SEMANAL'!$A:$Y,25,0)</f>
        <v>3</v>
      </c>
    </row>
    <row r="32" spans="1:29" ht="15.75">
      <c r="A32" s="13" t="s">
        <v>5328</v>
      </c>
      <c r="B32" s="10" t="s">
        <v>5324</v>
      </c>
      <c r="C32" s="6" t="s">
        <v>5329</v>
      </c>
      <c r="D32" s="16">
        <v>17</v>
      </c>
      <c r="E32" s="9" t="s">
        <v>2834</v>
      </c>
      <c r="F32" s="9">
        <v>131747477</v>
      </c>
      <c r="G32" s="7" t="s">
        <v>5194</v>
      </c>
      <c r="H32" s="7">
        <f>+VLOOKUP(A32,'[6]DISTRIBUCIÓN SEMANAL'!$A:$Y,4,0)</f>
        <v>17</v>
      </c>
      <c r="I32" s="7" t="str">
        <f>+VLOOKUP(A32,'[6]DISTRIBUCIÓN SEMANAL'!$A:$Y,5,0)</f>
        <v>REAL</v>
      </c>
      <c r="J32" s="7">
        <f>+VLOOKUP(A32,'[6]DISTRIBUCIÓN SEMANAL'!$A:$Y,6,0)</f>
        <v>1</v>
      </c>
      <c r="K32" s="7">
        <f>+VLOOKUP(A32,'[6]DISTRIBUCIÓN SEMANAL'!$A:$Y,7,0)</f>
        <v>2</v>
      </c>
      <c r="L32" s="7">
        <f>+VLOOKUP(A32,'[6]DISTRIBUCIÓN SEMANAL'!$A:$Y,8,0)</f>
        <v>1</v>
      </c>
      <c r="M32" s="7">
        <f>+VLOOKUP(A32,'[6]DISTRIBUCIÓN SEMANAL'!$A:$Y,9,0)</f>
        <v>3</v>
      </c>
      <c r="N32" s="7">
        <f>+VLOOKUP(A32,'[6]DISTRIBUCIÓN SEMANAL'!$A:$Y,10,0)</f>
        <v>4</v>
      </c>
      <c r="O32" s="7">
        <f>+VLOOKUP(A32,'[6]DISTRIBUCIÓN SEMANAL'!$A:$Y,11,0)</f>
        <v>1</v>
      </c>
      <c r="P32" s="7">
        <f>+VLOOKUP(A32,'[6]DISTRIBUCIÓN SEMANAL'!$A:$Y,12,0)</f>
        <v>1</v>
      </c>
      <c r="Q32" s="7">
        <f>+VLOOKUP(A32,'[6]DISTRIBUCIÓN SEMANAL'!$A:$Y,13,0)</f>
        <v>1</v>
      </c>
      <c r="R32" s="7">
        <f>+VLOOKUP(A32,'[6]DISTRIBUCIÓN SEMANAL'!$A:$Y,14,0)</f>
        <v>1</v>
      </c>
      <c r="S32" s="7">
        <f>+VLOOKUP(A32,'[6]DISTRIBUCIÓN SEMANAL'!$A:$Y,15,0)</f>
        <v>17</v>
      </c>
      <c r="T32" s="7">
        <f>+VLOOKUP(A32,'[6]DISTRIBUCIÓN SEMANAL'!$A:$Y,16,0)</f>
        <v>17</v>
      </c>
      <c r="U32" s="7">
        <f>+VLOOKUP(A32,'[6]DISTRIBUCIÓN SEMANAL'!$A:$Y,17,0)</f>
        <v>17</v>
      </c>
      <c r="V32" s="7">
        <f>+VLOOKUP(A32,'[6]DISTRIBUCIÓN SEMANAL'!$A:$Y,18,0)</f>
        <v>3</v>
      </c>
      <c r="W32" s="7">
        <f>+VLOOKUP(A32,'[6]DISTRIBUCIÓN SEMANAL'!$A:$Y,19,0)</f>
        <v>17</v>
      </c>
      <c r="X32" s="7">
        <f>+VLOOKUP(A32,'[6]DISTRIBUCIÓN SEMANAL'!$A:$Y,20,0)</f>
        <v>1</v>
      </c>
      <c r="Y32" s="7">
        <f>+VLOOKUP(A32,'[6]DISTRIBUCIÓN SEMANAL'!$A:$Y,21,0)</f>
        <v>17</v>
      </c>
      <c r="Z32" s="7">
        <f>+VLOOKUP(A32,'[6]DISTRIBUCIÓN SEMANAL'!$A:$Y,22,0)</f>
        <v>17</v>
      </c>
      <c r="AA32" s="7">
        <f>+VLOOKUP(A32,'[6]DISTRIBUCIÓN SEMANAL'!$A:$Y,23,0)</f>
        <v>1</v>
      </c>
      <c r="AB32" s="7">
        <f>+VLOOKUP(A32,'[6]DISTRIBUCIÓN SEMANAL'!$A:$Y,24,0)</f>
        <v>1</v>
      </c>
      <c r="AC32" s="7">
        <f>+VLOOKUP(A32,'[6]DISTRIBUCIÓN SEMANAL'!$A:$Y,25,0)</f>
        <v>3</v>
      </c>
    </row>
    <row r="33" spans="1:29" ht="15.75">
      <c r="A33" s="13" t="s">
        <v>5330</v>
      </c>
      <c r="B33" s="10" t="s">
        <v>5324</v>
      </c>
      <c r="C33" s="6" t="s">
        <v>5331</v>
      </c>
      <c r="D33" s="16">
        <v>5</v>
      </c>
      <c r="E33" s="9" t="s">
        <v>2834</v>
      </c>
      <c r="F33" s="9">
        <v>131747477</v>
      </c>
      <c r="G33" s="7" t="s">
        <v>5194</v>
      </c>
      <c r="H33" s="7">
        <f>+VLOOKUP(A33,'[6]DISTRIBUCIÓN SEMANAL'!$A:$Y,4,0)</f>
        <v>5</v>
      </c>
      <c r="I33" s="7" t="str">
        <f>+VLOOKUP(A33,'[6]DISTRIBUCIÓN SEMANAL'!$A:$Y,5,0)</f>
        <v>REAL</v>
      </c>
      <c r="J33" s="7">
        <f>+VLOOKUP(A33,'[6]DISTRIBUCIÓN SEMANAL'!$A:$Y,6,0)</f>
        <v>1</v>
      </c>
      <c r="K33" s="7">
        <f>+VLOOKUP(A33,'[6]DISTRIBUCIÓN SEMANAL'!$A:$Y,7,0)</f>
        <v>1</v>
      </c>
      <c r="L33" s="7">
        <f>+VLOOKUP(A33,'[6]DISTRIBUCIÓN SEMANAL'!$A:$Y,8,0)</f>
        <v>1</v>
      </c>
      <c r="M33" s="7">
        <f>+VLOOKUP(A33,'[6]DISTRIBUCIÓN SEMANAL'!$A:$Y,9,0)</f>
        <v>1</v>
      </c>
      <c r="N33" s="7">
        <f>+VLOOKUP(A33,'[6]DISTRIBUCIÓN SEMANAL'!$A:$Y,10,0)</f>
        <v>1</v>
      </c>
      <c r="O33" s="7">
        <f>+VLOOKUP(A33,'[6]DISTRIBUCIÓN SEMANAL'!$A:$Y,11,0)</f>
        <v>1</v>
      </c>
      <c r="P33" s="7">
        <f>+VLOOKUP(A33,'[6]DISTRIBUCIÓN SEMANAL'!$A:$Y,12,0)</f>
        <v>1</v>
      </c>
      <c r="Q33" s="7">
        <f>+VLOOKUP(A33,'[6]DISTRIBUCIÓN SEMANAL'!$A:$Y,13,0)</f>
        <v>1</v>
      </c>
      <c r="R33" s="7">
        <f>+VLOOKUP(A33,'[6]DISTRIBUCIÓN SEMANAL'!$A:$Y,14,0)</f>
        <v>1</v>
      </c>
      <c r="S33" s="7">
        <f>+VLOOKUP(A33,'[6]DISTRIBUCIÓN SEMANAL'!$A:$Y,15,0)</f>
        <v>5</v>
      </c>
      <c r="T33" s="7">
        <f>+VLOOKUP(A33,'[6]DISTRIBUCIÓN SEMANAL'!$A:$Y,16,0)</f>
        <v>5</v>
      </c>
      <c r="U33" s="7">
        <f>+VLOOKUP(A33,'[6]DISTRIBUCIÓN SEMANAL'!$A:$Y,17,0)</f>
        <v>5</v>
      </c>
      <c r="V33" s="7">
        <f>+VLOOKUP(A33,'[6]DISTRIBUCIÓN SEMANAL'!$A:$Y,18,0)</f>
        <v>1</v>
      </c>
      <c r="W33" s="7">
        <f>+VLOOKUP(A33,'[6]DISTRIBUCIÓN SEMANAL'!$A:$Y,19,0)</f>
        <v>5</v>
      </c>
      <c r="X33" s="7">
        <f>+VLOOKUP(A33,'[6]DISTRIBUCIÓN SEMANAL'!$A:$Y,20,0)</f>
        <v>1</v>
      </c>
      <c r="Y33" s="7">
        <f>+VLOOKUP(A33,'[6]DISTRIBUCIÓN SEMANAL'!$A:$Y,21,0)</f>
        <v>5</v>
      </c>
      <c r="Z33" s="7">
        <f>+VLOOKUP(A33,'[6]DISTRIBUCIÓN SEMANAL'!$A:$Y,22,0)</f>
        <v>5</v>
      </c>
      <c r="AA33" s="7">
        <f>+VLOOKUP(A33,'[6]DISTRIBUCIÓN SEMANAL'!$A:$Y,23,0)</f>
        <v>1</v>
      </c>
      <c r="AB33" s="7">
        <f>+VLOOKUP(A33,'[6]DISTRIBUCIÓN SEMANAL'!$A:$Y,24,0)</f>
        <v>1</v>
      </c>
      <c r="AC33" s="7">
        <f>+VLOOKUP(A33,'[6]DISTRIBUCIÓN SEMANAL'!$A:$Y,25,0)</f>
        <v>1</v>
      </c>
    </row>
    <row r="34" spans="1:29" ht="15.75">
      <c r="A34" s="13" t="s">
        <v>5332</v>
      </c>
      <c r="B34" s="10" t="s">
        <v>5324</v>
      </c>
      <c r="C34" s="6" t="s">
        <v>5333</v>
      </c>
      <c r="D34" s="16">
        <v>9</v>
      </c>
      <c r="E34" s="9" t="s">
        <v>2834</v>
      </c>
      <c r="F34" s="9">
        <v>131747477</v>
      </c>
      <c r="G34" s="7" t="s">
        <v>5194</v>
      </c>
      <c r="H34" s="7">
        <f>+VLOOKUP(A34,'[6]DISTRIBUCIÓN SEMANAL'!$A:$Y,4,0)</f>
        <v>9</v>
      </c>
      <c r="I34" s="7" t="str">
        <f>+VLOOKUP(A34,'[6]DISTRIBUCIÓN SEMANAL'!$A:$Y,5,0)</f>
        <v>REAL</v>
      </c>
      <c r="J34" s="7">
        <f>+VLOOKUP(A34,'[6]DISTRIBUCIÓN SEMANAL'!$A:$Y,6,0)</f>
        <v>1</v>
      </c>
      <c r="K34" s="7">
        <f>+VLOOKUP(A34,'[6]DISTRIBUCIÓN SEMANAL'!$A:$Y,7,0)</f>
        <v>1</v>
      </c>
      <c r="L34" s="7">
        <f>+VLOOKUP(A34,'[6]DISTRIBUCIÓN SEMANAL'!$A:$Y,8,0)</f>
        <v>1</v>
      </c>
      <c r="M34" s="7">
        <f>+VLOOKUP(A34,'[6]DISTRIBUCIÓN SEMANAL'!$A:$Y,9,0)</f>
        <v>2</v>
      </c>
      <c r="N34" s="7">
        <f>+VLOOKUP(A34,'[6]DISTRIBUCIÓN SEMANAL'!$A:$Y,10,0)</f>
        <v>2</v>
      </c>
      <c r="O34" s="7">
        <f>+VLOOKUP(A34,'[6]DISTRIBUCIÓN SEMANAL'!$A:$Y,11,0)</f>
        <v>1</v>
      </c>
      <c r="P34" s="7">
        <f>+VLOOKUP(A34,'[6]DISTRIBUCIÓN SEMANAL'!$A:$Y,12,0)</f>
        <v>1</v>
      </c>
      <c r="Q34" s="7">
        <f>+VLOOKUP(A34,'[6]DISTRIBUCIÓN SEMANAL'!$A:$Y,13,0)</f>
        <v>1</v>
      </c>
      <c r="R34" s="7">
        <f>+VLOOKUP(A34,'[6]DISTRIBUCIÓN SEMANAL'!$A:$Y,14,0)</f>
        <v>1</v>
      </c>
      <c r="S34" s="7">
        <f>+VLOOKUP(A34,'[6]DISTRIBUCIÓN SEMANAL'!$A:$Y,15,0)</f>
        <v>9</v>
      </c>
      <c r="T34" s="7">
        <f>+VLOOKUP(A34,'[6]DISTRIBUCIÓN SEMANAL'!$A:$Y,16,0)</f>
        <v>9</v>
      </c>
      <c r="U34" s="7">
        <f>+VLOOKUP(A34,'[6]DISTRIBUCIÓN SEMANAL'!$A:$Y,17,0)</f>
        <v>9</v>
      </c>
      <c r="V34" s="7">
        <f>+VLOOKUP(A34,'[6]DISTRIBUCIÓN SEMANAL'!$A:$Y,18,0)</f>
        <v>2</v>
      </c>
      <c r="W34" s="7">
        <f>+VLOOKUP(A34,'[6]DISTRIBUCIÓN SEMANAL'!$A:$Y,19,0)</f>
        <v>9</v>
      </c>
      <c r="X34" s="7">
        <f>+VLOOKUP(A34,'[6]DISTRIBUCIÓN SEMANAL'!$A:$Y,20,0)</f>
        <v>1</v>
      </c>
      <c r="Y34" s="7">
        <f>+VLOOKUP(A34,'[6]DISTRIBUCIÓN SEMANAL'!$A:$Y,21,0)</f>
        <v>9</v>
      </c>
      <c r="Z34" s="7">
        <f>+VLOOKUP(A34,'[6]DISTRIBUCIÓN SEMANAL'!$A:$Y,22,0)</f>
        <v>9</v>
      </c>
      <c r="AA34" s="7">
        <f>+VLOOKUP(A34,'[6]DISTRIBUCIÓN SEMANAL'!$A:$Y,23,0)</f>
        <v>1</v>
      </c>
      <c r="AB34" s="7">
        <f>+VLOOKUP(A34,'[6]DISTRIBUCIÓN SEMANAL'!$A:$Y,24,0)</f>
        <v>1</v>
      </c>
      <c r="AC34" s="7">
        <f>+VLOOKUP(A34,'[6]DISTRIBUCIÓN SEMANAL'!$A:$Y,25,0)</f>
        <v>2</v>
      </c>
    </row>
    <row r="35" spans="1:29" ht="15.75">
      <c r="A35" s="13" t="s">
        <v>5334</v>
      </c>
      <c r="B35" s="10" t="s">
        <v>5324</v>
      </c>
      <c r="C35" s="6" t="s">
        <v>5335</v>
      </c>
      <c r="D35" s="16">
        <v>15</v>
      </c>
      <c r="E35" s="9" t="s">
        <v>2834</v>
      </c>
      <c r="F35" s="9">
        <v>131747477</v>
      </c>
      <c r="G35" s="7" t="s">
        <v>5194</v>
      </c>
      <c r="H35" s="7">
        <f>+VLOOKUP(A35,'[6]DISTRIBUCIÓN SEMANAL'!$A:$Y,4,0)</f>
        <v>15</v>
      </c>
      <c r="I35" s="7" t="str">
        <f>+VLOOKUP(A35,'[6]DISTRIBUCIÓN SEMANAL'!$A:$Y,5,0)</f>
        <v>REAL</v>
      </c>
      <c r="J35" s="7">
        <f>+VLOOKUP(A35,'[6]DISTRIBUCIÓN SEMANAL'!$A:$Y,6,0)</f>
        <v>1</v>
      </c>
      <c r="K35" s="7">
        <f>+VLOOKUP(A35,'[6]DISTRIBUCIÓN SEMANAL'!$A:$Y,7,0)</f>
        <v>1</v>
      </c>
      <c r="L35" s="7">
        <f>+VLOOKUP(A35,'[6]DISTRIBUCIÓN SEMANAL'!$A:$Y,8,0)</f>
        <v>1</v>
      </c>
      <c r="M35" s="7">
        <f>+VLOOKUP(A35,'[6]DISTRIBUCIÓN SEMANAL'!$A:$Y,9,0)</f>
        <v>3</v>
      </c>
      <c r="N35" s="7">
        <f>+VLOOKUP(A35,'[6]DISTRIBUCIÓN SEMANAL'!$A:$Y,10,0)</f>
        <v>3</v>
      </c>
      <c r="O35" s="7">
        <f>+VLOOKUP(A35,'[6]DISTRIBUCIÓN SEMANAL'!$A:$Y,11,0)</f>
        <v>1</v>
      </c>
      <c r="P35" s="7">
        <f>+VLOOKUP(A35,'[6]DISTRIBUCIÓN SEMANAL'!$A:$Y,12,0)</f>
        <v>1</v>
      </c>
      <c r="Q35" s="7">
        <f>+VLOOKUP(A35,'[6]DISTRIBUCIÓN SEMANAL'!$A:$Y,13,0)</f>
        <v>1</v>
      </c>
      <c r="R35" s="7">
        <f>+VLOOKUP(A35,'[6]DISTRIBUCIÓN SEMANAL'!$A:$Y,14,0)</f>
        <v>1</v>
      </c>
      <c r="S35" s="7">
        <f>+VLOOKUP(A35,'[6]DISTRIBUCIÓN SEMANAL'!$A:$Y,15,0)</f>
        <v>15</v>
      </c>
      <c r="T35" s="7">
        <f>+VLOOKUP(A35,'[6]DISTRIBUCIÓN SEMANAL'!$A:$Y,16,0)</f>
        <v>15</v>
      </c>
      <c r="U35" s="7">
        <f>+VLOOKUP(A35,'[6]DISTRIBUCIÓN SEMANAL'!$A:$Y,17,0)</f>
        <v>15</v>
      </c>
      <c r="V35" s="7">
        <f>+VLOOKUP(A35,'[6]DISTRIBUCIÓN SEMANAL'!$A:$Y,18,0)</f>
        <v>2</v>
      </c>
      <c r="W35" s="7">
        <f>+VLOOKUP(A35,'[6]DISTRIBUCIÓN SEMANAL'!$A:$Y,19,0)</f>
        <v>15</v>
      </c>
      <c r="X35" s="7">
        <f>+VLOOKUP(A35,'[6]DISTRIBUCIÓN SEMANAL'!$A:$Y,20,0)</f>
        <v>1</v>
      </c>
      <c r="Y35" s="7">
        <f>+VLOOKUP(A35,'[6]DISTRIBUCIÓN SEMANAL'!$A:$Y,21,0)</f>
        <v>15</v>
      </c>
      <c r="Z35" s="7">
        <f>+VLOOKUP(A35,'[6]DISTRIBUCIÓN SEMANAL'!$A:$Y,22,0)</f>
        <v>15</v>
      </c>
      <c r="AA35" s="7">
        <f>+VLOOKUP(A35,'[6]DISTRIBUCIÓN SEMANAL'!$A:$Y,23,0)</f>
        <v>1</v>
      </c>
      <c r="AB35" s="7">
        <f>+VLOOKUP(A35,'[6]DISTRIBUCIÓN SEMANAL'!$A:$Y,24,0)</f>
        <v>1</v>
      </c>
      <c r="AC35" s="7">
        <f>+VLOOKUP(A35,'[6]DISTRIBUCIÓN SEMANAL'!$A:$Y,25,0)</f>
        <v>3</v>
      </c>
    </row>
    <row r="36" spans="1:29" ht="15.75">
      <c r="A36" s="13" t="s">
        <v>5336</v>
      </c>
      <c r="B36" s="10" t="s">
        <v>5324</v>
      </c>
      <c r="C36" s="6" t="s">
        <v>5337</v>
      </c>
      <c r="D36" s="16">
        <v>9</v>
      </c>
      <c r="E36" s="9" t="s">
        <v>2834</v>
      </c>
      <c r="F36" s="9">
        <v>131747477</v>
      </c>
      <c r="G36" s="7" t="s">
        <v>5194</v>
      </c>
      <c r="H36" s="7">
        <f>+VLOOKUP(A36,'[6]DISTRIBUCIÓN SEMANAL'!$A:$Y,4,0)</f>
        <v>9</v>
      </c>
      <c r="I36" s="7" t="str">
        <f>+VLOOKUP(A36,'[6]DISTRIBUCIÓN SEMANAL'!$A:$Y,5,0)</f>
        <v>REAL</v>
      </c>
      <c r="J36" s="7">
        <f>+VLOOKUP(A36,'[6]DISTRIBUCIÓN SEMANAL'!$A:$Y,6,0)</f>
        <v>1</v>
      </c>
      <c r="K36" s="7">
        <f>+VLOOKUP(A36,'[6]DISTRIBUCIÓN SEMANAL'!$A:$Y,7,0)</f>
        <v>1</v>
      </c>
      <c r="L36" s="7">
        <f>+VLOOKUP(A36,'[6]DISTRIBUCIÓN SEMANAL'!$A:$Y,8,0)</f>
        <v>1</v>
      </c>
      <c r="M36" s="7">
        <f>+VLOOKUP(A36,'[6]DISTRIBUCIÓN SEMANAL'!$A:$Y,9,0)</f>
        <v>2</v>
      </c>
      <c r="N36" s="7">
        <f>+VLOOKUP(A36,'[6]DISTRIBUCIÓN SEMANAL'!$A:$Y,10,0)</f>
        <v>2</v>
      </c>
      <c r="O36" s="7">
        <f>+VLOOKUP(A36,'[6]DISTRIBUCIÓN SEMANAL'!$A:$Y,11,0)</f>
        <v>1</v>
      </c>
      <c r="P36" s="7">
        <f>+VLOOKUP(A36,'[6]DISTRIBUCIÓN SEMANAL'!$A:$Y,12,0)</f>
        <v>1</v>
      </c>
      <c r="Q36" s="7">
        <f>+VLOOKUP(A36,'[6]DISTRIBUCIÓN SEMANAL'!$A:$Y,13,0)</f>
        <v>1</v>
      </c>
      <c r="R36" s="7">
        <f>+VLOOKUP(A36,'[6]DISTRIBUCIÓN SEMANAL'!$A:$Y,14,0)</f>
        <v>1</v>
      </c>
      <c r="S36" s="7">
        <f>+VLOOKUP(A36,'[6]DISTRIBUCIÓN SEMANAL'!$A:$Y,15,0)</f>
        <v>9</v>
      </c>
      <c r="T36" s="7">
        <f>+VLOOKUP(A36,'[6]DISTRIBUCIÓN SEMANAL'!$A:$Y,16,0)</f>
        <v>9</v>
      </c>
      <c r="U36" s="7">
        <f>+VLOOKUP(A36,'[6]DISTRIBUCIÓN SEMANAL'!$A:$Y,17,0)</f>
        <v>9</v>
      </c>
      <c r="V36" s="7">
        <f>+VLOOKUP(A36,'[6]DISTRIBUCIÓN SEMANAL'!$A:$Y,18,0)</f>
        <v>2</v>
      </c>
      <c r="W36" s="7">
        <f>+VLOOKUP(A36,'[6]DISTRIBUCIÓN SEMANAL'!$A:$Y,19,0)</f>
        <v>9</v>
      </c>
      <c r="X36" s="7">
        <f>+VLOOKUP(A36,'[6]DISTRIBUCIÓN SEMANAL'!$A:$Y,20,0)</f>
        <v>1</v>
      </c>
      <c r="Y36" s="7">
        <f>+VLOOKUP(A36,'[6]DISTRIBUCIÓN SEMANAL'!$A:$Y,21,0)</f>
        <v>9</v>
      </c>
      <c r="Z36" s="7">
        <f>+VLOOKUP(A36,'[6]DISTRIBUCIÓN SEMANAL'!$A:$Y,22,0)</f>
        <v>9</v>
      </c>
      <c r="AA36" s="7">
        <f>+VLOOKUP(A36,'[6]DISTRIBUCIÓN SEMANAL'!$A:$Y,23,0)</f>
        <v>1</v>
      </c>
      <c r="AB36" s="7">
        <f>+VLOOKUP(A36,'[6]DISTRIBUCIÓN SEMANAL'!$A:$Y,24,0)</f>
        <v>1</v>
      </c>
      <c r="AC36" s="7">
        <f>+VLOOKUP(A36,'[6]DISTRIBUCIÓN SEMANAL'!$A:$Y,25,0)</f>
        <v>2</v>
      </c>
    </row>
    <row r="37" spans="1:29" ht="15.75">
      <c r="A37" s="13" t="s">
        <v>5338</v>
      </c>
      <c r="B37" s="10" t="s">
        <v>5324</v>
      </c>
      <c r="C37" s="6" t="s">
        <v>5339</v>
      </c>
      <c r="D37" s="16">
        <v>6</v>
      </c>
      <c r="E37" s="9" t="s">
        <v>2834</v>
      </c>
      <c r="F37" s="9">
        <v>131747477</v>
      </c>
      <c r="G37" s="7" t="s">
        <v>5194</v>
      </c>
      <c r="H37" s="7">
        <f>+VLOOKUP(A37,'[6]DISTRIBUCIÓN SEMANAL'!$A:$Y,4,0)</f>
        <v>6</v>
      </c>
      <c r="I37" s="7" t="str">
        <f>+VLOOKUP(A37,'[6]DISTRIBUCIÓN SEMANAL'!$A:$Y,5,0)</f>
        <v>REAL</v>
      </c>
      <c r="J37" s="7">
        <f>+VLOOKUP(A37,'[6]DISTRIBUCIÓN SEMANAL'!$A:$Y,6,0)</f>
        <v>1</v>
      </c>
      <c r="K37" s="7">
        <f>+VLOOKUP(A37,'[6]DISTRIBUCIÓN SEMANAL'!$A:$Y,7,0)</f>
        <v>1</v>
      </c>
      <c r="L37" s="7">
        <f>+VLOOKUP(A37,'[6]DISTRIBUCIÓN SEMANAL'!$A:$Y,8,0)</f>
        <v>1</v>
      </c>
      <c r="M37" s="7">
        <f>+VLOOKUP(A37,'[6]DISTRIBUCIÓN SEMANAL'!$A:$Y,9,0)</f>
        <v>1</v>
      </c>
      <c r="N37" s="7">
        <f>+VLOOKUP(A37,'[6]DISTRIBUCIÓN SEMANAL'!$A:$Y,10,0)</f>
        <v>2</v>
      </c>
      <c r="O37" s="7">
        <f>+VLOOKUP(A37,'[6]DISTRIBUCIÓN SEMANAL'!$A:$Y,11,0)</f>
        <v>1</v>
      </c>
      <c r="P37" s="7">
        <f>+VLOOKUP(A37,'[6]DISTRIBUCIÓN SEMANAL'!$A:$Y,12,0)</f>
        <v>1</v>
      </c>
      <c r="Q37" s="7">
        <f>+VLOOKUP(A37,'[6]DISTRIBUCIÓN SEMANAL'!$A:$Y,13,0)</f>
        <v>1</v>
      </c>
      <c r="R37" s="7">
        <f>+VLOOKUP(A37,'[6]DISTRIBUCIÓN SEMANAL'!$A:$Y,14,0)</f>
        <v>1</v>
      </c>
      <c r="S37" s="7">
        <f>+VLOOKUP(A37,'[6]DISTRIBUCIÓN SEMANAL'!$A:$Y,15,0)</f>
        <v>6</v>
      </c>
      <c r="T37" s="7">
        <f>+VLOOKUP(A37,'[6]DISTRIBUCIÓN SEMANAL'!$A:$Y,16,0)</f>
        <v>6</v>
      </c>
      <c r="U37" s="7">
        <f>+VLOOKUP(A37,'[6]DISTRIBUCIÓN SEMANAL'!$A:$Y,17,0)</f>
        <v>6</v>
      </c>
      <c r="V37" s="7">
        <f>+VLOOKUP(A37,'[6]DISTRIBUCIÓN SEMANAL'!$A:$Y,18,0)</f>
        <v>1</v>
      </c>
      <c r="W37" s="7">
        <f>+VLOOKUP(A37,'[6]DISTRIBUCIÓN SEMANAL'!$A:$Y,19,0)</f>
        <v>6</v>
      </c>
      <c r="X37" s="7">
        <f>+VLOOKUP(A37,'[6]DISTRIBUCIÓN SEMANAL'!$A:$Y,20,0)</f>
        <v>1</v>
      </c>
      <c r="Y37" s="7">
        <f>+VLOOKUP(A37,'[6]DISTRIBUCIÓN SEMANAL'!$A:$Y,21,0)</f>
        <v>6</v>
      </c>
      <c r="Z37" s="7">
        <f>+VLOOKUP(A37,'[6]DISTRIBUCIÓN SEMANAL'!$A:$Y,22,0)</f>
        <v>6</v>
      </c>
      <c r="AA37" s="7">
        <f>+VLOOKUP(A37,'[6]DISTRIBUCIÓN SEMANAL'!$A:$Y,23,0)</f>
        <v>1</v>
      </c>
      <c r="AB37" s="7">
        <f>+VLOOKUP(A37,'[6]DISTRIBUCIÓN SEMANAL'!$A:$Y,24,0)</f>
        <v>1</v>
      </c>
      <c r="AC37" s="7">
        <f>+VLOOKUP(A37,'[6]DISTRIBUCIÓN SEMANAL'!$A:$Y,25,0)</f>
        <v>1</v>
      </c>
    </row>
    <row r="38" spans="1:29" ht="15.75">
      <c r="A38" s="13" t="s">
        <v>5340</v>
      </c>
      <c r="B38" s="10" t="s">
        <v>5324</v>
      </c>
      <c r="C38" s="6" t="s">
        <v>5341</v>
      </c>
      <c r="D38" s="16">
        <v>10</v>
      </c>
      <c r="E38" s="9" t="s">
        <v>2834</v>
      </c>
      <c r="F38" s="9">
        <v>131747477</v>
      </c>
      <c r="G38" s="7" t="s">
        <v>5194</v>
      </c>
      <c r="H38" s="7">
        <f>+VLOOKUP(A38,'[6]DISTRIBUCIÓN SEMANAL'!$A:$Y,4,0)</f>
        <v>10</v>
      </c>
      <c r="I38" s="7" t="str">
        <f>+VLOOKUP(A38,'[6]DISTRIBUCIÓN SEMANAL'!$A:$Y,5,0)</f>
        <v>REAL</v>
      </c>
      <c r="J38" s="7">
        <f>+VLOOKUP(A38,'[6]DISTRIBUCIÓN SEMANAL'!$A:$Y,6,0)</f>
        <v>1</v>
      </c>
      <c r="K38" s="7">
        <f>+VLOOKUP(A38,'[6]DISTRIBUCIÓN SEMANAL'!$A:$Y,7,0)</f>
        <v>1</v>
      </c>
      <c r="L38" s="7">
        <f>+VLOOKUP(A38,'[6]DISTRIBUCIÓN SEMANAL'!$A:$Y,8,0)</f>
        <v>1</v>
      </c>
      <c r="M38" s="7">
        <f>+VLOOKUP(A38,'[6]DISTRIBUCIÓN SEMANAL'!$A:$Y,9,0)</f>
        <v>2</v>
      </c>
      <c r="N38" s="7">
        <f>+VLOOKUP(A38,'[6]DISTRIBUCIÓN SEMANAL'!$A:$Y,10,0)</f>
        <v>2</v>
      </c>
      <c r="O38" s="7">
        <f>+VLOOKUP(A38,'[6]DISTRIBUCIÓN SEMANAL'!$A:$Y,11,0)</f>
        <v>1</v>
      </c>
      <c r="P38" s="7">
        <f>+VLOOKUP(A38,'[6]DISTRIBUCIÓN SEMANAL'!$A:$Y,12,0)</f>
        <v>1</v>
      </c>
      <c r="Q38" s="7">
        <f>+VLOOKUP(A38,'[6]DISTRIBUCIÓN SEMANAL'!$A:$Y,13,0)</f>
        <v>1</v>
      </c>
      <c r="R38" s="7">
        <f>+VLOOKUP(A38,'[6]DISTRIBUCIÓN SEMANAL'!$A:$Y,14,0)</f>
        <v>1</v>
      </c>
      <c r="S38" s="7">
        <f>+VLOOKUP(A38,'[6]DISTRIBUCIÓN SEMANAL'!$A:$Y,15,0)</f>
        <v>10</v>
      </c>
      <c r="T38" s="7">
        <f>+VLOOKUP(A38,'[6]DISTRIBUCIÓN SEMANAL'!$A:$Y,16,0)</f>
        <v>10</v>
      </c>
      <c r="U38" s="7">
        <f>+VLOOKUP(A38,'[6]DISTRIBUCIÓN SEMANAL'!$A:$Y,17,0)</f>
        <v>10</v>
      </c>
      <c r="V38" s="7">
        <f>+VLOOKUP(A38,'[6]DISTRIBUCIÓN SEMANAL'!$A:$Y,18,0)</f>
        <v>2</v>
      </c>
      <c r="W38" s="7">
        <f>+VLOOKUP(A38,'[6]DISTRIBUCIÓN SEMANAL'!$A:$Y,19,0)</f>
        <v>10</v>
      </c>
      <c r="X38" s="7">
        <f>+VLOOKUP(A38,'[6]DISTRIBUCIÓN SEMANAL'!$A:$Y,20,0)</f>
        <v>1</v>
      </c>
      <c r="Y38" s="7">
        <f>+VLOOKUP(A38,'[6]DISTRIBUCIÓN SEMANAL'!$A:$Y,21,0)</f>
        <v>10</v>
      </c>
      <c r="Z38" s="7">
        <f>+VLOOKUP(A38,'[6]DISTRIBUCIÓN SEMANAL'!$A:$Y,22,0)</f>
        <v>10</v>
      </c>
      <c r="AA38" s="7">
        <f>+VLOOKUP(A38,'[6]DISTRIBUCIÓN SEMANAL'!$A:$Y,23,0)</f>
        <v>1</v>
      </c>
      <c r="AB38" s="7">
        <f>+VLOOKUP(A38,'[6]DISTRIBUCIÓN SEMANAL'!$A:$Y,24,0)</f>
        <v>1</v>
      </c>
      <c r="AC38" s="7">
        <f>+VLOOKUP(A38,'[6]DISTRIBUCIÓN SEMANAL'!$A:$Y,25,0)</f>
        <v>2</v>
      </c>
    </row>
    <row r="39" spans="1:29" ht="15.75">
      <c r="A39" s="15" t="s">
        <v>5345</v>
      </c>
      <c r="B39" s="10" t="s">
        <v>5346</v>
      </c>
      <c r="C39" s="6" t="s">
        <v>5347</v>
      </c>
      <c r="D39" s="16">
        <v>267</v>
      </c>
      <c r="E39" s="9" t="s">
        <v>1159</v>
      </c>
      <c r="F39" s="9">
        <v>22500644731</v>
      </c>
      <c r="G39" s="7" t="s">
        <v>5194</v>
      </c>
      <c r="H39" s="7">
        <f>+VLOOKUP(A39,'[6]DISTRIBUCIÓN SEMANAL'!$A:$Y,4,0)</f>
        <v>267</v>
      </c>
      <c r="I39" s="7" t="str">
        <f>+VLOOKUP(A39,'[6]DISTRIBUCIÓN SEMANAL'!$A:$Y,5,0)</f>
        <v>REAL</v>
      </c>
      <c r="J39" s="7">
        <f>+VLOOKUP(A39,'[6]DISTRIBUCIÓN SEMANAL'!$A:$Y,6,0)</f>
        <v>1</v>
      </c>
      <c r="K39" s="7">
        <f>+VLOOKUP(A39,'[6]DISTRIBUCIÓN SEMANAL'!$A:$Y,7,0)</f>
        <v>18</v>
      </c>
      <c r="L39" s="7">
        <f>+VLOOKUP(A39,'[6]DISTRIBUCIÓN SEMANAL'!$A:$Y,8,0)</f>
        <v>3</v>
      </c>
      <c r="M39" s="7">
        <f>+VLOOKUP(A39,'[6]DISTRIBUCIÓN SEMANAL'!$A:$Y,9,0)</f>
        <v>41</v>
      </c>
      <c r="N39" s="7">
        <f>+VLOOKUP(A39,'[6]DISTRIBUCIÓN SEMANAL'!$A:$Y,10,0)</f>
        <v>49</v>
      </c>
      <c r="O39" s="7">
        <f>+VLOOKUP(A39,'[6]DISTRIBUCIÓN SEMANAL'!$A:$Y,11,0)</f>
        <v>6</v>
      </c>
      <c r="P39" s="7">
        <f>+VLOOKUP(A39,'[6]DISTRIBUCIÓN SEMANAL'!$A:$Y,12,0)</f>
        <v>15</v>
      </c>
      <c r="Q39" s="7">
        <f>+VLOOKUP(A39,'[6]DISTRIBUCIÓN SEMANAL'!$A:$Y,13,0)</f>
        <v>3</v>
      </c>
      <c r="R39" s="7">
        <f>+VLOOKUP(A39,'[6]DISTRIBUCIÓN SEMANAL'!$A:$Y,14,0)</f>
        <v>12</v>
      </c>
      <c r="S39" s="7">
        <f>+VLOOKUP(A39,'[6]DISTRIBUCIÓN SEMANAL'!$A:$Y,15,0)</f>
        <v>267</v>
      </c>
      <c r="T39" s="7">
        <f>+VLOOKUP(A39,'[6]DISTRIBUCIÓN SEMANAL'!$A:$Y,16,0)</f>
        <v>267</v>
      </c>
      <c r="U39" s="7">
        <f>+VLOOKUP(A39,'[6]DISTRIBUCIÓN SEMANAL'!$A:$Y,17,0)</f>
        <v>267</v>
      </c>
      <c r="V39" s="7">
        <f>+VLOOKUP(A39,'[6]DISTRIBUCIÓN SEMANAL'!$A:$Y,18,0)</f>
        <v>34</v>
      </c>
      <c r="W39" s="7">
        <f>+VLOOKUP(A39,'[6]DISTRIBUCIÓN SEMANAL'!$A:$Y,19,0)</f>
        <v>267</v>
      </c>
      <c r="X39" s="7">
        <f>+VLOOKUP(A39,'[6]DISTRIBUCIÓN SEMANAL'!$A:$Y,20,0)</f>
        <v>9</v>
      </c>
      <c r="Y39" s="7">
        <f>+VLOOKUP(A39,'[6]DISTRIBUCIÓN SEMANAL'!$A:$Y,21,0)</f>
        <v>267</v>
      </c>
      <c r="Z39" s="7">
        <f>+VLOOKUP(A39,'[6]DISTRIBUCIÓN SEMANAL'!$A:$Y,22,0)</f>
        <v>267</v>
      </c>
      <c r="AA39" s="7">
        <f>+VLOOKUP(A39,'[6]DISTRIBUCIÓN SEMANAL'!$A:$Y,23,0)</f>
        <v>15</v>
      </c>
      <c r="AB39" s="7">
        <f>+VLOOKUP(A39,'[6]DISTRIBUCIÓN SEMANAL'!$A:$Y,24,0)</f>
        <v>11</v>
      </c>
      <c r="AC39" s="7">
        <f>+VLOOKUP(A39,'[6]DISTRIBUCIÓN SEMANAL'!$A:$Y,25,0)</f>
        <v>39</v>
      </c>
    </row>
    <row r="40" spans="1:29" ht="15.75">
      <c r="A40" s="8" t="s">
        <v>5351</v>
      </c>
      <c r="B40" s="10" t="s">
        <v>5352</v>
      </c>
      <c r="C40" s="6" t="s">
        <v>5353</v>
      </c>
      <c r="D40" s="9">
        <v>172</v>
      </c>
      <c r="E40" s="9" t="s">
        <v>2843</v>
      </c>
      <c r="F40" s="9">
        <v>131968597</v>
      </c>
      <c r="G40" s="7" t="s">
        <v>5194</v>
      </c>
      <c r="H40" s="7">
        <f>+VLOOKUP(A40,'[6]DISTRIBUCIÓN SEMANAL'!$A:$Y,4,0)</f>
        <v>172</v>
      </c>
      <c r="I40" s="7" t="str">
        <f>+VLOOKUP(A40,'[6]DISTRIBUCIÓN SEMANAL'!$A:$Y,5,0)</f>
        <v>REAL</v>
      </c>
      <c r="J40" s="7">
        <f>+VLOOKUP(A40,'[6]DISTRIBUCIÓN SEMANAL'!$A:$Y,6,0)</f>
        <v>1</v>
      </c>
      <c r="K40" s="7">
        <f>+VLOOKUP(A40,'[6]DISTRIBUCIÓN SEMANAL'!$A:$Y,7,0)</f>
        <v>12</v>
      </c>
      <c r="L40" s="7">
        <f>+VLOOKUP(A40,'[6]DISTRIBUCIÓN SEMANAL'!$A:$Y,8,0)</f>
        <v>2</v>
      </c>
      <c r="M40" s="7">
        <f>+VLOOKUP(A40,'[6]DISTRIBUCIÓN SEMANAL'!$A:$Y,9,0)</f>
        <v>27</v>
      </c>
      <c r="N40" s="7">
        <f>+VLOOKUP(A40,'[6]DISTRIBUCIÓN SEMANAL'!$A:$Y,10,0)</f>
        <v>32</v>
      </c>
      <c r="O40" s="7">
        <f>+VLOOKUP(A40,'[6]DISTRIBUCIÓN SEMANAL'!$A:$Y,11,0)</f>
        <v>4</v>
      </c>
      <c r="P40" s="7">
        <f>+VLOOKUP(A40,'[6]DISTRIBUCIÓN SEMANAL'!$A:$Y,12,0)</f>
        <v>10</v>
      </c>
      <c r="Q40" s="7">
        <f>+VLOOKUP(A40,'[6]DISTRIBUCIÓN SEMANAL'!$A:$Y,13,0)</f>
        <v>2</v>
      </c>
      <c r="R40" s="7">
        <f>+VLOOKUP(A40,'[6]DISTRIBUCIÓN SEMANAL'!$A:$Y,14,0)</f>
        <v>8</v>
      </c>
      <c r="S40" s="7">
        <f>+VLOOKUP(A40,'[6]DISTRIBUCIÓN SEMANAL'!$A:$Y,15,0)</f>
        <v>172</v>
      </c>
      <c r="T40" s="7">
        <f>+VLOOKUP(A40,'[6]DISTRIBUCIÓN SEMANAL'!$A:$Y,16,0)</f>
        <v>172</v>
      </c>
      <c r="U40" s="7">
        <f>+VLOOKUP(A40,'[6]DISTRIBUCIÓN SEMANAL'!$A:$Y,17,0)</f>
        <v>172</v>
      </c>
      <c r="V40" s="7">
        <f>+VLOOKUP(A40,'[6]DISTRIBUCIÓN SEMANAL'!$A:$Y,18,0)</f>
        <v>22</v>
      </c>
      <c r="W40" s="7">
        <f>+VLOOKUP(A40,'[6]DISTRIBUCIÓN SEMANAL'!$A:$Y,19,0)</f>
        <v>172</v>
      </c>
      <c r="X40" s="7">
        <f>+VLOOKUP(A40,'[6]DISTRIBUCIÓN SEMANAL'!$A:$Y,20,0)</f>
        <v>6</v>
      </c>
      <c r="Y40" s="7">
        <f>+VLOOKUP(A40,'[6]DISTRIBUCIÓN SEMANAL'!$A:$Y,21,0)</f>
        <v>172</v>
      </c>
      <c r="Z40" s="7">
        <f>+VLOOKUP(A40,'[6]DISTRIBUCIÓN SEMANAL'!$A:$Y,22,0)</f>
        <v>172</v>
      </c>
      <c r="AA40" s="7">
        <f>+VLOOKUP(A40,'[6]DISTRIBUCIÓN SEMANAL'!$A:$Y,23,0)</f>
        <v>10</v>
      </c>
      <c r="AB40" s="7">
        <f>+VLOOKUP(A40,'[6]DISTRIBUCIÓN SEMANAL'!$A:$Y,24,0)</f>
        <v>7</v>
      </c>
      <c r="AC40" s="7">
        <f>+VLOOKUP(A40,'[6]DISTRIBUCIÓN SEMANAL'!$A:$Y,25,0)</f>
        <v>25</v>
      </c>
    </row>
    <row r="41" spans="1:29" ht="15.75">
      <c r="A41" s="8" t="s">
        <v>5354</v>
      </c>
      <c r="B41" s="10" t="s">
        <v>5355</v>
      </c>
      <c r="C41" s="6" t="s">
        <v>5356</v>
      </c>
      <c r="D41" s="11">
        <v>33</v>
      </c>
      <c r="E41" s="9" t="s">
        <v>2858</v>
      </c>
      <c r="F41" s="9">
        <v>131476742</v>
      </c>
      <c r="G41" s="7" t="s">
        <v>5194</v>
      </c>
      <c r="H41" s="7">
        <f>+VLOOKUP(A41,'[6]DISTRIBUCIÓN SEMANAL'!$A:$Y,4,0)</f>
        <v>33</v>
      </c>
      <c r="I41" s="7" t="str">
        <f>+VLOOKUP(A41,'[6]DISTRIBUCIÓN SEMANAL'!$A:$Y,5,0)</f>
        <v>REAL</v>
      </c>
      <c r="J41" s="7">
        <f>+VLOOKUP(A41,'[6]DISTRIBUCIÓN SEMANAL'!$A:$Y,6,0)</f>
        <v>1</v>
      </c>
      <c r="K41" s="7">
        <f>+VLOOKUP(A41,'[6]DISTRIBUCIÓN SEMANAL'!$A:$Y,7,0)</f>
        <v>3</v>
      </c>
      <c r="L41" s="7">
        <f>+VLOOKUP(A41,'[6]DISTRIBUCIÓN SEMANAL'!$A:$Y,8,0)</f>
        <v>1</v>
      </c>
      <c r="M41" s="7">
        <f>+VLOOKUP(A41,'[6]DISTRIBUCIÓN SEMANAL'!$A:$Y,9,0)</f>
        <v>5</v>
      </c>
      <c r="N41" s="7">
        <f>+VLOOKUP(A41,'[6]DISTRIBUCIÓN SEMANAL'!$A:$Y,10,0)</f>
        <v>7</v>
      </c>
      <c r="O41" s="7">
        <f>+VLOOKUP(A41,'[6]DISTRIBUCIÓN SEMANAL'!$A:$Y,11,0)</f>
        <v>1</v>
      </c>
      <c r="P41" s="7">
        <f>+VLOOKUP(A41,'[6]DISTRIBUCIÓN SEMANAL'!$A:$Y,12,0)</f>
        <v>2</v>
      </c>
      <c r="Q41" s="7">
        <f>+VLOOKUP(A41,'[6]DISTRIBUCIÓN SEMANAL'!$A:$Y,13,0)</f>
        <v>1</v>
      </c>
      <c r="R41" s="7">
        <f>+VLOOKUP(A41,'[6]DISTRIBUCIÓN SEMANAL'!$A:$Y,14,0)</f>
        <v>2</v>
      </c>
      <c r="S41" s="7">
        <f>+VLOOKUP(A41,'[6]DISTRIBUCIÓN SEMANAL'!$A:$Y,15,0)</f>
        <v>33</v>
      </c>
      <c r="T41" s="7">
        <f>+VLOOKUP(A41,'[6]DISTRIBUCIÓN SEMANAL'!$A:$Y,16,0)</f>
        <v>33</v>
      </c>
      <c r="U41" s="7">
        <f>+VLOOKUP(A41,'[6]DISTRIBUCIÓN SEMANAL'!$A:$Y,17,0)</f>
        <v>33</v>
      </c>
      <c r="V41" s="7">
        <f>+VLOOKUP(A41,'[6]DISTRIBUCIÓN SEMANAL'!$A:$Y,18,0)</f>
        <v>5</v>
      </c>
      <c r="W41" s="7">
        <f>+VLOOKUP(A41,'[6]DISTRIBUCIÓN SEMANAL'!$A:$Y,19,0)</f>
        <v>33</v>
      </c>
      <c r="X41" s="7">
        <f>+VLOOKUP(A41,'[6]DISTRIBUCIÓN SEMANAL'!$A:$Y,20,0)</f>
        <v>2</v>
      </c>
      <c r="Y41" s="7">
        <f>+VLOOKUP(A41,'[6]DISTRIBUCIÓN SEMANAL'!$A:$Y,21,0)</f>
        <v>33</v>
      </c>
      <c r="Z41" s="7">
        <f>+VLOOKUP(A41,'[6]DISTRIBUCIÓN SEMANAL'!$A:$Y,22,0)</f>
        <v>33</v>
      </c>
      <c r="AA41" s="7">
        <f>+VLOOKUP(A41,'[6]DISTRIBUCIÓN SEMANAL'!$A:$Y,23,0)</f>
        <v>2</v>
      </c>
      <c r="AB41" s="7">
        <f>+VLOOKUP(A41,'[6]DISTRIBUCIÓN SEMANAL'!$A:$Y,24,0)</f>
        <v>2</v>
      </c>
      <c r="AC41" s="7">
        <f>+VLOOKUP(A41,'[6]DISTRIBUCIÓN SEMANAL'!$A:$Y,25,0)</f>
        <v>5</v>
      </c>
    </row>
    <row r="42" spans="1:29" ht="15.75">
      <c r="A42" s="8" t="s">
        <v>5357</v>
      </c>
      <c r="B42" s="10" t="s">
        <v>5355</v>
      </c>
      <c r="C42" s="6" t="s">
        <v>5358</v>
      </c>
      <c r="D42" s="11">
        <v>175</v>
      </c>
      <c r="E42" s="9" t="s">
        <v>2858</v>
      </c>
      <c r="F42" s="9">
        <v>131476742</v>
      </c>
      <c r="G42" s="7" t="s">
        <v>5194</v>
      </c>
      <c r="H42" s="7">
        <f>+VLOOKUP(A42,'[6]DISTRIBUCIÓN SEMANAL'!$A:$Y,4,0)</f>
        <v>175</v>
      </c>
      <c r="I42" s="7" t="str">
        <f>+VLOOKUP(A42,'[6]DISTRIBUCIÓN SEMANAL'!$A:$Y,5,0)</f>
        <v>REAL</v>
      </c>
      <c r="J42" s="7">
        <f>+VLOOKUP(A42,'[6]DISTRIBUCIÓN SEMANAL'!$A:$Y,6,0)</f>
        <v>1</v>
      </c>
      <c r="K42" s="7">
        <f>+VLOOKUP(A42,'[6]DISTRIBUCIÓN SEMANAL'!$A:$Y,7,0)</f>
        <v>12</v>
      </c>
      <c r="L42" s="7">
        <f>+VLOOKUP(A42,'[6]DISTRIBUCIÓN SEMANAL'!$A:$Y,8,0)</f>
        <v>2</v>
      </c>
      <c r="M42" s="7">
        <f>+VLOOKUP(A42,'[6]DISTRIBUCIÓN SEMANAL'!$A:$Y,9,0)</f>
        <v>27</v>
      </c>
      <c r="N42" s="7">
        <f>+VLOOKUP(A42,'[6]DISTRIBUCIÓN SEMANAL'!$A:$Y,10,0)</f>
        <v>33</v>
      </c>
      <c r="O42" s="7">
        <f>+VLOOKUP(A42,'[6]DISTRIBUCIÓN SEMANAL'!$A:$Y,11,0)</f>
        <v>4</v>
      </c>
      <c r="P42" s="7">
        <f>+VLOOKUP(A42,'[6]DISTRIBUCIÓN SEMANAL'!$A:$Y,12,0)</f>
        <v>10</v>
      </c>
      <c r="Q42" s="7">
        <f>+VLOOKUP(A42,'[6]DISTRIBUCIÓN SEMANAL'!$A:$Y,13,0)</f>
        <v>2</v>
      </c>
      <c r="R42" s="7">
        <f>+VLOOKUP(A42,'[6]DISTRIBUCIÓN SEMANAL'!$A:$Y,14,0)</f>
        <v>8</v>
      </c>
      <c r="S42" s="7">
        <f>+VLOOKUP(A42,'[6]DISTRIBUCIÓN SEMANAL'!$A:$Y,15,0)</f>
        <v>175</v>
      </c>
      <c r="T42" s="7">
        <f>+VLOOKUP(A42,'[6]DISTRIBUCIÓN SEMANAL'!$A:$Y,16,0)</f>
        <v>175</v>
      </c>
      <c r="U42" s="7">
        <f>+VLOOKUP(A42,'[6]DISTRIBUCIÓN SEMANAL'!$A:$Y,17,0)</f>
        <v>175</v>
      </c>
      <c r="V42" s="7">
        <f>+VLOOKUP(A42,'[6]DISTRIBUCIÓN SEMANAL'!$A:$Y,18,0)</f>
        <v>22</v>
      </c>
      <c r="W42" s="7">
        <f>+VLOOKUP(A42,'[6]DISTRIBUCIÓN SEMANAL'!$A:$Y,19,0)</f>
        <v>175</v>
      </c>
      <c r="X42" s="7">
        <f>+VLOOKUP(A42,'[6]DISTRIBUCIÓN SEMANAL'!$A:$Y,20,0)</f>
        <v>6</v>
      </c>
      <c r="Y42" s="7">
        <f>+VLOOKUP(A42,'[6]DISTRIBUCIÓN SEMANAL'!$A:$Y,21,0)</f>
        <v>175</v>
      </c>
      <c r="Z42" s="7">
        <f>+VLOOKUP(A42,'[6]DISTRIBUCIÓN SEMANAL'!$A:$Y,22,0)</f>
        <v>175</v>
      </c>
      <c r="AA42" s="7">
        <f>+VLOOKUP(A42,'[6]DISTRIBUCIÓN SEMANAL'!$A:$Y,23,0)</f>
        <v>10</v>
      </c>
      <c r="AB42" s="7">
        <f>+VLOOKUP(A42,'[6]DISTRIBUCIÓN SEMANAL'!$A:$Y,24,0)</f>
        <v>7</v>
      </c>
      <c r="AC42" s="7">
        <f>+VLOOKUP(A42,'[6]DISTRIBUCIÓN SEMANAL'!$A:$Y,25,0)</f>
        <v>26</v>
      </c>
    </row>
    <row r="43" spans="1:29" ht="15.75">
      <c r="A43" s="8" t="s">
        <v>5359</v>
      </c>
      <c r="B43" s="10" t="s">
        <v>5360</v>
      </c>
      <c r="C43" s="6" t="s">
        <v>5361</v>
      </c>
      <c r="D43" s="11">
        <v>100</v>
      </c>
      <c r="E43" s="9" t="s">
        <v>2868</v>
      </c>
      <c r="F43" s="9">
        <v>131816185</v>
      </c>
      <c r="G43" s="7" t="s">
        <v>5194</v>
      </c>
      <c r="H43" s="7">
        <f>+VLOOKUP(A43,'[6]DISTRIBUCIÓN SEMANAL'!$A:$Y,4,0)</f>
        <v>100</v>
      </c>
      <c r="I43" s="7" t="str">
        <f>+VLOOKUP(A43,'[6]DISTRIBUCIÓN SEMANAL'!$A:$Y,5,0)</f>
        <v>REAL</v>
      </c>
      <c r="J43" s="7">
        <f>+VLOOKUP(A43,'[6]DISTRIBUCIÓN SEMANAL'!$A:$Y,6,0)</f>
        <v>1</v>
      </c>
      <c r="K43" s="7">
        <f>+VLOOKUP(A43,'[6]DISTRIBUCIÓN SEMANAL'!$A:$Y,7,0)</f>
        <v>7</v>
      </c>
      <c r="L43" s="7">
        <f>+VLOOKUP(A43,'[6]DISTRIBUCIÓN SEMANAL'!$A:$Y,8,0)</f>
        <v>2</v>
      </c>
      <c r="M43" s="7">
        <f>+VLOOKUP(A43,'[6]DISTRIBUCIÓN SEMANAL'!$A:$Y,9,0)</f>
        <v>16</v>
      </c>
      <c r="N43" s="7">
        <f>+VLOOKUP(A43,'[6]DISTRIBUCIÓN SEMANAL'!$A:$Y,10,0)</f>
        <v>19</v>
      </c>
      <c r="O43" s="7">
        <f>+VLOOKUP(A43,'[6]DISTRIBUCIÓN SEMANAL'!$A:$Y,11,0)</f>
        <v>3</v>
      </c>
      <c r="P43" s="7">
        <f>+VLOOKUP(A43,'[6]DISTRIBUCIÓN SEMANAL'!$A:$Y,12,0)</f>
        <v>6</v>
      </c>
      <c r="Q43" s="7">
        <f>+VLOOKUP(A43,'[6]DISTRIBUCIÓN SEMANAL'!$A:$Y,13,0)</f>
        <v>2</v>
      </c>
      <c r="R43" s="7">
        <f>+VLOOKUP(A43,'[6]DISTRIBUCIÓN SEMANAL'!$A:$Y,14,0)</f>
        <v>5</v>
      </c>
      <c r="S43" s="7">
        <f>+VLOOKUP(A43,'[6]DISTRIBUCIÓN SEMANAL'!$A:$Y,15,0)</f>
        <v>100</v>
      </c>
      <c r="T43" s="7">
        <f>+VLOOKUP(A43,'[6]DISTRIBUCIÓN SEMANAL'!$A:$Y,16,0)</f>
        <v>100</v>
      </c>
      <c r="U43" s="7">
        <f>+VLOOKUP(A43,'[6]DISTRIBUCIÓN SEMANAL'!$A:$Y,17,0)</f>
        <v>100</v>
      </c>
      <c r="V43" s="7">
        <f>+VLOOKUP(A43,'[6]DISTRIBUCIÓN SEMANAL'!$A:$Y,18,0)</f>
        <v>13</v>
      </c>
      <c r="W43" s="7">
        <f>+VLOOKUP(A43,'[6]DISTRIBUCIÓN SEMANAL'!$A:$Y,19,0)</f>
        <v>100</v>
      </c>
      <c r="X43" s="7">
        <f>+VLOOKUP(A43,'[6]DISTRIBUCIÓN SEMANAL'!$A:$Y,20,0)</f>
        <v>4</v>
      </c>
      <c r="Y43" s="7">
        <f>+VLOOKUP(A43,'[6]DISTRIBUCIÓN SEMANAL'!$A:$Y,21,0)</f>
        <v>100</v>
      </c>
      <c r="Z43" s="7">
        <f>+VLOOKUP(A43,'[6]DISTRIBUCIÓN SEMANAL'!$A:$Y,22,0)</f>
        <v>100</v>
      </c>
      <c r="AA43" s="7">
        <f>+VLOOKUP(A43,'[6]DISTRIBUCIÓN SEMANAL'!$A:$Y,23,0)</f>
        <v>6</v>
      </c>
      <c r="AB43" s="7">
        <f>+VLOOKUP(A43,'[6]DISTRIBUCIÓN SEMANAL'!$A:$Y,24,0)</f>
        <v>4</v>
      </c>
      <c r="AC43" s="7">
        <f>+VLOOKUP(A43,'[6]DISTRIBUCIÓN SEMANAL'!$A:$Y,25,0)</f>
        <v>15</v>
      </c>
    </row>
    <row r="44" spans="1:29" ht="15.75">
      <c r="A44" s="8" t="s">
        <v>5362</v>
      </c>
      <c r="B44" s="10" t="s">
        <v>5360</v>
      </c>
      <c r="C44" s="6" t="s">
        <v>5363</v>
      </c>
      <c r="D44" s="11">
        <v>151</v>
      </c>
      <c r="E44" s="9" t="s">
        <v>2868</v>
      </c>
      <c r="F44" s="9">
        <v>131816185</v>
      </c>
      <c r="G44" s="7" t="s">
        <v>5194</v>
      </c>
      <c r="H44" s="7">
        <f>+VLOOKUP(A44,'[6]DISTRIBUCIÓN SEMANAL'!$A:$Y,4,0)</f>
        <v>151</v>
      </c>
      <c r="I44" s="7" t="str">
        <f>+VLOOKUP(A44,'[6]DISTRIBUCIÓN SEMANAL'!$A:$Y,5,0)</f>
        <v>REAL</v>
      </c>
      <c r="J44" s="7">
        <f>+VLOOKUP(A44,'[6]DISTRIBUCIÓN SEMANAL'!$A:$Y,6,0)</f>
        <v>1</v>
      </c>
      <c r="K44" s="7">
        <f>+VLOOKUP(A44,'[6]DISTRIBUCIÓN SEMANAL'!$A:$Y,7,0)</f>
        <v>10</v>
      </c>
      <c r="L44" s="7">
        <f>+VLOOKUP(A44,'[6]DISTRIBUCIÓN SEMANAL'!$A:$Y,8,0)</f>
        <v>2</v>
      </c>
      <c r="M44" s="7">
        <f>+VLOOKUP(A44,'[6]DISTRIBUCIÓN SEMANAL'!$A:$Y,9,0)</f>
        <v>23</v>
      </c>
      <c r="N44" s="7">
        <f>+VLOOKUP(A44,'[6]DISTRIBUCIÓN SEMANAL'!$A:$Y,10,0)</f>
        <v>28</v>
      </c>
      <c r="O44" s="7">
        <f>+VLOOKUP(A44,'[6]DISTRIBUCIÓN SEMANAL'!$A:$Y,11,0)</f>
        <v>4</v>
      </c>
      <c r="P44" s="7">
        <f>+VLOOKUP(A44,'[6]DISTRIBUCIÓN SEMANAL'!$A:$Y,12,0)</f>
        <v>9</v>
      </c>
      <c r="Q44" s="7">
        <f>+VLOOKUP(A44,'[6]DISTRIBUCIÓN SEMANAL'!$A:$Y,13,0)</f>
        <v>2</v>
      </c>
      <c r="R44" s="7">
        <f>+VLOOKUP(A44,'[6]DISTRIBUCIÓN SEMANAL'!$A:$Y,14,0)</f>
        <v>7</v>
      </c>
      <c r="S44" s="7">
        <f>+VLOOKUP(A44,'[6]DISTRIBUCIÓN SEMANAL'!$A:$Y,15,0)</f>
        <v>151</v>
      </c>
      <c r="T44" s="7">
        <f>+VLOOKUP(A44,'[6]DISTRIBUCIÓN SEMANAL'!$A:$Y,16,0)</f>
        <v>151</v>
      </c>
      <c r="U44" s="7">
        <f>+VLOOKUP(A44,'[6]DISTRIBUCIÓN SEMANAL'!$A:$Y,17,0)</f>
        <v>151</v>
      </c>
      <c r="V44" s="7">
        <f>+VLOOKUP(A44,'[6]DISTRIBUCIÓN SEMANAL'!$A:$Y,18,0)</f>
        <v>19</v>
      </c>
      <c r="W44" s="7">
        <f>+VLOOKUP(A44,'[6]DISTRIBUCIÓN SEMANAL'!$A:$Y,19,0)</f>
        <v>151</v>
      </c>
      <c r="X44" s="7">
        <f>+VLOOKUP(A44,'[6]DISTRIBUCIÓN SEMANAL'!$A:$Y,20,0)</f>
        <v>5</v>
      </c>
      <c r="Y44" s="7">
        <f>+VLOOKUP(A44,'[6]DISTRIBUCIÓN SEMANAL'!$A:$Y,21,0)</f>
        <v>151</v>
      </c>
      <c r="Z44" s="7">
        <f>+VLOOKUP(A44,'[6]DISTRIBUCIÓN SEMANAL'!$A:$Y,22,0)</f>
        <v>151</v>
      </c>
      <c r="AA44" s="7">
        <f>+VLOOKUP(A44,'[6]DISTRIBUCIÓN SEMANAL'!$A:$Y,23,0)</f>
        <v>9</v>
      </c>
      <c r="AB44" s="7">
        <f>+VLOOKUP(A44,'[6]DISTRIBUCIÓN SEMANAL'!$A:$Y,24,0)</f>
        <v>6</v>
      </c>
      <c r="AC44" s="7">
        <f>+VLOOKUP(A44,'[6]DISTRIBUCIÓN SEMANAL'!$A:$Y,25,0)</f>
        <v>22</v>
      </c>
    </row>
    <row r="45" spans="1:29" ht="15.75">
      <c r="A45" s="8" t="s">
        <v>5364</v>
      </c>
      <c r="B45" s="10" t="s">
        <v>5360</v>
      </c>
      <c r="C45" s="6" t="s">
        <v>5365</v>
      </c>
      <c r="D45" s="11">
        <v>147</v>
      </c>
      <c r="E45" s="9" t="s">
        <v>2868</v>
      </c>
      <c r="F45" s="9">
        <v>131816185</v>
      </c>
      <c r="G45" s="7" t="s">
        <v>5194</v>
      </c>
      <c r="H45" s="7">
        <f>+VLOOKUP(A45,'[6]DISTRIBUCIÓN SEMANAL'!$A:$Y,4,0)</f>
        <v>147</v>
      </c>
      <c r="I45" s="7" t="str">
        <f>+VLOOKUP(A45,'[6]DISTRIBUCIÓN SEMANAL'!$A:$Y,5,0)</f>
        <v>REAL</v>
      </c>
      <c r="J45" s="7">
        <f>+VLOOKUP(A45,'[6]DISTRIBUCIÓN SEMANAL'!$A:$Y,6,0)</f>
        <v>1</v>
      </c>
      <c r="K45" s="7">
        <f>+VLOOKUP(A45,'[6]DISTRIBUCIÓN SEMANAL'!$A:$Y,7,0)</f>
        <v>10</v>
      </c>
      <c r="L45" s="7">
        <f>+VLOOKUP(A45,'[6]DISTRIBUCIÓN SEMANAL'!$A:$Y,8,0)</f>
        <v>2</v>
      </c>
      <c r="M45" s="7">
        <f>+VLOOKUP(A45,'[6]DISTRIBUCIÓN SEMANAL'!$A:$Y,9,0)</f>
        <v>23</v>
      </c>
      <c r="N45" s="7">
        <f>+VLOOKUP(A45,'[6]DISTRIBUCIÓN SEMANAL'!$A:$Y,10,0)</f>
        <v>27</v>
      </c>
      <c r="O45" s="7">
        <f>+VLOOKUP(A45,'[6]DISTRIBUCIÓN SEMANAL'!$A:$Y,11,0)</f>
        <v>4</v>
      </c>
      <c r="P45" s="7">
        <f>+VLOOKUP(A45,'[6]DISTRIBUCIÓN SEMANAL'!$A:$Y,12,0)</f>
        <v>9</v>
      </c>
      <c r="Q45" s="7">
        <f>+VLOOKUP(A45,'[6]DISTRIBUCIÓN SEMANAL'!$A:$Y,13,0)</f>
        <v>2</v>
      </c>
      <c r="R45" s="7">
        <f>+VLOOKUP(A45,'[6]DISTRIBUCIÓN SEMANAL'!$A:$Y,14,0)</f>
        <v>7</v>
      </c>
      <c r="S45" s="7">
        <f>+VLOOKUP(A45,'[6]DISTRIBUCIÓN SEMANAL'!$A:$Y,15,0)</f>
        <v>147</v>
      </c>
      <c r="T45" s="7">
        <f>+VLOOKUP(A45,'[6]DISTRIBUCIÓN SEMANAL'!$A:$Y,16,0)</f>
        <v>147</v>
      </c>
      <c r="U45" s="7">
        <f>+VLOOKUP(A45,'[6]DISTRIBUCIÓN SEMANAL'!$A:$Y,17,0)</f>
        <v>147</v>
      </c>
      <c r="V45" s="7">
        <f>+VLOOKUP(A45,'[6]DISTRIBUCIÓN SEMANAL'!$A:$Y,18,0)</f>
        <v>19</v>
      </c>
      <c r="W45" s="7">
        <f>+VLOOKUP(A45,'[6]DISTRIBUCIÓN SEMANAL'!$A:$Y,19,0)</f>
        <v>147</v>
      </c>
      <c r="X45" s="7">
        <f>+VLOOKUP(A45,'[6]DISTRIBUCIÓN SEMANAL'!$A:$Y,20,0)</f>
        <v>5</v>
      </c>
      <c r="Y45" s="7">
        <f>+VLOOKUP(A45,'[6]DISTRIBUCIÓN SEMANAL'!$A:$Y,21,0)</f>
        <v>147</v>
      </c>
      <c r="Z45" s="7">
        <f>+VLOOKUP(A45,'[6]DISTRIBUCIÓN SEMANAL'!$A:$Y,22,0)</f>
        <v>147</v>
      </c>
      <c r="AA45" s="7">
        <f>+VLOOKUP(A45,'[6]DISTRIBUCIÓN SEMANAL'!$A:$Y,23,0)</f>
        <v>9</v>
      </c>
      <c r="AB45" s="7">
        <f>+VLOOKUP(A45,'[6]DISTRIBUCIÓN SEMANAL'!$A:$Y,24,0)</f>
        <v>6</v>
      </c>
      <c r="AC45" s="7">
        <f>+VLOOKUP(A45,'[6]DISTRIBUCIÓN SEMANAL'!$A:$Y,25,0)</f>
        <v>22</v>
      </c>
    </row>
    <row r="46" spans="1:29" ht="15.75">
      <c r="A46" s="8" t="s">
        <v>5366</v>
      </c>
      <c r="B46" s="10" t="s">
        <v>5360</v>
      </c>
      <c r="C46" s="6" t="s">
        <v>5367</v>
      </c>
      <c r="D46" s="11">
        <v>174</v>
      </c>
      <c r="E46" s="9" t="s">
        <v>2868</v>
      </c>
      <c r="F46" s="9">
        <v>131816185</v>
      </c>
      <c r="G46" s="7" t="s">
        <v>5194</v>
      </c>
      <c r="H46" s="7">
        <f>+VLOOKUP(A46,'[6]DISTRIBUCIÓN SEMANAL'!$A:$Y,4,0)</f>
        <v>174</v>
      </c>
      <c r="I46" s="7" t="str">
        <f>+VLOOKUP(A46,'[6]DISTRIBUCIÓN SEMANAL'!$A:$Y,5,0)</f>
        <v>REAL</v>
      </c>
      <c r="J46" s="7">
        <f>+VLOOKUP(A46,'[6]DISTRIBUCIÓN SEMANAL'!$A:$Y,6,0)</f>
        <v>1</v>
      </c>
      <c r="K46" s="7">
        <f>+VLOOKUP(A46,'[6]DISTRIBUCIÓN SEMANAL'!$A:$Y,7,0)</f>
        <v>12</v>
      </c>
      <c r="L46" s="7">
        <f>+VLOOKUP(A46,'[6]DISTRIBUCIÓN SEMANAL'!$A:$Y,8,0)</f>
        <v>2</v>
      </c>
      <c r="M46" s="7">
        <f>+VLOOKUP(A46,'[6]DISTRIBUCIÓN SEMANAL'!$A:$Y,9,0)</f>
        <v>27</v>
      </c>
      <c r="N46" s="7">
        <f>+VLOOKUP(A46,'[6]DISTRIBUCIÓN SEMANAL'!$A:$Y,10,0)</f>
        <v>32</v>
      </c>
      <c r="O46" s="7">
        <f>+VLOOKUP(A46,'[6]DISTRIBUCIÓN SEMANAL'!$A:$Y,11,0)</f>
        <v>4</v>
      </c>
      <c r="P46" s="7">
        <f>+VLOOKUP(A46,'[6]DISTRIBUCIÓN SEMANAL'!$A:$Y,12,0)</f>
        <v>10</v>
      </c>
      <c r="Q46" s="7">
        <f>+VLOOKUP(A46,'[6]DISTRIBUCIÓN SEMANAL'!$A:$Y,13,0)</f>
        <v>2</v>
      </c>
      <c r="R46" s="7">
        <f>+VLOOKUP(A46,'[6]DISTRIBUCIÓN SEMANAL'!$A:$Y,14,0)</f>
        <v>8</v>
      </c>
      <c r="S46" s="7">
        <f>+VLOOKUP(A46,'[6]DISTRIBUCIÓN SEMANAL'!$A:$Y,15,0)</f>
        <v>174</v>
      </c>
      <c r="T46" s="7">
        <f>+VLOOKUP(A46,'[6]DISTRIBUCIÓN SEMANAL'!$A:$Y,16,0)</f>
        <v>174</v>
      </c>
      <c r="U46" s="7">
        <f>+VLOOKUP(A46,'[6]DISTRIBUCIÓN SEMANAL'!$A:$Y,17,0)</f>
        <v>174</v>
      </c>
      <c r="V46" s="7">
        <f>+VLOOKUP(A46,'[6]DISTRIBUCIÓN SEMANAL'!$A:$Y,18,0)</f>
        <v>22</v>
      </c>
      <c r="W46" s="7">
        <f>+VLOOKUP(A46,'[6]DISTRIBUCIÓN SEMANAL'!$A:$Y,19,0)</f>
        <v>174</v>
      </c>
      <c r="X46" s="7">
        <f>+VLOOKUP(A46,'[6]DISTRIBUCIÓN SEMANAL'!$A:$Y,20,0)</f>
        <v>6</v>
      </c>
      <c r="Y46" s="7">
        <f>+VLOOKUP(A46,'[6]DISTRIBUCIÓN SEMANAL'!$A:$Y,21,0)</f>
        <v>174</v>
      </c>
      <c r="Z46" s="7">
        <f>+VLOOKUP(A46,'[6]DISTRIBUCIÓN SEMANAL'!$A:$Y,22,0)</f>
        <v>174</v>
      </c>
      <c r="AA46" s="7">
        <f>+VLOOKUP(A46,'[6]DISTRIBUCIÓN SEMANAL'!$A:$Y,23,0)</f>
        <v>10</v>
      </c>
      <c r="AB46" s="7">
        <f>+VLOOKUP(A46,'[6]DISTRIBUCIÓN SEMANAL'!$A:$Y,24,0)</f>
        <v>7</v>
      </c>
      <c r="AC46" s="7">
        <f>+VLOOKUP(A46,'[6]DISTRIBUCIÓN SEMANAL'!$A:$Y,25,0)</f>
        <v>25</v>
      </c>
    </row>
    <row r="47" spans="1:29" ht="15.75">
      <c r="A47" s="8" t="s">
        <v>5380</v>
      </c>
      <c r="B47" s="10" t="s">
        <v>5381</v>
      </c>
      <c r="C47" s="6" t="s">
        <v>5382</v>
      </c>
      <c r="D47" s="9">
        <v>364</v>
      </c>
      <c r="E47" s="9" t="s">
        <v>1179</v>
      </c>
      <c r="F47" s="9">
        <v>40233534383</v>
      </c>
      <c r="G47" s="7" t="s">
        <v>5194</v>
      </c>
      <c r="H47" s="7">
        <f>+VLOOKUP(A47,'[6]DISTRIBUCIÓN SEMANAL'!$A:$Y,4,0)</f>
        <v>364</v>
      </c>
      <c r="I47" s="7" t="str">
        <f>+VLOOKUP(A47,'[6]DISTRIBUCIÓN SEMANAL'!$A:$Y,5,0)</f>
        <v>REAL</v>
      </c>
      <c r="J47" s="7">
        <f>+VLOOKUP(A47,'[6]DISTRIBUCIÓN SEMANAL'!$A:$Y,6,0)</f>
        <v>1</v>
      </c>
      <c r="K47" s="7">
        <f>+VLOOKUP(A47,'[6]DISTRIBUCIÓN SEMANAL'!$A:$Y,7,0)</f>
        <v>25</v>
      </c>
      <c r="L47" s="7">
        <f>+VLOOKUP(A47,'[6]DISTRIBUCIÓN SEMANAL'!$A:$Y,8,0)</f>
        <v>5</v>
      </c>
      <c r="M47" s="7">
        <f>+VLOOKUP(A47,'[6]DISTRIBUCIÓN SEMANAL'!$A:$Y,9,0)</f>
        <v>56</v>
      </c>
      <c r="N47" s="7">
        <f>+VLOOKUP(A47,'[6]DISTRIBUCIÓN SEMANAL'!$A:$Y,10,0)</f>
        <v>67</v>
      </c>
      <c r="O47" s="7">
        <f>+VLOOKUP(A47,'[6]DISTRIBUCIÓN SEMANAL'!$A:$Y,11,0)</f>
        <v>9</v>
      </c>
      <c r="P47" s="7">
        <f>+VLOOKUP(A47,'[6]DISTRIBUCIÓN SEMANAL'!$A:$Y,12,0)</f>
        <v>21</v>
      </c>
      <c r="Q47" s="7">
        <f>+VLOOKUP(A47,'[6]DISTRIBUCIÓN SEMANAL'!$A:$Y,13,0)</f>
        <v>5</v>
      </c>
      <c r="R47" s="7">
        <f>+VLOOKUP(A47,'[6]DISTRIBUCIÓN SEMANAL'!$A:$Y,14,0)</f>
        <v>17</v>
      </c>
      <c r="S47" s="7">
        <f>+VLOOKUP(A47,'[6]DISTRIBUCIÓN SEMANAL'!$A:$Y,15,0)</f>
        <v>364</v>
      </c>
      <c r="T47" s="7">
        <f>+VLOOKUP(A47,'[6]DISTRIBUCIÓN SEMANAL'!$A:$Y,16,0)</f>
        <v>364</v>
      </c>
      <c r="U47" s="7">
        <f>+VLOOKUP(A47,'[6]DISTRIBUCIÓN SEMANAL'!$A:$Y,17,0)</f>
        <v>364</v>
      </c>
      <c r="V47" s="7">
        <f>+VLOOKUP(A47,'[6]DISTRIBUCIÓN SEMANAL'!$A:$Y,18,0)</f>
        <v>46</v>
      </c>
      <c r="W47" s="7">
        <f>+VLOOKUP(A47,'[6]DISTRIBUCIÓN SEMANAL'!$A:$Y,19,0)</f>
        <v>364</v>
      </c>
      <c r="X47" s="7">
        <f>+VLOOKUP(A47,'[6]DISTRIBUCIÓN SEMANAL'!$A:$Y,20,0)</f>
        <v>13</v>
      </c>
      <c r="Y47" s="7">
        <f>+VLOOKUP(A47,'[6]DISTRIBUCIÓN SEMANAL'!$A:$Y,21,0)</f>
        <v>364</v>
      </c>
      <c r="Z47" s="7">
        <f>+VLOOKUP(A47,'[6]DISTRIBUCIÓN SEMANAL'!$A:$Y,22,0)</f>
        <v>364</v>
      </c>
      <c r="AA47" s="7">
        <f>+VLOOKUP(A47,'[6]DISTRIBUCIÓN SEMANAL'!$A:$Y,23,0)</f>
        <v>21</v>
      </c>
      <c r="AB47" s="7">
        <f>+VLOOKUP(A47,'[6]DISTRIBUCIÓN SEMANAL'!$A:$Y,24,0)</f>
        <v>15</v>
      </c>
      <c r="AC47" s="7">
        <f>+VLOOKUP(A47,'[6]DISTRIBUCIÓN SEMANAL'!$A:$Y,25,0)</f>
        <v>53</v>
      </c>
    </row>
    <row r="48" spans="1:29" ht="15.75">
      <c r="A48" s="8" t="s">
        <v>5383</v>
      </c>
      <c r="B48" s="10" t="s">
        <v>5346</v>
      </c>
      <c r="C48" s="6" t="s">
        <v>5384</v>
      </c>
      <c r="D48" s="11">
        <v>20</v>
      </c>
      <c r="E48" s="9" t="s">
        <v>2887</v>
      </c>
      <c r="F48" s="9">
        <v>132297492</v>
      </c>
      <c r="G48" s="7" t="s">
        <v>5194</v>
      </c>
      <c r="H48" s="7">
        <f>+VLOOKUP(A48,'[6]DISTRIBUCIÓN SEMANAL'!$A:$Y,4,0)</f>
        <v>20</v>
      </c>
      <c r="I48" s="7" t="str">
        <f>+VLOOKUP(A48,'[6]DISTRIBUCIÓN SEMANAL'!$A:$Y,5,0)</f>
        <v>REAL</v>
      </c>
      <c r="J48" s="7">
        <f>+VLOOKUP(A48,'[6]DISTRIBUCIÓN SEMANAL'!$A:$Y,6,0)</f>
        <v>1</v>
      </c>
      <c r="K48" s="7">
        <f>+VLOOKUP(A48,'[6]DISTRIBUCIÓN SEMANAL'!$A:$Y,7,0)</f>
        <v>2</v>
      </c>
      <c r="L48" s="7">
        <f>+VLOOKUP(A48,'[6]DISTRIBUCIÓN SEMANAL'!$A:$Y,8,0)</f>
        <v>1</v>
      </c>
      <c r="M48" s="7">
        <f>+VLOOKUP(A48,'[6]DISTRIBUCIÓN SEMANAL'!$A:$Y,9,0)</f>
        <v>4</v>
      </c>
      <c r="N48" s="7">
        <f>+VLOOKUP(A48,'[6]DISTRIBUCIÓN SEMANAL'!$A:$Y,10,0)</f>
        <v>4</v>
      </c>
      <c r="O48" s="7">
        <f>+VLOOKUP(A48,'[6]DISTRIBUCIÓN SEMANAL'!$A:$Y,11,0)</f>
        <v>1</v>
      </c>
      <c r="P48" s="7">
        <f>+VLOOKUP(A48,'[6]DISTRIBUCIÓN SEMANAL'!$A:$Y,12,0)</f>
        <v>2</v>
      </c>
      <c r="Q48" s="7">
        <f>+VLOOKUP(A48,'[6]DISTRIBUCIÓN SEMANAL'!$A:$Y,13,0)</f>
        <v>1</v>
      </c>
      <c r="R48" s="7">
        <f>+VLOOKUP(A48,'[6]DISTRIBUCIÓN SEMANAL'!$A:$Y,14,0)</f>
        <v>1</v>
      </c>
      <c r="S48" s="7">
        <f>+VLOOKUP(A48,'[6]DISTRIBUCIÓN SEMANAL'!$A:$Y,15,0)</f>
        <v>20</v>
      </c>
      <c r="T48" s="7">
        <f>+VLOOKUP(A48,'[6]DISTRIBUCIÓN SEMANAL'!$A:$Y,16,0)</f>
        <v>20</v>
      </c>
      <c r="U48" s="7">
        <f>+VLOOKUP(A48,'[6]DISTRIBUCIÓN SEMANAL'!$A:$Y,17,0)</f>
        <v>20</v>
      </c>
      <c r="V48" s="7">
        <f>+VLOOKUP(A48,'[6]DISTRIBUCIÓN SEMANAL'!$A:$Y,18,0)</f>
        <v>3</v>
      </c>
      <c r="W48" s="7">
        <f>+VLOOKUP(A48,'[6]DISTRIBUCIÓN SEMANAL'!$A:$Y,19,0)</f>
        <v>20</v>
      </c>
      <c r="X48" s="7">
        <f>+VLOOKUP(A48,'[6]DISTRIBUCIÓN SEMANAL'!$A:$Y,20,0)</f>
        <v>1</v>
      </c>
      <c r="Y48" s="7">
        <f>+VLOOKUP(A48,'[6]DISTRIBUCIÓN SEMANAL'!$A:$Y,21,0)</f>
        <v>20</v>
      </c>
      <c r="Z48" s="7">
        <f>+VLOOKUP(A48,'[6]DISTRIBUCIÓN SEMANAL'!$A:$Y,22,0)</f>
        <v>20</v>
      </c>
      <c r="AA48" s="7">
        <f>+VLOOKUP(A48,'[6]DISTRIBUCIÓN SEMANAL'!$A:$Y,23,0)</f>
        <v>2</v>
      </c>
      <c r="AB48" s="7">
        <f>+VLOOKUP(A48,'[6]DISTRIBUCIÓN SEMANAL'!$A:$Y,24,0)</f>
        <v>1</v>
      </c>
      <c r="AC48" s="7">
        <f>+VLOOKUP(A48,'[6]DISTRIBUCIÓN SEMANAL'!$A:$Y,25,0)</f>
        <v>3</v>
      </c>
    </row>
    <row r="49" spans="1:29" ht="15.75">
      <c r="A49" s="8" t="s">
        <v>5385</v>
      </c>
      <c r="B49" s="10" t="s">
        <v>5346</v>
      </c>
      <c r="C49" s="6" t="s">
        <v>5386</v>
      </c>
      <c r="D49" s="11">
        <v>25</v>
      </c>
      <c r="E49" s="9" t="s">
        <v>2887</v>
      </c>
      <c r="F49" s="9">
        <v>132297492</v>
      </c>
      <c r="G49" s="7" t="s">
        <v>5194</v>
      </c>
      <c r="H49" s="7">
        <f>+VLOOKUP(A49,'[6]DISTRIBUCIÓN SEMANAL'!$A:$Y,4,0)</f>
        <v>25</v>
      </c>
      <c r="I49" s="7" t="str">
        <f>+VLOOKUP(A49,'[6]DISTRIBUCIÓN SEMANAL'!$A:$Y,5,0)</f>
        <v>REAL</v>
      </c>
      <c r="J49" s="7">
        <f>+VLOOKUP(A49,'[6]DISTRIBUCIÓN SEMANAL'!$A:$Y,6,0)</f>
        <v>1</v>
      </c>
      <c r="K49" s="7">
        <f>+VLOOKUP(A49,'[6]DISTRIBUCIÓN SEMANAL'!$A:$Y,7,0)</f>
        <v>2</v>
      </c>
      <c r="L49" s="7">
        <f>+VLOOKUP(A49,'[6]DISTRIBUCIÓN SEMANAL'!$A:$Y,8,0)</f>
        <v>1</v>
      </c>
      <c r="M49" s="7">
        <f>+VLOOKUP(A49,'[6]DISTRIBUCIÓN SEMANAL'!$A:$Y,9,0)</f>
        <v>4</v>
      </c>
      <c r="N49" s="7">
        <f>+VLOOKUP(A49,'[6]DISTRIBUCIÓN SEMANAL'!$A:$Y,10,0)</f>
        <v>5</v>
      </c>
      <c r="O49" s="7">
        <f>+VLOOKUP(A49,'[6]DISTRIBUCIÓN SEMANAL'!$A:$Y,11,0)</f>
        <v>1</v>
      </c>
      <c r="P49" s="7">
        <f>+VLOOKUP(A49,'[6]DISTRIBUCIÓN SEMANAL'!$A:$Y,12,0)</f>
        <v>2</v>
      </c>
      <c r="Q49" s="7">
        <f>+VLOOKUP(A49,'[6]DISTRIBUCIÓN SEMANAL'!$A:$Y,13,0)</f>
        <v>1</v>
      </c>
      <c r="R49" s="7">
        <f>+VLOOKUP(A49,'[6]DISTRIBUCIÓN SEMANAL'!$A:$Y,14,0)</f>
        <v>2</v>
      </c>
      <c r="S49" s="7">
        <f>+VLOOKUP(A49,'[6]DISTRIBUCIÓN SEMANAL'!$A:$Y,15,0)</f>
        <v>25</v>
      </c>
      <c r="T49" s="7">
        <f>+VLOOKUP(A49,'[6]DISTRIBUCIÓN SEMANAL'!$A:$Y,16,0)</f>
        <v>25</v>
      </c>
      <c r="U49" s="7">
        <f>+VLOOKUP(A49,'[6]DISTRIBUCIÓN SEMANAL'!$A:$Y,17,0)</f>
        <v>25</v>
      </c>
      <c r="V49" s="7">
        <f>+VLOOKUP(A49,'[6]DISTRIBUCIÓN SEMANAL'!$A:$Y,18,0)</f>
        <v>4</v>
      </c>
      <c r="W49" s="7">
        <f>+VLOOKUP(A49,'[6]DISTRIBUCIÓN SEMANAL'!$A:$Y,19,0)</f>
        <v>25</v>
      </c>
      <c r="X49" s="7">
        <f>+VLOOKUP(A49,'[6]DISTRIBUCIÓN SEMANAL'!$A:$Y,20,0)</f>
        <v>1</v>
      </c>
      <c r="Y49" s="7">
        <f>+VLOOKUP(A49,'[6]DISTRIBUCIÓN SEMANAL'!$A:$Y,21,0)</f>
        <v>25</v>
      </c>
      <c r="Z49" s="7">
        <f>+VLOOKUP(A49,'[6]DISTRIBUCIÓN SEMANAL'!$A:$Y,22,0)</f>
        <v>25</v>
      </c>
      <c r="AA49" s="7">
        <f>+VLOOKUP(A49,'[6]DISTRIBUCIÓN SEMANAL'!$A:$Y,23,0)</f>
        <v>2</v>
      </c>
      <c r="AB49" s="7">
        <f>+VLOOKUP(A49,'[6]DISTRIBUCIÓN SEMANAL'!$A:$Y,24,0)</f>
        <v>1</v>
      </c>
      <c r="AC49" s="7">
        <f>+VLOOKUP(A49,'[6]DISTRIBUCIÓN SEMANAL'!$A:$Y,25,0)</f>
        <v>4</v>
      </c>
    </row>
    <row r="50" spans="1:29" ht="15.75">
      <c r="A50" s="8" t="s">
        <v>5387</v>
      </c>
      <c r="B50" s="10" t="s">
        <v>5346</v>
      </c>
      <c r="C50" s="6" t="s">
        <v>5388</v>
      </c>
      <c r="D50" s="11">
        <v>8</v>
      </c>
      <c r="E50" s="9" t="s">
        <v>2887</v>
      </c>
      <c r="F50" s="9">
        <v>132297492</v>
      </c>
      <c r="G50" s="7" t="s">
        <v>5194</v>
      </c>
      <c r="H50" s="7">
        <f>+VLOOKUP(A50,'[6]DISTRIBUCIÓN SEMANAL'!$A:$Y,4,0)</f>
        <v>8</v>
      </c>
      <c r="I50" s="7" t="str">
        <f>+VLOOKUP(A50,'[6]DISTRIBUCIÓN SEMANAL'!$A:$Y,5,0)</f>
        <v>REAL</v>
      </c>
      <c r="J50" s="7">
        <f>+VLOOKUP(A50,'[6]DISTRIBUCIÓN SEMANAL'!$A:$Y,6,0)</f>
        <v>1</v>
      </c>
      <c r="K50" s="7">
        <f>+VLOOKUP(A50,'[6]DISTRIBUCIÓN SEMANAL'!$A:$Y,7,0)</f>
        <v>1</v>
      </c>
      <c r="L50" s="7">
        <f>+VLOOKUP(A50,'[6]DISTRIBUCIÓN SEMANAL'!$A:$Y,8,0)</f>
        <v>1</v>
      </c>
      <c r="M50" s="7">
        <f>+VLOOKUP(A50,'[6]DISTRIBUCIÓN SEMANAL'!$A:$Y,9,0)</f>
        <v>2</v>
      </c>
      <c r="N50" s="7">
        <f>+VLOOKUP(A50,'[6]DISTRIBUCIÓN SEMANAL'!$A:$Y,10,0)</f>
        <v>2</v>
      </c>
      <c r="O50" s="7">
        <f>+VLOOKUP(A50,'[6]DISTRIBUCIÓN SEMANAL'!$A:$Y,11,0)</f>
        <v>1</v>
      </c>
      <c r="P50" s="7">
        <f>+VLOOKUP(A50,'[6]DISTRIBUCIÓN SEMANAL'!$A:$Y,12,0)</f>
        <v>1</v>
      </c>
      <c r="Q50" s="7">
        <f>+VLOOKUP(A50,'[6]DISTRIBUCIÓN SEMANAL'!$A:$Y,13,0)</f>
        <v>1</v>
      </c>
      <c r="R50" s="7">
        <f>+VLOOKUP(A50,'[6]DISTRIBUCIÓN SEMANAL'!$A:$Y,14,0)</f>
        <v>1</v>
      </c>
      <c r="S50" s="7">
        <f>+VLOOKUP(A50,'[6]DISTRIBUCIÓN SEMANAL'!$A:$Y,15,0)</f>
        <v>8</v>
      </c>
      <c r="T50" s="7">
        <f>+VLOOKUP(A50,'[6]DISTRIBUCIÓN SEMANAL'!$A:$Y,16,0)</f>
        <v>8</v>
      </c>
      <c r="U50" s="7">
        <f>+VLOOKUP(A50,'[6]DISTRIBUCIÓN SEMANAL'!$A:$Y,17,0)</f>
        <v>8</v>
      </c>
      <c r="V50" s="7">
        <f>+VLOOKUP(A50,'[6]DISTRIBUCIÓN SEMANAL'!$A:$Y,18,0)</f>
        <v>2</v>
      </c>
      <c r="W50" s="7">
        <f>+VLOOKUP(A50,'[6]DISTRIBUCIÓN SEMANAL'!$A:$Y,19,0)</f>
        <v>8</v>
      </c>
      <c r="X50" s="7">
        <f>+VLOOKUP(A50,'[6]DISTRIBUCIÓN SEMANAL'!$A:$Y,20,0)</f>
        <v>1</v>
      </c>
      <c r="Y50" s="7">
        <f>+VLOOKUP(A50,'[6]DISTRIBUCIÓN SEMANAL'!$A:$Y,21,0)</f>
        <v>8</v>
      </c>
      <c r="Z50" s="7">
        <f>+VLOOKUP(A50,'[6]DISTRIBUCIÓN SEMANAL'!$A:$Y,22,0)</f>
        <v>8</v>
      </c>
      <c r="AA50" s="7">
        <f>+VLOOKUP(A50,'[6]DISTRIBUCIÓN SEMANAL'!$A:$Y,23,0)</f>
        <v>1</v>
      </c>
      <c r="AB50" s="7">
        <f>+VLOOKUP(A50,'[6]DISTRIBUCIÓN SEMANAL'!$A:$Y,24,0)</f>
        <v>1</v>
      </c>
      <c r="AC50" s="7">
        <f>+VLOOKUP(A50,'[6]DISTRIBUCIÓN SEMANAL'!$A:$Y,25,0)</f>
        <v>2</v>
      </c>
    </row>
    <row r="51" spans="1:29" ht="15.75">
      <c r="A51" s="8" t="s">
        <v>5389</v>
      </c>
      <c r="B51" s="10" t="s">
        <v>5346</v>
      </c>
      <c r="C51" s="6" t="s">
        <v>5390</v>
      </c>
      <c r="D51" s="11">
        <v>154</v>
      </c>
      <c r="E51" s="9" t="s">
        <v>2887</v>
      </c>
      <c r="F51" s="9">
        <v>132297492</v>
      </c>
      <c r="G51" s="7" t="s">
        <v>5194</v>
      </c>
      <c r="H51" s="7">
        <f>+VLOOKUP(A51,'[6]DISTRIBUCIÓN SEMANAL'!$A:$Y,4,0)</f>
        <v>154</v>
      </c>
      <c r="I51" s="7" t="str">
        <f>+VLOOKUP(A51,'[6]DISTRIBUCIÓN SEMANAL'!$A:$Y,5,0)</f>
        <v>REAL</v>
      </c>
      <c r="J51" s="7">
        <f>+VLOOKUP(A51,'[6]DISTRIBUCIÓN SEMANAL'!$A:$Y,6,0)</f>
        <v>1</v>
      </c>
      <c r="K51" s="7">
        <f>+VLOOKUP(A51,'[6]DISTRIBUCIÓN SEMANAL'!$A:$Y,7,0)</f>
        <v>11</v>
      </c>
      <c r="L51" s="7">
        <f>+VLOOKUP(A51,'[6]DISTRIBUCIÓN SEMANAL'!$A:$Y,8,0)</f>
        <v>2</v>
      </c>
      <c r="M51" s="7">
        <f>+VLOOKUP(A51,'[6]DISTRIBUCIÓN SEMANAL'!$A:$Y,9,0)</f>
        <v>24</v>
      </c>
      <c r="N51" s="7">
        <f>+VLOOKUP(A51,'[6]DISTRIBUCIÓN SEMANAL'!$A:$Y,10,0)</f>
        <v>29</v>
      </c>
      <c r="O51" s="7">
        <f>+VLOOKUP(A51,'[6]DISTRIBUCIÓN SEMANAL'!$A:$Y,11,0)</f>
        <v>4</v>
      </c>
      <c r="P51" s="7">
        <f>+VLOOKUP(A51,'[6]DISTRIBUCIÓN SEMANAL'!$A:$Y,12,0)</f>
        <v>9</v>
      </c>
      <c r="Q51" s="7">
        <f>+VLOOKUP(A51,'[6]DISTRIBUCIÓN SEMANAL'!$A:$Y,13,0)</f>
        <v>2</v>
      </c>
      <c r="R51" s="7">
        <f>+VLOOKUP(A51,'[6]DISTRIBUCIÓN SEMANAL'!$A:$Y,14,0)</f>
        <v>7</v>
      </c>
      <c r="S51" s="7">
        <f>+VLOOKUP(A51,'[6]DISTRIBUCIÓN SEMANAL'!$A:$Y,15,0)</f>
        <v>154</v>
      </c>
      <c r="T51" s="7">
        <f>+VLOOKUP(A51,'[6]DISTRIBUCIÓN SEMANAL'!$A:$Y,16,0)</f>
        <v>154</v>
      </c>
      <c r="U51" s="7">
        <f>+VLOOKUP(A51,'[6]DISTRIBUCIÓN SEMANAL'!$A:$Y,17,0)</f>
        <v>154</v>
      </c>
      <c r="V51" s="7">
        <f>+VLOOKUP(A51,'[6]DISTRIBUCIÓN SEMANAL'!$A:$Y,18,0)</f>
        <v>20</v>
      </c>
      <c r="W51" s="7">
        <f>+VLOOKUP(A51,'[6]DISTRIBUCIÓN SEMANAL'!$A:$Y,19,0)</f>
        <v>154</v>
      </c>
      <c r="X51" s="7">
        <f>+VLOOKUP(A51,'[6]DISTRIBUCIÓN SEMANAL'!$A:$Y,20,0)</f>
        <v>6</v>
      </c>
      <c r="Y51" s="7">
        <f>+VLOOKUP(A51,'[6]DISTRIBUCIÓN SEMANAL'!$A:$Y,21,0)</f>
        <v>154</v>
      </c>
      <c r="Z51" s="7">
        <f>+VLOOKUP(A51,'[6]DISTRIBUCIÓN SEMANAL'!$A:$Y,22,0)</f>
        <v>154</v>
      </c>
      <c r="AA51" s="7">
        <f>+VLOOKUP(A51,'[6]DISTRIBUCIÓN SEMANAL'!$A:$Y,23,0)</f>
        <v>9</v>
      </c>
      <c r="AB51" s="7">
        <f>+VLOOKUP(A51,'[6]DISTRIBUCIÓN SEMANAL'!$A:$Y,24,0)</f>
        <v>7</v>
      </c>
      <c r="AC51" s="7">
        <f>+VLOOKUP(A51,'[6]DISTRIBUCIÓN SEMANAL'!$A:$Y,25,0)</f>
        <v>23</v>
      </c>
    </row>
    <row r="52" spans="1:29" ht="15.75">
      <c r="A52" s="8" t="s">
        <v>5391</v>
      </c>
      <c r="B52" s="10" t="s">
        <v>5392</v>
      </c>
      <c r="C52" s="6" t="s">
        <v>5393</v>
      </c>
      <c r="D52" s="9">
        <v>88</v>
      </c>
      <c r="E52" s="9" t="s">
        <v>3911</v>
      </c>
      <c r="F52" s="9">
        <v>132227859</v>
      </c>
      <c r="G52" s="7" t="s">
        <v>5194</v>
      </c>
      <c r="H52" s="7">
        <f>+VLOOKUP(A52,'[6]DISTRIBUCIÓN SEMANAL'!$A:$Y,4,0)</f>
        <v>88</v>
      </c>
      <c r="I52" s="7" t="str">
        <f>+VLOOKUP(A52,'[6]DISTRIBUCIÓN SEMANAL'!$A:$Y,5,0)</f>
        <v>REAL</v>
      </c>
      <c r="J52" s="7">
        <f>+VLOOKUP(A52,'[6]DISTRIBUCIÓN SEMANAL'!$A:$Y,6,0)</f>
        <v>1</v>
      </c>
      <c r="K52" s="7">
        <f>+VLOOKUP(A52,'[6]DISTRIBUCIÓN SEMANAL'!$A:$Y,7,0)</f>
        <v>6</v>
      </c>
      <c r="L52" s="7">
        <f>+VLOOKUP(A52,'[6]DISTRIBUCIÓN SEMANAL'!$A:$Y,8,0)</f>
        <v>1</v>
      </c>
      <c r="M52" s="7">
        <f>+VLOOKUP(A52,'[6]DISTRIBUCIÓN SEMANAL'!$A:$Y,9,0)</f>
        <v>14</v>
      </c>
      <c r="N52" s="7">
        <f>+VLOOKUP(A52,'[6]DISTRIBUCIÓN SEMANAL'!$A:$Y,10,0)</f>
        <v>17</v>
      </c>
      <c r="O52" s="7">
        <f>+VLOOKUP(A52,'[6]DISTRIBUCIÓN SEMANAL'!$A:$Y,11,0)</f>
        <v>2</v>
      </c>
      <c r="P52" s="7">
        <f>+VLOOKUP(A52,'[6]DISTRIBUCIÓN SEMANAL'!$A:$Y,12,0)</f>
        <v>5</v>
      </c>
      <c r="Q52" s="7">
        <f>+VLOOKUP(A52,'[6]DISTRIBUCIÓN SEMANAL'!$A:$Y,13,0)</f>
        <v>1</v>
      </c>
      <c r="R52" s="7">
        <f>+VLOOKUP(A52,'[6]DISTRIBUCIÓN SEMANAL'!$A:$Y,14,0)</f>
        <v>4</v>
      </c>
      <c r="S52" s="7">
        <f>+VLOOKUP(A52,'[6]DISTRIBUCIÓN SEMANAL'!$A:$Y,15,0)</f>
        <v>88</v>
      </c>
      <c r="T52" s="7">
        <f>+VLOOKUP(A52,'[6]DISTRIBUCIÓN SEMANAL'!$A:$Y,16,0)</f>
        <v>88</v>
      </c>
      <c r="U52" s="7">
        <f>+VLOOKUP(A52,'[6]DISTRIBUCIÓN SEMANAL'!$A:$Y,17,0)</f>
        <v>88</v>
      </c>
      <c r="V52" s="7">
        <f>+VLOOKUP(A52,'[6]DISTRIBUCIÓN SEMANAL'!$A:$Y,18,0)</f>
        <v>12</v>
      </c>
      <c r="W52" s="7">
        <f>+VLOOKUP(A52,'[6]DISTRIBUCIÓN SEMANAL'!$A:$Y,19,0)</f>
        <v>88</v>
      </c>
      <c r="X52" s="7">
        <f>+VLOOKUP(A52,'[6]DISTRIBUCIÓN SEMANAL'!$A:$Y,20,0)</f>
        <v>3</v>
      </c>
      <c r="Y52" s="7">
        <f>+VLOOKUP(A52,'[6]DISTRIBUCIÓN SEMANAL'!$A:$Y,21,0)</f>
        <v>88</v>
      </c>
      <c r="Z52" s="7">
        <f>+VLOOKUP(A52,'[6]DISTRIBUCIÓN SEMANAL'!$A:$Y,22,0)</f>
        <v>88</v>
      </c>
      <c r="AA52" s="7">
        <f>+VLOOKUP(A52,'[6]DISTRIBUCIÓN SEMANAL'!$A:$Y,23,0)</f>
        <v>5</v>
      </c>
      <c r="AB52" s="7">
        <f>+VLOOKUP(A52,'[6]DISTRIBUCIÓN SEMANAL'!$A:$Y,24,0)</f>
        <v>4</v>
      </c>
      <c r="AC52" s="7">
        <f>+VLOOKUP(A52,'[6]DISTRIBUCIÓN SEMANAL'!$A:$Y,25,0)</f>
        <v>13</v>
      </c>
    </row>
    <row r="53" spans="1:29" ht="15.75">
      <c r="A53" s="8" t="s">
        <v>5394</v>
      </c>
      <c r="B53" s="10" t="s">
        <v>5392</v>
      </c>
      <c r="C53" s="6" t="s">
        <v>5395</v>
      </c>
      <c r="D53" s="9">
        <v>84</v>
      </c>
      <c r="E53" s="9" t="s">
        <v>3911</v>
      </c>
      <c r="F53" s="9">
        <v>132227859</v>
      </c>
      <c r="G53" s="7" t="s">
        <v>5194</v>
      </c>
      <c r="H53" s="7">
        <f>+VLOOKUP(A53,'[6]DISTRIBUCIÓN SEMANAL'!$A:$Y,4,0)</f>
        <v>84</v>
      </c>
      <c r="I53" s="7" t="str">
        <f>+VLOOKUP(A53,'[6]DISTRIBUCIÓN SEMANAL'!$A:$Y,5,0)</f>
        <v>REAL</v>
      </c>
      <c r="J53" s="7">
        <f>+VLOOKUP(A53,'[6]DISTRIBUCIÓN SEMANAL'!$A:$Y,6,0)</f>
        <v>1</v>
      </c>
      <c r="K53" s="7">
        <f>+VLOOKUP(A53,'[6]DISTRIBUCIÓN SEMANAL'!$A:$Y,7,0)</f>
        <v>6</v>
      </c>
      <c r="L53" s="7">
        <f>+VLOOKUP(A53,'[6]DISTRIBUCIÓN SEMANAL'!$A:$Y,8,0)</f>
        <v>1</v>
      </c>
      <c r="M53" s="7">
        <f>+VLOOKUP(A53,'[6]DISTRIBUCIÓN SEMANAL'!$A:$Y,9,0)</f>
        <v>13</v>
      </c>
      <c r="N53" s="7">
        <f>+VLOOKUP(A53,'[6]DISTRIBUCIÓN SEMANAL'!$A:$Y,10,0)</f>
        <v>16</v>
      </c>
      <c r="O53" s="7">
        <f>+VLOOKUP(A53,'[6]DISTRIBUCIÓN SEMANAL'!$A:$Y,11,0)</f>
        <v>2</v>
      </c>
      <c r="P53" s="7">
        <f>+VLOOKUP(A53,'[6]DISTRIBUCIÓN SEMANAL'!$A:$Y,12,0)</f>
        <v>5</v>
      </c>
      <c r="Q53" s="7">
        <f>+VLOOKUP(A53,'[6]DISTRIBUCIÓN SEMANAL'!$A:$Y,13,0)</f>
        <v>1</v>
      </c>
      <c r="R53" s="7">
        <f>+VLOOKUP(A53,'[6]DISTRIBUCIÓN SEMANAL'!$A:$Y,14,0)</f>
        <v>4</v>
      </c>
      <c r="S53" s="7">
        <f>+VLOOKUP(A53,'[6]DISTRIBUCIÓN SEMANAL'!$A:$Y,15,0)</f>
        <v>84</v>
      </c>
      <c r="T53" s="7">
        <f>+VLOOKUP(A53,'[6]DISTRIBUCIÓN SEMANAL'!$A:$Y,16,0)</f>
        <v>84</v>
      </c>
      <c r="U53" s="7">
        <f>+VLOOKUP(A53,'[6]DISTRIBUCIÓN SEMANAL'!$A:$Y,17,0)</f>
        <v>84</v>
      </c>
      <c r="V53" s="7">
        <f>+VLOOKUP(A53,'[6]DISTRIBUCIÓN SEMANAL'!$A:$Y,18,0)</f>
        <v>11</v>
      </c>
      <c r="W53" s="7">
        <f>+VLOOKUP(A53,'[6]DISTRIBUCIÓN SEMANAL'!$A:$Y,19,0)</f>
        <v>84</v>
      </c>
      <c r="X53" s="7">
        <f>+VLOOKUP(A53,'[6]DISTRIBUCIÓN SEMANAL'!$A:$Y,20,0)</f>
        <v>3</v>
      </c>
      <c r="Y53" s="7">
        <f>+VLOOKUP(A53,'[6]DISTRIBUCIÓN SEMANAL'!$A:$Y,21,0)</f>
        <v>84</v>
      </c>
      <c r="Z53" s="7">
        <f>+VLOOKUP(A53,'[6]DISTRIBUCIÓN SEMANAL'!$A:$Y,22,0)</f>
        <v>84</v>
      </c>
      <c r="AA53" s="7">
        <f>+VLOOKUP(A53,'[6]DISTRIBUCIÓN SEMANAL'!$A:$Y,23,0)</f>
        <v>5</v>
      </c>
      <c r="AB53" s="7">
        <f>+VLOOKUP(A53,'[6]DISTRIBUCIÓN SEMANAL'!$A:$Y,24,0)</f>
        <v>4</v>
      </c>
      <c r="AC53" s="7">
        <f>+VLOOKUP(A53,'[6]DISTRIBUCIÓN SEMANAL'!$A:$Y,25,0)</f>
        <v>13</v>
      </c>
    </row>
    <row r="54" spans="1:29" ht="15.75">
      <c r="A54" s="8" t="s">
        <v>5396</v>
      </c>
      <c r="B54" s="10" t="s">
        <v>5355</v>
      </c>
      <c r="C54" s="6" t="s">
        <v>5397</v>
      </c>
      <c r="D54" s="11">
        <v>130</v>
      </c>
      <c r="E54" s="9" t="s">
        <v>3911</v>
      </c>
      <c r="F54" s="9">
        <v>132227859</v>
      </c>
      <c r="G54" s="7" t="s">
        <v>5194</v>
      </c>
      <c r="H54" s="7">
        <f>+VLOOKUP(A54,'[6]DISTRIBUCIÓN SEMANAL'!$A:$Y,4,0)</f>
        <v>130</v>
      </c>
      <c r="I54" s="7" t="str">
        <f>+VLOOKUP(A54,'[6]DISTRIBUCIÓN SEMANAL'!$A:$Y,5,0)</f>
        <v>REAL</v>
      </c>
      <c r="J54" s="7">
        <f>+VLOOKUP(A54,'[6]DISTRIBUCIÓN SEMANAL'!$A:$Y,6,0)</f>
        <v>1</v>
      </c>
      <c r="K54" s="7">
        <f>+VLOOKUP(A54,'[6]DISTRIBUCIÓN SEMANAL'!$A:$Y,7,0)</f>
        <v>9</v>
      </c>
      <c r="L54" s="7">
        <f>+VLOOKUP(A54,'[6]DISTRIBUCIÓN SEMANAL'!$A:$Y,8,0)</f>
        <v>2</v>
      </c>
      <c r="M54" s="7">
        <f>+VLOOKUP(A54,'[6]DISTRIBUCIÓN SEMANAL'!$A:$Y,9,0)</f>
        <v>20</v>
      </c>
      <c r="N54" s="7">
        <f>+VLOOKUP(A54,'[6]DISTRIBUCIÓN SEMANAL'!$A:$Y,10,0)</f>
        <v>24</v>
      </c>
      <c r="O54" s="7">
        <f>+VLOOKUP(A54,'[6]DISTRIBUCIÓN SEMANAL'!$A:$Y,11,0)</f>
        <v>3</v>
      </c>
      <c r="P54" s="7">
        <f>+VLOOKUP(A54,'[6]DISTRIBUCIÓN SEMANAL'!$A:$Y,12,0)</f>
        <v>8</v>
      </c>
      <c r="Q54" s="7">
        <f>+VLOOKUP(A54,'[6]DISTRIBUCIÓN SEMANAL'!$A:$Y,13,0)</f>
        <v>2</v>
      </c>
      <c r="R54" s="7">
        <f>+VLOOKUP(A54,'[6]DISTRIBUCIÓN SEMANAL'!$A:$Y,14,0)</f>
        <v>6</v>
      </c>
      <c r="S54" s="7">
        <f>+VLOOKUP(A54,'[6]DISTRIBUCIÓN SEMANAL'!$A:$Y,15,0)</f>
        <v>130</v>
      </c>
      <c r="T54" s="7">
        <f>+VLOOKUP(A54,'[6]DISTRIBUCIÓN SEMANAL'!$A:$Y,16,0)</f>
        <v>130</v>
      </c>
      <c r="U54" s="7">
        <f>+VLOOKUP(A54,'[6]DISTRIBUCIÓN SEMANAL'!$A:$Y,17,0)</f>
        <v>130</v>
      </c>
      <c r="V54" s="7">
        <f>+VLOOKUP(A54,'[6]DISTRIBUCIÓN SEMANAL'!$A:$Y,18,0)</f>
        <v>17</v>
      </c>
      <c r="W54" s="7">
        <f>+VLOOKUP(A54,'[6]DISTRIBUCIÓN SEMANAL'!$A:$Y,19,0)</f>
        <v>130</v>
      </c>
      <c r="X54" s="7">
        <f>+VLOOKUP(A54,'[6]DISTRIBUCIÓN SEMANAL'!$A:$Y,20,0)</f>
        <v>5</v>
      </c>
      <c r="Y54" s="7">
        <f>+VLOOKUP(A54,'[6]DISTRIBUCIÓN SEMANAL'!$A:$Y,21,0)</f>
        <v>130</v>
      </c>
      <c r="Z54" s="7">
        <f>+VLOOKUP(A54,'[6]DISTRIBUCIÓN SEMANAL'!$A:$Y,22,0)</f>
        <v>130</v>
      </c>
      <c r="AA54" s="7">
        <f>+VLOOKUP(A54,'[6]DISTRIBUCIÓN SEMANAL'!$A:$Y,23,0)</f>
        <v>8</v>
      </c>
      <c r="AB54" s="7">
        <f>+VLOOKUP(A54,'[6]DISTRIBUCIÓN SEMANAL'!$A:$Y,24,0)</f>
        <v>6</v>
      </c>
      <c r="AC54" s="7">
        <f>+VLOOKUP(A54,'[6]DISTRIBUCIÓN SEMANAL'!$A:$Y,25,0)</f>
        <v>19</v>
      </c>
    </row>
    <row r="55" spans="1:29" ht="15.75">
      <c r="A55" s="8" t="s">
        <v>5398</v>
      </c>
      <c r="B55" s="10" t="s">
        <v>5355</v>
      </c>
      <c r="C55" s="6" t="s">
        <v>5399</v>
      </c>
      <c r="D55" s="11">
        <v>126</v>
      </c>
      <c r="E55" s="9" t="s">
        <v>3911</v>
      </c>
      <c r="F55" s="9">
        <v>132227859</v>
      </c>
      <c r="G55" s="7" t="s">
        <v>5194</v>
      </c>
      <c r="H55" s="7">
        <f>+VLOOKUP(A55,'[6]DISTRIBUCIÓN SEMANAL'!$A:$Y,4,0)</f>
        <v>126</v>
      </c>
      <c r="I55" s="7" t="str">
        <f>+VLOOKUP(A55,'[6]DISTRIBUCIÓN SEMANAL'!$A:$Y,5,0)</f>
        <v>REAL</v>
      </c>
      <c r="J55" s="7">
        <f>+VLOOKUP(A55,'[6]DISTRIBUCIÓN SEMANAL'!$A:$Y,6,0)</f>
        <v>1</v>
      </c>
      <c r="K55" s="7">
        <f>+VLOOKUP(A55,'[6]DISTRIBUCIÓN SEMANAL'!$A:$Y,7,0)</f>
        <v>9</v>
      </c>
      <c r="L55" s="7">
        <f>+VLOOKUP(A55,'[6]DISTRIBUCIÓN SEMANAL'!$A:$Y,8,0)</f>
        <v>2</v>
      </c>
      <c r="M55" s="7">
        <f>+VLOOKUP(A55,'[6]DISTRIBUCIÓN SEMANAL'!$A:$Y,9,0)</f>
        <v>20</v>
      </c>
      <c r="N55" s="7">
        <f>+VLOOKUP(A55,'[6]DISTRIBUCIÓN SEMANAL'!$A:$Y,10,0)</f>
        <v>24</v>
      </c>
      <c r="O55" s="7">
        <f>+VLOOKUP(A55,'[6]DISTRIBUCIÓN SEMANAL'!$A:$Y,11,0)</f>
        <v>3</v>
      </c>
      <c r="P55" s="7">
        <f>+VLOOKUP(A55,'[6]DISTRIBUCIÓN SEMANAL'!$A:$Y,12,0)</f>
        <v>7</v>
      </c>
      <c r="Q55" s="7">
        <f>+VLOOKUP(A55,'[6]DISTRIBUCIÓN SEMANAL'!$A:$Y,13,0)</f>
        <v>2</v>
      </c>
      <c r="R55" s="7">
        <f>+VLOOKUP(A55,'[6]DISTRIBUCIÓN SEMANAL'!$A:$Y,14,0)</f>
        <v>6</v>
      </c>
      <c r="S55" s="7">
        <f>+VLOOKUP(A55,'[6]DISTRIBUCIÓN SEMANAL'!$A:$Y,15,0)</f>
        <v>126</v>
      </c>
      <c r="T55" s="7">
        <f>+VLOOKUP(A55,'[6]DISTRIBUCIÓN SEMANAL'!$A:$Y,16,0)</f>
        <v>126</v>
      </c>
      <c r="U55" s="7">
        <f>+VLOOKUP(A55,'[6]DISTRIBUCIÓN SEMANAL'!$A:$Y,17,0)</f>
        <v>126</v>
      </c>
      <c r="V55" s="7">
        <f>+VLOOKUP(A55,'[6]DISTRIBUCIÓN SEMANAL'!$A:$Y,18,0)</f>
        <v>16</v>
      </c>
      <c r="W55" s="7">
        <f>+VLOOKUP(A55,'[6]DISTRIBUCIÓN SEMANAL'!$A:$Y,19,0)</f>
        <v>126</v>
      </c>
      <c r="X55" s="7">
        <f>+VLOOKUP(A55,'[6]DISTRIBUCIÓN SEMANAL'!$A:$Y,20,0)</f>
        <v>5</v>
      </c>
      <c r="Y55" s="7">
        <f>+VLOOKUP(A55,'[6]DISTRIBUCIÓN SEMANAL'!$A:$Y,21,0)</f>
        <v>126</v>
      </c>
      <c r="Z55" s="7">
        <f>+VLOOKUP(A55,'[6]DISTRIBUCIÓN SEMANAL'!$A:$Y,22,0)</f>
        <v>126</v>
      </c>
      <c r="AA55" s="7">
        <f>+VLOOKUP(A55,'[6]DISTRIBUCIÓN SEMANAL'!$A:$Y,23,0)</f>
        <v>7</v>
      </c>
      <c r="AB55" s="7">
        <f>+VLOOKUP(A55,'[6]DISTRIBUCIÓN SEMANAL'!$A:$Y,24,0)</f>
        <v>5</v>
      </c>
      <c r="AC55" s="7">
        <f>+VLOOKUP(A55,'[6]DISTRIBUCIÓN SEMANAL'!$A:$Y,25,0)</f>
        <v>19</v>
      </c>
    </row>
    <row r="56" spans="1:29" ht="15.75">
      <c r="A56" s="18" t="s">
        <v>5412</v>
      </c>
      <c r="B56" s="10" t="s">
        <v>5413</v>
      </c>
      <c r="C56" s="6" t="s">
        <v>5414</v>
      </c>
      <c r="D56" s="22">
        <v>136</v>
      </c>
      <c r="E56" s="9" t="s">
        <v>2899</v>
      </c>
      <c r="F56" s="9">
        <v>132262311</v>
      </c>
      <c r="G56" s="7" t="s">
        <v>5194</v>
      </c>
      <c r="H56" s="7">
        <f>+VLOOKUP(A56,'[6]DISTRIBUCIÓN SEMANAL'!$A:$Y,4,0)</f>
        <v>136</v>
      </c>
      <c r="I56" s="7" t="str">
        <f>+VLOOKUP(A56,'[6]DISTRIBUCIÓN SEMANAL'!$A:$Y,5,0)</f>
        <v>REAL</v>
      </c>
      <c r="J56" s="7">
        <f>+VLOOKUP(A56,'[6]DISTRIBUCIÓN SEMANAL'!$A:$Y,6,0)</f>
        <v>1</v>
      </c>
      <c r="K56" s="7">
        <f>+VLOOKUP(A56,'[6]DISTRIBUCIÓN SEMANAL'!$A:$Y,7,0)</f>
        <v>9</v>
      </c>
      <c r="L56" s="7">
        <f>+VLOOKUP(A56,'[6]DISTRIBUCIÓN SEMANAL'!$A:$Y,8,0)</f>
        <v>2</v>
      </c>
      <c r="M56" s="7">
        <f>+VLOOKUP(A56,'[6]DISTRIBUCIÓN SEMANAL'!$A:$Y,9,0)</f>
        <v>21</v>
      </c>
      <c r="N56" s="7">
        <f>+VLOOKUP(A56,'[6]DISTRIBUCIÓN SEMANAL'!$A:$Y,10,0)</f>
        <v>25</v>
      </c>
      <c r="O56" s="7">
        <f>+VLOOKUP(A56,'[6]DISTRIBUCIÓN SEMANAL'!$A:$Y,11,0)</f>
        <v>3</v>
      </c>
      <c r="P56" s="7">
        <f>+VLOOKUP(A56,'[6]DISTRIBUCIÓN SEMANAL'!$A:$Y,12,0)</f>
        <v>8</v>
      </c>
      <c r="Q56" s="7">
        <f>+VLOOKUP(A56,'[6]DISTRIBUCIÓN SEMANAL'!$A:$Y,13,0)</f>
        <v>2</v>
      </c>
      <c r="R56" s="7">
        <f>+VLOOKUP(A56,'[6]DISTRIBUCIÓN SEMANAL'!$A:$Y,14,0)</f>
        <v>6</v>
      </c>
      <c r="S56" s="7">
        <f>+VLOOKUP(A56,'[6]DISTRIBUCIÓN SEMANAL'!$A:$Y,15,0)</f>
        <v>136</v>
      </c>
      <c r="T56" s="7">
        <f>+VLOOKUP(A56,'[6]DISTRIBUCIÓN SEMANAL'!$A:$Y,16,0)</f>
        <v>136</v>
      </c>
      <c r="U56" s="7">
        <f>+VLOOKUP(A56,'[6]DISTRIBUCIÓN SEMANAL'!$A:$Y,17,0)</f>
        <v>136</v>
      </c>
      <c r="V56" s="7">
        <f>+VLOOKUP(A56,'[6]DISTRIBUCIÓN SEMANAL'!$A:$Y,18,0)</f>
        <v>18</v>
      </c>
      <c r="W56" s="7">
        <f>+VLOOKUP(A56,'[6]DISTRIBUCIÓN SEMANAL'!$A:$Y,19,0)</f>
        <v>136</v>
      </c>
      <c r="X56" s="7">
        <f>+VLOOKUP(A56,'[6]DISTRIBUCIÓN SEMANAL'!$A:$Y,20,0)</f>
        <v>5</v>
      </c>
      <c r="Y56" s="7">
        <f>+VLOOKUP(A56,'[6]DISTRIBUCIÓN SEMANAL'!$A:$Y,21,0)</f>
        <v>136</v>
      </c>
      <c r="Z56" s="7">
        <f>+VLOOKUP(A56,'[6]DISTRIBUCIÓN SEMANAL'!$A:$Y,22,0)</f>
        <v>136</v>
      </c>
      <c r="AA56" s="7">
        <f>+VLOOKUP(A56,'[6]DISTRIBUCIÓN SEMANAL'!$A:$Y,23,0)</f>
        <v>8</v>
      </c>
      <c r="AB56" s="7">
        <f>+VLOOKUP(A56,'[6]DISTRIBUCIÓN SEMANAL'!$A:$Y,24,0)</f>
        <v>6</v>
      </c>
      <c r="AC56" s="7">
        <f>+VLOOKUP(A56,'[6]DISTRIBUCIÓN SEMANAL'!$A:$Y,25,0)</f>
        <v>20</v>
      </c>
    </row>
    <row r="57" spans="1:29" ht="15.75">
      <c r="A57" s="18" t="s">
        <v>5415</v>
      </c>
      <c r="B57" s="10" t="s">
        <v>5413</v>
      </c>
      <c r="C57" s="6" t="s">
        <v>5416</v>
      </c>
      <c r="D57" s="22">
        <v>100</v>
      </c>
      <c r="E57" s="9" t="s">
        <v>2899</v>
      </c>
      <c r="F57" s="9">
        <v>132262311</v>
      </c>
      <c r="G57" s="7" t="s">
        <v>5194</v>
      </c>
      <c r="H57" s="7">
        <f>+VLOOKUP(A57,'[6]DISTRIBUCIÓN SEMANAL'!$A:$Y,4,0)</f>
        <v>100</v>
      </c>
      <c r="I57" s="7" t="str">
        <f>+VLOOKUP(A57,'[6]DISTRIBUCIÓN SEMANAL'!$A:$Y,5,0)</f>
        <v>REAL</v>
      </c>
      <c r="J57" s="7">
        <f>+VLOOKUP(A57,'[6]DISTRIBUCIÓN SEMANAL'!$A:$Y,6,0)</f>
        <v>1</v>
      </c>
      <c r="K57" s="7">
        <f>+VLOOKUP(A57,'[6]DISTRIBUCIÓN SEMANAL'!$A:$Y,7,0)</f>
        <v>7</v>
      </c>
      <c r="L57" s="7">
        <f>+VLOOKUP(A57,'[6]DISTRIBUCIÓN SEMANAL'!$A:$Y,8,0)</f>
        <v>2</v>
      </c>
      <c r="M57" s="7">
        <f>+VLOOKUP(A57,'[6]DISTRIBUCIÓN SEMANAL'!$A:$Y,9,0)</f>
        <v>16</v>
      </c>
      <c r="N57" s="7">
        <f>+VLOOKUP(A57,'[6]DISTRIBUCIÓN SEMANAL'!$A:$Y,10,0)</f>
        <v>19</v>
      </c>
      <c r="O57" s="7">
        <f>+VLOOKUP(A57,'[6]DISTRIBUCIÓN SEMANAL'!$A:$Y,11,0)</f>
        <v>3</v>
      </c>
      <c r="P57" s="7">
        <f>+VLOOKUP(A57,'[6]DISTRIBUCIÓN SEMANAL'!$A:$Y,12,0)</f>
        <v>6</v>
      </c>
      <c r="Q57" s="7">
        <f>+VLOOKUP(A57,'[6]DISTRIBUCIÓN SEMANAL'!$A:$Y,13,0)</f>
        <v>2</v>
      </c>
      <c r="R57" s="7">
        <f>+VLOOKUP(A57,'[6]DISTRIBUCIÓN SEMANAL'!$A:$Y,14,0)</f>
        <v>5</v>
      </c>
      <c r="S57" s="7">
        <f>+VLOOKUP(A57,'[6]DISTRIBUCIÓN SEMANAL'!$A:$Y,15,0)</f>
        <v>100</v>
      </c>
      <c r="T57" s="7">
        <f>+VLOOKUP(A57,'[6]DISTRIBUCIÓN SEMANAL'!$A:$Y,16,0)</f>
        <v>100</v>
      </c>
      <c r="U57" s="7">
        <f>+VLOOKUP(A57,'[6]DISTRIBUCIÓN SEMANAL'!$A:$Y,17,0)</f>
        <v>100</v>
      </c>
      <c r="V57" s="7">
        <f>+VLOOKUP(A57,'[6]DISTRIBUCIÓN SEMANAL'!$A:$Y,18,0)</f>
        <v>13</v>
      </c>
      <c r="W57" s="7">
        <f>+VLOOKUP(A57,'[6]DISTRIBUCIÓN SEMANAL'!$A:$Y,19,0)</f>
        <v>100</v>
      </c>
      <c r="X57" s="7">
        <f>+VLOOKUP(A57,'[6]DISTRIBUCIÓN SEMANAL'!$A:$Y,20,0)</f>
        <v>4</v>
      </c>
      <c r="Y57" s="7">
        <f>+VLOOKUP(A57,'[6]DISTRIBUCIÓN SEMANAL'!$A:$Y,21,0)</f>
        <v>100</v>
      </c>
      <c r="Z57" s="7">
        <f>+VLOOKUP(A57,'[6]DISTRIBUCIÓN SEMANAL'!$A:$Y,22,0)</f>
        <v>100</v>
      </c>
      <c r="AA57" s="7">
        <f>+VLOOKUP(A57,'[6]DISTRIBUCIÓN SEMANAL'!$A:$Y,23,0)</f>
        <v>6</v>
      </c>
      <c r="AB57" s="7">
        <f>+VLOOKUP(A57,'[6]DISTRIBUCIÓN SEMANAL'!$A:$Y,24,0)</f>
        <v>4</v>
      </c>
      <c r="AC57" s="7">
        <f>+VLOOKUP(A57,'[6]DISTRIBUCIÓN SEMANAL'!$A:$Y,25,0)</f>
        <v>15</v>
      </c>
    </row>
    <row r="58" spans="1:29" ht="15.75">
      <c r="A58" s="8" t="s">
        <v>5450</v>
      </c>
      <c r="B58" s="10" t="s">
        <v>5392</v>
      </c>
      <c r="C58" s="6" t="s">
        <v>5451</v>
      </c>
      <c r="D58" s="9">
        <v>354</v>
      </c>
      <c r="E58" s="9" t="s">
        <v>2909</v>
      </c>
      <c r="F58" s="9">
        <v>131480901</v>
      </c>
      <c r="G58" s="7" t="s">
        <v>5194</v>
      </c>
      <c r="H58" s="7">
        <f>+VLOOKUP(A58,'[6]DISTRIBUCIÓN SEMANAL'!$A:$Y,4,0)</f>
        <v>354</v>
      </c>
      <c r="I58" s="7" t="str">
        <f>+VLOOKUP(A58,'[6]DISTRIBUCIÓN SEMANAL'!$A:$Y,5,0)</f>
        <v>REAL</v>
      </c>
      <c r="J58" s="7">
        <f>+VLOOKUP(A58,'[6]DISTRIBUCIÓN SEMANAL'!$A:$Y,6,0)</f>
        <v>1</v>
      </c>
      <c r="K58" s="7">
        <f>+VLOOKUP(A58,'[6]DISTRIBUCIÓN SEMANAL'!$A:$Y,7,0)</f>
        <v>24</v>
      </c>
      <c r="L58" s="7">
        <f>+VLOOKUP(A58,'[6]DISTRIBUCIÓN SEMANAL'!$A:$Y,8,0)</f>
        <v>4</v>
      </c>
      <c r="M58" s="7">
        <f>+VLOOKUP(A58,'[6]DISTRIBUCIÓN SEMANAL'!$A:$Y,9,0)</f>
        <v>54</v>
      </c>
      <c r="N58" s="7">
        <f>+VLOOKUP(A58,'[6]DISTRIBUCIÓN SEMANAL'!$A:$Y,10,0)</f>
        <v>65</v>
      </c>
      <c r="O58" s="7">
        <f>+VLOOKUP(A58,'[6]DISTRIBUCIÓN SEMANAL'!$A:$Y,11,0)</f>
        <v>8</v>
      </c>
      <c r="P58" s="7">
        <f>+VLOOKUP(A58,'[6]DISTRIBUCIÓN SEMANAL'!$A:$Y,12,0)</f>
        <v>20</v>
      </c>
      <c r="Q58" s="7">
        <f>+VLOOKUP(A58,'[6]DISTRIBUCIÓN SEMANAL'!$A:$Y,13,0)</f>
        <v>4</v>
      </c>
      <c r="R58" s="7">
        <f>+VLOOKUP(A58,'[6]DISTRIBUCIÓN SEMANAL'!$A:$Y,14,0)</f>
        <v>16</v>
      </c>
      <c r="S58" s="7">
        <f>+VLOOKUP(A58,'[6]DISTRIBUCIÓN SEMANAL'!$A:$Y,15,0)</f>
        <v>354</v>
      </c>
      <c r="T58" s="7">
        <f>+VLOOKUP(A58,'[6]DISTRIBUCIÓN SEMANAL'!$A:$Y,16,0)</f>
        <v>354</v>
      </c>
      <c r="U58" s="7">
        <f>+VLOOKUP(A58,'[6]DISTRIBUCIÓN SEMANAL'!$A:$Y,17,0)</f>
        <v>354</v>
      </c>
      <c r="V58" s="7">
        <f>+VLOOKUP(A58,'[6]DISTRIBUCIÓN SEMANAL'!$A:$Y,18,0)</f>
        <v>45</v>
      </c>
      <c r="W58" s="7">
        <f>+VLOOKUP(A58,'[6]DISTRIBUCIÓN SEMANAL'!$A:$Y,19,0)</f>
        <v>354</v>
      </c>
      <c r="X58" s="7">
        <f>+VLOOKUP(A58,'[6]DISTRIBUCIÓN SEMANAL'!$A:$Y,20,0)</f>
        <v>12</v>
      </c>
      <c r="Y58" s="7">
        <f>+VLOOKUP(A58,'[6]DISTRIBUCIÓN SEMANAL'!$A:$Y,21,0)</f>
        <v>354</v>
      </c>
      <c r="Z58" s="7">
        <f>+VLOOKUP(A58,'[6]DISTRIBUCIÓN SEMANAL'!$A:$Y,22,0)</f>
        <v>354</v>
      </c>
      <c r="AA58" s="7">
        <f>+VLOOKUP(A58,'[6]DISTRIBUCIÓN SEMANAL'!$A:$Y,23,0)</f>
        <v>20</v>
      </c>
      <c r="AB58" s="7">
        <f>+VLOOKUP(A58,'[6]DISTRIBUCIÓN SEMANAL'!$A:$Y,24,0)</f>
        <v>14</v>
      </c>
      <c r="AC58" s="7">
        <f>+VLOOKUP(A58,'[6]DISTRIBUCIÓN SEMANAL'!$A:$Y,25,0)</f>
        <v>51</v>
      </c>
    </row>
    <row r="59" spans="1:29" ht="15.75">
      <c r="A59" s="18" t="s">
        <v>5457</v>
      </c>
      <c r="B59" s="10" t="s">
        <v>5458</v>
      </c>
      <c r="C59" s="6" t="s">
        <v>5459</v>
      </c>
      <c r="D59" s="19">
        <v>32</v>
      </c>
      <c r="E59" s="9" t="s">
        <v>2918</v>
      </c>
      <c r="F59" s="9">
        <v>131184588</v>
      </c>
      <c r="G59" s="7" t="s">
        <v>5194</v>
      </c>
      <c r="H59" s="7">
        <f>+VLOOKUP(A59,'[6]DISTRIBUCIÓN SEMANAL'!$A:$Y,4,0)</f>
        <v>32</v>
      </c>
      <c r="I59" s="7" t="str">
        <f>+VLOOKUP(A59,'[6]DISTRIBUCIÓN SEMANAL'!$A:$Y,5,0)</f>
        <v>REAL</v>
      </c>
      <c r="J59" s="7">
        <f>+VLOOKUP(A59,'[6]DISTRIBUCIÓN SEMANAL'!$A:$Y,6,0)</f>
        <v>1</v>
      </c>
      <c r="K59" s="7">
        <f>+VLOOKUP(A59,'[6]DISTRIBUCIÓN SEMANAL'!$A:$Y,7,0)</f>
        <v>3</v>
      </c>
      <c r="L59" s="7">
        <f>+VLOOKUP(A59,'[6]DISTRIBUCIÓN SEMANAL'!$A:$Y,8,0)</f>
        <v>1</v>
      </c>
      <c r="M59" s="7">
        <f>+VLOOKUP(A59,'[6]DISTRIBUCIÓN SEMANAL'!$A:$Y,9,0)</f>
        <v>5</v>
      </c>
      <c r="N59" s="7">
        <f>+VLOOKUP(A59,'[6]DISTRIBUCIÓN SEMANAL'!$A:$Y,10,0)</f>
        <v>6</v>
      </c>
      <c r="O59" s="7">
        <f>+VLOOKUP(A59,'[6]DISTRIBUCIÓN SEMANAL'!$A:$Y,11,0)</f>
        <v>1</v>
      </c>
      <c r="P59" s="7">
        <f>+VLOOKUP(A59,'[6]DISTRIBUCIÓN SEMANAL'!$A:$Y,12,0)</f>
        <v>2</v>
      </c>
      <c r="Q59" s="7">
        <f>+VLOOKUP(A59,'[6]DISTRIBUCIÓN SEMANAL'!$A:$Y,13,0)</f>
        <v>1</v>
      </c>
      <c r="R59" s="7">
        <f>+VLOOKUP(A59,'[6]DISTRIBUCIÓN SEMANAL'!$A:$Y,14,0)</f>
        <v>2</v>
      </c>
      <c r="S59" s="7">
        <f>+VLOOKUP(A59,'[6]DISTRIBUCIÓN SEMANAL'!$A:$Y,15,0)</f>
        <v>32</v>
      </c>
      <c r="T59" s="7">
        <f>+VLOOKUP(A59,'[6]DISTRIBUCIÓN SEMANAL'!$A:$Y,16,0)</f>
        <v>32</v>
      </c>
      <c r="U59" s="7">
        <f>+VLOOKUP(A59,'[6]DISTRIBUCIÓN SEMANAL'!$A:$Y,17,0)</f>
        <v>32</v>
      </c>
      <c r="V59" s="7">
        <f>+VLOOKUP(A59,'[6]DISTRIBUCIÓN SEMANAL'!$A:$Y,18,0)</f>
        <v>5</v>
      </c>
      <c r="W59" s="7">
        <f>+VLOOKUP(A59,'[6]DISTRIBUCIÓN SEMANAL'!$A:$Y,19,0)</f>
        <v>32</v>
      </c>
      <c r="X59" s="7">
        <f>+VLOOKUP(A59,'[6]DISTRIBUCIÓN SEMANAL'!$A:$Y,20,0)</f>
        <v>2</v>
      </c>
      <c r="Y59" s="7">
        <f>+VLOOKUP(A59,'[6]DISTRIBUCIÓN SEMANAL'!$A:$Y,21,0)</f>
        <v>32</v>
      </c>
      <c r="Z59" s="7">
        <f>+VLOOKUP(A59,'[6]DISTRIBUCIÓN SEMANAL'!$A:$Y,22,0)</f>
        <v>32</v>
      </c>
      <c r="AA59" s="7">
        <f>+VLOOKUP(A59,'[6]DISTRIBUCIÓN SEMANAL'!$A:$Y,23,0)</f>
        <v>2</v>
      </c>
      <c r="AB59" s="7">
        <f>+VLOOKUP(A59,'[6]DISTRIBUCIÓN SEMANAL'!$A:$Y,24,0)</f>
        <v>2</v>
      </c>
      <c r="AC59" s="7">
        <f>+VLOOKUP(A59,'[6]DISTRIBUCIÓN SEMANAL'!$A:$Y,25,0)</f>
        <v>5</v>
      </c>
    </row>
    <row r="60" spans="1:29" ht="15.75">
      <c r="A60" s="18" t="s">
        <v>5460</v>
      </c>
      <c r="B60" s="10" t="s">
        <v>5458</v>
      </c>
      <c r="C60" s="6" t="s">
        <v>5461</v>
      </c>
      <c r="D60" s="19">
        <v>52</v>
      </c>
      <c r="E60" s="9" t="s">
        <v>2918</v>
      </c>
      <c r="F60" s="9">
        <v>131184588</v>
      </c>
      <c r="G60" s="7" t="s">
        <v>5194</v>
      </c>
      <c r="H60" s="7">
        <f>+VLOOKUP(A60,'[6]DISTRIBUCIÓN SEMANAL'!$A:$Y,4,0)</f>
        <v>52</v>
      </c>
      <c r="I60" s="7" t="str">
        <f>+VLOOKUP(A60,'[6]DISTRIBUCIÓN SEMANAL'!$A:$Y,5,0)</f>
        <v>REAL</v>
      </c>
      <c r="J60" s="7">
        <f>+VLOOKUP(A60,'[6]DISTRIBUCIÓN SEMANAL'!$A:$Y,6,0)</f>
        <v>1</v>
      </c>
      <c r="K60" s="7">
        <f>+VLOOKUP(A60,'[6]DISTRIBUCIÓN SEMANAL'!$A:$Y,7,0)</f>
        <v>4</v>
      </c>
      <c r="L60" s="7">
        <f>+VLOOKUP(A60,'[6]DISTRIBUCIÓN SEMANAL'!$A:$Y,8,0)</f>
        <v>1</v>
      </c>
      <c r="M60" s="7">
        <f>+VLOOKUP(A60,'[6]DISTRIBUCIÓN SEMANAL'!$A:$Y,9,0)</f>
        <v>8</v>
      </c>
      <c r="N60" s="7">
        <f>+VLOOKUP(A60,'[6]DISTRIBUCIÓN SEMANAL'!$A:$Y,10,0)</f>
        <v>10</v>
      </c>
      <c r="O60" s="7">
        <f>+VLOOKUP(A60,'[6]DISTRIBUCIÓN SEMANAL'!$A:$Y,11,0)</f>
        <v>2</v>
      </c>
      <c r="P60" s="7">
        <f>+VLOOKUP(A60,'[6]DISTRIBUCIÓN SEMANAL'!$A:$Y,12,0)</f>
        <v>3</v>
      </c>
      <c r="Q60" s="7">
        <f>+VLOOKUP(A60,'[6]DISTRIBUCIÓN SEMANAL'!$A:$Y,13,0)</f>
        <v>1</v>
      </c>
      <c r="R60" s="7">
        <f>+VLOOKUP(A60,'[6]DISTRIBUCIÓN SEMANAL'!$A:$Y,14,0)</f>
        <v>3</v>
      </c>
      <c r="S60" s="7">
        <f>+VLOOKUP(A60,'[6]DISTRIBUCIÓN SEMANAL'!$A:$Y,15,0)</f>
        <v>52</v>
      </c>
      <c r="T60" s="7">
        <f>+VLOOKUP(A60,'[6]DISTRIBUCIÓN SEMANAL'!$A:$Y,16,0)</f>
        <v>52</v>
      </c>
      <c r="U60" s="7">
        <f>+VLOOKUP(A60,'[6]DISTRIBUCIÓN SEMANAL'!$A:$Y,17,0)</f>
        <v>52</v>
      </c>
      <c r="V60" s="7">
        <f>+VLOOKUP(A60,'[6]DISTRIBUCIÓN SEMANAL'!$A:$Y,18,0)</f>
        <v>7</v>
      </c>
      <c r="W60" s="7">
        <f>+VLOOKUP(A60,'[6]DISTRIBUCIÓN SEMANAL'!$A:$Y,19,0)</f>
        <v>52</v>
      </c>
      <c r="X60" s="7">
        <f>+VLOOKUP(A60,'[6]DISTRIBUCIÓN SEMANAL'!$A:$Y,20,0)</f>
        <v>2</v>
      </c>
      <c r="Y60" s="7">
        <f>+VLOOKUP(A60,'[6]DISTRIBUCIÓN SEMANAL'!$A:$Y,21,0)</f>
        <v>52</v>
      </c>
      <c r="Z60" s="7">
        <f>+VLOOKUP(A60,'[6]DISTRIBUCIÓN SEMANAL'!$A:$Y,22,0)</f>
        <v>52</v>
      </c>
      <c r="AA60" s="7">
        <f>+VLOOKUP(A60,'[6]DISTRIBUCIÓN SEMANAL'!$A:$Y,23,0)</f>
        <v>3</v>
      </c>
      <c r="AB60" s="7">
        <f>+VLOOKUP(A60,'[6]DISTRIBUCIÓN SEMANAL'!$A:$Y,24,0)</f>
        <v>3</v>
      </c>
      <c r="AC60" s="7">
        <f>+VLOOKUP(A60,'[6]DISTRIBUCIÓN SEMANAL'!$A:$Y,25,0)</f>
        <v>8</v>
      </c>
    </row>
    <row r="61" spans="1:29" ht="15.75">
      <c r="A61" s="18" t="s">
        <v>5462</v>
      </c>
      <c r="B61" s="10" t="s">
        <v>5458</v>
      </c>
      <c r="C61" s="6" t="s">
        <v>5463</v>
      </c>
      <c r="D61" s="19">
        <v>54</v>
      </c>
      <c r="E61" s="9" t="s">
        <v>2918</v>
      </c>
      <c r="F61" s="9">
        <v>131184588</v>
      </c>
      <c r="G61" s="7" t="s">
        <v>5194</v>
      </c>
      <c r="H61" s="7">
        <f>+VLOOKUP(A61,'[6]DISTRIBUCIÓN SEMANAL'!$A:$Y,4,0)</f>
        <v>54</v>
      </c>
      <c r="I61" s="7" t="str">
        <f>+VLOOKUP(A61,'[6]DISTRIBUCIÓN SEMANAL'!$A:$Y,5,0)</f>
        <v>REAL</v>
      </c>
      <c r="J61" s="7">
        <f>+VLOOKUP(A61,'[6]DISTRIBUCIÓN SEMANAL'!$A:$Y,6,0)</f>
        <v>1</v>
      </c>
      <c r="K61" s="7">
        <f>+VLOOKUP(A61,'[6]DISTRIBUCIÓN SEMANAL'!$A:$Y,7,0)</f>
        <v>4</v>
      </c>
      <c r="L61" s="7">
        <f>+VLOOKUP(A61,'[6]DISTRIBUCIÓN SEMANAL'!$A:$Y,8,0)</f>
        <v>1</v>
      </c>
      <c r="M61" s="7">
        <f>+VLOOKUP(A61,'[6]DISTRIBUCIÓN SEMANAL'!$A:$Y,9,0)</f>
        <v>9</v>
      </c>
      <c r="N61" s="7">
        <f>+VLOOKUP(A61,'[6]DISTRIBUCIÓN SEMANAL'!$A:$Y,10,0)</f>
        <v>10</v>
      </c>
      <c r="O61" s="7">
        <f>+VLOOKUP(A61,'[6]DISTRIBUCIÓN SEMANAL'!$A:$Y,11,0)</f>
        <v>2</v>
      </c>
      <c r="P61" s="7">
        <f>+VLOOKUP(A61,'[6]DISTRIBUCIÓN SEMANAL'!$A:$Y,12,0)</f>
        <v>3</v>
      </c>
      <c r="Q61" s="7">
        <f>+VLOOKUP(A61,'[6]DISTRIBUCIÓN SEMANAL'!$A:$Y,13,0)</f>
        <v>1</v>
      </c>
      <c r="R61" s="7">
        <f>+VLOOKUP(A61,'[6]DISTRIBUCIÓN SEMANAL'!$A:$Y,14,0)</f>
        <v>3</v>
      </c>
      <c r="S61" s="7">
        <f>+VLOOKUP(A61,'[6]DISTRIBUCIÓN SEMANAL'!$A:$Y,15,0)</f>
        <v>54</v>
      </c>
      <c r="T61" s="7">
        <f>+VLOOKUP(A61,'[6]DISTRIBUCIÓN SEMANAL'!$A:$Y,16,0)</f>
        <v>54</v>
      </c>
      <c r="U61" s="7">
        <f>+VLOOKUP(A61,'[6]DISTRIBUCIÓN SEMANAL'!$A:$Y,17,0)</f>
        <v>54</v>
      </c>
      <c r="V61" s="7">
        <f>+VLOOKUP(A61,'[6]DISTRIBUCIÓN SEMANAL'!$A:$Y,18,0)</f>
        <v>7</v>
      </c>
      <c r="W61" s="7">
        <f>+VLOOKUP(A61,'[6]DISTRIBUCIÓN SEMANAL'!$A:$Y,19,0)</f>
        <v>54</v>
      </c>
      <c r="X61" s="7">
        <f>+VLOOKUP(A61,'[6]DISTRIBUCIÓN SEMANAL'!$A:$Y,20,0)</f>
        <v>2</v>
      </c>
      <c r="Y61" s="7">
        <f>+VLOOKUP(A61,'[6]DISTRIBUCIÓN SEMANAL'!$A:$Y,21,0)</f>
        <v>54</v>
      </c>
      <c r="Z61" s="7">
        <f>+VLOOKUP(A61,'[6]DISTRIBUCIÓN SEMANAL'!$A:$Y,22,0)</f>
        <v>54</v>
      </c>
      <c r="AA61" s="7">
        <f>+VLOOKUP(A61,'[6]DISTRIBUCIÓN SEMANAL'!$A:$Y,23,0)</f>
        <v>3</v>
      </c>
      <c r="AB61" s="7">
        <f>+VLOOKUP(A61,'[6]DISTRIBUCIÓN SEMANAL'!$A:$Y,24,0)</f>
        <v>3</v>
      </c>
      <c r="AC61" s="7">
        <f>+VLOOKUP(A61,'[6]DISTRIBUCIÓN SEMANAL'!$A:$Y,25,0)</f>
        <v>8</v>
      </c>
    </row>
    <row r="62" spans="1:29" ht="15.75">
      <c r="A62" s="18" t="s">
        <v>5464</v>
      </c>
      <c r="B62" s="10" t="s">
        <v>5458</v>
      </c>
      <c r="C62" s="6" t="s">
        <v>5465</v>
      </c>
      <c r="D62" s="19">
        <v>44</v>
      </c>
      <c r="E62" s="9" t="s">
        <v>2918</v>
      </c>
      <c r="F62" s="9">
        <v>131184588</v>
      </c>
      <c r="G62" s="7" t="s">
        <v>5194</v>
      </c>
      <c r="H62" s="7">
        <f>+VLOOKUP(A62,'[6]DISTRIBUCIÓN SEMANAL'!$A:$Y,4,0)</f>
        <v>44</v>
      </c>
      <c r="I62" s="7" t="str">
        <f>+VLOOKUP(A62,'[6]DISTRIBUCIÓN SEMANAL'!$A:$Y,5,0)</f>
        <v>REAL</v>
      </c>
      <c r="J62" s="7">
        <f>+VLOOKUP(A62,'[6]DISTRIBUCIÓN SEMANAL'!$A:$Y,6,0)</f>
        <v>1</v>
      </c>
      <c r="K62" s="7">
        <f>+VLOOKUP(A62,'[6]DISTRIBUCIÓN SEMANAL'!$A:$Y,7,0)</f>
        <v>3</v>
      </c>
      <c r="L62" s="7">
        <f>+VLOOKUP(A62,'[6]DISTRIBUCIÓN SEMANAL'!$A:$Y,8,0)</f>
        <v>1</v>
      </c>
      <c r="M62" s="7">
        <f>+VLOOKUP(A62,'[6]DISTRIBUCIÓN SEMANAL'!$A:$Y,9,0)</f>
        <v>7</v>
      </c>
      <c r="N62" s="7">
        <f>+VLOOKUP(A62,'[6]DISTRIBUCIÓN SEMANAL'!$A:$Y,10,0)</f>
        <v>9</v>
      </c>
      <c r="O62" s="7">
        <f>+VLOOKUP(A62,'[6]DISTRIBUCIÓN SEMANAL'!$A:$Y,11,0)</f>
        <v>1</v>
      </c>
      <c r="P62" s="7">
        <f>+VLOOKUP(A62,'[6]DISTRIBUCIÓN SEMANAL'!$A:$Y,12,0)</f>
        <v>3</v>
      </c>
      <c r="Q62" s="7">
        <f>+VLOOKUP(A62,'[6]DISTRIBUCIÓN SEMANAL'!$A:$Y,13,0)</f>
        <v>1</v>
      </c>
      <c r="R62" s="7">
        <f>+VLOOKUP(A62,'[6]DISTRIBUCIÓN SEMANAL'!$A:$Y,14,0)</f>
        <v>2</v>
      </c>
      <c r="S62" s="7">
        <f>+VLOOKUP(A62,'[6]DISTRIBUCIÓN SEMANAL'!$A:$Y,15,0)</f>
        <v>44</v>
      </c>
      <c r="T62" s="7">
        <f>+VLOOKUP(A62,'[6]DISTRIBUCIÓN SEMANAL'!$A:$Y,16,0)</f>
        <v>44</v>
      </c>
      <c r="U62" s="7">
        <f>+VLOOKUP(A62,'[6]DISTRIBUCIÓN SEMANAL'!$A:$Y,17,0)</f>
        <v>44</v>
      </c>
      <c r="V62" s="7">
        <f>+VLOOKUP(A62,'[6]DISTRIBUCIÓN SEMANAL'!$A:$Y,18,0)</f>
        <v>6</v>
      </c>
      <c r="W62" s="7">
        <f>+VLOOKUP(A62,'[6]DISTRIBUCIÓN SEMANAL'!$A:$Y,19,0)</f>
        <v>44</v>
      </c>
      <c r="X62" s="7">
        <f>+VLOOKUP(A62,'[6]DISTRIBUCIÓN SEMANAL'!$A:$Y,20,0)</f>
        <v>2</v>
      </c>
      <c r="Y62" s="7">
        <f>+VLOOKUP(A62,'[6]DISTRIBUCIÓN SEMANAL'!$A:$Y,21,0)</f>
        <v>44</v>
      </c>
      <c r="Z62" s="7">
        <f>+VLOOKUP(A62,'[6]DISTRIBUCIÓN SEMANAL'!$A:$Y,22,0)</f>
        <v>44</v>
      </c>
      <c r="AA62" s="7">
        <f>+VLOOKUP(A62,'[6]DISTRIBUCIÓN SEMANAL'!$A:$Y,23,0)</f>
        <v>3</v>
      </c>
      <c r="AB62" s="7">
        <f>+VLOOKUP(A62,'[6]DISTRIBUCIÓN SEMANAL'!$A:$Y,24,0)</f>
        <v>2</v>
      </c>
      <c r="AC62" s="7">
        <f>+VLOOKUP(A62,'[6]DISTRIBUCIÓN SEMANAL'!$A:$Y,25,0)</f>
        <v>7</v>
      </c>
    </row>
    <row r="63" spans="1:29" ht="15.75">
      <c r="A63" s="18" t="s">
        <v>5466</v>
      </c>
      <c r="B63" s="10" t="s">
        <v>5458</v>
      </c>
      <c r="C63" s="6" t="s">
        <v>5467</v>
      </c>
      <c r="D63" s="19">
        <v>11</v>
      </c>
      <c r="E63" s="9" t="s">
        <v>2918</v>
      </c>
      <c r="F63" s="9">
        <v>131184588</v>
      </c>
      <c r="G63" s="7" t="s">
        <v>5194</v>
      </c>
      <c r="H63" s="7">
        <f>+VLOOKUP(A63,'[6]DISTRIBUCIÓN SEMANAL'!$A:$Y,4,0)</f>
        <v>11</v>
      </c>
      <c r="I63" s="7" t="str">
        <f>+VLOOKUP(A63,'[6]DISTRIBUCIÓN SEMANAL'!$A:$Y,5,0)</f>
        <v>REAL</v>
      </c>
      <c r="J63" s="7">
        <f>+VLOOKUP(A63,'[6]DISTRIBUCIÓN SEMANAL'!$A:$Y,6,0)</f>
        <v>1</v>
      </c>
      <c r="K63" s="7">
        <f>+VLOOKUP(A63,'[6]DISTRIBUCIÓN SEMANAL'!$A:$Y,7,0)</f>
        <v>1</v>
      </c>
      <c r="L63" s="7">
        <f>+VLOOKUP(A63,'[6]DISTRIBUCIÓN SEMANAL'!$A:$Y,8,0)</f>
        <v>1</v>
      </c>
      <c r="M63" s="7">
        <f>+VLOOKUP(A63,'[6]DISTRIBUCIÓN SEMANAL'!$A:$Y,9,0)</f>
        <v>2</v>
      </c>
      <c r="N63" s="7">
        <f>+VLOOKUP(A63,'[6]DISTRIBUCIÓN SEMANAL'!$A:$Y,10,0)</f>
        <v>3</v>
      </c>
      <c r="O63" s="7">
        <f>+VLOOKUP(A63,'[6]DISTRIBUCIÓN SEMANAL'!$A:$Y,11,0)</f>
        <v>1</v>
      </c>
      <c r="P63" s="7">
        <f>+VLOOKUP(A63,'[6]DISTRIBUCIÓN SEMANAL'!$A:$Y,12,0)</f>
        <v>1</v>
      </c>
      <c r="Q63" s="7">
        <f>+VLOOKUP(A63,'[6]DISTRIBUCIÓN SEMANAL'!$A:$Y,13,0)</f>
        <v>1</v>
      </c>
      <c r="R63" s="7">
        <f>+VLOOKUP(A63,'[6]DISTRIBUCIÓN SEMANAL'!$A:$Y,14,0)</f>
        <v>1</v>
      </c>
      <c r="S63" s="7">
        <f>+VLOOKUP(A63,'[6]DISTRIBUCIÓN SEMANAL'!$A:$Y,15,0)</f>
        <v>11</v>
      </c>
      <c r="T63" s="7">
        <f>+VLOOKUP(A63,'[6]DISTRIBUCIÓN SEMANAL'!$A:$Y,16,0)</f>
        <v>11</v>
      </c>
      <c r="U63" s="7">
        <f>+VLOOKUP(A63,'[6]DISTRIBUCIÓN SEMANAL'!$A:$Y,17,0)</f>
        <v>11</v>
      </c>
      <c r="V63" s="7">
        <f>+VLOOKUP(A63,'[6]DISTRIBUCIÓN SEMANAL'!$A:$Y,18,0)</f>
        <v>2</v>
      </c>
      <c r="W63" s="7">
        <f>+VLOOKUP(A63,'[6]DISTRIBUCIÓN SEMANAL'!$A:$Y,19,0)</f>
        <v>11</v>
      </c>
      <c r="X63" s="7">
        <f>+VLOOKUP(A63,'[6]DISTRIBUCIÓN SEMANAL'!$A:$Y,20,0)</f>
        <v>1</v>
      </c>
      <c r="Y63" s="7">
        <f>+VLOOKUP(A63,'[6]DISTRIBUCIÓN SEMANAL'!$A:$Y,21,0)</f>
        <v>11</v>
      </c>
      <c r="Z63" s="7">
        <f>+VLOOKUP(A63,'[6]DISTRIBUCIÓN SEMANAL'!$A:$Y,22,0)</f>
        <v>11</v>
      </c>
      <c r="AA63" s="7">
        <f>+VLOOKUP(A63,'[6]DISTRIBUCIÓN SEMANAL'!$A:$Y,23,0)</f>
        <v>1</v>
      </c>
      <c r="AB63" s="7">
        <f>+VLOOKUP(A63,'[6]DISTRIBUCIÓN SEMANAL'!$A:$Y,24,0)</f>
        <v>1</v>
      </c>
      <c r="AC63" s="7">
        <f>+VLOOKUP(A63,'[6]DISTRIBUCIÓN SEMANAL'!$A:$Y,25,0)</f>
        <v>2</v>
      </c>
    </row>
    <row r="64" spans="1:29" ht="15.75">
      <c r="A64" s="8" t="s">
        <v>5468</v>
      </c>
      <c r="B64" s="10" t="s">
        <v>5244</v>
      </c>
      <c r="C64" s="6" t="s">
        <v>5469</v>
      </c>
      <c r="D64" s="9">
        <v>80</v>
      </c>
      <c r="E64" s="9" t="s">
        <v>1197</v>
      </c>
      <c r="F64" s="9">
        <v>40220786707</v>
      </c>
      <c r="G64" s="7" t="s">
        <v>5194</v>
      </c>
      <c r="H64" s="7">
        <f>+VLOOKUP(A64,'[6]DISTRIBUCIÓN SEMANAL'!$A:$Y,4,0)</f>
        <v>80</v>
      </c>
      <c r="I64" s="7" t="str">
        <f>+VLOOKUP(A64,'[6]DISTRIBUCIÓN SEMANAL'!$A:$Y,5,0)</f>
        <v>REAL</v>
      </c>
      <c r="J64" s="7">
        <f>+VLOOKUP(A64,'[6]DISTRIBUCIÓN SEMANAL'!$A:$Y,6,0)</f>
        <v>1</v>
      </c>
      <c r="K64" s="7">
        <f>+VLOOKUP(A64,'[6]DISTRIBUCIÓN SEMANAL'!$A:$Y,7,0)</f>
        <v>6</v>
      </c>
      <c r="L64" s="7">
        <f>+VLOOKUP(A64,'[6]DISTRIBUCIÓN SEMANAL'!$A:$Y,8,0)</f>
        <v>1</v>
      </c>
      <c r="M64" s="7">
        <f>+VLOOKUP(A64,'[6]DISTRIBUCIÓN SEMANAL'!$A:$Y,9,0)</f>
        <v>13</v>
      </c>
      <c r="N64" s="7">
        <f>+VLOOKUP(A64,'[6]DISTRIBUCIÓN SEMANAL'!$A:$Y,10,0)</f>
        <v>15</v>
      </c>
      <c r="O64" s="7">
        <f>+VLOOKUP(A64,'[6]DISTRIBUCIÓN SEMANAL'!$A:$Y,11,0)</f>
        <v>2</v>
      </c>
      <c r="P64" s="7">
        <f>+VLOOKUP(A64,'[6]DISTRIBUCIÓN SEMANAL'!$A:$Y,12,0)</f>
        <v>5</v>
      </c>
      <c r="Q64" s="7">
        <f>+VLOOKUP(A64,'[6]DISTRIBUCIÓN SEMANAL'!$A:$Y,13,0)</f>
        <v>1</v>
      </c>
      <c r="R64" s="7">
        <f>+VLOOKUP(A64,'[6]DISTRIBUCIÓN SEMANAL'!$A:$Y,14,0)</f>
        <v>4</v>
      </c>
      <c r="S64" s="7">
        <f>+VLOOKUP(A64,'[6]DISTRIBUCIÓN SEMANAL'!$A:$Y,15,0)</f>
        <v>80</v>
      </c>
      <c r="T64" s="7">
        <f>+VLOOKUP(A64,'[6]DISTRIBUCIÓN SEMANAL'!$A:$Y,16,0)</f>
        <v>80</v>
      </c>
      <c r="U64" s="7">
        <f>+VLOOKUP(A64,'[6]DISTRIBUCIÓN SEMANAL'!$A:$Y,17,0)</f>
        <v>80</v>
      </c>
      <c r="V64" s="7">
        <f>+VLOOKUP(A64,'[6]DISTRIBUCIÓN SEMANAL'!$A:$Y,18,0)</f>
        <v>11</v>
      </c>
      <c r="W64" s="7">
        <f>+VLOOKUP(A64,'[6]DISTRIBUCIÓN SEMANAL'!$A:$Y,19,0)</f>
        <v>80</v>
      </c>
      <c r="X64" s="7">
        <f>+VLOOKUP(A64,'[6]DISTRIBUCIÓN SEMANAL'!$A:$Y,20,0)</f>
        <v>3</v>
      </c>
      <c r="Y64" s="7">
        <f>+VLOOKUP(A64,'[6]DISTRIBUCIÓN SEMANAL'!$A:$Y,21,0)</f>
        <v>80</v>
      </c>
      <c r="Z64" s="7">
        <f>+VLOOKUP(A64,'[6]DISTRIBUCIÓN SEMANAL'!$A:$Y,22,0)</f>
        <v>80</v>
      </c>
      <c r="AA64" s="7">
        <f>+VLOOKUP(A64,'[6]DISTRIBUCIÓN SEMANAL'!$A:$Y,23,0)</f>
        <v>5</v>
      </c>
      <c r="AB64" s="7">
        <f>+VLOOKUP(A64,'[6]DISTRIBUCIÓN SEMANAL'!$A:$Y,24,0)</f>
        <v>4</v>
      </c>
      <c r="AC64" s="7">
        <f>+VLOOKUP(A64,'[6]DISTRIBUCIÓN SEMANAL'!$A:$Y,25,0)</f>
        <v>12</v>
      </c>
    </row>
    <row r="65" spans="1:29" ht="15.75">
      <c r="A65" s="15" t="s">
        <v>5470</v>
      </c>
      <c r="B65" s="10" t="s">
        <v>5471</v>
      </c>
      <c r="C65" s="6" t="s">
        <v>5472</v>
      </c>
      <c r="D65" s="9">
        <v>100</v>
      </c>
      <c r="E65" s="9" t="s">
        <v>1197</v>
      </c>
      <c r="F65" s="9">
        <v>40220786707</v>
      </c>
      <c r="G65" s="7" t="s">
        <v>5194</v>
      </c>
      <c r="H65" s="7">
        <f>+VLOOKUP(A65,'[6]DISTRIBUCIÓN SEMANAL'!$A:$Y,4,0)</f>
        <v>100</v>
      </c>
      <c r="I65" s="7" t="str">
        <f>+VLOOKUP(A65,'[6]DISTRIBUCIÓN SEMANAL'!$A:$Y,5,0)</f>
        <v>REAL</v>
      </c>
      <c r="J65" s="7">
        <f>+VLOOKUP(A65,'[6]DISTRIBUCIÓN SEMANAL'!$A:$Y,6,0)</f>
        <v>1</v>
      </c>
      <c r="K65" s="7">
        <f>+VLOOKUP(A65,'[6]DISTRIBUCIÓN SEMANAL'!$A:$Y,7,0)</f>
        <v>7</v>
      </c>
      <c r="L65" s="7">
        <f>+VLOOKUP(A65,'[6]DISTRIBUCIÓN SEMANAL'!$A:$Y,8,0)</f>
        <v>2</v>
      </c>
      <c r="M65" s="7">
        <f>+VLOOKUP(A65,'[6]DISTRIBUCIÓN SEMANAL'!$A:$Y,9,0)</f>
        <v>16</v>
      </c>
      <c r="N65" s="7">
        <f>+VLOOKUP(A65,'[6]DISTRIBUCIÓN SEMANAL'!$A:$Y,10,0)</f>
        <v>19</v>
      </c>
      <c r="O65" s="7">
        <f>+VLOOKUP(A65,'[6]DISTRIBUCIÓN SEMANAL'!$A:$Y,11,0)</f>
        <v>3</v>
      </c>
      <c r="P65" s="7">
        <f>+VLOOKUP(A65,'[6]DISTRIBUCIÓN SEMANAL'!$A:$Y,12,0)</f>
        <v>6</v>
      </c>
      <c r="Q65" s="7">
        <f>+VLOOKUP(A65,'[6]DISTRIBUCIÓN SEMANAL'!$A:$Y,13,0)</f>
        <v>2</v>
      </c>
      <c r="R65" s="7">
        <f>+VLOOKUP(A65,'[6]DISTRIBUCIÓN SEMANAL'!$A:$Y,14,0)</f>
        <v>5</v>
      </c>
      <c r="S65" s="7">
        <f>+VLOOKUP(A65,'[6]DISTRIBUCIÓN SEMANAL'!$A:$Y,15,0)</f>
        <v>100</v>
      </c>
      <c r="T65" s="7">
        <f>+VLOOKUP(A65,'[6]DISTRIBUCIÓN SEMANAL'!$A:$Y,16,0)</f>
        <v>100</v>
      </c>
      <c r="U65" s="7">
        <f>+VLOOKUP(A65,'[6]DISTRIBUCIÓN SEMANAL'!$A:$Y,17,0)</f>
        <v>100</v>
      </c>
      <c r="V65" s="7">
        <f>+VLOOKUP(A65,'[6]DISTRIBUCIÓN SEMANAL'!$A:$Y,18,0)</f>
        <v>13</v>
      </c>
      <c r="W65" s="7">
        <f>+VLOOKUP(A65,'[6]DISTRIBUCIÓN SEMANAL'!$A:$Y,19,0)</f>
        <v>100</v>
      </c>
      <c r="X65" s="7">
        <f>+VLOOKUP(A65,'[6]DISTRIBUCIÓN SEMANAL'!$A:$Y,20,0)</f>
        <v>4</v>
      </c>
      <c r="Y65" s="7">
        <f>+VLOOKUP(A65,'[6]DISTRIBUCIÓN SEMANAL'!$A:$Y,21,0)</f>
        <v>100</v>
      </c>
      <c r="Z65" s="7">
        <f>+VLOOKUP(A65,'[6]DISTRIBUCIÓN SEMANAL'!$A:$Y,22,0)</f>
        <v>100</v>
      </c>
      <c r="AA65" s="7">
        <f>+VLOOKUP(A65,'[6]DISTRIBUCIÓN SEMANAL'!$A:$Y,23,0)</f>
        <v>6</v>
      </c>
      <c r="AB65" s="7">
        <f>+VLOOKUP(A65,'[6]DISTRIBUCIÓN SEMANAL'!$A:$Y,24,0)</f>
        <v>4</v>
      </c>
      <c r="AC65" s="7">
        <f>+VLOOKUP(A65,'[6]DISTRIBUCIÓN SEMANAL'!$A:$Y,25,0)</f>
        <v>15</v>
      </c>
    </row>
    <row r="66" spans="1:29" ht="15.75">
      <c r="A66" s="8" t="s">
        <v>5473</v>
      </c>
      <c r="B66" s="10" t="s">
        <v>5474</v>
      </c>
      <c r="C66" s="6" t="s">
        <v>5475</v>
      </c>
      <c r="D66" s="9">
        <v>191</v>
      </c>
      <c r="E66" s="9" t="s">
        <v>1216</v>
      </c>
      <c r="F66" s="9">
        <v>5601491052</v>
      </c>
      <c r="G66" s="7" t="s">
        <v>5194</v>
      </c>
      <c r="H66" s="7">
        <f>+VLOOKUP(A66,'[6]DISTRIBUCIÓN SEMANAL'!$A:$Y,4,0)</f>
        <v>191</v>
      </c>
      <c r="I66" s="7" t="str">
        <f>+VLOOKUP(A66,'[6]DISTRIBUCIÓN SEMANAL'!$A:$Y,5,0)</f>
        <v>REAL</v>
      </c>
      <c r="J66" s="7">
        <f>+VLOOKUP(A66,'[6]DISTRIBUCIÓN SEMANAL'!$A:$Y,6,0)</f>
        <v>1</v>
      </c>
      <c r="K66" s="7">
        <f>+VLOOKUP(A66,'[6]DISTRIBUCIÓN SEMANAL'!$A:$Y,7,0)</f>
        <v>13</v>
      </c>
      <c r="L66" s="7">
        <f>+VLOOKUP(A66,'[6]DISTRIBUCIÓN SEMANAL'!$A:$Y,8,0)</f>
        <v>3</v>
      </c>
      <c r="M66" s="7">
        <f>+VLOOKUP(A66,'[6]DISTRIBUCIÓN SEMANAL'!$A:$Y,9,0)</f>
        <v>29</v>
      </c>
      <c r="N66" s="7">
        <f>+VLOOKUP(A66,'[6]DISTRIBUCIÓN SEMANAL'!$A:$Y,10,0)</f>
        <v>36</v>
      </c>
      <c r="O66" s="7">
        <f>+VLOOKUP(A66,'[6]DISTRIBUCIÓN SEMANAL'!$A:$Y,11,0)</f>
        <v>5</v>
      </c>
      <c r="P66" s="7">
        <f>+VLOOKUP(A66,'[6]DISTRIBUCIÓN SEMANAL'!$A:$Y,12,0)</f>
        <v>11</v>
      </c>
      <c r="Q66" s="7">
        <f>+VLOOKUP(A66,'[6]DISTRIBUCIÓN SEMANAL'!$A:$Y,13,0)</f>
        <v>3</v>
      </c>
      <c r="R66" s="7">
        <f>+VLOOKUP(A66,'[6]DISTRIBUCIÓN SEMANAL'!$A:$Y,14,0)</f>
        <v>9</v>
      </c>
      <c r="S66" s="7">
        <f>+VLOOKUP(A66,'[6]DISTRIBUCIÓN SEMANAL'!$A:$Y,15,0)</f>
        <v>191</v>
      </c>
      <c r="T66" s="7">
        <f>+VLOOKUP(A66,'[6]DISTRIBUCIÓN SEMANAL'!$A:$Y,16,0)</f>
        <v>191</v>
      </c>
      <c r="U66" s="7">
        <f>+VLOOKUP(A66,'[6]DISTRIBUCIÓN SEMANAL'!$A:$Y,17,0)</f>
        <v>191</v>
      </c>
      <c r="V66" s="7">
        <f>+VLOOKUP(A66,'[6]DISTRIBUCIÓN SEMANAL'!$A:$Y,18,0)</f>
        <v>25</v>
      </c>
      <c r="W66" s="7">
        <f>+VLOOKUP(A66,'[6]DISTRIBUCIÓN SEMANAL'!$A:$Y,19,0)</f>
        <v>191</v>
      </c>
      <c r="X66" s="7">
        <f>+VLOOKUP(A66,'[6]DISTRIBUCIÓN SEMANAL'!$A:$Y,20,0)</f>
        <v>7</v>
      </c>
      <c r="Y66" s="7">
        <f>+VLOOKUP(A66,'[6]DISTRIBUCIÓN SEMANAL'!$A:$Y,21,0)</f>
        <v>191</v>
      </c>
      <c r="Z66" s="7">
        <f>+VLOOKUP(A66,'[6]DISTRIBUCIÓN SEMANAL'!$A:$Y,22,0)</f>
        <v>191</v>
      </c>
      <c r="AA66" s="7">
        <f>+VLOOKUP(A66,'[6]DISTRIBUCIÓN SEMANAL'!$A:$Y,23,0)</f>
        <v>11</v>
      </c>
      <c r="AB66" s="7">
        <f>+VLOOKUP(A66,'[6]DISTRIBUCIÓN SEMANAL'!$A:$Y,24,0)</f>
        <v>8</v>
      </c>
      <c r="AC66" s="7">
        <f>+VLOOKUP(A66,'[6]DISTRIBUCIÓN SEMANAL'!$A:$Y,25,0)</f>
        <v>28</v>
      </c>
    </row>
    <row r="67" spans="1:29" ht="15.75">
      <c r="A67" s="8" t="s">
        <v>5476</v>
      </c>
      <c r="B67" s="10" t="s">
        <v>5474</v>
      </c>
      <c r="C67" s="6" t="s">
        <v>5477</v>
      </c>
      <c r="D67" s="9">
        <v>41</v>
      </c>
      <c r="E67" s="9" t="s">
        <v>1216</v>
      </c>
      <c r="F67" s="9">
        <v>5601491052</v>
      </c>
      <c r="G67" s="7" t="s">
        <v>5194</v>
      </c>
      <c r="H67" s="7">
        <f>+VLOOKUP(A67,'[6]DISTRIBUCIÓN SEMANAL'!$A:$Y,4,0)</f>
        <v>41</v>
      </c>
      <c r="I67" s="7" t="str">
        <f>+VLOOKUP(A67,'[6]DISTRIBUCIÓN SEMANAL'!$A:$Y,5,0)</f>
        <v>REAL</v>
      </c>
      <c r="J67" s="7">
        <f>+VLOOKUP(A67,'[6]DISTRIBUCIÓN SEMANAL'!$A:$Y,6,0)</f>
        <v>1</v>
      </c>
      <c r="K67" s="7">
        <f>+VLOOKUP(A67,'[6]DISTRIBUCIÓN SEMANAL'!$A:$Y,7,0)</f>
        <v>3</v>
      </c>
      <c r="L67" s="7">
        <f>+VLOOKUP(A67,'[6]DISTRIBUCIÓN SEMANAL'!$A:$Y,8,0)</f>
        <v>1</v>
      </c>
      <c r="M67" s="7">
        <f>+VLOOKUP(A67,'[6]DISTRIBUCIÓN SEMANAL'!$A:$Y,9,0)</f>
        <v>7</v>
      </c>
      <c r="N67" s="7">
        <f>+VLOOKUP(A67,'[6]DISTRIBUCIÓN SEMANAL'!$A:$Y,10,0)</f>
        <v>8</v>
      </c>
      <c r="O67" s="7">
        <f>+VLOOKUP(A67,'[6]DISTRIBUCIÓN SEMANAL'!$A:$Y,11,0)</f>
        <v>1</v>
      </c>
      <c r="P67" s="7">
        <f>+VLOOKUP(A67,'[6]DISTRIBUCIÓN SEMANAL'!$A:$Y,12,0)</f>
        <v>3</v>
      </c>
      <c r="Q67" s="7">
        <f>+VLOOKUP(A67,'[6]DISTRIBUCIÓN SEMANAL'!$A:$Y,13,0)</f>
        <v>1</v>
      </c>
      <c r="R67" s="7">
        <f>+VLOOKUP(A67,'[6]DISTRIBUCIÓN SEMANAL'!$A:$Y,14,0)</f>
        <v>2</v>
      </c>
      <c r="S67" s="7">
        <f>+VLOOKUP(A67,'[6]DISTRIBUCIÓN SEMANAL'!$A:$Y,15,0)</f>
        <v>41</v>
      </c>
      <c r="T67" s="7">
        <f>+VLOOKUP(A67,'[6]DISTRIBUCIÓN SEMANAL'!$A:$Y,16,0)</f>
        <v>41</v>
      </c>
      <c r="U67" s="7">
        <f>+VLOOKUP(A67,'[6]DISTRIBUCIÓN SEMANAL'!$A:$Y,17,0)</f>
        <v>41</v>
      </c>
      <c r="V67" s="7">
        <f>+VLOOKUP(A67,'[6]DISTRIBUCIÓN SEMANAL'!$A:$Y,18,0)</f>
        <v>6</v>
      </c>
      <c r="W67" s="7">
        <f>+VLOOKUP(A67,'[6]DISTRIBUCIÓN SEMANAL'!$A:$Y,19,0)</f>
        <v>41</v>
      </c>
      <c r="X67" s="7">
        <f>+VLOOKUP(A67,'[6]DISTRIBUCIÓN SEMANAL'!$A:$Y,20,0)</f>
        <v>2</v>
      </c>
      <c r="Y67" s="7">
        <f>+VLOOKUP(A67,'[6]DISTRIBUCIÓN SEMANAL'!$A:$Y,21,0)</f>
        <v>41</v>
      </c>
      <c r="Z67" s="7">
        <f>+VLOOKUP(A67,'[6]DISTRIBUCIÓN SEMANAL'!$A:$Y,22,0)</f>
        <v>41</v>
      </c>
      <c r="AA67" s="7">
        <f>+VLOOKUP(A67,'[6]DISTRIBUCIÓN SEMANAL'!$A:$Y,23,0)</f>
        <v>3</v>
      </c>
      <c r="AB67" s="7">
        <f>+VLOOKUP(A67,'[6]DISTRIBUCIÓN SEMANAL'!$A:$Y,24,0)</f>
        <v>2</v>
      </c>
      <c r="AC67" s="7">
        <f>+VLOOKUP(A67,'[6]DISTRIBUCIÓN SEMANAL'!$A:$Y,25,0)</f>
        <v>6</v>
      </c>
    </row>
    <row r="68" spans="1:29" ht="15.75">
      <c r="A68" s="18" t="s">
        <v>5478</v>
      </c>
      <c r="B68" s="10" t="s">
        <v>5479</v>
      </c>
      <c r="C68" s="6" t="s">
        <v>5480</v>
      </c>
      <c r="D68" s="19">
        <v>215</v>
      </c>
      <c r="E68" s="9" t="s">
        <v>2929</v>
      </c>
      <c r="F68" s="9">
        <v>131742122</v>
      </c>
      <c r="G68" s="7" t="s">
        <v>5194</v>
      </c>
      <c r="H68" s="7">
        <f>+VLOOKUP(A68,'[6]DISTRIBUCIÓN SEMANAL'!$A:$Y,4,0)</f>
        <v>215</v>
      </c>
      <c r="I68" s="7" t="str">
        <f>+VLOOKUP(A68,'[6]DISTRIBUCIÓN SEMANAL'!$A:$Y,5,0)</f>
        <v>REAL</v>
      </c>
      <c r="J68" s="7">
        <f>+VLOOKUP(A68,'[6]DISTRIBUCIÓN SEMANAL'!$A:$Y,6,0)</f>
        <v>1</v>
      </c>
      <c r="K68" s="7">
        <f>+VLOOKUP(A68,'[6]DISTRIBUCIÓN SEMANAL'!$A:$Y,7,0)</f>
        <v>15</v>
      </c>
      <c r="L68" s="7">
        <f>+VLOOKUP(A68,'[6]DISTRIBUCIÓN SEMANAL'!$A:$Y,8,0)</f>
        <v>3</v>
      </c>
      <c r="M68" s="7">
        <f>+VLOOKUP(A68,'[6]DISTRIBUCIÓN SEMANAL'!$A:$Y,9,0)</f>
        <v>33</v>
      </c>
      <c r="N68" s="7">
        <f>+VLOOKUP(A68,'[6]DISTRIBUCIÓN SEMANAL'!$A:$Y,10,0)</f>
        <v>40</v>
      </c>
      <c r="O68" s="7">
        <f>+VLOOKUP(A68,'[6]DISTRIBUCIÓN SEMANAL'!$A:$Y,11,0)</f>
        <v>5</v>
      </c>
      <c r="P68" s="7">
        <f>+VLOOKUP(A68,'[6]DISTRIBUCIÓN SEMANAL'!$A:$Y,12,0)</f>
        <v>12</v>
      </c>
      <c r="Q68" s="7">
        <f>+VLOOKUP(A68,'[6]DISTRIBUCIÓN SEMANAL'!$A:$Y,13,0)</f>
        <v>3</v>
      </c>
      <c r="R68" s="7">
        <f>+VLOOKUP(A68,'[6]DISTRIBUCIÓN SEMANAL'!$A:$Y,14,0)</f>
        <v>10</v>
      </c>
      <c r="S68" s="7">
        <f>+VLOOKUP(A68,'[6]DISTRIBUCIÓN SEMANAL'!$A:$Y,15,0)</f>
        <v>215</v>
      </c>
      <c r="T68" s="7">
        <f>+VLOOKUP(A68,'[6]DISTRIBUCIÓN SEMANAL'!$A:$Y,16,0)</f>
        <v>215</v>
      </c>
      <c r="U68" s="7">
        <f>+VLOOKUP(A68,'[6]DISTRIBUCIÓN SEMANAL'!$A:$Y,17,0)</f>
        <v>215</v>
      </c>
      <c r="V68" s="7">
        <f>+VLOOKUP(A68,'[6]DISTRIBUCIÓN SEMANAL'!$A:$Y,18,0)</f>
        <v>28</v>
      </c>
      <c r="W68" s="7">
        <f>+VLOOKUP(A68,'[6]DISTRIBUCIÓN SEMANAL'!$A:$Y,19,0)</f>
        <v>215</v>
      </c>
      <c r="X68" s="7">
        <f>+VLOOKUP(A68,'[6]DISTRIBUCIÓN SEMANAL'!$A:$Y,20,0)</f>
        <v>8</v>
      </c>
      <c r="Y68" s="7">
        <f>+VLOOKUP(A68,'[6]DISTRIBUCIÓN SEMANAL'!$A:$Y,21,0)</f>
        <v>215</v>
      </c>
      <c r="Z68" s="7">
        <f>+VLOOKUP(A68,'[6]DISTRIBUCIÓN SEMANAL'!$A:$Y,22,0)</f>
        <v>215</v>
      </c>
      <c r="AA68" s="7">
        <f>+VLOOKUP(A68,'[6]DISTRIBUCIÓN SEMANAL'!$A:$Y,23,0)</f>
        <v>12</v>
      </c>
      <c r="AB68" s="7">
        <f>+VLOOKUP(A68,'[6]DISTRIBUCIÓN SEMANAL'!$A:$Y,24,0)</f>
        <v>9</v>
      </c>
      <c r="AC68" s="7">
        <f>+VLOOKUP(A68,'[6]DISTRIBUCIÓN SEMANAL'!$A:$Y,25,0)</f>
        <v>31</v>
      </c>
    </row>
    <row r="69" spans="1:29" ht="15.75">
      <c r="A69" s="8" t="s">
        <v>5488</v>
      </c>
      <c r="B69" s="10" t="s">
        <v>5489</v>
      </c>
      <c r="C69" s="6" t="s">
        <v>5490</v>
      </c>
      <c r="D69" s="11">
        <v>271</v>
      </c>
      <c r="E69" s="9" t="s">
        <v>2938</v>
      </c>
      <c r="F69" s="9">
        <v>130732035</v>
      </c>
      <c r="G69" s="7" t="s">
        <v>5194</v>
      </c>
      <c r="H69" s="7">
        <f>+VLOOKUP(A69,'[6]DISTRIBUCIÓN SEMANAL'!$A:$Y,4,0)</f>
        <v>271</v>
      </c>
      <c r="I69" s="7" t="str">
        <f>+VLOOKUP(A69,'[6]DISTRIBUCIÓN SEMANAL'!$A:$Y,5,0)</f>
        <v>REAL</v>
      </c>
      <c r="J69" s="7">
        <f>+VLOOKUP(A69,'[6]DISTRIBUCIÓN SEMANAL'!$A:$Y,6,0)</f>
        <v>1</v>
      </c>
      <c r="K69" s="7">
        <f>+VLOOKUP(A69,'[6]DISTRIBUCIÓN SEMANAL'!$A:$Y,7,0)</f>
        <v>18</v>
      </c>
      <c r="L69" s="7">
        <f>+VLOOKUP(A69,'[6]DISTRIBUCIÓN SEMANAL'!$A:$Y,8,0)</f>
        <v>3</v>
      </c>
      <c r="M69" s="7">
        <f>+VLOOKUP(A69,'[6]DISTRIBUCIÓN SEMANAL'!$A:$Y,9,0)</f>
        <v>41</v>
      </c>
      <c r="N69" s="7">
        <f>+VLOOKUP(A69,'[6]DISTRIBUCIÓN SEMANAL'!$A:$Y,10,0)</f>
        <v>50</v>
      </c>
      <c r="O69" s="7">
        <f>+VLOOKUP(A69,'[6]DISTRIBUCIÓN SEMANAL'!$A:$Y,11,0)</f>
        <v>6</v>
      </c>
      <c r="P69" s="7">
        <f>+VLOOKUP(A69,'[6]DISTRIBUCIÓN SEMANAL'!$A:$Y,12,0)</f>
        <v>15</v>
      </c>
      <c r="Q69" s="7">
        <f>+VLOOKUP(A69,'[6]DISTRIBUCIÓN SEMANAL'!$A:$Y,13,0)</f>
        <v>3</v>
      </c>
      <c r="R69" s="7">
        <f>+VLOOKUP(A69,'[6]DISTRIBUCIÓN SEMANAL'!$A:$Y,14,0)</f>
        <v>12</v>
      </c>
      <c r="S69" s="7">
        <f>+VLOOKUP(A69,'[6]DISTRIBUCIÓN SEMANAL'!$A:$Y,15,0)</f>
        <v>271</v>
      </c>
      <c r="T69" s="7">
        <f>+VLOOKUP(A69,'[6]DISTRIBUCIÓN SEMANAL'!$A:$Y,16,0)</f>
        <v>271</v>
      </c>
      <c r="U69" s="7">
        <f>+VLOOKUP(A69,'[6]DISTRIBUCIÓN SEMANAL'!$A:$Y,17,0)</f>
        <v>271</v>
      </c>
      <c r="V69" s="7">
        <f>+VLOOKUP(A69,'[6]DISTRIBUCIÓN SEMANAL'!$A:$Y,18,0)</f>
        <v>35</v>
      </c>
      <c r="W69" s="7">
        <f>+VLOOKUP(A69,'[6]DISTRIBUCIÓN SEMANAL'!$A:$Y,19,0)</f>
        <v>271</v>
      </c>
      <c r="X69" s="7">
        <f>+VLOOKUP(A69,'[6]DISTRIBUCIÓN SEMANAL'!$A:$Y,20,0)</f>
        <v>9</v>
      </c>
      <c r="Y69" s="7">
        <f>+VLOOKUP(A69,'[6]DISTRIBUCIÓN SEMANAL'!$A:$Y,21,0)</f>
        <v>271</v>
      </c>
      <c r="Z69" s="7">
        <f>+VLOOKUP(A69,'[6]DISTRIBUCIÓN SEMANAL'!$A:$Y,22,0)</f>
        <v>271</v>
      </c>
      <c r="AA69" s="7">
        <f>+VLOOKUP(A69,'[6]DISTRIBUCIÓN SEMANAL'!$A:$Y,23,0)</f>
        <v>15</v>
      </c>
      <c r="AB69" s="7">
        <f>+VLOOKUP(A69,'[6]DISTRIBUCIÓN SEMANAL'!$A:$Y,24,0)</f>
        <v>11</v>
      </c>
      <c r="AC69" s="7">
        <f>+VLOOKUP(A69,'[6]DISTRIBUCIÓN SEMANAL'!$A:$Y,25,0)</f>
        <v>39</v>
      </c>
    </row>
    <row r="70" spans="1:29" ht="15.75">
      <c r="A70" s="8" t="s">
        <v>5493</v>
      </c>
      <c r="B70" s="10" t="s">
        <v>5494</v>
      </c>
      <c r="C70" s="6" t="s">
        <v>5495</v>
      </c>
      <c r="D70" s="9">
        <v>215</v>
      </c>
      <c r="E70" s="9" t="s">
        <v>2949</v>
      </c>
      <c r="F70" s="9">
        <v>131084281</v>
      </c>
      <c r="G70" s="7" t="s">
        <v>5194</v>
      </c>
      <c r="H70" s="7">
        <f>+VLOOKUP(A70,'[6]DISTRIBUCIÓN SEMANAL'!$A:$Y,4,0)</f>
        <v>215</v>
      </c>
      <c r="I70" s="7" t="str">
        <f>+VLOOKUP(A70,'[6]DISTRIBUCIÓN SEMANAL'!$A:$Y,5,0)</f>
        <v>REAL</v>
      </c>
      <c r="J70" s="7">
        <f>+VLOOKUP(A70,'[6]DISTRIBUCIÓN SEMANAL'!$A:$Y,6,0)</f>
        <v>1</v>
      </c>
      <c r="K70" s="7">
        <f>+VLOOKUP(A70,'[6]DISTRIBUCIÓN SEMANAL'!$A:$Y,7,0)</f>
        <v>15</v>
      </c>
      <c r="L70" s="7">
        <f>+VLOOKUP(A70,'[6]DISTRIBUCIÓN SEMANAL'!$A:$Y,8,0)</f>
        <v>3</v>
      </c>
      <c r="M70" s="7">
        <f>+VLOOKUP(A70,'[6]DISTRIBUCIÓN SEMANAL'!$A:$Y,9,0)</f>
        <v>33</v>
      </c>
      <c r="N70" s="7">
        <f>+VLOOKUP(A70,'[6]DISTRIBUCIÓN SEMANAL'!$A:$Y,10,0)</f>
        <v>40</v>
      </c>
      <c r="O70" s="7">
        <f>+VLOOKUP(A70,'[6]DISTRIBUCIÓN SEMANAL'!$A:$Y,11,0)</f>
        <v>5</v>
      </c>
      <c r="P70" s="7">
        <f>+VLOOKUP(A70,'[6]DISTRIBUCIÓN SEMANAL'!$A:$Y,12,0)</f>
        <v>12</v>
      </c>
      <c r="Q70" s="7">
        <f>+VLOOKUP(A70,'[6]DISTRIBUCIÓN SEMANAL'!$A:$Y,13,0)</f>
        <v>3</v>
      </c>
      <c r="R70" s="7">
        <f>+VLOOKUP(A70,'[6]DISTRIBUCIÓN SEMANAL'!$A:$Y,14,0)</f>
        <v>10</v>
      </c>
      <c r="S70" s="7">
        <f>+VLOOKUP(A70,'[6]DISTRIBUCIÓN SEMANAL'!$A:$Y,15,0)</f>
        <v>215</v>
      </c>
      <c r="T70" s="7">
        <f>+VLOOKUP(A70,'[6]DISTRIBUCIÓN SEMANAL'!$A:$Y,16,0)</f>
        <v>215</v>
      </c>
      <c r="U70" s="7">
        <f>+VLOOKUP(A70,'[6]DISTRIBUCIÓN SEMANAL'!$A:$Y,17,0)</f>
        <v>215</v>
      </c>
      <c r="V70" s="7">
        <f>+VLOOKUP(A70,'[6]DISTRIBUCIÓN SEMANAL'!$A:$Y,18,0)</f>
        <v>28</v>
      </c>
      <c r="W70" s="7">
        <f>+VLOOKUP(A70,'[6]DISTRIBUCIÓN SEMANAL'!$A:$Y,19,0)</f>
        <v>215</v>
      </c>
      <c r="X70" s="7">
        <f>+VLOOKUP(A70,'[6]DISTRIBUCIÓN SEMANAL'!$A:$Y,20,0)</f>
        <v>8</v>
      </c>
      <c r="Y70" s="7">
        <f>+VLOOKUP(A70,'[6]DISTRIBUCIÓN SEMANAL'!$A:$Y,21,0)</f>
        <v>215</v>
      </c>
      <c r="Z70" s="7">
        <f>+VLOOKUP(A70,'[6]DISTRIBUCIÓN SEMANAL'!$A:$Y,22,0)</f>
        <v>215</v>
      </c>
      <c r="AA70" s="7">
        <f>+VLOOKUP(A70,'[6]DISTRIBUCIÓN SEMANAL'!$A:$Y,23,0)</f>
        <v>12</v>
      </c>
      <c r="AB70" s="7">
        <f>+VLOOKUP(A70,'[6]DISTRIBUCIÓN SEMANAL'!$A:$Y,24,0)</f>
        <v>9</v>
      </c>
      <c r="AC70" s="7">
        <f>+VLOOKUP(A70,'[6]DISTRIBUCIÓN SEMANAL'!$A:$Y,25,0)</f>
        <v>31</v>
      </c>
    </row>
    <row r="71" spans="1:29" ht="15.75">
      <c r="A71" s="8" t="s">
        <v>5525</v>
      </c>
      <c r="B71" s="10" t="s">
        <v>5526</v>
      </c>
      <c r="C71" s="6" t="s">
        <v>5527</v>
      </c>
      <c r="D71" s="11">
        <v>198</v>
      </c>
      <c r="E71" s="9" t="s">
        <v>2950</v>
      </c>
      <c r="F71" s="9">
        <v>130631931</v>
      </c>
      <c r="G71" s="7" t="s">
        <v>5194</v>
      </c>
      <c r="H71" s="7">
        <f>+VLOOKUP(A71,'[6]DISTRIBUCIÓN SEMANAL'!$A:$Y,4,0)</f>
        <v>198</v>
      </c>
      <c r="I71" s="7" t="str">
        <f>+VLOOKUP(A71,'[6]DISTRIBUCIÓN SEMANAL'!$A:$Y,5,0)</f>
        <v>REAL</v>
      </c>
      <c r="J71" s="7">
        <f>+VLOOKUP(A71,'[6]DISTRIBUCIÓN SEMANAL'!$A:$Y,6,0)</f>
        <v>1</v>
      </c>
      <c r="K71" s="7">
        <f>+VLOOKUP(A71,'[6]DISTRIBUCIÓN SEMANAL'!$A:$Y,7,0)</f>
        <v>14</v>
      </c>
      <c r="L71" s="7">
        <f>+VLOOKUP(A71,'[6]DISTRIBUCIÓN SEMANAL'!$A:$Y,8,0)</f>
        <v>3</v>
      </c>
      <c r="M71" s="7">
        <f>+VLOOKUP(A71,'[6]DISTRIBUCIÓN SEMANAL'!$A:$Y,9,0)</f>
        <v>30</v>
      </c>
      <c r="N71" s="7">
        <f>+VLOOKUP(A71,'[6]DISTRIBUCIÓN SEMANAL'!$A:$Y,10,0)</f>
        <v>37</v>
      </c>
      <c r="O71" s="7">
        <f>+VLOOKUP(A71,'[6]DISTRIBUCIÓN SEMANAL'!$A:$Y,11,0)</f>
        <v>5</v>
      </c>
      <c r="P71" s="7">
        <f>+VLOOKUP(A71,'[6]DISTRIBUCIÓN SEMANAL'!$A:$Y,12,0)</f>
        <v>11</v>
      </c>
      <c r="Q71" s="7">
        <f>+VLOOKUP(A71,'[6]DISTRIBUCIÓN SEMANAL'!$A:$Y,13,0)</f>
        <v>3</v>
      </c>
      <c r="R71" s="7">
        <f>+VLOOKUP(A71,'[6]DISTRIBUCIÓN SEMANAL'!$A:$Y,14,0)</f>
        <v>9</v>
      </c>
      <c r="S71" s="7">
        <f>+VLOOKUP(A71,'[6]DISTRIBUCIÓN SEMANAL'!$A:$Y,15,0)</f>
        <v>198</v>
      </c>
      <c r="T71" s="7">
        <f>+VLOOKUP(A71,'[6]DISTRIBUCIÓN SEMANAL'!$A:$Y,16,0)</f>
        <v>198</v>
      </c>
      <c r="U71" s="7">
        <f>+VLOOKUP(A71,'[6]DISTRIBUCIÓN SEMANAL'!$A:$Y,17,0)</f>
        <v>198</v>
      </c>
      <c r="V71" s="7">
        <f>+VLOOKUP(A71,'[6]DISTRIBUCIÓN SEMANAL'!$A:$Y,18,0)</f>
        <v>25</v>
      </c>
      <c r="W71" s="7">
        <f>+VLOOKUP(A71,'[6]DISTRIBUCIÓN SEMANAL'!$A:$Y,19,0)</f>
        <v>198</v>
      </c>
      <c r="X71" s="7">
        <f>+VLOOKUP(A71,'[6]DISTRIBUCIÓN SEMANAL'!$A:$Y,20,0)</f>
        <v>7</v>
      </c>
      <c r="Y71" s="7">
        <f>+VLOOKUP(A71,'[6]DISTRIBUCIÓN SEMANAL'!$A:$Y,21,0)</f>
        <v>198</v>
      </c>
      <c r="Z71" s="7">
        <f>+VLOOKUP(A71,'[6]DISTRIBUCIÓN SEMANAL'!$A:$Y,22,0)</f>
        <v>198</v>
      </c>
      <c r="AA71" s="7">
        <f>+VLOOKUP(A71,'[6]DISTRIBUCIÓN SEMANAL'!$A:$Y,23,0)</f>
        <v>11</v>
      </c>
      <c r="AB71" s="7">
        <f>+VLOOKUP(A71,'[6]DISTRIBUCIÓN SEMANAL'!$A:$Y,24,0)</f>
        <v>8</v>
      </c>
      <c r="AC71" s="7">
        <f>+VLOOKUP(A71,'[6]DISTRIBUCIÓN SEMANAL'!$A:$Y,25,0)</f>
        <v>29</v>
      </c>
    </row>
    <row r="72" spans="1:29" ht="15.75">
      <c r="A72" s="8" t="s">
        <v>5528</v>
      </c>
      <c r="B72" s="10" t="s">
        <v>5526</v>
      </c>
      <c r="C72" s="6" t="s">
        <v>5529</v>
      </c>
      <c r="D72" s="11">
        <v>51</v>
      </c>
      <c r="E72" s="9" t="s">
        <v>2950</v>
      </c>
      <c r="F72" s="9">
        <v>130631931</v>
      </c>
      <c r="G72" s="7" t="s">
        <v>5194</v>
      </c>
      <c r="H72" s="7">
        <f>+VLOOKUP(A72,'[6]DISTRIBUCIÓN SEMANAL'!$A:$Y,4,0)</f>
        <v>51</v>
      </c>
      <c r="I72" s="7" t="str">
        <f>+VLOOKUP(A72,'[6]DISTRIBUCIÓN SEMANAL'!$A:$Y,5,0)</f>
        <v>REAL</v>
      </c>
      <c r="J72" s="7">
        <f>+VLOOKUP(A72,'[6]DISTRIBUCIÓN SEMANAL'!$A:$Y,6,0)</f>
        <v>1</v>
      </c>
      <c r="K72" s="7">
        <f>+VLOOKUP(A72,'[6]DISTRIBUCIÓN SEMANAL'!$A:$Y,7,0)</f>
        <v>4</v>
      </c>
      <c r="L72" s="7">
        <f>+VLOOKUP(A72,'[6]DISTRIBUCIÓN SEMANAL'!$A:$Y,8,0)</f>
        <v>1</v>
      </c>
      <c r="M72" s="7">
        <f>+VLOOKUP(A72,'[6]DISTRIBUCIÓN SEMANAL'!$A:$Y,9,0)</f>
        <v>8</v>
      </c>
      <c r="N72" s="7">
        <f>+VLOOKUP(A72,'[6]DISTRIBUCIÓN SEMANAL'!$A:$Y,10,0)</f>
        <v>10</v>
      </c>
      <c r="O72" s="7">
        <f>+VLOOKUP(A72,'[6]DISTRIBUCIÓN SEMANAL'!$A:$Y,11,0)</f>
        <v>2</v>
      </c>
      <c r="P72" s="7">
        <f>+VLOOKUP(A72,'[6]DISTRIBUCIÓN SEMANAL'!$A:$Y,12,0)</f>
        <v>3</v>
      </c>
      <c r="Q72" s="7">
        <f>+VLOOKUP(A72,'[6]DISTRIBUCIÓN SEMANAL'!$A:$Y,13,0)</f>
        <v>1</v>
      </c>
      <c r="R72" s="7">
        <f>+VLOOKUP(A72,'[6]DISTRIBUCIÓN SEMANAL'!$A:$Y,14,0)</f>
        <v>3</v>
      </c>
      <c r="S72" s="7">
        <f>+VLOOKUP(A72,'[6]DISTRIBUCIÓN SEMANAL'!$A:$Y,15,0)</f>
        <v>51</v>
      </c>
      <c r="T72" s="7">
        <f>+VLOOKUP(A72,'[6]DISTRIBUCIÓN SEMANAL'!$A:$Y,16,0)</f>
        <v>51</v>
      </c>
      <c r="U72" s="7">
        <f>+VLOOKUP(A72,'[6]DISTRIBUCIÓN SEMANAL'!$A:$Y,17,0)</f>
        <v>51</v>
      </c>
      <c r="V72" s="7">
        <f>+VLOOKUP(A72,'[6]DISTRIBUCIÓN SEMANAL'!$A:$Y,18,0)</f>
        <v>7</v>
      </c>
      <c r="W72" s="7">
        <f>+VLOOKUP(A72,'[6]DISTRIBUCIÓN SEMANAL'!$A:$Y,19,0)</f>
        <v>51</v>
      </c>
      <c r="X72" s="7">
        <f>+VLOOKUP(A72,'[6]DISTRIBUCIÓN SEMANAL'!$A:$Y,20,0)</f>
        <v>2</v>
      </c>
      <c r="Y72" s="7">
        <f>+VLOOKUP(A72,'[6]DISTRIBUCIÓN SEMANAL'!$A:$Y,21,0)</f>
        <v>51</v>
      </c>
      <c r="Z72" s="7">
        <f>+VLOOKUP(A72,'[6]DISTRIBUCIÓN SEMANAL'!$A:$Y,22,0)</f>
        <v>51</v>
      </c>
      <c r="AA72" s="7">
        <f>+VLOOKUP(A72,'[6]DISTRIBUCIÓN SEMANAL'!$A:$Y,23,0)</f>
        <v>3</v>
      </c>
      <c r="AB72" s="7">
        <f>+VLOOKUP(A72,'[6]DISTRIBUCIÓN SEMANAL'!$A:$Y,24,0)</f>
        <v>2</v>
      </c>
      <c r="AC72" s="7">
        <f>+VLOOKUP(A72,'[6]DISTRIBUCIÓN SEMANAL'!$A:$Y,25,0)</f>
        <v>8</v>
      </c>
    </row>
    <row r="73" spans="1:29" ht="15.75">
      <c r="A73" s="8" t="s">
        <v>5530</v>
      </c>
      <c r="B73" s="10" t="s">
        <v>5526</v>
      </c>
      <c r="C73" s="6" t="s">
        <v>5531</v>
      </c>
      <c r="D73" s="11">
        <v>43</v>
      </c>
      <c r="E73" s="9" t="s">
        <v>2950</v>
      </c>
      <c r="F73" s="9">
        <v>130631931</v>
      </c>
      <c r="G73" s="7" t="s">
        <v>5194</v>
      </c>
      <c r="H73" s="7">
        <f>+VLOOKUP(A73,'[6]DISTRIBUCIÓN SEMANAL'!$A:$Y,4,0)</f>
        <v>43</v>
      </c>
      <c r="I73" s="7" t="str">
        <f>+VLOOKUP(A73,'[6]DISTRIBUCIÓN SEMANAL'!$A:$Y,5,0)</f>
        <v>REAL</v>
      </c>
      <c r="J73" s="7">
        <f>+VLOOKUP(A73,'[6]DISTRIBUCIÓN SEMANAL'!$A:$Y,6,0)</f>
        <v>1</v>
      </c>
      <c r="K73" s="7">
        <f>+VLOOKUP(A73,'[6]DISTRIBUCIÓN SEMANAL'!$A:$Y,7,0)</f>
        <v>3</v>
      </c>
      <c r="L73" s="7">
        <f>+VLOOKUP(A73,'[6]DISTRIBUCIÓN SEMANAL'!$A:$Y,8,0)</f>
        <v>1</v>
      </c>
      <c r="M73" s="7">
        <f>+VLOOKUP(A73,'[6]DISTRIBUCIÓN SEMANAL'!$A:$Y,9,0)</f>
        <v>7</v>
      </c>
      <c r="N73" s="7">
        <f>+VLOOKUP(A73,'[6]DISTRIBUCIÓN SEMANAL'!$A:$Y,10,0)</f>
        <v>8</v>
      </c>
      <c r="O73" s="7">
        <f>+VLOOKUP(A73,'[6]DISTRIBUCIÓN SEMANAL'!$A:$Y,11,0)</f>
        <v>1</v>
      </c>
      <c r="P73" s="7">
        <f>+VLOOKUP(A73,'[6]DISTRIBUCIÓN SEMANAL'!$A:$Y,12,0)</f>
        <v>3</v>
      </c>
      <c r="Q73" s="7">
        <f>+VLOOKUP(A73,'[6]DISTRIBUCIÓN SEMANAL'!$A:$Y,13,0)</f>
        <v>1</v>
      </c>
      <c r="R73" s="7">
        <f>+VLOOKUP(A73,'[6]DISTRIBUCIÓN SEMANAL'!$A:$Y,14,0)</f>
        <v>2</v>
      </c>
      <c r="S73" s="7">
        <f>+VLOOKUP(A73,'[6]DISTRIBUCIÓN SEMANAL'!$A:$Y,15,0)</f>
        <v>43</v>
      </c>
      <c r="T73" s="7">
        <f>+VLOOKUP(A73,'[6]DISTRIBUCIÓN SEMANAL'!$A:$Y,16,0)</f>
        <v>43</v>
      </c>
      <c r="U73" s="7">
        <f>+VLOOKUP(A73,'[6]DISTRIBUCIÓN SEMANAL'!$A:$Y,17,0)</f>
        <v>43</v>
      </c>
      <c r="V73" s="7">
        <f>+VLOOKUP(A73,'[6]DISTRIBUCIÓN SEMANAL'!$A:$Y,18,0)</f>
        <v>6</v>
      </c>
      <c r="W73" s="7">
        <f>+VLOOKUP(A73,'[6]DISTRIBUCIÓN SEMANAL'!$A:$Y,19,0)</f>
        <v>43</v>
      </c>
      <c r="X73" s="7">
        <f>+VLOOKUP(A73,'[6]DISTRIBUCIÓN SEMANAL'!$A:$Y,20,0)</f>
        <v>2</v>
      </c>
      <c r="Y73" s="7">
        <f>+VLOOKUP(A73,'[6]DISTRIBUCIÓN SEMANAL'!$A:$Y,21,0)</f>
        <v>43</v>
      </c>
      <c r="Z73" s="7">
        <f>+VLOOKUP(A73,'[6]DISTRIBUCIÓN SEMANAL'!$A:$Y,22,0)</f>
        <v>43</v>
      </c>
      <c r="AA73" s="7">
        <f>+VLOOKUP(A73,'[6]DISTRIBUCIÓN SEMANAL'!$A:$Y,23,0)</f>
        <v>3</v>
      </c>
      <c r="AB73" s="7">
        <f>+VLOOKUP(A73,'[6]DISTRIBUCIÓN SEMANAL'!$A:$Y,24,0)</f>
        <v>2</v>
      </c>
      <c r="AC73" s="7">
        <f>+VLOOKUP(A73,'[6]DISTRIBUCIÓN SEMANAL'!$A:$Y,25,0)</f>
        <v>7</v>
      </c>
    </row>
    <row r="74" spans="1:29" ht="15.75">
      <c r="A74" s="8" t="s">
        <v>5532</v>
      </c>
      <c r="B74" s="10" t="s">
        <v>5526</v>
      </c>
      <c r="C74" s="6" t="s">
        <v>5533</v>
      </c>
      <c r="D74" s="11">
        <v>23</v>
      </c>
      <c r="E74" s="9" t="s">
        <v>2950</v>
      </c>
      <c r="F74" s="9">
        <v>130631931</v>
      </c>
      <c r="G74" s="7" t="s">
        <v>5194</v>
      </c>
      <c r="H74" s="7">
        <f>+VLOOKUP(A74,'[6]DISTRIBUCIÓN SEMANAL'!$A:$Y,4,0)</f>
        <v>23</v>
      </c>
      <c r="I74" s="7" t="str">
        <f>+VLOOKUP(A74,'[6]DISTRIBUCIÓN SEMANAL'!$A:$Y,5,0)</f>
        <v>REAL</v>
      </c>
      <c r="J74" s="7">
        <f>+VLOOKUP(A74,'[6]DISTRIBUCIÓN SEMANAL'!$A:$Y,6,0)</f>
        <v>1</v>
      </c>
      <c r="K74" s="7">
        <f>+VLOOKUP(A74,'[6]DISTRIBUCIÓN SEMANAL'!$A:$Y,7,0)</f>
        <v>2</v>
      </c>
      <c r="L74" s="7">
        <f>+VLOOKUP(A74,'[6]DISTRIBUCIÓN SEMANAL'!$A:$Y,8,0)</f>
        <v>1</v>
      </c>
      <c r="M74" s="7">
        <f>+VLOOKUP(A74,'[6]DISTRIBUCIÓN SEMANAL'!$A:$Y,9,0)</f>
        <v>4</v>
      </c>
      <c r="N74" s="7">
        <f>+VLOOKUP(A74,'[6]DISTRIBUCIÓN SEMANAL'!$A:$Y,10,0)</f>
        <v>5</v>
      </c>
      <c r="O74" s="7">
        <f>+VLOOKUP(A74,'[6]DISTRIBUCIÓN SEMANAL'!$A:$Y,11,0)</f>
        <v>1</v>
      </c>
      <c r="P74" s="7">
        <f>+VLOOKUP(A74,'[6]DISTRIBUCIÓN SEMANAL'!$A:$Y,12,0)</f>
        <v>2</v>
      </c>
      <c r="Q74" s="7">
        <f>+VLOOKUP(A74,'[6]DISTRIBUCIÓN SEMANAL'!$A:$Y,13,0)</f>
        <v>1</v>
      </c>
      <c r="R74" s="7">
        <f>+VLOOKUP(A74,'[6]DISTRIBUCIÓN SEMANAL'!$A:$Y,14,0)</f>
        <v>2</v>
      </c>
      <c r="S74" s="7">
        <f>+VLOOKUP(A74,'[6]DISTRIBUCIÓN SEMANAL'!$A:$Y,15,0)</f>
        <v>23</v>
      </c>
      <c r="T74" s="7">
        <f>+VLOOKUP(A74,'[6]DISTRIBUCIÓN SEMANAL'!$A:$Y,16,0)</f>
        <v>23</v>
      </c>
      <c r="U74" s="7">
        <f>+VLOOKUP(A74,'[6]DISTRIBUCIÓN SEMANAL'!$A:$Y,17,0)</f>
        <v>23</v>
      </c>
      <c r="V74" s="7">
        <f>+VLOOKUP(A74,'[6]DISTRIBUCIÓN SEMANAL'!$A:$Y,18,0)</f>
        <v>3</v>
      </c>
      <c r="W74" s="7">
        <f>+VLOOKUP(A74,'[6]DISTRIBUCIÓN SEMANAL'!$A:$Y,19,0)</f>
        <v>23</v>
      </c>
      <c r="X74" s="7">
        <f>+VLOOKUP(A74,'[6]DISTRIBUCIÓN SEMANAL'!$A:$Y,20,0)</f>
        <v>1</v>
      </c>
      <c r="Y74" s="7">
        <f>+VLOOKUP(A74,'[6]DISTRIBUCIÓN SEMANAL'!$A:$Y,21,0)</f>
        <v>23</v>
      </c>
      <c r="Z74" s="7">
        <f>+VLOOKUP(A74,'[6]DISTRIBUCIÓN SEMANAL'!$A:$Y,22,0)</f>
        <v>23</v>
      </c>
      <c r="AA74" s="7">
        <f>+VLOOKUP(A74,'[6]DISTRIBUCIÓN SEMANAL'!$A:$Y,23,0)</f>
        <v>2</v>
      </c>
      <c r="AB74" s="7">
        <f>+VLOOKUP(A74,'[6]DISTRIBUCIÓN SEMANAL'!$A:$Y,24,0)</f>
        <v>1</v>
      </c>
      <c r="AC74" s="7">
        <f>+VLOOKUP(A74,'[6]DISTRIBUCIÓN SEMANAL'!$A:$Y,25,0)</f>
        <v>4</v>
      </c>
    </row>
    <row r="75" spans="1:29" ht="15.75">
      <c r="A75" s="8" t="s">
        <v>5534</v>
      </c>
      <c r="B75" s="10" t="s">
        <v>5526</v>
      </c>
      <c r="C75" s="6" t="s">
        <v>5535</v>
      </c>
      <c r="D75" s="11">
        <v>64</v>
      </c>
      <c r="E75" s="9" t="s">
        <v>2962</v>
      </c>
      <c r="F75" s="9">
        <v>132285484</v>
      </c>
      <c r="G75" s="7" t="s">
        <v>5194</v>
      </c>
      <c r="H75" s="7">
        <f>+VLOOKUP(A75,'[6]DISTRIBUCIÓN SEMANAL'!$A:$Y,4,0)</f>
        <v>64</v>
      </c>
      <c r="I75" s="7" t="str">
        <f>+VLOOKUP(A75,'[6]DISTRIBUCIÓN SEMANAL'!$A:$Y,5,0)</f>
        <v>REAL</v>
      </c>
      <c r="J75" s="7">
        <f>+VLOOKUP(A75,'[6]DISTRIBUCIÓN SEMANAL'!$A:$Y,6,0)</f>
        <v>1</v>
      </c>
      <c r="K75" s="7">
        <f>+VLOOKUP(A75,'[6]DISTRIBUCIÓN SEMANAL'!$A:$Y,7,0)</f>
        <v>5</v>
      </c>
      <c r="L75" s="7">
        <f>+VLOOKUP(A75,'[6]DISTRIBUCIÓN SEMANAL'!$A:$Y,8,0)</f>
        <v>1</v>
      </c>
      <c r="M75" s="7">
        <f>+VLOOKUP(A75,'[6]DISTRIBUCIÓN SEMANAL'!$A:$Y,9,0)</f>
        <v>10</v>
      </c>
      <c r="N75" s="7">
        <f>+VLOOKUP(A75,'[6]DISTRIBUCIÓN SEMANAL'!$A:$Y,10,0)</f>
        <v>12</v>
      </c>
      <c r="O75" s="7">
        <f>+VLOOKUP(A75,'[6]DISTRIBUCIÓN SEMANAL'!$A:$Y,11,0)</f>
        <v>2</v>
      </c>
      <c r="P75" s="7">
        <f>+VLOOKUP(A75,'[6]DISTRIBUCIÓN SEMANAL'!$A:$Y,12,0)</f>
        <v>4</v>
      </c>
      <c r="Q75" s="7">
        <f>+VLOOKUP(A75,'[6]DISTRIBUCIÓN SEMANAL'!$A:$Y,13,0)</f>
        <v>1</v>
      </c>
      <c r="R75" s="7">
        <f>+VLOOKUP(A75,'[6]DISTRIBUCIÓN SEMANAL'!$A:$Y,14,0)</f>
        <v>3</v>
      </c>
      <c r="S75" s="7">
        <f>+VLOOKUP(A75,'[6]DISTRIBUCIÓN SEMANAL'!$A:$Y,15,0)</f>
        <v>64</v>
      </c>
      <c r="T75" s="7">
        <f>+VLOOKUP(A75,'[6]DISTRIBUCIÓN SEMANAL'!$A:$Y,16,0)</f>
        <v>64</v>
      </c>
      <c r="U75" s="7">
        <f>+VLOOKUP(A75,'[6]DISTRIBUCIÓN SEMANAL'!$A:$Y,17,0)</f>
        <v>64</v>
      </c>
      <c r="V75" s="7">
        <f>+VLOOKUP(A75,'[6]DISTRIBUCIÓN SEMANAL'!$A:$Y,18,0)</f>
        <v>9</v>
      </c>
      <c r="W75" s="7">
        <f>+VLOOKUP(A75,'[6]DISTRIBUCIÓN SEMANAL'!$A:$Y,19,0)</f>
        <v>64</v>
      </c>
      <c r="X75" s="7">
        <f>+VLOOKUP(A75,'[6]DISTRIBUCIÓN SEMANAL'!$A:$Y,20,0)</f>
        <v>3</v>
      </c>
      <c r="Y75" s="7">
        <f>+VLOOKUP(A75,'[6]DISTRIBUCIÓN SEMANAL'!$A:$Y,21,0)</f>
        <v>64</v>
      </c>
      <c r="Z75" s="7">
        <f>+VLOOKUP(A75,'[6]DISTRIBUCIÓN SEMANAL'!$A:$Y,22,0)</f>
        <v>64</v>
      </c>
      <c r="AA75" s="7">
        <f>+VLOOKUP(A75,'[6]DISTRIBUCIÓN SEMANAL'!$A:$Y,23,0)</f>
        <v>4</v>
      </c>
      <c r="AB75" s="7">
        <f>+VLOOKUP(A75,'[6]DISTRIBUCIÓN SEMANAL'!$A:$Y,24,0)</f>
        <v>3</v>
      </c>
      <c r="AC75" s="7">
        <f>+VLOOKUP(A75,'[6]DISTRIBUCIÓN SEMANAL'!$A:$Y,25,0)</f>
        <v>10</v>
      </c>
    </row>
    <row r="76" spans="1:29" ht="15.75">
      <c r="A76" s="8" t="s">
        <v>5536</v>
      </c>
      <c r="B76" s="10" t="s">
        <v>5526</v>
      </c>
      <c r="C76" s="6" t="s">
        <v>5537</v>
      </c>
      <c r="D76" s="11">
        <v>60</v>
      </c>
      <c r="E76" s="9" t="s">
        <v>2962</v>
      </c>
      <c r="F76" s="9">
        <v>132285484</v>
      </c>
      <c r="G76" s="7" t="s">
        <v>5194</v>
      </c>
      <c r="H76" s="7">
        <f>+VLOOKUP(A76,'[6]DISTRIBUCIÓN SEMANAL'!$A:$Y,4,0)</f>
        <v>60</v>
      </c>
      <c r="I76" s="7" t="str">
        <f>+VLOOKUP(A76,'[6]DISTRIBUCIÓN SEMANAL'!$A:$Y,5,0)</f>
        <v>REAL</v>
      </c>
      <c r="J76" s="7">
        <f>+VLOOKUP(A76,'[6]DISTRIBUCIÓN SEMANAL'!$A:$Y,6,0)</f>
        <v>1</v>
      </c>
      <c r="K76" s="7">
        <f>+VLOOKUP(A76,'[6]DISTRIBUCIÓN SEMANAL'!$A:$Y,7,0)</f>
        <v>4</v>
      </c>
      <c r="L76" s="7">
        <f>+VLOOKUP(A76,'[6]DISTRIBUCIÓN SEMANAL'!$A:$Y,8,0)</f>
        <v>1</v>
      </c>
      <c r="M76" s="7">
        <f>+VLOOKUP(A76,'[6]DISTRIBUCIÓN SEMANAL'!$A:$Y,9,0)</f>
        <v>10</v>
      </c>
      <c r="N76" s="7">
        <f>+VLOOKUP(A76,'[6]DISTRIBUCIÓN SEMANAL'!$A:$Y,10,0)</f>
        <v>11</v>
      </c>
      <c r="O76" s="7">
        <f>+VLOOKUP(A76,'[6]DISTRIBUCIÓN SEMANAL'!$A:$Y,11,0)</f>
        <v>2</v>
      </c>
      <c r="P76" s="7">
        <f>+VLOOKUP(A76,'[6]DISTRIBUCIÓN SEMANAL'!$A:$Y,12,0)</f>
        <v>4</v>
      </c>
      <c r="Q76" s="7">
        <f>+VLOOKUP(A76,'[6]DISTRIBUCIÓN SEMANAL'!$A:$Y,13,0)</f>
        <v>1</v>
      </c>
      <c r="R76" s="7">
        <f>+VLOOKUP(A76,'[6]DISTRIBUCIÓN SEMANAL'!$A:$Y,14,0)</f>
        <v>3</v>
      </c>
      <c r="S76" s="7">
        <f>+VLOOKUP(A76,'[6]DISTRIBUCIÓN SEMANAL'!$A:$Y,15,0)</f>
        <v>60</v>
      </c>
      <c r="T76" s="7">
        <f>+VLOOKUP(A76,'[6]DISTRIBUCIÓN SEMANAL'!$A:$Y,16,0)</f>
        <v>60</v>
      </c>
      <c r="U76" s="7">
        <f>+VLOOKUP(A76,'[6]DISTRIBUCIÓN SEMANAL'!$A:$Y,17,0)</f>
        <v>60</v>
      </c>
      <c r="V76" s="7">
        <f>+VLOOKUP(A76,'[6]DISTRIBUCIÓN SEMANAL'!$A:$Y,18,0)</f>
        <v>8</v>
      </c>
      <c r="W76" s="7">
        <f>+VLOOKUP(A76,'[6]DISTRIBUCIÓN SEMANAL'!$A:$Y,19,0)</f>
        <v>60</v>
      </c>
      <c r="X76" s="7">
        <f>+VLOOKUP(A76,'[6]DISTRIBUCIÓN SEMANAL'!$A:$Y,20,0)</f>
        <v>2</v>
      </c>
      <c r="Y76" s="7">
        <f>+VLOOKUP(A76,'[6]DISTRIBUCIÓN SEMANAL'!$A:$Y,21,0)</f>
        <v>60</v>
      </c>
      <c r="Z76" s="7">
        <f>+VLOOKUP(A76,'[6]DISTRIBUCIÓN SEMANAL'!$A:$Y,22,0)</f>
        <v>60</v>
      </c>
      <c r="AA76" s="7">
        <f>+VLOOKUP(A76,'[6]DISTRIBUCIÓN SEMANAL'!$A:$Y,23,0)</f>
        <v>4</v>
      </c>
      <c r="AB76" s="7">
        <f>+VLOOKUP(A76,'[6]DISTRIBUCIÓN SEMANAL'!$A:$Y,24,0)</f>
        <v>3</v>
      </c>
      <c r="AC76" s="7">
        <f>+VLOOKUP(A76,'[6]DISTRIBUCIÓN SEMANAL'!$A:$Y,25,0)</f>
        <v>9</v>
      </c>
    </row>
    <row r="77" spans="1:29" ht="15.75">
      <c r="A77" s="8" t="s">
        <v>5538</v>
      </c>
      <c r="B77" s="10" t="s">
        <v>5526</v>
      </c>
      <c r="C77" s="6" t="s">
        <v>5539</v>
      </c>
      <c r="D77" s="11">
        <v>35</v>
      </c>
      <c r="E77" s="9" t="s">
        <v>2962</v>
      </c>
      <c r="F77" s="9">
        <v>132285484</v>
      </c>
      <c r="G77" s="7" t="s">
        <v>5194</v>
      </c>
      <c r="H77" s="7">
        <f>+VLOOKUP(A77,'[6]DISTRIBUCIÓN SEMANAL'!$A:$Y,4,0)</f>
        <v>35</v>
      </c>
      <c r="I77" s="7" t="str">
        <f>+VLOOKUP(A77,'[6]DISTRIBUCIÓN SEMANAL'!$A:$Y,5,0)</f>
        <v>REAL</v>
      </c>
      <c r="J77" s="7">
        <f>+VLOOKUP(A77,'[6]DISTRIBUCIÓN SEMANAL'!$A:$Y,6,0)</f>
        <v>1</v>
      </c>
      <c r="K77" s="7">
        <f>+VLOOKUP(A77,'[6]DISTRIBUCIÓN SEMANAL'!$A:$Y,7,0)</f>
        <v>3</v>
      </c>
      <c r="L77" s="7">
        <f>+VLOOKUP(A77,'[6]DISTRIBUCIÓN SEMANAL'!$A:$Y,8,0)</f>
        <v>1</v>
      </c>
      <c r="M77" s="7">
        <f>+VLOOKUP(A77,'[6]DISTRIBUCIÓN SEMANAL'!$A:$Y,9,0)</f>
        <v>6</v>
      </c>
      <c r="N77" s="7">
        <f>+VLOOKUP(A77,'[6]DISTRIBUCIÓN SEMANAL'!$A:$Y,10,0)</f>
        <v>7</v>
      </c>
      <c r="O77" s="7">
        <f>+VLOOKUP(A77,'[6]DISTRIBUCIÓN SEMANAL'!$A:$Y,11,0)</f>
        <v>1</v>
      </c>
      <c r="P77" s="7">
        <f>+VLOOKUP(A77,'[6]DISTRIBUCIÓN SEMANAL'!$A:$Y,12,0)</f>
        <v>2</v>
      </c>
      <c r="Q77" s="7">
        <f>+VLOOKUP(A77,'[6]DISTRIBUCIÓN SEMANAL'!$A:$Y,13,0)</f>
        <v>1</v>
      </c>
      <c r="R77" s="7">
        <f>+VLOOKUP(A77,'[6]DISTRIBUCIÓN SEMANAL'!$A:$Y,14,0)</f>
        <v>2</v>
      </c>
      <c r="S77" s="7">
        <f>+VLOOKUP(A77,'[6]DISTRIBUCIÓN SEMANAL'!$A:$Y,15,0)</f>
        <v>35</v>
      </c>
      <c r="T77" s="7">
        <f>+VLOOKUP(A77,'[6]DISTRIBUCIÓN SEMANAL'!$A:$Y,16,0)</f>
        <v>35</v>
      </c>
      <c r="U77" s="7">
        <f>+VLOOKUP(A77,'[6]DISTRIBUCIÓN SEMANAL'!$A:$Y,17,0)</f>
        <v>35</v>
      </c>
      <c r="V77" s="7">
        <f>+VLOOKUP(A77,'[6]DISTRIBUCIÓN SEMANAL'!$A:$Y,18,0)</f>
        <v>5</v>
      </c>
      <c r="W77" s="7">
        <f>+VLOOKUP(A77,'[6]DISTRIBUCIÓN SEMANAL'!$A:$Y,19,0)</f>
        <v>35</v>
      </c>
      <c r="X77" s="7">
        <f>+VLOOKUP(A77,'[6]DISTRIBUCIÓN SEMANAL'!$A:$Y,20,0)</f>
        <v>2</v>
      </c>
      <c r="Y77" s="7">
        <f>+VLOOKUP(A77,'[6]DISTRIBUCIÓN SEMANAL'!$A:$Y,21,0)</f>
        <v>35</v>
      </c>
      <c r="Z77" s="7">
        <f>+VLOOKUP(A77,'[6]DISTRIBUCIÓN SEMANAL'!$A:$Y,22,0)</f>
        <v>35</v>
      </c>
      <c r="AA77" s="7">
        <f>+VLOOKUP(A77,'[6]DISTRIBUCIÓN SEMANAL'!$A:$Y,23,0)</f>
        <v>2</v>
      </c>
      <c r="AB77" s="7">
        <f>+VLOOKUP(A77,'[6]DISTRIBUCIÓN SEMANAL'!$A:$Y,24,0)</f>
        <v>2</v>
      </c>
      <c r="AC77" s="7">
        <f>+VLOOKUP(A77,'[6]DISTRIBUCIÓN SEMANAL'!$A:$Y,25,0)</f>
        <v>6</v>
      </c>
    </row>
    <row r="78" spans="1:29" ht="15.75">
      <c r="A78" s="8" t="s">
        <v>5540</v>
      </c>
      <c r="B78" s="10" t="s">
        <v>5526</v>
      </c>
      <c r="C78" s="6" t="s">
        <v>5541</v>
      </c>
      <c r="D78" s="11">
        <v>21</v>
      </c>
      <c r="E78" s="9" t="s">
        <v>2962</v>
      </c>
      <c r="F78" s="9">
        <v>132285484</v>
      </c>
      <c r="G78" s="7" t="s">
        <v>5194</v>
      </c>
      <c r="H78" s="7">
        <f>+VLOOKUP(A78,'[6]DISTRIBUCIÓN SEMANAL'!$A:$Y,4,0)</f>
        <v>21</v>
      </c>
      <c r="I78" s="7" t="str">
        <f>+VLOOKUP(A78,'[6]DISTRIBUCIÓN SEMANAL'!$A:$Y,5,0)</f>
        <v>REAL</v>
      </c>
      <c r="J78" s="7">
        <f>+VLOOKUP(A78,'[6]DISTRIBUCIÓN SEMANAL'!$A:$Y,6,0)</f>
        <v>1</v>
      </c>
      <c r="K78" s="7">
        <f>+VLOOKUP(A78,'[6]DISTRIBUCIÓN SEMANAL'!$A:$Y,7,0)</f>
        <v>2</v>
      </c>
      <c r="L78" s="7">
        <f>+VLOOKUP(A78,'[6]DISTRIBUCIÓN SEMANAL'!$A:$Y,8,0)</f>
        <v>1</v>
      </c>
      <c r="M78" s="7">
        <f>+VLOOKUP(A78,'[6]DISTRIBUCIÓN SEMANAL'!$A:$Y,9,0)</f>
        <v>4</v>
      </c>
      <c r="N78" s="7">
        <f>+VLOOKUP(A78,'[6]DISTRIBUCIÓN SEMANAL'!$A:$Y,10,0)</f>
        <v>4</v>
      </c>
      <c r="O78" s="7">
        <f>+VLOOKUP(A78,'[6]DISTRIBUCIÓN SEMANAL'!$A:$Y,11,0)</f>
        <v>1</v>
      </c>
      <c r="P78" s="7">
        <f>+VLOOKUP(A78,'[6]DISTRIBUCIÓN SEMANAL'!$A:$Y,12,0)</f>
        <v>2</v>
      </c>
      <c r="Q78" s="7">
        <f>+VLOOKUP(A78,'[6]DISTRIBUCIÓN SEMANAL'!$A:$Y,13,0)</f>
        <v>1</v>
      </c>
      <c r="R78" s="7">
        <f>+VLOOKUP(A78,'[6]DISTRIBUCIÓN SEMANAL'!$A:$Y,14,0)</f>
        <v>1</v>
      </c>
      <c r="S78" s="7">
        <f>+VLOOKUP(A78,'[6]DISTRIBUCIÓN SEMANAL'!$A:$Y,15,0)</f>
        <v>21</v>
      </c>
      <c r="T78" s="7">
        <f>+VLOOKUP(A78,'[6]DISTRIBUCIÓN SEMANAL'!$A:$Y,16,0)</f>
        <v>21</v>
      </c>
      <c r="U78" s="7">
        <f>+VLOOKUP(A78,'[6]DISTRIBUCIÓN SEMANAL'!$A:$Y,17,0)</f>
        <v>21</v>
      </c>
      <c r="V78" s="7">
        <f>+VLOOKUP(A78,'[6]DISTRIBUCIÓN SEMANAL'!$A:$Y,18,0)</f>
        <v>3</v>
      </c>
      <c r="W78" s="7">
        <f>+VLOOKUP(A78,'[6]DISTRIBUCIÓN SEMANAL'!$A:$Y,19,0)</f>
        <v>21</v>
      </c>
      <c r="X78" s="7">
        <f>+VLOOKUP(A78,'[6]DISTRIBUCIÓN SEMANAL'!$A:$Y,20,0)</f>
        <v>1</v>
      </c>
      <c r="Y78" s="7">
        <f>+VLOOKUP(A78,'[6]DISTRIBUCIÓN SEMANAL'!$A:$Y,21,0)</f>
        <v>21</v>
      </c>
      <c r="Z78" s="7">
        <f>+VLOOKUP(A78,'[6]DISTRIBUCIÓN SEMANAL'!$A:$Y,22,0)</f>
        <v>21</v>
      </c>
      <c r="AA78" s="7">
        <f>+VLOOKUP(A78,'[6]DISTRIBUCIÓN SEMANAL'!$A:$Y,23,0)</f>
        <v>2</v>
      </c>
      <c r="AB78" s="7">
        <f>+VLOOKUP(A78,'[6]DISTRIBUCIÓN SEMANAL'!$A:$Y,24,0)</f>
        <v>1</v>
      </c>
      <c r="AC78" s="7">
        <f>+VLOOKUP(A78,'[6]DISTRIBUCIÓN SEMANAL'!$A:$Y,25,0)</f>
        <v>4</v>
      </c>
    </row>
    <row r="79" spans="1:29" ht="15.75">
      <c r="A79" s="8" t="s">
        <v>5542</v>
      </c>
      <c r="B79" s="10" t="s">
        <v>5526</v>
      </c>
      <c r="C79" s="6" t="s">
        <v>5543</v>
      </c>
      <c r="D79" s="11">
        <v>18</v>
      </c>
      <c r="E79" s="9" t="s">
        <v>2962</v>
      </c>
      <c r="F79" s="9">
        <v>132285484</v>
      </c>
      <c r="G79" s="7" t="s">
        <v>5194</v>
      </c>
      <c r="H79" s="7">
        <f>+VLOOKUP(A79,'[6]DISTRIBUCIÓN SEMANAL'!$A:$Y,4,0)</f>
        <v>18</v>
      </c>
      <c r="I79" s="7" t="str">
        <f>+VLOOKUP(A79,'[6]DISTRIBUCIÓN SEMANAL'!$A:$Y,5,0)</f>
        <v>REAL</v>
      </c>
      <c r="J79" s="7">
        <f>+VLOOKUP(A79,'[6]DISTRIBUCIÓN SEMANAL'!$A:$Y,6,0)</f>
        <v>1</v>
      </c>
      <c r="K79" s="7">
        <f>+VLOOKUP(A79,'[6]DISTRIBUCIÓN SEMANAL'!$A:$Y,7,0)</f>
        <v>2</v>
      </c>
      <c r="L79" s="7">
        <f>+VLOOKUP(A79,'[6]DISTRIBUCIÓN SEMANAL'!$A:$Y,8,0)</f>
        <v>1</v>
      </c>
      <c r="M79" s="7">
        <f>+VLOOKUP(A79,'[6]DISTRIBUCIÓN SEMANAL'!$A:$Y,9,0)</f>
        <v>3</v>
      </c>
      <c r="N79" s="7">
        <f>+VLOOKUP(A79,'[6]DISTRIBUCIÓN SEMANAL'!$A:$Y,10,0)</f>
        <v>4</v>
      </c>
      <c r="O79" s="7">
        <f>+VLOOKUP(A79,'[6]DISTRIBUCIÓN SEMANAL'!$A:$Y,11,0)</f>
        <v>1</v>
      </c>
      <c r="P79" s="7">
        <f>+VLOOKUP(A79,'[6]DISTRIBUCIÓN SEMANAL'!$A:$Y,12,0)</f>
        <v>1</v>
      </c>
      <c r="Q79" s="7">
        <f>+VLOOKUP(A79,'[6]DISTRIBUCIÓN SEMANAL'!$A:$Y,13,0)</f>
        <v>1</v>
      </c>
      <c r="R79" s="7">
        <f>+VLOOKUP(A79,'[6]DISTRIBUCIÓN SEMANAL'!$A:$Y,14,0)</f>
        <v>1</v>
      </c>
      <c r="S79" s="7">
        <f>+VLOOKUP(A79,'[6]DISTRIBUCIÓN SEMANAL'!$A:$Y,15,0)</f>
        <v>18</v>
      </c>
      <c r="T79" s="7">
        <f>+VLOOKUP(A79,'[6]DISTRIBUCIÓN SEMANAL'!$A:$Y,16,0)</f>
        <v>18</v>
      </c>
      <c r="U79" s="7">
        <f>+VLOOKUP(A79,'[6]DISTRIBUCIÓN SEMANAL'!$A:$Y,17,0)</f>
        <v>18</v>
      </c>
      <c r="V79" s="7">
        <f>+VLOOKUP(A79,'[6]DISTRIBUCIÓN SEMANAL'!$A:$Y,18,0)</f>
        <v>3</v>
      </c>
      <c r="W79" s="7">
        <f>+VLOOKUP(A79,'[6]DISTRIBUCIÓN SEMANAL'!$A:$Y,19,0)</f>
        <v>18</v>
      </c>
      <c r="X79" s="7">
        <f>+VLOOKUP(A79,'[6]DISTRIBUCIÓN SEMANAL'!$A:$Y,20,0)</f>
        <v>1</v>
      </c>
      <c r="Y79" s="7">
        <f>+VLOOKUP(A79,'[6]DISTRIBUCIÓN SEMANAL'!$A:$Y,21,0)</f>
        <v>18</v>
      </c>
      <c r="Z79" s="7">
        <f>+VLOOKUP(A79,'[6]DISTRIBUCIÓN SEMANAL'!$A:$Y,22,0)</f>
        <v>18</v>
      </c>
      <c r="AA79" s="7">
        <f>+VLOOKUP(A79,'[6]DISTRIBUCIÓN SEMANAL'!$A:$Y,23,0)</f>
        <v>1</v>
      </c>
      <c r="AB79" s="7">
        <f>+VLOOKUP(A79,'[6]DISTRIBUCIÓN SEMANAL'!$A:$Y,24,0)</f>
        <v>1</v>
      </c>
      <c r="AC79" s="7">
        <f>+VLOOKUP(A79,'[6]DISTRIBUCIÓN SEMANAL'!$A:$Y,25,0)</f>
        <v>3</v>
      </c>
    </row>
    <row r="80" spans="1:29" ht="15.75">
      <c r="A80" s="8" t="s">
        <v>5544</v>
      </c>
      <c r="B80" s="10" t="s">
        <v>5526</v>
      </c>
      <c r="C80" s="6" t="s">
        <v>5545</v>
      </c>
      <c r="D80" s="11">
        <v>21</v>
      </c>
      <c r="E80" s="9" t="s">
        <v>2962</v>
      </c>
      <c r="F80" s="9">
        <v>132285484</v>
      </c>
      <c r="G80" s="7" t="s">
        <v>5194</v>
      </c>
      <c r="H80" s="7">
        <f>+VLOOKUP(A80,'[6]DISTRIBUCIÓN SEMANAL'!$A:$Y,4,0)</f>
        <v>21</v>
      </c>
      <c r="I80" s="7" t="str">
        <f>+VLOOKUP(A80,'[6]DISTRIBUCIÓN SEMANAL'!$A:$Y,5,0)</f>
        <v>REAL</v>
      </c>
      <c r="J80" s="7">
        <f>+VLOOKUP(A80,'[6]DISTRIBUCIÓN SEMANAL'!$A:$Y,6,0)</f>
        <v>1</v>
      </c>
      <c r="K80" s="7">
        <f>+VLOOKUP(A80,'[6]DISTRIBUCIÓN SEMANAL'!$A:$Y,7,0)</f>
        <v>2</v>
      </c>
      <c r="L80" s="7">
        <f>+VLOOKUP(A80,'[6]DISTRIBUCIÓN SEMANAL'!$A:$Y,8,0)</f>
        <v>1</v>
      </c>
      <c r="M80" s="7">
        <f>+VLOOKUP(A80,'[6]DISTRIBUCIÓN SEMANAL'!$A:$Y,9,0)</f>
        <v>4</v>
      </c>
      <c r="N80" s="7">
        <f>+VLOOKUP(A80,'[6]DISTRIBUCIÓN SEMANAL'!$A:$Y,10,0)</f>
        <v>4</v>
      </c>
      <c r="O80" s="7">
        <f>+VLOOKUP(A80,'[6]DISTRIBUCIÓN SEMANAL'!$A:$Y,11,0)</f>
        <v>1</v>
      </c>
      <c r="P80" s="7">
        <f>+VLOOKUP(A80,'[6]DISTRIBUCIÓN SEMANAL'!$A:$Y,12,0)</f>
        <v>2</v>
      </c>
      <c r="Q80" s="7">
        <f>+VLOOKUP(A80,'[6]DISTRIBUCIÓN SEMANAL'!$A:$Y,13,0)</f>
        <v>1</v>
      </c>
      <c r="R80" s="7">
        <f>+VLOOKUP(A80,'[6]DISTRIBUCIÓN SEMANAL'!$A:$Y,14,0)</f>
        <v>1</v>
      </c>
      <c r="S80" s="7">
        <f>+VLOOKUP(A80,'[6]DISTRIBUCIÓN SEMANAL'!$A:$Y,15,0)</f>
        <v>21</v>
      </c>
      <c r="T80" s="7">
        <f>+VLOOKUP(A80,'[6]DISTRIBUCIÓN SEMANAL'!$A:$Y,16,0)</f>
        <v>21</v>
      </c>
      <c r="U80" s="7">
        <f>+VLOOKUP(A80,'[6]DISTRIBUCIÓN SEMANAL'!$A:$Y,17,0)</f>
        <v>21</v>
      </c>
      <c r="V80" s="7">
        <f>+VLOOKUP(A80,'[6]DISTRIBUCIÓN SEMANAL'!$A:$Y,18,0)</f>
        <v>3</v>
      </c>
      <c r="W80" s="7">
        <f>+VLOOKUP(A80,'[6]DISTRIBUCIÓN SEMANAL'!$A:$Y,19,0)</f>
        <v>21</v>
      </c>
      <c r="X80" s="7">
        <f>+VLOOKUP(A80,'[6]DISTRIBUCIÓN SEMANAL'!$A:$Y,20,0)</f>
        <v>1</v>
      </c>
      <c r="Y80" s="7">
        <f>+VLOOKUP(A80,'[6]DISTRIBUCIÓN SEMANAL'!$A:$Y,21,0)</f>
        <v>21</v>
      </c>
      <c r="Z80" s="7">
        <f>+VLOOKUP(A80,'[6]DISTRIBUCIÓN SEMANAL'!$A:$Y,22,0)</f>
        <v>21</v>
      </c>
      <c r="AA80" s="7">
        <f>+VLOOKUP(A80,'[6]DISTRIBUCIÓN SEMANAL'!$A:$Y,23,0)</f>
        <v>2</v>
      </c>
      <c r="AB80" s="7">
        <f>+VLOOKUP(A80,'[6]DISTRIBUCIÓN SEMANAL'!$A:$Y,24,0)</f>
        <v>1</v>
      </c>
      <c r="AC80" s="7">
        <f>+VLOOKUP(A80,'[6]DISTRIBUCIÓN SEMANAL'!$A:$Y,25,0)</f>
        <v>4</v>
      </c>
    </row>
    <row r="81" spans="1:29" ht="15.75">
      <c r="A81" s="8" t="s">
        <v>5546</v>
      </c>
      <c r="B81" s="10" t="s">
        <v>5526</v>
      </c>
      <c r="C81" s="6" t="s">
        <v>5547</v>
      </c>
      <c r="D81" s="11">
        <v>14</v>
      </c>
      <c r="E81" s="9" t="s">
        <v>2962</v>
      </c>
      <c r="F81" s="9">
        <v>132285484</v>
      </c>
      <c r="G81" s="7" t="s">
        <v>5194</v>
      </c>
      <c r="H81" s="7">
        <f>+VLOOKUP(A81,'[6]DISTRIBUCIÓN SEMANAL'!$A:$Y,4,0)</f>
        <v>14</v>
      </c>
      <c r="I81" s="7" t="str">
        <f>+VLOOKUP(A81,'[6]DISTRIBUCIÓN SEMANAL'!$A:$Y,5,0)</f>
        <v>REAL</v>
      </c>
      <c r="J81" s="7">
        <f>+VLOOKUP(A81,'[6]DISTRIBUCIÓN SEMANAL'!$A:$Y,6,0)</f>
        <v>1</v>
      </c>
      <c r="K81" s="7">
        <f>+VLOOKUP(A81,'[6]DISTRIBUCIÓN SEMANAL'!$A:$Y,7,0)</f>
        <v>1</v>
      </c>
      <c r="L81" s="7">
        <f>+VLOOKUP(A81,'[6]DISTRIBUCIÓN SEMANAL'!$A:$Y,8,0)</f>
        <v>1</v>
      </c>
      <c r="M81" s="7">
        <f>+VLOOKUP(A81,'[6]DISTRIBUCIÓN SEMANAL'!$A:$Y,9,0)</f>
        <v>3</v>
      </c>
      <c r="N81" s="7">
        <f>+VLOOKUP(A81,'[6]DISTRIBUCIÓN SEMANAL'!$A:$Y,10,0)</f>
        <v>3</v>
      </c>
      <c r="O81" s="7">
        <f>+VLOOKUP(A81,'[6]DISTRIBUCIÓN SEMANAL'!$A:$Y,11,0)</f>
        <v>1</v>
      </c>
      <c r="P81" s="7">
        <f>+VLOOKUP(A81,'[6]DISTRIBUCIÓN SEMANAL'!$A:$Y,12,0)</f>
        <v>1</v>
      </c>
      <c r="Q81" s="7">
        <f>+VLOOKUP(A81,'[6]DISTRIBUCIÓN SEMANAL'!$A:$Y,13,0)</f>
        <v>1</v>
      </c>
      <c r="R81" s="7">
        <f>+VLOOKUP(A81,'[6]DISTRIBUCIÓN SEMANAL'!$A:$Y,14,0)</f>
        <v>1</v>
      </c>
      <c r="S81" s="7">
        <f>+VLOOKUP(A81,'[6]DISTRIBUCIÓN SEMANAL'!$A:$Y,15,0)</f>
        <v>14</v>
      </c>
      <c r="T81" s="7">
        <f>+VLOOKUP(A81,'[6]DISTRIBUCIÓN SEMANAL'!$A:$Y,16,0)</f>
        <v>14</v>
      </c>
      <c r="U81" s="7">
        <f>+VLOOKUP(A81,'[6]DISTRIBUCIÓN SEMANAL'!$A:$Y,17,0)</f>
        <v>14</v>
      </c>
      <c r="V81" s="7">
        <f>+VLOOKUP(A81,'[6]DISTRIBUCIÓN SEMANAL'!$A:$Y,18,0)</f>
        <v>2</v>
      </c>
      <c r="W81" s="7">
        <f>+VLOOKUP(A81,'[6]DISTRIBUCIÓN SEMANAL'!$A:$Y,19,0)</f>
        <v>14</v>
      </c>
      <c r="X81" s="7">
        <f>+VLOOKUP(A81,'[6]DISTRIBUCIÓN SEMANAL'!$A:$Y,20,0)</f>
        <v>1</v>
      </c>
      <c r="Y81" s="7">
        <f>+VLOOKUP(A81,'[6]DISTRIBUCIÓN SEMANAL'!$A:$Y,21,0)</f>
        <v>14</v>
      </c>
      <c r="Z81" s="7">
        <f>+VLOOKUP(A81,'[6]DISTRIBUCIÓN SEMANAL'!$A:$Y,22,0)</f>
        <v>14</v>
      </c>
      <c r="AA81" s="7">
        <f>+VLOOKUP(A81,'[6]DISTRIBUCIÓN SEMANAL'!$A:$Y,23,0)</f>
        <v>1</v>
      </c>
      <c r="AB81" s="7">
        <f>+VLOOKUP(A81,'[6]DISTRIBUCIÓN SEMANAL'!$A:$Y,24,0)</f>
        <v>1</v>
      </c>
      <c r="AC81" s="7">
        <f>+VLOOKUP(A81,'[6]DISTRIBUCIÓN SEMANAL'!$A:$Y,25,0)</f>
        <v>3</v>
      </c>
    </row>
    <row r="82" spans="1:29" ht="15.75">
      <c r="A82" s="8" t="s">
        <v>5548</v>
      </c>
      <c r="B82" s="10" t="s">
        <v>5526</v>
      </c>
      <c r="C82" s="6" t="s">
        <v>5549</v>
      </c>
      <c r="D82" s="11">
        <v>16</v>
      </c>
      <c r="E82" s="9" t="s">
        <v>2962</v>
      </c>
      <c r="F82" s="9">
        <v>132285484</v>
      </c>
      <c r="G82" s="7" t="s">
        <v>5194</v>
      </c>
      <c r="H82" s="7">
        <f>+VLOOKUP(A82,'[6]DISTRIBUCIÓN SEMANAL'!$A:$Y,4,0)</f>
        <v>16</v>
      </c>
      <c r="I82" s="7" t="str">
        <f>+VLOOKUP(A82,'[6]DISTRIBUCIÓN SEMANAL'!$A:$Y,5,0)</f>
        <v>REAL</v>
      </c>
      <c r="J82" s="7">
        <f>+VLOOKUP(A82,'[6]DISTRIBUCIÓN SEMANAL'!$A:$Y,6,0)</f>
        <v>1</v>
      </c>
      <c r="K82" s="7">
        <f>+VLOOKUP(A82,'[6]DISTRIBUCIÓN SEMANAL'!$A:$Y,7,0)</f>
        <v>2</v>
      </c>
      <c r="L82" s="7">
        <f>+VLOOKUP(A82,'[6]DISTRIBUCIÓN SEMANAL'!$A:$Y,8,0)</f>
        <v>1</v>
      </c>
      <c r="M82" s="7">
        <f>+VLOOKUP(A82,'[6]DISTRIBUCIÓN SEMANAL'!$A:$Y,9,0)</f>
        <v>3</v>
      </c>
      <c r="N82" s="7">
        <f>+VLOOKUP(A82,'[6]DISTRIBUCIÓN SEMANAL'!$A:$Y,10,0)</f>
        <v>3</v>
      </c>
      <c r="O82" s="7">
        <f>+VLOOKUP(A82,'[6]DISTRIBUCIÓN SEMANAL'!$A:$Y,11,0)</f>
        <v>1</v>
      </c>
      <c r="P82" s="7">
        <f>+VLOOKUP(A82,'[6]DISTRIBUCIÓN SEMANAL'!$A:$Y,12,0)</f>
        <v>1</v>
      </c>
      <c r="Q82" s="7">
        <f>+VLOOKUP(A82,'[6]DISTRIBUCIÓN SEMANAL'!$A:$Y,13,0)</f>
        <v>1</v>
      </c>
      <c r="R82" s="7">
        <f>+VLOOKUP(A82,'[6]DISTRIBUCIÓN SEMANAL'!$A:$Y,14,0)</f>
        <v>1</v>
      </c>
      <c r="S82" s="7">
        <f>+VLOOKUP(A82,'[6]DISTRIBUCIÓN SEMANAL'!$A:$Y,15,0)</f>
        <v>16</v>
      </c>
      <c r="T82" s="7">
        <f>+VLOOKUP(A82,'[6]DISTRIBUCIÓN SEMANAL'!$A:$Y,16,0)</f>
        <v>16</v>
      </c>
      <c r="U82" s="7">
        <f>+VLOOKUP(A82,'[6]DISTRIBUCIÓN SEMANAL'!$A:$Y,17,0)</f>
        <v>16</v>
      </c>
      <c r="V82" s="7">
        <f>+VLOOKUP(A82,'[6]DISTRIBUCIÓN SEMANAL'!$A:$Y,18,0)</f>
        <v>3</v>
      </c>
      <c r="W82" s="7">
        <f>+VLOOKUP(A82,'[6]DISTRIBUCIÓN SEMANAL'!$A:$Y,19,0)</f>
        <v>16</v>
      </c>
      <c r="X82" s="7">
        <f>+VLOOKUP(A82,'[6]DISTRIBUCIÓN SEMANAL'!$A:$Y,20,0)</f>
        <v>1</v>
      </c>
      <c r="Y82" s="7">
        <f>+VLOOKUP(A82,'[6]DISTRIBUCIÓN SEMANAL'!$A:$Y,21,0)</f>
        <v>16</v>
      </c>
      <c r="Z82" s="7">
        <f>+VLOOKUP(A82,'[6]DISTRIBUCIÓN SEMANAL'!$A:$Y,22,0)</f>
        <v>16</v>
      </c>
      <c r="AA82" s="7">
        <f>+VLOOKUP(A82,'[6]DISTRIBUCIÓN SEMANAL'!$A:$Y,23,0)</f>
        <v>1</v>
      </c>
      <c r="AB82" s="7">
        <f>+VLOOKUP(A82,'[6]DISTRIBUCIÓN SEMANAL'!$A:$Y,24,0)</f>
        <v>1</v>
      </c>
      <c r="AC82" s="7">
        <f>+VLOOKUP(A82,'[6]DISTRIBUCIÓN SEMANAL'!$A:$Y,25,0)</f>
        <v>3</v>
      </c>
    </row>
    <row r="83" spans="1:29" ht="15.75">
      <c r="A83" s="8" t="s">
        <v>5550</v>
      </c>
      <c r="B83" s="10" t="s">
        <v>5346</v>
      </c>
      <c r="C83" s="6" t="s">
        <v>5551</v>
      </c>
      <c r="D83" s="11">
        <v>67</v>
      </c>
      <c r="E83" s="9" t="s">
        <v>2974</v>
      </c>
      <c r="F83" s="9">
        <v>130648672</v>
      </c>
      <c r="G83" s="7" t="s">
        <v>5194</v>
      </c>
      <c r="H83" s="7">
        <f>+VLOOKUP(A83,'[6]DISTRIBUCIÓN SEMANAL'!$A:$Y,4,0)</f>
        <v>67</v>
      </c>
      <c r="I83" s="7" t="str">
        <f>+VLOOKUP(A83,'[6]DISTRIBUCIÓN SEMANAL'!$A:$Y,5,0)</f>
        <v>REAL</v>
      </c>
      <c r="J83" s="7">
        <f>+VLOOKUP(A83,'[6]DISTRIBUCIÓN SEMANAL'!$A:$Y,6,0)</f>
        <v>1</v>
      </c>
      <c r="K83" s="7">
        <f>+VLOOKUP(A83,'[6]DISTRIBUCIÓN SEMANAL'!$A:$Y,7,0)</f>
        <v>5</v>
      </c>
      <c r="L83" s="7">
        <f>+VLOOKUP(A83,'[6]DISTRIBUCIÓN SEMANAL'!$A:$Y,8,0)</f>
        <v>1</v>
      </c>
      <c r="M83" s="7">
        <f>+VLOOKUP(A83,'[6]DISTRIBUCIÓN SEMANAL'!$A:$Y,9,0)</f>
        <v>11</v>
      </c>
      <c r="N83" s="7">
        <f>+VLOOKUP(A83,'[6]DISTRIBUCIÓN SEMANAL'!$A:$Y,10,0)</f>
        <v>13</v>
      </c>
      <c r="O83" s="7">
        <f>+VLOOKUP(A83,'[6]DISTRIBUCIÓN SEMANAL'!$A:$Y,11,0)</f>
        <v>2</v>
      </c>
      <c r="P83" s="7">
        <f>+VLOOKUP(A83,'[6]DISTRIBUCIÓN SEMANAL'!$A:$Y,12,0)</f>
        <v>4</v>
      </c>
      <c r="Q83" s="7">
        <f>+VLOOKUP(A83,'[6]DISTRIBUCIÓN SEMANAL'!$A:$Y,13,0)</f>
        <v>1</v>
      </c>
      <c r="R83" s="7">
        <f>+VLOOKUP(A83,'[6]DISTRIBUCIÓN SEMANAL'!$A:$Y,14,0)</f>
        <v>3</v>
      </c>
      <c r="S83" s="7">
        <f>+VLOOKUP(A83,'[6]DISTRIBUCIÓN SEMANAL'!$A:$Y,15,0)</f>
        <v>67</v>
      </c>
      <c r="T83" s="7">
        <f>+VLOOKUP(A83,'[6]DISTRIBUCIÓN SEMANAL'!$A:$Y,16,0)</f>
        <v>67</v>
      </c>
      <c r="U83" s="7">
        <f>+VLOOKUP(A83,'[6]DISTRIBUCIÓN SEMANAL'!$A:$Y,17,0)</f>
        <v>67</v>
      </c>
      <c r="V83" s="7">
        <f>+VLOOKUP(A83,'[6]DISTRIBUCIÓN SEMANAL'!$A:$Y,18,0)</f>
        <v>9</v>
      </c>
      <c r="W83" s="7">
        <f>+VLOOKUP(A83,'[6]DISTRIBUCIÓN SEMANAL'!$A:$Y,19,0)</f>
        <v>67</v>
      </c>
      <c r="X83" s="7">
        <f>+VLOOKUP(A83,'[6]DISTRIBUCIÓN SEMANAL'!$A:$Y,20,0)</f>
        <v>3</v>
      </c>
      <c r="Y83" s="7">
        <f>+VLOOKUP(A83,'[6]DISTRIBUCIÓN SEMANAL'!$A:$Y,21,0)</f>
        <v>67</v>
      </c>
      <c r="Z83" s="7">
        <f>+VLOOKUP(A83,'[6]DISTRIBUCIÓN SEMANAL'!$A:$Y,22,0)</f>
        <v>67</v>
      </c>
      <c r="AA83" s="7">
        <f>+VLOOKUP(A83,'[6]DISTRIBUCIÓN SEMANAL'!$A:$Y,23,0)</f>
        <v>4</v>
      </c>
      <c r="AB83" s="7">
        <f>+VLOOKUP(A83,'[6]DISTRIBUCIÓN SEMANAL'!$A:$Y,24,0)</f>
        <v>3</v>
      </c>
      <c r="AC83" s="7">
        <f>+VLOOKUP(A83,'[6]DISTRIBUCIÓN SEMANAL'!$A:$Y,25,0)</f>
        <v>10</v>
      </c>
    </row>
    <row r="84" spans="1:29" ht="15.75">
      <c r="A84" s="8" t="s">
        <v>5552</v>
      </c>
      <c r="B84" s="10" t="s">
        <v>5346</v>
      </c>
      <c r="C84" s="6" t="s">
        <v>5553</v>
      </c>
      <c r="D84" s="11">
        <v>60</v>
      </c>
      <c r="E84" s="9" t="s">
        <v>2974</v>
      </c>
      <c r="F84" s="9">
        <v>130648672</v>
      </c>
      <c r="G84" s="7" t="s">
        <v>5194</v>
      </c>
      <c r="H84" s="7">
        <f>+VLOOKUP(A84,'[6]DISTRIBUCIÓN SEMANAL'!$A:$Y,4,0)</f>
        <v>60</v>
      </c>
      <c r="I84" s="7" t="str">
        <f>+VLOOKUP(A84,'[6]DISTRIBUCIÓN SEMANAL'!$A:$Y,5,0)</f>
        <v>REAL</v>
      </c>
      <c r="J84" s="7">
        <f>+VLOOKUP(A84,'[6]DISTRIBUCIÓN SEMANAL'!$A:$Y,6,0)</f>
        <v>1</v>
      </c>
      <c r="K84" s="7">
        <f>+VLOOKUP(A84,'[6]DISTRIBUCIÓN SEMANAL'!$A:$Y,7,0)</f>
        <v>4</v>
      </c>
      <c r="L84" s="7">
        <f>+VLOOKUP(A84,'[6]DISTRIBUCIÓN SEMANAL'!$A:$Y,8,0)</f>
        <v>1</v>
      </c>
      <c r="M84" s="7">
        <f>+VLOOKUP(A84,'[6]DISTRIBUCIÓN SEMANAL'!$A:$Y,9,0)</f>
        <v>10</v>
      </c>
      <c r="N84" s="7">
        <f>+VLOOKUP(A84,'[6]DISTRIBUCIÓN SEMANAL'!$A:$Y,10,0)</f>
        <v>11</v>
      </c>
      <c r="O84" s="7">
        <f>+VLOOKUP(A84,'[6]DISTRIBUCIÓN SEMANAL'!$A:$Y,11,0)</f>
        <v>2</v>
      </c>
      <c r="P84" s="7">
        <f>+VLOOKUP(A84,'[6]DISTRIBUCIÓN SEMANAL'!$A:$Y,12,0)</f>
        <v>4</v>
      </c>
      <c r="Q84" s="7">
        <f>+VLOOKUP(A84,'[6]DISTRIBUCIÓN SEMANAL'!$A:$Y,13,0)</f>
        <v>1</v>
      </c>
      <c r="R84" s="7">
        <f>+VLOOKUP(A84,'[6]DISTRIBUCIÓN SEMANAL'!$A:$Y,14,0)</f>
        <v>3</v>
      </c>
      <c r="S84" s="7">
        <f>+VLOOKUP(A84,'[6]DISTRIBUCIÓN SEMANAL'!$A:$Y,15,0)</f>
        <v>60</v>
      </c>
      <c r="T84" s="7">
        <f>+VLOOKUP(A84,'[6]DISTRIBUCIÓN SEMANAL'!$A:$Y,16,0)</f>
        <v>60</v>
      </c>
      <c r="U84" s="7">
        <f>+VLOOKUP(A84,'[6]DISTRIBUCIÓN SEMANAL'!$A:$Y,17,0)</f>
        <v>60</v>
      </c>
      <c r="V84" s="7">
        <f>+VLOOKUP(A84,'[6]DISTRIBUCIÓN SEMANAL'!$A:$Y,18,0)</f>
        <v>8</v>
      </c>
      <c r="W84" s="7">
        <f>+VLOOKUP(A84,'[6]DISTRIBUCIÓN SEMANAL'!$A:$Y,19,0)</f>
        <v>60</v>
      </c>
      <c r="X84" s="7">
        <f>+VLOOKUP(A84,'[6]DISTRIBUCIÓN SEMANAL'!$A:$Y,20,0)</f>
        <v>2</v>
      </c>
      <c r="Y84" s="7">
        <f>+VLOOKUP(A84,'[6]DISTRIBUCIÓN SEMANAL'!$A:$Y,21,0)</f>
        <v>60</v>
      </c>
      <c r="Z84" s="7">
        <f>+VLOOKUP(A84,'[6]DISTRIBUCIÓN SEMANAL'!$A:$Y,22,0)</f>
        <v>60</v>
      </c>
      <c r="AA84" s="7">
        <f>+VLOOKUP(A84,'[6]DISTRIBUCIÓN SEMANAL'!$A:$Y,23,0)</f>
        <v>4</v>
      </c>
      <c r="AB84" s="7">
        <f>+VLOOKUP(A84,'[6]DISTRIBUCIÓN SEMANAL'!$A:$Y,24,0)</f>
        <v>3</v>
      </c>
      <c r="AC84" s="7">
        <f>+VLOOKUP(A84,'[6]DISTRIBUCIÓN SEMANAL'!$A:$Y,25,0)</f>
        <v>9</v>
      </c>
    </row>
    <row r="85" spans="1:29" ht="15.75">
      <c r="A85" s="15" t="s">
        <v>5554</v>
      </c>
      <c r="B85" s="10" t="s">
        <v>5346</v>
      </c>
      <c r="C85" s="6" t="s">
        <v>5555</v>
      </c>
      <c r="D85" s="11">
        <v>52</v>
      </c>
      <c r="E85" s="9" t="s">
        <v>2974</v>
      </c>
      <c r="F85" s="9">
        <v>130648672</v>
      </c>
      <c r="G85" s="7" t="s">
        <v>5194</v>
      </c>
      <c r="H85" s="7">
        <f>+VLOOKUP(A85,'[6]DISTRIBUCIÓN SEMANAL'!$A:$Y,4,0)</f>
        <v>52</v>
      </c>
      <c r="I85" s="7" t="str">
        <f>+VLOOKUP(A85,'[6]DISTRIBUCIÓN SEMANAL'!$A:$Y,5,0)</f>
        <v>REAL</v>
      </c>
      <c r="J85" s="7">
        <f>+VLOOKUP(A85,'[6]DISTRIBUCIÓN SEMANAL'!$A:$Y,6,0)</f>
        <v>1</v>
      </c>
      <c r="K85" s="7">
        <f>+VLOOKUP(A85,'[6]DISTRIBUCIÓN SEMANAL'!$A:$Y,7,0)</f>
        <v>4</v>
      </c>
      <c r="L85" s="7">
        <f>+VLOOKUP(A85,'[6]DISTRIBUCIÓN SEMANAL'!$A:$Y,8,0)</f>
        <v>1</v>
      </c>
      <c r="M85" s="7">
        <f>+VLOOKUP(A85,'[6]DISTRIBUCIÓN SEMANAL'!$A:$Y,9,0)</f>
        <v>8</v>
      </c>
      <c r="N85" s="7">
        <f>+VLOOKUP(A85,'[6]DISTRIBUCIÓN SEMANAL'!$A:$Y,10,0)</f>
        <v>10</v>
      </c>
      <c r="O85" s="7">
        <f>+VLOOKUP(A85,'[6]DISTRIBUCIÓN SEMANAL'!$A:$Y,11,0)</f>
        <v>2</v>
      </c>
      <c r="P85" s="7">
        <f>+VLOOKUP(A85,'[6]DISTRIBUCIÓN SEMANAL'!$A:$Y,12,0)</f>
        <v>3</v>
      </c>
      <c r="Q85" s="7">
        <f>+VLOOKUP(A85,'[6]DISTRIBUCIÓN SEMANAL'!$A:$Y,13,0)</f>
        <v>1</v>
      </c>
      <c r="R85" s="7">
        <f>+VLOOKUP(A85,'[6]DISTRIBUCIÓN SEMANAL'!$A:$Y,14,0)</f>
        <v>3</v>
      </c>
      <c r="S85" s="7">
        <f>+VLOOKUP(A85,'[6]DISTRIBUCIÓN SEMANAL'!$A:$Y,15,0)</f>
        <v>52</v>
      </c>
      <c r="T85" s="7">
        <f>+VLOOKUP(A85,'[6]DISTRIBUCIÓN SEMANAL'!$A:$Y,16,0)</f>
        <v>52</v>
      </c>
      <c r="U85" s="7">
        <f>+VLOOKUP(A85,'[6]DISTRIBUCIÓN SEMANAL'!$A:$Y,17,0)</f>
        <v>52</v>
      </c>
      <c r="V85" s="7">
        <f>+VLOOKUP(A85,'[6]DISTRIBUCIÓN SEMANAL'!$A:$Y,18,0)</f>
        <v>7</v>
      </c>
      <c r="W85" s="7">
        <f>+VLOOKUP(A85,'[6]DISTRIBUCIÓN SEMANAL'!$A:$Y,19,0)</f>
        <v>52</v>
      </c>
      <c r="X85" s="7">
        <f>+VLOOKUP(A85,'[6]DISTRIBUCIÓN SEMANAL'!$A:$Y,20,0)</f>
        <v>2</v>
      </c>
      <c r="Y85" s="7">
        <f>+VLOOKUP(A85,'[6]DISTRIBUCIÓN SEMANAL'!$A:$Y,21,0)</f>
        <v>52</v>
      </c>
      <c r="Z85" s="7">
        <f>+VLOOKUP(A85,'[6]DISTRIBUCIÓN SEMANAL'!$A:$Y,22,0)</f>
        <v>52</v>
      </c>
      <c r="AA85" s="7">
        <f>+VLOOKUP(A85,'[6]DISTRIBUCIÓN SEMANAL'!$A:$Y,23,0)</f>
        <v>3</v>
      </c>
      <c r="AB85" s="7">
        <f>+VLOOKUP(A85,'[6]DISTRIBUCIÓN SEMANAL'!$A:$Y,24,0)</f>
        <v>3</v>
      </c>
      <c r="AC85" s="7">
        <f>+VLOOKUP(A85,'[6]DISTRIBUCIÓN SEMANAL'!$A:$Y,25,0)</f>
        <v>8</v>
      </c>
    </row>
    <row r="86" spans="1:29" ht="15.75">
      <c r="A86" s="15" t="s">
        <v>5556</v>
      </c>
      <c r="B86" s="10" t="s">
        <v>5346</v>
      </c>
      <c r="C86" s="6" t="s">
        <v>5557</v>
      </c>
      <c r="D86" s="11">
        <v>50</v>
      </c>
      <c r="E86" s="9" t="s">
        <v>2974</v>
      </c>
      <c r="F86" s="9">
        <v>130648672</v>
      </c>
      <c r="G86" s="7" t="s">
        <v>5194</v>
      </c>
      <c r="H86" s="7">
        <f>+VLOOKUP(A86,'[6]DISTRIBUCIÓN SEMANAL'!$A:$Y,4,0)</f>
        <v>50</v>
      </c>
      <c r="I86" s="7" t="str">
        <f>+VLOOKUP(A86,'[6]DISTRIBUCIÓN SEMANAL'!$A:$Y,5,0)</f>
        <v>REAL</v>
      </c>
      <c r="J86" s="7">
        <f>+VLOOKUP(A86,'[6]DISTRIBUCIÓN SEMANAL'!$A:$Y,6,0)</f>
        <v>1</v>
      </c>
      <c r="K86" s="7">
        <f>+VLOOKUP(A86,'[6]DISTRIBUCIÓN SEMANAL'!$A:$Y,7,0)</f>
        <v>4</v>
      </c>
      <c r="L86" s="7">
        <f>+VLOOKUP(A86,'[6]DISTRIBUCIÓN SEMANAL'!$A:$Y,8,0)</f>
        <v>1</v>
      </c>
      <c r="M86" s="7">
        <f>+VLOOKUP(A86,'[6]DISTRIBUCIÓN SEMANAL'!$A:$Y,9,0)</f>
        <v>8</v>
      </c>
      <c r="N86" s="7">
        <f>+VLOOKUP(A86,'[6]DISTRIBUCIÓN SEMANAL'!$A:$Y,10,0)</f>
        <v>10</v>
      </c>
      <c r="O86" s="7">
        <f>+VLOOKUP(A86,'[6]DISTRIBUCIÓN SEMANAL'!$A:$Y,11,0)</f>
        <v>2</v>
      </c>
      <c r="P86" s="7">
        <f>+VLOOKUP(A86,'[6]DISTRIBUCIÓN SEMANAL'!$A:$Y,12,0)</f>
        <v>3</v>
      </c>
      <c r="Q86" s="7">
        <f>+VLOOKUP(A86,'[6]DISTRIBUCIÓN SEMANAL'!$A:$Y,13,0)</f>
        <v>1</v>
      </c>
      <c r="R86" s="7">
        <f>+VLOOKUP(A86,'[6]DISTRIBUCIÓN SEMANAL'!$A:$Y,14,0)</f>
        <v>3</v>
      </c>
      <c r="S86" s="7">
        <f>+VLOOKUP(A86,'[6]DISTRIBUCIÓN SEMANAL'!$A:$Y,15,0)</f>
        <v>50</v>
      </c>
      <c r="T86" s="7">
        <f>+VLOOKUP(A86,'[6]DISTRIBUCIÓN SEMANAL'!$A:$Y,16,0)</f>
        <v>50</v>
      </c>
      <c r="U86" s="7">
        <f>+VLOOKUP(A86,'[6]DISTRIBUCIÓN SEMANAL'!$A:$Y,17,0)</f>
        <v>50</v>
      </c>
      <c r="V86" s="7">
        <f>+VLOOKUP(A86,'[6]DISTRIBUCIÓN SEMANAL'!$A:$Y,18,0)</f>
        <v>7</v>
      </c>
      <c r="W86" s="7">
        <f>+VLOOKUP(A86,'[6]DISTRIBUCIÓN SEMANAL'!$A:$Y,19,0)</f>
        <v>50</v>
      </c>
      <c r="X86" s="7">
        <f>+VLOOKUP(A86,'[6]DISTRIBUCIÓN SEMANAL'!$A:$Y,20,0)</f>
        <v>2</v>
      </c>
      <c r="Y86" s="7">
        <f>+VLOOKUP(A86,'[6]DISTRIBUCIÓN SEMANAL'!$A:$Y,21,0)</f>
        <v>50</v>
      </c>
      <c r="Z86" s="7">
        <f>+VLOOKUP(A86,'[6]DISTRIBUCIÓN SEMANAL'!$A:$Y,22,0)</f>
        <v>50</v>
      </c>
      <c r="AA86" s="7">
        <f>+VLOOKUP(A86,'[6]DISTRIBUCIÓN SEMANAL'!$A:$Y,23,0)</f>
        <v>3</v>
      </c>
      <c r="AB86" s="7">
        <f>+VLOOKUP(A86,'[6]DISTRIBUCIÓN SEMANAL'!$A:$Y,24,0)</f>
        <v>2</v>
      </c>
      <c r="AC86" s="7">
        <f>+VLOOKUP(A86,'[6]DISTRIBUCIÓN SEMANAL'!$A:$Y,25,0)</f>
        <v>8</v>
      </c>
    </row>
    <row r="87" spans="1:29" ht="15.75">
      <c r="A87" s="8" t="s">
        <v>5561</v>
      </c>
      <c r="B87" s="10" t="s">
        <v>5562</v>
      </c>
      <c r="C87" s="6" t="s">
        <v>5563</v>
      </c>
      <c r="D87" s="11">
        <v>26</v>
      </c>
      <c r="E87" s="9" t="s">
        <v>2986</v>
      </c>
      <c r="F87" s="9">
        <v>131554492</v>
      </c>
      <c r="G87" s="7" t="s">
        <v>5194</v>
      </c>
      <c r="H87" s="7">
        <f>+VLOOKUP(A87,'[6]DISTRIBUCIÓN SEMANAL'!$A:$Y,4,0)</f>
        <v>26</v>
      </c>
      <c r="I87" s="7" t="str">
        <f>+VLOOKUP(A87,'[6]DISTRIBUCIÓN SEMANAL'!$A:$Y,5,0)</f>
        <v>REAL</v>
      </c>
      <c r="J87" s="7">
        <f>+VLOOKUP(A87,'[6]DISTRIBUCIÓN SEMANAL'!$A:$Y,6,0)</f>
        <v>1</v>
      </c>
      <c r="K87" s="7">
        <f>+VLOOKUP(A87,'[6]DISTRIBUCIÓN SEMANAL'!$A:$Y,7,0)</f>
        <v>2</v>
      </c>
      <c r="L87" s="7">
        <f>+VLOOKUP(A87,'[6]DISTRIBUCIÓN SEMANAL'!$A:$Y,8,0)</f>
        <v>1</v>
      </c>
      <c r="M87" s="7">
        <f>+VLOOKUP(A87,'[6]DISTRIBUCIÓN SEMANAL'!$A:$Y,9,0)</f>
        <v>4</v>
      </c>
      <c r="N87" s="7">
        <f>+VLOOKUP(A87,'[6]DISTRIBUCIÓN SEMANAL'!$A:$Y,10,0)</f>
        <v>5</v>
      </c>
      <c r="O87" s="7">
        <f>+VLOOKUP(A87,'[6]DISTRIBUCIÓN SEMANAL'!$A:$Y,11,0)</f>
        <v>1</v>
      </c>
      <c r="P87" s="7">
        <f>+VLOOKUP(A87,'[6]DISTRIBUCIÓN SEMANAL'!$A:$Y,12,0)</f>
        <v>2</v>
      </c>
      <c r="Q87" s="7">
        <f>+VLOOKUP(A87,'[6]DISTRIBUCIÓN SEMANAL'!$A:$Y,13,0)</f>
        <v>1</v>
      </c>
      <c r="R87" s="7">
        <f>+VLOOKUP(A87,'[6]DISTRIBUCIÓN SEMANAL'!$A:$Y,14,0)</f>
        <v>2</v>
      </c>
      <c r="S87" s="7">
        <f>+VLOOKUP(A87,'[6]DISTRIBUCIÓN SEMANAL'!$A:$Y,15,0)</f>
        <v>26</v>
      </c>
      <c r="T87" s="7">
        <f>+VLOOKUP(A87,'[6]DISTRIBUCIÓN SEMANAL'!$A:$Y,16,0)</f>
        <v>26</v>
      </c>
      <c r="U87" s="7">
        <f>+VLOOKUP(A87,'[6]DISTRIBUCIÓN SEMANAL'!$A:$Y,17,0)</f>
        <v>26</v>
      </c>
      <c r="V87" s="7">
        <f>+VLOOKUP(A87,'[6]DISTRIBUCIÓN SEMANAL'!$A:$Y,18,0)</f>
        <v>4</v>
      </c>
      <c r="W87" s="7">
        <f>+VLOOKUP(A87,'[6]DISTRIBUCIÓN SEMANAL'!$A:$Y,19,0)</f>
        <v>26</v>
      </c>
      <c r="X87" s="7">
        <f>+VLOOKUP(A87,'[6]DISTRIBUCIÓN SEMANAL'!$A:$Y,20,0)</f>
        <v>1</v>
      </c>
      <c r="Y87" s="7">
        <f>+VLOOKUP(A87,'[6]DISTRIBUCIÓN SEMANAL'!$A:$Y,21,0)</f>
        <v>26</v>
      </c>
      <c r="Z87" s="7">
        <f>+VLOOKUP(A87,'[6]DISTRIBUCIÓN SEMANAL'!$A:$Y,22,0)</f>
        <v>26</v>
      </c>
      <c r="AA87" s="7">
        <f>+VLOOKUP(A87,'[6]DISTRIBUCIÓN SEMANAL'!$A:$Y,23,0)</f>
        <v>2</v>
      </c>
      <c r="AB87" s="7">
        <f>+VLOOKUP(A87,'[6]DISTRIBUCIÓN SEMANAL'!$A:$Y,24,0)</f>
        <v>2</v>
      </c>
      <c r="AC87" s="7">
        <f>+VLOOKUP(A87,'[6]DISTRIBUCIÓN SEMANAL'!$A:$Y,25,0)</f>
        <v>4</v>
      </c>
    </row>
    <row r="88" spans="1:29" ht="15.75">
      <c r="A88" s="8" t="s">
        <v>5564</v>
      </c>
      <c r="B88" s="10" t="s">
        <v>5562</v>
      </c>
      <c r="C88" s="6" t="s">
        <v>5565</v>
      </c>
      <c r="D88" s="11">
        <v>198</v>
      </c>
      <c r="E88" s="9" t="s">
        <v>2986</v>
      </c>
      <c r="F88" s="9">
        <v>131554492</v>
      </c>
      <c r="G88" s="7" t="s">
        <v>5194</v>
      </c>
      <c r="H88" s="7">
        <f>+VLOOKUP(A88,'[6]DISTRIBUCIÓN SEMANAL'!$A:$Y,4,0)</f>
        <v>198</v>
      </c>
      <c r="I88" s="7" t="str">
        <f>+VLOOKUP(A88,'[6]DISTRIBUCIÓN SEMANAL'!$A:$Y,5,0)</f>
        <v>REAL</v>
      </c>
      <c r="J88" s="7">
        <f>+VLOOKUP(A88,'[6]DISTRIBUCIÓN SEMANAL'!$A:$Y,6,0)</f>
        <v>1</v>
      </c>
      <c r="K88" s="7">
        <f>+VLOOKUP(A88,'[6]DISTRIBUCIÓN SEMANAL'!$A:$Y,7,0)</f>
        <v>14</v>
      </c>
      <c r="L88" s="7">
        <f>+VLOOKUP(A88,'[6]DISTRIBUCIÓN SEMANAL'!$A:$Y,8,0)</f>
        <v>3</v>
      </c>
      <c r="M88" s="7">
        <f>+VLOOKUP(A88,'[6]DISTRIBUCIÓN SEMANAL'!$A:$Y,9,0)</f>
        <v>30</v>
      </c>
      <c r="N88" s="7">
        <f>+VLOOKUP(A88,'[6]DISTRIBUCIÓN SEMANAL'!$A:$Y,10,0)</f>
        <v>37</v>
      </c>
      <c r="O88" s="7">
        <f>+VLOOKUP(A88,'[6]DISTRIBUCIÓN SEMANAL'!$A:$Y,11,0)</f>
        <v>5</v>
      </c>
      <c r="P88" s="7">
        <f>+VLOOKUP(A88,'[6]DISTRIBUCIÓN SEMANAL'!$A:$Y,12,0)</f>
        <v>11</v>
      </c>
      <c r="Q88" s="7">
        <f>+VLOOKUP(A88,'[6]DISTRIBUCIÓN SEMANAL'!$A:$Y,13,0)</f>
        <v>3</v>
      </c>
      <c r="R88" s="7">
        <f>+VLOOKUP(A88,'[6]DISTRIBUCIÓN SEMANAL'!$A:$Y,14,0)</f>
        <v>9</v>
      </c>
      <c r="S88" s="7">
        <f>+VLOOKUP(A88,'[6]DISTRIBUCIÓN SEMANAL'!$A:$Y,15,0)</f>
        <v>198</v>
      </c>
      <c r="T88" s="7">
        <f>+VLOOKUP(A88,'[6]DISTRIBUCIÓN SEMANAL'!$A:$Y,16,0)</f>
        <v>198</v>
      </c>
      <c r="U88" s="7">
        <f>+VLOOKUP(A88,'[6]DISTRIBUCIÓN SEMANAL'!$A:$Y,17,0)</f>
        <v>198</v>
      </c>
      <c r="V88" s="7">
        <f>+VLOOKUP(A88,'[6]DISTRIBUCIÓN SEMANAL'!$A:$Y,18,0)</f>
        <v>25</v>
      </c>
      <c r="W88" s="7">
        <f>+VLOOKUP(A88,'[6]DISTRIBUCIÓN SEMANAL'!$A:$Y,19,0)</f>
        <v>198</v>
      </c>
      <c r="X88" s="7">
        <f>+VLOOKUP(A88,'[6]DISTRIBUCIÓN SEMANAL'!$A:$Y,20,0)</f>
        <v>7</v>
      </c>
      <c r="Y88" s="7">
        <f>+VLOOKUP(A88,'[6]DISTRIBUCIÓN SEMANAL'!$A:$Y,21,0)</f>
        <v>198</v>
      </c>
      <c r="Z88" s="7">
        <f>+VLOOKUP(A88,'[6]DISTRIBUCIÓN SEMANAL'!$A:$Y,22,0)</f>
        <v>198</v>
      </c>
      <c r="AA88" s="7">
        <f>+VLOOKUP(A88,'[6]DISTRIBUCIÓN SEMANAL'!$A:$Y,23,0)</f>
        <v>11</v>
      </c>
      <c r="AB88" s="7">
        <f>+VLOOKUP(A88,'[6]DISTRIBUCIÓN SEMANAL'!$A:$Y,24,0)</f>
        <v>8</v>
      </c>
      <c r="AC88" s="7">
        <f>+VLOOKUP(A88,'[6]DISTRIBUCIÓN SEMANAL'!$A:$Y,25,0)</f>
        <v>29</v>
      </c>
    </row>
    <row r="89" spans="1:29" ht="15.75">
      <c r="A89" s="8" t="s">
        <v>5566</v>
      </c>
      <c r="B89" s="10" t="s">
        <v>5562</v>
      </c>
      <c r="C89" s="6" t="s">
        <v>5567</v>
      </c>
      <c r="D89" s="11">
        <v>5</v>
      </c>
      <c r="E89" s="9" t="s">
        <v>2986</v>
      </c>
      <c r="F89" s="9">
        <v>131554492</v>
      </c>
      <c r="G89" s="7" t="s">
        <v>5194</v>
      </c>
      <c r="H89" s="7">
        <f>+VLOOKUP(A89,'[6]DISTRIBUCIÓN SEMANAL'!$A:$Y,4,0)</f>
        <v>5</v>
      </c>
      <c r="I89" s="7" t="str">
        <f>+VLOOKUP(A89,'[6]DISTRIBUCIÓN SEMANAL'!$A:$Y,5,0)</f>
        <v>REAL</v>
      </c>
      <c r="J89" s="7">
        <f>+VLOOKUP(A89,'[6]DISTRIBUCIÓN SEMANAL'!$A:$Y,6,0)</f>
        <v>1</v>
      </c>
      <c r="K89" s="7">
        <f>+VLOOKUP(A89,'[6]DISTRIBUCIÓN SEMANAL'!$A:$Y,7,0)</f>
        <v>1</v>
      </c>
      <c r="L89" s="7">
        <f>+VLOOKUP(A89,'[6]DISTRIBUCIÓN SEMANAL'!$A:$Y,8,0)</f>
        <v>1</v>
      </c>
      <c r="M89" s="7">
        <f>+VLOOKUP(A89,'[6]DISTRIBUCIÓN SEMANAL'!$A:$Y,9,0)</f>
        <v>1</v>
      </c>
      <c r="N89" s="7">
        <f>+VLOOKUP(A89,'[6]DISTRIBUCIÓN SEMANAL'!$A:$Y,10,0)</f>
        <v>1</v>
      </c>
      <c r="O89" s="7">
        <f>+VLOOKUP(A89,'[6]DISTRIBUCIÓN SEMANAL'!$A:$Y,11,0)</f>
        <v>1</v>
      </c>
      <c r="P89" s="7">
        <f>+VLOOKUP(A89,'[6]DISTRIBUCIÓN SEMANAL'!$A:$Y,12,0)</f>
        <v>1</v>
      </c>
      <c r="Q89" s="7">
        <f>+VLOOKUP(A89,'[6]DISTRIBUCIÓN SEMANAL'!$A:$Y,13,0)</f>
        <v>1</v>
      </c>
      <c r="R89" s="7">
        <f>+VLOOKUP(A89,'[6]DISTRIBUCIÓN SEMANAL'!$A:$Y,14,0)</f>
        <v>1</v>
      </c>
      <c r="S89" s="7">
        <f>+VLOOKUP(A89,'[6]DISTRIBUCIÓN SEMANAL'!$A:$Y,15,0)</f>
        <v>5</v>
      </c>
      <c r="T89" s="7">
        <f>+VLOOKUP(A89,'[6]DISTRIBUCIÓN SEMANAL'!$A:$Y,16,0)</f>
        <v>5</v>
      </c>
      <c r="U89" s="7">
        <f>+VLOOKUP(A89,'[6]DISTRIBUCIÓN SEMANAL'!$A:$Y,17,0)</f>
        <v>5</v>
      </c>
      <c r="V89" s="7">
        <f>+VLOOKUP(A89,'[6]DISTRIBUCIÓN SEMANAL'!$A:$Y,18,0)</f>
        <v>1</v>
      </c>
      <c r="W89" s="7">
        <f>+VLOOKUP(A89,'[6]DISTRIBUCIÓN SEMANAL'!$A:$Y,19,0)</f>
        <v>5</v>
      </c>
      <c r="X89" s="7">
        <f>+VLOOKUP(A89,'[6]DISTRIBUCIÓN SEMANAL'!$A:$Y,20,0)</f>
        <v>1</v>
      </c>
      <c r="Y89" s="7">
        <f>+VLOOKUP(A89,'[6]DISTRIBUCIÓN SEMANAL'!$A:$Y,21,0)</f>
        <v>5</v>
      </c>
      <c r="Z89" s="7">
        <f>+VLOOKUP(A89,'[6]DISTRIBUCIÓN SEMANAL'!$A:$Y,22,0)</f>
        <v>5</v>
      </c>
      <c r="AA89" s="7">
        <f>+VLOOKUP(A89,'[6]DISTRIBUCIÓN SEMANAL'!$A:$Y,23,0)</f>
        <v>1</v>
      </c>
      <c r="AB89" s="7">
        <f>+VLOOKUP(A89,'[6]DISTRIBUCIÓN SEMANAL'!$A:$Y,24,0)</f>
        <v>1</v>
      </c>
      <c r="AC89" s="7">
        <f>+VLOOKUP(A89,'[6]DISTRIBUCIÓN SEMANAL'!$A:$Y,25,0)</f>
        <v>1</v>
      </c>
    </row>
    <row r="90" spans="1:29" ht="15.75">
      <c r="A90" s="8" t="s">
        <v>5568</v>
      </c>
      <c r="B90" s="10" t="s">
        <v>5562</v>
      </c>
      <c r="C90" s="6" t="s">
        <v>5569</v>
      </c>
      <c r="D90" s="11">
        <v>9</v>
      </c>
      <c r="E90" s="9" t="s">
        <v>2986</v>
      </c>
      <c r="F90" s="9">
        <v>131554492</v>
      </c>
      <c r="G90" s="7" t="s">
        <v>5194</v>
      </c>
      <c r="H90" s="7">
        <f>+VLOOKUP(A90,'[6]DISTRIBUCIÓN SEMANAL'!$A:$Y,4,0)</f>
        <v>9</v>
      </c>
      <c r="I90" s="7" t="str">
        <f>+VLOOKUP(A90,'[6]DISTRIBUCIÓN SEMANAL'!$A:$Y,5,0)</f>
        <v>REAL</v>
      </c>
      <c r="J90" s="7">
        <f>+VLOOKUP(A90,'[6]DISTRIBUCIÓN SEMANAL'!$A:$Y,6,0)</f>
        <v>1</v>
      </c>
      <c r="K90" s="7">
        <f>+VLOOKUP(A90,'[6]DISTRIBUCIÓN SEMANAL'!$A:$Y,7,0)</f>
        <v>1</v>
      </c>
      <c r="L90" s="7">
        <f>+VLOOKUP(A90,'[6]DISTRIBUCIÓN SEMANAL'!$A:$Y,8,0)</f>
        <v>1</v>
      </c>
      <c r="M90" s="7">
        <f>+VLOOKUP(A90,'[6]DISTRIBUCIÓN SEMANAL'!$A:$Y,9,0)</f>
        <v>2</v>
      </c>
      <c r="N90" s="7">
        <f>+VLOOKUP(A90,'[6]DISTRIBUCIÓN SEMANAL'!$A:$Y,10,0)</f>
        <v>2</v>
      </c>
      <c r="O90" s="7">
        <f>+VLOOKUP(A90,'[6]DISTRIBUCIÓN SEMANAL'!$A:$Y,11,0)</f>
        <v>1</v>
      </c>
      <c r="P90" s="7">
        <f>+VLOOKUP(A90,'[6]DISTRIBUCIÓN SEMANAL'!$A:$Y,12,0)</f>
        <v>1</v>
      </c>
      <c r="Q90" s="7">
        <f>+VLOOKUP(A90,'[6]DISTRIBUCIÓN SEMANAL'!$A:$Y,13,0)</f>
        <v>1</v>
      </c>
      <c r="R90" s="7">
        <f>+VLOOKUP(A90,'[6]DISTRIBUCIÓN SEMANAL'!$A:$Y,14,0)</f>
        <v>1</v>
      </c>
      <c r="S90" s="7">
        <f>+VLOOKUP(A90,'[6]DISTRIBUCIÓN SEMANAL'!$A:$Y,15,0)</f>
        <v>9</v>
      </c>
      <c r="T90" s="7">
        <f>+VLOOKUP(A90,'[6]DISTRIBUCIÓN SEMANAL'!$A:$Y,16,0)</f>
        <v>9</v>
      </c>
      <c r="U90" s="7">
        <f>+VLOOKUP(A90,'[6]DISTRIBUCIÓN SEMANAL'!$A:$Y,17,0)</f>
        <v>9</v>
      </c>
      <c r="V90" s="7">
        <f>+VLOOKUP(A90,'[6]DISTRIBUCIÓN SEMANAL'!$A:$Y,18,0)</f>
        <v>2</v>
      </c>
      <c r="W90" s="7">
        <f>+VLOOKUP(A90,'[6]DISTRIBUCIÓN SEMANAL'!$A:$Y,19,0)</f>
        <v>9</v>
      </c>
      <c r="X90" s="7">
        <f>+VLOOKUP(A90,'[6]DISTRIBUCIÓN SEMANAL'!$A:$Y,20,0)</f>
        <v>1</v>
      </c>
      <c r="Y90" s="7">
        <f>+VLOOKUP(A90,'[6]DISTRIBUCIÓN SEMANAL'!$A:$Y,21,0)</f>
        <v>9</v>
      </c>
      <c r="Z90" s="7">
        <f>+VLOOKUP(A90,'[6]DISTRIBUCIÓN SEMANAL'!$A:$Y,22,0)</f>
        <v>9</v>
      </c>
      <c r="AA90" s="7">
        <f>+VLOOKUP(A90,'[6]DISTRIBUCIÓN SEMANAL'!$A:$Y,23,0)</f>
        <v>1</v>
      </c>
      <c r="AB90" s="7">
        <f>+VLOOKUP(A90,'[6]DISTRIBUCIÓN SEMANAL'!$A:$Y,24,0)</f>
        <v>1</v>
      </c>
      <c r="AC90" s="7">
        <f>+VLOOKUP(A90,'[6]DISTRIBUCIÓN SEMANAL'!$A:$Y,25,0)</f>
        <v>2</v>
      </c>
    </row>
    <row r="91" spans="1:29" ht="15.75">
      <c r="A91" s="8" t="s">
        <v>5570</v>
      </c>
      <c r="B91" s="10" t="s">
        <v>5571</v>
      </c>
      <c r="C91" s="6" t="s">
        <v>5572</v>
      </c>
      <c r="D91" s="11">
        <v>195</v>
      </c>
      <c r="E91" s="9" t="s">
        <v>2998</v>
      </c>
      <c r="F91" s="9">
        <v>131702341</v>
      </c>
      <c r="G91" s="7" t="s">
        <v>5194</v>
      </c>
      <c r="H91" s="7">
        <f>+VLOOKUP(A91,'[6]DISTRIBUCIÓN SEMANAL'!$A:$Y,4,0)</f>
        <v>195</v>
      </c>
      <c r="I91" s="7" t="str">
        <f>+VLOOKUP(A91,'[6]DISTRIBUCIÓN SEMANAL'!$A:$Y,5,0)</f>
        <v>REAL</v>
      </c>
      <c r="J91" s="7">
        <f>+VLOOKUP(A91,'[6]DISTRIBUCIÓN SEMANAL'!$A:$Y,6,0)</f>
        <v>1</v>
      </c>
      <c r="K91" s="7">
        <f>+VLOOKUP(A91,'[6]DISTRIBUCIÓN SEMANAL'!$A:$Y,7,0)</f>
        <v>13</v>
      </c>
      <c r="L91" s="7">
        <f>+VLOOKUP(A91,'[6]DISTRIBUCIÓN SEMANAL'!$A:$Y,8,0)</f>
        <v>3</v>
      </c>
      <c r="M91" s="7">
        <f>+VLOOKUP(A91,'[6]DISTRIBUCIÓN SEMANAL'!$A:$Y,9,0)</f>
        <v>30</v>
      </c>
      <c r="N91" s="7">
        <f>+VLOOKUP(A91,'[6]DISTRIBUCIÓN SEMANAL'!$A:$Y,10,0)</f>
        <v>36</v>
      </c>
      <c r="O91" s="7">
        <f>+VLOOKUP(A91,'[6]DISTRIBUCIÓN SEMANAL'!$A:$Y,11,0)</f>
        <v>5</v>
      </c>
      <c r="P91" s="7">
        <f>+VLOOKUP(A91,'[6]DISTRIBUCIÓN SEMANAL'!$A:$Y,12,0)</f>
        <v>11</v>
      </c>
      <c r="Q91" s="7">
        <f>+VLOOKUP(A91,'[6]DISTRIBUCIÓN SEMANAL'!$A:$Y,13,0)</f>
        <v>3</v>
      </c>
      <c r="R91" s="7">
        <f>+VLOOKUP(A91,'[6]DISTRIBUCIÓN SEMANAL'!$A:$Y,14,0)</f>
        <v>9</v>
      </c>
      <c r="S91" s="7">
        <f>+VLOOKUP(A91,'[6]DISTRIBUCIÓN SEMANAL'!$A:$Y,15,0)</f>
        <v>195</v>
      </c>
      <c r="T91" s="7">
        <f>+VLOOKUP(A91,'[6]DISTRIBUCIÓN SEMANAL'!$A:$Y,16,0)</f>
        <v>195</v>
      </c>
      <c r="U91" s="7">
        <f>+VLOOKUP(A91,'[6]DISTRIBUCIÓN SEMANAL'!$A:$Y,17,0)</f>
        <v>195</v>
      </c>
      <c r="V91" s="7">
        <f>+VLOOKUP(A91,'[6]DISTRIBUCIÓN SEMANAL'!$A:$Y,18,0)</f>
        <v>25</v>
      </c>
      <c r="W91" s="7">
        <f>+VLOOKUP(A91,'[6]DISTRIBUCIÓN SEMANAL'!$A:$Y,19,0)</f>
        <v>195</v>
      </c>
      <c r="X91" s="7">
        <f>+VLOOKUP(A91,'[6]DISTRIBUCIÓN SEMANAL'!$A:$Y,20,0)</f>
        <v>7</v>
      </c>
      <c r="Y91" s="7">
        <f>+VLOOKUP(A91,'[6]DISTRIBUCIÓN SEMANAL'!$A:$Y,21,0)</f>
        <v>195</v>
      </c>
      <c r="Z91" s="7">
        <f>+VLOOKUP(A91,'[6]DISTRIBUCIÓN SEMANAL'!$A:$Y,22,0)</f>
        <v>195</v>
      </c>
      <c r="AA91" s="7">
        <f>+VLOOKUP(A91,'[6]DISTRIBUCIÓN SEMANAL'!$A:$Y,23,0)</f>
        <v>11</v>
      </c>
      <c r="AB91" s="7">
        <f>+VLOOKUP(A91,'[6]DISTRIBUCIÓN SEMANAL'!$A:$Y,24,0)</f>
        <v>8</v>
      </c>
      <c r="AC91" s="7">
        <f>+VLOOKUP(A91,'[6]DISTRIBUCIÓN SEMANAL'!$A:$Y,25,0)</f>
        <v>28</v>
      </c>
    </row>
    <row r="92" spans="1:29" ht="15.75">
      <c r="A92" s="8" t="s">
        <v>5573</v>
      </c>
      <c r="B92" s="10" t="s">
        <v>5571</v>
      </c>
      <c r="C92" s="6" t="s">
        <v>5574</v>
      </c>
      <c r="D92" s="11">
        <v>36</v>
      </c>
      <c r="E92" s="9" t="s">
        <v>2998</v>
      </c>
      <c r="F92" s="9">
        <v>131702341</v>
      </c>
      <c r="G92" s="7" t="s">
        <v>5194</v>
      </c>
      <c r="H92" s="7">
        <f>+VLOOKUP(A92,'[6]DISTRIBUCIÓN SEMANAL'!$A:$Y,4,0)</f>
        <v>36</v>
      </c>
      <c r="I92" s="7" t="str">
        <f>+VLOOKUP(A92,'[6]DISTRIBUCIÓN SEMANAL'!$A:$Y,5,0)</f>
        <v>REAL</v>
      </c>
      <c r="J92" s="7">
        <f>+VLOOKUP(A92,'[6]DISTRIBUCIÓN SEMANAL'!$A:$Y,6,0)</f>
        <v>1</v>
      </c>
      <c r="K92" s="7">
        <f>+VLOOKUP(A92,'[6]DISTRIBUCIÓN SEMANAL'!$A:$Y,7,0)</f>
        <v>3</v>
      </c>
      <c r="L92" s="7">
        <f>+VLOOKUP(A92,'[6]DISTRIBUCIÓN SEMANAL'!$A:$Y,8,0)</f>
        <v>1</v>
      </c>
      <c r="M92" s="7">
        <f>+VLOOKUP(A92,'[6]DISTRIBUCIÓN SEMANAL'!$A:$Y,9,0)</f>
        <v>6</v>
      </c>
      <c r="N92" s="7">
        <f>+VLOOKUP(A92,'[6]DISTRIBUCIÓN SEMANAL'!$A:$Y,10,0)</f>
        <v>7</v>
      </c>
      <c r="O92" s="7">
        <f>+VLOOKUP(A92,'[6]DISTRIBUCIÓN SEMANAL'!$A:$Y,11,0)</f>
        <v>1</v>
      </c>
      <c r="P92" s="7">
        <f>+VLOOKUP(A92,'[6]DISTRIBUCIÓN SEMANAL'!$A:$Y,12,0)</f>
        <v>2</v>
      </c>
      <c r="Q92" s="7">
        <f>+VLOOKUP(A92,'[6]DISTRIBUCIÓN SEMANAL'!$A:$Y,13,0)</f>
        <v>1</v>
      </c>
      <c r="R92" s="7">
        <f>+VLOOKUP(A92,'[6]DISTRIBUCIÓN SEMANAL'!$A:$Y,14,0)</f>
        <v>2</v>
      </c>
      <c r="S92" s="7">
        <f>+VLOOKUP(A92,'[6]DISTRIBUCIÓN SEMANAL'!$A:$Y,15,0)</f>
        <v>36</v>
      </c>
      <c r="T92" s="7">
        <f>+VLOOKUP(A92,'[6]DISTRIBUCIÓN SEMANAL'!$A:$Y,16,0)</f>
        <v>36</v>
      </c>
      <c r="U92" s="7">
        <f>+VLOOKUP(A92,'[6]DISTRIBUCIÓN SEMANAL'!$A:$Y,17,0)</f>
        <v>36</v>
      </c>
      <c r="V92" s="7">
        <f>+VLOOKUP(A92,'[6]DISTRIBUCIÓN SEMANAL'!$A:$Y,18,0)</f>
        <v>5</v>
      </c>
      <c r="W92" s="7">
        <f>+VLOOKUP(A92,'[6]DISTRIBUCIÓN SEMANAL'!$A:$Y,19,0)</f>
        <v>36</v>
      </c>
      <c r="X92" s="7">
        <f>+VLOOKUP(A92,'[6]DISTRIBUCIÓN SEMANAL'!$A:$Y,20,0)</f>
        <v>2</v>
      </c>
      <c r="Y92" s="7">
        <f>+VLOOKUP(A92,'[6]DISTRIBUCIÓN SEMANAL'!$A:$Y,21,0)</f>
        <v>36</v>
      </c>
      <c r="Z92" s="7">
        <f>+VLOOKUP(A92,'[6]DISTRIBUCIÓN SEMANAL'!$A:$Y,22,0)</f>
        <v>36</v>
      </c>
      <c r="AA92" s="7">
        <f>+VLOOKUP(A92,'[6]DISTRIBUCIÓN SEMANAL'!$A:$Y,23,0)</f>
        <v>2</v>
      </c>
      <c r="AB92" s="7">
        <f>+VLOOKUP(A92,'[6]DISTRIBUCIÓN SEMANAL'!$A:$Y,24,0)</f>
        <v>2</v>
      </c>
      <c r="AC92" s="7">
        <f>+VLOOKUP(A92,'[6]DISTRIBUCIÓN SEMANAL'!$A:$Y,25,0)</f>
        <v>6</v>
      </c>
    </row>
    <row r="93" spans="1:29" ht="15.75">
      <c r="A93" s="8" t="s">
        <v>5575</v>
      </c>
      <c r="B93" s="10" t="s">
        <v>5571</v>
      </c>
      <c r="C93" s="6" t="s">
        <v>5576</v>
      </c>
      <c r="D93" s="11">
        <v>42</v>
      </c>
      <c r="E93" s="9" t="s">
        <v>2998</v>
      </c>
      <c r="F93" s="9">
        <v>131702341</v>
      </c>
      <c r="G93" s="7" t="s">
        <v>5194</v>
      </c>
      <c r="H93" s="7">
        <f>+VLOOKUP(A93,'[6]DISTRIBUCIÓN SEMANAL'!$A:$Y,4,0)</f>
        <v>42</v>
      </c>
      <c r="I93" s="7" t="str">
        <f>+VLOOKUP(A93,'[6]DISTRIBUCIÓN SEMANAL'!$A:$Y,5,0)</f>
        <v>REAL</v>
      </c>
      <c r="J93" s="7">
        <f>+VLOOKUP(A93,'[6]DISTRIBUCIÓN SEMANAL'!$A:$Y,6,0)</f>
        <v>1</v>
      </c>
      <c r="K93" s="7">
        <f>+VLOOKUP(A93,'[6]DISTRIBUCIÓN SEMANAL'!$A:$Y,7,0)</f>
        <v>3</v>
      </c>
      <c r="L93" s="7">
        <f>+VLOOKUP(A93,'[6]DISTRIBUCIÓN SEMANAL'!$A:$Y,8,0)</f>
        <v>1</v>
      </c>
      <c r="M93" s="7">
        <f>+VLOOKUP(A93,'[6]DISTRIBUCIÓN SEMANAL'!$A:$Y,9,0)</f>
        <v>7</v>
      </c>
      <c r="N93" s="7">
        <f>+VLOOKUP(A93,'[6]DISTRIBUCIÓN SEMANAL'!$A:$Y,10,0)</f>
        <v>8</v>
      </c>
      <c r="O93" s="7">
        <f>+VLOOKUP(A93,'[6]DISTRIBUCIÓN SEMANAL'!$A:$Y,11,0)</f>
        <v>1</v>
      </c>
      <c r="P93" s="7">
        <f>+VLOOKUP(A93,'[6]DISTRIBUCIÓN SEMANAL'!$A:$Y,12,0)</f>
        <v>3</v>
      </c>
      <c r="Q93" s="7">
        <f>+VLOOKUP(A93,'[6]DISTRIBUCIÓN SEMANAL'!$A:$Y,13,0)</f>
        <v>1</v>
      </c>
      <c r="R93" s="7">
        <f>+VLOOKUP(A93,'[6]DISTRIBUCIÓN SEMANAL'!$A:$Y,14,0)</f>
        <v>2</v>
      </c>
      <c r="S93" s="7">
        <f>+VLOOKUP(A93,'[6]DISTRIBUCIÓN SEMANAL'!$A:$Y,15,0)</f>
        <v>42</v>
      </c>
      <c r="T93" s="7">
        <f>+VLOOKUP(A93,'[6]DISTRIBUCIÓN SEMANAL'!$A:$Y,16,0)</f>
        <v>42</v>
      </c>
      <c r="U93" s="7">
        <f>+VLOOKUP(A93,'[6]DISTRIBUCIÓN SEMANAL'!$A:$Y,17,0)</f>
        <v>42</v>
      </c>
      <c r="V93" s="7">
        <f>+VLOOKUP(A93,'[6]DISTRIBUCIÓN SEMANAL'!$A:$Y,18,0)</f>
        <v>6</v>
      </c>
      <c r="W93" s="7">
        <f>+VLOOKUP(A93,'[6]DISTRIBUCIÓN SEMANAL'!$A:$Y,19,0)</f>
        <v>42</v>
      </c>
      <c r="X93" s="7">
        <f>+VLOOKUP(A93,'[6]DISTRIBUCIÓN SEMANAL'!$A:$Y,20,0)</f>
        <v>2</v>
      </c>
      <c r="Y93" s="7">
        <f>+VLOOKUP(A93,'[6]DISTRIBUCIÓN SEMANAL'!$A:$Y,21,0)</f>
        <v>42</v>
      </c>
      <c r="Z93" s="7">
        <f>+VLOOKUP(A93,'[6]DISTRIBUCIÓN SEMANAL'!$A:$Y,22,0)</f>
        <v>42</v>
      </c>
      <c r="AA93" s="7">
        <f>+VLOOKUP(A93,'[6]DISTRIBUCIÓN SEMANAL'!$A:$Y,23,0)</f>
        <v>3</v>
      </c>
      <c r="AB93" s="7">
        <f>+VLOOKUP(A93,'[6]DISTRIBUCIÓN SEMANAL'!$A:$Y,24,0)</f>
        <v>2</v>
      </c>
      <c r="AC93" s="7">
        <f>+VLOOKUP(A93,'[6]DISTRIBUCIÓN SEMANAL'!$A:$Y,25,0)</f>
        <v>7</v>
      </c>
    </row>
    <row r="94" spans="1:29" ht="15.75">
      <c r="A94" s="8" t="s">
        <v>5577</v>
      </c>
      <c r="B94" s="10" t="s">
        <v>5571</v>
      </c>
      <c r="C94" s="6" t="s">
        <v>5578</v>
      </c>
      <c r="D94" s="11">
        <v>20</v>
      </c>
      <c r="E94" s="9" t="s">
        <v>2998</v>
      </c>
      <c r="F94" s="9">
        <v>131702341</v>
      </c>
      <c r="G94" s="7" t="s">
        <v>5194</v>
      </c>
      <c r="H94" s="7">
        <f>+VLOOKUP(A94,'[6]DISTRIBUCIÓN SEMANAL'!$A:$Y,4,0)</f>
        <v>20</v>
      </c>
      <c r="I94" s="7" t="str">
        <f>+VLOOKUP(A94,'[6]DISTRIBUCIÓN SEMANAL'!$A:$Y,5,0)</f>
        <v>REAL</v>
      </c>
      <c r="J94" s="7">
        <f>+VLOOKUP(A94,'[6]DISTRIBUCIÓN SEMANAL'!$A:$Y,6,0)</f>
        <v>1</v>
      </c>
      <c r="K94" s="7">
        <f>+VLOOKUP(A94,'[6]DISTRIBUCIÓN SEMANAL'!$A:$Y,7,0)</f>
        <v>2</v>
      </c>
      <c r="L94" s="7">
        <f>+VLOOKUP(A94,'[6]DISTRIBUCIÓN SEMANAL'!$A:$Y,8,0)</f>
        <v>1</v>
      </c>
      <c r="M94" s="7">
        <f>+VLOOKUP(A94,'[6]DISTRIBUCIÓN SEMANAL'!$A:$Y,9,0)</f>
        <v>4</v>
      </c>
      <c r="N94" s="7">
        <f>+VLOOKUP(A94,'[6]DISTRIBUCIÓN SEMANAL'!$A:$Y,10,0)</f>
        <v>4</v>
      </c>
      <c r="O94" s="7">
        <f>+VLOOKUP(A94,'[6]DISTRIBUCIÓN SEMANAL'!$A:$Y,11,0)</f>
        <v>1</v>
      </c>
      <c r="P94" s="7">
        <f>+VLOOKUP(A94,'[6]DISTRIBUCIÓN SEMANAL'!$A:$Y,12,0)</f>
        <v>2</v>
      </c>
      <c r="Q94" s="7">
        <f>+VLOOKUP(A94,'[6]DISTRIBUCIÓN SEMANAL'!$A:$Y,13,0)</f>
        <v>1</v>
      </c>
      <c r="R94" s="7">
        <f>+VLOOKUP(A94,'[6]DISTRIBUCIÓN SEMANAL'!$A:$Y,14,0)</f>
        <v>1</v>
      </c>
      <c r="S94" s="7">
        <f>+VLOOKUP(A94,'[6]DISTRIBUCIÓN SEMANAL'!$A:$Y,15,0)</f>
        <v>20</v>
      </c>
      <c r="T94" s="7">
        <f>+VLOOKUP(A94,'[6]DISTRIBUCIÓN SEMANAL'!$A:$Y,16,0)</f>
        <v>20</v>
      </c>
      <c r="U94" s="7">
        <f>+VLOOKUP(A94,'[6]DISTRIBUCIÓN SEMANAL'!$A:$Y,17,0)</f>
        <v>20</v>
      </c>
      <c r="V94" s="7">
        <f>+VLOOKUP(A94,'[6]DISTRIBUCIÓN SEMANAL'!$A:$Y,18,0)</f>
        <v>3</v>
      </c>
      <c r="W94" s="7">
        <f>+VLOOKUP(A94,'[6]DISTRIBUCIÓN SEMANAL'!$A:$Y,19,0)</f>
        <v>20</v>
      </c>
      <c r="X94" s="7">
        <f>+VLOOKUP(A94,'[6]DISTRIBUCIÓN SEMANAL'!$A:$Y,20,0)</f>
        <v>1</v>
      </c>
      <c r="Y94" s="7">
        <f>+VLOOKUP(A94,'[6]DISTRIBUCIÓN SEMANAL'!$A:$Y,21,0)</f>
        <v>20</v>
      </c>
      <c r="Z94" s="7">
        <f>+VLOOKUP(A94,'[6]DISTRIBUCIÓN SEMANAL'!$A:$Y,22,0)</f>
        <v>20</v>
      </c>
      <c r="AA94" s="7">
        <f>+VLOOKUP(A94,'[6]DISTRIBUCIÓN SEMANAL'!$A:$Y,23,0)</f>
        <v>2</v>
      </c>
      <c r="AB94" s="7">
        <f>+VLOOKUP(A94,'[6]DISTRIBUCIÓN SEMANAL'!$A:$Y,24,0)</f>
        <v>1</v>
      </c>
      <c r="AC94" s="7">
        <f>+VLOOKUP(A94,'[6]DISTRIBUCIÓN SEMANAL'!$A:$Y,25,0)</f>
        <v>3</v>
      </c>
    </row>
    <row r="95" spans="1:29" ht="15.75">
      <c r="A95" s="8" t="s">
        <v>5579</v>
      </c>
      <c r="B95" s="10" t="s">
        <v>5571</v>
      </c>
      <c r="C95" s="6" t="s">
        <v>5580</v>
      </c>
      <c r="D95" s="11">
        <v>38</v>
      </c>
      <c r="E95" s="9" t="s">
        <v>2998</v>
      </c>
      <c r="F95" s="9">
        <v>131702341</v>
      </c>
      <c r="G95" s="7" t="s">
        <v>5194</v>
      </c>
      <c r="H95" s="7">
        <f>+VLOOKUP(A95,'[6]DISTRIBUCIÓN SEMANAL'!$A:$Y,4,0)</f>
        <v>38</v>
      </c>
      <c r="I95" s="7" t="str">
        <f>+VLOOKUP(A95,'[6]DISTRIBUCIÓN SEMANAL'!$A:$Y,5,0)</f>
        <v>REAL</v>
      </c>
      <c r="J95" s="7">
        <f>+VLOOKUP(A95,'[6]DISTRIBUCIÓN SEMANAL'!$A:$Y,6,0)</f>
        <v>1</v>
      </c>
      <c r="K95" s="7">
        <f>+VLOOKUP(A95,'[6]DISTRIBUCIÓN SEMANAL'!$A:$Y,7,0)</f>
        <v>3</v>
      </c>
      <c r="L95" s="7">
        <f>+VLOOKUP(A95,'[6]DISTRIBUCIÓN SEMANAL'!$A:$Y,8,0)</f>
        <v>1</v>
      </c>
      <c r="M95" s="7">
        <f>+VLOOKUP(A95,'[6]DISTRIBUCIÓN SEMANAL'!$A:$Y,9,0)</f>
        <v>6</v>
      </c>
      <c r="N95" s="7">
        <f>+VLOOKUP(A95,'[6]DISTRIBUCIÓN SEMANAL'!$A:$Y,10,0)</f>
        <v>7</v>
      </c>
      <c r="O95" s="7">
        <f>+VLOOKUP(A95,'[6]DISTRIBUCIÓN SEMANAL'!$A:$Y,11,0)</f>
        <v>1</v>
      </c>
      <c r="P95" s="7">
        <f>+VLOOKUP(A95,'[6]DISTRIBUCIÓN SEMANAL'!$A:$Y,12,0)</f>
        <v>3</v>
      </c>
      <c r="Q95" s="7">
        <f>+VLOOKUP(A95,'[6]DISTRIBUCIÓN SEMANAL'!$A:$Y,13,0)</f>
        <v>1</v>
      </c>
      <c r="R95" s="7">
        <f>+VLOOKUP(A95,'[6]DISTRIBUCIÓN SEMANAL'!$A:$Y,14,0)</f>
        <v>2</v>
      </c>
      <c r="S95" s="7">
        <f>+VLOOKUP(A95,'[6]DISTRIBUCIÓN SEMANAL'!$A:$Y,15,0)</f>
        <v>38</v>
      </c>
      <c r="T95" s="7">
        <f>+VLOOKUP(A95,'[6]DISTRIBUCIÓN SEMANAL'!$A:$Y,16,0)</f>
        <v>38</v>
      </c>
      <c r="U95" s="7">
        <f>+VLOOKUP(A95,'[6]DISTRIBUCIÓN SEMANAL'!$A:$Y,17,0)</f>
        <v>38</v>
      </c>
      <c r="V95" s="7">
        <f>+VLOOKUP(A95,'[6]DISTRIBUCIÓN SEMANAL'!$A:$Y,18,0)</f>
        <v>5</v>
      </c>
      <c r="W95" s="7">
        <f>+VLOOKUP(A95,'[6]DISTRIBUCIÓN SEMANAL'!$A:$Y,19,0)</f>
        <v>38</v>
      </c>
      <c r="X95" s="7">
        <f>+VLOOKUP(A95,'[6]DISTRIBUCIÓN SEMANAL'!$A:$Y,20,0)</f>
        <v>2</v>
      </c>
      <c r="Y95" s="7">
        <f>+VLOOKUP(A95,'[6]DISTRIBUCIÓN SEMANAL'!$A:$Y,21,0)</f>
        <v>38</v>
      </c>
      <c r="Z95" s="7">
        <f>+VLOOKUP(A95,'[6]DISTRIBUCIÓN SEMANAL'!$A:$Y,22,0)</f>
        <v>38</v>
      </c>
      <c r="AA95" s="7">
        <f>+VLOOKUP(A95,'[6]DISTRIBUCIÓN SEMANAL'!$A:$Y,23,0)</f>
        <v>3</v>
      </c>
      <c r="AB95" s="7">
        <f>+VLOOKUP(A95,'[6]DISTRIBUCIÓN SEMANAL'!$A:$Y,24,0)</f>
        <v>2</v>
      </c>
      <c r="AC95" s="7">
        <f>+VLOOKUP(A95,'[6]DISTRIBUCIÓN SEMANAL'!$A:$Y,25,0)</f>
        <v>6</v>
      </c>
    </row>
    <row r="96" spans="1:29" ht="15.75">
      <c r="A96" s="8" t="s">
        <v>5581</v>
      </c>
      <c r="B96" s="10" t="s">
        <v>5571</v>
      </c>
      <c r="C96" s="6" t="s">
        <v>5582</v>
      </c>
      <c r="D96" s="11">
        <v>37</v>
      </c>
      <c r="E96" s="9" t="s">
        <v>2998</v>
      </c>
      <c r="F96" s="9">
        <v>131702341</v>
      </c>
      <c r="G96" s="7" t="s">
        <v>5194</v>
      </c>
      <c r="H96" s="7">
        <f>+VLOOKUP(A96,'[6]DISTRIBUCIÓN SEMANAL'!$A:$Y,4,0)</f>
        <v>37</v>
      </c>
      <c r="I96" s="7" t="str">
        <f>+VLOOKUP(A96,'[6]DISTRIBUCIÓN SEMANAL'!$A:$Y,5,0)</f>
        <v>REAL</v>
      </c>
      <c r="J96" s="7">
        <f>+VLOOKUP(A96,'[6]DISTRIBUCIÓN SEMANAL'!$A:$Y,6,0)</f>
        <v>1</v>
      </c>
      <c r="K96" s="7">
        <f>+VLOOKUP(A96,'[6]DISTRIBUCIÓN SEMANAL'!$A:$Y,7,0)</f>
        <v>3</v>
      </c>
      <c r="L96" s="7">
        <f>+VLOOKUP(A96,'[6]DISTRIBUCIÓN SEMANAL'!$A:$Y,8,0)</f>
        <v>1</v>
      </c>
      <c r="M96" s="7">
        <f>+VLOOKUP(A96,'[6]DISTRIBUCIÓN SEMANAL'!$A:$Y,9,0)</f>
        <v>6</v>
      </c>
      <c r="N96" s="7">
        <f>+VLOOKUP(A96,'[6]DISTRIBUCIÓN SEMANAL'!$A:$Y,10,0)</f>
        <v>7</v>
      </c>
      <c r="O96" s="7">
        <f>+VLOOKUP(A96,'[6]DISTRIBUCIÓN SEMANAL'!$A:$Y,11,0)</f>
        <v>1</v>
      </c>
      <c r="P96" s="7">
        <f>+VLOOKUP(A96,'[6]DISTRIBUCIÓN SEMANAL'!$A:$Y,12,0)</f>
        <v>3</v>
      </c>
      <c r="Q96" s="7">
        <f>+VLOOKUP(A96,'[6]DISTRIBUCIÓN SEMANAL'!$A:$Y,13,0)</f>
        <v>1</v>
      </c>
      <c r="R96" s="7">
        <f>+VLOOKUP(A96,'[6]DISTRIBUCIÓN SEMANAL'!$A:$Y,14,0)</f>
        <v>2</v>
      </c>
      <c r="S96" s="7">
        <f>+VLOOKUP(A96,'[6]DISTRIBUCIÓN SEMANAL'!$A:$Y,15,0)</f>
        <v>37</v>
      </c>
      <c r="T96" s="7">
        <f>+VLOOKUP(A96,'[6]DISTRIBUCIÓN SEMANAL'!$A:$Y,16,0)</f>
        <v>37</v>
      </c>
      <c r="U96" s="7">
        <f>+VLOOKUP(A96,'[6]DISTRIBUCIÓN SEMANAL'!$A:$Y,17,0)</f>
        <v>37</v>
      </c>
      <c r="V96" s="7">
        <f>+VLOOKUP(A96,'[6]DISTRIBUCIÓN SEMANAL'!$A:$Y,18,0)</f>
        <v>5</v>
      </c>
      <c r="W96" s="7">
        <f>+VLOOKUP(A96,'[6]DISTRIBUCIÓN SEMANAL'!$A:$Y,19,0)</f>
        <v>37</v>
      </c>
      <c r="X96" s="7">
        <f>+VLOOKUP(A96,'[6]DISTRIBUCIÓN SEMANAL'!$A:$Y,20,0)</f>
        <v>2</v>
      </c>
      <c r="Y96" s="7">
        <f>+VLOOKUP(A96,'[6]DISTRIBUCIÓN SEMANAL'!$A:$Y,21,0)</f>
        <v>37</v>
      </c>
      <c r="Z96" s="7">
        <f>+VLOOKUP(A96,'[6]DISTRIBUCIÓN SEMANAL'!$A:$Y,22,0)</f>
        <v>37</v>
      </c>
      <c r="AA96" s="7">
        <f>+VLOOKUP(A96,'[6]DISTRIBUCIÓN SEMANAL'!$A:$Y,23,0)</f>
        <v>3</v>
      </c>
      <c r="AB96" s="7">
        <f>+VLOOKUP(A96,'[6]DISTRIBUCIÓN SEMANAL'!$A:$Y,24,0)</f>
        <v>2</v>
      </c>
      <c r="AC96" s="7">
        <f>+VLOOKUP(A96,'[6]DISTRIBUCIÓN SEMANAL'!$A:$Y,25,0)</f>
        <v>6</v>
      </c>
    </row>
    <row r="97" spans="1:29" ht="15.75">
      <c r="A97" s="8" t="s">
        <v>5583</v>
      </c>
      <c r="B97" s="10" t="s">
        <v>5571</v>
      </c>
      <c r="C97" s="6" t="s">
        <v>5584</v>
      </c>
      <c r="D97" s="11">
        <v>19</v>
      </c>
      <c r="E97" s="9" t="s">
        <v>2998</v>
      </c>
      <c r="F97" s="9">
        <v>131702341</v>
      </c>
      <c r="G97" s="7" t="s">
        <v>5194</v>
      </c>
      <c r="H97" s="7">
        <f>+VLOOKUP(A97,'[6]DISTRIBUCIÓN SEMANAL'!$A:$Y,4,0)</f>
        <v>19</v>
      </c>
      <c r="I97" s="7" t="str">
        <f>+VLOOKUP(A97,'[6]DISTRIBUCIÓN SEMANAL'!$A:$Y,5,0)</f>
        <v>REAL</v>
      </c>
      <c r="J97" s="7">
        <f>+VLOOKUP(A97,'[6]DISTRIBUCIÓN SEMANAL'!$A:$Y,6,0)</f>
        <v>1</v>
      </c>
      <c r="K97" s="7">
        <f>+VLOOKUP(A97,'[6]DISTRIBUCIÓN SEMANAL'!$A:$Y,7,0)</f>
        <v>2</v>
      </c>
      <c r="L97" s="7">
        <f>+VLOOKUP(A97,'[6]DISTRIBUCIÓN SEMANAL'!$A:$Y,8,0)</f>
        <v>1</v>
      </c>
      <c r="M97" s="7">
        <f>+VLOOKUP(A97,'[6]DISTRIBUCIÓN SEMANAL'!$A:$Y,9,0)</f>
        <v>3</v>
      </c>
      <c r="N97" s="7">
        <f>+VLOOKUP(A97,'[6]DISTRIBUCIÓN SEMANAL'!$A:$Y,10,0)</f>
        <v>4</v>
      </c>
      <c r="O97" s="7">
        <f>+VLOOKUP(A97,'[6]DISTRIBUCIÓN SEMANAL'!$A:$Y,11,0)</f>
        <v>1</v>
      </c>
      <c r="P97" s="7">
        <f>+VLOOKUP(A97,'[6]DISTRIBUCIÓN SEMANAL'!$A:$Y,12,0)</f>
        <v>2</v>
      </c>
      <c r="Q97" s="7">
        <f>+VLOOKUP(A97,'[6]DISTRIBUCIÓN SEMANAL'!$A:$Y,13,0)</f>
        <v>1</v>
      </c>
      <c r="R97" s="7">
        <f>+VLOOKUP(A97,'[6]DISTRIBUCIÓN SEMANAL'!$A:$Y,14,0)</f>
        <v>1</v>
      </c>
      <c r="S97" s="7">
        <f>+VLOOKUP(A97,'[6]DISTRIBUCIÓN SEMANAL'!$A:$Y,15,0)</f>
        <v>19</v>
      </c>
      <c r="T97" s="7">
        <f>+VLOOKUP(A97,'[6]DISTRIBUCIÓN SEMANAL'!$A:$Y,16,0)</f>
        <v>19</v>
      </c>
      <c r="U97" s="7">
        <f>+VLOOKUP(A97,'[6]DISTRIBUCIÓN SEMANAL'!$A:$Y,17,0)</f>
        <v>19</v>
      </c>
      <c r="V97" s="7">
        <f>+VLOOKUP(A97,'[6]DISTRIBUCIÓN SEMANAL'!$A:$Y,18,0)</f>
        <v>3</v>
      </c>
      <c r="W97" s="7">
        <f>+VLOOKUP(A97,'[6]DISTRIBUCIÓN SEMANAL'!$A:$Y,19,0)</f>
        <v>19</v>
      </c>
      <c r="X97" s="7">
        <f>+VLOOKUP(A97,'[6]DISTRIBUCIÓN SEMANAL'!$A:$Y,20,0)</f>
        <v>1</v>
      </c>
      <c r="Y97" s="7">
        <f>+VLOOKUP(A97,'[6]DISTRIBUCIÓN SEMANAL'!$A:$Y,21,0)</f>
        <v>19</v>
      </c>
      <c r="Z97" s="7">
        <f>+VLOOKUP(A97,'[6]DISTRIBUCIÓN SEMANAL'!$A:$Y,22,0)</f>
        <v>19</v>
      </c>
      <c r="AA97" s="7">
        <f>+VLOOKUP(A97,'[6]DISTRIBUCIÓN SEMANAL'!$A:$Y,23,0)</f>
        <v>2</v>
      </c>
      <c r="AB97" s="7">
        <f>+VLOOKUP(A97,'[6]DISTRIBUCIÓN SEMANAL'!$A:$Y,24,0)</f>
        <v>1</v>
      </c>
      <c r="AC97" s="7">
        <f>+VLOOKUP(A97,'[6]DISTRIBUCIÓN SEMANAL'!$A:$Y,25,0)</f>
        <v>3</v>
      </c>
    </row>
    <row r="98" spans="1:29" ht="15.75">
      <c r="A98" s="8" t="s">
        <v>5585</v>
      </c>
      <c r="B98" s="10" t="s">
        <v>5571</v>
      </c>
      <c r="C98" s="6" t="s">
        <v>5586</v>
      </c>
      <c r="D98" s="11">
        <v>19</v>
      </c>
      <c r="E98" s="9" t="s">
        <v>2998</v>
      </c>
      <c r="F98" s="9">
        <v>131702341</v>
      </c>
      <c r="G98" s="7" t="s">
        <v>5194</v>
      </c>
      <c r="H98" s="7">
        <f>+VLOOKUP(A98,'[6]DISTRIBUCIÓN SEMANAL'!$A:$Y,4,0)</f>
        <v>19</v>
      </c>
      <c r="I98" s="7" t="str">
        <f>+VLOOKUP(A98,'[6]DISTRIBUCIÓN SEMANAL'!$A:$Y,5,0)</f>
        <v>REAL</v>
      </c>
      <c r="J98" s="7">
        <f>+VLOOKUP(A98,'[6]DISTRIBUCIÓN SEMANAL'!$A:$Y,6,0)</f>
        <v>1</v>
      </c>
      <c r="K98" s="7">
        <f>+VLOOKUP(A98,'[6]DISTRIBUCIÓN SEMANAL'!$A:$Y,7,0)</f>
        <v>2</v>
      </c>
      <c r="L98" s="7">
        <f>+VLOOKUP(A98,'[6]DISTRIBUCIÓN SEMANAL'!$A:$Y,8,0)</f>
        <v>1</v>
      </c>
      <c r="M98" s="7">
        <f>+VLOOKUP(A98,'[6]DISTRIBUCIÓN SEMANAL'!$A:$Y,9,0)</f>
        <v>3</v>
      </c>
      <c r="N98" s="7">
        <f>+VLOOKUP(A98,'[6]DISTRIBUCIÓN SEMANAL'!$A:$Y,10,0)</f>
        <v>4</v>
      </c>
      <c r="O98" s="7">
        <f>+VLOOKUP(A98,'[6]DISTRIBUCIÓN SEMANAL'!$A:$Y,11,0)</f>
        <v>1</v>
      </c>
      <c r="P98" s="7">
        <f>+VLOOKUP(A98,'[6]DISTRIBUCIÓN SEMANAL'!$A:$Y,12,0)</f>
        <v>2</v>
      </c>
      <c r="Q98" s="7">
        <f>+VLOOKUP(A98,'[6]DISTRIBUCIÓN SEMANAL'!$A:$Y,13,0)</f>
        <v>1</v>
      </c>
      <c r="R98" s="7">
        <f>+VLOOKUP(A98,'[6]DISTRIBUCIÓN SEMANAL'!$A:$Y,14,0)</f>
        <v>1</v>
      </c>
      <c r="S98" s="7">
        <f>+VLOOKUP(A98,'[6]DISTRIBUCIÓN SEMANAL'!$A:$Y,15,0)</f>
        <v>19</v>
      </c>
      <c r="T98" s="7">
        <f>+VLOOKUP(A98,'[6]DISTRIBUCIÓN SEMANAL'!$A:$Y,16,0)</f>
        <v>19</v>
      </c>
      <c r="U98" s="7">
        <f>+VLOOKUP(A98,'[6]DISTRIBUCIÓN SEMANAL'!$A:$Y,17,0)</f>
        <v>19</v>
      </c>
      <c r="V98" s="7">
        <f>+VLOOKUP(A98,'[6]DISTRIBUCIÓN SEMANAL'!$A:$Y,18,0)</f>
        <v>3</v>
      </c>
      <c r="W98" s="7">
        <f>+VLOOKUP(A98,'[6]DISTRIBUCIÓN SEMANAL'!$A:$Y,19,0)</f>
        <v>19</v>
      </c>
      <c r="X98" s="7">
        <f>+VLOOKUP(A98,'[6]DISTRIBUCIÓN SEMANAL'!$A:$Y,20,0)</f>
        <v>1</v>
      </c>
      <c r="Y98" s="7">
        <f>+VLOOKUP(A98,'[6]DISTRIBUCIÓN SEMANAL'!$A:$Y,21,0)</f>
        <v>19</v>
      </c>
      <c r="Z98" s="7">
        <f>+VLOOKUP(A98,'[6]DISTRIBUCIÓN SEMANAL'!$A:$Y,22,0)</f>
        <v>19</v>
      </c>
      <c r="AA98" s="7">
        <f>+VLOOKUP(A98,'[6]DISTRIBUCIÓN SEMANAL'!$A:$Y,23,0)</f>
        <v>2</v>
      </c>
      <c r="AB98" s="7">
        <f>+VLOOKUP(A98,'[6]DISTRIBUCIÓN SEMANAL'!$A:$Y,24,0)</f>
        <v>1</v>
      </c>
      <c r="AC98" s="7">
        <f>+VLOOKUP(A98,'[6]DISTRIBUCIÓN SEMANAL'!$A:$Y,25,0)</f>
        <v>3</v>
      </c>
    </row>
    <row r="99" spans="1:29" ht="15.75">
      <c r="A99" s="8" t="s">
        <v>5587</v>
      </c>
      <c r="B99" s="10" t="s">
        <v>5571</v>
      </c>
      <c r="C99" s="6" t="s">
        <v>5588</v>
      </c>
      <c r="D99" s="11">
        <v>10</v>
      </c>
      <c r="E99" s="9" t="s">
        <v>2998</v>
      </c>
      <c r="F99" s="9">
        <v>131702341</v>
      </c>
      <c r="G99" s="7" t="s">
        <v>5194</v>
      </c>
      <c r="H99" s="7">
        <f>+VLOOKUP(A99,'[6]DISTRIBUCIÓN SEMANAL'!$A:$Y,4,0)</f>
        <v>10</v>
      </c>
      <c r="I99" s="7" t="str">
        <f>+VLOOKUP(A99,'[6]DISTRIBUCIÓN SEMANAL'!$A:$Y,5,0)</f>
        <v>REAL</v>
      </c>
      <c r="J99" s="7">
        <f>+VLOOKUP(A99,'[6]DISTRIBUCIÓN SEMANAL'!$A:$Y,6,0)</f>
        <v>1</v>
      </c>
      <c r="K99" s="7">
        <f>+VLOOKUP(A99,'[6]DISTRIBUCIÓN SEMANAL'!$A:$Y,7,0)</f>
        <v>1</v>
      </c>
      <c r="L99" s="7">
        <f>+VLOOKUP(A99,'[6]DISTRIBUCIÓN SEMANAL'!$A:$Y,8,0)</f>
        <v>1</v>
      </c>
      <c r="M99" s="7">
        <f>+VLOOKUP(A99,'[6]DISTRIBUCIÓN SEMANAL'!$A:$Y,9,0)</f>
        <v>2</v>
      </c>
      <c r="N99" s="7">
        <f>+VLOOKUP(A99,'[6]DISTRIBUCIÓN SEMANAL'!$A:$Y,10,0)</f>
        <v>2</v>
      </c>
      <c r="O99" s="7">
        <f>+VLOOKUP(A99,'[6]DISTRIBUCIÓN SEMANAL'!$A:$Y,11,0)</f>
        <v>1</v>
      </c>
      <c r="P99" s="7">
        <f>+VLOOKUP(A99,'[6]DISTRIBUCIÓN SEMANAL'!$A:$Y,12,0)</f>
        <v>1</v>
      </c>
      <c r="Q99" s="7">
        <f>+VLOOKUP(A99,'[6]DISTRIBUCIÓN SEMANAL'!$A:$Y,13,0)</f>
        <v>1</v>
      </c>
      <c r="R99" s="7">
        <f>+VLOOKUP(A99,'[6]DISTRIBUCIÓN SEMANAL'!$A:$Y,14,0)</f>
        <v>1</v>
      </c>
      <c r="S99" s="7">
        <f>+VLOOKUP(A99,'[6]DISTRIBUCIÓN SEMANAL'!$A:$Y,15,0)</f>
        <v>10</v>
      </c>
      <c r="T99" s="7">
        <f>+VLOOKUP(A99,'[6]DISTRIBUCIÓN SEMANAL'!$A:$Y,16,0)</f>
        <v>10</v>
      </c>
      <c r="U99" s="7">
        <f>+VLOOKUP(A99,'[6]DISTRIBUCIÓN SEMANAL'!$A:$Y,17,0)</f>
        <v>10</v>
      </c>
      <c r="V99" s="7">
        <f>+VLOOKUP(A99,'[6]DISTRIBUCIÓN SEMANAL'!$A:$Y,18,0)</f>
        <v>2</v>
      </c>
      <c r="W99" s="7">
        <f>+VLOOKUP(A99,'[6]DISTRIBUCIÓN SEMANAL'!$A:$Y,19,0)</f>
        <v>10</v>
      </c>
      <c r="X99" s="7">
        <f>+VLOOKUP(A99,'[6]DISTRIBUCIÓN SEMANAL'!$A:$Y,20,0)</f>
        <v>1</v>
      </c>
      <c r="Y99" s="7">
        <f>+VLOOKUP(A99,'[6]DISTRIBUCIÓN SEMANAL'!$A:$Y,21,0)</f>
        <v>10</v>
      </c>
      <c r="Z99" s="7">
        <f>+VLOOKUP(A99,'[6]DISTRIBUCIÓN SEMANAL'!$A:$Y,22,0)</f>
        <v>10</v>
      </c>
      <c r="AA99" s="7">
        <f>+VLOOKUP(A99,'[6]DISTRIBUCIÓN SEMANAL'!$A:$Y,23,0)</f>
        <v>1</v>
      </c>
      <c r="AB99" s="7">
        <f>+VLOOKUP(A99,'[6]DISTRIBUCIÓN SEMANAL'!$A:$Y,24,0)</f>
        <v>1</v>
      </c>
      <c r="AC99" s="7">
        <f>+VLOOKUP(A99,'[6]DISTRIBUCIÓN SEMANAL'!$A:$Y,25,0)</f>
        <v>2</v>
      </c>
    </row>
    <row r="100" spans="1:29" ht="15.75">
      <c r="A100" s="12" t="s">
        <v>5589</v>
      </c>
      <c r="B100" s="10" t="s">
        <v>5590</v>
      </c>
      <c r="C100" s="6" t="s">
        <v>5591</v>
      </c>
      <c r="D100" s="9">
        <v>100</v>
      </c>
      <c r="E100" s="9" t="s">
        <v>3018</v>
      </c>
      <c r="F100" s="9">
        <v>131760155</v>
      </c>
      <c r="G100" s="7" t="s">
        <v>5194</v>
      </c>
      <c r="H100" s="7">
        <f>+VLOOKUP(A100,'[6]DISTRIBUCIÓN SEMANAL'!$A:$Y,4,0)</f>
        <v>100</v>
      </c>
      <c r="I100" s="7" t="str">
        <f>+VLOOKUP(A100,'[6]DISTRIBUCIÓN SEMANAL'!$A:$Y,5,0)</f>
        <v>REAL</v>
      </c>
      <c r="J100" s="7">
        <f>+VLOOKUP(A100,'[6]DISTRIBUCIÓN SEMANAL'!$A:$Y,6,0)</f>
        <v>1</v>
      </c>
      <c r="K100" s="7">
        <f>+VLOOKUP(A100,'[6]DISTRIBUCIÓN SEMANAL'!$A:$Y,7,0)</f>
        <v>7</v>
      </c>
      <c r="L100" s="7">
        <f>+VLOOKUP(A100,'[6]DISTRIBUCIÓN SEMANAL'!$A:$Y,8,0)</f>
        <v>2</v>
      </c>
      <c r="M100" s="7">
        <f>+VLOOKUP(A100,'[6]DISTRIBUCIÓN SEMANAL'!$A:$Y,9,0)</f>
        <v>16</v>
      </c>
      <c r="N100" s="7">
        <f>+VLOOKUP(A100,'[6]DISTRIBUCIÓN SEMANAL'!$A:$Y,10,0)</f>
        <v>19</v>
      </c>
      <c r="O100" s="7">
        <f>+VLOOKUP(A100,'[6]DISTRIBUCIÓN SEMANAL'!$A:$Y,11,0)</f>
        <v>3</v>
      </c>
      <c r="P100" s="7">
        <f>+VLOOKUP(A100,'[6]DISTRIBUCIÓN SEMANAL'!$A:$Y,12,0)</f>
        <v>6</v>
      </c>
      <c r="Q100" s="7">
        <f>+VLOOKUP(A100,'[6]DISTRIBUCIÓN SEMANAL'!$A:$Y,13,0)</f>
        <v>2</v>
      </c>
      <c r="R100" s="7">
        <f>+VLOOKUP(A100,'[6]DISTRIBUCIÓN SEMANAL'!$A:$Y,14,0)</f>
        <v>5</v>
      </c>
      <c r="S100" s="7">
        <f>+VLOOKUP(A100,'[6]DISTRIBUCIÓN SEMANAL'!$A:$Y,15,0)</f>
        <v>100</v>
      </c>
      <c r="T100" s="7">
        <f>+VLOOKUP(A100,'[6]DISTRIBUCIÓN SEMANAL'!$A:$Y,16,0)</f>
        <v>100</v>
      </c>
      <c r="U100" s="7">
        <f>+VLOOKUP(A100,'[6]DISTRIBUCIÓN SEMANAL'!$A:$Y,17,0)</f>
        <v>100</v>
      </c>
      <c r="V100" s="7">
        <f>+VLOOKUP(A100,'[6]DISTRIBUCIÓN SEMANAL'!$A:$Y,18,0)</f>
        <v>13</v>
      </c>
      <c r="W100" s="7">
        <f>+VLOOKUP(A100,'[6]DISTRIBUCIÓN SEMANAL'!$A:$Y,19,0)</f>
        <v>100</v>
      </c>
      <c r="X100" s="7">
        <f>+VLOOKUP(A100,'[6]DISTRIBUCIÓN SEMANAL'!$A:$Y,20,0)</f>
        <v>4</v>
      </c>
      <c r="Y100" s="7">
        <f>+VLOOKUP(A100,'[6]DISTRIBUCIÓN SEMANAL'!$A:$Y,21,0)</f>
        <v>100</v>
      </c>
      <c r="Z100" s="7">
        <f>+VLOOKUP(A100,'[6]DISTRIBUCIÓN SEMANAL'!$A:$Y,22,0)</f>
        <v>100</v>
      </c>
      <c r="AA100" s="7">
        <f>+VLOOKUP(A100,'[6]DISTRIBUCIÓN SEMANAL'!$A:$Y,23,0)</f>
        <v>6</v>
      </c>
      <c r="AB100" s="7">
        <f>+VLOOKUP(A100,'[6]DISTRIBUCIÓN SEMANAL'!$A:$Y,24,0)</f>
        <v>4</v>
      </c>
      <c r="AC100" s="7">
        <f>+VLOOKUP(A100,'[6]DISTRIBUCIÓN SEMANAL'!$A:$Y,25,0)</f>
        <v>15</v>
      </c>
    </row>
    <row r="101" spans="1:29" ht="15.75">
      <c r="A101" s="12" t="s">
        <v>5592</v>
      </c>
      <c r="B101" s="10" t="s">
        <v>5590</v>
      </c>
      <c r="C101" s="6" t="s">
        <v>5593</v>
      </c>
      <c r="D101" s="9">
        <v>5</v>
      </c>
      <c r="E101" s="9" t="s">
        <v>3018</v>
      </c>
      <c r="F101" s="9">
        <v>131760155</v>
      </c>
      <c r="G101" s="7" t="s">
        <v>5194</v>
      </c>
      <c r="H101" s="7">
        <f>+VLOOKUP(A101,'[6]DISTRIBUCIÓN SEMANAL'!$A:$Y,4,0)</f>
        <v>5</v>
      </c>
      <c r="I101" s="7" t="str">
        <f>+VLOOKUP(A101,'[6]DISTRIBUCIÓN SEMANAL'!$A:$Y,5,0)</f>
        <v>REAL</v>
      </c>
      <c r="J101" s="7">
        <f>+VLOOKUP(A101,'[6]DISTRIBUCIÓN SEMANAL'!$A:$Y,6,0)</f>
        <v>1</v>
      </c>
      <c r="K101" s="7">
        <f>+VLOOKUP(A101,'[6]DISTRIBUCIÓN SEMANAL'!$A:$Y,7,0)</f>
        <v>1</v>
      </c>
      <c r="L101" s="7">
        <f>+VLOOKUP(A101,'[6]DISTRIBUCIÓN SEMANAL'!$A:$Y,8,0)</f>
        <v>1</v>
      </c>
      <c r="M101" s="7">
        <f>+VLOOKUP(A101,'[6]DISTRIBUCIÓN SEMANAL'!$A:$Y,9,0)</f>
        <v>1</v>
      </c>
      <c r="N101" s="7">
        <f>+VLOOKUP(A101,'[6]DISTRIBUCIÓN SEMANAL'!$A:$Y,10,0)</f>
        <v>1</v>
      </c>
      <c r="O101" s="7">
        <f>+VLOOKUP(A101,'[6]DISTRIBUCIÓN SEMANAL'!$A:$Y,11,0)</f>
        <v>1</v>
      </c>
      <c r="P101" s="7">
        <f>+VLOOKUP(A101,'[6]DISTRIBUCIÓN SEMANAL'!$A:$Y,12,0)</f>
        <v>1</v>
      </c>
      <c r="Q101" s="7">
        <f>+VLOOKUP(A101,'[6]DISTRIBUCIÓN SEMANAL'!$A:$Y,13,0)</f>
        <v>1</v>
      </c>
      <c r="R101" s="7">
        <f>+VLOOKUP(A101,'[6]DISTRIBUCIÓN SEMANAL'!$A:$Y,14,0)</f>
        <v>1</v>
      </c>
      <c r="S101" s="7">
        <f>+VLOOKUP(A101,'[6]DISTRIBUCIÓN SEMANAL'!$A:$Y,15,0)</f>
        <v>5</v>
      </c>
      <c r="T101" s="7">
        <f>+VLOOKUP(A101,'[6]DISTRIBUCIÓN SEMANAL'!$A:$Y,16,0)</f>
        <v>5</v>
      </c>
      <c r="U101" s="7">
        <f>+VLOOKUP(A101,'[6]DISTRIBUCIÓN SEMANAL'!$A:$Y,17,0)</f>
        <v>5</v>
      </c>
      <c r="V101" s="7">
        <f>+VLOOKUP(A101,'[6]DISTRIBUCIÓN SEMANAL'!$A:$Y,18,0)</f>
        <v>1</v>
      </c>
      <c r="W101" s="7">
        <f>+VLOOKUP(A101,'[6]DISTRIBUCIÓN SEMANAL'!$A:$Y,19,0)</f>
        <v>5</v>
      </c>
      <c r="X101" s="7">
        <f>+VLOOKUP(A101,'[6]DISTRIBUCIÓN SEMANAL'!$A:$Y,20,0)</f>
        <v>1</v>
      </c>
      <c r="Y101" s="7">
        <f>+VLOOKUP(A101,'[6]DISTRIBUCIÓN SEMANAL'!$A:$Y,21,0)</f>
        <v>5</v>
      </c>
      <c r="Z101" s="7">
        <f>+VLOOKUP(A101,'[6]DISTRIBUCIÓN SEMANAL'!$A:$Y,22,0)</f>
        <v>5</v>
      </c>
      <c r="AA101" s="7">
        <f>+VLOOKUP(A101,'[6]DISTRIBUCIÓN SEMANAL'!$A:$Y,23,0)</f>
        <v>1</v>
      </c>
      <c r="AB101" s="7">
        <f>+VLOOKUP(A101,'[6]DISTRIBUCIÓN SEMANAL'!$A:$Y,24,0)</f>
        <v>1</v>
      </c>
      <c r="AC101" s="7">
        <f>+VLOOKUP(A101,'[6]DISTRIBUCIÓN SEMANAL'!$A:$Y,25,0)</f>
        <v>1</v>
      </c>
    </row>
    <row r="102" spans="1:29" ht="15.75">
      <c r="A102" s="12" t="s">
        <v>5594</v>
      </c>
      <c r="B102" s="10" t="s">
        <v>5590</v>
      </c>
      <c r="C102" s="6" t="s">
        <v>5595</v>
      </c>
      <c r="D102" s="9">
        <v>68</v>
      </c>
      <c r="E102" s="9" t="s">
        <v>3018</v>
      </c>
      <c r="F102" s="9">
        <v>131760155</v>
      </c>
      <c r="G102" s="7" t="s">
        <v>5194</v>
      </c>
      <c r="H102" s="7">
        <f>+VLOOKUP(A102,'[6]DISTRIBUCIÓN SEMANAL'!$A:$Y,4,0)</f>
        <v>68</v>
      </c>
      <c r="I102" s="7" t="str">
        <f>+VLOOKUP(A102,'[6]DISTRIBUCIÓN SEMANAL'!$A:$Y,5,0)</f>
        <v>REAL</v>
      </c>
      <c r="J102" s="7">
        <f>+VLOOKUP(A102,'[6]DISTRIBUCIÓN SEMANAL'!$A:$Y,6,0)</f>
        <v>1</v>
      </c>
      <c r="K102" s="7">
        <f>+VLOOKUP(A102,'[6]DISTRIBUCIÓN SEMANAL'!$A:$Y,7,0)</f>
        <v>5</v>
      </c>
      <c r="L102" s="7">
        <f>+VLOOKUP(A102,'[6]DISTRIBUCIÓN SEMANAL'!$A:$Y,8,0)</f>
        <v>1</v>
      </c>
      <c r="M102" s="7">
        <f>+VLOOKUP(A102,'[6]DISTRIBUCIÓN SEMANAL'!$A:$Y,9,0)</f>
        <v>11</v>
      </c>
      <c r="N102" s="7">
        <f>+VLOOKUP(A102,'[6]DISTRIBUCIÓN SEMANAL'!$A:$Y,10,0)</f>
        <v>13</v>
      </c>
      <c r="O102" s="7">
        <f>+VLOOKUP(A102,'[6]DISTRIBUCIÓN SEMANAL'!$A:$Y,11,0)</f>
        <v>2</v>
      </c>
      <c r="P102" s="7">
        <f>+VLOOKUP(A102,'[6]DISTRIBUCIÓN SEMANAL'!$A:$Y,12,0)</f>
        <v>4</v>
      </c>
      <c r="Q102" s="7">
        <f>+VLOOKUP(A102,'[6]DISTRIBUCIÓN SEMANAL'!$A:$Y,13,0)</f>
        <v>1</v>
      </c>
      <c r="R102" s="7">
        <f>+VLOOKUP(A102,'[6]DISTRIBUCIÓN SEMANAL'!$A:$Y,14,0)</f>
        <v>3</v>
      </c>
      <c r="S102" s="7">
        <f>+VLOOKUP(A102,'[6]DISTRIBUCIÓN SEMANAL'!$A:$Y,15,0)</f>
        <v>68</v>
      </c>
      <c r="T102" s="7">
        <f>+VLOOKUP(A102,'[6]DISTRIBUCIÓN SEMANAL'!$A:$Y,16,0)</f>
        <v>68</v>
      </c>
      <c r="U102" s="7">
        <f>+VLOOKUP(A102,'[6]DISTRIBUCIÓN SEMANAL'!$A:$Y,17,0)</f>
        <v>68</v>
      </c>
      <c r="V102" s="7">
        <f>+VLOOKUP(A102,'[6]DISTRIBUCIÓN SEMANAL'!$A:$Y,18,0)</f>
        <v>9</v>
      </c>
      <c r="W102" s="7">
        <f>+VLOOKUP(A102,'[6]DISTRIBUCIÓN SEMANAL'!$A:$Y,19,0)</f>
        <v>68</v>
      </c>
      <c r="X102" s="7">
        <f>+VLOOKUP(A102,'[6]DISTRIBUCIÓN SEMANAL'!$A:$Y,20,0)</f>
        <v>3</v>
      </c>
      <c r="Y102" s="7">
        <f>+VLOOKUP(A102,'[6]DISTRIBUCIÓN SEMANAL'!$A:$Y,21,0)</f>
        <v>68</v>
      </c>
      <c r="Z102" s="7">
        <f>+VLOOKUP(A102,'[6]DISTRIBUCIÓN SEMANAL'!$A:$Y,22,0)</f>
        <v>68</v>
      </c>
      <c r="AA102" s="7">
        <f>+VLOOKUP(A102,'[6]DISTRIBUCIÓN SEMANAL'!$A:$Y,23,0)</f>
        <v>4</v>
      </c>
      <c r="AB102" s="7">
        <f>+VLOOKUP(A102,'[6]DISTRIBUCIÓN SEMANAL'!$A:$Y,24,0)</f>
        <v>3</v>
      </c>
      <c r="AC102" s="7">
        <f>+VLOOKUP(A102,'[6]DISTRIBUCIÓN SEMANAL'!$A:$Y,25,0)</f>
        <v>10</v>
      </c>
    </row>
    <row r="103" spans="1:29" ht="15.75">
      <c r="A103" s="8" t="s">
        <v>5596</v>
      </c>
      <c r="B103" s="10" t="s">
        <v>5590</v>
      </c>
      <c r="C103" s="6" t="s">
        <v>5597</v>
      </c>
      <c r="D103" s="11">
        <v>85</v>
      </c>
      <c r="E103" s="9" t="s">
        <v>3018</v>
      </c>
      <c r="F103" s="9">
        <v>131760155</v>
      </c>
      <c r="G103" s="7" t="s">
        <v>5194</v>
      </c>
      <c r="H103" s="7">
        <f>+VLOOKUP(A103,'[6]DISTRIBUCIÓN SEMANAL'!$A:$Y,4,0)</f>
        <v>85</v>
      </c>
      <c r="I103" s="7" t="str">
        <f>+VLOOKUP(A103,'[6]DISTRIBUCIÓN SEMANAL'!$A:$Y,5,0)</f>
        <v>REAL</v>
      </c>
      <c r="J103" s="7">
        <f>+VLOOKUP(A103,'[6]DISTRIBUCIÓN SEMANAL'!$A:$Y,6,0)</f>
        <v>1</v>
      </c>
      <c r="K103" s="7">
        <f>+VLOOKUP(A103,'[6]DISTRIBUCIÓN SEMANAL'!$A:$Y,7,0)</f>
        <v>6</v>
      </c>
      <c r="L103" s="7">
        <f>+VLOOKUP(A103,'[6]DISTRIBUCIÓN SEMANAL'!$A:$Y,8,0)</f>
        <v>1</v>
      </c>
      <c r="M103" s="7">
        <f>+VLOOKUP(A103,'[6]DISTRIBUCIÓN SEMANAL'!$A:$Y,9,0)</f>
        <v>13</v>
      </c>
      <c r="N103" s="7">
        <f>+VLOOKUP(A103,'[6]DISTRIBUCIÓN SEMANAL'!$A:$Y,10,0)</f>
        <v>16</v>
      </c>
      <c r="O103" s="7">
        <f>+VLOOKUP(A103,'[6]DISTRIBUCIÓN SEMANAL'!$A:$Y,11,0)</f>
        <v>2</v>
      </c>
      <c r="P103" s="7">
        <f>+VLOOKUP(A103,'[6]DISTRIBUCIÓN SEMANAL'!$A:$Y,12,0)</f>
        <v>5</v>
      </c>
      <c r="Q103" s="7">
        <f>+VLOOKUP(A103,'[6]DISTRIBUCIÓN SEMANAL'!$A:$Y,13,0)</f>
        <v>1</v>
      </c>
      <c r="R103" s="7">
        <f>+VLOOKUP(A103,'[6]DISTRIBUCIÓN SEMANAL'!$A:$Y,14,0)</f>
        <v>4</v>
      </c>
      <c r="S103" s="7">
        <f>+VLOOKUP(A103,'[6]DISTRIBUCIÓN SEMANAL'!$A:$Y,15,0)</f>
        <v>85</v>
      </c>
      <c r="T103" s="7">
        <f>+VLOOKUP(A103,'[6]DISTRIBUCIÓN SEMANAL'!$A:$Y,16,0)</f>
        <v>85</v>
      </c>
      <c r="U103" s="7">
        <f>+VLOOKUP(A103,'[6]DISTRIBUCIÓN SEMANAL'!$A:$Y,17,0)</f>
        <v>85</v>
      </c>
      <c r="V103" s="7">
        <f>+VLOOKUP(A103,'[6]DISTRIBUCIÓN SEMANAL'!$A:$Y,18,0)</f>
        <v>11</v>
      </c>
      <c r="W103" s="7">
        <f>+VLOOKUP(A103,'[6]DISTRIBUCIÓN SEMANAL'!$A:$Y,19,0)</f>
        <v>85</v>
      </c>
      <c r="X103" s="7">
        <f>+VLOOKUP(A103,'[6]DISTRIBUCIÓN SEMANAL'!$A:$Y,20,0)</f>
        <v>3</v>
      </c>
      <c r="Y103" s="7">
        <f>+VLOOKUP(A103,'[6]DISTRIBUCIÓN SEMANAL'!$A:$Y,21,0)</f>
        <v>85</v>
      </c>
      <c r="Z103" s="7">
        <f>+VLOOKUP(A103,'[6]DISTRIBUCIÓN SEMANAL'!$A:$Y,22,0)</f>
        <v>85</v>
      </c>
      <c r="AA103" s="7">
        <f>+VLOOKUP(A103,'[6]DISTRIBUCIÓN SEMANAL'!$A:$Y,23,0)</f>
        <v>5</v>
      </c>
      <c r="AB103" s="7">
        <f>+VLOOKUP(A103,'[6]DISTRIBUCIÓN SEMANAL'!$A:$Y,24,0)</f>
        <v>4</v>
      </c>
      <c r="AC103" s="7">
        <f>+VLOOKUP(A103,'[6]DISTRIBUCIÓN SEMANAL'!$A:$Y,25,0)</f>
        <v>13</v>
      </c>
    </row>
    <row r="104" spans="1:29" ht="15.75">
      <c r="A104" s="18" t="s">
        <v>5598</v>
      </c>
      <c r="B104" s="10" t="s">
        <v>5413</v>
      </c>
      <c r="C104" s="6" t="s">
        <v>5599</v>
      </c>
      <c r="D104" s="22">
        <v>81</v>
      </c>
      <c r="E104" s="9" t="s">
        <v>3025</v>
      </c>
      <c r="F104" s="9">
        <v>132245522</v>
      </c>
      <c r="G104" s="7" t="s">
        <v>5194</v>
      </c>
      <c r="H104" s="7">
        <f>+VLOOKUP(A104,'[6]DISTRIBUCIÓN SEMANAL'!$A:$Y,4,0)</f>
        <v>81</v>
      </c>
      <c r="I104" s="7" t="str">
        <f>+VLOOKUP(A104,'[6]DISTRIBUCIÓN SEMANAL'!$A:$Y,5,0)</f>
        <v>REAL</v>
      </c>
      <c r="J104" s="7">
        <f>+VLOOKUP(A104,'[6]DISTRIBUCIÓN SEMANAL'!$A:$Y,6,0)</f>
        <v>1</v>
      </c>
      <c r="K104" s="7">
        <f>+VLOOKUP(A104,'[6]DISTRIBUCIÓN SEMANAL'!$A:$Y,7,0)</f>
        <v>6</v>
      </c>
      <c r="L104" s="7">
        <f>+VLOOKUP(A104,'[6]DISTRIBUCIÓN SEMANAL'!$A:$Y,8,0)</f>
        <v>1</v>
      </c>
      <c r="M104" s="7">
        <f>+VLOOKUP(A104,'[6]DISTRIBUCIÓN SEMANAL'!$A:$Y,9,0)</f>
        <v>13</v>
      </c>
      <c r="N104" s="7">
        <f>+VLOOKUP(A104,'[6]DISTRIBUCIÓN SEMANAL'!$A:$Y,10,0)</f>
        <v>15</v>
      </c>
      <c r="O104" s="7">
        <f>+VLOOKUP(A104,'[6]DISTRIBUCIÓN SEMANAL'!$A:$Y,11,0)</f>
        <v>2</v>
      </c>
      <c r="P104" s="7">
        <f>+VLOOKUP(A104,'[6]DISTRIBUCIÓN SEMANAL'!$A:$Y,12,0)</f>
        <v>5</v>
      </c>
      <c r="Q104" s="7">
        <f>+VLOOKUP(A104,'[6]DISTRIBUCIÓN SEMANAL'!$A:$Y,13,0)</f>
        <v>1</v>
      </c>
      <c r="R104" s="7">
        <f>+VLOOKUP(A104,'[6]DISTRIBUCIÓN SEMANAL'!$A:$Y,14,0)</f>
        <v>4</v>
      </c>
      <c r="S104" s="7">
        <f>+VLOOKUP(A104,'[6]DISTRIBUCIÓN SEMANAL'!$A:$Y,15,0)</f>
        <v>81</v>
      </c>
      <c r="T104" s="7">
        <f>+VLOOKUP(A104,'[6]DISTRIBUCIÓN SEMANAL'!$A:$Y,16,0)</f>
        <v>81</v>
      </c>
      <c r="U104" s="7">
        <f>+VLOOKUP(A104,'[6]DISTRIBUCIÓN SEMANAL'!$A:$Y,17,0)</f>
        <v>81</v>
      </c>
      <c r="V104" s="7">
        <f>+VLOOKUP(A104,'[6]DISTRIBUCIÓN SEMANAL'!$A:$Y,18,0)</f>
        <v>11</v>
      </c>
      <c r="W104" s="7">
        <f>+VLOOKUP(A104,'[6]DISTRIBUCIÓN SEMANAL'!$A:$Y,19,0)</f>
        <v>81</v>
      </c>
      <c r="X104" s="7">
        <f>+VLOOKUP(A104,'[6]DISTRIBUCIÓN SEMANAL'!$A:$Y,20,0)</f>
        <v>3</v>
      </c>
      <c r="Y104" s="7">
        <f>+VLOOKUP(A104,'[6]DISTRIBUCIÓN SEMANAL'!$A:$Y,21,0)</f>
        <v>81</v>
      </c>
      <c r="Z104" s="7">
        <f>+VLOOKUP(A104,'[6]DISTRIBUCIÓN SEMANAL'!$A:$Y,22,0)</f>
        <v>81</v>
      </c>
      <c r="AA104" s="7">
        <f>+VLOOKUP(A104,'[6]DISTRIBUCIÓN SEMANAL'!$A:$Y,23,0)</f>
        <v>5</v>
      </c>
      <c r="AB104" s="7">
        <f>+VLOOKUP(A104,'[6]DISTRIBUCIÓN SEMANAL'!$A:$Y,24,0)</f>
        <v>4</v>
      </c>
      <c r="AC104" s="7">
        <f>+VLOOKUP(A104,'[6]DISTRIBUCIÓN SEMANAL'!$A:$Y,25,0)</f>
        <v>12</v>
      </c>
    </row>
    <row r="105" spans="1:29" ht="15.75">
      <c r="A105" s="18" t="s">
        <v>5600</v>
      </c>
      <c r="B105" s="10" t="s">
        <v>5413</v>
      </c>
      <c r="C105" s="6" t="s">
        <v>5601</v>
      </c>
      <c r="D105" s="22">
        <v>67</v>
      </c>
      <c r="E105" s="9" t="s">
        <v>3025</v>
      </c>
      <c r="F105" s="9">
        <v>132245522</v>
      </c>
      <c r="G105" s="7" t="s">
        <v>5194</v>
      </c>
      <c r="H105" s="7">
        <f>+VLOOKUP(A105,'[6]DISTRIBUCIÓN SEMANAL'!$A:$Y,4,0)</f>
        <v>67</v>
      </c>
      <c r="I105" s="7" t="str">
        <f>+VLOOKUP(A105,'[6]DISTRIBUCIÓN SEMANAL'!$A:$Y,5,0)</f>
        <v>REAL</v>
      </c>
      <c r="J105" s="7">
        <f>+VLOOKUP(A105,'[6]DISTRIBUCIÓN SEMANAL'!$A:$Y,6,0)</f>
        <v>1</v>
      </c>
      <c r="K105" s="7">
        <f>+VLOOKUP(A105,'[6]DISTRIBUCIÓN SEMANAL'!$A:$Y,7,0)</f>
        <v>5</v>
      </c>
      <c r="L105" s="7">
        <f>+VLOOKUP(A105,'[6]DISTRIBUCIÓN SEMANAL'!$A:$Y,8,0)</f>
        <v>1</v>
      </c>
      <c r="M105" s="7">
        <f>+VLOOKUP(A105,'[6]DISTRIBUCIÓN SEMANAL'!$A:$Y,9,0)</f>
        <v>11</v>
      </c>
      <c r="N105" s="7">
        <f>+VLOOKUP(A105,'[6]DISTRIBUCIÓN SEMANAL'!$A:$Y,10,0)</f>
        <v>13</v>
      </c>
      <c r="O105" s="7">
        <f>+VLOOKUP(A105,'[6]DISTRIBUCIÓN SEMANAL'!$A:$Y,11,0)</f>
        <v>2</v>
      </c>
      <c r="P105" s="7">
        <f>+VLOOKUP(A105,'[6]DISTRIBUCIÓN SEMANAL'!$A:$Y,12,0)</f>
        <v>4</v>
      </c>
      <c r="Q105" s="7">
        <f>+VLOOKUP(A105,'[6]DISTRIBUCIÓN SEMANAL'!$A:$Y,13,0)</f>
        <v>1</v>
      </c>
      <c r="R105" s="7">
        <f>+VLOOKUP(A105,'[6]DISTRIBUCIÓN SEMANAL'!$A:$Y,14,0)</f>
        <v>3</v>
      </c>
      <c r="S105" s="7">
        <f>+VLOOKUP(A105,'[6]DISTRIBUCIÓN SEMANAL'!$A:$Y,15,0)</f>
        <v>67</v>
      </c>
      <c r="T105" s="7">
        <f>+VLOOKUP(A105,'[6]DISTRIBUCIÓN SEMANAL'!$A:$Y,16,0)</f>
        <v>67</v>
      </c>
      <c r="U105" s="7">
        <f>+VLOOKUP(A105,'[6]DISTRIBUCIÓN SEMANAL'!$A:$Y,17,0)</f>
        <v>67</v>
      </c>
      <c r="V105" s="7">
        <f>+VLOOKUP(A105,'[6]DISTRIBUCIÓN SEMANAL'!$A:$Y,18,0)</f>
        <v>9</v>
      </c>
      <c r="W105" s="7">
        <f>+VLOOKUP(A105,'[6]DISTRIBUCIÓN SEMANAL'!$A:$Y,19,0)</f>
        <v>67</v>
      </c>
      <c r="X105" s="7">
        <f>+VLOOKUP(A105,'[6]DISTRIBUCIÓN SEMANAL'!$A:$Y,20,0)</f>
        <v>3</v>
      </c>
      <c r="Y105" s="7">
        <f>+VLOOKUP(A105,'[6]DISTRIBUCIÓN SEMANAL'!$A:$Y,21,0)</f>
        <v>67</v>
      </c>
      <c r="Z105" s="7">
        <f>+VLOOKUP(A105,'[6]DISTRIBUCIÓN SEMANAL'!$A:$Y,22,0)</f>
        <v>67</v>
      </c>
      <c r="AA105" s="7">
        <f>+VLOOKUP(A105,'[6]DISTRIBUCIÓN SEMANAL'!$A:$Y,23,0)</f>
        <v>4</v>
      </c>
      <c r="AB105" s="7">
        <f>+VLOOKUP(A105,'[6]DISTRIBUCIÓN SEMANAL'!$A:$Y,24,0)</f>
        <v>3</v>
      </c>
      <c r="AC105" s="7">
        <f>+VLOOKUP(A105,'[6]DISTRIBUCIÓN SEMANAL'!$A:$Y,25,0)</f>
        <v>10</v>
      </c>
    </row>
    <row r="106" spans="1:29" ht="15.75">
      <c r="A106" s="18" t="s">
        <v>5602</v>
      </c>
      <c r="B106" s="10" t="s">
        <v>5413</v>
      </c>
      <c r="C106" s="6" t="s">
        <v>5603</v>
      </c>
      <c r="D106" s="22">
        <v>67</v>
      </c>
      <c r="E106" s="9" t="s">
        <v>3025</v>
      </c>
      <c r="F106" s="9">
        <v>132245522</v>
      </c>
      <c r="G106" s="7" t="s">
        <v>5194</v>
      </c>
      <c r="H106" s="7">
        <f>+VLOOKUP(A106,'[6]DISTRIBUCIÓN SEMANAL'!$A:$Y,4,0)</f>
        <v>67</v>
      </c>
      <c r="I106" s="7" t="str">
        <f>+VLOOKUP(A106,'[6]DISTRIBUCIÓN SEMANAL'!$A:$Y,5,0)</f>
        <v>REAL</v>
      </c>
      <c r="J106" s="7">
        <f>+VLOOKUP(A106,'[6]DISTRIBUCIÓN SEMANAL'!$A:$Y,6,0)</f>
        <v>1</v>
      </c>
      <c r="K106" s="7">
        <f>+VLOOKUP(A106,'[6]DISTRIBUCIÓN SEMANAL'!$A:$Y,7,0)</f>
        <v>5</v>
      </c>
      <c r="L106" s="7">
        <f>+VLOOKUP(A106,'[6]DISTRIBUCIÓN SEMANAL'!$A:$Y,8,0)</f>
        <v>1</v>
      </c>
      <c r="M106" s="7">
        <f>+VLOOKUP(A106,'[6]DISTRIBUCIÓN SEMANAL'!$A:$Y,9,0)</f>
        <v>11</v>
      </c>
      <c r="N106" s="7">
        <f>+VLOOKUP(A106,'[6]DISTRIBUCIÓN SEMANAL'!$A:$Y,10,0)</f>
        <v>13</v>
      </c>
      <c r="O106" s="7">
        <f>+VLOOKUP(A106,'[6]DISTRIBUCIÓN SEMANAL'!$A:$Y,11,0)</f>
        <v>2</v>
      </c>
      <c r="P106" s="7">
        <f>+VLOOKUP(A106,'[6]DISTRIBUCIÓN SEMANAL'!$A:$Y,12,0)</f>
        <v>4</v>
      </c>
      <c r="Q106" s="7">
        <f>+VLOOKUP(A106,'[6]DISTRIBUCIÓN SEMANAL'!$A:$Y,13,0)</f>
        <v>1</v>
      </c>
      <c r="R106" s="7">
        <f>+VLOOKUP(A106,'[6]DISTRIBUCIÓN SEMANAL'!$A:$Y,14,0)</f>
        <v>3</v>
      </c>
      <c r="S106" s="7">
        <f>+VLOOKUP(A106,'[6]DISTRIBUCIÓN SEMANAL'!$A:$Y,15,0)</f>
        <v>67</v>
      </c>
      <c r="T106" s="7">
        <f>+VLOOKUP(A106,'[6]DISTRIBUCIÓN SEMANAL'!$A:$Y,16,0)</f>
        <v>67</v>
      </c>
      <c r="U106" s="7">
        <f>+VLOOKUP(A106,'[6]DISTRIBUCIÓN SEMANAL'!$A:$Y,17,0)</f>
        <v>67</v>
      </c>
      <c r="V106" s="7">
        <f>+VLOOKUP(A106,'[6]DISTRIBUCIÓN SEMANAL'!$A:$Y,18,0)</f>
        <v>9</v>
      </c>
      <c r="W106" s="7">
        <f>+VLOOKUP(A106,'[6]DISTRIBUCIÓN SEMANAL'!$A:$Y,19,0)</f>
        <v>67</v>
      </c>
      <c r="X106" s="7">
        <f>+VLOOKUP(A106,'[6]DISTRIBUCIÓN SEMANAL'!$A:$Y,20,0)</f>
        <v>3</v>
      </c>
      <c r="Y106" s="7">
        <f>+VLOOKUP(A106,'[6]DISTRIBUCIÓN SEMANAL'!$A:$Y,21,0)</f>
        <v>67</v>
      </c>
      <c r="Z106" s="7">
        <f>+VLOOKUP(A106,'[6]DISTRIBUCIÓN SEMANAL'!$A:$Y,22,0)</f>
        <v>67</v>
      </c>
      <c r="AA106" s="7">
        <f>+VLOOKUP(A106,'[6]DISTRIBUCIÓN SEMANAL'!$A:$Y,23,0)</f>
        <v>4</v>
      </c>
      <c r="AB106" s="7">
        <f>+VLOOKUP(A106,'[6]DISTRIBUCIÓN SEMANAL'!$A:$Y,24,0)</f>
        <v>3</v>
      </c>
      <c r="AC106" s="7">
        <f>+VLOOKUP(A106,'[6]DISTRIBUCIÓN SEMANAL'!$A:$Y,25,0)</f>
        <v>10</v>
      </c>
    </row>
    <row r="107" spans="1:29" ht="15.75">
      <c r="A107" s="18" t="s">
        <v>5604</v>
      </c>
      <c r="B107" s="10" t="s">
        <v>5413</v>
      </c>
      <c r="C107" s="6" t="s">
        <v>5605</v>
      </c>
      <c r="D107" s="22">
        <v>59</v>
      </c>
      <c r="E107" s="9" t="s">
        <v>3025</v>
      </c>
      <c r="F107" s="9">
        <v>132245522</v>
      </c>
      <c r="G107" s="7" t="s">
        <v>5194</v>
      </c>
      <c r="H107" s="7">
        <f>+VLOOKUP(A107,'[6]DISTRIBUCIÓN SEMANAL'!$A:$Y,4,0)</f>
        <v>59</v>
      </c>
      <c r="I107" s="7" t="str">
        <f>+VLOOKUP(A107,'[6]DISTRIBUCIÓN SEMANAL'!$A:$Y,5,0)</f>
        <v>REAL</v>
      </c>
      <c r="J107" s="7">
        <f>+VLOOKUP(A107,'[6]DISTRIBUCIÓN SEMANAL'!$A:$Y,6,0)</f>
        <v>1</v>
      </c>
      <c r="K107" s="7">
        <f>+VLOOKUP(A107,'[6]DISTRIBUCIÓN SEMANAL'!$A:$Y,7,0)</f>
        <v>4</v>
      </c>
      <c r="L107" s="7">
        <f>+VLOOKUP(A107,'[6]DISTRIBUCIÓN SEMANAL'!$A:$Y,8,0)</f>
        <v>1</v>
      </c>
      <c r="M107" s="7">
        <f>+VLOOKUP(A107,'[6]DISTRIBUCIÓN SEMANAL'!$A:$Y,9,0)</f>
        <v>9</v>
      </c>
      <c r="N107" s="7">
        <f>+VLOOKUP(A107,'[6]DISTRIBUCIÓN SEMANAL'!$A:$Y,10,0)</f>
        <v>11</v>
      </c>
      <c r="O107" s="7">
        <f>+VLOOKUP(A107,'[6]DISTRIBUCIÓN SEMANAL'!$A:$Y,11,0)</f>
        <v>2</v>
      </c>
      <c r="P107" s="7">
        <f>+VLOOKUP(A107,'[6]DISTRIBUCIÓN SEMANAL'!$A:$Y,12,0)</f>
        <v>4</v>
      </c>
      <c r="Q107" s="7">
        <f>+VLOOKUP(A107,'[6]DISTRIBUCIÓN SEMANAL'!$A:$Y,13,0)</f>
        <v>1</v>
      </c>
      <c r="R107" s="7">
        <f>+VLOOKUP(A107,'[6]DISTRIBUCIÓN SEMANAL'!$A:$Y,14,0)</f>
        <v>3</v>
      </c>
      <c r="S107" s="7">
        <f>+VLOOKUP(A107,'[6]DISTRIBUCIÓN SEMANAL'!$A:$Y,15,0)</f>
        <v>59</v>
      </c>
      <c r="T107" s="7">
        <f>+VLOOKUP(A107,'[6]DISTRIBUCIÓN SEMANAL'!$A:$Y,16,0)</f>
        <v>59</v>
      </c>
      <c r="U107" s="7">
        <f>+VLOOKUP(A107,'[6]DISTRIBUCIÓN SEMANAL'!$A:$Y,17,0)</f>
        <v>59</v>
      </c>
      <c r="V107" s="7">
        <f>+VLOOKUP(A107,'[6]DISTRIBUCIÓN SEMANAL'!$A:$Y,18,0)</f>
        <v>8</v>
      </c>
      <c r="W107" s="7">
        <f>+VLOOKUP(A107,'[6]DISTRIBUCIÓN SEMANAL'!$A:$Y,19,0)</f>
        <v>59</v>
      </c>
      <c r="X107" s="7">
        <f>+VLOOKUP(A107,'[6]DISTRIBUCIÓN SEMANAL'!$A:$Y,20,0)</f>
        <v>2</v>
      </c>
      <c r="Y107" s="7">
        <f>+VLOOKUP(A107,'[6]DISTRIBUCIÓN SEMANAL'!$A:$Y,21,0)</f>
        <v>59</v>
      </c>
      <c r="Z107" s="7">
        <f>+VLOOKUP(A107,'[6]DISTRIBUCIÓN SEMANAL'!$A:$Y,22,0)</f>
        <v>59</v>
      </c>
      <c r="AA107" s="7">
        <f>+VLOOKUP(A107,'[6]DISTRIBUCIÓN SEMANAL'!$A:$Y,23,0)</f>
        <v>4</v>
      </c>
      <c r="AB107" s="7">
        <f>+VLOOKUP(A107,'[6]DISTRIBUCIÓN SEMANAL'!$A:$Y,24,0)</f>
        <v>3</v>
      </c>
      <c r="AC107" s="7">
        <f>+VLOOKUP(A107,'[6]DISTRIBUCIÓN SEMANAL'!$A:$Y,25,0)</f>
        <v>9</v>
      </c>
    </row>
    <row r="108" spans="1:29" ht="15.75">
      <c r="A108" s="18" t="s">
        <v>5606</v>
      </c>
      <c r="B108" s="10" t="s">
        <v>5413</v>
      </c>
      <c r="C108" s="6" t="s">
        <v>5607</v>
      </c>
      <c r="D108" s="22">
        <v>36</v>
      </c>
      <c r="E108" s="9" t="s">
        <v>3025</v>
      </c>
      <c r="F108" s="9">
        <v>132245522</v>
      </c>
      <c r="G108" s="7" t="s">
        <v>5194</v>
      </c>
      <c r="H108" s="7">
        <f>+VLOOKUP(A108,'[6]DISTRIBUCIÓN SEMANAL'!$A:$Y,4,0)</f>
        <v>36</v>
      </c>
      <c r="I108" s="7" t="str">
        <f>+VLOOKUP(A108,'[6]DISTRIBUCIÓN SEMANAL'!$A:$Y,5,0)</f>
        <v>REAL</v>
      </c>
      <c r="J108" s="7">
        <f>+VLOOKUP(A108,'[6]DISTRIBUCIÓN SEMANAL'!$A:$Y,6,0)</f>
        <v>1</v>
      </c>
      <c r="K108" s="7">
        <f>+VLOOKUP(A108,'[6]DISTRIBUCIÓN SEMANAL'!$A:$Y,7,0)</f>
        <v>3</v>
      </c>
      <c r="L108" s="7">
        <f>+VLOOKUP(A108,'[6]DISTRIBUCIÓN SEMANAL'!$A:$Y,8,0)</f>
        <v>1</v>
      </c>
      <c r="M108" s="7">
        <f>+VLOOKUP(A108,'[6]DISTRIBUCIÓN SEMANAL'!$A:$Y,9,0)</f>
        <v>6</v>
      </c>
      <c r="N108" s="7">
        <f>+VLOOKUP(A108,'[6]DISTRIBUCIÓN SEMANAL'!$A:$Y,10,0)</f>
        <v>7</v>
      </c>
      <c r="O108" s="7">
        <f>+VLOOKUP(A108,'[6]DISTRIBUCIÓN SEMANAL'!$A:$Y,11,0)</f>
        <v>1</v>
      </c>
      <c r="P108" s="7">
        <f>+VLOOKUP(A108,'[6]DISTRIBUCIÓN SEMANAL'!$A:$Y,12,0)</f>
        <v>2</v>
      </c>
      <c r="Q108" s="7">
        <f>+VLOOKUP(A108,'[6]DISTRIBUCIÓN SEMANAL'!$A:$Y,13,0)</f>
        <v>1</v>
      </c>
      <c r="R108" s="7">
        <f>+VLOOKUP(A108,'[6]DISTRIBUCIÓN SEMANAL'!$A:$Y,14,0)</f>
        <v>2</v>
      </c>
      <c r="S108" s="7">
        <f>+VLOOKUP(A108,'[6]DISTRIBUCIÓN SEMANAL'!$A:$Y,15,0)</f>
        <v>36</v>
      </c>
      <c r="T108" s="7">
        <f>+VLOOKUP(A108,'[6]DISTRIBUCIÓN SEMANAL'!$A:$Y,16,0)</f>
        <v>36</v>
      </c>
      <c r="U108" s="7">
        <f>+VLOOKUP(A108,'[6]DISTRIBUCIÓN SEMANAL'!$A:$Y,17,0)</f>
        <v>36</v>
      </c>
      <c r="V108" s="7">
        <f>+VLOOKUP(A108,'[6]DISTRIBUCIÓN SEMANAL'!$A:$Y,18,0)</f>
        <v>5</v>
      </c>
      <c r="W108" s="7">
        <f>+VLOOKUP(A108,'[6]DISTRIBUCIÓN SEMANAL'!$A:$Y,19,0)</f>
        <v>36</v>
      </c>
      <c r="X108" s="7">
        <f>+VLOOKUP(A108,'[6]DISTRIBUCIÓN SEMANAL'!$A:$Y,20,0)</f>
        <v>2</v>
      </c>
      <c r="Y108" s="7">
        <f>+VLOOKUP(A108,'[6]DISTRIBUCIÓN SEMANAL'!$A:$Y,21,0)</f>
        <v>36</v>
      </c>
      <c r="Z108" s="7">
        <f>+VLOOKUP(A108,'[6]DISTRIBUCIÓN SEMANAL'!$A:$Y,22,0)</f>
        <v>36</v>
      </c>
      <c r="AA108" s="7">
        <f>+VLOOKUP(A108,'[6]DISTRIBUCIÓN SEMANAL'!$A:$Y,23,0)</f>
        <v>2</v>
      </c>
      <c r="AB108" s="7">
        <f>+VLOOKUP(A108,'[6]DISTRIBUCIÓN SEMANAL'!$A:$Y,24,0)</f>
        <v>2</v>
      </c>
      <c r="AC108" s="7">
        <f>+VLOOKUP(A108,'[6]DISTRIBUCIÓN SEMANAL'!$A:$Y,25,0)</f>
        <v>6</v>
      </c>
    </row>
    <row r="109" spans="1:29" ht="15.75">
      <c r="A109" s="8" t="s">
        <v>5631</v>
      </c>
      <c r="B109" s="10" t="s">
        <v>5632</v>
      </c>
      <c r="C109" s="6" t="s">
        <v>5633</v>
      </c>
      <c r="D109" s="11">
        <v>60</v>
      </c>
      <c r="E109" s="9" t="s">
        <v>3037</v>
      </c>
      <c r="F109" s="9">
        <v>132293479</v>
      </c>
      <c r="G109" s="7" t="s">
        <v>5194</v>
      </c>
      <c r="H109" s="7">
        <f>+VLOOKUP(A109,'[6]DISTRIBUCIÓN SEMANAL'!$A:$Y,4,0)</f>
        <v>60</v>
      </c>
      <c r="I109" s="7" t="str">
        <f>+VLOOKUP(A109,'[6]DISTRIBUCIÓN SEMANAL'!$A:$Y,5,0)</f>
        <v>REAL</v>
      </c>
      <c r="J109" s="7">
        <f>+VLOOKUP(A109,'[6]DISTRIBUCIÓN SEMANAL'!$A:$Y,6,0)</f>
        <v>1</v>
      </c>
      <c r="K109" s="7">
        <f>+VLOOKUP(A109,'[6]DISTRIBUCIÓN SEMANAL'!$A:$Y,7,0)</f>
        <v>4</v>
      </c>
      <c r="L109" s="7">
        <f>+VLOOKUP(A109,'[6]DISTRIBUCIÓN SEMANAL'!$A:$Y,8,0)</f>
        <v>1</v>
      </c>
      <c r="M109" s="7">
        <f>+VLOOKUP(A109,'[6]DISTRIBUCIÓN SEMANAL'!$A:$Y,9,0)</f>
        <v>10</v>
      </c>
      <c r="N109" s="7">
        <f>+VLOOKUP(A109,'[6]DISTRIBUCIÓN SEMANAL'!$A:$Y,10,0)</f>
        <v>11</v>
      </c>
      <c r="O109" s="7">
        <f>+VLOOKUP(A109,'[6]DISTRIBUCIÓN SEMANAL'!$A:$Y,11,0)</f>
        <v>2</v>
      </c>
      <c r="P109" s="7">
        <f>+VLOOKUP(A109,'[6]DISTRIBUCIÓN SEMANAL'!$A:$Y,12,0)</f>
        <v>4</v>
      </c>
      <c r="Q109" s="7">
        <f>+VLOOKUP(A109,'[6]DISTRIBUCIÓN SEMANAL'!$A:$Y,13,0)</f>
        <v>1</v>
      </c>
      <c r="R109" s="7">
        <f>+VLOOKUP(A109,'[6]DISTRIBUCIÓN SEMANAL'!$A:$Y,14,0)</f>
        <v>3</v>
      </c>
      <c r="S109" s="7">
        <f>+VLOOKUP(A109,'[6]DISTRIBUCIÓN SEMANAL'!$A:$Y,15,0)</f>
        <v>60</v>
      </c>
      <c r="T109" s="7">
        <f>+VLOOKUP(A109,'[6]DISTRIBUCIÓN SEMANAL'!$A:$Y,16,0)</f>
        <v>60</v>
      </c>
      <c r="U109" s="7">
        <f>+VLOOKUP(A109,'[6]DISTRIBUCIÓN SEMANAL'!$A:$Y,17,0)</f>
        <v>60</v>
      </c>
      <c r="V109" s="7">
        <f>+VLOOKUP(A109,'[6]DISTRIBUCIÓN SEMANAL'!$A:$Y,18,0)</f>
        <v>8</v>
      </c>
      <c r="W109" s="7">
        <f>+VLOOKUP(A109,'[6]DISTRIBUCIÓN SEMANAL'!$A:$Y,19,0)</f>
        <v>60</v>
      </c>
      <c r="X109" s="7">
        <f>+VLOOKUP(A109,'[6]DISTRIBUCIÓN SEMANAL'!$A:$Y,20,0)</f>
        <v>2</v>
      </c>
      <c r="Y109" s="7">
        <f>+VLOOKUP(A109,'[6]DISTRIBUCIÓN SEMANAL'!$A:$Y,21,0)</f>
        <v>60</v>
      </c>
      <c r="Z109" s="7">
        <f>+VLOOKUP(A109,'[6]DISTRIBUCIÓN SEMANAL'!$A:$Y,22,0)</f>
        <v>60</v>
      </c>
      <c r="AA109" s="7">
        <f>+VLOOKUP(A109,'[6]DISTRIBUCIÓN SEMANAL'!$A:$Y,23,0)</f>
        <v>4</v>
      </c>
      <c r="AB109" s="7">
        <f>+VLOOKUP(A109,'[6]DISTRIBUCIÓN SEMANAL'!$A:$Y,24,0)</f>
        <v>3</v>
      </c>
      <c r="AC109" s="7">
        <f>+VLOOKUP(A109,'[6]DISTRIBUCIÓN SEMANAL'!$A:$Y,25,0)</f>
        <v>9</v>
      </c>
    </row>
    <row r="110" spans="1:29" ht="15.75">
      <c r="A110" s="8" t="s">
        <v>5634</v>
      </c>
      <c r="B110" s="10" t="s">
        <v>5632</v>
      </c>
      <c r="C110" s="6" t="s">
        <v>5635</v>
      </c>
      <c r="D110" s="11">
        <v>108</v>
      </c>
      <c r="E110" s="9" t="s">
        <v>3037</v>
      </c>
      <c r="F110" s="9">
        <v>132293479</v>
      </c>
      <c r="G110" s="7" t="s">
        <v>5194</v>
      </c>
      <c r="H110" s="7">
        <f>+VLOOKUP(A110,'[6]DISTRIBUCIÓN SEMANAL'!$A:$Y,4,0)</f>
        <v>108</v>
      </c>
      <c r="I110" s="7" t="str">
        <f>+VLOOKUP(A110,'[6]DISTRIBUCIÓN SEMANAL'!$A:$Y,5,0)</f>
        <v>REAL</v>
      </c>
      <c r="J110" s="7">
        <f>+VLOOKUP(A110,'[6]DISTRIBUCIÓN SEMANAL'!$A:$Y,6,0)</f>
        <v>1</v>
      </c>
      <c r="K110" s="7">
        <f>+VLOOKUP(A110,'[6]DISTRIBUCIÓN SEMANAL'!$A:$Y,7,0)</f>
        <v>8</v>
      </c>
      <c r="L110" s="7">
        <f>+VLOOKUP(A110,'[6]DISTRIBUCIÓN SEMANAL'!$A:$Y,8,0)</f>
        <v>2</v>
      </c>
      <c r="M110" s="7">
        <f>+VLOOKUP(A110,'[6]DISTRIBUCIÓN SEMANAL'!$A:$Y,9,0)</f>
        <v>17</v>
      </c>
      <c r="N110" s="7">
        <f>+VLOOKUP(A110,'[6]DISTRIBUCIÓN SEMANAL'!$A:$Y,10,0)</f>
        <v>20</v>
      </c>
      <c r="O110" s="7">
        <f>+VLOOKUP(A110,'[6]DISTRIBUCIÓN SEMANAL'!$A:$Y,11,0)</f>
        <v>3</v>
      </c>
      <c r="P110" s="7">
        <f>+VLOOKUP(A110,'[6]DISTRIBUCIÓN SEMANAL'!$A:$Y,12,0)</f>
        <v>6</v>
      </c>
      <c r="Q110" s="7">
        <f>+VLOOKUP(A110,'[6]DISTRIBUCIÓN SEMANAL'!$A:$Y,13,0)</f>
        <v>2</v>
      </c>
      <c r="R110" s="7">
        <f>+VLOOKUP(A110,'[6]DISTRIBUCIÓN SEMANAL'!$A:$Y,14,0)</f>
        <v>5</v>
      </c>
      <c r="S110" s="7">
        <f>+VLOOKUP(A110,'[6]DISTRIBUCIÓN SEMANAL'!$A:$Y,15,0)</f>
        <v>108</v>
      </c>
      <c r="T110" s="7">
        <f>+VLOOKUP(A110,'[6]DISTRIBUCIÓN SEMANAL'!$A:$Y,16,0)</f>
        <v>108</v>
      </c>
      <c r="U110" s="7">
        <f>+VLOOKUP(A110,'[6]DISTRIBUCIÓN SEMANAL'!$A:$Y,17,0)</f>
        <v>108</v>
      </c>
      <c r="V110" s="7">
        <f>+VLOOKUP(A110,'[6]DISTRIBUCIÓN SEMANAL'!$A:$Y,18,0)</f>
        <v>14</v>
      </c>
      <c r="W110" s="7">
        <f>+VLOOKUP(A110,'[6]DISTRIBUCIÓN SEMANAL'!$A:$Y,19,0)</f>
        <v>108</v>
      </c>
      <c r="X110" s="7">
        <f>+VLOOKUP(A110,'[6]DISTRIBUCIÓN SEMANAL'!$A:$Y,20,0)</f>
        <v>4</v>
      </c>
      <c r="Y110" s="7">
        <f>+VLOOKUP(A110,'[6]DISTRIBUCIÓN SEMANAL'!$A:$Y,21,0)</f>
        <v>108</v>
      </c>
      <c r="Z110" s="7">
        <f>+VLOOKUP(A110,'[6]DISTRIBUCIÓN SEMANAL'!$A:$Y,22,0)</f>
        <v>108</v>
      </c>
      <c r="AA110" s="7">
        <f>+VLOOKUP(A110,'[6]DISTRIBUCIÓN SEMANAL'!$A:$Y,23,0)</f>
        <v>6</v>
      </c>
      <c r="AB110" s="7">
        <f>+VLOOKUP(A110,'[6]DISTRIBUCIÓN SEMANAL'!$A:$Y,24,0)</f>
        <v>5</v>
      </c>
      <c r="AC110" s="7">
        <f>+VLOOKUP(A110,'[6]DISTRIBUCIÓN SEMANAL'!$A:$Y,25,0)</f>
        <v>16</v>
      </c>
    </row>
    <row r="111" spans="1:29" ht="15.75">
      <c r="A111" s="8" t="s">
        <v>5663</v>
      </c>
      <c r="B111" s="10" t="s">
        <v>5571</v>
      </c>
      <c r="C111" s="6" t="s">
        <v>5664</v>
      </c>
      <c r="D111" s="11">
        <v>331</v>
      </c>
      <c r="E111" s="9" t="s">
        <v>3047</v>
      </c>
      <c r="F111" s="9">
        <v>132287975</v>
      </c>
      <c r="G111" s="7" t="s">
        <v>5194</v>
      </c>
      <c r="H111" s="7">
        <f>+VLOOKUP(A111,'[6]DISTRIBUCIÓN SEMANAL'!$A:$Y,4,0)</f>
        <v>331</v>
      </c>
      <c r="I111" s="7" t="str">
        <f>+VLOOKUP(A111,'[6]DISTRIBUCIÓN SEMANAL'!$A:$Y,5,0)</f>
        <v>REAL</v>
      </c>
      <c r="J111" s="7">
        <f>+VLOOKUP(A111,'[6]DISTRIBUCIÓN SEMANAL'!$A:$Y,6,0)</f>
        <v>1</v>
      </c>
      <c r="K111" s="7">
        <f>+VLOOKUP(A111,'[6]DISTRIBUCIÓN SEMANAL'!$A:$Y,7,0)</f>
        <v>22</v>
      </c>
      <c r="L111" s="7">
        <f>+VLOOKUP(A111,'[6]DISTRIBUCIÓN SEMANAL'!$A:$Y,8,0)</f>
        <v>4</v>
      </c>
      <c r="M111" s="7">
        <f>+VLOOKUP(A111,'[6]DISTRIBUCIÓN SEMANAL'!$A:$Y,9,0)</f>
        <v>51</v>
      </c>
      <c r="N111" s="7">
        <f>+VLOOKUP(A111,'[6]DISTRIBUCIÓN SEMANAL'!$A:$Y,10,0)</f>
        <v>61</v>
      </c>
      <c r="O111" s="7">
        <f>+VLOOKUP(A111,'[6]DISTRIBUCIÓN SEMANAL'!$A:$Y,11,0)</f>
        <v>8</v>
      </c>
      <c r="P111" s="7">
        <f>+VLOOKUP(A111,'[6]DISTRIBUCIÓN SEMANAL'!$A:$Y,12,0)</f>
        <v>19</v>
      </c>
      <c r="Q111" s="7">
        <f>+VLOOKUP(A111,'[6]DISTRIBUCIÓN SEMANAL'!$A:$Y,13,0)</f>
        <v>4</v>
      </c>
      <c r="R111" s="7">
        <f>+VLOOKUP(A111,'[6]DISTRIBUCIÓN SEMANAL'!$A:$Y,14,0)</f>
        <v>15</v>
      </c>
      <c r="S111" s="7">
        <f>+VLOOKUP(A111,'[6]DISTRIBUCIÓN SEMANAL'!$A:$Y,15,0)</f>
        <v>331</v>
      </c>
      <c r="T111" s="7">
        <f>+VLOOKUP(A111,'[6]DISTRIBUCIÓN SEMANAL'!$A:$Y,16,0)</f>
        <v>331</v>
      </c>
      <c r="U111" s="7">
        <f>+VLOOKUP(A111,'[6]DISTRIBUCIÓN SEMANAL'!$A:$Y,17,0)</f>
        <v>331</v>
      </c>
      <c r="V111" s="7">
        <f>+VLOOKUP(A111,'[6]DISTRIBUCIÓN SEMANAL'!$A:$Y,18,0)</f>
        <v>42</v>
      </c>
      <c r="W111" s="7">
        <f>+VLOOKUP(A111,'[6]DISTRIBUCIÓN SEMANAL'!$A:$Y,19,0)</f>
        <v>331</v>
      </c>
      <c r="X111" s="7">
        <f>+VLOOKUP(A111,'[6]DISTRIBUCIÓN SEMANAL'!$A:$Y,20,0)</f>
        <v>11</v>
      </c>
      <c r="Y111" s="7">
        <f>+VLOOKUP(A111,'[6]DISTRIBUCIÓN SEMANAL'!$A:$Y,21,0)</f>
        <v>331</v>
      </c>
      <c r="Z111" s="7">
        <f>+VLOOKUP(A111,'[6]DISTRIBUCIÓN SEMANAL'!$A:$Y,22,0)</f>
        <v>331</v>
      </c>
      <c r="AA111" s="7">
        <f>+VLOOKUP(A111,'[6]DISTRIBUCIÓN SEMANAL'!$A:$Y,23,0)</f>
        <v>19</v>
      </c>
      <c r="AB111" s="7">
        <f>+VLOOKUP(A111,'[6]DISTRIBUCIÓN SEMANAL'!$A:$Y,24,0)</f>
        <v>13</v>
      </c>
      <c r="AC111" s="7">
        <f>+VLOOKUP(A111,'[6]DISTRIBUCIÓN SEMANAL'!$A:$Y,25,0)</f>
        <v>48</v>
      </c>
    </row>
    <row r="112" spans="1:29" ht="15.75">
      <c r="A112" s="18" t="s">
        <v>5683</v>
      </c>
      <c r="B112" s="10" t="s">
        <v>5458</v>
      </c>
      <c r="C112" s="6" t="s">
        <v>5684</v>
      </c>
      <c r="D112" s="19">
        <v>155</v>
      </c>
      <c r="E112" s="9" t="s">
        <v>3048</v>
      </c>
      <c r="F112" s="9">
        <v>131919715</v>
      </c>
      <c r="G112" s="7" t="s">
        <v>5194</v>
      </c>
      <c r="H112" s="7">
        <f>+VLOOKUP(A112,'[6]DISTRIBUCIÓN SEMANAL'!$A:$Y,4,0)</f>
        <v>155</v>
      </c>
      <c r="I112" s="7" t="str">
        <f>+VLOOKUP(A112,'[6]DISTRIBUCIÓN SEMANAL'!$A:$Y,5,0)</f>
        <v>REAL</v>
      </c>
      <c r="J112" s="7">
        <f>+VLOOKUP(A112,'[6]DISTRIBUCIÓN SEMANAL'!$A:$Y,6,0)</f>
        <v>1</v>
      </c>
      <c r="K112" s="7">
        <f>+VLOOKUP(A112,'[6]DISTRIBUCIÓN SEMANAL'!$A:$Y,7,0)</f>
        <v>11</v>
      </c>
      <c r="L112" s="7">
        <f>+VLOOKUP(A112,'[6]DISTRIBUCIÓN SEMANAL'!$A:$Y,8,0)</f>
        <v>2</v>
      </c>
      <c r="M112" s="7">
        <f>+VLOOKUP(A112,'[6]DISTRIBUCIÓN SEMANAL'!$A:$Y,9,0)</f>
        <v>24</v>
      </c>
      <c r="N112" s="7">
        <f>+VLOOKUP(A112,'[6]DISTRIBUCIÓN SEMANAL'!$A:$Y,10,0)</f>
        <v>29</v>
      </c>
      <c r="O112" s="7">
        <f>+VLOOKUP(A112,'[6]DISTRIBUCIÓN SEMANAL'!$A:$Y,11,0)</f>
        <v>4</v>
      </c>
      <c r="P112" s="7">
        <f>+VLOOKUP(A112,'[6]DISTRIBUCIÓN SEMANAL'!$A:$Y,12,0)</f>
        <v>9</v>
      </c>
      <c r="Q112" s="7">
        <f>+VLOOKUP(A112,'[6]DISTRIBUCIÓN SEMANAL'!$A:$Y,13,0)</f>
        <v>2</v>
      </c>
      <c r="R112" s="7">
        <f>+VLOOKUP(A112,'[6]DISTRIBUCIÓN SEMANAL'!$A:$Y,14,0)</f>
        <v>7</v>
      </c>
      <c r="S112" s="7">
        <f>+VLOOKUP(A112,'[6]DISTRIBUCIÓN SEMANAL'!$A:$Y,15,0)</f>
        <v>155</v>
      </c>
      <c r="T112" s="7">
        <f>+VLOOKUP(A112,'[6]DISTRIBUCIÓN SEMANAL'!$A:$Y,16,0)</f>
        <v>155</v>
      </c>
      <c r="U112" s="7">
        <f>+VLOOKUP(A112,'[6]DISTRIBUCIÓN SEMANAL'!$A:$Y,17,0)</f>
        <v>155</v>
      </c>
      <c r="V112" s="7">
        <f>+VLOOKUP(A112,'[6]DISTRIBUCIÓN SEMANAL'!$A:$Y,18,0)</f>
        <v>20</v>
      </c>
      <c r="W112" s="7">
        <f>+VLOOKUP(A112,'[6]DISTRIBUCIÓN SEMANAL'!$A:$Y,19,0)</f>
        <v>155</v>
      </c>
      <c r="X112" s="7">
        <f>+VLOOKUP(A112,'[6]DISTRIBUCIÓN SEMANAL'!$A:$Y,20,0)</f>
        <v>6</v>
      </c>
      <c r="Y112" s="7">
        <f>+VLOOKUP(A112,'[6]DISTRIBUCIÓN SEMANAL'!$A:$Y,21,0)</f>
        <v>155</v>
      </c>
      <c r="Z112" s="7">
        <f>+VLOOKUP(A112,'[6]DISTRIBUCIÓN SEMANAL'!$A:$Y,22,0)</f>
        <v>155</v>
      </c>
      <c r="AA112" s="7">
        <f>+VLOOKUP(A112,'[6]DISTRIBUCIÓN SEMANAL'!$A:$Y,23,0)</f>
        <v>9</v>
      </c>
      <c r="AB112" s="7">
        <f>+VLOOKUP(A112,'[6]DISTRIBUCIÓN SEMANAL'!$A:$Y,24,0)</f>
        <v>7</v>
      </c>
      <c r="AC112" s="7">
        <f>+VLOOKUP(A112,'[6]DISTRIBUCIÓN SEMANAL'!$A:$Y,25,0)</f>
        <v>23</v>
      </c>
    </row>
    <row r="113" spans="1:29" ht="15.75">
      <c r="A113" s="8" t="s">
        <v>5685</v>
      </c>
      <c r="B113" s="10" t="s">
        <v>5686</v>
      </c>
      <c r="C113" s="6" t="s">
        <v>5687</v>
      </c>
      <c r="D113" s="11">
        <v>202</v>
      </c>
      <c r="E113" s="9" t="s">
        <v>3058</v>
      </c>
      <c r="F113" s="9">
        <v>132170598</v>
      </c>
      <c r="G113" s="7" t="s">
        <v>5194</v>
      </c>
      <c r="H113" s="7">
        <f>+VLOOKUP(A113,'[6]DISTRIBUCIÓN SEMANAL'!$A:$Y,4,0)</f>
        <v>202</v>
      </c>
      <c r="I113" s="7" t="str">
        <f>+VLOOKUP(A113,'[6]DISTRIBUCIÓN SEMANAL'!$A:$Y,5,0)</f>
        <v>REAL</v>
      </c>
      <c r="J113" s="7">
        <f>+VLOOKUP(A113,'[6]DISTRIBUCIÓN SEMANAL'!$A:$Y,6,0)</f>
        <v>1</v>
      </c>
      <c r="K113" s="7">
        <f>+VLOOKUP(A113,'[6]DISTRIBUCIÓN SEMANAL'!$A:$Y,7,0)</f>
        <v>14</v>
      </c>
      <c r="L113" s="7">
        <f>+VLOOKUP(A113,'[6]DISTRIBUCIÓN SEMANAL'!$A:$Y,8,0)</f>
        <v>3</v>
      </c>
      <c r="M113" s="7">
        <f>+VLOOKUP(A113,'[6]DISTRIBUCIÓN SEMANAL'!$A:$Y,9,0)</f>
        <v>31</v>
      </c>
      <c r="N113" s="7">
        <f>+VLOOKUP(A113,'[6]DISTRIBUCIÓN SEMANAL'!$A:$Y,10,0)</f>
        <v>38</v>
      </c>
      <c r="O113" s="7">
        <f>+VLOOKUP(A113,'[6]DISTRIBUCIÓN SEMANAL'!$A:$Y,11,0)</f>
        <v>5</v>
      </c>
      <c r="P113" s="7">
        <f>+VLOOKUP(A113,'[6]DISTRIBUCIÓN SEMANAL'!$A:$Y,12,0)</f>
        <v>12</v>
      </c>
      <c r="Q113" s="7">
        <f>+VLOOKUP(A113,'[6]DISTRIBUCIÓN SEMANAL'!$A:$Y,13,0)</f>
        <v>3</v>
      </c>
      <c r="R113" s="7">
        <f>+VLOOKUP(A113,'[6]DISTRIBUCIÓN SEMANAL'!$A:$Y,14,0)</f>
        <v>9</v>
      </c>
      <c r="S113" s="7">
        <f>+VLOOKUP(A113,'[6]DISTRIBUCIÓN SEMANAL'!$A:$Y,15,0)</f>
        <v>202</v>
      </c>
      <c r="T113" s="7">
        <f>+VLOOKUP(A113,'[6]DISTRIBUCIÓN SEMANAL'!$A:$Y,16,0)</f>
        <v>202</v>
      </c>
      <c r="U113" s="7">
        <f>+VLOOKUP(A113,'[6]DISTRIBUCIÓN SEMANAL'!$A:$Y,17,0)</f>
        <v>202</v>
      </c>
      <c r="V113" s="7">
        <f>+VLOOKUP(A113,'[6]DISTRIBUCIÓN SEMANAL'!$A:$Y,18,0)</f>
        <v>26</v>
      </c>
      <c r="W113" s="7">
        <f>+VLOOKUP(A113,'[6]DISTRIBUCIÓN SEMANAL'!$A:$Y,19,0)</f>
        <v>202</v>
      </c>
      <c r="X113" s="7">
        <f>+VLOOKUP(A113,'[6]DISTRIBUCIÓN SEMANAL'!$A:$Y,20,0)</f>
        <v>7</v>
      </c>
      <c r="Y113" s="7">
        <f>+VLOOKUP(A113,'[6]DISTRIBUCIÓN SEMANAL'!$A:$Y,21,0)</f>
        <v>202</v>
      </c>
      <c r="Z113" s="7">
        <f>+VLOOKUP(A113,'[6]DISTRIBUCIÓN SEMANAL'!$A:$Y,22,0)</f>
        <v>202</v>
      </c>
      <c r="AA113" s="7">
        <f>+VLOOKUP(A113,'[6]DISTRIBUCIÓN SEMANAL'!$A:$Y,23,0)</f>
        <v>12</v>
      </c>
      <c r="AB113" s="7">
        <f>+VLOOKUP(A113,'[6]DISTRIBUCIÓN SEMANAL'!$A:$Y,24,0)</f>
        <v>8</v>
      </c>
      <c r="AC113" s="7">
        <f>+VLOOKUP(A113,'[6]DISTRIBUCIÓN SEMANAL'!$A:$Y,25,0)</f>
        <v>29</v>
      </c>
    </row>
    <row r="114" spans="1:29" ht="15.75">
      <c r="A114" s="8" t="s">
        <v>5688</v>
      </c>
      <c r="B114" s="10" t="s">
        <v>5686</v>
      </c>
      <c r="C114" s="6" t="s">
        <v>5689</v>
      </c>
      <c r="D114" s="11">
        <v>235</v>
      </c>
      <c r="E114" s="9" t="s">
        <v>3058</v>
      </c>
      <c r="F114" s="9">
        <v>132170598</v>
      </c>
      <c r="G114" s="7" t="s">
        <v>5194</v>
      </c>
      <c r="H114" s="7">
        <f>+VLOOKUP(A114,'[6]DISTRIBUCIÓN SEMANAL'!$A:$Y,4,0)</f>
        <v>235</v>
      </c>
      <c r="I114" s="7" t="str">
        <f>+VLOOKUP(A114,'[6]DISTRIBUCIÓN SEMANAL'!$A:$Y,5,0)</f>
        <v>REAL</v>
      </c>
      <c r="J114" s="7">
        <f>+VLOOKUP(A114,'[6]DISTRIBUCIÓN SEMANAL'!$A:$Y,6,0)</f>
        <v>1</v>
      </c>
      <c r="K114" s="7">
        <f>+VLOOKUP(A114,'[6]DISTRIBUCIÓN SEMANAL'!$A:$Y,7,0)</f>
        <v>16</v>
      </c>
      <c r="L114" s="7">
        <f>+VLOOKUP(A114,'[6]DISTRIBUCIÓN SEMANAL'!$A:$Y,8,0)</f>
        <v>3</v>
      </c>
      <c r="M114" s="7">
        <f>+VLOOKUP(A114,'[6]DISTRIBUCIÓN SEMANAL'!$A:$Y,9,0)</f>
        <v>36</v>
      </c>
      <c r="N114" s="7">
        <f>+VLOOKUP(A114,'[6]DISTRIBUCIÓN SEMANAL'!$A:$Y,10,0)</f>
        <v>44</v>
      </c>
      <c r="O114" s="7">
        <f>+VLOOKUP(A114,'[6]DISTRIBUCIÓN SEMANAL'!$A:$Y,11,0)</f>
        <v>6</v>
      </c>
      <c r="P114" s="7">
        <f>+VLOOKUP(A114,'[6]DISTRIBUCIÓN SEMANAL'!$A:$Y,12,0)</f>
        <v>13</v>
      </c>
      <c r="Q114" s="7">
        <f>+VLOOKUP(A114,'[6]DISTRIBUCIÓN SEMANAL'!$A:$Y,13,0)</f>
        <v>3</v>
      </c>
      <c r="R114" s="7">
        <f>+VLOOKUP(A114,'[6]DISTRIBUCIÓN SEMANAL'!$A:$Y,14,0)</f>
        <v>11</v>
      </c>
      <c r="S114" s="7">
        <f>+VLOOKUP(A114,'[6]DISTRIBUCIÓN SEMANAL'!$A:$Y,15,0)</f>
        <v>235</v>
      </c>
      <c r="T114" s="7">
        <f>+VLOOKUP(A114,'[6]DISTRIBUCIÓN SEMANAL'!$A:$Y,16,0)</f>
        <v>235</v>
      </c>
      <c r="U114" s="7">
        <f>+VLOOKUP(A114,'[6]DISTRIBUCIÓN SEMANAL'!$A:$Y,17,0)</f>
        <v>235</v>
      </c>
      <c r="V114" s="7">
        <f>+VLOOKUP(A114,'[6]DISTRIBUCIÓN SEMANAL'!$A:$Y,18,0)</f>
        <v>30</v>
      </c>
      <c r="W114" s="7">
        <f>+VLOOKUP(A114,'[6]DISTRIBUCIÓN SEMANAL'!$A:$Y,19,0)</f>
        <v>235</v>
      </c>
      <c r="X114" s="7">
        <f>+VLOOKUP(A114,'[6]DISTRIBUCIÓN SEMANAL'!$A:$Y,20,0)</f>
        <v>8</v>
      </c>
      <c r="Y114" s="7">
        <f>+VLOOKUP(A114,'[6]DISTRIBUCIÓN SEMANAL'!$A:$Y,21,0)</f>
        <v>235</v>
      </c>
      <c r="Z114" s="7">
        <f>+VLOOKUP(A114,'[6]DISTRIBUCIÓN SEMANAL'!$A:$Y,22,0)</f>
        <v>235</v>
      </c>
      <c r="AA114" s="7">
        <f>+VLOOKUP(A114,'[6]DISTRIBUCIÓN SEMANAL'!$A:$Y,23,0)</f>
        <v>13</v>
      </c>
      <c r="AB114" s="7">
        <f>+VLOOKUP(A114,'[6]DISTRIBUCIÓN SEMANAL'!$A:$Y,24,0)</f>
        <v>10</v>
      </c>
      <c r="AC114" s="7">
        <f>+VLOOKUP(A114,'[6]DISTRIBUCIÓN SEMANAL'!$A:$Y,25,0)</f>
        <v>34</v>
      </c>
    </row>
    <row r="115" spans="1:29" ht="15.75">
      <c r="A115" s="18" t="s">
        <v>5711</v>
      </c>
      <c r="B115" s="10" t="s">
        <v>5458</v>
      </c>
      <c r="C115" s="6" t="s">
        <v>5712</v>
      </c>
      <c r="D115" s="19">
        <v>140</v>
      </c>
      <c r="E115" s="9" t="s">
        <v>1233</v>
      </c>
      <c r="F115" s="9">
        <v>3700620911</v>
      </c>
      <c r="G115" s="7" t="s">
        <v>5194</v>
      </c>
      <c r="H115" s="7">
        <f>+VLOOKUP(A115,'[6]DISTRIBUCIÓN SEMANAL'!$A:$Y,4,0)</f>
        <v>140</v>
      </c>
      <c r="I115" s="7" t="str">
        <f>+VLOOKUP(A115,'[6]DISTRIBUCIÓN SEMANAL'!$A:$Y,5,0)</f>
        <v>REAL</v>
      </c>
      <c r="J115" s="7">
        <f>+VLOOKUP(A115,'[6]DISTRIBUCIÓN SEMANAL'!$A:$Y,6,0)</f>
        <v>1</v>
      </c>
      <c r="K115" s="7">
        <f>+VLOOKUP(A115,'[6]DISTRIBUCIÓN SEMANAL'!$A:$Y,7,0)</f>
        <v>10</v>
      </c>
      <c r="L115" s="7">
        <f>+VLOOKUP(A115,'[6]DISTRIBUCIÓN SEMANAL'!$A:$Y,8,0)</f>
        <v>2</v>
      </c>
      <c r="M115" s="7">
        <f>+VLOOKUP(A115,'[6]DISTRIBUCIÓN SEMANAL'!$A:$Y,9,0)</f>
        <v>22</v>
      </c>
      <c r="N115" s="7">
        <f>+VLOOKUP(A115,'[6]DISTRIBUCIÓN SEMANAL'!$A:$Y,10,0)</f>
        <v>26</v>
      </c>
      <c r="O115" s="7">
        <f>+VLOOKUP(A115,'[6]DISTRIBUCIÓN SEMANAL'!$A:$Y,11,0)</f>
        <v>4</v>
      </c>
      <c r="P115" s="7">
        <f>+VLOOKUP(A115,'[6]DISTRIBUCIÓN SEMANAL'!$A:$Y,12,0)</f>
        <v>8</v>
      </c>
      <c r="Q115" s="7">
        <f>+VLOOKUP(A115,'[6]DISTRIBUCIÓN SEMANAL'!$A:$Y,13,0)</f>
        <v>2</v>
      </c>
      <c r="R115" s="7">
        <f>+VLOOKUP(A115,'[6]DISTRIBUCIÓN SEMANAL'!$A:$Y,14,0)</f>
        <v>7</v>
      </c>
      <c r="S115" s="7">
        <f>+VLOOKUP(A115,'[6]DISTRIBUCIÓN SEMANAL'!$A:$Y,15,0)</f>
        <v>140</v>
      </c>
      <c r="T115" s="7">
        <f>+VLOOKUP(A115,'[6]DISTRIBUCIÓN SEMANAL'!$A:$Y,16,0)</f>
        <v>140</v>
      </c>
      <c r="U115" s="7">
        <f>+VLOOKUP(A115,'[6]DISTRIBUCIÓN SEMANAL'!$A:$Y,17,0)</f>
        <v>140</v>
      </c>
      <c r="V115" s="7">
        <f>+VLOOKUP(A115,'[6]DISTRIBUCIÓN SEMANAL'!$A:$Y,18,0)</f>
        <v>18</v>
      </c>
      <c r="W115" s="7">
        <f>+VLOOKUP(A115,'[6]DISTRIBUCIÓN SEMANAL'!$A:$Y,19,0)</f>
        <v>140</v>
      </c>
      <c r="X115" s="7">
        <f>+VLOOKUP(A115,'[6]DISTRIBUCIÓN SEMANAL'!$A:$Y,20,0)</f>
        <v>5</v>
      </c>
      <c r="Y115" s="7">
        <f>+VLOOKUP(A115,'[6]DISTRIBUCIÓN SEMANAL'!$A:$Y,21,0)</f>
        <v>140</v>
      </c>
      <c r="Z115" s="7">
        <f>+VLOOKUP(A115,'[6]DISTRIBUCIÓN SEMANAL'!$A:$Y,22,0)</f>
        <v>140</v>
      </c>
      <c r="AA115" s="7">
        <f>+VLOOKUP(A115,'[6]DISTRIBUCIÓN SEMANAL'!$A:$Y,23,0)</f>
        <v>8</v>
      </c>
      <c r="AB115" s="7">
        <f>+VLOOKUP(A115,'[6]DISTRIBUCIÓN SEMANAL'!$A:$Y,24,0)</f>
        <v>6</v>
      </c>
      <c r="AC115" s="7">
        <f>+VLOOKUP(A115,'[6]DISTRIBUCIÓN SEMANAL'!$A:$Y,25,0)</f>
        <v>21</v>
      </c>
    </row>
    <row r="116" spans="1:29" ht="15.75">
      <c r="A116" s="18" t="s">
        <v>5713</v>
      </c>
      <c r="B116" s="10" t="s">
        <v>5458</v>
      </c>
      <c r="C116" s="6" t="s">
        <v>5714</v>
      </c>
      <c r="D116" s="19">
        <v>7</v>
      </c>
      <c r="E116" s="9" t="s">
        <v>1233</v>
      </c>
      <c r="F116" s="9">
        <v>3700620911</v>
      </c>
      <c r="G116" s="7" t="s">
        <v>5194</v>
      </c>
      <c r="H116" s="7">
        <f>+VLOOKUP(A116,'[6]DISTRIBUCIÓN SEMANAL'!$A:$Y,4,0)</f>
        <v>7</v>
      </c>
      <c r="I116" s="7" t="str">
        <f>+VLOOKUP(A116,'[6]DISTRIBUCIÓN SEMANAL'!$A:$Y,5,0)</f>
        <v>REAL</v>
      </c>
      <c r="J116" s="7">
        <f>+VLOOKUP(A116,'[6]DISTRIBUCIÓN SEMANAL'!$A:$Y,6,0)</f>
        <v>1</v>
      </c>
      <c r="K116" s="7">
        <f>+VLOOKUP(A116,'[6]DISTRIBUCIÓN SEMANAL'!$A:$Y,7,0)</f>
        <v>1</v>
      </c>
      <c r="L116" s="7">
        <f>+VLOOKUP(A116,'[6]DISTRIBUCIÓN SEMANAL'!$A:$Y,8,0)</f>
        <v>1</v>
      </c>
      <c r="M116" s="7">
        <f>+VLOOKUP(A116,'[6]DISTRIBUCIÓN SEMANAL'!$A:$Y,9,0)</f>
        <v>2</v>
      </c>
      <c r="N116" s="7">
        <f>+VLOOKUP(A116,'[6]DISTRIBUCIÓN SEMANAL'!$A:$Y,10,0)</f>
        <v>2</v>
      </c>
      <c r="O116" s="7">
        <f>+VLOOKUP(A116,'[6]DISTRIBUCIÓN SEMANAL'!$A:$Y,11,0)</f>
        <v>1</v>
      </c>
      <c r="P116" s="7">
        <f>+VLOOKUP(A116,'[6]DISTRIBUCIÓN SEMANAL'!$A:$Y,12,0)</f>
        <v>1</v>
      </c>
      <c r="Q116" s="7">
        <f>+VLOOKUP(A116,'[6]DISTRIBUCIÓN SEMANAL'!$A:$Y,13,0)</f>
        <v>1</v>
      </c>
      <c r="R116" s="7">
        <f>+VLOOKUP(A116,'[6]DISTRIBUCIÓN SEMANAL'!$A:$Y,14,0)</f>
        <v>1</v>
      </c>
      <c r="S116" s="7">
        <f>+VLOOKUP(A116,'[6]DISTRIBUCIÓN SEMANAL'!$A:$Y,15,0)</f>
        <v>7</v>
      </c>
      <c r="T116" s="7">
        <f>+VLOOKUP(A116,'[6]DISTRIBUCIÓN SEMANAL'!$A:$Y,16,0)</f>
        <v>7</v>
      </c>
      <c r="U116" s="7">
        <f>+VLOOKUP(A116,'[6]DISTRIBUCIÓN SEMANAL'!$A:$Y,17,0)</f>
        <v>7</v>
      </c>
      <c r="V116" s="7">
        <f>+VLOOKUP(A116,'[6]DISTRIBUCIÓN SEMANAL'!$A:$Y,18,0)</f>
        <v>1</v>
      </c>
      <c r="W116" s="7">
        <f>+VLOOKUP(A116,'[6]DISTRIBUCIÓN SEMANAL'!$A:$Y,19,0)</f>
        <v>7</v>
      </c>
      <c r="X116" s="7">
        <f>+VLOOKUP(A116,'[6]DISTRIBUCIÓN SEMANAL'!$A:$Y,20,0)</f>
        <v>1</v>
      </c>
      <c r="Y116" s="7">
        <f>+VLOOKUP(A116,'[6]DISTRIBUCIÓN SEMANAL'!$A:$Y,21,0)</f>
        <v>7</v>
      </c>
      <c r="Z116" s="7">
        <f>+VLOOKUP(A116,'[6]DISTRIBUCIÓN SEMANAL'!$A:$Y,22,0)</f>
        <v>7</v>
      </c>
      <c r="AA116" s="7">
        <f>+VLOOKUP(A116,'[6]DISTRIBUCIÓN SEMANAL'!$A:$Y,23,0)</f>
        <v>1</v>
      </c>
      <c r="AB116" s="7">
        <f>+VLOOKUP(A116,'[6]DISTRIBUCIÓN SEMANAL'!$A:$Y,24,0)</f>
        <v>1</v>
      </c>
      <c r="AC116" s="7">
        <f>+VLOOKUP(A116,'[6]DISTRIBUCIÓN SEMANAL'!$A:$Y,25,0)</f>
        <v>2</v>
      </c>
    </row>
    <row r="117" spans="1:29" ht="15.75">
      <c r="A117" s="18" t="s">
        <v>5715</v>
      </c>
      <c r="B117" s="10" t="s">
        <v>5413</v>
      </c>
      <c r="C117" s="6" t="s">
        <v>5716</v>
      </c>
      <c r="D117" s="22">
        <v>192</v>
      </c>
      <c r="E117" s="9" t="s">
        <v>1254</v>
      </c>
      <c r="F117" s="9">
        <v>5601491151</v>
      </c>
      <c r="G117" s="7" t="s">
        <v>5194</v>
      </c>
      <c r="H117" s="7">
        <f>+VLOOKUP(A117,'[6]DISTRIBUCIÓN SEMANAL'!$A:$Y,4,0)</f>
        <v>192</v>
      </c>
      <c r="I117" s="7" t="str">
        <f>+VLOOKUP(A117,'[6]DISTRIBUCIÓN SEMANAL'!$A:$Y,5,0)</f>
        <v>REAL</v>
      </c>
      <c r="J117" s="7">
        <f>+VLOOKUP(A117,'[6]DISTRIBUCIÓN SEMANAL'!$A:$Y,6,0)</f>
        <v>1</v>
      </c>
      <c r="K117" s="7">
        <f>+VLOOKUP(A117,'[6]DISTRIBUCIÓN SEMANAL'!$A:$Y,7,0)</f>
        <v>13</v>
      </c>
      <c r="L117" s="7">
        <f>+VLOOKUP(A117,'[6]DISTRIBUCIÓN SEMANAL'!$A:$Y,8,0)</f>
        <v>3</v>
      </c>
      <c r="M117" s="7">
        <f>+VLOOKUP(A117,'[6]DISTRIBUCIÓN SEMANAL'!$A:$Y,9,0)</f>
        <v>30</v>
      </c>
      <c r="N117" s="7">
        <f>+VLOOKUP(A117,'[6]DISTRIBUCIÓN SEMANAL'!$A:$Y,10,0)</f>
        <v>36</v>
      </c>
      <c r="O117" s="7">
        <f>+VLOOKUP(A117,'[6]DISTRIBUCIÓN SEMANAL'!$A:$Y,11,0)</f>
        <v>5</v>
      </c>
      <c r="P117" s="7">
        <f>+VLOOKUP(A117,'[6]DISTRIBUCIÓN SEMANAL'!$A:$Y,12,0)</f>
        <v>11</v>
      </c>
      <c r="Q117" s="7">
        <f>+VLOOKUP(A117,'[6]DISTRIBUCIÓN SEMANAL'!$A:$Y,13,0)</f>
        <v>3</v>
      </c>
      <c r="R117" s="7">
        <f>+VLOOKUP(A117,'[6]DISTRIBUCIÓN SEMANAL'!$A:$Y,14,0)</f>
        <v>9</v>
      </c>
      <c r="S117" s="7">
        <f>+VLOOKUP(A117,'[6]DISTRIBUCIÓN SEMANAL'!$A:$Y,15,0)</f>
        <v>192</v>
      </c>
      <c r="T117" s="7">
        <f>+VLOOKUP(A117,'[6]DISTRIBUCIÓN SEMANAL'!$A:$Y,16,0)</f>
        <v>192</v>
      </c>
      <c r="U117" s="7">
        <f>+VLOOKUP(A117,'[6]DISTRIBUCIÓN SEMANAL'!$A:$Y,17,0)</f>
        <v>192</v>
      </c>
      <c r="V117" s="7">
        <f>+VLOOKUP(A117,'[6]DISTRIBUCIÓN SEMANAL'!$A:$Y,18,0)</f>
        <v>25</v>
      </c>
      <c r="W117" s="7">
        <f>+VLOOKUP(A117,'[6]DISTRIBUCIÓN SEMANAL'!$A:$Y,19,0)</f>
        <v>192</v>
      </c>
      <c r="X117" s="7">
        <f>+VLOOKUP(A117,'[6]DISTRIBUCIÓN SEMANAL'!$A:$Y,20,0)</f>
        <v>7</v>
      </c>
      <c r="Y117" s="7">
        <f>+VLOOKUP(A117,'[6]DISTRIBUCIÓN SEMANAL'!$A:$Y,21,0)</f>
        <v>192</v>
      </c>
      <c r="Z117" s="7">
        <f>+VLOOKUP(A117,'[6]DISTRIBUCIÓN SEMANAL'!$A:$Y,22,0)</f>
        <v>192</v>
      </c>
      <c r="AA117" s="7">
        <f>+VLOOKUP(A117,'[6]DISTRIBUCIÓN SEMANAL'!$A:$Y,23,0)</f>
        <v>11</v>
      </c>
      <c r="AB117" s="7">
        <f>+VLOOKUP(A117,'[6]DISTRIBUCIÓN SEMANAL'!$A:$Y,24,0)</f>
        <v>8</v>
      </c>
      <c r="AC117" s="7">
        <f>+VLOOKUP(A117,'[6]DISTRIBUCIÓN SEMANAL'!$A:$Y,25,0)</f>
        <v>28</v>
      </c>
    </row>
    <row r="118" spans="1:29" ht="15.75">
      <c r="A118" s="18" t="s">
        <v>5717</v>
      </c>
      <c r="B118" s="10" t="s">
        <v>5413</v>
      </c>
      <c r="C118" s="6" t="s">
        <v>5718</v>
      </c>
      <c r="D118" s="22">
        <v>155</v>
      </c>
      <c r="E118" s="9" t="s">
        <v>1254</v>
      </c>
      <c r="F118" s="9">
        <v>5601491151</v>
      </c>
      <c r="G118" s="7" t="s">
        <v>5194</v>
      </c>
      <c r="H118" s="7">
        <f>+VLOOKUP(A118,'[6]DISTRIBUCIÓN SEMANAL'!$A:$Y,4,0)</f>
        <v>155</v>
      </c>
      <c r="I118" s="7" t="str">
        <f>+VLOOKUP(A118,'[6]DISTRIBUCIÓN SEMANAL'!$A:$Y,5,0)</f>
        <v>REAL</v>
      </c>
      <c r="J118" s="7">
        <f>+VLOOKUP(A118,'[6]DISTRIBUCIÓN SEMANAL'!$A:$Y,6,0)</f>
        <v>1</v>
      </c>
      <c r="K118" s="7">
        <f>+VLOOKUP(A118,'[6]DISTRIBUCIÓN SEMANAL'!$A:$Y,7,0)</f>
        <v>11</v>
      </c>
      <c r="L118" s="7">
        <f>+VLOOKUP(A118,'[6]DISTRIBUCIÓN SEMANAL'!$A:$Y,8,0)</f>
        <v>2</v>
      </c>
      <c r="M118" s="7">
        <f>+VLOOKUP(A118,'[6]DISTRIBUCIÓN SEMANAL'!$A:$Y,9,0)</f>
        <v>24</v>
      </c>
      <c r="N118" s="7">
        <f>+VLOOKUP(A118,'[6]DISTRIBUCIÓN SEMANAL'!$A:$Y,10,0)</f>
        <v>29</v>
      </c>
      <c r="O118" s="7">
        <f>+VLOOKUP(A118,'[6]DISTRIBUCIÓN SEMANAL'!$A:$Y,11,0)</f>
        <v>4</v>
      </c>
      <c r="P118" s="7">
        <f>+VLOOKUP(A118,'[6]DISTRIBUCIÓN SEMANAL'!$A:$Y,12,0)</f>
        <v>9</v>
      </c>
      <c r="Q118" s="7">
        <f>+VLOOKUP(A118,'[6]DISTRIBUCIÓN SEMANAL'!$A:$Y,13,0)</f>
        <v>2</v>
      </c>
      <c r="R118" s="7">
        <f>+VLOOKUP(A118,'[6]DISTRIBUCIÓN SEMANAL'!$A:$Y,14,0)</f>
        <v>7</v>
      </c>
      <c r="S118" s="7">
        <f>+VLOOKUP(A118,'[6]DISTRIBUCIÓN SEMANAL'!$A:$Y,15,0)</f>
        <v>155</v>
      </c>
      <c r="T118" s="7">
        <f>+VLOOKUP(A118,'[6]DISTRIBUCIÓN SEMANAL'!$A:$Y,16,0)</f>
        <v>155</v>
      </c>
      <c r="U118" s="7">
        <f>+VLOOKUP(A118,'[6]DISTRIBUCIÓN SEMANAL'!$A:$Y,17,0)</f>
        <v>155</v>
      </c>
      <c r="V118" s="7">
        <f>+VLOOKUP(A118,'[6]DISTRIBUCIÓN SEMANAL'!$A:$Y,18,0)</f>
        <v>20</v>
      </c>
      <c r="W118" s="7">
        <f>+VLOOKUP(A118,'[6]DISTRIBUCIÓN SEMANAL'!$A:$Y,19,0)</f>
        <v>155</v>
      </c>
      <c r="X118" s="7">
        <f>+VLOOKUP(A118,'[6]DISTRIBUCIÓN SEMANAL'!$A:$Y,20,0)</f>
        <v>6</v>
      </c>
      <c r="Y118" s="7">
        <f>+VLOOKUP(A118,'[6]DISTRIBUCIÓN SEMANAL'!$A:$Y,21,0)</f>
        <v>155</v>
      </c>
      <c r="Z118" s="7">
        <f>+VLOOKUP(A118,'[6]DISTRIBUCIÓN SEMANAL'!$A:$Y,22,0)</f>
        <v>155</v>
      </c>
      <c r="AA118" s="7">
        <f>+VLOOKUP(A118,'[6]DISTRIBUCIÓN SEMANAL'!$A:$Y,23,0)</f>
        <v>9</v>
      </c>
      <c r="AB118" s="7">
        <f>+VLOOKUP(A118,'[6]DISTRIBUCIÓN SEMANAL'!$A:$Y,24,0)</f>
        <v>7</v>
      </c>
      <c r="AC118" s="7">
        <f>+VLOOKUP(A118,'[6]DISTRIBUCIÓN SEMANAL'!$A:$Y,25,0)</f>
        <v>23</v>
      </c>
    </row>
    <row r="119" spans="1:29" ht="15.75">
      <c r="A119" s="8" t="s">
        <v>5719</v>
      </c>
      <c r="B119" s="10" t="s">
        <v>5526</v>
      </c>
      <c r="C119" s="6" t="s">
        <v>5720</v>
      </c>
      <c r="D119" s="11">
        <v>116</v>
      </c>
      <c r="E119" s="9" t="s">
        <v>3076</v>
      </c>
      <c r="F119" s="9">
        <v>131696562</v>
      </c>
      <c r="G119" s="7" t="s">
        <v>5194</v>
      </c>
      <c r="H119" s="7">
        <f>+VLOOKUP(A119,'[6]DISTRIBUCIÓN SEMANAL'!$A:$Y,4,0)</f>
        <v>116</v>
      </c>
      <c r="I119" s="7" t="str">
        <f>+VLOOKUP(A119,'[6]DISTRIBUCIÓN SEMANAL'!$A:$Y,5,0)</f>
        <v>REAL</v>
      </c>
      <c r="J119" s="7">
        <f>+VLOOKUP(A119,'[6]DISTRIBUCIÓN SEMANAL'!$A:$Y,6,0)</f>
        <v>1</v>
      </c>
      <c r="K119" s="7">
        <f>+VLOOKUP(A119,'[6]DISTRIBUCIÓN SEMANAL'!$A:$Y,7,0)</f>
        <v>8</v>
      </c>
      <c r="L119" s="7">
        <f>+VLOOKUP(A119,'[6]DISTRIBUCIÓN SEMANAL'!$A:$Y,8,0)</f>
        <v>2</v>
      </c>
      <c r="M119" s="7">
        <f>+VLOOKUP(A119,'[6]DISTRIBUCIÓN SEMANAL'!$A:$Y,9,0)</f>
        <v>18</v>
      </c>
      <c r="N119" s="7">
        <f>+VLOOKUP(A119,'[6]DISTRIBUCIÓN SEMANAL'!$A:$Y,10,0)</f>
        <v>22</v>
      </c>
      <c r="O119" s="7">
        <f>+VLOOKUP(A119,'[6]DISTRIBUCIÓN SEMANAL'!$A:$Y,11,0)</f>
        <v>3</v>
      </c>
      <c r="P119" s="7">
        <f>+VLOOKUP(A119,'[6]DISTRIBUCIÓN SEMANAL'!$A:$Y,12,0)</f>
        <v>7</v>
      </c>
      <c r="Q119" s="7">
        <f>+VLOOKUP(A119,'[6]DISTRIBUCIÓN SEMANAL'!$A:$Y,13,0)</f>
        <v>2</v>
      </c>
      <c r="R119" s="7">
        <f>+VLOOKUP(A119,'[6]DISTRIBUCIÓN SEMANAL'!$A:$Y,14,0)</f>
        <v>6</v>
      </c>
      <c r="S119" s="7">
        <f>+VLOOKUP(A119,'[6]DISTRIBUCIÓN SEMANAL'!$A:$Y,15,0)</f>
        <v>116</v>
      </c>
      <c r="T119" s="7">
        <f>+VLOOKUP(A119,'[6]DISTRIBUCIÓN SEMANAL'!$A:$Y,16,0)</f>
        <v>116</v>
      </c>
      <c r="U119" s="7">
        <f>+VLOOKUP(A119,'[6]DISTRIBUCIÓN SEMANAL'!$A:$Y,17,0)</f>
        <v>116</v>
      </c>
      <c r="V119" s="7">
        <f>+VLOOKUP(A119,'[6]DISTRIBUCIÓN SEMANAL'!$A:$Y,18,0)</f>
        <v>15</v>
      </c>
      <c r="W119" s="7">
        <f>+VLOOKUP(A119,'[6]DISTRIBUCIÓN SEMANAL'!$A:$Y,19,0)</f>
        <v>116</v>
      </c>
      <c r="X119" s="7">
        <f>+VLOOKUP(A119,'[6]DISTRIBUCIÓN SEMANAL'!$A:$Y,20,0)</f>
        <v>4</v>
      </c>
      <c r="Y119" s="7">
        <f>+VLOOKUP(A119,'[6]DISTRIBUCIÓN SEMANAL'!$A:$Y,21,0)</f>
        <v>116</v>
      </c>
      <c r="Z119" s="7">
        <f>+VLOOKUP(A119,'[6]DISTRIBUCIÓN SEMANAL'!$A:$Y,22,0)</f>
        <v>116</v>
      </c>
      <c r="AA119" s="7">
        <f>+VLOOKUP(A119,'[6]DISTRIBUCIÓN SEMANAL'!$A:$Y,23,0)</f>
        <v>7</v>
      </c>
      <c r="AB119" s="7">
        <f>+VLOOKUP(A119,'[6]DISTRIBUCIÓN SEMANAL'!$A:$Y,24,0)</f>
        <v>5</v>
      </c>
      <c r="AC119" s="7">
        <f>+VLOOKUP(A119,'[6]DISTRIBUCIÓN SEMANAL'!$A:$Y,25,0)</f>
        <v>17</v>
      </c>
    </row>
    <row r="120" spans="1:29" ht="15.75">
      <c r="A120" s="8" t="s">
        <v>5721</v>
      </c>
      <c r="B120" s="10" t="s">
        <v>5526</v>
      </c>
      <c r="C120" s="6" t="s">
        <v>5722</v>
      </c>
      <c r="D120" s="11">
        <v>66</v>
      </c>
      <c r="E120" s="9" t="s">
        <v>3076</v>
      </c>
      <c r="F120" s="9">
        <v>131696562</v>
      </c>
      <c r="G120" s="7" t="s">
        <v>5194</v>
      </c>
      <c r="H120" s="7">
        <f>+VLOOKUP(A120,'[6]DISTRIBUCIÓN SEMANAL'!$A:$Y,4,0)</f>
        <v>66</v>
      </c>
      <c r="I120" s="7" t="str">
        <f>+VLOOKUP(A120,'[6]DISTRIBUCIÓN SEMANAL'!$A:$Y,5,0)</f>
        <v>REAL</v>
      </c>
      <c r="J120" s="7">
        <f>+VLOOKUP(A120,'[6]DISTRIBUCIÓN SEMANAL'!$A:$Y,6,0)</f>
        <v>1</v>
      </c>
      <c r="K120" s="7">
        <f>+VLOOKUP(A120,'[6]DISTRIBUCIÓN SEMANAL'!$A:$Y,7,0)</f>
        <v>5</v>
      </c>
      <c r="L120" s="7">
        <f>+VLOOKUP(A120,'[6]DISTRIBUCIÓN SEMANAL'!$A:$Y,8,0)</f>
        <v>1</v>
      </c>
      <c r="M120" s="7">
        <f>+VLOOKUP(A120,'[6]DISTRIBUCIÓN SEMANAL'!$A:$Y,9,0)</f>
        <v>10</v>
      </c>
      <c r="N120" s="7">
        <f>+VLOOKUP(A120,'[6]DISTRIBUCIÓN SEMANAL'!$A:$Y,10,0)</f>
        <v>13</v>
      </c>
      <c r="O120" s="7">
        <f>+VLOOKUP(A120,'[6]DISTRIBUCIÓN SEMANAL'!$A:$Y,11,0)</f>
        <v>2</v>
      </c>
      <c r="P120" s="7">
        <f>+VLOOKUP(A120,'[6]DISTRIBUCIÓN SEMANAL'!$A:$Y,12,0)</f>
        <v>4</v>
      </c>
      <c r="Q120" s="7">
        <f>+VLOOKUP(A120,'[6]DISTRIBUCIÓN SEMANAL'!$A:$Y,13,0)</f>
        <v>1</v>
      </c>
      <c r="R120" s="7">
        <f>+VLOOKUP(A120,'[6]DISTRIBUCIÓN SEMANAL'!$A:$Y,14,0)</f>
        <v>3</v>
      </c>
      <c r="S120" s="7">
        <f>+VLOOKUP(A120,'[6]DISTRIBUCIÓN SEMANAL'!$A:$Y,15,0)</f>
        <v>66</v>
      </c>
      <c r="T120" s="7">
        <f>+VLOOKUP(A120,'[6]DISTRIBUCIÓN SEMANAL'!$A:$Y,16,0)</f>
        <v>66</v>
      </c>
      <c r="U120" s="7">
        <f>+VLOOKUP(A120,'[6]DISTRIBUCIÓN SEMANAL'!$A:$Y,17,0)</f>
        <v>66</v>
      </c>
      <c r="V120" s="7">
        <f>+VLOOKUP(A120,'[6]DISTRIBUCIÓN SEMANAL'!$A:$Y,18,0)</f>
        <v>9</v>
      </c>
      <c r="W120" s="7">
        <f>+VLOOKUP(A120,'[6]DISTRIBUCIÓN SEMANAL'!$A:$Y,19,0)</f>
        <v>66</v>
      </c>
      <c r="X120" s="7">
        <f>+VLOOKUP(A120,'[6]DISTRIBUCIÓN SEMANAL'!$A:$Y,20,0)</f>
        <v>3</v>
      </c>
      <c r="Y120" s="7">
        <f>+VLOOKUP(A120,'[6]DISTRIBUCIÓN SEMANAL'!$A:$Y,21,0)</f>
        <v>66</v>
      </c>
      <c r="Z120" s="7">
        <f>+VLOOKUP(A120,'[6]DISTRIBUCIÓN SEMANAL'!$A:$Y,22,0)</f>
        <v>66</v>
      </c>
      <c r="AA120" s="7">
        <f>+VLOOKUP(A120,'[6]DISTRIBUCIÓN SEMANAL'!$A:$Y,23,0)</f>
        <v>4</v>
      </c>
      <c r="AB120" s="7">
        <f>+VLOOKUP(A120,'[6]DISTRIBUCIÓN SEMANAL'!$A:$Y,24,0)</f>
        <v>3</v>
      </c>
      <c r="AC120" s="7">
        <f>+VLOOKUP(A120,'[6]DISTRIBUCIÓN SEMANAL'!$A:$Y,25,0)</f>
        <v>10</v>
      </c>
    </row>
    <row r="121" spans="1:29" ht="15.75">
      <c r="A121" s="15" t="s">
        <v>5732</v>
      </c>
      <c r="B121" s="10" t="s">
        <v>5562</v>
      </c>
      <c r="C121" s="6" t="s">
        <v>5733</v>
      </c>
      <c r="D121" s="11">
        <v>170</v>
      </c>
      <c r="E121" s="9" t="s">
        <v>3085</v>
      </c>
      <c r="F121" s="9">
        <v>131753787</v>
      </c>
      <c r="G121" s="7" t="s">
        <v>5194</v>
      </c>
      <c r="H121" s="7">
        <f>+VLOOKUP(A121,'[6]DISTRIBUCIÓN SEMANAL'!$A:$Y,4,0)</f>
        <v>170</v>
      </c>
      <c r="I121" s="7" t="str">
        <f>+VLOOKUP(A121,'[6]DISTRIBUCIÓN SEMANAL'!$A:$Y,5,0)</f>
        <v>REAL</v>
      </c>
      <c r="J121" s="7">
        <f>+VLOOKUP(A121,'[6]DISTRIBUCIÓN SEMANAL'!$A:$Y,6,0)</f>
        <v>1</v>
      </c>
      <c r="K121" s="7">
        <f>+VLOOKUP(A121,'[6]DISTRIBUCIÓN SEMANAL'!$A:$Y,7,0)</f>
        <v>12</v>
      </c>
      <c r="L121" s="7">
        <f>+VLOOKUP(A121,'[6]DISTRIBUCIÓN SEMANAL'!$A:$Y,8,0)</f>
        <v>2</v>
      </c>
      <c r="M121" s="7">
        <f>+VLOOKUP(A121,'[6]DISTRIBUCIÓN SEMANAL'!$A:$Y,9,0)</f>
        <v>26</v>
      </c>
      <c r="N121" s="7">
        <f>+VLOOKUP(A121,'[6]DISTRIBUCIÓN SEMANAL'!$A:$Y,10,0)</f>
        <v>32</v>
      </c>
      <c r="O121" s="7">
        <f>+VLOOKUP(A121,'[6]DISTRIBUCIÓN SEMANAL'!$A:$Y,11,0)</f>
        <v>4</v>
      </c>
      <c r="P121" s="7">
        <f>+VLOOKUP(A121,'[6]DISTRIBUCIÓN SEMANAL'!$A:$Y,12,0)</f>
        <v>10</v>
      </c>
      <c r="Q121" s="7">
        <f>+VLOOKUP(A121,'[6]DISTRIBUCIÓN SEMANAL'!$A:$Y,13,0)</f>
        <v>2</v>
      </c>
      <c r="R121" s="7">
        <f>+VLOOKUP(A121,'[6]DISTRIBUCIÓN SEMANAL'!$A:$Y,14,0)</f>
        <v>8</v>
      </c>
      <c r="S121" s="7">
        <f>+VLOOKUP(A121,'[6]DISTRIBUCIÓN SEMANAL'!$A:$Y,15,0)</f>
        <v>170</v>
      </c>
      <c r="T121" s="7">
        <f>+VLOOKUP(A121,'[6]DISTRIBUCIÓN SEMANAL'!$A:$Y,16,0)</f>
        <v>170</v>
      </c>
      <c r="U121" s="7">
        <f>+VLOOKUP(A121,'[6]DISTRIBUCIÓN SEMANAL'!$A:$Y,17,0)</f>
        <v>170</v>
      </c>
      <c r="V121" s="7">
        <f>+VLOOKUP(A121,'[6]DISTRIBUCIÓN SEMANAL'!$A:$Y,18,0)</f>
        <v>22</v>
      </c>
      <c r="W121" s="7">
        <f>+VLOOKUP(A121,'[6]DISTRIBUCIÓN SEMANAL'!$A:$Y,19,0)</f>
        <v>170</v>
      </c>
      <c r="X121" s="7">
        <f>+VLOOKUP(A121,'[6]DISTRIBUCIÓN SEMANAL'!$A:$Y,20,0)</f>
        <v>6</v>
      </c>
      <c r="Y121" s="7">
        <f>+VLOOKUP(A121,'[6]DISTRIBUCIÓN SEMANAL'!$A:$Y,21,0)</f>
        <v>170</v>
      </c>
      <c r="Z121" s="7">
        <f>+VLOOKUP(A121,'[6]DISTRIBUCIÓN SEMANAL'!$A:$Y,22,0)</f>
        <v>170</v>
      </c>
      <c r="AA121" s="7">
        <f>+VLOOKUP(A121,'[6]DISTRIBUCIÓN SEMANAL'!$A:$Y,23,0)</f>
        <v>10</v>
      </c>
      <c r="AB121" s="7">
        <f>+VLOOKUP(A121,'[6]DISTRIBUCIÓN SEMANAL'!$A:$Y,24,0)</f>
        <v>7</v>
      </c>
      <c r="AC121" s="7">
        <f>+VLOOKUP(A121,'[6]DISTRIBUCIÓN SEMANAL'!$A:$Y,25,0)</f>
        <v>25</v>
      </c>
    </row>
    <row r="122" spans="1:29" ht="15.75">
      <c r="A122" s="8" t="s">
        <v>5739</v>
      </c>
      <c r="B122" s="10" t="s">
        <v>5740</v>
      </c>
      <c r="C122" s="6" t="s">
        <v>5741</v>
      </c>
      <c r="D122" s="9">
        <v>379</v>
      </c>
      <c r="E122" s="9" t="s">
        <v>1274</v>
      </c>
      <c r="F122" s="9">
        <v>1001054632</v>
      </c>
      <c r="G122" s="7" t="s">
        <v>5194</v>
      </c>
      <c r="H122" s="7">
        <f>+VLOOKUP(A122,'[6]DISTRIBUCIÓN SEMANAL'!$A:$Y,4,0)</f>
        <v>379</v>
      </c>
      <c r="I122" s="7" t="str">
        <f>+VLOOKUP(A122,'[6]DISTRIBUCIÓN SEMANAL'!$A:$Y,5,0)</f>
        <v>REAL</v>
      </c>
      <c r="J122" s="7">
        <f>+VLOOKUP(A122,'[6]DISTRIBUCIÓN SEMANAL'!$A:$Y,6,0)</f>
        <v>1</v>
      </c>
      <c r="K122" s="7">
        <f>+VLOOKUP(A122,'[6]DISTRIBUCIÓN SEMANAL'!$A:$Y,7,0)</f>
        <v>26</v>
      </c>
      <c r="L122" s="7">
        <f>+VLOOKUP(A122,'[6]DISTRIBUCIÓN SEMANAL'!$A:$Y,8,0)</f>
        <v>5</v>
      </c>
      <c r="M122" s="7">
        <f>+VLOOKUP(A122,'[6]DISTRIBUCIÓN SEMANAL'!$A:$Y,9,0)</f>
        <v>58</v>
      </c>
      <c r="N122" s="7">
        <f>+VLOOKUP(A122,'[6]DISTRIBUCIÓN SEMANAL'!$A:$Y,10,0)</f>
        <v>70</v>
      </c>
      <c r="O122" s="7">
        <f>+VLOOKUP(A122,'[6]DISTRIBUCIÓN SEMANAL'!$A:$Y,11,0)</f>
        <v>9</v>
      </c>
      <c r="P122" s="7">
        <f>+VLOOKUP(A122,'[6]DISTRIBUCIÓN SEMANAL'!$A:$Y,12,0)</f>
        <v>21</v>
      </c>
      <c r="Q122" s="7">
        <f>+VLOOKUP(A122,'[6]DISTRIBUCIÓN SEMANAL'!$A:$Y,13,0)</f>
        <v>5</v>
      </c>
      <c r="R122" s="7">
        <f>+VLOOKUP(A122,'[6]DISTRIBUCIÓN SEMANAL'!$A:$Y,14,0)</f>
        <v>17</v>
      </c>
      <c r="S122" s="7">
        <f>+VLOOKUP(A122,'[6]DISTRIBUCIÓN SEMANAL'!$A:$Y,15,0)</f>
        <v>379</v>
      </c>
      <c r="T122" s="7">
        <f>+VLOOKUP(A122,'[6]DISTRIBUCIÓN SEMANAL'!$A:$Y,16,0)</f>
        <v>379</v>
      </c>
      <c r="U122" s="7">
        <f>+VLOOKUP(A122,'[6]DISTRIBUCIÓN SEMANAL'!$A:$Y,17,0)</f>
        <v>379</v>
      </c>
      <c r="V122" s="7">
        <f>+VLOOKUP(A122,'[6]DISTRIBUCIÓN SEMANAL'!$A:$Y,18,0)</f>
        <v>48</v>
      </c>
      <c r="W122" s="7">
        <f>+VLOOKUP(A122,'[6]DISTRIBUCIÓN SEMANAL'!$A:$Y,19,0)</f>
        <v>379</v>
      </c>
      <c r="X122" s="7">
        <f>+VLOOKUP(A122,'[6]DISTRIBUCIÓN SEMANAL'!$A:$Y,20,0)</f>
        <v>13</v>
      </c>
      <c r="Y122" s="7">
        <f>+VLOOKUP(A122,'[6]DISTRIBUCIÓN SEMANAL'!$A:$Y,21,0)</f>
        <v>379</v>
      </c>
      <c r="Z122" s="7">
        <f>+VLOOKUP(A122,'[6]DISTRIBUCIÓN SEMANAL'!$A:$Y,22,0)</f>
        <v>379</v>
      </c>
      <c r="AA122" s="7">
        <f>+VLOOKUP(A122,'[6]DISTRIBUCIÓN SEMANAL'!$A:$Y,23,0)</f>
        <v>21</v>
      </c>
      <c r="AB122" s="7">
        <f>+VLOOKUP(A122,'[6]DISTRIBUCIÓN SEMANAL'!$A:$Y,24,0)</f>
        <v>15</v>
      </c>
      <c r="AC122" s="7">
        <f>+VLOOKUP(A122,'[6]DISTRIBUCIÓN SEMANAL'!$A:$Y,25,0)</f>
        <v>55</v>
      </c>
    </row>
    <row r="123" spans="1:29" ht="15.75">
      <c r="A123" s="8" t="s">
        <v>5742</v>
      </c>
      <c r="B123" s="10" t="s">
        <v>5743</v>
      </c>
      <c r="C123" s="6" t="s">
        <v>5744</v>
      </c>
      <c r="D123" s="11">
        <v>290</v>
      </c>
      <c r="E123" s="9" t="s">
        <v>3095</v>
      </c>
      <c r="F123" s="9">
        <v>130707529</v>
      </c>
      <c r="G123" s="7" t="s">
        <v>5194</v>
      </c>
      <c r="H123" s="7">
        <f>+VLOOKUP(A123,'[6]DISTRIBUCIÓN SEMANAL'!$A:$Y,4,0)</f>
        <v>290</v>
      </c>
      <c r="I123" s="7" t="str">
        <f>+VLOOKUP(A123,'[6]DISTRIBUCIÓN SEMANAL'!$A:$Y,5,0)</f>
        <v>REAL</v>
      </c>
      <c r="J123" s="7">
        <f>+VLOOKUP(A123,'[6]DISTRIBUCIÓN SEMANAL'!$A:$Y,6,0)</f>
        <v>1</v>
      </c>
      <c r="K123" s="7">
        <f>+VLOOKUP(A123,'[6]DISTRIBUCIÓN SEMANAL'!$A:$Y,7,0)</f>
        <v>20</v>
      </c>
      <c r="L123" s="7">
        <f>+VLOOKUP(A123,'[6]DISTRIBUCIÓN SEMANAL'!$A:$Y,8,0)</f>
        <v>4</v>
      </c>
      <c r="M123" s="7">
        <f>+VLOOKUP(A123,'[6]DISTRIBUCIÓN SEMANAL'!$A:$Y,9,0)</f>
        <v>44</v>
      </c>
      <c r="N123" s="7">
        <f>+VLOOKUP(A123,'[6]DISTRIBUCIÓN SEMANAL'!$A:$Y,10,0)</f>
        <v>54</v>
      </c>
      <c r="O123" s="7">
        <f>+VLOOKUP(A123,'[6]DISTRIBUCIÓN SEMANAL'!$A:$Y,11,0)</f>
        <v>7</v>
      </c>
      <c r="P123" s="7">
        <f>+VLOOKUP(A123,'[6]DISTRIBUCIÓN SEMANAL'!$A:$Y,12,0)</f>
        <v>16</v>
      </c>
      <c r="Q123" s="7">
        <f>+VLOOKUP(A123,'[6]DISTRIBUCIÓN SEMANAL'!$A:$Y,13,0)</f>
        <v>4</v>
      </c>
      <c r="R123" s="7">
        <f>+VLOOKUP(A123,'[6]DISTRIBUCIÓN SEMANAL'!$A:$Y,14,0)</f>
        <v>13</v>
      </c>
      <c r="S123" s="7">
        <f>+VLOOKUP(A123,'[6]DISTRIBUCIÓN SEMANAL'!$A:$Y,15,0)</f>
        <v>290</v>
      </c>
      <c r="T123" s="7">
        <f>+VLOOKUP(A123,'[6]DISTRIBUCIÓN SEMANAL'!$A:$Y,16,0)</f>
        <v>290</v>
      </c>
      <c r="U123" s="7">
        <f>+VLOOKUP(A123,'[6]DISTRIBUCIÓN SEMANAL'!$A:$Y,17,0)</f>
        <v>290</v>
      </c>
      <c r="V123" s="7">
        <f>+VLOOKUP(A123,'[6]DISTRIBUCIÓN SEMANAL'!$A:$Y,18,0)</f>
        <v>37</v>
      </c>
      <c r="W123" s="7">
        <f>+VLOOKUP(A123,'[6]DISTRIBUCIÓN SEMANAL'!$A:$Y,19,0)</f>
        <v>290</v>
      </c>
      <c r="X123" s="7">
        <f>+VLOOKUP(A123,'[6]DISTRIBUCIÓN SEMANAL'!$A:$Y,20,0)</f>
        <v>10</v>
      </c>
      <c r="Y123" s="7">
        <f>+VLOOKUP(A123,'[6]DISTRIBUCIÓN SEMANAL'!$A:$Y,21,0)</f>
        <v>290</v>
      </c>
      <c r="Z123" s="7">
        <f>+VLOOKUP(A123,'[6]DISTRIBUCIÓN SEMANAL'!$A:$Y,22,0)</f>
        <v>290</v>
      </c>
      <c r="AA123" s="7">
        <f>+VLOOKUP(A123,'[6]DISTRIBUCIÓN SEMANAL'!$A:$Y,23,0)</f>
        <v>16</v>
      </c>
      <c r="AB123" s="7">
        <f>+VLOOKUP(A123,'[6]DISTRIBUCIÓN SEMANAL'!$A:$Y,24,0)</f>
        <v>12</v>
      </c>
      <c r="AC123" s="7">
        <f>+VLOOKUP(A123,'[6]DISTRIBUCIÓN SEMANAL'!$A:$Y,25,0)</f>
        <v>42</v>
      </c>
    </row>
    <row r="124" spans="1:29" ht="15.75">
      <c r="A124" s="8" t="s">
        <v>5758</v>
      </c>
      <c r="B124" s="10" t="s">
        <v>5759</v>
      </c>
      <c r="C124" s="6" t="s">
        <v>5760</v>
      </c>
      <c r="D124" s="11">
        <v>524</v>
      </c>
      <c r="E124" s="9" t="s">
        <v>3106</v>
      </c>
      <c r="F124" s="9">
        <v>131828132</v>
      </c>
      <c r="G124" s="7" t="s">
        <v>5194</v>
      </c>
      <c r="H124" s="7">
        <f>+VLOOKUP(A124,'[6]DISTRIBUCIÓN SEMANAL'!$A:$Y,4,0)</f>
        <v>524</v>
      </c>
      <c r="I124" s="7" t="str">
        <f>+VLOOKUP(A124,'[6]DISTRIBUCIÓN SEMANAL'!$A:$Y,5,0)</f>
        <v>REAL</v>
      </c>
      <c r="J124" s="7">
        <f>+VLOOKUP(A124,'[6]DISTRIBUCIÓN SEMANAL'!$A:$Y,6,0)</f>
        <v>1</v>
      </c>
      <c r="K124" s="7">
        <f>+VLOOKUP(A124,'[6]DISTRIBUCIÓN SEMANAL'!$A:$Y,7,0)</f>
        <v>35</v>
      </c>
      <c r="L124" s="7">
        <f>+VLOOKUP(A124,'[6]DISTRIBUCIÓN SEMANAL'!$A:$Y,8,0)</f>
        <v>6</v>
      </c>
      <c r="M124" s="7">
        <f>+VLOOKUP(A124,'[6]DISTRIBUCIÓN SEMANAL'!$A:$Y,9,0)</f>
        <v>80</v>
      </c>
      <c r="N124" s="7">
        <f>+VLOOKUP(A124,'[6]DISTRIBUCIÓN SEMANAL'!$A:$Y,10,0)</f>
        <v>97</v>
      </c>
      <c r="O124" s="7">
        <f>+VLOOKUP(A124,'[6]DISTRIBUCIÓN SEMANAL'!$A:$Y,11,0)</f>
        <v>12</v>
      </c>
      <c r="P124" s="7">
        <f>+VLOOKUP(A124,'[6]DISTRIBUCIÓN SEMANAL'!$A:$Y,12,0)</f>
        <v>29</v>
      </c>
      <c r="Q124" s="7">
        <f>+VLOOKUP(A124,'[6]DISTRIBUCIÓN SEMANAL'!$A:$Y,13,0)</f>
        <v>6</v>
      </c>
      <c r="R124" s="7">
        <f>+VLOOKUP(A124,'[6]DISTRIBUCIÓN SEMANAL'!$A:$Y,14,0)</f>
        <v>24</v>
      </c>
      <c r="S124" s="7">
        <f>+VLOOKUP(A124,'[6]DISTRIBUCIÓN SEMANAL'!$A:$Y,15,0)</f>
        <v>524</v>
      </c>
      <c r="T124" s="7">
        <f>+VLOOKUP(A124,'[6]DISTRIBUCIÓN SEMANAL'!$A:$Y,16,0)</f>
        <v>524</v>
      </c>
      <c r="U124" s="7">
        <f>+VLOOKUP(A124,'[6]DISTRIBUCIÓN SEMANAL'!$A:$Y,17,0)</f>
        <v>524</v>
      </c>
      <c r="V124" s="7">
        <f>+VLOOKUP(A124,'[6]DISTRIBUCIÓN SEMANAL'!$A:$Y,18,0)</f>
        <v>66</v>
      </c>
      <c r="W124" s="7">
        <f>+VLOOKUP(A124,'[6]DISTRIBUCIÓN SEMANAL'!$A:$Y,19,0)</f>
        <v>524</v>
      </c>
      <c r="X124" s="7">
        <f>+VLOOKUP(A124,'[6]DISTRIBUCIÓN SEMANAL'!$A:$Y,20,0)</f>
        <v>18</v>
      </c>
      <c r="Y124" s="7">
        <f>+VLOOKUP(A124,'[6]DISTRIBUCIÓN SEMANAL'!$A:$Y,21,0)</f>
        <v>524</v>
      </c>
      <c r="Z124" s="7">
        <f>+VLOOKUP(A124,'[6]DISTRIBUCIÓN SEMANAL'!$A:$Y,22,0)</f>
        <v>524</v>
      </c>
      <c r="AA124" s="7">
        <f>+VLOOKUP(A124,'[6]DISTRIBUCIÓN SEMANAL'!$A:$Y,23,0)</f>
        <v>29</v>
      </c>
      <c r="AB124" s="7">
        <f>+VLOOKUP(A124,'[6]DISTRIBUCIÓN SEMANAL'!$A:$Y,24,0)</f>
        <v>21</v>
      </c>
      <c r="AC124" s="7">
        <f>+VLOOKUP(A124,'[6]DISTRIBUCIÓN SEMANAL'!$A:$Y,25,0)</f>
        <v>76</v>
      </c>
    </row>
    <row r="125" spans="1:29" ht="15.75">
      <c r="A125" s="8" t="s">
        <v>5761</v>
      </c>
      <c r="B125" s="10" t="s">
        <v>5392</v>
      </c>
      <c r="C125" s="6" t="s">
        <v>5762</v>
      </c>
      <c r="D125" s="9">
        <v>82</v>
      </c>
      <c r="E125" s="9" t="s">
        <v>3124</v>
      </c>
      <c r="F125" s="9">
        <v>132234545</v>
      </c>
      <c r="G125" s="7" t="s">
        <v>5194</v>
      </c>
      <c r="H125" s="7">
        <f>+VLOOKUP(A125,'[6]DISTRIBUCIÓN SEMANAL'!$A:$Y,4,0)</f>
        <v>82</v>
      </c>
      <c r="I125" s="7" t="str">
        <f>+VLOOKUP(A125,'[6]DISTRIBUCIÓN SEMANAL'!$A:$Y,5,0)</f>
        <v>REAL</v>
      </c>
      <c r="J125" s="7">
        <f>+VLOOKUP(A125,'[6]DISTRIBUCIÓN SEMANAL'!$A:$Y,6,0)</f>
        <v>1</v>
      </c>
      <c r="K125" s="7">
        <f>+VLOOKUP(A125,'[6]DISTRIBUCIÓN SEMANAL'!$A:$Y,7,0)</f>
        <v>6</v>
      </c>
      <c r="L125" s="7">
        <f>+VLOOKUP(A125,'[6]DISTRIBUCIÓN SEMANAL'!$A:$Y,8,0)</f>
        <v>1</v>
      </c>
      <c r="M125" s="7">
        <f>+VLOOKUP(A125,'[6]DISTRIBUCIÓN SEMANAL'!$A:$Y,9,0)</f>
        <v>13</v>
      </c>
      <c r="N125" s="7">
        <f>+VLOOKUP(A125,'[6]DISTRIBUCIÓN SEMANAL'!$A:$Y,10,0)</f>
        <v>16</v>
      </c>
      <c r="O125" s="7">
        <f>+VLOOKUP(A125,'[6]DISTRIBUCIÓN SEMANAL'!$A:$Y,11,0)</f>
        <v>2</v>
      </c>
      <c r="P125" s="7">
        <f>+VLOOKUP(A125,'[6]DISTRIBUCIÓN SEMANAL'!$A:$Y,12,0)</f>
        <v>5</v>
      </c>
      <c r="Q125" s="7">
        <f>+VLOOKUP(A125,'[6]DISTRIBUCIÓN SEMANAL'!$A:$Y,13,0)</f>
        <v>1</v>
      </c>
      <c r="R125" s="7">
        <f>+VLOOKUP(A125,'[6]DISTRIBUCIÓN SEMANAL'!$A:$Y,14,0)</f>
        <v>4</v>
      </c>
      <c r="S125" s="7">
        <f>+VLOOKUP(A125,'[6]DISTRIBUCIÓN SEMANAL'!$A:$Y,15,0)</f>
        <v>82</v>
      </c>
      <c r="T125" s="7">
        <f>+VLOOKUP(A125,'[6]DISTRIBUCIÓN SEMANAL'!$A:$Y,16,0)</f>
        <v>82</v>
      </c>
      <c r="U125" s="7">
        <f>+VLOOKUP(A125,'[6]DISTRIBUCIÓN SEMANAL'!$A:$Y,17,0)</f>
        <v>82</v>
      </c>
      <c r="V125" s="7">
        <f>+VLOOKUP(A125,'[6]DISTRIBUCIÓN SEMANAL'!$A:$Y,18,0)</f>
        <v>11</v>
      </c>
      <c r="W125" s="7">
        <f>+VLOOKUP(A125,'[6]DISTRIBUCIÓN SEMANAL'!$A:$Y,19,0)</f>
        <v>82</v>
      </c>
      <c r="X125" s="7">
        <f>+VLOOKUP(A125,'[6]DISTRIBUCIÓN SEMANAL'!$A:$Y,20,0)</f>
        <v>3</v>
      </c>
      <c r="Y125" s="7">
        <f>+VLOOKUP(A125,'[6]DISTRIBUCIÓN SEMANAL'!$A:$Y,21,0)</f>
        <v>82</v>
      </c>
      <c r="Z125" s="7">
        <f>+VLOOKUP(A125,'[6]DISTRIBUCIÓN SEMANAL'!$A:$Y,22,0)</f>
        <v>82</v>
      </c>
      <c r="AA125" s="7">
        <f>+VLOOKUP(A125,'[6]DISTRIBUCIÓN SEMANAL'!$A:$Y,23,0)</f>
        <v>5</v>
      </c>
      <c r="AB125" s="7">
        <f>+VLOOKUP(A125,'[6]DISTRIBUCIÓN SEMANAL'!$A:$Y,24,0)</f>
        <v>4</v>
      </c>
      <c r="AC125" s="7">
        <f>+VLOOKUP(A125,'[6]DISTRIBUCIÓN SEMANAL'!$A:$Y,25,0)</f>
        <v>12</v>
      </c>
    </row>
    <row r="126" spans="1:29" ht="15.75">
      <c r="A126" s="8" t="s">
        <v>5763</v>
      </c>
      <c r="B126" s="10" t="s">
        <v>5392</v>
      </c>
      <c r="C126" s="6" t="s">
        <v>5764</v>
      </c>
      <c r="D126" s="9">
        <v>14</v>
      </c>
      <c r="E126" s="9" t="s">
        <v>3124</v>
      </c>
      <c r="F126" s="9">
        <v>132234545</v>
      </c>
      <c r="G126" s="7" t="s">
        <v>5194</v>
      </c>
      <c r="H126" s="7">
        <f>+VLOOKUP(A126,'[6]DISTRIBUCIÓN SEMANAL'!$A:$Y,4,0)</f>
        <v>14</v>
      </c>
      <c r="I126" s="7" t="str">
        <f>+VLOOKUP(A126,'[6]DISTRIBUCIÓN SEMANAL'!$A:$Y,5,0)</f>
        <v>REAL</v>
      </c>
      <c r="J126" s="7">
        <f>+VLOOKUP(A126,'[6]DISTRIBUCIÓN SEMANAL'!$A:$Y,6,0)</f>
        <v>1</v>
      </c>
      <c r="K126" s="7">
        <f>+VLOOKUP(A126,'[6]DISTRIBUCIÓN SEMANAL'!$A:$Y,7,0)</f>
        <v>1</v>
      </c>
      <c r="L126" s="7">
        <f>+VLOOKUP(A126,'[6]DISTRIBUCIÓN SEMANAL'!$A:$Y,8,0)</f>
        <v>1</v>
      </c>
      <c r="M126" s="7">
        <f>+VLOOKUP(A126,'[6]DISTRIBUCIÓN SEMANAL'!$A:$Y,9,0)</f>
        <v>3</v>
      </c>
      <c r="N126" s="7">
        <f>+VLOOKUP(A126,'[6]DISTRIBUCIÓN SEMANAL'!$A:$Y,10,0)</f>
        <v>3</v>
      </c>
      <c r="O126" s="7">
        <f>+VLOOKUP(A126,'[6]DISTRIBUCIÓN SEMANAL'!$A:$Y,11,0)</f>
        <v>1</v>
      </c>
      <c r="P126" s="7">
        <f>+VLOOKUP(A126,'[6]DISTRIBUCIÓN SEMANAL'!$A:$Y,12,0)</f>
        <v>1</v>
      </c>
      <c r="Q126" s="7">
        <f>+VLOOKUP(A126,'[6]DISTRIBUCIÓN SEMANAL'!$A:$Y,13,0)</f>
        <v>1</v>
      </c>
      <c r="R126" s="7">
        <f>+VLOOKUP(A126,'[6]DISTRIBUCIÓN SEMANAL'!$A:$Y,14,0)</f>
        <v>1</v>
      </c>
      <c r="S126" s="7">
        <f>+VLOOKUP(A126,'[6]DISTRIBUCIÓN SEMANAL'!$A:$Y,15,0)</f>
        <v>14</v>
      </c>
      <c r="T126" s="7">
        <f>+VLOOKUP(A126,'[6]DISTRIBUCIÓN SEMANAL'!$A:$Y,16,0)</f>
        <v>14</v>
      </c>
      <c r="U126" s="7">
        <f>+VLOOKUP(A126,'[6]DISTRIBUCIÓN SEMANAL'!$A:$Y,17,0)</f>
        <v>14</v>
      </c>
      <c r="V126" s="7">
        <f>+VLOOKUP(A126,'[6]DISTRIBUCIÓN SEMANAL'!$A:$Y,18,0)</f>
        <v>2</v>
      </c>
      <c r="W126" s="7">
        <f>+VLOOKUP(A126,'[6]DISTRIBUCIÓN SEMANAL'!$A:$Y,19,0)</f>
        <v>14</v>
      </c>
      <c r="X126" s="7">
        <f>+VLOOKUP(A126,'[6]DISTRIBUCIÓN SEMANAL'!$A:$Y,20,0)</f>
        <v>1</v>
      </c>
      <c r="Y126" s="7">
        <f>+VLOOKUP(A126,'[6]DISTRIBUCIÓN SEMANAL'!$A:$Y,21,0)</f>
        <v>14</v>
      </c>
      <c r="Z126" s="7">
        <f>+VLOOKUP(A126,'[6]DISTRIBUCIÓN SEMANAL'!$A:$Y,22,0)</f>
        <v>14</v>
      </c>
      <c r="AA126" s="7">
        <f>+VLOOKUP(A126,'[6]DISTRIBUCIÓN SEMANAL'!$A:$Y,23,0)</f>
        <v>1</v>
      </c>
      <c r="AB126" s="7">
        <f>+VLOOKUP(A126,'[6]DISTRIBUCIÓN SEMANAL'!$A:$Y,24,0)</f>
        <v>1</v>
      </c>
      <c r="AC126" s="7">
        <f>+VLOOKUP(A126,'[6]DISTRIBUCIÓN SEMANAL'!$A:$Y,25,0)</f>
        <v>3</v>
      </c>
    </row>
    <row r="127" spans="1:29" ht="15.75">
      <c r="A127" s="8" t="s">
        <v>5765</v>
      </c>
      <c r="B127" s="10" t="s">
        <v>5392</v>
      </c>
      <c r="C127" s="6" t="s">
        <v>5766</v>
      </c>
      <c r="D127" s="9">
        <v>23</v>
      </c>
      <c r="E127" s="9" t="s">
        <v>3124</v>
      </c>
      <c r="F127" s="9">
        <v>132234545</v>
      </c>
      <c r="G127" s="7" t="s">
        <v>5194</v>
      </c>
      <c r="H127" s="7">
        <f>+VLOOKUP(A127,'[6]DISTRIBUCIÓN SEMANAL'!$A:$Y,4,0)</f>
        <v>23</v>
      </c>
      <c r="I127" s="7" t="str">
        <f>+VLOOKUP(A127,'[6]DISTRIBUCIÓN SEMANAL'!$A:$Y,5,0)</f>
        <v>REAL</v>
      </c>
      <c r="J127" s="7">
        <f>+VLOOKUP(A127,'[6]DISTRIBUCIÓN SEMANAL'!$A:$Y,6,0)</f>
        <v>1</v>
      </c>
      <c r="K127" s="7">
        <f>+VLOOKUP(A127,'[6]DISTRIBUCIÓN SEMANAL'!$A:$Y,7,0)</f>
        <v>2</v>
      </c>
      <c r="L127" s="7">
        <f>+VLOOKUP(A127,'[6]DISTRIBUCIÓN SEMANAL'!$A:$Y,8,0)</f>
        <v>1</v>
      </c>
      <c r="M127" s="7">
        <f>+VLOOKUP(A127,'[6]DISTRIBUCIÓN SEMANAL'!$A:$Y,9,0)</f>
        <v>4</v>
      </c>
      <c r="N127" s="7">
        <f>+VLOOKUP(A127,'[6]DISTRIBUCIÓN SEMANAL'!$A:$Y,10,0)</f>
        <v>5</v>
      </c>
      <c r="O127" s="7">
        <f>+VLOOKUP(A127,'[6]DISTRIBUCIÓN SEMANAL'!$A:$Y,11,0)</f>
        <v>1</v>
      </c>
      <c r="P127" s="7">
        <f>+VLOOKUP(A127,'[6]DISTRIBUCIÓN SEMANAL'!$A:$Y,12,0)</f>
        <v>2</v>
      </c>
      <c r="Q127" s="7">
        <f>+VLOOKUP(A127,'[6]DISTRIBUCIÓN SEMANAL'!$A:$Y,13,0)</f>
        <v>1</v>
      </c>
      <c r="R127" s="7">
        <f>+VLOOKUP(A127,'[6]DISTRIBUCIÓN SEMANAL'!$A:$Y,14,0)</f>
        <v>2</v>
      </c>
      <c r="S127" s="7">
        <f>+VLOOKUP(A127,'[6]DISTRIBUCIÓN SEMANAL'!$A:$Y,15,0)</f>
        <v>23</v>
      </c>
      <c r="T127" s="7">
        <f>+VLOOKUP(A127,'[6]DISTRIBUCIÓN SEMANAL'!$A:$Y,16,0)</f>
        <v>23</v>
      </c>
      <c r="U127" s="7">
        <f>+VLOOKUP(A127,'[6]DISTRIBUCIÓN SEMANAL'!$A:$Y,17,0)</f>
        <v>23</v>
      </c>
      <c r="V127" s="7">
        <f>+VLOOKUP(A127,'[6]DISTRIBUCIÓN SEMANAL'!$A:$Y,18,0)</f>
        <v>3</v>
      </c>
      <c r="W127" s="7">
        <f>+VLOOKUP(A127,'[6]DISTRIBUCIÓN SEMANAL'!$A:$Y,19,0)</f>
        <v>23</v>
      </c>
      <c r="X127" s="7">
        <f>+VLOOKUP(A127,'[6]DISTRIBUCIÓN SEMANAL'!$A:$Y,20,0)</f>
        <v>1</v>
      </c>
      <c r="Y127" s="7">
        <f>+VLOOKUP(A127,'[6]DISTRIBUCIÓN SEMANAL'!$A:$Y,21,0)</f>
        <v>23</v>
      </c>
      <c r="Z127" s="7">
        <f>+VLOOKUP(A127,'[6]DISTRIBUCIÓN SEMANAL'!$A:$Y,22,0)</f>
        <v>23</v>
      </c>
      <c r="AA127" s="7">
        <f>+VLOOKUP(A127,'[6]DISTRIBUCIÓN SEMANAL'!$A:$Y,23,0)</f>
        <v>2</v>
      </c>
      <c r="AB127" s="7">
        <f>+VLOOKUP(A127,'[6]DISTRIBUCIÓN SEMANAL'!$A:$Y,24,0)</f>
        <v>1</v>
      </c>
      <c r="AC127" s="7">
        <f>+VLOOKUP(A127,'[6]DISTRIBUCIÓN SEMANAL'!$A:$Y,25,0)</f>
        <v>4</v>
      </c>
    </row>
    <row r="128" spans="1:29" ht="15.75">
      <c r="A128" s="8" t="s">
        <v>5767</v>
      </c>
      <c r="B128" s="10" t="s">
        <v>5392</v>
      </c>
      <c r="C128" s="6" t="s">
        <v>5768</v>
      </c>
      <c r="D128" s="9">
        <v>55</v>
      </c>
      <c r="E128" s="9" t="s">
        <v>3124</v>
      </c>
      <c r="F128" s="9">
        <v>132234545</v>
      </c>
      <c r="G128" s="7" t="s">
        <v>5194</v>
      </c>
      <c r="H128" s="7">
        <f>+VLOOKUP(A128,'[6]DISTRIBUCIÓN SEMANAL'!$A:$Y,4,0)</f>
        <v>55</v>
      </c>
      <c r="I128" s="7" t="str">
        <f>+VLOOKUP(A128,'[6]DISTRIBUCIÓN SEMANAL'!$A:$Y,5,0)</f>
        <v>REAL</v>
      </c>
      <c r="J128" s="7">
        <f>+VLOOKUP(A128,'[6]DISTRIBUCIÓN SEMANAL'!$A:$Y,6,0)</f>
        <v>1</v>
      </c>
      <c r="K128" s="7">
        <f>+VLOOKUP(A128,'[6]DISTRIBUCIÓN SEMANAL'!$A:$Y,7,0)</f>
        <v>4</v>
      </c>
      <c r="L128" s="7">
        <f>+VLOOKUP(A128,'[6]DISTRIBUCIÓN SEMANAL'!$A:$Y,8,0)</f>
        <v>1</v>
      </c>
      <c r="M128" s="7">
        <f>+VLOOKUP(A128,'[6]DISTRIBUCIÓN SEMANAL'!$A:$Y,9,0)</f>
        <v>9</v>
      </c>
      <c r="N128" s="7">
        <f>+VLOOKUP(A128,'[6]DISTRIBUCIÓN SEMANAL'!$A:$Y,10,0)</f>
        <v>11</v>
      </c>
      <c r="O128" s="7">
        <f>+VLOOKUP(A128,'[6]DISTRIBUCIÓN SEMANAL'!$A:$Y,11,0)</f>
        <v>2</v>
      </c>
      <c r="P128" s="7">
        <f>+VLOOKUP(A128,'[6]DISTRIBUCIÓN SEMANAL'!$A:$Y,12,0)</f>
        <v>4</v>
      </c>
      <c r="Q128" s="7">
        <f>+VLOOKUP(A128,'[6]DISTRIBUCIÓN SEMANAL'!$A:$Y,13,0)</f>
        <v>1</v>
      </c>
      <c r="R128" s="7">
        <f>+VLOOKUP(A128,'[6]DISTRIBUCIÓN SEMANAL'!$A:$Y,14,0)</f>
        <v>3</v>
      </c>
      <c r="S128" s="7">
        <f>+VLOOKUP(A128,'[6]DISTRIBUCIÓN SEMANAL'!$A:$Y,15,0)</f>
        <v>55</v>
      </c>
      <c r="T128" s="7">
        <f>+VLOOKUP(A128,'[6]DISTRIBUCIÓN SEMANAL'!$A:$Y,16,0)</f>
        <v>55</v>
      </c>
      <c r="U128" s="7">
        <f>+VLOOKUP(A128,'[6]DISTRIBUCIÓN SEMANAL'!$A:$Y,17,0)</f>
        <v>55</v>
      </c>
      <c r="V128" s="7">
        <f>+VLOOKUP(A128,'[6]DISTRIBUCIÓN SEMANAL'!$A:$Y,18,0)</f>
        <v>7</v>
      </c>
      <c r="W128" s="7">
        <f>+VLOOKUP(A128,'[6]DISTRIBUCIÓN SEMANAL'!$A:$Y,19,0)</f>
        <v>55</v>
      </c>
      <c r="X128" s="7">
        <f>+VLOOKUP(A128,'[6]DISTRIBUCIÓN SEMANAL'!$A:$Y,20,0)</f>
        <v>2</v>
      </c>
      <c r="Y128" s="7">
        <f>+VLOOKUP(A128,'[6]DISTRIBUCIÓN SEMANAL'!$A:$Y,21,0)</f>
        <v>55</v>
      </c>
      <c r="Z128" s="7">
        <f>+VLOOKUP(A128,'[6]DISTRIBUCIÓN SEMANAL'!$A:$Y,22,0)</f>
        <v>55</v>
      </c>
      <c r="AA128" s="7">
        <f>+VLOOKUP(A128,'[6]DISTRIBUCIÓN SEMANAL'!$A:$Y,23,0)</f>
        <v>4</v>
      </c>
      <c r="AB128" s="7">
        <f>+VLOOKUP(A128,'[6]DISTRIBUCIÓN SEMANAL'!$A:$Y,24,0)</f>
        <v>3</v>
      </c>
      <c r="AC128" s="7">
        <f>+VLOOKUP(A128,'[6]DISTRIBUCIÓN SEMANAL'!$A:$Y,25,0)</f>
        <v>8</v>
      </c>
    </row>
    <row r="129" spans="1:29" ht="15.75">
      <c r="A129" s="8" t="s">
        <v>5769</v>
      </c>
      <c r="B129" s="10" t="s">
        <v>5392</v>
      </c>
      <c r="C129" s="6" t="s">
        <v>5770</v>
      </c>
      <c r="D129" s="9">
        <v>37</v>
      </c>
      <c r="E129" s="9" t="s">
        <v>3124</v>
      </c>
      <c r="F129" s="9">
        <v>132234545</v>
      </c>
      <c r="G129" s="7" t="s">
        <v>5194</v>
      </c>
      <c r="H129" s="7">
        <f>+VLOOKUP(A129,'[6]DISTRIBUCIÓN SEMANAL'!$A:$Y,4,0)</f>
        <v>37</v>
      </c>
      <c r="I129" s="7" t="str">
        <f>+VLOOKUP(A129,'[6]DISTRIBUCIÓN SEMANAL'!$A:$Y,5,0)</f>
        <v>REAL</v>
      </c>
      <c r="J129" s="7">
        <f>+VLOOKUP(A129,'[6]DISTRIBUCIÓN SEMANAL'!$A:$Y,6,0)</f>
        <v>1</v>
      </c>
      <c r="K129" s="7">
        <f>+VLOOKUP(A129,'[6]DISTRIBUCIÓN SEMANAL'!$A:$Y,7,0)</f>
        <v>3</v>
      </c>
      <c r="L129" s="7">
        <f>+VLOOKUP(A129,'[6]DISTRIBUCIÓN SEMANAL'!$A:$Y,8,0)</f>
        <v>1</v>
      </c>
      <c r="M129" s="7">
        <f>+VLOOKUP(A129,'[6]DISTRIBUCIÓN SEMANAL'!$A:$Y,9,0)</f>
        <v>6</v>
      </c>
      <c r="N129" s="7">
        <f>+VLOOKUP(A129,'[6]DISTRIBUCIÓN SEMANAL'!$A:$Y,10,0)</f>
        <v>7</v>
      </c>
      <c r="O129" s="7">
        <f>+VLOOKUP(A129,'[6]DISTRIBUCIÓN SEMANAL'!$A:$Y,11,0)</f>
        <v>1</v>
      </c>
      <c r="P129" s="7">
        <f>+VLOOKUP(A129,'[6]DISTRIBUCIÓN SEMANAL'!$A:$Y,12,0)</f>
        <v>3</v>
      </c>
      <c r="Q129" s="7">
        <f>+VLOOKUP(A129,'[6]DISTRIBUCIÓN SEMANAL'!$A:$Y,13,0)</f>
        <v>1</v>
      </c>
      <c r="R129" s="7">
        <f>+VLOOKUP(A129,'[6]DISTRIBUCIÓN SEMANAL'!$A:$Y,14,0)</f>
        <v>2</v>
      </c>
      <c r="S129" s="7">
        <f>+VLOOKUP(A129,'[6]DISTRIBUCIÓN SEMANAL'!$A:$Y,15,0)</f>
        <v>37</v>
      </c>
      <c r="T129" s="7">
        <f>+VLOOKUP(A129,'[6]DISTRIBUCIÓN SEMANAL'!$A:$Y,16,0)</f>
        <v>37</v>
      </c>
      <c r="U129" s="7">
        <f>+VLOOKUP(A129,'[6]DISTRIBUCIÓN SEMANAL'!$A:$Y,17,0)</f>
        <v>37</v>
      </c>
      <c r="V129" s="7">
        <f>+VLOOKUP(A129,'[6]DISTRIBUCIÓN SEMANAL'!$A:$Y,18,0)</f>
        <v>5</v>
      </c>
      <c r="W129" s="7">
        <f>+VLOOKUP(A129,'[6]DISTRIBUCIÓN SEMANAL'!$A:$Y,19,0)</f>
        <v>37</v>
      </c>
      <c r="X129" s="7">
        <f>+VLOOKUP(A129,'[6]DISTRIBUCIÓN SEMANAL'!$A:$Y,20,0)</f>
        <v>2</v>
      </c>
      <c r="Y129" s="7">
        <f>+VLOOKUP(A129,'[6]DISTRIBUCIÓN SEMANAL'!$A:$Y,21,0)</f>
        <v>37</v>
      </c>
      <c r="Z129" s="7">
        <f>+VLOOKUP(A129,'[6]DISTRIBUCIÓN SEMANAL'!$A:$Y,22,0)</f>
        <v>37</v>
      </c>
      <c r="AA129" s="7">
        <f>+VLOOKUP(A129,'[6]DISTRIBUCIÓN SEMANAL'!$A:$Y,23,0)</f>
        <v>3</v>
      </c>
      <c r="AB129" s="7">
        <f>+VLOOKUP(A129,'[6]DISTRIBUCIÓN SEMANAL'!$A:$Y,24,0)</f>
        <v>2</v>
      </c>
      <c r="AC129" s="7">
        <f>+VLOOKUP(A129,'[6]DISTRIBUCIÓN SEMANAL'!$A:$Y,25,0)</f>
        <v>6</v>
      </c>
    </row>
    <row r="130" spans="1:29" ht="15.75">
      <c r="A130" s="8" t="s">
        <v>5771</v>
      </c>
      <c r="B130" s="10" t="s">
        <v>5392</v>
      </c>
      <c r="C130" s="6" t="s">
        <v>5772</v>
      </c>
      <c r="D130" s="9">
        <v>22</v>
      </c>
      <c r="E130" s="9" t="s">
        <v>3124</v>
      </c>
      <c r="F130" s="9">
        <v>132234545</v>
      </c>
      <c r="G130" s="7" t="s">
        <v>5194</v>
      </c>
      <c r="H130" s="7">
        <f>+VLOOKUP(A130,'[6]DISTRIBUCIÓN SEMANAL'!$A:$Y,4,0)</f>
        <v>22</v>
      </c>
      <c r="I130" s="7" t="str">
        <f>+VLOOKUP(A130,'[6]DISTRIBUCIÓN SEMANAL'!$A:$Y,5,0)</f>
        <v>REAL</v>
      </c>
      <c r="J130" s="7">
        <f>+VLOOKUP(A130,'[6]DISTRIBUCIÓN SEMANAL'!$A:$Y,6,0)</f>
        <v>1</v>
      </c>
      <c r="K130" s="7">
        <f>+VLOOKUP(A130,'[6]DISTRIBUCIÓN SEMANAL'!$A:$Y,7,0)</f>
        <v>2</v>
      </c>
      <c r="L130" s="7">
        <f>+VLOOKUP(A130,'[6]DISTRIBUCIÓN SEMANAL'!$A:$Y,8,0)</f>
        <v>1</v>
      </c>
      <c r="M130" s="7">
        <f>+VLOOKUP(A130,'[6]DISTRIBUCIÓN SEMANAL'!$A:$Y,9,0)</f>
        <v>4</v>
      </c>
      <c r="N130" s="7">
        <f>+VLOOKUP(A130,'[6]DISTRIBUCIÓN SEMANAL'!$A:$Y,10,0)</f>
        <v>5</v>
      </c>
      <c r="O130" s="7">
        <f>+VLOOKUP(A130,'[6]DISTRIBUCIÓN SEMANAL'!$A:$Y,11,0)</f>
        <v>1</v>
      </c>
      <c r="P130" s="7">
        <f>+VLOOKUP(A130,'[6]DISTRIBUCIÓN SEMANAL'!$A:$Y,12,0)</f>
        <v>2</v>
      </c>
      <c r="Q130" s="7">
        <f>+VLOOKUP(A130,'[6]DISTRIBUCIÓN SEMANAL'!$A:$Y,13,0)</f>
        <v>1</v>
      </c>
      <c r="R130" s="7">
        <f>+VLOOKUP(A130,'[6]DISTRIBUCIÓN SEMANAL'!$A:$Y,14,0)</f>
        <v>1</v>
      </c>
      <c r="S130" s="7">
        <f>+VLOOKUP(A130,'[6]DISTRIBUCIÓN SEMANAL'!$A:$Y,15,0)</f>
        <v>22</v>
      </c>
      <c r="T130" s="7">
        <f>+VLOOKUP(A130,'[6]DISTRIBUCIÓN SEMANAL'!$A:$Y,16,0)</f>
        <v>22</v>
      </c>
      <c r="U130" s="7">
        <f>+VLOOKUP(A130,'[6]DISTRIBUCIÓN SEMANAL'!$A:$Y,17,0)</f>
        <v>22</v>
      </c>
      <c r="V130" s="7">
        <f>+VLOOKUP(A130,'[6]DISTRIBUCIÓN SEMANAL'!$A:$Y,18,0)</f>
        <v>3</v>
      </c>
      <c r="W130" s="7">
        <f>+VLOOKUP(A130,'[6]DISTRIBUCIÓN SEMANAL'!$A:$Y,19,0)</f>
        <v>22</v>
      </c>
      <c r="X130" s="7">
        <f>+VLOOKUP(A130,'[6]DISTRIBUCIÓN SEMANAL'!$A:$Y,20,0)</f>
        <v>1</v>
      </c>
      <c r="Y130" s="7">
        <f>+VLOOKUP(A130,'[6]DISTRIBUCIÓN SEMANAL'!$A:$Y,21,0)</f>
        <v>22</v>
      </c>
      <c r="Z130" s="7">
        <f>+VLOOKUP(A130,'[6]DISTRIBUCIÓN SEMANAL'!$A:$Y,22,0)</f>
        <v>22</v>
      </c>
      <c r="AA130" s="7">
        <f>+VLOOKUP(A130,'[6]DISTRIBUCIÓN SEMANAL'!$A:$Y,23,0)</f>
        <v>2</v>
      </c>
      <c r="AB130" s="7">
        <f>+VLOOKUP(A130,'[6]DISTRIBUCIÓN SEMANAL'!$A:$Y,24,0)</f>
        <v>1</v>
      </c>
      <c r="AC130" s="7">
        <f>+VLOOKUP(A130,'[6]DISTRIBUCIÓN SEMANAL'!$A:$Y,25,0)</f>
        <v>4</v>
      </c>
    </row>
    <row r="131" spans="1:29" ht="15.75">
      <c r="A131" s="8" t="s">
        <v>5773</v>
      </c>
      <c r="B131" s="10" t="s">
        <v>5392</v>
      </c>
      <c r="C131" s="6" t="s">
        <v>5774</v>
      </c>
      <c r="D131" s="9">
        <v>9</v>
      </c>
      <c r="E131" s="9" t="s">
        <v>3124</v>
      </c>
      <c r="F131" s="9">
        <v>132234545</v>
      </c>
      <c r="G131" s="7" t="s">
        <v>5194</v>
      </c>
      <c r="H131" s="7">
        <f>+VLOOKUP(A131,'[6]DISTRIBUCIÓN SEMANAL'!$A:$Y,4,0)</f>
        <v>9</v>
      </c>
      <c r="I131" s="7" t="str">
        <f>+VLOOKUP(A131,'[6]DISTRIBUCIÓN SEMANAL'!$A:$Y,5,0)</f>
        <v>REAL</v>
      </c>
      <c r="J131" s="7">
        <f>+VLOOKUP(A131,'[6]DISTRIBUCIÓN SEMANAL'!$A:$Y,6,0)</f>
        <v>1</v>
      </c>
      <c r="K131" s="7">
        <f>+VLOOKUP(A131,'[6]DISTRIBUCIÓN SEMANAL'!$A:$Y,7,0)</f>
        <v>1</v>
      </c>
      <c r="L131" s="7">
        <f>+VLOOKUP(A131,'[6]DISTRIBUCIÓN SEMANAL'!$A:$Y,8,0)</f>
        <v>1</v>
      </c>
      <c r="M131" s="7">
        <f>+VLOOKUP(A131,'[6]DISTRIBUCIÓN SEMANAL'!$A:$Y,9,0)</f>
        <v>2</v>
      </c>
      <c r="N131" s="7">
        <f>+VLOOKUP(A131,'[6]DISTRIBUCIÓN SEMANAL'!$A:$Y,10,0)</f>
        <v>2</v>
      </c>
      <c r="O131" s="7">
        <f>+VLOOKUP(A131,'[6]DISTRIBUCIÓN SEMANAL'!$A:$Y,11,0)</f>
        <v>1</v>
      </c>
      <c r="P131" s="7">
        <f>+VLOOKUP(A131,'[6]DISTRIBUCIÓN SEMANAL'!$A:$Y,12,0)</f>
        <v>1</v>
      </c>
      <c r="Q131" s="7">
        <f>+VLOOKUP(A131,'[6]DISTRIBUCIÓN SEMANAL'!$A:$Y,13,0)</f>
        <v>1</v>
      </c>
      <c r="R131" s="7">
        <f>+VLOOKUP(A131,'[6]DISTRIBUCIÓN SEMANAL'!$A:$Y,14,0)</f>
        <v>1</v>
      </c>
      <c r="S131" s="7">
        <f>+VLOOKUP(A131,'[6]DISTRIBUCIÓN SEMANAL'!$A:$Y,15,0)</f>
        <v>9</v>
      </c>
      <c r="T131" s="7">
        <f>+VLOOKUP(A131,'[6]DISTRIBUCIÓN SEMANAL'!$A:$Y,16,0)</f>
        <v>9</v>
      </c>
      <c r="U131" s="7">
        <f>+VLOOKUP(A131,'[6]DISTRIBUCIÓN SEMANAL'!$A:$Y,17,0)</f>
        <v>9</v>
      </c>
      <c r="V131" s="7">
        <f>+VLOOKUP(A131,'[6]DISTRIBUCIÓN SEMANAL'!$A:$Y,18,0)</f>
        <v>2</v>
      </c>
      <c r="W131" s="7">
        <f>+VLOOKUP(A131,'[6]DISTRIBUCIÓN SEMANAL'!$A:$Y,19,0)</f>
        <v>9</v>
      </c>
      <c r="X131" s="7">
        <f>+VLOOKUP(A131,'[6]DISTRIBUCIÓN SEMANAL'!$A:$Y,20,0)</f>
        <v>1</v>
      </c>
      <c r="Y131" s="7">
        <f>+VLOOKUP(A131,'[6]DISTRIBUCIÓN SEMANAL'!$A:$Y,21,0)</f>
        <v>9</v>
      </c>
      <c r="Z131" s="7">
        <f>+VLOOKUP(A131,'[6]DISTRIBUCIÓN SEMANAL'!$A:$Y,22,0)</f>
        <v>9</v>
      </c>
      <c r="AA131" s="7">
        <f>+VLOOKUP(A131,'[6]DISTRIBUCIÓN SEMANAL'!$A:$Y,23,0)</f>
        <v>1</v>
      </c>
      <c r="AB131" s="7">
        <f>+VLOOKUP(A131,'[6]DISTRIBUCIÓN SEMANAL'!$A:$Y,24,0)</f>
        <v>1</v>
      </c>
      <c r="AC131" s="7">
        <f>+VLOOKUP(A131,'[6]DISTRIBUCIÓN SEMANAL'!$A:$Y,25,0)</f>
        <v>2</v>
      </c>
    </row>
    <row r="132" spans="1:29" ht="15.75">
      <c r="A132" s="8" t="s">
        <v>5799</v>
      </c>
      <c r="B132" s="10" t="s">
        <v>5352</v>
      </c>
      <c r="C132" s="6" t="s">
        <v>5800</v>
      </c>
      <c r="D132" s="9">
        <v>158</v>
      </c>
      <c r="E132" s="9" t="s">
        <v>1291</v>
      </c>
      <c r="F132" s="9">
        <v>2300341290</v>
      </c>
      <c r="G132" s="7" t="s">
        <v>5194</v>
      </c>
      <c r="H132" s="7">
        <f>+VLOOKUP(A132,'[6]DISTRIBUCIÓN SEMANAL'!$A:$Y,4,0)</f>
        <v>158</v>
      </c>
      <c r="I132" s="7" t="str">
        <f>+VLOOKUP(A132,'[6]DISTRIBUCIÓN SEMANAL'!$A:$Y,5,0)</f>
        <v>REAL</v>
      </c>
      <c r="J132" s="7">
        <f>+VLOOKUP(A132,'[6]DISTRIBUCIÓN SEMANAL'!$A:$Y,6,0)</f>
        <v>1</v>
      </c>
      <c r="K132" s="7">
        <f>+VLOOKUP(A132,'[6]DISTRIBUCIÓN SEMANAL'!$A:$Y,7,0)</f>
        <v>11</v>
      </c>
      <c r="L132" s="7">
        <f>+VLOOKUP(A132,'[6]DISTRIBUCIÓN SEMANAL'!$A:$Y,8,0)</f>
        <v>2</v>
      </c>
      <c r="M132" s="7">
        <f>+VLOOKUP(A132,'[6]DISTRIBUCIÓN SEMANAL'!$A:$Y,9,0)</f>
        <v>24</v>
      </c>
      <c r="N132" s="7">
        <f>+VLOOKUP(A132,'[6]DISTRIBUCIÓN SEMANAL'!$A:$Y,10,0)</f>
        <v>29</v>
      </c>
      <c r="O132" s="7">
        <f>+VLOOKUP(A132,'[6]DISTRIBUCIÓN SEMANAL'!$A:$Y,11,0)</f>
        <v>4</v>
      </c>
      <c r="P132" s="7">
        <f>+VLOOKUP(A132,'[6]DISTRIBUCIÓN SEMANAL'!$A:$Y,12,0)</f>
        <v>9</v>
      </c>
      <c r="Q132" s="7">
        <f>+VLOOKUP(A132,'[6]DISTRIBUCIÓN SEMANAL'!$A:$Y,13,0)</f>
        <v>2</v>
      </c>
      <c r="R132" s="7">
        <f>+VLOOKUP(A132,'[6]DISTRIBUCIÓN SEMANAL'!$A:$Y,14,0)</f>
        <v>7</v>
      </c>
      <c r="S132" s="7">
        <f>+VLOOKUP(A132,'[6]DISTRIBUCIÓN SEMANAL'!$A:$Y,15,0)</f>
        <v>158</v>
      </c>
      <c r="T132" s="7">
        <f>+VLOOKUP(A132,'[6]DISTRIBUCIÓN SEMANAL'!$A:$Y,16,0)</f>
        <v>158</v>
      </c>
      <c r="U132" s="7">
        <f>+VLOOKUP(A132,'[6]DISTRIBUCIÓN SEMANAL'!$A:$Y,17,0)</f>
        <v>158</v>
      </c>
      <c r="V132" s="7">
        <f>+VLOOKUP(A132,'[6]DISTRIBUCIÓN SEMANAL'!$A:$Y,18,0)</f>
        <v>20</v>
      </c>
      <c r="W132" s="7">
        <f>+VLOOKUP(A132,'[6]DISTRIBUCIÓN SEMANAL'!$A:$Y,19,0)</f>
        <v>158</v>
      </c>
      <c r="X132" s="7">
        <f>+VLOOKUP(A132,'[6]DISTRIBUCIÓN SEMANAL'!$A:$Y,20,0)</f>
        <v>6</v>
      </c>
      <c r="Y132" s="7">
        <f>+VLOOKUP(A132,'[6]DISTRIBUCIÓN SEMANAL'!$A:$Y,21,0)</f>
        <v>158</v>
      </c>
      <c r="Z132" s="7">
        <f>+VLOOKUP(A132,'[6]DISTRIBUCIÓN SEMANAL'!$A:$Y,22,0)</f>
        <v>158</v>
      </c>
      <c r="AA132" s="7">
        <f>+VLOOKUP(A132,'[6]DISTRIBUCIÓN SEMANAL'!$A:$Y,23,0)</f>
        <v>9</v>
      </c>
      <c r="AB132" s="7">
        <f>+VLOOKUP(A132,'[6]DISTRIBUCIÓN SEMANAL'!$A:$Y,24,0)</f>
        <v>7</v>
      </c>
      <c r="AC132" s="7">
        <f>+VLOOKUP(A132,'[6]DISTRIBUCIÓN SEMANAL'!$A:$Y,25,0)</f>
        <v>23</v>
      </c>
    </row>
    <row r="133" spans="1:29" ht="15.75">
      <c r="A133" s="8" t="s">
        <v>5801</v>
      </c>
      <c r="B133" s="10" t="s">
        <v>5802</v>
      </c>
      <c r="C133" s="6" t="s">
        <v>5803</v>
      </c>
      <c r="D133" s="11">
        <v>16</v>
      </c>
      <c r="E133" s="9" t="s">
        <v>3136</v>
      </c>
      <c r="F133" s="9">
        <v>132097947</v>
      </c>
      <c r="G133" s="7" t="s">
        <v>5194</v>
      </c>
      <c r="H133" s="7">
        <f>+VLOOKUP(A133,'[6]DISTRIBUCIÓN SEMANAL'!$A:$Y,4,0)</f>
        <v>16</v>
      </c>
      <c r="I133" s="7" t="str">
        <f>+VLOOKUP(A133,'[6]DISTRIBUCIÓN SEMANAL'!$A:$Y,5,0)</f>
        <v>REAL</v>
      </c>
      <c r="J133" s="7">
        <f>+VLOOKUP(A133,'[6]DISTRIBUCIÓN SEMANAL'!$A:$Y,6,0)</f>
        <v>1</v>
      </c>
      <c r="K133" s="7">
        <f>+VLOOKUP(A133,'[6]DISTRIBUCIÓN SEMANAL'!$A:$Y,7,0)</f>
        <v>2</v>
      </c>
      <c r="L133" s="7">
        <f>+VLOOKUP(A133,'[6]DISTRIBUCIÓN SEMANAL'!$A:$Y,8,0)</f>
        <v>1</v>
      </c>
      <c r="M133" s="7">
        <f>+VLOOKUP(A133,'[6]DISTRIBUCIÓN SEMANAL'!$A:$Y,9,0)</f>
        <v>3</v>
      </c>
      <c r="N133" s="7">
        <f>+VLOOKUP(A133,'[6]DISTRIBUCIÓN SEMANAL'!$A:$Y,10,0)</f>
        <v>3</v>
      </c>
      <c r="O133" s="7">
        <f>+VLOOKUP(A133,'[6]DISTRIBUCIÓN SEMANAL'!$A:$Y,11,0)</f>
        <v>1</v>
      </c>
      <c r="P133" s="7">
        <f>+VLOOKUP(A133,'[6]DISTRIBUCIÓN SEMANAL'!$A:$Y,12,0)</f>
        <v>1</v>
      </c>
      <c r="Q133" s="7">
        <f>+VLOOKUP(A133,'[6]DISTRIBUCIÓN SEMANAL'!$A:$Y,13,0)</f>
        <v>1</v>
      </c>
      <c r="R133" s="7">
        <f>+VLOOKUP(A133,'[6]DISTRIBUCIÓN SEMANAL'!$A:$Y,14,0)</f>
        <v>1</v>
      </c>
      <c r="S133" s="7">
        <f>+VLOOKUP(A133,'[6]DISTRIBUCIÓN SEMANAL'!$A:$Y,15,0)</f>
        <v>16</v>
      </c>
      <c r="T133" s="7">
        <f>+VLOOKUP(A133,'[6]DISTRIBUCIÓN SEMANAL'!$A:$Y,16,0)</f>
        <v>16</v>
      </c>
      <c r="U133" s="7">
        <f>+VLOOKUP(A133,'[6]DISTRIBUCIÓN SEMANAL'!$A:$Y,17,0)</f>
        <v>16</v>
      </c>
      <c r="V133" s="7">
        <f>+VLOOKUP(A133,'[6]DISTRIBUCIÓN SEMANAL'!$A:$Y,18,0)</f>
        <v>3</v>
      </c>
      <c r="W133" s="7">
        <f>+VLOOKUP(A133,'[6]DISTRIBUCIÓN SEMANAL'!$A:$Y,19,0)</f>
        <v>16</v>
      </c>
      <c r="X133" s="7">
        <f>+VLOOKUP(A133,'[6]DISTRIBUCIÓN SEMANAL'!$A:$Y,20,0)</f>
        <v>1</v>
      </c>
      <c r="Y133" s="7">
        <f>+VLOOKUP(A133,'[6]DISTRIBUCIÓN SEMANAL'!$A:$Y,21,0)</f>
        <v>16</v>
      </c>
      <c r="Z133" s="7">
        <f>+VLOOKUP(A133,'[6]DISTRIBUCIÓN SEMANAL'!$A:$Y,22,0)</f>
        <v>16</v>
      </c>
      <c r="AA133" s="7">
        <f>+VLOOKUP(A133,'[6]DISTRIBUCIÓN SEMANAL'!$A:$Y,23,0)</f>
        <v>1</v>
      </c>
      <c r="AB133" s="7">
        <f>+VLOOKUP(A133,'[6]DISTRIBUCIÓN SEMANAL'!$A:$Y,24,0)</f>
        <v>1</v>
      </c>
      <c r="AC133" s="7">
        <f>+VLOOKUP(A133,'[6]DISTRIBUCIÓN SEMANAL'!$A:$Y,25,0)</f>
        <v>3</v>
      </c>
    </row>
    <row r="134" spans="1:29" ht="15.75">
      <c r="A134" s="8" t="s">
        <v>5804</v>
      </c>
      <c r="B134" s="10" t="s">
        <v>5802</v>
      </c>
      <c r="C134" s="6" t="s">
        <v>5805</v>
      </c>
      <c r="D134" s="11">
        <v>15</v>
      </c>
      <c r="E134" s="9" t="s">
        <v>3136</v>
      </c>
      <c r="F134" s="9">
        <v>132097947</v>
      </c>
      <c r="G134" s="7" t="s">
        <v>5194</v>
      </c>
      <c r="H134" s="7">
        <f>+VLOOKUP(A134,'[6]DISTRIBUCIÓN SEMANAL'!$A:$Y,4,0)</f>
        <v>15</v>
      </c>
      <c r="I134" s="7" t="str">
        <f>+VLOOKUP(A134,'[6]DISTRIBUCIÓN SEMANAL'!$A:$Y,5,0)</f>
        <v>REAL</v>
      </c>
      <c r="J134" s="7">
        <f>+VLOOKUP(A134,'[6]DISTRIBUCIÓN SEMANAL'!$A:$Y,6,0)</f>
        <v>1</v>
      </c>
      <c r="K134" s="7">
        <f>+VLOOKUP(A134,'[6]DISTRIBUCIÓN SEMANAL'!$A:$Y,7,0)</f>
        <v>1</v>
      </c>
      <c r="L134" s="7">
        <f>+VLOOKUP(A134,'[6]DISTRIBUCIÓN SEMANAL'!$A:$Y,8,0)</f>
        <v>1</v>
      </c>
      <c r="M134" s="7">
        <f>+VLOOKUP(A134,'[6]DISTRIBUCIÓN SEMANAL'!$A:$Y,9,0)</f>
        <v>3</v>
      </c>
      <c r="N134" s="7">
        <f>+VLOOKUP(A134,'[6]DISTRIBUCIÓN SEMANAL'!$A:$Y,10,0)</f>
        <v>3</v>
      </c>
      <c r="O134" s="7">
        <f>+VLOOKUP(A134,'[6]DISTRIBUCIÓN SEMANAL'!$A:$Y,11,0)</f>
        <v>1</v>
      </c>
      <c r="P134" s="7">
        <f>+VLOOKUP(A134,'[6]DISTRIBUCIÓN SEMANAL'!$A:$Y,12,0)</f>
        <v>1</v>
      </c>
      <c r="Q134" s="7">
        <f>+VLOOKUP(A134,'[6]DISTRIBUCIÓN SEMANAL'!$A:$Y,13,0)</f>
        <v>1</v>
      </c>
      <c r="R134" s="7">
        <f>+VLOOKUP(A134,'[6]DISTRIBUCIÓN SEMANAL'!$A:$Y,14,0)</f>
        <v>1</v>
      </c>
      <c r="S134" s="7">
        <f>+VLOOKUP(A134,'[6]DISTRIBUCIÓN SEMANAL'!$A:$Y,15,0)</f>
        <v>15</v>
      </c>
      <c r="T134" s="7">
        <f>+VLOOKUP(A134,'[6]DISTRIBUCIÓN SEMANAL'!$A:$Y,16,0)</f>
        <v>15</v>
      </c>
      <c r="U134" s="7">
        <f>+VLOOKUP(A134,'[6]DISTRIBUCIÓN SEMANAL'!$A:$Y,17,0)</f>
        <v>15</v>
      </c>
      <c r="V134" s="7">
        <f>+VLOOKUP(A134,'[6]DISTRIBUCIÓN SEMANAL'!$A:$Y,18,0)</f>
        <v>2</v>
      </c>
      <c r="W134" s="7">
        <f>+VLOOKUP(A134,'[6]DISTRIBUCIÓN SEMANAL'!$A:$Y,19,0)</f>
        <v>15</v>
      </c>
      <c r="X134" s="7">
        <f>+VLOOKUP(A134,'[6]DISTRIBUCIÓN SEMANAL'!$A:$Y,20,0)</f>
        <v>1</v>
      </c>
      <c r="Y134" s="7">
        <f>+VLOOKUP(A134,'[6]DISTRIBUCIÓN SEMANAL'!$A:$Y,21,0)</f>
        <v>15</v>
      </c>
      <c r="Z134" s="7">
        <f>+VLOOKUP(A134,'[6]DISTRIBUCIÓN SEMANAL'!$A:$Y,22,0)</f>
        <v>15</v>
      </c>
      <c r="AA134" s="7">
        <f>+VLOOKUP(A134,'[6]DISTRIBUCIÓN SEMANAL'!$A:$Y,23,0)</f>
        <v>1</v>
      </c>
      <c r="AB134" s="7">
        <f>+VLOOKUP(A134,'[6]DISTRIBUCIÓN SEMANAL'!$A:$Y,24,0)</f>
        <v>1</v>
      </c>
      <c r="AC134" s="7">
        <f>+VLOOKUP(A134,'[6]DISTRIBUCIÓN SEMANAL'!$A:$Y,25,0)</f>
        <v>3</v>
      </c>
    </row>
    <row r="135" spans="1:29" ht="15.75">
      <c r="A135" s="8" t="s">
        <v>5806</v>
      </c>
      <c r="B135" s="10" t="s">
        <v>5802</v>
      </c>
      <c r="C135" s="6" t="s">
        <v>5807</v>
      </c>
      <c r="D135" s="11">
        <v>7</v>
      </c>
      <c r="E135" s="9" t="s">
        <v>3136</v>
      </c>
      <c r="F135" s="9">
        <v>132097947</v>
      </c>
      <c r="G135" s="7" t="s">
        <v>5194</v>
      </c>
      <c r="H135" s="7">
        <f>+VLOOKUP(A135,'[6]DISTRIBUCIÓN SEMANAL'!$A:$Y,4,0)</f>
        <v>7</v>
      </c>
      <c r="I135" s="7" t="str">
        <f>+VLOOKUP(A135,'[6]DISTRIBUCIÓN SEMANAL'!$A:$Y,5,0)</f>
        <v>REAL</v>
      </c>
      <c r="J135" s="7">
        <f>+VLOOKUP(A135,'[6]DISTRIBUCIÓN SEMANAL'!$A:$Y,6,0)</f>
        <v>1</v>
      </c>
      <c r="K135" s="7">
        <f>+VLOOKUP(A135,'[6]DISTRIBUCIÓN SEMANAL'!$A:$Y,7,0)</f>
        <v>1</v>
      </c>
      <c r="L135" s="7">
        <f>+VLOOKUP(A135,'[6]DISTRIBUCIÓN SEMANAL'!$A:$Y,8,0)</f>
        <v>1</v>
      </c>
      <c r="M135" s="7">
        <f>+VLOOKUP(A135,'[6]DISTRIBUCIÓN SEMANAL'!$A:$Y,9,0)</f>
        <v>2</v>
      </c>
      <c r="N135" s="7">
        <f>+VLOOKUP(A135,'[6]DISTRIBUCIÓN SEMANAL'!$A:$Y,10,0)</f>
        <v>2</v>
      </c>
      <c r="O135" s="7">
        <f>+VLOOKUP(A135,'[6]DISTRIBUCIÓN SEMANAL'!$A:$Y,11,0)</f>
        <v>1</v>
      </c>
      <c r="P135" s="7">
        <f>+VLOOKUP(A135,'[6]DISTRIBUCIÓN SEMANAL'!$A:$Y,12,0)</f>
        <v>1</v>
      </c>
      <c r="Q135" s="7">
        <f>+VLOOKUP(A135,'[6]DISTRIBUCIÓN SEMANAL'!$A:$Y,13,0)</f>
        <v>1</v>
      </c>
      <c r="R135" s="7">
        <f>+VLOOKUP(A135,'[6]DISTRIBUCIÓN SEMANAL'!$A:$Y,14,0)</f>
        <v>1</v>
      </c>
      <c r="S135" s="7">
        <f>+VLOOKUP(A135,'[6]DISTRIBUCIÓN SEMANAL'!$A:$Y,15,0)</f>
        <v>7</v>
      </c>
      <c r="T135" s="7">
        <f>+VLOOKUP(A135,'[6]DISTRIBUCIÓN SEMANAL'!$A:$Y,16,0)</f>
        <v>7</v>
      </c>
      <c r="U135" s="7">
        <f>+VLOOKUP(A135,'[6]DISTRIBUCIÓN SEMANAL'!$A:$Y,17,0)</f>
        <v>7</v>
      </c>
      <c r="V135" s="7">
        <f>+VLOOKUP(A135,'[6]DISTRIBUCIÓN SEMANAL'!$A:$Y,18,0)</f>
        <v>1</v>
      </c>
      <c r="W135" s="7">
        <f>+VLOOKUP(A135,'[6]DISTRIBUCIÓN SEMANAL'!$A:$Y,19,0)</f>
        <v>7</v>
      </c>
      <c r="X135" s="7">
        <f>+VLOOKUP(A135,'[6]DISTRIBUCIÓN SEMANAL'!$A:$Y,20,0)</f>
        <v>1</v>
      </c>
      <c r="Y135" s="7">
        <f>+VLOOKUP(A135,'[6]DISTRIBUCIÓN SEMANAL'!$A:$Y,21,0)</f>
        <v>7</v>
      </c>
      <c r="Z135" s="7">
        <f>+VLOOKUP(A135,'[6]DISTRIBUCIÓN SEMANAL'!$A:$Y,22,0)</f>
        <v>7</v>
      </c>
      <c r="AA135" s="7">
        <f>+VLOOKUP(A135,'[6]DISTRIBUCIÓN SEMANAL'!$A:$Y,23,0)</f>
        <v>1</v>
      </c>
      <c r="AB135" s="7">
        <f>+VLOOKUP(A135,'[6]DISTRIBUCIÓN SEMANAL'!$A:$Y,24,0)</f>
        <v>1</v>
      </c>
      <c r="AC135" s="7">
        <f>+VLOOKUP(A135,'[6]DISTRIBUCIÓN SEMANAL'!$A:$Y,25,0)</f>
        <v>2</v>
      </c>
    </row>
    <row r="136" spans="1:29" ht="15.75">
      <c r="A136" s="8" t="s">
        <v>5808</v>
      </c>
      <c r="B136" s="10" t="s">
        <v>5802</v>
      </c>
      <c r="C136" s="6" t="s">
        <v>5809</v>
      </c>
      <c r="D136" s="11">
        <v>153</v>
      </c>
      <c r="E136" s="9" t="s">
        <v>3136</v>
      </c>
      <c r="F136" s="9">
        <v>132097947</v>
      </c>
      <c r="G136" s="7" t="s">
        <v>5194</v>
      </c>
      <c r="H136" s="7">
        <f>+VLOOKUP(A136,'[6]DISTRIBUCIÓN SEMANAL'!$A:$Y,4,0)</f>
        <v>153</v>
      </c>
      <c r="I136" s="7" t="str">
        <f>+VLOOKUP(A136,'[6]DISTRIBUCIÓN SEMANAL'!$A:$Y,5,0)</f>
        <v>REAL</v>
      </c>
      <c r="J136" s="7">
        <f>+VLOOKUP(A136,'[6]DISTRIBUCIÓN SEMANAL'!$A:$Y,6,0)</f>
        <v>1</v>
      </c>
      <c r="K136" s="7">
        <f>+VLOOKUP(A136,'[6]DISTRIBUCIÓN SEMANAL'!$A:$Y,7,0)</f>
        <v>11</v>
      </c>
      <c r="L136" s="7">
        <f>+VLOOKUP(A136,'[6]DISTRIBUCIÓN SEMANAL'!$A:$Y,8,0)</f>
        <v>2</v>
      </c>
      <c r="M136" s="7">
        <f>+VLOOKUP(A136,'[6]DISTRIBUCIÓN SEMANAL'!$A:$Y,9,0)</f>
        <v>24</v>
      </c>
      <c r="N136" s="7">
        <f>+VLOOKUP(A136,'[6]DISTRIBUCIÓN SEMANAL'!$A:$Y,10,0)</f>
        <v>29</v>
      </c>
      <c r="O136" s="7">
        <f>+VLOOKUP(A136,'[6]DISTRIBUCIÓN SEMANAL'!$A:$Y,11,0)</f>
        <v>4</v>
      </c>
      <c r="P136" s="7">
        <f>+VLOOKUP(A136,'[6]DISTRIBUCIÓN SEMANAL'!$A:$Y,12,0)</f>
        <v>9</v>
      </c>
      <c r="Q136" s="7">
        <f>+VLOOKUP(A136,'[6]DISTRIBUCIÓN SEMANAL'!$A:$Y,13,0)</f>
        <v>2</v>
      </c>
      <c r="R136" s="7">
        <f>+VLOOKUP(A136,'[6]DISTRIBUCIÓN SEMANAL'!$A:$Y,14,0)</f>
        <v>7</v>
      </c>
      <c r="S136" s="7">
        <f>+VLOOKUP(A136,'[6]DISTRIBUCIÓN SEMANAL'!$A:$Y,15,0)</f>
        <v>153</v>
      </c>
      <c r="T136" s="7">
        <f>+VLOOKUP(A136,'[6]DISTRIBUCIÓN SEMANAL'!$A:$Y,16,0)</f>
        <v>153</v>
      </c>
      <c r="U136" s="7">
        <f>+VLOOKUP(A136,'[6]DISTRIBUCIÓN SEMANAL'!$A:$Y,17,0)</f>
        <v>153</v>
      </c>
      <c r="V136" s="7">
        <f>+VLOOKUP(A136,'[6]DISTRIBUCIÓN SEMANAL'!$A:$Y,18,0)</f>
        <v>20</v>
      </c>
      <c r="W136" s="7">
        <f>+VLOOKUP(A136,'[6]DISTRIBUCIÓN SEMANAL'!$A:$Y,19,0)</f>
        <v>153</v>
      </c>
      <c r="X136" s="7">
        <f>+VLOOKUP(A136,'[6]DISTRIBUCIÓN SEMANAL'!$A:$Y,20,0)</f>
        <v>6</v>
      </c>
      <c r="Y136" s="7">
        <f>+VLOOKUP(A136,'[6]DISTRIBUCIÓN SEMANAL'!$A:$Y,21,0)</f>
        <v>153</v>
      </c>
      <c r="Z136" s="7">
        <f>+VLOOKUP(A136,'[6]DISTRIBUCIÓN SEMANAL'!$A:$Y,22,0)</f>
        <v>153</v>
      </c>
      <c r="AA136" s="7">
        <f>+VLOOKUP(A136,'[6]DISTRIBUCIÓN SEMANAL'!$A:$Y,23,0)</f>
        <v>9</v>
      </c>
      <c r="AB136" s="7">
        <f>+VLOOKUP(A136,'[6]DISTRIBUCIÓN SEMANAL'!$A:$Y,24,0)</f>
        <v>6</v>
      </c>
      <c r="AC136" s="7">
        <f>+VLOOKUP(A136,'[6]DISTRIBUCIÓN SEMANAL'!$A:$Y,25,0)</f>
        <v>22</v>
      </c>
    </row>
    <row r="137" spans="1:29" ht="15.75">
      <c r="A137" s="8" t="s">
        <v>5810</v>
      </c>
      <c r="B137" s="10" t="s">
        <v>5802</v>
      </c>
      <c r="C137" s="6" t="s">
        <v>5811</v>
      </c>
      <c r="D137" s="11">
        <v>69</v>
      </c>
      <c r="E137" s="9" t="s">
        <v>3136</v>
      </c>
      <c r="F137" s="9">
        <v>132097947</v>
      </c>
      <c r="G137" s="7" t="s">
        <v>5194</v>
      </c>
      <c r="H137" s="7">
        <f>+VLOOKUP(A137,'[6]DISTRIBUCIÓN SEMANAL'!$A:$Y,4,0)</f>
        <v>69</v>
      </c>
      <c r="I137" s="7" t="str">
        <f>+VLOOKUP(A137,'[6]DISTRIBUCIÓN SEMANAL'!$A:$Y,5,0)</f>
        <v>REAL</v>
      </c>
      <c r="J137" s="7">
        <f>+VLOOKUP(A137,'[6]DISTRIBUCIÓN SEMANAL'!$A:$Y,6,0)</f>
        <v>1</v>
      </c>
      <c r="K137" s="7">
        <f>+VLOOKUP(A137,'[6]DISTRIBUCIÓN SEMANAL'!$A:$Y,7,0)</f>
        <v>5</v>
      </c>
      <c r="L137" s="7">
        <f>+VLOOKUP(A137,'[6]DISTRIBUCIÓN SEMANAL'!$A:$Y,8,0)</f>
        <v>1</v>
      </c>
      <c r="M137" s="7">
        <f>+VLOOKUP(A137,'[6]DISTRIBUCIÓN SEMANAL'!$A:$Y,9,0)</f>
        <v>11</v>
      </c>
      <c r="N137" s="7">
        <f>+VLOOKUP(A137,'[6]DISTRIBUCIÓN SEMANAL'!$A:$Y,10,0)</f>
        <v>13</v>
      </c>
      <c r="O137" s="7">
        <f>+VLOOKUP(A137,'[6]DISTRIBUCIÓN SEMANAL'!$A:$Y,11,0)</f>
        <v>2</v>
      </c>
      <c r="P137" s="7">
        <f>+VLOOKUP(A137,'[6]DISTRIBUCIÓN SEMANAL'!$A:$Y,12,0)</f>
        <v>4</v>
      </c>
      <c r="Q137" s="7">
        <f>+VLOOKUP(A137,'[6]DISTRIBUCIÓN SEMANAL'!$A:$Y,13,0)</f>
        <v>1</v>
      </c>
      <c r="R137" s="7">
        <f>+VLOOKUP(A137,'[6]DISTRIBUCIÓN SEMANAL'!$A:$Y,14,0)</f>
        <v>4</v>
      </c>
      <c r="S137" s="7">
        <f>+VLOOKUP(A137,'[6]DISTRIBUCIÓN SEMANAL'!$A:$Y,15,0)</f>
        <v>69</v>
      </c>
      <c r="T137" s="7">
        <f>+VLOOKUP(A137,'[6]DISTRIBUCIÓN SEMANAL'!$A:$Y,16,0)</f>
        <v>69</v>
      </c>
      <c r="U137" s="7">
        <f>+VLOOKUP(A137,'[6]DISTRIBUCIÓN SEMANAL'!$A:$Y,17,0)</f>
        <v>69</v>
      </c>
      <c r="V137" s="7">
        <f>+VLOOKUP(A137,'[6]DISTRIBUCIÓN SEMANAL'!$A:$Y,18,0)</f>
        <v>9</v>
      </c>
      <c r="W137" s="7">
        <f>+VLOOKUP(A137,'[6]DISTRIBUCIÓN SEMANAL'!$A:$Y,19,0)</f>
        <v>69</v>
      </c>
      <c r="X137" s="7">
        <f>+VLOOKUP(A137,'[6]DISTRIBUCIÓN SEMANAL'!$A:$Y,20,0)</f>
        <v>3</v>
      </c>
      <c r="Y137" s="7">
        <f>+VLOOKUP(A137,'[6]DISTRIBUCIÓN SEMANAL'!$A:$Y,21,0)</f>
        <v>69</v>
      </c>
      <c r="Z137" s="7">
        <f>+VLOOKUP(A137,'[6]DISTRIBUCIÓN SEMANAL'!$A:$Y,22,0)</f>
        <v>69</v>
      </c>
      <c r="AA137" s="7">
        <f>+VLOOKUP(A137,'[6]DISTRIBUCIÓN SEMANAL'!$A:$Y,23,0)</f>
        <v>4</v>
      </c>
      <c r="AB137" s="7">
        <f>+VLOOKUP(A137,'[6]DISTRIBUCIÓN SEMANAL'!$A:$Y,24,0)</f>
        <v>3</v>
      </c>
      <c r="AC137" s="7">
        <f>+VLOOKUP(A137,'[6]DISTRIBUCIÓN SEMANAL'!$A:$Y,25,0)</f>
        <v>10</v>
      </c>
    </row>
    <row r="138" spans="1:29" ht="15.75">
      <c r="A138" s="8" t="s">
        <v>5812</v>
      </c>
      <c r="B138" s="10" t="s">
        <v>5813</v>
      </c>
      <c r="C138" s="6" t="s">
        <v>5814</v>
      </c>
      <c r="D138" s="9">
        <v>176</v>
      </c>
      <c r="E138" s="9" t="s">
        <v>3147</v>
      </c>
      <c r="F138" s="9">
        <v>132267656</v>
      </c>
      <c r="G138" s="7" t="s">
        <v>5194</v>
      </c>
      <c r="H138" s="7">
        <f>+VLOOKUP(A138,'[6]DISTRIBUCIÓN SEMANAL'!$A:$Y,4,0)</f>
        <v>176</v>
      </c>
      <c r="I138" s="7" t="str">
        <f>+VLOOKUP(A138,'[6]DISTRIBUCIÓN SEMANAL'!$A:$Y,5,0)</f>
        <v>REAL</v>
      </c>
      <c r="J138" s="7">
        <f>+VLOOKUP(A138,'[6]DISTRIBUCIÓN SEMANAL'!$A:$Y,6,0)</f>
        <v>1</v>
      </c>
      <c r="K138" s="7">
        <f>+VLOOKUP(A138,'[6]DISTRIBUCIÓN SEMANAL'!$A:$Y,7,0)</f>
        <v>12</v>
      </c>
      <c r="L138" s="7">
        <f>+VLOOKUP(A138,'[6]DISTRIBUCIÓN SEMANAL'!$A:$Y,8,0)</f>
        <v>2</v>
      </c>
      <c r="M138" s="7">
        <f>+VLOOKUP(A138,'[6]DISTRIBUCIÓN SEMANAL'!$A:$Y,9,0)</f>
        <v>27</v>
      </c>
      <c r="N138" s="7">
        <f>+VLOOKUP(A138,'[6]DISTRIBUCIÓN SEMANAL'!$A:$Y,10,0)</f>
        <v>33</v>
      </c>
      <c r="O138" s="7">
        <f>+VLOOKUP(A138,'[6]DISTRIBUCIÓN SEMANAL'!$A:$Y,11,0)</f>
        <v>4</v>
      </c>
      <c r="P138" s="7">
        <f>+VLOOKUP(A138,'[6]DISTRIBUCIÓN SEMANAL'!$A:$Y,12,0)</f>
        <v>10</v>
      </c>
      <c r="Q138" s="7">
        <f>+VLOOKUP(A138,'[6]DISTRIBUCIÓN SEMANAL'!$A:$Y,13,0)</f>
        <v>2</v>
      </c>
      <c r="R138" s="7">
        <f>+VLOOKUP(A138,'[6]DISTRIBUCIÓN SEMANAL'!$A:$Y,14,0)</f>
        <v>8</v>
      </c>
      <c r="S138" s="7">
        <f>+VLOOKUP(A138,'[6]DISTRIBUCIÓN SEMANAL'!$A:$Y,15,0)</f>
        <v>176</v>
      </c>
      <c r="T138" s="7">
        <f>+VLOOKUP(A138,'[6]DISTRIBUCIÓN SEMANAL'!$A:$Y,16,0)</f>
        <v>176</v>
      </c>
      <c r="U138" s="7">
        <f>+VLOOKUP(A138,'[6]DISTRIBUCIÓN SEMANAL'!$A:$Y,17,0)</f>
        <v>176</v>
      </c>
      <c r="V138" s="7">
        <f>+VLOOKUP(A138,'[6]DISTRIBUCIÓN SEMANAL'!$A:$Y,18,0)</f>
        <v>23</v>
      </c>
      <c r="W138" s="7">
        <f>+VLOOKUP(A138,'[6]DISTRIBUCIÓN SEMANAL'!$A:$Y,19,0)</f>
        <v>176</v>
      </c>
      <c r="X138" s="7">
        <f>+VLOOKUP(A138,'[6]DISTRIBUCIÓN SEMANAL'!$A:$Y,20,0)</f>
        <v>6</v>
      </c>
      <c r="Y138" s="7">
        <f>+VLOOKUP(A138,'[6]DISTRIBUCIÓN SEMANAL'!$A:$Y,21,0)</f>
        <v>176</v>
      </c>
      <c r="Z138" s="7">
        <f>+VLOOKUP(A138,'[6]DISTRIBUCIÓN SEMANAL'!$A:$Y,22,0)</f>
        <v>176</v>
      </c>
      <c r="AA138" s="7">
        <f>+VLOOKUP(A138,'[6]DISTRIBUCIÓN SEMANAL'!$A:$Y,23,0)</f>
        <v>10</v>
      </c>
      <c r="AB138" s="7">
        <f>+VLOOKUP(A138,'[6]DISTRIBUCIÓN SEMANAL'!$A:$Y,24,0)</f>
        <v>7</v>
      </c>
      <c r="AC138" s="7">
        <f>+VLOOKUP(A138,'[6]DISTRIBUCIÓN SEMANAL'!$A:$Y,25,0)</f>
        <v>26</v>
      </c>
    </row>
    <row r="139" spans="1:29" ht="15.75">
      <c r="A139" s="8" t="s">
        <v>5815</v>
      </c>
      <c r="B139" s="10" t="s">
        <v>5360</v>
      </c>
      <c r="C139" s="6" t="s">
        <v>5816</v>
      </c>
      <c r="D139" s="11">
        <v>224</v>
      </c>
      <c r="E139" s="9" t="s">
        <v>3912</v>
      </c>
      <c r="F139" s="9">
        <v>22500245984</v>
      </c>
      <c r="G139" s="7" t="s">
        <v>5194</v>
      </c>
      <c r="H139" s="7">
        <f>+VLOOKUP(A139,'[6]DISTRIBUCIÓN SEMANAL'!$A:$Y,4,0)</f>
        <v>224</v>
      </c>
      <c r="I139" s="7" t="str">
        <f>+VLOOKUP(A139,'[6]DISTRIBUCIÓN SEMANAL'!$A:$Y,5,0)</f>
        <v>REAL</v>
      </c>
      <c r="J139" s="7">
        <f>+VLOOKUP(A139,'[6]DISTRIBUCIÓN SEMANAL'!$A:$Y,6,0)</f>
        <v>1</v>
      </c>
      <c r="K139" s="7">
        <f>+VLOOKUP(A139,'[6]DISTRIBUCIÓN SEMANAL'!$A:$Y,7,0)</f>
        <v>15</v>
      </c>
      <c r="L139" s="7">
        <f>+VLOOKUP(A139,'[6]DISTRIBUCIÓN SEMANAL'!$A:$Y,8,0)</f>
        <v>3</v>
      </c>
      <c r="M139" s="7">
        <f>+VLOOKUP(A139,'[6]DISTRIBUCIÓN SEMANAL'!$A:$Y,9,0)</f>
        <v>34</v>
      </c>
      <c r="N139" s="7">
        <f>+VLOOKUP(A139,'[6]DISTRIBUCIÓN SEMANAL'!$A:$Y,10,0)</f>
        <v>42</v>
      </c>
      <c r="O139" s="7">
        <f>+VLOOKUP(A139,'[6]DISTRIBUCIÓN SEMANAL'!$A:$Y,11,0)</f>
        <v>5</v>
      </c>
      <c r="P139" s="7">
        <f>+VLOOKUP(A139,'[6]DISTRIBUCIÓN SEMANAL'!$A:$Y,12,0)</f>
        <v>13</v>
      </c>
      <c r="Q139" s="7">
        <f>+VLOOKUP(A139,'[6]DISTRIBUCIÓN SEMANAL'!$A:$Y,13,0)</f>
        <v>3</v>
      </c>
      <c r="R139" s="7">
        <f>+VLOOKUP(A139,'[6]DISTRIBUCIÓN SEMANAL'!$A:$Y,14,0)</f>
        <v>10</v>
      </c>
      <c r="S139" s="7">
        <f>+VLOOKUP(A139,'[6]DISTRIBUCIÓN SEMANAL'!$A:$Y,15,0)</f>
        <v>224</v>
      </c>
      <c r="T139" s="7">
        <f>+VLOOKUP(A139,'[6]DISTRIBUCIÓN SEMANAL'!$A:$Y,16,0)</f>
        <v>224</v>
      </c>
      <c r="U139" s="7">
        <f>+VLOOKUP(A139,'[6]DISTRIBUCIÓN SEMANAL'!$A:$Y,17,0)</f>
        <v>224</v>
      </c>
      <c r="V139" s="7">
        <f>+VLOOKUP(A139,'[6]DISTRIBUCIÓN SEMANAL'!$A:$Y,18,0)</f>
        <v>29</v>
      </c>
      <c r="W139" s="7">
        <f>+VLOOKUP(A139,'[6]DISTRIBUCIÓN SEMANAL'!$A:$Y,19,0)</f>
        <v>224</v>
      </c>
      <c r="X139" s="7">
        <f>+VLOOKUP(A139,'[6]DISTRIBUCIÓN SEMANAL'!$A:$Y,20,0)</f>
        <v>8</v>
      </c>
      <c r="Y139" s="7">
        <f>+VLOOKUP(A139,'[6]DISTRIBUCIÓN SEMANAL'!$A:$Y,21,0)</f>
        <v>224</v>
      </c>
      <c r="Z139" s="7">
        <f>+VLOOKUP(A139,'[6]DISTRIBUCIÓN SEMANAL'!$A:$Y,22,0)</f>
        <v>224</v>
      </c>
      <c r="AA139" s="7">
        <f>+VLOOKUP(A139,'[6]DISTRIBUCIÓN SEMANAL'!$A:$Y,23,0)</f>
        <v>13</v>
      </c>
      <c r="AB139" s="7">
        <f>+VLOOKUP(A139,'[6]DISTRIBUCIÓN SEMANAL'!$A:$Y,24,0)</f>
        <v>9</v>
      </c>
      <c r="AC139" s="7">
        <f>+VLOOKUP(A139,'[6]DISTRIBUCIÓN SEMANAL'!$A:$Y,25,0)</f>
        <v>33</v>
      </c>
    </row>
    <row r="140" spans="1:29" ht="15.75">
      <c r="A140" s="8" t="s">
        <v>5817</v>
      </c>
      <c r="B140" s="10" t="s">
        <v>5360</v>
      </c>
      <c r="C140" s="6" t="s">
        <v>5818</v>
      </c>
      <c r="D140" s="11">
        <v>217</v>
      </c>
      <c r="E140" s="9" t="s">
        <v>3912</v>
      </c>
      <c r="F140" s="9">
        <v>22500245984</v>
      </c>
      <c r="G140" s="7" t="s">
        <v>5194</v>
      </c>
      <c r="H140" s="7">
        <f>+VLOOKUP(A140,'[6]DISTRIBUCIÓN SEMANAL'!$A:$Y,4,0)</f>
        <v>217</v>
      </c>
      <c r="I140" s="7" t="str">
        <f>+VLOOKUP(A140,'[6]DISTRIBUCIÓN SEMANAL'!$A:$Y,5,0)</f>
        <v>REAL</v>
      </c>
      <c r="J140" s="7">
        <f>+VLOOKUP(A140,'[6]DISTRIBUCIÓN SEMANAL'!$A:$Y,6,0)</f>
        <v>1</v>
      </c>
      <c r="K140" s="7">
        <f>+VLOOKUP(A140,'[6]DISTRIBUCIÓN SEMANAL'!$A:$Y,7,0)</f>
        <v>15</v>
      </c>
      <c r="L140" s="7">
        <f>+VLOOKUP(A140,'[6]DISTRIBUCIÓN SEMANAL'!$A:$Y,8,0)</f>
        <v>3</v>
      </c>
      <c r="M140" s="7">
        <f>+VLOOKUP(A140,'[6]DISTRIBUCIÓN SEMANAL'!$A:$Y,9,0)</f>
        <v>33</v>
      </c>
      <c r="N140" s="7">
        <f>+VLOOKUP(A140,'[6]DISTRIBUCIÓN SEMANAL'!$A:$Y,10,0)</f>
        <v>40</v>
      </c>
      <c r="O140" s="7">
        <f>+VLOOKUP(A140,'[6]DISTRIBUCIÓN SEMANAL'!$A:$Y,11,0)</f>
        <v>5</v>
      </c>
      <c r="P140" s="7">
        <f>+VLOOKUP(A140,'[6]DISTRIBUCIÓN SEMANAL'!$A:$Y,12,0)</f>
        <v>12</v>
      </c>
      <c r="Q140" s="7">
        <f>+VLOOKUP(A140,'[6]DISTRIBUCIÓN SEMANAL'!$A:$Y,13,0)</f>
        <v>3</v>
      </c>
      <c r="R140" s="7">
        <f>+VLOOKUP(A140,'[6]DISTRIBUCIÓN SEMANAL'!$A:$Y,14,0)</f>
        <v>10</v>
      </c>
      <c r="S140" s="7">
        <f>+VLOOKUP(A140,'[6]DISTRIBUCIÓN SEMANAL'!$A:$Y,15,0)</f>
        <v>217</v>
      </c>
      <c r="T140" s="7">
        <f>+VLOOKUP(A140,'[6]DISTRIBUCIÓN SEMANAL'!$A:$Y,16,0)</f>
        <v>217</v>
      </c>
      <c r="U140" s="7">
        <f>+VLOOKUP(A140,'[6]DISTRIBUCIÓN SEMANAL'!$A:$Y,17,0)</f>
        <v>217</v>
      </c>
      <c r="V140" s="7">
        <f>+VLOOKUP(A140,'[6]DISTRIBUCIÓN SEMANAL'!$A:$Y,18,0)</f>
        <v>28</v>
      </c>
      <c r="W140" s="7">
        <f>+VLOOKUP(A140,'[6]DISTRIBUCIÓN SEMANAL'!$A:$Y,19,0)</f>
        <v>217</v>
      </c>
      <c r="X140" s="7">
        <f>+VLOOKUP(A140,'[6]DISTRIBUCIÓN SEMANAL'!$A:$Y,20,0)</f>
        <v>8</v>
      </c>
      <c r="Y140" s="7">
        <f>+VLOOKUP(A140,'[6]DISTRIBUCIÓN SEMANAL'!$A:$Y,21,0)</f>
        <v>217</v>
      </c>
      <c r="Z140" s="7">
        <f>+VLOOKUP(A140,'[6]DISTRIBUCIÓN SEMANAL'!$A:$Y,22,0)</f>
        <v>217</v>
      </c>
      <c r="AA140" s="7">
        <f>+VLOOKUP(A140,'[6]DISTRIBUCIÓN SEMANAL'!$A:$Y,23,0)</f>
        <v>12</v>
      </c>
      <c r="AB140" s="7">
        <f>+VLOOKUP(A140,'[6]DISTRIBUCIÓN SEMANAL'!$A:$Y,24,0)</f>
        <v>9</v>
      </c>
      <c r="AC140" s="7">
        <f>+VLOOKUP(A140,'[6]DISTRIBUCIÓN SEMANAL'!$A:$Y,25,0)</f>
        <v>32</v>
      </c>
    </row>
    <row r="141" spans="1:29" ht="15.75">
      <c r="A141" s="8" t="s">
        <v>5820</v>
      </c>
      <c r="B141" s="10" t="s">
        <v>5821</v>
      </c>
      <c r="C141" s="6" t="s">
        <v>5822</v>
      </c>
      <c r="D141" s="9">
        <v>323</v>
      </c>
      <c r="E141" s="9" t="s">
        <v>1309</v>
      </c>
      <c r="F141" s="9">
        <v>1000119725</v>
      </c>
      <c r="G141" s="7" t="s">
        <v>5194</v>
      </c>
      <c r="H141" s="7">
        <f>+VLOOKUP(A141,'[6]DISTRIBUCIÓN SEMANAL'!$A:$Y,4,0)</f>
        <v>323</v>
      </c>
      <c r="I141" s="7" t="str">
        <f>+VLOOKUP(A141,'[6]DISTRIBUCIÓN SEMANAL'!$A:$Y,5,0)</f>
        <v>REAL</v>
      </c>
      <c r="J141" s="7">
        <f>+VLOOKUP(A141,'[6]DISTRIBUCIÓN SEMANAL'!$A:$Y,6,0)</f>
        <v>1</v>
      </c>
      <c r="K141" s="7">
        <f>+VLOOKUP(A141,'[6]DISTRIBUCIÓN SEMANAL'!$A:$Y,7,0)</f>
        <v>22</v>
      </c>
      <c r="L141" s="7">
        <f>+VLOOKUP(A141,'[6]DISTRIBUCIÓN SEMANAL'!$A:$Y,8,0)</f>
        <v>4</v>
      </c>
      <c r="M141" s="7">
        <f>+VLOOKUP(A141,'[6]DISTRIBUCIÓN SEMANAL'!$A:$Y,9,0)</f>
        <v>49</v>
      </c>
      <c r="N141" s="7">
        <f>+VLOOKUP(A141,'[6]DISTRIBUCIÓN SEMANAL'!$A:$Y,10,0)</f>
        <v>60</v>
      </c>
      <c r="O141" s="7">
        <f>+VLOOKUP(A141,'[6]DISTRIBUCIÓN SEMANAL'!$A:$Y,11,0)</f>
        <v>8</v>
      </c>
      <c r="P141" s="7">
        <f>+VLOOKUP(A141,'[6]DISTRIBUCIÓN SEMANAL'!$A:$Y,12,0)</f>
        <v>18</v>
      </c>
      <c r="Q141" s="7">
        <f>+VLOOKUP(A141,'[6]DISTRIBUCIÓN SEMANAL'!$A:$Y,13,0)</f>
        <v>4</v>
      </c>
      <c r="R141" s="7">
        <f>+VLOOKUP(A141,'[6]DISTRIBUCIÓN SEMANAL'!$A:$Y,14,0)</f>
        <v>15</v>
      </c>
      <c r="S141" s="7">
        <f>+VLOOKUP(A141,'[6]DISTRIBUCIÓN SEMANAL'!$A:$Y,15,0)</f>
        <v>323</v>
      </c>
      <c r="T141" s="7">
        <f>+VLOOKUP(A141,'[6]DISTRIBUCIÓN SEMANAL'!$A:$Y,16,0)</f>
        <v>323</v>
      </c>
      <c r="U141" s="7">
        <f>+VLOOKUP(A141,'[6]DISTRIBUCIÓN SEMANAL'!$A:$Y,17,0)</f>
        <v>323</v>
      </c>
      <c r="V141" s="7">
        <f>+VLOOKUP(A141,'[6]DISTRIBUCIÓN SEMANAL'!$A:$Y,18,0)</f>
        <v>41</v>
      </c>
      <c r="W141" s="7">
        <f>+VLOOKUP(A141,'[6]DISTRIBUCIÓN SEMANAL'!$A:$Y,19,0)</f>
        <v>323</v>
      </c>
      <c r="X141" s="7">
        <f>+VLOOKUP(A141,'[6]DISTRIBUCIÓN SEMANAL'!$A:$Y,20,0)</f>
        <v>11</v>
      </c>
      <c r="Y141" s="7">
        <f>+VLOOKUP(A141,'[6]DISTRIBUCIÓN SEMANAL'!$A:$Y,21,0)</f>
        <v>323</v>
      </c>
      <c r="Z141" s="7">
        <f>+VLOOKUP(A141,'[6]DISTRIBUCIÓN SEMANAL'!$A:$Y,22,0)</f>
        <v>323</v>
      </c>
      <c r="AA141" s="7">
        <f>+VLOOKUP(A141,'[6]DISTRIBUCIÓN SEMANAL'!$A:$Y,23,0)</f>
        <v>18</v>
      </c>
      <c r="AB141" s="7">
        <f>+VLOOKUP(A141,'[6]DISTRIBUCIÓN SEMANAL'!$A:$Y,24,0)</f>
        <v>13</v>
      </c>
      <c r="AC141" s="7">
        <f>+VLOOKUP(A141,'[6]DISTRIBUCIÓN SEMANAL'!$A:$Y,25,0)</f>
        <v>47</v>
      </c>
    </row>
    <row r="142" spans="1:29" ht="15.75">
      <c r="A142" s="8" t="s">
        <v>5828</v>
      </c>
      <c r="B142" s="10" t="s">
        <v>5260</v>
      </c>
      <c r="C142" s="6" t="s">
        <v>5829</v>
      </c>
      <c r="D142" s="9">
        <v>217</v>
      </c>
      <c r="E142" s="9" t="s">
        <v>1331</v>
      </c>
      <c r="F142" s="9">
        <v>5600023427</v>
      </c>
      <c r="G142" s="7" t="s">
        <v>5194</v>
      </c>
      <c r="H142" s="7">
        <f>+VLOOKUP(A142,'[6]DISTRIBUCIÓN SEMANAL'!$A:$Y,4,0)</f>
        <v>217</v>
      </c>
      <c r="I142" s="7" t="str">
        <f>+VLOOKUP(A142,'[6]DISTRIBUCIÓN SEMANAL'!$A:$Y,5,0)</f>
        <v>REAL</v>
      </c>
      <c r="J142" s="7">
        <f>+VLOOKUP(A142,'[6]DISTRIBUCIÓN SEMANAL'!$A:$Y,6,0)</f>
        <v>1</v>
      </c>
      <c r="K142" s="7">
        <f>+VLOOKUP(A142,'[6]DISTRIBUCIÓN SEMANAL'!$A:$Y,7,0)</f>
        <v>15</v>
      </c>
      <c r="L142" s="7">
        <f>+VLOOKUP(A142,'[6]DISTRIBUCIÓN SEMANAL'!$A:$Y,8,0)</f>
        <v>3</v>
      </c>
      <c r="M142" s="7">
        <f>+VLOOKUP(A142,'[6]DISTRIBUCIÓN SEMANAL'!$A:$Y,9,0)</f>
        <v>33</v>
      </c>
      <c r="N142" s="7">
        <f>+VLOOKUP(A142,'[6]DISTRIBUCIÓN SEMANAL'!$A:$Y,10,0)</f>
        <v>40</v>
      </c>
      <c r="O142" s="7">
        <f>+VLOOKUP(A142,'[6]DISTRIBUCIÓN SEMANAL'!$A:$Y,11,0)</f>
        <v>5</v>
      </c>
      <c r="P142" s="7">
        <f>+VLOOKUP(A142,'[6]DISTRIBUCIÓN SEMANAL'!$A:$Y,12,0)</f>
        <v>12</v>
      </c>
      <c r="Q142" s="7">
        <f>+VLOOKUP(A142,'[6]DISTRIBUCIÓN SEMANAL'!$A:$Y,13,0)</f>
        <v>3</v>
      </c>
      <c r="R142" s="7">
        <f>+VLOOKUP(A142,'[6]DISTRIBUCIÓN SEMANAL'!$A:$Y,14,0)</f>
        <v>10</v>
      </c>
      <c r="S142" s="7">
        <f>+VLOOKUP(A142,'[6]DISTRIBUCIÓN SEMANAL'!$A:$Y,15,0)</f>
        <v>217</v>
      </c>
      <c r="T142" s="7">
        <f>+VLOOKUP(A142,'[6]DISTRIBUCIÓN SEMANAL'!$A:$Y,16,0)</f>
        <v>217</v>
      </c>
      <c r="U142" s="7">
        <f>+VLOOKUP(A142,'[6]DISTRIBUCIÓN SEMANAL'!$A:$Y,17,0)</f>
        <v>217</v>
      </c>
      <c r="V142" s="7">
        <f>+VLOOKUP(A142,'[6]DISTRIBUCIÓN SEMANAL'!$A:$Y,18,0)</f>
        <v>28</v>
      </c>
      <c r="W142" s="7">
        <f>+VLOOKUP(A142,'[6]DISTRIBUCIÓN SEMANAL'!$A:$Y,19,0)</f>
        <v>217</v>
      </c>
      <c r="X142" s="7">
        <f>+VLOOKUP(A142,'[6]DISTRIBUCIÓN SEMANAL'!$A:$Y,20,0)</f>
        <v>8</v>
      </c>
      <c r="Y142" s="7">
        <f>+VLOOKUP(A142,'[6]DISTRIBUCIÓN SEMANAL'!$A:$Y,21,0)</f>
        <v>217</v>
      </c>
      <c r="Z142" s="7">
        <f>+VLOOKUP(A142,'[6]DISTRIBUCIÓN SEMANAL'!$A:$Y,22,0)</f>
        <v>217</v>
      </c>
      <c r="AA142" s="7">
        <f>+VLOOKUP(A142,'[6]DISTRIBUCIÓN SEMANAL'!$A:$Y,23,0)</f>
        <v>12</v>
      </c>
      <c r="AB142" s="7">
        <f>+VLOOKUP(A142,'[6]DISTRIBUCIÓN SEMANAL'!$A:$Y,24,0)</f>
        <v>9</v>
      </c>
      <c r="AC142" s="7">
        <f>+VLOOKUP(A142,'[6]DISTRIBUCIÓN SEMANAL'!$A:$Y,25,0)</f>
        <v>32</v>
      </c>
    </row>
    <row r="143" spans="1:29" ht="15.75">
      <c r="A143" s="8" t="s">
        <v>5830</v>
      </c>
      <c r="B143" s="10" t="s">
        <v>5260</v>
      </c>
      <c r="C143" s="6" t="s">
        <v>5831</v>
      </c>
      <c r="D143" s="17">
        <v>58</v>
      </c>
      <c r="E143" s="9" t="s">
        <v>1331</v>
      </c>
      <c r="F143" s="9">
        <v>5600023427</v>
      </c>
      <c r="G143" s="7" t="s">
        <v>5194</v>
      </c>
      <c r="H143" s="7">
        <f>+VLOOKUP(A143,'[6]DISTRIBUCIÓN SEMANAL'!$A:$Y,4,0)</f>
        <v>58</v>
      </c>
      <c r="I143" s="7" t="str">
        <f>+VLOOKUP(A143,'[6]DISTRIBUCIÓN SEMANAL'!$A:$Y,5,0)</f>
        <v>REAL</v>
      </c>
      <c r="J143" s="7">
        <f>+VLOOKUP(A143,'[6]DISTRIBUCIÓN SEMANAL'!$A:$Y,6,0)</f>
        <v>1</v>
      </c>
      <c r="K143" s="7">
        <f>+VLOOKUP(A143,'[6]DISTRIBUCIÓN SEMANAL'!$A:$Y,7,0)</f>
        <v>4</v>
      </c>
      <c r="L143" s="7">
        <f>+VLOOKUP(A143,'[6]DISTRIBUCIÓN SEMANAL'!$A:$Y,8,0)</f>
        <v>1</v>
      </c>
      <c r="M143" s="7">
        <f>+VLOOKUP(A143,'[6]DISTRIBUCIÓN SEMANAL'!$A:$Y,9,0)</f>
        <v>9</v>
      </c>
      <c r="N143" s="7">
        <f>+VLOOKUP(A143,'[6]DISTRIBUCIÓN SEMANAL'!$A:$Y,10,0)</f>
        <v>11</v>
      </c>
      <c r="O143" s="7">
        <f>+VLOOKUP(A143,'[6]DISTRIBUCIÓN SEMANAL'!$A:$Y,11,0)</f>
        <v>2</v>
      </c>
      <c r="P143" s="7">
        <f>+VLOOKUP(A143,'[6]DISTRIBUCIÓN SEMANAL'!$A:$Y,12,0)</f>
        <v>4</v>
      </c>
      <c r="Q143" s="7">
        <f>+VLOOKUP(A143,'[6]DISTRIBUCIÓN SEMANAL'!$A:$Y,13,0)</f>
        <v>1</v>
      </c>
      <c r="R143" s="7">
        <f>+VLOOKUP(A143,'[6]DISTRIBUCIÓN SEMANAL'!$A:$Y,14,0)</f>
        <v>3</v>
      </c>
      <c r="S143" s="7">
        <f>+VLOOKUP(A143,'[6]DISTRIBUCIÓN SEMANAL'!$A:$Y,15,0)</f>
        <v>58</v>
      </c>
      <c r="T143" s="7">
        <f>+VLOOKUP(A143,'[6]DISTRIBUCIÓN SEMANAL'!$A:$Y,16,0)</f>
        <v>58</v>
      </c>
      <c r="U143" s="7">
        <f>+VLOOKUP(A143,'[6]DISTRIBUCIÓN SEMANAL'!$A:$Y,17,0)</f>
        <v>58</v>
      </c>
      <c r="V143" s="7">
        <f>+VLOOKUP(A143,'[6]DISTRIBUCIÓN SEMANAL'!$A:$Y,18,0)</f>
        <v>8</v>
      </c>
      <c r="W143" s="7">
        <f>+VLOOKUP(A143,'[6]DISTRIBUCIÓN SEMANAL'!$A:$Y,19,0)</f>
        <v>58</v>
      </c>
      <c r="X143" s="7">
        <f>+VLOOKUP(A143,'[6]DISTRIBUCIÓN SEMANAL'!$A:$Y,20,0)</f>
        <v>2</v>
      </c>
      <c r="Y143" s="7">
        <f>+VLOOKUP(A143,'[6]DISTRIBUCIÓN SEMANAL'!$A:$Y,21,0)</f>
        <v>58</v>
      </c>
      <c r="Z143" s="7">
        <f>+VLOOKUP(A143,'[6]DISTRIBUCIÓN SEMANAL'!$A:$Y,22,0)</f>
        <v>58</v>
      </c>
      <c r="AA143" s="7">
        <f>+VLOOKUP(A143,'[6]DISTRIBUCIÓN SEMANAL'!$A:$Y,23,0)</f>
        <v>4</v>
      </c>
      <c r="AB143" s="7">
        <f>+VLOOKUP(A143,'[6]DISTRIBUCIÓN SEMANAL'!$A:$Y,24,0)</f>
        <v>3</v>
      </c>
      <c r="AC143" s="7">
        <f>+VLOOKUP(A143,'[6]DISTRIBUCIÓN SEMANAL'!$A:$Y,25,0)</f>
        <v>9</v>
      </c>
    </row>
    <row r="144" spans="1:29" ht="15.75">
      <c r="A144" s="8" t="s">
        <v>5870</v>
      </c>
      <c r="B144" s="10" t="s">
        <v>5871</v>
      </c>
      <c r="C144" s="6" t="s">
        <v>5872</v>
      </c>
      <c r="D144" s="11">
        <v>280</v>
      </c>
      <c r="E144" s="9" t="s">
        <v>3158</v>
      </c>
      <c r="F144" s="9">
        <v>130462275</v>
      </c>
      <c r="G144" s="7" t="s">
        <v>5194</v>
      </c>
      <c r="H144" s="7">
        <f>+VLOOKUP(A144,'[6]DISTRIBUCIÓN SEMANAL'!$A:$Y,4,0)</f>
        <v>280</v>
      </c>
      <c r="I144" s="7" t="str">
        <f>+VLOOKUP(A144,'[6]DISTRIBUCIÓN SEMANAL'!$A:$Y,5,0)</f>
        <v>REAL</v>
      </c>
      <c r="J144" s="7">
        <f>+VLOOKUP(A144,'[6]DISTRIBUCIÓN SEMANAL'!$A:$Y,6,0)</f>
        <v>1</v>
      </c>
      <c r="K144" s="7">
        <f>+VLOOKUP(A144,'[6]DISTRIBUCIÓN SEMANAL'!$A:$Y,7,0)</f>
        <v>19</v>
      </c>
      <c r="L144" s="7">
        <f>+VLOOKUP(A144,'[6]DISTRIBUCIÓN SEMANAL'!$A:$Y,8,0)</f>
        <v>4</v>
      </c>
      <c r="M144" s="7">
        <f>+VLOOKUP(A144,'[6]DISTRIBUCIÓN SEMANAL'!$A:$Y,9,0)</f>
        <v>43</v>
      </c>
      <c r="N144" s="7">
        <f>+VLOOKUP(A144,'[6]DISTRIBUCIÓN SEMANAL'!$A:$Y,10,0)</f>
        <v>52</v>
      </c>
      <c r="O144" s="7">
        <f>+VLOOKUP(A144,'[6]DISTRIBUCIÓN SEMANAL'!$A:$Y,11,0)</f>
        <v>7</v>
      </c>
      <c r="P144" s="7">
        <f>+VLOOKUP(A144,'[6]DISTRIBUCIÓN SEMANAL'!$A:$Y,12,0)</f>
        <v>16</v>
      </c>
      <c r="Q144" s="7">
        <f>+VLOOKUP(A144,'[6]DISTRIBUCIÓN SEMANAL'!$A:$Y,13,0)</f>
        <v>4</v>
      </c>
      <c r="R144" s="7">
        <f>+VLOOKUP(A144,'[6]DISTRIBUCIÓN SEMANAL'!$A:$Y,14,0)</f>
        <v>13</v>
      </c>
      <c r="S144" s="7">
        <f>+VLOOKUP(A144,'[6]DISTRIBUCIÓN SEMANAL'!$A:$Y,15,0)</f>
        <v>280</v>
      </c>
      <c r="T144" s="7">
        <f>+VLOOKUP(A144,'[6]DISTRIBUCIÓN SEMANAL'!$A:$Y,16,0)</f>
        <v>280</v>
      </c>
      <c r="U144" s="7">
        <f>+VLOOKUP(A144,'[6]DISTRIBUCIÓN SEMANAL'!$A:$Y,17,0)</f>
        <v>280</v>
      </c>
      <c r="V144" s="7">
        <f>+VLOOKUP(A144,'[6]DISTRIBUCIÓN SEMANAL'!$A:$Y,18,0)</f>
        <v>36</v>
      </c>
      <c r="W144" s="7">
        <f>+VLOOKUP(A144,'[6]DISTRIBUCIÓN SEMANAL'!$A:$Y,19,0)</f>
        <v>280</v>
      </c>
      <c r="X144" s="7">
        <f>+VLOOKUP(A144,'[6]DISTRIBUCIÓN SEMANAL'!$A:$Y,20,0)</f>
        <v>10</v>
      </c>
      <c r="Y144" s="7">
        <f>+VLOOKUP(A144,'[6]DISTRIBUCIÓN SEMANAL'!$A:$Y,21,0)</f>
        <v>280</v>
      </c>
      <c r="Z144" s="7">
        <f>+VLOOKUP(A144,'[6]DISTRIBUCIÓN SEMANAL'!$A:$Y,22,0)</f>
        <v>280</v>
      </c>
      <c r="AA144" s="7">
        <f>+VLOOKUP(A144,'[6]DISTRIBUCIÓN SEMANAL'!$A:$Y,23,0)</f>
        <v>16</v>
      </c>
      <c r="AB144" s="7">
        <f>+VLOOKUP(A144,'[6]DISTRIBUCIÓN SEMANAL'!$A:$Y,24,0)</f>
        <v>11</v>
      </c>
      <c r="AC144" s="7">
        <f>+VLOOKUP(A144,'[6]DISTRIBUCIÓN SEMANAL'!$A:$Y,25,0)</f>
        <v>41</v>
      </c>
    </row>
    <row r="145" spans="1:29" ht="15.75">
      <c r="A145" s="8" t="s">
        <v>5873</v>
      </c>
      <c r="B145" s="10" t="s">
        <v>5871</v>
      </c>
      <c r="C145" s="6" t="s">
        <v>5874</v>
      </c>
      <c r="D145" s="11">
        <v>89</v>
      </c>
      <c r="E145" s="9" t="s">
        <v>3158</v>
      </c>
      <c r="F145" s="9">
        <v>130462275</v>
      </c>
      <c r="G145" s="7" t="s">
        <v>5194</v>
      </c>
      <c r="H145" s="7">
        <f>+VLOOKUP(A145,'[6]DISTRIBUCIÓN SEMANAL'!$A:$Y,4,0)</f>
        <v>89</v>
      </c>
      <c r="I145" s="7" t="str">
        <f>+VLOOKUP(A145,'[6]DISTRIBUCIÓN SEMANAL'!$A:$Y,5,0)</f>
        <v>REAL</v>
      </c>
      <c r="J145" s="7">
        <f>+VLOOKUP(A145,'[6]DISTRIBUCIÓN SEMANAL'!$A:$Y,6,0)</f>
        <v>1</v>
      </c>
      <c r="K145" s="7">
        <f>+VLOOKUP(A145,'[6]DISTRIBUCIÓN SEMANAL'!$A:$Y,7,0)</f>
        <v>6</v>
      </c>
      <c r="L145" s="7">
        <f>+VLOOKUP(A145,'[6]DISTRIBUCIÓN SEMANAL'!$A:$Y,8,0)</f>
        <v>1</v>
      </c>
      <c r="M145" s="7">
        <f>+VLOOKUP(A145,'[6]DISTRIBUCIÓN SEMANAL'!$A:$Y,9,0)</f>
        <v>14</v>
      </c>
      <c r="N145" s="7">
        <f>+VLOOKUP(A145,'[6]DISTRIBUCIÓN SEMANAL'!$A:$Y,10,0)</f>
        <v>17</v>
      </c>
      <c r="O145" s="7">
        <f>+VLOOKUP(A145,'[6]DISTRIBUCIÓN SEMANAL'!$A:$Y,11,0)</f>
        <v>2</v>
      </c>
      <c r="P145" s="7">
        <f>+VLOOKUP(A145,'[6]DISTRIBUCIÓN SEMANAL'!$A:$Y,12,0)</f>
        <v>5</v>
      </c>
      <c r="Q145" s="7">
        <f>+VLOOKUP(A145,'[6]DISTRIBUCIÓN SEMANAL'!$A:$Y,13,0)</f>
        <v>1</v>
      </c>
      <c r="R145" s="7">
        <f>+VLOOKUP(A145,'[6]DISTRIBUCIÓN SEMANAL'!$A:$Y,14,0)</f>
        <v>4</v>
      </c>
      <c r="S145" s="7">
        <f>+VLOOKUP(A145,'[6]DISTRIBUCIÓN SEMANAL'!$A:$Y,15,0)</f>
        <v>89</v>
      </c>
      <c r="T145" s="7">
        <f>+VLOOKUP(A145,'[6]DISTRIBUCIÓN SEMANAL'!$A:$Y,16,0)</f>
        <v>89</v>
      </c>
      <c r="U145" s="7">
        <f>+VLOOKUP(A145,'[6]DISTRIBUCIÓN SEMANAL'!$A:$Y,17,0)</f>
        <v>89</v>
      </c>
      <c r="V145" s="7">
        <f>+VLOOKUP(A145,'[6]DISTRIBUCIÓN SEMANAL'!$A:$Y,18,0)</f>
        <v>12</v>
      </c>
      <c r="W145" s="7">
        <f>+VLOOKUP(A145,'[6]DISTRIBUCIÓN SEMANAL'!$A:$Y,19,0)</f>
        <v>89</v>
      </c>
      <c r="X145" s="7">
        <f>+VLOOKUP(A145,'[6]DISTRIBUCIÓN SEMANAL'!$A:$Y,20,0)</f>
        <v>3</v>
      </c>
      <c r="Y145" s="7">
        <f>+VLOOKUP(A145,'[6]DISTRIBUCIÓN SEMANAL'!$A:$Y,21,0)</f>
        <v>89</v>
      </c>
      <c r="Z145" s="7">
        <f>+VLOOKUP(A145,'[6]DISTRIBUCIÓN SEMANAL'!$A:$Y,22,0)</f>
        <v>89</v>
      </c>
      <c r="AA145" s="7">
        <f>+VLOOKUP(A145,'[6]DISTRIBUCIÓN SEMANAL'!$A:$Y,23,0)</f>
        <v>5</v>
      </c>
      <c r="AB145" s="7">
        <f>+VLOOKUP(A145,'[6]DISTRIBUCIÓN SEMANAL'!$A:$Y,24,0)</f>
        <v>4</v>
      </c>
      <c r="AC145" s="7">
        <f>+VLOOKUP(A145,'[6]DISTRIBUCIÓN SEMANAL'!$A:$Y,25,0)</f>
        <v>13</v>
      </c>
    </row>
    <row r="146" spans="1:29" ht="15.75">
      <c r="A146" s="8" t="s">
        <v>5875</v>
      </c>
      <c r="B146" s="10" t="s">
        <v>5871</v>
      </c>
      <c r="C146" s="6" t="s">
        <v>5876</v>
      </c>
      <c r="D146" s="11">
        <v>18</v>
      </c>
      <c r="E146" s="9" t="s">
        <v>3158</v>
      </c>
      <c r="F146" s="9">
        <v>130462275</v>
      </c>
      <c r="G146" s="7" t="s">
        <v>5194</v>
      </c>
      <c r="H146" s="7">
        <f>+VLOOKUP(A146,'[6]DISTRIBUCIÓN SEMANAL'!$A:$Y,4,0)</f>
        <v>18</v>
      </c>
      <c r="I146" s="7" t="str">
        <f>+VLOOKUP(A146,'[6]DISTRIBUCIÓN SEMANAL'!$A:$Y,5,0)</f>
        <v>REAL</v>
      </c>
      <c r="J146" s="7">
        <f>+VLOOKUP(A146,'[6]DISTRIBUCIÓN SEMANAL'!$A:$Y,6,0)</f>
        <v>1</v>
      </c>
      <c r="K146" s="7">
        <f>+VLOOKUP(A146,'[6]DISTRIBUCIÓN SEMANAL'!$A:$Y,7,0)</f>
        <v>2</v>
      </c>
      <c r="L146" s="7">
        <f>+VLOOKUP(A146,'[6]DISTRIBUCIÓN SEMANAL'!$A:$Y,8,0)</f>
        <v>1</v>
      </c>
      <c r="M146" s="7">
        <f>+VLOOKUP(A146,'[6]DISTRIBUCIÓN SEMANAL'!$A:$Y,9,0)</f>
        <v>3</v>
      </c>
      <c r="N146" s="7">
        <f>+VLOOKUP(A146,'[6]DISTRIBUCIÓN SEMANAL'!$A:$Y,10,0)</f>
        <v>4</v>
      </c>
      <c r="O146" s="7">
        <f>+VLOOKUP(A146,'[6]DISTRIBUCIÓN SEMANAL'!$A:$Y,11,0)</f>
        <v>1</v>
      </c>
      <c r="P146" s="7">
        <f>+VLOOKUP(A146,'[6]DISTRIBUCIÓN SEMANAL'!$A:$Y,12,0)</f>
        <v>1</v>
      </c>
      <c r="Q146" s="7">
        <f>+VLOOKUP(A146,'[6]DISTRIBUCIÓN SEMANAL'!$A:$Y,13,0)</f>
        <v>1</v>
      </c>
      <c r="R146" s="7">
        <f>+VLOOKUP(A146,'[6]DISTRIBUCIÓN SEMANAL'!$A:$Y,14,0)</f>
        <v>1</v>
      </c>
      <c r="S146" s="7">
        <f>+VLOOKUP(A146,'[6]DISTRIBUCIÓN SEMANAL'!$A:$Y,15,0)</f>
        <v>18</v>
      </c>
      <c r="T146" s="7">
        <f>+VLOOKUP(A146,'[6]DISTRIBUCIÓN SEMANAL'!$A:$Y,16,0)</f>
        <v>18</v>
      </c>
      <c r="U146" s="7">
        <f>+VLOOKUP(A146,'[6]DISTRIBUCIÓN SEMANAL'!$A:$Y,17,0)</f>
        <v>18</v>
      </c>
      <c r="V146" s="7">
        <f>+VLOOKUP(A146,'[6]DISTRIBUCIÓN SEMANAL'!$A:$Y,18,0)</f>
        <v>3</v>
      </c>
      <c r="W146" s="7">
        <f>+VLOOKUP(A146,'[6]DISTRIBUCIÓN SEMANAL'!$A:$Y,19,0)</f>
        <v>18</v>
      </c>
      <c r="X146" s="7">
        <f>+VLOOKUP(A146,'[6]DISTRIBUCIÓN SEMANAL'!$A:$Y,20,0)</f>
        <v>1</v>
      </c>
      <c r="Y146" s="7">
        <f>+VLOOKUP(A146,'[6]DISTRIBUCIÓN SEMANAL'!$A:$Y,21,0)</f>
        <v>18</v>
      </c>
      <c r="Z146" s="7">
        <f>+VLOOKUP(A146,'[6]DISTRIBUCIÓN SEMANAL'!$A:$Y,22,0)</f>
        <v>18</v>
      </c>
      <c r="AA146" s="7">
        <f>+VLOOKUP(A146,'[6]DISTRIBUCIÓN SEMANAL'!$A:$Y,23,0)</f>
        <v>1</v>
      </c>
      <c r="AB146" s="7">
        <f>+VLOOKUP(A146,'[6]DISTRIBUCIÓN SEMANAL'!$A:$Y,24,0)</f>
        <v>1</v>
      </c>
      <c r="AC146" s="7">
        <f>+VLOOKUP(A146,'[6]DISTRIBUCIÓN SEMANAL'!$A:$Y,25,0)</f>
        <v>3</v>
      </c>
    </row>
    <row r="147" spans="1:29" ht="15.75">
      <c r="A147" s="18" t="s">
        <v>5877</v>
      </c>
      <c r="B147" s="10" t="s">
        <v>5479</v>
      </c>
      <c r="C147" s="6" t="s">
        <v>5447</v>
      </c>
      <c r="D147" s="19">
        <v>130</v>
      </c>
      <c r="E147" s="9" t="s">
        <v>3177</v>
      </c>
      <c r="F147" s="9">
        <v>131895982</v>
      </c>
      <c r="G147" s="7" t="s">
        <v>5194</v>
      </c>
      <c r="H147" s="7">
        <f>+VLOOKUP(A147,'[6]DISTRIBUCIÓN SEMANAL'!$A:$Y,4,0)</f>
        <v>130</v>
      </c>
      <c r="I147" s="7" t="str">
        <f>+VLOOKUP(A147,'[6]DISTRIBUCIÓN SEMANAL'!$A:$Y,5,0)</f>
        <v>REAL</v>
      </c>
      <c r="J147" s="7">
        <f>+VLOOKUP(A147,'[6]DISTRIBUCIÓN SEMANAL'!$A:$Y,6,0)</f>
        <v>1</v>
      </c>
      <c r="K147" s="7">
        <f>+VLOOKUP(A147,'[6]DISTRIBUCIÓN SEMANAL'!$A:$Y,7,0)</f>
        <v>9</v>
      </c>
      <c r="L147" s="7">
        <f>+VLOOKUP(A147,'[6]DISTRIBUCIÓN SEMANAL'!$A:$Y,8,0)</f>
        <v>2</v>
      </c>
      <c r="M147" s="7">
        <f>+VLOOKUP(A147,'[6]DISTRIBUCIÓN SEMANAL'!$A:$Y,9,0)</f>
        <v>20</v>
      </c>
      <c r="N147" s="7">
        <f>+VLOOKUP(A147,'[6]DISTRIBUCIÓN SEMANAL'!$A:$Y,10,0)</f>
        <v>24</v>
      </c>
      <c r="O147" s="7">
        <f>+VLOOKUP(A147,'[6]DISTRIBUCIÓN SEMANAL'!$A:$Y,11,0)</f>
        <v>3</v>
      </c>
      <c r="P147" s="7">
        <f>+VLOOKUP(A147,'[6]DISTRIBUCIÓN SEMANAL'!$A:$Y,12,0)</f>
        <v>8</v>
      </c>
      <c r="Q147" s="7">
        <f>+VLOOKUP(A147,'[6]DISTRIBUCIÓN SEMANAL'!$A:$Y,13,0)</f>
        <v>2</v>
      </c>
      <c r="R147" s="7">
        <f>+VLOOKUP(A147,'[6]DISTRIBUCIÓN SEMANAL'!$A:$Y,14,0)</f>
        <v>6</v>
      </c>
      <c r="S147" s="7">
        <f>+VLOOKUP(A147,'[6]DISTRIBUCIÓN SEMANAL'!$A:$Y,15,0)</f>
        <v>130</v>
      </c>
      <c r="T147" s="7">
        <f>+VLOOKUP(A147,'[6]DISTRIBUCIÓN SEMANAL'!$A:$Y,16,0)</f>
        <v>130</v>
      </c>
      <c r="U147" s="7">
        <f>+VLOOKUP(A147,'[6]DISTRIBUCIÓN SEMANAL'!$A:$Y,17,0)</f>
        <v>130</v>
      </c>
      <c r="V147" s="7">
        <f>+VLOOKUP(A147,'[6]DISTRIBUCIÓN SEMANAL'!$A:$Y,18,0)</f>
        <v>17</v>
      </c>
      <c r="W147" s="7">
        <f>+VLOOKUP(A147,'[6]DISTRIBUCIÓN SEMANAL'!$A:$Y,19,0)</f>
        <v>130</v>
      </c>
      <c r="X147" s="7">
        <f>+VLOOKUP(A147,'[6]DISTRIBUCIÓN SEMANAL'!$A:$Y,20,0)</f>
        <v>5</v>
      </c>
      <c r="Y147" s="7">
        <f>+VLOOKUP(A147,'[6]DISTRIBUCIÓN SEMANAL'!$A:$Y,21,0)</f>
        <v>130</v>
      </c>
      <c r="Z147" s="7">
        <f>+VLOOKUP(A147,'[6]DISTRIBUCIÓN SEMANAL'!$A:$Y,22,0)</f>
        <v>130</v>
      </c>
      <c r="AA147" s="7">
        <f>+VLOOKUP(A147,'[6]DISTRIBUCIÓN SEMANAL'!$A:$Y,23,0)</f>
        <v>8</v>
      </c>
      <c r="AB147" s="7">
        <f>+VLOOKUP(A147,'[6]DISTRIBUCIÓN SEMANAL'!$A:$Y,24,0)</f>
        <v>6</v>
      </c>
      <c r="AC147" s="7">
        <f>+VLOOKUP(A147,'[6]DISTRIBUCIÓN SEMANAL'!$A:$Y,25,0)</f>
        <v>19</v>
      </c>
    </row>
    <row r="148" spans="1:29" ht="15.75">
      <c r="A148" s="18" t="s">
        <v>5878</v>
      </c>
      <c r="B148" s="10" t="s">
        <v>5479</v>
      </c>
      <c r="C148" s="6" t="s">
        <v>5879</v>
      </c>
      <c r="D148" s="19">
        <v>135</v>
      </c>
      <c r="E148" s="9" t="s">
        <v>3177</v>
      </c>
      <c r="F148" s="9">
        <v>131895982</v>
      </c>
      <c r="G148" s="7" t="s">
        <v>5194</v>
      </c>
      <c r="H148" s="7">
        <f>+VLOOKUP(A148,'[6]DISTRIBUCIÓN SEMANAL'!$A:$Y,4,0)</f>
        <v>135</v>
      </c>
      <c r="I148" s="7" t="str">
        <f>+VLOOKUP(A148,'[6]DISTRIBUCIÓN SEMANAL'!$A:$Y,5,0)</f>
        <v>REAL</v>
      </c>
      <c r="J148" s="7">
        <f>+VLOOKUP(A148,'[6]DISTRIBUCIÓN SEMANAL'!$A:$Y,6,0)</f>
        <v>1</v>
      </c>
      <c r="K148" s="7">
        <f>+VLOOKUP(A148,'[6]DISTRIBUCIÓN SEMANAL'!$A:$Y,7,0)</f>
        <v>9</v>
      </c>
      <c r="L148" s="7">
        <f>+VLOOKUP(A148,'[6]DISTRIBUCIÓN SEMANAL'!$A:$Y,8,0)</f>
        <v>2</v>
      </c>
      <c r="M148" s="7">
        <f>+VLOOKUP(A148,'[6]DISTRIBUCIÓN SEMANAL'!$A:$Y,9,0)</f>
        <v>21</v>
      </c>
      <c r="N148" s="7">
        <f>+VLOOKUP(A148,'[6]DISTRIBUCIÓN SEMANAL'!$A:$Y,10,0)</f>
        <v>25</v>
      </c>
      <c r="O148" s="7">
        <f>+VLOOKUP(A148,'[6]DISTRIBUCIÓN SEMANAL'!$A:$Y,11,0)</f>
        <v>3</v>
      </c>
      <c r="P148" s="7">
        <f>+VLOOKUP(A148,'[6]DISTRIBUCIÓN SEMANAL'!$A:$Y,12,0)</f>
        <v>8</v>
      </c>
      <c r="Q148" s="7">
        <f>+VLOOKUP(A148,'[6]DISTRIBUCIÓN SEMANAL'!$A:$Y,13,0)</f>
        <v>2</v>
      </c>
      <c r="R148" s="7">
        <f>+VLOOKUP(A148,'[6]DISTRIBUCIÓN SEMANAL'!$A:$Y,14,0)</f>
        <v>6</v>
      </c>
      <c r="S148" s="7">
        <f>+VLOOKUP(A148,'[6]DISTRIBUCIÓN SEMANAL'!$A:$Y,15,0)</f>
        <v>135</v>
      </c>
      <c r="T148" s="7">
        <f>+VLOOKUP(A148,'[6]DISTRIBUCIÓN SEMANAL'!$A:$Y,16,0)</f>
        <v>135</v>
      </c>
      <c r="U148" s="7">
        <f>+VLOOKUP(A148,'[6]DISTRIBUCIÓN SEMANAL'!$A:$Y,17,0)</f>
        <v>135</v>
      </c>
      <c r="V148" s="7">
        <f>+VLOOKUP(A148,'[6]DISTRIBUCIÓN SEMANAL'!$A:$Y,18,0)</f>
        <v>17</v>
      </c>
      <c r="W148" s="7">
        <f>+VLOOKUP(A148,'[6]DISTRIBUCIÓN SEMANAL'!$A:$Y,19,0)</f>
        <v>135</v>
      </c>
      <c r="X148" s="7">
        <f>+VLOOKUP(A148,'[6]DISTRIBUCIÓN SEMANAL'!$A:$Y,20,0)</f>
        <v>5</v>
      </c>
      <c r="Y148" s="7">
        <f>+VLOOKUP(A148,'[6]DISTRIBUCIÓN SEMANAL'!$A:$Y,21,0)</f>
        <v>135</v>
      </c>
      <c r="Z148" s="7">
        <f>+VLOOKUP(A148,'[6]DISTRIBUCIÓN SEMANAL'!$A:$Y,22,0)</f>
        <v>135</v>
      </c>
      <c r="AA148" s="7">
        <f>+VLOOKUP(A148,'[6]DISTRIBUCIÓN SEMANAL'!$A:$Y,23,0)</f>
        <v>8</v>
      </c>
      <c r="AB148" s="7">
        <f>+VLOOKUP(A148,'[6]DISTRIBUCIÓN SEMANAL'!$A:$Y,24,0)</f>
        <v>6</v>
      </c>
      <c r="AC148" s="7">
        <f>+VLOOKUP(A148,'[6]DISTRIBUCIÓN SEMANAL'!$A:$Y,25,0)</f>
        <v>20</v>
      </c>
    </row>
    <row r="149" spans="1:29" ht="15.75">
      <c r="A149" s="8" t="s">
        <v>5880</v>
      </c>
      <c r="B149" s="10" t="s">
        <v>5381</v>
      </c>
      <c r="C149" s="6" t="s">
        <v>5881</v>
      </c>
      <c r="D149" s="9">
        <v>189</v>
      </c>
      <c r="E149" s="9" t="s">
        <v>1348</v>
      </c>
      <c r="F149" s="9">
        <v>1000091940</v>
      </c>
      <c r="G149" s="7" t="s">
        <v>5194</v>
      </c>
      <c r="H149" s="7">
        <f>+VLOOKUP(A149,'[6]DISTRIBUCIÓN SEMANAL'!$A:$Y,4,0)</f>
        <v>189</v>
      </c>
      <c r="I149" s="7" t="str">
        <f>+VLOOKUP(A149,'[6]DISTRIBUCIÓN SEMANAL'!$A:$Y,5,0)</f>
        <v>REAL</v>
      </c>
      <c r="J149" s="7">
        <f>+VLOOKUP(A149,'[6]DISTRIBUCIÓN SEMANAL'!$A:$Y,6,0)</f>
        <v>1</v>
      </c>
      <c r="K149" s="7">
        <f>+VLOOKUP(A149,'[6]DISTRIBUCIÓN SEMANAL'!$A:$Y,7,0)</f>
        <v>13</v>
      </c>
      <c r="L149" s="7">
        <f>+VLOOKUP(A149,'[6]DISTRIBUCIÓN SEMANAL'!$A:$Y,8,0)</f>
        <v>3</v>
      </c>
      <c r="M149" s="7">
        <f>+VLOOKUP(A149,'[6]DISTRIBUCIÓN SEMANAL'!$A:$Y,9,0)</f>
        <v>29</v>
      </c>
      <c r="N149" s="7">
        <f>+VLOOKUP(A149,'[6]DISTRIBUCIÓN SEMANAL'!$A:$Y,10,0)</f>
        <v>35</v>
      </c>
      <c r="O149" s="7">
        <f>+VLOOKUP(A149,'[6]DISTRIBUCIÓN SEMANAL'!$A:$Y,11,0)</f>
        <v>5</v>
      </c>
      <c r="P149" s="7">
        <f>+VLOOKUP(A149,'[6]DISTRIBUCIÓN SEMANAL'!$A:$Y,12,0)</f>
        <v>11</v>
      </c>
      <c r="Q149" s="7">
        <f>+VLOOKUP(A149,'[6]DISTRIBUCIÓN SEMANAL'!$A:$Y,13,0)</f>
        <v>3</v>
      </c>
      <c r="R149" s="7">
        <f>+VLOOKUP(A149,'[6]DISTRIBUCIÓN SEMANAL'!$A:$Y,14,0)</f>
        <v>9</v>
      </c>
      <c r="S149" s="7">
        <f>+VLOOKUP(A149,'[6]DISTRIBUCIÓN SEMANAL'!$A:$Y,15,0)</f>
        <v>189</v>
      </c>
      <c r="T149" s="7">
        <f>+VLOOKUP(A149,'[6]DISTRIBUCIÓN SEMANAL'!$A:$Y,16,0)</f>
        <v>189</v>
      </c>
      <c r="U149" s="7">
        <f>+VLOOKUP(A149,'[6]DISTRIBUCIÓN SEMANAL'!$A:$Y,17,0)</f>
        <v>189</v>
      </c>
      <c r="V149" s="7">
        <f>+VLOOKUP(A149,'[6]DISTRIBUCIÓN SEMANAL'!$A:$Y,18,0)</f>
        <v>24</v>
      </c>
      <c r="W149" s="7">
        <f>+VLOOKUP(A149,'[6]DISTRIBUCIÓN SEMANAL'!$A:$Y,19,0)</f>
        <v>189</v>
      </c>
      <c r="X149" s="7">
        <f>+VLOOKUP(A149,'[6]DISTRIBUCIÓN SEMANAL'!$A:$Y,20,0)</f>
        <v>7</v>
      </c>
      <c r="Y149" s="7">
        <f>+VLOOKUP(A149,'[6]DISTRIBUCIÓN SEMANAL'!$A:$Y,21,0)</f>
        <v>189</v>
      </c>
      <c r="Z149" s="7">
        <f>+VLOOKUP(A149,'[6]DISTRIBUCIÓN SEMANAL'!$A:$Y,22,0)</f>
        <v>189</v>
      </c>
      <c r="AA149" s="7">
        <f>+VLOOKUP(A149,'[6]DISTRIBUCIÓN SEMANAL'!$A:$Y,23,0)</f>
        <v>11</v>
      </c>
      <c r="AB149" s="7">
        <f>+VLOOKUP(A149,'[6]DISTRIBUCIÓN SEMANAL'!$A:$Y,24,0)</f>
        <v>8</v>
      </c>
      <c r="AC149" s="7">
        <f>+VLOOKUP(A149,'[6]DISTRIBUCIÓN SEMANAL'!$A:$Y,25,0)</f>
        <v>28</v>
      </c>
    </row>
    <row r="150" spans="1:29" ht="15.75">
      <c r="A150" s="8" t="s">
        <v>5882</v>
      </c>
      <c r="B150" s="10" t="s">
        <v>5381</v>
      </c>
      <c r="C150" s="6" t="s">
        <v>5883</v>
      </c>
      <c r="D150" s="9">
        <v>63</v>
      </c>
      <c r="E150" s="9" t="s">
        <v>1348</v>
      </c>
      <c r="F150" s="9">
        <v>1000091940</v>
      </c>
      <c r="G150" s="7" t="s">
        <v>5194</v>
      </c>
      <c r="H150" s="7">
        <f>+VLOOKUP(A150,'[6]DISTRIBUCIÓN SEMANAL'!$A:$Y,4,0)</f>
        <v>63</v>
      </c>
      <c r="I150" s="7" t="str">
        <f>+VLOOKUP(A150,'[6]DISTRIBUCIÓN SEMANAL'!$A:$Y,5,0)</f>
        <v>REAL</v>
      </c>
      <c r="J150" s="7">
        <f>+VLOOKUP(A150,'[6]DISTRIBUCIÓN SEMANAL'!$A:$Y,6,0)</f>
        <v>1</v>
      </c>
      <c r="K150" s="7">
        <f>+VLOOKUP(A150,'[6]DISTRIBUCIÓN SEMANAL'!$A:$Y,7,0)</f>
        <v>5</v>
      </c>
      <c r="L150" s="7">
        <f>+VLOOKUP(A150,'[6]DISTRIBUCIÓN SEMANAL'!$A:$Y,8,0)</f>
        <v>1</v>
      </c>
      <c r="M150" s="7">
        <f>+VLOOKUP(A150,'[6]DISTRIBUCIÓN SEMANAL'!$A:$Y,9,0)</f>
        <v>10</v>
      </c>
      <c r="N150" s="7">
        <f>+VLOOKUP(A150,'[6]DISTRIBUCIÓN SEMANAL'!$A:$Y,10,0)</f>
        <v>12</v>
      </c>
      <c r="O150" s="7">
        <f>+VLOOKUP(A150,'[6]DISTRIBUCIÓN SEMANAL'!$A:$Y,11,0)</f>
        <v>2</v>
      </c>
      <c r="P150" s="7">
        <f>+VLOOKUP(A150,'[6]DISTRIBUCIÓN SEMANAL'!$A:$Y,12,0)</f>
        <v>4</v>
      </c>
      <c r="Q150" s="7">
        <f>+VLOOKUP(A150,'[6]DISTRIBUCIÓN SEMANAL'!$A:$Y,13,0)</f>
        <v>1</v>
      </c>
      <c r="R150" s="7">
        <f>+VLOOKUP(A150,'[6]DISTRIBUCIÓN SEMANAL'!$A:$Y,14,0)</f>
        <v>3</v>
      </c>
      <c r="S150" s="7">
        <f>+VLOOKUP(A150,'[6]DISTRIBUCIÓN SEMANAL'!$A:$Y,15,0)</f>
        <v>63</v>
      </c>
      <c r="T150" s="7">
        <f>+VLOOKUP(A150,'[6]DISTRIBUCIÓN SEMANAL'!$A:$Y,16,0)</f>
        <v>63</v>
      </c>
      <c r="U150" s="7">
        <f>+VLOOKUP(A150,'[6]DISTRIBUCIÓN SEMANAL'!$A:$Y,17,0)</f>
        <v>63</v>
      </c>
      <c r="V150" s="7">
        <f>+VLOOKUP(A150,'[6]DISTRIBUCIÓN SEMANAL'!$A:$Y,18,0)</f>
        <v>8</v>
      </c>
      <c r="W150" s="7">
        <f>+VLOOKUP(A150,'[6]DISTRIBUCIÓN SEMANAL'!$A:$Y,19,0)</f>
        <v>63</v>
      </c>
      <c r="X150" s="7">
        <f>+VLOOKUP(A150,'[6]DISTRIBUCIÓN SEMANAL'!$A:$Y,20,0)</f>
        <v>3</v>
      </c>
      <c r="Y150" s="7">
        <f>+VLOOKUP(A150,'[6]DISTRIBUCIÓN SEMANAL'!$A:$Y,21,0)</f>
        <v>63</v>
      </c>
      <c r="Z150" s="7">
        <f>+VLOOKUP(A150,'[6]DISTRIBUCIÓN SEMANAL'!$A:$Y,22,0)</f>
        <v>63</v>
      </c>
      <c r="AA150" s="7">
        <f>+VLOOKUP(A150,'[6]DISTRIBUCIÓN SEMANAL'!$A:$Y,23,0)</f>
        <v>4</v>
      </c>
      <c r="AB150" s="7">
        <f>+VLOOKUP(A150,'[6]DISTRIBUCIÓN SEMANAL'!$A:$Y,24,0)</f>
        <v>3</v>
      </c>
      <c r="AC150" s="7">
        <f>+VLOOKUP(A150,'[6]DISTRIBUCIÓN SEMANAL'!$A:$Y,25,0)</f>
        <v>10</v>
      </c>
    </row>
    <row r="151" spans="1:29" ht="15.75">
      <c r="A151" s="8" t="s">
        <v>5884</v>
      </c>
      <c r="B151" s="10" t="s">
        <v>5381</v>
      </c>
      <c r="C151" s="6" t="s">
        <v>5885</v>
      </c>
      <c r="D151" s="9">
        <v>16</v>
      </c>
      <c r="E151" s="9" t="s">
        <v>1348</v>
      </c>
      <c r="F151" s="9">
        <v>1000091940</v>
      </c>
      <c r="G151" s="7" t="s">
        <v>5194</v>
      </c>
      <c r="H151" s="7">
        <f>+VLOOKUP(A151,'[6]DISTRIBUCIÓN SEMANAL'!$A:$Y,4,0)</f>
        <v>16</v>
      </c>
      <c r="I151" s="7" t="str">
        <f>+VLOOKUP(A151,'[6]DISTRIBUCIÓN SEMANAL'!$A:$Y,5,0)</f>
        <v>REAL</v>
      </c>
      <c r="J151" s="7">
        <f>+VLOOKUP(A151,'[6]DISTRIBUCIÓN SEMANAL'!$A:$Y,6,0)</f>
        <v>1</v>
      </c>
      <c r="K151" s="7">
        <f>+VLOOKUP(A151,'[6]DISTRIBUCIÓN SEMANAL'!$A:$Y,7,0)</f>
        <v>2</v>
      </c>
      <c r="L151" s="7">
        <f>+VLOOKUP(A151,'[6]DISTRIBUCIÓN SEMANAL'!$A:$Y,8,0)</f>
        <v>1</v>
      </c>
      <c r="M151" s="7">
        <f>+VLOOKUP(A151,'[6]DISTRIBUCIÓN SEMANAL'!$A:$Y,9,0)</f>
        <v>3</v>
      </c>
      <c r="N151" s="7">
        <f>+VLOOKUP(A151,'[6]DISTRIBUCIÓN SEMANAL'!$A:$Y,10,0)</f>
        <v>3</v>
      </c>
      <c r="O151" s="7">
        <f>+VLOOKUP(A151,'[6]DISTRIBUCIÓN SEMANAL'!$A:$Y,11,0)</f>
        <v>1</v>
      </c>
      <c r="P151" s="7">
        <f>+VLOOKUP(A151,'[6]DISTRIBUCIÓN SEMANAL'!$A:$Y,12,0)</f>
        <v>1</v>
      </c>
      <c r="Q151" s="7">
        <f>+VLOOKUP(A151,'[6]DISTRIBUCIÓN SEMANAL'!$A:$Y,13,0)</f>
        <v>1</v>
      </c>
      <c r="R151" s="7">
        <f>+VLOOKUP(A151,'[6]DISTRIBUCIÓN SEMANAL'!$A:$Y,14,0)</f>
        <v>1</v>
      </c>
      <c r="S151" s="7">
        <f>+VLOOKUP(A151,'[6]DISTRIBUCIÓN SEMANAL'!$A:$Y,15,0)</f>
        <v>16</v>
      </c>
      <c r="T151" s="7">
        <f>+VLOOKUP(A151,'[6]DISTRIBUCIÓN SEMANAL'!$A:$Y,16,0)</f>
        <v>16</v>
      </c>
      <c r="U151" s="7">
        <f>+VLOOKUP(A151,'[6]DISTRIBUCIÓN SEMANAL'!$A:$Y,17,0)</f>
        <v>16</v>
      </c>
      <c r="V151" s="7">
        <f>+VLOOKUP(A151,'[6]DISTRIBUCIÓN SEMANAL'!$A:$Y,18,0)</f>
        <v>3</v>
      </c>
      <c r="W151" s="7">
        <f>+VLOOKUP(A151,'[6]DISTRIBUCIÓN SEMANAL'!$A:$Y,19,0)</f>
        <v>16</v>
      </c>
      <c r="X151" s="7">
        <f>+VLOOKUP(A151,'[6]DISTRIBUCIÓN SEMANAL'!$A:$Y,20,0)</f>
        <v>1</v>
      </c>
      <c r="Y151" s="7">
        <f>+VLOOKUP(A151,'[6]DISTRIBUCIÓN SEMANAL'!$A:$Y,21,0)</f>
        <v>16</v>
      </c>
      <c r="Z151" s="7">
        <f>+VLOOKUP(A151,'[6]DISTRIBUCIÓN SEMANAL'!$A:$Y,22,0)</f>
        <v>16</v>
      </c>
      <c r="AA151" s="7">
        <f>+VLOOKUP(A151,'[6]DISTRIBUCIÓN SEMANAL'!$A:$Y,23,0)</f>
        <v>1</v>
      </c>
      <c r="AB151" s="7">
        <f>+VLOOKUP(A151,'[6]DISTRIBUCIÓN SEMANAL'!$A:$Y,24,0)</f>
        <v>1</v>
      </c>
      <c r="AC151" s="7">
        <f>+VLOOKUP(A151,'[6]DISTRIBUCIÓN SEMANAL'!$A:$Y,25,0)</f>
        <v>3</v>
      </c>
    </row>
    <row r="152" spans="1:29" ht="15.75">
      <c r="A152" s="8" t="s">
        <v>5886</v>
      </c>
      <c r="B152" s="10" t="s">
        <v>5802</v>
      </c>
      <c r="C152" s="6" t="s">
        <v>5887</v>
      </c>
      <c r="D152" s="11">
        <v>17</v>
      </c>
      <c r="E152" s="9" t="s">
        <v>3188</v>
      </c>
      <c r="F152" s="9">
        <v>130793859</v>
      </c>
      <c r="G152" s="7" t="s">
        <v>5194</v>
      </c>
      <c r="H152" s="7">
        <f>+VLOOKUP(A152,'[6]DISTRIBUCIÓN SEMANAL'!$A:$Y,4,0)</f>
        <v>17</v>
      </c>
      <c r="I152" s="7" t="str">
        <f>+VLOOKUP(A152,'[6]DISTRIBUCIÓN SEMANAL'!$A:$Y,5,0)</f>
        <v>REAL</v>
      </c>
      <c r="J152" s="7">
        <f>+VLOOKUP(A152,'[6]DISTRIBUCIÓN SEMANAL'!$A:$Y,6,0)</f>
        <v>1</v>
      </c>
      <c r="K152" s="7">
        <f>+VLOOKUP(A152,'[6]DISTRIBUCIÓN SEMANAL'!$A:$Y,7,0)</f>
        <v>2</v>
      </c>
      <c r="L152" s="7">
        <f>+VLOOKUP(A152,'[6]DISTRIBUCIÓN SEMANAL'!$A:$Y,8,0)</f>
        <v>1</v>
      </c>
      <c r="M152" s="7">
        <f>+VLOOKUP(A152,'[6]DISTRIBUCIÓN SEMANAL'!$A:$Y,9,0)</f>
        <v>3</v>
      </c>
      <c r="N152" s="7">
        <f>+VLOOKUP(A152,'[6]DISTRIBUCIÓN SEMANAL'!$A:$Y,10,0)</f>
        <v>4</v>
      </c>
      <c r="O152" s="7">
        <f>+VLOOKUP(A152,'[6]DISTRIBUCIÓN SEMANAL'!$A:$Y,11,0)</f>
        <v>1</v>
      </c>
      <c r="P152" s="7">
        <f>+VLOOKUP(A152,'[6]DISTRIBUCIÓN SEMANAL'!$A:$Y,12,0)</f>
        <v>1</v>
      </c>
      <c r="Q152" s="7">
        <f>+VLOOKUP(A152,'[6]DISTRIBUCIÓN SEMANAL'!$A:$Y,13,0)</f>
        <v>1</v>
      </c>
      <c r="R152" s="7">
        <f>+VLOOKUP(A152,'[6]DISTRIBUCIÓN SEMANAL'!$A:$Y,14,0)</f>
        <v>1</v>
      </c>
      <c r="S152" s="7">
        <f>+VLOOKUP(A152,'[6]DISTRIBUCIÓN SEMANAL'!$A:$Y,15,0)</f>
        <v>17</v>
      </c>
      <c r="T152" s="7">
        <f>+VLOOKUP(A152,'[6]DISTRIBUCIÓN SEMANAL'!$A:$Y,16,0)</f>
        <v>17</v>
      </c>
      <c r="U152" s="7">
        <f>+VLOOKUP(A152,'[6]DISTRIBUCIÓN SEMANAL'!$A:$Y,17,0)</f>
        <v>17</v>
      </c>
      <c r="V152" s="7">
        <f>+VLOOKUP(A152,'[6]DISTRIBUCIÓN SEMANAL'!$A:$Y,18,0)</f>
        <v>3</v>
      </c>
      <c r="W152" s="7">
        <f>+VLOOKUP(A152,'[6]DISTRIBUCIÓN SEMANAL'!$A:$Y,19,0)</f>
        <v>17</v>
      </c>
      <c r="X152" s="7">
        <f>+VLOOKUP(A152,'[6]DISTRIBUCIÓN SEMANAL'!$A:$Y,20,0)</f>
        <v>1</v>
      </c>
      <c r="Y152" s="7">
        <f>+VLOOKUP(A152,'[6]DISTRIBUCIÓN SEMANAL'!$A:$Y,21,0)</f>
        <v>17</v>
      </c>
      <c r="Z152" s="7">
        <f>+VLOOKUP(A152,'[6]DISTRIBUCIÓN SEMANAL'!$A:$Y,22,0)</f>
        <v>17</v>
      </c>
      <c r="AA152" s="7">
        <f>+VLOOKUP(A152,'[6]DISTRIBUCIÓN SEMANAL'!$A:$Y,23,0)</f>
        <v>1</v>
      </c>
      <c r="AB152" s="7">
        <f>+VLOOKUP(A152,'[6]DISTRIBUCIÓN SEMANAL'!$A:$Y,24,0)</f>
        <v>1</v>
      </c>
      <c r="AC152" s="7">
        <f>+VLOOKUP(A152,'[6]DISTRIBUCIÓN SEMANAL'!$A:$Y,25,0)</f>
        <v>3</v>
      </c>
    </row>
    <row r="153" spans="1:29" ht="15.75">
      <c r="A153" s="8" t="s">
        <v>5888</v>
      </c>
      <c r="B153" s="10" t="s">
        <v>5802</v>
      </c>
      <c r="C153" s="6" t="s">
        <v>5889</v>
      </c>
      <c r="D153" s="11">
        <v>12</v>
      </c>
      <c r="E153" s="9" t="s">
        <v>3188</v>
      </c>
      <c r="F153" s="9">
        <v>130793859</v>
      </c>
      <c r="G153" s="7" t="s">
        <v>5194</v>
      </c>
      <c r="H153" s="7">
        <f>+VLOOKUP(A153,'[6]DISTRIBUCIÓN SEMANAL'!$A:$Y,4,0)</f>
        <v>12</v>
      </c>
      <c r="I153" s="7" t="str">
        <f>+VLOOKUP(A153,'[6]DISTRIBUCIÓN SEMANAL'!$A:$Y,5,0)</f>
        <v>REAL</v>
      </c>
      <c r="J153" s="7">
        <f>+VLOOKUP(A153,'[6]DISTRIBUCIÓN SEMANAL'!$A:$Y,6,0)</f>
        <v>1</v>
      </c>
      <c r="K153" s="7">
        <f>+VLOOKUP(A153,'[6]DISTRIBUCIÓN SEMANAL'!$A:$Y,7,0)</f>
        <v>1</v>
      </c>
      <c r="L153" s="7">
        <f>+VLOOKUP(A153,'[6]DISTRIBUCIÓN SEMANAL'!$A:$Y,8,0)</f>
        <v>1</v>
      </c>
      <c r="M153" s="7">
        <f>+VLOOKUP(A153,'[6]DISTRIBUCIÓN SEMANAL'!$A:$Y,9,0)</f>
        <v>2</v>
      </c>
      <c r="N153" s="7">
        <f>+VLOOKUP(A153,'[6]DISTRIBUCIÓN SEMANAL'!$A:$Y,10,0)</f>
        <v>3</v>
      </c>
      <c r="O153" s="7">
        <f>+VLOOKUP(A153,'[6]DISTRIBUCIÓN SEMANAL'!$A:$Y,11,0)</f>
        <v>1</v>
      </c>
      <c r="P153" s="7">
        <f>+VLOOKUP(A153,'[6]DISTRIBUCIÓN SEMANAL'!$A:$Y,12,0)</f>
        <v>1</v>
      </c>
      <c r="Q153" s="7">
        <f>+VLOOKUP(A153,'[6]DISTRIBUCIÓN SEMANAL'!$A:$Y,13,0)</f>
        <v>1</v>
      </c>
      <c r="R153" s="7">
        <f>+VLOOKUP(A153,'[6]DISTRIBUCIÓN SEMANAL'!$A:$Y,14,0)</f>
        <v>1</v>
      </c>
      <c r="S153" s="7">
        <f>+VLOOKUP(A153,'[6]DISTRIBUCIÓN SEMANAL'!$A:$Y,15,0)</f>
        <v>12</v>
      </c>
      <c r="T153" s="7">
        <f>+VLOOKUP(A153,'[6]DISTRIBUCIÓN SEMANAL'!$A:$Y,16,0)</f>
        <v>12</v>
      </c>
      <c r="U153" s="7">
        <f>+VLOOKUP(A153,'[6]DISTRIBUCIÓN SEMANAL'!$A:$Y,17,0)</f>
        <v>12</v>
      </c>
      <c r="V153" s="7">
        <f>+VLOOKUP(A153,'[6]DISTRIBUCIÓN SEMANAL'!$A:$Y,18,0)</f>
        <v>2</v>
      </c>
      <c r="W153" s="7">
        <f>+VLOOKUP(A153,'[6]DISTRIBUCIÓN SEMANAL'!$A:$Y,19,0)</f>
        <v>12</v>
      </c>
      <c r="X153" s="7">
        <f>+VLOOKUP(A153,'[6]DISTRIBUCIÓN SEMANAL'!$A:$Y,20,0)</f>
        <v>1</v>
      </c>
      <c r="Y153" s="7">
        <f>+VLOOKUP(A153,'[6]DISTRIBUCIÓN SEMANAL'!$A:$Y,21,0)</f>
        <v>12</v>
      </c>
      <c r="Z153" s="7">
        <f>+VLOOKUP(A153,'[6]DISTRIBUCIÓN SEMANAL'!$A:$Y,22,0)</f>
        <v>12</v>
      </c>
      <c r="AA153" s="7">
        <f>+VLOOKUP(A153,'[6]DISTRIBUCIÓN SEMANAL'!$A:$Y,23,0)</f>
        <v>1</v>
      </c>
      <c r="AB153" s="7">
        <f>+VLOOKUP(A153,'[6]DISTRIBUCIÓN SEMANAL'!$A:$Y,24,0)</f>
        <v>1</v>
      </c>
      <c r="AC153" s="7">
        <f>+VLOOKUP(A153,'[6]DISTRIBUCIÓN SEMANAL'!$A:$Y,25,0)</f>
        <v>2</v>
      </c>
    </row>
    <row r="154" spans="1:29" ht="15.75">
      <c r="A154" s="8" t="s">
        <v>5890</v>
      </c>
      <c r="B154" s="10" t="s">
        <v>5802</v>
      </c>
      <c r="C154" s="6" t="s">
        <v>5891</v>
      </c>
      <c r="D154" s="11">
        <v>19</v>
      </c>
      <c r="E154" s="9" t="s">
        <v>3188</v>
      </c>
      <c r="F154" s="9">
        <v>130793859</v>
      </c>
      <c r="G154" s="7" t="s">
        <v>5194</v>
      </c>
      <c r="H154" s="7">
        <f>+VLOOKUP(A154,'[6]DISTRIBUCIÓN SEMANAL'!$A:$Y,4,0)</f>
        <v>19</v>
      </c>
      <c r="I154" s="7" t="str">
        <f>+VLOOKUP(A154,'[6]DISTRIBUCIÓN SEMANAL'!$A:$Y,5,0)</f>
        <v>REAL</v>
      </c>
      <c r="J154" s="7">
        <f>+VLOOKUP(A154,'[6]DISTRIBUCIÓN SEMANAL'!$A:$Y,6,0)</f>
        <v>1</v>
      </c>
      <c r="K154" s="7">
        <f>+VLOOKUP(A154,'[6]DISTRIBUCIÓN SEMANAL'!$A:$Y,7,0)</f>
        <v>2</v>
      </c>
      <c r="L154" s="7">
        <f>+VLOOKUP(A154,'[6]DISTRIBUCIÓN SEMANAL'!$A:$Y,8,0)</f>
        <v>1</v>
      </c>
      <c r="M154" s="7">
        <f>+VLOOKUP(A154,'[6]DISTRIBUCIÓN SEMANAL'!$A:$Y,9,0)</f>
        <v>3</v>
      </c>
      <c r="N154" s="7">
        <f>+VLOOKUP(A154,'[6]DISTRIBUCIÓN SEMANAL'!$A:$Y,10,0)</f>
        <v>4</v>
      </c>
      <c r="O154" s="7">
        <f>+VLOOKUP(A154,'[6]DISTRIBUCIÓN SEMANAL'!$A:$Y,11,0)</f>
        <v>1</v>
      </c>
      <c r="P154" s="7">
        <f>+VLOOKUP(A154,'[6]DISTRIBUCIÓN SEMANAL'!$A:$Y,12,0)</f>
        <v>2</v>
      </c>
      <c r="Q154" s="7">
        <f>+VLOOKUP(A154,'[6]DISTRIBUCIÓN SEMANAL'!$A:$Y,13,0)</f>
        <v>1</v>
      </c>
      <c r="R154" s="7">
        <f>+VLOOKUP(A154,'[6]DISTRIBUCIÓN SEMANAL'!$A:$Y,14,0)</f>
        <v>1</v>
      </c>
      <c r="S154" s="7">
        <f>+VLOOKUP(A154,'[6]DISTRIBUCIÓN SEMANAL'!$A:$Y,15,0)</f>
        <v>19</v>
      </c>
      <c r="T154" s="7">
        <f>+VLOOKUP(A154,'[6]DISTRIBUCIÓN SEMANAL'!$A:$Y,16,0)</f>
        <v>19</v>
      </c>
      <c r="U154" s="7">
        <f>+VLOOKUP(A154,'[6]DISTRIBUCIÓN SEMANAL'!$A:$Y,17,0)</f>
        <v>19</v>
      </c>
      <c r="V154" s="7">
        <f>+VLOOKUP(A154,'[6]DISTRIBUCIÓN SEMANAL'!$A:$Y,18,0)</f>
        <v>3</v>
      </c>
      <c r="W154" s="7">
        <f>+VLOOKUP(A154,'[6]DISTRIBUCIÓN SEMANAL'!$A:$Y,19,0)</f>
        <v>19</v>
      </c>
      <c r="X154" s="7">
        <f>+VLOOKUP(A154,'[6]DISTRIBUCIÓN SEMANAL'!$A:$Y,20,0)</f>
        <v>1</v>
      </c>
      <c r="Y154" s="7">
        <f>+VLOOKUP(A154,'[6]DISTRIBUCIÓN SEMANAL'!$A:$Y,21,0)</f>
        <v>19</v>
      </c>
      <c r="Z154" s="7">
        <f>+VLOOKUP(A154,'[6]DISTRIBUCIÓN SEMANAL'!$A:$Y,22,0)</f>
        <v>19</v>
      </c>
      <c r="AA154" s="7">
        <f>+VLOOKUP(A154,'[6]DISTRIBUCIÓN SEMANAL'!$A:$Y,23,0)</f>
        <v>2</v>
      </c>
      <c r="AB154" s="7">
        <f>+VLOOKUP(A154,'[6]DISTRIBUCIÓN SEMANAL'!$A:$Y,24,0)</f>
        <v>1</v>
      </c>
      <c r="AC154" s="7">
        <f>+VLOOKUP(A154,'[6]DISTRIBUCIÓN SEMANAL'!$A:$Y,25,0)</f>
        <v>3</v>
      </c>
    </row>
    <row r="155" spans="1:29" ht="15.75">
      <c r="A155" s="8" t="s">
        <v>5892</v>
      </c>
      <c r="B155" s="10" t="s">
        <v>5802</v>
      </c>
      <c r="C155" s="6" t="s">
        <v>5893</v>
      </c>
      <c r="D155" s="11">
        <v>234</v>
      </c>
      <c r="E155" s="9" t="s">
        <v>3188</v>
      </c>
      <c r="F155" s="9">
        <v>130793859</v>
      </c>
      <c r="G155" s="7" t="s">
        <v>5194</v>
      </c>
      <c r="H155" s="7">
        <f>+VLOOKUP(A155,'[6]DISTRIBUCIÓN SEMANAL'!$A:$Y,4,0)</f>
        <v>234</v>
      </c>
      <c r="I155" s="7" t="str">
        <f>+VLOOKUP(A155,'[6]DISTRIBUCIÓN SEMANAL'!$A:$Y,5,0)</f>
        <v>REAL</v>
      </c>
      <c r="J155" s="7">
        <f>+VLOOKUP(A155,'[6]DISTRIBUCIÓN SEMANAL'!$A:$Y,6,0)</f>
        <v>1</v>
      </c>
      <c r="K155" s="7">
        <f>+VLOOKUP(A155,'[6]DISTRIBUCIÓN SEMANAL'!$A:$Y,7,0)</f>
        <v>16</v>
      </c>
      <c r="L155" s="7">
        <f>+VLOOKUP(A155,'[6]DISTRIBUCIÓN SEMANAL'!$A:$Y,8,0)</f>
        <v>3</v>
      </c>
      <c r="M155" s="7">
        <f>+VLOOKUP(A155,'[6]DISTRIBUCIÓN SEMANAL'!$A:$Y,9,0)</f>
        <v>36</v>
      </c>
      <c r="N155" s="7">
        <f>+VLOOKUP(A155,'[6]DISTRIBUCIÓN SEMANAL'!$A:$Y,10,0)</f>
        <v>43</v>
      </c>
      <c r="O155" s="7">
        <f>+VLOOKUP(A155,'[6]DISTRIBUCIÓN SEMANAL'!$A:$Y,11,0)</f>
        <v>6</v>
      </c>
      <c r="P155" s="7">
        <f>+VLOOKUP(A155,'[6]DISTRIBUCIÓN SEMANAL'!$A:$Y,12,0)</f>
        <v>13</v>
      </c>
      <c r="Q155" s="7">
        <f>+VLOOKUP(A155,'[6]DISTRIBUCIÓN SEMANAL'!$A:$Y,13,0)</f>
        <v>3</v>
      </c>
      <c r="R155" s="7">
        <f>+VLOOKUP(A155,'[6]DISTRIBUCIÓN SEMANAL'!$A:$Y,14,0)</f>
        <v>11</v>
      </c>
      <c r="S155" s="7">
        <f>+VLOOKUP(A155,'[6]DISTRIBUCIÓN SEMANAL'!$A:$Y,15,0)</f>
        <v>234</v>
      </c>
      <c r="T155" s="7">
        <f>+VLOOKUP(A155,'[6]DISTRIBUCIÓN SEMANAL'!$A:$Y,16,0)</f>
        <v>234</v>
      </c>
      <c r="U155" s="7">
        <f>+VLOOKUP(A155,'[6]DISTRIBUCIÓN SEMANAL'!$A:$Y,17,0)</f>
        <v>234</v>
      </c>
      <c r="V155" s="7">
        <f>+VLOOKUP(A155,'[6]DISTRIBUCIÓN SEMANAL'!$A:$Y,18,0)</f>
        <v>30</v>
      </c>
      <c r="W155" s="7">
        <f>+VLOOKUP(A155,'[6]DISTRIBUCIÓN SEMANAL'!$A:$Y,19,0)</f>
        <v>234</v>
      </c>
      <c r="X155" s="7">
        <f>+VLOOKUP(A155,'[6]DISTRIBUCIÓN SEMANAL'!$A:$Y,20,0)</f>
        <v>8</v>
      </c>
      <c r="Y155" s="7">
        <f>+VLOOKUP(A155,'[6]DISTRIBUCIÓN SEMANAL'!$A:$Y,21,0)</f>
        <v>234</v>
      </c>
      <c r="Z155" s="7">
        <f>+VLOOKUP(A155,'[6]DISTRIBUCIÓN SEMANAL'!$A:$Y,22,0)</f>
        <v>234</v>
      </c>
      <c r="AA155" s="7">
        <f>+VLOOKUP(A155,'[6]DISTRIBUCIÓN SEMANAL'!$A:$Y,23,0)</f>
        <v>13</v>
      </c>
      <c r="AB155" s="7">
        <f>+VLOOKUP(A155,'[6]DISTRIBUCIÓN SEMANAL'!$A:$Y,24,0)</f>
        <v>10</v>
      </c>
      <c r="AC155" s="7">
        <f>+VLOOKUP(A155,'[6]DISTRIBUCIÓN SEMANAL'!$A:$Y,25,0)</f>
        <v>34</v>
      </c>
    </row>
    <row r="156" spans="1:29" ht="15.75">
      <c r="A156" s="8" t="s">
        <v>5894</v>
      </c>
      <c r="B156" s="10" t="s">
        <v>5871</v>
      </c>
      <c r="C156" s="6" t="s">
        <v>5895</v>
      </c>
      <c r="D156" s="11">
        <v>124</v>
      </c>
      <c r="E156" s="9" t="s">
        <v>3199</v>
      </c>
      <c r="F156" s="9">
        <v>132266102</v>
      </c>
      <c r="G156" s="7" t="s">
        <v>5194</v>
      </c>
      <c r="H156" s="7">
        <f>+VLOOKUP(A156,'[6]DISTRIBUCIÓN SEMANAL'!$A:$Y,4,0)</f>
        <v>124</v>
      </c>
      <c r="I156" s="7" t="str">
        <f>+VLOOKUP(A156,'[6]DISTRIBUCIÓN SEMANAL'!$A:$Y,5,0)</f>
        <v>REAL</v>
      </c>
      <c r="J156" s="7">
        <f>+VLOOKUP(A156,'[6]DISTRIBUCIÓN SEMANAL'!$A:$Y,6,0)</f>
        <v>1</v>
      </c>
      <c r="K156" s="7">
        <f>+VLOOKUP(A156,'[6]DISTRIBUCIÓN SEMANAL'!$A:$Y,7,0)</f>
        <v>9</v>
      </c>
      <c r="L156" s="7">
        <f>+VLOOKUP(A156,'[6]DISTRIBUCIÓN SEMANAL'!$A:$Y,8,0)</f>
        <v>2</v>
      </c>
      <c r="M156" s="7">
        <f>+VLOOKUP(A156,'[6]DISTRIBUCIÓN SEMANAL'!$A:$Y,9,0)</f>
        <v>19</v>
      </c>
      <c r="N156" s="7">
        <f>+VLOOKUP(A156,'[6]DISTRIBUCIÓN SEMANAL'!$A:$Y,10,0)</f>
        <v>23</v>
      </c>
      <c r="O156" s="7">
        <f>+VLOOKUP(A156,'[6]DISTRIBUCIÓN SEMANAL'!$A:$Y,11,0)</f>
        <v>3</v>
      </c>
      <c r="P156" s="7">
        <f>+VLOOKUP(A156,'[6]DISTRIBUCIÓN SEMANAL'!$A:$Y,12,0)</f>
        <v>7</v>
      </c>
      <c r="Q156" s="7">
        <f>+VLOOKUP(A156,'[6]DISTRIBUCIÓN SEMANAL'!$A:$Y,13,0)</f>
        <v>2</v>
      </c>
      <c r="R156" s="7">
        <f>+VLOOKUP(A156,'[6]DISTRIBUCIÓN SEMANAL'!$A:$Y,14,0)</f>
        <v>6</v>
      </c>
      <c r="S156" s="7">
        <f>+VLOOKUP(A156,'[6]DISTRIBUCIÓN SEMANAL'!$A:$Y,15,0)</f>
        <v>124</v>
      </c>
      <c r="T156" s="7">
        <f>+VLOOKUP(A156,'[6]DISTRIBUCIÓN SEMANAL'!$A:$Y,16,0)</f>
        <v>124</v>
      </c>
      <c r="U156" s="7">
        <f>+VLOOKUP(A156,'[6]DISTRIBUCIÓN SEMANAL'!$A:$Y,17,0)</f>
        <v>124</v>
      </c>
      <c r="V156" s="7">
        <f>+VLOOKUP(A156,'[6]DISTRIBUCIÓN SEMANAL'!$A:$Y,18,0)</f>
        <v>16</v>
      </c>
      <c r="W156" s="7">
        <f>+VLOOKUP(A156,'[6]DISTRIBUCIÓN SEMANAL'!$A:$Y,19,0)</f>
        <v>124</v>
      </c>
      <c r="X156" s="7">
        <f>+VLOOKUP(A156,'[6]DISTRIBUCIÓN SEMANAL'!$A:$Y,20,0)</f>
        <v>5</v>
      </c>
      <c r="Y156" s="7">
        <f>+VLOOKUP(A156,'[6]DISTRIBUCIÓN SEMANAL'!$A:$Y,21,0)</f>
        <v>124</v>
      </c>
      <c r="Z156" s="7">
        <f>+VLOOKUP(A156,'[6]DISTRIBUCIÓN SEMANAL'!$A:$Y,22,0)</f>
        <v>124</v>
      </c>
      <c r="AA156" s="7">
        <f>+VLOOKUP(A156,'[6]DISTRIBUCIÓN SEMANAL'!$A:$Y,23,0)</f>
        <v>7</v>
      </c>
      <c r="AB156" s="7">
        <f>+VLOOKUP(A156,'[6]DISTRIBUCIÓN SEMANAL'!$A:$Y,24,0)</f>
        <v>5</v>
      </c>
      <c r="AC156" s="7">
        <f>+VLOOKUP(A156,'[6]DISTRIBUCIÓN SEMANAL'!$A:$Y,25,0)</f>
        <v>18</v>
      </c>
    </row>
    <row r="157" spans="1:29" ht="15.75">
      <c r="A157" s="8" t="s">
        <v>5896</v>
      </c>
      <c r="B157" s="10" t="s">
        <v>5871</v>
      </c>
      <c r="C157" s="6" t="s">
        <v>5897</v>
      </c>
      <c r="D157" s="11">
        <v>74</v>
      </c>
      <c r="E157" s="9" t="s">
        <v>3199</v>
      </c>
      <c r="F157" s="9">
        <v>132266102</v>
      </c>
      <c r="G157" s="7" t="s">
        <v>5194</v>
      </c>
      <c r="H157" s="7">
        <f>+VLOOKUP(A157,'[6]DISTRIBUCIÓN SEMANAL'!$A:$Y,4,0)</f>
        <v>74</v>
      </c>
      <c r="I157" s="7" t="str">
        <f>+VLOOKUP(A157,'[6]DISTRIBUCIÓN SEMANAL'!$A:$Y,5,0)</f>
        <v>REAL</v>
      </c>
      <c r="J157" s="7">
        <f>+VLOOKUP(A157,'[6]DISTRIBUCIÓN SEMANAL'!$A:$Y,6,0)</f>
        <v>1</v>
      </c>
      <c r="K157" s="7">
        <f>+VLOOKUP(A157,'[6]DISTRIBUCIÓN SEMANAL'!$A:$Y,7,0)</f>
        <v>5</v>
      </c>
      <c r="L157" s="7">
        <f>+VLOOKUP(A157,'[6]DISTRIBUCIÓN SEMANAL'!$A:$Y,8,0)</f>
        <v>1</v>
      </c>
      <c r="M157" s="7">
        <f>+VLOOKUP(A157,'[6]DISTRIBUCIÓN SEMANAL'!$A:$Y,9,0)</f>
        <v>12</v>
      </c>
      <c r="N157" s="7">
        <f>+VLOOKUP(A157,'[6]DISTRIBUCIÓN SEMANAL'!$A:$Y,10,0)</f>
        <v>14</v>
      </c>
      <c r="O157" s="7">
        <f>+VLOOKUP(A157,'[6]DISTRIBUCIÓN SEMANAL'!$A:$Y,11,0)</f>
        <v>2</v>
      </c>
      <c r="P157" s="7">
        <f>+VLOOKUP(A157,'[6]DISTRIBUCIÓN SEMANAL'!$A:$Y,12,0)</f>
        <v>5</v>
      </c>
      <c r="Q157" s="7">
        <f>+VLOOKUP(A157,'[6]DISTRIBUCIÓN SEMANAL'!$A:$Y,13,0)</f>
        <v>1</v>
      </c>
      <c r="R157" s="7">
        <f>+VLOOKUP(A157,'[6]DISTRIBUCIÓN SEMANAL'!$A:$Y,14,0)</f>
        <v>4</v>
      </c>
      <c r="S157" s="7">
        <f>+VLOOKUP(A157,'[6]DISTRIBUCIÓN SEMANAL'!$A:$Y,15,0)</f>
        <v>74</v>
      </c>
      <c r="T157" s="7">
        <f>+VLOOKUP(A157,'[6]DISTRIBUCIÓN SEMANAL'!$A:$Y,16,0)</f>
        <v>74</v>
      </c>
      <c r="U157" s="7">
        <f>+VLOOKUP(A157,'[6]DISTRIBUCIÓN SEMANAL'!$A:$Y,17,0)</f>
        <v>74</v>
      </c>
      <c r="V157" s="7">
        <f>+VLOOKUP(A157,'[6]DISTRIBUCIÓN SEMANAL'!$A:$Y,18,0)</f>
        <v>10</v>
      </c>
      <c r="W157" s="7">
        <f>+VLOOKUP(A157,'[6]DISTRIBUCIÓN SEMANAL'!$A:$Y,19,0)</f>
        <v>74</v>
      </c>
      <c r="X157" s="7">
        <f>+VLOOKUP(A157,'[6]DISTRIBUCIÓN SEMANAL'!$A:$Y,20,0)</f>
        <v>3</v>
      </c>
      <c r="Y157" s="7">
        <f>+VLOOKUP(A157,'[6]DISTRIBUCIÓN SEMANAL'!$A:$Y,21,0)</f>
        <v>74</v>
      </c>
      <c r="Z157" s="7">
        <f>+VLOOKUP(A157,'[6]DISTRIBUCIÓN SEMANAL'!$A:$Y,22,0)</f>
        <v>74</v>
      </c>
      <c r="AA157" s="7">
        <f>+VLOOKUP(A157,'[6]DISTRIBUCIÓN SEMANAL'!$A:$Y,23,0)</f>
        <v>5</v>
      </c>
      <c r="AB157" s="7">
        <f>+VLOOKUP(A157,'[6]DISTRIBUCIÓN SEMANAL'!$A:$Y,24,0)</f>
        <v>3</v>
      </c>
      <c r="AC157" s="7">
        <f>+VLOOKUP(A157,'[6]DISTRIBUCIÓN SEMANAL'!$A:$Y,25,0)</f>
        <v>11</v>
      </c>
    </row>
    <row r="158" spans="1:29" ht="15.75">
      <c r="A158" s="8" t="s">
        <v>5898</v>
      </c>
      <c r="B158" s="10" t="s">
        <v>5871</v>
      </c>
      <c r="C158" s="6" t="s">
        <v>5899</v>
      </c>
      <c r="D158" s="11">
        <v>74</v>
      </c>
      <c r="E158" s="9" t="s">
        <v>3199</v>
      </c>
      <c r="F158" s="9">
        <v>132266102</v>
      </c>
      <c r="G158" s="7" t="s">
        <v>5194</v>
      </c>
      <c r="H158" s="7">
        <f>+VLOOKUP(A158,'[6]DISTRIBUCIÓN SEMANAL'!$A:$Y,4,0)</f>
        <v>74</v>
      </c>
      <c r="I158" s="7" t="str">
        <f>+VLOOKUP(A158,'[6]DISTRIBUCIÓN SEMANAL'!$A:$Y,5,0)</f>
        <v>REAL</v>
      </c>
      <c r="J158" s="7">
        <f>+VLOOKUP(A158,'[6]DISTRIBUCIÓN SEMANAL'!$A:$Y,6,0)</f>
        <v>1</v>
      </c>
      <c r="K158" s="7">
        <f>+VLOOKUP(A158,'[6]DISTRIBUCIÓN SEMANAL'!$A:$Y,7,0)</f>
        <v>5</v>
      </c>
      <c r="L158" s="7">
        <f>+VLOOKUP(A158,'[6]DISTRIBUCIÓN SEMANAL'!$A:$Y,8,0)</f>
        <v>1</v>
      </c>
      <c r="M158" s="7">
        <f>+VLOOKUP(A158,'[6]DISTRIBUCIÓN SEMANAL'!$A:$Y,9,0)</f>
        <v>12</v>
      </c>
      <c r="N158" s="7">
        <f>+VLOOKUP(A158,'[6]DISTRIBUCIÓN SEMANAL'!$A:$Y,10,0)</f>
        <v>14</v>
      </c>
      <c r="O158" s="7">
        <f>+VLOOKUP(A158,'[6]DISTRIBUCIÓN SEMANAL'!$A:$Y,11,0)</f>
        <v>2</v>
      </c>
      <c r="P158" s="7">
        <f>+VLOOKUP(A158,'[6]DISTRIBUCIÓN SEMANAL'!$A:$Y,12,0)</f>
        <v>5</v>
      </c>
      <c r="Q158" s="7">
        <f>+VLOOKUP(A158,'[6]DISTRIBUCIÓN SEMANAL'!$A:$Y,13,0)</f>
        <v>1</v>
      </c>
      <c r="R158" s="7">
        <f>+VLOOKUP(A158,'[6]DISTRIBUCIÓN SEMANAL'!$A:$Y,14,0)</f>
        <v>4</v>
      </c>
      <c r="S158" s="7">
        <f>+VLOOKUP(A158,'[6]DISTRIBUCIÓN SEMANAL'!$A:$Y,15,0)</f>
        <v>74</v>
      </c>
      <c r="T158" s="7">
        <f>+VLOOKUP(A158,'[6]DISTRIBUCIÓN SEMANAL'!$A:$Y,16,0)</f>
        <v>74</v>
      </c>
      <c r="U158" s="7">
        <f>+VLOOKUP(A158,'[6]DISTRIBUCIÓN SEMANAL'!$A:$Y,17,0)</f>
        <v>74</v>
      </c>
      <c r="V158" s="7">
        <f>+VLOOKUP(A158,'[6]DISTRIBUCIÓN SEMANAL'!$A:$Y,18,0)</f>
        <v>10</v>
      </c>
      <c r="W158" s="7">
        <f>+VLOOKUP(A158,'[6]DISTRIBUCIÓN SEMANAL'!$A:$Y,19,0)</f>
        <v>74</v>
      </c>
      <c r="X158" s="7">
        <f>+VLOOKUP(A158,'[6]DISTRIBUCIÓN SEMANAL'!$A:$Y,20,0)</f>
        <v>3</v>
      </c>
      <c r="Y158" s="7">
        <f>+VLOOKUP(A158,'[6]DISTRIBUCIÓN SEMANAL'!$A:$Y,21,0)</f>
        <v>74</v>
      </c>
      <c r="Z158" s="7">
        <f>+VLOOKUP(A158,'[6]DISTRIBUCIÓN SEMANAL'!$A:$Y,22,0)</f>
        <v>74</v>
      </c>
      <c r="AA158" s="7">
        <f>+VLOOKUP(A158,'[6]DISTRIBUCIÓN SEMANAL'!$A:$Y,23,0)</f>
        <v>5</v>
      </c>
      <c r="AB158" s="7">
        <f>+VLOOKUP(A158,'[6]DISTRIBUCIÓN SEMANAL'!$A:$Y,24,0)</f>
        <v>3</v>
      </c>
      <c r="AC158" s="7">
        <f>+VLOOKUP(A158,'[6]DISTRIBUCIÓN SEMANAL'!$A:$Y,25,0)</f>
        <v>11</v>
      </c>
    </row>
    <row r="159" spans="1:29" ht="15.75">
      <c r="A159" s="8" t="s">
        <v>5900</v>
      </c>
      <c r="B159" s="10" t="s">
        <v>5871</v>
      </c>
      <c r="C159" s="6" t="s">
        <v>5901</v>
      </c>
      <c r="D159" s="11">
        <v>73</v>
      </c>
      <c r="E159" s="9" t="s">
        <v>3199</v>
      </c>
      <c r="F159" s="9">
        <v>132266102</v>
      </c>
      <c r="G159" s="7" t="s">
        <v>5194</v>
      </c>
      <c r="H159" s="7">
        <f>+VLOOKUP(A159,'[6]DISTRIBUCIÓN SEMANAL'!$A:$Y,4,0)</f>
        <v>73</v>
      </c>
      <c r="I159" s="7" t="str">
        <f>+VLOOKUP(A159,'[6]DISTRIBUCIÓN SEMANAL'!$A:$Y,5,0)</f>
        <v>REAL</v>
      </c>
      <c r="J159" s="7">
        <f>+VLOOKUP(A159,'[6]DISTRIBUCIÓN SEMANAL'!$A:$Y,6,0)</f>
        <v>1</v>
      </c>
      <c r="K159" s="7">
        <f>+VLOOKUP(A159,'[6]DISTRIBUCIÓN SEMANAL'!$A:$Y,7,0)</f>
        <v>5</v>
      </c>
      <c r="L159" s="7">
        <f>+VLOOKUP(A159,'[6]DISTRIBUCIÓN SEMANAL'!$A:$Y,8,0)</f>
        <v>1</v>
      </c>
      <c r="M159" s="7">
        <f>+VLOOKUP(A159,'[6]DISTRIBUCIÓN SEMANAL'!$A:$Y,9,0)</f>
        <v>12</v>
      </c>
      <c r="N159" s="7">
        <f>+VLOOKUP(A159,'[6]DISTRIBUCIÓN SEMANAL'!$A:$Y,10,0)</f>
        <v>14</v>
      </c>
      <c r="O159" s="7">
        <f>+VLOOKUP(A159,'[6]DISTRIBUCIÓN SEMANAL'!$A:$Y,11,0)</f>
        <v>2</v>
      </c>
      <c r="P159" s="7">
        <f>+VLOOKUP(A159,'[6]DISTRIBUCIÓN SEMANAL'!$A:$Y,12,0)</f>
        <v>5</v>
      </c>
      <c r="Q159" s="7">
        <f>+VLOOKUP(A159,'[6]DISTRIBUCIÓN SEMANAL'!$A:$Y,13,0)</f>
        <v>1</v>
      </c>
      <c r="R159" s="7">
        <f>+VLOOKUP(A159,'[6]DISTRIBUCIÓN SEMANAL'!$A:$Y,14,0)</f>
        <v>4</v>
      </c>
      <c r="S159" s="7">
        <f>+VLOOKUP(A159,'[6]DISTRIBUCIÓN SEMANAL'!$A:$Y,15,0)</f>
        <v>73</v>
      </c>
      <c r="T159" s="7">
        <f>+VLOOKUP(A159,'[6]DISTRIBUCIÓN SEMANAL'!$A:$Y,16,0)</f>
        <v>73</v>
      </c>
      <c r="U159" s="7">
        <f>+VLOOKUP(A159,'[6]DISTRIBUCIÓN SEMANAL'!$A:$Y,17,0)</f>
        <v>73</v>
      </c>
      <c r="V159" s="7">
        <f>+VLOOKUP(A159,'[6]DISTRIBUCIÓN SEMANAL'!$A:$Y,18,0)</f>
        <v>10</v>
      </c>
      <c r="W159" s="7">
        <f>+VLOOKUP(A159,'[6]DISTRIBUCIÓN SEMANAL'!$A:$Y,19,0)</f>
        <v>73</v>
      </c>
      <c r="X159" s="7">
        <f>+VLOOKUP(A159,'[6]DISTRIBUCIÓN SEMANAL'!$A:$Y,20,0)</f>
        <v>3</v>
      </c>
      <c r="Y159" s="7">
        <f>+VLOOKUP(A159,'[6]DISTRIBUCIÓN SEMANAL'!$A:$Y,21,0)</f>
        <v>73</v>
      </c>
      <c r="Z159" s="7">
        <f>+VLOOKUP(A159,'[6]DISTRIBUCIÓN SEMANAL'!$A:$Y,22,0)</f>
        <v>73</v>
      </c>
      <c r="AA159" s="7">
        <f>+VLOOKUP(A159,'[6]DISTRIBUCIÓN SEMANAL'!$A:$Y,23,0)</f>
        <v>5</v>
      </c>
      <c r="AB159" s="7">
        <f>+VLOOKUP(A159,'[6]DISTRIBUCIÓN SEMANAL'!$A:$Y,24,0)</f>
        <v>3</v>
      </c>
      <c r="AC159" s="7">
        <f>+VLOOKUP(A159,'[6]DISTRIBUCIÓN SEMANAL'!$A:$Y,25,0)</f>
        <v>11</v>
      </c>
    </row>
    <row r="160" spans="1:29" ht="15.75">
      <c r="A160" s="8" t="s">
        <v>5902</v>
      </c>
      <c r="B160" s="10" t="s">
        <v>5871</v>
      </c>
      <c r="C160" s="6" t="s">
        <v>5903</v>
      </c>
      <c r="D160" s="11">
        <v>26</v>
      </c>
      <c r="E160" s="9" t="s">
        <v>3199</v>
      </c>
      <c r="F160" s="9">
        <v>132266102</v>
      </c>
      <c r="G160" s="7" t="s">
        <v>5194</v>
      </c>
      <c r="H160" s="7">
        <f>+VLOOKUP(A160,'[6]DISTRIBUCIÓN SEMANAL'!$A:$Y,4,0)</f>
        <v>26</v>
      </c>
      <c r="I160" s="7" t="str">
        <f>+VLOOKUP(A160,'[6]DISTRIBUCIÓN SEMANAL'!$A:$Y,5,0)</f>
        <v>REAL</v>
      </c>
      <c r="J160" s="7">
        <f>+VLOOKUP(A160,'[6]DISTRIBUCIÓN SEMANAL'!$A:$Y,6,0)</f>
        <v>1</v>
      </c>
      <c r="K160" s="7">
        <f>+VLOOKUP(A160,'[6]DISTRIBUCIÓN SEMANAL'!$A:$Y,7,0)</f>
        <v>2</v>
      </c>
      <c r="L160" s="7">
        <f>+VLOOKUP(A160,'[6]DISTRIBUCIÓN SEMANAL'!$A:$Y,8,0)</f>
        <v>1</v>
      </c>
      <c r="M160" s="7">
        <f>+VLOOKUP(A160,'[6]DISTRIBUCIÓN SEMANAL'!$A:$Y,9,0)</f>
        <v>4</v>
      </c>
      <c r="N160" s="7">
        <f>+VLOOKUP(A160,'[6]DISTRIBUCIÓN SEMANAL'!$A:$Y,10,0)</f>
        <v>5</v>
      </c>
      <c r="O160" s="7">
        <f>+VLOOKUP(A160,'[6]DISTRIBUCIÓN SEMANAL'!$A:$Y,11,0)</f>
        <v>1</v>
      </c>
      <c r="P160" s="7">
        <f>+VLOOKUP(A160,'[6]DISTRIBUCIÓN SEMANAL'!$A:$Y,12,0)</f>
        <v>2</v>
      </c>
      <c r="Q160" s="7">
        <f>+VLOOKUP(A160,'[6]DISTRIBUCIÓN SEMANAL'!$A:$Y,13,0)</f>
        <v>1</v>
      </c>
      <c r="R160" s="7">
        <f>+VLOOKUP(A160,'[6]DISTRIBUCIÓN SEMANAL'!$A:$Y,14,0)</f>
        <v>2</v>
      </c>
      <c r="S160" s="7">
        <f>+VLOOKUP(A160,'[6]DISTRIBUCIÓN SEMANAL'!$A:$Y,15,0)</f>
        <v>26</v>
      </c>
      <c r="T160" s="7">
        <f>+VLOOKUP(A160,'[6]DISTRIBUCIÓN SEMANAL'!$A:$Y,16,0)</f>
        <v>26</v>
      </c>
      <c r="U160" s="7">
        <f>+VLOOKUP(A160,'[6]DISTRIBUCIÓN SEMANAL'!$A:$Y,17,0)</f>
        <v>26</v>
      </c>
      <c r="V160" s="7">
        <f>+VLOOKUP(A160,'[6]DISTRIBUCIÓN SEMANAL'!$A:$Y,18,0)</f>
        <v>4</v>
      </c>
      <c r="W160" s="7">
        <f>+VLOOKUP(A160,'[6]DISTRIBUCIÓN SEMANAL'!$A:$Y,19,0)</f>
        <v>26</v>
      </c>
      <c r="X160" s="7">
        <f>+VLOOKUP(A160,'[6]DISTRIBUCIÓN SEMANAL'!$A:$Y,20,0)</f>
        <v>1</v>
      </c>
      <c r="Y160" s="7">
        <f>+VLOOKUP(A160,'[6]DISTRIBUCIÓN SEMANAL'!$A:$Y,21,0)</f>
        <v>26</v>
      </c>
      <c r="Z160" s="7">
        <f>+VLOOKUP(A160,'[6]DISTRIBUCIÓN SEMANAL'!$A:$Y,22,0)</f>
        <v>26</v>
      </c>
      <c r="AA160" s="7">
        <f>+VLOOKUP(A160,'[6]DISTRIBUCIÓN SEMANAL'!$A:$Y,23,0)</f>
        <v>2</v>
      </c>
      <c r="AB160" s="7">
        <f>+VLOOKUP(A160,'[6]DISTRIBUCIÓN SEMANAL'!$A:$Y,24,0)</f>
        <v>2</v>
      </c>
      <c r="AC160" s="7">
        <f>+VLOOKUP(A160,'[6]DISTRIBUCIÓN SEMANAL'!$A:$Y,25,0)</f>
        <v>4</v>
      </c>
    </row>
    <row r="161" spans="1:29" ht="15.75">
      <c r="A161" s="8" t="s">
        <v>5907</v>
      </c>
      <c r="B161" s="10" t="s">
        <v>5286</v>
      </c>
      <c r="C161" s="6" t="s">
        <v>5908</v>
      </c>
      <c r="D161" s="11">
        <v>296</v>
      </c>
      <c r="E161" s="9" t="s">
        <v>3213</v>
      </c>
      <c r="F161" s="9">
        <v>131206255</v>
      </c>
      <c r="G161" s="7" t="s">
        <v>5194</v>
      </c>
      <c r="H161" s="7">
        <f>+VLOOKUP(A161,'[6]DISTRIBUCIÓN SEMANAL'!$A:$Y,4,0)</f>
        <v>296</v>
      </c>
      <c r="I161" s="7" t="str">
        <f>+VLOOKUP(A161,'[6]DISTRIBUCIÓN SEMANAL'!$A:$Y,5,0)</f>
        <v>REAL</v>
      </c>
      <c r="J161" s="7">
        <f>+VLOOKUP(A161,'[6]DISTRIBUCIÓN SEMANAL'!$A:$Y,6,0)</f>
        <v>1</v>
      </c>
      <c r="K161" s="7">
        <f>+VLOOKUP(A161,'[6]DISTRIBUCIÓN SEMANAL'!$A:$Y,7,0)</f>
        <v>20</v>
      </c>
      <c r="L161" s="7">
        <f>+VLOOKUP(A161,'[6]DISTRIBUCIÓN SEMANAL'!$A:$Y,8,0)</f>
        <v>4</v>
      </c>
      <c r="M161" s="7">
        <f>+VLOOKUP(A161,'[6]DISTRIBUCIÓN SEMANAL'!$A:$Y,9,0)</f>
        <v>45</v>
      </c>
      <c r="N161" s="7">
        <f>+VLOOKUP(A161,'[6]DISTRIBUCIÓN SEMANAL'!$A:$Y,10,0)</f>
        <v>55</v>
      </c>
      <c r="O161" s="7">
        <f>+VLOOKUP(A161,'[6]DISTRIBUCIÓN SEMANAL'!$A:$Y,11,0)</f>
        <v>7</v>
      </c>
      <c r="P161" s="7">
        <f>+VLOOKUP(A161,'[6]DISTRIBUCIÓN SEMANAL'!$A:$Y,12,0)</f>
        <v>17</v>
      </c>
      <c r="Q161" s="7">
        <f>+VLOOKUP(A161,'[6]DISTRIBUCIÓN SEMANAL'!$A:$Y,13,0)</f>
        <v>4</v>
      </c>
      <c r="R161" s="7">
        <f>+VLOOKUP(A161,'[6]DISTRIBUCIÓN SEMANAL'!$A:$Y,14,0)</f>
        <v>14</v>
      </c>
      <c r="S161" s="7">
        <f>+VLOOKUP(A161,'[6]DISTRIBUCIÓN SEMANAL'!$A:$Y,15,0)</f>
        <v>296</v>
      </c>
      <c r="T161" s="7">
        <f>+VLOOKUP(A161,'[6]DISTRIBUCIÓN SEMANAL'!$A:$Y,16,0)</f>
        <v>296</v>
      </c>
      <c r="U161" s="7">
        <f>+VLOOKUP(A161,'[6]DISTRIBUCIÓN SEMANAL'!$A:$Y,17,0)</f>
        <v>296</v>
      </c>
      <c r="V161" s="7">
        <f>+VLOOKUP(A161,'[6]DISTRIBUCIÓN SEMANAL'!$A:$Y,18,0)</f>
        <v>38</v>
      </c>
      <c r="W161" s="7">
        <f>+VLOOKUP(A161,'[6]DISTRIBUCIÓN SEMANAL'!$A:$Y,19,0)</f>
        <v>296</v>
      </c>
      <c r="X161" s="7">
        <f>+VLOOKUP(A161,'[6]DISTRIBUCIÓN SEMANAL'!$A:$Y,20,0)</f>
        <v>10</v>
      </c>
      <c r="Y161" s="7">
        <f>+VLOOKUP(A161,'[6]DISTRIBUCIÓN SEMANAL'!$A:$Y,21,0)</f>
        <v>296</v>
      </c>
      <c r="Z161" s="7">
        <f>+VLOOKUP(A161,'[6]DISTRIBUCIÓN SEMANAL'!$A:$Y,22,0)</f>
        <v>296</v>
      </c>
      <c r="AA161" s="7">
        <f>+VLOOKUP(A161,'[6]DISTRIBUCIÓN SEMANAL'!$A:$Y,23,0)</f>
        <v>17</v>
      </c>
      <c r="AB161" s="7">
        <f>+VLOOKUP(A161,'[6]DISTRIBUCIÓN SEMANAL'!$A:$Y,24,0)</f>
        <v>12</v>
      </c>
      <c r="AC161" s="7">
        <f>+VLOOKUP(A161,'[6]DISTRIBUCIÓN SEMANAL'!$A:$Y,25,0)</f>
        <v>43</v>
      </c>
    </row>
    <row r="162" spans="1:29" ht="15.75">
      <c r="A162" s="8" t="s">
        <v>5909</v>
      </c>
      <c r="B162" s="10" t="s">
        <v>5910</v>
      </c>
      <c r="C162" s="6" t="s">
        <v>5911</v>
      </c>
      <c r="D162" s="11">
        <v>136</v>
      </c>
      <c r="E162" s="9" t="s">
        <v>3223</v>
      </c>
      <c r="F162" s="9">
        <v>131320971</v>
      </c>
      <c r="G162" s="7" t="s">
        <v>5194</v>
      </c>
      <c r="H162" s="7">
        <f>+VLOOKUP(A162,'[6]DISTRIBUCIÓN SEMANAL'!$A:$Y,4,0)</f>
        <v>136</v>
      </c>
      <c r="I162" s="7" t="str">
        <f>+VLOOKUP(A162,'[6]DISTRIBUCIÓN SEMANAL'!$A:$Y,5,0)</f>
        <v>REAL</v>
      </c>
      <c r="J162" s="7">
        <f>+VLOOKUP(A162,'[6]DISTRIBUCIÓN SEMANAL'!$A:$Y,6,0)</f>
        <v>1</v>
      </c>
      <c r="K162" s="7">
        <f>+VLOOKUP(A162,'[6]DISTRIBUCIÓN SEMANAL'!$A:$Y,7,0)</f>
        <v>9</v>
      </c>
      <c r="L162" s="7">
        <f>+VLOOKUP(A162,'[6]DISTRIBUCIÓN SEMANAL'!$A:$Y,8,0)</f>
        <v>2</v>
      </c>
      <c r="M162" s="7">
        <f>+VLOOKUP(A162,'[6]DISTRIBUCIÓN SEMANAL'!$A:$Y,9,0)</f>
        <v>21</v>
      </c>
      <c r="N162" s="7">
        <f>+VLOOKUP(A162,'[6]DISTRIBUCIÓN SEMANAL'!$A:$Y,10,0)</f>
        <v>25</v>
      </c>
      <c r="O162" s="7">
        <f>+VLOOKUP(A162,'[6]DISTRIBUCIÓN SEMANAL'!$A:$Y,11,0)</f>
        <v>3</v>
      </c>
      <c r="P162" s="7">
        <f>+VLOOKUP(A162,'[6]DISTRIBUCIÓN SEMANAL'!$A:$Y,12,0)</f>
        <v>8</v>
      </c>
      <c r="Q162" s="7">
        <f>+VLOOKUP(A162,'[6]DISTRIBUCIÓN SEMANAL'!$A:$Y,13,0)</f>
        <v>2</v>
      </c>
      <c r="R162" s="7">
        <f>+VLOOKUP(A162,'[6]DISTRIBUCIÓN SEMANAL'!$A:$Y,14,0)</f>
        <v>6</v>
      </c>
      <c r="S162" s="7">
        <f>+VLOOKUP(A162,'[6]DISTRIBUCIÓN SEMANAL'!$A:$Y,15,0)</f>
        <v>136</v>
      </c>
      <c r="T162" s="7">
        <f>+VLOOKUP(A162,'[6]DISTRIBUCIÓN SEMANAL'!$A:$Y,16,0)</f>
        <v>136</v>
      </c>
      <c r="U162" s="7">
        <f>+VLOOKUP(A162,'[6]DISTRIBUCIÓN SEMANAL'!$A:$Y,17,0)</f>
        <v>136</v>
      </c>
      <c r="V162" s="7">
        <f>+VLOOKUP(A162,'[6]DISTRIBUCIÓN SEMANAL'!$A:$Y,18,0)</f>
        <v>18</v>
      </c>
      <c r="W162" s="7">
        <f>+VLOOKUP(A162,'[6]DISTRIBUCIÓN SEMANAL'!$A:$Y,19,0)</f>
        <v>136</v>
      </c>
      <c r="X162" s="7">
        <f>+VLOOKUP(A162,'[6]DISTRIBUCIÓN SEMANAL'!$A:$Y,20,0)</f>
        <v>5</v>
      </c>
      <c r="Y162" s="7">
        <f>+VLOOKUP(A162,'[6]DISTRIBUCIÓN SEMANAL'!$A:$Y,21,0)</f>
        <v>136</v>
      </c>
      <c r="Z162" s="7">
        <f>+VLOOKUP(A162,'[6]DISTRIBUCIÓN SEMANAL'!$A:$Y,22,0)</f>
        <v>136</v>
      </c>
      <c r="AA162" s="7">
        <f>+VLOOKUP(A162,'[6]DISTRIBUCIÓN SEMANAL'!$A:$Y,23,0)</f>
        <v>8</v>
      </c>
      <c r="AB162" s="7">
        <f>+VLOOKUP(A162,'[6]DISTRIBUCIÓN SEMANAL'!$A:$Y,24,0)</f>
        <v>6</v>
      </c>
      <c r="AC162" s="7">
        <f>+VLOOKUP(A162,'[6]DISTRIBUCIÓN SEMANAL'!$A:$Y,25,0)</f>
        <v>20</v>
      </c>
    </row>
    <row r="163" spans="1:29" ht="15.75">
      <c r="A163" s="8" t="s">
        <v>5912</v>
      </c>
      <c r="B163" s="10" t="s">
        <v>5392</v>
      </c>
      <c r="C163" s="6" t="s">
        <v>5913</v>
      </c>
      <c r="D163" s="9">
        <v>108</v>
      </c>
      <c r="E163" s="9" t="s">
        <v>3238</v>
      </c>
      <c r="F163" s="9">
        <v>132291842</v>
      </c>
      <c r="G163" s="7" t="s">
        <v>5194</v>
      </c>
      <c r="H163" s="7">
        <f>+VLOOKUP(A163,'[6]DISTRIBUCIÓN SEMANAL'!$A:$Y,4,0)</f>
        <v>108</v>
      </c>
      <c r="I163" s="7" t="str">
        <f>+VLOOKUP(A163,'[6]DISTRIBUCIÓN SEMANAL'!$A:$Y,5,0)</f>
        <v>REAL</v>
      </c>
      <c r="J163" s="7">
        <f>+VLOOKUP(A163,'[6]DISTRIBUCIÓN SEMANAL'!$A:$Y,6,0)</f>
        <v>1</v>
      </c>
      <c r="K163" s="7">
        <f>+VLOOKUP(A163,'[6]DISTRIBUCIÓN SEMANAL'!$A:$Y,7,0)</f>
        <v>8</v>
      </c>
      <c r="L163" s="7">
        <f>+VLOOKUP(A163,'[6]DISTRIBUCIÓN SEMANAL'!$A:$Y,8,0)</f>
        <v>2</v>
      </c>
      <c r="M163" s="7">
        <f>+VLOOKUP(A163,'[6]DISTRIBUCIÓN SEMANAL'!$A:$Y,9,0)</f>
        <v>17</v>
      </c>
      <c r="N163" s="7">
        <f>+VLOOKUP(A163,'[6]DISTRIBUCIÓN SEMANAL'!$A:$Y,10,0)</f>
        <v>20</v>
      </c>
      <c r="O163" s="7">
        <f>+VLOOKUP(A163,'[6]DISTRIBUCIÓN SEMANAL'!$A:$Y,11,0)</f>
        <v>3</v>
      </c>
      <c r="P163" s="7">
        <f>+VLOOKUP(A163,'[6]DISTRIBUCIÓN SEMANAL'!$A:$Y,12,0)</f>
        <v>6</v>
      </c>
      <c r="Q163" s="7">
        <f>+VLOOKUP(A163,'[6]DISTRIBUCIÓN SEMANAL'!$A:$Y,13,0)</f>
        <v>2</v>
      </c>
      <c r="R163" s="7">
        <f>+VLOOKUP(A163,'[6]DISTRIBUCIÓN SEMANAL'!$A:$Y,14,0)</f>
        <v>5</v>
      </c>
      <c r="S163" s="7">
        <f>+VLOOKUP(A163,'[6]DISTRIBUCIÓN SEMANAL'!$A:$Y,15,0)</f>
        <v>108</v>
      </c>
      <c r="T163" s="7">
        <f>+VLOOKUP(A163,'[6]DISTRIBUCIÓN SEMANAL'!$A:$Y,16,0)</f>
        <v>108</v>
      </c>
      <c r="U163" s="7">
        <f>+VLOOKUP(A163,'[6]DISTRIBUCIÓN SEMANAL'!$A:$Y,17,0)</f>
        <v>108</v>
      </c>
      <c r="V163" s="7">
        <f>+VLOOKUP(A163,'[6]DISTRIBUCIÓN SEMANAL'!$A:$Y,18,0)</f>
        <v>14</v>
      </c>
      <c r="W163" s="7">
        <f>+VLOOKUP(A163,'[6]DISTRIBUCIÓN SEMANAL'!$A:$Y,19,0)</f>
        <v>108</v>
      </c>
      <c r="X163" s="7">
        <f>+VLOOKUP(A163,'[6]DISTRIBUCIÓN SEMANAL'!$A:$Y,20,0)</f>
        <v>4</v>
      </c>
      <c r="Y163" s="7">
        <f>+VLOOKUP(A163,'[6]DISTRIBUCIÓN SEMANAL'!$A:$Y,21,0)</f>
        <v>108</v>
      </c>
      <c r="Z163" s="7">
        <f>+VLOOKUP(A163,'[6]DISTRIBUCIÓN SEMANAL'!$A:$Y,22,0)</f>
        <v>108</v>
      </c>
      <c r="AA163" s="7">
        <f>+VLOOKUP(A163,'[6]DISTRIBUCIÓN SEMANAL'!$A:$Y,23,0)</f>
        <v>6</v>
      </c>
      <c r="AB163" s="7">
        <f>+VLOOKUP(A163,'[6]DISTRIBUCIÓN SEMANAL'!$A:$Y,24,0)</f>
        <v>5</v>
      </c>
      <c r="AC163" s="7">
        <f>+VLOOKUP(A163,'[6]DISTRIBUCIÓN SEMANAL'!$A:$Y,25,0)</f>
        <v>16</v>
      </c>
    </row>
    <row r="164" spans="1:29" ht="15.75">
      <c r="A164" s="8" t="s">
        <v>5914</v>
      </c>
      <c r="B164" s="10" t="s">
        <v>5392</v>
      </c>
      <c r="C164" s="6" t="s">
        <v>5915</v>
      </c>
      <c r="D164" s="9">
        <v>34</v>
      </c>
      <c r="E164" s="9" t="s">
        <v>3238</v>
      </c>
      <c r="F164" s="9">
        <v>132291842</v>
      </c>
      <c r="G164" s="7" t="s">
        <v>5194</v>
      </c>
      <c r="H164" s="7">
        <f>+VLOOKUP(A164,'[6]DISTRIBUCIÓN SEMANAL'!$A:$Y,4,0)</f>
        <v>34</v>
      </c>
      <c r="I164" s="7" t="str">
        <f>+VLOOKUP(A164,'[6]DISTRIBUCIÓN SEMANAL'!$A:$Y,5,0)</f>
        <v>REAL</v>
      </c>
      <c r="J164" s="7">
        <f>+VLOOKUP(A164,'[6]DISTRIBUCIÓN SEMANAL'!$A:$Y,6,0)</f>
        <v>1</v>
      </c>
      <c r="K164" s="7">
        <f>+VLOOKUP(A164,'[6]DISTRIBUCIÓN SEMANAL'!$A:$Y,7,0)</f>
        <v>3</v>
      </c>
      <c r="L164" s="7">
        <f>+VLOOKUP(A164,'[6]DISTRIBUCIÓN SEMANAL'!$A:$Y,8,0)</f>
        <v>1</v>
      </c>
      <c r="M164" s="7">
        <f>+VLOOKUP(A164,'[6]DISTRIBUCIÓN SEMANAL'!$A:$Y,9,0)</f>
        <v>6</v>
      </c>
      <c r="N164" s="7">
        <f>+VLOOKUP(A164,'[6]DISTRIBUCIÓN SEMANAL'!$A:$Y,10,0)</f>
        <v>7</v>
      </c>
      <c r="O164" s="7">
        <f>+VLOOKUP(A164,'[6]DISTRIBUCIÓN SEMANAL'!$A:$Y,11,0)</f>
        <v>1</v>
      </c>
      <c r="P164" s="7">
        <f>+VLOOKUP(A164,'[6]DISTRIBUCIÓN SEMANAL'!$A:$Y,12,0)</f>
        <v>2</v>
      </c>
      <c r="Q164" s="7">
        <f>+VLOOKUP(A164,'[6]DISTRIBUCIÓN SEMANAL'!$A:$Y,13,0)</f>
        <v>1</v>
      </c>
      <c r="R164" s="7">
        <f>+VLOOKUP(A164,'[6]DISTRIBUCIÓN SEMANAL'!$A:$Y,14,0)</f>
        <v>2</v>
      </c>
      <c r="S164" s="7">
        <f>+VLOOKUP(A164,'[6]DISTRIBUCIÓN SEMANAL'!$A:$Y,15,0)</f>
        <v>34</v>
      </c>
      <c r="T164" s="7">
        <f>+VLOOKUP(A164,'[6]DISTRIBUCIÓN SEMANAL'!$A:$Y,16,0)</f>
        <v>34</v>
      </c>
      <c r="U164" s="7">
        <f>+VLOOKUP(A164,'[6]DISTRIBUCIÓN SEMANAL'!$A:$Y,17,0)</f>
        <v>34</v>
      </c>
      <c r="V164" s="7">
        <f>+VLOOKUP(A164,'[6]DISTRIBUCIÓN SEMANAL'!$A:$Y,18,0)</f>
        <v>5</v>
      </c>
      <c r="W164" s="7">
        <f>+VLOOKUP(A164,'[6]DISTRIBUCIÓN SEMANAL'!$A:$Y,19,0)</f>
        <v>34</v>
      </c>
      <c r="X164" s="7">
        <f>+VLOOKUP(A164,'[6]DISTRIBUCIÓN SEMANAL'!$A:$Y,20,0)</f>
        <v>2</v>
      </c>
      <c r="Y164" s="7">
        <f>+VLOOKUP(A164,'[6]DISTRIBUCIÓN SEMANAL'!$A:$Y,21,0)</f>
        <v>34</v>
      </c>
      <c r="Z164" s="7">
        <f>+VLOOKUP(A164,'[6]DISTRIBUCIÓN SEMANAL'!$A:$Y,22,0)</f>
        <v>34</v>
      </c>
      <c r="AA164" s="7">
        <f>+VLOOKUP(A164,'[6]DISTRIBUCIÓN SEMANAL'!$A:$Y,23,0)</f>
        <v>2</v>
      </c>
      <c r="AB164" s="7">
        <f>+VLOOKUP(A164,'[6]DISTRIBUCIÓN SEMANAL'!$A:$Y,24,0)</f>
        <v>2</v>
      </c>
      <c r="AC164" s="7">
        <f>+VLOOKUP(A164,'[6]DISTRIBUCIÓN SEMANAL'!$A:$Y,25,0)</f>
        <v>5</v>
      </c>
    </row>
    <row r="165" spans="1:29" ht="15.75">
      <c r="A165" s="8" t="s">
        <v>5916</v>
      </c>
      <c r="B165" s="10" t="s">
        <v>5392</v>
      </c>
      <c r="C165" s="6" t="s">
        <v>5917</v>
      </c>
      <c r="D165" s="9">
        <v>33</v>
      </c>
      <c r="E165" s="9" t="s">
        <v>3238</v>
      </c>
      <c r="F165" s="9">
        <v>132291842</v>
      </c>
      <c r="G165" s="7" t="s">
        <v>5194</v>
      </c>
      <c r="H165" s="7">
        <f>+VLOOKUP(A165,'[6]DISTRIBUCIÓN SEMANAL'!$A:$Y,4,0)</f>
        <v>33</v>
      </c>
      <c r="I165" s="7" t="str">
        <f>+VLOOKUP(A165,'[6]DISTRIBUCIÓN SEMANAL'!$A:$Y,5,0)</f>
        <v>REAL</v>
      </c>
      <c r="J165" s="7">
        <f>+VLOOKUP(A165,'[6]DISTRIBUCIÓN SEMANAL'!$A:$Y,6,0)</f>
        <v>1</v>
      </c>
      <c r="K165" s="7">
        <f>+VLOOKUP(A165,'[6]DISTRIBUCIÓN SEMANAL'!$A:$Y,7,0)</f>
        <v>3</v>
      </c>
      <c r="L165" s="7">
        <f>+VLOOKUP(A165,'[6]DISTRIBUCIÓN SEMANAL'!$A:$Y,8,0)</f>
        <v>1</v>
      </c>
      <c r="M165" s="7">
        <f>+VLOOKUP(A165,'[6]DISTRIBUCIÓN SEMANAL'!$A:$Y,9,0)</f>
        <v>5</v>
      </c>
      <c r="N165" s="7">
        <f>+VLOOKUP(A165,'[6]DISTRIBUCIÓN SEMANAL'!$A:$Y,10,0)</f>
        <v>7</v>
      </c>
      <c r="O165" s="7">
        <f>+VLOOKUP(A165,'[6]DISTRIBUCIÓN SEMANAL'!$A:$Y,11,0)</f>
        <v>1</v>
      </c>
      <c r="P165" s="7">
        <f>+VLOOKUP(A165,'[6]DISTRIBUCIÓN SEMANAL'!$A:$Y,12,0)</f>
        <v>2</v>
      </c>
      <c r="Q165" s="7">
        <f>+VLOOKUP(A165,'[6]DISTRIBUCIÓN SEMANAL'!$A:$Y,13,0)</f>
        <v>1</v>
      </c>
      <c r="R165" s="7">
        <f>+VLOOKUP(A165,'[6]DISTRIBUCIÓN SEMANAL'!$A:$Y,14,0)</f>
        <v>2</v>
      </c>
      <c r="S165" s="7">
        <f>+VLOOKUP(A165,'[6]DISTRIBUCIÓN SEMANAL'!$A:$Y,15,0)</f>
        <v>33</v>
      </c>
      <c r="T165" s="7">
        <f>+VLOOKUP(A165,'[6]DISTRIBUCIÓN SEMANAL'!$A:$Y,16,0)</f>
        <v>33</v>
      </c>
      <c r="U165" s="7">
        <f>+VLOOKUP(A165,'[6]DISTRIBUCIÓN SEMANAL'!$A:$Y,17,0)</f>
        <v>33</v>
      </c>
      <c r="V165" s="7">
        <f>+VLOOKUP(A165,'[6]DISTRIBUCIÓN SEMANAL'!$A:$Y,18,0)</f>
        <v>5</v>
      </c>
      <c r="W165" s="7">
        <f>+VLOOKUP(A165,'[6]DISTRIBUCIÓN SEMANAL'!$A:$Y,19,0)</f>
        <v>33</v>
      </c>
      <c r="X165" s="7">
        <f>+VLOOKUP(A165,'[6]DISTRIBUCIÓN SEMANAL'!$A:$Y,20,0)</f>
        <v>2</v>
      </c>
      <c r="Y165" s="7">
        <f>+VLOOKUP(A165,'[6]DISTRIBUCIÓN SEMANAL'!$A:$Y,21,0)</f>
        <v>33</v>
      </c>
      <c r="Z165" s="7">
        <f>+VLOOKUP(A165,'[6]DISTRIBUCIÓN SEMANAL'!$A:$Y,22,0)</f>
        <v>33</v>
      </c>
      <c r="AA165" s="7">
        <f>+VLOOKUP(A165,'[6]DISTRIBUCIÓN SEMANAL'!$A:$Y,23,0)</f>
        <v>2</v>
      </c>
      <c r="AB165" s="7">
        <f>+VLOOKUP(A165,'[6]DISTRIBUCIÓN SEMANAL'!$A:$Y,24,0)</f>
        <v>2</v>
      </c>
      <c r="AC165" s="7">
        <f>+VLOOKUP(A165,'[6]DISTRIBUCIÓN SEMANAL'!$A:$Y,25,0)</f>
        <v>5</v>
      </c>
    </row>
    <row r="166" spans="1:29" ht="15.75">
      <c r="A166" s="8" t="s">
        <v>5921</v>
      </c>
      <c r="B166" s="10" t="s">
        <v>5260</v>
      </c>
      <c r="C166" s="6" t="s">
        <v>5922</v>
      </c>
      <c r="D166" s="62">
        <v>175</v>
      </c>
      <c r="E166" s="9" t="s">
        <v>3249</v>
      </c>
      <c r="F166" s="9">
        <v>131537172</v>
      </c>
      <c r="G166" s="7" t="s">
        <v>5194</v>
      </c>
      <c r="H166" s="7">
        <f>+VLOOKUP(A166,'[6]DISTRIBUCIÓN SEMANAL'!$A:$Y,4,0)</f>
        <v>175</v>
      </c>
      <c r="I166" s="7" t="str">
        <f>+VLOOKUP(A166,'[6]DISTRIBUCIÓN SEMANAL'!$A:$Y,5,0)</f>
        <v>REAL</v>
      </c>
      <c r="J166" s="7">
        <f>+VLOOKUP(A166,'[6]DISTRIBUCIÓN SEMANAL'!$A:$Y,6,0)</f>
        <v>1</v>
      </c>
      <c r="K166" s="7">
        <f>+VLOOKUP(A166,'[6]DISTRIBUCIÓN SEMANAL'!$A:$Y,7,0)</f>
        <v>12</v>
      </c>
      <c r="L166" s="7">
        <f>+VLOOKUP(A166,'[6]DISTRIBUCIÓN SEMANAL'!$A:$Y,8,0)</f>
        <v>2</v>
      </c>
      <c r="M166" s="7">
        <f>+VLOOKUP(A166,'[6]DISTRIBUCIÓN SEMANAL'!$A:$Y,9,0)</f>
        <v>27</v>
      </c>
      <c r="N166" s="7">
        <f>+VLOOKUP(A166,'[6]DISTRIBUCIÓN SEMANAL'!$A:$Y,10,0)</f>
        <v>33</v>
      </c>
      <c r="O166" s="7">
        <f>+VLOOKUP(A166,'[6]DISTRIBUCIÓN SEMANAL'!$A:$Y,11,0)</f>
        <v>4</v>
      </c>
      <c r="P166" s="7">
        <f>+VLOOKUP(A166,'[6]DISTRIBUCIÓN SEMANAL'!$A:$Y,12,0)</f>
        <v>10</v>
      </c>
      <c r="Q166" s="7">
        <f>+VLOOKUP(A166,'[6]DISTRIBUCIÓN SEMANAL'!$A:$Y,13,0)</f>
        <v>2</v>
      </c>
      <c r="R166" s="7">
        <f>+VLOOKUP(A166,'[6]DISTRIBUCIÓN SEMANAL'!$A:$Y,14,0)</f>
        <v>8</v>
      </c>
      <c r="S166" s="7">
        <f>+VLOOKUP(A166,'[6]DISTRIBUCIÓN SEMANAL'!$A:$Y,15,0)</f>
        <v>175</v>
      </c>
      <c r="T166" s="7">
        <f>+VLOOKUP(A166,'[6]DISTRIBUCIÓN SEMANAL'!$A:$Y,16,0)</f>
        <v>175</v>
      </c>
      <c r="U166" s="7">
        <f>+VLOOKUP(A166,'[6]DISTRIBUCIÓN SEMANAL'!$A:$Y,17,0)</f>
        <v>175</v>
      </c>
      <c r="V166" s="7">
        <f>+VLOOKUP(A166,'[6]DISTRIBUCIÓN SEMANAL'!$A:$Y,18,0)</f>
        <v>22</v>
      </c>
      <c r="W166" s="7">
        <f>+VLOOKUP(A166,'[6]DISTRIBUCIÓN SEMANAL'!$A:$Y,19,0)</f>
        <v>175</v>
      </c>
      <c r="X166" s="7">
        <f>+VLOOKUP(A166,'[6]DISTRIBUCIÓN SEMANAL'!$A:$Y,20,0)</f>
        <v>6</v>
      </c>
      <c r="Y166" s="7">
        <f>+VLOOKUP(A166,'[6]DISTRIBUCIÓN SEMANAL'!$A:$Y,21,0)</f>
        <v>175</v>
      </c>
      <c r="Z166" s="7">
        <f>+VLOOKUP(A166,'[6]DISTRIBUCIÓN SEMANAL'!$A:$Y,22,0)</f>
        <v>175</v>
      </c>
      <c r="AA166" s="7">
        <f>+VLOOKUP(A166,'[6]DISTRIBUCIÓN SEMANAL'!$A:$Y,23,0)</f>
        <v>10</v>
      </c>
      <c r="AB166" s="7">
        <f>+VLOOKUP(A166,'[6]DISTRIBUCIÓN SEMANAL'!$A:$Y,24,0)</f>
        <v>7</v>
      </c>
      <c r="AC166" s="7">
        <f>+VLOOKUP(A166,'[6]DISTRIBUCIÓN SEMANAL'!$A:$Y,25,0)</f>
        <v>26</v>
      </c>
    </row>
    <row r="167" spans="1:29" ht="15.75">
      <c r="A167" s="18" t="s">
        <v>5923</v>
      </c>
      <c r="B167" s="10" t="s">
        <v>5260</v>
      </c>
      <c r="C167" s="6" t="s">
        <v>5924</v>
      </c>
      <c r="D167" s="66">
        <v>16</v>
      </c>
      <c r="E167" s="9" t="s">
        <v>3249</v>
      </c>
      <c r="F167" s="9">
        <v>131537172</v>
      </c>
      <c r="G167" s="7" t="s">
        <v>5194</v>
      </c>
      <c r="H167" s="7">
        <f>+VLOOKUP(A167,'[6]DISTRIBUCIÓN SEMANAL'!$A:$Y,4,0)</f>
        <v>16</v>
      </c>
      <c r="I167" s="7" t="str">
        <f>+VLOOKUP(A167,'[6]DISTRIBUCIÓN SEMANAL'!$A:$Y,5,0)</f>
        <v>REAL</v>
      </c>
      <c r="J167" s="7">
        <f>+VLOOKUP(A167,'[6]DISTRIBUCIÓN SEMANAL'!$A:$Y,6,0)</f>
        <v>1</v>
      </c>
      <c r="K167" s="7">
        <f>+VLOOKUP(A167,'[6]DISTRIBUCIÓN SEMANAL'!$A:$Y,7,0)</f>
        <v>2</v>
      </c>
      <c r="L167" s="7">
        <f>+VLOOKUP(A167,'[6]DISTRIBUCIÓN SEMANAL'!$A:$Y,8,0)</f>
        <v>1</v>
      </c>
      <c r="M167" s="7">
        <f>+VLOOKUP(A167,'[6]DISTRIBUCIÓN SEMANAL'!$A:$Y,9,0)</f>
        <v>3</v>
      </c>
      <c r="N167" s="7">
        <f>+VLOOKUP(A167,'[6]DISTRIBUCIÓN SEMANAL'!$A:$Y,10,0)</f>
        <v>3</v>
      </c>
      <c r="O167" s="7">
        <f>+VLOOKUP(A167,'[6]DISTRIBUCIÓN SEMANAL'!$A:$Y,11,0)</f>
        <v>1</v>
      </c>
      <c r="P167" s="7">
        <f>+VLOOKUP(A167,'[6]DISTRIBUCIÓN SEMANAL'!$A:$Y,12,0)</f>
        <v>1</v>
      </c>
      <c r="Q167" s="7">
        <f>+VLOOKUP(A167,'[6]DISTRIBUCIÓN SEMANAL'!$A:$Y,13,0)</f>
        <v>1</v>
      </c>
      <c r="R167" s="7">
        <f>+VLOOKUP(A167,'[6]DISTRIBUCIÓN SEMANAL'!$A:$Y,14,0)</f>
        <v>1</v>
      </c>
      <c r="S167" s="7">
        <f>+VLOOKUP(A167,'[6]DISTRIBUCIÓN SEMANAL'!$A:$Y,15,0)</f>
        <v>16</v>
      </c>
      <c r="T167" s="7">
        <f>+VLOOKUP(A167,'[6]DISTRIBUCIÓN SEMANAL'!$A:$Y,16,0)</f>
        <v>16</v>
      </c>
      <c r="U167" s="7">
        <f>+VLOOKUP(A167,'[6]DISTRIBUCIÓN SEMANAL'!$A:$Y,17,0)</f>
        <v>16</v>
      </c>
      <c r="V167" s="7">
        <f>+VLOOKUP(A167,'[6]DISTRIBUCIÓN SEMANAL'!$A:$Y,18,0)</f>
        <v>3</v>
      </c>
      <c r="W167" s="7">
        <f>+VLOOKUP(A167,'[6]DISTRIBUCIÓN SEMANAL'!$A:$Y,19,0)</f>
        <v>16</v>
      </c>
      <c r="X167" s="7">
        <f>+VLOOKUP(A167,'[6]DISTRIBUCIÓN SEMANAL'!$A:$Y,20,0)</f>
        <v>1</v>
      </c>
      <c r="Y167" s="7">
        <f>+VLOOKUP(A167,'[6]DISTRIBUCIÓN SEMANAL'!$A:$Y,21,0)</f>
        <v>16</v>
      </c>
      <c r="Z167" s="7">
        <f>+VLOOKUP(A167,'[6]DISTRIBUCIÓN SEMANAL'!$A:$Y,22,0)</f>
        <v>16</v>
      </c>
      <c r="AA167" s="7">
        <f>+VLOOKUP(A167,'[6]DISTRIBUCIÓN SEMANAL'!$A:$Y,23,0)</f>
        <v>1</v>
      </c>
      <c r="AB167" s="7">
        <f>+VLOOKUP(A167,'[6]DISTRIBUCIÓN SEMANAL'!$A:$Y,24,0)</f>
        <v>1</v>
      </c>
      <c r="AC167" s="7">
        <f>+VLOOKUP(A167,'[6]DISTRIBUCIÓN SEMANAL'!$A:$Y,25,0)</f>
        <v>3</v>
      </c>
    </row>
    <row r="168" spans="1:29" ht="15.75">
      <c r="A168" s="18" t="s">
        <v>5925</v>
      </c>
      <c r="B168" s="10" t="s">
        <v>5260</v>
      </c>
      <c r="C168" s="6" t="s">
        <v>5926</v>
      </c>
      <c r="D168" s="66">
        <v>30</v>
      </c>
      <c r="E168" s="9" t="s">
        <v>3249</v>
      </c>
      <c r="F168" s="9">
        <v>131537172</v>
      </c>
      <c r="G168" s="7" t="s">
        <v>5194</v>
      </c>
      <c r="H168" s="7">
        <f>+VLOOKUP(A168,'[6]DISTRIBUCIÓN SEMANAL'!$A:$Y,4,0)</f>
        <v>30</v>
      </c>
      <c r="I168" s="7" t="str">
        <f>+VLOOKUP(A168,'[6]DISTRIBUCIÓN SEMANAL'!$A:$Y,5,0)</f>
        <v>REAL</v>
      </c>
      <c r="J168" s="7">
        <f>+VLOOKUP(A168,'[6]DISTRIBUCIÓN SEMANAL'!$A:$Y,6,0)</f>
        <v>1</v>
      </c>
      <c r="K168" s="7">
        <f>+VLOOKUP(A168,'[6]DISTRIBUCIÓN SEMANAL'!$A:$Y,7,0)</f>
        <v>2</v>
      </c>
      <c r="L168" s="7">
        <f>+VLOOKUP(A168,'[6]DISTRIBUCIÓN SEMANAL'!$A:$Y,8,0)</f>
        <v>1</v>
      </c>
      <c r="M168" s="7">
        <f>+VLOOKUP(A168,'[6]DISTRIBUCIÓN SEMANAL'!$A:$Y,9,0)</f>
        <v>5</v>
      </c>
      <c r="N168" s="7">
        <f>+VLOOKUP(A168,'[6]DISTRIBUCIÓN SEMANAL'!$A:$Y,10,0)</f>
        <v>6</v>
      </c>
      <c r="O168" s="7">
        <f>+VLOOKUP(A168,'[6]DISTRIBUCIÓN SEMANAL'!$A:$Y,11,0)</f>
        <v>1</v>
      </c>
      <c r="P168" s="7">
        <f>+VLOOKUP(A168,'[6]DISTRIBUCIÓN SEMANAL'!$A:$Y,12,0)</f>
        <v>2</v>
      </c>
      <c r="Q168" s="7">
        <f>+VLOOKUP(A168,'[6]DISTRIBUCIÓN SEMANAL'!$A:$Y,13,0)</f>
        <v>1</v>
      </c>
      <c r="R168" s="7">
        <f>+VLOOKUP(A168,'[6]DISTRIBUCIÓN SEMANAL'!$A:$Y,14,0)</f>
        <v>2</v>
      </c>
      <c r="S168" s="7">
        <f>+VLOOKUP(A168,'[6]DISTRIBUCIÓN SEMANAL'!$A:$Y,15,0)</f>
        <v>30</v>
      </c>
      <c r="T168" s="7">
        <f>+VLOOKUP(A168,'[6]DISTRIBUCIÓN SEMANAL'!$A:$Y,16,0)</f>
        <v>30</v>
      </c>
      <c r="U168" s="7">
        <f>+VLOOKUP(A168,'[6]DISTRIBUCIÓN SEMANAL'!$A:$Y,17,0)</f>
        <v>30</v>
      </c>
      <c r="V168" s="7">
        <f>+VLOOKUP(A168,'[6]DISTRIBUCIÓN SEMANAL'!$A:$Y,18,0)</f>
        <v>4</v>
      </c>
      <c r="W168" s="7">
        <f>+VLOOKUP(A168,'[6]DISTRIBUCIÓN SEMANAL'!$A:$Y,19,0)</f>
        <v>30</v>
      </c>
      <c r="X168" s="7">
        <f>+VLOOKUP(A168,'[6]DISTRIBUCIÓN SEMANAL'!$A:$Y,20,0)</f>
        <v>1</v>
      </c>
      <c r="Y168" s="7">
        <f>+VLOOKUP(A168,'[6]DISTRIBUCIÓN SEMANAL'!$A:$Y,21,0)</f>
        <v>30</v>
      </c>
      <c r="Z168" s="7">
        <f>+VLOOKUP(A168,'[6]DISTRIBUCIÓN SEMANAL'!$A:$Y,22,0)</f>
        <v>30</v>
      </c>
      <c r="AA168" s="7">
        <f>+VLOOKUP(A168,'[6]DISTRIBUCIÓN SEMANAL'!$A:$Y,23,0)</f>
        <v>2</v>
      </c>
      <c r="AB168" s="7">
        <f>+VLOOKUP(A168,'[6]DISTRIBUCIÓN SEMANAL'!$A:$Y,24,0)</f>
        <v>2</v>
      </c>
      <c r="AC168" s="7">
        <f>+VLOOKUP(A168,'[6]DISTRIBUCIÓN SEMANAL'!$A:$Y,25,0)</f>
        <v>5</v>
      </c>
    </row>
    <row r="169" spans="1:29" ht="15.75">
      <c r="A169" s="21" t="s">
        <v>5927</v>
      </c>
      <c r="B169" s="10" t="s">
        <v>5260</v>
      </c>
      <c r="C169" s="6" t="s">
        <v>5928</v>
      </c>
      <c r="D169" s="66">
        <v>19</v>
      </c>
      <c r="E169" s="9" t="s">
        <v>3249</v>
      </c>
      <c r="F169" s="9">
        <v>131537172</v>
      </c>
      <c r="G169" s="7" t="s">
        <v>5194</v>
      </c>
      <c r="H169" s="7">
        <f>+VLOOKUP(A169,'[6]DISTRIBUCIÓN SEMANAL'!$A:$Y,4,0)</f>
        <v>19</v>
      </c>
      <c r="I169" s="7" t="str">
        <f>+VLOOKUP(A169,'[6]DISTRIBUCIÓN SEMANAL'!$A:$Y,5,0)</f>
        <v>REAL</v>
      </c>
      <c r="J169" s="7">
        <f>+VLOOKUP(A169,'[6]DISTRIBUCIÓN SEMANAL'!$A:$Y,6,0)</f>
        <v>1</v>
      </c>
      <c r="K169" s="7">
        <f>+VLOOKUP(A169,'[6]DISTRIBUCIÓN SEMANAL'!$A:$Y,7,0)</f>
        <v>2</v>
      </c>
      <c r="L169" s="7">
        <f>+VLOOKUP(A169,'[6]DISTRIBUCIÓN SEMANAL'!$A:$Y,8,0)</f>
        <v>1</v>
      </c>
      <c r="M169" s="7">
        <f>+VLOOKUP(A169,'[6]DISTRIBUCIÓN SEMANAL'!$A:$Y,9,0)</f>
        <v>3</v>
      </c>
      <c r="N169" s="7">
        <f>+VLOOKUP(A169,'[6]DISTRIBUCIÓN SEMANAL'!$A:$Y,10,0)</f>
        <v>4</v>
      </c>
      <c r="O169" s="7">
        <f>+VLOOKUP(A169,'[6]DISTRIBUCIÓN SEMANAL'!$A:$Y,11,0)</f>
        <v>1</v>
      </c>
      <c r="P169" s="7">
        <f>+VLOOKUP(A169,'[6]DISTRIBUCIÓN SEMANAL'!$A:$Y,12,0)</f>
        <v>2</v>
      </c>
      <c r="Q169" s="7">
        <f>+VLOOKUP(A169,'[6]DISTRIBUCIÓN SEMANAL'!$A:$Y,13,0)</f>
        <v>1</v>
      </c>
      <c r="R169" s="7">
        <f>+VLOOKUP(A169,'[6]DISTRIBUCIÓN SEMANAL'!$A:$Y,14,0)</f>
        <v>1</v>
      </c>
      <c r="S169" s="7">
        <f>+VLOOKUP(A169,'[6]DISTRIBUCIÓN SEMANAL'!$A:$Y,15,0)</f>
        <v>19</v>
      </c>
      <c r="T169" s="7">
        <f>+VLOOKUP(A169,'[6]DISTRIBUCIÓN SEMANAL'!$A:$Y,16,0)</f>
        <v>19</v>
      </c>
      <c r="U169" s="7">
        <f>+VLOOKUP(A169,'[6]DISTRIBUCIÓN SEMANAL'!$A:$Y,17,0)</f>
        <v>19</v>
      </c>
      <c r="V169" s="7">
        <f>+VLOOKUP(A169,'[6]DISTRIBUCIÓN SEMANAL'!$A:$Y,18,0)</f>
        <v>3</v>
      </c>
      <c r="W169" s="7">
        <f>+VLOOKUP(A169,'[6]DISTRIBUCIÓN SEMANAL'!$A:$Y,19,0)</f>
        <v>19</v>
      </c>
      <c r="X169" s="7">
        <f>+VLOOKUP(A169,'[6]DISTRIBUCIÓN SEMANAL'!$A:$Y,20,0)</f>
        <v>1</v>
      </c>
      <c r="Y169" s="7">
        <f>+VLOOKUP(A169,'[6]DISTRIBUCIÓN SEMANAL'!$A:$Y,21,0)</f>
        <v>19</v>
      </c>
      <c r="Z169" s="7">
        <f>+VLOOKUP(A169,'[6]DISTRIBUCIÓN SEMANAL'!$A:$Y,22,0)</f>
        <v>19</v>
      </c>
      <c r="AA169" s="7">
        <f>+VLOOKUP(A169,'[6]DISTRIBUCIÓN SEMANAL'!$A:$Y,23,0)</f>
        <v>2</v>
      </c>
      <c r="AB169" s="7">
        <f>+VLOOKUP(A169,'[6]DISTRIBUCIÓN SEMANAL'!$A:$Y,24,0)</f>
        <v>1</v>
      </c>
      <c r="AC169" s="7">
        <f>+VLOOKUP(A169,'[6]DISTRIBUCIÓN SEMANAL'!$A:$Y,25,0)</f>
        <v>3</v>
      </c>
    </row>
    <row r="170" spans="1:29" ht="15.75">
      <c r="A170" s="15" t="s">
        <v>5929</v>
      </c>
      <c r="B170" s="10" t="s">
        <v>5930</v>
      </c>
      <c r="C170" s="6" t="s">
        <v>5931</v>
      </c>
      <c r="D170" s="24">
        <v>226</v>
      </c>
      <c r="E170" s="9" t="s">
        <v>3258</v>
      </c>
      <c r="F170" s="9">
        <v>132222261</v>
      </c>
      <c r="G170" s="7" t="s">
        <v>5194</v>
      </c>
      <c r="H170" s="7">
        <f>+VLOOKUP(A170,'[6]DISTRIBUCIÓN SEMANAL'!$A:$Y,4,0)</f>
        <v>226</v>
      </c>
      <c r="I170" s="7" t="str">
        <f>+VLOOKUP(A170,'[6]DISTRIBUCIÓN SEMANAL'!$A:$Y,5,0)</f>
        <v>REAL</v>
      </c>
      <c r="J170" s="7">
        <f>+VLOOKUP(A170,'[6]DISTRIBUCIÓN SEMANAL'!$A:$Y,6,0)</f>
        <v>1</v>
      </c>
      <c r="K170" s="7">
        <f>+VLOOKUP(A170,'[6]DISTRIBUCIÓN SEMANAL'!$A:$Y,7,0)</f>
        <v>15</v>
      </c>
      <c r="L170" s="7">
        <f>+VLOOKUP(A170,'[6]DISTRIBUCIÓN SEMANAL'!$A:$Y,8,0)</f>
        <v>3</v>
      </c>
      <c r="M170" s="7">
        <f>+VLOOKUP(A170,'[6]DISTRIBUCIÓN SEMANAL'!$A:$Y,9,0)</f>
        <v>35</v>
      </c>
      <c r="N170" s="7">
        <f>+VLOOKUP(A170,'[6]DISTRIBUCIÓN SEMANAL'!$A:$Y,10,0)</f>
        <v>42</v>
      </c>
      <c r="O170" s="7">
        <f>+VLOOKUP(A170,'[6]DISTRIBUCIÓN SEMANAL'!$A:$Y,11,0)</f>
        <v>5</v>
      </c>
      <c r="P170" s="7">
        <f>+VLOOKUP(A170,'[6]DISTRIBUCIÓN SEMANAL'!$A:$Y,12,0)</f>
        <v>13</v>
      </c>
      <c r="Q170" s="7">
        <f>+VLOOKUP(A170,'[6]DISTRIBUCIÓN SEMANAL'!$A:$Y,13,0)</f>
        <v>3</v>
      </c>
      <c r="R170" s="7">
        <f>+VLOOKUP(A170,'[6]DISTRIBUCIÓN SEMANAL'!$A:$Y,14,0)</f>
        <v>10</v>
      </c>
      <c r="S170" s="7">
        <f>+VLOOKUP(A170,'[6]DISTRIBUCIÓN SEMANAL'!$A:$Y,15,0)</f>
        <v>226</v>
      </c>
      <c r="T170" s="7">
        <f>+VLOOKUP(A170,'[6]DISTRIBUCIÓN SEMANAL'!$A:$Y,16,0)</f>
        <v>226</v>
      </c>
      <c r="U170" s="7">
        <f>+VLOOKUP(A170,'[6]DISTRIBUCIÓN SEMANAL'!$A:$Y,17,0)</f>
        <v>226</v>
      </c>
      <c r="V170" s="7">
        <f>+VLOOKUP(A170,'[6]DISTRIBUCIÓN SEMANAL'!$A:$Y,18,0)</f>
        <v>29</v>
      </c>
      <c r="W170" s="7">
        <f>+VLOOKUP(A170,'[6]DISTRIBUCIÓN SEMANAL'!$A:$Y,19,0)</f>
        <v>226</v>
      </c>
      <c r="X170" s="7">
        <f>+VLOOKUP(A170,'[6]DISTRIBUCIÓN SEMANAL'!$A:$Y,20,0)</f>
        <v>8</v>
      </c>
      <c r="Y170" s="7">
        <f>+VLOOKUP(A170,'[6]DISTRIBUCIÓN SEMANAL'!$A:$Y,21,0)</f>
        <v>226</v>
      </c>
      <c r="Z170" s="7">
        <f>+VLOOKUP(A170,'[6]DISTRIBUCIÓN SEMANAL'!$A:$Y,22,0)</f>
        <v>226</v>
      </c>
      <c r="AA170" s="7">
        <f>+VLOOKUP(A170,'[6]DISTRIBUCIÓN SEMANAL'!$A:$Y,23,0)</f>
        <v>13</v>
      </c>
      <c r="AB170" s="7">
        <f>+VLOOKUP(A170,'[6]DISTRIBUCIÓN SEMANAL'!$A:$Y,24,0)</f>
        <v>9</v>
      </c>
      <c r="AC170" s="7">
        <f>+VLOOKUP(A170,'[6]DISTRIBUCIÓN SEMANAL'!$A:$Y,25,0)</f>
        <v>33</v>
      </c>
    </row>
    <row r="171" spans="1:29" ht="15.75">
      <c r="A171" s="15" t="s">
        <v>5932</v>
      </c>
      <c r="B171" s="10" t="s">
        <v>5743</v>
      </c>
      <c r="C171" s="6" t="s">
        <v>5933</v>
      </c>
      <c r="D171" s="23">
        <v>263</v>
      </c>
      <c r="E171" s="9" t="s">
        <v>1362</v>
      </c>
      <c r="F171" s="9">
        <v>5500255855</v>
      </c>
      <c r="G171" s="7" t="s">
        <v>5194</v>
      </c>
      <c r="H171" s="7">
        <f>+VLOOKUP(A171,'[6]DISTRIBUCIÓN SEMANAL'!$A:$Y,4,0)</f>
        <v>263</v>
      </c>
      <c r="I171" s="7" t="str">
        <f>+VLOOKUP(A171,'[6]DISTRIBUCIÓN SEMANAL'!$A:$Y,5,0)</f>
        <v>REAL</v>
      </c>
      <c r="J171" s="7">
        <f>+VLOOKUP(A171,'[6]DISTRIBUCIÓN SEMANAL'!$A:$Y,6,0)</f>
        <v>1</v>
      </c>
      <c r="K171" s="7">
        <f>+VLOOKUP(A171,'[6]DISTRIBUCIÓN SEMANAL'!$A:$Y,7,0)</f>
        <v>18</v>
      </c>
      <c r="L171" s="7">
        <f>+VLOOKUP(A171,'[6]DISTRIBUCIÓN SEMANAL'!$A:$Y,8,0)</f>
        <v>3</v>
      </c>
      <c r="M171" s="7">
        <f>+VLOOKUP(A171,'[6]DISTRIBUCIÓN SEMANAL'!$A:$Y,9,0)</f>
        <v>40</v>
      </c>
      <c r="N171" s="7">
        <f>+VLOOKUP(A171,'[6]DISTRIBUCIÓN SEMANAL'!$A:$Y,10,0)</f>
        <v>49</v>
      </c>
      <c r="O171" s="7">
        <f>+VLOOKUP(A171,'[6]DISTRIBUCIÓN SEMANAL'!$A:$Y,11,0)</f>
        <v>6</v>
      </c>
      <c r="P171" s="7">
        <f>+VLOOKUP(A171,'[6]DISTRIBUCIÓN SEMANAL'!$A:$Y,12,0)</f>
        <v>15</v>
      </c>
      <c r="Q171" s="7">
        <f>+VLOOKUP(A171,'[6]DISTRIBUCIÓN SEMANAL'!$A:$Y,13,0)</f>
        <v>3</v>
      </c>
      <c r="R171" s="7">
        <f>+VLOOKUP(A171,'[6]DISTRIBUCIÓN SEMANAL'!$A:$Y,14,0)</f>
        <v>12</v>
      </c>
      <c r="S171" s="7">
        <f>+VLOOKUP(A171,'[6]DISTRIBUCIÓN SEMANAL'!$A:$Y,15,0)</f>
        <v>263</v>
      </c>
      <c r="T171" s="7">
        <f>+VLOOKUP(A171,'[6]DISTRIBUCIÓN SEMANAL'!$A:$Y,16,0)</f>
        <v>263</v>
      </c>
      <c r="U171" s="7">
        <f>+VLOOKUP(A171,'[6]DISTRIBUCIÓN SEMANAL'!$A:$Y,17,0)</f>
        <v>263</v>
      </c>
      <c r="V171" s="7">
        <f>+VLOOKUP(A171,'[6]DISTRIBUCIÓN SEMANAL'!$A:$Y,18,0)</f>
        <v>34</v>
      </c>
      <c r="W171" s="7">
        <f>+VLOOKUP(A171,'[6]DISTRIBUCIÓN SEMANAL'!$A:$Y,19,0)</f>
        <v>263</v>
      </c>
      <c r="X171" s="7">
        <f>+VLOOKUP(A171,'[6]DISTRIBUCIÓN SEMANAL'!$A:$Y,20,0)</f>
        <v>9</v>
      </c>
      <c r="Y171" s="7">
        <f>+VLOOKUP(A171,'[6]DISTRIBUCIÓN SEMANAL'!$A:$Y,21,0)</f>
        <v>263</v>
      </c>
      <c r="Z171" s="7">
        <f>+VLOOKUP(A171,'[6]DISTRIBUCIÓN SEMANAL'!$A:$Y,22,0)</f>
        <v>263</v>
      </c>
      <c r="AA171" s="7">
        <f>+VLOOKUP(A171,'[6]DISTRIBUCIÓN SEMANAL'!$A:$Y,23,0)</f>
        <v>15</v>
      </c>
      <c r="AB171" s="7">
        <f>+VLOOKUP(A171,'[6]DISTRIBUCIÓN SEMANAL'!$A:$Y,24,0)</f>
        <v>11</v>
      </c>
      <c r="AC171" s="7">
        <f>+VLOOKUP(A171,'[6]DISTRIBUCIÓN SEMANAL'!$A:$Y,25,0)</f>
        <v>38</v>
      </c>
    </row>
    <row r="172" spans="1:29" ht="15.75">
      <c r="A172" s="8" t="s">
        <v>5934</v>
      </c>
      <c r="B172" s="10" t="s">
        <v>5930</v>
      </c>
      <c r="C172" s="6" t="s">
        <v>5935</v>
      </c>
      <c r="D172" s="9">
        <v>182</v>
      </c>
      <c r="E172" s="9" t="s">
        <v>1375</v>
      </c>
      <c r="F172" s="9">
        <v>110089075</v>
      </c>
      <c r="G172" s="7" t="s">
        <v>5194</v>
      </c>
      <c r="H172" s="7">
        <f>+VLOOKUP(A172,'[6]DISTRIBUCIÓN SEMANAL'!$A:$Y,4,0)</f>
        <v>182</v>
      </c>
      <c r="I172" s="7" t="str">
        <f>+VLOOKUP(A172,'[6]DISTRIBUCIÓN SEMANAL'!$A:$Y,5,0)</f>
        <v>REAL</v>
      </c>
      <c r="J172" s="7">
        <f>+VLOOKUP(A172,'[6]DISTRIBUCIÓN SEMANAL'!$A:$Y,6,0)</f>
        <v>1</v>
      </c>
      <c r="K172" s="7">
        <f>+VLOOKUP(A172,'[6]DISTRIBUCIÓN SEMANAL'!$A:$Y,7,0)</f>
        <v>13</v>
      </c>
      <c r="L172" s="7">
        <f>+VLOOKUP(A172,'[6]DISTRIBUCIÓN SEMANAL'!$A:$Y,8,0)</f>
        <v>3</v>
      </c>
      <c r="M172" s="7">
        <f>+VLOOKUP(A172,'[6]DISTRIBUCIÓN SEMANAL'!$A:$Y,9,0)</f>
        <v>28</v>
      </c>
      <c r="N172" s="7">
        <f>+VLOOKUP(A172,'[6]DISTRIBUCIÓN SEMANAL'!$A:$Y,10,0)</f>
        <v>34</v>
      </c>
      <c r="O172" s="7">
        <f>+VLOOKUP(A172,'[6]DISTRIBUCIÓN SEMANAL'!$A:$Y,11,0)</f>
        <v>5</v>
      </c>
      <c r="P172" s="7">
        <f>+VLOOKUP(A172,'[6]DISTRIBUCIÓN SEMANAL'!$A:$Y,12,0)</f>
        <v>11</v>
      </c>
      <c r="Q172" s="7">
        <f>+VLOOKUP(A172,'[6]DISTRIBUCIÓN SEMANAL'!$A:$Y,13,0)</f>
        <v>3</v>
      </c>
      <c r="R172" s="7">
        <f>+VLOOKUP(A172,'[6]DISTRIBUCIÓN SEMANAL'!$A:$Y,14,0)</f>
        <v>9</v>
      </c>
      <c r="S172" s="7">
        <f>+VLOOKUP(A172,'[6]DISTRIBUCIÓN SEMANAL'!$A:$Y,15,0)</f>
        <v>182</v>
      </c>
      <c r="T172" s="7">
        <f>+VLOOKUP(A172,'[6]DISTRIBUCIÓN SEMANAL'!$A:$Y,16,0)</f>
        <v>182</v>
      </c>
      <c r="U172" s="7">
        <f>+VLOOKUP(A172,'[6]DISTRIBUCIÓN SEMANAL'!$A:$Y,17,0)</f>
        <v>182</v>
      </c>
      <c r="V172" s="7">
        <f>+VLOOKUP(A172,'[6]DISTRIBUCIÓN SEMANAL'!$A:$Y,18,0)</f>
        <v>23</v>
      </c>
      <c r="W172" s="7">
        <f>+VLOOKUP(A172,'[6]DISTRIBUCIÓN SEMANAL'!$A:$Y,19,0)</f>
        <v>182</v>
      </c>
      <c r="X172" s="7">
        <f>+VLOOKUP(A172,'[6]DISTRIBUCIÓN SEMANAL'!$A:$Y,20,0)</f>
        <v>7</v>
      </c>
      <c r="Y172" s="7">
        <f>+VLOOKUP(A172,'[6]DISTRIBUCIÓN SEMANAL'!$A:$Y,21,0)</f>
        <v>182</v>
      </c>
      <c r="Z172" s="7">
        <f>+VLOOKUP(A172,'[6]DISTRIBUCIÓN SEMANAL'!$A:$Y,22,0)</f>
        <v>182</v>
      </c>
      <c r="AA172" s="7">
        <f>+VLOOKUP(A172,'[6]DISTRIBUCIÓN SEMANAL'!$A:$Y,23,0)</f>
        <v>11</v>
      </c>
      <c r="AB172" s="7">
        <f>+VLOOKUP(A172,'[6]DISTRIBUCIÓN SEMANAL'!$A:$Y,24,0)</f>
        <v>8</v>
      </c>
      <c r="AC172" s="7">
        <f>+VLOOKUP(A172,'[6]DISTRIBUCIÓN SEMANAL'!$A:$Y,25,0)</f>
        <v>27</v>
      </c>
    </row>
    <row r="173" spans="1:29" ht="15.75">
      <c r="A173" s="8" t="s">
        <v>5936</v>
      </c>
      <c r="B173" s="10" t="s">
        <v>5930</v>
      </c>
      <c r="C173" s="6" t="s">
        <v>5937</v>
      </c>
      <c r="D173" s="9">
        <v>76</v>
      </c>
      <c r="E173" s="9" t="s">
        <v>1375</v>
      </c>
      <c r="F173" s="9">
        <v>110089075</v>
      </c>
      <c r="G173" s="7" t="s">
        <v>5194</v>
      </c>
      <c r="H173" s="7">
        <f>+VLOOKUP(A173,'[6]DISTRIBUCIÓN SEMANAL'!$A:$Y,4,0)</f>
        <v>76</v>
      </c>
      <c r="I173" s="7" t="str">
        <f>+VLOOKUP(A173,'[6]DISTRIBUCIÓN SEMANAL'!$A:$Y,5,0)</f>
        <v>REAL</v>
      </c>
      <c r="J173" s="7">
        <f>+VLOOKUP(A173,'[6]DISTRIBUCIÓN SEMANAL'!$A:$Y,6,0)</f>
        <v>1</v>
      </c>
      <c r="K173" s="7">
        <f>+VLOOKUP(A173,'[6]DISTRIBUCIÓN SEMANAL'!$A:$Y,7,0)</f>
        <v>6</v>
      </c>
      <c r="L173" s="7">
        <f>+VLOOKUP(A173,'[6]DISTRIBUCIÓN SEMANAL'!$A:$Y,8,0)</f>
        <v>1</v>
      </c>
      <c r="M173" s="7">
        <f>+VLOOKUP(A173,'[6]DISTRIBUCIÓN SEMANAL'!$A:$Y,9,0)</f>
        <v>12</v>
      </c>
      <c r="N173" s="7">
        <f>+VLOOKUP(A173,'[6]DISTRIBUCIÓN SEMANAL'!$A:$Y,10,0)</f>
        <v>14</v>
      </c>
      <c r="O173" s="7">
        <f>+VLOOKUP(A173,'[6]DISTRIBUCIÓN SEMANAL'!$A:$Y,11,0)</f>
        <v>2</v>
      </c>
      <c r="P173" s="7">
        <f>+VLOOKUP(A173,'[6]DISTRIBUCIÓN SEMANAL'!$A:$Y,12,0)</f>
        <v>5</v>
      </c>
      <c r="Q173" s="7">
        <f>+VLOOKUP(A173,'[6]DISTRIBUCIÓN SEMANAL'!$A:$Y,13,0)</f>
        <v>1</v>
      </c>
      <c r="R173" s="7">
        <f>+VLOOKUP(A173,'[6]DISTRIBUCIÓN SEMANAL'!$A:$Y,14,0)</f>
        <v>4</v>
      </c>
      <c r="S173" s="7">
        <f>+VLOOKUP(A173,'[6]DISTRIBUCIÓN SEMANAL'!$A:$Y,15,0)</f>
        <v>76</v>
      </c>
      <c r="T173" s="7">
        <f>+VLOOKUP(A173,'[6]DISTRIBUCIÓN SEMANAL'!$A:$Y,16,0)</f>
        <v>76</v>
      </c>
      <c r="U173" s="7">
        <f>+VLOOKUP(A173,'[6]DISTRIBUCIÓN SEMANAL'!$A:$Y,17,0)</f>
        <v>76</v>
      </c>
      <c r="V173" s="7">
        <f>+VLOOKUP(A173,'[6]DISTRIBUCIÓN SEMANAL'!$A:$Y,18,0)</f>
        <v>10</v>
      </c>
      <c r="W173" s="7">
        <f>+VLOOKUP(A173,'[6]DISTRIBUCIÓN SEMANAL'!$A:$Y,19,0)</f>
        <v>76</v>
      </c>
      <c r="X173" s="7">
        <f>+VLOOKUP(A173,'[6]DISTRIBUCIÓN SEMANAL'!$A:$Y,20,0)</f>
        <v>3</v>
      </c>
      <c r="Y173" s="7">
        <f>+VLOOKUP(A173,'[6]DISTRIBUCIÓN SEMANAL'!$A:$Y,21,0)</f>
        <v>76</v>
      </c>
      <c r="Z173" s="7">
        <f>+VLOOKUP(A173,'[6]DISTRIBUCIÓN SEMANAL'!$A:$Y,22,0)</f>
        <v>76</v>
      </c>
      <c r="AA173" s="7">
        <f>+VLOOKUP(A173,'[6]DISTRIBUCIÓN SEMANAL'!$A:$Y,23,0)</f>
        <v>5</v>
      </c>
      <c r="AB173" s="7">
        <f>+VLOOKUP(A173,'[6]DISTRIBUCIÓN SEMANAL'!$A:$Y,24,0)</f>
        <v>3</v>
      </c>
      <c r="AC173" s="7">
        <f>+VLOOKUP(A173,'[6]DISTRIBUCIÓN SEMANAL'!$A:$Y,25,0)</f>
        <v>11</v>
      </c>
    </row>
    <row r="174" spans="1:29" ht="15.75">
      <c r="A174" s="8" t="s">
        <v>5970</v>
      </c>
      <c r="B174" s="10" t="s">
        <v>5632</v>
      </c>
      <c r="C174" s="6" t="s">
        <v>5971</v>
      </c>
      <c r="D174" s="11">
        <v>71</v>
      </c>
      <c r="E174" s="9" t="s">
        <v>3267</v>
      </c>
      <c r="F174" s="9">
        <v>131398944</v>
      </c>
      <c r="G174" s="7" t="s">
        <v>5194</v>
      </c>
      <c r="H174" s="7">
        <f>+VLOOKUP(A174,'[6]DISTRIBUCIÓN SEMANAL'!$A:$Y,4,0)</f>
        <v>71</v>
      </c>
      <c r="I174" s="7" t="str">
        <f>+VLOOKUP(A174,'[6]DISTRIBUCIÓN SEMANAL'!$A:$Y,5,0)</f>
        <v>REAL</v>
      </c>
      <c r="J174" s="7">
        <f>+VLOOKUP(A174,'[6]DISTRIBUCIÓN SEMANAL'!$A:$Y,6,0)</f>
        <v>1</v>
      </c>
      <c r="K174" s="7">
        <f>+VLOOKUP(A174,'[6]DISTRIBUCIÓN SEMANAL'!$A:$Y,7,0)</f>
        <v>5</v>
      </c>
      <c r="L174" s="7">
        <f>+VLOOKUP(A174,'[6]DISTRIBUCIÓN SEMANAL'!$A:$Y,8,0)</f>
        <v>1</v>
      </c>
      <c r="M174" s="7">
        <f>+VLOOKUP(A174,'[6]DISTRIBUCIÓN SEMANAL'!$A:$Y,9,0)</f>
        <v>11</v>
      </c>
      <c r="N174" s="7">
        <f>+VLOOKUP(A174,'[6]DISTRIBUCIÓN SEMANAL'!$A:$Y,10,0)</f>
        <v>14</v>
      </c>
      <c r="O174" s="7">
        <f>+VLOOKUP(A174,'[6]DISTRIBUCIÓN SEMANAL'!$A:$Y,11,0)</f>
        <v>2</v>
      </c>
      <c r="P174" s="7">
        <f>+VLOOKUP(A174,'[6]DISTRIBUCIÓN SEMANAL'!$A:$Y,12,0)</f>
        <v>4</v>
      </c>
      <c r="Q174" s="7">
        <f>+VLOOKUP(A174,'[6]DISTRIBUCIÓN SEMANAL'!$A:$Y,13,0)</f>
        <v>1</v>
      </c>
      <c r="R174" s="7">
        <f>+VLOOKUP(A174,'[6]DISTRIBUCIÓN SEMANAL'!$A:$Y,14,0)</f>
        <v>4</v>
      </c>
      <c r="S174" s="7">
        <f>+VLOOKUP(A174,'[6]DISTRIBUCIÓN SEMANAL'!$A:$Y,15,0)</f>
        <v>71</v>
      </c>
      <c r="T174" s="7">
        <f>+VLOOKUP(A174,'[6]DISTRIBUCIÓN SEMANAL'!$A:$Y,16,0)</f>
        <v>71</v>
      </c>
      <c r="U174" s="7">
        <f>+VLOOKUP(A174,'[6]DISTRIBUCIÓN SEMANAL'!$A:$Y,17,0)</f>
        <v>71</v>
      </c>
      <c r="V174" s="7">
        <f>+VLOOKUP(A174,'[6]DISTRIBUCIÓN SEMANAL'!$A:$Y,18,0)</f>
        <v>9</v>
      </c>
      <c r="W174" s="7">
        <f>+VLOOKUP(A174,'[6]DISTRIBUCIÓN SEMANAL'!$A:$Y,19,0)</f>
        <v>71</v>
      </c>
      <c r="X174" s="7">
        <f>+VLOOKUP(A174,'[6]DISTRIBUCIÓN SEMANAL'!$A:$Y,20,0)</f>
        <v>3</v>
      </c>
      <c r="Y174" s="7">
        <f>+VLOOKUP(A174,'[6]DISTRIBUCIÓN SEMANAL'!$A:$Y,21,0)</f>
        <v>71</v>
      </c>
      <c r="Z174" s="7">
        <f>+VLOOKUP(A174,'[6]DISTRIBUCIÓN SEMANAL'!$A:$Y,22,0)</f>
        <v>71</v>
      </c>
      <c r="AA174" s="7">
        <f>+VLOOKUP(A174,'[6]DISTRIBUCIÓN SEMANAL'!$A:$Y,23,0)</f>
        <v>4</v>
      </c>
      <c r="AB174" s="7">
        <f>+VLOOKUP(A174,'[6]DISTRIBUCIÓN SEMANAL'!$A:$Y,24,0)</f>
        <v>3</v>
      </c>
      <c r="AC174" s="7">
        <f>+VLOOKUP(A174,'[6]DISTRIBUCIÓN SEMANAL'!$A:$Y,25,0)</f>
        <v>11</v>
      </c>
    </row>
    <row r="175" spans="1:29" ht="15.75">
      <c r="A175" s="8" t="s">
        <v>5972</v>
      </c>
      <c r="B175" s="10" t="s">
        <v>5632</v>
      </c>
      <c r="C175" s="6" t="s">
        <v>5973</v>
      </c>
      <c r="D175" s="11">
        <v>39</v>
      </c>
      <c r="E175" s="9" t="s">
        <v>3267</v>
      </c>
      <c r="F175" s="9">
        <v>131398944</v>
      </c>
      <c r="G175" s="7" t="s">
        <v>5194</v>
      </c>
      <c r="H175" s="7">
        <f>+VLOOKUP(A175,'[6]DISTRIBUCIÓN SEMANAL'!$A:$Y,4,0)</f>
        <v>39</v>
      </c>
      <c r="I175" s="7" t="str">
        <f>+VLOOKUP(A175,'[6]DISTRIBUCIÓN SEMANAL'!$A:$Y,5,0)</f>
        <v>REAL</v>
      </c>
      <c r="J175" s="7">
        <f>+VLOOKUP(A175,'[6]DISTRIBUCIÓN SEMANAL'!$A:$Y,6,0)</f>
        <v>1</v>
      </c>
      <c r="K175" s="7">
        <f>+VLOOKUP(A175,'[6]DISTRIBUCIÓN SEMANAL'!$A:$Y,7,0)</f>
        <v>3</v>
      </c>
      <c r="L175" s="7">
        <f>+VLOOKUP(A175,'[6]DISTRIBUCIÓN SEMANAL'!$A:$Y,8,0)</f>
        <v>1</v>
      </c>
      <c r="M175" s="7">
        <f>+VLOOKUP(A175,'[6]DISTRIBUCIÓN SEMANAL'!$A:$Y,9,0)</f>
        <v>6</v>
      </c>
      <c r="N175" s="7">
        <f>+VLOOKUP(A175,'[6]DISTRIBUCIÓN SEMANAL'!$A:$Y,10,0)</f>
        <v>8</v>
      </c>
      <c r="O175" s="7">
        <f>+VLOOKUP(A175,'[6]DISTRIBUCIÓN SEMANAL'!$A:$Y,11,0)</f>
        <v>1</v>
      </c>
      <c r="P175" s="7">
        <f>+VLOOKUP(A175,'[6]DISTRIBUCIÓN SEMANAL'!$A:$Y,12,0)</f>
        <v>3</v>
      </c>
      <c r="Q175" s="7">
        <f>+VLOOKUP(A175,'[6]DISTRIBUCIÓN SEMANAL'!$A:$Y,13,0)</f>
        <v>1</v>
      </c>
      <c r="R175" s="7">
        <f>+VLOOKUP(A175,'[6]DISTRIBUCIÓN SEMANAL'!$A:$Y,14,0)</f>
        <v>2</v>
      </c>
      <c r="S175" s="7">
        <f>+VLOOKUP(A175,'[6]DISTRIBUCIÓN SEMANAL'!$A:$Y,15,0)</f>
        <v>39</v>
      </c>
      <c r="T175" s="7">
        <f>+VLOOKUP(A175,'[6]DISTRIBUCIÓN SEMANAL'!$A:$Y,16,0)</f>
        <v>39</v>
      </c>
      <c r="U175" s="7">
        <f>+VLOOKUP(A175,'[6]DISTRIBUCIÓN SEMANAL'!$A:$Y,17,0)</f>
        <v>39</v>
      </c>
      <c r="V175" s="7">
        <f>+VLOOKUP(A175,'[6]DISTRIBUCIÓN SEMANAL'!$A:$Y,18,0)</f>
        <v>5</v>
      </c>
      <c r="W175" s="7">
        <f>+VLOOKUP(A175,'[6]DISTRIBUCIÓN SEMANAL'!$A:$Y,19,0)</f>
        <v>39</v>
      </c>
      <c r="X175" s="7">
        <f>+VLOOKUP(A175,'[6]DISTRIBUCIÓN SEMANAL'!$A:$Y,20,0)</f>
        <v>2</v>
      </c>
      <c r="Y175" s="7">
        <f>+VLOOKUP(A175,'[6]DISTRIBUCIÓN SEMANAL'!$A:$Y,21,0)</f>
        <v>39</v>
      </c>
      <c r="Z175" s="7">
        <f>+VLOOKUP(A175,'[6]DISTRIBUCIÓN SEMANAL'!$A:$Y,22,0)</f>
        <v>39</v>
      </c>
      <c r="AA175" s="7">
        <f>+VLOOKUP(A175,'[6]DISTRIBUCIÓN SEMANAL'!$A:$Y,23,0)</f>
        <v>3</v>
      </c>
      <c r="AB175" s="7">
        <f>+VLOOKUP(A175,'[6]DISTRIBUCIÓN SEMANAL'!$A:$Y,24,0)</f>
        <v>2</v>
      </c>
      <c r="AC175" s="7">
        <f>+VLOOKUP(A175,'[6]DISTRIBUCIÓN SEMANAL'!$A:$Y,25,0)</f>
        <v>6</v>
      </c>
    </row>
    <row r="176" spans="1:29" ht="15.75">
      <c r="A176" s="8" t="s">
        <v>5974</v>
      </c>
      <c r="B176" s="10" t="s">
        <v>5632</v>
      </c>
      <c r="C176" s="6" t="s">
        <v>5975</v>
      </c>
      <c r="D176" s="11">
        <v>22</v>
      </c>
      <c r="E176" s="9" t="s">
        <v>3267</v>
      </c>
      <c r="F176" s="9">
        <v>131398944</v>
      </c>
      <c r="G176" s="7" t="s">
        <v>5194</v>
      </c>
      <c r="H176" s="7">
        <f>+VLOOKUP(A176,'[6]DISTRIBUCIÓN SEMANAL'!$A:$Y,4,0)</f>
        <v>22</v>
      </c>
      <c r="I176" s="7" t="str">
        <f>+VLOOKUP(A176,'[6]DISTRIBUCIÓN SEMANAL'!$A:$Y,5,0)</f>
        <v>REAL</v>
      </c>
      <c r="J176" s="7">
        <f>+VLOOKUP(A176,'[6]DISTRIBUCIÓN SEMANAL'!$A:$Y,6,0)</f>
        <v>1</v>
      </c>
      <c r="K176" s="7">
        <f>+VLOOKUP(A176,'[6]DISTRIBUCIÓN SEMANAL'!$A:$Y,7,0)</f>
        <v>2</v>
      </c>
      <c r="L176" s="7">
        <f>+VLOOKUP(A176,'[6]DISTRIBUCIÓN SEMANAL'!$A:$Y,8,0)</f>
        <v>1</v>
      </c>
      <c r="M176" s="7">
        <f>+VLOOKUP(A176,'[6]DISTRIBUCIÓN SEMANAL'!$A:$Y,9,0)</f>
        <v>4</v>
      </c>
      <c r="N176" s="7">
        <f>+VLOOKUP(A176,'[6]DISTRIBUCIÓN SEMANAL'!$A:$Y,10,0)</f>
        <v>5</v>
      </c>
      <c r="O176" s="7">
        <f>+VLOOKUP(A176,'[6]DISTRIBUCIÓN SEMANAL'!$A:$Y,11,0)</f>
        <v>1</v>
      </c>
      <c r="P176" s="7">
        <f>+VLOOKUP(A176,'[6]DISTRIBUCIÓN SEMANAL'!$A:$Y,12,0)</f>
        <v>2</v>
      </c>
      <c r="Q176" s="7">
        <f>+VLOOKUP(A176,'[6]DISTRIBUCIÓN SEMANAL'!$A:$Y,13,0)</f>
        <v>1</v>
      </c>
      <c r="R176" s="7">
        <f>+VLOOKUP(A176,'[6]DISTRIBUCIÓN SEMANAL'!$A:$Y,14,0)</f>
        <v>1</v>
      </c>
      <c r="S176" s="7">
        <f>+VLOOKUP(A176,'[6]DISTRIBUCIÓN SEMANAL'!$A:$Y,15,0)</f>
        <v>22</v>
      </c>
      <c r="T176" s="7">
        <f>+VLOOKUP(A176,'[6]DISTRIBUCIÓN SEMANAL'!$A:$Y,16,0)</f>
        <v>22</v>
      </c>
      <c r="U176" s="7">
        <f>+VLOOKUP(A176,'[6]DISTRIBUCIÓN SEMANAL'!$A:$Y,17,0)</f>
        <v>22</v>
      </c>
      <c r="V176" s="7">
        <f>+VLOOKUP(A176,'[6]DISTRIBUCIÓN SEMANAL'!$A:$Y,18,0)</f>
        <v>3</v>
      </c>
      <c r="W176" s="7">
        <f>+VLOOKUP(A176,'[6]DISTRIBUCIÓN SEMANAL'!$A:$Y,19,0)</f>
        <v>22</v>
      </c>
      <c r="X176" s="7">
        <f>+VLOOKUP(A176,'[6]DISTRIBUCIÓN SEMANAL'!$A:$Y,20,0)</f>
        <v>1</v>
      </c>
      <c r="Y176" s="7">
        <f>+VLOOKUP(A176,'[6]DISTRIBUCIÓN SEMANAL'!$A:$Y,21,0)</f>
        <v>22</v>
      </c>
      <c r="Z176" s="7">
        <f>+VLOOKUP(A176,'[6]DISTRIBUCIÓN SEMANAL'!$A:$Y,22,0)</f>
        <v>22</v>
      </c>
      <c r="AA176" s="7">
        <f>+VLOOKUP(A176,'[6]DISTRIBUCIÓN SEMANAL'!$A:$Y,23,0)</f>
        <v>2</v>
      </c>
      <c r="AB176" s="7">
        <f>+VLOOKUP(A176,'[6]DISTRIBUCIÓN SEMANAL'!$A:$Y,24,0)</f>
        <v>1</v>
      </c>
      <c r="AC176" s="7">
        <f>+VLOOKUP(A176,'[6]DISTRIBUCIÓN SEMANAL'!$A:$Y,25,0)</f>
        <v>4</v>
      </c>
    </row>
    <row r="177" spans="1:29" ht="15.75">
      <c r="A177" s="8" t="s">
        <v>5976</v>
      </c>
      <c r="B177" s="10" t="s">
        <v>5632</v>
      </c>
      <c r="C177" s="6" t="s">
        <v>5977</v>
      </c>
      <c r="D177" s="11">
        <v>16</v>
      </c>
      <c r="E177" s="9" t="s">
        <v>3267</v>
      </c>
      <c r="F177" s="9">
        <v>131398944</v>
      </c>
      <c r="G177" s="7" t="s">
        <v>5194</v>
      </c>
      <c r="H177" s="7">
        <f>+VLOOKUP(A177,'[6]DISTRIBUCIÓN SEMANAL'!$A:$Y,4,0)</f>
        <v>16</v>
      </c>
      <c r="I177" s="7" t="str">
        <f>+VLOOKUP(A177,'[6]DISTRIBUCIÓN SEMANAL'!$A:$Y,5,0)</f>
        <v>REAL</v>
      </c>
      <c r="J177" s="7">
        <f>+VLOOKUP(A177,'[6]DISTRIBUCIÓN SEMANAL'!$A:$Y,6,0)</f>
        <v>1</v>
      </c>
      <c r="K177" s="7">
        <f>+VLOOKUP(A177,'[6]DISTRIBUCIÓN SEMANAL'!$A:$Y,7,0)</f>
        <v>2</v>
      </c>
      <c r="L177" s="7">
        <f>+VLOOKUP(A177,'[6]DISTRIBUCIÓN SEMANAL'!$A:$Y,8,0)</f>
        <v>1</v>
      </c>
      <c r="M177" s="7">
        <f>+VLOOKUP(A177,'[6]DISTRIBUCIÓN SEMANAL'!$A:$Y,9,0)</f>
        <v>3</v>
      </c>
      <c r="N177" s="7">
        <f>+VLOOKUP(A177,'[6]DISTRIBUCIÓN SEMANAL'!$A:$Y,10,0)</f>
        <v>3</v>
      </c>
      <c r="O177" s="7">
        <f>+VLOOKUP(A177,'[6]DISTRIBUCIÓN SEMANAL'!$A:$Y,11,0)</f>
        <v>1</v>
      </c>
      <c r="P177" s="7">
        <f>+VLOOKUP(A177,'[6]DISTRIBUCIÓN SEMANAL'!$A:$Y,12,0)</f>
        <v>1</v>
      </c>
      <c r="Q177" s="7">
        <f>+VLOOKUP(A177,'[6]DISTRIBUCIÓN SEMANAL'!$A:$Y,13,0)</f>
        <v>1</v>
      </c>
      <c r="R177" s="7">
        <f>+VLOOKUP(A177,'[6]DISTRIBUCIÓN SEMANAL'!$A:$Y,14,0)</f>
        <v>1</v>
      </c>
      <c r="S177" s="7">
        <f>+VLOOKUP(A177,'[6]DISTRIBUCIÓN SEMANAL'!$A:$Y,15,0)</f>
        <v>16</v>
      </c>
      <c r="T177" s="7">
        <f>+VLOOKUP(A177,'[6]DISTRIBUCIÓN SEMANAL'!$A:$Y,16,0)</f>
        <v>16</v>
      </c>
      <c r="U177" s="7">
        <f>+VLOOKUP(A177,'[6]DISTRIBUCIÓN SEMANAL'!$A:$Y,17,0)</f>
        <v>16</v>
      </c>
      <c r="V177" s="7">
        <f>+VLOOKUP(A177,'[6]DISTRIBUCIÓN SEMANAL'!$A:$Y,18,0)</f>
        <v>3</v>
      </c>
      <c r="W177" s="7">
        <f>+VLOOKUP(A177,'[6]DISTRIBUCIÓN SEMANAL'!$A:$Y,19,0)</f>
        <v>16</v>
      </c>
      <c r="X177" s="7">
        <f>+VLOOKUP(A177,'[6]DISTRIBUCIÓN SEMANAL'!$A:$Y,20,0)</f>
        <v>1</v>
      </c>
      <c r="Y177" s="7">
        <f>+VLOOKUP(A177,'[6]DISTRIBUCIÓN SEMANAL'!$A:$Y,21,0)</f>
        <v>16</v>
      </c>
      <c r="Z177" s="7">
        <f>+VLOOKUP(A177,'[6]DISTRIBUCIÓN SEMANAL'!$A:$Y,22,0)</f>
        <v>16</v>
      </c>
      <c r="AA177" s="7">
        <f>+VLOOKUP(A177,'[6]DISTRIBUCIÓN SEMANAL'!$A:$Y,23,0)</f>
        <v>1</v>
      </c>
      <c r="AB177" s="7">
        <f>+VLOOKUP(A177,'[6]DISTRIBUCIÓN SEMANAL'!$A:$Y,24,0)</f>
        <v>1</v>
      </c>
      <c r="AC177" s="7">
        <f>+VLOOKUP(A177,'[6]DISTRIBUCIÓN SEMANAL'!$A:$Y,25,0)</f>
        <v>3</v>
      </c>
    </row>
    <row r="178" spans="1:29" ht="15.75">
      <c r="A178" s="8" t="s">
        <v>5978</v>
      </c>
      <c r="B178" s="10" t="s">
        <v>5632</v>
      </c>
      <c r="C178" s="6" t="s">
        <v>5979</v>
      </c>
      <c r="D178" s="11">
        <v>29</v>
      </c>
      <c r="E178" s="9" t="s">
        <v>3267</v>
      </c>
      <c r="F178" s="9">
        <v>131398944</v>
      </c>
      <c r="G178" s="7" t="s">
        <v>5194</v>
      </c>
      <c r="H178" s="7">
        <f>+VLOOKUP(A178,'[6]DISTRIBUCIÓN SEMANAL'!$A:$Y,4,0)</f>
        <v>29</v>
      </c>
      <c r="I178" s="7" t="str">
        <f>+VLOOKUP(A178,'[6]DISTRIBUCIÓN SEMANAL'!$A:$Y,5,0)</f>
        <v>REAL</v>
      </c>
      <c r="J178" s="7">
        <f>+VLOOKUP(A178,'[6]DISTRIBUCIÓN SEMANAL'!$A:$Y,6,0)</f>
        <v>1</v>
      </c>
      <c r="K178" s="7">
        <f>+VLOOKUP(A178,'[6]DISTRIBUCIÓN SEMANAL'!$A:$Y,7,0)</f>
        <v>2</v>
      </c>
      <c r="L178" s="7">
        <f>+VLOOKUP(A178,'[6]DISTRIBUCIÓN SEMANAL'!$A:$Y,8,0)</f>
        <v>1</v>
      </c>
      <c r="M178" s="7">
        <f>+VLOOKUP(A178,'[6]DISTRIBUCIÓN SEMANAL'!$A:$Y,9,0)</f>
        <v>5</v>
      </c>
      <c r="N178" s="7">
        <f>+VLOOKUP(A178,'[6]DISTRIBUCIÓN SEMANAL'!$A:$Y,10,0)</f>
        <v>6</v>
      </c>
      <c r="O178" s="7">
        <f>+VLOOKUP(A178,'[6]DISTRIBUCIÓN SEMANAL'!$A:$Y,11,0)</f>
        <v>1</v>
      </c>
      <c r="P178" s="7">
        <f>+VLOOKUP(A178,'[6]DISTRIBUCIÓN SEMANAL'!$A:$Y,12,0)</f>
        <v>2</v>
      </c>
      <c r="Q178" s="7">
        <f>+VLOOKUP(A178,'[6]DISTRIBUCIÓN SEMANAL'!$A:$Y,13,0)</f>
        <v>1</v>
      </c>
      <c r="R178" s="7">
        <f>+VLOOKUP(A178,'[6]DISTRIBUCIÓN SEMANAL'!$A:$Y,14,0)</f>
        <v>2</v>
      </c>
      <c r="S178" s="7">
        <f>+VLOOKUP(A178,'[6]DISTRIBUCIÓN SEMANAL'!$A:$Y,15,0)</f>
        <v>29</v>
      </c>
      <c r="T178" s="7">
        <f>+VLOOKUP(A178,'[6]DISTRIBUCIÓN SEMANAL'!$A:$Y,16,0)</f>
        <v>29</v>
      </c>
      <c r="U178" s="7">
        <f>+VLOOKUP(A178,'[6]DISTRIBUCIÓN SEMANAL'!$A:$Y,17,0)</f>
        <v>29</v>
      </c>
      <c r="V178" s="7">
        <f>+VLOOKUP(A178,'[6]DISTRIBUCIÓN SEMANAL'!$A:$Y,18,0)</f>
        <v>4</v>
      </c>
      <c r="W178" s="7">
        <f>+VLOOKUP(A178,'[6]DISTRIBUCIÓN SEMANAL'!$A:$Y,19,0)</f>
        <v>29</v>
      </c>
      <c r="X178" s="7">
        <f>+VLOOKUP(A178,'[6]DISTRIBUCIÓN SEMANAL'!$A:$Y,20,0)</f>
        <v>1</v>
      </c>
      <c r="Y178" s="7">
        <f>+VLOOKUP(A178,'[6]DISTRIBUCIÓN SEMANAL'!$A:$Y,21,0)</f>
        <v>29</v>
      </c>
      <c r="Z178" s="7">
        <f>+VLOOKUP(A178,'[6]DISTRIBUCIÓN SEMANAL'!$A:$Y,22,0)</f>
        <v>29</v>
      </c>
      <c r="AA178" s="7">
        <f>+VLOOKUP(A178,'[6]DISTRIBUCIÓN SEMANAL'!$A:$Y,23,0)</f>
        <v>2</v>
      </c>
      <c r="AB178" s="7">
        <f>+VLOOKUP(A178,'[6]DISTRIBUCIÓN SEMANAL'!$A:$Y,24,0)</f>
        <v>2</v>
      </c>
      <c r="AC178" s="7">
        <f>+VLOOKUP(A178,'[6]DISTRIBUCIÓN SEMANAL'!$A:$Y,25,0)</f>
        <v>5</v>
      </c>
    </row>
    <row r="179" spans="1:29" ht="15.75">
      <c r="A179" s="12" t="s">
        <v>5980</v>
      </c>
      <c r="B179" s="10" t="s">
        <v>5632</v>
      </c>
      <c r="C179" s="6" t="s">
        <v>5981</v>
      </c>
      <c r="D179" s="11">
        <v>14</v>
      </c>
      <c r="E179" s="9" t="s">
        <v>3267</v>
      </c>
      <c r="F179" s="9">
        <v>131398944</v>
      </c>
      <c r="G179" s="7" t="s">
        <v>5194</v>
      </c>
      <c r="H179" s="7">
        <f>+VLOOKUP(A179,'[6]DISTRIBUCIÓN SEMANAL'!$A:$Y,4,0)</f>
        <v>14</v>
      </c>
      <c r="I179" s="7" t="str">
        <f>+VLOOKUP(A179,'[6]DISTRIBUCIÓN SEMANAL'!$A:$Y,5,0)</f>
        <v>REAL</v>
      </c>
      <c r="J179" s="7">
        <f>+VLOOKUP(A179,'[6]DISTRIBUCIÓN SEMANAL'!$A:$Y,6,0)</f>
        <v>1</v>
      </c>
      <c r="K179" s="7">
        <f>+VLOOKUP(A179,'[6]DISTRIBUCIÓN SEMANAL'!$A:$Y,7,0)</f>
        <v>1</v>
      </c>
      <c r="L179" s="7">
        <f>+VLOOKUP(A179,'[6]DISTRIBUCIÓN SEMANAL'!$A:$Y,8,0)</f>
        <v>1</v>
      </c>
      <c r="M179" s="7">
        <f>+VLOOKUP(A179,'[6]DISTRIBUCIÓN SEMANAL'!$A:$Y,9,0)</f>
        <v>3</v>
      </c>
      <c r="N179" s="7">
        <f>+VLOOKUP(A179,'[6]DISTRIBUCIÓN SEMANAL'!$A:$Y,10,0)</f>
        <v>3</v>
      </c>
      <c r="O179" s="7">
        <f>+VLOOKUP(A179,'[6]DISTRIBUCIÓN SEMANAL'!$A:$Y,11,0)</f>
        <v>1</v>
      </c>
      <c r="P179" s="7">
        <f>+VLOOKUP(A179,'[6]DISTRIBUCIÓN SEMANAL'!$A:$Y,12,0)</f>
        <v>1</v>
      </c>
      <c r="Q179" s="7">
        <f>+VLOOKUP(A179,'[6]DISTRIBUCIÓN SEMANAL'!$A:$Y,13,0)</f>
        <v>1</v>
      </c>
      <c r="R179" s="7">
        <f>+VLOOKUP(A179,'[6]DISTRIBUCIÓN SEMANAL'!$A:$Y,14,0)</f>
        <v>1</v>
      </c>
      <c r="S179" s="7">
        <f>+VLOOKUP(A179,'[6]DISTRIBUCIÓN SEMANAL'!$A:$Y,15,0)</f>
        <v>14</v>
      </c>
      <c r="T179" s="7">
        <f>+VLOOKUP(A179,'[6]DISTRIBUCIÓN SEMANAL'!$A:$Y,16,0)</f>
        <v>14</v>
      </c>
      <c r="U179" s="7">
        <f>+VLOOKUP(A179,'[6]DISTRIBUCIÓN SEMANAL'!$A:$Y,17,0)</f>
        <v>14</v>
      </c>
      <c r="V179" s="7">
        <f>+VLOOKUP(A179,'[6]DISTRIBUCIÓN SEMANAL'!$A:$Y,18,0)</f>
        <v>2</v>
      </c>
      <c r="W179" s="7">
        <f>+VLOOKUP(A179,'[6]DISTRIBUCIÓN SEMANAL'!$A:$Y,19,0)</f>
        <v>14</v>
      </c>
      <c r="X179" s="7">
        <f>+VLOOKUP(A179,'[6]DISTRIBUCIÓN SEMANAL'!$A:$Y,20,0)</f>
        <v>1</v>
      </c>
      <c r="Y179" s="7">
        <f>+VLOOKUP(A179,'[6]DISTRIBUCIÓN SEMANAL'!$A:$Y,21,0)</f>
        <v>14</v>
      </c>
      <c r="Z179" s="7">
        <f>+VLOOKUP(A179,'[6]DISTRIBUCIÓN SEMANAL'!$A:$Y,22,0)</f>
        <v>14</v>
      </c>
      <c r="AA179" s="7">
        <f>+VLOOKUP(A179,'[6]DISTRIBUCIÓN SEMANAL'!$A:$Y,23,0)</f>
        <v>1</v>
      </c>
      <c r="AB179" s="7">
        <f>+VLOOKUP(A179,'[6]DISTRIBUCIÓN SEMANAL'!$A:$Y,24,0)</f>
        <v>1</v>
      </c>
      <c r="AC179" s="7">
        <f>+VLOOKUP(A179,'[6]DISTRIBUCIÓN SEMANAL'!$A:$Y,25,0)</f>
        <v>3</v>
      </c>
    </row>
    <row r="180" spans="1:29" ht="15.75">
      <c r="A180" s="12" t="s">
        <v>5982</v>
      </c>
      <c r="B180" s="10" t="s">
        <v>5632</v>
      </c>
      <c r="C180" s="6" t="s">
        <v>5983</v>
      </c>
      <c r="D180" s="11">
        <v>12</v>
      </c>
      <c r="E180" s="9" t="s">
        <v>3267</v>
      </c>
      <c r="F180" s="9">
        <v>131398944</v>
      </c>
      <c r="G180" s="7" t="s">
        <v>5194</v>
      </c>
      <c r="H180" s="7">
        <f>+VLOOKUP(A180,'[6]DISTRIBUCIÓN SEMANAL'!$A:$Y,4,0)</f>
        <v>12</v>
      </c>
      <c r="I180" s="7" t="str">
        <f>+VLOOKUP(A180,'[6]DISTRIBUCIÓN SEMANAL'!$A:$Y,5,0)</f>
        <v>REAL</v>
      </c>
      <c r="J180" s="7">
        <f>+VLOOKUP(A180,'[6]DISTRIBUCIÓN SEMANAL'!$A:$Y,6,0)</f>
        <v>1</v>
      </c>
      <c r="K180" s="7">
        <f>+VLOOKUP(A180,'[6]DISTRIBUCIÓN SEMANAL'!$A:$Y,7,0)</f>
        <v>1</v>
      </c>
      <c r="L180" s="7">
        <f>+VLOOKUP(A180,'[6]DISTRIBUCIÓN SEMANAL'!$A:$Y,8,0)</f>
        <v>1</v>
      </c>
      <c r="M180" s="7">
        <f>+VLOOKUP(A180,'[6]DISTRIBUCIÓN SEMANAL'!$A:$Y,9,0)</f>
        <v>2</v>
      </c>
      <c r="N180" s="7">
        <f>+VLOOKUP(A180,'[6]DISTRIBUCIÓN SEMANAL'!$A:$Y,10,0)</f>
        <v>3</v>
      </c>
      <c r="O180" s="7">
        <f>+VLOOKUP(A180,'[6]DISTRIBUCIÓN SEMANAL'!$A:$Y,11,0)</f>
        <v>1</v>
      </c>
      <c r="P180" s="7">
        <f>+VLOOKUP(A180,'[6]DISTRIBUCIÓN SEMANAL'!$A:$Y,12,0)</f>
        <v>1</v>
      </c>
      <c r="Q180" s="7">
        <f>+VLOOKUP(A180,'[6]DISTRIBUCIÓN SEMANAL'!$A:$Y,13,0)</f>
        <v>1</v>
      </c>
      <c r="R180" s="7">
        <f>+VLOOKUP(A180,'[6]DISTRIBUCIÓN SEMANAL'!$A:$Y,14,0)</f>
        <v>1</v>
      </c>
      <c r="S180" s="7">
        <f>+VLOOKUP(A180,'[6]DISTRIBUCIÓN SEMANAL'!$A:$Y,15,0)</f>
        <v>12</v>
      </c>
      <c r="T180" s="7">
        <f>+VLOOKUP(A180,'[6]DISTRIBUCIÓN SEMANAL'!$A:$Y,16,0)</f>
        <v>12</v>
      </c>
      <c r="U180" s="7">
        <f>+VLOOKUP(A180,'[6]DISTRIBUCIÓN SEMANAL'!$A:$Y,17,0)</f>
        <v>12</v>
      </c>
      <c r="V180" s="7">
        <f>+VLOOKUP(A180,'[6]DISTRIBUCIÓN SEMANAL'!$A:$Y,18,0)</f>
        <v>2</v>
      </c>
      <c r="W180" s="7">
        <f>+VLOOKUP(A180,'[6]DISTRIBUCIÓN SEMANAL'!$A:$Y,19,0)</f>
        <v>12</v>
      </c>
      <c r="X180" s="7">
        <f>+VLOOKUP(A180,'[6]DISTRIBUCIÓN SEMANAL'!$A:$Y,20,0)</f>
        <v>1</v>
      </c>
      <c r="Y180" s="7">
        <f>+VLOOKUP(A180,'[6]DISTRIBUCIÓN SEMANAL'!$A:$Y,21,0)</f>
        <v>12</v>
      </c>
      <c r="Z180" s="7">
        <f>+VLOOKUP(A180,'[6]DISTRIBUCIÓN SEMANAL'!$A:$Y,22,0)</f>
        <v>12</v>
      </c>
      <c r="AA180" s="7">
        <f>+VLOOKUP(A180,'[6]DISTRIBUCIÓN SEMANAL'!$A:$Y,23,0)</f>
        <v>1</v>
      </c>
      <c r="AB180" s="7">
        <f>+VLOOKUP(A180,'[6]DISTRIBUCIÓN SEMANAL'!$A:$Y,24,0)</f>
        <v>1</v>
      </c>
      <c r="AC180" s="7">
        <f>+VLOOKUP(A180,'[6]DISTRIBUCIÓN SEMANAL'!$A:$Y,25,0)</f>
        <v>2</v>
      </c>
    </row>
    <row r="181" spans="1:29" ht="15.75">
      <c r="A181" s="12" t="s">
        <v>5984</v>
      </c>
      <c r="B181" s="10" t="s">
        <v>5632</v>
      </c>
      <c r="C181" s="6" t="s">
        <v>5985</v>
      </c>
      <c r="D181" s="23">
        <v>21</v>
      </c>
      <c r="E181" s="9" t="s">
        <v>3267</v>
      </c>
      <c r="F181" s="9">
        <v>131398944</v>
      </c>
      <c r="G181" s="7" t="s">
        <v>5194</v>
      </c>
      <c r="H181" s="7">
        <f>+VLOOKUP(A181,'[6]DISTRIBUCIÓN SEMANAL'!$A:$Y,4,0)</f>
        <v>21</v>
      </c>
      <c r="I181" s="7" t="str">
        <f>+VLOOKUP(A181,'[6]DISTRIBUCIÓN SEMANAL'!$A:$Y,5,0)</f>
        <v>REAL</v>
      </c>
      <c r="J181" s="7">
        <f>+VLOOKUP(A181,'[6]DISTRIBUCIÓN SEMANAL'!$A:$Y,6,0)</f>
        <v>1</v>
      </c>
      <c r="K181" s="7">
        <f>+VLOOKUP(A181,'[6]DISTRIBUCIÓN SEMANAL'!$A:$Y,7,0)</f>
        <v>2</v>
      </c>
      <c r="L181" s="7">
        <f>+VLOOKUP(A181,'[6]DISTRIBUCIÓN SEMANAL'!$A:$Y,8,0)</f>
        <v>1</v>
      </c>
      <c r="M181" s="7">
        <f>+VLOOKUP(A181,'[6]DISTRIBUCIÓN SEMANAL'!$A:$Y,9,0)</f>
        <v>4</v>
      </c>
      <c r="N181" s="7">
        <f>+VLOOKUP(A181,'[6]DISTRIBUCIÓN SEMANAL'!$A:$Y,10,0)</f>
        <v>4</v>
      </c>
      <c r="O181" s="7">
        <f>+VLOOKUP(A181,'[6]DISTRIBUCIÓN SEMANAL'!$A:$Y,11,0)</f>
        <v>1</v>
      </c>
      <c r="P181" s="7">
        <f>+VLOOKUP(A181,'[6]DISTRIBUCIÓN SEMANAL'!$A:$Y,12,0)</f>
        <v>2</v>
      </c>
      <c r="Q181" s="7">
        <f>+VLOOKUP(A181,'[6]DISTRIBUCIÓN SEMANAL'!$A:$Y,13,0)</f>
        <v>1</v>
      </c>
      <c r="R181" s="7">
        <f>+VLOOKUP(A181,'[6]DISTRIBUCIÓN SEMANAL'!$A:$Y,14,0)</f>
        <v>1</v>
      </c>
      <c r="S181" s="7">
        <f>+VLOOKUP(A181,'[6]DISTRIBUCIÓN SEMANAL'!$A:$Y,15,0)</f>
        <v>21</v>
      </c>
      <c r="T181" s="7">
        <f>+VLOOKUP(A181,'[6]DISTRIBUCIÓN SEMANAL'!$A:$Y,16,0)</f>
        <v>21</v>
      </c>
      <c r="U181" s="7">
        <f>+VLOOKUP(A181,'[6]DISTRIBUCIÓN SEMANAL'!$A:$Y,17,0)</f>
        <v>21</v>
      </c>
      <c r="V181" s="7">
        <f>+VLOOKUP(A181,'[6]DISTRIBUCIÓN SEMANAL'!$A:$Y,18,0)</f>
        <v>3</v>
      </c>
      <c r="W181" s="7">
        <f>+VLOOKUP(A181,'[6]DISTRIBUCIÓN SEMANAL'!$A:$Y,19,0)</f>
        <v>21</v>
      </c>
      <c r="X181" s="7">
        <f>+VLOOKUP(A181,'[6]DISTRIBUCIÓN SEMANAL'!$A:$Y,20,0)</f>
        <v>1</v>
      </c>
      <c r="Y181" s="7">
        <f>+VLOOKUP(A181,'[6]DISTRIBUCIÓN SEMANAL'!$A:$Y,21,0)</f>
        <v>21</v>
      </c>
      <c r="Z181" s="7">
        <f>+VLOOKUP(A181,'[6]DISTRIBUCIÓN SEMANAL'!$A:$Y,22,0)</f>
        <v>21</v>
      </c>
      <c r="AA181" s="7">
        <f>+VLOOKUP(A181,'[6]DISTRIBUCIÓN SEMANAL'!$A:$Y,23,0)</f>
        <v>2</v>
      </c>
      <c r="AB181" s="7">
        <f>+VLOOKUP(A181,'[6]DISTRIBUCIÓN SEMANAL'!$A:$Y,24,0)</f>
        <v>1</v>
      </c>
      <c r="AC181" s="7">
        <f>+VLOOKUP(A181,'[6]DISTRIBUCIÓN SEMANAL'!$A:$Y,25,0)</f>
        <v>4</v>
      </c>
    </row>
    <row r="182" spans="1:29" ht="15.75">
      <c r="A182" s="12" t="s">
        <v>5986</v>
      </c>
      <c r="B182" s="10" t="s">
        <v>5632</v>
      </c>
      <c r="C182" s="6" t="s">
        <v>5987</v>
      </c>
      <c r="D182" s="23">
        <v>36</v>
      </c>
      <c r="E182" s="9" t="s">
        <v>3267</v>
      </c>
      <c r="F182" s="9">
        <v>131398944</v>
      </c>
      <c r="G182" s="7" t="s">
        <v>5194</v>
      </c>
      <c r="H182" s="7">
        <f>+VLOOKUP(A182,'[6]DISTRIBUCIÓN SEMANAL'!$A:$Y,4,0)</f>
        <v>36</v>
      </c>
      <c r="I182" s="7" t="str">
        <f>+VLOOKUP(A182,'[6]DISTRIBUCIÓN SEMANAL'!$A:$Y,5,0)</f>
        <v>REAL</v>
      </c>
      <c r="J182" s="7">
        <f>+VLOOKUP(A182,'[6]DISTRIBUCIÓN SEMANAL'!$A:$Y,6,0)</f>
        <v>1</v>
      </c>
      <c r="K182" s="7">
        <f>+VLOOKUP(A182,'[6]DISTRIBUCIÓN SEMANAL'!$A:$Y,7,0)</f>
        <v>3</v>
      </c>
      <c r="L182" s="7">
        <f>+VLOOKUP(A182,'[6]DISTRIBUCIÓN SEMANAL'!$A:$Y,8,0)</f>
        <v>1</v>
      </c>
      <c r="M182" s="7">
        <f>+VLOOKUP(A182,'[6]DISTRIBUCIÓN SEMANAL'!$A:$Y,9,0)</f>
        <v>6</v>
      </c>
      <c r="N182" s="7">
        <f>+VLOOKUP(A182,'[6]DISTRIBUCIÓN SEMANAL'!$A:$Y,10,0)</f>
        <v>7</v>
      </c>
      <c r="O182" s="7">
        <f>+VLOOKUP(A182,'[6]DISTRIBUCIÓN SEMANAL'!$A:$Y,11,0)</f>
        <v>1</v>
      </c>
      <c r="P182" s="7">
        <f>+VLOOKUP(A182,'[6]DISTRIBUCIÓN SEMANAL'!$A:$Y,12,0)</f>
        <v>2</v>
      </c>
      <c r="Q182" s="7">
        <f>+VLOOKUP(A182,'[6]DISTRIBUCIÓN SEMANAL'!$A:$Y,13,0)</f>
        <v>1</v>
      </c>
      <c r="R182" s="7">
        <f>+VLOOKUP(A182,'[6]DISTRIBUCIÓN SEMANAL'!$A:$Y,14,0)</f>
        <v>2</v>
      </c>
      <c r="S182" s="7">
        <f>+VLOOKUP(A182,'[6]DISTRIBUCIÓN SEMANAL'!$A:$Y,15,0)</f>
        <v>36</v>
      </c>
      <c r="T182" s="7">
        <f>+VLOOKUP(A182,'[6]DISTRIBUCIÓN SEMANAL'!$A:$Y,16,0)</f>
        <v>36</v>
      </c>
      <c r="U182" s="7">
        <f>+VLOOKUP(A182,'[6]DISTRIBUCIÓN SEMANAL'!$A:$Y,17,0)</f>
        <v>36</v>
      </c>
      <c r="V182" s="7">
        <f>+VLOOKUP(A182,'[6]DISTRIBUCIÓN SEMANAL'!$A:$Y,18,0)</f>
        <v>5</v>
      </c>
      <c r="W182" s="7">
        <f>+VLOOKUP(A182,'[6]DISTRIBUCIÓN SEMANAL'!$A:$Y,19,0)</f>
        <v>36</v>
      </c>
      <c r="X182" s="7">
        <f>+VLOOKUP(A182,'[6]DISTRIBUCIÓN SEMANAL'!$A:$Y,20,0)</f>
        <v>2</v>
      </c>
      <c r="Y182" s="7">
        <f>+VLOOKUP(A182,'[6]DISTRIBUCIÓN SEMANAL'!$A:$Y,21,0)</f>
        <v>36</v>
      </c>
      <c r="Z182" s="7">
        <f>+VLOOKUP(A182,'[6]DISTRIBUCIÓN SEMANAL'!$A:$Y,22,0)</f>
        <v>36</v>
      </c>
      <c r="AA182" s="7">
        <f>+VLOOKUP(A182,'[6]DISTRIBUCIÓN SEMANAL'!$A:$Y,23,0)</f>
        <v>2</v>
      </c>
      <c r="AB182" s="7">
        <f>+VLOOKUP(A182,'[6]DISTRIBUCIÓN SEMANAL'!$A:$Y,24,0)</f>
        <v>2</v>
      </c>
      <c r="AC182" s="7">
        <f>+VLOOKUP(A182,'[6]DISTRIBUCIÓN SEMANAL'!$A:$Y,25,0)</f>
        <v>6</v>
      </c>
    </row>
    <row r="183" spans="1:29" ht="15.75">
      <c r="A183" s="8" t="s">
        <v>5998</v>
      </c>
      <c r="B183" s="10" t="s">
        <v>5562</v>
      </c>
      <c r="C183" s="6" t="s">
        <v>5999</v>
      </c>
      <c r="D183" s="11">
        <v>123</v>
      </c>
      <c r="E183" s="9" t="s">
        <v>3275</v>
      </c>
      <c r="F183" s="9">
        <v>131537138</v>
      </c>
      <c r="G183" s="7" t="s">
        <v>5194</v>
      </c>
      <c r="H183" s="7">
        <f>+VLOOKUP(A183,'[6]DISTRIBUCIÓN SEMANAL'!$A:$Y,4,0)</f>
        <v>123</v>
      </c>
      <c r="I183" s="7" t="str">
        <f>+VLOOKUP(A183,'[6]DISTRIBUCIÓN SEMANAL'!$A:$Y,5,0)</f>
        <v>REAL</v>
      </c>
      <c r="J183" s="7">
        <f>+VLOOKUP(A183,'[6]DISTRIBUCIÓN SEMANAL'!$A:$Y,6,0)</f>
        <v>1</v>
      </c>
      <c r="K183" s="7">
        <f>+VLOOKUP(A183,'[6]DISTRIBUCIÓN SEMANAL'!$A:$Y,7,0)</f>
        <v>9</v>
      </c>
      <c r="L183" s="7">
        <f>+VLOOKUP(A183,'[6]DISTRIBUCIÓN SEMANAL'!$A:$Y,8,0)</f>
        <v>2</v>
      </c>
      <c r="M183" s="7">
        <f>+VLOOKUP(A183,'[6]DISTRIBUCIÓN SEMANAL'!$A:$Y,9,0)</f>
        <v>19</v>
      </c>
      <c r="N183" s="7">
        <f>+VLOOKUP(A183,'[6]DISTRIBUCIÓN SEMANAL'!$A:$Y,10,0)</f>
        <v>23</v>
      </c>
      <c r="O183" s="7">
        <f>+VLOOKUP(A183,'[6]DISTRIBUCIÓN SEMANAL'!$A:$Y,11,0)</f>
        <v>3</v>
      </c>
      <c r="P183" s="7">
        <f>+VLOOKUP(A183,'[6]DISTRIBUCIÓN SEMANAL'!$A:$Y,12,0)</f>
        <v>7</v>
      </c>
      <c r="Q183" s="7">
        <f>+VLOOKUP(A183,'[6]DISTRIBUCIÓN SEMANAL'!$A:$Y,13,0)</f>
        <v>2</v>
      </c>
      <c r="R183" s="7">
        <f>+VLOOKUP(A183,'[6]DISTRIBUCIÓN SEMANAL'!$A:$Y,14,0)</f>
        <v>6</v>
      </c>
      <c r="S183" s="7">
        <f>+VLOOKUP(A183,'[6]DISTRIBUCIÓN SEMANAL'!$A:$Y,15,0)</f>
        <v>123</v>
      </c>
      <c r="T183" s="7">
        <f>+VLOOKUP(A183,'[6]DISTRIBUCIÓN SEMANAL'!$A:$Y,16,0)</f>
        <v>123</v>
      </c>
      <c r="U183" s="7">
        <f>+VLOOKUP(A183,'[6]DISTRIBUCIÓN SEMANAL'!$A:$Y,17,0)</f>
        <v>123</v>
      </c>
      <c r="V183" s="7">
        <f>+VLOOKUP(A183,'[6]DISTRIBUCIÓN SEMANAL'!$A:$Y,18,0)</f>
        <v>16</v>
      </c>
      <c r="W183" s="7">
        <f>+VLOOKUP(A183,'[6]DISTRIBUCIÓN SEMANAL'!$A:$Y,19,0)</f>
        <v>123</v>
      </c>
      <c r="X183" s="7">
        <f>+VLOOKUP(A183,'[6]DISTRIBUCIÓN SEMANAL'!$A:$Y,20,0)</f>
        <v>5</v>
      </c>
      <c r="Y183" s="7">
        <f>+VLOOKUP(A183,'[6]DISTRIBUCIÓN SEMANAL'!$A:$Y,21,0)</f>
        <v>123</v>
      </c>
      <c r="Z183" s="7">
        <f>+VLOOKUP(A183,'[6]DISTRIBUCIÓN SEMANAL'!$A:$Y,22,0)</f>
        <v>123</v>
      </c>
      <c r="AA183" s="7">
        <f>+VLOOKUP(A183,'[6]DISTRIBUCIÓN SEMANAL'!$A:$Y,23,0)</f>
        <v>7</v>
      </c>
      <c r="AB183" s="7">
        <f>+VLOOKUP(A183,'[6]DISTRIBUCIÓN SEMANAL'!$A:$Y,24,0)</f>
        <v>5</v>
      </c>
      <c r="AC183" s="7">
        <f>+VLOOKUP(A183,'[6]DISTRIBUCIÓN SEMANAL'!$A:$Y,25,0)</f>
        <v>18</v>
      </c>
    </row>
    <row r="184" spans="1:29" ht="15.75">
      <c r="A184" s="8" t="s">
        <v>6000</v>
      </c>
      <c r="B184" s="10" t="s">
        <v>5562</v>
      </c>
      <c r="C184" s="6" t="s">
        <v>6001</v>
      </c>
      <c r="D184" s="11">
        <v>91</v>
      </c>
      <c r="E184" s="9" t="s">
        <v>3275</v>
      </c>
      <c r="F184" s="9">
        <v>131537138</v>
      </c>
      <c r="G184" s="7" t="s">
        <v>5194</v>
      </c>
      <c r="H184" s="7">
        <f>+VLOOKUP(A184,'[6]DISTRIBUCIÓN SEMANAL'!$A:$Y,4,0)</f>
        <v>91</v>
      </c>
      <c r="I184" s="7" t="str">
        <f>+VLOOKUP(A184,'[6]DISTRIBUCIÓN SEMANAL'!$A:$Y,5,0)</f>
        <v>REAL</v>
      </c>
      <c r="J184" s="7">
        <f>+VLOOKUP(A184,'[6]DISTRIBUCIÓN SEMANAL'!$A:$Y,6,0)</f>
        <v>1</v>
      </c>
      <c r="K184" s="7">
        <f>+VLOOKUP(A184,'[6]DISTRIBUCIÓN SEMANAL'!$A:$Y,7,0)</f>
        <v>7</v>
      </c>
      <c r="L184" s="7">
        <f>+VLOOKUP(A184,'[6]DISTRIBUCIÓN SEMANAL'!$A:$Y,8,0)</f>
        <v>2</v>
      </c>
      <c r="M184" s="7">
        <f>+VLOOKUP(A184,'[6]DISTRIBUCIÓN SEMANAL'!$A:$Y,9,0)</f>
        <v>14</v>
      </c>
      <c r="N184" s="7">
        <f>+VLOOKUP(A184,'[6]DISTRIBUCIÓN SEMANAL'!$A:$Y,10,0)</f>
        <v>17</v>
      </c>
      <c r="O184" s="7">
        <f>+VLOOKUP(A184,'[6]DISTRIBUCIÓN SEMANAL'!$A:$Y,11,0)</f>
        <v>3</v>
      </c>
      <c r="P184" s="7">
        <f>+VLOOKUP(A184,'[6]DISTRIBUCIÓN SEMANAL'!$A:$Y,12,0)</f>
        <v>6</v>
      </c>
      <c r="Q184" s="7">
        <f>+VLOOKUP(A184,'[6]DISTRIBUCIÓN SEMANAL'!$A:$Y,13,0)</f>
        <v>2</v>
      </c>
      <c r="R184" s="7">
        <f>+VLOOKUP(A184,'[6]DISTRIBUCIÓN SEMANAL'!$A:$Y,14,0)</f>
        <v>5</v>
      </c>
      <c r="S184" s="7">
        <f>+VLOOKUP(A184,'[6]DISTRIBUCIÓN SEMANAL'!$A:$Y,15,0)</f>
        <v>91</v>
      </c>
      <c r="T184" s="7">
        <f>+VLOOKUP(A184,'[6]DISTRIBUCIÓN SEMANAL'!$A:$Y,16,0)</f>
        <v>91</v>
      </c>
      <c r="U184" s="7">
        <f>+VLOOKUP(A184,'[6]DISTRIBUCIÓN SEMANAL'!$A:$Y,17,0)</f>
        <v>91</v>
      </c>
      <c r="V184" s="7">
        <f>+VLOOKUP(A184,'[6]DISTRIBUCIÓN SEMANAL'!$A:$Y,18,0)</f>
        <v>12</v>
      </c>
      <c r="W184" s="7">
        <f>+VLOOKUP(A184,'[6]DISTRIBUCIÓN SEMANAL'!$A:$Y,19,0)</f>
        <v>91</v>
      </c>
      <c r="X184" s="7">
        <f>+VLOOKUP(A184,'[6]DISTRIBUCIÓN SEMANAL'!$A:$Y,20,0)</f>
        <v>4</v>
      </c>
      <c r="Y184" s="7">
        <f>+VLOOKUP(A184,'[6]DISTRIBUCIÓN SEMANAL'!$A:$Y,21,0)</f>
        <v>91</v>
      </c>
      <c r="Z184" s="7">
        <f>+VLOOKUP(A184,'[6]DISTRIBUCIÓN SEMANAL'!$A:$Y,22,0)</f>
        <v>91</v>
      </c>
      <c r="AA184" s="7">
        <f>+VLOOKUP(A184,'[6]DISTRIBUCIÓN SEMANAL'!$A:$Y,23,0)</f>
        <v>6</v>
      </c>
      <c r="AB184" s="7">
        <f>+VLOOKUP(A184,'[6]DISTRIBUCIÓN SEMANAL'!$A:$Y,24,0)</f>
        <v>4</v>
      </c>
      <c r="AC184" s="7">
        <f>+VLOOKUP(A184,'[6]DISTRIBUCIÓN SEMANAL'!$A:$Y,25,0)</f>
        <v>14</v>
      </c>
    </row>
    <row r="185" spans="1:29" ht="15.75">
      <c r="A185" s="8" t="s">
        <v>6002</v>
      </c>
      <c r="B185" s="10" t="s">
        <v>6003</v>
      </c>
      <c r="C185" s="6" t="s">
        <v>6004</v>
      </c>
      <c r="D185" s="11">
        <v>29</v>
      </c>
      <c r="E185" s="9" t="s">
        <v>1387</v>
      </c>
      <c r="F185" s="9">
        <v>1300021787</v>
      </c>
      <c r="G185" s="7" t="s">
        <v>5194</v>
      </c>
      <c r="H185" s="7">
        <f>+VLOOKUP(A185,'[6]DISTRIBUCIÓN SEMANAL'!$A:$Y,4,0)</f>
        <v>29</v>
      </c>
      <c r="I185" s="7" t="str">
        <f>+VLOOKUP(A185,'[6]DISTRIBUCIÓN SEMANAL'!$A:$Y,5,0)</f>
        <v>REAL</v>
      </c>
      <c r="J185" s="7">
        <f>+VLOOKUP(A185,'[6]DISTRIBUCIÓN SEMANAL'!$A:$Y,6,0)</f>
        <v>1</v>
      </c>
      <c r="K185" s="7">
        <f>+VLOOKUP(A185,'[6]DISTRIBUCIÓN SEMANAL'!$A:$Y,7,0)</f>
        <v>2</v>
      </c>
      <c r="L185" s="7">
        <f>+VLOOKUP(A185,'[6]DISTRIBUCIÓN SEMANAL'!$A:$Y,8,0)</f>
        <v>1</v>
      </c>
      <c r="M185" s="7">
        <f>+VLOOKUP(A185,'[6]DISTRIBUCIÓN SEMANAL'!$A:$Y,9,0)</f>
        <v>5</v>
      </c>
      <c r="N185" s="7">
        <f>+VLOOKUP(A185,'[6]DISTRIBUCIÓN SEMANAL'!$A:$Y,10,0)</f>
        <v>6</v>
      </c>
      <c r="O185" s="7">
        <f>+VLOOKUP(A185,'[6]DISTRIBUCIÓN SEMANAL'!$A:$Y,11,0)</f>
        <v>1</v>
      </c>
      <c r="P185" s="7">
        <f>+VLOOKUP(A185,'[6]DISTRIBUCIÓN SEMANAL'!$A:$Y,12,0)</f>
        <v>2</v>
      </c>
      <c r="Q185" s="7">
        <f>+VLOOKUP(A185,'[6]DISTRIBUCIÓN SEMANAL'!$A:$Y,13,0)</f>
        <v>1</v>
      </c>
      <c r="R185" s="7">
        <f>+VLOOKUP(A185,'[6]DISTRIBUCIÓN SEMANAL'!$A:$Y,14,0)</f>
        <v>2</v>
      </c>
      <c r="S185" s="7">
        <f>+VLOOKUP(A185,'[6]DISTRIBUCIÓN SEMANAL'!$A:$Y,15,0)</f>
        <v>29</v>
      </c>
      <c r="T185" s="7">
        <f>+VLOOKUP(A185,'[6]DISTRIBUCIÓN SEMANAL'!$A:$Y,16,0)</f>
        <v>29</v>
      </c>
      <c r="U185" s="7">
        <f>+VLOOKUP(A185,'[6]DISTRIBUCIÓN SEMANAL'!$A:$Y,17,0)</f>
        <v>29</v>
      </c>
      <c r="V185" s="7">
        <f>+VLOOKUP(A185,'[6]DISTRIBUCIÓN SEMANAL'!$A:$Y,18,0)</f>
        <v>4</v>
      </c>
      <c r="W185" s="7">
        <f>+VLOOKUP(A185,'[6]DISTRIBUCIÓN SEMANAL'!$A:$Y,19,0)</f>
        <v>29</v>
      </c>
      <c r="X185" s="7">
        <f>+VLOOKUP(A185,'[6]DISTRIBUCIÓN SEMANAL'!$A:$Y,20,0)</f>
        <v>1</v>
      </c>
      <c r="Y185" s="7">
        <f>+VLOOKUP(A185,'[6]DISTRIBUCIÓN SEMANAL'!$A:$Y,21,0)</f>
        <v>29</v>
      </c>
      <c r="Z185" s="7">
        <f>+VLOOKUP(A185,'[6]DISTRIBUCIÓN SEMANAL'!$A:$Y,22,0)</f>
        <v>29</v>
      </c>
      <c r="AA185" s="7">
        <f>+VLOOKUP(A185,'[6]DISTRIBUCIÓN SEMANAL'!$A:$Y,23,0)</f>
        <v>2</v>
      </c>
      <c r="AB185" s="7">
        <f>+VLOOKUP(A185,'[6]DISTRIBUCIÓN SEMANAL'!$A:$Y,24,0)</f>
        <v>2</v>
      </c>
      <c r="AC185" s="7">
        <f>+VLOOKUP(A185,'[6]DISTRIBUCIÓN SEMANAL'!$A:$Y,25,0)</f>
        <v>5</v>
      </c>
    </row>
    <row r="186" spans="1:29" ht="15.75">
      <c r="A186" s="8" t="s">
        <v>6005</v>
      </c>
      <c r="B186" s="10" t="s">
        <v>6003</v>
      </c>
      <c r="C186" s="6" t="s">
        <v>6006</v>
      </c>
      <c r="D186" s="11">
        <v>11</v>
      </c>
      <c r="E186" s="9" t="s">
        <v>1387</v>
      </c>
      <c r="F186" s="9">
        <v>1300021787</v>
      </c>
      <c r="G186" s="7" t="s">
        <v>5194</v>
      </c>
      <c r="H186" s="7">
        <f>+VLOOKUP(A186,'[6]DISTRIBUCIÓN SEMANAL'!$A:$Y,4,0)</f>
        <v>11</v>
      </c>
      <c r="I186" s="7" t="str">
        <f>+VLOOKUP(A186,'[6]DISTRIBUCIÓN SEMANAL'!$A:$Y,5,0)</f>
        <v>REAL</v>
      </c>
      <c r="J186" s="7">
        <f>+VLOOKUP(A186,'[6]DISTRIBUCIÓN SEMANAL'!$A:$Y,6,0)</f>
        <v>1</v>
      </c>
      <c r="K186" s="7">
        <f>+VLOOKUP(A186,'[6]DISTRIBUCIÓN SEMANAL'!$A:$Y,7,0)</f>
        <v>1</v>
      </c>
      <c r="L186" s="7">
        <f>+VLOOKUP(A186,'[6]DISTRIBUCIÓN SEMANAL'!$A:$Y,8,0)</f>
        <v>1</v>
      </c>
      <c r="M186" s="7">
        <f>+VLOOKUP(A186,'[6]DISTRIBUCIÓN SEMANAL'!$A:$Y,9,0)</f>
        <v>2</v>
      </c>
      <c r="N186" s="7">
        <f>+VLOOKUP(A186,'[6]DISTRIBUCIÓN SEMANAL'!$A:$Y,10,0)</f>
        <v>3</v>
      </c>
      <c r="O186" s="7">
        <f>+VLOOKUP(A186,'[6]DISTRIBUCIÓN SEMANAL'!$A:$Y,11,0)</f>
        <v>1</v>
      </c>
      <c r="P186" s="7">
        <f>+VLOOKUP(A186,'[6]DISTRIBUCIÓN SEMANAL'!$A:$Y,12,0)</f>
        <v>1</v>
      </c>
      <c r="Q186" s="7">
        <f>+VLOOKUP(A186,'[6]DISTRIBUCIÓN SEMANAL'!$A:$Y,13,0)</f>
        <v>1</v>
      </c>
      <c r="R186" s="7">
        <f>+VLOOKUP(A186,'[6]DISTRIBUCIÓN SEMANAL'!$A:$Y,14,0)</f>
        <v>1</v>
      </c>
      <c r="S186" s="7">
        <f>+VLOOKUP(A186,'[6]DISTRIBUCIÓN SEMANAL'!$A:$Y,15,0)</f>
        <v>11</v>
      </c>
      <c r="T186" s="7">
        <f>+VLOOKUP(A186,'[6]DISTRIBUCIÓN SEMANAL'!$A:$Y,16,0)</f>
        <v>11</v>
      </c>
      <c r="U186" s="7">
        <f>+VLOOKUP(A186,'[6]DISTRIBUCIÓN SEMANAL'!$A:$Y,17,0)</f>
        <v>11</v>
      </c>
      <c r="V186" s="7">
        <f>+VLOOKUP(A186,'[6]DISTRIBUCIÓN SEMANAL'!$A:$Y,18,0)</f>
        <v>2</v>
      </c>
      <c r="W186" s="7">
        <f>+VLOOKUP(A186,'[6]DISTRIBUCIÓN SEMANAL'!$A:$Y,19,0)</f>
        <v>11</v>
      </c>
      <c r="X186" s="7">
        <f>+VLOOKUP(A186,'[6]DISTRIBUCIÓN SEMANAL'!$A:$Y,20,0)</f>
        <v>1</v>
      </c>
      <c r="Y186" s="7">
        <f>+VLOOKUP(A186,'[6]DISTRIBUCIÓN SEMANAL'!$A:$Y,21,0)</f>
        <v>11</v>
      </c>
      <c r="Z186" s="7">
        <f>+VLOOKUP(A186,'[6]DISTRIBUCIÓN SEMANAL'!$A:$Y,22,0)</f>
        <v>11</v>
      </c>
      <c r="AA186" s="7">
        <f>+VLOOKUP(A186,'[6]DISTRIBUCIÓN SEMANAL'!$A:$Y,23,0)</f>
        <v>1</v>
      </c>
      <c r="AB186" s="7">
        <f>+VLOOKUP(A186,'[6]DISTRIBUCIÓN SEMANAL'!$A:$Y,24,0)</f>
        <v>1</v>
      </c>
      <c r="AC186" s="7">
        <f>+VLOOKUP(A186,'[6]DISTRIBUCIÓN SEMANAL'!$A:$Y,25,0)</f>
        <v>2</v>
      </c>
    </row>
    <row r="187" spans="1:29" ht="15.75">
      <c r="A187" s="15" t="s">
        <v>6007</v>
      </c>
      <c r="B187" s="10" t="s">
        <v>6003</v>
      </c>
      <c r="C187" s="6" t="s">
        <v>6008</v>
      </c>
      <c r="D187" s="23">
        <v>84</v>
      </c>
      <c r="E187" s="9" t="s">
        <v>1387</v>
      </c>
      <c r="F187" s="9">
        <v>1300021787</v>
      </c>
      <c r="G187" s="7" t="s">
        <v>5194</v>
      </c>
      <c r="H187" s="7">
        <f>+VLOOKUP(A187,'[6]DISTRIBUCIÓN SEMANAL'!$A:$Y,4,0)</f>
        <v>84</v>
      </c>
      <c r="I187" s="7" t="str">
        <f>+VLOOKUP(A187,'[6]DISTRIBUCIÓN SEMANAL'!$A:$Y,5,0)</f>
        <v>REAL</v>
      </c>
      <c r="J187" s="7">
        <f>+VLOOKUP(A187,'[6]DISTRIBUCIÓN SEMANAL'!$A:$Y,6,0)</f>
        <v>1</v>
      </c>
      <c r="K187" s="7">
        <f>+VLOOKUP(A187,'[6]DISTRIBUCIÓN SEMANAL'!$A:$Y,7,0)</f>
        <v>6</v>
      </c>
      <c r="L187" s="7">
        <f>+VLOOKUP(A187,'[6]DISTRIBUCIÓN SEMANAL'!$A:$Y,8,0)</f>
        <v>1</v>
      </c>
      <c r="M187" s="7">
        <f>+VLOOKUP(A187,'[6]DISTRIBUCIÓN SEMANAL'!$A:$Y,9,0)</f>
        <v>13</v>
      </c>
      <c r="N187" s="7">
        <f>+VLOOKUP(A187,'[6]DISTRIBUCIÓN SEMANAL'!$A:$Y,10,0)</f>
        <v>16</v>
      </c>
      <c r="O187" s="7">
        <f>+VLOOKUP(A187,'[6]DISTRIBUCIÓN SEMANAL'!$A:$Y,11,0)</f>
        <v>2</v>
      </c>
      <c r="P187" s="7">
        <f>+VLOOKUP(A187,'[6]DISTRIBUCIÓN SEMANAL'!$A:$Y,12,0)</f>
        <v>5</v>
      </c>
      <c r="Q187" s="7">
        <f>+VLOOKUP(A187,'[6]DISTRIBUCIÓN SEMANAL'!$A:$Y,13,0)</f>
        <v>1</v>
      </c>
      <c r="R187" s="7">
        <f>+VLOOKUP(A187,'[6]DISTRIBUCIÓN SEMANAL'!$A:$Y,14,0)</f>
        <v>4</v>
      </c>
      <c r="S187" s="7">
        <f>+VLOOKUP(A187,'[6]DISTRIBUCIÓN SEMANAL'!$A:$Y,15,0)</f>
        <v>84</v>
      </c>
      <c r="T187" s="7">
        <f>+VLOOKUP(A187,'[6]DISTRIBUCIÓN SEMANAL'!$A:$Y,16,0)</f>
        <v>84</v>
      </c>
      <c r="U187" s="7">
        <f>+VLOOKUP(A187,'[6]DISTRIBUCIÓN SEMANAL'!$A:$Y,17,0)</f>
        <v>84</v>
      </c>
      <c r="V187" s="7">
        <f>+VLOOKUP(A187,'[6]DISTRIBUCIÓN SEMANAL'!$A:$Y,18,0)</f>
        <v>11</v>
      </c>
      <c r="W187" s="7">
        <f>+VLOOKUP(A187,'[6]DISTRIBUCIÓN SEMANAL'!$A:$Y,19,0)</f>
        <v>84</v>
      </c>
      <c r="X187" s="7">
        <f>+VLOOKUP(A187,'[6]DISTRIBUCIÓN SEMANAL'!$A:$Y,20,0)</f>
        <v>3</v>
      </c>
      <c r="Y187" s="7">
        <f>+VLOOKUP(A187,'[6]DISTRIBUCIÓN SEMANAL'!$A:$Y,21,0)</f>
        <v>84</v>
      </c>
      <c r="Z187" s="7">
        <f>+VLOOKUP(A187,'[6]DISTRIBUCIÓN SEMANAL'!$A:$Y,22,0)</f>
        <v>84</v>
      </c>
      <c r="AA187" s="7">
        <f>+VLOOKUP(A187,'[6]DISTRIBUCIÓN SEMANAL'!$A:$Y,23,0)</f>
        <v>5</v>
      </c>
      <c r="AB187" s="7">
        <f>+VLOOKUP(A187,'[6]DISTRIBUCIÓN SEMANAL'!$A:$Y,24,0)</f>
        <v>4</v>
      </c>
      <c r="AC187" s="7">
        <f>+VLOOKUP(A187,'[6]DISTRIBUCIÓN SEMANAL'!$A:$Y,25,0)</f>
        <v>13</v>
      </c>
    </row>
    <row r="188" spans="1:29" ht="15.75">
      <c r="A188" s="8" t="s">
        <v>6009</v>
      </c>
      <c r="B188" s="10" t="s">
        <v>6003</v>
      </c>
      <c r="C188" s="6" t="s">
        <v>6010</v>
      </c>
      <c r="D188" s="11">
        <v>95</v>
      </c>
      <c r="E188" s="9" t="s">
        <v>1387</v>
      </c>
      <c r="F188" s="9">
        <v>1300021787</v>
      </c>
      <c r="G188" s="7" t="s">
        <v>5194</v>
      </c>
      <c r="H188" s="7">
        <f>+VLOOKUP(A188,'[6]DISTRIBUCIÓN SEMANAL'!$A:$Y,4,0)</f>
        <v>95</v>
      </c>
      <c r="I188" s="7" t="str">
        <f>+VLOOKUP(A188,'[6]DISTRIBUCIÓN SEMANAL'!$A:$Y,5,0)</f>
        <v>REAL</v>
      </c>
      <c r="J188" s="7">
        <f>+VLOOKUP(A188,'[6]DISTRIBUCIÓN SEMANAL'!$A:$Y,6,0)</f>
        <v>1</v>
      </c>
      <c r="K188" s="7">
        <f>+VLOOKUP(A188,'[6]DISTRIBUCIÓN SEMANAL'!$A:$Y,7,0)</f>
        <v>7</v>
      </c>
      <c r="L188" s="7">
        <f>+VLOOKUP(A188,'[6]DISTRIBUCIÓN SEMANAL'!$A:$Y,8,0)</f>
        <v>2</v>
      </c>
      <c r="M188" s="7">
        <f>+VLOOKUP(A188,'[6]DISTRIBUCIÓN SEMANAL'!$A:$Y,9,0)</f>
        <v>15</v>
      </c>
      <c r="N188" s="7">
        <f>+VLOOKUP(A188,'[6]DISTRIBUCIÓN SEMANAL'!$A:$Y,10,0)</f>
        <v>18</v>
      </c>
      <c r="O188" s="7">
        <f>+VLOOKUP(A188,'[6]DISTRIBUCIÓN SEMANAL'!$A:$Y,11,0)</f>
        <v>3</v>
      </c>
      <c r="P188" s="7">
        <f>+VLOOKUP(A188,'[6]DISTRIBUCIÓN SEMANAL'!$A:$Y,12,0)</f>
        <v>6</v>
      </c>
      <c r="Q188" s="7">
        <f>+VLOOKUP(A188,'[6]DISTRIBUCIÓN SEMANAL'!$A:$Y,13,0)</f>
        <v>2</v>
      </c>
      <c r="R188" s="7">
        <f>+VLOOKUP(A188,'[6]DISTRIBUCIÓN SEMANAL'!$A:$Y,14,0)</f>
        <v>5</v>
      </c>
      <c r="S188" s="7">
        <f>+VLOOKUP(A188,'[6]DISTRIBUCIÓN SEMANAL'!$A:$Y,15,0)</f>
        <v>95</v>
      </c>
      <c r="T188" s="7">
        <f>+VLOOKUP(A188,'[6]DISTRIBUCIÓN SEMANAL'!$A:$Y,16,0)</f>
        <v>95</v>
      </c>
      <c r="U188" s="7">
        <f>+VLOOKUP(A188,'[6]DISTRIBUCIÓN SEMANAL'!$A:$Y,17,0)</f>
        <v>95</v>
      </c>
      <c r="V188" s="7">
        <f>+VLOOKUP(A188,'[6]DISTRIBUCIÓN SEMANAL'!$A:$Y,18,0)</f>
        <v>12</v>
      </c>
      <c r="W188" s="7">
        <f>+VLOOKUP(A188,'[6]DISTRIBUCIÓN SEMANAL'!$A:$Y,19,0)</f>
        <v>95</v>
      </c>
      <c r="X188" s="7">
        <f>+VLOOKUP(A188,'[6]DISTRIBUCIÓN SEMANAL'!$A:$Y,20,0)</f>
        <v>4</v>
      </c>
      <c r="Y188" s="7">
        <f>+VLOOKUP(A188,'[6]DISTRIBUCIÓN SEMANAL'!$A:$Y,21,0)</f>
        <v>95</v>
      </c>
      <c r="Z188" s="7">
        <f>+VLOOKUP(A188,'[6]DISTRIBUCIÓN SEMANAL'!$A:$Y,22,0)</f>
        <v>95</v>
      </c>
      <c r="AA188" s="7">
        <f>+VLOOKUP(A188,'[6]DISTRIBUCIÓN SEMANAL'!$A:$Y,23,0)</f>
        <v>6</v>
      </c>
      <c r="AB188" s="7">
        <f>+VLOOKUP(A188,'[6]DISTRIBUCIÓN SEMANAL'!$A:$Y,24,0)</f>
        <v>4</v>
      </c>
      <c r="AC188" s="7">
        <f>+VLOOKUP(A188,'[6]DISTRIBUCIÓN SEMANAL'!$A:$Y,25,0)</f>
        <v>14</v>
      </c>
    </row>
    <row r="189" spans="1:29" ht="15.75">
      <c r="A189" s="8" t="s">
        <v>6011</v>
      </c>
      <c r="B189" s="10" t="s">
        <v>6003</v>
      </c>
      <c r="C189" s="6" t="s">
        <v>6012</v>
      </c>
      <c r="D189" s="11">
        <v>32</v>
      </c>
      <c r="E189" s="9" t="s">
        <v>1387</v>
      </c>
      <c r="F189" s="9">
        <v>1300021787</v>
      </c>
      <c r="G189" s="7" t="s">
        <v>5194</v>
      </c>
      <c r="H189" s="7">
        <f>+VLOOKUP(A189,'[6]DISTRIBUCIÓN SEMANAL'!$A:$Y,4,0)</f>
        <v>32</v>
      </c>
      <c r="I189" s="7" t="str">
        <f>+VLOOKUP(A189,'[6]DISTRIBUCIÓN SEMANAL'!$A:$Y,5,0)</f>
        <v>REAL</v>
      </c>
      <c r="J189" s="7">
        <f>+VLOOKUP(A189,'[6]DISTRIBUCIÓN SEMANAL'!$A:$Y,6,0)</f>
        <v>1</v>
      </c>
      <c r="K189" s="7">
        <f>+VLOOKUP(A189,'[6]DISTRIBUCIÓN SEMANAL'!$A:$Y,7,0)</f>
        <v>3</v>
      </c>
      <c r="L189" s="7">
        <f>+VLOOKUP(A189,'[6]DISTRIBUCIÓN SEMANAL'!$A:$Y,8,0)</f>
        <v>1</v>
      </c>
      <c r="M189" s="7">
        <f>+VLOOKUP(A189,'[6]DISTRIBUCIÓN SEMANAL'!$A:$Y,9,0)</f>
        <v>5</v>
      </c>
      <c r="N189" s="7">
        <f>+VLOOKUP(A189,'[6]DISTRIBUCIÓN SEMANAL'!$A:$Y,10,0)</f>
        <v>6</v>
      </c>
      <c r="O189" s="7">
        <f>+VLOOKUP(A189,'[6]DISTRIBUCIÓN SEMANAL'!$A:$Y,11,0)</f>
        <v>1</v>
      </c>
      <c r="P189" s="7">
        <f>+VLOOKUP(A189,'[6]DISTRIBUCIÓN SEMANAL'!$A:$Y,12,0)</f>
        <v>2</v>
      </c>
      <c r="Q189" s="7">
        <f>+VLOOKUP(A189,'[6]DISTRIBUCIÓN SEMANAL'!$A:$Y,13,0)</f>
        <v>1</v>
      </c>
      <c r="R189" s="7">
        <f>+VLOOKUP(A189,'[6]DISTRIBUCIÓN SEMANAL'!$A:$Y,14,0)</f>
        <v>2</v>
      </c>
      <c r="S189" s="7">
        <f>+VLOOKUP(A189,'[6]DISTRIBUCIÓN SEMANAL'!$A:$Y,15,0)</f>
        <v>32</v>
      </c>
      <c r="T189" s="7">
        <f>+VLOOKUP(A189,'[6]DISTRIBUCIÓN SEMANAL'!$A:$Y,16,0)</f>
        <v>32</v>
      </c>
      <c r="U189" s="7">
        <f>+VLOOKUP(A189,'[6]DISTRIBUCIÓN SEMANAL'!$A:$Y,17,0)</f>
        <v>32</v>
      </c>
      <c r="V189" s="7">
        <f>+VLOOKUP(A189,'[6]DISTRIBUCIÓN SEMANAL'!$A:$Y,18,0)</f>
        <v>5</v>
      </c>
      <c r="W189" s="7">
        <f>+VLOOKUP(A189,'[6]DISTRIBUCIÓN SEMANAL'!$A:$Y,19,0)</f>
        <v>32</v>
      </c>
      <c r="X189" s="7">
        <f>+VLOOKUP(A189,'[6]DISTRIBUCIÓN SEMANAL'!$A:$Y,20,0)</f>
        <v>2</v>
      </c>
      <c r="Y189" s="7">
        <f>+VLOOKUP(A189,'[6]DISTRIBUCIÓN SEMANAL'!$A:$Y,21,0)</f>
        <v>32</v>
      </c>
      <c r="Z189" s="7">
        <f>+VLOOKUP(A189,'[6]DISTRIBUCIÓN SEMANAL'!$A:$Y,22,0)</f>
        <v>32</v>
      </c>
      <c r="AA189" s="7">
        <f>+VLOOKUP(A189,'[6]DISTRIBUCIÓN SEMANAL'!$A:$Y,23,0)</f>
        <v>2</v>
      </c>
      <c r="AB189" s="7">
        <f>+VLOOKUP(A189,'[6]DISTRIBUCIÓN SEMANAL'!$A:$Y,24,0)</f>
        <v>2</v>
      </c>
      <c r="AC189" s="7">
        <f>+VLOOKUP(A189,'[6]DISTRIBUCIÓN SEMANAL'!$A:$Y,25,0)</f>
        <v>5</v>
      </c>
    </row>
    <row r="190" spans="1:29" ht="15.75">
      <c r="A190" s="8" t="s">
        <v>6013</v>
      </c>
      <c r="B190" s="10" t="s">
        <v>6003</v>
      </c>
      <c r="C190" s="6" t="s">
        <v>6014</v>
      </c>
      <c r="D190" s="11">
        <v>46</v>
      </c>
      <c r="E190" s="9" t="s">
        <v>1387</v>
      </c>
      <c r="F190" s="9">
        <v>1300021787</v>
      </c>
      <c r="G190" s="7" t="s">
        <v>5194</v>
      </c>
      <c r="H190" s="7">
        <f>+VLOOKUP(A190,'[6]DISTRIBUCIÓN SEMANAL'!$A:$Y,4,0)</f>
        <v>46</v>
      </c>
      <c r="I190" s="7" t="str">
        <f>+VLOOKUP(A190,'[6]DISTRIBUCIÓN SEMANAL'!$A:$Y,5,0)</f>
        <v>REAL</v>
      </c>
      <c r="J190" s="7">
        <f>+VLOOKUP(A190,'[6]DISTRIBUCIÓN SEMANAL'!$A:$Y,6,0)</f>
        <v>1</v>
      </c>
      <c r="K190" s="7">
        <f>+VLOOKUP(A190,'[6]DISTRIBUCIÓN SEMANAL'!$A:$Y,7,0)</f>
        <v>4</v>
      </c>
      <c r="L190" s="7">
        <f>+VLOOKUP(A190,'[6]DISTRIBUCIÓN SEMANAL'!$A:$Y,8,0)</f>
        <v>1</v>
      </c>
      <c r="M190" s="7">
        <f>+VLOOKUP(A190,'[6]DISTRIBUCIÓN SEMANAL'!$A:$Y,9,0)</f>
        <v>7</v>
      </c>
      <c r="N190" s="7">
        <f>+VLOOKUP(A190,'[6]DISTRIBUCIÓN SEMANAL'!$A:$Y,10,0)</f>
        <v>9</v>
      </c>
      <c r="O190" s="7">
        <f>+VLOOKUP(A190,'[6]DISTRIBUCIÓN SEMANAL'!$A:$Y,11,0)</f>
        <v>2</v>
      </c>
      <c r="P190" s="7">
        <f>+VLOOKUP(A190,'[6]DISTRIBUCIÓN SEMANAL'!$A:$Y,12,0)</f>
        <v>3</v>
      </c>
      <c r="Q190" s="7">
        <f>+VLOOKUP(A190,'[6]DISTRIBUCIÓN SEMANAL'!$A:$Y,13,0)</f>
        <v>1</v>
      </c>
      <c r="R190" s="7">
        <f>+VLOOKUP(A190,'[6]DISTRIBUCIÓN SEMANAL'!$A:$Y,14,0)</f>
        <v>3</v>
      </c>
      <c r="S190" s="7">
        <f>+VLOOKUP(A190,'[6]DISTRIBUCIÓN SEMANAL'!$A:$Y,15,0)</f>
        <v>46</v>
      </c>
      <c r="T190" s="7">
        <f>+VLOOKUP(A190,'[6]DISTRIBUCIÓN SEMANAL'!$A:$Y,16,0)</f>
        <v>46</v>
      </c>
      <c r="U190" s="7">
        <f>+VLOOKUP(A190,'[6]DISTRIBUCIÓN SEMANAL'!$A:$Y,17,0)</f>
        <v>46</v>
      </c>
      <c r="V190" s="7">
        <f>+VLOOKUP(A190,'[6]DISTRIBUCIÓN SEMANAL'!$A:$Y,18,0)</f>
        <v>6</v>
      </c>
      <c r="W190" s="7">
        <f>+VLOOKUP(A190,'[6]DISTRIBUCIÓN SEMANAL'!$A:$Y,19,0)</f>
        <v>46</v>
      </c>
      <c r="X190" s="7">
        <f>+VLOOKUP(A190,'[6]DISTRIBUCIÓN SEMANAL'!$A:$Y,20,0)</f>
        <v>2</v>
      </c>
      <c r="Y190" s="7">
        <f>+VLOOKUP(A190,'[6]DISTRIBUCIÓN SEMANAL'!$A:$Y,21,0)</f>
        <v>46</v>
      </c>
      <c r="Z190" s="7">
        <f>+VLOOKUP(A190,'[6]DISTRIBUCIÓN SEMANAL'!$A:$Y,22,0)</f>
        <v>46</v>
      </c>
      <c r="AA190" s="7">
        <f>+VLOOKUP(A190,'[6]DISTRIBUCIÓN SEMANAL'!$A:$Y,23,0)</f>
        <v>3</v>
      </c>
      <c r="AB190" s="7">
        <f>+VLOOKUP(A190,'[6]DISTRIBUCIÓN SEMANAL'!$A:$Y,24,0)</f>
        <v>2</v>
      </c>
      <c r="AC190" s="7">
        <f>+VLOOKUP(A190,'[6]DISTRIBUCIÓN SEMANAL'!$A:$Y,25,0)</f>
        <v>7</v>
      </c>
    </row>
    <row r="191" spans="1:29" ht="15.75">
      <c r="A191" s="8" t="s">
        <v>6015</v>
      </c>
      <c r="B191" s="10" t="s">
        <v>6003</v>
      </c>
      <c r="C191" s="6" t="s">
        <v>6016</v>
      </c>
      <c r="D191" s="11">
        <v>33</v>
      </c>
      <c r="E191" s="9" t="s">
        <v>1387</v>
      </c>
      <c r="F191" s="9">
        <v>1300021787</v>
      </c>
      <c r="G191" s="7" t="s">
        <v>5194</v>
      </c>
      <c r="H191" s="7">
        <f>+VLOOKUP(A191,'[6]DISTRIBUCIÓN SEMANAL'!$A:$Y,4,0)</f>
        <v>33</v>
      </c>
      <c r="I191" s="7" t="str">
        <f>+VLOOKUP(A191,'[6]DISTRIBUCIÓN SEMANAL'!$A:$Y,5,0)</f>
        <v>REAL</v>
      </c>
      <c r="J191" s="7">
        <f>+VLOOKUP(A191,'[6]DISTRIBUCIÓN SEMANAL'!$A:$Y,6,0)</f>
        <v>1</v>
      </c>
      <c r="K191" s="7">
        <f>+VLOOKUP(A191,'[6]DISTRIBUCIÓN SEMANAL'!$A:$Y,7,0)</f>
        <v>3</v>
      </c>
      <c r="L191" s="7">
        <f>+VLOOKUP(A191,'[6]DISTRIBUCIÓN SEMANAL'!$A:$Y,8,0)</f>
        <v>1</v>
      </c>
      <c r="M191" s="7">
        <f>+VLOOKUP(A191,'[6]DISTRIBUCIÓN SEMANAL'!$A:$Y,9,0)</f>
        <v>5</v>
      </c>
      <c r="N191" s="7">
        <f>+VLOOKUP(A191,'[6]DISTRIBUCIÓN SEMANAL'!$A:$Y,10,0)</f>
        <v>7</v>
      </c>
      <c r="O191" s="7">
        <f>+VLOOKUP(A191,'[6]DISTRIBUCIÓN SEMANAL'!$A:$Y,11,0)</f>
        <v>1</v>
      </c>
      <c r="P191" s="7">
        <f>+VLOOKUP(A191,'[6]DISTRIBUCIÓN SEMANAL'!$A:$Y,12,0)</f>
        <v>2</v>
      </c>
      <c r="Q191" s="7">
        <f>+VLOOKUP(A191,'[6]DISTRIBUCIÓN SEMANAL'!$A:$Y,13,0)</f>
        <v>1</v>
      </c>
      <c r="R191" s="7">
        <f>+VLOOKUP(A191,'[6]DISTRIBUCIÓN SEMANAL'!$A:$Y,14,0)</f>
        <v>2</v>
      </c>
      <c r="S191" s="7">
        <f>+VLOOKUP(A191,'[6]DISTRIBUCIÓN SEMANAL'!$A:$Y,15,0)</f>
        <v>33</v>
      </c>
      <c r="T191" s="7">
        <f>+VLOOKUP(A191,'[6]DISTRIBUCIÓN SEMANAL'!$A:$Y,16,0)</f>
        <v>33</v>
      </c>
      <c r="U191" s="7">
        <f>+VLOOKUP(A191,'[6]DISTRIBUCIÓN SEMANAL'!$A:$Y,17,0)</f>
        <v>33</v>
      </c>
      <c r="V191" s="7">
        <f>+VLOOKUP(A191,'[6]DISTRIBUCIÓN SEMANAL'!$A:$Y,18,0)</f>
        <v>5</v>
      </c>
      <c r="W191" s="7">
        <f>+VLOOKUP(A191,'[6]DISTRIBUCIÓN SEMANAL'!$A:$Y,19,0)</f>
        <v>33</v>
      </c>
      <c r="X191" s="7">
        <f>+VLOOKUP(A191,'[6]DISTRIBUCIÓN SEMANAL'!$A:$Y,20,0)</f>
        <v>2</v>
      </c>
      <c r="Y191" s="7">
        <f>+VLOOKUP(A191,'[6]DISTRIBUCIÓN SEMANAL'!$A:$Y,21,0)</f>
        <v>33</v>
      </c>
      <c r="Z191" s="7">
        <f>+VLOOKUP(A191,'[6]DISTRIBUCIÓN SEMANAL'!$A:$Y,22,0)</f>
        <v>33</v>
      </c>
      <c r="AA191" s="7">
        <f>+VLOOKUP(A191,'[6]DISTRIBUCIÓN SEMANAL'!$A:$Y,23,0)</f>
        <v>2</v>
      </c>
      <c r="AB191" s="7">
        <f>+VLOOKUP(A191,'[6]DISTRIBUCIÓN SEMANAL'!$A:$Y,24,0)</f>
        <v>2</v>
      </c>
      <c r="AC191" s="7">
        <f>+VLOOKUP(A191,'[6]DISTRIBUCIÓN SEMANAL'!$A:$Y,25,0)</f>
        <v>5</v>
      </c>
    </row>
    <row r="192" spans="1:29" ht="15.75">
      <c r="A192" s="8" t="s">
        <v>6017</v>
      </c>
      <c r="B192" s="10" t="s">
        <v>6003</v>
      </c>
      <c r="C192" s="6" t="s">
        <v>6018</v>
      </c>
      <c r="D192" s="11">
        <v>22</v>
      </c>
      <c r="E192" s="9" t="s">
        <v>1387</v>
      </c>
      <c r="F192" s="9">
        <v>1300021787</v>
      </c>
      <c r="G192" s="7" t="s">
        <v>5194</v>
      </c>
      <c r="H192" s="7">
        <f>+VLOOKUP(A192,'[6]DISTRIBUCIÓN SEMANAL'!$A:$Y,4,0)</f>
        <v>22</v>
      </c>
      <c r="I192" s="7" t="str">
        <f>+VLOOKUP(A192,'[6]DISTRIBUCIÓN SEMANAL'!$A:$Y,5,0)</f>
        <v>REAL</v>
      </c>
      <c r="J192" s="7">
        <f>+VLOOKUP(A192,'[6]DISTRIBUCIÓN SEMANAL'!$A:$Y,6,0)</f>
        <v>1</v>
      </c>
      <c r="K192" s="7">
        <f>+VLOOKUP(A192,'[6]DISTRIBUCIÓN SEMANAL'!$A:$Y,7,0)</f>
        <v>2</v>
      </c>
      <c r="L192" s="7">
        <f>+VLOOKUP(A192,'[6]DISTRIBUCIÓN SEMANAL'!$A:$Y,8,0)</f>
        <v>1</v>
      </c>
      <c r="M192" s="7">
        <f>+VLOOKUP(A192,'[6]DISTRIBUCIÓN SEMANAL'!$A:$Y,9,0)</f>
        <v>4</v>
      </c>
      <c r="N192" s="7">
        <f>+VLOOKUP(A192,'[6]DISTRIBUCIÓN SEMANAL'!$A:$Y,10,0)</f>
        <v>5</v>
      </c>
      <c r="O192" s="7">
        <f>+VLOOKUP(A192,'[6]DISTRIBUCIÓN SEMANAL'!$A:$Y,11,0)</f>
        <v>1</v>
      </c>
      <c r="P192" s="7">
        <f>+VLOOKUP(A192,'[6]DISTRIBUCIÓN SEMANAL'!$A:$Y,12,0)</f>
        <v>2</v>
      </c>
      <c r="Q192" s="7">
        <f>+VLOOKUP(A192,'[6]DISTRIBUCIÓN SEMANAL'!$A:$Y,13,0)</f>
        <v>1</v>
      </c>
      <c r="R192" s="7">
        <f>+VLOOKUP(A192,'[6]DISTRIBUCIÓN SEMANAL'!$A:$Y,14,0)</f>
        <v>1</v>
      </c>
      <c r="S192" s="7">
        <f>+VLOOKUP(A192,'[6]DISTRIBUCIÓN SEMANAL'!$A:$Y,15,0)</f>
        <v>22</v>
      </c>
      <c r="T192" s="7">
        <f>+VLOOKUP(A192,'[6]DISTRIBUCIÓN SEMANAL'!$A:$Y,16,0)</f>
        <v>22</v>
      </c>
      <c r="U192" s="7">
        <f>+VLOOKUP(A192,'[6]DISTRIBUCIÓN SEMANAL'!$A:$Y,17,0)</f>
        <v>22</v>
      </c>
      <c r="V192" s="7">
        <f>+VLOOKUP(A192,'[6]DISTRIBUCIÓN SEMANAL'!$A:$Y,18,0)</f>
        <v>3</v>
      </c>
      <c r="W192" s="7">
        <f>+VLOOKUP(A192,'[6]DISTRIBUCIÓN SEMANAL'!$A:$Y,19,0)</f>
        <v>22</v>
      </c>
      <c r="X192" s="7">
        <f>+VLOOKUP(A192,'[6]DISTRIBUCIÓN SEMANAL'!$A:$Y,20,0)</f>
        <v>1</v>
      </c>
      <c r="Y192" s="7">
        <f>+VLOOKUP(A192,'[6]DISTRIBUCIÓN SEMANAL'!$A:$Y,21,0)</f>
        <v>22</v>
      </c>
      <c r="Z192" s="7">
        <f>+VLOOKUP(A192,'[6]DISTRIBUCIÓN SEMANAL'!$A:$Y,22,0)</f>
        <v>22</v>
      </c>
      <c r="AA192" s="7">
        <f>+VLOOKUP(A192,'[6]DISTRIBUCIÓN SEMANAL'!$A:$Y,23,0)</f>
        <v>2</v>
      </c>
      <c r="AB192" s="7">
        <f>+VLOOKUP(A192,'[6]DISTRIBUCIÓN SEMANAL'!$A:$Y,24,0)</f>
        <v>1</v>
      </c>
      <c r="AC192" s="7">
        <f>+VLOOKUP(A192,'[6]DISTRIBUCIÓN SEMANAL'!$A:$Y,25,0)</f>
        <v>4</v>
      </c>
    </row>
    <row r="193" spans="1:29" ht="15.75">
      <c r="A193" s="8" t="s">
        <v>6019</v>
      </c>
      <c r="B193" s="10" t="s">
        <v>6003</v>
      </c>
      <c r="C193" s="6" t="s">
        <v>6020</v>
      </c>
      <c r="D193" s="11">
        <v>14</v>
      </c>
      <c r="E193" s="9" t="s">
        <v>1387</v>
      </c>
      <c r="F193" s="9">
        <v>1300021787</v>
      </c>
      <c r="G193" s="7" t="s">
        <v>5194</v>
      </c>
      <c r="H193" s="7">
        <f>+VLOOKUP(A193,'[6]DISTRIBUCIÓN SEMANAL'!$A:$Y,4,0)</f>
        <v>14</v>
      </c>
      <c r="I193" s="7" t="str">
        <f>+VLOOKUP(A193,'[6]DISTRIBUCIÓN SEMANAL'!$A:$Y,5,0)</f>
        <v>REAL</v>
      </c>
      <c r="J193" s="7">
        <f>+VLOOKUP(A193,'[6]DISTRIBUCIÓN SEMANAL'!$A:$Y,6,0)</f>
        <v>1</v>
      </c>
      <c r="K193" s="7">
        <f>+VLOOKUP(A193,'[6]DISTRIBUCIÓN SEMANAL'!$A:$Y,7,0)</f>
        <v>1</v>
      </c>
      <c r="L193" s="7">
        <f>+VLOOKUP(A193,'[6]DISTRIBUCIÓN SEMANAL'!$A:$Y,8,0)</f>
        <v>1</v>
      </c>
      <c r="M193" s="7">
        <f>+VLOOKUP(A193,'[6]DISTRIBUCIÓN SEMANAL'!$A:$Y,9,0)</f>
        <v>3</v>
      </c>
      <c r="N193" s="7">
        <f>+VLOOKUP(A193,'[6]DISTRIBUCIÓN SEMANAL'!$A:$Y,10,0)</f>
        <v>3</v>
      </c>
      <c r="O193" s="7">
        <f>+VLOOKUP(A193,'[6]DISTRIBUCIÓN SEMANAL'!$A:$Y,11,0)</f>
        <v>1</v>
      </c>
      <c r="P193" s="7">
        <f>+VLOOKUP(A193,'[6]DISTRIBUCIÓN SEMANAL'!$A:$Y,12,0)</f>
        <v>1</v>
      </c>
      <c r="Q193" s="7">
        <f>+VLOOKUP(A193,'[6]DISTRIBUCIÓN SEMANAL'!$A:$Y,13,0)</f>
        <v>1</v>
      </c>
      <c r="R193" s="7">
        <f>+VLOOKUP(A193,'[6]DISTRIBUCIÓN SEMANAL'!$A:$Y,14,0)</f>
        <v>1</v>
      </c>
      <c r="S193" s="7">
        <f>+VLOOKUP(A193,'[6]DISTRIBUCIÓN SEMANAL'!$A:$Y,15,0)</f>
        <v>14</v>
      </c>
      <c r="T193" s="7">
        <f>+VLOOKUP(A193,'[6]DISTRIBUCIÓN SEMANAL'!$A:$Y,16,0)</f>
        <v>14</v>
      </c>
      <c r="U193" s="7">
        <f>+VLOOKUP(A193,'[6]DISTRIBUCIÓN SEMANAL'!$A:$Y,17,0)</f>
        <v>14</v>
      </c>
      <c r="V193" s="7">
        <f>+VLOOKUP(A193,'[6]DISTRIBUCIÓN SEMANAL'!$A:$Y,18,0)</f>
        <v>2</v>
      </c>
      <c r="W193" s="7">
        <f>+VLOOKUP(A193,'[6]DISTRIBUCIÓN SEMANAL'!$A:$Y,19,0)</f>
        <v>14</v>
      </c>
      <c r="X193" s="7">
        <f>+VLOOKUP(A193,'[6]DISTRIBUCIÓN SEMANAL'!$A:$Y,20,0)</f>
        <v>1</v>
      </c>
      <c r="Y193" s="7">
        <f>+VLOOKUP(A193,'[6]DISTRIBUCIÓN SEMANAL'!$A:$Y,21,0)</f>
        <v>14</v>
      </c>
      <c r="Z193" s="7">
        <f>+VLOOKUP(A193,'[6]DISTRIBUCIÓN SEMANAL'!$A:$Y,22,0)</f>
        <v>14</v>
      </c>
      <c r="AA193" s="7">
        <f>+VLOOKUP(A193,'[6]DISTRIBUCIÓN SEMANAL'!$A:$Y,23,0)</f>
        <v>1</v>
      </c>
      <c r="AB193" s="7">
        <f>+VLOOKUP(A193,'[6]DISTRIBUCIÓN SEMANAL'!$A:$Y,24,0)</f>
        <v>1</v>
      </c>
      <c r="AC193" s="7">
        <f>+VLOOKUP(A193,'[6]DISTRIBUCIÓN SEMANAL'!$A:$Y,25,0)</f>
        <v>3</v>
      </c>
    </row>
    <row r="194" spans="1:29" ht="15.75">
      <c r="A194" s="8" t="s">
        <v>6021</v>
      </c>
      <c r="B194" s="10" t="s">
        <v>6003</v>
      </c>
      <c r="C194" s="6" t="s">
        <v>6022</v>
      </c>
      <c r="D194" s="11">
        <v>10</v>
      </c>
      <c r="E194" s="9" t="s">
        <v>1387</v>
      </c>
      <c r="F194" s="9">
        <v>1300021787</v>
      </c>
      <c r="G194" s="7" t="s">
        <v>5194</v>
      </c>
      <c r="H194" s="7">
        <f>+VLOOKUP(A194,'[6]DISTRIBUCIÓN SEMANAL'!$A:$Y,4,0)</f>
        <v>10</v>
      </c>
      <c r="I194" s="7" t="str">
        <f>+VLOOKUP(A194,'[6]DISTRIBUCIÓN SEMANAL'!$A:$Y,5,0)</f>
        <v>REAL</v>
      </c>
      <c r="J194" s="7">
        <f>+VLOOKUP(A194,'[6]DISTRIBUCIÓN SEMANAL'!$A:$Y,6,0)</f>
        <v>1</v>
      </c>
      <c r="K194" s="7">
        <f>+VLOOKUP(A194,'[6]DISTRIBUCIÓN SEMANAL'!$A:$Y,7,0)</f>
        <v>1</v>
      </c>
      <c r="L194" s="7">
        <f>+VLOOKUP(A194,'[6]DISTRIBUCIÓN SEMANAL'!$A:$Y,8,0)</f>
        <v>1</v>
      </c>
      <c r="M194" s="7">
        <f>+VLOOKUP(A194,'[6]DISTRIBUCIÓN SEMANAL'!$A:$Y,9,0)</f>
        <v>2</v>
      </c>
      <c r="N194" s="7">
        <f>+VLOOKUP(A194,'[6]DISTRIBUCIÓN SEMANAL'!$A:$Y,10,0)</f>
        <v>2</v>
      </c>
      <c r="O194" s="7">
        <f>+VLOOKUP(A194,'[6]DISTRIBUCIÓN SEMANAL'!$A:$Y,11,0)</f>
        <v>1</v>
      </c>
      <c r="P194" s="7">
        <f>+VLOOKUP(A194,'[6]DISTRIBUCIÓN SEMANAL'!$A:$Y,12,0)</f>
        <v>1</v>
      </c>
      <c r="Q194" s="7">
        <f>+VLOOKUP(A194,'[6]DISTRIBUCIÓN SEMANAL'!$A:$Y,13,0)</f>
        <v>1</v>
      </c>
      <c r="R194" s="7">
        <f>+VLOOKUP(A194,'[6]DISTRIBUCIÓN SEMANAL'!$A:$Y,14,0)</f>
        <v>1</v>
      </c>
      <c r="S194" s="7">
        <f>+VLOOKUP(A194,'[6]DISTRIBUCIÓN SEMANAL'!$A:$Y,15,0)</f>
        <v>10</v>
      </c>
      <c r="T194" s="7">
        <f>+VLOOKUP(A194,'[6]DISTRIBUCIÓN SEMANAL'!$A:$Y,16,0)</f>
        <v>10</v>
      </c>
      <c r="U194" s="7">
        <f>+VLOOKUP(A194,'[6]DISTRIBUCIÓN SEMANAL'!$A:$Y,17,0)</f>
        <v>10</v>
      </c>
      <c r="V194" s="7">
        <f>+VLOOKUP(A194,'[6]DISTRIBUCIÓN SEMANAL'!$A:$Y,18,0)</f>
        <v>2</v>
      </c>
      <c r="W194" s="7">
        <f>+VLOOKUP(A194,'[6]DISTRIBUCIÓN SEMANAL'!$A:$Y,19,0)</f>
        <v>10</v>
      </c>
      <c r="X194" s="7">
        <f>+VLOOKUP(A194,'[6]DISTRIBUCIÓN SEMANAL'!$A:$Y,20,0)</f>
        <v>1</v>
      </c>
      <c r="Y194" s="7">
        <f>+VLOOKUP(A194,'[6]DISTRIBUCIÓN SEMANAL'!$A:$Y,21,0)</f>
        <v>10</v>
      </c>
      <c r="Z194" s="7">
        <f>+VLOOKUP(A194,'[6]DISTRIBUCIÓN SEMANAL'!$A:$Y,22,0)</f>
        <v>10</v>
      </c>
      <c r="AA194" s="7">
        <f>+VLOOKUP(A194,'[6]DISTRIBUCIÓN SEMANAL'!$A:$Y,23,0)</f>
        <v>1</v>
      </c>
      <c r="AB194" s="7">
        <f>+VLOOKUP(A194,'[6]DISTRIBUCIÓN SEMANAL'!$A:$Y,24,0)</f>
        <v>1</v>
      </c>
      <c r="AC194" s="7">
        <f>+VLOOKUP(A194,'[6]DISTRIBUCIÓN SEMANAL'!$A:$Y,25,0)</f>
        <v>2</v>
      </c>
    </row>
    <row r="195" spans="1:29" ht="15.75">
      <c r="A195" s="8" t="s">
        <v>6023</v>
      </c>
      <c r="B195" s="10" t="s">
        <v>6003</v>
      </c>
      <c r="C195" s="6" t="s">
        <v>6024</v>
      </c>
      <c r="D195" s="11">
        <v>8</v>
      </c>
      <c r="E195" s="9" t="s">
        <v>1387</v>
      </c>
      <c r="F195" s="9">
        <v>1300021787</v>
      </c>
      <c r="G195" s="7" t="s">
        <v>5194</v>
      </c>
      <c r="H195" s="7">
        <f>+VLOOKUP(A195,'[6]DISTRIBUCIÓN SEMANAL'!$A:$Y,4,0)</f>
        <v>8</v>
      </c>
      <c r="I195" s="7" t="str">
        <f>+VLOOKUP(A195,'[6]DISTRIBUCIÓN SEMANAL'!$A:$Y,5,0)</f>
        <v>REAL</v>
      </c>
      <c r="J195" s="7">
        <f>+VLOOKUP(A195,'[6]DISTRIBUCIÓN SEMANAL'!$A:$Y,6,0)</f>
        <v>1</v>
      </c>
      <c r="K195" s="7">
        <f>+VLOOKUP(A195,'[6]DISTRIBUCIÓN SEMANAL'!$A:$Y,7,0)</f>
        <v>1</v>
      </c>
      <c r="L195" s="7">
        <f>+VLOOKUP(A195,'[6]DISTRIBUCIÓN SEMANAL'!$A:$Y,8,0)</f>
        <v>1</v>
      </c>
      <c r="M195" s="7">
        <f>+VLOOKUP(A195,'[6]DISTRIBUCIÓN SEMANAL'!$A:$Y,9,0)</f>
        <v>2</v>
      </c>
      <c r="N195" s="7">
        <f>+VLOOKUP(A195,'[6]DISTRIBUCIÓN SEMANAL'!$A:$Y,10,0)</f>
        <v>2</v>
      </c>
      <c r="O195" s="7">
        <f>+VLOOKUP(A195,'[6]DISTRIBUCIÓN SEMANAL'!$A:$Y,11,0)</f>
        <v>1</v>
      </c>
      <c r="P195" s="7">
        <f>+VLOOKUP(A195,'[6]DISTRIBUCIÓN SEMANAL'!$A:$Y,12,0)</f>
        <v>1</v>
      </c>
      <c r="Q195" s="7">
        <f>+VLOOKUP(A195,'[6]DISTRIBUCIÓN SEMANAL'!$A:$Y,13,0)</f>
        <v>1</v>
      </c>
      <c r="R195" s="7">
        <f>+VLOOKUP(A195,'[6]DISTRIBUCIÓN SEMANAL'!$A:$Y,14,0)</f>
        <v>1</v>
      </c>
      <c r="S195" s="7">
        <f>+VLOOKUP(A195,'[6]DISTRIBUCIÓN SEMANAL'!$A:$Y,15,0)</f>
        <v>8</v>
      </c>
      <c r="T195" s="7">
        <f>+VLOOKUP(A195,'[6]DISTRIBUCIÓN SEMANAL'!$A:$Y,16,0)</f>
        <v>8</v>
      </c>
      <c r="U195" s="7">
        <f>+VLOOKUP(A195,'[6]DISTRIBUCIÓN SEMANAL'!$A:$Y,17,0)</f>
        <v>8</v>
      </c>
      <c r="V195" s="7">
        <f>+VLOOKUP(A195,'[6]DISTRIBUCIÓN SEMANAL'!$A:$Y,18,0)</f>
        <v>2</v>
      </c>
      <c r="W195" s="7">
        <f>+VLOOKUP(A195,'[6]DISTRIBUCIÓN SEMANAL'!$A:$Y,19,0)</f>
        <v>8</v>
      </c>
      <c r="X195" s="7">
        <f>+VLOOKUP(A195,'[6]DISTRIBUCIÓN SEMANAL'!$A:$Y,20,0)</f>
        <v>1</v>
      </c>
      <c r="Y195" s="7">
        <f>+VLOOKUP(A195,'[6]DISTRIBUCIÓN SEMANAL'!$A:$Y,21,0)</f>
        <v>8</v>
      </c>
      <c r="Z195" s="7">
        <f>+VLOOKUP(A195,'[6]DISTRIBUCIÓN SEMANAL'!$A:$Y,22,0)</f>
        <v>8</v>
      </c>
      <c r="AA195" s="7">
        <f>+VLOOKUP(A195,'[6]DISTRIBUCIÓN SEMANAL'!$A:$Y,23,0)</f>
        <v>1</v>
      </c>
      <c r="AB195" s="7">
        <f>+VLOOKUP(A195,'[6]DISTRIBUCIÓN SEMANAL'!$A:$Y,24,0)</f>
        <v>1</v>
      </c>
      <c r="AC195" s="7">
        <f>+VLOOKUP(A195,'[6]DISTRIBUCIÓN SEMANAL'!$A:$Y,25,0)</f>
        <v>2</v>
      </c>
    </row>
    <row r="196" spans="1:29" ht="15.75">
      <c r="A196" s="8" t="s">
        <v>6025</v>
      </c>
      <c r="B196" s="10" t="s">
        <v>6003</v>
      </c>
      <c r="C196" s="6" t="s">
        <v>6026</v>
      </c>
      <c r="D196" s="11">
        <v>8</v>
      </c>
      <c r="E196" s="9" t="s">
        <v>1387</v>
      </c>
      <c r="F196" s="9">
        <v>1300021787</v>
      </c>
      <c r="G196" s="7" t="s">
        <v>5194</v>
      </c>
      <c r="H196" s="7">
        <f>+VLOOKUP(A196,'[6]DISTRIBUCIÓN SEMANAL'!$A:$Y,4,0)</f>
        <v>8</v>
      </c>
      <c r="I196" s="7" t="str">
        <f>+VLOOKUP(A196,'[6]DISTRIBUCIÓN SEMANAL'!$A:$Y,5,0)</f>
        <v>REAL</v>
      </c>
      <c r="J196" s="7">
        <f>+VLOOKUP(A196,'[6]DISTRIBUCIÓN SEMANAL'!$A:$Y,6,0)</f>
        <v>1</v>
      </c>
      <c r="K196" s="7">
        <f>+VLOOKUP(A196,'[6]DISTRIBUCIÓN SEMANAL'!$A:$Y,7,0)</f>
        <v>1</v>
      </c>
      <c r="L196" s="7">
        <f>+VLOOKUP(A196,'[6]DISTRIBUCIÓN SEMANAL'!$A:$Y,8,0)</f>
        <v>1</v>
      </c>
      <c r="M196" s="7">
        <f>+VLOOKUP(A196,'[6]DISTRIBUCIÓN SEMANAL'!$A:$Y,9,0)</f>
        <v>2</v>
      </c>
      <c r="N196" s="7">
        <f>+VLOOKUP(A196,'[6]DISTRIBUCIÓN SEMANAL'!$A:$Y,10,0)</f>
        <v>2</v>
      </c>
      <c r="O196" s="7">
        <f>+VLOOKUP(A196,'[6]DISTRIBUCIÓN SEMANAL'!$A:$Y,11,0)</f>
        <v>1</v>
      </c>
      <c r="P196" s="7">
        <f>+VLOOKUP(A196,'[6]DISTRIBUCIÓN SEMANAL'!$A:$Y,12,0)</f>
        <v>1</v>
      </c>
      <c r="Q196" s="7">
        <f>+VLOOKUP(A196,'[6]DISTRIBUCIÓN SEMANAL'!$A:$Y,13,0)</f>
        <v>1</v>
      </c>
      <c r="R196" s="7">
        <f>+VLOOKUP(A196,'[6]DISTRIBUCIÓN SEMANAL'!$A:$Y,14,0)</f>
        <v>1</v>
      </c>
      <c r="S196" s="7">
        <f>+VLOOKUP(A196,'[6]DISTRIBUCIÓN SEMANAL'!$A:$Y,15,0)</f>
        <v>8</v>
      </c>
      <c r="T196" s="7">
        <f>+VLOOKUP(A196,'[6]DISTRIBUCIÓN SEMANAL'!$A:$Y,16,0)</f>
        <v>8</v>
      </c>
      <c r="U196" s="7">
        <f>+VLOOKUP(A196,'[6]DISTRIBUCIÓN SEMANAL'!$A:$Y,17,0)</f>
        <v>8</v>
      </c>
      <c r="V196" s="7">
        <f>+VLOOKUP(A196,'[6]DISTRIBUCIÓN SEMANAL'!$A:$Y,18,0)</f>
        <v>2</v>
      </c>
      <c r="W196" s="7">
        <f>+VLOOKUP(A196,'[6]DISTRIBUCIÓN SEMANAL'!$A:$Y,19,0)</f>
        <v>8</v>
      </c>
      <c r="X196" s="7">
        <f>+VLOOKUP(A196,'[6]DISTRIBUCIÓN SEMANAL'!$A:$Y,20,0)</f>
        <v>1</v>
      </c>
      <c r="Y196" s="7">
        <f>+VLOOKUP(A196,'[6]DISTRIBUCIÓN SEMANAL'!$A:$Y,21,0)</f>
        <v>8</v>
      </c>
      <c r="Z196" s="7">
        <f>+VLOOKUP(A196,'[6]DISTRIBUCIÓN SEMANAL'!$A:$Y,22,0)</f>
        <v>8</v>
      </c>
      <c r="AA196" s="7">
        <f>+VLOOKUP(A196,'[6]DISTRIBUCIÓN SEMANAL'!$A:$Y,23,0)</f>
        <v>1</v>
      </c>
      <c r="AB196" s="7">
        <f>+VLOOKUP(A196,'[6]DISTRIBUCIÓN SEMANAL'!$A:$Y,24,0)</f>
        <v>1</v>
      </c>
      <c r="AC196" s="7">
        <f>+VLOOKUP(A196,'[6]DISTRIBUCIÓN SEMANAL'!$A:$Y,25,0)</f>
        <v>2</v>
      </c>
    </row>
    <row r="197" spans="1:29" ht="15.75">
      <c r="A197" s="8" t="s">
        <v>6027</v>
      </c>
      <c r="B197" s="10" t="s">
        <v>6003</v>
      </c>
      <c r="C197" s="6" t="s">
        <v>6028</v>
      </c>
      <c r="D197" s="11">
        <v>8</v>
      </c>
      <c r="E197" s="9" t="s">
        <v>1387</v>
      </c>
      <c r="F197" s="9">
        <v>1300021787</v>
      </c>
      <c r="G197" s="7" t="s">
        <v>5194</v>
      </c>
      <c r="H197" s="7">
        <f>+VLOOKUP(A197,'[6]DISTRIBUCIÓN SEMANAL'!$A:$Y,4,0)</f>
        <v>8</v>
      </c>
      <c r="I197" s="7" t="str">
        <f>+VLOOKUP(A197,'[6]DISTRIBUCIÓN SEMANAL'!$A:$Y,5,0)</f>
        <v>REAL</v>
      </c>
      <c r="J197" s="7">
        <f>+VLOOKUP(A197,'[6]DISTRIBUCIÓN SEMANAL'!$A:$Y,6,0)</f>
        <v>1</v>
      </c>
      <c r="K197" s="7">
        <f>+VLOOKUP(A197,'[6]DISTRIBUCIÓN SEMANAL'!$A:$Y,7,0)</f>
        <v>1</v>
      </c>
      <c r="L197" s="7">
        <f>+VLOOKUP(A197,'[6]DISTRIBUCIÓN SEMANAL'!$A:$Y,8,0)</f>
        <v>1</v>
      </c>
      <c r="M197" s="7">
        <f>+VLOOKUP(A197,'[6]DISTRIBUCIÓN SEMANAL'!$A:$Y,9,0)</f>
        <v>2</v>
      </c>
      <c r="N197" s="7">
        <f>+VLOOKUP(A197,'[6]DISTRIBUCIÓN SEMANAL'!$A:$Y,10,0)</f>
        <v>2</v>
      </c>
      <c r="O197" s="7">
        <f>+VLOOKUP(A197,'[6]DISTRIBUCIÓN SEMANAL'!$A:$Y,11,0)</f>
        <v>1</v>
      </c>
      <c r="P197" s="7">
        <f>+VLOOKUP(A197,'[6]DISTRIBUCIÓN SEMANAL'!$A:$Y,12,0)</f>
        <v>1</v>
      </c>
      <c r="Q197" s="7">
        <f>+VLOOKUP(A197,'[6]DISTRIBUCIÓN SEMANAL'!$A:$Y,13,0)</f>
        <v>1</v>
      </c>
      <c r="R197" s="7">
        <f>+VLOOKUP(A197,'[6]DISTRIBUCIÓN SEMANAL'!$A:$Y,14,0)</f>
        <v>1</v>
      </c>
      <c r="S197" s="7">
        <f>+VLOOKUP(A197,'[6]DISTRIBUCIÓN SEMANAL'!$A:$Y,15,0)</f>
        <v>8</v>
      </c>
      <c r="T197" s="7">
        <f>+VLOOKUP(A197,'[6]DISTRIBUCIÓN SEMANAL'!$A:$Y,16,0)</f>
        <v>8</v>
      </c>
      <c r="U197" s="7">
        <f>+VLOOKUP(A197,'[6]DISTRIBUCIÓN SEMANAL'!$A:$Y,17,0)</f>
        <v>8</v>
      </c>
      <c r="V197" s="7">
        <f>+VLOOKUP(A197,'[6]DISTRIBUCIÓN SEMANAL'!$A:$Y,18,0)</f>
        <v>2</v>
      </c>
      <c r="W197" s="7">
        <f>+VLOOKUP(A197,'[6]DISTRIBUCIÓN SEMANAL'!$A:$Y,19,0)</f>
        <v>8</v>
      </c>
      <c r="X197" s="7">
        <f>+VLOOKUP(A197,'[6]DISTRIBUCIÓN SEMANAL'!$A:$Y,20,0)</f>
        <v>1</v>
      </c>
      <c r="Y197" s="7">
        <f>+VLOOKUP(A197,'[6]DISTRIBUCIÓN SEMANAL'!$A:$Y,21,0)</f>
        <v>8</v>
      </c>
      <c r="Z197" s="7">
        <f>+VLOOKUP(A197,'[6]DISTRIBUCIÓN SEMANAL'!$A:$Y,22,0)</f>
        <v>8</v>
      </c>
      <c r="AA197" s="7">
        <f>+VLOOKUP(A197,'[6]DISTRIBUCIÓN SEMANAL'!$A:$Y,23,0)</f>
        <v>1</v>
      </c>
      <c r="AB197" s="7">
        <f>+VLOOKUP(A197,'[6]DISTRIBUCIÓN SEMANAL'!$A:$Y,24,0)</f>
        <v>1</v>
      </c>
      <c r="AC197" s="7">
        <f>+VLOOKUP(A197,'[6]DISTRIBUCIÓN SEMANAL'!$A:$Y,25,0)</f>
        <v>2</v>
      </c>
    </row>
    <row r="198" spans="1:29" ht="15.75">
      <c r="A198" s="20" t="s">
        <v>6029</v>
      </c>
      <c r="B198" s="10" t="s">
        <v>5479</v>
      </c>
      <c r="C198" s="6" t="s">
        <v>6030</v>
      </c>
      <c r="D198" s="17">
        <v>252</v>
      </c>
      <c r="E198" s="9" t="s">
        <v>1411</v>
      </c>
      <c r="F198" s="9">
        <v>4700010715</v>
      </c>
      <c r="G198" s="7" t="s">
        <v>5194</v>
      </c>
      <c r="H198" s="7">
        <f>+VLOOKUP(A198,'[6]DISTRIBUCIÓN SEMANAL'!$A:$Y,4,0)</f>
        <v>252</v>
      </c>
      <c r="I198" s="7" t="str">
        <f>+VLOOKUP(A198,'[6]DISTRIBUCIÓN SEMANAL'!$A:$Y,5,0)</f>
        <v>REAL</v>
      </c>
      <c r="J198" s="7">
        <f>+VLOOKUP(A198,'[6]DISTRIBUCIÓN SEMANAL'!$A:$Y,6,0)</f>
        <v>1</v>
      </c>
      <c r="K198" s="7">
        <f>+VLOOKUP(A198,'[6]DISTRIBUCIÓN SEMANAL'!$A:$Y,7,0)</f>
        <v>17</v>
      </c>
      <c r="L198" s="7">
        <f>+VLOOKUP(A198,'[6]DISTRIBUCIÓN SEMANAL'!$A:$Y,8,0)</f>
        <v>3</v>
      </c>
      <c r="M198" s="7">
        <f>+VLOOKUP(A198,'[6]DISTRIBUCIÓN SEMANAL'!$A:$Y,9,0)</f>
        <v>39</v>
      </c>
      <c r="N198" s="7">
        <f>+VLOOKUP(A198,'[6]DISTRIBUCIÓN SEMANAL'!$A:$Y,10,0)</f>
        <v>47</v>
      </c>
      <c r="O198" s="7">
        <f>+VLOOKUP(A198,'[6]DISTRIBUCIÓN SEMANAL'!$A:$Y,11,0)</f>
        <v>6</v>
      </c>
      <c r="P198" s="7">
        <f>+VLOOKUP(A198,'[6]DISTRIBUCIÓN SEMANAL'!$A:$Y,12,0)</f>
        <v>14</v>
      </c>
      <c r="Q198" s="7">
        <f>+VLOOKUP(A198,'[6]DISTRIBUCIÓN SEMANAL'!$A:$Y,13,0)</f>
        <v>3</v>
      </c>
      <c r="R198" s="7">
        <f>+VLOOKUP(A198,'[6]DISTRIBUCIÓN SEMANAL'!$A:$Y,14,0)</f>
        <v>12</v>
      </c>
      <c r="S198" s="7">
        <f>+VLOOKUP(A198,'[6]DISTRIBUCIÓN SEMANAL'!$A:$Y,15,0)</f>
        <v>252</v>
      </c>
      <c r="T198" s="7">
        <f>+VLOOKUP(A198,'[6]DISTRIBUCIÓN SEMANAL'!$A:$Y,16,0)</f>
        <v>252</v>
      </c>
      <c r="U198" s="7">
        <f>+VLOOKUP(A198,'[6]DISTRIBUCIÓN SEMANAL'!$A:$Y,17,0)</f>
        <v>252</v>
      </c>
      <c r="V198" s="7">
        <f>+VLOOKUP(A198,'[6]DISTRIBUCIÓN SEMANAL'!$A:$Y,18,0)</f>
        <v>32</v>
      </c>
      <c r="W198" s="7">
        <f>+VLOOKUP(A198,'[6]DISTRIBUCIÓN SEMANAL'!$A:$Y,19,0)</f>
        <v>252</v>
      </c>
      <c r="X198" s="7">
        <f>+VLOOKUP(A198,'[6]DISTRIBUCIÓN SEMANAL'!$A:$Y,20,0)</f>
        <v>9</v>
      </c>
      <c r="Y198" s="7">
        <f>+VLOOKUP(A198,'[6]DISTRIBUCIÓN SEMANAL'!$A:$Y,21,0)</f>
        <v>252</v>
      </c>
      <c r="Z198" s="7">
        <f>+VLOOKUP(A198,'[6]DISTRIBUCIÓN SEMANAL'!$A:$Y,22,0)</f>
        <v>252</v>
      </c>
      <c r="AA198" s="7">
        <f>+VLOOKUP(A198,'[6]DISTRIBUCIÓN SEMANAL'!$A:$Y,23,0)</f>
        <v>14</v>
      </c>
      <c r="AB198" s="7">
        <f>+VLOOKUP(A198,'[6]DISTRIBUCIÓN SEMANAL'!$A:$Y,24,0)</f>
        <v>10</v>
      </c>
      <c r="AC198" s="7">
        <f>+VLOOKUP(A198,'[6]DISTRIBUCIÓN SEMANAL'!$A:$Y,25,0)</f>
        <v>37</v>
      </c>
    </row>
    <row r="199" spans="1:29" ht="15.75">
      <c r="A199" s="8" t="s">
        <v>6047</v>
      </c>
      <c r="B199" s="10" t="s">
        <v>5277</v>
      </c>
      <c r="C199" s="6" t="s">
        <v>6048</v>
      </c>
      <c r="D199" s="11">
        <v>256</v>
      </c>
      <c r="E199" s="9" t="s">
        <v>3286</v>
      </c>
      <c r="F199" s="9">
        <v>102339538</v>
      </c>
      <c r="G199" s="7" t="s">
        <v>5194</v>
      </c>
      <c r="H199" s="7">
        <f>+VLOOKUP(A199,'[6]DISTRIBUCIÓN SEMANAL'!$A:$Y,4,0)</f>
        <v>256</v>
      </c>
      <c r="I199" s="7" t="str">
        <f>+VLOOKUP(A199,'[6]DISTRIBUCIÓN SEMANAL'!$A:$Y,5,0)</f>
        <v>REAL</v>
      </c>
      <c r="J199" s="7">
        <f>+VLOOKUP(A199,'[6]DISTRIBUCIÓN SEMANAL'!$A:$Y,6,0)</f>
        <v>1</v>
      </c>
      <c r="K199" s="7">
        <f>+VLOOKUP(A199,'[6]DISTRIBUCIÓN SEMANAL'!$A:$Y,7,0)</f>
        <v>17</v>
      </c>
      <c r="L199" s="7">
        <f>+VLOOKUP(A199,'[6]DISTRIBUCIÓN SEMANAL'!$A:$Y,8,0)</f>
        <v>3</v>
      </c>
      <c r="M199" s="7">
        <f>+VLOOKUP(A199,'[6]DISTRIBUCIÓN SEMANAL'!$A:$Y,9,0)</f>
        <v>39</v>
      </c>
      <c r="N199" s="7">
        <f>+VLOOKUP(A199,'[6]DISTRIBUCIÓN SEMANAL'!$A:$Y,10,0)</f>
        <v>47</v>
      </c>
      <c r="O199" s="7">
        <f>+VLOOKUP(A199,'[6]DISTRIBUCIÓN SEMANAL'!$A:$Y,11,0)</f>
        <v>6</v>
      </c>
      <c r="P199" s="7">
        <f>+VLOOKUP(A199,'[6]DISTRIBUCIÓN SEMANAL'!$A:$Y,12,0)</f>
        <v>15</v>
      </c>
      <c r="Q199" s="7">
        <f>+VLOOKUP(A199,'[6]DISTRIBUCIÓN SEMANAL'!$A:$Y,13,0)</f>
        <v>3</v>
      </c>
      <c r="R199" s="7">
        <f>+VLOOKUP(A199,'[6]DISTRIBUCIÓN SEMANAL'!$A:$Y,14,0)</f>
        <v>12</v>
      </c>
      <c r="S199" s="7">
        <f>+VLOOKUP(A199,'[6]DISTRIBUCIÓN SEMANAL'!$A:$Y,15,0)</f>
        <v>256</v>
      </c>
      <c r="T199" s="7">
        <f>+VLOOKUP(A199,'[6]DISTRIBUCIÓN SEMANAL'!$A:$Y,16,0)</f>
        <v>256</v>
      </c>
      <c r="U199" s="7">
        <f>+VLOOKUP(A199,'[6]DISTRIBUCIÓN SEMANAL'!$A:$Y,17,0)</f>
        <v>256</v>
      </c>
      <c r="V199" s="7">
        <f>+VLOOKUP(A199,'[6]DISTRIBUCIÓN SEMANAL'!$A:$Y,18,0)</f>
        <v>33</v>
      </c>
      <c r="W199" s="7">
        <f>+VLOOKUP(A199,'[6]DISTRIBUCIÓN SEMANAL'!$A:$Y,19,0)</f>
        <v>256</v>
      </c>
      <c r="X199" s="7">
        <f>+VLOOKUP(A199,'[6]DISTRIBUCIÓN SEMANAL'!$A:$Y,20,0)</f>
        <v>9</v>
      </c>
      <c r="Y199" s="7">
        <f>+VLOOKUP(A199,'[6]DISTRIBUCIÓN SEMANAL'!$A:$Y,21,0)</f>
        <v>256</v>
      </c>
      <c r="Z199" s="7">
        <f>+VLOOKUP(A199,'[6]DISTRIBUCIÓN SEMANAL'!$A:$Y,22,0)</f>
        <v>256</v>
      </c>
      <c r="AA199" s="7">
        <f>+VLOOKUP(A199,'[6]DISTRIBUCIÓN SEMANAL'!$A:$Y,23,0)</f>
        <v>15</v>
      </c>
      <c r="AB199" s="7">
        <f>+VLOOKUP(A199,'[6]DISTRIBUCIÓN SEMANAL'!$A:$Y,24,0)</f>
        <v>11</v>
      </c>
      <c r="AC199" s="7">
        <f>+VLOOKUP(A199,'[6]DISTRIBUCIÓN SEMANAL'!$A:$Y,25,0)</f>
        <v>37</v>
      </c>
    </row>
    <row r="200" spans="1:29" ht="15.75">
      <c r="A200" s="8" t="s">
        <v>6052</v>
      </c>
      <c r="B200" s="10" t="s">
        <v>5930</v>
      </c>
      <c r="C200" s="6" t="s">
        <v>6053</v>
      </c>
      <c r="D200" s="9">
        <v>57</v>
      </c>
      <c r="E200" s="9" t="s">
        <v>3296</v>
      </c>
      <c r="F200" s="9">
        <v>131516726</v>
      </c>
      <c r="G200" s="7" t="s">
        <v>5194</v>
      </c>
      <c r="H200" s="7">
        <f>+VLOOKUP(A200,'[6]DISTRIBUCIÓN SEMANAL'!$A:$Y,4,0)</f>
        <v>57</v>
      </c>
      <c r="I200" s="7" t="str">
        <f>+VLOOKUP(A200,'[6]DISTRIBUCIÓN SEMANAL'!$A:$Y,5,0)</f>
        <v>REAL</v>
      </c>
      <c r="J200" s="7">
        <f>+VLOOKUP(A200,'[6]DISTRIBUCIÓN SEMANAL'!$A:$Y,6,0)</f>
        <v>1</v>
      </c>
      <c r="K200" s="7">
        <f>+VLOOKUP(A200,'[6]DISTRIBUCIÓN SEMANAL'!$A:$Y,7,0)</f>
        <v>4</v>
      </c>
      <c r="L200" s="7">
        <f>+VLOOKUP(A200,'[6]DISTRIBUCIÓN SEMANAL'!$A:$Y,8,0)</f>
        <v>1</v>
      </c>
      <c r="M200" s="7">
        <f>+VLOOKUP(A200,'[6]DISTRIBUCIÓN SEMANAL'!$A:$Y,9,0)</f>
        <v>9</v>
      </c>
      <c r="N200" s="7">
        <f>+VLOOKUP(A200,'[6]DISTRIBUCIÓN SEMANAL'!$A:$Y,10,0)</f>
        <v>11</v>
      </c>
      <c r="O200" s="7">
        <f>+VLOOKUP(A200,'[6]DISTRIBUCIÓN SEMANAL'!$A:$Y,11,0)</f>
        <v>2</v>
      </c>
      <c r="P200" s="7">
        <f>+VLOOKUP(A200,'[6]DISTRIBUCIÓN SEMANAL'!$A:$Y,12,0)</f>
        <v>4</v>
      </c>
      <c r="Q200" s="7">
        <f>+VLOOKUP(A200,'[6]DISTRIBUCIÓN SEMANAL'!$A:$Y,13,0)</f>
        <v>1</v>
      </c>
      <c r="R200" s="7">
        <f>+VLOOKUP(A200,'[6]DISTRIBUCIÓN SEMANAL'!$A:$Y,14,0)</f>
        <v>3</v>
      </c>
      <c r="S200" s="7">
        <f>+VLOOKUP(A200,'[6]DISTRIBUCIÓN SEMANAL'!$A:$Y,15,0)</f>
        <v>57</v>
      </c>
      <c r="T200" s="7">
        <f>+VLOOKUP(A200,'[6]DISTRIBUCIÓN SEMANAL'!$A:$Y,16,0)</f>
        <v>57</v>
      </c>
      <c r="U200" s="7">
        <f>+VLOOKUP(A200,'[6]DISTRIBUCIÓN SEMANAL'!$A:$Y,17,0)</f>
        <v>57</v>
      </c>
      <c r="V200" s="7">
        <f>+VLOOKUP(A200,'[6]DISTRIBUCIÓN SEMANAL'!$A:$Y,18,0)</f>
        <v>8</v>
      </c>
      <c r="W200" s="7">
        <f>+VLOOKUP(A200,'[6]DISTRIBUCIÓN SEMANAL'!$A:$Y,19,0)</f>
        <v>57</v>
      </c>
      <c r="X200" s="7">
        <f>+VLOOKUP(A200,'[6]DISTRIBUCIÓN SEMANAL'!$A:$Y,20,0)</f>
        <v>2</v>
      </c>
      <c r="Y200" s="7">
        <f>+VLOOKUP(A200,'[6]DISTRIBUCIÓN SEMANAL'!$A:$Y,21,0)</f>
        <v>57</v>
      </c>
      <c r="Z200" s="7">
        <f>+VLOOKUP(A200,'[6]DISTRIBUCIÓN SEMANAL'!$A:$Y,22,0)</f>
        <v>57</v>
      </c>
      <c r="AA200" s="7">
        <f>+VLOOKUP(A200,'[6]DISTRIBUCIÓN SEMANAL'!$A:$Y,23,0)</f>
        <v>4</v>
      </c>
      <c r="AB200" s="7">
        <f>+VLOOKUP(A200,'[6]DISTRIBUCIÓN SEMANAL'!$A:$Y,24,0)</f>
        <v>3</v>
      </c>
      <c r="AC200" s="7">
        <f>+VLOOKUP(A200,'[6]DISTRIBUCIÓN SEMANAL'!$A:$Y,25,0)</f>
        <v>9</v>
      </c>
    </row>
    <row r="201" spans="1:29" ht="15.75">
      <c r="A201" s="8" t="s">
        <v>6054</v>
      </c>
      <c r="B201" s="10" t="s">
        <v>5930</v>
      </c>
      <c r="C201" s="6" t="s">
        <v>6055</v>
      </c>
      <c r="D201" s="9">
        <v>22</v>
      </c>
      <c r="E201" s="9" t="s">
        <v>3296</v>
      </c>
      <c r="F201" s="9">
        <v>131516726</v>
      </c>
      <c r="G201" s="7" t="s">
        <v>5194</v>
      </c>
      <c r="H201" s="7">
        <f>+VLOOKUP(A201,'[6]DISTRIBUCIÓN SEMANAL'!$A:$Y,4,0)</f>
        <v>22</v>
      </c>
      <c r="I201" s="7" t="str">
        <f>+VLOOKUP(A201,'[6]DISTRIBUCIÓN SEMANAL'!$A:$Y,5,0)</f>
        <v>REAL</v>
      </c>
      <c r="J201" s="7">
        <f>+VLOOKUP(A201,'[6]DISTRIBUCIÓN SEMANAL'!$A:$Y,6,0)</f>
        <v>1</v>
      </c>
      <c r="K201" s="7">
        <f>+VLOOKUP(A201,'[6]DISTRIBUCIÓN SEMANAL'!$A:$Y,7,0)</f>
        <v>2</v>
      </c>
      <c r="L201" s="7">
        <f>+VLOOKUP(A201,'[6]DISTRIBUCIÓN SEMANAL'!$A:$Y,8,0)</f>
        <v>1</v>
      </c>
      <c r="M201" s="7">
        <f>+VLOOKUP(A201,'[6]DISTRIBUCIÓN SEMANAL'!$A:$Y,9,0)</f>
        <v>4</v>
      </c>
      <c r="N201" s="7">
        <f>+VLOOKUP(A201,'[6]DISTRIBUCIÓN SEMANAL'!$A:$Y,10,0)</f>
        <v>5</v>
      </c>
      <c r="O201" s="7">
        <f>+VLOOKUP(A201,'[6]DISTRIBUCIÓN SEMANAL'!$A:$Y,11,0)</f>
        <v>1</v>
      </c>
      <c r="P201" s="7">
        <f>+VLOOKUP(A201,'[6]DISTRIBUCIÓN SEMANAL'!$A:$Y,12,0)</f>
        <v>2</v>
      </c>
      <c r="Q201" s="7">
        <f>+VLOOKUP(A201,'[6]DISTRIBUCIÓN SEMANAL'!$A:$Y,13,0)</f>
        <v>1</v>
      </c>
      <c r="R201" s="7">
        <f>+VLOOKUP(A201,'[6]DISTRIBUCIÓN SEMANAL'!$A:$Y,14,0)</f>
        <v>1</v>
      </c>
      <c r="S201" s="7">
        <f>+VLOOKUP(A201,'[6]DISTRIBUCIÓN SEMANAL'!$A:$Y,15,0)</f>
        <v>22</v>
      </c>
      <c r="T201" s="7">
        <f>+VLOOKUP(A201,'[6]DISTRIBUCIÓN SEMANAL'!$A:$Y,16,0)</f>
        <v>22</v>
      </c>
      <c r="U201" s="7">
        <f>+VLOOKUP(A201,'[6]DISTRIBUCIÓN SEMANAL'!$A:$Y,17,0)</f>
        <v>22</v>
      </c>
      <c r="V201" s="7">
        <f>+VLOOKUP(A201,'[6]DISTRIBUCIÓN SEMANAL'!$A:$Y,18,0)</f>
        <v>3</v>
      </c>
      <c r="W201" s="7">
        <f>+VLOOKUP(A201,'[6]DISTRIBUCIÓN SEMANAL'!$A:$Y,19,0)</f>
        <v>22</v>
      </c>
      <c r="X201" s="7">
        <f>+VLOOKUP(A201,'[6]DISTRIBUCIÓN SEMANAL'!$A:$Y,20,0)</f>
        <v>1</v>
      </c>
      <c r="Y201" s="7">
        <f>+VLOOKUP(A201,'[6]DISTRIBUCIÓN SEMANAL'!$A:$Y,21,0)</f>
        <v>22</v>
      </c>
      <c r="Z201" s="7">
        <f>+VLOOKUP(A201,'[6]DISTRIBUCIÓN SEMANAL'!$A:$Y,22,0)</f>
        <v>22</v>
      </c>
      <c r="AA201" s="7">
        <f>+VLOOKUP(A201,'[6]DISTRIBUCIÓN SEMANAL'!$A:$Y,23,0)</f>
        <v>2</v>
      </c>
      <c r="AB201" s="7">
        <f>+VLOOKUP(A201,'[6]DISTRIBUCIÓN SEMANAL'!$A:$Y,24,0)</f>
        <v>1</v>
      </c>
      <c r="AC201" s="7">
        <f>+VLOOKUP(A201,'[6]DISTRIBUCIÓN SEMANAL'!$A:$Y,25,0)</f>
        <v>4</v>
      </c>
    </row>
    <row r="202" spans="1:29" ht="15.75">
      <c r="A202" s="8" t="s">
        <v>6056</v>
      </c>
      <c r="B202" s="10" t="s">
        <v>5930</v>
      </c>
      <c r="C202" s="6" t="s">
        <v>6057</v>
      </c>
      <c r="D202" s="24">
        <v>16</v>
      </c>
      <c r="E202" s="9" t="s">
        <v>3296</v>
      </c>
      <c r="F202" s="9">
        <v>131516726</v>
      </c>
      <c r="G202" s="7" t="s">
        <v>5194</v>
      </c>
      <c r="H202" s="7">
        <f>+VLOOKUP(A202,'[6]DISTRIBUCIÓN SEMANAL'!$A:$Y,4,0)</f>
        <v>16</v>
      </c>
      <c r="I202" s="7" t="str">
        <f>+VLOOKUP(A202,'[6]DISTRIBUCIÓN SEMANAL'!$A:$Y,5,0)</f>
        <v>REAL</v>
      </c>
      <c r="J202" s="7">
        <f>+VLOOKUP(A202,'[6]DISTRIBUCIÓN SEMANAL'!$A:$Y,6,0)</f>
        <v>1</v>
      </c>
      <c r="K202" s="7">
        <f>+VLOOKUP(A202,'[6]DISTRIBUCIÓN SEMANAL'!$A:$Y,7,0)</f>
        <v>2</v>
      </c>
      <c r="L202" s="7">
        <f>+VLOOKUP(A202,'[6]DISTRIBUCIÓN SEMANAL'!$A:$Y,8,0)</f>
        <v>1</v>
      </c>
      <c r="M202" s="7">
        <f>+VLOOKUP(A202,'[6]DISTRIBUCIÓN SEMANAL'!$A:$Y,9,0)</f>
        <v>3</v>
      </c>
      <c r="N202" s="7">
        <f>+VLOOKUP(A202,'[6]DISTRIBUCIÓN SEMANAL'!$A:$Y,10,0)</f>
        <v>3</v>
      </c>
      <c r="O202" s="7">
        <f>+VLOOKUP(A202,'[6]DISTRIBUCIÓN SEMANAL'!$A:$Y,11,0)</f>
        <v>1</v>
      </c>
      <c r="P202" s="7">
        <f>+VLOOKUP(A202,'[6]DISTRIBUCIÓN SEMANAL'!$A:$Y,12,0)</f>
        <v>1</v>
      </c>
      <c r="Q202" s="7">
        <f>+VLOOKUP(A202,'[6]DISTRIBUCIÓN SEMANAL'!$A:$Y,13,0)</f>
        <v>1</v>
      </c>
      <c r="R202" s="7">
        <f>+VLOOKUP(A202,'[6]DISTRIBUCIÓN SEMANAL'!$A:$Y,14,0)</f>
        <v>1</v>
      </c>
      <c r="S202" s="7">
        <f>+VLOOKUP(A202,'[6]DISTRIBUCIÓN SEMANAL'!$A:$Y,15,0)</f>
        <v>16</v>
      </c>
      <c r="T202" s="7">
        <f>+VLOOKUP(A202,'[6]DISTRIBUCIÓN SEMANAL'!$A:$Y,16,0)</f>
        <v>16</v>
      </c>
      <c r="U202" s="7">
        <f>+VLOOKUP(A202,'[6]DISTRIBUCIÓN SEMANAL'!$A:$Y,17,0)</f>
        <v>16</v>
      </c>
      <c r="V202" s="7">
        <f>+VLOOKUP(A202,'[6]DISTRIBUCIÓN SEMANAL'!$A:$Y,18,0)</f>
        <v>3</v>
      </c>
      <c r="W202" s="7">
        <f>+VLOOKUP(A202,'[6]DISTRIBUCIÓN SEMANAL'!$A:$Y,19,0)</f>
        <v>16</v>
      </c>
      <c r="X202" s="7">
        <f>+VLOOKUP(A202,'[6]DISTRIBUCIÓN SEMANAL'!$A:$Y,20,0)</f>
        <v>1</v>
      </c>
      <c r="Y202" s="7">
        <f>+VLOOKUP(A202,'[6]DISTRIBUCIÓN SEMANAL'!$A:$Y,21,0)</f>
        <v>16</v>
      </c>
      <c r="Z202" s="7">
        <f>+VLOOKUP(A202,'[6]DISTRIBUCIÓN SEMANAL'!$A:$Y,22,0)</f>
        <v>16</v>
      </c>
      <c r="AA202" s="7">
        <f>+VLOOKUP(A202,'[6]DISTRIBUCIÓN SEMANAL'!$A:$Y,23,0)</f>
        <v>1</v>
      </c>
      <c r="AB202" s="7">
        <f>+VLOOKUP(A202,'[6]DISTRIBUCIÓN SEMANAL'!$A:$Y,24,0)</f>
        <v>1</v>
      </c>
      <c r="AC202" s="7">
        <f>+VLOOKUP(A202,'[6]DISTRIBUCIÓN SEMANAL'!$A:$Y,25,0)</f>
        <v>3</v>
      </c>
    </row>
    <row r="203" spans="1:29" ht="15.75">
      <c r="A203" s="8" t="s">
        <v>6058</v>
      </c>
      <c r="B203" s="10" t="s">
        <v>5930</v>
      </c>
      <c r="C203" s="6" t="s">
        <v>6059</v>
      </c>
      <c r="D203" s="24">
        <v>10</v>
      </c>
      <c r="E203" s="9" t="s">
        <v>3296</v>
      </c>
      <c r="F203" s="9">
        <v>131516726</v>
      </c>
      <c r="G203" s="7" t="s">
        <v>5194</v>
      </c>
      <c r="H203" s="7">
        <f>+VLOOKUP(A203,'[6]DISTRIBUCIÓN SEMANAL'!$A:$Y,4,0)</f>
        <v>10</v>
      </c>
      <c r="I203" s="7" t="str">
        <f>+VLOOKUP(A203,'[6]DISTRIBUCIÓN SEMANAL'!$A:$Y,5,0)</f>
        <v>REAL</v>
      </c>
      <c r="J203" s="7">
        <f>+VLOOKUP(A203,'[6]DISTRIBUCIÓN SEMANAL'!$A:$Y,6,0)</f>
        <v>1</v>
      </c>
      <c r="K203" s="7">
        <f>+VLOOKUP(A203,'[6]DISTRIBUCIÓN SEMANAL'!$A:$Y,7,0)</f>
        <v>1</v>
      </c>
      <c r="L203" s="7">
        <f>+VLOOKUP(A203,'[6]DISTRIBUCIÓN SEMANAL'!$A:$Y,8,0)</f>
        <v>1</v>
      </c>
      <c r="M203" s="7">
        <f>+VLOOKUP(A203,'[6]DISTRIBUCIÓN SEMANAL'!$A:$Y,9,0)</f>
        <v>2</v>
      </c>
      <c r="N203" s="7">
        <f>+VLOOKUP(A203,'[6]DISTRIBUCIÓN SEMANAL'!$A:$Y,10,0)</f>
        <v>2</v>
      </c>
      <c r="O203" s="7">
        <f>+VLOOKUP(A203,'[6]DISTRIBUCIÓN SEMANAL'!$A:$Y,11,0)</f>
        <v>1</v>
      </c>
      <c r="P203" s="7">
        <f>+VLOOKUP(A203,'[6]DISTRIBUCIÓN SEMANAL'!$A:$Y,12,0)</f>
        <v>1</v>
      </c>
      <c r="Q203" s="7">
        <f>+VLOOKUP(A203,'[6]DISTRIBUCIÓN SEMANAL'!$A:$Y,13,0)</f>
        <v>1</v>
      </c>
      <c r="R203" s="7">
        <f>+VLOOKUP(A203,'[6]DISTRIBUCIÓN SEMANAL'!$A:$Y,14,0)</f>
        <v>1</v>
      </c>
      <c r="S203" s="7">
        <f>+VLOOKUP(A203,'[6]DISTRIBUCIÓN SEMANAL'!$A:$Y,15,0)</f>
        <v>10</v>
      </c>
      <c r="T203" s="7">
        <f>+VLOOKUP(A203,'[6]DISTRIBUCIÓN SEMANAL'!$A:$Y,16,0)</f>
        <v>10</v>
      </c>
      <c r="U203" s="7">
        <f>+VLOOKUP(A203,'[6]DISTRIBUCIÓN SEMANAL'!$A:$Y,17,0)</f>
        <v>10</v>
      </c>
      <c r="V203" s="7">
        <f>+VLOOKUP(A203,'[6]DISTRIBUCIÓN SEMANAL'!$A:$Y,18,0)</f>
        <v>2</v>
      </c>
      <c r="W203" s="7">
        <f>+VLOOKUP(A203,'[6]DISTRIBUCIÓN SEMANAL'!$A:$Y,19,0)</f>
        <v>10</v>
      </c>
      <c r="X203" s="7">
        <f>+VLOOKUP(A203,'[6]DISTRIBUCIÓN SEMANAL'!$A:$Y,20,0)</f>
        <v>1</v>
      </c>
      <c r="Y203" s="7">
        <f>+VLOOKUP(A203,'[6]DISTRIBUCIÓN SEMANAL'!$A:$Y,21,0)</f>
        <v>10</v>
      </c>
      <c r="Z203" s="7">
        <f>+VLOOKUP(A203,'[6]DISTRIBUCIÓN SEMANAL'!$A:$Y,22,0)</f>
        <v>10</v>
      </c>
      <c r="AA203" s="7">
        <f>+VLOOKUP(A203,'[6]DISTRIBUCIÓN SEMANAL'!$A:$Y,23,0)</f>
        <v>1</v>
      </c>
      <c r="AB203" s="7">
        <f>+VLOOKUP(A203,'[6]DISTRIBUCIÓN SEMANAL'!$A:$Y,24,0)</f>
        <v>1</v>
      </c>
      <c r="AC203" s="7">
        <f>+VLOOKUP(A203,'[6]DISTRIBUCIÓN SEMANAL'!$A:$Y,25,0)</f>
        <v>2</v>
      </c>
    </row>
    <row r="204" spans="1:29" ht="15.75">
      <c r="A204" s="8" t="s">
        <v>6060</v>
      </c>
      <c r="B204" s="10" t="s">
        <v>5930</v>
      </c>
      <c r="C204" s="6" t="s">
        <v>6061</v>
      </c>
      <c r="D204" s="24">
        <v>17</v>
      </c>
      <c r="E204" s="9" t="s">
        <v>3296</v>
      </c>
      <c r="F204" s="9">
        <v>131516726</v>
      </c>
      <c r="G204" s="7" t="s">
        <v>5194</v>
      </c>
      <c r="H204" s="7">
        <f>+VLOOKUP(A204,'[6]DISTRIBUCIÓN SEMANAL'!$A:$Y,4,0)</f>
        <v>17</v>
      </c>
      <c r="I204" s="7" t="str">
        <f>+VLOOKUP(A204,'[6]DISTRIBUCIÓN SEMANAL'!$A:$Y,5,0)</f>
        <v>REAL</v>
      </c>
      <c r="J204" s="7">
        <f>+VLOOKUP(A204,'[6]DISTRIBUCIÓN SEMANAL'!$A:$Y,6,0)</f>
        <v>1</v>
      </c>
      <c r="K204" s="7">
        <f>+VLOOKUP(A204,'[6]DISTRIBUCIÓN SEMANAL'!$A:$Y,7,0)</f>
        <v>2</v>
      </c>
      <c r="L204" s="7">
        <f>+VLOOKUP(A204,'[6]DISTRIBUCIÓN SEMANAL'!$A:$Y,8,0)</f>
        <v>1</v>
      </c>
      <c r="M204" s="7">
        <f>+VLOOKUP(A204,'[6]DISTRIBUCIÓN SEMANAL'!$A:$Y,9,0)</f>
        <v>3</v>
      </c>
      <c r="N204" s="7">
        <f>+VLOOKUP(A204,'[6]DISTRIBUCIÓN SEMANAL'!$A:$Y,10,0)</f>
        <v>4</v>
      </c>
      <c r="O204" s="7">
        <f>+VLOOKUP(A204,'[6]DISTRIBUCIÓN SEMANAL'!$A:$Y,11,0)</f>
        <v>1</v>
      </c>
      <c r="P204" s="7">
        <f>+VLOOKUP(A204,'[6]DISTRIBUCIÓN SEMANAL'!$A:$Y,12,0)</f>
        <v>1</v>
      </c>
      <c r="Q204" s="7">
        <f>+VLOOKUP(A204,'[6]DISTRIBUCIÓN SEMANAL'!$A:$Y,13,0)</f>
        <v>1</v>
      </c>
      <c r="R204" s="7">
        <f>+VLOOKUP(A204,'[6]DISTRIBUCIÓN SEMANAL'!$A:$Y,14,0)</f>
        <v>1</v>
      </c>
      <c r="S204" s="7">
        <f>+VLOOKUP(A204,'[6]DISTRIBUCIÓN SEMANAL'!$A:$Y,15,0)</f>
        <v>17</v>
      </c>
      <c r="T204" s="7">
        <f>+VLOOKUP(A204,'[6]DISTRIBUCIÓN SEMANAL'!$A:$Y,16,0)</f>
        <v>17</v>
      </c>
      <c r="U204" s="7">
        <f>+VLOOKUP(A204,'[6]DISTRIBUCIÓN SEMANAL'!$A:$Y,17,0)</f>
        <v>17</v>
      </c>
      <c r="V204" s="7">
        <f>+VLOOKUP(A204,'[6]DISTRIBUCIÓN SEMANAL'!$A:$Y,18,0)</f>
        <v>3</v>
      </c>
      <c r="W204" s="7">
        <f>+VLOOKUP(A204,'[6]DISTRIBUCIÓN SEMANAL'!$A:$Y,19,0)</f>
        <v>17</v>
      </c>
      <c r="X204" s="7">
        <f>+VLOOKUP(A204,'[6]DISTRIBUCIÓN SEMANAL'!$A:$Y,20,0)</f>
        <v>1</v>
      </c>
      <c r="Y204" s="7">
        <f>+VLOOKUP(A204,'[6]DISTRIBUCIÓN SEMANAL'!$A:$Y,21,0)</f>
        <v>17</v>
      </c>
      <c r="Z204" s="7">
        <f>+VLOOKUP(A204,'[6]DISTRIBUCIÓN SEMANAL'!$A:$Y,22,0)</f>
        <v>17</v>
      </c>
      <c r="AA204" s="7">
        <f>+VLOOKUP(A204,'[6]DISTRIBUCIÓN SEMANAL'!$A:$Y,23,0)</f>
        <v>1</v>
      </c>
      <c r="AB204" s="7">
        <f>+VLOOKUP(A204,'[6]DISTRIBUCIÓN SEMANAL'!$A:$Y,24,0)</f>
        <v>1</v>
      </c>
      <c r="AC204" s="7">
        <f>+VLOOKUP(A204,'[6]DISTRIBUCIÓN SEMANAL'!$A:$Y,25,0)</f>
        <v>3</v>
      </c>
    </row>
    <row r="205" spans="1:29" ht="15.75">
      <c r="A205" s="8" t="s">
        <v>6062</v>
      </c>
      <c r="B205" s="10" t="s">
        <v>5930</v>
      </c>
      <c r="C205" s="6" t="s">
        <v>6063</v>
      </c>
      <c r="D205" s="9">
        <v>14</v>
      </c>
      <c r="E205" s="9" t="s">
        <v>3296</v>
      </c>
      <c r="F205" s="9">
        <v>131516726</v>
      </c>
      <c r="G205" s="7" t="s">
        <v>5194</v>
      </c>
      <c r="H205" s="7">
        <f>+VLOOKUP(A205,'[6]DISTRIBUCIÓN SEMANAL'!$A:$Y,4,0)</f>
        <v>14</v>
      </c>
      <c r="I205" s="7" t="str">
        <f>+VLOOKUP(A205,'[6]DISTRIBUCIÓN SEMANAL'!$A:$Y,5,0)</f>
        <v>REAL</v>
      </c>
      <c r="J205" s="7">
        <f>+VLOOKUP(A205,'[6]DISTRIBUCIÓN SEMANAL'!$A:$Y,6,0)</f>
        <v>1</v>
      </c>
      <c r="K205" s="7">
        <f>+VLOOKUP(A205,'[6]DISTRIBUCIÓN SEMANAL'!$A:$Y,7,0)</f>
        <v>1</v>
      </c>
      <c r="L205" s="7">
        <f>+VLOOKUP(A205,'[6]DISTRIBUCIÓN SEMANAL'!$A:$Y,8,0)</f>
        <v>1</v>
      </c>
      <c r="M205" s="7">
        <f>+VLOOKUP(A205,'[6]DISTRIBUCIÓN SEMANAL'!$A:$Y,9,0)</f>
        <v>3</v>
      </c>
      <c r="N205" s="7">
        <f>+VLOOKUP(A205,'[6]DISTRIBUCIÓN SEMANAL'!$A:$Y,10,0)</f>
        <v>3</v>
      </c>
      <c r="O205" s="7">
        <f>+VLOOKUP(A205,'[6]DISTRIBUCIÓN SEMANAL'!$A:$Y,11,0)</f>
        <v>1</v>
      </c>
      <c r="P205" s="7">
        <f>+VLOOKUP(A205,'[6]DISTRIBUCIÓN SEMANAL'!$A:$Y,12,0)</f>
        <v>1</v>
      </c>
      <c r="Q205" s="7">
        <f>+VLOOKUP(A205,'[6]DISTRIBUCIÓN SEMANAL'!$A:$Y,13,0)</f>
        <v>1</v>
      </c>
      <c r="R205" s="7">
        <f>+VLOOKUP(A205,'[6]DISTRIBUCIÓN SEMANAL'!$A:$Y,14,0)</f>
        <v>1</v>
      </c>
      <c r="S205" s="7">
        <f>+VLOOKUP(A205,'[6]DISTRIBUCIÓN SEMANAL'!$A:$Y,15,0)</f>
        <v>14</v>
      </c>
      <c r="T205" s="7">
        <f>+VLOOKUP(A205,'[6]DISTRIBUCIÓN SEMANAL'!$A:$Y,16,0)</f>
        <v>14</v>
      </c>
      <c r="U205" s="7">
        <f>+VLOOKUP(A205,'[6]DISTRIBUCIÓN SEMANAL'!$A:$Y,17,0)</f>
        <v>14</v>
      </c>
      <c r="V205" s="7">
        <f>+VLOOKUP(A205,'[6]DISTRIBUCIÓN SEMANAL'!$A:$Y,18,0)</f>
        <v>2</v>
      </c>
      <c r="W205" s="7">
        <f>+VLOOKUP(A205,'[6]DISTRIBUCIÓN SEMANAL'!$A:$Y,19,0)</f>
        <v>14</v>
      </c>
      <c r="X205" s="7">
        <f>+VLOOKUP(A205,'[6]DISTRIBUCIÓN SEMANAL'!$A:$Y,20,0)</f>
        <v>1</v>
      </c>
      <c r="Y205" s="7">
        <f>+VLOOKUP(A205,'[6]DISTRIBUCIÓN SEMANAL'!$A:$Y,21,0)</f>
        <v>14</v>
      </c>
      <c r="Z205" s="7">
        <f>+VLOOKUP(A205,'[6]DISTRIBUCIÓN SEMANAL'!$A:$Y,22,0)</f>
        <v>14</v>
      </c>
      <c r="AA205" s="7">
        <f>+VLOOKUP(A205,'[6]DISTRIBUCIÓN SEMANAL'!$A:$Y,23,0)</f>
        <v>1</v>
      </c>
      <c r="AB205" s="7">
        <f>+VLOOKUP(A205,'[6]DISTRIBUCIÓN SEMANAL'!$A:$Y,24,0)</f>
        <v>1</v>
      </c>
      <c r="AC205" s="7">
        <f>+VLOOKUP(A205,'[6]DISTRIBUCIÓN SEMANAL'!$A:$Y,25,0)</f>
        <v>3</v>
      </c>
    </row>
    <row r="206" spans="1:29" ht="15.75">
      <c r="A206" s="8" t="s">
        <v>6064</v>
      </c>
      <c r="B206" s="10" t="s">
        <v>5930</v>
      </c>
      <c r="C206" s="6" t="s">
        <v>6065</v>
      </c>
      <c r="D206" s="9">
        <v>45</v>
      </c>
      <c r="E206" s="9" t="s">
        <v>3296</v>
      </c>
      <c r="F206" s="9">
        <v>131516726</v>
      </c>
      <c r="G206" s="7" t="s">
        <v>5194</v>
      </c>
      <c r="H206" s="7">
        <f>+VLOOKUP(A206,'[6]DISTRIBUCIÓN SEMANAL'!$A:$Y,4,0)</f>
        <v>45</v>
      </c>
      <c r="I206" s="7" t="str">
        <f>+VLOOKUP(A206,'[6]DISTRIBUCIÓN SEMANAL'!$A:$Y,5,0)</f>
        <v>REAL</v>
      </c>
      <c r="J206" s="7">
        <f>+VLOOKUP(A206,'[6]DISTRIBUCIÓN SEMANAL'!$A:$Y,6,0)</f>
        <v>1</v>
      </c>
      <c r="K206" s="7">
        <f>+VLOOKUP(A206,'[6]DISTRIBUCIÓN SEMANAL'!$A:$Y,7,0)</f>
        <v>3</v>
      </c>
      <c r="L206" s="7">
        <f>+VLOOKUP(A206,'[6]DISTRIBUCIÓN SEMANAL'!$A:$Y,8,0)</f>
        <v>1</v>
      </c>
      <c r="M206" s="7">
        <f>+VLOOKUP(A206,'[6]DISTRIBUCIÓN SEMANAL'!$A:$Y,9,0)</f>
        <v>7</v>
      </c>
      <c r="N206" s="7">
        <f>+VLOOKUP(A206,'[6]DISTRIBUCIÓN SEMANAL'!$A:$Y,10,0)</f>
        <v>9</v>
      </c>
      <c r="O206" s="7">
        <f>+VLOOKUP(A206,'[6]DISTRIBUCIÓN SEMANAL'!$A:$Y,11,0)</f>
        <v>1</v>
      </c>
      <c r="P206" s="7">
        <f>+VLOOKUP(A206,'[6]DISTRIBUCIÓN SEMANAL'!$A:$Y,12,0)</f>
        <v>3</v>
      </c>
      <c r="Q206" s="7">
        <f>+VLOOKUP(A206,'[6]DISTRIBUCIÓN SEMANAL'!$A:$Y,13,0)</f>
        <v>1</v>
      </c>
      <c r="R206" s="7">
        <f>+VLOOKUP(A206,'[6]DISTRIBUCIÓN SEMANAL'!$A:$Y,14,0)</f>
        <v>2</v>
      </c>
      <c r="S206" s="7">
        <f>+VLOOKUP(A206,'[6]DISTRIBUCIÓN SEMANAL'!$A:$Y,15,0)</f>
        <v>45</v>
      </c>
      <c r="T206" s="7">
        <f>+VLOOKUP(A206,'[6]DISTRIBUCIÓN SEMANAL'!$A:$Y,16,0)</f>
        <v>45</v>
      </c>
      <c r="U206" s="7">
        <f>+VLOOKUP(A206,'[6]DISTRIBUCIÓN SEMANAL'!$A:$Y,17,0)</f>
        <v>45</v>
      </c>
      <c r="V206" s="7">
        <f>+VLOOKUP(A206,'[6]DISTRIBUCIÓN SEMANAL'!$A:$Y,18,0)</f>
        <v>6</v>
      </c>
      <c r="W206" s="7">
        <f>+VLOOKUP(A206,'[6]DISTRIBUCIÓN SEMANAL'!$A:$Y,19,0)</f>
        <v>45</v>
      </c>
      <c r="X206" s="7">
        <f>+VLOOKUP(A206,'[6]DISTRIBUCIÓN SEMANAL'!$A:$Y,20,0)</f>
        <v>2</v>
      </c>
      <c r="Y206" s="7">
        <f>+VLOOKUP(A206,'[6]DISTRIBUCIÓN SEMANAL'!$A:$Y,21,0)</f>
        <v>45</v>
      </c>
      <c r="Z206" s="7">
        <f>+VLOOKUP(A206,'[6]DISTRIBUCIÓN SEMANAL'!$A:$Y,22,0)</f>
        <v>45</v>
      </c>
      <c r="AA206" s="7">
        <f>+VLOOKUP(A206,'[6]DISTRIBUCIÓN SEMANAL'!$A:$Y,23,0)</f>
        <v>3</v>
      </c>
      <c r="AB206" s="7">
        <f>+VLOOKUP(A206,'[6]DISTRIBUCIÓN SEMANAL'!$A:$Y,24,0)</f>
        <v>2</v>
      </c>
      <c r="AC206" s="7">
        <f>+VLOOKUP(A206,'[6]DISTRIBUCIÓN SEMANAL'!$A:$Y,25,0)</f>
        <v>7</v>
      </c>
    </row>
    <row r="207" spans="1:29" ht="15.75">
      <c r="A207" s="8" t="s">
        <v>6066</v>
      </c>
      <c r="B207" s="10" t="s">
        <v>5802</v>
      </c>
      <c r="C207" s="6" t="s">
        <v>6067</v>
      </c>
      <c r="D207" s="11">
        <v>375</v>
      </c>
      <c r="E207" s="9" t="s">
        <v>3308</v>
      </c>
      <c r="F207" s="9">
        <v>131769952</v>
      </c>
      <c r="G207" s="7" t="s">
        <v>5194</v>
      </c>
      <c r="H207" s="7">
        <f>+VLOOKUP(A207,'[6]DISTRIBUCIÓN SEMANAL'!$A:$Y,4,0)</f>
        <v>375</v>
      </c>
      <c r="I207" s="7" t="str">
        <f>+VLOOKUP(A207,'[6]DISTRIBUCIÓN SEMANAL'!$A:$Y,5,0)</f>
        <v>REAL</v>
      </c>
      <c r="J207" s="7">
        <f>+VLOOKUP(A207,'[6]DISTRIBUCIÓN SEMANAL'!$A:$Y,6,0)</f>
        <v>1</v>
      </c>
      <c r="K207" s="7">
        <f>+VLOOKUP(A207,'[6]DISTRIBUCIÓN SEMANAL'!$A:$Y,7,0)</f>
        <v>25</v>
      </c>
      <c r="L207" s="7">
        <f>+VLOOKUP(A207,'[6]DISTRIBUCIÓN SEMANAL'!$A:$Y,8,0)</f>
        <v>5</v>
      </c>
      <c r="M207" s="7">
        <f>+VLOOKUP(A207,'[6]DISTRIBUCIÓN SEMANAL'!$A:$Y,9,0)</f>
        <v>57</v>
      </c>
      <c r="N207" s="7">
        <f>+VLOOKUP(A207,'[6]DISTRIBUCIÓN SEMANAL'!$A:$Y,10,0)</f>
        <v>69</v>
      </c>
      <c r="O207" s="7">
        <f>+VLOOKUP(A207,'[6]DISTRIBUCIÓN SEMANAL'!$A:$Y,11,0)</f>
        <v>9</v>
      </c>
      <c r="P207" s="7">
        <f>+VLOOKUP(A207,'[6]DISTRIBUCIÓN SEMANAL'!$A:$Y,12,0)</f>
        <v>21</v>
      </c>
      <c r="Q207" s="7">
        <f>+VLOOKUP(A207,'[6]DISTRIBUCIÓN SEMANAL'!$A:$Y,13,0)</f>
        <v>5</v>
      </c>
      <c r="R207" s="7">
        <f>+VLOOKUP(A207,'[6]DISTRIBUCIÓN SEMANAL'!$A:$Y,14,0)</f>
        <v>17</v>
      </c>
      <c r="S207" s="7">
        <f>+VLOOKUP(A207,'[6]DISTRIBUCIÓN SEMANAL'!$A:$Y,15,0)</f>
        <v>375</v>
      </c>
      <c r="T207" s="7">
        <f>+VLOOKUP(A207,'[6]DISTRIBUCIÓN SEMANAL'!$A:$Y,16,0)</f>
        <v>375</v>
      </c>
      <c r="U207" s="7">
        <f>+VLOOKUP(A207,'[6]DISTRIBUCIÓN SEMANAL'!$A:$Y,17,0)</f>
        <v>375</v>
      </c>
      <c r="V207" s="7">
        <f>+VLOOKUP(A207,'[6]DISTRIBUCIÓN SEMANAL'!$A:$Y,18,0)</f>
        <v>48</v>
      </c>
      <c r="W207" s="7">
        <f>+VLOOKUP(A207,'[6]DISTRIBUCIÓN SEMANAL'!$A:$Y,19,0)</f>
        <v>375</v>
      </c>
      <c r="X207" s="7">
        <f>+VLOOKUP(A207,'[6]DISTRIBUCIÓN SEMANAL'!$A:$Y,20,0)</f>
        <v>13</v>
      </c>
      <c r="Y207" s="7">
        <f>+VLOOKUP(A207,'[6]DISTRIBUCIÓN SEMANAL'!$A:$Y,21,0)</f>
        <v>375</v>
      </c>
      <c r="Z207" s="7">
        <f>+VLOOKUP(A207,'[6]DISTRIBUCIÓN SEMANAL'!$A:$Y,22,0)</f>
        <v>375</v>
      </c>
      <c r="AA207" s="7">
        <f>+VLOOKUP(A207,'[6]DISTRIBUCIÓN SEMANAL'!$A:$Y,23,0)</f>
        <v>21</v>
      </c>
      <c r="AB207" s="7">
        <f>+VLOOKUP(A207,'[6]DISTRIBUCIÓN SEMANAL'!$A:$Y,24,0)</f>
        <v>15</v>
      </c>
      <c r="AC207" s="7">
        <f>+VLOOKUP(A207,'[6]DISTRIBUCIÓN SEMANAL'!$A:$Y,25,0)</f>
        <v>54</v>
      </c>
    </row>
    <row r="208" spans="1:29" ht="15.75">
      <c r="A208" s="8" t="s">
        <v>6068</v>
      </c>
      <c r="B208" s="10" t="s">
        <v>5686</v>
      </c>
      <c r="C208" s="6" t="s">
        <v>6069</v>
      </c>
      <c r="D208" s="11">
        <v>111</v>
      </c>
      <c r="E208" s="9" t="s">
        <v>3318</v>
      </c>
      <c r="F208" s="9">
        <v>132087909</v>
      </c>
      <c r="G208" s="7" t="s">
        <v>5194</v>
      </c>
      <c r="H208" s="7">
        <f>+VLOOKUP(A208,'[6]DISTRIBUCIÓN SEMANAL'!$A:$Y,4,0)</f>
        <v>111</v>
      </c>
      <c r="I208" s="7" t="str">
        <f>+VLOOKUP(A208,'[6]DISTRIBUCIÓN SEMANAL'!$A:$Y,5,0)</f>
        <v>REAL</v>
      </c>
      <c r="J208" s="7">
        <f>+VLOOKUP(A208,'[6]DISTRIBUCIÓN SEMANAL'!$A:$Y,6,0)</f>
        <v>1</v>
      </c>
      <c r="K208" s="7">
        <f>+VLOOKUP(A208,'[6]DISTRIBUCIÓN SEMANAL'!$A:$Y,7,0)</f>
        <v>8</v>
      </c>
      <c r="L208" s="7">
        <f>+VLOOKUP(A208,'[6]DISTRIBUCIÓN SEMANAL'!$A:$Y,8,0)</f>
        <v>2</v>
      </c>
      <c r="M208" s="7">
        <f>+VLOOKUP(A208,'[6]DISTRIBUCIÓN SEMANAL'!$A:$Y,9,0)</f>
        <v>17</v>
      </c>
      <c r="N208" s="7">
        <f>+VLOOKUP(A208,'[6]DISTRIBUCIÓN SEMANAL'!$A:$Y,10,0)</f>
        <v>21</v>
      </c>
      <c r="O208" s="7">
        <f>+VLOOKUP(A208,'[6]DISTRIBUCIÓN SEMANAL'!$A:$Y,11,0)</f>
        <v>3</v>
      </c>
      <c r="P208" s="7">
        <f>+VLOOKUP(A208,'[6]DISTRIBUCIÓN SEMANAL'!$A:$Y,12,0)</f>
        <v>7</v>
      </c>
      <c r="Q208" s="7">
        <f>+VLOOKUP(A208,'[6]DISTRIBUCIÓN SEMANAL'!$A:$Y,13,0)</f>
        <v>2</v>
      </c>
      <c r="R208" s="7">
        <f>+VLOOKUP(A208,'[6]DISTRIBUCIÓN SEMANAL'!$A:$Y,14,0)</f>
        <v>5</v>
      </c>
      <c r="S208" s="7">
        <f>+VLOOKUP(A208,'[6]DISTRIBUCIÓN SEMANAL'!$A:$Y,15,0)</f>
        <v>111</v>
      </c>
      <c r="T208" s="7">
        <f>+VLOOKUP(A208,'[6]DISTRIBUCIÓN SEMANAL'!$A:$Y,16,0)</f>
        <v>111</v>
      </c>
      <c r="U208" s="7">
        <f>+VLOOKUP(A208,'[6]DISTRIBUCIÓN SEMANAL'!$A:$Y,17,0)</f>
        <v>111</v>
      </c>
      <c r="V208" s="7">
        <f>+VLOOKUP(A208,'[6]DISTRIBUCIÓN SEMANAL'!$A:$Y,18,0)</f>
        <v>14</v>
      </c>
      <c r="W208" s="7">
        <f>+VLOOKUP(A208,'[6]DISTRIBUCIÓN SEMANAL'!$A:$Y,19,0)</f>
        <v>111</v>
      </c>
      <c r="X208" s="7">
        <f>+VLOOKUP(A208,'[6]DISTRIBUCIÓN SEMANAL'!$A:$Y,20,0)</f>
        <v>4</v>
      </c>
      <c r="Y208" s="7">
        <f>+VLOOKUP(A208,'[6]DISTRIBUCIÓN SEMANAL'!$A:$Y,21,0)</f>
        <v>111</v>
      </c>
      <c r="Z208" s="7">
        <f>+VLOOKUP(A208,'[6]DISTRIBUCIÓN SEMANAL'!$A:$Y,22,0)</f>
        <v>111</v>
      </c>
      <c r="AA208" s="7">
        <f>+VLOOKUP(A208,'[6]DISTRIBUCIÓN SEMANAL'!$A:$Y,23,0)</f>
        <v>7</v>
      </c>
      <c r="AB208" s="7">
        <f>+VLOOKUP(A208,'[6]DISTRIBUCIÓN SEMANAL'!$A:$Y,24,0)</f>
        <v>5</v>
      </c>
      <c r="AC208" s="7">
        <f>+VLOOKUP(A208,'[6]DISTRIBUCIÓN SEMANAL'!$A:$Y,25,0)</f>
        <v>16</v>
      </c>
    </row>
    <row r="209" spans="1:29" ht="15.75">
      <c r="A209" s="8" t="s">
        <v>6085</v>
      </c>
      <c r="B209" s="10" t="s">
        <v>5286</v>
      </c>
      <c r="C209" s="6" t="s">
        <v>6086</v>
      </c>
      <c r="D209" s="11">
        <v>232</v>
      </c>
      <c r="E209" s="9" t="s">
        <v>3334</v>
      </c>
      <c r="F209" s="9">
        <v>132140052</v>
      </c>
      <c r="G209" s="7" t="s">
        <v>5194</v>
      </c>
      <c r="H209" s="7">
        <f>+VLOOKUP(A209,'[6]DISTRIBUCIÓN SEMANAL'!$A:$Y,4,0)</f>
        <v>232</v>
      </c>
      <c r="I209" s="7" t="str">
        <f>+VLOOKUP(A209,'[6]DISTRIBUCIÓN SEMANAL'!$A:$Y,5,0)</f>
        <v>REAL</v>
      </c>
      <c r="J209" s="7">
        <f>+VLOOKUP(A209,'[6]DISTRIBUCIÓN SEMANAL'!$A:$Y,6,0)</f>
        <v>1</v>
      </c>
      <c r="K209" s="7">
        <f>+VLOOKUP(A209,'[6]DISTRIBUCIÓN SEMANAL'!$A:$Y,7,0)</f>
        <v>16</v>
      </c>
      <c r="L209" s="7">
        <f>+VLOOKUP(A209,'[6]DISTRIBUCIÓN SEMANAL'!$A:$Y,8,0)</f>
        <v>3</v>
      </c>
      <c r="M209" s="7">
        <f>+VLOOKUP(A209,'[6]DISTRIBUCIÓN SEMANAL'!$A:$Y,9,0)</f>
        <v>36</v>
      </c>
      <c r="N209" s="7">
        <f>+VLOOKUP(A209,'[6]DISTRIBUCIÓN SEMANAL'!$A:$Y,10,0)</f>
        <v>43</v>
      </c>
      <c r="O209" s="7">
        <f>+VLOOKUP(A209,'[6]DISTRIBUCIÓN SEMANAL'!$A:$Y,11,0)</f>
        <v>6</v>
      </c>
      <c r="P209" s="7">
        <f>+VLOOKUP(A209,'[6]DISTRIBUCIÓN SEMANAL'!$A:$Y,12,0)</f>
        <v>13</v>
      </c>
      <c r="Q209" s="7">
        <f>+VLOOKUP(A209,'[6]DISTRIBUCIÓN SEMANAL'!$A:$Y,13,0)</f>
        <v>3</v>
      </c>
      <c r="R209" s="7">
        <f>+VLOOKUP(A209,'[6]DISTRIBUCIÓN SEMANAL'!$A:$Y,14,0)</f>
        <v>11</v>
      </c>
      <c r="S209" s="7">
        <f>+VLOOKUP(A209,'[6]DISTRIBUCIÓN SEMANAL'!$A:$Y,15,0)</f>
        <v>232</v>
      </c>
      <c r="T209" s="7">
        <f>+VLOOKUP(A209,'[6]DISTRIBUCIÓN SEMANAL'!$A:$Y,16,0)</f>
        <v>232</v>
      </c>
      <c r="U209" s="7">
        <f>+VLOOKUP(A209,'[6]DISTRIBUCIÓN SEMANAL'!$A:$Y,17,0)</f>
        <v>232</v>
      </c>
      <c r="V209" s="7">
        <f>+VLOOKUP(A209,'[6]DISTRIBUCIÓN SEMANAL'!$A:$Y,18,0)</f>
        <v>30</v>
      </c>
      <c r="W209" s="7">
        <f>+VLOOKUP(A209,'[6]DISTRIBUCIÓN SEMANAL'!$A:$Y,19,0)</f>
        <v>232</v>
      </c>
      <c r="X209" s="7">
        <f>+VLOOKUP(A209,'[6]DISTRIBUCIÓN SEMANAL'!$A:$Y,20,0)</f>
        <v>8</v>
      </c>
      <c r="Y209" s="7">
        <f>+VLOOKUP(A209,'[6]DISTRIBUCIÓN SEMANAL'!$A:$Y,21,0)</f>
        <v>232</v>
      </c>
      <c r="Z209" s="7">
        <f>+VLOOKUP(A209,'[6]DISTRIBUCIÓN SEMANAL'!$A:$Y,22,0)</f>
        <v>232</v>
      </c>
      <c r="AA209" s="7">
        <f>+VLOOKUP(A209,'[6]DISTRIBUCIÓN SEMANAL'!$A:$Y,23,0)</f>
        <v>13</v>
      </c>
      <c r="AB209" s="7">
        <f>+VLOOKUP(A209,'[6]DISTRIBUCIÓN SEMANAL'!$A:$Y,24,0)</f>
        <v>10</v>
      </c>
      <c r="AC209" s="7">
        <f>+VLOOKUP(A209,'[6]DISTRIBUCIÓN SEMANAL'!$A:$Y,25,0)</f>
        <v>34</v>
      </c>
    </row>
    <row r="210" spans="1:29" ht="15.75">
      <c r="A210" s="8" t="s">
        <v>6151</v>
      </c>
      <c r="B210" s="10" t="s">
        <v>6152</v>
      </c>
      <c r="C210" s="6" t="s">
        <v>6153</v>
      </c>
      <c r="D210" s="9">
        <v>146</v>
      </c>
      <c r="E210" s="9" t="s">
        <v>1425</v>
      </c>
      <c r="F210" s="9">
        <v>201036902</v>
      </c>
      <c r="G210" s="7" t="s">
        <v>5194</v>
      </c>
      <c r="H210" s="7">
        <f>+VLOOKUP(A210,'[6]DISTRIBUCIÓN SEMANAL'!$A:$Y,4,0)</f>
        <v>146</v>
      </c>
      <c r="I210" s="7" t="str">
        <f>+VLOOKUP(A210,'[6]DISTRIBUCIÓN SEMANAL'!$A:$Y,5,0)</f>
        <v>REAL</v>
      </c>
      <c r="J210" s="7">
        <f>+VLOOKUP(A210,'[6]DISTRIBUCIÓN SEMANAL'!$A:$Y,6,0)</f>
        <v>1</v>
      </c>
      <c r="K210" s="7">
        <f>+VLOOKUP(A210,'[6]DISTRIBUCIÓN SEMANAL'!$A:$Y,7,0)</f>
        <v>10</v>
      </c>
      <c r="L210" s="7">
        <f>+VLOOKUP(A210,'[6]DISTRIBUCIÓN SEMANAL'!$A:$Y,8,0)</f>
        <v>2</v>
      </c>
      <c r="M210" s="7">
        <f>+VLOOKUP(A210,'[6]DISTRIBUCIÓN SEMANAL'!$A:$Y,9,0)</f>
        <v>23</v>
      </c>
      <c r="N210" s="7">
        <f>+VLOOKUP(A210,'[6]DISTRIBUCIÓN SEMANAL'!$A:$Y,10,0)</f>
        <v>27</v>
      </c>
      <c r="O210" s="7">
        <f>+VLOOKUP(A210,'[6]DISTRIBUCIÓN SEMANAL'!$A:$Y,11,0)</f>
        <v>4</v>
      </c>
      <c r="P210" s="7">
        <f>+VLOOKUP(A210,'[6]DISTRIBUCIÓN SEMANAL'!$A:$Y,12,0)</f>
        <v>9</v>
      </c>
      <c r="Q210" s="7">
        <f>+VLOOKUP(A210,'[6]DISTRIBUCIÓN SEMANAL'!$A:$Y,13,0)</f>
        <v>2</v>
      </c>
      <c r="R210" s="7">
        <f>+VLOOKUP(A210,'[6]DISTRIBUCIÓN SEMANAL'!$A:$Y,14,0)</f>
        <v>7</v>
      </c>
      <c r="S210" s="7">
        <f>+VLOOKUP(A210,'[6]DISTRIBUCIÓN SEMANAL'!$A:$Y,15,0)</f>
        <v>146</v>
      </c>
      <c r="T210" s="7">
        <f>+VLOOKUP(A210,'[6]DISTRIBUCIÓN SEMANAL'!$A:$Y,16,0)</f>
        <v>146</v>
      </c>
      <c r="U210" s="7">
        <f>+VLOOKUP(A210,'[6]DISTRIBUCIÓN SEMANAL'!$A:$Y,17,0)</f>
        <v>146</v>
      </c>
      <c r="V210" s="7">
        <f>+VLOOKUP(A210,'[6]DISTRIBUCIÓN SEMANAL'!$A:$Y,18,0)</f>
        <v>19</v>
      </c>
      <c r="W210" s="7">
        <f>+VLOOKUP(A210,'[6]DISTRIBUCIÓN SEMANAL'!$A:$Y,19,0)</f>
        <v>146</v>
      </c>
      <c r="X210" s="7">
        <f>+VLOOKUP(A210,'[6]DISTRIBUCIÓN SEMANAL'!$A:$Y,20,0)</f>
        <v>5</v>
      </c>
      <c r="Y210" s="7">
        <f>+VLOOKUP(A210,'[6]DISTRIBUCIÓN SEMANAL'!$A:$Y,21,0)</f>
        <v>146</v>
      </c>
      <c r="Z210" s="7">
        <f>+VLOOKUP(A210,'[6]DISTRIBUCIÓN SEMANAL'!$A:$Y,22,0)</f>
        <v>146</v>
      </c>
      <c r="AA210" s="7">
        <f>+VLOOKUP(A210,'[6]DISTRIBUCIÓN SEMANAL'!$A:$Y,23,0)</f>
        <v>9</v>
      </c>
      <c r="AB210" s="7">
        <f>+VLOOKUP(A210,'[6]DISTRIBUCIÓN SEMANAL'!$A:$Y,24,0)</f>
        <v>6</v>
      </c>
      <c r="AC210" s="7">
        <f>+VLOOKUP(A210,'[6]DISTRIBUCIÓN SEMANAL'!$A:$Y,25,0)</f>
        <v>21</v>
      </c>
    </row>
    <row r="211" spans="1:29" ht="15.75">
      <c r="A211" s="18" t="s">
        <v>6166</v>
      </c>
      <c r="B211" s="10" t="s">
        <v>6167</v>
      </c>
      <c r="C211" s="6" t="s">
        <v>6168</v>
      </c>
      <c r="D211" s="22">
        <v>105</v>
      </c>
      <c r="E211" s="9" t="s">
        <v>1441</v>
      </c>
      <c r="F211" s="9">
        <v>40223656899</v>
      </c>
      <c r="G211" s="7" t="s">
        <v>5194</v>
      </c>
      <c r="H211" s="7">
        <f>+VLOOKUP(A211,'[6]DISTRIBUCIÓN SEMANAL'!$A:$Y,4,0)</f>
        <v>105</v>
      </c>
      <c r="I211" s="7" t="str">
        <f>+VLOOKUP(A211,'[6]DISTRIBUCIÓN SEMANAL'!$A:$Y,5,0)</f>
        <v>REAL</v>
      </c>
      <c r="J211" s="7">
        <f>+VLOOKUP(A211,'[6]DISTRIBUCIÓN SEMANAL'!$A:$Y,6,0)</f>
        <v>1</v>
      </c>
      <c r="K211" s="7">
        <f>+VLOOKUP(A211,'[6]DISTRIBUCIÓN SEMANAL'!$A:$Y,7,0)</f>
        <v>7</v>
      </c>
      <c r="L211" s="7">
        <f>+VLOOKUP(A211,'[6]DISTRIBUCIÓN SEMANAL'!$A:$Y,8,0)</f>
        <v>2</v>
      </c>
      <c r="M211" s="7">
        <f>+VLOOKUP(A211,'[6]DISTRIBUCIÓN SEMANAL'!$A:$Y,9,0)</f>
        <v>16</v>
      </c>
      <c r="N211" s="7">
        <f>+VLOOKUP(A211,'[6]DISTRIBUCIÓN SEMANAL'!$A:$Y,10,0)</f>
        <v>20</v>
      </c>
      <c r="O211" s="7">
        <f>+VLOOKUP(A211,'[6]DISTRIBUCIÓN SEMANAL'!$A:$Y,11,0)</f>
        <v>3</v>
      </c>
      <c r="P211" s="7">
        <f>+VLOOKUP(A211,'[6]DISTRIBUCIÓN SEMANAL'!$A:$Y,12,0)</f>
        <v>6</v>
      </c>
      <c r="Q211" s="7">
        <f>+VLOOKUP(A211,'[6]DISTRIBUCIÓN SEMANAL'!$A:$Y,13,0)</f>
        <v>2</v>
      </c>
      <c r="R211" s="7">
        <f>+VLOOKUP(A211,'[6]DISTRIBUCIÓN SEMANAL'!$A:$Y,14,0)</f>
        <v>5</v>
      </c>
      <c r="S211" s="7">
        <f>+VLOOKUP(A211,'[6]DISTRIBUCIÓN SEMANAL'!$A:$Y,15,0)</f>
        <v>105</v>
      </c>
      <c r="T211" s="7">
        <f>+VLOOKUP(A211,'[6]DISTRIBUCIÓN SEMANAL'!$A:$Y,16,0)</f>
        <v>105</v>
      </c>
      <c r="U211" s="7">
        <f>+VLOOKUP(A211,'[6]DISTRIBUCIÓN SEMANAL'!$A:$Y,17,0)</f>
        <v>105</v>
      </c>
      <c r="V211" s="7">
        <f>+VLOOKUP(A211,'[6]DISTRIBUCIÓN SEMANAL'!$A:$Y,18,0)</f>
        <v>14</v>
      </c>
      <c r="W211" s="7">
        <f>+VLOOKUP(A211,'[6]DISTRIBUCIÓN SEMANAL'!$A:$Y,19,0)</f>
        <v>105</v>
      </c>
      <c r="X211" s="7">
        <f>+VLOOKUP(A211,'[6]DISTRIBUCIÓN SEMANAL'!$A:$Y,20,0)</f>
        <v>4</v>
      </c>
      <c r="Y211" s="7">
        <f>+VLOOKUP(A211,'[6]DISTRIBUCIÓN SEMANAL'!$A:$Y,21,0)</f>
        <v>105</v>
      </c>
      <c r="Z211" s="7">
        <f>+VLOOKUP(A211,'[6]DISTRIBUCIÓN SEMANAL'!$A:$Y,22,0)</f>
        <v>105</v>
      </c>
      <c r="AA211" s="7">
        <f>+VLOOKUP(A211,'[6]DISTRIBUCIÓN SEMANAL'!$A:$Y,23,0)</f>
        <v>6</v>
      </c>
      <c r="AB211" s="7">
        <f>+VLOOKUP(A211,'[6]DISTRIBUCIÓN SEMANAL'!$A:$Y,24,0)</f>
        <v>5</v>
      </c>
      <c r="AC211" s="7">
        <f>+VLOOKUP(A211,'[6]DISTRIBUCIÓN SEMANAL'!$A:$Y,25,0)</f>
        <v>16</v>
      </c>
    </row>
    <row r="212" spans="1:29" ht="15.75">
      <c r="A212" s="18" t="s">
        <v>6169</v>
      </c>
      <c r="B212" s="10" t="s">
        <v>6167</v>
      </c>
      <c r="C212" s="6" t="s">
        <v>6170</v>
      </c>
      <c r="D212" s="22">
        <v>125</v>
      </c>
      <c r="E212" s="9" t="s">
        <v>1441</v>
      </c>
      <c r="F212" s="9">
        <v>40223656899</v>
      </c>
      <c r="G212" s="7" t="s">
        <v>5194</v>
      </c>
      <c r="H212" s="7">
        <f>+VLOOKUP(A212,'[6]DISTRIBUCIÓN SEMANAL'!$A:$Y,4,0)</f>
        <v>125</v>
      </c>
      <c r="I212" s="7" t="str">
        <f>+VLOOKUP(A212,'[6]DISTRIBUCIÓN SEMANAL'!$A:$Y,5,0)</f>
        <v>REAL</v>
      </c>
      <c r="J212" s="7">
        <f>+VLOOKUP(A212,'[6]DISTRIBUCIÓN SEMANAL'!$A:$Y,6,0)</f>
        <v>1</v>
      </c>
      <c r="K212" s="7">
        <f>+VLOOKUP(A212,'[6]DISTRIBUCIÓN SEMANAL'!$A:$Y,7,0)</f>
        <v>9</v>
      </c>
      <c r="L212" s="7">
        <f>+VLOOKUP(A212,'[6]DISTRIBUCIÓN SEMANAL'!$A:$Y,8,0)</f>
        <v>2</v>
      </c>
      <c r="M212" s="7">
        <f>+VLOOKUP(A212,'[6]DISTRIBUCIÓN SEMANAL'!$A:$Y,9,0)</f>
        <v>19</v>
      </c>
      <c r="N212" s="7">
        <f>+VLOOKUP(A212,'[6]DISTRIBUCIÓN SEMANAL'!$A:$Y,10,0)</f>
        <v>23</v>
      </c>
      <c r="O212" s="7">
        <f>+VLOOKUP(A212,'[6]DISTRIBUCIÓN SEMANAL'!$A:$Y,11,0)</f>
        <v>3</v>
      </c>
      <c r="P212" s="7">
        <f>+VLOOKUP(A212,'[6]DISTRIBUCIÓN SEMANAL'!$A:$Y,12,0)</f>
        <v>7</v>
      </c>
      <c r="Q212" s="7">
        <f>+VLOOKUP(A212,'[6]DISTRIBUCIÓN SEMANAL'!$A:$Y,13,0)</f>
        <v>2</v>
      </c>
      <c r="R212" s="7">
        <f>+VLOOKUP(A212,'[6]DISTRIBUCIÓN SEMANAL'!$A:$Y,14,0)</f>
        <v>6</v>
      </c>
      <c r="S212" s="7">
        <f>+VLOOKUP(A212,'[6]DISTRIBUCIÓN SEMANAL'!$A:$Y,15,0)</f>
        <v>125</v>
      </c>
      <c r="T212" s="7">
        <f>+VLOOKUP(A212,'[6]DISTRIBUCIÓN SEMANAL'!$A:$Y,16,0)</f>
        <v>125</v>
      </c>
      <c r="U212" s="7">
        <f>+VLOOKUP(A212,'[6]DISTRIBUCIÓN SEMANAL'!$A:$Y,17,0)</f>
        <v>125</v>
      </c>
      <c r="V212" s="7">
        <f>+VLOOKUP(A212,'[6]DISTRIBUCIÓN SEMANAL'!$A:$Y,18,0)</f>
        <v>16</v>
      </c>
      <c r="W212" s="7">
        <f>+VLOOKUP(A212,'[6]DISTRIBUCIÓN SEMANAL'!$A:$Y,19,0)</f>
        <v>125</v>
      </c>
      <c r="X212" s="7">
        <f>+VLOOKUP(A212,'[6]DISTRIBUCIÓN SEMANAL'!$A:$Y,20,0)</f>
        <v>5</v>
      </c>
      <c r="Y212" s="7">
        <f>+VLOOKUP(A212,'[6]DISTRIBUCIÓN SEMANAL'!$A:$Y,21,0)</f>
        <v>125</v>
      </c>
      <c r="Z212" s="7">
        <f>+VLOOKUP(A212,'[6]DISTRIBUCIÓN SEMANAL'!$A:$Y,22,0)</f>
        <v>125</v>
      </c>
      <c r="AA212" s="7">
        <f>+VLOOKUP(A212,'[6]DISTRIBUCIÓN SEMANAL'!$A:$Y,23,0)</f>
        <v>7</v>
      </c>
      <c r="AB212" s="7">
        <f>+VLOOKUP(A212,'[6]DISTRIBUCIÓN SEMANAL'!$A:$Y,24,0)</f>
        <v>5</v>
      </c>
      <c r="AC212" s="7">
        <f>+VLOOKUP(A212,'[6]DISTRIBUCIÓN SEMANAL'!$A:$Y,25,0)</f>
        <v>18</v>
      </c>
    </row>
    <row r="213" spans="1:29" ht="15.75">
      <c r="A213" s="18" t="s">
        <v>6171</v>
      </c>
      <c r="B213" s="10" t="s">
        <v>6167</v>
      </c>
      <c r="C213" s="6" t="s">
        <v>6172</v>
      </c>
      <c r="D213" s="22">
        <v>42</v>
      </c>
      <c r="E213" s="9" t="s">
        <v>1441</v>
      </c>
      <c r="F213" s="9">
        <v>40223656899</v>
      </c>
      <c r="G213" s="7" t="s">
        <v>5194</v>
      </c>
      <c r="H213" s="7">
        <f>+VLOOKUP(A213,'[6]DISTRIBUCIÓN SEMANAL'!$A:$Y,4,0)</f>
        <v>42</v>
      </c>
      <c r="I213" s="7" t="str">
        <f>+VLOOKUP(A213,'[6]DISTRIBUCIÓN SEMANAL'!$A:$Y,5,0)</f>
        <v>REAL</v>
      </c>
      <c r="J213" s="7">
        <f>+VLOOKUP(A213,'[6]DISTRIBUCIÓN SEMANAL'!$A:$Y,6,0)</f>
        <v>1</v>
      </c>
      <c r="K213" s="7">
        <f>+VLOOKUP(A213,'[6]DISTRIBUCIÓN SEMANAL'!$A:$Y,7,0)</f>
        <v>3</v>
      </c>
      <c r="L213" s="7">
        <f>+VLOOKUP(A213,'[6]DISTRIBUCIÓN SEMANAL'!$A:$Y,8,0)</f>
        <v>1</v>
      </c>
      <c r="M213" s="7">
        <f>+VLOOKUP(A213,'[6]DISTRIBUCIÓN SEMANAL'!$A:$Y,9,0)</f>
        <v>7</v>
      </c>
      <c r="N213" s="7">
        <f>+VLOOKUP(A213,'[6]DISTRIBUCIÓN SEMANAL'!$A:$Y,10,0)</f>
        <v>8</v>
      </c>
      <c r="O213" s="7">
        <f>+VLOOKUP(A213,'[6]DISTRIBUCIÓN SEMANAL'!$A:$Y,11,0)</f>
        <v>1</v>
      </c>
      <c r="P213" s="7">
        <f>+VLOOKUP(A213,'[6]DISTRIBUCIÓN SEMANAL'!$A:$Y,12,0)</f>
        <v>3</v>
      </c>
      <c r="Q213" s="7">
        <f>+VLOOKUP(A213,'[6]DISTRIBUCIÓN SEMANAL'!$A:$Y,13,0)</f>
        <v>1</v>
      </c>
      <c r="R213" s="7">
        <f>+VLOOKUP(A213,'[6]DISTRIBUCIÓN SEMANAL'!$A:$Y,14,0)</f>
        <v>2</v>
      </c>
      <c r="S213" s="7">
        <f>+VLOOKUP(A213,'[6]DISTRIBUCIÓN SEMANAL'!$A:$Y,15,0)</f>
        <v>42</v>
      </c>
      <c r="T213" s="7">
        <f>+VLOOKUP(A213,'[6]DISTRIBUCIÓN SEMANAL'!$A:$Y,16,0)</f>
        <v>42</v>
      </c>
      <c r="U213" s="7">
        <f>+VLOOKUP(A213,'[6]DISTRIBUCIÓN SEMANAL'!$A:$Y,17,0)</f>
        <v>42</v>
      </c>
      <c r="V213" s="7">
        <f>+VLOOKUP(A213,'[6]DISTRIBUCIÓN SEMANAL'!$A:$Y,18,0)</f>
        <v>6</v>
      </c>
      <c r="W213" s="7">
        <f>+VLOOKUP(A213,'[6]DISTRIBUCIÓN SEMANAL'!$A:$Y,19,0)</f>
        <v>42</v>
      </c>
      <c r="X213" s="7">
        <f>+VLOOKUP(A213,'[6]DISTRIBUCIÓN SEMANAL'!$A:$Y,20,0)</f>
        <v>2</v>
      </c>
      <c r="Y213" s="7">
        <f>+VLOOKUP(A213,'[6]DISTRIBUCIÓN SEMANAL'!$A:$Y,21,0)</f>
        <v>42</v>
      </c>
      <c r="Z213" s="7">
        <f>+VLOOKUP(A213,'[6]DISTRIBUCIÓN SEMANAL'!$A:$Y,22,0)</f>
        <v>42</v>
      </c>
      <c r="AA213" s="7">
        <f>+VLOOKUP(A213,'[6]DISTRIBUCIÓN SEMANAL'!$A:$Y,23,0)</f>
        <v>3</v>
      </c>
      <c r="AB213" s="7">
        <f>+VLOOKUP(A213,'[6]DISTRIBUCIÓN SEMANAL'!$A:$Y,24,0)</f>
        <v>2</v>
      </c>
      <c r="AC213" s="7">
        <f>+VLOOKUP(A213,'[6]DISTRIBUCIÓN SEMANAL'!$A:$Y,25,0)</f>
        <v>7</v>
      </c>
    </row>
    <row r="214" spans="1:29" ht="15.75">
      <c r="A214" s="8" t="s">
        <v>6175</v>
      </c>
      <c r="B214" s="10" t="s">
        <v>5352</v>
      </c>
      <c r="C214" s="6" t="s">
        <v>6176</v>
      </c>
      <c r="D214" s="9">
        <v>170</v>
      </c>
      <c r="E214" s="9" t="s">
        <v>3341</v>
      </c>
      <c r="F214" s="9">
        <v>130431991</v>
      </c>
      <c r="G214" s="7" t="s">
        <v>5194</v>
      </c>
      <c r="H214" s="7">
        <f>+VLOOKUP(A214,'[6]DISTRIBUCIÓN SEMANAL'!$A:$Y,4,0)</f>
        <v>170</v>
      </c>
      <c r="I214" s="7" t="str">
        <f>+VLOOKUP(A214,'[6]DISTRIBUCIÓN SEMANAL'!$A:$Y,5,0)</f>
        <v>REAL</v>
      </c>
      <c r="J214" s="7">
        <f>+VLOOKUP(A214,'[6]DISTRIBUCIÓN SEMANAL'!$A:$Y,6,0)</f>
        <v>1</v>
      </c>
      <c r="K214" s="7">
        <f>+VLOOKUP(A214,'[6]DISTRIBUCIÓN SEMANAL'!$A:$Y,7,0)</f>
        <v>12</v>
      </c>
      <c r="L214" s="7">
        <f>+VLOOKUP(A214,'[6]DISTRIBUCIÓN SEMANAL'!$A:$Y,8,0)</f>
        <v>2</v>
      </c>
      <c r="M214" s="7">
        <f>+VLOOKUP(A214,'[6]DISTRIBUCIÓN SEMANAL'!$A:$Y,9,0)</f>
        <v>26</v>
      </c>
      <c r="N214" s="7">
        <f>+VLOOKUP(A214,'[6]DISTRIBUCIÓN SEMANAL'!$A:$Y,10,0)</f>
        <v>32</v>
      </c>
      <c r="O214" s="7">
        <f>+VLOOKUP(A214,'[6]DISTRIBUCIÓN SEMANAL'!$A:$Y,11,0)</f>
        <v>4</v>
      </c>
      <c r="P214" s="7">
        <f>+VLOOKUP(A214,'[6]DISTRIBUCIÓN SEMANAL'!$A:$Y,12,0)</f>
        <v>10</v>
      </c>
      <c r="Q214" s="7">
        <f>+VLOOKUP(A214,'[6]DISTRIBUCIÓN SEMANAL'!$A:$Y,13,0)</f>
        <v>2</v>
      </c>
      <c r="R214" s="7">
        <f>+VLOOKUP(A214,'[6]DISTRIBUCIÓN SEMANAL'!$A:$Y,14,0)</f>
        <v>8</v>
      </c>
      <c r="S214" s="7">
        <f>+VLOOKUP(A214,'[6]DISTRIBUCIÓN SEMANAL'!$A:$Y,15,0)</f>
        <v>170</v>
      </c>
      <c r="T214" s="7">
        <f>+VLOOKUP(A214,'[6]DISTRIBUCIÓN SEMANAL'!$A:$Y,16,0)</f>
        <v>170</v>
      </c>
      <c r="U214" s="7">
        <f>+VLOOKUP(A214,'[6]DISTRIBUCIÓN SEMANAL'!$A:$Y,17,0)</f>
        <v>170</v>
      </c>
      <c r="V214" s="7">
        <f>+VLOOKUP(A214,'[6]DISTRIBUCIÓN SEMANAL'!$A:$Y,18,0)</f>
        <v>22</v>
      </c>
      <c r="W214" s="7">
        <f>+VLOOKUP(A214,'[6]DISTRIBUCIÓN SEMANAL'!$A:$Y,19,0)</f>
        <v>170</v>
      </c>
      <c r="X214" s="7">
        <f>+VLOOKUP(A214,'[6]DISTRIBUCIÓN SEMANAL'!$A:$Y,20,0)</f>
        <v>6</v>
      </c>
      <c r="Y214" s="7">
        <f>+VLOOKUP(A214,'[6]DISTRIBUCIÓN SEMANAL'!$A:$Y,21,0)</f>
        <v>170</v>
      </c>
      <c r="Z214" s="7">
        <f>+VLOOKUP(A214,'[6]DISTRIBUCIÓN SEMANAL'!$A:$Y,22,0)</f>
        <v>170</v>
      </c>
      <c r="AA214" s="7">
        <f>+VLOOKUP(A214,'[6]DISTRIBUCIÓN SEMANAL'!$A:$Y,23,0)</f>
        <v>10</v>
      </c>
      <c r="AB214" s="7">
        <f>+VLOOKUP(A214,'[6]DISTRIBUCIÓN SEMANAL'!$A:$Y,24,0)</f>
        <v>7</v>
      </c>
      <c r="AC214" s="7">
        <f>+VLOOKUP(A214,'[6]DISTRIBUCIÓN SEMANAL'!$A:$Y,25,0)</f>
        <v>25</v>
      </c>
    </row>
    <row r="215" spans="1:29" ht="15.75">
      <c r="A215" s="8" t="s">
        <v>6177</v>
      </c>
      <c r="B215" s="10" t="s">
        <v>5821</v>
      </c>
      <c r="C215" s="6" t="s">
        <v>6178</v>
      </c>
      <c r="D215" s="9">
        <v>118</v>
      </c>
      <c r="E215" s="9" t="s">
        <v>1453</v>
      </c>
      <c r="F215" s="9">
        <v>40225450580</v>
      </c>
      <c r="G215" s="7" t="s">
        <v>5194</v>
      </c>
      <c r="H215" s="7">
        <f>+VLOOKUP(A215,'[6]DISTRIBUCIÓN SEMANAL'!$A:$Y,4,0)</f>
        <v>118</v>
      </c>
      <c r="I215" s="7" t="str">
        <f>+VLOOKUP(A215,'[6]DISTRIBUCIÓN SEMANAL'!$A:$Y,5,0)</f>
        <v>REAL</v>
      </c>
      <c r="J215" s="7">
        <f>+VLOOKUP(A215,'[6]DISTRIBUCIÓN SEMANAL'!$A:$Y,6,0)</f>
        <v>1</v>
      </c>
      <c r="K215" s="7">
        <f>+VLOOKUP(A215,'[6]DISTRIBUCIÓN SEMANAL'!$A:$Y,7,0)</f>
        <v>8</v>
      </c>
      <c r="L215" s="7">
        <f>+VLOOKUP(A215,'[6]DISTRIBUCIÓN SEMANAL'!$A:$Y,8,0)</f>
        <v>2</v>
      </c>
      <c r="M215" s="7">
        <f>+VLOOKUP(A215,'[6]DISTRIBUCIÓN SEMANAL'!$A:$Y,9,0)</f>
        <v>18</v>
      </c>
      <c r="N215" s="7">
        <f>+VLOOKUP(A215,'[6]DISTRIBUCIÓN SEMANAL'!$A:$Y,10,0)</f>
        <v>22</v>
      </c>
      <c r="O215" s="7">
        <f>+VLOOKUP(A215,'[6]DISTRIBUCIÓN SEMANAL'!$A:$Y,11,0)</f>
        <v>3</v>
      </c>
      <c r="P215" s="7">
        <f>+VLOOKUP(A215,'[6]DISTRIBUCIÓN SEMANAL'!$A:$Y,12,0)</f>
        <v>7</v>
      </c>
      <c r="Q215" s="7">
        <f>+VLOOKUP(A215,'[6]DISTRIBUCIÓN SEMANAL'!$A:$Y,13,0)</f>
        <v>2</v>
      </c>
      <c r="R215" s="7">
        <f>+VLOOKUP(A215,'[6]DISTRIBUCIÓN SEMANAL'!$A:$Y,14,0)</f>
        <v>6</v>
      </c>
      <c r="S215" s="7">
        <f>+VLOOKUP(A215,'[6]DISTRIBUCIÓN SEMANAL'!$A:$Y,15,0)</f>
        <v>118</v>
      </c>
      <c r="T215" s="7">
        <f>+VLOOKUP(A215,'[6]DISTRIBUCIÓN SEMANAL'!$A:$Y,16,0)</f>
        <v>118</v>
      </c>
      <c r="U215" s="7">
        <f>+VLOOKUP(A215,'[6]DISTRIBUCIÓN SEMANAL'!$A:$Y,17,0)</f>
        <v>118</v>
      </c>
      <c r="V215" s="7">
        <f>+VLOOKUP(A215,'[6]DISTRIBUCIÓN SEMANAL'!$A:$Y,18,0)</f>
        <v>15</v>
      </c>
      <c r="W215" s="7">
        <f>+VLOOKUP(A215,'[6]DISTRIBUCIÓN SEMANAL'!$A:$Y,19,0)</f>
        <v>118</v>
      </c>
      <c r="X215" s="7">
        <f>+VLOOKUP(A215,'[6]DISTRIBUCIÓN SEMANAL'!$A:$Y,20,0)</f>
        <v>4</v>
      </c>
      <c r="Y215" s="7">
        <f>+VLOOKUP(A215,'[6]DISTRIBUCIÓN SEMANAL'!$A:$Y,21,0)</f>
        <v>118</v>
      </c>
      <c r="Z215" s="7">
        <f>+VLOOKUP(A215,'[6]DISTRIBUCIÓN SEMANAL'!$A:$Y,22,0)</f>
        <v>118</v>
      </c>
      <c r="AA215" s="7">
        <f>+VLOOKUP(A215,'[6]DISTRIBUCIÓN SEMANAL'!$A:$Y,23,0)</f>
        <v>7</v>
      </c>
      <c r="AB215" s="7">
        <f>+VLOOKUP(A215,'[6]DISTRIBUCIÓN SEMANAL'!$A:$Y,24,0)</f>
        <v>5</v>
      </c>
      <c r="AC215" s="7">
        <f>+VLOOKUP(A215,'[6]DISTRIBUCIÓN SEMANAL'!$A:$Y,25,0)</f>
        <v>17</v>
      </c>
    </row>
    <row r="216" spans="1:29" ht="15.75">
      <c r="A216" s="8" t="s">
        <v>6185</v>
      </c>
      <c r="B216" s="10" t="s">
        <v>5494</v>
      </c>
      <c r="C216" s="6" t="s">
        <v>6186</v>
      </c>
      <c r="D216" s="9">
        <v>163</v>
      </c>
      <c r="E216" s="9" t="s">
        <v>3342</v>
      </c>
      <c r="F216" s="9">
        <v>130222649</v>
      </c>
      <c r="G216" s="7" t="s">
        <v>5194</v>
      </c>
      <c r="H216" s="7">
        <f>+VLOOKUP(A216,'[6]DISTRIBUCIÓN SEMANAL'!$A:$Y,4,0)</f>
        <v>163</v>
      </c>
      <c r="I216" s="7" t="str">
        <f>+VLOOKUP(A216,'[6]DISTRIBUCIÓN SEMANAL'!$A:$Y,5,0)</f>
        <v>REAL</v>
      </c>
      <c r="J216" s="7">
        <f>+VLOOKUP(A216,'[6]DISTRIBUCIÓN SEMANAL'!$A:$Y,6,0)</f>
        <v>1</v>
      </c>
      <c r="K216" s="7">
        <f>+VLOOKUP(A216,'[6]DISTRIBUCIÓN SEMANAL'!$A:$Y,7,0)</f>
        <v>11</v>
      </c>
      <c r="L216" s="7">
        <f>+VLOOKUP(A216,'[6]DISTRIBUCIÓN SEMANAL'!$A:$Y,8,0)</f>
        <v>2</v>
      </c>
      <c r="M216" s="7">
        <f>+VLOOKUP(A216,'[6]DISTRIBUCIÓN SEMANAL'!$A:$Y,9,0)</f>
        <v>25</v>
      </c>
      <c r="N216" s="7">
        <f>+VLOOKUP(A216,'[6]DISTRIBUCIÓN SEMANAL'!$A:$Y,10,0)</f>
        <v>30</v>
      </c>
      <c r="O216" s="7">
        <f>+VLOOKUP(A216,'[6]DISTRIBUCIÓN SEMANAL'!$A:$Y,11,0)</f>
        <v>4</v>
      </c>
      <c r="P216" s="7">
        <f>+VLOOKUP(A216,'[6]DISTRIBUCIÓN SEMANAL'!$A:$Y,12,0)</f>
        <v>9</v>
      </c>
      <c r="Q216" s="7">
        <f>+VLOOKUP(A216,'[6]DISTRIBUCIÓN SEMANAL'!$A:$Y,13,0)</f>
        <v>2</v>
      </c>
      <c r="R216" s="7">
        <f>+VLOOKUP(A216,'[6]DISTRIBUCIÓN SEMANAL'!$A:$Y,14,0)</f>
        <v>8</v>
      </c>
      <c r="S216" s="7">
        <f>+VLOOKUP(A216,'[6]DISTRIBUCIÓN SEMANAL'!$A:$Y,15,0)</f>
        <v>163</v>
      </c>
      <c r="T216" s="7">
        <f>+VLOOKUP(A216,'[6]DISTRIBUCIÓN SEMANAL'!$A:$Y,16,0)</f>
        <v>163</v>
      </c>
      <c r="U216" s="7">
        <f>+VLOOKUP(A216,'[6]DISTRIBUCIÓN SEMANAL'!$A:$Y,17,0)</f>
        <v>163</v>
      </c>
      <c r="V216" s="7">
        <f>+VLOOKUP(A216,'[6]DISTRIBUCIÓN SEMANAL'!$A:$Y,18,0)</f>
        <v>21</v>
      </c>
      <c r="W216" s="7">
        <f>+VLOOKUP(A216,'[6]DISTRIBUCIÓN SEMANAL'!$A:$Y,19,0)</f>
        <v>163</v>
      </c>
      <c r="X216" s="7">
        <f>+VLOOKUP(A216,'[6]DISTRIBUCIÓN SEMANAL'!$A:$Y,20,0)</f>
        <v>6</v>
      </c>
      <c r="Y216" s="7">
        <f>+VLOOKUP(A216,'[6]DISTRIBUCIÓN SEMANAL'!$A:$Y,21,0)</f>
        <v>163</v>
      </c>
      <c r="Z216" s="7">
        <f>+VLOOKUP(A216,'[6]DISTRIBUCIÓN SEMANAL'!$A:$Y,22,0)</f>
        <v>163</v>
      </c>
      <c r="AA216" s="7">
        <f>+VLOOKUP(A216,'[6]DISTRIBUCIÓN SEMANAL'!$A:$Y,23,0)</f>
        <v>9</v>
      </c>
      <c r="AB216" s="7">
        <f>+VLOOKUP(A216,'[6]DISTRIBUCIÓN SEMANAL'!$A:$Y,24,0)</f>
        <v>7</v>
      </c>
      <c r="AC216" s="7">
        <f>+VLOOKUP(A216,'[6]DISTRIBUCIÓN SEMANAL'!$A:$Y,25,0)</f>
        <v>24</v>
      </c>
    </row>
    <row r="217" spans="1:29" ht="15.75">
      <c r="A217" s="8" t="s">
        <v>6187</v>
      </c>
      <c r="B217" s="10" t="s">
        <v>5494</v>
      </c>
      <c r="C217" s="6" t="s">
        <v>6188</v>
      </c>
      <c r="D217" s="9">
        <v>49</v>
      </c>
      <c r="E217" s="9" t="s">
        <v>3342</v>
      </c>
      <c r="F217" s="9">
        <v>130222649</v>
      </c>
      <c r="G217" s="7" t="s">
        <v>5194</v>
      </c>
      <c r="H217" s="7">
        <f>+VLOOKUP(A217,'[6]DISTRIBUCIÓN SEMANAL'!$A:$Y,4,0)</f>
        <v>49</v>
      </c>
      <c r="I217" s="7" t="str">
        <f>+VLOOKUP(A217,'[6]DISTRIBUCIÓN SEMANAL'!$A:$Y,5,0)</f>
        <v>REAL</v>
      </c>
      <c r="J217" s="7">
        <f>+VLOOKUP(A217,'[6]DISTRIBUCIÓN SEMANAL'!$A:$Y,6,0)</f>
        <v>1</v>
      </c>
      <c r="K217" s="7">
        <f>+VLOOKUP(A217,'[6]DISTRIBUCIÓN SEMANAL'!$A:$Y,7,0)</f>
        <v>4</v>
      </c>
      <c r="L217" s="7">
        <f>+VLOOKUP(A217,'[6]DISTRIBUCIÓN SEMANAL'!$A:$Y,8,0)</f>
        <v>1</v>
      </c>
      <c r="M217" s="7">
        <f>+VLOOKUP(A217,'[6]DISTRIBUCIÓN SEMANAL'!$A:$Y,9,0)</f>
        <v>8</v>
      </c>
      <c r="N217" s="7">
        <f>+VLOOKUP(A217,'[6]DISTRIBUCIÓN SEMANAL'!$A:$Y,10,0)</f>
        <v>9</v>
      </c>
      <c r="O217" s="7">
        <f>+VLOOKUP(A217,'[6]DISTRIBUCIÓN SEMANAL'!$A:$Y,11,0)</f>
        <v>2</v>
      </c>
      <c r="P217" s="7">
        <f>+VLOOKUP(A217,'[6]DISTRIBUCIÓN SEMANAL'!$A:$Y,12,0)</f>
        <v>3</v>
      </c>
      <c r="Q217" s="7">
        <f>+VLOOKUP(A217,'[6]DISTRIBUCIÓN SEMANAL'!$A:$Y,13,0)</f>
        <v>1</v>
      </c>
      <c r="R217" s="7">
        <f>+VLOOKUP(A217,'[6]DISTRIBUCIÓN SEMANAL'!$A:$Y,14,0)</f>
        <v>3</v>
      </c>
      <c r="S217" s="7">
        <f>+VLOOKUP(A217,'[6]DISTRIBUCIÓN SEMANAL'!$A:$Y,15,0)</f>
        <v>49</v>
      </c>
      <c r="T217" s="7">
        <f>+VLOOKUP(A217,'[6]DISTRIBUCIÓN SEMANAL'!$A:$Y,16,0)</f>
        <v>49</v>
      </c>
      <c r="U217" s="7">
        <f>+VLOOKUP(A217,'[6]DISTRIBUCIÓN SEMANAL'!$A:$Y,17,0)</f>
        <v>49</v>
      </c>
      <c r="V217" s="7">
        <f>+VLOOKUP(A217,'[6]DISTRIBUCIÓN SEMANAL'!$A:$Y,18,0)</f>
        <v>7</v>
      </c>
      <c r="W217" s="7">
        <f>+VLOOKUP(A217,'[6]DISTRIBUCIÓN SEMANAL'!$A:$Y,19,0)</f>
        <v>49</v>
      </c>
      <c r="X217" s="7">
        <f>+VLOOKUP(A217,'[6]DISTRIBUCIÓN SEMANAL'!$A:$Y,20,0)</f>
        <v>2</v>
      </c>
      <c r="Y217" s="7">
        <f>+VLOOKUP(A217,'[6]DISTRIBUCIÓN SEMANAL'!$A:$Y,21,0)</f>
        <v>49</v>
      </c>
      <c r="Z217" s="7">
        <f>+VLOOKUP(A217,'[6]DISTRIBUCIÓN SEMANAL'!$A:$Y,22,0)</f>
        <v>49</v>
      </c>
      <c r="AA217" s="7">
        <f>+VLOOKUP(A217,'[6]DISTRIBUCIÓN SEMANAL'!$A:$Y,23,0)</f>
        <v>3</v>
      </c>
      <c r="AB217" s="7">
        <f>+VLOOKUP(A217,'[6]DISTRIBUCIÓN SEMANAL'!$A:$Y,24,0)</f>
        <v>2</v>
      </c>
      <c r="AC217" s="7">
        <f>+VLOOKUP(A217,'[6]DISTRIBUCIÓN SEMANAL'!$A:$Y,25,0)</f>
        <v>8</v>
      </c>
    </row>
    <row r="218" spans="1:29" ht="15.75">
      <c r="A218" s="8" t="s">
        <v>6189</v>
      </c>
      <c r="B218" s="10" t="s">
        <v>5494</v>
      </c>
      <c r="C218" s="6" t="s">
        <v>6190</v>
      </c>
      <c r="D218" s="9">
        <v>41</v>
      </c>
      <c r="E218" s="9" t="s">
        <v>3342</v>
      </c>
      <c r="F218" s="9">
        <v>130222649</v>
      </c>
      <c r="G218" s="7" t="s">
        <v>5194</v>
      </c>
      <c r="H218" s="7">
        <f>+VLOOKUP(A218,'[6]DISTRIBUCIÓN SEMANAL'!$A:$Y,4,0)</f>
        <v>41</v>
      </c>
      <c r="I218" s="7" t="str">
        <f>+VLOOKUP(A218,'[6]DISTRIBUCIÓN SEMANAL'!$A:$Y,5,0)</f>
        <v>REAL</v>
      </c>
      <c r="J218" s="7">
        <f>+VLOOKUP(A218,'[6]DISTRIBUCIÓN SEMANAL'!$A:$Y,6,0)</f>
        <v>1</v>
      </c>
      <c r="K218" s="7">
        <f>+VLOOKUP(A218,'[6]DISTRIBUCIÓN SEMANAL'!$A:$Y,7,0)</f>
        <v>3</v>
      </c>
      <c r="L218" s="7">
        <f>+VLOOKUP(A218,'[6]DISTRIBUCIÓN SEMANAL'!$A:$Y,8,0)</f>
        <v>1</v>
      </c>
      <c r="M218" s="7">
        <f>+VLOOKUP(A218,'[6]DISTRIBUCIÓN SEMANAL'!$A:$Y,9,0)</f>
        <v>7</v>
      </c>
      <c r="N218" s="7">
        <f>+VLOOKUP(A218,'[6]DISTRIBUCIÓN SEMANAL'!$A:$Y,10,0)</f>
        <v>8</v>
      </c>
      <c r="O218" s="7">
        <f>+VLOOKUP(A218,'[6]DISTRIBUCIÓN SEMANAL'!$A:$Y,11,0)</f>
        <v>1</v>
      </c>
      <c r="P218" s="7">
        <f>+VLOOKUP(A218,'[6]DISTRIBUCIÓN SEMANAL'!$A:$Y,12,0)</f>
        <v>3</v>
      </c>
      <c r="Q218" s="7">
        <f>+VLOOKUP(A218,'[6]DISTRIBUCIÓN SEMANAL'!$A:$Y,13,0)</f>
        <v>1</v>
      </c>
      <c r="R218" s="7">
        <f>+VLOOKUP(A218,'[6]DISTRIBUCIÓN SEMANAL'!$A:$Y,14,0)</f>
        <v>2</v>
      </c>
      <c r="S218" s="7">
        <f>+VLOOKUP(A218,'[6]DISTRIBUCIÓN SEMANAL'!$A:$Y,15,0)</f>
        <v>41</v>
      </c>
      <c r="T218" s="7">
        <f>+VLOOKUP(A218,'[6]DISTRIBUCIÓN SEMANAL'!$A:$Y,16,0)</f>
        <v>41</v>
      </c>
      <c r="U218" s="7">
        <f>+VLOOKUP(A218,'[6]DISTRIBUCIÓN SEMANAL'!$A:$Y,17,0)</f>
        <v>41</v>
      </c>
      <c r="V218" s="7">
        <f>+VLOOKUP(A218,'[6]DISTRIBUCIÓN SEMANAL'!$A:$Y,18,0)</f>
        <v>6</v>
      </c>
      <c r="W218" s="7">
        <f>+VLOOKUP(A218,'[6]DISTRIBUCIÓN SEMANAL'!$A:$Y,19,0)</f>
        <v>41</v>
      </c>
      <c r="X218" s="7">
        <f>+VLOOKUP(A218,'[6]DISTRIBUCIÓN SEMANAL'!$A:$Y,20,0)</f>
        <v>2</v>
      </c>
      <c r="Y218" s="7">
        <f>+VLOOKUP(A218,'[6]DISTRIBUCIÓN SEMANAL'!$A:$Y,21,0)</f>
        <v>41</v>
      </c>
      <c r="Z218" s="7">
        <f>+VLOOKUP(A218,'[6]DISTRIBUCIÓN SEMANAL'!$A:$Y,22,0)</f>
        <v>41</v>
      </c>
      <c r="AA218" s="7">
        <f>+VLOOKUP(A218,'[6]DISTRIBUCIÓN SEMANAL'!$A:$Y,23,0)</f>
        <v>3</v>
      </c>
      <c r="AB218" s="7">
        <f>+VLOOKUP(A218,'[6]DISTRIBUCIÓN SEMANAL'!$A:$Y,24,0)</f>
        <v>2</v>
      </c>
      <c r="AC218" s="7">
        <f>+VLOOKUP(A218,'[6]DISTRIBUCIÓN SEMANAL'!$A:$Y,25,0)</f>
        <v>6</v>
      </c>
    </row>
    <row r="219" spans="1:29" ht="15.75">
      <c r="A219" s="8" t="s">
        <v>6191</v>
      </c>
      <c r="B219" s="10" t="s">
        <v>5494</v>
      </c>
      <c r="C219" s="6" t="s">
        <v>6192</v>
      </c>
      <c r="D219" s="9">
        <v>26</v>
      </c>
      <c r="E219" s="9" t="s">
        <v>3342</v>
      </c>
      <c r="F219" s="9">
        <v>130222649</v>
      </c>
      <c r="G219" s="7" t="s">
        <v>5194</v>
      </c>
      <c r="H219" s="7">
        <f>+VLOOKUP(A219,'[6]DISTRIBUCIÓN SEMANAL'!$A:$Y,4,0)</f>
        <v>26</v>
      </c>
      <c r="I219" s="7" t="str">
        <f>+VLOOKUP(A219,'[6]DISTRIBUCIÓN SEMANAL'!$A:$Y,5,0)</f>
        <v>REAL</v>
      </c>
      <c r="J219" s="7">
        <f>+VLOOKUP(A219,'[6]DISTRIBUCIÓN SEMANAL'!$A:$Y,6,0)</f>
        <v>1</v>
      </c>
      <c r="K219" s="7">
        <f>+VLOOKUP(A219,'[6]DISTRIBUCIÓN SEMANAL'!$A:$Y,7,0)</f>
        <v>2</v>
      </c>
      <c r="L219" s="7">
        <f>+VLOOKUP(A219,'[6]DISTRIBUCIÓN SEMANAL'!$A:$Y,8,0)</f>
        <v>1</v>
      </c>
      <c r="M219" s="7">
        <f>+VLOOKUP(A219,'[6]DISTRIBUCIÓN SEMANAL'!$A:$Y,9,0)</f>
        <v>4</v>
      </c>
      <c r="N219" s="7">
        <f>+VLOOKUP(A219,'[6]DISTRIBUCIÓN SEMANAL'!$A:$Y,10,0)</f>
        <v>5</v>
      </c>
      <c r="O219" s="7">
        <f>+VLOOKUP(A219,'[6]DISTRIBUCIÓN SEMANAL'!$A:$Y,11,0)</f>
        <v>1</v>
      </c>
      <c r="P219" s="7">
        <f>+VLOOKUP(A219,'[6]DISTRIBUCIÓN SEMANAL'!$A:$Y,12,0)</f>
        <v>2</v>
      </c>
      <c r="Q219" s="7">
        <f>+VLOOKUP(A219,'[6]DISTRIBUCIÓN SEMANAL'!$A:$Y,13,0)</f>
        <v>1</v>
      </c>
      <c r="R219" s="7">
        <f>+VLOOKUP(A219,'[6]DISTRIBUCIÓN SEMANAL'!$A:$Y,14,0)</f>
        <v>2</v>
      </c>
      <c r="S219" s="7">
        <f>+VLOOKUP(A219,'[6]DISTRIBUCIÓN SEMANAL'!$A:$Y,15,0)</f>
        <v>26</v>
      </c>
      <c r="T219" s="7">
        <f>+VLOOKUP(A219,'[6]DISTRIBUCIÓN SEMANAL'!$A:$Y,16,0)</f>
        <v>26</v>
      </c>
      <c r="U219" s="7">
        <f>+VLOOKUP(A219,'[6]DISTRIBUCIÓN SEMANAL'!$A:$Y,17,0)</f>
        <v>26</v>
      </c>
      <c r="V219" s="7">
        <f>+VLOOKUP(A219,'[6]DISTRIBUCIÓN SEMANAL'!$A:$Y,18,0)</f>
        <v>4</v>
      </c>
      <c r="W219" s="7">
        <f>+VLOOKUP(A219,'[6]DISTRIBUCIÓN SEMANAL'!$A:$Y,19,0)</f>
        <v>26</v>
      </c>
      <c r="X219" s="7">
        <f>+VLOOKUP(A219,'[6]DISTRIBUCIÓN SEMANAL'!$A:$Y,20,0)</f>
        <v>1</v>
      </c>
      <c r="Y219" s="7">
        <f>+VLOOKUP(A219,'[6]DISTRIBUCIÓN SEMANAL'!$A:$Y,21,0)</f>
        <v>26</v>
      </c>
      <c r="Z219" s="7">
        <f>+VLOOKUP(A219,'[6]DISTRIBUCIÓN SEMANAL'!$A:$Y,22,0)</f>
        <v>26</v>
      </c>
      <c r="AA219" s="7">
        <f>+VLOOKUP(A219,'[6]DISTRIBUCIÓN SEMANAL'!$A:$Y,23,0)</f>
        <v>2</v>
      </c>
      <c r="AB219" s="7">
        <f>+VLOOKUP(A219,'[6]DISTRIBUCIÓN SEMANAL'!$A:$Y,24,0)</f>
        <v>2</v>
      </c>
      <c r="AC219" s="7">
        <f>+VLOOKUP(A219,'[6]DISTRIBUCIÓN SEMANAL'!$A:$Y,25,0)</f>
        <v>4</v>
      </c>
    </row>
    <row r="220" spans="1:29" ht="15.75">
      <c r="A220" s="8" t="s">
        <v>6193</v>
      </c>
      <c r="B220" s="10" t="s">
        <v>5494</v>
      </c>
      <c r="C220" s="6" t="s">
        <v>6194</v>
      </c>
      <c r="D220" s="24">
        <v>22</v>
      </c>
      <c r="E220" s="9" t="s">
        <v>3342</v>
      </c>
      <c r="F220" s="9">
        <v>130222649</v>
      </c>
      <c r="G220" s="7" t="s">
        <v>5194</v>
      </c>
      <c r="H220" s="7">
        <f>+VLOOKUP(A220,'[6]DISTRIBUCIÓN SEMANAL'!$A:$Y,4,0)</f>
        <v>22</v>
      </c>
      <c r="I220" s="7" t="str">
        <f>+VLOOKUP(A220,'[6]DISTRIBUCIÓN SEMANAL'!$A:$Y,5,0)</f>
        <v>REAL</v>
      </c>
      <c r="J220" s="7">
        <f>+VLOOKUP(A220,'[6]DISTRIBUCIÓN SEMANAL'!$A:$Y,6,0)</f>
        <v>1</v>
      </c>
      <c r="K220" s="7">
        <f>+VLOOKUP(A220,'[6]DISTRIBUCIÓN SEMANAL'!$A:$Y,7,0)</f>
        <v>2</v>
      </c>
      <c r="L220" s="7">
        <f>+VLOOKUP(A220,'[6]DISTRIBUCIÓN SEMANAL'!$A:$Y,8,0)</f>
        <v>1</v>
      </c>
      <c r="M220" s="7">
        <f>+VLOOKUP(A220,'[6]DISTRIBUCIÓN SEMANAL'!$A:$Y,9,0)</f>
        <v>4</v>
      </c>
      <c r="N220" s="7">
        <f>+VLOOKUP(A220,'[6]DISTRIBUCIÓN SEMANAL'!$A:$Y,10,0)</f>
        <v>5</v>
      </c>
      <c r="O220" s="7">
        <f>+VLOOKUP(A220,'[6]DISTRIBUCIÓN SEMANAL'!$A:$Y,11,0)</f>
        <v>1</v>
      </c>
      <c r="P220" s="7">
        <f>+VLOOKUP(A220,'[6]DISTRIBUCIÓN SEMANAL'!$A:$Y,12,0)</f>
        <v>2</v>
      </c>
      <c r="Q220" s="7">
        <f>+VLOOKUP(A220,'[6]DISTRIBUCIÓN SEMANAL'!$A:$Y,13,0)</f>
        <v>1</v>
      </c>
      <c r="R220" s="7">
        <f>+VLOOKUP(A220,'[6]DISTRIBUCIÓN SEMANAL'!$A:$Y,14,0)</f>
        <v>1</v>
      </c>
      <c r="S220" s="7">
        <f>+VLOOKUP(A220,'[6]DISTRIBUCIÓN SEMANAL'!$A:$Y,15,0)</f>
        <v>22</v>
      </c>
      <c r="T220" s="7">
        <f>+VLOOKUP(A220,'[6]DISTRIBUCIÓN SEMANAL'!$A:$Y,16,0)</f>
        <v>22</v>
      </c>
      <c r="U220" s="7">
        <f>+VLOOKUP(A220,'[6]DISTRIBUCIÓN SEMANAL'!$A:$Y,17,0)</f>
        <v>22</v>
      </c>
      <c r="V220" s="7">
        <f>+VLOOKUP(A220,'[6]DISTRIBUCIÓN SEMANAL'!$A:$Y,18,0)</f>
        <v>3</v>
      </c>
      <c r="W220" s="7">
        <f>+VLOOKUP(A220,'[6]DISTRIBUCIÓN SEMANAL'!$A:$Y,19,0)</f>
        <v>22</v>
      </c>
      <c r="X220" s="7">
        <f>+VLOOKUP(A220,'[6]DISTRIBUCIÓN SEMANAL'!$A:$Y,20,0)</f>
        <v>1</v>
      </c>
      <c r="Y220" s="7">
        <f>+VLOOKUP(A220,'[6]DISTRIBUCIÓN SEMANAL'!$A:$Y,21,0)</f>
        <v>22</v>
      </c>
      <c r="Z220" s="7">
        <f>+VLOOKUP(A220,'[6]DISTRIBUCIÓN SEMANAL'!$A:$Y,22,0)</f>
        <v>22</v>
      </c>
      <c r="AA220" s="7">
        <f>+VLOOKUP(A220,'[6]DISTRIBUCIÓN SEMANAL'!$A:$Y,23,0)</f>
        <v>2</v>
      </c>
      <c r="AB220" s="7">
        <f>+VLOOKUP(A220,'[6]DISTRIBUCIÓN SEMANAL'!$A:$Y,24,0)</f>
        <v>1</v>
      </c>
      <c r="AC220" s="7">
        <f>+VLOOKUP(A220,'[6]DISTRIBUCIÓN SEMANAL'!$A:$Y,25,0)</f>
        <v>4</v>
      </c>
    </row>
    <row r="221" spans="1:29" ht="15.75">
      <c r="A221" s="8" t="s">
        <v>6195</v>
      </c>
      <c r="B221" s="10" t="s">
        <v>5494</v>
      </c>
      <c r="C221" s="6" t="s">
        <v>6196</v>
      </c>
      <c r="D221" s="24">
        <v>22</v>
      </c>
      <c r="E221" s="9" t="s">
        <v>3342</v>
      </c>
      <c r="F221" s="9">
        <v>130222649</v>
      </c>
      <c r="G221" s="7" t="s">
        <v>5194</v>
      </c>
      <c r="H221" s="7">
        <f>+VLOOKUP(A221,'[6]DISTRIBUCIÓN SEMANAL'!$A:$Y,4,0)</f>
        <v>22</v>
      </c>
      <c r="I221" s="7" t="str">
        <f>+VLOOKUP(A221,'[6]DISTRIBUCIÓN SEMANAL'!$A:$Y,5,0)</f>
        <v>REAL</v>
      </c>
      <c r="J221" s="7">
        <f>+VLOOKUP(A221,'[6]DISTRIBUCIÓN SEMANAL'!$A:$Y,6,0)</f>
        <v>1</v>
      </c>
      <c r="K221" s="7">
        <f>+VLOOKUP(A221,'[6]DISTRIBUCIÓN SEMANAL'!$A:$Y,7,0)</f>
        <v>2</v>
      </c>
      <c r="L221" s="7">
        <f>+VLOOKUP(A221,'[6]DISTRIBUCIÓN SEMANAL'!$A:$Y,8,0)</f>
        <v>1</v>
      </c>
      <c r="M221" s="7">
        <f>+VLOOKUP(A221,'[6]DISTRIBUCIÓN SEMANAL'!$A:$Y,9,0)</f>
        <v>4</v>
      </c>
      <c r="N221" s="7">
        <f>+VLOOKUP(A221,'[6]DISTRIBUCIÓN SEMANAL'!$A:$Y,10,0)</f>
        <v>5</v>
      </c>
      <c r="O221" s="7">
        <f>+VLOOKUP(A221,'[6]DISTRIBUCIÓN SEMANAL'!$A:$Y,11,0)</f>
        <v>1</v>
      </c>
      <c r="P221" s="7">
        <f>+VLOOKUP(A221,'[6]DISTRIBUCIÓN SEMANAL'!$A:$Y,12,0)</f>
        <v>2</v>
      </c>
      <c r="Q221" s="7">
        <f>+VLOOKUP(A221,'[6]DISTRIBUCIÓN SEMANAL'!$A:$Y,13,0)</f>
        <v>1</v>
      </c>
      <c r="R221" s="7">
        <f>+VLOOKUP(A221,'[6]DISTRIBUCIÓN SEMANAL'!$A:$Y,14,0)</f>
        <v>1</v>
      </c>
      <c r="S221" s="7">
        <f>+VLOOKUP(A221,'[6]DISTRIBUCIÓN SEMANAL'!$A:$Y,15,0)</f>
        <v>22</v>
      </c>
      <c r="T221" s="7">
        <f>+VLOOKUP(A221,'[6]DISTRIBUCIÓN SEMANAL'!$A:$Y,16,0)</f>
        <v>22</v>
      </c>
      <c r="U221" s="7">
        <f>+VLOOKUP(A221,'[6]DISTRIBUCIÓN SEMANAL'!$A:$Y,17,0)</f>
        <v>22</v>
      </c>
      <c r="V221" s="7">
        <f>+VLOOKUP(A221,'[6]DISTRIBUCIÓN SEMANAL'!$A:$Y,18,0)</f>
        <v>3</v>
      </c>
      <c r="W221" s="7">
        <f>+VLOOKUP(A221,'[6]DISTRIBUCIÓN SEMANAL'!$A:$Y,19,0)</f>
        <v>22</v>
      </c>
      <c r="X221" s="7">
        <f>+VLOOKUP(A221,'[6]DISTRIBUCIÓN SEMANAL'!$A:$Y,20,0)</f>
        <v>1</v>
      </c>
      <c r="Y221" s="7">
        <f>+VLOOKUP(A221,'[6]DISTRIBUCIÓN SEMANAL'!$A:$Y,21,0)</f>
        <v>22</v>
      </c>
      <c r="Z221" s="7">
        <f>+VLOOKUP(A221,'[6]DISTRIBUCIÓN SEMANAL'!$A:$Y,22,0)</f>
        <v>22</v>
      </c>
      <c r="AA221" s="7">
        <f>+VLOOKUP(A221,'[6]DISTRIBUCIÓN SEMANAL'!$A:$Y,23,0)</f>
        <v>2</v>
      </c>
      <c r="AB221" s="7">
        <f>+VLOOKUP(A221,'[6]DISTRIBUCIÓN SEMANAL'!$A:$Y,24,0)</f>
        <v>1</v>
      </c>
      <c r="AC221" s="7">
        <f>+VLOOKUP(A221,'[6]DISTRIBUCIÓN SEMANAL'!$A:$Y,25,0)</f>
        <v>4</v>
      </c>
    </row>
    <row r="222" spans="1:29" ht="15.75">
      <c r="A222" s="8" t="s">
        <v>6197</v>
      </c>
      <c r="B222" s="10" t="s">
        <v>5813</v>
      </c>
      <c r="C222" s="6" t="s">
        <v>6198</v>
      </c>
      <c r="D222" s="24">
        <v>47</v>
      </c>
      <c r="E222" s="9" t="s">
        <v>3350</v>
      </c>
      <c r="F222" s="9">
        <v>131215025</v>
      </c>
      <c r="G222" s="7" t="s">
        <v>5194</v>
      </c>
      <c r="H222" s="7">
        <f>+VLOOKUP(A222,'[6]DISTRIBUCIÓN SEMANAL'!$A:$Y,4,0)</f>
        <v>47</v>
      </c>
      <c r="I222" s="7" t="str">
        <f>+VLOOKUP(A222,'[6]DISTRIBUCIÓN SEMANAL'!$A:$Y,5,0)</f>
        <v>REAL</v>
      </c>
      <c r="J222" s="7">
        <f>+VLOOKUP(A222,'[6]DISTRIBUCIÓN SEMANAL'!$A:$Y,6,0)</f>
        <v>1</v>
      </c>
      <c r="K222" s="7">
        <f>+VLOOKUP(A222,'[6]DISTRIBUCIÓN SEMANAL'!$A:$Y,7,0)</f>
        <v>4</v>
      </c>
      <c r="L222" s="7">
        <f>+VLOOKUP(A222,'[6]DISTRIBUCIÓN SEMANAL'!$A:$Y,8,0)</f>
        <v>1</v>
      </c>
      <c r="M222" s="7">
        <f>+VLOOKUP(A222,'[6]DISTRIBUCIÓN SEMANAL'!$A:$Y,9,0)</f>
        <v>8</v>
      </c>
      <c r="N222" s="7">
        <f>+VLOOKUP(A222,'[6]DISTRIBUCIÓN SEMANAL'!$A:$Y,10,0)</f>
        <v>9</v>
      </c>
      <c r="O222" s="7">
        <f>+VLOOKUP(A222,'[6]DISTRIBUCIÓN SEMANAL'!$A:$Y,11,0)</f>
        <v>2</v>
      </c>
      <c r="P222" s="7">
        <f>+VLOOKUP(A222,'[6]DISTRIBUCIÓN SEMANAL'!$A:$Y,12,0)</f>
        <v>3</v>
      </c>
      <c r="Q222" s="7">
        <f>+VLOOKUP(A222,'[6]DISTRIBUCIÓN SEMANAL'!$A:$Y,13,0)</f>
        <v>1</v>
      </c>
      <c r="R222" s="7">
        <f>+VLOOKUP(A222,'[6]DISTRIBUCIÓN SEMANAL'!$A:$Y,14,0)</f>
        <v>3</v>
      </c>
      <c r="S222" s="7">
        <f>+VLOOKUP(A222,'[6]DISTRIBUCIÓN SEMANAL'!$A:$Y,15,0)</f>
        <v>47</v>
      </c>
      <c r="T222" s="7">
        <f>+VLOOKUP(A222,'[6]DISTRIBUCIÓN SEMANAL'!$A:$Y,16,0)</f>
        <v>47</v>
      </c>
      <c r="U222" s="7">
        <f>+VLOOKUP(A222,'[6]DISTRIBUCIÓN SEMANAL'!$A:$Y,17,0)</f>
        <v>47</v>
      </c>
      <c r="V222" s="7">
        <f>+VLOOKUP(A222,'[6]DISTRIBUCIÓN SEMANAL'!$A:$Y,18,0)</f>
        <v>6</v>
      </c>
      <c r="W222" s="7">
        <f>+VLOOKUP(A222,'[6]DISTRIBUCIÓN SEMANAL'!$A:$Y,19,0)</f>
        <v>47</v>
      </c>
      <c r="X222" s="7">
        <f>+VLOOKUP(A222,'[6]DISTRIBUCIÓN SEMANAL'!$A:$Y,20,0)</f>
        <v>2</v>
      </c>
      <c r="Y222" s="7">
        <f>+VLOOKUP(A222,'[6]DISTRIBUCIÓN SEMANAL'!$A:$Y,21,0)</f>
        <v>47</v>
      </c>
      <c r="Z222" s="7">
        <f>+VLOOKUP(A222,'[6]DISTRIBUCIÓN SEMANAL'!$A:$Y,22,0)</f>
        <v>47</v>
      </c>
      <c r="AA222" s="7">
        <f>+VLOOKUP(A222,'[6]DISTRIBUCIÓN SEMANAL'!$A:$Y,23,0)</f>
        <v>3</v>
      </c>
      <c r="AB222" s="7">
        <f>+VLOOKUP(A222,'[6]DISTRIBUCIÓN SEMANAL'!$A:$Y,24,0)</f>
        <v>2</v>
      </c>
      <c r="AC222" s="7">
        <f>+VLOOKUP(A222,'[6]DISTRIBUCIÓN SEMANAL'!$A:$Y,25,0)</f>
        <v>7</v>
      </c>
    </row>
    <row r="223" spans="1:29" ht="15.75">
      <c r="A223" s="8" t="s">
        <v>6199</v>
      </c>
      <c r="B223" s="10" t="s">
        <v>5813</v>
      </c>
      <c r="C223" s="6" t="s">
        <v>6200</v>
      </c>
      <c r="D223" s="24">
        <v>32</v>
      </c>
      <c r="E223" s="9" t="s">
        <v>3350</v>
      </c>
      <c r="F223" s="9">
        <v>131215025</v>
      </c>
      <c r="G223" s="7" t="s">
        <v>5194</v>
      </c>
      <c r="H223" s="7">
        <f>+VLOOKUP(A223,'[6]DISTRIBUCIÓN SEMANAL'!$A:$Y,4,0)</f>
        <v>32</v>
      </c>
      <c r="I223" s="7" t="str">
        <f>+VLOOKUP(A223,'[6]DISTRIBUCIÓN SEMANAL'!$A:$Y,5,0)</f>
        <v>REAL</v>
      </c>
      <c r="J223" s="7">
        <f>+VLOOKUP(A223,'[6]DISTRIBUCIÓN SEMANAL'!$A:$Y,6,0)</f>
        <v>1</v>
      </c>
      <c r="K223" s="7">
        <f>+VLOOKUP(A223,'[6]DISTRIBUCIÓN SEMANAL'!$A:$Y,7,0)</f>
        <v>3</v>
      </c>
      <c r="L223" s="7">
        <f>+VLOOKUP(A223,'[6]DISTRIBUCIÓN SEMANAL'!$A:$Y,8,0)</f>
        <v>1</v>
      </c>
      <c r="M223" s="7">
        <f>+VLOOKUP(A223,'[6]DISTRIBUCIÓN SEMANAL'!$A:$Y,9,0)</f>
        <v>5</v>
      </c>
      <c r="N223" s="7">
        <f>+VLOOKUP(A223,'[6]DISTRIBUCIÓN SEMANAL'!$A:$Y,10,0)</f>
        <v>6</v>
      </c>
      <c r="O223" s="7">
        <f>+VLOOKUP(A223,'[6]DISTRIBUCIÓN SEMANAL'!$A:$Y,11,0)</f>
        <v>1</v>
      </c>
      <c r="P223" s="7">
        <f>+VLOOKUP(A223,'[6]DISTRIBUCIÓN SEMANAL'!$A:$Y,12,0)</f>
        <v>2</v>
      </c>
      <c r="Q223" s="7">
        <f>+VLOOKUP(A223,'[6]DISTRIBUCIÓN SEMANAL'!$A:$Y,13,0)</f>
        <v>1</v>
      </c>
      <c r="R223" s="7">
        <f>+VLOOKUP(A223,'[6]DISTRIBUCIÓN SEMANAL'!$A:$Y,14,0)</f>
        <v>2</v>
      </c>
      <c r="S223" s="7">
        <f>+VLOOKUP(A223,'[6]DISTRIBUCIÓN SEMANAL'!$A:$Y,15,0)</f>
        <v>32</v>
      </c>
      <c r="T223" s="7">
        <f>+VLOOKUP(A223,'[6]DISTRIBUCIÓN SEMANAL'!$A:$Y,16,0)</f>
        <v>32</v>
      </c>
      <c r="U223" s="7">
        <f>+VLOOKUP(A223,'[6]DISTRIBUCIÓN SEMANAL'!$A:$Y,17,0)</f>
        <v>32</v>
      </c>
      <c r="V223" s="7">
        <f>+VLOOKUP(A223,'[6]DISTRIBUCIÓN SEMANAL'!$A:$Y,18,0)</f>
        <v>5</v>
      </c>
      <c r="W223" s="7">
        <f>+VLOOKUP(A223,'[6]DISTRIBUCIÓN SEMANAL'!$A:$Y,19,0)</f>
        <v>32</v>
      </c>
      <c r="X223" s="7">
        <f>+VLOOKUP(A223,'[6]DISTRIBUCIÓN SEMANAL'!$A:$Y,20,0)</f>
        <v>2</v>
      </c>
      <c r="Y223" s="7">
        <f>+VLOOKUP(A223,'[6]DISTRIBUCIÓN SEMANAL'!$A:$Y,21,0)</f>
        <v>32</v>
      </c>
      <c r="Z223" s="7">
        <f>+VLOOKUP(A223,'[6]DISTRIBUCIÓN SEMANAL'!$A:$Y,22,0)</f>
        <v>32</v>
      </c>
      <c r="AA223" s="7">
        <f>+VLOOKUP(A223,'[6]DISTRIBUCIÓN SEMANAL'!$A:$Y,23,0)</f>
        <v>2</v>
      </c>
      <c r="AB223" s="7">
        <f>+VLOOKUP(A223,'[6]DISTRIBUCIÓN SEMANAL'!$A:$Y,24,0)</f>
        <v>2</v>
      </c>
      <c r="AC223" s="7">
        <f>+VLOOKUP(A223,'[6]DISTRIBUCIÓN SEMANAL'!$A:$Y,25,0)</f>
        <v>5</v>
      </c>
    </row>
    <row r="224" spans="1:29" ht="15.75">
      <c r="A224" s="8" t="s">
        <v>6201</v>
      </c>
      <c r="B224" s="10" t="s">
        <v>5813</v>
      </c>
      <c r="C224" s="6" t="s">
        <v>6202</v>
      </c>
      <c r="D224" s="24">
        <v>38</v>
      </c>
      <c r="E224" s="9" t="s">
        <v>3350</v>
      </c>
      <c r="F224" s="9">
        <v>131215025</v>
      </c>
      <c r="G224" s="7" t="s">
        <v>5194</v>
      </c>
      <c r="H224" s="7">
        <f>+VLOOKUP(A224,'[6]DISTRIBUCIÓN SEMANAL'!$A:$Y,4,0)</f>
        <v>38</v>
      </c>
      <c r="I224" s="7" t="str">
        <f>+VLOOKUP(A224,'[6]DISTRIBUCIÓN SEMANAL'!$A:$Y,5,0)</f>
        <v>REAL</v>
      </c>
      <c r="J224" s="7">
        <f>+VLOOKUP(A224,'[6]DISTRIBUCIÓN SEMANAL'!$A:$Y,6,0)</f>
        <v>1</v>
      </c>
      <c r="K224" s="7">
        <f>+VLOOKUP(A224,'[6]DISTRIBUCIÓN SEMANAL'!$A:$Y,7,0)</f>
        <v>3</v>
      </c>
      <c r="L224" s="7">
        <f>+VLOOKUP(A224,'[6]DISTRIBUCIÓN SEMANAL'!$A:$Y,8,0)</f>
        <v>1</v>
      </c>
      <c r="M224" s="7">
        <f>+VLOOKUP(A224,'[6]DISTRIBUCIÓN SEMANAL'!$A:$Y,9,0)</f>
        <v>6</v>
      </c>
      <c r="N224" s="7">
        <f>+VLOOKUP(A224,'[6]DISTRIBUCIÓN SEMANAL'!$A:$Y,10,0)</f>
        <v>7</v>
      </c>
      <c r="O224" s="7">
        <f>+VLOOKUP(A224,'[6]DISTRIBUCIÓN SEMANAL'!$A:$Y,11,0)</f>
        <v>1</v>
      </c>
      <c r="P224" s="7">
        <f>+VLOOKUP(A224,'[6]DISTRIBUCIÓN SEMANAL'!$A:$Y,12,0)</f>
        <v>3</v>
      </c>
      <c r="Q224" s="7">
        <f>+VLOOKUP(A224,'[6]DISTRIBUCIÓN SEMANAL'!$A:$Y,13,0)</f>
        <v>1</v>
      </c>
      <c r="R224" s="7">
        <f>+VLOOKUP(A224,'[6]DISTRIBUCIÓN SEMANAL'!$A:$Y,14,0)</f>
        <v>2</v>
      </c>
      <c r="S224" s="7">
        <f>+VLOOKUP(A224,'[6]DISTRIBUCIÓN SEMANAL'!$A:$Y,15,0)</f>
        <v>38</v>
      </c>
      <c r="T224" s="7">
        <f>+VLOOKUP(A224,'[6]DISTRIBUCIÓN SEMANAL'!$A:$Y,16,0)</f>
        <v>38</v>
      </c>
      <c r="U224" s="7">
        <f>+VLOOKUP(A224,'[6]DISTRIBUCIÓN SEMANAL'!$A:$Y,17,0)</f>
        <v>38</v>
      </c>
      <c r="V224" s="7">
        <f>+VLOOKUP(A224,'[6]DISTRIBUCIÓN SEMANAL'!$A:$Y,18,0)</f>
        <v>5</v>
      </c>
      <c r="W224" s="7">
        <f>+VLOOKUP(A224,'[6]DISTRIBUCIÓN SEMANAL'!$A:$Y,19,0)</f>
        <v>38</v>
      </c>
      <c r="X224" s="7">
        <f>+VLOOKUP(A224,'[6]DISTRIBUCIÓN SEMANAL'!$A:$Y,20,0)</f>
        <v>2</v>
      </c>
      <c r="Y224" s="7">
        <f>+VLOOKUP(A224,'[6]DISTRIBUCIÓN SEMANAL'!$A:$Y,21,0)</f>
        <v>38</v>
      </c>
      <c r="Z224" s="7">
        <f>+VLOOKUP(A224,'[6]DISTRIBUCIÓN SEMANAL'!$A:$Y,22,0)</f>
        <v>38</v>
      </c>
      <c r="AA224" s="7">
        <f>+VLOOKUP(A224,'[6]DISTRIBUCIÓN SEMANAL'!$A:$Y,23,0)</f>
        <v>3</v>
      </c>
      <c r="AB224" s="7">
        <f>+VLOOKUP(A224,'[6]DISTRIBUCIÓN SEMANAL'!$A:$Y,24,0)</f>
        <v>2</v>
      </c>
      <c r="AC224" s="7">
        <f>+VLOOKUP(A224,'[6]DISTRIBUCIÓN SEMANAL'!$A:$Y,25,0)</f>
        <v>6</v>
      </c>
    </row>
    <row r="225" spans="1:29" ht="15.75">
      <c r="A225" s="8" t="s">
        <v>6203</v>
      </c>
      <c r="B225" s="10" t="s">
        <v>5813</v>
      </c>
      <c r="C225" s="6" t="s">
        <v>6204</v>
      </c>
      <c r="D225" s="24">
        <v>42</v>
      </c>
      <c r="E225" s="9" t="s">
        <v>3350</v>
      </c>
      <c r="F225" s="9">
        <v>131215025</v>
      </c>
      <c r="G225" s="7" t="s">
        <v>5194</v>
      </c>
      <c r="H225" s="7">
        <f>+VLOOKUP(A225,'[6]DISTRIBUCIÓN SEMANAL'!$A:$Y,4,0)</f>
        <v>42</v>
      </c>
      <c r="I225" s="7" t="str">
        <f>+VLOOKUP(A225,'[6]DISTRIBUCIÓN SEMANAL'!$A:$Y,5,0)</f>
        <v>REAL</v>
      </c>
      <c r="J225" s="7">
        <f>+VLOOKUP(A225,'[6]DISTRIBUCIÓN SEMANAL'!$A:$Y,6,0)</f>
        <v>1</v>
      </c>
      <c r="K225" s="7">
        <f>+VLOOKUP(A225,'[6]DISTRIBUCIÓN SEMANAL'!$A:$Y,7,0)</f>
        <v>3</v>
      </c>
      <c r="L225" s="7">
        <f>+VLOOKUP(A225,'[6]DISTRIBUCIÓN SEMANAL'!$A:$Y,8,0)</f>
        <v>1</v>
      </c>
      <c r="M225" s="7">
        <f>+VLOOKUP(A225,'[6]DISTRIBUCIÓN SEMANAL'!$A:$Y,9,0)</f>
        <v>7</v>
      </c>
      <c r="N225" s="7">
        <f>+VLOOKUP(A225,'[6]DISTRIBUCIÓN SEMANAL'!$A:$Y,10,0)</f>
        <v>8</v>
      </c>
      <c r="O225" s="7">
        <f>+VLOOKUP(A225,'[6]DISTRIBUCIÓN SEMANAL'!$A:$Y,11,0)</f>
        <v>1</v>
      </c>
      <c r="P225" s="7">
        <f>+VLOOKUP(A225,'[6]DISTRIBUCIÓN SEMANAL'!$A:$Y,12,0)</f>
        <v>3</v>
      </c>
      <c r="Q225" s="7">
        <f>+VLOOKUP(A225,'[6]DISTRIBUCIÓN SEMANAL'!$A:$Y,13,0)</f>
        <v>1</v>
      </c>
      <c r="R225" s="7">
        <f>+VLOOKUP(A225,'[6]DISTRIBUCIÓN SEMANAL'!$A:$Y,14,0)</f>
        <v>2</v>
      </c>
      <c r="S225" s="7">
        <f>+VLOOKUP(A225,'[6]DISTRIBUCIÓN SEMANAL'!$A:$Y,15,0)</f>
        <v>42</v>
      </c>
      <c r="T225" s="7">
        <f>+VLOOKUP(A225,'[6]DISTRIBUCIÓN SEMANAL'!$A:$Y,16,0)</f>
        <v>42</v>
      </c>
      <c r="U225" s="7">
        <f>+VLOOKUP(A225,'[6]DISTRIBUCIÓN SEMANAL'!$A:$Y,17,0)</f>
        <v>42</v>
      </c>
      <c r="V225" s="7">
        <f>+VLOOKUP(A225,'[6]DISTRIBUCIÓN SEMANAL'!$A:$Y,18,0)</f>
        <v>6</v>
      </c>
      <c r="W225" s="7">
        <f>+VLOOKUP(A225,'[6]DISTRIBUCIÓN SEMANAL'!$A:$Y,19,0)</f>
        <v>42</v>
      </c>
      <c r="X225" s="7">
        <f>+VLOOKUP(A225,'[6]DISTRIBUCIÓN SEMANAL'!$A:$Y,20,0)</f>
        <v>2</v>
      </c>
      <c r="Y225" s="7">
        <f>+VLOOKUP(A225,'[6]DISTRIBUCIÓN SEMANAL'!$A:$Y,21,0)</f>
        <v>42</v>
      </c>
      <c r="Z225" s="7">
        <f>+VLOOKUP(A225,'[6]DISTRIBUCIÓN SEMANAL'!$A:$Y,22,0)</f>
        <v>42</v>
      </c>
      <c r="AA225" s="7">
        <f>+VLOOKUP(A225,'[6]DISTRIBUCIÓN SEMANAL'!$A:$Y,23,0)</f>
        <v>3</v>
      </c>
      <c r="AB225" s="7">
        <f>+VLOOKUP(A225,'[6]DISTRIBUCIÓN SEMANAL'!$A:$Y,24,0)</f>
        <v>2</v>
      </c>
      <c r="AC225" s="7">
        <f>+VLOOKUP(A225,'[6]DISTRIBUCIÓN SEMANAL'!$A:$Y,25,0)</f>
        <v>7</v>
      </c>
    </row>
    <row r="226" spans="1:29" ht="15.75">
      <c r="A226" s="8" t="s">
        <v>6205</v>
      </c>
      <c r="B226" s="10" t="s">
        <v>5813</v>
      </c>
      <c r="C226" s="6" t="s">
        <v>6206</v>
      </c>
      <c r="D226" s="24">
        <v>15</v>
      </c>
      <c r="E226" s="9" t="s">
        <v>3350</v>
      </c>
      <c r="F226" s="9">
        <v>131215025</v>
      </c>
      <c r="G226" s="7" t="s">
        <v>5194</v>
      </c>
      <c r="H226" s="7">
        <f>+VLOOKUP(A226,'[6]DISTRIBUCIÓN SEMANAL'!$A:$Y,4,0)</f>
        <v>15</v>
      </c>
      <c r="I226" s="7" t="str">
        <f>+VLOOKUP(A226,'[6]DISTRIBUCIÓN SEMANAL'!$A:$Y,5,0)</f>
        <v>REAL</v>
      </c>
      <c r="J226" s="7">
        <f>+VLOOKUP(A226,'[6]DISTRIBUCIÓN SEMANAL'!$A:$Y,6,0)</f>
        <v>1</v>
      </c>
      <c r="K226" s="7">
        <f>+VLOOKUP(A226,'[6]DISTRIBUCIÓN SEMANAL'!$A:$Y,7,0)</f>
        <v>1</v>
      </c>
      <c r="L226" s="7">
        <f>+VLOOKUP(A226,'[6]DISTRIBUCIÓN SEMANAL'!$A:$Y,8,0)</f>
        <v>1</v>
      </c>
      <c r="M226" s="7">
        <f>+VLOOKUP(A226,'[6]DISTRIBUCIÓN SEMANAL'!$A:$Y,9,0)</f>
        <v>3</v>
      </c>
      <c r="N226" s="7">
        <f>+VLOOKUP(A226,'[6]DISTRIBUCIÓN SEMANAL'!$A:$Y,10,0)</f>
        <v>3</v>
      </c>
      <c r="O226" s="7">
        <f>+VLOOKUP(A226,'[6]DISTRIBUCIÓN SEMANAL'!$A:$Y,11,0)</f>
        <v>1</v>
      </c>
      <c r="P226" s="7">
        <f>+VLOOKUP(A226,'[6]DISTRIBUCIÓN SEMANAL'!$A:$Y,12,0)</f>
        <v>1</v>
      </c>
      <c r="Q226" s="7">
        <f>+VLOOKUP(A226,'[6]DISTRIBUCIÓN SEMANAL'!$A:$Y,13,0)</f>
        <v>1</v>
      </c>
      <c r="R226" s="7">
        <f>+VLOOKUP(A226,'[6]DISTRIBUCIÓN SEMANAL'!$A:$Y,14,0)</f>
        <v>1</v>
      </c>
      <c r="S226" s="7">
        <f>+VLOOKUP(A226,'[6]DISTRIBUCIÓN SEMANAL'!$A:$Y,15,0)</f>
        <v>15</v>
      </c>
      <c r="T226" s="7">
        <f>+VLOOKUP(A226,'[6]DISTRIBUCIÓN SEMANAL'!$A:$Y,16,0)</f>
        <v>15</v>
      </c>
      <c r="U226" s="7">
        <f>+VLOOKUP(A226,'[6]DISTRIBUCIÓN SEMANAL'!$A:$Y,17,0)</f>
        <v>15</v>
      </c>
      <c r="V226" s="7">
        <f>+VLOOKUP(A226,'[6]DISTRIBUCIÓN SEMANAL'!$A:$Y,18,0)</f>
        <v>2</v>
      </c>
      <c r="W226" s="7">
        <f>+VLOOKUP(A226,'[6]DISTRIBUCIÓN SEMANAL'!$A:$Y,19,0)</f>
        <v>15</v>
      </c>
      <c r="X226" s="7">
        <f>+VLOOKUP(A226,'[6]DISTRIBUCIÓN SEMANAL'!$A:$Y,20,0)</f>
        <v>1</v>
      </c>
      <c r="Y226" s="7">
        <f>+VLOOKUP(A226,'[6]DISTRIBUCIÓN SEMANAL'!$A:$Y,21,0)</f>
        <v>15</v>
      </c>
      <c r="Z226" s="7">
        <f>+VLOOKUP(A226,'[6]DISTRIBUCIÓN SEMANAL'!$A:$Y,22,0)</f>
        <v>15</v>
      </c>
      <c r="AA226" s="7">
        <f>+VLOOKUP(A226,'[6]DISTRIBUCIÓN SEMANAL'!$A:$Y,23,0)</f>
        <v>1</v>
      </c>
      <c r="AB226" s="7">
        <f>+VLOOKUP(A226,'[6]DISTRIBUCIÓN SEMANAL'!$A:$Y,24,0)</f>
        <v>1</v>
      </c>
      <c r="AC226" s="7">
        <f>+VLOOKUP(A226,'[6]DISTRIBUCIÓN SEMANAL'!$A:$Y,25,0)</f>
        <v>3</v>
      </c>
    </row>
    <row r="227" spans="1:29" ht="15.75">
      <c r="A227" s="8" t="s">
        <v>6207</v>
      </c>
      <c r="B227" s="10" t="s">
        <v>5759</v>
      </c>
      <c r="C227" s="6" t="s">
        <v>6208</v>
      </c>
      <c r="D227" s="23">
        <v>26</v>
      </c>
      <c r="E227" s="9" t="s">
        <v>3362</v>
      </c>
      <c r="F227" s="9">
        <v>131099531</v>
      </c>
      <c r="G227" s="7" t="s">
        <v>5194</v>
      </c>
      <c r="H227" s="7">
        <f>+VLOOKUP(A227,'[6]DISTRIBUCIÓN SEMANAL'!$A:$Y,4,0)</f>
        <v>26</v>
      </c>
      <c r="I227" s="7" t="str">
        <f>+VLOOKUP(A227,'[6]DISTRIBUCIÓN SEMANAL'!$A:$Y,5,0)</f>
        <v>REAL</v>
      </c>
      <c r="J227" s="7">
        <f>+VLOOKUP(A227,'[6]DISTRIBUCIÓN SEMANAL'!$A:$Y,6,0)</f>
        <v>1</v>
      </c>
      <c r="K227" s="7">
        <f>+VLOOKUP(A227,'[6]DISTRIBUCIÓN SEMANAL'!$A:$Y,7,0)</f>
        <v>2</v>
      </c>
      <c r="L227" s="7">
        <f>+VLOOKUP(A227,'[6]DISTRIBUCIÓN SEMANAL'!$A:$Y,8,0)</f>
        <v>1</v>
      </c>
      <c r="M227" s="7">
        <f>+VLOOKUP(A227,'[6]DISTRIBUCIÓN SEMANAL'!$A:$Y,9,0)</f>
        <v>4</v>
      </c>
      <c r="N227" s="7">
        <f>+VLOOKUP(A227,'[6]DISTRIBUCIÓN SEMANAL'!$A:$Y,10,0)</f>
        <v>5</v>
      </c>
      <c r="O227" s="7">
        <f>+VLOOKUP(A227,'[6]DISTRIBUCIÓN SEMANAL'!$A:$Y,11,0)</f>
        <v>1</v>
      </c>
      <c r="P227" s="7">
        <f>+VLOOKUP(A227,'[6]DISTRIBUCIÓN SEMANAL'!$A:$Y,12,0)</f>
        <v>2</v>
      </c>
      <c r="Q227" s="7">
        <f>+VLOOKUP(A227,'[6]DISTRIBUCIÓN SEMANAL'!$A:$Y,13,0)</f>
        <v>1</v>
      </c>
      <c r="R227" s="7">
        <f>+VLOOKUP(A227,'[6]DISTRIBUCIÓN SEMANAL'!$A:$Y,14,0)</f>
        <v>2</v>
      </c>
      <c r="S227" s="7">
        <f>+VLOOKUP(A227,'[6]DISTRIBUCIÓN SEMANAL'!$A:$Y,15,0)</f>
        <v>26</v>
      </c>
      <c r="T227" s="7">
        <f>+VLOOKUP(A227,'[6]DISTRIBUCIÓN SEMANAL'!$A:$Y,16,0)</f>
        <v>26</v>
      </c>
      <c r="U227" s="7">
        <f>+VLOOKUP(A227,'[6]DISTRIBUCIÓN SEMANAL'!$A:$Y,17,0)</f>
        <v>26</v>
      </c>
      <c r="V227" s="7">
        <f>+VLOOKUP(A227,'[6]DISTRIBUCIÓN SEMANAL'!$A:$Y,18,0)</f>
        <v>4</v>
      </c>
      <c r="W227" s="7">
        <f>+VLOOKUP(A227,'[6]DISTRIBUCIÓN SEMANAL'!$A:$Y,19,0)</f>
        <v>26</v>
      </c>
      <c r="X227" s="7">
        <f>+VLOOKUP(A227,'[6]DISTRIBUCIÓN SEMANAL'!$A:$Y,20,0)</f>
        <v>1</v>
      </c>
      <c r="Y227" s="7">
        <f>+VLOOKUP(A227,'[6]DISTRIBUCIÓN SEMANAL'!$A:$Y,21,0)</f>
        <v>26</v>
      </c>
      <c r="Z227" s="7">
        <f>+VLOOKUP(A227,'[6]DISTRIBUCIÓN SEMANAL'!$A:$Y,22,0)</f>
        <v>26</v>
      </c>
      <c r="AA227" s="7">
        <f>+VLOOKUP(A227,'[6]DISTRIBUCIÓN SEMANAL'!$A:$Y,23,0)</f>
        <v>2</v>
      </c>
      <c r="AB227" s="7">
        <f>+VLOOKUP(A227,'[6]DISTRIBUCIÓN SEMANAL'!$A:$Y,24,0)</f>
        <v>2</v>
      </c>
      <c r="AC227" s="7">
        <f>+VLOOKUP(A227,'[6]DISTRIBUCIÓN SEMANAL'!$A:$Y,25,0)</f>
        <v>4</v>
      </c>
    </row>
    <row r="228" spans="1:29" ht="15.75">
      <c r="A228" s="8" t="s">
        <v>6209</v>
      </c>
      <c r="B228" s="10" t="s">
        <v>5759</v>
      </c>
      <c r="C228" s="6" t="s">
        <v>6210</v>
      </c>
      <c r="D228" s="23">
        <v>34</v>
      </c>
      <c r="E228" s="9" t="s">
        <v>3362</v>
      </c>
      <c r="F228" s="9">
        <v>131099531</v>
      </c>
      <c r="G228" s="7" t="s">
        <v>5194</v>
      </c>
      <c r="H228" s="7">
        <f>+VLOOKUP(A228,'[6]DISTRIBUCIÓN SEMANAL'!$A:$Y,4,0)</f>
        <v>34</v>
      </c>
      <c r="I228" s="7" t="str">
        <f>+VLOOKUP(A228,'[6]DISTRIBUCIÓN SEMANAL'!$A:$Y,5,0)</f>
        <v>REAL</v>
      </c>
      <c r="J228" s="7">
        <f>+VLOOKUP(A228,'[6]DISTRIBUCIÓN SEMANAL'!$A:$Y,6,0)</f>
        <v>1</v>
      </c>
      <c r="K228" s="7">
        <f>+VLOOKUP(A228,'[6]DISTRIBUCIÓN SEMANAL'!$A:$Y,7,0)</f>
        <v>3</v>
      </c>
      <c r="L228" s="7">
        <f>+VLOOKUP(A228,'[6]DISTRIBUCIÓN SEMANAL'!$A:$Y,8,0)</f>
        <v>1</v>
      </c>
      <c r="M228" s="7">
        <f>+VLOOKUP(A228,'[6]DISTRIBUCIÓN SEMANAL'!$A:$Y,9,0)</f>
        <v>6</v>
      </c>
      <c r="N228" s="7">
        <f>+VLOOKUP(A228,'[6]DISTRIBUCIÓN SEMANAL'!$A:$Y,10,0)</f>
        <v>7</v>
      </c>
      <c r="O228" s="7">
        <f>+VLOOKUP(A228,'[6]DISTRIBUCIÓN SEMANAL'!$A:$Y,11,0)</f>
        <v>1</v>
      </c>
      <c r="P228" s="7">
        <f>+VLOOKUP(A228,'[6]DISTRIBUCIÓN SEMANAL'!$A:$Y,12,0)</f>
        <v>2</v>
      </c>
      <c r="Q228" s="7">
        <f>+VLOOKUP(A228,'[6]DISTRIBUCIÓN SEMANAL'!$A:$Y,13,0)</f>
        <v>1</v>
      </c>
      <c r="R228" s="7">
        <f>+VLOOKUP(A228,'[6]DISTRIBUCIÓN SEMANAL'!$A:$Y,14,0)</f>
        <v>2</v>
      </c>
      <c r="S228" s="7">
        <f>+VLOOKUP(A228,'[6]DISTRIBUCIÓN SEMANAL'!$A:$Y,15,0)</f>
        <v>34</v>
      </c>
      <c r="T228" s="7">
        <f>+VLOOKUP(A228,'[6]DISTRIBUCIÓN SEMANAL'!$A:$Y,16,0)</f>
        <v>34</v>
      </c>
      <c r="U228" s="7">
        <f>+VLOOKUP(A228,'[6]DISTRIBUCIÓN SEMANAL'!$A:$Y,17,0)</f>
        <v>34</v>
      </c>
      <c r="V228" s="7">
        <f>+VLOOKUP(A228,'[6]DISTRIBUCIÓN SEMANAL'!$A:$Y,18,0)</f>
        <v>5</v>
      </c>
      <c r="W228" s="7">
        <f>+VLOOKUP(A228,'[6]DISTRIBUCIÓN SEMANAL'!$A:$Y,19,0)</f>
        <v>34</v>
      </c>
      <c r="X228" s="7">
        <f>+VLOOKUP(A228,'[6]DISTRIBUCIÓN SEMANAL'!$A:$Y,20,0)</f>
        <v>2</v>
      </c>
      <c r="Y228" s="7">
        <f>+VLOOKUP(A228,'[6]DISTRIBUCIÓN SEMANAL'!$A:$Y,21,0)</f>
        <v>34</v>
      </c>
      <c r="Z228" s="7">
        <f>+VLOOKUP(A228,'[6]DISTRIBUCIÓN SEMANAL'!$A:$Y,22,0)</f>
        <v>34</v>
      </c>
      <c r="AA228" s="7">
        <f>+VLOOKUP(A228,'[6]DISTRIBUCIÓN SEMANAL'!$A:$Y,23,0)</f>
        <v>2</v>
      </c>
      <c r="AB228" s="7">
        <f>+VLOOKUP(A228,'[6]DISTRIBUCIÓN SEMANAL'!$A:$Y,24,0)</f>
        <v>2</v>
      </c>
      <c r="AC228" s="7">
        <f>+VLOOKUP(A228,'[6]DISTRIBUCIÓN SEMANAL'!$A:$Y,25,0)</f>
        <v>5</v>
      </c>
    </row>
    <row r="229" spans="1:29" ht="15.75">
      <c r="A229" s="15" t="s">
        <v>6211</v>
      </c>
      <c r="B229" s="10" t="s">
        <v>5759</v>
      </c>
      <c r="C229" s="6" t="s">
        <v>6212</v>
      </c>
      <c r="D229" s="23">
        <v>36</v>
      </c>
      <c r="E229" s="9" t="s">
        <v>3362</v>
      </c>
      <c r="F229" s="9">
        <v>131099531</v>
      </c>
      <c r="G229" s="7" t="s">
        <v>5194</v>
      </c>
      <c r="H229" s="7">
        <f>+VLOOKUP(A229,'[6]DISTRIBUCIÓN SEMANAL'!$A:$Y,4,0)</f>
        <v>36</v>
      </c>
      <c r="I229" s="7" t="str">
        <f>+VLOOKUP(A229,'[6]DISTRIBUCIÓN SEMANAL'!$A:$Y,5,0)</f>
        <v>REAL</v>
      </c>
      <c r="J229" s="7">
        <f>+VLOOKUP(A229,'[6]DISTRIBUCIÓN SEMANAL'!$A:$Y,6,0)</f>
        <v>1</v>
      </c>
      <c r="K229" s="7">
        <f>+VLOOKUP(A229,'[6]DISTRIBUCIÓN SEMANAL'!$A:$Y,7,0)</f>
        <v>3</v>
      </c>
      <c r="L229" s="7">
        <f>+VLOOKUP(A229,'[6]DISTRIBUCIÓN SEMANAL'!$A:$Y,8,0)</f>
        <v>1</v>
      </c>
      <c r="M229" s="7">
        <f>+VLOOKUP(A229,'[6]DISTRIBUCIÓN SEMANAL'!$A:$Y,9,0)</f>
        <v>6</v>
      </c>
      <c r="N229" s="7">
        <f>+VLOOKUP(A229,'[6]DISTRIBUCIÓN SEMANAL'!$A:$Y,10,0)</f>
        <v>7</v>
      </c>
      <c r="O229" s="7">
        <f>+VLOOKUP(A229,'[6]DISTRIBUCIÓN SEMANAL'!$A:$Y,11,0)</f>
        <v>1</v>
      </c>
      <c r="P229" s="7">
        <f>+VLOOKUP(A229,'[6]DISTRIBUCIÓN SEMANAL'!$A:$Y,12,0)</f>
        <v>2</v>
      </c>
      <c r="Q229" s="7">
        <f>+VLOOKUP(A229,'[6]DISTRIBUCIÓN SEMANAL'!$A:$Y,13,0)</f>
        <v>1</v>
      </c>
      <c r="R229" s="7">
        <f>+VLOOKUP(A229,'[6]DISTRIBUCIÓN SEMANAL'!$A:$Y,14,0)</f>
        <v>2</v>
      </c>
      <c r="S229" s="7">
        <f>+VLOOKUP(A229,'[6]DISTRIBUCIÓN SEMANAL'!$A:$Y,15,0)</f>
        <v>36</v>
      </c>
      <c r="T229" s="7">
        <f>+VLOOKUP(A229,'[6]DISTRIBUCIÓN SEMANAL'!$A:$Y,16,0)</f>
        <v>36</v>
      </c>
      <c r="U229" s="7">
        <f>+VLOOKUP(A229,'[6]DISTRIBUCIÓN SEMANAL'!$A:$Y,17,0)</f>
        <v>36</v>
      </c>
      <c r="V229" s="7">
        <f>+VLOOKUP(A229,'[6]DISTRIBUCIÓN SEMANAL'!$A:$Y,18,0)</f>
        <v>5</v>
      </c>
      <c r="W229" s="7">
        <f>+VLOOKUP(A229,'[6]DISTRIBUCIÓN SEMANAL'!$A:$Y,19,0)</f>
        <v>36</v>
      </c>
      <c r="X229" s="7">
        <f>+VLOOKUP(A229,'[6]DISTRIBUCIÓN SEMANAL'!$A:$Y,20,0)</f>
        <v>2</v>
      </c>
      <c r="Y229" s="7">
        <f>+VLOOKUP(A229,'[6]DISTRIBUCIÓN SEMANAL'!$A:$Y,21,0)</f>
        <v>36</v>
      </c>
      <c r="Z229" s="7">
        <f>+VLOOKUP(A229,'[6]DISTRIBUCIÓN SEMANAL'!$A:$Y,22,0)</f>
        <v>36</v>
      </c>
      <c r="AA229" s="7">
        <f>+VLOOKUP(A229,'[6]DISTRIBUCIÓN SEMANAL'!$A:$Y,23,0)</f>
        <v>2</v>
      </c>
      <c r="AB229" s="7">
        <f>+VLOOKUP(A229,'[6]DISTRIBUCIÓN SEMANAL'!$A:$Y,24,0)</f>
        <v>2</v>
      </c>
      <c r="AC229" s="7">
        <f>+VLOOKUP(A229,'[6]DISTRIBUCIÓN SEMANAL'!$A:$Y,25,0)</f>
        <v>6</v>
      </c>
    </row>
    <row r="230" spans="1:29" ht="15.75">
      <c r="A230" s="15" t="s">
        <v>6213</v>
      </c>
      <c r="B230" s="10" t="s">
        <v>5759</v>
      </c>
      <c r="C230" s="6" t="s">
        <v>6214</v>
      </c>
      <c r="D230" s="23">
        <v>83</v>
      </c>
      <c r="E230" s="9" t="s">
        <v>3362</v>
      </c>
      <c r="F230" s="9">
        <v>131099531</v>
      </c>
      <c r="G230" s="7" t="s">
        <v>5194</v>
      </c>
      <c r="H230" s="7">
        <f>+VLOOKUP(A230,'[6]DISTRIBUCIÓN SEMANAL'!$A:$Y,4,0)</f>
        <v>83</v>
      </c>
      <c r="I230" s="7" t="str">
        <f>+VLOOKUP(A230,'[6]DISTRIBUCIÓN SEMANAL'!$A:$Y,5,0)</f>
        <v>REAL</v>
      </c>
      <c r="J230" s="7">
        <f>+VLOOKUP(A230,'[6]DISTRIBUCIÓN SEMANAL'!$A:$Y,6,0)</f>
        <v>1</v>
      </c>
      <c r="K230" s="7">
        <f>+VLOOKUP(A230,'[6]DISTRIBUCIÓN SEMANAL'!$A:$Y,7,0)</f>
        <v>6</v>
      </c>
      <c r="L230" s="7">
        <f>+VLOOKUP(A230,'[6]DISTRIBUCIÓN SEMANAL'!$A:$Y,8,0)</f>
        <v>1</v>
      </c>
      <c r="M230" s="7">
        <f>+VLOOKUP(A230,'[6]DISTRIBUCIÓN SEMANAL'!$A:$Y,9,0)</f>
        <v>13</v>
      </c>
      <c r="N230" s="7">
        <f>+VLOOKUP(A230,'[6]DISTRIBUCIÓN SEMANAL'!$A:$Y,10,0)</f>
        <v>16</v>
      </c>
      <c r="O230" s="7">
        <f>+VLOOKUP(A230,'[6]DISTRIBUCIÓN SEMANAL'!$A:$Y,11,0)</f>
        <v>2</v>
      </c>
      <c r="P230" s="7">
        <f>+VLOOKUP(A230,'[6]DISTRIBUCIÓN SEMANAL'!$A:$Y,12,0)</f>
        <v>5</v>
      </c>
      <c r="Q230" s="7">
        <f>+VLOOKUP(A230,'[6]DISTRIBUCIÓN SEMANAL'!$A:$Y,13,0)</f>
        <v>1</v>
      </c>
      <c r="R230" s="7">
        <f>+VLOOKUP(A230,'[6]DISTRIBUCIÓN SEMANAL'!$A:$Y,14,0)</f>
        <v>4</v>
      </c>
      <c r="S230" s="7">
        <f>+VLOOKUP(A230,'[6]DISTRIBUCIÓN SEMANAL'!$A:$Y,15,0)</f>
        <v>83</v>
      </c>
      <c r="T230" s="7">
        <f>+VLOOKUP(A230,'[6]DISTRIBUCIÓN SEMANAL'!$A:$Y,16,0)</f>
        <v>83</v>
      </c>
      <c r="U230" s="7">
        <f>+VLOOKUP(A230,'[6]DISTRIBUCIÓN SEMANAL'!$A:$Y,17,0)</f>
        <v>83</v>
      </c>
      <c r="V230" s="7">
        <f>+VLOOKUP(A230,'[6]DISTRIBUCIÓN SEMANAL'!$A:$Y,18,0)</f>
        <v>11</v>
      </c>
      <c r="W230" s="7">
        <f>+VLOOKUP(A230,'[6]DISTRIBUCIÓN SEMANAL'!$A:$Y,19,0)</f>
        <v>83</v>
      </c>
      <c r="X230" s="7">
        <f>+VLOOKUP(A230,'[6]DISTRIBUCIÓN SEMANAL'!$A:$Y,20,0)</f>
        <v>3</v>
      </c>
      <c r="Y230" s="7">
        <f>+VLOOKUP(A230,'[6]DISTRIBUCIÓN SEMANAL'!$A:$Y,21,0)</f>
        <v>83</v>
      </c>
      <c r="Z230" s="7">
        <f>+VLOOKUP(A230,'[6]DISTRIBUCIÓN SEMANAL'!$A:$Y,22,0)</f>
        <v>83</v>
      </c>
      <c r="AA230" s="7">
        <f>+VLOOKUP(A230,'[6]DISTRIBUCIÓN SEMANAL'!$A:$Y,23,0)</f>
        <v>5</v>
      </c>
      <c r="AB230" s="7">
        <f>+VLOOKUP(A230,'[6]DISTRIBUCIÓN SEMANAL'!$A:$Y,24,0)</f>
        <v>4</v>
      </c>
      <c r="AC230" s="7">
        <f>+VLOOKUP(A230,'[6]DISTRIBUCIÓN SEMANAL'!$A:$Y,25,0)</f>
        <v>12</v>
      </c>
    </row>
    <row r="231" spans="1:29" ht="15.75">
      <c r="A231" s="15" t="s">
        <v>6215</v>
      </c>
      <c r="B231" s="10" t="s">
        <v>5759</v>
      </c>
      <c r="C231" s="6" t="s">
        <v>6216</v>
      </c>
      <c r="D231" s="23">
        <v>23</v>
      </c>
      <c r="E231" s="9" t="s">
        <v>3362</v>
      </c>
      <c r="F231" s="9">
        <v>131099531</v>
      </c>
      <c r="G231" s="7" t="s">
        <v>5194</v>
      </c>
      <c r="H231" s="7">
        <f>+VLOOKUP(A231,'[6]DISTRIBUCIÓN SEMANAL'!$A:$Y,4,0)</f>
        <v>23</v>
      </c>
      <c r="I231" s="7" t="str">
        <f>+VLOOKUP(A231,'[6]DISTRIBUCIÓN SEMANAL'!$A:$Y,5,0)</f>
        <v>REAL</v>
      </c>
      <c r="J231" s="7">
        <f>+VLOOKUP(A231,'[6]DISTRIBUCIÓN SEMANAL'!$A:$Y,6,0)</f>
        <v>1</v>
      </c>
      <c r="K231" s="7">
        <f>+VLOOKUP(A231,'[6]DISTRIBUCIÓN SEMANAL'!$A:$Y,7,0)</f>
        <v>2</v>
      </c>
      <c r="L231" s="7">
        <f>+VLOOKUP(A231,'[6]DISTRIBUCIÓN SEMANAL'!$A:$Y,8,0)</f>
        <v>1</v>
      </c>
      <c r="M231" s="7">
        <f>+VLOOKUP(A231,'[6]DISTRIBUCIÓN SEMANAL'!$A:$Y,9,0)</f>
        <v>4</v>
      </c>
      <c r="N231" s="7">
        <f>+VLOOKUP(A231,'[6]DISTRIBUCIÓN SEMANAL'!$A:$Y,10,0)</f>
        <v>5</v>
      </c>
      <c r="O231" s="7">
        <f>+VLOOKUP(A231,'[6]DISTRIBUCIÓN SEMANAL'!$A:$Y,11,0)</f>
        <v>1</v>
      </c>
      <c r="P231" s="7">
        <f>+VLOOKUP(A231,'[6]DISTRIBUCIÓN SEMANAL'!$A:$Y,12,0)</f>
        <v>2</v>
      </c>
      <c r="Q231" s="7">
        <f>+VLOOKUP(A231,'[6]DISTRIBUCIÓN SEMANAL'!$A:$Y,13,0)</f>
        <v>1</v>
      </c>
      <c r="R231" s="7">
        <f>+VLOOKUP(A231,'[6]DISTRIBUCIÓN SEMANAL'!$A:$Y,14,0)</f>
        <v>2</v>
      </c>
      <c r="S231" s="7">
        <f>+VLOOKUP(A231,'[6]DISTRIBUCIÓN SEMANAL'!$A:$Y,15,0)</f>
        <v>23</v>
      </c>
      <c r="T231" s="7">
        <f>+VLOOKUP(A231,'[6]DISTRIBUCIÓN SEMANAL'!$A:$Y,16,0)</f>
        <v>23</v>
      </c>
      <c r="U231" s="7">
        <f>+VLOOKUP(A231,'[6]DISTRIBUCIÓN SEMANAL'!$A:$Y,17,0)</f>
        <v>23</v>
      </c>
      <c r="V231" s="7">
        <f>+VLOOKUP(A231,'[6]DISTRIBUCIÓN SEMANAL'!$A:$Y,18,0)</f>
        <v>3</v>
      </c>
      <c r="W231" s="7">
        <f>+VLOOKUP(A231,'[6]DISTRIBUCIÓN SEMANAL'!$A:$Y,19,0)</f>
        <v>23</v>
      </c>
      <c r="X231" s="7">
        <f>+VLOOKUP(A231,'[6]DISTRIBUCIÓN SEMANAL'!$A:$Y,20,0)</f>
        <v>1</v>
      </c>
      <c r="Y231" s="7">
        <f>+VLOOKUP(A231,'[6]DISTRIBUCIÓN SEMANAL'!$A:$Y,21,0)</f>
        <v>23</v>
      </c>
      <c r="Z231" s="7">
        <f>+VLOOKUP(A231,'[6]DISTRIBUCIÓN SEMANAL'!$A:$Y,22,0)</f>
        <v>23</v>
      </c>
      <c r="AA231" s="7">
        <f>+VLOOKUP(A231,'[6]DISTRIBUCIÓN SEMANAL'!$A:$Y,23,0)</f>
        <v>2</v>
      </c>
      <c r="AB231" s="7">
        <f>+VLOOKUP(A231,'[6]DISTRIBUCIÓN SEMANAL'!$A:$Y,24,0)</f>
        <v>1</v>
      </c>
      <c r="AC231" s="7">
        <f>+VLOOKUP(A231,'[6]DISTRIBUCIÓN SEMANAL'!$A:$Y,25,0)</f>
        <v>4</v>
      </c>
    </row>
    <row r="232" spans="1:29" ht="15.75">
      <c r="A232" s="15" t="s">
        <v>6217</v>
      </c>
      <c r="B232" s="10" t="s">
        <v>5759</v>
      </c>
      <c r="C232" s="6" t="s">
        <v>6218</v>
      </c>
      <c r="D232" s="23">
        <v>10</v>
      </c>
      <c r="E232" s="9" t="s">
        <v>3362</v>
      </c>
      <c r="F232" s="9">
        <v>131099531</v>
      </c>
      <c r="G232" s="7" t="s">
        <v>5194</v>
      </c>
      <c r="H232" s="7">
        <f>+VLOOKUP(A232,'[6]DISTRIBUCIÓN SEMANAL'!$A:$Y,4,0)</f>
        <v>10</v>
      </c>
      <c r="I232" s="7" t="str">
        <f>+VLOOKUP(A232,'[6]DISTRIBUCIÓN SEMANAL'!$A:$Y,5,0)</f>
        <v>REAL</v>
      </c>
      <c r="J232" s="7">
        <f>+VLOOKUP(A232,'[6]DISTRIBUCIÓN SEMANAL'!$A:$Y,6,0)</f>
        <v>1</v>
      </c>
      <c r="K232" s="7">
        <f>+VLOOKUP(A232,'[6]DISTRIBUCIÓN SEMANAL'!$A:$Y,7,0)</f>
        <v>1</v>
      </c>
      <c r="L232" s="7">
        <f>+VLOOKUP(A232,'[6]DISTRIBUCIÓN SEMANAL'!$A:$Y,8,0)</f>
        <v>1</v>
      </c>
      <c r="M232" s="7">
        <f>+VLOOKUP(A232,'[6]DISTRIBUCIÓN SEMANAL'!$A:$Y,9,0)</f>
        <v>2</v>
      </c>
      <c r="N232" s="7">
        <f>+VLOOKUP(A232,'[6]DISTRIBUCIÓN SEMANAL'!$A:$Y,10,0)</f>
        <v>2</v>
      </c>
      <c r="O232" s="7">
        <f>+VLOOKUP(A232,'[6]DISTRIBUCIÓN SEMANAL'!$A:$Y,11,0)</f>
        <v>1</v>
      </c>
      <c r="P232" s="7">
        <f>+VLOOKUP(A232,'[6]DISTRIBUCIÓN SEMANAL'!$A:$Y,12,0)</f>
        <v>1</v>
      </c>
      <c r="Q232" s="7">
        <f>+VLOOKUP(A232,'[6]DISTRIBUCIÓN SEMANAL'!$A:$Y,13,0)</f>
        <v>1</v>
      </c>
      <c r="R232" s="7">
        <f>+VLOOKUP(A232,'[6]DISTRIBUCIÓN SEMANAL'!$A:$Y,14,0)</f>
        <v>1</v>
      </c>
      <c r="S232" s="7">
        <f>+VLOOKUP(A232,'[6]DISTRIBUCIÓN SEMANAL'!$A:$Y,15,0)</f>
        <v>10</v>
      </c>
      <c r="T232" s="7">
        <f>+VLOOKUP(A232,'[6]DISTRIBUCIÓN SEMANAL'!$A:$Y,16,0)</f>
        <v>10</v>
      </c>
      <c r="U232" s="7">
        <f>+VLOOKUP(A232,'[6]DISTRIBUCIÓN SEMANAL'!$A:$Y,17,0)</f>
        <v>10</v>
      </c>
      <c r="V232" s="7">
        <f>+VLOOKUP(A232,'[6]DISTRIBUCIÓN SEMANAL'!$A:$Y,18,0)</f>
        <v>2</v>
      </c>
      <c r="W232" s="7">
        <f>+VLOOKUP(A232,'[6]DISTRIBUCIÓN SEMANAL'!$A:$Y,19,0)</f>
        <v>10</v>
      </c>
      <c r="X232" s="7">
        <f>+VLOOKUP(A232,'[6]DISTRIBUCIÓN SEMANAL'!$A:$Y,20,0)</f>
        <v>1</v>
      </c>
      <c r="Y232" s="7">
        <f>+VLOOKUP(A232,'[6]DISTRIBUCIÓN SEMANAL'!$A:$Y,21,0)</f>
        <v>10</v>
      </c>
      <c r="Z232" s="7">
        <f>+VLOOKUP(A232,'[6]DISTRIBUCIÓN SEMANAL'!$A:$Y,22,0)</f>
        <v>10</v>
      </c>
      <c r="AA232" s="7">
        <f>+VLOOKUP(A232,'[6]DISTRIBUCIÓN SEMANAL'!$A:$Y,23,0)</f>
        <v>1</v>
      </c>
      <c r="AB232" s="7">
        <f>+VLOOKUP(A232,'[6]DISTRIBUCIÓN SEMANAL'!$A:$Y,24,0)</f>
        <v>1</v>
      </c>
      <c r="AC232" s="7">
        <f>+VLOOKUP(A232,'[6]DISTRIBUCIÓN SEMANAL'!$A:$Y,25,0)</f>
        <v>2</v>
      </c>
    </row>
    <row r="233" spans="1:29" ht="15.75">
      <c r="A233" s="8" t="s">
        <v>6219</v>
      </c>
      <c r="B233" s="10" t="s">
        <v>5759</v>
      </c>
      <c r="C233" s="6" t="s">
        <v>6220</v>
      </c>
      <c r="D233" s="11">
        <v>23</v>
      </c>
      <c r="E233" s="9" t="s">
        <v>3362</v>
      </c>
      <c r="F233" s="9">
        <v>131099531</v>
      </c>
      <c r="G233" s="7" t="s">
        <v>5194</v>
      </c>
      <c r="H233" s="7">
        <f>+VLOOKUP(A233,'[6]DISTRIBUCIÓN SEMANAL'!$A:$Y,4,0)</f>
        <v>23</v>
      </c>
      <c r="I233" s="7" t="str">
        <f>+VLOOKUP(A233,'[6]DISTRIBUCIÓN SEMANAL'!$A:$Y,5,0)</f>
        <v>REAL</v>
      </c>
      <c r="J233" s="7">
        <f>+VLOOKUP(A233,'[6]DISTRIBUCIÓN SEMANAL'!$A:$Y,6,0)</f>
        <v>1</v>
      </c>
      <c r="K233" s="7">
        <f>+VLOOKUP(A233,'[6]DISTRIBUCIÓN SEMANAL'!$A:$Y,7,0)</f>
        <v>2</v>
      </c>
      <c r="L233" s="7">
        <f>+VLOOKUP(A233,'[6]DISTRIBUCIÓN SEMANAL'!$A:$Y,8,0)</f>
        <v>1</v>
      </c>
      <c r="M233" s="7">
        <f>+VLOOKUP(A233,'[6]DISTRIBUCIÓN SEMANAL'!$A:$Y,9,0)</f>
        <v>4</v>
      </c>
      <c r="N233" s="7">
        <f>+VLOOKUP(A233,'[6]DISTRIBUCIÓN SEMANAL'!$A:$Y,10,0)</f>
        <v>5</v>
      </c>
      <c r="O233" s="7">
        <f>+VLOOKUP(A233,'[6]DISTRIBUCIÓN SEMANAL'!$A:$Y,11,0)</f>
        <v>1</v>
      </c>
      <c r="P233" s="7">
        <f>+VLOOKUP(A233,'[6]DISTRIBUCIÓN SEMANAL'!$A:$Y,12,0)</f>
        <v>2</v>
      </c>
      <c r="Q233" s="7">
        <f>+VLOOKUP(A233,'[6]DISTRIBUCIÓN SEMANAL'!$A:$Y,13,0)</f>
        <v>1</v>
      </c>
      <c r="R233" s="7">
        <f>+VLOOKUP(A233,'[6]DISTRIBUCIÓN SEMANAL'!$A:$Y,14,0)</f>
        <v>2</v>
      </c>
      <c r="S233" s="7">
        <f>+VLOOKUP(A233,'[6]DISTRIBUCIÓN SEMANAL'!$A:$Y,15,0)</f>
        <v>23</v>
      </c>
      <c r="T233" s="7">
        <f>+VLOOKUP(A233,'[6]DISTRIBUCIÓN SEMANAL'!$A:$Y,16,0)</f>
        <v>23</v>
      </c>
      <c r="U233" s="7">
        <f>+VLOOKUP(A233,'[6]DISTRIBUCIÓN SEMANAL'!$A:$Y,17,0)</f>
        <v>23</v>
      </c>
      <c r="V233" s="7">
        <f>+VLOOKUP(A233,'[6]DISTRIBUCIÓN SEMANAL'!$A:$Y,18,0)</f>
        <v>3</v>
      </c>
      <c r="W233" s="7">
        <f>+VLOOKUP(A233,'[6]DISTRIBUCIÓN SEMANAL'!$A:$Y,19,0)</f>
        <v>23</v>
      </c>
      <c r="X233" s="7">
        <f>+VLOOKUP(A233,'[6]DISTRIBUCIÓN SEMANAL'!$A:$Y,20,0)</f>
        <v>1</v>
      </c>
      <c r="Y233" s="7">
        <f>+VLOOKUP(A233,'[6]DISTRIBUCIÓN SEMANAL'!$A:$Y,21,0)</f>
        <v>23</v>
      </c>
      <c r="Z233" s="7">
        <f>+VLOOKUP(A233,'[6]DISTRIBUCIÓN SEMANAL'!$A:$Y,22,0)</f>
        <v>23</v>
      </c>
      <c r="AA233" s="7">
        <f>+VLOOKUP(A233,'[6]DISTRIBUCIÓN SEMANAL'!$A:$Y,23,0)</f>
        <v>2</v>
      </c>
      <c r="AB233" s="7">
        <f>+VLOOKUP(A233,'[6]DISTRIBUCIÓN SEMANAL'!$A:$Y,24,0)</f>
        <v>1</v>
      </c>
      <c r="AC233" s="7">
        <f>+VLOOKUP(A233,'[6]DISTRIBUCIÓN SEMANAL'!$A:$Y,25,0)</f>
        <v>4</v>
      </c>
    </row>
    <row r="234" spans="1:29" ht="15.75">
      <c r="A234" s="8" t="s">
        <v>6221</v>
      </c>
      <c r="B234" s="10" t="s">
        <v>5759</v>
      </c>
      <c r="C234" s="6" t="s">
        <v>6222</v>
      </c>
      <c r="D234" s="11">
        <v>17</v>
      </c>
      <c r="E234" s="9" t="s">
        <v>3362</v>
      </c>
      <c r="F234" s="9">
        <v>131099531</v>
      </c>
      <c r="G234" s="7" t="s">
        <v>5194</v>
      </c>
      <c r="H234" s="7">
        <f>+VLOOKUP(A234,'[6]DISTRIBUCIÓN SEMANAL'!$A:$Y,4,0)</f>
        <v>17</v>
      </c>
      <c r="I234" s="7" t="str">
        <f>+VLOOKUP(A234,'[6]DISTRIBUCIÓN SEMANAL'!$A:$Y,5,0)</f>
        <v>REAL</v>
      </c>
      <c r="J234" s="7">
        <f>+VLOOKUP(A234,'[6]DISTRIBUCIÓN SEMANAL'!$A:$Y,6,0)</f>
        <v>1</v>
      </c>
      <c r="K234" s="7">
        <f>+VLOOKUP(A234,'[6]DISTRIBUCIÓN SEMANAL'!$A:$Y,7,0)</f>
        <v>2</v>
      </c>
      <c r="L234" s="7">
        <f>+VLOOKUP(A234,'[6]DISTRIBUCIÓN SEMANAL'!$A:$Y,8,0)</f>
        <v>1</v>
      </c>
      <c r="M234" s="7">
        <f>+VLOOKUP(A234,'[6]DISTRIBUCIÓN SEMANAL'!$A:$Y,9,0)</f>
        <v>3</v>
      </c>
      <c r="N234" s="7">
        <f>+VLOOKUP(A234,'[6]DISTRIBUCIÓN SEMANAL'!$A:$Y,10,0)</f>
        <v>4</v>
      </c>
      <c r="O234" s="7">
        <f>+VLOOKUP(A234,'[6]DISTRIBUCIÓN SEMANAL'!$A:$Y,11,0)</f>
        <v>1</v>
      </c>
      <c r="P234" s="7">
        <f>+VLOOKUP(A234,'[6]DISTRIBUCIÓN SEMANAL'!$A:$Y,12,0)</f>
        <v>1</v>
      </c>
      <c r="Q234" s="7">
        <f>+VLOOKUP(A234,'[6]DISTRIBUCIÓN SEMANAL'!$A:$Y,13,0)</f>
        <v>1</v>
      </c>
      <c r="R234" s="7">
        <f>+VLOOKUP(A234,'[6]DISTRIBUCIÓN SEMANAL'!$A:$Y,14,0)</f>
        <v>1</v>
      </c>
      <c r="S234" s="7">
        <f>+VLOOKUP(A234,'[6]DISTRIBUCIÓN SEMANAL'!$A:$Y,15,0)</f>
        <v>17</v>
      </c>
      <c r="T234" s="7">
        <f>+VLOOKUP(A234,'[6]DISTRIBUCIÓN SEMANAL'!$A:$Y,16,0)</f>
        <v>17</v>
      </c>
      <c r="U234" s="7">
        <f>+VLOOKUP(A234,'[6]DISTRIBUCIÓN SEMANAL'!$A:$Y,17,0)</f>
        <v>17</v>
      </c>
      <c r="V234" s="7">
        <f>+VLOOKUP(A234,'[6]DISTRIBUCIÓN SEMANAL'!$A:$Y,18,0)</f>
        <v>3</v>
      </c>
      <c r="W234" s="7">
        <f>+VLOOKUP(A234,'[6]DISTRIBUCIÓN SEMANAL'!$A:$Y,19,0)</f>
        <v>17</v>
      </c>
      <c r="X234" s="7">
        <f>+VLOOKUP(A234,'[6]DISTRIBUCIÓN SEMANAL'!$A:$Y,20,0)</f>
        <v>1</v>
      </c>
      <c r="Y234" s="7">
        <f>+VLOOKUP(A234,'[6]DISTRIBUCIÓN SEMANAL'!$A:$Y,21,0)</f>
        <v>17</v>
      </c>
      <c r="Z234" s="7">
        <f>+VLOOKUP(A234,'[6]DISTRIBUCIÓN SEMANAL'!$A:$Y,22,0)</f>
        <v>17</v>
      </c>
      <c r="AA234" s="7">
        <f>+VLOOKUP(A234,'[6]DISTRIBUCIÓN SEMANAL'!$A:$Y,23,0)</f>
        <v>1</v>
      </c>
      <c r="AB234" s="7">
        <f>+VLOOKUP(A234,'[6]DISTRIBUCIÓN SEMANAL'!$A:$Y,24,0)</f>
        <v>1</v>
      </c>
      <c r="AC234" s="7">
        <f>+VLOOKUP(A234,'[6]DISTRIBUCIÓN SEMANAL'!$A:$Y,25,0)</f>
        <v>3</v>
      </c>
    </row>
    <row r="235" spans="1:29" ht="15.75">
      <c r="A235" s="8" t="s">
        <v>6223</v>
      </c>
      <c r="B235" s="10" t="s">
        <v>5759</v>
      </c>
      <c r="C235" s="6" t="s">
        <v>6224</v>
      </c>
      <c r="D235" s="11">
        <v>20</v>
      </c>
      <c r="E235" s="9" t="s">
        <v>3362</v>
      </c>
      <c r="F235" s="9">
        <v>131099531</v>
      </c>
      <c r="G235" s="7" t="s">
        <v>5194</v>
      </c>
      <c r="H235" s="7">
        <f>+VLOOKUP(A235,'[6]DISTRIBUCIÓN SEMANAL'!$A:$Y,4,0)</f>
        <v>20</v>
      </c>
      <c r="I235" s="7" t="str">
        <f>+VLOOKUP(A235,'[6]DISTRIBUCIÓN SEMANAL'!$A:$Y,5,0)</f>
        <v>REAL</v>
      </c>
      <c r="J235" s="7">
        <f>+VLOOKUP(A235,'[6]DISTRIBUCIÓN SEMANAL'!$A:$Y,6,0)</f>
        <v>1</v>
      </c>
      <c r="K235" s="7">
        <f>+VLOOKUP(A235,'[6]DISTRIBUCIÓN SEMANAL'!$A:$Y,7,0)</f>
        <v>2</v>
      </c>
      <c r="L235" s="7">
        <f>+VLOOKUP(A235,'[6]DISTRIBUCIÓN SEMANAL'!$A:$Y,8,0)</f>
        <v>1</v>
      </c>
      <c r="M235" s="7">
        <f>+VLOOKUP(A235,'[6]DISTRIBUCIÓN SEMANAL'!$A:$Y,9,0)</f>
        <v>4</v>
      </c>
      <c r="N235" s="7">
        <f>+VLOOKUP(A235,'[6]DISTRIBUCIÓN SEMANAL'!$A:$Y,10,0)</f>
        <v>4</v>
      </c>
      <c r="O235" s="7">
        <f>+VLOOKUP(A235,'[6]DISTRIBUCIÓN SEMANAL'!$A:$Y,11,0)</f>
        <v>1</v>
      </c>
      <c r="P235" s="7">
        <f>+VLOOKUP(A235,'[6]DISTRIBUCIÓN SEMANAL'!$A:$Y,12,0)</f>
        <v>2</v>
      </c>
      <c r="Q235" s="7">
        <f>+VLOOKUP(A235,'[6]DISTRIBUCIÓN SEMANAL'!$A:$Y,13,0)</f>
        <v>1</v>
      </c>
      <c r="R235" s="7">
        <f>+VLOOKUP(A235,'[6]DISTRIBUCIÓN SEMANAL'!$A:$Y,14,0)</f>
        <v>1</v>
      </c>
      <c r="S235" s="7">
        <f>+VLOOKUP(A235,'[6]DISTRIBUCIÓN SEMANAL'!$A:$Y,15,0)</f>
        <v>20</v>
      </c>
      <c r="T235" s="7">
        <f>+VLOOKUP(A235,'[6]DISTRIBUCIÓN SEMANAL'!$A:$Y,16,0)</f>
        <v>20</v>
      </c>
      <c r="U235" s="7">
        <f>+VLOOKUP(A235,'[6]DISTRIBUCIÓN SEMANAL'!$A:$Y,17,0)</f>
        <v>20</v>
      </c>
      <c r="V235" s="7">
        <f>+VLOOKUP(A235,'[6]DISTRIBUCIÓN SEMANAL'!$A:$Y,18,0)</f>
        <v>3</v>
      </c>
      <c r="W235" s="7">
        <f>+VLOOKUP(A235,'[6]DISTRIBUCIÓN SEMANAL'!$A:$Y,19,0)</f>
        <v>20</v>
      </c>
      <c r="X235" s="7">
        <f>+VLOOKUP(A235,'[6]DISTRIBUCIÓN SEMANAL'!$A:$Y,20,0)</f>
        <v>1</v>
      </c>
      <c r="Y235" s="7">
        <f>+VLOOKUP(A235,'[6]DISTRIBUCIÓN SEMANAL'!$A:$Y,21,0)</f>
        <v>20</v>
      </c>
      <c r="Z235" s="7">
        <f>+VLOOKUP(A235,'[6]DISTRIBUCIÓN SEMANAL'!$A:$Y,22,0)</f>
        <v>20</v>
      </c>
      <c r="AA235" s="7">
        <f>+VLOOKUP(A235,'[6]DISTRIBUCIÓN SEMANAL'!$A:$Y,23,0)</f>
        <v>2</v>
      </c>
      <c r="AB235" s="7">
        <f>+VLOOKUP(A235,'[6]DISTRIBUCIÓN SEMANAL'!$A:$Y,24,0)</f>
        <v>1</v>
      </c>
      <c r="AC235" s="7">
        <f>+VLOOKUP(A235,'[6]DISTRIBUCIÓN SEMANAL'!$A:$Y,25,0)</f>
        <v>3</v>
      </c>
    </row>
    <row r="236" spans="1:29" ht="15.75">
      <c r="A236" s="44" t="s">
        <v>6235</v>
      </c>
      <c r="B236" s="10" t="s">
        <v>5562</v>
      </c>
      <c r="C236" s="54" t="s">
        <v>6236</v>
      </c>
      <c r="D236" s="11">
        <v>132</v>
      </c>
      <c r="E236" s="9" t="s">
        <v>3369</v>
      </c>
      <c r="F236" s="9">
        <v>132148126</v>
      </c>
      <c r="G236" s="67" t="s">
        <v>5194</v>
      </c>
      <c r="H236" s="7">
        <f>+VLOOKUP(A236,'[6]DISTRIBUCIÓN SEMANAL'!$A:$Y,4,0)</f>
        <v>132</v>
      </c>
      <c r="I236" s="7" t="str">
        <f>+VLOOKUP(A236,'[6]DISTRIBUCIÓN SEMANAL'!$A:$Y,5,0)</f>
        <v>REAL</v>
      </c>
      <c r="J236" s="7">
        <f>+VLOOKUP(A236,'[6]DISTRIBUCIÓN SEMANAL'!$A:$Y,6,0)</f>
        <v>1</v>
      </c>
      <c r="K236" s="7">
        <f>+VLOOKUP(A236,'[6]DISTRIBUCIÓN SEMANAL'!$A:$Y,7,0)</f>
        <v>9</v>
      </c>
      <c r="L236" s="7">
        <f>+VLOOKUP(A236,'[6]DISTRIBUCIÓN SEMANAL'!$A:$Y,8,0)</f>
        <v>2</v>
      </c>
      <c r="M236" s="7">
        <f>+VLOOKUP(A236,'[6]DISTRIBUCIÓN SEMANAL'!$A:$Y,9,0)</f>
        <v>20</v>
      </c>
      <c r="N236" s="7">
        <f>+VLOOKUP(A236,'[6]DISTRIBUCIÓN SEMANAL'!$A:$Y,10,0)</f>
        <v>25</v>
      </c>
      <c r="O236" s="7">
        <f>+VLOOKUP(A236,'[6]DISTRIBUCIÓN SEMANAL'!$A:$Y,11,0)</f>
        <v>3</v>
      </c>
      <c r="P236" s="7">
        <f>+VLOOKUP(A236,'[6]DISTRIBUCIÓN SEMANAL'!$A:$Y,12,0)</f>
        <v>8</v>
      </c>
      <c r="Q236" s="7">
        <f>+VLOOKUP(A236,'[6]DISTRIBUCIÓN SEMANAL'!$A:$Y,13,0)</f>
        <v>2</v>
      </c>
      <c r="R236" s="7">
        <f>+VLOOKUP(A236,'[6]DISTRIBUCIÓN SEMANAL'!$A:$Y,14,0)</f>
        <v>6</v>
      </c>
      <c r="S236" s="7">
        <f>+VLOOKUP(A236,'[6]DISTRIBUCIÓN SEMANAL'!$A:$Y,15,0)</f>
        <v>132</v>
      </c>
      <c r="T236" s="7">
        <f>+VLOOKUP(A236,'[6]DISTRIBUCIÓN SEMANAL'!$A:$Y,16,0)</f>
        <v>132</v>
      </c>
      <c r="U236" s="7">
        <f>+VLOOKUP(A236,'[6]DISTRIBUCIÓN SEMANAL'!$A:$Y,17,0)</f>
        <v>132</v>
      </c>
      <c r="V236" s="7">
        <f>+VLOOKUP(A236,'[6]DISTRIBUCIÓN SEMANAL'!$A:$Y,18,0)</f>
        <v>17</v>
      </c>
      <c r="W236" s="7">
        <f>+VLOOKUP(A236,'[6]DISTRIBUCIÓN SEMANAL'!$A:$Y,19,0)</f>
        <v>132</v>
      </c>
      <c r="X236" s="7">
        <f>+VLOOKUP(A236,'[6]DISTRIBUCIÓN SEMANAL'!$A:$Y,20,0)</f>
        <v>5</v>
      </c>
      <c r="Y236" s="7">
        <f>+VLOOKUP(A236,'[6]DISTRIBUCIÓN SEMANAL'!$A:$Y,21,0)</f>
        <v>132</v>
      </c>
      <c r="Z236" s="7">
        <f>+VLOOKUP(A236,'[6]DISTRIBUCIÓN SEMANAL'!$A:$Y,22,0)</f>
        <v>132</v>
      </c>
      <c r="AA236" s="7">
        <f>+VLOOKUP(A236,'[6]DISTRIBUCIÓN SEMANAL'!$A:$Y,23,0)</f>
        <v>8</v>
      </c>
      <c r="AB236" s="7">
        <f>+VLOOKUP(A236,'[6]DISTRIBUCIÓN SEMANAL'!$A:$Y,24,0)</f>
        <v>6</v>
      </c>
      <c r="AC236" s="7">
        <f>+VLOOKUP(A236,'[6]DISTRIBUCIÓN SEMANAL'!$A:$Y,25,0)</f>
        <v>19</v>
      </c>
    </row>
    <row r="237" spans="1:29" ht="15.75">
      <c r="A237" s="44" t="s">
        <v>6237</v>
      </c>
      <c r="B237" s="10" t="s">
        <v>5562</v>
      </c>
      <c r="C237" s="54" t="s">
        <v>6238</v>
      </c>
      <c r="D237" s="11">
        <v>99</v>
      </c>
      <c r="E237" s="9" t="s">
        <v>3369</v>
      </c>
      <c r="F237" s="9">
        <v>132148126</v>
      </c>
      <c r="G237" s="67" t="s">
        <v>5194</v>
      </c>
      <c r="H237" s="7">
        <f>+VLOOKUP(A237,'[6]DISTRIBUCIÓN SEMANAL'!$A:$Y,4,0)</f>
        <v>99</v>
      </c>
      <c r="I237" s="7" t="str">
        <f>+VLOOKUP(A237,'[6]DISTRIBUCIÓN SEMANAL'!$A:$Y,5,0)</f>
        <v>REAL</v>
      </c>
      <c r="J237" s="7">
        <f>+VLOOKUP(A237,'[6]DISTRIBUCIÓN SEMANAL'!$A:$Y,6,0)</f>
        <v>1</v>
      </c>
      <c r="K237" s="7">
        <f>+VLOOKUP(A237,'[6]DISTRIBUCIÓN SEMANAL'!$A:$Y,7,0)</f>
        <v>7</v>
      </c>
      <c r="L237" s="7">
        <f>+VLOOKUP(A237,'[6]DISTRIBUCIÓN SEMANAL'!$A:$Y,8,0)</f>
        <v>2</v>
      </c>
      <c r="M237" s="7">
        <f>+VLOOKUP(A237,'[6]DISTRIBUCIÓN SEMANAL'!$A:$Y,9,0)</f>
        <v>15</v>
      </c>
      <c r="N237" s="7">
        <f>+VLOOKUP(A237,'[6]DISTRIBUCIÓN SEMANAL'!$A:$Y,10,0)</f>
        <v>19</v>
      </c>
      <c r="O237" s="7">
        <f>+VLOOKUP(A237,'[6]DISTRIBUCIÓN SEMANAL'!$A:$Y,11,0)</f>
        <v>3</v>
      </c>
      <c r="P237" s="7">
        <f>+VLOOKUP(A237,'[6]DISTRIBUCIÓN SEMANAL'!$A:$Y,12,0)</f>
        <v>6</v>
      </c>
      <c r="Q237" s="7">
        <f>+VLOOKUP(A237,'[6]DISTRIBUCIÓN SEMANAL'!$A:$Y,13,0)</f>
        <v>2</v>
      </c>
      <c r="R237" s="7">
        <f>+VLOOKUP(A237,'[6]DISTRIBUCIÓN SEMANAL'!$A:$Y,14,0)</f>
        <v>5</v>
      </c>
      <c r="S237" s="7">
        <f>+VLOOKUP(A237,'[6]DISTRIBUCIÓN SEMANAL'!$A:$Y,15,0)</f>
        <v>99</v>
      </c>
      <c r="T237" s="7">
        <f>+VLOOKUP(A237,'[6]DISTRIBUCIÓN SEMANAL'!$A:$Y,16,0)</f>
        <v>99</v>
      </c>
      <c r="U237" s="7">
        <f>+VLOOKUP(A237,'[6]DISTRIBUCIÓN SEMANAL'!$A:$Y,17,0)</f>
        <v>99</v>
      </c>
      <c r="V237" s="7">
        <f>+VLOOKUP(A237,'[6]DISTRIBUCIÓN SEMANAL'!$A:$Y,18,0)</f>
        <v>13</v>
      </c>
      <c r="W237" s="7">
        <f>+VLOOKUP(A237,'[6]DISTRIBUCIÓN SEMANAL'!$A:$Y,19,0)</f>
        <v>99</v>
      </c>
      <c r="X237" s="7">
        <f>+VLOOKUP(A237,'[6]DISTRIBUCIÓN SEMANAL'!$A:$Y,20,0)</f>
        <v>4</v>
      </c>
      <c r="Y237" s="7">
        <f>+VLOOKUP(A237,'[6]DISTRIBUCIÓN SEMANAL'!$A:$Y,21,0)</f>
        <v>99</v>
      </c>
      <c r="Z237" s="7">
        <f>+VLOOKUP(A237,'[6]DISTRIBUCIÓN SEMANAL'!$A:$Y,22,0)</f>
        <v>99</v>
      </c>
      <c r="AA237" s="7">
        <f>+VLOOKUP(A237,'[6]DISTRIBUCIÓN SEMANAL'!$A:$Y,23,0)</f>
        <v>6</v>
      </c>
      <c r="AB237" s="7">
        <f>+VLOOKUP(A237,'[6]DISTRIBUCIÓN SEMANAL'!$A:$Y,24,0)</f>
        <v>4</v>
      </c>
      <c r="AC237" s="7">
        <f>+VLOOKUP(A237,'[6]DISTRIBUCIÓN SEMANAL'!$A:$Y,25,0)</f>
        <v>15</v>
      </c>
    </row>
    <row r="238" spans="1:29" ht="15.75">
      <c r="A238" s="44" t="s">
        <v>6239</v>
      </c>
      <c r="B238" s="10" t="s">
        <v>5474</v>
      </c>
      <c r="C238" s="54" t="s">
        <v>6240</v>
      </c>
      <c r="D238" s="9">
        <v>284</v>
      </c>
      <c r="E238" s="9" t="s">
        <v>3381</v>
      </c>
      <c r="F238" s="9">
        <v>132237919</v>
      </c>
      <c r="G238" s="67" t="s">
        <v>5194</v>
      </c>
      <c r="H238" s="7">
        <f>+VLOOKUP(A238,'[6]DISTRIBUCIÓN SEMANAL'!$A:$Y,4,0)</f>
        <v>284</v>
      </c>
      <c r="I238" s="7" t="str">
        <f>+VLOOKUP(A238,'[6]DISTRIBUCIÓN SEMANAL'!$A:$Y,5,0)</f>
        <v>REAL</v>
      </c>
      <c r="J238" s="7">
        <f>+VLOOKUP(A238,'[6]DISTRIBUCIÓN SEMANAL'!$A:$Y,6,0)</f>
        <v>1</v>
      </c>
      <c r="K238" s="7">
        <f>+VLOOKUP(A238,'[6]DISTRIBUCIÓN SEMANAL'!$A:$Y,7,0)</f>
        <v>19</v>
      </c>
      <c r="L238" s="7">
        <f>+VLOOKUP(A238,'[6]DISTRIBUCIÓN SEMANAL'!$A:$Y,8,0)</f>
        <v>4</v>
      </c>
      <c r="M238" s="7">
        <f>+VLOOKUP(A238,'[6]DISTRIBUCIÓN SEMANAL'!$A:$Y,9,0)</f>
        <v>43</v>
      </c>
      <c r="N238" s="7">
        <f>+VLOOKUP(A238,'[6]DISTRIBUCIÓN SEMANAL'!$A:$Y,10,0)</f>
        <v>53</v>
      </c>
      <c r="O238" s="7">
        <f>+VLOOKUP(A238,'[6]DISTRIBUCIÓN SEMANAL'!$A:$Y,11,0)</f>
        <v>7</v>
      </c>
      <c r="P238" s="7">
        <f>+VLOOKUP(A238,'[6]DISTRIBUCIÓN SEMANAL'!$A:$Y,12,0)</f>
        <v>16</v>
      </c>
      <c r="Q238" s="7">
        <f>+VLOOKUP(A238,'[6]DISTRIBUCIÓN SEMANAL'!$A:$Y,13,0)</f>
        <v>4</v>
      </c>
      <c r="R238" s="7">
        <f>+VLOOKUP(A238,'[6]DISTRIBUCIÓN SEMANAL'!$A:$Y,14,0)</f>
        <v>13</v>
      </c>
      <c r="S238" s="7">
        <f>+VLOOKUP(A238,'[6]DISTRIBUCIÓN SEMANAL'!$A:$Y,15,0)</f>
        <v>284</v>
      </c>
      <c r="T238" s="7">
        <f>+VLOOKUP(A238,'[6]DISTRIBUCIÓN SEMANAL'!$A:$Y,16,0)</f>
        <v>284</v>
      </c>
      <c r="U238" s="7">
        <f>+VLOOKUP(A238,'[6]DISTRIBUCIÓN SEMANAL'!$A:$Y,17,0)</f>
        <v>284</v>
      </c>
      <c r="V238" s="7">
        <f>+VLOOKUP(A238,'[6]DISTRIBUCIÓN SEMANAL'!$A:$Y,18,0)</f>
        <v>36</v>
      </c>
      <c r="W238" s="7">
        <f>+VLOOKUP(A238,'[6]DISTRIBUCIÓN SEMANAL'!$A:$Y,19,0)</f>
        <v>284</v>
      </c>
      <c r="X238" s="7">
        <f>+VLOOKUP(A238,'[6]DISTRIBUCIÓN SEMANAL'!$A:$Y,20,0)</f>
        <v>10</v>
      </c>
      <c r="Y238" s="7">
        <f>+VLOOKUP(A238,'[6]DISTRIBUCIÓN SEMANAL'!$A:$Y,21,0)</f>
        <v>284</v>
      </c>
      <c r="Z238" s="7">
        <f>+VLOOKUP(A238,'[6]DISTRIBUCIÓN SEMANAL'!$A:$Y,22,0)</f>
        <v>284</v>
      </c>
      <c r="AA238" s="7">
        <f>+VLOOKUP(A238,'[6]DISTRIBUCIÓN SEMANAL'!$A:$Y,23,0)</f>
        <v>16</v>
      </c>
      <c r="AB238" s="7">
        <f>+VLOOKUP(A238,'[6]DISTRIBUCIÓN SEMANAL'!$A:$Y,24,0)</f>
        <v>12</v>
      </c>
      <c r="AC238" s="7">
        <f>+VLOOKUP(A238,'[6]DISTRIBUCIÓN SEMANAL'!$A:$Y,25,0)</f>
        <v>41</v>
      </c>
    </row>
    <row r="239" spans="1:29" ht="15.75">
      <c r="A239" s="44" t="s">
        <v>6254</v>
      </c>
      <c r="B239" s="10" t="s">
        <v>5489</v>
      </c>
      <c r="C239" s="54" t="s">
        <v>6255</v>
      </c>
      <c r="D239" s="11">
        <v>84</v>
      </c>
      <c r="E239" s="9" t="s">
        <v>3393</v>
      </c>
      <c r="F239" s="9">
        <v>131880381</v>
      </c>
      <c r="G239" s="67" t="s">
        <v>5194</v>
      </c>
      <c r="H239" s="7">
        <f>+VLOOKUP(A239,'[6]DISTRIBUCIÓN SEMANAL'!$A:$Y,4,0)</f>
        <v>84</v>
      </c>
      <c r="I239" s="7" t="str">
        <f>+VLOOKUP(A239,'[6]DISTRIBUCIÓN SEMANAL'!$A:$Y,5,0)</f>
        <v>REAL</v>
      </c>
      <c r="J239" s="7">
        <f>+VLOOKUP(A239,'[6]DISTRIBUCIÓN SEMANAL'!$A:$Y,6,0)</f>
        <v>1</v>
      </c>
      <c r="K239" s="7">
        <f>+VLOOKUP(A239,'[6]DISTRIBUCIÓN SEMANAL'!$A:$Y,7,0)</f>
        <v>6</v>
      </c>
      <c r="L239" s="7">
        <f>+VLOOKUP(A239,'[6]DISTRIBUCIÓN SEMANAL'!$A:$Y,8,0)</f>
        <v>1</v>
      </c>
      <c r="M239" s="7">
        <f>+VLOOKUP(A239,'[6]DISTRIBUCIÓN SEMANAL'!$A:$Y,9,0)</f>
        <v>13</v>
      </c>
      <c r="N239" s="7">
        <f>+VLOOKUP(A239,'[6]DISTRIBUCIÓN SEMANAL'!$A:$Y,10,0)</f>
        <v>16</v>
      </c>
      <c r="O239" s="7">
        <f>+VLOOKUP(A239,'[6]DISTRIBUCIÓN SEMANAL'!$A:$Y,11,0)</f>
        <v>2</v>
      </c>
      <c r="P239" s="7">
        <f>+VLOOKUP(A239,'[6]DISTRIBUCIÓN SEMANAL'!$A:$Y,12,0)</f>
        <v>5</v>
      </c>
      <c r="Q239" s="7">
        <f>+VLOOKUP(A239,'[6]DISTRIBUCIÓN SEMANAL'!$A:$Y,13,0)</f>
        <v>1</v>
      </c>
      <c r="R239" s="7">
        <f>+VLOOKUP(A239,'[6]DISTRIBUCIÓN SEMANAL'!$A:$Y,14,0)</f>
        <v>4</v>
      </c>
      <c r="S239" s="7">
        <f>+VLOOKUP(A239,'[6]DISTRIBUCIÓN SEMANAL'!$A:$Y,15,0)</f>
        <v>84</v>
      </c>
      <c r="T239" s="7">
        <f>+VLOOKUP(A239,'[6]DISTRIBUCIÓN SEMANAL'!$A:$Y,16,0)</f>
        <v>84</v>
      </c>
      <c r="U239" s="7">
        <f>+VLOOKUP(A239,'[6]DISTRIBUCIÓN SEMANAL'!$A:$Y,17,0)</f>
        <v>84</v>
      </c>
      <c r="V239" s="7">
        <f>+VLOOKUP(A239,'[6]DISTRIBUCIÓN SEMANAL'!$A:$Y,18,0)</f>
        <v>11</v>
      </c>
      <c r="W239" s="7">
        <f>+VLOOKUP(A239,'[6]DISTRIBUCIÓN SEMANAL'!$A:$Y,19,0)</f>
        <v>84</v>
      </c>
      <c r="X239" s="7">
        <f>+VLOOKUP(A239,'[6]DISTRIBUCIÓN SEMANAL'!$A:$Y,20,0)</f>
        <v>3</v>
      </c>
      <c r="Y239" s="7">
        <f>+VLOOKUP(A239,'[6]DISTRIBUCIÓN SEMANAL'!$A:$Y,21,0)</f>
        <v>84</v>
      </c>
      <c r="Z239" s="7">
        <f>+VLOOKUP(A239,'[6]DISTRIBUCIÓN SEMANAL'!$A:$Y,22,0)</f>
        <v>84</v>
      </c>
      <c r="AA239" s="7">
        <f>+VLOOKUP(A239,'[6]DISTRIBUCIÓN SEMANAL'!$A:$Y,23,0)</f>
        <v>5</v>
      </c>
      <c r="AB239" s="7">
        <f>+VLOOKUP(A239,'[6]DISTRIBUCIÓN SEMANAL'!$A:$Y,24,0)</f>
        <v>4</v>
      </c>
      <c r="AC239" s="7">
        <f>+VLOOKUP(A239,'[6]DISTRIBUCIÓN SEMANAL'!$A:$Y,25,0)</f>
        <v>13</v>
      </c>
    </row>
    <row r="240" spans="1:29" ht="15.75">
      <c r="A240" s="44" t="s">
        <v>6256</v>
      </c>
      <c r="B240" s="10" t="s">
        <v>5489</v>
      </c>
      <c r="C240" s="54" t="s">
        <v>6257</v>
      </c>
      <c r="D240" s="11">
        <v>26</v>
      </c>
      <c r="E240" s="9" t="s">
        <v>3393</v>
      </c>
      <c r="F240" s="9">
        <v>131880381</v>
      </c>
      <c r="G240" s="67" t="s">
        <v>5194</v>
      </c>
      <c r="H240" s="7">
        <f>+VLOOKUP(A240,'[6]DISTRIBUCIÓN SEMANAL'!$A:$Y,4,0)</f>
        <v>26</v>
      </c>
      <c r="I240" s="7" t="str">
        <f>+VLOOKUP(A240,'[6]DISTRIBUCIÓN SEMANAL'!$A:$Y,5,0)</f>
        <v>REAL</v>
      </c>
      <c r="J240" s="7">
        <f>+VLOOKUP(A240,'[6]DISTRIBUCIÓN SEMANAL'!$A:$Y,6,0)</f>
        <v>1</v>
      </c>
      <c r="K240" s="7">
        <f>+VLOOKUP(A240,'[6]DISTRIBUCIÓN SEMANAL'!$A:$Y,7,0)</f>
        <v>2</v>
      </c>
      <c r="L240" s="7">
        <f>+VLOOKUP(A240,'[6]DISTRIBUCIÓN SEMANAL'!$A:$Y,8,0)</f>
        <v>1</v>
      </c>
      <c r="M240" s="7">
        <f>+VLOOKUP(A240,'[6]DISTRIBUCIÓN SEMANAL'!$A:$Y,9,0)</f>
        <v>4</v>
      </c>
      <c r="N240" s="7">
        <f>+VLOOKUP(A240,'[6]DISTRIBUCIÓN SEMANAL'!$A:$Y,10,0)</f>
        <v>5</v>
      </c>
      <c r="O240" s="7">
        <f>+VLOOKUP(A240,'[6]DISTRIBUCIÓN SEMANAL'!$A:$Y,11,0)</f>
        <v>1</v>
      </c>
      <c r="P240" s="7">
        <f>+VLOOKUP(A240,'[6]DISTRIBUCIÓN SEMANAL'!$A:$Y,12,0)</f>
        <v>2</v>
      </c>
      <c r="Q240" s="7">
        <f>+VLOOKUP(A240,'[6]DISTRIBUCIÓN SEMANAL'!$A:$Y,13,0)</f>
        <v>1</v>
      </c>
      <c r="R240" s="7">
        <f>+VLOOKUP(A240,'[6]DISTRIBUCIÓN SEMANAL'!$A:$Y,14,0)</f>
        <v>2</v>
      </c>
      <c r="S240" s="7">
        <f>+VLOOKUP(A240,'[6]DISTRIBUCIÓN SEMANAL'!$A:$Y,15,0)</f>
        <v>26</v>
      </c>
      <c r="T240" s="7">
        <f>+VLOOKUP(A240,'[6]DISTRIBUCIÓN SEMANAL'!$A:$Y,16,0)</f>
        <v>26</v>
      </c>
      <c r="U240" s="7">
        <f>+VLOOKUP(A240,'[6]DISTRIBUCIÓN SEMANAL'!$A:$Y,17,0)</f>
        <v>26</v>
      </c>
      <c r="V240" s="7">
        <f>+VLOOKUP(A240,'[6]DISTRIBUCIÓN SEMANAL'!$A:$Y,18,0)</f>
        <v>4</v>
      </c>
      <c r="W240" s="7">
        <f>+VLOOKUP(A240,'[6]DISTRIBUCIÓN SEMANAL'!$A:$Y,19,0)</f>
        <v>26</v>
      </c>
      <c r="X240" s="7">
        <f>+VLOOKUP(A240,'[6]DISTRIBUCIÓN SEMANAL'!$A:$Y,20,0)</f>
        <v>1</v>
      </c>
      <c r="Y240" s="7">
        <f>+VLOOKUP(A240,'[6]DISTRIBUCIÓN SEMANAL'!$A:$Y,21,0)</f>
        <v>26</v>
      </c>
      <c r="Z240" s="7">
        <f>+VLOOKUP(A240,'[6]DISTRIBUCIÓN SEMANAL'!$A:$Y,22,0)</f>
        <v>26</v>
      </c>
      <c r="AA240" s="7">
        <f>+VLOOKUP(A240,'[6]DISTRIBUCIÓN SEMANAL'!$A:$Y,23,0)</f>
        <v>2</v>
      </c>
      <c r="AB240" s="7">
        <f>+VLOOKUP(A240,'[6]DISTRIBUCIÓN SEMANAL'!$A:$Y,24,0)</f>
        <v>2</v>
      </c>
      <c r="AC240" s="7">
        <f>+VLOOKUP(A240,'[6]DISTRIBUCIÓN SEMANAL'!$A:$Y,25,0)</f>
        <v>4</v>
      </c>
    </row>
    <row r="241" spans="1:29" ht="15.75">
      <c r="A241" s="44" t="s">
        <v>6258</v>
      </c>
      <c r="B241" s="10" t="s">
        <v>5489</v>
      </c>
      <c r="C241" s="54" t="s">
        <v>6259</v>
      </c>
      <c r="D241" s="11">
        <v>22</v>
      </c>
      <c r="E241" s="9" t="s">
        <v>3393</v>
      </c>
      <c r="F241" s="9">
        <v>131880381</v>
      </c>
      <c r="G241" s="67" t="s">
        <v>5194</v>
      </c>
      <c r="H241" s="7">
        <f>+VLOOKUP(A241,'[6]DISTRIBUCIÓN SEMANAL'!$A:$Y,4,0)</f>
        <v>22</v>
      </c>
      <c r="I241" s="7" t="str">
        <f>+VLOOKUP(A241,'[6]DISTRIBUCIÓN SEMANAL'!$A:$Y,5,0)</f>
        <v>REAL</v>
      </c>
      <c r="J241" s="7">
        <f>+VLOOKUP(A241,'[6]DISTRIBUCIÓN SEMANAL'!$A:$Y,6,0)</f>
        <v>1</v>
      </c>
      <c r="K241" s="7">
        <f>+VLOOKUP(A241,'[6]DISTRIBUCIÓN SEMANAL'!$A:$Y,7,0)</f>
        <v>2</v>
      </c>
      <c r="L241" s="7">
        <f>+VLOOKUP(A241,'[6]DISTRIBUCIÓN SEMANAL'!$A:$Y,8,0)</f>
        <v>1</v>
      </c>
      <c r="M241" s="7">
        <f>+VLOOKUP(A241,'[6]DISTRIBUCIÓN SEMANAL'!$A:$Y,9,0)</f>
        <v>4</v>
      </c>
      <c r="N241" s="7">
        <f>+VLOOKUP(A241,'[6]DISTRIBUCIÓN SEMANAL'!$A:$Y,10,0)</f>
        <v>5</v>
      </c>
      <c r="O241" s="7">
        <f>+VLOOKUP(A241,'[6]DISTRIBUCIÓN SEMANAL'!$A:$Y,11,0)</f>
        <v>1</v>
      </c>
      <c r="P241" s="7">
        <f>+VLOOKUP(A241,'[6]DISTRIBUCIÓN SEMANAL'!$A:$Y,12,0)</f>
        <v>2</v>
      </c>
      <c r="Q241" s="7">
        <f>+VLOOKUP(A241,'[6]DISTRIBUCIÓN SEMANAL'!$A:$Y,13,0)</f>
        <v>1</v>
      </c>
      <c r="R241" s="7">
        <f>+VLOOKUP(A241,'[6]DISTRIBUCIÓN SEMANAL'!$A:$Y,14,0)</f>
        <v>1</v>
      </c>
      <c r="S241" s="7">
        <f>+VLOOKUP(A241,'[6]DISTRIBUCIÓN SEMANAL'!$A:$Y,15,0)</f>
        <v>22</v>
      </c>
      <c r="T241" s="7">
        <f>+VLOOKUP(A241,'[6]DISTRIBUCIÓN SEMANAL'!$A:$Y,16,0)</f>
        <v>22</v>
      </c>
      <c r="U241" s="7">
        <f>+VLOOKUP(A241,'[6]DISTRIBUCIÓN SEMANAL'!$A:$Y,17,0)</f>
        <v>22</v>
      </c>
      <c r="V241" s="7">
        <f>+VLOOKUP(A241,'[6]DISTRIBUCIÓN SEMANAL'!$A:$Y,18,0)</f>
        <v>3</v>
      </c>
      <c r="W241" s="7">
        <f>+VLOOKUP(A241,'[6]DISTRIBUCIÓN SEMANAL'!$A:$Y,19,0)</f>
        <v>22</v>
      </c>
      <c r="X241" s="7">
        <f>+VLOOKUP(A241,'[6]DISTRIBUCIÓN SEMANAL'!$A:$Y,20,0)</f>
        <v>1</v>
      </c>
      <c r="Y241" s="7">
        <f>+VLOOKUP(A241,'[6]DISTRIBUCIÓN SEMANAL'!$A:$Y,21,0)</f>
        <v>22</v>
      </c>
      <c r="Z241" s="7">
        <f>+VLOOKUP(A241,'[6]DISTRIBUCIÓN SEMANAL'!$A:$Y,22,0)</f>
        <v>22</v>
      </c>
      <c r="AA241" s="7">
        <f>+VLOOKUP(A241,'[6]DISTRIBUCIÓN SEMANAL'!$A:$Y,23,0)</f>
        <v>2</v>
      </c>
      <c r="AB241" s="7">
        <f>+VLOOKUP(A241,'[6]DISTRIBUCIÓN SEMANAL'!$A:$Y,24,0)</f>
        <v>1</v>
      </c>
      <c r="AC241" s="7">
        <f>+VLOOKUP(A241,'[6]DISTRIBUCIÓN SEMANAL'!$A:$Y,25,0)</f>
        <v>4</v>
      </c>
    </row>
    <row r="242" spans="1:29" ht="15.75">
      <c r="A242" s="44" t="s">
        <v>6260</v>
      </c>
      <c r="B242" s="10" t="s">
        <v>5489</v>
      </c>
      <c r="C242" s="54" t="s">
        <v>6261</v>
      </c>
      <c r="D242" s="11">
        <v>48</v>
      </c>
      <c r="E242" s="9" t="s">
        <v>3393</v>
      </c>
      <c r="F242" s="9">
        <v>131880381</v>
      </c>
      <c r="G242" s="67" t="s">
        <v>5194</v>
      </c>
      <c r="H242" s="7">
        <f>+VLOOKUP(A242,'[6]DISTRIBUCIÓN SEMANAL'!$A:$Y,4,0)</f>
        <v>48</v>
      </c>
      <c r="I242" s="7" t="str">
        <f>+VLOOKUP(A242,'[6]DISTRIBUCIÓN SEMANAL'!$A:$Y,5,0)</f>
        <v>REAL</v>
      </c>
      <c r="J242" s="7">
        <f>+VLOOKUP(A242,'[6]DISTRIBUCIÓN SEMANAL'!$A:$Y,6,0)</f>
        <v>1</v>
      </c>
      <c r="K242" s="7">
        <f>+VLOOKUP(A242,'[6]DISTRIBUCIÓN SEMANAL'!$A:$Y,7,0)</f>
        <v>4</v>
      </c>
      <c r="L242" s="7">
        <f>+VLOOKUP(A242,'[6]DISTRIBUCIÓN SEMANAL'!$A:$Y,8,0)</f>
        <v>1</v>
      </c>
      <c r="M242" s="7">
        <f>+VLOOKUP(A242,'[6]DISTRIBUCIÓN SEMANAL'!$A:$Y,9,0)</f>
        <v>8</v>
      </c>
      <c r="N242" s="7">
        <f>+VLOOKUP(A242,'[6]DISTRIBUCIÓN SEMANAL'!$A:$Y,10,0)</f>
        <v>9</v>
      </c>
      <c r="O242" s="7">
        <f>+VLOOKUP(A242,'[6]DISTRIBUCIÓN SEMANAL'!$A:$Y,11,0)</f>
        <v>2</v>
      </c>
      <c r="P242" s="7">
        <f>+VLOOKUP(A242,'[6]DISTRIBUCIÓN SEMANAL'!$A:$Y,12,0)</f>
        <v>3</v>
      </c>
      <c r="Q242" s="7">
        <f>+VLOOKUP(A242,'[6]DISTRIBUCIÓN SEMANAL'!$A:$Y,13,0)</f>
        <v>1</v>
      </c>
      <c r="R242" s="7">
        <f>+VLOOKUP(A242,'[6]DISTRIBUCIÓN SEMANAL'!$A:$Y,14,0)</f>
        <v>3</v>
      </c>
      <c r="S242" s="7">
        <f>+VLOOKUP(A242,'[6]DISTRIBUCIÓN SEMANAL'!$A:$Y,15,0)</f>
        <v>48</v>
      </c>
      <c r="T242" s="7">
        <f>+VLOOKUP(A242,'[6]DISTRIBUCIÓN SEMANAL'!$A:$Y,16,0)</f>
        <v>48</v>
      </c>
      <c r="U242" s="7">
        <f>+VLOOKUP(A242,'[6]DISTRIBUCIÓN SEMANAL'!$A:$Y,17,0)</f>
        <v>48</v>
      </c>
      <c r="V242" s="7">
        <f>+VLOOKUP(A242,'[6]DISTRIBUCIÓN SEMANAL'!$A:$Y,18,0)</f>
        <v>7</v>
      </c>
      <c r="W242" s="7">
        <f>+VLOOKUP(A242,'[6]DISTRIBUCIÓN SEMANAL'!$A:$Y,19,0)</f>
        <v>48</v>
      </c>
      <c r="X242" s="7">
        <f>+VLOOKUP(A242,'[6]DISTRIBUCIÓN SEMANAL'!$A:$Y,20,0)</f>
        <v>2</v>
      </c>
      <c r="Y242" s="7">
        <f>+VLOOKUP(A242,'[6]DISTRIBUCIÓN SEMANAL'!$A:$Y,21,0)</f>
        <v>48</v>
      </c>
      <c r="Z242" s="7">
        <f>+VLOOKUP(A242,'[6]DISTRIBUCIÓN SEMANAL'!$A:$Y,22,0)</f>
        <v>48</v>
      </c>
      <c r="AA242" s="7">
        <f>+VLOOKUP(A242,'[6]DISTRIBUCIÓN SEMANAL'!$A:$Y,23,0)</f>
        <v>3</v>
      </c>
      <c r="AB242" s="7">
        <f>+VLOOKUP(A242,'[6]DISTRIBUCIÓN SEMANAL'!$A:$Y,24,0)</f>
        <v>2</v>
      </c>
      <c r="AC242" s="7">
        <f>+VLOOKUP(A242,'[6]DISTRIBUCIÓN SEMANAL'!$A:$Y,25,0)</f>
        <v>7</v>
      </c>
    </row>
    <row r="243" spans="1:29" ht="15.75">
      <c r="A243" s="44" t="s">
        <v>6262</v>
      </c>
      <c r="B243" s="10" t="s">
        <v>5489</v>
      </c>
      <c r="C243" s="54" t="s">
        <v>6263</v>
      </c>
      <c r="D243" s="11">
        <v>21</v>
      </c>
      <c r="E243" s="9" t="s">
        <v>3393</v>
      </c>
      <c r="F243" s="9">
        <v>131880381</v>
      </c>
      <c r="G243" s="67" t="s">
        <v>5194</v>
      </c>
      <c r="H243" s="7">
        <f>+VLOOKUP(A243,'[6]DISTRIBUCIÓN SEMANAL'!$A:$Y,4,0)</f>
        <v>21</v>
      </c>
      <c r="I243" s="7" t="str">
        <f>+VLOOKUP(A243,'[6]DISTRIBUCIÓN SEMANAL'!$A:$Y,5,0)</f>
        <v>REAL</v>
      </c>
      <c r="J243" s="7">
        <f>+VLOOKUP(A243,'[6]DISTRIBUCIÓN SEMANAL'!$A:$Y,6,0)</f>
        <v>1</v>
      </c>
      <c r="K243" s="7">
        <f>+VLOOKUP(A243,'[6]DISTRIBUCIÓN SEMANAL'!$A:$Y,7,0)</f>
        <v>2</v>
      </c>
      <c r="L243" s="7">
        <f>+VLOOKUP(A243,'[6]DISTRIBUCIÓN SEMANAL'!$A:$Y,8,0)</f>
        <v>1</v>
      </c>
      <c r="M243" s="7">
        <f>+VLOOKUP(A243,'[6]DISTRIBUCIÓN SEMANAL'!$A:$Y,9,0)</f>
        <v>4</v>
      </c>
      <c r="N243" s="7">
        <f>+VLOOKUP(A243,'[6]DISTRIBUCIÓN SEMANAL'!$A:$Y,10,0)</f>
        <v>4</v>
      </c>
      <c r="O243" s="7">
        <f>+VLOOKUP(A243,'[6]DISTRIBUCIÓN SEMANAL'!$A:$Y,11,0)</f>
        <v>1</v>
      </c>
      <c r="P243" s="7">
        <f>+VLOOKUP(A243,'[6]DISTRIBUCIÓN SEMANAL'!$A:$Y,12,0)</f>
        <v>2</v>
      </c>
      <c r="Q243" s="7">
        <f>+VLOOKUP(A243,'[6]DISTRIBUCIÓN SEMANAL'!$A:$Y,13,0)</f>
        <v>1</v>
      </c>
      <c r="R243" s="7">
        <f>+VLOOKUP(A243,'[6]DISTRIBUCIÓN SEMANAL'!$A:$Y,14,0)</f>
        <v>1</v>
      </c>
      <c r="S243" s="7">
        <f>+VLOOKUP(A243,'[6]DISTRIBUCIÓN SEMANAL'!$A:$Y,15,0)</f>
        <v>21</v>
      </c>
      <c r="T243" s="7">
        <f>+VLOOKUP(A243,'[6]DISTRIBUCIÓN SEMANAL'!$A:$Y,16,0)</f>
        <v>21</v>
      </c>
      <c r="U243" s="7">
        <f>+VLOOKUP(A243,'[6]DISTRIBUCIÓN SEMANAL'!$A:$Y,17,0)</f>
        <v>21</v>
      </c>
      <c r="V243" s="7">
        <f>+VLOOKUP(A243,'[6]DISTRIBUCIÓN SEMANAL'!$A:$Y,18,0)</f>
        <v>3</v>
      </c>
      <c r="W243" s="7">
        <f>+VLOOKUP(A243,'[6]DISTRIBUCIÓN SEMANAL'!$A:$Y,19,0)</f>
        <v>21</v>
      </c>
      <c r="X243" s="7">
        <f>+VLOOKUP(A243,'[6]DISTRIBUCIÓN SEMANAL'!$A:$Y,20,0)</f>
        <v>1</v>
      </c>
      <c r="Y243" s="7">
        <f>+VLOOKUP(A243,'[6]DISTRIBUCIÓN SEMANAL'!$A:$Y,21,0)</f>
        <v>21</v>
      </c>
      <c r="Z243" s="7">
        <f>+VLOOKUP(A243,'[6]DISTRIBUCIÓN SEMANAL'!$A:$Y,22,0)</f>
        <v>21</v>
      </c>
      <c r="AA243" s="7">
        <f>+VLOOKUP(A243,'[6]DISTRIBUCIÓN SEMANAL'!$A:$Y,23,0)</f>
        <v>2</v>
      </c>
      <c r="AB243" s="7">
        <f>+VLOOKUP(A243,'[6]DISTRIBUCIÓN SEMANAL'!$A:$Y,24,0)</f>
        <v>1</v>
      </c>
      <c r="AC243" s="7">
        <f>+VLOOKUP(A243,'[6]DISTRIBUCIÓN SEMANAL'!$A:$Y,25,0)</f>
        <v>4</v>
      </c>
    </row>
    <row r="244" spans="1:29" ht="15.75">
      <c r="A244" s="44" t="s">
        <v>6264</v>
      </c>
      <c r="B244" s="10" t="s">
        <v>5489</v>
      </c>
      <c r="C244" s="54" t="s">
        <v>6265</v>
      </c>
      <c r="D244" s="11">
        <v>18</v>
      </c>
      <c r="E244" s="9" t="s">
        <v>3393</v>
      </c>
      <c r="F244" s="9">
        <v>131880381</v>
      </c>
      <c r="G244" s="67" t="s">
        <v>5194</v>
      </c>
      <c r="H244" s="7">
        <f>+VLOOKUP(A244,'[6]DISTRIBUCIÓN SEMANAL'!$A:$Y,4,0)</f>
        <v>18</v>
      </c>
      <c r="I244" s="7" t="str">
        <f>+VLOOKUP(A244,'[6]DISTRIBUCIÓN SEMANAL'!$A:$Y,5,0)</f>
        <v>REAL</v>
      </c>
      <c r="J244" s="7">
        <f>+VLOOKUP(A244,'[6]DISTRIBUCIÓN SEMANAL'!$A:$Y,6,0)</f>
        <v>1</v>
      </c>
      <c r="K244" s="7">
        <f>+VLOOKUP(A244,'[6]DISTRIBUCIÓN SEMANAL'!$A:$Y,7,0)</f>
        <v>2</v>
      </c>
      <c r="L244" s="7">
        <f>+VLOOKUP(A244,'[6]DISTRIBUCIÓN SEMANAL'!$A:$Y,8,0)</f>
        <v>1</v>
      </c>
      <c r="M244" s="7">
        <f>+VLOOKUP(A244,'[6]DISTRIBUCIÓN SEMANAL'!$A:$Y,9,0)</f>
        <v>3</v>
      </c>
      <c r="N244" s="7">
        <f>+VLOOKUP(A244,'[6]DISTRIBUCIÓN SEMANAL'!$A:$Y,10,0)</f>
        <v>4</v>
      </c>
      <c r="O244" s="7">
        <f>+VLOOKUP(A244,'[6]DISTRIBUCIÓN SEMANAL'!$A:$Y,11,0)</f>
        <v>1</v>
      </c>
      <c r="P244" s="7">
        <f>+VLOOKUP(A244,'[6]DISTRIBUCIÓN SEMANAL'!$A:$Y,12,0)</f>
        <v>1</v>
      </c>
      <c r="Q244" s="7">
        <f>+VLOOKUP(A244,'[6]DISTRIBUCIÓN SEMANAL'!$A:$Y,13,0)</f>
        <v>1</v>
      </c>
      <c r="R244" s="7">
        <f>+VLOOKUP(A244,'[6]DISTRIBUCIÓN SEMANAL'!$A:$Y,14,0)</f>
        <v>1</v>
      </c>
      <c r="S244" s="7">
        <f>+VLOOKUP(A244,'[6]DISTRIBUCIÓN SEMANAL'!$A:$Y,15,0)</f>
        <v>18</v>
      </c>
      <c r="T244" s="7">
        <f>+VLOOKUP(A244,'[6]DISTRIBUCIÓN SEMANAL'!$A:$Y,16,0)</f>
        <v>18</v>
      </c>
      <c r="U244" s="7">
        <f>+VLOOKUP(A244,'[6]DISTRIBUCIÓN SEMANAL'!$A:$Y,17,0)</f>
        <v>18</v>
      </c>
      <c r="V244" s="7">
        <f>+VLOOKUP(A244,'[6]DISTRIBUCIÓN SEMANAL'!$A:$Y,18,0)</f>
        <v>3</v>
      </c>
      <c r="W244" s="7">
        <f>+VLOOKUP(A244,'[6]DISTRIBUCIÓN SEMANAL'!$A:$Y,19,0)</f>
        <v>18</v>
      </c>
      <c r="X244" s="7">
        <f>+VLOOKUP(A244,'[6]DISTRIBUCIÓN SEMANAL'!$A:$Y,20,0)</f>
        <v>1</v>
      </c>
      <c r="Y244" s="7">
        <f>+VLOOKUP(A244,'[6]DISTRIBUCIÓN SEMANAL'!$A:$Y,21,0)</f>
        <v>18</v>
      </c>
      <c r="Z244" s="7">
        <f>+VLOOKUP(A244,'[6]DISTRIBUCIÓN SEMANAL'!$A:$Y,22,0)</f>
        <v>18</v>
      </c>
      <c r="AA244" s="7">
        <f>+VLOOKUP(A244,'[6]DISTRIBUCIÓN SEMANAL'!$A:$Y,23,0)</f>
        <v>1</v>
      </c>
      <c r="AB244" s="7">
        <f>+VLOOKUP(A244,'[6]DISTRIBUCIÓN SEMANAL'!$A:$Y,24,0)</f>
        <v>1</v>
      </c>
      <c r="AC244" s="7">
        <f>+VLOOKUP(A244,'[6]DISTRIBUCIÓN SEMANAL'!$A:$Y,25,0)</f>
        <v>3</v>
      </c>
    </row>
    <row r="245" spans="1:29" ht="15.75">
      <c r="A245" s="44" t="s">
        <v>6266</v>
      </c>
      <c r="B245" s="10" t="s">
        <v>5489</v>
      </c>
      <c r="C245" s="54" t="s">
        <v>6267</v>
      </c>
      <c r="D245" s="11">
        <v>10</v>
      </c>
      <c r="E245" s="9" t="s">
        <v>3393</v>
      </c>
      <c r="F245" s="9">
        <v>131880381</v>
      </c>
      <c r="G245" s="67" t="s">
        <v>5194</v>
      </c>
      <c r="H245" s="7">
        <f>+VLOOKUP(A245,'[6]DISTRIBUCIÓN SEMANAL'!$A:$Y,4,0)</f>
        <v>10</v>
      </c>
      <c r="I245" s="7" t="str">
        <f>+VLOOKUP(A245,'[6]DISTRIBUCIÓN SEMANAL'!$A:$Y,5,0)</f>
        <v>REAL</v>
      </c>
      <c r="J245" s="7">
        <f>+VLOOKUP(A245,'[6]DISTRIBUCIÓN SEMANAL'!$A:$Y,6,0)</f>
        <v>1</v>
      </c>
      <c r="K245" s="7">
        <f>+VLOOKUP(A245,'[6]DISTRIBUCIÓN SEMANAL'!$A:$Y,7,0)</f>
        <v>1</v>
      </c>
      <c r="L245" s="7">
        <f>+VLOOKUP(A245,'[6]DISTRIBUCIÓN SEMANAL'!$A:$Y,8,0)</f>
        <v>1</v>
      </c>
      <c r="M245" s="7">
        <f>+VLOOKUP(A245,'[6]DISTRIBUCIÓN SEMANAL'!$A:$Y,9,0)</f>
        <v>2</v>
      </c>
      <c r="N245" s="7">
        <f>+VLOOKUP(A245,'[6]DISTRIBUCIÓN SEMANAL'!$A:$Y,10,0)</f>
        <v>2</v>
      </c>
      <c r="O245" s="7">
        <f>+VLOOKUP(A245,'[6]DISTRIBUCIÓN SEMANAL'!$A:$Y,11,0)</f>
        <v>1</v>
      </c>
      <c r="P245" s="7">
        <f>+VLOOKUP(A245,'[6]DISTRIBUCIÓN SEMANAL'!$A:$Y,12,0)</f>
        <v>1</v>
      </c>
      <c r="Q245" s="7">
        <f>+VLOOKUP(A245,'[6]DISTRIBUCIÓN SEMANAL'!$A:$Y,13,0)</f>
        <v>1</v>
      </c>
      <c r="R245" s="7">
        <f>+VLOOKUP(A245,'[6]DISTRIBUCIÓN SEMANAL'!$A:$Y,14,0)</f>
        <v>1</v>
      </c>
      <c r="S245" s="7">
        <f>+VLOOKUP(A245,'[6]DISTRIBUCIÓN SEMANAL'!$A:$Y,15,0)</f>
        <v>10</v>
      </c>
      <c r="T245" s="7">
        <f>+VLOOKUP(A245,'[6]DISTRIBUCIÓN SEMANAL'!$A:$Y,16,0)</f>
        <v>10</v>
      </c>
      <c r="U245" s="7">
        <f>+VLOOKUP(A245,'[6]DISTRIBUCIÓN SEMANAL'!$A:$Y,17,0)</f>
        <v>10</v>
      </c>
      <c r="V245" s="7">
        <f>+VLOOKUP(A245,'[6]DISTRIBUCIÓN SEMANAL'!$A:$Y,18,0)</f>
        <v>2</v>
      </c>
      <c r="W245" s="7">
        <f>+VLOOKUP(A245,'[6]DISTRIBUCIÓN SEMANAL'!$A:$Y,19,0)</f>
        <v>10</v>
      </c>
      <c r="X245" s="7">
        <f>+VLOOKUP(A245,'[6]DISTRIBUCIÓN SEMANAL'!$A:$Y,20,0)</f>
        <v>1</v>
      </c>
      <c r="Y245" s="7">
        <f>+VLOOKUP(A245,'[6]DISTRIBUCIÓN SEMANAL'!$A:$Y,21,0)</f>
        <v>10</v>
      </c>
      <c r="Z245" s="7">
        <f>+VLOOKUP(A245,'[6]DISTRIBUCIÓN SEMANAL'!$A:$Y,22,0)</f>
        <v>10</v>
      </c>
      <c r="AA245" s="7">
        <f>+VLOOKUP(A245,'[6]DISTRIBUCIÓN SEMANAL'!$A:$Y,23,0)</f>
        <v>1</v>
      </c>
      <c r="AB245" s="7">
        <f>+VLOOKUP(A245,'[6]DISTRIBUCIÓN SEMANAL'!$A:$Y,24,0)</f>
        <v>1</v>
      </c>
      <c r="AC245" s="7">
        <f>+VLOOKUP(A245,'[6]DISTRIBUCIÓN SEMANAL'!$A:$Y,25,0)</f>
        <v>2</v>
      </c>
    </row>
    <row r="246" spans="1:29" ht="15.75">
      <c r="A246" s="44" t="s">
        <v>6268</v>
      </c>
      <c r="B246" s="10" t="s">
        <v>5489</v>
      </c>
      <c r="C246" s="54" t="s">
        <v>6269</v>
      </c>
      <c r="D246" s="11">
        <v>69</v>
      </c>
      <c r="E246" s="9" t="s">
        <v>3393</v>
      </c>
      <c r="F246" s="9">
        <v>131880381</v>
      </c>
      <c r="G246" s="67" t="s">
        <v>5194</v>
      </c>
      <c r="H246" s="7">
        <f>+VLOOKUP(A246,'[6]DISTRIBUCIÓN SEMANAL'!$A:$Y,4,0)</f>
        <v>69</v>
      </c>
      <c r="I246" s="7" t="str">
        <f>+VLOOKUP(A246,'[6]DISTRIBUCIÓN SEMANAL'!$A:$Y,5,0)</f>
        <v>REAL</v>
      </c>
      <c r="J246" s="7">
        <f>+VLOOKUP(A246,'[6]DISTRIBUCIÓN SEMANAL'!$A:$Y,6,0)</f>
        <v>1</v>
      </c>
      <c r="K246" s="7">
        <f>+VLOOKUP(A246,'[6]DISTRIBUCIÓN SEMANAL'!$A:$Y,7,0)</f>
        <v>5</v>
      </c>
      <c r="L246" s="7">
        <f>+VLOOKUP(A246,'[6]DISTRIBUCIÓN SEMANAL'!$A:$Y,8,0)</f>
        <v>1</v>
      </c>
      <c r="M246" s="7">
        <f>+VLOOKUP(A246,'[6]DISTRIBUCIÓN SEMANAL'!$A:$Y,9,0)</f>
        <v>11</v>
      </c>
      <c r="N246" s="7">
        <f>+VLOOKUP(A246,'[6]DISTRIBUCIÓN SEMANAL'!$A:$Y,10,0)</f>
        <v>13</v>
      </c>
      <c r="O246" s="7">
        <f>+VLOOKUP(A246,'[6]DISTRIBUCIÓN SEMANAL'!$A:$Y,11,0)</f>
        <v>2</v>
      </c>
      <c r="P246" s="7">
        <f>+VLOOKUP(A246,'[6]DISTRIBUCIÓN SEMANAL'!$A:$Y,12,0)</f>
        <v>4</v>
      </c>
      <c r="Q246" s="7">
        <f>+VLOOKUP(A246,'[6]DISTRIBUCIÓN SEMANAL'!$A:$Y,13,0)</f>
        <v>1</v>
      </c>
      <c r="R246" s="7">
        <f>+VLOOKUP(A246,'[6]DISTRIBUCIÓN SEMANAL'!$A:$Y,14,0)</f>
        <v>4</v>
      </c>
      <c r="S246" s="7">
        <f>+VLOOKUP(A246,'[6]DISTRIBUCIÓN SEMANAL'!$A:$Y,15,0)</f>
        <v>69</v>
      </c>
      <c r="T246" s="7">
        <f>+VLOOKUP(A246,'[6]DISTRIBUCIÓN SEMANAL'!$A:$Y,16,0)</f>
        <v>69</v>
      </c>
      <c r="U246" s="7">
        <f>+VLOOKUP(A246,'[6]DISTRIBUCIÓN SEMANAL'!$A:$Y,17,0)</f>
        <v>69</v>
      </c>
      <c r="V246" s="7">
        <f>+VLOOKUP(A246,'[6]DISTRIBUCIÓN SEMANAL'!$A:$Y,18,0)</f>
        <v>9</v>
      </c>
      <c r="W246" s="7">
        <f>+VLOOKUP(A246,'[6]DISTRIBUCIÓN SEMANAL'!$A:$Y,19,0)</f>
        <v>69</v>
      </c>
      <c r="X246" s="7">
        <f>+VLOOKUP(A246,'[6]DISTRIBUCIÓN SEMANAL'!$A:$Y,20,0)</f>
        <v>3</v>
      </c>
      <c r="Y246" s="7">
        <f>+VLOOKUP(A246,'[6]DISTRIBUCIÓN SEMANAL'!$A:$Y,21,0)</f>
        <v>69</v>
      </c>
      <c r="Z246" s="7">
        <f>+VLOOKUP(A246,'[6]DISTRIBUCIÓN SEMANAL'!$A:$Y,22,0)</f>
        <v>69</v>
      </c>
      <c r="AA246" s="7">
        <f>+VLOOKUP(A246,'[6]DISTRIBUCIÓN SEMANAL'!$A:$Y,23,0)</f>
        <v>4</v>
      </c>
      <c r="AB246" s="7">
        <f>+VLOOKUP(A246,'[6]DISTRIBUCIÓN SEMANAL'!$A:$Y,24,0)</f>
        <v>3</v>
      </c>
      <c r="AC246" s="7">
        <f>+VLOOKUP(A246,'[6]DISTRIBUCIÓN SEMANAL'!$A:$Y,25,0)</f>
        <v>10</v>
      </c>
    </row>
    <row r="247" spans="1:29" ht="15.75">
      <c r="A247" s="44" t="s">
        <v>6270</v>
      </c>
      <c r="B247" s="10" t="s">
        <v>5489</v>
      </c>
      <c r="C247" s="54" t="s">
        <v>6271</v>
      </c>
      <c r="D247" s="11">
        <v>8</v>
      </c>
      <c r="E247" s="9" t="s">
        <v>3393</v>
      </c>
      <c r="F247" s="9">
        <v>131880381</v>
      </c>
      <c r="G247" s="67" t="s">
        <v>5194</v>
      </c>
      <c r="H247" s="7">
        <f>+VLOOKUP(A247,'[6]DISTRIBUCIÓN SEMANAL'!$A:$Y,4,0)</f>
        <v>8</v>
      </c>
      <c r="I247" s="7" t="str">
        <f>+VLOOKUP(A247,'[6]DISTRIBUCIÓN SEMANAL'!$A:$Y,5,0)</f>
        <v>REAL</v>
      </c>
      <c r="J247" s="7">
        <f>+VLOOKUP(A247,'[6]DISTRIBUCIÓN SEMANAL'!$A:$Y,6,0)</f>
        <v>1</v>
      </c>
      <c r="K247" s="7">
        <f>+VLOOKUP(A247,'[6]DISTRIBUCIÓN SEMANAL'!$A:$Y,7,0)</f>
        <v>1</v>
      </c>
      <c r="L247" s="7">
        <f>+VLOOKUP(A247,'[6]DISTRIBUCIÓN SEMANAL'!$A:$Y,8,0)</f>
        <v>1</v>
      </c>
      <c r="M247" s="7">
        <f>+VLOOKUP(A247,'[6]DISTRIBUCIÓN SEMANAL'!$A:$Y,9,0)</f>
        <v>2</v>
      </c>
      <c r="N247" s="7">
        <f>+VLOOKUP(A247,'[6]DISTRIBUCIÓN SEMANAL'!$A:$Y,10,0)</f>
        <v>2</v>
      </c>
      <c r="O247" s="7">
        <f>+VLOOKUP(A247,'[6]DISTRIBUCIÓN SEMANAL'!$A:$Y,11,0)</f>
        <v>1</v>
      </c>
      <c r="P247" s="7">
        <f>+VLOOKUP(A247,'[6]DISTRIBUCIÓN SEMANAL'!$A:$Y,12,0)</f>
        <v>1</v>
      </c>
      <c r="Q247" s="7">
        <f>+VLOOKUP(A247,'[6]DISTRIBUCIÓN SEMANAL'!$A:$Y,13,0)</f>
        <v>1</v>
      </c>
      <c r="R247" s="7">
        <f>+VLOOKUP(A247,'[6]DISTRIBUCIÓN SEMANAL'!$A:$Y,14,0)</f>
        <v>1</v>
      </c>
      <c r="S247" s="7">
        <f>+VLOOKUP(A247,'[6]DISTRIBUCIÓN SEMANAL'!$A:$Y,15,0)</f>
        <v>8</v>
      </c>
      <c r="T247" s="7">
        <f>+VLOOKUP(A247,'[6]DISTRIBUCIÓN SEMANAL'!$A:$Y,16,0)</f>
        <v>8</v>
      </c>
      <c r="U247" s="7">
        <f>+VLOOKUP(A247,'[6]DISTRIBUCIÓN SEMANAL'!$A:$Y,17,0)</f>
        <v>8</v>
      </c>
      <c r="V247" s="7">
        <f>+VLOOKUP(A247,'[6]DISTRIBUCIÓN SEMANAL'!$A:$Y,18,0)</f>
        <v>2</v>
      </c>
      <c r="W247" s="7">
        <f>+VLOOKUP(A247,'[6]DISTRIBUCIÓN SEMANAL'!$A:$Y,19,0)</f>
        <v>8</v>
      </c>
      <c r="X247" s="7">
        <f>+VLOOKUP(A247,'[6]DISTRIBUCIÓN SEMANAL'!$A:$Y,20,0)</f>
        <v>1</v>
      </c>
      <c r="Y247" s="7">
        <f>+VLOOKUP(A247,'[6]DISTRIBUCIÓN SEMANAL'!$A:$Y,21,0)</f>
        <v>8</v>
      </c>
      <c r="Z247" s="7">
        <f>+VLOOKUP(A247,'[6]DISTRIBUCIÓN SEMANAL'!$A:$Y,22,0)</f>
        <v>8</v>
      </c>
      <c r="AA247" s="7">
        <f>+VLOOKUP(A247,'[6]DISTRIBUCIÓN SEMANAL'!$A:$Y,23,0)</f>
        <v>1</v>
      </c>
      <c r="AB247" s="7">
        <f>+VLOOKUP(A247,'[6]DISTRIBUCIÓN SEMANAL'!$A:$Y,24,0)</f>
        <v>1</v>
      </c>
      <c r="AC247" s="7">
        <f>+VLOOKUP(A247,'[6]DISTRIBUCIÓN SEMANAL'!$A:$Y,25,0)</f>
        <v>2</v>
      </c>
    </row>
    <row r="248" spans="1:29" ht="15.75">
      <c r="A248" s="44" t="s">
        <v>6272</v>
      </c>
      <c r="B248" s="10" t="s">
        <v>6273</v>
      </c>
      <c r="C248" s="54" t="s">
        <v>6274</v>
      </c>
      <c r="D248" s="9">
        <v>120</v>
      </c>
      <c r="E248" s="9" t="s">
        <v>3405</v>
      </c>
      <c r="F248" s="9">
        <v>130395845</v>
      </c>
      <c r="G248" s="67" t="s">
        <v>5194</v>
      </c>
      <c r="H248" s="7">
        <f>+VLOOKUP(A248,'[6]DISTRIBUCIÓN SEMANAL'!$A:$Y,4,0)</f>
        <v>120</v>
      </c>
      <c r="I248" s="7" t="str">
        <f>+VLOOKUP(A248,'[6]DISTRIBUCIÓN SEMANAL'!$A:$Y,5,0)</f>
        <v>REAL</v>
      </c>
      <c r="J248" s="7">
        <f>+VLOOKUP(A248,'[6]DISTRIBUCIÓN SEMANAL'!$A:$Y,6,0)</f>
        <v>1</v>
      </c>
      <c r="K248" s="7">
        <f>+VLOOKUP(A248,'[6]DISTRIBUCIÓN SEMANAL'!$A:$Y,7,0)</f>
        <v>8</v>
      </c>
      <c r="L248" s="7">
        <f>+VLOOKUP(A248,'[6]DISTRIBUCIÓN SEMANAL'!$A:$Y,8,0)</f>
        <v>2</v>
      </c>
      <c r="M248" s="7">
        <f>+VLOOKUP(A248,'[6]DISTRIBUCIÓN SEMANAL'!$A:$Y,9,0)</f>
        <v>19</v>
      </c>
      <c r="N248" s="7">
        <f>+VLOOKUP(A248,'[6]DISTRIBUCIÓN SEMANAL'!$A:$Y,10,0)</f>
        <v>22</v>
      </c>
      <c r="O248" s="7">
        <f>+VLOOKUP(A248,'[6]DISTRIBUCIÓN SEMANAL'!$A:$Y,11,0)</f>
        <v>3</v>
      </c>
      <c r="P248" s="7">
        <f>+VLOOKUP(A248,'[6]DISTRIBUCIÓN SEMANAL'!$A:$Y,12,0)</f>
        <v>7</v>
      </c>
      <c r="Q248" s="7">
        <f>+VLOOKUP(A248,'[6]DISTRIBUCIÓN SEMANAL'!$A:$Y,13,0)</f>
        <v>2</v>
      </c>
      <c r="R248" s="7">
        <f>+VLOOKUP(A248,'[6]DISTRIBUCIÓN SEMANAL'!$A:$Y,14,0)</f>
        <v>6</v>
      </c>
      <c r="S248" s="7">
        <f>+VLOOKUP(A248,'[6]DISTRIBUCIÓN SEMANAL'!$A:$Y,15,0)</f>
        <v>120</v>
      </c>
      <c r="T248" s="7">
        <f>+VLOOKUP(A248,'[6]DISTRIBUCIÓN SEMANAL'!$A:$Y,16,0)</f>
        <v>120</v>
      </c>
      <c r="U248" s="7">
        <f>+VLOOKUP(A248,'[6]DISTRIBUCIÓN SEMANAL'!$A:$Y,17,0)</f>
        <v>120</v>
      </c>
      <c r="V248" s="7">
        <f>+VLOOKUP(A248,'[6]DISTRIBUCIÓN SEMANAL'!$A:$Y,18,0)</f>
        <v>16</v>
      </c>
      <c r="W248" s="7">
        <f>+VLOOKUP(A248,'[6]DISTRIBUCIÓN SEMANAL'!$A:$Y,19,0)</f>
        <v>120</v>
      </c>
      <c r="X248" s="7">
        <f>+VLOOKUP(A248,'[6]DISTRIBUCIÓN SEMANAL'!$A:$Y,20,0)</f>
        <v>4</v>
      </c>
      <c r="Y248" s="7">
        <f>+VLOOKUP(A248,'[6]DISTRIBUCIÓN SEMANAL'!$A:$Y,21,0)</f>
        <v>120</v>
      </c>
      <c r="Z248" s="7">
        <f>+VLOOKUP(A248,'[6]DISTRIBUCIÓN SEMANAL'!$A:$Y,22,0)</f>
        <v>120</v>
      </c>
      <c r="AA248" s="7">
        <f>+VLOOKUP(A248,'[6]DISTRIBUCIÓN SEMANAL'!$A:$Y,23,0)</f>
        <v>7</v>
      </c>
      <c r="AB248" s="7">
        <f>+VLOOKUP(A248,'[6]DISTRIBUCIÓN SEMANAL'!$A:$Y,24,0)</f>
        <v>5</v>
      </c>
      <c r="AC248" s="7">
        <f>+VLOOKUP(A248,'[6]DISTRIBUCIÓN SEMANAL'!$A:$Y,25,0)</f>
        <v>18</v>
      </c>
    </row>
    <row r="249" spans="1:29" ht="15.75">
      <c r="A249" s="44" t="s">
        <v>6275</v>
      </c>
      <c r="B249" s="10" t="s">
        <v>6273</v>
      </c>
      <c r="C249" s="54" t="s">
        <v>6276</v>
      </c>
      <c r="D249" s="9">
        <v>61</v>
      </c>
      <c r="E249" s="9" t="s">
        <v>3405</v>
      </c>
      <c r="F249" s="9">
        <v>130395845</v>
      </c>
      <c r="G249" s="67" t="s">
        <v>5194</v>
      </c>
      <c r="H249" s="7">
        <f>+VLOOKUP(A249,'[6]DISTRIBUCIÓN SEMANAL'!$A:$Y,4,0)</f>
        <v>61</v>
      </c>
      <c r="I249" s="7" t="str">
        <f>+VLOOKUP(A249,'[6]DISTRIBUCIÓN SEMANAL'!$A:$Y,5,0)</f>
        <v>REAL</v>
      </c>
      <c r="J249" s="7">
        <f>+VLOOKUP(A249,'[6]DISTRIBUCIÓN SEMANAL'!$A:$Y,6,0)</f>
        <v>1</v>
      </c>
      <c r="K249" s="7">
        <f>+VLOOKUP(A249,'[6]DISTRIBUCIÓN SEMANAL'!$A:$Y,7,0)</f>
        <v>5</v>
      </c>
      <c r="L249" s="7">
        <f>+VLOOKUP(A249,'[6]DISTRIBUCIÓN SEMANAL'!$A:$Y,8,0)</f>
        <v>1</v>
      </c>
      <c r="M249" s="7">
        <f>+VLOOKUP(A249,'[6]DISTRIBUCIÓN SEMANAL'!$A:$Y,9,0)</f>
        <v>10</v>
      </c>
      <c r="N249" s="7">
        <f>+VLOOKUP(A249,'[6]DISTRIBUCIÓN SEMANAL'!$A:$Y,10,0)</f>
        <v>12</v>
      </c>
      <c r="O249" s="7">
        <f>+VLOOKUP(A249,'[6]DISTRIBUCIÓN SEMANAL'!$A:$Y,11,0)</f>
        <v>2</v>
      </c>
      <c r="P249" s="7">
        <f>+VLOOKUP(A249,'[6]DISTRIBUCIÓN SEMANAL'!$A:$Y,12,0)</f>
        <v>4</v>
      </c>
      <c r="Q249" s="7">
        <f>+VLOOKUP(A249,'[6]DISTRIBUCIÓN SEMANAL'!$A:$Y,13,0)</f>
        <v>1</v>
      </c>
      <c r="R249" s="7">
        <f>+VLOOKUP(A249,'[6]DISTRIBUCIÓN SEMANAL'!$A:$Y,14,0)</f>
        <v>3</v>
      </c>
      <c r="S249" s="7">
        <f>+VLOOKUP(A249,'[6]DISTRIBUCIÓN SEMANAL'!$A:$Y,15,0)</f>
        <v>61</v>
      </c>
      <c r="T249" s="7">
        <f>+VLOOKUP(A249,'[6]DISTRIBUCIÓN SEMANAL'!$A:$Y,16,0)</f>
        <v>61</v>
      </c>
      <c r="U249" s="7">
        <f>+VLOOKUP(A249,'[6]DISTRIBUCIÓN SEMANAL'!$A:$Y,17,0)</f>
        <v>61</v>
      </c>
      <c r="V249" s="7">
        <f>+VLOOKUP(A249,'[6]DISTRIBUCIÓN SEMANAL'!$A:$Y,18,0)</f>
        <v>8</v>
      </c>
      <c r="W249" s="7">
        <f>+VLOOKUP(A249,'[6]DISTRIBUCIÓN SEMANAL'!$A:$Y,19,0)</f>
        <v>61</v>
      </c>
      <c r="X249" s="7">
        <f>+VLOOKUP(A249,'[6]DISTRIBUCIÓN SEMANAL'!$A:$Y,20,0)</f>
        <v>3</v>
      </c>
      <c r="Y249" s="7">
        <f>+VLOOKUP(A249,'[6]DISTRIBUCIÓN SEMANAL'!$A:$Y,21,0)</f>
        <v>61</v>
      </c>
      <c r="Z249" s="7">
        <f>+VLOOKUP(A249,'[6]DISTRIBUCIÓN SEMANAL'!$A:$Y,22,0)</f>
        <v>61</v>
      </c>
      <c r="AA249" s="7">
        <f>+VLOOKUP(A249,'[6]DISTRIBUCIÓN SEMANAL'!$A:$Y,23,0)</f>
        <v>4</v>
      </c>
      <c r="AB249" s="7">
        <f>+VLOOKUP(A249,'[6]DISTRIBUCIÓN SEMANAL'!$A:$Y,24,0)</f>
        <v>3</v>
      </c>
      <c r="AC249" s="7">
        <f>+VLOOKUP(A249,'[6]DISTRIBUCIÓN SEMANAL'!$A:$Y,25,0)</f>
        <v>9</v>
      </c>
    </row>
    <row r="250" spans="1:29" ht="15.75">
      <c r="A250" s="44" t="s">
        <v>6277</v>
      </c>
      <c r="B250" s="10" t="s">
        <v>6273</v>
      </c>
      <c r="C250" s="54" t="s">
        <v>6278</v>
      </c>
      <c r="D250" s="9">
        <v>49</v>
      </c>
      <c r="E250" s="9" t="s">
        <v>3405</v>
      </c>
      <c r="F250" s="9">
        <v>130395845</v>
      </c>
      <c r="G250" s="67" t="s">
        <v>5194</v>
      </c>
      <c r="H250" s="7">
        <f>+VLOOKUP(A250,'[6]DISTRIBUCIÓN SEMANAL'!$A:$Y,4,0)</f>
        <v>49</v>
      </c>
      <c r="I250" s="7" t="str">
        <f>+VLOOKUP(A250,'[6]DISTRIBUCIÓN SEMANAL'!$A:$Y,5,0)</f>
        <v>REAL</v>
      </c>
      <c r="J250" s="7">
        <f>+VLOOKUP(A250,'[6]DISTRIBUCIÓN SEMANAL'!$A:$Y,6,0)</f>
        <v>1</v>
      </c>
      <c r="K250" s="7">
        <f>+VLOOKUP(A250,'[6]DISTRIBUCIÓN SEMANAL'!$A:$Y,7,0)</f>
        <v>4</v>
      </c>
      <c r="L250" s="7">
        <f>+VLOOKUP(A250,'[6]DISTRIBUCIÓN SEMANAL'!$A:$Y,8,0)</f>
        <v>1</v>
      </c>
      <c r="M250" s="7">
        <f>+VLOOKUP(A250,'[6]DISTRIBUCIÓN SEMANAL'!$A:$Y,9,0)</f>
        <v>8</v>
      </c>
      <c r="N250" s="7">
        <f>+VLOOKUP(A250,'[6]DISTRIBUCIÓN SEMANAL'!$A:$Y,10,0)</f>
        <v>9</v>
      </c>
      <c r="O250" s="7">
        <f>+VLOOKUP(A250,'[6]DISTRIBUCIÓN SEMANAL'!$A:$Y,11,0)</f>
        <v>2</v>
      </c>
      <c r="P250" s="7">
        <f>+VLOOKUP(A250,'[6]DISTRIBUCIÓN SEMANAL'!$A:$Y,12,0)</f>
        <v>3</v>
      </c>
      <c r="Q250" s="7">
        <f>+VLOOKUP(A250,'[6]DISTRIBUCIÓN SEMANAL'!$A:$Y,13,0)</f>
        <v>1</v>
      </c>
      <c r="R250" s="7">
        <f>+VLOOKUP(A250,'[6]DISTRIBUCIÓN SEMANAL'!$A:$Y,14,0)</f>
        <v>3</v>
      </c>
      <c r="S250" s="7">
        <f>+VLOOKUP(A250,'[6]DISTRIBUCIÓN SEMANAL'!$A:$Y,15,0)</f>
        <v>49</v>
      </c>
      <c r="T250" s="7">
        <f>+VLOOKUP(A250,'[6]DISTRIBUCIÓN SEMANAL'!$A:$Y,16,0)</f>
        <v>49</v>
      </c>
      <c r="U250" s="7">
        <f>+VLOOKUP(A250,'[6]DISTRIBUCIÓN SEMANAL'!$A:$Y,17,0)</f>
        <v>49</v>
      </c>
      <c r="V250" s="7">
        <f>+VLOOKUP(A250,'[6]DISTRIBUCIÓN SEMANAL'!$A:$Y,18,0)</f>
        <v>7</v>
      </c>
      <c r="W250" s="7">
        <f>+VLOOKUP(A250,'[6]DISTRIBUCIÓN SEMANAL'!$A:$Y,19,0)</f>
        <v>49</v>
      </c>
      <c r="X250" s="7">
        <f>+VLOOKUP(A250,'[6]DISTRIBUCIÓN SEMANAL'!$A:$Y,20,0)</f>
        <v>2</v>
      </c>
      <c r="Y250" s="7">
        <f>+VLOOKUP(A250,'[6]DISTRIBUCIÓN SEMANAL'!$A:$Y,21,0)</f>
        <v>49</v>
      </c>
      <c r="Z250" s="7">
        <f>+VLOOKUP(A250,'[6]DISTRIBUCIÓN SEMANAL'!$A:$Y,22,0)</f>
        <v>49</v>
      </c>
      <c r="AA250" s="7">
        <f>+VLOOKUP(A250,'[6]DISTRIBUCIÓN SEMANAL'!$A:$Y,23,0)</f>
        <v>3</v>
      </c>
      <c r="AB250" s="7">
        <f>+VLOOKUP(A250,'[6]DISTRIBUCIÓN SEMANAL'!$A:$Y,24,0)</f>
        <v>2</v>
      </c>
      <c r="AC250" s="7">
        <f>+VLOOKUP(A250,'[6]DISTRIBUCIÓN SEMANAL'!$A:$Y,25,0)</f>
        <v>8</v>
      </c>
    </row>
    <row r="251" spans="1:29" ht="15.75">
      <c r="A251" s="44" t="s">
        <v>6279</v>
      </c>
      <c r="B251" s="10" t="s">
        <v>6152</v>
      </c>
      <c r="C251" s="54" t="s">
        <v>6280</v>
      </c>
      <c r="D251" s="9">
        <v>363</v>
      </c>
      <c r="E251" s="9" t="s">
        <v>3412</v>
      </c>
      <c r="F251" s="9">
        <v>132308387</v>
      </c>
      <c r="G251" s="67" t="s">
        <v>5194</v>
      </c>
      <c r="H251" s="7">
        <f>+VLOOKUP(A251,'[6]DISTRIBUCIÓN SEMANAL'!$A:$Y,4,0)</f>
        <v>363</v>
      </c>
      <c r="I251" s="7" t="str">
        <f>+VLOOKUP(A251,'[6]DISTRIBUCIÓN SEMANAL'!$A:$Y,5,0)</f>
        <v>REAL</v>
      </c>
      <c r="J251" s="7">
        <f>+VLOOKUP(A251,'[6]DISTRIBUCIÓN SEMANAL'!$A:$Y,6,0)</f>
        <v>1</v>
      </c>
      <c r="K251" s="7">
        <f>+VLOOKUP(A251,'[6]DISTRIBUCIÓN SEMANAL'!$A:$Y,7,0)</f>
        <v>25</v>
      </c>
      <c r="L251" s="7">
        <f>+VLOOKUP(A251,'[6]DISTRIBUCIÓN SEMANAL'!$A:$Y,8,0)</f>
        <v>5</v>
      </c>
      <c r="M251" s="7">
        <f>+VLOOKUP(A251,'[6]DISTRIBUCIÓN SEMANAL'!$A:$Y,9,0)</f>
        <v>55</v>
      </c>
      <c r="N251" s="7">
        <f>+VLOOKUP(A251,'[6]DISTRIBUCIÓN SEMANAL'!$A:$Y,10,0)</f>
        <v>67</v>
      </c>
      <c r="O251" s="7">
        <f>+VLOOKUP(A251,'[6]DISTRIBUCIÓN SEMANAL'!$A:$Y,11,0)</f>
        <v>9</v>
      </c>
      <c r="P251" s="7">
        <f>+VLOOKUP(A251,'[6]DISTRIBUCIÓN SEMANAL'!$A:$Y,12,0)</f>
        <v>21</v>
      </c>
      <c r="Q251" s="7">
        <f>+VLOOKUP(A251,'[6]DISTRIBUCIÓN SEMANAL'!$A:$Y,13,0)</f>
        <v>5</v>
      </c>
      <c r="R251" s="7">
        <f>+VLOOKUP(A251,'[6]DISTRIBUCIÓN SEMANAL'!$A:$Y,14,0)</f>
        <v>17</v>
      </c>
      <c r="S251" s="7">
        <f>+VLOOKUP(A251,'[6]DISTRIBUCIÓN SEMANAL'!$A:$Y,15,0)</f>
        <v>363</v>
      </c>
      <c r="T251" s="7">
        <f>+VLOOKUP(A251,'[6]DISTRIBUCIÓN SEMANAL'!$A:$Y,16,0)</f>
        <v>363</v>
      </c>
      <c r="U251" s="7">
        <f>+VLOOKUP(A251,'[6]DISTRIBUCIÓN SEMANAL'!$A:$Y,17,0)</f>
        <v>363</v>
      </c>
      <c r="V251" s="7">
        <f>+VLOOKUP(A251,'[6]DISTRIBUCIÓN SEMANAL'!$A:$Y,18,0)</f>
        <v>46</v>
      </c>
      <c r="W251" s="7">
        <f>+VLOOKUP(A251,'[6]DISTRIBUCIÓN SEMANAL'!$A:$Y,19,0)</f>
        <v>363</v>
      </c>
      <c r="X251" s="7">
        <f>+VLOOKUP(A251,'[6]DISTRIBUCIÓN SEMANAL'!$A:$Y,20,0)</f>
        <v>13</v>
      </c>
      <c r="Y251" s="7">
        <f>+VLOOKUP(A251,'[6]DISTRIBUCIÓN SEMANAL'!$A:$Y,21,0)</f>
        <v>363</v>
      </c>
      <c r="Z251" s="7">
        <f>+VLOOKUP(A251,'[6]DISTRIBUCIÓN SEMANAL'!$A:$Y,22,0)</f>
        <v>363</v>
      </c>
      <c r="AA251" s="7">
        <f>+VLOOKUP(A251,'[6]DISTRIBUCIÓN SEMANAL'!$A:$Y,23,0)</f>
        <v>21</v>
      </c>
      <c r="AB251" s="7">
        <f>+VLOOKUP(A251,'[6]DISTRIBUCIÓN SEMANAL'!$A:$Y,24,0)</f>
        <v>15</v>
      </c>
      <c r="AC251" s="7">
        <f>+VLOOKUP(A251,'[6]DISTRIBUCIÓN SEMANAL'!$A:$Y,25,0)</f>
        <v>53</v>
      </c>
    </row>
    <row r="252" spans="1:29" ht="15.75">
      <c r="A252" s="44" t="s">
        <v>6281</v>
      </c>
      <c r="B252" s="10" t="s">
        <v>5562</v>
      </c>
      <c r="C252" s="54" t="s">
        <v>6282</v>
      </c>
      <c r="D252" s="11">
        <v>173</v>
      </c>
      <c r="E252" s="9" t="s">
        <v>3424</v>
      </c>
      <c r="F252" s="9">
        <v>131063063</v>
      </c>
      <c r="G252" s="67" t="s">
        <v>5194</v>
      </c>
      <c r="H252" s="7">
        <f>+VLOOKUP(A252,'[6]DISTRIBUCIÓN SEMANAL'!$A:$Y,4,0)</f>
        <v>173</v>
      </c>
      <c r="I252" s="7" t="str">
        <f>+VLOOKUP(A252,'[6]DISTRIBUCIÓN SEMANAL'!$A:$Y,5,0)</f>
        <v>REAL</v>
      </c>
      <c r="J252" s="7">
        <f>+VLOOKUP(A252,'[6]DISTRIBUCIÓN SEMANAL'!$A:$Y,6,0)</f>
        <v>1</v>
      </c>
      <c r="K252" s="7">
        <f>+VLOOKUP(A252,'[6]DISTRIBUCIÓN SEMANAL'!$A:$Y,7,0)</f>
        <v>12</v>
      </c>
      <c r="L252" s="7">
        <f>+VLOOKUP(A252,'[6]DISTRIBUCIÓN SEMANAL'!$A:$Y,8,0)</f>
        <v>2</v>
      </c>
      <c r="M252" s="7">
        <f>+VLOOKUP(A252,'[6]DISTRIBUCIÓN SEMANAL'!$A:$Y,9,0)</f>
        <v>27</v>
      </c>
      <c r="N252" s="7">
        <f>+VLOOKUP(A252,'[6]DISTRIBUCIÓN SEMANAL'!$A:$Y,10,0)</f>
        <v>32</v>
      </c>
      <c r="O252" s="7">
        <f>+VLOOKUP(A252,'[6]DISTRIBUCIÓN SEMANAL'!$A:$Y,11,0)</f>
        <v>4</v>
      </c>
      <c r="P252" s="7">
        <f>+VLOOKUP(A252,'[6]DISTRIBUCIÓN SEMANAL'!$A:$Y,12,0)</f>
        <v>10</v>
      </c>
      <c r="Q252" s="7">
        <f>+VLOOKUP(A252,'[6]DISTRIBUCIÓN SEMANAL'!$A:$Y,13,0)</f>
        <v>2</v>
      </c>
      <c r="R252" s="7">
        <f>+VLOOKUP(A252,'[6]DISTRIBUCIÓN SEMANAL'!$A:$Y,14,0)</f>
        <v>8</v>
      </c>
      <c r="S252" s="7">
        <f>+VLOOKUP(A252,'[6]DISTRIBUCIÓN SEMANAL'!$A:$Y,15,0)</f>
        <v>173</v>
      </c>
      <c r="T252" s="7">
        <f>+VLOOKUP(A252,'[6]DISTRIBUCIÓN SEMANAL'!$A:$Y,16,0)</f>
        <v>173</v>
      </c>
      <c r="U252" s="7">
        <f>+VLOOKUP(A252,'[6]DISTRIBUCIÓN SEMANAL'!$A:$Y,17,0)</f>
        <v>173</v>
      </c>
      <c r="V252" s="7">
        <f>+VLOOKUP(A252,'[6]DISTRIBUCIÓN SEMANAL'!$A:$Y,18,0)</f>
        <v>22</v>
      </c>
      <c r="W252" s="7">
        <f>+VLOOKUP(A252,'[6]DISTRIBUCIÓN SEMANAL'!$A:$Y,19,0)</f>
        <v>173</v>
      </c>
      <c r="X252" s="7">
        <f>+VLOOKUP(A252,'[6]DISTRIBUCIÓN SEMANAL'!$A:$Y,20,0)</f>
        <v>6</v>
      </c>
      <c r="Y252" s="7">
        <f>+VLOOKUP(A252,'[6]DISTRIBUCIÓN SEMANAL'!$A:$Y,21,0)</f>
        <v>173</v>
      </c>
      <c r="Z252" s="7">
        <f>+VLOOKUP(A252,'[6]DISTRIBUCIÓN SEMANAL'!$A:$Y,22,0)</f>
        <v>173</v>
      </c>
      <c r="AA252" s="7">
        <f>+VLOOKUP(A252,'[6]DISTRIBUCIÓN SEMANAL'!$A:$Y,23,0)</f>
        <v>10</v>
      </c>
      <c r="AB252" s="7">
        <f>+VLOOKUP(A252,'[6]DISTRIBUCIÓN SEMANAL'!$A:$Y,24,0)</f>
        <v>7</v>
      </c>
      <c r="AC252" s="7">
        <f>+VLOOKUP(A252,'[6]DISTRIBUCIÓN SEMANAL'!$A:$Y,25,0)</f>
        <v>25</v>
      </c>
    </row>
    <row r="253" spans="1:29" ht="15.75">
      <c r="A253" s="44" t="s">
        <v>6283</v>
      </c>
      <c r="B253" s="10" t="s">
        <v>5562</v>
      </c>
      <c r="C253" s="54" t="s">
        <v>6284</v>
      </c>
      <c r="D253" s="11">
        <v>66</v>
      </c>
      <c r="E253" s="9" t="s">
        <v>3424</v>
      </c>
      <c r="F253" s="9">
        <v>131063063</v>
      </c>
      <c r="G253" s="67" t="s">
        <v>5194</v>
      </c>
      <c r="H253" s="7">
        <f>+VLOOKUP(A253,'[6]DISTRIBUCIÓN SEMANAL'!$A:$Y,4,0)</f>
        <v>66</v>
      </c>
      <c r="I253" s="7" t="str">
        <f>+VLOOKUP(A253,'[6]DISTRIBUCIÓN SEMANAL'!$A:$Y,5,0)</f>
        <v>REAL</v>
      </c>
      <c r="J253" s="7">
        <f>+VLOOKUP(A253,'[6]DISTRIBUCIÓN SEMANAL'!$A:$Y,6,0)</f>
        <v>1</v>
      </c>
      <c r="K253" s="7">
        <f>+VLOOKUP(A253,'[6]DISTRIBUCIÓN SEMANAL'!$A:$Y,7,0)</f>
        <v>5</v>
      </c>
      <c r="L253" s="7">
        <f>+VLOOKUP(A253,'[6]DISTRIBUCIÓN SEMANAL'!$A:$Y,8,0)</f>
        <v>1</v>
      </c>
      <c r="M253" s="7">
        <f>+VLOOKUP(A253,'[6]DISTRIBUCIÓN SEMANAL'!$A:$Y,9,0)</f>
        <v>10</v>
      </c>
      <c r="N253" s="7">
        <f>+VLOOKUP(A253,'[6]DISTRIBUCIÓN SEMANAL'!$A:$Y,10,0)</f>
        <v>13</v>
      </c>
      <c r="O253" s="7">
        <f>+VLOOKUP(A253,'[6]DISTRIBUCIÓN SEMANAL'!$A:$Y,11,0)</f>
        <v>2</v>
      </c>
      <c r="P253" s="7">
        <f>+VLOOKUP(A253,'[6]DISTRIBUCIÓN SEMANAL'!$A:$Y,12,0)</f>
        <v>4</v>
      </c>
      <c r="Q253" s="7">
        <f>+VLOOKUP(A253,'[6]DISTRIBUCIÓN SEMANAL'!$A:$Y,13,0)</f>
        <v>1</v>
      </c>
      <c r="R253" s="7">
        <f>+VLOOKUP(A253,'[6]DISTRIBUCIÓN SEMANAL'!$A:$Y,14,0)</f>
        <v>3</v>
      </c>
      <c r="S253" s="7">
        <f>+VLOOKUP(A253,'[6]DISTRIBUCIÓN SEMANAL'!$A:$Y,15,0)</f>
        <v>66</v>
      </c>
      <c r="T253" s="7">
        <f>+VLOOKUP(A253,'[6]DISTRIBUCIÓN SEMANAL'!$A:$Y,16,0)</f>
        <v>66</v>
      </c>
      <c r="U253" s="7">
        <f>+VLOOKUP(A253,'[6]DISTRIBUCIÓN SEMANAL'!$A:$Y,17,0)</f>
        <v>66</v>
      </c>
      <c r="V253" s="7">
        <f>+VLOOKUP(A253,'[6]DISTRIBUCIÓN SEMANAL'!$A:$Y,18,0)</f>
        <v>9</v>
      </c>
      <c r="W253" s="7">
        <f>+VLOOKUP(A253,'[6]DISTRIBUCIÓN SEMANAL'!$A:$Y,19,0)</f>
        <v>66</v>
      </c>
      <c r="X253" s="7">
        <f>+VLOOKUP(A253,'[6]DISTRIBUCIÓN SEMANAL'!$A:$Y,20,0)</f>
        <v>3</v>
      </c>
      <c r="Y253" s="7">
        <f>+VLOOKUP(A253,'[6]DISTRIBUCIÓN SEMANAL'!$A:$Y,21,0)</f>
        <v>66</v>
      </c>
      <c r="Z253" s="7">
        <f>+VLOOKUP(A253,'[6]DISTRIBUCIÓN SEMANAL'!$A:$Y,22,0)</f>
        <v>66</v>
      </c>
      <c r="AA253" s="7">
        <f>+VLOOKUP(A253,'[6]DISTRIBUCIÓN SEMANAL'!$A:$Y,23,0)</f>
        <v>4</v>
      </c>
      <c r="AB253" s="7">
        <f>+VLOOKUP(A253,'[6]DISTRIBUCIÓN SEMANAL'!$A:$Y,24,0)</f>
        <v>3</v>
      </c>
      <c r="AC253" s="7">
        <f>+VLOOKUP(A253,'[6]DISTRIBUCIÓN SEMANAL'!$A:$Y,25,0)</f>
        <v>10</v>
      </c>
    </row>
    <row r="254" spans="1:29" ht="15.75">
      <c r="A254" s="44" t="s">
        <v>6285</v>
      </c>
      <c r="B254" s="10" t="s">
        <v>5562</v>
      </c>
      <c r="C254" s="54" t="s">
        <v>6286</v>
      </c>
      <c r="D254" s="11">
        <v>12</v>
      </c>
      <c r="E254" s="9" t="s">
        <v>3424</v>
      </c>
      <c r="F254" s="9">
        <v>131063063</v>
      </c>
      <c r="G254" s="67" t="s">
        <v>5194</v>
      </c>
      <c r="H254" s="7">
        <f>+VLOOKUP(A254,'[6]DISTRIBUCIÓN SEMANAL'!$A:$Y,4,0)</f>
        <v>12</v>
      </c>
      <c r="I254" s="7" t="str">
        <f>+VLOOKUP(A254,'[6]DISTRIBUCIÓN SEMANAL'!$A:$Y,5,0)</f>
        <v>REAL</v>
      </c>
      <c r="J254" s="7">
        <f>+VLOOKUP(A254,'[6]DISTRIBUCIÓN SEMANAL'!$A:$Y,6,0)</f>
        <v>1</v>
      </c>
      <c r="K254" s="7">
        <f>+VLOOKUP(A254,'[6]DISTRIBUCIÓN SEMANAL'!$A:$Y,7,0)</f>
        <v>1</v>
      </c>
      <c r="L254" s="7">
        <f>+VLOOKUP(A254,'[6]DISTRIBUCIÓN SEMANAL'!$A:$Y,8,0)</f>
        <v>1</v>
      </c>
      <c r="M254" s="7">
        <f>+VLOOKUP(A254,'[6]DISTRIBUCIÓN SEMANAL'!$A:$Y,9,0)</f>
        <v>2</v>
      </c>
      <c r="N254" s="7">
        <f>+VLOOKUP(A254,'[6]DISTRIBUCIÓN SEMANAL'!$A:$Y,10,0)</f>
        <v>3</v>
      </c>
      <c r="O254" s="7">
        <f>+VLOOKUP(A254,'[6]DISTRIBUCIÓN SEMANAL'!$A:$Y,11,0)</f>
        <v>1</v>
      </c>
      <c r="P254" s="7">
        <f>+VLOOKUP(A254,'[6]DISTRIBUCIÓN SEMANAL'!$A:$Y,12,0)</f>
        <v>1</v>
      </c>
      <c r="Q254" s="7">
        <f>+VLOOKUP(A254,'[6]DISTRIBUCIÓN SEMANAL'!$A:$Y,13,0)</f>
        <v>1</v>
      </c>
      <c r="R254" s="7">
        <f>+VLOOKUP(A254,'[6]DISTRIBUCIÓN SEMANAL'!$A:$Y,14,0)</f>
        <v>1</v>
      </c>
      <c r="S254" s="7">
        <f>+VLOOKUP(A254,'[6]DISTRIBUCIÓN SEMANAL'!$A:$Y,15,0)</f>
        <v>12</v>
      </c>
      <c r="T254" s="7">
        <f>+VLOOKUP(A254,'[6]DISTRIBUCIÓN SEMANAL'!$A:$Y,16,0)</f>
        <v>12</v>
      </c>
      <c r="U254" s="7">
        <f>+VLOOKUP(A254,'[6]DISTRIBUCIÓN SEMANAL'!$A:$Y,17,0)</f>
        <v>12</v>
      </c>
      <c r="V254" s="7">
        <f>+VLOOKUP(A254,'[6]DISTRIBUCIÓN SEMANAL'!$A:$Y,18,0)</f>
        <v>2</v>
      </c>
      <c r="W254" s="7">
        <f>+VLOOKUP(A254,'[6]DISTRIBUCIÓN SEMANAL'!$A:$Y,19,0)</f>
        <v>12</v>
      </c>
      <c r="X254" s="7">
        <f>+VLOOKUP(A254,'[6]DISTRIBUCIÓN SEMANAL'!$A:$Y,20,0)</f>
        <v>1</v>
      </c>
      <c r="Y254" s="7">
        <f>+VLOOKUP(A254,'[6]DISTRIBUCIÓN SEMANAL'!$A:$Y,21,0)</f>
        <v>12</v>
      </c>
      <c r="Z254" s="7">
        <f>+VLOOKUP(A254,'[6]DISTRIBUCIÓN SEMANAL'!$A:$Y,22,0)</f>
        <v>12</v>
      </c>
      <c r="AA254" s="7">
        <f>+VLOOKUP(A254,'[6]DISTRIBUCIÓN SEMANAL'!$A:$Y,23,0)</f>
        <v>1</v>
      </c>
      <c r="AB254" s="7">
        <f>+VLOOKUP(A254,'[6]DISTRIBUCIÓN SEMANAL'!$A:$Y,24,0)</f>
        <v>1</v>
      </c>
      <c r="AC254" s="7">
        <f>+VLOOKUP(A254,'[6]DISTRIBUCIÓN SEMANAL'!$A:$Y,25,0)</f>
        <v>2</v>
      </c>
    </row>
    <row r="255" spans="1:29" ht="15.75">
      <c r="A255" s="51" t="s">
        <v>6287</v>
      </c>
      <c r="B255" s="10" t="s">
        <v>5352</v>
      </c>
      <c r="C255" s="54" t="s">
        <v>6288</v>
      </c>
      <c r="D255" s="9">
        <v>18</v>
      </c>
      <c r="E255" s="9" t="s">
        <v>3436</v>
      </c>
      <c r="F255" s="9">
        <v>132314018</v>
      </c>
      <c r="G255" s="67" t="s">
        <v>5194</v>
      </c>
      <c r="H255" s="7">
        <f>+VLOOKUP(A255,'[6]DISTRIBUCIÓN SEMANAL'!$A:$Y,4,0)</f>
        <v>18</v>
      </c>
      <c r="I255" s="7" t="str">
        <f>+VLOOKUP(A255,'[6]DISTRIBUCIÓN SEMANAL'!$A:$Y,5,0)</f>
        <v>REAL</v>
      </c>
      <c r="J255" s="7">
        <f>+VLOOKUP(A255,'[6]DISTRIBUCIÓN SEMANAL'!$A:$Y,6,0)</f>
        <v>1</v>
      </c>
      <c r="K255" s="7">
        <f>+VLOOKUP(A255,'[6]DISTRIBUCIÓN SEMANAL'!$A:$Y,7,0)</f>
        <v>2</v>
      </c>
      <c r="L255" s="7">
        <f>+VLOOKUP(A255,'[6]DISTRIBUCIÓN SEMANAL'!$A:$Y,8,0)</f>
        <v>1</v>
      </c>
      <c r="M255" s="7">
        <f>+VLOOKUP(A255,'[6]DISTRIBUCIÓN SEMANAL'!$A:$Y,9,0)</f>
        <v>3</v>
      </c>
      <c r="N255" s="7">
        <f>+VLOOKUP(A255,'[6]DISTRIBUCIÓN SEMANAL'!$A:$Y,10,0)</f>
        <v>4</v>
      </c>
      <c r="O255" s="7">
        <f>+VLOOKUP(A255,'[6]DISTRIBUCIÓN SEMANAL'!$A:$Y,11,0)</f>
        <v>1</v>
      </c>
      <c r="P255" s="7">
        <f>+VLOOKUP(A255,'[6]DISTRIBUCIÓN SEMANAL'!$A:$Y,12,0)</f>
        <v>1</v>
      </c>
      <c r="Q255" s="7">
        <f>+VLOOKUP(A255,'[6]DISTRIBUCIÓN SEMANAL'!$A:$Y,13,0)</f>
        <v>1</v>
      </c>
      <c r="R255" s="7">
        <f>+VLOOKUP(A255,'[6]DISTRIBUCIÓN SEMANAL'!$A:$Y,14,0)</f>
        <v>1</v>
      </c>
      <c r="S255" s="7">
        <f>+VLOOKUP(A255,'[6]DISTRIBUCIÓN SEMANAL'!$A:$Y,15,0)</f>
        <v>18</v>
      </c>
      <c r="T255" s="7">
        <f>+VLOOKUP(A255,'[6]DISTRIBUCIÓN SEMANAL'!$A:$Y,16,0)</f>
        <v>18</v>
      </c>
      <c r="U255" s="7">
        <f>+VLOOKUP(A255,'[6]DISTRIBUCIÓN SEMANAL'!$A:$Y,17,0)</f>
        <v>18</v>
      </c>
      <c r="V255" s="7">
        <f>+VLOOKUP(A255,'[6]DISTRIBUCIÓN SEMANAL'!$A:$Y,18,0)</f>
        <v>3</v>
      </c>
      <c r="W255" s="7">
        <f>+VLOOKUP(A255,'[6]DISTRIBUCIÓN SEMANAL'!$A:$Y,19,0)</f>
        <v>18</v>
      </c>
      <c r="X255" s="7">
        <f>+VLOOKUP(A255,'[6]DISTRIBUCIÓN SEMANAL'!$A:$Y,20,0)</f>
        <v>1</v>
      </c>
      <c r="Y255" s="7">
        <f>+VLOOKUP(A255,'[6]DISTRIBUCIÓN SEMANAL'!$A:$Y,21,0)</f>
        <v>18</v>
      </c>
      <c r="Z255" s="7">
        <f>+VLOOKUP(A255,'[6]DISTRIBUCIÓN SEMANAL'!$A:$Y,22,0)</f>
        <v>18</v>
      </c>
      <c r="AA255" s="7">
        <f>+VLOOKUP(A255,'[6]DISTRIBUCIÓN SEMANAL'!$A:$Y,23,0)</f>
        <v>1</v>
      </c>
      <c r="AB255" s="7">
        <f>+VLOOKUP(A255,'[6]DISTRIBUCIÓN SEMANAL'!$A:$Y,24,0)</f>
        <v>1</v>
      </c>
      <c r="AC255" s="7">
        <f>+VLOOKUP(A255,'[6]DISTRIBUCIÓN SEMANAL'!$A:$Y,25,0)</f>
        <v>3</v>
      </c>
    </row>
    <row r="256" spans="1:29" ht="15.75">
      <c r="A256" s="51" t="s">
        <v>6289</v>
      </c>
      <c r="B256" s="10" t="s">
        <v>5352</v>
      </c>
      <c r="C256" s="54" t="s">
        <v>6290</v>
      </c>
      <c r="D256" s="9">
        <v>18</v>
      </c>
      <c r="E256" s="9" t="s">
        <v>3436</v>
      </c>
      <c r="F256" s="9">
        <v>132314018</v>
      </c>
      <c r="G256" s="67" t="s">
        <v>5194</v>
      </c>
      <c r="H256" s="7">
        <f>+VLOOKUP(A256,'[6]DISTRIBUCIÓN SEMANAL'!$A:$Y,4,0)</f>
        <v>18</v>
      </c>
      <c r="I256" s="7" t="str">
        <f>+VLOOKUP(A256,'[6]DISTRIBUCIÓN SEMANAL'!$A:$Y,5,0)</f>
        <v>REAL</v>
      </c>
      <c r="J256" s="7">
        <f>+VLOOKUP(A256,'[6]DISTRIBUCIÓN SEMANAL'!$A:$Y,6,0)</f>
        <v>1</v>
      </c>
      <c r="K256" s="7">
        <f>+VLOOKUP(A256,'[6]DISTRIBUCIÓN SEMANAL'!$A:$Y,7,0)</f>
        <v>2</v>
      </c>
      <c r="L256" s="7">
        <f>+VLOOKUP(A256,'[6]DISTRIBUCIÓN SEMANAL'!$A:$Y,8,0)</f>
        <v>1</v>
      </c>
      <c r="M256" s="7">
        <f>+VLOOKUP(A256,'[6]DISTRIBUCIÓN SEMANAL'!$A:$Y,9,0)</f>
        <v>3</v>
      </c>
      <c r="N256" s="7">
        <f>+VLOOKUP(A256,'[6]DISTRIBUCIÓN SEMANAL'!$A:$Y,10,0)</f>
        <v>4</v>
      </c>
      <c r="O256" s="7">
        <f>+VLOOKUP(A256,'[6]DISTRIBUCIÓN SEMANAL'!$A:$Y,11,0)</f>
        <v>1</v>
      </c>
      <c r="P256" s="7">
        <f>+VLOOKUP(A256,'[6]DISTRIBUCIÓN SEMANAL'!$A:$Y,12,0)</f>
        <v>1</v>
      </c>
      <c r="Q256" s="7">
        <f>+VLOOKUP(A256,'[6]DISTRIBUCIÓN SEMANAL'!$A:$Y,13,0)</f>
        <v>1</v>
      </c>
      <c r="R256" s="7">
        <f>+VLOOKUP(A256,'[6]DISTRIBUCIÓN SEMANAL'!$A:$Y,14,0)</f>
        <v>1</v>
      </c>
      <c r="S256" s="7">
        <f>+VLOOKUP(A256,'[6]DISTRIBUCIÓN SEMANAL'!$A:$Y,15,0)</f>
        <v>18</v>
      </c>
      <c r="T256" s="7">
        <f>+VLOOKUP(A256,'[6]DISTRIBUCIÓN SEMANAL'!$A:$Y,16,0)</f>
        <v>18</v>
      </c>
      <c r="U256" s="7">
        <f>+VLOOKUP(A256,'[6]DISTRIBUCIÓN SEMANAL'!$A:$Y,17,0)</f>
        <v>18</v>
      </c>
      <c r="V256" s="7">
        <f>+VLOOKUP(A256,'[6]DISTRIBUCIÓN SEMANAL'!$A:$Y,18,0)</f>
        <v>3</v>
      </c>
      <c r="W256" s="7">
        <f>+VLOOKUP(A256,'[6]DISTRIBUCIÓN SEMANAL'!$A:$Y,19,0)</f>
        <v>18</v>
      </c>
      <c r="X256" s="7">
        <f>+VLOOKUP(A256,'[6]DISTRIBUCIÓN SEMANAL'!$A:$Y,20,0)</f>
        <v>1</v>
      </c>
      <c r="Y256" s="7">
        <f>+VLOOKUP(A256,'[6]DISTRIBUCIÓN SEMANAL'!$A:$Y,21,0)</f>
        <v>18</v>
      </c>
      <c r="Z256" s="7">
        <f>+VLOOKUP(A256,'[6]DISTRIBUCIÓN SEMANAL'!$A:$Y,22,0)</f>
        <v>18</v>
      </c>
      <c r="AA256" s="7">
        <f>+VLOOKUP(A256,'[6]DISTRIBUCIÓN SEMANAL'!$A:$Y,23,0)</f>
        <v>1</v>
      </c>
      <c r="AB256" s="7">
        <f>+VLOOKUP(A256,'[6]DISTRIBUCIÓN SEMANAL'!$A:$Y,24,0)</f>
        <v>1</v>
      </c>
      <c r="AC256" s="7">
        <f>+VLOOKUP(A256,'[6]DISTRIBUCIÓN SEMANAL'!$A:$Y,25,0)</f>
        <v>3</v>
      </c>
    </row>
    <row r="257" spans="1:29" ht="15.75">
      <c r="A257" s="51" t="s">
        <v>6291</v>
      </c>
      <c r="B257" s="10" t="s">
        <v>5352</v>
      </c>
      <c r="C257" s="54" t="s">
        <v>6292</v>
      </c>
      <c r="D257" s="9">
        <v>11</v>
      </c>
      <c r="E257" s="9" t="s">
        <v>3436</v>
      </c>
      <c r="F257" s="9">
        <v>132314018</v>
      </c>
      <c r="G257" s="67" t="s">
        <v>5194</v>
      </c>
      <c r="H257" s="7">
        <f>+VLOOKUP(A257,'[6]DISTRIBUCIÓN SEMANAL'!$A:$Y,4,0)</f>
        <v>11</v>
      </c>
      <c r="I257" s="7" t="str">
        <f>+VLOOKUP(A257,'[6]DISTRIBUCIÓN SEMANAL'!$A:$Y,5,0)</f>
        <v>REAL</v>
      </c>
      <c r="J257" s="7">
        <f>+VLOOKUP(A257,'[6]DISTRIBUCIÓN SEMANAL'!$A:$Y,6,0)</f>
        <v>1</v>
      </c>
      <c r="K257" s="7">
        <f>+VLOOKUP(A257,'[6]DISTRIBUCIÓN SEMANAL'!$A:$Y,7,0)</f>
        <v>1</v>
      </c>
      <c r="L257" s="7">
        <f>+VLOOKUP(A257,'[6]DISTRIBUCIÓN SEMANAL'!$A:$Y,8,0)</f>
        <v>1</v>
      </c>
      <c r="M257" s="7">
        <f>+VLOOKUP(A257,'[6]DISTRIBUCIÓN SEMANAL'!$A:$Y,9,0)</f>
        <v>2</v>
      </c>
      <c r="N257" s="7">
        <f>+VLOOKUP(A257,'[6]DISTRIBUCIÓN SEMANAL'!$A:$Y,10,0)</f>
        <v>3</v>
      </c>
      <c r="O257" s="7">
        <f>+VLOOKUP(A257,'[6]DISTRIBUCIÓN SEMANAL'!$A:$Y,11,0)</f>
        <v>1</v>
      </c>
      <c r="P257" s="7">
        <f>+VLOOKUP(A257,'[6]DISTRIBUCIÓN SEMANAL'!$A:$Y,12,0)</f>
        <v>1</v>
      </c>
      <c r="Q257" s="7">
        <f>+VLOOKUP(A257,'[6]DISTRIBUCIÓN SEMANAL'!$A:$Y,13,0)</f>
        <v>1</v>
      </c>
      <c r="R257" s="7">
        <f>+VLOOKUP(A257,'[6]DISTRIBUCIÓN SEMANAL'!$A:$Y,14,0)</f>
        <v>1</v>
      </c>
      <c r="S257" s="7">
        <f>+VLOOKUP(A257,'[6]DISTRIBUCIÓN SEMANAL'!$A:$Y,15,0)</f>
        <v>11</v>
      </c>
      <c r="T257" s="7">
        <f>+VLOOKUP(A257,'[6]DISTRIBUCIÓN SEMANAL'!$A:$Y,16,0)</f>
        <v>11</v>
      </c>
      <c r="U257" s="7">
        <f>+VLOOKUP(A257,'[6]DISTRIBUCIÓN SEMANAL'!$A:$Y,17,0)</f>
        <v>11</v>
      </c>
      <c r="V257" s="7">
        <f>+VLOOKUP(A257,'[6]DISTRIBUCIÓN SEMANAL'!$A:$Y,18,0)</f>
        <v>2</v>
      </c>
      <c r="W257" s="7">
        <f>+VLOOKUP(A257,'[6]DISTRIBUCIÓN SEMANAL'!$A:$Y,19,0)</f>
        <v>11</v>
      </c>
      <c r="X257" s="7">
        <f>+VLOOKUP(A257,'[6]DISTRIBUCIÓN SEMANAL'!$A:$Y,20,0)</f>
        <v>1</v>
      </c>
      <c r="Y257" s="7">
        <f>+VLOOKUP(A257,'[6]DISTRIBUCIÓN SEMANAL'!$A:$Y,21,0)</f>
        <v>11</v>
      </c>
      <c r="Z257" s="7">
        <f>+VLOOKUP(A257,'[6]DISTRIBUCIÓN SEMANAL'!$A:$Y,22,0)</f>
        <v>11</v>
      </c>
      <c r="AA257" s="7">
        <f>+VLOOKUP(A257,'[6]DISTRIBUCIÓN SEMANAL'!$A:$Y,23,0)</f>
        <v>1</v>
      </c>
      <c r="AB257" s="7">
        <f>+VLOOKUP(A257,'[6]DISTRIBUCIÓN SEMANAL'!$A:$Y,24,0)</f>
        <v>1</v>
      </c>
      <c r="AC257" s="7">
        <f>+VLOOKUP(A257,'[6]DISTRIBUCIÓN SEMANAL'!$A:$Y,25,0)</f>
        <v>2</v>
      </c>
    </row>
    <row r="258" spans="1:29" ht="15.75">
      <c r="A258" s="51" t="s">
        <v>6293</v>
      </c>
      <c r="B258" s="10" t="s">
        <v>5352</v>
      </c>
      <c r="C258" s="54" t="s">
        <v>6294</v>
      </c>
      <c r="D258" s="9">
        <v>8</v>
      </c>
      <c r="E258" s="9" t="s">
        <v>3436</v>
      </c>
      <c r="F258" s="9">
        <v>132314018</v>
      </c>
      <c r="G258" s="67" t="s">
        <v>5194</v>
      </c>
      <c r="H258" s="7">
        <f>+VLOOKUP(A258,'[6]DISTRIBUCIÓN SEMANAL'!$A:$Y,4,0)</f>
        <v>8</v>
      </c>
      <c r="I258" s="7" t="str">
        <f>+VLOOKUP(A258,'[6]DISTRIBUCIÓN SEMANAL'!$A:$Y,5,0)</f>
        <v>REAL</v>
      </c>
      <c r="J258" s="7">
        <f>+VLOOKUP(A258,'[6]DISTRIBUCIÓN SEMANAL'!$A:$Y,6,0)</f>
        <v>1</v>
      </c>
      <c r="K258" s="7">
        <f>+VLOOKUP(A258,'[6]DISTRIBUCIÓN SEMANAL'!$A:$Y,7,0)</f>
        <v>1</v>
      </c>
      <c r="L258" s="7">
        <f>+VLOOKUP(A258,'[6]DISTRIBUCIÓN SEMANAL'!$A:$Y,8,0)</f>
        <v>1</v>
      </c>
      <c r="M258" s="7">
        <f>+VLOOKUP(A258,'[6]DISTRIBUCIÓN SEMANAL'!$A:$Y,9,0)</f>
        <v>2</v>
      </c>
      <c r="N258" s="7">
        <f>+VLOOKUP(A258,'[6]DISTRIBUCIÓN SEMANAL'!$A:$Y,10,0)</f>
        <v>2</v>
      </c>
      <c r="O258" s="7">
        <f>+VLOOKUP(A258,'[6]DISTRIBUCIÓN SEMANAL'!$A:$Y,11,0)</f>
        <v>1</v>
      </c>
      <c r="P258" s="7">
        <f>+VLOOKUP(A258,'[6]DISTRIBUCIÓN SEMANAL'!$A:$Y,12,0)</f>
        <v>1</v>
      </c>
      <c r="Q258" s="7">
        <f>+VLOOKUP(A258,'[6]DISTRIBUCIÓN SEMANAL'!$A:$Y,13,0)</f>
        <v>1</v>
      </c>
      <c r="R258" s="7">
        <f>+VLOOKUP(A258,'[6]DISTRIBUCIÓN SEMANAL'!$A:$Y,14,0)</f>
        <v>1</v>
      </c>
      <c r="S258" s="7">
        <f>+VLOOKUP(A258,'[6]DISTRIBUCIÓN SEMANAL'!$A:$Y,15,0)</f>
        <v>8</v>
      </c>
      <c r="T258" s="7">
        <f>+VLOOKUP(A258,'[6]DISTRIBUCIÓN SEMANAL'!$A:$Y,16,0)</f>
        <v>8</v>
      </c>
      <c r="U258" s="7">
        <f>+VLOOKUP(A258,'[6]DISTRIBUCIÓN SEMANAL'!$A:$Y,17,0)</f>
        <v>8</v>
      </c>
      <c r="V258" s="7">
        <f>+VLOOKUP(A258,'[6]DISTRIBUCIÓN SEMANAL'!$A:$Y,18,0)</f>
        <v>2</v>
      </c>
      <c r="W258" s="7">
        <f>+VLOOKUP(A258,'[6]DISTRIBUCIÓN SEMANAL'!$A:$Y,19,0)</f>
        <v>8</v>
      </c>
      <c r="X258" s="7">
        <f>+VLOOKUP(A258,'[6]DISTRIBUCIÓN SEMANAL'!$A:$Y,20,0)</f>
        <v>1</v>
      </c>
      <c r="Y258" s="7">
        <f>+VLOOKUP(A258,'[6]DISTRIBUCIÓN SEMANAL'!$A:$Y,21,0)</f>
        <v>8</v>
      </c>
      <c r="Z258" s="7">
        <f>+VLOOKUP(A258,'[6]DISTRIBUCIÓN SEMANAL'!$A:$Y,22,0)</f>
        <v>8</v>
      </c>
      <c r="AA258" s="7">
        <f>+VLOOKUP(A258,'[6]DISTRIBUCIÓN SEMANAL'!$A:$Y,23,0)</f>
        <v>1</v>
      </c>
      <c r="AB258" s="7">
        <f>+VLOOKUP(A258,'[6]DISTRIBUCIÓN SEMANAL'!$A:$Y,24,0)</f>
        <v>1</v>
      </c>
      <c r="AC258" s="7">
        <f>+VLOOKUP(A258,'[6]DISTRIBUCIÓN SEMANAL'!$A:$Y,25,0)</f>
        <v>2</v>
      </c>
    </row>
    <row r="259" spans="1:29" ht="15.75">
      <c r="A259" s="51" t="s">
        <v>6295</v>
      </c>
      <c r="B259" s="10" t="s">
        <v>5352</v>
      </c>
      <c r="C259" s="54" t="s">
        <v>6296</v>
      </c>
      <c r="D259" s="9">
        <v>25</v>
      </c>
      <c r="E259" s="9" t="s">
        <v>3436</v>
      </c>
      <c r="F259" s="9">
        <v>132314018</v>
      </c>
      <c r="G259" s="67" t="s">
        <v>5194</v>
      </c>
      <c r="H259" s="7">
        <f>+VLOOKUP(A259,'[6]DISTRIBUCIÓN SEMANAL'!$A:$Y,4,0)</f>
        <v>25</v>
      </c>
      <c r="I259" s="7" t="str">
        <f>+VLOOKUP(A259,'[6]DISTRIBUCIÓN SEMANAL'!$A:$Y,5,0)</f>
        <v>REAL</v>
      </c>
      <c r="J259" s="7">
        <f>+VLOOKUP(A259,'[6]DISTRIBUCIÓN SEMANAL'!$A:$Y,6,0)</f>
        <v>1</v>
      </c>
      <c r="K259" s="7">
        <f>+VLOOKUP(A259,'[6]DISTRIBUCIÓN SEMANAL'!$A:$Y,7,0)</f>
        <v>2</v>
      </c>
      <c r="L259" s="7">
        <f>+VLOOKUP(A259,'[6]DISTRIBUCIÓN SEMANAL'!$A:$Y,8,0)</f>
        <v>1</v>
      </c>
      <c r="M259" s="7">
        <f>+VLOOKUP(A259,'[6]DISTRIBUCIÓN SEMANAL'!$A:$Y,9,0)</f>
        <v>4</v>
      </c>
      <c r="N259" s="7">
        <f>+VLOOKUP(A259,'[6]DISTRIBUCIÓN SEMANAL'!$A:$Y,10,0)</f>
        <v>5</v>
      </c>
      <c r="O259" s="7">
        <f>+VLOOKUP(A259,'[6]DISTRIBUCIÓN SEMANAL'!$A:$Y,11,0)</f>
        <v>1</v>
      </c>
      <c r="P259" s="7">
        <f>+VLOOKUP(A259,'[6]DISTRIBUCIÓN SEMANAL'!$A:$Y,12,0)</f>
        <v>2</v>
      </c>
      <c r="Q259" s="7">
        <f>+VLOOKUP(A259,'[6]DISTRIBUCIÓN SEMANAL'!$A:$Y,13,0)</f>
        <v>1</v>
      </c>
      <c r="R259" s="7">
        <f>+VLOOKUP(A259,'[6]DISTRIBUCIÓN SEMANAL'!$A:$Y,14,0)</f>
        <v>2</v>
      </c>
      <c r="S259" s="7">
        <f>+VLOOKUP(A259,'[6]DISTRIBUCIÓN SEMANAL'!$A:$Y,15,0)</f>
        <v>25</v>
      </c>
      <c r="T259" s="7">
        <f>+VLOOKUP(A259,'[6]DISTRIBUCIÓN SEMANAL'!$A:$Y,16,0)</f>
        <v>25</v>
      </c>
      <c r="U259" s="7">
        <f>+VLOOKUP(A259,'[6]DISTRIBUCIÓN SEMANAL'!$A:$Y,17,0)</f>
        <v>25</v>
      </c>
      <c r="V259" s="7">
        <f>+VLOOKUP(A259,'[6]DISTRIBUCIÓN SEMANAL'!$A:$Y,18,0)</f>
        <v>4</v>
      </c>
      <c r="W259" s="7">
        <f>+VLOOKUP(A259,'[6]DISTRIBUCIÓN SEMANAL'!$A:$Y,19,0)</f>
        <v>25</v>
      </c>
      <c r="X259" s="7">
        <f>+VLOOKUP(A259,'[6]DISTRIBUCIÓN SEMANAL'!$A:$Y,20,0)</f>
        <v>1</v>
      </c>
      <c r="Y259" s="7">
        <f>+VLOOKUP(A259,'[6]DISTRIBUCIÓN SEMANAL'!$A:$Y,21,0)</f>
        <v>25</v>
      </c>
      <c r="Z259" s="7">
        <f>+VLOOKUP(A259,'[6]DISTRIBUCIÓN SEMANAL'!$A:$Y,22,0)</f>
        <v>25</v>
      </c>
      <c r="AA259" s="7">
        <f>+VLOOKUP(A259,'[6]DISTRIBUCIÓN SEMANAL'!$A:$Y,23,0)</f>
        <v>2</v>
      </c>
      <c r="AB259" s="7">
        <f>+VLOOKUP(A259,'[6]DISTRIBUCIÓN SEMANAL'!$A:$Y,24,0)</f>
        <v>1</v>
      </c>
      <c r="AC259" s="7">
        <f>+VLOOKUP(A259,'[6]DISTRIBUCIÓN SEMANAL'!$A:$Y,25,0)</f>
        <v>4</v>
      </c>
    </row>
    <row r="260" spans="1:29" ht="15.75">
      <c r="A260" s="51" t="s">
        <v>6297</v>
      </c>
      <c r="B260" s="10" t="s">
        <v>5352</v>
      </c>
      <c r="C260" s="54" t="s">
        <v>6298</v>
      </c>
      <c r="D260" s="9">
        <v>12</v>
      </c>
      <c r="E260" s="9" t="s">
        <v>3436</v>
      </c>
      <c r="F260" s="9">
        <v>132314018</v>
      </c>
      <c r="G260" s="67" t="s">
        <v>5194</v>
      </c>
      <c r="H260" s="7">
        <f>+VLOOKUP(A260,'[6]DISTRIBUCIÓN SEMANAL'!$A:$Y,4,0)</f>
        <v>12</v>
      </c>
      <c r="I260" s="7" t="str">
        <f>+VLOOKUP(A260,'[6]DISTRIBUCIÓN SEMANAL'!$A:$Y,5,0)</f>
        <v>REAL</v>
      </c>
      <c r="J260" s="7">
        <f>+VLOOKUP(A260,'[6]DISTRIBUCIÓN SEMANAL'!$A:$Y,6,0)</f>
        <v>1</v>
      </c>
      <c r="K260" s="7">
        <f>+VLOOKUP(A260,'[6]DISTRIBUCIÓN SEMANAL'!$A:$Y,7,0)</f>
        <v>1</v>
      </c>
      <c r="L260" s="7">
        <f>+VLOOKUP(A260,'[6]DISTRIBUCIÓN SEMANAL'!$A:$Y,8,0)</f>
        <v>1</v>
      </c>
      <c r="M260" s="7">
        <f>+VLOOKUP(A260,'[6]DISTRIBUCIÓN SEMANAL'!$A:$Y,9,0)</f>
        <v>2</v>
      </c>
      <c r="N260" s="7">
        <f>+VLOOKUP(A260,'[6]DISTRIBUCIÓN SEMANAL'!$A:$Y,10,0)</f>
        <v>3</v>
      </c>
      <c r="O260" s="7">
        <f>+VLOOKUP(A260,'[6]DISTRIBUCIÓN SEMANAL'!$A:$Y,11,0)</f>
        <v>1</v>
      </c>
      <c r="P260" s="7">
        <f>+VLOOKUP(A260,'[6]DISTRIBUCIÓN SEMANAL'!$A:$Y,12,0)</f>
        <v>1</v>
      </c>
      <c r="Q260" s="7">
        <f>+VLOOKUP(A260,'[6]DISTRIBUCIÓN SEMANAL'!$A:$Y,13,0)</f>
        <v>1</v>
      </c>
      <c r="R260" s="7">
        <f>+VLOOKUP(A260,'[6]DISTRIBUCIÓN SEMANAL'!$A:$Y,14,0)</f>
        <v>1</v>
      </c>
      <c r="S260" s="7">
        <f>+VLOOKUP(A260,'[6]DISTRIBUCIÓN SEMANAL'!$A:$Y,15,0)</f>
        <v>12</v>
      </c>
      <c r="T260" s="7">
        <f>+VLOOKUP(A260,'[6]DISTRIBUCIÓN SEMANAL'!$A:$Y,16,0)</f>
        <v>12</v>
      </c>
      <c r="U260" s="7">
        <f>+VLOOKUP(A260,'[6]DISTRIBUCIÓN SEMANAL'!$A:$Y,17,0)</f>
        <v>12</v>
      </c>
      <c r="V260" s="7">
        <f>+VLOOKUP(A260,'[6]DISTRIBUCIÓN SEMANAL'!$A:$Y,18,0)</f>
        <v>2</v>
      </c>
      <c r="W260" s="7">
        <f>+VLOOKUP(A260,'[6]DISTRIBUCIÓN SEMANAL'!$A:$Y,19,0)</f>
        <v>12</v>
      </c>
      <c r="X260" s="7">
        <f>+VLOOKUP(A260,'[6]DISTRIBUCIÓN SEMANAL'!$A:$Y,20,0)</f>
        <v>1</v>
      </c>
      <c r="Y260" s="7">
        <f>+VLOOKUP(A260,'[6]DISTRIBUCIÓN SEMANAL'!$A:$Y,21,0)</f>
        <v>12</v>
      </c>
      <c r="Z260" s="7">
        <f>+VLOOKUP(A260,'[6]DISTRIBUCIÓN SEMANAL'!$A:$Y,22,0)</f>
        <v>12</v>
      </c>
      <c r="AA260" s="7">
        <f>+VLOOKUP(A260,'[6]DISTRIBUCIÓN SEMANAL'!$A:$Y,23,0)</f>
        <v>1</v>
      </c>
      <c r="AB260" s="7">
        <f>+VLOOKUP(A260,'[6]DISTRIBUCIÓN SEMANAL'!$A:$Y,24,0)</f>
        <v>1</v>
      </c>
      <c r="AC260" s="7">
        <f>+VLOOKUP(A260,'[6]DISTRIBUCIÓN SEMANAL'!$A:$Y,25,0)</f>
        <v>2</v>
      </c>
    </row>
    <row r="261" spans="1:29" ht="15.75">
      <c r="A261" s="51" t="s">
        <v>6299</v>
      </c>
      <c r="B261" s="10" t="s">
        <v>5352</v>
      </c>
      <c r="C261" s="54" t="s">
        <v>6300</v>
      </c>
      <c r="D261" s="9">
        <v>5</v>
      </c>
      <c r="E261" s="9" t="s">
        <v>3436</v>
      </c>
      <c r="F261" s="9">
        <v>132314018</v>
      </c>
      <c r="G261" s="67" t="s">
        <v>5194</v>
      </c>
      <c r="H261" s="7">
        <f>+VLOOKUP(A261,'[6]DISTRIBUCIÓN SEMANAL'!$A:$Y,4,0)</f>
        <v>5</v>
      </c>
      <c r="I261" s="7" t="str">
        <f>+VLOOKUP(A261,'[6]DISTRIBUCIÓN SEMANAL'!$A:$Y,5,0)</f>
        <v>REAL</v>
      </c>
      <c r="J261" s="7">
        <f>+VLOOKUP(A261,'[6]DISTRIBUCIÓN SEMANAL'!$A:$Y,6,0)</f>
        <v>1</v>
      </c>
      <c r="K261" s="7">
        <f>+VLOOKUP(A261,'[6]DISTRIBUCIÓN SEMANAL'!$A:$Y,7,0)</f>
        <v>1</v>
      </c>
      <c r="L261" s="7">
        <f>+VLOOKUP(A261,'[6]DISTRIBUCIÓN SEMANAL'!$A:$Y,8,0)</f>
        <v>1</v>
      </c>
      <c r="M261" s="7">
        <f>+VLOOKUP(A261,'[6]DISTRIBUCIÓN SEMANAL'!$A:$Y,9,0)</f>
        <v>1</v>
      </c>
      <c r="N261" s="7">
        <f>+VLOOKUP(A261,'[6]DISTRIBUCIÓN SEMANAL'!$A:$Y,10,0)</f>
        <v>1</v>
      </c>
      <c r="O261" s="7">
        <f>+VLOOKUP(A261,'[6]DISTRIBUCIÓN SEMANAL'!$A:$Y,11,0)</f>
        <v>1</v>
      </c>
      <c r="P261" s="7">
        <f>+VLOOKUP(A261,'[6]DISTRIBUCIÓN SEMANAL'!$A:$Y,12,0)</f>
        <v>1</v>
      </c>
      <c r="Q261" s="7">
        <f>+VLOOKUP(A261,'[6]DISTRIBUCIÓN SEMANAL'!$A:$Y,13,0)</f>
        <v>1</v>
      </c>
      <c r="R261" s="7">
        <f>+VLOOKUP(A261,'[6]DISTRIBUCIÓN SEMANAL'!$A:$Y,14,0)</f>
        <v>1</v>
      </c>
      <c r="S261" s="7">
        <f>+VLOOKUP(A261,'[6]DISTRIBUCIÓN SEMANAL'!$A:$Y,15,0)</f>
        <v>5</v>
      </c>
      <c r="T261" s="7">
        <f>+VLOOKUP(A261,'[6]DISTRIBUCIÓN SEMANAL'!$A:$Y,16,0)</f>
        <v>5</v>
      </c>
      <c r="U261" s="7">
        <f>+VLOOKUP(A261,'[6]DISTRIBUCIÓN SEMANAL'!$A:$Y,17,0)</f>
        <v>5</v>
      </c>
      <c r="V261" s="7">
        <f>+VLOOKUP(A261,'[6]DISTRIBUCIÓN SEMANAL'!$A:$Y,18,0)</f>
        <v>1</v>
      </c>
      <c r="W261" s="7">
        <f>+VLOOKUP(A261,'[6]DISTRIBUCIÓN SEMANAL'!$A:$Y,19,0)</f>
        <v>5</v>
      </c>
      <c r="X261" s="7">
        <f>+VLOOKUP(A261,'[6]DISTRIBUCIÓN SEMANAL'!$A:$Y,20,0)</f>
        <v>1</v>
      </c>
      <c r="Y261" s="7">
        <f>+VLOOKUP(A261,'[6]DISTRIBUCIÓN SEMANAL'!$A:$Y,21,0)</f>
        <v>5</v>
      </c>
      <c r="Z261" s="7">
        <f>+VLOOKUP(A261,'[6]DISTRIBUCIÓN SEMANAL'!$A:$Y,22,0)</f>
        <v>5</v>
      </c>
      <c r="AA261" s="7">
        <f>+VLOOKUP(A261,'[6]DISTRIBUCIÓN SEMANAL'!$A:$Y,23,0)</f>
        <v>1</v>
      </c>
      <c r="AB261" s="7">
        <f>+VLOOKUP(A261,'[6]DISTRIBUCIÓN SEMANAL'!$A:$Y,24,0)</f>
        <v>1</v>
      </c>
      <c r="AC261" s="7">
        <f>+VLOOKUP(A261,'[6]DISTRIBUCIÓN SEMANAL'!$A:$Y,25,0)</f>
        <v>1</v>
      </c>
    </row>
    <row r="262" spans="1:29" ht="15.75">
      <c r="A262" s="51" t="s">
        <v>6301</v>
      </c>
      <c r="B262" s="10" t="s">
        <v>5352</v>
      </c>
      <c r="C262" s="54" t="s">
        <v>5264</v>
      </c>
      <c r="D262" s="9">
        <v>50</v>
      </c>
      <c r="E262" s="9" t="s">
        <v>3436</v>
      </c>
      <c r="F262" s="9">
        <v>132314018</v>
      </c>
      <c r="G262" s="67" t="s">
        <v>5194</v>
      </c>
      <c r="H262" s="7">
        <f>+VLOOKUP(A262,'[6]DISTRIBUCIÓN SEMANAL'!$A:$Y,4,0)</f>
        <v>50</v>
      </c>
      <c r="I262" s="7" t="str">
        <f>+VLOOKUP(A262,'[6]DISTRIBUCIÓN SEMANAL'!$A:$Y,5,0)</f>
        <v>REAL</v>
      </c>
      <c r="J262" s="7">
        <f>+VLOOKUP(A262,'[6]DISTRIBUCIÓN SEMANAL'!$A:$Y,6,0)</f>
        <v>1</v>
      </c>
      <c r="K262" s="7">
        <f>+VLOOKUP(A262,'[6]DISTRIBUCIÓN SEMANAL'!$A:$Y,7,0)</f>
        <v>4</v>
      </c>
      <c r="L262" s="7">
        <f>+VLOOKUP(A262,'[6]DISTRIBUCIÓN SEMANAL'!$A:$Y,8,0)</f>
        <v>1</v>
      </c>
      <c r="M262" s="7">
        <f>+VLOOKUP(A262,'[6]DISTRIBUCIÓN SEMANAL'!$A:$Y,9,0)</f>
        <v>8</v>
      </c>
      <c r="N262" s="7">
        <f>+VLOOKUP(A262,'[6]DISTRIBUCIÓN SEMANAL'!$A:$Y,10,0)</f>
        <v>10</v>
      </c>
      <c r="O262" s="7">
        <f>+VLOOKUP(A262,'[6]DISTRIBUCIÓN SEMANAL'!$A:$Y,11,0)</f>
        <v>2</v>
      </c>
      <c r="P262" s="7">
        <f>+VLOOKUP(A262,'[6]DISTRIBUCIÓN SEMANAL'!$A:$Y,12,0)</f>
        <v>3</v>
      </c>
      <c r="Q262" s="7">
        <f>+VLOOKUP(A262,'[6]DISTRIBUCIÓN SEMANAL'!$A:$Y,13,0)</f>
        <v>1</v>
      </c>
      <c r="R262" s="7">
        <f>+VLOOKUP(A262,'[6]DISTRIBUCIÓN SEMANAL'!$A:$Y,14,0)</f>
        <v>3</v>
      </c>
      <c r="S262" s="7">
        <f>+VLOOKUP(A262,'[6]DISTRIBUCIÓN SEMANAL'!$A:$Y,15,0)</f>
        <v>50</v>
      </c>
      <c r="T262" s="7">
        <f>+VLOOKUP(A262,'[6]DISTRIBUCIÓN SEMANAL'!$A:$Y,16,0)</f>
        <v>50</v>
      </c>
      <c r="U262" s="7">
        <f>+VLOOKUP(A262,'[6]DISTRIBUCIÓN SEMANAL'!$A:$Y,17,0)</f>
        <v>50</v>
      </c>
      <c r="V262" s="7">
        <f>+VLOOKUP(A262,'[6]DISTRIBUCIÓN SEMANAL'!$A:$Y,18,0)</f>
        <v>7</v>
      </c>
      <c r="W262" s="7">
        <f>+VLOOKUP(A262,'[6]DISTRIBUCIÓN SEMANAL'!$A:$Y,19,0)</f>
        <v>50</v>
      </c>
      <c r="X262" s="7">
        <f>+VLOOKUP(A262,'[6]DISTRIBUCIÓN SEMANAL'!$A:$Y,20,0)</f>
        <v>2</v>
      </c>
      <c r="Y262" s="7">
        <f>+VLOOKUP(A262,'[6]DISTRIBUCIÓN SEMANAL'!$A:$Y,21,0)</f>
        <v>50</v>
      </c>
      <c r="Z262" s="7">
        <f>+VLOOKUP(A262,'[6]DISTRIBUCIÓN SEMANAL'!$A:$Y,22,0)</f>
        <v>50</v>
      </c>
      <c r="AA262" s="7">
        <f>+VLOOKUP(A262,'[6]DISTRIBUCIÓN SEMANAL'!$A:$Y,23,0)</f>
        <v>3</v>
      </c>
      <c r="AB262" s="7">
        <f>+VLOOKUP(A262,'[6]DISTRIBUCIÓN SEMANAL'!$A:$Y,24,0)</f>
        <v>2</v>
      </c>
      <c r="AC262" s="7">
        <f>+VLOOKUP(A262,'[6]DISTRIBUCIÓN SEMANAL'!$A:$Y,25,0)</f>
        <v>8</v>
      </c>
    </row>
    <row r="263" spans="1:29" ht="15.75">
      <c r="A263" s="51" t="s">
        <v>6302</v>
      </c>
      <c r="B263" s="10" t="s">
        <v>5352</v>
      </c>
      <c r="C263" s="54" t="s">
        <v>6303</v>
      </c>
      <c r="D263" s="9">
        <v>5</v>
      </c>
      <c r="E263" s="9" t="s">
        <v>3436</v>
      </c>
      <c r="F263" s="9">
        <v>132314018</v>
      </c>
      <c r="G263" s="67" t="s">
        <v>5194</v>
      </c>
      <c r="H263" s="7">
        <f>+VLOOKUP(A263,'[6]DISTRIBUCIÓN SEMANAL'!$A:$Y,4,0)</f>
        <v>5</v>
      </c>
      <c r="I263" s="7" t="str">
        <f>+VLOOKUP(A263,'[6]DISTRIBUCIÓN SEMANAL'!$A:$Y,5,0)</f>
        <v>REAL</v>
      </c>
      <c r="J263" s="7">
        <f>+VLOOKUP(A263,'[6]DISTRIBUCIÓN SEMANAL'!$A:$Y,6,0)</f>
        <v>1</v>
      </c>
      <c r="K263" s="7">
        <f>+VLOOKUP(A263,'[6]DISTRIBUCIÓN SEMANAL'!$A:$Y,7,0)</f>
        <v>1</v>
      </c>
      <c r="L263" s="7">
        <f>+VLOOKUP(A263,'[6]DISTRIBUCIÓN SEMANAL'!$A:$Y,8,0)</f>
        <v>1</v>
      </c>
      <c r="M263" s="7">
        <f>+VLOOKUP(A263,'[6]DISTRIBUCIÓN SEMANAL'!$A:$Y,9,0)</f>
        <v>1</v>
      </c>
      <c r="N263" s="7">
        <f>+VLOOKUP(A263,'[6]DISTRIBUCIÓN SEMANAL'!$A:$Y,10,0)</f>
        <v>1</v>
      </c>
      <c r="O263" s="7">
        <f>+VLOOKUP(A263,'[6]DISTRIBUCIÓN SEMANAL'!$A:$Y,11,0)</f>
        <v>1</v>
      </c>
      <c r="P263" s="7">
        <f>+VLOOKUP(A263,'[6]DISTRIBUCIÓN SEMANAL'!$A:$Y,12,0)</f>
        <v>1</v>
      </c>
      <c r="Q263" s="7">
        <f>+VLOOKUP(A263,'[6]DISTRIBUCIÓN SEMANAL'!$A:$Y,13,0)</f>
        <v>1</v>
      </c>
      <c r="R263" s="7">
        <f>+VLOOKUP(A263,'[6]DISTRIBUCIÓN SEMANAL'!$A:$Y,14,0)</f>
        <v>1</v>
      </c>
      <c r="S263" s="7">
        <f>+VLOOKUP(A263,'[6]DISTRIBUCIÓN SEMANAL'!$A:$Y,15,0)</f>
        <v>5</v>
      </c>
      <c r="T263" s="7">
        <f>+VLOOKUP(A263,'[6]DISTRIBUCIÓN SEMANAL'!$A:$Y,16,0)</f>
        <v>5</v>
      </c>
      <c r="U263" s="7">
        <f>+VLOOKUP(A263,'[6]DISTRIBUCIÓN SEMANAL'!$A:$Y,17,0)</f>
        <v>5</v>
      </c>
      <c r="V263" s="7">
        <f>+VLOOKUP(A263,'[6]DISTRIBUCIÓN SEMANAL'!$A:$Y,18,0)</f>
        <v>1</v>
      </c>
      <c r="W263" s="7">
        <f>+VLOOKUP(A263,'[6]DISTRIBUCIÓN SEMANAL'!$A:$Y,19,0)</f>
        <v>5</v>
      </c>
      <c r="X263" s="7">
        <f>+VLOOKUP(A263,'[6]DISTRIBUCIÓN SEMANAL'!$A:$Y,20,0)</f>
        <v>1</v>
      </c>
      <c r="Y263" s="7">
        <f>+VLOOKUP(A263,'[6]DISTRIBUCIÓN SEMANAL'!$A:$Y,21,0)</f>
        <v>5</v>
      </c>
      <c r="Z263" s="7">
        <f>+VLOOKUP(A263,'[6]DISTRIBUCIÓN SEMANAL'!$A:$Y,22,0)</f>
        <v>5</v>
      </c>
      <c r="AA263" s="7">
        <f>+VLOOKUP(A263,'[6]DISTRIBUCIÓN SEMANAL'!$A:$Y,23,0)</f>
        <v>1</v>
      </c>
      <c r="AB263" s="7">
        <f>+VLOOKUP(A263,'[6]DISTRIBUCIÓN SEMANAL'!$A:$Y,24,0)</f>
        <v>1</v>
      </c>
      <c r="AC263" s="7">
        <f>+VLOOKUP(A263,'[6]DISTRIBUCIÓN SEMANAL'!$A:$Y,25,0)</f>
        <v>1</v>
      </c>
    </row>
    <row r="264" spans="1:29" ht="15.75">
      <c r="A264" s="51" t="s">
        <v>6304</v>
      </c>
      <c r="B264" s="10" t="s">
        <v>5352</v>
      </c>
      <c r="C264" s="54" t="s">
        <v>6305</v>
      </c>
      <c r="D264" s="9">
        <v>24</v>
      </c>
      <c r="E264" s="9" t="s">
        <v>3436</v>
      </c>
      <c r="F264" s="9">
        <v>132314018</v>
      </c>
      <c r="G264" s="67" t="s">
        <v>5194</v>
      </c>
      <c r="H264" s="7">
        <f>+VLOOKUP(A264,'[6]DISTRIBUCIÓN SEMANAL'!$A:$Y,4,0)</f>
        <v>24</v>
      </c>
      <c r="I264" s="7" t="str">
        <f>+VLOOKUP(A264,'[6]DISTRIBUCIÓN SEMANAL'!$A:$Y,5,0)</f>
        <v>REAL</v>
      </c>
      <c r="J264" s="7">
        <f>+VLOOKUP(A264,'[6]DISTRIBUCIÓN SEMANAL'!$A:$Y,6,0)</f>
        <v>1</v>
      </c>
      <c r="K264" s="7">
        <f>+VLOOKUP(A264,'[6]DISTRIBUCIÓN SEMANAL'!$A:$Y,7,0)</f>
        <v>2</v>
      </c>
      <c r="L264" s="7">
        <f>+VLOOKUP(A264,'[6]DISTRIBUCIÓN SEMANAL'!$A:$Y,8,0)</f>
        <v>1</v>
      </c>
      <c r="M264" s="7">
        <f>+VLOOKUP(A264,'[6]DISTRIBUCIÓN SEMANAL'!$A:$Y,9,0)</f>
        <v>4</v>
      </c>
      <c r="N264" s="7">
        <f>+VLOOKUP(A264,'[6]DISTRIBUCIÓN SEMANAL'!$A:$Y,10,0)</f>
        <v>5</v>
      </c>
      <c r="O264" s="7">
        <f>+VLOOKUP(A264,'[6]DISTRIBUCIÓN SEMANAL'!$A:$Y,11,0)</f>
        <v>1</v>
      </c>
      <c r="P264" s="7">
        <f>+VLOOKUP(A264,'[6]DISTRIBUCIÓN SEMANAL'!$A:$Y,12,0)</f>
        <v>2</v>
      </c>
      <c r="Q264" s="7">
        <f>+VLOOKUP(A264,'[6]DISTRIBUCIÓN SEMANAL'!$A:$Y,13,0)</f>
        <v>1</v>
      </c>
      <c r="R264" s="7">
        <f>+VLOOKUP(A264,'[6]DISTRIBUCIÓN SEMANAL'!$A:$Y,14,0)</f>
        <v>2</v>
      </c>
      <c r="S264" s="7">
        <f>+VLOOKUP(A264,'[6]DISTRIBUCIÓN SEMANAL'!$A:$Y,15,0)</f>
        <v>24</v>
      </c>
      <c r="T264" s="7">
        <f>+VLOOKUP(A264,'[6]DISTRIBUCIÓN SEMANAL'!$A:$Y,16,0)</f>
        <v>24</v>
      </c>
      <c r="U264" s="7">
        <f>+VLOOKUP(A264,'[6]DISTRIBUCIÓN SEMANAL'!$A:$Y,17,0)</f>
        <v>24</v>
      </c>
      <c r="V264" s="7">
        <f>+VLOOKUP(A264,'[6]DISTRIBUCIÓN SEMANAL'!$A:$Y,18,0)</f>
        <v>4</v>
      </c>
      <c r="W264" s="7">
        <f>+VLOOKUP(A264,'[6]DISTRIBUCIÓN SEMANAL'!$A:$Y,19,0)</f>
        <v>24</v>
      </c>
      <c r="X264" s="7">
        <f>+VLOOKUP(A264,'[6]DISTRIBUCIÓN SEMANAL'!$A:$Y,20,0)</f>
        <v>1</v>
      </c>
      <c r="Y264" s="7">
        <f>+VLOOKUP(A264,'[6]DISTRIBUCIÓN SEMANAL'!$A:$Y,21,0)</f>
        <v>24</v>
      </c>
      <c r="Z264" s="7">
        <f>+VLOOKUP(A264,'[6]DISTRIBUCIÓN SEMANAL'!$A:$Y,22,0)</f>
        <v>24</v>
      </c>
      <c r="AA264" s="7">
        <f>+VLOOKUP(A264,'[6]DISTRIBUCIÓN SEMANAL'!$A:$Y,23,0)</f>
        <v>2</v>
      </c>
      <c r="AB264" s="7">
        <f>+VLOOKUP(A264,'[6]DISTRIBUCIÓN SEMANAL'!$A:$Y,24,0)</f>
        <v>1</v>
      </c>
      <c r="AC264" s="7">
        <f>+VLOOKUP(A264,'[6]DISTRIBUCIÓN SEMANAL'!$A:$Y,25,0)</f>
        <v>4</v>
      </c>
    </row>
    <row r="265" spans="1:29" ht="15.75">
      <c r="A265" s="49" t="s">
        <v>6306</v>
      </c>
      <c r="B265" s="10" t="s">
        <v>5309</v>
      </c>
      <c r="C265" s="54" t="s">
        <v>6307</v>
      </c>
      <c r="D265" s="9">
        <v>8</v>
      </c>
      <c r="E265" s="9" t="s">
        <v>3444</v>
      </c>
      <c r="F265" s="9">
        <v>130539138</v>
      </c>
      <c r="G265" s="67" t="s">
        <v>5194</v>
      </c>
      <c r="H265" s="7">
        <f>+VLOOKUP(A265,'[6]DISTRIBUCIÓN SEMANAL'!$A:$Y,4,0)</f>
        <v>8</v>
      </c>
      <c r="I265" s="7" t="str">
        <f>+VLOOKUP(A265,'[6]DISTRIBUCIÓN SEMANAL'!$A:$Y,5,0)</f>
        <v>REAL</v>
      </c>
      <c r="J265" s="7">
        <f>+VLOOKUP(A265,'[6]DISTRIBUCIÓN SEMANAL'!$A:$Y,6,0)</f>
        <v>1</v>
      </c>
      <c r="K265" s="7">
        <f>+VLOOKUP(A265,'[6]DISTRIBUCIÓN SEMANAL'!$A:$Y,7,0)</f>
        <v>1</v>
      </c>
      <c r="L265" s="7">
        <f>+VLOOKUP(A265,'[6]DISTRIBUCIÓN SEMANAL'!$A:$Y,8,0)</f>
        <v>1</v>
      </c>
      <c r="M265" s="7">
        <f>+VLOOKUP(A265,'[6]DISTRIBUCIÓN SEMANAL'!$A:$Y,9,0)</f>
        <v>2</v>
      </c>
      <c r="N265" s="7">
        <f>+VLOOKUP(A265,'[6]DISTRIBUCIÓN SEMANAL'!$A:$Y,10,0)</f>
        <v>2</v>
      </c>
      <c r="O265" s="7">
        <f>+VLOOKUP(A265,'[6]DISTRIBUCIÓN SEMANAL'!$A:$Y,11,0)</f>
        <v>1</v>
      </c>
      <c r="P265" s="7">
        <f>+VLOOKUP(A265,'[6]DISTRIBUCIÓN SEMANAL'!$A:$Y,12,0)</f>
        <v>1</v>
      </c>
      <c r="Q265" s="7">
        <f>+VLOOKUP(A265,'[6]DISTRIBUCIÓN SEMANAL'!$A:$Y,13,0)</f>
        <v>1</v>
      </c>
      <c r="R265" s="7">
        <f>+VLOOKUP(A265,'[6]DISTRIBUCIÓN SEMANAL'!$A:$Y,14,0)</f>
        <v>1</v>
      </c>
      <c r="S265" s="7">
        <f>+VLOOKUP(A265,'[6]DISTRIBUCIÓN SEMANAL'!$A:$Y,15,0)</f>
        <v>8</v>
      </c>
      <c r="T265" s="7">
        <f>+VLOOKUP(A265,'[6]DISTRIBUCIÓN SEMANAL'!$A:$Y,16,0)</f>
        <v>8</v>
      </c>
      <c r="U265" s="7">
        <f>+VLOOKUP(A265,'[6]DISTRIBUCIÓN SEMANAL'!$A:$Y,17,0)</f>
        <v>8</v>
      </c>
      <c r="V265" s="7">
        <f>+VLOOKUP(A265,'[6]DISTRIBUCIÓN SEMANAL'!$A:$Y,18,0)</f>
        <v>2</v>
      </c>
      <c r="W265" s="7">
        <f>+VLOOKUP(A265,'[6]DISTRIBUCIÓN SEMANAL'!$A:$Y,19,0)</f>
        <v>8</v>
      </c>
      <c r="X265" s="7">
        <f>+VLOOKUP(A265,'[6]DISTRIBUCIÓN SEMANAL'!$A:$Y,20,0)</f>
        <v>1</v>
      </c>
      <c r="Y265" s="7">
        <f>+VLOOKUP(A265,'[6]DISTRIBUCIÓN SEMANAL'!$A:$Y,21,0)</f>
        <v>8</v>
      </c>
      <c r="Z265" s="7">
        <f>+VLOOKUP(A265,'[6]DISTRIBUCIÓN SEMANAL'!$A:$Y,22,0)</f>
        <v>8</v>
      </c>
      <c r="AA265" s="7">
        <f>+VLOOKUP(A265,'[6]DISTRIBUCIÓN SEMANAL'!$A:$Y,23,0)</f>
        <v>1</v>
      </c>
      <c r="AB265" s="7">
        <f>+VLOOKUP(A265,'[6]DISTRIBUCIÓN SEMANAL'!$A:$Y,24,0)</f>
        <v>1</v>
      </c>
      <c r="AC265" s="7">
        <f>+VLOOKUP(A265,'[6]DISTRIBUCIÓN SEMANAL'!$A:$Y,25,0)</f>
        <v>2</v>
      </c>
    </row>
    <row r="266" spans="1:29" ht="15.75">
      <c r="A266" s="49" t="s">
        <v>6308</v>
      </c>
      <c r="B266" s="10" t="s">
        <v>5309</v>
      </c>
      <c r="C266" s="54" t="s">
        <v>6309</v>
      </c>
      <c r="D266" s="9">
        <v>234</v>
      </c>
      <c r="E266" s="9" t="s">
        <v>3444</v>
      </c>
      <c r="F266" s="9">
        <v>130539138</v>
      </c>
      <c r="G266" s="67" t="s">
        <v>5194</v>
      </c>
      <c r="H266" s="7">
        <f>+VLOOKUP(A266,'[6]DISTRIBUCIÓN SEMANAL'!$A:$Y,4,0)</f>
        <v>234</v>
      </c>
      <c r="I266" s="7" t="str">
        <f>+VLOOKUP(A266,'[6]DISTRIBUCIÓN SEMANAL'!$A:$Y,5,0)</f>
        <v>REAL</v>
      </c>
      <c r="J266" s="7">
        <f>+VLOOKUP(A266,'[6]DISTRIBUCIÓN SEMANAL'!$A:$Y,6,0)</f>
        <v>1</v>
      </c>
      <c r="K266" s="7">
        <f>+VLOOKUP(A266,'[6]DISTRIBUCIÓN SEMANAL'!$A:$Y,7,0)</f>
        <v>16</v>
      </c>
      <c r="L266" s="7">
        <f>+VLOOKUP(A266,'[6]DISTRIBUCIÓN SEMANAL'!$A:$Y,8,0)</f>
        <v>3</v>
      </c>
      <c r="M266" s="7">
        <f>+VLOOKUP(A266,'[6]DISTRIBUCIÓN SEMANAL'!$A:$Y,9,0)</f>
        <v>36</v>
      </c>
      <c r="N266" s="7">
        <f>+VLOOKUP(A266,'[6]DISTRIBUCIÓN SEMANAL'!$A:$Y,10,0)</f>
        <v>43</v>
      </c>
      <c r="O266" s="7">
        <f>+VLOOKUP(A266,'[6]DISTRIBUCIÓN SEMANAL'!$A:$Y,11,0)</f>
        <v>6</v>
      </c>
      <c r="P266" s="7">
        <f>+VLOOKUP(A266,'[6]DISTRIBUCIÓN SEMANAL'!$A:$Y,12,0)</f>
        <v>13</v>
      </c>
      <c r="Q266" s="7">
        <f>+VLOOKUP(A266,'[6]DISTRIBUCIÓN SEMANAL'!$A:$Y,13,0)</f>
        <v>3</v>
      </c>
      <c r="R266" s="7">
        <f>+VLOOKUP(A266,'[6]DISTRIBUCIÓN SEMANAL'!$A:$Y,14,0)</f>
        <v>11</v>
      </c>
      <c r="S266" s="7">
        <f>+VLOOKUP(A266,'[6]DISTRIBUCIÓN SEMANAL'!$A:$Y,15,0)</f>
        <v>234</v>
      </c>
      <c r="T266" s="7">
        <f>+VLOOKUP(A266,'[6]DISTRIBUCIÓN SEMANAL'!$A:$Y,16,0)</f>
        <v>234</v>
      </c>
      <c r="U266" s="7">
        <f>+VLOOKUP(A266,'[6]DISTRIBUCIÓN SEMANAL'!$A:$Y,17,0)</f>
        <v>234</v>
      </c>
      <c r="V266" s="7">
        <f>+VLOOKUP(A266,'[6]DISTRIBUCIÓN SEMANAL'!$A:$Y,18,0)</f>
        <v>30</v>
      </c>
      <c r="W266" s="7">
        <f>+VLOOKUP(A266,'[6]DISTRIBUCIÓN SEMANAL'!$A:$Y,19,0)</f>
        <v>234</v>
      </c>
      <c r="X266" s="7">
        <f>+VLOOKUP(A266,'[6]DISTRIBUCIÓN SEMANAL'!$A:$Y,20,0)</f>
        <v>8</v>
      </c>
      <c r="Y266" s="7">
        <f>+VLOOKUP(A266,'[6]DISTRIBUCIÓN SEMANAL'!$A:$Y,21,0)</f>
        <v>234</v>
      </c>
      <c r="Z266" s="7">
        <f>+VLOOKUP(A266,'[6]DISTRIBUCIÓN SEMANAL'!$A:$Y,22,0)</f>
        <v>234</v>
      </c>
      <c r="AA266" s="7">
        <f>+VLOOKUP(A266,'[6]DISTRIBUCIÓN SEMANAL'!$A:$Y,23,0)</f>
        <v>13</v>
      </c>
      <c r="AB266" s="7">
        <f>+VLOOKUP(A266,'[6]DISTRIBUCIÓN SEMANAL'!$A:$Y,24,0)</f>
        <v>10</v>
      </c>
      <c r="AC266" s="7">
        <f>+VLOOKUP(A266,'[6]DISTRIBUCIÓN SEMANAL'!$A:$Y,25,0)</f>
        <v>34</v>
      </c>
    </row>
    <row r="267" spans="1:29" ht="15.75">
      <c r="A267" s="49" t="s">
        <v>6310</v>
      </c>
      <c r="B267" s="10" t="s">
        <v>5309</v>
      </c>
      <c r="C267" s="54" t="s">
        <v>6311</v>
      </c>
      <c r="D267" s="9">
        <v>64</v>
      </c>
      <c r="E267" s="9" t="s">
        <v>3444</v>
      </c>
      <c r="F267" s="9">
        <v>130539138</v>
      </c>
      <c r="G267" s="67" t="s">
        <v>5194</v>
      </c>
      <c r="H267" s="7">
        <f>+VLOOKUP(A267,'[6]DISTRIBUCIÓN SEMANAL'!$A:$Y,4,0)</f>
        <v>64</v>
      </c>
      <c r="I267" s="7" t="str">
        <f>+VLOOKUP(A267,'[6]DISTRIBUCIÓN SEMANAL'!$A:$Y,5,0)</f>
        <v>REAL</v>
      </c>
      <c r="J267" s="7">
        <f>+VLOOKUP(A267,'[6]DISTRIBUCIÓN SEMANAL'!$A:$Y,6,0)</f>
        <v>1</v>
      </c>
      <c r="K267" s="7">
        <f>+VLOOKUP(A267,'[6]DISTRIBUCIÓN SEMANAL'!$A:$Y,7,0)</f>
        <v>5</v>
      </c>
      <c r="L267" s="7">
        <f>+VLOOKUP(A267,'[6]DISTRIBUCIÓN SEMANAL'!$A:$Y,8,0)</f>
        <v>1</v>
      </c>
      <c r="M267" s="7">
        <f>+VLOOKUP(A267,'[6]DISTRIBUCIÓN SEMANAL'!$A:$Y,9,0)</f>
        <v>10</v>
      </c>
      <c r="N267" s="7">
        <f>+VLOOKUP(A267,'[6]DISTRIBUCIÓN SEMANAL'!$A:$Y,10,0)</f>
        <v>12</v>
      </c>
      <c r="O267" s="7">
        <f>+VLOOKUP(A267,'[6]DISTRIBUCIÓN SEMANAL'!$A:$Y,11,0)</f>
        <v>2</v>
      </c>
      <c r="P267" s="7">
        <f>+VLOOKUP(A267,'[6]DISTRIBUCIÓN SEMANAL'!$A:$Y,12,0)</f>
        <v>4</v>
      </c>
      <c r="Q267" s="7">
        <f>+VLOOKUP(A267,'[6]DISTRIBUCIÓN SEMANAL'!$A:$Y,13,0)</f>
        <v>1</v>
      </c>
      <c r="R267" s="7">
        <f>+VLOOKUP(A267,'[6]DISTRIBUCIÓN SEMANAL'!$A:$Y,14,0)</f>
        <v>3</v>
      </c>
      <c r="S267" s="7">
        <f>+VLOOKUP(A267,'[6]DISTRIBUCIÓN SEMANAL'!$A:$Y,15,0)</f>
        <v>64</v>
      </c>
      <c r="T267" s="7">
        <f>+VLOOKUP(A267,'[6]DISTRIBUCIÓN SEMANAL'!$A:$Y,16,0)</f>
        <v>64</v>
      </c>
      <c r="U267" s="7">
        <f>+VLOOKUP(A267,'[6]DISTRIBUCIÓN SEMANAL'!$A:$Y,17,0)</f>
        <v>64</v>
      </c>
      <c r="V267" s="7">
        <f>+VLOOKUP(A267,'[6]DISTRIBUCIÓN SEMANAL'!$A:$Y,18,0)</f>
        <v>9</v>
      </c>
      <c r="W267" s="7">
        <f>+VLOOKUP(A267,'[6]DISTRIBUCIÓN SEMANAL'!$A:$Y,19,0)</f>
        <v>64</v>
      </c>
      <c r="X267" s="7">
        <f>+VLOOKUP(A267,'[6]DISTRIBUCIÓN SEMANAL'!$A:$Y,20,0)</f>
        <v>3</v>
      </c>
      <c r="Y267" s="7">
        <f>+VLOOKUP(A267,'[6]DISTRIBUCIÓN SEMANAL'!$A:$Y,21,0)</f>
        <v>64</v>
      </c>
      <c r="Z267" s="7">
        <f>+VLOOKUP(A267,'[6]DISTRIBUCIÓN SEMANAL'!$A:$Y,22,0)</f>
        <v>64</v>
      </c>
      <c r="AA267" s="7">
        <f>+VLOOKUP(A267,'[6]DISTRIBUCIÓN SEMANAL'!$A:$Y,23,0)</f>
        <v>4</v>
      </c>
      <c r="AB267" s="7">
        <f>+VLOOKUP(A267,'[6]DISTRIBUCIÓN SEMANAL'!$A:$Y,24,0)</f>
        <v>3</v>
      </c>
      <c r="AC267" s="7">
        <f>+VLOOKUP(A267,'[6]DISTRIBUCIÓN SEMANAL'!$A:$Y,25,0)</f>
        <v>10</v>
      </c>
    </row>
    <row r="268" spans="1:29" ht="15.75">
      <c r="A268" s="49" t="s">
        <v>6312</v>
      </c>
      <c r="B268" s="10" t="s">
        <v>5309</v>
      </c>
      <c r="C268" s="54" t="s">
        <v>6313</v>
      </c>
      <c r="D268" s="9">
        <v>68</v>
      </c>
      <c r="E268" s="9" t="s">
        <v>3444</v>
      </c>
      <c r="F268" s="9">
        <v>130539138</v>
      </c>
      <c r="G268" s="67" t="s">
        <v>5194</v>
      </c>
      <c r="H268" s="7">
        <f>+VLOOKUP(A268,'[6]DISTRIBUCIÓN SEMANAL'!$A:$Y,4,0)</f>
        <v>68</v>
      </c>
      <c r="I268" s="7" t="str">
        <f>+VLOOKUP(A268,'[6]DISTRIBUCIÓN SEMANAL'!$A:$Y,5,0)</f>
        <v>REAL</v>
      </c>
      <c r="J268" s="7">
        <f>+VLOOKUP(A268,'[6]DISTRIBUCIÓN SEMANAL'!$A:$Y,6,0)</f>
        <v>1</v>
      </c>
      <c r="K268" s="7">
        <f>+VLOOKUP(A268,'[6]DISTRIBUCIÓN SEMANAL'!$A:$Y,7,0)</f>
        <v>5</v>
      </c>
      <c r="L268" s="7">
        <f>+VLOOKUP(A268,'[6]DISTRIBUCIÓN SEMANAL'!$A:$Y,8,0)</f>
        <v>1</v>
      </c>
      <c r="M268" s="7">
        <f>+VLOOKUP(A268,'[6]DISTRIBUCIÓN SEMANAL'!$A:$Y,9,0)</f>
        <v>11</v>
      </c>
      <c r="N268" s="7">
        <f>+VLOOKUP(A268,'[6]DISTRIBUCIÓN SEMANAL'!$A:$Y,10,0)</f>
        <v>13</v>
      </c>
      <c r="O268" s="7">
        <f>+VLOOKUP(A268,'[6]DISTRIBUCIÓN SEMANAL'!$A:$Y,11,0)</f>
        <v>2</v>
      </c>
      <c r="P268" s="7">
        <f>+VLOOKUP(A268,'[6]DISTRIBUCIÓN SEMANAL'!$A:$Y,12,0)</f>
        <v>4</v>
      </c>
      <c r="Q268" s="7">
        <f>+VLOOKUP(A268,'[6]DISTRIBUCIÓN SEMANAL'!$A:$Y,13,0)</f>
        <v>1</v>
      </c>
      <c r="R268" s="7">
        <f>+VLOOKUP(A268,'[6]DISTRIBUCIÓN SEMANAL'!$A:$Y,14,0)</f>
        <v>3</v>
      </c>
      <c r="S268" s="7">
        <f>+VLOOKUP(A268,'[6]DISTRIBUCIÓN SEMANAL'!$A:$Y,15,0)</f>
        <v>68</v>
      </c>
      <c r="T268" s="7">
        <f>+VLOOKUP(A268,'[6]DISTRIBUCIÓN SEMANAL'!$A:$Y,16,0)</f>
        <v>68</v>
      </c>
      <c r="U268" s="7">
        <f>+VLOOKUP(A268,'[6]DISTRIBUCIÓN SEMANAL'!$A:$Y,17,0)</f>
        <v>68</v>
      </c>
      <c r="V268" s="7">
        <f>+VLOOKUP(A268,'[6]DISTRIBUCIÓN SEMANAL'!$A:$Y,18,0)</f>
        <v>9</v>
      </c>
      <c r="W268" s="7">
        <f>+VLOOKUP(A268,'[6]DISTRIBUCIÓN SEMANAL'!$A:$Y,19,0)</f>
        <v>68</v>
      </c>
      <c r="X268" s="7">
        <f>+VLOOKUP(A268,'[6]DISTRIBUCIÓN SEMANAL'!$A:$Y,20,0)</f>
        <v>3</v>
      </c>
      <c r="Y268" s="7">
        <f>+VLOOKUP(A268,'[6]DISTRIBUCIÓN SEMANAL'!$A:$Y,21,0)</f>
        <v>68</v>
      </c>
      <c r="Z268" s="7">
        <f>+VLOOKUP(A268,'[6]DISTRIBUCIÓN SEMANAL'!$A:$Y,22,0)</f>
        <v>68</v>
      </c>
      <c r="AA268" s="7">
        <f>+VLOOKUP(A268,'[6]DISTRIBUCIÓN SEMANAL'!$A:$Y,23,0)</f>
        <v>4</v>
      </c>
      <c r="AB268" s="7">
        <f>+VLOOKUP(A268,'[6]DISTRIBUCIÓN SEMANAL'!$A:$Y,24,0)</f>
        <v>3</v>
      </c>
      <c r="AC268" s="7">
        <f>+VLOOKUP(A268,'[6]DISTRIBUCIÓN SEMANAL'!$A:$Y,25,0)</f>
        <v>10</v>
      </c>
    </row>
    <row r="269" spans="1:29" ht="15.75">
      <c r="A269" s="49" t="s">
        <v>6314</v>
      </c>
      <c r="B269" s="10" t="s">
        <v>5309</v>
      </c>
      <c r="C269" s="54" t="s">
        <v>6315</v>
      </c>
      <c r="D269" s="9">
        <v>9</v>
      </c>
      <c r="E269" s="9" t="s">
        <v>3444</v>
      </c>
      <c r="F269" s="9">
        <v>130539138</v>
      </c>
      <c r="G269" s="67" t="s">
        <v>5194</v>
      </c>
      <c r="H269" s="7">
        <f>+VLOOKUP(A269,'[6]DISTRIBUCIÓN SEMANAL'!$A:$Y,4,0)</f>
        <v>9</v>
      </c>
      <c r="I269" s="7" t="str">
        <f>+VLOOKUP(A269,'[6]DISTRIBUCIÓN SEMANAL'!$A:$Y,5,0)</f>
        <v>REAL</v>
      </c>
      <c r="J269" s="7">
        <f>+VLOOKUP(A269,'[6]DISTRIBUCIÓN SEMANAL'!$A:$Y,6,0)</f>
        <v>1</v>
      </c>
      <c r="K269" s="7">
        <f>+VLOOKUP(A269,'[6]DISTRIBUCIÓN SEMANAL'!$A:$Y,7,0)</f>
        <v>1</v>
      </c>
      <c r="L269" s="7">
        <f>+VLOOKUP(A269,'[6]DISTRIBUCIÓN SEMANAL'!$A:$Y,8,0)</f>
        <v>1</v>
      </c>
      <c r="M269" s="7">
        <f>+VLOOKUP(A269,'[6]DISTRIBUCIÓN SEMANAL'!$A:$Y,9,0)</f>
        <v>2</v>
      </c>
      <c r="N269" s="7">
        <f>+VLOOKUP(A269,'[6]DISTRIBUCIÓN SEMANAL'!$A:$Y,10,0)</f>
        <v>2</v>
      </c>
      <c r="O269" s="7">
        <f>+VLOOKUP(A269,'[6]DISTRIBUCIÓN SEMANAL'!$A:$Y,11,0)</f>
        <v>1</v>
      </c>
      <c r="P269" s="7">
        <f>+VLOOKUP(A269,'[6]DISTRIBUCIÓN SEMANAL'!$A:$Y,12,0)</f>
        <v>1</v>
      </c>
      <c r="Q269" s="7">
        <f>+VLOOKUP(A269,'[6]DISTRIBUCIÓN SEMANAL'!$A:$Y,13,0)</f>
        <v>1</v>
      </c>
      <c r="R269" s="7">
        <f>+VLOOKUP(A269,'[6]DISTRIBUCIÓN SEMANAL'!$A:$Y,14,0)</f>
        <v>1</v>
      </c>
      <c r="S269" s="7">
        <f>+VLOOKUP(A269,'[6]DISTRIBUCIÓN SEMANAL'!$A:$Y,15,0)</f>
        <v>9</v>
      </c>
      <c r="T269" s="7">
        <f>+VLOOKUP(A269,'[6]DISTRIBUCIÓN SEMANAL'!$A:$Y,16,0)</f>
        <v>9</v>
      </c>
      <c r="U269" s="7">
        <f>+VLOOKUP(A269,'[6]DISTRIBUCIÓN SEMANAL'!$A:$Y,17,0)</f>
        <v>9</v>
      </c>
      <c r="V269" s="7">
        <f>+VLOOKUP(A269,'[6]DISTRIBUCIÓN SEMANAL'!$A:$Y,18,0)</f>
        <v>2</v>
      </c>
      <c r="W269" s="7">
        <f>+VLOOKUP(A269,'[6]DISTRIBUCIÓN SEMANAL'!$A:$Y,19,0)</f>
        <v>9</v>
      </c>
      <c r="X269" s="7">
        <f>+VLOOKUP(A269,'[6]DISTRIBUCIÓN SEMANAL'!$A:$Y,20,0)</f>
        <v>1</v>
      </c>
      <c r="Y269" s="7">
        <f>+VLOOKUP(A269,'[6]DISTRIBUCIÓN SEMANAL'!$A:$Y,21,0)</f>
        <v>9</v>
      </c>
      <c r="Z269" s="7">
        <f>+VLOOKUP(A269,'[6]DISTRIBUCIÓN SEMANAL'!$A:$Y,22,0)</f>
        <v>9</v>
      </c>
      <c r="AA269" s="7">
        <f>+VLOOKUP(A269,'[6]DISTRIBUCIÓN SEMANAL'!$A:$Y,23,0)</f>
        <v>1</v>
      </c>
      <c r="AB269" s="7">
        <f>+VLOOKUP(A269,'[6]DISTRIBUCIÓN SEMANAL'!$A:$Y,24,0)</f>
        <v>1</v>
      </c>
      <c r="AC269" s="7">
        <f>+VLOOKUP(A269,'[6]DISTRIBUCIÓN SEMANAL'!$A:$Y,25,0)</f>
        <v>2</v>
      </c>
    </row>
    <row r="270" spans="1:29" ht="15.75">
      <c r="A270" s="44" t="s">
        <v>6326</v>
      </c>
      <c r="B270" s="10" t="s">
        <v>5244</v>
      </c>
      <c r="C270" s="54" t="s">
        <v>6327</v>
      </c>
      <c r="D270" s="9">
        <v>210</v>
      </c>
      <c r="E270" s="9" t="s">
        <v>1475</v>
      </c>
      <c r="F270" s="9">
        <v>40211988718</v>
      </c>
      <c r="G270" s="67" t="s">
        <v>5194</v>
      </c>
      <c r="H270" s="7">
        <f>+VLOOKUP(A270,'[6]DISTRIBUCIÓN SEMANAL'!$A:$Y,4,0)</f>
        <v>210</v>
      </c>
      <c r="I270" s="7" t="str">
        <f>+VLOOKUP(A270,'[6]DISTRIBUCIÓN SEMANAL'!$A:$Y,5,0)</f>
        <v>REAL</v>
      </c>
      <c r="J270" s="7">
        <f>+VLOOKUP(A270,'[6]DISTRIBUCIÓN SEMANAL'!$A:$Y,6,0)</f>
        <v>1</v>
      </c>
      <c r="K270" s="7">
        <f>+VLOOKUP(A270,'[6]DISTRIBUCIÓN SEMANAL'!$A:$Y,7,0)</f>
        <v>14</v>
      </c>
      <c r="L270" s="7">
        <f>+VLOOKUP(A270,'[6]DISTRIBUCIÓN SEMANAL'!$A:$Y,8,0)</f>
        <v>3</v>
      </c>
      <c r="M270" s="7">
        <f>+VLOOKUP(A270,'[6]DISTRIBUCIÓN SEMANAL'!$A:$Y,9,0)</f>
        <v>32</v>
      </c>
      <c r="N270" s="7">
        <f>+VLOOKUP(A270,'[6]DISTRIBUCIÓN SEMANAL'!$A:$Y,10,0)</f>
        <v>39</v>
      </c>
      <c r="O270" s="7">
        <f>+VLOOKUP(A270,'[6]DISTRIBUCIÓN SEMANAL'!$A:$Y,11,0)</f>
        <v>5</v>
      </c>
      <c r="P270" s="7">
        <f>+VLOOKUP(A270,'[6]DISTRIBUCIÓN SEMANAL'!$A:$Y,12,0)</f>
        <v>12</v>
      </c>
      <c r="Q270" s="7">
        <f>+VLOOKUP(A270,'[6]DISTRIBUCIÓN SEMANAL'!$A:$Y,13,0)</f>
        <v>3</v>
      </c>
      <c r="R270" s="7">
        <f>+VLOOKUP(A270,'[6]DISTRIBUCIÓN SEMANAL'!$A:$Y,14,0)</f>
        <v>10</v>
      </c>
      <c r="S270" s="7">
        <f>+VLOOKUP(A270,'[6]DISTRIBUCIÓN SEMANAL'!$A:$Y,15,0)</f>
        <v>210</v>
      </c>
      <c r="T270" s="7">
        <f>+VLOOKUP(A270,'[6]DISTRIBUCIÓN SEMANAL'!$A:$Y,16,0)</f>
        <v>210</v>
      </c>
      <c r="U270" s="7">
        <f>+VLOOKUP(A270,'[6]DISTRIBUCIÓN SEMANAL'!$A:$Y,17,0)</f>
        <v>210</v>
      </c>
      <c r="V270" s="7">
        <f>+VLOOKUP(A270,'[6]DISTRIBUCIÓN SEMANAL'!$A:$Y,18,0)</f>
        <v>27</v>
      </c>
      <c r="W270" s="7">
        <f>+VLOOKUP(A270,'[6]DISTRIBUCIÓN SEMANAL'!$A:$Y,19,0)</f>
        <v>210</v>
      </c>
      <c r="X270" s="7">
        <f>+VLOOKUP(A270,'[6]DISTRIBUCIÓN SEMANAL'!$A:$Y,20,0)</f>
        <v>7</v>
      </c>
      <c r="Y270" s="7">
        <f>+VLOOKUP(A270,'[6]DISTRIBUCIÓN SEMANAL'!$A:$Y,21,0)</f>
        <v>210</v>
      </c>
      <c r="Z270" s="7">
        <f>+VLOOKUP(A270,'[6]DISTRIBUCIÓN SEMANAL'!$A:$Y,22,0)</f>
        <v>210</v>
      </c>
      <c r="AA270" s="7">
        <f>+VLOOKUP(A270,'[6]DISTRIBUCIÓN SEMANAL'!$A:$Y,23,0)</f>
        <v>12</v>
      </c>
      <c r="AB270" s="7">
        <f>+VLOOKUP(A270,'[6]DISTRIBUCIÓN SEMANAL'!$A:$Y,24,0)</f>
        <v>9</v>
      </c>
      <c r="AC270" s="7">
        <f>+VLOOKUP(A270,'[6]DISTRIBUCIÓN SEMANAL'!$A:$Y,25,0)</f>
        <v>31</v>
      </c>
    </row>
    <row r="271" spans="1:29" ht="15.75">
      <c r="A271" s="44" t="s">
        <v>6332</v>
      </c>
      <c r="B271" s="10" t="s">
        <v>5821</v>
      </c>
      <c r="C271" s="54" t="s">
        <v>6333</v>
      </c>
      <c r="D271" s="9">
        <v>179</v>
      </c>
      <c r="E271" s="9" t="s">
        <v>1492</v>
      </c>
      <c r="F271" s="9">
        <v>40220429779</v>
      </c>
      <c r="G271" s="67" t="s">
        <v>5194</v>
      </c>
      <c r="H271" s="7">
        <f>+VLOOKUP(A271,'[6]DISTRIBUCIÓN SEMANAL'!$A:$Y,4,0)</f>
        <v>179</v>
      </c>
      <c r="I271" s="7" t="str">
        <f>+VLOOKUP(A271,'[6]DISTRIBUCIÓN SEMANAL'!$A:$Y,5,0)</f>
        <v>REAL</v>
      </c>
      <c r="J271" s="7">
        <f>+VLOOKUP(A271,'[6]DISTRIBUCIÓN SEMANAL'!$A:$Y,6,0)</f>
        <v>1</v>
      </c>
      <c r="K271" s="7">
        <f>+VLOOKUP(A271,'[6]DISTRIBUCIÓN SEMANAL'!$A:$Y,7,0)</f>
        <v>12</v>
      </c>
      <c r="L271" s="7">
        <f>+VLOOKUP(A271,'[6]DISTRIBUCIÓN SEMANAL'!$A:$Y,8,0)</f>
        <v>2</v>
      </c>
      <c r="M271" s="7">
        <f>+VLOOKUP(A271,'[6]DISTRIBUCIÓN SEMANAL'!$A:$Y,9,0)</f>
        <v>28</v>
      </c>
      <c r="N271" s="7">
        <f>+VLOOKUP(A271,'[6]DISTRIBUCIÓN SEMANAL'!$A:$Y,10,0)</f>
        <v>33</v>
      </c>
      <c r="O271" s="7">
        <f>+VLOOKUP(A271,'[6]DISTRIBUCIÓN SEMANAL'!$A:$Y,11,0)</f>
        <v>4</v>
      </c>
      <c r="P271" s="7">
        <f>+VLOOKUP(A271,'[6]DISTRIBUCIÓN SEMANAL'!$A:$Y,12,0)</f>
        <v>10</v>
      </c>
      <c r="Q271" s="7">
        <f>+VLOOKUP(A271,'[6]DISTRIBUCIÓN SEMANAL'!$A:$Y,13,0)</f>
        <v>2</v>
      </c>
      <c r="R271" s="7">
        <f>+VLOOKUP(A271,'[6]DISTRIBUCIÓN SEMANAL'!$A:$Y,14,0)</f>
        <v>8</v>
      </c>
      <c r="S271" s="7">
        <f>+VLOOKUP(A271,'[6]DISTRIBUCIÓN SEMANAL'!$A:$Y,15,0)</f>
        <v>179</v>
      </c>
      <c r="T271" s="7">
        <f>+VLOOKUP(A271,'[6]DISTRIBUCIÓN SEMANAL'!$A:$Y,16,0)</f>
        <v>179</v>
      </c>
      <c r="U271" s="7">
        <f>+VLOOKUP(A271,'[6]DISTRIBUCIÓN SEMANAL'!$A:$Y,17,0)</f>
        <v>179</v>
      </c>
      <c r="V271" s="7">
        <f>+VLOOKUP(A271,'[6]DISTRIBUCIÓN SEMANAL'!$A:$Y,18,0)</f>
        <v>23</v>
      </c>
      <c r="W271" s="7">
        <f>+VLOOKUP(A271,'[6]DISTRIBUCIÓN SEMANAL'!$A:$Y,19,0)</f>
        <v>179</v>
      </c>
      <c r="X271" s="7">
        <f>+VLOOKUP(A271,'[6]DISTRIBUCIÓN SEMANAL'!$A:$Y,20,0)</f>
        <v>6</v>
      </c>
      <c r="Y271" s="7">
        <f>+VLOOKUP(A271,'[6]DISTRIBUCIÓN SEMANAL'!$A:$Y,21,0)</f>
        <v>179</v>
      </c>
      <c r="Z271" s="7">
        <f>+VLOOKUP(A271,'[6]DISTRIBUCIÓN SEMANAL'!$A:$Y,22,0)</f>
        <v>179</v>
      </c>
      <c r="AA271" s="7">
        <f>+VLOOKUP(A271,'[6]DISTRIBUCIÓN SEMANAL'!$A:$Y,23,0)</f>
        <v>10</v>
      </c>
      <c r="AB271" s="7">
        <f>+VLOOKUP(A271,'[6]DISTRIBUCIÓN SEMANAL'!$A:$Y,24,0)</f>
        <v>8</v>
      </c>
      <c r="AC271" s="7">
        <f>+VLOOKUP(A271,'[6]DISTRIBUCIÓN SEMANAL'!$A:$Y,25,0)</f>
        <v>26</v>
      </c>
    </row>
    <row r="272" spans="1:29" ht="15.75">
      <c r="A272" s="44" t="s">
        <v>6334</v>
      </c>
      <c r="B272" s="10" t="s">
        <v>5526</v>
      </c>
      <c r="C272" s="54" t="s">
        <v>6335</v>
      </c>
      <c r="D272" s="11">
        <v>48</v>
      </c>
      <c r="E272" s="9" t="s">
        <v>1508</v>
      </c>
      <c r="F272" s="9">
        <v>22500629062</v>
      </c>
      <c r="G272" s="67" t="s">
        <v>5194</v>
      </c>
      <c r="H272" s="7">
        <f>+VLOOKUP(A272,'[6]DISTRIBUCIÓN SEMANAL'!$A:$Y,4,0)</f>
        <v>48</v>
      </c>
      <c r="I272" s="7" t="str">
        <f>+VLOOKUP(A272,'[6]DISTRIBUCIÓN SEMANAL'!$A:$Y,5,0)</f>
        <v>REAL</v>
      </c>
      <c r="J272" s="7">
        <f>+VLOOKUP(A272,'[6]DISTRIBUCIÓN SEMANAL'!$A:$Y,6,0)</f>
        <v>1</v>
      </c>
      <c r="K272" s="7">
        <f>+VLOOKUP(A272,'[6]DISTRIBUCIÓN SEMANAL'!$A:$Y,7,0)</f>
        <v>4</v>
      </c>
      <c r="L272" s="7">
        <f>+VLOOKUP(A272,'[6]DISTRIBUCIÓN SEMANAL'!$A:$Y,8,0)</f>
        <v>1</v>
      </c>
      <c r="M272" s="7">
        <f>+VLOOKUP(A272,'[6]DISTRIBUCIÓN SEMANAL'!$A:$Y,9,0)</f>
        <v>8</v>
      </c>
      <c r="N272" s="7">
        <f>+VLOOKUP(A272,'[6]DISTRIBUCIÓN SEMANAL'!$A:$Y,10,0)</f>
        <v>9</v>
      </c>
      <c r="O272" s="7">
        <f>+VLOOKUP(A272,'[6]DISTRIBUCIÓN SEMANAL'!$A:$Y,11,0)</f>
        <v>2</v>
      </c>
      <c r="P272" s="7">
        <f>+VLOOKUP(A272,'[6]DISTRIBUCIÓN SEMANAL'!$A:$Y,12,0)</f>
        <v>3</v>
      </c>
      <c r="Q272" s="7">
        <f>+VLOOKUP(A272,'[6]DISTRIBUCIÓN SEMANAL'!$A:$Y,13,0)</f>
        <v>1</v>
      </c>
      <c r="R272" s="7">
        <f>+VLOOKUP(A272,'[6]DISTRIBUCIÓN SEMANAL'!$A:$Y,14,0)</f>
        <v>3</v>
      </c>
      <c r="S272" s="7">
        <f>+VLOOKUP(A272,'[6]DISTRIBUCIÓN SEMANAL'!$A:$Y,15,0)</f>
        <v>48</v>
      </c>
      <c r="T272" s="7">
        <f>+VLOOKUP(A272,'[6]DISTRIBUCIÓN SEMANAL'!$A:$Y,16,0)</f>
        <v>48</v>
      </c>
      <c r="U272" s="7">
        <f>+VLOOKUP(A272,'[6]DISTRIBUCIÓN SEMANAL'!$A:$Y,17,0)</f>
        <v>48</v>
      </c>
      <c r="V272" s="7">
        <f>+VLOOKUP(A272,'[6]DISTRIBUCIÓN SEMANAL'!$A:$Y,18,0)</f>
        <v>7</v>
      </c>
      <c r="W272" s="7">
        <f>+VLOOKUP(A272,'[6]DISTRIBUCIÓN SEMANAL'!$A:$Y,19,0)</f>
        <v>48</v>
      </c>
      <c r="X272" s="7">
        <f>+VLOOKUP(A272,'[6]DISTRIBUCIÓN SEMANAL'!$A:$Y,20,0)</f>
        <v>2</v>
      </c>
      <c r="Y272" s="7">
        <f>+VLOOKUP(A272,'[6]DISTRIBUCIÓN SEMANAL'!$A:$Y,21,0)</f>
        <v>48</v>
      </c>
      <c r="Z272" s="7">
        <f>+VLOOKUP(A272,'[6]DISTRIBUCIÓN SEMANAL'!$A:$Y,22,0)</f>
        <v>48</v>
      </c>
      <c r="AA272" s="7">
        <f>+VLOOKUP(A272,'[6]DISTRIBUCIÓN SEMANAL'!$A:$Y,23,0)</f>
        <v>3</v>
      </c>
      <c r="AB272" s="7">
        <f>+VLOOKUP(A272,'[6]DISTRIBUCIÓN SEMANAL'!$A:$Y,24,0)</f>
        <v>2</v>
      </c>
      <c r="AC272" s="7">
        <f>+VLOOKUP(A272,'[6]DISTRIBUCIÓN SEMANAL'!$A:$Y,25,0)</f>
        <v>7</v>
      </c>
    </row>
    <row r="273" spans="1:29" ht="15.75">
      <c r="A273" s="44" t="s">
        <v>6336</v>
      </c>
      <c r="B273" s="10" t="s">
        <v>6337</v>
      </c>
      <c r="C273" s="54" t="s">
        <v>6338</v>
      </c>
      <c r="D273" s="11">
        <v>198</v>
      </c>
      <c r="E273" s="9" t="s">
        <v>1508</v>
      </c>
      <c r="F273" s="9">
        <v>22500629062</v>
      </c>
      <c r="G273" s="67" t="s">
        <v>5194</v>
      </c>
      <c r="H273" s="7">
        <f>+VLOOKUP(A273,'[6]DISTRIBUCIÓN SEMANAL'!$A:$Y,4,0)</f>
        <v>198</v>
      </c>
      <c r="I273" s="7" t="str">
        <f>+VLOOKUP(A273,'[6]DISTRIBUCIÓN SEMANAL'!$A:$Y,5,0)</f>
        <v>REAL</v>
      </c>
      <c r="J273" s="7">
        <f>+VLOOKUP(A273,'[6]DISTRIBUCIÓN SEMANAL'!$A:$Y,6,0)</f>
        <v>1</v>
      </c>
      <c r="K273" s="7">
        <f>+VLOOKUP(A273,'[6]DISTRIBUCIÓN SEMANAL'!$A:$Y,7,0)</f>
        <v>14</v>
      </c>
      <c r="L273" s="7">
        <f>+VLOOKUP(A273,'[6]DISTRIBUCIÓN SEMANAL'!$A:$Y,8,0)</f>
        <v>3</v>
      </c>
      <c r="M273" s="7">
        <f>+VLOOKUP(A273,'[6]DISTRIBUCIÓN SEMANAL'!$A:$Y,9,0)</f>
        <v>30</v>
      </c>
      <c r="N273" s="7">
        <f>+VLOOKUP(A273,'[6]DISTRIBUCIÓN SEMANAL'!$A:$Y,10,0)</f>
        <v>37</v>
      </c>
      <c r="O273" s="7">
        <f>+VLOOKUP(A273,'[6]DISTRIBUCIÓN SEMANAL'!$A:$Y,11,0)</f>
        <v>5</v>
      </c>
      <c r="P273" s="7">
        <f>+VLOOKUP(A273,'[6]DISTRIBUCIÓN SEMANAL'!$A:$Y,12,0)</f>
        <v>11</v>
      </c>
      <c r="Q273" s="7">
        <f>+VLOOKUP(A273,'[6]DISTRIBUCIÓN SEMANAL'!$A:$Y,13,0)</f>
        <v>3</v>
      </c>
      <c r="R273" s="7">
        <f>+VLOOKUP(A273,'[6]DISTRIBUCIÓN SEMANAL'!$A:$Y,14,0)</f>
        <v>9</v>
      </c>
      <c r="S273" s="7">
        <f>+VLOOKUP(A273,'[6]DISTRIBUCIÓN SEMANAL'!$A:$Y,15,0)</f>
        <v>198</v>
      </c>
      <c r="T273" s="7">
        <f>+VLOOKUP(A273,'[6]DISTRIBUCIÓN SEMANAL'!$A:$Y,16,0)</f>
        <v>198</v>
      </c>
      <c r="U273" s="7">
        <f>+VLOOKUP(A273,'[6]DISTRIBUCIÓN SEMANAL'!$A:$Y,17,0)</f>
        <v>198</v>
      </c>
      <c r="V273" s="7">
        <f>+VLOOKUP(A273,'[6]DISTRIBUCIÓN SEMANAL'!$A:$Y,18,0)</f>
        <v>25</v>
      </c>
      <c r="W273" s="7">
        <f>+VLOOKUP(A273,'[6]DISTRIBUCIÓN SEMANAL'!$A:$Y,19,0)</f>
        <v>198</v>
      </c>
      <c r="X273" s="7">
        <f>+VLOOKUP(A273,'[6]DISTRIBUCIÓN SEMANAL'!$A:$Y,20,0)</f>
        <v>7</v>
      </c>
      <c r="Y273" s="7">
        <f>+VLOOKUP(A273,'[6]DISTRIBUCIÓN SEMANAL'!$A:$Y,21,0)</f>
        <v>198</v>
      </c>
      <c r="Z273" s="7">
        <f>+VLOOKUP(A273,'[6]DISTRIBUCIÓN SEMANAL'!$A:$Y,22,0)</f>
        <v>198</v>
      </c>
      <c r="AA273" s="7">
        <f>+VLOOKUP(A273,'[6]DISTRIBUCIÓN SEMANAL'!$A:$Y,23,0)</f>
        <v>11</v>
      </c>
      <c r="AB273" s="7">
        <f>+VLOOKUP(A273,'[6]DISTRIBUCIÓN SEMANAL'!$A:$Y,24,0)</f>
        <v>8</v>
      </c>
      <c r="AC273" s="7">
        <f>+VLOOKUP(A273,'[6]DISTRIBUCIÓN SEMANAL'!$A:$Y,25,0)</f>
        <v>29</v>
      </c>
    </row>
    <row r="274" spans="1:29" ht="15.75">
      <c r="A274" s="44" t="s">
        <v>6339</v>
      </c>
      <c r="B274" s="10" t="s">
        <v>6337</v>
      </c>
      <c r="C274" s="54" t="s">
        <v>6340</v>
      </c>
      <c r="D274" s="11">
        <v>42</v>
      </c>
      <c r="E274" s="9" t="s">
        <v>1508</v>
      </c>
      <c r="F274" s="9">
        <v>22500629062</v>
      </c>
      <c r="G274" s="67" t="s">
        <v>5194</v>
      </c>
      <c r="H274" s="7">
        <f>+VLOOKUP(A274,'[6]DISTRIBUCIÓN SEMANAL'!$A:$Y,4,0)</f>
        <v>42</v>
      </c>
      <c r="I274" s="7" t="str">
        <f>+VLOOKUP(A274,'[6]DISTRIBUCIÓN SEMANAL'!$A:$Y,5,0)</f>
        <v>REAL</v>
      </c>
      <c r="J274" s="7">
        <f>+VLOOKUP(A274,'[6]DISTRIBUCIÓN SEMANAL'!$A:$Y,6,0)</f>
        <v>1</v>
      </c>
      <c r="K274" s="7">
        <f>+VLOOKUP(A274,'[6]DISTRIBUCIÓN SEMANAL'!$A:$Y,7,0)</f>
        <v>3</v>
      </c>
      <c r="L274" s="7">
        <f>+VLOOKUP(A274,'[6]DISTRIBUCIÓN SEMANAL'!$A:$Y,8,0)</f>
        <v>1</v>
      </c>
      <c r="M274" s="7">
        <f>+VLOOKUP(A274,'[6]DISTRIBUCIÓN SEMANAL'!$A:$Y,9,0)</f>
        <v>7</v>
      </c>
      <c r="N274" s="7">
        <f>+VLOOKUP(A274,'[6]DISTRIBUCIÓN SEMANAL'!$A:$Y,10,0)</f>
        <v>8</v>
      </c>
      <c r="O274" s="7">
        <f>+VLOOKUP(A274,'[6]DISTRIBUCIÓN SEMANAL'!$A:$Y,11,0)</f>
        <v>1</v>
      </c>
      <c r="P274" s="7">
        <f>+VLOOKUP(A274,'[6]DISTRIBUCIÓN SEMANAL'!$A:$Y,12,0)</f>
        <v>3</v>
      </c>
      <c r="Q274" s="7">
        <f>+VLOOKUP(A274,'[6]DISTRIBUCIÓN SEMANAL'!$A:$Y,13,0)</f>
        <v>1</v>
      </c>
      <c r="R274" s="7">
        <f>+VLOOKUP(A274,'[6]DISTRIBUCIÓN SEMANAL'!$A:$Y,14,0)</f>
        <v>2</v>
      </c>
      <c r="S274" s="7">
        <f>+VLOOKUP(A274,'[6]DISTRIBUCIÓN SEMANAL'!$A:$Y,15,0)</f>
        <v>42</v>
      </c>
      <c r="T274" s="7">
        <f>+VLOOKUP(A274,'[6]DISTRIBUCIÓN SEMANAL'!$A:$Y,16,0)</f>
        <v>42</v>
      </c>
      <c r="U274" s="7">
        <f>+VLOOKUP(A274,'[6]DISTRIBUCIÓN SEMANAL'!$A:$Y,17,0)</f>
        <v>42</v>
      </c>
      <c r="V274" s="7">
        <f>+VLOOKUP(A274,'[6]DISTRIBUCIÓN SEMANAL'!$A:$Y,18,0)</f>
        <v>6</v>
      </c>
      <c r="W274" s="7">
        <f>+VLOOKUP(A274,'[6]DISTRIBUCIÓN SEMANAL'!$A:$Y,19,0)</f>
        <v>42</v>
      </c>
      <c r="X274" s="7">
        <f>+VLOOKUP(A274,'[6]DISTRIBUCIÓN SEMANAL'!$A:$Y,20,0)</f>
        <v>2</v>
      </c>
      <c r="Y274" s="7">
        <f>+VLOOKUP(A274,'[6]DISTRIBUCIÓN SEMANAL'!$A:$Y,21,0)</f>
        <v>42</v>
      </c>
      <c r="Z274" s="7">
        <f>+VLOOKUP(A274,'[6]DISTRIBUCIÓN SEMANAL'!$A:$Y,22,0)</f>
        <v>42</v>
      </c>
      <c r="AA274" s="7">
        <f>+VLOOKUP(A274,'[6]DISTRIBUCIÓN SEMANAL'!$A:$Y,23,0)</f>
        <v>3</v>
      </c>
      <c r="AB274" s="7">
        <f>+VLOOKUP(A274,'[6]DISTRIBUCIÓN SEMANAL'!$A:$Y,24,0)</f>
        <v>2</v>
      </c>
      <c r="AC274" s="7">
        <f>+VLOOKUP(A274,'[6]DISTRIBUCIÓN SEMANAL'!$A:$Y,25,0)</f>
        <v>7</v>
      </c>
    </row>
    <row r="275" spans="1:29" ht="15.75">
      <c r="A275" s="44" t="s">
        <v>6341</v>
      </c>
      <c r="B275" s="10" t="s">
        <v>6337</v>
      </c>
      <c r="C275" s="54" t="s">
        <v>6342</v>
      </c>
      <c r="D275" s="11">
        <v>7</v>
      </c>
      <c r="E275" s="9" t="s">
        <v>1508</v>
      </c>
      <c r="F275" s="9">
        <v>22500629062</v>
      </c>
      <c r="G275" s="67" t="s">
        <v>5194</v>
      </c>
      <c r="H275" s="7">
        <f>+VLOOKUP(A275,'[6]DISTRIBUCIÓN SEMANAL'!$A:$Y,4,0)</f>
        <v>7</v>
      </c>
      <c r="I275" s="7" t="str">
        <f>+VLOOKUP(A275,'[6]DISTRIBUCIÓN SEMANAL'!$A:$Y,5,0)</f>
        <v>REAL</v>
      </c>
      <c r="J275" s="7">
        <f>+VLOOKUP(A275,'[6]DISTRIBUCIÓN SEMANAL'!$A:$Y,6,0)</f>
        <v>1</v>
      </c>
      <c r="K275" s="7">
        <f>+VLOOKUP(A275,'[6]DISTRIBUCIÓN SEMANAL'!$A:$Y,7,0)</f>
        <v>1</v>
      </c>
      <c r="L275" s="7">
        <f>+VLOOKUP(A275,'[6]DISTRIBUCIÓN SEMANAL'!$A:$Y,8,0)</f>
        <v>1</v>
      </c>
      <c r="M275" s="7">
        <f>+VLOOKUP(A275,'[6]DISTRIBUCIÓN SEMANAL'!$A:$Y,9,0)</f>
        <v>2</v>
      </c>
      <c r="N275" s="7">
        <f>+VLOOKUP(A275,'[6]DISTRIBUCIÓN SEMANAL'!$A:$Y,10,0)</f>
        <v>2</v>
      </c>
      <c r="O275" s="7">
        <f>+VLOOKUP(A275,'[6]DISTRIBUCIÓN SEMANAL'!$A:$Y,11,0)</f>
        <v>1</v>
      </c>
      <c r="P275" s="7">
        <f>+VLOOKUP(A275,'[6]DISTRIBUCIÓN SEMANAL'!$A:$Y,12,0)</f>
        <v>1</v>
      </c>
      <c r="Q275" s="7">
        <f>+VLOOKUP(A275,'[6]DISTRIBUCIÓN SEMANAL'!$A:$Y,13,0)</f>
        <v>1</v>
      </c>
      <c r="R275" s="7">
        <f>+VLOOKUP(A275,'[6]DISTRIBUCIÓN SEMANAL'!$A:$Y,14,0)</f>
        <v>1</v>
      </c>
      <c r="S275" s="7">
        <f>+VLOOKUP(A275,'[6]DISTRIBUCIÓN SEMANAL'!$A:$Y,15,0)</f>
        <v>7</v>
      </c>
      <c r="T275" s="7">
        <f>+VLOOKUP(A275,'[6]DISTRIBUCIÓN SEMANAL'!$A:$Y,16,0)</f>
        <v>7</v>
      </c>
      <c r="U275" s="7">
        <f>+VLOOKUP(A275,'[6]DISTRIBUCIÓN SEMANAL'!$A:$Y,17,0)</f>
        <v>7</v>
      </c>
      <c r="V275" s="7">
        <f>+VLOOKUP(A275,'[6]DISTRIBUCIÓN SEMANAL'!$A:$Y,18,0)</f>
        <v>1</v>
      </c>
      <c r="W275" s="7">
        <f>+VLOOKUP(A275,'[6]DISTRIBUCIÓN SEMANAL'!$A:$Y,19,0)</f>
        <v>7</v>
      </c>
      <c r="X275" s="7">
        <f>+VLOOKUP(A275,'[6]DISTRIBUCIÓN SEMANAL'!$A:$Y,20,0)</f>
        <v>1</v>
      </c>
      <c r="Y275" s="7">
        <f>+VLOOKUP(A275,'[6]DISTRIBUCIÓN SEMANAL'!$A:$Y,21,0)</f>
        <v>7</v>
      </c>
      <c r="Z275" s="7">
        <f>+VLOOKUP(A275,'[6]DISTRIBUCIÓN SEMANAL'!$A:$Y,22,0)</f>
        <v>7</v>
      </c>
      <c r="AA275" s="7">
        <f>+VLOOKUP(A275,'[6]DISTRIBUCIÓN SEMANAL'!$A:$Y,23,0)</f>
        <v>1</v>
      </c>
      <c r="AB275" s="7">
        <f>+VLOOKUP(A275,'[6]DISTRIBUCIÓN SEMANAL'!$A:$Y,24,0)</f>
        <v>1</v>
      </c>
      <c r="AC275" s="7">
        <f>+VLOOKUP(A275,'[6]DISTRIBUCIÓN SEMANAL'!$A:$Y,25,0)</f>
        <v>2</v>
      </c>
    </row>
    <row r="276" spans="1:29" ht="15.75">
      <c r="A276" s="47" t="s">
        <v>6343</v>
      </c>
      <c r="B276" s="10" t="s">
        <v>5479</v>
      </c>
      <c r="C276" s="54" t="s">
        <v>6344</v>
      </c>
      <c r="D276" s="17">
        <v>141</v>
      </c>
      <c r="E276" s="9" t="s">
        <v>1525</v>
      </c>
      <c r="F276" s="9">
        <v>5100011096</v>
      </c>
      <c r="G276" s="67" t="s">
        <v>5194</v>
      </c>
      <c r="H276" s="7">
        <f>+VLOOKUP(A276,'[6]DISTRIBUCIÓN SEMANAL'!$A:$Y,4,0)</f>
        <v>141</v>
      </c>
      <c r="I276" s="7" t="str">
        <f>+VLOOKUP(A276,'[6]DISTRIBUCIÓN SEMANAL'!$A:$Y,5,0)</f>
        <v>REAL</v>
      </c>
      <c r="J276" s="7">
        <f>+VLOOKUP(A276,'[6]DISTRIBUCIÓN SEMANAL'!$A:$Y,6,0)</f>
        <v>1</v>
      </c>
      <c r="K276" s="7">
        <f>+VLOOKUP(A276,'[6]DISTRIBUCIÓN SEMANAL'!$A:$Y,7,0)</f>
        <v>10</v>
      </c>
      <c r="L276" s="7">
        <f>+VLOOKUP(A276,'[6]DISTRIBUCIÓN SEMANAL'!$A:$Y,8,0)</f>
        <v>2</v>
      </c>
      <c r="M276" s="7">
        <f>+VLOOKUP(A276,'[6]DISTRIBUCIÓN SEMANAL'!$A:$Y,9,0)</f>
        <v>22</v>
      </c>
      <c r="N276" s="7">
        <f>+VLOOKUP(A276,'[6]DISTRIBUCIÓN SEMANAL'!$A:$Y,10,0)</f>
        <v>26</v>
      </c>
      <c r="O276" s="7">
        <f>+VLOOKUP(A276,'[6]DISTRIBUCIÓN SEMANAL'!$A:$Y,11,0)</f>
        <v>4</v>
      </c>
      <c r="P276" s="7">
        <f>+VLOOKUP(A276,'[6]DISTRIBUCIÓN SEMANAL'!$A:$Y,12,0)</f>
        <v>8</v>
      </c>
      <c r="Q276" s="7">
        <f>+VLOOKUP(A276,'[6]DISTRIBUCIÓN SEMANAL'!$A:$Y,13,0)</f>
        <v>2</v>
      </c>
      <c r="R276" s="7">
        <f>+VLOOKUP(A276,'[6]DISTRIBUCIÓN SEMANAL'!$A:$Y,14,0)</f>
        <v>7</v>
      </c>
      <c r="S276" s="7">
        <f>+VLOOKUP(A276,'[6]DISTRIBUCIÓN SEMANAL'!$A:$Y,15,0)</f>
        <v>141</v>
      </c>
      <c r="T276" s="7">
        <f>+VLOOKUP(A276,'[6]DISTRIBUCIÓN SEMANAL'!$A:$Y,16,0)</f>
        <v>141</v>
      </c>
      <c r="U276" s="7">
        <f>+VLOOKUP(A276,'[6]DISTRIBUCIÓN SEMANAL'!$A:$Y,17,0)</f>
        <v>141</v>
      </c>
      <c r="V276" s="7">
        <f>+VLOOKUP(A276,'[6]DISTRIBUCIÓN SEMANAL'!$A:$Y,18,0)</f>
        <v>18</v>
      </c>
      <c r="W276" s="7">
        <f>+VLOOKUP(A276,'[6]DISTRIBUCIÓN SEMANAL'!$A:$Y,19,0)</f>
        <v>141</v>
      </c>
      <c r="X276" s="7">
        <f>+VLOOKUP(A276,'[6]DISTRIBUCIÓN SEMANAL'!$A:$Y,20,0)</f>
        <v>5</v>
      </c>
      <c r="Y276" s="7">
        <f>+VLOOKUP(A276,'[6]DISTRIBUCIÓN SEMANAL'!$A:$Y,21,0)</f>
        <v>141</v>
      </c>
      <c r="Z276" s="7">
        <f>+VLOOKUP(A276,'[6]DISTRIBUCIÓN SEMANAL'!$A:$Y,22,0)</f>
        <v>141</v>
      </c>
      <c r="AA276" s="7">
        <f>+VLOOKUP(A276,'[6]DISTRIBUCIÓN SEMANAL'!$A:$Y,23,0)</f>
        <v>8</v>
      </c>
      <c r="AB276" s="7">
        <f>+VLOOKUP(A276,'[6]DISTRIBUCIÓN SEMANAL'!$A:$Y,24,0)</f>
        <v>6</v>
      </c>
      <c r="AC276" s="7">
        <f>+VLOOKUP(A276,'[6]DISTRIBUCIÓN SEMANAL'!$A:$Y,25,0)</f>
        <v>21</v>
      </c>
    </row>
    <row r="277" spans="1:29" ht="15.75">
      <c r="A277" s="44" t="s">
        <v>6396</v>
      </c>
      <c r="B277" s="10" t="s">
        <v>6273</v>
      </c>
      <c r="C277" s="54" t="s">
        <v>6397</v>
      </c>
      <c r="D277" s="9">
        <v>331</v>
      </c>
      <c r="E277" s="9" t="s">
        <v>1542</v>
      </c>
      <c r="F277" s="9">
        <v>109398073</v>
      </c>
      <c r="G277" s="67" t="s">
        <v>5194</v>
      </c>
      <c r="H277" s="7">
        <f>+VLOOKUP(A277,'[6]DISTRIBUCIÓN SEMANAL'!$A:$Y,4,0)</f>
        <v>331</v>
      </c>
      <c r="I277" s="7" t="str">
        <f>+VLOOKUP(A277,'[6]DISTRIBUCIÓN SEMANAL'!$A:$Y,5,0)</f>
        <v>REAL</v>
      </c>
      <c r="J277" s="7">
        <f>+VLOOKUP(A277,'[6]DISTRIBUCIÓN SEMANAL'!$A:$Y,6,0)</f>
        <v>1</v>
      </c>
      <c r="K277" s="7">
        <f>+VLOOKUP(A277,'[6]DISTRIBUCIÓN SEMANAL'!$A:$Y,7,0)</f>
        <v>22</v>
      </c>
      <c r="L277" s="7">
        <f>+VLOOKUP(A277,'[6]DISTRIBUCIÓN SEMANAL'!$A:$Y,8,0)</f>
        <v>4</v>
      </c>
      <c r="M277" s="7">
        <f>+VLOOKUP(A277,'[6]DISTRIBUCIÓN SEMANAL'!$A:$Y,9,0)</f>
        <v>51</v>
      </c>
      <c r="N277" s="7">
        <f>+VLOOKUP(A277,'[6]DISTRIBUCIÓN SEMANAL'!$A:$Y,10,0)</f>
        <v>61</v>
      </c>
      <c r="O277" s="7">
        <f>+VLOOKUP(A277,'[6]DISTRIBUCIÓN SEMANAL'!$A:$Y,11,0)</f>
        <v>8</v>
      </c>
      <c r="P277" s="7">
        <f>+VLOOKUP(A277,'[6]DISTRIBUCIÓN SEMANAL'!$A:$Y,12,0)</f>
        <v>19</v>
      </c>
      <c r="Q277" s="7">
        <f>+VLOOKUP(A277,'[6]DISTRIBUCIÓN SEMANAL'!$A:$Y,13,0)</f>
        <v>4</v>
      </c>
      <c r="R277" s="7">
        <f>+VLOOKUP(A277,'[6]DISTRIBUCIÓN SEMANAL'!$A:$Y,14,0)</f>
        <v>15</v>
      </c>
      <c r="S277" s="7">
        <f>+VLOOKUP(A277,'[6]DISTRIBUCIÓN SEMANAL'!$A:$Y,15,0)</f>
        <v>331</v>
      </c>
      <c r="T277" s="7">
        <f>+VLOOKUP(A277,'[6]DISTRIBUCIÓN SEMANAL'!$A:$Y,16,0)</f>
        <v>331</v>
      </c>
      <c r="U277" s="7">
        <f>+VLOOKUP(A277,'[6]DISTRIBUCIÓN SEMANAL'!$A:$Y,17,0)</f>
        <v>331</v>
      </c>
      <c r="V277" s="7">
        <f>+VLOOKUP(A277,'[6]DISTRIBUCIÓN SEMANAL'!$A:$Y,18,0)</f>
        <v>42</v>
      </c>
      <c r="W277" s="7">
        <f>+VLOOKUP(A277,'[6]DISTRIBUCIÓN SEMANAL'!$A:$Y,19,0)</f>
        <v>331</v>
      </c>
      <c r="X277" s="7">
        <f>+VLOOKUP(A277,'[6]DISTRIBUCIÓN SEMANAL'!$A:$Y,20,0)</f>
        <v>11</v>
      </c>
      <c r="Y277" s="7">
        <f>+VLOOKUP(A277,'[6]DISTRIBUCIÓN SEMANAL'!$A:$Y,21,0)</f>
        <v>331</v>
      </c>
      <c r="Z277" s="7">
        <f>+VLOOKUP(A277,'[6]DISTRIBUCIÓN SEMANAL'!$A:$Y,22,0)</f>
        <v>331</v>
      </c>
      <c r="AA277" s="7">
        <f>+VLOOKUP(A277,'[6]DISTRIBUCIÓN SEMANAL'!$A:$Y,23,0)</f>
        <v>19</v>
      </c>
      <c r="AB277" s="7">
        <f>+VLOOKUP(A277,'[6]DISTRIBUCIÓN SEMANAL'!$A:$Y,24,0)</f>
        <v>13</v>
      </c>
      <c r="AC277" s="7">
        <f>+VLOOKUP(A277,'[6]DISTRIBUCIÓN SEMANAL'!$A:$Y,25,0)</f>
        <v>48</v>
      </c>
    </row>
    <row r="278" spans="1:29" ht="15.75">
      <c r="A278" s="44" t="s">
        <v>6398</v>
      </c>
      <c r="B278" s="10" t="s">
        <v>5257</v>
      </c>
      <c r="C278" s="54" t="s">
        <v>6399</v>
      </c>
      <c r="D278" s="9">
        <v>117</v>
      </c>
      <c r="E278" s="9" t="s">
        <v>1558</v>
      </c>
      <c r="F278" s="9">
        <v>1001066495</v>
      </c>
      <c r="G278" s="67" t="s">
        <v>5194</v>
      </c>
      <c r="H278" s="7">
        <f>+VLOOKUP(A278,'[6]DISTRIBUCIÓN SEMANAL'!$A:$Y,4,0)</f>
        <v>117</v>
      </c>
      <c r="I278" s="7" t="str">
        <f>+VLOOKUP(A278,'[6]DISTRIBUCIÓN SEMANAL'!$A:$Y,5,0)</f>
        <v>REAL</v>
      </c>
      <c r="J278" s="7">
        <f>+VLOOKUP(A278,'[6]DISTRIBUCIÓN SEMANAL'!$A:$Y,6,0)</f>
        <v>1</v>
      </c>
      <c r="K278" s="7">
        <f>+VLOOKUP(A278,'[6]DISTRIBUCIÓN SEMANAL'!$A:$Y,7,0)</f>
        <v>8</v>
      </c>
      <c r="L278" s="7">
        <f>+VLOOKUP(A278,'[6]DISTRIBUCIÓN SEMANAL'!$A:$Y,8,0)</f>
        <v>2</v>
      </c>
      <c r="M278" s="7">
        <f>+VLOOKUP(A278,'[6]DISTRIBUCIÓN SEMANAL'!$A:$Y,9,0)</f>
        <v>18</v>
      </c>
      <c r="N278" s="7">
        <f>+VLOOKUP(A278,'[6]DISTRIBUCIÓN SEMANAL'!$A:$Y,10,0)</f>
        <v>22</v>
      </c>
      <c r="O278" s="7">
        <f>+VLOOKUP(A278,'[6]DISTRIBUCIÓN SEMANAL'!$A:$Y,11,0)</f>
        <v>3</v>
      </c>
      <c r="P278" s="7">
        <f>+VLOOKUP(A278,'[6]DISTRIBUCIÓN SEMANAL'!$A:$Y,12,0)</f>
        <v>7</v>
      </c>
      <c r="Q278" s="7">
        <f>+VLOOKUP(A278,'[6]DISTRIBUCIÓN SEMANAL'!$A:$Y,13,0)</f>
        <v>2</v>
      </c>
      <c r="R278" s="7">
        <f>+VLOOKUP(A278,'[6]DISTRIBUCIÓN SEMANAL'!$A:$Y,14,0)</f>
        <v>6</v>
      </c>
      <c r="S278" s="7">
        <f>+VLOOKUP(A278,'[6]DISTRIBUCIÓN SEMANAL'!$A:$Y,15,0)</f>
        <v>117</v>
      </c>
      <c r="T278" s="7">
        <f>+VLOOKUP(A278,'[6]DISTRIBUCIÓN SEMANAL'!$A:$Y,16,0)</f>
        <v>117</v>
      </c>
      <c r="U278" s="7">
        <f>+VLOOKUP(A278,'[6]DISTRIBUCIÓN SEMANAL'!$A:$Y,17,0)</f>
        <v>117</v>
      </c>
      <c r="V278" s="7">
        <f>+VLOOKUP(A278,'[6]DISTRIBUCIÓN SEMANAL'!$A:$Y,18,0)</f>
        <v>15</v>
      </c>
      <c r="W278" s="7">
        <f>+VLOOKUP(A278,'[6]DISTRIBUCIÓN SEMANAL'!$A:$Y,19,0)</f>
        <v>117</v>
      </c>
      <c r="X278" s="7">
        <f>+VLOOKUP(A278,'[6]DISTRIBUCIÓN SEMANAL'!$A:$Y,20,0)</f>
        <v>4</v>
      </c>
      <c r="Y278" s="7">
        <f>+VLOOKUP(A278,'[6]DISTRIBUCIÓN SEMANAL'!$A:$Y,21,0)</f>
        <v>117</v>
      </c>
      <c r="Z278" s="7">
        <f>+VLOOKUP(A278,'[6]DISTRIBUCIÓN SEMANAL'!$A:$Y,22,0)</f>
        <v>117</v>
      </c>
      <c r="AA278" s="7">
        <f>+VLOOKUP(A278,'[6]DISTRIBUCIÓN SEMANAL'!$A:$Y,23,0)</f>
        <v>7</v>
      </c>
      <c r="AB278" s="7">
        <f>+VLOOKUP(A278,'[6]DISTRIBUCIÓN SEMANAL'!$A:$Y,24,0)</f>
        <v>5</v>
      </c>
      <c r="AC278" s="7">
        <f>+VLOOKUP(A278,'[6]DISTRIBUCIÓN SEMANAL'!$A:$Y,25,0)</f>
        <v>17</v>
      </c>
    </row>
    <row r="279" spans="1:29" ht="15.75">
      <c r="A279" s="44" t="s">
        <v>6400</v>
      </c>
      <c r="B279" s="10" t="s">
        <v>5494</v>
      </c>
      <c r="C279" s="54" t="s">
        <v>6401</v>
      </c>
      <c r="D279" s="9">
        <v>192</v>
      </c>
      <c r="E279" s="9" t="s">
        <v>1569</v>
      </c>
      <c r="F279" s="9">
        <v>300645959</v>
      </c>
      <c r="G279" s="67" t="s">
        <v>5194</v>
      </c>
      <c r="H279" s="7">
        <f>+VLOOKUP(A279,'[6]DISTRIBUCIÓN SEMANAL'!$A:$Y,4,0)</f>
        <v>192</v>
      </c>
      <c r="I279" s="7" t="str">
        <f>+VLOOKUP(A279,'[6]DISTRIBUCIÓN SEMANAL'!$A:$Y,5,0)</f>
        <v>REAL</v>
      </c>
      <c r="J279" s="7">
        <f>+VLOOKUP(A279,'[6]DISTRIBUCIÓN SEMANAL'!$A:$Y,6,0)</f>
        <v>1</v>
      </c>
      <c r="K279" s="7">
        <f>+VLOOKUP(A279,'[6]DISTRIBUCIÓN SEMANAL'!$A:$Y,7,0)</f>
        <v>13</v>
      </c>
      <c r="L279" s="7">
        <f>+VLOOKUP(A279,'[6]DISTRIBUCIÓN SEMANAL'!$A:$Y,8,0)</f>
        <v>3</v>
      </c>
      <c r="M279" s="7">
        <f>+VLOOKUP(A279,'[6]DISTRIBUCIÓN SEMANAL'!$A:$Y,9,0)</f>
        <v>30</v>
      </c>
      <c r="N279" s="7">
        <f>+VLOOKUP(A279,'[6]DISTRIBUCIÓN SEMANAL'!$A:$Y,10,0)</f>
        <v>36</v>
      </c>
      <c r="O279" s="7">
        <f>+VLOOKUP(A279,'[6]DISTRIBUCIÓN SEMANAL'!$A:$Y,11,0)</f>
        <v>5</v>
      </c>
      <c r="P279" s="7">
        <f>+VLOOKUP(A279,'[6]DISTRIBUCIÓN SEMANAL'!$A:$Y,12,0)</f>
        <v>11</v>
      </c>
      <c r="Q279" s="7">
        <f>+VLOOKUP(A279,'[6]DISTRIBUCIÓN SEMANAL'!$A:$Y,13,0)</f>
        <v>3</v>
      </c>
      <c r="R279" s="7">
        <f>+VLOOKUP(A279,'[6]DISTRIBUCIÓN SEMANAL'!$A:$Y,14,0)</f>
        <v>9</v>
      </c>
      <c r="S279" s="7">
        <f>+VLOOKUP(A279,'[6]DISTRIBUCIÓN SEMANAL'!$A:$Y,15,0)</f>
        <v>192</v>
      </c>
      <c r="T279" s="7">
        <f>+VLOOKUP(A279,'[6]DISTRIBUCIÓN SEMANAL'!$A:$Y,16,0)</f>
        <v>192</v>
      </c>
      <c r="U279" s="7">
        <f>+VLOOKUP(A279,'[6]DISTRIBUCIÓN SEMANAL'!$A:$Y,17,0)</f>
        <v>192</v>
      </c>
      <c r="V279" s="7">
        <f>+VLOOKUP(A279,'[6]DISTRIBUCIÓN SEMANAL'!$A:$Y,18,0)</f>
        <v>25</v>
      </c>
      <c r="W279" s="7">
        <f>+VLOOKUP(A279,'[6]DISTRIBUCIÓN SEMANAL'!$A:$Y,19,0)</f>
        <v>192</v>
      </c>
      <c r="X279" s="7">
        <f>+VLOOKUP(A279,'[6]DISTRIBUCIÓN SEMANAL'!$A:$Y,20,0)</f>
        <v>7</v>
      </c>
      <c r="Y279" s="7">
        <f>+VLOOKUP(A279,'[6]DISTRIBUCIÓN SEMANAL'!$A:$Y,21,0)</f>
        <v>192</v>
      </c>
      <c r="Z279" s="7">
        <f>+VLOOKUP(A279,'[6]DISTRIBUCIÓN SEMANAL'!$A:$Y,22,0)</f>
        <v>192</v>
      </c>
      <c r="AA279" s="7">
        <f>+VLOOKUP(A279,'[6]DISTRIBUCIÓN SEMANAL'!$A:$Y,23,0)</f>
        <v>11</v>
      </c>
      <c r="AB279" s="7">
        <f>+VLOOKUP(A279,'[6]DISTRIBUCIÓN SEMANAL'!$A:$Y,24,0)</f>
        <v>8</v>
      </c>
      <c r="AC279" s="7">
        <f>+VLOOKUP(A279,'[6]DISTRIBUCIÓN SEMANAL'!$A:$Y,25,0)</f>
        <v>28</v>
      </c>
    </row>
    <row r="280" spans="1:29" ht="15.75">
      <c r="A280" s="44" t="s">
        <v>6402</v>
      </c>
      <c r="B280" s="10" t="s">
        <v>5494</v>
      </c>
      <c r="C280" s="54" t="s">
        <v>6403</v>
      </c>
      <c r="D280" s="9">
        <v>12</v>
      </c>
      <c r="E280" s="9" t="s">
        <v>1569</v>
      </c>
      <c r="F280" s="9">
        <v>300645959</v>
      </c>
      <c r="G280" s="67" t="s">
        <v>5194</v>
      </c>
      <c r="H280" s="7">
        <f>+VLOOKUP(A280,'[6]DISTRIBUCIÓN SEMANAL'!$A:$Y,4,0)</f>
        <v>12</v>
      </c>
      <c r="I280" s="7" t="str">
        <f>+VLOOKUP(A280,'[6]DISTRIBUCIÓN SEMANAL'!$A:$Y,5,0)</f>
        <v>REAL</v>
      </c>
      <c r="J280" s="7">
        <f>+VLOOKUP(A280,'[6]DISTRIBUCIÓN SEMANAL'!$A:$Y,6,0)</f>
        <v>1</v>
      </c>
      <c r="K280" s="7">
        <f>+VLOOKUP(A280,'[6]DISTRIBUCIÓN SEMANAL'!$A:$Y,7,0)</f>
        <v>1</v>
      </c>
      <c r="L280" s="7">
        <f>+VLOOKUP(A280,'[6]DISTRIBUCIÓN SEMANAL'!$A:$Y,8,0)</f>
        <v>1</v>
      </c>
      <c r="M280" s="7">
        <f>+VLOOKUP(A280,'[6]DISTRIBUCIÓN SEMANAL'!$A:$Y,9,0)</f>
        <v>2</v>
      </c>
      <c r="N280" s="7">
        <f>+VLOOKUP(A280,'[6]DISTRIBUCIÓN SEMANAL'!$A:$Y,10,0)</f>
        <v>3</v>
      </c>
      <c r="O280" s="7">
        <f>+VLOOKUP(A280,'[6]DISTRIBUCIÓN SEMANAL'!$A:$Y,11,0)</f>
        <v>1</v>
      </c>
      <c r="P280" s="7">
        <f>+VLOOKUP(A280,'[6]DISTRIBUCIÓN SEMANAL'!$A:$Y,12,0)</f>
        <v>1</v>
      </c>
      <c r="Q280" s="7">
        <f>+VLOOKUP(A280,'[6]DISTRIBUCIÓN SEMANAL'!$A:$Y,13,0)</f>
        <v>1</v>
      </c>
      <c r="R280" s="7">
        <f>+VLOOKUP(A280,'[6]DISTRIBUCIÓN SEMANAL'!$A:$Y,14,0)</f>
        <v>1</v>
      </c>
      <c r="S280" s="7">
        <f>+VLOOKUP(A280,'[6]DISTRIBUCIÓN SEMANAL'!$A:$Y,15,0)</f>
        <v>12</v>
      </c>
      <c r="T280" s="7">
        <f>+VLOOKUP(A280,'[6]DISTRIBUCIÓN SEMANAL'!$A:$Y,16,0)</f>
        <v>12</v>
      </c>
      <c r="U280" s="7">
        <f>+VLOOKUP(A280,'[6]DISTRIBUCIÓN SEMANAL'!$A:$Y,17,0)</f>
        <v>12</v>
      </c>
      <c r="V280" s="7">
        <f>+VLOOKUP(A280,'[6]DISTRIBUCIÓN SEMANAL'!$A:$Y,18,0)</f>
        <v>2</v>
      </c>
      <c r="W280" s="7">
        <f>+VLOOKUP(A280,'[6]DISTRIBUCIÓN SEMANAL'!$A:$Y,19,0)</f>
        <v>12</v>
      </c>
      <c r="X280" s="7">
        <f>+VLOOKUP(A280,'[6]DISTRIBUCIÓN SEMANAL'!$A:$Y,20,0)</f>
        <v>1</v>
      </c>
      <c r="Y280" s="7">
        <f>+VLOOKUP(A280,'[6]DISTRIBUCIÓN SEMANAL'!$A:$Y,21,0)</f>
        <v>12</v>
      </c>
      <c r="Z280" s="7">
        <f>+VLOOKUP(A280,'[6]DISTRIBUCIÓN SEMANAL'!$A:$Y,22,0)</f>
        <v>12</v>
      </c>
      <c r="AA280" s="7">
        <f>+VLOOKUP(A280,'[6]DISTRIBUCIÓN SEMANAL'!$A:$Y,23,0)</f>
        <v>1</v>
      </c>
      <c r="AB280" s="7">
        <f>+VLOOKUP(A280,'[6]DISTRIBUCIÓN SEMANAL'!$A:$Y,24,0)</f>
        <v>1</v>
      </c>
      <c r="AC280" s="7">
        <f>+VLOOKUP(A280,'[6]DISTRIBUCIÓN SEMANAL'!$A:$Y,25,0)</f>
        <v>2</v>
      </c>
    </row>
    <row r="281" spans="1:29" ht="15.75">
      <c r="A281" s="44" t="s">
        <v>6408</v>
      </c>
      <c r="B281" s="10" t="s">
        <v>6152</v>
      </c>
      <c r="C281" s="54" t="s">
        <v>6409</v>
      </c>
      <c r="D281" s="9">
        <v>149</v>
      </c>
      <c r="E281" s="9" t="s">
        <v>3459</v>
      </c>
      <c r="F281" s="9">
        <v>132226771</v>
      </c>
      <c r="G281" s="67" t="s">
        <v>5194</v>
      </c>
      <c r="H281" s="7">
        <f>+VLOOKUP(A281,'[6]DISTRIBUCIÓN SEMANAL'!$A:$Y,4,0)</f>
        <v>149</v>
      </c>
      <c r="I281" s="7" t="str">
        <f>+VLOOKUP(A281,'[6]DISTRIBUCIÓN SEMANAL'!$A:$Y,5,0)</f>
        <v>REAL</v>
      </c>
      <c r="J281" s="7">
        <f>+VLOOKUP(A281,'[6]DISTRIBUCIÓN SEMANAL'!$A:$Y,6,0)</f>
        <v>1</v>
      </c>
      <c r="K281" s="7">
        <f>+VLOOKUP(A281,'[6]DISTRIBUCIÓN SEMANAL'!$A:$Y,7,0)</f>
        <v>10</v>
      </c>
      <c r="L281" s="7">
        <f>+VLOOKUP(A281,'[6]DISTRIBUCIÓN SEMANAL'!$A:$Y,8,0)</f>
        <v>2</v>
      </c>
      <c r="M281" s="7">
        <f>+VLOOKUP(A281,'[6]DISTRIBUCIÓN SEMANAL'!$A:$Y,9,0)</f>
        <v>23</v>
      </c>
      <c r="N281" s="7">
        <f>+VLOOKUP(A281,'[6]DISTRIBUCIÓN SEMANAL'!$A:$Y,10,0)</f>
        <v>28</v>
      </c>
      <c r="O281" s="7">
        <f>+VLOOKUP(A281,'[6]DISTRIBUCIÓN SEMANAL'!$A:$Y,11,0)</f>
        <v>4</v>
      </c>
      <c r="P281" s="7">
        <f>+VLOOKUP(A281,'[6]DISTRIBUCIÓN SEMANAL'!$A:$Y,12,0)</f>
        <v>9</v>
      </c>
      <c r="Q281" s="7">
        <f>+VLOOKUP(A281,'[6]DISTRIBUCIÓN SEMANAL'!$A:$Y,13,0)</f>
        <v>2</v>
      </c>
      <c r="R281" s="7">
        <f>+VLOOKUP(A281,'[6]DISTRIBUCIÓN SEMANAL'!$A:$Y,14,0)</f>
        <v>7</v>
      </c>
      <c r="S281" s="7">
        <f>+VLOOKUP(A281,'[6]DISTRIBUCIÓN SEMANAL'!$A:$Y,15,0)</f>
        <v>149</v>
      </c>
      <c r="T281" s="7">
        <f>+VLOOKUP(A281,'[6]DISTRIBUCIÓN SEMANAL'!$A:$Y,16,0)</f>
        <v>149</v>
      </c>
      <c r="U281" s="7">
        <f>+VLOOKUP(A281,'[6]DISTRIBUCIÓN SEMANAL'!$A:$Y,17,0)</f>
        <v>149</v>
      </c>
      <c r="V281" s="7">
        <f>+VLOOKUP(A281,'[6]DISTRIBUCIÓN SEMANAL'!$A:$Y,18,0)</f>
        <v>19</v>
      </c>
      <c r="W281" s="7">
        <f>+VLOOKUP(A281,'[6]DISTRIBUCIÓN SEMANAL'!$A:$Y,19,0)</f>
        <v>149</v>
      </c>
      <c r="X281" s="7">
        <f>+VLOOKUP(A281,'[6]DISTRIBUCIÓN SEMANAL'!$A:$Y,20,0)</f>
        <v>5</v>
      </c>
      <c r="Y281" s="7">
        <f>+VLOOKUP(A281,'[6]DISTRIBUCIÓN SEMANAL'!$A:$Y,21,0)</f>
        <v>149</v>
      </c>
      <c r="Z281" s="7">
        <f>+VLOOKUP(A281,'[6]DISTRIBUCIÓN SEMANAL'!$A:$Y,22,0)</f>
        <v>149</v>
      </c>
      <c r="AA281" s="7">
        <f>+VLOOKUP(A281,'[6]DISTRIBUCIÓN SEMANAL'!$A:$Y,23,0)</f>
        <v>9</v>
      </c>
      <c r="AB281" s="7">
        <f>+VLOOKUP(A281,'[6]DISTRIBUCIÓN SEMANAL'!$A:$Y,24,0)</f>
        <v>6</v>
      </c>
      <c r="AC281" s="7">
        <f>+VLOOKUP(A281,'[6]DISTRIBUCIÓN SEMANAL'!$A:$Y,25,0)</f>
        <v>22</v>
      </c>
    </row>
    <row r="282" spans="1:29" ht="15.75">
      <c r="A282" s="44" t="s">
        <v>6410</v>
      </c>
      <c r="B282" s="10" t="s">
        <v>6152</v>
      </c>
      <c r="C282" s="54" t="s">
        <v>6411</v>
      </c>
      <c r="D282" s="9">
        <v>58</v>
      </c>
      <c r="E282" s="9" t="s">
        <v>3459</v>
      </c>
      <c r="F282" s="9">
        <v>132226771</v>
      </c>
      <c r="G282" s="67" t="s">
        <v>5194</v>
      </c>
      <c r="H282" s="7">
        <f>+VLOOKUP(A282,'[6]DISTRIBUCIÓN SEMANAL'!$A:$Y,4,0)</f>
        <v>58</v>
      </c>
      <c r="I282" s="7" t="str">
        <f>+VLOOKUP(A282,'[6]DISTRIBUCIÓN SEMANAL'!$A:$Y,5,0)</f>
        <v>REAL</v>
      </c>
      <c r="J282" s="7">
        <f>+VLOOKUP(A282,'[6]DISTRIBUCIÓN SEMANAL'!$A:$Y,6,0)</f>
        <v>1</v>
      </c>
      <c r="K282" s="7">
        <f>+VLOOKUP(A282,'[6]DISTRIBUCIÓN SEMANAL'!$A:$Y,7,0)</f>
        <v>4</v>
      </c>
      <c r="L282" s="7">
        <f>+VLOOKUP(A282,'[6]DISTRIBUCIÓN SEMANAL'!$A:$Y,8,0)</f>
        <v>1</v>
      </c>
      <c r="M282" s="7">
        <f>+VLOOKUP(A282,'[6]DISTRIBUCIÓN SEMANAL'!$A:$Y,9,0)</f>
        <v>9</v>
      </c>
      <c r="N282" s="7">
        <f>+VLOOKUP(A282,'[6]DISTRIBUCIÓN SEMANAL'!$A:$Y,10,0)</f>
        <v>11</v>
      </c>
      <c r="O282" s="7">
        <f>+VLOOKUP(A282,'[6]DISTRIBUCIÓN SEMANAL'!$A:$Y,11,0)</f>
        <v>2</v>
      </c>
      <c r="P282" s="7">
        <f>+VLOOKUP(A282,'[6]DISTRIBUCIÓN SEMANAL'!$A:$Y,12,0)</f>
        <v>4</v>
      </c>
      <c r="Q282" s="7">
        <f>+VLOOKUP(A282,'[6]DISTRIBUCIÓN SEMANAL'!$A:$Y,13,0)</f>
        <v>1</v>
      </c>
      <c r="R282" s="7">
        <f>+VLOOKUP(A282,'[6]DISTRIBUCIÓN SEMANAL'!$A:$Y,14,0)</f>
        <v>3</v>
      </c>
      <c r="S282" s="7">
        <f>+VLOOKUP(A282,'[6]DISTRIBUCIÓN SEMANAL'!$A:$Y,15,0)</f>
        <v>58</v>
      </c>
      <c r="T282" s="7">
        <f>+VLOOKUP(A282,'[6]DISTRIBUCIÓN SEMANAL'!$A:$Y,16,0)</f>
        <v>58</v>
      </c>
      <c r="U282" s="7">
        <f>+VLOOKUP(A282,'[6]DISTRIBUCIÓN SEMANAL'!$A:$Y,17,0)</f>
        <v>58</v>
      </c>
      <c r="V282" s="7">
        <f>+VLOOKUP(A282,'[6]DISTRIBUCIÓN SEMANAL'!$A:$Y,18,0)</f>
        <v>8</v>
      </c>
      <c r="W282" s="7">
        <f>+VLOOKUP(A282,'[6]DISTRIBUCIÓN SEMANAL'!$A:$Y,19,0)</f>
        <v>58</v>
      </c>
      <c r="X282" s="7">
        <f>+VLOOKUP(A282,'[6]DISTRIBUCIÓN SEMANAL'!$A:$Y,20,0)</f>
        <v>2</v>
      </c>
      <c r="Y282" s="7">
        <f>+VLOOKUP(A282,'[6]DISTRIBUCIÓN SEMANAL'!$A:$Y,21,0)</f>
        <v>58</v>
      </c>
      <c r="Z282" s="7">
        <f>+VLOOKUP(A282,'[6]DISTRIBUCIÓN SEMANAL'!$A:$Y,22,0)</f>
        <v>58</v>
      </c>
      <c r="AA282" s="7">
        <f>+VLOOKUP(A282,'[6]DISTRIBUCIÓN SEMANAL'!$A:$Y,23,0)</f>
        <v>4</v>
      </c>
      <c r="AB282" s="7">
        <f>+VLOOKUP(A282,'[6]DISTRIBUCIÓN SEMANAL'!$A:$Y,24,0)</f>
        <v>3</v>
      </c>
      <c r="AC282" s="7">
        <f>+VLOOKUP(A282,'[6]DISTRIBUCIÓN SEMANAL'!$A:$Y,25,0)</f>
        <v>9</v>
      </c>
    </row>
    <row r="283" spans="1:29" ht="15.75">
      <c r="A283" s="44" t="s">
        <v>6412</v>
      </c>
      <c r="B283" s="10" t="s">
        <v>6152</v>
      </c>
      <c r="C283" s="54" t="s">
        <v>6413</v>
      </c>
      <c r="D283" s="9">
        <v>36</v>
      </c>
      <c r="E283" s="9" t="s">
        <v>3459</v>
      </c>
      <c r="F283" s="9">
        <v>132226771</v>
      </c>
      <c r="G283" s="67" t="s">
        <v>5194</v>
      </c>
      <c r="H283" s="7">
        <f>+VLOOKUP(A283,'[6]DISTRIBUCIÓN SEMANAL'!$A:$Y,4,0)</f>
        <v>36</v>
      </c>
      <c r="I283" s="7" t="str">
        <f>+VLOOKUP(A283,'[6]DISTRIBUCIÓN SEMANAL'!$A:$Y,5,0)</f>
        <v>REAL</v>
      </c>
      <c r="J283" s="7">
        <f>+VLOOKUP(A283,'[6]DISTRIBUCIÓN SEMANAL'!$A:$Y,6,0)</f>
        <v>1</v>
      </c>
      <c r="K283" s="7">
        <f>+VLOOKUP(A283,'[6]DISTRIBUCIÓN SEMANAL'!$A:$Y,7,0)</f>
        <v>3</v>
      </c>
      <c r="L283" s="7">
        <f>+VLOOKUP(A283,'[6]DISTRIBUCIÓN SEMANAL'!$A:$Y,8,0)</f>
        <v>1</v>
      </c>
      <c r="M283" s="7">
        <f>+VLOOKUP(A283,'[6]DISTRIBUCIÓN SEMANAL'!$A:$Y,9,0)</f>
        <v>6</v>
      </c>
      <c r="N283" s="7">
        <f>+VLOOKUP(A283,'[6]DISTRIBUCIÓN SEMANAL'!$A:$Y,10,0)</f>
        <v>7</v>
      </c>
      <c r="O283" s="7">
        <f>+VLOOKUP(A283,'[6]DISTRIBUCIÓN SEMANAL'!$A:$Y,11,0)</f>
        <v>1</v>
      </c>
      <c r="P283" s="7">
        <f>+VLOOKUP(A283,'[6]DISTRIBUCIÓN SEMANAL'!$A:$Y,12,0)</f>
        <v>2</v>
      </c>
      <c r="Q283" s="7">
        <f>+VLOOKUP(A283,'[6]DISTRIBUCIÓN SEMANAL'!$A:$Y,13,0)</f>
        <v>1</v>
      </c>
      <c r="R283" s="7">
        <f>+VLOOKUP(A283,'[6]DISTRIBUCIÓN SEMANAL'!$A:$Y,14,0)</f>
        <v>2</v>
      </c>
      <c r="S283" s="7">
        <f>+VLOOKUP(A283,'[6]DISTRIBUCIÓN SEMANAL'!$A:$Y,15,0)</f>
        <v>36</v>
      </c>
      <c r="T283" s="7">
        <f>+VLOOKUP(A283,'[6]DISTRIBUCIÓN SEMANAL'!$A:$Y,16,0)</f>
        <v>36</v>
      </c>
      <c r="U283" s="7">
        <f>+VLOOKUP(A283,'[6]DISTRIBUCIÓN SEMANAL'!$A:$Y,17,0)</f>
        <v>36</v>
      </c>
      <c r="V283" s="7">
        <f>+VLOOKUP(A283,'[6]DISTRIBUCIÓN SEMANAL'!$A:$Y,18,0)</f>
        <v>5</v>
      </c>
      <c r="W283" s="7">
        <f>+VLOOKUP(A283,'[6]DISTRIBUCIÓN SEMANAL'!$A:$Y,19,0)</f>
        <v>36</v>
      </c>
      <c r="X283" s="7">
        <f>+VLOOKUP(A283,'[6]DISTRIBUCIÓN SEMANAL'!$A:$Y,20,0)</f>
        <v>2</v>
      </c>
      <c r="Y283" s="7">
        <f>+VLOOKUP(A283,'[6]DISTRIBUCIÓN SEMANAL'!$A:$Y,21,0)</f>
        <v>36</v>
      </c>
      <c r="Z283" s="7">
        <f>+VLOOKUP(A283,'[6]DISTRIBUCIÓN SEMANAL'!$A:$Y,22,0)</f>
        <v>36</v>
      </c>
      <c r="AA283" s="7">
        <f>+VLOOKUP(A283,'[6]DISTRIBUCIÓN SEMANAL'!$A:$Y,23,0)</f>
        <v>2</v>
      </c>
      <c r="AB283" s="7">
        <f>+VLOOKUP(A283,'[6]DISTRIBUCIÓN SEMANAL'!$A:$Y,24,0)</f>
        <v>2</v>
      </c>
      <c r="AC283" s="7">
        <f>+VLOOKUP(A283,'[6]DISTRIBUCIÓN SEMANAL'!$A:$Y,25,0)</f>
        <v>6</v>
      </c>
    </row>
    <row r="284" spans="1:29" ht="15.75">
      <c r="A284" s="44" t="s">
        <v>6414</v>
      </c>
      <c r="B284" s="10" t="s">
        <v>6152</v>
      </c>
      <c r="C284" s="54" t="s">
        <v>6415</v>
      </c>
      <c r="D284" s="9">
        <v>14</v>
      </c>
      <c r="E284" s="9" t="s">
        <v>3459</v>
      </c>
      <c r="F284" s="9">
        <v>132226771</v>
      </c>
      <c r="G284" s="67" t="s">
        <v>5194</v>
      </c>
      <c r="H284" s="7">
        <f>+VLOOKUP(A284,'[6]DISTRIBUCIÓN SEMANAL'!$A:$Y,4,0)</f>
        <v>14</v>
      </c>
      <c r="I284" s="7" t="str">
        <f>+VLOOKUP(A284,'[6]DISTRIBUCIÓN SEMANAL'!$A:$Y,5,0)</f>
        <v>REAL</v>
      </c>
      <c r="J284" s="7">
        <f>+VLOOKUP(A284,'[6]DISTRIBUCIÓN SEMANAL'!$A:$Y,6,0)</f>
        <v>1</v>
      </c>
      <c r="K284" s="7">
        <f>+VLOOKUP(A284,'[6]DISTRIBUCIÓN SEMANAL'!$A:$Y,7,0)</f>
        <v>1</v>
      </c>
      <c r="L284" s="7">
        <f>+VLOOKUP(A284,'[6]DISTRIBUCIÓN SEMANAL'!$A:$Y,8,0)</f>
        <v>1</v>
      </c>
      <c r="M284" s="7">
        <f>+VLOOKUP(A284,'[6]DISTRIBUCIÓN SEMANAL'!$A:$Y,9,0)</f>
        <v>3</v>
      </c>
      <c r="N284" s="7">
        <f>+VLOOKUP(A284,'[6]DISTRIBUCIÓN SEMANAL'!$A:$Y,10,0)</f>
        <v>3</v>
      </c>
      <c r="O284" s="7">
        <f>+VLOOKUP(A284,'[6]DISTRIBUCIÓN SEMANAL'!$A:$Y,11,0)</f>
        <v>1</v>
      </c>
      <c r="P284" s="7">
        <f>+VLOOKUP(A284,'[6]DISTRIBUCIÓN SEMANAL'!$A:$Y,12,0)</f>
        <v>1</v>
      </c>
      <c r="Q284" s="7">
        <f>+VLOOKUP(A284,'[6]DISTRIBUCIÓN SEMANAL'!$A:$Y,13,0)</f>
        <v>1</v>
      </c>
      <c r="R284" s="7">
        <f>+VLOOKUP(A284,'[6]DISTRIBUCIÓN SEMANAL'!$A:$Y,14,0)</f>
        <v>1</v>
      </c>
      <c r="S284" s="7">
        <f>+VLOOKUP(A284,'[6]DISTRIBUCIÓN SEMANAL'!$A:$Y,15,0)</f>
        <v>14</v>
      </c>
      <c r="T284" s="7">
        <f>+VLOOKUP(A284,'[6]DISTRIBUCIÓN SEMANAL'!$A:$Y,16,0)</f>
        <v>14</v>
      </c>
      <c r="U284" s="7">
        <f>+VLOOKUP(A284,'[6]DISTRIBUCIÓN SEMANAL'!$A:$Y,17,0)</f>
        <v>14</v>
      </c>
      <c r="V284" s="7">
        <f>+VLOOKUP(A284,'[6]DISTRIBUCIÓN SEMANAL'!$A:$Y,18,0)</f>
        <v>2</v>
      </c>
      <c r="W284" s="7">
        <f>+VLOOKUP(A284,'[6]DISTRIBUCIÓN SEMANAL'!$A:$Y,19,0)</f>
        <v>14</v>
      </c>
      <c r="X284" s="7">
        <f>+VLOOKUP(A284,'[6]DISTRIBUCIÓN SEMANAL'!$A:$Y,20,0)</f>
        <v>1</v>
      </c>
      <c r="Y284" s="7">
        <f>+VLOOKUP(A284,'[6]DISTRIBUCIÓN SEMANAL'!$A:$Y,21,0)</f>
        <v>14</v>
      </c>
      <c r="Z284" s="7">
        <f>+VLOOKUP(A284,'[6]DISTRIBUCIÓN SEMANAL'!$A:$Y,22,0)</f>
        <v>14</v>
      </c>
      <c r="AA284" s="7">
        <f>+VLOOKUP(A284,'[6]DISTRIBUCIÓN SEMANAL'!$A:$Y,23,0)</f>
        <v>1</v>
      </c>
      <c r="AB284" s="7">
        <f>+VLOOKUP(A284,'[6]DISTRIBUCIÓN SEMANAL'!$A:$Y,24,0)</f>
        <v>1</v>
      </c>
      <c r="AC284" s="7">
        <f>+VLOOKUP(A284,'[6]DISTRIBUCIÓN SEMANAL'!$A:$Y,25,0)</f>
        <v>3</v>
      </c>
    </row>
    <row r="285" spans="1:29" ht="15.75">
      <c r="A285" s="44" t="s">
        <v>6416</v>
      </c>
      <c r="B285" s="10" t="s">
        <v>6152</v>
      </c>
      <c r="C285" s="54" t="s">
        <v>6417</v>
      </c>
      <c r="D285" s="9">
        <v>12</v>
      </c>
      <c r="E285" s="9" t="s">
        <v>3459</v>
      </c>
      <c r="F285" s="9">
        <v>132226771</v>
      </c>
      <c r="G285" s="67" t="s">
        <v>5194</v>
      </c>
      <c r="H285" s="7">
        <f>+VLOOKUP(A285,'[6]DISTRIBUCIÓN SEMANAL'!$A:$Y,4,0)</f>
        <v>12</v>
      </c>
      <c r="I285" s="7" t="str">
        <f>+VLOOKUP(A285,'[6]DISTRIBUCIÓN SEMANAL'!$A:$Y,5,0)</f>
        <v>REAL</v>
      </c>
      <c r="J285" s="7">
        <f>+VLOOKUP(A285,'[6]DISTRIBUCIÓN SEMANAL'!$A:$Y,6,0)</f>
        <v>1</v>
      </c>
      <c r="K285" s="7">
        <f>+VLOOKUP(A285,'[6]DISTRIBUCIÓN SEMANAL'!$A:$Y,7,0)</f>
        <v>1</v>
      </c>
      <c r="L285" s="7">
        <f>+VLOOKUP(A285,'[6]DISTRIBUCIÓN SEMANAL'!$A:$Y,8,0)</f>
        <v>1</v>
      </c>
      <c r="M285" s="7">
        <f>+VLOOKUP(A285,'[6]DISTRIBUCIÓN SEMANAL'!$A:$Y,9,0)</f>
        <v>2</v>
      </c>
      <c r="N285" s="7">
        <f>+VLOOKUP(A285,'[6]DISTRIBUCIÓN SEMANAL'!$A:$Y,10,0)</f>
        <v>3</v>
      </c>
      <c r="O285" s="7">
        <f>+VLOOKUP(A285,'[6]DISTRIBUCIÓN SEMANAL'!$A:$Y,11,0)</f>
        <v>1</v>
      </c>
      <c r="P285" s="7">
        <f>+VLOOKUP(A285,'[6]DISTRIBUCIÓN SEMANAL'!$A:$Y,12,0)</f>
        <v>1</v>
      </c>
      <c r="Q285" s="7">
        <f>+VLOOKUP(A285,'[6]DISTRIBUCIÓN SEMANAL'!$A:$Y,13,0)</f>
        <v>1</v>
      </c>
      <c r="R285" s="7">
        <f>+VLOOKUP(A285,'[6]DISTRIBUCIÓN SEMANAL'!$A:$Y,14,0)</f>
        <v>1</v>
      </c>
      <c r="S285" s="7">
        <f>+VLOOKUP(A285,'[6]DISTRIBUCIÓN SEMANAL'!$A:$Y,15,0)</f>
        <v>12</v>
      </c>
      <c r="T285" s="7">
        <f>+VLOOKUP(A285,'[6]DISTRIBUCIÓN SEMANAL'!$A:$Y,16,0)</f>
        <v>12</v>
      </c>
      <c r="U285" s="7">
        <f>+VLOOKUP(A285,'[6]DISTRIBUCIÓN SEMANAL'!$A:$Y,17,0)</f>
        <v>12</v>
      </c>
      <c r="V285" s="7">
        <f>+VLOOKUP(A285,'[6]DISTRIBUCIÓN SEMANAL'!$A:$Y,18,0)</f>
        <v>2</v>
      </c>
      <c r="W285" s="7">
        <f>+VLOOKUP(A285,'[6]DISTRIBUCIÓN SEMANAL'!$A:$Y,19,0)</f>
        <v>12</v>
      </c>
      <c r="X285" s="7">
        <f>+VLOOKUP(A285,'[6]DISTRIBUCIÓN SEMANAL'!$A:$Y,20,0)</f>
        <v>1</v>
      </c>
      <c r="Y285" s="7">
        <f>+VLOOKUP(A285,'[6]DISTRIBUCIÓN SEMANAL'!$A:$Y,21,0)</f>
        <v>12</v>
      </c>
      <c r="Z285" s="7">
        <f>+VLOOKUP(A285,'[6]DISTRIBUCIÓN SEMANAL'!$A:$Y,22,0)</f>
        <v>12</v>
      </c>
      <c r="AA285" s="7">
        <f>+VLOOKUP(A285,'[6]DISTRIBUCIÓN SEMANAL'!$A:$Y,23,0)</f>
        <v>1</v>
      </c>
      <c r="AB285" s="7">
        <f>+VLOOKUP(A285,'[6]DISTRIBUCIÓN SEMANAL'!$A:$Y,24,0)</f>
        <v>1</v>
      </c>
      <c r="AC285" s="7">
        <f>+VLOOKUP(A285,'[6]DISTRIBUCIÓN SEMANAL'!$A:$Y,25,0)</f>
        <v>2</v>
      </c>
    </row>
    <row r="286" spans="1:29" ht="15.75">
      <c r="A286" s="44" t="s">
        <v>6423</v>
      </c>
      <c r="B286" s="10" t="s">
        <v>6003</v>
      </c>
      <c r="C286" s="54" t="s">
        <v>6424</v>
      </c>
      <c r="D286" s="11">
        <v>121</v>
      </c>
      <c r="E286" s="9" t="s">
        <v>3472</v>
      </c>
      <c r="F286" s="9">
        <v>131722261</v>
      </c>
      <c r="G286" s="67" t="s">
        <v>5194</v>
      </c>
      <c r="H286" s="7">
        <f>+VLOOKUP(A286,'[6]DISTRIBUCIÓN SEMANAL'!$A:$Y,4,0)</f>
        <v>121</v>
      </c>
      <c r="I286" s="7" t="str">
        <f>+VLOOKUP(A286,'[6]DISTRIBUCIÓN SEMANAL'!$A:$Y,5,0)</f>
        <v>REAL</v>
      </c>
      <c r="J286" s="7">
        <f>+VLOOKUP(A286,'[6]DISTRIBUCIÓN SEMANAL'!$A:$Y,6,0)</f>
        <v>1</v>
      </c>
      <c r="K286" s="7">
        <f>+VLOOKUP(A286,'[6]DISTRIBUCIÓN SEMANAL'!$A:$Y,7,0)</f>
        <v>9</v>
      </c>
      <c r="L286" s="7">
        <f>+VLOOKUP(A286,'[6]DISTRIBUCIÓN SEMANAL'!$A:$Y,8,0)</f>
        <v>2</v>
      </c>
      <c r="M286" s="7">
        <f>+VLOOKUP(A286,'[6]DISTRIBUCIÓN SEMANAL'!$A:$Y,9,0)</f>
        <v>19</v>
      </c>
      <c r="N286" s="7">
        <f>+VLOOKUP(A286,'[6]DISTRIBUCIÓN SEMANAL'!$A:$Y,10,0)</f>
        <v>23</v>
      </c>
      <c r="O286" s="7">
        <f>+VLOOKUP(A286,'[6]DISTRIBUCIÓN SEMANAL'!$A:$Y,11,0)</f>
        <v>3</v>
      </c>
      <c r="P286" s="7">
        <f>+VLOOKUP(A286,'[6]DISTRIBUCIÓN SEMANAL'!$A:$Y,12,0)</f>
        <v>7</v>
      </c>
      <c r="Q286" s="7">
        <f>+VLOOKUP(A286,'[6]DISTRIBUCIÓN SEMANAL'!$A:$Y,13,0)</f>
        <v>2</v>
      </c>
      <c r="R286" s="7">
        <f>+VLOOKUP(A286,'[6]DISTRIBUCIÓN SEMANAL'!$A:$Y,14,0)</f>
        <v>6</v>
      </c>
      <c r="S286" s="7">
        <f>+VLOOKUP(A286,'[6]DISTRIBUCIÓN SEMANAL'!$A:$Y,15,0)</f>
        <v>121</v>
      </c>
      <c r="T286" s="7">
        <f>+VLOOKUP(A286,'[6]DISTRIBUCIÓN SEMANAL'!$A:$Y,16,0)</f>
        <v>121</v>
      </c>
      <c r="U286" s="7">
        <f>+VLOOKUP(A286,'[6]DISTRIBUCIÓN SEMANAL'!$A:$Y,17,0)</f>
        <v>121</v>
      </c>
      <c r="V286" s="7">
        <f>+VLOOKUP(A286,'[6]DISTRIBUCIÓN SEMANAL'!$A:$Y,18,0)</f>
        <v>16</v>
      </c>
      <c r="W286" s="7">
        <f>+VLOOKUP(A286,'[6]DISTRIBUCIÓN SEMANAL'!$A:$Y,19,0)</f>
        <v>121</v>
      </c>
      <c r="X286" s="7">
        <f>+VLOOKUP(A286,'[6]DISTRIBUCIÓN SEMANAL'!$A:$Y,20,0)</f>
        <v>5</v>
      </c>
      <c r="Y286" s="7">
        <f>+VLOOKUP(A286,'[6]DISTRIBUCIÓN SEMANAL'!$A:$Y,21,0)</f>
        <v>121</v>
      </c>
      <c r="Z286" s="7">
        <f>+VLOOKUP(A286,'[6]DISTRIBUCIÓN SEMANAL'!$A:$Y,22,0)</f>
        <v>121</v>
      </c>
      <c r="AA286" s="7">
        <f>+VLOOKUP(A286,'[6]DISTRIBUCIÓN SEMANAL'!$A:$Y,23,0)</f>
        <v>7</v>
      </c>
      <c r="AB286" s="7">
        <f>+VLOOKUP(A286,'[6]DISTRIBUCIÓN SEMANAL'!$A:$Y,24,0)</f>
        <v>5</v>
      </c>
      <c r="AC286" s="7">
        <f>+VLOOKUP(A286,'[6]DISTRIBUCIÓN SEMANAL'!$A:$Y,25,0)</f>
        <v>18</v>
      </c>
    </row>
    <row r="287" spans="1:29" ht="15.75">
      <c r="A287" s="44" t="s">
        <v>6425</v>
      </c>
      <c r="B287" s="10" t="s">
        <v>6003</v>
      </c>
      <c r="C287" s="54" t="s">
        <v>6426</v>
      </c>
      <c r="D287" s="11">
        <v>96</v>
      </c>
      <c r="E287" s="9" t="s">
        <v>3472</v>
      </c>
      <c r="F287" s="9">
        <v>131722261</v>
      </c>
      <c r="G287" s="67" t="s">
        <v>5194</v>
      </c>
      <c r="H287" s="7">
        <f>+VLOOKUP(A287,'[6]DISTRIBUCIÓN SEMANAL'!$A:$Y,4,0)</f>
        <v>96</v>
      </c>
      <c r="I287" s="7" t="str">
        <f>+VLOOKUP(A287,'[6]DISTRIBUCIÓN SEMANAL'!$A:$Y,5,0)</f>
        <v>REAL</v>
      </c>
      <c r="J287" s="7">
        <f>+VLOOKUP(A287,'[6]DISTRIBUCIÓN SEMANAL'!$A:$Y,6,0)</f>
        <v>1</v>
      </c>
      <c r="K287" s="7">
        <f>+VLOOKUP(A287,'[6]DISTRIBUCIÓN SEMANAL'!$A:$Y,7,0)</f>
        <v>7</v>
      </c>
      <c r="L287" s="7">
        <f>+VLOOKUP(A287,'[6]DISTRIBUCIÓN SEMANAL'!$A:$Y,8,0)</f>
        <v>2</v>
      </c>
      <c r="M287" s="7">
        <f>+VLOOKUP(A287,'[6]DISTRIBUCIÓN SEMANAL'!$A:$Y,9,0)</f>
        <v>15</v>
      </c>
      <c r="N287" s="7">
        <f>+VLOOKUP(A287,'[6]DISTRIBUCIÓN SEMANAL'!$A:$Y,10,0)</f>
        <v>18</v>
      </c>
      <c r="O287" s="7">
        <f>+VLOOKUP(A287,'[6]DISTRIBUCIÓN SEMANAL'!$A:$Y,11,0)</f>
        <v>3</v>
      </c>
      <c r="P287" s="7">
        <f>+VLOOKUP(A287,'[6]DISTRIBUCIÓN SEMANAL'!$A:$Y,12,0)</f>
        <v>6</v>
      </c>
      <c r="Q287" s="7">
        <f>+VLOOKUP(A287,'[6]DISTRIBUCIÓN SEMANAL'!$A:$Y,13,0)</f>
        <v>2</v>
      </c>
      <c r="R287" s="7">
        <f>+VLOOKUP(A287,'[6]DISTRIBUCIÓN SEMANAL'!$A:$Y,14,0)</f>
        <v>5</v>
      </c>
      <c r="S287" s="7">
        <f>+VLOOKUP(A287,'[6]DISTRIBUCIÓN SEMANAL'!$A:$Y,15,0)</f>
        <v>96</v>
      </c>
      <c r="T287" s="7">
        <f>+VLOOKUP(A287,'[6]DISTRIBUCIÓN SEMANAL'!$A:$Y,16,0)</f>
        <v>96</v>
      </c>
      <c r="U287" s="7">
        <f>+VLOOKUP(A287,'[6]DISTRIBUCIÓN SEMANAL'!$A:$Y,17,0)</f>
        <v>96</v>
      </c>
      <c r="V287" s="7">
        <f>+VLOOKUP(A287,'[6]DISTRIBUCIÓN SEMANAL'!$A:$Y,18,0)</f>
        <v>13</v>
      </c>
      <c r="W287" s="7">
        <f>+VLOOKUP(A287,'[6]DISTRIBUCIÓN SEMANAL'!$A:$Y,19,0)</f>
        <v>96</v>
      </c>
      <c r="X287" s="7">
        <f>+VLOOKUP(A287,'[6]DISTRIBUCIÓN SEMANAL'!$A:$Y,20,0)</f>
        <v>4</v>
      </c>
      <c r="Y287" s="7">
        <f>+VLOOKUP(A287,'[6]DISTRIBUCIÓN SEMANAL'!$A:$Y,21,0)</f>
        <v>96</v>
      </c>
      <c r="Z287" s="7">
        <f>+VLOOKUP(A287,'[6]DISTRIBUCIÓN SEMANAL'!$A:$Y,22,0)</f>
        <v>96</v>
      </c>
      <c r="AA287" s="7">
        <f>+VLOOKUP(A287,'[6]DISTRIBUCIÓN SEMANAL'!$A:$Y,23,0)</f>
        <v>6</v>
      </c>
      <c r="AB287" s="7">
        <f>+VLOOKUP(A287,'[6]DISTRIBUCIÓN SEMANAL'!$A:$Y,24,0)</f>
        <v>4</v>
      </c>
      <c r="AC287" s="7">
        <f>+VLOOKUP(A287,'[6]DISTRIBUCIÓN SEMANAL'!$A:$Y,25,0)</f>
        <v>14</v>
      </c>
    </row>
    <row r="288" spans="1:29" ht="15.75">
      <c r="A288" s="44" t="s">
        <v>6427</v>
      </c>
      <c r="B288" s="10" t="s">
        <v>6003</v>
      </c>
      <c r="C288" s="54" t="s">
        <v>6428</v>
      </c>
      <c r="D288" s="11">
        <v>54</v>
      </c>
      <c r="E288" s="9" t="s">
        <v>3472</v>
      </c>
      <c r="F288" s="9">
        <v>131722261</v>
      </c>
      <c r="G288" s="67" t="s">
        <v>5194</v>
      </c>
      <c r="H288" s="7">
        <f>+VLOOKUP(A288,'[6]DISTRIBUCIÓN SEMANAL'!$A:$Y,4,0)</f>
        <v>54</v>
      </c>
      <c r="I288" s="7" t="str">
        <f>+VLOOKUP(A288,'[6]DISTRIBUCIÓN SEMANAL'!$A:$Y,5,0)</f>
        <v>REAL</v>
      </c>
      <c r="J288" s="7">
        <f>+VLOOKUP(A288,'[6]DISTRIBUCIÓN SEMANAL'!$A:$Y,6,0)</f>
        <v>1</v>
      </c>
      <c r="K288" s="7">
        <f>+VLOOKUP(A288,'[6]DISTRIBUCIÓN SEMANAL'!$A:$Y,7,0)</f>
        <v>4</v>
      </c>
      <c r="L288" s="7">
        <f>+VLOOKUP(A288,'[6]DISTRIBUCIÓN SEMANAL'!$A:$Y,8,0)</f>
        <v>1</v>
      </c>
      <c r="M288" s="7">
        <f>+VLOOKUP(A288,'[6]DISTRIBUCIÓN SEMANAL'!$A:$Y,9,0)</f>
        <v>9</v>
      </c>
      <c r="N288" s="7">
        <f>+VLOOKUP(A288,'[6]DISTRIBUCIÓN SEMANAL'!$A:$Y,10,0)</f>
        <v>10</v>
      </c>
      <c r="O288" s="7">
        <f>+VLOOKUP(A288,'[6]DISTRIBUCIÓN SEMANAL'!$A:$Y,11,0)</f>
        <v>2</v>
      </c>
      <c r="P288" s="7">
        <f>+VLOOKUP(A288,'[6]DISTRIBUCIÓN SEMANAL'!$A:$Y,12,0)</f>
        <v>3</v>
      </c>
      <c r="Q288" s="7">
        <f>+VLOOKUP(A288,'[6]DISTRIBUCIÓN SEMANAL'!$A:$Y,13,0)</f>
        <v>1</v>
      </c>
      <c r="R288" s="7">
        <f>+VLOOKUP(A288,'[6]DISTRIBUCIÓN SEMANAL'!$A:$Y,14,0)</f>
        <v>3</v>
      </c>
      <c r="S288" s="7">
        <f>+VLOOKUP(A288,'[6]DISTRIBUCIÓN SEMANAL'!$A:$Y,15,0)</f>
        <v>54</v>
      </c>
      <c r="T288" s="7">
        <f>+VLOOKUP(A288,'[6]DISTRIBUCIÓN SEMANAL'!$A:$Y,16,0)</f>
        <v>54</v>
      </c>
      <c r="U288" s="7">
        <f>+VLOOKUP(A288,'[6]DISTRIBUCIÓN SEMANAL'!$A:$Y,17,0)</f>
        <v>54</v>
      </c>
      <c r="V288" s="7">
        <f>+VLOOKUP(A288,'[6]DISTRIBUCIÓN SEMANAL'!$A:$Y,18,0)</f>
        <v>7</v>
      </c>
      <c r="W288" s="7">
        <f>+VLOOKUP(A288,'[6]DISTRIBUCIÓN SEMANAL'!$A:$Y,19,0)</f>
        <v>54</v>
      </c>
      <c r="X288" s="7">
        <f>+VLOOKUP(A288,'[6]DISTRIBUCIÓN SEMANAL'!$A:$Y,20,0)</f>
        <v>2</v>
      </c>
      <c r="Y288" s="7">
        <f>+VLOOKUP(A288,'[6]DISTRIBUCIÓN SEMANAL'!$A:$Y,21,0)</f>
        <v>54</v>
      </c>
      <c r="Z288" s="7">
        <f>+VLOOKUP(A288,'[6]DISTRIBUCIÓN SEMANAL'!$A:$Y,22,0)</f>
        <v>54</v>
      </c>
      <c r="AA288" s="7">
        <f>+VLOOKUP(A288,'[6]DISTRIBUCIÓN SEMANAL'!$A:$Y,23,0)</f>
        <v>3</v>
      </c>
      <c r="AB288" s="7">
        <f>+VLOOKUP(A288,'[6]DISTRIBUCIÓN SEMANAL'!$A:$Y,24,0)</f>
        <v>3</v>
      </c>
      <c r="AC288" s="7">
        <f>+VLOOKUP(A288,'[6]DISTRIBUCIÓN SEMANAL'!$A:$Y,25,0)</f>
        <v>8</v>
      </c>
    </row>
    <row r="289" spans="1:29" ht="15.75">
      <c r="A289" s="44" t="s">
        <v>6429</v>
      </c>
      <c r="B289" s="10" t="s">
        <v>6003</v>
      </c>
      <c r="C289" s="54" t="s">
        <v>6430</v>
      </c>
      <c r="D289" s="11">
        <v>16</v>
      </c>
      <c r="E289" s="9" t="s">
        <v>3472</v>
      </c>
      <c r="F289" s="9">
        <v>131722261</v>
      </c>
      <c r="G289" s="67" t="s">
        <v>5194</v>
      </c>
      <c r="H289" s="7">
        <f>+VLOOKUP(A289,'[6]DISTRIBUCIÓN SEMANAL'!$A:$Y,4,0)</f>
        <v>16</v>
      </c>
      <c r="I289" s="7" t="str">
        <f>+VLOOKUP(A289,'[6]DISTRIBUCIÓN SEMANAL'!$A:$Y,5,0)</f>
        <v>REAL</v>
      </c>
      <c r="J289" s="7">
        <f>+VLOOKUP(A289,'[6]DISTRIBUCIÓN SEMANAL'!$A:$Y,6,0)</f>
        <v>1</v>
      </c>
      <c r="K289" s="7">
        <f>+VLOOKUP(A289,'[6]DISTRIBUCIÓN SEMANAL'!$A:$Y,7,0)</f>
        <v>2</v>
      </c>
      <c r="L289" s="7">
        <f>+VLOOKUP(A289,'[6]DISTRIBUCIÓN SEMANAL'!$A:$Y,8,0)</f>
        <v>1</v>
      </c>
      <c r="M289" s="7">
        <f>+VLOOKUP(A289,'[6]DISTRIBUCIÓN SEMANAL'!$A:$Y,9,0)</f>
        <v>3</v>
      </c>
      <c r="N289" s="7">
        <f>+VLOOKUP(A289,'[6]DISTRIBUCIÓN SEMANAL'!$A:$Y,10,0)</f>
        <v>3</v>
      </c>
      <c r="O289" s="7">
        <f>+VLOOKUP(A289,'[6]DISTRIBUCIÓN SEMANAL'!$A:$Y,11,0)</f>
        <v>1</v>
      </c>
      <c r="P289" s="7">
        <f>+VLOOKUP(A289,'[6]DISTRIBUCIÓN SEMANAL'!$A:$Y,12,0)</f>
        <v>1</v>
      </c>
      <c r="Q289" s="7">
        <f>+VLOOKUP(A289,'[6]DISTRIBUCIÓN SEMANAL'!$A:$Y,13,0)</f>
        <v>1</v>
      </c>
      <c r="R289" s="7">
        <f>+VLOOKUP(A289,'[6]DISTRIBUCIÓN SEMANAL'!$A:$Y,14,0)</f>
        <v>1</v>
      </c>
      <c r="S289" s="7">
        <f>+VLOOKUP(A289,'[6]DISTRIBUCIÓN SEMANAL'!$A:$Y,15,0)</f>
        <v>16</v>
      </c>
      <c r="T289" s="7">
        <f>+VLOOKUP(A289,'[6]DISTRIBUCIÓN SEMANAL'!$A:$Y,16,0)</f>
        <v>16</v>
      </c>
      <c r="U289" s="7">
        <f>+VLOOKUP(A289,'[6]DISTRIBUCIÓN SEMANAL'!$A:$Y,17,0)</f>
        <v>16</v>
      </c>
      <c r="V289" s="7">
        <f>+VLOOKUP(A289,'[6]DISTRIBUCIÓN SEMANAL'!$A:$Y,18,0)</f>
        <v>3</v>
      </c>
      <c r="W289" s="7">
        <f>+VLOOKUP(A289,'[6]DISTRIBUCIÓN SEMANAL'!$A:$Y,19,0)</f>
        <v>16</v>
      </c>
      <c r="X289" s="7">
        <f>+VLOOKUP(A289,'[6]DISTRIBUCIÓN SEMANAL'!$A:$Y,20,0)</f>
        <v>1</v>
      </c>
      <c r="Y289" s="7">
        <f>+VLOOKUP(A289,'[6]DISTRIBUCIÓN SEMANAL'!$A:$Y,21,0)</f>
        <v>16</v>
      </c>
      <c r="Z289" s="7">
        <f>+VLOOKUP(A289,'[6]DISTRIBUCIÓN SEMANAL'!$A:$Y,22,0)</f>
        <v>16</v>
      </c>
      <c r="AA289" s="7">
        <f>+VLOOKUP(A289,'[6]DISTRIBUCIÓN SEMANAL'!$A:$Y,23,0)</f>
        <v>1</v>
      </c>
      <c r="AB289" s="7">
        <f>+VLOOKUP(A289,'[6]DISTRIBUCIÓN SEMANAL'!$A:$Y,24,0)</f>
        <v>1</v>
      </c>
      <c r="AC289" s="7">
        <f>+VLOOKUP(A289,'[6]DISTRIBUCIÓN SEMANAL'!$A:$Y,25,0)</f>
        <v>3</v>
      </c>
    </row>
    <row r="290" spans="1:29" ht="15.75">
      <c r="A290" s="44" t="s">
        <v>6431</v>
      </c>
      <c r="B290" s="10" t="s">
        <v>5471</v>
      </c>
      <c r="C290" s="54" t="s">
        <v>6432</v>
      </c>
      <c r="D290" s="9">
        <v>285</v>
      </c>
      <c r="E290" s="9" t="s">
        <v>3479</v>
      </c>
      <c r="F290" s="9">
        <v>131409725</v>
      </c>
      <c r="G290" s="67" t="s">
        <v>5194</v>
      </c>
      <c r="H290" s="7">
        <f>+VLOOKUP(A290,'[6]DISTRIBUCIÓN SEMANAL'!$A:$Y,4,0)</f>
        <v>285</v>
      </c>
      <c r="I290" s="7" t="str">
        <f>+VLOOKUP(A290,'[6]DISTRIBUCIÓN SEMANAL'!$A:$Y,5,0)</f>
        <v>REAL</v>
      </c>
      <c r="J290" s="7">
        <f>+VLOOKUP(A290,'[6]DISTRIBUCIÓN SEMANAL'!$A:$Y,6,0)</f>
        <v>1</v>
      </c>
      <c r="K290" s="7">
        <f>+VLOOKUP(A290,'[6]DISTRIBUCIÓN SEMANAL'!$A:$Y,7,0)</f>
        <v>19</v>
      </c>
      <c r="L290" s="7">
        <f>+VLOOKUP(A290,'[6]DISTRIBUCIÓN SEMANAL'!$A:$Y,8,0)</f>
        <v>4</v>
      </c>
      <c r="M290" s="7">
        <f>+VLOOKUP(A290,'[6]DISTRIBUCIÓN SEMANAL'!$A:$Y,9,0)</f>
        <v>44</v>
      </c>
      <c r="N290" s="7">
        <f>+VLOOKUP(A290,'[6]DISTRIBUCIÓN SEMANAL'!$A:$Y,10,0)</f>
        <v>53</v>
      </c>
      <c r="O290" s="7">
        <f>+VLOOKUP(A290,'[6]DISTRIBUCIÓN SEMANAL'!$A:$Y,11,0)</f>
        <v>7</v>
      </c>
      <c r="P290" s="7">
        <f>+VLOOKUP(A290,'[6]DISTRIBUCIÓN SEMANAL'!$A:$Y,12,0)</f>
        <v>16</v>
      </c>
      <c r="Q290" s="7">
        <f>+VLOOKUP(A290,'[6]DISTRIBUCIÓN SEMANAL'!$A:$Y,13,0)</f>
        <v>4</v>
      </c>
      <c r="R290" s="7">
        <f>+VLOOKUP(A290,'[6]DISTRIBUCIÓN SEMANAL'!$A:$Y,14,0)</f>
        <v>13</v>
      </c>
      <c r="S290" s="7">
        <f>+VLOOKUP(A290,'[6]DISTRIBUCIÓN SEMANAL'!$A:$Y,15,0)</f>
        <v>285</v>
      </c>
      <c r="T290" s="7">
        <f>+VLOOKUP(A290,'[6]DISTRIBUCIÓN SEMANAL'!$A:$Y,16,0)</f>
        <v>285</v>
      </c>
      <c r="U290" s="7">
        <f>+VLOOKUP(A290,'[6]DISTRIBUCIÓN SEMANAL'!$A:$Y,17,0)</f>
        <v>285</v>
      </c>
      <c r="V290" s="7">
        <f>+VLOOKUP(A290,'[6]DISTRIBUCIÓN SEMANAL'!$A:$Y,18,0)</f>
        <v>36</v>
      </c>
      <c r="W290" s="7">
        <f>+VLOOKUP(A290,'[6]DISTRIBUCIÓN SEMANAL'!$A:$Y,19,0)</f>
        <v>285</v>
      </c>
      <c r="X290" s="7">
        <f>+VLOOKUP(A290,'[6]DISTRIBUCIÓN SEMANAL'!$A:$Y,20,0)</f>
        <v>10</v>
      </c>
      <c r="Y290" s="7">
        <f>+VLOOKUP(A290,'[6]DISTRIBUCIÓN SEMANAL'!$A:$Y,21,0)</f>
        <v>285</v>
      </c>
      <c r="Z290" s="7">
        <f>+VLOOKUP(A290,'[6]DISTRIBUCIÓN SEMANAL'!$A:$Y,22,0)</f>
        <v>285</v>
      </c>
      <c r="AA290" s="7">
        <f>+VLOOKUP(A290,'[6]DISTRIBUCIÓN SEMANAL'!$A:$Y,23,0)</f>
        <v>16</v>
      </c>
      <c r="AB290" s="7">
        <f>+VLOOKUP(A290,'[6]DISTRIBUCIÓN SEMANAL'!$A:$Y,24,0)</f>
        <v>12</v>
      </c>
      <c r="AC290" s="7">
        <f>+VLOOKUP(A290,'[6]DISTRIBUCIÓN SEMANAL'!$A:$Y,25,0)</f>
        <v>41</v>
      </c>
    </row>
    <row r="291" spans="1:29" ht="15.75">
      <c r="A291" s="47" t="s">
        <v>6433</v>
      </c>
      <c r="B291" s="10" t="s">
        <v>6434</v>
      </c>
      <c r="C291" s="54" t="s">
        <v>6435</v>
      </c>
      <c r="D291" s="19">
        <v>82</v>
      </c>
      <c r="E291" s="9" t="s">
        <v>3489</v>
      </c>
      <c r="F291" s="9">
        <v>131889052</v>
      </c>
      <c r="G291" s="67" t="s">
        <v>5194</v>
      </c>
      <c r="H291" s="7">
        <f>+VLOOKUP(A291,'[6]DISTRIBUCIÓN SEMANAL'!$A:$Y,4,0)</f>
        <v>82</v>
      </c>
      <c r="I291" s="7" t="str">
        <f>+VLOOKUP(A291,'[6]DISTRIBUCIÓN SEMANAL'!$A:$Y,5,0)</f>
        <v>REAL</v>
      </c>
      <c r="J291" s="7">
        <f>+VLOOKUP(A291,'[6]DISTRIBUCIÓN SEMANAL'!$A:$Y,6,0)</f>
        <v>1</v>
      </c>
      <c r="K291" s="7">
        <f>+VLOOKUP(A291,'[6]DISTRIBUCIÓN SEMANAL'!$A:$Y,7,0)</f>
        <v>6</v>
      </c>
      <c r="L291" s="7">
        <f>+VLOOKUP(A291,'[6]DISTRIBUCIÓN SEMANAL'!$A:$Y,8,0)</f>
        <v>1</v>
      </c>
      <c r="M291" s="7">
        <f>+VLOOKUP(A291,'[6]DISTRIBUCIÓN SEMANAL'!$A:$Y,9,0)</f>
        <v>13</v>
      </c>
      <c r="N291" s="7">
        <f>+VLOOKUP(A291,'[6]DISTRIBUCIÓN SEMANAL'!$A:$Y,10,0)</f>
        <v>16</v>
      </c>
      <c r="O291" s="7">
        <f>+VLOOKUP(A291,'[6]DISTRIBUCIÓN SEMANAL'!$A:$Y,11,0)</f>
        <v>2</v>
      </c>
      <c r="P291" s="7">
        <f>+VLOOKUP(A291,'[6]DISTRIBUCIÓN SEMANAL'!$A:$Y,12,0)</f>
        <v>5</v>
      </c>
      <c r="Q291" s="7">
        <f>+VLOOKUP(A291,'[6]DISTRIBUCIÓN SEMANAL'!$A:$Y,13,0)</f>
        <v>1</v>
      </c>
      <c r="R291" s="7">
        <f>+VLOOKUP(A291,'[6]DISTRIBUCIÓN SEMANAL'!$A:$Y,14,0)</f>
        <v>4</v>
      </c>
      <c r="S291" s="7">
        <f>+VLOOKUP(A291,'[6]DISTRIBUCIÓN SEMANAL'!$A:$Y,15,0)</f>
        <v>82</v>
      </c>
      <c r="T291" s="7">
        <f>+VLOOKUP(A291,'[6]DISTRIBUCIÓN SEMANAL'!$A:$Y,16,0)</f>
        <v>82</v>
      </c>
      <c r="U291" s="7">
        <f>+VLOOKUP(A291,'[6]DISTRIBUCIÓN SEMANAL'!$A:$Y,17,0)</f>
        <v>82</v>
      </c>
      <c r="V291" s="7">
        <f>+VLOOKUP(A291,'[6]DISTRIBUCIÓN SEMANAL'!$A:$Y,18,0)</f>
        <v>11</v>
      </c>
      <c r="W291" s="7">
        <f>+VLOOKUP(A291,'[6]DISTRIBUCIÓN SEMANAL'!$A:$Y,19,0)</f>
        <v>82</v>
      </c>
      <c r="X291" s="7">
        <f>+VLOOKUP(A291,'[6]DISTRIBUCIÓN SEMANAL'!$A:$Y,20,0)</f>
        <v>3</v>
      </c>
      <c r="Y291" s="7">
        <f>+VLOOKUP(A291,'[6]DISTRIBUCIÓN SEMANAL'!$A:$Y,21,0)</f>
        <v>82</v>
      </c>
      <c r="Z291" s="7">
        <f>+VLOOKUP(A291,'[6]DISTRIBUCIÓN SEMANAL'!$A:$Y,22,0)</f>
        <v>82</v>
      </c>
      <c r="AA291" s="7">
        <f>+VLOOKUP(A291,'[6]DISTRIBUCIÓN SEMANAL'!$A:$Y,23,0)</f>
        <v>5</v>
      </c>
      <c r="AB291" s="7">
        <f>+VLOOKUP(A291,'[6]DISTRIBUCIÓN SEMANAL'!$A:$Y,24,0)</f>
        <v>4</v>
      </c>
      <c r="AC291" s="7">
        <f>+VLOOKUP(A291,'[6]DISTRIBUCIÓN SEMANAL'!$A:$Y,25,0)</f>
        <v>12</v>
      </c>
    </row>
    <row r="292" spans="1:29" ht="15.75">
      <c r="A292" s="47" t="s">
        <v>6436</v>
      </c>
      <c r="B292" s="10" t="s">
        <v>6434</v>
      </c>
      <c r="C292" s="54" t="s">
        <v>6437</v>
      </c>
      <c r="D292" s="19">
        <v>161</v>
      </c>
      <c r="E292" s="9" t="s">
        <v>3489</v>
      </c>
      <c r="F292" s="9">
        <v>131889052</v>
      </c>
      <c r="G292" s="67" t="s">
        <v>5194</v>
      </c>
      <c r="H292" s="7">
        <f>+VLOOKUP(A292,'[6]DISTRIBUCIÓN SEMANAL'!$A:$Y,4,0)</f>
        <v>161</v>
      </c>
      <c r="I292" s="7" t="str">
        <f>+VLOOKUP(A292,'[6]DISTRIBUCIÓN SEMANAL'!$A:$Y,5,0)</f>
        <v>REAL</v>
      </c>
      <c r="J292" s="7">
        <f>+VLOOKUP(A292,'[6]DISTRIBUCIÓN SEMANAL'!$A:$Y,6,0)</f>
        <v>1</v>
      </c>
      <c r="K292" s="7">
        <f>+VLOOKUP(A292,'[6]DISTRIBUCIÓN SEMANAL'!$A:$Y,7,0)</f>
        <v>11</v>
      </c>
      <c r="L292" s="7">
        <f>+VLOOKUP(A292,'[6]DISTRIBUCIÓN SEMANAL'!$A:$Y,8,0)</f>
        <v>2</v>
      </c>
      <c r="M292" s="7">
        <f>+VLOOKUP(A292,'[6]DISTRIBUCIÓN SEMANAL'!$A:$Y,9,0)</f>
        <v>25</v>
      </c>
      <c r="N292" s="7">
        <f>+VLOOKUP(A292,'[6]DISTRIBUCIÓN SEMANAL'!$A:$Y,10,0)</f>
        <v>30</v>
      </c>
      <c r="O292" s="7">
        <f>+VLOOKUP(A292,'[6]DISTRIBUCIÓN SEMANAL'!$A:$Y,11,0)</f>
        <v>4</v>
      </c>
      <c r="P292" s="7">
        <f>+VLOOKUP(A292,'[6]DISTRIBUCIÓN SEMANAL'!$A:$Y,12,0)</f>
        <v>9</v>
      </c>
      <c r="Q292" s="7">
        <f>+VLOOKUP(A292,'[6]DISTRIBUCIÓN SEMANAL'!$A:$Y,13,0)</f>
        <v>2</v>
      </c>
      <c r="R292" s="7">
        <f>+VLOOKUP(A292,'[6]DISTRIBUCIÓN SEMANAL'!$A:$Y,14,0)</f>
        <v>8</v>
      </c>
      <c r="S292" s="7">
        <f>+VLOOKUP(A292,'[6]DISTRIBUCIÓN SEMANAL'!$A:$Y,15,0)</f>
        <v>161</v>
      </c>
      <c r="T292" s="7">
        <f>+VLOOKUP(A292,'[6]DISTRIBUCIÓN SEMANAL'!$A:$Y,16,0)</f>
        <v>161</v>
      </c>
      <c r="U292" s="7">
        <f>+VLOOKUP(A292,'[6]DISTRIBUCIÓN SEMANAL'!$A:$Y,17,0)</f>
        <v>161</v>
      </c>
      <c r="V292" s="7">
        <f>+VLOOKUP(A292,'[6]DISTRIBUCIÓN SEMANAL'!$A:$Y,18,0)</f>
        <v>21</v>
      </c>
      <c r="W292" s="7">
        <f>+VLOOKUP(A292,'[6]DISTRIBUCIÓN SEMANAL'!$A:$Y,19,0)</f>
        <v>161</v>
      </c>
      <c r="X292" s="7">
        <f>+VLOOKUP(A292,'[6]DISTRIBUCIÓN SEMANAL'!$A:$Y,20,0)</f>
        <v>6</v>
      </c>
      <c r="Y292" s="7">
        <f>+VLOOKUP(A292,'[6]DISTRIBUCIÓN SEMANAL'!$A:$Y,21,0)</f>
        <v>161</v>
      </c>
      <c r="Z292" s="7">
        <f>+VLOOKUP(A292,'[6]DISTRIBUCIÓN SEMANAL'!$A:$Y,22,0)</f>
        <v>161</v>
      </c>
      <c r="AA292" s="7">
        <f>+VLOOKUP(A292,'[6]DISTRIBUCIÓN SEMANAL'!$A:$Y,23,0)</f>
        <v>9</v>
      </c>
      <c r="AB292" s="7">
        <f>+VLOOKUP(A292,'[6]DISTRIBUCIÓN SEMANAL'!$A:$Y,24,0)</f>
        <v>7</v>
      </c>
      <c r="AC292" s="7">
        <f>+VLOOKUP(A292,'[6]DISTRIBUCIÓN SEMANAL'!$A:$Y,25,0)</f>
        <v>24</v>
      </c>
    </row>
    <row r="293" spans="1:29" ht="15.75">
      <c r="A293" s="44" t="s">
        <v>6442</v>
      </c>
      <c r="B293" s="10" t="s">
        <v>5802</v>
      </c>
      <c r="C293" s="54" t="s">
        <v>6443</v>
      </c>
      <c r="D293" s="11">
        <v>397</v>
      </c>
      <c r="E293" s="9" t="s">
        <v>3500</v>
      </c>
      <c r="F293" s="9">
        <v>132143787</v>
      </c>
      <c r="G293" s="67" t="s">
        <v>5194</v>
      </c>
      <c r="H293" s="7">
        <f>+VLOOKUP(A293,'[6]DISTRIBUCIÓN SEMANAL'!$A:$Y,4,0)</f>
        <v>397</v>
      </c>
      <c r="I293" s="7" t="str">
        <f>+VLOOKUP(A293,'[6]DISTRIBUCIÓN SEMANAL'!$A:$Y,5,0)</f>
        <v>REAL</v>
      </c>
      <c r="J293" s="7">
        <f>+VLOOKUP(A293,'[6]DISTRIBUCIÓN SEMANAL'!$A:$Y,6,0)</f>
        <v>1</v>
      </c>
      <c r="K293" s="7">
        <f>+VLOOKUP(A293,'[6]DISTRIBUCIÓN SEMANAL'!$A:$Y,7,0)</f>
        <v>27</v>
      </c>
      <c r="L293" s="7">
        <f>+VLOOKUP(A293,'[6]DISTRIBUCIÓN SEMANAL'!$A:$Y,8,0)</f>
        <v>5</v>
      </c>
      <c r="M293" s="7">
        <f>+VLOOKUP(A293,'[6]DISTRIBUCIÓN SEMANAL'!$A:$Y,9,0)</f>
        <v>61</v>
      </c>
      <c r="N293" s="7">
        <f>+VLOOKUP(A293,'[6]DISTRIBUCIÓN SEMANAL'!$A:$Y,10,0)</f>
        <v>73</v>
      </c>
      <c r="O293" s="7">
        <f>+VLOOKUP(A293,'[6]DISTRIBUCIÓN SEMANAL'!$A:$Y,11,0)</f>
        <v>9</v>
      </c>
      <c r="P293" s="7">
        <f>+VLOOKUP(A293,'[6]DISTRIBUCIÓN SEMANAL'!$A:$Y,12,0)</f>
        <v>22</v>
      </c>
      <c r="Q293" s="7">
        <f>+VLOOKUP(A293,'[6]DISTRIBUCIÓN SEMANAL'!$A:$Y,13,0)</f>
        <v>5</v>
      </c>
      <c r="R293" s="7">
        <f>+VLOOKUP(A293,'[6]DISTRIBUCIÓN SEMANAL'!$A:$Y,14,0)</f>
        <v>18</v>
      </c>
      <c r="S293" s="7">
        <f>+VLOOKUP(A293,'[6]DISTRIBUCIÓN SEMANAL'!$A:$Y,15,0)</f>
        <v>397</v>
      </c>
      <c r="T293" s="7">
        <f>+VLOOKUP(A293,'[6]DISTRIBUCIÓN SEMANAL'!$A:$Y,16,0)</f>
        <v>397</v>
      </c>
      <c r="U293" s="7">
        <f>+VLOOKUP(A293,'[6]DISTRIBUCIÓN SEMANAL'!$A:$Y,17,0)</f>
        <v>397</v>
      </c>
      <c r="V293" s="7">
        <f>+VLOOKUP(A293,'[6]DISTRIBUCIÓN SEMANAL'!$A:$Y,18,0)</f>
        <v>50</v>
      </c>
      <c r="W293" s="7">
        <f>+VLOOKUP(A293,'[6]DISTRIBUCIÓN SEMANAL'!$A:$Y,19,0)</f>
        <v>397</v>
      </c>
      <c r="X293" s="7">
        <f>+VLOOKUP(A293,'[6]DISTRIBUCIÓN SEMANAL'!$A:$Y,20,0)</f>
        <v>14</v>
      </c>
      <c r="Y293" s="7">
        <f>+VLOOKUP(A293,'[6]DISTRIBUCIÓN SEMANAL'!$A:$Y,21,0)</f>
        <v>397</v>
      </c>
      <c r="Z293" s="7">
        <f>+VLOOKUP(A293,'[6]DISTRIBUCIÓN SEMANAL'!$A:$Y,22,0)</f>
        <v>397</v>
      </c>
      <c r="AA293" s="7">
        <f>+VLOOKUP(A293,'[6]DISTRIBUCIÓN SEMANAL'!$A:$Y,23,0)</f>
        <v>22</v>
      </c>
      <c r="AB293" s="7">
        <f>+VLOOKUP(A293,'[6]DISTRIBUCIÓN SEMANAL'!$A:$Y,24,0)</f>
        <v>16</v>
      </c>
      <c r="AC293" s="7">
        <f>+VLOOKUP(A293,'[6]DISTRIBUCIÓN SEMANAL'!$A:$Y,25,0)</f>
        <v>57</v>
      </c>
    </row>
    <row r="294" spans="1:29" ht="15.75">
      <c r="A294" s="44" t="s">
        <v>6456</v>
      </c>
      <c r="B294" s="10" t="s">
        <v>5930</v>
      </c>
      <c r="C294" s="54" t="s">
        <v>6457</v>
      </c>
      <c r="D294" s="9">
        <v>193</v>
      </c>
      <c r="E294" s="9" t="s">
        <v>3512</v>
      </c>
      <c r="F294" s="9">
        <v>132296303</v>
      </c>
      <c r="G294" s="67" t="s">
        <v>5194</v>
      </c>
      <c r="H294" s="7">
        <f>+VLOOKUP(A294,'[6]DISTRIBUCIÓN SEMANAL'!$A:$Y,4,0)</f>
        <v>193</v>
      </c>
      <c r="I294" s="7" t="str">
        <f>+VLOOKUP(A294,'[6]DISTRIBUCIÓN SEMANAL'!$A:$Y,5,0)</f>
        <v>REAL</v>
      </c>
      <c r="J294" s="7">
        <f>+VLOOKUP(A294,'[6]DISTRIBUCIÓN SEMANAL'!$A:$Y,6,0)</f>
        <v>1</v>
      </c>
      <c r="K294" s="7">
        <f>+VLOOKUP(A294,'[6]DISTRIBUCIÓN SEMANAL'!$A:$Y,7,0)</f>
        <v>13</v>
      </c>
      <c r="L294" s="7">
        <f>+VLOOKUP(A294,'[6]DISTRIBUCIÓN SEMANAL'!$A:$Y,8,0)</f>
        <v>3</v>
      </c>
      <c r="M294" s="7">
        <f>+VLOOKUP(A294,'[6]DISTRIBUCIÓN SEMANAL'!$A:$Y,9,0)</f>
        <v>30</v>
      </c>
      <c r="N294" s="7">
        <f>+VLOOKUP(A294,'[6]DISTRIBUCIÓN SEMANAL'!$A:$Y,10,0)</f>
        <v>36</v>
      </c>
      <c r="O294" s="7">
        <f>+VLOOKUP(A294,'[6]DISTRIBUCIÓN SEMANAL'!$A:$Y,11,0)</f>
        <v>5</v>
      </c>
      <c r="P294" s="7">
        <f>+VLOOKUP(A294,'[6]DISTRIBUCIÓN SEMANAL'!$A:$Y,12,0)</f>
        <v>11</v>
      </c>
      <c r="Q294" s="7">
        <f>+VLOOKUP(A294,'[6]DISTRIBUCIÓN SEMANAL'!$A:$Y,13,0)</f>
        <v>3</v>
      </c>
      <c r="R294" s="7">
        <f>+VLOOKUP(A294,'[6]DISTRIBUCIÓN SEMANAL'!$A:$Y,14,0)</f>
        <v>9</v>
      </c>
      <c r="S294" s="7">
        <f>+VLOOKUP(A294,'[6]DISTRIBUCIÓN SEMANAL'!$A:$Y,15,0)</f>
        <v>193</v>
      </c>
      <c r="T294" s="7">
        <f>+VLOOKUP(A294,'[6]DISTRIBUCIÓN SEMANAL'!$A:$Y,16,0)</f>
        <v>193</v>
      </c>
      <c r="U294" s="7">
        <f>+VLOOKUP(A294,'[6]DISTRIBUCIÓN SEMANAL'!$A:$Y,17,0)</f>
        <v>193</v>
      </c>
      <c r="V294" s="7">
        <f>+VLOOKUP(A294,'[6]DISTRIBUCIÓN SEMANAL'!$A:$Y,18,0)</f>
        <v>25</v>
      </c>
      <c r="W294" s="7">
        <f>+VLOOKUP(A294,'[6]DISTRIBUCIÓN SEMANAL'!$A:$Y,19,0)</f>
        <v>193</v>
      </c>
      <c r="X294" s="7">
        <f>+VLOOKUP(A294,'[6]DISTRIBUCIÓN SEMANAL'!$A:$Y,20,0)</f>
        <v>7</v>
      </c>
      <c r="Y294" s="7">
        <f>+VLOOKUP(A294,'[6]DISTRIBUCIÓN SEMANAL'!$A:$Y,21,0)</f>
        <v>193</v>
      </c>
      <c r="Z294" s="7">
        <f>+VLOOKUP(A294,'[6]DISTRIBUCIÓN SEMANAL'!$A:$Y,22,0)</f>
        <v>193</v>
      </c>
      <c r="AA294" s="7">
        <f>+VLOOKUP(A294,'[6]DISTRIBUCIÓN SEMANAL'!$A:$Y,23,0)</f>
        <v>11</v>
      </c>
      <c r="AB294" s="7">
        <f>+VLOOKUP(A294,'[6]DISTRIBUCIÓN SEMANAL'!$A:$Y,24,0)</f>
        <v>8</v>
      </c>
      <c r="AC294" s="7">
        <f>+VLOOKUP(A294,'[6]DISTRIBUCIÓN SEMANAL'!$A:$Y,25,0)</f>
        <v>28</v>
      </c>
    </row>
    <row r="295" spans="1:29" ht="15.75">
      <c r="A295" s="44" t="s">
        <v>6458</v>
      </c>
      <c r="B295" s="10" t="s">
        <v>6152</v>
      </c>
      <c r="C295" s="54" t="s">
        <v>6459</v>
      </c>
      <c r="D295" s="9">
        <v>267</v>
      </c>
      <c r="E295" s="9" t="s">
        <v>1578</v>
      </c>
      <c r="F295" s="9">
        <v>10700011751</v>
      </c>
      <c r="G295" s="67" t="s">
        <v>5194</v>
      </c>
      <c r="H295" s="7">
        <f>+VLOOKUP(A295,'[6]DISTRIBUCIÓN SEMANAL'!$A:$Y,4,0)</f>
        <v>267</v>
      </c>
      <c r="I295" s="7" t="str">
        <f>+VLOOKUP(A295,'[6]DISTRIBUCIÓN SEMANAL'!$A:$Y,5,0)</f>
        <v>REAL</v>
      </c>
      <c r="J295" s="7">
        <f>+VLOOKUP(A295,'[6]DISTRIBUCIÓN SEMANAL'!$A:$Y,6,0)</f>
        <v>1</v>
      </c>
      <c r="K295" s="7">
        <f>+VLOOKUP(A295,'[6]DISTRIBUCIÓN SEMANAL'!$A:$Y,7,0)</f>
        <v>18</v>
      </c>
      <c r="L295" s="7">
        <f>+VLOOKUP(A295,'[6]DISTRIBUCIÓN SEMANAL'!$A:$Y,8,0)</f>
        <v>3</v>
      </c>
      <c r="M295" s="7">
        <f>+VLOOKUP(A295,'[6]DISTRIBUCIÓN SEMANAL'!$A:$Y,9,0)</f>
        <v>41</v>
      </c>
      <c r="N295" s="7">
        <f>+VLOOKUP(A295,'[6]DISTRIBUCIÓN SEMANAL'!$A:$Y,10,0)</f>
        <v>49</v>
      </c>
      <c r="O295" s="7">
        <f>+VLOOKUP(A295,'[6]DISTRIBUCIÓN SEMANAL'!$A:$Y,11,0)</f>
        <v>6</v>
      </c>
      <c r="P295" s="7">
        <f>+VLOOKUP(A295,'[6]DISTRIBUCIÓN SEMANAL'!$A:$Y,12,0)</f>
        <v>15</v>
      </c>
      <c r="Q295" s="7">
        <f>+VLOOKUP(A295,'[6]DISTRIBUCIÓN SEMANAL'!$A:$Y,13,0)</f>
        <v>3</v>
      </c>
      <c r="R295" s="7">
        <f>+VLOOKUP(A295,'[6]DISTRIBUCIÓN SEMANAL'!$A:$Y,14,0)</f>
        <v>12</v>
      </c>
      <c r="S295" s="7">
        <f>+VLOOKUP(A295,'[6]DISTRIBUCIÓN SEMANAL'!$A:$Y,15,0)</f>
        <v>267</v>
      </c>
      <c r="T295" s="7">
        <f>+VLOOKUP(A295,'[6]DISTRIBUCIÓN SEMANAL'!$A:$Y,16,0)</f>
        <v>267</v>
      </c>
      <c r="U295" s="7">
        <f>+VLOOKUP(A295,'[6]DISTRIBUCIÓN SEMANAL'!$A:$Y,17,0)</f>
        <v>267</v>
      </c>
      <c r="V295" s="7">
        <f>+VLOOKUP(A295,'[6]DISTRIBUCIÓN SEMANAL'!$A:$Y,18,0)</f>
        <v>34</v>
      </c>
      <c r="W295" s="7">
        <f>+VLOOKUP(A295,'[6]DISTRIBUCIÓN SEMANAL'!$A:$Y,19,0)</f>
        <v>267</v>
      </c>
      <c r="X295" s="7">
        <f>+VLOOKUP(A295,'[6]DISTRIBUCIÓN SEMANAL'!$A:$Y,20,0)</f>
        <v>9</v>
      </c>
      <c r="Y295" s="7">
        <f>+VLOOKUP(A295,'[6]DISTRIBUCIÓN SEMANAL'!$A:$Y,21,0)</f>
        <v>267</v>
      </c>
      <c r="Z295" s="7">
        <f>+VLOOKUP(A295,'[6]DISTRIBUCIÓN SEMANAL'!$A:$Y,22,0)</f>
        <v>267</v>
      </c>
      <c r="AA295" s="7">
        <f>+VLOOKUP(A295,'[6]DISTRIBUCIÓN SEMANAL'!$A:$Y,23,0)</f>
        <v>15</v>
      </c>
      <c r="AB295" s="7">
        <f>+VLOOKUP(A295,'[6]DISTRIBUCIÓN SEMANAL'!$A:$Y,24,0)</f>
        <v>11</v>
      </c>
      <c r="AC295" s="7">
        <f>+VLOOKUP(A295,'[6]DISTRIBUCIÓN SEMANAL'!$A:$Y,25,0)</f>
        <v>39</v>
      </c>
    </row>
    <row r="296" spans="1:29" ht="15.75">
      <c r="A296" s="44" t="s">
        <v>6462</v>
      </c>
      <c r="B296" s="10" t="s">
        <v>5192</v>
      </c>
      <c r="C296" s="54" t="s">
        <v>6463</v>
      </c>
      <c r="D296" s="11">
        <v>27</v>
      </c>
      <c r="E296" s="9" t="s">
        <v>1579</v>
      </c>
      <c r="F296" s="9">
        <v>13600054467</v>
      </c>
      <c r="G296" s="67" t="s">
        <v>5194</v>
      </c>
      <c r="H296" s="7">
        <f>+VLOOKUP(A296,'[6]DISTRIBUCIÓN SEMANAL'!$A:$Y,4,0)</f>
        <v>27</v>
      </c>
      <c r="I296" s="7" t="str">
        <f>+VLOOKUP(A296,'[6]DISTRIBUCIÓN SEMANAL'!$A:$Y,5,0)</f>
        <v>REAL</v>
      </c>
      <c r="J296" s="7">
        <f>+VLOOKUP(A296,'[6]DISTRIBUCIÓN SEMANAL'!$A:$Y,6,0)</f>
        <v>1</v>
      </c>
      <c r="K296" s="7">
        <f>+VLOOKUP(A296,'[6]DISTRIBUCIÓN SEMANAL'!$A:$Y,7,0)</f>
        <v>2</v>
      </c>
      <c r="L296" s="7">
        <f>+VLOOKUP(A296,'[6]DISTRIBUCIÓN SEMANAL'!$A:$Y,8,0)</f>
        <v>1</v>
      </c>
      <c r="M296" s="7">
        <f>+VLOOKUP(A296,'[6]DISTRIBUCIÓN SEMANAL'!$A:$Y,9,0)</f>
        <v>5</v>
      </c>
      <c r="N296" s="7">
        <f>+VLOOKUP(A296,'[6]DISTRIBUCIÓN SEMANAL'!$A:$Y,10,0)</f>
        <v>5</v>
      </c>
      <c r="O296" s="7">
        <f>+VLOOKUP(A296,'[6]DISTRIBUCIÓN SEMANAL'!$A:$Y,11,0)</f>
        <v>1</v>
      </c>
      <c r="P296" s="7">
        <f>+VLOOKUP(A296,'[6]DISTRIBUCIÓN SEMANAL'!$A:$Y,12,0)</f>
        <v>2</v>
      </c>
      <c r="Q296" s="7">
        <f>+VLOOKUP(A296,'[6]DISTRIBUCIÓN SEMANAL'!$A:$Y,13,0)</f>
        <v>1</v>
      </c>
      <c r="R296" s="7">
        <f>+VLOOKUP(A296,'[6]DISTRIBUCIÓN SEMANAL'!$A:$Y,14,0)</f>
        <v>2</v>
      </c>
      <c r="S296" s="7">
        <f>+VLOOKUP(A296,'[6]DISTRIBUCIÓN SEMANAL'!$A:$Y,15,0)</f>
        <v>27</v>
      </c>
      <c r="T296" s="7">
        <f>+VLOOKUP(A296,'[6]DISTRIBUCIÓN SEMANAL'!$A:$Y,16,0)</f>
        <v>27</v>
      </c>
      <c r="U296" s="7">
        <f>+VLOOKUP(A296,'[6]DISTRIBUCIÓN SEMANAL'!$A:$Y,17,0)</f>
        <v>27</v>
      </c>
      <c r="V296" s="7">
        <f>+VLOOKUP(A296,'[6]DISTRIBUCIÓN SEMANAL'!$A:$Y,18,0)</f>
        <v>4</v>
      </c>
      <c r="W296" s="7">
        <f>+VLOOKUP(A296,'[6]DISTRIBUCIÓN SEMANAL'!$A:$Y,19,0)</f>
        <v>27</v>
      </c>
      <c r="X296" s="7">
        <f>+VLOOKUP(A296,'[6]DISTRIBUCIÓN SEMANAL'!$A:$Y,20,0)</f>
        <v>1</v>
      </c>
      <c r="Y296" s="7">
        <f>+VLOOKUP(A296,'[6]DISTRIBUCIÓN SEMANAL'!$A:$Y,21,0)</f>
        <v>27</v>
      </c>
      <c r="Z296" s="7">
        <f>+VLOOKUP(A296,'[6]DISTRIBUCIÓN SEMANAL'!$A:$Y,22,0)</f>
        <v>27</v>
      </c>
      <c r="AA296" s="7">
        <f>+VLOOKUP(A296,'[6]DISTRIBUCIÓN SEMANAL'!$A:$Y,23,0)</f>
        <v>2</v>
      </c>
      <c r="AB296" s="7">
        <f>+VLOOKUP(A296,'[6]DISTRIBUCIÓN SEMANAL'!$A:$Y,24,0)</f>
        <v>2</v>
      </c>
      <c r="AC296" s="7">
        <f>+VLOOKUP(A296,'[6]DISTRIBUCIÓN SEMANAL'!$A:$Y,25,0)</f>
        <v>4</v>
      </c>
    </row>
    <row r="297" spans="1:29" ht="15.75">
      <c r="A297" s="44" t="s">
        <v>6464</v>
      </c>
      <c r="B297" s="10" t="s">
        <v>5192</v>
      </c>
      <c r="C297" s="54" t="s">
        <v>6465</v>
      </c>
      <c r="D297" s="11">
        <v>23</v>
      </c>
      <c r="E297" s="9" t="s">
        <v>1579</v>
      </c>
      <c r="F297" s="9">
        <v>13600054467</v>
      </c>
      <c r="G297" s="67" t="s">
        <v>5194</v>
      </c>
      <c r="H297" s="7">
        <f>+VLOOKUP(A297,'[6]DISTRIBUCIÓN SEMANAL'!$A:$Y,4,0)</f>
        <v>23</v>
      </c>
      <c r="I297" s="7" t="str">
        <f>+VLOOKUP(A297,'[6]DISTRIBUCIÓN SEMANAL'!$A:$Y,5,0)</f>
        <v>REAL</v>
      </c>
      <c r="J297" s="7">
        <f>+VLOOKUP(A297,'[6]DISTRIBUCIÓN SEMANAL'!$A:$Y,6,0)</f>
        <v>1</v>
      </c>
      <c r="K297" s="7">
        <f>+VLOOKUP(A297,'[6]DISTRIBUCIÓN SEMANAL'!$A:$Y,7,0)</f>
        <v>2</v>
      </c>
      <c r="L297" s="7">
        <f>+VLOOKUP(A297,'[6]DISTRIBUCIÓN SEMANAL'!$A:$Y,8,0)</f>
        <v>1</v>
      </c>
      <c r="M297" s="7">
        <f>+VLOOKUP(A297,'[6]DISTRIBUCIÓN SEMANAL'!$A:$Y,9,0)</f>
        <v>4</v>
      </c>
      <c r="N297" s="7">
        <f>+VLOOKUP(A297,'[6]DISTRIBUCIÓN SEMANAL'!$A:$Y,10,0)</f>
        <v>5</v>
      </c>
      <c r="O297" s="7">
        <f>+VLOOKUP(A297,'[6]DISTRIBUCIÓN SEMANAL'!$A:$Y,11,0)</f>
        <v>1</v>
      </c>
      <c r="P297" s="7">
        <f>+VLOOKUP(A297,'[6]DISTRIBUCIÓN SEMANAL'!$A:$Y,12,0)</f>
        <v>2</v>
      </c>
      <c r="Q297" s="7">
        <f>+VLOOKUP(A297,'[6]DISTRIBUCIÓN SEMANAL'!$A:$Y,13,0)</f>
        <v>1</v>
      </c>
      <c r="R297" s="7">
        <f>+VLOOKUP(A297,'[6]DISTRIBUCIÓN SEMANAL'!$A:$Y,14,0)</f>
        <v>2</v>
      </c>
      <c r="S297" s="7">
        <f>+VLOOKUP(A297,'[6]DISTRIBUCIÓN SEMANAL'!$A:$Y,15,0)</f>
        <v>23</v>
      </c>
      <c r="T297" s="7">
        <f>+VLOOKUP(A297,'[6]DISTRIBUCIÓN SEMANAL'!$A:$Y,16,0)</f>
        <v>23</v>
      </c>
      <c r="U297" s="7">
        <f>+VLOOKUP(A297,'[6]DISTRIBUCIÓN SEMANAL'!$A:$Y,17,0)</f>
        <v>23</v>
      </c>
      <c r="V297" s="7">
        <f>+VLOOKUP(A297,'[6]DISTRIBUCIÓN SEMANAL'!$A:$Y,18,0)</f>
        <v>3</v>
      </c>
      <c r="W297" s="7">
        <f>+VLOOKUP(A297,'[6]DISTRIBUCIÓN SEMANAL'!$A:$Y,19,0)</f>
        <v>23</v>
      </c>
      <c r="X297" s="7">
        <f>+VLOOKUP(A297,'[6]DISTRIBUCIÓN SEMANAL'!$A:$Y,20,0)</f>
        <v>1</v>
      </c>
      <c r="Y297" s="7">
        <f>+VLOOKUP(A297,'[6]DISTRIBUCIÓN SEMANAL'!$A:$Y,21,0)</f>
        <v>23</v>
      </c>
      <c r="Z297" s="7">
        <f>+VLOOKUP(A297,'[6]DISTRIBUCIÓN SEMANAL'!$A:$Y,22,0)</f>
        <v>23</v>
      </c>
      <c r="AA297" s="7">
        <f>+VLOOKUP(A297,'[6]DISTRIBUCIÓN SEMANAL'!$A:$Y,23,0)</f>
        <v>2</v>
      </c>
      <c r="AB297" s="7">
        <f>+VLOOKUP(A297,'[6]DISTRIBUCIÓN SEMANAL'!$A:$Y,24,0)</f>
        <v>1</v>
      </c>
      <c r="AC297" s="7">
        <f>+VLOOKUP(A297,'[6]DISTRIBUCIÓN SEMANAL'!$A:$Y,25,0)</f>
        <v>4</v>
      </c>
    </row>
    <row r="298" spans="1:29" ht="15.75">
      <c r="A298" s="44" t="s">
        <v>6466</v>
      </c>
      <c r="B298" s="10" t="s">
        <v>5192</v>
      </c>
      <c r="C298" s="54" t="s">
        <v>6467</v>
      </c>
      <c r="D298" s="11">
        <v>51</v>
      </c>
      <c r="E298" s="9" t="s">
        <v>1579</v>
      </c>
      <c r="F298" s="9">
        <v>13600054467</v>
      </c>
      <c r="G298" s="67" t="s">
        <v>5194</v>
      </c>
      <c r="H298" s="7">
        <f>+VLOOKUP(A298,'[6]DISTRIBUCIÓN SEMANAL'!$A:$Y,4,0)</f>
        <v>51</v>
      </c>
      <c r="I298" s="7" t="str">
        <f>+VLOOKUP(A298,'[6]DISTRIBUCIÓN SEMANAL'!$A:$Y,5,0)</f>
        <v>REAL</v>
      </c>
      <c r="J298" s="7">
        <f>+VLOOKUP(A298,'[6]DISTRIBUCIÓN SEMANAL'!$A:$Y,6,0)</f>
        <v>1</v>
      </c>
      <c r="K298" s="7">
        <f>+VLOOKUP(A298,'[6]DISTRIBUCIÓN SEMANAL'!$A:$Y,7,0)</f>
        <v>4</v>
      </c>
      <c r="L298" s="7">
        <f>+VLOOKUP(A298,'[6]DISTRIBUCIÓN SEMANAL'!$A:$Y,8,0)</f>
        <v>1</v>
      </c>
      <c r="M298" s="7">
        <f>+VLOOKUP(A298,'[6]DISTRIBUCIÓN SEMANAL'!$A:$Y,9,0)</f>
        <v>8</v>
      </c>
      <c r="N298" s="7">
        <f>+VLOOKUP(A298,'[6]DISTRIBUCIÓN SEMANAL'!$A:$Y,10,0)</f>
        <v>10</v>
      </c>
      <c r="O298" s="7">
        <f>+VLOOKUP(A298,'[6]DISTRIBUCIÓN SEMANAL'!$A:$Y,11,0)</f>
        <v>2</v>
      </c>
      <c r="P298" s="7">
        <f>+VLOOKUP(A298,'[6]DISTRIBUCIÓN SEMANAL'!$A:$Y,12,0)</f>
        <v>3</v>
      </c>
      <c r="Q298" s="7">
        <f>+VLOOKUP(A298,'[6]DISTRIBUCIÓN SEMANAL'!$A:$Y,13,0)</f>
        <v>1</v>
      </c>
      <c r="R298" s="7">
        <f>+VLOOKUP(A298,'[6]DISTRIBUCIÓN SEMANAL'!$A:$Y,14,0)</f>
        <v>3</v>
      </c>
      <c r="S298" s="7">
        <f>+VLOOKUP(A298,'[6]DISTRIBUCIÓN SEMANAL'!$A:$Y,15,0)</f>
        <v>51</v>
      </c>
      <c r="T298" s="7">
        <f>+VLOOKUP(A298,'[6]DISTRIBUCIÓN SEMANAL'!$A:$Y,16,0)</f>
        <v>51</v>
      </c>
      <c r="U298" s="7">
        <f>+VLOOKUP(A298,'[6]DISTRIBUCIÓN SEMANAL'!$A:$Y,17,0)</f>
        <v>51</v>
      </c>
      <c r="V298" s="7">
        <f>+VLOOKUP(A298,'[6]DISTRIBUCIÓN SEMANAL'!$A:$Y,18,0)</f>
        <v>7</v>
      </c>
      <c r="W298" s="7">
        <f>+VLOOKUP(A298,'[6]DISTRIBUCIÓN SEMANAL'!$A:$Y,19,0)</f>
        <v>51</v>
      </c>
      <c r="X298" s="7">
        <f>+VLOOKUP(A298,'[6]DISTRIBUCIÓN SEMANAL'!$A:$Y,20,0)</f>
        <v>2</v>
      </c>
      <c r="Y298" s="7">
        <f>+VLOOKUP(A298,'[6]DISTRIBUCIÓN SEMANAL'!$A:$Y,21,0)</f>
        <v>51</v>
      </c>
      <c r="Z298" s="7">
        <f>+VLOOKUP(A298,'[6]DISTRIBUCIÓN SEMANAL'!$A:$Y,22,0)</f>
        <v>51</v>
      </c>
      <c r="AA298" s="7">
        <f>+VLOOKUP(A298,'[6]DISTRIBUCIÓN SEMANAL'!$A:$Y,23,0)</f>
        <v>3</v>
      </c>
      <c r="AB298" s="7">
        <f>+VLOOKUP(A298,'[6]DISTRIBUCIÓN SEMANAL'!$A:$Y,24,0)</f>
        <v>2</v>
      </c>
      <c r="AC298" s="7">
        <f>+VLOOKUP(A298,'[6]DISTRIBUCIÓN SEMANAL'!$A:$Y,25,0)</f>
        <v>8</v>
      </c>
    </row>
    <row r="299" spans="1:29" ht="15.75">
      <c r="A299" s="44" t="s">
        <v>6468</v>
      </c>
      <c r="B299" s="10" t="s">
        <v>5192</v>
      </c>
      <c r="C299" s="54" t="s">
        <v>6469</v>
      </c>
      <c r="D299" s="11">
        <v>69</v>
      </c>
      <c r="E299" s="9" t="s">
        <v>1579</v>
      </c>
      <c r="F299" s="9">
        <v>13600054467</v>
      </c>
      <c r="G299" s="67" t="s">
        <v>5194</v>
      </c>
      <c r="H299" s="7">
        <f>+VLOOKUP(A299,'[6]DISTRIBUCIÓN SEMANAL'!$A:$Y,4,0)</f>
        <v>69</v>
      </c>
      <c r="I299" s="7" t="str">
        <f>+VLOOKUP(A299,'[6]DISTRIBUCIÓN SEMANAL'!$A:$Y,5,0)</f>
        <v>REAL</v>
      </c>
      <c r="J299" s="7">
        <f>+VLOOKUP(A299,'[6]DISTRIBUCIÓN SEMANAL'!$A:$Y,6,0)</f>
        <v>1</v>
      </c>
      <c r="K299" s="7">
        <f>+VLOOKUP(A299,'[6]DISTRIBUCIÓN SEMANAL'!$A:$Y,7,0)</f>
        <v>5</v>
      </c>
      <c r="L299" s="7">
        <f>+VLOOKUP(A299,'[6]DISTRIBUCIÓN SEMANAL'!$A:$Y,8,0)</f>
        <v>1</v>
      </c>
      <c r="M299" s="7">
        <f>+VLOOKUP(A299,'[6]DISTRIBUCIÓN SEMANAL'!$A:$Y,9,0)</f>
        <v>11</v>
      </c>
      <c r="N299" s="7">
        <f>+VLOOKUP(A299,'[6]DISTRIBUCIÓN SEMANAL'!$A:$Y,10,0)</f>
        <v>13</v>
      </c>
      <c r="O299" s="7">
        <f>+VLOOKUP(A299,'[6]DISTRIBUCIÓN SEMANAL'!$A:$Y,11,0)</f>
        <v>2</v>
      </c>
      <c r="P299" s="7">
        <f>+VLOOKUP(A299,'[6]DISTRIBUCIÓN SEMANAL'!$A:$Y,12,0)</f>
        <v>4</v>
      </c>
      <c r="Q299" s="7">
        <f>+VLOOKUP(A299,'[6]DISTRIBUCIÓN SEMANAL'!$A:$Y,13,0)</f>
        <v>1</v>
      </c>
      <c r="R299" s="7">
        <f>+VLOOKUP(A299,'[6]DISTRIBUCIÓN SEMANAL'!$A:$Y,14,0)</f>
        <v>4</v>
      </c>
      <c r="S299" s="7">
        <f>+VLOOKUP(A299,'[6]DISTRIBUCIÓN SEMANAL'!$A:$Y,15,0)</f>
        <v>69</v>
      </c>
      <c r="T299" s="7">
        <f>+VLOOKUP(A299,'[6]DISTRIBUCIÓN SEMANAL'!$A:$Y,16,0)</f>
        <v>69</v>
      </c>
      <c r="U299" s="7">
        <f>+VLOOKUP(A299,'[6]DISTRIBUCIÓN SEMANAL'!$A:$Y,17,0)</f>
        <v>69</v>
      </c>
      <c r="V299" s="7">
        <f>+VLOOKUP(A299,'[6]DISTRIBUCIÓN SEMANAL'!$A:$Y,18,0)</f>
        <v>9</v>
      </c>
      <c r="W299" s="7">
        <f>+VLOOKUP(A299,'[6]DISTRIBUCIÓN SEMANAL'!$A:$Y,19,0)</f>
        <v>69</v>
      </c>
      <c r="X299" s="7">
        <f>+VLOOKUP(A299,'[6]DISTRIBUCIÓN SEMANAL'!$A:$Y,20,0)</f>
        <v>3</v>
      </c>
      <c r="Y299" s="7">
        <f>+VLOOKUP(A299,'[6]DISTRIBUCIÓN SEMANAL'!$A:$Y,21,0)</f>
        <v>69</v>
      </c>
      <c r="Z299" s="7">
        <f>+VLOOKUP(A299,'[6]DISTRIBUCIÓN SEMANAL'!$A:$Y,22,0)</f>
        <v>69</v>
      </c>
      <c r="AA299" s="7">
        <f>+VLOOKUP(A299,'[6]DISTRIBUCIÓN SEMANAL'!$A:$Y,23,0)</f>
        <v>4</v>
      </c>
      <c r="AB299" s="7">
        <f>+VLOOKUP(A299,'[6]DISTRIBUCIÓN SEMANAL'!$A:$Y,24,0)</f>
        <v>3</v>
      </c>
      <c r="AC299" s="7">
        <f>+VLOOKUP(A299,'[6]DISTRIBUCIÓN SEMANAL'!$A:$Y,25,0)</f>
        <v>10</v>
      </c>
    </row>
    <row r="300" spans="1:29" ht="15.75">
      <c r="A300" s="44" t="s">
        <v>6470</v>
      </c>
      <c r="B300" s="10" t="s">
        <v>5192</v>
      </c>
      <c r="C300" s="54" t="s">
        <v>6471</v>
      </c>
      <c r="D300" s="11">
        <v>15</v>
      </c>
      <c r="E300" s="9" t="s">
        <v>1579</v>
      </c>
      <c r="F300" s="9">
        <v>13600054467</v>
      </c>
      <c r="G300" s="67" t="s">
        <v>5194</v>
      </c>
      <c r="H300" s="7">
        <f>+VLOOKUP(A300,'[6]DISTRIBUCIÓN SEMANAL'!$A:$Y,4,0)</f>
        <v>15</v>
      </c>
      <c r="I300" s="7" t="str">
        <f>+VLOOKUP(A300,'[6]DISTRIBUCIÓN SEMANAL'!$A:$Y,5,0)</f>
        <v>REAL</v>
      </c>
      <c r="J300" s="7">
        <f>+VLOOKUP(A300,'[6]DISTRIBUCIÓN SEMANAL'!$A:$Y,6,0)</f>
        <v>1</v>
      </c>
      <c r="K300" s="7">
        <f>+VLOOKUP(A300,'[6]DISTRIBUCIÓN SEMANAL'!$A:$Y,7,0)</f>
        <v>1</v>
      </c>
      <c r="L300" s="7">
        <f>+VLOOKUP(A300,'[6]DISTRIBUCIÓN SEMANAL'!$A:$Y,8,0)</f>
        <v>1</v>
      </c>
      <c r="M300" s="7">
        <f>+VLOOKUP(A300,'[6]DISTRIBUCIÓN SEMANAL'!$A:$Y,9,0)</f>
        <v>3</v>
      </c>
      <c r="N300" s="7">
        <f>+VLOOKUP(A300,'[6]DISTRIBUCIÓN SEMANAL'!$A:$Y,10,0)</f>
        <v>3</v>
      </c>
      <c r="O300" s="7">
        <f>+VLOOKUP(A300,'[6]DISTRIBUCIÓN SEMANAL'!$A:$Y,11,0)</f>
        <v>1</v>
      </c>
      <c r="P300" s="7">
        <f>+VLOOKUP(A300,'[6]DISTRIBUCIÓN SEMANAL'!$A:$Y,12,0)</f>
        <v>1</v>
      </c>
      <c r="Q300" s="7">
        <f>+VLOOKUP(A300,'[6]DISTRIBUCIÓN SEMANAL'!$A:$Y,13,0)</f>
        <v>1</v>
      </c>
      <c r="R300" s="7">
        <f>+VLOOKUP(A300,'[6]DISTRIBUCIÓN SEMANAL'!$A:$Y,14,0)</f>
        <v>1</v>
      </c>
      <c r="S300" s="7">
        <f>+VLOOKUP(A300,'[6]DISTRIBUCIÓN SEMANAL'!$A:$Y,15,0)</f>
        <v>15</v>
      </c>
      <c r="T300" s="7">
        <f>+VLOOKUP(A300,'[6]DISTRIBUCIÓN SEMANAL'!$A:$Y,16,0)</f>
        <v>15</v>
      </c>
      <c r="U300" s="7">
        <f>+VLOOKUP(A300,'[6]DISTRIBUCIÓN SEMANAL'!$A:$Y,17,0)</f>
        <v>15</v>
      </c>
      <c r="V300" s="7">
        <f>+VLOOKUP(A300,'[6]DISTRIBUCIÓN SEMANAL'!$A:$Y,18,0)</f>
        <v>2</v>
      </c>
      <c r="W300" s="7">
        <f>+VLOOKUP(A300,'[6]DISTRIBUCIÓN SEMANAL'!$A:$Y,19,0)</f>
        <v>15</v>
      </c>
      <c r="X300" s="7">
        <f>+VLOOKUP(A300,'[6]DISTRIBUCIÓN SEMANAL'!$A:$Y,20,0)</f>
        <v>1</v>
      </c>
      <c r="Y300" s="7">
        <f>+VLOOKUP(A300,'[6]DISTRIBUCIÓN SEMANAL'!$A:$Y,21,0)</f>
        <v>15</v>
      </c>
      <c r="Z300" s="7">
        <f>+VLOOKUP(A300,'[6]DISTRIBUCIÓN SEMANAL'!$A:$Y,22,0)</f>
        <v>15</v>
      </c>
      <c r="AA300" s="7">
        <f>+VLOOKUP(A300,'[6]DISTRIBUCIÓN SEMANAL'!$A:$Y,23,0)</f>
        <v>1</v>
      </c>
      <c r="AB300" s="7">
        <f>+VLOOKUP(A300,'[6]DISTRIBUCIÓN SEMANAL'!$A:$Y,24,0)</f>
        <v>1</v>
      </c>
      <c r="AC300" s="7">
        <f>+VLOOKUP(A300,'[6]DISTRIBUCIÓN SEMANAL'!$A:$Y,25,0)</f>
        <v>3</v>
      </c>
    </row>
    <row r="301" spans="1:29" ht="15.75">
      <c r="A301" s="44" t="s">
        <v>6472</v>
      </c>
      <c r="B301" s="10" t="s">
        <v>5192</v>
      </c>
      <c r="C301" s="54" t="s">
        <v>6473</v>
      </c>
      <c r="D301" s="11">
        <v>14</v>
      </c>
      <c r="E301" s="9" t="s">
        <v>1579</v>
      </c>
      <c r="F301" s="9">
        <v>13600054467</v>
      </c>
      <c r="G301" s="67" t="s">
        <v>5194</v>
      </c>
      <c r="H301" s="7">
        <f>+VLOOKUP(A301,'[6]DISTRIBUCIÓN SEMANAL'!$A:$Y,4,0)</f>
        <v>14</v>
      </c>
      <c r="I301" s="7" t="str">
        <f>+VLOOKUP(A301,'[6]DISTRIBUCIÓN SEMANAL'!$A:$Y,5,0)</f>
        <v>REAL</v>
      </c>
      <c r="J301" s="7">
        <f>+VLOOKUP(A301,'[6]DISTRIBUCIÓN SEMANAL'!$A:$Y,6,0)</f>
        <v>1</v>
      </c>
      <c r="K301" s="7">
        <f>+VLOOKUP(A301,'[6]DISTRIBUCIÓN SEMANAL'!$A:$Y,7,0)</f>
        <v>1</v>
      </c>
      <c r="L301" s="7">
        <f>+VLOOKUP(A301,'[6]DISTRIBUCIÓN SEMANAL'!$A:$Y,8,0)</f>
        <v>1</v>
      </c>
      <c r="M301" s="7">
        <f>+VLOOKUP(A301,'[6]DISTRIBUCIÓN SEMANAL'!$A:$Y,9,0)</f>
        <v>3</v>
      </c>
      <c r="N301" s="7">
        <f>+VLOOKUP(A301,'[6]DISTRIBUCIÓN SEMANAL'!$A:$Y,10,0)</f>
        <v>3</v>
      </c>
      <c r="O301" s="7">
        <f>+VLOOKUP(A301,'[6]DISTRIBUCIÓN SEMANAL'!$A:$Y,11,0)</f>
        <v>1</v>
      </c>
      <c r="P301" s="7">
        <f>+VLOOKUP(A301,'[6]DISTRIBUCIÓN SEMANAL'!$A:$Y,12,0)</f>
        <v>1</v>
      </c>
      <c r="Q301" s="7">
        <f>+VLOOKUP(A301,'[6]DISTRIBUCIÓN SEMANAL'!$A:$Y,13,0)</f>
        <v>1</v>
      </c>
      <c r="R301" s="7">
        <f>+VLOOKUP(A301,'[6]DISTRIBUCIÓN SEMANAL'!$A:$Y,14,0)</f>
        <v>1</v>
      </c>
      <c r="S301" s="7">
        <f>+VLOOKUP(A301,'[6]DISTRIBUCIÓN SEMANAL'!$A:$Y,15,0)</f>
        <v>14</v>
      </c>
      <c r="T301" s="7">
        <f>+VLOOKUP(A301,'[6]DISTRIBUCIÓN SEMANAL'!$A:$Y,16,0)</f>
        <v>14</v>
      </c>
      <c r="U301" s="7">
        <f>+VLOOKUP(A301,'[6]DISTRIBUCIÓN SEMANAL'!$A:$Y,17,0)</f>
        <v>14</v>
      </c>
      <c r="V301" s="7">
        <f>+VLOOKUP(A301,'[6]DISTRIBUCIÓN SEMANAL'!$A:$Y,18,0)</f>
        <v>2</v>
      </c>
      <c r="W301" s="7">
        <f>+VLOOKUP(A301,'[6]DISTRIBUCIÓN SEMANAL'!$A:$Y,19,0)</f>
        <v>14</v>
      </c>
      <c r="X301" s="7">
        <f>+VLOOKUP(A301,'[6]DISTRIBUCIÓN SEMANAL'!$A:$Y,20,0)</f>
        <v>1</v>
      </c>
      <c r="Y301" s="7">
        <f>+VLOOKUP(A301,'[6]DISTRIBUCIÓN SEMANAL'!$A:$Y,21,0)</f>
        <v>14</v>
      </c>
      <c r="Z301" s="7">
        <f>+VLOOKUP(A301,'[6]DISTRIBUCIÓN SEMANAL'!$A:$Y,22,0)</f>
        <v>14</v>
      </c>
      <c r="AA301" s="7">
        <f>+VLOOKUP(A301,'[6]DISTRIBUCIÓN SEMANAL'!$A:$Y,23,0)</f>
        <v>1</v>
      </c>
      <c r="AB301" s="7">
        <f>+VLOOKUP(A301,'[6]DISTRIBUCIÓN SEMANAL'!$A:$Y,24,0)</f>
        <v>1</v>
      </c>
      <c r="AC301" s="7">
        <f>+VLOOKUP(A301,'[6]DISTRIBUCIÓN SEMANAL'!$A:$Y,25,0)</f>
        <v>3</v>
      </c>
    </row>
    <row r="302" spans="1:29" ht="15.75">
      <c r="A302" s="44" t="s">
        <v>6478</v>
      </c>
      <c r="B302" s="10" t="s">
        <v>5494</v>
      </c>
      <c r="C302" s="54" t="s">
        <v>6479</v>
      </c>
      <c r="D302" s="9">
        <v>41</v>
      </c>
      <c r="E302" s="9" t="s">
        <v>1594</v>
      </c>
      <c r="F302" s="9">
        <v>4900074610</v>
      </c>
      <c r="G302" s="67" t="s">
        <v>5194</v>
      </c>
      <c r="H302" s="7">
        <f>+VLOOKUP(A302,'[6]DISTRIBUCIÓN SEMANAL'!$A:$Y,4,0)</f>
        <v>41</v>
      </c>
      <c r="I302" s="7" t="str">
        <f>+VLOOKUP(A302,'[6]DISTRIBUCIÓN SEMANAL'!$A:$Y,5,0)</f>
        <v>REAL</v>
      </c>
      <c r="J302" s="7">
        <f>+VLOOKUP(A302,'[6]DISTRIBUCIÓN SEMANAL'!$A:$Y,6,0)</f>
        <v>1</v>
      </c>
      <c r="K302" s="7">
        <f>+VLOOKUP(A302,'[6]DISTRIBUCIÓN SEMANAL'!$A:$Y,7,0)</f>
        <v>3</v>
      </c>
      <c r="L302" s="7">
        <f>+VLOOKUP(A302,'[6]DISTRIBUCIÓN SEMANAL'!$A:$Y,8,0)</f>
        <v>1</v>
      </c>
      <c r="M302" s="7">
        <f>+VLOOKUP(A302,'[6]DISTRIBUCIÓN SEMANAL'!$A:$Y,9,0)</f>
        <v>7</v>
      </c>
      <c r="N302" s="7">
        <f>+VLOOKUP(A302,'[6]DISTRIBUCIÓN SEMANAL'!$A:$Y,10,0)</f>
        <v>8</v>
      </c>
      <c r="O302" s="7">
        <f>+VLOOKUP(A302,'[6]DISTRIBUCIÓN SEMANAL'!$A:$Y,11,0)</f>
        <v>1</v>
      </c>
      <c r="P302" s="7">
        <f>+VLOOKUP(A302,'[6]DISTRIBUCIÓN SEMANAL'!$A:$Y,12,0)</f>
        <v>3</v>
      </c>
      <c r="Q302" s="7">
        <f>+VLOOKUP(A302,'[6]DISTRIBUCIÓN SEMANAL'!$A:$Y,13,0)</f>
        <v>1</v>
      </c>
      <c r="R302" s="7">
        <f>+VLOOKUP(A302,'[6]DISTRIBUCIÓN SEMANAL'!$A:$Y,14,0)</f>
        <v>2</v>
      </c>
      <c r="S302" s="7">
        <f>+VLOOKUP(A302,'[6]DISTRIBUCIÓN SEMANAL'!$A:$Y,15,0)</f>
        <v>41</v>
      </c>
      <c r="T302" s="7">
        <f>+VLOOKUP(A302,'[6]DISTRIBUCIÓN SEMANAL'!$A:$Y,16,0)</f>
        <v>41</v>
      </c>
      <c r="U302" s="7">
        <f>+VLOOKUP(A302,'[6]DISTRIBUCIÓN SEMANAL'!$A:$Y,17,0)</f>
        <v>41</v>
      </c>
      <c r="V302" s="7">
        <f>+VLOOKUP(A302,'[6]DISTRIBUCIÓN SEMANAL'!$A:$Y,18,0)</f>
        <v>6</v>
      </c>
      <c r="W302" s="7">
        <f>+VLOOKUP(A302,'[6]DISTRIBUCIÓN SEMANAL'!$A:$Y,19,0)</f>
        <v>41</v>
      </c>
      <c r="X302" s="7">
        <f>+VLOOKUP(A302,'[6]DISTRIBUCIÓN SEMANAL'!$A:$Y,20,0)</f>
        <v>2</v>
      </c>
      <c r="Y302" s="7">
        <f>+VLOOKUP(A302,'[6]DISTRIBUCIÓN SEMANAL'!$A:$Y,21,0)</f>
        <v>41</v>
      </c>
      <c r="Z302" s="7">
        <f>+VLOOKUP(A302,'[6]DISTRIBUCIÓN SEMANAL'!$A:$Y,22,0)</f>
        <v>41</v>
      </c>
      <c r="AA302" s="7">
        <f>+VLOOKUP(A302,'[6]DISTRIBUCIÓN SEMANAL'!$A:$Y,23,0)</f>
        <v>3</v>
      </c>
      <c r="AB302" s="7">
        <f>+VLOOKUP(A302,'[6]DISTRIBUCIÓN SEMANAL'!$A:$Y,24,0)</f>
        <v>2</v>
      </c>
      <c r="AC302" s="7">
        <f>+VLOOKUP(A302,'[6]DISTRIBUCIÓN SEMANAL'!$A:$Y,25,0)</f>
        <v>6</v>
      </c>
    </row>
    <row r="303" spans="1:29" ht="15.75">
      <c r="A303" s="44" t="s">
        <v>6480</v>
      </c>
      <c r="B303" s="10" t="s">
        <v>5494</v>
      </c>
      <c r="C303" s="54" t="s">
        <v>6481</v>
      </c>
      <c r="D303" s="9">
        <v>138</v>
      </c>
      <c r="E303" s="9" t="s">
        <v>1594</v>
      </c>
      <c r="F303" s="9">
        <v>4900074610</v>
      </c>
      <c r="G303" s="67" t="s">
        <v>5194</v>
      </c>
      <c r="H303" s="7">
        <f>+VLOOKUP(A303,'[6]DISTRIBUCIÓN SEMANAL'!$A:$Y,4,0)</f>
        <v>138</v>
      </c>
      <c r="I303" s="7" t="str">
        <f>+VLOOKUP(A303,'[6]DISTRIBUCIÓN SEMANAL'!$A:$Y,5,0)</f>
        <v>REAL</v>
      </c>
      <c r="J303" s="7">
        <f>+VLOOKUP(A303,'[6]DISTRIBUCIÓN SEMANAL'!$A:$Y,6,0)</f>
        <v>1</v>
      </c>
      <c r="K303" s="7">
        <f>+VLOOKUP(A303,'[6]DISTRIBUCIÓN SEMANAL'!$A:$Y,7,0)</f>
        <v>10</v>
      </c>
      <c r="L303" s="7">
        <f>+VLOOKUP(A303,'[6]DISTRIBUCIÓN SEMANAL'!$A:$Y,8,0)</f>
        <v>2</v>
      </c>
      <c r="M303" s="7">
        <f>+VLOOKUP(A303,'[6]DISTRIBUCIÓN SEMANAL'!$A:$Y,9,0)</f>
        <v>21</v>
      </c>
      <c r="N303" s="7">
        <f>+VLOOKUP(A303,'[6]DISTRIBUCIÓN SEMANAL'!$A:$Y,10,0)</f>
        <v>26</v>
      </c>
      <c r="O303" s="7">
        <f>+VLOOKUP(A303,'[6]DISTRIBUCIÓN SEMANAL'!$A:$Y,11,0)</f>
        <v>4</v>
      </c>
      <c r="P303" s="7">
        <f>+VLOOKUP(A303,'[6]DISTRIBUCIÓN SEMANAL'!$A:$Y,12,0)</f>
        <v>8</v>
      </c>
      <c r="Q303" s="7">
        <f>+VLOOKUP(A303,'[6]DISTRIBUCIÓN SEMANAL'!$A:$Y,13,0)</f>
        <v>2</v>
      </c>
      <c r="R303" s="7">
        <f>+VLOOKUP(A303,'[6]DISTRIBUCIÓN SEMANAL'!$A:$Y,14,0)</f>
        <v>7</v>
      </c>
      <c r="S303" s="7">
        <f>+VLOOKUP(A303,'[6]DISTRIBUCIÓN SEMANAL'!$A:$Y,15,0)</f>
        <v>138</v>
      </c>
      <c r="T303" s="7">
        <f>+VLOOKUP(A303,'[6]DISTRIBUCIÓN SEMANAL'!$A:$Y,16,0)</f>
        <v>138</v>
      </c>
      <c r="U303" s="7">
        <f>+VLOOKUP(A303,'[6]DISTRIBUCIÓN SEMANAL'!$A:$Y,17,0)</f>
        <v>138</v>
      </c>
      <c r="V303" s="7">
        <f>+VLOOKUP(A303,'[6]DISTRIBUCIÓN SEMANAL'!$A:$Y,18,0)</f>
        <v>18</v>
      </c>
      <c r="W303" s="7">
        <f>+VLOOKUP(A303,'[6]DISTRIBUCIÓN SEMANAL'!$A:$Y,19,0)</f>
        <v>138</v>
      </c>
      <c r="X303" s="7">
        <f>+VLOOKUP(A303,'[6]DISTRIBUCIÓN SEMANAL'!$A:$Y,20,0)</f>
        <v>5</v>
      </c>
      <c r="Y303" s="7">
        <f>+VLOOKUP(A303,'[6]DISTRIBUCIÓN SEMANAL'!$A:$Y,21,0)</f>
        <v>138</v>
      </c>
      <c r="Z303" s="7">
        <f>+VLOOKUP(A303,'[6]DISTRIBUCIÓN SEMANAL'!$A:$Y,22,0)</f>
        <v>138</v>
      </c>
      <c r="AA303" s="7">
        <f>+VLOOKUP(A303,'[6]DISTRIBUCIÓN SEMANAL'!$A:$Y,23,0)</f>
        <v>8</v>
      </c>
      <c r="AB303" s="7">
        <f>+VLOOKUP(A303,'[6]DISTRIBUCIÓN SEMANAL'!$A:$Y,24,0)</f>
        <v>6</v>
      </c>
      <c r="AC303" s="7">
        <f>+VLOOKUP(A303,'[6]DISTRIBUCIÓN SEMANAL'!$A:$Y,25,0)</f>
        <v>20</v>
      </c>
    </row>
    <row r="304" spans="1:29" ht="15.75">
      <c r="A304" s="47" t="s">
        <v>6499</v>
      </c>
      <c r="B304" s="10" t="s">
        <v>6434</v>
      </c>
      <c r="C304" s="54" t="s">
        <v>6500</v>
      </c>
      <c r="D304" s="19">
        <v>64</v>
      </c>
      <c r="E304" s="9" t="s">
        <v>1601</v>
      </c>
      <c r="F304" s="9">
        <v>5100148740</v>
      </c>
      <c r="G304" s="67" t="s">
        <v>5194</v>
      </c>
      <c r="H304" s="7">
        <f>+VLOOKUP(A304,'[6]DISTRIBUCIÓN SEMANAL'!$A:$Y,4,0)</f>
        <v>64</v>
      </c>
      <c r="I304" s="7" t="str">
        <f>+VLOOKUP(A304,'[6]DISTRIBUCIÓN SEMANAL'!$A:$Y,5,0)</f>
        <v>REAL</v>
      </c>
      <c r="J304" s="7">
        <f>+VLOOKUP(A304,'[6]DISTRIBUCIÓN SEMANAL'!$A:$Y,6,0)</f>
        <v>1</v>
      </c>
      <c r="K304" s="7">
        <f>+VLOOKUP(A304,'[6]DISTRIBUCIÓN SEMANAL'!$A:$Y,7,0)</f>
        <v>5</v>
      </c>
      <c r="L304" s="7">
        <f>+VLOOKUP(A304,'[6]DISTRIBUCIÓN SEMANAL'!$A:$Y,8,0)</f>
        <v>1</v>
      </c>
      <c r="M304" s="7">
        <f>+VLOOKUP(A304,'[6]DISTRIBUCIÓN SEMANAL'!$A:$Y,9,0)</f>
        <v>10</v>
      </c>
      <c r="N304" s="7">
        <f>+VLOOKUP(A304,'[6]DISTRIBUCIÓN SEMANAL'!$A:$Y,10,0)</f>
        <v>12</v>
      </c>
      <c r="O304" s="7">
        <f>+VLOOKUP(A304,'[6]DISTRIBUCIÓN SEMANAL'!$A:$Y,11,0)</f>
        <v>2</v>
      </c>
      <c r="P304" s="7">
        <f>+VLOOKUP(A304,'[6]DISTRIBUCIÓN SEMANAL'!$A:$Y,12,0)</f>
        <v>4</v>
      </c>
      <c r="Q304" s="7">
        <f>+VLOOKUP(A304,'[6]DISTRIBUCIÓN SEMANAL'!$A:$Y,13,0)</f>
        <v>1</v>
      </c>
      <c r="R304" s="7">
        <f>+VLOOKUP(A304,'[6]DISTRIBUCIÓN SEMANAL'!$A:$Y,14,0)</f>
        <v>3</v>
      </c>
      <c r="S304" s="7">
        <f>+VLOOKUP(A304,'[6]DISTRIBUCIÓN SEMANAL'!$A:$Y,15,0)</f>
        <v>64</v>
      </c>
      <c r="T304" s="7">
        <f>+VLOOKUP(A304,'[6]DISTRIBUCIÓN SEMANAL'!$A:$Y,16,0)</f>
        <v>64</v>
      </c>
      <c r="U304" s="7">
        <f>+VLOOKUP(A304,'[6]DISTRIBUCIÓN SEMANAL'!$A:$Y,17,0)</f>
        <v>64</v>
      </c>
      <c r="V304" s="7">
        <f>+VLOOKUP(A304,'[6]DISTRIBUCIÓN SEMANAL'!$A:$Y,18,0)</f>
        <v>9</v>
      </c>
      <c r="W304" s="7">
        <f>+VLOOKUP(A304,'[6]DISTRIBUCIÓN SEMANAL'!$A:$Y,19,0)</f>
        <v>64</v>
      </c>
      <c r="X304" s="7">
        <f>+VLOOKUP(A304,'[6]DISTRIBUCIÓN SEMANAL'!$A:$Y,20,0)</f>
        <v>3</v>
      </c>
      <c r="Y304" s="7">
        <f>+VLOOKUP(A304,'[6]DISTRIBUCIÓN SEMANAL'!$A:$Y,21,0)</f>
        <v>64</v>
      </c>
      <c r="Z304" s="7">
        <f>+VLOOKUP(A304,'[6]DISTRIBUCIÓN SEMANAL'!$A:$Y,22,0)</f>
        <v>64</v>
      </c>
      <c r="AA304" s="7">
        <f>+VLOOKUP(A304,'[6]DISTRIBUCIÓN SEMANAL'!$A:$Y,23,0)</f>
        <v>4</v>
      </c>
      <c r="AB304" s="7">
        <f>+VLOOKUP(A304,'[6]DISTRIBUCIÓN SEMANAL'!$A:$Y,24,0)</f>
        <v>3</v>
      </c>
      <c r="AC304" s="7">
        <f>+VLOOKUP(A304,'[6]DISTRIBUCIÓN SEMANAL'!$A:$Y,25,0)</f>
        <v>10</v>
      </c>
    </row>
    <row r="305" spans="1:29" ht="15.75">
      <c r="A305" s="47" t="s">
        <v>6501</v>
      </c>
      <c r="B305" s="10" t="s">
        <v>6434</v>
      </c>
      <c r="C305" s="54" t="s">
        <v>6502</v>
      </c>
      <c r="D305" s="19">
        <v>166</v>
      </c>
      <c r="E305" s="9" t="s">
        <v>1601</v>
      </c>
      <c r="F305" s="9">
        <v>5100148740</v>
      </c>
      <c r="G305" s="67" t="s">
        <v>5194</v>
      </c>
      <c r="H305" s="7">
        <f>+VLOOKUP(A305,'[6]DISTRIBUCIÓN SEMANAL'!$A:$Y,4,0)</f>
        <v>166</v>
      </c>
      <c r="I305" s="7" t="str">
        <f>+VLOOKUP(A305,'[6]DISTRIBUCIÓN SEMANAL'!$A:$Y,5,0)</f>
        <v>REAL</v>
      </c>
      <c r="J305" s="7">
        <f>+VLOOKUP(A305,'[6]DISTRIBUCIÓN SEMANAL'!$A:$Y,6,0)</f>
        <v>1</v>
      </c>
      <c r="K305" s="7">
        <f>+VLOOKUP(A305,'[6]DISTRIBUCIÓN SEMANAL'!$A:$Y,7,0)</f>
        <v>11</v>
      </c>
      <c r="L305" s="7">
        <f>+VLOOKUP(A305,'[6]DISTRIBUCIÓN SEMANAL'!$A:$Y,8,0)</f>
        <v>2</v>
      </c>
      <c r="M305" s="7">
        <f>+VLOOKUP(A305,'[6]DISTRIBUCIÓN SEMANAL'!$A:$Y,9,0)</f>
        <v>26</v>
      </c>
      <c r="N305" s="7">
        <f>+VLOOKUP(A305,'[6]DISTRIBUCIÓN SEMANAL'!$A:$Y,10,0)</f>
        <v>31</v>
      </c>
      <c r="O305" s="7">
        <f>+VLOOKUP(A305,'[6]DISTRIBUCIÓN SEMANAL'!$A:$Y,11,0)</f>
        <v>4</v>
      </c>
      <c r="P305" s="7">
        <f>+VLOOKUP(A305,'[6]DISTRIBUCIÓN SEMANAL'!$A:$Y,12,0)</f>
        <v>10</v>
      </c>
      <c r="Q305" s="7">
        <f>+VLOOKUP(A305,'[6]DISTRIBUCIÓN SEMANAL'!$A:$Y,13,0)</f>
        <v>2</v>
      </c>
      <c r="R305" s="7">
        <f>+VLOOKUP(A305,'[6]DISTRIBUCIÓN SEMANAL'!$A:$Y,14,0)</f>
        <v>8</v>
      </c>
      <c r="S305" s="7">
        <f>+VLOOKUP(A305,'[6]DISTRIBUCIÓN SEMANAL'!$A:$Y,15,0)</f>
        <v>166</v>
      </c>
      <c r="T305" s="7">
        <f>+VLOOKUP(A305,'[6]DISTRIBUCIÓN SEMANAL'!$A:$Y,16,0)</f>
        <v>166</v>
      </c>
      <c r="U305" s="7">
        <f>+VLOOKUP(A305,'[6]DISTRIBUCIÓN SEMANAL'!$A:$Y,17,0)</f>
        <v>166</v>
      </c>
      <c r="V305" s="7">
        <f>+VLOOKUP(A305,'[6]DISTRIBUCIÓN SEMANAL'!$A:$Y,18,0)</f>
        <v>21</v>
      </c>
      <c r="W305" s="7">
        <f>+VLOOKUP(A305,'[6]DISTRIBUCIÓN SEMANAL'!$A:$Y,19,0)</f>
        <v>166</v>
      </c>
      <c r="X305" s="7">
        <f>+VLOOKUP(A305,'[6]DISTRIBUCIÓN SEMANAL'!$A:$Y,20,0)</f>
        <v>6</v>
      </c>
      <c r="Y305" s="7">
        <f>+VLOOKUP(A305,'[6]DISTRIBUCIÓN SEMANAL'!$A:$Y,21,0)</f>
        <v>166</v>
      </c>
      <c r="Z305" s="7">
        <f>+VLOOKUP(A305,'[6]DISTRIBUCIÓN SEMANAL'!$A:$Y,22,0)</f>
        <v>166</v>
      </c>
      <c r="AA305" s="7">
        <f>+VLOOKUP(A305,'[6]DISTRIBUCIÓN SEMANAL'!$A:$Y,23,0)</f>
        <v>10</v>
      </c>
      <c r="AB305" s="7">
        <f>+VLOOKUP(A305,'[6]DISTRIBUCIÓN SEMANAL'!$A:$Y,24,0)</f>
        <v>7</v>
      </c>
      <c r="AC305" s="7">
        <f>+VLOOKUP(A305,'[6]DISTRIBUCIÓN SEMANAL'!$A:$Y,25,0)</f>
        <v>24</v>
      </c>
    </row>
    <row r="306" spans="1:29" ht="15.75">
      <c r="A306" s="44" t="s">
        <v>6503</v>
      </c>
      <c r="B306" s="10" t="s">
        <v>5392</v>
      </c>
      <c r="C306" s="54" t="s">
        <v>6504</v>
      </c>
      <c r="D306" s="9">
        <v>125</v>
      </c>
      <c r="E306" s="9" t="s">
        <v>1614</v>
      </c>
      <c r="F306" s="9">
        <v>103810743</v>
      </c>
      <c r="G306" s="67" t="s">
        <v>5194</v>
      </c>
      <c r="H306" s="7">
        <f>+VLOOKUP(A306,'[6]DISTRIBUCIÓN SEMANAL'!$A:$Y,4,0)</f>
        <v>125</v>
      </c>
      <c r="I306" s="7" t="str">
        <f>+VLOOKUP(A306,'[6]DISTRIBUCIÓN SEMANAL'!$A:$Y,5,0)</f>
        <v>REAL</v>
      </c>
      <c r="J306" s="7">
        <f>+VLOOKUP(A306,'[6]DISTRIBUCIÓN SEMANAL'!$A:$Y,6,0)</f>
        <v>1</v>
      </c>
      <c r="K306" s="7">
        <f>+VLOOKUP(A306,'[6]DISTRIBUCIÓN SEMANAL'!$A:$Y,7,0)</f>
        <v>9</v>
      </c>
      <c r="L306" s="7">
        <f>+VLOOKUP(A306,'[6]DISTRIBUCIÓN SEMANAL'!$A:$Y,8,0)</f>
        <v>2</v>
      </c>
      <c r="M306" s="7">
        <f>+VLOOKUP(A306,'[6]DISTRIBUCIÓN SEMANAL'!$A:$Y,9,0)</f>
        <v>19</v>
      </c>
      <c r="N306" s="7">
        <f>+VLOOKUP(A306,'[6]DISTRIBUCIÓN SEMANAL'!$A:$Y,10,0)</f>
        <v>23</v>
      </c>
      <c r="O306" s="7">
        <f>+VLOOKUP(A306,'[6]DISTRIBUCIÓN SEMANAL'!$A:$Y,11,0)</f>
        <v>3</v>
      </c>
      <c r="P306" s="7">
        <f>+VLOOKUP(A306,'[6]DISTRIBUCIÓN SEMANAL'!$A:$Y,12,0)</f>
        <v>7</v>
      </c>
      <c r="Q306" s="7">
        <f>+VLOOKUP(A306,'[6]DISTRIBUCIÓN SEMANAL'!$A:$Y,13,0)</f>
        <v>2</v>
      </c>
      <c r="R306" s="7">
        <f>+VLOOKUP(A306,'[6]DISTRIBUCIÓN SEMANAL'!$A:$Y,14,0)</f>
        <v>6</v>
      </c>
      <c r="S306" s="7">
        <f>+VLOOKUP(A306,'[6]DISTRIBUCIÓN SEMANAL'!$A:$Y,15,0)</f>
        <v>125</v>
      </c>
      <c r="T306" s="7">
        <f>+VLOOKUP(A306,'[6]DISTRIBUCIÓN SEMANAL'!$A:$Y,16,0)</f>
        <v>125</v>
      </c>
      <c r="U306" s="7">
        <f>+VLOOKUP(A306,'[6]DISTRIBUCIÓN SEMANAL'!$A:$Y,17,0)</f>
        <v>125</v>
      </c>
      <c r="V306" s="7">
        <f>+VLOOKUP(A306,'[6]DISTRIBUCIÓN SEMANAL'!$A:$Y,18,0)</f>
        <v>16</v>
      </c>
      <c r="W306" s="7">
        <f>+VLOOKUP(A306,'[6]DISTRIBUCIÓN SEMANAL'!$A:$Y,19,0)</f>
        <v>125</v>
      </c>
      <c r="X306" s="7">
        <f>+VLOOKUP(A306,'[6]DISTRIBUCIÓN SEMANAL'!$A:$Y,20,0)</f>
        <v>5</v>
      </c>
      <c r="Y306" s="7">
        <f>+VLOOKUP(A306,'[6]DISTRIBUCIÓN SEMANAL'!$A:$Y,21,0)</f>
        <v>125</v>
      </c>
      <c r="Z306" s="7">
        <f>+VLOOKUP(A306,'[6]DISTRIBUCIÓN SEMANAL'!$A:$Y,22,0)</f>
        <v>125</v>
      </c>
      <c r="AA306" s="7">
        <f>+VLOOKUP(A306,'[6]DISTRIBUCIÓN SEMANAL'!$A:$Y,23,0)</f>
        <v>7</v>
      </c>
      <c r="AB306" s="7">
        <f>+VLOOKUP(A306,'[6]DISTRIBUCIÓN SEMANAL'!$A:$Y,24,0)</f>
        <v>5</v>
      </c>
      <c r="AC306" s="7">
        <f>+VLOOKUP(A306,'[6]DISTRIBUCIÓN SEMANAL'!$A:$Y,25,0)</f>
        <v>18</v>
      </c>
    </row>
    <row r="307" spans="1:29" ht="15.75">
      <c r="A307" s="44" t="s">
        <v>6505</v>
      </c>
      <c r="B307" s="10" t="s">
        <v>5392</v>
      </c>
      <c r="C307" s="54" t="s">
        <v>6506</v>
      </c>
      <c r="D307" s="9">
        <v>61</v>
      </c>
      <c r="E307" s="9" t="s">
        <v>1614</v>
      </c>
      <c r="F307" s="9">
        <v>103810743</v>
      </c>
      <c r="G307" s="67" t="s">
        <v>5194</v>
      </c>
      <c r="H307" s="7">
        <f>+VLOOKUP(A307,'[6]DISTRIBUCIÓN SEMANAL'!$A:$Y,4,0)</f>
        <v>61</v>
      </c>
      <c r="I307" s="7" t="str">
        <f>+VLOOKUP(A307,'[6]DISTRIBUCIÓN SEMANAL'!$A:$Y,5,0)</f>
        <v>REAL</v>
      </c>
      <c r="J307" s="7">
        <f>+VLOOKUP(A307,'[6]DISTRIBUCIÓN SEMANAL'!$A:$Y,6,0)</f>
        <v>1</v>
      </c>
      <c r="K307" s="7">
        <f>+VLOOKUP(A307,'[6]DISTRIBUCIÓN SEMANAL'!$A:$Y,7,0)</f>
        <v>5</v>
      </c>
      <c r="L307" s="7">
        <f>+VLOOKUP(A307,'[6]DISTRIBUCIÓN SEMANAL'!$A:$Y,8,0)</f>
        <v>1</v>
      </c>
      <c r="M307" s="7">
        <f>+VLOOKUP(A307,'[6]DISTRIBUCIÓN SEMANAL'!$A:$Y,9,0)</f>
        <v>10</v>
      </c>
      <c r="N307" s="7">
        <f>+VLOOKUP(A307,'[6]DISTRIBUCIÓN SEMANAL'!$A:$Y,10,0)</f>
        <v>12</v>
      </c>
      <c r="O307" s="7">
        <f>+VLOOKUP(A307,'[6]DISTRIBUCIÓN SEMANAL'!$A:$Y,11,0)</f>
        <v>2</v>
      </c>
      <c r="P307" s="7">
        <f>+VLOOKUP(A307,'[6]DISTRIBUCIÓN SEMANAL'!$A:$Y,12,0)</f>
        <v>4</v>
      </c>
      <c r="Q307" s="7">
        <f>+VLOOKUP(A307,'[6]DISTRIBUCIÓN SEMANAL'!$A:$Y,13,0)</f>
        <v>1</v>
      </c>
      <c r="R307" s="7">
        <f>+VLOOKUP(A307,'[6]DISTRIBUCIÓN SEMANAL'!$A:$Y,14,0)</f>
        <v>3</v>
      </c>
      <c r="S307" s="7">
        <f>+VLOOKUP(A307,'[6]DISTRIBUCIÓN SEMANAL'!$A:$Y,15,0)</f>
        <v>61</v>
      </c>
      <c r="T307" s="7">
        <f>+VLOOKUP(A307,'[6]DISTRIBUCIÓN SEMANAL'!$A:$Y,16,0)</f>
        <v>61</v>
      </c>
      <c r="U307" s="7">
        <f>+VLOOKUP(A307,'[6]DISTRIBUCIÓN SEMANAL'!$A:$Y,17,0)</f>
        <v>61</v>
      </c>
      <c r="V307" s="7">
        <f>+VLOOKUP(A307,'[6]DISTRIBUCIÓN SEMANAL'!$A:$Y,18,0)</f>
        <v>8</v>
      </c>
      <c r="W307" s="7">
        <f>+VLOOKUP(A307,'[6]DISTRIBUCIÓN SEMANAL'!$A:$Y,19,0)</f>
        <v>61</v>
      </c>
      <c r="X307" s="7">
        <f>+VLOOKUP(A307,'[6]DISTRIBUCIÓN SEMANAL'!$A:$Y,20,0)</f>
        <v>3</v>
      </c>
      <c r="Y307" s="7">
        <f>+VLOOKUP(A307,'[6]DISTRIBUCIÓN SEMANAL'!$A:$Y,21,0)</f>
        <v>61</v>
      </c>
      <c r="Z307" s="7">
        <f>+VLOOKUP(A307,'[6]DISTRIBUCIÓN SEMANAL'!$A:$Y,22,0)</f>
        <v>61</v>
      </c>
      <c r="AA307" s="7">
        <f>+VLOOKUP(A307,'[6]DISTRIBUCIÓN SEMANAL'!$A:$Y,23,0)</f>
        <v>4</v>
      </c>
      <c r="AB307" s="7">
        <f>+VLOOKUP(A307,'[6]DISTRIBUCIÓN SEMANAL'!$A:$Y,24,0)</f>
        <v>3</v>
      </c>
      <c r="AC307" s="7">
        <f>+VLOOKUP(A307,'[6]DISTRIBUCIÓN SEMANAL'!$A:$Y,25,0)</f>
        <v>9</v>
      </c>
    </row>
    <row r="308" spans="1:29" ht="15.75">
      <c r="A308" s="44" t="s">
        <v>6507</v>
      </c>
      <c r="B308" s="10" t="s">
        <v>5471</v>
      </c>
      <c r="C308" s="54" t="s">
        <v>6508</v>
      </c>
      <c r="D308" s="9">
        <v>256</v>
      </c>
      <c r="E308" s="9" t="s">
        <v>3521</v>
      </c>
      <c r="F308" s="9">
        <v>132079434</v>
      </c>
      <c r="G308" s="67" t="s">
        <v>5194</v>
      </c>
      <c r="H308" s="7">
        <f>+VLOOKUP(A308,'[6]DISTRIBUCIÓN SEMANAL'!$A:$Y,4,0)</f>
        <v>256</v>
      </c>
      <c r="I308" s="7" t="str">
        <f>+VLOOKUP(A308,'[6]DISTRIBUCIÓN SEMANAL'!$A:$Y,5,0)</f>
        <v>REAL</v>
      </c>
      <c r="J308" s="7">
        <f>+VLOOKUP(A308,'[6]DISTRIBUCIÓN SEMANAL'!$A:$Y,6,0)</f>
        <v>1</v>
      </c>
      <c r="K308" s="7">
        <f>+VLOOKUP(A308,'[6]DISTRIBUCIÓN SEMANAL'!$A:$Y,7,0)</f>
        <v>17</v>
      </c>
      <c r="L308" s="7">
        <f>+VLOOKUP(A308,'[6]DISTRIBUCIÓN SEMANAL'!$A:$Y,8,0)</f>
        <v>3</v>
      </c>
      <c r="M308" s="7">
        <f>+VLOOKUP(A308,'[6]DISTRIBUCIÓN SEMANAL'!$A:$Y,9,0)</f>
        <v>39</v>
      </c>
      <c r="N308" s="7">
        <f>+VLOOKUP(A308,'[6]DISTRIBUCIÓN SEMANAL'!$A:$Y,10,0)</f>
        <v>47</v>
      </c>
      <c r="O308" s="7">
        <f>+VLOOKUP(A308,'[6]DISTRIBUCIÓN SEMANAL'!$A:$Y,11,0)</f>
        <v>6</v>
      </c>
      <c r="P308" s="7">
        <f>+VLOOKUP(A308,'[6]DISTRIBUCIÓN SEMANAL'!$A:$Y,12,0)</f>
        <v>15</v>
      </c>
      <c r="Q308" s="7">
        <f>+VLOOKUP(A308,'[6]DISTRIBUCIÓN SEMANAL'!$A:$Y,13,0)</f>
        <v>3</v>
      </c>
      <c r="R308" s="7">
        <f>+VLOOKUP(A308,'[6]DISTRIBUCIÓN SEMANAL'!$A:$Y,14,0)</f>
        <v>12</v>
      </c>
      <c r="S308" s="7">
        <f>+VLOOKUP(A308,'[6]DISTRIBUCIÓN SEMANAL'!$A:$Y,15,0)</f>
        <v>256</v>
      </c>
      <c r="T308" s="7">
        <f>+VLOOKUP(A308,'[6]DISTRIBUCIÓN SEMANAL'!$A:$Y,16,0)</f>
        <v>256</v>
      </c>
      <c r="U308" s="7">
        <f>+VLOOKUP(A308,'[6]DISTRIBUCIÓN SEMANAL'!$A:$Y,17,0)</f>
        <v>256</v>
      </c>
      <c r="V308" s="7">
        <f>+VLOOKUP(A308,'[6]DISTRIBUCIÓN SEMANAL'!$A:$Y,18,0)</f>
        <v>33</v>
      </c>
      <c r="W308" s="7">
        <f>+VLOOKUP(A308,'[6]DISTRIBUCIÓN SEMANAL'!$A:$Y,19,0)</f>
        <v>256</v>
      </c>
      <c r="X308" s="7">
        <f>+VLOOKUP(A308,'[6]DISTRIBUCIÓN SEMANAL'!$A:$Y,20,0)</f>
        <v>9</v>
      </c>
      <c r="Y308" s="7">
        <f>+VLOOKUP(A308,'[6]DISTRIBUCIÓN SEMANAL'!$A:$Y,21,0)</f>
        <v>256</v>
      </c>
      <c r="Z308" s="7">
        <f>+VLOOKUP(A308,'[6]DISTRIBUCIÓN SEMANAL'!$A:$Y,22,0)</f>
        <v>256</v>
      </c>
      <c r="AA308" s="7">
        <f>+VLOOKUP(A308,'[6]DISTRIBUCIÓN SEMANAL'!$A:$Y,23,0)</f>
        <v>15</v>
      </c>
      <c r="AB308" s="7">
        <f>+VLOOKUP(A308,'[6]DISTRIBUCIÓN SEMANAL'!$A:$Y,24,0)</f>
        <v>11</v>
      </c>
      <c r="AC308" s="7">
        <f>+VLOOKUP(A308,'[6]DISTRIBUCIÓN SEMANAL'!$A:$Y,25,0)</f>
        <v>37</v>
      </c>
    </row>
    <row r="309" spans="1:29" ht="15.75">
      <c r="A309" s="49" t="s">
        <v>6509</v>
      </c>
      <c r="B309" s="10" t="s">
        <v>6510</v>
      </c>
      <c r="C309" s="54" t="s">
        <v>6511</v>
      </c>
      <c r="D309" s="9">
        <v>252</v>
      </c>
      <c r="E309" s="9" t="s">
        <v>3522</v>
      </c>
      <c r="F309" s="9">
        <v>132262336</v>
      </c>
      <c r="G309" s="67" t="s">
        <v>5194</v>
      </c>
      <c r="H309" s="7">
        <f>+VLOOKUP(A309,'[6]DISTRIBUCIÓN SEMANAL'!$A:$Y,4,0)</f>
        <v>252</v>
      </c>
      <c r="I309" s="7" t="str">
        <f>+VLOOKUP(A309,'[6]DISTRIBUCIÓN SEMANAL'!$A:$Y,5,0)</f>
        <v>REAL</v>
      </c>
      <c r="J309" s="7">
        <f>+VLOOKUP(A309,'[6]DISTRIBUCIÓN SEMANAL'!$A:$Y,6,0)</f>
        <v>1</v>
      </c>
      <c r="K309" s="7">
        <f>+VLOOKUP(A309,'[6]DISTRIBUCIÓN SEMANAL'!$A:$Y,7,0)</f>
        <v>17</v>
      </c>
      <c r="L309" s="7">
        <f>+VLOOKUP(A309,'[6]DISTRIBUCIÓN SEMANAL'!$A:$Y,8,0)</f>
        <v>3</v>
      </c>
      <c r="M309" s="7">
        <f>+VLOOKUP(A309,'[6]DISTRIBUCIÓN SEMANAL'!$A:$Y,9,0)</f>
        <v>39</v>
      </c>
      <c r="N309" s="7">
        <f>+VLOOKUP(A309,'[6]DISTRIBUCIÓN SEMANAL'!$A:$Y,10,0)</f>
        <v>47</v>
      </c>
      <c r="O309" s="7">
        <f>+VLOOKUP(A309,'[6]DISTRIBUCIÓN SEMANAL'!$A:$Y,11,0)</f>
        <v>6</v>
      </c>
      <c r="P309" s="7">
        <f>+VLOOKUP(A309,'[6]DISTRIBUCIÓN SEMANAL'!$A:$Y,12,0)</f>
        <v>14</v>
      </c>
      <c r="Q309" s="7">
        <f>+VLOOKUP(A309,'[6]DISTRIBUCIÓN SEMANAL'!$A:$Y,13,0)</f>
        <v>3</v>
      </c>
      <c r="R309" s="7">
        <f>+VLOOKUP(A309,'[6]DISTRIBUCIÓN SEMANAL'!$A:$Y,14,0)</f>
        <v>12</v>
      </c>
      <c r="S309" s="7">
        <f>+VLOOKUP(A309,'[6]DISTRIBUCIÓN SEMANAL'!$A:$Y,15,0)</f>
        <v>252</v>
      </c>
      <c r="T309" s="7">
        <f>+VLOOKUP(A309,'[6]DISTRIBUCIÓN SEMANAL'!$A:$Y,16,0)</f>
        <v>252</v>
      </c>
      <c r="U309" s="7">
        <f>+VLOOKUP(A309,'[6]DISTRIBUCIÓN SEMANAL'!$A:$Y,17,0)</f>
        <v>252</v>
      </c>
      <c r="V309" s="7">
        <f>+VLOOKUP(A309,'[6]DISTRIBUCIÓN SEMANAL'!$A:$Y,18,0)</f>
        <v>32</v>
      </c>
      <c r="W309" s="7">
        <f>+VLOOKUP(A309,'[6]DISTRIBUCIÓN SEMANAL'!$A:$Y,19,0)</f>
        <v>252</v>
      </c>
      <c r="X309" s="7">
        <f>+VLOOKUP(A309,'[6]DISTRIBUCIÓN SEMANAL'!$A:$Y,20,0)</f>
        <v>9</v>
      </c>
      <c r="Y309" s="7">
        <f>+VLOOKUP(A309,'[6]DISTRIBUCIÓN SEMANAL'!$A:$Y,21,0)</f>
        <v>252</v>
      </c>
      <c r="Z309" s="7">
        <f>+VLOOKUP(A309,'[6]DISTRIBUCIÓN SEMANAL'!$A:$Y,22,0)</f>
        <v>252</v>
      </c>
      <c r="AA309" s="7">
        <f>+VLOOKUP(A309,'[6]DISTRIBUCIÓN SEMANAL'!$A:$Y,23,0)</f>
        <v>14</v>
      </c>
      <c r="AB309" s="7">
        <f>+VLOOKUP(A309,'[6]DISTRIBUCIÓN SEMANAL'!$A:$Y,24,0)</f>
        <v>10</v>
      </c>
      <c r="AC309" s="7">
        <f>+VLOOKUP(A309,'[6]DISTRIBUCIÓN SEMANAL'!$A:$Y,25,0)</f>
        <v>37</v>
      </c>
    </row>
    <row r="310" spans="1:29" ht="15.75">
      <c r="A310" s="44" t="s">
        <v>6512</v>
      </c>
      <c r="B310" s="10" t="s">
        <v>5590</v>
      </c>
      <c r="C310" s="54" t="s">
        <v>6513</v>
      </c>
      <c r="D310" s="9">
        <v>135</v>
      </c>
      <c r="E310" s="9" t="s">
        <v>1627</v>
      </c>
      <c r="F310" s="9">
        <v>10600057086</v>
      </c>
      <c r="G310" s="67" t="s">
        <v>5194</v>
      </c>
      <c r="H310" s="7">
        <f>+VLOOKUP(A310,'[6]DISTRIBUCIÓN SEMANAL'!$A:$Y,4,0)</f>
        <v>135</v>
      </c>
      <c r="I310" s="7" t="str">
        <f>+VLOOKUP(A310,'[6]DISTRIBUCIÓN SEMANAL'!$A:$Y,5,0)</f>
        <v>REAL</v>
      </c>
      <c r="J310" s="7">
        <f>+VLOOKUP(A310,'[6]DISTRIBUCIÓN SEMANAL'!$A:$Y,6,0)</f>
        <v>1</v>
      </c>
      <c r="K310" s="7">
        <f>+VLOOKUP(A310,'[6]DISTRIBUCIÓN SEMANAL'!$A:$Y,7,0)</f>
        <v>9</v>
      </c>
      <c r="L310" s="7">
        <f>+VLOOKUP(A310,'[6]DISTRIBUCIÓN SEMANAL'!$A:$Y,8,0)</f>
        <v>2</v>
      </c>
      <c r="M310" s="7">
        <f>+VLOOKUP(A310,'[6]DISTRIBUCIÓN SEMANAL'!$A:$Y,9,0)</f>
        <v>21</v>
      </c>
      <c r="N310" s="7">
        <f>+VLOOKUP(A310,'[6]DISTRIBUCIÓN SEMANAL'!$A:$Y,10,0)</f>
        <v>25</v>
      </c>
      <c r="O310" s="7">
        <f>+VLOOKUP(A310,'[6]DISTRIBUCIÓN SEMANAL'!$A:$Y,11,0)</f>
        <v>3</v>
      </c>
      <c r="P310" s="7">
        <f>+VLOOKUP(A310,'[6]DISTRIBUCIÓN SEMANAL'!$A:$Y,12,0)</f>
        <v>8</v>
      </c>
      <c r="Q310" s="7">
        <f>+VLOOKUP(A310,'[6]DISTRIBUCIÓN SEMANAL'!$A:$Y,13,0)</f>
        <v>2</v>
      </c>
      <c r="R310" s="7">
        <f>+VLOOKUP(A310,'[6]DISTRIBUCIÓN SEMANAL'!$A:$Y,14,0)</f>
        <v>6</v>
      </c>
      <c r="S310" s="7">
        <f>+VLOOKUP(A310,'[6]DISTRIBUCIÓN SEMANAL'!$A:$Y,15,0)</f>
        <v>135</v>
      </c>
      <c r="T310" s="7">
        <f>+VLOOKUP(A310,'[6]DISTRIBUCIÓN SEMANAL'!$A:$Y,16,0)</f>
        <v>135</v>
      </c>
      <c r="U310" s="7">
        <f>+VLOOKUP(A310,'[6]DISTRIBUCIÓN SEMANAL'!$A:$Y,17,0)</f>
        <v>135</v>
      </c>
      <c r="V310" s="7">
        <f>+VLOOKUP(A310,'[6]DISTRIBUCIÓN SEMANAL'!$A:$Y,18,0)</f>
        <v>17</v>
      </c>
      <c r="W310" s="7">
        <f>+VLOOKUP(A310,'[6]DISTRIBUCIÓN SEMANAL'!$A:$Y,19,0)</f>
        <v>135</v>
      </c>
      <c r="X310" s="7">
        <f>+VLOOKUP(A310,'[6]DISTRIBUCIÓN SEMANAL'!$A:$Y,20,0)</f>
        <v>5</v>
      </c>
      <c r="Y310" s="7">
        <f>+VLOOKUP(A310,'[6]DISTRIBUCIÓN SEMANAL'!$A:$Y,21,0)</f>
        <v>135</v>
      </c>
      <c r="Z310" s="7">
        <f>+VLOOKUP(A310,'[6]DISTRIBUCIÓN SEMANAL'!$A:$Y,22,0)</f>
        <v>135</v>
      </c>
      <c r="AA310" s="7">
        <f>+VLOOKUP(A310,'[6]DISTRIBUCIÓN SEMANAL'!$A:$Y,23,0)</f>
        <v>8</v>
      </c>
      <c r="AB310" s="7">
        <f>+VLOOKUP(A310,'[6]DISTRIBUCIÓN SEMANAL'!$A:$Y,24,0)</f>
        <v>6</v>
      </c>
      <c r="AC310" s="7">
        <f>+VLOOKUP(A310,'[6]DISTRIBUCIÓN SEMANAL'!$A:$Y,25,0)</f>
        <v>20</v>
      </c>
    </row>
    <row r="311" spans="1:29" ht="15.75">
      <c r="A311" s="44" t="s">
        <v>6514</v>
      </c>
      <c r="B311" s="10" t="s">
        <v>5590</v>
      </c>
      <c r="C311" s="54" t="s">
        <v>6515</v>
      </c>
      <c r="D311" s="9">
        <v>75</v>
      </c>
      <c r="E311" s="9" t="s">
        <v>1627</v>
      </c>
      <c r="F311" s="9">
        <v>10600057086</v>
      </c>
      <c r="G311" s="67" t="s">
        <v>5194</v>
      </c>
      <c r="H311" s="7">
        <f>+VLOOKUP(A311,'[6]DISTRIBUCIÓN SEMANAL'!$A:$Y,4,0)</f>
        <v>75</v>
      </c>
      <c r="I311" s="7" t="str">
        <f>+VLOOKUP(A311,'[6]DISTRIBUCIÓN SEMANAL'!$A:$Y,5,0)</f>
        <v>REAL</v>
      </c>
      <c r="J311" s="7">
        <f>+VLOOKUP(A311,'[6]DISTRIBUCIÓN SEMANAL'!$A:$Y,6,0)</f>
        <v>1</v>
      </c>
      <c r="K311" s="7">
        <f>+VLOOKUP(A311,'[6]DISTRIBUCIÓN SEMANAL'!$A:$Y,7,0)</f>
        <v>5</v>
      </c>
      <c r="L311" s="7">
        <f>+VLOOKUP(A311,'[6]DISTRIBUCIÓN SEMANAL'!$A:$Y,8,0)</f>
        <v>1</v>
      </c>
      <c r="M311" s="7">
        <f>+VLOOKUP(A311,'[6]DISTRIBUCIÓN SEMANAL'!$A:$Y,9,0)</f>
        <v>12</v>
      </c>
      <c r="N311" s="7">
        <f>+VLOOKUP(A311,'[6]DISTRIBUCIÓN SEMANAL'!$A:$Y,10,0)</f>
        <v>14</v>
      </c>
      <c r="O311" s="7">
        <f>+VLOOKUP(A311,'[6]DISTRIBUCIÓN SEMANAL'!$A:$Y,11,0)</f>
        <v>2</v>
      </c>
      <c r="P311" s="7">
        <f>+VLOOKUP(A311,'[6]DISTRIBUCIÓN SEMANAL'!$A:$Y,12,0)</f>
        <v>5</v>
      </c>
      <c r="Q311" s="7">
        <f>+VLOOKUP(A311,'[6]DISTRIBUCIÓN SEMANAL'!$A:$Y,13,0)</f>
        <v>1</v>
      </c>
      <c r="R311" s="7">
        <f>+VLOOKUP(A311,'[6]DISTRIBUCIÓN SEMANAL'!$A:$Y,14,0)</f>
        <v>4</v>
      </c>
      <c r="S311" s="7">
        <f>+VLOOKUP(A311,'[6]DISTRIBUCIÓN SEMANAL'!$A:$Y,15,0)</f>
        <v>75</v>
      </c>
      <c r="T311" s="7">
        <f>+VLOOKUP(A311,'[6]DISTRIBUCIÓN SEMANAL'!$A:$Y,16,0)</f>
        <v>75</v>
      </c>
      <c r="U311" s="7">
        <f>+VLOOKUP(A311,'[6]DISTRIBUCIÓN SEMANAL'!$A:$Y,17,0)</f>
        <v>75</v>
      </c>
      <c r="V311" s="7">
        <f>+VLOOKUP(A311,'[6]DISTRIBUCIÓN SEMANAL'!$A:$Y,18,0)</f>
        <v>10</v>
      </c>
      <c r="W311" s="7">
        <f>+VLOOKUP(A311,'[6]DISTRIBUCIÓN SEMANAL'!$A:$Y,19,0)</f>
        <v>75</v>
      </c>
      <c r="X311" s="7">
        <f>+VLOOKUP(A311,'[6]DISTRIBUCIÓN SEMANAL'!$A:$Y,20,0)</f>
        <v>3</v>
      </c>
      <c r="Y311" s="7">
        <f>+VLOOKUP(A311,'[6]DISTRIBUCIÓN SEMANAL'!$A:$Y,21,0)</f>
        <v>75</v>
      </c>
      <c r="Z311" s="7">
        <f>+VLOOKUP(A311,'[6]DISTRIBUCIÓN SEMANAL'!$A:$Y,22,0)</f>
        <v>75</v>
      </c>
      <c r="AA311" s="7">
        <f>+VLOOKUP(A311,'[6]DISTRIBUCIÓN SEMANAL'!$A:$Y,23,0)</f>
        <v>5</v>
      </c>
      <c r="AB311" s="7">
        <f>+VLOOKUP(A311,'[6]DISTRIBUCIÓN SEMANAL'!$A:$Y,24,0)</f>
        <v>3</v>
      </c>
      <c r="AC311" s="7">
        <f>+VLOOKUP(A311,'[6]DISTRIBUCIÓN SEMANAL'!$A:$Y,25,0)</f>
        <v>11</v>
      </c>
    </row>
    <row r="312" spans="1:29" ht="15.75">
      <c r="A312" s="49" t="s">
        <v>6516</v>
      </c>
      <c r="B312" s="10" t="s">
        <v>5590</v>
      </c>
      <c r="C312" s="54" t="s">
        <v>6517</v>
      </c>
      <c r="D312" s="9">
        <v>79</v>
      </c>
      <c r="E312" s="9" t="s">
        <v>1627</v>
      </c>
      <c r="F312" s="9">
        <v>10600057086</v>
      </c>
      <c r="G312" s="67" t="s">
        <v>5194</v>
      </c>
      <c r="H312" s="7">
        <f>+VLOOKUP(A312,'[6]DISTRIBUCIÓN SEMANAL'!$A:$Y,4,0)</f>
        <v>79</v>
      </c>
      <c r="I312" s="7" t="str">
        <f>+VLOOKUP(A312,'[6]DISTRIBUCIÓN SEMANAL'!$A:$Y,5,0)</f>
        <v>REAL</v>
      </c>
      <c r="J312" s="7">
        <f>+VLOOKUP(A312,'[6]DISTRIBUCIÓN SEMANAL'!$A:$Y,6,0)</f>
        <v>1</v>
      </c>
      <c r="K312" s="7">
        <f>+VLOOKUP(A312,'[6]DISTRIBUCIÓN SEMANAL'!$A:$Y,7,0)</f>
        <v>6</v>
      </c>
      <c r="L312" s="7">
        <f>+VLOOKUP(A312,'[6]DISTRIBUCIÓN SEMANAL'!$A:$Y,8,0)</f>
        <v>1</v>
      </c>
      <c r="M312" s="7">
        <f>+VLOOKUP(A312,'[6]DISTRIBUCIÓN SEMANAL'!$A:$Y,9,0)</f>
        <v>12</v>
      </c>
      <c r="N312" s="7">
        <f>+VLOOKUP(A312,'[6]DISTRIBUCIÓN SEMANAL'!$A:$Y,10,0)</f>
        <v>15</v>
      </c>
      <c r="O312" s="7">
        <f>+VLOOKUP(A312,'[6]DISTRIBUCIÓN SEMANAL'!$A:$Y,11,0)</f>
        <v>2</v>
      </c>
      <c r="P312" s="7">
        <f>+VLOOKUP(A312,'[6]DISTRIBUCIÓN SEMANAL'!$A:$Y,12,0)</f>
        <v>5</v>
      </c>
      <c r="Q312" s="7">
        <f>+VLOOKUP(A312,'[6]DISTRIBUCIÓN SEMANAL'!$A:$Y,13,0)</f>
        <v>1</v>
      </c>
      <c r="R312" s="7">
        <f>+VLOOKUP(A312,'[6]DISTRIBUCIÓN SEMANAL'!$A:$Y,14,0)</f>
        <v>4</v>
      </c>
      <c r="S312" s="7">
        <f>+VLOOKUP(A312,'[6]DISTRIBUCIÓN SEMANAL'!$A:$Y,15,0)</f>
        <v>79</v>
      </c>
      <c r="T312" s="7">
        <f>+VLOOKUP(A312,'[6]DISTRIBUCIÓN SEMANAL'!$A:$Y,16,0)</f>
        <v>79</v>
      </c>
      <c r="U312" s="7">
        <f>+VLOOKUP(A312,'[6]DISTRIBUCIÓN SEMANAL'!$A:$Y,17,0)</f>
        <v>79</v>
      </c>
      <c r="V312" s="7">
        <f>+VLOOKUP(A312,'[6]DISTRIBUCIÓN SEMANAL'!$A:$Y,18,0)</f>
        <v>10</v>
      </c>
      <c r="W312" s="7">
        <f>+VLOOKUP(A312,'[6]DISTRIBUCIÓN SEMANAL'!$A:$Y,19,0)</f>
        <v>79</v>
      </c>
      <c r="X312" s="7">
        <f>+VLOOKUP(A312,'[6]DISTRIBUCIÓN SEMANAL'!$A:$Y,20,0)</f>
        <v>3</v>
      </c>
      <c r="Y312" s="7">
        <f>+VLOOKUP(A312,'[6]DISTRIBUCIÓN SEMANAL'!$A:$Y,21,0)</f>
        <v>79</v>
      </c>
      <c r="Z312" s="7">
        <f>+VLOOKUP(A312,'[6]DISTRIBUCIÓN SEMANAL'!$A:$Y,22,0)</f>
        <v>79</v>
      </c>
      <c r="AA312" s="7">
        <f>+VLOOKUP(A312,'[6]DISTRIBUCIÓN SEMANAL'!$A:$Y,23,0)</f>
        <v>5</v>
      </c>
      <c r="AB312" s="7">
        <f>+VLOOKUP(A312,'[6]DISTRIBUCIÓN SEMANAL'!$A:$Y,24,0)</f>
        <v>4</v>
      </c>
      <c r="AC312" s="7">
        <f>+VLOOKUP(A312,'[6]DISTRIBUCIÓN SEMANAL'!$A:$Y,25,0)</f>
        <v>12</v>
      </c>
    </row>
    <row r="313" spans="1:29" ht="15.75">
      <c r="A313" s="44" t="s">
        <v>6520</v>
      </c>
      <c r="B313" s="10" t="s">
        <v>5360</v>
      </c>
      <c r="C313" s="54" t="s">
        <v>6521</v>
      </c>
      <c r="D313" s="11">
        <v>292</v>
      </c>
      <c r="E313" s="9" t="s">
        <v>1639</v>
      </c>
      <c r="F313" s="9">
        <v>13800059068</v>
      </c>
      <c r="G313" s="67" t="s">
        <v>5194</v>
      </c>
      <c r="H313" s="7">
        <f>+VLOOKUP(A313,'[6]DISTRIBUCIÓN SEMANAL'!$A:$Y,4,0)</f>
        <v>292</v>
      </c>
      <c r="I313" s="7" t="str">
        <f>+VLOOKUP(A313,'[6]DISTRIBUCIÓN SEMANAL'!$A:$Y,5,0)</f>
        <v>REAL</v>
      </c>
      <c r="J313" s="7">
        <f>+VLOOKUP(A313,'[6]DISTRIBUCIÓN SEMANAL'!$A:$Y,6,0)</f>
        <v>1</v>
      </c>
      <c r="K313" s="7">
        <f>+VLOOKUP(A313,'[6]DISTRIBUCIÓN SEMANAL'!$A:$Y,7,0)</f>
        <v>20</v>
      </c>
      <c r="L313" s="7">
        <f>+VLOOKUP(A313,'[6]DISTRIBUCIÓN SEMANAL'!$A:$Y,8,0)</f>
        <v>4</v>
      </c>
      <c r="M313" s="7">
        <f>+VLOOKUP(A313,'[6]DISTRIBUCIÓN SEMANAL'!$A:$Y,9,0)</f>
        <v>45</v>
      </c>
      <c r="N313" s="7">
        <f>+VLOOKUP(A313,'[6]DISTRIBUCIÓN SEMANAL'!$A:$Y,10,0)</f>
        <v>54</v>
      </c>
      <c r="O313" s="7">
        <f>+VLOOKUP(A313,'[6]DISTRIBUCIÓN SEMANAL'!$A:$Y,11,0)</f>
        <v>7</v>
      </c>
      <c r="P313" s="7">
        <f>+VLOOKUP(A313,'[6]DISTRIBUCIÓN SEMANAL'!$A:$Y,12,0)</f>
        <v>17</v>
      </c>
      <c r="Q313" s="7">
        <f>+VLOOKUP(A313,'[6]DISTRIBUCIÓN SEMANAL'!$A:$Y,13,0)</f>
        <v>4</v>
      </c>
      <c r="R313" s="7">
        <f>+VLOOKUP(A313,'[6]DISTRIBUCIÓN SEMANAL'!$A:$Y,14,0)</f>
        <v>13</v>
      </c>
      <c r="S313" s="7">
        <f>+VLOOKUP(A313,'[6]DISTRIBUCIÓN SEMANAL'!$A:$Y,15,0)</f>
        <v>292</v>
      </c>
      <c r="T313" s="7">
        <f>+VLOOKUP(A313,'[6]DISTRIBUCIÓN SEMANAL'!$A:$Y,16,0)</f>
        <v>292</v>
      </c>
      <c r="U313" s="7">
        <f>+VLOOKUP(A313,'[6]DISTRIBUCIÓN SEMANAL'!$A:$Y,17,0)</f>
        <v>292</v>
      </c>
      <c r="V313" s="7">
        <f>+VLOOKUP(A313,'[6]DISTRIBUCIÓN SEMANAL'!$A:$Y,18,0)</f>
        <v>37</v>
      </c>
      <c r="W313" s="7">
        <f>+VLOOKUP(A313,'[6]DISTRIBUCIÓN SEMANAL'!$A:$Y,19,0)</f>
        <v>292</v>
      </c>
      <c r="X313" s="7">
        <f>+VLOOKUP(A313,'[6]DISTRIBUCIÓN SEMANAL'!$A:$Y,20,0)</f>
        <v>10</v>
      </c>
      <c r="Y313" s="7">
        <f>+VLOOKUP(A313,'[6]DISTRIBUCIÓN SEMANAL'!$A:$Y,21,0)</f>
        <v>292</v>
      </c>
      <c r="Z313" s="7">
        <f>+VLOOKUP(A313,'[6]DISTRIBUCIÓN SEMANAL'!$A:$Y,22,0)</f>
        <v>292</v>
      </c>
      <c r="AA313" s="7">
        <f>+VLOOKUP(A313,'[6]DISTRIBUCIÓN SEMANAL'!$A:$Y,23,0)</f>
        <v>17</v>
      </c>
      <c r="AB313" s="7">
        <f>+VLOOKUP(A313,'[6]DISTRIBUCIÓN SEMANAL'!$A:$Y,24,0)</f>
        <v>12</v>
      </c>
      <c r="AC313" s="7">
        <f>+VLOOKUP(A313,'[6]DISTRIBUCIÓN SEMANAL'!$A:$Y,25,0)</f>
        <v>42</v>
      </c>
    </row>
    <row r="314" spans="1:29" ht="15.75">
      <c r="A314" s="44" t="s">
        <v>6522</v>
      </c>
      <c r="B314" s="10" t="s">
        <v>5740</v>
      </c>
      <c r="C314" s="54" t="s">
        <v>6523</v>
      </c>
      <c r="D314" s="9">
        <v>318</v>
      </c>
      <c r="E314" s="9" t="s">
        <v>3523</v>
      </c>
      <c r="F314" s="9">
        <v>131702432</v>
      </c>
      <c r="G314" s="67" t="s">
        <v>5194</v>
      </c>
      <c r="H314" s="7">
        <f>+VLOOKUP(A314,'[6]DISTRIBUCIÓN SEMANAL'!$A:$Y,4,0)</f>
        <v>318</v>
      </c>
      <c r="I314" s="7" t="str">
        <f>+VLOOKUP(A314,'[6]DISTRIBUCIÓN SEMANAL'!$A:$Y,5,0)</f>
        <v>REAL</v>
      </c>
      <c r="J314" s="7">
        <f>+VLOOKUP(A314,'[6]DISTRIBUCIÓN SEMANAL'!$A:$Y,6,0)</f>
        <v>1</v>
      </c>
      <c r="K314" s="7">
        <f>+VLOOKUP(A314,'[6]DISTRIBUCIÓN SEMANAL'!$A:$Y,7,0)</f>
        <v>22</v>
      </c>
      <c r="L314" s="7">
        <f>+VLOOKUP(A314,'[6]DISTRIBUCIÓN SEMANAL'!$A:$Y,8,0)</f>
        <v>4</v>
      </c>
      <c r="M314" s="7">
        <f>+VLOOKUP(A314,'[6]DISTRIBUCIÓN SEMANAL'!$A:$Y,9,0)</f>
        <v>49</v>
      </c>
      <c r="N314" s="7">
        <f>+VLOOKUP(A314,'[6]DISTRIBUCIÓN SEMANAL'!$A:$Y,10,0)</f>
        <v>59</v>
      </c>
      <c r="O314" s="7">
        <f>+VLOOKUP(A314,'[6]DISTRIBUCIÓN SEMANAL'!$A:$Y,11,0)</f>
        <v>8</v>
      </c>
      <c r="P314" s="7">
        <f>+VLOOKUP(A314,'[6]DISTRIBUCIÓN SEMANAL'!$A:$Y,12,0)</f>
        <v>18</v>
      </c>
      <c r="Q314" s="7">
        <f>+VLOOKUP(A314,'[6]DISTRIBUCIÓN SEMANAL'!$A:$Y,13,0)</f>
        <v>4</v>
      </c>
      <c r="R314" s="7">
        <f>+VLOOKUP(A314,'[6]DISTRIBUCIÓN SEMANAL'!$A:$Y,14,0)</f>
        <v>15</v>
      </c>
      <c r="S314" s="7">
        <f>+VLOOKUP(A314,'[6]DISTRIBUCIÓN SEMANAL'!$A:$Y,15,0)</f>
        <v>318</v>
      </c>
      <c r="T314" s="7">
        <f>+VLOOKUP(A314,'[6]DISTRIBUCIÓN SEMANAL'!$A:$Y,16,0)</f>
        <v>318</v>
      </c>
      <c r="U314" s="7">
        <f>+VLOOKUP(A314,'[6]DISTRIBUCIÓN SEMANAL'!$A:$Y,17,0)</f>
        <v>318</v>
      </c>
      <c r="V314" s="7">
        <f>+VLOOKUP(A314,'[6]DISTRIBUCIÓN SEMANAL'!$A:$Y,18,0)</f>
        <v>40</v>
      </c>
      <c r="W314" s="7">
        <f>+VLOOKUP(A314,'[6]DISTRIBUCIÓN SEMANAL'!$A:$Y,19,0)</f>
        <v>318</v>
      </c>
      <c r="X314" s="7">
        <f>+VLOOKUP(A314,'[6]DISTRIBUCIÓN SEMANAL'!$A:$Y,20,0)</f>
        <v>11</v>
      </c>
      <c r="Y314" s="7">
        <f>+VLOOKUP(A314,'[6]DISTRIBUCIÓN SEMANAL'!$A:$Y,21,0)</f>
        <v>318</v>
      </c>
      <c r="Z314" s="7">
        <f>+VLOOKUP(A314,'[6]DISTRIBUCIÓN SEMANAL'!$A:$Y,22,0)</f>
        <v>318</v>
      </c>
      <c r="AA314" s="7">
        <f>+VLOOKUP(A314,'[6]DISTRIBUCIÓN SEMANAL'!$A:$Y,23,0)</f>
        <v>18</v>
      </c>
      <c r="AB314" s="7">
        <f>+VLOOKUP(A314,'[6]DISTRIBUCIÓN SEMANAL'!$A:$Y,24,0)</f>
        <v>13</v>
      </c>
      <c r="AC314" s="7">
        <f>+VLOOKUP(A314,'[6]DISTRIBUCIÓN SEMANAL'!$A:$Y,25,0)</f>
        <v>46</v>
      </c>
    </row>
    <row r="315" spans="1:29" ht="15.75">
      <c r="A315" s="44" t="s">
        <v>6524</v>
      </c>
      <c r="B315" s="10" t="s">
        <v>5910</v>
      </c>
      <c r="C315" s="54" t="s">
        <v>6525</v>
      </c>
      <c r="D315" s="11">
        <v>114</v>
      </c>
      <c r="E315" s="9" t="s">
        <v>3534</v>
      </c>
      <c r="F315" s="9">
        <v>132221397</v>
      </c>
      <c r="G315" s="67" t="s">
        <v>5194</v>
      </c>
      <c r="H315" s="7">
        <f>+VLOOKUP(A315,'[6]DISTRIBUCIÓN SEMANAL'!$A:$Y,4,0)</f>
        <v>114</v>
      </c>
      <c r="I315" s="7" t="str">
        <f>+VLOOKUP(A315,'[6]DISTRIBUCIÓN SEMANAL'!$A:$Y,5,0)</f>
        <v>REAL</v>
      </c>
      <c r="J315" s="7">
        <f>+VLOOKUP(A315,'[6]DISTRIBUCIÓN SEMANAL'!$A:$Y,6,0)</f>
        <v>1</v>
      </c>
      <c r="K315" s="7">
        <f>+VLOOKUP(A315,'[6]DISTRIBUCIÓN SEMANAL'!$A:$Y,7,0)</f>
        <v>8</v>
      </c>
      <c r="L315" s="7">
        <f>+VLOOKUP(A315,'[6]DISTRIBUCIÓN SEMANAL'!$A:$Y,8,0)</f>
        <v>2</v>
      </c>
      <c r="M315" s="7">
        <f>+VLOOKUP(A315,'[6]DISTRIBUCIÓN SEMANAL'!$A:$Y,9,0)</f>
        <v>18</v>
      </c>
      <c r="N315" s="7">
        <f>+VLOOKUP(A315,'[6]DISTRIBUCIÓN SEMANAL'!$A:$Y,10,0)</f>
        <v>21</v>
      </c>
      <c r="O315" s="7">
        <f>+VLOOKUP(A315,'[6]DISTRIBUCIÓN SEMANAL'!$A:$Y,11,0)</f>
        <v>3</v>
      </c>
      <c r="P315" s="7">
        <f>+VLOOKUP(A315,'[6]DISTRIBUCIÓN SEMANAL'!$A:$Y,12,0)</f>
        <v>7</v>
      </c>
      <c r="Q315" s="7">
        <f>+VLOOKUP(A315,'[6]DISTRIBUCIÓN SEMANAL'!$A:$Y,13,0)</f>
        <v>2</v>
      </c>
      <c r="R315" s="7">
        <f>+VLOOKUP(A315,'[6]DISTRIBUCIÓN SEMANAL'!$A:$Y,14,0)</f>
        <v>6</v>
      </c>
      <c r="S315" s="7">
        <f>+VLOOKUP(A315,'[6]DISTRIBUCIÓN SEMANAL'!$A:$Y,15,0)</f>
        <v>114</v>
      </c>
      <c r="T315" s="7">
        <f>+VLOOKUP(A315,'[6]DISTRIBUCIÓN SEMANAL'!$A:$Y,16,0)</f>
        <v>114</v>
      </c>
      <c r="U315" s="7">
        <f>+VLOOKUP(A315,'[6]DISTRIBUCIÓN SEMANAL'!$A:$Y,17,0)</f>
        <v>114</v>
      </c>
      <c r="V315" s="7">
        <f>+VLOOKUP(A315,'[6]DISTRIBUCIÓN SEMANAL'!$A:$Y,18,0)</f>
        <v>15</v>
      </c>
      <c r="W315" s="7">
        <f>+VLOOKUP(A315,'[6]DISTRIBUCIÓN SEMANAL'!$A:$Y,19,0)</f>
        <v>114</v>
      </c>
      <c r="X315" s="7">
        <f>+VLOOKUP(A315,'[6]DISTRIBUCIÓN SEMANAL'!$A:$Y,20,0)</f>
        <v>4</v>
      </c>
      <c r="Y315" s="7">
        <f>+VLOOKUP(A315,'[6]DISTRIBUCIÓN SEMANAL'!$A:$Y,21,0)</f>
        <v>114</v>
      </c>
      <c r="Z315" s="7">
        <f>+VLOOKUP(A315,'[6]DISTRIBUCIÓN SEMANAL'!$A:$Y,22,0)</f>
        <v>114</v>
      </c>
      <c r="AA315" s="7">
        <f>+VLOOKUP(A315,'[6]DISTRIBUCIÓN SEMANAL'!$A:$Y,23,0)</f>
        <v>7</v>
      </c>
      <c r="AB315" s="7">
        <f>+VLOOKUP(A315,'[6]DISTRIBUCIÓN SEMANAL'!$A:$Y,24,0)</f>
        <v>5</v>
      </c>
      <c r="AC315" s="7">
        <f>+VLOOKUP(A315,'[6]DISTRIBUCIÓN SEMANAL'!$A:$Y,25,0)</f>
        <v>17</v>
      </c>
    </row>
    <row r="316" spans="1:29" ht="15.75">
      <c r="A316" s="44" t="s">
        <v>6526</v>
      </c>
      <c r="B316" s="10" t="s">
        <v>5910</v>
      </c>
      <c r="C316" s="54" t="s">
        <v>6527</v>
      </c>
      <c r="D316" s="11">
        <v>135</v>
      </c>
      <c r="E316" s="9" t="s">
        <v>3534</v>
      </c>
      <c r="F316" s="9">
        <v>132221397</v>
      </c>
      <c r="G316" s="67" t="s">
        <v>5194</v>
      </c>
      <c r="H316" s="7">
        <f>+VLOOKUP(A316,'[6]DISTRIBUCIÓN SEMANAL'!$A:$Y,4,0)</f>
        <v>135</v>
      </c>
      <c r="I316" s="7" t="str">
        <f>+VLOOKUP(A316,'[6]DISTRIBUCIÓN SEMANAL'!$A:$Y,5,0)</f>
        <v>REAL</v>
      </c>
      <c r="J316" s="7">
        <f>+VLOOKUP(A316,'[6]DISTRIBUCIÓN SEMANAL'!$A:$Y,6,0)</f>
        <v>1</v>
      </c>
      <c r="K316" s="7">
        <f>+VLOOKUP(A316,'[6]DISTRIBUCIÓN SEMANAL'!$A:$Y,7,0)</f>
        <v>9</v>
      </c>
      <c r="L316" s="7">
        <f>+VLOOKUP(A316,'[6]DISTRIBUCIÓN SEMANAL'!$A:$Y,8,0)</f>
        <v>2</v>
      </c>
      <c r="M316" s="7">
        <f>+VLOOKUP(A316,'[6]DISTRIBUCIÓN SEMANAL'!$A:$Y,9,0)</f>
        <v>21</v>
      </c>
      <c r="N316" s="7">
        <f>+VLOOKUP(A316,'[6]DISTRIBUCIÓN SEMANAL'!$A:$Y,10,0)</f>
        <v>25</v>
      </c>
      <c r="O316" s="7">
        <f>+VLOOKUP(A316,'[6]DISTRIBUCIÓN SEMANAL'!$A:$Y,11,0)</f>
        <v>3</v>
      </c>
      <c r="P316" s="7">
        <f>+VLOOKUP(A316,'[6]DISTRIBUCIÓN SEMANAL'!$A:$Y,12,0)</f>
        <v>8</v>
      </c>
      <c r="Q316" s="7">
        <f>+VLOOKUP(A316,'[6]DISTRIBUCIÓN SEMANAL'!$A:$Y,13,0)</f>
        <v>2</v>
      </c>
      <c r="R316" s="7">
        <f>+VLOOKUP(A316,'[6]DISTRIBUCIÓN SEMANAL'!$A:$Y,14,0)</f>
        <v>6</v>
      </c>
      <c r="S316" s="7">
        <f>+VLOOKUP(A316,'[6]DISTRIBUCIÓN SEMANAL'!$A:$Y,15,0)</f>
        <v>135</v>
      </c>
      <c r="T316" s="7">
        <f>+VLOOKUP(A316,'[6]DISTRIBUCIÓN SEMANAL'!$A:$Y,16,0)</f>
        <v>135</v>
      </c>
      <c r="U316" s="7">
        <f>+VLOOKUP(A316,'[6]DISTRIBUCIÓN SEMANAL'!$A:$Y,17,0)</f>
        <v>135</v>
      </c>
      <c r="V316" s="7">
        <f>+VLOOKUP(A316,'[6]DISTRIBUCIÓN SEMANAL'!$A:$Y,18,0)</f>
        <v>17</v>
      </c>
      <c r="W316" s="7">
        <f>+VLOOKUP(A316,'[6]DISTRIBUCIÓN SEMANAL'!$A:$Y,19,0)</f>
        <v>135</v>
      </c>
      <c r="X316" s="7">
        <f>+VLOOKUP(A316,'[6]DISTRIBUCIÓN SEMANAL'!$A:$Y,20,0)</f>
        <v>5</v>
      </c>
      <c r="Y316" s="7">
        <f>+VLOOKUP(A316,'[6]DISTRIBUCIÓN SEMANAL'!$A:$Y,21,0)</f>
        <v>135</v>
      </c>
      <c r="Z316" s="7">
        <f>+VLOOKUP(A316,'[6]DISTRIBUCIÓN SEMANAL'!$A:$Y,22,0)</f>
        <v>135</v>
      </c>
      <c r="AA316" s="7">
        <f>+VLOOKUP(A316,'[6]DISTRIBUCIÓN SEMANAL'!$A:$Y,23,0)</f>
        <v>8</v>
      </c>
      <c r="AB316" s="7">
        <f>+VLOOKUP(A316,'[6]DISTRIBUCIÓN SEMANAL'!$A:$Y,24,0)</f>
        <v>6</v>
      </c>
      <c r="AC316" s="7">
        <f>+VLOOKUP(A316,'[6]DISTRIBUCIÓN SEMANAL'!$A:$Y,25,0)</f>
        <v>20</v>
      </c>
    </row>
    <row r="317" spans="1:29" ht="15.75">
      <c r="A317" s="44" t="s">
        <v>6528</v>
      </c>
      <c r="B317" s="10" t="s">
        <v>5910</v>
      </c>
      <c r="C317" s="54" t="s">
        <v>6529</v>
      </c>
      <c r="D317" s="11">
        <v>19</v>
      </c>
      <c r="E317" s="9" t="s">
        <v>3534</v>
      </c>
      <c r="F317" s="9">
        <v>132221397</v>
      </c>
      <c r="G317" s="67" t="s">
        <v>5194</v>
      </c>
      <c r="H317" s="7">
        <f>+VLOOKUP(A317,'[6]DISTRIBUCIÓN SEMANAL'!$A:$Y,4,0)</f>
        <v>19</v>
      </c>
      <c r="I317" s="7" t="str">
        <f>+VLOOKUP(A317,'[6]DISTRIBUCIÓN SEMANAL'!$A:$Y,5,0)</f>
        <v>REAL</v>
      </c>
      <c r="J317" s="7">
        <f>+VLOOKUP(A317,'[6]DISTRIBUCIÓN SEMANAL'!$A:$Y,6,0)</f>
        <v>1</v>
      </c>
      <c r="K317" s="7">
        <f>+VLOOKUP(A317,'[6]DISTRIBUCIÓN SEMANAL'!$A:$Y,7,0)</f>
        <v>2</v>
      </c>
      <c r="L317" s="7">
        <f>+VLOOKUP(A317,'[6]DISTRIBUCIÓN SEMANAL'!$A:$Y,8,0)</f>
        <v>1</v>
      </c>
      <c r="M317" s="7">
        <f>+VLOOKUP(A317,'[6]DISTRIBUCIÓN SEMANAL'!$A:$Y,9,0)</f>
        <v>3</v>
      </c>
      <c r="N317" s="7">
        <f>+VLOOKUP(A317,'[6]DISTRIBUCIÓN SEMANAL'!$A:$Y,10,0)</f>
        <v>4</v>
      </c>
      <c r="O317" s="7">
        <f>+VLOOKUP(A317,'[6]DISTRIBUCIÓN SEMANAL'!$A:$Y,11,0)</f>
        <v>1</v>
      </c>
      <c r="P317" s="7">
        <f>+VLOOKUP(A317,'[6]DISTRIBUCIÓN SEMANAL'!$A:$Y,12,0)</f>
        <v>2</v>
      </c>
      <c r="Q317" s="7">
        <f>+VLOOKUP(A317,'[6]DISTRIBUCIÓN SEMANAL'!$A:$Y,13,0)</f>
        <v>1</v>
      </c>
      <c r="R317" s="7">
        <f>+VLOOKUP(A317,'[6]DISTRIBUCIÓN SEMANAL'!$A:$Y,14,0)</f>
        <v>1</v>
      </c>
      <c r="S317" s="7">
        <f>+VLOOKUP(A317,'[6]DISTRIBUCIÓN SEMANAL'!$A:$Y,15,0)</f>
        <v>19</v>
      </c>
      <c r="T317" s="7">
        <f>+VLOOKUP(A317,'[6]DISTRIBUCIÓN SEMANAL'!$A:$Y,16,0)</f>
        <v>19</v>
      </c>
      <c r="U317" s="7">
        <f>+VLOOKUP(A317,'[6]DISTRIBUCIÓN SEMANAL'!$A:$Y,17,0)</f>
        <v>19</v>
      </c>
      <c r="V317" s="7">
        <f>+VLOOKUP(A317,'[6]DISTRIBUCIÓN SEMANAL'!$A:$Y,18,0)</f>
        <v>3</v>
      </c>
      <c r="W317" s="7">
        <f>+VLOOKUP(A317,'[6]DISTRIBUCIÓN SEMANAL'!$A:$Y,19,0)</f>
        <v>19</v>
      </c>
      <c r="X317" s="7">
        <f>+VLOOKUP(A317,'[6]DISTRIBUCIÓN SEMANAL'!$A:$Y,20,0)</f>
        <v>1</v>
      </c>
      <c r="Y317" s="7">
        <f>+VLOOKUP(A317,'[6]DISTRIBUCIÓN SEMANAL'!$A:$Y,21,0)</f>
        <v>19</v>
      </c>
      <c r="Z317" s="7">
        <f>+VLOOKUP(A317,'[6]DISTRIBUCIÓN SEMANAL'!$A:$Y,22,0)</f>
        <v>19</v>
      </c>
      <c r="AA317" s="7">
        <f>+VLOOKUP(A317,'[6]DISTRIBUCIÓN SEMANAL'!$A:$Y,23,0)</f>
        <v>2</v>
      </c>
      <c r="AB317" s="7">
        <f>+VLOOKUP(A317,'[6]DISTRIBUCIÓN SEMANAL'!$A:$Y,24,0)</f>
        <v>1</v>
      </c>
      <c r="AC317" s="7">
        <f>+VLOOKUP(A317,'[6]DISTRIBUCIÓN SEMANAL'!$A:$Y,25,0)</f>
        <v>3</v>
      </c>
    </row>
    <row r="318" spans="1:29" ht="15.75">
      <c r="A318" s="44" t="s">
        <v>6540</v>
      </c>
      <c r="B318" s="10" t="s">
        <v>6541</v>
      </c>
      <c r="C318" s="54" t="s">
        <v>6542</v>
      </c>
      <c r="D318" s="11">
        <v>33</v>
      </c>
      <c r="E318" s="9" t="s">
        <v>1650</v>
      </c>
      <c r="F318" s="9">
        <v>106912009</v>
      </c>
      <c r="G318" s="67" t="s">
        <v>5194</v>
      </c>
      <c r="H318" s="7">
        <f>+VLOOKUP(A318,'[6]DISTRIBUCIÓN SEMANAL'!$A:$Y,4,0)</f>
        <v>33</v>
      </c>
      <c r="I318" s="7" t="str">
        <f>+VLOOKUP(A318,'[6]DISTRIBUCIÓN SEMANAL'!$A:$Y,5,0)</f>
        <v>REAL</v>
      </c>
      <c r="J318" s="7">
        <f>+VLOOKUP(A318,'[6]DISTRIBUCIÓN SEMANAL'!$A:$Y,6,0)</f>
        <v>1</v>
      </c>
      <c r="K318" s="7">
        <f>+VLOOKUP(A318,'[6]DISTRIBUCIÓN SEMANAL'!$A:$Y,7,0)</f>
        <v>3</v>
      </c>
      <c r="L318" s="7">
        <f>+VLOOKUP(A318,'[6]DISTRIBUCIÓN SEMANAL'!$A:$Y,8,0)</f>
        <v>1</v>
      </c>
      <c r="M318" s="7">
        <f>+VLOOKUP(A318,'[6]DISTRIBUCIÓN SEMANAL'!$A:$Y,9,0)</f>
        <v>5</v>
      </c>
      <c r="N318" s="7">
        <f>+VLOOKUP(A318,'[6]DISTRIBUCIÓN SEMANAL'!$A:$Y,10,0)</f>
        <v>7</v>
      </c>
      <c r="O318" s="7">
        <f>+VLOOKUP(A318,'[6]DISTRIBUCIÓN SEMANAL'!$A:$Y,11,0)</f>
        <v>1</v>
      </c>
      <c r="P318" s="7">
        <f>+VLOOKUP(A318,'[6]DISTRIBUCIÓN SEMANAL'!$A:$Y,12,0)</f>
        <v>2</v>
      </c>
      <c r="Q318" s="7">
        <f>+VLOOKUP(A318,'[6]DISTRIBUCIÓN SEMANAL'!$A:$Y,13,0)</f>
        <v>1</v>
      </c>
      <c r="R318" s="7">
        <f>+VLOOKUP(A318,'[6]DISTRIBUCIÓN SEMANAL'!$A:$Y,14,0)</f>
        <v>2</v>
      </c>
      <c r="S318" s="7">
        <f>+VLOOKUP(A318,'[6]DISTRIBUCIÓN SEMANAL'!$A:$Y,15,0)</f>
        <v>33</v>
      </c>
      <c r="T318" s="7">
        <f>+VLOOKUP(A318,'[6]DISTRIBUCIÓN SEMANAL'!$A:$Y,16,0)</f>
        <v>33</v>
      </c>
      <c r="U318" s="7">
        <f>+VLOOKUP(A318,'[6]DISTRIBUCIÓN SEMANAL'!$A:$Y,17,0)</f>
        <v>33</v>
      </c>
      <c r="V318" s="7">
        <f>+VLOOKUP(A318,'[6]DISTRIBUCIÓN SEMANAL'!$A:$Y,18,0)</f>
        <v>5</v>
      </c>
      <c r="W318" s="7">
        <f>+VLOOKUP(A318,'[6]DISTRIBUCIÓN SEMANAL'!$A:$Y,19,0)</f>
        <v>33</v>
      </c>
      <c r="X318" s="7">
        <f>+VLOOKUP(A318,'[6]DISTRIBUCIÓN SEMANAL'!$A:$Y,20,0)</f>
        <v>2</v>
      </c>
      <c r="Y318" s="7">
        <f>+VLOOKUP(A318,'[6]DISTRIBUCIÓN SEMANAL'!$A:$Y,21,0)</f>
        <v>33</v>
      </c>
      <c r="Z318" s="7">
        <f>+VLOOKUP(A318,'[6]DISTRIBUCIÓN SEMANAL'!$A:$Y,22,0)</f>
        <v>33</v>
      </c>
      <c r="AA318" s="7">
        <f>+VLOOKUP(A318,'[6]DISTRIBUCIÓN SEMANAL'!$A:$Y,23,0)</f>
        <v>2</v>
      </c>
      <c r="AB318" s="7">
        <f>+VLOOKUP(A318,'[6]DISTRIBUCIÓN SEMANAL'!$A:$Y,24,0)</f>
        <v>2</v>
      </c>
      <c r="AC318" s="7">
        <f>+VLOOKUP(A318,'[6]DISTRIBUCIÓN SEMANAL'!$A:$Y,25,0)</f>
        <v>5</v>
      </c>
    </row>
    <row r="319" spans="1:29" ht="15.75">
      <c r="A319" s="44" t="s">
        <v>6543</v>
      </c>
      <c r="B319" s="10" t="s">
        <v>6541</v>
      </c>
      <c r="C319" s="54" t="s">
        <v>6544</v>
      </c>
      <c r="D319" s="11">
        <v>34</v>
      </c>
      <c r="E319" s="9" t="s">
        <v>1650</v>
      </c>
      <c r="F319" s="9">
        <v>106912009</v>
      </c>
      <c r="G319" s="67" t="s">
        <v>5194</v>
      </c>
      <c r="H319" s="7">
        <f>+VLOOKUP(A319,'[6]DISTRIBUCIÓN SEMANAL'!$A:$Y,4,0)</f>
        <v>34</v>
      </c>
      <c r="I319" s="7" t="str">
        <f>+VLOOKUP(A319,'[6]DISTRIBUCIÓN SEMANAL'!$A:$Y,5,0)</f>
        <v>REAL</v>
      </c>
      <c r="J319" s="7">
        <f>+VLOOKUP(A319,'[6]DISTRIBUCIÓN SEMANAL'!$A:$Y,6,0)</f>
        <v>1</v>
      </c>
      <c r="K319" s="7">
        <f>+VLOOKUP(A319,'[6]DISTRIBUCIÓN SEMANAL'!$A:$Y,7,0)</f>
        <v>3</v>
      </c>
      <c r="L319" s="7">
        <f>+VLOOKUP(A319,'[6]DISTRIBUCIÓN SEMANAL'!$A:$Y,8,0)</f>
        <v>1</v>
      </c>
      <c r="M319" s="7">
        <f>+VLOOKUP(A319,'[6]DISTRIBUCIÓN SEMANAL'!$A:$Y,9,0)</f>
        <v>6</v>
      </c>
      <c r="N319" s="7">
        <f>+VLOOKUP(A319,'[6]DISTRIBUCIÓN SEMANAL'!$A:$Y,10,0)</f>
        <v>7</v>
      </c>
      <c r="O319" s="7">
        <f>+VLOOKUP(A319,'[6]DISTRIBUCIÓN SEMANAL'!$A:$Y,11,0)</f>
        <v>1</v>
      </c>
      <c r="P319" s="7">
        <f>+VLOOKUP(A319,'[6]DISTRIBUCIÓN SEMANAL'!$A:$Y,12,0)</f>
        <v>2</v>
      </c>
      <c r="Q319" s="7">
        <f>+VLOOKUP(A319,'[6]DISTRIBUCIÓN SEMANAL'!$A:$Y,13,0)</f>
        <v>1</v>
      </c>
      <c r="R319" s="7">
        <f>+VLOOKUP(A319,'[6]DISTRIBUCIÓN SEMANAL'!$A:$Y,14,0)</f>
        <v>2</v>
      </c>
      <c r="S319" s="7">
        <f>+VLOOKUP(A319,'[6]DISTRIBUCIÓN SEMANAL'!$A:$Y,15,0)</f>
        <v>34</v>
      </c>
      <c r="T319" s="7">
        <f>+VLOOKUP(A319,'[6]DISTRIBUCIÓN SEMANAL'!$A:$Y,16,0)</f>
        <v>34</v>
      </c>
      <c r="U319" s="7">
        <f>+VLOOKUP(A319,'[6]DISTRIBUCIÓN SEMANAL'!$A:$Y,17,0)</f>
        <v>34</v>
      </c>
      <c r="V319" s="7">
        <f>+VLOOKUP(A319,'[6]DISTRIBUCIÓN SEMANAL'!$A:$Y,18,0)</f>
        <v>5</v>
      </c>
      <c r="W319" s="7">
        <f>+VLOOKUP(A319,'[6]DISTRIBUCIÓN SEMANAL'!$A:$Y,19,0)</f>
        <v>34</v>
      </c>
      <c r="X319" s="7">
        <f>+VLOOKUP(A319,'[6]DISTRIBUCIÓN SEMANAL'!$A:$Y,20,0)</f>
        <v>2</v>
      </c>
      <c r="Y319" s="7">
        <f>+VLOOKUP(A319,'[6]DISTRIBUCIÓN SEMANAL'!$A:$Y,21,0)</f>
        <v>34</v>
      </c>
      <c r="Z319" s="7">
        <f>+VLOOKUP(A319,'[6]DISTRIBUCIÓN SEMANAL'!$A:$Y,22,0)</f>
        <v>34</v>
      </c>
      <c r="AA319" s="7">
        <f>+VLOOKUP(A319,'[6]DISTRIBUCIÓN SEMANAL'!$A:$Y,23,0)</f>
        <v>2</v>
      </c>
      <c r="AB319" s="7">
        <f>+VLOOKUP(A319,'[6]DISTRIBUCIÓN SEMANAL'!$A:$Y,24,0)</f>
        <v>2</v>
      </c>
      <c r="AC319" s="7">
        <f>+VLOOKUP(A319,'[6]DISTRIBUCIÓN SEMANAL'!$A:$Y,25,0)</f>
        <v>5</v>
      </c>
    </row>
    <row r="320" spans="1:29" ht="15.75">
      <c r="A320" s="44" t="s">
        <v>6545</v>
      </c>
      <c r="B320" s="10" t="s">
        <v>6541</v>
      </c>
      <c r="C320" s="54" t="s">
        <v>6546</v>
      </c>
      <c r="D320" s="11">
        <v>21</v>
      </c>
      <c r="E320" s="9" t="s">
        <v>1650</v>
      </c>
      <c r="F320" s="9">
        <v>106912009</v>
      </c>
      <c r="G320" s="67" t="s">
        <v>5194</v>
      </c>
      <c r="H320" s="7">
        <f>+VLOOKUP(A320,'[6]DISTRIBUCIÓN SEMANAL'!$A:$Y,4,0)</f>
        <v>21</v>
      </c>
      <c r="I320" s="7" t="str">
        <f>+VLOOKUP(A320,'[6]DISTRIBUCIÓN SEMANAL'!$A:$Y,5,0)</f>
        <v>REAL</v>
      </c>
      <c r="J320" s="7">
        <f>+VLOOKUP(A320,'[6]DISTRIBUCIÓN SEMANAL'!$A:$Y,6,0)</f>
        <v>1</v>
      </c>
      <c r="K320" s="7">
        <f>+VLOOKUP(A320,'[6]DISTRIBUCIÓN SEMANAL'!$A:$Y,7,0)</f>
        <v>2</v>
      </c>
      <c r="L320" s="7">
        <f>+VLOOKUP(A320,'[6]DISTRIBUCIÓN SEMANAL'!$A:$Y,8,0)</f>
        <v>1</v>
      </c>
      <c r="M320" s="7">
        <f>+VLOOKUP(A320,'[6]DISTRIBUCIÓN SEMANAL'!$A:$Y,9,0)</f>
        <v>4</v>
      </c>
      <c r="N320" s="7">
        <f>+VLOOKUP(A320,'[6]DISTRIBUCIÓN SEMANAL'!$A:$Y,10,0)</f>
        <v>4</v>
      </c>
      <c r="O320" s="7">
        <f>+VLOOKUP(A320,'[6]DISTRIBUCIÓN SEMANAL'!$A:$Y,11,0)</f>
        <v>1</v>
      </c>
      <c r="P320" s="7">
        <f>+VLOOKUP(A320,'[6]DISTRIBUCIÓN SEMANAL'!$A:$Y,12,0)</f>
        <v>2</v>
      </c>
      <c r="Q320" s="7">
        <f>+VLOOKUP(A320,'[6]DISTRIBUCIÓN SEMANAL'!$A:$Y,13,0)</f>
        <v>1</v>
      </c>
      <c r="R320" s="7">
        <f>+VLOOKUP(A320,'[6]DISTRIBUCIÓN SEMANAL'!$A:$Y,14,0)</f>
        <v>1</v>
      </c>
      <c r="S320" s="7">
        <f>+VLOOKUP(A320,'[6]DISTRIBUCIÓN SEMANAL'!$A:$Y,15,0)</f>
        <v>21</v>
      </c>
      <c r="T320" s="7">
        <f>+VLOOKUP(A320,'[6]DISTRIBUCIÓN SEMANAL'!$A:$Y,16,0)</f>
        <v>21</v>
      </c>
      <c r="U320" s="7">
        <f>+VLOOKUP(A320,'[6]DISTRIBUCIÓN SEMANAL'!$A:$Y,17,0)</f>
        <v>21</v>
      </c>
      <c r="V320" s="7">
        <f>+VLOOKUP(A320,'[6]DISTRIBUCIÓN SEMANAL'!$A:$Y,18,0)</f>
        <v>3</v>
      </c>
      <c r="W320" s="7">
        <f>+VLOOKUP(A320,'[6]DISTRIBUCIÓN SEMANAL'!$A:$Y,19,0)</f>
        <v>21</v>
      </c>
      <c r="X320" s="7">
        <f>+VLOOKUP(A320,'[6]DISTRIBUCIÓN SEMANAL'!$A:$Y,20,0)</f>
        <v>1</v>
      </c>
      <c r="Y320" s="7">
        <f>+VLOOKUP(A320,'[6]DISTRIBUCIÓN SEMANAL'!$A:$Y,21,0)</f>
        <v>21</v>
      </c>
      <c r="Z320" s="7">
        <f>+VLOOKUP(A320,'[6]DISTRIBUCIÓN SEMANAL'!$A:$Y,22,0)</f>
        <v>21</v>
      </c>
      <c r="AA320" s="7">
        <f>+VLOOKUP(A320,'[6]DISTRIBUCIÓN SEMANAL'!$A:$Y,23,0)</f>
        <v>2</v>
      </c>
      <c r="AB320" s="7">
        <f>+VLOOKUP(A320,'[6]DISTRIBUCIÓN SEMANAL'!$A:$Y,24,0)</f>
        <v>1</v>
      </c>
      <c r="AC320" s="7">
        <f>+VLOOKUP(A320,'[6]DISTRIBUCIÓN SEMANAL'!$A:$Y,25,0)</f>
        <v>4</v>
      </c>
    </row>
    <row r="321" spans="1:29" ht="15.75">
      <c r="A321" s="44" t="s">
        <v>6547</v>
      </c>
      <c r="B321" s="10" t="s">
        <v>6541</v>
      </c>
      <c r="C321" s="54" t="s">
        <v>6548</v>
      </c>
      <c r="D321" s="11">
        <v>14</v>
      </c>
      <c r="E321" s="9" t="s">
        <v>1650</v>
      </c>
      <c r="F321" s="9">
        <v>106912009</v>
      </c>
      <c r="G321" s="67" t="s">
        <v>5194</v>
      </c>
      <c r="H321" s="7">
        <f>+VLOOKUP(A321,'[6]DISTRIBUCIÓN SEMANAL'!$A:$Y,4,0)</f>
        <v>14</v>
      </c>
      <c r="I321" s="7" t="str">
        <f>+VLOOKUP(A321,'[6]DISTRIBUCIÓN SEMANAL'!$A:$Y,5,0)</f>
        <v>REAL</v>
      </c>
      <c r="J321" s="7">
        <f>+VLOOKUP(A321,'[6]DISTRIBUCIÓN SEMANAL'!$A:$Y,6,0)</f>
        <v>1</v>
      </c>
      <c r="K321" s="7">
        <f>+VLOOKUP(A321,'[6]DISTRIBUCIÓN SEMANAL'!$A:$Y,7,0)</f>
        <v>1</v>
      </c>
      <c r="L321" s="7">
        <f>+VLOOKUP(A321,'[6]DISTRIBUCIÓN SEMANAL'!$A:$Y,8,0)</f>
        <v>1</v>
      </c>
      <c r="M321" s="7">
        <f>+VLOOKUP(A321,'[6]DISTRIBUCIÓN SEMANAL'!$A:$Y,9,0)</f>
        <v>3</v>
      </c>
      <c r="N321" s="7">
        <f>+VLOOKUP(A321,'[6]DISTRIBUCIÓN SEMANAL'!$A:$Y,10,0)</f>
        <v>3</v>
      </c>
      <c r="O321" s="7">
        <f>+VLOOKUP(A321,'[6]DISTRIBUCIÓN SEMANAL'!$A:$Y,11,0)</f>
        <v>1</v>
      </c>
      <c r="P321" s="7">
        <f>+VLOOKUP(A321,'[6]DISTRIBUCIÓN SEMANAL'!$A:$Y,12,0)</f>
        <v>1</v>
      </c>
      <c r="Q321" s="7">
        <f>+VLOOKUP(A321,'[6]DISTRIBUCIÓN SEMANAL'!$A:$Y,13,0)</f>
        <v>1</v>
      </c>
      <c r="R321" s="7">
        <f>+VLOOKUP(A321,'[6]DISTRIBUCIÓN SEMANAL'!$A:$Y,14,0)</f>
        <v>1</v>
      </c>
      <c r="S321" s="7">
        <f>+VLOOKUP(A321,'[6]DISTRIBUCIÓN SEMANAL'!$A:$Y,15,0)</f>
        <v>14</v>
      </c>
      <c r="T321" s="7">
        <f>+VLOOKUP(A321,'[6]DISTRIBUCIÓN SEMANAL'!$A:$Y,16,0)</f>
        <v>14</v>
      </c>
      <c r="U321" s="7">
        <f>+VLOOKUP(A321,'[6]DISTRIBUCIÓN SEMANAL'!$A:$Y,17,0)</f>
        <v>14</v>
      </c>
      <c r="V321" s="7">
        <f>+VLOOKUP(A321,'[6]DISTRIBUCIÓN SEMANAL'!$A:$Y,18,0)</f>
        <v>2</v>
      </c>
      <c r="W321" s="7">
        <f>+VLOOKUP(A321,'[6]DISTRIBUCIÓN SEMANAL'!$A:$Y,19,0)</f>
        <v>14</v>
      </c>
      <c r="X321" s="7">
        <f>+VLOOKUP(A321,'[6]DISTRIBUCIÓN SEMANAL'!$A:$Y,20,0)</f>
        <v>1</v>
      </c>
      <c r="Y321" s="7">
        <f>+VLOOKUP(A321,'[6]DISTRIBUCIÓN SEMANAL'!$A:$Y,21,0)</f>
        <v>14</v>
      </c>
      <c r="Z321" s="7">
        <f>+VLOOKUP(A321,'[6]DISTRIBUCIÓN SEMANAL'!$A:$Y,22,0)</f>
        <v>14</v>
      </c>
      <c r="AA321" s="7">
        <f>+VLOOKUP(A321,'[6]DISTRIBUCIÓN SEMANAL'!$A:$Y,23,0)</f>
        <v>1</v>
      </c>
      <c r="AB321" s="7">
        <f>+VLOOKUP(A321,'[6]DISTRIBUCIÓN SEMANAL'!$A:$Y,24,0)</f>
        <v>1</v>
      </c>
      <c r="AC321" s="7">
        <f>+VLOOKUP(A321,'[6]DISTRIBUCIÓN SEMANAL'!$A:$Y,25,0)</f>
        <v>3</v>
      </c>
    </row>
    <row r="322" spans="1:29" ht="15.75">
      <c r="A322" s="44" t="s">
        <v>6549</v>
      </c>
      <c r="B322" s="10" t="s">
        <v>6541</v>
      </c>
      <c r="C322" s="54" t="s">
        <v>6550</v>
      </c>
      <c r="D322" s="11">
        <v>19</v>
      </c>
      <c r="E322" s="9" t="s">
        <v>1650</v>
      </c>
      <c r="F322" s="9">
        <v>106912009</v>
      </c>
      <c r="G322" s="67" t="s">
        <v>5194</v>
      </c>
      <c r="H322" s="7">
        <f>+VLOOKUP(A322,'[6]DISTRIBUCIÓN SEMANAL'!$A:$Y,4,0)</f>
        <v>19</v>
      </c>
      <c r="I322" s="7" t="str">
        <f>+VLOOKUP(A322,'[6]DISTRIBUCIÓN SEMANAL'!$A:$Y,5,0)</f>
        <v>REAL</v>
      </c>
      <c r="J322" s="7">
        <f>+VLOOKUP(A322,'[6]DISTRIBUCIÓN SEMANAL'!$A:$Y,6,0)</f>
        <v>1</v>
      </c>
      <c r="K322" s="7">
        <f>+VLOOKUP(A322,'[6]DISTRIBUCIÓN SEMANAL'!$A:$Y,7,0)</f>
        <v>2</v>
      </c>
      <c r="L322" s="7">
        <f>+VLOOKUP(A322,'[6]DISTRIBUCIÓN SEMANAL'!$A:$Y,8,0)</f>
        <v>1</v>
      </c>
      <c r="M322" s="7">
        <f>+VLOOKUP(A322,'[6]DISTRIBUCIÓN SEMANAL'!$A:$Y,9,0)</f>
        <v>3</v>
      </c>
      <c r="N322" s="7">
        <f>+VLOOKUP(A322,'[6]DISTRIBUCIÓN SEMANAL'!$A:$Y,10,0)</f>
        <v>4</v>
      </c>
      <c r="O322" s="7">
        <f>+VLOOKUP(A322,'[6]DISTRIBUCIÓN SEMANAL'!$A:$Y,11,0)</f>
        <v>1</v>
      </c>
      <c r="P322" s="7">
        <f>+VLOOKUP(A322,'[6]DISTRIBUCIÓN SEMANAL'!$A:$Y,12,0)</f>
        <v>2</v>
      </c>
      <c r="Q322" s="7">
        <f>+VLOOKUP(A322,'[6]DISTRIBUCIÓN SEMANAL'!$A:$Y,13,0)</f>
        <v>1</v>
      </c>
      <c r="R322" s="7">
        <f>+VLOOKUP(A322,'[6]DISTRIBUCIÓN SEMANAL'!$A:$Y,14,0)</f>
        <v>1</v>
      </c>
      <c r="S322" s="7">
        <f>+VLOOKUP(A322,'[6]DISTRIBUCIÓN SEMANAL'!$A:$Y,15,0)</f>
        <v>19</v>
      </c>
      <c r="T322" s="7">
        <f>+VLOOKUP(A322,'[6]DISTRIBUCIÓN SEMANAL'!$A:$Y,16,0)</f>
        <v>19</v>
      </c>
      <c r="U322" s="7">
        <f>+VLOOKUP(A322,'[6]DISTRIBUCIÓN SEMANAL'!$A:$Y,17,0)</f>
        <v>19</v>
      </c>
      <c r="V322" s="7">
        <f>+VLOOKUP(A322,'[6]DISTRIBUCIÓN SEMANAL'!$A:$Y,18,0)</f>
        <v>3</v>
      </c>
      <c r="W322" s="7">
        <f>+VLOOKUP(A322,'[6]DISTRIBUCIÓN SEMANAL'!$A:$Y,19,0)</f>
        <v>19</v>
      </c>
      <c r="X322" s="7">
        <f>+VLOOKUP(A322,'[6]DISTRIBUCIÓN SEMANAL'!$A:$Y,20,0)</f>
        <v>1</v>
      </c>
      <c r="Y322" s="7">
        <f>+VLOOKUP(A322,'[6]DISTRIBUCIÓN SEMANAL'!$A:$Y,21,0)</f>
        <v>19</v>
      </c>
      <c r="Z322" s="7">
        <f>+VLOOKUP(A322,'[6]DISTRIBUCIÓN SEMANAL'!$A:$Y,22,0)</f>
        <v>19</v>
      </c>
      <c r="AA322" s="7">
        <f>+VLOOKUP(A322,'[6]DISTRIBUCIÓN SEMANAL'!$A:$Y,23,0)</f>
        <v>2</v>
      </c>
      <c r="AB322" s="7">
        <f>+VLOOKUP(A322,'[6]DISTRIBUCIÓN SEMANAL'!$A:$Y,24,0)</f>
        <v>1</v>
      </c>
      <c r="AC322" s="7">
        <f>+VLOOKUP(A322,'[6]DISTRIBUCIÓN SEMANAL'!$A:$Y,25,0)</f>
        <v>3</v>
      </c>
    </row>
    <row r="323" spans="1:29" ht="15.75">
      <c r="A323" s="44" t="s">
        <v>6551</v>
      </c>
      <c r="B323" s="10" t="s">
        <v>6541</v>
      </c>
      <c r="C323" s="54" t="s">
        <v>6552</v>
      </c>
      <c r="D323" s="11">
        <v>102</v>
      </c>
      <c r="E323" s="9" t="s">
        <v>1650</v>
      </c>
      <c r="F323" s="9">
        <v>106912009</v>
      </c>
      <c r="G323" s="67" t="s">
        <v>5194</v>
      </c>
      <c r="H323" s="7">
        <f>+VLOOKUP(A323,'[6]DISTRIBUCIÓN SEMANAL'!$A:$Y,4,0)</f>
        <v>102</v>
      </c>
      <c r="I323" s="7" t="str">
        <f>+VLOOKUP(A323,'[6]DISTRIBUCIÓN SEMANAL'!$A:$Y,5,0)</f>
        <v>REAL</v>
      </c>
      <c r="J323" s="7">
        <f>+VLOOKUP(A323,'[6]DISTRIBUCIÓN SEMANAL'!$A:$Y,6,0)</f>
        <v>1</v>
      </c>
      <c r="K323" s="7">
        <f>+VLOOKUP(A323,'[6]DISTRIBUCIÓN SEMANAL'!$A:$Y,7,0)</f>
        <v>7</v>
      </c>
      <c r="L323" s="7">
        <f>+VLOOKUP(A323,'[6]DISTRIBUCIÓN SEMANAL'!$A:$Y,8,0)</f>
        <v>2</v>
      </c>
      <c r="M323" s="7">
        <f>+VLOOKUP(A323,'[6]DISTRIBUCIÓN SEMANAL'!$A:$Y,9,0)</f>
        <v>16</v>
      </c>
      <c r="N323" s="7">
        <f>+VLOOKUP(A323,'[6]DISTRIBUCIÓN SEMANAL'!$A:$Y,10,0)</f>
        <v>19</v>
      </c>
      <c r="O323" s="7">
        <f>+VLOOKUP(A323,'[6]DISTRIBUCIÓN SEMANAL'!$A:$Y,11,0)</f>
        <v>3</v>
      </c>
      <c r="P323" s="7">
        <f>+VLOOKUP(A323,'[6]DISTRIBUCIÓN SEMANAL'!$A:$Y,12,0)</f>
        <v>6</v>
      </c>
      <c r="Q323" s="7">
        <f>+VLOOKUP(A323,'[6]DISTRIBUCIÓN SEMANAL'!$A:$Y,13,0)</f>
        <v>2</v>
      </c>
      <c r="R323" s="7">
        <f>+VLOOKUP(A323,'[6]DISTRIBUCIÓN SEMANAL'!$A:$Y,14,0)</f>
        <v>5</v>
      </c>
      <c r="S323" s="7">
        <f>+VLOOKUP(A323,'[6]DISTRIBUCIÓN SEMANAL'!$A:$Y,15,0)</f>
        <v>102</v>
      </c>
      <c r="T323" s="7">
        <f>+VLOOKUP(A323,'[6]DISTRIBUCIÓN SEMANAL'!$A:$Y,16,0)</f>
        <v>102</v>
      </c>
      <c r="U323" s="7">
        <f>+VLOOKUP(A323,'[6]DISTRIBUCIÓN SEMANAL'!$A:$Y,17,0)</f>
        <v>102</v>
      </c>
      <c r="V323" s="7">
        <f>+VLOOKUP(A323,'[6]DISTRIBUCIÓN SEMANAL'!$A:$Y,18,0)</f>
        <v>13</v>
      </c>
      <c r="W323" s="7">
        <f>+VLOOKUP(A323,'[6]DISTRIBUCIÓN SEMANAL'!$A:$Y,19,0)</f>
        <v>102</v>
      </c>
      <c r="X323" s="7">
        <f>+VLOOKUP(A323,'[6]DISTRIBUCIÓN SEMANAL'!$A:$Y,20,0)</f>
        <v>4</v>
      </c>
      <c r="Y323" s="7">
        <f>+VLOOKUP(A323,'[6]DISTRIBUCIÓN SEMANAL'!$A:$Y,21,0)</f>
        <v>102</v>
      </c>
      <c r="Z323" s="7">
        <f>+VLOOKUP(A323,'[6]DISTRIBUCIÓN SEMANAL'!$A:$Y,22,0)</f>
        <v>102</v>
      </c>
      <c r="AA323" s="7">
        <f>+VLOOKUP(A323,'[6]DISTRIBUCIÓN SEMANAL'!$A:$Y,23,0)</f>
        <v>6</v>
      </c>
      <c r="AB323" s="7">
        <f>+VLOOKUP(A323,'[6]DISTRIBUCIÓN SEMANAL'!$A:$Y,24,0)</f>
        <v>4</v>
      </c>
      <c r="AC323" s="7">
        <f>+VLOOKUP(A323,'[6]DISTRIBUCIÓN SEMANAL'!$A:$Y,25,0)</f>
        <v>15</v>
      </c>
    </row>
    <row r="324" spans="1:29" ht="15.75">
      <c r="A324" s="44" t="s">
        <v>6553</v>
      </c>
      <c r="B324" s="10" t="s">
        <v>6541</v>
      </c>
      <c r="C324" s="54" t="s">
        <v>6554</v>
      </c>
      <c r="D324" s="11">
        <v>100</v>
      </c>
      <c r="E324" s="9" t="s">
        <v>1650</v>
      </c>
      <c r="F324" s="9">
        <v>106912009</v>
      </c>
      <c r="G324" s="67" t="s">
        <v>5194</v>
      </c>
      <c r="H324" s="7">
        <f>+VLOOKUP(A324,'[6]DISTRIBUCIÓN SEMANAL'!$A:$Y,4,0)</f>
        <v>100</v>
      </c>
      <c r="I324" s="7" t="str">
        <f>+VLOOKUP(A324,'[6]DISTRIBUCIÓN SEMANAL'!$A:$Y,5,0)</f>
        <v>REAL</v>
      </c>
      <c r="J324" s="7">
        <f>+VLOOKUP(A324,'[6]DISTRIBUCIÓN SEMANAL'!$A:$Y,6,0)</f>
        <v>1</v>
      </c>
      <c r="K324" s="7">
        <f>+VLOOKUP(A324,'[6]DISTRIBUCIÓN SEMANAL'!$A:$Y,7,0)</f>
        <v>7</v>
      </c>
      <c r="L324" s="7">
        <f>+VLOOKUP(A324,'[6]DISTRIBUCIÓN SEMANAL'!$A:$Y,8,0)</f>
        <v>2</v>
      </c>
      <c r="M324" s="7">
        <f>+VLOOKUP(A324,'[6]DISTRIBUCIÓN SEMANAL'!$A:$Y,9,0)</f>
        <v>16</v>
      </c>
      <c r="N324" s="7">
        <f>+VLOOKUP(A324,'[6]DISTRIBUCIÓN SEMANAL'!$A:$Y,10,0)</f>
        <v>19</v>
      </c>
      <c r="O324" s="7">
        <f>+VLOOKUP(A324,'[6]DISTRIBUCIÓN SEMANAL'!$A:$Y,11,0)</f>
        <v>3</v>
      </c>
      <c r="P324" s="7">
        <f>+VLOOKUP(A324,'[6]DISTRIBUCIÓN SEMANAL'!$A:$Y,12,0)</f>
        <v>6</v>
      </c>
      <c r="Q324" s="7">
        <f>+VLOOKUP(A324,'[6]DISTRIBUCIÓN SEMANAL'!$A:$Y,13,0)</f>
        <v>2</v>
      </c>
      <c r="R324" s="7">
        <f>+VLOOKUP(A324,'[6]DISTRIBUCIÓN SEMANAL'!$A:$Y,14,0)</f>
        <v>5</v>
      </c>
      <c r="S324" s="7">
        <f>+VLOOKUP(A324,'[6]DISTRIBUCIÓN SEMANAL'!$A:$Y,15,0)</f>
        <v>100</v>
      </c>
      <c r="T324" s="7">
        <f>+VLOOKUP(A324,'[6]DISTRIBUCIÓN SEMANAL'!$A:$Y,16,0)</f>
        <v>100</v>
      </c>
      <c r="U324" s="7">
        <f>+VLOOKUP(A324,'[6]DISTRIBUCIÓN SEMANAL'!$A:$Y,17,0)</f>
        <v>100</v>
      </c>
      <c r="V324" s="7">
        <f>+VLOOKUP(A324,'[6]DISTRIBUCIÓN SEMANAL'!$A:$Y,18,0)</f>
        <v>13</v>
      </c>
      <c r="W324" s="7">
        <f>+VLOOKUP(A324,'[6]DISTRIBUCIÓN SEMANAL'!$A:$Y,19,0)</f>
        <v>100</v>
      </c>
      <c r="X324" s="7">
        <f>+VLOOKUP(A324,'[6]DISTRIBUCIÓN SEMANAL'!$A:$Y,20,0)</f>
        <v>4</v>
      </c>
      <c r="Y324" s="7">
        <f>+VLOOKUP(A324,'[6]DISTRIBUCIÓN SEMANAL'!$A:$Y,21,0)</f>
        <v>100</v>
      </c>
      <c r="Z324" s="7">
        <f>+VLOOKUP(A324,'[6]DISTRIBUCIÓN SEMANAL'!$A:$Y,22,0)</f>
        <v>100</v>
      </c>
      <c r="AA324" s="7">
        <f>+VLOOKUP(A324,'[6]DISTRIBUCIÓN SEMANAL'!$A:$Y,23,0)</f>
        <v>6</v>
      </c>
      <c r="AB324" s="7">
        <f>+VLOOKUP(A324,'[6]DISTRIBUCIÓN SEMANAL'!$A:$Y,24,0)</f>
        <v>4</v>
      </c>
      <c r="AC324" s="7">
        <f>+VLOOKUP(A324,'[6]DISTRIBUCIÓN SEMANAL'!$A:$Y,25,0)</f>
        <v>15</v>
      </c>
    </row>
    <row r="325" spans="1:29" ht="15.75">
      <c r="A325" s="44" t="s">
        <v>6555</v>
      </c>
      <c r="B325" s="10" t="s">
        <v>5686</v>
      </c>
      <c r="C325" s="54" t="s">
        <v>6556</v>
      </c>
      <c r="D325" s="11">
        <v>161</v>
      </c>
      <c r="E325" s="9" t="s">
        <v>3541</v>
      </c>
      <c r="F325" s="9">
        <v>132235924</v>
      </c>
      <c r="G325" s="67" t="s">
        <v>5194</v>
      </c>
      <c r="H325" s="7">
        <f>+VLOOKUP(A325,'[6]DISTRIBUCIÓN SEMANAL'!$A:$Y,4,0)</f>
        <v>161</v>
      </c>
      <c r="I325" s="7" t="str">
        <f>+VLOOKUP(A325,'[6]DISTRIBUCIÓN SEMANAL'!$A:$Y,5,0)</f>
        <v>REAL</v>
      </c>
      <c r="J325" s="7">
        <f>+VLOOKUP(A325,'[6]DISTRIBUCIÓN SEMANAL'!$A:$Y,6,0)</f>
        <v>1</v>
      </c>
      <c r="K325" s="7">
        <f>+VLOOKUP(A325,'[6]DISTRIBUCIÓN SEMANAL'!$A:$Y,7,0)</f>
        <v>11</v>
      </c>
      <c r="L325" s="7">
        <f>+VLOOKUP(A325,'[6]DISTRIBUCIÓN SEMANAL'!$A:$Y,8,0)</f>
        <v>2</v>
      </c>
      <c r="M325" s="7">
        <f>+VLOOKUP(A325,'[6]DISTRIBUCIÓN SEMANAL'!$A:$Y,9,0)</f>
        <v>25</v>
      </c>
      <c r="N325" s="7">
        <f>+VLOOKUP(A325,'[6]DISTRIBUCIÓN SEMANAL'!$A:$Y,10,0)</f>
        <v>30</v>
      </c>
      <c r="O325" s="7">
        <f>+VLOOKUP(A325,'[6]DISTRIBUCIÓN SEMANAL'!$A:$Y,11,0)</f>
        <v>4</v>
      </c>
      <c r="P325" s="7">
        <f>+VLOOKUP(A325,'[6]DISTRIBUCIÓN SEMANAL'!$A:$Y,12,0)</f>
        <v>9</v>
      </c>
      <c r="Q325" s="7">
        <f>+VLOOKUP(A325,'[6]DISTRIBUCIÓN SEMANAL'!$A:$Y,13,0)</f>
        <v>2</v>
      </c>
      <c r="R325" s="7">
        <f>+VLOOKUP(A325,'[6]DISTRIBUCIÓN SEMANAL'!$A:$Y,14,0)</f>
        <v>8</v>
      </c>
      <c r="S325" s="7">
        <f>+VLOOKUP(A325,'[6]DISTRIBUCIÓN SEMANAL'!$A:$Y,15,0)</f>
        <v>161</v>
      </c>
      <c r="T325" s="7">
        <f>+VLOOKUP(A325,'[6]DISTRIBUCIÓN SEMANAL'!$A:$Y,16,0)</f>
        <v>161</v>
      </c>
      <c r="U325" s="7">
        <f>+VLOOKUP(A325,'[6]DISTRIBUCIÓN SEMANAL'!$A:$Y,17,0)</f>
        <v>161</v>
      </c>
      <c r="V325" s="7">
        <f>+VLOOKUP(A325,'[6]DISTRIBUCIÓN SEMANAL'!$A:$Y,18,0)</f>
        <v>21</v>
      </c>
      <c r="W325" s="7">
        <f>+VLOOKUP(A325,'[6]DISTRIBUCIÓN SEMANAL'!$A:$Y,19,0)</f>
        <v>161</v>
      </c>
      <c r="X325" s="7">
        <f>+VLOOKUP(A325,'[6]DISTRIBUCIÓN SEMANAL'!$A:$Y,20,0)</f>
        <v>6</v>
      </c>
      <c r="Y325" s="7">
        <f>+VLOOKUP(A325,'[6]DISTRIBUCIÓN SEMANAL'!$A:$Y,21,0)</f>
        <v>161</v>
      </c>
      <c r="Z325" s="7">
        <f>+VLOOKUP(A325,'[6]DISTRIBUCIÓN SEMANAL'!$A:$Y,22,0)</f>
        <v>161</v>
      </c>
      <c r="AA325" s="7">
        <f>+VLOOKUP(A325,'[6]DISTRIBUCIÓN SEMANAL'!$A:$Y,23,0)</f>
        <v>9</v>
      </c>
      <c r="AB325" s="7">
        <f>+VLOOKUP(A325,'[6]DISTRIBUCIÓN SEMANAL'!$A:$Y,24,0)</f>
        <v>7</v>
      </c>
      <c r="AC325" s="7">
        <f>+VLOOKUP(A325,'[6]DISTRIBUCIÓN SEMANAL'!$A:$Y,25,0)</f>
        <v>24</v>
      </c>
    </row>
    <row r="326" spans="1:29" ht="15.75">
      <c r="A326" s="44" t="s">
        <v>6557</v>
      </c>
      <c r="B326" s="10" t="s">
        <v>5686</v>
      </c>
      <c r="C326" s="54" t="s">
        <v>6558</v>
      </c>
      <c r="D326" s="11">
        <v>86</v>
      </c>
      <c r="E326" s="9" t="s">
        <v>3541</v>
      </c>
      <c r="F326" s="9">
        <v>132235924</v>
      </c>
      <c r="G326" s="67" t="s">
        <v>5194</v>
      </c>
      <c r="H326" s="7">
        <f>+VLOOKUP(A326,'[6]DISTRIBUCIÓN SEMANAL'!$A:$Y,4,0)</f>
        <v>86</v>
      </c>
      <c r="I326" s="7" t="str">
        <f>+VLOOKUP(A326,'[6]DISTRIBUCIÓN SEMANAL'!$A:$Y,5,0)</f>
        <v>REAL</v>
      </c>
      <c r="J326" s="7">
        <f>+VLOOKUP(A326,'[6]DISTRIBUCIÓN SEMANAL'!$A:$Y,6,0)</f>
        <v>1</v>
      </c>
      <c r="K326" s="7">
        <f>+VLOOKUP(A326,'[6]DISTRIBUCIÓN SEMANAL'!$A:$Y,7,0)</f>
        <v>6</v>
      </c>
      <c r="L326" s="7">
        <f>+VLOOKUP(A326,'[6]DISTRIBUCIÓN SEMANAL'!$A:$Y,8,0)</f>
        <v>1</v>
      </c>
      <c r="M326" s="7">
        <f>+VLOOKUP(A326,'[6]DISTRIBUCIÓN SEMANAL'!$A:$Y,9,0)</f>
        <v>14</v>
      </c>
      <c r="N326" s="7">
        <f>+VLOOKUP(A326,'[6]DISTRIBUCIÓN SEMANAL'!$A:$Y,10,0)</f>
        <v>16</v>
      </c>
      <c r="O326" s="7">
        <f>+VLOOKUP(A326,'[6]DISTRIBUCIÓN SEMANAL'!$A:$Y,11,0)</f>
        <v>2</v>
      </c>
      <c r="P326" s="7">
        <f>+VLOOKUP(A326,'[6]DISTRIBUCIÓN SEMANAL'!$A:$Y,12,0)</f>
        <v>5</v>
      </c>
      <c r="Q326" s="7">
        <f>+VLOOKUP(A326,'[6]DISTRIBUCIÓN SEMANAL'!$A:$Y,13,0)</f>
        <v>1</v>
      </c>
      <c r="R326" s="7">
        <f>+VLOOKUP(A326,'[6]DISTRIBUCIÓN SEMANAL'!$A:$Y,14,0)</f>
        <v>4</v>
      </c>
      <c r="S326" s="7">
        <f>+VLOOKUP(A326,'[6]DISTRIBUCIÓN SEMANAL'!$A:$Y,15,0)</f>
        <v>86</v>
      </c>
      <c r="T326" s="7">
        <f>+VLOOKUP(A326,'[6]DISTRIBUCIÓN SEMANAL'!$A:$Y,16,0)</f>
        <v>86</v>
      </c>
      <c r="U326" s="7">
        <f>+VLOOKUP(A326,'[6]DISTRIBUCIÓN SEMANAL'!$A:$Y,17,0)</f>
        <v>86</v>
      </c>
      <c r="V326" s="7">
        <f>+VLOOKUP(A326,'[6]DISTRIBUCIÓN SEMANAL'!$A:$Y,18,0)</f>
        <v>11</v>
      </c>
      <c r="W326" s="7">
        <f>+VLOOKUP(A326,'[6]DISTRIBUCIÓN SEMANAL'!$A:$Y,19,0)</f>
        <v>86</v>
      </c>
      <c r="X326" s="7">
        <f>+VLOOKUP(A326,'[6]DISTRIBUCIÓN SEMANAL'!$A:$Y,20,0)</f>
        <v>3</v>
      </c>
      <c r="Y326" s="7">
        <f>+VLOOKUP(A326,'[6]DISTRIBUCIÓN SEMANAL'!$A:$Y,21,0)</f>
        <v>86</v>
      </c>
      <c r="Z326" s="7">
        <f>+VLOOKUP(A326,'[6]DISTRIBUCIÓN SEMANAL'!$A:$Y,22,0)</f>
        <v>86</v>
      </c>
      <c r="AA326" s="7">
        <f>+VLOOKUP(A326,'[6]DISTRIBUCIÓN SEMANAL'!$A:$Y,23,0)</f>
        <v>5</v>
      </c>
      <c r="AB326" s="7">
        <f>+VLOOKUP(A326,'[6]DISTRIBUCIÓN SEMANAL'!$A:$Y,24,0)</f>
        <v>4</v>
      </c>
      <c r="AC326" s="7">
        <f>+VLOOKUP(A326,'[6]DISTRIBUCIÓN SEMANAL'!$A:$Y,25,0)</f>
        <v>13</v>
      </c>
    </row>
    <row r="327" spans="1:29" ht="15.75">
      <c r="A327" s="44" t="s">
        <v>6559</v>
      </c>
      <c r="B327" s="10" t="s">
        <v>5686</v>
      </c>
      <c r="C327" s="54" t="s">
        <v>6560</v>
      </c>
      <c r="D327" s="11">
        <v>30</v>
      </c>
      <c r="E327" s="9" t="s">
        <v>3541</v>
      </c>
      <c r="F327" s="9">
        <v>132235924</v>
      </c>
      <c r="G327" s="67" t="s">
        <v>5194</v>
      </c>
      <c r="H327" s="7">
        <f>+VLOOKUP(A327,'[6]DISTRIBUCIÓN SEMANAL'!$A:$Y,4,0)</f>
        <v>30</v>
      </c>
      <c r="I327" s="7" t="str">
        <f>+VLOOKUP(A327,'[6]DISTRIBUCIÓN SEMANAL'!$A:$Y,5,0)</f>
        <v>REAL</v>
      </c>
      <c r="J327" s="7">
        <f>+VLOOKUP(A327,'[6]DISTRIBUCIÓN SEMANAL'!$A:$Y,6,0)</f>
        <v>1</v>
      </c>
      <c r="K327" s="7">
        <f>+VLOOKUP(A327,'[6]DISTRIBUCIÓN SEMANAL'!$A:$Y,7,0)</f>
        <v>2</v>
      </c>
      <c r="L327" s="7">
        <f>+VLOOKUP(A327,'[6]DISTRIBUCIÓN SEMANAL'!$A:$Y,8,0)</f>
        <v>1</v>
      </c>
      <c r="M327" s="7">
        <f>+VLOOKUP(A327,'[6]DISTRIBUCIÓN SEMANAL'!$A:$Y,9,0)</f>
        <v>5</v>
      </c>
      <c r="N327" s="7">
        <f>+VLOOKUP(A327,'[6]DISTRIBUCIÓN SEMANAL'!$A:$Y,10,0)</f>
        <v>6</v>
      </c>
      <c r="O327" s="7">
        <f>+VLOOKUP(A327,'[6]DISTRIBUCIÓN SEMANAL'!$A:$Y,11,0)</f>
        <v>1</v>
      </c>
      <c r="P327" s="7">
        <f>+VLOOKUP(A327,'[6]DISTRIBUCIÓN SEMANAL'!$A:$Y,12,0)</f>
        <v>2</v>
      </c>
      <c r="Q327" s="7">
        <f>+VLOOKUP(A327,'[6]DISTRIBUCIÓN SEMANAL'!$A:$Y,13,0)</f>
        <v>1</v>
      </c>
      <c r="R327" s="7">
        <f>+VLOOKUP(A327,'[6]DISTRIBUCIÓN SEMANAL'!$A:$Y,14,0)</f>
        <v>2</v>
      </c>
      <c r="S327" s="7">
        <f>+VLOOKUP(A327,'[6]DISTRIBUCIÓN SEMANAL'!$A:$Y,15,0)</f>
        <v>30</v>
      </c>
      <c r="T327" s="7">
        <f>+VLOOKUP(A327,'[6]DISTRIBUCIÓN SEMANAL'!$A:$Y,16,0)</f>
        <v>30</v>
      </c>
      <c r="U327" s="7">
        <f>+VLOOKUP(A327,'[6]DISTRIBUCIÓN SEMANAL'!$A:$Y,17,0)</f>
        <v>30</v>
      </c>
      <c r="V327" s="7">
        <f>+VLOOKUP(A327,'[6]DISTRIBUCIÓN SEMANAL'!$A:$Y,18,0)</f>
        <v>4</v>
      </c>
      <c r="W327" s="7">
        <f>+VLOOKUP(A327,'[6]DISTRIBUCIÓN SEMANAL'!$A:$Y,19,0)</f>
        <v>30</v>
      </c>
      <c r="X327" s="7">
        <f>+VLOOKUP(A327,'[6]DISTRIBUCIÓN SEMANAL'!$A:$Y,20,0)</f>
        <v>1</v>
      </c>
      <c r="Y327" s="7">
        <f>+VLOOKUP(A327,'[6]DISTRIBUCIÓN SEMANAL'!$A:$Y,21,0)</f>
        <v>30</v>
      </c>
      <c r="Z327" s="7">
        <f>+VLOOKUP(A327,'[6]DISTRIBUCIÓN SEMANAL'!$A:$Y,22,0)</f>
        <v>30</v>
      </c>
      <c r="AA327" s="7">
        <f>+VLOOKUP(A327,'[6]DISTRIBUCIÓN SEMANAL'!$A:$Y,23,0)</f>
        <v>2</v>
      </c>
      <c r="AB327" s="7">
        <f>+VLOOKUP(A327,'[6]DISTRIBUCIÓN SEMANAL'!$A:$Y,24,0)</f>
        <v>2</v>
      </c>
      <c r="AC327" s="7">
        <f>+VLOOKUP(A327,'[6]DISTRIBUCIÓN SEMANAL'!$A:$Y,25,0)</f>
        <v>5</v>
      </c>
    </row>
    <row r="328" spans="1:29" ht="15.75">
      <c r="A328" s="44" t="s">
        <v>6561</v>
      </c>
      <c r="B328" s="10" t="s">
        <v>5686</v>
      </c>
      <c r="C328" s="54" t="s">
        <v>6562</v>
      </c>
      <c r="D328" s="11">
        <v>5</v>
      </c>
      <c r="E328" s="9" t="s">
        <v>3541</v>
      </c>
      <c r="F328" s="9">
        <v>132235924</v>
      </c>
      <c r="G328" s="67" t="s">
        <v>5194</v>
      </c>
      <c r="H328" s="7">
        <f>+VLOOKUP(A328,'[6]DISTRIBUCIÓN SEMANAL'!$A:$Y,4,0)</f>
        <v>5</v>
      </c>
      <c r="I328" s="7" t="str">
        <f>+VLOOKUP(A328,'[6]DISTRIBUCIÓN SEMANAL'!$A:$Y,5,0)</f>
        <v>REAL</v>
      </c>
      <c r="J328" s="7">
        <f>+VLOOKUP(A328,'[6]DISTRIBUCIÓN SEMANAL'!$A:$Y,6,0)</f>
        <v>1</v>
      </c>
      <c r="K328" s="7">
        <f>+VLOOKUP(A328,'[6]DISTRIBUCIÓN SEMANAL'!$A:$Y,7,0)</f>
        <v>1</v>
      </c>
      <c r="L328" s="7">
        <f>+VLOOKUP(A328,'[6]DISTRIBUCIÓN SEMANAL'!$A:$Y,8,0)</f>
        <v>1</v>
      </c>
      <c r="M328" s="7">
        <f>+VLOOKUP(A328,'[6]DISTRIBUCIÓN SEMANAL'!$A:$Y,9,0)</f>
        <v>1</v>
      </c>
      <c r="N328" s="7">
        <f>+VLOOKUP(A328,'[6]DISTRIBUCIÓN SEMANAL'!$A:$Y,10,0)</f>
        <v>1</v>
      </c>
      <c r="O328" s="7">
        <f>+VLOOKUP(A328,'[6]DISTRIBUCIÓN SEMANAL'!$A:$Y,11,0)</f>
        <v>1</v>
      </c>
      <c r="P328" s="7">
        <f>+VLOOKUP(A328,'[6]DISTRIBUCIÓN SEMANAL'!$A:$Y,12,0)</f>
        <v>1</v>
      </c>
      <c r="Q328" s="7">
        <f>+VLOOKUP(A328,'[6]DISTRIBUCIÓN SEMANAL'!$A:$Y,13,0)</f>
        <v>1</v>
      </c>
      <c r="R328" s="7">
        <f>+VLOOKUP(A328,'[6]DISTRIBUCIÓN SEMANAL'!$A:$Y,14,0)</f>
        <v>1</v>
      </c>
      <c r="S328" s="7">
        <f>+VLOOKUP(A328,'[6]DISTRIBUCIÓN SEMANAL'!$A:$Y,15,0)</f>
        <v>5</v>
      </c>
      <c r="T328" s="7">
        <f>+VLOOKUP(A328,'[6]DISTRIBUCIÓN SEMANAL'!$A:$Y,16,0)</f>
        <v>5</v>
      </c>
      <c r="U328" s="7">
        <f>+VLOOKUP(A328,'[6]DISTRIBUCIÓN SEMANAL'!$A:$Y,17,0)</f>
        <v>5</v>
      </c>
      <c r="V328" s="7">
        <f>+VLOOKUP(A328,'[6]DISTRIBUCIÓN SEMANAL'!$A:$Y,18,0)</f>
        <v>1</v>
      </c>
      <c r="W328" s="7">
        <f>+VLOOKUP(A328,'[6]DISTRIBUCIÓN SEMANAL'!$A:$Y,19,0)</f>
        <v>5</v>
      </c>
      <c r="X328" s="7">
        <f>+VLOOKUP(A328,'[6]DISTRIBUCIÓN SEMANAL'!$A:$Y,20,0)</f>
        <v>1</v>
      </c>
      <c r="Y328" s="7">
        <f>+VLOOKUP(A328,'[6]DISTRIBUCIÓN SEMANAL'!$A:$Y,21,0)</f>
        <v>5</v>
      </c>
      <c r="Z328" s="7">
        <f>+VLOOKUP(A328,'[6]DISTRIBUCIÓN SEMANAL'!$A:$Y,22,0)</f>
        <v>5</v>
      </c>
      <c r="AA328" s="7">
        <f>+VLOOKUP(A328,'[6]DISTRIBUCIÓN SEMANAL'!$A:$Y,23,0)</f>
        <v>1</v>
      </c>
      <c r="AB328" s="7">
        <f>+VLOOKUP(A328,'[6]DISTRIBUCIÓN SEMANAL'!$A:$Y,24,0)</f>
        <v>1</v>
      </c>
      <c r="AC328" s="7">
        <f>+VLOOKUP(A328,'[6]DISTRIBUCIÓN SEMANAL'!$A:$Y,25,0)</f>
        <v>1</v>
      </c>
    </row>
    <row r="329" spans="1:29" ht="15.75">
      <c r="A329" s="44" t="s">
        <v>6563</v>
      </c>
      <c r="B329" s="10" t="s">
        <v>5686</v>
      </c>
      <c r="C329" s="54" t="s">
        <v>6564</v>
      </c>
      <c r="D329" s="11">
        <v>31</v>
      </c>
      <c r="E329" s="9" t="s">
        <v>3541</v>
      </c>
      <c r="F329" s="9">
        <v>132235924</v>
      </c>
      <c r="G329" s="67" t="s">
        <v>5194</v>
      </c>
      <c r="H329" s="7">
        <f>+VLOOKUP(A329,'[6]DISTRIBUCIÓN SEMANAL'!$A:$Y,4,0)</f>
        <v>31</v>
      </c>
      <c r="I329" s="7" t="str">
        <f>+VLOOKUP(A329,'[6]DISTRIBUCIÓN SEMANAL'!$A:$Y,5,0)</f>
        <v>REAL</v>
      </c>
      <c r="J329" s="7">
        <f>+VLOOKUP(A329,'[6]DISTRIBUCIÓN SEMANAL'!$A:$Y,6,0)</f>
        <v>1</v>
      </c>
      <c r="K329" s="7">
        <f>+VLOOKUP(A329,'[6]DISTRIBUCIÓN SEMANAL'!$A:$Y,7,0)</f>
        <v>3</v>
      </c>
      <c r="L329" s="7">
        <f>+VLOOKUP(A329,'[6]DISTRIBUCIÓN SEMANAL'!$A:$Y,8,0)</f>
        <v>1</v>
      </c>
      <c r="M329" s="7">
        <f>+VLOOKUP(A329,'[6]DISTRIBUCIÓN SEMANAL'!$A:$Y,9,0)</f>
        <v>5</v>
      </c>
      <c r="N329" s="7">
        <f>+VLOOKUP(A329,'[6]DISTRIBUCIÓN SEMANAL'!$A:$Y,10,0)</f>
        <v>6</v>
      </c>
      <c r="O329" s="7">
        <f>+VLOOKUP(A329,'[6]DISTRIBUCIÓN SEMANAL'!$A:$Y,11,0)</f>
        <v>1</v>
      </c>
      <c r="P329" s="7">
        <f>+VLOOKUP(A329,'[6]DISTRIBUCIÓN SEMANAL'!$A:$Y,12,0)</f>
        <v>2</v>
      </c>
      <c r="Q329" s="7">
        <f>+VLOOKUP(A329,'[6]DISTRIBUCIÓN SEMANAL'!$A:$Y,13,0)</f>
        <v>1</v>
      </c>
      <c r="R329" s="7">
        <f>+VLOOKUP(A329,'[6]DISTRIBUCIÓN SEMANAL'!$A:$Y,14,0)</f>
        <v>2</v>
      </c>
      <c r="S329" s="7">
        <f>+VLOOKUP(A329,'[6]DISTRIBUCIÓN SEMANAL'!$A:$Y,15,0)</f>
        <v>31</v>
      </c>
      <c r="T329" s="7">
        <f>+VLOOKUP(A329,'[6]DISTRIBUCIÓN SEMANAL'!$A:$Y,16,0)</f>
        <v>31</v>
      </c>
      <c r="U329" s="7">
        <f>+VLOOKUP(A329,'[6]DISTRIBUCIÓN SEMANAL'!$A:$Y,17,0)</f>
        <v>31</v>
      </c>
      <c r="V329" s="7">
        <f>+VLOOKUP(A329,'[6]DISTRIBUCIÓN SEMANAL'!$A:$Y,18,0)</f>
        <v>4</v>
      </c>
      <c r="W329" s="7">
        <f>+VLOOKUP(A329,'[6]DISTRIBUCIÓN SEMANAL'!$A:$Y,19,0)</f>
        <v>31</v>
      </c>
      <c r="X329" s="7">
        <f>+VLOOKUP(A329,'[6]DISTRIBUCIÓN SEMANAL'!$A:$Y,20,0)</f>
        <v>2</v>
      </c>
      <c r="Y329" s="7">
        <f>+VLOOKUP(A329,'[6]DISTRIBUCIÓN SEMANAL'!$A:$Y,21,0)</f>
        <v>31</v>
      </c>
      <c r="Z329" s="7">
        <f>+VLOOKUP(A329,'[6]DISTRIBUCIÓN SEMANAL'!$A:$Y,22,0)</f>
        <v>31</v>
      </c>
      <c r="AA329" s="7">
        <f>+VLOOKUP(A329,'[6]DISTRIBUCIÓN SEMANAL'!$A:$Y,23,0)</f>
        <v>2</v>
      </c>
      <c r="AB329" s="7">
        <f>+VLOOKUP(A329,'[6]DISTRIBUCIÓN SEMANAL'!$A:$Y,24,0)</f>
        <v>2</v>
      </c>
      <c r="AC329" s="7">
        <f>+VLOOKUP(A329,'[6]DISTRIBUCIÓN SEMANAL'!$A:$Y,25,0)</f>
        <v>5</v>
      </c>
    </row>
    <row r="330" spans="1:29" ht="15.75">
      <c r="A330" s="44" t="s">
        <v>6565</v>
      </c>
      <c r="B330" s="10" t="s">
        <v>6566</v>
      </c>
      <c r="C330" s="54" t="s">
        <v>6567</v>
      </c>
      <c r="D330" s="11">
        <v>119</v>
      </c>
      <c r="E330" s="9" t="s">
        <v>3551</v>
      </c>
      <c r="F330" s="9">
        <v>131345182</v>
      </c>
      <c r="G330" s="67" t="s">
        <v>5194</v>
      </c>
      <c r="H330" s="7">
        <f>+VLOOKUP(A330,'[6]DISTRIBUCIÓN SEMANAL'!$A:$Y,4,0)</f>
        <v>119</v>
      </c>
      <c r="I330" s="7" t="str">
        <f>+VLOOKUP(A330,'[6]DISTRIBUCIÓN SEMANAL'!$A:$Y,5,0)</f>
        <v>REAL</v>
      </c>
      <c r="J330" s="7">
        <f>+VLOOKUP(A330,'[6]DISTRIBUCIÓN SEMANAL'!$A:$Y,6,0)</f>
        <v>1</v>
      </c>
      <c r="K330" s="7">
        <f>+VLOOKUP(A330,'[6]DISTRIBUCIÓN SEMANAL'!$A:$Y,7,0)</f>
        <v>8</v>
      </c>
      <c r="L330" s="7">
        <f>+VLOOKUP(A330,'[6]DISTRIBUCIÓN SEMANAL'!$A:$Y,8,0)</f>
        <v>2</v>
      </c>
      <c r="M330" s="7">
        <f>+VLOOKUP(A330,'[6]DISTRIBUCIÓN SEMANAL'!$A:$Y,9,0)</f>
        <v>18</v>
      </c>
      <c r="N330" s="7">
        <f>+VLOOKUP(A330,'[6]DISTRIBUCIÓN SEMANAL'!$A:$Y,10,0)</f>
        <v>22</v>
      </c>
      <c r="O330" s="7">
        <f>+VLOOKUP(A330,'[6]DISTRIBUCIÓN SEMANAL'!$A:$Y,11,0)</f>
        <v>3</v>
      </c>
      <c r="P330" s="7">
        <f>+VLOOKUP(A330,'[6]DISTRIBUCIÓN SEMANAL'!$A:$Y,12,0)</f>
        <v>7</v>
      </c>
      <c r="Q330" s="7">
        <f>+VLOOKUP(A330,'[6]DISTRIBUCIÓN SEMANAL'!$A:$Y,13,0)</f>
        <v>2</v>
      </c>
      <c r="R330" s="7">
        <f>+VLOOKUP(A330,'[6]DISTRIBUCIÓN SEMANAL'!$A:$Y,14,0)</f>
        <v>6</v>
      </c>
      <c r="S330" s="7">
        <f>+VLOOKUP(A330,'[6]DISTRIBUCIÓN SEMANAL'!$A:$Y,15,0)</f>
        <v>119</v>
      </c>
      <c r="T330" s="7">
        <f>+VLOOKUP(A330,'[6]DISTRIBUCIÓN SEMANAL'!$A:$Y,16,0)</f>
        <v>119</v>
      </c>
      <c r="U330" s="7">
        <f>+VLOOKUP(A330,'[6]DISTRIBUCIÓN SEMANAL'!$A:$Y,17,0)</f>
        <v>119</v>
      </c>
      <c r="V330" s="7">
        <f>+VLOOKUP(A330,'[6]DISTRIBUCIÓN SEMANAL'!$A:$Y,18,0)</f>
        <v>15</v>
      </c>
      <c r="W330" s="7">
        <f>+VLOOKUP(A330,'[6]DISTRIBUCIÓN SEMANAL'!$A:$Y,19,0)</f>
        <v>119</v>
      </c>
      <c r="X330" s="7">
        <f>+VLOOKUP(A330,'[6]DISTRIBUCIÓN SEMANAL'!$A:$Y,20,0)</f>
        <v>4</v>
      </c>
      <c r="Y330" s="7">
        <f>+VLOOKUP(A330,'[6]DISTRIBUCIÓN SEMANAL'!$A:$Y,21,0)</f>
        <v>119</v>
      </c>
      <c r="Z330" s="7">
        <f>+VLOOKUP(A330,'[6]DISTRIBUCIÓN SEMANAL'!$A:$Y,22,0)</f>
        <v>119</v>
      </c>
      <c r="AA330" s="7">
        <f>+VLOOKUP(A330,'[6]DISTRIBUCIÓN SEMANAL'!$A:$Y,23,0)</f>
        <v>7</v>
      </c>
      <c r="AB330" s="7">
        <f>+VLOOKUP(A330,'[6]DISTRIBUCIÓN SEMANAL'!$A:$Y,24,0)</f>
        <v>5</v>
      </c>
      <c r="AC330" s="7">
        <f>+VLOOKUP(A330,'[6]DISTRIBUCIÓN SEMANAL'!$A:$Y,25,0)</f>
        <v>18</v>
      </c>
    </row>
    <row r="331" spans="1:29" ht="15.75">
      <c r="A331" s="44" t="s">
        <v>6568</v>
      </c>
      <c r="B331" s="10" t="s">
        <v>6566</v>
      </c>
      <c r="C331" s="54" t="s">
        <v>6569</v>
      </c>
      <c r="D331" s="11">
        <v>84</v>
      </c>
      <c r="E331" s="9" t="s">
        <v>3551</v>
      </c>
      <c r="F331" s="9">
        <v>131345182</v>
      </c>
      <c r="G331" s="67" t="s">
        <v>5194</v>
      </c>
      <c r="H331" s="7">
        <f>+VLOOKUP(A331,'[6]DISTRIBUCIÓN SEMANAL'!$A:$Y,4,0)</f>
        <v>84</v>
      </c>
      <c r="I331" s="7" t="str">
        <f>+VLOOKUP(A331,'[6]DISTRIBUCIÓN SEMANAL'!$A:$Y,5,0)</f>
        <v>REAL</v>
      </c>
      <c r="J331" s="7">
        <f>+VLOOKUP(A331,'[6]DISTRIBUCIÓN SEMANAL'!$A:$Y,6,0)</f>
        <v>1</v>
      </c>
      <c r="K331" s="7">
        <f>+VLOOKUP(A331,'[6]DISTRIBUCIÓN SEMANAL'!$A:$Y,7,0)</f>
        <v>6</v>
      </c>
      <c r="L331" s="7">
        <f>+VLOOKUP(A331,'[6]DISTRIBUCIÓN SEMANAL'!$A:$Y,8,0)</f>
        <v>1</v>
      </c>
      <c r="M331" s="7">
        <f>+VLOOKUP(A331,'[6]DISTRIBUCIÓN SEMANAL'!$A:$Y,9,0)</f>
        <v>13</v>
      </c>
      <c r="N331" s="7">
        <f>+VLOOKUP(A331,'[6]DISTRIBUCIÓN SEMANAL'!$A:$Y,10,0)</f>
        <v>16</v>
      </c>
      <c r="O331" s="7">
        <f>+VLOOKUP(A331,'[6]DISTRIBUCIÓN SEMANAL'!$A:$Y,11,0)</f>
        <v>2</v>
      </c>
      <c r="P331" s="7">
        <f>+VLOOKUP(A331,'[6]DISTRIBUCIÓN SEMANAL'!$A:$Y,12,0)</f>
        <v>5</v>
      </c>
      <c r="Q331" s="7">
        <f>+VLOOKUP(A331,'[6]DISTRIBUCIÓN SEMANAL'!$A:$Y,13,0)</f>
        <v>1</v>
      </c>
      <c r="R331" s="7">
        <f>+VLOOKUP(A331,'[6]DISTRIBUCIÓN SEMANAL'!$A:$Y,14,0)</f>
        <v>4</v>
      </c>
      <c r="S331" s="7">
        <f>+VLOOKUP(A331,'[6]DISTRIBUCIÓN SEMANAL'!$A:$Y,15,0)</f>
        <v>84</v>
      </c>
      <c r="T331" s="7">
        <f>+VLOOKUP(A331,'[6]DISTRIBUCIÓN SEMANAL'!$A:$Y,16,0)</f>
        <v>84</v>
      </c>
      <c r="U331" s="7">
        <f>+VLOOKUP(A331,'[6]DISTRIBUCIÓN SEMANAL'!$A:$Y,17,0)</f>
        <v>84</v>
      </c>
      <c r="V331" s="7">
        <f>+VLOOKUP(A331,'[6]DISTRIBUCIÓN SEMANAL'!$A:$Y,18,0)</f>
        <v>11</v>
      </c>
      <c r="W331" s="7">
        <f>+VLOOKUP(A331,'[6]DISTRIBUCIÓN SEMANAL'!$A:$Y,19,0)</f>
        <v>84</v>
      </c>
      <c r="X331" s="7">
        <f>+VLOOKUP(A331,'[6]DISTRIBUCIÓN SEMANAL'!$A:$Y,20,0)</f>
        <v>3</v>
      </c>
      <c r="Y331" s="7">
        <f>+VLOOKUP(A331,'[6]DISTRIBUCIÓN SEMANAL'!$A:$Y,21,0)</f>
        <v>84</v>
      </c>
      <c r="Z331" s="7">
        <f>+VLOOKUP(A331,'[6]DISTRIBUCIÓN SEMANAL'!$A:$Y,22,0)</f>
        <v>84</v>
      </c>
      <c r="AA331" s="7">
        <f>+VLOOKUP(A331,'[6]DISTRIBUCIÓN SEMANAL'!$A:$Y,23,0)</f>
        <v>5</v>
      </c>
      <c r="AB331" s="7">
        <f>+VLOOKUP(A331,'[6]DISTRIBUCIÓN SEMANAL'!$A:$Y,24,0)</f>
        <v>4</v>
      </c>
      <c r="AC331" s="7">
        <f>+VLOOKUP(A331,'[6]DISTRIBUCIÓN SEMANAL'!$A:$Y,25,0)</f>
        <v>13</v>
      </c>
    </row>
    <row r="332" spans="1:29" ht="15.75">
      <c r="A332" s="44" t="s">
        <v>6570</v>
      </c>
      <c r="B332" s="10" t="s">
        <v>6566</v>
      </c>
      <c r="C332" s="54" t="s">
        <v>6571</v>
      </c>
      <c r="D332" s="11">
        <v>80</v>
      </c>
      <c r="E332" s="9" t="s">
        <v>3551</v>
      </c>
      <c r="F332" s="9">
        <v>131345182</v>
      </c>
      <c r="G332" s="67" t="s">
        <v>5194</v>
      </c>
      <c r="H332" s="7">
        <f>+VLOOKUP(A332,'[6]DISTRIBUCIÓN SEMANAL'!$A:$Y,4,0)</f>
        <v>80</v>
      </c>
      <c r="I332" s="7" t="str">
        <f>+VLOOKUP(A332,'[6]DISTRIBUCIÓN SEMANAL'!$A:$Y,5,0)</f>
        <v>REAL</v>
      </c>
      <c r="J332" s="7">
        <f>+VLOOKUP(A332,'[6]DISTRIBUCIÓN SEMANAL'!$A:$Y,6,0)</f>
        <v>1</v>
      </c>
      <c r="K332" s="7">
        <f>+VLOOKUP(A332,'[6]DISTRIBUCIÓN SEMANAL'!$A:$Y,7,0)</f>
        <v>6</v>
      </c>
      <c r="L332" s="7">
        <f>+VLOOKUP(A332,'[6]DISTRIBUCIÓN SEMANAL'!$A:$Y,8,0)</f>
        <v>1</v>
      </c>
      <c r="M332" s="7">
        <f>+VLOOKUP(A332,'[6]DISTRIBUCIÓN SEMANAL'!$A:$Y,9,0)</f>
        <v>13</v>
      </c>
      <c r="N332" s="7">
        <f>+VLOOKUP(A332,'[6]DISTRIBUCIÓN SEMANAL'!$A:$Y,10,0)</f>
        <v>15</v>
      </c>
      <c r="O332" s="7">
        <f>+VLOOKUP(A332,'[6]DISTRIBUCIÓN SEMANAL'!$A:$Y,11,0)</f>
        <v>2</v>
      </c>
      <c r="P332" s="7">
        <f>+VLOOKUP(A332,'[6]DISTRIBUCIÓN SEMANAL'!$A:$Y,12,0)</f>
        <v>5</v>
      </c>
      <c r="Q332" s="7">
        <f>+VLOOKUP(A332,'[6]DISTRIBUCIÓN SEMANAL'!$A:$Y,13,0)</f>
        <v>1</v>
      </c>
      <c r="R332" s="7">
        <f>+VLOOKUP(A332,'[6]DISTRIBUCIÓN SEMANAL'!$A:$Y,14,0)</f>
        <v>4</v>
      </c>
      <c r="S332" s="7">
        <f>+VLOOKUP(A332,'[6]DISTRIBUCIÓN SEMANAL'!$A:$Y,15,0)</f>
        <v>80</v>
      </c>
      <c r="T332" s="7">
        <f>+VLOOKUP(A332,'[6]DISTRIBUCIÓN SEMANAL'!$A:$Y,16,0)</f>
        <v>80</v>
      </c>
      <c r="U332" s="7">
        <f>+VLOOKUP(A332,'[6]DISTRIBUCIÓN SEMANAL'!$A:$Y,17,0)</f>
        <v>80</v>
      </c>
      <c r="V332" s="7">
        <f>+VLOOKUP(A332,'[6]DISTRIBUCIÓN SEMANAL'!$A:$Y,18,0)</f>
        <v>11</v>
      </c>
      <c r="W332" s="7">
        <f>+VLOOKUP(A332,'[6]DISTRIBUCIÓN SEMANAL'!$A:$Y,19,0)</f>
        <v>80</v>
      </c>
      <c r="X332" s="7">
        <f>+VLOOKUP(A332,'[6]DISTRIBUCIÓN SEMANAL'!$A:$Y,20,0)</f>
        <v>3</v>
      </c>
      <c r="Y332" s="7">
        <f>+VLOOKUP(A332,'[6]DISTRIBUCIÓN SEMANAL'!$A:$Y,21,0)</f>
        <v>80</v>
      </c>
      <c r="Z332" s="7">
        <f>+VLOOKUP(A332,'[6]DISTRIBUCIÓN SEMANAL'!$A:$Y,22,0)</f>
        <v>80</v>
      </c>
      <c r="AA332" s="7">
        <f>+VLOOKUP(A332,'[6]DISTRIBUCIÓN SEMANAL'!$A:$Y,23,0)</f>
        <v>5</v>
      </c>
      <c r="AB332" s="7">
        <f>+VLOOKUP(A332,'[6]DISTRIBUCIÓN SEMANAL'!$A:$Y,24,0)</f>
        <v>4</v>
      </c>
      <c r="AC332" s="7">
        <f>+VLOOKUP(A332,'[6]DISTRIBUCIÓN SEMANAL'!$A:$Y,25,0)</f>
        <v>12</v>
      </c>
    </row>
    <row r="333" spans="1:29" ht="15.75">
      <c r="A333" s="44" t="s">
        <v>6572</v>
      </c>
      <c r="B333" s="10" t="s">
        <v>6566</v>
      </c>
      <c r="C333" s="54" t="s">
        <v>6573</v>
      </c>
      <c r="D333" s="11">
        <v>54</v>
      </c>
      <c r="E333" s="9" t="s">
        <v>3551</v>
      </c>
      <c r="F333" s="9">
        <v>131345182</v>
      </c>
      <c r="G333" s="67" t="s">
        <v>5194</v>
      </c>
      <c r="H333" s="7">
        <f>+VLOOKUP(A333,'[6]DISTRIBUCIÓN SEMANAL'!$A:$Y,4,0)</f>
        <v>54</v>
      </c>
      <c r="I333" s="7" t="str">
        <f>+VLOOKUP(A333,'[6]DISTRIBUCIÓN SEMANAL'!$A:$Y,5,0)</f>
        <v>REAL</v>
      </c>
      <c r="J333" s="7">
        <f>+VLOOKUP(A333,'[6]DISTRIBUCIÓN SEMANAL'!$A:$Y,6,0)</f>
        <v>1</v>
      </c>
      <c r="K333" s="7">
        <f>+VLOOKUP(A333,'[6]DISTRIBUCIÓN SEMANAL'!$A:$Y,7,0)</f>
        <v>4</v>
      </c>
      <c r="L333" s="7">
        <f>+VLOOKUP(A333,'[6]DISTRIBUCIÓN SEMANAL'!$A:$Y,8,0)</f>
        <v>1</v>
      </c>
      <c r="M333" s="7">
        <f>+VLOOKUP(A333,'[6]DISTRIBUCIÓN SEMANAL'!$A:$Y,9,0)</f>
        <v>9</v>
      </c>
      <c r="N333" s="7">
        <f>+VLOOKUP(A333,'[6]DISTRIBUCIÓN SEMANAL'!$A:$Y,10,0)</f>
        <v>10</v>
      </c>
      <c r="O333" s="7">
        <f>+VLOOKUP(A333,'[6]DISTRIBUCIÓN SEMANAL'!$A:$Y,11,0)</f>
        <v>2</v>
      </c>
      <c r="P333" s="7">
        <f>+VLOOKUP(A333,'[6]DISTRIBUCIÓN SEMANAL'!$A:$Y,12,0)</f>
        <v>3</v>
      </c>
      <c r="Q333" s="7">
        <f>+VLOOKUP(A333,'[6]DISTRIBUCIÓN SEMANAL'!$A:$Y,13,0)</f>
        <v>1</v>
      </c>
      <c r="R333" s="7">
        <f>+VLOOKUP(A333,'[6]DISTRIBUCIÓN SEMANAL'!$A:$Y,14,0)</f>
        <v>3</v>
      </c>
      <c r="S333" s="7">
        <f>+VLOOKUP(A333,'[6]DISTRIBUCIÓN SEMANAL'!$A:$Y,15,0)</f>
        <v>54</v>
      </c>
      <c r="T333" s="7">
        <f>+VLOOKUP(A333,'[6]DISTRIBUCIÓN SEMANAL'!$A:$Y,16,0)</f>
        <v>54</v>
      </c>
      <c r="U333" s="7">
        <f>+VLOOKUP(A333,'[6]DISTRIBUCIÓN SEMANAL'!$A:$Y,17,0)</f>
        <v>54</v>
      </c>
      <c r="V333" s="7">
        <f>+VLOOKUP(A333,'[6]DISTRIBUCIÓN SEMANAL'!$A:$Y,18,0)</f>
        <v>7</v>
      </c>
      <c r="W333" s="7">
        <f>+VLOOKUP(A333,'[6]DISTRIBUCIÓN SEMANAL'!$A:$Y,19,0)</f>
        <v>54</v>
      </c>
      <c r="X333" s="7">
        <f>+VLOOKUP(A333,'[6]DISTRIBUCIÓN SEMANAL'!$A:$Y,20,0)</f>
        <v>2</v>
      </c>
      <c r="Y333" s="7">
        <f>+VLOOKUP(A333,'[6]DISTRIBUCIÓN SEMANAL'!$A:$Y,21,0)</f>
        <v>54</v>
      </c>
      <c r="Z333" s="7">
        <f>+VLOOKUP(A333,'[6]DISTRIBUCIÓN SEMANAL'!$A:$Y,22,0)</f>
        <v>54</v>
      </c>
      <c r="AA333" s="7">
        <f>+VLOOKUP(A333,'[6]DISTRIBUCIÓN SEMANAL'!$A:$Y,23,0)</f>
        <v>3</v>
      </c>
      <c r="AB333" s="7">
        <f>+VLOOKUP(A333,'[6]DISTRIBUCIÓN SEMANAL'!$A:$Y,24,0)</f>
        <v>3</v>
      </c>
      <c r="AC333" s="7">
        <f>+VLOOKUP(A333,'[6]DISTRIBUCIÓN SEMANAL'!$A:$Y,25,0)</f>
        <v>8</v>
      </c>
    </row>
    <row r="334" spans="1:29" ht="15.75">
      <c r="A334" s="44" t="s">
        <v>6574</v>
      </c>
      <c r="B334" s="10" t="s">
        <v>6566</v>
      </c>
      <c r="C334" s="54" t="s">
        <v>6575</v>
      </c>
      <c r="D334" s="11">
        <v>5</v>
      </c>
      <c r="E334" s="9" t="s">
        <v>3551</v>
      </c>
      <c r="F334" s="9">
        <v>131345182</v>
      </c>
      <c r="G334" s="67" t="s">
        <v>5194</v>
      </c>
      <c r="H334" s="7">
        <f>+VLOOKUP(A334,'[6]DISTRIBUCIÓN SEMANAL'!$A:$Y,4,0)</f>
        <v>5</v>
      </c>
      <c r="I334" s="7" t="str">
        <f>+VLOOKUP(A334,'[6]DISTRIBUCIÓN SEMANAL'!$A:$Y,5,0)</f>
        <v>REAL</v>
      </c>
      <c r="J334" s="7">
        <f>+VLOOKUP(A334,'[6]DISTRIBUCIÓN SEMANAL'!$A:$Y,6,0)</f>
        <v>1</v>
      </c>
      <c r="K334" s="7">
        <f>+VLOOKUP(A334,'[6]DISTRIBUCIÓN SEMANAL'!$A:$Y,7,0)</f>
        <v>1</v>
      </c>
      <c r="L334" s="7">
        <f>+VLOOKUP(A334,'[6]DISTRIBUCIÓN SEMANAL'!$A:$Y,8,0)</f>
        <v>1</v>
      </c>
      <c r="M334" s="7">
        <f>+VLOOKUP(A334,'[6]DISTRIBUCIÓN SEMANAL'!$A:$Y,9,0)</f>
        <v>1</v>
      </c>
      <c r="N334" s="7">
        <f>+VLOOKUP(A334,'[6]DISTRIBUCIÓN SEMANAL'!$A:$Y,10,0)</f>
        <v>1</v>
      </c>
      <c r="O334" s="7">
        <f>+VLOOKUP(A334,'[6]DISTRIBUCIÓN SEMANAL'!$A:$Y,11,0)</f>
        <v>1</v>
      </c>
      <c r="P334" s="7">
        <f>+VLOOKUP(A334,'[6]DISTRIBUCIÓN SEMANAL'!$A:$Y,12,0)</f>
        <v>1</v>
      </c>
      <c r="Q334" s="7">
        <f>+VLOOKUP(A334,'[6]DISTRIBUCIÓN SEMANAL'!$A:$Y,13,0)</f>
        <v>1</v>
      </c>
      <c r="R334" s="7">
        <f>+VLOOKUP(A334,'[6]DISTRIBUCIÓN SEMANAL'!$A:$Y,14,0)</f>
        <v>1</v>
      </c>
      <c r="S334" s="7">
        <f>+VLOOKUP(A334,'[6]DISTRIBUCIÓN SEMANAL'!$A:$Y,15,0)</f>
        <v>5</v>
      </c>
      <c r="T334" s="7">
        <f>+VLOOKUP(A334,'[6]DISTRIBUCIÓN SEMANAL'!$A:$Y,16,0)</f>
        <v>5</v>
      </c>
      <c r="U334" s="7">
        <f>+VLOOKUP(A334,'[6]DISTRIBUCIÓN SEMANAL'!$A:$Y,17,0)</f>
        <v>5</v>
      </c>
      <c r="V334" s="7">
        <f>+VLOOKUP(A334,'[6]DISTRIBUCIÓN SEMANAL'!$A:$Y,18,0)</f>
        <v>1</v>
      </c>
      <c r="W334" s="7">
        <f>+VLOOKUP(A334,'[6]DISTRIBUCIÓN SEMANAL'!$A:$Y,19,0)</f>
        <v>5</v>
      </c>
      <c r="X334" s="7">
        <f>+VLOOKUP(A334,'[6]DISTRIBUCIÓN SEMANAL'!$A:$Y,20,0)</f>
        <v>1</v>
      </c>
      <c r="Y334" s="7">
        <f>+VLOOKUP(A334,'[6]DISTRIBUCIÓN SEMANAL'!$A:$Y,21,0)</f>
        <v>5</v>
      </c>
      <c r="Z334" s="7">
        <f>+VLOOKUP(A334,'[6]DISTRIBUCIÓN SEMANAL'!$A:$Y,22,0)</f>
        <v>5</v>
      </c>
      <c r="AA334" s="7">
        <f>+VLOOKUP(A334,'[6]DISTRIBUCIÓN SEMANAL'!$A:$Y,23,0)</f>
        <v>1</v>
      </c>
      <c r="AB334" s="7">
        <f>+VLOOKUP(A334,'[6]DISTRIBUCIÓN SEMANAL'!$A:$Y,24,0)</f>
        <v>1</v>
      </c>
      <c r="AC334" s="7">
        <f>+VLOOKUP(A334,'[6]DISTRIBUCIÓN SEMANAL'!$A:$Y,25,0)</f>
        <v>1</v>
      </c>
    </row>
    <row r="335" spans="1:29" ht="15.75">
      <c r="A335" s="44" t="s">
        <v>6578</v>
      </c>
      <c r="B335" s="10" t="s">
        <v>5686</v>
      </c>
      <c r="C335" s="54" t="s">
        <v>6579</v>
      </c>
      <c r="D335" s="11">
        <v>259</v>
      </c>
      <c r="E335" s="9" t="s">
        <v>3562</v>
      </c>
      <c r="F335" s="9">
        <v>132213947</v>
      </c>
      <c r="G335" s="67" t="s">
        <v>5194</v>
      </c>
      <c r="H335" s="7">
        <f>+VLOOKUP(A335,'[6]DISTRIBUCIÓN SEMANAL'!$A:$Y,4,0)</f>
        <v>259</v>
      </c>
      <c r="I335" s="7" t="str">
        <f>+VLOOKUP(A335,'[6]DISTRIBUCIÓN SEMANAL'!$A:$Y,5,0)</f>
        <v>REAL</v>
      </c>
      <c r="J335" s="7">
        <f>+VLOOKUP(A335,'[6]DISTRIBUCIÓN SEMANAL'!$A:$Y,6,0)</f>
        <v>1</v>
      </c>
      <c r="K335" s="7">
        <f>+VLOOKUP(A335,'[6]DISTRIBUCIÓN SEMANAL'!$A:$Y,7,0)</f>
        <v>18</v>
      </c>
      <c r="L335" s="7">
        <f>+VLOOKUP(A335,'[6]DISTRIBUCIÓN SEMANAL'!$A:$Y,8,0)</f>
        <v>3</v>
      </c>
      <c r="M335" s="7">
        <f>+VLOOKUP(A335,'[6]DISTRIBUCIÓN SEMANAL'!$A:$Y,9,0)</f>
        <v>40</v>
      </c>
      <c r="N335" s="7">
        <f>+VLOOKUP(A335,'[6]DISTRIBUCIÓN SEMANAL'!$A:$Y,10,0)</f>
        <v>48</v>
      </c>
      <c r="O335" s="7">
        <f>+VLOOKUP(A335,'[6]DISTRIBUCIÓN SEMANAL'!$A:$Y,11,0)</f>
        <v>6</v>
      </c>
      <c r="P335" s="7">
        <f>+VLOOKUP(A335,'[6]DISTRIBUCIÓN SEMANAL'!$A:$Y,12,0)</f>
        <v>15</v>
      </c>
      <c r="Q335" s="7">
        <f>+VLOOKUP(A335,'[6]DISTRIBUCIÓN SEMANAL'!$A:$Y,13,0)</f>
        <v>3</v>
      </c>
      <c r="R335" s="7">
        <f>+VLOOKUP(A335,'[6]DISTRIBUCIÓN SEMANAL'!$A:$Y,14,0)</f>
        <v>12</v>
      </c>
      <c r="S335" s="7">
        <f>+VLOOKUP(A335,'[6]DISTRIBUCIÓN SEMANAL'!$A:$Y,15,0)</f>
        <v>259</v>
      </c>
      <c r="T335" s="7">
        <f>+VLOOKUP(A335,'[6]DISTRIBUCIÓN SEMANAL'!$A:$Y,16,0)</f>
        <v>259</v>
      </c>
      <c r="U335" s="7">
        <f>+VLOOKUP(A335,'[6]DISTRIBUCIÓN SEMANAL'!$A:$Y,17,0)</f>
        <v>259</v>
      </c>
      <c r="V335" s="7">
        <f>+VLOOKUP(A335,'[6]DISTRIBUCIÓN SEMANAL'!$A:$Y,18,0)</f>
        <v>33</v>
      </c>
      <c r="W335" s="7">
        <f>+VLOOKUP(A335,'[6]DISTRIBUCIÓN SEMANAL'!$A:$Y,19,0)</f>
        <v>259</v>
      </c>
      <c r="X335" s="7">
        <f>+VLOOKUP(A335,'[6]DISTRIBUCIÓN SEMANAL'!$A:$Y,20,0)</f>
        <v>9</v>
      </c>
      <c r="Y335" s="7">
        <f>+VLOOKUP(A335,'[6]DISTRIBUCIÓN SEMANAL'!$A:$Y,21,0)</f>
        <v>259</v>
      </c>
      <c r="Z335" s="7">
        <f>+VLOOKUP(A335,'[6]DISTRIBUCIÓN SEMANAL'!$A:$Y,22,0)</f>
        <v>259</v>
      </c>
      <c r="AA335" s="7">
        <f>+VLOOKUP(A335,'[6]DISTRIBUCIÓN SEMANAL'!$A:$Y,23,0)</f>
        <v>15</v>
      </c>
      <c r="AB335" s="7">
        <f>+VLOOKUP(A335,'[6]DISTRIBUCIÓN SEMANAL'!$A:$Y,24,0)</f>
        <v>11</v>
      </c>
      <c r="AC335" s="7">
        <f>+VLOOKUP(A335,'[6]DISTRIBUCIÓN SEMANAL'!$A:$Y,25,0)</f>
        <v>38</v>
      </c>
    </row>
    <row r="336" spans="1:29" ht="15.75">
      <c r="A336" s="44" t="s">
        <v>6580</v>
      </c>
      <c r="B336" s="10" t="s">
        <v>5321</v>
      </c>
      <c r="C336" s="54" t="s">
        <v>6581</v>
      </c>
      <c r="D336" s="9">
        <v>8</v>
      </c>
      <c r="E336" s="9" t="s">
        <v>3573</v>
      </c>
      <c r="F336" s="9">
        <v>132079282</v>
      </c>
      <c r="G336" s="67" t="s">
        <v>5194</v>
      </c>
      <c r="H336" s="7">
        <f>+VLOOKUP(A336,'[6]DISTRIBUCIÓN SEMANAL'!$A:$Y,4,0)</f>
        <v>8</v>
      </c>
      <c r="I336" s="7" t="str">
        <f>+VLOOKUP(A336,'[6]DISTRIBUCIÓN SEMANAL'!$A:$Y,5,0)</f>
        <v>REAL</v>
      </c>
      <c r="J336" s="7">
        <f>+VLOOKUP(A336,'[6]DISTRIBUCIÓN SEMANAL'!$A:$Y,6,0)</f>
        <v>1</v>
      </c>
      <c r="K336" s="7">
        <f>+VLOOKUP(A336,'[6]DISTRIBUCIÓN SEMANAL'!$A:$Y,7,0)</f>
        <v>1</v>
      </c>
      <c r="L336" s="7">
        <f>+VLOOKUP(A336,'[6]DISTRIBUCIÓN SEMANAL'!$A:$Y,8,0)</f>
        <v>1</v>
      </c>
      <c r="M336" s="7">
        <f>+VLOOKUP(A336,'[6]DISTRIBUCIÓN SEMANAL'!$A:$Y,9,0)</f>
        <v>2</v>
      </c>
      <c r="N336" s="7">
        <f>+VLOOKUP(A336,'[6]DISTRIBUCIÓN SEMANAL'!$A:$Y,10,0)</f>
        <v>2</v>
      </c>
      <c r="O336" s="7">
        <f>+VLOOKUP(A336,'[6]DISTRIBUCIÓN SEMANAL'!$A:$Y,11,0)</f>
        <v>1</v>
      </c>
      <c r="P336" s="7">
        <f>+VLOOKUP(A336,'[6]DISTRIBUCIÓN SEMANAL'!$A:$Y,12,0)</f>
        <v>1</v>
      </c>
      <c r="Q336" s="7">
        <f>+VLOOKUP(A336,'[6]DISTRIBUCIÓN SEMANAL'!$A:$Y,13,0)</f>
        <v>1</v>
      </c>
      <c r="R336" s="7">
        <f>+VLOOKUP(A336,'[6]DISTRIBUCIÓN SEMANAL'!$A:$Y,14,0)</f>
        <v>1</v>
      </c>
      <c r="S336" s="7">
        <f>+VLOOKUP(A336,'[6]DISTRIBUCIÓN SEMANAL'!$A:$Y,15,0)</f>
        <v>8</v>
      </c>
      <c r="T336" s="7">
        <f>+VLOOKUP(A336,'[6]DISTRIBUCIÓN SEMANAL'!$A:$Y,16,0)</f>
        <v>8</v>
      </c>
      <c r="U336" s="7">
        <f>+VLOOKUP(A336,'[6]DISTRIBUCIÓN SEMANAL'!$A:$Y,17,0)</f>
        <v>8</v>
      </c>
      <c r="V336" s="7">
        <f>+VLOOKUP(A336,'[6]DISTRIBUCIÓN SEMANAL'!$A:$Y,18,0)</f>
        <v>2</v>
      </c>
      <c r="W336" s="7">
        <f>+VLOOKUP(A336,'[6]DISTRIBUCIÓN SEMANAL'!$A:$Y,19,0)</f>
        <v>8</v>
      </c>
      <c r="X336" s="7">
        <f>+VLOOKUP(A336,'[6]DISTRIBUCIÓN SEMANAL'!$A:$Y,20,0)</f>
        <v>1</v>
      </c>
      <c r="Y336" s="7">
        <f>+VLOOKUP(A336,'[6]DISTRIBUCIÓN SEMANAL'!$A:$Y,21,0)</f>
        <v>8</v>
      </c>
      <c r="Z336" s="7">
        <f>+VLOOKUP(A336,'[6]DISTRIBUCIÓN SEMANAL'!$A:$Y,22,0)</f>
        <v>8</v>
      </c>
      <c r="AA336" s="7">
        <f>+VLOOKUP(A336,'[6]DISTRIBUCIÓN SEMANAL'!$A:$Y,23,0)</f>
        <v>1</v>
      </c>
      <c r="AB336" s="7">
        <f>+VLOOKUP(A336,'[6]DISTRIBUCIÓN SEMANAL'!$A:$Y,24,0)</f>
        <v>1</v>
      </c>
      <c r="AC336" s="7">
        <f>+VLOOKUP(A336,'[6]DISTRIBUCIÓN SEMANAL'!$A:$Y,25,0)</f>
        <v>2</v>
      </c>
    </row>
    <row r="337" spans="1:29" ht="15.75">
      <c r="A337" s="44" t="s">
        <v>6582</v>
      </c>
      <c r="B337" s="10" t="s">
        <v>5321</v>
      </c>
      <c r="C337" s="54" t="s">
        <v>6583</v>
      </c>
      <c r="D337" s="9">
        <v>80</v>
      </c>
      <c r="E337" s="9" t="s">
        <v>3573</v>
      </c>
      <c r="F337" s="9">
        <v>132079282</v>
      </c>
      <c r="G337" s="67" t="s">
        <v>5194</v>
      </c>
      <c r="H337" s="7">
        <f>+VLOOKUP(A337,'[6]DISTRIBUCIÓN SEMANAL'!$A:$Y,4,0)</f>
        <v>80</v>
      </c>
      <c r="I337" s="7" t="str">
        <f>+VLOOKUP(A337,'[6]DISTRIBUCIÓN SEMANAL'!$A:$Y,5,0)</f>
        <v>REAL</v>
      </c>
      <c r="J337" s="7">
        <f>+VLOOKUP(A337,'[6]DISTRIBUCIÓN SEMANAL'!$A:$Y,6,0)</f>
        <v>1</v>
      </c>
      <c r="K337" s="7">
        <f>+VLOOKUP(A337,'[6]DISTRIBUCIÓN SEMANAL'!$A:$Y,7,0)</f>
        <v>6</v>
      </c>
      <c r="L337" s="7">
        <f>+VLOOKUP(A337,'[6]DISTRIBUCIÓN SEMANAL'!$A:$Y,8,0)</f>
        <v>1</v>
      </c>
      <c r="M337" s="7">
        <f>+VLOOKUP(A337,'[6]DISTRIBUCIÓN SEMANAL'!$A:$Y,9,0)</f>
        <v>13</v>
      </c>
      <c r="N337" s="7">
        <f>+VLOOKUP(A337,'[6]DISTRIBUCIÓN SEMANAL'!$A:$Y,10,0)</f>
        <v>15</v>
      </c>
      <c r="O337" s="7">
        <f>+VLOOKUP(A337,'[6]DISTRIBUCIÓN SEMANAL'!$A:$Y,11,0)</f>
        <v>2</v>
      </c>
      <c r="P337" s="7">
        <f>+VLOOKUP(A337,'[6]DISTRIBUCIÓN SEMANAL'!$A:$Y,12,0)</f>
        <v>5</v>
      </c>
      <c r="Q337" s="7">
        <f>+VLOOKUP(A337,'[6]DISTRIBUCIÓN SEMANAL'!$A:$Y,13,0)</f>
        <v>1</v>
      </c>
      <c r="R337" s="7">
        <f>+VLOOKUP(A337,'[6]DISTRIBUCIÓN SEMANAL'!$A:$Y,14,0)</f>
        <v>4</v>
      </c>
      <c r="S337" s="7">
        <f>+VLOOKUP(A337,'[6]DISTRIBUCIÓN SEMANAL'!$A:$Y,15,0)</f>
        <v>80</v>
      </c>
      <c r="T337" s="7">
        <f>+VLOOKUP(A337,'[6]DISTRIBUCIÓN SEMANAL'!$A:$Y,16,0)</f>
        <v>80</v>
      </c>
      <c r="U337" s="7">
        <f>+VLOOKUP(A337,'[6]DISTRIBUCIÓN SEMANAL'!$A:$Y,17,0)</f>
        <v>80</v>
      </c>
      <c r="V337" s="7">
        <f>+VLOOKUP(A337,'[6]DISTRIBUCIÓN SEMANAL'!$A:$Y,18,0)</f>
        <v>11</v>
      </c>
      <c r="W337" s="7">
        <f>+VLOOKUP(A337,'[6]DISTRIBUCIÓN SEMANAL'!$A:$Y,19,0)</f>
        <v>80</v>
      </c>
      <c r="X337" s="7">
        <f>+VLOOKUP(A337,'[6]DISTRIBUCIÓN SEMANAL'!$A:$Y,20,0)</f>
        <v>3</v>
      </c>
      <c r="Y337" s="7">
        <f>+VLOOKUP(A337,'[6]DISTRIBUCIÓN SEMANAL'!$A:$Y,21,0)</f>
        <v>80</v>
      </c>
      <c r="Z337" s="7">
        <f>+VLOOKUP(A337,'[6]DISTRIBUCIÓN SEMANAL'!$A:$Y,22,0)</f>
        <v>80</v>
      </c>
      <c r="AA337" s="7">
        <f>+VLOOKUP(A337,'[6]DISTRIBUCIÓN SEMANAL'!$A:$Y,23,0)</f>
        <v>5</v>
      </c>
      <c r="AB337" s="7">
        <f>+VLOOKUP(A337,'[6]DISTRIBUCIÓN SEMANAL'!$A:$Y,24,0)</f>
        <v>4</v>
      </c>
      <c r="AC337" s="7">
        <f>+VLOOKUP(A337,'[6]DISTRIBUCIÓN SEMANAL'!$A:$Y,25,0)</f>
        <v>12</v>
      </c>
    </row>
    <row r="338" spans="1:29" ht="15.75">
      <c r="A338" s="44" t="s">
        <v>6584</v>
      </c>
      <c r="B338" s="10" t="s">
        <v>5321</v>
      </c>
      <c r="C338" s="54" t="s">
        <v>5234</v>
      </c>
      <c r="D338" s="9">
        <v>11</v>
      </c>
      <c r="E338" s="9" t="s">
        <v>3573</v>
      </c>
      <c r="F338" s="9">
        <v>132079282</v>
      </c>
      <c r="G338" s="67" t="s">
        <v>5194</v>
      </c>
      <c r="H338" s="7">
        <f>+VLOOKUP(A338,'[6]DISTRIBUCIÓN SEMANAL'!$A:$Y,4,0)</f>
        <v>11</v>
      </c>
      <c r="I338" s="7" t="str">
        <f>+VLOOKUP(A338,'[6]DISTRIBUCIÓN SEMANAL'!$A:$Y,5,0)</f>
        <v>REAL</v>
      </c>
      <c r="J338" s="7">
        <f>+VLOOKUP(A338,'[6]DISTRIBUCIÓN SEMANAL'!$A:$Y,6,0)</f>
        <v>1</v>
      </c>
      <c r="K338" s="7">
        <f>+VLOOKUP(A338,'[6]DISTRIBUCIÓN SEMANAL'!$A:$Y,7,0)</f>
        <v>1</v>
      </c>
      <c r="L338" s="7">
        <f>+VLOOKUP(A338,'[6]DISTRIBUCIÓN SEMANAL'!$A:$Y,8,0)</f>
        <v>1</v>
      </c>
      <c r="M338" s="7">
        <f>+VLOOKUP(A338,'[6]DISTRIBUCIÓN SEMANAL'!$A:$Y,9,0)</f>
        <v>2</v>
      </c>
      <c r="N338" s="7">
        <f>+VLOOKUP(A338,'[6]DISTRIBUCIÓN SEMANAL'!$A:$Y,10,0)</f>
        <v>3</v>
      </c>
      <c r="O338" s="7">
        <f>+VLOOKUP(A338,'[6]DISTRIBUCIÓN SEMANAL'!$A:$Y,11,0)</f>
        <v>1</v>
      </c>
      <c r="P338" s="7">
        <f>+VLOOKUP(A338,'[6]DISTRIBUCIÓN SEMANAL'!$A:$Y,12,0)</f>
        <v>1</v>
      </c>
      <c r="Q338" s="7">
        <f>+VLOOKUP(A338,'[6]DISTRIBUCIÓN SEMANAL'!$A:$Y,13,0)</f>
        <v>1</v>
      </c>
      <c r="R338" s="7">
        <f>+VLOOKUP(A338,'[6]DISTRIBUCIÓN SEMANAL'!$A:$Y,14,0)</f>
        <v>1</v>
      </c>
      <c r="S338" s="7">
        <f>+VLOOKUP(A338,'[6]DISTRIBUCIÓN SEMANAL'!$A:$Y,15,0)</f>
        <v>11</v>
      </c>
      <c r="T338" s="7">
        <f>+VLOOKUP(A338,'[6]DISTRIBUCIÓN SEMANAL'!$A:$Y,16,0)</f>
        <v>11</v>
      </c>
      <c r="U338" s="7">
        <f>+VLOOKUP(A338,'[6]DISTRIBUCIÓN SEMANAL'!$A:$Y,17,0)</f>
        <v>11</v>
      </c>
      <c r="V338" s="7">
        <f>+VLOOKUP(A338,'[6]DISTRIBUCIÓN SEMANAL'!$A:$Y,18,0)</f>
        <v>2</v>
      </c>
      <c r="W338" s="7">
        <f>+VLOOKUP(A338,'[6]DISTRIBUCIÓN SEMANAL'!$A:$Y,19,0)</f>
        <v>11</v>
      </c>
      <c r="X338" s="7">
        <f>+VLOOKUP(A338,'[6]DISTRIBUCIÓN SEMANAL'!$A:$Y,20,0)</f>
        <v>1</v>
      </c>
      <c r="Y338" s="7">
        <f>+VLOOKUP(A338,'[6]DISTRIBUCIÓN SEMANAL'!$A:$Y,21,0)</f>
        <v>11</v>
      </c>
      <c r="Z338" s="7">
        <f>+VLOOKUP(A338,'[6]DISTRIBUCIÓN SEMANAL'!$A:$Y,22,0)</f>
        <v>11</v>
      </c>
      <c r="AA338" s="7">
        <f>+VLOOKUP(A338,'[6]DISTRIBUCIÓN SEMANAL'!$A:$Y,23,0)</f>
        <v>1</v>
      </c>
      <c r="AB338" s="7">
        <f>+VLOOKUP(A338,'[6]DISTRIBUCIÓN SEMANAL'!$A:$Y,24,0)</f>
        <v>1</v>
      </c>
      <c r="AC338" s="7">
        <f>+VLOOKUP(A338,'[6]DISTRIBUCIÓN SEMANAL'!$A:$Y,25,0)</f>
        <v>2</v>
      </c>
    </row>
    <row r="339" spans="1:29" ht="15.75">
      <c r="A339" s="44" t="s">
        <v>6585</v>
      </c>
      <c r="B339" s="10" t="s">
        <v>5321</v>
      </c>
      <c r="C339" s="54" t="s">
        <v>6411</v>
      </c>
      <c r="D339" s="9">
        <v>5</v>
      </c>
      <c r="E339" s="9" t="s">
        <v>3573</v>
      </c>
      <c r="F339" s="9">
        <v>132079282</v>
      </c>
      <c r="G339" s="67" t="s">
        <v>5194</v>
      </c>
      <c r="H339" s="7">
        <f>+VLOOKUP(A339,'[6]DISTRIBUCIÓN SEMANAL'!$A:$Y,4,0)</f>
        <v>5</v>
      </c>
      <c r="I339" s="7" t="str">
        <f>+VLOOKUP(A339,'[6]DISTRIBUCIÓN SEMANAL'!$A:$Y,5,0)</f>
        <v>REAL</v>
      </c>
      <c r="J339" s="7">
        <f>+VLOOKUP(A339,'[6]DISTRIBUCIÓN SEMANAL'!$A:$Y,6,0)</f>
        <v>1</v>
      </c>
      <c r="K339" s="7">
        <f>+VLOOKUP(A339,'[6]DISTRIBUCIÓN SEMANAL'!$A:$Y,7,0)</f>
        <v>1</v>
      </c>
      <c r="L339" s="7">
        <f>+VLOOKUP(A339,'[6]DISTRIBUCIÓN SEMANAL'!$A:$Y,8,0)</f>
        <v>1</v>
      </c>
      <c r="M339" s="7">
        <f>+VLOOKUP(A339,'[6]DISTRIBUCIÓN SEMANAL'!$A:$Y,9,0)</f>
        <v>1</v>
      </c>
      <c r="N339" s="7">
        <f>+VLOOKUP(A339,'[6]DISTRIBUCIÓN SEMANAL'!$A:$Y,10,0)</f>
        <v>1</v>
      </c>
      <c r="O339" s="7">
        <f>+VLOOKUP(A339,'[6]DISTRIBUCIÓN SEMANAL'!$A:$Y,11,0)</f>
        <v>1</v>
      </c>
      <c r="P339" s="7">
        <f>+VLOOKUP(A339,'[6]DISTRIBUCIÓN SEMANAL'!$A:$Y,12,0)</f>
        <v>1</v>
      </c>
      <c r="Q339" s="7">
        <f>+VLOOKUP(A339,'[6]DISTRIBUCIÓN SEMANAL'!$A:$Y,13,0)</f>
        <v>1</v>
      </c>
      <c r="R339" s="7">
        <f>+VLOOKUP(A339,'[6]DISTRIBUCIÓN SEMANAL'!$A:$Y,14,0)</f>
        <v>1</v>
      </c>
      <c r="S339" s="7">
        <f>+VLOOKUP(A339,'[6]DISTRIBUCIÓN SEMANAL'!$A:$Y,15,0)</f>
        <v>5</v>
      </c>
      <c r="T339" s="7">
        <f>+VLOOKUP(A339,'[6]DISTRIBUCIÓN SEMANAL'!$A:$Y,16,0)</f>
        <v>5</v>
      </c>
      <c r="U339" s="7">
        <f>+VLOOKUP(A339,'[6]DISTRIBUCIÓN SEMANAL'!$A:$Y,17,0)</f>
        <v>5</v>
      </c>
      <c r="V339" s="7">
        <f>+VLOOKUP(A339,'[6]DISTRIBUCIÓN SEMANAL'!$A:$Y,18,0)</f>
        <v>1</v>
      </c>
      <c r="W339" s="7">
        <f>+VLOOKUP(A339,'[6]DISTRIBUCIÓN SEMANAL'!$A:$Y,19,0)</f>
        <v>5</v>
      </c>
      <c r="X339" s="7">
        <f>+VLOOKUP(A339,'[6]DISTRIBUCIÓN SEMANAL'!$A:$Y,20,0)</f>
        <v>1</v>
      </c>
      <c r="Y339" s="7">
        <f>+VLOOKUP(A339,'[6]DISTRIBUCIÓN SEMANAL'!$A:$Y,21,0)</f>
        <v>5</v>
      </c>
      <c r="Z339" s="7">
        <f>+VLOOKUP(A339,'[6]DISTRIBUCIÓN SEMANAL'!$A:$Y,22,0)</f>
        <v>5</v>
      </c>
      <c r="AA339" s="7">
        <f>+VLOOKUP(A339,'[6]DISTRIBUCIÓN SEMANAL'!$A:$Y,23,0)</f>
        <v>1</v>
      </c>
      <c r="AB339" s="7">
        <f>+VLOOKUP(A339,'[6]DISTRIBUCIÓN SEMANAL'!$A:$Y,24,0)</f>
        <v>1</v>
      </c>
      <c r="AC339" s="7">
        <f>+VLOOKUP(A339,'[6]DISTRIBUCIÓN SEMANAL'!$A:$Y,25,0)</f>
        <v>1</v>
      </c>
    </row>
    <row r="340" spans="1:29" ht="15.75">
      <c r="A340" s="44" t="s">
        <v>6590</v>
      </c>
      <c r="B340" s="10" t="s">
        <v>5355</v>
      </c>
      <c r="C340" s="54" t="s">
        <v>6591</v>
      </c>
      <c r="D340" s="11">
        <v>95</v>
      </c>
      <c r="E340" s="9" t="s">
        <v>1664</v>
      </c>
      <c r="F340" s="9">
        <v>113953491</v>
      </c>
      <c r="G340" s="67" t="s">
        <v>5194</v>
      </c>
      <c r="H340" s="7">
        <f>+VLOOKUP(A340,'[6]DISTRIBUCIÓN SEMANAL'!$A:$Y,4,0)</f>
        <v>95</v>
      </c>
      <c r="I340" s="7" t="str">
        <f>+VLOOKUP(A340,'[6]DISTRIBUCIÓN SEMANAL'!$A:$Y,5,0)</f>
        <v>REAL</v>
      </c>
      <c r="J340" s="7">
        <f>+VLOOKUP(A340,'[6]DISTRIBUCIÓN SEMANAL'!$A:$Y,6,0)</f>
        <v>1</v>
      </c>
      <c r="K340" s="7">
        <f>+VLOOKUP(A340,'[6]DISTRIBUCIÓN SEMANAL'!$A:$Y,7,0)</f>
        <v>7</v>
      </c>
      <c r="L340" s="7">
        <f>+VLOOKUP(A340,'[6]DISTRIBUCIÓN SEMANAL'!$A:$Y,8,0)</f>
        <v>2</v>
      </c>
      <c r="M340" s="7">
        <f>+VLOOKUP(A340,'[6]DISTRIBUCIÓN SEMANAL'!$A:$Y,9,0)</f>
        <v>15</v>
      </c>
      <c r="N340" s="7">
        <f>+VLOOKUP(A340,'[6]DISTRIBUCIÓN SEMANAL'!$A:$Y,10,0)</f>
        <v>18</v>
      </c>
      <c r="O340" s="7">
        <f>+VLOOKUP(A340,'[6]DISTRIBUCIÓN SEMANAL'!$A:$Y,11,0)</f>
        <v>3</v>
      </c>
      <c r="P340" s="7">
        <f>+VLOOKUP(A340,'[6]DISTRIBUCIÓN SEMANAL'!$A:$Y,12,0)</f>
        <v>6</v>
      </c>
      <c r="Q340" s="7">
        <f>+VLOOKUP(A340,'[6]DISTRIBUCIÓN SEMANAL'!$A:$Y,13,0)</f>
        <v>2</v>
      </c>
      <c r="R340" s="7">
        <f>+VLOOKUP(A340,'[6]DISTRIBUCIÓN SEMANAL'!$A:$Y,14,0)</f>
        <v>5</v>
      </c>
      <c r="S340" s="7">
        <f>+VLOOKUP(A340,'[6]DISTRIBUCIÓN SEMANAL'!$A:$Y,15,0)</f>
        <v>95</v>
      </c>
      <c r="T340" s="7">
        <f>+VLOOKUP(A340,'[6]DISTRIBUCIÓN SEMANAL'!$A:$Y,16,0)</f>
        <v>95</v>
      </c>
      <c r="U340" s="7">
        <f>+VLOOKUP(A340,'[6]DISTRIBUCIÓN SEMANAL'!$A:$Y,17,0)</f>
        <v>95</v>
      </c>
      <c r="V340" s="7">
        <f>+VLOOKUP(A340,'[6]DISTRIBUCIÓN SEMANAL'!$A:$Y,18,0)</f>
        <v>12</v>
      </c>
      <c r="W340" s="7">
        <f>+VLOOKUP(A340,'[6]DISTRIBUCIÓN SEMANAL'!$A:$Y,19,0)</f>
        <v>95</v>
      </c>
      <c r="X340" s="7">
        <f>+VLOOKUP(A340,'[6]DISTRIBUCIÓN SEMANAL'!$A:$Y,20,0)</f>
        <v>4</v>
      </c>
      <c r="Y340" s="7">
        <f>+VLOOKUP(A340,'[6]DISTRIBUCIÓN SEMANAL'!$A:$Y,21,0)</f>
        <v>95</v>
      </c>
      <c r="Z340" s="7">
        <f>+VLOOKUP(A340,'[6]DISTRIBUCIÓN SEMANAL'!$A:$Y,22,0)</f>
        <v>95</v>
      </c>
      <c r="AA340" s="7">
        <f>+VLOOKUP(A340,'[6]DISTRIBUCIÓN SEMANAL'!$A:$Y,23,0)</f>
        <v>6</v>
      </c>
      <c r="AB340" s="7">
        <f>+VLOOKUP(A340,'[6]DISTRIBUCIÓN SEMANAL'!$A:$Y,24,0)</f>
        <v>4</v>
      </c>
      <c r="AC340" s="7">
        <f>+VLOOKUP(A340,'[6]DISTRIBUCIÓN SEMANAL'!$A:$Y,25,0)</f>
        <v>14</v>
      </c>
    </row>
    <row r="341" spans="1:29" ht="15.75">
      <c r="A341" s="44" t="s">
        <v>6592</v>
      </c>
      <c r="B341" s="10" t="s">
        <v>5355</v>
      </c>
      <c r="C341" s="54" t="s">
        <v>6593</v>
      </c>
      <c r="D341" s="11">
        <v>58</v>
      </c>
      <c r="E341" s="9" t="s">
        <v>1664</v>
      </c>
      <c r="F341" s="9">
        <v>113953491</v>
      </c>
      <c r="G341" s="67" t="s">
        <v>5194</v>
      </c>
      <c r="H341" s="7">
        <f>+VLOOKUP(A341,'[6]DISTRIBUCIÓN SEMANAL'!$A:$Y,4,0)</f>
        <v>58</v>
      </c>
      <c r="I341" s="7" t="str">
        <f>+VLOOKUP(A341,'[6]DISTRIBUCIÓN SEMANAL'!$A:$Y,5,0)</f>
        <v>REAL</v>
      </c>
      <c r="J341" s="7">
        <f>+VLOOKUP(A341,'[6]DISTRIBUCIÓN SEMANAL'!$A:$Y,6,0)</f>
        <v>1</v>
      </c>
      <c r="K341" s="7">
        <f>+VLOOKUP(A341,'[6]DISTRIBUCIÓN SEMANAL'!$A:$Y,7,0)</f>
        <v>4</v>
      </c>
      <c r="L341" s="7">
        <f>+VLOOKUP(A341,'[6]DISTRIBUCIÓN SEMANAL'!$A:$Y,8,0)</f>
        <v>1</v>
      </c>
      <c r="M341" s="7">
        <f>+VLOOKUP(A341,'[6]DISTRIBUCIÓN SEMANAL'!$A:$Y,9,0)</f>
        <v>9</v>
      </c>
      <c r="N341" s="7">
        <f>+VLOOKUP(A341,'[6]DISTRIBUCIÓN SEMANAL'!$A:$Y,10,0)</f>
        <v>11</v>
      </c>
      <c r="O341" s="7">
        <f>+VLOOKUP(A341,'[6]DISTRIBUCIÓN SEMANAL'!$A:$Y,11,0)</f>
        <v>2</v>
      </c>
      <c r="P341" s="7">
        <f>+VLOOKUP(A341,'[6]DISTRIBUCIÓN SEMANAL'!$A:$Y,12,0)</f>
        <v>4</v>
      </c>
      <c r="Q341" s="7">
        <f>+VLOOKUP(A341,'[6]DISTRIBUCIÓN SEMANAL'!$A:$Y,13,0)</f>
        <v>1</v>
      </c>
      <c r="R341" s="7">
        <f>+VLOOKUP(A341,'[6]DISTRIBUCIÓN SEMANAL'!$A:$Y,14,0)</f>
        <v>3</v>
      </c>
      <c r="S341" s="7">
        <f>+VLOOKUP(A341,'[6]DISTRIBUCIÓN SEMANAL'!$A:$Y,15,0)</f>
        <v>58</v>
      </c>
      <c r="T341" s="7">
        <f>+VLOOKUP(A341,'[6]DISTRIBUCIÓN SEMANAL'!$A:$Y,16,0)</f>
        <v>58</v>
      </c>
      <c r="U341" s="7">
        <f>+VLOOKUP(A341,'[6]DISTRIBUCIÓN SEMANAL'!$A:$Y,17,0)</f>
        <v>58</v>
      </c>
      <c r="V341" s="7">
        <f>+VLOOKUP(A341,'[6]DISTRIBUCIÓN SEMANAL'!$A:$Y,18,0)</f>
        <v>8</v>
      </c>
      <c r="W341" s="7">
        <f>+VLOOKUP(A341,'[6]DISTRIBUCIÓN SEMANAL'!$A:$Y,19,0)</f>
        <v>58</v>
      </c>
      <c r="X341" s="7">
        <f>+VLOOKUP(A341,'[6]DISTRIBUCIÓN SEMANAL'!$A:$Y,20,0)</f>
        <v>2</v>
      </c>
      <c r="Y341" s="7">
        <f>+VLOOKUP(A341,'[6]DISTRIBUCIÓN SEMANAL'!$A:$Y,21,0)</f>
        <v>58</v>
      </c>
      <c r="Z341" s="7">
        <f>+VLOOKUP(A341,'[6]DISTRIBUCIÓN SEMANAL'!$A:$Y,22,0)</f>
        <v>58</v>
      </c>
      <c r="AA341" s="7">
        <f>+VLOOKUP(A341,'[6]DISTRIBUCIÓN SEMANAL'!$A:$Y,23,0)</f>
        <v>4</v>
      </c>
      <c r="AB341" s="7">
        <f>+VLOOKUP(A341,'[6]DISTRIBUCIÓN SEMANAL'!$A:$Y,24,0)</f>
        <v>3</v>
      </c>
      <c r="AC341" s="7">
        <f>+VLOOKUP(A341,'[6]DISTRIBUCIÓN SEMANAL'!$A:$Y,25,0)</f>
        <v>9</v>
      </c>
    </row>
    <row r="342" spans="1:29" ht="15.75">
      <c r="A342" s="44" t="s">
        <v>6594</v>
      </c>
      <c r="B342" s="10" t="s">
        <v>5355</v>
      </c>
      <c r="C342" s="54" t="s">
        <v>6595</v>
      </c>
      <c r="D342" s="8">
        <v>47</v>
      </c>
      <c r="E342" s="9" t="s">
        <v>1664</v>
      </c>
      <c r="F342" s="9">
        <v>113953491</v>
      </c>
      <c r="G342" s="67" t="s">
        <v>5194</v>
      </c>
      <c r="H342" s="7">
        <f>+VLOOKUP(A342,'[6]DISTRIBUCIÓN SEMANAL'!$A:$Y,4,0)</f>
        <v>47</v>
      </c>
      <c r="I342" s="7" t="str">
        <f>+VLOOKUP(A342,'[6]DISTRIBUCIÓN SEMANAL'!$A:$Y,5,0)</f>
        <v>REAL</v>
      </c>
      <c r="J342" s="7">
        <f>+VLOOKUP(A342,'[6]DISTRIBUCIÓN SEMANAL'!$A:$Y,6,0)</f>
        <v>1</v>
      </c>
      <c r="K342" s="7">
        <f>+VLOOKUP(A342,'[6]DISTRIBUCIÓN SEMANAL'!$A:$Y,7,0)</f>
        <v>4</v>
      </c>
      <c r="L342" s="7">
        <f>+VLOOKUP(A342,'[6]DISTRIBUCIÓN SEMANAL'!$A:$Y,8,0)</f>
        <v>1</v>
      </c>
      <c r="M342" s="7">
        <f>+VLOOKUP(A342,'[6]DISTRIBUCIÓN SEMANAL'!$A:$Y,9,0)</f>
        <v>8</v>
      </c>
      <c r="N342" s="7">
        <f>+VLOOKUP(A342,'[6]DISTRIBUCIÓN SEMANAL'!$A:$Y,10,0)</f>
        <v>9</v>
      </c>
      <c r="O342" s="7">
        <f>+VLOOKUP(A342,'[6]DISTRIBUCIÓN SEMANAL'!$A:$Y,11,0)</f>
        <v>2</v>
      </c>
      <c r="P342" s="7">
        <f>+VLOOKUP(A342,'[6]DISTRIBUCIÓN SEMANAL'!$A:$Y,12,0)</f>
        <v>3</v>
      </c>
      <c r="Q342" s="7">
        <f>+VLOOKUP(A342,'[6]DISTRIBUCIÓN SEMANAL'!$A:$Y,13,0)</f>
        <v>1</v>
      </c>
      <c r="R342" s="7">
        <f>+VLOOKUP(A342,'[6]DISTRIBUCIÓN SEMANAL'!$A:$Y,14,0)</f>
        <v>3</v>
      </c>
      <c r="S342" s="7">
        <f>+VLOOKUP(A342,'[6]DISTRIBUCIÓN SEMANAL'!$A:$Y,15,0)</f>
        <v>47</v>
      </c>
      <c r="T342" s="7">
        <f>+VLOOKUP(A342,'[6]DISTRIBUCIÓN SEMANAL'!$A:$Y,16,0)</f>
        <v>47</v>
      </c>
      <c r="U342" s="7">
        <f>+VLOOKUP(A342,'[6]DISTRIBUCIÓN SEMANAL'!$A:$Y,17,0)</f>
        <v>47</v>
      </c>
      <c r="V342" s="7">
        <f>+VLOOKUP(A342,'[6]DISTRIBUCIÓN SEMANAL'!$A:$Y,18,0)</f>
        <v>6</v>
      </c>
      <c r="W342" s="7">
        <f>+VLOOKUP(A342,'[6]DISTRIBUCIÓN SEMANAL'!$A:$Y,19,0)</f>
        <v>47</v>
      </c>
      <c r="X342" s="7">
        <f>+VLOOKUP(A342,'[6]DISTRIBUCIÓN SEMANAL'!$A:$Y,20,0)</f>
        <v>2</v>
      </c>
      <c r="Y342" s="7">
        <f>+VLOOKUP(A342,'[6]DISTRIBUCIÓN SEMANAL'!$A:$Y,21,0)</f>
        <v>47</v>
      </c>
      <c r="Z342" s="7">
        <f>+VLOOKUP(A342,'[6]DISTRIBUCIÓN SEMANAL'!$A:$Y,22,0)</f>
        <v>47</v>
      </c>
      <c r="AA342" s="7">
        <f>+VLOOKUP(A342,'[6]DISTRIBUCIÓN SEMANAL'!$A:$Y,23,0)</f>
        <v>3</v>
      </c>
      <c r="AB342" s="7">
        <f>+VLOOKUP(A342,'[6]DISTRIBUCIÓN SEMANAL'!$A:$Y,24,0)</f>
        <v>2</v>
      </c>
      <c r="AC342" s="7">
        <f>+VLOOKUP(A342,'[6]DISTRIBUCIÓN SEMANAL'!$A:$Y,25,0)</f>
        <v>7</v>
      </c>
    </row>
    <row r="343" spans="1:29" ht="15.75">
      <c r="A343" s="44" t="s">
        <v>6596</v>
      </c>
      <c r="B343" s="10" t="s">
        <v>5355</v>
      </c>
      <c r="C343" s="54" t="s">
        <v>6597</v>
      </c>
      <c r="D343" s="11">
        <v>58</v>
      </c>
      <c r="E343" s="9" t="s">
        <v>1664</v>
      </c>
      <c r="F343" s="9">
        <v>113953491</v>
      </c>
      <c r="G343" s="67" t="s">
        <v>5194</v>
      </c>
      <c r="H343" s="7">
        <f>+VLOOKUP(A343,'[6]DISTRIBUCIÓN SEMANAL'!$A:$Y,4,0)</f>
        <v>58</v>
      </c>
      <c r="I343" s="7" t="str">
        <f>+VLOOKUP(A343,'[6]DISTRIBUCIÓN SEMANAL'!$A:$Y,5,0)</f>
        <v>REAL</v>
      </c>
      <c r="J343" s="7">
        <f>+VLOOKUP(A343,'[6]DISTRIBUCIÓN SEMANAL'!$A:$Y,6,0)</f>
        <v>1</v>
      </c>
      <c r="K343" s="7">
        <f>+VLOOKUP(A343,'[6]DISTRIBUCIÓN SEMANAL'!$A:$Y,7,0)</f>
        <v>4</v>
      </c>
      <c r="L343" s="7">
        <f>+VLOOKUP(A343,'[6]DISTRIBUCIÓN SEMANAL'!$A:$Y,8,0)</f>
        <v>1</v>
      </c>
      <c r="M343" s="7">
        <f>+VLOOKUP(A343,'[6]DISTRIBUCIÓN SEMANAL'!$A:$Y,9,0)</f>
        <v>9</v>
      </c>
      <c r="N343" s="7">
        <f>+VLOOKUP(A343,'[6]DISTRIBUCIÓN SEMANAL'!$A:$Y,10,0)</f>
        <v>11</v>
      </c>
      <c r="O343" s="7">
        <f>+VLOOKUP(A343,'[6]DISTRIBUCIÓN SEMANAL'!$A:$Y,11,0)</f>
        <v>2</v>
      </c>
      <c r="P343" s="7">
        <f>+VLOOKUP(A343,'[6]DISTRIBUCIÓN SEMANAL'!$A:$Y,12,0)</f>
        <v>4</v>
      </c>
      <c r="Q343" s="7">
        <f>+VLOOKUP(A343,'[6]DISTRIBUCIÓN SEMANAL'!$A:$Y,13,0)</f>
        <v>1</v>
      </c>
      <c r="R343" s="7">
        <f>+VLOOKUP(A343,'[6]DISTRIBUCIÓN SEMANAL'!$A:$Y,14,0)</f>
        <v>3</v>
      </c>
      <c r="S343" s="7">
        <f>+VLOOKUP(A343,'[6]DISTRIBUCIÓN SEMANAL'!$A:$Y,15,0)</f>
        <v>58</v>
      </c>
      <c r="T343" s="7">
        <f>+VLOOKUP(A343,'[6]DISTRIBUCIÓN SEMANAL'!$A:$Y,16,0)</f>
        <v>58</v>
      </c>
      <c r="U343" s="7">
        <f>+VLOOKUP(A343,'[6]DISTRIBUCIÓN SEMANAL'!$A:$Y,17,0)</f>
        <v>58</v>
      </c>
      <c r="V343" s="7">
        <f>+VLOOKUP(A343,'[6]DISTRIBUCIÓN SEMANAL'!$A:$Y,18,0)</f>
        <v>8</v>
      </c>
      <c r="W343" s="7">
        <f>+VLOOKUP(A343,'[6]DISTRIBUCIÓN SEMANAL'!$A:$Y,19,0)</f>
        <v>58</v>
      </c>
      <c r="X343" s="7">
        <f>+VLOOKUP(A343,'[6]DISTRIBUCIÓN SEMANAL'!$A:$Y,20,0)</f>
        <v>2</v>
      </c>
      <c r="Y343" s="7">
        <f>+VLOOKUP(A343,'[6]DISTRIBUCIÓN SEMANAL'!$A:$Y,21,0)</f>
        <v>58</v>
      </c>
      <c r="Z343" s="7">
        <f>+VLOOKUP(A343,'[6]DISTRIBUCIÓN SEMANAL'!$A:$Y,22,0)</f>
        <v>58</v>
      </c>
      <c r="AA343" s="7">
        <f>+VLOOKUP(A343,'[6]DISTRIBUCIÓN SEMANAL'!$A:$Y,23,0)</f>
        <v>4</v>
      </c>
      <c r="AB343" s="7">
        <f>+VLOOKUP(A343,'[6]DISTRIBUCIÓN SEMANAL'!$A:$Y,24,0)</f>
        <v>3</v>
      </c>
      <c r="AC343" s="7">
        <f>+VLOOKUP(A343,'[6]DISTRIBUCIÓN SEMANAL'!$A:$Y,25,0)</f>
        <v>9</v>
      </c>
    </row>
    <row r="344" spans="1:29" ht="15.75">
      <c r="A344" s="44" t="s">
        <v>6598</v>
      </c>
      <c r="B344" s="10" t="s">
        <v>5277</v>
      </c>
      <c r="C344" s="54" t="s">
        <v>6599</v>
      </c>
      <c r="D344" s="11">
        <v>16</v>
      </c>
      <c r="E344" s="9" t="s">
        <v>3586</v>
      </c>
      <c r="F344" s="9">
        <v>130981061</v>
      </c>
      <c r="G344" s="67" t="s">
        <v>5194</v>
      </c>
      <c r="H344" s="7">
        <f>+VLOOKUP(A344,'[6]DISTRIBUCIÓN SEMANAL'!$A:$Y,4,0)</f>
        <v>16</v>
      </c>
      <c r="I344" s="7" t="str">
        <f>+VLOOKUP(A344,'[6]DISTRIBUCIÓN SEMANAL'!$A:$Y,5,0)</f>
        <v>REAL</v>
      </c>
      <c r="J344" s="7">
        <f>+VLOOKUP(A344,'[6]DISTRIBUCIÓN SEMANAL'!$A:$Y,6,0)</f>
        <v>1</v>
      </c>
      <c r="K344" s="7">
        <f>+VLOOKUP(A344,'[6]DISTRIBUCIÓN SEMANAL'!$A:$Y,7,0)</f>
        <v>2</v>
      </c>
      <c r="L344" s="7">
        <f>+VLOOKUP(A344,'[6]DISTRIBUCIÓN SEMANAL'!$A:$Y,8,0)</f>
        <v>1</v>
      </c>
      <c r="M344" s="7">
        <f>+VLOOKUP(A344,'[6]DISTRIBUCIÓN SEMANAL'!$A:$Y,9,0)</f>
        <v>3</v>
      </c>
      <c r="N344" s="7">
        <f>+VLOOKUP(A344,'[6]DISTRIBUCIÓN SEMANAL'!$A:$Y,10,0)</f>
        <v>3</v>
      </c>
      <c r="O344" s="7">
        <f>+VLOOKUP(A344,'[6]DISTRIBUCIÓN SEMANAL'!$A:$Y,11,0)</f>
        <v>1</v>
      </c>
      <c r="P344" s="7">
        <f>+VLOOKUP(A344,'[6]DISTRIBUCIÓN SEMANAL'!$A:$Y,12,0)</f>
        <v>1</v>
      </c>
      <c r="Q344" s="7">
        <f>+VLOOKUP(A344,'[6]DISTRIBUCIÓN SEMANAL'!$A:$Y,13,0)</f>
        <v>1</v>
      </c>
      <c r="R344" s="7">
        <f>+VLOOKUP(A344,'[6]DISTRIBUCIÓN SEMANAL'!$A:$Y,14,0)</f>
        <v>1</v>
      </c>
      <c r="S344" s="7">
        <f>+VLOOKUP(A344,'[6]DISTRIBUCIÓN SEMANAL'!$A:$Y,15,0)</f>
        <v>16</v>
      </c>
      <c r="T344" s="7">
        <f>+VLOOKUP(A344,'[6]DISTRIBUCIÓN SEMANAL'!$A:$Y,16,0)</f>
        <v>16</v>
      </c>
      <c r="U344" s="7">
        <f>+VLOOKUP(A344,'[6]DISTRIBUCIÓN SEMANAL'!$A:$Y,17,0)</f>
        <v>16</v>
      </c>
      <c r="V344" s="7">
        <f>+VLOOKUP(A344,'[6]DISTRIBUCIÓN SEMANAL'!$A:$Y,18,0)</f>
        <v>3</v>
      </c>
      <c r="W344" s="7">
        <f>+VLOOKUP(A344,'[6]DISTRIBUCIÓN SEMANAL'!$A:$Y,19,0)</f>
        <v>16</v>
      </c>
      <c r="X344" s="7">
        <f>+VLOOKUP(A344,'[6]DISTRIBUCIÓN SEMANAL'!$A:$Y,20,0)</f>
        <v>1</v>
      </c>
      <c r="Y344" s="7">
        <f>+VLOOKUP(A344,'[6]DISTRIBUCIÓN SEMANAL'!$A:$Y,21,0)</f>
        <v>16</v>
      </c>
      <c r="Z344" s="7">
        <f>+VLOOKUP(A344,'[6]DISTRIBUCIÓN SEMANAL'!$A:$Y,22,0)</f>
        <v>16</v>
      </c>
      <c r="AA344" s="7">
        <f>+VLOOKUP(A344,'[6]DISTRIBUCIÓN SEMANAL'!$A:$Y,23,0)</f>
        <v>1</v>
      </c>
      <c r="AB344" s="7">
        <f>+VLOOKUP(A344,'[6]DISTRIBUCIÓN SEMANAL'!$A:$Y,24,0)</f>
        <v>1</v>
      </c>
      <c r="AC344" s="7">
        <f>+VLOOKUP(A344,'[6]DISTRIBUCIÓN SEMANAL'!$A:$Y,25,0)</f>
        <v>3</v>
      </c>
    </row>
    <row r="345" spans="1:29" ht="15.75">
      <c r="A345" s="44" t="s">
        <v>6600</v>
      </c>
      <c r="B345" s="10" t="s">
        <v>5277</v>
      </c>
      <c r="C345" s="54" t="s">
        <v>6601</v>
      </c>
      <c r="D345" s="11">
        <v>38</v>
      </c>
      <c r="E345" s="9" t="s">
        <v>3586</v>
      </c>
      <c r="F345" s="9">
        <v>130981061</v>
      </c>
      <c r="G345" s="67" t="s">
        <v>5194</v>
      </c>
      <c r="H345" s="7">
        <f>+VLOOKUP(A345,'[6]DISTRIBUCIÓN SEMANAL'!$A:$Y,4,0)</f>
        <v>38</v>
      </c>
      <c r="I345" s="7" t="str">
        <f>+VLOOKUP(A345,'[6]DISTRIBUCIÓN SEMANAL'!$A:$Y,5,0)</f>
        <v>REAL</v>
      </c>
      <c r="J345" s="7">
        <f>+VLOOKUP(A345,'[6]DISTRIBUCIÓN SEMANAL'!$A:$Y,6,0)</f>
        <v>1</v>
      </c>
      <c r="K345" s="7">
        <f>+VLOOKUP(A345,'[6]DISTRIBUCIÓN SEMANAL'!$A:$Y,7,0)</f>
        <v>3</v>
      </c>
      <c r="L345" s="7">
        <f>+VLOOKUP(A345,'[6]DISTRIBUCIÓN SEMANAL'!$A:$Y,8,0)</f>
        <v>1</v>
      </c>
      <c r="M345" s="7">
        <f>+VLOOKUP(A345,'[6]DISTRIBUCIÓN SEMANAL'!$A:$Y,9,0)</f>
        <v>6</v>
      </c>
      <c r="N345" s="7">
        <f>+VLOOKUP(A345,'[6]DISTRIBUCIÓN SEMANAL'!$A:$Y,10,0)</f>
        <v>7</v>
      </c>
      <c r="O345" s="7">
        <f>+VLOOKUP(A345,'[6]DISTRIBUCIÓN SEMANAL'!$A:$Y,11,0)</f>
        <v>1</v>
      </c>
      <c r="P345" s="7">
        <f>+VLOOKUP(A345,'[6]DISTRIBUCIÓN SEMANAL'!$A:$Y,12,0)</f>
        <v>3</v>
      </c>
      <c r="Q345" s="7">
        <f>+VLOOKUP(A345,'[6]DISTRIBUCIÓN SEMANAL'!$A:$Y,13,0)</f>
        <v>1</v>
      </c>
      <c r="R345" s="7">
        <f>+VLOOKUP(A345,'[6]DISTRIBUCIÓN SEMANAL'!$A:$Y,14,0)</f>
        <v>2</v>
      </c>
      <c r="S345" s="7">
        <f>+VLOOKUP(A345,'[6]DISTRIBUCIÓN SEMANAL'!$A:$Y,15,0)</f>
        <v>38</v>
      </c>
      <c r="T345" s="7">
        <f>+VLOOKUP(A345,'[6]DISTRIBUCIÓN SEMANAL'!$A:$Y,16,0)</f>
        <v>38</v>
      </c>
      <c r="U345" s="7">
        <f>+VLOOKUP(A345,'[6]DISTRIBUCIÓN SEMANAL'!$A:$Y,17,0)</f>
        <v>38</v>
      </c>
      <c r="V345" s="7">
        <f>+VLOOKUP(A345,'[6]DISTRIBUCIÓN SEMANAL'!$A:$Y,18,0)</f>
        <v>5</v>
      </c>
      <c r="W345" s="7">
        <f>+VLOOKUP(A345,'[6]DISTRIBUCIÓN SEMANAL'!$A:$Y,19,0)</f>
        <v>38</v>
      </c>
      <c r="X345" s="7">
        <f>+VLOOKUP(A345,'[6]DISTRIBUCIÓN SEMANAL'!$A:$Y,20,0)</f>
        <v>2</v>
      </c>
      <c r="Y345" s="7">
        <f>+VLOOKUP(A345,'[6]DISTRIBUCIÓN SEMANAL'!$A:$Y,21,0)</f>
        <v>38</v>
      </c>
      <c r="Z345" s="7">
        <f>+VLOOKUP(A345,'[6]DISTRIBUCIÓN SEMANAL'!$A:$Y,22,0)</f>
        <v>38</v>
      </c>
      <c r="AA345" s="7">
        <f>+VLOOKUP(A345,'[6]DISTRIBUCIÓN SEMANAL'!$A:$Y,23,0)</f>
        <v>3</v>
      </c>
      <c r="AB345" s="7">
        <f>+VLOOKUP(A345,'[6]DISTRIBUCIÓN SEMANAL'!$A:$Y,24,0)</f>
        <v>2</v>
      </c>
      <c r="AC345" s="7">
        <f>+VLOOKUP(A345,'[6]DISTRIBUCIÓN SEMANAL'!$A:$Y,25,0)</f>
        <v>6</v>
      </c>
    </row>
    <row r="346" spans="1:29" ht="15.75">
      <c r="A346" s="44" t="s">
        <v>6602</v>
      </c>
      <c r="B346" s="10" t="s">
        <v>5277</v>
      </c>
      <c r="C346" s="54" t="s">
        <v>6603</v>
      </c>
      <c r="D346" s="11">
        <v>22</v>
      </c>
      <c r="E346" s="9" t="s">
        <v>3586</v>
      </c>
      <c r="F346" s="9">
        <v>130981061</v>
      </c>
      <c r="G346" s="67" t="s">
        <v>5194</v>
      </c>
      <c r="H346" s="7">
        <f>+VLOOKUP(A346,'[6]DISTRIBUCIÓN SEMANAL'!$A:$Y,4,0)</f>
        <v>22</v>
      </c>
      <c r="I346" s="7" t="str">
        <f>+VLOOKUP(A346,'[6]DISTRIBUCIÓN SEMANAL'!$A:$Y,5,0)</f>
        <v>REAL</v>
      </c>
      <c r="J346" s="7">
        <f>+VLOOKUP(A346,'[6]DISTRIBUCIÓN SEMANAL'!$A:$Y,6,0)</f>
        <v>1</v>
      </c>
      <c r="K346" s="7">
        <f>+VLOOKUP(A346,'[6]DISTRIBUCIÓN SEMANAL'!$A:$Y,7,0)</f>
        <v>2</v>
      </c>
      <c r="L346" s="7">
        <f>+VLOOKUP(A346,'[6]DISTRIBUCIÓN SEMANAL'!$A:$Y,8,0)</f>
        <v>1</v>
      </c>
      <c r="M346" s="7">
        <f>+VLOOKUP(A346,'[6]DISTRIBUCIÓN SEMANAL'!$A:$Y,9,0)</f>
        <v>4</v>
      </c>
      <c r="N346" s="7">
        <f>+VLOOKUP(A346,'[6]DISTRIBUCIÓN SEMANAL'!$A:$Y,10,0)</f>
        <v>5</v>
      </c>
      <c r="O346" s="7">
        <f>+VLOOKUP(A346,'[6]DISTRIBUCIÓN SEMANAL'!$A:$Y,11,0)</f>
        <v>1</v>
      </c>
      <c r="P346" s="7">
        <f>+VLOOKUP(A346,'[6]DISTRIBUCIÓN SEMANAL'!$A:$Y,12,0)</f>
        <v>2</v>
      </c>
      <c r="Q346" s="7">
        <f>+VLOOKUP(A346,'[6]DISTRIBUCIÓN SEMANAL'!$A:$Y,13,0)</f>
        <v>1</v>
      </c>
      <c r="R346" s="7">
        <f>+VLOOKUP(A346,'[6]DISTRIBUCIÓN SEMANAL'!$A:$Y,14,0)</f>
        <v>1</v>
      </c>
      <c r="S346" s="7">
        <f>+VLOOKUP(A346,'[6]DISTRIBUCIÓN SEMANAL'!$A:$Y,15,0)</f>
        <v>22</v>
      </c>
      <c r="T346" s="7">
        <f>+VLOOKUP(A346,'[6]DISTRIBUCIÓN SEMANAL'!$A:$Y,16,0)</f>
        <v>22</v>
      </c>
      <c r="U346" s="7">
        <f>+VLOOKUP(A346,'[6]DISTRIBUCIÓN SEMANAL'!$A:$Y,17,0)</f>
        <v>22</v>
      </c>
      <c r="V346" s="7">
        <f>+VLOOKUP(A346,'[6]DISTRIBUCIÓN SEMANAL'!$A:$Y,18,0)</f>
        <v>3</v>
      </c>
      <c r="W346" s="7">
        <f>+VLOOKUP(A346,'[6]DISTRIBUCIÓN SEMANAL'!$A:$Y,19,0)</f>
        <v>22</v>
      </c>
      <c r="X346" s="7">
        <f>+VLOOKUP(A346,'[6]DISTRIBUCIÓN SEMANAL'!$A:$Y,20,0)</f>
        <v>1</v>
      </c>
      <c r="Y346" s="7">
        <f>+VLOOKUP(A346,'[6]DISTRIBUCIÓN SEMANAL'!$A:$Y,21,0)</f>
        <v>22</v>
      </c>
      <c r="Z346" s="7">
        <f>+VLOOKUP(A346,'[6]DISTRIBUCIÓN SEMANAL'!$A:$Y,22,0)</f>
        <v>22</v>
      </c>
      <c r="AA346" s="7">
        <f>+VLOOKUP(A346,'[6]DISTRIBUCIÓN SEMANAL'!$A:$Y,23,0)</f>
        <v>2</v>
      </c>
      <c r="AB346" s="7">
        <f>+VLOOKUP(A346,'[6]DISTRIBUCIÓN SEMANAL'!$A:$Y,24,0)</f>
        <v>1</v>
      </c>
      <c r="AC346" s="7">
        <f>+VLOOKUP(A346,'[6]DISTRIBUCIÓN SEMANAL'!$A:$Y,25,0)</f>
        <v>4</v>
      </c>
    </row>
    <row r="347" spans="1:29" ht="15.75">
      <c r="A347" s="44" t="s">
        <v>6604</v>
      </c>
      <c r="B347" s="10" t="s">
        <v>5277</v>
      </c>
      <c r="C347" s="54" t="s">
        <v>6605</v>
      </c>
      <c r="D347" s="11">
        <v>84</v>
      </c>
      <c r="E347" s="9" t="s">
        <v>3586</v>
      </c>
      <c r="F347" s="9">
        <v>130981061</v>
      </c>
      <c r="G347" s="67" t="s">
        <v>5194</v>
      </c>
      <c r="H347" s="7">
        <f>+VLOOKUP(A347,'[6]DISTRIBUCIÓN SEMANAL'!$A:$Y,4,0)</f>
        <v>84</v>
      </c>
      <c r="I347" s="7" t="str">
        <f>+VLOOKUP(A347,'[6]DISTRIBUCIÓN SEMANAL'!$A:$Y,5,0)</f>
        <v>REAL</v>
      </c>
      <c r="J347" s="7">
        <f>+VLOOKUP(A347,'[6]DISTRIBUCIÓN SEMANAL'!$A:$Y,6,0)</f>
        <v>1</v>
      </c>
      <c r="K347" s="7">
        <f>+VLOOKUP(A347,'[6]DISTRIBUCIÓN SEMANAL'!$A:$Y,7,0)</f>
        <v>6</v>
      </c>
      <c r="L347" s="7">
        <f>+VLOOKUP(A347,'[6]DISTRIBUCIÓN SEMANAL'!$A:$Y,8,0)</f>
        <v>1</v>
      </c>
      <c r="M347" s="7">
        <f>+VLOOKUP(A347,'[6]DISTRIBUCIÓN SEMANAL'!$A:$Y,9,0)</f>
        <v>13</v>
      </c>
      <c r="N347" s="7">
        <f>+VLOOKUP(A347,'[6]DISTRIBUCIÓN SEMANAL'!$A:$Y,10,0)</f>
        <v>16</v>
      </c>
      <c r="O347" s="7">
        <f>+VLOOKUP(A347,'[6]DISTRIBUCIÓN SEMANAL'!$A:$Y,11,0)</f>
        <v>2</v>
      </c>
      <c r="P347" s="7">
        <f>+VLOOKUP(A347,'[6]DISTRIBUCIÓN SEMANAL'!$A:$Y,12,0)</f>
        <v>5</v>
      </c>
      <c r="Q347" s="7">
        <f>+VLOOKUP(A347,'[6]DISTRIBUCIÓN SEMANAL'!$A:$Y,13,0)</f>
        <v>1</v>
      </c>
      <c r="R347" s="7">
        <f>+VLOOKUP(A347,'[6]DISTRIBUCIÓN SEMANAL'!$A:$Y,14,0)</f>
        <v>4</v>
      </c>
      <c r="S347" s="7">
        <f>+VLOOKUP(A347,'[6]DISTRIBUCIÓN SEMANAL'!$A:$Y,15,0)</f>
        <v>84</v>
      </c>
      <c r="T347" s="7">
        <f>+VLOOKUP(A347,'[6]DISTRIBUCIÓN SEMANAL'!$A:$Y,16,0)</f>
        <v>84</v>
      </c>
      <c r="U347" s="7">
        <f>+VLOOKUP(A347,'[6]DISTRIBUCIÓN SEMANAL'!$A:$Y,17,0)</f>
        <v>84</v>
      </c>
      <c r="V347" s="7">
        <f>+VLOOKUP(A347,'[6]DISTRIBUCIÓN SEMANAL'!$A:$Y,18,0)</f>
        <v>11</v>
      </c>
      <c r="W347" s="7">
        <f>+VLOOKUP(A347,'[6]DISTRIBUCIÓN SEMANAL'!$A:$Y,19,0)</f>
        <v>84</v>
      </c>
      <c r="X347" s="7">
        <f>+VLOOKUP(A347,'[6]DISTRIBUCIÓN SEMANAL'!$A:$Y,20,0)</f>
        <v>3</v>
      </c>
      <c r="Y347" s="7">
        <f>+VLOOKUP(A347,'[6]DISTRIBUCIÓN SEMANAL'!$A:$Y,21,0)</f>
        <v>84</v>
      </c>
      <c r="Z347" s="7">
        <f>+VLOOKUP(A347,'[6]DISTRIBUCIÓN SEMANAL'!$A:$Y,22,0)</f>
        <v>84</v>
      </c>
      <c r="AA347" s="7">
        <f>+VLOOKUP(A347,'[6]DISTRIBUCIÓN SEMANAL'!$A:$Y,23,0)</f>
        <v>5</v>
      </c>
      <c r="AB347" s="7">
        <f>+VLOOKUP(A347,'[6]DISTRIBUCIÓN SEMANAL'!$A:$Y,24,0)</f>
        <v>4</v>
      </c>
      <c r="AC347" s="7">
        <f>+VLOOKUP(A347,'[6]DISTRIBUCIÓN SEMANAL'!$A:$Y,25,0)</f>
        <v>13</v>
      </c>
    </row>
    <row r="348" spans="1:29" ht="15.75">
      <c r="A348" s="44" t="s">
        <v>6613</v>
      </c>
      <c r="B348" s="10" t="s">
        <v>5324</v>
      </c>
      <c r="C348" s="54" t="s">
        <v>6614</v>
      </c>
      <c r="D348" s="11">
        <v>83</v>
      </c>
      <c r="E348" s="9" t="s">
        <v>3596</v>
      </c>
      <c r="F348" s="9">
        <v>130721157</v>
      </c>
      <c r="G348" s="67" t="s">
        <v>5194</v>
      </c>
      <c r="H348" s="7">
        <f>+VLOOKUP(A348,'[6]DISTRIBUCIÓN SEMANAL'!$A:$Y,4,0)</f>
        <v>83</v>
      </c>
      <c r="I348" s="7" t="str">
        <f>+VLOOKUP(A348,'[6]DISTRIBUCIÓN SEMANAL'!$A:$Y,5,0)</f>
        <v>REAL</v>
      </c>
      <c r="J348" s="7">
        <f>+VLOOKUP(A348,'[6]DISTRIBUCIÓN SEMANAL'!$A:$Y,6,0)</f>
        <v>1</v>
      </c>
      <c r="K348" s="7">
        <f>+VLOOKUP(A348,'[6]DISTRIBUCIÓN SEMANAL'!$A:$Y,7,0)</f>
        <v>6</v>
      </c>
      <c r="L348" s="7">
        <f>+VLOOKUP(A348,'[6]DISTRIBUCIÓN SEMANAL'!$A:$Y,8,0)</f>
        <v>1</v>
      </c>
      <c r="M348" s="7">
        <f>+VLOOKUP(A348,'[6]DISTRIBUCIÓN SEMANAL'!$A:$Y,9,0)</f>
        <v>13</v>
      </c>
      <c r="N348" s="7">
        <f>+VLOOKUP(A348,'[6]DISTRIBUCIÓN SEMANAL'!$A:$Y,10,0)</f>
        <v>16</v>
      </c>
      <c r="O348" s="7">
        <f>+VLOOKUP(A348,'[6]DISTRIBUCIÓN SEMANAL'!$A:$Y,11,0)</f>
        <v>2</v>
      </c>
      <c r="P348" s="7">
        <f>+VLOOKUP(A348,'[6]DISTRIBUCIÓN SEMANAL'!$A:$Y,12,0)</f>
        <v>5</v>
      </c>
      <c r="Q348" s="7">
        <f>+VLOOKUP(A348,'[6]DISTRIBUCIÓN SEMANAL'!$A:$Y,13,0)</f>
        <v>1</v>
      </c>
      <c r="R348" s="7">
        <f>+VLOOKUP(A348,'[6]DISTRIBUCIÓN SEMANAL'!$A:$Y,14,0)</f>
        <v>4</v>
      </c>
      <c r="S348" s="7">
        <f>+VLOOKUP(A348,'[6]DISTRIBUCIÓN SEMANAL'!$A:$Y,15,0)</f>
        <v>83</v>
      </c>
      <c r="T348" s="7">
        <f>+VLOOKUP(A348,'[6]DISTRIBUCIÓN SEMANAL'!$A:$Y,16,0)</f>
        <v>83</v>
      </c>
      <c r="U348" s="7">
        <f>+VLOOKUP(A348,'[6]DISTRIBUCIÓN SEMANAL'!$A:$Y,17,0)</f>
        <v>83</v>
      </c>
      <c r="V348" s="7">
        <f>+VLOOKUP(A348,'[6]DISTRIBUCIÓN SEMANAL'!$A:$Y,18,0)</f>
        <v>11</v>
      </c>
      <c r="W348" s="7">
        <f>+VLOOKUP(A348,'[6]DISTRIBUCIÓN SEMANAL'!$A:$Y,19,0)</f>
        <v>83</v>
      </c>
      <c r="X348" s="7">
        <f>+VLOOKUP(A348,'[6]DISTRIBUCIÓN SEMANAL'!$A:$Y,20,0)</f>
        <v>3</v>
      </c>
      <c r="Y348" s="7">
        <f>+VLOOKUP(A348,'[6]DISTRIBUCIÓN SEMANAL'!$A:$Y,21,0)</f>
        <v>83</v>
      </c>
      <c r="Z348" s="7">
        <f>+VLOOKUP(A348,'[6]DISTRIBUCIÓN SEMANAL'!$A:$Y,22,0)</f>
        <v>83</v>
      </c>
      <c r="AA348" s="7">
        <f>+VLOOKUP(A348,'[6]DISTRIBUCIÓN SEMANAL'!$A:$Y,23,0)</f>
        <v>5</v>
      </c>
      <c r="AB348" s="7">
        <f>+VLOOKUP(A348,'[6]DISTRIBUCIÓN SEMANAL'!$A:$Y,24,0)</f>
        <v>4</v>
      </c>
      <c r="AC348" s="7">
        <f>+VLOOKUP(A348,'[6]DISTRIBUCIÓN SEMANAL'!$A:$Y,25,0)</f>
        <v>12</v>
      </c>
    </row>
    <row r="349" spans="1:29" ht="15.75">
      <c r="A349" s="44" t="s">
        <v>6615</v>
      </c>
      <c r="B349" s="10" t="s">
        <v>5324</v>
      </c>
      <c r="C349" s="54" t="s">
        <v>6411</v>
      </c>
      <c r="D349" s="11">
        <v>39</v>
      </c>
      <c r="E349" s="9" t="s">
        <v>3596</v>
      </c>
      <c r="F349" s="9">
        <v>130721157</v>
      </c>
      <c r="G349" s="67" t="s">
        <v>5194</v>
      </c>
      <c r="H349" s="7">
        <f>+VLOOKUP(A349,'[6]DISTRIBUCIÓN SEMANAL'!$A:$Y,4,0)</f>
        <v>39</v>
      </c>
      <c r="I349" s="7" t="str">
        <f>+VLOOKUP(A349,'[6]DISTRIBUCIÓN SEMANAL'!$A:$Y,5,0)</f>
        <v>REAL</v>
      </c>
      <c r="J349" s="7">
        <f>+VLOOKUP(A349,'[6]DISTRIBUCIÓN SEMANAL'!$A:$Y,6,0)</f>
        <v>1</v>
      </c>
      <c r="K349" s="7">
        <f>+VLOOKUP(A349,'[6]DISTRIBUCIÓN SEMANAL'!$A:$Y,7,0)</f>
        <v>3</v>
      </c>
      <c r="L349" s="7">
        <f>+VLOOKUP(A349,'[6]DISTRIBUCIÓN SEMANAL'!$A:$Y,8,0)</f>
        <v>1</v>
      </c>
      <c r="M349" s="7">
        <f>+VLOOKUP(A349,'[6]DISTRIBUCIÓN SEMANAL'!$A:$Y,9,0)</f>
        <v>6</v>
      </c>
      <c r="N349" s="7">
        <f>+VLOOKUP(A349,'[6]DISTRIBUCIÓN SEMANAL'!$A:$Y,10,0)</f>
        <v>8</v>
      </c>
      <c r="O349" s="7">
        <f>+VLOOKUP(A349,'[6]DISTRIBUCIÓN SEMANAL'!$A:$Y,11,0)</f>
        <v>1</v>
      </c>
      <c r="P349" s="7">
        <f>+VLOOKUP(A349,'[6]DISTRIBUCIÓN SEMANAL'!$A:$Y,12,0)</f>
        <v>3</v>
      </c>
      <c r="Q349" s="7">
        <f>+VLOOKUP(A349,'[6]DISTRIBUCIÓN SEMANAL'!$A:$Y,13,0)</f>
        <v>1</v>
      </c>
      <c r="R349" s="7">
        <f>+VLOOKUP(A349,'[6]DISTRIBUCIÓN SEMANAL'!$A:$Y,14,0)</f>
        <v>2</v>
      </c>
      <c r="S349" s="7">
        <f>+VLOOKUP(A349,'[6]DISTRIBUCIÓN SEMANAL'!$A:$Y,15,0)</f>
        <v>39</v>
      </c>
      <c r="T349" s="7">
        <f>+VLOOKUP(A349,'[6]DISTRIBUCIÓN SEMANAL'!$A:$Y,16,0)</f>
        <v>39</v>
      </c>
      <c r="U349" s="7">
        <f>+VLOOKUP(A349,'[6]DISTRIBUCIÓN SEMANAL'!$A:$Y,17,0)</f>
        <v>39</v>
      </c>
      <c r="V349" s="7">
        <f>+VLOOKUP(A349,'[6]DISTRIBUCIÓN SEMANAL'!$A:$Y,18,0)</f>
        <v>5</v>
      </c>
      <c r="W349" s="7">
        <f>+VLOOKUP(A349,'[6]DISTRIBUCIÓN SEMANAL'!$A:$Y,19,0)</f>
        <v>39</v>
      </c>
      <c r="X349" s="7">
        <f>+VLOOKUP(A349,'[6]DISTRIBUCIÓN SEMANAL'!$A:$Y,20,0)</f>
        <v>2</v>
      </c>
      <c r="Y349" s="7">
        <f>+VLOOKUP(A349,'[6]DISTRIBUCIÓN SEMANAL'!$A:$Y,21,0)</f>
        <v>39</v>
      </c>
      <c r="Z349" s="7">
        <f>+VLOOKUP(A349,'[6]DISTRIBUCIÓN SEMANAL'!$A:$Y,22,0)</f>
        <v>39</v>
      </c>
      <c r="AA349" s="7">
        <f>+VLOOKUP(A349,'[6]DISTRIBUCIÓN SEMANAL'!$A:$Y,23,0)</f>
        <v>3</v>
      </c>
      <c r="AB349" s="7">
        <f>+VLOOKUP(A349,'[6]DISTRIBUCIÓN SEMANAL'!$A:$Y,24,0)</f>
        <v>2</v>
      </c>
      <c r="AC349" s="7">
        <f>+VLOOKUP(A349,'[6]DISTRIBUCIÓN SEMANAL'!$A:$Y,25,0)</f>
        <v>6</v>
      </c>
    </row>
    <row r="350" spans="1:29" ht="15.75">
      <c r="A350" s="44" t="s">
        <v>6616</v>
      </c>
      <c r="B350" s="10" t="s">
        <v>5324</v>
      </c>
      <c r="C350" s="54" t="s">
        <v>6617</v>
      </c>
      <c r="D350" s="11">
        <v>23</v>
      </c>
      <c r="E350" s="9" t="s">
        <v>3596</v>
      </c>
      <c r="F350" s="9">
        <v>130721157</v>
      </c>
      <c r="G350" s="67" t="s">
        <v>5194</v>
      </c>
      <c r="H350" s="7">
        <f>+VLOOKUP(A350,'[6]DISTRIBUCIÓN SEMANAL'!$A:$Y,4,0)</f>
        <v>23</v>
      </c>
      <c r="I350" s="7" t="str">
        <f>+VLOOKUP(A350,'[6]DISTRIBUCIÓN SEMANAL'!$A:$Y,5,0)</f>
        <v>REAL</v>
      </c>
      <c r="J350" s="7">
        <f>+VLOOKUP(A350,'[6]DISTRIBUCIÓN SEMANAL'!$A:$Y,6,0)</f>
        <v>1</v>
      </c>
      <c r="K350" s="7">
        <f>+VLOOKUP(A350,'[6]DISTRIBUCIÓN SEMANAL'!$A:$Y,7,0)</f>
        <v>2</v>
      </c>
      <c r="L350" s="7">
        <f>+VLOOKUP(A350,'[6]DISTRIBUCIÓN SEMANAL'!$A:$Y,8,0)</f>
        <v>1</v>
      </c>
      <c r="M350" s="7">
        <f>+VLOOKUP(A350,'[6]DISTRIBUCIÓN SEMANAL'!$A:$Y,9,0)</f>
        <v>4</v>
      </c>
      <c r="N350" s="7">
        <f>+VLOOKUP(A350,'[6]DISTRIBUCIÓN SEMANAL'!$A:$Y,10,0)</f>
        <v>5</v>
      </c>
      <c r="O350" s="7">
        <f>+VLOOKUP(A350,'[6]DISTRIBUCIÓN SEMANAL'!$A:$Y,11,0)</f>
        <v>1</v>
      </c>
      <c r="P350" s="7">
        <f>+VLOOKUP(A350,'[6]DISTRIBUCIÓN SEMANAL'!$A:$Y,12,0)</f>
        <v>2</v>
      </c>
      <c r="Q350" s="7">
        <f>+VLOOKUP(A350,'[6]DISTRIBUCIÓN SEMANAL'!$A:$Y,13,0)</f>
        <v>1</v>
      </c>
      <c r="R350" s="7">
        <f>+VLOOKUP(A350,'[6]DISTRIBUCIÓN SEMANAL'!$A:$Y,14,0)</f>
        <v>2</v>
      </c>
      <c r="S350" s="7">
        <f>+VLOOKUP(A350,'[6]DISTRIBUCIÓN SEMANAL'!$A:$Y,15,0)</f>
        <v>23</v>
      </c>
      <c r="T350" s="7">
        <f>+VLOOKUP(A350,'[6]DISTRIBUCIÓN SEMANAL'!$A:$Y,16,0)</f>
        <v>23</v>
      </c>
      <c r="U350" s="7">
        <f>+VLOOKUP(A350,'[6]DISTRIBUCIÓN SEMANAL'!$A:$Y,17,0)</f>
        <v>23</v>
      </c>
      <c r="V350" s="7">
        <f>+VLOOKUP(A350,'[6]DISTRIBUCIÓN SEMANAL'!$A:$Y,18,0)</f>
        <v>3</v>
      </c>
      <c r="W350" s="7">
        <f>+VLOOKUP(A350,'[6]DISTRIBUCIÓN SEMANAL'!$A:$Y,19,0)</f>
        <v>23</v>
      </c>
      <c r="X350" s="7">
        <f>+VLOOKUP(A350,'[6]DISTRIBUCIÓN SEMANAL'!$A:$Y,20,0)</f>
        <v>1</v>
      </c>
      <c r="Y350" s="7">
        <f>+VLOOKUP(A350,'[6]DISTRIBUCIÓN SEMANAL'!$A:$Y,21,0)</f>
        <v>23</v>
      </c>
      <c r="Z350" s="7">
        <f>+VLOOKUP(A350,'[6]DISTRIBUCIÓN SEMANAL'!$A:$Y,22,0)</f>
        <v>23</v>
      </c>
      <c r="AA350" s="7">
        <f>+VLOOKUP(A350,'[6]DISTRIBUCIÓN SEMANAL'!$A:$Y,23,0)</f>
        <v>2</v>
      </c>
      <c r="AB350" s="7">
        <f>+VLOOKUP(A350,'[6]DISTRIBUCIÓN SEMANAL'!$A:$Y,24,0)</f>
        <v>1</v>
      </c>
      <c r="AC350" s="7">
        <f>+VLOOKUP(A350,'[6]DISTRIBUCIÓN SEMANAL'!$A:$Y,25,0)</f>
        <v>4</v>
      </c>
    </row>
    <row r="351" spans="1:29" ht="15.75">
      <c r="A351" s="44" t="s">
        <v>6618</v>
      </c>
      <c r="B351" s="10" t="s">
        <v>5324</v>
      </c>
      <c r="C351" s="54" t="s">
        <v>6619</v>
      </c>
      <c r="D351" s="11">
        <v>18</v>
      </c>
      <c r="E351" s="9" t="s">
        <v>3596</v>
      </c>
      <c r="F351" s="9">
        <v>130721157</v>
      </c>
      <c r="G351" s="67" t="s">
        <v>5194</v>
      </c>
      <c r="H351" s="7">
        <f>+VLOOKUP(A351,'[6]DISTRIBUCIÓN SEMANAL'!$A:$Y,4,0)</f>
        <v>18</v>
      </c>
      <c r="I351" s="7" t="str">
        <f>+VLOOKUP(A351,'[6]DISTRIBUCIÓN SEMANAL'!$A:$Y,5,0)</f>
        <v>REAL</v>
      </c>
      <c r="J351" s="7">
        <f>+VLOOKUP(A351,'[6]DISTRIBUCIÓN SEMANAL'!$A:$Y,6,0)</f>
        <v>1</v>
      </c>
      <c r="K351" s="7">
        <f>+VLOOKUP(A351,'[6]DISTRIBUCIÓN SEMANAL'!$A:$Y,7,0)</f>
        <v>2</v>
      </c>
      <c r="L351" s="7">
        <f>+VLOOKUP(A351,'[6]DISTRIBUCIÓN SEMANAL'!$A:$Y,8,0)</f>
        <v>1</v>
      </c>
      <c r="M351" s="7">
        <f>+VLOOKUP(A351,'[6]DISTRIBUCIÓN SEMANAL'!$A:$Y,9,0)</f>
        <v>3</v>
      </c>
      <c r="N351" s="7">
        <f>+VLOOKUP(A351,'[6]DISTRIBUCIÓN SEMANAL'!$A:$Y,10,0)</f>
        <v>4</v>
      </c>
      <c r="O351" s="7">
        <f>+VLOOKUP(A351,'[6]DISTRIBUCIÓN SEMANAL'!$A:$Y,11,0)</f>
        <v>1</v>
      </c>
      <c r="P351" s="7">
        <f>+VLOOKUP(A351,'[6]DISTRIBUCIÓN SEMANAL'!$A:$Y,12,0)</f>
        <v>1</v>
      </c>
      <c r="Q351" s="7">
        <f>+VLOOKUP(A351,'[6]DISTRIBUCIÓN SEMANAL'!$A:$Y,13,0)</f>
        <v>1</v>
      </c>
      <c r="R351" s="7">
        <f>+VLOOKUP(A351,'[6]DISTRIBUCIÓN SEMANAL'!$A:$Y,14,0)</f>
        <v>1</v>
      </c>
      <c r="S351" s="7">
        <f>+VLOOKUP(A351,'[6]DISTRIBUCIÓN SEMANAL'!$A:$Y,15,0)</f>
        <v>18</v>
      </c>
      <c r="T351" s="7">
        <f>+VLOOKUP(A351,'[6]DISTRIBUCIÓN SEMANAL'!$A:$Y,16,0)</f>
        <v>18</v>
      </c>
      <c r="U351" s="7">
        <f>+VLOOKUP(A351,'[6]DISTRIBUCIÓN SEMANAL'!$A:$Y,17,0)</f>
        <v>18</v>
      </c>
      <c r="V351" s="7">
        <f>+VLOOKUP(A351,'[6]DISTRIBUCIÓN SEMANAL'!$A:$Y,18,0)</f>
        <v>3</v>
      </c>
      <c r="W351" s="7">
        <f>+VLOOKUP(A351,'[6]DISTRIBUCIÓN SEMANAL'!$A:$Y,19,0)</f>
        <v>18</v>
      </c>
      <c r="X351" s="7">
        <f>+VLOOKUP(A351,'[6]DISTRIBUCIÓN SEMANAL'!$A:$Y,20,0)</f>
        <v>1</v>
      </c>
      <c r="Y351" s="7">
        <f>+VLOOKUP(A351,'[6]DISTRIBUCIÓN SEMANAL'!$A:$Y,21,0)</f>
        <v>18</v>
      </c>
      <c r="Z351" s="7">
        <f>+VLOOKUP(A351,'[6]DISTRIBUCIÓN SEMANAL'!$A:$Y,22,0)</f>
        <v>18</v>
      </c>
      <c r="AA351" s="7">
        <f>+VLOOKUP(A351,'[6]DISTRIBUCIÓN SEMANAL'!$A:$Y,23,0)</f>
        <v>1</v>
      </c>
      <c r="AB351" s="7">
        <f>+VLOOKUP(A351,'[6]DISTRIBUCIÓN SEMANAL'!$A:$Y,24,0)</f>
        <v>1</v>
      </c>
      <c r="AC351" s="7">
        <f>+VLOOKUP(A351,'[6]DISTRIBUCIÓN SEMANAL'!$A:$Y,25,0)</f>
        <v>3</v>
      </c>
    </row>
    <row r="352" spans="1:29" ht="15.75">
      <c r="A352" s="44" t="s">
        <v>6620</v>
      </c>
      <c r="B352" s="10" t="s">
        <v>5324</v>
      </c>
      <c r="C352" s="54" t="s">
        <v>6621</v>
      </c>
      <c r="D352" s="11">
        <v>35</v>
      </c>
      <c r="E352" s="9" t="s">
        <v>3596</v>
      </c>
      <c r="F352" s="9">
        <v>130721157</v>
      </c>
      <c r="G352" s="67" t="s">
        <v>5194</v>
      </c>
      <c r="H352" s="7">
        <f>+VLOOKUP(A352,'[6]DISTRIBUCIÓN SEMANAL'!$A:$Y,4,0)</f>
        <v>35</v>
      </c>
      <c r="I352" s="7" t="str">
        <f>+VLOOKUP(A352,'[6]DISTRIBUCIÓN SEMANAL'!$A:$Y,5,0)</f>
        <v>REAL</v>
      </c>
      <c r="J352" s="7">
        <f>+VLOOKUP(A352,'[6]DISTRIBUCIÓN SEMANAL'!$A:$Y,6,0)</f>
        <v>1</v>
      </c>
      <c r="K352" s="7">
        <f>+VLOOKUP(A352,'[6]DISTRIBUCIÓN SEMANAL'!$A:$Y,7,0)</f>
        <v>3</v>
      </c>
      <c r="L352" s="7">
        <f>+VLOOKUP(A352,'[6]DISTRIBUCIÓN SEMANAL'!$A:$Y,8,0)</f>
        <v>1</v>
      </c>
      <c r="M352" s="7">
        <f>+VLOOKUP(A352,'[6]DISTRIBUCIÓN SEMANAL'!$A:$Y,9,0)</f>
        <v>6</v>
      </c>
      <c r="N352" s="7">
        <f>+VLOOKUP(A352,'[6]DISTRIBUCIÓN SEMANAL'!$A:$Y,10,0)</f>
        <v>7</v>
      </c>
      <c r="O352" s="7">
        <f>+VLOOKUP(A352,'[6]DISTRIBUCIÓN SEMANAL'!$A:$Y,11,0)</f>
        <v>1</v>
      </c>
      <c r="P352" s="7">
        <f>+VLOOKUP(A352,'[6]DISTRIBUCIÓN SEMANAL'!$A:$Y,12,0)</f>
        <v>2</v>
      </c>
      <c r="Q352" s="7">
        <f>+VLOOKUP(A352,'[6]DISTRIBUCIÓN SEMANAL'!$A:$Y,13,0)</f>
        <v>1</v>
      </c>
      <c r="R352" s="7">
        <f>+VLOOKUP(A352,'[6]DISTRIBUCIÓN SEMANAL'!$A:$Y,14,0)</f>
        <v>2</v>
      </c>
      <c r="S352" s="7">
        <f>+VLOOKUP(A352,'[6]DISTRIBUCIÓN SEMANAL'!$A:$Y,15,0)</f>
        <v>35</v>
      </c>
      <c r="T352" s="7">
        <f>+VLOOKUP(A352,'[6]DISTRIBUCIÓN SEMANAL'!$A:$Y,16,0)</f>
        <v>35</v>
      </c>
      <c r="U352" s="7">
        <f>+VLOOKUP(A352,'[6]DISTRIBUCIÓN SEMANAL'!$A:$Y,17,0)</f>
        <v>35</v>
      </c>
      <c r="V352" s="7">
        <f>+VLOOKUP(A352,'[6]DISTRIBUCIÓN SEMANAL'!$A:$Y,18,0)</f>
        <v>5</v>
      </c>
      <c r="W352" s="7">
        <f>+VLOOKUP(A352,'[6]DISTRIBUCIÓN SEMANAL'!$A:$Y,19,0)</f>
        <v>35</v>
      </c>
      <c r="X352" s="7">
        <f>+VLOOKUP(A352,'[6]DISTRIBUCIÓN SEMANAL'!$A:$Y,20,0)</f>
        <v>2</v>
      </c>
      <c r="Y352" s="7">
        <f>+VLOOKUP(A352,'[6]DISTRIBUCIÓN SEMANAL'!$A:$Y,21,0)</f>
        <v>35</v>
      </c>
      <c r="Z352" s="7">
        <f>+VLOOKUP(A352,'[6]DISTRIBUCIÓN SEMANAL'!$A:$Y,22,0)</f>
        <v>35</v>
      </c>
      <c r="AA352" s="7">
        <f>+VLOOKUP(A352,'[6]DISTRIBUCIÓN SEMANAL'!$A:$Y,23,0)</f>
        <v>2</v>
      </c>
      <c r="AB352" s="7">
        <f>+VLOOKUP(A352,'[6]DISTRIBUCIÓN SEMANAL'!$A:$Y,24,0)</f>
        <v>2</v>
      </c>
      <c r="AC352" s="7">
        <f>+VLOOKUP(A352,'[6]DISTRIBUCIÓN SEMANAL'!$A:$Y,25,0)</f>
        <v>6</v>
      </c>
    </row>
    <row r="353" spans="1:29" ht="15.75">
      <c r="A353" s="44" t="s">
        <v>6622</v>
      </c>
      <c r="B353" s="10" t="s">
        <v>5324</v>
      </c>
      <c r="C353" s="54" t="s">
        <v>6623</v>
      </c>
      <c r="D353" s="11">
        <v>31</v>
      </c>
      <c r="E353" s="9" t="s">
        <v>3596</v>
      </c>
      <c r="F353" s="9">
        <v>130721157</v>
      </c>
      <c r="G353" s="67" t="s">
        <v>5194</v>
      </c>
      <c r="H353" s="7">
        <f>+VLOOKUP(A353,'[6]DISTRIBUCIÓN SEMANAL'!$A:$Y,4,0)</f>
        <v>31</v>
      </c>
      <c r="I353" s="7" t="str">
        <f>+VLOOKUP(A353,'[6]DISTRIBUCIÓN SEMANAL'!$A:$Y,5,0)</f>
        <v>REAL</v>
      </c>
      <c r="J353" s="7">
        <f>+VLOOKUP(A353,'[6]DISTRIBUCIÓN SEMANAL'!$A:$Y,6,0)</f>
        <v>1</v>
      </c>
      <c r="K353" s="7">
        <f>+VLOOKUP(A353,'[6]DISTRIBUCIÓN SEMANAL'!$A:$Y,7,0)</f>
        <v>3</v>
      </c>
      <c r="L353" s="7">
        <f>+VLOOKUP(A353,'[6]DISTRIBUCIÓN SEMANAL'!$A:$Y,8,0)</f>
        <v>1</v>
      </c>
      <c r="M353" s="7">
        <f>+VLOOKUP(A353,'[6]DISTRIBUCIÓN SEMANAL'!$A:$Y,9,0)</f>
        <v>5</v>
      </c>
      <c r="N353" s="7">
        <f>+VLOOKUP(A353,'[6]DISTRIBUCIÓN SEMANAL'!$A:$Y,10,0)</f>
        <v>6</v>
      </c>
      <c r="O353" s="7">
        <f>+VLOOKUP(A353,'[6]DISTRIBUCIÓN SEMANAL'!$A:$Y,11,0)</f>
        <v>1</v>
      </c>
      <c r="P353" s="7">
        <f>+VLOOKUP(A353,'[6]DISTRIBUCIÓN SEMANAL'!$A:$Y,12,0)</f>
        <v>2</v>
      </c>
      <c r="Q353" s="7">
        <f>+VLOOKUP(A353,'[6]DISTRIBUCIÓN SEMANAL'!$A:$Y,13,0)</f>
        <v>1</v>
      </c>
      <c r="R353" s="7">
        <f>+VLOOKUP(A353,'[6]DISTRIBUCIÓN SEMANAL'!$A:$Y,14,0)</f>
        <v>2</v>
      </c>
      <c r="S353" s="7">
        <f>+VLOOKUP(A353,'[6]DISTRIBUCIÓN SEMANAL'!$A:$Y,15,0)</f>
        <v>31</v>
      </c>
      <c r="T353" s="7">
        <f>+VLOOKUP(A353,'[6]DISTRIBUCIÓN SEMANAL'!$A:$Y,16,0)</f>
        <v>31</v>
      </c>
      <c r="U353" s="7">
        <f>+VLOOKUP(A353,'[6]DISTRIBUCIÓN SEMANAL'!$A:$Y,17,0)</f>
        <v>31</v>
      </c>
      <c r="V353" s="7">
        <f>+VLOOKUP(A353,'[6]DISTRIBUCIÓN SEMANAL'!$A:$Y,18,0)</f>
        <v>4</v>
      </c>
      <c r="W353" s="7">
        <f>+VLOOKUP(A353,'[6]DISTRIBUCIÓN SEMANAL'!$A:$Y,19,0)</f>
        <v>31</v>
      </c>
      <c r="X353" s="7">
        <f>+VLOOKUP(A353,'[6]DISTRIBUCIÓN SEMANAL'!$A:$Y,20,0)</f>
        <v>2</v>
      </c>
      <c r="Y353" s="7">
        <f>+VLOOKUP(A353,'[6]DISTRIBUCIÓN SEMANAL'!$A:$Y,21,0)</f>
        <v>31</v>
      </c>
      <c r="Z353" s="7">
        <f>+VLOOKUP(A353,'[6]DISTRIBUCIÓN SEMANAL'!$A:$Y,22,0)</f>
        <v>31</v>
      </c>
      <c r="AA353" s="7">
        <f>+VLOOKUP(A353,'[6]DISTRIBUCIÓN SEMANAL'!$A:$Y,23,0)</f>
        <v>2</v>
      </c>
      <c r="AB353" s="7">
        <f>+VLOOKUP(A353,'[6]DISTRIBUCIÓN SEMANAL'!$A:$Y,24,0)</f>
        <v>2</v>
      </c>
      <c r="AC353" s="7">
        <f>+VLOOKUP(A353,'[6]DISTRIBUCIÓN SEMANAL'!$A:$Y,25,0)</f>
        <v>5</v>
      </c>
    </row>
    <row r="354" spans="1:29" ht="15.75">
      <c r="A354" s="44" t="s">
        <v>6624</v>
      </c>
      <c r="B354" s="10" t="s">
        <v>5324</v>
      </c>
      <c r="C354" s="54" t="s">
        <v>6625</v>
      </c>
      <c r="D354" s="11">
        <v>12</v>
      </c>
      <c r="E354" s="9" t="s">
        <v>3596</v>
      </c>
      <c r="F354" s="9">
        <v>130721157</v>
      </c>
      <c r="G354" s="67" t="s">
        <v>5194</v>
      </c>
      <c r="H354" s="7">
        <f>+VLOOKUP(A354,'[6]DISTRIBUCIÓN SEMANAL'!$A:$Y,4,0)</f>
        <v>12</v>
      </c>
      <c r="I354" s="7" t="str">
        <f>+VLOOKUP(A354,'[6]DISTRIBUCIÓN SEMANAL'!$A:$Y,5,0)</f>
        <v>REAL</v>
      </c>
      <c r="J354" s="7">
        <f>+VLOOKUP(A354,'[6]DISTRIBUCIÓN SEMANAL'!$A:$Y,6,0)</f>
        <v>1</v>
      </c>
      <c r="K354" s="7">
        <f>+VLOOKUP(A354,'[6]DISTRIBUCIÓN SEMANAL'!$A:$Y,7,0)</f>
        <v>1</v>
      </c>
      <c r="L354" s="7">
        <f>+VLOOKUP(A354,'[6]DISTRIBUCIÓN SEMANAL'!$A:$Y,8,0)</f>
        <v>1</v>
      </c>
      <c r="M354" s="7">
        <f>+VLOOKUP(A354,'[6]DISTRIBUCIÓN SEMANAL'!$A:$Y,9,0)</f>
        <v>2</v>
      </c>
      <c r="N354" s="7">
        <f>+VLOOKUP(A354,'[6]DISTRIBUCIÓN SEMANAL'!$A:$Y,10,0)</f>
        <v>3</v>
      </c>
      <c r="O354" s="7">
        <f>+VLOOKUP(A354,'[6]DISTRIBUCIÓN SEMANAL'!$A:$Y,11,0)</f>
        <v>1</v>
      </c>
      <c r="P354" s="7">
        <f>+VLOOKUP(A354,'[6]DISTRIBUCIÓN SEMANAL'!$A:$Y,12,0)</f>
        <v>1</v>
      </c>
      <c r="Q354" s="7">
        <f>+VLOOKUP(A354,'[6]DISTRIBUCIÓN SEMANAL'!$A:$Y,13,0)</f>
        <v>1</v>
      </c>
      <c r="R354" s="7">
        <f>+VLOOKUP(A354,'[6]DISTRIBUCIÓN SEMANAL'!$A:$Y,14,0)</f>
        <v>1</v>
      </c>
      <c r="S354" s="7">
        <f>+VLOOKUP(A354,'[6]DISTRIBUCIÓN SEMANAL'!$A:$Y,15,0)</f>
        <v>12</v>
      </c>
      <c r="T354" s="7">
        <f>+VLOOKUP(A354,'[6]DISTRIBUCIÓN SEMANAL'!$A:$Y,16,0)</f>
        <v>12</v>
      </c>
      <c r="U354" s="7">
        <f>+VLOOKUP(A354,'[6]DISTRIBUCIÓN SEMANAL'!$A:$Y,17,0)</f>
        <v>12</v>
      </c>
      <c r="V354" s="7">
        <f>+VLOOKUP(A354,'[6]DISTRIBUCIÓN SEMANAL'!$A:$Y,18,0)</f>
        <v>2</v>
      </c>
      <c r="W354" s="7">
        <f>+VLOOKUP(A354,'[6]DISTRIBUCIÓN SEMANAL'!$A:$Y,19,0)</f>
        <v>12</v>
      </c>
      <c r="X354" s="7">
        <f>+VLOOKUP(A354,'[6]DISTRIBUCIÓN SEMANAL'!$A:$Y,20,0)</f>
        <v>1</v>
      </c>
      <c r="Y354" s="7">
        <f>+VLOOKUP(A354,'[6]DISTRIBUCIÓN SEMANAL'!$A:$Y,21,0)</f>
        <v>12</v>
      </c>
      <c r="Z354" s="7">
        <f>+VLOOKUP(A354,'[6]DISTRIBUCIÓN SEMANAL'!$A:$Y,22,0)</f>
        <v>12</v>
      </c>
      <c r="AA354" s="7">
        <f>+VLOOKUP(A354,'[6]DISTRIBUCIÓN SEMANAL'!$A:$Y,23,0)</f>
        <v>1</v>
      </c>
      <c r="AB354" s="7">
        <f>+VLOOKUP(A354,'[6]DISTRIBUCIÓN SEMANAL'!$A:$Y,24,0)</f>
        <v>1</v>
      </c>
      <c r="AC354" s="7">
        <f>+VLOOKUP(A354,'[6]DISTRIBUCIÓN SEMANAL'!$A:$Y,25,0)</f>
        <v>2</v>
      </c>
    </row>
    <row r="355" spans="1:29" ht="15.75">
      <c r="A355" s="49" t="s">
        <v>6626</v>
      </c>
      <c r="B355" s="10" t="s">
        <v>5324</v>
      </c>
      <c r="C355" s="54" t="s">
        <v>6627</v>
      </c>
      <c r="D355" s="11">
        <v>7</v>
      </c>
      <c r="E355" s="9" t="s">
        <v>3596</v>
      </c>
      <c r="F355" s="9">
        <v>130721157</v>
      </c>
      <c r="G355" s="67" t="s">
        <v>5194</v>
      </c>
      <c r="H355" s="7">
        <f>+VLOOKUP(A355,'[6]DISTRIBUCIÓN SEMANAL'!$A:$Y,4,0)</f>
        <v>7</v>
      </c>
      <c r="I355" s="7" t="str">
        <f>+VLOOKUP(A355,'[6]DISTRIBUCIÓN SEMANAL'!$A:$Y,5,0)</f>
        <v>REAL</v>
      </c>
      <c r="J355" s="7">
        <f>+VLOOKUP(A355,'[6]DISTRIBUCIÓN SEMANAL'!$A:$Y,6,0)</f>
        <v>1</v>
      </c>
      <c r="K355" s="7">
        <f>+VLOOKUP(A355,'[6]DISTRIBUCIÓN SEMANAL'!$A:$Y,7,0)</f>
        <v>1</v>
      </c>
      <c r="L355" s="7">
        <f>+VLOOKUP(A355,'[6]DISTRIBUCIÓN SEMANAL'!$A:$Y,8,0)</f>
        <v>1</v>
      </c>
      <c r="M355" s="7">
        <f>+VLOOKUP(A355,'[6]DISTRIBUCIÓN SEMANAL'!$A:$Y,9,0)</f>
        <v>2</v>
      </c>
      <c r="N355" s="7">
        <f>+VLOOKUP(A355,'[6]DISTRIBUCIÓN SEMANAL'!$A:$Y,10,0)</f>
        <v>2</v>
      </c>
      <c r="O355" s="7">
        <f>+VLOOKUP(A355,'[6]DISTRIBUCIÓN SEMANAL'!$A:$Y,11,0)</f>
        <v>1</v>
      </c>
      <c r="P355" s="7">
        <f>+VLOOKUP(A355,'[6]DISTRIBUCIÓN SEMANAL'!$A:$Y,12,0)</f>
        <v>1</v>
      </c>
      <c r="Q355" s="7">
        <f>+VLOOKUP(A355,'[6]DISTRIBUCIÓN SEMANAL'!$A:$Y,13,0)</f>
        <v>1</v>
      </c>
      <c r="R355" s="7">
        <f>+VLOOKUP(A355,'[6]DISTRIBUCIÓN SEMANAL'!$A:$Y,14,0)</f>
        <v>1</v>
      </c>
      <c r="S355" s="7">
        <f>+VLOOKUP(A355,'[6]DISTRIBUCIÓN SEMANAL'!$A:$Y,15,0)</f>
        <v>7</v>
      </c>
      <c r="T355" s="7">
        <f>+VLOOKUP(A355,'[6]DISTRIBUCIÓN SEMANAL'!$A:$Y,16,0)</f>
        <v>7</v>
      </c>
      <c r="U355" s="7">
        <f>+VLOOKUP(A355,'[6]DISTRIBUCIÓN SEMANAL'!$A:$Y,17,0)</f>
        <v>7</v>
      </c>
      <c r="V355" s="7">
        <f>+VLOOKUP(A355,'[6]DISTRIBUCIÓN SEMANAL'!$A:$Y,18,0)</f>
        <v>1</v>
      </c>
      <c r="W355" s="7">
        <f>+VLOOKUP(A355,'[6]DISTRIBUCIÓN SEMANAL'!$A:$Y,19,0)</f>
        <v>7</v>
      </c>
      <c r="X355" s="7">
        <f>+VLOOKUP(A355,'[6]DISTRIBUCIÓN SEMANAL'!$A:$Y,20,0)</f>
        <v>1</v>
      </c>
      <c r="Y355" s="7">
        <f>+VLOOKUP(A355,'[6]DISTRIBUCIÓN SEMANAL'!$A:$Y,21,0)</f>
        <v>7</v>
      </c>
      <c r="Z355" s="7">
        <f>+VLOOKUP(A355,'[6]DISTRIBUCIÓN SEMANAL'!$A:$Y,22,0)</f>
        <v>7</v>
      </c>
      <c r="AA355" s="7">
        <f>+VLOOKUP(A355,'[6]DISTRIBUCIÓN SEMANAL'!$A:$Y,23,0)</f>
        <v>1</v>
      </c>
      <c r="AB355" s="7">
        <f>+VLOOKUP(A355,'[6]DISTRIBUCIÓN SEMANAL'!$A:$Y,24,0)</f>
        <v>1</v>
      </c>
      <c r="AC355" s="7">
        <f>+VLOOKUP(A355,'[6]DISTRIBUCIÓN SEMANAL'!$A:$Y,25,0)</f>
        <v>2</v>
      </c>
    </row>
    <row r="356" spans="1:29" ht="15.75">
      <c r="A356" s="44" t="s">
        <v>6630</v>
      </c>
      <c r="B356" s="10" t="s">
        <v>6631</v>
      </c>
      <c r="C356" s="54" t="s">
        <v>6632</v>
      </c>
      <c r="D356" s="11">
        <v>109</v>
      </c>
      <c r="E356" s="9" t="s">
        <v>3606</v>
      </c>
      <c r="F356" s="9">
        <v>132265297</v>
      </c>
      <c r="G356" s="67" t="s">
        <v>5194</v>
      </c>
      <c r="H356" s="7">
        <f>+VLOOKUP(A356,'[6]DISTRIBUCIÓN SEMANAL'!$A:$Y,4,0)</f>
        <v>109</v>
      </c>
      <c r="I356" s="7" t="str">
        <f>+VLOOKUP(A356,'[6]DISTRIBUCIÓN SEMANAL'!$A:$Y,5,0)</f>
        <v>REAL</v>
      </c>
      <c r="J356" s="7">
        <f>+VLOOKUP(A356,'[6]DISTRIBUCIÓN SEMANAL'!$A:$Y,6,0)</f>
        <v>1</v>
      </c>
      <c r="K356" s="7">
        <f>+VLOOKUP(A356,'[6]DISTRIBUCIÓN SEMANAL'!$A:$Y,7,0)</f>
        <v>8</v>
      </c>
      <c r="L356" s="7">
        <f>+VLOOKUP(A356,'[6]DISTRIBUCIÓN SEMANAL'!$A:$Y,8,0)</f>
        <v>2</v>
      </c>
      <c r="M356" s="7">
        <f>+VLOOKUP(A356,'[6]DISTRIBUCIÓN SEMANAL'!$A:$Y,9,0)</f>
        <v>17</v>
      </c>
      <c r="N356" s="7">
        <f>+VLOOKUP(A356,'[6]DISTRIBUCIÓN SEMANAL'!$A:$Y,10,0)</f>
        <v>20</v>
      </c>
      <c r="O356" s="7">
        <f>+VLOOKUP(A356,'[6]DISTRIBUCIÓN SEMANAL'!$A:$Y,11,0)</f>
        <v>3</v>
      </c>
      <c r="P356" s="7">
        <f>+VLOOKUP(A356,'[6]DISTRIBUCIÓN SEMANAL'!$A:$Y,12,0)</f>
        <v>8</v>
      </c>
      <c r="Q356" s="7">
        <f>+VLOOKUP(A356,'[6]DISTRIBUCIÓN SEMANAL'!$A:$Y,13,0)</f>
        <v>2</v>
      </c>
      <c r="R356" s="7">
        <f>+VLOOKUP(A356,'[6]DISTRIBUCIÓN SEMANAL'!$A:$Y,14,0)</f>
        <v>5</v>
      </c>
      <c r="S356" s="7">
        <f>+VLOOKUP(A356,'[6]DISTRIBUCIÓN SEMANAL'!$A:$Y,15,0)</f>
        <v>109</v>
      </c>
      <c r="T356" s="7">
        <f>+VLOOKUP(A356,'[6]DISTRIBUCIÓN SEMANAL'!$A:$Y,16,0)</f>
        <v>109</v>
      </c>
      <c r="U356" s="7">
        <f>+VLOOKUP(A356,'[6]DISTRIBUCIÓN SEMANAL'!$A:$Y,17,0)</f>
        <v>109</v>
      </c>
      <c r="V356" s="7">
        <f>+VLOOKUP(A356,'[6]DISTRIBUCIÓN SEMANAL'!$A:$Y,18,0)</f>
        <v>14</v>
      </c>
      <c r="W356" s="7">
        <f>+VLOOKUP(A356,'[6]DISTRIBUCIÓN SEMANAL'!$A:$Y,19,0)</f>
        <v>109</v>
      </c>
      <c r="X356" s="7">
        <f>+VLOOKUP(A356,'[6]DISTRIBUCIÓN SEMANAL'!$A:$Y,20,0)</f>
        <v>4</v>
      </c>
      <c r="Y356" s="7">
        <f>+VLOOKUP(A356,'[6]DISTRIBUCIÓN SEMANAL'!$A:$Y,21,0)</f>
        <v>109</v>
      </c>
      <c r="Z356" s="7">
        <f>+VLOOKUP(A356,'[6]DISTRIBUCIÓN SEMANAL'!$A:$Y,22,0)</f>
        <v>109</v>
      </c>
      <c r="AA356" s="7">
        <f>+VLOOKUP(A356,'[6]DISTRIBUCIÓN SEMANAL'!$A:$Y,23,0)</f>
        <v>7</v>
      </c>
      <c r="AB356" s="7">
        <f>+VLOOKUP(A356,'[6]DISTRIBUCIÓN SEMANAL'!$A:$Y,24,0)</f>
        <v>5</v>
      </c>
      <c r="AC356" s="7">
        <f>+VLOOKUP(A356,'[6]DISTRIBUCIÓN SEMANAL'!$A:$Y,25,0)</f>
        <v>16</v>
      </c>
    </row>
    <row r="357" spans="1:29" ht="15.75">
      <c r="A357" s="49" t="s">
        <v>6633</v>
      </c>
      <c r="B357" s="10" t="s">
        <v>6631</v>
      </c>
      <c r="C357" s="54" t="s">
        <v>6634</v>
      </c>
      <c r="D357" s="11">
        <v>183</v>
      </c>
      <c r="E357" s="9" t="s">
        <v>3606</v>
      </c>
      <c r="F357" s="9">
        <v>132265297</v>
      </c>
      <c r="G357" s="67" t="s">
        <v>5194</v>
      </c>
      <c r="H357" s="7">
        <f>+VLOOKUP(A357,'[6]DISTRIBUCIÓN SEMANAL'!$A:$Y,4,0)</f>
        <v>183</v>
      </c>
      <c r="I357" s="7" t="str">
        <f>+VLOOKUP(A357,'[6]DISTRIBUCIÓN SEMANAL'!$A:$Y,5,0)</f>
        <v>REAL</v>
      </c>
      <c r="J357" s="7">
        <f>+VLOOKUP(A357,'[6]DISTRIBUCIÓN SEMANAL'!$A:$Y,6,0)</f>
        <v>1</v>
      </c>
      <c r="K357" s="7">
        <f>+VLOOKUP(A357,'[6]DISTRIBUCIÓN SEMANAL'!$A:$Y,7,0)</f>
        <v>13</v>
      </c>
      <c r="L357" s="7">
        <f>+VLOOKUP(A357,'[6]DISTRIBUCIÓN SEMANAL'!$A:$Y,8,0)</f>
        <v>3</v>
      </c>
      <c r="M357" s="7">
        <f>+VLOOKUP(A357,'[6]DISTRIBUCIÓN SEMANAL'!$A:$Y,9,0)</f>
        <v>28</v>
      </c>
      <c r="N357" s="7">
        <f>+VLOOKUP(A357,'[6]DISTRIBUCIÓN SEMANAL'!$A:$Y,10,0)</f>
        <v>34</v>
      </c>
      <c r="O357" s="7">
        <f>+VLOOKUP(A357,'[6]DISTRIBUCIÓN SEMANAL'!$A:$Y,11,0)</f>
        <v>5</v>
      </c>
      <c r="P357" s="7">
        <f>+VLOOKUP(A357,'[6]DISTRIBUCIÓN SEMANAL'!$A:$Y,12,0)</f>
        <v>11</v>
      </c>
      <c r="Q357" s="7">
        <f>+VLOOKUP(A357,'[6]DISTRIBUCIÓN SEMANAL'!$A:$Y,13,0)</f>
        <v>3</v>
      </c>
      <c r="R357" s="7">
        <f>+VLOOKUP(A357,'[6]DISTRIBUCIÓN SEMANAL'!$A:$Y,14,0)</f>
        <v>9</v>
      </c>
      <c r="S357" s="7">
        <f>+VLOOKUP(A357,'[6]DISTRIBUCIÓN SEMANAL'!$A:$Y,15,0)</f>
        <v>183</v>
      </c>
      <c r="T357" s="7">
        <f>+VLOOKUP(A357,'[6]DISTRIBUCIÓN SEMANAL'!$A:$Y,16,0)</f>
        <v>183</v>
      </c>
      <c r="U357" s="7">
        <f>+VLOOKUP(A357,'[6]DISTRIBUCIÓN SEMANAL'!$A:$Y,17,0)</f>
        <v>183</v>
      </c>
      <c r="V357" s="7">
        <f>+VLOOKUP(A357,'[6]DISTRIBUCIÓN SEMANAL'!$A:$Y,18,0)</f>
        <v>23</v>
      </c>
      <c r="W357" s="7">
        <f>+VLOOKUP(A357,'[6]DISTRIBUCIÓN SEMANAL'!$A:$Y,19,0)</f>
        <v>183</v>
      </c>
      <c r="X357" s="7">
        <f>+VLOOKUP(A357,'[6]DISTRIBUCIÓN SEMANAL'!$A:$Y,20,0)</f>
        <v>7</v>
      </c>
      <c r="Y357" s="7">
        <f>+VLOOKUP(A357,'[6]DISTRIBUCIÓN SEMANAL'!$A:$Y,21,0)</f>
        <v>183</v>
      </c>
      <c r="Z357" s="7">
        <f>+VLOOKUP(A357,'[6]DISTRIBUCIÓN SEMANAL'!$A:$Y,22,0)</f>
        <v>183</v>
      </c>
      <c r="AA357" s="7">
        <f>+VLOOKUP(A357,'[6]DISTRIBUCIÓN SEMANAL'!$A:$Y,23,0)</f>
        <v>11</v>
      </c>
      <c r="AB357" s="7">
        <f>+VLOOKUP(A357,'[6]DISTRIBUCIÓN SEMANAL'!$A:$Y,24,0)</f>
        <v>8</v>
      </c>
      <c r="AC357" s="7">
        <f>+VLOOKUP(A357,'[6]DISTRIBUCIÓN SEMANAL'!$A:$Y,25,0)</f>
        <v>27</v>
      </c>
    </row>
    <row r="358" spans="1:29" ht="15.75">
      <c r="A358" s="44" t="s">
        <v>6653</v>
      </c>
      <c r="B358" s="10" t="s">
        <v>5743</v>
      </c>
      <c r="C358" s="54" t="s">
        <v>6654</v>
      </c>
      <c r="D358" s="11">
        <v>137</v>
      </c>
      <c r="E358" s="9" t="s">
        <v>3613</v>
      </c>
      <c r="F358" s="9">
        <v>130931429</v>
      </c>
      <c r="G358" s="67" t="s">
        <v>5194</v>
      </c>
      <c r="H358" s="7">
        <f>+VLOOKUP(A358,'[6]DISTRIBUCIÓN SEMANAL'!$A:$Y,4,0)</f>
        <v>137</v>
      </c>
      <c r="I358" s="7" t="str">
        <f>+VLOOKUP(A358,'[6]DISTRIBUCIÓN SEMANAL'!$A:$Y,5,0)</f>
        <v>REAL</v>
      </c>
      <c r="J358" s="7">
        <f>+VLOOKUP(A358,'[6]DISTRIBUCIÓN SEMANAL'!$A:$Y,6,0)</f>
        <v>1</v>
      </c>
      <c r="K358" s="7">
        <f>+VLOOKUP(A358,'[6]DISTRIBUCIÓN SEMANAL'!$A:$Y,7,0)</f>
        <v>10</v>
      </c>
      <c r="L358" s="7">
        <f>+VLOOKUP(A358,'[6]DISTRIBUCIÓN SEMANAL'!$A:$Y,8,0)</f>
        <v>2</v>
      </c>
      <c r="M358" s="7">
        <f>+VLOOKUP(A358,'[6]DISTRIBUCIÓN SEMANAL'!$A:$Y,9,0)</f>
        <v>21</v>
      </c>
      <c r="N358" s="7">
        <f>+VLOOKUP(A358,'[6]DISTRIBUCIÓN SEMANAL'!$A:$Y,10,0)</f>
        <v>26</v>
      </c>
      <c r="O358" s="7">
        <f>+VLOOKUP(A358,'[6]DISTRIBUCIÓN SEMANAL'!$A:$Y,11,0)</f>
        <v>4</v>
      </c>
      <c r="P358" s="7">
        <f>+VLOOKUP(A358,'[6]DISTRIBUCIÓN SEMANAL'!$A:$Y,12,0)</f>
        <v>8</v>
      </c>
      <c r="Q358" s="7">
        <f>+VLOOKUP(A358,'[6]DISTRIBUCIÓN SEMANAL'!$A:$Y,13,0)</f>
        <v>2</v>
      </c>
      <c r="R358" s="7">
        <f>+VLOOKUP(A358,'[6]DISTRIBUCIÓN SEMANAL'!$A:$Y,14,0)</f>
        <v>7</v>
      </c>
      <c r="S358" s="7">
        <f>+VLOOKUP(A358,'[6]DISTRIBUCIÓN SEMANAL'!$A:$Y,15,0)</f>
        <v>137</v>
      </c>
      <c r="T358" s="7">
        <f>+VLOOKUP(A358,'[6]DISTRIBUCIÓN SEMANAL'!$A:$Y,16,0)</f>
        <v>137</v>
      </c>
      <c r="U358" s="7">
        <f>+VLOOKUP(A358,'[6]DISTRIBUCIÓN SEMANAL'!$A:$Y,17,0)</f>
        <v>137</v>
      </c>
      <c r="V358" s="7">
        <f>+VLOOKUP(A358,'[6]DISTRIBUCIÓN SEMANAL'!$A:$Y,18,0)</f>
        <v>18</v>
      </c>
      <c r="W358" s="7">
        <f>+VLOOKUP(A358,'[6]DISTRIBUCIÓN SEMANAL'!$A:$Y,19,0)</f>
        <v>137</v>
      </c>
      <c r="X358" s="7">
        <f>+VLOOKUP(A358,'[6]DISTRIBUCIÓN SEMANAL'!$A:$Y,20,0)</f>
        <v>5</v>
      </c>
      <c r="Y358" s="7">
        <f>+VLOOKUP(A358,'[6]DISTRIBUCIÓN SEMANAL'!$A:$Y,21,0)</f>
        <v>137</v>
      </c>
      <c r="Z358" s="7">
        <f>+VLOOKUP(A358,'[6]DISTRIBUCIÓN SEMANAL'!$A:$Y,22,0)</f>
        <v>137</v>
      </c>
      <c r="AA358" s="7">
        <f>+VLOOKUP(A358,'[6]DISTRIBUCIÓN SEMANAL'!$A:$Y,23,0)</f>
        <v>8</v>
      </c>
      <c r="AB358" s="7">
        <f>+VLOOKUP(A358,'[6]DISTRIBUCIÓN SEMANAL'!$A:$Y,24,0)</f>
        <v>6</v>
      </c>
      <c r="AC358" s="7">
        <f>+VLOOKUP(A358,'[6]DISTRIBUCIÓN SEMANAL'!$A:$Y,25,0)</f>
        <v>20</v>
      </c>
    </row>
    <row r="359" spans="1:29" ht="15.75">
      <c r="A359" s="44" t="s">
        <v>6655</v>
      </c>
      <c r="B359" s="10" t="s">
        <v>5743</v>
      </c>
      <c r="C359" s="54" t="s">
        <v>5772</v>
      </c>
      <c r="D359" s="11">
        <v>12</v>
      </c>
      <c r="E359" s="9" t="s">
        <v>3613</v>
      </c>
      <c r="F359" s="9">
        <v>130931429</v>
      </c>
      <c r="G359" s="67" t="s">
        <v>5194</v>
      </c>
      <c r="H359" s="7">
        <f>+VLOOKUP(A359,'[6]DISTRIBUCIÓN SEMANAL'!$A:$Y,4,0)</f>
        <v>12</v>
      </c>
      <c r="I359" s="7" t="str">
        <f>+VLOOKUP(A359,'[6]DISTRIBUCIÓN SEMANAL'!$A:$Y,5,0)</f>
        <v>REAL</v>
      </c>
      <c r="J359" s="7">
        <f>+VLOOKUP(A359,'[6]DISTRIBUCIÓN SEMANAL'!$A:$Y,6,0)</f>
        <v>1</v>
      </c>
      <c r="K359" s="7">
        <f>+VLOOKUP(A359,'[6]DISTRIBUCIÓN SEMANAL'!$A:$Y,7,0)</f>
        <v>1</v>
      </c>
      <c r="L359" s="7">
        <f>+VLOOKUP(A359,'[6]DISTRIBUCIÓN SEMANAL'!$A:$Y,8,0)</f>
        <v>1</v>
      </c>
      <c r="M359" s="7">
        <f>+VLOOKUP(A359,'[6]DISTRIBUCIÓN SEMANAL'!$A:$Y,9,0)</f>
        <v>2</v>
      </c>
      <c r="N359" s="7">
        <f>+VLOOKUP(A359,'[6]DISTRIBUCIÓN SEMANAL'!$A:$Y,10,0)</f>
        <v>3</v>
      </c>
      <c r="O359" s="7">
        <f>+VLOOKUP(A359,'[6]DISTRIBUCIÓN SEMANAL'!$A:$Y,11,0)</f>
        <v>1</v>
      </c>
      <c r="P359" s="7">
        <f>+VLOOKUP(A359,'[6]DISTRIBUCIÓN SEMANAL'!$A:$Y,12,0)</f>
        <v>1</v>
      </c>
      <c r="Q359" s="7">
        <f>+VLOOKUP(A359,'[6]DISTRIBUCIÓN SEMANAL'!$A:$Y,13,0)</f>
        <v>1</v>
      </c>
      <c r="R359" s="7">
        <f>+VLOOKUP(A359,'[6]DISTRIBUCIÓN SEMANAL'!$A:$Y,14,0)</f>
        <v>1</v>
      </c>
      <c r="S359" s="7">
        <f>+VLOOKUP(A359,'[6]DISTRIBUCIÓN SEMANAL'!$A:$Y,15,0)</f>
        <v>12</v>
      </c>
      <c r="T359" s="7">
        <f>+VLOOKUP(A359,'[6]DISTRIBUCIÓN SEMANAL'!$A:$Y,16,0)</f>
        <v>12</v>
      </c>
      <c r="U359" s="7">
        <f>+VLOOKUP(A359,'[6]DISTRIBUCIÓN SEMANAL'!$A:$Y,17,0)</f>
        <v>12</v>
      </c>
      <c r="V359" s="7">
        <f>+VLOOKUP(A359,'[6]DISTRIBUCIÓN SEMANAL'!$A:$Y,18,0)</f>
        <v>2</v>
      </c>
      <c r="W359" s="7">
        <f>+VLOOKUP(A359,'[6]DISTRIBUCIÓN SEMANAL'!$A:$Y,19,0)</f>
        <v>12</v>
      </c>
      <c r="X359" s="7">
        <f>+VLOOKUP(A359,'[6]DISTRIBUCIÓN SEMANAL'!$A:$Y,20,0)</f>
        <v>1</v>
      </c>
      <c r="Y359" s="7">
        <f>+VLOOKUP(A359,'[6]DISTRIBUCIÓN SEMANAL'!$A:$Y,21,0)</f>
        <v>12</v>
      </c>
      <c r="Z359" s="7">
        <f>+VLOOKUP(A359,'[6]DISTRIBUCIÓN SEMANAL'!$A:$Y,22,0)</f>
        <v>12</v>
      </c>
      <c r="AA359" s="7">
        <f>+VLOOKUP(A359,'[6]DISTRIBUCIÓN SEMANAL'!$A:$Y,23,0)</f>
        <v>1</v>
      </c>
      <c r="AB359" s="7">
        <f>+VLOOKUP(A359,'[6]DISTRIBUCIÓN SEMANAL'!$A:$Y,24,0)</f>
        <v>1</v>
      </c>
      <c r="AC359" s="7">
        <f>+VLOOKUP(A359,'[6]DISTRIBUCIÓN SEMANAL'!$A:$Y,25,0)</f>
        <v>2</v>
      </c>
    </row>
    <row r="360" spans="1:29" ht="15.75">
      <c r="A360" s="44" t="s">
        <v>6656</v>
      </c>
      <c r="B360" s="10" t="s">
        <v>5743</v>
      </c>
      <c r="C360" s="54" t="s">
        <v>6657</v>
      </c>
      <c r="D360" s="11">
        <v>48</v>
      </c>
      <c r="E360" s="9" t="s">
        <v>3613</v>
      </c>
      <c r="F360" s="9">
        <v>130931429</v>
      </c>
      <c r="G360" s="67" t="s">
        <v>5194</v>
      </c>
      <c r="H360" s="7">
        <f>+VLOOKUP(A360,'[6]DISTRIBUCIÓN SEMANAL'!$A:$Y,4,0)</f>
        <v>48</v>
      </c>
      <c r="I360" s="7" t="str">
        <f>+VLOOKUP(A360,'[6]DISTRIBUCIÓN SEMANAL'!$A:$Y,5,0)</f>
        <v>REAL</v>
      </c>
      <c r="J360" s="7">
        <f>+VLOOKUP(A360,'[6]DISTRIBUCIÓN SEMANAL'!$A:$Y,6,0)</f>
        <v>1</v>
      </c>
      <c r="K360" s="7">
        <f>+VLOOKUP(A360,'[6]DISTRIBUCIÓN SEMANAL'!$A:$Y,7,0)</f>
        <v>4</v>
      </c>
      <c r="L360" s="7">
        <f>+VLOOKUP(A360,'[6]DISTRIBUCIÓN SEMANAL'!$A:$Y,8,0)</f>
        <v>1</v>
      </c>
      <c r="M360" s="7">
        <f>+VLOOKUP(A360,'[6]DISTRIBUCIÓN SEMANAL'!$A:$Y,9,0)</f>
        <v>8</v>
      </c>
      <c r="N360" s="7">
        <f>+VLOOKUP(A360,'[6]DISTRIBUCIÓN SEMANAL'!$A:$Y,10,0)</f>
        <v>9</v>
      </c>
      <c r="O360" s="7">
        <f>+VLOOKUP(A360,'[6]DISTRIBUCIÓN SEMANAL'!$A:$Y,11,0)</f>
        <v>2</v>
      </c>
      <c r="P360" s="7">
        <f>+VLOOKUP(A360,'[6]DISTRIBUCIÓN SEMANAL'!$A:$Y,12,0)</f>
        <v>3</v>
      </c>
      <c r="Q360" s="7">
        <f>+VLOOKUP(A360,'[6]DISTRIBUCIÓN SEMANAL'!$A:$Y,13,0)</f>
        <v>1</v>
      </c>
      <c r="R360" s="7">
        <f>+VLOOKUP(A360,'[6]DISTRIBUCIÓN SEMANAL'!$A:$Y,14,0)</f>
        <v>3</v>
      </c>
      <c r="S360" s="7">
        <f>+VLOOKUP(A360,'[6]DISTRIBUCIÓN SEMANAL'!$A:$Y,15,0)</f>
        <v>48</v>
      </c>
      <c r="T360" s="7">
        <f>+VLOOKUP(A360,'[6]DISTRIBUCIÓN SEMANAL'!$A:$Y,16,0)</f>
        <v>48</v>
      </c>
      <c r="U360" s="7">
        <f>+VLOOKUP(A360,'[6]DISTRIBUCIÓN SEMANAL'!$A:$Y,17,0)</f>
        <v>48</v>
      </c>
      <c r="V360" s="7">
        <f>+VLOOKUP(A360,'[6]DISTRIBUCIÓN SEMANAL'!$A:$Y,18,0)</f>
        <v>7</v>
      </c>
      <c r="W360" s="7">
        <f>+VLOOKUP(A360,'[6]DISTRIBUCIÓN SEMANAL'!$A:$Y,19,0)</f>
        <v>48</v>
      </c>
      <c r="X360" s="7">
        <f>+VLOOKUP(A360,'[6]DISTRIBUCIÓN SEMANAL'!$A:$Y,20,0)</f>
        <v>2</v>
      </c>
      <c r="Y360" s="7">
        <f>+VLOOKUP(A360,'[6]DISTRIBUCIÓN SEMANAL'!$A:$Y,21,0)</f>
        <v>48</v>
      </c>
      <c r="Z360" s="7">
        <f>+VLOOKUP(A360,'[6]DISTRIBUCIÓN SEMANAL'!$A:$Y,22,0)</f>
        <v>48</v>
      </c>
      <c r="AA360" s="7">
        <f>+VLOOKUP(A360,'[6]DISTRIBUCIÓN SEMANAL'!$A:$Y,23,0)</f>
        <v>3</v>
      </c>
      <c r="AB360" s="7">
        <f>+VLOOKUP(A360,'[6]DISTRIBUCIÓN SEMANAL'!$A:$Y,24,0)</f>
        <v>2</v>
      </c>
      <c r="AC360" s="7">
        <f>+VLOOKUP(A360,'[6]DISTRIBUCIÓN SEMANAL'!$A:$Y,25,0)</f>
        <v>7</v>
      </c>
    </row>
    <row r="361" spans="1:29" ht="15.75">
      <c r="A361" s="44" t="s">
        <v>6658</v>
      </c>
      <c r="B361" s="10" t="s">
        <v>5743</v>
      </c>
      <c r="C361" s="54" t="s">
        <v>6659</v>
      </c>
      <c r="D361" s="11">
        <v>13</v>
      </c>
      <c r="E361" s="9" t="s">
        <v>3613</v>
      </c>
      <c r="F361" s="9">
        <v>130931429</v>
      </c>
      <c r="G361" s="67" t="s">
        <v>5194</v>
      </c>
      <c r="H361" s="7">
        <f>+VLOOKUP(A361,'[6]DISTRIBUCIÓN SEMANAL'!$A:$Y,4,0)</f>
        <v>13</v>
      </c>
      <c r="I361" s="7" t="str">
        <f>+VLOOKUP(A361,'[6]DISTRIBUCIÓN SEMANAL'!$A:$Y,5,0)</f>
        <v>REAL</v>
      </c>
      <c r="J361" s="7">
        <f>+VLOOKUP(A361,'[6]DISTRIBUCIÓN SEMANAL'!$A:$Y,6,0)</f>
        <v>1</v>
      </c>
      <c r="K361" s="7">
        <f>+VLOOKUP(A361,'[6]DISTRIBUCIÓN SEMANAL'!$A:$Y,7,0)</f>
        <v>1</v>
      </c>
      <c r="L361" s="7">
        <f>+VLOOKUP(A361,'[6]DISTRIBUCIÓN SEMANAL'!$A:$Y,8,0)</f>
        <v>1</v>
      </c>
      <c r="M361" s="7">
        <f>+VLOOKUP(A361,'[6]DISTRIBUCIÓN SEMANAL'!$A:$Y,9,0)</f>
        <v>2</v>
      </c>
      <c r="N361" s="7">
        <f>+VLOOKUP(A361,'[6]DISTRIBUCIÓN SEMANAL'!$A:$Y,10,0)</f>
        <v>3</v>
      </c>
      <c r="O361" s="7">
        <f>+VLOOKUP(A361,'[6]DISTRIBUCIÓN SEMANAL'!$A:$Y,11,0)</f>
        <v>1</v>
      </c>
      <c r="P361" s="7">
        <f>+VLOOKUP(A361,'[6]DISTRIBUCIÓN SEMANAL'!$A:$Y,12,0)</f>
        <v>1</v>
      </c>
      <c r="Q361" s="7">
        <f>+VLOOKUP(A361,'[6]DISTRIBUCIÓN SEMANAL'!$A:$Y,13,0)</f>
        <v>1</v>
      </c>
      <c r="R361" s="7">
        <f>+VLOOKUP(A361,'[6]DISTRIBUCIÓN SEMANAL'!$A:$Y,14,0)</f>
        <v>1</v>
      </c>
      <c r="S361" s="7">
        <f>+VLOOKUP(A361,'[6]DISTRIBUCIÓN SEMANAL'!$A:$Y,15,0)</f>
        <v>13</v>
      </c>
      <c r="T361" s="7">
        <f>+VLOOKUP(A361,'[6]DISTRIBUCIÓN SEMANAL'!$A:$Y,16,0)</f>
        <v>13</v>
      </c>
      <c r="U361" s="7">
        <f>+VLOOKUP(A361,'[6]DISTRIBUCIÓN SEMANAL'!$A:$Y,17,0)</f>
        <v>13</v>
      </c>
      <c r="V361" s="7">
        <f>+VLOOKUP(A361,'[6]DISTRIBUCIÓN SEMANAL'!$A:$Y,18,0)</f>
        <v>2</v>
      </c>
      <c r="W361" s="7">
        <f>+VLOOKUP(A361,'[6]DISTRIBUCIÓN SEMANAL'!$A:$Y,19,0)</f>
        <v>13</v>
      </c>
      <c r="X361" s="7">
        <f>+VLOOKUP(A361,'[6]DISTRIBUCIÓN SEMANAL'!$A:$Y,20,0)</f>
        <v>1</v>
      </c>
      <c r="Y361" s="7">
        <f>+VLOOKUP(A361,'[6]DISTRIBUCIÓN SEMANAL'!$A:$Y,21,0)</f>
        <v>13</v>
      </c>
      <c r="Z361" s="7">
        <f>+VLOOKUP(A361,'[6]DISTRIBUCIÓN SEMANAL'!$A:$Y,22,0)</f>
        <v>13</v>
      </c>
      <c r="AA361" s="7">
        <f>+VLOOKUP(A361,'[6]DISTRIBUCIÓN SEMANAL'!$A:$Y,23,0)</f>
        <v>1</v>
      </c>
      <c r="AB361" s="7">
        <f>+VLOOKUP(A361,'[6]DISTRIBUCIÓN SEMANAL'!$A:$Y,24,0)</f>
        <v>1</v>
      </c>
      <c r="AC361" s="7">
        <f>+VLOOKUP(A361,'[6]DISTRIBUCIÓN SEMANAL'!$A:$Y,25,0)</f>
        <v>2</v>
      </c>
    </row>
    <row r="362" spans="1:29" ht="15.75">
      <c r="A362" s="44" t="s">
        <v>6660</v>
      </c>
      <c r="B362" s="10" t="s">
        <v>5743</v>
      </c>
      <c r="C362" s="54" t="s">
        <v>6661</v>
      </c>
      <c r="D362" s="11">
        <v>9</v>
      </c>
      <c r="E362" s="9" t="s">
        <v>3613</v>
      </c>
      <c r="F362" s="9">
        <v>130931429</v>
      </c>
      <c r="G362" s="67" t="s">
        <v>5194</v>
      </c>
      <c r="H362" s="7">
        <f>+VLOOKUP(A362,'[6]DISTRIBUCIÓN SEMANAL'!$A:$Y,4,0)</f>
        <v>9</v>
      </c>
      <c r="I362" s="7" t="str">
        <f>+VLOOKUP(A362,'[6]DISTRIBUCIÓN SEMANAL'!$A:$Y,5,0)</f>
        <v>REAL</v>
      </c>
      <c r="J362" s="7">
        <f>+VLOOKUP(A362,'[6]DISTRIBUCIÓN SEMANAL'!$A:$Y,6,0)</f>
        <v>1</v>
      </c>
      <c r="K362" s="7">
        <f>+VLOOKUP(A362,'[6]DISTRIBUCIÓN SEMANAL'!$A:$Y,7,0)</f>
        <v>1</v>
      </c>
      <c r="L362" s="7">
        <f>+VLOOKUP(A362,'[6]DISTRIBUCIÓN SEMANAL'!$A:$Y,8,0)</f>
        <v>1</v>
      </c>
      <c r="M362" s="7">
        <f>+VLOOKUP(A362,'[6]DISTRIBUCIÓN SEMANAL'!$A:$Y,9,0)</f>
        <v>2</v>
      </c>
      <c r="N362" s="7">
        <f>+VLOOKUP(A362,'[6]DISTRIBUCIÓN SEMANAL'!$A:$Y,10,0)</f>
        <v>2</v>
      </c>
      <c r="O362" s="7">
        <f>+VLOOKUP(A362,'[6]DISTRIBUCIÓN SEMANAL'!$A:$Y,11,0)</f>
        <v>1</v>
      </c>
      <c r="P362" s="7">
        <f>+VLOOKUP(A362,'[6]DISTRIBUCIÓN SEMANAL'!$A:$Y,12,0)</f>
        <v>1</v>
      </c>
      <c r="Q362" s="7">
        <f>+VLOOKUP(A362,'[6]DISTRIBUCIÓN SEMANAL'!$A:$Y,13,0)</f>
        <v>1</v>
      </c>
      <c r="R362" s="7">
        <f>+VLOOKUP(A362,'[6]DISTRIBUCIÓN SEMANAL'!$A:$Y,14,0)</f>
        <v>1</v>
      </c>
      <c r="S362" s="7">
        <f>+VLOOKUP(A362,'[6]DISTRIBUCIÓN SEMANAL'!$A:$Y,15,0)</f>
        <v>9</v>
      </c>
      <c r="T362" s="7">
        <f>+VLOOKUP(A362,'[6]DISTRIBUCIÓN SEMANAL'!$A:$Y,16,0)</f>
        <v>9</v>
      </c>
      <c r="U362" s="7">
        <f>+VLOOKUP(A362,'[6]DISTRIBUCIÓN SEMANAL'!$A:$Y,17,0)</f>
        <v>9</v>
      </c>
      <c r="V362" s="7">
        <f>+VLOOKUP(A362,'[6]DISTRIBUCIÓN SEMANAL'!$A:$Y,18,0)</f>
        <v>2</v>
      </c>
      <c r="W362" s="7">
        <f>+VLOOKUP(A362,'[6]DISTRIBUCIÓN SEMANAL'!$A:$Y,19,0)</f>
        <v>9</v>
      </c>
      <c r="X362" s="7">
        <f>+VLOOKUP(A362,'[6]DISTRIBUCIÓN SEMANAL'!$A:$Y,20,0)</f>
        <v>1</v>
      </c>
      <c r="Y362" s="7">
        <f>+VLOOKUP(A362,'[6]DISTRIBUCIÓN SEMANAL'!$A:$Y,21,0)</f>
        <v>9</v>
      </c>
      <c r="Z362" s="7">
        <f>+VLOOKUP(A362,'[6]DISTRIBUCIÓN SEMANAL'!$A:$Y,22,0)</f>
        <v>9</v>
      </c>
      <c r="AA362" s="7">
        <f>+VLOOKUP(A362,'[6]DISTRIBUCIÓN SEMANAL'!$A:$Y,23,0)</f>
        <v>1</v>
      </c>
      <c r="AB362" s="7">
        <f>+VLOOKUP(A362,'[6]DISTRIBUCIÓN SEMANAL'!$A:$Y,24,0)</f>
        <v>1</v>
      </c>
      <c r="AC362" s="7">
        <f>+VLOOKUP(A362,'[6]DISTRIBUCIÓN SEMANAL'!$A:$Y,25,0)</f>
        <v>2</v>
      </c>
    </row>
    <row r="363" spans="1:29" ht="15.75">
      <c r="A363" s="44" t="s">
        <v>6664</v>
      </c>
      <c r="B363" s="10" t="s">
        <v>5930</v>
      </c>
      <c r="C363" s="54" t="s">
        <v>6665</v>
      </c>
      <c r="D363" s="9">
        <v>214</v>
      </c>
      <c r="E363" s="9" t="s">
        <v>3625</v>
      </c>
      <c r="F363" s="9">
        <v>132322649</v>
      </c>
      <c r="G363" s="67" t="s">
        <v>5194</v>
      </c>
      <c r="H363" s="7">
        <f>+VLOOKUP(A363,'[6]DISTRIBUCIÓN SEMANAL'!$A:$Y,4,0)</f>
        <v>214</v>
      </c>
      <c r="I363" s="7" t="str">
        <f>+VLOOKUP(A363,'[6]DISTRIBUCIÓN SEMANAL'!$A:$Y,5,0)</f>
        <v>REAL</v>
      </c>
      <c r="J363" s="7">
        <f>+VLOOKUP(A363,'[6]DISTRIBUCIÓN SEMANAL'!$A:$Y,6,0)</f>
        <v>1</v>
      </c>
      <c r="K363" s="7">
        <f>+VLOOKUP(A363,'[6]DISTRIBUCIÓN SEMANAL'!$A:$Y,7,0)</f>
        <v>15</v>
      </c>
      <c r="L363" s="7">
        <f>+VLOOKUP(A363,'[6]DISTRIBUCIÓN SEMANAL'!$A:$Y,8,0)</f>
        <v>3</v>
      </c>
      <c r="M363" s="7">
        <f>+VLOOKUP(A363,'[6]DISTRIBUCIÓN SEMANAL'!$A:$Y,9,0)</f>
        <v>33</v>
      </c>
      <c r="N363" s="7">
        <f>+VLOOKUP(A363,'[6]DISTRIBUCIÓN SEMANAL'!$A:$Y,10,0)</f>
        <v>40</v>
      </c>
      <c r="O363" s="7">
        <f>+VLOOKUP(A363,'[6]DISTRIBUCIÓN SEMANAL'!$A:$Y,11,0)</f>
        <v>5</v>
      </c>
      <c r="P363" s="7">
        <f>+VLOOKUP(A363,'[6]DISTRIBUCIÓN SEMANAL'!$A:$Y,12,0)</f>
        <v>12</v>
      </c>
      <c r="Q363" s="7">
        <f>+VLOOKUP(A363,'[6]DISTRIBUCIÓN SEMANAL'!$A:$Y,13,0)</f>
        <v>3</v>
      </c>
      <c r="R363" s="7">
        <f>+VLOOKUP(A363,'[6]DISTRIBUCIÓN SEMANAL'!$A:$Y,14,0)</f>
        <v>10</v>
      </c>
      <c r="S363" s="7">
        <f>+VLOOKUP(A363,'[6]DISTRIBUCIÓN SEMANAL'!$A:$Y,15,0)</f>
        <v>214</v>
      </c>
      <c r="T363" s="7">
        <f>+VLOOKUP(A363,'[6]DISTRIBUCIÓN SEMANAL'!$A:$Y,16,0)</f>
        <v>214</v>
      </c>
      <c r="U363" s="7">
        <f>+VLOOKUP(A363,'[6]DISTRIBUCIÓN SEMANAL'!$A:$Y,17,0)</f>
        <v>214</v>
      </c>
      <c r="V363" s="7">
        <f>+VLOOKUP(A363,'[6]DISTRIBUCIÓN SEMANAL'!$A:$Y,18,0)</f>
        <v>27</v>
      </c>
      <c r="W363" s="7">
        <f>+VLOOKUP(A363,'[6]DISTRIBUCIÓN SEMANAL'!$A:$Y,19,0)</f>
        <v>214</v>
      </c>
      <c r="X363" s="7">
        <f>+VLOOKUP(A363,'[6]DISTRIBUCIÓN SEMANAL'!$A:$Y,20,0)</f>
        <v>8</v>
      </c>
      <c r="Y363" s="7">
        <f>+VLOOKUP(A363,'[6]DISTRIBUCIÓN SEMANAL'!$A:$Y,21,0)</f>
        <v>214</v>
      </c>
      <c r="Z363" s="7">
        <f>+VLOOKUP(A363,'[6]DISTRIBUCIÓN SEMANAL'!$A:$Y,22,0)</f>
        <v>214</v>
      </c>
      <c r="AA363" s="7">
        <f>+VLOOKUP(A363,'[6]DISTRIBUCIÓN SEMANAL'!$A:$Y,23,0)</f>
        <v>12</v>
      </c>
      <c r="AB363" s="7">
        <f>+VLOOKUP(A363,'[6]DISTRIBUCIÓN SEMANAL'!$A:$Y,24,0)</f>
        <v>9</v>
      </c>
      <c r="AC363" s="7">
        <f>+VLOOKUP(A363,'[6]DISTRIBUCIÓN SEMANAL'!$A:$Y,25,0)</f>
        <v>31</v>
      </c>
    </row>
    <row r="364" spans="1:29" ht="15.75">
      <c r="A364" s="44" t="s">
        <v>6666</v>
      </c>
      <c r="B364" s="10" t="s">
        <v>5324</v>
      </c>
      <c r="C364" s="54" t="s">
        <v>6667</v>
      </c>
      <c r="D364" s="11">
        <v>112</v>
      </c>
      <c r="E364" s="9" t="s">
        <v>3631</v>
      </c>
      <c r="F364" s="9">
        <v>130966982</v>
      </c>
      <c r="G364" s="67" t="s">
        <v>5194</v>
      </c>
      <c r="H364" s="7">
        <f>+VLOOKUP(A364,'[6]DISTRIBUCIÓN SEMANAL'!$A:$Y,4,0)</f>
        <v>112</v>
      </c>
      <c r="I364" s="7" t="str">
        <f>+VLOOKUP(A364,'[6]DISTRIBUCIÓN SEMANAL'!$A:$Y,5,0)</f>
        <v>REAL</v>
      </c>
      <c r="J364" s="7">
        <f>+VLOOKUP(A364,'[6]DISTRIBUCIÓN SEMANAL'!$A:$Y,6,0)</f>
        <v>1</v>
      </c>
      <c r="K364" s="7">
        <f>+VLOOKUP(A364,'[6]DISTRIBUCIÓN SEMANAL'!$A:$Y,7,0)</f>
        <v>8</v>
      </c>
      <c r="L364" s="7">
        <f>+VLOOKUP(A364,'[6]DISTRIBUCIÓN SEMANAL'!$A:$Y,8,0)</f>
        <v>2</v>
      </c>
      <c r="M364" s="7">
        <f>+VLOOKUP(A364,'[6]DISTRIBUCIÓN SEMANAL'!$A:$Y,9,0)</f>
        <v>17</v>
      </c>
      <c r="N364" s="7">
        <f>+VLOOKUP(A364,'[6]DISTRIBUCIÓN SEMANAL'!$A:$Y,10,0)</f>
        <v>21</v>
      </c>
      <c r="O364" s="7">
        <f>+VLOOKUP(A364,'[6]DISTRIBUCIÓN SEMANAL'!$A:$Y,11,0)</f>
        <v>0</v>
      </c>
      <c r="P364" s="7">
        <f>+VLOOKUP(A364,'[6]DISTRIBUCIÓN SEMANAL'!$A:$Y,12,0)</f>
        <v>7</v>
      </c>
      <c r="Q364" s="7">
        <f>+VLOOKUP(A364,'[6]DISTRIBUCIÓN SEMANAL'!$A:$Y,13,0)</f>
        <v>2</v>
      </c>
      <c r="R364" s="7">
        <f>+VLOOKUP(A364,'[6]DISTRIBUCIÓN SEMANAL'!$A:$Y,14,0)</f>
        <v>5</v>
      </c>
      <c r="S364" s="7">
        <f>+VLOOKUP(A364,'[6]DISTRIBUCIÓN SEMANAL'!$A:$Y,15,0)</f>
        <v>112</v>
      </c>
      <c r="T364" s="7">
        <f>+VLOOKUP(A364,'[6]DISTRIBUCIÓN SEMANAL'!$A:$Y,16,0)</f>
        <v>112</v>
      </c>
      <c r="U364" s="7">
        <f>+VLOOKUP(A364,'[6]DISTRIBUCIÓN SEMANAL'!$A:$Y,17,0)</f>
        <v>112</v>
      </c>
      <c r="V364" s="7">
        <f>+VLOOKUP(A364,'[6]DISTRIBUCIÓN SEMANAL'!$A:$Y,18,0)</f>
        <v>15</v>
      </c>
      <c r="W364" s="7">
        <f>+VLOOKUP(A364,'[6]DISTRIBUCIÓN SEMANAL'!$A:$Y,19,0)</f>
        <v>112</v>
      </c>
      <c r="X364" s="7">
        <f>+VLOOKUP(A364,'[6]DISTRIBUCIÓN SEMANAL'!$A:$Y,20,0)</f>
        <v>4</v>
      </c>
      <c r="Y364" s="7">
        <f>+VLOOKUP(A364,'[6]DISTRIBUCIÓN SEMANAL'!$A:$Y,21,0)</f>
        <v>112</v>
      </c>
      <c r="Z364" s="7">
        <f>+VLOOKUP(A364,'[6]DISTRIBUCIÓN SEMANAL'!$A:$Y,22,0)</f>
        <v>112</v>
      </c>
      <c r="AA364" s="7">
        <f>+VLOOKUP(A364,'[6]DISTRIBUCIÓN SEMANAL'!$A:$Y,23,0)</f>
        <v>7</v>
      </c>
      <c r="AB364" s="7">
        <f>+VLOOKUP(A364,'[6]DISTRIBUCIÓN SEMANAL'!$A:$Y,24,0)</f>
        <v>5</v>
      </c>
      <c r="AC364" s="7">
        <f>+VLOOKUP(A364,'[6]DISTRIBUCIÓN SEMANAL'!$A:$Y,25,0)</f>
        <v>17</v>
      </c>
    </row>
    <row r="365" spans="1:29" ht="15.75">
      <c r="A365" s="44" t="s">
        <v>6668</v>
      </c>
      <c r="B365" s="10" t="s">
        <v>5324</v>
      </c>
      <c r="C365" s="54" t="s">
        <v>6669</v>
      </c>
      <c r="D365" s="11">
        <v>19</v>
      </c>
      <c r="E365" s="9" t="s">
        <v>3631</v>
      </c>
      <c r="F365" s="9">
        <v>130966982</v>
      </c>
      <c r="G365" s="67" t="s">
        <v>5194</v>
      </c>
      <c r="H365" s="7">
        <f>+VLOOKUP(A365,'[6]DISTRIBUCIÓN SEMANAL'!$A:$Y,4,0)</f>
        <v>19</v>
      </c>
      <c r="I365" s="7" t="str">
        <f>+VLOOKUP(A365,'[6]DISTRIBUCIÓN SEMANAL'!$A:$Y,5,0)</f>
        <v>REAL</v>
      </c>
      <c r="J365" s="7">
        <f>+VLOOKUP(A365,'[6]DISTRIBUCIÓN SEMANAL'!$A:$Y,6,0)</f>
        <v>1</v>
      </c>
      <c r="K365" s="7">
        <f>+VLOOKUP(A365,'[6]DISTRIBUCIÓN SEMANAL'!$A:$Y,7,0)</f>
        <v>2</v>
      </c>
      <c r="L365" s="7">
        <f>+VLOOKUP(A365,'[6]DISTRIBUCIÓN SEMANAL'!$A:$Y,8,0)</f>
        <v>1</v>
      </c>
      <c r="M365" s="7">
        <f>+VLOOKUP(A365,'[6]DISTRIBUCIÓN SEMANAL'!$A:$Y,9,0)</f>
        <v>3</v>
      </c>
      <c r="N365" s="7">
        <f>+VLOOKUP(A365,'[6]DISTRIBUCIÓN SEMANAL'!$A:$Y,10,0)</f>
        <v>4</v>
      </c>
      <c r="O365" s="7">
        <f>+VLOOKUP(A365,'[6]DISTRIBUCIÓN SEMANAL'!$A:$Y,11,0)</f>
        <v>1</v>
      </c>
      <c r="P365" s="7">
        <f>+VLOOKUP(A365,'[6]DISTRIBUCIÓN SEMANAL'!$A:$Y,12,0)</f>
        <v>2</v>
      </c>
      <c r="Q365" s="7">
        <f>+VLOOKUP(A365,'[6]DISTRIBUCIÓN SEMANAL'!$A:$Y,13,0)</f>
        <v>1</v>
      </c>
      <c r="R365" s="7">
        <f>+VLOOKUP(A365,'[6]DISTRIBUCIÓN SEMANAL'!$A:$Y,14,0)</f>
        <v>1</v>
      </c>
      <c r="S365" s="7">
        <f>+VLOOKUP(A365,'[6]DISTRIBUCIÓN SEMANAL'!$A:$Y,15,0)</f>
        <v>19</v>
      </c>
      <c r="T365" s="7">
        <f>+VLOOKUP(A365,'[6]DISTRIBUCIÓN SEMANAL'!$A:$Y,16,0)</f>
        <v>19</v>
      </c>
      <c r="U365" s="7">
        <f>+VLOOKUP(A365,'[6]DISTRIBUCIÓN SEMANAL'!$A:$Y,17,0)</f>
        <v>19</v>
      </c>
      <c r="V365" s="7">
        <f>+VLOOKUP(A365,'[6]DISTRIBUCIÓN SEMANAL'!$A:$Y,18,0)</f>
        <v>3</v>
      </c>
      <c r="W365" s="7">
        <f>+VLOOKUP(A365,'[6]DISTRIBUCIÓN SEMANAL'!$A:$Y,19,0)</f>
        <v>19</v>
      </c>
      <c r="X365" s="7">
        <f>+VLOOKUP(A365,'[6]DISTRIBUCIÓN SEMANAL'!$A:$Y,20,0)</f>
        <v>1</v>
      </c>
      <c r="Y365" s="7">
        <f>+VLOOKUP(A365,'[6]DISTRIBUCIÓN SEMANAL'!$A:$Y,21,0)</f>
        <v>19</v>
      </c>
      <c r="Z365" s="7">
        <f>+VLOOKUP(A365,'[6]DISTRIBUCIÓN SEMANAL'!$A:$Y,22,0)</f>
        <v>19</v>
      </c>
      <c r="AA365" s="7">
        <f>+VLOOKUP(A365,'[6]DISTRIBUCIÓN SEMANAL'!$A:$Y,23,0)</f>
        <v>2</v>
      </c>
      <c r="AB365" s="7">
        <f>+VLOOKUP(A365,'[6]DISTRIBUCIÓN SEMANAL'!$A:$Y,24,0)</f>
        <v>1</v>
      </c>
      <c r="AC365" s="7">
        <f>+VLOOKUP(A365,'[6]DISTRIBUCIÓN SEMANAL'!$A:$Y,25,0)</f>
        <v>3</v>
      </c>
    </row>
    <row r="366" spans="1:29" ht="15.75">
      <c r="A366" s="44" t="s">
        <v>6670</v>
      </c>
      <c r="B366" s="10" t="s">
        <v>5632</v>
      </c>
      <c r="C366" s="54" t="s">
        <v>6671</v>
      </c>
      <c r="D366" s="11">
        <v>263</v>
      </c>
      <c r="E366" s="9" t="s">
        <v>3631</v>
      </c>
      <c r="F366" s="9">
        <v>130966982</v>
      </c>
      <c r="G366" s="67" t="s">
        <v>5194</v>
      </c>
      <c r="H366" s="7">
        <f>+VLOOKUP(A366,'[6]DISTRIBUCIÓN SEMANAL'!$A:$Y,4,0)</f>
        <v>263</v>
      </c>
      <c r="I366" s="7" t="str">
        <f>+VLOOKUP(A366,'[6]DISTRIBUCIÓN SEMANAL'!$A:$Y,5,0)</f>
        <v>REAL</v>
      </c>
      <c r="J366" s="7">
        <f>+VLOOKUP(A366,'[6]DISTRIBUCIÓN SEMANAL'!$A:$Y,6,0)</f>
        <v>1</v>
      </c>
      <c r="K366" s="7">
        <f>+VLOOKUP(A366,'[6]DISTRIBUCIÓN SEMANAL'!$A:$Y,7,0)</f>
        <v>18</v>
      </c>
      <c r="L366" s="7">
        <f>+VLOOKUP(A366,'[6]DISTRIBUCIÓN SEMANAL'!$A:$Y,8,0)</f>
        <v>3</v>
      </c>
      <c r="M366" s="7">
        <f>+VLOOKUP(A366,'[6]DISTRIBUCIÓN SEMANAL'!$A:$Y,9,0)</f>
        <v>40</v>
      </c>
      <c r="N366" s="7">
        <f>+VLOOKUP(A366,'[6]DISTRIBUCIÓN SEMANAL'!$A:$Y,10,0)</f>
        <v>49</v>
      </c>
      <c r="O366" s="7">
        <f>+VLOOKUP(A366,'[6]DISTRIBUCIÓN SEMANAL'!$A:$Y,11,0)</f>
        <v>6</v>
      </c>
      <c r="P366" s="7">
        <f>+VLOOKUP(A366,'[6]DISTRIBUCIÓN SEMANAL'!$A:$Y,12,0)</f>
        <v>15</v>
      </c>
      <c r="Q366" s="7">
        <f>+VLOOKUP(A366,'[6]DISTRIBUCIÓN SEMANAL'!$A:$Y,13,0)</f>
        <v>3</v>
      </c>
      <c r="R366" s="7">
        <f>+VLOOKUP(A366,'[6]DISTRIBUCIÓN SEMANAL'!$A:$Y,14,0)</f>
        <v>12</v>
      </c>
      <c r="S366" s="7">
        <f>+VLOOKUP(A366,'[6]DISTRIBUCIÓN SEMANAL'!$A:$Y,15,0)</f>
        <v>263</v>
      </c>
      <c r="T366" s="7">
        <f>+VLOOKUP(A366,'[6]DISTRIBUCIÓN SEMANAL'!$A:$Y,16,0)</f>
        <v>263</v>
      </c>
      <c r="U366" s="7">
        <f>+VLOOKUP(A366,'[6]DISTRIBUCIÓN SEMANAL'!$A:$Y,17,0)</f>
        <v>263</v>
      </c>
      <c r="V366" s="7">
        <f>+VLOOKUP(A366,'[6]DISTRIBUCIÓN SEMANAL'!$A:$Y,18,0)</f>
        <v>34</v>
      </c>
      <c r="W366" s="7">
        <f>+VLOOKUP(A366,'[6]DISTRIBUCIÓN SEMANAL'!$A:$Y,19,0)</f>
        <v>263</v>
      </c>
      <c r="X366" s="7">
        <f>+VLOOKUP(A366,'[6]DISTRIBUCIÓN SEMANAL'!$A:$Y,20,0)</f>
        <v>9</v>
      </c>
      <c r="Y366" s="7">
        <f>+VLOOKUP(A366,'[6]DISTRIBUCIÓN SEMANAL'!$A:$Y,21,0)</f>
        <v>263</v>
      </c>
      <c r="Z366" s="7">
        <f>+VLOOKUP(A366,'[6]DISTRIBUCIÓN SEMANAL'!$A:$Y,22,0)</f>
        <v>263</v>
      </c>
      <c r="AA366" s="7">
        <f>+VLOOKUP(A366,'[6]DISTRIBUCIÓN SEMANAL'!$A:$Y,23,0)</f>
        <v>15</v>
      </c>
      <c r="AB366" s="7">
        <f>+VLOOKUP(A366,'[6]DISTRIBUCIÓN SEMANAL'!$A:$Y,24,0)</f>
        <v>11</v>
      </c>
      <c r="AC366" s="7">
        <f>+VLOOKUP(A366,'[6]DISTRIBUCIÓN SEMANAL'!$A:$Y,25,0)</f>
        <v>38</v>
      </c>
    </row>
    <row r="367" spans="1:29" ht="15.75">
      <c r="A367" s="44" t="s">
        <v>6672</v>
      </c>
      <c r="B367" s="10" t="s">
        <v>6337</v>
      </c>
      <c r="C367" s="54" t="s">
        <v>6673</v>
      </c>
      <c r="D367" s="11">
        <v>44</v>
      </c>
      <c r="E367" s="9" t="s">
        <v>3644</v>
      </c>
      <c r="F367" s="9">
        <v>131828531</v>
      </c>
      <c r="G367" s="67" t="s">
        <v>5194</v>
      </c>
      <c r="H367" s="7">
        <f>+VLOOKUP(A367,'[6]DISTRIBUCIÓN SEMANAL'!$A:$Y,4,0)</f>
        <v>44</v>
      </c>
      <c r="I367" s="7" t="str">
        <f>+VLOOKUP(A367,'[6]DISTRIBUCIÓN SEMANAL'!$A:$Y,5,0)</f>
        <v>REAL</v>
      </c>
      <c r="J367" s="7">
        <f>+VLOOKUP(A367,'[6]DISTRIBUCIÓN SEMANAL'!$A:$Y,6,0)</f>
        <v>1</v>
      </c>
      <c r="K367" s="7">
        <f>+VLOOKUP(A367,'[6]DISTRIBUCIÓN SEMANAL'!$A:$Y,7,0)</f>
        <v>3</v>
      </c>
      <c r="L367" s="7">
        <f>+VLOOKUP(A367,'[6]DISTRIBUCIÓN SEMANAL'!$A:$Y,8,0)</f>
        <v>1</v>
      </c>
      <c r="M367" s="7">
        <f>+VLOOKUP(A367,'[6]DISTRIBUCIÓN SEMANAL'!$A:$Y,9,0)</f>
        <v>7</v>
      </c>
      <c r="N367" s="7">
        <f>+VLOOKUP(A367,'[6]DISTRIBUCIÓN SEMANAL'!$A:$Y,10,0)</f>
        <v>9</v>
      </c>
      <c r="O367" s="7">
        <f>+VLOOKUP(A367,'[6]DISTRIBUCIÓN SEMANAL'!$A:$Y,11,0)</f>
        <v>1</v>
      </c>
      <c r="P367" s="7">
        <f>+VLOOKUP(A367,'[6]DISTRIBUCIÓN SEMANAL'!$A:$Y,12,0)</f>
        <v>3</v>
      </c>
      <c r="Q367" s="7">
        <f>+VLOOKUP(A367,'[6]DISTRIBUCIÓN SEMANAL'!$A:$Y,13,0)</f>
        <v>1</v>
      </c>
      <c r="R367" s="7">
        <f>+VLOOKUP(A367,'[6]DISTRIBUCIÓN SEMANAL'!$A:$Y,14,0)</f>
        <v>2</v>
      </c>
      <c r="S367" s="7">
        <f>+VLOOKUP(A367,'[6]DISTRIBUCIÓN SEMANAL'!$A:$Y,15,0)</f>
        <v>44</v>
      </c>
      <c r="T367" s="7">
        <f>+VLOOKUP(A367,'[6]DISTRIBUCIÓN SEMANAL'!$A:$Y,16,0)</f>
        <v>44</v>
      </c>
      <c r="U367" s="7">
        <f>+VLOOKUP(A367,'[6]DISTRIBUCIÓN SEMANAL'!$A:$Y,17,0)</f>
        <v>44</v>
      </c>
      <c r="V367" s="7">
        <f>+VLOOKUP(A367,'[6]DISTRIBUCIÓN SEMANAL'!$A:$Y,18,0)</f>
        <v>6</v>
      </c>
      <c r="W367" s="7">
        <f>+VLOOKUP(A367,'[6]DISTRIBUCIÓN SEMANAL'!$A:$Y,19,0)</f>
        <v>44</v>
      </c>
      <c r="X367" s="7">
        <f>+VLOOKUP(A367,'[6]DISTRIBUCIÓN SEMANAL'!$A:$Y,20,0)</f>
        <v>2</v>
      </c>
      <c r="Y367" s="7">
        <f>+VLOOKUP(A367,'[6]DISTRIBUCIÓN SEMANAL'!$A:$Y,21,0)</f>
        <v>44</v>
      </c>
      <c r="Z367" s="7">
        <f>+VLOOKUP(A367,'[6]DISTRIBUCIÓN SEMANAL'!$A:$Y,22,0)</f>
        <v>44</v>
      </c>
      <c r="AA367" s="7">
        <f>+VLOOKUP(A367,'[6]DISTRIBUCIÓN SEMANAL'!$A:$Y,23,0)</f>
        <v>3</v>
      </c>
      <c r="AB367" s="7">
        <f>+VLOOKUP(A367,'[6]DISTRIBUCIÓN SEMANAL'!$A:$Y,24,0)</f>
        <v>2</v>
      </c>
      <c r="AC367" s="7">
        <f>+VLOOKUP(A367,'[6]DISTRIBUCIÓN SEMANAL'!$A:$Y,25,0)</f>
        <v>7</v>
      </c>
    </row>
    <row r="368" spans="1:29" ht="15.75">
      <c r="A368" s="44" t="s">
        <v>6674</v>
      </c>
      <c r="B368" s="10" t="s">
        <v>6337</v>
      </c>
      <c r="C368" s="54" t="s">
        <v>6675</v>
      </c>
      <c r="D368" s="11">
        <v>37</v>
      </c>
      <c r="E368" s="9" t="s">
        <v>3644</v>
      </c>
      <c r="F368" s="9">
        <v>131828531</v>
      </c>
      <c r="G368" s="67" t="s">
        <v>5194</v>
      </c>
      <c r="H368" s="7">
        <f>+VLOOKUP(A368,'[6]DISTRIBUCIÓN SEMANAL'!$A:$Y,4,0)</f>
        <v>37</v>
      </c>
      <c r="I368" s="7" t="str">
        <f>+VLOOKUP(A368,'[6]DISTRIBUCIÓN SEMANAL'!$A:$Y,5,0)</f>
        <v>REAL</v>
      </c>
      <c r="J368" s="7">
        <f>+VLOOKUP(A368,'[6]DISTRIBUCIÓN SEMANAL'!$A:$Y,6,0)</f>
        <v>1</v>
      </c>
      <c r="K368" s="7">
        <f>+VLOOKUP(A368,'[6]DISTRIBUCIÓN SEMANAL'!$A:$Y,7,0)</f>
        <v>3</v>
      </c>
      <c r="L368" s="7">
        <f>+VLOOKUP(A368,'[6]DISTRIBUCIÓN SEMANAL'!$A:$Y,8,0)</f>
        <v>1</v>
      </c>
      <c r="M368" s="7">
        <f>+VLOOKUP(A368,'[6]DISTRIBUCIÓN SEMANAL'!$A:$Y,9,0)</f>
        <v>6</v>
      </c>
      <c r="N368" s="7">
        <f>+VLOOKUP(A368,'[6]DISTRIBUCIÓN SEMANAL'!$A:$Y,10,0)</f>
        <v>7</v>
      </c>
      <c r="O368" s="7">
        <f>+VLOOKUP(A368,'[6]DISTRIBUCIÓN SEMANAL'!$A:$Y,11,0)</f>
        <v>1</v>
      </c>
      <c r="P368" s="7">
        <f>+VLOOKUP(A368,'[6]DISTRIBUCIÓN SEMANAL'!$A:$Y,12,0)</f>
        <v>3</v>
      </c>
      <c r="Q368" s="7">
        <f>+VLOOKUP(A368,'[6]DISTRIBUCIÓN SEMANAL'!$A:$Y,13,0)</f>
        <v>1</v>
      </c>
      <c r="R368" s="7">
        <f>+VLOOKUP(A368,'[6]DISTRIBUCIÓN SEMANAL'!$A:$Y,14,0)</f>
        <v>2</v>
      </c>
      <c r="S368" s="7">
        <f>+VLOOKUP(A368,'[6]DISTRIBUCIÓN SEMANAL'!$A:$Y,15,0)</f>
        <v>37</v>
      </c>
      <c r="T368" s="7">
        <f>+VLOOKUP(A368,'[6]DISTRIBUCIÓN SEMANAL'!$A:$Y,16,0)</f>
        <v>37</v>
      </c>
      <c r="U368" s="7">
        <f>+VLOOKUP(A368,'[6]DISTRIBUCIÓN SEMANAL'!$A:$Y,17,0)</f>
        <v>37</v>
      </c>
      <c r="V368" s="7">
        <f>+VLOOKUP(A368,'[6]DISTRIBUCIÓN SEMANAL'!$A:$Y,18,0)</f>
        <v>5</v>
      </c>
      <c r="W368" s="7">
        <f>+VLOOKUP(A368,'[6]DISTRIBUCIÓN SEMANAL'!$A:$Y,19,0)</f>
        <v>37</v>
      </c>
      <c r="X368" s="7">
        <f>+VLOOKUP(A368,'[6]DISTRIBUCIÓN SEMANAL'!$A:$Y,20,0)</f>
        <v>2</v>
      </c>
      <c r="Y368" s="7">
        <f>+VLOOKUP(A368,'[6]DISTRIBUCIÓN SEMANAL'!$A:$Y,21,0)</f>
        <v>37</v>
      </c>
      <c r="Z368" s="7">
        <f>+VLOOKUP(A368,'[6]DISTRIBUCIÓN SEMANAL'!$A:$Y,22,0)</f>
        <v>37</v>
      </c>
      <c r="AA368" s="7">
        <f>+VLOOKUP(A368,'[6]DISTRIBUCIÓN SEMANAL'!$A:$Y,23,0)</f>
        <v>3</v>
      </c>
      <c r="AB368" s="7">
        <f>+VLOOKUP(A368,'[6]DISTRIBUCIÓN SEMANAL'!$A:$Y,24,0)</f>
        <v>2</v>
      </c>
      <c r="AC368" s="7">
        <f>+VLOOKUP(A368,'[6]DISTRIBUCIÓN SEMANAL'!$A:$Y,25,0)</f>
        <v>6</v>
      </c>
    </row>
    <row r="369" spans="1:29" ht="15.75">
      <c r="A369" s="44" t="s">
        <v>6676</v>
      </c>
      <c r="B369" s="10" t="s">
        <v>6337</v>
      </c>
      <c r="C369" s="54" t="s">
        <v>6677</v>
      </c>
      <c r="D369" s="11">
        <v>33</v>
      </c>
      <c r="E369" s="9" t="s">
        <v>3644</v>
      </c>
      <c r="F369" s="9">
        <v>131828531</v>
      </c>
      <c r="G369" s="67" t="s">
        <v>5194</v>
      </c>
      <c r="H369" s="7">
        <f>+VLOOKUP(A369,'[6]DISTRIBUCIÓN SEMANAL'!$A:$Y,4,0)</f>
        <v>33</v>
      </c>
      <c r="I369" s="7" t="str">
        <f>+VLOOKUP(A369,'[6]DISTRIBUCIÓN SEMANAL'!$A:$Y,5,0)</f>
        <v>REAL</v>
      </c>
      <c r="J369" s="7">
        <f>+VLOOKUP(A369,'[6]DISTRIBUCIÓN SEMANAL'!$A:$Y,6,0)</f>
        <v>1</v>
      </c>
      <c r="K369" s="7">
        <f>+VLOOKUP(A369,'[6]DISTRIBUCIÓN SEMANAL'!$A:$Y,7,0)</f>
        <v>3</v>
      </c>
      <c r="L369" s="7">
        <f>+VLOOKUP(A369,'[6]DISTRIBUCIÓN SEMANAL'!$A:$Y,8,0)</f>
        <v>1</v>
      </c>
      <c r="M369" s="7">
        <f>+VLOOKUP(A369,'[6]DISTRIBUCIÓN SEMANAL'!$A:$Y,9,0)</f>
        <v>5</v>
      </c>
      <c r="N369" s="7">
        <f>+VLOOKUP(A369,'[6]DISTRIBUCIÓN SEMANAL'!$A:$Y,10,0)</f>
        <v>7</v>
      </c>
      <c r="O369" s="7">
        <f>+VLOOKUP(A369,'[6]DISTRIBUCIÓN SEMANAL'!$A:$Y,11,0)</f>
        <v>1</v>
      </c>
      <c r="P369" s="7">
        <f>+VLOOKUP(A369,'[6]DISTRIBUCIÓN SEMANAL'!$A:$Y,12,0)</f>
        <v>2</v>
      </c>
      <c r="Q369" s="7">
        <f>+VLOOKUP(A369,'[6]DISTRIBUCIÓN SEMANAL'!$A:$Y,13,0)</f>
        <v>1</v>
      </c>
      <c r="R369" s="7">
        <f>+VLOOKUP(A369,'[6]DISTRIBUCIÓN SEMANAL'!$A:$Y,14,0)</f>
        <v>2</v>
      </c>
      <c r="S369" s="7">
        <f>+VLOOKUP(A369,'[6]DISTRIBUCIÓN SEMANAL'!$A:$Y,15,0)</f>
        <v>33</v>
      </c>
      <c r="T369" s="7">
        <f>+VLOOKUP(A369,'[6]DISTRIBUCIÓN SEMANAL'!$A:$Y,16,0)</f>
        <v>33</v>
      </c>
      <c r="U369" s="7">
        <f>+VLOOKUP(A369,'[6]DISTRIBUCIÓN SEMANAL'!$A:$Y,17,0)</f>
        <v>33</v>
      </c>
      <c r="V369" s="7">
        <f>+VLOOKUP(A369,'[6]DISTRIBUCIÓN SEMANAL'!$A:$Y,18,0)</f>
        <v>5</v>
      </c>
      <c r="W369" s="7">
        <f>+VLOOKUP(A369,'[6]DISTRIBUCIÓN SEMANAL'!$A:$Y,19,0)</f>
        <v>33</v>
      </c>
      <c r="X369" s="7">
        <f>+VLOOKUP(A369,'[6]DISTRIBUCIÓN SEMANAL'!$A:$Y,20,0)</f>
        <v>2</v>
      </c>
      <c r="Y369" s="7">
        <f>+VLOOKUP(A369,'[6]DISTRIBUCIÓN SEMANAL'!$A:$Y,21,0)</f>
        <v>33</v>
      </c>
      <c r="Z369" s="7">
        <f>+VLOOKUP(A369,'[6]DISTRIBUCIÓN SEMANAL'!$A:$Y,22,0)</f>
        <v>33</v>
      </c>
      <c r="AA369" s="7">
        <f>+VLOOKUP(A369,'[6]DISTRIBUCIÓN SEMANAL'!$A:$Y,23,0)</f>
        <v>2</v>
      </c>
      <c r="AB369" s="7">
        <f>+VLOOKUP(A369,'[6]DISTRIBUCIÓN SEMANAL'!$A:$Y,24,0)</f>
        <v>2</v>
      </c>
      <c r="AC369" s="7">
        <f>+VLOOKUP(A369,'[6]DISTRIBUCIÓN SEMANAL'!$A:$Y,25,0)</f>
        <v>5</v>
      </c>
    </row>
    <row r="370" spans="1:29" ht="15.75">
      <c r="A370" s="44" t="s">
        <v>6678</v>
      </c>
      <c r="B370" s="10" t="s">
        <v>6337</v>
      </c>
      <c r="C370" s="54" t="s">
        <v>6679</v>
      </c>
      <c r="D370" s="11">
        <v>16</v>
      </c>
      <c r="E370" s="9" t="s">
        <v>3644</v>
      </c>
      <c r="F370" s="9">
        <v>131828531</v>
      </c>
      <c r="G370" s="67" t="s">
        <v>5194</v>
      </c>
      <c r="H370" s="7">
        <f>+VLOOKUP(A370,'[6]DISTRIBUCIÓN SEMANAL'!$A:$Y,4,0)</f>
        <v>16</v>
      </c>
      <c r="I370" s="7" t="str">
        <f>+VLOOKUP(A370,'[6]DISTRIBUCIÓN SEMANAL'!$A:$Y,5,0)</f>
        <v>REAL</v>
      </c>
      <c r="J370" s="7">
        <f>+VLOOKUP(A370,'[6]DISTRIBUCIÓN SEMANAL'!$A:$Y,6,0)</f>
        <v>1</v>
      </c>
      <c r="K370" s="7">
        <f>+VLOOKUP(A370,'[6]DISTRIBUCIÓN SEMANAL'!$A:$Y,7,0)</f>
        <v>2</v>
      </c>
      <c r="L370" s="7">
        <f>+VLOOKUP(A370,'[6]DISTRIBUCIÓN SEMANAL'!$A:$Y,8,0)</f>
        <v>1</v>
      </c>
      <c r="M370" s="7">
        <f>+VLOOKUP(A370,'[6]DISTRIBUCIÓN SEMANAL'!$A:$Y,9,0)</f>
        <v>3</v>
      </c>
      <c r="N370" s="7">
        <f>+VLOOKUP(A370,'[6]DISTRIBUCIÓN SEMANAL'!$A:$Y,10,0)</f>
        <v>3</v>
      </c>
      <c r="O370" s="7">
        <f>+VLOOKUP(A370,'[6]DISTRIBUCIÓN SEMANAL'!$A:$Y,11,0)</f>
        <v>1</v>
      </c>
      <c r="P370" s="7">
        <f>+VLOOKUP(A370,'[6]DISTRIBUCIÓN SEMANAL'!$A:$Y,12,0)</f>
        <v>1</v>
      </c>
      <c r="Q370" s="7">
        <f>+VLOOKUP(A370,'[6]DISTRIBUCIÓN SEMANAL'!$A:$Y,13,0)</f>
        <v>1</v>
      </c>
      <c r="R370" s="7">
        <f>+VLOOKUP(A370,'[6]DISTRIBUCIÓN SEMANAL'!$A:$Y,14,0)</f>
        <v>1</v>
      </c>
      <c r="S370" s="7">
        <f>+VLOOKUP(A370,'[6]DISTRIBUCIÓN SEMANAL'!$A:$Y,15,0)</f>
        <v>16</v>
      </c>
      <c r="T370" s="7">
        <f>+VLOOKUP(A370,'[6]DISTRIBUCIÓN SEMANAL'!$A:$Y,16,0)</f>
        <v>16</v>
      </c>
      <c r="U370" s="7">
        <f>+VLOOKUP(A370,'[6]DISTRIBUCIÓN SEMANAL'!$A:$Y,17,0)</f>
        <v>16</v>
      </c>
      <c r="V370" s="7">
        <f>+VLOOKUP(A370,'[6]DISTRIBUCIÓN SEMANAL'!$A:$Y,18,0)</f>
        <v>3</v>
      </c>
      <c r="W370" s="7">
        <f>+VLOOKUP(A370,'[6]DISTRIBUCIÓN SEMANAL'!$A:$Y,19,0)</f>
        <v>16</v>
      </c>
      <c r="X370" s="7">
        <f>+VLOOKUP(A370,'[6]DISTRIBUCIÓN SEMANAL'!$A:$Y,20,0)</f>
        <v>1</v>
      </c>
      <c r="Y370" s="7">
        <f>+VLOOKUP(A370,'[6]DISTRIBUCIÓN SEMANAL'!$A:$Y,21,0)</f>
        <v>16</v>
      </c>
      <c r="Z370" s="7">
        <f>+VLOOKUP(A370,'[6]DISTRIBUCIÓN SEMANAL'!$A:$Y,22,0)</f>
        <v>16</v>
      </c>
      <c r="AA370" s="7">
        <f>+VLOOKUP(A370,'[6]DISTRIBUCIÓN SEMANAL'!$A:$Y,23,0)</f>
        <v>1</v>
      </c>
      <c r="AB370" s="7">
        <f>+VLOOKUP(A370,'[6]DISTRIBUCIÓN SEMANAL'!$A:$Y,24,0)</f>
        <v>1</v>
      </c>
      <c r="AC370" s="7">
        <f>+VLOOKUP(A370,'[6]DISTRIBUCIÓN SEMANAL'!$A:$Y,25,0)</f>
        <v>3</v>
      </c>
    </row>
    <row r="371" spans="1:29" ht="15.75">
      <c r="A371" s="44" t="s">
        <v>6680</v>
      </c>
      <c r="B371" s="10" t="s">
        <v>6337</v>
      </c>
      <c r="C371" s="54" t="s">
        <v>6681</v>
      </c>
      <c r="D371" s="11">
        <v>23</v>
      </c>
      <c r="E371" s="9" t="s">
        <v>3644</v>
      </c>
      <c r="F371" s="9">
        <v>131828531</v>
      </c>
      <c r="G371" s="67" t="s">
        <v>5194</v>
      </c>
      <c r="H371" s="7">
        <f>+VLOOKUP(A371,'[6]DISTRIBUCIÓN SEMANAL'!$A:$Y,4,0)</f>
        <v>23</v>
      </c>
      <c r="I371" s="7" t="str">
        <f>+VLOOKUP(A371,'[6]DISTRIBUCIÓN SEMANAL'!$A:$Y,5,0)</f>
        <v>REAL</v>
      </c>
      <c r="J371" s="7">
        <f>+VLOOKUP(A371,'[6]DISTRIBUCIÓN SEMANAL'!$A:$Y,6,0)</f>
        <v>1</v>
      </c>
      <c r="K371" s="7">
        <f>+VLOOKUP(A371,'[6]DISTRIBUCIÓN SEMANAL'!$A:$Y,7,0)</f>
        <v>2</v>
      </c>
      <c r="L371" s="7">
        <f>+VLOOKUP(A371,'[6]DISTRIBUCIÓN SEMANAL'!$A:$Y,8,0)</f>
        <v>1</v>
      </c>
      <c r="M371" s="7">
        <f>+VLOOKUP(A371,'[6]DISTRIBUCIÓN SEMANAL'!$A:$Y,9,0)</f>
        <v>4</v>
      </c>
      <c r="N371" s="7">
        <f>+VLOOKUP(A371,'[6]DISTRIBUCIÓN SEMANAL'!$A:$Y,10,0)</f>
        <v>5</v>
      </c>
      <c r="O371" s="7">
        <f>+VLOOKUP(A371,'[6]DISTRIBUCIÓN SEMANAL'!$A:$Y,11,0)</f>
        <v>1</v>
      </c>
      <c r="P371" s="7">
        <f>+VLOOKUP(A371,'[6]DISTRIBUCIÓN SEMANAL'!$A:$Y,12,0)</f>
        <v>2</v>
      </c>
      <c r="Q371" s="7">
        <f>+VLOOKUP(A371,'[6]DISTRIBUCIÓN SEMANAL'!$A:$Y,13,0)</f>
        <v>1</v>
      </c>
      <c r="R371" s="7">
        <f>+VLOOKUP(A371,'[6]DISTRIBUCIÓN SEMANAL'!$A:$Y,14,0)</f>
        <v>2</v>
      </c>
      <c r="S371" s="7">
        <f>+VLOOKUP(A371,'[6]DISTRIBUCIÓN SEMANAL'!$A:$Y,15,0)</f>
        <v>23</v>
      </c>
      <c r="T371" s="7">
        <f>+VLOOKUP(A371,'[6]DISTRIBUCIÓN SEMANAL'!$A:$Y,16,0)</f>
        <v>23</v>
      </c>
      <c r="U371" s="7">
        <f>+VLOOKUP(A371,'[6]DISTRIBUCIÓN SEMANAL'!$A:$Y,17,0)</f>
        <v>23</v>
      </c>
      <c r="V371" s="7">
        <f>+VLOOKUP(A371,'[6]DISTRIBUCIÓN SEMANAL'!$A:$Y,18,0)</f>
        <v>3</v>
      </c>
      <c r="W371" s="7">
        <f>+VLOOKUP(A371,'[6]DISTRIBUCIÓN SEMANAL'!$A:$Y,19,0)</f>
        <v>23</v>
      </c>
      <c r="X371" s="7">
        <f>+VLOOKUP(A371,'[6]DISTRIBUCIÓN SEMANAL'!$A:$Y,20,0)</f>
        <v>1</v>
      </c>
      <c r="Y371" s="7">
        <f>+VLOOKUP(A371,'[6]DISTRIBUCIÓN SEMANAL'!$A:$Y,21,0)</f>
        <v>23</v>
      </c>
      <c r="Z371" s="7">
        <f>+VLOOKUP(A371,'[6]DISTRIBUCIÓN SEMANAL'!$A:$Y,22,0)</f>
        <v>23</v>
      </c>
      <c r="AA371" s="7">
        <f>+VLOOKUP(A371,'[6]DISTRIBUCIÓN SEMANAL'!$A:$Y,23,0)</f>
        <v>2</v>
      </c>
      <c r="AB371" s="7">
        <f>+VLOOKUP(A371,'[6]DISTRIBUCIÓN SEMANAL'!$A:$Y,24,0)</f>
        <v>1</v>
      </c>
      <c r="AC371" s="7">
        <f>+VLOOKUP(A371,'[6]DISTRIBUCIÓN SEMANAL'!$A:$Y,25,0)</f>
        <v>4</v>
      </c>
    </row>
    <row r="372" spans="1:29" ht="15.75">
      <c r="A372" s="44" t="s">
        <v>6682</v>
      </c>
      <c r="B372" s="10" t="s">
        <v>6337</v>
      </c>
      <c r="C372" s="54" t="s">
        <v>6683</v>
      </c>
      <c r="D372" s="11">
        <v>53</v>
      </c>
      <c r="E372" s="9" t="s">
        <v>3644</v>
      </c>
      <c r="F372" s="9">
        <v>131828531</v>
      </c>
      <c r="G372" s="67" t="s">
        <v>5194</v>
      </c>
      <c r="H372" s="7">
        <f>+VLOOKUP(A372,'[6]DISTRIBUCIÓN SEMANAL'!$A:$Y,4,0)</f>
        <v>53</v>
      </c>
      <c r="I372" s="7" t="str">
        <f>+VLOOKUP(A372,'[6]DISTRIBUCIÓN SEMANAL'!$A:$Y,5,0)</f>
        <v>REAL</v>
      </c>
      <c r="J372" s="7">
        <f>+VLOOKUP(A372,'[6]DISTRIBUCIÓN SEMANAL'!$A:$Y,6,0)</f>
        <v>1</v>
      </c>
      <c r="K372" s="7">
        <f>+VLOOKUP(A372,'[6]DISTRIBUCIÓN SEMANAL'!$A:$Y,7,0)</f>
        <v>4</v>
      </c>
      <c r="L372" s="7">
        <f>+VLOOKUP(A372,'[6]DISTRIBUCIÓN SEMANAL'!$A:$Y,8,0)</f>
        <v>1</v>
      </c>
      <c r="M372" s="7">
        <f>+VLOOKUP(A372,'[6]DISTRIBUCIÓN SEMANAL'!$A:$Y,9,0)</f>
        <v>9</v>
      </c>
      <c r="N372" s="7">
        <f>+VLOOKUP(A372,'[6]DISTRIBUCIÓN SEMANAL'!$A:$Y,10,0)</f>
        <v>10</v>
      </c>
      <c r="O372" s="7">
        <f>+VLOOKUP(A372,'[6]DISTRIBUCIÓN SEMANAL'!$A:$Y,11,0)</f>
        <v>2</v>
      </c>
      <c r="P372" s="7">
        <f>+VLOOKUP(A372,'[6]DISTRIBUCIÓN SEMANAL'!$A:$Y,12,0)</f>
        <v>3</v>
      </c>
      <c r="Q372" s="7">
        <f>+VLOOKUP(A372,'[6]DISTRIBUCIÓN SEMANAL'!$A:$Y,13,0)</f>
        <v>1</v>
      </c>
      <c r="R372" s="7">
        <f>+VLOOKUP(A372,'[6]DISTRIBUCIÓN SEMANAL'!$A:$Y,14,0)</f>
        <v>3</v>
      </c>
      <c r="S372" s="7">
        <f>+VLOOKUP(A372,'[6]DISTRIBUCIÓN SEMANAL'!$A:$Y,15,0)</f>
        <v>53</v>
      </c>
      <c r="T372" s="7">
        <f>+VLOOKUP(A372,'[6]DISTRIBUCIÓN SEMANAL'!$A:$Y,16,0)</f>
        <v>53</v>
      </c>
      <c r="U372" s="7">
        <f>+VLOOKUP(A372,'[6]DISTRIBUCIÓN SEMANAL'!$A:$Y,17,0)</f>
        <v>53</v>
      </c>
      <c r="V372" s="7">
        <f>+VLOOKUP(A372,'[6]DISTRIBUCIÓN SEMANAL'!$A:$Y,18,0)</f>
        <v>7</v>
      </c>
      <c r="W372" s="7">
        <f>+VLOOKUP(A372,'[6]DISTRIBUCIÓN SEMANAL'!$A:$Y,19,0)</f>
        <v>53</v>
      </c>
      <c r="X372" s="7">
        <f>+VLOOKUP(A372,'[6]DISTRIBUCIÓN SEMANAL'!$A:$Y,20,0)</f>
        <v>2</v>
      </c>
      <c r="Y372" s="7">
        <f>+VLOOKUP(A372,'[6]DISTRIBUCIÓN SEMANAL'!$A:$Y,21,0)</f>
        <v>53</v>
      </c>
      <c r="Z372" s="7">
        <f>+VLOOKUP(A372,'[6]DISTRIBUCIÓN SEMANAL'!$A:$Y,22,0)</f>
        <v>53</v>
      </c>
      <c r="AA372" s="7">
        <f>+VLOOKUP(A372,'[6]DISTRIBUCIÓN SEMANAL'!$A:$Y,23,0)</f>
        <v>3</v>
      </c>
      <c r="AB372" s="7">
        <f>+VLOOKUP(A372,'[6]DISTRIBUCIÓN SEMANAL'!$A:$Y,24,0)</f>
        <v>3</v>
      </c>
      <c r="AC372" s="7">
        <f>+VLOOKUP(A372,'[6]DISTRIBUCIÓN SEMANAL'!$A:$Y,25,0)</f>
        <v>8</v>
      </c>
    </row>
    <row r="373" spans="1:29" ht="15.75">
      <c r="A373" s="44" t="s">
        <v>6684</v>
      </c>
      <c r="B373" s="10" t="s">
        <v>5474</v>
      </c>
      <c r="C373" s="54" t="s">
        <v>6685</v>
      </c>
      <c r="D373" s="9">
        <v>16</v>
      </c>
      <c r="E373" s="9" t="s">
        <v>1671</v>
      </c>
      <c r="F373" s="9">
        <v>5400926589</v>
      </c>
      <c r="G373" s="67" t="s">
        <v>5194</v>
      </c>
      <c r="H373" s="7">
        <f>+VLOOKUP(A373,'[6]DISTRIBUCIÓN SEMANAL'!$A:$Y,4,0)</f>
        <v>16</v>
      </c>
      <c r="I373" s="7" t="str">
        <f>+VLOOKUP(A373,'[6]DISTRIBUCIÓN SEMANAL'!$A:$Y,5,0)</f>
        <v>REAL</v>
      </c>
      <c r="J373" s="7">
        <f>+VLOOKUP(A373,'[6]DISTRIBUCIÓN SEMANAL'!$A:$Y,6,0)</f>
        <v>1</v>
      </c>
      <c r="K373" s="7">
        <f>+VLOOKUP(A373,'[6]DISTRIBUCIÓN SEMANAL'!$A:$Y,7,0)</f>
        <v>2</v>
      </c>
      <c r="L373" s="7">
        <f>+VLOOKUP(A373,'[6]DISTRIBUCIÓN SEMANAL'!$A:$Y,8,0)</f>
        <v>1</v>
      </c>
      <c r="M373" s="7">
        <f>+VLOOKUP(A373,'[6]DISTRIBUCIÓN SEMANAL'!$A:$Y,9,0)</f>
        <v>3</v>
      </c>
      <c r="N373" s="7">
        <f>+VLOOKUP(A373,'[6]DISTRIBUCIÓN SEMANAL'!$A:$Y,10,0)</f>
        <v>3</v>
      </c>
      <c r="O373" s="7">
        <f>+VLOOKUP(A373,'[6]DISTRIBUCIÓN SEMANAL'!$A:$Y,11,0)</f>
        <v>1</v>
      </c>
      <c r="P373" s="7">
        <f>+VLOOKUP(A373,'[6]DISTRIBUCIÓN SEMANAL'!$A:$Y,12,0)</f>
        <v>1</v>
      </c>
      <c r="Q373" s="7">
        <f>+VLOOKUP(A373,'[6]DISTRIBUCIÓN SEMANAL'!$A:$Y,13,0)</f>
        <v>1</v>
      </c>
      <c r="R373" s="7">
        <f>+VLOOKUP(A373,'[6]DISTRIBUCIÓN SEMANAL'!$A:$Y,14,0)</f>
        <v>1</v>
      </c>
      <c r="S373" s="7">
        <f>+VLOOKUP(A373,'[6]DISTRIBUCIÓN SEMANAL'!$A:$Y,15,0)</f>
        <v>16</v>
      </c>
      <c r="T373" s="7">
        <f>+VLOOKUP(A373,'[6]DISTRIBUCIÓN SEMANAL'!$A:$Y,16,0)</f>
        <v>16</v>
      </c>
      <c r="U373" s="7">
        <f>+VLOOKUP(A373,'[6]DISTRIBUCIÓN SEMANAL'!$A:$Y,17,0)</f>
        <v>16</v>
      </c>
      <c r="V373" s="7">
        <f>+VLOOKUP(A373,'[6]DISTRIBUCIÓN SEMANAL'!$A:$Y,18,0)</f>
        <v>3</v>
      </c>
      <c r="W373" s="7">
        <f>+VLOOKUP(A373,'[6]DISTRIBUCIÓN SEMANAL'!$A:$Y,19,0)</f>
        <v>16</v>
      </c>
      <c r="X373" s="7">
        <f>+VLOOKUP(A373,'[6]DISTRIBUCIÓN SEMANAL'!$A:$Y,20,0)</f>
        <v>1</v>
      </c>
      <c r="Y373" s="7">
        <f>+VLOOKUP(A373,'[6]DISTRIBUCIÓN SEMANAL'!$A:$Y,21,0)</f>
        <v>16</v>
      </c>
      <c r="Z373" s="7">
        <f>+VLOOKUP(A373,'[6]DISTRIBUCIÓN SEMANAL'!$A:$Y,22,0)</f>
        <v>16</v>
      </c>
      <c r="AA373" s="7">
        <f>+VLOOKUP(A373,'[6]DISTRIBUCIÓN SEMANAL'!$A:$Y,23,0)</f>
        <v>1</v>
      </c>
      <c r="AB373" s="7">
        <f>+VLOOKUP(A373,'[6]DISTRIBUCIÓN SEMANAL'!$A:$Y,24,0)</f>
        <v>1</v>
      </c>
      <c r="AC373" s="7">
        <f>+VLOOKUP(A373,'[6]DISTRIBUCIÓN SEMANAL'!$A:$Y,25,0)</f>
        <v>3</v>
      </c>
    </row>
    <row r="374" spans="1:29" ht="15.75">
      <c r="A374" s="44" t="s">
        <v>6686</v>
      </c>
      <c r="B374" s="10" t="s">
        <v>5474</v>
      </c>
      <c r="C374" s="54" t="s">
        <v>6687</v>
      </c>
      <c r="D374" s="9">
        <v>36</v>
      </c>
      <c r="E374" s="9" t="s">
        <v>1671</v>
      </c>
      <c r="F374" s="9">
        <v>5400926589</v>
      </c>
      <c r="G374" s="67" t="s">
        <v>5194</v>
      </c>
      <c r="H374" s="7">
        <f>+VLOOKUP(A374,'[6]DISTRIBUCIÓN SEMANAL'!$A:$Y,4,0)</f>
        <v>36</v>
      </c>
      <c r="I374" s="7" t="str">
        <f>+VLOOKUP(A374,'[6]DISTRIBUCIÓN SEMANAL'!$A:$Y,5,0)</f>
        <v>REAL</v>
      </c>
      <c r="J374" s="7">
        <f>+VLOOKUP(A374,'[6]DISTRIBUCIÓN SEMANAL'!$A:$Y,6,0)</f>
        <v>1</v>
      </c>
      <c r="K374" s="7">
        <f>+VLOOKUP(A374,'[6]DISTRIBUCIÓN SEMANAL'!$A:$Y,7,0)</f>
        <v>3</v>
      </c>
      <c r="L374" s="7">
        <f>+VLOOKUP(A374,'[6]DISTRIBUCIÓN SEMANAL'!$A:$Y,8,0)</f>
        <v>1</v>
      </c>
      <c r="M374" s="7">
        <f>+VLOOKUP(A374,'[6]DISTRIBUCIÓN SEMANAL'!$A:$Y,9,0)</f>
        <v>6</v>
      </c>
      <c r="N374" s="7">
        <f>+VLOOKUP(A374,'[6]DISTRIBUCIÓN SEMANAL'!$A:$Y,10,0)</f>
        <v>7</v>
      </c>
      <c r="O374" s="7">
        <f>+VLOOKUP(A374,'[6]DISTRIBUCIÓN SEMANAL'!$A:$Y,11,0)</f>
        <v>1</v>
      </c>
      <c r="P374" s="7">
        <f>+VLOOKUP(A374,'[6]DISTRIBUCIÓN SEMANAL'!$A:$Y,12,0)</f>
        <v>2</v>
      </c>
      <c r="Q374" s="7">
        <f>+VLOOKUP(A374,'[6]DISTRIBUCIÓN SEMANAL'!$A:$Y,13,0)</f>
        <v>1</v>
      </c>
      <c r="R374" s="7">
        <f>+VLOOKUP(A374,'[6]DISTRIBUCIÓN SEMANAL'!$A:$Y,14,0)</f>
        <v>2</v>
      </c>
      <c r="S374" s="7">
        <f>+VLOOKUP(A374,'[6]DISTRIBUCIÓN SEMANAL'!$A:$Y,15,0)</f>
        <v>36</v>
      </c>
      <c r="T374" s="7">
        <f>+VLOOKUP(A374,'[6]DISTRIBUCIÓN SEMANAL'!$A:$Y,16,0)</f>
        <v>36</v>
      </c>
      <c r="U374" s="7">
        <f>+VLOOKUP(A374,'[6]DISTRIBUCIÓN SEMANAL'!$A:$Y,17,0)</f>
        <v>36</v>
      </c>
      <c r="V374" s="7">
        <f>+VLOOKUP(A374,'[6]DISTRIBUCIÓN SEMANAL'!$A:$Y,18,0)</f>
        <v>5</v>
      </c>
      <c r="W374" s="7">
        <f>+VLOOKUP(A374,'[6]DISTRIBUCIÓN SEMANAL'!$A:$Y,19,0)</f>
        <v>36</v>
      </c>
      <c r="X374" s="7">
        <f>+VLOOKUP(A374,'[6]DISTRIBUCIÓN SEMANAL'!$A:$Y,20,0)</f>
        <v>2</v>
      </c>
      <c r="Y374" s="7">
        <f>+VLOOKUP(A374,'[6]DISTRIBUCIÓN SEMANAL'!$A:$Y,21,0)</f>
        <v>36</v>
      </c>
      <c r="Z374" s="7">
        <f>+VLOOKUP(A374,'[6]DISTRIBUCIÓN SEMANAL'!$A:$Y,22,0)</f>
        <v>36</v>
      </c>
      <c r="AA374" s="7">
        <f>+VLOOKUP(A374,'[6]DISTRIBUCIÓN SEMANAL'!$A:$Y,23,0)</f>
        <v>2</v>
      </c>
      <c r="AB374" s="7">
        <f>+VLOOKUP(A374,'[6]DISTRIBUCIÓN SEMANAL'!$A:$Y,24,0)</f>
        <v>2</v>
      </c>
      <c r="AC374" s="7">
        <f>+VLOOKUP(A374,'[6]DISTRIBUCIÓN SEMANAL'!$A:$Y,25,0)</f>
        <v>6</v>
      </c>
    </row>
    <row r="375" spans="1:29" ht="15.75">
      <c r="A375" s="44" t="s">
        <v>6688</v>
      </c>
      <c r="B375" s="10" t="s">
        <v>5474</v>
      </c>
      <c r="C375" s="54" t="s">
        <v>6689</v>
      </c>
      <c r="D375" s="9">
        <v>147</v>
      </c>
      <c r="E375" s="9" t="s">
        <v>1671</v>
      </c>
      <c r="F375" s="9">
        <v>5400926589</v>
      </c>
      <c r="G375" s="67" t="s">
        <v>5194</v>
      </c>
      <c r="H375" s="7">
        <f>+VLOOKUP(A375,'[6]DISTRIBUCIÓN SEMANAL'!$A:$Y,4,0)</f>
        <v>147</v>
      </c>
      <c r="I375" s="7" t="str">
        <f>+VLOOKUP(A375,'[6]DISTRIBUCIÓN SEMANAL'!$A:$Y,5,0)</f>
        <v>REAL</v>
      </c>
      <c r="J375" s="7">
        <f>+VLOOKUP(A375,'[6]DISTRIBUCIÓN SEMANAL'!$A:$Y,6,0)</f>
        <v>1</v>
      </c>
      <c r="K375" s="7">
        <f>+VLOOKUP(A375,'[6]DISTRIBUCIÓN SEMANAL'!$A:$Y,7,0)</f>
        <v>10</v>
      </c>
      <c r="L375" s="7">
        <f>+VLOOKUP(A375,'[6]DISTRIBUCIÓN SEMANAL'!$A:$Y,8,0)</f>
        <v>2</v>
      </c>
      <c r="M375" s="7">
        <f>+VLOOKUP(A375,'[6]DISTRIBUCIÓN SEMANAL'!$A:$Y,9,0)</f>
        <v>23</v>
      </c>
      <c r="N375" s="7">
        <f>+VLOOKUP(A375,'[6]DISTRIBUCIÓN SEMANAL'!$A:$Y,10,0)</f>
        <v>27</v>
      </c>
      <c r="O375" s="7">
        <f>+VLOOKUP(A375,'[6]DISTRIBUCIÓN SEMANAL'!$A:$Y,11,0)</f>
        <v>4</v>
      </c>
      <c r="P375" s="7">
        <f>+VLOOKUP(A375,'[6]DISTRIBUCIÓN SEMANAL'!$A:$Y,12,0)</f>
        <v>9</v>
      </c>
      <c r="Q375" s="7">
        <f>+VLOOKUP(A375,'[6]DISTRIBUCIÓN SEMANAL'!$A:$Y,13,0)</f>
        <v>2</v>
      </c>
      <c r="R375" s="7">
        <f>+VLOOKUP(A375,'[6]DISTRIBUCIÓN SEMANAL'!$A:$Y,14,0)</f>
        <v>7</v>
      </c>
      <c r="S375" s="7">
        <f>+VLOOKUP(A375,'[6]DISTRIBUCIÓN SEMANAL'!$A:$Y,15,0)</f>
        <v>147</v>
      </c>
      <c r="T375" s="7">
        <f>+VLOOKUP(A375,'[6]DISTRIBUCIÓN SEMANAL'!$A:$Y,16,0)</f>
        <v>147</v>
      </c>
      <c r="U375" s="7">
        <f>+VLOOKUP(A375,'[6]DISTRIBUCIÓN SEMANAL'!$A:$Y,17,0)</f>
        <v>147</v>
      </c>
      <c r="V375" s="7">
        <f>+VLOOKUP(A375,'[6]DISTRIBUCIÓN SEMANAL'!$A:$Y,18,0)</f>
        <v>19</v>
      </c>
      <c r="W375" s="7">
        <f>+VLOOKUP(A375,'[6]DISTRIBUCIÓN SEMANAL'!$A:$Y,19,0)</f>
        <v>147</v>
      </c>
      <c r="X375" s="7">
        <f>+VLOOKUP(A375,'[6]DISTRIBUCIÓN SEMANAL'!$A:$Y,20,0)</f>
        <v>5</v>
      </c>
      <c r="Y375" s="7">
        <f>+VLOOKUP(A375,'[6]DISTRIBUCIÓN SEMANAL'!$A:$Y,21,0)</f>
        <v>147</v>
      </c>
      <c r="Z375" s="7">
        <f>+VLOOKUP(A375,'[6]DISTRIBUCIÓN SEMANAL'!$A:$Y,22,0)</f>
        <v>147</v>
      </c>
      <c r="AA375" s="7">
        <f>+VLOOKUP(A375,'[6]DISTRIBUCIÓN SEMANAL'!$A:$Y,23,0)</f>
        <v>9</v>
      </c>
      <c r="AB375" s="7">
        <f>+VLOOKUP(A375,'[6]DISTRIBUCIÓN SEMANAL'!$A:$Y,24,0)</f>
        <v>6</v>
      </c>
      <c r="AC375" s="7">
        <f>+VLOOKUP(A375,'[6]DISTRIBUCIÓN SEMANAL'!$A:$Y,25,0)</f>
        <v>22</v>
      </c>
    </row>
    <row r="376" spans="1:29" ht="15.75">
      <c r="A376" s="44" t="s">
        <v>6690</v>
      </c>
      <c r="B376" s="10" t="s">
        <v>5474</v>
      </c>
      <c r="C376" s="54" t="s">
        <v>5264</v>
      </c>
      <c r="D376" s="9">
        <v>28</v>
      </c>
      <c r="E376" s="9" t="s">
        <v>1671</v>
      </c>
      <c r="F376" s="9">
        <v>5400926589</v>
      </c>
      <c r="G376" s="67" t="s">
        <v>5194</v>
      </c>
      <c r="H376" s="7">
        <f>+VLOOKUP(A376,'[6]DISTRIBUCIÓN SEMANAL'!$A:$Y,4,0)</f>
        <v>28</v>
      </c>
      <c r="I376" s="7" t="str">
        <f>+VLOOKUP(A376,'[6]DISTRIBUCIÓN SEMANAL'!$A:$Y,5,0)</f>
        <v>REAL</v>
      </c>
      <c r="J376" s="7">
        <f>+VLOOKUP(A376,'[6]DISTRIBUCIÓN SEMANAL'!$A:$Y,6,0)</f>
        <v>1</v>
      </c>
      <c r="K376" s="7">
        <f>+VLOOKUP(A376,'[6]DISTRIBUCIÓN SEMANAL'!$A:$Y,7,0)</f>
        <v>2</v>
      </c>
      <c r="L376" s="7">
        <f>+VLOOKUP(A376,'[6]DISTRIBUCIÓN SEMANAL'!$A:$Y,8,0)</f>
        <v>1</v>
      </c>
      <c r="M376" s="7">
        <f>+VLOOKUP(A376,'[6]DISTRIBUCIÓN SEMANAL'!$A:$Y,9,0)</f>
        <v>5</v>
      </c>
      <c r="N376" s="7">
        <f>+VLOOKUP(A376,'[6]DISTRIBUCIÓN SEMANAL'!$A:$Y,10,0)</f>
        <v>6</v>
      </c>
      <c r="O376" s="7">
        <f>+VLOOKUP(A376,'[6]DISTRIBUCIÓN SEMANAL'!$A:$Y,11,0)</f>
        <v>1</v>
      </c>
      <c r="P376" s="7">
        <f>+VLOOKUP(A376,'[6]DISTRIBUCIÓN SEMANAL'!$A:$Y,12,0)</f>
        <v>2</v>
      </c>
      <c r="Q376" s="7">
        <f>+VLOOKUP(A376,'[6]DISTRIBUCIÓN SEMANAL'!$A:$Y,13,0)</f>
        <v>1</v>
      </c>
      <c r="R376" s="7">
        <f>+VLOOKUP(A376,'[6]DISTRIBUCIÓN SEMANAL'!$A:$Y,14,0)</f>
        <v>2</v>
      </c>
      <c r="S376" s="7">
        <f>+VLOOKUP(A376,'[6]DISTRIBUCIÓN SEMANAL'!$A:$Y,15,0)</f>
        <v>28</v>
      </c>
      <c r="T376" s="7">
        <f>+VLOOKUP(A376,'[6]DISTRIBUCIÓN SEMANAL'!$A:$Y,16,0)</f>
        <v>28</v>
      </c>
      <c r="U376" s="7">
        <f>+VLOOKUP(A376,'[6]DISTRIBUCIÓN SEMANAL'!$A:$Y,17,0)</f>
        <v>28</v>
      </c>
      <c r="V376" s="7">
        <f>+VLOOKUP(A376,'[6]DISTRIBUCIÓN SEMANAL'!$A:$Y,18,0)</f>
        <v>4</v>
      </c>
      <c r="W376" s="7">
        <f>+VLOOKUP(A376,'[6]DISTRIBUCIÓN SEMANAL'!$A:$Y,19,0)</f>
        <v>28</v>
      </c>
      <c r="X376" s="7">
        <f>+VLOOKUP(A376,'[6]DISTRIBUCIÓN SEMANAL'!$A:$Y,20,0)</f>
        <v>1</v>
      </c>
      <c r="Y376" s="7">
        <f>+VLOOKUP(A376,'[6]DISTRIBUCIÓN SEMANAL'!$A:$Y,21,0)</f>
        <v>28</v>
      </c>
      <c r="Z376" s="7">
        <f>+VLOOKUP(A376,'[6]DISTRIBUCIÓN SEMANAL'!$A:$Y,22,0)</f>
        <v>28</v>
      </c>
      <c r="AA376" s="7">
        <f>+VLOOKUP(A376,'[6]DISTRIBUCIÓN SEMANAL'!$A:$Y,23,0)</f>
        <v>2</v>
      </c>
      <c r="AB376" s="7">
        <f>+VLOOKUP(A376,'[6]DISTRIBUCIÓN SEMANAL'!$A:$Y,24,0)</f>
        <v>2</v>
      </c>
      <c r="AC376" s="7">
        <f>+VLOOKUP(A376,'[6]DISTRIBUCIÓN SEMANAL'!$A:$Y,25,0)</f>
        <v>5</v>
      </c>
    </row>
    <row r="377" spans="1:29" ht="15.75">
      <c r="A377" s="47" t="s">
        <v>6691</v>
      </c>
      <c r="B377" s="10" t="s">
        <v>5458</v>
      </c>
      <c r="C377" s="54" t="s">
        <v>6692</v>
      </c>
      <c r="D377" s="19">
        <v>73</v>
      </c>
      <c r="E377" s="9" t="s">
        <v>3651</v>
      </c>
      <c r="F377" s="9">
        <v>130906076</v>
      </c>
      <c r="G377" s="67" t="s">
        <v>5194</v>
      </c>
      <c r="H377" s="7">
        <f>+VLOOKUP(A377,'[6]DISTRIBUCIÓN SEMANAL'!$A:$Y,4,0)</f>
        <v>73</v>
      </c>
      <c r="I377" s="7" t="str">
        <f>+VLOOKUP(A377,'[6]DISTRIBUCIÓN SEMANAL'!$A:$Y,5,0)</f>
        <v>REAL</v>
      </c>
      <c r="J377" s="7">
        <f>+VLOOKUP(A377,'[6]DISTRIBUCIÓN SEMANAL'!$A:$Y,6,0)</f>
        <v>1</v>
      </c>
      <c r="K377" s="7">
        <f>+VLOOKUP(A377,'[6]DISTRIBUCIÓN SEMANAL'!$A:$Y,7,0)</f>
        <v>5</v>
      </c>
      <c r="L377" s="7">
        <f>+VLOOKUP(A377,'[6]DISTRIBUCIÓN SEMANAL'!$A:$Y,8,0)</f>
        <v>1</v>
      </c>
      <c r="M377" s="7">
        <f>+VLOOKUP(A377,'[6]DISTRIBUCIÓN SEMANAL'!$A:$Y,9,0)</f>
        <v>12</v>
      </c>
      <c r="N377" s="7">
        <f>+VLOOKUP(A377,'[6]DISTRIBUCIÓN SEMANAL'!$A:$Y,10,0)</f>
        <v>14</v>
      </c>
      <c r="O377" s="7">
        <f>+VLOOKUP(A377,'[6]DISTRIBUCIÓN SEMANAL'!$A:$Y,11,0)</f>
        <v>2</v>
      </c>
      <c r="P377" s="7">
        <f>+VLOOKUP(A377,'[6]DISTRIBUCIÓN SEMANAL'!$A:$Y,12,0)</f>
        <v>5</v>
      </c>
      <c r="Q377" s="7">
        <f>+VLOOKUP(A377,'[6]DISTRIBUCIÓN SEMANAL'!$A:$Y,13,0)</f>
        <v>1</v>
      </c>
      <c r="R377" s="7">
        <f>+VLOOKUP(A377,'[6]DISTRIBUCIÓN SEMANAL'!$A:$Y,14,0)</f>
        <v>4</v>
      </c>
      <c r="S377" s="7">
        <f>+VLOOKUP(A377,'[6]DISTRIBUCIÓN SEMANAL'!$A:$Y,15,0)</f>
        <v>73</v>
      </c>
      <c r="T377" s="7">
        <f>+VLOOKUP(A377,'[6]DISTRIBUCIÓN SEMANAL'!$A:$Y,16,0)</f>
        <v>73</v>
      </c>
      <c r="U377" s="7">
        <f>+VLOOKUP(A377,'[6]DISTRIBUCIÓN SEMANAL'!$A:$Y,17,0)</f>
        <v>73</v>
      </c>
      <c r="V377" s="7">
        <f>+VLOOKUP(A377,'[6]DISTRIBUCIÓN SEMANAL'!$A:$Y,18,0)</f>
        <v>10</v>
      </c>
      <c r="W377" s="7">
        <f>+VLOOKUP(A377,'[6]DISTRIBUCIÓN SEMANAL'!$A:$Y,19,0)</f>
        <v>73</v>
      </c>
      <c r="X377" s="7">
        <f>+VLOOKUP(A377,'[6]DISTRIBUCIÓN SEMANAL'!$A:$Y,20,0)</f>
        <v>3</v>
      </c>
      <c r="Y377" s="7">
        <f>+VLOOKUP(A377,'[6]DISTRIBUCIÓN SEMANAL'!$A:$Y,21,0)</f>
        <v>73</v>
      </c>
      <c r="Z377" s="7">
        <f>+VLOOKUP(A377,'[6]DISTRIBUCIÓN SEMANAL'!$A:$Y,22,0)</f>
        <v>73</v>
      </c>
      <c r="AA377" s="7">
        <f>+VLOOKUP(A377,'[6]DISTRIBUCIÓN SEMANAL'!$A:$Y,23,0)</f>
        <v>5</v>
      </c>
      <c r="AB377" s="7">
        <f>+VLOOKUP(A377,'[6]DISTRIBUCIÓN SEMANAL'!$A:$Y,24,0)</f>
        <v>3</v>
      </c>
      <c r="AC377" s="7">
        <f>+VLOOKUP(A377,'[6]DISTRIBUCIÓN SEMANAL'!$A:$Y,25,0)</f>
        <v>11</v>
      </c>
    </row>
    <row r="378" spans="1:29" ht="15.75">
      <c r="A378" s="47" t="s">
        <v>6693</v>
      </c>
      <c r="B378" s="10" t="s">
        <v>5458</v>
      </c>
      <c r="C378" s="54" t="s">
        <v>6694</v>
      </c>
      <c r="D378" s="19">
        <v>93</v>
      </c>
      <c r="E378" s="9" t="s">
        <v>3651</v>
      </c>
      <c r="F378" s="9">
        <v>130906076</v>
      </c>
      <c r="G378" s="67" t="s">
        <v>5194</v>
      </c>
      <c r="H378" s="7">
        <f>+VLOOKUP(A378,'[6]DISTRIBUCIÓN SEMANAL'!$A:$Y,4,0)</f>
        <v>93</v>
      </c>
      <c r="I378" s="7" t="str">
        <f>+VLOOKUP(A378,'[6]DISTRIBUCIÓN SEMANAL'!$A:$Y,5,0)</f>
        <v>REAL</v>
      </c>
      <c r="J378" s="7">
        <f>+VLOOKUP(A378,'[6]DISTRIBUCIÓN SEMANAL'!$A:$Y,6,0)</f>
        <v>1</v>
      </c>
      <c r="K378" s="7">
        <f>+VLOOKUP(A378,'[6]DISTRIBUCIÓN SEMANAL'!$A:$Y,7,0)</f>
        <v>7</v>
      </c>
      <c r="L378" s="7">
        <f>+VLOOKUP(A378,'[6]DISTRIBUCIÓN SEMANAL'!$A:$Y,8,0)</f>
        <v>2</v>
      </c>
      <c r="M378" s="7">
        <f>+VLOOKUP(A378,'[6]DISTRIBUCIÓN SEMANAL'!$A:$Y,9,0)</f>
        <v>15</v>
      </c>
      <c r="N378" s="7">
        <f>+VLOOKUP(A378,'[6]DISTRIBUCIÓN SEMANAL'!$A:$Y,10,0)</f>
        <v>18</v>
      </c>
      <c r="O378" s="7">
        <f>+VLOOKUP(A378,'[6]DISTRIBUCIÓN SEMANAL'!$A:$Y,11,0)</f>
        <v>3</v>
      </c>
      <c r="P378" s="7">
        <f>+VLOOKUP(A378,'[6]DISTRIBUCIÓN SEMANAL'!$A:$Y,12,0)</f>
        <v>6</v>
      </c>
      <c r="Q378" s="7">
        <f>+VLOOKUP(A378,'[6]DISTRIBUCIÓN SEMANAL'!$A:$Y,13,0)</f>
        <v>2</v>
      </c>
      <c r="R378" s="7">
        <f>+VLOOKUP(A378,'[6]DISTRIBUCIÓN SEMANAL'!$A:$Y,14,0)</f>
        <v>5</v>
      </c>
      <c r="S378" s="7">
        <f>+VLOOKUP(A378,'[6]DISTRIBUCIÓN SEMANAL'!$A:$Y,15,0)</f>
        <v>93</v>
      </c>
      <c r="T378" s="7">
        <f>+VLOOKUP(A378,'[6]DISTRIBUCIÓN SEMANAL'!$A:$Y,16,0)</f>
        <v>93</v>
      </c>
      <c r="U378" s="7">
        <f>+VLOOKUP(A378,'[6]DISTRIBUCIÓN SEMANAL'!$A:$Y,17,0)</f>
        <v>93</v>
      </c>
      <c r="V378" s="7">
        <f>+VLOOKUP(A378,'[6]DISTRIBUCIÓN SEMANAL'!$A:$Y,18,0)</f>
        <v>12</v>
      </c>
      <c r="W378" s="7">
        <f>+VLOOKUP(A378,'[6]DISTRIBUCIÓN SEMANAL'!$A:$Y,19,0)</f>
        <v>93</v>
      </c>
      <c r="X378" s="7">
        <f>+VLOOKUP(A378,'[6]DISTRIBUCIÓN SEMANAL'!$A:$Y,20,0)</f>
        <v>4</v>
      </c>
      <c r="Y378" s="7">
        <f>+VLOOKUP(A378,'[6]DISTRIBUCIÓN SEMANAL'!$A:$Y,21,0)</f>
        <v>93</v>
      </c>
      <c r="Z378" s="7">
        <f>+VLOOKUP(A378,'[6]DISTRIBUCIÓN SEMANAL'!$A:$Y,22,0)</f>
        <v>93</v>
      </c>
      <c r="AA378" s="7">
        <f>+VLOOKUP(A378,'[6]DISTRIBUCIÓN SEMANAL'!$A:$Y,23,0)</f>
        <v>6</v>
      </c>
      <c r="AB378" s="7">
        <f>+VLOOKUP(A378,'[6]DISTRIBUCIÓN SEMANAL'!$A:$Y,24,0)</f>
        <v>4</v>
      </c>
      <c r="AC378" s="7">
        <f>+VLOOKUP(A378,'[6]DISTRIBUCIÓN SEMANAL'!$A:$Y,25,0)</f>
        <v>14</v>
      </c>
    </row>
    <row r="379" spans="1:29" ht="15.75">
      <c r="A379" s="44" t="s">
        <v>6695</v>
      </c>
      <c r="B379" s="10" t="s">
        <v>5392</v>
      </c>
      <c r="C379" s="54" t="s">
        <v>6696</v>
      </c>
      <c r="D379" s="9">
        <v>90</v>
      </c>
      <c r="E379" s="9" t="s">
        <v>3662</v>
      </c>
      <c r="F379" s="9">
        <v>132081242</v>
      </c>
      <c r="G379" s="67" t="s">
        <v>5194</v>
      </c>
      <c r="H379" s="7">
        <f>+VLOOKUP(A379,'[6]DISTRIBUCIÓN SEMANAL'!$A:$Y,4,0)</f>
        <v>90</v>
      </c>
      <c r="I379" s="7" t="str">
        <f>+VLOOKUP(A379,'[6]DISTRIBUCIÓN SEMANAL'!$A:$Y,5,0)</f>
        <v>REAL</v>
      </c>
      <c r="J379" s="7">
        <f>+VLOOKUP(A379,'[6]DISTRIBUCIÓN SEMANAL'!$A:$Y,6,0)</f>
        <v>1</v>
      </c>
      <c r="K379" s="7">
        <f>+VLOOKUP(A379,'[6]DISTRIBUCIÓN SEMANAL'!$A:$Y,7,0)</f>
        <v>6</v>
      </c>
      <c r="L379" s="7">
        <f>+VLOOKUP(A379,'[6]DISTRIBUCIÓN SEMANAL'!$A:$Y,8,0)</f>
        <v>1</v>
      </c>
      <c r="M379" s="7">
        <f>+VLOOKUP(A379,'[6]DISTRIBUCIÓN SEMANAL'!$A:$Y,9,0)</f>
        <v>14</v>
      </c>
      <c r="N379" s="7">
        <f>+VLOOKUP(A379,'[6]DISTRIBUCIÓN SEMANAL'!$A:$Y,10,0)</f>
        <v>17</v>
      </c>
      <c r="O379" s="7">
        <f>+VLOOKUP(A379,'[6]DISTRIBUCIÓN SEMANAL'!$A:$Y,11,0)</f>
        <v>2</v>
      </c>
      <c r="P379" s="7">
        <f>+VLOOKUP(A379,'[6]DISTRIBUCIÓN SEMANAL'!$A:$Y,12,0)</f>
        <v>5</v>
      </c>
      <c r="Q379" s="7">
        <f>+VLOOKUP(A379,'[6]DISTRIBUCIÓN SEMANAL'!$A:$Y,13,0)</f>
        <v>1</v>
      </c>
      <c r="R379" s="7">
        <f>+VLOOKUP(A379,'[6]DISTRIBUCIÓN SEMANAL'!$A:$Y,14,0)</f>
        <v>4</v>
      </c>
      <c r="S379" s="7">
        <f>+VLOOKUP(A379,'[6]DISTRIBUCIÓN SEMANAL'!$A:$Y,15,0)</f>
        <v>90</v>
      </c>
      <c r="T379" s="7">
        <f>+VLOOKUP(A379,'[6]DISTRIBUCIÓN SEMANAL'!$A:$Y,16,0)</f>
        <v>90</v>
      </c>
      <c r="U379" s="7">
        <f>+VLOOKUP(A379,'[6]DISTRIBUCIÓN SEMANAL'!$A:$Y,17,0)</f>
        <v>90</v>
      </c>
      <c r="V379" s="7">
        <f>+VLOOKUP(A379,'[6]DISTRIBUCIÓN SEMANAL'!$A:$Y,18,0)</f>
        <v>12</v>
      </c>
      <c r="W379" s="7">
        <f>+VLOOKUP(A379,'[6]DISTRIBUCIÓN SEMANAL'!$A:$Y,19,0)</f>
        <v>90</v>
      </c>
      <c r="X379" s="7">
        <f>+VLOOKUP(A379,'[6]DISTRIBUCIÓN SEMANAL'!$A:$Y,20,0)</f>
        <v>3</v>
      </c>
      <c r="Y379" s="7">
        <f>+VLOOKUP(A379,'[6]DISTRIBUCIÓN SEMANAL'!$A:$Y,21,0)</f>
        <v>90</v>
      </c>
      <c r="Z379" s="7">
        <f>+VLOOKUP(A379,'[6]DISTRIBUCIÓN SEMANAL'!$A:$Y,22,0)</f>
        <v>90</v>
      </c>
      <c r="AA379" s="7">
        <f>+VLOOKUP(A379,'[6]DISTRIBUCIÓN SEMANAL'!$A:$Y,23,0)</f>
        <v>5</v>
      </c>
      <c r="AB379" s="7">
        <f>+VLOOKUP(A379,'[6]DISTRIBUCIÓN SEMANAL'!$A:$Y,24,0)</f>
        <v>4</v>
      </c>
      <c r="AC379" s="7">
        <f>+VLOOKUP(A379,'[6]DISTRIBUCIÓN SEMANAL'!$A:$Y,25,0)</f>
        <v>13</v>
      </c>
    </row>
    <row r="380" spans="1:29" ht="15.75">
      <c r="A380" s="44" t="s">
        <v>6697</v>
      </c>
      <c r="B380" s="10" t="s">
        <v>5392</v>
      </c>
      <c r="C380" s="54" t="s">
        <v>6698</v>
      </c>
      <c r="D380" s="9">
        <v>40</v>
      </c>
      <c r="E380" s="9" t="s">
        <v>3662</v>
      </c>
      <c r="F380" s="9">
        <v>132081242</v>
      </c>
      <c r="G380" s="67" t="s">
        <v>5194</v>
      </c>
      <c r="H380" s="7">
        <f>+VLOOKUP(A380,'[6]DISTRIBUCIÓN SEMANAL'!$A:$Y,4,0)</f>
        <v>40</v>
      </c>
      <c r="I380" s="7" t="str">
        <f>+VLOOKUP(A380,'[6]DISTRIBUCIÓN SEMANAL'!$A:$Y,5,0)</f>
        <v>REAL</v>
      </c>
      <c r="J380" s="7">
        <f>+VLOOKUP(A380,'[6]DISTRIBUCIÓN SEMANAL'!$A:$Y,6,0)</f>
        <v>1</v>
      </c>
      <c r="K380" s="7">
        <f>+VLOOKUP(A380,'[6]DISTRIBUCIÓN SEMANAL'!$A:$Y,7,0)</f>
        <v>3</v>
      </c>
      <c r="L380" s="7">
        <f>+VLOOKUP(A380,'[6]DISTRIBUCIÓN SEMANAL'!$A:$Y,8,0)</f>
        <v>1</v>
      </c>
      <c r="M380" s="7">
        <f>+VLOOKUP(A380,'[6]DISTRIBUCIÓN SEMANAL'!$A:$Y,9,0)</f>
        <v>7</v>
      </c>
      <c r="N380" s="7">
        <f>+VLOOKUP(A380,'[6]DISTRIBUCIÓN SEMANAL'!$A:$Y,10,0)</f>
        <v>8</v>
      </c>
      <c r="O380" s="7">
        <f>+VLOOKUP(A380,'[6]DISTRIBUCIÓN SEMANAL'!$A:$Y,11,0)</f>
        <v>1</v>
      </c>
      <c r="P380" s="7">
        <f>+VLOOKUP(A380,'[6]DISTRIBUCIÓN SEMANAL'!$A:$Y,12,0)</f>
        <v>3</v>
      </c>
      <c r="Q380" s="7">
        <f>+VLOOKUP(A380,'[6]DISTRIBUCIÓN SEMANAL'!$A:$Y,13,0)</f>
        <v>1</v>
      </c>
      <c r="R380" s="7">
        <f>+VLOOKUP(A380,'[6]DISTRIBUCIÓN SEMANAL'!$A:$Y,14,0)</f>
        <v>2</v>
      </c>
      <c r="S380" s="7">
        <f>+VLOOKUP(A380,'[6]DISTRIBUCIÓN SEMANAL'!$A:$Y,15,0)</f>
        <v>40</v>
      </c>
      <c r="T380" s="7">
        <f>+VLOOKUP(A380,'[6]DISTRIBUCIÓN SEMANAL'!$A:$Y,16,0)</f>
        <v>40</v>
      </c>
      <c r="U380" s="7">
        <f>+VLOOKUP(A380,'[6]DISTRIBUCIÓN SEMANAL'!$A:$Y,17,0)</f>
        <v>40</v>
      </c>
      <c r="V380" s="7">
        <f>+VLOOKUP(A380,'[6]DISTRIBUCIÓN SEMANAL'!$A:$Y,18,0)</f>
        <v>6</v>
      </c>
      <c r="W380" s="7">
        <f>+VLOOKUP(A380,'[6]DISTRIBUCIÓN SEMANAL'!$A:$Y,19,0)</f>
        <v>40</v>
      </c>
      <c r="X380" s="7">
        <f>+VLOOKUP(A380,'[6]DISTRIBUCIÓN SEMANAL'!$A:$Y,20,0)</f>
        <v>2</v>
      </c>
      <c r="Y380" s="7">
        <f>+VLOOKUP(A380,'[6]DISTRIBUCIÓN SEMANAL'!$A:$Y,21,0)</f>
        <v>40</v>
      </c>
      <c r="Z380" s="7">
        <f>+VLOOKUP(A380,'[6]DISTRIBUCIÓN SEMANAL'!$A:$Y,22,0)</f>
        <v>40</v>
      </c>
      <c r="AA380" s="7">
        <f>+VLOOKUP(A380,'[6]DISTRIBUCIÓN SEMANAL'!$A:$Y,23,0)</f>
        <v>3</v>
      </c>
      <c r="AB380" s="7">
        <f>+VLOOKUP(A380,'[6]DISTRIBUCIÓN SEMANAL'!$A:$Y,24,0)</f>
        <v>2</v>
      </c>
      <c r="AC380" s="7">
        <f>+VLOOKUP(A380,'[6]DISTRIBUCIÓN SEMANAL'!$A:$Y,25,0)</f>
        <v>6</v>
      </c>
    </row>
    <row r="381" spans="1:29" ht="15.75">
      <c r="A381" s="44" t="s">
        <v>6699</v>
      </c>
      <c r="B381" s="10" t="s">
        <v>5392</v>
      </c>
      <c r="C381" s="54" t="s">
        <v>6700</v>
      </c>
      <c r="D381" s="9">
        <v>63</v>
      </c>
      <c r="E381" s="9" t="s">
        <v>3662</v>
      </c>
      <c r="F381" s="9">
        <v>132081242</v>
      </c>
      <c r="G381" s="67" t="s">
        <v>5194</v>
      </c>
      <c r="H381" s="7">
        <f>+VLOOKUP(A381,'[6]DISTRIBUCIÓN SEMANAL'!$A:$Y,4,0)</f>
        <v>63</v>
      </c>
      <c r="I381" s="7" t="str">
        <f>+VLOOKUP(A381,'[6]DISTRIBUCIÓN SEMANAL'!$A:$Y,5,0)</f>
        <v>REAL</v>
      </c>
      <c r="J381" s="7">
        <f>+VLOOKUP(A381,'[6]DISTRIBUCIÓN SEMANAL'!$A:$Y,6,0)</f>
        <v>1</v>
      </c>
      <c r="K381" s="7">
        <f>+VLOOKUP(A381,'[6]DISTRIBUCIÓN SEMANAL'!$A:$Y,7,0)</f>
        <v>5</v>
      </c>
      <c r="L381" s="7">
        <f>+VLOOKUP(A381,'[6]DISTRIBUCIÓN SEMANAL'!$A:$Y,8,0)</f>
        <v>1</v>
      </c>
      <c r="M381" s="7">
        <f>+VLOOKUP(A381,'[6]DISTRIBUCIÓN SEMANAL'!$A:$Y,9,0)</f>
        <v>10</v>
      </c>
      <c r="N381" s="7">
        <f>+VLOOKUP(A381,'[6]DISTRIBUCIÓN SEMANAL'!$A:$Y,10,0)</f>
        <v>12</v>
      </c>
      <c r="O381" s="7">
        <f>+VLOOKUP(A381,'[6]DISTRIBUCIÓN SEMANAL'!$A:$Y,11,0)</f>
        <v>2</v>
      </c>
      <c r="P381" s="7">
        <f>+VLOOKUP(A381,'[6]DISTRIBUCIÓN SEMANAL'!$A:$Y,12,0)</f>
        <v>4</v>
      </c>
      <c r="Q381" s="7">
        <f>+VLOOKUP(A381,'[6]DISTRIBUCIÓN SEMANAL'!$A:$Y,13,0)</f>
        <v>1</v>
      </c>
      <c r="R381" s="7">
        <f>+VLOOKUP(A381,'[6]DISTRIBUCIÓN SEMANAL'!$A:$Y,14,0)</f>
        <v>3</v>
      </c>
      <c r="S381" s="7">
        <f>+VLOOKUP(A381,'[6]DISTRIBUCIÓN SEMANAL'!$A:$Y,15,0)</f>
        <v>63</v>
      </c>
      <c r="T381" s="7">
        <f>+VLOOKUP(A381,'[6]DISTRIBUCIÓN SEMANAL'!$A:$Y,16,0)</f>
        <v>63</v>
      </c>
      <c r="U381" s="7">
        <f>+VLOOKUP(A381,'[6]DISTRIBUCIÓN SEMANAL'!$A:$Y,17,0)</f>
        <v>63</v>
      </c>
      <c r="V381" s="7">
        <f>+VLOOKUP(A381,'[6]DISTRIBUCIÓN SEMANAL'!$A:$Y,18,0)</f>
        <v>8</v>
      </c>
      <c r="W381" s="7">
        <f>+VLOOKUP(A381,'[6]DISTRIBUCIÓN SEMANAL'!$A:$Y,19,0)</f>
        <v>63</v>
      </c>
      <c r="X381" s="7">
        <f>+VLOOKUP(A381,'[6]DISTRIBUCIÓN SEMANAL'!$A:$Y,20,0)</f>
        <v>3</v>
      </c>
      <c r="Y381" s="7">
        <f>+VLOOKUP(A381,'[6]DISTRIBUCIÓN SEMANAL'!$A:$Y,21,0)</f>
        <v>63</v>
      </c>
      <c r="Z381" s="7">
        <f>+VLOOKUP(A381,'[6]DISTRIBUCIÓN SEMANAL'!$A:$Y,22,0)</f>
        <v>63</v>
      </c>
      <c r="AA381" s="7">
        <f>+VLOOKUP(A381,'[6]DISTRIBUCIÓN SEMANAL'!$A:$Y,23,0)</f>
        <v>4</v>
      </c>
      <c r="AB381" s="7">
        <f>+VLOOKUP(A381,'[6]DISTRIBUCIÓN SEMANAL'!$A:$Y,24,0)</f>
        <v>3</v>
      </c>
      <c r="AC381" s="7">
        <f>+VLOOKUP(A381,'[6]DISTRIBUCIÓN SEMANAL'!$A:$Y,25,0)</f>
        <v>10</v>
      </c>
    </row>
    <row r="382" spans="1:29" ht="15.75">
      <c r="A382" s="44" t="s">
        <v>6701</v>
      </c>
      <c r="B382" s="10" t="s">
        <v>6541</v>
      </c>
      <c r="C382" s="54" t="s">
        <v>6702</v>
      </c>
      <c r="D382" s="11">
        <v>74</v>
      </c>
      <c r="E382" s="9" t="s">
        <v>3669</v>
      </c>
      <c r="F382" s="9">
        <v>132269268</v>
      </c>
      <c r="G382" s="67" t="s">
        <v>5194</v>
      </c>
      <c r="H382" s="7">
        <f>+VLOOKUP(A382,'[6]DISTRIBUCIÓN SEMANAL'!$A:$Y,4,0)</f>
        <v>74</v>
      </c>
      <c r="I382" s="7" t="str">
        <f>+VLOOKUP(A382,'[6]DISTRIBUCIÓN SEMANAL'!$A:$Y,5,0)</f>
        <v>REAL</v>
      </c>
      <c r="J382" s="7">
        <f>+VLOOKUP(A382,'[6]DISTRIBUCIÓN SEMANAL'!$A:$Y,6,0)</f>
        <v>1</v>
      </c>
      <c r="K382" s="7">
        <f>+VLOOKUP(A382,'[6]DISTRIBUCIÓN SEMANAL'!$A:$Y,7,0)</f>
        <v>5</v>
      </c>
      <c r="L382" s="7">
        <f>+VLOOKUP(A382,'[6]DISTRIBUCIÓN SEMANAL'!$A:$Y,8,0)</f>
        <v>1</v>
      </c>
      <c r="M382" s="7">
        <f>+VLOOKUP(A382,'[6]DISTRIBUCIÓN SEMANAL'!$A:$Y,9,0)</f>
        <v>12</v>
      </c>
      <c r="N382" s="7">
        <f>+VLOOKUP(A382,'[6]DISTRIBUCIÓN SEMANAL'!$A:$Y,10,0)</f>
        <v>14</v>
      </c>
      <c r="O382" s="7">
        <f>+VLOOKUP(A382,'[6]DISTRIBUCIÓN SEMANAL'!$A:$Y,11,0)</f>
        <v>2</v>
      </c>
      <c r="P382" s="7">
        <f>+VLOOKUP(A382,'[6]DISTRIBUCIÓN SEMANAL'!$A:$Y,12,0)</f>
        <v>5</v>
      </c>
      <c r="Q382" s="7">
        <f>+VLOOKUP(A382,'[6]DISTRIBUCIÓN SEMANAL'!$A:$Y,13,0)</f>
        <v>1</v>
      </c>
      <c r="R382" s="7">
        <f>+VLOOKUP(A382,'[6]DISTRIBUCIÓN SEMANAL'!$A:$Y,14,0)</f>
        <v>4</v>
      </c>
      <c r="S382" s="7">
        <f>+VLOOKUP(A382,'[6]DISTRIBUCIÓN SEMANAL'!$A:$Y,15,0)</f>
        <v>74</v>
      </c>
      <c r="T382" s="7">
        <f>+VLOOKUP(A382,'[6]DISTRIBUCIÓN SEMANAL'!$A:$Y,16,0)</f>
        <v>74</v>
      </c>
      <c r="U382" s="7">
        <f>+VLOOKUP(A382,'[6]DISTRIBUCIÓN SEMANAL'!$A:$Y,17,0)</f>
        <v>74</v>
      </c>
      <c r="V382" s="7">
        <f>+VLOOKUP(A382,'[6]DISTRIBUCIÓN SEMANAL'!$A:$Y,18,0)</f>
        <v>10</v>
      </c>
      <c r="W382" s="7">
        <f>+VLOOKUP(A382,'[6]DISTRIBUCIÓN SEMANAL'!$A:$Y,19,0)</f>
        <v>74</v>
      </c>
      <c r="X382" s="7">
        <f>+VLOOKUP(A382,'[6]DISTRIBUCIÓN SEMANAL'!$A:$Y,20,0)</f>
        <v>3</v>
      </c>
      <c r="Y382" s="7">
        <f>+VLOOKUP(A382,'[6]DISTRIBUCIÓN SEMANAL'!$A:$Y,21,0)</f>
        <v>74</v>
      </c>
      <c r="Z382" s="7">
        <f>+VLOOKUP(A382,'[6]DISTRIBUCIÓN SEMANAL'!$A:$Y,22,0)</f>
        <v>74</v>
      </c>
      <c r="AA382" s="7">
        <f>+VLOOKUP(A382,'[6]DISTRIBUCIÓN SEMANAL'!$A:$Y,23,0)</f>
        <v>5</v>
      </c>
      <c r="AB382" s="7">
        <f>+VLOOKUP(A382,'[6]DISTRIBUCIÓN SEMANAL'!$A:$Y,24,0)</f>
        <v>3</v>
      </c>
      <c r="AC382" s="7">
        <f>+VLOOKUP(A382,'[6]DISTRIBUCIÓN SEMANAL'!$A:$Y,25,0)</f>
        <v>11</v>
      </c>
    </row>
    <row r="383" spans="1:29" ht="15.75">
      <c r="A383" s="44" t="s">
        <v>6703</v>
      </c>
      <c r="B383" s="10" t="s">
        <v>6541</v>
      </c>
      <c r="C383" s="54" t="s">
        <v>6704</v>
      </c>
      <c r="D383" s="11">
        <v>21</v>
      </c>
      <c r="E383" s="9" t="s">
        <v>3669</v>
      </c>
      <c r="F383" s="9">
        <v>132269268</v>
      </c>
      <c r="G383" s="67" t="s">
        <v>5194</v>
      </c>
      <c r="H383" s="7">
        <f>+VLOOKUP(A383,'[6]DISTRIBUCIÓN SEMANAL'!$A:$Y,4,0)</f>
        <v>21</v>
      </c>
      <c r="I383" s="7" t="str">
        <f>+VLOOKUP(A383,'[6]DISTRIBUCIÓN SEMANAL'!$A:$Y,5,0)</f>
        <v>REAL</v>
      </c>
      <c r="J383" s="7">
        <f>+VLOOKUP(A383,'[6]DISTRIBUCIÓN SEMANAL'!$A:$Y,6,0)</f>
        <v>1</v>
      </c>
      <c r="K383" s="7">
        <f>+VLOOKUP(A383,'[6]DISTRIBUCIÓN SEMANAL'!$A:$Y,7,0)</f>
        <v>2</v>
      </c>
      <c r="L383" s="7">
        <f>+VLOOKUP(A383,'[6]DISTRIBUCIÓN SEMANAL'!$A:$Y,8,0)</f>
        <v>1</v>
      </c>
      <c r="M383" s="7">
        <f>+VLOOKUP(A383,'[6]DISTRIBUCIÓN SEMANAL'!$A:$Y,9,0)</f>
        <v>4</v>
      </c>
      <c r="N383" s="7">
        <f>+VLOOKUP(A383,'[6]DISTRIBUCIÓN SEMANAL'!$A:$Y,10,0)</f>
        <v>4</v>
      </c>
      <c r="O383" s="7">
        <f>+VLOOKUP(A383,'[6]DISTRIBUCIÓN SEMANAL'!$A:$Y,11,0)</f>
        <v>1</v>
      </c>
      <c r="P383" s="7">
        <f>+VLOOKUP(A383,'[6]DISTRIBUCIÓN SEMANAL'!$A:$Y,12,0)</f>
        <v>2</v>
      </c>
      <c r="Q383" s="7">
        <f>+VLOOKUP(A383,'[6]DISTRIBUCIÓN SEMANAL'!$A:$Y,13,0)</f>
        <v>1</v>
      </c>
      <c r="R383" s="7">
        <f>+VLOOKUP(A383,'[6]DISTRIBUCIÓN SEMANAL'!$A:$Y,14,0)</f>
        <v>1</v>
      </c>
      <c r="S383" s="7">
        <f>+VLOOKUP(A383,'[6]DISTRIBUCIÓN SEMANAL'!$A:$Y,15,0)</f>
        <v>21</v>
      </c>
      <c r="T383" s="7">
        <f>+VLOOKUP(A383,'[6]DISTRIBUCIÓN SEMANAL'!$A:$Y,16,0)</f>
        <v>21</v>
      </c>
      <c r="U383" s="7">
        <f>+VLOOKUP(A383,'[6]DISTRIBUCIÓN SEMANAL'!$A:$Y,17,0)</f>
        <v>21</v>
      </c>
      <c r="V383" s="7">
        <f>+VLOOKUP(A383,'[6]DISTRIBUCIÓN SEMANAL'!$A:$Y,18,0)</f>
        <v>3</v>
      </c>
      <c r="W383" s="7">
        <f>+VLOOKUP(A383,'[6]DISTRIBUCIÓN SEMANAL'!$A:$Y,19,0)</f>
        <v>21</v>
      </c>
      <c r="X383" s="7">
        <f>+VLOOKUP(A383,'[6]DISTRIBUCIÓN SEMANAL'!$A:$Y,20,0)</f>
        <v>1</v>
      </c>
      <c r="Y383" s="7">
        <f>+VLOOKUP(A383,'[6]DISTRIBUCIÓN SEMANAL'!$A:$Y,21,0)</f>
        <v>21</v>
      </c>
      <c r="Z383" s="7">
        <f>+VLOOKUP(A383,'[6]DISTRIBUCIÓN SEMANAL'!$A:$Y,22,0)</f>
        <v>21</v>
      </c>
      <c r="AA383" s="7">
        <f>+VLOOKUP(A383,'[6]DISTRIBUCIÓN SEMANAL'!$A:$Y,23,0)</f>
        <v>2</v>
      </c>
      <c r="AB383" s="7">
        <f>+VLOOKUP(A383,'[6]DISTRIBUCIÓN SEMANAL'!$A:$Y,24,0)</f>
        <v>1</v>
      </c>
      <c r="AC383" s="7">
        <f>+VLOOKUP(A383,'[6]DISTRIBUCIÓN SEMANAL'!$A:$Y,25,0)</f>
        <v>4</v>
      </c>
    </row>
    <row r="384" spans="1:29" ht="15.75">
      <c r="A384" s="44" t="s">
        <v>6705</v>
      </c>
      <c r="B384" s="10" t="s">
        <v>6541</v>
      </c>
      <c r="C384" s="54" t="s">
        <v>6706</v>
      </c>
      <c r="D384" s="11">
        <v>24</v>
      </c>
      <c r="E384" s="9" t="s">
        <v>3669</v>
      </c>
      <c r="F384" s="9">
        <v>132269268</v>
      </c>
      <c r="G384" s="67" t="s">
        <v>5194</v>
      </c>
      <c r="H384" s="7">
        <f>+VLOOKUP(A384,'[6]DISTRIBUCIÓN SEMANAL'!$A:$Y,4,0)</f>
        <v>24</v>
      </c>
      <c r="I384" s="7" t="str">
        <f>+VLOOKUP(A384,'[6]DISTRIBUCIÓN SEMANAL'!$A:$Y,5,0)</f>
        <v>REAL</v>
      </c>
      <c r="J384" s="7">
        <f>+VLOOKUP(A384,'[6]DISTRIBUCIÓN SEMANAL'!$A:$Y,6,0)</f>
        <v>1</v>
      </c>
      <c r="K384" s="7">
        <f>+VLOOKUP(A384,'[6]DISTRIBUCIÓN SEMANAL'!$A:$Y,7,0)</f>
        <v>2</v>
      </c>
      <c r="L384" s="7">
        <f>+VLOOKUP(A384,'[6]DISTRIBUCIÓN SEMANAL'!$A:$Y,8,0)</f>
        <v>1</v>
      </c>
      <c r="M384" s="7">
        <f>+VLOOKUP(A384,'[6]DISTRIBUCIÓN SEMANAL'!$A:$Y,9,0)</f>
        <v>4</v>
      </c>
      <c r="N384" s="7">
        <f>+VLOOKUP(A384,'[6]DISTRIBUCIÓN SEMANAL'!$A:$Y,10,0)</f>
        <v>5</v>
      </c>
      <c r="O384" s="7">
        <f>+VLOOKUP(A384,'[6]DISTRIBUCIÓN SEMANAL'!$A:$Y,11,0)</f>
        <v>1</v>
      </c>
      <c r="P384" s="7">
        <f>+VLOOKUP(A384,'[6]DISTRIBUCIÓN SEMANAL'!$A:$Y,12,0)</f>
        <v>2</v>
      </c>
      <c r="Q384" s="7">
        <f>+VLOOKUP(A384,'[6]DISTRIBUCIÓN SEMANAL'!$A:$Y,13,0)</f>
        <v>1</v>
      </c>
      <c r="R384" s="7">
        <f>+VLOOKUP(A384,'[6]DISTRIBUCIÓN SEMANAL'!$A:$Y,14,0)</f>
        <v>2</v>
      </c>
      <c r="S384" s="7">
        <f>+VLOOKUP(A384,'[6]DISTRIBUCIÓN SEMANAL'!$A:$Y,15,0)</f>
        <v>24</v>
      </c>
      <c r="T384" s="7">
        <f>+VLOOKUP(A384,'[6]DISTRIBUCIÓN SEMANAL'!$A:$Y,16,0)</f>
        <v>24</v>
      </c>
      <c r="U384" s="7">
        <f>+VLOOKUP(A384,'[6]DISTRIBUCIÓN SEMANAL'!$A:$Y,17,0)</f>
        <v>24</v>
      </c>
      <c r="V384" s="7">
        <f>+VLOOKUP(A384,'[6]DISTRIBUCIÓN SEMANAL'!$A:$Y,18,0)</f>
        <v>4</v>
      </c>
      <c r="W384" s="7">
        <f>+VLOOKUP(A384,'[6]DISTRIBUCIÓN SEMANAL'!$A:$Y,19,0)</f>
        <v>24</v>
      </c>
      <c r="X384" s="7">
        <f>+VLOOKUP(A384,'[6]DISTRIBUCIÓN SEMANAL'!$A:$Y,20,0)</f>
        <v>1</v>
      </c>
      <c r="Y384" s="7">
        <f>+VLOOKUP(A384,'[6]DISTRIBUCIÓN SEMANAL'!$A:$Y,21,0)</f>
        <v>24</v>
      </c>
      <c r="Z384" s="7">
        <f>+VLOOKUP(A384,'[6]DISTRIBUCIÓN SEMANAL'!$A:$Y,22,0)</f>
        <v>24</v>
      </c>
      <c r="AA384" s="7">
        <f>+VLOOKUP(A384,'[6]DISTRIBUCIÓN SEMANAL'!$A:$Y,23,0)</f>
        <v>2</v>
      </c>
      <c r="AB384" s="7">
        <f>+VLOOKUP(A384,'[6]DISTRIBUCIÓN SEMANAL'!$A:$Y,24,0)</f>
        <v>1</v>
      </c>
      <c r="AC384" s="7">
        <f>+VLOOKUP(A384,'[6]DISTRIBUCIÓN SEMANAL'!$A:$Y,25,0)</f>
        <v>4</v>
      </c>
    </row>
    <row r="385" spans="1:29" ht="15.75">
      <c r="A385" s="44" t="s">
        <v>6707</v>
      </c>
      <c r="B385" s="10" t="s">
        <v>6541</v>
      </c>
      <c r="C385" s="54" t="s">
        <v>6708</v>
      </c>
      <c r="D385" s="11">
        <v>148</v>
      </c>
      <c r="E385" s="9" t="s">
        <v>3669</v>
      </c>
      <c r="F385" s="9">
        <v>132269268</v>
      </c>
      <c r="G385" s="67" t="s">
        <v>5194</v>
      </c>
      <c r="H385" s="7">
        <f>+VLOOKUP(A385,'[6]DISTRIBUCIÓN SEMANAL'!$A:$Y,4,0)</f>
        <v>148</v>
      </c>
      <c r="I385" s="7" t="str">
        <f>+VLOOKUP(A385,'[6]DISTRIBUCIÓN SEMANAL'!$A:$Y,5,0)</f>
        <v>REAL</v>
      </c>
      <c r="J385" s="7">
        <f>+VLOOKUP(A385,'[6]DISTRIBUCIÓN SEMANAL'!$A:$Y,6,0)</f>
        <v>1</v>
      </c>
      <c r="K385" s="7">
        <f>+VLOOKUP(A385,'[6]DISTRIBUCIÓN SEMANAL'!$A:$Y,7,0)</f>
        <v>10</v>
      </c>
      <c r="L385" s="7">
        <f>+VLOOKUP(A385,'[6]DISTRIBUCIÓN SEMANAL'!$A:$Y,8,0)</f>
        <v>2</v>
      </c>
      <c r="M385" s="7">
        <f>+VLOOKUP(A385,'[6]DISTRIBUCIÓN SEMANAL'!$A:$Y,9,0)</f>
        <v>23</v>
      </c>
      <c r="N385" s="7">
        <f>+VLOOKUP(A385,'[6]DISTRIBUCIÓN SEMANAL'!$A:$Y,10,0)</f>
        <v>28</v>
      </c>
      <c r="O385" s="7">
        <f>+VLOOKUP(A385,'[6]DISTRIBUCIÓN SEMANAL'!$A:$Y,11,0)</f>
        <v>4</v>
      </c>
      <c r="P385" s="7">
        <f>+VLOOKUP(A385,'[6]DISTRIBUCIÓN SEMANAL'!$A:$Y,12,0)</f>
        <v>9</v>
      </c>
      <c r="Q385" s="7">
        <f>+VLOOKUP(A385,'[6]DISTRIBUCIÓN SEMANAL'!$A:$Y,13,0)</f>
        <v>2</v>
      </c>
      <c r="R385" s="7">
        <f>+VLOOKUP(A385,'[6]DISTRIBUCIÓN SEMANAL'!$A:$Y,14,0)</f>
        <v>7</v>
      </c>
      <c r="S385" s="7">
        <f>+VLOOKUP(A385,'[6]DISTRIBUCIÓN SEMANAL'!$A:$Y,15,0)</f>
        <v>148</v>
      </c>
      <c r="T385" s="7">
        <f>+VLOOKUP(A385,'[6]DISTRIBUCIÓN SEMANAL'!$A:$Y,16,0)</f>
        <v>148</v>
      </c>
      <c r="U385" s="7">
        <f>+VLOOKUP(A385,'[6]DISTRIBUCIÓN SEMANAL'!$A:$Y,17,0)</f>
        <v>148</v>
      </c>
      <c r="V385" s="7">
        <f>+VLOOKUP(A385,'[6]DISTRIBUCIÓN SEMANAL'!$A:$Y,18,0)</f>
        <v>19</v>
      </c>
      <c r="W385" s="7">
        <f>+VLOOKUP(A385,'[6]DISTRIBUCIÓN SEMANAL'!$A:$Y,19,0)</f>
        <v>148</v>
      </c>
      <c r="X385" s="7">
        <f>+VLOOKUP(A385,'[6]DISTRIBUCIÓN SEMANAL'!$A:$Y,20,0)</f>
        <v>5</v>
      </c>
      <c r="Y385" s="7">
        <f>+VLOOKUP(A385,'[6]DISTRIBUCIÓN SEMANAL'!$A:$Y,21,0)</f>
        <v>148</v>
      </c>
      <c r="Z385" s="7">
        <f>+VLOOKUP(A385,'[6]DISTRIBUCIÓN SEMANAL'!$A:$Y,22,0)</f>
        <v>148</v>
      </c>
      <c r="AA385" s="7">
        <f>+VLOOKUP(A385,'[6]DISTRIBUCIÓN SEMANAL'!$A:$Y,23,0)</f>
        <v>9</v>
      </c>
      <c r="AB385" s="7">
        <f>+VLOOKUP(A385,'[6]DISTRIBUCIÓN SEMANAL'!$A:$Y,24,0)</f>
        <v>6</v>
      </c>
      <c r="AC385" s="7">
        <f>+VLOOKUP(A385,'[6]DISTRIBUCIÓN SEMANAL'!$A:$Y,25,0)</f>
        <v>22</v>
      </c>
    </row>
    <row r="386" spans="1:29" ht="15.75">
      <c r="A386" s="49" t="s">
        <v>6733</v>
      </c>
      <c r="B386" s="10" t="s">
        <v>5590</v>
      </c>
      <c r="C386" s="54" t="s">
        <v>6734</v>
      </c>
      <c r="D386" s="9">
        <v>212</v>
      </c>
      <c r="E386" s="9" t="s">
        <v>1683</v>
      </c>
      <c r="F386" s="9">
        <v>1000057123</v>
      </c>
      <c r="G386" s="67" t="s">
        <v>5194</v>
      </c>
      <c r="H386" s="7">
        <f>+VLOOKUP(A386,'[6]DISTRIBUCIÓN SEMANAL'!$A:$Y,4,0)</f>
        <v>212</v>
      </c>
      <c r="I386" s="7" t="str">
        <f>+VLOOKUP(A386,'[6]DISTRIBUCIÓN SEMANAL'!$A:$Y,5,0)</f>
        <v>REAL</v>
      </c>
      <c r="J386" s="7">
        <f>+VLOOKUP(A386,'[6]DISTRIBUCIÓN SEMANAL'!$A:$Y,6,0)</f>
        <v>1</v>
      </c>
      <c r="K386" s="7">
        <f>+VLOOKUP(A386,'[6]DISTRIBUCIÓN SEMANAL'!$A:$Y,7,0)</f>
        <v>15</v>
      </c>
      <c r="L386" s="7">
        <f>+VLOOKUP(A386,'[6]DISTRIBUCIÓN SEMANAL'!$A:$Y,8,0)</f>
        <v>3</v>
      </c>
      <c r="M386" s="7">
        <f>+VLOOKUP(A386,'[6]DISTRIBUCIÓN SEMANAL'!$A:$Y,9,0)</f>
        <v>33</v>
      </c>
      <c r="N386" s="7">
        <f>+VLOOKUP(A386,'[6]DISTRIBUCIÓN SEMANAL'!$A:$Y,10,0)</f>
        <v>39</v>
      </c>
      <c r="O386" s="7">
        <f>+VLOOKUP(A386,'[6]DISTRIBUCIÓN SEMANAL'!$A:$Y,11,0)</f>
        <v>5</v>
      </c>
      <c r="P386" s="7">
        <f>+VLOOKUP(A386,'[6]DISTRIBUCIÓN SEMANAL'!$A:$Y,12,0)</f>
        <v>12</v>
      </c>
      <c r="Q386" s="7">
        <f>+VLOOKUP(A386,'[6]DISTRIBUCIÓN SEMANAL'!$A:$Y,13,0)</f>
        <v>3</v>
      </c>
      <c r="R386" s="7">
        <f>+VLOOKUP(A386,'[6]DISTRIBUCIÓN SEMANAL'!$A:$Y,14,0)</f>
        <v>10</v>
      </c>
      <c r="S386" s="7">
        <f>+VLOOKUP(A386,'[6]DISTRIBUCIÓN SEMANAL'!$A:$Y,15,0)</f>
        <v>212</v>
      </c>
      <c r="T386" s="7">
        <f>+VLOOKUP(A386,'[6]DISTRIBUCIÓN SEMANAL'!$A:$Y,16,0)</f>
        <v>212</v>
      </c>
      <c r="U386" s="7">
        <f>+VLOOKUP(A386,'[6]DISTRIBUCIÓN SEMANAL'!$A:$Y,17,0)</f>
        <v>212</v>
      </c>
      <c r="V386" s="7">
        <f>+VLOOKUP(A386,'[6]DISTRIBUCIÓN SEMANAL'!$A:$Y,18,0)</f>
        <v>27</v>
      </c>
      <c r="W386" s="7">
        <f>+VLOOKUP(A386,'[6]DISTRIBUCIÓN SEMANAL'!$A:$Y,19,0)</f>
        <v>212</v>
      </c>
      <c r="X386" s="7">
        <f>+VLOOKUP(A386,'[6]DISTRIBUCIÓN SEMANAL'!$A:$Y,20,0)</f>
        <v>8</v>
      </c>
      <c r="Y386" s="7">
        <f>+VLOOKUP(A386,'[6]DISTRIBUCIÓN SEMANAL'!$A:$Y,21,0)</f>
        <v>212</v>
      </c>
      <c r="Z386" s="7">
        <f>+VLOOKUP(A386,'[6]DISTRIBUCIÓN SEMANAL'!$A:$Y,22,0)</f>
        <v>212</v>
      </c>
      <c r="AA386" s="7">
        <f>+VLOOKUP(A386,'[6]DISTRIBUCIÓN SEMANAL'!$A:$Y,23,0)</f>
        <v>12</v>
      </c>
      <c r="AB386" s="7">
        <f>+VLOOKUP(A386,'[6]DISTRIBUCIÓN SEMANAL'!$A:$Y,24,0)</f>
        <v>9</v>
      </c>
      <c r="AC386" s="7">
        <f>+VLOOKUP(A386,'[6]DISTRIBUCIÓN SEMANAL'!$A:$Y,25,0)</f>
        <v>31</v>
      </c>
    </row>
    <row r="387" spans="1:29" ht="15.75">
      <c r="A387" s="47" t="s">
        <v>6735</v>
      </c>
      <c r="B387" s="10" t="s">
        <v>5458</v>
      </c>
      <c r="C387" s="54" t="s">
        <v>6736</v>
      </c>
      <c r="D387" s="19">
        <v>103</v>
      </c>
      <c r="E387" s="9" t="s">
        <v>1695</v>
      </c>
      <c r="F387" s="9">
        <v>110218872</v>
      </c>
      <c r="G387" s="67" t="s">
        <v>5194</v>
      </c>
      <c r="H387" s="7">
        <f>+VLOOKUP(A387,'[6]DISTRIBUCIÓN SEMANAL'!$A:$Y,4,0)</f>
        <v>103</v>
      </c>
      <c r="I387" s="7" t="str">
        <f>+VLOOKUP(A387,'[6]DISTRIBUCIÓN SEMANAL'!$A:$Y,5,0)</f>
        <v>REAL</v>
      </c>
      <c r="J387" s="7">
        <f>+VLOOKUP(A387,'[6]DISTRIBUCIÓN SEMANAL'!$A:$Y,6,0)</f>
        <v>1</v>
      </c>
      <c r="K387" s="7">
        <f>+VLOOKUP(A387,'[6]DISTRIBUCIÓN SEMANAL'!$A:$Y,7,0)</f>
        <v>7</v>
      </c>
      <c r="L387" s="7">
        <f>+VLOOKUP(A387,'[6]DISTRIBUCIÓN SEMANAL'!$A:$Y,8,0)</f>
        <v>2</v>
      </c>
      <c r="M387" s="7">
        <f>+VLOOKUP(A387,'[6]DISTRIBUCIÓN SEMANAL'!$A:$Y,9,0)</f>
        <v>16</v>
      </c>
      <c r="N387" s="7">
        <f>+VLOOKUP(A387,'[6]DISTRIBUCIÓN SEMANAL'!$A:$Y,10,0)</f>
        <v>19</v>
      </c>
      <c r="O387" s="7">
        <f>+VLOOKUP(A387,'[6]DISTRIBUCIÓN SEMANAL'!$A:$Y,11,0)</f>
        <v>3</v>
      </c>
      <c r="P387" s="7">
        <f>+VLOOKUP(A387,'[6]DISTRIBUCIÓN SEMANAL'!$A:$Y,12,0)</f>
        <v>6</v>
      </c>
      <c r="Q387" s="7">
        <f>+VLOOKUP(A387,'[6]DISTRIBUCIÓN SEMANAL'!$A:$Y,13,0)</f>
        <v>2</v>
      </c>
      <c r="R387" s="7">
        <f>+VLOOKUP(A387,'[6]DISTRIBUCIÓN SEMANAL'!$A:$Y,14,0)</f>
        <v>5</v>
      </c>
      <c r="S387" s="7">
        <f>+VLOOKUP(A387,'[6]DISTRIBUCIÓN SEMANAL'!$A:$Y,15,0)</f>
        <v>103</v>
      </c>
      <c r="T387" s="7">
        <f>+VLOOKUP(A387,'[6]DISTRIBUCIÓN SEMANAL'!$A:$Y,16,0)</f>
        <v>103</v>
      </c>
      <c r="U387" s="7">
        <f>+VLOOKUP(A387,'[6]DISTRIBUCIÓN SEMANAL'!$A:$Y,17,0)</f>
        <v>103</v>
      </c>
      <c r="V387" s="7">
        <f>+VLOOKUP(A387,'[6]DISTRIBUCIÓN SEMANAL'!$A:$Y,18,0)</f>
        <v>13</v>
      </c>
      <c r="W387" s="7">
        <f>+VLOOKUP(A387,'[6]DISTRIBUCIÓN SEMANAL'!$A:$Y,19,0)</f>
        <v>103</v>
      </c>
      <c r="X387" s="7">
        <f>+VLOOKUP(A387,'[6]DISTRIBUCIÓN SEMANAL'!$A:$Y,20,0)</f>
        <v>4</v>
      </c>
      <c r="Y387" s="7">
        <f>+VLOOKUP(A387,'[6]DISTRIBUCIÓN SEMANAL'!$A:$Y,21,0)</f>
        <v>103</v>
      </c>
      <c r="Z387" s="7">
        <f>+VLOOKUP(A387,'[6]DISTRIBUCIÓN SEMANAL'!$A:$Y,22,0)</f>
        <v>103</v>
      </c>
      <c r="AA387" s="7">
        <f>+VLOOKUP(A387,'[6]DISTRIBUCIÓN SEMANAL'!$A:$Y,23,0)</f>
        <v>6</v>
      </c>
      <c r="AB387" s="7">
        <f>+VLOOKUP(A387,'[6]DISTRIBUCIÓN SEMANAL'!$A:$Y,24,0)</f>
        <v>5</v>
      </c>
      <c r="AC387" s="7">
        <f>+VLOOKUP(A387,'[6]DISTRIBUCIÓN SEMANAL'!$A:$Y,25,0)</f>
        <v>15</v>
      </c>
    </row>
    <row r="388" spans="1:29" ht="15.75">
      <c r="A388" s="47" t="s">
        <v>6737</v>
      </c>
      <c r="B388" s="10" t="s">
        <v>5458</v>
      </c>
      <c r="C388" s="54" t="s">
        <v>6738</v>
      </c>
      <c r="D388" s="19">
        <v>82</v>
      </c>
      <c r="E388" s="9" t="s">
        <v>1695</v>
      </c>
      <c r="F388" s="9">
        <v>110218872</v>
      </c>
      <c r="G388" s="67" t="s">
        <v>5194</v>
      </c>
      <c r="H388" s="7">
        <f>+VLOOKUP(A388,'[6]DISTRIBUCIÓN SEMANAL'!$A:$Y,4,0)</f>
        <v>82</v>
      </c>
      <c r="I388" s="7" t="str">
        <f>+VLOOKUP(A388,'[6]DISTRIBUCIÓN SEMANAL'!$A:$Y,5,0)</f>
        <v>REAL</v>
      </c>
      <c r="J388" s="7">
        <f>+VLOOKUP(A388,'[6]DISTRIBUCIÓN SEMANAL'!$A:$Y,6,0)</f>
        <v>1</v>
      </c>
      <c r="K388" s="7">
        <f>+VLOOKUP(A388,'[6]DISTRIBUCIÓN SEMANAL'!$A:$Y,7,0)</f>
        <v>6</v>
      </c>
      <c r="L388" s="7">
        <f>+VLOOKUP(A388,'[6]DISTRIBUCIÓN SEMANAL'!$A:$Y,8,0)</f>
        <v>1</v>
      </c>
      <c r="M388" s="7">
        <f>+VLOOKUP(A388,'[6]DISTRIBUCIÓN SEMANAL'!$A:$Y,9,0)</f>
        <v>13</v>
      </c>
      <c r="N388" s="7">
        <f>+VLOOKUP(A388,'[6]DISTRIBUCIÓN SEMANAL'!$A:$Y,10,0)</f>
        <v>16</v>
      </c>
      <c r="O388" s="7">
        <f>+VLOOKUP(A388,'[6]DISTRIBUCIÓN SEMANAL'!$A:$Y,11,0)</f>
        <v>2</v>
      </c>
      <c r="P388" s="7">
        <f>+VLOOKUP(A388,'[6]DISTRIBUCIÓN SEMANAL'!$A:$Y,12,0)</f>
        <v>5</v>
      </c>
      <c r="Q388" s="7">
        <f>+VLOOKUP(A388,'[6]DISTRIBUCIÓN SEMANAL'!$A:$Y,13,0)</f>
        <v>1</v>
      </c>
      <c r="R388" s="7">
        <f>+VLOOKUP(A388,'[6]DISTRIBUCIÓN SEMANAL'!$A:$Y,14,0)</f>
        <v>4</v>
      </c>
      <c r="S388" s="7">
        <f>+VLOOKUP(A388,'[6]DISTRIBUCIÓN SEMANAL'!$A:$Y,15,0)</f>
        <v>82</v>
      </c>
      <c r="T388" s="7">
        <f>+VLOOKUP(A388,'[6]DISTRIBUCIÓN SEMANAL'!$A:$Y,16,0)</f>
        <v>82</v>
      </c>
      <c r="U388" s="7">
        <f>+VLOOKUP(A388,'[6]DISTRIBUCIÓN SEMANAL'!$A:$Y,17,0)</f>
        <v>82</v>
      </c>
      <c r="V388" s="7">
        <f>+VLOOKUP(A388,'[6]DISTRIBUCIÓN SEMANAL'!$A:$Y,18,0)</f>
        <v>11</v>
      </c>
      <c r="W388" s="7">
        <f>+VLOOKUP(A388,'[6]DISTRIBUCIÓN SEMANAL'!$A:$Y,19,0)</f>
        <v>82</v>
      </c>
      <c r="X388" s="7">
        <f>+VLOOKUP(A388,'[6]DISTRIBUCIÓN SEMANAL'!$A:$Y,20,0)</f>
        <v>3</v>
      </c>
      <c r="Y388" s="7">
        <f>+VLOOKUP(A388,'[6]DISTRIBUCIÓN SEMANAL'!$A:$Y,21,0)</f>
        <v>82</v>
      </c>
      <c r="Z388" s="7">
        <f>+VLOOKUP(A388,'[6]DISTRIBUCIÓN SEMANAL'!$A:$Y,22,0)</f>
        <v>82</v>
      </c>
      <c r="AA388" s="7">
        <f>+VLOOKUP(A388,'[6]DISTRIBUCIÓN SEMANAL'!$A:$Y,23,0)</f>
        <v>5</v>
      </c>
      <c r="AB388" s="7">
        <f>+VLOOKUP(A388,'[6]DISTRIBUCIÓN SEMANAL'!$A:$Y,24,0)</f>
        <v>4</v>
      </c>
      <c r="AC388" s="7">
        <f>+VLOOKUP(A388,'[6]DISTRIBUCIÓN SEMANAL'!$A:$Y,25,0)</f>
        <v>12</v>
      </c>
    </row>
    <row r="389" spans="1:29" ht="15.75">
      <c r="A389" s="44" t="s">
        <v>6739</v>
      </c>
      <c r="B389" s="10" t="s">
        <v>5740</v>
      </c>
      <c r="C389" s="54" t="s">
        <v>6740</v>
      </c>
      <c r="D389" s="9">
        <v>29</v>
      </c>
      <c r="E389" s="9" t="s">
        <v>1706</v>
      </c>
      <c r="F389" s="9">
        <v>1000711141</v>
      </c>
      <c r="G389" s="67" t="s">
        <v>5194</v>
      </c>
      <c r="H389" s="7">
        <f>+VLOOKUP(A389,'[6]DISTRIBUCIÓN SEMANAL'!$A:$Y,4,0)</f>
        <v>29</v>
      </c>
      <c r="I389" s="7" t="str">
        <f>+VLOOKUP(A389,'[6]DISTRIBUCIÓN SEMANAL'!$A:$Y,5,0)</f>
        <v>REAL</v>
      </c>
      <c r="J389" s="7">
        <f>+VLOOKUP(A389,'[6]DISTRIBUCIÓN SEMANAL'!$A:$Y,6,0)</f>
        <v>1</v>
      </c>
      <c r="K389" s="7">
        <f>+VLOOKUP(A389,'[6]DISTRIBUCIÓN SEMANAL'!$A:$Y,7,0)</f>
        <v>2</v>
      </c>
      <c r="L389" s="7">
        <f>+VLOOKUP(A389,'[6]DISTRIBUCIÓN SEMANAL'!$A:$Y,8,0)</f>
        <v>1</v>
      </c>
      <c r="M389" s="7">
        <f>+VLOOKUP(A389,'[6]DISTRIBUCIÓN SEMANAL'!$A:$Y,9,0)</f>
        <v>5</v>
      </c>
      <c r="N389" s="7">
        <f>+VLOOKUP(A389,'[6]DISTRIBUCIÓN SEMANAL'!$A:$Y,10,0)</f>
        <v>6</v>
      </c>
      <c r="O389" s="7">
        <f>+VLOOKUP(A389,'[6]DISTRIBUCIÓN SEMANAL'!$A:$Y,11,0)</f>
        <v>1</v>
      </c>
      <c r="P389" s="7">
        <f>+VLOOKUP(A389,'[6]DISTRIBUCIÓN SEMANAL'!$A:$Y,12,0)</f>
        <v>2</v>
      </c>
      <c r="Q389" s="7">
        <f>+VLOOKUP(A389,'[6]DISTRIBUCIÓN SEMANAL'!$A:$Y,13,0)</f>
        <v>1</v>
      </c>
      <c r="R389" s="7">
        <f>+VLOOKUP(A389,'[6]DISTRIBUCIÓN SEMANAL'!$A:$Y,14,0)</f>
        <v>2</v>
      </c>
      <c r="S389" s="7">
        <f>+VLOOKUP(A389,'[6]DISTRIBUCIÓN SEMANAL'!$A:$Y,15,0)</f>
        <v>29</v>
      </c>
      <c r="T389" s="7">
        <f>+VLOOKUP(A389,'[6]DISTRIBUCIÓN SEMANAL'!$A:$Y,16,0)</f>
        <v>29</v>
      </c>
      <c r="U389" s="7">
        <f>+VLOOKUP(A389,'[6]DISTRIBUCIÓN SEMANAL'!$A:$Y,17,0)</f>
        <v>29</v>
      </c>
      <c r="V389" s="7">
        <f>+VLOOKUP(A389,'[6]DISTRIBUCIÓN SEMANAL'!$A:$Y,18,0)</f>
        <v>4</v>
      </c>
      <c r="W389" s="7">
        <f>+VLOOKUP(A389,'[6]DISTRIBUCIÓN SEMANAL'!$A:$Y,19,0)</f>
        <v>29</v>
      </c>
      <c r="X389" s="7">
        <f>+VLOOKUP(A389,'[6]DISTRIBUCIÓN SEMANAL'!$A:$Y,20,0)</f>
        <v>1</v>
      </c>
      <c r="Y389" s="7">
        <f>+VLOOKUP(A389,'[6]DISTRIBUCIÓN SEMANAL'!$A:$Y,21,0)</f>
        <v>29</v>
      </c>
      <c r="Z389" s="7">
        <f>+VLOOKUP(A389,'[6]DISTRIBUCIÓN SEMANAL'!$A:$Y,22,0)</f>
        <v>29</v>
      </c>
      <c r="AA389" s="7">
        <f>+VLOOKUP(A389,'[6]DISTRIBUCIÓN SEMANAL'!$A:$Y,23,0)</f>
        <v>2</v>
      </c>
      <c r="AB389" s="7">
        <f>+VLOOKUP(A389,'[6]DISTRIBUCIÓN SEMANAL'!$A:$Y,24,0)</f>
        <v>2</v>
      </c>
      <c r="AC389" s="7">
        <f>+VLOOKUP(A389,'[6]DISTRIBUCIÓN SEMANAL'!$A:$Y,25,0)</f>
        <v>5</v>
      </c>
    </row>
    <row r="390" spans="1:29" ht="15.75">
      <c r="A390" s="44" t="s">
        <v>6741</v>
      </c>
      <c r="B390" s="10" t="s">
        <v>5740</v>
      </c>
      <c r="C390" s="54" t="s">
        <v>6742</v>
      </c>
      <c r="D390" s="9">
        <v>34</v>
      </c>
      <c r="E390" s="9" t="s">
        <v>1706</v>
      </c>
      <c r="F390" s="9">
        <v>1000711141</v>
      </c>
      <c r="G390" s="67" t="s">
        <v>5194</v>
      </c>
      <c r="H390" s="7">
        <f>+VLOOKUP(A390,'[6]DISTRIBUCIÓN SEMANAL'!$A:$Y,4,0)</f>
        <v>34</v>
      </c>
      <c r="I390" s="7" t="str">
        <f>+VLOOKUP(A390,'[6]DISTRIBUCIÓN SEMANAL'!$A:$Y,5,0)</f>
        <v>REAL</v>
      </c>
      <c r="J390" s="7">
        <f>+VLOOKUP(A390,'[6]DISTRIBUCIÓN SEMANAL'!$A:$Y,6,0)</f>
        <v>1</v>
      </c>
      <c r="K390" s="7">
        <f>+VLOOKUP(A390,'[6]DISTRIBUCIÓN SEMANAL'!$A:$Y,7,0)</f>
        <v>3</v>
      </c>
      <c r="L390" s="7">
        <f>+VLOOKUP(A390,'[6]DISTRIBUCIÓN SEMANAL'!$A:$Y,8,0)</f>
        <v>1</v>
      </c>
      <c r="M390" s="7">
        <f>+VLOOKUP(A390,'[6]DISTRIBUCIÓN SEMANAL'!$A:$Y,9,0)</f>
        <v>6</v>
      </c>
      <c r="N390" s="7">
        <f>+VLOOKUP(A390,'[6]DISTRIBUCIÓN SEMANAL'!$A:$Y,10,0)</f>
        <v>7</v>
      </c>
      <c r="O390" s="7">
        <f>+VLOOKUP(A390,'[6]DISTRIBUCIÓN SEMANAL'!$A:$Y,11,0)</f>
        <v>1</v>
      </c>
      <c r="P390" s="7">
        <f>+VLOOKUP(A390,'[6]DISTRIBUCIÓN SEMANAL'!$A:$Y,12,0)</f>
        <v>2</v>
      </c>
      <c r="Q390" s="7">
        <f>+VLOOKUP(A390,'[6]DISTRIBUCIÓN SEMANAL'!$A:$Y,13,0)</f>
        <v>1</v>
      </c>
      <c r="R390" s="7">
        <f>+VLOOKUP(A390,'[6]DISTRIBUCIÓN SEMANAL'!$A:$Y,14,0)</f>
        <v>2</v>
      </c>
      <c r="S390" s="7">
        <f>+VLOOKUP(A390,'[6]DISTRIBUCIÓN SEMANAL'!$A:$Y,15,0)</f>
        <v>34</v>
      </c>
      <c r="T390" s="7">
        <f>+VLOOKUP(A390,'[6]DISTRIBUCIÓN SEMANAL'!$A:$Y,16,0)</f>
        <v>34</v>
      </c>
      <c r="U390" s="7">
        <f>+VLOOKUP(A390,'[6]DISTRIBUCIÓN SEMANAL'!$A:$Y,17,0)</f>
        <v>34</v>
      </c>
      <c r="V390" s="7">
        <f>+VLOOKUP(A390,'[6]DISTRIBUCIÓN SEMANAL'!$A:$Y,18,0)</f>
        <v>5</v>
      </c>
      <c r="W390" s="7">
        <f>+VLOOKUP(A390,'[6]DISTRIBUCIÓN SEMANAL'!$A:$Y,19,0)</f>
        <v>34</v>
      </c>
      <c r="X390" s="7">
        <f>+VLOOKUP(A390,'[6]DISTRIBUCIÓN SEMANAL'!$A:$Y,20,0)</f>
        <v>2</v>
      </c>
      <c r="Y390" s="7">
        <f>+VLOOKUP(A390,'[6]DISTRIBUCIÓN SEMANAL'!$A:$Y,21,0)</f>
        <v>34</v>
      </c>
      <c r="Z390" s="7">
        <f>+VLOOKUP(A390,'[6]DISTRIBUCIÓN SEMANAL'!$A:$Y,22,0)</f>
        <v>34</v>
      </c>
      <c r="AA390" s="7">
        <f>+VLOOKUP(A390,'[6]DISTRIBUCIÓN SEMANAL'!$A:$Y,23,0)</f>
        <v>2</v>
      </c>
      <c r="AB390" s="7">
        <f>+VLOOKUP(A390,'[6]DISTRIBUCIÓN SEMANAL'!$A:$Y,24,0)</f>
        <v>2</v>
      </c>
      <c r="AC390" s="7">
        <f>+VLOOKUP(A390,'[6]DISTRIBUCIÓN SEMANAL'!$A:$Y,25,0)</f>
        <v>5</v>
      </c>
    </row>
    <row r="391" spans="1:29" ht="15.75">
      <c r="A391" s="44" t="s">
        <v>6743</v>
      </c>
      <c r="B391" s="10" t="s">
        <v>5244</v>
      </c>
      <c r="C391" s="54" t="s">
        <v>6744</v>
      </c>
      <c r="D391" s="9">
        <v>143</v>
      </c>
      <c r="E391" s="9" t="s">
        <v>1706</v>
      </c>
      <c r="F391" s="9">
        <v>1000711141</v>
      </c>
      <c r="G391" s="67" t="s">
        <v>5194</v>
      </c>
      <c r="H391" s="7">
        <f>+VLOOKUP(A391,'[6]DISTRIBUCIÓN SEMANAL'!$A:$Y,4,0)</f>
        <v>143</v>
      </c>
      <c r="I391" s="7" t="str">
        <f>+VLOOKUP(A391,'[6]DISTRIBUCIÓN SEMANAL'!$A:$Y,5,0)</f>
        <v>REAL</v>
      </c>
      <c r="J391" s="7">
        <f>+VLOOKUP(A391,'[6]DISTRIBUCIÓN SEMANAL'!$A:$Y,6,0)</f>
        <v>1</v>
      </c>
      <c r="K391" s="7">
        <f>+VLOOKUP(A391,'[6]DISTRIBUCIÓN SEMANAL'!$A:$Y,7,0)</f>
        <v>10</v>
      </c>
      <c r="L391" s="7">
        <f>+VLOOKUP(A391,'[6]DISTRIBUCIÓN SEMANAL'!$A:$Y,8,0)</f>
        <v>2</v>
      </c>
      <c r="M391" s="7">
        <f>+VLOOKUP(A391,'[6]DISTRIBUCIÓN SEMANAL'!$A:$Y,9,0)</f>
        <v>22</v>
      </c>
      <c r="N391" s="7">
        <f>+VLOOKUP(A391,'[6]DISTRIBUCIÓN SEMANAL'!$A:$Y,10,0)</f>
        <v>27</v>
      </c>
      <c r="O391" s="7">
        <f>+VLOOKUP(A391,'[6]DISTRIBUCIÓN SEMANAL'!$A:$Y,11,0)</f>
        <v>4</v>
      </c>
      <c r="P391" s="7">
        <f>+VLOOKUP(A391,'[6]DISTRIBUCIÓN SEMANAL'!$A:$Y,12,0)</f>
        <v>8</v>
      </c>
      <c r="Q391" s="7">
        <f>+VLOOKUP(A391,'[6]DISTRIBUCIÓN SEMANAL'!$A:$Y,13,0)</f>
        <v>2</v>
      </c>
      <c r="R391" s="7">
        <f>+VLOOKUP(A391,'[6]DISTRIBUCIÓN SEMANAL'!$A:$Y,14,0)</f>
        <v>7</v>
      </c>
      <c r="S391" s="7">
        <f>+VLOOKUP(A391,'[6]DISTRIBUCIÓN SEMANAL'!$A:$Y,15,0)</f>
        <v>143</v>
      </c>
      <c r="T391" s="7">
        <f>+VLOOKUP(A391,'[6]DISTRIBUCIÓN SEMANAL'!$A:$Y,16,0)</f>
        <v>143</v>
      </c>
      <c r="U391" s="7">
        <f>+VLOOKUP(A391,'[6]DISTRIBUCIÓN SEMANAL'!$A:$Y,17,0)</f>
        <v>143</v>
      </c>
      <c r="V391" s="7">
        <f>+VLOOKUP(A391,'[6]DISTRIBUCIÓN SEMANAL'!$A:$Y,18,0)</f>
        <v>18</v>
      </c>
      <c r="W391" s="7">
        <f>+VLOOKUP(A391,'[6]DISTRIBUCIÓN SEMANAL'!$A:$Y,19,0)</f>
        <v>143</v>
      </c>
      <c r="X391" s="7">
        <f>+VLOOKUP(A391,'[6]DISTRIBUCIÓN SEMANAL'!$A:$Y,20,0)</f>
        <v>5</v>
      </c>
      <c r="Y391" s="7">
        <f>+VLOOKUP(A391,'[6]DISTRIBUCIÓN SEMANAL'!$A:$Y,21,0)</f>
        <v>143</v>
      </c>
      <c r="Z391" s="7">
        <f>+VLOOKUP(A391,'[6]DISTRIBUCIÓN SEMANAL'!$A:$Y,22,0)</f>
        <v>143</v>
      </c>
      <c r="AA391" s="7">
        <f>+VLOOKUP(A391,'[6]DISTRIBUCIÓN SEMANAL'!$A:$Y,23,0)</f>
        <v>8</v>
      </c>
      <c r="AB391" s="7">
        <f>+VLOOKUP(A391,'[6]DISTRIBUCIÓN SEMANAL'!$A:$Y,24,0)</f>
        <v>6</v>
      </c>
      <c r="AC391" s="7">
        <f>+VLOOKUP(A391,'[6]DISTRIBUCIÓN SEMANAL'!$A:$Y,25,0)</f>
        <v>21</v>
      </c>
    </row>
    <row r="392" spans="1:29" ht="15.75">
      <c r="A392" s="44" t="s">
        <v>6755</v>
      </c>
      <c r="B392" s="10" t="s">
        <v>5257</v>
      </c>
      <c r="C392" s="54" t="s">
        <v>6756</v>
      </c>
      <c r="D392" s="9">
        <v>219</v>
      </c>
      <c r="E392" s="9" t="s">
        <v>3676</v>
      </c>
      <c r="F392" s="9">
        <v>131884946</v>
      </c>
      <c r="G392" s="67" t="s">
        <v>5194</v>
      </c>
      <c r="H392" s="7">
        <f>+VLOOKUP(A392,'[6]DISTRIBUCIÓN SEMANAL'!$A:$Y,4,0)</f>
        <v>219</v>
      </c>
      <c r="I392" s="7" t="str">
        <f>+VLOOKUP(A392,'[6]DISTRIBUCIÓN SEMANAL'!$A:$Y,5,0)</f>
        <v>REAL</v>
      </c>
      <c r="J392" s="7">
        <f>+VLOOKUP(A392,'[6]DISTRIBUCIÓN SEMANAL'!$A:$Y,6,0)</f>
        <v>1</v>
      </c>
      <c r="K392" s="7">
        <f>+VLOOKUP(A392,'[6]DISTRIBUCIÓN SEMANAL'!$A:$Y,7,0)</f>
        <v>15</v>
      </c>
      <c r="L392" s="7">
        <f>+VLOOKUP(A392,'[6]DISTRIBUCIÓN SEMANAL'!$A:$Y,8,0)</f>
        <v>3</v>
      </c>
      <c r="M392" s="7">
        <f>+VLOOKUP(A392,'[6]DISTRIBUCIÓN SEMANAL'!$A:$Y,9,0)</f>
        <v>34</v>
      </c>
      <c r="N392" s="7">
        <f>+VLOOKUP(A392,'[6]DISTRIBUCIÓN SEMANAL'!$A:$Y,10,0)</f>
        <v>41</v>
      </c>
      <c r="O392" s="7">
        <f>+VLOOKUP(A392,'[6]DISTRIBUCIÓN SEMANAL'!$A:$Y,11,0)</f>
        <v>5</v>
      </c>
      <c r="P392" s="7">
        <f>+VLOOKUP(A392,'[6]DISTRIBUCIÓN SEMANAL'!$A:$Y,12,0)</f>
        <v>13</v>
      </c>
      <c r="Q392" s="7">
        <f>+VLOOKUP(A392,'[6]DISTRIBUCIÓN SEMANAL'!$A:$Y,13,0)</f>
        <v>3</v>
      </c>
      <c r="R392" s="7">
        <f>+VLOOKUP(A392,'[6]DISTRIBUCIÓN SEMANAL'!$A:$Y,14,0)</f>
        <v>10</v>
      </c>
      <c r="S392" s="7">
        <f>+VLOOKUP(A392,'[6]DISTRIBUCIÓN SEMANAL'!$A:$Y,15,0)</f>
        <v>219</v>
      </c>
      <c r="T392" s="7">
        <f>+VLOOKUP(A392,'[6]DISTRIBUCIÓN SEMANAL'!$A:$Y,16,0)</f>
        <v>219</v>
      </c>
      <c r="U392" s="7">
        <f>+VLOOKUP(A392,'[6]DISTRIBUCIÓN SEMANAL'!$A:$Y,17,0)</f>
        <v>219</v>
      </c>
      <c r="V392" s="7">
        <f>+VLOOKUP(A392,'[6]DISTRIBUCIÓN SEMANAL'!$A:$Y,18,0)</f>
        <v>28</v>
      </c>
      <c r="W392" s="7">
        <f>+VLOOKUP(A392,'[6]DISTRIBUCIÓN SEMANAL'!$A:$Y,19,0)</f>
        <v>219</v>
      </c>
      <c r="X392" s="7">
        <f>+VLOOKUP(A392,'[6]DISTRIBUCIÓN SEMANAL'!$A:$Y,20,0)</f>
        <v>8</v>
      </c>
      <c r="Y392" s="7">
        <f>+VLOOKUP(A392,'[6]DISTRIBUCIÓN SEMANAL'!$A:$Y,21,0)</f>
        <v>219</v>
      </c>
      <c r="Z392" s="7">
        <f>+VLOOKUP(A392,'[6]DISTRIBUCIÓN SEMANAL'!$A:$Y,22,0)</f>
        <v>219</v>
      </c>
      <c r="AA392" s="7">
        <f>+VLOOKUP(A392,'[6]DISTRIBUCIÓN SEMANAL'!$A:$Y,23,0)</f>
        <v>13</v>
      </c>
      <c r="AB392" s="7">
        <f>+VLOOKUP(A392,'[6]DISTRIBUCIÓN SEMANAL'!$A:$Y,24,0)</f>
        <v>9</v>
      </c>
      <c r="AC392" s="7">
        <f>+VLOOKUP(A392,'[6]DISTRIBUCIÓN SEMANAL'!$A:$Y,25,0)</f>
        <v>32</v>
      </c>
    </row>
    <row r="393" spans="1:29" ht="15.75">
      <c r="A393" s="44" t="s">
        <v>6757</v>
      </c>
      <c r="B393" s="10" t="s">
        <v>6541</v>
      </c>
      <c r="C393" s="54" t="s">
        <v>6758</v>
      </c>
      <c r="D393" s="11">
        <v>104</v>
      </c>
      <c r="E393" s="9" t="s">
        <v>3682</v>
      </c>
      <c r="F393" s="9">
        <v>132277112</v>
      </c>
      <c r="G393" s="67" t="s">
        <v>5194</v>
      </c>
      <c r="H393" s="7">
        <f>+VLOOKUP(A393,'[6]DISTRIBUCIÓN SEMANAL'!$A:$Y,4,0)</f>
        <v>104</v>
      </c>
      <c r="I393" s="7" t="str">
        <f>+VLOOKUP(A393,'[6]DISTRIBUCIÓN SEMANAL'!$A:$Y,5,0)</f>
        <v>REAL</v>
      </c>
      <c r="J393" s="7">
        <f>+VLOOKUP(A393,'[6]DISTRIBUCIÓN SEMANAL'!$A:$Y,6,0)</f>
        <v>1</v>
      </c>
      <c r="K393" s="7">
        <f>+VLOOKUP(A393,'[6]DISTRIBUCIÓN SEMANAL'!$A:$Y,7,0)</f>
        <v>7</v>
      </c>
      <c r="L393" s="7">
        <f>+VLOOKUP(A393,'[6]DISTRIBUCIÓN SEMANAL'!$A:$Y,8,0)</f>
        <v>2</v>
      </c>
      <c r="M393" s="7">
        <f>+VLOOKUP(A393,'[6]DISTRIBUCIÓN SEMANAL'!$A:$Y,9,0)</f>
        <v>16</v>
      </c>
      <c r="N393" s="7">
        <f>+VLOOKUP(A393,'[6]DISTRIBUCIÓN SEMANAL'!$A:$Y,10,0)</f>
        <v>20</v>
      </c>
      <c r="O393" s="7">
        <f>+VLOOKUP(A393,'[6]DISTRIBUCIÓN SEMANAL'!$A:$Y,11,0)</f>
        <v>3</v>
      </c>
      <c r="P393" s="7">
        <f>+VLOOKUP(A393,'[6]DISTRIBUCIÓN SEMANAL'!$A:$Y,12,0)</f>
        <v>6</v>
      </c>
      <c r="Q393" s="7">
        <f>+VLOOKUP(A393,'[6]DISTRIBUCIÓN SEMANAL'!$A:$Y,13,0)</f>
        <v>2</v>
      </c>
      <c r="R393" s="7">
        <f>+VLOOKUP(A393,'[6]DISTRIBUCIÓN SEMANAL'!$A:$Y,14,0)</f>
        <v>5</v>
      </c>
      <c r="S393" s="7">
        <f>+VLOOKUP(A393,'[6]DISTRIBUCIÓN SEMANAL'!$A:$Y,15,0)</f>
        <v>104</v>
      </c>
      <c r="T393" s="7">
        <f>+VLOOKUP(A393,'[6]DISTRIBUCIÓN SEMANAL'!$A:$Y,16,0)</f>
        <v>104</v>
      </c>
      <c r="U393" s="7">
        <f>+VLOOKUP(A393,'[6]DISTRIBUCIÓN SEMANAL'!$A:$Y,17,0)</f>
        <v>104</v>
      </c>
      <c r="V393" s="7">
        <f>+VLOOKUP(A393,'[6]DISTRIBUCIÓN SEMANAL'!$A:$Y,18,0)</f>
        <v>14</v>
      </c>
      <c r="W393" s="7">
        <f>+VLOOKUP(A393,'[6]DISTRIBUCIÓN SEMANAL'!$A:$Y,19,0)</f>
        <v>104</v>
      </c>
      <c r="X393" s="7">
        <f>+VLOOKUP(A393,'[6]DISTRIBUCIÓN SEMANAL'!$A:$Y,20,0)</f>
        <v>4</v>
      </c>
      <c r="Y393" s="7">
        <f>+VLOOKUP(A393,'[6]DISTRIBUCIÓN SEMANAL'!$A:$Y,21,0)</f>
        <v>104</v>
      </c>
      <c r="Z393" s="7">
        <f>+VLOOKUP(A393,'[6]DISTRIBUCIÓN SEMANAL'!$A:$Y,22,0)</f>
        <v>104</v>
      </c>
      <c r="AA393" s="7">
        <f>+VLOOKUP(A393,'[6]DISTRIBUCIÓN SEMANAL'!$A:$Y,23,0)</f>
        <v>6</v>
      </c>
      <c r="AB393" s="7">
        <f>+VLOOKUP(A393,'[6]DISTRIBUCIÓN SEMANAL'!$A:$Y,24,0)</f>
        <v>5</v>
      </c>
      <c r="AC393" s="7">
        <f>+VLOOKUP(A393,'[6]DISTRIBUCIÓN SEMANAL'!$A:$Y,25,0)</f>
        <v>15</v>
      </c>
    </row>
    <row r="394" spans="1:29" ht="15.75">
      <c r="A394" s="44" t="s">
        <v>6759</v>
      </c>
      <c r="B394" s="10" t="s">
        <v>6541</v>
      </c>
      <c r="C394" s="54" t="s">
        <v>6760</v>
      </c>
      <c r="D394" s="11">
        <v>60</v>
      </c>
      <c r="E394" s="9" t="s">
        <v>3682</v>
      </c>
      <c r="F394" s="9">
        <v>132277112</v>
      </c>
      <c r="G394" s="67" t="s">
        <v>5194</v>
      </c>
      <c r="H394" s="7">
        <f>+VLOOKUP(A394,'[6]DISTRIBUCIÓN SEMANAL'!$A:$Y,4,0)</f>
        <v>60</v>
      </c>
      <c r="I394" s="7" t="str">
        <f>+VLOOKUP(A394,'[6]DISTRIBUCIÓN SEMANAL'!$A:$Y,5,0)</f>
        <v>REAL</v>
      </c>
      <c r="J394" s="7">
        <f>+VLOOKUP(A394,'[6]DISTRIBUCIÓN SEMANAL'!$A:$Y,6,0)</f>
        <v>1</v>
      </c>
      <c r="K394" s="7">
        <f>+VLOOKUP(A394,'[6]DISTRIBUCIÓN SEMANAL'!$A:$Y,7,0)</f>
        <v>4</v>
      </c>
      <c r="L394" s="7">
        <f>+VLOOKUP(A394,'[6]DISTRIBUCIÓN SEMANAL'!$A:$Y,8,0)</f>
        <v>1</v>
      </c>
      <c r="M394" s="7">
        <f>+VLOOKUP(A394,'[6]DISTRIBUCIÓN SEMANAL'!$A:$Y,9,0)</f>
        <v>10</v>
      </c>
      <c r="N394" s="7">
        <f>+VLOOKUP(A394,'[6]DISTRIBUCIÓN SEMANAL'!$A:$Y,10,0)</f>
        <v>11</v>
      </c>
      <c r="O394" s="7">
        <f>+VLOOKUP(A394,'[6]DISTRIBUCIÓN SEMANAL'!$A:$Y,11,0)</f>
        <v>2</v>
      </c>
      <c r="P394" s="7">
        <f>+VLOOKUP(A394,'[6]DISTRIBUCIÓN SEMANAL'!$A:$Y,12,0)</f>
        <v>4</v>
      </c>
      <c r="Q394" s="7">
        <f>+VLOOKUP(A394,'[6]DISTRIBUCIÓN SEMANAL'!$A:$Y,13,0)</f>
        <v>1</v>
      </c>
      <c r="R394" s="7">
        <f>+VLOOKUP(A394,'[6]DISTRIBUCIÓN SEMANAL'!$A:$Y,14,0)</f>
        <v>3</v>
      </c>
      <c r="S394" s="7">
        <f>+VLOOKUP(A394,'[6]DISTRIBUCIÓN SEMANAL'!$A:$Y,15,0)</f>
        <v>60</v>
      </c>
      <c r="T394" s="7">
        <f>+VLOOKUP(A394,'[6]DISTRIBUCIÓN SEMANAL'!$A:$Y,16,0)</f>
        <v>60</v>
      </c>
      <c r="U394" s="7">
        <f>+VLOOKUP(A394,'[6]DISTRIBUCIÓN SEMANAL'!$A:$Y,17,0)</f>
        <v>60</v>
      </c>
      <c r="V394" s="7">
        <f>+VLOOKUP(A394,'[6]DISTRIBUCIÓN SEMANAL'!$A:$Y,18,0)</f>
        <v>8</v>
      </c>
      <c r="W394" s="7">
        <f>+VLOOKUP(A394,'[6]DISTRIBUCIÓN SEMANAL'!$A:$Y,19,0)</f>
        <v>60</v>
      </c>
      <c r="X394" s="7">
        <f>+VLOOKUP(A394,'[6]DISTRIBUCIÓN SEMANAL'!$A:$Y,20,0)</f>
        <v>2</v>
      </c>
      <c r="Y394" s="7">
        <f>+VLOOKUP(A394,'[6]DISTRIBUCIÓN SEMANAL'!$A:$Y,21,0)</f>
        <v>60</v>
      </c>
      <c r="Z394" s="7">
        <f>+VLOOKUP(A394,'[6]DISTRIBUCIÓN SEMANAL'!$A:$Y,22,0)</f>
        <v>60</v>
      </c>
      <c r="AA394" s="7">
        <f>+VLOOKUP(A394,'[6]DISTRIBUCIÓN SEMANAL'!$A:$Y,23,0)</f>
        <v>4</v>
      </c>
      <c r="AB394" s="7">
        <f>+VLOOKUP(A394,'[6]DISTRIBUCIÓN SEMANAL'!$A:$Y,24,0)</f>
        <v>3</v>
      </c>
      <c r="AC394" s="7">
        <f>+VLOOKUP(A394,'[6]DISTRIBUCIÓN SEMANAL'!$A:$Y,25,0)</f>
        <v>9</v>
      </c>
    </row>
    <row r="395" spans="1:29" ht="15.75">
      <c r="A395" s="44" t="s">
        <v>6761</v>
      </c>
      <c r="B395" s="10" t="s">
        <v>6541</v>
      </c>
      <c r="C395" s="54" t="s">
        <v>6762</v>
      </c>
      <c r="D395" s="11">
        <v>38</v>
      </c>
      <c r="E395" s="9" t="s">
        <v>3682</v>
      </c>
      <c r="F395" s="9">
        <v>132277112</v>
      </c>
      <c r="G395" s="67" t="s">
        <v>5194</v>
      </c>
      <c r="H395" s="7">
        <f>+VLOOKUP(A395,'[6]DISTRIBUCIÓN SEMANAL'!$A:$Y,4,0)</f>
        <v>38</v>
      </c>
      <c r="I395" s="7" t="str">
        <f>+VLOOKUP(A395,'[6]DISTRIBUCIÓN SEMANAL'!$A:$Y,5,0)</f>
        <v>REAL</v>
      </c>
      <c r="J395" s="7">
        <f>+VLOOKUP(A395,'[6]DISTRIBUCIÓN SEMANAL'!$A:$Y,6,0)</f>
        <v>1</v>
      </c>
      <c r="K395" s="7">
        <f>+VLOOKUP(A395,'[6]DISTRIBUCIÓN SEMANAL'!$A:$Y,7,0)</f>
        <v>3</v>
      </c>
      <c r="L395" s="7">
        <f>+VLOOKUP(A395,'[6]DISTRIBUCIÓN SEMANAL'!$A:$Y,8,0)</f>
        <v>1</v>
      </c>
      <c r="M395" s="7">
        <f>+VLOOKUP(A395,'[6]DISTRIBUCIÓN SEMANAL'!$A:$Y,9,0)</f>
        <v>6</v>
      </c>
      <c r="N395" s="7">
        <f>+VLOOKUP(A395,'[6]DISTRIBUCIÓN SEMANAL'!$A:$Y,10,0)</f>
        <v>7</v>
      </c>
      <c r="O395" s="7">
        <f>+VLOOKUP(A395,'[6]DISTRIBUCIÓN SEMANAL'!$A:$Y,11,0)</f>
        <v>1</v>
      </c>
      <c r="P395" s="7">
        <f>+VLOOKUP(A395,'[6]DISTRIBUCIÓN SEMANAL'!$A:$Y,12,0)</f>
        <v>3</v>
      </c>
      <c r="Q395" s="7">
        <f>+VLOOKUP(A395,'[6]DISTRIBUCIÓN SEMANAL'!$A:$Y,13,0)</f>
        <v>1</v>
      </c>
      <c r="R395" s="7">
        <f>+VLOOKUP(A395,'[6]DISTRIBUCIÓN SEMANAL'!$A:$Y,14,0)</f>
        <v>2</v>
      </c>
      <c r="S395" s="7">
        <f>+VLOOKUP(A395,'[6]DISTRIBUCIÓN SEMANAL'!$A:$Y,15,0)</f>
        <v>38</v>
      </c>
      <c r="T395" s="7">
        <f>+VLOOKUP(A395,'[6]DISTRIBUCIÓN SEMANAL'!$A:$Y,16,0)</f>
        <v>38</v>
      </c>
      <c r="U395" s="7">
        <f>+VLOOKUP(A395,'[6]DISTRIBUCIÓN SEMANAL'!$A:$Y,17,0)</f>
        <v>38</v>
      </c>
      <c r="V395" s="7">
        <f>+VLOOKUP(A395,'[6]DISTRIBUCIÓN SEMANAL'!$A:$Y,18,0)</f>
        <v>5</v>
      </c>
      <c r="W395" s="7">
        <f>+VLOOKUP(A395,'[6]DISTRIBUCIÓN SEMANAL'!$A:$Y,19,0)</f>
        <v>38</v>
      </c>
      <c r="X395" s="7">
        <f>+VLOOKUP(A395,'[6]DISTRIBUCIÓN SEMANAL'!$A:$Y,20,0)</f>
        <v>2</v>
      </c>
      <c r="Y395" s="7">
        <f>+VLOOKUP(A395,'[6]DISTRIBUCIÓN SEMANAL'!$A:$Y,21,0)</f>
        <v>38</v>
      </c>
      <c r="Z395" s="7">
        <f>+VLOOKUP(A395,'[6]DISTRIBUCIÓN SEMANAL'!$A:$Y,22,0)</f>
        <v>38</v>
      </c>
      <c r="AA395" s="7">
        <f>+VLOOKUP(A395,'[6]DISTRIBUCIÓN SEMANAL'!$A:$Y,23,0)</f>
        <v>3</v>
      </c>
      <c r="AB395" s="7">
        <f>+VLOOKUP(A395,'[6]DISTRIBUCIÓN SEMANAL'!$A:$Y,24,0)</f>
        <v>2</v>
      </c>
      <c r="AC395" s="7">
        <f>+VLOOKUP(A395,'[6]DISTRIBUCIÓN SEMANAL'!$A:$Y,25,0)</f>
        <v>6</v>
      </c>
    </row>
    <row r="396" spans="1:29" ht="15.75">
      <c r="A396" s="44" t="s">
        <v>6763</v>
      </c>
      <c r="B396" s="10" t="s">
        <v>6541</v>
      </c>
      <c r="C396" s="54" t="s">
        <v>6764</v>
      </c>
      <c r="D396" s="11">
        <v>25</v>
      </c>
      <c r="E396" s="9" t="s">
        <v>3682</v>
      </c>
      <c r="F396" s="9">
        <v>132277112</v>
      </c>
      <c r="G396" s="67" t="s">
        <v>5194</v>
      </c>
      <c r="H396" s="7">
        <f>+VLOOKUP(A396,'[6]DISTRIBUCIÓN SEMANAL'!$A:$Y,4,0)</f>
        <v>25</v>
      </c>
      <c r="I396" s="7" t="str">
        <f>+VLOOKUP(A396,'[6]DISTRIBUCIÓN SEMANAL'!$A:$Y,5,0)</f>
        <v>REAL</v>
      </c>
      <c r="J396" s="7">
        <f>+VLOOKUP(A396,'[6]DISTRIBUCIÓN SEMANAL'!$A:$Y,6,0)</f>
        <v>1</v>
      </c>
      <c r="K396" s="7">
        <f>+VLOOKUP(A396,'[6]DISTRIBUCIÓN SEMANAL'!$A:$Y,7,0)</f>
        <v>2</v>
      </c>
      <c r="L396" s="7">
        <f>+VLOOKUP(A396,'[6]DISTRIBUCIÓN SEMANAL'!$A:$Y,8,0)</f>
        <v>1</v>
      </c>
      <c r="M396" s="7">
        <f>+VLOOKUP(A396,'[6]DISTRIBUCIÓN SEMANAL'!$A:$Y,9,0)</f>
        <v>4</v>
      </c>
      <c r="N396" s="7">
        <f>+VLOOKUP(A396,'[6]DISTRIBUCIÓN SEMANAL'!$A:$Y,10,0)</f>
        <v>5</v>
      </c>
      <c r="O396" s="7">
        <f>+VLOOKUP(A396,'[6]DISTRIBUCIÓN SEMANAL'!$A:$Y,11,0)</f>
        <v>1</v>
      </c>
      <c r="P396" s="7">
        <f>+VLOOKUP(A396,'[6]DISTRIBUCIÓN SEMANAL'!$A:$Y,12,0)</f>
        <v>2</v>
      </c>
      <c r="Q396" s="7">
        <f>+VLOOKUP(A396,'[6]DISTRIBUCIÓN SEMANAL'!$A:$Y,13,0)</f>
        <v>1</v>
      </c>
      <c r="R396" s="7">
        <f>+VLOOKUP(A396,'[6]DISTRIBUCIÓN SEMANAL'!$A:$Y,14,0)</f>
        <v>2</v>
      </c>
      <c r="S396" s="7">
        <f>+VLOOKUP(A396,'[6]DISTRIBUCIÓN SEMANAL'!$A:$Y,15,0)</f>
        <v>25</v>
      </c>
      <c r="T396" s="7">
        <f>+VLOOKUP(A396,'[6]DISTRIBUCIÓN SEMANAL'!$A:$Y,16,0)</f>
        <v>25</v>
      </c>
      <c r="U396" s="7">
        <f>+VLOOKUP(A396,'[6]DISTRIBUCIÓN SEMANAL'!$A:$Y,17,0)</f>
        <v>25</v>
      </c>
      <c r="V396" s="7">
        <f>+VLOOKUP(A396,'[6]DISTRIBUCIÓN SEMANAL'!$A:$Y,18,0)</f>
        <v>4</v>
      </c>
      <c r="W396" s="7">
        <f>+VLOOKUP(A396,'[6]DISTRIBUCIÓN SEMANAL'!$A:$Y,19,0)</f>
        <v>25</v>
      </c>
      <c r="X396" s="7">
        <f>+VLOOKUP(A396,'[6]DISTRIBUCIÓN SEMANAL'!$A:$Y,20,0)</f>
        <v>1</v>
      </c>
      <c r="Y396" s="7">
        <f>+VLOOKUP(A396,'[6]DISTRIBUCIÓN SEMANAL'!$A:$Y,21,0)</f>
        <v>25</v>
      </c>
      <c r="Z396" s="7">
        <f>+VLOOKUP(A396,'[6]DISTRIBUCIÓN SEMANAL'!$A:$Y,22,0)</f>
        <v>25</v>
      </c>
      <c r="AA396" s="7">
        <f>+VLOOKUP(A396,'[6]DISTRIBUCIÓN SEMANAL'!$A:$Y,23,0)</f>
        <v>2</v>
      </c>
      <c r="AB396" s="7">
        <f>+VLOOKUP(A396,'[6]DISTRIBUCIÓN SEMANAL'!$A:$Y,24,0)</f>
        <v>1</v>
      </c>
      <c r="AC396" s="7">
        <f>+VLOOKUP(A396,'[6]DISTRIBUCIÓN SEMANAL'!$A:$Y,25,0)</f>
        <v>4</v>
      </c>
    </row>
    <row r="397" spans="1:29" ht="15.75">
      <c r="A397" s="44" t="s">
        <v>6765</v>
      </c>
      <c r="B397" s="10" t="s">
        <v>6541</v>
      </c>
      <c r="C397" s="54" t="s">
        <v>5190</v>
      </c>
      <c r="D397" s="11">
        <v>22</v>
      </c>
      <c r="E397" s="9" t="s">
        <v>3682</v>
      </c>
      <c r="F397" s="9">
        <v>132277112</v>
      </c>
      <c r="G397" s="67" t="s">
        <v>5194</v>
      </c>
      <c r="H397" s="7">
        <f>+VLOOKUP(A397,'[6]DISTRIBUCIÓN SEMANAL'!$A:$Y,4,0)</f>
        <v>22</v>
      </c>
      <c r="I397" s="7" t="str">
        <f>+VLOOKUP(A397,'[6]DISTRIBUCIÓN SEMANAL'!$A:$Y,5,0)</f>
        <v>REAL</v>
      </c>
      <c r="J397" s="7">
        <f>+VLOOKUP(A397,'[6]DISTRIBUCIÓN SEMANAL'!$A:$Y,6,0)</f>
        <v>1</v>
      </c>
      <c r="K397" s="7">
        <f>+VLOOKUP(A397,'[6]DISTRIBUCIÓN SEMANAL'!$A:$Y,7,0)</f>
        <v>2</v>
      </c>
      <c r="L397" s="7">
        <f>+VLOOKUP(A397,'[6]DISTRIBUCIÓN SEMANAL'!$A:$Y,8,0)</f>
        <v>1</v>
      </c>
      <c r="M397" s="7">
        <f>+VLOOKUP(A397,'[6]DISTRIBUCIÓN SEMANAL'!$A:$Y,9,0)</f>
        <v>4</v>
      </c>
      <c r="N397" s="7">
        <f>+VLOOKUP(A397,'[6]DISTRIBUCIÓN SEMANAL'!$A:$Y,10,0)</f>
        <v>5</v>
      </c>
      <c r="O397" s="7">
        <f>+VLOOKUP(A397,'[6]DISTRIBUCIÓN SEMANAL'!$A:$Y,11,0)</f>
        <v>1</v>
      </c>
      <c r="P397" s="7">
        <f>+VLOOKUP(A397,'[6]DISTRIBUCIÓN SEMANAL'!$A:$Y,12,0)</f>
        <v>2</v>
      </c>
      <c r="Q397" s="7">
        <f>+VLOOKUP(A397,'[6]DISTRIBUCIÓN SEMANAL'!$A:$Y,13,0)</f>
        <v>1</v>
      </c>
      <c r="R397" s="7">
        <f>+VLOOKUP(A397,'[6]DISTRIBUCIÓN SEMANAL'!$A:$Y,14,0)</f>
        <v>1</v>
      </c>
      <c r="S397" s="7">
        <f>+VLOOKUP(A397,'[6]DISTRIBUCIÓN SEMANAL'!$A:$Y,15,0)</f>
        <v>22</v>
      </c>
      <c r="T397" s="7">
        <f>+VLOOKUP(A397,'[6]DISTRIBUCIÓN SEMANAL'!$A:$Y,16,0)</f>
        <v>22</v>
      </c>
      <c r="U397" s="7">
        <f>+VLOOKUP(A397,'[6]DISTRIBUCIÓN SEMANAL'!$A:$Y,17,0)</f>
        <v>22</v>
      </c>
      <c r="V397" s="7">
        <f>+VLOOKUP(A397,'[6]DISTRIBUCIÓN SEMANAL'!$A:$Y,18,0)</f>
        <v>3</v>
      </c>
      <c r="W397" s="7">
        <f>+VLOOKUP(A397,'[6]DISTRIBUCIÓN SEMANAL'!$A:$Y,19,0)</f>
        <v>22</v>
      </c>
      <c r="X397" s="7">
        <f>+VLOOKUP(A397,'[6]DISTRIBUCIÓN SEMANAL'!$A:$Y,20,0)</f>
        <v>1</v>
      </c>
      <c r="Y397" s="7">
        <f>+VLOOKUP(A397,'[6]DISTRIBUCIÓN SEMANAL'!$A:$Y,21,0)</f>
        <v>22</v>
      </c>
      <c r="Z397" s="7">
        <f>+VLOOKUP(A397,'[6]DISTRIBUCIÓN SEMANAL'!$A:$Y,22,0)</f>
        <v>22</v>
      </c>
      <c r="AA397" s="7">
        <f>+VLOOKUP(A397,'[6]DISTRIBUCIÓN SEMANAL'!$A:$Y,23,0)</f>
        <v>2</v>
      </c>
      <c r="AB397" s="7">
        <f>+VLOOKUP(A397,'[6]DISTRIBUCIÓN SEMANAL'!$A:$Y,24,0)</f>
        <v>1</v>
      </c>
      <c r="AC397" s="7">
        <f>+VLOOKUP(A397,'[6]DISTRIBUCIÓN SEMANAL'!$A:$Y,25,0)</f>
        <v>4</v>
      </c>
    </row>
    <row r="398" spans="1:29" ht="15.75">
      <c r="A398" s="44" t="s">
        <v>6774</v>
      </c>
      <c r="B398" s="10" t="s">
        <v>6631</v>
      </c>
      <c r="C398" s="54" t="s">
        <v>6775</v>
      </c>
      <c r="D398" s="11">
        <v>336</v>
      </c>
      <c r="E398" s="9" t="s">
        <v>1715</v>
      </c>
      <c r="F398" s="9">
        <v>1000887180</v>
      </c>
      <c r="G398" s="67" t="s">
        <v>5194</v>
      </c>
      <c r="H398" s="7">
        <f>+VLOOKUP(A398,'[6]DISTRIBUCIÓN SEMANAL'!$A:$Y,4,0)</f>
        <v>336</v>
      </c>
      <c r="I398" s="7" t="str">
        <f>+VLOOKUP(A398,'[6]DISTRIBUCIÓN SEMANAL'!$A:$Y,5,0)</f>
        <v>REAL</v>
      </c>
      <c r="J398" s="7">
        <f>+VLOOKUP(A398,'[6]DISTRIBUCIÓN SEMANAL'!$A:$Y,6,0)</f>
        <v>1</v>
      </c>
      <c r="K398" s="7">
        <f>+VLOOKUP(A398,'[6]DISTRIBUCIÓN SEMANAL'!$A:$Y,7,0)</f>
        <v>23</v>
      </c>
      <c r="L398" s="7">
        <f>+VLOOKUP(A398,'[6]DISTRIBUCIÓN SEMANAL'!$A:$Y,8,0)</f>
        <v>4</v>
      </c>
      <c r="M398" s="7">
        <f>+VLOOKUP(A398,'[6]DISTRIBUCIÓN SEMANAL'!$A:$Y,9,0)</f>
        <v>51</v>
      </c>
      <c r="N398" s="7">
        <f>+VLOOKUP(A398,'[6]DISTRIBUCIÓN SEMANAL'!$A:$Y,10,0)</f>
        <v>62</v>
      </c>
      <c r="O398" s="7">
        <f>+VLOOKUP(A398,'[6]DISTRIBUCIÓN SEMANAL'!$A:$Y,11,0)</f>
        <v>8</v>
      </c>
      <c r="P398" s="7">
        <f>+VLOOKUP(A398,'[6]DISTRIBUCIÓN SEMANAL'!$A:$Y,12,0)</f>
        <v>4</v>
      </c>
      <c r="Q398" s="7">
        <f>+VLOOKUP(A398,'[6]DISTRIBUCIÓN SEMANAL'!$A:$Y,13,0)</f>
        <v>4</v>
      </c>
      <c r="R398" s="7">
        <f>+VLOOKUP(A398,'[6]DISTRIBUCIÓN SEMANAL'!$A:$Y,14,0)</f>
        <v>15</v>
      </c>
      <c r="S398" s="7">
        <f>+VLOOKUP(A398,'[6]DISTRIBUCIÓN SEMANAL'!$A:$Y,15,0)</f>
        <v>336</v>
      </c>
      <c r="T398" s="7">
        <f>+VLOOKUP(A398,'[6]DISTRIBUCIÓN SEMANAL'!$A:$Y,16,0)</f>
        <v>336</v>
      </c>
      <c r="U398" s="7">
        <f>+VLOOKUP(A398,'[6]DISTRIBUCIÓN SEMANAL'!$A:$Y,17,0)</f>
        <v>336</v>
      </c>
      <c r="V398" s="7">
        <f>+VLOOKUP(A398,'[6]DISTRIBUCIÓN SEMANAL'!$A:$Y,18,0)</f>
        <v>43</v>
      </c>
      <c r="W398" s="7">
        <f>+VLOOKUP(A398,'[6]DISTRIBUCIÓN SEMANAL'!$A:$Y,19,0)</f>
        <v>336</v>
      </c>
      <c r="X398" s="7">
        <f>+VLOOKUP(A398,'[6]DISTRIBUCIÓN SEMANAL'!$A:$Y,20,0)</f>
        <v>12</v>
      </c>
      <c r="Y398" s="7">
        <f>+VLOOKUP(A398,'[6]DISTRIBUCIÓN SEMANAL'!$A:$Y,21,0)</f>
        <v>336</v>
      </c>
      <c r="Z398" s="7">
        <f>+VLOOKUP(A398,'[6]DISTRIBUCIÓN SEMANAL'!$A:$Y,22,0)</f>
        <v>336</v>
      </c>
      <c r="AA398" s="7">
        <f>+VLOOKUP(A398,'[6]DISTRIBUCIÓN SEMANAL'!$A:$Y,23,0)</f>
        <v>19</v>
      </c>
      <c r="AB398" s="7">
        <f>+VLOOKUP(A398,'[6]DISTRIBUCIÓN SEMANAL'!$A:$Y,24,0)</f>
        <v>14</v>
      </c>
      <c r="AC398" s="7">
        <f>+VLOOKUP(A398,'[6]DISTRIBUCIÓN SEMANAL'!$A:$Y,25,0)</f>
        <v>49</v>
      </c>
    </row>
    <row r="399" spans="1:29" ht="15.75">
      <c r="A399" s="44" t="s">
        <v>6790</v>
      </c>
      <c r="B399" s="10" t="s">
        <v>6273</v>
      </c>
      <c r="C399" s="54" t="s">
        <v>6791</v>
      </c>
      <c r="D399" s="9">
        <v>12</v>
      </c>
      <c r="E399" s="9" t="s">
        <v>3689</v>
      </c>
      <c r="F399" s="9">
        <v>132293916</v>
      </c>
      <c r="G399" s="67" t="s">
        <v>5194</v>
      </c>
      <c r="H399" s="7">
        <f>+VLOOKUP(A399,'[6]DISTRIBUCIÓN SEMANAL'!$A:$Y,4,0)</f>
        <v>12</v>
      </c>
      <c r="I399" s="7" t="str">
        <f>+VLOOKUP(A399,'[6]DISTRIBUCIÓN SEMANAL'!$A:$Y,5,0)</f>
        <v>REAL</v>
      </c>
      <c r="J399" s="7">
        <f>+VLOOKUP(A399,'[6]DISTRIBUCIÓN SEMANAL'!$A:$Y,6,0)</f>
        <v>1</v>
      </c>
      <c r="K399" s="7">
        <f>+VLOOKUP(A399,'[6]DISTRIBUCIÓN SEMANAL'!$A:$Y,7,0)</f>
        <v>1</v>
      </c>
      <c r="L399" s="7">
        <f>+VLOOKUP(A399,'[6]DISTRIBUCIÓN SEMANAL'!$A:$Y,8,0)</f>
        <v>1</v>
      </c>
      <c r="M399" s="7">
        <f>+VLOOKUP(A399,'[6]DISTRIBUCIÓN SEMANAL'!$A:$Y,9,0)</f>
        <v>2</v>
      </c>
      <c r="N399" s="7">
        <f>+VLOOKUP(A399,'[6]DISTRIBUCIÓN SEMANAL'!$A:$Y,10,0)</f>
        <v>3</v>
      </c>
      <c r="O399" s="7">
        <f>+VLOOKUP(A399,'[6]DISTRIBUCIÓN SEMANAL'!$A:$Y,11,0)</f>
        <v>1</v>
      </c>
      <c r="P399" s="7">
        <f>+VLOOKUP(A399,'[6]DISTRIBUCIÓN SEMANAL'!$A:$Y,12,0)</f>
        <v>1</v>
      </c>
      <c r="Q399" s="7">
        <f>+VLOOKUP(A399,'[6]DISTRIBUCIÓN SEMANAL'!$A:$Y,13,0)</f>
        <v>1</v>
      </c>
      <c r="R399" s="7">
        <f>+VLOOKUP(A399,'[6]DISTRIBUCIÓN SEMANAL'!$A:$Y,14,0)</f>
        <v>1</v>
      </c>
      <c r="S399" s="7">
        <f>+VLOOKUP(A399,'[6]DISTRIBUCIÓN SEMANAL'!$A:$Y,15,0)</f>
        <v>12</v>
      </c>
      <c r="T399" s="7">
        <f>+VLOOKUP(A399,'[6]DISTRIBUCIÓN SEMANAL'!$A:$Y,16,0)</f>
        <v>12</v>
      </c>
      <c r="U399" s="7">
        <f>+VLOOKUP(A399,'[6]DISTRIBUCIÓN SEMANAL'!$A:$Y,17,0)</f>
        <v>12</v>
      </c>
      <c r="V399" s="7">
        <f>+VLOOKUP(A399,'[6]DISTRIBUCIÓN SEMANAL'!$A:$Y,18,0)</f>
        <v>2</v>
      </c>
      <c r="W399" s="7">
        <f>+VLOOKUP(A399,'[6]DISTRIBUCIÓN SEMANAL'!$A:$Y,19,0)</f>
        <v>12</v>
      </c>
      <c r="X399" s="7">
        <f>+VLOOKUP(A399,'[6]DISTRIBUCIÓN SEMANAL'!$A:$Y,20,0)</f>
        <v>1</v>
      </c>
      <c r="Y399" s="7">
        <f>+VLOOKUP(A399,'[6]DISTRIBUCIÓN SEMANAL'!$A:$Y,21,0)</f>
        <v>12</v>
      </c>
      <c r="Z399" s="7">
        <f>+VLOOKUP(A399,'[6]DISTRIBUCIÓN SEMANAL'!$A:$Y,22,0)</f>
        <v>12</v>
      </c>
      <c r="AA399" s="7">
        <f>+VLOOKUP(A399,'[6]DISTRIBUCIÓN SEMANAL'!$A:$Y,23,0)</f>
        <v>1</v>
      </c>
      <c r="AB399" s="7">
        <f>+VLOOKUP(A399,'[6]DISTRIBUCIÓN SEMANAL'!$A:$Y,24,0)</f>
        <v>1</v>
      </c>
      <c r="AC399" s="7">
        <f>+VLOOKUP(A399,'[6]DISTRIBUCIÓN SEMANAL'!$A:$Y,25,0)</f>
        <v>2</v>
      </c>
    </row>
    <row r="400" spans="1:29" ht="15.75">
      <c r="A400" s="44" t="s">
        <v>6792</v>
      </c>
      <c r="B400" s="10" t="s">
        <v>6273</v>
      </c>
      <c r="C400" s="54" t="s">
        <v>6793</v>
      </c>
      <c r="D400" s="9">
        <v>28</v>
      </c>
      <c r="E400" s="9" t="s">
        <v>3689</v>
      </c>
      <c r="F400" s="9">
        <v>132293916</v>
      </c>
      <c r="G400" s="67" t="s">
        <v>5194</v>
      </c>
      <c r="H400" s="7">
        <f>+VLOOKUP(A400,'[6]DISTRIBUCIÓN SEMANAL'!$A:$Y,4,0)</f>
        <v>28</v>
      </c>
      <c r="I400" s="7" t="str">
        <f>+VLOOKUP(A400,'[6]DISTRIBUCIÓN SEMANAL'!$A:$Y,5,0)</f>
        <v>REAL</v>
      </c>
      <c r="J400" s="7">
        <f>+VLOOKUP(A400,'[6]DISTRIBUCIÓN SEMANAL'!$A:$Y,6,0)</f>
        <v>1</v>
      </c>
      <c r="K400" s="7">
        <f>+VLOOKUP(A400,'[6]DISTRIBUCIÓN SEMANAL'!$A:$Y,7,0)</f>
        <v>2</v>
      </c>
      <c r="L400" s="7">
        <f>+VLOOKUP(A400,'[6]DISTRIBUCIÓN SEMANAL'!$A:$Y,8,0)</f>
        <v>1</v>
      </c>
      <c r="M400" s="7">
        <f>+VLOOKUP(A400,'[6]DISTRIBUCIÓN SEMANAL'!$A:$Y,9,0)</f>
        <v>5</v>
      </c>
      <c r="N400" s="7">
        <f>+VLOOKUP(A400,'[6]DISTRIBUCIÓN SEMANAL'!$A:$Y,10,0)</f>
        <v>6</v>
      </c>
      <c r="O400" s="7">
        <f>+VLOOKUP(A400,'[6]DISTRIBUCIÓN SEMANAL'!$A:$Y,11,0)</f>
        <v>1</v>
      </c>
      <c r="P400" s="7">
        <f>+VLOOKUP(A400,'[6]DISTRIBUCIÓN SEMANAL'!$A:$Y,12,0)</f>
        <v>2</v>
      </c>
      <c r="Q400" s="7">
        <f>+VLOOKUP(A400,'[6]DISTRIBUCIÓN SEMANAL'!$A:$Y,13,0)</f>
        <v>1</v>
      </c>
      <c r="R400" s="7">
        <f>+VLOOKUP(A400,'[6]DISTRIBUCIÓN SEMANAL'!$A:$Y,14,0)</f>
        <v>2</v>
      </c>
      <c r="S400" s="7">
        <f>+VLOOKUP(A400,'[6]DISTRIBUCIÓN SEMANAL'!$A:$Y,15,0)</f>
        <v>28</v>
      </c>
      <c r="T400" s="7">
        <f>+VLOOKUP(A400,'[6]DISTRIBUCIÓN SEMANAL'!$A:$Y,16,0)</f>
        <v>28</v>
      </c>
      <c r="U400" s="7">
        <f>+VLOOKUP(A400,'[6]DISTRIBUCIÓN SEMANAL'!$A:$Y,17,0)</f>
        <v>28</v>
      </c>
      <c r="V400" s="7">
        <f>+VLOOKUP(A400,'[6]DISTRIBUCIÓN SEMANAL'!$A:$Y,18,0)</f>
        <v>4</v>
      </c>
      <c r="W400" s="7">
        <f>+VLOOKUP(A400,'[6]DISTRIBUCIÓN SEMANAL'!$A:$Y,19,0)</f>
        <v>28</v>
      </c>
      <c r="X400" s="7">
        <f>+VLOOKUP(A400,'[6]DISTRIBUCIÓN SEMANAL'!$A:$Y,20,0)</f>
        <v>1</v>
      </c>
      <c r="Y400" s="7">
        <f>+VLOOKUP(A400,'[6]DISTRIBUCIÓN SEMANAL'!$A:$Y,21,0)</f>
        <v>28</v>
      </c>
      <c r="Z400" s="7">
        <f>+VLOOKUP(A400,'[6]DISTRIBUCIÓN SEMANAL'!$A:$Y,22,0)</f>
        <v>28</v>
      </c>
      <c r="AA400" s="7">
        <f>+VLOOKUP(A400,'[6]DISTRIBUCIÓN SEMANAL'!$A:$Y,23,0)</f>
        <v>2</v>
      </c>
      <c r="AB400" s="7">
        <f>+VLOOKUP(A400,'[6]DISTRIBUCIÓN SEMANAL'!$A:$Y,24,0)</f>
        <v>2</v>
      </c>
      <c r="AC400" s="7">
        <f>+VLOOKUP(A400,'[6]DISTRIBUCIÓN SEMANAL'!$A:$Y,25,0)</f>
        <v>5</v>
      </c>
    </row>
    <row r="401" spans="1:29" ht="15.75">
      <c r="A401" s="44" t="s">
        <v>6794</v>
      </c>
      <c r="B401" s="10" t="s">
        <v>6273</v>
      </c>
      <c r="C401" s="54" t="s">
        <v>6795</v>
      </c>
      <c r="D401" s="9">
        <v>5</v>
      </c>
      <c r="E401" s="9" t="s">
        <v>3689</v>
      </c>
      <c r="F401" s="9">
        <v>132293916</v>
      </c>
      <c r="G401" s="67" t="s">
        <v>5194</v>
      </c>
      <c r="H401" s="7">
        <f>+VLOOKUP(A401,'[6]DISTRIBUCIÓN SEMANAL'!$A:$Y,4,0)</f>
        <v>5</v>
      </c>
      <c r="I401" s="7" t="str">
        <f>+VLOOKUP(A401,'[6]DISTRIBUCIÓN SEMANAL'!$A:$Y,5,0)</f>
        <v>REAL</v>
      </c>
      <c r="J401" s="7">
        <f>+VLOOKUP(A401,'[6]DISTRIBUCIÓN SEMANAL'!$A:$Y,6,0)</f>
        <v>1</v>
      </c>
      <c r="K401" s="7">
        <f>+VLOOKUP(A401,'[6]DISTRIBUCIÓN SEMANAL'!$A:$Y,7,0)</f>
        <v>1</v>
      </c>
      <c r="L401" s="7">
        <f>+VLOOKUP(A401,'[6]DISTRIBUCIÓN SEMANAL'!$A:$Y,8,0)</f>
        <v>1</v>
      </c>
      <c r="M401" s="7">
        <f>+VLOOKUP(A401,'[6]DISTRIBUCIÓN SEMANAL'!$A:$Y,9,0)</f>
        <v>1</v>
      </c>
      <c r="N401" s="7">
        <f>+VLOOKUP(A401,'[6]DISTRIBUCIÓN SEMANAL'!$A:$Y,10,0)</f>
        <v>1</v>
      </c>
      <c r="O401" s="7">
        <f>+VLOOKUP(A401,'[6]DISTRIBUCIÓN SEMANAL'!$A:$Y,11,0)</f>
        <v>1</v>
      </c>
      <c r="P401" s="7">
        <f>+VLOOKUP(A401,'[6]DISTRIBUCIÓN SEMANAL'!$A:$Y,12,0)</f>
        <v>1</v>
      </c>
      <c r="Q401" s="7">
        <f>+VLOOKUP(A401,'[6]DISTRIBUCIÓN SEMANAL'!$A:$Y,13,0)</f>
        <v>1</v>
      </c>
      <c r="R401" s="7">
        <f>+VLOOKUP(A401,'[6]DISTRIBUCIÓN SEMANAL'!$A:$Y,14,0)</f>
        <v>1</v>
      </c>
      <c r="S401" s="7">
        <f>+VLOOKUP(A401,'[6]DISTRIBUCIÓN SEMANAL'!$A:$Y,15,0)</f>
        <v>5</v>
      </c>
      <c r="T401" s="7">
        <f>+VLOOKUP(A401,'[6]DISTRIBUCIÓN SEMANAL'!$A:$Y,16,0)</f>
        <v>5</v>
      </c>
      <c r="U401" s="7">
        <f>+VLOOKUP(A401,'[6]DISTRIBUCIÓN SEMANAL'!$A:$Y,17,0)</f>
        <v>5</v>
      </c>
      <c r="V401" s="7">
        <f>+VLOOKUP(A401,'[6]DISTRIBUCIÓN SEMANAL'!$A:$Y,18,0)</f>
        <v>1</v>
      </c>
      <c r="W401" s="7">
        <f>+VLOOKUP(A401,'[6]DISTRIBUCIÓN SEMANAL'!$A:$Y,19,0)</f>
        <v>5</v>
      </c>
      <c r="X401" s="7">
        <f>+VLOOKUP(A401,'[6]DISTRIBUCIÓN SEMANAL'!$A:$Y,20,0)</f>
        <v>1</v>
      </c>
      <c r="Y401" s="7">
        <f>+VLOOKUP(A401,'[6]DISTRIBUCIÓN SEMANAL'!$A:$Y,21,0)</f>
        <v>5</v>
      </c>
      <c r="Z401" s="7">
        <f>+VLOOKUP(A401,'[6]DISTRIBUCIÓN SEMANAL'!$A:$Y,22,0)</f>
        <v>5</v>
      </c>
      <c r="AA401" s="7">
        <f>+VLOOKUP(A401,'[6]DISTRIBUCIÓN SEMANAL'!$A:$Y,23,0)</f>
        <v>1</v>
      </c>
      <c r="AB401" s="7">
        <f>+VLOOKUP(A401,'[6]DISTRIBUCIÓN SEMANAL'!$A:$Y,24,0)</f>
        <v>1</v>
      </c>
      <c r="AC401" s="7">
        <f>+VLOOKUP(A401,'[6]DISTRIBUCIÓN SEMANAL'!$A:$Y,25,0)</f>
        <v>1</v>
      </c>
    </row>
    <row r="402" spans="1:29" ht="15.75">
      <c r="A402" s="44" t="s">
        <v>6796</v>
      </c>
      <c r="B402" s="10" t="s">
        <v>6273</v>
      </c>
      <c r="C402" s="54" t="s">
        <v>6797</v>
      </c>
      <c r="D402" s="9">
        <v>100</v>
      </c>
      <c r="E402" s="9" t="s">
        <v>3689</v>
      </c>
      <c r="F402" s="9">
        <v>132293916</v>
      </c>
      <c r="G402" s="67" t="s">
        <v>5194</v>
      </c>
      <c r="H402" s="7">
        <f>+VLOOKUP(A402,'[6]DISTRIBUCIÓN SEMANAL'!$A:$Y,4,0)</f>
        <v>100</v>
      </c>
      <c r="I402" s="7" t="str">
        <f>+VLOOKUP(A402,'[6]DISTRIBUCIÓN SEMANAL'!$A:$Y,5,0)</f>
        <v>REAL</v>
      </c>
      <c r="J402" s="7">
        <f>+VLOOKUP(A402,'[6]DISTRIBUCIÓN SEMANAL'!$A:$Y,6,0)</f>
        <v>1</v>
      </c>
      <c r="K402" s="7">
        <f>+VLOOKUP(A402,'[6]DISTRIBUCIÓN SEMANAL'!$A:$Y,7,0)</f>
        <v>7</v>
      </c>
      <c r="L402" s="7">
        <f>+VLOOKUP(A402,'[6]DISTRIBUCIÓN SEMANAL'!$A:$Y,8,0)</f>
        <v>2</v>
      </c>
      <c r="M402" s="7">
        <f>+VLOOKUP(A402,'[6]DISTRIBUCIÓN SEMANAL'!$A:$Y,9,0)</f>
        <v>16</v>
      </c>
      <c r="N402" s="7">
        <f>+VLOOKUP(A402,'[6]DISTRIBUCIÓN SEMANAL'!$A:$Y,10,0)</f>
        <v>19</v>
      </c>
      <c r="O402" s="7">
        <f>+VLOOKUP(A402,'[6]DISTRIBUCIÓN SEMANAL'!$A:$Y,11,0)</f>
        <v>3</v>
      </c>
      <c r="P402" s="7">
        <f>+VLOOKUP(A402,'[6]DISTRIBUCIÓN SEMANAL'!$A:$Y,12,0)</f>
        <v>6</v>
      </c>
      <c r="Q402" s="7">
        <f>+VLOOKUP(A402,'[6]DISTRIBUCIÓN SEMANAL'!$A:$Y,13,0)</f>
        <v>2</v>
      </c>
      <c r="R402" s="7">
        <f>+VLOOKUP(A402,'[6]DISTRIBUCIÓN SEMANAL'!$A:$Y,14,0)</f>
        <v>5</v>
      </c>
      <c r="S402" s="7">
        <f>+VLOOKUP(A402,'[6]DISTRIBUCIÓN SEMANAL'!$A:$Y,15,0)</f>
        <v>100</v>
      </c>
      <c r="T402" s="7">
        <f>+VLOOKUP(A402,'[6]DISTRIBUCIÓN SEMANAL'!$A:$Y,16,0)</f>
        <v>100</v>
      </c>
      <c r="U402" s="7">
        <f>+VLOOKUP(A402,'[6]DISTRIBUCIÓN SEMANAL'!$A:$Y,17,0)</f>
        <v>100</v>
      </c>
      <c r="V402" s="7">
        <f>+VLOOKUP(A402,'[6]DISTRIBUCIÓN SEMANAL'!$A:$Y,18,0)</f>
        <v>13</v>
      </c>
      <c r="W402" s="7">
        <f>+VLOOKUP(A402,'[6]DISTRIBUCIÓN SEMANAL'!$A:$Y,19,0)</f>
        <v>100</v>
      </c>
      <c r="X402" s="7">
        <f>+VLOOKUP(A402,'[6]DISTRIBUCIÓN SEMANAL'!$A:$Y,20,0)</f>
        <v>4</v>
      </c>
      <c r="Y402" s="7">
        <f>+VLOOKUP(A402,'[6]DISTRIBUCIÓN SEMANAL'!$A:$Y,21,0)</f>
        <v>100</v>
      </c>
      <c r="Z402" s="7">
        <f>+VLOOKUP(A402,'[6]DISTRIBUCIÓN SEMANAL'!$A:$Y,22,0)</f>
        <v>100</v>
      </c>
      <c r="AA402" s="7">
        <f>+VLOOKUP(A402,'[6]DISTRIBUCIÓN SEMANAL'!$A:$Y,23,0)</f>
        <v>6</v>
      </c>
      <c r="AB402" s="7">
        <f>+VLOOKUP(A402,'[6]DISTRIBUCIÓN SEMANAL'!$A:$Y,24,0)</f>
        <v>4</v>
      </c>
      <c r="AC402" s="7">
        <f>+VLOOKUP(A402,'[6]DISTRIBUCIÓN SEMANAL'!$A:$Y,25,0)</f>
        <v>15</v>
      </c>
    </row>
    <row r="403" spans="1:29" ht="15.75">
      <c r="A403" s="44" t="s">
        <v>6798</v>
      </c>
      <c r="B403" s="10" t="s">
        <v>5257</v>
      </c>
      <c r="C403" s="54" t="s">
        <v>6799</v>
      </c>
      <c r="D403" s="9">
        <v>141</v>
      </c>
      <c r="E403" s="9" t="s">
        <v>3699</v>
      </c>
      <c r="F403" s="9">
        <v>132321294</v>
      </c>
      <c r="G403" s="67" t="s">
        <v>5194</v>
      </c>
      <c r="H403" s="7">
        <f>+VLOOKUP(A403,'[6]DISTRIBUCIÓN SEMANAL'!$A:$Y,4,0)</f>
        <v>141</v>
      </c>
      <c r="I403" s="7" t="str">
        <f>+VLOOKUP(A403,'[6]DISTRIBUCIÓN SEMANAL'!$A:$Y,5,0)</f>
        <v>REAL</v>
      </c>
      <c r="J403" s="7">
        <f>+VLOOKUP(A403,'[6]DISTRIBUCIÓN SEMANAL'!$A:$Y,6,0)</f>
        <v>1</v>
      </c>
      <c r="K403" s="7">
        <f>+VLOOKUP(A403,'[6]DISTRIBUCIÓN SEMANAL'!$A:$Y,7,0)</f>
        <v>10</v>
      </c>
      <c r="L403" s="7">
        <f>+VLOOKUP(A403,'[6]DISTRIBUCIÓN SEMANAL'!$A:$Y,8,0)</f>
        <v>2</v>
      </c>
      <c r="M403" s="7">
        <f>+VLOOKUP(A403,'[6]DISTRIBUCIÓN SEMANAL'!$A:$Y,9,0)</f>
        <v>22</v>
      </c>
      <c r="N403" s="7">
        <f>+VLOOKUP(A403,'[6]DISTRIBUCIÓN SEMANAL'!$A:$Y,10,0)</f>
        <v>26</v>
      </c>
      <c r="O403" s="7">
        <f>+VLOOKUP(A403,'[6]DISTRIBUCIÓN SEMANAL'!$A:$Y,11,0)</f>
        <v>4</v>
      </c>
      <c r="P403" s="7">
        <f>+VLOOKUP(A403,'[6]DISTRIBUCIÓN SEMANAL'!$A:$Y,12,0)</f>
        <v>8</v>
      </c>
      <c r="Q403" s="7">
        <f>+VLOOKUP(A403,'[6]DISTRIBUCIÓN SEMANAL'!$A:$Y,13,0)</f>
        <v>2</v>
      </c>
      <c r="R403" s="7">
        <f>+VLOOKUP(A403,'[6]DISTRIBUCIÓN SEMANAL'!$A:$Y,14,0)</f>
        <v>7</v>
      </c>
      <c r="S403" s="7">
        <f>+VLOOKUP(A403,'[6]DISTRIBUCIÓN SEMANAL'!$A:$Y,15,0)</f>
        <v>141</v>
      </c>
      <c r="T403" s="7">
        <f>+VLOOKUP(A403,'[6]DISTRIBUCIÓN SEMANAL'!$A:$Y,16,0)</f>
        <v>141</v>
      </c>
      <c r="U403" s="7">
        <f>+VLOOKUP(A403,'[6]DISTRIBUCIÓN SEMANAL'!$A:$Y,17,0)</f>
        <v>141</v>
      </c>
      <c r="V403" s="7">
        <f>+VLOOKUP(A403,'[6]DISTRIBUCIÓN SEMANAL'!$A:$Y,18,0)</f>
        <v>18</v>
      </c>
      <c r="W403" s="7">
        <f>+VLOOKUP(A403,'[6]DISTRIBUCIÓN SEMANAL'!$A:$Y,19,0)</f>
        <v>141</v>
      </c>
      <c r="X403" s="7">
        <f>+VLOOKUP(A403,'[6]DISTRIBUCIÓN SEMANAL'!$A:$Y,20,0)</f>
        <v>5</v>
      </c>
      <c r="Y403" s="7">
        <f>+VLOOKUP(A403,'[6]DISTRIBUCIÓN SEMANAL'!$A:$Y,21,0)</f>
        <v>141</v>
      </c>
      <c r="Z403" s="7">
        <f>+VLOOKUP(A403,'[6]DISTRIBUCIÓN SEMANAL'!$A:$Y,22,0)</f>
        <v>141</v>
      </c>
      <c r="AA403" s="7">
        <f>+VLOOKUP(A403,'[6]DISTRIBUCIÓN SEMANAL'!$A:$Y,23,0)</f>
        <v>8</v>
      </c>
      <c r="AB403" s="7">
        <f>+VLOOKUP(A403,'[6]DISTRIBUCIÓN SEMANAL'!$A:$Y,24,0)</f>
        <v>6</v>
      </c>
      <c r="AC403" s="7">
        <f>+VLOOKUP(A403,'[6]DISTRIBUCIÓN SEMANAL'!$A:$Y,25,0)</f>
        <v>21</v>
      </c>
    </row>
    <row r="404" spans="1:29" ht="15.75">
      <c r="A404" s="44" t="s">
        <v>6800</v>
      </c>
      <c r="B404" s="10" t="s">
        <v>5352</v>
      </c>
      <c r="C404" s="54" t="s">
        <v>6801</v>
      </c>
      <c r="D404" s="9">
        <v>149</v>
      </c>
      <c r="E404" s="9" t="s">
        <v>1730</v>
      </c>
      <c r="F404" s="9">
        <v>2700341635</v>
      </c>
      <c r="G404" s="67" t="s">
        <v>5194</v>
      </c>
      <c r="H404" s="7">
        <f>+VLOOKUP(A404,'[6]DISTRIBUCIÓN SEMANAL'!$A:$Y,4,0)</f>
        <v>149</v>
      </c>
      <c r="I404" s="7" t="str">
        <f>+VLOOKUP(A404,'[6]DISTRIBUCIÓN SEMANAL'!$A:$Y,5,0)</f>
        <v>REAL</v>
      </c>
      <c r="J404" s="7">
        <f>+VLOOKUP(A404,'[6]DISTRIBUCIÓN SEMANAL'!$A:$Y,6,0)</f>
        <v>1</v>
      </c>
      <c r="K404" s="7">
        <f>+VLOOKUP(A404,'[6]DISTRIBUCIÓN SEMANAL'!$A:$Y,7,0)</f>
        <v>10</v>
      </c>
      <c r="L404" s="7">
        <f>+VLOOKUP(A404,'[6]DISTRIBUCIÓN SEMANAL'!$A:$Y,8,0)</f>
        <v>2</v>
      </c>
      <c r="M404" s="7">
        <f>+VLOOKUP(A404,'[6]DISTRIBUCIÓN SEMANAL'!$A:$Y,9,0)</f>
        <v>23</v>
      </c>
      <c r="N404" s="7">
        <f>+VLOOKUP(A404,'[6]DISTRIBUCIÓN SEMANAL'!$A:$Y,10,0)</f>
        <v>28</v>
      </c>
      <c r="O404" s="7">
        <f>+VLOOKUP(A404,'[6]DISTRIBUCIÓN SEMANAL'!$A:$Y,11,0)</f>
        <v>4</v>
      </c>
      <c r="P404" s="7">
        <f>+VLOOKUP(A404,'[6]DISTRIBUCIÓN SEMANAL'!$A:$Y,12,0)</f>
        <v>9</v>
      </c>
      <c r="Q404" s="7">
        <f>+VLOOKUP(A404,'[6]DISTRIBUCIÓN SEMANAL'!$A:$Y,13,0)</f>
        <v>2</v>
      </c>
      <c r="R404" s="7">
        <f>+VLOOKUP(A404,'[6]DISTRIBUCIÓN SEMANAL'!$A:$Y,14,0)</f>
        <v>7</v>
      </c>
      <c r="S404" s="7">
        <f>+VLOOKUP(A404,'[6]DISTRIBUCIÓN SEMANAL'!$A:$Y,15,0)</f>
        <v>149</v>
      </c>
      <c r="T404" s="7">
        <f>+VLOOKUP(A404,'[6]DISTRIBUCIÓN SEMANAL'!$A:$Y,16,0)</f>
        <v>149</v>
      </c>
      <c r="U404" s="7">
        <f>+VLOOKUP(A404,'[6]DISTRIBUCIÓN SEMANAL'!$A:$Y,17,0)</f>
        <v>149</v>
      </c>
      <c r="V404" s="7">
        <f>+VLOOKUP(A404,'[6]DISTRIBUCIÓN SEMANAL'!$A:$Y,18,0)</f>
        <v>19</v>
      </c>
      <c r="W404" s="7">
        <f>+VLOOKUP(A404,'[6]DISTRIBUCIÓN SEMANAL'!$A:$Y,19,0)</f>
        <v>149</v>
      </c>
      <c r="X404" s="7">
        <f>+VLOOKUP(A404,'[6]DISTRIBUCIÓN SEMANAL'!$A:$Y,20,0)</f>
        <v>5</v>
      </c>
      <c r="Y404" s="7">
        <f>+VLOOKUP(A404,'[6]DISTRIBUCIÓN SEMANAL'!$A:$Y,21,0)</f>
        <v>149</v>
      </c>
      <c r="Z404" s="7">
        <f>+VLOOKUP(A404,'[6]DISTRIBUCIÓN SEMANAL'!$A:$Y,22,0)</f>
        <v>149</v>
      </c>
      <c r="AA404" s="7">
        <f>+VLOOKUP(A404,'[6]DISTRIBUCIÓN SEMANAL'!$A:$Y,23,0)</f>
        <v>9</v>
      </c>
      <c r="AB404" s="7">
        <f>+VLOOKUP(A404,'[6]DISTRIBUCIÓN SEMANAL'!$A:$Y,24,0)</f>
        <v>6</v>
      </c>
      <c r="AC404" s="7">
        <f>+VLOOKUP(A404,'[6]DISTRIBUCIÓN SEMANAL'!$A:$Y,25,0)</f>
        <v>22</v>
      </c>
    </row>
    <row r="405" spans="1:29" ht="15.75">
      <c r="A405" s="44" t="s">
        <v>6802</v>
      </c>
      <c r="B405" s="10" t="s">
        <v>5352</v>
      </c>
      <c r="C405" s="54" t="s">
        <v>6803</v>
      </c>
      <c r="D405" s="9">
        <v>48</v>
      </c>
      <c r="E405" s="9" t="s">
        <v>1730</v>
      </c>
      <c r="F405" s="9">
        <v>2700341635</v>
      </c>
      <c r="G405" s="67" t="s">
        <v>5194</v>
      </c>
      <c r="H405" s="7">
        <f>+VLOOKUP(A405,'[6]DISTRIBUCIÓN SEMANAL'!$A:$Y,4,0)</f>
        <v>48</v>
      </c>
      <c r="I405" s="7" t="str">
        <f>+VLOOKUP(A405,'[6]DISTRIBUCIÓN SEMANAL'!$A:$Y,5,0)</f>
        <v>REAL</v>
      </c>
      <c r="J405" s="7">
        <f>+VLOOKUP(A405,'[6]DISTRIBUCIÓN SEMANAL'!$A:$Y,6,0)</f>
        <v>1</v>
      </c>
      <c r="K405" s="7">
        <f>+VLOOKUP(A405,'[6]DISTRIBUCIÓN SEMANAL'!$A:$Y,7,0)</f>
        <v>4</v>
      </c>
      <c r="L405" s="7">
        <f>+VLOOKUP(A405,'[6]DISTRIBUCIÓN SEMANAL'!$A:$Y,8,0)</f>
        <v>1</v>
      </c>
      <c r="M405" s="7">
        <f>+VLOOKUP(A405,'[6]DISTRIBUCIÓN SEMANAL'!$A:$Y,9,0)</f>
        <v>8</v>
      </c>
      <c r="N405" s="7">
        <f>+VLOOKUP(A405,'[6]DISTRIBUCIÓN SEMANAL'!$A:$Y,10,0)</f>
        <v>9</v>
      </c>
      <c r="O405" s="7">
        <f>+VLOOKUP(A405,'[6]DISTRIBUCIÓN SEMANAL'!$A:$Y,11,0)</f>
        <v>2</v>
      </c>
      <c r="P405" s="7">
        <f>+VLOOKUP(A405,'[6]DISTRIBUCIÓN SEMANAL'!$A:$Y,12,0)</f>
        <v>3</v>
      </c>
      <c r="Q405" s="7">
        <f>+VLOOKUP(A405,'[6]DISTRIBUCIÓN SEMANAL'!$A:$Y,13,0)</f>
        <v>1</v>
      </c>
      <c r="R405" s="7">
        <f>+VLOOKUP(A405,'[6]DISTRIBUCIÓN SEMANAL'!$A:$Y,14,0)</f>
        <v>3</v>
      </c>
      <c r="S405" s="7">
        <f>+VLOOKUP(A405,'[6]DISTRIBUCIÓN SEMANAL'!$A:$Y,15,0)</f>
        <v>48</v>
      </c>
      <c r="T405" s="7">
        <f>+VLOOKUP(A405,'[6]DISTRIBUCIÓN SEMANAL'!$A:$Y,16,0)</f>
        <v>48</v>
      </c>
      <c r="U405" s="7">
        <f>+VLOOKUP(A405,'[6]DISTRIBUCIÓN SEMANAL'!$A:$Y,17,0)</f>
        <v>48</v>
      </c>
      <c r="V405" s="7">
        <f>+VLOOKUP(A405,'[6]DISTRIBUCIÓN SEMANAL'!$A:$Y,18,0)</f>
        <v>7</v>
      </c>
      <c r="W405" s="7">
        <f>+VLOOKUP(A405,'[6]DISTRIBUCIÓN SEMANAL'!$A:$Y,19,0)</f>
        <v>48</v>
      </c>
      <c r="X405" s="7">
        <f>+VLOOKUP(A405,'[6]DISTRIBUCIÓN SEMANAL'!$A:$Y,20,0)</f>
        <v>2</v>
      </c>
      <c r="Y405" s="7">
        <f>+VLOOKUP(A405,'[6]DISTRIBUCIÓN SEMANAL'!$A:$Y,21,0)</f>
        <v>48</v>
      </c>
      <c r="Z405" s="7">
        <f>+VLOOKUP(A405,'[6]DISTRIBUCIÓN SEMANAL'!$A:$Y,22,0)</f>
        <v>48</v>
      </c>
      <c r="AA405" s="7">
        <f>+VLOOKUP(A405,'[6]DISTRIBUCIÓN SEMANAL'!$A:$Y,23,0)</f>
        <v>3</v>
      </c>
      <c r="AB405" s="7">
        <f>+VLOOKUP(A405,'[6]DISTRIBUCIÓN SEMANAL'!$A:$Y,24,0)</f>
        <v>2</v>
      </c>
      <c r="AC405" s="7">
        <f>+VLOOKUP(A405,'[6]DISTRIBUCIÓN SEMANAL'!$A:$Y,25,0)</f>
        <v>7</v>
      </c>
    </row>
    <row r="406" spans="1:29" ht="15.75">
      <c r="A406" s="44" t="s">
        <v>6804</v>
      </c>
      <c r="B406" s="10" t="s">
        <v>5324</v>
      </c>
      <c r="C406" s="54" t="s">
        <v>6805</v>
      </c>
      <c r="D406" s="11">
        <v>294</v>
      </c>
      <c r="E406" s="9" t="s">
        <v>1743</v>
      </c>
      <c r="F406" s="9">
        <v>7600020783</v>
      </c>
      <c r="G406" s="67" t="s">
        <v>5194</v>
      </c>
      <c r="H406" s="7">
        <f>+VLOOKUP(A406,'[6]DISTRIBUCIÓN SEMANAL'!$A:$Y,4,0)</f>
        <v>294</v>
      </c>
      <c r="I406" s="7" t="str">
        <f>+VLOOKUP(A406,'[6]DISTRIBUCIÓN SEMANAL'!$A:$Y,5,0)</f>
        <v>REAL</v>
      </c>
      <c r="J406" s="7">
        <f>+VLOOKUP(A406,'[6]DISTRIBUCIÓN SEMANAL'!$A:$Y,6,0)</f>
        <v>1</v>
      </c>
      <c r="K406" s="7">
        <f>+VLOOKUP(A406,'[6]DISTRIBUCIÓN SEMANAL'!$A:$Y,7,0)</f>
        <v>20</v>
      </c>
      <c r="L406" s="7">
        <f>+VLOOKUP(A406,'[6]DISTRIBUCIÓN SEMANAL'!$A:$Y,8,0)</f>
        <v>4</v>
      </c>
      <c r="M406" s="7">
        <f>+VLOOKUP(A406,'[6]DISTRIBUCIÓN SEMANAL'!$A:$Y,9,0)</f>
        <v>45</v>
      </c>
      <c r="N406" s="7">
        <f>+VLOOKUP(A406,'[6]DISTRIBUCIÓN SEMANAL'!$A:$Y,10,0)</f>
        <v>54</v>
      </c>
      <c r="O406" s="7">
        <f>+VLOOKUP(A406,'[6]DISTRIBUCIÓN SEMANAL'!$A:$Y,11,0)</f>
        <v>7</v>
      </c>
      <c r="P406" s="7">
        <f>+VLOOKUP(A406,'[6]DISTRIBUCIÓN SEMANAL'!$A:$Y,12,0)</f>
        <v>17</v>
      </c>
      <c r="Q406" s="7">
        <f>+VLOOKUP(A406,'[6]DISTRIBUCIÓN SEMANAL'!$A:$Y,13,0)</f>
        <v>4</v>
      </c>
      <c r="R406" s="7">
        <f>+VLOOKUP(A406,'[6]DISTRIBUCIÓN SEMANAL'!$A:$Y,14,0)</f>
        <v>13</v>
      </c>
      <c r="S406" s="7">
        <f>+VLOOKUP(A406,'[6]DISTRIBUCIÓN SEMANAL'!$A:$Y,15,0)</f>
        <v>294</v>
      </c>
      <c r="T406" s="7">
        <f>+VLOOKUP(A406,'[6]DISTRIBUCIÓN SEMANAL'!$A:$Y,16,0)</f>
        <v>294</v>
      </c>
      <c r="U406" s="7">
        <f>+VLOOKUP(A406,'[6]DISTRIBUCIÓN SEMANAL'!$A:$Y,17,0)</f>
        <v>294</v>
      </c>
      <c r="V406" s="7">
        <f>+VLOOKUP(A406,'[6]DISTRIBUCIÓN SEMANAL'!$A:$Y,18,0)</f>
        <v>37</v>
      </c>
      <c r="W406" s="7">
        <f>+VLOOKUP(A406,'[6]DISTRIBUCIÓN SEMANAL'!$A:$Y,19,0)</f>
        <v>294</v>
      </c>
      <c r="X406" s="7">
        <f>+VLOOKUP(A406,'[6]DISTRIBUCIÓN SEMANAL'!$A:$Y,20,0)</f>
        <v>10</v>
      </c>
      <c r="Y406" s="7">
        <f>+VLOOKUP(A406,'[6]DISTRIBUCIÓN SEMANAL'!$A:$Y,21,0)</f>
        <v>294</v>
      </c>
      <c r="Z406" s="7">
        <f>+VLOOKUP(A406,'[6]DISTRIBUCIÓN SEMANAL'!$A:$Y,22,0)</f>
        <v>294</v>
      </c>
      <c r="AA406" s="7">
        <f>+VLOOKUP(A406,'[6]DISTRIBUCIÓN SEMANAL'!$A:$Y,23,0)</f>
        <v>17</v>
      </c>
      <c r="AB406" s="7">
        <f>+VLOOKUP(A406,'[6]DISTRIBUCIÓN SEMANAL'!$A:$Y,24,0)</f>
        <v>12</v>
      </c>
      <c r="AC406" s="7">
        <f>+VLOOKUP(A406,'[6]DISTRIBUCIÓN SEMANAL'!$A:$Y,25,0)</f>
        <v>43</v>
      </c>
    </row>
    <row r="407" spans="1:29" ht="15.75">
      <c r="A407" s="49" t="s">
        <v>6806</v>
      </c>
      <c r="B407" s="10" t="s">
        <v>5309</v>
      </c>
      <c r="C407" s="54" t="s">
        <v>6807</v>
      </c>
      <c r="D407" s="9">
        <v>214</v>
      </c>
      <c r="E407" s="9" t="s">
        <v>3700</v>
      </c>
      <c r="F407" s="9">
        <v>132234792</v>
      </c>
      <c r="G407" s="67" t="s">
        <v>5194</v>
      </c>
      <c r="H407" s="7">
        <f>+VLOOKUP(A407,'[6]DISTRIBUCIÓN SEMANAL'!$A:$Y,4,0)</f>
        <v>214</v>
      </c>
      <c r="I407" s="7" t="str">
        <f>+VLOOKUP(A407,'[6]DISTRIBUCIÓN SEMANAL'!$A:$Y,5,0)</f>
        <v>REAL</v>
      </c>
      <c r="J407" s="7">
        <f>+VLOOKUP(A407,'[6]DISTRIBUCIÓN SEMANAL'!$A:$Y,6,0)</f>
        <v>1</v>
      </c>
      <c r="K407" s="7">
        <f>+VLOOKUP(A407,'[6]DISTRIBUCIÓN SEMANAL'!$A:$Y,7,0)</f>
        <v>15</v>
      </c>
      <c r="L407" s="7">
        <f>+VLOOKUP(A407,'[6]DISTRIBUCIÓN SEMANAL'!$A:$Y,8,0)</f>
        <v>3</v>
      </c>
      <c r="M407" s="7">
        <f>+VLOOKUP(A407,'[6]DISTRIBUCIÓN SEMANAL'!$A:$Y,9,0)</f>
        <v>33</v>
      </c>
      <c r="N407" s="7">
        <f>+VLOOKUP(A407,'[6]DISTRIBUCIÓN SEMANAL'!$A:$Y,10,0)</f>
        <v>40</v>
      </c>
      <c r="O407" s="7">
        <f>+VLOOKUP(A407,'[6]DISTRIBUCIÓN SEMANAL'!$A:$Y,11,0)</f>
        <v>5</v>
      </c>
      <c r="P407" s="7">
        <f>+VLOOKUP(A407,'[6]DISTRIBUCIÓN SEMANAL'!$A:$Y,12,0)</f>
        <v>12</v>
      </c>
      <c r="Q407" s="7">
        <f>+VLOOKUP(A407,'[6]DISTRIBUCIÓN SEMANAL'!$A:$Y,13,0)</f>
        <v>3</v>
      </c>
      <c r="R407" s="7">
        <f>+VLOOKUP(A407,'[6]DISTRIBUCIÓN SEMANAL'!$A:$Y,14,0)</f>
        <v>10</v>
      </c>
      <c r="S407" s="7">
        <f>+VLOOKUP(A407,'[6]DISTRIBUCIÓN SEMANAL'!$A:$Y,15,0)</f>
        <v>214</v>
      </c>
      <c r="T407" s="7">
        <f>+VLOOKUP(A407,'[6]DISTRIBUCIÓN SEMANAL'!$A:$Y,16,0)</f>
        <v>214</v>
      </c>
      <c r="U407" s="7">
        <f>+VLOOKUP(A407,'[6]DISTRIBUCIÓN SEMANAL'!$A:$Y,17,0)</f>
        <v>214</v>
      </c>
      <c r="V407" s="7">
        <f>+VLOOKUP(A407,'[6]DISTRIBUCIÓN SEMANAL'!$A:$Y,18,0)</f>
        <v>27</v>
      </c>
      <c r="W407" s="7">
        <f>+VLOOKUP(A407,'[6]DISTRIBUCIÓN SEMANAL'!$A:$Y,19,0)</f>
        <v>214</v>
      </c>
      <c r="X407" s="7">
        <f>+VLOOKUP(A407,'[6]DISTRIBUCIÓN SEMANAL'!$A:$Y,20,0)</f>
        <v>8</v>
      </c>
      <c r="Y407" s="7">
        <f>+VLOOKUP(A407,'[6]DISTRIBUCIÓN SEMANAL'!$A:$Y,21,0)</f>
        <v>214</v>
      </c>
      <c r="Z407" s="7">
        <f>+VLOOKUP(A407,'[6]DISTRIBUCIÓN SEMANAL'!$A:$Y,22,0)</f>
        <v>214</v>
      </c>
      <c r="AA407" s="7">
        <f>+VLOOKUP(A407,'[6]DISTRIBUCIÓN SEMANAL'!$A:$Y,23,0)</f>
        <v>12</v>
      </c>
      <c r="AB407" s="7">
        <f>+VLOOKUP(A407,'[6]DISTRIBUCIÓN SEMANAL'!$A:$Y,24,0)</f>
        <v>9</v>
      </c>
      <c r="AC407" s="7">
        <f>+VLOOKUP(A407,'[6]DISTRIBUCIÓN SEMANAL'!$A:$Y,25,0)</f>
        <v>31</v>
      </c>
    </row>
    <row r="408" spans="1:29" ht="15.75">
      <c r="A408" s="49" t="s">
        <v>6808</v>
      </c>
      <c r="B408" s="10" t="s">
        <v>5309</v>
      </c>
      <c r="C408" s="54" t="s">
        <v>6809</v>
      </c>
      <c r="D408" s="9">
        <v>24</v>
      </c>
      <c r="E408" s="9" t="s">
        <v>3700</v>
      </c>
      <c r="F408" s="9">
        <v>132234792</v>
      </c>
      <c r="G408" s="67" t="s">
        <v>5194</v>
      </c>
      <c r="H408" s="7">
        <f>+VLOOKUP(A408,'[6]DISTRIBUCIÓN SEMANAL'!$A:$Y,4,0)</f>
        <v>24</v>
      </c>
      <c r="I408" s="7" t="str">
        <f>+VLOOKUP(A408,'[6]DISTRIBUCIÓN SEMANAL'!$A:$Y,5,0)</f>
        <v>REAL</v>
      </c>
      <c r="J408" s="7">
        <f>+VLOOKUP(A408,'[6]DISTRIBUCIÓN SEMANAL'!$A:$Y,6,0)</f>
        <v>1</v>
      </c>
      <c r="K408" s="7">
        <f>+VLOOKUP(A408,'[6]DISTRIBUCIÓN SEMANAL'!$A:$Y,7,0)</f>
        <v>2</v>
      </c>
      <c r="L408" s="7">
        <f>+VLOOKUP(A408,'[6]DISTRIBUCIÓN SEMANAL'!$A:$Y,8,0)</f>
        <v>1</v>
      </c>
      <c r="M408" s="7">
        <f>+VLOOKUP(A408,'[6]DISTRIBUCIÓN SEMANAL'!$A:$Y,9,0)</f>
        <v>4</v>
      </c>
      <c r="N408" s="7">
        <f>+VLOOKUP(A408,'[6]DISTRIBUCIÓN SEMANAL'!$A:$Y,10,0)</f>
        <v>5</v>
      </c>
      <c r="O408" s="7">
        <f>+VLOOKUP(A408,'[6]DISTRIBUCIÓN SEMANAL'!$A:$Y,11,0)</f>
        <v>1</v>
      </c>
      <c r="P408" s="7">
        <f>+VLOOKUP(A408,'[6]DISTRIBUCIÓN SEMANAL'!$A:$Y,12,0)</f>
        <v>2</v>
      </c>
      <c r="Q408" s="7">
        <f>+VLOOKUP(A408,'[6]DISTRIBUCIÓN SEMANAL'!$A:$Y,13,0)</f>
        <v>1</v>
      </c>
      <c r="R408" s="7">
        <f>+VLOOKUP(A408,'[6]DISTRIBUCIÓN SEMANAL'!$A:$Y,14,0)</f>
        <v>2</v>
      </c>
      <c r="S408" s="7">
        <f>+VLOOKUP(A408,'[6]DISTRIBUCIÓN SEMANAL'!$A:$Y,15,0)</f>
        <v>24</v>
      </c>
      <c r="T408" s="7">
        <f>+VLOOKUP(A408,'[6]DISTRIBUCIÓN SEMANAL'!$A:$Y,16,0)</f>
        <v>24</v>
      </c>
      <c r="U408" s="7">
        <f>+VLOOKUP(A408,'[6]DISTRIBUCIÓN SEMANAL'!$A:$Y,17,0)</f>
        <v>24</v>
      </c>
      <c r="V408" s="7">
        <f>+VLOOKUP(A408,'[6]DISTRIBUCIÓN SEMANAL'!$A:$Y,18,0)</f>
        <v>4</v>
      </c>
      <c r="W408" s="7">
        <f>+VLOOKUP(A408,'[6]DISTRIBUCIÓN SEMANAL'!$A:$Y,19,0)</f>
        <v>24</v>
      </c>
      <c r="X408" s="7">
        <f>+VLOOKUP(A408,'[6]DISTRIBUCIÓN SEMANAL'!$A:$Y,20,0)</f>
        <v>1</v>
      </c>
      <c r="Y408" s="7">
        <f>+VLOOKUP(A408,'[6]DISTRIBUCIÓN SEMANAL'!$A:$Y,21,0)</f>
        <v>24</v>
      </c>
      <c r="Z408" s="7">
        <f>+VLOOKUP(A408,'[6]DISTRIBUCIÓN SEMANAL'!$A:$Y,22,0)</f>
        <v>24</v>
      </c>
      <c r="AA408" s="7">
        <f>+VLOOKUP(A408,'[6]DISTRIBUCIÓN SEMANAL'!$A:$Y,23,0)</f>
        <v>2</v>
      </c>
      <c r="AB408" s="7">
        <f>+VLOOKUP(A408,'[6]DISTRIBUCIÓN SEMANAL'!$A:$Y,24,0)</f>
        <v>1</v>
      </c>
      <c r="AC408" s="7">
        <f>+VLOOKUP(A408,'[6]DISTRIBUCIÓN SEMANAL'!$A:$Y,25,0)</f>
        <v>4</v>
      </c>
    </row>
    <row r="409" spans="1:29" ht="15.75">
      <c r="A409" s="49" t="s">
        <v>6810</v>
      </c>
      <c r="B409" s="10" t="s">
        <v>5309</v>
      </c>
      <c r="C409" s="54" t="s">
        <v>6811</v>
      </c>
      <c r="D409" s="9">
        <v>20</v>
      </c>
      <c r="E409" s="9" t="s">
        <v>3700</v>
      </c>
      <c r="F409" s="9">
        <v>132234792</v>
      </c>
      <c r="G409" s="67" t="s">
        <v>5194</v>
      </c>
      <c r="H409" s="7">
        <f>+VLOOKUP(A409,'[6]DISTRIBUCIÓN SEMANAL'!$A:$Y,4,0)</f>
        <v>20</v>
      </c>
      <c r="I409" s="7" t="str">
        <f>+VLOOKUP(A409,'[6]DISTRIBUCIÓN SEMANAL'!$A:$Y,5,0)</f>
        <v>REAL</v>
      </c>
      <c r="J409" s="7">
        <f>+VLOOKUP(A409,'[6]DISTRIBUCIÓN SEMANAL'!$A:$Y,6,0)</f>
        <v>1</v>
      </c>
      <c r="K409" s="7">
        <f>+VLOOKUP(A409,'[6]DISTRIBUCIÓN SEMANAL'!$A:$Y,7,0)</f>
        <v>2</v>
      </c>
      <c r="L409" s="7">
        <f>+VLOOKUP(A409,'[6]DISTRIBUCIÓN SEMANAL'!$A:$Y,8,0)</f>
        <v>1</v>
      </c>
      <c r="M409" s="7">
        <f>+VLOOKUP(A409,'[6]DISTRIBUCIÓN SEMANAL'!$A:$Y,9,0)</f>
        <v>4</v>
      </c>
      <c r="N409" s="7">
        <f>+VLOOKUP(A409,'[6]DISTRIBUCIÓN SEMANAL'!$A:$Y,10,0)</f>
        <v>4</v>
      </c>
      <c r="O409" s="7">
        <f>+VLOOKUP(A409,'[6]DISTRIBUCIÓN SEMANAL'!$A:$Y,11,0)</f>
        <v>1</v>
      </c>
      <c r="P409" s="7">
        <f>+VLOOKUP(A409,'[6]DISTRIBUCIÓN SEMANAL'!$A:$Y,12,0)</f>
        <v>2</v>
      </c>
      <c r="Q409" s="7">
        <f>+VLOOKUP(A409,'[6]DISTRIBUCIÓN SEMANAL'!$A:$Y,13,0)</f>
        <v>1</v>
      </c>
      <c r="R409" s="7">
        <f>+VLOOKUP(A409,'[6]DISTRIBUCIÓN SEMANAL'!$A:$Y,14,0)</f>
        <v>1</v>
      </c>
      <c r="S409" s="7">
        <f>+VLOOKUP(A409,'[6]DISTRIBUCIÓN SEMANAL'!$A:$Y,15,0)</f>
        <v>20</v>
      </c>
      <c r="T409" s="7">
        <f>+VLOOKUP(A409,'[6]DISTRIBUCIÓN SEMANAL'!$A:$Y,16,0)</f>
        <v>20</v>
      </c>
      <c r="U409" s="7">
        <f>+VLOOKUP(A409,'[6]DISTRIBUCIÓN SEMANAL'!$A:$Y,17,0)</f>
        <v>20</v>
      </c>
      <c r="V409" s="7">
        <f>+VLOOKUP(A409,'[6]DISTRIBUCIÓN SEMANAL'!$A:$Y,18,0)</f>
        <v>3</v>
      </c>
      <c r="W409" s="7">
        <f>+VLOOKUP(A409,'[6]DISTRIBUCIÓN SEMANAL'!$A:$Y,19,0)</f>
        <v>20</v>
      </c>
      <c r="X409" s="7">
        <f>+VLOOKUP(A409,'[6]DISTRIBUCIÓN SEMANAL'!$A:$Y,20,0)</f>
        <v>1</v>
      </c>
      <c r="Y409" s="7">
        <f>+VLOOKUP(A409,'[6]DISTRIBUCIÓN SEMANAL'!$A:$Y,21,0)</f>
        <v>20</v>
      </c>
      <c r="Z409" s="7">
        <f>+VLOOKUP(A409,'[6]DISTRIBUCIÓN SEMANAL'!$A:$Y,22,0)</f>
        <v>20</v>
      </c>
      <c r="AA409" s="7">
        <f>+VLOOKUP(A409,'[6]DISTRIBUCIÓN SEMANAL'!$A:$Y,23,0)</f>
        <v>2</v>
      </c>
      <c r="AB409" s="7">
        <f>+VLOOKUP(A409,'[6]DISTRIBUCIÓN SEMANAL'!$A:$Y,24,0)</f>
        <v>1</v>
      </c>
      <c r="AC409" s="7">
        <f>+VLOOKUP(A409,'[6]DISTRIBUCIÓN SEMANAL'!$A:$Y,25,0)</f>
        <v>3</v>
      </c>
    </row>
    <row r="410" spans="1:29" ht="15.75">
      <c r="A410" s="49" t="s">
        <v>6812</v>
      </c>
      <c r="B410" s="10" t="s">
        <v>5309</v>
      </c>
      <c r="C410" s="54" t="s">
        <v>6813</v>
      </c>
      <c r="D410" s="9">
        <v>30</v>
      </c>
      <c r="E410" s="9" t="s">
        <v>3700</v>
      </c>
      <c r="F410" s="9">
        <v>132234792</v>
      </c>
      <c r="G410" s="67" t="s">
        <v>5194</v>
      </c>
      <c r="H410" s="7">
        <f>+VLOOKUP(A410,'[6]DISTRIBUCIÓN SEMANAL'!$A:$Y,4,0)</f>
        <v>30</v>
      </c>
      <c r="I410" s="7" t="str">
        <f>+VLOOKUP(A410,'[6]DISTRIBUCIÓN SEMANAL'!$A:$Y,5,0)</f>
        <v>REAL</v>
      </c>
      <c r="J410" s="7">
        <f>+VLOOKUP(A410,'[6]DISTRIBUCIÓN SEMANAL'!$A:$Y,6,0)</f>
        <v>1</v>
      </c>
      <c r="K410" s="7">
        <f>+VLOOKUP(A410,'[6]DISTRIBUCIÓN SEMANAL'!$A:$Y,7,0)</f>
        <v>2</v>
      </c>
      <c r="L410" s="7">
        <f>+VLOOKUP(A410,'[6]DISTRIBUCIÓN SEMANAL'!$A:$Y,8,0)</f>
        <v>1</v>
      </c>
      <c r="M410" s="7">
        <f>+VLOOKUP(A410,'[6]DISTRIBUCIÓN SEMANAL'!$A:$Y,9,0)</f>
        <v>5</v>
      </c>
      <c r="N410" s="7">
        <f>+VLOOKUP(A410,'[6]DISTRIBUCIÓN SEMANAL'!$A:$Y,10,0)</f>
        <v>6</v>
      </c>
      <c r="O410" s="7">
        <f>+VLOOKUP(A410,'[6]DISTRIBUCIÓN SEMANAL'!$A:$Y,11,0)</f>
        <v>1</v>
      </c>
      <c r="P410" s="7">
        <f>+VLOOKUP(A410,'[6]DISTRIBUCIÓN SEMANAL'!$A:$Y,12,0)</f>
        <v>2</v>
      </c>
      <c r="Q410" s="7">
        <f>+VLOOKUP(A410,'[6]DISTRIBUCIÓN SEMANAL'!$A:$Y,13,0)</f>
        <v>1</v>
      </c>
      <c r="R410" s="7">
        <f>+VLOOKUP(A410,'[6]DISTRIBUCIÓN SEMANAL'!$A:$Y,14,0)</f>
        <v>2</v>
      </c>
      <c r="S410" s="7">
        <f>+VLOOKUP(A410,'[6]DISTRIBUCIÓN SEMANAL'!$A:$Y,15,0)</f>
        <v>30</v>
      </c>
      <c r="T410" s="7">
        <f>+VLOOKUP(A410,'[6]DISTRIBUCIÓN SEMANAL'!$A:$Y,16,0)</f>
        <v>30</v>
      </c>
      <c r="U410" s="7">
        <f>+VLOOKUP(A410,'[6]DISTRIBUCIÓN SEMANAL'!$A:$Y,17,0)</f>
        <v>30</v>
      </c>
      <c r="V410" s="7">
        <f>+VLOOKUP(A410,'[6]DISTRIBUCIÓN SEMANAL'!$A:$Y,18,0)</f>
        <v>4</v>
      </c>
      <c r="W410" s="7">
        <f>+VLOOKUP(A410,'[6]DISTRIBUCIÓN SEMANAL'!$A:$Y,19,0)</f>
        <v>30</v>
      </c>
      <c r="X410" s="7">
        <f>+VLOOKUP(A410,'[6]DISTRIBUCIÓN SEMANAL'!$A:$Y,20,0)</f>
        <v>1</v>
      </c>
      <c r="Y410" s="7">
        <f>+VLOOKUP(A410,'[6]DISTRIBUCIÓN SEMANAL'!$A:$Y,21,0)</f>
        <v>30</v>
      </c>
      <c r="Z410" s="7">
        <f>+VLOOKUP(A410,'[6]DISTRIBUCIÓN SEMANAL'!$A:$Y,22,0)</f>
        <v>30</v>
      </c>
      <c r="AA410" s="7">
        <f>+VLOOKUP(A410,'[6]DISTRIBUCIÓN SEMANAL'!$A:$Y,23,0)</f>
        <v>2</v>
      </c>
      <c r="AB410" s="7">
        <f>+VLOOKUP(A410,'[6]DISTRIBUCIÓN SEMANAL'!$A:$Y,24,0)</f>
        <v>2</v>
      </c>
      <c r="AC410" s="7">
        <f>+VLOOKUP(A410,'[6]DISTRIBUCIÓN SEMANAL'!$A:$Y,25,0)</f>
        <v>5</v>
      </c>
    </row>
    <row r="411" spans="1:29" ht="15.75">
      <c r="A411" s="49" t="s">
        <v>6814</v>
      </c>
      <c r="B411" s="10" t="s">
        <v>5309</v>
      </c>
      <c r="C411" s="54" t="s">
        <v>6815</v>
      </c>
      <c r="D411" s="9">
        <v>50</v>
      </c>
      <c r="E411" s="9" t="s">
        <v>3700</v>
      </c>
      <c r="F411" s="9">
        <v>132234792</v>
      </c>
      <c r="G411" s="67" t="s">
        <v>5194</v>
      </c>
      <c r="H411" s="7">
        <f>+VLOOKUP(A411,'[6]DISTRIBUCIÓN SEMANAL'!$A:$Y,4,0)</f>
        <v>50</v>
      </c>
      <c r="I411" s="7" t="str">
        <f>+VLOOKUP(A411,'[6]DISTRIBUCIÓN SEMANAL'!$A:$Y,5,0)</f>
        <v>REAL</v>
      </c>
      <c r="J411" s="7">
        <f>+VLOOKUP(A411,'[6]DISTRIBUCIÓN SEMANAL'!$A:$Y,6,0)</f>
        <v>1</v>
      </c>
      <c r="K411" s="7">
        <f>+VLOOKUP(A411,'[6]DISTRIBUCIÓN SEMANAL'!$A:$Y,7,0)</f>
        <v>4</v>
      </c>
      <c r="L411" s="7">
        <f>+VLOOKUP(A411,'[6]DISTRIBUCIÓN SEMANAL'!$A:$Y,8,0)</f>
        <v>1</v>
      </c>
      <c r="M411" s="7">
        <f>+VLOOKUP(A411,'[6]DISTRIBUCIÓN SEMANAL'!$A:$Y,9,0)</f>
        <v>8</v>
      </c>
      <c r="N411" s="7">
        <f>+VLOOKUP(A411,'[6]DISTRIBUCIÓN SEMANAL'!$A:$Y,10,0)</f>
        <v>10</v>
      </c>
      <c r="O411" s="7">
        <f>+VLOOKUP(A411,'[6]DISTRIBUCIÓN SEMANAL'!$A:$Y,11,0)</f>
        <v>2</v>
      </c>
      <c r="P411" s="7">
        <f>+VLOOKUP(A411,'[6]DISTRIBUCIÓN SEMANAL'!$A:$Y,12,0)</f>
        <v>3</v>
      </c>
      <c r="Q411" s="7">
        <f>+VLOOKUP(A411,'[6]DISTRIBUCIÓN SEMANAL'!$A:$Y,13,0)</f>
        <v>1</v>
      </c>
      <c r="R411" s="7">
        <f>+VLOOKUP(A411,'[6]DISTRIBUCIÓN SEMANAL'!$A:$Y,14,0)</f>
        <v>3</v>
      </c>
      <c r="S411" s="7">
        <f>+VLOOKUP(A411,'[6]DISTRIBUCIÓN SEMANAL'!$A:$Y,15,0)</f>
        <v>50</v>
      </c>
      <c r="T411" s="7">
        <f>+VLOOKUP(A411,'[6]DISTRIBUCIÓN SEMANAL'!$A:$Y,16,0)</f>
        <v>50</v>
      </c>
      <c r="U411" s="7">
        <f>+VLOOKUP(A411,'[6]DISTRIBUCIÓN SEMANAL'!$A:$Y,17,0)</f>
        <v>50</v>
      </c>
      <c r="V411" s="7">
        <f>+VLOOKUP(A411,'[6]DISTRIBUCIÓN SEMANAL'!$A:$Y,18,0)</f>
        <v>7</v>
      </c>
      <c r="W411" s="7">
        <f>+VLOOKUP(A411,'[6]DISTRIBUCIÓN SEMANAL'!$A:$Y,19,0)</f>
        <v>50</v>
      </c>
      <c r="X411" s="7">
        <f>+VLOOKUP(A411,'[6]DISTRIBUCIÓN SEMANAL'!$A:$Y,20,0)</f>
        <v>2</v>
      </c>
      <c r="Y411" s="7">
        <f>+VLOOKUP(A411,'[6]DISTRIBUCIÓN SEMANAL'!$A:$Y,21,0)</f>
        <v>50</v>
      </c>
      <c r="Z411" s="7">
        <f>+VLOOKUP(A411,'[6]DISTRIBUCIÓN SEMANAL'!$A:$Y,22,0)</f>
        <v>50</v>
      </c>
      <c r="AA411" s="7">
        <f>+VLOOKUP(A411,'[6]DISTRIBUCIÓN SEMANAL'!$A:$Y,23,0)</f>
        <v>3</v>
      </c>
      <c r="AB411" s="7">
        <f>+VLOOKUP(A411,'[6]DISTRIBUCIÓN SEMANAL'!$A:$Y,24,0)</f>
        <v>2</v>
      </c>
      <c r="AC411" s="7">
        <f>+VLOOKUP(A411,'[6]DISTRIBUCIÓN SEMANAL'!$A:$Y,25,0)</f>
        <v>8</v>
      </c>
    </row>
    <row r="412" spans="1:29" ht="15.75">
      <c r="A412" s="44" t="s">
        <v>6841</v>
      </c>
      <c r="B412" s="10" t="s">
        <v>6337</v>
      </c>
      <c r="C412" s="54" t="s">
        <v>6842</v>
      </c>
      <c r="D412" s="11">
        <v>258</v>
      </c>
      <c r="E412" s="9" t="s">
        <v>3712</v>
      </c>
      <c r="F412" s="9">
        <v>132197917</v>
      </c>
      <c r="G412" s="67" t="s">
        <v>5194</v>
      </c>
      <c r="H412" s="7">
        <f>+VLOOKUP(A412,'[6]DISTRIBUCIÓN SEMANAL'!$A:$Y,4,0)</f>
        <v>258</v>
      </c>
      <c r="I412" s="7" t="str">
        <f>+VLOOKUP(A412,'[6]DISTRIBUCIÓN SEMANAL'!$A:$Y,5,0)</f>
        <v>REAL</v>
      </c>
      <c r="J412" s="7">
        <f>+VLOOKUP(A412,'[6]DISTRIBUCIÓN SEMANAL'!$A:$Y,6,0)</f>
        <v>1</v>
      </c>
      <c r="K412" s="7">
        <f>+VLOOKUP(A412,'[6]DISTRIBUCIÓN SEMANAL'!$A:$Y,7,0)</f>
        <v>18</v>
      </c>
      <c r="L412" s="7">
        <f>+VLOOKUP(A412,'[6]DISTRIBUCIÓN SEMANAL'!$A:$Y,8,0)</f>
        <v>3</v>
      </c>
      <c r="M412" s="7">
        <f>+VLOOKUP(A412,'[6]DISTRIBUCIÓN SEMANAL'!$A:$Y,9,0)</f>
        <v>40</v>
      </c>
      <c r="N412" s="7">
        <f>+VLOOKUP(A412,'[6]DISTRIBUCIÓN SEMANAL'!$A:$Y,10,0)</f>
        <v>48</v>
      </c>
      <c r="O412" s="7">
        <f>+VLOOKUP(A412,'[6]DISTRIBUCIÓN SEMANAL'!$A:$Y,11,0)</f>
        <v>6</v>
      </c>
      <c r="P412" s="7">
        <f>+VLOOKUP(A412,'[6]DISTRIBUCIÓN SEMANAL'!$A:$Y,12,0)</f>
        <v>15</v>
      </c>
      <c r="Q412" s="7">
        <f>+VLOOKUP(A412,'[6]DISTRIBUCIÓN SEMANAL'!$A:$Y,13,0)</f>
        <v>3</v>
      </c>
      <c r="R412" s="7">
        <f>+VLOOKUP(A412,'[6]DISTRIBUCIÓN SEMANAL'!$A:$Y,14,0)</f>
        <v>12</v>
      </c>
      <c r="S412" s="7">
        <f>+VLOOKUP(A412,'[6]DISTRIBUCIÓN SEMANAL'!$A:$Y,15,0)</f>
        <v>258</v>
      </c>
      <c r="T412" s="7">
        <f>+VLOOKUP(A412,'[6]DISTRIBUCIÓN SEMANAL'!$A:$Y,16,0)</f>
        <v>258</v>
      </c>
      <c r="U412" s="7">
        <f>+VLOOKUP(A412,'[6]DISTRIBUCIÓN SEMANAL'!$A:$Y,17,0)</f>
        <v>258</v>
      </c>
      <c r="V412" s="7">
        <f>+VLOOKUP(A412,'[6]DISTRIBUCIÓN SEMANAL'!$A:$Y,18,0)</f>
        <v>33</v>
      </c>
      <c r="W412" s="7">
        <f>+VLOOKUP(A412,'[6]DISTRIBUCIÓN SEMANAL'!$A:$Y,19,0)</f>
        <v>258</v>
      </c>
      <c r="X412" s="7">
        <f>+VLOOKUP(A412,'[6]DISTRIBUCIÓN SEMANAL'!$A:$Y,20,0)</f>
        <v>9</v>
      </c>
      <c r="Y412" s="7">
        <f>+VLOOKUP(A412,'[6]DISTRIBUCIÓN SEMANAL'!$A:$Y,21,0)</f>
        <v>258</v>
      </c>
      <c r="Z412" s="7">
        <f>+VLOOKUP(A412,'[6]DISTRIBUCIÓN SEMANAL'!$A:$Y,22,0)</f>
        <v>258</v>
      </c>
      <c r="AA412" s="7">
        <f>+VLOOKUP(A412,'[6]DISTRIBUCIÓN SEMANAL'!$A:$Y,23,0)</f>
        <v>15</v>
      </c>
      <c r="AB412" s="7">
        <f>+VLOOKUP(A412,'[6]DISTRIBUCIÓN SEMANAL'!$A:$Y,24,0)</f>
        <v>11</v>
      </c>
      <c r="AC412" s="7">
        <f>+VLOOKUP(A412,'[6]DISTRIBUCIÓN SEMANAL'!$A:$Y,25,0)</f>
        <v>37</v>
      </c>
    </row>
    <row r="413" spans="1:29" ht="15.75">
      <c r="A413" s="44" t="s">
        <v>6843</v>
      </c>
      <c r="B413" s="10" t="s">
        <v>5740</v>
      </c>
      <c r="C413" s="54" t="s">
        <v>6008</v>
      </c>
      <c r="D413" s="9">
        <v>277</v>
      </c>
      <c r="E413" s="9" t="s">
        <v>1753</v>
      </c>
      <c r="F413" s="9">
        <v>102344157</v>
      </c>
      <c r="G413" s="67" t="s">
        <v>5194</v>
      </c>
      <c r="H413" s="7">
        <f>+VLOOKUP(A413,'[6]DISTRIBUCIÓN SEMANAL'!$A:$Y,4,0)</f>
        <v>277</v>
      </c>
      <c r="I413" s="7" t="str">
        <f>+VLOOKUP(A413,'[6]DISTRIBUCIÓN SEMANAL'!$A:$Y,5,0)</f>
        <v>REAL</v>
      </c>
      <c r="J413" s="7">
        <f>+VLOOKUP(A413,'[6]DISTRIBUCIÓN SEMANAL'!$A:$Y,6,0)</f>
        <v>1</v>
      </c>
      <c r="K413" s="7">
        <f>+VLOOKUP(A413,'[6]DISTRIBUCIÓN SEMANAL'!$A:$Y,7,0)</f>
        <v>19</v>
      </c>
      <c r="L413" s="7">
        <f>+VLOOKUP(A413,'[6]DISTRIBUCIÓN SEMANAL'!$A:$Y,8,0)</f>
        <v>4</v>
      </c>
      <c r="M413" s="7">
        <f>+VLOOKUP(A413,'[6]DISTRIBUCIÓN SEMANAL'!$A:$Y,9,0)</f>
        <v>42</v>
      </c>
      <c r="N413" s="7">
        <f>+VLOOKUP(A413,'[6]DISTRIBUCIÓN SEMANAL'!$A:$Y,10,0)</f>
        <v>51</v>
      </c>
      <c r="O413" s="7">
        <f>+VLOOKUP(A413,'[6]DISTRIBUCIÓN SEMANAL'!$A:$Y,11,0)</f>
        <v>7</v>
      </c>
      <c r="P413" s="7">
        <f>+VLOOKUP(A413,'[6]DISTRIBUCIÓN SEMANAL'!$A:$Y,12,0)</f>
        <v>16</v>
      </c>
      <c r="Q413" s="7">
        <f>+VLOOKUP(A413,'[6]DISTRIBUCIÓN SEMANAL'!$A:$Y,13,0)</f>
        <v>4</v>
      </c>
      <c r="R413" s="7">
        <f>+VLOOKUP(A413,'[6]DISTRIBUCIÓN SEMANAL'!$A:$Y,14,0)</f>
        <v>13</v>
      </c>
      <c r="S413" s="7">
        <f>+VLOOKUP(A413,'[6]DISTRIBUCIÓN SEMANAL'!$A:$Y,15,0)</f>
        <v>277</v>
      </c>
      <c r="T413" s="7">
        <f>+VLOOKUP(A413,'[6]DISTRIBUCIÓN SEMANAL'!$A:$Y,16,0)</f>
        <v>277</v>
      </c>
      <c r="U413" s="7">
        <f>+VLOOKUP(A413,'[6]DISTRIBUCIÓN SEMANAL'!$A:$Y,17,0)</f>
        <v>277</v>
      </c>
      <c r="V413" s="7">
        <f>+VLOOKUP(A413,'[6]DISTRIBUCIÓN SEMANAL'!$A:$Y,18,0)</f>
        <v>35</v>
      </c>
      <c r="W413" s="7">
        <f>+VLOOKUP(A413,'[6]DISTRIBUCIÓN SEMANAL'!$A:$Y,19,0)</f>
        <v>277</v>
      </c>
      <c r="X413" s="7">
        <f>+VLOOKUP(A413,'[6]DISTRIBUCIÓN SEMANAL'!$A:$Y,20,0)</f>
        <v>10</v>
      </c>
      <c r="Y413" s="7">
        <f>+VLOOKUP(A413,'[6]DISTRIBUCIÓN SEMANAL'!$A:$Y,21,0)</f>
        <v>277</v>
      </c>
      <c r="Z413" s="7">
        <f>+VLOOKUP(A413,'[6]DISTRIBUCIÓN SEMANAL'!$A:$Y,22,0)</f>
        <v>277</v>
      </c>
      <c r="AA413" s="7">
        <f>+VLOOKUP(A413,'[6]DISTRIBUCIÓN SEMANAL'!$A:$Y,23,0)</f>
        <v>16</v>
      </c>
      <c r="AB413" s="7">
        <f>+VLOOKUP(A413,'[6]DISTRIBUCIÓN SEMANAL'!$A:$Y,24,0)</f>
        <v>11</v>
      </c>
      <c r="AC413" s="7">
        <f>+VLOOKUP(A413,'[6]DISTRIBUCIÓN SEMANAL'!$A:$Y,25,0)</f>
        <v>40</v>
      </c>
    </row>
    <row r="414" spans="1:29" ht="15.75">
      <c r="A414" s="49" t="s">
        <v>6844</v>
      </c>
      <c r="B414" s="10" t="s">
        <v>5590</v>
      </c>
      <c r="C414" s="54" t="s">
        <v>6845</v>
      </c>
      <c r="D414" s="9">
        <v>54</v>
      </c>
      <c r="E414" s="9" t="s">
        <v>3718</v>
      </c>
      <c r="F414" s="9">
        <v>131823394</v>
      </c>
      <c r="G414" s="67" t="s">
        <v>5194</v>
      </c>
      <c r="H414" s="7">
        <f>+VLOOKUP(A414,'[6]DISTRIBUCIÓN SEMANAL'!$A:$Y,4,0)</f>
        <v>54</v>
      </c>
      <c r="I414" s="7" t="str">
        <f>+VLOOKUP(A414,'[6]DISTRIBUCIÓN SEMANAL'!$A:$Y,5,0)</f>
        <v>REAL</v>
      </c>
      <c r="J414" s="7">
        <f>+VLOOKUP(A414,'[6]DISTRIBUCIÓN SEMANAL'!$A:$Y,6,0)</f>
        <v>1</v>
      </c>
      <c r="K414" s="7">
        <f>+VLOOKUP(A414,'[6]DISTRIBUCIÓN SEMANAL'!$A:$Y,7,0)</f>
        <v>4</v>
      </c>
      <c r="L414" s="7">
        <f>+VLOOKUP(A414,'[6]DISTRIBUCIÓN SEMANAL'!$A:$Y,8,0)</f>
        <v>1</v>
      </c>
      <c r="M414" s="7">
        <f>+VLOOKUP(A414,'[6]DISTRIBUCIÓN SEMANAL'!$A:$Y,9,0)</f>
        <v>9</v>
      </c>
      <c r="N414" s="7">
        <f>+VLOOKUP(A414,'[6]DISTRIBUCIÓN SEMANAL'!$A:$Y,10,0)</f>
        <v>10</v>
      </c>
      <c r="O414" s="7">
        <f>+VLOOKUP(A414,'[6]DISTRIBUCIÓN SEMANAL'!$A:$Y,11,0)</f>
        <v>2</v>
      </c>
      <c r="P414" s="7">
        <f>+VLOOKUP(A414,'[6]DISTRIBUCIÓN SEMANAL'!$A:$Y,12,0)</f>
        <v>3</v>
      </c>
      <c r="Q414" s="7">
        <f>+VLOOKUP(A414,'[6]DISTRIBUCIÓN SEMANAL'!$A:$Y,13,0)</f>
        <v>1</v>
      </c>
      <c r="R414" s="7">
        <f>+VLOOKUP(A414,'[6]DISTRIBUCIÓN SEMANAL'!$A:$Y,14,0)</f>
        <v>3</v>
      </c>
      <c r="S414" s="7">
        <f>+VLOOKUP(A414,'[6]DISTRIBUCIÓN SEMANAL'!$A:$Y,15,0)</f>
        <v>54</v>
      </c>
      <c r="T414" s="7">
        <f>+VLOOKUP(A414,'[6]DISTRIBUCIÓN SEMANAL'!$A:$Y,16,0)</f>
        <v>54</v>
      </c>
      <c r="U414" s="7">
        <f>+VLOOKUP(A414,'[6]DISTRIBUCIÓN SEMANAL'!$A:$Y,17,0)</f>
        <v>54</v>
      </c>
      <c r="V414" s="7">
        <f>+VLOOKUP(A414,'[6]DISTRIBUCIÓN SEMANAL'!$A:$Y,18,0)</f>
        <v>7</v>
      </c>
      <c r="W414" s="7">
        <f>+VLOOKUP(A414,'[6]DISTRIBUCIÓN SEMANAL'!$A:$Y,19,0)</f>
        <v>54</v>
      </c>
      <c r="X414" s="7">
        <f>+VLOOKUP(A414,'[6]DISTRIBUCIÓN SEMANAL'!$A:$Y,20,0)</f>
        <v>2</v>
      </c>
      <c r="Y414" s="7">
        <f>+VLOOKUP(A414,'[6]DISTRIBUCIÓN SEMANAL'!$A:$Y,21,0)</f>
        <v>54</v>
      </c>
      <c r="Z414" s="7">
        <f>+VLOOKUP(A414,'[6]DISTRIBUCIÓN SEMANAL'!$A:$Y,22,0)</f>
        <v>54</v>
      </c>
      <c r="AA414" s="7">
        <f>+VLOOKUP(A414,'[6]DISTRIBUCIÓN SEMANAL'!$A:$Y,23,0)</f>
        <v>3</v>
      </c>
      <c r="AB414" s="7">
        <f>+VLOOKUP(A414,'[6]DISTRIBUCIÓN SEMANAL'!$A:$Y,24,0)</f>
        <v>3</v>
      </c>
      <c r="AC414" s="7">
        <f>+VLOOKUP(A414,'[6]DISTRIBUCIÓN SEMANAL'!$A:$Y,25,0)</f>
        <v>8</v>
      </c>
    </row>
    <row r="415" spans="1:29" ht="15.75">
      <c r="A415" s="49" t="s">
        <v>6846</v>
      </c>
      <c r="B415" s="10" t="s">
        <v>5590</v>
      </c>
      <c r="C415" s="54" t="s">
        <v>6847</v>
      </c>
      <c r="D415" s="9">
        <v>35</v>
      </c>
      <c r="E415" s="9" t="s">
        <v>3718</v>
      </c>
      <c r="F415" s="9">
        <v>131823394</v>
      </c>
      <c r="G415" s="67" t="s">
        <v>5194</v>
      </c>
      <c r="H415" s="7">
        <f>+VLOOKUP(A415,'[6]DISTRIBUCIÓN SEMANAL'!$A:$Y,4,0)</f>
        <v>35</v>
      </c>
      <c r="I415" s="7" t="str">
        <f>+VLOOKUP(A415,'[6]DISTRIBUCIÓN SEMANAL'!$A:$Y,5,0)</f>
        <v>REAL</v>
      </c>
      <c r="J415" s="7">
        <f>+VLOOKUP(A415,'[6]DISTRIBUCIÓN SEMANAL'!$A:$Y,6,0)</f>
        <v>1</v>
      </c>
      <c r="K415" s="7">
        <f>+VLOOKUP(A415,'[6]DISTRIBUCIÓN SEMANAL'!$A:$Y,7,0)</f>
        <v>3</v>
      </c>
      <c r="L415" s="7">
        <f>+VLOOKUP(A415,'[6]DISTRIBUCIÓN SEMANAL'!$A:$Y,8,0)</f>
        <v>1</v>
      </c>
      <c r="M415" s="7">
        <f>+VLOOKUP(A415,'[6]DISTRIBUCIÓN SEMANAL'!$A:$Y,9,0)</f>
        <v>6</v>
      </c>
      <c r="N415" s="7">
        <f>+VLOOKUP(A415,'[6]DISTRIBUCIÓN SEMANAL'!$A:$Y,10,0)</f>
        <v>7</v>
      </c>
      <c r="O415" s="7">
        <f>+VLOOKUP(A415,'[6]DISTRIBUCIÓN SEMANAL'!$A:$Y,11,0)</f>
        <v>1</v>
      </c>
      <c r="P415" s="7">
        <f>+VLOOKUP(A415,'[6]DISTRIBUCIÓN SEMANAL'!$A:$Y,12,0)</f>
        <v>2</v>
      </c>
      <c r="Q415" s="7">
        <f>+VLOOKUP(A415,'[6]DISTRIBUCIÓN SEMANAL'!$A:$Y,13,0)</f>
        <v>1</v>
      </c>
      <c r="R415" s="7">
        <f>+VLOOKUP(A415,'[6]DISTRIBUCIÓN SEMANAL'!$A:$Y,14,0)</f>
        <v>2</v>
      </c>
      <c r="S415" s="7">
        <f>+VLOOKUP(A415,'[6]DISTRIBUCIÓN SEMANAL'!$A:$Y,15,0)</f>
        <v>35</v>
      </c>
      <c r="T415" s="7">
        <f>+VLOOKUP(A415,'[6]DISTRIBUCIÓN SEMANAL'!$A:$Y,16,0)</f>
        <v>35</v>
      </c>
      <c r="U415" s="7">
        <f>+VLOOKUP(A415,'[6]DISTRIBUCIÓN SEMANAL'!$A:$Y,17,0)</f>
        <v>35</v>
      </c>
      <c r="V415" s="7">
        <f>+VLOOKUP(A415,'[6]DISTRIBUCIÓN SEMANAL'!$A:$Y,18,0)</f>
        <v>5</v>
      </c>
      <c r="W415" s="7">
        <f>+VLOOKUP(A415,'[6]DISTRIBUCIÓN SEMANAL'!$A:$Y,19,0)</f>
        <v>35</v>
      </c>
      <c r="X415" s="7">
        <f>+VLOOKUP(A415,'[6]DISTRIBUCIÓN SEMANAL'!$A:$Y,20,0)</f>
        <v>2</v>
      </c>
      <c r="Y415" s="7">
        <f>+VLOOKUP(A415,'[6]DISTRIBUCIÓN SEMANAL'!$A:$Y,21,0)</f>
        <v>35</v>
      </c>
      <c r="Z415" s="7">
        <f>+VLOOKUP(A415,'[6]DISTRIBUCIÓN SEMANAL'!$A:$Y,22,0)</f>
        <v>35</v>
      </c>
      <c r="AA415" s="7">
        <f>+VLOOKUP(A415,'[6]DISTRIBUCIÓN SEMANAL'!$A:$Y,23,0)</f>
        <v>2</v>
      </c>
      <c r="AB415" s="7">
        <f>+VLOOKUP(A415,'[6]DISTRIBUCIÓN SEMANAL'!$A:$Y,24,0)</f>
        <v>2</v>
      </c>
      <c r="AC415" s="7">
        <f>+VLOOKUP(A415,'[6]DISTRIBUCIÓN SEMANAL'!$A:$Y,25,0)</f>
        <v>6</v>
      </c>
    </row>
    <row r="416" spans="1:29" ht="15.75">
      <c r="A416" s="49" t="s">
        <v>6848</v>
      </c>
      <c r="B416" s="10" t="s">
        <v>5590</v>
      </c>
      <c r="C416" s="54" t="s">
        <v>6849</v>
      </c>
      <c r="D416" s="9">
        <v>47</v>
      </c>
      <c r="E416" s="9" t="s">
        <v>3718</v>
      </c>
      <c r="F416" s="9">
        <v>131823394</v>
      </c>
      <c r="G416" s="67" t="s">
        <v>5194</v>
      </c>
      <c r="H416" s="7">
        <f>+VLOOKUP(A416,'[6]DISTRIBUCIÓN SEMANAL'!$A:$Y,4,0)</f>
        <v>47</v>
      </c>
      <c r="I416" s="7" t="str">
        <f>+VLOOKUP(A416,'[6]DISTRIBUCIÓN SEMANAL'!$A:$Y,5,0)</f>
        <v>REAL</v>
      </c>
      <c r="J416" s="7">
        <f>+VLOOKUP(A416,'[6]DISTRIBUCIÓN SEMANAL'!$A:$Y,6,0)</f>
        <v>1</v>
      </c>
      <c r="K416" s="7">
        <f>+VLOOKUP(A416,'[6]DISTRIBUCIÓN SEMANAL'!$A:$Y,7,0)</f>
        <v>4</v>
      </c>
      <c r="L416" s="7">
        <f>+VLOOKUP(A416,'[6]DISTRIBUCIÓN SEMANAL'!$A:$Y,8,0)</f>
        <v>1</v>
      </c>
      <c r="M416" s="7">
        <f>+VLOOKUP(A416,'[6]DISTRIBUCIÓN SEMANAL'!$A:$Y,9,0)</f>
        <v>8</v>
      </c>
      <c r="N416" s="7">
        <f>+VLOOKUP(A416,'[6]DISTRIBUCIÓN SEMANAL'!$A:$Y,10,0)</f>
        <v>9</v>
      </c>
      <c r="O416" s="7">
        <f>+VLOOKUP(A416,'[6]DISTRIBUCIÓN SEMANAL'!$A:$Y,11,0)</f>
        <v>2</v>
      </c>
      <c r="P416" s="7">
        <f>+VLOOKUP(A416,'[6]DISTRIBUCIÓN SEMANAL'!$A:$Y,12,0)</f>
        <v>3</v>
      </c>
      <c r="Q416" s="7">
        <f>+VLOOKUP(A416,'[6]DISTRIBUCIÓN SEMANAL'!$A:$Y,13,0)</f>
        <v>1</v>
      </c>
      <c r="R416" s="7">
        <f>+VLOOKUP(A416,'[6]DISTRIBUCIÓN SEMANAL'!$A:$Y,14,0)</f>
        <v>3</v>
      </c>
      <c r="S416" s="7">
        <f>+VLOOKUP(A416,'[6]DISTRIBUCIÓN SEMANAL'!$A:$Y,15,0)</f>
        <v>47</v>
      </c>
      <c r="T416" s="7">
        <f>+VLOOKUP(A416,'[6]DISTRIBUCIÓN SEMANAL'!$A:$Y,16,0)</f>
        <v>47</v>
      </c>
      <c r="U416" s="7">
        <f>+VLOOKUP(A416,'[6]DISTRIBUCIÓN SEMANAL'!$A:$Y,17,0)</f>
        <v>47</v>
      </c>
      <c r="V416" s="7">
        <f>+VLOOKUP(A416,'[6]DISTRIBUCIÓN SEMANAL'!$A:$Y,18,0)</f>
        <v>6</v>
      </c>
      <c r="W416" s="7">
        <f>+VLOOKUP(A416,'[6]DISTRIBUCIÓN SEMANAL'!$A:$Y,19,0)</f>
        <v>47</v>
      </c>
      <c r="X416" s="7">
        <f>+VLOOKUP(A416,'[6]DISTRIBUCIÓN SEMANAL'!$A:$Y,20,0)</f>
        <v>2</v>
      </c>
      <c r="Y416" s="7">
        <f>+VLOOKUP(A416,'[6]DISTRIBUCIÓN SEMANAL'!$A:$Y,21,0)</f>
        <v>47</v>
      </c>
      <c r="Z416" s="7">
        <f>+VLOOKUP(A416,'[6]DISTRIBUCIÓN SEMANAL'!$A:$Y,22,0)</f>
        <v>47</v>
      </c>
      <c r="AA416" s="7">
        <f>+VLOOKUP(A416,'[6]DISTRIBUCIÓN SEMANAL'!$A:$Y,23,0)</f>
        <v>3</v>
      </c>
      <c r="AB416" s="7">
        <f>+VLOOKUP(A416,'[6]DISTRIBUCIÓN SEMANAL'!$A:$Y,24,0)</f>
        <v>2</v>
      </c>
      <c r="AC416" s="7">
        <f>+VLOOKUP(A416,'[6]DISTRIBUCIÓN SEMANAL'!$A:$Y,25,0)</f>
        <v>7</v>
      </c>
    </row>
    <row r="417" spans="1:29" ht="15.75">
      <c r="A417" s="49" t="s">
        <v>6850</v>
      </c>
      <c r="B417" s="10" t="s">
        <v>5590</v>
      </c>
      <c r="C417" s="54" t="s">
        <v>6851</v>
      </c>
      <c r="D417" s="9">
        <v>57</v>
      </c>
      <c r="E417" s="9" t="s">
        <v>3718</v>
      </c>
      <c r="F417" s="9">
        <v>131823394</v>
      </c>
      <c r="G417" s="67" t="s">
        <v>5194</v>
      </c>
      <c r="H417" s="7">
        <f>+VLOOKUP(A417,'[6]DISTRIBUCIÓN SEMANAL'!$A:$Y,4,0)</f>
        <v>57</v>
      </c>
      <c r="I417" s="7" t="str">
        <f>+VLOOKUP(A417,'[6]DISTRIBUCIÓN SEMANAL'!$A:$Y,5,0)</f>
        <v>REAL</v>
      </c>
      <c r="J417" s="7">
        <f>+VLOOKUP(A417,'[6]DISTRIBUCIÓN SEMANAL'!$A:$Y,6,0)</f>
        <v>1</v>
      </c>
      <c r="K417" s="7">
        <f>+VLOOKUP(A417,'[6]DISTRIBUCIÓN SEMANAL'!$A:$Y,7,0)</f>
        <v>4</v>
      </c>
      <c r="L417" s="7">
        <f>+VLOOKUP(A417,'[6]DISTRIBUCIÓN SEMANAL'!$A:$Y,8,0)</f>
        <v>1</v>
      </c>
      <c r="M417" s="7">
        <f>+VLOOKUP(A417,'[6]DISTRIBUCIÓN SEMANAL'!$A:$Y,9,0)</f>
        <v>9</v>
      </c>
      <c r="N417" s="7">
        <f>+VLOOKUP(A417,'[6]DISTRIBUCIÓN SEMANAL'!$A:$Y,10,0)</f>
        <v>11</v>
      </c>
      <c r="O417" s="7">
        <f>+VLOOKUP(A417,'[6]DISTRIBUCIÓN SEMANAL'!$A:$Y,11,0)</f>
        <v>2</v>
      </c>
      <c r="P417" s="7">
        <f>+VLOOKUP(A417,'[6]DISTRIBUCIÓN SEMANAL'!$A:$Y,12,0)</f>
        <v>4</v>
      </c>
      <c r="Q417" s="7">
        <f>+VLOOKUP(A417,'[6]DISTRIBUCIÓN SEMANAL'!$A:$Y,13,0)</f>
        <v>1</v>
      </c>
      <c r="R417" s="7">
        <f>+VLOOKUP(A417,'[6]DISTRIBUCIÓN SEMANAL'!$A:$Y,14,0)</f>
        <v>3</v>
      </c>
      <c r="S417" s="7">
        <f>+VLOOKUP(A417,'[6]DISTRIBUCIÓN SEMANAL'!$A:$Y,15,0)</f>
        <v>57</v>
      </c>
      <c r="T417" s="7">
        <f>+VLOOKUP(A417,'[6]DISTRIBUCIÓN SEMANAL'!$A:$Y,16,0)</f>
        <v>57</v>
      </c>
      <c r="U417" s="7">
        <f>+VLOOKUP(A417,'[6]DISTRIBUCIÓN SEMANAL'!$A:$Y,17,0)</f>
        <v>57</v>
      </c>
      <c r="V417" s="7">
        <f>+VLOOKUP(A417,'[6]DISTRIBUCIÓN SEMANAL'!$A:$Y,18,0)</f>
        <v>8</v>
      </c>
      <c r="W417" s="7">
        <f>+VLOOKUP(A417,'[6]DISTRIBUCIÓN SEMANAL'!$A:$Y,19,0)</f>
        <v>57</v>
      </c>
      <c r="X417" s="7">
        <f>+VLOOKUP(A417,'[6]DISTRIBUCIÓN SEMANAL'!$A:$Y,20,0)</f>
        <v>2</v>
      </c>
      <c r="Y417" s="7">
        <f>+VLOOKUP(A417,'[6]DISTRIBUCIÓN SEMANAL'!$A:$Y,21,0)</f>
        <v>57</v>
      </c>
      <c r="Z417" s="7">
        <f>+VLOOKUP(A417,'[6]DISTRIBUCIÓN SEMANAL'!$A:$Y,22,0)</f>
        <v>57</v>
      </c>
      <c r="AA417" s="7">
        <f>+VLOOKUP(A417,'[6]DISTRIBUCIÓN SEMANAL'!$A:$Y,23,0)</f>
        <v>4</v>
      </c>
      <c r="AB417" s="7">
        <f>+VLOOKUP(A417,'[6]DISTRIBUCIÓN SEMANAL'!$A:$Y,24,0)</f>
        <v>3</v>
      </c>
      <c r="AC417" s="7">
        <f>+VLOOKUP(A417,'[6]DISTRIBUCIÓN SEMANAL'!$A:$Y,25,0)</f>
        <v>9</v>
      </c>
    </row>
    <row r="418" spans="1:29" ht="15.75">
      <c r="A418" s="49" t="s">
        <v>6852</v>
      </c>
      <c r="B418" s="10" t="s">
        <v>5590</v>
      </c>
      <c r="C418" s="54" t="s">
        <v>6853</v>
      </c>
      <c r="D418" s="9">
        <v>19</v>
      </c>
      <c r="E418" s="9" t="s">
        <v>3718</v>
      </c>
      <c r="F418" s="9">
        <v>131823394</v>
      </c>
      <c r="G418" s="67" t="s">
        <v>5194</v>
      </c>
      <c r="H418" s="7">
        <f>+VLOOKUP(A418,'[6]DISTRIBUCIÓN SEMANAL'!$A:$Y,4,0)</f>
        <v>19</v>
      </c>
      <c r="I418" s="7" t="str">
        <f>+VLOOKUP(A418,'[6]DISTRIBUCIÓN SEMANAL'!$A:$Y,5,0)</f>
        <v>REAL</v>
      </c>
      <c r="J418" s="7">
        <f>+VLOOKUP(A418,'[6]DISTRIBUCIÓN SEMANAL'!$A:$Y,6,0)</f>
        <v>1</v>
      </c>
      <c r="K418" s="7">
        <f>+VLOOKUP(A418,'[6]DISTRIBUCIÓN SEMANAL'!$A:$Y,7,0)</f>
        <v>2</v>
      </c>
      <c r="L418" s="7">
        <f>+VLOOKUP(A418,'[6]DISTRIBUCIÓN SEMANAL'!$A:$Y,8,0)</f>
        <v>1</v>
      </c>
      <c r="M418" s="7">
        <f>+VLOOKUP(A418,'[6]DISTRIBUCIÓN SEMANAL'!$A:$Y,9,0)</f>
        <v>3</v>
      </c>
      <c r="N418" s="7">
        <f>+VLOOKUP(A418,'[6]DISTRIBUCIÓN SEMANAL'!$A:$Y,10,0)</f>
        <v>4</v>
      </c>
      <c r="O418" s="7">
        <f>+VLOOKUP(A418,'[6]DISTRIBUCIÓN SEMANAL'!$A:$Y,11,0)</f>
        <v>1</v>
      </c>
      <c r="P418" s="7">
        <f>+VLOOKUP(A418,'[6]DISTRIBUCIÓN SEMANAL'!$A:$Y,12,0)</f>
        <v>2</v>
      </c>
      <c r="Q418" s="7">
        <f>+VLOOKUP(A418,'[6]DISTRIBUCIÓN SEMANAL'!$A:$Y,13,0)</f>
        <v>1</v>
      </c>
      <c r="R418" s="7">
        <f>+VLOOKUP(A418,'[6]DISTRIBUCIÓN SEMANAL'!$A:$Y,14,0)</f>
        <v>1</v>
      </c>
      <c r="S418" s="7">
        <f>+VLOOKUP(A418,'[6]DISTRIBUCIÓN SEMANAL'!$A:$Y,15,0)</f>
        <v>19</v>
      </c>
      <c r="T418" s="7">
        <f>+VLOOKUP(A418,'[6]DISTRIBUCIÓN SEMANAL'!$A:$Y,16,0)</f>
        <v>19</v>
      </c>
      <c r="U418" s="7">
        <f>+VLOOKUP(A418,'[6]DISTRIBUCIÓN SEMANAL'!$A:$Y,17,0)</f>
        <v>19</v>
      </c>
      <c r="V418" s="7">
        <f>+VLOOKUP(A418,'[6]DISTRIBUCIÓN SEMANAL'!$A:$Y,18,0)</f>
        <v>3</v>
      </c>
      <c r="W418" s="7">
        <f>+VLOOKUP(A418,'[6]DISTRIBUCIÓN SEMANAL'!$A:$Y,19,0)</f>
        <v>19</v>
      </c>
      <c r="X418" s="7">
        <f>+VLOOKUP(A418,'[6]DISTRIBUCIÓN SEMANAL'!$A:$Y,20,0)</f>
        <v>1</v>
      </c>
      <c r="Y418" s="7">
        <f>+VLOOKUP(A418,'[6]DISTRIBUCIÓN SEMANAL'!$A:$Y,21,0)</f>
        <v>19</v>
      </c>
      <c r="Z418" s="7">
        <f>+VLOOKUP(A418,'[6]DISTRIBUCIÓN SEMANAL'!$A:$Y,22,0)</f>
        <v>19</v>
      </c>
      <c r="AA418" s="7">
        <f>+VLOOKUP(A418,'[6]DISTRIBUCIÓN SEMANAL'!$A:$Y,23,0)</f>
        <v>2</v>
      </c>
      <c r="AB418" s="7">
        <f>+VLOOKUP(A418,'[6]DISTRIBUCIÓN SEMANAL'!$A:$Y,24,0)</f>
        <v>1</v>
      </c>
      <c r="AC418" s="7">
        <f>+VLOOKUP(A418,'[6]DISTRIBUCIÓN SEMANAL'!$A:$Y,25,0)</f>
        <v>3</v>
      </c>
    </row>
    <row r="419" spans="1:29" ht="15.75">
      <c r="A419" s="49" t="s">
        <v>6854</v>
      </c>
      <c r="B419" s="10" t="s">
        <v>5590</v>
      </c>
      <c r="C419" s="54" t="s">
        <v>6855</v>
      </c>
      <c r="D419" s="9">
        <v>10</v>
      </c>
      <c r="E419" s="9" t="s">
        <v>3718</v>
      </c>
      <c r="F419" s="9">
        <v>131823394</v>
      </c>
      <c r="G419" s="67" t="s">
        <v>5194</v>
      </c>
      <c r="H419" s="7">
        <f>+VLOOKUP(A419,'[6]DISTRIBUCIÓN SEMANAL'!$A:$Y,4,0)</f>
        <v>10</v>
      </c>
      <c r="I419" s="7" t="str">
        <f>+VLOOKUP(A419,'[6]DISTRIBUCIÓN SEMANAL'!$A:$Y,5,0)</f>
        <v>REAL</v>
      </c>
      <c r="J419" s="7">
        <f>+VLOOKUP(A419,'[6]DISTRIBUCIÓN SEMANAL'!$A:$Y,6,0)</f>
        <v>1</v>
      </c>
      <c r="K419" s="7">
        <f>+VLOOKUP(A419,'[6]DISTRIBUCIÓN SEMANAL'!$A:$Y,7,0)</f>
        <v>1</v>
      </c>
      <c r="L419" s="7">
        <f>+VLOOKUP(A419,'[6]DISTRIBUCIÓN SEMANAL'!$A:$Y,8,0)</f>
        <v>1</v>
      </c>
      <c r="M419" s="7">
        <f>+VLOOKUP(A419,'[6]DISTRIBUCIÓN SEMANAL'!$A:$Y,9,0)</f>
        <v>2</v>
      </c>
      <c r="N419" s="7">
        <f>+VLOOKUP(A419,'[6]DISTRIBUCIÓN SEMANAL'!$A:$Y,10,0)</f>
        <v>2</v>
      </c>
      <c r="O419" s="7">
        <f>+VLOOKUP(A419,'[6]DISTRIBUCIÓN SEMANAL'!$A:$Y,11,0)</f>
        <v>1</v>
      </c>
      <c r="P419" s="7">
        <f>+VLOOKUP(A419,'[6]DISTRIBUCIÓN SEMANAL'!$A:$Y,12,0)</f>
        <v>1</v>
      </c>
      <c r="Q419" s="7">
        <f>+VLOOKUP(A419,'[6]DISTRIBUCIÓN SEMANAL'!$A:$Y,13,0)</f>
        <v>1</v>
      </c>
      <c r="R419" s="7">
        <f>+VLOOKUP(A419,'[6]DISTRIBUCIÓN SEMANAL'!$A:$Y,14,0)</f>
        <v>1</v>
      </c>
      <c r="S419" s="7">
        <f>+VLOOKUP(A419,'[6]DISTRIBUCIÓN SEMANAL'!$A:$Y,15,0)</f>
        <v>10</v>
      </c>
      <c r="T419" s="7">
        <f>+VLOOKUP(A419,'[6]DISTRIBUCIÓN SEMANAL'!$A:$Y,16,0)</f>
        <v>10</v>
      </c>
      <c r="U419" s="7">
        <f>+VLOOKUP(A419,'[6]DISTRIBUCIÓN SEMANAL'!$A:$Y,17,0)</f>
        <v>10</v>
      </c>
      <c r="V419" s="7">
        <f>+VLOOKUP(A419,'[6]DISTRIBUCIÓN SEMANAL'!$A:$Y,18,0)</f>
        <v>2</v>
      </c>
      <c r="W419" s="7">
        <f>+VLOOKUP(A419,'[6]DISTRIBUCIÓN SEMANAL'!$A:$Y,19,0)</f>
        <v>10</v>
      </c>
      <c r="X419" s="7">
        <f>+VLOOKUP(A419,'[6]DISTRIBUCIÓN SEMANAL'!$A:$Y,20,0)</f>
        <v>1</v>
      </c>
      <c r="Y419" s="7">
        <f>+VLOOKUP(A419,'[6]DISTRIBUCIÓN SEMANAL'!$A:$Y,21,0)</f>
        <v>10</v>
      </c>
      <c r="Z419" s="7">
        <f>+VLOOKUP(A419,'[6]DISTRIBUCIÓN SEMANAL'!$A:$Y,22,0)</f>
        <v>10</v>
      </c>
      <c r="AA419" s="7">
        <f>+VLOOKUP(A419,'[6]DISTRIBUCIÓN SEMANAL'!$A:$Y,23,0)</f>
        <v>1</v>
      </c>
      <c r="AB419" s="7">
        <f>+VLOOKUP(A419,'[6]DISTRIBUCIÓN SEMANAL'!$A:$Y,24,0)</f>
        <v>1</v>
      </c>
      <c r="AC419" s="7">
        <f>+VLOOKUP(A419,'[6]DISTRIBUCIÓN SEMANAL'!$A:$Y,25,0)</f>
        <v>2</v>
      </c>
    </row>
    <row r="420" spans="1:29" ht="15.75">
      <c r="A420" s="49" t="s">
        <v>6856</v>
      </c>
      <c r="B420" s="10" t="s">
        <v>5590</v>
      </c>
      <c r="C420" s="54" t="s">
        <v>6857</v>
      </c>
      <c r="D420" s="9">
        <v>10</v>
      </c>
      <c r="E420" s="9" t="s">
        <v>3718</v>
      </c>
      <c r="F420" s="9">
        <v>131823394</v>
      </c>
      <c r="G420" s="67" t="s">
        <v>5194</v>
      </c>
      <c r="H420" s="7">
        <f>+VLOOKUP(A420,'[6]DISTRIBUCIÓN SEMANAL'!$A:$Y,4,0)</f>
        <v>10</v>
      </c>
      <c r="I420" s="7" t="str">
        <f>+VLOOKUP(A420,'[6]DISTRIBUCIÓN SEMANAL'!$A:$Y,5,0)</f>
        <v>REAL</v>
      </c>
      <c r="J420" s="7">
        <f>+VLOOKUP(A420,'[6]DISTRIBUCIÓN SEMANAL'!$A:$Y,6,0)</f>
        <v>1</v>
      </c>
      <c r="K420" s="7">
        <f>+VLOOKUP(A420,'[6]DISTRIBUCIÓN SEMANAL'!$A:$Y,7,0)</f>
        <v>1</v>
      </c>
      <c r="L420" s="7">
        <f>+VLOOKUP(A420,'[6]DISTRIBUCIÓN SEMANAL'!$A:$Y,8,0)</f>
        <v>1</v>
      </c>
      <c r="M420" s="7">
        <f>+VLOOKUP(A420,'[6]DISTRIBUCIÓN SEMANAL'!$A:$Y,9,0)</f>
        <v>2</v>
      </c>
      <c r="N420" s="7">
        <f>+VLOOKUP(A420,'[6]DISTRIBUCIÓN SEMANAL'!$A:$Y,10,0)</f>
        <v>2</v>
      </c>
      <c r="O420" s="7">
        <f>+VLOOKUP(A420,'[6]DISTRIBUCIÓN SEMANAL'!$A:$Y,11,0)</f>
        <v>1</v>
      </c>
      <c r="P420" s="7">
        <f>+VLOOKUP(A420,'[6]DISTRIBUCIÓN SEMANAL'!$A:$Y,12,0)</f>
        <v>1</v>
      </c>
      <c r="Q420" s="7">
        <f>+VLOOKUP(A420,'[6]DISTRIBUCIÓN SEMANAL'!$A:$Y,13,0)</f>
        <v>1</v>
      </c>
      <c r="R420" s="7">
        <f>+VLOOKUP(A420,'[6]DISTRIBUCIÓN SEMANAL'!$A:$Y,14,0)</f>
        <v>1</v>
      </c>
      <c r="S420" s="7">
        <f>+VLOOKUP(A420,'[6]DISTRIBUCIÓN SEMANAL'!$A:$Y,15,0)</f>
        <v>10</v>
      </c>
      <c r="T420" s="7">
        <f>+VLOOKUP(A420,'[6]DISTRIBUCIÓN SEMANAL'!$A:$Y,16,0)</f>
        <v>10</v>
      </c>
      <c r="U420" s="7">
        <f>+VLOOKUP(A420,'[6]DISTRIBUCIÓN SEMANAL'!$A:$Y,17,0)</f>
        <v>10</v>
      </c>
      <c r="V420" s="7">
        <f>+VLOOKUP(A420,'[6]DISTRIBUCIÓN SEMANAL'!$A:$Y,18,0)</f>
        <v>2</v>
      </c>
      <c r="W420" s="7">
        <f>+VLOOKUP(A420,'[6]DISTRIBUCIÓN SEMANAL'!$A:$Y,19,0)</f>
        <v>10</v>
      </c>
      <c r="X420" s="7">
        <f>+VLOOKUP(A420,'[6]DISTRIBUCIÓN SEMANAL'!$A:$Y,20,0)</f>
        <v>1</v>
      </c>
      <c r="Y420" s="7">
        <f>+VLOOKUP(A420,'[6]DISTRIBUCIÓN SEMANAL'!$A:$Y,21,0)</f>
        <v>10</v>
      </c>
      <c r="Z420" s="7">
        <f>+VLOOKUP(A420,'[6]DISTRIBUCIÓN SEMANAL'!$A:$Y,22,0)</f>
        <v>10</v>
      </c>
      <c r="AA420" s="7">
        <f>+VLOOKUP(A420,'[6]DISTRIBUCIÓN SEMANAL'!$A:$Y,23,0)</f>
        <v>1</v>
      </c>
      <c r="AB420" s="7">
        <f>+VLOOKUP(A420,'[6]DISTRIBUCIÓN SEMANAL'!$A:$Y,24,0)</f>
        <v>1</v>
      </c>
      <c r="AC420" s="7">
        <f>+VLOOKUP(A420,'[6]DISTRIBUCIÓN SEMANAL'!$A:$Y,25,0)</f>
        <v>2</v>
      </c>
    </row>
    <row r="421" spans="1:29" ht="15.75">
      <c r="A421" s="44" t="s">
        <v>6860</v>
      </c>
      <c r="B421" s="10" t="s">
        <v>6861</v>
      </c>
      <c r="C421" s="54" t="s">
        <v>6862</v>
      </c>
      <c r="D421" s="11">
        <v>126</v>
      </c>
      <c r="E421" s="9" t="s">
        <v>3725</v>
      </c>
      <c r="F421" s="9">
        <v>132100621</v>
      </c>
      <c r="G421" s="67" t="s">
        <v>5194</v>
      </c>
      <c r="H421" s="7">
        <f>+VLOOKUP(A421,'[6]DISTRIBUCIÓN SEMANAL'!$A:$Y,4,0)</f>
        <v>126</v>
      </c>
      <c r="I421" s="7" t="str">
        <f>+VLOOKUP(A421,'[6]DISTRIBUCIÓN SEMANAL'!$A:$Y,5,0)</f>
        <v>REAL</v>
      </c>
      <c r="J421" s="7">
        <f>+VLOOKUP(A421,'[6]DISTRIBUCIÓN SEMANAL'!$A:$Y,6,0)</f>
        <v>1</v>
      </c>
      <c r="K421" s="7">
        <f>+VLOOKUP(A421,'[6]DISTRIBUCIÓN SEMANAL'!$A:$Y,7,0)</f>
        <v>9</v>
      </c>
      <c r="L421" s="7">
        <f>+VLOOKUP(A421,'[6]DISTRIBUCIÓN SEMANAL'!$A:$Y,8,0)</f>
        <v>2</v>
      </c>
      <c r="M421" s="7">
        <f>+VLOOKUP(A421,'[6]DISTRIBUCIÓN SEMANAL'!$A:$Y,9,0)</f>
        <v>20</v>
      </c>
      <c r="N421" s="7">
        <f>+VLOOKUP(A421,'[6]DISTRIBUCIÓN SEMANAL'!$A:$Y,10,0)</f>
        <v>24</v>
      </c>
      <c r="O421" s="7">
        <f>+VLOOKUP(A421,'[6]DISTRIBUCIÓN SEMANAL'!$A:$Y,11,0)</f>
        <v>3</v>
      </c>
      <c r="P421" s="7">
        <f>+VLOOKUP(A421,'[6]DISTRIBUCIÓN SEMANAL'!$A:$Y,12,0)</f>
        <v>7</v>
      </c>
      <c r="Q421" s="7">
        <f>+VLOOKUP(A421,'[6]DISTRIBUCIÓN SEMANAL'!$A:$Y,13,0)</f>
        <v>2</v>
      </c>
      <c r="R421" s="7">
        <f>+VLOOKUP(A421,'[6]DISTRIBUCIÓN SEMANAL'!$A:$Y,14,0)</f>
        <v>6</v>
      </c>
      <c r="S421" s="7">
        <f>+VLOOKUP(A421,'[6]DISTRIBUCIÓN SEMANAL'!$A:$Y,15,0)</f>
        <v>126</v>
      </c>
      <c r="T421" s="7">
        <f>+VLOOKUP(A421,'[6]DISTRIBUCIÓN SEMANAL'!$A:$Y,16,0)</f>
        <v>126</v>
      </c>
      <c r="U421" s="7">
        <f>+VLOOKUP(A421,'[6]DISTRIBUCIÓN SEMANAL'!$A:$Y,17,0)</f>
        <v>126</v>
      </c>
      <c r="V421" s="7">
        <f>+VLOOKUP(A421,'[6]DISTRIBUCIÓN SEMANAL'!$A:$Y,18,0)</f>
        <v>16</v>
      </c>
      <c r="W421" s="7">
        <f>+VLOOKUP(A421,'[6]DISTRIBUCIÓN SEMANAL'!$A:$Y,19,0)</f>
        <v>126</v>
      </c>
      <c r="X421" s="7">
        <f>+VLOOKUP(A421,'[6]DISTRIBUCIÓN SEMANAL'!$A:$Y,20,0)</f>
        <v>5</v>
      </c>
      <c r="Y421" s="7">
        <f>+VLOOKUP(A421,'[6]DISTRIBUCIÓN SEMANAL'!$A:$Y,21,0)</f>
        <v>126</v>
      </c>
      <c r="Z421" s="7">
        <f>+VLOOKUP(A421,'[6]DISTRIBUCIÓN SEMANAL'!$A:$Y,22,0)</f>
        <v>126</v>
      </c>
      <c r="AA421" s="7">
        <f>+VLOOKUP(A421,'[6]DISTRIBUCIÓN SEMANAL'!$A:$Y,23,0)</f>
        <v>7</v>
      </c>
      <c r="AB421" s="7">
        <f>+VLOOKUP(A421,'[6]DISTRIBUCIÓN SEMANAL'!$A:$Y,24,0)</f>
        <v>5</v>
      </c>
      <c r="AC421" s="7">
        <f>+VLOOKUP(A421,'[6]DISTRIBUCIÓN SEMANAL'!$A:$Y,25,0)</f>
        <v>19</v>
      </c>
    </row>
    <row r="422" spans="1:29" ht="15.75">
      <c r="A422" s="44" t="s">
        <v>6863</v>
      </c>
      <c r="B422" s="10" t="s">
        <v>6861</v>
      </c>
      <c r="C422" s="54" t="s">
        <v>6864</v>
      </c>
      <c r="D422" s="11">
        <v>118</v>
      </c>
      <c r="E422" s="9" t="s">
        <v>3725</v>
      </c>
      <c r="F422" s="9">
        <v>132100621</v>
      </c>
      <c r="G422" s="67" t="s">
        <v>5194</v>
      </c>
      <c r="H422" s="7">
        <f>+VLOOKUP(A422,'[6]DISTRIBUCIÓN SEMANAL'!$A:$Y,4,0)</f>
        <v>118</v>
      </c>
      <c r="I422" s="7" t="str">
        <f>+VLOOKUP(A422,'[6]DISTRIBUCIÓN SEMANAL'!$A:$Y,5,0)</f>
        <v>REAL</v>
      </c>
      <c r="J422" s="7">
        <f>+VLOOKUP(A422,'[6]DISTRIBUCIÓN SEMANAL'!$A:$Y,6,0)</f>
        <v>1</v>
      </c>
      <c r="K422" s="7">
        <f>+VLOOKUP(A422,'[6]DISTRIBUCIÓN SEMANAL'!$A:$Y,7,0)</f>
        <v>8</v>
      </c>
      <c r="L422" s="7">
        <f>+VLOOKUP(A422,'[6]DISTRIBUCIÓN SEMANAL'!$A:$Y,8,0)</f>
        <v>2</v>
      </c>
      <c r="M422" s="7">
        <f>+VLOOKUP(A422,'[6]DISTRIBUCIÓN SEMANAL'!$A:$Y,9,0)</f>
        <v>18</v>
      </c>
      <c r="N422" s="7">
        <f>+VLOOKUP(A422,'[6]DISTRIBUCIÓN SEMANAL'!$A:$Y,10,0)</f>
        <v>22</v>
      </c>
      <c r="O422" s="7">
        <f>+VLOOKUP(A422,'[6]DISTRIBUCIÓN SEMANAL'!$A:$Y,11,0)</f>
        <v>3</v>
      </c>
      <c r="P422" s="7">
        <f>+VLOOKUP(A422,'[6]DISTRIBUCIÓN SEMANAL'!$A:$Y,12,0)</f>
        <v>7</v>
      </c>
      <c r="Q422" s="7">
        <f>+VLOOKUP(A422,'[6]DISTRIBUCIÓN SEMANAL'!$A:$Y,13,0)</f>
        <v>2</v>
      </c>
      <c r="R422" s="7">
        <f>+VLOOKUP(A422,'[6]DISTRIBUCIÓN SEMANAL'!$A:$Y,14,0)</f>
        <v>6</v>
      </c>
      <c r="S422" s="7">
        <f>+VLOOKUP(A422,'[6]DISTRIBUCIÓN SEMANAL'!$A:$Y,15,0)</f>
        <v>118</v>
      </c>
      <c r="T422" s="7">
        <f>+VLOOKUP(A422,'[6]DISTRIBUCIÓN SEMANAL'!$A:$Y,16,0)</f>
        <v>118</v>
      </c>
      <c r="U422" s="7">
        <f>+VLOOKUP(A422,'[6]DISTRIBUCIÓN SEMANAL'!$A:$Y,17,0)</f>
        <v>118</v>
      </c>
      <c r="V422" s="7">
        <f>+VLOOKUP(A422,'[6]DISTRIBUCIÓN SEMANAL'!$A:$Y,18,0)</f>
        <v>15</v>
      </c>
      <c r="W422" s="7">
        <f>+VLOOKUP(A422,'[6]DISTRIBUCIÓN SEMANAL'!$A:$Y,19,0)</f>
        <v>118</v>
      </c>
      <c r="X422" s="7">
        <f>+VLOOKUP(A422,'[6]DISTRIBUCIÓN SEMANAL'!$A:$Y,20,0)</f>
        <v>4</v>
      </c>
      <c r="Y422" s="7">
        <f>+VLOOKUP(A422,'[6]DISTRIBUCIÓN SEMANAL'!$A:$Y,21,0)</f>
        <v>118</v>
      </c>
      <c r="Z422" s="7">
        <f>+VLOOKUP(A422,'[6]DISTRIBUCIÓN SEMANAL'!$A:$Y,22,0)</f>
        <v>118</v>
      </c>
      <c r="AA422" s="7">
        <f>+VLOOKUP(A422,'[6]DISTRIBUCIÓN SEMANAL'!$A:$Y,23,0)</f>
        <v>7</v>
      </c>
      <c r="AB422" s="7">
        <f>+VLOOKUP(A422,'[6]DISTRIBUCIÓN SEMANAL'!$A:$Y,24,0)</f>
        <v>5</v>
      </c>
      <c r="AC422" s="7">
        <f>+VLOOKUP(A422,'[6]DISTRIBUCIÓN SEMANAL'!$A:$Y,25,0)</f>
        <v>17</v>
      </c>
    </row>
    <row r="423" spans="1:29" ht="15.75">
      <c r="A423" s="49" t="s">
        <v>6865</v>
      </c>
      <c r="B423" s="10" t="s">
        <v>5309</v>
      </c>
      <c r="C423" s="54" t="s">
        <v>6866</v>
      </c>
      <c r="D423" s="9">
        <v>47</v>
      </c>
      <c r="E423" s="9" t="s">
        <v>3737</v>
      </c>
      <c r="F423" s="9">
        <v>131345192</v>
      </c>
      <c r="G423" s="67" t="s">
        <v>5194</v>
      </c>
      <c r="H423" s="7">
        <f>+VLOOKUP(A423,'[6]DISTRIBUCIÓN SEMANAL'!$A:$Y,4,0)</f>
        <v>47</v>
      </c>
      <c r="I423" s="7" t="str">
        <f>+VLOOKUP(A423,'[6]DISTRIBUCIÓN SEMANAL'!$A:$Y,5,0)</f>
        <v>REAL</v>
      </c>
      <c r="J423" s="7">
        <f>+VLOOKUP(A423,'[6]DISTRIBUCIÓN SEMANAL'!$A:$Y,6,0)</f>
        <v>1</v>
      </c>
      <c r="K423" s="7">
        <f>+VLOOKUP(A423,'[6]DISTRIBUCIÓN SEMANAL'!$A:$Y,7,0)</f>
        <v>4</v>
      </c>
      <c r="L423" s="7">
        <f>+VLOOKUP(A423,'[6]DISTRIBUCIÓN SEMANAL'!$A:$Y,8,0)</f>
        <v>1</v>
      </c>
      <c r="M423" s="7">
        <f>+VLOOKUP(A423,'[6]DISTRIBUCIÓN SEMANAL'!$A:$Y,9,0)</f>
        <v>8</v>
      </c>
      <c r="N423" s="7">
        <f>+VLOOKUP(A423,'[6]DISTRIBUCIÓN SEMANAL'!$A:$Y,10,0)</f>
        <v>9</v>
      </c>
      <c r="O423" s="7">
        <f>+VLOOKUP(A423,'[6]DISTRIBUCIÓN SEMANAL'!$A:$Y,11,0)</f>
        <v>2</v>
      </c>
      <c r="P423" s="7">
        <f>+VLOOKUP(A423,'[6]DISTRIBUCIÓN SEMANAL'!$A:$Y,12,0)</f>
        <v>3</v>
      </c>
      <c r="Q423" s="7">
        <f>+VLOOKUP(A423,'[6]DISTRIBUCIÓN SEMANAL'!$A:$Y,13,0)</f>
        <v>1</v>
      </c>
      <c r="R423" s="7">
        <f>+VLOOKUP(A423,'[6]DISTRIBUCIÓN SEMANAL'!$A:$Y,14,0)</f>
        <v>3</v>
      </c>
      <c r="S423" s="7">
        <f>+VLOOKUP(A423,'[6]DISTRIBUCIÓN SEMANAL'!$A:$Y,15,0)</f>
        <v>47</v>
      </c>
      <c r="T423" s="7">
        <f>+VLOOKUP(A423,'[6]DISTRIBUCIÓN SEMANAL'!$A:$Y,16,0)</f>
        <v>47</v>
      </c>
      <c r="U423" s="7">
        <f>+VLOOKUP(A423,'[6]DISTRIBUCIÓN SEMANAL'!$A:$Y,17,0)</f>
        <v>47</v>
      </c>
      <c r="V423" s="7">
        <f>+VLOOKUP(A423,'[6]DISTRIBUCIÓN SEMANAL'!$A:$Y,18,0)</f>
        <v>6</v>
      </c>
      <c r="W423" s="7">
        <f>+VLOOKUP(A423,'[6]DISTRIBUCIÓN SEMANAL'!$A:$Y,19,0)</f>
        <v>47</v>
      </c>
      <c r="X423" s="7">
        <f>+VLOOKUP(A423,'[6]DISTRIBUCIÓN SEMANAL'!$A:$Y,20,0)</f>
        <v>2</v>
      </c>
      <c r="Y423" s="7">
        <f>+VLOOKUP(A423,'[6]DISTRIBUCIÓN SEMANAL'!$A:$Y,21,0)</f>
        <v>47</v>
      </c>
      <c r="Z423" s="7">
        <f>+VLOOKUP(A423,'[6]DISTRIBUCIÓN SEMANAL'!$A:$Y,22,0)</f>
        <v>47</v>
      </c>
      <c r="AA423" s="7">
        <f>+VLOOKUP(A423,'[6]DISTRIBUCIÓN SEMANAL'!$A:$Y,23,0)</f>
        <v>3</v>
      </c>
      <c r="AB423" s="7">
        <f>+VLOOKUP(A423,'[6]DISTRIBUCIÓN SEMANAL'!$A:$Y,24,0)</f>
        <v>2</v>
      </c>
      <c r="AC423" s="7">
        <f>+VLOOKUP(A423,'[6]DISTRIBUCIÓN SEMANAL'!$A:$Y,25,0)</f>
        <v>7</v>
      </c>
    </row>
    <row r="424" spans="1:29" ht="15.75">
      <c r="A424" s="49" t="s">
        <v>6867</v>
      </c>
      <c r="B424" s="10" t="s">
        <v>5309</v>
      </c>
      <c r="C424" s="54" t="s">
        <v>6868</v>
      </c>
      <c r="D424" s="9">
        <v>60</v>
      </c>
      <c r="E424" s="9" t="s">
        <v>3737</v>
      </c>
      <c r="F424" s="9">
        <v>131345192</v>
      </c>
      <c r="G424" s="67" t="s">
        <v>5194</v>
      </c>
      <c r="H424" s="7">
        <f>+VLOOKUP(A424,'[6]DISTRIBUCIÓN SEMANAL'!$A:$Y,4,0)</f>
        <v>60</v>
      </c>
      <c r="I424" s="7" t="str">
        <f>+VLOOKUP(A424,'[6]DISTRIBUCIÓN SEMANAL'!$A:$Y,5,0)</f>
        <v>REAL</v>
      </c>
      <c r="J424" s="7">
        <f>+VLOOKUP(A424,'[6]DISTRIBUCIÓN SEMANAL'!$A:$Y,6,0)</f>
        <v>1</v>
      </c>
      <c r="K424" s="7">
        <f>+VLOOKUP(A424,'[6]DISTRIBUCIÓN SEMANAL'!$A:$Y,7,0)</f>
        <v>4</v>
      </c>
      <c r="L424" s="7">
        <f>+VLOOKUP(A424,'[6]DISTRIBUCIÓN SEMANAL'!$A:$Y,8,0)</f>
        <v>1</v>
      </c>
      <c r="M424" s="7">
        <f>+VLOOKUP(A424,'[6]DISTRIBUCIÓN SEMANAL'!$A:$Y,9,0)</f>
        <v>10</v>
      </c>
      <c r="N424" s="7">
        <f>+VLOOKUP(A424,'[6]DISTRIBUCIÓN SEMANAL'!$A:$Y,10,0)</f>
        <v>11</v>
      </c>
      <c r="O424" s="7">
        <f>+VLOOKUP(A424,'[6]DISTRIBUCIÓN SEMANAL'!$A:$Y,11,0)</f>
        <v>2</v>
      </c>
      <c r="P424" s="7">
        <f>+VLOOKUP(A424,'[6]DISTRIBUCIÓN SEMANAL'!$A:$Y,12,0)</f>
        <v>4</v>
      </c>
      <c r="Q424" s="7">
        <f>+VLOOKUP(A424,'[6]DISTRIBUCIÓN SEMANAL'!$A:$Y,13,0)</f>
        <v>1</v>
      </c>
      <c r="R424" s="7">
        <f>+VLOOKUP(A424,'[6]DISTRIBUCIÓN SEMANAL'!$A:$Y,14,0)</f>
        <v>3</v>
      </c>
      <c r="S424" s="7">
        <f>+VLOOKUP(A424,'[6]DISTRIBUCIÓN SEMANAL'!$A:$Y,15,0)</f>
        <v>60</v>
      </c>
      <c r="T424" s="7">
        <f>+VLOOKUP(A424,'[6]DISTRIBUCIÓN SEMANAL'!$A:$Y,16,0)</f>
        <v>60</v>
      </c>
      <c r="U424" s="7">
        <f>+VLOOKUP(A424,'[6]DISTRIBUCIÓN SEMANAL'!$A:$Y,17,0)</f>
        <v>60</v>
      </c>
      <c r="V424" s="7">
        <f>+VLOOKUP(A424,'[6]DISTRIBUCIÓN SEMANAL'!$A:$Y,18,0)</f>
        <v>8</v>
      </c>
      <c r="W424" s="7">
        <f>+VLOOKUP(A424,'[6]DISTRIBUCIÓN SEMANAL'!$A:$Y,19,0)</f>
        <v>60</v>
      </c>
      <c r="X424" s="7">
        <f>+VLOOKUP(A424,'[6]DISTRIBUCIÓN SEMANAL'!$A:$Y,20,0)</f>
        <v>2</v>
      </c>
      <c r="Y424" s="7">
        <f>+VLOOKUP(A424,'[6]DISTRIBUCIÓN SEMANAL'!$A:$Y,21,0)</f>
        <v>60</v>
      </c>
      <c r="Z424" s="7">
        <f>+VLOOKUP(A424,'[6]DISTRIBUCIÓN SEMANAL'!$A:$Y,22,0)</f>
        <v>60</v>
      </c>
      <c r="AA424" s="7">
        <f>+VLOOKUP(A424,'[6]DISTRIBUCIÓN SEMANAL'!$A:$Y,23,0)</f>
        <v>4</v>
      </c>
      <c r="AB424" s="7">
        <f>+VLOOKUP(A424,'[6]DISTRIBUCIÓN SEMANAL'!$A:$Y,24,0)</f>
        <v>3</v>
      </c>
      <c r="AC424" s="7">
        <f>+VLOOKUP(A424,'[6]DISTRIBUCIÓN SEMANAL'!$A:$Y,25,0)</f>
        <v>9</v>
      </c>
    </row>
    <row r="425" spans="1:29" ht="15.75">
      <c r="A425" s="49" t="s">
        <v>6869</v>
      </c>
      <c r="B425" s="10" t="s">
        <v>5309</v>
      </c>
      <c r="C425" s="54" t="s">
        <v>6870</v>
      </c>
      <c r="D425" s="9">
        <v>53</v>
      </c>
      <c r="E425" s="9" t="s">
        <v>3737</v>
      </c>
      <c r="F425" s="9">
        <v>131345192</v>
      </c>
      <c r="G425" s="67" t="s">
        <v>5194</v>
      </c>
      <c r="H425" s="7">
        <f>+VLOOKUP(A425,'[6]DISTRIBUCIÓN SEMANAL'!$A:$Y,4,0)</f>
        <v>53</v>
      </c>
      <c r="I425" s="7" t="str">
        <f>+VLOOKUP(A425,'[6]DISTRIBUCIÓN SEMANAL'!$A:$Y,5,0)</f>
        <v>REAL</v>
      </c>
      <c r="J425" s="7">
        <f>+VLOOKUP(A425,'[6]DISTRIBUCIÓN SEMANAL'!$A:$Y,6,0)</f>
        <v>1</v>
      </c>
      <c r="K425" s="7">
        <f>+VLOOKUP(A425,'[6]DISTRIBUCIÓN SEMANAL'!$A:$Y,7,0)</f>
        <v>4</v>
      </c>
      <c r="L425" s="7">
        <f>+VLOOKUP(A425,'[6]DISTRIBUCIÓN SEMANAL'!$A:$Y,8,0)</f>
        <v>1</v>
      </c>
      <c r="M425" s="7">
        <f>+VLOOKUP(A425,'[6]DISTRIBUCIÓN SEMANAL'!$A:$Y,9,0)</f>
        <v>9</v>
      </c>
      <c r="N425" s="7">
        <f>+VLOOKUP(A425,'[6]DISTRIBUCIÓN SEMANAL'!$A:$Y,10,0)</f>
        <v>10</v>
      </c>
      <c r="O425" s="7">
        <f>+VLOOKUP(A425,'[6]DISTRIBUCIÓN SEMANAL'!$A:$Y,11,0)</f>
        <v>2</v>
      </c>
      <c r="P425" s="7">
        <f>+VLOOKUP(A425,'[6]DISTRIBUCIÓN SEMANAL'!$A:$Y,12,0)</f>
        <v>3</v>
      </c>
      <c r="Q425" s="7">
        <f>+VLOOKUP(A425,'[6]DISTRIBUCIÓN SEMANAL'!$A:$Y,13,0)</f>
        <v>1</v>
      </c>
      <c r="R425" s="7">
        <f>+VLOOKUP(A425,'[6]DISTRIBUCIÓN SEMANAL'!$A:$Y,14,0)</f>
        <v>3</v>
      </c>
      <c r="S425" s="7">
        <f>+VLOOKUP(A425,'[6]DISTRIBUCIÓN SEMANAL'!$A:$Y,15,0)</f>
        <v>53</v>
      </c>
      <c r="T425" s="7">
        <f>+VLOOKUP(A425,'[6]DISTRIBUCIÓN SEMANAL'!$A:$Y,16,0)</f>
        <v>53</v>
      </c>
      <c r="U425" s="7">
        <f>+VLOOKUP(A425,'[6]DISTRIBUCIÓN SEMANAL'!$A:$Y,17,0)</f>
        <v>53</v>
      </c>
      <c r="V425" s="7">
        <f>+VLOOKUP(A425,'[6]DISTRIBUCIÓN SEMANAL'!$A:$Y,18,0)</f>
        <v>7</v>
      </c>
      <c r="W425" s="7">
        <f>+VLOOKUP(A425,'[6]DISTRIBUCIÓN SEMANAL'!$A:$Y,19,0)</f>
        <v>53</v>
      </c>
      <c r="X425" s="7">
        <f>+VLOOKUP(A425,'[6]DISTRIBUCIÓN SEMANAL'!$A:$Y,20,0)</f>
        <v>2</v>
      </c>
      <c r="Y425" s="7">
        <f>+VLOOKUP(A425,'[6]DISTRIBUCIÓN SEMANAL'!$A:$Y,21,0)</f>
        <v>53</v>
      </c>
      <c r="Z425" s="7">
        <f>+VLOOKUP(A425,'[6]DISTRIBUCIÓN SEMANAL'!$A:$Y,22,0)</f>
        <v>53</v>
      </c>
      <c r="AA425" s="7">
        <f>+VLOOKUP(A425,'[6]DISTRIBUCIÓN SEMANAL'!$A:$Y,23,0)</f>
        <v>3</v>
      </c>
      <c r="AB425" s="7">
        <f>+VLOOKUP(A425,'[6]DISTRIBUCIÓN SEMANAL'!$A:$Y,24,0)</f>
        <v>3</v>
      </c>
      <c r="AC425" s="7">
        <f>+VLOOKUP(A425,'[6]DISTRIBUCIÓN SEMANAL'!$A:$Y,25,0)</f>
        <v>8</v>
      </c>
    </row>
    <row r="426" spans="1:29" ht="15.75">
      <c r="A426" s="49" t="s">
        <v>6871</v>
      </c>
      <c r="B426" s="10" t="s">
        <v>5309</v>
      </c>
      <c r="C426" s="54" t="s">
        <v>6872</v>
      </c>
      <c r="D426" s="9">
        <v>40</v>
      </c>
      <c r="E426" s="9" t="s">
        <v>3737</v>
      </c>
      <c r="F426" s="9">
        <v>131345192</v>
      </c>
      <c r="G426" s="67" t="s">
        <v>5194</v>
      </c>
      <c r="H426" s="7">
        <f>+VLOOKUP(A426,'[6]DISTRIBUCIÓN SEMANAL'!$A:$Y,4,0)</f>
        <v>40</v>
      </c>
      <c r="I426" s="7" t="str">
        <f>+VLOOKUP(A426,'[6]DISTRIBUCIÓN SEMANAL'!$A:$Y,5,0)</f>
        <v>REAL</v>
      </c>
      <c r="J426" s="7">
        <f>+VLOOKUP(A426,'[6]DISTRIBUCIÓN SEMANAL'!$A:$Y,6,0)</f>
        <v>1</v>
      </c>
      <c r="K426" s="7">
        <f>+VLOOKUP(A426,'[6]DISTRIBUCIÓN SEMANAL'!$A:$Y,7,0)</f>
        <v>3</v>
      </c>
      <c r="L426" s="7">
        <f>+VLOOKUP(A426,'[6]DISTRIBUCIÓN SEMANAL'!$A:$Y,8,0)</f>
        <v>1</v>
      </c>
      <c r="M426" s="7">
        <f>+VLOOKUP(A426,'[6]DISTRIBUCIÓN SEMANAL'!$A:$Y,9,0)</f>
        <v>7</v>
      </c>
      <c r="N426" s="7">
        <f>+VLOOKUP(A426,'[6]DISTRIBUCIÓN SEMANAL'!$A:$Y,10,0)</f>
        <v>8</v>
      </c>
      <c r="O426" s="7">
        <f>+VLOOKUP(A426,'[6]DISTRIBUCIÓN SEMANAL'!$A:$Y,11,0)</f>
        <v>1</v>
      </c>
      <c r="P426" s="7">
        <f>+VLOOKUP(A426,'[6]DISTRIBUCIÓN SEMANAL'!$A:$Y,12,0)</f>
        <v>3</v>
      </c>
      <c r="Q426" s="7">
        <f>+VLOOKUP(A426,'[6]DISTRIBUCIÓN SEMANAL'!$A:$Y,13,0)</f>
        <v>1</v>
      </c>
      <c r="R426" s="7">
        <f>+VLOOKUP(A426,'[6]DISTRIBUCIÓN SEMANAL'!$A:$Y,14,0)</f>
        <v>2</v>
      </c>
      <c r="S426" s="7">
        <f>+VLOOKUP(A426,'[6]DISTRIBUCIÓN SEMANAL'!$A:$Y,15,0)</f>
        <v>40</v>
      </c>
      <c r="T426" s="7">
        <f>+VLOOKUP(A426,'[6]DISTRIBUCIÓN SEMANAL'!$A:$Y,16,0)</f>
        <v>40</v>
      </c>
      <c r="U426" s="7">
        <f>+VLOOKUP(A426,'[6]DISTRIBUCIÓN SEMANAL'!$A:$Y,17,0)</f>
        <v>40</v>
      </c>
      <c r="V426" s="7">
        <f>+VLOOKUP(A426,'[6]DISTRIBUCIÓN SEMANAL'!$A:$Y,18,0)</f>
        <v>6</v>
      </c>
      <c r="W426" s="7">
        <f>+VLOOKUP(A426,'[6]DISTRIBUCIÓN SEMANAL'!$A:$Y,19,0)</f>
        <v>40</v>
      </c>
      <c r="X426" s="7">
        <f>+VLOOKUP(A426,'[6]DISTRIBUCIÓN SEMANAL'!$A:$Y,20,0)</f>
        <v>2</v>
      </c>
      <c r="Y426" s="7">
        <f>+VLOOKUP(A426,'[6]DISTRIBUCIÓN SEMANAL'!$A:$Y,21,0)</f>
        <v>40</v>
      </c>
      <c r="Z426" s="7">
        <f>+VLOOKUP(A426,'[6]DISTRIBUCIÓN SEMANAL'!$A:$Y,22,0)</f>
        <v>40</v>
      </c>
      <c r="AA426" s="7">
        <f>+VLOOKUP(A426,'[6]DISTRIBUCIÓN SEMANAL'!$A:$Y,23,0)</f>
        <v>3</v>
      </c>
      <c r="AB426" s="7">
        <f>+VLOOKUP(A426,'[6]DISTRIBUCIÓN SEMANAL'!$A:$Y,24,0)</f>
        <v>2</v>
      </c>
      <c r="AC426" s="7">
        <f>+VLOOKUP(A426,'[6]DISTRIBUCIÓN SEMANAL'!$A:$Y,25,0)</f>
        <v>6</v>
      </c>
    </row>
    <row r="427" spans="1:29" ht="15.75">
      <c r="A427" s="44" t="s">
        <v>6873</v>
      </c>
      <c r="B427" s="10" t="s">
        <v>6566</v>
      </c>
      <c r="C427" s="54" t="s">
        <v>6874</v>
      </c>
      <c r="D427" s="11">
        <v>11</v>
      </c>
      <c r="E427" s="9" t="s">
        <v>3747</v>
      </c>
      <c r="F427" s="9">
        <v>131345239</v>
      </c>
      <c r="G427" s="67" t="s">
        <v>5194</v>
      </c>
      <c r="H427" s="7">
        <f>+VLOOKUP(A427,'[6]DISTRIBUCIÓN SEMANAL'!$A:$Y,4,0)</f>
        <v>11</v>
      </c>
      <c r="I427" s="7" t="str">
        <f>+VLOOKUP(A427,'[6]DISTRIBUCIÓN SEMANAL'!$A:$Y,5,0)</f>
        <v>REAL</v>
      </c>
      <c r="J427" s="7">
        <f>+VLOOKUP(A427,'[6]DISTRIBUCIÓN SEMANAL'!$A:$Y,6,0)</f>
        <v>1</v>
      </c>
      <c r="K427" s="7">
        <f>+VLOOKUP(A427,'[6]DISTRIBUCIÓN SEMANAL'!$A:$Y,7,0)</f>
        <v>1</v>
      </c>
      <c r="L427" s="7">
        <f>+VLOOKUP(A427,'[6]DISTRIBUCIÓN SEMANAL'!$A:$Y,8,0)</f>
        <v>1</v>
      </c>
      <c r="M427" s="7">
        <f>+VLOOKUP(A427,'[6]DISTRIBUCIÓN SEMANAL'!$A:$Y,9,0)</f>
        <v>2</v>
      </c>
      <c r="N427" s="7">
        <f>+VLOOKUP(A427,'[6]DISTRIBUCIÓN SEMANAL'!$A:$Y,10,0)</f>
        <v>3</v>
      </c>
      <c r="O427" s="7">
        <f>+VLOOKUP(A427,'[6]DISTRIBUCIÓN SEMANAL'!$A:$Y,11,0)</f>
        <v>1</v>
      </c>
      <c r="P427" s="7">
        <f>+VLOOKUP(A427,'[6]DISTRIBUCIÓN SEMANAL'!$A:$Y,12,0)</f>
        <v>1</v>
      </c>
      <c r="Q427" s="7">
        <f>+VLOOKUP(A427,'[6]DISTRIBUCIÓN SEMANAL'!$A:$Y,13,0)</f>
        <v>1</v>
      </c>
      <c r="R427" s="7">
        <f>+VLOOKUP(A427,'[6]DISTRIBUCIÓN SEMANAL'!$A:$Y,14,0)</f>
        <v>1</v>
      </c>
      <c r="S427" s="7">
        <f>+VLOOKUP(A427,'[6]DISTRIBUCIÓN SEMANAL'!$A:$Y,15,0)</f>
        <v>11</v>
      </c>
      <c r="T427" s="7">
        <f>+VLOOKUP(A427,'[6]DISTRIBUCIÓN SEMANAL'!$A:$Y,16,0)</f>
        <v>11</v>
      </c>
      <c r="U427" s="7">
        <f>+VLOOKUP(A427,'[6]DISTRIBUCIÓN SEMANAL'!$A:$Y,17,0)</f>
        <v>11</v>
      </c>
      <c r="V427" s="7">
        <f>+VLOOKUP(A427,'[6]DISTRIBUCIÓN SEMANAL'!$A:$Y,18,0)</f>
        <v>2</v>
      </c>
      <c r="W427" s="7">
        <f>+VLOOKUP(A427,'[6]DISTRIBUCIÓN SEMANAL'!$A:$Y,19,0)</f>
        <v>11</v>
      </c>
      <c r="X427" s="7">
        <f>+VLOOKUP(A427,'[6]DISTRIBUCIÓN SEMANAL'!$A:$Y,20,0)</f>
        <v>1</v>
      </c>
      <c r="Y427" s="7">
        <f>+VLOOKUP(A427,'[6]DISTRIBUCIÓN SEMANAL'!$A:$Y,21,0)</f>
        <v>11</v>
      </c>
      <c r="Z427" s="7">
        <f>+VLOOKUP(A427,'[6]DISTRIBUCIÓN SEMANAL'!$A:$Y,22,0)</f>
        <v>11</v>
      </c>
      <c r="AA427" s="7">
        <f>+VLOOKUP(A427,'[6]DISTRIBUCIÓN SEMANAL'!$A:$Y,23,0)</f>
        <v>1</v>
      </c>
      <c r="AB427" s="7">
        <f>+VLOOKUP(A427,'[6]DISTRIBUCIÓN SEMANAL'!$A:$Y,24,0)</f>
        <v>1</v>
      </c>
      <c r="AC427" s="7">
        <f>+VLOOKUP(A427,'[6]DISTRIBUCIÓN SEMANAL'!$A:$Y,25,0)</f>
        <v>2</v>
      </c>
    </row>
    <row r="428" spans="1:29" ht="15.75">
      <c r="A428" s="44" t="s">
        <v>6875</v>
      </c>
      <c r="B428" s="10" t="s">
        <v>6566</v>
      </c>
      <c r="C428" s="54" t="s">
        <v>6876</v>
      </c>
      <c r="D428" s="11">
        <v>11</v>
      </c>
      <c r="E428" s="9" t="s">
        <v>3747</v>
      </c>
      <c r="F428" s="9">
        <v>131345239</v>
      </c>
      <c r="G428" s="67" t="s">
        <v>5194</v>
      </c>
      <c r="H428" s="7">
        <f>+VLOOKUP(A428,'[6]DISTRIBUCIÓN SEMANAL'!$A:$Y,4,0)</f>
        <v>11</v>
      </c>
      <c r="I428" s="7" t="str">
        <f>+VLOOKUP(A428,'[6]DISTRIBUCIÓN SEMANAL'!$A:$Y,5,0)</f>
        <v>REAL</v>
      </c>
      <c r="J428" s="7">
        <f>+VLOOKUP(A428,'[6]DISTRIBUCIÓN SEMANAL'!$A:$Y,6,0)</f>
        <v>1</v>
      </c>
      <c r="K428" s="7">
        <f>+VLOOKUP(A428,'[6]DISTRIBUCIÓN SEMANAL'!$A:$Y,7,0)</f>
        <v>1</v>
      </c>
      <c r="L428" s="7">
        <f>+VLOOKUP(A428,'[6]DISTRIBUCIÓN SEMANAL'!$A:$Y,8,0)</f>
        <v>1</v>
      </c>
      <c r="M428" s="7">
        <f>+VLOOKUP(A428,'[6]DISTRIBUCIÓN SEMANAL'!$A:$Y,9,0)</f>
        <v>2</v>
      </c>
      <c r="N428" s="7">
        <f>+VLOOKUP(A428,'[6]DISTRIBUCIÓN SEMANAL'!$A:$Y,10,0)</f>
        <v>3</v>
      </c>
      <c r="O428" s="7">
        <f>+VLOOKUP(A428,'[6]DISTRIBUCIÓN SEMANAL'!$A:$Y,11,0)</f>
        <v>1</v>
      </c>
      <c r="P428" s="7">
        <f>+VLOOKUP(A428,'[6]DISTRIBUCIÓN SEMANAL'!$A:$Y,12,0)</f>
        <v>1</v>
      </c>
      <c r="Q428" s="7">
        <f>+VLOOKUP(A428,'[6]DISTRIBUCIÓN SEMANAL'!$A:$Y,13,0)</f>
        <v>1</v>
      </c>
      <c r="R428" s="7">
        <f>+VLOOKUP(A428,'[6]DISTRIBUCIÓN SEMANAL'!$A:$Y,14,0)</f>
        <v>1</v>
      </c>
      <c r="S428" s="7">
        <f>+VLOOKUP(A428,'[6]DISTRIBUCIÓN SEMANAL'!$A:$Y,15,0)</f>
        <v>11</v>
      </c>
      <c r="T428" s="7">
        <f>+VLOOKUP(A428,'[6]DISTRIBUCIÓN SEMANAL'!$A:$Y,16,0)</f>
        <v>11</v>
      </c>
      <c r="U428" s="7">
        <f>+VLOOKUP(A428,'[6]DISTRIBUCIÓN SEMANAL'!$A:$Y,17,0)</f>
        <v>11</v>
      </c>
      <c r="V428" s="7">
        <f>+VLOOKUP(A428,'[6]DISTRIBUCIÓN SEMANAL'!$A:$Y,18,0)</f>
        <v>2</v>
      </c>
      <c r="W428" s="7">
        <f>+VLOOKUP(A428,'[6]DISTRIBUCIÓN SEMANAL'!$A:$Y,19,0)</f>
        <v>11</v>
      </c>
      <c r="X428" s="7">
        <f>+VLOOKUP(A428,'[6]DISTRIBUCIÓN SEMANAL'!$A:$Y,20,0)</f>
        <v>1</v>
      </c>
      <c r="Y428" s="7">
        <f>+VLOOKUP(A428,'[6]DISTRIBUCIÓN SEMANAL'!$A:$Y,21,0)</f>
        <v>11</v>
      </c>
      <c r="Z428" s="7">
        <f>+VLOOKUP(A428,'[6]DISTRIBUCIÓN SEMANAL'!$A:$Y,22,0)</f>
        <v>11</v>
      </c>
      <c r="AA428" s="7">
        <f>+VLOOKUP(A428,'[6]DISTRIBUCIÓN SEMANAL'!$A:$Y,23,0)</f>
        <v>1</v>
      </c>
      <c r="AB428" s="7">
        <f>+VLOOKUP(A428,'[6]DISTRIBUCIÓN SEMANAL'!$A:$Y,24,0)</f>
        <v>1</v>
      </c>
      <c r="AC428" s="7">
        <f>+VLOOKUP(A428,'[6]DISTRIBUCIÓN SEMANAL'!$A:$Y,25,0)</f>
        <v>2</v>
      </c>
    </row>
    <row r="429" spans="1:29" ht="15.75">
      <c r="A429" s="44" t="s">
        <v>6877</v>
      </c>
      <c r="B429" s="10" t="s">
        <v>6566</v>
      </c>
      <c r="C429" s="54" t="s">
        <v>6878</v>
      </c>
      <c r="D429" s="11">
        <v>77</v>
      </c>
      <c r="E429" s="9" t="s">
        <v>3747</v>
      </c>
      <c r="F429" s="9">
        <v>131345239</v>
      </c>
      <c r="G429" s="67" t="s">
        <v>5194</v>
      </c>
      <c r="H429" s="7">
        <f>+VLOOKUP(A429,'[6]DISTRIBUCIÓN SEMANAL'!$A:$Y,4,0)</f>
        <v>77</v>
      </c>
      <c r="I429" s="7" t="str">
        <f>+VLOOKUP(A429,'[6]DISTRIBUCIÓN SEMANAL'!$A:$Y,5,0)</f>
        <v>REAL</v>
      </c>
      <c r="J429" s="7">
        <f>+VLOOKUP(A429,'[6]DISTRIBUCIÓN SEMANAL'!$A:$Y,6,0)</f>
        <v>1</v>
      </c>
      <c r="K429" s="7">
        <f>+VLOOKUP(A429,'[6]DISTRIBUCIÓN SEMANAL'!$A:$Y,7,0)</f>
        <v>6</v>
      </c>
      <c r="L429" s="7">
        <f>+VLOOKUP(A429,'[6]DISTRIBUCIÓN SEMANAL'!$A:$Y,8,0)</f>
        <v>1</v>
      </c>
      <c r="M429" s="7">
        <f>+VLOOKUP(A429,'[6]DISTRIBUCIÓN SEMANAL'!$A:$Y,9,0)</f>
        <v>12</v>
      </c>
      <c r="N429" s="7">
        <f>+VLOOKUP(A429,'[6]DISTRIBUCIÓN SEMANAL'!$A:$Y,10,0)</f>
        <v>15</v>
      </c>
      <c r="O429" s="7">
        <f>+VLOOKUP(A429,'[6]DISTRIBUCIÓN SEMANAL'!$A:$Y,11,0)</f>
        <v>2</v>
      </c>
      <c r="P429" s="7">
        <f>+VLOOKUP(A429,'[6]DISTRIBUCIÓN SEMANAL'!$A:$Y,12,0)</f>
        <v>5</v>
      </c>
      <c r="Q429" s="7">
        <f>+VLOOKUP(A429,'[6]DISTRIBUCIÓN SEMANAL'!$A:$Y,13,0)</f>
        <v>1</v>
      </c>
      <c r="R429" s="7">
        <f>+VLOOKUP(A429,'[6]DISTRIBUCIÓN SEMANAL'!$A:$Y,14,0)</f>
        <v>4</v>
      </c>
      <c r="S429" s="7">
        <f>+VLOOKUP(A429,'[6]DISTRIBUCIÓN SEMANAL'!$A:$Y,15,0)</f>
        <v>77</v>
      </c>
      <c r="T429" s="7">
        <f>+VLOOKUP(A429,'[6]DISTRIBUCIÓN SEMANAL'!$A:$Y,16,0)</f>
        <v>77</v>
      </c>
      <c r="U429" s="7">
        <f>+VLOOKUP(A429,'[6]DISTRIBUCIÓN SEMANAL'!$A:$Y,17,0)</f>
        <v>77</v>
      </c>
      <c r="V429" s="7">
        <f>+VLOOKUP(A429,'[6]DISTRIBUCIÓN SEMANAL'!$A:$Y,18,0)</f>
        <v>10</v>
      </c>
      <c r="W429" s="7">
        <f>+VLOOKUP(A429,'[6]DISTRIBUCIÓN SEMANAL'!$A:$Y,19,0)</f>
        <v>77</v>
      </c>
      <c r="X429" s="7">
        <f>+VLOOKUP(A429,'[6]DISTRIBUCIÓN SEMANAL'!$A:$Y,20,0)</f>
        <v>3</v>
      </c>
      <c r="Y429" s="7">
        <f>+VLOOKUP(A429,'[6]DISTRIBUCIÓN SEMANAL'!$A:$Y,21,0)</f>
        <v>77</v>
      </c>
      <c r="Z429" s="7">
        <f>+VLOOKUP(A429,'[6]DISTRIBUCIÓN SEMANAL'!$A:$Y,22,0)</f>
        <v>77</v>
      </c>
      <c r="AA429" s="7">
        <f>+VLOOKUP(A429,'[6]DISTRIBUCIÓN SEMANAL'!$A:$Y,23,0)</f>
        <v>5</v>
      </c>
      <c r="AB429" s="7">
        <f>+VLOOKUP(A429,'[6]DISTRIBUCIÓN SEMANAL'!$A:$Y,24,0)</f>
        <v>4</v>
      </c>
      <c r="AC429" s="7">
        <f>+VLOOKUP(A429,'[6]DISTRIBUCIÓN SEMANAL'!$A:$Y,25,0)</f>
        <v>12</v>
      </c>
    </row>
    <row r="430" spans="1:29" ht="15.75">
      <c r="A430" s="44" t="s">
        <v>6879</v>
      </c>
      <c r="B430" s="10" t="s">
        <v>6566</v>
      </c>
      <c r="C430" s="54" t="s">
        <v>6880</v>
      </c>
      <c r="D430" s="11">
        <v>174</v>
      </c>
      <c r="E430" s="9" t="s">
        <v>3747</v>
      </c>
      <c r="F430" s="9">
        <v>131345239</v>
      </c>
      <c r="G430" s="67" t="s">
        <v>5194</v>
      </c>
      <c r="H430" s="7">
        <f>+VLOOKUP(A430,'[6]DISTRIBUCIÓN SEMANAL'!$A:$Y,4,0)</f>
        <v>174</v>
      </c>
      <c r="I430" s="7" t="str">
        <f>+VLOOKUP(A430,'[6]DISTRIBUCIÓN SEMANAL'!$A:$Y,5,0)</f>
        <v>REAL</v>
      </c>
      <c r="J430" s="7">
        <f>+VLOOKUP(A430,'[6]DISTRIBUCIÓN SEMANAL'!$A:$Y,6,0)</f>
        <v>1</v>
      </c>
      <c r="K430" s="7">
        <f>+VLOOKUP(A430,'[6]DISTRIBUCIÓN SEMANAL'!$A:$Y,7,0)</f>
        <v>12</v>
      </c>
      <c r="L430" s="7">
        <f>+VLOOKUP(A430,'[6]DISTRIBUCIÓN SEMANAL'!$A:$Y,8,0)</f>
        <v>2</v>
      </c>
      <c r="M430" s="7">
        <f>+VLOOKUP(A430,'[6]DISTRIBUCIÓN SEMANAL'!$A:$Y,9,0)</f>
        <v>27</v>
      </c>
      <c r="N430" s="7">
        <f>+VLOOKUP(A430,'[6]DISTRIBUCIÓN SEMANAL'!$A:$Y,10,0)</f>
        <v>32</v>
      </c>
      <c r="O430" s="7">
        <f>+VLOOKUP(A430,'[6]DISTRIBUCIÓN SEMANAL'!$A:$Y,11,0)</f>
        <v>4</v>
      </c>
      <c r="P430" s="7">
        <f>+VLOOKUP(A430,'[6]DISTRIBUCIÓN SEMANAL'!$A:$Y,12,0)</f>
        <v>10</v>
      </c>
      <c r="Q430" s="7">
        <f>+VLOOKUP(A430,'[6]DISTRIBUCIÓN SEMANAL'!$A:$Y,13,0)</f>
        <v>2</v>
      </c>
      <c r="R430" s="7">
        <f>+VLOOKUP(A430,'[6]DISTRIBUCIÓN SEMANAL'!$A:$Y,14,0)</f>
        <v>8</v>
      </c>
      <c r="S430" s="7">
        <f>+VLOOKUP(A430,'[6]DISTRIBUCIÓN SEMANAL'!$A:$Y,15,0)</f>
        <v>174</v>
      </c>
      <c r="T430" s="7">
        <f>+VLOOKUP(A430,'[6]DISTRIBUCIÓN SEMANAL'!$A:$Y,16,0)</f>
        <v>174</v>
      </c>
      <c r="U430" s="7">
        <f>+VLOOKUP(A430,'[6]DISTRIBUCIÓN SEMANAL'!$A:$Y,17,0)</f>
        <v>174</v>
      </c>
      <c r="V430" s="7">
        <f>+VLOOKUP(A430,'[6]DISTRIBUCIÓN SEMANAL'!$A:$Y,18,0)</f>
        <v>22</v>
      </c>
      <c r="W430" s="7">
        <f>+VLOOKUP(A430,'[6]DISTRIBUCIÓN SEMANAL'!$A:$Y,19,0)</f>
        <v>174</v>
      </c>
      <c r="X430" s="7">
        <f>+VLOOKUP(A430,'[6]DISTRIBUCIÓN SEMANAL'!$A:$Y,20,0)</f>
        <v>6</v>
      </c>
      <c r="Y430" s="7">
        <f>+VLOOKUP(A430,'[6]DISTRIBUCIÓN SEMANAL'!$A:$Y,21,0)</f>
        <v>174</v>
      </c>
      <c r="Z430" s="7">
        <f>+VLOOKUP(A430,'[6]DISTRIBUCIÓN SEMANAL'!$A:$Y,22,0)</f>
        <v>174</v>
      </c>
      <c r="AA430" s="7">
        <f>+VLOOKUP(A430,'[6]DISTRIBUCIÓN SEMANAL'!$A:$Y,23,0)</f>
        <v>10</v>
      </c>
      <c r="AB430" s="7">
        <f>+VLOOKUP(A430,'[6]DISTRIBUCIÓN SEMANAL'!$A:$Y,24,0)</f>
        <v>7</v>
      </c>
      <c r="AC430" s="7">
        <f>+VLOOKUP(A430,'[6]DISTRIBUCIÓN SEMANAL'!$A:$Y,25,0)</f>
        <v>25</v>
      </c>
    </row>
    <row r="431" spans="1:29" ht="15.75">
      <c r="A431" s="44" t="s">
        <v>6895</v>
      </c>
      <c r="B431" s="10" t="s">
        <v>5686</v>
      </c>
      <c r="C431" s="54" t="s">
        <v>6896</v>
      </c>
      <c r="D431" s="11">
        <v>31</v>
      </c>
      <c r="E431" s="9" t="s">
        <v>3757</v>
      </c>
      <c r="F431" s="9">
        <v>130659273</v>
      </c>
      <c r="G431" s="67" t="s">
        <v>5194</v>
      </c>
      <c r="H431" s="7">
        <f>+VLOOKUP(A431,'[6]DISTRIBUCIÓN SEMANAL'!$A:$Y,4,0)</f>
        <v>31</v>
      </c>
      <c r="I431" s="7" t="str">
        <f>+VLOOKUP(A431,'[6]DISTRIBUCIÓN SEMANAL'!$A:$Y,5,0)</f>
        <v>REAL</v>
      </c>
      <c r="J431" s="7">
        <f>+VLOOKUP(A431,'[6]DISTRIBUCIÓN SEMANAL'!$A:$Y,6,0)</f>
        <v>1</v>
      </c>
      <c r="K431" s="7">
        <f>+VLOOKUP(A431,'[6]DISTRIBUCIÓN SEMANAL'!$A:$Y,7,0)</f>
        <v>3</v>
      </c>
      <c r="L431" s="7">
        <f>+VLOOKUP(A431,'[6]DISTRIBUCIÓN SEMANAL'!$A:$Y,8,0)</f>
        <v>1</v>
      </c>
      <c r="M431" s="7">
        <f>+VLOOKUP(A431,'[6]DISTRIBUCIÓN SEMANAL'!$A:$Y,9,0)</f>
        <v>5</v>
      </c>
      <c r="N431" s="7">
        <f>+VLOOKUP(A431,'[6]DISTRIBUCIÓN SEMANAL'!$A:$Y,10,0)</f>
        <v>6</v>
      </c>
      <c r="O431" s="7">
        <f>+VLOOKUP(A431,'[6]DISTRIBUCIÓN SEMANAL'!$A:$Y,11,0)</f>
        <v>1</v>
      </c>
      <c r="P431" s="7">
        <f>+VLOOKUP(A431,'[6]DISTRIBUCIÓN SEMANAL'!$A:$Y,12,0)</f>
        <v>2</v>
      </c>
      <c r="Q431" s="7">
        <f>+VLOOKUP(A431,'[6]DISTRIBUCIÓN SEMANAL'!$A:$Y,13,0)</f>
        <v>1</v>
      </c>
      <c r="R431" s="7">
        <f>+VLOOKUP(A431,'[6]DISTRIBUCIÓN SEMANAL'!$A:$Y,14,0)</f>
        <v>2</v>
      </c>
      <c r="S431" s="7">
        <f>+VLOOKUP(A431,'[6]DISTRIBUCIÓN SEMANAL'!$A:$Y,15,0)</f>
        <v>31</v>
      </c>
      <c r="T431" s="7">
        <f>+VLOOKUP(A431,'[6]DISTRIBUCIÓN SEMANAL'!$A:$Y,16,0)</f>
        <v>31</v>
      </c>
      <c r="U431" s="7">
        <f>+VLOOKUP(A431,'[6]DISTRIBUCIÓN SEMANAL'!$A:$Y,17,0)</f>
        <v>31</v>
      </c>
      <c r="V431" s="7">
        <f>+VLOOKUP(A431,'[6]DISTRIBUCIÓN SEMANAL'!$A:$Y,18,0)</f>
        <v>4</v>
      </c>
      <c r="W431" s="7">
        <f>+VLOOKUP(A431,'[6]DISTRIBUCIÓN SEMANAL'!$A:$Y,19,0)</f>
        <v>31</v>
      </c>
      <c r="X431" s="7">
        <f>+VLOOKUP(A431,'[6]DISTRIBUCIÓN SEMANAL'!$A:$Y,20,0)</f>
        <v>2</v>
      </c>
      <c r="Y431" s="7">
        <f>+VLOOKUP(A431,'[6]DISTRIBUCIÓN SEMANAL'!$A:$Y,21,0)</f>
        <v>31</v>
      </c>
      <c r="Z431" s="7">
        <f>+VLOOKUP(A431,'[6]DISTRIBUCIÓN SEMANAL'!$A:$Y,22,0)</f>
        <v>31</v>
      </c>
      <c r="AA431" s="7">
        <f>+VLOOKUP(A431,'[6]DISTRIBUCIÓN SEMANAL'!$A:$Y,23,0)</f>
        <v>2</v>
      </c>
      <c r="AB431" s="7">
        <f>+VLOOKUP(A431,'[6]DISTRIBUCIÓN SEMANAL'!$A:$Y,24,0)</f>
        <v>2</v>
      </c>
      <c r="AC431" s="7">
        <f>+VLOOKUP(A431,'[6]DISTRIBUCIÓN SEMANAL'!$A:$Y,25,0)</f>
        <v>5</v>
      </c>
    </row>
    <row r="432" spans="1:29" ht="15.75">
      <c r="A432" s="44" t="s">
        <v>6897</v>
      </c>
      <c r="B432" s="10" t="s">
        <v>5686</v>
      </c>
      <c r="C432" s="54" t="s">
        <v>6898</v>
      </c>
      <c r="D432" s="11">
        <v>163</v>
      </c>
      <c r="E432" s="9" t="s">
        <v>3757</v>
      </c>
      <c r="F432" s="9">
        <v>130659273</v>
      </c>
      <c r="G432" s="67" t="s">
        <v>5194</v>
      </c>
      <c r="H432" s="7">
        <f>+VLOOKUP(A432,'[6]DISTRIBUCIÓN SEMANAL'!$A:$Y,4,0)</f>
        <v>163</v>
      </c>
      <c r="I432" s="7" t="str">
        <f>+VLOOKUP(A432,'[6]DISTRIBUCIÓN SEMANAL'!$A:$Y,5,0)</f>
        <v>REAL</v>
      </c>
      <c r="J432" s="7">
        <f>+VLOOKUP(A432,'[6]DISTRIBUCIÓN SEMANAL'!$A:$Y,6,0)</f>
        <v>1</v>
      </c>
      <c r="K432" s="7">
        <f>+VLOOKUP(A432,'[6]DISTRIBUCIÓN SEMANAL'!$A:$Y,7,0)</f>
        <v>11</v>
      </c>
      <c r="L432" s="7">
        <f>+VLOOKUP(A432,'[6]DISTRIBUCIÓN SEMANAL'!$A:$Y,8,0)</f>
        <v>2</v>
      </c>
      <c r="M432" s="7">
        <f>+VLOOKUP(A432,'[6]DISTRIBUCIÓN SEMANAL'!$A:$Y,9,0)</f>
        <v>25</v>
      </c>
      <c r="N432" s="7">
        <f>+VLOOKUP(A432,'[6]DISTRIBUCIÓN SEMANAL'!$A:$Y,10,0)</f>
        <v>30</v>
      </c>
      <c r="O432" s="7">
        <f>+VLOOKUP(A432,'[6]DISTRIBUCIÓN SEMANAL'!$A:$Y,11,0)</f>
        <v>4</v>
      </c>
      <c r="P432" s="7">
        <f>+VLOOKUP(A432,'[6]DISTRIBUCIÓN SEMANAL'!$A:$Y,12,0)</f>
        <v>9</v>
      </c>
      <c r="Q432" s="7">
        <f>+VLOOKUP(A432,'[6]DISTRIBUCIÓN SEMANAL'!$A:$Y,13,0)</f>
        <v>2</v>
      </c>
      <c r="R432" s="7">
        <f>+VLOOKUP(A432,'[6]DISTRIBUCIÓN SEMANAL'!$A:$Y,14,0)</f>
        <v>8</v>
      </c>
      <c r="S432" s="7">
        <f>+VLOOKUP(A432,'[6]DISTRIBUCIÓN SEMANAL'!$A:$Y,15,0)</f>
        <v>163</v>
      </c>
      <c r="T432" s="7">
        <f>+VLOOKUP(A432,'[6]DISTRIBUCIÓN SEMANAL'!$A:$Y,16,0)</f>
        <v>163</v>
      </c>
      <c r="U432" s="7">
        <f>+VLOOKUP(A432,'[6]DISTRIBUCIÓN SEMANAL'!$A:$Y,17,0)</f>
        <v>163</v>
      </c>
      <c r="V432" s="7">
        <f>+VLOOKUP(A432,'[6]DISTRIBUCIÓN SEMANAL'!$A:$Y,18,0)</f>
        <v>21</v>
      </c>
      <c r="W432" s="7">
        <f>+VLOOKUP(A432,'[6]DISTRIBUCIÓN SEMANAL'!$A:$Y,19,0)</f>
        <v>163</v>
      </c>
      <c r="X432" s="7">
        <f>+VLOOKUP(A432,'[6]DISTRIBUCIÓN SEMANAL'!$A:$Y,20,0)</f>
        <v>6</v>
      </c>
      <c r="Y432" s="7">
        <f>+VLOOKUP(A432,'[6]DISTRIBUCIÓN SEMANAL'!$A:$Y,21,0)</f>
        <v>163</v>
      </c>
      <c r="Z432" s="7">
        <f>+VLOOKUP(A432,'[6]DISTRIBUCIÓN SEMANAL'!$A:$Y,22,0)</f>
        <v>163</v>
      </c>
      <c r="AA432" s="7">
        <f>+VLOOKUP(A432,'[6]DISTRIBUCIÓN SEMANAL'!$A:$Y,23,0)</f>
        <v>9</v>
      </c>
      <c r="AB432" s="7">
        <f>+VLOOKUP(A432,'[6]DISTRIBUCIÓN SEMANAL'!$A:$Y,24,0)</f>
        <v>7</v>
      </c>
      <c r="AC432" s="7">
        <f>+VLOOKUP(A432,'[6]DISTRIBUCIÓN SEMANAL'!$A:$Y,25,0)</f>
        <v>24</v>
      </c>
    </row>
    <row r="433" spans="1:29" ht="15.75">
      <c r="A433" s="44" t="s">
        <v>6899</v>
      </c>
      <c r="B433" s="10" t="s">
        <v>5686</v>
      </c>
      <c r="C433" s="54" t="s">
        <v>6900</v>
      </c>
      <c r="D433" s="11">
        <v>18</v>
      </c>
      <c r="E433" s="9" t="s">
        <v>3757</v>
      </c>
      <c r="F433" s="9">
        <v>130659273</v>
      </c>
      <c r="G433" s="67" t="s">
        <v>5194</v>
      </c>
      <c r="H433" s="7">
        <f>+VLOOKUP(A433,'[6]DISTRIBUCIÓN SEMANAL'!$A:$Y,4,0)</f>
        <v>18</v>
      </c>
      <c r="I433" s="7" t="str">
        <f>+VLOOKUP(A433,'[6]DISTRIBUCIÓN SEMANAL'!$A:$Y,5,0)</f>
        <v>REAL</v>
      </c>
      <c r="J433" s="7">
        <f>+VLOOKUP(A433,'[6]DISTRIBUCIÓN SEMANAL'!$A:$Y,6,0)</f>
        <v>1</v>
      </c>
      <c r="K433" s="7">
        <f>+VLOOKUP(A433,'[6]DISTRIBUCIÓN SEMANAL'!$A:$Y,7,0)</f>
        <v>2</v>
      </c>
      <c r="L433" s="7">
        <f>+VLOOKUP(A433,'[6]DISTRIBUCIÓN SEMANAL'!$A:$Y,8,0)</f>
        <v>1</v>
      </c>
      <c r="M433" s="7">
        <f>+VLOOKUP(A433,'[6]DISTRIBUCIÓN SEMANAL'!$A:$Y,9,0)</f>
        <v>3</v>
      </c>
      <c r="N433" s="7">
        <f>+VLOOKUP(A433,'[6]DISTRIBUCIÓN SEMANAL'!$A:$Y,10,0)</f>
        <v>4</v>
      </c>
      <c r="O433" s="7">
        <f>+VLOOKUP(A433,'[6]DISTRIBUCIÓN SEMANAL'!$A:$Y,11,0)</f>
        <v>1</v>
      </c>
      <c r="P433" s="7">
        <f>+VLOOKUP(A433,'[6]DISTRIBUCIÓN SEMANAL'!$A:$Y,12,0)</f>
        <v>1</v>
      </c>
      <c r="Q433" s="7">
        <f>+VLOOKUP(A433,'[6]DISTRIBUCIÓN SEMANAL'!$A:$Y,13,0)</f>
        <v>1</v>
      </c>
      <c r="R433" s="7">
        <f>+VLOOKUP(A433,'[6]DISTRIBUCIÓN SEMANAL'!$A:$Y,14,0)</f>
        <v>1</v>
      </c>
      <c r="S433" s="7">
        <f>+VLOOKUP(A433,'[6]DISTRIBUCIÓN SEMANAL'!$A:$Y,15,0)</f>
        <v>18</v>
      </c>
      <c r="T433" s="7">
        <f>+VLOOKUP(A433,'[6]DISTRIBUCIÓN SEMANAL'!$A:$Y,16,0)</f>
        <v>18</v>
      </c>
      <c r="U433" s="7">
        <f>+VLOOKUP(A433,'[6]DISTRIBUCIÓN SEMANAL'!$A:$Y,17,0)</f>
        <v>18</v>
      </c>
      <c r="V433" s="7">
        <f>+VLOOKUP(A433,'[6]DISTRIBUCIÓN SEMANAL'!$A:$Y,18,0)</f>
        <v>3</v>
      </c>
      <c r="W433" s="7">
        <f>+VLOOKUP(A433,'[6]DISTRIBUCIÓN SEMANAL'!$A:$Y,19,0)</f>
        <v>18</v>
      </c>
      <c r="X433" s="7">
        <f>+VLOOKUP(A433,'[6]DISTRIBUCIÓN SEMANAL'!$A:$Y,20,0)</f>
        <v>1</v>
      </c>
      <c r="Y433" s="7">
        <f>+VLOOKUP(A433,'[6]DISTRIBUCIÓN SEMANAL'!$A:$Y,21,0)</f>
        <v>18</v>
      </c>
      <c r="Z433" s="7">
        <f>+VLOOKUP(A433,'[6]DISTRIBUCIÓN SEMANAL'!$A:$Y,22,0)</f>
        <v>18</v>
      </c>
      <c r="AA433" s="7">
        <f>+VLOOKUP(A433,'[6]DISTRIBUCIÓN SEMANAL'!$A:$Y,23,0)</f>
        <v>1</v>
      </c>
      <c r="AB433" s="7">
        <f>+VLOOKUP(A433,'[6]DISTRIBUCIÓN SEMANAL'!$A:$Y,24,0)</f>
        <v>1</v>
      </c>
      <c r="AC433" s="7">
        <f>+VLOOKUP(A433,'[6]DISTRIBUCIÓN SEMANAL'!$A:$Y,25,0)</f>
        <v>3</v>
      </c>
    </row>
    <row r="434" spans="1:29" ht="15.75">
      <c r="A434" s="44" t="s">
        <v>6911</v>
      </c>
      <c r="B434" s="10" t="s">
        <v>6861</v>
      </c>
      <c r="C434" s="54" t="s">
        <v>6912</v>
      </c>
      <c r="D434" s="11">
        <v>171</v>
      </c>
      <c r="E434" s="9" t="s">
        <v>3764</v>
      </c>
      <c r="F434" s="9">
        <v>131537154</v>
      </c>
      <c r="G434" s="67" t="s">
        <v>5194</v>
      </c>
      <c r="H434" s="7">
        <f>+VLOOKUP(A434,'[6]DISTRIBUCIÓN SEMANAL'!$A:$Y,4,0)</f>
        <v>171</v>
      </c>
      <c r="I434" s="7" t="str">
        <f>+VLOOKUP(A434,'[6]DISTRIBUCIÓN SEMANAL'!$A:$Y,5,0)</f>
        <v>REAL</v>
      </c>
      <c r="J434" s="7">
        <f>+VLOOKUP(A434,'[6]DISTRIBUCIÓN SEMANAL'!$A:$Y,6,0)</f>
        <v>1</v>
      </c>
      <c r="K434" s="7">
        <f>+VLOOKUP(A434,'[6]DISTRIBUCIÓN SEMANAL'!$A:$Y,7,0)</f>
        <v>12</v>
      </c>
      <c r="L434" s="7">
        <f>+VLOOKUP(A434,'[6]DISTRIBUCIÓN SEMANAL'!$A:$Y,8,0)</f>
        <v>2</v>
      </c>
      <c r="M434" s="7">
        <f>+VLOOKUP(A434,'[6]DISTRIBUCIÓN SEMANAL'!$A:$Y,9,0)</f>
        <v>26</v>
      </c>
      <c r="N434" s="7">
        <f>+VLOOKUP(A434,'[6]DISTRIBUCIÓN SEMANAL'!$A:$Y,10,0)</f>
        <v>32</v>
      </c>
      <c r="O434" s="7">
        <f>+VLOOKUP(A434,'[6]DISTRIBUCIÓN SEMANAL'!$A:$Y,11,0)</f>
        <v>4</v>
      </c>
      <c r="P434" s="7">
        <f>+VLOOKUP(A434,'[6]DISTRIBUCIÓN SEMANAL'!$A:$Y,12,0)</f>
        <v>10</v>
      </c>
      <c r="Q434" s="7">
        <f>+VLOOKUP(A434,'[6]DISTRIBUCIÓN SEMANAL'!$A:$Y,13,0)</f>
        <v>2</v>
      </c>
      <c r="R434" s="7">
        <f>+VLOOKUP(A434,'[6]DISTRIBUCIÓN SEMANAL'!$A:$Y,14,0)</f>
        <v>8</v>
      </c>
      <c r="S434" s="7">
        <f>+VLOOKUP(A434,'[6]DISTRIBUCIÓN SEMANAL'!$A:$Y,15,0)</f>
        <v>171</v>
      </c>
      <c r="T434" s="7">
        <f>+VLOOKUP(A434,'[6]DISTRIBUCIÓN SEMANAL'!$A:$Y,16,0)</f>
        <v>171</v>
      </c>
      <c r="U434" s="7">
        <f>+VLOOKUP(A434,'[6]DISTRIBUCIÓN SEMANAL'!$A:$Y,17,0)</f>
        <v>171</v>
      </c>
      <c r="V434" s="7">
        <f>+VLOOKUP(A434,'[6]DISTRIBUCIÓN SEMANAL'!$A:$Y,18,0)</f>
        <v>22</v>
      </c>
      <c r="W434" s="7">
        <f>+VLOOKUP(A434,'[6]DISTRIBUCIÓN SEMANAL'!$A:$Y,19,0)</f>
        <v>171</v>
      </c>
      <c r="X434" s="7">
        <f>+VLOOKUP(A434,'[6]DISTRIBUCIÓN SEMANAL'!$A:$Y,20,0)</f>
        <v>6</v>
      </c>
      <c r="Y434" s="7">
        <f>+VLOOKUP(A434,'[6]DISTRIBUCIÓN SEMANAL'!$A:$Y,21,0)</f>
        <v>171</v>
      </c>
      <c r="Z434" s="7">
        <f>+VLOOKUP(A434,'[6]DISTRIBUCIÓN SEMANAL'!$A:$Y,22,0)</f>
        <v>171</v>
      </c>
      <c r="AA434" s="7">
        <f>+VLOOKUP(A434,'[6]DISTRIBUCIÓN SEMANAL'!$A:$Y,23,0)</f>
        <v>10</v>
      </c>
      <c r="AB434" s="7">
        <f>+VLOOKUP(A434,'[6]DISTRIBUCIÓN SEMANAL'!$A:$Y,24,0)</f>
        <v>7</v>
      </c>
      <c r="AC434" s="7">
        <f>+VLOOKUP(A434,'[6]DISTRIBUCIÓN SEMANAL'!$A:$Y,25,0)</f>
        <v>25</v>
      </c>
    </row>
    <row r="435" spans="1:29" ht="15.75">
      <c r="A435" s="44" t="s">
        <v>6913</v>
      </c>
      <c r="B435" s="10" t="s">
        <v>6861</v>
      </c>
      <c r="C435" s="54" t="s">
        <v>6914</v>
      </c>
      <c r="D435" s="11">
        <v>34</v>
      </c>
      <c r="E435" s="9" t="s">
        <v>3764</v>
      </c>
      <c r="F435" s="9">
        <v>131537154</v>
      </c>
      <c r="G435" s="67" t="s">
        <v>5194</v>
      </c>
      <c r="H435" s="7">
        <f>+VLOOKUP(A435,'[6]DISTRIBUCIÓN SEMANAL'!$A:$Y,4,0)</f>
        <v>34</v>
      </c>
      <c r="I435" s="7" t="str">
        <f>+VLOOKUP(A435,'[6]DISTRIBUCIÓN SEMANAL'!$A:$Y,5,0)</f>
        <v>REAL</v>
      </c>
      <c r="J435" s="7">
        <f>+VLOOKUP(A435,'[6]DISTRIBUCIÓN SEMANAL'!$A:$Y,6,0)</f>
        <v>1</v>
      </c>
      <c r="K435" s="7">
        <f>+VLOOKUP(A435,'[6]DISTRIBUCIÓN SEMANAL'!$A:$Y,7,0)</f>
        <v>3</v>
      </c>
      <c r="L435" s="7">
        <f>+VLOOKUP(A435,'[6]DISTRIBUCIÓN SEMANAL'!$A:$Y,8,0)</f>
        <v>1</v>
      </c>
      <c r="M435" s="7">
        <f>+VLOOKUP(A435,'[6]DISTRIBUCIÓN SEMANAL'!$A:$Y,9,0)</f>
        <v>6</v>
      </c>
      <c r="N435" s="7">
        <f>+VLOOKUP(A435,'[6]DISTRIBUCIÓN SEMANAL'!$A:$Y,10,0)</f>
        <v>7</v>
      </c>
      <c r="O435" s="7">
        <f>+VLOOKUP(A435,'[6]DISTRIBUCIÓN SEMANAL'!$A:$Y,11,0)</f>
        <v>1</v>
      </c>
      <c r="P435" s="7">
        <f>+VLOOKUP(A435,'[6]DISTRIBUCIÓN SEMANAL'!$A:$Y,12,0)</f>
        <v>2</v>
      </c>
      <c r="Q435" s="7">
        <f>+VLOOKUP(A435,'[6]DISTRIBUCIÓN SEMANAL'!$A:$Y,13,0)</f>
        <v>1</v>
      </c>
      <c r="R435" s="7">
        <f>+VLOOKUP(A435,'[6]DISTRIBUCIÓN SEMANAL'!$A:$Y,14,0)</f>
        <v>2</v>
      </c>
      <c r="S435" s="7">
        <f>+VLOOKUP(A435,'[6]DISTRIBUCIÓN SEMANAL'!$A:$Y,15,0)</f>
        <v>34</v>
      </c>
      <c r="T435" s="7">
        <f>+VLOOKUP(A435,'[6]DISTRIBUCIÓN SEMANAL'!$A:$Y,16,0)</f>
        <v>34</v>
      </c>
      <c r="U435" s="7">
        <f>+VLOOKUP(A435,'[6]DISTRIBUCIÓN SEMANAL'!$A:$Y,17,0)</f>
        <v>34</v>
      </c>
      <c r="V435" s="7">
        <f>+VLOOKUP(A435,'[6]DISTRIBUCIÓN SEMANAL'!$A:$Y,18,0)</f>
        <v>5</v>
      </c>
      <c r="W435" s="7">
        <f>+VLOOKUP(A435,'[6]DISTRIBUCIÓN SEMANAL'!$A:$Y,19,0)</f>
        <v>34</v>
      </c>
      <c r="X435" s="7">
        <f>+VLOOKUP(A435,'[6]DISTRIBUCIÓN SEMANAL'!$A:$Y,20,0)</f>
        <v>2</v>
      </c>
      <c r="Y435" s="7">
        <f>+VLOOKUP(A435,'[6]DISTRIBUCIÓN SEMANAL'!$A:$Y,21,0)</f>
        <v>34</v>
      </c>
      <c r="Z435" s="7">
        <f>+VLOOKUP(A435,'[6]DISTRIBUCIÓN SEMANAL'!$A:$Y,22,0)</f>
        <v>34</v>
      </c>
      <c r="AA435" s="7">
        <f>+VLOOKUP(A435,'[6]DISTRIBUCIÓN SEMANAL'!$A:$Y,23,0)</f>
        <v>2</v>
      </c>
      <c r="AB435" s="7">
        <f>+VLOOKUP(A435,'[6]DISTRIBUCIÓN SEMANAL'!$A:$Y,24,0)</f>
        <v>2</v>
      </c>
      <c r="AC435" s="7">
        <f>+VLOOKUP(A435,'[6]DISTRIBUCIÓN SEMANAL'!$A:$Y,25,0)</f>
        <v>5</v>
      </c>
    </row>
    <row r="436" spans="1:29" ht="15.75">
      <c r="A436" s="44" t="s">
        <v>6915</v>
      </c>
      <c r="B436" s="10" t="s">
        <v>6861</v>
      </c>
      <c r="C436" s="54" t="s">
        <v>6071</v>
      </c>
      <c r="D436" s="11">
        <v>28</v>
      </c>
      <c r="E436" s="9" t="s">
        <v>3764</v>
      </c>
      <c r="F436" s="9">
        <v>131537154</v>
      </c>
      <c r="G436" s="67" t="s">
        <v>5194</v>
      </c>
      <c r="H436" s="7">
        <f>+VLOOKUP(A436,'[6]DISTRIBUCIÓN SEMANAL'!$A:$Y,4,0)</f>
        <v>28</v>
      </c>
      <c r="I436" s="7" t="str">
        <f>+VLOOKUP(A436,'[6]DISTRIBUCIÓN SEMANAL'!$A:$Y,5,0)</f>
        <v>REAL</v>
      </c>
      <c r="J436" s="7">
        <f>+VLOOKUP(A436,'[6]DISTRIBUCIÓN SEMANAL'!$A:$Y,6,0)</f>
        <v>1</v>
      </c>
      <c r="K436" s="7">
        <f>+VLOOKUP(A436,'[6]DISTRIBUCIÓN SEMANAL'!$A:$Y,7,0)</f>
        <v>2</v>
      </c>
      <c r="L436" s="7">
        <f>+VLOOKUP(A436,'[6]DISTRIBUCIÓN SEMANAL'!$A:$Y,8,0)</f>
        <v>1</v>
      </c>
      <c r="M436" s="7">
        <f>+VLOOKUP(A436,'[6]DISTRIBUCIÓN SEMANAL'!$A:$Y,9,0)</f>
        <v>5</v>
      </c>
      <c r="N436" s="7">
        <f>+VLOOKUP(A436,'[6]DISTRIBUCIÓN SEMANAL'!$A:$Y,10,0)</f>
        <v>6</v>
      </c>
      <c r="O436" s="7">
        <f>+VLOOKUP(A436,'[6]DISTRIBUCIÓN SEMANAL'!$A:$Y,11,0)</f>
        <v>1</v>
      </c>
      <c r="P436" s="7">
        <f>+VLOOKUP(A436,'[6]DISTRIBUCIÓN SEMANAL'!$A:$Y,12,0)</f>
        <v>2</v>
      </c>
      <c r="Q436" s="7">
        <f>+VLOOKUP(A436,'[6]DISTRIBUCIÓN SEMANAL'!$A:$Y,13,0)</f>
        <v>1</v>
      </c>
      <c r="R436" s="7">
        <f>+VLOOKUP(A436,'[6]DISTRIBUCIÓN SEMANAL'!$A:$Y,14,0)</f>
        <v>2</v>
      </c>
      <c r="S436" s="7">
        <f>+VLOOKUP(A436,'[6]DISTRIBUCIÓN SEMANAL'!$A:$Y,15,0)</f>
        <v>28</v>
      </c>
      <c r="T436" s="7">
        <f>+VLOOKUP(A436,'[6]DISTRIBUCIÓN SEMANAL'!$A:$Y,16,0)</f>
        <v>28</v>
      </c>
      <c r="U436" s="7">
        <f>+VLOOKUP(A436,'[6]DISTRIBUCIÓN SEMANAL'!$A:$Y,17,0)</f>
        <v>28</v>
      </c>
      <c r="V436" s="7">
        <f>+VLOOKUP(A436,'[6]DISTRIBUCIÓN SEMANAL'!$A:$Y,18,0)</f>
        <v>4</v>
      </c>
      <c r="W436" s="7">
        <f>+VLOOKUP(A436,'[6]DISTRIBUCIÓN SEMANAL'!$A:$Y,19,0)</f>
        <v>28</v>
      </c>
      <c r="X436" s="7">
        <f>+VLOOKUP(A436,'[6]DISTRIBUCIÓN SEMANAL'!$A:$Y,20,0)</f>
        <v>1</v>
      </c>
      <c r="Y436" s="7">
        <f>+VLOOKUP(A436,'[6]DISTRIBUCIÓN SEMANAL'!$A:$Y,21,0)</f>
        <v>28</v>
      </c>
      <c r="Z436" s="7">
        <f>+VLOOKUP(A436,'[6]DISTRIBUCIÓN SEMANAL'!$A:$Y,22,0)</f>
        <v>28</v>
      </c>
      <c r="AA436" s="7">
        <f>+VLOOKUP(A436,'[6]DISTRIBUCIÓN SEMANAL'!$A:$Y,23,0)</f>
        <v>2</v>
      </c>
      <c r="AB436" s="7">
        <f>+VLOOKUP(A436,'[6]DISTRIBUCIÓN SEMANAL'!$A:$Y,24,0)</f>
        <v>2</v>
      </c>
      <c r="AC436" s="7">
        <f>+VLOOKUP(A436,'[6]DISTRIBUCIÓN SEMANAL'!$A:$Y,25,0)</f>
        <v>5</v>
      </c>
    </row>
    <row r="437" spans="1:29" ht="15.75">
      <c r="A437" s="44" t="s">
        <v>6916</v>
      </c>
      <c r="B437" s="10" t="s">
        <v>6861</v>
      </c>
      <c r="C437" s="54" t="s">
        <v>6917</v>
      </c>
      <c r="D437" s="11">
        <v>26</v>
      </c>
      <c r="E437" s="9" t="s">
        <v>3764</v>
      </c>
      <c r="F437" s="9">
        <v>131537154</v>
      </c>
      <c r="G437" s="67" t="s">
        <v>5194</v>
      </c>
      <c r="H437" s="7">
        <f>+VLOOKUP(A437,'[6]DISTRIBUCIÓN SEMANAL'!$A:$Y,4,0)</f>
        <v>26</v>
      </c>
      <c r="I437" s="7" t="str">
        <f>+VLOOKUP(A437,'[6]DISTRIBUCIÓN SEMANAL'!$A:$Y,5,0)</f>
        <v>REAL</v>
      </c>
      <c r="J437" s="7">
        <f>+VLOOKUP(A437,'[6]DISTRIBUCIÓN SEMANAL'!$A:$Y,6,0)</f>
        <v>1</v>
      </c>
      <c r="K437" s="7">
        <f>+VLOOKUP(A437,'[6]DISTRIBUCIÓN SEMANAL'!$A:$Y,7,0)</f>
        <v>2</v>
      </c>
      <c r="L437" s="7">
        <f>+VLOOKUP(A437,'[6]DISTRIBUCIÓN SEMANAL'!$A:$Y,8,0)</f>
        <v>1</v>
      </c>
      <c r="M437" s="7">
        <f>+VLOOKUP(A437,'[6]DISTRIBUCIÓN SEMANAL'!$A:$Y,9,0)</f>
        <v>4</v>
      </c>
      <c r="N437" s="7">
        <f>+VLOOKUP(A437,'[6]DISTRIBUCIÓN SEMANAL'!$A:$Y,10,0)</f>
        <v>5</v>
      </c>
      <c r="O437" s="7">
        <f>+VLOOKUP(A437,'[6]DISTRIBUCIÓN SEMANAL'!$A:$Y,11,0)</f>
        <v>1</v>
      </c>
      <c r="P437" s="7">
        <f>+VLOOKUP(A437,'[6]DISTRIBUCIÓN SEMANAL'!$A:$Y,12,0)</f>
        <v>2</v>
      </c>
      <c r="Q437" s="7">
        <f>+VLOOKUP(A437,'[6]DISTRIBUCIÓN SEMANAL'!$A:$Y,13,0)</f>
        <v>1</v>
      </c>
      <c r="R437" s="7">
        <f>+VLOOKUP(A437,'[6]DISTRIBUCIÓN SEMANAL'!$A:$Y,14,0)</f>
        <v>2</v>
      </c>
      <c r="S437" s="7">
        <f>+VLOOKUP(A437,'[6]DISTRIBUCIÓN SEMANAL'!$A:$Y,15,0)</f>
        <v>26</v>
      </c>
      <c r="T437" s="7">
        <f>+VLOOKUP(A437,'[6]DISTRIBUCIÓN SEMANAL'!$A:$Y,16,0)</f>
        <v>26</v>
      </c>
      <c r="U437" s="7">
        <f>+VLOOKUP(A437,'[6]DISTRIBUCIÓN SEMANAL'!$A:$Y,17,0)</f>
        <v>26</v>
      </c>
      <c r="V437" s="7">
        <f>+VLOOKUP(A437,'[6]DISTRIBUCIÓN SEMANAL'!$A:$Y,18,0)</f>
        <v>4</v>
      </c>
      <c r="W437" s="7">
        <f>+VLOOKUP(A437,'[6]DISTRIBUCIÓN SEMANAL'!$A:$Y,19,0)</f>
        <v>26</v>
      </c>
      <c r="X437" s="7">
        <f>+VLOOKUP(A437,'[6]DISTRIBUCIÓN SEMANAL'!$A:$Y,20,0)</f>
        <v>1</v>
      </c>
      <c r="Y437" s="7">
        <f>+VLOOKUP(A437,'[6]DISTRIBUCIÓN SEMANAL'!$A:$Y,21,0)</f>
        <v>26</v>
      </c>
      <c r="Z437" s="7">
        <f>+VLOOKUP(A437,'[6]DISTRIBUCIÓN SEMANAL'!$A:$Y,22,0)</f>
        <v>26</v>
      </c>
      <c r="AA437" s="7">
        <f>+VLOOKUP(A437,'[6]DISTRIBUCIÓN SEMANAL'!$A:$Y,23,0)</f>
        <v>2</v>
      </c>
      <c r="AB437" s="7">
        <f>+VLOOKUP(A437,'[6]DISTRIBUCIÓN SEMANAL'!$A:$Y,24,0)</f>
        <v>2</v>
      </c>
      <c r="AC437" s="7">
        <f>+VLOOKUP(A437,'[6]DISTRIBUCIÓN SEMANAL'!$A:$Y,25,0)</f>
        <v>4</v>
      </c>
    </row>
    <row r="438" spans="1:29" ht="15.75">
      <c r="A438" s="44" t="s">
        <v>6918</v>
      </c>
      <c r="B438" s="10" t="s">
        <v>6861</v>
      </c>
      <c r="C438" s="54" t="s">
        <v>6919</v>
      </c>
      <c r="D438" s="11">
        <v>20</v>
      </c>
      <c r="E438" s="9" t="s">
        <v>3764</v>
      </c>
      <c r="F438" s="9">
        <v>131537154</v>
      </c>
      <c r="G438" s="67" t="s">
        <v>5194</v>
      </c>
      <c r="H438" s="7">
        <f>+VLOOKUP(A438,'[6]DISTRIBUCIÓN SEMANAL'!$A:$Y,4,0)</f>
        <v>20</v>
      </c>
      <c r="I438" s="7" t="str">
        <f>+VLOOKUP(A438,'[6]DISTRIBUCIÓN SEMANAL'!$A:$Y,5,0)</f>
        <v>REAL</v>
      </c>
      <c r="J438" s="7">
        <f>+VLOOKUP(A438,'[6]DISTRIBUCIÓN SEMANAL'!$A:$Y,6,0)</f>
        <v>1</v>
      </c>
      <c r="K438" s="7">
        <f>+VLOOKUP(A438,'[6]DISTRIBUCIÓN SEMANAL'!$A:$Y,7,0)</f>
        <v>2</v>
      </c>
      <c r="L438" s="7">
        <f>+VLOOKUP(A438,'[6]DISTRIBUCIÓN SEMANAL'!$A:$Y,8,0)</f>
        <v>1</v>
      </c>
      <c r="M438" s="7">
        <f>+VLOOKUP(A438,'[6]DISTRIBUCIÓN SEMANAL'!$A:$Y,9,0)</f>
        <v>4</v>
      </c>
      <c r="N438" s="7">
        <f>+VLOOKUP(A438,'[6]DISTRIBUCIÓN SEMANAL'!$A:$Y,10,0)</f>
        <v>4</v>
      </c>
      <c r="O438" s="7">
        <f>+VLOOKUP(A438,'[6]DISTRIBUCIÓN SEMANAL'!$A:$Y,11,0)</f>
        <v>1</v>
      </c>
      <c r="P438" s="7">
        <f>+VLOOKUP(A438,'[6]DISTRIBUCIÓN SEMANAL'!$A:$Y,12,0)</f>
        <v>2</v>
      </c>
      <c r="Q438" s="7">
        <f>+VLOOKUP(A438,'[6]DISTRIBUCIÓN SEMANAL'!$A:$Y,13,0)</f>
        <v>1</v>
      </c>
      <c r="R438" s="7">
        <f>+VLOOKUP(A438,'[6]DISTRIBUCIÓN SEMANAL'!$A:$Y,14,0)</f>
        <v>1</v>
      </c>
      <c r="S438" s="7">
        <f>+VLOOKUP(A438,'[6]DISTRIBUCIÓN SEMANAL'!$A:$Y,15,0)</f>
        <v>20</v>
      </c>
      <c r="T438" s="7">
        <f>+VLOOKUP(A438,'[6]DISTRIBUCIÓN SEMANAL'!$A:$Y,16,0)</f>
        <v>20</v>
      </c>
      <c r="U438" s="7">
        <f>+VLOOKUP(A438,'[6]DISTRIBUCIÓN SEMANAL'!$A:$Y,17,0)</f>
        <v>20</v>
      </c>
      <c r="V438" s="7">
        <f>+VLOOKUP(A438,'[6]DISTRIBUCIÓN SEMANAL'!$A:$Y,18,0)</f>
        <v>3</v>
      </c>
      <c r="W438" s="7">
        <f>+VLOOKUP(A438,'[6]DISTRIBUCIÓN SEMANAL'!$A:$Y,19,0)</f>
        <v>20</v>
      </c>
      <c r="X438" s="7">
        <f>+VLOOKUP(A438,'[6]DISTRIBUCIÓN SEMANAL'!$A:$Y,20,0)</f>
        <v>1</v>
      </c>
      <c r="Y438" s="7">
        <f>+VLOOKUP(A438,'[6]DISTRIBUCIÓN SEMANAL'!$A:$Y,21,0)</f>
        <v>20</v>
      </c>
      <c r="Z438" s="7">
        <f>+VLOOKUP(A438,'[6]DISTRIBUCIÓN SEMANAL'!$A:$Y,22,0)</f>
        <v>20</v>
      </c>
      <c r="AA438" s="7">
        <f>+VLOOKUP(A438,'[6]DISTRIBUCIÓN SEMANAL'!$A:$Y,23,0)</f>
        <v>2</v>
      </c>
      <c r="AB438" s="7">
        <f>+VLOOKUP(A438,'[6]DISTRIBUCIÓN SEMANAL'!$A:$Y,24,0)</f>
        <v>1</v>
      </c>
      <c r="AC438" s="7">
        <f>+VLOOKUP(A438,'[6]DISTRIBUCIÓN SEMANAL'!$A:$Y,25,0)</f>
        <v>3</v>
      </c>
    </row>
    <row r="439" spans="1:29" ht="15.75">
      <c r="A439" s="44" t="s">
        <v>6920</v>
      </c>
      <c r="B439" s="10" t="s">
        <v>6861</v>
      </c>
      <c r="C439" s="54" t="s">
        <v>6921</v>
      </c>
      <c r="D439" s="11">
        <v>32</v>
      </c>
      <c r="E439" s="9" t="s">
        <v>3764</v>
      </c>
      <c r="F439" s="9">
        <v>131537154</v>
      </c>
      <c r="G439" s="67" t="s">
        <v>5194</v>
      </c>
      <c r="H439" s="7">
        <f>+VLOOKUP(A439,'[6]DISTRIBUCIÓN SEMANAL'!$A:$Y,4,0)</f>
        <v>32</v>
      </c>
      <c r="I439" s="7" t="str">
        <f>+VLOOKUP(A439,'[6]DISTRIBUCIÓN SEMANAL'!$A:$Y,5,0)</f>
        <v>REAL</v>
      </c>
      <c r="J439" s="7">
        <f>+VLOOKUP(A439,'[6]DISTRIBUCIÓN SEMANAL'!$A:$Y,6,0)</f>
        <v>1</v>
      </c>
      <c r="K439" s="7">
        <f>+VLOOKUP(A439,'[6]DISTRIBUCIÓN SEMANAL'!$A:$Y,7,0)</f>
        <v>3</v>
      </c>
      <c r="L439" s="7">
        <f>+VLOOKUP(A439,'[6]DISTRIBUCIÓN SEMANAL'!$A:$Y,8,0)</f>
        <v>1</v>
      </c>
      <c r="M439" s="7">
        <f>+VLOOKUP(A439,'[6]DISTRIBUCIÓN SEMANAL'!$A:$Y,9,0)</f>
        <v>5</v>
      </c>
      <c r="N439" s="7">
        <f>+VLOOKUP(A439,'[6]DISTRIBUCIÓN SEMANAL'!$A:$Y,10,0)</f>
        <v>6</v>
      </c>
      <c r="O439" s="7">
        <f>+VLOOKUP(A439,'[6]DISTRIBUCIÓN SEMANAL'!$A:$Y,11,0)</f>
        <v>1</v>
      </c>
      <c r="P439" s="7">
        <f>+VLOOKUP(A439,'[6]DISTRIBUCIÓN SEMANAL'!$A:$Y,12,0)</f>
        <v>2</v>
      </c>
      <c r="Q439" s="7">
        <f>+VLOOKUP(A439,'[6]DISTRIBUCIÓN SEMANAL'!$A:$Y,13,0)</f>
        <v>1</v>
      </c>
      <c r="R439" s="7">
        <f>+VLOOKUP(A439,'[6]DISTRIBUCIÓN SEMANAL'!$A:$Y,14,0)</f>
        <v>2</v>
      </c>
      <c r="S439" s="7">
        <f>+VLOOKUP(A439,'[6]DISTRIBUCIÓN SEMANAL'!$A:$Y,15,0)</f>
        <v>32</v>
      </c>
      <c r="T439" s="7">
        <f>+VLOOKUP(A439,'[6]DISTRIBUCIÓN SEMANAL'!$A:$Y,16,0)</f>
        <v>32</v>
      </c>
      <c r="U439" s="7">
        <f>+VLOOKUP(A439,'[6]DISTRIBUCIÓN SEMANAL'!$A:$Y,17,0)</f>
        <v>32</v>
      </c>
      <c r="V439" s="7">
        <f>+VLOOKUP(A439,'[6]DISTRIBUCIÓN SEMANAL'!$A:$Y,18,0)</f>
        <v>5</v>
      </c>
      <c r="W439" s="7">
        <f>+VLOOKUP(A439,'[6]DISTRIBUCIÓN SEMANAL'!$A:$Y,19,0)</f>
        <v>32</v>
      </c>
      <c r="X439" s="7">
        <f>+VLOOKUP(A439,'[6]DISTRIBUCIÓN SEMANAL'!$A:$Y,20,0)</f>
        <v>2</v>
      </c>
      <c r="Y439" s="7">
        <f>+VLOOKUP(A439,'[6]DISTRIBUCIÓN SEMANAL'!$A:$Y,21,0)</f>
        <v>32</v>
      </c>
      <c r="Z439" s="7">
        <f>+VLOOKUP(A439,'[6]DISTRIBUCIÓN SEMANAL'!$A:$Y,22,0)</f>
        <v>32</v>
      </c>
      <c r="AA439" s="7">
        <f>+VLOOKUP(A439,'[6]DISTRIBUCIÓN SEMANAL'!$A:$Y,23,0)</f>
        <v>2</v>
      </c>
      <c r="AB439" s="7">
        <f>+VLOOKUP(A439,'[6]DISTRIBUCIÓN SEMANAL'!$A:$Y,24,0)</f>
        <v>2</v>
      </c>
      <c r="AC439" s="7">
        <f>+VLOOKUP(A439,'[6]DISTRIBUCIÓN SEMANAL'!$A:$Y,25,0)</f>
        <v>5</v>
      </c>
    </row>
    <row r="440" spans="1:29" ht="15.75">
      <c r="A440" s="44" t="s">
        <v>6922</v>
      </c>
      <c r="B440" s="10" t="s">
        <v>6861</v>
      </c>
      <c r="C440" s="54" t="s">
        <v>6923</v>
      </c>
      <c r="D440" s="11">
        <v>11</v>
      </c>
      <c r="E440" s="9" t="s">
        <v>3764</v>
      </c>
      <c r="F440" s="9">
        <v>131537154</v>
      </c>
      <c r="G440" s="67" t="s">
        <v>5194</v>
      </c>
      <c r="H440" s="7">
        <f>+VLOOKUP(A440,'[6]DISTRIBUCIÓN SEMANAL'!$A:$Y,4,0)</f>
        <v>11</v>
      </c>
      <c r="I440" s="7" t="str">
        <f>+VLOOKUP(A440,'[6]DISTRIBUCIÓN SEMANAL'!$A:$Y,5,0)</f>
        <v>REAL</v>
      </c>
      <c r="J440" s="7">
        <f>+VLOOKUP(A440,'[6]DISTRIBUCIÓN SEMANAL'!$A:$Y,6,0)</f>
        <v>1</v>
      </c>
      <c r="K440" s="7">
        <f>+VLOOKUP(A440,'[6]DISTRIBUCIÓN SEMANAL'!$A:$Y,7,0)</f>
        <v>1</v>
      </c>
      <c r="L440" s="7">
        <f>+VLOOKUP(A440,'[6]DISTRIBUCIÓN SEMANAL'!$A:$Y,8,0)</f>
        <v>1</v>
      </c>
      <c r="M440" s="7">
        <f>+VLOOKUP(A440,'[6]DISTRIBUCIÓN SEMANAL'!$A:$Y,9,0)</f>
        <v>2</v>
      </c>
      <c r="N440" s="7">
        <f>+VLOOKUP(A440,'[6]DISTRIBUCIÓN SEMANAL'!$A:$Y,10,0)</f>
        <v>3</v>
      </c>
      <c r="O440" s="7">
        <f>+VLOOKUP(A440,'[6]DISTRIBUCIÓN SEMANAL'!$A:$Y,11,0)</f>
        <v>1</v>
      </c>
      <c r="P440" s="7">
        <f>+VLOOKUP(A440,'[6]DISTRIBUCIÓN SEMANAL'!$A:$Y,12,0)</f>
        <v>1</v>
      </c>
      <c r="Q440" s="7">
        <f>+VLOOKUP(A440,'[6]DISTRIBUCIÓN SEMANAL'!$A:$Y,13,0)</f>
        <v>1</v>
      </c>
      <c r="R440" s="7">
        <f>+VLOOKUP(A440,'[6]DISTRIBUCIÓN SEMANAL'!$A:$Y,14,0)</f>
        <v>1</v>
      </c>
      <c r="S440" s="7">
        <f>+VLOOKUP(A440,'[6]DISTRIBUCIÓN SEMANAL'!$A:$Y,15,0)</f>
        <v>11</v>
      </c>
      <c r="T440" s="7">
        <f>+VLOOKUP(A440,'[6]DISTRIBUCIÓN SEMANAL'!$A:$Y,16,0)</f>
        <v>11</v>
      </c>
      <c r="U440" s="7">
        <f>+VLOOKUP(A440,'[6]DISTRIBUCIÓN SEMANAL'!$A:$Y,17,0)</f>
        <v>11</v>
      </c>
      <c r="V440" s="7">
        <f>+VLOOKUP(A440,'[6]DISTRIBUCIÓN SEMANAL'!$A:$Y,18,0)</f>
        <v>2</v>
      </c>
      <c r="W440" s="7">
        <f>+VLOOKUP(A440,'[6]DISTRIBUCIÓN SEMANAL'!$A:$Y,19,0)</f>
        <v>11</v>
      </c>
      <c r="X440" s="7">
        <f>+VLOOKUP(A440,'[6]DISTRIBUCIÓN SEMANAL'!$A:$Y,20,0)</f>
        <v>1</v>
      </c>
      <c r="Y440" s="7">
        <f>+VLOOKUP(A440,'[6]DISTRIBUCIÓN SEMANAL'!$A:$Y,21,0)</f>
        <v>11</v>
      </c>
      <c r="Z440" s="7">
        <f>+VLOOKUP(A440,'[6]DISTRIBUCIÓN SEMANAL'!$A:$Y,22,0)</f>
        <v>11</v>
      </c>
      <c r="AA440" s="7">
        <f>+VLOOKUP(A440,'[6]DISTRIBUCIÓN SEMANAL'!$A:$Y,23,0)</f>
        <v>1</v>
      </c>
      <c r="AB440" s="7">
        <f>+VLOOKUP(A440,'[6]DISTRIBUCIÓN SEMANAL'!$A:$Y,24,0)</f>
        <v>1</v>
      </c>
      <c r="AC440" s="7">
        <f>+VLOOKUP(A440,'[6]DISTRIBUCIÓN SEMANAL'!$A:$Y,25,0)</f>
        <v>2</v>
      </c>
    </row>
    <row r="441" spans="1:29" ht="15.75">
      <c r="A441" s="44" t="s">
        <v>6924</v>
      </c>
      <c r="B441" s="10" t="s">
        <v>6861</v>
      </c>
      <c r="C441" s="54" t="s">
        <v>6925</v>
      </c>
      <c r="D441" s="11">
        <v>14</v>
      </c>
      <c r="E441" s="9" t="s">
        <v>3764</v>
      </c>
      <c r="F441" s="9">
        <v>131537154</v>
      </c>
      <c r="G441" s="67" t="s">
        <v>5194</v>
      </c>
      <c r="H441" s="7">
        <f>+VLOOKUP(A441,'[6]DISTRIBUCIÓN SEMANAL'!$A:$Y,4,0)</f>
        <v>14</v>
      </c>
      <c r="I441" s="7" t="str">
        <f>+VLOOKUP(A441,'[6]DISTRIBUCIÓN SEMANAL'!$A:$Y,5,0)</f>
        <v>REAL</v>
      </c>
      <c r="J441" s="7">
        <f>+VLOOKUP(A441,'[6]DISTRIBUCIÓN SEMANAL'!$A:$Y,6,0)</f>
        <v>1</v>
      </c>
      <c r="K441" s="7">
        <f>+VLOOKUP(A441,'[6]DISTRIBUCIÓN SEMANAL'!$A:$Y,7,0)</f>
        <v>1</v>
      </c>
      <c r="L441" s="7">
        <f>+VLOOKUP(A441,'[6]DISTRIBUCIÓN SEMANAL'!$A:$Y,8,0)</f>
        <v>1</v>
      </c>
      <c r="M441" s="7">
        <f>+VLOOKUP(A441,'[6]DISTRIBUCIÓN SEMANAL'!$A:$Y,9,0)</f>
        <v>3</v>
      </c>
      <c r="N441" s="7">
        <f>+VLOOKUP(A441,'[6]DISTRIBUCIÓN SEMANAL'!$A:$Y,10,0)</f>
        <v>3</v>
      </c>
      <c r="O441" s="7">
        <f>+VLOOKUP(A441,'[6]DISTRIBUCIÓN SEMANAL'!$A:$Y,11,0)</f>
        <v>1</v>
      </c>
      <c r="P441" s="7">
        <f>+VLOOKUP(A441,'[6]DISTRIBUCIÓN SEMANAL'!$A:$Y,12,0)</f>
        <v>1</v>
      </c>
      <c r="Q441" s="7">
        <f>+VLOOKUP(A441,'[6]DISTRIBUCIÓN SEMANAL'!$A:$Y,13,0)</f>
        <v>1</v>
      </c>
      <c r="R441" s="7">
        <f>+VLOOKUP(A441,'[6]DISTRIBUCIÓN SEMANAL'!$A:$Y,14,0)</f>
        <v>1</v>
      </c>
      <c r="S441" s="7">
        <f>+VLOOKUP(A441,'[6]DISTRIBUCIÓN SEMANAL'!$A:$Y,15,0)</f>
        <v>14</v>
      </c>
      <c r="T441" s="7">
        <f>+VLOOKUP(A441,'[6]DISTRIBUCIÓN SEMANAL'!$A:$Y,16,0)</f>
        <v>14</v>
      </c>
      <c r="U441" s="7">
        <f>+VLOOKUP(A441,'[6]DISTRIBUCIÓN SEMANAL'!$A:$Y,17,0)</f>
        <v>14</v>
      </c>
      <c r="V441" s="7">
        <f>+VLOOKUP(A441,'[6]DISTRIBUCIÓN SEMANAL'!$A:$Y,18,0)</f>
        <v>2</v>
      </c>
      <c r="W441" s="7">
        <f>+VLOOKUP(A441,'[6]DISTRIBUCIÓN SEMANAL'!$A:$Y,19,0)</f>
        <v>14</v>
      </c>
      <c r="X441" s="7">
        <f>+VLOOKUP(A441,'[6]DISTRIBUCIÓN SEMANAL'!$A:$Y,20,0)</f>
        <v>1</v>
      </c>
      <c r="Y441" s="7">
        <f>+VLOOKUP(A441,'[6]DISTRIBUCIÓN SEMANAL'!$A:$Y,21,0)</f>
        <v>14</v>
      </c>
      <c r="Z441" s="7">
        <f>+VLOOKUP(A441,'[6]DISTRIBUCIÓN SEMANAL'!$A:$Y,22,0)</f>
        <v>14</v>
      </c>
      <c r="AA441" s="7">
        <f>+VLOOKUP(A441,'[6]DISTRIBUCIÓN SEMANAL'!$A:$Y,23,0)</f>
        <v>1</v>
      </c>
      <c r="AB441" s="7">
        <f>+VLOOKUP(A441,'[6]DISTRIBUCIÓN SEMANAL'!$A:$Y,24,0)</f>
        <v>1</v>
      </c>
      <c r="AC441" s="7">
        <f>+VLOOKUP(A441,'[6]DISTRIBUCIÓN SEMANAL'!$A:$Y,25,0)</f>
        <v>3</v>
      </c>
    </row>
    <row r="442" spans="1:29" ht="15.75">
      <c r="A442" s="44" t="s">
        <v>6928</v>
      </c>
      <c r="B442" s="10" t="s">
        <v>5821</v>
      </c>
      <c r="C442" s="54" t="s">
        <v>6929</v>
      </c>
      <c r="D442" s="11">
        <v>140</v>
      </c>
      <c r="E442" s="9" t="s">
        <v>3913</v>
      </c>
      <c r="F442" s="9">
        <v>132258525</v>
      </c>
      <c r="G442" s="67" t="s">
        <v>5194</v>
      </c>
      <c r="H442" s="7">
        <f>+VLOOKUP(A442,'[6]DISTRIBUCIÓN SEMANAL'!$A:$Y,4,0)</f>
        <v>140</v>
      </c>
      <c r="I442" s="7" t="str">
        <f>+VLOOKUP(A442,'[6]DISTRIBUCIÓN SEMANAL'!$A:$Y,5,0)</f>
        <v>REAL</v>
      </c>
      <c r="J442" s="7">
        <f>+VLOOKUP(A442,'[6]DISTRIBUCIÓN SEMANAL'!$A:$Y,6,0)</f>
        <v>1</v>
      </c>
      <c r="K442" s="7">
        <f>+VLOOKUP(A442,'[6]DISTRIBUCIÓN SEMANAL'!$A:$Y,7,0)</f>
        <v>10</v>
      </c>
      <c r="L442" s="7">
        <f>+VLOOKUP(A442,'[6]DISTRIBUCIÓN SEMANAL'!$A:$Y,8,0)</f>
        <v>2</v>
      </c>
      <c r="M442" s="7">
        <f>+VLOOKUP(A442,'[6]DISTRIBUCIÓN SEMANAL'!$A:$Y,9,0)</f>
        <v>22</v>
      </c>
      <c r="N442" s="7">
        <f>+VLOOKUP(A442,'[6]DISTRIBUCIÓN SEMANAL'!$A:$Y,10,0)</f>
        <v>26</v>
      </c>
      <c r="O442" s="7">
        <f>+VLOOKUP(A442,'[6]DISTRIBUCIÓN SEMANAL'!$A:$Y,11,0)</f>
        <v>4</v>
      </c>
      <c r="P442" s="7">
        <f>+VLOOKUP(A442,'[6]DISTRIBUCIÓN SEMANAL'!$A:$Y,12,0)</f>
        <v>8</v>
      </c>
      <c r="Q442" s="7">
        <f>+VLOOKUP(A442,'[6]DISTRIBUCIÓN SEMANAL'!$A:$Y,13,0)</f>
        <v>2</v>
      </c>
      <c r="R442" s="7">
        <f>+VLOOKUP(A442,'[6]DISTRIBUCIÓN SEMANAL'!$A:$Y,14,0)</f>
        <v>7</v>
      </c>
      <c r="S442" s="7">
        <f>+VLOOKUP(A442,'[6]DISTRIBUCIÓN SEMANAL'!$A:$Y,15,0)</f>
        <v>140</v>
      </c>
      <c r="T442" s="7">
        <f>+VLOOKUP(A442,'[6]DISTRIBUCIÓN SEMANAL'!$A:$Y,16,0)</f>
        <v>140</v>
      </c>
      <c r="U442" s="7">
        <f>+VLOOKUP(A442,'[6]DISTRIBUCIÓN SEMANAL'!$A:$Y,17,0)</f>
        <v>140</v>
      </c>
      <c r="V442" s="7">
        <f>+VLOOKUP(A442,'[6]DISTRIBUCIÓN SEMANAL'!$A:$Y,18,0)</f>
        <v>18</v>
      </c>
      <c r="W442" s="7">
        <f>+VLOOKUP(A442,'[6]DISTRIBUCIÓN SEMANAL'!$A:$Y,19,0)</f>
        <v>140</v>
      </c>
      <c r="X442" s="7">
        <f>+VLOOKUP(A442,'[6]DISTRIBUCIÓN SEMANAL'!$A:$Y,20,0)</f>
        <v>5</v>
      </c>
      <c r="Y442" s="7">
        <f>+VLOOKUP(A442,'[6]DISTRIBUCIÓN SEMANAL'!$A:$Y,21,0)</f>
        <v>140</v>
      </c>
      <c r="Z442" s="7">
        <f>+VLOOKUP(A442,'[6]DISTRIBUCIÓN SEMANAL'!$A:$Y,22,0)</f>
        <v>140</v>
      </c>
      <c r="AA442" s="7">
        <f>+VLOOKUP(A442,'[6]DISTRIBUCIÓN SEMANAL'!$A:$Y,23,0)</f>
        <v>8</v>
      </c>
      <c r="AB442" s="7">
        <f>+VLOOKUP(A442,'[6]DISTRIBUCIÓN SEMANAL'!$A:$Y,24,0)</f>
        <v>6</v>
      </c>
      <c r="AC442" s="7">
        <f>+VLOOKUP(A442,'[6]DISTRIBUCIÓN SEMANAL'!$A:$Y,25,0)</f>
        <v>21</v>
      </c>
    </row>
    <row r="443" spans="1:29" ht="15.75">
      <c r="A443" s="49" t="s">
        <v>6932</v>
      </c>
      <c r="B443" s="10" t="s">
        <v>5871</v>
      </c>
      <c r="C443" s="54" t="s">
        <v>6933</v>
      </c>
      <c r="D443" s="11">
        <v>143</v>
      </c>
      <c r="E443" s="9" t="s">
        <v>3772</v>
      </c>
      <c r="F443" s="9">
        <v>132059761</v>
      </c>
      <c r="G443" s="67" t="s">
        <v>5194</v>
      </c>
      <c r="H443" s="7">
        <f>+VLOOKUP(A443,'[6]DISTRIBUCIÓN SEMANAL'!$A:$Y,4,0)</f>
        <v>143</v>
      </c>
      <c r="I443" s="7" t="str">
        <f>+VLOOKUP(A443,'[6]DISTRIBUCIÓN SEMANAL'!$A:$Y,5,0)</f>
        <v>REAL</v>
      </c>
      <c r="J443" s="7">
        <f>+VLOOKUP(A443,'[6]DISTRIBUCIÓN SEMANAL'!$A:$Y,6,0)</f>
        <v>1</v>
      </c>
      <c r="K443" s="7">
        <f>+VLOOKUP(A443,'[6]DISTRIBUCIÓN SEMANAL'!$A:$Y,7,0)</f>
        <v>10</v>
      </c>
      <c r="L443" s="7">
        <f>+VLOOKUP(A443,'[6]DISTRIBUCIÓN SEMANAL'!$A:$Y,8,0)</f>
        <v>2</v>
      </c>
      <c r="M443" s="7">
        <f>+VLOOKUP(A443,'[6]DISTRIBUCIÓN SEMANAL'!$A:$Y,9,0)</f>
        <v>22</v>
      </c>
      <c r="N443" s="7">
        <f>+VLOOKUP(A443,'[6]DISTRIBUCIÓN SEMANAL'!$A:$Y,10,0)</f>
        <v>27</v>
      </c>
      <c r="O443" s="7">
        <f>+VLOOKUP(A443,'[6]DISTRIBUCIÓN SEMANAL'!$A:$Y,11,0)</f>
        <v>4</v>
      </c>
      <c r="P443" s="7">
        <f>+VLOOKUP(A443,'[6]DISTRIBUCIÓN SEMANAL'!$A:$Y,12,0)</f>
        <v>8</v>
      </c>
      <c r="Q443" s="7">
        <f>+VLOOKUP(A443,'[6]DISTRIBUCIÓN SEMANAL'!$A:$Y,13,0)</f>
        <v>2</v>
      </c>
      <c r="R443" s="7">
        <f>+VLOOKUP(A443,'[6]DISTRIBUCIÓN SEMANAL'!$A:$Y,14,0)</f>
        <v>7</v>
      </c>
      <c r="S443" s="7">
        <f>+VLOOKUP(A443,'[6]DISTRIBUCIÓN SEMANAL'!$A:$Y,15,0)</f>
        <v>143</v>
      </c>
      <c r="T443" s="7">
        <f>+VLOOKUP(A443,'[6]DISTRIBUCIÓN SEMANAL'!$A:$Y,16,0)</f>
        <v>143</v>
      </c>
      <c r="U443" s="7">
        <f>+VLOOKUP(A443,'[6]DISTRIBUCIÓN SEMANAL'!$A:$Y,17,0)</f>
        <v>143</v>
      </c>
      <c r="V443" s="7">
        <f>+VLOOKUP(A443,'[6]DISTRIBUCIÓN SEMANAL'!$A:$Y,18,0)</f>
        <v>18</v>
      </c>
      <c r="W443" s="7">
        <f>+VLOOKUP(A443,'[6]DISTRIBUCIÓN SEMANAL'!$A:$Y,19,0)</f>
        <v>143</v>
      </c>
      <c r="X443" s="7">
        <f>+VLOOKUP(A443,'[6]DISTRIBUCIÓN SEMANAL'!$A:$Y,20,0)</f>
        <v>5</v>
      </c>
      <c r="Y443" s="7">
        <f>+VLOOKUP(A443,'[6]DISTRIBUCIÓN SEMANAL'!$A:$Y,21,0)</f>
        <v>143</v>
      </c>
      <c r="Z443" s="7">
        <f>+VLOOKUP(A443,'[6]DISTRIBUCIÓN SEMANAL'!$A:$Y,22,0)</f>
        <v>143</v>
      </c>
      <c r="AA443" s="7">
        <f>+VLOOKUP(A443,'[6]DISTRIBUCIÓN SEMANAL'!$A:$Y,23,0)</f>
        <v>8</v>
      </c>
      <c r="AB443" s="7">
        <f>+VLOOKUP(A443,'[6]DISTRIBUCIÓN SEMANAL'!$A:$Y,24,0)</f>
        <v>6</v>
      </c>
      <c r="AC443" s="7">
        <f>+VLOOKUP(A443,'[6]DISTRIBUCIÓN SEMANAL'!$A:$Y,25,0)</f>
        <v>21</v>
      </c>
    </row>
    <row r="444" spans="1:29" ht="15.75">
      <c r="A444" s="44" t="s">
        <v>6934</v>
      </c>
      <c r="B444" s="10" t="s">
        <v>5871</v>
      </c>
      <c r="C444" s="54" t="s">
        <v>6935</v>
      </c>
      <c r="D444" s="11">
        <v>99</v>
      </c>
      <c r="E444" s="9" t="s">
        <v>3772</v>
      </c>
      <c r="F444" s="9">
        <v>132059761</v>
      </c>
      <c r="G444" s="67" t="s">
        <v>5194</v>
      </c>
      <c r="H444" s="7">
        <f>+VLOOKUP(A444,'[6]DISTRIBUCIÓN SEMANAL'!$A:$Y,4,0)</f>
        <v>99</v>
      </c>
      <c r="I444" s="7" t="str">
        <f>+VLOOKUP(A444,'[6]DISTRIBUCIÓN SEMANAL'!$A:$Y,5,0)</f>
        <v>REAL</v>
      </c>
      <c r="J444" s="7">
        <f>+VLOOKUP(A444,'[6]DISTRIBUCIÓN SEMANAL'!$A:$Y,6,0)</f>
        <v>1</v>
      </c>
      <c r="K444" s="7">
        <f>+VLOOKUP(A444,'[6]DISTRIBUCIÓN SEMANAL'!$A:$Y,7,0)</f>
        <v>7</v>
      </c>
      <c r="L444" s="7">
        <f>+VLOOKUP(A444,'[6]DISTRIBUCIÓN SEMANAL'!$A:$Y,8,0)</f>
        <v>2</v>
      </c>
      <c r="M444" s="7">
        <f>+VLOOKUP(A444,'[6]DISTRIBUCIÓN SEMANAL'!$A:$Y,9,0)</f>
        <v>15</v>
      </c>
      <c r="N444" s="7">
        <f>+VLOOKUP(A444,'[6]DISTRIBUCIÓN SEMANAL'!$A:$Y,10,0)</f>
        <v>19</v>
      </c>
      <c r="O444" s="7">
        <f>+VLOOKUP(A444,'[6]DISTRIBUCIÓN SEMANAL'!$A:$Y,11,0)</f>
        <v>3</v>
      </c>
      <c r="P444" s="7">
        <f>+VLOOKUP(A444,'[6]DISTRIBUCIÓN SEMANAL'!$A:$Y,12,0)</f>
        <v>6</v>
      </c>
      <c r="Q444" s="7">
        <f>+VLOOKUP(A444,'[6]DISTRIBUCIÓN SEMANAL'!$A:$Y,13,0)</f>
        <v>2</v>
      </c>
      <c r="R444" s="7">
        <f>+VLOOKUP(A444,'[6]DISTRIBUCIÓN SEMANAL'!$A:$Y,14,0)</f>
        <v>5</v>
      </c>
      <c r="S444" s="7">
        <f>+VLOOKUP(A444,'[6]DISTRIBUCIÓN SEMANAL'!$A:$Y,15,0)</f>
        <v>99</v>
      </c>
      <c r="T444" s="7">
        <f>+VLOOKUP(A444,'[6]DISTRIBUCIÓN SEMANAL'!$A:$Y,16,0)</f>
        <v>99</v>
      </c>
      <c r="U444" s="7">
        <f>+VLOOKUP(A444,'[6]DISTRIBUCIÓN SEMANAL'!$A:$Y,17,0)</f>
        <v>99</v>
      </c>
      <c r="V444" s="7">
        <f>+VLOOKUP(A444,'[6]DISTRIBUCIÓN SEMANAL'!$A:$Y,18,0)</f>
        <v>13</v>
      </c>
      <c r="W444" s="7">
        <f>+VLOOKUP(A444,'[6]DISTRIBUCIÓN SEMANAL'!$A:$Y,19,0)</f>
        <v>99</v>
      </c>
      <c r="X444" s="7">
        <f>+VLOOKUP(A444,'[6]DISTRIBUCIÓN SEMANAL'!$A:$Y,20,0)</f>
        <v>4</v>
      </c>
      <c r="Y444" s="7">
        <f>+VLOOKUP(A444,'[6]DISTRIBUCIÓN SEMANAL'!$A:$Y,21,0)</f>
        <v>99</v>
      </c>
      <c r="Z444" s="7">
        <f>+VLOOKUP(A444,'[6]DISTRIBUCIÓN SEMANAL'!$A:$Y,22,0)</f>
        <v>99</v>
      </c>
      <c r="AA444" s="7">
        <f>+VLOOKUP(A444,'[6]DISTRIBUCIÓN SEMANAL'!$A:$Y,23,0)</f>
        <v>6</v>
      </c>
      <c r="AB444" s="7">
        <f>+VLOOKUP(A444,'[6]DISTRIBUCIÓN SEMANAL'!$A:$Y,24,0)</f>
        <v>4</v>
      </c>
      <c r="AC444" s="7">
        <f>+VLOOKUP(A444,'[6]DISTRIBUCIÓN SEMANAL'!$A:$Y,25,0)</f>
        <v>15</v>
      </c>
    </row>
    <row r="445" spans="1:29" ht="15.75">
      <c r="A445" s="44" t="s">
        <v>6936</v>
      </c>
      <c r="B445" s="10" t="s">
        <v>5871</v>
      </c>
      <c r="C445" s="54" t="s">
        <v>6344</v>
      </c>
      <c r="D445" s="11">
        <v>82</v>
      </c>
      <c r="E445" s="9" t="s">
        <v>3772</v>
      </c>
      <c r="F445" s="9">
        <v>132059761</v>
      </c>
      <c r="G445" s="67" t="s">
        <v>5194</v>
      </c>
      <c r="H445" s="7">
        <f>+VLOOKUP(A445,'[6]DISTRIBUCIÓN SEMANAL'!$A:$Y,4,0)</f>
        <v>82</v>
      </c>
      <c r="I445" s="7" t="str">
        <f>+VLOOKUP(A445,'[6]DISTRIBUCIÓN SEMANAL'!$A:$Y,5,0)</f>
        <v>REAL</v>
      </c>
      <c r="J445" s="7">
        <f>+VLOOKUP(A445,'[6]DISTRIBUCIÓN SEMANAL'!$A:$Y,6,0)</f>
        <v>1</v>
      </c>
      <c r="K445" s="7">
        <f>+VLOOKUP(A445,'[6]DISTRIBUCIÓN SEMANAL'!$A:$Y,7,0)</f>
        <v>6</v>
      </c>
      <c r="L445" s="7">
        <f>+VLOOKUP(A445,'[6]DISTRIBUCIÓN SEMANAL'!$A:$Y,8,0)</f>
        <v>1</v>
      </c>
      <c r="M445" s="7">
        <f>+VLOOKUP(A445,'[6]DISTRIBUCIÓN SEMANAL'!$A:$Y,9,0)</f>
        <v>13</v>
      </c>
      <c r="N445" s="7">
        <f>+VLOOKUP(A445,'[6]DISTRIBUCIÓN SEMANAL'!$A:$Y,10,0)</f>
        <v>16</v>
      </c>
      <c r="O445" s="7">
        <f>+VLOOKUP(A445,'[6]DISTRIBUCIÓN SEMANAL'!$A:$Y,11,0)</f>
        <v>2</v>
      </c>
      <c r="P445" s="7">
        <f>+VLOOKUP(A445,'[6]DISTRIBUCIÓN SEMANAL'!$A:$Y,12,0)</f>
        <v>5</v>
      </c>
      <c r="Q445" s="7">
        <f>+VLOOKUP(A445,'[6]DISTRIBUCIÓN SEMANAL'!$A:$Y,13,0)</f>
        <v>1</v>
      </c>
      <c r="R445" s="7">
        <f>+VLOOKUP(A445,'[6]DISTRIBUCIÓN SEMANAL'!$A:$Y,14,0)</f>
        <v>4</v>
      </c>
      <c r="S445" s="7">
        <f>+VLOOKUP(A445,'[6]DISTRIBUCIÓN SEMANAL'!$A:$Y,15,0)</f>
        <v>82</v>
      </c>
      <c r="T445" s="7">
        <f>+VLOOKUP(A445,'[6]DISTRIBUCIÓN SEMANAL'!$A:$Y,16,0)</f>
        <v>82</v>
      </c>
      <c r="U445" s="7">
        <f>+VLOOKUP(A445,'[6]DISTRIBUCIÓN SEMANAL'!$A:$Y,17,0)</f>
        <v>82</v>
      </c>
      <c r="V445" s="7">
        <f>+VLOOKUP(A445,'[6]DISTRIBUCIÓN SEMANAL'!$A:$Y,18,0)</f>
        <v>11</v>
      </c>
      <c r="W445" s="7">
        <f>+VLOOKUP(A445,'[6]DISTRIBUCIÓN SEMANAL'!$A:$Y,19,0)</f>
        <v>82</v>
      </c>
      <c r="X445" s="7">
        <f>+VLOOKUP(A445,'[6]DISTRIBUCIÓN SEMANAL'!$A:$Y,20,0)</f>
        <v>3</v>
      </c>
      <c r="Y445" s="7">
        <f>+VLOOKUP(A445,'[6]DISTRIBUCIÓN SEMANAL'!$A:$Y,21,0)</f>
        <v>82</v>
      </c>
      <c r="Z445" s="7">
        <f>+VLOOKUP(A445,'[6]DISTRIBUCIÓN SEMANAL'!$A:$Y,22,0)</f>
        <v>82</v>
      </c>
      <c r="AA445" s="7">
        <f>+VLOOKUP(A445,'[6]DISTRIBUCIÓN SEMANAL'!$A:$Y,23,0)</f>
        <v>5</v>
      </c>
      <c r="AB445" s="7">
        <f>+VLOOKUP(A445,'[6]DISTRIBUCIÓN SEMANAL'!$A:$Y,24,0)</f>
        <v>4</v>
      </c>
      <c r="AC445" s="7">
        <f>+VLOOKUP(A445,'[6]DISTRIBUCIÓN SEMANAL'!$A:$Y,25,0)</f>
        <v>12</v>
      </c>
    </row>
    <row r="446" spans="1:29" ht="15.75">
      <c r="A446" s="44" t="s">
        <v>6963</v>
      </c>
      <c r="B446" s="10" t="s">
        <v>5474</v>
      </c>
      <c r="C446" s="54" t="s">
        <v>6964</v>
      </c>
      <c r="D446" s="9">
        <v>53</v>
      </c>
      <c r="E446" s="9" t="s">
        <v>3781</v>
      </c>
      <c r="F446" s="9">
        <v>132169247</v>
      </c>
      <c r="G446" s="67" t="s">
        <v>5194</v>
      </c>
      <c r="H446" s="7">
        <f>+VLOOKUP(A446,'[6]DISTRIBUCIÓN SEMANAL'!$A:$Y,4,0)</f>
        <v>53</v>
      </c>
      <c r="I446" s="7" t="str">
        <f>+VLOOKUP(A446,'[6]DISTRIBUCIÓN SEMANAL'!$A:$Y,5,0)</f>
        <v>REAL</v>
      </c>
      <c r="J446" s="7">
        <f>+VLOOKUP(A446,'[6]DISTRIBUCIÓN SEMANAL'!$A:$Y,6,0)</f>
        <v>1</v>
      </c>
      <c r="K446" s="7">
        <f>+VLOOKUP(A446,'[6]DISTRIBUCIÓN SEMANAL'!$A:$Y,7,0)</f>
        <v>4</v>
      </c>
      <c r="L446" s="7">
        <f>+VLOOKUP(A446,'[6]DISTRIBUCIÓN SEMANAL'!$A:$Y,8,0)</f>
        <v>1</v>
      </c>
      <c r="M446" s="7">
        <f>+VLOOKUP(A446,'[6]DISTRIBUCIÓN SEMANAL'!$A:$Y,9,0)</f>
        <v>9</v>
      </c>
      <c r="N446" s="7">
        <f>+VLOOKUP(A446,'[6]DISTRIBUCIÓN SEMANAL'!$A:$Y,10,0)</f>
        <v>10</v>
      </c>
      <c r="O446" s="7">
        <f>+VLOOKUP(A446,'[6]DISTRIBUCIÓN SEMANAL'!$A:$Y,11,0)</f>
        <v>2</v>
      </c>
      <c r="P446" s="7">
        <f>+VLOOKUP(A446,'[6]DISTRIBUCIÓN SEMANAL'!$A:$Y,12,0)</f>
        <v>3</v>
      </c>
      <c r="Q446" s="7">
        <f>+VLOOKUP(A446,'[6]DISTRIBUCIÓN SEMANAL'!$A:$Y,13,0)</f>
        <v>1</v>
      </c>
      <c r="R446" s="7">
        <f>+VLOOKUP(A446,'[6]DISTRIBUCIÓN SEMANAL'!$A:$Y,14,0)</f>
        <v>3</v>
      </c>
      <c r="S446" s="7">
        <f>+VLOOKUP(A446,'[6]DISTRIBUCIÓN SEMANAL'!$A:$Y,15,0)</f>
        <v>53</v>
      </c>
      <c r="T446" s="7">
        <f>+VLOOKUP(A446,'[6]DISTRIBUCIÓN SEMANAL'!$A:$Y,16,0)</f>
        <v>53</v>
      </c>
      <c r="U446" s="7">
        <f>+VLOOKUP(A446,'[6]DISTRIBUCIÓN SEMANAL'!$A:$Y,17,0)</f>
        <v>53</v>
      </c>
      <c r="V446" s="7">
        <f>+VLOOKUP(A446,'[6]DISTRIBUCIÓN SEMANAL'!$A:$Y,18,0)</f>
        <v>7</v>
      </c>
      <c r="W446" s="7">
        <f>+VLOOKUP(A446,'[6]DISTRIBUCIÓN SEMANAL'!$A:$Y,19,0)</f>
        <v>53</v>
      </c>
      <c r="X446" s="7">
        <f>+VLOOKUP(A446,'[6]DISTRIBUCIÓN SEMANAL'!$A:$Y,20,0)</f>
        <v>2</v>
      </c>
      <c r="Y446" s="7">
        <f>+VLOOKUP(A446,'[6]DISTRIBUCIÓN SEMANAL'!$A:$Y,21,0)</f>
        <v>53</v>
      </c>
      <c r="Z446" s="7">
        <f>+VLOOKUP(A446,'[6]DISTRIBUCIÓN SEMANAL'!$A:$Y,22,0)</f>
        <v>53</v>
      </c>
      <c r="AA446" s="7">
        <f>+VLOOKUP(A446,'[6]DISTRIBUCIÓN SEMANAL'!$A:$Y,23,0)</f>
        <v>3</v>
      </c>
      <c r="AB446" s="7">
        <f>+VLOOKUP(A446,'[6]DISTRIBUCIÓN SEMANAL'!$A:$Y,24,0)</f>
        <v>3</v>
      </c>
      <c r="AC446" s="7">
        <f>+VLOOKUP(A446,'[6]DISTRIBUCIÓN SEMANAL'!$A:$Y,25,0)</f>
        <v>8</v>
      </c>
    </row>
    <row r="447" spans="1:29" ht="15.75">
      <c r="A447" s="44" t="s">
        <v>6965</v>
      </c>
      <c r="B447" s="10" t="s">
        <v>5474</v>
      </c>
      <c r="C447" s="54" t="s">
        <v>6966</v>
      </c>
      <c r="D447" s="9">
        <v>35</v>
      </c>
      <c r="E447" s="9" t="s">
        <v>3781</v>
      </c>
      <c r="F447" s="9">
        <v>132169247</v>
      </c>
      <c r="G447" s="67" t="s">
        <v>5194</v>
      </c>
      <c r="H447" s="7">
        <f>+VLOOKUP(A447,'[6]DISTRIBUCIÓN SEMANAL'!$A:$Y,4,0)</f>
        <v>35</v>
      </c>
      <c r="I447" s="7" t="str">
        <f>+VLOOKUP(A447,'[6]DISTRIBUCIÓN SEMANAL'!$A:$Y,5,0)</f>
        <v>REAL</v>
      </c>
      <c r="J447" s="7">
        <f>+VLOOKUP(A447,'[6]DISTRIBUCIÓN SEMANAL'!$A:$Y,6,0)</f>
        <v>1</v>
      </c>
      <c r="K447" s="7">
        <f>+VLOOKUP(A447,'[6]DISTRIBUCIÓN SEMANAL'!$A:$Y,7,0)</f>
        <v>3</v>
      </c>
      <c r="L447" s="7">
        <f>+VLOOKUP(A447,'[6]DISTRIBUCIÓN SEMANAL'!$A:$Y,8,0)</f>
        <v>1</v>
      </c>
      <c r="M447" s="7">
        <f>+VLOOKUP(A447,'[6]DISTRIBUCIÓN SEMANAL'!$A:$Y,9,0)</f>
        <v>6</v>
      </c>
      <c r="N447" s="7">
        <f>+VLOOKUP(A447,'[6]DISTRIBUCIÓN SEMANAL'!$A:$Y,10,0)</f>
        <v>7</v>
      </c>
      <c r="O447" s="7">
        <f>+VLOOKUP(A447,'[6]DISTRIBUCIÓN SEMANAL'!$A:$Y,11,0)</f>
        <v>1</v>
      </c>
      <c r="P447" s="7">
        <f>+VLOOKUP(A447,'[6]DISTRIBUCIÓN SEMANAL'!$A:$Y,12,0)</f>
        <v>2</v>
      </c>
      <c r="Q447" s="7">
        <f>+VLOOKUP(A447,'[6]DISTRIBUCIÓN SEMANAL'!$A:$Y,13,0)</f>
        <v>1</v>
      </c>
      <c r="R447" s="7">
        <f>+VLOOKUP(A447,'[6]DISTRIBUCIÓN SEMANAL'!$A:$Y,14,0)</f>
        <v>2</v>
      </c>
      <c r="S447" s="7">
        <f>+VLOOKUP(A447,'[6]DISTRIBUCIÓN SEMANAL'!$A:$Y,15,0)</f>
        <v>35</v>
      </c>
      <c r="T447" s="7">
        <f>+VLOOKUP(A447,'[6]DISTRIBUCIÓN SEMANAL'!$A:$Y,16,0)</f>
        <v>35</v>
      </c>
      <c r="U447" s="7">
        <f>+VLOOKUP(A447,'[6]DISTRIBUCIÓN SEMANAL'!$A:$Y,17,0)</f>
        <v>35</v>
      </c>
      <c r="V447" s="7">
        <f>+VLOOKUP(A447,'[6]DISTRIBUCIÓN SEMANAL'!$A:$Y,18,0)</f>
        <v>5</v>
      </c>
      <c r="W447" s="7">
        <f>+VLOOKUP(A447,'[6]DISTRIBUCIÓN SEMANAL'!$A:$Y,19,0)</f>
        <v>35</v>
      </c>
      <c r="X447" s="7">
        <f>+VLOOKUP(A447,'[6]DISTRIBUCIÓN SEMANAL'!$A:$Y,20,0)</f>
        <v>2</v>
      </c>
      <c r="Y447" s="7">
        <f>+VLOOKUP(A447,'[6]DISTRIBUCIÓN SEMANAL'!$A:$Y,21,0)</f>
        <v>35</v>
      </c>
      <c r="Z447" s="7">
        <f>+VLOOKUP(A447,'[6]DISTRIBUCIÓN SEMANAL'!$A:$Y,22,0)</f>
        <v>35</v>
      </c>
      <c r="AA447" s="7">
        <f>+VLOOKUP(A447,'[6]DISTRIBUCIÓN SEMANAL'!$A:$Y,23,0)</f>
        <v>2</v>
      </c>
      <c r="AB447" s="7">
        <f>+VLOOKUP(A447,'[6]DISTRIBUCIÓN SEMANAL'!$A:$Y,24,0)</f>
        <v>2</v>
      </c>
      <c r="AC447" s="7">
        <f>+VLOOKUP(A447,'[6]DISTRIBUCIÓN SEMANAL'!$A:$Y,25,0)</f>
        <v>6</v>
      </c>
    </row>
    <row r="448" spans="1:29" ht="15.75">
      <c r="A448" s="44" t="s">
        <v>6967</v>
      </c>
      <c r="B448" s="10" t="s">
        <v>5474</v>
      </c>
      <c r="C448" s="54" t="s">
        <v>6968</v>
      </c>
      <c r="D448" s="9">
        <v>32</v>
      </c>
      <c r="E448" s="9" t="s">
        <v>3781</v>
      </c>
      <c r="F448" s="9">
        <v>132169247</v>
      </c>
      <c r="G448" s="67" t="s">
        <v>5194</v>
      </c>
      <c r="H448" s="7">
        <f>+VLOOKUP(A448,'[6]DISTRIBUCIÓN SEMANAL'!$A:$Y,4,0)</f>
        <v>32</v>
      </c>
      <c r="I448" s="7" t="str">
        <f>+VLOOKUP(A448,'[6]DISTRIBUCIÓN SEMANAL'!$A:$Y,5,0)</f>
        <v>REAL</v>
      </c>
      <c r="J448" s="7">
        <f>+VLOOKUP(A448,'[6]DISTRIBUCIÓN SEMANAL'!$A:$Y,6,0)</f>
        <v>1</v>
      </c>
      <c r="K448" s="7">
        <f>+VLOOKUP(A448,'[6]DISTRIBUCIÓN SEMANAL'!$A:$Y,7,0)</f>
        <v>3</v>
      </c>
      <c r="L448" s="7">
        <f>+VLOOKUP(A448,'[6]DISTRIBUCIÓN SEMANAL'!$A:$Y,8,0)</f>
        <v>1</v>
      </c>
      <c r="M448" s="7">
        <f>+VLOOKUP(A448,'[6]DISTRIBUCIÓN SEMANAL'!$A:$Y,9,0)</f>
        <v>5</v>
      </c>
      <c r="N448" s="7">
        <f>+VLOOKUP(A448,'[6]DISTRIBUCIÓN SEMANAL'!$A:$Y,10,0)</f>
        <v>6</v>
      </c>
      <c r="O448" s="7">
        <f>+VLOOKUP(A448,'[6]DISTRIBUCIÓN SEMANAL'!$A:$Y,11,0)</f>
        <v>1</v>
      </c>
      <c r="P448" s="7">
        <f>+VLOOKUP(A448,'[6]DISTRIBUCIÓN SEMANAL'!$A:$Y,12,0)</f>
        <v>2</v>
      </c>
      <c r="Q448" s="7">
        <f>+VLOOKUP(A448,'[6]DISTRIBUCIÓN SEMANAL'!$A:$Y,13,0)</f>
        <v>1</v>
      </c>
      <c r="R448" s="7">
        <f>+VLOOKUP(A448,'[6]DISTRIBUCIÓN SEMANAL'!$A:$Y,14,0)</f>
        <v>2</v>
      </c>
      <c r="S448" s="7">
        <f>+VLOOKUP(A448,'[6]DISTRIBUCIÓN SEMANAL'!$A:$Y,15,0)</f>
        <v>32</v>
      </c>
      <c r="T448" s="7">
        <f>+VLOOKUP(A448,'[6]DISTRIBUCIÓN SEMANAL'!$A:$Y,16,0)</f>
        <v>32</v>
      </c>
      <c r="U448" s="7">
        <f>+VLOOKUP(A448,'[6]DISTRIBUCIÓN SEMANAL'!$A:$Y,17,0)</f>
        <v>32</v>
      </c>
      <c r="V448" s="7">
        <f>+VLOOKUP(A448,'[6]DISTRIBUCIÓN SEMANAL'!$A:$Y,18,0)</f>
        <v>5</v>
      </c>
      <c r="W448" s="7">
        <f>+VLOOKUP(A448,'[6]DISTRIBUCIÓN SEMANAL'!$A:$Y,19,0)</f>
        <v>32</v>
      </c>
      <c r="X448" s="7">
        <f>+VLOOKUP(A448,'[6]DISTRIBUCIÓN SEMANAL'!$A:$Y,20,0)</f>
        <v>2</v>
      </c>
      <c r="Y448" s="7">
        <f>+VLOOKUP(A448,'[6]DISTRIBUCIÓN SEMANAL'!$A:$Y,21,0)</f>
        <v>32</v>
      </c>
      <c r="Z448" s="7">
        <f>+VLOOKUP(A448,'[6]DISTRIBUCIÓN SEMANAL'!$A:$Y,22,0)</f>
        <v>32</v>
      </c>
      <c r="AA448" s="7">
        <f>+VLOOKUP(A448,'[6]DISTRIBUCIÓN SEMANAL'!$A:$Y,23,0)</f>
        <v>2</v>
      </c>
      <c r="AB448" s="7">
        <f>+VLOOKUP(A448,'[6]DISTRIBUCIÓN SEMANAL'!$A:$Y,24,0)</f>
        <v>2</v>
      </c>
      <c r="AC448" s="7">
        <f>+VLOOKUP(A448,'[6]DISTRIBUCIÓN SEMANAL'!$A:$Y,25,0)</f>
        <v>5</v>
      </c>
    </row>
    <row r="449" spans="1:29" ht="15.75">
      <c r="A449" s="44" t="s">
        <v>6969</v>
      </c>
      <c r="B449" s="10" t="s">
        <v>5474</v>
      </c>
      <c r="C449" s="54" t="s">
        <v>6970</v>
      </c>
      <c r="D449" s="9">
        <v>37</v>
      </c>
      <c r="E449" s="9" t="s">
        <v>3781</v>
      </c>
      <c r="F449" s="9">
        <v>132169247</v>
      </c>
      <c r="G449" s="67" t="s">
        <v>5194</v>
      </c>
      <c r="H449" s="7">
        <f>+VLOOKUP(A449,'[6]DISTRIBUCIÓN SEMANAL'!$A:$Y,4,0)</f>
        <v>37</v>
      </c>
      <c r="I449" s="7" t="str">
        <f>+VLOOKUP(A449,'[6]DISTRIBUCIÓN SEMANAL'!$A:$Y,5,0)</f>
        <v>REAL</v>
      </c>
      <c r="J449" s="7">
        <f>+VLOOKUP(A449,'[6]DISTRIBUCIÓN SEMANAL'!$A:$Y,6,0)</f>
        <v>1</v>
      </c>
      <c r="K449" s="7">
        <f>+VLOOKUP(A449,'[6]DISTRIBUCIÓN SEMANAL'!$A:$Y,7,0)</f>
        <v>3</v>
      </c>
      <c r="L449" s="7">
        <f>+VLOOKUP(A449,'[6]DISTRIBUCIÓN SEMANAL'!$A:$Y,8,0)</f>
        <v>1</v>
      </c>
      <c r="M449" s="7">
        <f>+VLOOKUP(A449,'[6]DISTRIBUCIÓN SEMANAL'!$A:$Y,9,0)</f>
        <v>6</v>
      </c>
      <c r="N449" s="7">
        <f>+VLOOKUP(A449,'[6]DISTRIBUCIÓN SEMANAL'!$A:$Y,10,0)</f>
        <v>7</v>
      </c>
      <c r="O449" s="7">
        <f>+VLOOKUP(A449,'[6]DISTRIBUCIÓN SEMANAL'!$A:$Y,11,0)</f>
        <v>1</v>
      </c>
      <c r="P449" s="7">
        <f>+VLOOKUP(A449,'[6]DISTRIBUCIÓN SEMANAL'!$A:$Y,12,0)</f>
        <v>3</v>
      </c>
      <c r="Q449" s="7">
        <f>+VLOOKUP(A449,'[6]DISTRIBUCIÓN SEMANAL'!$A:$Y,13,0)</f>
        <v>1</v>
      </c>
      <c r="R449" s="7">
        <f>+VLOOKUP(A449,'[6]DISTRIBUCIÓN SEMANAL'!$A:$Y,14,0)</f>
        <v>2</v>
      </c>
      <c r="S449" s="7">
        <f>+VLOOKUP(A449,'[6]DISTRIBUCIÓN SEMANAL'!$A:$Y,15,0)</f>
        <v>37</v>
      </c>
      <c r="T449" s="7">
        <f>+VLOOKUP(A449,'[6]DISTRIBUCIÓN SEMANAL'!$A:$Y,16,0)</f>
        <v>37</v>
      </c>
      <c r="U449" s="7">
        <f>+VLOOKUP(A449,'[6]DISTRIBUCIÓN SEMANAL'!$A:$Y,17,0)</f>
        <v>37</v>
      </c>
      <c r="V449" s="7">
        <f>+VLOOKUP(A449,'[6]DISTRIBUCIÓN SEMANAL'!$A:$Y,18,0)</f>
        <v>5</v>
      </c>
      <c r="W449" s="7">
        <f>+VLOOKUP(A449,'[6]DISTRIBUCIÓN SEMANAL'!$A:$Y,19,0)</f>
        <v>37</v>
      </c>
      <c r="X449" s="7">
        <f>+VLOOKUP(A449,'[6]DISTRIBUCIÓN SEMANAL'!$A:$Y,20,0)</f>
        <v>2</v>
      </c>
      <c r="Y449" s="7">
        <f>+VLOOKUP(A449,'[6]DISTRIBUCIÓN SEMANAL'!$A:$Y,21,0)</f>
        <v>37</v>
      </c>
      <c r="Z449" s="7">
        <f>+VLOOKUP(A449,'[6]DISTRIBUCIÓN SEMANAL'!$A:$Y,22,0)</f>
        <v>37</v>
      </c>
      <c r="AA449" s="7">
        <f>+VLOOKUP(A449,'[6]DISTRIBUCIÓN SEMANAL'!$A:$Y,23,0)</f>
        <v>3</v>
      </c>
      <c r="AB449" s="7">
        <f>+VLOOKUP(A449,'[6]DISTRIBUCIÓN SEMANAL'!$A:$Y,24,0)</f>
        <v>2</v>
      </c>
      <c r="AC449" s="7">
        <f>+VLOOKUP(A449,'[6]DISTRIBUCIÓN SEMANAL'!$A:$Y,25,0)</f>
        <v>6</v>
      </c>
    </row>
    <row r="450" spans="1:29" ht="15.75">
      <c r="A450" s="44" t="s">
        <v>6971</v>
      </c>
      <c r="B450" s="10" t="s">
        <v>5474</v>
      </c>
      <c r="C450" s="54" t="s">
        <v>6972</v>
      </c>
      <c r="D450" s="9">
        <v>23</v>
      </c>
      <c r="E450" s="9" t="s">
        <v>3781</v>
      </c>
      <c r="F450" s="9">
        <v>132169247</v>
      </c>
      <c r="G450" s="67" t="s">
        <v>5194</v>
      </c>
      <c r="H450" s="7">
        <f>+VLOOKUP(A450,'[6]DISTRIBUCIÓN SEMANAL'!$A:$Y,4,0)</f>
        <v>23</v>
      </c>
      <c r="I450" s="7" t="str">
        <f>+VLOOKUP(A450,'[6]DISTRIBUCIÓN SEMANAL'!$A:$Y,5,0)</f>
        <v>REAL</v>
      </c>
      <c r="J450" s="7">
        <f>+VLOOKUP(A450,'[6]DISTRIBUCIÓN SEMANAL'!$A:$Y,6,0)</f>
        <v>1</v>
      </c>
      <c r="K450" s="7">
        <f>+VLOOKUP(A450,'[6]DISTRIBUCIÓN SEMANAL'!$A:$Y,7,0)</f>
        <v>2</v>
      </c>
      <c r="L450" s="7">
        <f>+VLOOKUP(A450,'[6]DISTRIBUCIÓN SEMANAL'!$A:$Y,8,0)</f>
        <v>1</v>
      </c>
      <c r="M450" s="7">
        <f>+VLOOKUP(A450,'[6]DISTRIBUCIÓN SEMANAL'!$A:$Y,9,0)</f>
        <v>4</v>
      </c>
      <c r="N450" s="7">
        <f>+VLOOKUP(A450,'[6]DISTRIBUCIÓN SEMANAL'!$A:$Y,10,0)</f>
        <v>5</v>
      </c>
      <c r="O450" s="7">
        <f>+VLOOKUP(A450,'[6]DISTRIBUCIÓN SEMANAL'!$A:$Y,11,0)</f>
        <v>1</v>
      </c>
      <c r="P450" s="7">
        <f>+VLOOKUP(A450,'[6]DISTRIBUCIÓN SEMANAL'!$A:$Y,12,0)</f>
        <v>2</v>
      </c>
      <c r="Q450" s="7">
        <f>+VLOOKUP(A450,'[6]DISTRIBUCIÓN SEMANAL'!$A:$Y,13,0)</f>
        <v>1</v>
      </c>
      <c r="R450" s="7">
        <f>+VLOOKUP(A450,'[6]DISTRIBUCIÓN SEMANAL'!$A:$Y,14,0)</f>
        <v>2</v>
      </c>
      <c r="S450" s="7">
        <f>+VLOOKUP(A450,'[6]DISTRIBUCIÓN SEMANAL'!$A:$Y,15,0)</f>
        <v>23</v>
      </c>
      <c r="T450" s="7">
        <f>+VLOOKUP(A450,'[6]DISTRIBUCIÓN SEMANAL'!$A:$Y,16,0)</f>
        <v>23</v>
      </c>
      <c r="U450" s="7">
        <f>+VLOOKUP(A450,'[6]DISTRIBUCIÓN SEMANAL'!$A:$Y,17,0)</f>
        <v>23</v>
      </c>
      <c r="V450" s="7">
        <f>+VLOOKUP(A450,'[6]DISTRIBUCIÓN SEMANAL'!$A:$Y,18,0)</f>
        <v>3</v>
      </c>
      <c r="W450" s="7">
        <f>+VLOOKUP(A450,'[6]DISTRIBUCIÓN SEMANAL'!$A:$Y,19,0)</f>
        <v>23</v>
      </c>
      <c r="X450" s="7">
        <f>+VLOOKUP(A450,'[6]DISTRIBUCIÓN SEMANAL'!$A:$Y,20,0)</f>
        <v>1</v>
      </c>
      <c r="Y450" s="7">
        <f>+VLOOKUP(A450,'[6]DISTRIBUCIÓN SEMANAL'!$A:$Y,21,0)</f>
        <v>23</v>
      </c>
      <c r="Z450" s="7">
        <f>+VLOOKUP(A450,'[6]DISTRIBUCIÓN SEMANAL'!$A:$Y,22,0)</f>
        <v>23</v>
      </c>
      <c r="AA450" s="7">
        <f>+VLOOKUP(A450,'[6]DISTRIBUCIÓN SEMANAL'!$A:$Y,23,0)</f>
        <v>2</v>
      </c>
      <c r="AB450" s="7">
        <f>+VLOOKUP(A450,'[6]DISTRIBUCIÓN SEMANAL'!$A:$Y,24,0)</f>
        <v>1</v>
      </c>
      <c r="AC450" s="7">
        <f>+VLOOKUP(A450,'[6]DISTRIBUCIÓN SEMANAL'!$A:$Y,25,0)</f>
        <v>4</v>
      </c>
    </row>
    <row r="451" spans="1:29" ht="15.75">
      <c r="A451" s="44" t="s">
        <v>6973</v>
      </c>
      <c r="B451" s="10" t="s">
        <v>5474</v>
      </c>
      <c r="C451" s="54" t="s">
        <v>6974</v>
      </c>
      <c r="D451" s="9">
        <v>15</v>
      </c>
      <c r="E451" s="9" t="s">
        <v>3781</v>
      </c>
      <c r="F451" s="9">
        <v>132169247</v>
      </c>
      <c r="G451" s="67" t="s">
        <v>5194</v>
      </c>
      <c r="H451" s="7">
        <f>+VLOOKUP(A451,'[6]DISTRIBUCIÓN SEMANAL'!$A:$Y,4,0)</f>
        <v>15</v>
      </c>
      <c r="I451" s="7" t="str">
        <f>+VLOOKUP(A451,'[6]DISTRIBUCIÓN SEMANAL'!$A:$Y,5,0)</f>
        <v>REAL</v>
      </c>
      <c r="J451" s="7">
        <f>+VLOOKUP(A451,'[6]DISTRIBUCIÓN SEMANAL'!$A:$Y,6,0)</f>
        <v>1</v>
      </c>
      <c r="K451" s="7">
        <f>+VLOOKUP(A451,'[6]DISTRIBUCIÓN SEMANAL'!$A:$Y,7,0)</f>
        <v>1</v>
      </c>
      <c r="L451" s="7">
        <f>+VLOOKUP(A451,'[6]DISTRIBUCIÓN SEMANAL'!$A:$Y,8,0)</f>
        <v>1</v>
      </c>
      <c r="M451" s="7">
        <f>+VLOOKUP(A451,'[6]DISTRIBUCIÓN SEMANAL'!$A:$Y,9,0)</f>
        <v>3</v>
      </c>
      <c r="N451" s="7">
        <f>+VLOOKUP(A451,'[6]DISTRIBUCIÓN SEMANAL'!$A:$Y,10,0)</f>
        <v>3</v>
      </c>
      <c r="O451" s="7">
        <f>+VLOOKUP(A451,'[6]DISTRIBUCIÓN SEMANAL'!$A:$Y,11,0)</f>
        <v>1</v>
      </c>
      <c r="P451" s="7">
        <f>+VLOOKUP(A451,'[6]DISTRIBUCIÓN SEMANAL'!$A:$Y,12,0)</f>
        <v>1</v>
      </c>
      <c r="Q451" s="7">
        <f>+VLOOKUP(A451,'[6]DISTRIBUCIÓN SEMANAL'!$A:$Y,13,0)</f>
        <v>1</v>
      </c>
      <c r="R451" s="7">
        <f>+VLOOKUP(A451,'[6]DISTRIBUCIÓN SEMANAL'!$A:$Y,14,0)</f>
        <v>1</v>
      </c>
      <c r="S451" s="7">
        <f>+VLOOKUP(A451,'[6]DISTRIBUCIÓN SEMANAL'!$A:$Y,15,0)</f>
        <v>15</v>
      </c>
      <c r="T451" s="7">
        <f>+VLOOKUP(A451,'[6]DISTRIBUCIÓN SEMANAL'!$A:$Y,16,0)</f>
        <v>15</v>
      </c>
      <c r="U451" s="7">
        <f>+VLOOKUP(A451,'[6]DISTRIBUCIÓN SEMANAL'!$A:$Y,17,0)</f>
        <v>15</v>
      </c>
      <c r="V451" s="7">
        <f>+VLOOKUP(A451,'[6]DISTRIBUCIÓN SEMANAL'!$A:$Y,18,0)</f>
        <v>2</v>
      </c>
      <c r="W451" s="7">
        <f>+VLOOKUP(A451,'[6]DISTRIBUCIÓN SEMANAL'!$A:$Y,19,0)</f>
        <v>15</v>
      </c>
      <c r="X451" s="7">
        <f>+VLOOKUP(A451,'[6]DISTRIBUCIÓN SEMANAL'!$A:$Y,20,0)</f>
        <v>1</v>
      </c>
      <c r="Y451" s="7">
        <f>+VLOOKUP(A451,'[6]DISTRIBUCIÓN SEMANAL'!$A:$Y,21,0)</f>
        <v>15</v>
      </c>
      <c r="Z451" s="7">
        <f>+VLOOKUP(A451,'[6]DISTRIBUCIÓN SEMANAL'!$A:$Y,22,0)</f>
        <v>15</v>
      </c>
      <c r="AA451" s="7">
        <f>+VLOOKUP(A451,'[6]DISTRIBUCIÓN SEMANAL'!$A:$Y,23,0)</f>
        <v>1</v>
      </c>
      <c r="AB451" s="7">
        <f>+VLOOKUP(A451,'[6]DISTRIBUCIÓN SEMANAL'!$A:$Y,24,0)</f>
        <v>1</v>
      </c>
      <c r="AC451" s="7">
        <f>+VLOOKUP(A451,'[6]DISTRIBUCIÓN SEMANAL'!$A:$Y,25,0)</f>
        <v>3</v>
      </c>
    </row>
    <row r="452" spans="1:29" ht="15.75">
      <c r="A452" s="44" t="s">
        <v>6975</v>
      </c>
      <c r="B452" s="10" t="s">
        <v>5474</v>
      </c>
      <c r="C452" s="54" t="s">
        <v>6976</v>
      </c>
      <c r="D452" s="9">
        <v>25</v>
      </c>
      <c r="E452" s="9" t="s">
        <v>3781</v>
      </c>
      <c r="F452" s="9">
        <v>132169247</v>
      </c>
      <c r="G452" s="67" t="s">
        <v>5194</v>
      </c>
      <c r="H452" s="7">
        <f>+VLOOKUP(A452,'[6]DISTRIBUCIÓN SEMANAL'!$A:$Y,4,0)</f>
        <v>25</v>
      </c>
      <c r="I452" s="7" t="str">
        <f>+VLOOKUP(A452,'[6]DISTRIBUCIÓN SEMANAL'!$A:$Y,5,0)</f>
        <v>REAL</v>
      </c>
      <c r="J452" s="7">
        <f>+VLOOKUP(A452,'[6]DISTRIBUCIÓN SEMANAL'!$A:$Y,6,0)</f>
        <v>1</v>
      </c>
      <c r="K452" s="7">
        <f>+VLOOKUP(A452,'[6]DISTRIBUCIÓN SEMANAL'!$A:$Y,7,0)</f>
        <v>2</v>
      </c>
      <c r="L452" s="7">
        <f>+VLOOKUP(A452,'[6]DISTRIBUCIÓN SEMANAL'!$A:$Y,8,0)</f>
        <v>1</v>
      </c>
      <c r="M452" s="7">
        <f>+VLOOKUP(A452,'[6]DISTRIBUCIÓN SEMANAL'!$A:$Y,9,0)</f>
        <v>4</v>
      </c>
      <c r="N452" s="7">
        <f>+VLOOKUP(A452,'[6]DISTRIBUCIÓN SEMANAL'!$A:$Y,10,0)</f>
        <v>5</v>
      </c>
      <c r="O452" s="7">
        <f>+VLOOKUP(A452,'[6]DISTRIBUCIÓN SEMANAL'!$A:$Y,11,0)</f>
        <v>1</v>
      </c>
      <c r="P452" s="7">
        <f>+VLOOKUP(A452,'[6]DISTRIBUCIÓN SEMANAL'!$A:$Y,12,0)</f>
        <v>2</v>
      </c>
      <c r="Q452" s="7">
        <f>+VLOOKUP(A452,'[6]DISTRIBUCIÓN SEMANAL'!$A:$Y,13,0)</f>
        <v>1</v>
      </c>
      <c r="R452" s="7">
        <f>+VLOOKUP(A452,'[6]DISTRIBUCIÓN SEMANAL'!$A:$Y,14,0)</f>
        <v>2</v>
      </c>
      <c r="S452" s="7">
        <f>+VLOOKUP(A452,'[6]DISTRIBUCIÓN SEMANAL'!$A:$Y,15,0)</f>
        <v>25</v>
      </c>
      <c r="T452" s="7">
        <f>+VLOOKUP(A452,'[6]DISTRIBUCIÓN SEMANAL'!$A:$Y,16,0)</f>
        <v>25</v>
      </c>
      <c r="U452" s="7">
        <f>+VLOOKUP(A452,'[6]DISTRIBUCIÓN SEMANAL'!$A:$Y,17,0)</f>
        <v>25</v>
      </c>
      <c r="V452" s="7">
        <f>+VLOOKUP(A452,'[6]DISTRIBUCIÓN SEMANAL'!$A:$Y,18,0)</f>
        <v>4</v>
      </c>
      <c r="W452" s="7">
        <f>+VLOOKUP(A452,'[6]DISTRIBUCIÓN SEMANAL'!$A:$Y,19,0)</f>
        <v>25</v>
      </c>
      <c r="X452" s="7">
        <f>+VLOOKUP(A452,'[6]DISTRIBUCIÓN SEMANAL'!$A:$Y,20,0)</f>
        <v>1</v>
      </c>
      <c r="Y452" s="7">
        <f>+VLOOKUP(A452,'[6]DISTRIBUCIÓN SEMANAL'!$A:$Y,21,0)</f>
        <v>25</v>
      </c>
      <c r="Z452" s="7">
        <f>+VLOOKUP(A452,'[6]DISTRIBUCIÓN SEMANAL'!$A:$Y,22,0)</f>
        <v>25</v>
      </c>
      <c r="AA452" s="7">
        <f>+VLOOKUP(A452,'[6]DISTRIBUCIÓN SEMANAL'!$A:$Y,23,0)</f>
        <v>2</v>
      </c>
      <c r="AB452" s="7">
        <f>+VLOOKUP(A452,'[6]DISTRIBUCIÓN SEMANAL'!$A:$Y,24,0)</f>
        <v>1</v>
      </c>
      <c r="AC452" s="7">
        <f>+VLOOKUP(A452,'[6]DISTRIBUCIÓN SEMANAL'!$A:$Y,25,0)</f>
        <v>4</v>
      </c>
    </row>
    <row r="453" spans="1:29" ht="15.75">
      <c r="A453" s="44" t="s">
        <v>6977</v>
      </c>
      <c r="B453" s="10" t="s">
        <v>5474</v>
      </c>
      <c r="C453" s="54" t="s">
        <v>6978</v>
      </c>
      <c r="D453" s="9">
        <v>21</v>
      </c>
      <c r="E453" s="9" t="s">
        <v>3781</v>
      </c>
      <c r="F453" s="9">
        <v>132169247</v>
      </c>
      <c r="G453" s="67" t="s">
        <v>5194</v>
      </c>
      <c r="H453" s="7">
        <f>+VLOOKUP(A453,'[6]DISTRIBUCIÓN SEMANAL'!$A:$Y,4,0)</f>
        <v>21</v>
      </c>
      <c r="I453" s="7" t="str">
        <f>+VLOOKUP(A453,'[6]DISTRIBUCIÓN SEMANAL'!$A:$Y,5,0)</f>
        <v>REAL</v>
      </c>
      <c r="J453" s="7">
        <f>+VLOOKUP(A453,'[6]DISTRIBUCIÓN SEMANAL'!$A:$Y,6,0)</f>
        <v>1</v>
      </c>
      <c r="K453" s="7">
        <f>+VLOOKUP(A453,'[6]DISTRIBUCIÓN SEMANAL'!$A:$Y,7,0)</f>
        <v>2</v>
      </c>
      <c r="L453" s="7">
        <f>+VLOOKUP(A453,'[6]DISTRIBUCIÓN SEMANAL'!$A:$Y,8,0)</f>
        <v>1</v>
      </c>
      <c r="M453" s="7">
        <f>+VLOOKUP(A453,'[6]DISTRIBUCIÓN SEMANAL'!$A:$Y,9,0)</f>
        <v>4</v>
      </c>
      <c r="N453" s="7">
        <f>+VLOOKUP(A453,'[6]DISTRIBUCIÓN SEMANAL'!$A:$Y,10,0)</f>
        <v>4</v>
      </c>
      <c r="O453" s="7">
        <f>+VLOOKUP(A453,'[6]DISTRIBUCIÓN SEMANAL'!$A:$Y,11,0)</f>
        <v>1</v>
      </c>
      <c r="P453" s="7">
        <f>+VLOOKUP(A453,'[6]DISTRIBUCIÓN SEMANAL'!$A:$Y,12,0)</f>
        <v>2</v>
      </c>
      <c r="Q453" s="7">
        <f>+VLOOKUP(A453,'[6]DISTRIBUCIÓN SEMANAL'!$A:$Y,13,0)</f>
        <v>1</v>
      </c>
      <c r="R453" s="7">
        <f>+VLOOKUP(A453,'[6]DISTRIBUCIÓN SEMANAL'!$A:$Y,14,0)</f>
        <v>1</v>
      </c>
      <c r="S453" s="7">
        <f>+VLOOKUP(A453,'[6]DISTRIBUCIÓN SEMANAL'!$A:$Y,15,0)</f>
        <v>21</v>
      </c>
      <c r="T453" s="7">
        <f>+VLOOKUP(A453,'[6]DISTRIBUCIÓN SEMANAL'!$A:$Y,16,0)</f>
        <v>21</v>
      </c>
      <c r="U453" s="7">
        <f>+VLOOKUP(A453,'[6]DISTRIBUCIÓN SEMANAL'!$A:$Y,17,0)</f>
        <v>21</v>
      </c>
      <c r="V453" s="7">
        <f>+VLOOKUP(A453,'[6]DISTRIBUCIÓN SEMANAL'!$A:$Y,18,0)</f>
        <v>3</v>
      </c>
      <c r="W453" s="7">
        <f>+VLOOKUP(A453,'[6]DISTRIBUCIÓN SEMANAL'!$A:$Y,19,0)</f>
        <v>21</v>
      </c>
      <c r="X453" s="7">
        <f>+VLOOKUP(A453,'[6]DISTRIBUCIÓN SEMANAL'!$A:$Y,20,0)</f>
        <v>1</v>
      </c>
      <c r="Y453" s="7">
        <f>+VLOOKUP(A453,'[6]DISTRIBUCIÓN SEMANAL'!$A:$Y,21,0)</f>
        <v>21</v>
      </c>
      <c r="Z453" s="7">
        <f>+VLOOKUP(A453,'[6]DISTRIBUCIÓN SEMANAL'!$A:$Y,22,0)</f>
        <v>21</v>
      </c>
      <c r="AA453" s="7">
        <f>+VLOOKUP(A453,'[6]DISTRIBUCIÓN SEMANAL'!$A:$Y,23,0)</f>
        <v>2</v>
      </c>
      <c r="AB453" s="7">
        <f>+VLOOKUP(A453,'[6]DISTRIBUCIÓN SEMANAL'!$A:$Y,24,0)</f>
        <v>1</v>
      </c>
      <c r="AC453" s="7">
        <f>+VLOOKUP(A453,'[6]DISTRIBUCIÓN SEMANAL'!$A:$Y,25,0)</f>
        <v>4</v>
      </c>
    </row>
    <row r="454" spans="1:29" ht="15.75">
      <c r="A454" s="44" t="s">
        <v>6979</v>
      </c>
      <c r="B454" s="10" t="s">
        <v>5474</v>
      </c>
      <c r="C454" s="54" t="s">
        <v>6980</v>
      </c>
      <c r="D454" s="9">
        <v>19</v>
      </c>
      <c r="E454" s="9" t="s">
        <v>3781</v>
      </c>
      <c r="F454" s="9">
        <v>132169247</v>
      </c>
      <c r="G454" s="67" t="s">
        <v>5194</v>
      </c>
      <c r="H454" s="7">
        <f>+VLOOKUP(A454,'[6]DISTRIBUCIÓN SEMANAL'!$A:$Y,4,0)</f>
        <v>19</v>
      </c>
      <c r="I454" s="7" t="str">
        <f>+VLOOKUP(A454,'[6]DISTRIBUCIÓN SEMANAL'!$A:$Y,5,0)</f>
        <v>REAL</v>
      </c>
      <c r="J454" s="7">
        <f>+VLOOKUP(A454,'[6]DISTRIBUCIÓN SEMANAL'!$A:$Y,6,0)</f>
        <v>1</v>
      </c>
      <c r="K454" s="7">
        <f>+VLOOKUP(A454,'[6]DISTRIBUCIÓN SEMANAL'!$A:$Y,7,0)</f>
        <v>2</v>
      </c>
      <c r="L454" s="7">
        <f>+VLOOKUP(A454,'[6]DISTRIBUCIÓN SEMANAL'!$A:$Y,8,0)</f>
        <v>1</v>
      </c>
      <c r="M454" s="7">
        <f>+VLOOKUP(A454,'[6]DISTRIBUCIÓN SEMANAL'!$A:$Y,9,0)</f>
        <v>3</v>
      </c>
      <c r="N454" s="7">
        <f>+VLOOKUP(A454,'[6]DISTRIBUCIÓN SEMANAL'!$A:$Y,10,0)</f>
        <v>4</v>
      </c>
      <c r="O454" s="7">
        <f>+VLOOKUP(A454,'[6]DISTRIBUCIÓN SEMANAL'!$A:$Y,11,0)</f>
        <v>1</v>
      </c>
      <c r="P454" s="7">
        <f>+VLOOKUP(A454,'[6]DISTRIBUCIÓN SEMANAL'!$A:$Y,12,0)</f>
        <v>2</v>
      </c>
      <c r="Q454" s="7">
        <f>+VLOOKUP(A454,'[6]DISTRIBUCIÓN SEMANAL'!$A:$Y,13,0)</f>
        <v>1</v>
      </c>
      <c r="R454" s="7">
        <f>+VLOOKUP(A454,'[6]DISTRIBUCIÓN SEMANAL'!$A:$Y,14,0)</f>
        <v>1</v>
      </c>
      <c r="S454" s="7">
        <f>+VLOOKUP(A454,'[6]DISTRIBUCIÓN SEMANAL'!$A:$Y,15,0)</f>
        <v>19</v>
      </c>
      <c r="T454" s="7">
        <f>+VLOOKUP(A454,'[6]DISTRIBUCIÓN SEMANAL'!$A:$Y,16,0)</f>
        <v>19</v>
      </c>
      <c r="U454" s="7">
        <f>+VLOOKUP(A454,'[6]DISTRIBUCIÓN SEMANAL'!$A:$Y,17,0)</f>
        <v>19</v>
      </c>
      <c r="V454" s="7">
        <f>+VLOOKUP(A454,'[6]DISTRIBUCIÓN SEMANAL'!$A:$Y,18,0)</f>
        <v>3</v>
      </c>
      <c r="W454" s="7">
        <f>+VLOOKUP(A454,'[6]DISTRIBUCIÓN SEMANAL'!$A:$Y,19,0)</f>
        <v>19</v>
      </c>
      <c r="X454" s="7">
        <f>+VLOOKUP(A454,'[6]DISTRIBUCIÓN SEMANAL'!$A:$Y,20,0)</f>
        <v>1</v>
      </c>
      <c r="Y454" s="7">
        <f>+VLOOKUP(A454,'[6]DISTRIBUCIÓN SEMANAL'!$A:$Y,21,0)</f>
        <v>19</v>
      </c>
      <c r="Z454" s="7">
        <f>+VLOOKUP(A454,'[6]DISTRIBUCIÓN SEMANAL'!$A:$Y,22,0)</f>
        <v>19</v>
      </c>
      <c r="AA454" s="7">
        <f>+VLOOKUP(A454,'[6]DISTRIBUCIÓN SEMANAL'!$A:$Y,23,0)</f>
        <v>2</v>
      </c>
      <c r="AB454" s="7">
        <f>+VLOOKUP(A454,'[6]DISTRIBUCIÓN SEMANAL'!$A:$Y,24,0)</f>
        <v>1</v>
      </c>
      <c r="AC454" s="7">
        <f>+VLOOKUP(A454,'[6]DISTRIBUCIÓN SEMANAL'!$A:$Y,25,0)</f>
        <v>3</v>
      </c>
    </row>
    <row r="455" spans="1:29" ht="15.75">
      <c r="A455" s="44" t="s">
        <v>6981</v>
      </c>
      <c r="B455" s="10" t="s">
        <v>5474</v>
      </c>
      <c r="C455" s="54" t="s">
        <v>6982</v>
      </c>
      <c r="D455" s="9">
        <v>26</v>
      </c>
      <c r="E455" s="9" t="s">
        <v>3781</v>
      </c>
      <c r="F455" s="9">
        <v>132169247</v>
      </c>
      <c r="G455" s="67" t="s">
        <v>5194</v>
      </c>
      <c r="H455" s="7">
        <f>+VLOOKUP(A455,'[6]DISTRIBUCIÓN SEMANAL'!$A:$Y,4,0)</f>
        <v>26</v>
      </c>
      <c r="I455" s="7" t="str">
        <f>+VLOOKUP(A455,'[6]DISTRIBUCIÓN SEMANAL'!$A:$Y,5,0)</f>
        <v>REAL</v>
      </c>
      <c r="J455" s="7">
        <f>+VLOOKUP(A455,'[6]DISTRIBUCIÓN SEMANAL'!$A:$Y,6,0)</f>
        <v>1</v>
      </c>
      <c r="K455" s="7">
        <f>+VLOOKUP(A455,'[6]DISTRIBUCIÓN SEMANAL'!$A:$Y,7,0)</f>
        <v>2</v>
      </c>
      <c r="L455" s="7">
        <f>+VLOOKUP(A455,'[6]DISTRIBUCIÓN SEMANAL'!$A:$Y,8,0)</f>
        <v>1</v>
      </c>
      <c r="M455" s="7">
        <f>+VLOOKUP(A455,'[6]DISTRIBUCIÓN SEMANAL'!$A:$Y,9,0)</f>
        <v>4</v>
      </c>
      <c r="N455" s="7">
        <f>+VLOOKUP(A455,'[6]DISTRIBUCIÓN SEMANAL'!$A:$Y,10,0)</f>
        <v>5</v>
      </c>
      <c r="O455" s="7">
        <f>+VLOOKUP(A455,'[6]DISTRIBUCIÓN SEMANAL'!$A:$Y,11,0)</f>
        <v>1</v>
      </c>
      <c r="P455" s="7">
        <f>+VLOOKUP(A455,'[6]DISTRIBUCIÓN SEMANAL'!$A:$Y,12,0)</f>
        <v>2</v>
      </c>
      <c r="Q455" s="7">
        <f>+VLOOKUP(A455,'[6]DISTRIBUCIÓN SEMANAL'!$A:$Y,13,0)</f>
        <v>1</v>
      </c>
      <c r="R455" s="7">
        <f>+VLOOKUP(A455,'[6]DISTRIBUCIÓN SEMANAL'!$A:$Y,14,0)</f>
        <v>2</v>
      </c>
      <c r="S455" s="7">
        <f>+VLOOKUP(A455,'[6]DISTRIBUCIÓN SEMANAL'!$A:$Y,15,0)</f>
        <v>26</v>
      </c>
      <c r="T455" s="7">
        <f>+VLOOKUP(A455,'[6]DISTRIBUCIÓN SEMANAL'!$A:$Y,16,0)</f>
        <v>26</v>
      </c>
      <c r="U455" s="7">
        <f>+VLOOKUP(A455,'[6]DISTRIBUCIÓN SEMANAL'!$A:$Y,17,0)</f>
        <v>26</v>
      </c>
      <c r="V455" s="7">
        <f>+VLOOKUP(A455,'[6]DISTRIBUCIÓN SEMANAL'!$A:$Y,18,0)</f>
        <v>4</v>
      </c>
      <c r="W455" s="7">
        <f>+VLOOKUP(A455,'[6]DISTRIBUCIÓN SEMANAL'!$A:$Y,19,0)</f>
        <v>26</v>
      </c>
      <c r="X455" s="7">
        <f>+VLOOKUP(A455,'[6]DISTRIBUCIÓN SEMANAL'!$A:$Y,20,0)</f>
        <v>1</v>
      </c>
      <c r="Y455" s="7">
        <f>+VLOOKUP(A455,'[6]DISTRIBUCIÓN SEMANAL'!$A:$Y,21,0)</f>
        <v>26</v>
      </c>
      <c r="Z455" s="7">
        <f>+VLOOKUP(A455,'[6]DISTRIBUCIÓN SEMANAL'!$A:$Y,22,0)</f>
        <v>26</v>
      </c>
      <c r="AA455" s="7">
        <f>+VLOOKUP(A455,'[6]DISTRIBUCIÓN SEMANAL'!$A:$Y,23,0)</f>
        <v>2</v>
      </c>
      <c r="AB455" s="7">
        <f>+VLOOKUP(A455,'[6]DISTRIBUCIÓN SEMANAL'!$A:$Y,24,0)</f>
        <v>2</v>
      </c>
      <c r="AC455" s="7">
        <f>+VLOOKUP(A455,'[6]DISTRIBUCIÓN SEMANAL'!$A:$Y,25,0)</f>
        <v>4</v>
      </c>
    </row>
    <row r="456" spans="1:29" ht="15.75">
      <c r="A456" s="44" t="s">
        <v>6983</v>
      </c>
      <c r="B456" s="10" t="s">
        <v>5474</v>
      </c>
      <c r="C456" s="54" t="s">
        <v>6984</v>
      </c>
      <c r="D456" s="9">
        <v>21</v>
      </c>
      <c r="E456" s="9" t="s">
        <v>3781</v>
      </c>
      <c r="F456" s="9">
        <v>132169247</v>
      </c>
      <c r="G456" s="67" t="s">
        <v>5194</v>
      </c>
      <c r="H456" s="7">
        <f>+VLOOKUP(A456,'[6]DISTRIBUCIÓN SEMANAL'!$A:$Y,4,0)</f>
        <v>21</v>
      </c>
      <c r="I456" s="7" t="str">
        <f>+VLOOKUP(A456,'[6]DISTRIBUCIÓN SEMANAL'!$A:$Y,5,0)</f>
        <v>REAL</v>
      </c>
      <c r="J456" s="7">
        <f>+VLOOKUP(A456,'[6]DISTRIBUCIÓN SEMANAL'!$A:$Y,6,0)</f>
        <v>1</v>
      </c>
      <c r="K456" s="7">
        <f>+VLOOKUP(A456,'[6]DISTRIBUCIÓN SEMANAL'!$A:$Y,7,0)</f>
        <v>2</v>
      </c>
      <c r="L456" s="7">
        <f>+VLOOKUP(A456,'[6]DISTRIBUCIÓN SEMANAL'!$A:$Y,8,0)</f>
        <v>1</v>
      </c>
      <c r="M456" s="7">
        <f>+VLOOKUP(A456,'[6]DISTRIBUCIÓN SEMANAL'!$A:$Y,9,0)</f>
        <v>4</v>
      </c>
      <c r="N456" s="7">
        <f>+VLOOKUP(A456,'[6]DISTRIBUCIÓN SEMANAL'!$A:$Y,10,0)</f>
        <v>4</v>
      </c>
      <c r="O456" s="7">
        <f>+VLOOKUP(A456,'[6]DISTRIBUCIÓN SEMANAL'!$A:$Y,11,0)</f>
        <v>1</v>
      </c>
      <c r="P456" s="7">
        <f>+VLOOKUP(A456,'[6]DISTRIBUCIÓN SEMANAL'!$A:$Y,12,0)</f>
        <v>2</v>
      </c>
      <c r="Q456" s="7">
        <f>+VLOOKUP(A456,'[6]DISTRIBUCIÓN SEMANAL'!$A:$Y,13,0)</f>
        <v>1</v>
      </c>
      <c r="R456" s="7">
        <f>+VLOOKUP(A456,'[6]DISTRIBUCIÓN SEMANAL'!$A:$Y,14,0)</f>
        <v>1</v>
      </c>
      <c r="S456" s="7">
        <f>+VLOOKUP(A456,'[6]DISTRIBUCIÓN SEMANAL'!$A:$Y,15,0)</f>
        <v>21</v>
      </c>
      <c r="T456" s="7">
        <f>+VLOOKUP(A456,'[6]DISTRIBUCIÓN SEMANAL'!$A:$Y,16,0)</f>
        <v>21</v>
      </c>
      <c r="U456" s="7">
        <f>+VLOOKUP(A456,'[6]DISTRIBUCIÓN SEMANAL'!$A:$Y,17,0)</f>
        <v>21</v>
      </c>
      <c r="V456" s="7">
        <f>+VLOOKUP(A456,'[6]DISTRIBUCIÓN SEMANAL'!$A:$Y,18,0)</f>
        <v>3</v>
      </c>
      <c r="W456" s="7">
        <f>+VLOOKUP(A456,'[6]DISTRIBUCIÓN SEMANAL'!$A:$Y,19,0)</f>
        <v>21</v>
      </c>
      <c r="X456" s="7">
        <f>+VLOOKUP(A456,'[6]DISTRIBUCIÓN SEMANAL'!$A:$Y,20,0)</f>
        <v>1</v>
      </c>
      <c r="Y456" s="7">
        <f>+VLOOKUP(A456,'[6]DISTRIBUCIÓN SEMANAL'!$A:$Y,21,0)</f>
        <v>21</v>
      </c>
      <c r="Z456" s="7">
        <f>+VLOOKUP(A456,'[6]DISTRIBUCIÓN SEMANAL'!$A:$Y,22,0)</f>
        <v>21</v>
      </c>
      <c r="AA456" s="7">
        <f>+VLOOKUP(A456,'[6]DISTRIBUCIÓN SEMANAL'!$A:$Y,23,0)</f>
        <v>2</v>
      </c>
      <c r="AB456" s="7">
        <f>+VLOOKUP(A456,'[6]DISTRIBUCIÓN SEMANAL'!$A:$Y,24,0)</f>
        <v>1</v>
      </c>
      <c r="AC456" s="7">
        <f>+VLOOKUP(A456,'[6]DISTRIBUCIÓN SEMANAL'!$A:$Y,25,0)</f>
        <v>4</v>
      </c>
    </row>
    <row r="457" spans="1:29" ht="15.75">
      <c r="A457" s="44" t="s">
        <v>6985</v>
      </c>
      <c r="B457" s="10" t="s">
        <v>6861</v>
      </c>
      <c r="C457" s="54" t="s">
        <v>6986</v>
      </c>
      <c r="D457" s="11">
        <v>103</v>
      </c>
      <c r="E457" s="9" t="s">
        <v>3791</v>
      </c>
      <c r="F457" s="9">
        <v>131894887</v>
      </c>
      <c r="G457" s="67" t="s">
        <v>5194</v>
      </c>
      <c r="H457" s="7">
        <f>+VLOOKUP(A457,'[6]DISTRIBUCIÓN SEMANAL'!$A:$Y,4,0)</f>
        <v>103</v>
      </c>
      <c r="I457" s="7" t="str">
        <f>+VLOOKUP(A457,'[6]DISTRIBUCIÓN SEMANAL'!$A:$Y,5,0)</f>
        <v>REAL</v>
      </c>
      <c r="J457" s="7">
        <f>+VLOOKUP(A457,'[6]DISTRIBUCIÓN SEMANAL'!$A:$Y,6,0)</f>
        <v>1</v>
      </c>
      <c r="K457" s="7">
        <f>+VLOOKUP(A457,'[6]DISTRIBUCIÓN SEMANAL'!$A:$Y,7,0)</f>
        <v>7</v>
      </c>
      <c r="L457" s="7">
        <f>+VLOOKUP(A457,'[6]DISTRIBUCIÓN SEMANAL'!$A:$Y,8,0)</f>
        <v>2</v>
      </c>
      <c r="M457" s="7">
        <f>+VLOOKUP(A457,'[6]DISTRIBUCIÓN SEMANAL'!$A:$Y,9,0)</f>
        <v>16</v>
      </c>
      <c r="N457" s="7">
        <f>+VLOOKUP(A457,'[6]DISTRIBUCIÓN SEMANAL'!$A:$Y,10,0)</f>
        <v>19</v>
      </c>
      <c r="O457" s="7">
        <f>+VLOOKUP(A457,'[6]DISTRIBUCIÓN SEMANAL'!$A:$Y,11,0)</f>
        <v>3</v>
      </c>
      <c r="P457" s="7">
        <f>+VLOOKUP(A457,'[6]DISTRIBUCIÓN SEMANAL'!$A:$Y,12,0)</f>
        <v>6</v>
      </c>
      <c r="Q457" s="7">
        <f>+VLOOKUP(A457,'[6]DISTRIBUCIÓN SEMANAL'!$A:$Y,13,0)</f>
        <v>2</v>
      </c>
      <c r="R457" s="7">
        <f>+VLOOKUP(A457,'[6]DISTRIBUCIÓN SEMANAL'!$A:$Y,14,0)</f>
        <v>5</v>
      </c>
      <c r="S457" s="7">
        <f>+VLOOKUP(A457,'[6]DISTRIBUCIÓN SEMANAL'!$A:$Y,15,0)</f>
        <v>103</v>
      </c>
      <c r="T457" s="7">
        <f>+VLOOKUP(A457,'[6]DISTRIBUCIÓN SEMANAL'!$A:$Y,16,0)</f>
        <v>103</v>
      </c>
      <c r="U457" s="7">
        <f>+VLOOKUP(A457,'[6]DISTRIBUCIÓN SEMANAL'!$A:$Y,17,0)</f>
        <v>103</v>
      </c>
      <c r="V457" s="7">
        <f>+VLOOKUP(A457,'[6]DISTRIBUCIÓN SEMANAL'!$A:$Y,18,0)</f>
        <v>13</v>
      </c>
      <c r="W457" s="7">
        <f>+VLOOKUP(A457,'[6]DISTRIBUCIÓN SEMANAL'!$A:$Y,19,0)</f>
        <v>103</v>
      </c>
      <c r="X457" s="7">
        <f>+VLOOKUP(A457,'[6]DISTRIBUCIÓN SEMANAL'!$A:$Y,20,0)</f>
        <v>4</v>
      </c>
      <c r="Y457" s="7">
        <f>+VLOOKUP(A457,'[6]DISTRIBUCIÓN SEMANAL'!$A:$Y,21,0)</f>
        <v>103</v>
      </c>
      <c r="Z457" s="7">
        <f>+VLOOKUP(A457,'[6]DISTRIBUCIÓN SEMANAL'!$A:$Y,22,0)</f>
        <v>103</v>
      </c>
      <c r="AA457" s="7">
        <f>+VLOOKUP(A457,'[6]DISTRIBUCIÓN SEMANAL'!$A:$Y,23,0)</f>
        <v>6</v>
      </c>
      <c r="AB457" s="7">
        <f>+VLOOKUP(A457,'[6]DISTRIBUCIÓN SEMANAL'!$A:$Y,24,0)</f>
        <v>5</v>
      </c>
      <c r="AC457" s="7">
        <f>+VLOOKUP(A457,'[6]DISTRIBUCIÓN SEMANAL'!$A:$Y,25,0)</f>
        <v>15</v>
      </c>
    </row>
    <row r="458" spans="1:29" ht="15.75">
      <c r="A458" s="44" t="s">
        <v>6987</v>
      </c>
      <c r="B458" s="10" t="s">
        <v>6861</v>
      </c>
      <c r="C458" s="54" t="s">
        <v>6988</v>
      </c>
      <c r="D458" s="11">
        <v>109</v>
      </c>
      <c r="E458" s="9" t="s">
        <v>3791</v>
      </c>
      <c r="F458" s="9">
        <v>131894887</v>
      </c>
      <c r="G458" s="67" t="s">
        <v>5194</v>
      </c>
      <c r="H458" s="7">
        <f>+VLOOKUP(A458,'[6]DISTRIBUCIÓN SEMANAL'!$A:$Y,4,0)</f>
        <v>109</v>
      </c>
      <c r="I458" s="7" t="str">
        <f>+VLOOKUP(A458,'[6]DISTRIBUCIÓN SEMANAL'!$A:$Y,5,0)</f>
        <v>REAL</v>
      </c>
      <c r="J458" s="7">
        <f>+VLOOKUP(A458,'[6]DISTRIBUCIÓN SEMANAL'!$A:$Y,6,0)</f>
        <v>1</v>
      </c>
      <c r="K458" s="7">
        <f>+VLOOKUP(A458,'[6]DISTRIBUCIÓN SEMANAL'!$A:$Y,7,0)</f>
        <v>8</v>
      </c>
      <c r="L458" s="7">
        <f>+VLOOKUP(A458,'[6]DISTRIBUCIÓN SEMANAL'!$A:$Y,8,0)</f>
        <v>2</v>
      </c>
      <c r="M458" s="7">
        <f>+VLOOKUP(A458,'[6]DISTRIBUCIÓN SEMANAL'!$A:$Y,9,0)</f>
        <v>17</v>
      </c>
      <c r="N458" s="7">
        <f>+VLOOKUP(A458,'[6]DISTRIBUCIÓN SEMANAL'!$A:$Y,10,0)</f>
        <v>20</v>
      </c>
      <c r="O458" s="7">
        <f>+VLOOKUP(A458,'[6]DISTRIBUCIÓN SEMANAL'!$A:$Y,11,0)</f>
        <v>3</v>
      </c>
      <c r="P458" s="7">
        <f>+VLOOKUP(A458,'[6]DISTRIBUCIÓN SEMANAL'!$A:$Y,12,0)</f>
        <v>7</v>
      </c>
      <c r="Q458" s="7">
        <f>+VLOOKUP(A458,'[6]DISTRIBUCIÓN SEMANAL'!$A:$Y,13,0)</f>
        <v>2</v>
      </c>
      <c r="R458" s="7">
        <f>+VLOOKUP(A458,'[6]DISTRIBUCIÓN SEMANAL'!$A:$Y,14,0)</f>
        <v>5</v>
      </c>
      <c r="S458" s="7">
        <f>+VLOOKUP(A458,'[6]DISTRIBUCIÓN SEMANAL'!$A:$Y,15,0)</f>
        <v>109</v>
      </c>
      <c r="T458" s="7">
        <f>+VLOOKUP(A458,'[6]DISTRIBUCIÓN SEMANAL'!$A:$Y,16,0)</f>
        <v>109</v>
      </c>
      <c r="U458" s="7">
        <f>+VLOOKUP(A458,'[6]DISTRIBUCIÓN SEMANAL'!$A:$Y,17,0)</f>
        <v>109</v>
      </c>
      <c r="V458" s="7">
        <f>+VLOOKUP(A458,'[6]DISTRIBUCIÓN SEMANAL'!$A:$Y,18,0)</f>
        <v>14</v>
      </c>
      <c r="W458" s="7">
        <f>+VLOOKUP(A458,'[6]DISTRIBUCIÓN SEMANAL'!$A:$Y,19,0)</f>
        <v>109</v>
      </c>
      <c r="X458" s="7">
        <f>+VLOOKUP(A458,'[6]DISTRIBUCIÓN SEMANAL'!$A:$Y,20,0)</f>
        <v>4</v>
      </c>
      <c r="Y458" s="7">
        <f>+VLOOKUP(A458,'[6]DISTRIBUCIÓN SEMANAL'!$A:$Y,21,0)</f>
        <v>109</v>
      </c>
      <c r="Z458" s="7">
        <f>+VLOOKUP(A458,'[6]DISTRIBUCIÓN SEMANAL'!$A:$Y,22,0)</f>
        <v>109</v>
      </c>
      <c r="AA458" s="7">
        <f>+VLOOKUP(A458,'[6]DISTRIBUCIÓN SEMANAL'!$A:$Y,23,0)</f>
        <v>7</v>
      </c>
      <c r="AB458" s="7">
        <f>+VLOOKUP(A458,'[6]DISTRIBUCIÓN SEMANAL'!$A:$Y,24,0)</f>
        <v>5</v>
      </c>
      <c r="AC458" s="7">
        <f>+VLOOKUP(A458,'[6]DISTRIBUCIÓN SEMANAL'!$A:$Y,25,0)</f>
        <v>16</v>
      </c>
    </row>
    <row r="459" spans="1:29" ht="15.75">
      <c r="A459" s="47" t="s">
        <v>6989</v>
      </c>
      <c r="B459" s="10" t="s">
        <v>6167</v>
      </c>
      <c r="C459" s="54" t="s">
        <v>6990</v>
      </c>
      <c r="D459" s="22">
        <v>155</v>
      </c>
      <c r="E459" s="9" t="s">
        <v>3798</v>
      </c>
      <c r="F459" s="9">
        <v>101733942</v>
      </c>
      <c r="G459" s="67" t="s">
        <v>5194</v>
      </c>
      <c r="H459" s="7">
        <f>+VLOOKUP(A459,'[6]DISTRIBUCIÓN SEMANAL'!$A:$Y,4,0)</f>
        <v>155</v>
      </c>
      <c r="I459" s="7" t="str">
        <f>+VLOOKUP(A459,'[6]DISTRIBUCIÓN SEMANAL'!$A:$Y,5,0)</f>
        <v>REAL</v>
      </c>
      <c r="J459" s="7">
        <f>+VLOOKUP(A459,'[6]DISTRIBUCIÓN SEMANAL'!$A:$Y,6,0)</f>
        <v>1</v>
      </c>
      <c r="K459" s="7">
        <f>+VLOOKUP(A459,'[6]DISTRIBUCIÓN SEMANAL'!$A:$Y,7,0)</f>
        <v>11</v>
      </c>
      <c r="L459" s="7">
        <f>+VLOOKUP(A459,'[6]DISTRIBUCIÓN SEMANAL'!$A:$Y,8,0)</f>
        <v>2</v>
      </c>
      <c r="M459" s="7">
        <f>+VLOOKUP(A459,'[6]DISTRIBUCIÓN SEMANAL'!$A:$Y,9,0)</f>
        <v>24</v>
      </c>
      <c r="N459" s="7">
        <f>+VLOOKUP(A459,'[6]DISTRIBUCIÓN SEMANAL'!$A:$Y,10,0)</f>
        <v>29</v>
      </c>
      <c r="O459" s="7">
        <f>+VLOOKUP(A459,'[6]DISTRIBUCIÓN SEMANAL'!$A:$Y,11,0)</f>
        <v>4</v>
      </c>
      <c r="P459" s="7">
        <f>+VLOOKUP(A459,'[6]DISTRIBUCIÓN SEMANAL'!$A:$Y,12,0)</f>
        <v>9</v>
      </c>
      <c r="Q459" s="7">
        <f>+VLOOKUP(A459,'[6]DISTRIBUCIÓN SEMANAL'!$A:$Y,13,0)</f>
        <v>2</v>
      </c>
      <c r="R459" s="7">
        <f>+VLOOKUP(A459,'[6]DISTRIBUCIÓN SEMANAL'!$A:$Y,14,0)</f>
        <v>7</v>
      </c>
      <c r="S459" s="7">
        <f>+VLOOKUP(A459,'[6]DISTRIBUCIÓN SEMANAL'!$A:$Y,15,0)</f>
        <v>155</v>
      </c>
      <c r="T459" s="7">
        <f>+VLOOKUP(A459,'[6]DISTRIBUCIÓN SEMANAL'!$A:$Y,16,0)</f>
        <v>155</v>
      </c>
      <c r="U459" s="7">
        <f>+VLOOKUP(A459,'[6]DISTRIBUCIÓN SEMANAL'!$A:$Y,17,0)</f>
        <v>155</v>
      </c>
      <c r="V459" s="7">
        <f>+VLOOKUP(A459,'[6]DISTRIBUCIÓN SEMANAL'!$A:$Y,18,0)</f>
        <v>20</v>
      </c>
      <c r="W459" s="7">
        <f>+VLOOKUP(A459,'[6]DISTRIBUCIÓN SEMANAL'!$A:$Y,19,0)</f>
        <v>155</v>
      </c>
      <c r="X459" s="7">
        <f>+VLOOKUP(A459,'[6]DISTRIBUCIÓN SEMANAL'!$A:$Y,20,0)</f>
        <v>6</v>
      </c>
      <c r="Y459" s="7">
        <f>+VLOOKUP(A459,'[6]DISTRIBUCIÓN SEMANAL'!$A:$Y,21,0)</f>
        <v>155</v>
      </c>
      <c r="Z459" s="7">
        <f>+VLOOKUP(A459,'[6]DISTRIBUCIÓN SEMANAL'!$A:$Y,22,0)</f>
        <v>155</v>
      </c>
      <c r="AA459" s="7">
        <f>+VLOOKUP(A459,'[6]DISTRIBUCIÓN SEMANAL'!$A:$Y,23,0)</f>
        <v>9</v>
      </c>
      <c r="AB459" s="7">
        <f>+VLOOKUP(A459,'[6]DISTRIBUCIÓN SEMANAL'!$A:$Y,24,0)</f>
        <v>7</v>
      </c>
      <c r="AC459" s="7">
        <f>+VLOOKUP(A459,'[6]DISTRIBUCIÓN SEMANAL'!$A:$Y,25,0)</f>
        <v>23</v>
      </c>
    </row>
    <row r="460" spans="1:29" ht="15.75">
      <c r="A460" s="47" t="s">
        <v>6991</v>
      </c>
      <c r="B460" s="10" t="s">
        <v>6167</v>
      </c>
      <c r="C460" s="54" t="s">
        <v>6601</v>
      </c>
      <c r="D460" s="22">
        <v>126</v>
      </c>
      <c r="E460" s="9" t="s">
        <v>3798</v>
      </c>
      <c r="F460" s="9">
        <v>101733942</v>
      </c>
      <c r="G460" s="67" t="s">
        <v>5194</v>
      </c>
      <c r="H460" s="7">
        <f>+VLOOKUP(A460,'[6]DISTRIBUCIÓN SEMANAL'!$A:$Y,4,0)</f>
        <v>126</v>
      </c>
      <c r="I460" s="7" t="str">
        <f>+VLOOKUP(A460,'[6]DISTRIBUCIÓN SEMANAL'!$A:$Y,5,0)</f>
        <v>REAL</v>
      </c>
      <c r="J460" s="7">
        <f>+VLOOKUP(A460,'[6]DISTRIBUCIÓN SEMANAL'!$A:$Y,6,0)</f>
        <v>1</v>
      </c>
      <c r="K460" s="7">
        <f>+VLOOKUP(A460,'[6]DISTRIBUCIÓN SEMANAL'!$A:$Y,7,0)</f>
        <v>9</v>
      </c>
      <c r="L460" s="7">
        <f>+VLOOKUP(A460,'[6]DISTRIBUCIÓN SEMANAL'!$A:$Y,8,0)</f>
        <v>2</v>
      </c>
      <c r="M460" s="7">
        <f>+VLOOKUP(A460,'[6]DISTRIBUCIÓN SEMANAL'!$A:$Y,9,0)</f>
        <v>20</v>
      </c>
      <c r="N460" s="7">
        <f>+VLOOKUP(A460,'[6]DISTRIBUCIÓN SEMANAL'!$A:$Y,10,0)</f>
        <v>24</v>
      </c>
      <c r="O460" s="7">
        <f>+VLOOKUP(A460,'[6]DISTRIBUCIÓN SEMANAL'!$A:$Y,11,0)</f>
        <v>3</v>
      </c>
      <c r="P460" s="7">
        <f>+VLOOKUP(A460,'[6]DISTRIBUCIÓN SEMANAL'!$A:$Y,12,0)</f>
        <v>7</v>
      </c>
      <c r="Q460" s="7">
        <f>+VLOOKUP(A460,'[6]DISTRIBUCIÓN SEMANAL'!$A:$Y,13,0)</f>
        <v>2</v>
      </c>
      <c r="R460" s="7">
        <f>+VLOOKUP(A460,'[6]DISTRIBUCIÓN SEMANAL'!$A:$Y,14,0)</f>
        <v>6</v>
      </c>
      <c r="S460" s="7">
        <f>+VLOOKUP(A460,'[6]DISTRIBUCIÓN SEMANAL'!$A:$Y,15,0)</f>
        <v>126</v>
      </c>
      <c r="T460" s="7">
        <f>+VLOOKUP(A460,'[6]DISTRIBUCIÓN SEMANAL'!$A:$Y,16,0)</f>
        <v>126</v>
      </c>
      <c r="U460" s="7">
        <f>+VLOOKUP(A460,'[6]DISTRIBUCIÓN SEMANAL'!$A:$Y,17,0)</f>
        <v>126</v>
      </c>
      <c r="V460" s="7">
        <f>+VLOOKUP(A460,'[6]DISTRIBUCIÓN SEMANAL'!$A:$Y,18,0)</f>
        <v>16</v>
      </c>
      <c r="W460" s="7">
        <f>+VLOOKUP(A460,'[6]DISTRIBUCIÓN SEMANAL'!$A:$Y,19,0)</f>
        <v>126</v>
      </c>
      <c r="X460" s="7">
        <f>+VLOOKUP(A460,'[6]DISTRIBUCIÓN SEMANAL'!$A:$Y,20,0)</f>
        <v>5</v>
      </c>
      <c r="Y460" s="7">
        <f>+VLOOKUP(A460,'[6]DISTRIBUCIÓN SEMANAL'!$A:$Y,21,0)</f>
        <v>126</v>
      </c>
      <c r="Z460" s="7">
        <f>+VLOOKUP(A460,'[6]DISTRIBUCIÓN SEMANAL'!$A:$Y,22,0)</f>
        <v>126</v>
      </c>
      <c r="AA460" s="7">
        <f>+VLOOKUP(A460,'[6]DISTRIBUCIÓN SEMANAL'!$A:$Y,23,0)</f>
        <v>7</v>
      </c>
      <c r="AB460" s="7">
        <f>+VLOOKUP(A460,'[6]DISTRIBUCIÓN SEMANAL'!$A:$Y,24,0)</f>
        <v>5</v>
      </c>
      <c r="AC460" s="7">
        <f>+VLOOKUP(A460,'[6]DISTRIBUCIÓN SEMANAL'!$A:$Y,25,0)</f>
        <v>19</v>
      </c>
    </row>
    <row r="461" spans="1:29" ht="15.75">
      <c r="A461" s="47" t="s">
        <v>6992</v>
      </c>
      <c r="B461" s="10" t="s">
        <v>6167</v>
      </c>
      <c r="C461" s="54" t="s">
        <v>6993</v>
      </c>
      <c r="D461" s="22">
        <v>161</v>
      </c>
      <c r="E461" s="9" t="s">
        <v>3798</v>
      </c>
      <c r="F461" s="9">
        <v>101733942</v>
      </c>
      <c r="G461" s="67" t="s">
        <v>5194</v>
      </c>
      <c r="H461" s="7">
        <f>+VLOOKUP(A461,'[6]DISTRIBUCIÓN SEMANAL'!$A:$Y,4,0)</f>
        <v>161</v>
      </c>
      <c r="I461" s="7" t="str">
        <f>+VLOOKUP(A461,'[6]DISTRIBUCIÓN SEMANAL'!$A:$Y,5,0)</f>
        <v>REAL</v>
      </c>
      <c r="J461" s="7">
        <f>+VLOOKUP(A461,'[6]DISTRIBUCIÓN SEMANAL'!$A:$Y,6,0)</f>
        <v>1</v>
      </c>
      <c r="K461" s="7">
        <f>+VLOOKUP(A461,'[6]DISTRIBUCIÓN SEMANAL'!$A:$Y,7,0)</f>
        <v>11</v>
      </c>
      <c r="L461" s="7">
        <f>+VLOOKUP(A461,'[6]DISTRIBUCIÓN SEMANAL'!$A:$Y,8,0)</f>
        <v>2</v>
      </c>
      <c r="M461" s="7">
        <f>+VLOOKUP(A461,'[6]DISTRIBUCIÓN SEMANAL'!$A:$Y,9,0)</f>
        <v>25</v>
      </c>
      <c r="N461" s="7">
        <f>+VLOOKUP(A461,'[6]DISTRIBUCIÓN SEMANAL'!$A:$Y,10,0)</f>
        <v>30</v>
      </c>
      <c r="O461" s="7">
        <f>+VLOOKUP(A461,'[6]DISTRIBUCIÓN SEMANAL'!$A:$Y,11,0)</f>
        <v>4</v>
      </c>
      <c r="P461" s="7">
        <f>+VLOOKUP(A461,'[6]DISTRIBUCIÓN SEMANAL'!$A:$Y,12,0)</f>
        <v>9</v>
      </c>
      <c r="Q461" s="7">
        <f>+VLOOKUP(A461,'[6]DISTRIBUCIÓN SEMANAL'!$A:$Y,13,0)</f>
        <v>2</v>
      </c>
      <c r="R461" s="7">
        <f>+VLOOKUP(A461,'[6]DISTRIBUCIÓN SEMANAL'!$A:$Y,14,0)</f>
        <v>8</v>
      </c>
      <c r="S461" s="7">
        <f>+VLOOKUP(A461,'[6]DISTRIBUCIÓN SEMANAL'!$A:$Y,15,0)</f>
        <v>161</v>
      </c>
      <c r="T461" s="7">
        <f>+VLOOKUP(A461,'[6]DISTRIBUCIÓN SEMANAL'!$A:$Y,16,0)</f>
        <v>161</v>
      </c>
      <c r="U461" s="7">
        <f>+VLOOKUP(A461,'[6]DISTRIBUCIÓN SEMANAL'!$A:$Y,17,0)</f>
        <v>161</v>
      </c>
      <c r="V461" s="7">
        <f>+VLOOKUP(A461,'[6]DISTRIBUCIÓN SEMANAL'!$A:$Y,18,0)</f>
        <v>21</v>
      </c>
      <c r="W461" s="7">
        <f>+VLOOKUP(A461,'[6]DISTRIBUCIÓN SEMANAL'!$A:$Y,19,0)</f>
        <v>161</v>
      </c>
      <c r="X461" s="7">
        <f>+VLOOKUP(A461,'[6]DISTRIBUCIÓN SEMANAL'!$A:$Y,20,0)</f>
        <v>6</v>
      </c>
      <c r="Y461" s="7">
        <f>+VLOOKUP(A461,'[6]DISTRIBUCIÓN SEMANAL'!$A:$Y,21,0)</f>
        <v>161</v>
      </c>
      <c r="Z461" s="7">
        <f>+VLOOKUP(A461,'[6]DISTRIBUCIÓN SEMANAL'!$A:$Y,22,0)</f>
        <v>161</v>
      </c>
      <c r="AA461" s="7">
        <f>+VLOOKUP(A461,'[6]DISTRIBUCIÓN SEMANAL'!$A:$Y,23,0)</f>
        <v>9</v>
      </c>
      <c r="AB461" s="7">
        <f>+VLOOKUP(A461,'[6]DISTRIBUCIÓN SEMANAL'!$A:$Y,24,0)</f>
        <v>7</v>
      </c>
      <c r="AC461" s="7">
        <f>+VLOOKUP(A461,'[6]DISTRIBUCIÓN SEMANAL'!$A:$Y,25,0)</f>
        <v>24</v>
      </c>
    </row>
    <row r="462" spans="1:29" ht="15.75">
      <c r="A462" s="44" t="s">
        <v>6994</v>
      </c>
      <c r="B462" s="10" t="s">
        <v>5471</v>
      </c>
      <c r="C462" s="54" t="s">
        <v>6995</v>
      </c>
      <c r="D462" s="9">
        <v>670</v>
      </c>
      <c r="E462" s="9" t="s">
        <v>3810</v>
      </c>
      <c r="F462" s="9">
        <v>131745431</v>
      </c>
      <c r="G462" s="67" t="s">
        <v>5194</v>
      </c>
      <c r="H462" s="7">
        <f>+VLOOKUP(A462,'[6]DISTRIBUCIÓN SEMANAL'!$A:$Y,4,0)</f>
        <v>670</v>
      </c>
      <c r="I462" s="7" t="str">
        <f>+VLOOKUP(A462,'[6]DISTRIBUCIÓN SEMANAL'!$A:$Y,5,0)</f>
        <v>REAL</v>
      </c>
      <c r="J462" s="7">
        <f>+VLOOKUP(A462,'[6]DISTRIBUCIÓN SEMANAL'!$A:$Y,6,0)</f>
        <v>1</v>
      </c>
      <c r="K462" s="7">
        <f>+VLOOKUP(A462,'[6]DISTRIBUCIÓN SEMANAL'!$A:$Y,7,0)</f>
        <v>45</v>
      </c>
      <c r="L462" s="7">
        <f>+VLOOKUP(A462,'[6]DISTRIBUCIÓN SEMANAL'!$A:$Y,8,0)</f>
        <v>8</v>
      </c>
      <c r="M462" s="7">
        <f>+VLOOKUP(A462,'[6]DISTRIBUCIÓN SEMANAL'!$A:$Y,9,0)</f>
        <v>102</v>
      </c>
      <c r="N462" s="7">
        <f>+VLOOKUP(A462,'[6]DISTRIBUCIÓN SEMANAL'!$A:$Y,10,0)</f>
        <v>123</v>
      </c>
      <c r="O462" s="7">
        <f>+VLOOKUP(A462,'[6]DISTRIBUCIÓN SEMANAL'!$A:$Y,11,0)</f>
        <v>15</v>
      </c>
      <c r="P462" s="7">
        <f>+VLOOKUP(A462,'[6]DISTRIBUCIÓN SEMANAL'!$A:$Y,12,0)</f>
        <v>37</v>
      </c>
      <c r="Q462" s="7">
        <f>+VLOOKUP(A462,'[6]DISTRIBUCIÓN SEMANAL'!$A:$Y,13,0)</f>
        <v>8</v>
      </c>
      <c r="R462" s="7">
        <f>+VLOOKUP(A462,'[6]DISTRIBUCIÓN SEMANAL'!$A:$Y,14,0)</f>
        <v>30</v>
      </c>
      <c r="S462" s="7">
        <f>+VLOOKUP(A462,'[6]DISTRIBUCIÓN SEMANAL'!$A:$Y,15,0)</f>
        <v>670</v>
      </c>
      <c r="T462" s="7">
        <f>+VLOOKUP(A462,'[6]DISTRIBUCIÓN SEMANAL'!$A:$Y,16,0)</f>
        <v>670</v>
      </c>
      <c r="U462" s="7">
        <f>+VLOOKUP(A462,'[6]DISTRIBUCIÓN SEMANAL'!$A:$Y,17,0)</f>
        <v>670</v>
      </c>
      <c r="V462" s="7">
        <f>+VLOOKUP(A462,'[6]DISTRIBUCIÓN SEMANAL'!$A:$Y,18,0)</f>
        <v>85</v>
      </c>
      <c r="W462" s="7">
        <f>+VLOOKUP(A462,'[6]DISTRIBUCIÓN SEMANAL'!$A:$Y,19,0)</f>
        <v>670</v>
      </c>
      <c r="X462" s="7">
        <f>+VLOOKUP(A462,'[6]DISTRIBUCIÓN SEMANAL'!$A:$Y,20,0)</f>
        <v>23</v>
      </c>
      <c r="Y462" s="7">
        <f>+VLOOKUP(A462,'[6]DISTRIBUCIÓN SEMANAL'!$A:$Y,21,0)</f>
        <v>670</v>
      </c>
      <c r="Z462" s="7">
        <f>+VLOOKUP(A462,'[6]DISTRIBUCIÓN SEMANAL'!$A:$Y,22,0)</f>
        <v>670</v>
      </c>
      <c r="AA462" s="7">
        <f>+VLOOKUP(A462,'[6]DISTRIBUCIÓN SEMANAL'!$A:$Y,23,0)</f>
        <v>37</v>
      </c>
      <c r="AB462" s="7">
        <f>+VLOOKUP(A462,'[6]DISTRIBUCIÓN SEMANAL'!$A:$Y,24,0)</f>
        <v>27</v>
      </c>
      <c r="AC462" s="7">
        <f>+VLOOKUP(A462,'[6]DISTRIBUCIÓN SEMANAL'!$A:$Y,25,0)</f>
        <v>97</v>
      </c>
    </row>
    <row r="463" spans="1:29" ht="15.75">
      <c r="A463" s="44" t="s">
        <v>7008</v>
      </c>
      <c r="B463" s="10" t="s">
        <v>5910</v>
      </c>
      <c r="C463" s="54" t="s">
        <v>7009</v>
      </c>
      <c r="D463" s="11">
        <v>310</v>
      </c>
      <c r="E463" s="9" t="s">
        <v>3830</v>
      </c>
      <c r="F463" s="9">
        <v>132273052</v>
      </c>
      <c r="G463" s="67" t="s">
        <v>5194</v>
      </c>
      <c r="H463" s="7">
        <f>+VLOOKUP(A463,'[6]DISTRIBUCIÓN SEMANAL'!$A:$Y,4,0)</f>
        <v>310</v>
      </c>
      <c r="I463" s="7" t="str">
        <f>+VLOOKUP(A463,'[6]DISTRIBUCIÓN SEMANAL'!$A:$Y,5,0)</f>
        <v>REAL</v>
      </c>
      <c r="J463" s="7">
        <f>+VLOOKUP(A463,'[6]DISTRIBUCIÓN SEMANAL'!$A:$Y,6,0)</f>
        <v>1</v>
      </c>
      <c r="K463" s="7">
        <f>+VLOOKUP(A463,'[6]DISTRIBUCIÓN SEMANAL'!$A:$Y,7,0)</f>
        <v>21</v>
      </c>
      <c r="L463" s="7">
        <f>+VLOOKUP(A463,'[6]DISTRIBUCIÓN SEMANAL'!$A:$Y,8,0)</f>
        <v>4</v>
      </c>
      <c r="M463" s="7">
        <f>+VLOOKUP(A463,'[6]DISTRIBUCIÓN SEMANAL'!$A:$Y,9,0)</f>
        <v>47</v>
      </c>
      <c r="N463" s="7">
        <f>+VLOOKUP(A463,'[6]DISTRIBUCIÓN SEMANAL'!$A:$Y,10,0)</f>
        <v>57</v>
      </c>
      <c r="O463" s="7">
        <f>+VLOOKUP(A463,'[6]DISTRIBUCIÓN SEMANAL'!$A:$Y,11,0)</f>
        <v>7</v>
      </c>
      <c r="P463" s="7">
        <f>+VLOOKUP(A463,'[6]DISTRIBUCIÓN SEMANAL'!$A:$Y,12,0)</f>
        <v>18</v>
      </c>
      <c r="Q463" s="7">
        <f>+VLOOKUP(A463,'[6]DISTRIBUCIÓN SEMANAL'!$A:$Y,13,0)</f>
        <v>4</v>
      </c>
      <c r="R463" s="7">
        <f>+VLOOKUP(A463,'[6]DISTRIBUCIÓN SEMANAL'!$A:$Y,14,0)</f>
        <v>14</v>
      </c>
      <c r="S463" s="7">
        <f>+VLOOKUP(A463,'[6]DISTRIBUCIÓN SEMANAL'!$A:$Y,15,0)</f>
        <v>310</v>
      </c>
      <c r="T463" s="7">
        <f>+VLOOKUP(A463,'[6]DISTRIBUCIÓN SEMANAL'!$A:$Y,16,0)</f>
        <v>310</v>
      </c>
      <c r="U463" s="7">
        <f>+VLOOKUP(A463,'[6]DISTRIBUCIÓN SEMANAL'!$A:$Y,17,0)</f>
        <v>310</v>
      </c>
      <c r="V463" s="7">
        <f>+VLOOKUP(A463,'[6]DISTRIBUCIÓN SEMANAL'!$A:$Y,18,0)</f>
        <v>39</v>
      </c>
      <c r="W463" s="7">
        <f>+VLOOKUP(A463,'[6]DISTRIBUCIÓN SEMANAL'!$A:$Y,19,0)</f>
        <v>310</v>
      </c>
      <c r="X463" s="7">
        <f>+VLOOKUP(A463,'[6]DISTRIBUCIÓN SEMANAL'!$A:$Y,20,0)</f>
        <v>11</v>
      </c>
      <c r="Y463" s="7">
        <f>+VLOOKUP(A463,'[6]DISTRIBUCIÓN SEMANAL'!$A:$Y,21,0)</f>
        <v>310</v>
      </c>
      <c r="Z463" s="7">
        <f>+VLOOKUP(A463,'[6]DISTRIBUCIÓN SEMANAL'!$A:$Y,22,0)</f>
        <v>310</v>
      </c>
      <c r="AA463" s="7">
        <f>+VLOOKUP(A463,'[6]DISTRIBUCIÓN SEMANAL'!$A:$Y,23,0)</f>
        <v>18</v>
      </c>
      <c r="AB463" s="7">
        <f>+VLOOKUP(A463,'[6]DISTRIBUCIÓN SEMANAL'!$A:$Y,24,0)</f>
        <v>13</v>
      </c>
      <c r="AC463" s="7">
        <f>+VLOOKUP(A463,'[6]DISTRIBUCIÓN SEMANAL'!$A:$Y,25,0)</f>
        <v>45</v>
      </c>
    </row>
    <row r="464" spans="1:29" ht="15.75">
      <c r="A464" s="44" t="s">
        <v>7010</v>
      </c>
      <c r="B464" s="10" t="s">
        <v>5321</v>
      </c>
      <c r="C464" s="54" t="s">
        <v>6933</v>
      </c>
      <c r="D464" s="9">
        <v>676</v>
      </c>
      <c r="E464" s="9" t="s">
        <v>3837</v>
      </c>
      <c r="F464" s="9">
        <v>101860782</v>
      </c>
      <c r="G464" s="67" t="s">
        <v>5194</v>
      </c>
      <c r="H464" s="7">
        <f>+VLOOKUP(A464,'[6]DISTRIBUCIÓN SEMANAL'!$A:$Y,4,0)</f>
        <v>676</v>
      </c>
      <c r="I464" s="7" t="str">
        <f>+VLOOKUP(A464,'[6]DISTRIBUCIÓN SEMANAL'!$A:$Y,5,0)</f>
        <v>REAL</v>
      </c>
      <c r="J464" s="7">
        <f>+VLOOKUP(A464,'[6]DISTRIBUCIÓN SEMANAL'!$A:$Y,6,0)</f>
        <v>1</v>
      </c>
      <c r="K464" s="7">
        <f>+VLOOKUP(A464,'[6]DISTRIBUCIÓN SEMANAL'!$A:$Y,7,0)</f>
        <v>45</v>
      </c>
      <c r="L464" s="7">
        <f>+VLOOKUP(A464,'[6]DISTRIBUCIÓN SEMANAL'!$A:$Y,8,0)</f>
        <v>8</v>
      </c>
      <c r="M464" s="7">
        <f>+VLOOKUP(A464,'[6]DISTRIBUCIÓN SEMANAL'!$A:$Y,9,0)</f>
        <v>103</v>
      </c>
      <c r="N464" s="7">
        <f>+VLOOKUP(A464,'[6]DISTRIBUCIÓN SEMANAL'!$A:$Y,10,0)</f>
        <v>124</v>
      </c>
      <c r="O464" s="7">
        <f>+VLOOKUP(A464,'[6]DISTRIBUCIÓN SEMANAL'!$A:$Y,11,0)</f>
        <v>15</v>
      </c>
      <c r="P464" s="7">
        <f>+VLOOKUP(A464,'[6]DISTRIBUCIÓN SEMANAL'!$A:$Y,12,0)</f>
        <v>38</v>
      </c>
      <c r="Q464" s="7">
        <f>+VLOOKUP(A464,'[6]DISTRIBUCIÓN SEMANAL'!$A:$Y,13,0)</f>
        <v>8</v>
      </c>
      <c r="R464" s="7">
        <f>+VLOOKUP(A464,'[6]DISTRIBUCIÓN SEMANAL'!$A:$Y,14,0)</f>
        <v>30</v>
      </c>
      <c r="S464" s="7">
        <f>+VLOOKUP(A464,'[6]DISTRIBUCIÓN SEMANAL'!$A:$Y,15,0)</f>
        <v>676</v>
      </c>
      <c r="T464" s="7">
        <f>+VLOOKUP(A464,'[6]DISTRIBUCIÓN SEMANAL'!$A:$Y,16,0)</f>
        <v>676</v>
      </c>
      <c r="U464" s="7">
        <f>+VLOOKUP(A464,'[6]DISTRIBUCIÓN SEMANAL'!$A:$Y,17,0)</f>
        <v>676</v>
      </c>
      <c r="V464" s="7">
        <f>+VLOOKUP(A464,'[6]DISTRIBUCIÓN SEMANAL'!$A:$Y,18,0)</f>
        <v>85</v>
      </c>
      <c r="W464" s="7">
        <f>+VLOOKUP(A464,'[6]DISTRIBUCIÓN SEMANAL'!$A:$Y,19,0)</f>
        <v>676</v>
      </c>
      <c r="X464" s="7">
        <f>+VLOOKUP(A464,'[6]DISTRIBUCIÓN SEMANAL'!$A:$Y,20,0)</f>
        <v>23</v>
      </c>
      <c r="Y464" s="7">
        <f>+VLOOKUP(A464,'[6]DISTRIBUCIÓN SEMANAL'!$A:$Y,21,0)</f>
        <v>676</v>
      </c>
      <c r="Z464" s="7">
        <f>+VLOOKUP(A464,'[6]DISTRIBUCIÓN SEMANAL'!$A:$Y,22,0)</f>
        <v>676</v>
      </c>
      <c r="AA464" s="7">
        <f>+VLOOKUP(A464,'[6]DISTRIBUCIÓN SEMANAL'!$A:$Y,23,0)</f>
        <v>38</v>
      </c>
      <c r="AB464" s="7">
        <f>+VLOOKUP(A464,'[6]DISTRIBUCIÓN SEMANAL'!$A:$Y,24,0)</f>
        <v>27</v>
      </c>
      <c r="AC464" s="7">
        <f>+VLOOKUP(A464,'[6]DISTRIBUCIÓN SEMANAL'!$A:$Y,25,0)</f>
        <v>97</v>
      </c>
    </row>
    <row r="465" spans="1:29" ht="15.75">
      <c r="A465" s="49" t="s">
        <v>7019</v>
      </c>
      <c r="B465" s="10" t="s">
        <v>6510</v>
      </c>
      <c r="C465" s="54" t="s">
        <v>7020</v>
      </c>
      <c r="D465" s="9">
        <v>98</v>
      </c>
      <c r="E465" s="9" t="s">
        <v>3850</v>
      </c>
      <c r="F465" s="9">
        <v>131119301</v>
      </c>
      <c r="G465" s="67" t="s">
        <v>5194</v>
      </c>
      <c r="H465" s="7">
        <f>+VLOOKUP(A465,'[6]DISTRIBUCIÓN SEMANAL'!$A:$Y,4,0)</f>
        <v>98</v>
      </c>
      <c r="I465" s="7" t="str">
        <f>+VLOOKUP(A465,'[6]DISTRIBUCIÓN SEMANAL'!$A:$Y,5,0)</f>
        <v>REAL</v>
      </c>
      <c r="J465" s="7">
        <f>+VLOOKUP(A465,'[6]DISTRIBUCIÓN SEMANAL'!$A:$Y,6,0)</f>
        <v>1</v>
      </c>
      <c r="K465" s="7">
        <f>+VLOOKUP(A465,'[6]DISTRIBUCIÓN SEMANAL'!$A:$Y,7,0)</f>
        <v>7</v>
      </c>
      <c r="L465" s="7">
        <f>+VLOOKUP(A465,'[6]DISTRIBUCIÓN SEMANAL'!$A:$Y,8,0)</f>
        <v>2</v>
      </c>
      <c r="M465" s="7">
        <f>+VLOOKUP(A465,'[6]DISTRIBUCIÓN SEMANAL'!$A:$Y,9,0)</f>
        <v>15</v>
      </c>
      <c r="N465" s="7">
        <f>+VLOOKUP(A465,'[6]DISTRIBUCIÓN SEMANAL'!$A:$Y,10,0)</f>
        <v>18</v>
      </c>
      <c r="O465" s="7">
        <f>+VLOOKUP(A465,'[6]DISTRIBUCIÓN SEMANAL'!$A:$Y,11,0)</f>
        <v>3</v>
      </c>
      <c r="P465" s="7">
        <f>+VLOOKUP(A465,'[6]DISTRIBUCIÓN SEMANAL'!$A:$Y,12,0)</f>
        <v>6</v>
      </c>
      <c r="Q465" s="7">
        <f>+VLOOKUP(A465,'[6]DISTRIBUCIÓN SEMANAL'!$A:$Y,13,0)</f>
        <v>2</v>
      </c>
      <c r="R465" s="7">
        <f>+VLOOKUP(A465,'[6]DISTRIBUCIÓN SEMANAL'!$A:$Y,14,0)</f>
        <v>5</v>
      </c>
      <c r="S465" s="7">
        <f>+VLOOKUP(A465,'[6]DISTRIBUCIÓN SEMANAL'!$A:$Y,15,0)</f>
        <v>98</v>
      </c>
      <c r="T465" s="7">
        <f>+VLOOKUP(A465,'[6]DISTRIBUCIÓN SEMANAL'!$A:$Y,16,0)</f>
        <v>98</v>
      </c>
      <c r="U465" s="7">
        <f>+VLOOKUP(A465,'[6]DISTRIBUCIÓN SEMANAL'!$A:$Y,17,0)</f>
        <v>98</v>
      </c>
      <c r="V465" s="7">
        <f>+VLOOKUP(A465,'[6]DISTRIBUCIÓN SEMANAL'!$A:$Y,18,0)</f>
        <v>13</v>
      </c>
      <c r="W465" s="7">
        <f>+VLOOKUP(A465,'[6]DISTRIBUCIÓN SEMANAL'!$A:$Y,19,0)</f>
        <v>98</v>
      </c>
      <c r="X465" s="7">
        <f>+VLOOKUP(A465,'[6]DISTRIBUCIÓN SEMANAL'!$A:$Y,20,0)</f>
        <v>4</v>
      </c>
      <c r="Y465" s="7">
        <f>+VLOOKUP(A465,'[6]DISTRIBUCIÓN SEMANAL'!$A:$Y,21,0)</f>
        <v>98</v>
      </c>
      <c r="Z465" s="7">
        <f>+VLOOKUP(A465,'[6]DISTRIBUCIÓN SEMANAL'!$A:$Y,22,0)</f>
        <v>98</v>
      </c>
      <c r="AA465" s="7">
        <f>+VLOOKUP(A465,'[6]DISTRIBUCIÓN SEMANAL'!$A:$Y,23,0)</f>
        <v>6</v>
      </c>
      <c r="AB465" s="7">
        <f>+VLOOKUP(A465,'[6]DISTRIBUCIÓN SEMANAL'!$A:$Y,24,0)</f>
        <v>4</v>
      </c>
      <c r="AC465" s="7">
        <f>+VLOOKUP(A465,'[6]DISTRIBUCIÓN SEMANAL'!$A:$Y,25,0)</f>
        <v>15</v>
      </c>
    </row>
    <row r="466" spans="1:29" ht="15.75">
      <c r="A466" s="44" t="s">
        <v>7021</v>
      </c>
      <c r="B466" s="10" t="s">
        <v>6510</v>
      </c>
      <c r="C466" s="54" t="s">
        <v>7022</v>
      </c>
      <c r="D466" s="9">
        <v>5</v>
      </c>
      <c r="E466" s="9" t="s">
        <v>3850</v>
      </c>
      <c r="F466" s="9">
        <v>131119301</v>
      </c>
      <c r="G466" s="67" t="s">
        <v>5194</v>
      </c>
      <c r="H466" s="7">
        <f>+VLOOKUP(A466,'[6]DISTRIBUCIÓN SEMANAL'!$A:$Y,4,0)</f>
        <v>5</v>
      </c>
      <c r="I466" s="7" t="str">
        <f>+VLOOKUP(A466,'[6]DISTRIBUCIÓN SEMANAL'!$A:$Y,5,0)</f>
        <v>REAL</v>
      </c>
      <c r="J466" s="7">
        <f>+VLOOKUP(A466,'[6]DISTRIBUCIÓN SEMANAL'!$A:$Y,6,0)</f>
        <v>1</v>
      </c>
      <c r="K466" s="7">
        <f>+VLOOKUP(A466,'[6]DISTRIBUCIÓN SEMANAL'!$A:$Y,7,0)</f>
        <v>1</v>
      </c>
      <c r="L466" s="7">
        <f>+VLOOKUP(A466,'[6]DISTRIBUCIÓN SEMANAL'!$A:$Y,8,0)</f>
        <v>1</v>
      </c>
      <c r="M466" s="7">
        <f>+VLOOKUP(A466,'[6]DISTRIBUCIÓN SEMANAL'!$A:$Y,9,0)</f>
        <v>1</v>
      </c>
      <c r="N466" s="7">
        <f>+VLOOKUP(A466,'[6]DISTRIBUCIÓN SEMANAL'!$A:$Y,10,0)</f>
        <v>1</v>
      </c>
      <c r="O466" s="7">
        <f>+VLOOKUP(A466,'[6]DISTRIBUCIÓN SEMANAL'!$A:$Y,11,0)</f>
        <v>1</v>
      </c>
      <c r="P466" s="7">
        <f>+VLOOKUP(A466,'[6]DISTRIBUCIÓN SEMANAL'!$A:$Y,12,0)</f>
        <v>1</v>
      </c>
      <c r="Q466" s="7">
        <f>+VLOOKUP(A466,'[6]DISTRIBUCIÓN SEMANAL'!$A:$Y,13,0)</f>
        <v>1</v>
      </c>
      <c r="R466" s="7">
        <f>+VLOOKUP(A466,'[6]DISTRIBUCIÓN SEMANAL'!$A:$Y,14,0)</f>
        <v>1</v>
      </c>
      <c r="S466" s="7">
        <f>+VLOOKUP(A466,'[6]DISTRIBUCIÓN SEMANAL'!$A:$Y,15,0)</f>
        <v>5</v>
      </c>
      <c r="T466" s="7">
        <f>+VLOOKUP(A466,'[6]DISTRIBUCIÓN SEMANAL'!$A:$Y,16,0)</f>
        <v>5</v>
      </c>
      <c r="U466" s="7">
        <f>+VLOOKUP(A466,'[6]DISTRIBUCIÓN SEMANAL'!$A:$Y,17,0)</f>
        <v>5</v>
      </c>
      <c r="V466" s="7">
        <f>+VLOOKUP(A466,'[6]DISTRIBUCIÓN SEMANAL'!$A:$Y,18,0)</f>
        <v>1</v>
      </c>
      <c r="W466" s="7">
        <f>+VLOOKUP(A466,'[6]DISTRIBUCIÓN SEMANAL'!$A:$Y,19,0)</f>
        <v>5</v>
      </c>
      <c r="X466" s="7">
        <f>+VLOOKUP(A466,'[6]DISTRIBUCIÓN SEMANAL'!$A:$Y,20,0)</f>
        <v>1</v>
      </c>
      <c r="Y466" s="7">
        <f>+VLOOKUP(A466,'[6]DISTRIBUCIÓN SEMANAL'!$A:$Y,21,0)</f>
        <v>5</v>
      </c>
      <c r="Z466" s="7">
        <f>+VLOOKUP(A466,'[6]DISTRIBUCIÓN SEMANAL'!$A:$Y,22,0)</f>
        <v>5</v>
      </c>
      <c r="AA466" s="7">
        <f>+VLOOKUP(A466,'[6]DISTRIBUCIÓN SEMANAL'!$A:$Y,23,0)</f>
        <v>1</v>
      </c>
      <c r="AB466" s="7">
        <f>+VLOOKUP(A466,'[6]DISTRIBUCIÓN SEMANAL'!$A:$Y,24,0)</f>
        <v>1</v>
      </c>
      <c r="AC466" s="7">
        <f>+VLOOKUP(A466,'[6]DISTRIBUCIÓN SEMANAL'!$A:$Y,25,0)</f>
        <v>1</v>
      </c>
    </row>
    <row r="467" spans="1:29" ht="15.75">
      <c r="A467" s="44" t="s">
        <v>7023</v>
      </c>
      <c r="B467" s="10" t="s">
        <v>6510</v>
      </c>
      <c r="C467" s="54" t="s">
        <v>7024</v>
      </c>
      <c r="D467" s="9">
        <v>125</v>
      </c>
      <c r="E467" s="9" t="s">
        <v>3850</v>
      </c>
      <c r="F467" s="9">
        <v>131119301</v>
      </c>
      <c r="G467" s="67" t="s">
        <v>5194</v>
      </c>
      <c r="H467" s="7">
        <f>+VLOOKUP(A467,'[6]DISTRIBUCIÓN SEMANAL'!$A:$Y,4,0)</f>
        <v>125</v>
      </c>
      <c r="I467" s="7" t="str">
        <f>+VLOOKUP(A467,'[6]DISTRIBUCIÓN SEMANAL'!$A:$Y,5,0)</f>
        <v>REAL</v>
      </c>
      <c r="J467" s="7">
        <f>+VLOOKUP(A467,'[6]DISTRIBUCIÓN SEMANAL'!$A:$Y,6,0)</f>
        <v>1</v>
      </c>
      <c r="K467" s="7">
        <f>+VLOOKUP(A467,'[6]DISTRIBUCIÓN SEMANAL'!$A:$Y,7,0)</f>
        <v>9</v>
      </c>
      <c r="L467" s="7">
        <f>+VLOOKUP(A467,'[6]DISTRIBUCIÓN SEMANAL'!$A:$Y,8,0)</f>
        <v>2</v>
      </c>
      <c r="M467" s="7">
        <f>+VLOOKUP(A467,'[6]DISTRIBUCIÓN SEMANAL'!$A:$Y,9,0)</f>
        <v>19</v>
      </c>
      <c r="N467" s="7">
        <f>+VLOOKUP(A467,'[6]DISTRIBUCIÓN SEMANAL'!$A:$Y,10,0)</f>
        <v>23</v>
      </c>
      <c r="O467" s="7">
        <f>+VLOOKUP(A467,'[6]DISTRIBUCIÓN SEMANAL'!$A:$Y,11,0)</f>
        <v>3</v>
      </c>
      <c r="P467" s="7">
        <f>+VLOOKUP(A467,'[6]DISTRIBUCIÓN SEMANAL'!$A:$Y,12,0)</f>
        <v>7</v>
      </c>
      <c r="Q467" s="7">
        <f>+VLOOKUP(A467,'[6]DISTRIBUCIÓN SEMANAL'!$A:$Y,13,0)</f>
        <v>2</v>
      </c>
      <c r="R467" s="7">
        <f>+VLOOKUP(A467,'[6]DISTRIBUCIÓN SEMANAL'!$A:$Y,14,0)</f>
        <v>6</v>
      </c>
      <c r="S467" s="7">
        <f>+VLOOKUP(A467,'[6]DISTRIBUCIÓN SEMANAL'!$A:$Y,15,0)</f>
        <v>125</v>
      </c>
      <c r="T467" s="7">
        <f>+VLOOKUP(A467,'[6]DISTRIBUCIÓN SEMANAL'!$A:$Y,16,0)</f>
        <v>125</v>
      </c>
      <c r="U467" s="7">
        <f>+VLOOKUP(A467,'[6]DISTRIBUCIÓN SEMANAL'!$A:$Y,17,0)</f>
        <v>125</v>
      </c>
      <c r="V467" s="7">
        <f>+VLOOKUP(A467,'[6]DISTRIBUCIÓN SEMANAL'!$A:$Y,18,0)</f>
        <v>16</v>
      </c>
      <c r="W467" s="7">
        <f>+VLOOKUP(A467,'[6]DISTRIBUCIÓN SEMANAL'!$A:$Y,19,0)</f>
        <v>125</v>
      </c>
      <c r="X467" s="7">
        <f>+VLOOKUP(A467,'[6]DISTRIBUCIÓN SEMANAL'!$A:$Y,20,0)</f>
        <v>5</v>
      </c>
      <c r="Y467" s="7">
        <f>+VLOOKUP(A467,'[6]DISTRIBUCIÓN SEMANAL'!$A:$Y,21,0)</f>
        <v>125</v>
      </c>
      <c r="Z467" s="7">
        <f>+VLOOKUP(A467,'[6]DISTRIBUCIÓN SEMANAL'!$A:$Y,22,0)</f>
        <v>125</v>
      </c>
      <c r="AA467" s="7">
        <f>+VLOOKUP(A467,'[6]DISTRIBUCIÓN SEMANAL'!$A:$Y,23,0)</f>
        <v>7</v>
      </c>
      <c r="AB467" s="7">
        <f>+VLOOKUP(A467,'[6]DISTRIBUCIÓN SEMANAL'!$A:$Y,24,0)</f>
        <v>5</v>
      </c>
      <c r="AC467" s="7">
        <f>+VLOOKUP(A467,'[6]DISTRIBUCIÓN SEMANAL'!$A:$Y,25,0)</f>
        <v>18</v>
      </c>
    </row>
    <row r="468" spans="1:29" ht="15.75">
      <c r="A468" s="49" t="s">
        <v>7025</v>
      </c>
      <c r="B468" s="10" t="s">
        <v>6510</v>
      </c>
      <c r="C468" s="54" t="s">
        <v>7026</v>
      </c>
      <c r="D468" s="9">
        <v>35</v>
      </c>
      <c r="E468" s="9" t="s">
        <v>3850</v>
      </c>
      <c r="F468" s="9">
        <v>131119301</v>
      </c>
      <c r="G468" s="67" t="s">
        <v>5194</v>
      </c>
      <c r="H468" s="7">
        <f>+VLOOKUP(A468,'[6]DISTRIBUCIÓN SEMANAL'!$A:$Y,4,0)</f>
        <v>35</v>
      </c>
      <c r="I468" s="7" t="str">
        <f>+VLOOKUP(A468,'[6]DISTRIBUCIÓN SEMANAL'!$A:$Y,5,0)</f>
        <v>REAL</v>
      </c>
      <c r="J468" s="7">
        <f>+VLOOKUP(A468,'[6]DISTRIBUCIÓN SEMANAL'!$A:$Y,6,0)</f>
        <v>1</v>
      </c>
      <c r="K468" s="7">
        <f>+VLOOKUP(A468,'[6]DISTRIBUCIÓN SEMANAL'!$A:$Y,7,0)</f>
        <v>3</v>
      </c>
      <c r="L468" s="7">
        <f>+VLOOKUP(A468,'[6]DISTRIBUCIÓN SEMANAL'!$A:$Y,8,0)</f>
        <v>1</v>
      </c>
      <c r="M468" s="7">
        <f>+VLOOKUP(A468,'[6]DISTRIBUCIÓN SEMANAL'!$A:$Y,9,0)</f>
        <v>6</v>
      </c>
      <c r="N468" s="7">
        <f>+VLOOKUP(A468,'[6]DISTRIBUCIÓN SEMANAL'!$A:$Y,10,0)</f>
        <v>7</v>
      </c>
      <c r="O468" s="7">
        <f>+VLOOKUP(A468,'[6]DISTRIBUCIÓN SEMANAL'!$A:$Y,11,0)</f>
        <v>1</v>
      </c>
      <c r="P468" s="7">
        <f>+VLOOKUP(A468,'[6]DISTRIBUCIÓN SEMANAL'!$A:$Y,12,0)</f>
        <v>2</v>
      </c>
      <c r="Q468" s="7">
        <f>+VLOOKUP(A468,'[6]DISTRIBUCIÓN SEMANAL'!$A:$Y,13,0)</f>
        <v>1</v>
      </c>
      <c r="R468" s="7">
        <f>+VLOOKUP(A468,'[6]DISTRIBUCIÓN SEMANAL'!$A:$Y,14,0)</f>
        <v>2</v>
      </c>
      <c r="S468" s="7">
        <f>+VLOOKUP(A468,'[6]DISTRIBUCIÓN SEMANAL'!$A:$Y,15,0)</f>
        <v>35</v>
      </c>
      <c r="T468" s="7">
        <f>+VLOOKUP(A468,'[6]DISTRIBUCIÓN SEMANAL'!$A:$Y,16,0)</f>
        <v>35</v>
      </c>
      <c r="U468" s="7">
        <f>+VLOOKUP(A468,'[6]DISTRIBUCIÓN SEMANAL'!$A:$Y,17,0)</f>
        <v>35</v>
      </c>
      <c r="V468" s="7">
        <f>+VLOOKUP(A468,'[6]DISTRIBUCIÓN SEMANAL'!$A:$Y,18,0)</f>
        <v>5</v>
      </c>
      <c r="W468" s="7">
        <f>+VLOOKUP(A468,'[6]DISTRIBUCIÓN SEMANAL'!$A:$Y,19,0)</f>
        <v>35</v>
      </c>
      <c r="X468" s="7">
        <f>+VLOOKUP(A468,'[6]DISTRIBUCIÓN SEMANAL'!$A:$Y,20,0)</f>
        <v>2</v>
      </c>
      <c r="Y468" s="7">
        <f>+VLOOKUP(A468,'[6]DISTRIBUCIÓN SEMANAL'!$A:$Y,21,0)</f>
        <v>35</v>
      </c>
      <c r="Z468" s="7">
        <f>+VLOOKUP(A468,'[6]DISTRIBUCIÓN SEMANAL'!$A:$Y,22,0)</f>
        <v>35</v>
      </c>
      <c r="AA468" s="7">
        <f>+VLOOKUP(A468,'[6]DISTRIBUCIÓN SEMANAL'!$A:$Y,23,0)</f>
        <v>2</v>
      </c>
      <c r="AB468" s="7">
        <f>+VLOOKUP(A468,'[6]DISTRIBUCIÓN SEMANAL'!$A:$Y,24,0)</f>
        <v>2</v>
      </c>
      <c r="AC468" s="7">
        <f>+VLOOKUP(A468,'[6]DISTRIBUCIÓN SEMANAL'!$A:$Y,25,0)</f>
        <v>6</v>
      </c>
    </row>
    <row r="469" spans="1:29" ht="15.75">
      <c r="A469" s="44" t="s">
        <v>7027</v>
      </c>
      <c r="B469" s="10" t="s">
        <v>5257</v>
      </c>
      <c r="C469" s="54" t="s">
        <v>7028</v>
      </c>
      <c r="D469" s="9">
        <v>222</v>
      </c>
      <c r="E469" s="9" t="s">
        <v>1766</v>
      </c>
      <c r="F469" s="9">
        <v>1700146895</v>
      </c>
      <c r="G469" s="67" t="s">
        <v>5194</v>
      </c>
      <c r="H469" s="7">
        <f>+VLOOKUP(A469,'[6]DISTRIBUCIÓN SEMANAL'!$A:$Y,4,0)</f>
        <v>222</v>
      </c>
      <c r="I469" s="7" t="str">
        <f>+VLOOKUP(A469,'[6]DISTRIBUCIÓN SEMANAL'!$A:$Y,5,0)</f>
        <v>REAL</v>
      </c>
      <c r="J469" s="7">
        <f>+VLOOKUP(A469,'[6]DISTRIBUCIÓN SEMANAL'!$A:$Y,6,0)</f>
        <v>1</v>
      </c>
      <c r="K469" s="7">
        <f>+VLOOKUP(A469,'[6]DISTRIBUCIÓN SEMANAL'!$A:$Y,7,0)</f>
        <v>15</v>
      </c>
      <c r="L469" s="7">
        <f>+VLOOKUP(A469,'[6]DISTRIBUCIÓN SEMANAL'!$A:$Y,8,0)</f>
        <v>3</v>
      </c>
      <c r="M469" s="7">
        <f>+VLOOKUP(A469,'[6]DISTRIBUCIÓN SEMANAL'!$A:$Y,9,0)</f>
        <v>34</v>
      </c>
      <c r="N469" s="7">
        <f>+VLOOKUP(A469,'[6]DISTRIBUCIÓN SEMANAL'!$A:$Y,10,0)</f>
        <v>41</v>
      </c>
      <c r="O469" s="7">
        <f>+VLOOKUP(A469,'[6]DISTRIBUCIÓN SEMANAL'!$A:$Y,11,0)</f>
        <v>5</v>
      </c>
      <c r="P469" s="7">
        <f>+VLOOKUP(A469,'[6]DISTRIBUCIÓN SEMANAL'!$A:$Y,12,0)</f>
        <v>13</v>
      </c>
      <c r="Q469" s="7">
        <f>+VLOOKUP(A469,'[6]DISTRIBUCIÓN SEMANAL'!$A:$Y,13,0)</f>
        <v>3</v>
      </c>
      <c r="R469" s="7">
        <f>+VLOOKUP(A469,'[6]DISTRIBUCIÓN SEMANAL'!$A:$Y,14,0)</f>
        <v>10</v>
      </c>
      <c r="S469" s="7">
        <f>+VLOOKUP(A469,'[6]DISTRIBUCIÓN SEMANAL'!$A:$Y,15,0)</f>
        <v>222</v>
      </c>
      <c r="T469" s="7">
        <f>+VLOOKUP(A469,'[6]DISTRIBUCIÓN SEMANAL'!$A:$Y,16,0)</f>
        <v>222</v>
      </c>
      <c r="U469" s="7">
        <f>+VLOOKUP(A469,'[6]DISTRIBUCIÓN SEMANAL'!$A:$Y,17,0)</f>
        <v>222</v>
      </c>
      <c r="V469" s="7">
        <f>+VLOOKUP(A469,'[6]DISTRIBUCIÓN SEMANAL'!$A:$Y,18,0)</f>
        <v>28</v>
      </c>
      <c r="W469" s="7">
        <f>+VLOOKUP(A469,'[6]DISTRIBUCIÓN SEMANAL'!$A:$Y,19,0)</f>
        <v>222</v>
      </c>
      <c r="X469" s="7">
        <f>+VLOOKUP(A469,'[6]DISTRIBUCIÓN SEMANAL'!$A:$Y,20,0)</f>
        <v>8</v>
      </c>
      <c r="Y469" s="7">
        <f>+VLOOKUP(A469,'[6]DISTRIBUCIÓN SEMANAL'!$A:$Y,21,0)</f>
        <v>222</v>
      </c>
      <c r="Z469" s="7">
        <f>+VLOOKUP(A469,'[6]DISTRIBUCIÓN SEMANAL'!$A:$Y,22,0)</f>
        <v>222</v>
      </c>
      <c r="AA469" s="7">
        <f>+VLOOKUP(A469,'[6]DISTRIBUCIÓN SEMANAL'!$A:$Y,23,0)</f>
        <v>13</v>
      </c>
      <c r="AB469" s="7">
        <f>+VLOOKUP(A469,'[6]DISTRIBUCIÓN SEMANAL'!$A:$Y,24,0)</f>
        <v>9</v>
      </c>
      <c r="AC469" s="7">
        <f>+VLOOKUP(A469,'[6]DISTRIBUCIÓN SEMANAL'!$A:$Y,25,0)</f>
        <v>32</v>
      </c>
    </row>
    <row r="470" spans="1:29" ht="15.75">
      <c r="A470" s="47" t="s">
        <v>7029</v>
      </c>
      <c r="B470" s="10" t="s">
        <v>6434</v>
      </c>
      <c r="C470" s="54" t="s">
        <v>7030</v>
      </c>
      <c r="D470" s="19">
        <v>165</v>
      </c>
      <c r="E470" s="9" t="s">
        <v>3857</v>
      </c>
      <c r="F470" s="9">
        <v>132171802</v>
      </c>
      <c r="G470" s="67" t="s">
        <v>5194</v>
      </c>
      <c r="H470" s="7">
        <f>+VLOOKUP(A470,'[6]DISTRIBUCIÓN SEMANAL'!$A:$Y,4,0)</f>
        <v>165</v>
      </c>
      <c r="I470" s="7" t="str">
        <f>+VLOOKUP(A470,'[6]DISTRIBUCIÓN SEMANAL'!$A:$Y,5,0)</f>
        <v>REAL</v>
      </c>
      <c r="J470" s="7">
        <f>+VLOOKUP(A470,'[6]DISTRIBUCIÓN SEMANAL'!$A:$Y,6,0)</f>
        <v>1</v>
      </c>
      <c r="K470" s="7">
        <f>+VLOOKUP(A470,'[6]DISTRIBUCIÓN SEMANAL'!$A:$Y,7,0)</f>
        <v>11</v>
      </c>
      <c r="L470" s="7">
        <f>+VLOOKUP(A470,'[6]DISTRIBUCIÓN SEMANAL'!$A:$Y,8,0)</f>
        <v>2</v>
      </c>
      <c r="M470" s="7">
        <f>+VLOOKUP(A470,'[6]DISTRIBUCIÓN SEMANAL'!$A:$Y,9,0)</f>
        <v>25</v>
      </c>
      <c r="N470" s="7">
        <f>+VLOOKUP(A470,'[6]DISTRIBUCIÓN SEMANAL'!$A:$Y,10,0)</f>
        <v>31</v>
      </c>
      <c r="O470" s="7">
        <f>+VLOOKUP(A470,'[6]DISTRIBUCIÓN SEMANAL'!$A:$Y,11,0)</f>
        <v>4</v>
      </c>
      <c r="P470" s="7">
        <f>+VLOOKUP(A470,'[6]DISTRIBUCIÓN SEMANAL'!$A:$Y,12,0)</f>
        <v>10</v>
      </c>
      <c r="Q470" s="7">
        <f>+VLOOKUP(A470,'[6]DISTRIBUCIÓN SEMANAL'!$A:$Y,13,0)</f>
        <v>2</v>
      </c>
      <c r="R470" s="7">
        <f>+VLOOKUP(A470,'[6]DISTRIBUCIÓN SEMANAL'!$A:$Y,14,0)</f>
        <v>8</v>
      </c>
      <c r="S470" s="7">
        <f>+VLOOKUP(A470,'[6]DISTRIBUCIÓN SEMANAL'!$A:$Y,15,0)</f>
        <v>165</v>
      </c>
      <c r="T470" s="7">
        <f>+VLOOKUP(A470,'[6]DISTRIBUCIÓN SEMANAL'!$A:$Y,16,0)</f>
        <v>165</v>
      </c>
      <c r="U470" s="7">
        <f>+VLOOKUP(A470,'[6]DISTRIBUCIÓN SEMANAL'!$A:$Y,17,0)</f>
        <v>165</v>
      </c>
      <c r="V470" s="7">
        <f>+VLOOKUP(A470,'[6]DISTRIBUCIÓN SEMANAL'!$A:$Y,18,0)</f>
        <v>21</v>
      </c>
      <c r="W470" s="7">
        <f>+VLOOKUP(A470,'[6]DISTRIBUCIÓN SEMANAL'!$A:$Y,19,0)</f>
        <v>165</v>
      </c>
      <c r="X470" s="7">
        <f>+VLOOKUP(A470,'[6]DISTRIBUCIÓN SEMANAL'!$A:$Y,20,0)</f>
        <v>6</v>
      </c>
      <c r="Y470" s="7">
        <f>+VLOOKUP(A470,'[6]DISTRIBUCIÓN SEMANAL'!$A:$Y,21,0)</f>
        <v>165</v>
      </c>
      <c r="Z470" s="7">
        <f>+VLOOKUP(A470,'[6]DISTRIBUCIÓN SEMANAL'!$A:$Y,22,0)</f>
        <v>165</v>
      </c>
      <c r="AA470" s="7">
        <f>+VLOOKUP(A470,'[6]DISTRIBUCIÓN SEMANAL'!$A:$Y,23,0)</f>
        <v>10</v>
      </c>
      <c r="AB470" s="7">
        <f>+VLOOKUP(A470,'[6]DISTRIBUCIÓN SEMANAL'!$A:$Y,24,0)</f>
        <v>7</v>
      </c>
      <c r="AC470" s="7">
        <f>+VLOOKUP(A470,'[6]DISTRIBUCIÓN SEMANAL'!$A:$Y,25,0)</f>
        <v>24</v>
      </c>
    </row>
    <row r="471" spans="1:29" ht="15.75">
      <c r="A471" s="47" t="s">
        <v>7031</v>
      </c>
      <c r="B471" s="10" t="s">
        <v>6434</v>
      </c>
      <c r="C471" s="54" t="s">
        <v>7032</v>
      </c>
      <c r="D471" s="22">
        <v>117</v>
      </c>
      <c r="E471" s="9" t="s">
        <v>3857</v>
      </c>
      <c r="F471" s="9">
        <v>132171802</v>
      </c>
      <c r="G471" s="67" t="s">
        <v>5194</v>
      </c>
      <c r="H471" s="7">
        <f>+VLOOKUP(A471,'[6]DISTRIBUCIÓN SEMANAL'!$A:$Y,4,0)</f>
        <v>117</v>
      </c>
      <c r="I471" s="7" t="str">
        <f>+VLOOKUP(A471,'[6]DISTRIBUCIÓN SEMANAL'!$A:$Y,5,0)</f>
        <v>REAL</v>
      </c>
      <c r="J471" s="7">
        <f>+VLOOKUP(A471,'[6]DISTRIBUCIÓN SEMANAL'!$A:$Y,6,0)</f>
        <v>1</v>
      </c>
      <c r="K471" s="7">
        <f>+VLOOKUP(A471,'[6]DISTRIBUCIÓN SEMANAL'!$A:$Y,7,0)</f>
        <v>8</v>
      </c>
      <c r="L471" s="7">
        <f>+VLOOKUP(A471,'[6]DISTRIBUCIÓN SEMANAL'!$A:$Y,8,0)</f>
        <v>2</v>
      </c>
      <c r="M471" s="7">
        <f>+VLOOKUP(A471,'[6]DISTRIBUCIÓN SEMANAL'!$A:$Y,9,0)</f>
        <v>18</v>
      </c>
      <c r="N471" s="7">
        <f>+VLOOKUP(A471,'[6]DISTRIBUCIÓN SEMANAL'!$A:$Y,10,0)</f>
        <v>22</v>
      </c>
      <c r="O471" s="7">
        <f>+VLOOKUP(A471,'[6]DISTRIBUCIÓN SEMANAL'!$A:$Y,11,0)</f>
        <v>3</v>
      </c>
      <c r="P471" s="7">
        <f>+VLOOKUP(A471,'[6]DISTRIBUCIÓN SEMANAL'!$A:$Y,12,0)</f>
        <v>7</v>
      </c>
      <c r="Q471" s="7">
        <f>+VLOOKUP(A471,'[6]DISTRIBUCIÓN SEMANAL'!$A:$Y,13,0)</f>
        <v>2</v>
      </c>
      <c r="R471" s="7">
        <f>+VLOOKUP(A471,'[6]DISTRIBUCIÓN SEMANAL'!$A:$Y,14,0)</f>
        <v>6</v>
      </c>
      <c r="S471" s="7">
        <f>+VLOOKUP(A471,'[6]DISTRIBUCIÓN SEMANAL'!$A:$Y,15,0)</f>
        <v>117</v>
      </c>
      <c r="T471" s="7">
        <f>+VLOOKUP(A471,'[6]DISTRIBUCIÓN SEMANAL'!$A:$Y,16,0)</f>
        <v>117</v>
      </c>
      <c r="U471" s="7">
        <f>+VLOOKUP(A471,'[6]DISTRIBUCIÓN SEMANAL'!$A:$Y,17,0)</f>
        <v>117</v>
      </c>
      <c r="V471" s="7">
        <f>+VLOOKUP(A471,'[6]DISTRIBUCIÓN SEMANAL'!$A:$Y,18,0)</f>
        <v>15</v>
      </c>
      <c r="W471" s="7">
        <f>+VLOOKUP(A471,'[6]DISTRIBUCIÓN SEMANAL'!$A:$Y,19,0)</f>
        <v>117</v>
      </c>
      <c r="X471" s="7">
        <f>+VLOOKUP(A471,'[6]DISTRIBUCIÓN SEMANAL'!$A:$Y,20,0)</f>
        <v>4</v>
      </c>
      <c r="Y471" s="7">
        <f>+VLOOKUP(A471,'[6]DISTRIBUCIÓN SEMANAL'!$A:$Y,21,0)</f>
        <v>117</v>
      </c>
      <c r="Z471" s="7">
        <f>+VLOOKUP(A471,'[6]DISTRIBUCIÓN SEMANAL'!$A:$Y,22,0)</f>
        <v>117</v>
      </c>
      <c r="AA471" s="7">
        <f>+VLOOKUP(A471,'[6]DISTRIBUCIÓN SEMANAL'!$A:$Y,23,0)</f>
        <v>7</v>
      </c>
      <c r="AB471" s="7">
        <f>+VLOOKUP(A471,'[6]DISTRIBUCIÓN SEMANAL'!$A:$Y,24,0)</f>
        <v>5</v>
      </c>
      <c r="AC471" s="7">
        <f>+VLOOKUP(A471,'[6]DISTRIBUCIÓN SEMANAL'!$A:$Y,25,0)</f>
        <v>17</v>
      </c>
    </row>
    <row r="472" spans="1:29" ht="15.75">
      <c r="A472" s="44" t="s">
        <v>7033</v>
      </c>
      <c r="B472" s="10" t="s">
        <v>5910</v>
      </c>
      <c r="C472" s="54" t="s">
        <v>7034</v>
      </c>
      <c r="D472" s="11">
        <v>46</v>
      </c>
      <c r="E472" s="9" t="s">
        <v>3864</v>
      </c>
      <c r="F472" s="9">
        <v>131666388</v>
      </c>
      <c r="G472" s="67" t="s">
        <v>5194</v>
      </c>
      <c r="H472" s="7">
        <f>+VLOOKUP(A472,'[6]DISTRIBUCIÓN SEMANAL'!$A:$Y,4,0)</f>
        <v>46</v>
      </c>
      <c r="I472" s="7" t="str">
        <f>+VLOOKUP(A472,'[6]DISTRIBUCIÓN SEMANAL'!$A:$Y,5,0)</f>
        <v>REAL</v>
      </c>
      <c r="J472" s="7">
        <f>+VLOOKUP(A472,'[6]DISTRIBUCIÓN SEMANAL'!$A:$Y,6,0)</f>
        <v>1</v>
      </c>
      <c r="K472" s="7">
        <f>+VLOOKUP(A472,'[6]DISTRIBUCIÓN SEMANAL'!$A:$Y,7,0)</f>
        <v>4</v>
      </c>
      <c r="L472" s="7">
        <f>+VLOOKUP(A472,'[6]DISTRIBUCIÓN SEMANAL'!$A:$Y,8,0)</f>
        <v>1</v>
      </c>
      <c r="M472" s="7">
        <f>+VLOOKUP(A472,'[6]DISTRIBUCIÓN SEMANAL'!$A:$Y,9,0)</f>
        <v>7</v>
      </c>
      <c r="N472" s="7">
        <f>+VLOOKUP(A472,'[6]DISTRIBUCIÓN SEMANAL'!$A:$Y,10,0)</f>
        <v>9</v>
      </c>
      <c r="O472" s="7">
        <f>+VLOOKUP(A472,'[6]DISTRIBUCIÓN SEMANAL'!$A:$Y,11,0)</f>
        <v>2</v>
      </c>
      <c r="P472" s="7">
        <f>+VLOOKUP(A472,'[6]DISTRIBUCIÓN SEMANAL'!$A:$Y,12,0)</f>
        <v>3</v>
      </c>
      <c r="Q472" s="7">
        <f>+VLOOKUP(A472,'[6]DISTRIBUCIÓN SEMANAL'!$A:$Y,13,0)</f>
        <v>1</v>
      </c>
      <c r="R472" s="7">
        <f>+VLOOKUP(A472,'[6]DISTRIBUCIÓN SEMANAL'!$A:$Y,14,0)</f>
        <v>3</v>
      </c>
      <c r="S472" s="7">
        <f>+VLOOKUP(A472,'[6]DISTRIBUCIÓN SEMANAL'!$A:$Y,15,0)</f>
        <v>46</v>
      </c>
      <c r="T472" s="7">
        <f>+VLOOKUP(A472,'[6]DISTRIBUCIÓN SEMANAL'!$A:$Y,16,0)</f>
        <v>46</v>
      </c>
      <c r="U472" s="7">
        <f>+VLOOKUP(A472,'[6]DISTRIBUCIÓN SEMANAL'!$A:$Y,17,0)</f>
        <v>46</v>
      </c>
      <c r="V472" s="7">
        <f>+VLOOKUP(A472,'[6]DISTRIBUCIÓN SEMANAL'!$A:$Y,18,0)</f>
        <v>6</v>
      </c>
      <c r="W472" s="7">
        <f>+VLOOKUP(A472,'[6]DISTRIBUCIÓN SEMANAL'!$A:$Y,19,0)</f>
        <v>46</v>
      </c>
      <c r="X472" s="7">
        <f>+VLOOKUP(A472,'[6]DISTRIBUCIÓN SEMANAL'!$A:$Y,20,0)</f>
        <v>2</v>
      </c>
      <c r="Y472" s="7">
        <f>+VLOOKUP(A472,'[6]DISTRIBUCIÓN SEMANAL'!$A:$Y,21,0)</f>
        <v>46</v>
      </c>
      <c r="Z472" s="7">
        <f>+VLOOKUP(A472,'[6]DISTRIBUCIÓN SEMANAL'!$A:$Y,22,0)</f>
        <v>46</v>
      </c>
      <c r="AA472" s="7">
        <f>+VLOOKUP(A472,'[6]DISTRIBUCIÓN SEMANAL'!$A:$Y,23,0)</f>
        <v>3</v>
      </c>
      <c r="AB472" s="7">
        <f>+VLOOKUP(A472,'[6]DISTRIBUCIÓN SEMANAL'!$A:$Y,24,0)</f>
        <v>2</v>
      </c>
      <c r="AC472" s="7">
        <f>+VLOOKUP(A472,'[6]DISTRIBUCIÓN SEMANAL'!$A:$Y,25,0)</f>
        <v>7</v>
      </c>
    </row>
    <row r="473" spans="1:29" ht="15.75">
      <c r="A473" s="44" t="s">
        <v>7035</v>
      </c>
      <c r="B473" s="10" t="s">
        <v>5910</v>
      </c>
      <c r="C473" s="54" t="s">
        <v>7036</v>
      </c>
      <c r="D473" s="11">
        <v>184</v>
      </c>
      <c r="E473" s="9" t="s">
        <v>3864</v>
      </c>
      <c r="F473" s="9">
        <v>131666388</v>
      </c>
      <c r="G473" s="67" t="s">
        <v>5194</v>
      </c>
      <c r="H473" s="7">
        <f>+VLOOKUP(A473,'[6]DISTRIBUCIÓN SEMANAL'!$A:$Y,4,0)</f>
        <v>184</v>
      </c>
      <c r="I473" s="7" t="str">
        <f>+VLOOKUP(A473,'[6]DISTRIBUCIÓN SEMANAL'!$A:$Y,5,0)</f>
        <v>REAL</v>
      </c>
      <c r="J473" s="7">
        <f>+VLOOKUP(A473,'[6]DISTRIBUCIÓN SEMANAL'!$A:$Y,6,0)</f>
        <v>1</v>
      </c>
      <c r="K473" s="7">
        <f>+VLOOKUP(A473,'[6]DISTRIBUCIÓN SEMANAL'!$A:$Y,7,0)</f>
        <v>13</v>
      </c>
      <c r="L473" s="7">
        <f>+VLOOKUP(A473,'[6]DISTRIBUCIÓN SEMANAL'!$A:$Y,8,0)</f>
        <v>3</v>
      </c>
      <c r="M473" s="7">
        <f>+VLOOKUP(A473,'[6]DISTRIBUCIÓN SEMANAL'!$A:$Y,9,0)</f>
        <v>28</v>
      </c>
      <c r="N473" s="7">
        <f>+VLOOKUP(A473,'[6]DISTRIBUCIÓN SEMANAL'!$A:$Y,10,0)</f>
        <v>34</v>
      </c>
      <c r="O473" s="7">
        <f>+VLOOKUP(A473,'[6]DISTRIBUCIÓN SEMANAL'!$A:$Y,11,0)</f>
        <v>5</v>
      </c>
      <c r="P473" s="7">
        <f>+VLOOKUP(A473,'[6]DISTRIBUCIÓN SEMANAL'!$A:$Y,12,0)</f>
        <v>11</v>
      </c>
      <c r="Q473" s="7">
        <f>+VLOOKUP(A473,'[6]DISTRIBUCIÓN SEMANAL'!$A:$Y,13,0)</f>
        <v>3</v>
      </c>
      <c r="R473" s="7">
        <f>+VLOOKUP(A473,'[6]DISTRIBUCIÓN SEMANAL'!$A:$Y,14,0)</f>
        <v>9</v>
      </c>
      <c r="S473" s="7">
        <f>+VLOOKUP(A473,'[6]DISTRIBUCIÓN SEMANAL'!$A:$Y,15,0)</f>
        <v>184</v>
      </c>
      <c r="T473" s="7">
        <f>+VLOOKUP(A473,'[6]DISTRIBUCIÓN SEMANAL'!$A:$Y,16,0)</f>
        <v>184</v>
      </c>
      <c r="U473" s="7">
        <f>+VLOOKUP(A473,'[6]DISTRIBUCIÓN SEMANAL'!$A:$Y,17,0)</f>
        <v>184</v>
      </c>
      <c r="V473" s="7">
        <f>+VLOOKUP(A473,'[6]DISTRIBUCIÓN SEMANAL'!$A:$Y,18,0)</f>
        <v>24</v>
      </c>
      <c r="W473" s="7">
        <f>+VLOOKUP(A473,'[6]DISTRIBUCIÓN SEMANAL'!$A:$Y,19,0)</f>
        <v>184</v>
      </c>
      <c r="X473" s="7">
        <f>+VLOOKUP(A473,'[6]DISTRIBUCIÓN SEMANAL'!$A:$Y,20,0)</f>
        <v>7</v>
      </c>
      <c r="Y473" s="7">
        <f>+VLOOKUP(A473,'[6]DISTRIBUCIÓN SEMANAL'!$A:$Y,21,0)</f>
        <v>184</v>
      </c>
      <c r="Z473" s="7">
        <f>+VLOOKUP(A473,'[6]DISTRIBUCIÓN SEMANAL'!$A:$Y,22,0)</f>
        <v>184</v>
      </c>
      <c r="AA473" s="7">
        <f>+VLOOKUP(A473,'[6]DISTRIBUCIÓN SEMANAL'!$A:$Y,23,0)</f>
        <v>11</v>
      </c>
      <c r="AB473" s="7">
        <f>+VLOOKUP(A473,'[6]DISTRIBUCIÓN SEMANAL'!$A:$Y,24,0)</f>
        <v>8</v>
      </c>
      <c r="AC473" s="7">
        <f>+VLOOKUP(A473,'[6]DISTRIBUCIÓN SEMANAL'!$A:$Y,25,0)</f>
        <v>27</v>
      </c>
    </row>
    <row r="474" spans="1:29" ht="15.75">
      <c r="A474" s="44" t="s">
        <v>7037</v>
      </c>
      <c r="B474" s="10" t="s">
        <v>5381</v>
      </c>
      <c r="C474" s="54" t="s">
        <v>6636</v>
      </c>
      <c r="D474" s="9">
        <v>253</v>
      </c>
      <c r="E474" s="9" t="s">
        <v>3871</v>
      </c>
      <c r="F474" s="9">
        <v>131090648</v>
      </c>
      <c r="G474" s="67" t="s">
        <v>5194</v>
      </c>
      <c r="H474" s="7">
        <f>+VLOOKUP(A474,'[6]DISTRIBUCIÓN SEMANAL'!$A:$Y,4,0)</f>
        <v>253</v>
      </c>
      <c r="I474" s="7" t="str">
        <f>+VLOOKUP(A474,'[6]DISTRIBUCIÓN SEMANAL'!$A:$Y,5,0)</f>
        <v>REAL</v>
      </c>
      <c r="J474" s="7">
        <f>+VLOOKUP(A474,'[6]DISTRIBUCIÓN SEMANAL'!$A:$Y,6,0)</f>
        <v>1</v>
      </c>
      <c r="K474" s="7">
        <f>+VLOOKUP(A474,'[6]DISTRIBUCIÓN SEMANAL'!$A:$Y,7,0)</f>
        <v>17</v>
      </c>
      <c r="L474" s="7">
        <f>+VLOOKUP(A474,'[6]DISTRIBUCIÓN SEMANAL'!$A:$Y,8,0)</f>
        <v>3</v>
      </c>
      <c r="M474" s="7">
        <f>+VLOOKUP(A474,'[6]DISTRIBUCIÓN SEMANAL'!$A:$Y,9,0)</f>
        <v>39</v>
      </c>
      <c r="N474" s="7">
        <f>+VLOOKUP(A474,'[6]DISTRIBUCIÓN SEMANAL'!$A:$Y,10,0)</f>
        <v>47</v>
      </c>
      <c r="O474" s="7">
        <f>+VLOOKUP(A474,'[6]DISTRIBUCIÓN SEMANAL'!$A:$Y,11,0)</f>
        <v>6</v>
      </c>
      <c r="P474" s="7">
        <f>+VLOOKUP(A474,'[6]DISTRIBUCIÓN SEMANAL'!$A:$Y,12,0)</f>
        <v>14</v>
      </c>
      <c r="Q474" s="7">
        <f>+VLOOKUP(A474,'[6]DISTRIBUCIÓN SEMANAL'!$A:$Y,13,0)</f>
        <v>3</v>
      </c>
      <c r="R474" s="7">
        <f>+VLOOKUP(A474,'[6]DISTRIBUCIÓN SEMANAL'!$A:$Y,14,0)</f>
        <v>12</v>
      </c>
      <c r="S474" s="7">
        <f>+VLOOKUP(A474,'[6]DISTRIBUCIÓN SEMANAL'!$A:$Y,15,0)</f>
        <v>253</v>
      </c>
      <c r="T474" s="7">
        <f>+VLOOKUP(A474,'[6]DISTRIBUCIÓN SEMANAL'!$A:$Y,16,0)</f>
        <v>253</v>
      </c>
      <c r="U474" s="7">
        <f>+VLOOKUP(A474,'[6]DISTRIBUCIÓN SEMANAL'!$A:$Y,17,0)</f>
        <v>253</v>
      </c>
      <c r="V474" s="7">
        <f>+VLOOKUP(A474,'[6]DISTRIBUCIÓN SEMANAL'!$A:$Y,18,0)</f>
        <v>32</v>
      </c>
      <c r="W474" s="7">
        <f>+VLOOKUP(A474,'[6]DISTRIBUCIÓN SEMANAL'!$A:$Y,19,0)</f>
        <v>253</v>
      </c>
      <c r="X474" s="7">
        <f>+VLOOKUP(A474,'[6]DISTRIBUCIÓN SEMANAL'!$A:$Y,20,0)</f>
        <v>9</v>
      </c>
      <c r="Y474" s="7">
        <f>+VLOOKUP(A474,'[6]DISTRIBUCIÓN SEMANAL'!$A:$Y,21,0)</f>
        <v>253</v>
      </c>
      <c r="Z474" s="7">
        <f>+VLOOKUP(A474,'[6]DISTRIBUCIÓN SEMANAL'!$A:$Y,22,0)</f>
        <v>253</v>
      </c>
      <c r="AA474" s="7">
        <f>+VLOOKUP(A474,'[6]DISTRIBUCIÓN SEMANAL'!$A:$Y,23,0)</f>
        <v>14</v>
      </c>
      <c r="AB474" s="7">
        <f>+VLOOKUP(A474,'[6]DISTRIBUCIÓN SEMANAL'!$A:$Y,24,0)</f>
        <v>10</v>
      </c>
      <c r="AC474" s="7">
        <f>+VLOOKUP(A474,'[6]DISTRIBUCIÓN SEMANAL'!$A:$Y,25,0)</f>
        <v>37</v>
      </c>
    </row>
    <row r="475" spans="1:29" ht="15.75">
      <c r="A475" s="44" t="s">
        <v>7057</v>
      </c>
      <c r="B475" s="10" t="s">
        <v>5352</v>
      </c>
      <c r="C475" s="54" t="s">
        <v>7058</v>
      </c>
      <c r="D475" s="9">
        <v>41</v>
      </c>
      <c r="E475" s="9" t="s">
        <v>1779</v>
      </c>
      <c r="F475" s="9">
        <v>2700082528</v>
      </c>
      <c r="G475" s="67" t="s">
        <v>5194</v>
      </c>
      <c r="H475" s="7">
        <f>+VLOOKUP(A475,'[6]DISTRIBUCIÓN SEMANAL'!$A:$Y,4,0)</f>
        <v>41</v>
      </c>
      <c r="I475" s="7" t="str">
        <f>+VLOOKUP(A475,'[6]DISTRIBUCIÓN SEMANAL'!$A:$Y,5,0)</f>
        <v>REAL</v>
      </c>
      <c r="J475" s="7">
        <f>+VLOOKUP(A475,'[6]DISTRIBUCIÓN SEMANAL'!$A:$Y,6,0)</f>
        <v>1</v>
      </c>
      <c r="K475" s="7">
        <f>+VLOOKUP(A475,'[6]DISTRIBUCIÓN SEMANAL'!$A:$Y,7,0)</f>
        <v>3</v>
      </c>
      <c r="L475" s="7">
        <f>+VLOOKUP(A475,'[6]DISTRIBUCIÓN SEMANAL'!$A:$Y,8,0)</f>
        <v>1</v>
      </c>
      <c r="M475" s="7">
        <f>+VLOOKUP(A475,'[6]DISTRIBUCIÓN SEMANAL'!$A:$Y,9,0)</f>
        <v>7</v>
      </c>
      <c r="N475" s="7">
        <f>+VLOOKUP(A475,'[6]DISTRIBUCIÓN SEMANAL'!$A:$Y,10,0)</f>
        <v>8</v>
      </c>
      <c r="O475" s="7">
        <f>+VLOOKUP(A475,'[6]DISTRIBUCIÓN SEMANAL'!$A:$Y,11,0)</f>
        <v>1</v>
      </c>
      <c r="P475" s="7">
        <f>+VLOOKUP(A475,'[6]DISTRIBUCIÓN SEMANAL'!$A:$Y,12,0)</f>
        <v>3</v>
      </c>
      <c r="Q475" s="7">
        <f>+VLOOKUP(A475,'[6]DISTRIBUCIÓN SEMANAL'!$A:$Y,13,0)</f>
        <v>1</v>
      </c>
      <c r="R475" s="7">
        <f>+VLOOKUP(A475,'[6]DISTRIBUCIÓN SEMANAL'!$A:$Y,14,0)</f>
        <v>2</v>
      </c>
      <c r="S475" s="7">
        <f>+VLOOKUP(A475,'[6]DISTRIBUCIÓN SEMANAL'!$A:$Y,15,0)</f>
        <v>41</v>
      </c>
      <c r="T475" s="7">
        <f>+VLOOKUP(A475,'[6]DISTRIBUCIÓN SEMANAL'!$A:$Y,16,0)</f>
        <v>41</v>
      </c>
      <c r="U475" s="7">
        <f>+VLOOKUP(A475,'[6]DISTRIBUCIÓN SEMANAL'!$A:$Y,17,0)</f>
        <v>41</v>
      </c>
      <c r="V475" s="7">
        <f>+VLOOKUP(A475,'[6]DISTRIBUCIÓN SEMANAL'!$A:$Y,18,0)</f>
        <v>6</v>
      </c>
      <c r="W475" s="7">
        <f>+VLOOKUP(A475,'[6]DISTRIBUCIÓN SEMANAL'!$A:$Y,19,0)</f>
        <v>41</v>
      </c>
      <c r="X475" s="7">
        <f>+VLOOKUP(A475,'[6]DISTRIBUCIÓN SEMANAL'!$A:$Y,20,0)</f>
        <v>2</v>
      </c>
      <c r="Y475" s="7">
        <f>+VLOOKUP(A475,'[6]DISTRIBUCIÓN SEMANAL'!$A:$Y,21,0)</f>
        <v>41</v>
      </c>
      <c r="Z475" s="7">
        <f>+VLOOKUP(A475,'[6]DISTRIBUCIÓN SEMANAL'!$A:$Y,22,0)</f>
        <v>41</v>
      </c>
      <c r="AA475" s="7">
        <f>+VLOOKUP(A475,'[6]DISTRIBUCIÓN SEMANAL'!$A:$Y,23,0)</f>
        <v>3</v>
      </c>
      <c r="AB475" s="7">
        <f>+VLOOKUP(A475,'[6]DISTRIBUCIÓN SEMANAL'!$A:$Y,24,0)</f>
        <v>2</v>
      </c>
      <c r="AC475" s="7">
        <f>+VLOOKUP(A475,'[6]DISTRIBUCIÓN SEMANAL'!$A:$Y,25,0)</f>
        <v>6</v>
      </c>
    </row>
    <row r="476" spans="1:29" ht="15.75">
      <c r="A476" s="44" t="s">
        <v>7059</v>
      </c>
      <c r="B476" s="10" t="s">
        <v>5352</v>
      </c>
      <c r="C476" s="54" t="s">
        <v>7060</v>
      </c>
      <c r="D476" s="9">
        <v>220</v>
      </c>
      <c r="E476" s="9" t="s">
        <v>1779</v>
      </c>
      <c r="F476" s="9">
        <v>2700082528</v>
      </c>
      <c r="G476" s="67" t="s">
        <v>5194</v>
      </c>
      <c r="H476" s="7">
        <f>+VLOOKUP(A476,'[6]DISTRIBUCIÓN SEMANAL'!$A:$Y,4,0)</f>
        <v>220</v>
      </c>
      <c r="I476" s="7" t="str">
        <f>+VLOOKUP(A476,'[6]DISTRIBUCIÓN SEMANAL'!$A:$Y,5,0)</f>
        <v>REAL</v>
      </c>
      <c r="J476" s="7">
        <f>+VLOOKUP(A476,'[6]DISTRIBUCIÓN SEMANAL'!$A:$Y,6,0)</f>
        <v>1</v>
      </c>
      <c r="K476" s="7">
        <f>+VLOOKUP(A476,'[6]DISTRIBUCIÓN SEMANAL'!$A:$Y,7,0)</f>
        <v>15</v>
      </c>
      <c r="L476" s="7">
        <f>+VLOOKUP(A476,'[6]DISTRIBUCIÓN SEMANAL'!$A:$Y,8,0)</f>
        <v>3</v>
      </c>
      <c r="M476" s="7">
        <f>+VLOOKUP(A476,'[6]DISTRIBUCIÓN SEMANAL'!$A:$Y,9,0)</f>
        <v>34</v>
      </c>
      <c r="N476" s="7">
        <f>+VLOOKUP(A476,'[6]DISTRIBUCIÓN SEMANAL'!$A:$Y,10,0)</f>
        <v>41</v>
      </c>
      <c r="O476" s="7">
        <f>+VLOOKUP(A476,'[6]DISTRIBUCIÓN SEMANAL'!$A:$Y,11,0)</f>
        <v>5</v>
      </c>
      <c r="P476" s="7">
        <f>+VLOOKUP(A476,'[6]DISTRIBUCIÓN SEMANAL'!$A:$Y,12,0)</f>
        <v>13</v>
      </c>
      <c r="Q476" s="7">
        <f>+VLOOKUP(A476,'[6]DISTRIBUCIÓN SEMANAL'!$A:$Y,13,0)</f>
        <v>3</v>
      </c>
      <c r="R476" s="7">
        <f>+VLOOKUP(A476,'[6]DISTRIBUCIÓN SEMANAL'!$A:$Y,14,0)</f>
        <v>10</v>
      </c>
      <c r="S476" s="7">
        <f>+VLOOKUP(A476,'[6]DISTRIBUCIÓN SEMANAL'!$A:$Y,15,0)</f>
        <v>220</v>
      </c>
      <c r="T476" s="7">
        <f>+VLOOKUP(A476,'[6]DISTRIBUCIÓN SEMANAL'!$A:$Y,16,0)</f>
        <v>220</v>
      </c>
      <c r="U476" s="7">
        <f>+VLOOKUP(A476,'[6]DISTRIBUCIÓN SEMANAL'!$A:$Y,17,0)</f>
        <v>220</v>
      </c>
      <c r="V476" s="7">
        <f>+VLOOKUP(A476,'[6]DISTRIBUCIÓN SEMANAL'!$A:$Y,18,0)</f>
        <v>28</v>
      </c>
      <c r="W476" s="7">
        <f>+VLOOKUP(A476,'[6]DISTRIBUCIÓN SEMANAL'!$A:$Y,19,0)</f>
        <v>220</v>
      </c>
      <c r="X476" s="7">
        <f>+VLOOKUP(A476,'[6]DISTRIBUCIÓN SEMANAL'!$A:$Y,20,0)</f>
        <v>8</v>
      </c>
      <c r="Y476" s="7">
        <f>+VLOOKUP(A476,'[6]DISTRIBUCIÓN SEMANAL'!$A:$Y,21,0)</f>
        <v>220</v>
      </c>
      <c r="Z476" s="7">
        <f>+VLOOKUP(A476,'[6]DISTRIBUCIÓN SEMANAL'!$A:$Y,22,0)</f>
        <v>220</v>
      </c>
      <c r="AA476" s="7">
        <f>+VLOOKUP(A476,'[6]DISTRIBUCIÓN SEMANAL'!$A:$Y,23,0)</f>
        <v>13</v>
      </c>
      <c r="AB476" s="7">
        <f>+VLOOKUP(A476,'[6]DISTRIBUCIÓN SEMANAL'!$A:$Y,24,0)</f>
        <v>9</v>
      </c>
      <c r="AC476" s="7">
        <f>+VLOOKUP(A476,'[6]DISTRIBUCIÓN SEMANAL'!$A:$Y,25,0)</f>
        <v>32</v>
      </c>
    </row>
    <row r="477" spans="1:29" ht="15.75">
      <c r="A477" s="44" t="s">
        <v>7065</v>
      </c>
      <c r="B477" s="10" t="s">
        <v>5813</v>
      </c>
      <c r="C477" s="54" t="s">
        <v>7066</v>
      </c>
      <c r="D477" s="9">
        <v>174</v>
      </c>
      <c r="E477" s="9" t="s">
        <v>1791</v>
      </c>
      <c r="F477" s="9">
        <v>115512816</v>
      </c>
      <c r="G477" s="67" t="s">
        <v>5194</v>
      </c>
      <c r="H477" s="7">
        <f>+VLOOKUP(A477,'[6]DISTRIBUCIÓN SEMANAL'!$A:$Y,4,0)</f>
        <v>174</v>
      </c>
      <c r="I477" s="7" t="str">
        <f>+VLOOKUP(A477,'[6]DISTRIBUCIÓN SEMANAL'!$A:$Y,5,0)</f>
        <v>REAL</v>
      </c>
      <c r="J477" s="7">
        <f>+VLOOKUP(A477,'[6]DISTRIBUCIÓN SEMANAL'!$A:$Y,6,0)</f>
        <v>1</v>
      </c>
      <c r="K477" s="7">
        <f>+VLOOKUP(A477,'[6]DISTRIBUCIÓN SEMANAL'!$A:$Y,7,0)</f>
        <v>12</v>
      </c>
      <c r="L477" s="7">
        <f>+VLOOKUP(A477,'[6]DISTRIBUCIÓN SEMANAL'!$A:$Y,8,0)</f>
        <v>2</v>
      </c>
      <c r="M477" s="7">
        <f>+VLOOKUP(A477,'[6]DISTRIBUCIÓN SEMANAL'!$A:$Y,9,0)</f>
        <v>27</v>
      </c>
      <c r="N477" s="7">
        <f>+VLOOKUP(A477,'[6]DISTRIBUCIÓN SEMANAL'!$A:$Y,10,0)</f>
        <v>32</v>
      </c>
      <c r="O477" s="7">
        <f>+VLOOKUP(A477,'[6]DISTRIBUCIÓN SEMANAL'!$A:$Y,11,0)</f>
        <v>4</v>
      </c>
      <c r="P477" s="7">
        <f>+VLOOKUP(A477,'[6]DISTRIBUCIÓN SEMANAL'!$A:$Y,12,0)</f>
        <v>10</v>
      </c>
      <c r="Q477" s="7">
        <f>+VLOOKUP(A477,'[6]DISTRIBUCIÓN SEMANAL'!$A:$Y,13,0)</f>
        <v>2</v>
      </c>
      <c r="R477" s="7">
        <f>+VLOOKUP(A477,'[6]DISTRIBUCIÓN SEMANAL'!$A:$Y,14,0)</f>
        <v>8</v>
      </c>
      <c r="S477" s="7">
        <f>+VLOOKUP(A477,'[6]DISTRIBUCIÓN SEMANAL'!$A:$Y,15,0)</f>
        <v>174</v>
      </c>
      <c r="T477" s="7">
        <f>+VLOOKUP(A477,'[6]DISTRIBUCIÓN SEMANAL'!$A:$Y,16,0)</f>
        <v>174</v>
      </c>
      <c r="U477" s="7">
        <f>+VLOOKUP(A477,'[6]DISTRIBUCIÓN SEMANAL'!$A:$Y,17,0)</f>
        <v>174</v>
      </c>
      <c r="V477" s="7">
        <f>+VLOOKUP(A477,'[6]DISTRIBUCIÓN SEMANAL'!$A:$Y,18,0)</f>
        <v>22</v>
      </c>
      <c r="W477" s="7">
        <f>+VLOOKUP(A477,'[6]DISTRIBUCIÓN SEMANAL'!$A:$Y,19,0)</f>
        <v>174</v>
      </c>
      <c r="X477" s="7">
        <f>+VLOOKUP(A477,'[6]DISTRIBUCIÓN SEMANAL'!$A:$Y,20,0)</f>
        <v>6</v>
      </c>
      <c r="Y477" s="7">
        <f>+VLOOKUP(A477,'[6]DISTRIBUCIÓN SEMANAL'!$A:$Y,21,0)</f>
        <v>174</v>
      </c>
      <c r="Z477" s="7">
        <f>+VLOOKUP(A477,'[6]DISTRIBUCIÓN SEMANAL'!$A:$Y,22,0)</f>
        <v>174</v>
      </c>
      <c r="AA477" s="7">
        <f>+VLOOKUP(A477,'[6]DISTRIBUCIÓN SEMANAL'!$A:$Y,23,0)</f>
        <v>10</v>
      </c>
      <c r="AB477" s="7">
        <f>+VLOOKUP(A477,'[6]DISTRIBUCIÓN SEMANAL'!$A:$Y,24,0)</f>
        <v>7</v>
      </c>
      <c r="AC477" s="7">
        <f>+VLOOKUP(A477,'[6]DISTRIBUCIÓN SEMANAL'!$A:$Y,25,0)</f>
        <v>25</v>
      </c>
    </row>
    <row r="478" spans="1:29" ht="15.75">
      <c r="A478" s="44" t="s">
        <v>7067</v>
      </c>
      <c r="B478" s="10" t="s">
        <v>5930</v>
      </c>
      <c r="C478" s="54" t="s">
        <v>7068</v>
      </c>
      <c r="D478" s="9">
        <v>125</v>
      </c>
      <c r="E478" s="9" t="s">
        <v>1791</v>
      </c>
      <c r="F478" s="9">
        <v>115512816</v>
      </c>
      <c r="G478" s="67" t="s">
        <v>5194</v>
      </c>
      <c r="H478" s="7">
        <f>+VLOOKUP(A478,'[6]DISTRIBUCIÓN SEMANAL'!$A:$Y,4,0)</f>
        <v>125</v>
      </c>
      <c r="I478" s="7" t="str">
        <f>+VLOOKUP(A478,'[6]DISTRIBUCIÓN SEMANAL'!$A:$Y,5,0)</f>
        <v>REAL</v>
      </c>
      <c r="J478" s="7">
        <f>+VLOOKUP(A478,'[6]DISTRIBUCIÓN SEMANAL'!$A:$Y,6,0)</f>
        <v>1</v>
      </c>
      <c r="K478" s="7">
        <f>+VLOOKUP(A478,'[6]DISTRIBUCIÓN SEMANAL'!$A:$Y,7,0)</f>
        <v>9</v>
      </c>
      <c r="L478" s="7">
        <f>+VLOOKUP(A478,'[6]DISTRIBUCIÓN SEMANAL'!$A:$Y,8,0)</f>
        <v>2</v>
      </c>
      <c r="M478" s="7">
        <f>+VLOOKUP(A478,'[6]DISTRIBUCIÓN SEMANAL'!$A:$Y,9,0)</f>
        <v>19</v>
      </c>
      <c r="N478" s="7">
        <f>+VLOOKUP(A478,'[6]DISTRIBUCIÓN SEMANAL'!$A:$Y,10,0)</f>
        <v>23</v>
      </c>
      <c r="O478" s="7">
        <f>+VLOOKUP(A478,'[6]DISTRIBUCIÓN SEMANAL'!$A:$Y,11,0)</f>
        <v>3</v>
      </c>
      <c r="P478" s="7">
        <f>+VLOOKUP(A478,'[6]DISTRIBUCIÓN SEMANAL'!$A:$Y,12,0)</f>
        <v>7</v>
      </c>
      <c r="Q478" s="7">
        <f>+VLOOKUP(A478,'[6]DISTRIBUCIÓN SEMANAL'!$A:$Y,13,0)</f>
        <v>2</v>
      </c>
      <c r="R478" s="7">
        <f>+VLOOKUP(A478,'[6]DISTRIBUCIÓN SEMANAL'!$A:$Y,14,0)</f>
        <v>6</v>
      </c>
      <c r="S478" s="7">
        <f>+VLOOKUP(A478,'[6]DISTRIBUCIÓN SEMANAL'!$A:$Y,15,0)</f>
        <v>125</v>
      </c>
      <c r="T478" s="7">
        <f>+VLOOKUP(A478,'[6]DISTRIBUCIÓN SEMANAL'!$A:$Y,16,0)</f>
        <v>125</v>
      </c>
      <c r="U478" s="7">
        <f>+VLOOKUP(A478,'[6]DISTRIBUCIÓN SEMANAL'!$A:$Y,17,0)</f>
        <v>125</v>
      </c>
      <c r="V478" s="7">
        <f>+VLOOKUP(A478,'[6]DISTRIBUCIÓN SEMANAL'!$A:$Y,18,0)</f>
        <v>16</v>
      </c>
      <c r="W478" s="7">
        <f>+VLOOKUP(A478,'[6]DISTRIBUCIÓN SEMANAL'!$A:$Y,19,0)</f>
        <v>125</v>
      </c>
      <c r="X478" s="7">
        <f>+VLOOKUP(A478,'[6]DISTRIBUCIÓN SEMANAL'!$A:$Y,20,0)</f>
        <v>5</v>
      </c>
      <c r="Y478" s="7">
        <f>+VLOOKUP(A478,'[6]DISTRIBUCIÓN SEMANAL'!$A:$Y,21,0)</f>
        <v>125</v>
      </c>
      <c r="Z478" s="7">
        <f>+VLOOKUP(A478,'[6]DISTRIBUCIÓN SEMANAL'!$A:$Y,22,0)</f>
        <v>125</v>
      </c>
      <c r="AA478" s="7">
        <f>+VLOOKUP(A478,'[6]DISTRIBUCIÓN SEMANAL'!$A:$Y,23,0)</f>
        <v>7</v>
      </c>
      <c r="AB478" s="7">
        <f>+VLOOKUP(A478,'[6]DISTRIBUCIÓN SEMANAL'!$A:$Y,24,0)</f>
        <v>5</v>
      </c>
      <c r="AC478" s="7">
        <f>+VLOOKUP(A478,'[6]DISTRIBUCIÓN SEMANAL'!$A:$Y,25,0)</f>
        <v>18</v>
      </c>
    </row>
    <row r="479" spans="1:29" ht="15.75">
      <c r="A479" s="44" t="s">
        <v>7069</v>
      </c>
      <c r="B479" s="10" t="s">
        <v>5930</v>
      </c>
      <c r="C479" s="54" t="s">
        <v>7070</v>
      </c>
      <c r="D479" s="9">
        <v>21</v>
      </c>
      <c r="E479" s="9" t="s">
        <v>1791</v>
      </c>
      <c r="F479" s="9">
        <v>115512816</v>
      </c>
      <c r="G479" s="67" t="s">
        <v>5194</v>
      </c>
      <c r="H479" s="7">
        <f>+VLOOKUP(A479,'[6]DISTRIBUCIÓN SEMANAL'!$A:$Y,4,0)</f>
        <v>21</v>
      </c>
      <c r="I479" s="7" t="str">
        <f>+VLOOKUP(A479,'[6]DISTRIBUCIÓN SEMANAL'!$A:$Y,5,0)</f>
        <v>REAL</v>
      </c>
      <c r="J479" s="7">
        <f>+VLOOKUP(A479,'[6]DISTRIBUCIÓN SEMANAL'!$A:$Y,6,0)</f>
        <v>1</v>
      </c>
      <c r="K479" s="7">
        <f>+VLOOKUP(A479,'[6]DISTRIBUCIÓN SEMANAL'!$A:$Y,7,0)</f>
        <v>2</v>
      </c>
      <c r="L479" s="7">
        <f>+VLOOKUP(A479,'[6]DISTRIBUCIÓN SEMANAL'!$A:$Y,8,0)</f>
        <v>1</v>
      </c>
      <c r="M479" s="7">
        <f>+VLOOKUP(A479,'[6]DISTRIBUCIÓN SEMANAL'!$A:$Y,9,0)</f>
        <v>4</v>
      </c>
      <c r="N479" s="7">
        <f>+VLOOKUP(A479,'[6]DISTRIBUCIÓN SEMANAL'!$A:$Y,10,0)</f>
        <v>4</v>
      </c>
      <c r="O479" s="7">
        <f>+VLOOKUP(A479,'[6]DISTRIBUCIÓN SEMANAL'!$A:$Y,11,0)</f>
        <v>1</v>
      </c>
      <c r="P479" s="7">
        <f>+VLOOKUP(A479,'[6]DISTRIBUCIÓN SEMANAL'!$A:$Y,12,0)</f>
        <v>2</v>
      </c>
      <c r="Q479" s="7">
        <f>+VLOOKUP(A479,'[6]DISTRIBUCIÓN SEMANAL'!$A:$Y,13,0)</f>
        <v>1</v>
      </c>
      <c r="R479" s="7">
        <f>+VLOOKUP(A479,'[6]DISTRIBUCIÓN SEMANAL'!$A:$Y,14,0)</f>
        <v>1</v>
      </c>
      <c r="S479" s="7">
        <f>+VLOOKUP(A479,'[6]DISTRIBUCIÓN SEMANAL'!$A:$Y,15,0)</f>
        <v>21</v>
      </c>
      <c r="T479" s="7">
        <f>+VLOOKUP(A479,'[6]DISTRIBUCIÓN SEMANAL'!$A:$Y,16,0)</f>
        <v>21</v>
      </c>
      <c r="U479" s="7">
        <f>+VLOOKUP(A479,'[6]DISTRIBUCIÓN SEMANAL'!$A:$Y,17,0)</f>
        <v>21</v>
      </c>
      <c r="V479" s="7">
        <f>+VLOOKUP(A479,'[6]DISTRIBUCIÓN SEMANAL'!$A:$Y,18,0)</f>
        <v>3</v>
      </c>
      <c r="W479" s="7">
        <f>+VLOOKUP(A479,'[6]DISTRIBUCIÓN SEMANAL'!$A:$Y,19,0)</f>
        <v>21</v>
      </c>
      <c r="X479" s="7">
        <f>+VLOOKUP(A479,'[6]DISTRIBUCIÓN SEMANAL'!$A:$Y,20,0)</f>
        <v>1</v>
      </c>
      <c r="Y479" s="7">
        <f>+VLOOKUP(A479,'[6]DISTRIBUCIÓN SEMANAL'!$A:$Y,21,0)</f>
        <v>21</v>
      </c>
      <c r="Z479" s="7">
        <f>+VLOOKUP(A479,'[6]DISTRIBUCIÓN SEMANAL'!$A:$Y,22,0)</f>
        <v>21</v>
      </c>
      <c r="AA479" s="7">
        <f>+VLOOKUP(A479,'[6]DISTRIBUCIÓN SEMANAL'!$A:$Y,23,0)</f>
        <v>2</v>
      </c>
      <c r="AB479" s="7">
        <f>+VLOOKUP(A479,'[6]DISTRIBUCIÓN SEMANAL'!$A:$Y,24,0)</f>
        <v>1</v>
      </c>
      <c r="AC479" s="7">
        <f>+VLOOKUP(A479,'[6]DISTRIBUCIÓN SEMANAL'!$A:$Y,25,0)</f>
        <v>4</v>
      </c>
    </row>
    <row r="480" spans="1:29" ht="15.75">
      <c r="A480" s="44" t="s">
        <v>7071</v>
      </c>
      <c r="B480" s="10" t="s">
        <v>5930</v>
      </c>
      <c r="C480" s="54" t="s">
        <v>7072</v>
      </c>
      <c r="D480" s="9">
        <v>5</v>
      </c>
      <c r="E480" s="9" t="s">
        <v>1791</v>
      </c>
      <c r="F480" s="9">
        <v>115512816</v>
      </c>
      <c r="G480" s="67" t="s">
        <v>5194</v>
      </c>
      <c r="H480" s="7">
        <f>+VLOOKUP(A480,'[6]DISTRIBUCIÓN SEMANAL'!$A:$Y,4,0)</f>
        <v>5</v>
      </c>
      <c r="I480" s="7" t="str">
        <f>+VLOOKUP(A480,'[6]DISTRIBUCIÓN SEMANAL'!$A:$Y,5,0)</f>
        <v>REAL</v>
      </c>
      <c r="J480" s="7">
        <f>+VLOOKUP(A480,'[6]DISTRIBUCIÓN SEMANAL'!$A:$Y,6,0)</f>
        <v>1</v>
      </c>
      <c r="K480" s="7">
        <f>+VLOOKUP(A480,'[6]DISTRIBUCIÓN SEMANAL'!$A:$Y,7,0)</f>
        <v>1</v>
      </c>
      <c r="L480" s="7">
        <f>+VLOOKUP(A480,'[6]DISTRIBUCIÓN SEMANAL'!$A:$Y,8,0)</f>
        <v>1</v>
      </c>
      <c r="M480" s="7">
        <f>+VLOOKUP(A480,'[6]DISTRIBUCIÓN SEMANAL'!$A:$Y,9,0)</f>
        <v>1</v>
      </c>
      <c r="N480" s="7">
        <f>+VLOOKUP(A480,'[6]DISTRIBUCIÓN SEMANAL'!$A:$Y,10,0)</f>
        <v>1</v>
      </c>
      <c r="O480" s="7">
        <f>+VLOOKUP(A480,'[6]DISTRIBUCIÓN SEMANAL'!$A:$Y,11,0)</f>
        <v>1</v>
      </c>
      <c r="P480" s="7">
        <f>+VLOOKUP(A480,'[6]DISTRIBUCIÓN SEMANAL'!$A:$Y,12,0)</f>
        <v>1</v>
      </c>
      <c r="Q480" s="7">
        <f>+VLOOKUP(A480,'[6]DISTRIBUCIÓN SEMANAL'!$A:$Y,13,0)</f>
        <v>1</v>
      </c>
      <c r="R480" s="7">
        <f>+VLOOKUP(A480,'[6]DISTRIBUCIÓN SEMANAL'!$A:$Y,14,0)</f>
        <v>1</v>
      </c>
      <c r="S480" s="7">
        <f>+VLOOKUP(A480,'[6]DISTRIBUCIÓN SEMANAL'!$A:$Y,15,0)</f>
        <v>5</v>
      </c>
      <c r="T480" s="7">
        <f>+VLOOKUP(A480,'[6]DISTRIBUCIÓN SEMANAL'!$A:$Y,16,0)</f>
        <v>5</v>
      </c>
      <c r="U480" s="7">
        <f>+VLOOKUP(A480,'[6]DISTRIBUCIÓN SEMANAL'!$A:$Y,17,0)</f>
        <v>5</v>
      </c>
      <c r="V480" s="7">
        <f>+VLOOKUP(A480,'[6]DISTRIBUCIÓN SEMANAL'!$A:$Y,18,0)</f>
        <v>1</v>
      </c>
      <c r="W480" s="7">
        <f>+VLOOKUP(A480,'[6]DISTRIBUCIÓN SEMANAL'!$A:$Y,19,0)</f>
        <v>5</v>
      </c>
      <c r="X480" s="7">
        <f>+VLOOKUP(A480,'[6]DISTRIBUCIÓN SEMANAL'!$A:$Y,20,0)</f>
        <v>1</v>
      </c>
      <c r="Y480" s="7">
        <f>+VLOOKUP(A480,'[6]DISTRIBUCIÓN SEMANAL'!$A:$Y,21,0)</f>
        <v>5</v>
      </c>
      <c r="Z480" s="7">
        <f>+VLOOKUP(A480,'[6]DISTRIBUCIÓN SEMANAL'!$A:$Y,22,0)</f>
        <v>5</v>
      </c>
      <c r="AA480" s="7">
        <f>+VLOOKUP(A480,'[6]DISTRIBUCIÓN SEMANAL'!$A:$Y,23,0)</f>
        <v>1</v>
      </c>
      <c r="AB480" s="7">
        <f>+VLOOKUP(A480,'[6]DISTRIBUCIÓN SEMANAL'!$A:$Y,24,0)</f>
        <v>1</v>
      </c>
      <c r="AC480" s="7">
        <f>+VLOOKUP(A480,'[6]DISTRIBUCIÓN SEMANAL'!$A:$Y,25,0)</f>
        <v>1</v>
      </c>
    </row>
    <row r="481" spans="1:29" ht="15.75">
      <c r="A481" s="44" t="s">
        <v>7091</v>
      </c>
      <c r="B481" s="10" t="s">
        <v>6631</v>
      </c>
      <c r="C481" s="54" t="s">
        <v>7092</v>
      </c>
      <c r="D481" s="11">
        <v>143</v>
      </c>
      <c r="E481" s="9" t="s">
        <v>3882</v>
      </c>
      <c r="F481" s="9">
        <v>131286722</v>
      </c>
      <c r="G481" s="67" t="s">
        <v>5194</v>
      </c>
      <c r="H481" s="7">
        <f>+VLOOKUP(A481,'[6]DISTRIBUCIÓN SEMANAL'!$A:$Y,4,0)</f>
        <v>143</v>
      </c>
      <c r="I481" s="7" t="str">
        <f>+VLOOKUP(A481,'[6]DISTRIBUCIÓN SEMANAL'!$A:$Y,5,0)</f>
        <v>REAL</v>
      </c>
      <c r="J481" s="7">
        <f>+VLOOKUP(A481,'[6]DISTRIBUCIÓN SEMANAL'!$A:$Y,6,0)</f>
        <v>1</v>
      </c>
      <c r="K481" s="7">
        <f>+VLOOKUP(A481,'[6]DISTRIBUCIÓN SEMANAL'!$A:$Y,7,0)</f>
        <v>10</v>
      </c>
      <c r="L481" s="7">
        <f>+VLOOKUP(A481,'[6]DISTRIBUCIÓN SEMANAL'!$A:$Y,8,0)</f>
        <v>2</v>
      </c>
      <c r="M481" s="7">
        <f>+VLOOKUP(A481,'[6]DISTRIBUCIÓN SEMANAL'!$A:$Y,9,0)</f>
        <v>22</v>
      </c>
      <c r="N481" s="7">
        <f>+VLOOKUP(A481,'[6]DISTRIBUCIÓN SEMANAL'!$A:$Y,10,0)</f>
        <v>27</v>
      </c>
      <c r="O481" s="7">
        <f>+VLOOKUP(A481,'[6]DISTRIBUCIÓN SEMANAL'!$A:$Y,11,0)</f>
        <v>4</v>
      </c>
      <c r="P481" s="7">
        <f>+VLOOKUP(A481,'[6]DISTRIBUCIÓN SEMANAL'!$A:$Y,12,0)</f>
        <v>1</v>
      </c>
      <c r="Q481" s="7">
        <f>+VLOOKUP(A481,'[6]DISTRIBUCIÓN SEMANAL'!$A:$Y,13,0)</f>
        <v>2</v>
      </c>
      <c r="R481" s="7">
        <f>+VLOOKUP(A481,'[6]DISTRIBUCIÓN SEMANAL'!$A:$Y,14,0)</f>
        <v>7</v>
      </c>
      <c r="S481" s="7">
        <f>+VLOOKUP(A481,'[6]DISTRIBUCIÓN SEMANAL'!$A:$Y,15,0)</f>
        <v>143</v>
      </c>
      <c r="T481" s="7">
        <f>+VLOOKUP(A481,'[6]DISTRIBUCIÓN SEMANAL'!$A:$Y,16,0)</f>
        <v>143</v>
      </c>
      <c r="U481" s="7">
        <f>+VLOOKUP(A481,'[6]DISTRIBUCIÓN SEMANAL'!$A:$Y,17,0)</f>
        <v>143</v>
      </c>
      <c r="V481" s="7">
        <f>+VLOOKUP(A481,'[6]DISTRIBUCIÓN SEMANAL'!$A:$Y,18,0)</f>
        <v>18</v>
      </c>
      <c r="W481" s="7">
        <f>+VLOOKUP(A481,'[6]DISTRIBUCIÓN SEMANAL'!$A:$Y,19,0)</f>
        <v>143</v>
      </c>
      <c r="X481" s="7">
        <f>+VLOOKUP(A481,'[6]DISTRIBUCIÓN SEMANAL'!$A:$Y,20,0)</f>
        <v>5</v>
      </c>
      <c r="Y481" s="7">
        <f>+VLOOKUP(A481,'[6]DISTRIBUCIÓN SEMANAL'!$A:$Y,21,0)</f>
        <v>143</v>
      </c>
      <c r="Z481" s="7">
        <f>+VLOOKUP(A481,'[6]DISTRIBUCIÓN SEMANAL'!$A:$Y,22,0)</f>
        <v>143</v>
      </c>
      <c r="AA481" s="7">
        <f>+VLOOKUP(A481,'[6]DISTRIBUCIÓN SEMANAL'!$A:$Y,23,0)</f>
        <v>8</v>
      </c>
      <c r="AB481" s="7">
        <f>+VLOOKUP(A481,'[6]DISTRIBUCIÓN SEMANAL'!$A:$Y,24,0)</f>
        <v>6</v>
      </c>
      <c r="AC481" s="7">
        <f>+VLOOKUP(A481,'[6]DISTRIBUCIÓN SEMANAL'!$A:$Y,25,0)</f>
        <v>21</v>
      </c>
    </row>
    <row r="482" spans="1:29" ht="15.75">
      <c r="A482" s="49" t="s">
        <v>7093</v>
      </c>
      <c r="B482" s="10" t="s">
        <v>6510</v>
      </c>
      <c r="C482" s="54" t="s">
        <v>7094</v>
      </c>
      <c r="D482" s="9">
        <v>228</v>
      </c>
      <c r="E482" s="9" t="s">
        <v>1802</v>
      </c>
      <c r="F482" s="9">
        <v>1700135815</v>
      </c>
      <c r="G482" s="67" t="s">
        <v>5194</v>
      </c>
      <c r="H482" s="7">
        <f>+VLOOKUP(A482,'[6]DISTRIBUCIÓN SEMANAL'!$A:$Y,4,0)</f>
        <v>228</v>
      </c>
      <c r="I482" s="7" t="str">
        <f>+VLOOKUP(A482,'[6]DISTRIBUCIÓN SEMANAL'!$A:$Y,5,0)</f>
        <v>REAL</v>
      </c>
      <c r="J482" s="7">
        <f>+VLOOKUP(A482,'[6]DISTRIBUCIÓN SEMANAL'!$A:$Y,6,0)</f>
        <v>1</v>
      </c>
      <c r="K482" s="7">
        <f>+VLOOKUP(A482,'[6]DISTRIBUCIÓN SEMANAL'!$A:$Y,7,0)</f>
        <v>16</v>
      </c>
      <c r="L482" s="7">
        <f>+VLOOKUP(A482,'[6]DISTRIBUCIÓN SEMANAL'!$A:$Y,8,0)</f>
        <v>3</v>
      </c>
      <c r="M482" s="7">
        <f>+VLOOKUP(A482,'[6]DISTRIBUCIÓN SEMANAL'!$A:$Y,9,0)</f>
        <v>35</v>
      </c>
      <c r="N482" s="7">
        <f>+VLOOKUP(A482,'[6]DISTRIBUCIÓN SEMANAL'!$A:$Y,10,0)</f>
        <v>42</v>
      </c>
      <c r="O482" s="7">
        <f>+VLOOKUP(A482,'[6]DISTRIBUCIÓN SEMANAL'!$A:$Y,11,0)</f>
        <v>6</v>
      </c>
      <c r="P482" s="7">
        <f>+VLOOKUP(A482,'[6]DISTRIBUCIÓN SEMANAL'!$A:$Y,12,0)</f>
        <v>13</v>
      </c>
      <c r="Q482" s="7">
        <f>+VLOOKUP(A482,'[6]DISTRIBUCIÓN SEMANAL'!$A:$Y,13,0)</f>
        <v>3</v>
      </c>
      <c r="R482" s="7">
        <f>+VLOOKUP(A482,'[6]DISTRIBUCIÓN SEMANAL'!$A:$Y,14,0)</f>
        <v>11</v>
      </c>
      <c r="S482" s="7">
        <f>+VLOOKUP(A482,'[6]DISTRIBUCIÓN SEMANAL'!$A:$Y,15,0)</f>
        <v>228</v>
      </c>
      <c r="T482" s="7">
        <f>+VLOOKUP(A482,'[6]DISTRIBUCIÓN SEMANAL'!$A:$Y,16,0)</f>
        <v>228</v>
      </c>
      <c r="U482" s="7">
        <f>+VLOOKUP(A482,'[6]DISTRIBUCIÓN SEMANAL'!$A:$Y,17,0)</f>
        <v>228</v>
      </c>
      <c r="V482" s="7">
        <f>+VLOOKUP(A482,'[6]DISTRIBUCIÓN SEMANAL'!$A:$Y,18,0)</f>
        <v>29</v>
      </c>
      <c r="W482" s="7">
        <f>+VLOOKUP(A482,'[6]DISTRIBUCIÓN SEMANAL'!$A:$Y,19,0)</f>
        <v>228</v>
      </c>
      <c r="X482" s="7">
        <f>+VLOOKUP(A482,'[6]DISTRIBUCIÓN SEMANAL'!$A:$Y,20,0)</f>
        <v>8</v>
      </c>
      <c r="Y482" s="7">
        <f>+VLOOKUP(A482,'[6]DISTRIBUCIÓN SEMANAL'!$A:$Y,21,0)</f>
        <v>228</v>
      </c>
      <c r="Z482" s="7">
        <f>+VLOOKUP(A482,'[6]DISTRIBUCIÓN SEMANAL'!$A:$Y,22,0)</f>
        <v>228</v>
      </c>
      <c r="AA482" s="7">
        <f>+VLOOKUP(A482,'[6]DISTRIBUCIÓN SEMANAL'!$A:$Y,23,0)</f>
        <v>13</v>
      </c>
      <c r="AB482" s="7">
        <f>+VLOOKUP(A482,'[6]DISTRIBUCIÓN SEMANAL'!$A:$Y,24,0)</f>
        <v>9</v>
      </c>
      <c r="AC482" s="7">
        <f>+VLOOKUP(A482,'[6]DISTRIBUCIÓN SEMANAL'!$A:$Y,25,0)</f>
        <v>33</v>
      </c>
    </row>
    <row r="483" spans="1:29" ht="15.75">
      <c r="A483" s="44" t="s">
        <v>7095</v>
      </c>
      <c r="B483" s="10" t="s">
        <v>5910</v>
      </c>
      <c r="C483" s="54" t="s">
        <v>7096</v>
      </c>
      <c r="D483" s="11">
        <v>77</v>
      </c>
      <c r="E483" s="9" t="s">
        <v>1816</v>
      </c>
      <c r="F483" s="9">
        <v>101767374</v>
      </c>
      <c r="G483" s="67" t="s">
        <v>5194</v>
      </c>
      <c r="H483" s="7">
        <f>+VLOOKUP(A483,'[6]DISTRIBUCIÓN SEMANAL'!$A:$Y,4,0)</f>
        <v>77</v>
      </c>
      <c r="I483" s="7" t="str">
        <f>+VLOOKUP(A483,'[6]DISTRIBUCIÓN SEMANAL'!$A:$Y,5,0)</f>
        <v>REAL</v>
      </c>
      <c r="J483" s="7">
        <f>+VLOOKUP(A483,'[6]DISTRIBUCIÓN SEMANAL'!$A:$Y,6,0)</f>
        <v>1</v>
      </c>
      <c r="K483" s="7">
        <f>+VLOOKUP(A483,'[6]DISTRIBUCIÓN SEMANAL'!$A:$Y,7,0)</f>
        <v>6</v>
      </c>
      <c r="L483" s="7">
        <f>+VLOOKUP(A483,'[6]DISTRIBUCIÓN SEMANAL'!$A:$Y,8,0)</f>
        <v>1</v>
      </c>
      <c r="M483" s="7">
        <f>+VLOOKUP(A483,'[6]DISTRIBUCIÓN SEMANAL'!$A:$Y,9,0)</f>
        <v>12</v>
      </c>
      <c r="N483" s="7">
        <f>+VLOOKUP(A483,'[6]DISTRIBUCIÓN SEMANAL'!$A:$Y,10,0)</f>
        <v>15</v>
      </c>
      <c r="O483" s="7">
        <f>+VLOOKUP(A483,'[6]DISTRIBUCIÓN SEMANAL'!$A:$Y,11,0)</f>
        <v>2</v>
      </c>
      <c r="P483" s="7">
        <f>+VLOOKUP(A483,'[6]DISTRIBUCIÓN SEMANAL'!$A:$Y,12,0)</f>
        <v>5</v>
      </c>
      <c r="Q483" s="7">
        <f>+VLOOKUP(A483,'[6]DISTRIBUCIÓN SEMANAL'!$A:$Y,13,0)</f>
        <v>1</v>
      </c>
      <c r="R483" s="7">
        <f>+VLOOKUP(A483,'[6]DISTRIBUCIÓN SEMANAL'!$A:$Y,14,0)</f>
        <v>4</v>
      </c>
      <c r="S483" s="7">
        <f>+VLOOKUP(A483,'[6]DISTRIBUCIÓN SEMANAL'!$A:$Y,15,0)</f>
        <v>77</v>
      </c>
      <c r="T483" s="7">
        <f>+VLOOKUP(A483,'[6]DISTRIBUCIÓN SEMANAL'!$A:$Y,16,0)</f>
        <v>77</v>
      </c>
      <c r="U483" s="7">
        <f>+VLOOKUP(A483,'[6]DISTRIBUCIÓN SEMANAL'!$A:$Y,17,0)</f>
        <v>77</v>
      </c>
      <c r="V483" s="7">
        <f>+VLOOKUP(A483,'[6]DISTRIBUCIÓN SEMANAL'!$A:$Y,18,0)</f>
        <v>10</v>
      </c>
      <c r="W483" s="7">
        <f>+VLOOKUP(A483,'[6]DISTRIBUCIÓN SEMANAL'!$A:$Y,19,0)</f>
        <v>77</v>
      </c>
      <c r="X483" s="7">
        <f>+VLOOKUP(A483,'[6]DISTRIBUCIÓN SEMANAL'!$A:$Y,20,0)</f>
        <v>3</v>
      </c>
      <c r="Y483" s="7">
        <f>+VLOOKUP(A483,'[6]DISTRIBUCIÓN SEMANAL'!$A:$Y,21,0)</f>
        <v>77</v>
      </c>
      <c r="Z483" s="7">
        <f>+VLOOKUP(A483,'[6]DISTRIBUCIÓN SEMANAL'!$A:$Y,22,0)</f>
        <v>77</v>
      </c>
      <c r="AA483" s="7">
        <f>+VLOOKUP(A483,'[6]DISTRIBUCIÓN SEMANAL'!$A:$Y,23,0)</f>
        <v>5</v>
      </c>
      <c r="AB483" s="7">
        <f>+VLOOKUP(A483,'[6]DISTRIBUCIÓN SEMANAL'!$A:$Y,24,0)</f>
        <v>4</v>
      </c>
      <c r="AC483" s="7">
        <f>+VLOOKUP(A483,'[6]DISTRIBUCIÓN SEMANAL'!$A:$Y,25,0)</f>
        <v>12</v>
      </c>
    </row>
    <row r="484" spans="1:29" ht="15.75">
      <c r="A484" s="44" t="s">
        <v>7097</v>
      </c>
      <c r="B484" s="10" t="s">
        <v>5910</v>
      </c>
      <c r="C484" s="54" t="s">
        <v>7098</v>
      </c>
      <c r="D484" s="11">
        <v>93</v>
      </c>
      <c r="E484" s="9" t="s">
        <v>1816</v>
      </c>
      <c r="F484" s="9">
        <v>101767374</v>
      </c>
      <c r="G484" s="67" t="s">
        <v>5194</v>
      </c>
      <c r="H484" s="7">
        <f>+VLOOKUP(A484,'[6]DISTRIBUCIÓN SEMANAL'!$A:$Y,4,0)</f>
        <v>93</v>
      </c>
      <c r="I484" s="7" t="str">
        <f>+VLOOKUP(A484,'[6]DISTRIBUCIÓN SEMANAL'!$A:$Y,5,0)</f>
        <v>REAL</v>
      </c>
      <c r="J484" s="7">
        <f>+VLOOKUP(A484,'[6]DISTRIBUCIÓN SEMANAL'!$A:$Y,6,0)</f>
        <v>1</v>
      </c>
      <c r="K484" s="7">
        <f>+VLOOKUP(A484,'[6]DISTRIBUCIÓN SEMANAL'!$A:$Y,7,0)</f>
        <v>7</v>
      </c>
      <c r="L484" s="7">
        <f>+VLOOKUP(A484,'[6]DISTRIBUCIÓN SEMANAL'!$A:$Y,8,0)</f>
        <v>2</v>
      </c>
      <c r="M484" s="7">
        <f>+VLOOKUP(A484,'[6]DISTRIBUCIÓN SEMANAL'!$A:$Y,9,0)</f>
        <v>15</v>
      </c>
      <c r="N484" s="7">
        <f>+VLOOKUP(A484,'[6]DISTRIBUCIÓN SEMANAL'!$A:$Y,10,0)</f>
        <v>18</v>
      </c>
      <c r="O484" s="7">
        <f>+VLOOKUP(A484,'[6]DISTRIBUCIÓN SEMANAL'!$A:$Y,11,0)</f>
        <v>3</v>
      </c>
      <c r="P484" s="7">
        <f>+VLOOKUP(A484,'[6]DISTRIBUCIÓN SEMANAL'!$A:$Y,12,0)</f>
        <v>6</v>
      </c>
      <c r="Q484" s="7">
        <f>+VLOOKUP(A484,'[6]DISTRIBUCIÓN SEMANAL'!$A:$Y,13,0)</f>
        <v>2</v>
      </c>
      <c r="R484" s="7">
        <f>+VLOOKUP(A484,'[6]DISTRIBUCIÓN SEMANAL'!$A:$Y,14,0)</f>
        <v>5</v>
      </c>
      <c r="S484" s="7">
        <f>+VLOOKUP(A484,'[6]DISTRIBUCIÓN SEMANAL'!$A:$Y,15,0)</f>
        <v>93</v>
      </c>
      <c r="T484" s="7">
        <f>+VLOOKUP(A484,'[6]DISTRIBUCIÓN SEMANAL'!$A:$Y,16,0)</f>
        <v>93</v>
      </c>
      <c r="U484" s="7">
        <f>+VLOOKUP(A484,'[6]DISTRIBUCIÓN SEMANAL'!$A:$Y,17,0)</f>
        <v>93</v>
      </c>
      <c r="V484" s="7">
        <f>+VLOOKUP(A484,'[6]DISTRIBUCIÓN SEMANAL'!$A:$Y,18,0)</f>
        <v>12</v>
      </c>
      <c r="W484" s="7">
        <f>+VLOOKUP(A484,'[6]DISTRIBUCIÓN SEMANAL'!$A:$Y,19,0)</f>
        <v>93</v>
      </c>
      <c r="X484" s="7">
        <f>+VLOOKUP(A484,'[6]DISTRIBUCIÓN SEMANAL'!$A:$Y,20,0)</f>
        <v>4</v>
      </c>
      <c r="Y484" s="7">
        <f>+VLOOKUP(A484,'[6]DISTRIBUCIÓN SEMANAL'!$A:$Y,21,0)</f>
        <v>93</v>
      </c>
      <c r="Z484" s="7">
        <f>+VLOOKUP(A484,'[6]DISTRIBUCIÓN SEMANAL'!$A:$Y,22,0)</f>
        <v>93</v>
      </c>
      <c r="AA484" s="7">
        <f>+VLOOKUP(A484,'[6]DISTRIBUCIÓN SEMANAL'!$A:$Y,23,0)</f>
        <v>6</v>
      </c>
      <c r="AB484" s="7">
        <f>+VLOOKUP(A484,'[6]DISTRIBUCIÓN SEMANAL'!$A:$Y,24,0)</f>
        <v>4</v>
      </c>
      <c r="AC484" s="7">
        <f>+VLOOKUP(A484,'[6]DISTRIBUCIÓN SEMANAL'!$A:$Y,25,0)</f>
        <v>14</v>
      </c>
    </row>
    <row r="485" spans="1:29" ht="15.75">
      <c r="A485" s="44" t="s">
        <v>7099</v>
      </c>
      <c r="B485" s="10" t="s">
        <v>5910</v>
      </c>
      <c r="C485" s="54" t="s">
        <v>7100</v>
      </c>
      <c r="D485" s="11">
        <v>27</v>
      </c>
      <c r="E485" s="9" t="s">
        <v>1816</v>
      </c>
      <c r="F485" s="9">
        <v>101767374</v>
      </c>
      <c r="G485" s="67" t="s">
        <v>5194</v>
      </c>
      <c r="H485" s="7">
        <f>+VLOOKUP(A485,'[6]DISTRIBUCIÓN SEMANAL'!$A:$Y,4,0)</f>
        <v>27</v>
      </c>
      <c r="I485" s="7" t="str">
        <f>+VLOOKUP(A485,'[6]DISTRIBUCIÓN SEMANAL'!$A:$Y,5,0)</f>
        <v>REAL</v>
      </c>
      <c r="J485" s="7">
        <f>+VLOOKUP(A485,'[6]DISTRIBUCIÓN SEMANAL'!$A:$Y,6,0)</f>
        <v>1</v>
      </c>
      <c r="K485" s="7">
        <f>+VLOOKUP(A485,'[6]DISTRIBUCIÓN SEMANAL'!$A:$Y,7,0)</f>
        <v>2</v>
      </c>
      <c r="L485" s="7">
        <f>+VLOOKUP(A485,'[6]DISTRIBUCIÓN SEMANAL'!$A:$Y,8,0)</f>
        <v>1</v>
      </c>
      <c r="M485" s="7">
        <f>+VLOOKUP(A485,'[6]DISTRIBUCIÓN SEMANAL'!$A:$Y,9,0)</f>
        <v>5</v>
      </c>
      <c r="N485" s="7">
        <f>+VLOOKUP(A485,'[6]DISTRIBUCIÓN SEMANAL'!$A:$Y,10,0)</f>
        <v>5</v>
      </c>
      <c r="O485" s="7">
        <f>+VLOOKUP(A485,'[6]DISTRIBUCIÓN SEMANAL'!$A:$Y,11,0)</f>
        <v>1</v>
      </c>
      <c r="P485" s="7">
        <f>+VLOOKUP(A485,'[6]DISTRIBUCIÓN SEMANAL'!$A:$Y,12,0)</f>
        <v>2</v>
      </c>
      <c r="Q485" s="7">
        <f>+VLOOKUP(A485,'[6]DISTRIBUCIÓN SEMANAL'!$A:$Y,13,0)</f>
        <v>1</v>
      </c>
      <c r="R485" s="7">
        <f>+VLOOKUP(A485,'[6]DISTRIBUCIÓN SEMANAL'!$A:$Y,14,0)</f>
        <v>2</v>
      </c>
      <c r="S485" s="7">
        <f>+VLOOKUP(A485,'[6]DISTRIBUCIÓN SEMANAL'!$A:$Y,15,0)</f>
        <v>27</v>
      </c>
      <c r="T485" s="7">
        <f>+VLOOKUP(A485,'[6]DISTRIBUCIÓN SEMANAL'!$A:$Y,16,0)</f>
        <v>27</v>
      </c>
      <c r="U485" s="7">
        <f>+VLOOKUP(A485,'[6]DISTRIBUCIÓN SEMANAL'!$A:$Y,17,0)</f>
        <v>27</v>
      </c>
      <c r="V485" s="7">
        <f>+VLOOKUP(A485,'[6]DISTRIBUCIÓN SEMANAL'!$A:$Y,18,0)</f>
        <v>4</v>
      </c>
      <c r="W485" s="7">
        <f>+VLOOKUP(A485,'[6]DISTRIBUCIÓN SEMANAL'!$A:$Y,19,0)</f>
        <v>27</v>
      </c>
      <c r="X485" s="7">
        <f>+VLOOKUP(A485,'[6]DISTRIBUCIÓN SEMANAL'!$A:$Y,20,0)</f>
        <v>1</v>
      </c>
      <c r="Y485" s="7">
        <f>+VLOOKUP(A485,'[6]DISTRIBUCIÓN SEMANAL'!$A:$Y,21,0)</f>
        <v>27</v>
      </c>
      <c r="Z485" s="7">
        <f>+VLOOKUP(A485,'[6]DISTRIBUCIÓN SEMANAL'!$A:$Y,22,0)</f>
        <v>27</v>
      </c>
      <c r="AA485" s="7">
        <f>+VLOOKUP(A485,'[6]DISTRIBUCIÓN SEMANAL'!$A:$Y,23,0)</f>
        <v>2</v>
      </c>
      <c r="AB485" s="7">
        <f>+VLOOKUP(A485,'[6]DISTRIBUCIÓN SEMANAL'!$A:$Y,24,0)</f>
        <v>2</v>
      </c>
      <c r="AC485" s="7">
        <f>+VLOOKUP(A485,'[6]DISTRIBUCIÓN SEMANAL'!$A:$Y,25,0)</f>
        <v>4</v>
      </c>
    </row>
    <row r="486" spans="1:29" ht="15.75">
      <c r="A486" s="44" t="s">
        <v>7101</v>
      </c>
      <c r="B486" s="10" t="s">
        <v>5910</v>
      </c>
      <c r="C486" s="54" t="s">
        <v>7102</v>
      </c>
      <c r="D486" s="11">
        <v>11</v>
      </c>
      <c r="E486" s="9" t="s">
        <v>1816</v>
      </c>
      <c r="F486" s="9">
        <v>101767374</v>
      </c>
      <c r="G486" s="67" t="s">
        <v>5194</v>
      </c>
      <c r="H486" s="7">
        <f>+VLOOKUP(A486,'[6]DISTRIBUCIÓN SEMANAL'!$A:$Y,4,0)</f>
        <v>11</v>
      </c>
      <c r="I486" s="7" t="str">
        <f>+VLOOKUP(A486,'[6]DISTRIBUCIÓN SEMANAL'!$A:$Y,5,0)</f>
        <v>REAL</v>
      </c>
      <c r="J486" s="7">
        <f>+VLOOKUP(A486,'[6]DISTRIBUCIÓN SEMANAL'!$A:$Y,6,0)</f>
        <v>1</v>
      </c>
      <c r="K486" s="7">
        <f>+VLOOKUP(A486,'[6]DISTRIBUCIÓN SEMANAL'!$A:$Y,7,0)</f>
        <v>1</v>
      </c>
      <c r="L486" s="7">
        <f>+VLOOKUP(A486,'[6]DISTRIBUCIÓN SEMANAL'!$A:$Y,8,0)</f>
        <v>1</v>
      </c>
      <c r="M486" s="7">
        <f>+VLOOKUP(A486,'[6]DISTRIBUCIÓN SEMANAL'!$A:$Y,9,0)</f>
        <v>2</v>
      </c>
      <c r="N486" s="7">
        <f>+VLOOKUP(A486,'[6]DISTRIBUCIÓN SEMANAL'!$A:$Y,10,0)</f>
        <v>3</v>
      </c>
      <c r="O486" s="7">
        <f>+VLOOKUP(A486,'[6]DISTRIBUCIÓN SEMANAL'!$A:$Y,11,0)</f>
        <v>1</v>
      </c>
      <c r="P486" s="7">
        <f>+VLOOKUP(A486,'[6]DISTRIBUCIÓN SEMANAL'!$A:$Y,12,0)</f>
        <v>1</v>
      </c>
      <c r="Q486" s="7">
        <f>+VLOOKUP(A486,'[6]DISTRIBUCIÓN SEMANAL'!$A:$Y,13,0)</f>
        <v>1</v>
      </c>
      <c r="R486" s="7">
        <f>+VLOOKUP(A486,'[6]DISTRIBUCIÓN SEMANAL'!$A:$Y,14,0)</f>
        <v>1</v>
      </c>
      <c r="S486" s="7">
        <f>+VLOOKUP(A486,'[6]DISTRIBUCIÓN SEMANAL'!$A:$Y,15,0)</f>
        <v>11</v>
      </c>
      <c r="T486" s="7">
        <f>+VLOOKUP(A486,'[6]DISTRIBUCIÓN SEMANAL'!$A:$Y,16,0)</f>
        <v>11</v>
      </c>
      <c r="U486" s="7">
        <f>+VLOOKUP(A486,'[6]DISTRIBUCIÓN SEMANAL'!$A:$Y,17,0)</f>
        <v>11</v>
      </c>
      <c r="V486" s="7">
        <f>+VLOOKUP(A486,'[6]DISTRIBUCIÓN SEMANAL'!$A:$Y,18,0)</f>
        <v>2</v>
      </c>
      <c r="W486" s="7">
        <f>+VLOOKUP(A486,'[6]DISTRIBUCIÓN SEMANAL'!$A:$Y,19,0)</f>
        <v>11</v>
      </c>
      <c r="X486" s="7">
        <f>+VLOOKUP(A486,'[6]DISTRIBUCIÓN SEMANAL'!$A:$Y,20,0)</f>
        <v>1</v>
      </c>
      <c r="Y486" s="7">
        <f>+VLOOKUP(A486,'[6]DISTRIBUCIÓN SEMANAL'!$A:$Y,21,0)</f>
        <v>11</v>
      </c>
      <c r="Z486" s="7">
        <f>+VLOOKUP(A486,'[6]DISTRIBUCIÓN SEMANAL'!$A:$Y,22,0)</f>
        <v>11</v>
      </c>
      <c r="AA486" s="7">
        <f>+VLOOKUP(A486,'[6]DISTRIBUCIÓN SEMANAL'!$A:$Y,23,0)</f>
        <v>1</v>
      </c>
      <c r="AB486" s="7">
        <f>+VLOOKUP(A486,'[6]DISTRIBUCIÓN SEMANAL'!$A:$Y,24,0)</f>
        <v>1</v>
      </c>
      <c r="AC486" s="7">
        <f>+VLOOKUP(A486,'[6]DISTRIBUCIÓN SEMANAL'!$A:$Y,25,0)</f>
        <v>2</v>
      </c>
    </row>
    <row r="487" spans="1:29" ht="15.75">
      <c r="A487" s="44" t="s">
        <v>7103</v>
      </c>
      <c r="B487" s="10" t="s">
        <v>5910</v>
      </c>
      <c r="C487" s="54" t="s">
        <v>7104</v>
      </c>
      <c r="D487" s="11">
        <v>13</v>
      </c>
      <c r="E487" s="9" t="s">
        <v>1816</v>
      </c>
      <c r="F487" s="9">
        <v>101767374</v>
      </c>
      <c r="G487" s="67" t="s">
        <v>5194</v>
      </c>
      <c r="H487" s="7">
        <f>+VLOOKUP(A487,'[6]DISTRIBUCIÓN SEMANAL'!$A:$Y,4,0)</f>
        <v>13</v>
      </c>
      <c r="I487" s="7" t="str">
        <f>+VLOOKUP(A487,'[6]DISTRIBUCIÓN SEMANAL'!$A:$Y,5,0)</f>
        <v>REAL</v>
      </c>
      <c r="J487" s="7">
        <f>+VLOOKUP(A487,'[6]DISTRIBUCIÓN SEMANAL'!$A:$Y,6,0)</f>
        <v>1</v>
      </c>
      <c r="K487" s="7">
        <f>+VLOOKUP(A487,'[6]DISTRIBUCIÓN SEMANAL'!$A:$Y,7,0)</f>
        <v>1</v>
      </c>
      <c r="L487" s="7">
        <f>+VLOOKUP(A487,'[6]DISTRIBUCIÓN SEMANAL'!$A:$Y,8,0)</f>
        <v>1</v>
      </c>
      <c r="M487" s="7">
        <f>+VLOOKUP(A487,'[6]DISTRIBUCIÓN SEMANAL'!$A:$Y,9,0)</f>
        <v>2</v>
      </c>
      <c r="N487" s="7">
        <f>+VLOOKUP(A487,'[6]DISTRIBUCIÓN SEMANAL'!$A:$Y,10,0)</f>
        <v>3</v>
      </c>
      <c r="O487" s="7">
        <f>+VLOOKUP(A487,'[6]DISTRIBUCIÓN SEMANAL'!$A:$Y,11,0)</f>
        <v>1</v>
      </c>
      <c r="P487" s="7">
        <f>+VLOOKUP(A487,'[6]DISTRIBUCIÓN SEMANAL'!$A:$Y,12,0)</f>
        <v>1</v>
      </c>
      <c r="Q487" s="7">
        <f>+VLOOKUP(A487,'[6]DISTRIBUCIÓN SEMANAL'!$A:$Y,13,0)</f>
        <v>1</v>
      </c>
      <c r="R487" s="7">
        <f>+VLOOKUP(A487,'[6]DISTRIBUCIÓN SEMANAL'!$A:$Y,14,0)</f>
        <v>1</v>
      </c>
      <c r="S487" s="7">
        <f>+VLOOKUP(A487,'[6]DISTRIBUCIÓN SEMANAL'!$A:$Y,15,0)</f>
        <v>13</v>
      </c>
      <c r="T487" s="7">
        <f>+VLOOKUP(A487,'[6]DISTRIBUCIÓN SEMANAL'!$A:$Y,16,0)</f>
        <v>13</v>
      </c>
      <c r="U487" s="7">
        <f>+VLOOKUP(A487,'[6]DISTRIBUCIÓN SEMANAL'!$A:$Y,17,0)</f>
        <v>13</v>
      </c>
      <c r="V487" s="7">
        <f>+VLOOKUP(A487,'[6]DISTRIBUCIÓN SEMANAL'!$A:$Y,18,0)</f>
        <v>2</v>
      </c>
      <c r="W487" s="7">
        <f>+VLOOKUP(A487,'[6]DISTRIBUCIÓN SEMANAL'!$A:$Y,19,0)</f>
        <v>13</v>
      </c>
      <c r="X487" s="7">
        <f>+VLOOKUP(A487,'[6]DISTRIBUCIÓN SEMANAL'!$A:$Y,20,0)</f>
        <v>1</v>
      </c>
      <c r="Y487" s="7">
        <f>+VLOOKUP(A487,'[6]DISTRIBUCIÓN SEMANAL'!$A:$Y,21,0)</f>
        <v>13</v>
      </c>
      <c r="Z487" s="7">
        <f>+VLOOKUP(A487,'[6]DISTRIBUCIÓN SEMANAL'!$A:$Y,22,0)</f>
        <v>13</v>
      </c>
      <c r="AA487" s="7">
        <f>+VLOOKUP(A487,'[6]DISTRIBUCIÓN SEMANAL'!$A:$Y,23,0)</f>
        <v>1</v>
      </c>
      <c r="AB487" s="7">
        <f>+VLOOKUP(A487,'[6]DISTRIBUCIÓN SEMANAL'!$A:$Y,24,0)</f>
        <v>1</v>
      </c>
      <c r="AC487" s="7">
        <f>+VLOOKUP(A487,'[6]DISTRIBUCIÓN SEMANAL'!$A:$Y,25,0)</f>
        <v>2</v>
      </c>
    </row>
    <row r="488" spans="1:29" ht="15.75">
      <c r="A488" s="44" t="s">
        <v>7105</v>
      </c>
      <c r="B488" s="10" t="s">
        <v>5821</v>
      </c>
      <c r="C488" s="54" t="s">
        <v>7106</v>
      </c>
      <c r="D488" s="9">
        <v>208</v>
      </c>
      <c r="E488" s="9" t="s">
        <v>3893</v>
      </c>
      <c r="F488" s="9">
        <v>132226552</v>
      </c>
      <c r="G488" s="67" t="s">
        <v>5194</v>
      </c>
      <c r="H488" s="7">
        <f>+VLOOKUP(A488,'[6]DISTRIBUCIÓN SEMANAL'!$A:$Y,4,0)</f>
        <v>208</v>
      </c>
      <c r="I488" s="7" t="str">
        <f>+VLOOKUP(A488,'[6]DISTRIBUCIÓN SEMANAL'!$A:$Y,5,0)</f>
        <v>REAL</v>
      </c>
      <c r="J488" s="7">
        <f>+VLOOKUP(A488,'[6]DISTRIBUCIÓN SEMANAL'!$A:$Y,6,0)</f>
        <v>1</v>
      </c>
      <c r="K488" s="7">
        <f>+VLOOKUP(A488,'[6]DISTRIBUCIÓN SEMANAL'!$A:$Y,7,0)</f>
        <v>14</v>
      </c>
      <c r="L488" s="7">
        <f>+VLOOKUP(A488,'[6]DISTRIBUCIÓN SEMANAL'!$A:$Y,8,0)</f>
        <v>3</v>
      </c>
      <c r="M488" s="7">
        <f>+VLOOKUP(A488,'[6]DISTRIBUCIÓN SEMANAL'!$A:$Y,9,0)</f>
        <v>32</v>
      </c>
      <c r="N488" s="7">
        <f>+VLOOKUP(A488,'[6]DISTRIBUCIÓN SEMANAL'!$A:$Y,10,0)</f>
        <v>39</v>
      </c>
      <c r="O488" s="7">
        <f>+VLOOKUP(A488,'[6]DISTRIBUCIÓN SEMANAL'!$A:$Y,11,0)</f>
        <v>5</v>
      </c>
      <c r="P488" s="7">
        <f>+VLOOKUP(A488,'[6]DISTRIBUCIÓN SEMANAL'!$A:$Y,12,0)</f>
        <v>12</v>
      </c>
      <c r="Q488" s="7">
        <f>+VLOOKUP(A488,'[6]DISTRIBUCIÓN SEMANAL'!$A:$Y,13,0)</f>
        <v>3</v>
      </c>
      <c r="R488" s="7">
        <f>+VLOOKUP(A488,'[6]DISTRIBUCIÓN SEMANAL'!$A:$Y,14,0)</f>
        <v>10</v>
      </c>
      <c r="S488" s="7">
        <f>+VLOOKUP(A488,'[6]DISTRIBUCIÓN SEMANAL'!$A:$Y,15,0)</f>
        <v>208</v>
      </c>
      <c r="T488" s="7">
        <f>+VLOOKUP(A488,'[6]DISTRIBUCIÓN SEMANAL'!$A:$Y,16,0)</f>
        <v>208</v>
      </c>
      <c r="U488" s="7">
        <f>+VLOOKUP(A488,'[6]DISTRIBUCIÓN SEMANAL'!$A:$Y,17,0)</f>
        <v>208</v>
      </c>
      <c r="V488" s="7">
        <f>+VLOOKUP(A488,'[6]DISTRIBUCIÓN SEMANAL'!$A:$Y,18,0)</f>
        <v>27</v>
      </c>
      <c r="W488" s="7">
        <f>+VLOOKUP(A488,'[6]DISTRIBUCIÓN SEMANAL'!$A:$Y,19,0)</f>
        <v>208</v>
      </c>
      <c r="X488" s="7">
        <f>+VLOOKUP(A488,'[6]DISTRIBUCIÓN SEMANAL'!$A:$Y,20,0)</f>
        <v>7</v>
      </c>
      <c r="Y488" s="7">
        <f>+VLOOKUP(A488,'[6]DISTRIBUCIÓN SEMANAL'!$A:$Y,21,0)</f>
        <v>208</v>
      </c>
      <c r="Z488" s="7">
        <f>+VLOOKUP(A488,'[6]DISTRIBUCIÓN SEMANAL'!$A:$Y,22,0)</f>
        <v>208</v>
      </c>
      <c r="AA488" s="7">
        <f>+VLOOKUP(A488,'[6]DISTRIBUCIÓN SEMANAL'!$A:$Y,23,0)</f>
        <v>12</v>
      </c>
      <c r="AB488" s="7">
        <f>+VLOOKUP(A488,'[6]DISTRIBUCIÓN SEMANAL'!$A:$Y,24,0)</f>
        <v>9</v>
      </c>
      <c r="AC488" s="7">
        <f>+VLOOKUP(A488,'[6]DISTRIBUCIÓN SEMANAL'!$A:$Y,25,0)</f>
        <v>30</v>
      </c>
    </row>
    <row r="489" spans="1:29" ht="15.75">
      <c r="A489" s="44" t="s">
        <v>7107</v>
      </c>
      <c r="B489" s="10" t="s">
        <v>5381</v>
      </c>
      <c r="C489" s="54" t="s">
        <v>7108</v>
      </c>
      <c r="D489" s="9">
        <v>134</v>
      </c>
      <c r="E489" s="9" t="s">
        <v>3899</v>
      </c>
      <c r="F489" s="9">
        <v>131169791</v>
      </c>
      <c r="G489" s="67" t="s">
        <v>5194</v>
      </c>
      <c r="H489" s="7">
        <f>+VLOOKUP(A489,'[6]DISTRIBUCIÓN SEMANAL'!$A:$Y,4,0)</f>
        <v>134</v>
      </c>
      <c r="I489" s="7" t="str">
        <f>+VLOOKUP(A489,'[6]DISTRIBUCIÓN SEMANAL'!$A:$Y,5,0)</f>
        <v>REAL</v>
      </c>
      <c r="J489" s="7">
        <f>+VLOOKUP(A489,'[6]DISTRIBUCIÓN SEMANAL'!$A:$Y,6,0)</f>
        <v>1</v>
      </c>
      <c r="K489" s="7">
        <f>+VLOOKUP(A489,'[6]DISTRIBUCIÓN SEMANAL'!$A:$Y,7,0)</f>
        <v>9</v>
      </c>
      <c r="L489" s="7">
        <f>+VLOOKUP(A489,'[6]DISTRIBUCIÓN SEMANAL'!$A:$Y,8,0)</f>
        <v>2</v>
      </c>
      <c r="M489" s="7">
        <f>+VLOOKUP(A489,'[6]DISTRIBUCIÓN SEMANAL'!$A:$Y,9,0)</f>
        <v>21</v>
      </c>
      <c r="N489" s="7">
        <f>+VLOOKUP(A489,'[6]DISTRIBUCIÓN SEMANAL'!$A:$Y,10,0)</f>
        <v>25</v>
      </c>
      <c r="O489" s="7">
        <f>+VLOOKUP(A489,'[6]DISTRIBUCIÓN SEMANAL'!$A:$Y,11,0)</f>
        <v>3</v>
      </c>
      <c r="P489" s="7">
        <f>+VLOOKUP(A489,'[6]DISTRIBUCIÓN SEMANAL'!$A:$Y,12,0)</f>
        <v>8</v>
      </c>
      <c r="Q489" s="7">
        <f>+VLOOKUP(A489,'[6]DISTRIBUCIÓN SEMANAL'!$A:$Y,13,0)</f>
        <v>2</v>
      </c>
      <c r="R489" s="7">
        <f>+VLOOKUP(A489,'[6]DISTRIBUCIÓN SEMANAL'!$A:$Y,14,0)</f>
        <v>6</v>
      </c>
      <c r="S489" s="7">
        <f>+VLOOKUP(A489,'[6]DISTRIBUCIÓN SEMANAL'!$A:$Y,15,0)</f>
        <v>134</v>
      </c>
      <c r="T489" s="7">
        <f>+VLOOKUP(A489,'[6]DISTRIBUCIÓN SEMANAL'!$A:$Y,16,0)</f>
        <v>134</v>
      </c>
      <c r="U489" s="7">
        <f>+VLOOKUP(A489,'[6]DISTRIBUCIÓN SEMANAL'!$A:$Y,17,0)</f>
        <v>134</v>
      </c>
      <c r="V489" s="7">
        <f>+VLOOKUP(A489,'[6]DISTRIBUCIÓN SEMANAL'!$A:$Y,18,0)</f>
        <v>17</v>
      </c>
      <c r="W489" s="7">
        <f>+VLOOKUP(A489,'[6]DISTRIBUCIÓN SEMANAL'!$A:$Y,19,0)</f>
        <v>134</v>
      </c>
      <c r="X489" s="7">
        <f>+VLOOKUP(A489,'[6]DISTRIBUCIÓN SEMANAL'!$A:$Y,20,0)</f>
        <v>5</v>
      </c>
      <c r="Y489" s="7">
        <f>+VLOOKUP(A489,'[6]DISTRIBUCIÓN SEMANAL'!$A:$Y,21,0)</f>
        <v>134</v>
      </c>
      <c r="Z489" s="7">
        <f>+VLOOKUP(A489,'[6]DISTRIBUCIÓN SEMANAL'!$A:$Y,22,0)</f>
        <v>134</v>
      </c>
      <c r="AA489" s="7">
        <f>+VLOOKUP(A489,'[6]DISTRIBUCIÓN SEMANAL'!$A:$Y,23,0)</f>
        <v>8</v>
      </c>
      <c r="AB489" s="7">
        <f>+VLOOKUP(A489,'[6]DISTRIBUCIÓN SEMANAL'!$A:$Y,24,0)</f>
        <v>6</v>
      </c>
      <c r="AC489" s="7">
        <f>+VLOOKUP(A489,'[6]DISTRIBUCIÓN SEMANAL'!$A:$Y,25,0)</f>
        <v>20</v>
      </c>
    </row>
    <row r="490" spans="1:29" ht="15.75">
      <c r="A490" s="44" t="s">
        <v>7109</v>
      </c>
      <c r="B490" s="10" t="s">
        <v>5381</v>
      </c>
      <c r="C490" s="54" t="s">
        <v>7110</v>
      </c>
      <c r="D490" s="9">
        <v>13</v>
      </c>
      <c r="E490" s="9" t="s">
        <v>3899</v>
      </c>
      <c r="F490" s="9">
        <v>131169791</v>
      </c>
      <c r="G490" s="67" t="s">
        <v>5194</v>
      </c>
      <c r="H490" s="7">
        <f>+VLOOKUP(A490,'[6]DISTRIBUCIÓN SEMANAL'!$A:$Y,4,0)</f>
        <v>13</v>
      </c>
      <c r="I490" s="7" t="str">
        <f>+VLOOKUP(A490,'[6]DISTRIBUCIÓN SEMANAL'!$A:$Y,5,0)</f>
        <v>REAL</v>
      </c>
      <c r="J490" s="7">
        <f>+VLOOKUP(A490,'[6]DISTRIBUCIÓN SEMANAL'!$A:$Y,6,0)</f>
        <v>1</v>
      </c>
      <c r="K490" s="7">
        <f>+VLOOKUP(A490,'[6]DISTRIBUCIÓN SEMANAL'!$A:$Y,7,0)</f>
        <v>1</v>
      </c>
      <c r="L490" s="7">
        <f>+VLOOKUP(A490,'[6]DISTRIBUCIÓN SEMANAL'!$A:$Y,8,0)</f>
        <v>1</v>
      </c>
      <c r="M490" s="7">
        <f>+VLOOKUP(A490,'[6]DISTRIBUCIÓN SEMANAL'!$A:$Y,9,0)</f>
        <v>2</v>
      </c>
      <c r="N490" s="7">
        <f>+VLOOKUP(A490,'[6]DISTRIBUCIÓN SEMANAL'!$A:$Y,10,0)</f>
        <v>3</v>
      </c>
      <c r="O490" s="7">
        <f>+VLOOKUP(A490,'[6]DISTRIBUCIÓN SEMANAL'!$A:$Y,11,0)</f>
        <v>1</v>
      </c>
      <c r="P490" s="7">
        <f>+VLOOKUP(A490,'[6]DISTRIBUCIÓN SEMANAL'!$A:$Y,12,0)</f>
        <v>1</v>
      </c>
      <c r="Q490" s="7">
        <f>+VLOOKUP(A490,'[6]DISTRIBUCIÓN SEMANAL'!$A:$Y,13,0)</f>
        <v>1</v>
      </c>
      <c r="R490" s="7">
        <f>+VLOOKUP(A490,'[6]DISTRIBUCIÓN SEMANAL'!$A:$Y,14,0)</f>
        <v>1</v>
      </c>
      <c r="S490" s="7">
        <f>+VLOOKUP(A490,'[6]DISTRIBUCIÓN SEMANAL'!$A:$Y,15,0)</f>
        <v>13</v>
      </c>
      <c r="T490" s="7">
        <f>+VLOOKUP(A490,'[6]DISTRIBUCIÓN SEMANAL'!$A:$Y,16,0)</f>
        <v>13</v>
      </c>
      <c r="U490" s="7">
        <f>+VLOOKUP(A490,'[6]DISTRIBUCIÓN SEMANAL'!$A:$Y,17,0)</f>
        <v>13</v>
      </c>
      <c r="V490" s="7">
        <f>+VLOOKUP(A490,'[6]DISTRIBUCIÓN SEMANAL'!$A:$Y,18,0)</f>
        <v>2</v>
      </c>
      <c r="W490" s="7">
        <f>+VLOOKUP(A490,'[6]DISTRIBUCIÓN SEMANAL'!$A:$Y,19,0)</f>
        <v>13</v>
      </c>
      <c r="X490" s="7">
        <f>+VLOOKUP(A490,'[6]DISTRIBUCIÓN SEMANAL'!$A:$Y,20,0)</f>
        <v>1</v>
      </c>
      <c r="Y490" s="7">
        <f>+VLOOKUP(A490,'[6]DISTRIBUCIÓN SEMANAL'!$A:$Y,21,0)</f>
        <v>13</v>
      </c>
      <c r="Z490" s="7">
        <f>+VLOOKUP(A490,'[6]DISTRIBUCIÓN SEMANAL'!$A:$Y,22,0)</f>
        <v>13</v>
      </c>
      <c r="AA490" s="7">
        <f>+VLOOKUP(A490,'[6]DISTRIBUCIÓN SEMANAL'!$A:$Y,23,0)</f>
        <v>1</v>
      </c>
      <c r="AB490" s="7">
        <f>+VLOOKUP(A490,'[6]DISTRIBUCIÓN SEMANAL'!$A:$Y,24,0)</f>
        <v>1</v>
      </c>
      <c r="AC490" s="7">
        <f>+VLOOKUP(A490,'[6]DISTRIBUCIÓN SEMANAL'!$A:$Y,25,0)</f>
        <v>2</v>
      </c>
    </row>
    <row r="491" spans="1:29" ht="15.75">
      <c r="A491" s="44" t="s">
        <v>7111</v>
      </c>
      <c r="B491" s="10" t="s">
        <v>5381</v>
      </c>
      <c r="C491" s="54" t="s">
        <v>7112</v>
      </c>
      <c r="D491" s="9">
        <v>5</v>
      </c>
      <c r="E491" s="9" t="s">
        <v>3899</v>
      </c>
      <c r="F491" s="9">
        <v>131169791</v>
      </c>
      <c r="G491" s="67" t="s">
        <v>5194</v>
      </c>
      <c r="H491" s="7">
        <f>+VLOOKUP(A491,'[6]DISTRIBUCIÓN SEMANAL'!$A:$Y,4,0)</f>
        <v>5</v>
      </c>
      <c r="I491" s="7" t="str">
        <f>+VLOOKUP(A491,'[6]DISTRIBUCIÓN SEMANAL'!$A:$Y,5,0)</f>
        <v>REAL</v>
      </c>
      <c r="J491" s="7">
        <f>+VLOOKUP(A491,'[6]DISTRIBUCIÓN SEMANAL'!$A:$Y,6,0)</f>
        <v>1</v>
      </c>
      <c r="K491" s="7">
        <f>+VLOOKUP(A491,'[6]DISTRIBUCIÓN SEMANAL'!$A:$Y,7,0)</f>
        <v>1</v>
      </c>
      <c r="L491" s="7">
        <f>+VLOOKUP(A491,'[6]DISTRIBUCIÓN SEMANAL'!$A:$Y,8,0)</f>
        <v>1</v>
      </c>
      <c r="M491" s="7">
        <f>+VLOOKUP(A491,'[6]DISTRIBUCIÓN SEMANAL'!$A:$Y,9,0)</f>
        <v>1</v>
      </c>
      <c r="N491" s="7">
        <f>+VLOOKUP(A491,'[6]DISTRIBUCIÓN SEMANAL'!$A:$Y,10,0)</f>
        <v>1</v>
      </c>
      <c r="O491" s="7">
        <f>+VLOOKUP(A491,'[6]DISTRIBUCIÓN SEMANAL'!$A:$Y,11,0)</f>
        <v>1</v>
      </c>
      <c r="P491" s="7">
        <f>+VLOOKUP(A491,'[6]DISTRIBUCIÓN SEMANAL'!$A:$Y,12,0)</f>
        <v>1</v>
      </c>
      <c r="Q491" s="7">
        <f>+VLOOKUP(A491,'[6]DISTRIBUCIÓN SEMANAL'!$A:$Y,13,0)</f>
        <v>1</v>
      </c>
      <c r="R491" s="7">
        <f>+VLOOKUP(A491,'[6]DISTRIBUCIÓN SEMANAL'!$A:$Y,14,0)</f>
        <v>1</v>
      </c>
      <c r="S491" s="7">
        <f>+VLOOKUP(A491,'[6]DISTRIBUCIÓN SEMANAL'!$A:$Y,15,0)</f>
        <v>5</v>
      </c>
      <c r="T491" s="7">
        <f>+VLOOKUP(A491,'[6]DISTRIBUCIÓN SEMANAL'!$A:$Y,16,0)</f>
        <v>5</v>
      </c>
      <c r="U491" s="7">
        <f>+VLOOKUP(A491,'[6]DISTRIBUCIÓN SEMANAL'!$A:$Y,17,0)</f>
        <v>5</v>
      </c>
      <c r="V491" s="7">
        <f>+VLOOKUP(A491,'[6]DISTRIBUCIÓN SEMANAL'!$A:$Y,18,0)</f>
        <v>1</v>
      </c>
      <c r="W491" s="7">
        <f>+VLOOKUP(A491,'[6]DISTRIBUCIÓN SEMANAL'!$A:$Y,19,0)</f>
        <v>5</v>
      </c>
      <c r="X491" s="7">
        <f>+VLOOKUP(A491,'[6]DISTRIBUCIÓN SEMANAL'!$A:$Y,20,0)</f>
        <v>1</v>
      </c>
      <c r="Y491" s="7">
        <f>+VLOOKUP(A491,'[6]DISTRIBUCIÓN SEMANAL'!$A:$Y,21,0)</f>
        <v>5</v>
      </c>
      <c r="Z491" s="7">
        <f>+VLOOKUP(A491,'[6]DISTRIBUCIÓN SEMANAL'!$A:$Y,22,0)</f>
        <v>5</v>
      </c>
      <c r="AA491" s="7">
        <f>+VLOOKUP(A491,'[6]DISTRIBUCIÓN SEMANAL'!$A:$Y,23,0)</f>
        <v>1</v>
      </c>
      <c r="AB491" s="7">
        <f>+VLOOKUP(A491,'[6]DISTRIBUCIÓN SEMANAL'!$A:$Y,24,0)</f>
        <v>1</v>
      </c>
      <c r="AC491" s="7">
        <f>+VLOOKUP(A491,'[6]DISTRIBUCIÓN SEMANAL'!$A:$Y,25,0)</f>
        <v>1</v>
      </c>
    </row>
    <row r="492" spans="1:29" ht="16.5" thickBot="1">
      <c r="A492" s="50" t="s">
        <v>7113</v>
      </c>
      <c r="B492" s="10" t="s">
        <v>6510</v>
      </c>
      <c r="C492" s="54" t="s">
        <v>7114</v>
      </c>
      <c r="D492" s="57">
        <v>129</v>
      </c>
      <c r="E492" s="57" t="s">
        <v>3899</v>
      </c>
      <c r="F492" s="57">
        <v>131169791</v>
      </c>
      <c r="G492" s="67" t="s">
        <v>5194</v>
      </c>
      <c r="H492" s="7">
        <f>+VLOOKUP(A492,'[6]DISTRIBUCIÓN SEMANAL'!$A:$Y,4,0)</f>
        <v>129</v>
      </c>
      <c r="I492" s="7" t="str">
        <f>+VLOOKUP(A492,'[6]DISTRIBUCIÓN SEMANAL'!$A:$Y,5,0)</f>
        <v>REAL</v>
      </c>
      <c r="J492" s="7">
        <f>+VLOOKUP(A492,'[6]DISTRIBUCIÓN SEMANAL'!$A:$Y,6,0)</f>
        <v>1</v>
      </c>
      <c r="K492" s="7">
        <f>+VLOOKUP(A492,'[6]DISTRIBUCIÓN SEMANAL'!$A:$Y,7,0)</f>
        <v>9</v>
      </c>
      <c r="L492" s="7">
        <f>+VLOOKUP(A492,'[6]DISTRIBUCIÓN SEMANAL'!$A:$Y,8,0)</f>
        <v>2</v>
      </c>
      <c r="M492" s="7">
        <f>+VLOOKUP(A492,'[6]DISTRIBUCIÓN SEMANAL'!$A:$Y,9,0)</f>
        <v>20</v>
      </c>
      <c r="N492" s="7">
        <f>+VLOOKUP(A492,'[6]DISTRIBUCIÓN SEMANAL'!$A:$Y,10,0)</f>
        <v>24</v>
      </c>
      <c r="O492" s="7">
        <f>+VLOOKUP(A492,'[6]DISTRIBUCIÓN SEMANAL'!$A:$Y,11,0)</f>
        <v>3</v>
      </c>
      <c r="P492" s="7">
        <f>+VLOOKUP(A492,'[6]DISTRIBUCIÓN SEMANAL'!$A:$Y,12,0)</f>
        <v>8</v>
      </c>
      <c r="Q492" s="7">
        <f>+VLOOKUP(A492,'[6]DISTRIBUCIÓN SEMANAL'!$A:$Y,13,0)</f>
        <v>2</v>
      </c>
      <c r="R492" s="7">
        <f>+VLOOKUP(A492,'[6]DISTRIBUCIÓN SEMANAL'!$A:$Y,14,0)</f>
        <v>6</v>
      </c>
      <c r="S492" s="7">
        <f>+VLOOKUP(A492,'[6]DISTRIBUCIÓN SEMANAL'!$A:$Y,15,0)</f>
        <v>129</v>
      </c>
      <c r="T492" s="7">
        <f>+VLOOKUP(A492,'[6]DISTRIBUCIÓN SEMANAL'!$A:$Y,16,0)</f>
        <v>129</v>
      </c>
      <c r="U492" s="7">
        <f>+VLOOKUP(A492,'[6]DISTRIBUCIÓN SEMANAL'!$A:$Y,17,0)</f>
        <v>129</v>
      </c>
      <c r="V492" s="7">
        <f>+VLOOKUP(A492,'[6]DISTRIBUCIÓN SEMANAL'!$A:$Y,18,0)</f>
        <v>17</v>
      </c>
      <c r="W492" s="7">
        <f>+VLOOKUP(A492,'[6]DISTRIBUCIÓN SEMANAL'!$A:$Y,19,0)</f>
        <v>129</v>
      </c>
      <c r="X492" s="7">
        <f>+VLOOKUP(A492,'[6]DISTRIBUCIÓN SEMANAL'!$A:$Y,20,0)</f>
        <v>5</v>
      </c>
      <c r="Y492" s="7">
        <f>+VLOOKUP(A492,'[6]DISTRIBUCIÓN SEMANAL'!$A:$Y,21,0)</f>
        <v>129</v>
      </c>
      <c r="Z492" s="7">
        <f>+VLOOKUP(A492,'[6]DISTRIBUCIÓN SEMANAL'!$A:$Y,22,0)</f>
        <v>129</v>
      </c>
      <c r="AA492" s="7">
        <f>+VLOOKUP(A492,'[6]DISTRIBUCIÓN SEMANAL'!$A:$Y,23,0)</f>
        <v>8</v>
      </c>
      <c r="AB492" s="7">
        <f>+VLOOKUP(A492,'[6]DISTRIBUCIÓN SEMANAL'!$A:$Y,24,0)</f>
        <v>6</v>
      </c>
      <c r="AC492" s="7">
        <f>+VLOOKUP(A492,'[6]DISTRIBUCIÓN SEMANAL'!$A:$Y,25,0)</f>
        <v>19</v>
      </c>
    </row>
    <row r="499" spans="15:15">
      <c r="O499" s="77"/>
    </row>
  </sheetData>
  <autoFilter ref="A1:AC492" xr:uid="{00000000-0009-0000-0000-000011000000}"/>
  <conditionalFormatting sqref="E250:E254">
    <cfRule type="duplicateValues" dxfId="608" priority="416"/>
  </conditionalFormatting>
  <conditionalFormatting sqref="E250:E254">
    <cfRule type="duplicateValues" dxfId="607" priority="417"/>
    <cfRule type="duplicateValues" dxfId="606" priority="418"/>
  </conditionalFormatting>
  <conditionalFormatting sqref="E250:E254">
    <cfRule type="duplicateValues" dxfId="605" priority="419"/>
  </conditionalFormatting>
  <conditionalFormatting sqref="E250:E254">
    <cfRule type="duplicateValues" dxfId="604" priority="415"/>
  </conditionalFormatting>
  <conditionalFormatting sqref="E255:E258">
    <cfRule type="duplicateValues" dxfId="603" priority="414"/>
  </conditionalFormatting>
  <conditionalFormatting sqref="E260:E262">
    <cfRule type="duplicateValues" dxfId="602" priority="413"/>
  </conditionalFormatting>
  <conditionalFormatting sqref="E259">
    <cfRule type="duplicateValues" dxfId="601" priority="412"/>
  </conditionalFormatting>
  <conditionalFormatting sqref="E264:E267">
    <cfRule type="duplicateValues" dxfId="600" priority="408"/>
  </conditionalFormatting>
  <conditionalFormatting sqref="E264:E267">
    <cfRule type="duplicateValues" dxfId="599" priority="409"/>
    <cfRule type="duplicateValues" dxfId="598" priority="410"/>
  </conditionalFormatting>
  <conditionalFormatting sqref="E264:E267">
    <cfRule type="duplicateValues" dxfId="597" priority="411"/>
  </conditionalFormatting>
  <conditionalFormatting sqref="E264:E267">
    <cfRule type="duplicateValues" dxfId="596" priority="407"/>
  </conditionalFormatting>
  <conditionalFormatting sqref="E239">
    <cfRule type="duplicateValues" dxfId="595" priority="405"/>
  </conditionalFormatting>
  <conditionalFormatting sqref="E240">
    <cfRule type="duplicateValues" dxfId="594" priority="404"/>
  </conditionalFormatting>
  <conditionalFormatting sqref="E241:E247">
    <cfRule type="duplicateValues" dxfId="593" priority="403"/>
  </conditionalFormatting>
  <conditionalFormatting sqref="E249">
    <cfRule type="duplicateValues" dxfId="592" priority="397"/>
  </conditionalFormatting>
  <conditionalFormatting sqref="E272">
    <cfRule type="duplicateValues" dxfId="591" priority="390"/>
  </conditionalFormatting>
  <conditionalFormatting sqref="E272">
    <cfRule type="duplicateValues" dxfId="590" priority="391"/>
    <cfRule type="duplicateValues" dxfId="589" priority="392"/>
  </conditionalFormatting>
  <conditionalFormatting sqref="E272">
    <cfRule type="duplicateValues" dxfId="588" priority="393"/>
  </conditionalFormatting>
  <conditionalFormatting sqref="E272">
    <cfRule type="duplicateValues" dxfId="587" priority="389"/>
  </conditionalFormatting>
  <conditionalFormatting sqref="E323:E329">
    <cfRule type="duplicateValues" dxfId="586" priority="388"/>
  </conditionalFormatting>
  <conditionalFormatting sqref="E275">
    <cfRule type="duplicateValues" dxfId="585" priority="382"/>
  </conditionalFormatting>
  <conditionalFormatting sqref="E275">
    <cfRule type="duplicateValues" dxfId="584" priority="383"/>
    <cfRule type="duplicateValues" dxfId="583" priority="384"/>
  </conditionalFormatting>
  <conditionalFormatting sqref="E275">
    <cfRule type="duplicateValues" dxfId="582" priority="385"/>
  </conditionalFormatting>
  <conditionalFormatting sqref="E275">
    <cfRule type="duplicateValues" dxfId="581" priority="381"/>
  </conditionalFormatting>
  <conditionalFormatting sqref="E276">
    <cfRule type="duplicateValues" dxfId="580" priority="380"/>
  </conditionalFormatting>
  <conditionalFormatting sqref="E273">
    <cfRule type="duplicateValues" dxfId="579" priority="375"/>
  </conditionalFormatting>
  <conditionalFormatting sqref="E273">
    <cfRule type="duplicateValues" dxfId="578" priority="376"/>
  </conditionalFormatting>
  <conditionalFormatting sqref="E273">
    <cfRule type="duplicateValues" dxfId="577" priority="377"/>
  </conditionalFormatting>
  <conditionalFormatting sqref="E273">
    <cfRule type="duplicateValues" dxfId="576" priority="374"/>
  </conditionalFormatting>
  <conditionalFormatting sqref="E477">
    <cfRule type="duplicateValues" dxfId="575" priority="329"/>
  </conditionalFormatting>
  <conditionalFormatting sqref="E477">
    <cfRule type="duplicateValues" dxfId="574" priority="328"/>
  </conditionalFormatting>
  <conditionalFormatting sqref="E472">
    <cfRule type="duplicateValues" dxfId="573" priority="322"/>
  </conditionalFormatting>
  <conditionalFormatting sqref="E472">
    <cfRule type="duplicateValues" dxfId="572" priority="323"/>
    <cfRule type="duplicateValues" dxfId="571" priority="324"/>
  </conditionalFormatting>
  <conditionalFormatting sqref="E472">
    <cfRule type="duplicateValues" dxfId="570" priority="325"/>
  </conditionalFormatting>
  <conditionalFormatting sqref="E472">
    <cfRule type="duplicateValues" dxfId="569" priority="326"/>
  </conditionalFormatting>
  <conditionalFormatting sqref="E472">
    <cfRule type="duplicateValues" dxfId="568" priority="327"/>
  </conditionalFormatting>
  <conditionalFormatting sqref="E472">
    <cfRule type="duplicateValues" dxfId="567" priority="321"/>
  </conditionalFormatting>
  <conditionalFormatting sqref="E283">
    <cfRule type="duplicateValues" dxfId="566" priority="300"/>
  </conditionalFormatting>
  <conditionalFormatting sqref="E285">
    <cfRule type="duplicateValues" dxfId="565" priority="291"/>
  </conditionalFormatting>
  <conditionalFormatting sqref="E285">
    <cfRule type="duplicateValues" dxfId="564" priority="292"/>
    <cfRule type="duplicateValues" dxfId="563" priority="293"/>
  </conditionalFormatting>
  <conditionalFormatting sqref="E285">
    <cfRule type="duplicateValues" dxfId="562" priority="294"/>
  </conditionalFormatting>
  <conditionalFormatting sqref="E285">
    <cfRule type="duplicateValues" dxfId="561" priority="290"/>
  </conditionalFormatting>
  <conditionalFormatting sqref="E286">
    <cfRule type="duplicateValues" dxfId="560" priority="289"/>
  </conditionalFormatting>
  <conditionalFormatting sqref="E287">
    <cfRule type="duplicateValues" dxfId="559" priority="287"/>
  </conditionalFormatting>
  <conditionalFormatting sqref="E293">
    <cfRule type="duplicateValues" dxfId="558" priority="282"/>
  </conditionalFormatting>
  <conditionalFormatting sqref="E293">
    <cfRule type="duplicateValues" dxfId="557" priority="283"/>
  </conditionalFormatting>
  <conditionalFormatting sqref="E293">
    <cfRule type="duplicateValues" dxfId="556" priority="284"/>
  </conditionalFormatting>
  <conditionalFormatting sqref="E293">
    <cfRule type="duplicateValues" dxfId="555" priority="281"/>
  </conditionalFormatting>
  <conditionalFormatting sqref="E296:E299">
    <cfRule type="duplicateValues" dxfId="554" priority="268"/>
  </conditionalFormatting>
  <conditionalFormatting sqref="E296:E299">
    <cfRule type="duplicateValues" dxfId="553" priority="269"/>
    <cfRule type="duplicateValues" dxfId="552" priority="270"/>
  </conditionalFormatting>
  <conditionalFormatting sqref="E296:E299">
    <cfRule type="duplicateValues" dxfId="551" priority="271"/>
  </conditionalFormatting>
  <conditionalFormatting sqref="E296:E299">
    <cfRule type="duplicateValues" dxfId="550" priority="267"/>
  </conditionalFormatting>
  <conditionalFormatting sqref="E300">
    <cfRule type="duplicateValues" dxfId="549" priority="261"/>
  </conditionalFormatting>
  <conditionalFormatting sqref="E294">
    <cfRule type="duplicateValues" dxfId="548" priority="258"/>
  </conditionalFormatting>
  <conditionalFormatting sqref="E302">
    <cfRule type="duplicateValues" dxfId="547" priority="257"/>
  </conditionalFormatting>
  <conditionalFormatting sqref="E301">
    <cfRule type="duplicateValues" dxfId="546" priority="250"/>
  </conditionalFormatting>
  <conditionalFormatting sqref="E307">
    <cfRule type="duplicateValues" dxfId="545" priority="249"/>
  </conditionalFormatting>
  <conditionalFormatting sqref="E318">
    <cfRule type="duplicateValues" dxfId="544" priority="227"/>
  </conditionalFormatting>
  <conditionalFormatting sqref="E318">
    <cfRule type="duplicateValues" dxfId="543" priority="228"/>
    <cfRule type="duplicateValues" dxfId="542" priority="229"/>
  </conditionalFormatting>
  <conditionalFormatting sqref="E318">
    <cfRule type="duplicateValues" dxfId="541" priority="230"/>
  </conditionalFormatting>
  <conditionalFormatting sqref="E318">
    <cfRule type="duplicateValues" dxfId="540" priority="231"/>
  </conditionalFormatting>
  <conditionalFormatting sqref="E318">
    <cfRule type="duplicateValues" dxfId="539" priority="232"/>
  </conditionalFormatting>
  <conditionalFormatting sqref="E318">
    <cfRule type="duplicateValues" dxfId="538" priority="226"/>
  </conditionalFormatting>
  <conditionalFormatting sqref="E319:E320">
    <cfRule type="duplicateValues" dxfId="537" priority="220"/>
  </conditionalFormatting>
  <conditionalFormatting sqref="E319:E320">
    <cfRule type="duplicateValues" dxfId="536" priority="221"/>
    <cfRule type="duplicateValues" dxfId="535" priority="222"/>
  </conditionalFormatting>
  <conditionalFormatting sqref="E319:E320">
    <cfRule type="duplicateValues" dxfId="534" priority="223"/>
  </conditionalFormatting>
  <conditionalFormatting sqref="E319:E320">
    <cfRule type="duplicateValues" dxfId="533" priority="224"/>
  </conditionalFormatting>
  <conditionalFormatting sqref="E319:E320">
    <cfRule type="duplicateValues" dxfId="532" priority="225"/>
  </conditionalFormatting>
  <conditionalFormatting sqref="E319:E320">
    <cfRule type="duplicateValues" dxfId="531" priority="219"/>
  </conditionalFormatting>
  <conditionalFormatting sqref="E337">
    <cfRule type="duplicateValues" dxfId="530" priority="218"/>
  </conditionalFormatting>
  <conditionalFormatting sqref="E338">
    <cfRule type="duplicateValues" dxfId="529" priority="217"/>
  </conditionalFormatting>
  <conditionalFormatting sqref="E336">
    <cfRule type="duplicateValues" dxfId="528" priority="216"/>
  </conditionalFormatting>
  <conditionalFormatting sqref="E288">
    <cfRule type="duplicateValues" dxfId="527" priority="215"/>
  </conditionalFormatting>
  <conditionalFormatting sqref="E289:E290">
    <cfRule type="duplicateValues" dxfId="526" priority="214"/>
  </conditionalFormatting>
  <conditionalFormatting sqref="E292">
    <cfRule type="duplicateValues" dxfId="525" priority="213"/>
  </conditionalFormatting>
  <conditionalFormatting sqref="E321">
    <cfRule type="duplicateValues" dxfId="524" priority="212"/>
  </conditionalFormatting>
  <conditionalFormatting sqref="E322">
    <cfRule type="duplicateValues" dxfId="523" priority="211"/>
  </conditionalFormatting>
  <conditionalFormatting sqref="E354">
    <cfRule type="duplicateValues" dxfId="522" priority="207"/>
  </conditionalFormatting>
  <conditionalFormatting sqref="E355">
    <cfRule type="duplicateValues" dxfId="521" priority="206"/>
  </conditionalFormatting>
  <conditionalFormatting sqref="E391">
    <cfRule type="duplicateValues" dxfId="520" priority="194"/>
  </conditionalFormatting>
  <conditionalFormatting sqref="E391">
    <cfRule type="duplicateValues" dxfId="519" priority="195"/>
    <cfRule type="duplicateValues" dxfId="518" priority="196"/>
  </conditionalFormatting>
  <conditionalFormatting sqref="E391">
    <cfRule type="duplicateValues" dxfId="517" priority="197"/>
  </conditionalFormatting>
  <conditionalFormatting sqref="E391">
    <cfRule type="duplicateValues" dxfId="516" priority="193"/>
  </conditionalFormatting>
  <conditionalFormatting sqref="E392:E393">
    <cfRule type="duplicateValues" dxfId="515" priority="189"/>
  </conditionalFormatting>
  <conditionalFormatting sqref="E394">
    <cfRule type="duplicateValues" dxfId="514" priority="184"/>
  </conditionalFormatting>
  <conditionalFormatting sqref="E394">
    <cfRule type="duplicateValues" dxfId="513" priority="185"/>
    <cfRule type="duplicateValues" dxfId="512" priority="186"/>
  </conditionalFormatting>
  <conditionalFormatting sqref="E394">
    <cfRule type="duplicateValues" dxfId="511" priority="187"/>
  </conditionalFormatting>
  <conditionalFormatting sqref="E394">
    <cfRule type="duplicateValues" dxfId="510" priority="183"/>
  </conditionalFormatting>
  <conditionalFormatting sqref="E412:E414">
    <cfRule type="duplicateValues" dxfId="509" priority="164"/>
  </conditionalFormatting>
  <conditionalFormatting sqref="E412:E414">
    <cfRule type="duplicateValues" dxfId="508" priority="165"/>
    <cfRule type="duplicateValues" dxfId="507" priority="166"/>
  </conditionalFormatting>
  <conditionalFormatting sqref="E412:E414">
    <cfRule type="duplicateValues" dxfId="506" priority="167"/>
  </conditionalFormatting>
  <conditionalFormatting sqref="E412:E414">
    <cfRule type="duplicateValues" dxfId="505" priority="163"/>
  </conditionalFormatting>
  <conditionalFormatting sqref="E415:E420">
    <cfRule type="duplicateValues" dxfId="504" priority="157"/>
  </conditionalFormatting>
  <conditionalFormatting sqref="E415:E420">
    <cfRule type="duplicateValues" dxfId="503" priority="158"/>
    <cfRule type="duplicateValues" dxfId="502" priority="159"/>
  </conditionalFormatting>
  <conditionalFormatting sqref="E415:E420">
    <cfRule type="duplicateValues" dxfId="501" priority="160"/>
  </conditionalFormatting>
  <conditionalFormatting sqref="E415:E420">
    <cfRule type="duplicateValues" dxfId="500" priority="161"/>
  </conditionalFormatting>
  <conditionalFormatting sqref="E415:E420">
    <cfRule type="duplicateValues" dxfId="499" priority="162"/>
  </conditionalFormatting>
  <conditionalFormatting sqref="E415:E420">
    <cfRule type="duplicateValues" dxfId="498" priority="156"/>
  </conditionalFormatting>
  <conditionalFormatting sqref="E446:E447">
    <cfRule type="duplicateValues" dxfId="497" priority="115"/>
  </conditionalFormatting>
  <conditionalFormatting sqref="E446:E447">
    <cfRule type="duplicateValues" dxfId="496" priority="116"/>
    <cfRule type="duplicateValues" dxfId="495" priority="117"/>
  </conditionalFormatting>
  <conditionalFormatting sqref="E446:E447">
    <cfRule type="duplicateValues" dxfId="494" priority="118"/>
  </conditionalFormatting>
  <conditionalFormatting sqref="E446:E447">
    <cfRule type="duplicateValues" dxfId="493" priority="114"/>
  </conditionalFormatting>
  <conditionalFormatting sqref="E440">
    <cfRule type="duplicateValues" dxfId="492" priority="111"/>
  </conditionalFormatting>
  <conditionalFormatting sqref="E448:E449">
    <cfRule type="duplicateValues" dxfId="491" priority="110"/>
  </conditionalFormatting>
  <conditionalFormatting sqref="E450:E454">
    <cfRule type="duplicateValues" dxfId="490" priority="106"/>
  </conditionalFormatting>
  <conditionalFormatting sqref="E450:E454">
    <cfRule type="duplicateValues" dxfId="489" priority="107"/>
    <cfRule type="duplicateValues" dxfId="488" priority="108"/>
  </conditionalFormatting>
  <conditionalFormatting sqref="E450:E454">
    <cfRule type="duplicateValues" dxfId="487" priority="109"/>
  </conditionalFormatting>
  <conditionalFormatting sqref="E450:E454">
    <cfRule type="duplicateValues" dxfId="486" priority="105"/>
  </conditionalFormatting>
  <conditionalFormatting sqref="E464">
    <cfRule type="duplicateValues" dxfId="485" priority="96"/>
  </conditionalFormatting>
  <conditionalFormatting sqref="E464">
    <cfRule type="duplicateValues" dxfId="484" priority="97"/>
    <cfRule type="duplicateValues" dxfId="483" priority="98"/>
  </conditionalFormatting>
  <conditionalFormatting sqref="E464">
    <cfRule type="duplicateValues" dxfId="482" priority="99"/>
  </conditionalFormatting>
  <conditionalFormatting sqref="E463">
    <cfRule type="duplicateValues" dxfId="481" priority="92"/>
  </conditionalFormatting>
  <conditionalFormatting sqref="E463">
    <cfRule type="duplicateValues" dxfId="480" priority="93"/>
  </conditionalFormatting>
  <conditionalFormatting sqref="E463">
    <cfRule type="duplicateValues" dxfId="479" priority="94"/>
  </conditionalFormatting>
  <conditionalFormatting sqref="E463">
    <cfRule type="duplicateValues" dxfId="478" priority="91"/>
  </conditionalFormatting>
  <conditionalFormatting sqref="E468:E469">
    <cfRule type="duplicateValues" dxfId="477" priority="90"/>
  </conditionalFormatting>
  <conditionalFormatting sqref="E470">
    <cfRule type="duplicateValues" dxfId="476" priority="86"/>
  </conditionalFormatting>
  <conditionalFormatting sqref="E470">
    <cfRule type="duplicateValues" dxfId="475" priority="87"/>
    <cfRule type="duplicateValues" dxfId="474" priority="88"/>
  </conditionalFormatting>
  <conditionalFormatting sqref="E470">
    <cfRule type="duplicateValues" dxfId="473" priority="89"/>
  </conditionalFormatting>
  <conditionalFormatting sqref="E470">
    <cfRule type="duplicateValues" dxfId="472" priority="85"/>
  </conditionalFormatting>
  <conditionalFormatting sqref="E487 E489">
    <cfRule type="duplicateValues" dxfId="471" priority="84"/>
  </conditionalFormatting>
  <conditionalFormatting sqref="E248">
    <cfRule type="duplicateValues" dxfId="470" priority="78"/>
  </conditionalFormatting>
  <conditionalFormatting sqref="E248">
    <cfRule type="duplicateValues" dxfId="469" priority="79"/>
    <cfRule type="duplicateValues" dxfId="468" priority="80"/>
  </conditionalFormatting>
  <conditionalFormatting sqref="E248">
    <cfRule type="duplicateValues" dxfId="467" priority="81"/>
  </conditionalFormatting>
  <conditionalFormatting sqref="E248">
    <cfRule type="duplicateValues" dxfId="466" priority="82"/>
  </conditionalFormatting>
  <conditionalFormatting sqref="E248">
    <cfRule type="duplicateValues" dxfId="465" priority="83"/>
  </conditionalFormatting>
  <conditionalFormatting sqref="E248">
    <cfRule type="duplicateValues" dxfId="464" priority="77"/>
  </conditionalFormatting>
  <conditionalFormatting sqref="E236:E237">
    <cfRule type="duplicateValues" dxfId="463" priority="75"/>
  </conditionalFormatting>
  <conditionalFormatting sqref="E481:E486">
    <cfRule type="duplicateValues" dxfId="462" priority="70"/>
  </conditionalFormatting>
  <conditionalFormatting sqref="E481:E486">
    <cfRule type="duplicateValues" dxfId="461" priority="71"/>
    <cfRule type="duplicateValues" dxfId="460" priority="72"/>
  </conditionalFormatting>
  <conditionalFormatting sqref="E481:E486">
    <cfRule type="duplicateValues" dxfId="459" priority="73"/>
  </conditionalFormatting>
  <conditionalFormatting sqref="E481:E486">
    <cfRule type="duplicateValues" dxfId="458" priority="69"/>
  </conditionalFormatting>
  <conditionalFormatting sqref="E491">
    <cfRule type="duplicateValues" dxfId="457" priority="63"/>
  </conditionalFormatting>
  <conditionalFormatting sqref="E492">
    <cfRule type="duplicateValues" dxfId="456" priority="62"/>
  </conditionalFormatting>
  <conditionalFormatting sqref="E488">
    <cfRule type="duplicateValues" dxfId="455" priority="58"/>
  </conditionalFormatting>
  <conditionalFormatting sqref="E488">
    <cfRule type="duplicateValues" dxfId="454" priority="59"/>
    <cfRule type="duplicateValues" dxfId="453" priority="60"/>
  </conditionalFormatting>
  <conditionalFormatting sqref="E488">
    <cfRule type="duplicateValues" dxfId="452" priority="61"/>
  </conditionalFormatting>
  <conditionalFormatting sqref="E488">
    <cfRule type="duplicateValues" dxfId="451" priority="57"/>
  </conditionalFormatting>
  <conditionalFormatting sqref="E274">
    <cfRule type="duplicateValues" dxfId="450" priority="52"/>
  </conditionalFormatting>
  <conditionalFormatting sqref="E274">
    <cfRule type="duplicateValues" dxfId="449" priority="53"/>
    <cfRule type="duplicateValues" dxfId="448" priority="54"/>
  </conditionalFormatting>
  <conditionalFormatting sqref="E274">
    <cfRule type="duplicateValues" dxfId="447" priority="55"/>
  </conditionalFormatting>
  <conditionalFormatting sqref="E274">
    <cfRule type="duplicateValues" dxfId="446" priority="51"/>
  </conditionalFormatting>
  <conditionalFormatting sqref="F274">
    <cfRule type="duplicateValues" dxfId="445" priority="47"/>
  </conditionalFormatting>
  <conditionalFormatting sqref="F274">
    <cfRule type="duplicateValues" dxfId="444" priority="48"/>
    <cfRule type="duplicateValues" dxfId="443" priority="49"/>
  </conditionalFormatting>
  <conditionalFormatting sqref="F274">
    <cfRule type="duplicateValues" dxfId="442" priority="50"/>
  </conditionalFormatting>
  <conditionalFormatting sqref="F274">
    <cfRule type="duplicateValues" dxfId="441" priority="46"/>
  </conditionalFormatting>
  <conditionalFormatting sqref="E367:E382">
    <cfRule type="duplicateValues" dxfId="440" priority="45"/>
  </conditionalFormatting>
  <conditionalFormatting sqref="E473">
    <cfRule type="duplicateValues" dxfId="439" priority="40"/>
  </conditionalFormatting>
  <conditionalFormatting sqref="E263">
    <cfRule type="duplicateValues" dxfId="438" priority="36"/>
  </conditionalFormatting>
  <conditionalFormatting sqref="E263">
    <cfRule type="duplicateValues" dxfId="437" priority="37"/>
    <cfRule type="duplicateValues" dxfId="436" priority="38"/>
  </conditionalFormatting>
  <conditionalFormatting sqref="E263">
    <cfRule type="duplicateValues" dxfId="435" priority="39"/>
  </conditionalFormatting>
  <conditionalFormatting sqref="E263">
    <cfRule type="duplicateValues" dxfId="434" priority="35"/>
  </conditionalFormatting>
  <conditionalFormatting sqref="E478">
    <cfRule type="duplicateValues" dxfId="433" priority="31"/>
  </conditionalFormatting>
  <conditionalFormatting sqref="E478">
    <cfRule type="duplicateValues" dxfId="432" priority="32"/>
    <cfRule type="duplicateValues" dxfId="431" priority="33"/>
  </conditionalFormatting>
  <conditionalFormatting sqref="E478">
    <cfRule type="duplicateValues" dxfId="430" priority="34"/>
  </conditionalFormatting>
  <conditionalFormatting sqref="E478">
    <cfRule type="duplicateValues" dxfId="429" priority="30"/>
  </conditionalFormatting>
  <conditionalFormatting sqref="E490">
    <cfRule type="duplicateValues" dxfId="428" priority="26"/>
  </conditionalFormatting>
  <conditionalFormatting sqref="E490">
    <cfRule type="duplicateValues" dxfId="427" priority="27"/>
    <cfRule type="duplicateValues" dxfId="426" priority="28"/>
  </conditionalFormatting>
  <conditionalFormatting sqref="E490">
    <cfRule type="duplicateValues" dxfId="425" priority="29"/>
  </conditionalFormatting>
  <conditionalFormatting sqref="E490">
    <cfRule type="duplicateValues" dxfId="424" priority="25"/>
  </conditionalFormatting>
  <conditionalFormatting sqref="E403:E410">
    <cfRule type="duplicateValues" dxfId="423" priority="21"/>
  </conditionalFormatting>
  <conditionalFormatting sqref="E403:E410">
    <cfRule type="duplicateValues" dxfId="422" priority="22"/>
    <cfRule type="duplicateValues" dxfId="421" priority="23"/>
  </conditionalFormatting>
  <conditionalFormatting sqref="E403:E410">
    <cfRule type="duplicateValues" dxfId="420" priority="24"/>
  </conditionalFormatting>
  <conditionalFormatting sqref="E403:E410">
    <cfRule type="duplicateValues" dxfId="419" priority="20"/>
  </conditionalFormatting>
  <conditionalFormatting sqref="E291">
    <cfRule type="duplicateValues" dxfId="418" priority="19"/>
  </conditionalFormatting>
  <conditionalFormatting sqref="E295">
    <cfRule type="duplicateValues" dxfId="417" priority="15"/>
  </conditionalFormatting>
  <conditionalFormatting sqref="E295">
    <cfRule type="duplicateValues" dxfId="416" priority="16"/>
    <cfRule type="duplicateValues" dxfId="415" priority="17"/>
  </conditionalFormatting>
  <conditionalFormatting sqref="E295">
    <cfRule type="duplicateValues" dxfId="414" priority="18"/>
  </conditionalFormatting>
  <conditionalFormatting sqref="E295">
    <cfRule type="duplicateValues" dxfId="413" priority="14"/>
  </conditionalFormatting>
  <conditionalFormatting sqref="E303">
    <cfRule type="duplicateValues" dxfId="412" priority="13"/>
  </conditionalFormatting>
  <conditionalFormatting sqref="E479">
    <cfRule type="duplicateValues" dxfId="411" priority="10"/>
  </conditionalFormatting>
  <conditionalFormatting sqref="E479">
    <cfRule type="duplicateValues" dxfId="410" priority="9"/>
  </conditionalFormatting>
  <conditionalFormatting sqref="E474">
    <cfRule type="duplicateValues" dxfId="409" priority="2"/>
  </conditionalFormatting>
  <conditionalFormatting sqref="A1:A1048576">
    <cfRule type="duplicateValues" dxfId="408" priority="1"/>
  </conditionalFormatting>
  <conditionalFormatting sqref="E480">
    <cfRule type="duplicateValues" dxfId="407" priority="420"/>
  </conditionalFormatting>
  <conditionalFormatting sqref="E480">
    <cfRule type="duplicateValues" dxfId="406" priority="421"/>
    <cfRule type="duplicateValues" dxfId="405" priority="422"/>
  </conditionalFormatting>
  <conditionalFormatting sqref="E480">
    <cfRule type="duplicateValues" dxfId="404" priority="423"/>
  </conditionalFormatting>
  <conditionalFormatting sqref="E473">
    <cfRule type="duplicateValues" dxfId="403" priority="427"/>
  </conditionalFormatting>
  <conditionalFormatting sqref="E473">
    <cfRule type="duplicateValues" dxfId="402" priority="428"/>
    <cfRule type="duplicateValues" dxfId="401" priority="429"/>
  </conditionalFormatting>
  <conditionalFormatting sqref="E473">
    <cfRule type="duplicateValues" dxfId="400" priority="430"/>
  </conditionalFormatting>
  <conditionalFormatting sqref="E475:E476">
    <cfRule type="duplicateValues" dxfId="399" priority="434"/>
  </conditionalFormatting>
  <conditionalFormatting sqref="E465:E467">
    <cfRule type="duplicateValues" dxfId="398" priority="435"/>
  </conditionalFormatting>
  <conditionalFormatting sqref="E465:E467">
    <cfRule type="duplicateValues" dxfId="397" priority="436"/>
    <cfRule type="duplicateValues" dxfId="396" priority="437"/>
  </conditionalFormatting>
  <conditionalFormatting sqref="E465:E467">
    <cfRule type="duplicateValues" dxfId="395" priority="438"/>
  </conditionalFormatting>
  <conditionalFormatting sqref="E443:E445">
    <cfRule type="duplicateValues" dxfId="394" priority="439"/>
  </conditionalFormatting>
  <conditionalFormatting sqref="E434:E439 E441:E442">
    <cfRule type="duplicateValues" dxfId="393" priority="445"/>
  </conditionalFormatting>
  <conditionalFormatting sqref="E421:E430">
    <cfRule type="duplicateValues" dxfId="392" priority="446"/>
  </conditionalFormatting>
  <conditionalFormatting sqref="E411">
    <cfRule type="duplicateValues" dxfId="391" priority="447"/>
  </conditionalFormatting>
  <conditionalFormatting sqref="E411">
    <cfRule type="duplicateValues" dxfId="390" priority="448"/>
    <cfRule type="duplicateValues" dxfId="389" priority="449"/>
  </conditionalFormatting>
  <conditionalFormatting sqref="E411">
    <cfRule type="duplicateValues" dxfId="388" priority="450"/>
  </conditionalFormatting>
  <conditionalFormatting sqref="E395:E397">
    <cfRule type="duplicateValues" dxfId="387" priority="451"/>
  </conditionalFormatting>
  <conditionalFormatting sqref="E395:E397">
    <cfRule type="duplicateValues" dxfId="386" priority="452"/>
    <cfRule type="duplicateValues" dxfId="385" priority="453"/>
  </conditionalFormatting>
  <conditionalFormatting sqref="E395:E397">
    <cfRule type="duplicateValues" dxfId="384" priority="454"/>
  </conditionalFormatting>
  <conditionalFormatting sqref="E383:E385">
    <cfRule type="duplicateValues" dxfId="383" priority="455"/>
  </conditionalFormatting>
  <conditionalFormatting sqref="E356:E358">
    <cfRule type="duplicateValues" dxfId="382" priority="456"/>
  </conditionalFormatting>
  <conditionalFormatting sqref="E348:E353">
    <cfRule type="duplicateValues" dxfId="381" priority="458"/>
  </conditionalFormatting>
  <conditionalFormatting sqref="E339">
    <cfRule type="duplicateValues" dxfId="380" priority="459"/>
  </conditionalFormatting>
  <conditionalFormatting sqref="E340:E347">
    <cfRule type="duplicateValues" dxfId="379" priority="465"/>
  </conditionalFormatting>
  <conditionalFormatting sqref="E330:E335">
    <cfRule type="duplicateValues" dxfId="378" priority="466"/>
  </conditionalFormatting>
  <conditionalFormatting sqref="E330:E335">
    <cfRule type="duplicateValues" dxfId="377" priority="468"/>
    <cfRule type="duplicateValues" dxfId="376" priority="469"/>
  </conditionalFormatting>
  <conditionalFormatting sqref="E330:E335">
    <cfRule type="duplicateValues" dxfId="375" priority="472"/>
  </conditionalFormatting>
  <conditionalFormatting sqref="E311:E317">
    <cfRule type="duplicateValues" dxfId="374" priority="482"/>
  </conditionalFormatting>
  <conditionalFormatting sqref="E311:E317">
    <cfRule type="duplicateValues" dxfId="373" priority="484"/>
    <cfRule type="duplicateValues" dxfId="372" priority="485"/>
  </conditionalFormatting>
  <conditionalFormatting sqref="E311:E317">
    <cfRule type="duplicateValues" dxfId="371" priority="488"/>
  </conditionalFormatting>
  <conditionalFormatting sqref="E304:E306">
    <cfRule type="duplicateValues" dxfId="370" priority="489"/>
  </conditionalFormatting>
  <conditionalFormatting sqref="E281:E282">
    <cfRule type="duplicateValues" dxfId="369" priority="490"/>
  </conditionalFormatting>
  <conditionalFormatting sqref="E281:E282">
    <cfRule type="duplicateValues" dxfId="368" priority="491"/>
    <cfRule type="duplicateValues" dxfId="367" priority="492"/>
  </conditionalFormatting>
  <conditionalFormatting sqref="E281:E282">
    <cfRule type="duplicateValues" dxfId="366" priority="493"/>
  </conditionalFormatting>
  <conditionalFormatting sqref="E277:E280">
    <cfRule type="duplicateValues" dxfId="365" priority="494"/>
  </conditionalFormatting>
  <conditionalFormatting sqref="E268:E269">
    <cfRule type="duplicateValues" dxfId="364" priority="496"/>
  </conditionalFormatting>
  <conditionalFormatting sqref="E270:E271">
    <cfRule type="duplicateValues" dxfId="363" priority="502"/>
  </conditionalFormatting>
  <conditionalFormatting sqref="E238">
    <cfRule type="duplicateValues" dxfId="362" priority="504"/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H446"/>
  <sheetViews>
    <sheetView workbookViewId="0">
      <selection activeCell="F2" sqref="F2"/>
    </sheetView>
  </sheetViews>
  <sheetFormatPr defaultColWidth="11.42578125" defaultRowHeight="15"/>
  <cols>
    <col min="1" max="1" width="8.85546875" bestFit="1" customWidth="1"/>
    <col min="2" max="2" width="8.7109375" bestFit="1" customWidth="1"/>
    <col min="3" max="3" width="65.140625" bestFit="1" customWidth="1"/>
    <col min="4" max="4" width="26" customWidth="1"/>
    <col min="5" max="5" width="66.140625" style="40" bestFit="1" customWidth="1"/>
    <col min="6" max="6" width="13.42578125" style="40" bestFit="1" customWidth="1"/>
    <col min="7" max="7" width="8.7109375" bestFit="1" customWidth="1"/>
    <col min="8" max="8" width="20.28515625" customWidth="1"/>
  </cols>
  <sheetData>
    <row r="1" spans="1:8" ht="32.25" thickBot="1">
      <c r="A1" s="1" t="s">
        <v>5176</v>
      </c>
      <c r="B1" s="2" t="s">
        <v>5177</v>
      </c>
      <c r="C1" s="3" t="s">
        <v>19</v>
      </c>
      <c r="D1" s="4" t="s">
        <v>20</v>
      </c>
      <c r="E1" s="4" t="s">
        <v>5178</v>
      </c>
      <c r="F1" s="4" t="s">
        <v>13</v>
      </c>
      <c r="G1" s="2" t="s">
        <v>5177</v>
      </c>
      <c r="H1" s="5" t="s">
        <v>5179</v>
      </c>
    </row>
    <row r="2" spans="1:8" ht="15.75">
      <c r="A2" s="43" t="s">
        <v>5180</v>
      </c>
      <c r="B2" s="10" t="s">
        <v>5181</v>
      </c>
      <c r="C2" s="75" t="s">
        <v>5182</v>
      </c>
      <c r="D2" s="55">
        <v>108</v>
      </c>
      <c r="E2" s="27" t="s">
        <v>5183</v>
      </c>
      <c r="F2" s="74">
        <v>105368021</v>
      </c>
      <c r="G2" s="10" t="s">
        <v>5181</v>
      </c>
      <c r="H2" s="27" t="s">
        <v>5184</v>
      </c>
    </row>
    <row r="3" spans="1:8" ht="15.75">
      <c r="A3" s="45" t="s">
        <v>5205</v>
      </c>
      <c r="B3" s="10" t="s">
        <v>5206</v>
      </c>
      <c r="C3" s="26" t="s">
        <v>5207</v>
      </c>
      <c r="D3" s="30">
        <v>124</v>
      </c>
      <c r="E3" s="68" t="s">
        <v>131</v>
      </c>
      <c r="F3" s="28">
        <v>1200525093</v>
      </c>
      <c r="G3" s="10" t="s">
        <v>5206</v>
      </c>
      <c r="H3" s="27" t="s">
        <v>5184</v>
      </c>
    </row>
    <row r="4" spans="1:8" ht="15.75">
      <c r="A4" s="45" t="s">
        <v>5216</v>
      </c>
      <c r="B4" s="10" t="s">
        <v>5217</v>
      </c>
      <c r="C4" s="53" t="s">
        <v>5218</v>
      </c>
      <c r="D4" s="30">
        <v>88</v>
      </c>
      <c r="E4" s="68" t="s">
        <v>155</v>
      </c>
      <c r="F4" s="28">
        <v>7300170482</v>
      </c>
      <c r="G4" s="10" t="s">
        <v>5217</v>
      </c>
      <c r="H4" s="27" t="s">
        <v>5184</v>
      </c>
    </row>
    <row r="5" spans="1:8" ht="15.75">
      <c r="A5" s="45" t="s">
        <v>5239</v>
      </c>
      <c r="B5" s="10" t="s">
        <v>5206</v>
      </c>
      <c r="C5" s="53" t="s">
        <v>5240</v>
      </c>
      <c r="D5" s="30">
        <v>39</v>
      </c>
      <c r="E5" s="68" t="s">
        <v>187</v>
      </c>
      <c r="F5" s="28">
        <v>1200891735</v>
      </c>
      <c r="G5" s="10" t="s">
        <v>5206</v>
      </c>
      <c r="H5" s="27" t="s">
        <v>5184</v>
      </c>
    </row>
    <row r="6" spans="1:8" ht="15.75">
      <c r="A6" s="45" t="s">
        <v>5246</v>
      </c>
      <c r="B6" s="10" t="s">
        <v>5247</v>
      </c>
      <c r="C6" s="53" t="s">
        <v>5248</v>
      </c>
      <c r="D6" s="32">
        <v>317</v>
      </c>
      <c r="E6" s="68" t="s">
        <v>1827</v>
      </c>
      <c r="F6" s="31">
        <v>131033857</v>
      </c>
      <c r="G6" s="10" t="s">
        <v>5247</v>
      </c>
      <c r="H6" s="27" t="s">
        <v>5184</v>
      </c>
    </row>
    <row r="7" spans="1:8" ht="15.75">
      <c r="A7" s="45" t="s">
        <v>5249</v>
      </c>
      <c r="B7" s="10" t="s">
        <v>5250</v>
      </c>
      <c r="C7" s="53" t="s">
        <v>5251</v>
      </c>
      <c r="D7" s="32">
        <v>105</v>
      </c>
      <c r="E7" s="36" t="s">
        <v>1839</v>
      </c>
      <c r="F7" s="36">
        <v>132286448</v>
      </c>
      <c r="G7" s="10" t="s">
        <v>5250</v>
      </c>
      <c r="H7" s="27" t="s">
        <v>5184</v>
      </c>
    </row>
    <row r="8" spans="1:8" ht="15.75">
      <c r="A8" s="45" t="s">
        <v>5262</v>
      </c>
      <c r="B8" s="10" t="s">
        <v>5263</v>
      </c>
      <c r="C8" s="53" t="s">
        <v>5264</v>
      </c>
      <c r="D8" s="32">
        <v>72</v>
      </c>
      <c r="E8" s="68" t="s">
        <v>210</v>
      </c>
      <c r="F8" s="31">
        <v>1000245074</v>
      </c>
      <c r="G8" s="10" t="s">
        <v>5263</v>
      </c>
      <c r="H8" s="27" t="s">
        <v>5184</v>
      </c>
    </row>
    <row r="9" spans="1:8" ht="15.75">
      <c r="A9" s="45" t="s">
        <v>5273</v>
      </c>
      <c r="B9" s="10" t="s">
        <v>5274</v>
      </c>
      <c r="C9" s="53" t="s">
        <v>5275</v>
      </c>
      <c r="D9" s="32">
        <v>208</v>
      </c>
      <c r="E9" s="68" t="s">
        <v>233</v>
      </c>
      <c r="F9" s="31">
        <v>7900124277</v>
      </c>
      <c r="G9" s="10" t="s">
        <v>5274</v>
      </c>
      <c r="H9" s="27" t="s">
        <v>5184</v>
      </c>
    </row>
    <row r="10" spans="1:8" ht="15.75">
      <c r="A10" s="45" t="s">
        <v>5315</v>
      </c>
      <c r="B10" s="10" t="s">
        <v>5316</v>
      </c>
      <c r="C10" s="53" t="s">
        <v>5317</v>
      </c>
      <c r="D10" s="32">
        <v>82</v>
      </c>
      <c r="E10" s="69" t="s">
        <v>250</v>
      </c>
      <c r="F10" s="31">
        <v>9300640878</v>
      </c>
      <c r="G10" s="10" t="s">
        <v>5316</v>
      </c>
      <c r="H10" s="27" t="s">
        <v>5184</v>
      </c>
    </row>
    <row r="11" spans="1:8" ht="15.75">
      <c r="A11" s="45" t="s">
        <v>5342</v>
      </c>
      <c r="B11" s="10" t="s">
        <v>5343</v>
      </c>
      <c r="C11" s="53" t="s">
        <v>5344</v>
      </c>
      <c r="D11" s="32">
        <v>221</v>
      </c>
      <c r="E11" s="68" t="s">
        <v>269</v>
      </c>
      <c r="F11" s="31">
        <v>118025782</v>
      </c>
      <c r="G11" s="10" t="s">
        <v>5343</v>
      </c>
      <c r="H11" s="27" t="s">
        <v>5184</v>
      </c>
    </row>
    <row r="12" spans="1:8" ht="15.75">
      <c r="A12" s="46" t="s">
        <v>5348</v>
      </c>
      <c r="B12" s="10" t="s">
        <v>5349</v>
      </c>
      <c r="C12" s="53" t="s">
        <v>5350</v>
      </c>
      <c r="D12" s="34">
        <v>188</v>
      </c>
      <c r="E12" s="70" t="s">
        <v>1852</v>
      </c>
      <c r="F12" s="70">
        <v>131160328</v>
      </c>
      <c r="G12" s="10" t="s">
        <v>5349</v>
      </c>
      <c r="H12" s="27" t="s">
        <v>5184</v>
      </c>
    </row>
    <row r="13" spans="1:8" ht="15.75">
      <c r="A13" s="45" t="s">
        <v>5368</v>
      </c>
      <c r="B13" s="10" t="s">
        <v>5263</v>
      </c>
      <c r="C13" s="53" t="s">
        <v>5369</v>
      </c>
      <c r="D13" s="32">
        <v>11</v>
      </c>
      <c r="E13" s="68" t="s">
        <v>1865</v>
      </c>
      <c r="F13" s="31">
        <v>130204365</v>
      </c>
      <c r="G13" s="10" t="s">
        <v>5263</v>
      </c>
      <c r="H13" s="27" t="s">
        <v>5184</v>
      </c>
    </row>
    <row r="14" spans="1:8" ht="15.75">
      <c r="A14" s="45" t="s">
        <v>5400</v>
      </c>
      <c r="B14" s="10" t="s">
        <v>5401</v>
      </c>
      <c r="C14" s="53" t="s">
        <v>5402</v>
      </c>
      <c r="D14" s="30">
        <v>297</v>
      </c>
      <c r="E14" s="68" t="s">
        <v>3911</v>
      </c>
      <c r="F14" s="31">
        <v>132227859</v>
      </c>
      <c r="G14" s="10" t="s">
        <v>5401</v>
      </c>
      <c r="H14" s="27" t="s">
        <v>5184</v>
      </c>
    </row>
    <row r="15" spans="1:8" ht="15.75">
      <c r="A15" s="45" t="s">
        <v>5417</v>
      </c>
      <c r="B15" s="10" t="s">
        <v>5418</v>
      </c>
      <c r="C15" s="53" t="s">
        <v>5419</v>
      </c>
      <c r="D15" s="30">
        <v>71</v>
      </c>
      <c r="E15" s="68" t="s">
        <v>1888</v>
      </c>
      <c r="F15" s="31">
        <v>131890873</v>
      </c>
      <c r="G15" s="10" t="s">
        <v>5418</v>
      </c>
      <c r="H15" s="27" t="s">
        <v>5184</v>
      </c>
    </row>
    <row r="16" spans="1:8" ht="15.75">
      <c r="A16" s="45" t="s">
        <v>5426</v>
      </c>
      <c r="B16" s="10" t="s">
        <v>5349</v>
      </c>
      <c r="C16" s="53" t="s">
        <v>5427</v>
      </c>
      <c r="D16" s="32">
        <v>64</v>
      </c>
      <c r="E16" s="68" t="s">
        <v>1906</v>
      </c>
      <c r="F16" s="31">
        <v>131839142</v>
      </c>
      <c r="G16" s="10" t="s">
        <v>5349</v>
      </c>
      <c r="H16" s="27" t="s">
        <v>5184</v>
      </c>
    </row>
    <row r="17" spans="1:8" ht="15.75">
      <c r="A17" s="45" t="s">
        <v>5435</v>
      </c>
      <c r="B17" s="10" t="s">
        <v>5436</v>
      </c>
      <c r="C17" s="53" t="s">
        <v>5437</v>
      </c>
      <c r="D17" s="32">
        <v>66</v>
      </c>
      <c r="E17" s="68" t="s">
        <v>284</v>
      </c>
      <c r="F17" s="31">
        <v>7600188028</v>
      </c>
      <c r="G17" s="10" t="s">
        <v>5436</v>
      </c>
      <c r="H17" s="27" t="s">
        <v>5184</v>
      </c>
    </row>
    <row r="18" spans="1:8" ht="15.75">
      <c r="A18" s="45" t="s">
        <v>5452</v>
      </c>
      <c r="B18" s="10" t="s">
        <v>5349</v>
      </c>
      <c r="C18" s="53" t="s">
        <v>5453</v>
      </c>
      <c r="D18" s="32">
        <v>226</v>
      </c>
      <c r="E18" s="68" t="s">
        <v>303</v>
      </c>
      <c r="F18" s="31">
        <v>1200227823</v>
      </c>
      <c r="G18" s="10" t="s">
        <v>5349</v>
      </c>
      <c r="H18" s="27" t="s">
        <v>5184</v>
      </c>
    </row>
    <row r="19" spans="1:8" ht="15.75">
      <c r="A19" s="45" t="s">
        <v>5454</v>
      </c>
      <c r="B19" s="10" t="s">
        <v>5455</v>
      </c>
      <c r="C19" s="53" t="s">
        <v>5456</v>
      </c>
      <c r="D19" s="32">
        <v>428</v>
      </c>
      <c r="E19" s="68" t="s">
        <v>1925</v>
      </c>
      <c r="F19" s="31">
        <v>131035337</v>
      </c>
      <c r="G19" s="10" t="s">
        <v>5455</v>
      </c>
      <c r="H19" s="27" t="s">
        <v>5184</v>
      </c>
    </row>
    <row r="20" spans="1:8" ht="15.75">
      <c r="A20" s="45" t="s">
        <v>5481</v>
      </c>
      <c r="B20" s="10" t="s">
        <v>5482</v>
      </c>
      <c r="C20" s="53" t="s">
        <v>5483</v>
      </c>
      <c r="D20" s="30">
        <v>192</v>
      </c>
      <c r="E20" s="68" t="s">
        <v>1947</v>
      </c>
      <c r="F20" s="31">
        <v>130609162</v>
      </c>
      <c r="G20" s="10" t="s">
        <v>5482</v>
      </c>
      <c r="H20" s="27" t="s">
        <v>5184</v>
      </c>
    </row>
    <row r="21" spans="1:8" ht="15.75">
      <c r="A21" s="45" t="s">
        <v>5484</v>
      </c>
      <c r="B21" s="10" t="s">
        <v>5482</v>
      </c>
      <c r="C21" s="53" t="s">
        <v>5485</v>
      </c>
      <c r="D21" s="30">
        <v>124</v>
      </c>
      <c r="E21" s="68" t="s">
        <v>319</v>
      </c>
      <c r="F21" s="31">
        <v>7600203447</v>
      </c>
      <c r="G21" s="10" t="s">
        <v>5482</v>
      </c>
      <c r="H21" s="27" t="s">
        <v>5184</v>
      </c>
    </row>
    <row r="22" spans="1:8" ht="15.75">
      <c r="A22" s="45" t="s">
        <v>5491</v>
      </c>
      <c r="B22" s="10" t="s">
        <v>5316</v>
      </c>
      <c r="C22" s="53" t="s">
        <v>5492</v>
      </c>
      <c r="D22" s="32">
        <v>315</v>
      </c>
      <c r="E22" s="68" t="s">
        <v>350</v>
      </c>
      <c r="F22" s="31">
        <v>1800388751</v>
      </c>
      <c r="G22" s="10" t="s">
        <v>5316</v>
      </c>
      <c r="H22" s="27" t="s">
        <v>5184</v>
      </c>
    </row>
    <row r="23" spans="1:8" ht="15.75">
      <c r="A23" s="45" t="s">
        <v>5496</v>
      </c>
      <c r="B23" s="10" t="s">
        <v>5497</v>
      </c>
      <c r="C23" s="53" t="s">
        <v>5498</v>
      </c>
      <c r="D23" s="30">
        <v>207</v>
      </c>
      <c r="E23" s="68" t="s">
        <v>1960</v>
      </c>
      <c r="F23" s="31">
        <v>131590942</v>
      </c>
      <c r="G23" s="10" t="s">
        <v>5497</v>
      </c>
      <c r="H23" s="27" t="s">
        <v>5184</v>
      </c>
    </row>
    <row r="24" spans="1:8" ht="15.75">
      <c r="A24" s="45" t="s">
        <v>5503</v>
      </c>
      <c r="B24" s="10" t="s">
        <v>5482</v>
      </c>
      <c r="C24" s="53" t="s">
        <v>5504</v>
      </c>
      <c r="D24" s="30">
        <v>307</v>
      </c>
      <c r="E24" s="68" t="s">
        <v>1973</v>
      </c>
      <c r="F24" s="31">
        <v>131149227</v>
      </c>
      <c r="G24" s="10" t="s">
        <v>5482</v>
      </c>
      <c r="H24" s="27" t="s">
        <v>5184</v>
      </c>
    </row>
    <row r="25" spans="1:8" ht="15.75">
      <c r="A25" s="45" t="s">
        <v>5505</v>
      </c>
      <c r="B25" s="10" t="s">
        <v>5455</v>
      </c>
      <c r="C25" s="53" t="s">
        <v>5506</v>
      </c>
      <c r="D25" s="32">
        <v>23</v>
      </c>
      <c r="E25" s="68" t="s">
        <v>1988</v>
      </c>
      <c r="F25" s="31">
        <v>131740952</v>
      </c>
      <c r="G25" s="10" t="s">
        <v>5455</v>
      </c>
      <c r="H25" s="27" t="s">
        <v>5184</v>
      </c>
    </row>
    <row r="26" spans="1:8" ht="15.75">
      <c r="A26" s="45" t="s">
        <v>5558</v>
      </c>
      <c r="B26" s="10" t="s">
        <v>5559</v>
      </c>
      <c r="C26" s="53" t="s">
        <v>5560</v>
      </c>
      <c r="D26" s="30">
        <v>679</v>
      </c>
      <c r="E26" s="68" t="s">
        <v>2010</v>
      </c>
      <c r="F26" s="31">
        <v>132237269</v>
      </c>
      <c r="G26" s="10" t="s">
        <v>5559</v>
      </c>
      <c r="H26" s="27" t="s">
        <v>5184</v>
      </c>
    </row>
    <row r="27" spans="1:8" ht="15.75">
      <c r="A27" s="45" t="s">
        <v>5608</v>
      </c>
      <c r="B27" s="10" t="s">
        <v>5609</v>
      </c>
      <c r="C27" s="53" t="s">
        <v>5610</v>
      </c>
      <c r="D27" s="32">
        <v>207</v>
      </c>
      <c r="E27" s="68" t="s">
        <v>2032</v>
      </c>
      <c r="F27" s="31">
        <v>430213691</v>
      </c>
      <c r="G27" s="10" t="s">
        <v>5609</v>
      </c>
      <c r="H27" s="27" t="s">
        <v>5184</v>
      </c>
    </row>
    <row r="28" spans="1:8" ht="15.75">
      <c r="A28" s="45" t="s">
        <v>5625</v>
      </c>
      <c r="B28" s="10" t="s">
        <v>5316</v>
      </c>
      <c r="C28" s="53" t="s">
        <v>5626</v>
      </c>
      <c r="D28" s="32">
        <v>239</v>
      </c>
      <c r="E28" s="68" t="s">
        <v>2054</v>
      </c>
      <c r="F28" s="31">
        <v>132271084</v>
      </c>
      <c r="G28" s="10" t="s">
        <v>5316</v>
      </c>
      <c r="H28" s="27" t="s">
        <v>5184</v>
      </c>
    </row>
    <row r="29" spans="1:8" ht="15.75">
      <c r="A29" s="45" t="s">
        <v>5629</v>
      </c>
      <c r="B29" s="10" t="s">
        <v>5436</v>
      </c>
      <c r="C29" s="53" t="s">
        <v>5630</v>
      </c>
      <c r="D29" s="58">
        <v>131</v>
      </c>
      <c r="E29" s="68" t="s">
        <v>374</v>
      </c>
      <c r="F29" s="31">
        <v>1200222394</v>
      </c>
      <c r="G29" s="10" t="s">
        <v>5436</v>
      </c>
      <c r="H29" s="27" t="s">
        <v>5184</v>
      </c>
    </row>
    <row r="30" spans="1:8" ht="15.75">
      <c r="A30" s="45" t="s">
        <v>5636</v>
      </c>
      <c r="B30" s="10" t="s">
        <v>5637</v>
      </c>
      <c r="C30" s="53" t="s">
        <v>5638</v>
      </c>
      <c r="D30" s="58">
        <v>6</v>
      </c>
      <c r="E30" s="36" t="s">
        <v>394</v>
      </c>
      <c r="F30" s="36">
        <v>1000663367</v>
      </c>
      <c r="G30" s="10" t="s">
        <v>5637</v>
      </c>
      <c r="H30" s="27" t="s">
        <v>5184</v>
      </c>
    </row>
    <row r="31" spans="1:8" ht="15.75">
      <c r="A31" s="45" t="s">
        <v>5665</v>
      </c>
      <c r="B31" s="10" t="s">
        <v>5343</v>
      </c>
      <c r="C31" s="53" t="s">
        <v>5666</v>
      </c>
      <c r="D31" s="58">
        <v>18</v>
      </c>
      <c r="E31" s="68" t="s">
        <v>2071</v>
      </c>
      <c r="F31" s="31">
        <v>131537431</v>
      </c>
      <c r="G31" s="10" t="s">
        <v>5343</v>
      </c>
      <c r="H31" s="27" t="s">
        <v>5184</v>
      </c>
    </row>
    <row r="32" spans="1:8" ht="15.75">
      <c r="A32" s="45" t="s">
        <v>5675</v>
      </c>
      <c r="B32" s="10" t="s">
        <v>5418</v>
      </c>
      <c r="C32" s="53" t="s">
        <v>5676</v>
      </c>
      <c r="D32" s="93">
        <v>115</v>
      </c>
      <c r="E32" s="68" t="s">
        <v>424</v>
      </c>
      <c r="F32" s="31">
        <v>1800466029</v>
      </c>
      <c r="G32" s="10" t="s">
        <v>5418</v>
      </c>
      <c r="H32" s="27" t="s">
        <v>5184</v>
      </c>
    </row>
    <row r="33" spans="1:8" ht="15.75">
      <c r="A33" s="45" t="s">
        <v>5690</v>
      </c>
      <c r="B33" s="10" t="s">
        <v>5691</v>
      </c>
      <c r="C33" s="53" t="s">
        <v>5692</v>
      </c>
      <c r="D33" s="91">
        <v>30</v>
      </c>
      <c r="E33" s="68" t="s">
        <v>2095</v>
      </c>
      <c r="F33" s="31">
        <v>132262328</v>
      </c>
      <c r="G33" s="10" t="s">
        <v>5691</v>
      </c>
      <c r="H33" s="27" t="s">
        <v>5184</v>
      </c>
    </row>
    <row r="34" spans="1:8" ht="15.75">
      <c r="A34" s="48" t="s">
        <v>5723</v>
      </c>
      <c r="B34" s="10" t="s">
        <v>5724</v>
      </c>
      <c r="C34" s="53" t="s">
        <v>5725</v>
      </c>
      <c r="D34" s="92">
        <v>203</v>
      </c>
      <c r="E34" s="69" t="s">
        <v>445</v>
      </c>
      <c r="F34" s="31">
        <v>3100571151</v>
      </c>
      <c r="G34" s="10" t="s">
        <v>5724</v>
      </c>
      <c r="H34" s="27" t="s">
        <v>5184</v>
      </c>
    </row>
    <row r="35" spans="1:8" ht="15.75">
      <c r="A35" s="48" t="s">
        <v>5728</v>
      </c>
      <c r="B35" s="10" t="s">
        <v>5250</v>
      </c>
      <c r="C35" s="53" t="s">
        <v>5729</v>
      </c>
      <c r="D35" s="60">
        <v>57</v>
      </c>
      <c r="E35" s="68" t="s">
        <v>2117</v>
      </c>
      <c r="F35" s="31">
        <v>131159516</v>
      </c>
      <c r="G35" s="10" t="s">
        <v>5250</v>
      </c>
      <c r="H35" s="27" t="s">
        <v>5184</v>
      </c>
    </row>
    <row r="36" spans="1:8" ht="15.75">
      <c r="A36" s="48" t="s">
        <v>5734</v>
      </c>
      <c r="B36" s="10" t="s">
        <v>5735</v>
      </c>
      <c r="C36" s="53" t="s">
        <v>5736</v>
      </c>
      <c r="D36" s="92">
        <v>72</v>
      </c>
      <c r="E36" s="68" t="s">
        <v>2131</v>
      </c>
      <c r="F36" s="31">
        <v>131226035</v>
      </c>
      <c r="G36" s="10" t="s">
        <v>5735</v>
      </c>
      <c r="H36" s="27" t="s">
        <v>5184</v>
      </c>
    </row>
    <row r="37" spans="1:8" ht="15.75">
      <c r="A37" s="48" t="s">
        <v>5745</v>
      </c>
      <c r="B37" s="10" t="s">
        <v>5746</v>
      </c>
      <c r="C37" s="53" t="s">
        <v>5747</v>
      </c>
      <c r="D37" s="92">
        <v>66</v>
      </c>
      <c r="E37" s="71" t="s">
        <v>2156</v>
      </c>
      <c r="F37" s="36">
        <v>132249224</v>
      </c>
      <c r="G37" s="10" t="s">
        <v>5746</v>
      </c>
      <c r="H37" s="27" t="s">
        <v>5184</v>
      </c>
    </row>
    <row r="38" spans="1:8" ht="15.75">
      <c r="A38" s="45" t="s">
        <v>5775</v>
      </c>
      <c r="B38" s="10" t="s">
        <v>5776</v>
      </c>
      <c r="C38" s="53" t="s">
        <v>5777</v>
      </c>
      <c r="D38" s="32">
        <v>22</v>
      </c>
      <c r="E38" s="68" t="s">
        <v>2166</v>
      </c>
      <c r="F38" s="31">
        <v>132274751</v>
      </c>
      <c r="G38" s="10" t="s">
        <v>5776</v>
      </c>
      <c r="H38" s="27" t="s">
        <v>5184</v>
      </c>
    </row>
    <row r="39" spans="1:8" ht="15.75">
      <c r="A39" s="46" t="s">
        <v>5819</v>
      </c>
      <c r="B39" s="10" t="s">
        <v>5247</v>
      </c>
      <c r="C39" s="53" t="s">
        <v>5270</v>
      </c>
      <c r="D39" s="34">
        <v>165</v>
      </c>
      <c r="E39" s="68" t="s">
        <v>3912</v>
      </c>
      <c r="F39" s="31">
        <v>22500245984</v>
      </c>
      <c r="G39" s="10" t="s">
        <v>5247</v>
      </c>
      <c r="H39" s="27" t="s">
        <v>5184</v>
      </c>
    </row>
    <row r="40" spans="1:8" ht="15.75">
      <c r="A40" s="45" t="s">
        <v>5823</v>
      </c>
      <c r="B40" s="10" t="s">
        <v>5824</v>
      </c>
      <c r="C40" s="53" t="s">
        <v>5825</v>
      </c>
      <c r="D40" s="32">
        <v>136</v>
      </c>
      <c r="E40" s="68" t="s">
        <v>487</v>
      </c>
      <c r="F40" s="31">
        <v>1200062899</v>
      </c>
      <c r="G40" s="10" t="s">
        <v>5824</v>
      </c>
      <c r="H40" s="27" t="s">
        <v>5184</v>
      </c>
    </row>
    <row r="41" spans="1:8" ht="15.75">
      <c r="A41" s="45" t="s">
        <v>5832</v>
      </c>
      <c r="B41" s="10" t="s">
        <v>5824</v>
      </c>
      <c r="C41" s="53" t="s">
        <v>5833</v>
      </c>
      <c r="D41" s="32">
        <v>232</v>
      </c>
      <c r="E41" s="68" t="s">
        <v>499</v>
      </c>
      <c r="F41" s="31">
        <v>1200951372</v>
      </c>
      <c r="G41" s="10" t="s">
        <v>5824</v>
      </c>
      <c r="H41" s="27" t="s">
        <v>5184</v>
      </c>
    </row>
    <row r="42" spans="1:8" ht="15.75">
      <c r="A42" s="45" t="s">
        <v>5834</v>
      </c>
      <c r="B42" s="10" t="s">
        <v>5835</v>
      </c>
      <c r="C42" s="53" t="s">
        <v>5836</v>
      </c>
      <c r="D42" s="32">
        <v>27</v>
      </c>
      <c r="E42" s="37" t="s">
        <v>521</v>
      </c>
      <c r="F42" s="37">
        <v>1200118071</v>
      </c>
      <c r="G42" s="10" t="s">
        <v>5835</v>
      </c>
      <c r="H42" s="27" t="s">
        <v>5184</v>
      </c>
    </row>
    <row r="43" spans="1:8" ht="15.75">
      <c r="A43" s="45" t="s">
        <v>5853</v>
      </c>
      <c r="B43" s="10" t="s">
        <v>5854</v>
      </c>
      <c r="C43" s="53" t="s">
        <v>5855</v>
      </c>
      <c r="D43" s="32">
        <v>32</v>
      </c>
      <c r="E43" s="37" t="s">
        <v>541</v>
      </c>
      <c r="F43" s="36">
        <v>9300068542</v>
      </c>
      <c r="G43" s="10" t="s">
        <v>5854</v>
      </c>
      <c r="H43" s="27" t="s">
        <v>5184</v>
      </c>
    </row>
    <row r="44" spans="1:8" ht="15.75">
      <c r="A44" s="45" t="s">
        <v>5904</v>
      </c>
      <c r="B44" s="10" t="s">
        <v>5436</v>
      </c>
      <c r="C44" s="53" t="s">
        <v>5905</v>
      </c>
      <c r="D44" s="32">
        <v>66</v>
      </c>
      <c r="E44" s="68" t="s">
        <v>2192</v>
      </c>
      <c r="F44" s="31">
        <v>132313992</v>
      </c>
      <c r="G44" s="10" t="s">
        <v>5436</v>
      </c>
      <c r="H44" s="27" t="s">
        <v>5184</v>
      </c>
    </row>
    <row r="45" spans="1:8" ht="15.75">
      <c r="A45" s="52" t="s">
        <v>5918</v>
      </c>
      <c r="B45" s="10" t="s">
        <v>5919</v>
      </c>
      <c r="C45" s="53" t="s">
        <v>5920</v>
      </c>
      <c r="D45" s="35">
        <v>293</v>
      </c>
      <c r="E45" s="37" t="s">
        <v>2208</v>
      </c>
      <c r="F45" s="37">
        <v>131408206</v>
      </c>
      <c r="G45" s="10" t="s">
        <v>5919</v>
      </c>
      <c r="H45" s="27" t="s">
        <v>5184</v>
      </c>
    </row>
    <row r="46" spans="1:8" ht="15.75">
      <c r="A46" s="45" t="s">
        <v>5938</v>
      </c>
      <c r="B46" s="10" t="s">
        <v>5343</v>
      </c>
      <c r="C46" s="53" t="s">
        <v>5939</v>
      </c>
      <c r="D46" s="32">
        <v>14</v>
      </c>
      <c r="E46" s="68" t="s">
        <v>566</v>
      </c>
      <c r="F46" s="31">
        <v>1200005732</v>
      </c>
      <c r="G46" s="10" t="s">
        <v>5343</v>
      </c>
      <c r="H46" s="27" t="s">
        <v>5184</v>
      </c>
    </row>
    <row r="47" spans="1:8" ht="15.75">
      <c r="A47" s="43" t="s">
        <v>5960</v>
      </c>
      <c r="B47" s="10" t="s">
        <v>5247</v>
      </c>
      <c r="C47" s="53" t="s">
        <v>5961</v>
      </c>
      <c r="D47" s="32">
        <v>52</v>
      </c>
      <c r="E47" s="68" t="s">
        <v>2227</v>
      </c>
      <c r="F47" s="31">
        <v>132079418</v>
      </c>
      <c r="G47" s="10" t="s">
        <v>5247</v>
      </c>
      <c r="H47" s="27" t="s">
        <v>5184</v>
      </c>
    </row>
    <row r="48" spans="1:8" ht="15.75">
      <c r="A48" s="45" t="s">
        <v>5988</v>
      </c>
      <c r="B48" s="10" t="s">
        <v>5989</v>
      </c>
      <c r="C48" s="53" t="s">
        <v>5861</v>
      </c>
      <c r="D48" s="32">
        <v>98</v>
      </c>
      <c r="E48" s="68" t="s">
        <v>2237</v>
      </c>
      <c r="F48" s="31">
        <v>131881671</v>
      </c>
      <c r="G48" s="10" t="s">
        <v>5989</v>
      </c>
      <c r="H48" s="27" t="s">
        <v>5184</v>
      </c>
    </row>
    <row r="49" spans="1:8" ht="15.75">
      <c r="A49" s="45" t="s">
        <v>6031</v>
      </c>
      <c r="B49" s="10" t="s">
        <v>5247</v>
      </c>
      <c r="C49" s="53" t="s">
        <v>6032</v>
      </c>
      <c r="D49" s="32">
        <v>29</v>
      </c>
      <c r="E49" s="68" t="s">
        <v>2249</v>
      </c>
      <c r="F49" s="31">
        <v>132270185</v>
      </c>
      <c r="G49" s="10" t="s">
        <v>5247</v>
      </c>
      <c r="H49" s="27" t="s">
        <v>5184</v>
      </c>
    </row>
    <row r="50" spans="1:8" ht="15.75">
      <c r="A50" s="45" t="s">
        <v>6049</v>
      </c>
      <c r="B50" s="10" t="s">
        <v>6050</v>
      </c>
      <c r="C50" s="53" t="s">
        <v>6051</v>
      </c>
      <c r="D50" s="32">
        <v>371</v>
      </c>
      <c r="E50" s="68" t="s">
        <v>2267</v>
      </c>
      <c r="F50" s="31">
        <v>131073891</v>
      </c>
      <c r="G50" s="10" t="s">
        <v>6050</v>
      </c>
      <c r="H50" s="27" t="s">
        <v>5184</v>
      </c>
    </row>
    <row r="51" spans="1:8" ht="15.75">
      <c r="A51" s="45" t="s">
        <v>6070</v>
      </c>
      <c r="B51" s="10" t="s">
        <v>5824</v>
      </c>
      <c r="C51" s="53" t="s">
        <v>6071</v>
      </c>
      <c r="D51" s="32">
        <v>85</v>
      </c>
      <c r="E51" s="68" t="s">
        <v>2282</v>
      </c>
      <c r="F51" s="31">
        <v>131700845</v>
      </c>
      <c r="G51" s="10" t="s">
        <v>5824</v>
      </c>
      <c r="H51" s="27" t="s">
        <v>5184</v>
      </c>
    </row>
    <row r="52" spans="1:8" ht="15.75">
      <c r="A52" s="45" t="s">
        <v>6082</v>
      </c>
      <c r="B52" s="10" t="s">
        <v>5274</v>
      </c>
      <c r="C52" s="53" t="s">
        <v>6083</v>
      </c>
      <c r="D52" s="32">
        <v>24</v>
      </c>
      <c r="E52" s="68" t="s">
        <v>2312</v>
      </c>
      <c r="F52" s="31">
        <v>132195592</v>
      </c>
      <c r="G52" s="10" t="s">
        <v>5274</v>
      </c>
      <c r="H52" s="27" t="s">
        <v>5184</v>
      </c>
    </row>
    <row r="53" spans="1:8" ht="15.75">
      <c r="A53" s="45" t="s">
        <v>6087</v>
      </c>
      <c r="B53" s="10" t="s">
        <v>6088</v>
      </c>
      <c r="C53" s="53" t="s">
        <v>6089</v>
      </c>
      <c r="D53" s="32">
        <v>14</v>
      </c>
      <c r="E53" s="68" t="s">
        <v>2321</v>
      </c>
      <c r="F53" s="31">
        <v>132109392</v>
      </c>
      <c r="G53" s="10" t="s">
        <v>6088</v>
      </c>
      <c r="H53" s="27" t="s">
        <v>5184</v>
      </c>
    </row>
    <row r="54" spans="1:8" ht="15.75">
      <c r="A54" s="45" t="s">
        <v>6112</v>
      </c>
      <c r="B54" s="10" t="s">
        <v>5609</v>
      </c>
      <c r="C54" s="53" t="s">
        <v>6113</v>
      </c>
      <c r="D54" s="32">
        <v>170</v>
      </c>
      <c r="E54" s="68" t="s">
        <v>595</v>
      </c>
      <c r="F54" s="31">
        <v>1200694949</v>
      </c>
      <c r="G54" s="10" t="s">
        <v>5609</v>
      </c>
      <c r="H54" s="27" t="s">
        <v>5184</v>
      </c>
    </row>
    <row r="55" spans="1:8" ht="15.75">
      <c r="A55" s="48" t="s">
        <v>6120</v>
      </c>
      <c r="B55" s="10" t="s">
        <v>5835</v>
      </c>
      <c r="C55" s="53" t="s">
        <v>6121</v>
      </c>
      <c r="D55" s="32">
        <v>67</v>
      </c>
      <c r="E55" s="68" t="s">
        <v>2340</v>
      </c>
      <c r="F55" s="31">
        <v>131722652</v>
      </c>
      <c r="G55" s="10" t="s">
        <v>5835</v>
      </c>
      <c r="H55" s="27" t="s">
        <v>5184</v>
      </c>
    </row>
    <row r="56" spans="1:8" ht="15.75">
      <c r="A56" s="43" t="s">
        <v>6154</v>
      </c>
      <c r="B56" s="10" t="s">
        <v>5746</v>
      </c>
      <c r="C56" s="53" t="s">
        <v>6155</v>
      </c>
      <c r="D56" s="30">
        <v>102</v>
      </c>
      <c r="E56" s="36" t="s">
        <v>621</v>
      </c>
      <c r="F56" s="36">
        <v>10100021368</v>
      </c>
      <c r="G56" s="10" t="s">
        <v>5746</v>
      </c>
      <c r="H56" s="27" t="s">
        <v>5184</v>
      </c>
    </row>
    <row r="57" spans="1:8" ht="15.75">
      <c r="A57" s="45" t="s">
        <v>6173</v>
      </c>
      <c r="B57" s="10" t="s">
        <v>5343</v>
      </c>
      <c r="C57" s="53" t="s">
        <v>6174</v>
      </c>
      <c r="D57" s="32">
        <v>270</v>
      </c>
      <c r="E57" s="68" t="s">
        <v>644</v>
      </c>
      <c r="F57" s="31">
        <v>10800048729</v>
      </c>
      <c r="G57" s="10" t="s">
        <v>5343</v>
      </c>
      <c r="H57" s="27" t="s">
        <v>5184</v>
      </c>
    </row>
    <row r="58" spans="1:8" ht="15.75">
      <c r="A58" s="45" t="s">
        <v>6179</v>
      </c>
      <c r="B58" s="10" t="s">
        <v>5735</v>
      </c>
      <c r="C58" s="53" t="s">
        <v>6180</v>
      </c>
      <c r="D58" s="30">
        <v>314</v>
      </c>
      <c r="E58" s="68" t="s">
        <v>2355</v>
      </c>
      <c r="F58" s="31">
        <v>131658873</v>
      </c>
      <c r="G58" s="10" t="s">
        <v>5735</v>
      </c>
      <c r="H58" s="27" t="s">
        <v>5184</v>
      </c>
    </row>
    <row r="59" spans="1:8" ht="15.75">
      <c r="A59" s="45" t="s">
        <v>6183</v>
      </c>
      <c r="B59" s="10" t="s">
        <v>5274</v>
      </c>
      <c r="C59" s="53" t="s">
        <v>6184</v>
      </c>
      <c r="D59" s="32">
        <v>206</v>
      </c>
      <c r="E59" s="68" t="s">
        <v>661</v>
      </c>
      <c r="F59" s="31">
        <v>7600197912</v>
      </c>
      <c r="G59" s="10" t="s">
        <v>5274</v>
      </c>
      <c r="H59" s="27" t="s">
        <v>5184</v>
      </c>
    </row>
    <row r="60" spans="1:8" ht="15.75">
      <c r="A60" s="45" t="s">
        <v>6225</v>
      </c>
      <c r="B60" s="10" t="s">
        <v>5724</v>
      </c>
      <c r="C60" s="53" t="s">
        <v>6226</v>
      </c>
      <c r="D60" s="37">
        <v>86</v>
      </c>
      <c r="E60" s="68" t="s">
        <v>2370</v>
      </c>
      <c r="F60" s="31">
        <v>132312287</v>
      </c>
      <c r="G60" s="10" t="s">
        <v>5724</v>
      </c>
      <c r="H60" s="27" t="s">
        <v>5184</v>
      </c>
    </row>
    <row r="61" spans="1:8" ht="15.75">
      <c r="A61" s="45" t="s">
        <v>6241</v>
      </c>
      <c r="B61" s="10" t="s">
        <v>5919</v>
      </c>
      <c r="C61" s="53" t="s">
        <v>6242</v>
      </c>
      <c r="D61" s="30">
        <v>62</v>
      </c>
      <c r="E61" s="68" t="s">
        <v>2384</v>
      </c>
      <c r="F61" s="31">
        <v>131180841</v>
      </c>
      <c r="G61" s="10" t="s">
        <v>5919</v>
      </c>
      <c r="H61" s="27" t="s">
        <v>5184</v>
      </c>
    </row>
    <row r="62" spans="1:8" ht="15.75">
      <c r="A62" s="45" t="s">
        <v>6245</v>
      </c>
      <c r="B62" s="10" t="s">
        <v>6246</v>
      </c>
      <c r="C62" s="53" t="s">
        <v>6247</v>
      </c>
      <c r="D62" s="32">
        <v>118</v>
      </c>
      <c r="E62" s="68" t="s">
        <v>2396</v>
      </c>
      <c r="F62" s="31">
        <v>132296966</v>
      </c>
      <c r="G62" s="10" t="s">
        <v>6246</v>
      </c>
      <c r="H62" s="27" t="s">
        <v>5184</v>
      </c>
    </row>
    <row r="63" spans="1:8" ht="15.75">
      <c r="A63" s="45" t="s">
        <v>6316</v>
      </c>
      <c r="B63" s="10" t="s">
        <v>5482</v>
      </c>
      <c r="C63" s="53" t="s">
        <v>6317</v>
      </c>
      <c r="D63" s="30">
        <v>93</v>
      </c>
      <c r="E63" s="73" t="s">
        <v>2413</v>
      </c>
      <c r="F63" s="31">
        <v>130918945</v>
      </c>
      <c r="G63" s="10" t="s">
        <v>5482</v>
      </c>
      <c r="H63" s="27" t="s">
        <v>5184</v>
      </c>
    </row>
    <row r="64" spans="1:8" ht="15.75">
      <c r="A64" s="45" t="s">
        <v>6328</v>
      </c>
      <c r="B64" s="10" t="s">
        <v>6246</v>
      </c>
      <c r="C64" s="53" t="s">
        <v>6329</v>
      </c>
      <c r="D64" s="32">
        <v>227</v>
      </c>
      <c r="E64" s="73" t="s">
        <v>2430</v>
      </c>
      <c r="F64" s="31">
        <v>130095388</v>
      </c>
      <c r="G64" s="10" t="s">
        <v>6246</v>
      </c>
      <c r="H64" s="27" t="s">
        <v>5184</v>
      </c>
    </row>
    <row r="65" spans="1:8" ht="15.75">
      <c r="A65" s="45" t="s">
        <v>6345</v>
      </c>
      <c r="B65" s="10" t="s">
        <v>5401</v>
      </c>
      <c r="C65" s="53" t="s">
        <v>6346</v>
      </c>
      <c r="D65" s="30">
        <v>20</v>
      </c>
      <c r="E65" s="37" t="s">
        <v>673</v>
      </c>
      <c r="F65" s="37">
        <v>4702033939</v>
      </c>
      <c r="G65" s="10" t="s">
        <v>5401</v>
      </c>
      <c r="H65" s="27" t="s">
        <v>5184</v>
      </c>
    </row>
    <row r="66" spans="1:8" ht="15.75">
      <c r="A66" s="45" t="s">
        <v>6369</v>
      </c>
      <c r="B66" s="10" t="s">
        <v>5989</v>
      </c>
      <c r="C66" s="53" t="s">
        <v>6370</v>
      </c>
      <c r="D66" s="32">
        <v>87</v>
      </c>
      <c r="E66" s="73" t="s">
        <v>700</v>
      </c>
      <c r="F66" s="31">
        <v>11500013344</v>
      </c>
      <c r="G66" s="10" t="s">
        <v>5989</v>
      </c>
      <c r="H66" s="27" t="s">
        <v>5184</v>
      </c>
    </row>
    <row r="67" spans="1:8" ht="15.75">
      <c r="A67" s="43" t="s">
        <v>6384</v>
      </c>
      <c r="B67" s="10" t="s">
        <v>5206</v>
      </c>
      <c r="C67" s="53" t="s">
        <v>6385</v>
      </c>
      <c r="D67" s="30">
        <v>344</v>
      </c>
      <c r="E67" s="73" t="s">
        <v>720</v>
      </c>
      <c r="F67" s="31">
        <v>1200694758</v>
      </c>
      <c r="G67" s="10" t="s">
        <v>5206</v>
      </c>
      <c r="H67" s="27" t="s">
        <v>5184</v>
      </c>
    </row>
    <row r="68" spans="1:8" ht="15.75">
      <c r="A68" s="45" t="s">
        <v>6404</v>
      </c>
      <c r="B68" s="10" t="s">
        <v>5181</v>
      </c>
      <c r="C68" s="89" t="s">
        <v>6405</v>
      </c>
      <c r="D68" s="32">
        <v>114</v>
      </c>
      <c r="E68" s="73" t="s">
        <v>746</v>
      </c>
      <c r="F68" s="31">
        <v>10800026584</v>
      </c>
      <c r="G68" s="10" t="s">
        <v>5181</v>
      </c>
      <c r="H68" s="27" t="s">
        <v>5184</v>
      </c>
    </row>
    <row r="69" spans="1:8" ht="15.75">
      <c r="A69" s="45" t="s">
        <v>6418</v>
      </c>
      <c r="B69" s="10" t="s">
        <v>6419</v>
      </c>
      <c r="C69" s="53" t="s">
        <v>6420</v>
      </c>
      <c r="D69" s="30">
        <v>266</v>
      </c>
      <c r="E69" s="73" t="s">
        <v>760</v>
      </c>
      <c r="F69" s="31">
        <v>7600200997</v>
      </c>
      <c r="G69" s="10" t="s">
        <v>6419</v>
      </c>
      <c r="H69" s="27" t="s">
        <v>5184</v>
      </c>
    </row>
    <row r="70" spans="1:8" ht="15.75">
      <c r="A70" s="45" t="s">
        <v>6438</v>
      </c>
      <c r="B70" s="10" t="s">
        <v>6050</v>
      </c>
      <c r="C70" s="53" t="s">
        <v>6439</v>
      </c>
      <c r="D70" s="32">
        <v>354</v>
      </c>
      <c r="E70" s="73" t="s">
        <v>2441</v>
      </c>
      <c r="F70" s="31">
        <v>130557322</v>
      </c>
      <c r="G70" s="10" t="s">
        <v>6050</v>
      </c>
      <c r="H70" s="27" t="s">
        <v>5184</v>
      </c>
    </row>
    <row r="71" spans="1:8" ht="15.75">
      <c r="A71" s="45" t="s">
        <v>6444</v>
      </c>
      <c r="B71" s="10" t="s">
        <v>5408</v>
      </c>
      <c r="C71" s="53" t="s">
        <v>6445</v>
      </c>
      <c r="D71" s="30">
        <v>54</v>
      </c>
      <c r="E71" s="73" t="s">
        <v>2464</v>
      </c>
      <c r="F71" s="31">
        <v>130381216</v>
      </c>
      <c r="G71" s="10" t="s">
        <v>5408</v>
      </c>
      <c r="H71" s="27" t="s">
        <v>5184</v>
      </c>
    </row>
    <row r="72" spans="1:8" ht="15.75">
      <c r="A72" s="45" t="s">
        <v>6460</v>
      </c>
      <c r="B72" s="10" t="s">
        <v>5206</v>
      </c>
      <c r="C72" s="53" t="s">
        <v>6461</v>
      </c>
      <c r="D72" s="30">
        <v>187</v>
      </c>
      <c r="E72" s="73" t="s">
        <v>781</v>
      </c>
      <c r="F72" s="31">
        <v>108245606</v>
      </c>
      <c r="G72" s="10" t="s">
        <v>5206</v>
      </c>
      <c r="H72" s="27" t="s">
        <v>5184</v>
      </c>
    </row>
    <row r="73" spans="1:8" ht="15.75">
      <c r="A73" s="48" t="s">
        <v>6474</v>
      </c>
      <c r="B73" s="10" t="s">
        <v>5691</v>
      </c>
      <c r="C73" s="53" t="s">
        <v>6475</v>
      </c>
      <c r="D73" s="30">
        <v>78</v>
      </c>
      <c r="E73" s="73" t="s">
        <v>2476</v>
      </c>
      <c r="F73" s="31">
        <v>131269737</v>
      </c>
      <c r="G73" s="10" t="s">
        <v>5691</v>
      </c>
      <c r="H73" s="27" t="s">
        <v>5184</v>
      </c>
    </row>
    <row r="74" spans="1:8" ht="15.75">
      <c r="A74" s="45" t="s">
        <v>6482</v>
      </c>
      <c r="B74" s="10" t="s">
        <v>6483</v>
      </c>
      <c r="C74" s="53" t="s">
        <v>6484</v>
      </c>
      <c r="D74" s="32">
        <v>30</v>
      </c>
      <c r="E74" s="73" t="s">
        <v>2490</v>
      </c>
      <c r="F74" s="31">
        <v>131046983</v>
      </c>
      <c r="G74" s="10" t="s">
        <v>6483</v>
      </c>
      <c r="H74" s="27" t="s">
        <v>5184</v>
      </c>
    </row>
    <row r="75" spans="1:8" ht="15.75">
      <c r="A75" s="45" t="s">
        <v>6518</v>
      </c>
      <c r="B75" s="10" t="s">
        <v>5263</v>
      </c>
      <c r="C75" s="53" t="s">
        <v>6519</v>
      </c>
      <c r="D75" s="32">
        <v>254</v>
      </c>
      <c r="E75" s="73" t="s">
        <v>800</v>
      </c>
      <c r="F75" s="31">
        <v>1800028647</v>
      </c>
      <c r="G75" s="10" t="s">
        <v>5263</v>
      </c>
      <c r="H75" s="27" t="s">
        <v>5184</v>
      </c>
    </row>
    <row r="76" spans="1:8" ht="15.75">
      <c r="A76" s="45" t="s">
        <v>6530</v>
      </c>
      <c r="B76" s="10" t="s">
        <v>5691</v>
      </c>
      <c r="C76" s="53" t="s">
        <v>6531</v>
      </c>
      <c r="D76" s="30">
        <v>71</v>
      </c>
      <c r="E76" s="73" t="s">
        <v>2500</v>
      </c>
      <c r="F76" s="31">
        <v>130276072</v>
      </c>
      <c r="G76" s="10" t="s">
        <v>5691</v>
      </c>
      <c r="H76" s="27" t="s">
        <v>5184</v>
      </c>
    </row>
    <row r="77" spans="1:8" ht="15.75">
      <c r="A77" s="45" t="s">
        <v>6576</v>
      </c>
      <c r="B77" s="10" t="s">
        <v>5408</v>
      </c>
      <c r="C77" s="53" t="s">
        <v>6577</v>
      </c>
      <c r="D77" s="30">
        <v>252</v>
      </c>
      <c r="E77" s="36" t="s">
        <v>2521</v>
      </c>
      <c r="F77" s="36">
        <v>132305592</v>
      </c>
      <c r="G77" s="10" t="s">
        <v>5408</v>
      </c>
      <c r="H77" s="27" t="s">
        <v>5184</v>
      </c>
    </row>
    <row r="78" spans="1:8" ht="15.75">
      <c r="A78" s="45" t="s">
        <v>6586</v>
      </c>
      <c r="B78" s="10" t="s">
        <v>6050</v>
      </c>
      <c r="C78" s="53" t="s">
        <v>6587</v>
      </c>
      <c r="D78" s="32">
        <v>442</v>
      </c>
      <c r="E78" s="73" t="s">
        <v>814</v>
      </c>
      <c r="F78" s="31">
        <v>1000585677</v>
      </c>
      <c r="G78" s="10" t="s">
        <v>6050</v>
      </c>
      <c r="H78" s="27" t="s">
        <v>5184</v>
      </c>
    </row>
    <row r="79" spans="1:8" ht="15.75">
      <c r="A79" s="45" t="s">
        <v>6588</v>
      </c>
      <c r="B79" s="10" t="s">
        <v>5735</v>
      </c>
      <c r="C79" s="53" t="s">
        <v>6589</v>
      </c>
      <c r="D79" s="30">
        <v>309</v>
      </c>
      <c r="E79" s="73" t="s">
        <v>2527</v>
      </c>
      <c r="F79" s="31">
        <v>131233724</v>
      </c>
      <c r="G79" s="10" t="s">
        <v>5735</v>
      </c>
      <c r="H79" s="27" t="s">
        <v>5184</v>
      </c>
    </row>
    <row r="80" spans="1:8" ht="15.75">
      <c r="A80" s="45" t="s">
        <v>6606</v>
      </c>
      <c r="B80" s="10" t="s">
        <v>5989</v>
      </c>
      <c r="C80" s="53" t="s">
        <v>6607</v>
      </c>
      <c r="D80" s="32">
        <v>147</v>
      </c>
      <c r="E80" s="73" t="s">
        <v>832</v>
      </c>
      <c r="F80" s="31">
        <v>22500451764</v>
      </c>
      <c r="G80" s="10" t="s">
        <v>5989</v>
      </c>
      <c r="H80" s="27" t="s">
        <v>5184</v>
      </c>
    </row>
    <row r="81" spans="1:8" ht="15.75">
      <c r="A81" s="45" t="s">
        <v>6612</v>
      </c>
      <c r="B81" s="10" t="s">
        <v>5735</v>
      </c>
      <c r="C81" s="90" t="s">
        <v>6186</v>
      </c>
      <c r="D81" s="30">
        <v>180</v>
      </c>
      <c r="E81" s="73" t="s">
        <v>2538</v>
      </c>
      <c r="F81" s="31">
        <v>131592384</v>
      </c>
      <c r="G81" s="10" t="s">
        <v>5735</v>
      </c>
      <c r="H81" s="27" t="s">
        <v>5184</v>
      </c>
    </row>
    <row r="82" spans="1:8" ht="15.75">
      <c r="A82" s="45" t="s">
        <v>6628</v>
      </c>
      <c r="B82" s="10" t="s">
        <v>5418</v>
      </c>
      <c r="C82" s="53" t="s">
        <v>6629</v>
      </c>
      <c r="D82" s="30">
        <v>342</v>
      </c>
      <c r="E82" s="73" t="s">
        <v>849</v>
      </c>
      <c r="F82" s="31">
        <v>1000851657</v>
      </c>
      <c r="G82" s="10" t="s">
        <v>5418</v>
      </c>
      <c r="H82" s="27" t="s">
        <v>5184</v>
      </c>
    </row>
    <row r="83" spans="1:8" ht="15.75">
      <c r="A83" s="45" t="s">
        <v>6635</v>
      </c>
      <c r="B83" s="10" t="s">
        <v>5408</v>
      </c>
      <c r="C83" s="53" t="s">
        <v>6636</v>
      </c>
      <c r="D83" s="30">
        <v>351</v>
      </c>
      <c r="E83" s="73" t="s">
        <v>2548</v>
      </c>
      <c r="F83" s="31">
        <v>130988838</v>
      </c>
      <c r="G83" s="10" t="s">
        <v>5408</v>
      </c>
      <c r="H83" s="27" t="s">
        <v>5184</v>
      </c>
    </row>
    <row r="84" spans="1:8" ht="15.75">
      <c r="A84" s="45" t="s">
        <v>6637</v>
      </c>
      <c r="B84" s="10" t="s">
        <v>5746</v>
      </c>
      <c r="C84" s="53" t="s">
        <v>6638</v>
      </c>
      <c r="D84" s="30">
        <v>135</v>
      </c>
      <c r="E84" s="73" t="s">
        <v>2561</v>
      </c>
      <c r="F84" s="31">
        <v>132280547</v>
      </c>
      <c r="G84" s="10" t="s">
        <v>5746</v>
      </c>
      <c r="H84" s="27" t="s">
        <v>5184</v>
      </c>
    </row>
    <row r="85" spans="1:8" ht="15.75">
      <c r="A85" s="45" t="s">
        <v>6662</v>
      </c>
      <c r="B85" s="10" t="s">
        <v>5247</v>
      </c>
      <c r="C85" s="53" t="s">
        <v>6663</v>
      </c>
      <c r="D85" s="32">
        <v>236</v>
      </c>
      <c r="E85" s="73" t="s">
        <v>2576</v>
      </c>
      <c r="F85" s="31">
        <v>131135961</v>
      </c>
      <c r="G85" s="10" t="s">
        <v>5247</v>
      </c>
      <c r="H85" s="27" t="s">
        <v>5184</v>
      </c>
    </row>
    <row r="86" spans="1:8" ht="15.75">
      <c r="A86" s="45" t="s">
        <v>6709</v>
      </c>
      <c r="B86" s="10" t="s">
        <v>5436</v>
      </c>
      <c r="C86" s="53" t="s">
        <v>6710</v>
      </c>
      <c r="D86" s="32">
        <v>28</v>
      </c>
      <c r="E86" s="73" t="s">
        <v>2592</v>
      </c>
      <c r="F86" s="31">
        <v>101180005</v>
      </c>
      <c r="G86" s="10" t="s">
        <v>5436</v>
      </c>
      <c r="H86" s="27" t="s">
        <v>5184</v>
      </c>
    </row>
    <row r="87" spans="1:8" ht="15.75">
      <c r="A87" s="45" t="s">
        <v>6723</v>
      </c>
      <c r="B87" s="10" t="s">
        <v>5559</v>
      </c>
      <c r="C87" s="53" t="s">
        <v>6724</v>
      </c>
      <c r="D87" s="30">
        <v>37</v>
      </c>
      <c r="E87" s="73" t="s">
        <v>872</v>
      </c>
      <c r="F87" s="31">
        <v>11500001018</v>
      </c>
      <c r="G87" s="10" t="s">
        <v>5559</v>
      </c>
      <c r="H87" s="27" t="s">
        <v>5184</v>
      </c>
    </row>
    <row r="88" spans="1:8" ht="15.75">
      <c r="A88" s="45" t="s">
        <v>6745</v>
      </c>
      <c r="B88" s="10" t="s">
        <v>5637</v>
      </c>
      <c r="C88" s="53" t="s">
        <v>6746</v>
      </c>
      <c r="D88" s="32">
        <v>40</v>
      </c>
      <c r="E88" s="73" t="s">
        <v>897</v>
      </c>
      <c r="F88" s="31">
        <v>101818250</v>
      </c>
      <c r="G88" s="10" t="s">
        <v>5637</v>
      </c>
      <c r="H88" s="27" t="s">
        <v>5184</v>
      </c>
    </row>
    <row r="89" spans="1:8" ht="15.75">
      <c r="A89" s="45" t="s">
        <v>6766</v>
      </c>
      <c r="B89" s="10" t="s">
        <v>5217</v>
      </c>
      <c r="C89" s="53" t="s">
        <v>6767</v>
      </c>
      <c r="D89" s="30">
        <v>133</v>
      </c>
      <c r="E89" s="73" t="s">
        <v>906</v>
      </c>
      <c r="F89" s="31">
        <v>116199266</v>
      </c>
      <c r="G89" s="10" t="s">
        <v>5217</v>
      </c>
      <c r="H89" s="27" t="s">
        <v>5184</v>
      </c>
    </row>
    <row r="90" spans="1:8" ht="15.75">
      <c r="A90" s="48" t="s">
        <v>6776</v>
      </c>
      <c r="B90" s="10" t="s">
        <v>6419</v>
      </c>
      <c r="C90" s="53" t="s">
        <v>6777</v>
      </c>
      <c r="D90" s="30">
        <v>145</v>
      </c>
      <c r="E90" s="73" t="s">
        <v>923</v>
      </c>
      <c r="F90" s="31">
        <v>7600011048</v>
      </c>
      <c r="G90" s="10" t="s">
        <v>6419</v>
      </c>
      <c r="H90" s="27" t="s">
        <v>5184</v>
      </c>
    </row>
    <row r="91" spans="1:8" ht="15.75">
      <c r="A91" s="45" t="s">
        <v>6816</v>
      </c>
      <c r="B91" s="10" t="s">
        <v>6817</v>
      </c>
      <c r="C91" s="53" t="s">
        <v>6818</v>
      </c>
      <c r="D91" s="30">
        <v>48</v>
      </c>
      <c r="E91" s="73" t="s">
        <v>2606</v>
      </c>
      <c r="F91" s="31">
        <v>132206241</v>
      </c>
      <c r="G91" s="10" t="s">
        <v>6817</v>
      </c>
      <c r="H91" s="27" t="s">
        <v>5184</v>
      </c>
    </row>
    <row r="92" spans="1:8" ht="15.75">
      <c r="A92" s="43" t="s">
        <v>6858</v>
      </c>
      <c r="B92" s="10" t="s">
        <v>5316</v>
      </c>
      <c r="C92" s="53" t="s">
        <v>6859</v>
      </c>
      <c r="D92" s="32">
        <v>816</v>
      </c>
      <c r="E92" s="73" t="s">
        <v>2632</v>
      </c>
      <c r="F92" s="73">
        <v>130553475</v>
      </c>
      <c r="G92" s="10" t="s">
        <v>5316</v>
      </c>
      <c r="H92" s="27" t="s">
        <v>5184</v>
      </c>
    </row>
    <row r="93" spans="1:8" ht="15.75">
      <c r="A93" s="45" t="s">
        <v>6881</v>
      </c>
      <c r="B93" s="10" t="s">
        <v>5482</v>
      </c>
      <c r="C93" s="53" t="s">
        <v>6882</v>
      </c>
      <c r="D93" s="30">
        <v>74</v>
      </c>
      <c r="E93" s="73" t="s">
        <v>941</v>
      </c>
      <c r="F93" s="31">
        <v>7600205111</v>
      </c>
      <c r="G93" s="10" t="s">
        <v>5482</v>
      </c>
      <c r="H93" s="27" t="s">
        <v>5184</v>
      </c>
    </row>
    <row r="94" spans="1:8" ht="15.75">
      <c r="A94" s="45" t="s">
        <v>6887</v>
      </c>
      <c r="B94" s="10" t="s">
        <v>5919</v>
      </c>
      <c r="C94" s="53" t="s">
        <v>6888</v>
      </c>
      <c r="D94" s="30">
        <v>338</v>
      </c>
      <c r="E94" s="73" t="s">
        <v>960</v>
      </c>
      <c r="F94" s="31">
        <v>1001121860</v>
      </c>
      <c r="G94" s="10" t="s">
        <v>5919</v>
      </c>
      <c r="H94" s="27" t="s">
        <v>5184</v>
      </c>
    </row>
    <row r="95" spans="1:8" ht="15.75">
      <c r="A95" s="45" t="s">
        <v>6889</v>
      </c>
      <c r="B95" s="10" t="s">
        <v>6483</v>
      </c>
      <c r="C95" s="53" t="s">
        <v>6890</v>
      </c>
      <c r="D95" s="32">
        <v>120</v>
      </c>
      <c r="E95" s="73" t="s">
        <v>976</v>
      </c>
      <c r="F95" s="31">
        <v>1800447409</v>
      </c>
      <c r="G95" s="10" t="s">
        <v>6483</v>
      </c>
      <c r="H95" s="27" t="s">
        <v>5184</v>
      </c>
    </row>
    <row r="96" spans="1:8" ht="15.75">
      <c r="A96" s="45" t="s">
        <v>6901</v>
      </c>
      <c r="B96" s="10" t="s">
        <v>5418</v>
      </c>
      <c r="C96" s="53" t="s">
        <v>6902</v>
      </c>
      <c r="D96" s="32">
        <v>58</v>
      </c>
      <c r="E96" s="73" t="s">
        <v>2654</v>
      </c>
      <c r="F96" s="31">
        <v>131415644</v>
      </c>
      <c r="G96" s="10" t="s">
        <v>5418</v>
      </c>
      <c r="H96" s="27" t="s">
        <v>5184</v>
      </c>
    </row>
    <row r="97" spans="1:8" ht="15.75">
      <c r="A97" s="45" t="s">
        <v>6926</v>
      </c>
      <c r="B97" s="10" t="s">
        <v>6483</v>
      </c>
      <c r="C97" s="53" t="s">
        <v>6927</v>
      </c>
      <c r="D97" s="32">
        <v>287</v>
      </c>
      <c r="E97" s="73" t="s">
        <v>2667</v>
      </c>
      <c r="F97" s="31">
        <v>131499279</v>
      </c>
      <c r="G97" s="10" t="s">
        <v>6483</v>
      </c>
      <c r="H97" s="27" t="s">
        <v>5184</v>
      </c>
    </row>
    <row r="98" spans="1:8" ht="15.75">
      <c r="A98" s="48" t="s">
        <v>6930</v>
      </c>
      <c r="B98" s="10" t="s">
        <v>5316</v>
      </c>
      <c r="C98" s="53" t="s">
        <v>6931</v>
      </c>
      <c r="D98" s="32">
        <v>269</v>
      </c>
      <c r="E98" s="73" t="s">
        <v>3913</v>
      </c>
      <c r="F98" s="31">
        <v>132258525</v>
      </c>
      <c r="G98" s="10" t="s">
        <v>5316</v>
      </c>
      <c r="H98" s="27" t="s">
        <v>5184</v>
      </c>
    </row>
    <row r="99" spans="1:8" ht="15.75">
      <c r="A99" s="48" t="s">
        <v>6937</v>
      </c>
      <c r="B99" s="10" t="s">
        <v>5250</v>
      </c>
      <c r="C99" s="53" t="s">
        <v>6938</v>
      </c>
      <c r="D99" s="32">
        <v>8</v>
      </c>
      <c r="E99" s="73" t="s">
        <v>2679</v>
      </c>
      <c r="F99" s="31">
        <v>132270258</v>
      </c>
      <c r="G99" s="10" t="s">
        <v>5250</v>
      </c>
      <c r="H99" s="27" t="s">
        <v>5184</v>
      </c>
    </row>
    <row r="100" spans="1:8" ht="15.75">
      <c r="A100" s="45" t="s">
        <v>6996</v>
      </c>
      <c r="B100" s="10" t="s">
        <v>5418</v>
      </c>
      <c r="C100" s="53" t="s">
        <v>6997</v>
      </c>
      <c r="D100" s="30">
        <v>140</v>
      </c>
      <c r="E100" s="73" t="s">
        <v>2691</v>
      </c>
      <c r="F100" s="31">
        <v>131771009</v>
      </c>
      <c r="G100" s="10" t="s">
        <v>5418</v>
      </c>
      <c r="H100" s="27" t="s">
        <v>5184</v>
      </c>
    </row>
    <row r="101" spans="1:8" ht="15.75">
      <c r="A101" s="45" t="s">
        <v>7004</v>
      </c>
      <c r="B101" s="10" t="s">
        <v>5349</v>
      </c>
      <c r="C101" s="89" t="s">
        <v>7005</v>
      </c>
      <c r="D101" s="32">
        <v>262</v>
      </c>
      <c r="E101" s="73" t="s">
        <v>2705</v>
      </c>
      <c r="F101" s="31">
        <v>132072111</v>
      </c>
      <c r="G101" s="10" t="s">
        <v>5349</v>
      </c>
      <c r="H101" s="27" t="s">
        <v>5184</v>
      </c>
    </row>
    <row r="102" spans="1:8" ht="15.75">
      <c r="A102" s="46" t="s">
        <v>7006</v>
      </c>
      <c r="B102" s="10" t="s">
        <v>5349</v>
      </c>
      <c r="C102" s="53" t="s">
        <v>7007</v>
      </c>
      <c r="D102" s="34">
        <v>241</v>
      </c>
      <c r="E102" s="73" t="s">
        <v>2715</v>
      </c>
      <c r="F102" s="31">
        <v>132066219</v>
      </c>
      <c r="G102" s="10" t="s">
        <v>5349</v>
      </c>
      <c r="H102" s="27" t="s">
        <v>5184</v>
      </c>
    </row>
    <row r="103" spans="1:8" ht="15.75">
      <c r="A103" s="45" t="s">
        <v>7011</v>
      </c>
      <c r="B103" s="10" t="s">
        <v>5349</v>
      </c>
      <c r="C103" s="53" t="s">
        <v>7012</v>
      </c>
      <c r="D103" s="32">
        <v>106</v>
      </c>
      <c r="E103" s="73" t="s">
        <v>2723</v>
      </c>
      <c r="F103" s="31">
        <v>131883877</v>
      </c>
      <c r="G103" s="10" t="s">
        <v>5349</v>
      </c>
      <c r="H103" s="27" t="s">
        <v>5184</v>
      </c>
    </row>
    <row r="104" spans="1:8" ht="15.75">
      <c r="A104" s="46" t="s">
        <v>7038</v>
      </c>
      <c r="B104" s="10" t="s">
        <v>5919</v>
      </c>
      <c r="C104" s="53" t="s">
        <v>7039</v>
      </c>
      <c r="D104" s="35">
        <v>345</v>
      </c>
      <c r="E104" s="73" t="s">
        <v>2738</v>
      </c>
      <c r="F104" s="31">
        <v>131045588</v>
      </c>
      <c r="G104" s="10" t="s">
        <v>5919</v>
      </c>
      <c r="H104" s="27" t="s">
        <v>5184</v>
      </c>
    </row>
    <row r="105" spans="1:8" ht="15.75">
      <c r="A105" s="45" t="s">
        <v>7040</v>
      </c>
      <c r="B105" s="10" t="s">
        <v>5250</v>
      </c>
      <c r="C105" s="53" t="s">
        <v>6081</v>
      </c>
      <c r="D105" s="32">
        <v>49</v>
      </c>
      <c r="E105" s="73" t="s">
        <v>997</v>
      </c>
      <c r="F105" s="31">
        <v>1000613735</v>
      </c>
      <c r="G105" s="10" t="s">
        <v>5250</v>
      </c>
      <c r="H105" s="27" t="s">
        <v>5184</v>
      </c>
    </row>
    <row r="106" spans="1:8" ht="15.75">
      <c r="A106" s="45" t="s">
        <v>7045</v>
      </c>
      <c r="B106" s="10" t="s">
        <v>5217</v>
      </c>
      <c r="C106" s="53" t="s">
        <v>7046</v>
      </c>
      <c r="D106" s="30">
        <v>55</v>
      </c>
      <c r="E106" s="73" t="s">
        <v>1021</v>
      </c>
      <c r="F106" s="31">
        <v>3104496702</v>
      </c>
      <c r="G106" s="10" t="s">
        <v>5217</v>
      </c>
      <c r="H106" s="27" t="s">
        <v>5184</v>
      </c>
    </row>
    <row r="107" spans="1:8" ht="15.75">
      <c r="A107" s="45" t="s">
        <v>7061</v>
      </c>
      <c r="B107" s="10" t="s">
        <v>5263</v>
      </c>
      <c r="C107" s="53" t="s">
        <v>7062</v>
      </c>
      <c r="D107" s="34">
        <v>103</v>
      </c>
      <c r="E107" s="73" t="s">
        <v>1037</v>
      </c>
      <c r="F107" s="31">
        <v>7600176122</v>
      </c>
      <c r="G107" s="10" t="s">
        <v>5263</v>
      </c>
      <c r="H107" s="27" t="s">
        <v>5184</v>
      </c>
    </row>
    <row r="108" spans="1:8" ht="15.75">
      <c r="A108" s="45" t="s">
        <v>7063</v>
      </c>
      <c r="B108" s="10" t="s">
        <v>6419</v>
      </c>
      <c r="C108" s="53" t="s">
        <v>7064</v>
      </c>
      <c r="D108" s="30">
        <v>448</v>
      </c>
      <c r="E108" s="73" t="s">
        <v>1056</v>
      </c>
      <c r="F108" s="31">
        <v>7600206788</v>
      </c>
      <c r="G108" s="10" t="s">
        <v>6419</v>
      </c>
      <c r="H108" s="27" t="s">
        <v>5184</v>
      </c>
    </row>
    <row r="109" spans="1:8" ht="15.75">
      <c r="A109" s="45" t="s">
        <v>7073</v>
      </c>
      <c r="B109" s="10" t="s">
        <v>5349</v>
      </c>
      <c r="C109" s="53" t="s">
        <v>7074</v>
      </c>
      <c r="D109" s="32">
        <v>31</v>
      </c>
      <c r="E109" s="73" t="s">
        <v>1072</v>
      </c>
      <c r="F109" s="31">
        <v>1201283023</v>
      </c>
      <c r="G109" s="10" t="s">
        <v>5349</v>
      </c>
      <c r="H109" s="27" t="s">
        <v>5184</v>
      </c>
    </row>
    <row r="110" spans="1:8" ht="15.75">
      <c r="A110" s="45" t="s">
        <v>7083</v>
      </c>
      <c r="B110" s="10" t="s">
        <v>5206</v>
      </c>
      <c r="C110" s="53" t="s">
        <v>7084</v>
      </c>
      <c r="D110" s="30">
        <v>65</v>
      </c>
      <c r="E110" s="73" t="s">
        <v>1087</v>
      </c>
      <c r="F110" s="31">
        <v>1200632881</v>
      </c>
      <c r="G110" s="10" t="s">
        <v>5206</v>
      </c>
      <c r="H110" s="27" t="s">
        <v>5184</v>
      </c>
    </row>
    <row r="111" spans="1:8" ht="15.75">
      <c r="A111" s="45" t="s">
        <v>7087</v>
      </c>
      <c r="B111" s="10" t="s">
        <v>6246</v>
      </c>
      <c r="C111" s="53" t="s">
        <v>7088</v>
      </c>
      <c r="D111" s="32">
        <v>73</v>
      </c>
      <c r="E111" s="73" t="s">
        <v>1098</v>
      </c>
      <c r="F111" s="31">
        <v>7600146323</v>
      </c>
      <c r="G111" s="10" t="s">
        <v>6246</v>
      </c>
      <c r="H111" s="27" t="s">
        <v>5184</v>
      </c>
    </row>
    <row r="112" spans="1:8">
      <c r="E112"/>
      <c r="F112"/>
    </row>
    <row r="113" spans="5:6">
      <c r="E113"/>
      <c r="F113"/>
    </row>
    <row r="114" spans="5:6">
      <c r="E114"/>
      <c r="F114"/>
    </row>
    <row r="115" spans="5:6">
      <c r="E115"/>
      <c r="F115"/>
    </row>
    <row r="116" spans="5:6">
      <c r="E116"/>
      <c r="F116"/>
    </row>
    <row r="117" spans="5:6">
      <c r="E117"/>
      <c r="F117"/>
    </row>
    <row r="118" spans="5:6">
      <c r="E118"/>
      <c r="F118"/>
    </row>
    <row r="119" spans="5:6">
      <c r="E119"/>
      <c r="F119"/>
    </row>
    <row r="120" spans="5:6">
      <c r="E120"/>
      <c r="F120"/>
    </row>
    <row r="121" spans="5:6">
      <c r="E121"/>
      <c r="F121"/>
    </row>
    <row r="122" spans="5:6">
      <c r="E122"/>
      <c r="F122"/>
    </row>
    <row r="123" spans="5:6">
      <c r="E123"/>
      <c r="F123"/>
    </row>
    <row r="124" spans="5:6">
      <c r="E124"/>
      <c r="F124"/>
    </row>
    <row r="125" spans="5:6">
      <c r="E125"/>
      <c r="F125"/>
    </row>
    <row r="126" spans="5:6">
      <c r="E126"/>
      <c r="F126"/>
    </row>
    <row r="127" spans="5:6">
      <c r="E127"/>
      <c r="F127"/>
    </row>
    <row r="128" spans="5:6">
      <c r="E128"/>
      <c r="F128"/>
    </row>
    <row r="129" spans="5:6">
      <c r="E129"/>
      <c r="F129"/>
    </row>
    <row r="130" spans="5:6">
      <c r="E130"/>
      <c r="F130"/>
    </row>
    <row r="131" spans="5:6">
      <c r="E131"/>
      <c r="F131"/>
    </row>
    <row r="132" spans="5:6">
      <c r="E132"/>
      <c r="F132"/>
    </row>
    <row r="133" spans="5:6">
      <c r="E133"/>
      <c r="F133"/>
    </row>
    <row r="134" spans="5:6">
      <c r="E134"/>
      <c r="F134"/>
    </row>
    <row r="135" spans="5:6">
      <c r="E135"/>
      <c r="F135"/>
    </row>
    <row r="136" spans="5:6">
      <c r="E136"/>
      <c r="F136"/>
    </row>
    <row r="137" spans="5:6">
      <c r="E137"/>
      <c r="F137"/>
    </row>
    <row r="138" spans="5:6">
      <c r="E138"/>
      <c r="F138"/>
    </row>
    <row r="139" spans="5:6">
      <c r="E139"/>
      <c r="F139"/>
    </row>
    <row r="140" spans="5:6">
      <c r="E140"/>
      <c r="F140"/>
    </row>
    <row r="141" spans="5:6">
      <c r="E141"/>
      <c r="F141"/>
    </row>
    <row r="142" spans="5:6">
      <c r="E142"/>
      <c r="F142"/>
    </row>
    <row r="143" spans="5:6">
      <c r="E143"/>
      <c r="F143"/>
    </row>
    <row r="144" spans="5:6">
      <c r="E144"/>
      <c r="F144"/>
    </row>
    <row r="145" spans="5:6">
      <c r="E145"/>
      <c r="F145"/>
    </row>
    <row r="146" spans="5:6">
      <c r="E146"/>
      <c r="F146"/>
    </row>
    <row r="147" spans="5:6">
      <c r="E147"/>
      <c r="F147"/>
    </row>
    <row r="148" spans="5:6">
      <c r="E148"/>
      <c r="F148"/>
    </row>
    <row r="149" spans="5:6">
      <c r="E149"/>
      <c r="F149"/>
    </row>
    <row r="150" spans="5:6">
      <c r="E150"/>
      <c r="F150"/>
    </row>
    <row r="151" spans="5:6">
      <c r="E151"/>
      <c r="F151"/>
    </row>
    <row r="152" spans="5:6">
      <c r="E152"/>
      <c r="F152"/>
    </row>
    <row r="153" spans="5:6">
      <c r="E153"/>
      <c r="F153"/>
    </row>
    <row r="154" spans="5:6">
      <c r="E154"/>
      <c r="F154"/>
    </row>
    <row r="155" spans="5:6">
      <c r="E155"/>
      <c r="F155"/>
    </row>
    <row r="156" spans="5:6">
      <c r="E156"/>
      <c r="F156"/>
    </row>
    <row r="157" spans="5:6">
      <c r="E157"/>
      <c r="F157"/>
    </row>
    <row r="158" spans="5:6">
      <c r="E158"/>
      <c r="F158"/>
    </row>
    <row r="159" spans="5:6">
      <c r="E159"/>
      <c r="F159"/>
    </row>
    <row r="160" spans="5:6">
      <c r="E160"/>
      <c r="F160"/>
    </row>
    <row r="161" spans="5:6">
      <c r="E161"/>
      <c r="F161"/>
    </row>
    <row r="162" spans="5:6">
      <c r="E162"/>
      <c r="F162"/>
    </row>
    <row r="163" spans="5:6">
      <c r="E163"/>
      <c r="F163"/>
    </row>
    <row r="164" spans="5:6">
      <c r="E164"/>
      <c r="F164"/>
    </row>
    <row r="165" spans="5:6">
      <c r="E165"/>
      <c r="F165"/>
    </row>
    <row r="166" spans="5:6">
      <c r="E166"/>
      <c r="F166"/>
    </row>
    <row r="167" spans="5:6">
      <c r="E167"/>
      <c r="F167"/>
    </row>
    <row r="168" spans="5:6">
      <c r="E168"/>
      <c r="F168"/>
    </row>
    <row r="169" spans="5:6">
      <c r="E169"/>
      <c r="F169"/>
    </row>
    <row r="170" spans="5:6">
      <c r="E170"/>
      <c r="F170"/>
    </row>
    <row r="171" spans="5:6">
      <c r="E171"/>
      <c r="F171"/>
    </row>
    <row r="172" spans="5:6">
      <c r="E172"/>
      <c r="F172"/>
    </row>
    <row r="173" spans="5:6">
      <c r="E173"/>
      <c r="F173"/>
    </row>
    <row r="174" spans="5:6">
      <c r="E174"/>
      <c r="F174"/>
    </row>
    <row r="175" spans="5:6">
      <c r="E175"/>
      <c r="F175"/>
    </row>
    <row r="176" spans="5:6">
      <c r="E176"/>
      <c r="F176"/>
    </row>
    <row r="177" spans="5:6">
      <c r="E177"/>
      <c r="F177"/>
    </row>
    <row r="178" spans="5:6">
      <c r="E178"/>
      <c r="F178"/>
    </row>
    <row r="179" spans="5:6">
      <c r="E179"/>
      <c r="F179"/>
    </row>
    <row r="180" spans="5:6">
      <c r="E180"/>
      <c r="F180"/>
    </row>
    <row r="181" spans="5:6">
      <c r="E181"/>
      <c r="F181"/>
    </row>
    <row r="182" spans="5:6">
      <c r="E182"/>
      <c r="F182"/>
    </row>
    <row r="183" spans="5:6">
      <c r="E183"/>
      <c r="F183"/>
    </row>
    <row r="184" spans="5:6">
      <c r="E184"/>
      <c r="F184"/>
    </row>
    <row r="185" spans="5:6">
      <c r="E185"/>
      <c r="F185"/>
    </row>
    <row r="186" spans="5:6">
      <c r="E186"/>
      <c r="F186"/>
    </row>
    <row r="187" spans="5:6">
      <c r="E187"/>
      <c r="F187"/>
    </row>
    <row r="188" spans="5:6">
      <c r="E188"/>
      <c r="F188"/>
    </row>
    <row r="189" spans="5:6">
      <c r="E189"/>
      <c r="F189"/>
    </row>
    <row r="190" spans="5:6">
      <c r="E190"/>
      <c r="F190"/>
    </row>
    <row r="191" spans="5:6">
      <c r="E191"/>
      <c r="F191"/>
    </row>
    <row r="192" spans="5:6">
      <c r="E192"/>
      <c r="F192"/>
    </row>
    <row r="193" spans="5:6">
      <c r="E193"/>
      <c r="F193"/>
    </row>
    <row r="194" spans="5:6">
      <c r="E194"/>
      <c r="F194"/>
    </row>
    <row r="195" spans="5:6">
      <c r="E195"/>
      <c r="F195"/>
    </row>
    <row r="196" spans="5:6">
      <c r="E196"/>
      <c r="F196"/>
    </row>
    <row r="197" spans="5:6">
      <c r="E197"/>
      <c r="F197"/>
    </row>
    <row r="198" spans="5:6">
      <c r="E198"/>
      <c r="F198"/>
    </row>
    <row r="199" spans="5:6">
      <c r="E199"/>
      <c r="F199"/>
    </row>
    <row r="200" spans="5:6">
      <c r="E200"/>
      <c r="F200"/>
    </row>
    <row r="201" spans="5:6">
      <c r="E201"/>
      <c r="F201"/>
    </row>
    <row r="202" spans="5:6">
      <c r="E202"/>
      <c r="F202"/>
    </row>
    <row r="203" spans="5:6">
      <c r="E203"/>
      <c r="F203"/>
    </row>
    <row r="204" spans="5:6">
      <c r="E204"/>
      <c r="F204"/>
    </row>
    <row r="205" spans="5:6">
      <c r="E205"/>
      <c r="F205"/>
    </row>
    <row r="206" spans="5:6">
      <c r="E206"/>
      <c r="F206"/>
    </row>
    <row r="207" spans="5:6">
      <c r="E207"/>
      <c r="F207"/>
    </row>
    <row r="208" spans="5:6">
      <c r="E208"/>
      <c r="F208"/>
    </row>
    <row r="209" spans="5:6">
      <c r="E209"/>
      <c r="F209"/>
    </row>
    <row r="210" spans="5:6">
      <c r="E210"/>
      <c r="F210"/>
    </row>
    <row r="211" spans="5:6">
      <c r="E211"/>
      <c r="F211"/>
    </row>
    <row r="212" spans="5:6">
      <c r="E212"/>
      <c r="F212"/>
    </row>
    <row r="213" spans="5:6">
      <c r="E213"/>
      <c r="F213"/>
    </row>
    <row r="214" spans="5:6">
      <c r="E214"/>
      <c r="F214"/>
    </row>
    <row r="215" spans="5:6">
      <c r="E215"/>
      <c r="F215"/>
    </row>
    <row r="216" spans="5:6">
      <c r="E216"/>
      <c r="F216"/>
    </row>
    <row r="217" spans="5:6">
      <c r="E217"/>
      <c r="F217"/>
    </row>
    <row r="218" spans="5:6">
      <c r="E218"/>
      <c r="F218"/>
    </row>
    <row r="219" spans="5:6">
      <c r="E219"/>
      <c r="F219"/>
    </row>
    <row r="220" spans="5:6">
      <c r="E220"/>
      <c r="F220"/>
    </row>
    <row r="221" spans="5:6">
      <c r="E221"/>
      <c r="F221"/>
    </row>
    <row r="222" spans="5:6">
      <c r="E222"/>
      <c r="F222"/>
    </row>
    <row r="223" spans="5:6">
      <c r="E223"/>
      <c r="F223"/>
    </row>
    <row r="224" spans="5:6">
      <c r="E224"/>
      <c r="F224"/>
    </row>
    <row r="225" spans="5:6">
      <c r="E225"/>
      <c r="F225"/>
    </row>
    <row r="226" spans="5:6">
      <c r="E226"/>
      <c r="F226"/>
    </row>
    <row r="227" spans="5:6">
      <c r="E227"/>
      <c r="F227"/>
    </row>
    <row r="228" spans="5:6">
      <c r="E228"/>
      <c r="F228"/>
    </row>
    <row r="229" spans="5:6">
      <c r="E229"/>
      <c r="F229"/>
    </row>
    <row r="230" spans="5:6">
      <c r="E230"/>
      <c r="F230"/>
    </row>
    <row r="231" spans="5:6">
      <c r="E231"/>
      <c r="F231"/>
    </row>
    <row r="232" spans="5:6">
      <c r="E232"/>
      <c r="F232"/>
    </row>
    <row r="233" spans="5:6">
      <c r="E233"/>
      <c r="F233"/>
    </row>
    <row r="234" spans="5:6">
      <c r="E234"/>
      <c r="F234"/>
    </row>
    <row r="235" spans="5:6">
      <c r="E235"/>
      <c r="F235"/>
    </row>
    <row r="236" spans="5:6">
      <c r="E236"/>
      <c r="F236"/>
    </row>
    <row r="237" spans="5:6">
      <c r="E237"/>
      <c r="F237"/>
    </row>
    <row r="238" spans="5:6">
      <c r="E238"/>
      <c r="F238"/>
    </row>
    <row r="239" spans="5:6">
      <c r="E239"/>
      <c r="F239"/>
    </row>
    <row r="240" spans="5:6">
      <c r="E240"/>
      <c r="F240"/>
    </row>
    <row r="241" spans="5:6">
      <c r="E241"/>
      <c r="F241"/>
    </row>
    <row r="242" spans="5:6">
      <c r="E242"/>
      <c r="F242"/>
    </row>
    <row r="243" spans="5:6">
      <c r="E243"/>
      <c r="F243"/>
    </row>
    <row r="244" spans="5:6">
      <c r="E244"/>
      <c r="F244"/>
    </row>
    <row r="245" spans="5:6">
      <c r="E245"/>
      <c r="F245"/>
    </row>
    <row r="246" spans="5:6">
      <c r="E246"/>
      <c r="F246"/>
    </row>
    <row r="247" spans="5:6">
      <c r="E247"/>
      <c r="F247"/>
    </row>
    <row r="248" spans="5:6">
      <c r="E248"/>
      <c r="F248"/>
    </row>
    <row r="249" spans="5:6">
      <c r="E249"/>
      <c r="F249"/>
    </row>
    <row r="250" spans="5:6">
      <c r="E250"/>
      <c r="F250"/>
    </row>
    <row r="251" spans="5:6">
      <c r="E251"/>
      <c r="F251"/>
    </row>
    <row r="252" spans="5:6">
      <c r="E252"/>
      <c r="F252"/>
    </row>
    <row r="253" spans="5:6">
      <c r="E253"/>
      <c r="F253"/>
    </row>
    <row r="254" spans="5:6">
      <c r="E254"/>
      <c r="F254"/>
    </row>
    <row r="255" spans="5:6">
      <c r="E255"/>
      <c r="F255"/>
    </row>
    <row r="256" spans="5:6">
      <c r="E256"/>
      <c r="F256"/>
    </row>
    <row r="257" spans="5:6">
      <c r="E257"/>
      <c r="F257"/>
    </row>
    <row r="258" spans="5:6">
      <c r="E258"/>
      <c r="F258"/>
    </row>
    <row r="259" spans="5:6">
      <c r="E259"/>
      <c r="F259"/>
    </row>
    <row r="260" spans="5:6">
      <c r="E260"/>
      <c r="F260"/>
    </row>
    <row r="261" spans="5:6">
      <c r="E261"/>
      <c r="F261"/>
    </row>
    <row r="262" spans="5:6">
      <c r="E262"/>
      <c r="F262"/>
    </row>
    <row r="263" spans="5:6">
      <c r="E263"/>
      <c r="F263"/>
    </row>
    <row r="264" spans="5:6">
      <c r="E264"/>
      <c r="F264"/>
    </row>
    <row r="265" spans="5:6">
      <c r="E265"/>
      <c r="F265"/>
    </row>
    <row r="266" spans="5:6">
      <c r="E266"/>
      <c r="F266"/>
    </row>
    <row r="267" spans="5:6">
      <c r="E267"/>
      <c r="F267"/>
    </row>
    <row r="268" spans="5:6">
      <c r="E268"/>
      <c r="F268"/>
    </row>
    <row r="269" spans="5:6">
      <c r="E269"/>
      <c r="F269"/>
    </row>
    <row r="270" spans="5:6">
      <c r="E270"/>
      <c r="F270"/>
    </row>
    <row r="271" spans="5:6">
      <c r="E271"/>
      <c r="F271"/>
    </row>
    <row r="272" spans="5:6">
      <c r="E272"/>
      <c r="F272"/>
    </row>
    <row r="273" spans="5:6">
      <c r="E273"/>
      <c r="F273"/>
    </row>
    <row r="274" spans="5:6">
      <c r="E274"/>
      <c r="F274"/>
    </row>
    <row r="275" spans="5:6">
      <c r="E275"/>
      <c r="F275"/>
    </row>
    <row r="276" spans="5:6">
      <c r="E276"/>
      <c r="F276"/>
    </row>
    <row r="277" spans="5:6">
      <c r="E277"/>
      <c r="F277"/>
    </row>
    <row r="278" spans="5:6">
      <c r="E278"/>
      <c r="F278"/>
    </row>
    <row r="279" spans="5:6">
      <c r="E279"/>
      <c r="F279"/>
    </row>
    <row r="280" spans="5:6">
      <c r="E280"/>
      <c r="F280"/>
    </row>
    <row r="281" spans="5:6">
      <c r="E281"/>
      <c r="F281"/>
    </row>
    <row r="282" spans="5:6">
      <c r="E282"/>
      <c r="F282"/>
    </row>
    <row r="283" spans="5:6">
      <c r="E283"/>
      <c r="F283"/>
    </row>
    <row r="284" spans="5:6">
      <c r="E284"/>
      <c r="F284"/>
    </row>
    <row r="285" spans="5:6">
      <c r="E285"/>
      <c r="F285"/>
    </row>
    <row r="286" spans="5:6">
      <c r="E286"/>
      <c r="F286"/>
    </row>
    <row r="287" spans="5:6">
      <c r="E287"/>
      <c r="F287"/>
    </row>
    <row r="288" spans="5:6">
      <c r="E288"/>
      <c r="F288"/>
    </row>
    <row r="289" spans="5:6">
      <c r="E289"/>
      <c r="F289"/>
    </row>
    <row r="290" spans="5:6">
      <c r="E290"/>
      <c r="F290"/>
    </row>
    <row r="291" spans="5:6">
      <c r="E291"/>
      <c r="F291"/>
    </row>
    <row r="292" spans="5:6">
      <c r="E292"/>
      <c r="F292"/>
    </row>
    <row r="293" spans="5:6">
      <c r="E293"/>
      <c r="F293"/>
    </row>
    <row r="294" spans="5:6">
      <c r="E294"/>
      <c r="F294"/>
    </row>
    <row r="295" spans="5:6">
      <c r="E295"/>
      <c r="F295"/>
    </row>
    <row r="296" spans="5:6">
      <c r="E296"/>
      <c r="F296"/>
    </row>
    <row r="297" spans="5:6">
      <c r="E297"/>
      <c r="F297"/>
    </row>
    <row r="298" spans="5:6">
      <c r="E298"/>
      <c r="F298"/>
    </row>
    <row r="299" spans="5:6">
      <c r="E299"/>
      <c r="F299"/>
    </row>
    <row r="300" spans="5:6">
      <c r="E300"/>
      <c r="F300"/>
    </row>
    <row r="301" spans="5:6">
      <c r="E301"/>
      <c r="F301"/>
    </row>
    <row r="302" spans="5:6">
      <c r="E302"/>
      <c r="F302"/>
    </row>
    <row r="303" spans="5:6">
      <c r="E303"/>
      <c r="F303"/>
    </row>
    <row r="304" spans="5:6">
      <c r="E304"/>
      <c r="F304"/>
    </row>
    <row r="305" spans="5:6">
      <c r="E305"/>
      <c r="F305"/>
    </row>
    <row r="306" spans="5:6">
      <c r="E306"/>
      <c r="F306"/>
    </row>
    <row r="307" spans="5:6">
      <c r="E307"/>
      <c r="F307"/>
    </row>
    <row r="308" spans="5:6">
      <c r="E308"/>
      <c r="F308"/>
    </row>
    <row r="309" spans="5:6">
      <c r="E309"/>
      <c r="F309"/>
    </row>
    <row r="310" spans="5:6">
      <c r="E310"/>
      <c r="F310"/>
    </row>
    <row r="311" spans="5:6">
      <c r="E311"/>
      <c r="F311"/>
    </row>
    <row r="312" spans="5:6">
      <c r="E312"/>
      <c r="F312"/>
    </row>
    <row r="313" spans="5:6">
      <c r="E313"/>
      <c r="F313"/>
    </row>
    <row r="314" spans="5:6">
      <c r="E314"/>
      <c r="F314"/>
    </row>
    <row r="315" spans="5:6">
      <c r="E315"/>
      <c r="F315"/>
    </row>
    <row r="316" spans="5:6">
      <c r="E316"/>
      <c r="F316"/>
    </row>
    <row r="317" spans="5:6">
      <c r="E317"/>
      <c r="F317"/>
    </row>
    <row r="318" spans="5:6">
      <c r="E318"/>
      <c r="F318"/>
    </row>
    <row r="319" spans="5:6">
      <c r="E319"/>
      <c r="F319"/>
    </row>
    <row r="320" spans="5:6">
      <c r="E320"/>
      <c r="F320"/>
    </row>
    <row r="321" spans="5:6">
      <c r="E321"/>
      <c r="F321"/>
    </row>
    <row r="322" spans="5:6">
      <c r="E322"/>
      <c r="F322"/>
    </row>
    <row r="323" spans="5:6">
      <c r="E323"/>
      <c r="F323"/>
    </row>
    <row r="324" spans="5:6">
      <c r="E324"/>
      <c r="F324"/>
    </row>
    <row r="325" spans="5:6">
      <c r="E325"/>
      <c r="F325"/>
    </row>
    <row r="326" spans="5:6">
      <c r="E326"/>
      <c r="F326"/>
    </row>
    <row r="327" spans="5:6">
      <c r="E327"/>
      <c r="F327"/>
    </row>
    <row r="328" spans="5:6">
      <c r="E328"/>
      <c r="F328"/>
    </row>
    <row r="329" spans="5:6">
      <c r="E329"/>
      <c r="F329"/>
    </row>
    <row r="330" spans="5:6">
      <c r="E330"/>
      <c r="F330"/>
    </row>
    <row r="331" spans="5:6">
      <c r="E331"/>
      <c r="F331"/>
    </row>
    <row r="332" spans="5:6">
      <c r="E332"/>
      <c r="F332"/>
    </row>
    <row r="333" spans="5:6">
      <c r="E333"/>
      <c r="F333"/>
    </row>
    <row r="334" spans="5:6">
      <c r="E334"/>
      <c r="F334"/>
    </row>
    <row r="335" spans="5:6">
      <c r="E335"/>
      <c r="F335"/>
    </row>
    <row r="336" spans="5:6">
      <c r="E336"/>
      <c r="F336"/>
    </row>
    <row r="337" spans="5:6">
      <c r="E337"/>
      <c r="F337"/>
    </row>
    <row r="338" spans="5:6">
      <c r="E338"/>
      <c r="F338"/>
    </row>
    <row r="339" spans="5:6">
      <c r="E339"/>
      <c r="F339"/>
    </row>
    <row r="340" spans="5:6">
      <c r="E340"/>
      <c r="F340"/>
    </row>
    <row r="341" spans="5:6">
      <c r="E341"/>
      <c r="F341"/>
    </row>
    <row r="342" spans="5:6">
      <c r="E342"/>
      <c r="F342"/>
    </row>
    <row r="343" spans="5:6">
      <c r="E343"/>
      <c r="F343"/>
    </row>
    <row r="344" spans="5:6">
      <c r="E344"/>
      <c r="F344"/>
    </row>
    <row r="345" spans="5:6">
      <c r="E345"/>
      <c r="F345"/>
    </row>
    <row r="346" spans="5:6">
      <c r="E346"/>
      <c r="F346"/>
    </row>
    <row r="347" spans="5:6">
      <c r="E347"/>
      <c r="F347"/>
    </row>
    <row r="348" spans="5:6">
      <c r="E348"/>
      <c r="F348"/>
    </row>
    <row r="349" spans="5:6">
      <c r="E349"/>
      <c r="F349"/>
    </row>
    <row r="350" spans="5:6">
      <c r="E350"/>
      <c r="F350"/>
    </row>
    <row r="351" spans="5:6">
      <c r="E351"/>
      <c r="F351"/>
    </row>
    <row r="352" spans="5:6">
      <c r="E352"/>
      <c r="F352"/>
    </row>
    <row r="353" spans="5:6">
      <c r="E353"/>
      <c r="F353"/>
    </row>
    <row r="354" spans="5:6">
      <c r="E354"/>
      <c r="F354"/>
    </row>
    <row r="355" spans="5:6">
      <c r="E355"/>
      <c r="F355"/>
    </row>
    <row r="356" spans="5:6">
      <c r="E356"/>
      <c r="F356"/>
    </row>
    <row r="357" spans="5:6">
      <c r="E357"/>
      <c r="F357"/>
    </row>
    <row r="358" spans="5:6">
      <c r="E358"/>
      <c r="F358"/>
    </row>
    <row r="359" spans="5:6">
      <c r="E359"/>
      <c r="F359"/>
    </row>
    <row r="360" spans="5:6">
      <c r="E360"/>
      <c r="F360"/>
    </row>
    <row r="361" spans="5:6">
      <c r="E361"/>
      <c r="F361"/>
    </row>
    <row r="362" spans="5:6">
      <c r="E362"/>
      <c r="F362"/>
    </row>
    <row r="363" spans="5:6">
      <c r="E363"/>
      <c r="F363"/>
    </row>
    <row r="364" spans="5:6">
      <c r="E364"/>
      <c r="F364"/>
    </row>
    <row r="365" spans="5:6">
      <c r="E365"/>
      <c r="F365"/>
    </row>
    <row r="366" spans="5:6">
      <c r="E366"/>
      <c r="F366"/>
    </row>
    <row r="367" spans="5:6">
      <c r="E367"/>
      <c r="F367"/>
    </row>
    <row r="368" spans="5:6">
      <c r="E368"/>
      <c r="F368"/>
    </row>
    <row r="369" spans="5:6">
      <c r="E369"/>
      <c r="F369"/>
    </row>
    <row r="370" spans="5:6">
      <c r="E370"/>
      <c r="F370"/>
    </row>
    <row r="371" spans="5:6">
      <c r="E371"/>
      <c r="F371"/>
    </row>
    <row r="372" spans="5:6">
      <c r="E372"/>
      <c r="F372"/>
    </row>
    <row r="373" spans="5:6">
      <c r="E373"/>
      <c r="F373"/>
    </row>
    <row r="374" spans="5:6">
      <c r="E374"/>
      <c r="F374"/>
    </row>
    <row r="375" spans="5:6">
      <c r="E375"/>
      <c r="F375"/>
    </row>
    <row r="376" spans="5:6">
      <c r="E376"/>
      <c r="F376"/>
    </row>
    <row r="377" spans="5:6">
      <c r="E377"/>
      <c r="F377"/>
    </row>
    <row r="378" spans="5:6">
      <c r="E378"/>
      <c r="F378"/>
    </row>
    <row r="379" spans="5:6">
      <c r="E379"/>
      <c r="F379"/>
    </row>
    <row r="380" spans="5:6">
      <c r="E380"/>
      <c r="F380"/>
    </row>
    <row r="381" spans="5:6">
      <c r="E381"/>
      <c r="F381"/>
    </row>
    <row r="382" spans="5:6">
      <c r="E382"/>
      <c r="F382"/>
    </row>
    <row r="383" spans="5:6">
      <c r="E383"/>
      <c r="F383"/>
    </row>
    <row r="384" spans="5:6">
      <c r="E384"/>
      <c r="F384"/>
    </row>
    <row r="385" spans="5:6">
      <c r="E385"/>
      <c r="F385"/>
    </row>
    <row r="386" spans="5:6">
      <c r="E386"/>
      <c r="F386"/>
    </row>
    <row r="387" spans="5:6">
      <c r="E387"/>
      <c r="F387"/>
    </row>
    <row r="388" spans="5:6">
      <c r="E388"/>
      <c r="F388"/>
    </row>
    <row r="389" spans="5:6">
      <c r="E389"/>
      <c r="F389"/>
    </row>
    <row r="390" spans="5:6">
      <c r="E390"/>
      <c r="F390"/>
    </row>
    <row r="391" spans="5:6">
      <c r="E391"/>
      <c r="F391"/>
    </row>
    <row r="392" spans="5:6">
      <c r="E392"/>
      <c r="F392"/>
    </row>
    <row r="393" spans="5:6">
      <c r="E393"/>
      <c r="F393"/>
    </row>
    <row r="394" spans="5:6">
      <c r="E394"/>
      <c r="F394"/>
    </row>
    <row r="395" spans="5:6">
      <c r="E395"/>
      <c r="F395"/>
    </row>
    <row r="396" spans="5:6">
      <c r="E396"/>
      <c r="F396"/>
    </row>
    <row r="397" spans="5:6">
      <c r="E397"/>
      <c r="F397"/>
    </row>
    <row r="398" spans="5:6">
      <c r="E398"/>
      <c r="F398"/>
    </row>
    <row r="399" spans="5:6">
      <c r="E399"/>
      <c r="F399"/>
    </row>
    <row r="400" spans="5:6">
      <c r="E400"/>
      <c r="F400"/>
    </row>
    <row r="401" spans="5:6">
      <c r="E401"/>
      <c r="F401"/>
    </row>
    <row r="402" spans="5:6">
      <c r="E402"/>
      <c r="F402"/>
    </row>
    <row r="403" spans="5:6">
      <c r="E403"/>
      <c r="F403"/>
    </row>
    <row r="404" spans="5:6">
      <c r="E404"/>
      <c r="F404"/>
    </row>
    <row r="405" spans="5:6">
      <c r="E405"/>
      <c r="F405"/>
    </row>
    <row r="406" spans="5:6">
      <c r="E406"/>
      <c r="F406"/>
    </row>
    <row r="407" spans="5:6">
      <c r="E407"/>
      <c r="F407"/>
    </row>
    <row r="408" spans="5:6">
      <c r="E408"/>
      <c r="F408"/>
    </row>
    <row r="409" spans="5:6">
      <c r="E409"/>
      <c r="F409"/>
    </row>
    <row r="410" spans="5:6">
      <c r="E410"/>
      <c r="F410"/>
    </row>
    <row r="411" spans="5:6">
      <c r="E411"/>
      <c r="F411"/>
    </row>
    <row r="412" spans="5:6">
      <c r="E412"/>
      <c r="F412"/>
    </row>
    <row r="413" spans="5:6">
      <c r="E413"/>
      <c r="F413"/>
    </row>
    <row r="414" spans="5:6">
      <c r="E414"/>
      <c r="F414"/>
    </row>
    <row r="415" spans="5:6">
      <c r="E415"/>
      <c r="F415"/>
    </row>
    <row r="416" spans="5:6">
      <c r="E416"/>
      <c r="F416"/>
    </row>
    <row r="417" spans="5:6">
      <c r="E417"/>
      <c r="F417"/>
    </row>
    <row r="418" spans="5:6">
      <c r="E418"/>
      <c r="F418"/>
    </row>
    <row r="419" spans="5:6">
      <c r="E419"/>
      <c r="F419"/>
    </row>
    <row r="420" spans="5:6">
      <c r="E420"/>
      <c r="F420"/>
    </row>
    <row r="421" spans="5:6">
      <c r="E421"/>
      <c r="F421"/>
    </row>
    <row r="422" spans="5:6">
      <c r="E422"/>
      <c r="F422"/>
    </row>
    <row r="423" spans="5:6">
      <c r="E423"/>
      <c r="F423"/>
    </row>
    <row r="424" spans="5:6">
      <c r="E424"/>
      <c r="F424"/>
    </row>
    <row r="425" spans="5:6">
      <c r="E425"/>
      <c r="F425"/>
    </row>
    <row r="426" spans="5:6">
      <c r="E426"/>
      <c r="F426"/>
    </row>
    <row r="427" spans="5:6">
      <c r="E427"/>
      <c r="F427"/>
    </row>
    <row r="428" spans="5:6">
      <c r="E428"/>
      <c r="F428"/>
    </row>
    <row r="429" spans="5:6">
      <c r="E429"/>
      <c r="F429"/>
    </row>
    <row r="430" spans="5:6">
      <c r="E430"/>
      <c r="F430"/>
    </row>
    <row r="431" spans="5:6">
      <c r="E431"/>
      <c r="F431"/>
    </row>
    <row r="432" spans="5:6">
      <c r="E432"/>
      <c r="F432"/>
    </row>
    <row r="433" spans="5:6">
      <c r="E433"/>
      <c r="F433"/>
    </row>
    <row r="434" spans="5:6">
      <c r="E434"/>
      <c r="F434"/>
    </row>
    <row r="435" spans="5:6">
      <c r="E435"/>
      <c r="F435"/>
    </row>
    <row r="436" spans="5:6">
      <c r="E436"/>
      <c r="F436"/>
    </row>
    <row r="437" spans="5:6">
      <c r="E437"/>
      <c r="F437"/>
    </row>
    <row r="438" spans="5:6">
      <c r="E438"/>
      <c r="F438"/>
    </row>
    <row r="439" spans="5:6">
      <c r="E439"/>
      <c r="F439"/>
    </row>
    <row r="440" spans="5:6">
      <c r="E440"/>
      <c r="F440"/>
    </row>
    <row r="441" spans="5:6">
      <c r="E441"/>
      <c r="F441"/>
    </row>
    <row r="442" spans="5:6">
      <c r="E442"/>
      <c r="F442"/>
    </row>
    <row r="443" spans="5:6">
      <c r="E443"/>
      <c r="F443"/>
    </row>
    <row r="444" spans="5:6">
      <c r="E444"/>
      <c r="F444"/>
    </row>
    <row r="445" spans="5:6">
      <c r="E445"/>
      <c r="F445"/>
    </row>
    <row r="446" spans="5:6">
      <c r="E446"/>
      <c r="F446"/>
    </row>
  </sheetData>
  <autoFilter ref="A1:H111" xr:uid="{00000000-0009-0000-0000-000012000000}">
    <sortState xmlns:xlrd2="http://schemas.microsoft.com/office/spreadsheetml/2017/richdata2" ref="A2:G111">
      <sortCondition ref="E2"/>
    </sortState>
  </autoFilter>
  <conditionalFormatting sqref="A1:A111 A447:A1048576">
    <cfRule type="duplicateValues" dxfId="361" priority="1"/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F31"/>
  <sheetViews>
    <sheetView zoomScaleNormal="100" workbookViewId="0">
      <selection activeCell="C4" sqref="C4"/>
    </sheetView>
  </sheetViews>
  <sheetFormatPr defaultColWidth="32.42578125" defaultRowHeight="15"/>
  <cols>
    <col min="1" max="1" width="34.5703125" bestFit="1" customWidth="1"/>
    <col min="2" max="2" width="8" bestFit="1" customWidth="1"/>
    <col min="3" max="3" width="12.140625" bestFit="1" customWidth="1"/>
    <col min="4" max="4" width="17" bestFit="1" customWidth="1"/>
    <col min="5" max="5" width="13.28515625" bestFit="1" customWidth="1"/>
  </cols>
  <sheetData>
    <row r="1" spans="1:6">
      <c r="A1" s="225" t="s">
        <v>7227</v>
      </c>
      <c r="B1" s="225"/>
      <c r="C1" s="225"/>
      <c r="D1" s="225"/>
      <c r="E1" s="225"/>
    </row>
    <row r="2" spans="1:6">
      <c r="A2" s="40"/>
      <c r="B2" s="40" t="s">
        <v>7228</v>
      </c>
      <c r="C2" s="40" t="s">
        <v>5184</v>
      </c>
      <c r="D2" s="40"/>
      <c r="E2" s="40"/>
    </row>
    <row r="3" spans="1:6">
      <c r="A3" s="186" t="s">
        <v>7229</v>
      </c>
      <c r="B3" s="37" t="s">
        <v>3962</v>
      </c>
      <c r="C3" s="37" t="s">
        <v>3962</v>
      </c>
      <c r="D3" s="160" t="s">
        <v>3972</v>
      </c>
      <c r="E3" s="160" t="s">
        <v>7230</v>
      </c>
    </row>
    <row r="4" spans="1:6" ht="15.75">
      <c r="A4" s="184" t="s">
        <v>21</v>
      </c>
      <c r="B4" s="160">
        <v>60.18</v>
      </c>
      <c r="C4" s="160">
        <v>69.81</v>
      </c>
      <c r="D4" s="160"/>
      <c r="E4" s="160"/>
      <c r="F4" s="78"/>
    </row>
    <row r="5" spans="1:6" ht="15.75">
      <c r="A5" s="184" t="s">
        <v>25</v>
      </c>
      <c r="B5" s="160">
        <v>33</v>
      </c>
      <c r="C5" s="160">
        <v>31.5</v>
      </c>
      <c r="D5" s="160"/>
      <c r="E5" s="160"/>
      <c r="F5" s="78"/>
    </row>
    <row r="6" spans="1:6" ht="15.75">
      <c r="A6" s="184" t="s">
        <v>28</v>
      </c>
      <c r="B6" s="160"/>
      <c r="C6" s="160">
        <v>25.2</v>
      </c>
      <c r="D6" s="160"/>
      <c r="E6" s="160"/>
      <c r="F6" s="78"/>
    </row>
    <row r="7" spans="1:6" ht="31.5">
      <c r="A7" s="184" t="s">
        <v>31</v>
      </c>
      <c r="B7" s="160">
        <v>87.91</v>
      </c>
      <c r="C7" s="160">
        <v>87.91</v>
      </c>
      <c r="D7" s="160"/>
      <c r="E7" s="160"/>
      <c r="F7" s="78"/>
    </row>
    <row r="8" spans="1:6" ht="15.75">
      <c r="A8" s="184" t="s">
        <v>35</v>
      </c>
      <c r="B8" s="160">
        <v>53.95</v>
      </c>
      <c r="C8" s="160">
        <v>53.95</v>
      </c>
      <c r="D8" s="160"/>
      <c r="E8" s="160"/>
      <c r="F8" s="78"/>
    </row>
    <row r="9" spans="1:6" ht="15.75">
      <c r="A9" s="184" t="s">
        <v>38</v>
      </c>
      <c r="B9" s="160">
        <v>29.05</v>
      </c>
      <c r="C9" s="160">
        <v>25.04</v>
      </c>
      <c r="D9" s="160"/>
      <c r="E9" s="160"/>
      <c r="F9" s="78"/>
    </row>
    <row r="10" spans="1:6" ht="15.75">
      <c r="A10" s="184" t="s">
        <v>42</v>
      </c>
      <c r="B10" s="160">
        <v>304.44</v>
      </c>
      <c r="C10" s="160">
        <v>290.85000000000002</v>
      </c>
      <c r="D10" s="160"/>
      <c r="E10" s="160"/>
      <c r="F10" s="78"/>
    </row>
    <row r="11" spans="1:6" ht="15.75">
      <c r="A11" s="184" t="s">
        <v>46</v>
      </c>
      <c r="B11" s="160"/>
      <c r="C11" s="160">
        <v>18.899999999999999</v>
      </c>
      <c r="D11" s="160"/>
      <c r="E11" s="160"/>
      <c r="F11" s="78"/>
    </row>
    <row r="12" spans="1:6" ht="15.75">
      <c r="A12" s="184" t="s">
        <v>49</v>
      </c>
      <c r="B12" s="160">
        <v>140.38999999999999</v>
      </c>
      <c r="C12" s="160">
        <v>140.38</v>
      </c>
      <c r="D12" s="160"/>
      <c r="E12" s="160"/>
      <c r="F12" s="78"/>
    </row>
    <row r="13" spans="1:6" ht="15.75">
      <c r="A13" s="184" t="s">
        <v>53</v>
      </c>
      <c r="B13" s="160"/>
      <c r="C13" s="160">
        <v>31.46</v>
      </c>
      <c r="D13" s="160"/>
      <c r="E13" s="160"/>
      <c r="F13" s="78"/>
    </row>
    <row r="14" spans="1:6" ht="15.75">
      <c r="A14" s="184" t="s">
        <v>56</v>
      </c>
      <c r="B14" s="160">
        <v>68.099999999999994</v>
      </c>
      <c r="C14" s="160">
        <v>65</v>
      </c>
      <c r="D14" s="160"/>
      <c r="E14" s="160"/>
      <c r="F14" s="78"/>
    </row>
    <row r="15" spans="1:6" ht="15.75">
      <c r="A15" s="184" t="s">
        <v>59</v>
      </c>
      <c r="B15" s="160">
        <v>5.5</v>
      </c>
      <c r="C15" s="160">
        <v>5.5</v>
      </c>
      <c r="D15" s="160"/>
      <c r="E15" s="160"/>
      <c r="F15" s="78"/>
    </row>
    <row r="16" spans="1:6" ht="15.75">
      <c r="A16" s="185" t="s">
        <v>62</v>
      </c>
      <c r="B16" s="160">
        <v>7.15</v>
      </c>
      <c r="C16" s="160">
        <v>7.15</v>
      </c>
      <c r="D16" s="160"/>
      <c r="E16" s="160"/>
      <c r="F16" s="78"/>
    </row>
    <row r="17" spans="1:6" ht="15.75">
      <c r="A17" s="185" t="s">
        <v>65</v>
      </c>
      <c r="B17" s="160">
        <v>6.84</v>
      </c>
      <c r="C17" s="160">
        <v>6.84</v>
      </c>
      <c r="D17" s="160"/>
      <c r="E17" s="160"/>
      <c r="F17" s="78"/>
    </row>
    <row r="18" spans="1:6" ht="15.75">
      <c r="A18" s="185" t="s">
        <v>68</v>
      </c>
      <c r="B18" s="160"/>
      <c r="C18" s="160">
        <v>60</v>
      </c>
      <c r="D18" s="160"/>
      <c r="E18" s="160"/>
      <c r="F18" s="78"/>
    </row>
    <row r="19" spans="1:6" ht="15.75">
      <c r="A19" s="185" t="s">
        <v>72</v>
      </c>
      <c r="B19" s="160"/>
      <c r="C19" s="160">
        <v>55.65</v>
      </c>
      <c r="D19" s="160"/>
      <c r="E19" s="160"/>
      <c r="F19" s="78"/>
    </row>
    <row r="20" spans="1:6" ht="15.75">
      <c r="A20" s="184" t="s">
        <v>76</v>
      </c>
      <c r="B20" s="160">
        <v>6.6</v>
      </c>
      <c r="C20" s="160">
        <v>6.6</v>
      </c>
      <c r="D20" s="160"/>
      <c r="E20" s="160"/>
      <c r="F20" s="78"/>
    </row>
    <row r="21" spans="1:6" ht="15.75">
      <c r="A21" s="184" t="s">
        <v>79</v>
      </c>
      <c r="B21" s="160"/>
      <c r="C21" s="160">
        <v>65.75</v>
      </c>
      <c r="D21" s="160"/>
      <c r="E21" s="160"/>
      <c r="F21" s="78"/>
    </row>
    <row r="22" spans="1:6" ht="15.75">
      <c r="A22" s="184" t="s">
        <v>83</v>
      </c>
      <c r="B22" s="80">
        <v>82.6</v>
      </c>
      <c r="C22" s="80">
        <v>82.6</v>
      </c>
      <c r="D22" s="160"/>
      <c r="E22" s="160"/>
      <c r="F22" s="78"/>
    </row>
    <row r="23" spans="1:6" ht="31.5">
      <c r="A23" s="184" t="s">
        <v>87</v>
      </c>
      <c r="B23" s="160">
        <v>23.06</v>
      </c>
      <c r="C23" s="160">
        <v>22</v>
      </c>
      <c r="D23" s="160"/>
      <c r="E23" s="160"/>
      <c r="F23" s="78"/>
    </row>
    <row r="24" spans="1:6" ht="15.75">
      <c r="A24" s="184" t="s">
        <v>90</v>
      </c>
      <c r="B24" s="160"/>
      <c r="C24" s="160">
        <v>80.849999999999994</v>
      </c>
      <c r="D24" s="160"/>
      <c r="E24" s="160"/>
      <c r="F24" s="78"/>
    </row>
    <row r="25" spans="1:6" ht="15.75">
      <c r="A25" s="184" t="s">
        <v>93</v>
      </c>
      <c r="B25" s="80">
        <v>21.83</v>
      </c>
      <c r="C25" s="80">
        <v>21.83</v>
      </c>
      <c r="D25" s="160"/>
      <c r="E25" s="160"/>
    </row>
    <row r="26" spans="1:6" ht="15.75">
      <c r="A26" s="184" t="s">
        <v>97</v>
      </c>
      <c r="B26" s="80">
        <v>33</v>
      </c>
      <c r="C26" s="80">
        <v>33</v>
      </c>
      <c r="D26" s="160"/>
      <c r="E26" s="160"/>
      <c r="F26" s="78"/>
    </row>
    <row r="27" spans="1:6" ht="15.75">
      <c r="A27" s="184" t="s">
        <v>100</v>
      </c>
      <c r="B27" s="80"/>
      <c r="C27" s="80">
        <v>15.79</v>
      </c>
      <c r="D27" s="160"/>
      <c r="E27" s="160"/>
    </row>
    <row r="28" spans="1:6" ht="15.75">
      <c r="A28" s="184" t="s">
        <v>103</v>
      </c>
      <c r="B28" s="80"/>
      <c r="C28" s="80">
        <v>31.5</v>
      </c>
      <c r="D28" s="160"/>
      <c r="E28" s="160"/>
    </row>
    <row r="29" spans="1:6">
      <c r="A29" s="187" t="s">
        <v>112</v>
      </c>
      <c r="B29" s="80">
        <v>220</v>
      </c>
      <c r="C29" s="80"/>
      <c r="D29" s="160"/>
      <c r="E29" s="160"/>
    </row>
    <row r="30" spans="1:6">
      <c r="A30" s="187" t="s">
        <v>106</v>
      </c>
      <c r="B30" s="160">
        <v>21.68</v>
      </c>
      <c r="C30" s="160"/>
      <c r="D30" s="160"/>
      <c r="E30" s="160"/>
    </row>
    <row r="31" spans="1:6">
      <c r="A31" s="187" t="s">
        <v>109</v>
      </c>
      <c r="B31" s="160">
        <v>5.5</v>
      </c>
      <c r="C31" s="160"/>
      <c r="D31" s="160"/>
      <c r="E31" s="160"/>
    </row>
  </sheetData>
  <mergeCells count="1">
    <mergeCell ref="A1:E1"/>
  </mergeCells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H492"/>
  <sheetViews>
    <sheetView workbookViewId="0">
      <selection activeCell="F3" sqref="F3"/>
    </sheetView>
  </sheetViews>
  <sheetFormatPr defaultColWidth="11.42578125" defaultRowHeight="15"/>
  <cols>
    <col min="1" max="1" width="8.85546875" bestFit="1" customWidth="1"/>
    <col min="2" max="2" width="8.7109375" bestFit="1" customWidth="1"/>
    <col min="3" max="3" width="65.140625" bestFit="1" customWidth="1"/>
    <col min="4" max="4" width="26" customWidth="1"/>
    <col min="5" max="5" width="66.140625" style="40" bestFit="1" customWidth="1"/>
    <col min="6" max="6" width="13.42578125" style="40" bestFit="1" customWidth="1"/>
    <col min="7" max="7" width="8.7109375" bestFit="1" customWidth="1"/>
    <col min="8" max="8" width="20.28515625" customWidth="1"/>
  </cols>
  <sheetData>
    <row r="1" spans="1:8" ht="32.25" thickBot="1">
      <c r="A1" s="1" t="s">
        <v>5176</v>
      </c>
      <c r="B1" s="2" t="s">
        <v>5177</v>
      </c>
      <c r="C1" s="3" t="s">
        <v>19</v>
      </c>
      <c r="D1" s="4" t="s">
        <v>20</v>
      </c>
      <c r="E1" s="4" t="s">
        <v>5178</v>
      </c>
      <c r="F1" s="4" t="s">
        <v>13</v>
      </c>
      <c r="G1" s="2" t="s">
        <v>5177</v>
      </c>
      <c r="H1" s="5" t="s">
        <v>5179</v>
      </c>
    </row>
    <row r="2" spans="1:8" ht="15.75">
      <c r="A2" s="8" t="s">
        <v>5191</v>
      </c>
      <c r="B2" s="10" t="s">
        <v>5192</v>
      </c>
      <c r="C2" s="6" t="s">
        <v>5193</v>
      </c>
      <c r="D2" s="11">
        <v>118</v>
      </c>
      <c r="E2" s="9" t="s">
        <v>2753</v>
      </c>
      <c r="F2" s="9">
        <v>131454941</v>
      </c>
      <c r="G2" s="10" t="s">
        <v>5192</v>
      </c>
      <c r="H2" s="7" t="s">
        <v>5194</v>
      </c>
    </row>
    <row r="3" spans="1:8" ht="15.75">
      <c r="A3" s="8" t="s">
        <v>5243</v>
      </c>
      <c r="B3" s="10" t="s">
        <v>5244</v>
      </c>
      <c r="C3" s="6" t="s">
        <v>5245</v>
      </c>
      <c r="D3" s="9">
        <v>615</v>
      </c>
      <c r="E3" s="9" t="s">
        <v>2771</v>
      </c>
      <c r="F3" s="9">
        <v>131939181</v>
      </c>
      <c r="G3" s="10" t="s">
        <v>5244</v>
      </c>
      <c r="H3" s="7" t="s">
        <v>5194</v>
      </c>
    </row>
    <row r="4" spans="1:8" ht="15.75">
      <c r="A4" s="8" t="s">
        <v>5256</v>
      </c>
      <c r="B4" s="10" t="s">
        <v>5257</v>
      </c>
      <c r="C4" s="6" t="s">
        <v>5258</v>
      </c>
      <c r="D4" s="9">
        <v>287</v>
      </c>
      <c r="E4" s="9" t="s">
        <v>2792</v>
      </c>
      <c r="F4" s="9">
        <v>132234634</v>
      </c>
      <c r="G4" s="10" t="s">
        <v>5257</v>
      </c>
      <c r="H4" s="7" t="s">
        <v>5194</v>
      </c>
    </row>
    <row r="5" spans="1:8" ht="15.75">
      <c r="A5" s="8" t="s">
        <v>5259</v>
      </c>
      <c r="B5" s="10" t="s">
        <v>5260</v>
      </c>
      <c r="C5" s="6" t="s">
        <v>5261</v>
      </c>
      <c r="D5" s="17">
        <v>225</v>
      </c>
      <c r="E5" s="9" t="s">
        <v>2802</v>
      </c>
      <c r="F5" s="9">
        <v>130705623</v>
      </c>
      <c r="G5" s="10" t="s">
        <v>5260</v>
      </c>
      <c r="H5" s="7" t="s">
        <v>5194</v>
      </c>
    </row>
    <row r="6" spans="1:8" ht="15.75">
      <c r="A6" s="8" t="s">
        <v>5276</v>
      </c>
      <c r="B6" s="10" t="s">
        <v>5277</v>
      </c>
      <c r="C6" s="6" t="s">
        <v>5278</v>
      </c>
      <c r="D6" s="11">
        <v>104</v>
      </c>
      <c r="E6" s="9" t="s">
        <v>2813</v>
      </c>
      <c r="F6" s="9">
        <v>131653146</v>
      </c>
      <c r="G6" s="10" t="s">
        <v>5277</v>
      </c>
      <c r="H6" s="7" t="s">
        <v>5194</v>
      </c>
    </row>
    <row r="7" spans="1:8" ht="15.75">
      <c r="A7" s="8" t="s">
        <v>5285</v>
      </c>
      <c r="B7" s="10" t="s">
        <v>5286</v>
      </c>
      <c r="C7" s="6" t="s">
        <v>5287</v>
      </c>
      <c r="D7" s="11">
        <v>96</v>
      </c>
      <c r="E7" s="9" t="s">
        <v>1113</v>
      </c>
      <c r="F7" s="9">
        <v>1300362561</v>
      </c>
      <c r="G7" s="10" t="s">
        <v>5286</v>
      </c>
      <c r="H7" s="7" t="s">
        <v>5194</v>
      </c>
    </row>
    <row r="8" spans="1:8" ht="15.75">
      <c r="A8" s="12" t="s">
        <v>5308</v>
      </c>
      <c r="B8" s="10" t="s">
        <v>5309</v>
      </c>
      <c r="C8" s="6" t="s">
        <v>5310</v>
      </c>
      <c r="D8" s="9">
        <v>8</v>
      </c>
      <c r="E8" s="9" t="s">
        <v>2825</v>
      </c>
      <c r="F8" s="9">
        <v>132072952</v>
      </c>
      <c r="G8" s="10" t="s">
        <v>5309</v>
      </c>
      <c r="H8" s="7" t="s">
        <v>5194</v>
      </c>
    </row>
    <row r="9" spans="1:8" ht="15.75">
      <c r="A9" s="8" t="s">
        <v>5320</v>
      </c>
      <c r="B9" s="10" t="s">
        <v>5321</v>
      </c>
      <c r="C9" s="6" t="s">
        <v>5322</v>
      </c>
      <c r="D9" s="9">
        <v>297</v>
      </c>
      <c r="E9" s="9" t="s">
        <v>1136</v>
      </c>
      <c r="F9" s="9">
        <v>1000853323</v>
      </c>
      <c r="G9" s="10" t="s">
        <v>5321</v>
      </c>
      <c r="H9" s="7" t="s">
        <v>5194</v>
      </c>
    </row>
    <row r="10" spans="1:8" ht="15.75">
      <c r="A10" s="12" t="s">
        <v>5323</v>
      </c>
      <c r="B10" s="10" t="s">
        <v>5324</v>
      </c>
      <c r="C10" s="6" t="s">
        <v>5325</v>
      </c>
      <c r="D10" s="11">
        <v>136</v>
      </c>
      <c r="E10" s="9" t="s">
        <v>2834</v>
      </c>
      <c r="F10" s="9">
        <v>131747477</v>
      </c>
      <c r="G10" s="10" t="s">
        <v>5324</v>
      </c>
      <c r="H10" s="7" t="s">
        <v>5194</v>
      </c>
    </row>
    <row r="11" spans="1:8" ht="15.75">
      <c r="A11" s="8" t="s">
        <v>5345</v>
      </c>
      <c r="B11" s="10" t="s">
        <v>5346</v>
      </c>
      <c r="C11" s="6" t="s">
        <v>5347</v>
      </c>
      <c r="D11" s="56">
        <v>267</v>
      </c>
      <c r="E11" s="9" t="s">
        <v>1159</v>
      </c>
      <c r="F11" s="9">
        <v>22500644731</v>
      </c>
      <c r="G11" s="10" t="s">
        <v>5346</v>
      </c>
      <c r="H11" s="7" t="s">
        <v>5194</v>
      </c>
    </row>
    <row r="12" spans="1:8" ht="15.75">
      <c r="A12" s="8" t="s">
        <v>5351</v>
      </c>
      <c r="B12" s="10" t="s">
        <v>5352</v>
      </c>
      <c r="C12" s="6" t="s">
        <v>5353</v>
      </c>
      <c r="D12" s="95">
        <v>172</v>
      </c>
      <c r="E12" s="9" t="s">
        <v>2843</v>
      </c>
      <c r="F12" s="9">
        <v>131968597</v>
      </c>
      <c r="G12" s="10" t="s">
        <v>5352</v>
      </c>
      <c r="H12" s="7" t="s">
        <v>5194</v>
      </c>
    </row>
    <row r="13" spans="1:8" ht="15.75">
      <c r="A13" s="8" t="s">
        <v>5354</v>
      </c>
      <c r="B13" s="10" t="s">
        <v>5355</v>
      </c>
      <c r="C13" s="6" t="s">
        <v>5356</v>
      </c>
      <c r="D13" s="56">
        <v>33</v>
      </c>
      <c r="E13" s="9" t="s">
        <v>2858</v>
      </c>
      <c r="F13" s="9">
        <v>131476742</v>
      </c>
      <c r="G13" s="10" t="s">
        <v>5355</v>
      </c>
      <c r="H13" s="7" t="s">
        <v>5194</v>
      </c>
    </row>
    <row r="14" spans="1:8" ht="15.75">
      <c r="A14" s="8" t="s">
        <v>5359</v>
      </c>
      <c r="B14" s="10" t="s">
        <v>5360</v>
      </c>
      <c r="C14" s="6" t="s">
        <v>5361</v>
      </c>
      <c r="D14" s="56">
        <v>100</v>
      </c>
      <c r="E14" s="9" t="s">
        <v>2868</v>
      </c>
      <c r="F14" s="9">
        <v>131816185</v>
      </c>
      <c r="G14" s="10" t="s">
        <v>5360</v>
      </c>
      <c r="H14" s="7" t="s">
        <v>5194</v>
      </c>
    </row>
    <row r="15" spans="1:8" ht="15.75">
      <c r="A15" s="8" t="s">
        <v>5380</v>
      </c>
      <c r="B15" s="10" t="s">
        <v>5381</v>
      </c>
      <c r="C15" s="6" t="s">
        <v>5382</v>
      </c>
      <c r="D15" s="95">
        <v>364</v>
      </c>
      <c r="E15" s="9" t="s">
        <v>1179</v>
      </c>
      <c r="F15" s="9">
        <v>40233534383</v>
      </c>
      <c r="G15" s="10" t="s">
        <v>5381</v>
      </c>
      <c r="H15" s="7" t="s">
        <v>5194</v>
      </c>
    </row>
    <row r="16" spans="1:8" ht="15.75">
      <c r="A16" s="8" t="s">
        <v>5383</v>
      </c>
      <c r="B16" s="10" t="s">
        <v>5346</v>
      </c>
      <c r="C16" s="6" t="s">
        <v>5384</v>
      </c>
      <c r="D16" s="56">
        <v>20</v>
      </c>
      <c r="E16" s="9" t="s">
        <v>2887</v>
      </c>
      <c r="F16" s="9">
        <v>132297492</v>
      </c>
      <c r="G16" s="10" t="s">
        <v>5346</v>
      </c>
      <c r="H16" s="7" t="s">
        <v>5194</v>
      </c>
    </row>
    <row r="17" spans="1:8" ht="15.75">
      <c r="A17" s="8" t="s">
        <v>5391</v>
      </c>
      <c r="B17" s="10" t="s">
        <v>5392</v>
      </c>
      <c r="C17" s="6" t="s">
        <v>5393</v>
      </c>
      <c r="D17" s="95">
        <v>88</v>
      </c>
      <c r="E17" s="9" t="s">
        <v>3911</v>
      </c>
      <c r="F17" s="9">
        <v>132227859</v>
      </c>
      <c r="G17" s="10" t="s">
        <v>5392</v>
      </c>
      <c r="H17" s="7" t="s">
        <v>5194</v>
      </c>
    </row>
    <row r="18" spans="1:8" ht="15.75">
      <c r="A18" s="21" t="s">
        <v>5412</v>
      </c>
      <c r="B18" s="10" t="s">
        <v>5413</v>
      </c>
      <c r="C18" s="6" t="s">
        <v>5414</v>
      </c>
      <c r="D18" s="96">
        <v>136</v>
      </c>
      <c r="E18" s="9" t="s">
        <v>2899</v>
      </c>
      <c r="F18" s="9">
        <v>132262311</v>
      </c>
      <c r="G18" s="10" t="s">
        <v>5413</v>
      </c>
      <c r="H18" s="7" t="s">
        <v>5194</v>
      </c>
    </row>
    <row r="19" spans="1:8" ht="15.75">
      <c r="A19" s="15" t="s">
        <v>5450</v>
      </c>
      <c r="B19" s="10" t="s">
        <v>5392</v>
      </c>
      <c r="C19" s="6" t="s">
        <v>5451</v>
      </c>
      <c r="D19" s="14">
        <v>354</v>
      </c>
      <c r="E19" s="9" t="s">
        <v>2909</v>
      </c>
      <c r="F19" s="9">
        <v>131480901</v>
      </c>
      <c r="G19" s="10" t="s">
        <v>5392</v>
      </c>
      <c r="H19" s="7" t="s">
        <v>5194</v>
      </c>
    </row>
    <row r="20" spans="1:8" ht="15.75">
      <c r="A20" s="21" t="s">
        <v>5457</v>
      </c>
      <c r="B20" s="10" t="s">
        <v>5458</v>
      </c>
      <c r="C20" s="6" t="s">
        <v>5459</v>
      </c>
      <c r="D20" s="97">
        <v>32</v>
      </c>
      <c r="E20" s="9" t="s">
        <v>2918</v>
      </c>
      <c r="F20" s="9">
        <v>131184588</v>
      </c>
      <c r="G20" s="10" t="s">
        <v>5458</v>
      </c>
      <c r="H20" s="7" t="s">
        <v>5194</v>
      </c>
    </row>
    <row r="21" spans="1:8" ht="15.75">
      <c r="A21" s="15" t="s">
        <v>5468</v>
      </c>
      <c r="B21" s="10" t="s">
        <v>5244</v>
      </c>
      <c r="C21" s="6" t="s">
        <v>5469</v>
      </c>
      <c r="D21" s="14">
        <v>80</v>
      </c>
      <c r="E21" s="9" t="s">
        <v>1197</v>
      </c>
      <c r="F21" s="9">
        <v>40220786707</v>
      </c>
      <c r="G21" s="10" t="s">
        <v>5244</v>
      </c>
      <c r="H21" s="7" t="s">
        <v>5194</v>
      </c>
    </row>
    <row r="22" spans="1:8" ht="15.75">
      <c r="A22" s="15" t="s">
        <v>5473</v>
      </c>
      <c r="B22" s="10" t="s">
        <v>5474</v>
      </c>
      <c r="C22" s="6" t="s">
        <v>5475</v>
      </c>
      <c r="D22" s="14">
        <v>191</v>
      </c>
      <c r="E22" s="9" t="s">
        <v>1216</v>
      </c>
      <c r="F22" s="9">
        <v>5601491052</v>
      </c>
      <c r="G22" s="10" t="s">
        <v>5474</v>
      </c>
      <c r="H22" s="7" t="s">
        <v>5194</v>
      </c>
    </row>
    <row r="23" spans="1:8" ht="15.75">
      <c r="A23" s="21" t="s">
        <v>5478</v>
      </c>
      <c r="B23" s="10" t="s">
        <v>5479</v>
      </c>
      <c r="C23" s="6" t="s">
        <v>5480</v>
      </c>
      <c r="D23" s="97">
        <v>215</v>
      </c>
      <c r="E23" s="9" t="s">
        <v>2929</v>
      </c>
      <c r="F23" s="9">
        <v>131742122</v>
      </c>
      <c r="G23" s="10" t="s">
        <v>5479</v>
      </c>
      <c r="H23" s="7" t="s">
        <v>5194</v>
      </c>
    </row>
    <row r="24" spans="1:8" ht="15.75">
      <c r="A24" s="15" t="s">
        <v>5488</v>
      </c>
      <c r="B24" s="10" t="s">
        <v>5489</v>
      </c>
      <c r="C24" s="6" t="s">
        <v>5490</v>
      </c>
      <c r="D24" s="16">
        <v>271</v>
      </c>
      <c r="E24" s="9" t="s">
        <v>2938</v>
      </c>
      <c r="F24" s="9">
        <v>130732035</v>
      </c>
      <c r="G24" s="10" t="s">
        <v>5489</v>
      </c>
      <c r="H24" s="7" t="s">
        <v>5194</v>
      </c>
    </row>
    <row r="25" spans="1:8" ht="15.75">
      <c r="A25" s="15" t="s">
        <v>5493</v>
      </c>
      <c r="B25" s="10" t="s">
        <v>5494</v>
      </c>
      <c r="C25" s="6" t="s">
        <v>5495</v>
      </c>
      <c r="D25" s="14">
        <v>215</v>
      </c>
      <c r="E25" s="9" t="s">
        <v>2949</v>
      </c>
      <c r="F25" s="9">
        <v>131084281</v>
      </c>
      <c r="G25" s="10" t="s">
        <v>5494</v>
      </c>
      <c r="H25" s="7" t="s">
        <v>5194</v>
      </c>
    </row>
    <row r="26" spans="1:8" ht="15.75">
      <c r="A26" s="15" t="s">
        <v>5525</v>
      </c>
      <c r="B26" s="10" t="s">
        <v>5526</v>
      </c>
      <c r="C26" s="6" t="s">
        <v>5527</v>
      </c>
      <c r="D26" s="16">
        <v>198</v>
      </c>
      <c r="E26" s="9" t="s">
        <v>2950</v>
      </c>
      <c r="F26" s="9">
        <v>130631931</v>
      </c>
      <c r="G26" s="10" t="s">
        <v>5526</v>
      </c>
      <c r="H26" s="7" t="s">
        <v>5194</v>
      </c>
    </row>
    <row r="27" spans="1:8" ht="15.75">
      <c r="A27" s="15" t="s">
        <v>5534</v>
      </c>
      <c r="B27" s="10" t="s">
        <v>5526</v>
      </c>
      <c r="C27" s="6" t="s">
        <v>5535</v>
      </c>
      <c r="D27" s="16">
        <v>64</v>
      </c>
      <c r="E27" s="9" t="s">
        <v>2962</v>
      </c>
      <c r="F27" s="9">
        <v>132285484</v>
      </c>
      <c r="G27" s="10" t="s">
        <v>5526</v>
      </c>
      <c r="H27" s="7" t="s">
        <v>5194</v>
      </c>
    </row>
    <row r="28" spans="1:8" ht="15.75">
      <c r="A28" s="15" t="s">
        <v>5550</v>
      </c>
      <c r="B28" s="10" t="s">
        <v>5346</v>
      </c>
      <c r="C28" s="6" t="s">
        <v>5551</v>
      </c>
      <c r="D28" s="16">
        <v>67</v>
      </c>
      <c r="E28" s="9" t="s">
        <v>2974</v>
      </c>
      <c r="F28" s="9">
        <v>130648672</v>
      </c>
      <c r="G28" s="10" t="s">
        <v>5346</v>
      </c>
      <c r="H28" s="7" t="s">
        <v>5194</v>
      </c>
    </row>
    <row r="29" spans="1:8" ht="15.75">
      <c r="A29" s="15" t="s">
        <v>5561</v>
      </c>
      <c r="B29" s="10" t="s">
        <v>5562</v>
      </c>
      <c r="C29" s="6" t="s">
        <v>5563</v>
      </c>
      <c r="D29" s="16">
        <v>26</v>
      </c>
      <c r="E29" s="9" t="s">
        <v>2986</v>
      </c>
      <c r="F29" s="9">
        <v>131554492</v>
      </c>
      <c r="G29" s="10" t="s">
        <v>5562</v>
      </c>
      <c r="H29" s="7" t="s">
        <v>5194</v>
      </c>
    </row>
    <row r="30" spans="1:8" ht="15.75">
      <c r="A30" s="15" t="s">
        <v>5570</v>
      </c>
      <c r="B30" s="10" t="s">
        <v>5571</v>
      </c>
      <c r="C30" s="6" t="s">
        <v>5572</v>
      </c>
      <c r="D30" s="16">
        <v>195</v>
      </c>
      <c r="E30" s="9" t="s">
        <v>2998</v>
      </c>
      <c r="F30" s="9">
        <v>131702341</v>
      </c>
      <c r="G30" s="10" t="s">
        <v>5571</v>
      </c>
      <c r="H30" s="7" t="s">
        <v>5194</v>
      </c>
    </row>
    <row r="31" spans="1:8" ht="15.75">
      <c r="A31" s="13" t="s">
        <v>5589</v>
      </c>
      <c r="B31" s="10" t="s">
        <v>5590</v>
      </c>
      <c r="C31" s="6" t="s">
        <v>5591</v>
      </c>
      <c r="D31" s="14">
        <v>100</v>
      </c>
      <c r="E31" s="9" t="s">
        <v>3018</v>
      </c>
      <c r="F31" s="9">
        <v>131760155</v>
      </c>
      <c r="G31" s="10" t="s">
        <v>5590</v>
      </c>
      <c r="H31" s="7" t="s">
        <v>5194</v>
      </c>
    </row>
    <row r="32" spans="1:8" ht="15.75">
      <c r="A32" s="21" t="s">
        <v>5598</v>
      </c>
      <c r="B32" s="10" t="s">
        <v>5413</v>
      </c>
      <c r="C32" s="6" t="s">
        <v>5599</v>
      </c>
      <c r="D32" s="96">
        <v>81</v>
      </c>
      <c r="E32" s="9" t="s">
        <v>3025</v>
      </c>
      <c r="F32" s="9">
        <v>132245522</v>
      </c>
      <c r="G32" s="10" t="s">
        <v>5413</v>
      </c>
      <c r="H32" s="7" t="s">
        <v>5194</v>
      </c>
    </row>
    <row r="33" spans="1:8" ht="15.75">
      <c r="A33" s="15" t="s">
        <v>5631</v>
      </c>
      <c r="B33" s="10" t="s">
        <v>5632</v>
      </c>
      <c r="C33" s="6" t="s">
        <v>5633</v>
      </c>
      <c r="D33" s="16">
        <v>60</v>
      </c>
      <c r="E33" s="9" t="s">
        <v>3037</v>
      </c>
      <c r="F33" s="9">
        <v>132293479</v>
      </c>
      <c r="G33" s="10" t="s">
        <v>5632</v>
      </c>
      <c r="H33" s="7" t="s">
        <v>5194</v>
      </c>
    </row>
    <row r="34" spans="1:8" ht="15.75">
      <c r="A34" s="15" t="s">
        <v>5663</v>
      </c>
      <c r="B34" s="10" t="s">
        <v>5571</v>
      </c>
      <c r="C34" s="6" t="s">
        <v>5664</v>
      </c>
      <c r="D34" s="16">
        <v>331</v>
      </c>
      <c r="E34" s="9" t="s">
        <v>3047</v>
      </c>
      <c r="F34" s="9">
        <v>132287975</v>
      </c>
      <c r="G34" s="10" t="s">
        <v>5571</v>
      </c>
      <c r="H34" s="7" t="s">
        <v>5194</v>
      </c>
    </row>
    <row r="35" spans="1:8" ht="15.75">
      <c r="A35" s="21" t="s">
        <v>5683</v>
      </c>
      <c r="B35" s="10" t="s">
        <v>5458</v>
      </c>
      <c r="C35" s="6" t="s">
        <v>5684</v>
      </c>
      <c r="D35" s="97">
        <v>155</v>
      </c>
      <c r="E35" s="9" t="s">
        <v>3048</v>
      </c>
      <c r="F35" s="9">
        <v>131919715</v>
      </c>
      <c r="G35" s="10" t="s">
        <v>5458</v>
      </c>
      <c r="H35" s="7" t="s">
        <v>5194</v>
      </c>
    </row>
    <row r="36" spans="1:8" ht="15.75">
      <c r="A36" s="15" t="s">
        <v>5685</v>
      </c>
      <c r="B36" s="10" t="s">
        <v>5686</v>
      </c>
      <c r="C36" s="6" t="s">
        <v>5687</v>
      </c>
      <c r="D36" s="16">
        <v>202</v>
      </c>
      <c r="E36" s="9" t="s">
        <v>3058</v>
      </c>
      <c r="F36" s="9">
        <v>132170598</v>
      </c>
      <c r="G36" s="10" t="s">
        <v>5686</v>
      </c>
      <c r="H36" s="7" t="s">
        <v>5194</v>
      </c>
    </row>
    <row r="37" spans="1:8" ht="15.75">
      <c r="A37" s="21" t="s">
        <v>5711</v>
      </c>
      <c r="B37" s="10" t="s">
        <v>5458</v>
      </c>
      <c r="C37" s="6" t="s">
        <v>5712</v>
      </c>
      <c r="D37" s="97">
        <v>140</v>
      </c>
      <c r="E37" s="9" t="s">
        <v>1233</v>
      </c>
      <c r="F37" s="9">
        <v>3700620911</v>
      </c>
      <c r="G37" s="10" t="s">
        <v>5458</v>
      </c>
      <c r="H37" s="7" t="s">
        <v>5194</v>
      </c>
    </row>
    <row r="38" spans="1:8" ht="15.75">
      <c r="A38" s="21" t="s">
        <v>5715</v>
      </c>
      <c r="B38" s="10" t="s">
        <v>5413</v>
      </c>
      <c r="C38" s="6" t="s">
        <v>5716</v>
      </c>
      <c r="D38" s="96">
        <v>192</v>
      </c>
      <c r="E38" s="9" t="s">
        <v>1254</v>
      </c>
      <c r="F38" s="9">
        <v>5601491151</v>
      </c>
      <c r="G38" s="10" t="s">
        <v>5413</v>
      </c>
      <c r="H38" s="7" t="s">
        <v>5194</v>
      </c>
    </row>
    <row r="39" spans="1:8" ht="15.75">
      <c r="A39" s="15" t="s">
        <v>5719</v>
      </c>
      <c r="B39" s="10" t="s">
        <v>5526</v>
      </c>
      <c r="C39" s="6" t="s">
        <v>5720</v>
      </c>
      <c r="D39" s="16">
        <v>116</v>
      </c>
      <c r="E39" s="9" t="s">
        <v>3076</v>
      </c>
      <c r="F39" s="9">
        <v>131696562</v>
      </c>
      <c r="G39" s="10" t="s">
        <v>5526</v>
      </c>
      <c r="H39" s="7" t="s">
        <v>5194</v>
      </c>
    </row>
    <row r="40" spans="1:8" ht="15.75">
      <c r="A40" s="8" t="s">
        <v>5732</v>
      </c>
      <c r="B40" s="10" t="s">
        <v>5562</v>
      </c>
      <c r="C40" s="6" t="s">
        <v>5733</v>
      </c>
      <c r="D40" s="11">
        <v>170</v>
      </c>
      <c r="E40" s="9" t="s">
        <v>3085</v>
      </c>
      <c r="F40" s="9">
        <v>131753787</v>
      </c>
      <c r="G40" s="10" t="s">
        <v>5562</v>
      </c>
      <c r="H40" s="7" t="s">
        <v>5194</v>
      </c>
    </row>
    <row r="41" spans="1:8" ht="15.75">
      <c r="A41" s="8" t="s">
        <v>5739</v>
      </c>
      <c r="B41" s="10" t="s">
        <v>5740</v>
      </c>
      <c r="C41" s="6" t="s">
        <v>5741</v>
      </c>
      <c r="D41" s="9">
        <v>379</v>
      </c>
      <c r="E41" s="9" t="s">
        <v>1274</v>
      </c>
      <c r="F41" s="9">
        <v>1001054632</v>
      </c>
      <c r="G41" s="10" t="s">
        <v>5740</v>
      </c>
      <c r="H41" s="7" t="s">
        <v>5194</v>
      </c>
    </row>
    <row r="42" spans="1:8" ht="15.75">
      <c r="A42" s="8" t="s">
        <v>5742</v>
      </c>
      <c r="B42" s="10" t="s">
        <v>5743</v>
      </c>
      <c r="C42" s="6" t="s">
        <v>5744</v>
      </c>
      <c r="D42" s="11">
        <v>290</v>
      </c>
      <c r="E42" s="9" t="s">
        <v>3095</v>
      </c>
      <c r="F42" s="9">
        <v>130707529</v>
      </c>
      <c r="G42" s="10" t="s">
        <v>5743</v>
      </c>
      <c r="H42" s="7" t="s">
        <v>5194</v>
      </c>
    </row>
    <row r="43" spans="1:8" ht="15.75">
      <c r="A43" s="8" t="s">
        <v>5758</v>
      </c>
      <c r="B43" s="10" t="s">
        <v>5759</v>
      </c>
      <c r="C43" s="6" t="s">
        <v>5760</v>
      </c>
      <c r="D43" s="11">
        <v>524</v>
      </c>
      <c r="E43" s="9" t="s">
        <v>3106</v>
      </c>
      <c r="F43" s="9">
        <v>131828132</v>
      </c>
      <c r="G43" s="10" t="s">
        <v>5759</v>
      </c>
      <c r="H43" s="7" t="s">
        <v>5194</v>
      </c>
    </row>
    <row r="44" spans="1:8" ht="15.75">
      <c r="A44" s="8" t="s">
        <v>5761</v>
      </c>
      <c r="B44" s="10" t="s">
        <v>5392</v>
      </c>
      <c r="C44" s="6" t="s">
        <v>5762</v>
      </c>
      <c r="D44" s="9">
        <v>82</v>
      </c>
      <c r="E44" s="9" t="s">
        <v>3124</v>
      </c>
      <c r="F44" s="9">
        <v>132234545</v>
      </c>
      <c r="G44" s="10" t="s">
        <v>5392</v>
      </c>
      <c r="H44" s="7" t="s">
        <v>5194</v>
      </c>
    </row>
    <row r="45" spans="1:8" ht="15.75">
      <c r="A45" s="8" t="s">
        <v>5799</v>
      </c>
      <c r="B45" s="10" t="s">
        <v>5352</v>
      </c>
      <c r="C45" s="6" t="s">
        <v>5800</v>
      </c>
      <c r="D45" s="9">
        <v>158</v>
      </c>
      <c r="E45" s="9" t="s">
        <v>1291</v>
      </c>
      <c r="F45" s="9">
        <v>2300341290</v>
      </c>
      <c r="G45" s="10" t="s">
        <v>5352</v>
      </c>
      <c r="H45" s="7" t="s">
        <v>5194</v>
      </c>
    </row>
    <row r="46" spans="1:8" ht="15.75">
      <c r="A46" s="8" t="s">
        <v>5801</v>
      </c>
      <c r="B46" s="10" t="s">
        <v>5802</v>
      </c>
      <c r="C46" s="6" t="s">
        <v>5803</v>
      </c>
      <c r="D46" s="11">
        <v>16</v>
      </c>
      <c r="E46" s="9" t="s">
        <v>3136</v>
      </c>
      <c r="F46" s="9">
        <v>132097947</v>
      </c>
      <c r="G46" s="10" t="s">
        <v>5802</v>
      </c>
      <c r="H46" s="7" t="s">
        <v>5194</v>
      </c>
    </row>
    <row r="47" spans="1:8" ht="15.75">
      <c r="A47" s="8" t="s">
        <v>5812</v>
      </c>
      <c r="B47" s="10" t="s">
        <v>5813</v>
      </c>
      <c r="C47" s="6" t="s">
        <v>5814</v>
      </c>
      <c r="D47" s="9">
        <v>176</v>
      </c>
      <c r="E47" s="9" t="s">
        <v>3147</v>
      </c>
      <c r="F47" s="9">
        <v>132267656</v>
      </c>
      <c r="G47" s="10" t="s">
        <v>5813</v>
      </c>
      <c r="H47" s="7" t="s">
        <v>5194</v>
      </c>
    </row>
    <row r="48" spans="1:8" ht="15.75">
      <c r="A48" s="8" t="s">
        <v>5815</v>
      </c>
      <c r="B48" s="10" t="s">
        <v>5360</v>
      </c>
      <c r="C48" s="6" t="s">
        <v>5816</v>
      </c>
      <c r="D48" s="11">
        <v>224</v>
      </c>
      <c r="E48" s="9" t="s">
        <v>3912</v>
      </c>
      <c r="F48" s="9">
        <v>22500245984</v>
      </c>
      <c r="G48" s="10" t="s">
        <v>5360</v>
      </c>
      <c r="H48" s="7" t="s">
        <v>5194</v>
      </c>
    </row>
    <row r="49" spans="1:8" ht="15.75">
      <c r="A49" s="8" t="s">
        <v>5820</v>
      </c>
      <c r="B49" s="10" t="s">
        <v>5821</v>
      </c>
      <c r="C49" s="6" t="s">
        <v>5822</v>
      </c>
      <c r="D49" s="9">
        <v>323</v>
      </c>
      <c r="E49" s="9" t="s">
        <v>1309</v>
      </c>
      <c r="F49" s="9">
        <v>1000119725</v>
      </c>
      <c r="G49" s="10" t="s">
        <v>5821</v>
      </c>
      <c r="H49" s="7" t="s">
        <v>5194</v>
      </c>
    </row>
    <row r="50" spans="1:8" ht="15.75">
      <c r="A50" s="8" t="s">
        <v>5828</v>
      </c>
      <c r="B50" s="10" t="s">
        <v>5260</v>
      </c>
      <c r="C50" s="6" t="s">
        <v>5829</v>
      </c>
      <c r="D50" s="9">
        <v>217</v>
      </c>
      <c r="E50" s="9" t="s">
        <v>1331</v>
      </c>
      <c r="F50" s="9">
        <v>5600023427</v>
      </c>
      <c r="G50" s="10" t="s">
        <v>5260</v>
      </c>
      <c r="H50" s="7" t="s">
        <v>5194</v>
      </c>
    </row>
    <row r="51" spans="1:8" ht="15.75">
      <c r="A51" s="8" t="s">
        <v>5870</v>
      </c>
      <c r="B51" s="10" t="s">
        <v>5871</v>
      </c>
      <c r="C51" s="6" t="s">
        <v>5872</v>
      </c>
      <c r="D51" s="11">
        <v>280</v>
      </c>
      <c r="E51" s="9" t="s">
        <v>3158</v>
      </c>
      <c r="F51" s="9">
        <v>130462275</v>
      </c>
      <c r="G51" s="10" t="s">
        <v>5871</v>
      </c>
      <c r="H51" s="7" t="s">
        <v>5194</v>
      </c>
    </row>
    <row r="52" spans="1:8" ht="15.75">
      <c r="A52" s="18" t="s">
        <v>5877</v>
      </c>
      <c r="B52" s="10" t="s">
        <v>5479</v>
      </c>
      <c r="C52" s="6" t="s">
        <v>5447</v>
      </c>
      <c r="D52" s="19">
        <v>130</v>
      </c>
      <c r="E52" s="9" t="s">
        <v>3177</v>
      </c>
      <c r="F52" s="9">
        <v>131895982</v>
      </c>
      <c r="G52" s="10" t="s">
        <v>5479</v>
      </c>
      <c r="H52" s="7" t="s">
        <v>5194</v>
      </c>
    </row>
    <row r="53" spans="1:8" ht="15.75">
      <c r="A53" s="8" t="s">
        <v>5880</v>
      </c>
      <c r="B53" s="10" t="s">
        <v>5381</v>
      </c>
      <c r="C53" s="6" t="s">
        <v>5881</v>
      </c>
      <c r="D53" s="9">
        <v>189</v>
      </c>
      <c r="E53" s="9" t="s">
        <v>1348</v>
      </c>
      <c r="F53" s="9">
        <v>1000091940</v>
      </c>
      <c r="G53" s="10" t="s">
        <v>5381</v>
      </c>
      <c r="H53" s="7" t="s">
        <v>5194</v>
      </c>
    </row>
    <row r="54" spans="1:8" ht="15.75">
      <c r="A54" s="8" t="s">
        <v>5886</v>
      </c>
      <c r="B54" s="10" t="s">
        <v>5802</v>
      </c>
      <c r="C54" s="6" t="s">
        <v>5887</v>
      </c>
      <c r="D54" s="11">
        <v>17</v>
      </c>
      <c r="E54" s="9" t="s">
        <v>3188</v>
      </c>
      <c r="F54" s="9">
        <v>130793859</v>
      </c>
      <c r="G54" s="10" t="s">
        <v>5802</v>
      </c>
      <c r="H54" s="7" t="s">
        <v>5194</v>
      </c>
    </row>
    <row r="55" spans="1:8" ht="15.75">
      <c r="A55" s="8" t="s">
        <v>5894</v>
      </c>
      <c r="B55" s="10" t="s">
        <v>5871</v>
      </c>
      <c r="C55" s="6" t="s">
        <v>5895</v>
      </c>
      <c r="D55" s="11">
        <v>124</v>
      </c>
      <c r="E55" s="9" t="s">
        <v>3199</v>
      </c>
      <c r="F55" s="9">
        <v>132266102</v>
      </c>
      <c r="G55" s="10" t="s">
        <v>5871</v>
      </c>
      <c r="H55" s="7" t="s">
        <v>5194</v>
      </c>
    </row>
    <row r="56" spans="1:8" ht="15.75">
      <c r="A56" s="8" t="s">
        <v>5907</v>
      </c>
      <c r="B56" s="10" t="s">
        <v>5286</v>
      </c>
      <c r="C56" s="6" t="s">
        <v>5908</v>
      </c>
      <c r="D56" s="11">
        <v>296</v>
      </c>
      <c r="E56" s="9" t="s">
        <v>3213</v>
      </c>
      <c r="F56" s="9">
        <v>131206255</v>
      </c>
      <c r="G56" s="10" t="s">
        <v>5286</v>
      </c>
      <c r="H56" s="7" t="s">
        <v>5194</v>
      </c>
    </row>
    <row r="57" spans="1:8" ht="15.75">
      <c r="A57" s="8" t="s">
        <v>5909</v>
      </c>
      <c r="B57" s="10" t="s">
        <v>5910</v>
      </c>
      <c r="C57" s="6" t="s">
        <v>5911</v>
      </c>
      <c r="D57" s="11">
        <v>136</v>
      </c>
      <c r="E57" s="9" t="s">
        <v>3223</v>
      </c>
      <c r="F57" s="9">
        <v>131320971</v>
      </c>
      <c r="G57" s="10" t="s">
        <v>5910</v>
      </c>
      <c r="H57" s="7" t="s">
        <v>5194</v>
      </c>
    </row>
    <row r="58" spans="1:8" ht="15.75">
      <c r="A58" s="8" t="s">
        <v>5912</v>
      </c>
      <c r="B58" s="10" t="s">
        <v>5392</v>
      </c>
      <c r="C58" s="6" t="s">
        <v>5913</v>
      </c>
      <c r="D58" s="9">
        <v>108</v>
      </c>
      <c r="E58" s="9" t="s">
        <v>3238</v>
      </c>
      <c r="F58" s="9">
        <v>132291842</v>
      </c>
      <c r="G58" s="10" t="s">
        <v>5392</v>
      </c>
      <c r="H58" s="7" t="s">
        <v>5194</v>
      </c>
    </row>
    <row r="59" spans="1:8" ht="15.75">
      <c r="A59" s="8" t="s">
        <v>5921</v>
      </c>
      <c r="B59" s="10" t="s">
        <v>5260</v>
      </c>
      <c r="C59" s="6" t="s">
        <v>5922</v>
      </c>
      <c r="D59" s="98">
        <v>175</v>
      </c>
      <c r="E59" s="9" t="s">
        <v>3249</v>
      </c>
      <c r="F59" s="9">
        <v>131537172</v>
      </c>
      <c r="G59" s="10" t="s">
        <v>5260</v>
      </c>
      <c r="H59" s="7" t="s">
        <v>5194</v>
      </c>
    </row>
    <row r="60" spans="1:8" ht="15.75">
      <c r="A60" s="8" t="s">
        <v>5929</v>
      </c>
      <c r="B60" s="10" t="s">
        <v>5930</v>
      </c>
      <c r="C60" s="6" t="s">
        <v>5931</v>
      </c>
      <c r="D60" s="9">
        <v>226</v>
      </c>
      <c r="E60" s="9" t="s">
        <v>3258</v>
      </c>
      <c r="F60" s="9">
        <v>132222261</v>
      </c>
      <c r="G60" s="10" t="s">
        <v>5930</v>
      </c>
      <c r="H60" s="7" t="s">
        <v>5194</v>
      </c>
    </row>
    <row r="61" spans="1:8" ht="15.75">
      <c r="A61" s="8" t="s">
        <v>5932</v>
      </c>
      <c r="B61" s="10" t="s">
        <v>5743</v>
      </c>
      <c r="C61" s="6" t="s">
        <v>5933</v>
      </c>
      <c r="D61" s="11">
        <v>263</v>
      </c>
      <c r="E61" s="9" t="s">
        <v>1362</v>
      </c>
      <c r="F61" s="9">
        <v>5500255855</v>
      </c>
      <c r="G61" s="10" t="s">
        <v>5743</v>
      </c>
      <c r="H61" s="7" t="s">
        <v>5194</v>
      </c>
    </row>
    <row r="62" spans="1:8" ht="15.75">
      <c r="A62" s="8" t="s">
        <v>5934</v>
      </c>
      <c r="B62" s="10" t="s">
        <v>5930</v>
      </c>
      <c r="C62" s="6" t="s">
        <v>5935</v>
      </c>
      <c r="D62" s="9">
        <v>182</v>
      </c>
      <c r="E62" s="9" t="s">
        <v>1375</v>
      </c>
      <c r="F62" s="9">
        <v>110089075</v>
      </c>
      <c r="G62" s="10" t="s">
        <v>5930</v>
      </c>
      <c r="H62" s="7" t="s">
        <v>5194</v>
      </c>
    </row>
    <row r="63" spans="1:8" ht="15.75">
      <c r="A63" s="8" t="s">
        <v>5970</v>
      </c>
      <c r="B63" s="10" t="s">
        <v>5632</v>
      </c>
      <c r="C63" s="6" t="s">
        <v>5971</v>
      </c>
      <c r="D63" s="11">
        <v>71</v>
      </c>
      <c r="E63" s="9" t="s">
        <v>3267</v>
      </c>
      <c r="F63" s="9">
        <v>131398944</v>
      </c>
      <c r="G63" s="10" t="s">
        <v>5632</v>
      </c>
      <c r="H63" s="7" t="s">
        <v>5194</v>
      </c>
    </row>
    <row r="64" spans="1:8" ht="15.75">
      <c r="A64" s="8" t="s">
        <v>5998</v>
      </c>
      <c r="B64" s="10" t="s">
        <v>5562</v>
      </c>
      <c r="C64" s="6" t="s">
        <v>5999</v>
      </c>
      <c r="D64" s="11">
        <v>123</v>
      </c>
      <c r="E64" s="9" t="s">
        <v>3275</v>
      </c>
      <c r="F64" s="9">
        <v>131537138</v>
      </c>
      <c r="G64" s="10" t="s">
        <v>5562</v>
      </c>
      <c r="H64" s="7" t="s">
        <v>5194</v>
      </c>
    </row>
    <row r="65" spans="1:8" ht="15.75">
      <c r="A65" s="15" t="s">
        <v>6002</v>
      </c>
      <c r="B65" s="10" t="s">
        <v>6003</v>
      </c>
      <c r="C65" s="6" t="s">
        <v>6004</v>
      </c>
      <c r="D65" s="11">
        <v>29</v>
      </c>
      <c r="E65" s="9" t="s">
        <v>1387</v>
      </c>
      <c r="F65" s="9">
        <v>1300021787</v>
      </c>
      <c r="G65" s="10" t="s">
        <v>6003</v>
      </c>
      <c r="H65" s="7" t="s">
        <v>5194</v>
      </c>
    </row>
    <row r="66" spans="1:8" ht="15.75">
      <c r="A66" s="20" t="s">
        <v>6029</v>
      </c>
      <c r="B66" s="10" t="s">
        <v>5479</v>
      </c>
      <c r="C66" s="6" t="s">
        <v>6030</v>
      </c>
      <c r="D66" s="17">
        <v>252</v>
      </c>
      <c r="E66" s="9" t="s">
        <v>1411</v>
      </c>
      <c r="F66" s="9">
        <v>4700010715</v>
      </c>
      <c r="G66" s="10" t="s">
        <v>5479</v>
      </c>
      <c r="H66" s="7" t="s">
        <v>5194</v>
      </c>
    </row>
    <row r="67" spans="1:8" ht="15.75">
      <c r="A67" s="8" t="s">
        <v>6047</v>
      </c>
      <c r="B67" s="10" t="s">
        <v>5277</v>
      </c>
      <c r="C67" s="6" t="s">
        <v>6048</v>
      </c>
      <c r="D67" s="11">
        <v>256</v>
      </c>
      <c r="E67" s="9" t="s">
        <v>3286</v>
      </c>
      <c r="F67" s="9">
        <v>102339538</v>
      </c>
      <c r="G67" s="10" t="s">
        <v>5277</v>
      </c>
      <c r="H67" s="7" t="s">
        <v>5194</v>
      </c>
    </row>
    <row r="68" spans="1:8" ht="15.75">
      <c r="A68" s="8" t="s">
        <v>6052</v>
      </c>
      <c r="B68" s="10" t="s">
        <v>5930</v>
      </c>
      <c r="C68" s="6" t="s">
        <v>6053</v>
      </c>
      <c r="D68" s="9">
        <v>57</v>
      </c>
      <c r="E68" s="9" t="s">
        <v>3296</v>
      </c>
      <c r="F68" s="9">
        <v>131516726</v>
      </c>
      <c r="G68" s="10" t="s">
        <v>5930</v>
      </c>
      <c r="H68" s="7" t="s">
        <v>5194</v>
      </c>
    </row>
    <row r="69" spans="1:8" ht="15.75">
      <c r="A69" s="8" t="s">
        <v>6066</v>
      </c>
      <c r="B69" s="10" t="s">
        <v>5802</v>
      </c>
      <c r="C69" s="6" t="s">
        <v>6067</v>
      </c>
      <c r="D69" s="11">
        <v>375</v>
      </c>
      <c r="E69" s="9" t="s">
        <v>3308</v>
      </c>
      <c r="F69" s="9">
        <v>131769952</v>
      </c>
      <c r="G69" s="10" t="s">
        <v>5802</v>
      </c>
      <c r="H69" s="7" t="s">
        <v>5194</v>
      </c>
    </row>
    <row r="70" spans="1:8" ht="15.75">
      <c r="A70" s="8" t="s">
        <v>6068</v>
      </c>
      <c r="B70" s="10" t="s">
        <v>5686</v>
      </c>
      <c r="C70" s="6" t="s">
        <v>6069</v>
      </c>
      <c r="D70" s="11">
        <v>111</v>
      </c>
      <c r="E70" s="9" t="s">
        <v>3318</v>
      </c>
      <c r="F70" s="9">
        <v>132087909</v>
      </c>
      <c r="G70" s="10" t="s">
        <v>5686</v>
      </c>
      <c r="H70" s="7" t="s">
        <v>5194</v>
      </c>
    </row>
    <row r="71" spans="1:8" ht="15.75">
      <c r="A71" s="8" t="s">
        <v>6085</v>
      </c>
      <c r="B71" s="10" t="s">
        <v>5286</v>
      </c>
      <c r="C71" s="6" t="s">
        <v>6086</v>
      </c>
      <c r="D71" s="11">
        <v>232</v>
      </c>
      <c r="E71" s="9" t="s">
        <v>3334</v>
      </c>
      <c r="F71" s="9">
        <v>132140052</v>
      </c>
      <c r="G71" s="10" t="s">
        <v>5286</v>
      </c>
      <c r="H71" s="7" t="s">
        <v>5194</v>
      </c>
    </row>
    <row r="72" spans="1:8" ht="15.75">
      <c r="A72" s="8" t="s">
        <v>6151</v>
      </c>
      <c r="B72" s="10" t="s">
        <v>6152</v>
      </c>
      <c r="C72" s="6" t="s">
        <v>6153</v>
      </c>
      <c r="D72" s="9">
        <v>146</v>
      </c>
      <c r="E72" s="9" t="s">
        <v>1425</v>
      </c>
      <c r="F72" s="9">
        <v>201036902</v>
      </c>
      <c r="G72" s="10" t="s">
        <v>6152</v>
      </c>
      <c r="H72" s="7" t="s">
        <v>5194</v>
      </c>
    </row>
    <row r="73" spans="1:8" ht="15.75">
      <c r="A73" s="18" t="s">
        <v>6166</v>
      </c>
      <c r="B73" s="10" t="s">
        <v>6167</v>
      </c>
      <c r="C73" s="6" t="s">
        <v>6168</v>
      </c>
      <c r="D73" s="22">
        <v>105</v>
      </c>
      <c r="E73" s="9" t="s">
        <v>1441</v>
      </c>
      <c r="F73" s="9">
        <v>40223656899</v>
      </c>
      <c r="G73" s="10" t="s">
        <v>6167</v>
      </c>
      <c r="H73" s="7" t="s">
        <v>5194</v>
      </c>
    </row>
    <row r="74" spans="1:8" ht="15.75">
      <c r="A74" s="8" t="s">
        <v>6175</v>
      </c>
      <c r="B74" s="10" t="s">
        <v>5352</v>
      </c>
      <c r="C74" s="6" t="s">
        <v>6176</v>
      </c>
      <c r="D74" s="9">
        <v>170</v>
      </c>
      <c r="E74" s="9" t="s">
        <v>3341</v>
      </c>
      <c r="F74" s="9">
        <v>130431991</v>
      </c>
      <c r="G74" s="10" t="s">
        <v>5352</v>
      </c>
      <c r="H74" s="7" t="s">
        <v>5194</v>
      </c>
    </row>
    <row r="75" spans="1:8" ht="15.75">
      <c r="A75" s="8" t="s">
        <v>6177</v>
      </c>
      <c r="B75" s="10" t="s">
        <v>5821</v>
      </c>
      <c r="C75" s="6" t="s">
        <v>6178</v>
      </c>
      <c r="D75" s="9">
        <v>118</v>
      </c>
      <c r="E75" s="9" t="s">
        <v>1453</v>
      </c>
      <c r="F75" s="9">
        <v>40225450580</v>
      </c>
      <c r="G75" s="10" t="s">
        <v>5821</v>
      </c>
      <c r="H75" s="7" t="s">
        <v>5194</v>
      </c>
    </row>
    <row r="76" spans="1:8" ht="15.75">
      <c r="A76" s="8" t="s">
        <v>6185</v>
      </c>
      <c r="B76" s="10" t="s">
        <v>5494</v>
      </c>
      <c r="C76" s="6" t="s">
        <v>6186</v>
      </c>
      <c r="D76" s="9">
        <v>163</v>
      </c>
      <c r="E76" s="9" t="s">
        <v>3342</v>
      </c>
      <c r="F76" s="9">
        <v>130222649</v>
      </c>
      <c r="G76" s="10" t="s">
        <v>5494</v>
      </c>
      <c r="H76" s="7" t="s">
        <v>5194</v>
      </c>
    </row>
    <row r="77" spans="1:8" ht="15.75">
      <c r="A77" s="8" t="s">
        <v>6197</v>
      </c>
      <c r="B77" s="10" t="s">
        <v>5813</v>
      </c>
      <c r="C77" s="6" t="s">
        <v>6198</v>
      </c>
      <c r="D77" s="9">
        <v>47</v>
      </c>
      <c r="E77" s="9" t="s">
        <v>3350</v>
      </c>
      <c r="F77" s="9">
        <v>131215025</v>
      </c>
      <c r="G77" s="10" t="s">
        <v>5813</v>
      </c>
      <c r="H77" s="7" t="s">
        <v>5194</v>
      </c>
    </row>
    <row r="78" spans="1:8" ht="15.75">
      <c r="A78" s="8" t="s">
        <v>6207</v>
      </c>
      <c r="B78" s="10" t="s">
        <v>5759</v>
      </c>
      <c r="C78" s="6" t="s">
        <v>6208</v>
      </c>
      <c r="D78" s="11">
        <v>26</v>
      </c>
      <c r="E78" s="9" t="s">
        <v>3362</v>
      </c>
      <c r="F78" s="9">
        <v>131099531</v>
      </c>
      <c r="G78" s="10" t="s">
        <v>5759</v>
      </c>
      <c r="H78" s="7" t="s">
        <v>5194</v>
      </c>
    </row>
    <row r="79" spans="1:8" ht="15.75">
      <c r="A79" s="8" t="s">
        <v>6235</v>
      </c>
      <c r="B79" s="10" t="s">
        <v>5562</v>
      </c>
      <c r="C79" s="6" t="s">
        <v>6236</v>
      </c>
      <c r="D79" s="11">
        <v>132</v>
      </c>
      <c r="E79" s="9" t="s">
        <v>3369</v>
      </c>
      <c r="F79" s="9">
        <v>132148126</v>
      </c>
      <c r="G79" s="10" t="s">
        <v>5562</v>
      </c>
      <c r="H79" s="7" t="s">
        <v>5194</v>
      </c>
    </row>
    <row r="80" spans="1:8" ht="15.75">
      <c r="A80" s="8" t="s">
        <v>6239</v>
      </c>
      <c r="B80" s="10" t="s">
        <v>5474</v>
      </c>
      <c r="C80" s="6" t="s">
        <v>6240</v>
      </c>
      <c r="D80" s="9">
        <v>284</v>
      </c>
      <c r="E80" s="9" t="s">
        <v>3381</v>
      </c>
      <c r="F80" s="9">
        <v>132237919</v>
      </c>
      <c r="G80" s="10" t="s">
        <v>5474</v>
      </c>
      <c r="H80" s="7" t="s">
        <v>5194</v>
      </c>
    </row>
    <row r="81" spans="1:8" ht="15.75">
      <c r="A81" s="8" t="s">
        <v>6254</v>
      </c>
      <c r="B81" s="10" t="s">
        <v>5489</v>
      </c>
      <c r="C81" s="6" t="s">
        <v>6255</v>
      </c>
      <c r="D81" s="11">
        <v>84</v>
      </c>
      <c r="E81" s="9" t="s">
        <v>3393</v>
      </c>
      <c r="F81" s="9">
        <v>131880381</v>
      </c>
      <c r="G81" s="10" t="s">
        <v>5489</v>
      </c>
      <c r="H81" s="7" t="s">
        <v>5194</v>
      </c>
    </row>
    <row r="82" spans="1:8" ht="15.75">
      <c r="A82" s="8" t="s">
        <v>6272</v>
      </c>
      <c r="B82" s="10" t="s">
        <v>6273</v>
      </c>
      <c r="C82" s="6" t="s">
        <v>6274</v>
      </c>
      <c r="D82" s="9">
        <v>120</v>
      </c>
      <c r="E82" s="9" t="s">
        <v>3405</v>
      </c>
      <c r="F82" s="9">
        <v>130395845</v>
      </c>
      <c r="G82" s="10" t="s">
        <v>6273</v>
      </c>
      <c r="H82" s="7" t="s">
        <v>5194</v>
      </c>
    </row>
    <row r="83" spans="1:8" ht="15.75">
      <c r="A83" s="8" t="s">
        <v>6279</v>
      </c>
      <c r="B83" s="10" t="s">
        <v>6152</v>
      </c>
      <c r="C83" s="6" t="s">
        <v>6280</v>
      </c>
      <c r="D83" s="9">
        <v>363</v>
      </c>
      <c r="E83" s="9" t="s">
        <v>3412</v>
      </c>
      <c r="F83" s="9">
        <v>132308387</v>
      </c>
      <c r="G83" s="10" t="s">
        <v>6152</v>
      </c>
      <c r="H83" s="7" t="s">
        <v>5194</v>
      </c>
    </row>
    <row r="84" spans="1:8" ht="15.75">
      <c r="A84" s="8" t="s">
        <v>6281</v>
      </c>
      <c r="B84" s="10" t="s">
        <v>5562</v>
      </c>
      <c r="C84" s="6" t="s">
        <v>6282</v>
      </c>
      <c r="D84" s="11">
        <v>173</v>
      </c>
      <c r="E84" s="9" t="s">
        <v>3424</v>
      </c>
      <c r="F84" s="9">
        <v>131063063</v>
      </c>
      <c r="G84" s="10" t="s">
        <v>5562</v>
      </c>
      <c r="H84" s="7" t="s">
        <v>5194</v>
      </c>
    </row>
    <row r="85" spans="1:8" ht="15.75">
      <c r="A85" s="94" t="s">
        <v>6287</v>
      </c>
      <c r="B85" s="10" t="s">
        <v>5352</v>
      </c>
      <c r="C85" s="6" t="s">
        <v>6288</v>
      </c>
      <c r="D85" s="9">
        <v>18</v>
      </c>
      <c r="E85" s="9" t="s">
        <v>3436</v>
      </c>
      <c r="F85" s="9">
        <v>132314018</v>
      </c>
      <c r="G85" s="10" t="s">
        <v>5352</v>
      </c>
      <c r="H85" s="7" t="s">
        <v>5194</v>
      </c>
    </row>
    <row r="86" spans="1:8" ht="15.75">
      <c r="A86" s="13" t="s">
        <v>6306</v>
      </c>
      <c r="B86" s="10" t="s">
        <v>5309</v>
      </c>
      <c r="C86" s="6" t="s">
        <v>6307</v>
      </c>
      <c r="D86" s="9">
        <v>8</v>
      </c>
      <c r="E86" s="9" t="s">
        <v>3444</v>
      </c>
      <c r="F86" s="9">
        <v>130539138</v>
      </c>
      <c r="G86" s="10" t="s">
        <v>5309</v>
      </c>
      <c r="H86" s="7" t="s">
        <v>5194</v>
      </c>
    </row>
    <row r="87" spans="1:8" ht="15.75">
      <c r="A87" s="8" t="s">
        <v>6326</v>
      </c>
      <c r="B87" s="10" t="s">
        <v>5244</v>
      </c>
      <c r="C87" s="6" t="s">
        <v>6327</v>
      </c>
      <c r="D87" s="9">
        <v>210</v>
      </c>
      <c r="E87" s="9" t="s">
        <v>1475</v>
      </c>
      <c r="F87" s="9">
        <v>40211988718</v>
      </c>
      <c r="G87" s="10" t="s">
        <v>5244</v>
      </c>
      <c r="H87" s="7" t="s">
        <v>5194</v>
      </c>
    </row>
    <row r="88" spans="1:8" ht="15.75">
      <c r="A88" s="8" t="s">
        <v>6332</v>
      </c>
      <c r="B88" s="10" t="s">
        <v>5821</v>
      </c>
      <c r="C88" s="6" t="s">
        <v>6333</v>
      </c>
      <c r="D88" s="9">
        <v>179</v>
      </c>
      <c r="E88" s="9" t="s">
        <v>1492</v>
      </c>
      <c r="F88" s="9">
        <v>40220429779</v>
      </c>
      <c r="G88" s="10" t="s">
        <v>5821</v>
      </c>
      <c r="H88" s="7" t="s">
        <v>5194</v>
      </c>
    </row>
    <row r="89" spans="1:8" ht="15.75">
      <c r="A89" s="8" t="s">
        <v>6334</v>
      </c>
      <c r="B89" s="10" t="s">
        <v>5526</v>
      </c>
      <c r="C89" s="6" t="s">
        <v>6335</v>
      </c>
      <c r="D89" s="11">
        <v>48</v>
      </c>
      <c r="E89" s="9" t="s">
        <v>1508</v>
      </c>
      <c r="F89" s="9">
        <v>22500629062</v>
      </c>
      <c r="G89" s="10" t="s">
        <v>5526</v>
      </c>
      <c r="H89" s="7" t="s">
        <v>5194</v>
      </c>
    </row>
    <row r="90" spans="1:8" ht="15.75">
      <c r="A90" s="18" t="s">
        <v>6343</v>
      </c>
      <c r="B90" s="10" t="s">
        <v>5479</v>
      </c>
      <c r="C90" s="6" t="s">
        <v>6344</v>
      </c>
      <c r="D90" s="17">
        <v>141</v>
      </c>
      <c r="E90" s="9" t="s">
        <v>1525</v>
      </c>
      <c r="F90" s="9">
        <v>5100011096</v>
      </c>
      <c r="G90" s="10" t="s">
        <v>5479</v>
      </c>
      <c r="H90" s="7" t="s">
        <v>5194</v>
      </c>
    </row>
    <row r="91" spans="1:8" ht="15.75">
      <c r="A91" s="8" t="s">
        <v>6396</v>
      </c>
      <c r="B91" s="10" t="s">
        <v>6273</v>
      </c>
      <c r="C91" s="6" t="s">
        <v>6397</v>
      </c>
      <c r="D91" s="9">
        <v>331</v>
      </c>
      <c r="E91" s="9" t="s">
        <v>1542</v>
      </c>
      <c r="F91" s="9">
        <v>109398073</v>
      </c>
      <c r="G91" s="10" t="s">
        <v>6273</v>
      </c>
      <c r="H91" s="7" t="s">
        <v>5194</v>
      </c>
    </row>
    <row r="92" spans="1:8" ht="15.75">
      <c r="A92" s="8" t="s">
        <v>6398</v>
      </c>
      <c r="B92" s="10" t="s">
        <v>5257</v>
      </c>
      <c r="C92" s="6" t="s">
        <v>6399</v>
      </c>
      <c r="D92" s="9">
        <v>117</v>
      </c>
      <c r="E92" s="9" t="s">
        <v>1558</v>
      </c>
      <c r="F92" s="9">
        <v>1001066495</v>
      </c>
      <c r="G92" s="10" t="s">
        <v>5257</v>
      </c>
      <c r="H92" s="7" t="s">
        <v>5194</v>
      </c>
    </row>
    <row r="93" spans="1:8" ht="15.75">
      <c r="A93" s="8" t="s">
        <v>6400</v>
      </c>
      <c r="B93" s="10" t="s">
        <v>5494</v>
      </c>
      <c r="C93" s="6" t="s">
        <v>6401</v>
      </c>
      <c r="D93" s="9">
        <v>192</v>
      </c>
      <c r="E93" s="9" t="s">
        <v>1569</v>
      </c>
      <c r="F93" s="9">
        <v>300645959</v>
      </c>
      <c r="G93" s="10" t="s">
        <v>5494</v>
      </c>
      <c r="H93" s="7" t="s">
        <v>5194</v>
      </c>
    </row>
    <row r="94" spans="1:8" ht="15.75">
      <c r="A94" s="8" t="s">
        <v>6408</v>
      </c>
      <c r="B94" s="10" t="s">
        <v>6152</v>
      </c>
      <c r="C94" s="6" t="s">
        <v>6409</v>
      </c>
      <c r="D94" s="9">
        <v>149</v>
      </c>
      <c r="E94" s="9" t="s">
        <v>3459</v>
      </c>
      <c r="F94" s="9">
        <v>132226771</v>
      </c>
      <c r="G94" s="10" t="s">
        <v>6152</v>
      </c>
      <c r="H94" s="7" t="s">
        <v>5194</v>
      </c>
    </row>
    <row r="95" spans="1:8" ht="15.75">
      <c r="A95" s="8" t="s">
        <v>6423</v>
      </c>
      <c r="B95" s="10" t="s">
        <v>6003</v>
      </c>
      <c r="C95" s="6" t="s">
        <v>6424</v>
      </c>
      <c r="D95" s="11">
        <v>121</v>
      </c>
      <c r="E95" s="9" t="s">
        <v>3472</v>
      </c>
      <c r="F95" s="9">
        <v>131722261</v>
      </c>
      <c r="G95" s="10" t="s">
        <v>6003</v>
      </c>
      <c r="H95" s="7" t="s">
        <v>5194</v>
      </c>
    </row>
    <row r="96" spans="1:8" ht="15.75">
      <c r="A96" s="8" t="s">
        <v>6431</v>
      </c>
      <c r="B96" s="10" t="s">
        <v>5471</v>
      </c>
      <c r="C96" s="6" t="s">
        <v>6432</v>
      </c>
      <c r="D96" s="9">
        <v>285</v>
      </c>
      <c r="E96" s="9" t="s">
        <v>3479</v>
      </c>
      <c r="F96" s="9">
        <v>131409725</v>
      </c>
      <c r="G96" s="10" t="s">
        <v>5471</v>
      </c>
      <c r="H96" s="7" t="s">
        <v>5194</v>
      </c>
    </row>
    <row r="97" spans="1:8" ht="15.75">
      <c r="A97" s="18" t="s">
        <v>6433</v>
      </c>
      <c r="B97" s="10" t="s">
        <v>6434</v>
      </c>
      <c r="C97" s="6" t="s">
        <v>6435</v>
      </c>
      <c r="D97" s="19">
        <v>82</v>
      </c>
      <c r="E97" s="9" t="s">
        <v>3489</v>
      </c>
      <c r="F97" s="9">
        <v>131889052</v>
      </c>
      <c r="G97" s="10" t="s">
        <v>6434</v>
      </c>
      <c r="H97" s="7" t="s">
        <v>5194</v>
      </c>
    </row>
    <row r="98" spans="1:8" ht="15.75">
      <c r="A98" s="8" t="s">
        <v>6442</v>
      </c>
      <c r="B98" s="10" t="s">
        <v>5802</v>
      </c>
      <c r="C98" s="6" t="s">
        <v>6443</v>
      </c>
      <c r="D98" s="11">
        <v>397</v>
      </c>
      <c r="E98" s="9" t="s">
        <v>3500</v>
      </c>
      <c r="F98" s="9">
        <v>132143787</v>
      </c>
      <c r="G98" s="10" t="s">
        <v>5802</v>
      </c>
      <c r="H98" s="7" t="s">
        <v>5194</v>
      </c>
    </row>
    <row r="99" spans="1:8" ht="15.75">
      <c r="A99" s="8" t="s">
        <v>6456</v>
      </c>
      <c r="B99" s="10" t="s">
        <v>5930</v>
      </c>
      <c r="C99" s="6" t="s">
        <v>6457</v>
      </c>
      <c r="D99" s="9">
        <v>193</v>
      </c>
      <c r="E99" s="9" t="s">
        <v>3512</v>
      </c>
      <c r="F99" s="9">
        <v>132296303</v>
      </c>
      <c r="G99" s="10" t="s">
        <v>5930</v>
      </c>
      <c r="H99" s="7" t="s">
        <v>5194</v>
      </c>
    </row>
    <row r="100" spans="1:8" ht="15.75">
      <c r="A100" s="8" t="s">
        <v>6458</v>
      </c>
      <c r="B100" s="10" t="s">
        <v>6152</v>
      </c>
      <c r="C100" s="6" t="s">
        <v>6459</v>
      </c>
      <c r="D100" s="9">
        <v>267</v>
      </c>
      <c r="E100" s="9" t="s">
        <v>1578</v>
      </c>
      <c r="F100" s="9">
        <v>10700011751</v>
      </c>
      <c r="G100" s="10" t="s">
        <v>6152</v>
      </c>
      <c r="H100" s="7" t="s">
        <v>5194</v>
      </c>
    </row>
    <row r="101" spans="1:8" ht="15.75">
      <c r="A101" s="8" t="s">
        <v>6462</v>
      </c>
      <c r="B101" s="10" t="s">
        <v>5192</v>
      </c>
      <c r="C101" s="6" t="s">
        <v>6463</v>
      </c>
      <c r="D101" s="11">
        <v>27</v>
      </c>
      <c r="E101" s="9" t="s">
        <v>1579</v>
      </c>
      <c r="F101" s="9">
        <v>13600054467</v>
      </c>
      <c r="G101" s="10" t="s">
        <v>5192</v>
      </c>
      <c r="H101" s="7" t="s">
        <v>5194</v>
      </c>
    </row>
    <row r="102" spans="1:8" ht="15.75">
      <c r="A102" s="8" t="s">
        <v>6478</v>
      </c>
      <c r="B102" s="10" t="s">
        <v>5494</v>
      </c>
      <c r="C102" s="6" t="s">
        <v>6479</v>
      </c>
      <c r="D102" s="9">
        <v>41</v>
      </c>
      <c r="E102" s="9" t="s">
        <v>1594</v>
      </c>
      <c r="F102" s="9">
        <v>4900074610</v>
      </c>
      <c r="G102" s="10" t="s">
        <v>5494</v>
      </c>
      <c r="H102" s="7" t="s">
        <v>5194</v>
      </c>
    </row>
    <row r="103" spans="1:8" ht="15.75">
      <c r="A103" s="18" t="s">
        <v>6499</v>
      </c>
      <c r="B103" s="10" t="s">
        <v>6434</v>
      </c>
      <c r="C103" s="6" t="s">
        <v>6500</v>
      </c>
      <c r="D103" s="19">
        <v>64</v>
      </c>
      <c r="E103" s="9" t="s">
        <v>1601</v>
      </c>
      <c r="F103" s="9">
        <v>5100148740</v>
      </c>
      <c r="G103" s="10" t="s">
        <v>6434</v>
      </c>
      <c r="H103" s="7" t="s">
        <v>5194</v>
      </c>
    </row>
    <row r="104" spans="1:8" ht="15.75">
      <c r="A104" s="8" t="s">
        <v>6503</v>
      </c>
      <c r="B104" s="10" t="s">
        <v>5392</v>
      </c>
      <c r="C104" s="6" t="s">
        <v>6504</v>
      </c>
      <c r="D104" s="9">
        <v>125</v>
      </c>
      <c r="E104" s="9" t="s">
        <v>1614</v>
      </c>
      <c r="F104" s="9">
        <v>103810743</v>
      </c>
      <c r="G104" s="10" t="s">
        <v>5392</v>
      </c>
      <c r="H104" s="7" t="s">
        <v>5194</v>
      </c>
    </row>
    <row r="105" spans="1:8" ht="15.75">
      <c r="A105" s="8" t="s">
        <v>6507</v>
      </c>
      <c r="B105" s="10" t="s">
        <v>5471</v>
      </c>
      <c r="C105" s="6" t="s">
        <v>6508</v>
      </c>
      <c r="D105" s="9">
        <v>256</v>
      </c>
      <c r="E105" s="9" t="s">
        <v>3521</v>
      </c>
      <c r="F105" s="9">
        <v>132079434</v>
      </c>
      <c r="G105" s="10" t="s">
        <v>5471</v>
      </c>
      <c r="H105" s="7" t="s">
        <v>5194</v>
      </c>
    </row>
    <row r="106" spans="1:8" ht="15.75">
      <c r="A106" s="12" t="s">
        <v>6509</v>
      </c>
      <c r="B106" s="10" t="s">
        <v>6510</v>
      </c>
      <c r="C106" s="6" t="s">
        <v>6511</v>
      </c>
      <c r="D106" s="9">
        <v>252</v>
      </c>
      <c r="E106" s="9" t="s">
        <v>3522</v>
      </c>
      <c r="F106" s="9">
        <v>132262336</v>
      </c>
      <c r="G106" s="10" t="s">
        <v>6510</v>
      </c>
      <c r="H106" s="7" t="s">
        <v>5194</v>
      </c>
    </row>
    <row r="107" spans="1:8" ht="15.75">
      <c r="A107" s="8" t="s">
        <v>6512</v>
      </c>
      <c r="B107" s="10" t="s">
        <v>5590</v>
      </c>
      <c r="C107" s="6" t="s">
        <v>6513</v>
      </c>
      <c r="D107" s="9">
        <v>135</v>
      </c>
      <c r="E107" s="9" t="s">
        <v>1627</v>
      </c>
      <c r="F107" s="9">
        <v>10600057086</v>
      </c>
      <c r="G107" s="10" t="s">
        <v>5590</v>
      </c>
      <c r="H107" s="7" t="s">
        <v>5194</v>
      </c>
    </row>
    <row r="108" spans="1:8" ht="15.75">
      <c r="A108" s="8" t="s">
        <v>6520</v>
      </c>
      <c r="B108" s="10" t="s">
        <v>5360</v>
      </c>
      <c r="C108" s="6" t="s">
        <v>6521</v>
      </c>
      <c r="D108" s="11">
        <v>292</v>
      </c>
      <c r="E108" s="9" t="s">
        <v>1639</v>
      </c>
      <c r="F108" s="9">
        <v>13800059068</v>
      </c>
      <c r="G108" s="10" t="s">
        <v>5360</v>
      </c>
      <c r="H108" s="7" t="s">
        <v>5194</v>
      </c>
    </row>
    <row r="109" spans="1:8" ht="15.75">
      <c r="A109" s="8" t="s">
        <v>6522</v>
      </c>
      <c r="B109" s="10" t="s">
        <v>5740</v>
      </c>
      <c r="C109" s="6" t="s">
        <v>6523</v>
      </c>
      <c r="D109" s="9">
        <v>318</v>
      </c>
      <c r="E109" s="9" t="s">
        <v>3523</v>
      </c>
      <c r="F109" s="9">
        <v>131702432</v>
      </c>
      <c r="G109" s="10" t="s">
        <v>5740</v>
      </c>
      <c r="H109" s="7" t="s">
        <v>5194</v>
      </c>
    </row>
    <row r="110" spans="1:8" ht="15.75">
      <c r="A110" s="8" t="s">
        <v>6524</v>
      </c>
      <c r="B110" s="10" t="s">
        <v>5910</v>
      </c>
      <c r="C110" s="6" t="s">
        <v>6525</v>
      </c>
      <c r="D110" s="11">
        <v>114</v>
      </c>
      <c r="E110" s="9" t="s">
        <v>3534</v>
      </c>
      <c r="F110" s="9">
        <v>132221397</v>
      </c>
      <c r="G110" s="10" t="s">
        <v>5910</v>
      </c>
      <c r="H110" s="7" t="s">
        <v>5194</v>
      </c>
    </row>
    <row r="111" spans="1:8" ht="15.75">
      <c r="A111" s="8" t="s">
        <v>6540</v>
      </c>
      <c r="B111" s="10" t="s">
        <v>6541</v>
      </c>
      <c r="C111" s="6" t="s">
        <v>6542</v>
      </c>
      <c r="D111" s="11">
        <v>33</v>
      </c>
      <c r="E111" s="9" t="s">
        <v>1650</v>
      </c>
      <c r="F111" s="9">
        <v>106912009</v>
      </c>
      <c r="G111" s="10" t="s">
        <v>6541</v>
      </c>
      <c r="H111" s="7" t="s">
        <v>5194</v>
      </c>
    </row>
    <row r="112" spans="1:8" ht="15.75">
      <c r="A112" s="8" t="s">
        <v>6555</v>
      </c>
      <c r="B112" s="10" t="s">
        <v>5686</v>
      </c>
      <c r="C112" s="6" t="s">
        <v>6556</v>
      </c>
      <c r="D112" s="11">
        <v>161</v>
      </c>
      <c r="E112" s="9" t="s">
        <v>3541</v>
      </c>
      <c r="F112" s="9">
        <v>132235924</v>
      </c>
      <c r="G112" s="10" t="s">
        <v>5686</v>
      </c>
      <c r="H112" s="7" t="s">
        <v>5194</v>
      </c>
    </row>
    <row r="113" spans="1:8" ht="15.75">
      <c r="A113" s="8" t="s">
        <v>6565</v>
      </c>
      <c r="B113" s="10" t="s">
        <v>6566</v>
      </c>
      <c r="C113" s="6" t="s">
        <v>6567</v>
      </c>
      <c r="D113" s="11">
        <v>119</v>
      </c>
      <c r="E113" s="9" t="s">
        <v>3551</v>
      </c>
      <c r="F113" s="9">
        <v>131345182</v>
      </c>
      <c r="G113" s="10" t="s">
        <v>6566</v>
      </c>
      <c r="H113" s="7" t="s">
        <v>5194</v>
      </c>
    </row>
    <row r="114" spans="1:8" ht="15.75">
      <c r="A114" s="8" t="s">
        <v>6578</v>
      </c>
      <c r="B114" s="10" t="s">
        <v>5686</v>
      </c>
      <c r="C114" s="6" t="s">
        <v>6579</v>
      </c>
      <c r="D114" s="11">
        <v>259</v>
      </c>
      <c r="E114" s="9" t="s">
        <v>3562</v>
      </c>
      <c r="F114" s="9">
        <v>132213947</v>
      </c>
      <c r="G114" s="10" t="s">
        <v>5686</v>
      </c>
      <c r="H114" s="7" t="s">
        <v>5194</v>
      </c>
    </row>
    <row r="115" spans="1:8" ht="15.75">
      <c r="A115" s="8" t="s">
        <v>6580</v>
      </c>
      <c r="B115" s="10" t="s">
        <v>5321</v>
      </c>
      <c r="C115" s="6" t="s">
        <v>6581</v>
      </c>
      <c r="D115" s="9">
        <v>8</v>
      </c>
      <c r="E115" s="9" t="s">
        <v>3573</v>
      </c>
      <c r="F115" s="9">
        <v>132079282</v>
      </c>
      <c r="G115" s="10" t="s">
        <v>5321</v>
      </c>
      <c r="H115" s="7" t="s">
        <v>5194</v>
      </c>
    </row>
    <row r="116" spans="1:8" ht="15.75">
      <c r="A116" s="8" t="s">
        <v>6590</v>
      </c>
      <c r="B116" s="10" t="s">
        <v>5355</v>
      </c>
      <c r="C116" s="6" t="s">
        <v>6591</v>
      </c>
      <c r="D116" s="11">
        <v>95</v>
      </c>
      <c r="E116" s="9" t="s">
        <v>1664</v>
      </c>
      <c r="F116" s="9">
        <v>113953491</v>
      </c>
      <c r="G116" s="10" t="s">
        <v>5355</v>
      </c>
      <c r="H116" s="7" t="s">
        <v>5194</v>
      </c>
    </row>
    <row r="117" spans="1:8" ht="15.75">
      <c r="A117" s="8" t="s">
        <v>6598</v>
      </c>
      <c r="B117" s="10" t="s">
        <v>5277</v>
      </c>
      <c r="C117" s="6" t="s">
        <v>6599</v>
      </c>
      <c r="D117" s="11">
        <v>16</v>
      </c>
      <c r="E117" s="9" t="s">
        <v>3586</v>
      </c>
      <c r="F117" s="9">
        <v>130981061</v>
      </c>
      <c r="G117" s="10" t="s">
        <v>5277</v>
      </c>
      <c r="H117" s="7" t="s">
        <v>5194</v>
      </c>
    </row>
    <row r="118" spans="1:8" ht="15.75">
      <c r="A118" s="8" t="s">
        <v>6613</v>
      </c>
      <c r="B118" s="10" t="s">
        <v>5324</v>
      </c>
      <c r="C118" s="6" t="s">
        <v>6614</v>
      </c>
      <c r="D118" s="11">
        <v>83</v>
      </c>
      <c r="E118" s="9" t="s">
        <v>3596</v>
      </c>
      <c r="F118" s="9">
        <v>130721157</v>
      </c>
      <c r="G118" s="10" t="s">
        <v>5324</v>
      </c>
      <c r="H118" s="7" t="s">
        <v>5194</v>
      </c>
    </row>
    <row r="119" spans="1:8" ht="15.75">
      <c r="A119" s="8" t="s">
        <v>6630</v>
      </c>
      <c r="B119" s="10" t="s">
        <v>6631</v>
      </c>
      <c r="C119" s="6" t="s">
        <v>6632</v>
      </c>
      <c r="D119" s="11">
        <v>109</v>
      </c>
      <c r="E119" s="9" t="s">
        <v>3606</v>
      </c>
      <c r="F119" s="9">
        <v>132265297</v>
      </c>
      <c r="G119" s="10" t="s">
        <v>6631</v>
      </c>
      <c r="H119" s="7" t="s">
        <v>5194</v>
      </c>
    </row>
    <row r="120" spans="1:8" ht="15.75">
      <c r="A120" s="8" t="s">
        <v>6653</v>
      </c>
      <c r="B120" s="10" t="s">
        <v>5743</v>
      </c>
      <c r="C120" s="6" t="s">
        <v>6654</v>
      </c>
      <c r="D120" s="11">
        <v>137</v>
      </c>
      <c r="E120" s="9" t="s">
        <v>3613</v>
      </c>
      <c r="F120" s="9">
        <v>130931429</v>
      </c>
      <c r="G120" s="10" t="s">
        <v>5743</v>
      </c>
      <c r="H120" s="7" t="s">
        <v>5194</v>
      </c>
    </row>
    <row r="121" spans="1:8" ht="15.75">
      <c r="A121" s="15" t="s">
        <v>6664</v>
      </c>
      <c r="B121" s="10" t="s">
        <v>5930</v>
      </c>
      <c r="C121" s="6" t="s">
        <v>6665</v>
      </c>
      <c r="D121" s="9">
        <v>214</v>
      </c>
      <c r="E121" s="9" t="s">
        <v>3625</v>
      </c>
      <c r="F121" s="9">
        <v>132322649</v>
      </c>
      <c r="G121" s="10" t="s">
        <v>5930</v>
      </c>
      <c r="H121" s="7" t="s">
        <v>5194</v>
      </c>
    </row>
    <row r="122" spans="1:8" ht="15.75">
      <c r="A122" s="8" t="s">
        <v>6666</v>
      </c>
      <c r="B122" s="10" t="s">
        <v>5324</v>
      </c>
      <c r="C122" s="6" t="s">
        <v>6667</v>
      </c>
      <c r="D122" s="11">
        <v>112</v>
      </c>
      <c r="E122" s="9" t="s">
        <v>3631</v>
      </c>
      <c r="F122" s="9">
        <v>130966982</v>
      </c>
      <c r="G122" s="10" t="s">
        <v>5324</v>
      </c>
      <c r="H122" s="7" t="s">
        <v>5194</v>
      </c>
    </row>
    <row r="123" spans="1:8" ht="15.75">
      <c r="A123" s="8" t="s">
        <v>6672</v>
      </c>
      <c r="B123" s="10" t="s">
        <v>6337</v>
      </c>
      <c r="C123" s="6" t="s">
        <v>6673</v>
      </c>
      <c r="D123" s="11">
        <v>44</v>
      </c>
      <c r="E123" s="9" t="s">
        <v>3644</v>
      </c>
      <c r="F123" s="9">
        <v>131828531</v>
      </c>
      <c r="G123" s="10" t="s">
        <v>6337</v>
      </c>
      <c r="H123" s="7" t="s">
        <v>5194</v>
      </c>
    </row>
    <row r="124" spans="1:8" ht="15.75">
      <c r="A124" s="8" t="s">
        <v>6684</v>
      </c>
      <c r="B124" s="10" t="s">
        <v>5474</v>
      </c>
      <c r="C124" s="6" t="s">
        <v>6685</v>
      </c>
      <c r="D124" s="9">
        <v>16</v>
      </c>
      <c r="E124" s="9" t="s">
        <v>1671</v>
      </c>
      <c r="F124" s="9">
        <v>5400926589</v>
      </c>
      <c r="G124" s="10" t="s">
        <v>5474</v>
      </c>
      <c r="H124" s="7" t="s">
        <v>5194</v>
      </c>
    </row>
    <row r="125" spans="1:8" ht="15.75">
      <c r="A125" s="18" t="s">
        <v>6691</v>
      </c>
      <c r="B125" s="10" t="s">
        <v>5458</v>
      </c>
      <c r="C125" s="6" t="s">
        <v>6692</v>
      </c>
      <c r="D125" s="19">
        <v>73</v>
      </c>
      <c r="E125" s="9" t="s">
        <v>3651</v>
      </c>
      <c r="F125" s="9">
        <v>130906076</v>
      </c>
      <c r="G125" s="10" t="s">
        <v>5458</v>
      </c>
      <c r="H125" s="7" t="s">
        <v>5194</v>
      </c>
    </row>
    <row r="126" spans="1:8" ht="15.75">
      <c r="A126" s="8" t="s">
        <v>6695</v>
      </c>
      <c r="B126" s="10" t="s">
        <v>5392</v>
      </c>
      <c r="C126" s="6" t="s">
        <v>6696</v>
      </c>
      <c r="D126" s="9">
        <v>90</v>
      </c>
      <c r="E126" s="9" t="s">
        <v>3662</v>
      </c>
      <c r="F126" s="9">
        <v>132081242</v>
      </c>
      <c r="G126" s="10" t="s">
        <v>5392</v>
      </c>
      <c r="H126" s="7" t="s">
        <v>5194</v>
      </c>
    </row>
    <row r="127" spans="1:8" ht="15.75">
      <c r="A127" s="8" t="s">
        <v>6701</v>
      </c>
      <c r="B127" s="10" t="s">
        <v>6541</v>
      </c>
      <c r="C127" s="6" t="s">
        <v>6702</v>
      </c>
      <c r="D127" s="11">
        <v>74</v>
      </c>
      <c r="E127" s="9" t="s">
        <v>3669</v>
      </c>
      <c r="F127" s="9">
        <v>132269268</v>
      </c>
      <c r="G127" s="10" t="s">
        <v>6541</v>
      </c>
      <c r="H127" s="7" t="s">
        <v>5194</v>
      </c>
    </row>
    <row r="128" spans="1:8" ht="15.75">
      <c r="A128" s="12" t="s">
        <v>6733</v>
      </c>
      <c r="B128" s="10" t="s">
        <v>5590</v>
      </c>
      <c r="C128" s="6" t="s">
        <v>6734</v>
      </c>
      <c r="D128" s="9">
        <v>212</v>
      </c>
      <c r="E128" s="9" t="s">
        <v>1683</v>
      </c>
      <c r="F128" s="9">
        <v>1000057123</v>
      </c>
      <c r="G128" s="10" t="s">
        <v>5590</v>
      </c>
      <c r="H128" s="7" t="s">
        <v>5194</v>
      </c>
    </row>
    <row r="129" spans="1:8" ht="15.75">
      <c r="A129" s="18" t="s">
        <v>6735</v>
      </c>
      <c r="B129" s="10" t="s">
        <v>5458</v>
      </c>
      <c r="C129" s="6" t="s">
        <v>6736</v>
      </c>
      <c r="D129" s="19">
        <v>103</v>
      </c>
      <c r="E129" s="9" t="s">
        <v>1695</v>
      </c>
      <c r="F129" s="9">
        <v>110218872</v>
      </c>
      <c r="G129" s="10" t="s">
        <v>5458</v>
      </c>
      <c r="H129" s="7" t="s">
        <v>5194</v>
      </c>
    </row>
    <row r="130" spans="1:8" ht="15.75">
      <c r="A130" s="8" t="s">
        <v>6739</v>
      </c>
      <c r="B130" s="10" t="s">
        <v>5740</v>
      </c>
      <c r="C130" s="6" t="s">
        <v>6740</v>
      </c>
      <c r="D130" s="9">
        <v>29</v>
      </c>
      <c r="E130" s="9" t="s">
        <v>1706</v>
      </c>
      <c r="F130" s="9">
        <v>1000711141</v>
      </c>
      <c r="G130" s="10" t="s">
        <v>5740</v>
      </c>
      <c r="H130" s="7" t="s">
        <v>5194</v>
      </c>
    </row>
    <row r="131" spans="1:8" ht="15.75">
      <c r="A131" s="8" t="s">
        <v>6755</v>
      </c>
      <c r="B131" s="10" t="s">
        <v>5257</v>
      </c>
      <c r="C131" s="6" t="s">
        <v>6756</v>
      </c>
      <c r="D131" s="9">
        <v>219</v>
      </c>
      <c r="E131" s="9" t="s">
        <v>3676</v>
      </c>
      <c r="F131" s="9">
        <v>131884946</v>
      </c>
      <c r="G131" s="10" t="s">
        <v>5257</v>
      </c>
      <c r="H131" s="7" t="s">
        <v>5194</v>
      </c>
    </row>
    <row r="132" spans="1:8" ht="15.75">
      <c r="A132" s="8" t="s">
        <v>6757</v>
      </c>
      <c r="B132" s="10" t="s">
        <v>6541</v>
      </c>
      <c r="C132" s="6" t="s">
        <v>6758</v>
      </c>
      <c r="D132" s="11">
        <v>104</v>
      </c>
      <c r="E132" s="9" t="s">
        <v>3682</v>
      </c>
      <c r="F132" s="9">
        <v>132277112</v>
      </c>
      <c r="G132" s="10" t="s">
        <v>6541</v>
      </c>
      <c r="H132" s="7" t="s">
        <v>5194</v>
      </c>
    </row>
    <row r="133" spans="1:8" ht="15.75">
      <c r="A133" s="8" t="s">
        <v>6774</v>
      </c>
      <c r="B133" s="10" t="s">
        <v>6631</v>
      </c>
      <c r="C133" s="6" t="s">
        <v>6775</v>
      </c>
      <c r="D133" s="11">
        <v>336</v>
      </c>
      <c r="E133" s="9" t="s">
        <v>1715</v>
      </c>
      <c r="F133" s="9">
        <v>1000887180</v>
      </c>
      <c r="G133" s="10" t="s">
        <v>6631</v>
      </c>
      <c r="H133" s="7" t="s">
        <v>5194</v>
      </c>
    </row>
    <row r="134" spans="1:8" ht="15.75">
      <c r="A134" s="8" t="s">
        <v>6790</v>
      </c>
      <c r="B134" s="10" t="s">
        <v>6273</v>
      </c>
      <c r="C134" s="6" t="s">
        <v>6791</v>
      </c>
      <c r="D134" s="9">
        <v>12</v>
      </c>
      <c r="E134" s="9" t="s">
        <v>3689</v>
      </c>
      <c r="F134" s="9">
        <v>132293916</v>
      </c>
      <c r="G134" s="10" t="s">
        <v>6273</v>
      </c>
      <c r="H134" s="7" t="s">
        <v>5194</v>
      </c>
    </row>
    <row r="135" spans="1:8" ht="15.75">
      <c r="A135" s="8" t="s">
        <v>6798</v>
      </c>
      <c r="B135" s="10" t="s">
        <v>5257</v>
      </c>
      <c r="C135" s="6" t="s">
        <v>6799</v>
      </c>
      <c r="D135" s="9">
        <v>141</v>
      </c>
      <c r="E135" s="9" t="s">
        <v>3699</v>
      </c>
      <c r="F135" s="9">
        <v>132321294</v>
      </c>
      <c r="G135" s="10" t="s">
        <v>5257</v>
      </c>
      <c r="H135" s="7" t="s">
        <v>5194</v>
      </c>
    </row>
    <row r="136" spans="1:8" ht="15.75">
      <c r="A136" s="8" t="s">
        <v>6800</v>
      </c>
      <c r="B136" s="10" t="s">
        <v>5352</v>
      </c>
      <c r="C136" s="6" t="s">
        <v>6801</v>
      </c>
      <c r="D136" s="9">
        <v>149</v>
      </c>
      <c r="E136" s="9" t="s">
        <v>1730</v>
      </c>
      <c r="F136" s="9">
        <v>2700341635</v>
      </c>
      <c r="G136" s="10" t="s">
        <v>5352</v>
      </c>
      <c r="H136" s="7" t="s">
        <v>5194</v>
      </c>
    </row>
    <row r="137" spans="1:8" ht="15.75">
      <c r="A137" s="8" t="s">
        <v>6804</v>
      </c>
      <c r="B137" s="10" t="s">
        <v>5324</v>
      </c>
      <c r="C137" s="6" t="s">
        <v>6805</v>
      </c>
      <c r="D137" s="11">
        <v>294</v>
      </c>
      <c r="E137" s="9" t="s">
        <v>1743</v>
      </c>
      <c r="F137" s="9">
        <v>7600020783</v>
      </c>
      <c r="G137" s="10" t="s">
        <v>5324</v>
      </c>
      <c r="H137" s="7" t="s">
        <v>5194</v>
      </c>
    </row>
    <row r="138" spans="1:8" ht="15.75">
      <c r="A138" s="12" t="s">
        <v>6806</v>
      </c>
      <c r="B138" s="10" t="s">
        <v>5309</v>
      </c>
      <c r="C138" s="6" t="s">
        <v>6807</v>
      </c>
      <c r="D138" s="9">
        <v>214</v>
      </c>
      <c r="E138" s="9" t="s">
        <v>3700</v>
      </c>
      <c r="F138" s="9">
        <v>132234792</v>
      </c>
      <c r="G138" s="10" t="s">
        <v>5309</v>
      </c>
      <c r="H138" s="7" t="s">
        <v>5194</v>
      </c>
    </row>
    <row r="139" spans="1:8" ht="15.75">
      <c r="A139" s="8" t="s">
        <v>6841</v>
      </c>
      <c r="B139" s="10" t="s">
        <v>6337</v>
      </c>
      <c r="C139" s="6" t="s">
        <v>6842</v>
      </c>
      <c r="D139" s="11">
        <v>258</v>
      </c>
      <c r="E139" s="9" t="s">
        <v>3712</v>
      </c>
      <c r="F139" s="9">
        <v>132197917</v>
      </c>
      <c r="G139" s="10" t="s">
        <v>6337</v>
      </c>
      <c r="H139" s="7" t="s">
        <v>5194</v>
      </c>
    </row>
    <row r="140" spans="1:8" ht="15.75">
      <c r="A140" s="8" t="s">
        <v>6843</v>
      </c>
      <c r="B140" s="10" t="s">
        <v>5740</v>
      </c>
      <c r="C140" s="6" t="s">
        <v>6008</v>
      </c>
      <c r="D140" s="9">
        <v>277</v>
      </c>
      <c r="E140" s="9" t="s">
        <v>1753</v>
      </c>
      <c r="F140" s="9">
        <v>102344157</v>
      </c>
      <c r="G140" s="10" t="s">
        <v>5740</v>
      </c>
      <c r="H140" s="7" t="s">
        <v>5194</v>
      </c>
    </row>
    <row r="141" spans="1:8" ht="15.75">
      <c r="A141" s="12" t="s">
        <v>6844</v>
      </c>
      <c r="B141" s="10" t="s">
        <v>5590</v>
      </c>
      <c r="C141" s="6" t="s">
        <v>6845</v>
      </c>
      <c r="D141" s="9">
        <v>54</v>
      </c>
      <c r="E141" s="9" t="s">
        <v>3718</v>
      </c>
      <c r="F141" s="9">
        <v>131823394</v>
      </c>
      <c r="G141" s="10" t="s">
        <v>5590</v>
      </c>
      <c r="H141" s="7" t="s">
        <v>5194</v>
      </c>
    </row>
    <row r="142" spans="1:8" ht="15.75">
      <c r="A142" s="8" t="s">
        <v>6860</v>
      </c>
      <c r="B142" s="10" t="s">
        <v>6861</v>
      </c>
      <c r="C142" s="6" t="s">
        <v>6862</v>
      </c>
      <c r="D142" s="11">
        <v>126</v>
      </c>
      <c r="E142" s="9" t="s">
        <v>3725</v>
      </c>
      <c r="F142" s="9">
        <v>132100621</v>
      </c>
      <c r="G142" s="10" t="s">
        <v>6861</v>
      </c>
      <c r="H142" s="7" t="s">
        <v>5194</v>
      </c>
    </row>
    <row r="143" spans="1:8" ht="15.75">
      <c r="A143" s="12" t="s">
        <v>6865</v>
      </c>
      <c r="B143" s="10" t="s">
        <v>5309</v>
      </c>
      <c r="C143" s="6" t="s">
        <v>6866</v>
      </c>
      <c r="D143" s="9">
        <v>47</v>
      </c>
      <c r="E143" s="9" t="s">
        <v>3737</v>
      </c>
      <c r="F143" s="9">
        <v>131345192</v>
      </c>
      <c r="G143" s="10" t="s">
        <v>5309</v>
      </c>
      <c r="H143" s="7" t="s">
        <v>5194</v>
      </c>
    </row>
    <row r="144" spans="1:8" ht="15.75">
      <c r="A144" s="8" t="s">
        <v>6873</v>
      </c>
      <c r="B144" s="10" t="s">
        <v>6566</v>
      </c>
      <c r="C144" s="6" t="s">
        <v>6874</v>
      </c>
      <c r="D144" s="11">
        <v>11</v>
      </c>
      <c r="E144" s="9" t="s">
        <v>3747</v>
      </c>
      <c r="F144" s="9">
        <v>131345239</v>
      </c>
      <c r="G144" s="10" t="s">
        <v>6566</v>
      </c>
      <c r="H144" s="7" t="s">
        <v>5194</v>
      </c>
    </row>
    <row r="145" spans="1:8" ht="15.75">
      <c r="A145" s="8" t="s">
        <v>6895</v>
      </c>
      <c r="B145" s="10" t="s">
        <v>5686</v>
      </c>
      <c r="C145" s="6" t="s">
        <v>6896</v>
      </c>
      <c r="D145" s="11">
        <v>31</v>
      </c>
      <c r="E145" s="9" t="s">
        <v>3757</v>
      </c>
      <c r="F145" s="9">
        <v>130659273</v>
      </c>
      <c r="G145" s="10" t="s">
        <v>5686</v>
      </c>
      <c r="H145" s="7" t="s">
        <v>5194</v>
      </c>
    </row>
    <row r="146" spans="1:8" ht="15.75">
      <c r="A146" s="8" t="s">
        <v>6911</v>
      </c>
      <c r="B146" s="10" t="s">
        <v>6861</v>
      </c>
      <c r="C146" s="6" t="s">
        <v>6912</v>
      </c>
      <c r="D146" s="11">
        <v>171</v>
      </c>
      <c r="E146" s="9" t="s">
        <v>3764</v>
      </c>
      <c r="F146" s="9">
        <v>131537154</v>
      </c>
      <c r="G146" s="10" t="s">
        <v>6861</v>
      </c>
      <c r="H146" s="7" t="s">
        <v>5194</v>
      </c>
    </row>
    <row r="147" spans="1:8" ht="15.75">
      <c r="A147" s="8" t="s">
        <v>6928</v>
      </c>
      <c r="B147" s="10" t="s">
        <v>5821</v>
      </c>
      <c r="C147" s="6" t="s">
        <v>6929</v>
      </c>
      <c r="D147" s="11">
        <v>140</v>
      </c>
      <c r="E147" s="9" t="s">
        <v>3913</v>
      </c>
      <c r="F147" s="9">
        <v>132258525</v>
      </c>
      <c r="G147" s="10" t="s">
        <v>5821</v>
      </c>
      <c r="H147" s="7" t="s">
        <v>5194</v>
      </c>
    </row>
    <row r="148" spans="1:8" ht="15.75">
      <c r="A148" s="12" t="s">
        <v>6932</v>
      </c>
      <c r="B148" s="10" t="s">
        <v>5871</v>
      </c>
      <c r="C148" s="6" t="s">
        <v>6933</v>
      </c>
      <c r="D148" s="11">
        <v>143</v>
      </c>
      <c r="E148" s="9" t="s">
        <v>3772</v>
      </c>
      <c r="F148" s="9">
        <v>132059761</v>
      </c>
      <c r="G148" s="10" t="s">
        <v>5871</v>
      </c>
      <c r="H148" s="7" t="s">
        <v>5194</v>
      </c>
    </row>
    <row r="149" spans="1:8" ht="15.75">
      <c r="A149" s="8" t="s">
        <v>6963</v>
      </c>
      <c r="B149" s="10" t="s">
        <v>5474</v>
      </c>
      <c r="C149" s="6" t="s">
        <v>6964</v>
      </c>
      <c r="D149" s="9">
        <v>53</v>
      </c>
      <c r="E149" s="9" t="s">
        <v>3781</v>
      </c>
      <c r="F149" s="9">
        <v>132169247</v>
      </c>
      <c r="G149" s="10" t="s">
        <v>5474</v>
      </c>
      <c r="H149" s="7" t="s">
        <v>5194</v>
      </c>
    </row>
    <row r="150" spans="1:8" ht="15.75">
      <c r="A150" s="8" t="s">
        <v>6985</v>
      </c>
      <c r="B150" s="10" t="s">
        <v>6861</v>
      </c>
      <c r="C150" s="6" t="s">
        <v>6986</v>
      </c>
      <c r="D150" s="11">
        <v>103</v>
      </c>
      <c r="E150" s="9" t="s">
        <v>3791</v>
      </c>
      <c r="F150" s="9">
        <v>131894887</v>
      </c>
      <c r="G150" s="10" t="s">
        <v>6861</v>
      </c>
      <c r="H150" s="7" t="s">
        <v>5194</v>
      </c>
    </row>
    <row r="151" spans="1:8" ht="15.75">
      <c r="A151" s="18" t="s">
        <v>6989</v>
      </c>
      <c r="B151" s="10" t="s">
        <v>6167</v>
      </c>
      <c r="C151" s="6" t="s">
        <v>6990</v>
      </c>
      <c r="D151" s="22">
        <v>155</v>
      </c>
      <c r="E151" s="9" t="s">
        <v>3798</v>
      </c>
      <c r="F151" s="9">
        <v>101733942</v>
      </c>
      <c r="G151" s="10" t="s">
        <v>6167</v>
      </c>
      <c r="H151" s="7" t="s">
        <v>5194</v>
      </c>
    </row>
    <row r="152" spans="1:8" ht="15.75">
      <c r="A152" s="8" t="s">
        <v>6994</v>
      </c>
      <c r="B152" s="10" t="s">
        <v>5471</v>
      </c>
      <c r="C152" s="6" t="s">
        <v>6995</v>
      </c>
      <c r="D152" s="9">
        <v>670</v>
      </c>
      <c r="E152" s="9" t="s">
        <v>3810</v>
      </c>
      <c r="F152" s="9">
        <v>131745431</v>
      </c>
      <c r="G152" s="10" t="s">
        <v>5471</v>
      </c>
      <c r="H152" s="7" t="s">
        <v>5194</v>
      </c>
    </row>
    <row r="153" spans="1:8" ht="15.75">
      <c r="A153" s="8" t="s">
        <v>7008</v>
      </c>
      <c r="B153" s="10" t="s">
        <v>5910</v>
      </c>
      <c r="C153" s="6" t="s">
        <v>7009</v>
      </c>
      <c r="D153" s="11">
        <v>310</v>
      </c>
      <c r="E153" s="9" t="s">
        <v>3830</v>
      </c>
      <c r="F153" s="9">
        <v>132273052</v>
      </c>
      <c r="G153" s="10" t="s">
        <v>5910</v>
      </c>
      <c r="H153" s="7" t="s">
        <v>5194</v>
      </c>
    </row>
    <row r="154" spans="1:8" ht="15.75">
      <c r="A154" s="8" t="s">
        <v>7010</v>
      </c>
      <c r="B154" s="10" t="s">
        <v>5321</v>
      </c>
      <c r="C154" s="6" t="s">
        <v>6933</v>
      </c>
      <c r="D154" s="9">
        <v>676</v>
      </c>
      <c r="E154" s="9" t="s">
        <v>3837</v>
      </c>
      <c r="F154" s="9">
        <v>101860782</v>
      </c>
      <c r="G154" s="10" t="s">
        <v>5321</v>
      </c>
      <c r="H154" s="7" t="s">
        <v>5194</v>
      </c>
    </row>
    <row r="155" spans="1:8" ht="15.75">
      <c r="A155" s="12" t="s">
        <v>7019</v>
      </c>
      <c r="B155" s="10" t="s">
        <v>6510</v>
      </c>
      <c r="C155" s="6" t="s">
        <v>7020</v>
      </c>
      <c r="D155" s="9">
        <v>98</v>
      </c>
      <c r="E155" s="9" t="s">
        <v>3850</v>
      </c>
      <c r="F155" s="9">
        <v>131119301</v>
      </c>
      <c r="G155" s="10" t="s">
        <v>6510</v>
      </c>
      <c r="H155" s="7" t="s">
        <v>5194</v>
      </c>
    </row>
    <row r="156" spans="1:8" ht="15.75">
      <c r="A156" s="8" t="s">
        <v>7027</v>
      </c>
      <c r="B156" s="10" t="s">
        <v>5257</v>
      </c>
      <c r="C156" s="6" t="s">
        <v>7028</v>
      </c>
      <c r="D156" s="9">
        <v>222</v>
      </c>
      <c r="E156" s="9" t="s">
        <v>1766</v>
      </c>
      <c r="F156" s="9">
        <v>1700146895</v>
      </c>
      <c r="G156" s="10" t="s">
        <v>5257</v>
      </c>
      <c r="H156" s="7" t="s">
        <v>5194</v>
      </c>
    </row>
    <row r="157" spans="1:8" ht="15.75">
      <c r="A157" s="18" t="s">
        <v>7029</v>
      </c>
      <c r="B157" s="10" t="s">
        <v>6434</v>
      </c>
      <c r="C157" s="6" t="s">
        <v>7030</v>
      </c>
      <c r="D157" s="19">
        <v>165</v>
      </c>
      <c r="E157" s="9" t="s">
        <v>3857</v>
      </c>
      <c r="F157" s="9">
        <v>132171802</v>
      </c>
      <c r="G157" s="10" t="s">
        <v>6434</v>
      </c>
      <c r="H157" s="7" t="s">
        <v>5194</v>
      </c>
    </row>
    <row r="158" spans="1:8" ht="15.75">
      <c r="A158" s="8" t="s">
        <v>7033</v>
      </c>
      <c r="B158" s="10" t="s">
        <v>5910</v>
      </c>
      <c r="C158" s="6" t="s">
        <v>7034</v>
      </c>
      <c r="D158" s="11">
        <v>46</v>
      </c>
      <c r="E158" s="9" t="s">
        <v>3864</v>
      </c>
      <c r="F158" s="9">
        <v>131666388</v>
      </c>
      <c r="G158" s="10" t="s">
        <v>5910</v>
      </c>
      <c r="H158" s="7" t="s">
        <v>5194</v>
      </c>
    </row>
    <row r="159" spans="1:8" ht="15.75">
      <c r="A159" s="8" t="s">
        <v>7037</v>
      </c>
      <c r="B159" s="10" t="s">
        <v>5381</v>
      </c>
      <c r="C159" s="6" t="s">
        <v>6636</v>
      </c>
      <c r="D159" s="9">
        <v>253</v>
      </c>
      <c r="E159" s="9" t="s">
        <v>3871</v>
      </c>
      <c r="F159" s="9">
        <v>131090648</v>
      </c>
      <c r="G159" s="10" t="s">
        <v>5381</v>
      </c>
      <c r="H159" s="7" t="s">
        <v>5194</v>
      </c>
    </row>
    <row r="160" spans="1:8" ht="15.75">
      <c r="A160" s="8" t="s">
        <v>7057</v>
      </c>
      <c r="B160" s="10" t="s">
        <v>5352</v>
      </c>
      <c r="C160" s="6" t="s">
        <v>7058</v>
      </c>
      <c r="D160" s="9">
        <v>41</v>
      </c>
      <c r="E160" s="9" t="s">
        <v>1779</v>
      </c>
      <c r="F160" s="9">
        <v>2700082528</v>
      </c>
      <c r="G160" s="10" t="s">
        <v>5352</v>
      </c>
      <c r="H160" s="7" t="s">
        <v>5194</v>
      </c>
    </row>
    <row r="161" spans="1:8" ht="15.75">
      <c r="A161" s="8" t="s">
        <v>7065</v>
      </c>
      <c r="B161" s="10" t="s">
        <v>5813</v>
      </c>
      <c r="C161" s="6" t="s">
        <v>7066</v>
      </c>
      <c r="D161" s="9">
        <v>174</v>
      </c>
      <c r="E161" s="9" t="s">
        <v>1791</v>
      </c>
      <c r="F161" s="9">
        <v>115512816</v>
      </c>
      <c r="G161" s="10" t="s">
        <v>5813</v>
      </c>
      <c r="H161" s="7" t="s">
        <v>5194</v>
      </c>
    </row>
    <row r="162" spans="1:8" ht="15.75">
      <c r="A162" s="8" t="s">
        <v>7091</v>
      </c>
      <c r="B162" s="10" t="s">
        <v>6631</v>
      </c>
      <c r="C162" s="6" t="s">
        <v>7092</v>
      </c>
      <c r="D162" s="11">
        <v>143</v>
      </c>
      <c r="E162" s="9" t="s">
        <v>3882</v>
      </c>
      <c r="F162" s="9">
        <v>131286722</v>
      </c>
      <c r="G162" s="10" t="s">
        <v>6631</v>
      </c>
      <c r="H162" s="7" t="s">
        <v>5194</v>
      </c>
    </row>
    <row r="163" spans="1:8" ht="15.75">
      <c r="A163" s="12" t="s">
        <v>7093</v>
      </c>
      <c r="B163" s="10" t="s">
        <v>6510</v>
      </c>
      <c r="C163" s="6" t="s">
        <v>7094</v>
      </c>
      <c r="D163" s="9">
        <v>228</v>
      </c>
      <c r="E163" s="9" t="s">
        <v>1802</v>
      </c>
      <c r="F163" s="9">
        <v>1700135815</v>
      </c>
      <c r="G163" s="10" t="s">
        <v>6510</v>
      </c>
      <c r="H163" s="7" t="s">
        <v>5194</v>
      </c>
    </row>
    <row r="164" spans="1:8" ht="15.75">
      <c r="A164" s="8" t="s">
        <v>7095</v>
      </c>
      <c r="B164" s="10" t="s">
        <v>5910</v>
      </c>
      <c r="C164" s="6" t="s">
        <v>7096</v>
      </c>
      <c r="D164" s="11">
        <v>77</v>
      </c>
      <c r="E164" s="9" t="s">
        <v>1816</v>
      </c>
      <c r="F164" s="9">
        <v>101767374</v>
      </c>
      <c r="G164" s="10" t="s">
        <v>5910</v>
      </c>
      <c r="H164" s="7" t="s">
        <v>5194</v>
      </c>
    </row>
    <row r="165" spans="1:8" ht="15.75">
      <c r="A165" s="8" t="s">
        <v>7105</v>
      </c>
      <c r="B165" s="10" t="s">
        <v>5821</v>
      </c>
      <c r="C165" s="6" t="s">
        <v>7106</v>
      </c>
      <c r="D165" s="9">
        <v>208</v>
      </c>
      <c r="E165" s="9" t="s">
        <v>3893</v>
      </c>
      <c r="F165" s="9">
        <v>132226552</v>
      </c>
      <c r="G165" s="10" t="s">
        <v>5821</v>
      </c>
      <c r="H165" s="7" t="s">
        <v>5194</v>
      </c>
    </row>
    <row r="166" spans="1:8" ht="15.75">
      <c r="A166" s="8" t="s">
        <v>7107</v>
      </c>
      <c r="B166" s="10" t="s">
        <v>5381</v>
      </c>
      <c r="C166" s="6" t="s">
        <v>7108</v>
      </c>
      <c r="D166" s="24">
        <v>134</v>
      </c>
      <c r="E166" s="9" t="s">
        <v>3899</v>
      </c>
      <c r="F166" s="9">
        <v>131169791</v>
      </c>
      <c r="G166" s="10" t="s">
        <v>5381</v>
      </c>
      <c r="H166" s="7" t="s">
        <v>5194</v>
      </c>
    </row>
    <row r="167" spans="1:8">
      <c r="E167"/>
      <c r="F167"/>
    </row>
    <row r="168" spans="1:8">
      <c r="E168"/>
      <c r="F168"/>
    </row>
    <row r="169" spans="1:8">
      <c r="E169"/>
      <c r="F169"/>
    </row>
    <row r="170" spans="1:8">
      <c r="E170"/>
      <c r="F170"/>
    </row>
    <row r="171" spans="1:8">
      <c r="E171"/>
      <c r="F171"/>
    </row>
    <row r="172" spans="1:8">
      <c r="E172"/>
      <c r="F172"/>
    </row>
    <row r="173" spans="1:8">
      <c r="E173"/>
      <c r="F173"/>
    </row>
    <row r="174" spans="1:8">
      <c r="E174"/>
      <c r="F174"/>
    </row>
    <row r="175" spans="1:8">
      <c r="E175"/>
      <c r="F175"/>
    </row>
    <row r="176" spans="1:8">
      <c r="E176"/>
      <c r="F176"/>
    </row>
    <row r="177" spans="5:6">
      <c r="E177"/>
      <c r="F177"/>
    </row>
    <row r="178" spans="5:6">
      <c r="E178"/>
      <c r="F178"/>
    </row>
    <row r="179" spans="5:6">
      <c r="E179"/>
      <c r="F179"/>
    </row>
    <row r="180" spans="5:6">
      <c r="E180"/>
      <c r="F180"/>
    </row>
    <row r="181" spans="5:6">
      <c r="E181"/>
      <c r="F181"/>
    </row>
    <row r="182" spans="5:6">
      <c r="E182"/>
      <c r="F182"/>
    </row>
    <row r="183" spans="5:6">
      <c r="E183"/>
      <c r="F183"/>
    </row>
    <row r="184" spans="5:6">
      <c r="E184"/>
      <c r="F184"/>
    </row>
    <row r="185" spans="5:6">
      <c r="E185"/>
      <c r="F185"/>
    </row>
    <row r="186" spans="5:6">
      <c r="E186"/>
      <c r="F186"/>
    </row>
    <row r="187" spans="5:6">
      <c r="E187"/>
      <c r="F187"/>
    </row>
    <row r="188" spans="5:6">
      <c r="E188"/>
      <c r="F188"/>
    </row>
    <row r="189" spans="5:6">
      <c r="E189"/>
      <c r="F189"/>
    </row>
    <row r="190" spans="5:6">
      <c r="E190"/>
      <c r="F190"/>
    </row>
    <row r="191" spans="5:6">
      <c r="E191"/>
      <c r="F191"/>
    </row>
    <row r="192" spans="5:6">
      <c r="E192"/>
      <c r="F192"/>
    </row>
    <row r="193" spans="5:6">
      <c r="E193"/>
      <c r="F193"/>
    </row>
    <row r="194" spans="5:6">
      <c r="E194"/>
      <c r="F194"/>
    </row>
    <row r="195" spans="5:6">
      <c r="E195"/>
      <c r="F195"/>
    </row>
    <row r="196" spans="5:6">
      <c r="E196"/>
      <c r="F196"/>
    </row>
    <row r="197" spans="5:6">
      <c r="E197"/>
      <c r="F197"/>
    </row>
    <row r="198" spans="5:6">
      <c r="E198"/>
      <c r="F198"/>
    </row>
    <row r="199" spans="5:6">
      <c r="E199"/>
      <c r="F199"/>
    </row>
    <row r="200" spans="5:6">
      <c r="E200"/>
      <c r="F200"/>
    </row>
    <row r="201" spans="5:6">
      <c r="E201"/>
      <c r="F201"/>
    </row>
    <row r="202" spans="5:6">
      <c r="E202"/>
      <c r="F202"/>
    </row>
    <row r="203" spans="5:6">
      <c r="E203"/>
      <c r="F203"/>
    </row>
    <row r="204" spans="5:6">
      <c r="E204"/>
      <c r="F204"/>
    </row>
    <row r="205" spans="5:6">
      <c r="E205"/>
      <c r="F205"/>
    </row>
    <row r="206" spans="5:6">
      <c r="E206"/>
      <c r="F206"/>
    </row>
    <row r="207" spans="5:6">
      <c r="E207"/>
      <c r="F207"/>
    </row>
    <row r="208" spans="5:6">
      <c r="E208"/>
      <c r="F208"/>
    </row>
    <row r="209" spans="5:6">
      <c r="E209"/>
      <c r="F209"/>
    </row>
    <row r="210" spans="5:6">
      <c r="E210"/>
      <c r="F210"/>
    </row>
    <row r="211" spans="5:6">
      <c r="E211"/>
      <c r="F211"/>
    </row>
    <row r="212" spans="5:6">
      <c r="E212"/>
      <c r="F212"/>
    </row>
    <row r="213" spans="5:6">
      <c r="E213"/>
      <c r="F213"/>
    </row>
    <row r="214" spans="5:6">
      <c r="E214"/>
      <c r="F214"/>
    </row>
    <row r="215" spans="5:6">
      <c r="E215"/>
      <c r="F215"/>
    </row>
    <row r="216" spans="5:6">
      <c r="E216"/>
      <c r="F216"/>
    </row>
    <row r="217" spans="5:6">
      <c r="E217"/>
      <c r="F217"/>
    </row>
    <row r="218" spans="5:6">
      <c r="E218"/>
      <c r="F218"/>
    </row>
    <row r="219" spans="5:6">
      <c r="E219"/>
      <c r="F219"/>
    </row>
    <row r="220" spans="5:6">
      <c r="E220"/>
      <c r="F220"/>
    </row>
    <row r="221" spans="5:6">
      <c r="E221"/>
      <c r="F221"/>
    </row>
    <row r="222" spans="5:6">
      <c r="E222"/>
      <c r="F222"/>
    </row>
    <row r="223" spans="5:6">
      <c r="E223"/>
      <c r="F223"/>
    </row>
    <row r="224" spans="5:6">
      <c r="E224"/>
      <c r="F224"/>
    </row>
    <row r="225" spans="5:6">
      <c r="E225"/>
      <c r="F225"/>
    </row>
    <row r="226" spans="5:6">
      <c r="E226"/>
      <c r="F226"/>
    </row>
    <row r="227" spans="5:6">
      <c r="E227"/>
      <c r="F227"/>
    </row>
    <row r="228" spans="5:6">
      <c r="E228"/>
      <c r="F228"/>
    </row>
    <row r="229" spans="5:6">
      <c r="E229"/>
      <c r="F229"/>
    </row>
    <row r="230" spans="5:6">
      <c r="E230"/>
      <c r="F230"/>
    </row>
    <row r="231" spans="5:6">
      <c r="E231"/>
      <c r="F231"/>
    </row>
    <row r="232" spans="5:6">
      <c r="E232"/>
      <c r="F232"/>
    </row>
    <row r="233" spans="5:6">
      <c r="E233"/>
      <c r="F233"/>
    </row>
    <row r="234" spans="5:6">
      <c r="E234"/>
      <c r="F234"/>
    </row>
    <row r="235" spans="5:6">
      <c r="E235"/>
      <c r="F235"/>
    </row>
    <row r="236" spans="5:6">
      <c r="E236"/>
      <c r="F236"/>
    </row>
    <row r="237" spans="5:6">
      <c r="E237"/>
      <c r="F237"/>
    </row>
    <row r="238" spans="5:6">
      <c r="E238"/>
      <c r="F238"/>
    </row>
    <row r="239" spans="5:6">
      <c r="E239"/>
      <c r="F239"/>
    </row>
    <row r="240" spans="5:6">
      <c r="E240"/>
      <c r="F240"/>
    </row>
    <row r="241" spans="5:6">
      <c r="E241"/>
      <c r="F241"/>
    </row>
    <row r="242" spans="5:6">
      <c r="E242"/>
      <c r="F242"/>
    </row>
    <row r="243" spans="5:6">
      <c r="E243"/>
      <c r="F243"/>
    </row>
    <row r="244" spans="5:6">
      <c r="E244"/>
      <c r="F244"/>
    </row>
    <row r="245" spans="5:6">
      <c r="E245"/>
      <c r="F245"/>
    </row>
    <row r="246" spans="5:6">
      <c r="E246"/>
      <c r="F246"/>
    </row>
    <row r="247" spans="5:6">
      <c r="E247"/>
      <c r="F247"/>
    </row>
    <row r="248" spans="5:6">
      <c r="E248"/>
      <c r="F248"/>
    </row>
    <row r="249" spans="5:6">
      <c r="E249"/>
      <c r="F249"/>
    </row>
    <row r="250" spans="5:6">
      <c r="E250"/>
      <c r="F250"/>
    </row>
    <row r="251" spans="5:6">
      <c r="E251"/>
      <c r="F251"/>
    </row>
    <row r="252" spans="5:6">
      <c r="E252"/>
      <c r="F252"/>
    </row>
    <row r="253" spans="5:6">
      <c r="E253"/>
      <c r="F253"/>
    </row>
    <row r="254" spans="5:6">
      <c r="E254"/>
      <c r="F254"/>
    </row>
    <row r="255" spans="5:6">
      <c r="E255"/>
      <c r="F255"/>
    </row>
    <row r="256" spans="5:6">
      <c r="E256"/>
      <c r="F256"/>
    </row>
    <row r="257" spans="5:6">
      <c r="E257"/>
      <c r="F257"/>
    </row>
    <row r="258" spans="5:6">
      <c r="E258"/>
      <c r="F258"/>
    </row>
    <row r="259" spans="5:6">
      <c r="E259"/>
      <c r="F259"/>
    </row>
    <row r="260" spans="5:6">
      <c r="E260"/>
      <c r="F260"/>
    </row>
    <row r="261" spans="5:6">
      <c r="E261"/>
      <c r="F261"/>
    </row>
    <row r="262" spans="5:6">
      <c r="E262"/>
      <c r="F262"/>
    </row>
    <row r="263" spans="5:6">
      <c r="E263"/>
      <c r="F263"/>
    </row>
    <row r="264" spans="5:6">
      <c r="E264"/>
      <c r="F264"/>
    </row>
    <row r="265" spans="5:6">
      <c r="E265"/>
      <c r="F265"/>
    </row>
    <row r="266" spans="5:6">
      <c r="E266"/>
      <c r="F266"/>
    </row>
    <row r="267" spans="5:6">
      <c r="E267"/>
      <c r="F267"/>
    </row>
    <row r="268" spans="5:6">
      <c r="E268"/>
      <c r="F268"/>
    </row>
    <row r="269" spans="5:6">
      <c r="E269"/>
      <c r="F269"/>
    </row>
    <row r="270" spans="5:6">
      <c r="E270"/>
      <c r="F270"/>
    </row>
    <row r="271" spans="5:6">
      <c r="E271"/>
      <c r="F271"/>
    </row>
    <row r="272" spans="5:6">
      <c r="E272"/>
      <c r="F272"/>
    </row>
    <row r="273" spans="5:6">
      <c r="E273"/>
      <c r="F273"/>
    </row>
    <row r="274" spans="5:6">
      <c r="E274"/>
      <c r="F274"/>
    </row>
    <row r="275" spans="5:6">
      <c r="E275"/>
      <c r="F275"/>
    </row>
    <row r="276" spans="5:6">
      <c r="E276"/>
      <c r="F276"/>
    </row>
    <row r="277" spans="5:6">
      <c r="E277"/>
      <c r="F277"/>
    </row>
    <row r="278" spans="5:6">
      <c r="E278"/>
      <c r="F278"/>
    </row>
    <row r="279" spans="5:6">
      <c r="E279"/>
      <c r="F279"/>
    </row>
    <row r="280" spans="5:6">
      <c r="E280"/>
      <c r="F280"/>
    </row>
    <row r="281" spans="5:6">
      <c r="E281"/>
      <c r="F281"/>
    </row>
    <row r="282" spans="5:6">
      <c r="E282"/>
      <c r="F282"/>
    </row>
    <row r="283" spans="5:6">
      <c r="E283"/>
      <c r="F283"/>
    </row>
    <row r="284" spans="5:6">
      <c r="E284"/>
      <c r="F284"/>
    </row>
    <row r="285" spans="5:6">
      <c r="E285"/>
      <c r="F285"/>
    </row>
    <row r="286" spans="5:6">
      <c r="E286"/>
      <c r="F286"/>
    </row>
    <row r="287" spans="5:6">
      <c r="E287"/>
      <c r="F287"/>
    </row>
    <row r="288" spans="5:6">
      <c r="E288"/>
      <c r="F288"/>
    </row>
    <row r="289" spans="5:6">
      <c r="E289"/>
      <c r="F289"/>
    </row>
    <row r="290" spans="5:6">
      <c r="E290"/>
      <c r="F290"/>
    </row>
    <row r="291" spans="5:6">
      <c r="E291"/>
      <c r="F291"/>
    </row>
    <row r="292" spans="5:6">
      <c r="E292"/>
      <c r="F292"/>
    </row>
    <row r="293" spans="5:6">
      <c r="E293"/>
      <c r="F293"/>
    </row>
    <row r="294" spans="5:6">
      <c r="E294"/>
      <c r="F294"/>
    </row>
    <row r="295" spans="5:6">
      <c r="E295"/>
      <c r="F295"/>
    </row>
    <row r="296" spans="5:6">
      <c r="E296"/>
      <c r="F296"/>
    </row>
    <row r="297" spans="5:6">
      <c r="E297"/>
      <c r="F297"/>
    </row>
    <row r="298" spans="5:6">
      <c r="E298"/>
      <c r="F298"/>
    </row>
    <row r="299" spans="5:6">
      <c r="E299"/>
      <c r="F299"/>
    </row>
    <row r="300" spans="5:6">
      <c r="E300"/>
      <c r="F300"/>
    </row>
    <row r="301" spans="5:6">
      <c r="E301"/>
      <c r="F301"/>
    </row>
    <row r="302" spans="5:6">
      <c r="E302"/>
      <c r="F302"/>
    </row>
    <row r="303" spans="5:6">
      <c r="E303"/>
      <c r="F303"/>
    </row>
    <row r="304" spans="5:6">
      <c r="E304"/>
      <c r="F304"/>
    </row>
    <row r="305" spans="5:6">
      <c r="E305"/>
      <c r="F305"/>
    </row>
    <row r="306" spans="5:6">
      <c r="E306"/>
      <c r="F306"/>
    </row>
    <row r="307" spans="5:6">
      <c r="E307"/>
      <c r="F307"/>
    </row>
    <row r="308" spans="5:6">
      <c r="E308"/>
      <c r="F308"/>
    </row>
    <row r="309" spans="5:6">
      <c r="E309"/>
      <c r="F309"/>
    </row>
    <row r="310" spans="5:6">
      <c r="E310"/>
      <c r="F310"/>
    </row>
    <row r="311" spans="5:6">
      <c r="E311"/>
      <c r="F311"/>
    </row>
    <row r="312" spans="5:6">
      <c r="E312"/>
      <c r="F312"/>
    </row>
    <row r="313" spans="5:6">
      <c r="E313"/>
      <c r="F313"/>
    </row>
    <row r="314" spans="5:6">
      <c r="E314"/>
      <c r="F314"/>
    </row>
    <row r="315" spans="5:6">
      <c r="E315"/>
      <c r="F315"/>
    </row>
    <row r="316" spans="5:6">
      <c r="E316"/>
      <c r="F316"/>
    </row>
    <row r="317" spans="5:6">
      <c r="E317"/>
      <c r="F317"/>
    </row>
    <row r="318" spans="5:6">
      <c r="E318"/>
      <c r="F318"/>
    </row>
    <row r="319" spans="5:6">
      <c r="E319"/>
      <c r="F319"/>
    </row>
    <row r="320" spans="5:6">
      <c r="E320"/>
      <c r="F320"/>
    </row>
    <row r="321" spans="5:6">
      <c r="E321"/>
      <c r="F321"/>
    </row>
    <row r="322" spans="5:6">
      <c r="E322"/>
      <c r="F322"/>
    </row>
    <row r="323" spans="5:6">
      <c r="E323"/>
      <c r="F323"/>
    </row>
    <row r="324" spans="5:6">
      <c r="E324"/>
      <c r="F324"/>
    </row>
    <row r="325" spans="5:6">
      <c r="E325"/>
      <c r="F325"/>
    </row>
    <row r="326" spans="5:6">
      <c r="E326"/>
      <c r="F326"/>
    </row>
    <row r="327" spans="5:6">
      <c r="E327"/>
      <c r="F327"/>
    </row>
    <row r="328" spans="5:6">
      <c r="E328"/>
      <c r="F328"/>
    </row>
    <row r="329" spans="5:6">
      <c r="E329"/>
      <c r="F329"/>
    </row>
    <row r="330" spans="5:6">
      <c r="E330"/>
      <c r="F330"/>
    </row>
    <row r="331" spans="5:6">
      <c r="E331"/>
      <c r="F331"/>
    </row>
    <row r="332" spans="5:6">
      <c r="E332"/>
      <c r="F332"/>
    </row>
    <row r="333" spans="5:6">
      <c r="E333"/>
      <c r="F333"/>
    </row>
    <row r="334" spans="5:6">
      <c r="E334"/>
      <c r="F334"/>
    </row>
    <row r="335" spans="5:6">
      <c r="E335"/>
      <c r="F335"/>
    </row>
    <row r="336" spans="5:6">
      <c r="E336"/>
      <c r="F336"/>
    </row>
    <row r="337" spans="5:6">
      <c r="E337"/>
      <c r="F337"/>
    </row>
    <row r="338" spans="5:6">
      <c r="E338"/>
      <c r="F338"/>
    </row>
    <row r="339" spans="5:6">
      <c r="E339"/>
      <c r="F339"/>
    </row>
    <row r="340" spans="5:6">
      <c r="E340"/>
      <c r="F340"/>
    </row>
    <row r="341" spans="5:6">
      <c r="E341"/>
      <c r="F341"/>
    </row>
    <row r="342" spans="5:6">
      <c r="E342"/>
      <c r="F342"/>
    </row>
    <row r="343" spans="5:6">
      <c r="E343"/>
      <c r="F343"/>
    </row>
    <row r="344" spans="5:6">
      <c r="E344"/>
      <c r="F344"/>
    </row>
    <row r="345" spans="5:6">
      <c r="E345"/>
      <c r="F345"/>
    </row>
    <row r="346" spans="5:6">
      <c r="E346"/>
      <c r="F346"/>
    </row>
    <row r="347" spans="5:6">
      <c r="E347"/>
      <c r="F347"/>
    </row>
    <row r="348" spans="5:6">
      <c r="E348"/>
      <c r="F348"/>
    </row>
    <row r="349" spans="5:6">
      <c r="E349"/>
      <c r="F349"/>
    </row>
    <row r="350" spans="5:6">
      <c r="E350"/>
      <c r="F350"/>
    </row>
    <row r="351" spans="5:6">
      <c r="E351"/>
      <c r="F351"/>
    </row>
    <row r="352" spans="5:6">
      <c r="E352"/>
      <c r="F352"/>
    </row>
    <row r="353" spans="5:6">
      <c r="E353"/>
      <c r="F353"/>
    </row>
    <row r="354" spans="5:6">
      <c r="E354"/>
      <c r="F354"/>
    </row>
    <row r="355" spans="5:6">
      <c r="E355"/>
      <c r="F355"/>
    </row>
    <row r="356" spans="5:6">
      <c r="E356"/>
      <c r="F356"/>
    </row>
    <row r="357" spans="5:6">
      <c r="E357"/>
      <c r="F357"/>
    </row>
    <row r="358" spans="5:6">
      <c r="E358"/>
      <c r="F358"/>
    </row>
    <row r="359" spans="5:6">
      <c r="E359"/>
      <c r="F359"/>
    </row>
    <row r="360" spans="5:6">
      <c r="E360"/>
      <c r="F360"/>
    </row>
    <row r="361" spans="5:6">
      <c r="E361"/>
      <c r="F361"/>
    </row>
    <row r="362" spans="5:6">
      <c r="E362"/>
      <c r="F362"/>
    </row>
    <row r="363" spans="5:6">
      <c r="E363"/>
      <c r="F363"/>
    </row>
    <row r="364" spans="5:6">
      <c r="E364"/>
      <c r="F364"/>
    </row>
    <row r="365" spans="5:6">
      <c r="E365"/>
      <c r="F365"/>
    </row>
    <row r="366" spans="5:6">
      <c r="E366"/>
      <c r="F366"/>
    </row>
    <row r="367" spans="5:6">
      <c r="E367"/>
      <c r="F367"/>
    </row>
    <row r="368" spans="5:6">
      <c r="E368"/>
      <c r="F368"/>
    </row>
    <row r="369" spans="5:6">
      <c r="E369"/>
      <c r="F369"/>
    </row>
    <row r="370" spans="5:6">
      <c r="E370"/>
      <c r="F370"/>
    </row>
    <row r="371" spans="5:6">
      <c r="E371"/>
      <c r="F371"/>
    </row>
    <row r="372" spans="5:6">
      <c r="E372"/>
      <c r="F372"/>
    </row>
    <row r="373" spans="5:6">
      <c r="E373"/>
      <c r="F373"/>
    </row>
    <row r="374" spans="5:6">
      <c r="E374"/>
      <c r="F374"/>
    </row>
    <row r="375" spans="5:6">
      <c r="E375"/>
      <c r="F375"/>
    </row>
    <row r="376" spans="5:6">
      <c r="E376"/>
      <c r="F376"/>
    </row>
    <row r="377" spans="5:6">
      <c r="E377"/>
      <c r="F377"/>
    </row>
    <row r="378" spans="5:6">
      <c r="E378"/>
      <c r="F378"/>
    </row>
    <row r="379" spans="5:6">
      <c r="E379"/>
      <c r="F379"/>
    </row>
    <row r="380" spans="5:6">
      <c r="E380"/>
      <c r="F380"/>
    </row>
    <row r="381" spans="5:6">
      <c r="E381"/>
      <c r="F381"/>
    </row>
    <row r="382" spans="5:6">
      <c r="E382"/>
      <c r="F382"/>
    </row>
    <row r="383" spans="5:6">
      <c r="E383"/>
      <c r="F383"/>
    </row>
    <row r="384" spans="5:6">
      <c r="E384"/>
      <c r="F384"/>
    </row>
    <row r="385" spans="5:6">
      <c r="E385"/>
      <c r="F385"/>
    </row>
    <row r="386" spans="5:6">
      <c r="E386"/>
      <c r="F386"/>
    </row>
    <row r="387" spans="5:6">
      <c r="E387"/>
      <c r="F387"/>
    </row>
    <row r="388" spans="5:6">
      <c r="E388"/>
      <c r="F388"/>
    </row>
    <row r="389" spans="5:6">
      <c r="E389"/>
      <c r="F389"/>
    </row>
    <row r="390" spans="5:6">
      <c r="E390"/>
      <c r="F390"/>
    </row>
    <row r="391" spans="5:6">
      <c r="E391"/>
      <c r="F391"/>
    </row>
    <row r="392" spans="5:6">
      <c r="E392"/>
      <c r="F392"/>
    </row>
    <row r="393" spans="5:6">
      <c r="E393"/>
      <c r="F393"/>
    </row>
    <row r="394" spans="5:6">
      <c r="E394"/>
      <c r="F394"/>
    </row>
    <row r="395" spans="5:6">
      <c r="E395"/>
      <c r="F395"/>
    </row>
    <row r="396" spans="5:6">
      <c r="E396"/>
      <c r="F396"/>
    </row>
    <row r="397" spans="5:6">
      <c r="E397"/>
      <c r="F397"/>
    </row>
    <row r="398" spans="5:6">
      <c r="E398"/>
      <c r="F398"/>
    </row>
    <row r="399" spans="5:6">
      <c r="E399"/>
      <c r="F399"/>
    </row>
    <row r="400" spans="5:6">
      <c r="E400"/>
      <c r="F400"/>
    </row>
    <row r="401" spans="5:6">
      <c r="E401"/>
      <c r="F401"/>
    </row>
    <row r="402" spans="5:6">
      <c r="E402"/>
      <c r="F402"/>
    </row>
    <row r="403" spans="5:6">
      <c r="E403"/>
      <c r="F403"/>
    </row>
    <row r="404" spans="5:6">
      <c r="E404"/>
      <c r="F404"/>
    </row>
    <row r="405" spans="5:6">
      <c r="E405"/>
      <c r="F405"/>
    </row>
    <row r="406" spans="5:6">
      <c r="E406"/>
      <c r="F406"/>
    </row>
    <row r="407" spans="5:6">
      <c r="E407"/>
      <c r="F407"/>
    </row>
    <row r="408" spans="5:6">
      <c r="E408"/>
      <c r="F408"/>
    </row>
    <row r="409" spans="5:6">
      <c r="E409"/>
      <c r="F409"/>
    </row>
    <row r="410" spans="5:6">
      <c r="E410"/>
      <c r="F410"/>
    </row>
    <row r="411" spans="5:6">
      <c r="E411"/>
      <c r="F411"/>
    </row>
    <row r="412" spans="5:6">
      <c r="E412"/>
      <c r="F412"/>
    </row>
    <row r="413" spans="5:6">
      <c r="E413"/>
      <c r="F413"/>
    </row>
    <row r="414" spans="5:6">
      <c r="E414"/>
      <c r="F414"/>
    </row>
    <row r="415" spans="5:6">
      <c r="E415"/>
      <c r="F415"/>
    </row>
    <row r="416" spans="5:6">
      <c r="E416"/>
      <c r="F416"/>
    </row>
    <row r="417" spans="5:6">
      <c r="E417"/>
      <c r="F417"/>
    </row>
    <row r="418" spans="5:6">
      <c r="E418"/>
      <c r="F418"/>
    </row>
    <row r="419" spans="5:6">
      <c r="E419"/>
      <c r="F419"/>
    </row>
    <row r="420" spans="5:6">
      <c r="E420"/>
      <c r="F420"/>
    </row>
    <row r="421" spans="5:6">
      <c r="E421"/>
      <c r="F421"/>
    </row>
    <row r="422" spans="5:6">
      <c r="E422"/>
      <c r="F422"/>
    </row>
    <row r="423" spans="5:6">
      <c r="E423"/>
      <c r="F423"/>
    </row>
    <row r="424" spans="5:6">
      <c r="E424"/>
      <c r="F424"/>
    </row>
    <row r="425" spans="5:6">
      <c r="E425"/>
      <c r="F425"/>
    </row>
    <row r="426" spans="5:6">
      <c r="E426"/>
      <c r="F426"/>
    </row>
    <row r="427" spans="5:6">
      <c r="E427"/>
      <c r="F427"/>
    </row>
    <row r="428" spans="5:6">
      <c r="E428"/>
      <c r="F428"/>
    </row>
    <row r="429" spans="5:6">
      <c r="E429"/>
      <c r="F429"/>
    </row>
    <row r="430" spans="5:6">
      <c r="E430"/>
      <c r="F430"/>
    </row>
    <row r="431" spans="5:6">
      <c r="E431"/>
      <c r="F431"/>
    </row>
    <row r="432" spans="5:6">
      <c r="E432"/>
      <c r="F432"/>
    </row>
    <row r="433" spans="5:6">
      <c r="E433"/>
      <c r="F433"/>
    </row>
    <row r="434" spans="5:6">
      <c r="E434"/>
      <c r="F434"/>
    </row>
    <row r="435" spans="5:6">
      <c r="E435"/>
      <c r="F435"/>
    </row>
    <row r="436" spans="5:6">
      <c r="E436"/>
      <c r="F436"/>
    </row>
    <row r="437" spans="5:6">
      <c r="E437"/>
      <c r="F437"/>
    </row>
    <row r="438" spans="5:6">
      <c r="E438"/>
      <c r="F438"/>
    </row>
    <row r="439" spans="5:6">
      <c r="E439"/>
      <c r="F439"/>
    </row>
    <row r="440" spans="5:6">
      <c r="E440"/>
      <c r="F440"/>
    </row>
    <row r="441" spans="5:6">
      <c r="E441"/>
      <c r="F441"/>
    </row>
    <row r="442" spans="5:6">
      <c r="E442"/>
      <c r="F442"/>
    </row>
    <row r="443" spans="5:6">
      <c r="E443"/>
      <c r="F443"/>
    </row>
    <row r="444" spans="5:6">
      <c r="E444"/>
      <c r="F444"/>
    </row>
    <row r="445" spans="5:6">
      <c r="E445"/>
      <c r="F445"/>
    </row>
    <row r="446" spans="5:6">
      <c r="E446"/>
      <c r="F446"/>
    </row>
    <row r="447" spans="5:6">
      <c r="E447"/>
      <c r="F447"/>
    </row>
    <row r="448" spans="5:6">
      <c r="E448"/>
      <c r="F448"/>
    </row>
    <row r="449" spans="5:6">
      <c r="E449"/>
      <c r="F449"/>
    </row>
    <row r="450" spans="5:6">
      <c r="E450"/>
      <c r="F450"/>
    </row>
    <row r="451" spans="5:6">
      <c r="E451"/>
      <c r="F451"/>
    </row>
    <row r="452" spans="5:6">
      <c r="E452"/>
      <c r="F452"/>
    </row>
    <row r="453" spans="5:6">
      <c r="E453"/>
      <c r="F453"/>
    </row>
    <row r="454" spans="5:6">
      <c r="E454"/>
      <c r="F454"/>
    </row>
    <row r="455" spans="5:6">
      <c r="E455"/>
      <c r="F455"/>
    </row>
    <row r="456" spans="5:6">
      <c r="E456"/>
      <c r="F456"/>
    </row>
    <row r="457" spans="5:6">
      <c r="E457"/>
      <c r="F457"/>
    </row>
    <row r="458" spans="5:6">
      <c r="E458"/>
      <c r="F458"/>
    </row>
    <row r="459" spans="5:6">
      <c r="E459"/>
      <c r="F459"/>
    </row>
    <row r="460" spans="5:6">
      <c r="E460"/>
      <c r="F460"/>
    </row>
    <row r="461" spans="5:6">
      <c r="E461"/>
      <c r="F461"/>
    </row>
    <row r="462" spans="5:6">
      <c r="E462"/>
      <c r="F462"/>
    </row>
    <row r="463" spans="5:6">
      <c r="E463"/>
      <c r="F463"/>
    </row>
    <row r="464" spans="5:6">
      <c r="E464"/>
      <c r="F464"/>
    </row>
    <row r="465" spans="5:6">
      <c r="E465"/>
      <c r="F465"/>
    </row>
    <row r="466" spans="5:6">
      <c r="E466"/>
      <c r="F466"/>
    </row>
    <row r="467" spans="5:6">
      <c r="E467"/>
      <c r="F467"/>
    </row>
    <row r="468" spans="5:6">
      <c r="E468"/>
      <c r="F468"/>
    </row>
    <row r="469" spans="5:6">
      <c r="E469"/>
      <c r="F469"/>
    </row>
    <row r="470" spans="5:6">
      <c r="E470"/>
      <c r="F470"/>
    </row>
    <row r="471" spans="5:6">
      <c r="E471"/>
      <c r="F471"/>
    </row>
    <row r="472" spans="5:6">
      <c r="E472"/>
      <c r="F472"/>
    </row>
    <row r="473" spans="5:6">
      <c r="E473"/>
      <c r="F473"/>
    </row>
    <row r="474" spans="5:6">
      <c r="E474"/>
      <c r="F474"/>
    </row>
    <row r="475" spans="5:6">
      <c r="E475"/>
      <c r="F475"/>
    </row>
    <row r="476" spans="5:6">
      <c r="E476"/>
      <c r="F476"/>
    </row>
    <row r="477" spans="5:6">
      <c r="E477"/>
      <c r="F477"/>
    </row>
    <row r="478" spans="5:6">
      <c r="E478"/>
      <c r="F478"/>
    </row>
    <row r="479" spans="5:6">
      <c r="E479"/>
      <c r="F479"/>
    </row>
    <row r="480" spans="5:6">
      <c r="E480"/>
      <c r="F480"/>
    </row>
    <row r="481" spans="5:6">
      <c r="E481"/>
      <c r="F481"/>
    </row>
    <row r="482" spans="5:6">
      <c r="E482"/>
      <c r="F482"/>
    </row>
    <row r="483" spans="5:6">
      <c r="E483"/>
      <c r="F483"/>
    </row>
    <row r="484" spans="5:6">
      <c r="E484"/>
      <c r="F484"/>
    </row>
    <row r="485" spans="5:6">
      <c r="E485"/>
      <c r="F485"/>
    </row>
    <row r="486" spans="5:6">
      <c r="E486"/>
      <c r="F486"/>
    </row>
    <row r="487" spans="5:6">
      <c r="E487"/>
      <c r="F487"/>
    </row>
    <row r="488" spans="5:6">
      <c r="E488"/>
      <c r="F488"/>
    </row>
    <row r="489" spans="5:6">
      <c r="E489"/>
      <c r="F489"/>
    </row>
    <row r="490" spans="5:6">
      <c r="E490"/>
      <c r="F490"/>
    </row>
    <row r="491" spans="5:6">
      <c r="E491"/>
      <c r="F491"/>
    </row>
    <row r="492" spans="5:6">
      <c r="E492"/>
      <c r="F492"/>
    </row>
  </sheetData>
  <autoFilter ref="A1:H166" xr:uid="{00000000-0009-0000-0000-000014000000}"/>
  <conditionalFormatting sqref="A1:A166 A493:A1048576">
    <cfRule type="duplicateValues" dxfId="360" priority="1"/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F492"/>
  <sheetViews>
    <sheetView workbookViewId="0">
      <selection activeCell="C8" sqref="C8"/>
    </sheetView>
  </sheetViews>
  <sheetFormatPr defaultColWidth="11.42578125" defaultRowHeight="15"/>
  <cols>
    <col min="1" max="1" width="8.85546875" bestFit="1" customWidth="1"/>
    <col min="2" max="2" width="8.7109375" bestFit="1" customWidth="1"/>
    <col min="3" max="3" width="65.140625" bestFit="1" customWidth="1"/>
    <col min="4" max="4" width="26" customWidth="1"/>
    <col min="5" max="5" width="66.140625" style="40" bestFit="1" customWidth="1"/>
    <col min="6" max="6" width="13.42578125" style="40" bestFit="1" customWidth="1"/>
  </cols>
  <sheetData>
    <row r="1" spans="1:6" ht="32.25" thickBot="1">
      <c r="A1" s="1" t="s">
        <v>5176</v>
      </c>
      <c r="B1" s="2" t="s">
        <v>5177</v>
      </c>
      <c r="C1" s="3" t="s">
        <v>19</v>
      </c>
      <c r="D1" s="4" t="s">
        <v>20</v>
      </c>
      <c r="E1" s="4" t="s">
        <v>5178</v>
      </c>
      <c r="F1" s="4" t="s">
        <v>13</v>
      </c>
    </row>
    <row r="2" spans="1:6" ht="15.75">
      <c r="A2" s="8" t="s">
        <v>5191</v>
      </c>
      <c r="B2" s="10" t="s">
        <v>5192</v>
      </c>
      <c r="C2" s="6" t="s">
        <v>5193</v>
      </c>
      <c r="D2" s="11">
        <v>118</v>
      </c>
      <c r="E2" s="9" t="s">
        <v>2753</v>
      </c>
      <c r="F2" s="9">
        <v>131454941</v>
      </c>
    </row>
    <row r="3" spans="1:6" ht="15.75">
      <c r="A3" s="45" t="s">
        <v>5205</v>
      </c>
      <c r="B3" s="10" t="s">
        <v>5206</v>
      </c>
      <c r="C3" s="53" t="s">
        <v>5207</v>
      </c>
      <c r="D3" s="30">
        <v>124</v>
      </c>
      <c r="E3" s="68" t="s">
        <v>131</v>
      </c>
      <c r="F3" s="31">
        <v>1200525093</v>
      </c>
    </row>
    <row r="4" spans="1:6" ht="15.75">
      <c r="A4" s="45" t="s">
        <v>5216</v>
      </c>
      <c r="B4" s="10" t="s">
        <v>5217</v>
      </c>
      <c r="C4" s="53" t="s">
        <v>5218</v>
      </c>
      <c r="D4" s="30">
        <v>88</v>
      </c>
      <c r="E4" s="68" t="s">
        <v>155</v>
      </c>
      <c r="F4" s="31">
        <v>7300170482</v>
      </c>
    </row>
    <row r="5" spans="1:6" ht="15.75">
      <c r="A5" s="45" t="s">
        <v>5239</v>
      </c>
      <c r="B5" s="10" t="s">
        <v>5206</v>
      </c>
      <c r="C5" s="53" t="s">
        <v>5240</v>
      </c>
      <c r="D5" s="30">
        <v>39</v>
      </c>
      <c r="E5" s="68" t="s">
        <v>187</v>
      </c>
      <c r="F5" s="31">
        <v>1200891735</v>
      </c>
    </row>
    <row r="6" spans="1:6" ht="15.75">
      <c r="A6" s="8" t="s">
        <v>5243</v>
      </c>
      <c r="B6" s="10" t="s">
        <v>5244</v>
      </c>
      <c r="C6" s="6" t="s">
        <v>5245</v>
      </c>
      <c r="D6" s="9">
        <v>615</v>
      </c>
      <c r="E6" s="9" t="s">
        <v>2771</v>
      </c>
      <c r="F6" s="9">
        <v>131939181</v>
      </c>
    </row>
    <row r="7" spans="1:6" ht="15.75">
      <c r="A7" s="45" t="s">
        <v>5246</v>
      </c>
      <c r="B7" s="10" t="s">
        <v>5247</v>
      </c>
      <c r="C7" s="53" t="s">
        <v>5248</v>
      </c>
      <c r="D7" s="32">
        <v>317</v>
      </c>
      <c r="E7" s="68" t="s">
        <v>1827</v>
      </c>
      <c r="F7" s="31">
        <v>131033857</v>
      </c>
    </row>
    <row r="8" spans="1:6" ht="15.75">
      <c r="A8" s="45" t="s">
        <v>5249</v>
      </c>
      <c r="B8" s="10" t="s">
        <v>5250</v>
      </c>
      <c r="C8" s="53" t="s">
        <v>5251</v>
      </c>
      <c r="D8" s="32">
        <v>105</v>
      </c>
      <c r="E8" s="36" t="s">
        <v>1839</v>
      </c>
      <c r="F8" s="36">
        <v>132286448</v>
      </c>
    </row>
    <row r="9" spans="1:6" ht="15.75">
      <c r="A9" s="8" t="s">
        <v>5256</v>
      </c>
      <c r="B9" s="10" t="s">
        <v>5257</v>
      </c>
      <c r="C9" s="6" t="s">
        <v>5258</v>
      </c>
      <c r="D9" s="9">
        <v>287</v>
      </c>
      <c r="E9" s="9" t="s">
        <v>2792</v>
      </c>
      <c r="F9" s="9">
        <v>132234634</v>
      </c>
    </row>
    <row r="10" spans="1:6" ht="15.75">
      <c r="A10" s="8" t="s">
        <v>5259</v>
      </c>
      <c r="B10" s="10" t="s">
        <v>5260</v>
      </c>
      <c r="C10" s="6" t="s">
        <v>5261</v>
      </c>
      <c r="D10" s="17">
        <v>225</v>
      </c>
      <c r="E10" s="9" t="s">
        <v>2802</v>
      </c>
      <c r="F10" s="9">
        <v>130705623</v>
      </c>
    </row>
    <row r="11" spans="1:6" ht="15.75">
      <c r="A11" s="45" t="s">
        <v>5262</v>
      </c>
      <c r="B11" s="10" t="s">
        <v>5263</v>
      </c>
      <c r="C11" s="53" t="s">
        <v>5264</v>
      </c>
      <c r="D11" s="58">
        <v>72</v>
      </c>
      <c r="E11" s="68" t="s">
        <v>210</v>
      </c>
      <c r="F11" s="31">
        <v>1000245074</v>
      </c>
    </row>
    <row r="12" spans="1:6" ht="15.75">
      <c r="A12" s="45" t="s">
        <v>5273</v>
      </c>
      <c r="B12" s="10" t="s">
        <v>5274</v>
      </c>
      <c r="C12" s="53" t="s">
        <v>5275</v>
      </c>
      <c r="D12" s="58">
        <v>208</v>
      </c>
      <c r="E12" s="68" t="s">
        <v>233</v>
      </c>
      <c r="F12" s="31">
        <v>7900124277</v>
      </c>
    </row>
    <row r="13" spans="1:6" ht="15.75">
      <c r="A13" s="8" t="s">
        <v>5276</v>
      </c>
      <c r="B13" s="10" t="s">
        <v>5277</v>
      </c>
      <c r="C13" s="6" t="s">
        <v>5278</v>
      </c>
      <c r="D13" s="56">
        <v>104</v>
      </c>
      <c r="E13" s="9" t="s">
        <v>2813</v>
      </c>
      <c r="F13" s="9">
        <v>131653146</v>
      </c>
    </row>
    <row r="14" spans="1:6" ht="15.75">
      <c r="A14" s="8" t="s">
        <v>5285</v>
      </c>
      <c r="B14" s="10" t="s">
        <v>5286</v>
      </c>
      <c r="C14" s="6" t="s">
        <v>5287</v>
      </c>
      <c r="D14" s="56">
        <v>96</v>
      </c>
      <c r="E14" s="9" t="s">
        <v>1113</v>
      </c>
      <c r="F14" s="9">
        <v>1300362561</v>
      </c>
    </row>
    <row r="15" spans="1:6" ht="15.75">
      <c r="A15" s="12" t="s">
        <v>5308</v>
      </c>
      <c r="B15" s="10" t="s">
        <v>5309</v>
      </c>
      <c r="C15" s="6" t="s">
        <v>5310</v>
      </c>
      <c r="D15" s="95">
        <v>8</v>
      </c>
      <c r="E15" s="9" t="s">
        <v>2825</v>
      </c>
      <c r="F15" s="9">
        <v>132072952</v>
      </c>
    </row>
    <row r="16" spans="1:6" ht="15.75">
      <c r="A16" s="45" t="s">
        <v>5315</v>
      </c>
      <c r="B16" s="10" t="s">
        <v>5316</v>
      </c>
      <c r="C16" s="53" t="s">
        <v>5317</v>
      </c>
      <c r="D16" s="58">
        <v>82</v>
      </c>
      <c r="E16" s="69" t="s">
        <v>250</v>
      </c>
      <c r="F16" s="31">
        <v>9300640878</v>
      </c>
    </row>
    <row r="17" spans="1:6" ht="15.75">
      <c r="A17" s="8" t="s">
        <v>5320</v>
      </c>
      <c r="B17" s="10" t="s">
        <v>5321</v>
      </c>
      <c r="C17" s="6" t="s">
        <v>5322</v>
      </c>
      <c r="D17" s="95">
        <v>297</v>
      </c>
      <c r="E17" s="9" t="s">
        <v>1136</v>
      </c>
      <c r="F17" s="9">
        <v>1000853323</v>
      </c>
    </row>
    <row r="18" spans="1:6" ht="15.75">
      <c r="A18" s="13" t="s">
        <v>5323</v>
      </c>
      <c r="B18" s="10" t="s">
        <v>5324</v>
      </c>
      <c r="C18" s="6" t="s">
        <v>5325</v>
      </c>
      <c r="D18" s="16">
        <v>136</v>
      </c>
      <c r="E18" s="9" t="s">
        <v>2834</v>
      </c>
      <c r="F18" s="9">
        <v>131747477</v>
      </c>
    </row>
    <row r="19" spans="1:6" ht="15.75">
      <c r="A19" s="48" t="s">
        <v>5342</v>
      </c>
      <c r="B19" s="10" t="s">
        <v>5343</v>
      </c>
      <c r="C19" s="53" t="s">
        <v>5344</v>
      </c>
      <c r="D19" s="60">
        <v>221</v>
      </c>
      <c r="E19" s="68" t="s">
        <v>269</v>
      </c>
      <c r="F19" s="31">
        <v>118025782</v>
      </c>
    </row>
    <row r="20" spans="1:6" ht="15.75">
      <c r="A20" s="15" t="s">
        <v>5345</v>
      </c>
      <c r="B20" s="10" t="s">
        <v>5346</v>
      </c>
      <c r="C20" s="6" t="s">
        <v>5347</v>
      </c>
      <c r="D20" s="16">
        <v>267</v>
      </c>
      <c r="E20" s="9" t="s">
        <v>1159</v>
      </c>
      <c r="F20" s="9">
        <v>22500644731</v>
      </c>
    </row>
    <row r="21" spans="1:6" ht="15.75">
      <c r="A21" s="52" t="s">
        <v>5348</v>
      </c>
      <c r="B21" s="10" t="s">
        <v>5349</v>
      </c>
      <c r="C21" s="53" t="s">
        <v>5350</v>
      </c>
      <c r="D21" s="64">
        <v>188</v>
      </c>
      <c r="E21" s="70" t="s">
        <v>1852</v>
      </c>
      <c r="F21" s="70">
        <v>131160328</v>
      </c>
    </row>
    <row r="22" spans="1:6" ht="15.75">
      <c r="A22" s="15" t="s">
        <v>5351</v>
      </c>
      <c r="B22" s="10" t="s">
        <v>5352</v>
      </c>
      <c r="C22" s="6" t="s">
        <v>5353</v>
      </c>
      <c r="D22" s="14">
        <v>172</v>
      </c>
      <c r="E22" s="9" t="s">
        <v>2843</v>
      </c>
      <c r="F22" s="9">
        <v>131968597</v>
      </c>
    </row>
    <row r="23" spans="1:6" ht="15.75">
      <c r="A23" s="15" t="s">
        <v>5354</v>
      </c>
      <c r="B23" s="10" t="s">
        <v>5355</v>
      </c>
      <c r="C23" s="6" t="s">
        <v>5356</v>
      </c>
      <c r="D23" s="16">
        <v>33</v>
      </c>
      <c r="E23" s="9" t="s">
        <v>2858</v>
      </c>
      <c r="F23" s="9">
        <v>131476742</v>
      </c>
    </row>
    <row r="24" spans="1:6" ht="15.75">
      <c r="A24" s="15" t="s">
        <v>5359</v>
      </c>
      <c r="B24" s="10" t="s">
        <v>5360</v>
      </c>
      <c r="C24" s="6" t="s">
        <v>5361</v>
      </c>
      <c r="D24" s="16">
        <v>100</v>
      </c>
      <c r="E24" s="9" t="s">
        <v>2868</v>
      </c>
      <c r="F24" s="9">
        <v>131816185</v>
      </c>
    </row>
    <row r="25" spans="1:6" ht="15.75">
      <c r="A25" s="48" t="s">
        <v>5368</v>
      </c>
      <c r="B25" s="10" t="s">
        <v>5263</v>
      </c>
      <c r="C25" s="53" t="s">
        <v>5369</v>
      </c>
      <c r="D25" s="60">
        <v>11</v>
      </c>
      <c r="E25" s="68" t="s">
        <v>1865</v>
      </c>
      <c r="F25" s="31">
        <v>130204365</v>
      </c>
    </row>
    <row r="26" spans="1:6" ht="15.75">
      <c r="A26" s="15" t="s">
        <v>5380</v>
      </c>
      <c r="B26" s="10" t="s">
        <v>5381</v>
      </c>
      <c r="C26" s="6" t="s">
        <v>5382</v>
      </c>
      <c r="D26" s="14">
        <v>364</v>
      </c>
      <c r="E26" s="9" t="s">
        <v>1179</v>
      </c>
      <c r="F26" s="9">
        <v>40233534383</v>
      </c>
    </row>
    <row r="27" spans="1:6" ht="15.75">
      <c r="A27" s="15" t="s">
        <v>5383</v>
      </c>
      <c r="B27" s="10" t="s">
        <v>5346</v>
      </c>
      <c r="C27" s="6" t="s">
        <v>5384</v>
      </c>
      <c r="D27" s="16">
        <v>20</v>
      </c>
      <c r="E27" s="9" t="s">
        <v>2887</v>
      </c>
      <c r="F27" s="9">
        <v>132297492</v>
      </c>
    </row>
    <row r="28" spans="1:6" ht="15.75">
      <c r="A28" s="15" t="s">
        <v>5391</v>
      </c>
      <c r="B28" s="10" t="s">
        <v>5392</v>
      </c>
      <c r="C28" s="6" t="s">
        <v>5393</v>
      </c>
      <c r="D28" s="14">
        <v>88</v>
      </c>
      <c r="E28" s="9" t="s">
        <v>3911</v>
      </c>
      <c r="F28" s="9">
        <v>132227859</v>
      </c>
    </row>
    <row r="29" spans="1:6" ht="15.75">
      <c r="A29" s="21" t="s">
        <v>5412</v>
      </c>
      <c r="B29" s="10" t="s">
        <v>5413</v>
      </c>
      <c r="C29" s="6" t="s">
        <v>5414</v>
      </c>
      <c r="D29" s="96">
        <v>136</v>
      </c>
      <c r="E29" s="9" t="s">
        <v>2899</v>
      </c>
      <c r="F29" s="9">
        <v>132262311</v>
      </c>
    </row>
    <row r="30" spans="1:6" ht="15.75">
      <c r="A30" s="48" t="s">
        <v>5417</v>
      </c>
      <c r="B30" s="10" t="s">
        <v>5418</v>
      </c>
      <c r="C30" s="53" t="s">
        <v>5419</v>
      </c>
      <c r="D30" s="92">
        <v>71</v>
      </c>
      <c r="E30" s="68" t="s">
        <v>1888</v>
      </c>
      <c r="F30" s="31">
        <v>131890873</v>
      </c>
    </row>
    <row r="31" spans="1:6" ht="15.75">
      <c r="A31" s="48" t="s">
        <v>5426</v>
      </c>
      <c r="B31" s="10" t="s">
        <v>5349</v>
      </c>
      <c r="C31" s="53" t="s">
        <v>5427</v>
      </c>
      <c r="D31" s="60">
        <v>64</v>
      </c>
      <c r="E31" s="68" t="s">
        <v>1906</v>
      </c>
      <c r="F31" s="31">
        <v>131839142</v>
      </c>
    </row>
    <row r="32" spans="1:6" ht="15.75">
      <c r="A32" s="48" t="s">
        <v>5435</v>
      </c>
      <c r="B32" s="10" t="s">
        <v>5436</v>
      </c>
      <c r="C32" s="53" t="s">
        <v>5437</v>
      </c>
      <c r="D32" s="60">
        <v>66</v>
      </c>
      <c r="E32" s="68" t="s">
        <v>284</v>
      </c>
      <c r="F32" s="31">
        <v>7600188028</v>
      </c>
    </row>
    <row r="33" spans="1:6" ht="15.75">
      <c r="A33" s="15" t="s">
        <v>5450</v>
      </c>
      <c r="B33" s="10" t="s">
        <v>5392</v>
      </c>
      <c r="C33" s="6" t="s">
        <v>5451</v>
      </c>
      <c r="D33" s="14">
        <v>354</v>
      </c>
      <c r="E33" s="9" t="s">
        <v>2909</v>
      </c>
      <c r="F33" s="9">
        <v>131480901</v>
      </c>
    </row>
    <row r="34" spans="1:6" ht="15.75">
      <c r="A34" s="48" t="s">
        <v>5452</v>
      </c>
      <c r="B34" s="10" t="s">
        <v>5349</v>
      </c>
      <c r="C34" s="53" t="s">
        <v>5453</v>
      </c>
      <c r="D34" s="60">
        <v>226</v>
      </c>
      <c r="E34" s="68" t="s">
        <v>303</v>
      </c>
      <c r="F34" s="31">
        <v>1200227823</v>
      </c>
    </row>
    <row r="35" spans="1:6" ht="15.75">
      <c r="A35" s="48" t="s">
        <v>5454</v>
      </c>
      <c r="B35" s="10" t="s">
        <v>5455</v>
      </c>
      <c r="C35" s="53" t="s">
        <v>5456</v>
      </c>
      <c r="D35" s="60">
        <v>428</v>
      </c>
      <c r="E35" s="68" t="s">
        <v>1925</v>
      </c>
      <c r="F35" s="31">
        <v>131035337</v>
      </c>
    </row>
    <row r="36" spans="1:6" ht="15.75">
      <c r="A36" s="21" t="s">
        <v>5457</v>
      </c>
      <c r="B36" s="10" t="s">
        <v>5458</v>
      </c>
      <c r="C36" s="6" t="s">
        <v>5459</v>
      </c>
      <c r="D36" s="97">
        <v>32</v>
      </c>
      <c r="E36" s="9" t="s">
        <v>2918</v>
      </c>
      <c r="F36" s="9">
        <v>131184588</v>
      </c>
    </row>
    <row r="37" spans="1:6" ht="15.75">
      <c r="A37" s="15" t="s">
        <v>5468</v>
      </c>
      <c r="B37" s="10" t="s">
        <v>5244</v>
      </c>
      <c r="C37" s="6" t="s">
        <v>5469</v>
      </c>
      <c r="D37" s="14">
        <v>80</v>
      </c>
      <c r="E37" s="9" t="s">
        <v>1197</v>
      </c>
      <c r="F37" s="9">
        <v>40220786707</v>
      </c>
    </row>
    <row r="38" spans="1:6" ht="15.75">
      <c r="A38" s="15" t="s">
        <v>5473</v>
      </c>
      <c r="B38" s="10" t="s">
        <v>5474</v>
      </c>
      <c r="C38" s="6" t="s">
        <v>5475</v>
      </c>
      <c r="D38" s="14">
        <v>191</v>
      </c>
      <c r="E38" s="9" t="s">
        <v>1216</v>
      </c>
      <c r="F38" s="9">
        <v>5601491052</v>
      </c>
    </row>
    <row r="39" spans="1:6" ht="15.75">
      <c r="A39" s="21" t="s">
        <v>5478</v>
      </c>
      <c r="B39" s="10" t="s">
        <v>5479</v>
      </c>
      <c r="C39" s="6" t="s">
        <v>5480</v>
      </c>
      <c r="D39" s="97">
        <v>215</v>
      </c>
      <c r="E39" s="9" t="s">
        <v>2929</v>
      </c>
      <c r="F39" s="9">
        <v>131742122</v>
      </c>
    </row>
    <row r="40" spans="1:6" ht="15.75">
      <c r="A40" s="45" t="s">
        <v>5481</v>
      </c>
      <c r="B40" s="10" t="s">
        <v>5482</v>
      </c>
      <c r="C40" s="53" t="s">
        <v>5483</v>
      </c>
      <c r="D40" s="30">
        <v>192</v>
      </c>
      <c r="E40" s="68" t="s">
        <v>1947</v>
      </c>
      <c r="F40" s="31">
        <v>130609162</v>
      </c>
    </row>
    <row r="41" spans="1:6" ht="15.75">
      <c r="A41" s="45" t="s">
        <v>5484</v>
      </c>
      <c r="B41" s="10" t="s">
        <v>5482</v>
      </c>
      <c r="C41" s="53" t="s">
        <v>5485</v>
      </c>
      <c r="D41" s="30">
        <v>124</v>
      </c>
      <c r="E41" s="68" t="s">
        <v>319</v>
      </c>
      <c r="F41" s="31">
        <v>7600203447</v>
      </c>
    </row>
    <row r="42" spans="1:6" ht="15.75">
      <c r="A42" s="8" t="s">
        <v>5488</v>
      </c>
      <c r="B42" s="10" t="s">
        <v>5489</v>
      </c>
      <c r="C42" s="6" t="s">
        <v>5490</v>
      </c>
      <c r="D42" s="11">
        <v>271</v>
      </c>
      <c r="E42" s="9" t="s">
        <v>2938</v>
      </c>
      <c r="F42" s="9">
        <v>130732035</v>
      </c>
    </row>
    <row r="43" spans="1:6" ht="15.75">
      <c r="A43" s="45" t="s">
        <v>5491</v>
      </c>
      <c r="B43" s="10" t="s">
        <v>5316</v>
      </c>
      <c r="C43" s="53" t="s">
        <v>5492</v>
      </c>
      <c r="D43" s="32">
        <v>315</v>
      </c>
      <c r="E43" s="68" t="s">
        <v>350</v>
      </c>
      <c r="F43" s="31">
        <v>1800388751</v>
      </c>
    </row>
    <row r="44" spans="1:6" ht="15.75">
      <c r="A44" s="8" t="s">
        <v>5493</v>
      </c>
      <c r="B44" s="10" t="s">
        <v>5494</v>
      </c>
      <c r="C44" s="6" t="s">
        <v>5495</v>
      </c>
      <c r="D44" s="9">
        <v>215</v>
      </c>
      <c r="E44" s="9" t="s">
        <v>2949</v>
      </c>
      <c r="F44" s="9">
        <v>131084281</v>
      </c>
    </row>
    <row r="45" spans="1:6" ht="15.75">
      <c r="A45" s="45" t="s">
        <v>5496</v>
      </c>
      <c r="B45" s="10" t="s">
        <v>5497</v>
      </c>
      <c r="C45" s="53" t="s">
        <v>5498</v>
      </c>
      <c r="D45" s="30">
        <v>207</v>
      </c>
      <c r="E45" s="68" t="s">
        <v>1960</v>
      </c>
      <c r="F45" s="31">
        <v>131590942</v>
      </c>
    </row>
    <row r="46" spans="1:6" ht="15.75">
      <c r="A46" s="45" t="s">
        <v>5503</v>
      </c>
      <c r="B46" s="10" t="s">
        <v>5482</v>
      </c>
      <c r="C46" s="53" t="s">
        <v>5504</v>
      </c>
      <c r="D46" s="30">
        <v>307</v>
      </c>
      <c r="E46" s="68" t="s">
        <v>1973</v>
      </c>
      <c r="F46" s="31">
        <v>131149227</v>
      </c>
    </row>
    <row r="47" spans="1:6" ht="15.75">
      <c r="A47" s="45" t="s">
        <v>5505</v>
      </c>
      <c r="B47" s="10" t="s">
        <v>5455</v>
      </c>
      <c r="C47" s="53" t="s">
        <v>5506</v>
      </c>
      <c r="D47" s="32">
        <v>23</v>
      </c>
      <c r="E47" s="68" t="s">
        <v>1988</v>
      </c>
      <c r="F47" s="31">
        <v>131740952</v>
      </c>
    </row>
    <row r="48" spans="1:6" ht="15.75">
      <c r="A48" s="8" t="s">
        <v>5525</v>
      </c>
      <c r="B48" s="10" t="s">
        <v>5526</v>
      </c>
      <c r="C48" s="6" t="s">
        <v>5527</v>
      </c>
      <c r="D48" s="11">
        <v>198</v>
      </c>
      <c r="E48" s="9" t="s">
        <v>2950</v>
      </c>
      <c r="F48" s="9">
        <v>130631931</v>
      </c>
    </row>
    <row r="49" spans="1:6" ht="15.75">
      <c r="A49" s="8" t="s">
        <v>5534</v>
      </c>
      <c r="B49" s="10" t="s">
        <v>5526</v>
      </c>
      <c r="C49" s="6" t="s">
        <v>5535</v>
      </c>
      <c r="D49" s="11">
        <v>64</v>
      </c>
      <c r="E49" s="9" t="s">
        <v>2962</v>
      </c>
      <c r="F49" s="9">
        <v>132285484</v>
      </c>
    </row>
    <row r="50" spans="1:6" ht="15.75">
      <c r="A50" s="8" t="s">
        <v>5550</v>
      </c>
      <c r="B50" s="10" t="s">
        <v>5346</v>
      </c>
      <c r="C50" s="6" t="s">
        <v>5551</v>
      </c>
      <c r="D50" s="11">
        <v>67</v>
      </c>
      <c r="E50" s="9" t="s">
        <v>2974</v>
      </c>
      <c r="F50" s="9">
        <v>130648672</v>
      </c>
    </row>
    <row r="51" spans="1:6" ht="15.75">
      <c r="A51" s="45" t="s">
        <v>5558</v>
      </c>
      <c r="B51" s="10" t="s">
        <v>5559</v>
      </c>
      <c r="C51" s="53" t="s">
        <v>5560</v>
      </c>
      <c r="D51" s="30">
        <v>679</v>
      </c>
      <c r="E51" s="68" t="s">
        <v>2010</v>
      </c>
      <c r="F51" s="31">
        <v>132237269</v>
      </c>
    </row>
    <row r="52" spans="1:6" ht="15.75">
      <c r="A52" s="8" t="s">
        <v>5561</v>
      </c>
      <c r="B52" s="10" t="s">
        <v>5562</v>
      </c>
      <c r="C52" s="6" t="s">
        <v>5563</v>
      </c>
      <c r="D52" s="11">
        <v>26</v>
      </c>
      <c r="E52" s="9" t="s">
        <v>2986</v>
      </c>
      <c r="F52" s="9">
        <v>131554492</v>
      </c>
    </row>
    <row r="53" spans="1:6" ht="15.75">
      <c r="A53" s="8" t="s">
        <v>5570</v>
      </c>
      <c r="B53" s="10" t="s">
        <v>5571</v>
      </c>
      <c r="C53" s="6" t="s">
        <v>5572</v>
      </c>
      <c r="D53" s="11">
        <v>195</v>
      </c>
      <c r="E53" s="9" t="s">
        <v>2998</v>
      </c>
      <c r="F53" s="9">
        <v>131702341</v>
      </c>
    </row>
    <row r="54" spans="1:6" ht="15.75">
      <c r="A54" s="12" t="s">
        <v>5589</v>
      </c>
      <c r="B54" s="10" t="s">
        <v>5590</v>
      </c>
      <c r="C54" s="6" t="s">
        <v>5591</v>
      </c>
      <c r="D54" s="9">
        <v>100</v>
      </c>
      <c r="E54" s="9" t="s">
        <v>3018</v>
      </c>
      <c r="F54" s="9">
        <v>131760155</v>
      </c>
    </row>
    <row r="55" spans="1:6" ht="15.75">
      <c r="A55" s="18" t="s">
        <v>5598</v>
      </c>
      <c r="B55" s="10" t="s">
        <v>5413</v>
      </c>
      <c r="C55" s="6" t="s">
        <v>5599</v>
      </c>
      <c r="D55" s="22">
        <v>81</v>
      </c>
      <c r="E55" s="9" t="s">
        <v>3025</v>
      </c>
      <c r="F55" s="9">
        <v>132245522</v>
      </c>
    </row>
    <row r="56" spans="1:6" ht="15.75">
      <c r="A56" s="45" t="s">
        <v>5608</v>
      </c>
      <c r="B56" s="10" t="s">
        <v>5609</v>
      </c>
      <c r="C56" s="53" t="s">
        <v>5610</v>
      </c>
      <c r="D56" s="32">
        <v>207</v>
      </c>
      <c r="E56" s="68" t="s">
        <v>2032</v>
      </c>
      <c r="F56" s="31">
        <v>430213691</v>
      </c>
    </row>
    <row r="57" spans="1:6" ht="15.75">
      <c r="A57" s="45" t="s">
        <v>5625</v>
      </c>
      <c r="B57" s="10" t="s">
        <v>5316</v>
      </c>
      <c r="C57" s="53" t="s">
        <v>5626</v>
      </c>
      <c r="D57" s="32">
        <v>239</v>
      </c>
      <c r="E57" s="68" t="s">
        <v>2054</v>
      </c>
      <c r="F57" s="31">
        <v>132271084</v>
      </c>
    </row>
    <row r="58" spans="1:6" ht="15.75">
      <c r="A58" s="45" t="s">
        <v>5629</v>
      </c>
      <c r="B58" s="10" t="s">
        <v>5436</v>
      </c>
      <c r="C58" s="53" t="s">
        <v>5630</v>
      </c>
      <c r="D58" s="32">
        <v>131</v>
      </c>
      <c r="E58" s="68" t="s">
        <v>374</v>
      </c>
      <c r="F58" s="31">
        <v>1200222394</v>
      </c>
    </row>
    <row r="59" spans="1:6" ht="15.75">
      <c r="A59" s="8" t="s">
        <v>5631</v>
      </c>
      <c r="B59" s="10" t="s">
        <v>5632</v>
      </c>
      <c r="C59" s="6" t="s">
        <v>5633</v>
      </c>
      <c r="D59" s="11">
        <v>60</v>
      </c>
      <c r="E59" s="9" t="s">
        <v>3037</v>
      </c>
      <c r="F59" s="9">
        <v>132293479</v>
      </c>
    </row>
    <row r="60" spans="1:6" ht="15.75">
      <c r="A60" s="45" t="s">
        <v>5636</v>
      </c>
      <c r="B60" s="10" t="s">
        <v>5637</v>
      </c>
      <c r="C60" s="53" t="s">
        <v>5638</v>
      </c>
      <c r="D60" s="32">
        <v>6</v>
      </c>
      <c r="E60" s="36" t="s">
        <v>394</v>
      </c>
      <c r="F60" s="36">
        <v>1000663367</v>
      </c>
    </row>
    <row r="61" spans="1:6" ht="15.75">
      <c r="A61" s="8" t="s">
        <v>5663</v>
      </c>
      <c r="B61" s="10" t="s">
        <v>5571</v>
      </c>
      <c r="C61" s="6" t="s">
        <v>5664</v>
      </c>
      <c r="D61" s="11">
        <v>331</v>
      </c>
      <c r="E61" s="9" t="s">
        <v>3047</v>
      </c>
      <c r="F61" s="9">
        <v>132287975</v>
      </c>
    </row>
    <row r="62" spans="1:6" ht="15.75">
      <c r="A62" s="45" t="s">
        <v>5665</v>
      </c>
      <c r="B62" s="10" t="s">
        <v>5343</v>
      </c>
      <c r="C62" s="53" t="s">
        <v>5666</v>
      </c>
      <c r="D62" s="32">
        <v>18</v>
      </c>
      <c r="E62" s="68" t="s">
        <v>2071</v>
      </c>
      <c r="F62" s="31">
        <v>131537431</v>
      </c>
    </row>
    <row r="63" spans="1:6" ht="15.75">
      <c r="A63" s="45" t="s">
        <v>5675</v>
      </c>
      <c r="B63" s="10" t="s">
        <v>5418</v>
      </c>
      <c r="C63" s="53" t="s">
        <v>5676</v>
      </c>
      <c r="D63" s="30">
        <v>115</v>
      </c>
      <c r="E63" s="68" t="s">
        <v>424</v>
      </c>
      <c r="F63" s="31">
        <v>1800466029</v>
      </c>
    </row>
    <row r="64" spans="1:6" ht="15.75">
      <c r="A64" s="18" t="s">
        <v>5683</v>
      </c>
      <c r="B64" s="10" t="s">
        <v>5458</v>
      </c>
      <c r="C64" s="6" t="s">
        <v>5684</v>
      </c>
      <c r="D64" s="19">
        <v>155</v>
      </c>
      <c r="E64" s="9" t="s">
        <v>3048</v>
      </c>
      <c r="F64" s="9">
        <v>131919715</v>
      </c>
    </row>
    <row r="65" spans="1:6" ht="15.75">
      <c r="A65" s="15" t="s">
        <v>5685</v>
      </c>
      <c r="B65" s="10" t="s">
        <v>5686</v>
      </c>
      <c r="C65" s="6" t="s">
        <v>5687</v>
      </c>
      <c r="D65" s="11">
        <v>202</v>
      </c>
      <c r="E65" s="9" t="s">
        <v>3058</v>
      </c>
      <c r="F65" s="9">
        <v>132170598</v>
      </c>
    </row>
    <row r="66" spans="1:6" ht="15.75">
      <c r="A66" s="45" t="s">
        <v>5690</v>
      </c>
      <c r="B66" s="10" t="s">
        <v>5691</v>
      </c>
      <c r="C66" s="53" t="s">
        <v>5692</v>
      </c>
      <c r="D66" s="30">
        <v>30</v>
      </c>
      <c r="E66" s="68" t="s">
        <v>2095</v>
      </c>
      <c r="F66" s="31">
        <v>132262328</v>
      </c>
    </row>
    <row r="67" spans="1:6" ht="15.75">
      <c r="A67" s="18" t="s">
        <v>5711</v>
      </c>
      <c r="B67" s="10" t="s">
        <v>5458</v>
      </c>
      <c r="C67" s="6" t="s">
        <v>5712</v>
      </c>
      <c r="D67" s="19">
        <v>140</v>
      </c>
      <c r="E67" s="9" t="s">
        <v>1233</v>
      </c>
      <c r="F67" s="9">
        <v>3700620911</v>
      </c>
    </row>
    <row r="68" spans="1:6" ht="15.75">
      <c r="A68" s="18" t="s">
        <v>5715</v>
      </c>
      <c r="B68" s="10" t="s">
        <v>5413</v>
      </c>
      <c r="C68" s="6" t="s">
        <v>5716</v>
      </c>
      <c r="D68" s="22">
        <v>192</v>
      </c>
      <c r="E68" s="9" t="s">
        <v>1254</v>
      </c>
      <c r="F68" s="9">
        <v>5601491151</v>
      </c>
    </row>
    <row r="69" spans="1:6" ht="15.75">
      <c r="A69" s="8" t="s">
        <v>5719</v>
      </c>
      <c r="B69" s="10" t="s">
        <v>5526</v>
      </c>
      <c r="C69" s="6" t="s">
        <v>5720</v>
      </c>
      <c r="D69" s="11">
        <v>116</v>
      </c>
      <c r="E69" s="9" t="s">
        <v>3076</v>
      </c>
      <c r="F69" s="9">
        <v>131696562</v>
      </c>
    </row>
    <row r="70" spans="1:6" ht="15.75">
      <c r="A70" s="45" t="s">
        <v>5723</v>
      </c>
      <c r="B70" s="10" t="s">
        <v>5724</v>
      </c>
      <c r="C70" s="53" t="s">
        <v>5725</v>
      </c>
      <c r="D70" s="30">
        <v>203</v>
      </c>
      <c r="E70" s="69" t="s">
        <v>445</v>
      </c>
      <c r="F70" s="31">
        <v>3100571151</v>
      </c>
    </row>
    <row r="71" spans="1:6" ht="15.75">
      <c r="A71" s="45" t="s">
        <v>5728</v>
      </c>
      <c r="B71" s="10" t="s">
        <v>5250</v>
      </c>
      <c r="C71" s="53" t="s">
        <v>5729</v>
      </c>
      <c r="D71" s="32">
        <v>57</v>
      </c>
      <c r="E71" s="68" t="s">
        <v>2117</v>
      </c>
      <c r="F71" s="31">
        <v>131159516</v>
      </c>
    </row>
    <row r="72" spans="1:6" ht="15.75">
      <c r="A72" s="8" t="s">
        <v>5732</v>
      </c>
      <c r="B72" s="10" t="s">
        <v>5562</v>
      </c>
      <c r="C72" s="6" t="s">
        <v>5733</v>
      </c>
      <c r="D72" s="11">
        <v>170</v>
      </c>
      <c r="E72" s="9" t="s">
        <v>3085</v>
      </c>
      <c r="F72" s="9">
        <v>131753787</v>
      </c>
    </row>
    <row r="73" spans="1:6" ht="15.75">
      <c r="A73" s="45" t="s">
        <v>5734</v>
      </c>
      <c r="B73" s="10" t="s">
        <v>5735</v>
      </c>
      <c r="C73" s="53" t="s">
        <v>5736</v>
      </c>
      <c r="D73" s="30">
        <v>72</v>
      </c>
      <c r="E73" s="68" t="s">
        <v>2131</v>
      </c>
      <c r="F73" s="31">
        <v>131226035</v>
      </c>
    </row>
    <row r="74" spans="1:6" ht="15.75">
      <c r="A74" s="8" t="s">
        <v>5739</v>
      </c>
      <c r="B74" s="10" t="s">
        <v>5740</v>
      </c>
      <c r="C74" s="6" t="s">
        <v>5741</v>
      </c>
      <c r="D74" s="9">
        <v>379</v>
      </c>
      <c r="E74" s="9" t="s">
        <v>1274</v>
      </c>
      <c r="F74" s="9">
        <v>1001054632</v>
      </c>
    </row>
    <row r="75" spans="1:6" ht="15.75">
      <c r="A75" s="8" t="s">
        <v>5742</v>
      </c>
      <c r="B75" s="10" t="s">
        <v>5743</v>
      </c>
      <c r="C75" s="6" t="s">
        <v>5744</v>
      </c>
      <c r="D75" s="11">
        <v>290</v>
      </c>
      <c r="E75" s="9" t="s">
        <v>3095</v>
      </c>
      <c r="F75" s="9">
        <v>130707529</v>
      </c>
    </row>
    <row r="76" spans="1:6" ht="15.75">
      <c r="A76" s="45" t="s">
        <v>5745</v>
      </c>
      <c r="B76" s="10" t="s">
        <v>5746</v>
      </c>
      <c r="C76" s="53" t="s">
        <v>5747</v>
      </c>
      <c r="D76" s="30">
        <v>66</v>
      </c>
      <c r="E76" s="71" t="s">
        <v>2156</v>
      </c>
      <c r="F76" s="36">
        <v>132249224</v>
      </c>
    </row>
    <row r="77" spans="1:6" ht="15.75">
      <c r="A77" s="8" t="s">
        <v>5758</v>
      </c>
      <c r="B77" s="10" t="s">
        <v>5759</v>
      </c>
      <c r="C77" s="6" t="s">
        <v>5760</v>
      </c>
      <c r="D77" s="11">
        <v>524</v>
      </c>
      <c r="E77" s="9" t="s">
        <v>3106</v>
      </c>
      <c r="F77" s="9">
        <v>131828132</v>
      </c>
    </row>
    <row r="78" spans="1:6" ht="15.75">
      <c r="A78" s="8" t="s">
        <v>5761</v>
      </c>
      <c r="B78" s="10" t="s">
        <v>5392</v>
      </c>
      <c r="C78" s="6" t="s">
        <v>5762</v>
      </c>
      <c r="D78" s="9">
        <v>82</v>
      </c>
      <c r="E78" s="9" t="s">
        <v>3124</v>
      </c>
      <c r="F78" s="9">
        <v>132234545</v>
      </c>
    </row>
    <row r="79" spans="1:6" ht="15.75">
      <c r="A79" s="45" t="s">
        <v>5775</v>
      </c>
      <c r="B79" s="10" t="s">
        <v>5776</v>
      </c>
      <c r="C79" s="53" t="s">
        <v>5777</v>
      </c>
      <c r="D79" s="32">
        <v>22</v>
      </c>
      <c r="E79" s="68" t="s">
        <v>2166</v>
      </c>
      <c r="F79" s="31">
        <v>132274751</v>
      </c>
    </row>
    <row r="80" spans="1:6" ht="15.75">
      <c r="A80" s="8" t="s">
        <v>5799</v>
      </c>
      <c r="B80" s="10" t="s">
        <v>5352</v>
      </c>
      <c r="C80" s="6" t="s">
        <v>5800</v>
      </c>
      <c r="D80" s="9">
        <v>158</v>
      </c>
      <c r="E80" s="9" t="s">
        <v>1291</v>
      </c>
      <c r="F80" s="9">
        <v>2300341290</v>
      </c>
    </row>
    <row r="81" spans="1:6" ht="15.75">
      <c r="A81" s="8" t="s">
        <v>5801</v>
      </c>
      <c r="B81" s="10" t="s">
        <v>5802</v>
      </c>
      <c r="C81" s="6" t="s">
        <v>5803</v>
      </c>
      <c r="D81" s="11">
        <v>16</v>
      </c>
      <c r="E81" s="9" t="s">
        <v>3136</v>
      </c>
      <c r="F81" s="9">
        <v>132097947</v>
      </c>
    </row>
    <row r="82" spans="1:6" ht="15.75">
      <c r="A82" s="8" t="s">
        <v>5812</v>
      </c>
      <c r="B82" s="10" t="s">
        <v>5813</v>
      </c>
      <c r="C82" s="6" t="s">
        <v>5814</v>
      </c>
      <c r="D82" s="9">
        <v>176</v>
      </c>
      <c r="E82" s="9" t="s">
        <v>3147</v>
      </c>
      <c r="F82" s="9">
        <v>132267656</v>
      </c>
    </row>
    <row r="83" spans="1:6" ht="15.75">
      <c r="A83" s="8" t="s">
        <v>5815</v>
      </c>
      <c r="B83" s="10" t="s">
        <v>5360</v>
      </c>
      <c r="C83" s="6" t="s">
        <v>5816</v>
      </c>
      <c r="D83" s="11">
        <v>224</v>
      </c>
      <c r="E83" s="9" t="s">
        <v>3912</v>
      </c>
      <c r="F83" s="9">
        <v>22500245984</v>
      </c>
    </row>
    <row r="84" spans="1:6" ht="15.75">
      <c r="A84" s="8" t="s">
        <v>5820</v>
      </c>
      <c r="B84" s="10" t="s">
        <v>5821</v>
      </c>
      <c r="C84" s="6" t="s">
        <v>5822</v>
      </c>
      <c r="D84" s="9">
        <v>323</v>
      </c>
      <c r="E84" s="9" t="s">
        <v>1309</v>
      </c>
      <c r="F84" s="9">
        <v>1000119725</v>
      </c>
    </row>
    <row r="85" spans="1:6" ht="15.75">
      <c r="A85" s="48" t="s">
        <v>5180</v>
      </c>
      <c r="B85" s="10" t="s">
        <v>5181</v>
      </c>
      <c r="C85" s="89" t="s">
        <v>5182</v>
      </c>
      <c r="D85" s="32">
        <v>108</v>
      </c>
      <c r="E85" s="37" t="s">
        <v>466</v>
      </c>
      <c r="F85" s="36">
        <v>105368021</v>
      </c>
    </row>
    <row r="86" spans="1:6" ht="15.75">
      <c r="A86" s="48" t="s">
        <v>5823</v>
      </c>
      <c r="B86" s="10" t="s">
        <v>5824</v>
      </c>
      <c r="C86" s="53" t="s">
        <v>5825</v>
      </c>
      <c r="D86" s="32">
        <v>136</v>
      </c>
      <c r="E86" s="68" t="s">
        <v>487</v>
      </c>
      <c r="F86" s="31">
        <v>1200062899</v>
      </c>
    </row>
    <row r="87" spans="1:6" ht="15.75">
      <c r="A87" s="8" t="s">
        <v>5828</v>
      </c>
      <c r="B87" s="10" t="s">
        <v>5260</v>
      </c>
      <c r="C87" s="6" t="s">
        <v>5829</v>
      </c>
      <c r="D87" s="9">
        <v>217</v>
      </c>
      <c r="E87" s="9" t="s">
        <v>1331</v>
      </c>
      <c r="F87" s="9">
        <v>5600023427</v>
      </c>
    </row>
    <row r="88" spans="1:6" ht="15.75">
      <c r="A88" s="45" t="s">
        <v>5832</v>
      </c>
      <c r="B88" s="10" t="s">
        <v>5824</v>
      </c>
      <c r="C88" s="53" t="s">
        <v>5833</v>
      </c>
      <c r="D88" s="32">
        <v>232</v>
      </c>
      <c r="E88" s="68" t="s">
        <v>499</v>
      </c>
      <c r="F88" s="31">
        <v>1200951372</v>
      </c>
    </row>
    <row r="89" spans="1:6" ht="15.75">
      <c r="A89" s="45" t="s">
        <v>5834</v>
      </c>
      <c r="B89" s="10" t="s">
        <v>5835</v>
      </c>
      <c r="C89" s="53" t="s">
        <v>5836</v>
      </c>
      <c r="D89" s="32">
        <v>27</v>
      </c>
      <c r="E89" s="37" t="s">
        <v>521</v>
      </c>
      <c r="F89" s="37">
        <v>1200118071</v>
      </c>
    </row>
    <row r="90" spans="1:6" ht="15.75">
      <c r="A90" s="45" t="s">
        <v>5853</v>
      </c>
      <c r="B90" s="10" t="s">
        <v>5854</v>
      </c>
      <c r="C90" s="53" t="s">
        <v>5855</v>
      </c>
      <c r="D90" s="32">
        <v>32</v>
      </c>
      <c r="E90" s="37" t="s">
        <v>541</v>
      </c>
      <c r="F90" s="36">
        <v>9300068542</v>
      </c>
    </row>
    <row r="91" spans="1:6" ht="15.75">
      <c r="A91" s="8" t="s">
        <v>5870</v>
      </c>
      <c r="B91" s="10" t="s">
        <v>5871</v>
      </c>
      <c r="C91" s="6" t="s">
        <v>5872</v>
      </c>
      <c r="D91" s="11">
        <v>280</v>
      </c>
      <c r="E91" s="9" t="s">
        <v>3158</v>
      </c>
      <c r="F91" s="9">
        <v>130462275</v>
      </c>
    </row>
    <row r="92" spans="1:6" ht="15.75">
      <c r="A92" s="18" t="s">
        <v>5877</v>
      </c>
      <c r="B92" s="10" t="s">
        <v>5479</v>
      </c>
      <c r="C92" s="6" t="s">
        <v>5447</v>
      </c>
      <c r="D92" s="19">
        <v>130</v>
      </c>
      <c r="E92" s="9" t="s">
        <v>3177</v>
      </c>
      <c r="F92" s="9">
        <v>131895982</v>
      </c>
    </row>
    <row r="93" spans="1:6" ht="15.75">
      <c r="A93" s="8" t="s">
        <v>5880</v>
      </c>
      <c r="B93" s="10" t="s">
        <v>5381</v>
      </c>
      <c r="C93" s="6" t="s">
        <v>5881</v>
      </c>
      <c r="D93" s="9">
        <v>189</v>
      </c>
      <c r="E93" s="9" t="s">
        <v>1348</v>
      </c>
      <c r="F93" s="9">
        <v>1000091940</v>
      </c>
    </row>
    <row r="94" spans="1:6" ht="15.75">
      <c r="A94" s="8" t="s">
        <v>5886</v>
      </c>
      <c r="B94" s="10" t="s">
        <v>5802</v>
      </c>
      <c r="C94" s="6" t="s">
        <v>5887</v>
      </c>
      <c r="D94" s="11">
        <v>17</v>
      </c>
      <c r="E94" s="9" t="s">
        <v>3188</v>
      </c>
      <c r="F94" s="9">
        <v>130793859</v>
      </c>
    </row>
    <row r="95" spans="1:6" ht="15.75">
      <c r="A95" s="8" t="s">
        <v>5894</v>
      </c>
      <c r="B95" s="10" t="s">
        <v>5871</v>
      </c>
      <c r="C95" s="6" t="s">
        <v>5895</v>
      </c>
      <c r="D95" s="11">
        <v>124</v>
      </c>
      <c r="E95" s="9" t="s">
        <v>3199</v>
      </c>
      <c r="F95" s="9">
        <v>132266102</v>
      </c>
    </row>
    <row r="96" spans="1:6" ht="15.75">
      <c r="A96" s="45" t="s">
        <v>5904</v>
      </c>
      <c r="B96" s="10" t="s">
        <v>5436</v>
      </c>
      <c r="C96" s="53" t="s">
        <v>5905</v>
      </c>
      <c r="D96" s="32">
        <v>66</v>
      </c>
      <c r="E96" s="68" t="s">
        <v>2192</v>
      </c>
      <c r="F96" s="31">
        <v>132313992</v>
      </c>
    </row>
    <row r="97" spans="1:6" ht="15.75">
      <c r="A97" s="8" t="s">
        <v>5907</v>
      </c>
      <c r="B97" s="10" t="s">
        <v>5286</v>
      </c>
      <c r="C97" s="6" t="s">
        <v>5908</v>
      </c>
      <c r="D97" s="11">
        <v>296</v>
      </c>
      <c r="E97" s="9" t="s">
        <v>3213</v>
      </c>
      <c r="F97" s="9">
        <v>131206255</v>
      </c>
    </row>
    <row r="98" spans="1:6" ht="15.75">
      <c r="A98" s="8" t="s">
        <v>5909</v>
      </c>
      <c r="B98" s="10" t="s">
        <v>5910</v>
      </c>
      <c r="C98" s="6" t="s">
        <v>5911</v>
      </c>
      <c r="D98" s="11">
        <v>136</v>
      </c>
      <c r="E98" s="9" t="s">
        <v>3223</v>
      </c>
      <c r="F98" s="9">
        <v>131320971</v>
      </c>
    </row>
    <row r="99" spans="1:6" ht="15.75">
      <c r="A99" s="8" t="s">
        <v>5912</v>
      </c>
      <c r="B99" s="10" t="s">
        <v>5392</v>
      </c>
      <c r="C99" s="6" t="s">
        <v>5913</v>
      </c>
      <c r="D99" s="9">
        <v>108</v>
      </c>
      <c r="E99" s="9" t="s">
        <v>3238</v>
      </c>
      <c r="F99" s="9">
        <v>132291842</v>
      </c>
    </row>
    <row r="100" spans="1:6" ht="15.75">
      <c r="A100" s="46" t="s">
        <v>5918</v>
      </c>
      <c r="B100" s="10" t="s">
        <v>5919</v>
      </c>
      <c r="C100" s="53" t="s">
        <v>5920</v>
      </c>
      <c r="D100" s="35">
        <v>293</v>
      </c>
      <c r="E100" s="37" t="s">
        <v>2208</v>
      </c>
      <c r="F100" s="37">
        <v>131408206</v>
      </c>
    </row>
    <row r="101" spans="1:6" ht="15.75">
      <c r="A101" s="8" t="s">
        <v>5921</v>
      </c>
      <c r="B101" s="10" t="s">
        <v>5260</v>
      </c>
      <c r="C101" s="6" t="s">
        <v>5922</v>
      </c>
      <c r="D101" s="98">
        <v>175</v>
      </c>
      <c r="E101" s="9" t="s">
        <v>3249</v>
      </c>
      <c r="F101" s="9">
        <v>131537172</v>
      </c>
    </row>
    <row r="102" spans="1:6" ht="15.75">
      <c r="A102" s="8" t="s">
        <v>5929</v>
      </c>
      <c r="B102" s="10" t="s">
        <v>5930</v>
      </c>
      <c r="C102" s="6" t="s">
        <v>5931</v>
      </c>
      <c r="D102" s="9">
        <v>226</v>
      </c>
      <c r="E102" s="9" t="s">
        <v>3258</v>
      </c>
      <c r="F102" s="9">
        <v>132222261</v>
      </c>
    </row>
    <row r="103" spans="1:6" ht="15.75">
      <c r="A103" s="8" t="s">
        <v>5932</v>
      </c>
      <c r="B103" s="10" t="s">
        <v>5743</v>
      </c>
      <c r="C103" s="6" t="s">
        <v>5933</v>
      </c>
      <c r="D103" s="11">
        <v>263</v>
      </c>
      <c r="E103" s="9" t="s">
        <v>1362</v>
      </c>
      <c r="F103" s="9">
        <v>5500255855</v>
      </c>
    </row>
    <row r="104" spans="1:6" ht="15.75">
      <c r="A104" s="8" t="s">
        <v>5934</v>
      </c>
      <c r="B104" s="10" t="s">
        <v>5930</v>
      </c>
      <c r="C104" s="6" t="s">
        <v>5935</v>
      </c>
      <c r="D104" s="9">
        <v>182</v>
      </c>
      <c r="E104" s="9" t="s">
        <v>1375</v>
      </c>
      <c r="F104" s="9">
        <v>110089075</v>
      </c>
    </row>
    <row r="105" spans="1:6" ht="15.75">
      <c r="A105" s="45" t="s">
        <v>5938</v>
      </c>
      <c r="B105" s="10" t="s">
        <v>5343</v>
      </c>
      <c r="C105" s="53" t="s">
        <v>5939</v>
      </c>
      <c r="D105" s="32">
        <v>14</v>
      </c>
      <c r="E105" s="68" t="s">
        <v>566</v>
      </c>
      <c r="F105" s="31">
        <v>1200005732</v>
      </c>
    </row>
    <row r="106" spans="1:6" ht="15.75">
      <c r="A106" s="45" t="s">
        <v>5960</v>
      </c>
      <c r="B106" s="10" t="s">
        <v>5247</v>
      </c>
      <c r="C106" s="53" t="s">
        <v>5961</v>
      </c>
      <c r="D106" s="32">
        <v>52</v>
      </c>
      <c r="E106" s="68" t="s">
        <v>2227</v>
      </c>
      <c r="F106" s="31">
        <v>132079418</v>
      </c>
    </row>
    <row r="107" spans="1:6" ht="15.75">
      <c r="A107" s="8" t="s">
        <v>5970</v>
      </c>
      <c r="B107" s="10" t="s">
        <v>5632</v>
      </c>
      <c r="C107" s="6" t="s">
        <v>5971</v>
      </c>
      <c r="D107" s="11">
        <v>71</v>
      </c>
      <c r="E107" s="9" t="s">
        <v>3267</v>
      </c>
      <c r="F107" s="9">
        <v>131398944</v>
      </c>
    </row>
    <row r="108" spans="1:6" ht="15.75">
      <c r="A108" s="45" t="s">
        <v>5988</v>
      </c>
      <c r="B108" s="10" t="s">
        <v>5989</v>
      </c>
      <c r="C108" s="53" t="s">
        <v>5861</v>
      </c>
      <c r="D108" s="32">
        <v>98</v>
      </c>
      <c r="E108" s="68" t="s">
        <v>2237</v>
      </c>
      <c r="F108" s="31">
        <v>131881671</v>
      </c>
    </row>
    <row r="109" spans="1:6" ht="15.75">
      <c r="A109" s="8" t="s">
        <v>5998</v>
      </c>
      <c r="B109" s="10" t="s">
        <v>5562</v>
      </c>
      <c r="C109" s="6" t="s">
        <v>5999</v>
      </c>
      <c r="D109" s="11">
        <v>123</v>
      </c>
      <c r="E109" s="9" t="s">
        <v>3275</v>
      </c>
      <c r="F109" s="9">
        <v>131537138</v>
      </c>
    </row>
    <row r="110" spans="1:6" ht="15.75">
      <c r="A110" s="8" t="s">
        <v>6002</v>
      </c>
      <c r="B110" s="10" t="s">
        <v>6003</v>
      </c>
      <c r="C110" s="6" t="s">
        <v>6004</v>
      </c>
      <c r="D110" s="11">
        <v>29</v>
      </c>
      <c r="E110" s="9" t="s">
        <v>1387</v>
      </c>
      <c r="F110" s="9">
        <v>1300021787</v>
      </c>
    </row>
    <row r="111" spans="1:6" ht="15.75">
      <c r="A111" s="20" t="s">
        <v>6029</v>
      </c>
      <c r="B111" s="10" t="s">
        <v>5479</v>
      </c>
      <c r="C111" s="6" t="s">
        <v>6030</v>
      </c>
      <c r="D111" s="17">
        <v>252</v>
      </c>
      <c r="E111" s="9" t="s">
        <v>1411</v>
      </c>
      <c r="F111" s="9">
        <v>4700010715</v>
      </c>
    </row>
    <row r="112" spans="1:6" ht="15.75">
      <c r="A112" s="45" t="s">
        <v>6031</v>
      </c>
      <c r="B112" s="10" t="s">
        <v>5247</v>
      </c>
      <c r="C112" s="53" t="s">
        <v>6032</v>
      </c>
      <c r="D112" s="32">
        <v>29</v>
      </c>
      <c r="E112" s="68" t="s">
        <v>2249</v>
      </c>
      <c r="F112" s="31">
        <v>132270185</v>
      </c>
    </row>
    <row r="113" spans="1:6" ht="15.75">
      <c r="A113" s="8" t="s">
        <v>6047</v>
      </c>
      <c r="B113" s="10" t="s">
        <v>5277</v>
      </c>
      <c r="C113" s="6" t="s">
        <v>6048</v>
      </c>
      <c r="D113" s="11">
        <v>256</v>
      </c>
      <c r="E113" s="9" t="s">
        <v>3286</v>
      </c>
      <c r="F113" s="9">
        <v>102339538</v>
      </c>
    </row>
    <row r="114" spans="1:6" ht="15.75">
      <c r="A114" s="45" t="s">
        <v>6049</v>
      </c>
      <c r="B114" s="10" t="s">
        <v>6050</v>
      </c>
      <c r="C114" s="53" t="s">
        <v>6051</v>
      </c>
      <c r="D114" s="32">
        <v>371</v>
      </c>
      <c r="E114" s="68" t="s">
        <v>2267</v>
      </c>
      <c r="F114" s="31">
        <v>131073891</v>
      </c>
    </row>
    <row r="115" spans="1:6" ht="15.75">
      <c r="A115" s="8" t="s">
        <v>6052</v>
      </c>
      <c r="B115" s="10" t="s">
        <v>5930</v>
      </c>
      <c r="C115" s="6" t="s">
        <v>6053</v>
      </c>
      <c r="D115" s="9">
        <v>57</v>
      </c>
      <c r="E115" s="9" t="s">
        <v>3296</v>
      </c>
      <c r="F115" s="9">
        <v>131516726</v>
      </c>
    </row>
    <row r="116" spans="1:6" ht="15.75">
      <c r="A116" s="8" t="s">
        <v>6066</v>
      </c>
      <c r="B116" s="10" t="s">
        <v>5802</v>
      </c>
      <c r="C116" s="6" t="s">
        <v>6067</v>
      </c>
      <c r="D116" s="11">
        <v>375</v>
      </c>
      <c r="E116" s="9" t="s">
        <v>3308</v>
      </c>
      <c r="F116" s="9">
        <v>131769952</v>
      </c>
    </row>
    <row r="117" spans="1:6" ht="15.75">
      <c r="A117" s="8" t="s">
        <v>6068</v>
      </c>
      <c r="B117" s="10" t="s">
        <v>5686</v>
      </c>
      <c r="C117" s="6" t="s">
        <v>6069</v>
      </c>
      <c r="D117" s="11">
        <v>111</v>
      </c>
      <c r="E117" s="9" t="s">
        <v>3318</v>
      </c>
      <c r="F117" s="9">
        <v>132087909</v>
      </c>
    </row>
    <row r="118" spans="1:6" ht="15.75">
      <c r="A118" s="45" t="s">
        <v>6070</v>
      </c>
      <c r="B118" s="10" t="s">
        <v>5824</v>
      </c>
      <c r="C118" s="53" t="s">
        <v>6071</v>
      </c>
      <c r="D118" s="32">
        <v>85</v>
      </c>
      <c r="E118" s="68" t="s">
        <v>2282</v>
      </c>
      <c r="F118" s="31">
        <v>131700845</v>
      </c>
    </row>
    <row r="119" spans="1:6" ht="15.75">
      <c r="A119" s="45" t="s">
        <v>6082</v>
      </c>
      <c r="B119" s="10" t="s">
        <v>5274</v>
      </c>
      <c r="C119" s="53" t="s">
        <v>6083</v>
      </c>
      <c r="D119" s="32">
        <v>24</v>
      </c>
      <c r="E119" s="68" t="s">
        <v>2312</v>
      </c>
      <c r="F119" s="31">
        <v>132195592</v>
      </c>
    </row>
    <row r="120" spans="1:6" ht="15.75">
      <c r="A120" s="8" t="s">
        <v>6085</v>
      </c>
      <c r="B120" s="10" t="s">
        <v>5286</v>
      </c>
      <c r="C120" s="6" t="s">
        <v>6086</v>
      </c>
      <c r="D120" s="11">
        <v>232</v>
      </c>
      <c r="E120" s="9" t="s">
        <v>3334</v>
      </c>
      <c r="F120" s="9">
        <v>132140052</v>
      </c>
    </row>
    <row r="121" spans="1:6" ht="15.75">
      <c r="A121" s="48" t="s">
        <v>6087</v>
      </c>
      <c r="B121" s="10" t="s">
        <v>6088</v>
      </c>
      <c r="C121" s="53" t="s">
        <v>6089</v>
      </c>
      <c r="D121" s="32">
        <v>14</v>
      </c>
      <c r="E121" s="68" t="s">
        <v>2321</v>
      </c>
      <c r="F121" s="31">
        <v>132109392</v>
      </c>
    </row>
    <row r="122" spans="1:6" ht="15.75">
      <c r="A122" s="45" t="s">
        <v>6112</v>
      </c>
      <c r="B122" s="10" t="s">
        <v>5609</v>
      </c>
      <c r="C122" s="53" t="s">
        <v>6113</v>
      </c>
      <c r="D122" s="32">
        <v>170</v>
      </c>
      <c r="E122" s="68" t="s">
        <v>595</v>
      </c>
      <c r="F122" s="31">
        <v>1200694949</v>
      </c>
    </row>
    <row r="123" spans="1:6" ht="15.75">
      <c r="A123" s="45" t="s">
        <v>6120</v>
      </c>
      <c r="B123" s="10" t="s">
        <v>5835</v>
      </c>
      <c r="C123" s="53" t="s">
        <v>6121</v>
      </c>
      <c r="D123" s="32">
        <v>67</v>
      </c>
      <c r="E123" s="68" t="s">
        <v>2340</v>
      </c>
      <c r="F123" s="31">
        <v>131722652</v>
      </c>
    </row>
    <row r="124" spans="1:6" ht="15.75">
      <c r="A124" s="8" t="s">
        <v>6151</v>
      </c>
      <c r="B124" s="10" t="s">
        <v>6152</v>
      </c>
      <c r="C124" s="6" t="s">
        <v>6153</v>
      </c>
      <c r="D124" s="9">
        <v>146</v>
      </c>
      <c r="E124" s="9" t="s">
        <v>1425</v>
      </c>
      <c r="F124" s="9">
        <v>201036902</v>
      </c>
    </row>
    <row r="125" spans="1:6" ht="15.75">
      <c r="A125" s="45" t="s">
        <v>6154</v>
      </c>
      <c r="B125" s="10" t="s">
        <v>5746</v>
      </c>
      <c r="C125" s="53" t="s">
        <v>6155</v>
      </c>
      <c r="D125" s="30">
        <v>102</v>
      </c>
      <c r="E125" s="36" t="s">
        <v>621</v>
      </c>
      <c r="F125" s="36">
        <v>10100021368</v>
      </c>
    </row>
    <row r="126" spans="1:6" ht="15.75">
      <c r="A126" s="18" t="s">
        <v>6166</v>
      </c>
      <c r="B126" s="10" t="s">
        <v>6167</v>
      </c>
      <c r="C126" s="6" t="s">
        <v>6168</v>
      </c>
      <c r="D126" s="22">
        <v>105</v>
      </c>
      <c r="E126" s="9" t="s">
        <v>1441</v>
      </c>
      <c r="F126" s="9">
        <v>40223656899</v>
      </c>
    </row>
    <row r="127" spans="1:6" ht="15.75">
      <c r="A127" s="45" t="s">
        <v>6173</v>
      </c>
      <c r="B127" s="10" t="s">
        <v>5343</v>
      </c>
      <c r="C127" s="53" t="s">
        <v>6174</v>
      </c>
      <c r="D127" s="32">
        <v>270</v>
      </c>
      <c r="E127" s="68" t="s">
        <v>644</v>
      </c>
      <c r="F127" s="31">
        <v>10800048729</v>
      </c>
    </row>
    <row r="128" spans="1:6" ht="15.75">
      <c r="A128" s="8" t="s">
        <v>6175</v>
      </c>
      <c r="B128" s="10" t="s">
        <v>5352</v>
      </c>
      <c r="C128" s="6" t="s">
        <v>6176</v>
      </c>
      <c r="D128" s="9">
        <v>170</v>
      </c>
      <c r="E128" s="9" t="s">
        <v>3341</v>
      </c>
      <c r="F128" s="9">
        <v>130431991</v>
      </c>
    </row>
    <row r="129" spans="1:6" ht="15.75">
      <c r="A129" s="8" t="s">
        <v>6177</v>
      </c>
      <c r="B129" s="10" t="s">
        <v>5821</v>
      </c>
      <c r="C129" s="6" t="s">
        <v>6178</v>
      </c>
      <c r="D129" s="9">
        <v>118</v>
      </c>
      <c r="E129" s="9" t="s">
        <v>1453</v>
      </c>
      <c r="F129" s="9">
        <v>40225450580</v>
      </c>
    </row>
    <row r="130" spans="1:6" ht="15.75">
      <c r="A130" s="45" t="s">
        <v>6179</v>
      </c>
      <c r="B130" s="10" t="s">
        <v>5735</v>
      </c>
      <c r="C130" s="53" t="s">
        <v>6180</v>
      </c>
      <c r="D130" s="30">
        <v>314</v>
      </c>
      <c r="E130" s="68" t="s">
        <v>2355</v>
      </c>
      <c r="F130" s="31">
        <v>131658873</v>
      </c>
    </row>
    <row r="131" spans="1:6" ht="15.75">
      <c r="A131" s="45" t="s">
        <v>6183</v>
      </c>
      <c r="B131" s="10" t="s">
        <v>5274</v>
      </c>
      <c r="C131" s="53" t="s">
        <v>6184</v>
      </c>
      <c r="D131" s="32">
        <v>206</v>
      </c>
      <c r="E131" s="68" t="s">
        <v>661</v>
      </c>
      <c r="F131" s="31">
        <v>7600197912</v>
      </c>
    </row>
    <row r="132" spans="1:6" ht="15.75">
      <c r="A132" s="8" t="s">
        <v>6185</v>
      </c>
      <c r="B132" s="10" t="s">
        <v>5494</v>
      </c>
      <c r="C132" s="6" t="s">
        <v>6186</v>
      </c>
      <c r="D132" s="9">
        <v>163</v>
      </c>
      <c r="E132" s="9" t="s">
        <v>3342</v>
      </c>
      <c r="F132" s="9">
        <v>130222649</v>
      </c>
    </row>
    <row r="133" spans="1:6" ht="15.75">
      <c r="A133" s="8" t="s">
        <v>6197</v>
      </c>
      <c r="B133" s="10" t="s">
        <v>5813</v>
      </c>
      <c r="C133" s="6" t="s">
        <v>6198</v>
      </c>
      <c r="D133" s="9">
        <v>47</v>
      </c>
      <c r="E133" s="9" t="s">
        <v>3350</v>
      </c>
      <c r="F133" s="9">
        <v>131215025</v>
      </c>
    </row>
    <row r="134" spans="1:6" ht="15.75">
      <c r="A134" s="8" t="s">
        <v>6207</v>
      </c>
      <c r="B134" s="10" t="s">
        <v>5759</v>
      </c>
      <c r="C134" s="6" t="s">
        <v>6208</v>
      </c>
      <c r="D134" s="11">
        <v>26</v>
      </c>
      <c r="E134" s="9" t="s">
        <v>3362</v>
      </c>
      <c r="F134" s="9">
        <v>131099531</v>
      </c>
    </row>
    <row r="135" spans="1:6" ht="15.75">
      <c r="A135" s="45" t="s">
        <v>6225</v>
      </c>
      <c r="B135" s="10" t="s">
        <v>5724</v>
      </c>
      <c r="C135" s="53" t="s">
        <v>6226</v>
      </c>
      <c r="D135" s="37">
        <v>86</v>
      </c>
      <c r="E135" s="68" t="s">
        <v>2370</v>
      </c>
      <c r="F135" s="31">
        <v>132312287</v>
      </c>
    </row>
    <row r="136" spans="1:6" ht="15.75">
      <c r="A136" s="8" t="s">
        <v>6235</v>
      </c>
      <c r="B136" s="10" t="s">
        <v>5562</v>
      </c>
      <c r="C136" s="6" t="s">
        <v>6236</v>
      </c>
      <c r="D136" s="11">
        <v>132</v>
      </c>
      <c r="E136" s="9" t="s">
        <v>3369</v>
      </c>
      <c r="F136" s="9">
        <v>132148126</v>
      </c>
    </row>
    <row r="137" spans="1:6" ht="15.75">
      <c r="A137" s="8" t="s">
        <v>6239</v>
      </c>
      <c r="B137" s="10" t="s">
        <v>5474</v>
      </c>
      <c r="C137" s="6" t="s">
        <v>6240</v>
      </c>
      <c r="D137" s="9">
        <v>284</v>
      </c>
      <c r="E137" s="9" t="s">
        <v>3381</v>
      </c>
      <c r="F137" s="9">
        <v>132237919</v>
      </c>
    </row>
    <row r="138" spans="1:6" ht="15.75">
      <c r="A138" s="45" t="s">
        <v>6241</v>
      </c>
      <c r="B138" s="10" t="s">
        <v>5919</v>
      </c>
      <c r="C138" s="53" t="s">
        <v>6242</v>
      </c>
      <c r="D138" s="30">
        <v>62</v>
      </c>
      <c r="E138" s="68" t="s">
        <v>2384</v>
      </c>
      <c r="F138" s="31">
        <v>131180841</v>
      </c>
    </row>
    <row r="139" spans="1:6" ht="15.75">
      <c r="A139" s="45" t="s">
        <v>6245</v>
      </c>
      <c r="B139" s="10" t="s">
        <v>6246</v>
      </c>
      <c r="C139" s="53" t="s">
        <v>6247</v>
      </c>
      <c r="D139" s="32">
        <v>118</v>
      </c>
      <c r="E139" s="68" t="s">
        <v>2396</v>
      </c>
      <c r="F139" s="31">
        <v>132296966</v>
      </c>
    </row>
    <row r="140" spans="1:6" ht="15.75">
      <c r="A140" s="8" t="s">
        <v>6254</v>
      </c>
      <c r="B140" s="10" t="s">
        <v>5489</v>
      </c>
      <c r="C140" s="6" t="s">
        <v>6255</v>
      </c>
      <c r="D140" s="11">
        <v>84</v>
      </c>
      <c r="E140" s="9" t="s">
        <v>3393</v>
      </c>
      <c r="F140" s="9">
        <v>131880381</v>
      </c>
    </row>
    <row r="141" spans="1:6" ht="15.75">
      <c r="A141" s="8" t="s">
        <v>6272</v>
      </c>
      <c r="B141" s="10" t="s">
        <v>6273</v>
      </c>
      <c r="C141" s="6" t="s">
        <v>6274</v>
      </c>
      <c r="D141" s="9">
        <v>120</v>
      </c>
      <c r="E141" s="9" t="s">
        <v>3405</v>
      </c>
      <c r="F141" s="9">
        <v>130395845</v>
      </c>
    </row>
    <row r="142" spans="1:6" ht="15.75">
      <c r="A142" s="8" t="s">
        <v>6279</v>
      </c>
      <c r="B142" s="10" t="s">
        <v>6152</v>
      </c>
      <c r="C142" s="6" t="s">
        <v>6280</v>
      </c>
      <c r="D142" s="9">
        <v>363</v>
      </c>
      <c r="E142" s="9" t="s">
        <v>3412</v>
      </c>
      <c r="F142" s="9">
        <v>132308387</v>
      </c>
    </row>
    <row r="143" spans="1:6" ht="15.75">
      <c r="A143" s="8" t="s">
        <v>6281</v>
      </c>
      <c r="B143" s="10" t="s">
        <v>5562</v>
      </c>
      <c r="C143" s="6" t="s">
        <v>6282</v>
      </c>
      <c r="D143" s="11">
        <v>173</v>
      </c>
      <c r="E143" s="9" t="s">
        <v>3424</v>
      </c>
      <c r="F143" s="9">
        <v>131063063</v>
      </c>
    </row>
    <row r="144" spans="1:6" ht="15.75">
      <c r="A144" s="101" t="s">
        <v>6287</v>
      </c>
      <c r="B144" s="10" t="s">
        <v>5352</v>
      </c>
      <c r="C144" s="6" t="s">
        <v>6288</v>
      </c>
      <c r="D144" s="9">
        <v>18</v>
      </c>
      <c r="E144" s="9" t="s">
        <v>3436</v>
      </c>
      <c r="F144" s="9">
        <v>132314018</v>
      </c>
    </row>
    <row r="145" spans="1:6" ht="15.75">
      <c r="A145" s="12" t="s">
        <v>6306</v>
      </c>
      <c r="B145" s="10" t="s">
        <v>5309</v>
      </c>
      <c r="C145" s="6" t="s">
        <v>6307</v>
      </c>
      <c r="D145" s="9">
        <v>8</v>
      </c>
      <c r="E145" s="9" t="s">
        <v>3444</v>
      </c>
      <c r="F145" s="9">
        <v>130539138</v>
      </c>
    </row>
    <row r="146" spans="1:6" ht="15.75">
      <c r="A146" s="45" t="s">
        <v>6316</v>
      </c>
      <c r="B146" s="10" t="s">
        <v>5482</v>
      </c>
      <c r="C146" s="53" t="s">
        <v>6317</v>
      </c>
      <c r="D146" s="30">
        <v>93</v>
      </c>
      <c r="E146" s="73" t="s">
        <v>2413</v>
      </c>
      <c r="F146" s="31">
        <v>130918945</v>
      </c>
    </row>
    <row r="147" spans="1:6" ht="15.75">
      <c r="A147" s="8" t="s">
        <v>6326</v>
      </c>
      <c r="B147" s="10" t="s">
        <v>5244</v>
      </c>
      <c r="C147" s="6" t="s">
        <v>6327</v>
      </c>
      <c r="D147" s="9">
        <v>210</v>
      </c>
      <c r="E147" s="9" t="s">
        <v>1475</v>
      </c>
      <c r="F147" s="9">
        <v>40211988718</v>
      </c>
    </row>
    <row r="148" spans="1:6" ht="15.75">
      <c r="A148" s="45" t="s">
        <v>6328</v>
      </c>
      <c r="B148" s="10" t="s">
        <v>6246</v>
      </c>
      <c r="C148" s="53" t="s">
        <v>6329</v>
      </c>
      <c r="D148" s="32">
        <v>227</v>
      </c>
      <c r="E148" s="73" t="s">
        <v>2430</v>
      </c>
      <c r="F148" s="31">
        <v>130095388</v>
      </c>
    </row>
    <row r="149" spans="1:6" ht="15.75">
      <c r="A149" s="8" t="s">
        <v>6332</v>
      </c>
      <c r="B149" s="10" t="s">
        <v>5821</v>
      </c>
      <c r="C149" s="6" t="s">
        <v>6333</v>
      </c>
      <c r="D149" s="9">
        <v>179</v>
      </c>
      <c r="E149" s="9" t="s">
        <v>1492</v>
      </c>
      <c r="F149" s="9">
        <v>40220429779</v>
      </c>
    </row>
    <row r="150" spans="1:6" ht="15.75">
      <c r="A150" s="8" t="s">
        <v>6334</v>
      </c>
      <c r="B150" s="10" t="s">
        <v>5526</v>
      </c>
      <c r="C150" s="6" t="s">
        <v>6335</v>
      </c>
      <c r="D150" s="11">
        <v>48</v>
      </c>
      <c r="E150" s="9" t="s">
        <v>1508</v>
      </c>
      <c r="F150" s="9">
        <v>22500629062</v>
      </c>
    </row>
    <row r="151" spans="1:6" ht="15.75">
      <c r="A151" s="18" t="s">
        <v>6343</v>
      </c>
      <c r="B151" s="10" t="s">
        <v>5479</v>
      </c>
      <c r="C151" s="6" t="s">
        <v>6344</v>
      </c>
      <c r="D151" s="17">
        <v>141</v>
      </c>
      <c r="E151" s="9" t="s">
        <v>1525</v>
      </c>
      <c r="F151" s="9">
        <v>5100011096</v>
      </c>
    </row>
    <row r="152" spans="1:6" ht="15.75">
      <c r="A152" s="45" t="s">
        <v>6345</v>
      </c>
      <c r="B152" s="10" t="s">
        <v>5401</v>
      </c>
      <c r="C152" s="53" t="s">
        <v>6346</v>
      </c>
      <c r="D152" s="30">
        <v>20</v>
      </c>
      <c r="E152" s="37" t="s">
        <v>673</v>
      </c>
      <c r="F152" s="37">
        <v>4702033939</v>
      </c>
    </row>
    <row r="153" spans="1:6" ht="15.75">
      <c r="A153" s="45" t="s">
        <v>6369</v>
      </c>
      <c r="B153" s="10" t="s">
        <v>5989</v>
      </c>
      <c r="C153" s="53" t="s">
        <v>6370</v>
      </c>
      <c r="D153" s="32">
        <v>87</v>
      </c>
      <c r="E153" s="73" t="s">
        <v>700</v>
      </c>
      <c r="F153" s="31">
        <v>11500013344</v>
      </c>
    </row>
    <row r="154" spans="1:6" ht="15.75">
      <c r="A154" s="45" t="s">
        <v>6384</v>
      </c>
      <c r="B154" s="10" t="s">
        <v>5206</v>
      </c>
      <c r="C154" s="53" t="s">
        <v>6385</v>
      </c>
      <c r="D154" s="30">
        <v>344</v>
      </c>
      <c r="E154" s="73" t="s">
        <v>720</v>
      </c>
      <c r="F154" s="31">
        <v>1200694758</v>
      </c>
    </row>
    <row r="155" spans="1:6" ht="15.75">
      <c r="A155" s="8" t="s">
        <v>6396</v>
      </c>
      <c r="B155" s="10" t="s">
        <v>6273</v>
      </c>
      <c r="C155" s="6" t="s">
        <v>6397</v>
      </c>
      <c r="D155" s="9">
        <v>331</v>
      </c>
      <c r="E155" s="9" t="s">
        <v>1542</v>
      </c>
      <c r="F155" s="9">
        <v>109398073</v>
      </c>
    </row>
    <row r="156" spans="1:6" ht="15.75">
      <c r="A156" s="8" t="s">
        <v>6398</v>
      </c>
      <c r="B156" s="10" t="s">
        <v>5257</v>
      </c>
      <c r="C156" s="6" t="s">
        <v>6399</v>
      </c>
      <c r="D156" s="9">
        <v>117</v>
      </c>
      <c r="E156" s="9" t="s">
        <v>1558</v>
      </c>
      <c r="F156" s="9">
        <v>1001066495</v>
      </c>
    </row>
    <row r="157" spans="1:6" ht="15.75">
      <c r="A157" s="8" t="s">
        <v>6400</v>
      </c>
      <c r="B157" s="10" t="s">
        <v>5494</v>
      </c>
      <c r="C157" s="6" t="s">
        <v>6401</v>
      </c>
      <c r="D157" s="9">
        <v>192</v>
      </c>
      <c r="E157" s="9" t="s">
        <v>1569</v>
      </c>
      <c r="F157" s="9">
        <v>300645959</v>
      </c>
    </row>
    <row r="158" spans="1:6" ht="15.75">
      <c r="A158" s="45" t="s">
        <v>6404</v>
      </c>
      <c r="B158" s="10" t="s">
        <v>5181</v>
      </c>
      <c r="C158" s="89" t="s">
        <v>6405</v>
      </c>
      <c r="D158" s="32">
        <v>114</v>
      </c>
      <c r="E158" s="73" t="s">
        <v>746</v>
      </c>
      <c r="F158" s="31">
        <v>10800026584</v>
      </c>
    </row>
    <row r="159" spans="1:6" ht="15.75">
      <c r="A159" s="8" t="s">
        <v>6408</v>
      </c>
      <c r="B159" s="10" t="s">
        <v>6152</v>
      </c>
      <c r="C159" s="6" t="s">
        <v>6409</v>
      </c>
      <c r="D159" s="9">
        <v>149</v>
      </c>
      <c r="E159" s="9" t="s">
        <v>3459</v>
      </c>
      <c r="F159" s="9">
        <v>132226771</v>
      </c>
    </row>
    <row r="160" spans="1:6" ht="15.75">
      <c r="A160" s="45" t="s">
        <v>6418</v>
      </c>
      <c r="B160" s="10" t="s">
        <v>6419</v>
      </c>
      <c r="C160" s="53" t="s">
        <v>6420</v>
      </c>
      <c r="D160" s="30">
        <v>266</v>
      </c>
      <c r="E160" s="73" t="s">
        <v>760</v>
      </c>
      <c r="F160" s="31">
        <v>7600200997</v>
      </c>
    </row>
    <row r="161" spans="1:6" ht="15.75">
      <c r="A161" s="8" t="s">
        <v>6423</v>
      </c>
      <c r="B161" s="10" t="s">
        <v>6003</v>
      </c>
      <c r="C161" s="6" t="s">
        <v>6424</v>
      </c>
      <c r="D161" s="11">
        <v>121</v>
      </c>
      <c r="E161" s="9" t="s">
        <v>3472</v>
      </c>
      <c r="F161" s="9">
        <v>131722261</v>
      </c>
    </row>
    <row r="162" spans="1:6" ht="15.75">
      <c r="A162" s="8" t="s">
        <v>6431</v>
      </c>
      <c r="B162" s="10" t="s">
        <v>5471</v>
      </c>
      <c r="C162" s="6" t="s">
        <v>6432</v>
      </c>
      <c r="D162" s="9">
        <v>285</v>
      </c>
      <c r="E162" s="9" t="s">
        <v>3479</v>
      </c>
      <c r="F162" s="9">
        <v>131409725</v>
      </c>
    </row>
    <row r="163" spans="1:6" ht="15.75">
      <c r="A163" s="18" t="s">
        <v>6433</v>
      </c>
      <c r="B163" s="10" t="s">
        <v>6434</v>
      </c>
      <c r="C163" s="6" t="s">
        <v>6435</v>
      </c>
      <c r="D163" s="19">
        <v>82</v>
      </c>
      <c r="E163" s="9" t="s">
        <v>3489</v>
      </c>
      <c r="F163" s="9">
        <v>131889052</v>
      </c>
    </row>
    <row r="164" spans="1:6" ht="15.75">
      <c r="A164" s="45" t="s">
        <v>6438</v>
      </c>
      <c r="B164" s="10" t="s">
        <v>6050</v>
      </c>
      <c r="C164" s="53" t="s">
        <v>6439</v>
      </c>
      <c r="D164" s="32">
        <v>354</v>
      </c>
      <c r="E164" s="73" t="s">
        <v>2441</v>
      </c>
      <c r="F164" s="31">
        <v>130557322</v>
      </c>
    </row>
    <row r="165" spans="1:6" ht="15.75">
      <c r="A165" s="8" t="s">
        <v>6442</v>
      </c>
      <c r="B165" s="10" t="s">
        <v>5802</v>
      </c>
      <c r="C165" s="6" t="s">
        <v>6443</v>
      </c>
      <c r="D165" s="11">
        <v>397</v>
      </c>
      <c r="E165" s="9" t="s">
        <v>3500</v>
      </c>
      <c r="F165" s="9">
        <v>132143787</v>
      </c>
    </row>
    <row r="166" spans="1:6" ht="15.75">
      <c r="A166" s="45" t="s">
        <v>6444</v>
      </c>
      <c r="B166" s="10" t="s">
        <v>5408</v>
      </c>
      <c r="C166" s="53" t="s">
        <v>6445</v>
      </c>
      <c r="D166" s="63">
        <v>54</v>
      </c>
      <c r="E166" s="73" t="s">
        <v>2464</v>
      </c>
      <c r="F166" s="31">
        <v>130381216</v>
      </c>
    </row>
    <row r="167" spans="1:6" ht="15.75">
      <c r="A167" s="99" t="s">
        <v>6456</v>
      </c>
      <c r="B167" s="10" t="s">
        <v>5930</v>
      </c>
      <c r="C167" s="54" t="s">
        <v>6457</v>
      </c>
      <c r="D167" s="7">
        <v>193</v>
      </c>
      <c r="E167" s="7" t="s">
        <v>3512</v>
      </c>
      <c r="F167" s="7">
        <v>132296303</v>
      </c>
    </row>
    <row r="168" spans="1:6" ht="15.75">
      <c r="A168" s="8" t="s">
        <v>6458</v>
      </c>
      <c r="B168" s="10" t="s">
        <v>6152</v>
      </c>
      <c r="C168" s="54" t="s">
        <v>6459</v>
      </c>
      <c r="D168" s="9">
        <v>267</v>
      </c>
      <c r="E168" s="9" t="s">
        <v>1578</v>
      </c>
      <c r="F168" s="7">
        <v>10700011751</v>
      </c>
    </row>
    <row r="169" spans="1:6" ht="15.75">
      <c r="A169" s="45" t="s">
        <v>6460</v>
      </c>
      <c r="B169" s="10" t="s">
        <v>5206</v>
      </c>
      <c r="C169" s="53" t="s">
        <v>6461</v>
      </c>
      <c r="D169" s="30">
        <v>187</v>
      </c>
      <c r="E169" s="73" t="s">
        <v>781</v>
      </c>
      <c r="F169" s="28">
        <v>108245606</v>
      </c>
    </row>
    <row r="170" spans="1:6" ht="15.75">
      <c r="A170" s="8" t="s">
        <v>6462</v>
      </c>
      <c r="B170" s="10" t="s">
        <v>5192</v>
      </c>
      <c r="C170" s="6" t="s">
        <v>6463</v>
      </c>
      <c r="D170" s="11">
        <v>27</v>
      </c>
      <c r="E170" s="9" t="s">
        <v>1579</v>
      </c>
      <c r="F170" s="7">
        <v>13600054467</v>
      </c>
    </row>
    <row r="171" spans="1:6" ht="15.75">
      <c r="A171" s="45" t="s">
        <v>6474</v>
      </c>
      <c r="B171" s="10" t="s">
        <v>5691</v>
      </c>
      <c r="C171" s="53" t="s">
        <v>6475</v>
      </c>
      <c r="D171" s="30">
        <v>78</v>
      </c>
      <c r="E171" s="73" t="s">
        <v>2476</v>
      </c>
      <c r="F171" s="31">
        <v>131269737</v>
      </c>
    </row>
    <row r="172" spans="1:6" ht="15.75">
      <c r="A172" s="8" t="s">
        <v>6478</v>
      </c>
      <c r="B172" s="10" t="s">
        <v>5494</v>
      </c>
      <c r="C172" s="6" t="s">
        <v>6479</v>
      </c>
      <c r="D172" s="9">
        <v>41</v>
      </c>
      <c r="E172" s="9" t="s">
        <v>1594</v>
      </c>
      <c r="F172" s="9">
        <v>4900074610</v>
      </c>
    </row>
    <row r="173" spans="1:6" ht="15.75">
      <c r="A173" s="45" t="s">
        <v>6482</v>
      </c>
      <c r="B173" s="10" t="s">
        <v>6483</v>
      </c>
      <c r="C173" s="53" t="s">
        <v>6484</v>
      </c>
      <c r="D173" s="32">
        <v>30</v>
      </c>
      <c r="E173" s="73" t="s">
        <v>2490</v>
      </c>
      <c r="F173" s="31">
        <v>131046983</v>
      </c>
    </row>
    <row r="174" spans="1:6" ht="15.75">
      <c r="A174" s="18" t="s">
        <v>6499</v>
      </c>
      <c r="B174" s="10" t="s">
        <v>6434</v>
      </c>
      <c r="C174" s="6" t="s">
        <v>6500</v>
      </c>
      <c r="D174" s="19">
        <v>64</v>
      </c>
      <c r="E174" s="9" t="s">
        <v>1601</v>
      </c>
      <c r="F174" s="9">
        <v>5100148740</v>
      </c>
    </row>
    <row r="175" spans="1:6" ht="15.75">
      <c r="A175" s="8" t="s">
        <v>6503</v>
      </c>
      <c r="B175" s="10" t="s">
        <v>5392</v>
      </c>
      <c r="C175" s="6" t="s">
        <v>6504</v>
      </c>
      <c r="D175" s="9">
        <v>125</v>
      </c>
      <c r="E175" s="9" t="s">
        <v>1614</v>
      </c>
      <c r="F175" s="9">
        <v>103810743</v>
      </c>
    </row>
    <row r="176" spans="1:6" ht="15.75">
      <c r="A176" s="8" t="s">
        <v>6507</v>
      </c>
      <c r="B176" s="10" t="s">
        <v>5471</v>
      </c>
      <c r="C176" s="6" t="s">
        <v>6508</v>
      </c>
      <c r="D176" s="9">
        <v>256</v>
      </c>
      <c r="E176" s="9" t="s">
        <v>3521</v>
      </c>
      <c r="F176" s="9">
        <v>132079434</v>
      </c>
    </row>
    <row r="177" spans="1:6" ht="15.75">
      <c r="A177" s="12" t="s">
        <v>6509</v>
      </c>
      <c r="B177" s="10" t="s">
        <v>6510</v>
      </c>
      <c r="C177" s="6" t="s">
        <v>6511</v>
      </c>
      <c r="D177" s="9">
        <v>252</v>
      </c>
      <c r="E177" s="9" t="s">
        <v>3522</v>
      </c>
      <c r="F177" s="9">
        <v>132262336</v>
      </c>
    </row>
    <row r="178" spans="1:6" ht="15.75">
      <c r="A178" s="8" t="s">
        <v>6512</v>
      </c>
      <c r="B178" s="10" t="s">
        <v>5590</v>
      </c>
      <c r="C178" s="6" t="s">
        <v>6513</v>
      </c>
      <c r="D178" s="9">
        <v>135</v>
      </c>
      <c r="E178" s="9" t="s">
        <v>1627</v>
      </c>
      <c r="F178" s="9">
        <v>10600057086</v>
      </c>
    </row>
    <row r="179" spans="1:6" ht="15.75">
      <c r="A179" s="45" t="s">
        <v>6518</v>
      </c>
      <c r="B179" s="10" t="s">
        <v>5263</v>
      </c>
      <c r="C179" s="53" t="s">
        <v>6519</v>
      </c>
      <c r="D179" s="32">
        <v>254</v>
      </c>
      <c r="E179" s="73" t="s">
        <v>800</v>
      </c>
      <c r="F179" s="31">
        <v>1800028647</v>
      </c>
    </row>
    <row r="180" spans="1:6" ht="15.75">
      <c r="A180" s="8" t="s">
        <v>6520</v>
      </c>
      <c r="B180" s="10" t="s">
        <v>5360</v>
      </c>
      <c r="C180" s="6" t="s">
        <v>6521</v>
      </c>
      <c r="D180" s="11">
        <v>292</v>
      </c>
      <c r="E180" s="9" t="s">
        <v>1639</v>
      </c>
      <c r="F180" s="9">
        <v>13800059068</v>
      </c>
    </row>
    <row r="181" spans="1:6" ht="15.75">
      <c r="A181" s="8" t="s">
        <v>6522</v>
      </c>
      <c r="B181" s="10" t="s">
        <v>5740</v>
      </c>
      <c r="C181" s="6" t="s">
        <v>6523</v>
      </c>
      <c r="D181" s="9">
        <v>318</v>
      </c>
      <c r="E181" s="9" t="s">
        <v>3523</v>
      </c>
      <c r="F181" s="9">
        <v>131702432</v>
      </c>
    </row>
    <row r="182" spans="1:6" ht="15.75">
      <c r="A182" s="8" t="s">
        <v>6524</v>
      </c>
      <c r="B182" s="10" t="s">
        <v>5910</v>
      </c>
      <c r="C182" s="6" t="s">
        <v>6525</v>
      </c>
      <c r="D182" s="11">
        <v>114</v>
      </c>
      <c r="E182" s="9" t="s">
        <v>3534</v>
      </c>
      <c r="F182" s="9">
        <v>132221397</v>
      </c>
    </row>
    <row r="183" spans="1:6" ht="15.75">
      <c r="A183" s="45" t="s">
        <v>6530</v>
      </c>
      <c r="B183" s="10" t="s">
        <v>5691</v>
      </c>
      <c r="C183" s="53" t="s">
        <v>6531</v>
      </c>
      <c r="D183" s="30">
        <v>71</v>
      </c>
      <c r="E183" s="73" t="s">
        <v>2500</v>
      </c>
      <c r="F183" s="31">
        <v>130276072</v>
      </c>
    </row>
    <row r="184" spans="1:6" ht="15.75">
      <c r="A184" s="8" t="s">
        <v>6540</v>
      </c>
      <c r="B184" s="10" t="s">
        <v>6541</v>
      </c>
      <c r="C184" s="6" t="s">
        <v>6542</v>
      </c>
      <c r="D184" s="11">
        <v>33</v>
      </c>
      <c r="E184" s="9" t="s">
        <v>1650</v>
      </c>
      <c r="F184" s="9">
        <v>106912009</v>
      </c>
    </row>
    <row r="185" spans="1:6" ht="15.75">
      <c r="A185" s="8" t="s">
        <v>6555</v>
      </c>
      <c r="B185" s="10" t="s">
        <v>5686</v>
      </c>
      <c r="C185" s="6" t="s">
        <v>6556</v>
      </c>
      <c r="D185" s="11">
        <v>161</v>
      </c>
      <c r="E185" s="9" t="s">
        <v>3541</v>
      </c>
      <c r="F185" s="9">
        <v>132235924</v>
      </c>
    </row>
    <row r="186" spans="1:6" ht="15.75">
      <c r="A186" s="8" t="s">
        <v>6565</v>
      </c>
      <c r="B186" s="10" t="s">
        <v>6566</v>
      </c>
      <c r="C186" s="6" t="s">
        <v>6567</v>
      </c>
      <c r="D186" s="11">
        <v>119</v>
      </c>
      <c r="E186" s="9" t="s">
        <v>3551</v>
      </c>
      <c r="F186" s="9">
        <v>131345182</v>
      </c>
    </row>
    <row r="187" spans="1:6" ht="15.75">
      <c r="A187" s="45" t="s">
        <v>6576</v>
      </c>
      <c r="B187" s="10" t="s">
        <v>5408</v>
      </c>
      <c r="C187" s="53" t="s">
        <v>6577</v>
      </c>
      <c r="D187" s="30">
        <v>252</v>
      </c>
      <c r="E187" s="36" t="s">
        <v>2521</v>
      </c>
      <c r="F187" s="36">
        <v>132305592</v>
      </c>
    </row>
    <row r="188" spans="1:6" ht="15.75">
      <c r="A188" s="8" t="s">
        <v>6578</v>
      </c>
      <c r="B188" s="10" t="s">
        <v>5686</v>
      </c>
      <c r="C188" s="6" t="s">
        <v>6579</v>
      </c>
      <c r="D188" s="11">
        <v>259</v>
      </c>
      <c r="E188" s="9" t="s">
        <v>3562</v>
      </c>
      <c r="F188" s="9">
        <v>132213947</v>
      </c>
    </row>
    <row r="189" spans="1:6" ht="15.75">
      <c r="A189" s="8" t="s">
        <v>6580</v>
      </c>
      <c r="B189" s="10" t="s">
        <v>5321</v>
      </c>
      <c r="C189" s="6" t="s">
        <v>6581</v>
      </c>
      <c r="D189" s="9">
        <v>8</v>
      </c>
      <c r="E189" s="9" t="s">
        <v>3573</v>
      </c>
      <c r="F189" s="9">
        <v>132079282</v>
      </c>
    </row>
    <row r="190" spans="1:6" ht="15.75">
      <c r="A190" s="45" t="s">
        <v>6586</v>
      </c>
      <c r="B190" s="10" t="s">
        <v>6050</v>
      </c>
      <c r="C190" s="53" t="s">
        <v>6587</v>
      </c>
      <c r="D190" s="32">
        <v>442</v>
      </c>
      <c r="E190" s="73" t="s">
        <v>814</v>
      </c>
      <c r="F190" s="31">
        <v>1000585677</v>
      </c>
    </row>
    <row r="191" spans="1:6" ht="15.75">
      <c r="A191" s="45" t="s">
        <v>6588</v>
      </c>
      <c r="B191" s="10" t="s">
        <v>5735</v>
      </c>
      <c r="C191" s="53" t="s">
        <v>6589</v>
      </c>
      <c r="D191" s="30">
        <v>309</v>
      </c>
      <c r="E191" s="73" t="s">
        <v>2527</v>
      </c>
      <c r="F191" s="31">
        <v>131233724</v>
      </c>
    </row>
    <row r="192" spans="1:6" ht="15.75">
      <c r="A192" s="8" t="s">
        <v>6590</v>
      </c>
      <c r="B192" s="10" t="s">
        <v>5355</v>
      </c>
      <c r="C192" s="6" t="s">
        <v>6591</v>
      </c>
      <c r="D192" s="11">
        <v>95</v>
      </c>
      <c r="E192" s="9" t="s">
        <v>1664</v>
      </c>
      <c r="F192" s="9">
        <v>113953491</v>
      </c>
    </row>
    <row r="193" spans="1:6" ht="15.75">
      <c r="A193" s="8" t="s">
        <v>6598</v>
      </c>
      <c r="B193" s="10" t="s">
        <v>5277</v>
      </c>
      <c r="C193" s="6" t="s">
        <v>6599</v>
      </c>
      <c r="D193" s="11">
        <v>16</v>
      </c>
      <c r="E193" s="9" t="s">
        <v>3586</v>
      </c>
      <c r="F193" s="9">
        <v>130981061</v>
      </c>
    </row>
    <row r="194" spans="1:6" ht="15.75">
      <c r="A194" s="45" t="s">
        <v>6606</v>
      </c>
      <c r="B194" s="10" t="s">
        <v>5989</v>
      </c>
      <c r="C194" s="53" t="s">
        <v>6607</v>
      </c>
      <c r="D194" s="58">
        <v>147</v>
      </c>
      <c r="E194" s="73" t="s">
        <v>832</v>
      </c>
      <c r="F194" s="31">
        <v>22500451764</v>
      </c>
    </row>
    <row r="195" spans="1:6" ht="15.75">
      <c r="A195" s="45" t="s">
        <v>6612</v>
      </c>
      <c r="B195" s="10" t="s">
        <v>5735</v>
      </c>
      <c r="C195" s="90" t="s">
        <v>6186</v>
      </c>
      <c r="D195" s="93">
        <v>180</v>
      </c>
      <c r="E195" s="73" t="s">
        <v>2538</v>
      </c>
      <c r="F195" s="31">
        <v>131592384</v>
      </c>
    </row>
    <row r="196" spans="1:6" ht="15.75">
      <c r="A196" s="8" t="s">
        <v>6613</v>
      </c>
      <c r="B196" s="10" t="s">
        <v>5324</v>
      </c>
      <c r="C196" s="6" t="s">
        <v>6614</v>
      </c>
      <c r="D196" s="56">
        <v>83</v>
      </c>
      <c r="E196" s="9" t="s">
        <v>3596</v>
      </c>
      <c r="F196" s="9">
        <v>130721157</v>
      </c>
    </row>
    <row r="197" spans="1:6" ht="15.75">
      <c r="A197" s="45" t="s">
        <v>6628</v>
      </c>
      <c r="B197" s="10" t="s">
        <v>5418</v>
      </c>
      <c r="C197" s="53" t="s">
        <v>6629</v>
      </c>
      <c r="D197" s="93">
        <v>342</v>
      </c>
      <c r="E197" s="73" t="s">
        <v>849</v>
      </c>
      <c r="F197" s="31">
        <v>1000851657</v>
      </c>
    </row>
    <row r="198" spans="1:6" ht="15.75">
      <c r="A198" s="8" t="s">
        <v>6630</v>
      </c>
      <c r="B198" s="10" t="s">
        <v>6631</v>
      </c>
      <c r="C198" s="6" t="s">
        <v>6632</v>
      </c>
      <c r="D198" s="102">
        <v>109</v>
      </c>
      <c r="E198" s="9" t="s">
        <v>3606</v>
      </c>
      <c r="F198" s="9">
        <v>132265297</v>
      </c>
    </row>
    <row r="199" spans="1:6" ht="15.75">
      <c r="A199" s="48" t="s">
        <v>6635</v>
      </c>
      <c r="B199" s="10" t="s">
        <v>5408</v>
      </c>
      <c r="C199" s="53" t="s">
        <v>6636</v>
      </c>
      <c r="D199" s="92">
        <v>351</v>
      </c>
      <c r="E199" s="73" t="s">
        <v>2548</v>
      </c>
      <c r="F199" s="31">
        <v>130988838</v>
      </c>
    </row>
    <row r="200" spans="1:6" ht="15.75">
      <c r="A200" s="48" t="s">
        <v>6637</v>
      </c>
      <c r="B200" s="10" t="s">
        <v>5746</v>
      </c>
      <c r="C200" s="53" t="s">
        <v>6638</v>
      </c>
      <c r="D200" s="92">
        <v>135</v>
      </c>
      <c r="E200" s="73" t="s">
        <v>2561</v>
      </c>
      <c r="F200" s="31">
        <v>132280547</v>
      </c>
    </row>
    <row r="201" spans="1:6" ht="15.75">
      <c r="A201" s="15" t="s">
        <v>6653</v>
      </c>
      <c r="B201" s="10" t="s">
        <v>5743</v>
      </c>
      <c r="C201" s="6" t="s">
        <v>6654</v>
      </c>
      <c r="D201" s="16">
        <v>137</v>
      </c>
      <c r="E201" s="9" t="s">
        <v>3613</v>
      </c>
      <c r="F201" s="9">
        <v>130931429</v>
      </c>
    </row>
    <row r="202" spans="1:6" ht="15.75">
      <c r="A202" s="48" t="s">
        <v>6662</v>
      </c>
      <c r="B202" s="10" t="s">
        <v>5247</v>
      </c>
      <c r="C202" s="53" t="s">
        <v>6663</v>
      </c>
      <c r="D202" s="60">
        <v>236</v>
      </c>
      <c r="E202" s="73" t="s">
        <v>2576</v>
      </c>
      <c r="F202" s="31">
        <v>131135961</v>
      </c>
    </row>
    <row r="203" spans="1:6" ht="15.75">
      <c r="A203" s="8" t="s">
        <v>6664</v>
      </c>
      <c r="B203" s="10" t="s">
        <v>5930</v>
      </c>
      <c r="C203" s="6" t="s">
        <v>6665</v>
      </c>
      <c r="D203" s="9">
        <v>214</v>
      </c>
      <c r="E203" s="9" t="s">
        <v>3625</v>
      </c>
      <c r="F203" s="9">
        <v>132322649</v>
      </c>
    </row>
    <row r="204" spans="1:6" ht="15.75">
      <c r="A204" s="8" t="s">
        <v>6666</v>
      </c>
      <c r="B204" s="10" t="s">
        <v>5324</v>
      </c>
      <c r="C204" s="6" t="s">
        <v>6667</v>
      </c>
      <c r="D204" s="11">
        <v>112</v>
      </c>
      <c r="E204" s="9" t="s">
        <v>3631</v>
      </c>
      <c r="F204" s="9">
        <v>130966982</v>
      </c>
    </row>
    <row r="205" spans="1:6" ht="15.75">
      <c r="A205" s="8" t="s">
        <v>6672</v>
      </c>
      <c r="B205" s="10" t="s">
        <v>6337</v>
      </c>
      <c r="C205" s="6" t="s">
        <v>6673</v>
      </c>
      <c r="D205" s="11">
        <v>44</v>
      </c>
      <c r="E205" s="9" t="s">
        <v>3644</v>
      </c>
      <c r="F205" s="9">
        <v>131828531</v>
      </c>
    </row>
    <row r="206" spans="1:6" ht="15.75">
      <c r="A206" s="8" t="s">
        <v>6684</v>
      </c>
      <c r="B206" s="10" t="s">
        <v>5474</v>
      </c>
      <c r="C206" s="6" t="s">
        <v>6685</v>
      </c>
      <c r="D206" s="9">
        <v>16</v>
      </c>
      <c r="E206" s="9" t="s">
        <v>1671</v>
      </c>
      <c r="F206" s="9">
        <v>5400926589</v>
      </c>
    </row>
    <row r="207" spans="1:6" ht="15.75">
      <c r="A207" s="18" t="s">
        <v>6691</v>
      </c>
      <c r="B207" s="10" t="s">
        <v>5458</v>
      </c>
      <c r="C207" s="6" t="s">
        <v>6692</v>
      </c>
      <c r="D207" s="19">
        <v>73</v>
      </c>
      <c r="E207" s="9" t="s">
        <v>3651</v>
      </c>
      <c r="F207" s="9">
        <v>130906076</v>
      </c>
    </row>
    <row r="208" spans="1:6" ht="15.75">
      <c r="A208" s="8" t="s">
        <v>6695</v>
      </c>
      <c r="B208" s="10" t="s">
        <v>5392</v>
      </c>
      <c r="C208" s="6" t="s">
        <v>6696</v>
      </c>
      <c r="D208" s="9">
        <v>90</v>
      </c>
      <c r="E208" s="9" t="s">
        <v>3662</v>
      </c>
      <c r="F208" s="9">
        <v>132081242</v>
      </c>
    </row>
    <row r="209" spans="1:6" ht="15.75">
      <c r="A209" s="8" t="s">
        <v>6701</v>
      </c>
      <c r="B209" s="10" t="s">
        <v>6541</v>
      </c>
      <c r="C209" s="6" t="s">
        <v>6702</v>
      </c>
      <c r="D209" s="11">
        <v>74</v>
      </c>
      <c r="E209" s="9" t="s">
        <v>3669</v>
      </c>
      <c r="F209" s="9">
        <v>132269268</v>
      </c>
    </row>
    <row r="210" spans="1:6" ht="15.75">
      <c r="A210" s="48" t="s">
        <v>6709</v>
      </c>
      <c r="B210" s="10" t="s">
        <v>5436</v>
      </c>
      <c r="C210" s="53" t="s">
        <v>6710</v>
      </c>
      <c r="D210" s="32">
        <v>28</v>
      </c>
      <c r="E210" s="73" t="s">
        <v>2592</v>
      </c>
      <c r="F210" s="31">
        <v>101180005</v>
      </c>
    </row>
    <row r="211" spans="1:6" ht="15.75">
      <c r="A211" s="45" t="s">
        <v>6723</v>
      </c>
      <c r="B211" s="10" t="s">
        <v>5559</v>
      </c>
      <c r="C211" s="53" t="s">
        <v>6724</v>
      </c>
      <c r="D211" s="30">
        <v>37</v>
      </c>
      <c r="E211" s="73" t="s">
        <v>872</v>
      </c>
      <c r="F211" s="31">
        <v>11500001018</v>
      </c>
    </row>
    <row r="212" spans="1:6" ht="15.75">
      <c r="A212" s="100" t="s">
        <v>6733</v>
      </c>
      <c r="B212" s="10" t="s">
        <v>5590</v>
      </c>
      <c r="C212" s="6" t="s">
        <v>6734</v>
      </c>
      <c r="D212" s="9">
        <v>212</v>
      </c>
      <c r="E212" s="9" t="s">
        <v>1683</v>
      </c>
      <c r="F212" s="9">
        <v>1000057123</v>
      </c>
    </row>
    <row r="213" spans="1:6" ht="15.75">
      <c r="A213" s="18" t="s">
        <v>6735</v>
      </c>
      <c r="B213" s="10" t="s">
        <v>5458</v>
      </c>
      <c r="C213" s="6" t="s">
        <v>6736</v>
      </c>
      <c r="D213" s="19">
        <v>103</v>
      </c>
      <c r="E213" s="9" t="s">
        <v>1695</v>
      </c>
      <c r="F213" s="9">
        <v>110218872</v>
      </c>
    </row>
    <row r="214" spans="1:6" ht="15.75">
      <c r="A214" s="8" t="s">
        <v>6739</v>
      </c>
      <c r="B214" s="10" t="s">
        <v>5740</v>
      </c>
      <c r="C214" s="6" t="s">
        <v>6740</v>
      </c>
      <c r="D214" s="9">
        <v>29</v>
      </c>
      <c r="E214" s="9" t="s">
        <v>1706</v>
      </c>
      <c r="F214" s="9">
        <v>1000711141</v>
      </c>
    </row>
    <row r="215" spans="1:6" ht="15.75">
      <c r="A215" s="45" t="s">
        <v>6745</v>
      </c>
      <c r="B215" s="10" t="s">
        <v>5637</v>
      </c>
      <c r="C215" s="53" t="s">
        <v>6746</v>
      </c>
      <c r="D215" s="32">
        <v>40</v>
      </c>
      <c r="E215" s="73" t="s">
        <v>897</v>
      </c>
      <c r="F215" s="31">
        <v>101818250</v>
      </c>
    </row>
    <row r="216" spans="1:6" ht="15.75">
      <c r="A216" s="8" t="s">
        <v>6755</v>
      </c>
      <c r="B216" s="10" t="s">
        <v>5257</v>
      </c>
      <c r="C216" s="6" t="s">
        <v>6756</v>
      </c>
      <c r="D216" s="9">
        <v>219</v>
      </c>
      <c r="E216" s="9" t="s">
        <v>3676</v>
      </c>
      <c r="F216" s="9">
        <v>131884946</v>
      </c>
    </row>
    <row r="217" spans="1:6" ht="15.75">
      <c r="A217" s="8" t="s">
        <v>6757</v>
      </c>
      <c r="B217" s="10" t="s">
        <v>6541</v>
      </c>
      <c r="C217" s="6" t="s">
        <v>6758</v>
      </c>
      <c r="D217" s="11">
        <v>104</v>
      </c>
      <c r="E217" s="9" t="s">
        <v>3682</v>
      </c>
      <c r="F217" s="9">
        <v>132277112</v>
      </c>
    </row>
    <row r="218" spans="1:6" ht="15.75">
      <c r="A218" s="45" t="s">
        <v>6766</v>
      </c>
      <c r="B218" s="10" t="s">
        <v>5217</v>
      </c>
      <c r="C218" s="53" t="s">
        <v>6767</v>
      </c>
      <c r="D218" s="30">
        <v>133</v>
      </c>
      <c r="E218" s="73" t="s">
        <v>906</v>
      </c>
      <c r="F218" s="31">
        <v>116199266</v>
      </c>
    </row>
    <row r="219" spans="1:6" ht="15.75">
      <c r="A219" s="8" t="s">
        <v>6774</v>
      </c>
      <c r="B219" s="10" t="s">
        <v>6631</v>
      </c>
      <c r="C219" s="6" t="s">
        <v>6775</v>
      </c>
      <c r="D219" s="11">
        <v>336</v>
      </c>
      <c r="E219" s="9" t="s">
        <v>1715</v>
      </c>
      <c r="F219" s="9">
        <v>1000887180</v>
      </c>
    </row>
    <row r="220" spans="1:6" ht="15.75">
      <c r="A220" s="48" t="s">
        <v>6776</v>
      </c>
      <c r="B220" s="10" t="s">
        <v>6419</v>
      </c>
      <c r="C220" s="53" t="s">
        <v>6777</v>
      </c>
      <c r="D220" s="30">
        <v>145</v>
      </c>
      <c r="E220" s="73" t="s">
        <v>923</v>
      </c>
      <c r="F220" s="31">
        <v>7600011048</v>
      </c>
    </row>
    <row r="221" spans="1:6" ht="15.75">
      <c r="A221" s="99" t="s">
        <v>6790</v>
      </c>
      <c r="B221" s="10" t="s">
        <v>6273</v>
      </c>
      <c r="C221" s="6" t="s">
        <v>6791</v>
      </c>
      <c r="D221" s="9">
        <v>12</v>
      </c>
      <c r="E221" s="9" t="s">
        <v>3689</v>
      </c>
      <c r="F221" s="9">
        <v>132293916</v>
      </c>
    </row>
    <row r="222" spans="1:6" ht="15.75">
      <c r="A222" s="8" t="s">
        <v>6798</v>
      </c>
      <c r="B222" s="10" t="s">
        <v>5257</v>
      </c>
      <c r="C222" s="6" t="s">
        <v>6799</v>
      </c>
      <c r="D222" s="9">
        <v>141</v>
      </c>
      <c r="E222" s="9" t="s">
        <v>3699</v>
      </c>
      <c r="F222" s="9">
        <v>132321294</v>
      </c>
    </row>
    <row r="223" spans="1:6" ht="15.75">
      <c r="A223" s="8" t="s">
        <v>6800</v>
      </c>
      <c r="B223" s="10" t="s">
        <v>5352</v>
      </c>
      <c r="C223" s="6" t="s">
        <v>6801</v>
      </c>
      <c r="D223" s="9">
        <v>149</v>
      </c>
      <c r="E223" s="9" t="s">
        <v>1730</v>
      </c>
      <c r="F223" s="9">
        <v>2700341635</v>
      </c>
    </row>
    <row r="224" spans="1:6" ht="15.75">
      <c r="A224" s="8" t="s">
        <v>6804</v>
      </c>
      <c r="B224" s="10" t="s">
        <v>5324</v>
      </c>
      <c r="C224" s="6" t="s">
        <v>6805</v>
      </c>
      <c r="D224" s="11">
        <v>294</v>
      </c>
      <c r="E224" s="9" t="s">
        <v>1743</v>
      </c>
      <c r="F224" s="9">
        <v>7600020783</v>
      </c>
    </row>
    <row r="225" spans="1:6" ht="15.75">
      <c r="A225" s="12" t="s">
        <v>6806</v>
      </c>
      <c r="B225" s="10" t="s">
        <v>5309</v>
      </c>
      <c r="C225" s="6" t="s">
        <v>6807</v>
      </c>
      <c r="D225" s="9">
        <v>214</v>
      </c>
      <c r="E225" s="9" t="s">
        <v>3700</v>
      </c>
      <c r="F225" s="9">
        <v>132234792</v>
      </c>
    </row>
    <row r="226" spans="1:6" ht="15.75">
      <c r="A226" s="45" t="s">
        <v>6816</v>
      </c>
      <c r="B226" s="10" t="s">
        <v>6817</v>
      </c>
      <c r="C226" s="53" t="s">
        <v>6818</v>
      </c>
      <c r="D226" s="30">
        <v>48</v>
      </c>
      <c r="E226" s="73" t="s">
        <v>2606</v>
      </c>
      <c r="F226" s="31">
        <v>132206241</v>
      </c>
    </row>
    <row r="227" spans="1:6" ht="15.75">
      <c r="A227" s="8" t="s">
        <v>6841</v>
      </c>
      <c r="B227" s="10" t="s">
        <v>6337</v>
      </c>
      <c r="C227" s="6" t="s">
        <v>6842</v>
      </c>
      <c r="D227" s="11">
        <v>258</v>
      </c>
      <c r="E227" s="9" t="s">
        <v>3712</v>
      </c>
      <c r="F227" s="9">
        <v>132197917</v>
      </c>
    </row>
    <row r="228" spans="1:6" ht="15.75">
      <c r="A228" s="8" t="s">
        <v>6843</v>
      </c>
      <c r="B228" s="10" t="s">
        <v>5740</v>
      </c>
      <c r="C228" s="6" t="s">
        <v>6008</v>
      </c>
      <c r="D228" s="9">
        <v>277</v>
      </c>
      <c r="E228" s="9" t="s">
        <v>1753</v>
      </c>
      <c r="F228" s="9">
        <v>102344157</v>
      </c>
    </row>
    <row r="229" spans="1:6" ht="15.75">
      <c r="A229" s="12" t="s">
        <v>6844</v>
      </c>
      <c r="B229" s="10" t="s">
        <v>5590</v>
      </c>
      <c r="C229" s="6" t="s">
        <v>6845</v>
      </c>
      <c r="D229" s="9">
        <v>54</v>
      </c>
      <c r="E229" s="9" t="s">
        <v>3718</v>
      </c>
      <c r="F229" s="9">
        <v>131823394</v>
      </c>
    </row>
    <row r="230" spans="1:6" ht="15.75">
      <c r="A230" s="45" t="s">
        <v>6858</v>
      </c>
      <c r="B230" s="10" t="s">
        <v>5316</v>
      </c>
      <c r="C230" s="53" t="s">
        <v>6859</v>
      </c>
      <c r="D230" s="32">
        <v>816</v>
      </c>
      <c r="E230" s="73" t="s">
        <v>2632</v>
      </c>
      <c r="F230" s="73">
        <v>130553475</v>
      </c>
    </row>
    <row r="231" spans="1:6" ht="15.75">
      <c r="A231" s="8" t="s">
        <v>6860</v>
      </c>
      <c r="B231" s="10" t="s">
        <v>6861</v>
      </c>
      <c r="C231" s="6" t="s">
        <v>6862</v>
      </c>
      <c r="D231" s="11">
        <v>126</v>
      </c>
      <c r="E231" s="9" t="s">
        <v>3725</v>
      </c>
      <c r="F231" s="9">
        <v>132100621</v>
      </c>
    </row>
    <row r="232" spans="1:6" ht="15.75">
      <c r="A232" s="100" t="s">
        <v>6865</v>
      </c>
      <c r="B232" s="10" t="s">
        <v>5309</v>
      </c>
      <c r="C232" s="6" t="s">
        <v>6866</v>
      </c>
      <c r="D232" s="9">
        <v>47</v>
      </c>
      <c r="E232" s="9" t="s">
        <v>3737</v>
      </c>
      <c r="F232" s="9">
        <v>131345192</v>
      </c>
    </row>
    <row r="233" spans="1:6" ht="15.75">
      <c r="A233" s="8" t="s">
        <v>6873</v>
      </c>
      <c r="B233" s="10" t="s">
        <v>6566</v>
      </c>
      <c r="C233" s="6" t="s">
        <v>6874</v>
      </c>
      <c r="D233" s="11">
        <v>11</v>
      </c>
      <c r="E233" s="9" t="s">
        <v>3747</v>
      </c>
      <c r="F233" s="9">
        <v>131345239</v>
      </c>
    </row>
    <row r="234" spans="1:6" ht="15.75">
      <c r="A234" s="45" t="s">
        <v>6881</v>
      </c>
      <c r="B234" s="10" t="s">
        <v>5482</v>
      </c>
      <c r="C234" s="53" t="s">
        <v>6882</v>
      </c>
      <c r="D234" s="30">
        <v>74</v>
      </c>
      <c r="E234" s="73" t="s">
        <v>941</v>
      </c>
      <c r="F234" s="31">
        <v>7600205111</v>
      </c>
    </row>
    <row r="235" spans="1:6" ht="15.75">
      <c r="A235" s="45" t="s">
        <v>6887</v>
      </c>
      <c r="B235" s="10" t="s">
        <v>5919</v>
      </c>
      <c r="C235" s="53" t="s">
        <v>6888</v>
      </c>
      <c r="D235" s="30">
        <v>338</v>
      </c>
      <c r="E235" s="73" t="s">
        <v>960</v>
      </c>
      <c r="F235" s="31">
        <v>1001121860</v>
      </c>
    </row>
    <row r="236" spans="1:6" ht="15.75">
      <c r="A236" s="45" t="s">
        <v>6889</v>
      </c>
      <c r="B236" s="10" t="s">
        <v>6483</v>
      </c>
      <c r="C236" s="53" t="s">
        <v>6890</v>
      </c>
      <c r="D236" s="32">
        <v>120</v>
      </c>
      <c r="E236" s="73" t="s">
        <v>976</v>
      </c>
      <c r="F236" s="31">
        <v>1800447409</v>
      </c>
    </row>
    <row r="237" spans="1:6" ht="15.75">
      <c r="A237" s="8" t="s">
        <v>6895</v>
      </c>
      <c r="B237" s="10" t="s">
        <v>5686</v>
      </c>
      <c r="C237" s="6" t="s">
        <v>6896</v>
      </c>
      <c r="D237" s="11">
        <v>31</v>
      </c>
      <c r="E237" s="9" t="s">
        <v>3757</v>
      </c>
      <c r="F237" s="9">
        <v>130659273</v>
      </c>
    </row>
    <row r="238" spans="1:6" ht="15.75">
      <c r="A238" s="48" t="s">
        <v>6901</v>
      </c>
      <c r="B238" s="10" t="s">
        <v>5418</v>
      </c>
      <c r="C238" s="53" t="s">
        <v>6902</v>
      </c>
      <c r="D238" s="32">
        <v>58</v>
      </c>
      <c r="E238" s="73" t="s">
        <v>2654</v>
      </c>
      <c r="F238" s="31">
        <v>131415644</v>
      </c>
    </row>
    <row r="239" spans="1:6" ht="15.75">
      <c r="A239" s="8" t="s">
        <v>6911</v>
      </c>
      <c r="B239" s="10" t="s">
        <v>6861</v>
      </c>
      <c r="C239" s="6" t="s">
        <v>6912</v>
      </c>
      <c r="D239" s="11">
        <v>171</v>
      </c>
      <c r="E239" s="9" t="s">
        <v>3764</v>
      </c>
      <c r="F239" s="9">
        <v>131537154</v>
      </c>
    </row>
    <row r="240" spans="1:6" ht="15.75">
      <c r="A240" s="45" t="s">
        <v>6926</v>
      </c>
      <c r="B240" s="10" t="s">
        <v>6483</v>
      </c>
      <c r="C240" s="53" t="s">
        <v>6927</v>
      </c>
      <c r="D240" s="32">
        <v>287</v>
      </c>
      <c r="E240" s="73" t="s">
        <v>2667</v>
      </c>
      <c r="F240" s="31">
        <v>131499279</v>
      </c>
    </row>
    <row r="241" spans="1:6" ht="15.75">
      <c r="A241" s="8" t="s">
        <v>6928</v>
      </c>
      <c r="B241" s="10" t="s">
        <v>5821</v>
      </c>
      <c r="C241" s="6" t="s">
        <v>6929</v>
      </c>
      <c r="D241" s="11">
        <v>140</v>
      </c>
      <c r="E241" s="9" t="s">
        <v>3913</v>
      </c>
      <c r="F241" s="9">
        <v>132258525</v>
      </c>
    </row>
    <row r="242" spans="1:6" ht="15.75">
      <c r="A242" s="12" t="s">
        <v>6932</v>
      </c>
      <c r="B242" s="10" t="s">
        <v>5871</v>
      </c>
      <c r="C242" s="6" t="s">
        <v>6933</v>
      </c>
      <c r="D242" s="11">
        <v>143</v>
      </c>
      <c r="E242" s="9" t="s">
        <v>3772</v>
      </c>
      <c r="F242" s="9">
        <v>132059761</v>
      </c>
    </row>
    <row r="243" spans="1:6" ht="15.75">
      <c r="A243" s="45" t="s">
        <v>6937</v>
      </c>
      <c r="B243" s="10" t="s">
        <v>5250</v>
      </c>
      <c r="C243" s="53" t="s">
        <v>6938</v>
      </c>
      <c r="D243" s="32">
        <v>8</v>
      </c>
      <c r="E243" s="73" t="s">
        <v>2679</v>
      </c>
      <c r="F243" s="31">
        <v>132270258</v>
      </c>
    </row>
    <row r="244" spans="1:6" ht="15.75">
      <c r="A244" s="8" t="s">
        <v>6963</v>
      </c>
      <c r="B244" s="10" t="s">
        <v>5474</v>
      </c>
      <c r="C244" s="6" t="s">
        <v>6964</v>
      </c>
      <c r="D244" s="9">
        <v>53</v>
      </c>
      <c r="E244" s="9" t="s">
        <v>3781</v>
      </c>
      <c r="F244" s="9">
        <v>132169247</v>
      </c>
    </row>
    <row r="245" spans="1:6" ht="15.75">
      <c r="A245" s="8" t="s">
        <v>6985</v>
      </c>
      <c r="B245" s="10" t="s">
        <v>6861</v>
      </c>
      <c r="C245" s="6" t="s">
        <v>6986</v>
      </c>
      <c r="D245" s="11">
        <v>103</v>
      </c>
      <c r="E245" s="9" t="s">
        <v>3791</v>
      </c>
      <c r="F245" s="9">
        <v>131894887</v>
      </c>
    </row>
    <row r="246" spans="1:6" ht="15.75">
      <c r="A246" s="18" t="s">
        <v>6989</v>
      </c>
      <c r="B246" s="10" t="s">
        <v>6167</v>
      </c>
      <c r="C246" s="6" t="s">
        <v>6990</v>
      </c>
      <c r="D246" s="22">
        <v>155</v>
      </c>
      <c r="E246" s="9" t="s">
        <v>3798</v>
      </c>
      <c r="F246" s="9">
        <v>101733942</v>
      </c>
    </row>
    <row r="247" spans="1:6" ht="15.75">
      <c r="A247" s="8" t="s">
        <v>6994</v>
      </c>
      <c r="B247" s="10" t="s">
        <v>5471</v>
      </c>
      <c r="C247" s="6" t="s">
        <v>6995</v>
      </c>
      <c r="D247" s="9">
        <v>670</v>
      </c>
      <c r="E247" s="9" t="s">
        <v>3810</v>
      </c>
      <c r="F247" s="9">
        <v>131745431</v>
      </c>
    </row>
    <row r="248" spans="1:6" ht="15.75">
      <c r="A248" s="45" t="s">
        <v>6996</v>
      </c>
      <c r="B248" s="10" t="s">
        <v>5418</v>
      </c>
      <c r="C248" s="53" t="s">
        <v>6997</v>
      </c>
      <c r="D248" s="30">
        <v>140</v>
      </c>
      <c r="E248" s="73" t="s">
        <v>2691</v>
      </c>
      <c r="F248" s="31">
        <v>131771009</v>
      </c>
    </row>
    <row r="249" spans="1:6" ht="15.75">
      <c r="A249" s="45" t="s">
        <v>7004</v>
      </c>
      <c r="B249" s="10" t="s">
        <v>5349</v>
      </c>
      <c r="C249" s="89" t="s">
        <v>7005</v>
      </c>
      <c r="D249" s="32">
        <v>262</v>
      </c>
      <c r="E249" s="73" t="s">
        <v>2705</v>
      </c>
      <c r="F249" s="31">
        <v>132072111</v>
      </c>
    </row>
    <row r="250" spans="1:6" ht="15.75">
      <c r="A250" s="46" t="s">
        <v>7006</v>
      </c>
      <c r="B250" s="10" t="s">
        <v>5349</v>
      </c>
      <c r="C250" s="53" t="s">
        <v>7007</v>
      </c>
      <c r="D250" s="34">
        <v>241</v>
      </c>
      <c r="E250" s="73" t="s">
        <v>2715</v>
      </c>
      <c r="F250" s="31">
        <v>132066219</v>
      </c>
    </row>
    <row r="251" spans="1:6" ht="15.75">
      <c r="A251" s="8" t="s">
        <v>7008</v>
      </c>
      <c r="B251" s="10" t="s">
        <v>5910</v>
      </c>
      <c r="C251" s="6" t="s">
        <v>7009</v>
      </c>
      <c r="D251" s="11">
        <v>310</v>
      </c>
      <c r="E251" s="9" t="s">
        <v>3830</v>
      </c>
      <c r="F251" s="9">
        <v>132273052</v>
      </c>
    </row>
    <row r="252" spans="1:6" ht="15.75">
      <c r="A252" s="8" t="s">
        <v>7010</v>
      </c>
      <c r="B252" s="10" t="s">
        <v>5321</v>
      </c>
      <c r="C252" s="6" t="s">
        <v>6933</v>
      </c>
      <c r="D252" s="9">
        <v>676</v>
      </c>
      <c r="E252" s="9" t="s">
        <v>3837</v>
      </c>
      <c r="F252" s="9">
        <v>101860782</v>
      </c>
    </row>
    <row r="253" spans="1:6" ht="15.75">
      <c r="A253" s="45" t="s">
        <v>7011</v>
      </c>
      <c r="B253" s="10" t="s">
        <v>5349</v>
      </c>
      <c r="C253" s="53" t="s">
        <v>7012</v>
      </c>
      <c r="D253" s="32">
        <v>106</v>
      </c>
      <c r="E253" s="73" t="s">
        <v>2723</v>
      </c>
      <c r="F253" s="31">
        <v>131883877</v>
      </c>
    </row>
    <row r="254" spans="1:6" ht="15.75">
      <c r="A254" s="12" t="s">
        <v>7019</v>
      </c>
      <c r="B254" s="10" t="s">
        <v>6510</v>
      </c>
      <c r="C254" s="6" t="s">
        <v>7020</v>
      </c>
      <c r="D254" s="9">
        <v>98</v>
      </c>
      <c r="E254" s="9" t="s">
        <v>3850</v>
      </c>
      <c r="F254" s="9">
        <v>131119301</v>
      </c>
    </row>
    <row r="255" spans="1:6" ht="15.75">
      <c r="A255" s="15" t="s">
        <v>7027</v>
      </c>
      <c r="B255" s="10" t="s">
        <v>5257</v>
      </c>
      <c r="C255" s="6" t="s">
        <v>7028</v>
      </c>
      <c r="D255" s="9">
        <v>222</v>
      </c>
      <c r="E255" s="9" t="s">
        <v>1766</v>
      </c>
      <c r="F255" s="9">
        <v>1700146895</v>
      </c>
    </row>
    <row r="256" spans="1:6" ht="15.75">
      <c r="A256" s="18" t="s">
        <v>7029</v>
      </c>
      <c r="B256" s="10" t="s">
        <v>6434</v>
      </c>
      <c r="C256" s="6" t="s">
        <v>7030</v>
      </c>
      <c r="D256" s="19">
        <v>165</v>
      </c>
      <c r="E256" s="9" t="s">
        <v>3857</v>
      </c>
      <c r="F256" s="9">
        <v>132171802</v>
      </c>
    </row>
    <row r="257" spans="1:6" ht="15.75">
      <c r="A257" s="99" t="s">
        <v>7033</v>
      </c>
      <c r="B257" s="10" t="s">
        <v>5910</v>
      </c>
      <c r="C257" s="6" t="s">
        <v>7034</v>
      </c>
      <c r="D257" s="11">
        <v>46</v>
      </c>
      <c r="E257" s="9" t="s">
        <v>3864</v>
      </c>
      <c r="F257" s="9">
        <v>131666388</v>
      </c>
    </row>
    <row r="258" spans="1:6" ht="15.75">
      <c r="A258" s="8" t="s">
        <v>7037</v>
      </c>
      <c r="B258" s="10" t="s">
        <v>5381</v>
      </c>
      <c r="C258" s="6" t="s">
        <v>6636</v>
      </c>
      <c r="D258" s="9">
        <v>253</v>
      </c>
      <c r="E258" s="9" t="s">
        <v>3871</v>
      </c>
      <c r="F258" s="9">
        <v>131090648</v>
      </c>
    </row>
    <row r="259" spans="1:6" ht="15.75">
      <c r="A259" s="46" t="s">
        <v>7038</v>
      </c>
      <c r="B259" s="10" t="s">
        <v>5919</v>
      </c>
      <c r="C259" s="53" t="s">
        <v>7039</v>
      </c>
      <c r="D259" s="35">
        <v>345</v>
      </c>
      <c r="E259" s="73" t="s">
        <v>2738</v>
      </c>
      <c r="F259" s="31">
        <v>131045588</v>
      </c>
    </row>
    <row r="260" spans="1:6" ht="15.75">
      <c r="A260" s="45" t="s">
        <v>7040</v>
      </c>
      <c r="B260" s="10" t="s">
        <v>5250</v>
      </c>
      <c r="C260" s="53" t="s">
        <v>6081</v>
      </c>
      <c r="D260" s="32">
        <v>49</v>
      </c>
      <c r="E260" s="73" t="s">
        <v>997</v>
      </c>
      <c r="F260" s="31">
        <v>1000613735</v>
      </c>
    </row>
    <row r="261" spans="1:6" ht="15.75">
      <c r="A261" s="45" t="s">
        <v>7045</v>
      </c>
      <c r="B261" s="10" t="s">
        <v>5217</v>
      </c>
      <c r="C261" s="53" t="s">
        <v>7046</v>
      </c>
      <c r="D261" s="30">
        <v>55</v>
      </c>
      <c r="E261" s="73" t="s">
        <v>1021</v>
      </c>
      <c r="F261" s="31">
        <v>3104496702</v>
      </c>
    </row>
    <row r="262" spans="1:6" ht="15.75">
      <c r="A262" s="8" t="s">
        <v>7057</v>
      </c>
      <c r="B262" s="10" t="s">
        <v>5352</v>
      </c>
      <c r="C262" s="6" t="s">
        <v>7058</v>
      </c>
      <c r="D262" s="9">
        <v>41</v>
      </c>
      <c r="E262" s="9" t="s">
        <v>1779</v>
      </c>
      <c r="F262" s="9">
        <v>2700082528</v>
      </c>
    </row>
    <row r="263" spans="1:6" ht="15.75">
      <c r="A263" s="48" t="s">
        <v>7061</v>
      </c>
      <c r="B263" s="10" t="s">
        <v>5263</v>
      </c>
      <c r="C263" s="53" t="s">
        <v>7062</v>
      </c>
      <c r="D263" s="34">
        <v>103</v>
      </c>
      <c r="E263" s="73" t="s">
        <v>1037</v>
      </c>
      <c r="F263" s="31">
        <v>7600176122</v>
      </c>
    </row>
    <row r="264" spans="1:6" ht="15.75">
      <c r="A264" s="48" t="s">
        <v>7063</v>
      </c>
      <c r="B264" s="10" t="s">
        <v>6419</v>
      </c>
      <c r="C264" s="53" t="s">
        <v>7064</v>
      </c>
      <c r="D264" s="30">
        <v>448</v>
      </c>
      <c r="E264" s="73" t="s">
        <v>1056</v>
      </c>
      <c r="F264" s="31">
        <v>7600206788</v>
      </c>
    </row>
    <row r="265" spans="1:6" ht="15.75">
      <c r="A265" s="8" t="s">
        <v>7065</v>
      </c>
      <c r="B265" s="10" t="s">
        <v>5813</v>
      </c>
      <c r="C265" s="6" t="s">
        <v>7066</v>
      </c>
      <c r="D265" s="9">
        <v>174</v>
      </c>
      <c r="E265" s="9" t="s">
        <v>1791</v>
      </c>
      <c r="F265" s="9">
        <v>115512816</v>
      </c>
    </row>
    <row r="266" spans="1:6" ht="15.75">
      <c r="A266" s="45" t="s">
        <v>7073</v>
      </c>
      <c r="B266" s="10" t="s">
        <v>5349</v>
      </c>
      <c r="C266" s="53" t="s">
        <v>7074</v>
      </c>
      <c r="D266" s="32">
        <v>31</v>
      </c>
      <c r="E266" s="73" t="s">
        <v>1072</v>
      </c>
      <c r="F266" s="31">
        <v>1201283023</v>
      </c>
    </row>
    <row r="267" spans="1:6" ht="15.75">
      <c r="A267" s="45" t="s">
        <v>7083</v>
      </c>
      <c r="B267" s="10" t="s">
        <v>5206</v>
      </c>
      <c r="C267" s="53" t="s">
        <v>7084</v>
      </c>
      <c r="D267" s="30">
        <v>65</v>
      </c>
      <c r="E267" s="73" t="s">
        <v>1087</v>
      </c>
      <c r="F267" s="31">
        <v>1200632881</v>
      </c>
    </row>
    <row r="268" spans="1:6" ht="15.75">
      <c r="A268" s="45" t="s">
        <v>7087</v>
      </c>
      <c r="B268" s="10" t="s">
        <v>6246</v>
      </c>
      <c r="C268" s="53" t="s">
        <v>7088</v>
      </c>
      <c r="D268" s="32">
        <v>73</v>
      </c>
      <c r="E268" s="73" t="s">
        <v>1098</v>
      </c>
      <c r="F268" s="31">
        <v>7600146323</v>
      </c>
    </row>
    <row r="269" spans="1:6" ht="15.75">
      <c r="A269" s="8" t="s">
        <v>7091</v>
      </c>
      <c r="B269" s="10" t="s">
        <v>6631</v>
      </c>
      <c r="C269" s="6" t="s">
        <v>7092</v>
      </c>
      <c r="D269" s="11">
        <v>143</v>
      </c>
      <c r="E269" s="9" t="s">
        <v>3882</v>
      </c>
      <c r="F269" s="9">
        <v>131286722</v>
      </c>
    </row>
    <row r="270" spans="1:6" ht="15.75">
      <c r="A270" s="12" t="s">
        <v>7093</v>
      </c>
      <c r="B270" s="10" t="s">
        <v>6510</v>
      </c>
      <c r="C270" s="6" t="s">
        <v>7094</v>
      </c>
      <c r="D270" s="9">
        <v>228</v>
      </c>
      <c r="E270" s="9" t="s">
        <v>1802</v>
      </c>
      <c r="F270" s="9">
        <v>1700135815</v>
      </c>
    </row>
    <row r="271" spans="1:6" ht="15.75">
      <c r="A271" s="8" t="s">
        <v>7095</v>
      </c>
      <c r="B271" s="10" t="s">
        <v>5910</v>
      </c>
      <c r="C271" s="6" t="s">
        <v>7096</v>
      </c>
      <c r="D271" s="11">
        <v>77</v>
      </c>
      <c r="E271" s="9" t="s">
        <v>1816</v>
      </c>
      <c r="F271" s="9">
        <v>101767374</v>
      </c>
    </row>
    <row r="272" spans="1:6" ht="15.75">
      <c r="A272" s="8" t="s">
        <v>7105</v>
      </c>
      <c r="B272" s="10" t="s">
        <v>5821</v>
      </c>
      <c r="C272" s="6" t="s">
        <v>7106</v>
      </c>
      <c r="D272" s="9">
        <v>208</v>
      </c>
      <c r="E272" s="9" t="s">
        <v>3893</v>
      </c>
      <c r="F272" s="9">
        <v>132226552</v>
      </c>
    </row>
    <row r="273" spans="1:6" ht="15.75">
      <c r="A273" s="8" t="s">
        <v>7107</v>
      </c>
      <c r="B273" s="10" t="s">
        <v>5381</v>
      </c>
      <c r="C273" s="6" t="s">
        <v>7108</v>
      </c>
      <c r="D273" s="9">
        <v>134</v>
      </c>
      <c r="E273" s="9" t="s">
        <v>3899</v>
      </c>
      <c r="F273" s="9">
        <v>131169791</v>
      </c>
    </row>
    <row r="274" spans="1:6">
      <c r="E274"/>
      <c r="F274"/>
    </row>
    <row r="275" spans="1:6">
      <c r="E275"/>
      <c r="F275"/>
    </row>
    <row r="276" spans="1:6">
      <c r="E276"/>
      <c r="F276"/>
    </row>
    <row r="277" spans="1:6">
      <c r="E277"/>
      <c r="F277"/>
    </row>
    <row r="278" spans="1:6">
      <c r="E278"/>
      <c r="F278"/>
    </row>
    <row r="279" spans="1:6">
      <c r="E279"/>
      <c r="F279"/>
    </row>
    <row r="280" spans="1:6">
      <c r="E280"/>
      <c r="F280"/>
    </row>
    <row r="281" spans="1:6">
      <c r="E281"/>
      <c r="F281"/>
    </row>
    <row r="282" spans="1:6">
      <c r="E282"/>
      <c r="F282"/>
    </row>
    <row r="283" spans="1:6">
      <c r="E283"/>
      <c r="F283"/>
    </row>
    <row r="284" spans="1:6">
      <c r="E284"/>
      <c r="F284"/>
    </row>
    <row r="285" spans="1:6">
      <c r="E285"/>
      <c r="F285"/>
    </row>
    <row r="286" spans="1:6">
      <c r="E286"/>
      <c r="F286"/>
    </row>
    <row r="287" spans="1:6">
      <c r="E287"/>
      <c r="F287"/>
    </row>
    <row r="288" spans="1:6">
      <c r="E288"/>
      <c r="F288"/>
    </row>
    <row r="289" customFormat="1"/>
    <row r="290" customFormat="1"/>
    <row r="291" customFormat="1"/>
    <row r="292" customFormat="1"/>
    <row r="293" customFormat="1"/>
    <row r="294" customFormat="1"/>
    <row r="295" customFormat="1"/>
    <row r="296" customFormat="1"/>
    <row r="297" customFormat="1"/>
    <row r="298" customFormat="1"/>
    <row r="299" customFormat="1"/>
    <row r="300" customFormat="1"/>
    <row r="301" customFormat="1"/>
    <row r="302" customFormat="1"/>
    <row r="303" customFormat="1"/>
    <row r="304" customFormat="1"/>
    <row r="305" customFormat="1"/>
    <row r="306" customFormat="1"/>
    <row r="307" customFormat="1"/>
    <row r="308" customFormat="1"/>
    <row r="309" customFormat="1"/>
    <row r="310" customFormat="1"/>
    <row r="311" customFormat="1"/>
    <row r="312" customFormat="1"/>
    <row r="313" customFormat="1"/>
    <row r="314" customFormat="1"/>
    <row r="315" customFormat="1"/>
    <row r="316" customFormat="1"/>
    <row r="317" customFormat="1"/>
    <row r="318" customFormat="1"/>
    <row r="319" customFormat="1"/>
    <row r="320" customFormat="1"/>
    <row r="321" customFormat="1"/>
    <row r="322" customFormat="1"/>
    <row r="323" customFormat="1"/>
    <row r="324" customFormat="1"/>
    <row r="325" customFormat="1"/>
    <row r="326" customFormat="1"/>
    <row r="327" customFormat="1"/>
    <row r="328" customFormat="1"/>
    <row r="329" customFormat="1"/>
    <row r="330" customFormat="1"/>
    <row r="331" customFormat="1"/>
    <row r="332" customFormat="1"/>
    <row r="333" customFormat="1"/>
    <row r="334" customFormat="1"/>
    <row r="335" customFormat="1"/>
    <row r="336" customFormat="1"/>
    <row r="337" customFormat="1"/>
    <row r="338" customFormat="1"/>
    <row r="339" customFormat="1"/>
    <row r="340" customFormat="1"/>
    <row r="341" customFormat="1"/>
    <row r="342" customFormat="1"/>
    <row r="343" customFormat="1"/>
    <row r="344" customFormat="1"/>
    <row r="345" customFormat="1"/>
    <row r="346" customFormat="1"/>
    <row r="347" customFormat="1"/>
    <row r="348" customFormat="1"/>
    <row r="349" customFormat="1"/>
    <row r="350" customFormat="1"/>
    <row r="351" customFormat="1"/>
    <row r="352" customFormat="1"/>
    <row r="353" customFormat="1"/>
    <row r="354" customFormat="1"/>
    <row r="355" customFormat="1"/>
    <row r="356" customFormat="1"/>
    <row r="357" customFormat="1"/>
    <row r="358" customFormat="1"/>
    <row r="359" customFormat="1"/>
    <row r="360" customFormat="1"/>
    <row r="361" customFormat="1"/>
    <row r="362" customFormat="1"/>
    <row r="363" customFormat="1"/>
    <row r="364" customFormat="1"/>
    <row r="365" customFormat="1"/>
    <row r="366" customFormat="1"/>
    <row r="367" customFormat="1"/>
    <row r="368" customFormat="1"/>
    <row r="369" customFormat="1"/>
    <row r="370" customFormat="1"/>
    <row r="371" customFormat="1"/>
    <row r="372" customFormat="1"/>
    <row r="373" customFormat="1"/>
    <row r="374" customFormat="1"/>
    <row r="375" customFormat="1"/>
    <row r="376" customFormat="1"/>
    <row r="377" customFormat="1"/>
    <row r="378" customFormat="1"/>
    <row r="379" customFormat="1"/>
    <row r="380" customFormat="1"/>
    <row r="381" customFormat="1"/>
    <row r="382" customFormat="1"/>
    <row r="383" customFormat="1"/>
    <row r="384" customFormat="1"/>
    <row r="385" customFormat="1"/>
    <row r="386" customFormat="1"/>
    <row r="387" customFormat="1"/>
    <row r="388" customFormat="1"/>
    <row r="389" customFormat="1"/>
    <row r="390" customFormat="1"/>
    <row r="391" customFormat="1"/>
    <row r="392" customFormat="1"/>
    <row r="393" customFormat="1"/>
    <row r="394" customFormat="1"/>
    <row r="395" customFormat="1"/>
    <row r="396" customFormat="1"/>
    <row r="397" customFormat="1"/>
    <row r="398" customFormat="1"/>
    <row r="399" customFormat="1"/>
    <row r="400" customFormat="1"/>
    <row r="401" customFormat="1"/>
    <row r="402" customFormat="1"/>
    <row r="403" customFormat="1"/>
    <row r="404" customFormat="1"/>
    <row r="405" customFormat="1"/>
    <row r="406" customFormat="1"/>
    <row r="407" customFormat="1"/>
    <row r="408" customFormat="1"/>
    <row r="409" customFormat="1"/>
    <row r="410" customFormat="1"/>
    <row r="411" customFormat="1"/>
    <row r="412" customFormat="1"/>
    <row r="413" customFormat="1"/>
    <row r="414" customFormat="1"/>
    <row r="415" customFormat="1"/>
    <row r="416" customFormat="1"/>
    <row r="417" customFormat="1"/>
    <row r="418" customFormat="1"/>
    <row r="419" customFormat="1"/>
    <row r="420" customFormat="1"/>
    <row r="421" customFormat="1"/>
    <row r="422" customFormat="1"/>
    <row r="423" customFormat="1"/>
    <row r="424" customFormat="1"/>
    <row r="425" customFormat="1"/>
    <row r="426" customFormat="1"/>
    <row r="427" customFormat="1"/>
    <row r="428" customFormat="1"/>
    <row r="429" customFormat="1"/>
    <row r="430" customFormat="1"/>
    <row r="431" customFormat="1"/>
    <row r="432" customFormat="1"/>
    <row r="433" customFormat="1"/>
    <row r="434" customFormat="1"/>
    <row r="435" customFormat="1"/>
    <row r="436" customFormat="1"/>
    <row r="437" customFormat="1"/>
    <row r="438" customFormat="1"/>
    <row r="439" customFormat="1"/>
    <row r="440" customFormat="1"/>
    <row r="441" customFormat="1"/>
    <row r="442" customFormat="1"/>
    <row r="443" customFormat="1"/>
    <row r="444" customFormat="1"/>
    <row r="445" customFormat="1"/>
    <row r="446" customFormat="1"/>
    <row r="447" customFormat="1"/>
    <row r="448" customFormat="1"/>
    <row r="449" customFormat="1"/>
    <row r="450" customFormat="1"/>
    <row r="451" customFormat="1"/>
    <row r="452" customFormat="1"/>
    <row r="453" customFormat="1"/>
    <row r="454" customFormat="1"/>
    <row r="455" customFormat="1"/>
    <row r="456" customFormat="1"/>
    <row r="457" customFormat="1"/>
    <row r="458" customFormat="1"/>
    <row r="459" customFormat="1"/>
    <row r="460" customFormat="1"/>
    <row r="461" customFormat="1"/>
    <row r="462" customFormat="1"/>
    <row r="463" customFormat="1"/>
    <row r="464" customFormat="1"/>
    <row r="465" customFormat="1"/>
    <row r="466" customFormat="1"/>
    <row r="467" customFormat="1"/>
    <row r="468" customFormat="1"/>
    <row r="469" customFormat="1"/>
    <row r="470" customFormat="1"/>
    <row r="471" customFormat="1"/>
    <row r="472" customFormat="1"/>
    <row r="473" customFormat="1"/>
    <row r="474" customFormat="1"/>
    <row r="475" customFormat="1"/>
    <row r="476" customFormat="1"/>
    <row r="477" customFormat="1"/>
    <row r="478" customFormat="1"/>
    <row r="479" customFormat="1"/>
    <row r="480" customFormat="1"/>
    <row r="481" customFormat="1"/>
    <row r="482" customFormat="1"/>
    <row r="483" customFormat="1"/>
    <row r="484" customFormat="1"/>
    <row r="485" customFormat="1"/>
    <row r="486" customFormat="1"/>
    <row r="487" customFormat="1"/>
    <row r="488" customFormat="1"/>
    <row r="489" customFormat="1"/>
    <row r="490" customFormat="1"/>
    <row r="491" customFormat="1"/>
    <row r="492" customFormat="1"/>
  </sheetData>
  <autoFilter ref="A1:F273" xr:uid="{00000000-0009-0000-0000-000015000000}">
    <sortState xmlns:xlrd2="http://schemas.microsoft.com/office/spreadsheetml/2017/richdata2" ref="A2:F273">
      <sortCondition ref="E2"/>
    </sortState>
  </autoFilter>
  <conditionalFormatting sqref="A1:A166 A493:A1048576">
    <cfRule type="duplicateValues" dxfId="359" priority="2"/>
  </conditionalFormatting>
  <conditionalFormatting sqref="A167:A273">
    <cfRule type="duplicateValues" dxfId="358" priority="1"/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3:AB114"/>
  <sheetViews>
    <sheetView topLeftCell="D1" workbookViewId="0">
      <selection activeCell="F19" sqref="F19"/>
    </sheetView>
  </sheetViews>
  <sheetFormatPr defaultColWidth="9.140625" defaultRowHeight="15"/>
  <cols>
    <col min="1" max="1" width="69.28515625" bestFit="1" customWidth="1"/>
    <col min="2" max="2" width="28.7109375" bestFit="1" customWidth="1"/>
    <col min="3" max="3" width="23" bestFit="1" customWidth="1"/>
    <col min="4" max="4" width="22.28515625" bestFit="1" customWidth="1"/>
    <col min="5" max="5" width="22.5703125" bestFit="1" customWidth="1"/>
    <col min="6" max="6" width="14.140625" bestFit="1" customWidth="1"/>
    <col min="7" max="7" width="39.85546875" bestFit="1" customWidth="1"/>
    <col min="8" max="8" width="14" bestFit="1" customWidth="1"/>
    <col min="9" max="9" width="22.5703125" bestFit="1" customWidth="1"/>
    <col min="10" max="10" width="24.5703125" bestFit="1" customWidth="1"/>
    <col min="11" max="11" width="26.28515625" bestFit="1" customWidth="1"/>
    <col min="12" max="12" width="14.7109375" bestFit="1" customWidth="1"/>
    <col min="13" max="13" width="14.5703125" bestFit="1" customWidth="1"/>
    <col min="14" max="14" width="20.5703125" bestFit="1" customWidth="1"/>
    <col min="15" max="15" width="23.140625" bestFit="1" customWidth="1"/>
    <col min="16" max="16" width="24.140625" bestFit="1" customWidth="1"/>
    <col min="17" max="17" width="23.85546875" bestFit="1" customWidth="1"/>
    <col min="18" max="18" width="38.28515625" bestFit="1" customWidth="1"/>
    <col min="19" max="19" width="12.7109375" bestFit="1" customWidth="1"/>
    <col min="20" max="20" width="14.140625" bestFit="1" customWidth="1"/>
    <col min="21" max="21" width="37" bestFit="1" customWidth="1"/>
    <col min="22" max="22" width="20.85546875" bestFit="1" customWidth="1"/>
    <col min="23" max="23" width="46.28515625" bestFit="1" customWidth="1"/>
    <col min="24" max="24" width="15.7109375" bestFit="1" customWidth="1"/>
    <col min="25" max="25" width="19.140625" bestFit="1" customWidth="1"/>
    <col min="26" max="26" width="15.28515625" bestFit="1" customWidth="1"/>
    <col min="27" max="27" width="14.85546875" bestFit="1" customWidth="1"/>
    <col min="28" max="28" width="19" bestFit="1" customWidth="1"/>
  </cols>
  <sheetData>
    <row r="3" spans="1:28">
      <c r="A3" s="42" t="s">
        <v>7204</v>
      </c>
      <c r="B3" t="s">
        <v>7231</v>
      </c>
      <c r="C3" t="s">
        <v>7232</v>
      </c>
      <c r="D3" t="s">
        <v>7207</v>
      </c>
      <c r="E3" t="s">
        <v>7233</v>
      </c>
      <c r="F3" t="s">
        <v>7234</v>
      </c>
      <c r="G3" t="s">
        <v>7235</v>
      </c>
      <c r="H3" t="s">
        <v>7210</v>
      </c>
      <c r="I3" t="s">
        <v>7211</v>
      </c>
      <c r="J3" t="s">
        <v>7236</v>
      </c>
      <c r="K3" t="s">
        <v>7237</v>
      </c>
      <c r="L3" t="s">
        <v>7213</v>
      </c>
      <c r="M3" t="s">
        <v>7238</v>
      </c>
      <c r="N3" t="s">
        <v>7239</v>
      </c>
      <c r="O3" t="s">
        <v>7215</v>
      </c>
      <c r="P3" t="s">
        <v>7216</v>
      </c>
      <c r="Q3" t="s">
        <v>7217</v>
      </c>
      <c r="R3" t="s">
        <v>7240</v>
      </c>
      <c r="S3" t="s">
        <v>7241</v>
      </c>
      <c r="T3" t="s">
        <v>7219</v>
      </c>
      <c r="U3" t="s">
        <v>7242</v>
      </c>
      <c r="V3" t="s">
        <v>7220</v>
      </c>
      <c r="W3" t="s">
        <v>7243</v>
      </c>
      <c r="X3" t="s">
        <v>7244</v>
      </c>
      <c r="Y3" t="s">
        <v>7245</v>
      </c>
      <c r="Z3" t="s">
        <v>7225</v>
      </c>
      <c r="AA3" t="s">
        <v>7246</v>
      </c>
      <c r="AB3" t="s">
        <v>7247</v>
      </c>
    </row>
    <row r="4" spans="1:28">
      <c r="A4" s="39" t="s">
        <v>5183</v>
      </c>
      <c r="B4">
        <v>4</v>
      </c>
      <c r="C4">
        <v>481</v>
      </c>
      <c r="D4">
        <v>87</v>
      </c>
      <c r="E4">
        <v>23</v>
      </c>
      <c r="F4">
        <v>0</v>
      </c>
      <c r="G4">
        <v>147</v>
      </c>
      <c r="H4">
        <v>178</v>
      </c>
      <c r="I4">
        <v>23</v>
      </c>
      <c r="J4">
        <v>55</v>
      </c>
      <c r="K4">
        <v>0</v>
      </c>
      <c r="L4">
        <v>13</v>
      </c>
      <c r="M4">
        <v>0</v>
      </c>
      <c r="N4">
        <v>44</v>
      </c>
      <c r="O4">
        <v>0</v>
      </c>
      <c r="P4">
        <v>962</v>
      </c>
      <c r="Q4">
        <v>1924</v>
      </c>
      <c r="R4">
        <v>0</v>
      </c>
      <c r="S4">
        <v>0</v>
      </c>
      <c r="T4">
        <v>962</v>
      </c>
      <c r="U4">
        <v>0</v>
      </c>
      <c r="V4">
        <v>23</v>
      </c>
      <c r="W4">
        <v>1924</v>
      </c>
      <c r="X4">
        <v>108</v>
      </c>
      <c r="Y4">
        <v>50</v>
      </c>
      <c r="Z4">
        <v>150</v>
      </c>
      <c r="AA4">
        <v>0</v>
      </c>
      <c r="AB4">
        <v>0</v>
      </c>
    </row>
    <row r="5" spans="1:28">
      <c r="A5" s="39" t="s">
        <v>131</v>
      </c>
      <c r="B5">
        <v>5</v>
      </c>
      <c r="C5">
        <v>256</v>
      </c>
      <c r="D5">
        <v>47</v>
      </c>
      <c r="E5">
        <v>14</v>
      </c>
      <c r="F5">
        <v>0</v>
      </c>
      <c r="G5">
        <v>80</v>
      </c>
      <c r="H5">
        <v>97</v>
      </c>
      <c r="I5">
        <v>14</v>
      </c>
      <c r="J5">
        <v>29</v>
      </c>
      <c r="K5">
        <v>0</v>
      </c>
      <c r="L5">
        <v>7</v>
      </c>
      <c r="M5">
        <v>0</v>
      </c>
      <c r="N5">
        <v>25</v>
      </c>
      <c r="O5">
        <v>0</v>
      </c>
      <c r="P5">
        <v>512</v>
      </c>
      <c r="Q5">
        <v>1024</v>
      </c>
      <c r="R5">
        <v>0</v>
      </c>
      <c r="S5">
        <v>0</v>
      </c>
      <c r="T5">
        <v>512</v>
      </c>
      <c r="U5">
        <v>0</v>
      </c>
      <c r="V5">
        <v>14</v>
      </c>
      <c r="W5">
        <v>1024</v>
      </c>
      <c r="X5">
        <v>58</v>
      </c>
      <c r="Y5">
        <v>28</v>
      </c>
      <c r="Z5">
        <v>82</v>
      </c>
      <c r="AA5">
        <v>0</v>
      </c>
      <c r="AB5">
        <v>0</v>
      </c>
    </row>
    <row r="6" spans="1:28">
      <c r="A6" s="39" t="s">
        <v>155</v>
      </c>
      <c r="B6">
        <v>11</v>
      </c>
      <c r="C6">
        <v>357</v>
      </c>
      <c r="D6">
        <v>81</v>
      </c>
      <c r="E6">
        <v>24</v>
      </c>
      <c r="F6">
        <v>54</v>
      </c>
      <c r="G6">
        <v>124</v>
      </c>
      <c r="H6">
        <v>117</v>
      </c>
      <c r="I6">
        <v>16</v>
      </c>
      <c r="J6">
        <v>45</v>
      </c>
      <c r="K6">
        <v>5</v>
      </c>
      <c r="L6">
        <v>10</v>
      </c>
      <c r="M6">
        <v>19</v>
      </c>
      <c r="N6">
        <v>38</v>
      </c>
      <c r="O6">
        <v>490</v>
      </c>
      <c r="P6">
        <v>616</v>
      </c>
      <c r="Q6">
        <v>1232</v>
      </c>
      <c r="R6">
        <v>23</v>
      </c>
      <c r="S6">
        <v>13</v>
      </c>
      <c r="T6">
        <v>812</v>
      </c>
      <c r="U6">
        <v>13</v>
      </c>
      <c r="V6">
        <v>16</v>
      </c>
      <c r="W6">
        <v>1232</v>
      </c>
      <c r="X6">
        <v>85</v>
      </c>
      <c r="Y6">
        <v>42</v>
      </c>
      <c r="Z6">
        <v>106</v>
      </c>
      <c r="AA6">
        <v>5</v>
      </c>
      <c r="AB6">
        <v>5</v>
      </c>
    </row>
    <row r="7" spans="1:28">
      <c r="A7" s="39" t="s">
        <v>187</v>
      </c>
      <c r="B7">
        <v>2</v>
      </c>
      <c r="C7">
        <v>201</v>
      </c>
      <c r="D7">
        <v>36</v>
      </c>
      <c r="E7">
        <v>10</v>
      </c>
      <c r="F7">
        <v>0</v>
      </c>
      <c r="G7">
        <v>61</v>
      </c>
      <c r="H7">
        <v>75</v>
      </c>
      <c r="I7">
        <v>10</v>
      </c>
      <c r="J7">
        <v>23</v>
      </c>
      <c r="K7">
        <v>0</v>
      </c>
      <c r="L7">
        <v>5</v>
      </c>
      <c r="M7">
        <v>0</v>
      </c>
      <c r="N7">
        <v>19</v>
      </c>
      <c r="O7">
        <v>0</v>
      </c>
      <c r="P7">
        <v>402</v>
      </c>
      <c r="Q7">
        <v>804</v>
      </c>
      <c r="R7">
        <v>0</v>
      </c>
      <c r="S7">
        <v>0</v>
      </c>
      <c r="T7">
        <v>402</v>
      </c>
      <c r="U7">
        <v>0</v>
      </c>
      <c r="V7">
        <v>10</v>
      </c>
      <c r="W7">
        <v>804</v>
      </c>
      <c r="X7">
        <v>45</v>
      </c>
      <c r="Y7">
        <v>20</v>
      </c>
      <c r="Z7">
        <v>63</v>
      </c>
      <c r="AA7">
        <v>0</v>
      </c>
      <c r="AB7">
        <v>0</v>
      </c>
    </row>
    <row r="8" spans="1:28">
      <c r="A8" s="39" t="s">
        <v>1827</v>
      </c>
      <c r="B8">
        <v>1</v>
      </c>
      <c r="C8">
        <v>317</v>
      </c>
      <c r="D8">
        <v>126</v>
      </c>
      <c r="E8">
        <v>35</v>
      </c>
      <c r="F8">
        <v>336</v>
      </c>
      <c r="G8">
        <v>160</v>
      </c>
      <c r="H8">
        <v>0</v>
      </c>
      <c r="I8">
        <v>0</v>
      </c>
      <c r="J8">
        <v>42</v>
      </c>
      <c r="K8">
        <v>20</v>
      </c>
      <c r="L8">
        <v>0</v>
      </c>
      <c r="M8">
        <v>112</v>
      </c>
      <c r="N8">
        <v>35</v>
      </c>
      <c r="O8">
        <v>3170</v>
      </c>
      <c r="P8">
        <v>0</v>
      </c>
      <c r="Q8">
        <v>0</v>
      </c>
      <c r="R8">
        <v>140</v>
      </c>
      <c r="S8">
        <v>63</v>
      </c>
      <c r="T8">
        <v>1268</v>
      </c>
      <c r="U8">
        <v>70</v>
      </c>
      <c r="V8">
        <v>0</v>
      </c>
      <c r="W8">
        <v>0</v>
      </c>
      <c r="X8">
        <v>70</v>
      </c>
      <c r="Y8">
        <v>32</v>
      </c>
      <c r="Z8">
        <v>35</v>
      </c>
      <c r="AA8">
        <v>21</v>
      </c>
      <c r="AB8">
        <v>21</v>
      </c>
    </row>
    <row r="9" spans="1:28">
      <c r="A9" s="39" t="s">
        <v>1839</v>
      </c>
      <c r="B9">
        <v>3</v>
      </c>
      <c r="C9">
        <v>246</v>
      </c>
      <c r="D9">
        <v>45</v>
      </c>
      <c r="E9">
        <v>12</v>
      </c>
      <c r="F9">
        <v>0</v>
      </c>
      <c r="G9">
        <v>76</v>
      </c>
      <c r="H9">
        <v>92</v>
      </c>
      <c r="I9">
        <v>12</v>
      </c>
      <c r="J9">
        <v>28</v>
      </c>
      <c r="K9">
        <v>0</v>
      </c>
      <c r="L9">
        <v>7</v>
      </c>
      <c r="M9">
        <v>0</v>
      </c>
      <c r="N9">
        <v>23</v>
      </c>
      <c r="O9">
        <v>0</v>
      </c>
      <c r="P9">
        <v>492</v>
      </c>
      <c r="Q9">
        <v>984</v>
      </c>
      <c r="R9">
        <v>0</v>
      </c>
      <c r="S9">
        <v>0</v>
      </c>
      <c r="T9">
        <v>492</v>
      </c>
      <c r="U9">
        <v>0</v>
      </c>
      <c r="V9">
        <v>12</v>
      </c>
      <c r="W9">
        <v>984</v>
      </c>
      <c r="X9">
        <v>56</v>
      </c>
      <c r="Y9">
        <v>26</v>
      </c>
      <c r="Z9">
        <v>78</v>
      </c>
      <c r="AA9">
        <v>0</v>
      </c>
      <c r="AB9">
        <v>0</v>
      </c>
    </row>
    <row r="10" spans="1:28">
      <c r="A10" s="39" t="s">
        <v>210</v>
      </c>
      <c r="B10">
        <v>5</v>
      </c>
      <c r="C10">
        <v>301</v>
      </c>
      <c r="D10">
        <v>56</v>
      </c>
      <c r="E10">
        <v>17</v>
      </c>
      <c r="F10">
        <v>0</v>
      </c>
      <c r="G10">
        <v>93</v>
      </c>
      <c r="H10">
        <v>113</v>
      </c>
      <c r="I10">
        <v>17</v>
      </c>
      <c r="J10">
        <v>35</v>
      </c>
      <c r="K10">
        <v>0</v>
      </c>
      <c r="L10">
        <v>9</v>
      </c>
      <c r="M10">
        <v>0</v>
      </c>
      <c r="N10">
        <v>29</v>
      </c>
      <c r="O10">
        <v>0</v>
      </c>
      <c r="P10">
        <v>602</v>
      </c>
      <c r="Q10">
        <v>1204</v>
      </c>
      <c r="R10">
        <v>0</v>
      </c>
      <c r="S10">
        <v>0</v>
      </c>
      <c r="T10">
        <v>602</v>
      </c>
      <c r="U10">
        <v>0</v>
      </c>
      <c r="V10">
        <v>17</v>
      </c>
      <c r="W10">
        <v>1204</v>
      </c>
      <c r="X10">
        <v>69</v>
      </c>
      <c r="Y10">
        <v>33</v>
      </c>
      <c r="Z10">
        <v>96</v>
      </c>
      <c r="AA10">
        <v>0</v>
      </c>
      <c r="AB10">
        <v>0</v>
      </c>
    </row>
    <row r="11" spans="1:28">
      <c r="A11" s="39" t="s">
        <v>233</v>
      </c>
      <c r="B11">
        <v>1</v>
      </c>
      <c r="C11">
        <v>208</v>
      </c>
      <c r="D11">
        <v>37</v>
      </c>
      <c r="E11">
        <v>10</v>
      </c>
      <c r="F11">
        <v>0</v>
      </c>
      <c r="G11">
        <v>63</v>
      </c>
      <c r="H11">
        <v>77</v>
      </c>
      <c r="I11">
        <v>10</v>
      </c>
      <c r="J11">
        <v>23</v>
      </c>
      <c r="K11">
        <v>0</v>
      </c>
      <c r="L11">
        <v>5</v>
      </c>
      <c r="M11">
        <v>0</v>
      </c>
      <c r="N11">
        <v>19</v>
      </c>
      <c r="O11">
        <v>0</v>
      </c>
      <c r="P11">
        <v>416</v>
      </c>
      <c r="Q11">
        <v>832</v>
      </c>
      <c r="R11">
        <v>0</v>
      </c>
      <c r="S11">
        <v>0</v>
      </c>
      <c r="T11">
        <v>416</v>
      </c>
      <c r="U11">
        <v>0</v>
      </c>
      <c r="V11">
        <v>10</v>
      </c>
      <c r="W11">
        <v>832</v>
      </c>
      <c r="X11">
        <v>46</v>
      </c>
      <c r="Y11">
        <v>21</v>
      </c>
      <c r="Z11">
        <v>65</v>
      </c>
      <c r="AA11">
        <v>0</v>
      </c>
      <c r="AB11">
        <v>0</v>
      </c>
    </row>
    <row r="12" spans="1:28">
      <c r="A12" s="39" t="s">
        <v>250</v>
      </c>
      <c r="B12">
        <v>2</v>
      </c>
      <c r="C12">
        <v>215</v>
      </c>
      <c r="D12">
        <v>39</v>
      </c>
      <c r="E12">
        <v>10</v>
      </c>
      <c r="F12">
        <v>0</v>
      </c>
      <c r="G12">
        <v>66</v>
      </c>
      <c r="H12">
        <v>80</v>
      </c>
      <c r="I12">
        <v>10</v>
      </c>
      <c r="J12">
        <v>25</v>
      </c>
      <c r="K12">
        <v>0</v>
      </c>
      <c r="L12">
        <v>5</v>
      </c>
      <c r="M12">
        <v>0</v>
      </c>
      <c r="N12">
        <v>20</v>
      </c>
      <c r="O12">
        <v>0</v>
      </c>
      <c r="P12">
        <v>430</v>
      </c>
      <c r="Q12">
        <v>860</v>
      </c>
      <c r="R12">
        <v>0</v>
      </c>
      <c r="S12">
        <v>0</v>
      </c>
      <c r="T12">
        <v>430</v>
      </c>
      <c r="U12">
        <v>0</v>
      </c>
      <c r="V12">
        <v>10</v>
      </c>
      <c r="W12">
        <v>860</v>
      </c>
      <c r="X12">
        <v>49</v>
      </c>
      <c r="Y12">
        <v>23</v>
      </c>
      <c r="Z12">
        <v>68</v>
      </c>
      <c r="AA12">
        <v>0</v>
      </c>
      <c r="AB12">
        <v>0</v>
      </c>
    </row>
    <row r="13" spans="1:28">
      <c r="A13" s="39" t="s">
        <v>269</v>
      </c>
      <c r="B13">
        <v>1</v>
      </c>
      <c r="C13">
        <v>221</v>
      </c>
      <c r="D13">
        <v>39</v>
      </c>
      <c r="E13">
        <v>10</v>
      </c>
      <c r="F13">
        <v>0</v>
      </c>
      <c r="G13">
        <v>67</v>
      </c>
      <c r="H13">
        <v>82</v>
      </c>
      <c r="I13">
        <v>10</v>
      </c>
      <c r="J13">
        <v>25</v>
      </c>
      <c r="K13">
        <v>0</v>
      </c>
      <c r="L13">
        <v>5</v>
      </c>
      <c r="M13">
        <v>0</v>
      </c>
      <c r="N13">
        <v>20</v>
      </c>
      <c r="O13">
        <v>0</v>
      </c>
      <c r="P13">
        <v>442</v>
      </c>
      <c r="Q13">
        <v>884</v>
      </c>
      <c r="R13">
        <v>0</v>
      </c>
      <c r="S13">
        <v>0</v>
      </c>
      <c r="T13">
        <v>442</v>
      </c>
      <c r="U13">
        <v>0</v>
      </c>
      <c r="V13">
        <v>10</v>
      </c>
      <c r="W13">
        <v>884</v>
      </c>
      <c r="X13">
        <v>49</v>
      </c>
      <c r="Y13">
        <v>22</v>
      </c>
      <c r="Z13">
        <v>69</v>
      </c>
      <c r="AA13">
        <v>0</v>
      </c>
      <c r="AB13">
        <v>0</v>
      </c>
    </row>
    <row r="14" spans="1:28">
      <c r="A14" s="39" t="s">
        <v>1852</v>
      </c>
      <c r="B14">
        <v>1</v>
      </c>
      <c r="C14">
        <v>188</v>
      </c>
      <c r="D14">
        <v>34</v>
      </c>
      <c r="E14">
        <v>9</v>
      </c>
      <c r="F14">
        <v>0</v>
      </c>
      <c r="G14">
        <v>57</v>
      </c>
      <c r="H14">
        <v>69</v>
      </c>
      <c r="I14">
        <v>9</v>
      </c>
      <c r="J14">
        <v>21</v>
      </c>
      <c r="K14">
        <v>0</v>
      </c>
      <c r="L14">
        <v>5</v>
      </c>
      <c r="M14">
        <v>0</v>
      </c>
      <c r="N14">
        <v>17</v>
      </c>
      <c r="O14">
        <v>0</v>
      </c>
      <c r="P14">
        <v>376</v>
      </c>
      <c r="Q14">
        <v>752</v>
      </c>
      <c r="R14">
        <v>0</v>
      </c>
      <c r="S14">
        <v>0</v>
      </c>
      <c r="T14">
        <v>376</v>
      </c>
      <c r="U14">
        <v>0</v>
      </c>
      <c r="V14">
        <v>9</v>
      </c>
      <c r="W14">
        <v>752</v>
      </c>
      <c r="X14">
        <v>42</v>
      </c>
      <c r="Y14">
        <v>19</v>
      </c>
      <c r="Z14">
        <v>59</v>
      </c>
      <c r="AA14">
        <v>0</v>
      </c>
      <c r="AB14">
        <v>0</v>
      </c>
    </row>
    <row r="15" spans="1:28">
      <c r="A15" s="39" t="s">
        <v>1865</v>
      </c>
      <c r="B15">
        <v>6</v>
      </c>
      <c r="C15">
        <v>310</v>
      </c>
      <c r="D15">
        <v>88</v>
      </c>
      <c r="E15">
        <v>25</v>
      </c>
      <c r="F15">
        <v>147</v>
      </c>
      <c r="G15">
        <v>125</v>
      </c>
      <c r="H15">
        <v>65</v>
      </c>
      <c r="I15">
        <v>8</v>
      </c>
      <c r="J15">
        <v>40</v>
      </c>
      <c r="K15">
        <v>10</v>
      </c>
      <c r="L15">
        <v>4</v>
      </c>
      <c r="M15">
        <v>49</v>
      </c>
      <c r="N15">
        <v>33</v>
      </c>
      <c r="O15">
        <v>1380</v>
      </c>
      <c r="P15">
        <v>344</v>
      </c>
      <c r="Q15">
        <v>688</v>
      </c>
      <c r="R15">
        <v>62</v>
      </c>
      <c r="S15">
        <v>29</v>
      </c>
      <c r="T15">
        <v>896</v>
      </c>
      <c r="U15">
        <v>32</v>
      </c>
      <c r="V15">
        <v>8</v>
      </c>
      <c r="W15">
        <v>688</v>
      </c>
      <c r="X15">
        <v>72</v>
      </c>
      <c r="Y15">
        <v>34</v>
      </c>
      <c r="Z15">
        <v>71</v>
      </c>
      <c r="AA15">
        <v>10</v>
      </c>
      <c r="AB15">
        <v>10</v>
      </c>
    </row>
    <row r="16" spans="1:28">
      <c r="A16" s="39" t="s">
        <v>3911</v>
      </c>
      <c r="B16">
        <v>5</v>
      </c>
      <c r="C16">
        <v>834</v>
      </c>
      <c r="D16">
        <v>186</v>
      </c>
      <c r="E16">
        <v>51</v>
      </c>
      <c r="F16">
        <v>177</v>
      </c>
      <c r="G16">
        <v>288</v>
      </c>
      <c r="H16">
        <v>246</v>
      </c>
      <c r="I16">
        <v>32</v>
      </c>
      <c r="J16">
        <v>98</v>
      </c>
      <c r="K16">
        <v>11</v>
      </c>
      <c r="L16">
        <v>17</v>
      </c>
      <c r="M16">
        <v>59</v>
      </c>
      <c r="N16">
        <v>80</v>
      </c>
      <c r="O16">
        <v>1670</v>
      </c>
      <c r="P16">
        <v>1334</v>
      </c>
      <c r="Q16">
        <v>2668</v>
      </c>
      <c r="R16">
        <v>74</v>
      </c>
      <c r="S16">
        <v>34</v>
      </c>
      <c r="T16">
        <v>2002</v>
      </c>
      <c r="U16">
        <v>37</v>
      </c>
      <c r="V16">
        <v>32</v>
      </c>
      <c r="W16">
        <v>2668</v>
      </c>
      <c r="X16">
        <v>186</v>
      </c>
      <c r="Y16">
        <v>85</v>
      </c>
      <c r="Z16">
        <v>227</v>
      </c>
      <c r="AA16">
        <v>12</v>
      </c>
      <c r="AB16">
        <v>12</v>
      </c>
    </row>
    <row r="17" spans="1:28">
      <c r="A17" s="39" t="s">
        <v>1888</v>
      </c>
      <c r="B17">
        <v>4</v>
      </c>
      <c r="C17">
        <v>207</v>
      </c>
      <c r="D17">
        <v>52</v>
      </c>
      <c r="E17">
        <v>15</v>
      </c>
      <c r="F17">
        <v>64</v>
      </c>
      <c r="G17">
        <v>77</v>
      </c>
      <c r="H17">
        <v>56</v>
      </c>
      <c r="I17">
        <v>8</v>
      </c>
      <c r="J17">
        <v>26</v>
      </c>
      <c r="K17">
        <v>5</v>
      </c>
      <c r="L17">
        <v>4</v>
      </c>
      <c r="M17">
        <v>22</v>
      </c>
      <c r="N17">
        <v>21</v>
      </c>
      <c r="O17">
        <v>590</v>
      </c>
      <c r="P17">
        <v>296</v>
      </c>
      <c r="Q17">
        <v>592</v>
      </c>
      <c r="R17">
        <v>27</v>
      </c>
      <c r="S17">
        <v>13</v>
      </c>
      <c r="T17">
        <v>532</v>
      </c>
      <c r="U17">
        <v>14</v>
      </c>
      <c r="V17">
        <v>8</v>
      </c>
      <c r="W17">
        <v>592</v>
      </c>
      <c r="X17">
        <v>47</v>
      </c>
      <c r="Y17">
        <v>22</v>
      </c>
      <c r="Z17">
        <v>53</v>
      </c>
      <c r="AA17">
        <v>5</v>
      </c>
      <c r="AB17">
        <v>5</v>
      </c>
    </row>
    <row r="18" spans="1:28">
      <c r="A18" s="39" t="s">
        <v>1906</v>
      </c>
      <c r="B18">
        <v>5</v>
      </c>
      <c r="C18">
        <v>248</v>
      </c>
      <c r="D18">
        <v>55</v>
      </c>
      <c r="E18">
        <v>15</v>
      </c>
      <c r="F18">
        <v>37</v>
      </c>
      <c r="G18">
        <v>86</v>
      </c>
      <c r="H18">
        <v>80</v>
      </c>
      <c r="I18">
        <v>11</v>
      </c>
      <c r="J18">
        <v>32</v>
      </c>
      <c r="K18">
        <v>3</v>
      </c>
      <c r="L18">
        <v>7</v>
      </c>
      <c r="M18">
        <v>13</v>
      </c>
      <c r="N18">
        <v>25</v>
      </c>
      <c r="O18">
        <v>340</v>
      </c>
      <c r="P18">
        <v>428</v>
      </c>
      <c r="Q18">
        <v>856</v>
      </c>
      <c r="R18">
        <v>16</v>
      </c>
      <c r="S18">
        <v>8</v>
      </c>
      <c r="T18">
        <v>564</v>
      </c>
      <c r="U18">
        <v>8</v>
      </c>
      <c r="V18">
        <v>11</v>
      </c>
      <c r="W18">
        <v>856</v>
      </c>
      <c r="X18">
        <v>57</v>
      </c>
      <c r="Y18">
        <v>27</v>
      </c>
      <c r="Z18">
        <v>71</v>
      </c>
      <c r="AA18">
        <v>4</v>
      </c>
      <c r="AB18">
        <v>4</v>
      </c>
    </row>
    <row r="19" spans="1:28">
      <c r="A19" s="39" t="s">
        <v>284</v>
      </c>
      <c r="B19">
        <v>7</v>
      </c>
      <c r="C19">
        <v>279</v>
      </c>
      <c r="D19">
        <v>52</v>
      </c>
      <c r="E19">
        <v>14</v>
      </c>
      <c r="F19">
        <v>0</v>
      </c>
      <c r="G19">
        <v>88</v>
      </c>
      <c r="H19">
        <v>107</v>
      </c>
      <c r="I19">
        <v>14</v>
      </c>
      <c r="J19">
        <v>36</v>
      </c>
      <c r="K19">
        <v>0</v>
      </c>
      <c r="L19">
        <v>9</v>
      </c>
      <c r="M19">
        <v>0</v>
      </c>
      <c r="N19">
        <v>27</v>
      </c>
      <c r="O19">
        <v>0</v>
      </c>
      <c r="P19">
        <v>558</v>
      </c>
      <c r="Q19">
        <v>1116</v>
      </c>
      <c r="R19">
        <v>0</v>
      </c>
      <c r="S19">
        <v>0</v>
      </c>
      <c r="T19">
        <v>558</v>
      </c>
      <c r="U19">
        <v>0</v>
      </c>
      <c r="V19">
        <v>14</v>
      </c>
      <c r="W19">
        <v>1116</v>
      </c>
      <c r="X19">
        <v>66</v>
      </c>
      <c r="Y19">
        <v>31</v>
      </c>
      <c r="Z19">
        <v>90</v>
      </c>
      <c r="AA19">
        <v>0</v>
      </c>
      <c r="AB19">
        <v>0</v>
      </c>
    </row>
    <row r="20" spans="1:28">
      <c r="A20" s="39" t="s">
        <v>303</v>
      </c>
      <c r="B20">
        <v>1</v>
      </c>
      <c r="C20">
        <v>226</v>
      </c>
      <c r="D20">
        <v>40</v>
      </c>
      <c r="E20">
        <v>10</v>
      </c>
      <c r="F20">
        <v>0</v>
      </c>
      <c r="G20">
        <v>69</v>
      </c>
      <c r="H20">
        <v>83</v>
      </c>
      <c r="I20">
        <v>10</v>
      </c>
      <c r="J20">
        <v>25</v>
      </c>
      <c r="K20">
        <v>0</v>
      </c>
      <c r="L20">
        <v>5</v>
      </c>
      <c r="M20">
        <v>0</v>
      </c>
      <c r="N20">
        <v>20</v>
      </c>
      <c r="O20">
        <v>0</v>
      </c>
      <c r="P20">
        <v>452</v>
      </c>
      <c r="Q20">
        <v>904</v>
      </c>
      <c r="R20">
        <v>0</v>
      </c>
      <c r="S20">
        <v>0</v>
      </c>
      <c r="T20">
        <v>452</v>
      </c>
      <c r="U20">
        <v>0</v>
      </c>
      <c r="V20">
        <v>10</v>
      </c>
      <c r="W20">
        <v>904</v>
      </c>
      <c r="X20">
        <v>50</v>
      </c>
      <c r="Y20">
        <v>23</v>
      </c>
      <c r="Z20">
        <v>70</v>
      </c>
      <c r="AA20">
        <v>0</v>
      </c>
      <c r="AB20">
        <v>0</v>
      </c>
    </row>
    <row r="21" spans="1:28">
      <c r="A21" s="39" t="s">
        <v>1925</v>
      </c>
      <c r="B21">
        <v>1</v>
      </c>
      <c r="C21">
        <v>428</v>
      </c>
      <c r="D21">
        <v>170</v>
      </c>
      <c r="E21">
        <v>48</v>
      </c>
      <c r="F21">
        <v>453</v>
      </c>
      <c r="G21">
        <v>216</v>
      </c>
      <c r="H21">
        <v>0</v>
      </c>
      <c r="I21">
        <v>0</v>
      </c>
      <c r="J21">
        <v>57</v>
      </c>
      <c r="K21">
        <v>26</v>
      </c>
      <c r="L21">
        <v>0</v>
      </c>
      <c r="M21">
        <v>151</v>
      </c>
      <c r="N21">
        <v>48</v>
      </c>
      <c r="O21">
        <v>4280</v>
      </c>
      <c r="P21">
        <v>0</v>
      </c>
      <c r="Q21">
        <v>0</v>
      </c>
      <c r="R21">
        <v>189</v>
      </c>
      <c r="S21">
        <v>85</v>
      </c>
      <c r="T21">
        <v>1712</v>
      </c>
      <c r="U21">
        <v>95</v>
      </c>
      <c r="V21">
        <v>0</v>
      </c>
      <c r="W21">
        <v>0</v>
      </c>
      <c r="X21">
        <v>95</v>
      </c>
      <c r="Y21">
        <v>42</v>
      </c>
      <c r="Z21">
        <v>48</v>
      </c>
      <c r="AA21">
        <v>29</v>
      </c>
      <c r="AB21">
        <v>29</v>
      </c>
    </row>
    <row r="22" spans="1:28">
      <c r="A22" s="39" t="s">
        <v>1947</v>
      </c>
      <c r="B22">
        <v>1</v>
      </c>
      <c r="C22">
        <v>192</v>
      </c>
      <c r="D22">
        <v>34</v>
      </c>
      <c r="E22">
        <v>9</v>
      </c>
      <c r="F22">
        <v>0</v>
      </c>
      <c r="G22">
        <v>59</v>
      </c>
      <c r="H22">
        <v>71</v>
      </c>
      <c r="I22">
        <v>9</v>
      </c>
      <c r="J22">
        <v>22</v>
      </c>
      <c r="K22">
        <v>0</v>
      </c>
      <c r="L22">
        <v>5</v>
      </c>
      <c r="M22">
        <v>0</v>
      </c>
      <c r="N22">
        <v>17</v>
      </c>
      <c r="O22">
        <v>0</v>
      </c>
      <c r="P22">
        <v>384</v>
      </c>
      <c r="Q22">
        <v>768</v>
      </c>
      <c r="R22">
        <v>0</v>
      </c>
      <c r="S22">
        <v>0</v>
      </c>
      <c r="T22">
        <v>384</v>
      </c>
      <c r="U22">
        <v>0</v>
      </c>
      <c r="V22">
        <v>9</v>
      </c>
      <c r="W22">
        <v>768</v>
      </c>
      <c r="X22">
        <v>43</v>
      </c>
      <c r="Y22">
        <v>19</v>
      </c>
      <c r="Z22">
        <v>60</v>
      </c>
      <c r="AA22">
        <v>0</v>
      </c>
      <c r="AB22">
        <v>0</v>
      </c>
    </row>
    <row r="23" spans="1:28">
      <c r="A23" s="39" t="s">
        <v>319</v>
      </c>
      <c r="B23">
        <v>2</v>
      </c>
      <c r="C23">
        <v>373</v>
      </c>
      <c r="D23">
        <v>121</v>
      </c>
      <c r="E23">
        <v>34</v>
      </c>
      <c r="F23">
        <v>264</v>
      </c>
      <c r="G23">
        <v>164</v>
      </c>
      <c r="H23">
        <v>46</v>
      </c>
      <c r="I23">
        <v>6</v>
      </c>
      <c r="J23">
        <v>47</v>
      </c>
      <c r="K23">
        <v>15</v>
      </c>
      <c r="L23">
        <v>3</v>
      </c>
      <c r="M23">
        <v>88</v>
      </c>
      <c r="N23">
        <v>39</v>
      </c>
      <c r="O23">
        <v>2490</v>
      </c>
      <c r="P23">
        <v>248</v>
      </c>
      <c r="Q23">
        <v>496</v>
      </c>
      <c r="R23">
        <v>110</v>
      </c>
      <c r="S23">
        <v>50</v>
      </c>
      <c r="T23">
        <v>1244</v>
      </c>
      <c r="U23">
        <v>55</v>
      </c>
      <c r="V23">
        <v>6</v>
      </c>
      <c r="W23">
        <v>496</v>
      </c>
      <c r="X23">
        <v>83</v>
      </c>
      <c r="Y23">
        <v>38</v>
      </c>
      <c r="Z23">
        <v>67</v>
      </c>
      <c r="AA23">
        <v>17</v>
      </c>
      <c r="AB23">
        <v>17</v>
      </c>
    </row>
    <row r="24" spans="1:28">
      <c r="A24" s="39" t="s">
        <v>350</v>
      </c>
      <c r="B24">
        <v>1</v>
      </c>
      <c r="C24">
        <v>315</v>
      </c>
      <c r="D24">
        <v>125</v>
      </c>
      <c r="E24">
        <v>35</v>
      </c>
      <c r="F24">
        <v>334</v>
      </c>
      <c r="G24">
        <v>159</v>
      </c>
      <c r="H24">
        <v>0</v>
      </c>
      <c r="I24">
        <v>0</v>
      </c>
      <c r="J24">
        <v>42</v>
      </c>
      <c r="K24">
        <v>19</v>
      </c>
      <c r="L24">
        <v>0</v>
      </c>
      <c r="M24">
        <v>112</v>
      </c>
      <c r="N24">
        <v>35</v>
      </c>
      <c r="O24">
        <v>3150</v>
      </c>
      <c r="P24">
        <v>0</v>
      </c>
      <c r="Q24">
        <v>0</v>
      </c>
      <c r="R24">
        <v>139</v>
      </c>
      <c r="S24">
        <v>63</v>
      </c>
      <c r="T24">
        <v>1260</v>
      </c>
      <c r="U24">
        <v>70</v>
      </c>
      <c r="V24">
        <v>0</v>
      </c>
      <c r="W24">
        <v>0</v>
      </c>
      <c r="X24">
        <v>70</v>
      </c>
      <c r="Y24">
        <v>31</v>
      </c>
      <c r="Z24">
        <v>35</v>
      </c>
      <c r="AA24">
        <v>21</v>
      </c>
      <c r="AB24">
        <v>21</v>
      </c>
    </row>
    <row r="25" spans="1:28">
      <c r="A25" s="39" t="s">
        <v>1960</v>
      </c>
      <c r="B25">
        <v>3</v>
      </c>
      <c r="C25">
        <v>313</v>
      </c>
      <c r="D25">
        <v>57</v>
      </c>
      <c r="E25">
        <v>15</v>
      </c>
      <c r="F25">
        <v>0</v>
      </c>
      <c r="G25">
        <v>97</v>
      </c>
      <c r="H25">
        <v>116</v>
      </c>
      <c r="I25">
        <v>15</v>
      </c>
      <c r="J25">
        <v>35</v>
      </c>
      <c r="K25">
        <v>0</v>
      </c>
      <c r="L25">
        <v>8</v>
      </c>
      <c r="M25">
        <v>0</v>
      </c>
      <c r="N25">
        <v>29</v>
      </c>
      <c r="O25">
        <v>0</v>
      </c>
      <c r="P25">
        <v>626</v>
      </c>
      <c r="Q25">
        <v>1252</v>
      </c>
      <c r="R25">
        <v>0</v>
      </c>
      <c r="S25">
        <v>0</v>
      </c>
      <c r="T25">
        <v>626</v>
      </c>
      <c r="U25">
        <v>0</v>
      </c>
      <c r="V25">
        <v>15</v>
      </c>
      <c r="W25">
        <v>1252</v>
      </c>
      <c r="X25">
        <v>70</v>
      </c>
      <c r="Y25">
        <v>33</v>
      </c>
      <c r="Z25">
        <v>98</v>
      </c>
      <c r="AA25">
        <v>0</v>
      </c>
      <c r="AB25">
        <v>0</v>
      </c>
    </row>
    <row r="26" spans="1:28">
      <c r="A26" s="39" t="s">
        <v>1973</v>
      </c>
      <c r="B26">
        <v>1</v>
      </c>
      <c r="C26">
        <v>307</v>
      </c>
      <c r="D26">
        <v>55</v>
      </c>
      <c r="E26">
        <v>14</v>
      </c>
      <c r="F26">
        <v>0</v>
      </c>
      <c r="G26">
        <v>93</v>
      </c>
      <c r="H26">
        <v>113</v>
      </c>
      <c r="I26">
        <v>14</v>
      </c>
      <c r="J26">
        <v>34</v>
      </c>
      <c r="K26">
        <v>0</v>
      </c>
      <c r="L26">
        <v>7</v>
      </c>
      <c r="M26">
        <v>0</v>
      </c>
      <c r="N26">
        <v>28</v>
      </c>
      <c r="O26">
        <v>0</v>
      </c>
      <c r="P26">
        <v>614</v>
      </c>
      <c r="Q26">
        <v>1228</v>
      </c>
      <c r="R26">
        <v>0</v>
      </c>
      <c r="S26">
        <v>0</v>
      </c>
      <c r="T26">
        <v>614</v>
      </c>
      <c r="U26">
        <v>0</v>
      </c>
      <c r="V26">
        <v>14</v>
      </c>
      <c r="W26">
        <v>1228</v>
      </c>
      <c r="X26">
        <v>68</v>
      </c>
      <c r="Y26">
        <v>31</v>
      </c>
      <c r="Z26">
        <v>95</v>
      </c>
      <c r="AA26">
        <v>0</v>
      </c>
      <c r="AB26">
        <v>0</v>
      </c>
    </row>
    <row r="27" spans="1:28">
      <c r="A27" s="39" t="s">
        <v>1988</v>
      </c>
      <c r="B27">
        <v>10</v>
      </c>
      <c r="C27">
        <v>435</v>
      </c>
      <c r="D27">
        <v>88</v>
      </c>
      <c r="E27">
        <v>26</v>
      </c>
      <c r="F27">
        <v>27</v>
      </c>
      <c r="G27">
        <v>142</v>
      </c>
      <c r="H27">
        <v>154</v>
      </c>
      <c r="I27">
        <v>22</v>
      </c>
      <c r="J27">
        <v>53</v>
      </c>
      <c r="K27">
        <v>3</v>
      </c>
      <c r="L27">
        <v>14</v>
      </c>
      <c r="M27">
        <v>9</v>
      </c>
      <c r="N27">
        <v>44</v>
      </c>
      <c r="O27">
        <v>240</v>
      </c>
      <c r="P27">
        <v>822</v>
      </c>
      <c r="Q27">
        <v>1644</v>
      </c>
      <c r="R27">
        <v>12</v>
      </c>
      <c r="S27">
        <v>6</v>
      </c>
      <c r="T27">
        <v>918</v>
      </c>
      <c r="U27">
        <v>7</v>
      </c>
      <c r="V27">
        <v>22</v>
      </c>
      <c r="W27">
        <v>1644</v>
      </c>
      <c r="X27">
        <v>101</v>
      </c>
      <c r="Y27">
        <v>48</v>
      </c>
      <c r="Z27">
        <v>134</v>
      </c>
      <c r="AA27">
        <v>3</v>
      </c>
      <c r="AB27">
        <v>3</v>
      </c>
    </row>
    <row r="28" spans="1:28">
      <c r="A28" s="39" t="s">
        <v>2010</v>
      </c>
      <c r="B28">
        <v>1</v>
      </c>
      <c r="C28">
        <v>679</v>
      </c>
      <c r="D28">
        <v>120</v>
      </c>
      <c r="E28">
        <v>30</v>
      </c>
      <c r="F28">
        <v>0</v>
      </c>
      <c r="G28">
        <v>206</v>
      </c>
      <c r="H28">
        <v>249</v>
      </c>
      <c r="I28">
        <v>30</v>
      </c>
      <c r="J28">
        <v>75</v>
      </c>
      <c r="K28">
        <v>0</v>
      </c>
      <c r="L28">
        <v>15</v>
      </c>
      <c r="M28">
        <v>0</v>
      </c>
      <c r="N28">
        <v>60</v>
      </c>
      <c r="O28">
        <v>0</v>
      </c>
      <c r="P28">
        <v>1358</v>
      </c>
      <c r="Q28">
        <v>2716</v>
      </c>
      <c r="R28">
        <v>0</v>
      </c>
      <c r="S28">
        <v>0</v>
      </c>
      <c r="T28">
        <v>1358</v>
      </c>
      <c r="U28">
        <v>0</v>
      </c>
      <c r="V28">
        <v>30</v>
      </c>
      <c r="W28">
        <v>2716</v>
      </c>
      <c r="X28">
        <v>150</v>
      </c>
      <c r="Y28">
        <v>67</v>
      </c>
      <c r="Z28">
        <v>210</v>
      </c>
      <c r="AA28">
        <v>0</v>
      </c>
      <c r="AB28">
        <v>0</v>
      </c>
    </row>
    <row r="29" spans="1:28">
      <c r="A29" s="39" t="s">
        <v>2032</v>
      </c>
      <c r="B29">
        <v>8</v>
      </c>
      <c r="C29">
        <v>556</v>
      </c>
      <c r="D29">
        <v>114</v>
      </c>
      <c r="E29">
        <v>31</v>
      </c>
      <c r="F29">
        <v>65</v>
      </c>
      <c r="G29">
        <v>185</v>
      </c>
      <c r="H29">
        <v>185</v>
      </c>
      <c r="I29">
        <v>24</v>
      </c>
      <c r="J29">
        <v>65</v>
      </c>
      <c r="K29">
        <v>4</v>
      </c>
      <c r="L29">
        <v>13</v>
      </c>
      <c r="M29">
        <v>22</v>
      </c>
      <c r="N29">
        <v>53</v>
      </c>
      <c r="O29">
        <v>610</v>
      </c>
      <c r="P29">
        <v>990</v>
      </c>
      <c r="Q29">
        <v>1980</v>
      </c>
      <c r="R29">
        <v>27</v>
      </c>
      <c r="S29">
        <v>13</v>
      </c>
      <c r="T29">
        <v>1234</v>
      </c>
      <c r="U29">
        <v>14</v>
      </c>
      <c r="V29">
        <v>24</v>
      </c>
      <c r="W29">
        <v>1980</v>
      </c>
      <c r="X29">
        <v>126</v>
      </c>
      <c r="Y29">
        <v>58</v>
      </c>
      <c r="Z29">
        <v>163</v>
      </c>
      <c r="AA29">
        <v>5</v>
      </c>
      <c r="AB29">
        <v>5</v>
      </c>
    </row>
    <row r="30" spans="1:28">
      <c r="A30" s="39" t="s">
        <v>2054</v>
      </c>
      <c r="B30">
        <v>2</v>
      </c>
      <c r="C30">
        <v>260</v>
      </c>
      <c r="D30">
        <v>104</v>
      </c>
      <c r="E30">
        <v>30</v>
      </c>
      <c r="F30">
        <v>276</v>
      </c>
      <c r="G30">
        <v>132</v>
      </c>
      <c r="H30">
        <v>0</v>
      </c>
      <c r="I30">
        <v>0</v>
      </c>
      <c r="J30">
        <v>35</v>
      </c>
      <c r="K30">
        <v>17</v>
      </c>
      <c r="L30">
        <v>0</v>
      </c>
      <c r="M30">
        <v>93</v>
      </c>
      <c r="N30">
        <v>30</v>
      </c>
      <c r="O30">
        <v>2600</v>
      </c>
      <c r="P30">
        <v>0</v>
      </c>
      <c r="Q30">
        <v>0</v>
      </c>
      <c r="R30">
        <v>116</v>
      </c>
      <c r="S30">
        <v>53</v>
      </c>
      <c r="T30">
        <v>1040</v>
      </c>
      <c r="U30">
        <v>58</v>
      </c>
      <c r="V30">
        <v>0</v>
      </c>
      <c r="W30">
        <v>0</v>
      </c>
      <c r="X30">
        <v>58</v>
      </c>
      <c r="Y30">
        <v>27</v>
      </c>
      <c r="Z30">
        <v>30</v>
      </c>
      <c r="AA30">
        <v>18</v>
      </c>
      <c r="AB30">
        <v>18</v>
      </c>
    </row>
    <row r="31" spans="1:28">
      <c r="A31" s="39" t="s">
        <v>374</v>
      </c>
      <c r="B31">
        <v>1</v>
      </c>
      <c r="C31">
        <v>131</v>
      </c>
      <c r="D31">
        <v>24</v>
      </c>
      <c r="E31">
        <v>6</v>
      </c>
      <c r="F31">
        <v>0</v>
      </c>
      <c r="G31">
        <v>40</v>
      </c>
      <c r="H31">
        <v>49</v>
      </c>
      <c r="I31">
        <v>6</v>
      </c>
      <c r="J31">
        <v>15</v>
      </c>
      <c r="K31">
        <v>0</v>
      </c>
      <c r="L31">
        <v>3</v>
      </c>
      <c r="M31">
        <v>0</v>
      </c>
      <c r="N31">
        <v>12</v>
      </c>
      <c r="O31">
        <v>0</v>
      </c>
      <c r="P31">
        <v>262</v>
      </c>
      <c r="Q31">
        <v>524</v>
      </c>
      <c r="R31">
        <v>0</v>
      </c>
      <c r="S31">
        <v>0</v>
      </c>
      <c r="T31">
        <v>262</v>
      </c>
      <c r="U31">
        <v>0</v>
      </c>
      <c r="V31">
        <v>6</v>
      </c>
      <c r="W31">
        <v>524</v>
      </c>
      <c r="X31">
        <v>29</v>
      </c>
      <c r="Y31">
        <v>13</v>
      </c>
      <c r="Z31">
        <v>41</v>
      </c>
      <c r="AA31">
        <v>0</v>
      </c>
      <c r="AB31">
        <v>0</v>
      </c>
    </row>
    <row r="32" spans="1:28">
      <c r="A32" s="39" t="s">
        <v>394</v>
      </c>
      <c r="B32">
        <v>13</v>
      </c>
      <c r="C32">
        <v>297</v>
      </c>
      <c r="D32">
        <v>61</v>
      </c>
      <c r="E32">
        <v>21</v>
      </c>
      <c r="F32">
        <v>12</v>
      </c>
      <c r="G32">
        <v>97</v>
      </c>
      <c r="H32">
        <v>111</v>
      </c>
      <c r="I32">
        <v>19</v>
      </c>
      <c r="J32">
        <v>39</v>
      </c>
      <c r="K32">
        <v>1</v>
      </c>
      <c r="L32">
        <v>13</v>
      </c>
      <c r="M32">
        <v>4</v>
      </c>
      <c r="N32">
        <v>34</v>
      </c>
      <c r="O32">
        <v>110</v>
      </c>
      <c r="P32">
        <v>572</v>
      </c>
      <c r="Q32">
        <v>1144</v>
      </c>
      <c r="R32">
        <v>5</v>
      </c>
      <c r="S32">
        <v>3</v>
      </c>
      <c r="T32">
        <v>616</v>
      </c>
      <c r="U32">
        <v>3</v>
      </c>
      <c r="V32">
        <v>19</v>
      </c>
      <c r="W32">
        <v>1144</v>
      </c>
      <c r="X32">
        <v>73</v>
      </c>
      <c r="Y32">
        <v>36</v>
      </c>
      <c r="Z32">
        <v>96</v>
      </c>
      <c r="AA32">
        <v>1</v>
      </c>
      <c r="AB32">
        <v>1</v>
      </c>
    </row>
    <row r="33" spans="1:28">
      <c r="A33" s="39" t="s">
        <v>2071</v>
      </c>
      <c r="B33">
        <v>5</v>
      </c>
      <c r="C33">
        <v>498</v>
      </c>
      <c r="D33">
        <v>96</v>
      </c>
      <c r="E33">
        <v>26</v>
      </c>
      <c r="F33">
        <v>27</v>
      </c>
      <c r="G33">
        <v>158</v>
      </c>
      <c r="H33">
        <v>175</v>
      </c>
      <c r="I33">
        <v>23</v>
      </c>
      <c r="J33">
        <v>57</v>
      </c>
      <c r="K33">
        <v>2</v>
      </c>
      <c r="L33">
        <v>13</v>
      </c>
      <c r="M33">
        <v>9</v>
      </c>
      <c r="N33">
        <v>47</v>
      </c>
      <c r="O33">
        <v>250</v>
      </c>
      <c r="P33">
        <v>946</v>
      </c>
      <c r="Q33">
        <v>1892</v>
      </c>
      <c r="R33">
        <v>12</v>
      </c>
      <c r="S33">
        <v>5</v>
      </c>
      <c r="T33">
        <v>1046</v>
      </c>
      <c r="U33">
        <v>6</v>
      </c>
      <c r="V33">
        <v>23</v>
      </c>
      <c r="W33">
        <v>1892</v>
      </c>
      <c r="X33">
        <v>111</v>
      </c>
      <c r="Y33">
        <v>52</v>
      </c>
      <c r="Z33">
        <v>151</v>
      </c>
      <c r="AA33">
        <v>2</v>
      </c>
      <c r="AB33">
        <v>2</v>
      </c>
    </row>
    <row r="34" spans="1:28">
      <c r="A34" s="39" t="s">
        <v>424</v>
      </c>
      <c r="B34">
        <v>4</v>
      </c>
      <c r="C34">
        <v>215</v>
      </c>
      <c r="D34">
        <v>87</v>
      </c>
      <c r="E34">
        <v>25</v>
      </c>
      <c r="F34">
        <v>230</v>
      </c>
      <c r="G34">
        <v>110</v>
      </c>
      <c r="H34">
        <v>0</v>
      </c>
      <c r="I34">
        <v>0</v>
      </c>
      <c r="J34">
        <v>30</v>
      </c>
      <c r="K34">
        <v>15</v>
      </c>
      <c r="L34">
        <v>0</v>
      </c>
      <c r="M34">
        <v>78</v>
      </c>
      <c r="N34">
        <v>25</v>
      </c>
      <c r="O34">
        <v>2150</v>
      </c>
      <c r="P34">
        <v>0</v>
      </c>
      <c r="Q34">
        <v>0</v>
      </c>
      <c r="R34">
        <v>96</v>
      </c>
      <c r="S34">
        <v>45</v>
      </c>
      <c r="T34">
        <v>860</v>
      </c>
      <c r="U34">
        <v>49</v>
      </c>
      <c r="V34">
        <v>0</v>
      </c>
      <c r="W34">
        <v>0</v>
      </c>
      <c r="X34">
        <v>49</v>
      </c>
      <c r="Y34">
        <v>23</v>
      </c>
      <c r="Z34">
        <v>25</v>
      </c>
      <c r="AA34">
        <v>16</v>
      </c>
      <c r="AB34">
        <v>16</v>
      </c>
    </row>
    <row r="35" spans="1:28">
      <c r="A35" s="39" t="s">
        <v>2095</v>
      </c>
      <c r="B35">
        <v>10</v>
      </c>
      <c r="C35">
        <v>877</v>
      </c>
      <c r="D35">
        <v>146</v>
      </c>
      <c r="E35">
        <v>40</v>
      </c>
      <c r="F35">
        <v>0</v>
      </c>
      <c r="G35">
        <v>245</v>
      </c>
      <c r="H35">
        <v>294</v>
      </c>
      <c r="I35">
        <v>40</v>
      </c>
      <c r="J35">
        <v>93</v>
      </c>
      <c r="K35">
        <v>0</v>
      </c>
      <c r="L35">
        <v>22</v>
      </c>
      <c r="M35">
        <v>0</v>
      </c>
      <c r="N35">
        <v>75</v>
      </c>
      <c r="O35">
        <v>0</v>
      </c>
      <c r="P35">
        <v>1582</v>
      </c>
      <c r="Q35">
        <v>3164</v>
      </c>
      <c r="R35">
        <v>0</v>
      </c>
      <c r="S35">
        <v>0</v>
      </c>
      <c r="T35">
        <v>1582</v>
      </c>
      <c r="U35">
        <v>0</v>
      </c>
      <c r="V35">
        <v>40</v>
      </c>
      <c r="W35">
        <v>3164</v>
      </c>
      <c r="X35">
        <v>180</v>
      </c>
      <c r="Y35">
        <v>82</v>
      </c>
      <c r="Z35">
        <v>249</v>
      </c>
      <c r="AA35">
        <v>0</v>
      </c>
      <c r="AB35">
        <v>0</v>
      </c>
    </row>
    <row r="36" spans="1:28">
      <c r="A36" s="39" t="s">
        <v>445</v>
      </c>
      <c r="B36">
        <v>2</v>
      </c>
      <c r="C36">
        <v>252</v>
      </c>
      <c r="D36">
        <v>43</v>
      </c>
      <c r="E36">
        <v>12</v>
      </c>
      <c r="F36">
        <v>0</v>
      </c>
      <c r="G36">
        <v>77</v>
      </c>
      <c r="H36">
        <v>93</v>
      </c>
      <c r="I36">
        <v>12</v>
      </c>
      <c r="J36">
        <v>29</v>
      </c>
      <c r="K36">
        <v>0</v>
      </c>
      <c r="L36">
        <v>7</v>
      </c>
      <c r="M36">
        <v>0</v>
      </c>
      <c r="N36">
        <v>23</v>
      </c>
      <c r="O36">
        <v>0</v>
      </c>
      <c r="P36">
        <v>504</v>
      </c>
      <c r="Q36">
        <v>1008</v>
      </c>
      <c r="R36">
        <v>0</v>
      </c>
      <c r="S36">
        <v>0</v>
      </c>
      <c r="T36">
        <v>504</v>
      </c>
      <c r="U36">
        <v>0</v>
      </c>
      <c r="V36">
        <v>12</v>
      </c>
      <c r="W36">
        <v>1008</v>
      </c>
      <c r="X36">
        <v>56</v>
      </c>
      <c r="Y36">
        <v>25</v>
      </c>
      <c r="Z36">
        <v>79</v>
      </c>
      <c r="AA36">
        <v>0</v>
      </c>
      <c r="AB36">
        <v>0</v>
      </c>
    </row>
    <row r="37" spans="1:28">
      <c r="A37" s="39" t="s">
        <v>2117</v>
      </c>
      <c r="B37">
        <v>2</v>
      </c>
      <c r="C37">
        <v>205</v>
      </c>
      <c r="D37">
        <v>50</v>
      </c>
      <c r="E37">
        <v>14</v>
      </c>
      <c r="F37">
        <v>61</v>
      </c>
      <c r="G37">
        <v>74</v>
      </c>
      <c r="H37">
        <v>55</v>
      </c>
      <c r="I37">
        <v>7</v>
      </c>
      <c r="J37">
        <v>25</v>
      </c>
      <c r="K37">
        <v>4</v>
      </c>
      <c r="L37">
        <v>4</v>
      </c>
      <c r="M37">
        <v>21</v>
      </c>
      <c r="N37">
        <v>21</v>
      </c>
      <c r="O37">
        <v>570</v>
      </c>
      <c r="P37">
        <v>296</v>
      </c>
      <c r="Q37">
        <v>592</v>
      </c>
      <c r="R37">
        <v>26</v>
      </c>
      <c r="S37">
        <v>12</v>
      </c>
      <c r="T37">
        <v>524</v>
      </c>
      <c r="U37">
        <v>13</v>
      </c>
      <c r="V37">
        <v>7</v>
      </c>
      <c r="W37">
        <v>592</v>
      </c>
      <c r="X37">
        <v>46</v>
      </c>
      <c r="Y37">
        <v>21</v>
      </c>
      <c r="Z37">
        <v>53</v>
      </c>
      <c r="AA37">
        <v>4</v>
      </c>
      <c r="AB37">
        <v>4</v>
      </c>
    </row>
    <row r="38" spans="1:28">
      <c r="A38" s="39" t="s">
        <v>2131</v>
      </c>
      <c r="B38">
        <v>2</v>
      </c>
      <c r="C38">
        <v>240</v>
      </c>
      <c r="D38">
        <v>80</v>
      </c>
      <c r="E38">
        <v>23</v>
      </c>
      <c r="F38">
        <v>178</v>
      </c>
      <c r="G38">
        <v>107</v>
      </c>
      <c r="H38">
        <v>27</v>
      </c>
      <c r="I38">
        <v>4</v>
      </c>
      <c r="J38">
        <v>31</v>
      </c>
      <c r="K38">
        <v>11</v>
      </c>
      <c r="L38">
        <v>2</v>
      </c>
      <c r="M38">
        <v>60</v>
      </c>
      <c r="N38">
        <v>26</v>
      </c>
      <c r="O38">
        <v>1680</v>
      </c>
      <c r="P38">
        <v>144</v>
      </c>
      <c r="Q38">
        <v>288</v>
      </c>
      <c r="R38">
        <v>75</v>
      </c>
      <c r="S38">
        <v>34</v>
      </c>
      <c r="T38">
        <v>816</v>
      </c>
      <c r="U38">
        <v>38</v>
      </c>
      <c r="V38">
        <v>4</v>
      </c>
      <c r="W38">
        <v>288</v>
      </c>
      <c r="X38">
        <v>54</v>
      </c>
      <c r="Y38">
        <v>25</v>
      </c>
      <c r="Z38">
        <v>42</v>
      </c>
      <c r="AA38">
        <v>12</v>
      </c>
      <c r="AB38">
        <v>12</v>
      </c>
    </row>
    <row r="39" spans="1:28">
      <c r="A39" s="39" t="s">
        <v>2156</v>
      </c>
      <c r="B39">
        <v>6</v>
      </c>
      <c r="C39">
        <v>270</v>
      </c>
      <c r="D39">
        <v>50</v>
      </c>
      <c r="E39">
        <v>14</v>
      </c>
      <c r="F39">
        <v>0</v>
      </c>
      <c r="G39">
        <v>85</v>
      </c>
      <c r="H39">
        <v>102</v>
      </c>
      <c r="I39">
        <v>14</v>
      </c>
      <c r="J39">
        <v>33</v>
      </c>
      <c r="K39">
        <v>0</v>
      </c>
      <c r="L39">
        <v>9</v>
      </c>
      <c r="M39">
        <v>0</v>
      </c>
      <c r="N39">
        <v>25</v>
      </c>
      <c r="O39">
        <v>0</v>
      </c>
      <c r="P39">
        <v>540</v>
      </c>
      <c r="Q39">
        <v>1080</v>
      </c>
      <c r="R39">
        <v>0</v>
      </c>
      <c r="S39">
        <v>0</v>
      </c>
      <c r="T39">
        <v>540</v>
      </c>
      <c r="U39">
        <v>0</v>
      </c>
      <c r="V39">
        <v>14</v>
      </c>
      <c r="W39">
        <v>1080</v>
      </c>
      <c r="X39">
        <v>62</v>
      </c>
      <c r="Y39">
        <v>30</v>
      </c>
      <c r="Z39">
        <v>87</v>
      </c>
      <c r="AA39">
        <v>0</v>
      </c>
      <c r="AB39">
        <v>0</v>
      </c>
    </row>
    <row r="40" spans="1:28">
      <c r="A40" s="39" t="s">
        <v>2166</v>
      </c>
      <c r="B40">
        <v>12</v>
      </c>
      <c r="C40">
        <v>596</v>
      </c>
      <c r="D40">
        <v>124</v>
      </c>
      <c r="E40">
        <v>35</v>
      </c>
      <c r="F40">
        <v>69</v>
      </c>
      <c r="G40">
        <v>201</v>
      </c>
      <c r="H40">
        <v>199</v>
      </c>
      <c r="I40">
        <v>26</v>
      </c>
      <c r="J40">
        <v>73</v>
      </c>
      <c r="K40">
        <v>6</v>
      </c>
      <c r="L40">
        <v>16</v>
      </c>
      <c r="M40">
        <v>24</v>
      </c>
      <c r="N40">
        <v>59</v>
      </c>
      <c r="O40">
        <v>640</v>
      </c>
      <c r="P40">
        <v>1064</v>
      </c>
      <c r="Q40">
        <v>2128</v>
      </c>
      <c r="R40">
        <v>29</v>
      </c>
      <c r="S40">
        <v>13</v>
      </c>
      <c r="T40">
        <v>1320</v>
      </c>
      <c r="U40">
        <v>16</v>
      </c>
      <c r="V40">
        <v>26</v>
      </c>
      <c r="W40">
        <v>2128</v>
      </c>
      <c r="X40">
        <v>138</v>
      </c>
      <c r="Y40">
        <v>65</v>
      </c>
      <c r="Z40">
        <v>177</v>
      </c>
      <c r="AA40">
        <v>6</v>
      </c>
      <c r="AB40">
        <v>6</v>
      </c>
    </row>
    <row r="41" spans="1:28">
      <c r="A41" s="39" t="s">
        <v>3912</v>
      </c>
      <c r="B41">
        <v>1</v>
      </c>
      <c r="C41">
        <v>165</v>
      </c>
      <c r="D41">
        <v>30</v>
      </c>
      <c r="E41">
        <v>8</v>
      </c>
      <c r="F41">
        <v>0</v>
      </c>
      <c r="G41">
        <v>50</v>
      </c>
      <c r="H41">
        <v>61</v>
      </c>
      <c r="I41">
        <v>8</v>
      </c>
      <c r="J41">
        <v>19</v>
      </c>
      <c r="K41">
        <v>0</v>
      </c>
      <c r="L41">
        <v>4</v>
      </c>
      <c r="M41">
        <v>0</v>
      </c>
      <c r="N41">
        <v>15</v>
      </c>
      <c r="O41">
        <v>0</v>
      </c>
      <c r="P41">
        <v>330</v>
      </c>
      <c r="Q41">
        <v>660</v>
      </c>
      <c r="R41">
        <v>0</v>
      </c>
      <c r="S41">
        <v>0</v>
      </c>
      <c r="T41">
        <v>330</v>
      </c>
      <c r="U41">
        <v>0</v>
      </c>
      <c r="V41">
        <v>8</v>
      </c>
      <c r="W41">
        <v>660</v>
      </c>
      <c r="X41">
        <v>37</v>
      </c>
      <c r="Y41">
        <v>17</v>
      </c>
      <c r="Z41">
        <v>51</v>
      </c>
      <c r="AA41">
        <v>0</v>
      </c>
      <c r="AB41">
        <v>0</v>
      </c>
    </row>
    <row r="42" spans="1:28">
      <c r="A42" s="39" t="s">
        <v>487</v>
      </c>
      <c r="B42">
        <v>2</v>
      </c>
      <c r="C42">
        <v>201</v>
      </c>
      <c r="D42">
        <v>36</v>
      </c>
      <c r="E42">
        <v>9</v>
      </c>
      <c r="F42">
        <v>0</v>
      </c>
      <c r="G42">
        <v>62</v>
      </c>
      <c r="H42">
        <v>74</v>
      </c>
      <c r="I42">
        <v>9</v>
      </c>
      <c r="J42">
        <v>23</v>
      </c>
      <c r="K42">
        <v>0</v>
      </c>
      <c r="L42">
        <v>5</v>
      </c>
      <c r="M42">
        <v>0</v>
      </c>
      <c r="N42">
        <v>18</v>
      </c>
      <c r="O42">
        <v>0</v>
      </c>
      <c r="P42">
        <v>402</v>
      </c>
      <c r="Q42">
        <v>804</v>
      </c>
      <c r="R42">
        <v>0</v>
      </c>
      <c r="S42">
        <v>0</v>
      </c>
      <c r="T42">
        <v>402</v>
      </c>
      <c r="U42">
        <v>0</v>
      </c>
      <c r="V42">
        <v>9</v>
      </c>
      <c r="W42">
        <v>804</v>
      </c>
      <c r="X42">
        <v>45</v>
      </c>
      <c r="Y42">
        <v>21</v>
      </c>
      <c r="Z42">
        <v>63</v>
      </c>
      <c r="AA42">
        <v>0</v>
      </c>
      <c r="AB42">
        <v>0</v>
      </c>
    </row>
    <row r="43" spans="1:28">
      <c r="A43" s="39" t="s">
        <v>499</v>
      </c>
      <c r="B43">
        <v>1</v>
      </c>
      <c r="C43">
        <v>232</v>
      </c>
      <c r="D43">
        <v>41</v>
      </c>
      <c r="E43">
        <v>11</v>
      </c>
      <c r="F43">
        <v>0</v>
      </c>
      <c r="G43">
        <v>71</v>
      </c>
      <c r="H43">
        <v>86</v>
      </c>
      <c r="I43">
        <v>11</v>
      </c>
      <c r="J43">
        <v>26</v>
      </c>
      <c r="K43">
        <v>0</v>
      </c>
      <c r="L43">
        <v>6</v>
      </c>
      <c r="M43">
        <v>0</v>
      </c>
      <c r="N43">
        <v>21</v>
      </c>
      <c r="O43">
        <v>0</v>
      </c>
      <c r="P43">
        <v>464</v>
      </c>
      <c r="Q43">
        <v>928</v>
      </c>
      <c r="R43">
        <v>0</v>
      </c>
      <c r="S43">
        <v>0</v>
      </c>
      <c r="T43">
        <v>464</v>
      </c>
      <c r="U43">
        <v>0</v>
      </c>
      <c r="V43">
        <v>11</v>
      </c>
      <c r="W43">
        <v>928</v>
      </c>
      <c r="X43">
        <v>52</v>
      </c>
      <c r="Y43">
        <v>23</v>
      </c>
      <c r="Z43">
        <v>72</v>
      </c>
      <c r="AA43">
        <v>0</v>
      </c>
      <c r="AB43">
        <v>0</v>
      </c>
    </row>
    <row r="44" spans="1:28">
      <c r="A44" s="39" t="s">
        <v>521</v>
      </c>
      <c r="B44">
        <v>9</v>
      </c>
      <c r="C44">
        <v>414</v>
      </c>
      <c r="D44">
        <v>78</v>
      </c>
      <c r="E44">
        <v>23</v>
      </c>
      <c r="F44">
        <v>0</v>
      </c>
      <c r="G44">
        <v>130</v>
      </c>
      <c r="H44">
        <v>155</v>
      </c>
      <c r="I44">
        <v>23</v>
      </c>
      <c r="J44">
        <v>49</v>
      </c>
      <c r="K44">
        <v>0</v>
      </c>
      <c r="L44">
        <v>14</v>
      </c>
      <c r="M44">
        <v>0</v>
      </c>
      <c r="N44">
        <v>41</v>
      </c>
      <c r="O44">
        <v>0</v>
      </c>
      <c r="P44">
        <v>828</v>
      </c>
      <c r="Q44">
        <v>1656</v>
      </c>
      <c r="R44">
        <v>0</v>
      </c>
      <c r="S44">
        <v>0</v>
      </c>
      <c r="T44">
        <v>828</v>
      </c>
      <c r="U44">
        <v>0</v>
      </c>
      <c r="V44">
        <v>23</v>
      </c>
      <c r="W44">
        <v>1656</v>
      </c>
      <c r="X44">
        <v>94</v>
      </c>
      <c r="Y44">
        <v>44</v>
      </c>
      <c r="Z44">
        <v>133</v>
      </c>
      <c r="AA44">
        <v>0</v>
      </c>
      <c r="AB44">
        <v>0</v>
      </c>
    </row>
    <row r="45" spans="1:28">
      <c r="A45" s="39" t="s">
        <v>541</v>
      </c>
      <c r="B45">
        <v>8</v>
      </c>
      <c r="C45">
        <v>398</v>
      </c>
      <c r="D45">
        <v>84</v>
      </c>
      <c r="E45">
        <v>26</v>
      </c>
      <c r="F45">
        <v>53</v>
      </c>
      <c r="G45">
        <v>136</v>
      </c>
      <c r="H45">
        <v>129</v>
      </c>
      <c r="I45">
        <v>18</v>
      </c>
      <c r="J45">
        <v>49</v>
      </c>
      <c r="K45">
        <v>4</v>
      </c>
      <c r="L45">
        <v>10</v>
      </c>
      <c r="M45">
        <v>19</v>
      </c>
      <c r="N45">
        <v>41</v>
      </c>
      <c r="O45">
        <v>490</v>
      </c>
      <c r="P45">
        <v>698</v>
      </c>
      <c r="Q45">
        <v>1396</v>
      </c>
      <c r="R45">
        <v>23</v>
      </c>
      <c r="S45">
        <v>10</v>
      </c>
      <c r="T45">
        <v>894</v>
      </c>
      <c r="U45">
        <v>13</v>
      </c>
      <c r="V45">
        <v>18</v>
      </c>
      <c r="W45">
        <v>1396</v>
      </c>
      <c r="X45">
        <v>93</v>
      </c>
      <c r="Y45">
        <v>41</v>
      </c>
      <c r="Z45">
        <v>118</v>
      </c>
      <c r="AA45">
        <v>4</v>
      </c>
      <c r="AB45">
        <v>4</v>
      </c>
    </row>
    <row r="46" spans="1:28">
      <c r="A46" s="39" t="s">
        <v>2192</v>
      </c>
      <c r="B46">
        <v>2</v>
      </c>
      <c r="C46">
        <v>241</v>
      </c>
      <c r="D46">
        <v>97</v>
      </c>
      <c r="E46">
        <v>28</v>
      </c>
      <c r="F46">
        <v>256</v>
      </c>
      <c r="G46">
        <v>123</v>
      </c>
      <c r="H46">
        <v>0</v>
      </c>
      <c r="I46">
        <v>0</v>
      </c>
      <c r="J46">
        <v>33</v>
      </c>
      <c r="K46">
        <v>15</v>
      </c>
      <c r="L46">
        <v>0</v>
      </c>
      <c r="M46">
        <v>86</v>
      </c>
      <c r="N46">
        <v>28</v>
      </c>
      <c r="O46">
        <v>2410</v>
      </c>
      <c r="P46">
        <v>0</v>
      </c>
      <c r="Q46">
        <v>0</v>
      </c>
      <c r="R46">
        <v>108</v>
      </c>
      <c r="S46">
        <v>49</v>
      </c>
      <c r="T46">
        <v>964</v>
      </c>
      <c r="U46">
        <v>54</v>
      </c>
      <c r="V46">
        <v>0</v>
      </c>
      <c r="W46">
        <v>0</v>
      </c>
      <c r="X46">
        <v>54</v>
      </c>
      <c r="Y46">
        <v>25</v>
      </c>
      <c r="Z46">
        <v>28</v>
      </c>
      <c r="AA46">
        <v>17</v>
      </c>
      <c r="AB46">
        <v>17</v>
      </c>
    </row>
    <row r="47" spans="1:28">
      <c r="A47" s="39" t="s">
        <v>2208</v>
      </c>
      <c r="B47">
        <v>1</v>
      </c>
      <c r="C47">
        <v>293</v>
      </c>
      <c r="D47">
        <v>117</v>
      </c>
      <c r="E47">
        <v>33</v>
      </c>
      <c r="F47">
        <v>311</v>
      </c>
      <c r="G47">
        <v>148</v>
      </c>
      <c r="H47">
        <v>0</v>
      </c>
      <c r="I47">
        <v>0</v>
      </c>
      <c r="J47">
        <v>39</v>
      </c>
      <c r="K47">
        <v>18</v>
      </c>
      <c r="L47">
        <v>0</v>
      </c>
      <c r="M47">
        <v>104</v>
      </c>
      <c r="N47">
        <v>33</v>
      </c>
      <c r="O47">
        <v>2930</v>
      </c>
      <c r="P47">
        <v>0</v>
      </c>
      <c r="Q47">
        <v>0</v>
      </c>
      <c r="R47">
        <v>130</v>
      </c>
      <c r="S47">
        <v>59</v>
      </c>
      <c r="T47">
        <v>1172</v>
      </c>
      <c r="U47">
        <v>65</v>
      </c>
      <c r="V47">
        <v>0</v>
      </c>
      <c r="W47">
        <v>0</v>
      </c>
      <c r="X47">
        <v>65</v>
      </c>
      <c r="Y47">
        <v>29</v>
      </c>
      <c r="Z47">
        <v>33</v>
      </c>
      <c r="AA47">
        <v>20</v>
      </c>
      <c r="AB47">
        <v>20</v>
      </c>
    </row>
    <row r="48" spans="1:28">
      <c r="A48" s="39" t="s">
        <v>566</v>
      </c>
      <c r="B48">
        <v>11</v>
      </c>
      <c r="C48">
        <v>238</v>
      </c>
      <c r="D48">
        <v>67</v>
      </c>
      <c r="E48">
        <v>22</v>
      </c>
      <c r="F48">
        <v>102</v>
      </c>
      <c r="G48">
        <v>99</v>
      </c>
      <c r="H48">
        <v>55</v>
      </c>
      <c r="I48">
        <v>8</v>
      </c>
      <c r="J48">
        <v>33</v>
      </c>
      <c r="K48">
        <v>9</v>
      </c>
      <c r="L48">
        <v>5</v>
      </c>
      <c r="M48">
        <v>37</v>
      </c>
      <c r="N48">
        <v>29</v>
      </c>
      <c r="O48">
        <v>930</v>
      </c>
      <c r="P48">
        <v>290</v>
      </c>
      <c r="Q48">
        <v>580</v>
      </c>
      <c r="R48">
        <v>45</v>
      </c>
      <c r="S48">
        <v>21</v>
      </c>
      <c r="T48">
        <v>662</v>
      </c>
      <c r="U48">
        <v>26</v>
      </c>
      <c r="V48">
        <v>8</v>
      </c>
      <c r="W48">
        <v>580</v>
      </c>
      <c r="X48">
        <v>60</v>
      </c>
      <c r="Y48">
        <v>29</v>
      </c>
      <c r="Z48">
        <v>60</v>
      </c>
      <c r="AA48">
        <v>9</v>
      </c>
      <c r="AB48">
        <v>9</v>
      </c>
    </row>
    <row r="49" spans="1:28">
      <c r="A49" s="39" t="s">
        <v>2227</v>
      </c>
      <c r="B49">
        <v>5</v>
      </c>
      <c r="C49">
        <v>253</v>
      </c>
      <c r="D49">
        <v>63</v>
      </c>
      <c r="E49">
        <v>19</v>
      </c>
      <c r="F49">
        <v>76</v>
      </c>
      <c r="G49">
        <v>92</v>
      </c>
      <c r="H49">
        <v>69</v>
      </c>
      <c r="I49">
        <v>11</v>
      </c>
      <c r="J49">
        <v>32</v>
      </c>
      <c r="K49">
        <v>5</v>
      </c>
      <c r="L49">
        <v>7</v>
      </c>
      <c r="M49">
        <v>26</v>
      </c>
      <c r="N49">
        <v>26</v>
      </c>
      <c r="O49">
        <v>710</v>
      </c>
      <c r="P49">
        <v>364</v>
      </c>
      <c r="Q49">
        <v>728</v>
      </c>
      <c r="R49">
        <v>32</v>
      </c>
      <c r="S49">
        <v>15</v>
      </c>
      <c r="T49">
        <v>648</v>
      </c>
      <c r="U49">
        <v>16</v>
      </c>
      <c r="V49">
        <v>11</v>
      </c>
      <c r="W49">
        <v>728</v>
      </c>
      <c r="X49">
        <v>58</v>
      </c>
      <c r="Y49">
        <v>27</v>
      </c>
      <c r="Z49">
        <v>67</v>
      </c>
      <c r="AA49">
        <v>5</v>
      </c>
      <c r="AB49">
        <v>5</v>
      </c>
    </row>
    <row r="50" spans="1:28">
      <c r="A50" s="39" t="s">
        <v>2237</v>
      </c>
      <c r="B50">
        <v>5</v>
      </c>
      <c r="C50">
        <v>279</v>
      </c>
      <c r="D50">
        <v>51</v>
      </c>
      <c r="E50">
        <v>15</v>
      </c>
      <c r="F50">
        <v>0</v>
      </c>
      <c r="G50">
        <v>87</v>
      </c>
      <c r="H50">
        <v>105</v>
      </c>
      <c r="I50">
        <v>15</v>
      </c>
      <c r="J50">
        <v>33</v>
      </c>
      <c r="K50">
        <v>0</v>
      </c>
      <c r="L50">
        <v>9</v>
      </c>
      <c r="M50">
        <v>0</v>
      </c>
      <c r="N50">
        <v>27</v>
      </c>
      <c r="O50">
        <v>0</v>
      </c>
      <c r="P50">
        <v>558</v>
      </c>
      <c r="Q50">
        <v>1116</v>
      </c>
      <c r="R50">
        <v>0</v>
      </c>
      <c r="S50">
        <v>0</v>
      </c>
      <c r="T50">
        <v>558</v>
      </c>
      <c r="U50">
        <v>0</v>
      </c>
      <c r="V50">
        <v>15</v>
      </c>
      <c r="W50">
        <v>1116</v>
      </c>
      <c r="X50">
        <v>64</v>
      </c>
      <c r="Y50">
        <v>30</v>
      </c>
      <c r="Z50">
        <v>89</v>
      </c>
      <c r="AA50">
        <v>0</v>
      </c>
      <c r="AB50">
        <v>0</v>
      </c>
    </row>
    <row r="51" spans="1:28">
      <c r="A51" s="39" t="s">
        <v>2249</v>
      </c>
      <c r="B51">
        <v>8</v>
      </c>
      <c r="C51">
        <v>272</v>
      </c>
      <c r="D51">
        <v>79</v>
      </c>
      <c r="E51">
        <v>23</v>
      </c>
      <c r="F51">
        <v>137</v>
      </c>
      <c r="G51">
        <v>112</v>
      </c>
      <c r="H51">
        <v>54</v>
      </c>
      <c r="I51">
        <v>7</v>
      </c>
      <c r="J51">
        <v>35</v>
      </c>
      <c r="K51">
        <v>9</v>
      </c>
      <c r="L51">
        <v>4</v>
      </c>
      <c r="M51">
        <v>48</v>
      </c>
      <c r="N51">
        <v>30</v>
      </c>
      <c r="O51">
        <v>1280</v>
      </c>
      <c r="P51">
        <v>288</v>
      </c>
      <c r="Q51">
        <v>576</v>
      </c>
      <c r="R51">
        <v>58</v>
      </c>
      <c r="S51">
        <v>27</v>
      </c>
      <c r="T51">
        <v>800</v>
      </c>
      <c r="U51">
        <v>30</v>
      </c>
      <c r="V51">
        <v>7</v>
      </c>
      <c r="W51">
        <v>576</v>
      </c>
      <c r="X51">
        <v>63</v>
      </c>
      <c r="Y51">
        <v>30</v>
      </c>
      <c r="Z51">
        <v>61</v>
      </c>
      <c r="AA51">
        <v>9</v>
      </c>
      <c r="AB51">
        <v>9</v>
      </c>
    </row>
    <row r="52" spans="1:28">
      <c r="A52" s="39" t="s">
        <v>2267</v>
      </c>
      <c r="B52">
        <v>1</v>
      </c>
      <c r="C52">
        <v>371</v>
      </c>
      <c r="D52">
        <v>66</v>
      </c>
      <c r="E52">
        <v>17</v>
      </c>
      <c r="F52">
        <v>0</v>
      </c>
      <c r="G52">
        <v>113</v>
      </c>
      <c r="H52">
        <v>137</v>
      </c>
      <c r="I52">
        <v>17</v>
      </c>
      <c r="J52">
        <v>41</v>
      </c>
      <c r="K52">
        <v>0</v>
      </c>
      <c r="L52">
        <v>9</v>
      </c>
      <c r="M52">
        <v>0</v>
      </c>
      <c r="N52">
        <v>33</v>
      </c>
      <c r="O52">
        <v>0</v>
      </c>
      <c r="P52">
        <v>742</v>
      </c>
      <c r="Q52">
        <v>1484</v>
      </c>
      <c r="R52">
        <v>0</v>
      </c>
      <c r="S52">
        <v>0</v>
      </c>
      <c r="T52">
        <v>742</v>
      </c>
      <c r="U52">
        <v>0</v>
      </c>
      <c r="V52">
        <v>17</v>
      </c>
      <c r="W52">
        <v>1484</v>
      </c>
      <c r="X52">
        <v>82</v>
      </c>
      <c r="Y52">
        <v>37</v>
      </c>
      <c r="Z52">
        <v>115</v>
      </c>
      <c r="AA52">
        <v>0</v>
      </c>
      <c r="AB52">
        <v>0</v>
      </c>
    </row>
    <row r="53" spans="1:28">
      <c r="A53" s="39" t="s">
        <v>2282</v>
      </c>
      <c r="B53">
        <v>6</v>
      </c>
      <c r="C53">
        <v>916</v>
      </c>
      <c r="D53">
        <v>207</v>
      </c>
      <c r="E53">
        <v>56</v>
      </c>
      <c r="F53">
        <v>209</v>
      </c>
      <c r="G53">
        <v>320</v>
      </c>
      <c r="H53">
        <v>265</v>
      </c>
      <c r="I53">
        <v>33</v>
      </c>
      <c r="J53">
        <v>108</v>
      </c>
      <c r="K53">
        <v>13</v>
      </c>
      <c r="L53">
        <v>17</v>
      </c>
      <c r="M53">
        <v>70</v>
      </c>
      <c r="N53">
        <v>88</v>
      </c>
      <c r="O53">
        <v>1970</v>
      </c>
      <c r="P53">
        <v>1438</v>
      </c>
      <c r="Q53">
        <v>2876</v>
      </c>
      <c r="R53">
        <v>89</v>
      </c>
      <c r="S53">
        <v>40</v>
      </c>
      <c r="T53">
        <v>2226</v>
      </c>
      <c r="U53">
        <v>45</v>
      </c>
      <c r="V53">
        <v>33</v>
      </c>
      <c r="W53">
        <v>2876</v>
      </c>
      <c r="X53">
        <v>205</v>
      </c>
      <c r="Y53">
        <v>93</v>
      </c>
      <c r="Z53">
        <v>247</v>
      </c>
      <c r="AA53">
        <v>14</v>
      </c>
      <c r="AB53">
        <v>14</v>
      </c>
    </row>
    <row r="54" spans="1:28">
      <c r="A54" s="39" t="s">
        <v>2312</v>
      </c>
      <c r="B54">
        <v>2</v>
      </c>
      <c r="C54">
        <v>199</v>
      </c>
      <c r="D54">
        <v>36</v>
      </c>
      <c r="E54">
        <v>10</v>
      </c>
      <c r="F54">
        <v>0</v>
      </c>
      <c r="G54">
        <v>61</v>
      </c>
      <c r="H54">
        <v>74</v>
      </c>
      <c r="I54">
        <v>10</v>
      </c>
      <c r="J54">
        <v>23</v>
      </c>
      <c r="K54">
        <v>0</v>
      </c>
      <c r="L54">
        <v>5</v>
      </c>
      <c r="M54">
        <v>0</v>
      </c>
      <c r="N54">
        <v>19</v>
      </c>
      <c r="O54">
        <v>0</v>
      </c>
      <c r="P54">
        <v>398</v>
      </c>
      <c r="Q54">
        <v>796</v>
      </c>
      <c r="R54">
        <v>0</v>
      </c>
      <c r="S54">
        <v>0</v>
      </c>
      <c r="T54">
        <v>398</v>
      </c>
      <c r="U54">
        <v>0</v>
      </c>
      <c r="V54">
        <v>10</v>
      </c>
      <c r="W54">
        <v>796</v>
      </c>
      <c r="X54">
        <v>45</v>
      </c>
      <c r="Y54">
        <v>21</v>
      </c>
      <c r="Z54">
        <v>63</v>
      </c>
      <c r="AA54">
        <v>0</v>
      </c>
      <c r="AB54">
        <v>0</v>
      </c>
    </row>
    <row r="55" spans="1:28">
      <c r="A55" s="39" t="s">
        <v>2321</v>
      </c>
      <c r="B55">
        <v>12</v>
      </c>
      <c r="C55">
        <v>452</v>
      </c>
      <c r="D55">
        <v>87</v>
      </c>
      <c r="E55">
        <v>27</v>
      </c>
      <c r="F55">
        <v>12</v>
      </c>
      <c r="G55">
        <v>145</v>
      </c>
      <c r="H55">
        <v>168</v>
      </c>
      <c r="I55">
        <v>25</v>
      </c>
      <c r="J55">
        <v>57</v>
      </c>
      <c r="K55">
        <v>1</v>
      </c>
      <c r="L55">
        <v>16</v>
      </c>
      <c r="M55">
        <v>4</v>
      </c>
      <c r="N55">
        <v>45</v>
      </c>
      <c r="O55">
        <v>110</v>
      </c>
      <c r="P55">
        <v>882</v>
      </c>
      <c r="Q55">
        <v>1764</v>
      </c>
      <c r="R55">
        <v>5</v>
      </c>
      <c r="S55">
        <v>3</v>
      </c>
      <c r="T55">
        <v>926</v>
      </c>
      <c r="U55">
        <v>3</v>
      </c>
      <c r="V55">
        <v>25</v>
      </c>
      <c r="W55">
        <v>1764</v>
      </c>
      <c r="X55">
        <v>107</v>
      </c>
      <c r="Y55">
        <v>51</v>
      </c>
      <c r="Z55">
        <v>144</v>
      </c>
      <c r="AA55">
        <v>1</v>
      </c>
      <c r="AB55">
        <v>1</v>
      </c>
    </row>
    <row r="56" spans="1:28">
      <c r="A56" s="39" t="s">
        <v>595</v>
      </c>
      <c r="B56">
        <v>4</v>
      </c>
      <c r="C56">
        <v>402</v>
      </c>
      <c r="D56">
        <v>112</v>
      </c>
      <c r="E56">
        <v>32</v>
      </c>
      <c r="F56">
        <v>191</v>
      </c>
      <c r="G56">
        <v>160</v>
      </c>
      <c r="H56">
        <v>83</v>
      </c>
      <c r="I56">
        <v>11</v>
      </c>
      <c r="J56">
        <v>50</v>
      </c>
      <c r="K56">
        <v>12</v>
      </c>
      <c r="L56">
        <v>6</v>
      </c>
      <c r="M56">
        <v>64</v>
      </c>
      <c r="N56">
        <v>41</v>
      </c>
      <c r="O56">
        <v>1790</v>
      </c>
      <c r="P56">
        <v>446</v>
      </c>
      <c r="Q56">
        <v>892</v>
      </c>
      <c r="R56">
        <v>80</v>
      </c>
      <c r="S56">
        <v>37</v>
      </c>
      <c r="T56">
        <v>1162</v>
      </c>
      <c r="U56">
        <v>40</v>
      </c>
      <c r="V56">
        <v>11</v>
      </c>
      <c r="W56">
        <v>892</v>
      </c>
      <c r="X56">
        <v>90</v>
      </c>
      <c r="Y56">
        <v>42</v>
      </c>
      <c r="Z56">
        <v>91</v>
      </c>
      <c r="AA56">
        <v>13</v>
      </c>
      <c r="AB56">
        <v>13</v>
      </c>
    </row>
    <row r="57" spans="1:28">
      <c r="A57" s="39" t="s">
        <v>2340</v>
      </c>
      <c r="B57">
        <v>16</v>
      </c>
      <c r="C57">
        <v>352</v>
      </c>
      <c r="D57">
        <v>107</v>
      </c>
      <c r="E57">
        <v>33</v>
      </c>
      <c r="F57">
        <v>179</v>
      </c>
      <c r="G57">
        <v>149</v>
      </c>
      <c r="H57">
        <v>71</v>
      </c>
      <c r="I57">
        <v>11</v>
      </c>
      <c r="J57">
        <v>51</v>
      </c>
      <c r="K57">
        <v>16</v>
      </c>
      <c r="L57">
        <v>7</v>
      </c>
      <c r="M57">
        <v>62</v>
      </c>
      <c r="N57">
        <v>41</v>
      </c>
      <c r="O57">
        <v>1640</v>
      </c>
      <c r="P57">
        <v>376</v>
      </c>
      <c r="Q57">
        <v>752</v>
      </c>
      <c r="R57">
        <v>78</v>
      </c>
      <c r="S57">
        <v>38</v>
      </c>
      <c r="T57">
        <v>1032</v>
      </c>
      <c r="U57">
        <v>40</v>
      </c>
      <c r="V57">
        <v>11</v>
      </c>
      <c r="W57">
        <v>752</v>
      </c>
      <c r="X57">
        <v>83</v>
      </c>
      <c r="Y57">
        <v>41</v>
      </c>
      <c r="Z57">
        <v>83</v>
      </c>
      <c r="AA57">
        <v>17</v>
      </c>
      <c r="AB57">
        <v>17</v>
      </c>
    </row>
    <row r="58" spans="1:28">
      <c r="A58" s="39" t="s">
        <v>621</v>
      </c>
      <c r="B58">
        <v>6</v>
      </c>
      <c r="C58">
        <v>319</v>
      </c>
      <c r="D58">
        <v>68</v>
      </c>
      <c r="E58">
        <v>21</v>
      </c>
      <c r="F58">
        <v>51</v>
      </c>
      <c r="G58">
        <v>109</v>
      </c>
      <c r="H58">
        <v>101</v>
      </c>
      <c r="I58">
        <v>14</v>
      </c>
      <c r="J58">
        <v>39</v>
      </c>
      <c r="K58">
        <v>5</v>
      </c>
      <c r="L58">
        <v>8</v>
      </c>
      <c r="M58">
        <v>17</v>
      </c>
      <c r="N58">
        <v>32</v>
      </c>
      <c r="O58">
        <v>460</v>
      </c>
      <c r="P58">
        <v>546</v>
      </c>
      <c r="Q58">
        <v>1092</v>
      </c>
      <c r="R58">
        <v>22</v>
      </c>
      <c r="S58">
        <v>10</v>
      </c>
      <c r="T58">
        <v>730</v>
      </c>
      <c r="U58">
        <v>12</v>
      </c>
      <c r="V58">
        <v>14</v>
      </c>
      <c r="W58">
        <v>1092</v>
      </c>
      <c r="X58">
        <v>74</v>
      </c>
      <c r="Y58">
        <v>33</v>
      </c>
      <c r="Z58">
        <v>93</v>
      </c>
      <c r="AA58">
        <v>5</v>
      </c>
      <c r="AB58">
        <v>5</v>
      </c>
    </row>
    <row r="59" spans="1:28">
      <c r="A59" s="39" t="s">
        <v>644</v>
      </c>
      <c r="B59">
        <v>1</v>
      </c>
      <c r="C59">
        <v>270</v>
      </c>
      <c r="D59">
        <v>48</v>
      </c>
      <c r="E59">
        <v>12</v>
      </c>
      <c r="F59">
        <v>0</v>
      </c>
      <c r="G59">
        <v>82</v>
      </c>
      <c r="H59">
        <v>99</v>
      </c>
      <c r="I59">
        <v>12</v>
      </c>
      <c r="J59">
        <v>30</v>
      </c>
      <c r="K59">
        <v>0</v>
      </c>
      <c r="L59">
        <v>6</v>
      </c>
      <c r="M59">
        <v>0</v>
      </c>
      <c r="N59">
        <v>24</v>
      </c>
      <c r="O59">
        <v>0</v>
      </c>
      <c r="P59">
        <v>540</v>
      </c>
      <c r="Q59">
        <v>1080</v>
      </c>
      <c r="R59">
        <v>0</v>
      </c>
      <c r="S59">
        <v>0</v>
      </c>
      <c r="T59">
        <v>540</v>
      </c>
      <c r="U59">
        <v>0</v>
      </c>
      <c r="V59">
        <v>12</v>
      </c>
      <c r="W59">
        <v>1080</v>
      </c>
      <c r="X59">
        <v>60</v>
      </c>
      <c r="Y59">
        <v>27</v>
      </c>
      <c r="Z59">
        <v>84</v>
      </c>
      <c r="AA59">
        <v>0</v>
      </c>
      <c r="AB59">
        <v>0</v>
      </c>
    </row>
    <row r="60" spans="1:28">
      <c r="A60" s="39" t="s">
        <v>2355</v>
      </c>
      <c r="B60">
        <v>2</v>
      </c>
      <c r="C60">
        <v>462</v>
      </c>
      <c r="D60">
        <v>152</v>
      </c>
      <c r="E60">
        <v>42</v>
      </c>
      <c r="F60">
        <v>333</v>
      </c>
      <c r="G60">
        <v>204</v>
      </c>
      <c r="H60">
        <v>55</v>
      </c>
      <c r="I60">
        <v>7</v>
      </c>
      <c r="J60">
        <v>59</v>
      </c>
      <c r="K60">
        <v>19</v>
      </c>
      <c r="L60">
        <v>4</v>
      </c>
      <c r="M60">
        <v>111</v>
      </c>
      <c r="N60">
        <v>49</v>
      </c>
      <c r="O60">
        <v>3140</v>
      </c>
      <c r="P60">
        <v>296</v>
      </c>
      <c r="Q60">
        <v>592</v>
      </c>
      <c r="R60">
        <v>139</v>
      </c>
      <c r="S60">
        <v>63</v>
      </c>
      <c r="T60">
        <v>1552</v>
      </c>
      <c r="U60">
        <v>70</v>
      </c>
      <c r="V60">
        <v>7</v>
      </c>
      <c r="W60">
        <v>592</v>
      </c>
      <c r="X60">
        <v>103</v>
      </c>
      <c r="Y60">
        <v>46</v>
      </c>
      <c r="Z60">
        <v>81</v>
      </c>
      <c r="AA60">
        <v>21</v>
      </c>
      <c r="AB60">
        <v>21</v>
      </c>
    </row>
    <row r="61" spans="1:28">
      <c r="A61" s="39" t="s">
        <v>661</v>
      </c>
      <c r="B61">
        <v>1</v>
      </c>
      <c r="C61">
        <v>206</v>
      </c>
      <c r="D61">
        <v>37</v>
      </c>
      <c r="E61">
        <v>10</v>
      </c>
      <c r="F61">
        <v>0</v>
      </c>
      <c r="G61">
        <v>63</v>
      </c>
      <c r="H61">
        <v>76</v>
      </c>
      <c r="I61">
        <v>10</v>
      </c>
      <c r="J61">
        <v>23</v>
      </c>
      <c r="K61">
        <v>0</v>
      </c>
      <c r="L61">
        <v>5</v>
      </c>
      <c r="M61">
        <v>0</v>
      </c>
      <c r="N61">
        <v>19</v>
      </c>
      <c r="O61">
        <v>0</v>
      </c>
      <c r="P61">
        <v>412</v>
      </c>
      <c r="Q61">
        <v>824</v>
      </c>
      <c r="R61">
        <v>0</v>
      </c>
      <c r="S61">
        <v>0</v>
      </c>
      <c r="T61">
        <v>412</v>
      </c>
      <c r="U61">
        <v>0</v>
      </c>
      <c r="V61">
        <v>10</v>
      </c>
      <c r="W61">
        <v>824</v>
      </c>
      <c r="X61">
        <v>46</v>
      </c>
      <c r="Y61">
        <v>21</v>
      </c>
      <c r="Z61">
        <v>64</v>
      </c>
      <c r="AA61">
        <v>0</v>
      </c>
      <c r="AB61">
        <v>0</v>
      </c>
    </row>
    <row r="62" spans="1:28">
      <c r="A62" s="39" t="s">
        <v>2370</v>
      </c>
      <c r="B62">
        <v>5</v>
      </c>
      <c r="C62">
        <v>379</v>
      </c>
      <c r="D62">
        <v>66</v>
      </c>
      <c r="E62">
        <v>19</v>
      </c>
      <c r="F62">
        <v>0</v>
      </c>
      <c r="G62">
        <v>117</v>
      </c>
      <c r="H62">
        <v>142</v>
      </c>
      <c r="I62">
        <v>19</v>
      </c>
      <c r="J62">
        <v>44</v>
      </c>
      <c r="K62">
        <v>0</v>
      </c>
      <c r="L62">
        <v>11</v>
      </c>
      <c r="M62">
        <v>0</v>
      </c>
      <c r="N62">
        <v>36</v>
      </c>
      <c r="O62">
        <v>0</v>
      </c>
      <c r="P62">
        <v>758</v>
      </c>
      <c r="Q62">
        <v>1516</v>
      </c>
      <c r="R62">
        <v>0</v>
      </c>
      <c r="S62">
        <v>0</v>
      </c>
      <c r="T62">
        <v>758</v>
      </c>
      <c r="U62">
        <v>0</v>
      </c>
      <c r="V62">
        <v>19</v>
      </c>
      <c r="W62">
        <v>1516</v>
      </c>
      <c r="X62">
        <v>86</v>
      </c>
      <c r="Y62">
        <v>40</v>
      </c>
      <c r="Z62">
        <v>120</v>
      </c>
      <c r="AA62">
        <v>0</v>
      </c>
      <c r="AB62">
        <v>0</v>
      </c>
    </row>
    <row r="63" spans="1:28">
      <c r="A63" s="39" t="s">
        <v>2384</v>
      </c>
      <c r="B63">
        <v>2</v>
      </c>
      <c r="C63">
        <v>184</v>
      </c>
      <c r="D63">
        <v>33</v>
      </c>
      <c r="E63">
        <v>9</v>
      </c>
      <c r="F63">
        <v>0</v>
      </c>
      <c r="G63">
        <v>56</v>
      </c>
      <c r="H63">
        <v>68</v>
      </c>
      <c r="I63">
        <v>9</v>
      </c>
      <c r="J63">
        <v>21</v>
      </c>
      <c r="K63">
        <v>0</v>
      </c>
      <c r="L63">
        <v>5</v>
      </c>
      <c r="M63">
        <v>0</v>
      </c>
      <c r="N63">
        <v>17</v>
      </c>
      <c r="O63">
        <v>0</v>
      </c>
      <c r="P63">
        <v>368</v>
      </c>
      <c r="Q63">
        <v>736</v>
      </c>
      <c r="R63">
        <v>0</v>
      </c>
      <c r="S63">
        <v>0</v>
      </c>
      <c r="T63">
        <v>368</v>
      </c>
      <c r="U63">
        <v>0</v>
      </c>
      <c r="V63">
        <v>9</v>
      </c>
      <c r="W63">
        <v>736</v>
      </c>
      <c r="X63">
        <v>41</v>
      </c>
      <c r="Y63">
        <v>19</v>
      </c>
      <c r="Z63">
        <v>58</v>
      </c>
      <c r="AA63">
        <v>0</v>
      </c>
      <c r="AB63">
        <v>0</v>
      </c>
    </row>
    <row r="64" spans="1:28">
      <c r="A64" s="39" t="s">
        <v>2396</v>
      </c>
      <c r="B64">
        <v>4</v>
      </c>
      <c r="C64">
        <v>265</v>
      </c>
      <c r="D64">
        <v>52</v>
      </c>
      <c r="E64">
        <v>15</v>
      </c>
      <c r="F64">
        <v>18</v>
      </c>
      <c r="G64">
        <v>85</v>
      </c>
      <c r="H64">
        <v>93</v>
      </c>
      <c r="I64">
        <v>13</v>
      </c>
      <c r="J64">
        <v>33</v>
      </c>
      <c r="K64">
        <v>2</v>
      </c>
      <c r="L64">
        <v>7</v>
      </c>
      <c r="M64">
        <v>6</v>
      </c>
      <c r="N64">
        <v>25</v>
      </c>
      <c r="O64">
        <v>170</v>
      </c>
      <c r="P64">
        <v>496</v>
      </c>
      <c r="Q64">
        <v>992</v>
      </c>
      <c r="R64">
        <v>8</v>
      </c>
      <c r="S64">
        <v>4</v>
      </c>
      <c r="T64">
        <v>564</v>
      </c>
      <c r="U64">
        <v>4</v>
      </c>
      <c r="V64">
        <v>13</v>
      </c>
      <c r="W64">
        <v>992</v>
      </c>
      <c r="X64">
        <v>61</v>
      </c>
      <c r="Y64">
        <v>28</v>
      </c>
      <c r="Z64">
        <v>80</v>
      </c>
      <c r="AA64">
        <v>2</v>
      </c>
      <c r="AB64">
        <v>2</v>
      </c>
    </row>
    <row r="65" spans="1:28">
      <c r="A65" s="39" t="s">
        <v>2413</v>
      </c>
      <c r="B65">
        <v>5</v>
      </c>
      <c r="C65">
        <v>393</v>
      </c>
      <c r="D65">
        <v>85</v>
      </c>
      <c r="E65">
        <v>24</v>
      </c>
      <c r="F65">
        <v>67</v>
      </c>
      <c r="G65">
        <v>134</v>
      </c>
      <c r="H65">
        <v>124</v>
      </c>
      <c r="I65">
        <v>17</v>
      </c>
      <c r="J65">
        <v>48</v>
      </c>
      <c r="K65">
        <v>4</v>
      </c>
      <c r="L65">
        <v>10</v>
      </c>
      <c r="M65">
        <v>23</v>
      </c>
      <c r="N65">
        <v>38</v>
      </c>
      <c r="O65">
        <v>630</v>
      </c>
      <c r="P65">
        <v>660</v>
      </c>
      <c r="Q65">
        <v>1320</v>
      </c>
      <c r="R65">
        <v>28</v>
      </c>
      <c r="S65">
        <v>13</v>
      </c>
      <c r="T65">
        <v>912</v>
      </c>
      <c r="U65">
        <v>14</v>
      </c>
      <c r="V65">
        <v>17</v>
      </c>
      <c r="W65">
        <v>1320</v>
      </c>
      <c r="X65">
        <v>89</v>
      </c>
      <c r="Y65">
        <v>42</v>
      </c>
      <c r="Z65">
        <v>111</v>
      </c>
      <c r="AA65">
        <v>5</v>
      </c>
      <c r="AB65">
        <v>5</v>
      </c>
    </row>
    <row r="66" spans="1:28">
      <c r="A66" s="39" t="s">
        <v>2430</v>
      </c>
      <c r="B66">
        <v>2</v>
      </c>
      <c r="C66">
        <v>240</v>
      </c>
      <c r="D66">
        <v>97</v>
      </c>
      <c r="E66">
        <v>28</v>
      </c>
      <c r="F66">
        <v>255</v>
      </c>
      <c r="G66">
        <v>122</v>
      </c>
      <c r="H66">
        <v>0</v>
      </c>
      <c r="I66">
        <v>0</v>
      </c>
      <c r="J66">
        <v>33</v>
      </c>
      <c r="K66">
        <v>15</v>
      </c>
      <c r="L66">
        <v>0</v>
      </c>
      <c r="M66">
        <v>86</v>
      </c>
      <c r="N66">
        <v>28</v>
      </c>
      <c r="O66">
        <v>2400</v>
      </c>
      <c r="P66">
        <v>0</v>
      </c>
      <c r="Q66">
        <v>0</v>
      </c>
      <c r="R66">
        <v>107</v>
      </c>
      <c r="S66">
        <v>49</v>
      </c>
      <c r="T66">
        <v>960</v>
      </c>
      <c r="U66">
        <v>54</v>
      </c>
      <c r="V66">
        <v>0</v>
      </c>
      <c r="W66">
        <v>0</v>
      </c>
      <c r="X66">
        <v>54</v>
      </c>
      <c r="Y66">
        <v>25</v>
      </c>
      <c r="Z66">
        <v>28</v>
      </c>
      <c r="AA66">
        <v>17</v>
      </c>
      <c r="AB66">
        <v>17</v>
      </c>
    </row>
    <row r="67" spans="1:28">
      <c r="A67" s="39" t="s">
        <v>673</v>
      </c>
      <c r="B67">
        <v>12</v>
      </c>
      <c r="C67">
        <v>371</v>
      </c>
      <c r="D67">
        <v>114</v>
      </c>
      <c r="E67">
        <v>36</v>
      </c>
      <c r="F67">
        <v>211</v>
      </c>
      <c r="G67">
        <v>159</v>
      </c>
      <c r="H67">
        <v>66</v>
      </c>
      <c r="I67">
        <v>9</v>
      </c>
      <c r="J67">
        <v>51</v>
      </c>
      <c r="K67">
        <v>18</v>
      </c>
      <c r="L67">
        <v>5</v>
      </c>
      <c r="M67">
        <v>73</v>
      </c>
      <c r="N67">
        <v>44</v>
      </c>
      <c r="O67">
        <v>1940</v>
      </c>
      <c r="P67">
        <v>354</v>
      </c>
      <c r="Q67">
        <v>708</v>
      </c>
      <c r="R67">
        <v>90</v>
      </c>
      <c r="S67">
        <v>43</v>
      </c>
      <c r="T67">
        <v>1130</v>
      </c>
      <c r="U67">
        <v>47</v>
      </c>
      <c r="V67">
        <v>9</v>
      </c>
      <c r="W67">
        <v>708</v>
      </c>
      <c r="X67">
        <v>87</v>
      </c>
      <c r="Y67">
        <v>43</v>
      </c>
      <c r="Z67">
        <v>83</v>
      </c>
      <c r="AA67">
        <v>19</v>
      </c>
      <c r="AB67">
        <v>19</v>
      </c>
    </row>
    <row r="68" spans="1:28">
      <c r="A68" s="39" t="s">
        <v>700</v>
      </c>
      <c r="B68">
        <v>8</v>
      </c>
      <c r="C68">
        <v>284</v>
      </c>
      <c r="D68">
        <v>63</v>
      </c>
      <c r="E68">
        <v>19</v>
      </c>
      <c r="F68">
        <v>46</v>
      </c>
      <c r="G68">
        <v>100</v>
      </c>
      <c r="H68">
        <v>90</v>
      </c>
      <c r="I68">
        <v>12</v>
      </c>
      <c r="J68">
        <v>36</v>
      </c>
      <c r="K68">
        <v>5</v>
      </c>
      <c r="L68">
        <v>6</v>
      </c>
      <c r="M68">
        <v>16</v>
      </c>
      <c r="N68">
        <v>30</v>
      </c>
      <c r="O68">
        <v>410</v>
      </c>
      <c r="P68">
        <v>486</v>
      </c>
      <c r="Q68">
        <v>972</v>
      </c>
      <c r="R68">
        <v>21</v>
      </c>
      <c r="S68">
        <v>10</v>
      </c>
      <c r="T68">
        <v>650</v>
      </c>
      <c r="U68">
        <v>12</v>
      </c>
      <c r="V68">
        <v>12</v>
      </c>
      <c r="W68">
        <v>972</v>
      </c>
      <c r="X68">
        <v>67</v>
      </c>
      <c r="Y68">
        <v>31</v>
      </c>
      <c r="Z68">
        <v>83</v>
      </c>
      <c r="AA68">
        <v>5</v>
      </c>
      <c r="AB68">
        <v>5</v>
      </c>
    </row>
    <row r="69" spans="1:28">
      <c r="A69" s="39" t="s">
        <v>720</v>
      </c>
      <c r="B69">
        <v>6</v>
      </c>
      <c r="C69">
        <v>519</v>
      </c>
      <c r="D69">
        <v>101</v>
      </c>
      <c r="E69">
        <v>28</v>
      </c>
      <c r="F69">
        <v>35</v>
      </c>
      <c r="G69">
        <v>167</v>
      </c>
      <c r="H69">
        <v>180</v>
      </c>
      <c r="I69">
        <v>23</v>
      </c>
      <c r="J69">
        <v>59</v>
      </c>
      <c r="K69">
        <v>4</v>
      </c>
      <c r="L69">
        <v>12</v>
      </c>
      <c r="M69">
        <v>13</v>
      </c>
      <c r="N69">
        <v>49</v>
      </c>
      <c r="O69">
        <v>310</v>
      </c>
      <c r="P69">
        <v>976</v>
      </c>
      <c r="Q69">
        <v>1952</v>
      </c>
      <c r="R69">
        <v>16</v>
      </c>
      <c r="S69">
        <v>8</v>
      </c>
      <c r="T69">
        <v>1100</v>
      </c>
      <c r="U69">
        <v>9</v>
      </c>
      <c r="V69">
        <v>23</v>
      </c>
      <c r="W69">
        <v>1952</v>
      </c>
      <c r="X69">
        <v>117</v>
      </c>
      <c r="Y69">
        <v>54</v>
      </c>
      <c r="Z69">
        <v>157</v>
      </c>
      <c r="AA69">
        <v>4</v>
      </c>
      <c r="AB69">
        <v>4</v>
      </c>
    </row>
    <row r="70" spans="1:28">
      <c r="A70" s="39" t="s">
        <v>746</v>
      </c>
      <c r="B70">
        <v>2</v>
      </c>
      <c r="C70">
        <v>375</v>
      </c>
      <c r="D70">
        <v>68</v>
      </c>
      <c r="E70">
        <v>18</v>
      </c>
      <c r="F70">
        <v>0</v>
      </c>
      <c r="G70">
        <v>114</v>
      </c>
      <c r="H70">
        <v>138</v>
      </c>
      <c r="I70">
        <v>18</v>
      </c>
      <c r="J70">
        <v>42</v>
      </c>
      <c r="K70">
        <v>0</v>
      </c>
      <c r="L70">
        <v>9</v>
      </c>
      <c r="M70">
        <v>0</v>
      </c>
      <c r="N70">
        <v>35</v>
      </c>
      <c r="O70">
        <v>0</v>
      </c>
      <c r="P70">
        <v>750</v>
      </c>
      <c r="Q70">
        <v>1500</v>
      </c>
      <c r="R70">
        <v>0</v>
      </c>
      <c r="S70">
        <v>0</v>
      </c>
      <c r="T70">
        <v>750</v>
      </c>
      <c r="U70">
        <v>0</v>
      </c>
      <c r="V70">
        <v>18</v>
      </c>
      <c r="W70">
        <v>1500</v>
      </c>
      <c r="X70">
        <v>84</v>
      </c>
      <c r="Y70">
        <v>38</v>
      </c>
      <c r="Z70">
        <v>117</v>
      </c>
      <c r="AA70">
        <v>0</v>
      </c>
      <c r="AB70">
        <v>0</v>
      </c>
    </row>
    <row r="71" spans="1:28">
      <c r="A71" s="39" t="s">
        <v>760</v>
      </c>
      <c r="B71">
        <v>2</v>
      </c>
      <c r="C71">
        <v>467</v>
      </c>
      <c r="D71">
        <v>83</v>
      </c>
      <c r="E71">
        <v>21</v>
      </c>
      <c r="F71">
        <v>0</v>
      </c>
      <c r="G71">
        <v>142</v>
      </c>
      <c r="H71">
        <v>172</v>
      </c>
      <c r="I71">
        <v>21</v>
      </c>
      <c r="J71">
        <v>53</v>
      </c>
      <c r="K71">
        <v>0</v>
      </c>
      <c r="L71">
        <v>11</v>
      </c>
      <c r="M71">
        <v>0</v>
      </c>
      <c r="N71">
        <v>42</v>
      </c>
      <c r="O71">
        <v>0</v>
      </c>
      <c r="P71">
        <v>934</v>
      </c>
      <c r="Q71">
        <v>1868</v>
      </c>
      <c r="R71">
        <v>0</v>
      </c>
      <c r="S71">
        <v>0</v>
      </c>
      <c r="T71">
        <v>934</v>
      </c>
      <c r="U71">
        <v>0</v>
      </c>
      <c r="V71">
        <v>21</v>
      </c>
      <c r="W71">
        <v>1868</v>
      </c>
      <c r="X71">
        <v>104</v>
      </c>
      <c r="Y71">
        <v>47</v>
      </c>
      <c r="Z71">
        <v>146</v>
      </c>
      <c r="AA71">
        <v>0</v>
      </c>
      <c r="AB71">
        <v>0</v>
      </c>
    </row>
    <row r="72" spans="1:28">
      <c r="A72" s="39" t="s">
        <v>2441</v>
      </c>
      <c r="B72">
        <v>2</v>
      </c>
      <c r="C72">
        <v>454</v>
      </c>
      <c r="D72">
        <v>103</v>
      </c>
      <c r="E72">
        <v>28</v>
      </c>
      <c r="F72">
        <v>106</v>
      </c>
      <c r="G72">
        <v>159</v>
      </c>
      <c r="H72">
        <v>130</v>
      </c>
      <c r="I72">
        <v>16</v>
      </c>
      <c r="J72">
        <v>54</v>
      </c>
      <c r="K72">
        <v>6</v>
      </c>
      <c r="L72">
        <v>8</v>
      </c>
      <c r="M72">
        <v>36</v>
      </c>
      <c r="N72">
        <v>44</v>
      </c>
      <c r="O72">
        <v>1000</v>
      </c>
      <c r="P72">
        <v>708</v>
      </c>
      <c r="Q72">
        <v>1416</v>
      </c>
      <c r="R72">
        <v>45</v>
      </c>
      <c r="S72">
        <v>20</v>
      </c>
      <c r="T72">
        <v>1108</v>
      </c>
      <c r="U72">
        <v>23</v>
      </c>
      <c r="V72">
        <v>16</v>
      </c>
      <c r="W72">
        <v>1416</v>
      </c>
      <c r="X72">
        <v>102</v>
      </c>
      <c r="Y72">
        <v>45</v>
      </c>
      <c r="Z72">
        <v>122</v>
      </c>
      <c r="AA72">
        <v>7</v>
      </c>
      <c r="AB72">
        <v>7</v>
      </c>
    </row>
    <row r="73" spans="1:28">
      <c r="A73" s="39" t="s">
        <v>2464</v>
      </c>
      <c r="B73">
        <v>6</v>
      </c>
      <c r="C73">
        <v>371</v>
      </c>
      <c r="D73">
        <v>75</v>
      </c>
      <c r="E73">
        <v>17</v>
      </c>
      <c r="F73">
        <v>28</v>
      </c>
      <c r="G73">
        <v>93</v>
      </c>
      <c r="H73">
        <v>95</v>
      </c>
      <c r="I73">
        <v>14</v>
      </c>
      <c r="J73">
        <v>34</v>
      </c>
      <c r="K73">
        <v>2</v>
      </c>
      <c r="L73">
        <v>8</v>
      </c>
      <c r="M73">
        <v>10</v>
      </c>
      <c r="N73">
        <v>28</v>
      </c>
      <c r="O73">
        <v>260</v>
      </c>
      <c r="P73">
        <v>512</v>
      </c>
      <c r="Q73">
        <v>1024</v>
      </c>
      <c r="R73">
        <v>12</v>
      </c>
      <c r="S73">
        <v>6</v>
      </c>
      <c r="T73">
        <v>616</v>
      </c>
      <c r="U73">
        <v>6</v>
      </c>
      <c r="V73">
        <v>14</v>
      </c>
      <c r="W73">
        <v>1024</v>
      </c>
      <c r="X73">
        <v>64</v>
      </c>
      <c r="Y73">
        <v>30</v>
      </c>
      <c r="Z73">
        <v>83</v>
      </c>
      <c r="AA73">
        <v>2</v>
      </c>
      <c r="AB73">
        <v>2</v>
      </c>
    </row>
    <row r="74" spans="1:28">
      <c r="A74" s="39" t="s">
        <v>781</v>
      </c>
      <c r="B74">
        <v>1</v>
      </c>
      <c r="C74">
        <v>187</v>
      </c>
      <c r="D74">
        <v>33</v>
      </c>
      <c r="E74">
        <v>9</v>
      </c>
      <c r="F74">
        <v>0</v>
      </c>
      <c r="G74">
        <v>57</v>
      </c>
      <c r="H74">
        <v>69</v>
      </c>
      <c r="I74">
        <v>9</v>
      </c>
      <c r="J74">
        <v>21</v>
      </c>
      <c r="K74">
        <v>0</v>
      </c>
      <c r="L74">
        <v>5</v>
      </c>
      <c r="M74">
        <v>0</v>
      </c>
      <c r="N74">
        <v>17</v>
      </c>
      <c r="O74">
        <v>0</v>
      </c>
      <c r="P74">
        <v>374</v>
      </c>
      <c r="Q74">
        <v>748</v>
      </c>
      <c r="R74">
        <v>0</v>
      </c>
      <c r="S74">
        <v>0</v>
      </c>
      <c r="T74">
        <v>374</v>
      </c>
      <c r="U74">
        <v>0</v>
      </c>
      <c r="V74">
        <v>9</v>
      </c>
      <c r="W74">
        <v>748</v>
      </c>
      <c r="X74">
        <v>42</v>
      </c>
      <c r="Y74">
        <v>19</v>
      </c>
      <c r="Z74">
        <v>58</v>
      </c>
      <c r="AA74">
        <v>0</v>
      </c>
      <c r="AB74">
        <v>0</v>
      </c>
    </row>
    <row r="75" spans="1:28">
      <c r="A75" s="39" t="s">
        <v>2476</v>
      </c>
      <c r="B75">
        <v>2</v>
      </c>
      <c r="C75">
        <v>289</v>
      </c>
      <c r="D75">
        <v>98</v>
      </c>
      <c r="E75">
        <v>28</v>
      </c>
      <c r="F75">
        <v>224</v>
      </c>
      <c r="G75">
        <v>131</v>
      </c>
      <c r="H75">
        <v>29</v>
      </c>
      <c r="I75">
        <v>4</v>
      </c>
      <c r="J75">
        <v>37</v>
      </c>
      <c r="K75">
        <v>13</v>
      </c>
      <c r="L75">
        <v>2</v>
      </c>
      <c r="M75">
        <v>75</v>
      </c>
      <c r="N75">
        <v>31</v>
      </c>
      <c r="O75">
        <v>2110</v>
      </c>
      <c r="P75">
        <v>156</v>
      </c>
      <c r="Q75">
        <v>312</v>
      </c>
      <c r="R75">
        <v>94</v>
      </c>
      <c r="S75">
        <v>42</v>
      </c>
      <c r="T75">
        <v>1000</v>
      </c>
      <c r="U75">
        <v>47</v>
      </c>
      <c r="V75">
        <v>4</v>
      </c>
      <c r="W75">
        <v>312</v>
      </c>
      <c r="X75">
        <v>65</v>
      </c>
      <c r="Y75">
        <v>29</v>
      </c>
      <c r="Z75">
        <v>49</v>
      </c>
      <c r="AA75">
        <v>14</v>
      </c>
      <c r="AB75">
        <v>14</v>
      </c>
    </row>
    <row r="76" spans="1:28">
      <c r="A76" s="39" t="s">
        <v>2490</v>
      </c>
      <c r="B76">
        <v>8</v>
      </c>
      <c r="C76">
        <v>301</v>
      </c>
      <c r="D76">
        <v>58</v>
      </c>
      <c r="E76">
        <v>17</v>
      </c>
      <c r="F76">
        <v>0</v>
      </c>
      <c r="G76">
        <v>96</v>
      </c>
      <c r="H76">
        <v>113</v>
      </c>
      <c r="I76">
        <v>17</v>
      </c>
      <c r="J76">
        <v>37</v>
      </c>
      <c r="K76">
        <v>0</v>
      </c>
      <c r="L76">
        <v>11</v>
      </c>
      <c r="M76">
        <v>0</v>
      </c>
      <c r="N76">
        <v>31</v>
      </c>
      <c r="O76">
        <v>0</v>
      </c>
      <c r="P76">
        <v>602</v>
      </c>
      <c r="Q76">
        <v>1204</v>
      </c>
      <c r="R76">
        <v>0</v>
      </c>
      <c r="S76">
        <v>0</v>
      </c>
      <c r="T76">
        <v>602</v>
      </c>
      <c r="U76">
        <v>0</v>
      </c>
      <c r="V76">
        <v>17</v>
      </c>
      <c r="W76">
        <v>1204</v>
      </c>
      <c r="X76">
        <v>70</v>
      </c>
      <c r="Y76">
        <v>33</v>
      </c>
      <c r="Z76">
        <v>97</v>
      </c>
      <c r="AA76">
        <v>0</v>
      </c>
      <c r="AB76">
        <v>0</v>
      </c>
    </row>
    <row r="77" spans="1:28">
      <c r="A77" s="39" t="s">
        <v>800</v>
      </c>
      <c r="B77">
        <v>1</v>
      </c>
      <c r="C77">
        <v>254</v>
      </c>
      <c r="D77">
        <v>45</v>
      </c>
      <c r="E77">
        <v>12</v>
      </c>
      <c r="F77">
        <v>0</v>
      </c>
      <c r="G77">
        <v>77</v>
      </c>
      <c r="H77">
        <v>94</v>
      </c>
      <c r="I77">
        <v>12</v>
      </c>
      <c r="J77">
        <v>28</v>
      </c>
      <c r="K77">
        <v>0</v>
      </c>
      <c r="L77">
        <v>6</v>
      </c>
      <c r="M77">
        <v>0</v>
      </c>
      <c r="N77">
        <v>23</v>
      </c>
      <c r="O77">
        <v>0</v>
      </c>
      <c r="P77">
        <v>508</v>
      </c>
      <c r="Q77">
        <v>1016</v>
      </c>
      <c r="R77">
        <v>0</v>
      </c>
      <c r="S77">
        <v>0</v>
      </c>
      <c r="T77">
        <v>508</v>
      </c>
      <c r="U77">
        <v>0</v>
      </c>
      <c r="V77">
        <v>12</v>
      </c>
      <c r="W77">
        <v>1016</v>
      </c>
      <c r="X77">
        <v>56</v>
      </c>
      <c r="Y77">
        <v>25</v>
      </c>
      <c r="Z77">
        <v>79</v>
      </c>
      <c r="AA77">
        <v>0</v>
      </c>
      <c r="AB77">
        <v>0</v>
      </c>
    </row>
    <row r="78" spans="1:28">
      <c r="A78" s="39" t="s">
        <v>2500</v>
      </c>
      <c r="B78">
        <v>5</v>
      </c>
      <c r="C78">
        <v>311</v>
      </c>
      <c r="D78">
        <v>91</v>
      </c>
      <c r="E78">
        <v>26</v>
      </c>
      <c r="F78">
        <v>160</v>
      </c>
      <c r="G78">
        <v>126</v>
      </c>
      <c r="H78">
        <v>60</v>
      </c>
      <c r="I78">
        <v>8</v>
      </c>
      <c r="J78">
        <v>39</v>
      </c>
      <c r="K78">
        <v>10</v>
      </c>
      <c r="L78">
        <v>5</v>
      </c>
      <c r="M78">
        <v>55</v>
      </c>
      <c r="N78">
        <v>33</v>
      </c>
      <c r="O78">
        <v>1500</v>
      </c>
      <c r="P78">
        <v>322</v>
      </c>
      <c r="Q78">
        <v>644</v>
      </c>
      <c r="R78">
        <v>68</v>
      </c>
      <c r="S78">
        <v>32</v>
      </c>
      <c r="T78">
        <v>922</v>
      </c>
      <c r="U78">
        <v>34</v>
      </c>
      <c r="V78">
        <v>8</v>
      </c>
      <c r="W78">
        <v>644</v>
      </c>
      <c r="X78">
        <v>70</v>
      </c>
      <c r="Y78">
        <v>33</v>
      </c>
      <c r="Z78">
        <v>69</v>
      </c>
      <c r="AA78">
        <v>11</v>
      </c>
      <c r="AB78">
        <v>11</v>
      </c>
    </row>
    <row r="79" spans="1:28">
      <c r="A79" s="39" t="s">
        <v>2521</v>
      </c>
      <c r="B79">
        <v>1</v>
      </c>
      <c r="C79">
        <v>252</v>
      </c>
      <c r="D79">
        <v>45</v>
      </c>
      <c r="E79">
        <v>12</v>
      </c>
      <c r="F79">
        <v>0</v>
      </c>
      <c r="G79">
        <v>77</v>
      </c>
      <c r="H79">
        <v>93</v>
      </c>
      <c r="I79">
        <v>12</v>
      </c>
      <c r="J79">
        <v>28</v>
      </c>
      <c r="K79">
        <v>0</v>
      </c>
      <c r="L79">
        <v>6</v>
      </c>
      <c r="M79">
        <v>0</v>
      </c>
      <c r="N79">
        <v>23</v>
      </c>
      <c r="O79">
        <v>0</v>
      </c>
      <c r="P79">
        <v>504</v>
      </c>
      <c r="Q79">
        <v>1008</v>
      </c>
      <c r="R79">
        <v>0</v>
      </c>
      <c r="S79">
        <v>0</v>
      </c>
      <c r="T79">
        <v>504</v>
      </c>
      <c r="U79">
        <v>0</v>
      </c>
      <c r="V79">
        <v>12</v>
      </c>
      <c r="W79">
        <v>1008</v>
      </c>
      <c r="X79">
        <v>56</v>
      </c>
      <c r="Y79">
        <v>25</v>
      </c>
      <c r="Z79">
        <v>78</v>
      </c>
      <c r="AA79">
        <v>0</v>
      </c>
      <c r="AB79">
        <v>0</v>
      </c>
    </row>
    <row r="80" spans="1:28">
      <c r="A80" s="39" t="s">
        <v>814</v>
      </c>
      <c r="B80">
        <v>1</v>
      </c>
      <c r="C80">
        <v>442</v>
      </c>
      <c r="D80">
        <v>78</v>
      </c>
      <c r="E80">
        <v>20</v>
      </c>
      <c r="F80">
        <v>0</v>
      </c>
      <c r="G80">
        <v>134</v>
      </c>
      <c r="H80">
        <v>163</v>
      </c>
      <c r="I80">
        <v>20</v>
      </c>
      <c r="J80">
        <v>49</v>
      </c>
      <c r="K80">
        <v>0</v>
      </c>
      <c r="L80">
        <v>10</v>
      </c>
      <c r="M80">
        <v>0</v>
      </c>
      <c r="N80">
        <v>39</v>
      </c>
      <c r="O80">
        <v>0</v>
      </c>
      <c r="P80">
        <v>884</v>
      </c>
      <c r="Q80">
        <v>1768</v>
      </c>
      <c r="R80">
        <v>0</v>
      </c>
      <c r="S80">
        <v>0</v>
      </c>
      <c r="T80">
        <v>884</v>
      </c>
      <c r="U80">
        <v>0</v>
      </c>
      <c r="V80">
        <v>20</v>
      </c>
      <c r="W80">
        <v>1768</v>
      </c>
      <c r="X80">
        <v>98</v>
      </c>
      <c r="Y80">
        <v>44</v>
      </c>
      <c r="Z80">
        <v>137</v>
      </c>
      <c r="AA80">
        <v>0</v>
      </c>
      <c r="AB80">
        <v>0</v>
      </c>
    </row>
    <row r="81" spans="1:28">
      <c r="A81" s="39" t="s">
        <v>2527</v>
      </c>
      <c r="B81">
        <v>1</v>
      </c>
      <c r="C81">
        <v>309</v>
      </c>
      <c r="D81">
        <v>55</v>
      </c>
      <c r="E81">
        <v>14</v>
      </c>
      <c r="F81">
        <v>0</v>
      </c>
      <c r="G81">
        <v>94</v>
      </c>
      <c r="H81">
        <v>114</v>
      </c>
      <c r="I81">
        <v>14</v>
      </c>
      <c r="J81">
        <v>35</v>
      </c>
      <c r="K81">
        <v>0</v>
      </c>
      <c r="L81">
        <v>7</v>
      </c>
      <c r="M81">
        <v>0</v>
      </c>
      <c r="N81">
        <v>28</v>
      </c>
      <c r="O81">
        <v>0</v>
      </c>
      <c r="P81">
        <v>618</v>
      </c>
      <c r="Q81">
        <v>1236</v>
      </c>
      <c r="R81">
        <v>0</v>
      </c>
      <c r="S81">
        <v>0</v>
      </c>
      <c r="T81">
        <v>618</v>
      </c>
      <c r="U81">
        <v>0</v>
      </c>
      <c r="V81">
        <v>14</v>
      </c>
      <c r="W81">
        <v>1236</v>
      </c>
      <c r="X81">
        <v>69</v>
      </c>
      <c r="Y81">
        <v>31</v>
      </c>
      <c r="Z81">
        <v>96</v>
      </c>
      <c r="AA81">
        <v>0</v>
      </c>
      <c r="AB81">
        <v>0</v>
      </c>
    </row>
    <row r="82" spans="1:28">
      <c r="A82" s="39" t="s">
        <v>832</v>
      </c>
      <c r="B82">
        <v>3</v>
      </c>
      <c r="C82">
        <v>289</v>
      </c>
      <c r="D82">
        <v>52</v>
      </c>
      <c r="E82">
        <v>15</v>
      </c>
      <c r="F82">
        <v>0</v>
      </c>
      <c r="G82">
        <v>89</v>
      </c>
      <c r="H82">
        <v>107</v>
      </c>
      <c r="I82">
        <v>15</v>
      </c>
      <c r="J82">
        <v>33</v>
      </c>
      <c r="K82">
        <v>0</v>
      </c>
      <c r="L82">
        <v>8</v>
      </c>
      <c r="M82">
        <v>0</v>
      </c>
      <c r="N82">
        <v>27</v>
      </c>
      <c r="O82">
        <v>0</v>
      </c>
      <c r="P82">
        <v>578</v>
      </c>
      <c r="Q82">
        <v>1156</v>
      </c>
      <c r="R82">
        <v>0</v>
      </c>
      <c r="S82">
        <v>0</v>
      </c>
      <c r="T82">
        <v>578</v>
      </c>
      <c r="U82">
        <v>0</v>
      </c>
      <c r="V82">
        <v>15</v>
      </c>
      <c r="W82">
        <v>1156</v>
      </c>
      <c r="X82">
        <v>65</v>
      </c>
      <c r="Y82">
        <v>30</v>
      </c>
      <c r="Z82">
        <v>91</v>
      </c>
      <c r="AA82">
        <v>0</v>
      </c>
      <c r="AB82">
        <v>0</v>
      </c>
    </row>
    <row r="83" spans="1:28">
      <c r="A83" s="39" t="s">
        <v>2538</v>
      </c>
      <c r="B83">
        <v>1</v>
      </c>
      <c r="C83">
        <v>180</v>
      </c>
      <c r="D83">
        <v>32</v>
      </c>
      <c r="E83">
        <v>0</v>
      </c>
      <c r="F83">
        <v>0</v>
      </c>
      <c r="G83">
        <v>0</v>
      </c>
      <c r="H83">
        <v>0</v>
      </c>
      <c r="I83">
        <v>0</v>
      </c>
      <c r="J83">
        <v>20</v>
      </c>
      <c r="K83">
        <v>0</v>
      </c>
      <c r="L83">
        <v>4</v>
      </c>
      <c r="M83">
        <v>0</v>
      </c>
      <c r="N83">
        <v>16</v>
      </c>
      <c r="O83">
        <v>0</v>
      </c>
      <c r="P83">
        <v>360</v>
      </c>
      <c r="Q83">
        <v>720</v>
      </c>
      <c r="R83">
        <v>0</v>
      </c>
      <c r="S83">
        <v>0</v>
      </c>
      <c r="T83">
        <v>360</v>
      </c>
      <c r="U83">
        <v>0</v>
      </c>
      <c r="V83">
        <v>8</v>
      </c>
      <c r="W83">
        <v>720</v>
      </c>
      <c r="X83">
        <v>40</v>
      </c>
      <c r="Y83">
        <v>18</v>
      </c>
      <c r="Z83">
        <v>56</v>
      </c>
      <c r="AA83">
        <v>0</v>
      </c>
      <c r="AB83">
        <v>0</v>
      </c>
    </row>
    <row r="84" spans="1:28">
      <c r="A84" s="39" t="s">
        <v>849</v>
      </c>
      <c r="B84">
        <v>1</v>
      </c>
      <c r="C84">
        <v>342</v>
      </c>
      <c r="D84">
        <v>136</v>
      </c>
      <c r="E84">
        <v>38</v>
      </c>
      <c r="F84">
        <v>362</v>
      </c>
      <c r="G84">
        <v>173</v>
      </c>
      <c r="H84">
        <v>0</v>
      </c>
      <c r="I84">
        <v>0</v>
      </c>
      <c r="J84">
        <v>46</v>
      </c>
      <c r="K84">
        <v>21</v>
      </c>
      <c r="L84">
        <v>0</v>
      </c>
      <c r="M84">
        <v>121</v>
      </c>
      <c r="N84">
        <v>38</v>
      </c>
      <c r="O84">
        <v>3420</v>
      </c>
      <c r="P84">
        <v>0</v>
      </c>
      <c r="Q84">
        <v>0</v>
      </c>
      <c r="R84">
        <v>151</v>
      </c>
      <c r="S84">
        <v>68</v>
      </c>
      <c r="T84">
        <v>1368</v>
      </c>
      <c r="U84">
        <v>76</v>
      </c>
      <c r="V84">
        <v>0</v>
      </c>
      <c r="W84">
        <v>0</v>
      </c>
      <c r="X84">
        <v>76</v>
      </c>
      <c r="Y84">
        <v>34</v>
      </c>
      <c r="Z84">
        <v>38</v>
      </c>
      <c r="AA84">
        <v>23</v>
      </c>
      <c r="AB84">
        <v>23</v>
      </c>
    </row>
    <row r="85" spans="1:28">
      <c r="A85" s="39" t="s">
        <v>2548</v>
      </c>
      <c r="B85">
        <v>1</v>
      </c>
      <c r="C85">
        <v>351</v>
      </c>
      <c r="D85">
        <v>62</v>
      </c>
      <c r="E85">
        <v>16</v>
      </c>
      <c r="F85">
        <v>0</v>
      </c>
      <c r="G85">
        <v>107</v>
      </c>
      <c r="H85">
        <v>129</v>
      </c>
      <c r="I85">
        <v>16</v>
      </c>
      <c r="J85">
        <v>39</v>
      </c>
      <c r="K85">
        <v>0</v>
      </c>
      <c r="L85">
        <v>8</v>
      </c>
      <c r="M85">
        <v>0</v>
      </c>
      <c r="N85">
        <v>31</v>
      </c>
      <c r="O85">
        <v>0</v>
      </c>
      <c r="P85">
        <v>702</v>
      </c>
      <c r="Q85">
        <v>1404</v>
      </c>
      <c r="R85">
        <v>0</v>
      </c>
      <c r="S85">
        <v>0</v>
      </c>
      <c r="T85">
        <v>702</v>
      </c>
      <c r="U85">
        <v>0</v>
      </c>
      <c r="V85">
        <v>16</v>
      </c>
      <c r="W85">
        <v>1404</v>
      </c>
      <c r="X85">
        <v>78</v>
      </c>
      <c r="Y85">
        <v>35</v>
      </c>
      <c r="Z85">
        <v>109</v>
      </c>
      <c r="AA85">
        <v>0</v>
      </c>
      <c r="AB85">
        <v>0</v>
      </c>
    </row>
    <row r="86" spans="1:28">
      <c r="A86" s="39" t="s">
        <v>2561</v>
      </c>
      <c r="B86">
        <v>8</v>
      </c>
      <c r="C86">
        <v>433</v>
      </c>
      <c r="D86">
        <v>130</v>
      </c>
      <c r="E86">
        <v>38</v>
      </c>
      <c r="F86">
        <v>243</v>
      </c>
      <c r="G86">
        <v>182</v>
      </c>
      <c r="H86">
        <v>77</v>
      </c>
      <c r="I86">
        <v>10</v>
      </c>
      <c r="J86">
        <v>55</v>
      </c>
      <c r="K86">
        <v>16</v>
      </c>
      <c r="L86">
        <v>5</v>
      </c>
      <c r="M86">
        <v>84</v>
      </c>
      <c r="N86">
        <v>47</v>
      </c>
      <c r="O86">
        <v>2270</v>
      </c>
      <c r="P86">
        <v>412</v>
      </c>
      <c r="Q86">
        <v>824</v>
      </c>
      <c r="R86">
        <v>103</v>
      </c>
      <c r="S86">
        <v>47</v>
      </c>
      <c r="T86">
        <v>1320</v>
      </c>
      <c r="U86">
        <v>54</v>
      </c>
      <c r="V86">
        <v>10</v>
      </c>
      <c r="W86">
        <v>824</v>
      </c>
      <c r="X86">
        <v>100</v>
      </c>
      <c r="Y86">
        <v>45</v>
      </c>
      <c r="Z86">
        <v>92</v>
      </c>
      <c r="AA86">
        <v>18</v>
      </c>
      <c r="AB86">
        <v>18</v>
      </c>
    </row>
    <row r="87" spans="1:28">
      <c r="A87" s="39" t="s">
        <v>2576</v>
      </c>
      <c r="B87">
        <v>1</v>
      </c>
      <c r="C87">
        <v>236</v>
      </c>
      <c r="D87">
        <v>42</v>
      </c>
      <c r="E87">
        <v>11</v>
      </c>
      <c r="F87">
        <v>0</v>
      </c>
      <c r="G87">
        <v>72</v>
      </c>
      <c r="H87">
        <v>87</v>
      </c>
      <c r="I87">
        <v>11</v>
      </c>
      <c r="J87">
        <v>27</v>
      </c>
      <c r="K87">
        <v>0</v>
      </c>
      <c r="L87">
        <v>6</v>
      </c>
      <c r="M87">
        <v>0</v>
      </c>
      <c r="N87">
        <v>21</v>
      </c>
      <c r="O87">
        <v>0</v>
      </c>
      <c r="P87">
        <v>472</v>
      </c>
      <c r="Q87">
        <v>944</v>
      </c>
      <c r="R87">
        <v>0</v>
      </c>
      <c r="S87">
        <v>0</v>
      </c>
      <c r="T87">
        <v>472</v>
      </c>
      <c r="U87">
        <v>0</v>
      </c>
      <c r="V87">
        <v>11</v>
      </c>
      <c r="W87">
        <v>944</v>
      </c>
      <c r="X87">
        <v>53</v>
      </c>
      <c r="Y87">
        <v>24</v>
      </c>
      <c r="Z87">
        <v>73</v>
      </c>
      <c r="AA87">
        <v>0</v>
      </c>
      <c r="AB87">
        <v>0</v>
      </c>
    </row>
    <row r="88" spans="1:28">
      <c r="A88" s="39" t="s">
        <v>2592</v>
      </c>
      <c r="B88">
        <v>7</v>
      </c>
      <c r="C88">
        <v>224</v>
      </c>
      <c r="D88">
        <v>50</v>
      </c>
      <c r="E88">
        <v>14</v>
      </c>
      <c r="F88">
        <v>34</v>
      </c>
      <c r="G88">
        <v>78</v>
      </c>
      <c r="H88">
        <v>74</v>
      </c>
      <c r="I88">
        <v>10</v>
      </c>
      <c r="J88">
        <v>29</v>
      </c>
      <c r="K88">
        <v>3</v>
      </c>
      <c r="L88">
        <v>5</v>
      </c>
      <c r="M88">
        <v>12</v>
      </c>
      <c r="N88">
        <v>23</v>
      </c>
      <c r="O88">
        <v>310</v>
      </c>
      <c r="P88">
        <v>386</v>
      </c>
      <c r="Q88">
        <v>772</v>
      </c>
      <c r="R88">
        <v>15</v>
      </c>
      <c r="S88">
        <v>7</v>
      </c>
      <c r="T88">
        <v>510</v>
      </c>
      <c r="U88">
        <v>8</v>
      </c>
      <c r="V88">
        <v>10</v>
      </c>
      <c r="W88">
        <v>772</v>
      </c>
      <c r="X88">
        <v>53</v>
      </c>
      <c r="Y88">
        <v>26</v>
      </c>
      <c r="Z88">
        <v>66</v>
      </c>
      <c r="AA88">
        <v>3</v>
      </c>
      <c r="AB88">
        <v>3</v>
      </c>
    </row>
    <row r="89" spans="1:28">
      <c r="A89" s="39" t="s">
        <v>872</v>
      </c>
      <c r="B89">
        <v>5</v>
      </c>
      <c r="C89">
        <v>297</v>
      </c>
      <c r="D89">
        <v>71</v>
      </c>
      <c r="E89">
        <v>21</v>
      </c>
      <c r="F89">
        <v>75</v>
      </c>
      <c r="G89">
        <v>106</v>
      </c>
      <c r="H89">
        <v>84</v>
      </c>
      <c r="I89">
        <v>12</v>
      </c>
      <c r="J89">
        <v>37</v>
      </c>
      <c r="K89">
        <v>5</v>
      </c>
      <c r="L89">
        <v>7</v>
      </c>
      <c r="M89">
        <v>26</v>
      </c>
      <c r="N89">
        <v>31</v>
      </c>
      <c r="O89">
        <v>700</v>
      </c>
      <c r="P89">
        <v>454</v>
      </c>
      <c r="Q89">
        <v>908</v>
      </c>
      <c r="R89">
        <v>32</v>
      </c>
      <c r="S89">
        <v>15</v>
      </c>
      <c r="T89">
        <v>734</v>
      </c>
      <c r="U89">
        <v>17</v>
      </c>
      <c r="V89">
        <v>12</v>
      </c>
      <c r="W89">
        <v>908</v>
      </c>
      <c r="X89">
        <v>69</v>
      </c>
      <c r="Y89">
        <v>32</v>
      </c>
      <c r="Z89">
        <v>81</v>
      </c>
      <c r="AA89">
        <v>6</v>
      </c>
      <c r="AB89">
        <v>6</v>
      </c>
    </row>
    <row r="90" spans="1:28">
      <c r="A90" s="39" t="s">
        <v>897</v>
      </c>
      <c r="B90">
        <v>5</v>
      </c>
      <c r="C90">
        <v>256</v>
      </c>
      <c r="D90">
        <v>48</v>
      </c>
      <c r="E90">
        <v>13</v>
      </c>
      <c r="F90">
        <v>0</v>
      </c>
      <c r="G90">
        <v>80</v>
      </c>
      <c r="H90">
        <v>97</v>
      </c>
      <c r="I90">
        <v>13</v>
      </c>
      <c r="J90">
        <v>30</v>
      </c>
      <c r="K90">
        <v>0</v>
      </c>
      <c r="L90">
        <v>7</v>
      </c>
      <c r="M90">
        <v>0</v>
      </c>
      <c r="N90">
        <v>25</v>
      </c>
      <c r="O90">
        <v>0</v>
      </c>
      <c r="P90">
        <v>512</v>
      </c>
      <c r="Q90">
        <v>1024</v>
      </c>
      <c r="R90">
        <v>0</v>
      </c>
      <c r="S90">
        <v>0</v>
      </c>
      <c r="T90">
        <v>512</v>
      </c>
      <c r="U90">
        <v>0</v>
      </c>
      <c r="V90">
        <v>13</v>
      </c>
      <c r="W90">
        <v>1024</v>
      </c>
      <c r="X90">
        <v>58</v>
      </c>
      <c r="Y90">
        <v>27</v>
      </c>
      <c r="Z90">
        <v>82</v>
      </c>
      <c r="AA90">
        <v>0</v>
      </c>
      <c r="AB90">
        <v>0</v>
      </c>
    </row>
    <row r="91" spans="1:28">
      <c r="A91" s="39" t="s">
        <v>906</v>
      </c>
      <c r="B91">
        <v>4</v>
      </c>
      <c r="C91">
        <v>360</v>
      </c>
      <c r="D91">
        <v>66</v>
      </c>
      <c r="E91">
        <v>18</v>
      </c>
      <c r="F91">
        <v>0</v>
      </c>
      <c r="G91">
        <v>112</v>
      </c>
      <c r="H91">
        <v>134</v>
      </c>
      <c r="I91">
        <v>18</v>
      </c>
      <c r="J91">
        <v>42</v>
      </c>
      <c r="K91">
        <v>0</v>
      </c>
      <c r="L91">
        <v>10</v>
      </c>
      <c r="M91">
        <v>0</v>
      </c>
      <c r="N91">
        <v>34</v>
      </c>
      <c r="O91">
        <v>0</v>
      </c>
      <c r="P91">
        <v>720</v>
      </c>
      <c r="Q91">
        <v>1440</v>
      </c>
      <c r="R91">
        <v>0</v>
      </c>
      <c r="S91">
        <v>0</v>
      </c>
      <c r="T91">
        <v>720</v>
      </c>
      <c r="U91">
        <v>0</v>
      </c>
      <c r="V91">
        <v>18</v>
      </c>
      <c r="W91">
        <v>1440</v>
      </c>
      <c r="X91">
        <v>82</v>
      </c>
      <c r="Y91">
        <v>37</v>
      </c>
      <c r="Z91">
        <v>114</v>
      </c>
      <c r="AA91">
        <v>0</v>
      </c>
      <c r="AB91">
        <v>0</v>
      </c>
    </row>
    <row r="92" spans="1:28">
      <c r="A92" s="39" t="s">
        <v>923</v>
      </c>
      <c r="B92">
        <v>7</v>
      </c>
      <c r="C92">
        <v>392</v>
      </c>
      <c r="D92">
        <v>112</v>
      </c>
      <c r="E92">
        <v>32</v>
      </c>
      <c r="F92">
        <v>184</v>
      </c>
      <c r="G92">
        <v>156</v>
      </c>
      <c r="H92">
        <v>82</v>
      </c>
      <c r="I92">
        <v>11</v>
      </c>
      <c r="J92">
        <v>51</v>
      </c>
      <c r="K92">
        <v>12</v>
      </c>
      <c r="L92">
        <v>6</v>
      </c>
      <c r="M92">
        <v>63</v>
      </c>
      <c r="N92">
        <v>41</v>
      </c>
      <c r="O92">
        <v>1720</v>
      </c>
      <c r="P92">
        <v>440</v>
      </c>
      <c r="Q92">
        <v>880</v>
      </c>
      <c r="R92">
        <v>79</v>
      </c>
      <c r="S92">
        <v>37</v>
      </c>
      <c r="T92">
        <v>1128</v>
      </c>
      <c r="U92">
        <v>41</v>
      </c>
      <c r="V92">
        <v>11</v>
      </c>
      <c r="W92">
        <v>880</v>
      </c>
      <c r="X92">
        <v>90</v>
      </c>
      <c r="Y92">
        <v>43</v>
      </c>
      <c r="Z92">
        <v>90</v>
      </c>
      <c r="AA92">
        <v>15</v>
      </c>
      <c r="AB92">
        <v>15</v>
      </c>
    </row>
    <row r="93" spans="1:28">
      <c r="A93" s="39" t="s">
        <v>2606</v>
      </c>
      <c r="B93">
        <v>12</v>
      </c>
      <c r="C93">
        <v>689</v>
      </c>
      <c r="D93">
        <v>150</v>
      </c>
      <c r="E93">
        <v>41</v>
      </c>
      <c r="F93">
        <v>108</v>
      </c>
      <c r="G93">
        <v>236</v>
      </c>
      <c r="H93">
        <v>219</v>
      </c>
      <c r="I93">
        <v>29</v>
      </c>
      <c r="J93">
        <v>85</v>
      </c>
      <c r="K93">
        <v>7</v>
      </c>
      <c r="L93">
        <v>17</v>
      </c>
      <c r="M93">
        <v>37</v>
      </c>
      <c r="N93">
        <v>68</v>
      </c>
      <c r="O93">
        <v>1010</v>
      </c>
      <c r="P93">
        <v>1176</v>
      </c>
      <c r="Q93">
        <v>2352</v>
      </c>
      <c r="R93">
        <v>46</v>
      </c>
      <c r="S93">
        <v>21</v>
      </c>
      <c r="T93">
        <v>1580</v>
      </c>
      <c r="U93">
        <v>24</v>
      </c>
      <c r="V93">
        <v>29</v>
      </c>
      <c r="W93">
        <v>2352</v>
      </c>
      <c r="X93">
        <v>158</v>
      </c>
      <c r="Y93">
        <v>74</v>
      </c>
      <c r="Z93">
        <v>199</v>
      </c>
      <c r="AA93">
        <v>7</v>
      </c>
      <c r="AB93">
        <v>7</v>
      </c>
    </row>
    <row r="94" spans="1:28">
      <c r="A94" s="39" t="s">
        <v>2632</v>
      </c>
      <c r="B94">
        <v>1</v>
      </c>
      <c r="C94">
        <v>816</v>
      </c>
      <c r="D94">
        <v>324</v>
      </c>
      <c r="E94">
        <v>90</v>
      </c>
      <c r="F94">
        <v>864</v>
      </c>
      <c r="G94">
        <v>412</v>
      </c>
      <c r="H94">
        <v>0</v>
      </c>
      <c r="I94">
        <v>0</v>
      </c>
      <c r="J94">
        <v>108</v>
      </c>
      <c r="K94">
        <v>49</v>
      </c>
      <c r="L94">
        <v>0</v>
      </c>
      <c r="M94">
        <v>288</v>
      </c>
      <c r="N94">
        <v>90</v>
      </c>
      <c r="O94">
        <v>8160</v>
      </c>
      <c r="P94">
        <v>0</v>
      </c>
      <c r="Q94">
        <v>0</v>
      </c>
      <c r="R94">
        <v>360</v>
      </c>
      <c r="S94">
        <v>162</v>
      </c>
      <c r="T94">
        <v>3264</v>
      </c>
      <c r="U94">
        <v>180</v>
      </c>
      <c r="V94">
        <v>0</v>
      </c>
      <c r="W94">
        <v>0</v>
      </c>
      <c r="X94">
        <v>180</v>
      </c>
      <c r="Y94">
        <v>80</v>
      </c>
      <c r="Z94">
        <v>90</v>
      </c>
      <c r="AA94">
        <v>54</v>
      </c>
      <c r="AB94">
        <v>54</v>
      </c>
    </row>
    <row r="95" spans="1:28">
      <c r="A95" s="39" t="s">
        <v>941</v>
      </c>
      <c r="B95">
        <v>3</v>
      </c>
      <c r="C95">
        <v>164</v>
      </c>
      <c r="D95">
        <v>31</v>
      </c>
      <c r="E95">
        <v>9</v>
      </c>
      <c r="F95">
        <v>0</v>
      </c>
      <c r="G95">
        <v>52</v>
      </c>
      <c r="H95">
        <v>62</v>
      </c>
      <c r="I95">
        <v>9</v>
      </c>
      <c r="J95">
        <v>20</v>
      </c>
      <c r="K95">
        <v>0</v>
      </c>
      <c r="L95">
        <v>5</v>
      </c>
      <c r="M95">
        <v>0</v>
      </c>
      <c r="N95">
        <v>16</v>
      </c>
      <c r="O95">
        <v>0</v>
      </c>
      <c r="P95">
        <v>328</v>
      </c>
      <c r="Q95">
        <v>656</v>
      </c>
      <c r="R95">
        <v>0</v>
      </c>
      <c r="S95">
        <v>0</v>
      </c>
      <c r="T95">
        <v>328</v>
      </c>
      <c r="U95">
        <v>0</v>
      </c>
      <c r="V95">
        <v>9</v>
      </c>
      <c r="W95">
        <v>656</v>
      </c>
      <c r="X95">
        <v>38</v>
      </c>
      <c r="Y95">
        <v>17</v>
      </c>
      <c r="Z95">
        <v>52</v>
      </c>
      <c r="AA95">
        <v>0</v>
      </c>
      <c r="AB95">
        <v>0</v>
      </c>
    </row>
    <row r="96" spans="1:28">
      <c r="A96" s="39" t="s">
        <v>960</v>
      </c>
      <c r="B96">
        <v>1</v>
      </c>
      <c r="C96">
        <v>338</v>
      </c>
      <c r="D96">
        <v>135</v>
      </c>
      <c r="E96">
        <v>38</v>
      </c>
      <c r="F96">
        <v>358</v>
      </c>
      <c r="G96">
        <v>171</v>
      </c>
      <c r="H96">
        <v>0</v>
      </c>
      <c r="I96">
        <v>0</v>
      </c>
      <c r="J96">
        <v>45</v>
      </c>
      <c r="K96">
        <v>21</v>
      </c>
      <c r="L96">
        <v>0</v>
      </c>
      <c r="M96">
        <v>120</v>
      </c>
      <c r="N96">
        <v>38</v>
      </c>
      <c r="O96">
        <v>3380</v>
      </c>
      <c r="P96">
        <v>0</v>
      </c>
      <c r="Q96">
        <v>0</v>
      </c>
      <c r="R96">
        <v>150</v>
      </c>
      <c r="S96">
        <v>68</v>
      </c>
      <c r="T96">
        <v>1352</v>
      </c>
      <c r="U96">
        <v>75</v>
      </c>
      <c r="V96">
        <v>0</v>
      </c>
      <c r="W96">
        <v>0</v>
      </c>
      <c r="X96">
        <v>75</v>
      </c>
      <c r="Y96">
        <v>34</v>
      </c>
      <c r="Z96">
        <v>38</v>
      </c>
      <c r="AA96">
        <v>23</v>
      </c>
      <c r="AB96">
        <v>23</v>
      </c>
    </row>
    <row r="97" spans="1:28">
      <c r="A97" s="39" t="s">
        <v>976</v>
      </c>
      <c r="B97">
        <v>3</v>
      </c>
      <c r="C97">
        <v>153</v>
      </c>
      <c r="D97">
        <v>31</v>
      </c>
      <c r="E97">
        <v>10</v>
      </c>
      <c r="F97">
        <v>11</v>
      </c>
      <c r="G97">
        <v>50</v>
      </c>
      <c r="H97">
        <v>53</v>
      </c>
      <c r="I97">
        <v>8</v>
      </c>
      <c r="J97">
        <v>19</v>
      </c>
      <c r="K97">
        <v>1</v>
      </c>
      <c r="L97">
        <v>4</v>
      </c>
      <c r="M97">
        <v>4</v>
      </c>
      <c r="N97">
        <v>16</v>
      </c>
      <c r="O97">
        <v>100</v>
      </c>
      <c r="P97">
        <v>286</v>
      </c>
      <c r="Q97">
        <v>572</v>
      </c>
      <c r="R97">
        <v>5</v>
      </c>
      <c r="S97">
        <v>2</v>
      </c>
      <c r="T97">
        <v>326</v>
      </c>
      <c r="U97">
        <v>3</v>
      </c>
      <c r="V97">
        <v>8</v>
      </c>
      <c r="W97">
        <v>572</v>
      </c>
      <c r="X97">
        <v>36</v>
      </c>
      <c r="Y97">
        <v>16</v>
      </c>
      <c r="Z97">
        <v>48</v>
      </c>
      <c r="AA97">
        <v>1</v>
      </c>
      <c r="AB97">
        <v>1</v>
      </c>
    </row>
    <row r="98" spans="1:28">
      <c r="A98" s="39" t="s">
        <v>2654</v>
      </c>
      <c r="B98">
        <v>5</v>
      </c>
      <c r="C98">
        <v>344</v>
      </c>
      <c r="D98">
        <v>64</v>
      </c>
      <c r="E98">
        <v>17</v>
      </c>
      <c r="F98">
        <v>0</v>
      </c>
      <c r="G98">
        <v>106</v>
      </c>
      <c r="H98">
        <v>128</v>
      </c>
      <c r="I98">
        <v>17</v>
      </c>
      <c r="J98">
        <v>41</v>
      </c>
      <c r="K98">
        <v>0</v>
      </c>
      <c r="L98">
        <v>10</v>
      </c>
      <c r="M98">
        <v>0</v>
      </c>
      <c r="N98">
        <v>33</v>
      </c>
      <c r="O98">
        <v>0</v>
      </c>
      <c r="P98">
        <v>688</v>
      </c>
      <c r="Q98">
        <v>1376</v>
      </c>
      <c r="R98">
        <v>0</v>
      </c>
      <c r="S98">
        <v>0</v>
      </c>
      <c r="T98">
        <v>688</v>
      </c>
      <c r="U98">
        <v>0</v>
      </c>
      <c r="V98">
        <v>17</v>
      </c>
      <c r="W98">
        <v>1376</v>
      </c>
      <c r="X98">
        <v>78</v>
      </c>
      <c r="Y98">
        <v>36</v>
      </c>
      <c r="Z98">
        <v>109</v>
      </c>
      <c r="AA98">
        <v>0</v>
      </c>
      <c r="AB98">
        <v>0</v>
      </c>
    </row>
    <row r="99" spans="1:28">
      <c r="A99" s="39" t="s">
        <v>2667</v>
      </c>
      <c r="B99">
        <v>1</v>
      </c>
      <c r="C99">
        <v>287</v>
      </c>
      <c r="D99">
        <v>51</v>
      </c>
      <c r="E99">
        <v>13</v>
      </c>
      <c r="F99">
        <v>0</v>
      </c>
      <c r="G99">
        <v>87</v>
      </c>
      <c r="H99">
        <v>106</v>
      </c>
      <c r="I99">
        <v>13</v>
      </c>
      <c r="J99">
        <v>32</v>
      </c>
      <c r="K99">
        <v>0</v>
      </c>
      <c r="L99">
        <v>7</v>
      </c>
      <c r="M99">
        <v>0</v>
      </c>
      <c r="N99">
        <v>26</v>
      </c>
      <c r="O99">
        <v>0</v>
      </c>
      <c r="P99">
        <v>574</v>
      </c>
      <c r="Q99">
        <v>1148</v>
      </c>
      <c r="R99">
        <v>0</v>
      </c>
      <c r="S99">
        <v>0</v>
      </c>
      <c r="T99">
        <v>574</v>
      </c>
      <c r="U99">
        <v>0</v>
      </c>
      <c r="V99">
        <v>13</v>
      </c>
      <c r="W99">
        <v>1148</v>
      </c>
      <c r="X99">
        <v>64</v>
      </c>
      <c r="Y99">
        <v>29</v>
      </c>
      <c r="Z99">
        <v>89</v>
      </c>
      <c r="AA99">
        <v>0</v>
      </c>
      <c r="AB99">
        <v>0</v>
      </c>
    </row>
    <row r="100" spans="1:28">
      <c r="A100" s="39" t="s">
        <v>3913</v>
      </c>
      <c r="B100">
        <v>1</v>
      </c>
      <c r="C100">
        <v>269</v>
      </c>
      <c r="D100">
        <v>48</v>
      </c>
      <c r="E100">
        <v>12</v>
      </c>
      <c r="F100">
        <v>0</v>
      </c>
      <c r="G100">
        <v>82</v>
      </c>
      <c r="H100">
        <v>99</v>
      </c>
      <c r="I100">
        <v>12</v>
      </c>
      <c r="J100">
        <v>30</v>
      </c>
      <c r="K100">
        <v>0</v>
      </c>
      <c r="L100">
        <v>6</v>
      </c>
      <c r="M100">
        <v>0</v>
      </c>
      <c r="N100">
        <v>24</v>
      </c>
      <c r="O100">
        <v>0</v>
      </c>
      <c r="P100">
        <v>538</v>
      </c>
      <c r="Q100">
        <v>1076</v>
      </c>
      <c r="R100">
        <v>0</v>
      </c>
      <c r="S100">
        <v>0</v>
      </c>
      <c r="T100">
        <v>538</v>
      </c>
      <c r="U100">
        <v>0</v>
      </c>
      <c r="V100">
        <v>12</v>
      </c>
      <c r="W100">
        <v>1076</v>
      </c>
      <c r="X100">
        <v>60</v>
      </c>
      <c r="Y100">
        <v>27</v>
      </c>
      <c r="Z100">
        <v>84</v>
      </c>
      <c r="AA100">
        <v>0</v>
      </c>
      <c r="AB100">
        <v>0</v>
      </c>
    </row>
    <row r="101" spans="1:28">
      <c r="A101" s="39" t="s">
        <v>2679</v>
      </c>
      <c r="B101">
        <v>13</v>
      </c>
      <c r="C101">
        <v>353</v>
      </c>
      <c r="D101">
        <v>70</v>
      </c>
      <c r="E101">
        <v>24</v>
      </c>
      <c r="F101">
        <v>0</v>
      </c>
      <c r="G101">
        <v>114</v>
      </c>
      <c r="H101">
        <v>135</v>
      </c>
      <c r="I101">
        <v>24</v>
      </c>
      <c r="J101">
        <v>46</v>
      </c>
      <c r="K101">
        <v>0</v>
      </c>
      <c r="L101">
        <v>15</v>
      </c>
      <c r="M101">
        <v>0</v>
      </c>
      <c r="N101">
        <v>38</v>
      </c>
      <c r="O101">
        <v>0</v>
      </c>
      <c r="P101">
        <v>706</v>
      </c>
      <c r="Q101">
        <v>1412</v>
      </c>
      <c r="R101">
        <v>0</v>
      </c>
      <c r="S101">
        <v>0</v>
      </c>
      <c r="T101">
        <v>706</v>
      </c>
      <c r="U101">
        <v>0</v>
      </c>
      <c r="V101">
        <v>24</v>
      </c>
      <c r="W101">
        <v>1412</v>
      </c>
      <c r="X101">
        <v>86</v>
      </c>
      <c r="Y101">
        <v>39</v>
      </c>
      <c r="Z101">
        <v>117</v>
      </c>
      <c r="AA101">
        <v>0</v>
      </c>
      <c r="AB101">
        <v>0</v>
      </c>
    </row>
    <row r="102" spans="1:28">
      <c r="A102" s="39" t="s">
        <v>2691</v>
      </c>
      <c r="B102">
        <v>4</v>
      </c>
      <c r="C102">
        <v>294</v>
      </c>
      <c r="D102">
        <v>88</v>
      </c>
      <c r="E102">
        <v>26</v>
      </c>
      <c r="F102">
        <v>164</v>
      </c>
      <c r="G102">
        <v>122</v>
      </c>
      <c r="H102">
        <v>52</v>
      </c>
      <c r="I102">
        <v>7</v>
      </c>
      <c r="J102">
        <v>38</v>
      </c>
      <c r="K102">
        <v>10</v>
      </c>
      <c r="L102">
        <v>4</v>
      </c>
      <c r="M102">
        <v>56</v>
      </c>
      <c r="N102">
        <v>32</v>
      </c>
      <c r="O102">
        <v>1540</v>
      </c>
      <c r="P102">
        <v>280</v>
      </c>
      <c r="Q102">
        <v>560</v>
      </c>
      <c r="R102">
        <v>69</v>
      </c>
      <c r="S102">
        <v>32</v>
      </c>
      <c r="T102">
        <v>896</v>
      </c>
      <c r="U102">
        <v>36</v>
      </c>
      <c r="V102">
        <v>7</v>
      </c>
      <c r="W102">
        <v>560</v>
      </c>
      <c r="X102">
        <v>67</v>
      </c>
      <c r="Y102">
        <v>31</v>
      </c>
      <c r="Z102">
        <v>63</v>
      </c>
      <c r="AA102">
        <v>12</v>
      </c>
      <c r="AB102">
        <v>12</v>
      </c>
    </row>
    <row r="103" spans="1:28">
      <c r="A103" s="39" t="s">
        <v>2705</v>
      </c>
      <c r="B103">
        <v>1</v>
      </c>
      <c r="C103">
        <v>262</v>
      </c>
      <c r="D103">
        <v>47</v>
      </c>
      <c r="E103">
        <v>12</v>
      </c>
      <c r="F103">
        <v>0</v>
      </c>
      <c r="G103">
        <v>80</v>
      </c>
      <c r="H103">
        <v>97</v>
      </c>
      <c r="I103">
        <v>12</v>
      </c>
      <c r="J103">
        <v>29</v>
      </c>
      <c r="K103">
        <v>0</v>
      </c>
      <c r="L103">
        <v>6</v>
      </c>
      <c r="M103">
        <v>0</v>
      </c>
      <c r="N103">
        <v>24</v>
      </c>
      <c r="O103">
        <v>0</v>
      </c>
      <c r="P103">
        <v>524</v>
      </c>
      <c r="Q103">
        <v>1048</v>
      </c>
      <c r="R103">
        <v>0</v>
      </c>
      <c r="S103">
        <v>0</v>
      </c>
      <c r="T103">
        <v>524</v>
      </c>
      <c r="U103">
        <v>0</v>
      </c>
      <c r="V103">
        <v>12</v>
      </c>
      <c r="W103">
        <v>1048</v>
      </c>
      <c r="X103">
        <v>58</v>
      </c>
      <c r="Y103">
        <v>26</v>
      </c>
      <c r="Z103">
        <v>81</v>
      </c>
      <c r="AA103">
        <v>0</v>
      </c>
      <c r="AB103">
        <v>0</v>
      </c>
    </row>
    <row r="104" spans="1:28">
      <c r="A104" s="39" t="s">
        <v>2715</v>
      </c>
      <c r="B104">
        <v>1</v>
      </c>
      <c r="C104">
        <v>241</v>
      </c>
      <c r="D104">
        <v>96</v>
      </c>
      <c r="E104">
        <v>27</v>
      </c>
      <c r="F104">
        <v>256</v>
      </c>
      <c r="G104">
        <v>122</v>
      </c>
      <c r="H104">
        <v>0</v>
      </c>
      <c r="I104">
        <v>0</v>
      </c>
      <c r="J104">
        <v>32</v>
      </c>
      <c r="K104">
        <v>15</v>
      </c>
      <c r="L104">
        <v>0</v>
      </c>
      <c r="M104">
        <v>86</v>
      </c>
      <c r="N104">
        <v>27</v>
      </c>
      <c r="O104">
        <v>2410</v>
      </c>
      <c r="P104">
        <v>0</v>
      </c>
      <c r="Q104">
        <v>0</v>
      </c>
      <c r="R104">
        <v>107</v>
      </c>
      <c r="S104">
        <v>48</v>
      </c>
      <c r="T104">
        <v>964</v>
      </c>
      <c r="U104">
        <v>54</v>
      </c>
      <c r="V104">
        <v>0</v>
      </c>
      <c r="W104">
        <v>0</v>
      </c>
      <c r="X104">
        <v>54</v>
      </c>
      <c r="Y104">
        <v>24</v>
      </c>
      <c r="Z104">
        <v>27</v>
      </c>
      <c r="AA104">
        <v>16</v>
      </c>
      <c r="AB104">
        <v>16</v>
      </c>
    </row>
    <row r="105" spans="1:28">
      <c r="A105" s="39" t="s">
        <v>2723</v>
      </c>
      <c r="B105">
        <v>4</v>
      </c>
      <c r="C105">
        <v>236</v>
      </c>
      <c r="D105">
        <v>52</v>
      </c>
      <c r="E105">
        <v>15</v>
      </c>
      <c r="F105">
        <v>41</v>
      </c>
      <c r="G105">
        <v>81</v>
      </c>
      <c r="H105">
        <v>73</v>
      </c>
      <c r="I105">
        <v>10</v>
      </c>
      <c r="J105">
        <v>29</v>
      </c>
      <c r="K105">
        <v>3</v>
      </c>
      <c r="L105">
        <v>6</v>
      </c>
      <c r="M105">
        <v>14</v>
      </c>
      <c r="N105">
        <v>24</v>
      </c>
      <c r="O105">
        <v>380</v>
      </c>
      <c r="P105">
        <v>396</v>
      </c>
      <c r="Q105">
        <v>792</v>
      </c>
      <c r="R105">
        <v>18</v>
      </c>
      <c r="S105">
        <v>8</v>
      </c>
      <c r="T105">
        <v>548</v>
      </c>
      <c r="U105">
        <v>9</v>
      </c>
      <c r="V105">
        <v>10</v>
      </c>
      <c r="W105">
        <v>792</v>
      </c>
      <c r="X105">
        <v>54</v>
      </c>
      <c r="Y105">
        <v>26</v>
      </c>
      <c r="Z105">
        <v>67</v>
      </c>
      <c r="AA105">
        <v>3</v>
      </c>
      <c r="AB105">
        <v>3</v>
      </c>
    </row>
    <row r="106" spans="1:28">
      <c r="A106" s="39" t="s">
        <v>2738</v>
      </c>
      <c r="B106">
        <v>1</v>
      </c>
      <c r="C106">
        <v>345</v>
      </c>
      <c r="D106">
        <v>61</v>
      </c>
      <c r="E106">
        <v>16</v>
      </c>
      <c r="F106">
        <v>0</v>
      </c>
      <c r="G106">
        <v>105</v>
      </c>
      <c r="H106">
        <v>127</v>
      </c>
      <c r="I106">
        <v>16</v>
      </c>
      <c r="J106">
        <v>39</v>
      </c>
      <c r="K106">
        <v>0</v>
      </c>
      <c r="L106">
        <v>8</v>
      </c>
      <c r="M106">
        <v>0</v>
      </c>
      <c r="N106">
        <v>31</v>
      </c>
      <c r="O106">
        <v>0</v>
      </c>
      <c r="P106">
        <v>690</v>
      </c>
      <c r="Q106">
        <v>1380</v>
      </c>
      <c r="R106">
        <v>0</v>
      </c>
      <c r="S106">
        <v>0</v>
      </c>
      <c r="T106">
        <v>690</v>
      </c>
      <c r="U106">
        <v>0</v>
      </c>
      <c r="V106">
        <v>16</v>
      </c>
      <c r="W106">
        <v>1380</v>
      </c>
      <c r="X106">
        <v>77</v>
      </c>
      <c r="Y106">
        <v>34</v>
      </c>
      <c r="Z106">
        <v>107</v>
      </c>
      <c r="AA106">
        <v>0</v>
      </c>
      <c r="AB106">
        <v>0</v>
      </c>
    </row>
    <row r="107" spans="1:28">
      <c r="A107" s="39" t="s">
        <v>997</v>
      </c>
      <c r="B107">
        <v>3</v>
      </c>
      <c r="C107">
        <v>195</v>
      </c>
      <c r="D107">
        <v>62</v>
      </c>
      <c r="E107">
        <v>18</v>
      </c>
      <c r="F107">
        <v>124</v>
      </c>
      <c r="G107">
        <v>83</v>
      </c>
      <c r="H107">
        <v>29</v>
      </c>
      <c r="I107">
        <v>5</v>
      </c>
      <c r="J107">
        <v>26</v>
      </c>
      <c r="K107">
        <v>8</v>
      </c>
      <c r="L107">
        <v>3</v>
      </c>
      <c r="M107">
        <v>42</v>
      </c>
      <c r="N107">
        <v>21</v>
      </c>
      <c r="O107">
        <v>1170</v>
      </c>
      <c r="P107">
        <v>156</v>
      </c>
      <c r="Q107">
        <v>312</v>
      </c>
      <c r="R107">
        <v>52</v>
      </c>
      <c r="S107">
        <v>24</v>
      </c>
      <c r="T107">
        <v>624</v>
      </c>
      <c r="U107">
        <v>26</v>
      </c>
      <c r="V107">
        <v>5</v>
      </c>
      <c r="W107">
        <v>312</v>
      </c>
      <c r="X107">
        <v>44</v>
      </c>
      <c r="Y107">
        <v>20</v>
      </c>
      <c r="Z107">
        <v>38</v>
      </c>
      <c r="AA107">
        <v>8</v>
      </c>
      <c r="AB107">
        <v>8</v>
      </c>
    </row>
    <row r="108" spans="1:28">
      <c r="A108" s="39" t="s">
        <v>1021</v>
      </c>
      <c r="B108">
        <v>6</v>
      </c>
      <c r="C108">
        <v>359</v>
      </c>
      <c r="D108">
        <v>67</v>
      </c>
      <c r="E108">
        <v>19</v>
      </c>
      <c r="F108">
        <v>0</v>
      </c>
      <c r="G108">
        <v>111</v>
      </c>
      <c r="H108">
        <v>135</v>
      </c>
      <c r="I108">
        <v>19</v>
      </c>
      <c r="J108">
        <v>44</v>
      </c>
      <c r="K108">
        <v>0</v>
      </c>
      <c r="L108">
        <v>11</v>
      </c>
      <c r="M108">
        <v>0</v>
      </c>
      <c r="N108">
        <v>34</v>
      </c>
      <c r="O108">
        <v>0</v>
      </c>
      <c r="P108">
        <v>718</v>
      </c>
      <c r="Q108">
        <v>1436</v>
      </c>
      <c r="R108">
        <v>0</v>
      </c>
      <c r="S108">
        <v>0</v>
      </c>
      <c r="T108">
        <v>718</v>
      </c>
      <c r="U108">
        <v>0</v>
      </c>
      <c r="V108">
        <v>19</v>
      </c>
      <c r="W108">
        <v>1436</v>
      </c>
      <c r="X108">
        <v>83</v>
      </c>
      <c r="Y108">
        <v>39</v>
      </c>
      <c r="Z108">
        <v>113</v>
      </c>
      <c r="AA108">
        <v>0</v>
      </c>
      <c r="AB108">
        <v>0</v>
      </c>
    </row>
    <row r="109" spans="1:28">
      <c r="A109" s="39" t="s">
        <v>1037</v>
      </c>
      <c r="B109">
        <v>1</v>
      </c>
      <c r="C109">
        <v>103</v>
      </c>
      <c r="D109">
        <v>19</v>
      </c>
      <c r="E109">
        <v>5</v>
      </c>
      <c r="F109">
        <v>0</v>
      </c>
      <c r="G109">
        <v>32</v>
      </c>
      <c r="H109">
        <v>38</v>
      </c>
      <c r="I109">
        <v>5</v>
      </c>
      <c r="J109">
        <v>12</v>
      </c>
      <c r="K109">
        <v>0</v>
      </c>
      <c r="L109">
        <v>3</v>
      </c>
      <c r="M109">
        <v>0</v>
      </c>
      <c r="N109">
        <v>10</v>
      </c>
      <c r="O109">
        <v>0</v>
      </c>
      <c r="P109">
        <v>206</v>
      </c>
      <c r="Q109">
        <v>412</v>
      </c>
      <c r="R109">
        <v>0</v>
      </c>
      <c r="S109">
        <v>0</v>
      </c>
      <c r="T109">
        <v>206</v>
      </c>
      <c r="U109">
        <v>0</v>
      </c>
      <c r="V109">
        <v>5</v>
      </c>
      <c r="W109">
        <v>412</v>
      </c>
      <c r="X109">
        <v>23</v>
      </c>
      <c r="Y109">
        <v>11</v>
      </c>
      <c r="Z109">
        <v>32</v>
      </c>
      <c r="AA109">
        <v>0</v>
      </c>
      <c r="AB109">
        <v>0</v>
      </c>
    </row>
    <row r="110" spans="1:28">
      <c r="A110" s="39" t="s">
        <v>1056</v>
      </c>
      <c r="B110">
        <v>1</v>
      </c>
      <c r="C110">
        <v>448</v>
      </c>
      <c r="D110">
        <v>80</v>
      </c>
      <c r="E110">
        <v>20</v>
      </c>
      <c r="F110">
        <v>0</v>
      </c>
      <c r="G110">
        <v>136</v>
      </c>
      <c r="H110">
        <v>165</v>
      </c>
      <c r="I110">
        <v>20</v>
      </c>
      <c r="J110">
        <v>50</v>
      </c>
      <c r="K110">
        <v>0</v>
      </c>
      <c r="L110">
        <v>10</v>
      </c>
      <c r="M110">
        <v>0</v>
      </c>
      <c r="N110">
        <v>40</v>
      </c>
      <c r="O110">
        <v>0</v>
      </c>
      <c r="P110">
        <v>896</v>
      </c>
      <c r="Q110">
        <v>1792</v>
      </c>
      <c r="R110">
        <v>0</v>
      </c>
      <c r="S110">
        <v>0</v>
      </c>
      <c r="T110">
        <v>896</v>
      </c>
      <c r="U110">
        <v>0</v>
      </c>
      <c r="V110">
        <v>20</v>
      </c>
      <c r="W110">
        <v>1792</v>
      </c>
      <c r="X110">
        <v>99</v>
      </c>
      <c r="Y110">
        <v>44</v>
      </c>
      <c r="Z110">
        <v>139</v>
      </c>
      <c r="AA110">
        <v>0</v>
      </c>
      <c r="AB110">
        <v>0</v>
      </c>
    </row>
    <row r="111" spans="1:28">
      <c r="A111" s="39" t="s">
        <v>1072</v>
      </c>
      <c r="B111">
        <v>5</v>
      </c>
      <c r="C111">
        <v>258</v>
      </c>
      <c r="D111">
        <v>48</v>
      </c>
      <c r="E111">
        <v>14</v>
      </c>
      <c r="F111">
        <v>0</v>
      </c>
      <c r="G111">
        <v>81</v>
      </c>
      <c r="H111">
        <v>98</v>
      </c>
      <c r="I111">
        <v>14</v>
      </c>
      <c r="J111">
        <v>31</v>
      </c>
      <c r="K111">
        <v>0</v>
      </c>
      <c r="L111">
        <v>9</v>
      </c>
      <c r="M111">
        <v>0</v>
      </c>
      <c r="N111">
        <v>25</v>
      </c>
      <c r="O111">
        <v>0</v>
      </c>
      <c r="P111">
        <v>516</v>
      </c>
      <c r="Q111">
        <v>1032</v>
      </c>
      <c r="R111">
        <v>0</v>
      </c>
      <c r="S111">
        <v>0</v>
      </c>
      <c r="T111">
        <v>516</v>
      </c>
      <c r="U111">
        <v>0</v>
      </c>
      <c r="V111">
        <v>14</v>
      </c>
      <c r="W111">
        <v>1032</v>
      </c>
      <c r="X111">
        <v>59</v>
      </c>
      <c r="Y111">
        <v>28</v>
      </c>
      <c r="Z111">
        <v>83</v>
      </c>
      <c r="AA111">
        <v>0</v>
      </c>
      <c r="AB111">
        <v>0</v>
      </c>
    </row>
    <row r="112" spans="1:28">
      <c r="A112" s="39" t="s">
        <v>1087</v>
      </c>
      <c r="B112">
        <v>2</v>
      </c>
      <c r="C112">
        <v>204</v>
      </c>
      <c r="D112">
        <v>37</v>
      </c>
      <c r="E112">
        <v>10</v>
      </c>
      <c r="F112">
        <v>0</v>
      </c>
      <c r="G112">
        <v>63</v>
      </c>
      <c r="H112">
        <v>75</v>
      </c>
      <c r="I112">
        <v>10</v>
      </c>
      <c r="J112">
        <v>24</v>
      </c>
      <c r="K112">
        <v>0</v>
      </c>
      <c r="L112">
        <v>6</v>
      </c>
      <c r="M112">
        <v>0</v>
      </c>
      <c r="N112">
        <v>19</v>
      </c>
      <c r="O112">
        <v>0</v>
      </c>
      <c r="P112">
        <v>408</v>
      </c>
      <c r="Q112">
        <v>816</v>
      </c>
      <c r="R112">
        <v>0</v>
      </c>
      <c r="S112">
        <v>0</v>
      </c>
      <c r="T112">
        <v>408</v>
      </c>
      <c r="U112">
        <v>0</v>
      </c>
      <c r="V112">
        <v>10</v>
      </c>
      <c r="W112">
        <v>816</v>
      </c>
      <c r="X112">
        <v>46</v>
      </c>
      <c r="Y112">
        <v>21</v>
      </c>
      <c r="Z112">
        <v>64</v>
      </c>
      <c r="AA112">
        <v>0</v>
      </c>
      <c r="AB112">
        <v>0</v>
      </c>
    </row>
    <row r="113" spans="1:28">
      <c r="A113" s="39" t="s">
        <v>1098</v>
      </c>
      <c r="B113">
        <v>2</v>
      </c>
      <c r="C113">
        <v>182</v>
      </c>
      <c r="D113">
        <v>33</v>
      </c>
      <c r="E113">
        <v>9</v>
      </c>
      <c r="F113">
        <v>0</v>
      </c>
      <c r="G113">
        <v>56</v>
      </c>
      <c r="H113">
        <v>67</v>
      </c>
      <c r="I113">
        <v>9</v>
      </c>
      <c r="J113">
        <v>22</v>
      </c>
      <c r="K113">
        <v>0</v>
      </c>
      <c r="L113">
        <v>5</v>
      </c>
      <c r="M113">
        <v>0</v>
      </c>
      <c r="N113">
        <v>17</v>
      </c>
      <c r="O113">
        <v>0</v>
      </c>
      <c r="P113">
        <v>364</v>
      </c>
      <c r="Q113">
        <v>728</v>
      </c>
      <c r="R113">
        <v>0</v>
      </c>
      <c r="S113">
        <v>0</v>
      </c>
      <c r="T113">
        <v>364</v>
      </c>
      <c r="U113">
        <v>0</v>
      </c>
      <c r="V113">
        <v>9</v>
      </c>
      <c r="W113">
        <v>728</v>
      </c>
      <c r="X113">
        <v>42</v>
      </c>
      <c r="Y113">
        <v>19</v>
      </c>
      <c r="Z113">
        <v>57</v>
      </c>
      <c r="AA113">
        <v>0</v>
      </c>
      <c r="AB113">
        <v>0</v>
      </c>
    </row>
    <row r="114" spans="1:28">
      <c r="A114" s="39" t="s">
        <v>7226</v>
      </c>
      <c r="B114">
        <v>445</v>
      </c>
      <c r="C114">
        <v>36016</v>
      </c>
      <c r="D114">
        <v>8350</v>
      </c>
      <c r="E114">
        <v>2330</v>
      </c>
      <c r="F114">
        <v>8695</v>
      </c>
      <c r="G114">
        <v>12667</v>
      </c>
      <c r="H114">
        <v>10235</v>
      </c>
      <c r="I114">
        <v>1367</v>
      </c>
      <c r="J114">
        <v>4343</v>
      </c>
      <c r="K114">
        <v>553</v>
      </c>
      <c r="L114">
        <v>763</v>
      </c>
      <c r="M114">
        <v>2939</v>
      </c>
      <c r="N114">
        <v>3553</v>
      </c>
      <c r="O114">
        <v>81570</v>
      </c>
      <c r="P114">
        <v>55368</v>
      </c>
      <c r="Q114">
        <v>110736</v>
      </c>
      <c r="R114">
        <v>3663</v>
      </c>
      <c r="S114">
        <v>1680</v>
      </c>
      <c r="T114">
        <v>87996</v>
      </c>
      <c r="U114">
        <v>1865</v>
      </c>
      <c r="V114">
        <v>1375</v>
      </c>
      <c r="W114">
        <v>110736</v>
      </c>
      <c r="X114">
        <v>8124</v>
      </c>
      <c r="Y114">
        <v>3739</v>
      </c>
      <c r="Z114">
        <v>9673</v>
      </c>
      <c r="AA114">
        <v>601</v>
      </c>
      <c r="AB114">
        <v>601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N429"/>
  <sheetViews>
    <sheetView zoomScaleNormal="100" workbookViewId="0">
      <selection activeCell="F3" sqref="F3"/>
    </sheetView>
  </sheetViews>
  <sheetFormatPr defaultRowHeight="15"/>
  <cols>
    <col min="1" max="1" width="5.7109375" customWidth="1"/>
    <col min="2" max="2" width="13.5703125" customWidth="1"/>
    <col min="3" max="3" width="44.85546875" customWidth="1"/>
    <col min="4" max="5" width="14.5703125" customWidth="1"/>
    <col min="6" max="6" width="44.28515625" bestFit="1" customWidth="1"/>
    <col min="7" max="7" width="20.42578125" customWidth="1"/>
    <col min="8" max="8" width="13.85546875" customWidth="1"/>
    <col min="9" max="9" width="15.5703125" customWidth="1"/>
    <col min="10" max="10" width="26.28515625" customWidth="1"/>
  </cols>
  <sheetData>
    <row r="1" spans="1:14" s="107" customFormat="1" ht="30">
      <c r="A1" s="127" t="s">
        <v>7121</v>
      </c>
      <c r="B1" s="140" t="s">
        <v>7248</v>
      </c>
      <c r="C1" s="127" t="s">
        <v>7249</v>
      </c>
      <c r="D1" s="127" t="s">
        <v>7250</v>
      </c>
      <c r="E1" s="127" t="s">
        <v>7251</v>
      </c>
      <c r="F1" s="127" t="s">
        <v>7252</v>
      </c>
      <c r="G1" s="127" t="s">
        <v>7253</v>
      </c>
      <c r="H1" s="127" t="s">
        <v>7254</v>
      </c>
      <c r="I1" s="127" t="s">
        <v>7255</v>
      </c>
      <c r="J1" s="127" t="s">
        <v>7256</v>
      </c>
      <c r="L1" s="107">
        <f>418-398</f>
        <v>20</v>
      </c>
      <c r="N1" s="107">
        <f>276+142</f>
        <v>418</v>
      </c>
    </row>
    <row r="2" spans="1:14" s="133" customFormat="1" hidden="1">
      <c r="A2" s="128">
        <v>1</v>
      </c>
      <c r="B2" s="139">
        <v>131454941</v>
      </c>
      <c r="C2" s="129" t="s">
        <v>2753</v>
      </c>
      <c r="D2" s="130" t="s">
        <v>7257</v>
      </c>
      <c r="E2" s="130">
        <f>+VLOOKUP(Table169[[#This Row],[CÈDULARNCPASAPORTE2]],'ACTA GENERAL DEL PROCESO'!C:C,1,0)</f>
        <v>131454941</v>
      </c>
      <c r="F2" s="130" t="s">
        <v>7258</v>
      </c>
      <c r="G2" s="131">
        <v>40000000</v>
      </c>
      <c r="H2" s="131">
        <v>400000</v>
      </c>
      <c r="I2" s="130" t="s">
        <v>7259</v>
      </c>
      <c r="J2" s="132" t="s">
        <v>7260</v>
      </c>
    </row>
    <row r="3" spans="1:14" s="133" customFormat="1" ht="38.25">
      <c r="A3" s="128">
        <v>2</v>
      </c>
      <c r="B3" s="139">
        <v>131464491</v>
      </c>
      <c r="C3" s="129" t="s">
        <v>3986</v>
      </c>
      <c r="D3" s="130" t="s">
        <v>7125</v>
      </c>
      <c r="E3" s="130" t="e">
        <f>+VLOOKUP(Table169[[#This Row],[CÈDULARNCPASAPORTE2]],'ACTA GENERAL DEL PROCESO'!C:C,1,0)</f>
        <v>#N/A</v>
      </c>
      <c r="F3" s="130" t="s">
        <v>7258</v>
      </c>
      <c r="G3" s="131">
        <v>427123975.06999999</v>
      </c>
      <c r="H3" s="131">
        <v>400000</v>
      </c>
      <c r="I3" s="130" t="s">
        <v>7261</v>
      </c>
      <c r="J3" s="132" t="s">
        <v>7262</v>
      </c>
    </row>
    <row r="4" spans="1:14" s="133" customFormat="1" ht="38.25">
      <c r="A4" s="128">
        <v>3</v>
      </c>
      <c r="B4" s="139">
        <v>130846359</v>
      </c>
      <c r="C4" s="129" t="s">
        <v>3987</v>
      </c>
      <c r="D4" s="130" t="s">
        <v>7126</v>
      </c>
      <c r="E4" s="130" t="e">
        <f>+VLOOKUP(Table169[[#This Row],[CÈDULARNCPASAPORTE2]],'ACTA GENERAL DEL PROCESO'!C:C,1,0)</f>
        <v>#N/A</v>
      </c>
      <c r="F4" s="130" t="s">
        <v>7258</v>
      </c>
      <c r="G4" s="131">
        <v>430501699.27999997</v>
      </c>
      <c r="H4" s="131">
        <v>406876.46</v>
      </c>
      <c r="I4" s="130" t="s">
        <v>7261</v>
      </c>
      <c r="J4" s="132" t="s">
        <v>7262</v>
      </c>
    </row>
    <row r="5" spans="1:14" s="133" customFormat="1" ht="38.25">
      <c r="A5" s="128">
        <v>4</v>
      </c>
      <c r="B5" s="139">
        <v>131696325</v>
      </c>
      <c r="C5" s="129" t="s">
        <v>3991</v>
      </c>
      <c r="D5" s="130" t="s">
        <v>7127</v>
      </c>
      <c r="E5" s="130" t="e">
        <f>+VLOOKUP(Table169[[#This Row],[CÈDULARNCPASAPORTE2]],'ACTA GENERAL DEL PROCESO'!C:C,1,0)</f>
        <v>#N/A</v>
      </c>
      <c r="F5" s="130" t="s">
        <v>7263</v>
      </c>
      <c r="G5" s="131">
        <v>449176775.56999999</v>
      </c>
      <c r="H5" s="131">
        <v>178902.15</v>
      </c>
      <c r="I5" s="130" t="s">
        <v>7261</v>
      </c>
      <c r="J5" s="132" t="s">
        <v>7262</v>
      </c>
    </row>
    <row r="6" spans="1:14" s="133" customFormat="1" hidden="1">
      <c r="A6" s="128">
        <v>5</v>
      </c>
      <c r="B6" s="139">
        <v>1200525093</v>
      </c>
      <c r="C6" s="129" t="s">
        <v>131</v>
      </c>
      <c r="D6" s="130" t="s">
        <v>3995</v>
      </c>
      <c r="E6" s="130">
        <f>+VLOOKUP(Table169[[#This Row],[CÈDULARNCPASAPORTE2]],'ACTA GENERAL DEL PROCESO'!C:C,1,0)</f>
        <v>1200525093</v>
      </c>
      <c r="F6" s="130" t="s">
        <v>7264</v>
      </c>
      <c r="G6" s="131">
        <v>31693736.579999998</v>
      </c>
      <c r="H6" s="131">
        <v>318049.08</v>
      </c>
      <c r="I6" s="130" t="s">
        <v>7259</v>
      </c>
      <c r="J6" s="132" t="s">
        <v>7260</v>
      </c>
    </row>
    <row r="7" spans="1:14" s="133" customFormat="1" ht="38.25">
      <c r="A7" s="128">
        <v>6</v>
      </c>
      <c r="B7" s="139">
        <v>1000476927</v>
      </c>
      <c r="C7" s="129" t="s">
        <v>3998</v>
      </c>
      <c r="D7" s="130" t="s">
        <v>3999</v>
      </c>
      <c r="E7" s="130" t="e">
        <f>+VLOOKUP(Table169[[#This Row],[CÈDULARNCPASAPORTE2]],'ACTA GENERAL DEL PROCESO'!C:C,1,0)</f>
        <v>#N/A</v>
      </c>
      <c r="F7" s="130" t="s">
        <v>7265</v>
      </c>
      <c r="G7" s="131">
        <v>51813827.439999998</v>
      </c>
      <c r="H7" s="131">
        <v>500000</v>
      </c>
      <c r="I7" s="130" t="s">
        <v>7261</v>
      </c>
      <c r="J7" s="132" t="s">
        <v>7262</v>
      </c>
    </row>
    <row r="8" spans="1:14" s="133" customFormat="1" hidden="1">
      <c r="A8" s="128">
        <v>7</v>
      </c>
      <c r="B8" s="139">
        <v>7300170482</v>
      </c>
      <c r="C8" s="129" t="s">
        <v>155</v>
      </c>
      <c r="D8" s="130" t="s">
        <v>4001</v>
      </c>
      <c r="E8" s="130">
        <f>+VLOOKUP(Table169[[#This Row],[CÈDULARNCPASAPORTE2]],'ACTA GENERAL DEL PROCESO'!C:C,1,0)</f>
        <v>7300170482</v>
      </c>
      <c r="F8" s="130" t="s">
        <v>7258</v>
      </c>
      <c r="G8" s="131">
        <v>24050533.399999999</v>
      </c>
      <c r="H8" s="131">
        <v>400000</v>
      </c>
      <c r="I8" s="130" t="s">
        <v>7259</v>
      </c>
      <c r="J8" s="132" t="s">
        <v>7260</v>
      </c>
    </row>
    <row r="9" spans="1:14" s="133" customFormat="1" hidden="1">
      <c r="A9" s="128">
        <v>8</v>
      </c>
      <c r="B9" s="139">
        <v>1200891735</v>
      </c>
      <c r="C9" s="129" t="s">
        <v>187</v>
      </c>
      <c r="D9" s="130" t="s">
        <v>7266</v>
      </c>
      <c r="E9" s="130">
        <f>+VLOOKUP(Table169[[#This Row],[CÈDULARNCPASAPORTE2]],'ACTA GENERAL DEL PROCESO'!C:C,1,0)</f>
        <v>1200891735</v>
      </c>
      <c r="F9" s="130" t="s">
        <v>7264</v>
      </c>
      <c r="G9" s="131">
        <v>34650234</v>
      </c>
      <c r="H9" s="131">
        <v>360013.96</v>
      </c>
      <c r="I9" s="130" t="s">
        <v>7259</v>
      </c>
      <c r="J9" s="132" t="s">
        <v>7260</v>
      </c>
    </row>
    <row r="10" spans="1:14" s="133" customFormat="1" ht="38.25">
      <c r="A10" s="128">
        <v>9</v>
      </c>
      <c r="B10" s="139">
        <v>1000059723</v>
      </c>
      <c r="C10" s="129" t="s">
        <v>4005</v>
      </c>
      <c r="D10" s="130" t="s">
        <v>4006</v>
      </c>
      <c r="E10" s="130" t="e">
        <f>+VLOOKUP(Table169[[#This Row],[CÈDULARNCPASAPORTE2]],'ACTA GENERAL DEL PROCESO'!C:C,1,0)</f>
        <v>#N/A</v>
      </c>
      <c r="F10" s="130" t="s">
        <v>7258</v>
      </c>
      <c r="G10" s="131">
        <v>437865500.89999998</v>
      </c>
      <c r="H10" s="131">
        <v>480000</v>
      </c>
      <c r="I10" s="130" t="s">
        <v>7261</v>
      </c>
      <c r="J10" s="132" t="s">
        <v>7262</v>
      </c>
    </row>
    <row r="11" spans="1:14" s="133" customFormat="1" ht="38.25">
      <c r="A11" s="128">
        <v>10</v>
      </c>
      <c r="B11" s="139">
        <v>2600894337</v>
      </c>
      <c r="C11" s="129" t="s">
        <v>4008</v>
      </c>
      <c r="D11" s="130" t="s">
        <v>4009</v>
      </c>
      <c r="E11" s="130" t="e">
        <f>+VLOOKUP(Table169[[#This Row],[CÈDULARNCPASAPORTE2]],'ACTA GENERAL DEL PROCESO'!C:C,1,0)</f>
        <v>#N/A</v>
      </c>
      <c r="F11" s="130" t="s">
        <v>7265</v>
      </c>
      <c r="G11" s="131">
        <v>39026923.5</v>
      </c>
      <c r="H11" s="131">
        <v>104522.22</v>
      </c>
      <c r="I11" s="130" t="s">
        <v>7261</v>
      </c>
      <c r="J11" s="132" t="s">
        <v>7262</v>
      </c>
    </row>
    <row r="12" spans="1:14" s="133" customFormat="1" hidden="1">
      <c r="A12" s="128">
        <v>11</v>
      </c>
      <c r="B12" s="139">
        <v>131939181</v>
      </c>
      <c r="C12" s="129" t="s">
        <v>2771</v>
      </c>
      <c r="D12" s="130" t="s">
        <v>7267</v>
      </c>
      <c r="E12" s="130">
        <f>+VLOOKUP(Table169[[#This Row],[CÈDULARNCPASAPORTE2]],'ACTA GENERAL DEL PROCESO'!C:C,1,0)</f>
        <v>131939181</v>
      </c>
      <c r="F12" s="130" t="s">
        <v>7265</v>
      </c>
      <c r="G12" s="131">
        <v>31693736.579999998</v>
      </c>
      <c r="H12" s="131">
        <v>168160</v>
      </c>
      <c r="I12" s="130" t="s">
        <v>7259</v>
      </c>
      <c r="J12" s="132" t="s">
        <v>7260</v>
      </c>
    </row>
    <row r="13" spans="1:14" s="133" customFormat="1" hidden="1">
      <c r="A13" s="128">
        <v>12</v>
      </c>
      <c r="B13" s="139">
        <v>131033857</v>
      </c>
      <c r="C13" s="129" t="s">
        <v>1827</v>
      </c>
      <c r="D13" s="130" t="s">
        <v>7268</v>
      </c>
      <c r="E13" s="130">
        <f>+VLOOKUP(Table169[[#This Row],[CÈDULARNCPASAPORTE2]],'ACTA GENERAL DEL PROCESO'!C:C,1,0)</f>
        <v>131033857</v>
      </c>
      <c r="F13" s="130" t="s">
        <v>7258</v>
      </c>
      <c r="G13" s="131">
        <v>21749179</v>
      </c>
      <c r="H13" s="131">
        <v>500000</v>
      </c>
      <c r="I13" s="130" t="s">
        <v>7259</v>
      </c>
      <c r="J13" s="132" t="s">
        <v>7260</v>
      </c>
    </row>
    <row r="14" spans="1:14" s="133" customFormat="1" hidden="1">
      <c r="A14" s="128">
        <v>13</v>
      </c>
      <c r="B14" s="139">
        <v>132286448</v>
      </c>
      <c r="C14" s="134" t="s">
        <v>7269</v>
      </c>
      <c r="D14" s="135">
        <v>132286448</v>
      </c>
      <c r="E14" s="135">
        <f>+VLOOKUP(Table169[[#This Row],[CÈDULARNCPASAPORTE2]],'ACTA GENERAL DEL PROCESO'!C:C,1,0)</f>
        <v>132286448</v>
      </c>
      <c r="F14" s="130" t="s">
        <v>7265</v>
      </c>
      <c r="G14" s="131">
        <v>7844494.1200000001</v>
      </c>
      <c r="H14" s="131">
        <v>385540</v>
      </c>
      <c r="I14" s="130" t="s">
        <v>7259</v>
      </c>
      <c r="J14" s="132"/>
    </row>
    <row r="15" spans="1:14" s="133" customFormat="1" hidden="1">
      <c r="A15" s="128">
        <v>14</v>
      </c>
      <c r="B15" s="139">
        <v>132234634</v>
      </c>
      <c r="C15" s="129" t="s">
        <v>2792</v>
      </c>
      <c r="D15" s="130" t="s">
        <v>7270</v>
      </c>
      <c r="E15" s="130">
        <f>+VLOOKUP(Table169[[#This Row],[CÈDULARNCPASAPORTE2]],'ACTA GENERAL DEL PROCESO'!C:C,1,0)</f>
        <v>132234634</v>
      </c>
      <c r="F15" s="130" t="s">
        <v>7258</v>
      </c>
      <c r="G15" s="131">
        <v>24509739.75</v>
      </c>
      <c r="H15" s="131">
        <v>480000</v>
      </c>
      <c r="I15" s="130" t="s">
        <v>7259</v>
      </c>
      <c r="J15" s="132" t="s">
        <v>7260</v>
      </c>
    </row>
    <row r="16" spans="1:14" s="133" customFormat="1" hidden="1">
      <c r="A16" s="128">
        <v>15</v>
      </c>
      <c r="B16" s="139">
        <v>130705623</v>
      </c>
      <c r="C16" s="129" t="s">
        <v>2802</v>
      </c>
      <c r="D16" s="130" t="s">
        <v>7271</v>
      </c>
      <c r="E16" s="130">
        <f>+VLOOKUP(Table169[[#This Row],[CÈDULARNCPASAPORTE2]],'ACTA GENERAL DEL PROCESO'!C:C,1,0)</f>
        <v>130705623</v>
      </c>
      <c r="F16" s="130" t="s">
        <v>7264</v>
      </c>
      <c r="G16" s="131">
        <v>30022322</v>
      </c>
      <c r="H16" s="131">
        <v>411297.87</v>
      </c>
      <c r="I16" s="130" t="s">
        <v>7259</v>
      </c>
      <c r="J16" s="132" t="s">
        <v>7260</v>
      </c>
    </row>
    <row r="17" spans="1:10" s="133" customFormat="1" hidden="1">
      <c r="A17" s="128">
        <v>16</v>
      </c>
      <c r="B17" s="139">
        <v>1000245074</v>
      </c>
      <c r="C17" s="129" t="s">
        <v>210</v>
      </c>
      <c r="D17" s="130" t="s">
        <v>4021</v>
      </c>
      <c r="E17" s="130">
        <f>+VLOOKUP(Table169[[#This Row],[CÈDULARNCPASAPORTE2]],'ACTA GENERAL DEL PROCESO'!C:C,1,0)</f>
        <v>1000245074</v>
      </c>
      <c r="F17" s="130" t="s">
        <v>7258</v>
      </c>
      <c r="G17" s="131">
        <v>3774248.65</v>
      </c>
      <c r="H17" s="131">
        <v>400000</v>
      </c>
      <c r="I17" s="130" t="s">
        <v>7259</v>
      </c>
      <c r="J17" s="132" t="s">
        <v>7260</v>
      </c>
    </row>
    <row r="18" spans="1:10" s="133" customFormat="1" hidden="1">
      <c r="A18" s="128">
        <v>17</v>
      </c>
      <c r="B18" s="139">
        <v>7900124277</v>
      </c>
      <c r="C18" s="129" t="s">
        <v>233</v>
      </c>
      <c r="D18" s="130" t="s">
        <v>4023</v>
      </c>
      <c r="E18" s="130">
        <f>+VLOOKUP(Table169[[#This Row],[CÈDULARNCPASAPORTE2]],'ACTA GENERAL DEL PROCESO'!C:C,1,0)</f>
        <v>7900124277</v>
      </c>
      <c r="F18" s="130" t="s">
        <v>7265</v>
      </c>
      <c r="G18" s="131">
        <v>25914764.600000001</v>
      </c>
      <c r="H18" s="131">
        <v>500000</v>
      </c>
      <c r="I18" s="130" t="s">
        <v>7259</v>
      </c>
      <c r="J18" s="132" t="s">
        <v>7260</v>
      </c>
    </row>
    <row r="19" spans="1:10" s="133" customFormat="1" hidden="1">
      <c r="A19" s="128">
        <v>18</v>
      </c>
      <c r="B19" s="139">
        <v>131653146</v>
      </c>
      <c r="C19" s="129" t="s">
        <v>2813</v>
      </c>
      <c r="D19" s="130" t="s">
        <v>7272</v>
      </c>
      <c r="E19" s="130">
        <f>+VLOOKUP(Table169[[#This Row],[CÈDULARNCPASAPORTE2]],'ACTA GENERAL DEL PROCESO'!C:C,1,0)</f>
        <v>131653146</v>
      </c>
      <c r="F19" s="130" t="s">
        <v>7273</v>
      </c>
      <c r="G19" s="131">
        <v>93996932.409999996</v>
      </c>
      <c r="H19" s="131">
        <v>939978.97</v>
      </c>
      <c r="I19" s="130" t="s">
        <v>7259</v>
      </c>
      <c r="J19" s="132" t="s">
        <v>7260</v>
      </c>
    </row>
    <row r="20" spans="1:10" s="133" customFormat="1" hidden="1">
      <c r="A20" s="128">
        <v>19</v>
      </c>
      <c r="B20" s="139">
        <v>1300362561</v>
      </c>
      <c r="C20" s="129" t="s">
        <v>1113</v>
      </c>
      <c r="D20" s="130" t="s">
        <v>4028</v>
      </c>
      <c r="E20" s="130">
        <f>+VLOOKUP(Table169[[#This Row],[CÈDULARNCPASAPORTE2]],'ACTA GENERAL DEL PROCESO'!C:C,1,0)</f>
        <v>1300362561</v>
      </c>
      <c r="F20" s="130" t="s">
        <v>7258</v>
      </c>
      <c r="G20" s="131">
        <v>9946341</v>
      </c>
      <c r="H20" s="131">
        <v>400000</v>
      </c>
      <c r="I20" s="130" t="s">
        <v>7259</v>
      </c>
      <c r="J20" s="132" t="s">
        <v>7260</v>
      </c>
    </row>
    <row r="21" spans="1:10" s="133" customFormat="1" ht="38.25">
      <c r="A21" s="128">
        <v>20</v>
      </c>
      <c r="B21" s="139">
        <v>100674761</v>
      </c>
      <c r="C21" s="129" t="s">
        <v>4030</v>
      </c>
      <c r="D21" s="130" t="s">
        <v>4031</v>
      </c>
      <c r="E21" s="130" t="e">
        <f>+VLOOKUP(Table169[[#This Row],[CÈDULARNCPASAPORTE2]],'ACTA GENERAL DEL PROCESO'!C:C,1,0)</f>
        <v>#N/A</v>
      </c>
      <c r="F21" s="130" t="s">
        <v>7258</v>
      </c>
      <c r="G21" s="131">
        <v>220975367.44</v>
      </c>
      <c r="H21" s="131">
        <v>400000</v>
      </c>
      <c r="I21" s="130" t="s">
        <v>7261</v>
      </c>
      <c r="J21" s="132" t="s">
        <v>7262</v>
      </c>
    </row>
    <row r="22" spans="1:10" s="133" customFormat="1" ht="38.25">
      <c r="A22" s="128">
        <v>21</v>
      </c>
      <c r="B22" s="139">
        <v>1000939361</v>
      </c>
      <c r="C22" s="129" t="s">
        <v>4033</v>
      </c>
      <c r="D22" s="130" t="s">
        <v>4034</v>
      </c>
      <c r="E22" s="130" t="e">
        <f>+VLOOKUP(Table169[[#This Row],[CÈDULARNCPASAPORTE2]],'ACTA GENERAL DEL PROCESO'!C:C,1,0)</f>
        <v>#N/A</v>
      </c>
      <c r="F22" s="130" t="s">
        <v>7265</v>
      </c>
      <c r="G22" s="131">
        <v>483832949.33999997</v>
      </c>
      <c r="H22" s="131">
        <v>500000</v>
      </c>
      <c r="I22" s="130" t="s">
        <v>7261</v>
      </c>
      <c r="J22" s="132" t="s">
        <v>7262</v>
      </c>
    </row>
    <row r="23" spans="1:10" s="133" customFormat="1" hidden="1">
      <c r="A23" s="128">
        <v>22</v>
      </c>
      <c r="B23" s="139">
        <v>132072952</v>
      </c>
      <c r="C23" s="129" t="s">
        <v>2825</v>
      </c>
      <c r="D23" s="130" t="s">
        <v>7274</v>
      </c>
      <c r="E23" s="130">
        <f>+VLOOKUP(Table169[[#This Row],[CÈDULARNCPASAPORTE2]],'ACTA GENERAL DEL PROCESO'!C:C,1,0)</f>
        <v>132072952</v>
      </c>
      <c r="F23" s="130" t="s">
        <v>7263</v>
      </c>
      <c r="G23" s="131">
        <v>80284426.909999996</v>
      </c>
      <c r="H23" s="131">
        <v>854283</v>
      </c>
      <c r="I23" s="130" t="s">
        <v>7259</v>
      </c>
      <c r="J23" s="132" t="s">
        <v>7260</v>
      </c>
    </row>
    <row r="24" spans="1:10" s="133" customFormat="1" hidden="1">
      <c r="A24" s="128">
        <v>23</v>
      </c>
      <c r="B24" s="139">
        <v>9300640878</v>
      </c>
      <c r="C24" s="136" t="s">
        <v>250</v>
      </c>
      <c r="D24" s="130" t="s">
        <v>4039</v>
      </c>
      <c r="E24" s="130">
        <f>+VLOOKUP(Table169[[#This Row],[CÈDULARNCPASAPORTE2]],'ACTA GENERAL DEL PROCESO'!C:C,1,0)</f>
        <v>9300640878</v>
      </c>
      <c r="F24" s="130" t="s">
        <v>7258</v>
      </c>
      <c r="G24" s="131">
        <v>47848470.5</v>
      </c>
      <c r="H24" s="131">
        <v>510000</v>
      </c>
      <c r="I24" s="130" t="s">
        <v>7259</v>
      </c>
      <c r="J24" s="132" t="s">
        <v>7260</v>
      </c>
    </row>
    <row r="25" spans="1:10" s="133" customFormat="1" hidden="1">
      <c r="A25" s="128">
        <v>24</v>
      </c>
      <c r="B25" s="139">
        <v>1000853323</v>
      </c>
      <c r="C25" s="129" t="s">
        <v>1136</v>
      </c>
      <c r="D25" s="130" t="s">
        <v>4041</v>
      </c>
      <c r="E25" s="130">
        <f>+VLOOKUP(Table169[[#This Row],[CÈDULARNCPASAPORTE2]],'ACTA GENERAL DEL PROCESO'!C:C,1,0)</f>
        <v>1000853323</v>
      </c>
      <c r="F25" s="130" t="s">
        <v>7258</v>
      </c>
      <c r="G25" s="131">
        <v>415340.93</v>
      </c>
      <c r="H25" s="131">
        <v>400000</v>
      </c>
      <c r="I25" s="130" t="s">
        <v>7259</v>
      </c>
      <c r="J25" s="132" t="s">
        <v>7260</v>
      </c>
    </row>
    <row r="26" spans="1:10" s="133" customFormat="1" ht="38.25">
      <c r="A26" s="128">
        <v>25</v>
      </c>
      <c r="B26" s="139">
        <v>7900102992</v>
      </c>
      <c r="C26" s="129" t="s">
        <v>4043</v>
      </c>
      <c r="D26" s="130" t="s">
        <v>4044</v>
      </c>
      <c r="E26" s="130" t="e">
        <f>+VLOOKUP(Table169[[#This Row],[CÈDULARNCPASAPORTE2]],'ACTA GENERAL DEL PROCESO'!C:C,1,0)</f>
        <v>#N/A</v>
      </c>
      <c r="F26" s="130" t="s">
        <v>7258</v>
      </c>
      <c r="G26" s="131">
        <v>220975367.44</v>
      </c>
      <c r="H26" s="131">
        <v>400000</v>
      </c>
      <c r="I26" s="130" t="s">
        <v>7261</v>
      </c>
      <c r="J26" s="132" t="s">
        <v>7262</v>
      </c>
    </row>
    <row r="27" spans="1:10" s="133" customFormat="1" hidden="1">
      <c r="A27" s="128">
        <v>26</v>
      </c>
      <c r="B27" s="139">
        <v>131747477</v>
      </c>
      <c r="C27" s="129" t="s">
        <v>2834</v>
      </c>
      <c r="D27" s="130" t="s">
        <v>7275</v>
      </c>
      <c r="E27" s="130">
        <f>+VLOOKUP(Table169[[#This Row],[CÈDULARNCPASAPORTE2]],'ACTA GENERAL DEL PROCESO'!C:C,1,0)</f>
        <v>131747477</v>
      </c>
      <c r="F27" s="130" t="s">
        <v>7265</v>
      </c>
      <c r="G27" s="131">
        <v>14064154.970000001</v>
      </c>
      <c r="H27" s="131">
        <v>150000</v>
      </c>
      <c r="I27" s="130" t="s">
        <v>7259</v>
      </c>
      <c r="J27" s="132" t="s">
        <v>7260</v>
      </c>
    </row>
    <row r="28" spans="1:10" s="133" customFormat="1" hidden="1">
      <c r="A28" s="128">
        <v>27</v>
      </c>
      <c r="B28" s="139">
        <v>118025782</v>
      </c>
      <c r="C28" s="129" t="s">
        <v>269</v>
      </c>
      <c r="D28" s="130" t="s">
        <v>4049</v>
      </c>
      <c r="E28" s="130">
        <f>+VLOOKUP(Table169[[#This Row],[CÈDULARNCPASAPORTE2]],'ACTA GENERAL DEL PROCESO'!C:C,1,0)</f>
        <v>118025782</v>
      </c>
      <c r="F28" s="130" t="s">
        <v>7264</v>
      </c>
      <c r="G28" s="131">
        <v>66465012.490000002</v>
      </c>
      <c r="H28" s="131">
        <v>673719.81</v>
      </c>
      <c r="I28" s="130" t="s">
        <v>7259</v>
      </c>
      <c r="J28" s="132" t="s">
        <v>7260</v>
      </c>
    </row>
    <row r="29" spans="1:10" s="133" customFormat="1" hidden="1">
      <c r="A29" s="128">
        <v>28</v>
      </c>
      <c r="B29" s="139">
        <v>22500644731</v>
      </c>
      <c r="C29" s="129" t="s">
        <v>1159</v>
      </c>
      <c r="D29" s="130" t="s">
        <v>4052</v>
      </c>
      <c r="E29" s="130">
        <f>+VLOOKUP(Table169[[#This Row],[CÈDULARNCPASAPORTE2]],'ACTA GENERAL DEL PROCESO'!C:C,1,0)</f>
        <v>22500644731</v>
      </c>
      <c r="F29" s="130" t="s">
        <v>7258</v>
      </c>
      <c r="G29" s="131">
        <v>28646318.800000001</v>
      </c>
      <c r="H29" s="131">
        <v>390000</v>
      </c>
      <c r="I29" s="130" t="s">
        <v>7259</v>
      </c>
      <c r="J29" s="132" t="s">
        <v>7260</v>
      </c>
    </row>
    <row r="30" spans="1:10" s="133" customFormat="1" ht="38.25">
      <c r="A30" s="128">
        <v>29</v>
      </c>
      <c r="B30" s="139">
        <v>40221078963</v>
      </c>
      <c r="C30" s="129" t="s">
        <v>4054</v>
      </c>
      <c r="D30" s="130" t="s">
        <v>4055</v>
      </c>
      <c r="E30" s="130" t="e">
        <f>+VLOOKUP(Table169[[#This Row],[CÈDULARNCPASAPORTE2]],'ACTA GENERAL DEL PROCESO'!C:C,1,0)</f>
        <v>#N/A</v>
      </c>
      <c r="F30" s="130" t="s">
        <v>7258</v>
      </c>
      <c r="G30" s="131">
        <v>228248530.93000001</v>
      </c>
      <c r="H30" s="131">
        <v>400000</v>
      </c>
      <c r="I30" s="130" t="s">
        <v>7261</v>
      </c>
      <c r="J30" s="132" t="s">
        <v>7262</v>
      </c>
    </row>
    <row r="31" spans="1:10" s="133" customFormat="1" ht="38.25">
      <c r="A31" s="128">
        <v>30</v>
      </c>
      <c r="B31" s="139">
        <v>1800574475</v>
      </c>
      <c r="C31" s="129" t="s">
        <v>4057</v>
      </c>
      <c r="D31" s="130" t="s">
        <v>4058</v>
      </c>
      <c r="E31" s="130" t="e">
        <f>+VLOOKUP(Table169[[#This Row],[CÈDULARNCPASAPORTE2]],'ACTA GENERAL DEL PROCESO'!C:C,1,0)</f>
        <v>#N/A</v>
      </c>
      <c r="F31" s="130" t="s">
        <v>7265</v>
      </c>
      <c r="G31" s="131">
        <v>13981480.4</v>
      </c>
      <c r="H31" s="131">
        <v>66309</v>
      </c>
      <c r="I31" s="130" t="s">
        <v>7261</v>
      </c>
      <c r="J31" s="132" t="s">
        <v>7262</v>
      </c>
    </row>
    <row r="32" spans="1:10" s="133" customFormat="1" hidden="1">
      <c r="A32" s="128">
        <v>31</v>
      </c>
      <c r="B32" s="139">
        <v>131160328</v>
      </c>
      <c r="C32" s="129" t="s">
        <v>7276</v>
      </c>
      <c r="D32" s="135">
        <v>131160328</v>
      </c>
      <c r="E32" s="135">
        <f>+VLOOKUP(Table169[[#This Row],[CÈDULARNCPASAPORTE2]],'ACTA GENERAL DEL PROCESO'!C:C,1,0)</f>
        <v>131160328</v>
      </c>
      <c r="F32" s="130" t="s">
        <v>7265</v>
      </c>
      <c r="G32" s="131">
        <v>449223898.37</v>
      </c>
      <c r="H32" s="137">
        <v>2420835.8199999998</v>
      </c>
      <c r="I32" s="130" t="s">
        <v>7261</v>
      </c>
      <c r="J32" s="132"/>
    </row>
    <row r="33" spans="1:10" s="133" customFormat="1" hidden="1">
      <c r="A33" s="128">
        <v>32</v>
      </c>
      <c r="B33" s="139">
        <v>131968597</v>
      </c>
      <c r="C33" s="129" t="s">
        <v>7277</v>
      </c>
      <c r="D33" s="135">
        <v>131968597</v>
      </c>
      <c r="E33" s="135">
        <f>+VLOOKUP(Table169[[#This Row],[CÈDULARNCPASAPORTE2]],'ACTA GENERAL DEL PROCESO'!C:C,1,0)</f>
        <v>131968597</v>
      </c>
      <c r="F33" s="130" t="s">
        <v>7263</v>
      </c>
      <c r="G33" s="131">
        <v>24231274</v>
      </c>
      <c r="H33" s="131">
        <v>250000</v>
      </c>
      <c r="I33" s="130" t="s">
        <v>7259</v>
      </c>
      <c r="J33" s="132"/>
    </row>
    <row r="34" spans="1:10" s="133" customFormat="1" hidden="1">
      <c r="A34" s="128">
        <v>33</v>
      </c>
      <c r="B34" s="139">
        <v>131476742</v>
      </c>
      <c r="C34" s="134" t="s">
        <v>7278</v>
      </c>
      <c r="D34" s="135">
        <v>131476742</v>
      </c>
      <c r="E34" s="135">
        <f>+VLOOKUP(Table169[[#This Row],[CÈDULARNCPASAPORTE2]],'ACTA GENERAL DEL PROCESO'!C:C,1,0)</f>
        <v>131476742</v>
      </c>
      <c r="F34" s="130" t="s">
        <v>7279</v>
      </c>
      <c r="G34" s="131">
        <v>21868697.199999999</v>
      </c>
      <c r="H34" s="131">
        <v>230000</v>
      </c>
      <c r="I34" s="130" t="s">
        <v>7259</v>
      </c>
      <c r="J34" s="132"/>
    </row>
    <row r="35" spans="1:10" s="133" customFormat="1" hidden="1">
      <c r="A35" s="128">
        <v>34</v>
      </c>
      <c r="B35" s="139">
        <v>131816185</v>
      </c>
      <c r="C35" s="129" t="s">
        <v>2868</v>
      </c>
      <c r="D35" s="130" t="s">
        <v>7280</v>
      </c>
      <c r="E35" s="130">
        <f>+VLOOKUP(Table169[[#This Row],[CÈDULARNCPASAPORTE2]],'ACTA GENERAL DEL PROCESO'!C:C,1,0)</f>
        <v>131816185</v>
      </c>
      <c r="F35" s="130" t="s">
        <v>7258</v>
      </c>
      <c r="G35" s="131">
        <v>439495.67999999999</v>
      </c>
      <c r="H35" s="131">
        <v>400000</v>
      </c>
      <c r="I35" s="130" t="s">
        <v>7259</v>
      </c>
      <c r="J35" s="132" t="s">
        <v>7260</v>
      </c>
    </row>
    <row r="36" spans="1:10" s="133" customFormat="1" hidden="1">
      <c r="A36" s="128">
        <v>35</v>
      </c>
      <c r="B36" s="139">
        <v>130204365</v>
      </c>
      <c r="C36" s="129" t="s">
        <v>1865</v>
      </c>
      <c r="D36" s="130" t="s">
        <v>7281</v>
      </c>
      <c r="E36" s="130">
        <f>+VLOOKUP(Table169[[#This Row],[CÈDULARNCPASAPORTE2]],'ACTA GENERAL DEL PROCESO'!C:C,1,0)</f>
        <v>130204365</v>
      </c>
      <c r="F36" s="130" t="s">
        <v>7258</v>
      </c>
      <c r="G36" s="131">
        <v>32561832</v>
      </c>
      <c r="H36" s="131">
        <v>400000</v>
      </c>
      <c r="I36" s="130" t="s">
        <v>7259</v>
      </c>
      <c r="J36" s="132" t="s">
        <v>7260</v>
      </c>
    </row>
    <row r="37" spans="1:10" s="133" customFormat="1" hidden="1">
      <c r="A37" s="128">
        <v>36</v>
      </c>
      <c r="B37" s="139">
        <v>40233534383</v>
      </c>
      <c r="C37" s="129" t="s">
        <v>1179</v>
      </c>
      <c r="D37" s="135" t="s">
        <v>7282</v>
      </c>
      <c r="E37" s="135">
        <f>+VLOOKUP(Table169[[#This Row],[CÈDULARNCPASAPORTE2]],'ACTA GENERAL DEL PROCESO'!C:C,1,0)</f>
        <v>40233534383</v>
      </c>
      <c r="F37" s="130" t="s">
        <v>7258</v>
      </c>
      <c r="G37" s="131">
        <v>226448004.75</v>
      </c>
      <c r="H37" s="131">
        <v>50000</v>
      </c>
      <c r="I37" s="130" t="s">
        <v>7261</v>
      </c>
      <c r="J37" s="132"/>
    </row>
    <row r="38" spans="1:10" s="133" customFormat="1" ht="38.25">
      <c r="A38" s="128">
        <v>37</v>
      </c>
      <c r="B38" s="139">
        <v>131112374</v>
      </c>
      <c r="C38" s="129" t="s">
        <v>4076</v>
      </c>
      <c r="D38" s="130" t="s">
        <v>7128</v>
      </c>
      <c r="E38" s="130" t="e">
        <f>+VLOOKUP(Table169[[#This Row],[CÈDULARNCPASAPORTE2]],'ACTA GENERAL DEL PROCESO'!C:C,1,0)</f>
        <v>#N/A</v>
      </c>
      <c r="F38" s="130" t="s">
        <v>7265</v>
      </c>
      <c r="G38" s="131">
        <v>220975367.44</v>
      </c>
      <c r="H38" s="131">
        <v>771167.95</v>
      </c>
      <c r="I38" s="130" t="s">
        <v>7261</v>
      </c>
      <c r="J38" s="132" t="s">
        <v>7262</v>
      </c>
    </row>
    <row r="39" spans="1:10" s="133" customFormat="1" hidden="1">
      <c r="A39" s="128">
        <v>38</v>
      </c>
      <c r="B39" s="139">
        <v>3200298283</v>
      </c>
      <c r="C39" s="129" t="s">
        <v>4080</v>
      </c>
      <c r="D39" s="130" t="s">
        <v>4081</v>
      </c>
      <c r="E39" s="130">
        <f>+VLOOKUP(Table169[[#This Row],[CÈDULARNCPASAPORTE2]],'ACTA GENERAL DEL PROCESO'!C:C,1,0)</f>
        <v>3200298283</v>
      </c>
      <c r="F39" s="130" t="s">
        <v>7279</v>
      </c>
      <c r="G39" s="131">
        <v>15085059</v>
      </c>
      <c r="H39" s="131">
        <v>160000</v>
      </c>
      <c r="I39" s="130" t="s">
        <v>7259</v>
      </c>
      <c r="J39" s="132"/>
    </row>
    <row r="40" spans="1:10" s="133" customFormat="1" ht="38.25">
      <c r="A40" s="128">
        <v>39</v>
      </c>
      <c r="B40" s="139">
        <v>132263391</v>
      </c>
      <c r="C40" s="129" t="s">
        <v>4083</v>
      </c>
      <c r="D40" s="130" t="s">
        <v>7129</v>
      </c>
      <c r="E40" s="130" t="e">
        <f>+VLOOKUP(Table169[[#This Row],[CÈDULARNCPASAPORTE2]],'ACTA GENERAL DEL PROCESO'!C:C,1,0)</f>
        <v>#N/A</v>
      </c>
      <c r="F40" s="130" t="s">
        <v>7283</v>
      </c>
      <c r="G40" s="131">
        <v>423130945.37</v>
      </c>
      <c r="H40" s="131">
        <v>270000</v>
      </c>
      <c r="I40" s="130" t="s">
        <v>7261</v>
      </c>
      <c r="J40" s="132" t="s">
        <v>7262</v>
      </c>
    </row>
    <row r="41" spans="1:10" s="133" customFormat="1" hidden="1">
      <c r="A41" s="128">
        <v>40</v>
      </c>
      <c r="B41" s="139">
        <v>132297492</v>
      </c>
      <c r="C41" s="129" t="s">
        <v>2887</v>
      </c>
      <c r="D41" s="130" t="s">
        <v>7284</v>
      </c>
      <c r="E41" s="130">
        <f>+VLOOKUP(Table169[[#This Row],[CÈDULARNCPASAPORTE2]],'ACTA GENERAL DEL PROCESO'!C:C,1,0)</f>
        <v>132297492</v>
      </c>
      <c r="F41" s="130" t="s">
        <v>7258</v>
      </c>
      <c r="G41" s="131">
        <v>15268565.060000001</v>
      </c>
      <c r="H41" s="131">
        <v>480000</v>
      </c>
      <c r="I41" s="130" t="s">
        <v>7259</v>
      </c>
      <c r="J41" s="132" t="s">
        <v>7260</v>
      </c>
    </row>
    <row r="42" spans="1:10" s="133" customFormat="1" hidden="1">
      <c r="A42" s="128">
        <v>41</v>
      </c>
      <c r="B42" s="139">
        <v>132227859</v>
      </c>
      <c r="C42" s="129" t="s">
        <v>3911</v>
      </c>
      <c r="D42" s="130" t="s">
        <v>7285</v>
      </c>
      <c r="E42" s="130">
        <f>+VLOOKUP(Table169[[#This Row],[CÈDULARNCPASAPORTE2]],'ACTA GENERAL DEL PROCESO'!C:C,1,0)</f>
        <v>132227859</v>
      </c>
      <c r="F42" s="130" t="s">
        <v>7273</v>
      </c>
      <c r="G42" s="131">
        <v>93812640.409999996</v>
      </c>
      <c r="H42" s="131">
        <v>939978.97</v>
      </c>
      <c r="I42" s="130" t="s">
        <v>7259</v>
      </c>
      <c r="J42" s="132" t="s">
        <v>7260</v>
      </c>
    </row>
    <row r="43" spans="1:10" s="133" customFormat="1" ht="38.25">
      <c r="A43" s="128">
        <v>42</v>
      </c>
      <c r="B43" s="139">
        <v>132270991</v>
      </c>
      <c r="C43" s="129" t="s">
        <v>4093</v>
      </c>
      <c r="D43" s="130" t="s">
        <v>7130</v>
      </c>
      <c r="E43" s="130" t="e">
        <f>+VLOOKUP(Table169[[#This Row],[CÈDULARNCPASAPORTE2]],'ACTA GENERAL DEL PROCESO'!C:C,1,0)</f>
        <v>#N/A</v>
      </c>
      <c r="F43" s="130" t="s">
        <v>7258</v>
      </c>
      <c r="G43" s="131">
        <v>449311159.56999999</v>
      </c>
      <c r="H43" s="131">
        <v>400000</v>
      </c>
      <c r="I43" s="130" t="s">
        <v>7261</v>
      </c>
      <c r="J43" s="132" t="s">
        <v>7262</v>
      </c>
    </row>
    <row r="44" spans="1:10" s="133" customFormat="1" ht="38.25">
      <c r="A44" s="128">
        <v>43</v>
      </c>
      <c r="B44" s="139">
        <v>3300006545</v>
      </c>
      <c r="C44" s="129" t="s">
        <v>4097</v>
      </c>
      <c r="D44" s="130" t="s">
        <v>4098</v>
      </c>
      <c r="E44" s="130" t="e">
        <f>+VLOOKUP(Table169[[#This Row],[CÈDULARNCPASAPORTE2]],'ACTA GENERAL DEL PROCESO'!C:C,1,0)</f>
        <v>#N/A</v>
      </c>
      <c r="F44" s="130" t="s">
        <v>7258</v>
      </c>
      <c r="G44" s="131">
        <v>30168043.199999999</v>
      </c>
      <c r="H44" s="131">
        <v>107914.74</v>
      </c>
      <c r="I44" s="130" t="s">
        <v>7261</v>
      </c>
      <c r="J44" s="132" t="s">
        <v>7262</v>
      </c>
    </row>
    <row r="45" spans="1:10" s="133" customFormat="1" hidden="1">
      <c r="A45" s="128">
        <v>44</v>
      </c>
      <c r="B45" s="139">
        <v>132262311</v>
      </c>
      <c r="C45" s="136" t="s">
        <v>2899</v>
      </c>
      <c r="D45" s="130" t="s">
        <v>7286</v>
      </c>
      <c r="E45" s="130">
        <f>+VLOOKUP(Table169[[#This Row],[CÈDULARNCPASAPORTE2]],'ACTA GENERAL DEL PROCESO'!C:C,1,0)</f>
        <v>132262311</v>
      </c>
      <c r="F45" s="130" t="s">
        <v>7258</v>
      </c>
      <c r="G45" s="131">
        <v>28871319.399999999</v>
      </c>
      <c r="H45" s="131">
        <v>400000</v>
      </c>
      <c r="I45" s="130" t="s">
        <v>7259</v>
      </c>
      <c r="J45" s="132" t="s">
        <v>7260</v>
      </c>
    </row>
    <row r="46" spans="1:10" s="133" customFormat="1" hidden="1">
      <c r="A46" s="128">
        <v>45</v>
      </c>
      <c r="B46" s="139">
        <v>131890873</v>
      </c>
      <c r="C46" s="129" t="s">
        <v>1888</v>
      </c>
      <c r="D46" s="130" t="s">
        <v>7287</v>
      </c>
      <c r="E46" s="130">
        <f>+VLOOKUP(Table169[[#This Row],[CÈDULARNCPASAPORTE2]],'ACTA GENERAL DEL PROCESO'!C:C,1,0)</f>
        <v>131890873</v>
      </c>
      <c r="F46" s="130" t="s">
        <v>7263</v>
      </c>
      <c r="G46" s="131">
        <v>29968581.440000001</v>
      </c>
      <c r="H46" s="131">
        <v>300000</v>
      </c>
      <c r="I46" s="130" t="s">
        <v>7259</v>
      </c>
      <c r="J46" s="132" t="s">
        <v>7260</v>
      </c>
    </row>
    <row r="47" spans="1:10" s="133" customFormat="1" hidden="1">
      <c r="A47" s="128">
        <v>46</v>
      </c>
      <c r="B47" s="139">
        <v>131839142</v>
      </c>
      <c r="C47" s="129" t="s">
        <v>1906</v>
      </c>
      <c r="D47" s="130" t="s">
        <v>7288</v>
      </c>
      <c r="E47" s="130">
        <f>+VLOOKUP(Table169[[#This Row],[CÈDULARNCPASAPORTE2]],'ACTA GENERAL DEL PROCESO'!C:C,1,0)</f>
        <v>131839142</v>
      </c>
      <c r="F47" s="130" t="s">
        <v>7264</v>
      </c>
      <c r="G47" s="131">
        <v>41417942.090000004</v>
      </c>
      <c r="H47" s="131">
        <v>416362.55</v>
      </c>
      <c r="I47" s="130" t="s">
        <v>7259</v>
      </c>
      <c r="J47" s="132" t="s">
        <v>7260</v>
      </c>
    </row>
    <row r="48" spans="1:10" s="133" customFormat="1" ht="38.25">
      <c r="A48" s="128">
        <v>47</v>
      </c>
      <c r="B48" s="139">
        <v>5500286108</v>
      </c>
      <c r="C48" s="129" t="s">
        <v>4106</v>
      </c>
      <c r="D48" s="130" t="s">
        <v>4107</v>
      </c>
      <c r="E48" s="130" t="e">
        <f>+VLOOKUP(Table169[[#This Row],[CÈDULARNCPASAPORTE2]],'ACTA GENERAL DEL PROCESO'!C:C,1,0)</f>
        <v>#N/A</v>
      </c>
      <c r="F48" s="130" t="s">
        <v>7258</v>
      </c>
      <c r="G48" s="131">
        <v>228248530.93000001</v>
      </c>
      <c r="H48" s="131">
        <v>400000</v>
      </c>
      <c r="I48" s="130" t="s">
        <v>7261</v>
      </c>
      <c r="J48" s="132" t="s">
        <v>7262</v>
      </c>
    </row>
    <row r="49" spans="1:10" s="133" customFormat="1" hidden="1">
      <c r="A49" s="128">
        <v>48</v>
      </c>
      <c r="B49" s="139">
        <v>7600188028</v>
      </c>
      <c r="C49" s="129" t="s">
        <v>284</v>
      </c>
      <c r="D49" s="130" t="s">
        <v>4109</v>
      </c>
      <c r="E49" s="130">
        <f>+VLOOKUP(Table169[[#This Row],[CÈDULARNCPASAPORTE2]],'ACTA GENERAL DEL PROCESO'!C:C,1,0)</f>
        <v>7600188028</v>
      </c>
      <c r="F49" s="130" t="s">
        <v>7265</v>
      </c>
      <c r="G49" s="131">
        <v>39910256.789999999</v>
      </c>
      <c r="H49" s="131">
        <v>400000</v>
      </c>
      <c r="I49" s="130" t="s">
        <v>7259</v>
      </c>
      <c r="J49" s="132" t="s">
        <v>7260</v>
      </c>
    </row>
    <row r="50" spans="1:10" s="133" customFormat="1" hidden="1">
      <c r="A50" s="128">
        <v>49</v>
      </c>
      <c r="B50" s="139">
        <v>1200227823</v>
      </c>
      <c r="C50" s="129" t="s">
        <v>303</v>
      </c>
      <c r="D50" s="130" t="s">
        <v>4111</v>
      </c>
      <c r="E50" s="130">
        <f>+VLOOKUP(Table169[[#This Row],[CÈDULARNCPASAPORTE2]],'ACTA GENERAL DEL PROCESO'!C:C,1,0)</f>
        <v>1200227823</v>
      </c>
      <c r="F50" s="130" t="s">
        <v>7264</v>
      </c>
      <c r="G50" s="131">
        <v>66554081.32</v>
      </c>
      <c r="H50" s="131">
        <v>673719.81</v>
      </c>
      <c r="I50" s="130" t="s">
        <v>7259</v>
      </c>
      <c r="J50" s="132" t="s">
        <v>7260</v>
      </c>
    </row>
    <row r="51" spans="1:10" s="133" customFormat="1" ht="38.25">
      <c r="A51" s="128">
        <v>50</v>
      </c>
      <c r="B51" s="139">
        <v>132275039</v>
      </c>
      <c r="C51" s="129" t="s">
        <v>4113</v>
      </c>
      <c r="D51" s="130" t="s">
        <v>7131</v>
      </c>
      <c r="E51" s="130" t="e">
        <f>+VLOOKUP(Table169[[#This Row],[CÈDULARNCPASAPORTE2]],'ACTA GENERAL DEL PROCESO'!C:C,1,0)</f>
        <v>#N/A</v>
      </c>
      <c r="F51" s="130" t="s">
        <v>7258</v>
      </c>
      <c r="G51" s="131">
        <v>477500256.52999997</v>
      </c>
      <c r="H51" s="131">
        <v>480000</v>
      </c>
      <c r="I51" s="130" t="s">
        <v>7261</v>
      </c>
      <c r="J51" s="132" t="s">
        <v>7262</v>
      </c>
    </row>
    <row r="52" spans="1:10" s="133" customFormat="1" hidden="1">
      <c r="A52" s="128">
        <v>51</v>
      </c>
      <c r="B52" s="139">
        <v>131035337</v>
      </c>
      <c r="C52" s="129" t="s">
        <v>1925</v>
      </c>
      <c r="D52" s="130" t="s">
        <v>7289</v>
      </c>
      <c r="E52" s="130">
        <f>+VLOOKUP(Table169[[#This Row],[CÈDULARNCPASAPORTE2]],'ACTA GENERAL DEL PROCESO'!C:C,1,0)</f>
        <v>131035337</v>
      </c>
      <c r="F52" s="130" t="s">
        <v>7258</v>
      </c>
      <c r="G52" s="131">
        <v>6156466</v>
      </c>
      <c r="H52" s="131">
        <v>480000</v>
      </c>
      <c r="I52" s="130" t="s">
        <v>7259</v>
      </c>
      <c r="J52" s="132" t="s">
        <v>7260</v>
      </c>
    </row>
    <row r="53" spans="1:10" s="133" customFormat="1" hidden="1">
      <c r="A53" s="128">
        <v>52</v>
      </c>
      <c r="B53" s="139">
        <v>131184588</v>
      </c>
      <c r="C53" s="129" t="s">
        <v>2918</v>
      </c>
      <c r="D53" s="130" t="s">
        <v>7290</v>
      </c>
      <c r="E53" s="130">
        <f>+VLOOKUP(Table169[[#This Row],[CÈDULARNCPASAPORTE2]],'ACTA GENERAL DEL PROCESO'!C:C,1,0)</f>
        <v>131184588</v>
      </c>
      <c r="F53" s="130" t="s">
        <v>7263</v>
      </c>
      <c r="G53" s="131">
        <v>38857591.829999998</v>
      </c>
      <c r="H53" s="131">
        <v>388576.82</v>
      </c>
      <c r="I53" s="130" t="s">
        <v>7259</v>
      </c>
      <c r="J53" s="132" t="s">
        <v>7260</v>
      </c>
    </row>
    <row r="54" spans="1:10" s="133" customFormat="1" ht="38.25">
      <c r="A54" s="128">
        <v>53</v>
      </c>
      <c r="B54" s="139">
        <v>7600018399</v>
      </c>
      <c r="C54" s="129" t="s">
        <v>4123</v>
      </c>
      <c r="D54" s="130" t="s">
        <v>4124</v>
      </c>
      <c r="E54" s="130" t="e">
        <f>+VLOOKUP(Table169[[#This Row],[CÈDULARNCPASAPORTE2]],'ACTA GENERAL DEL PROCESO'!C:C,1,0)</f>
        <v>#N/A</v>
      </c>
      <c r="F54" s="130" t="s">
        <v>7258</v>
      </c>
      <c r="G54" s="131">
        <v>220975367.44</v>
      </c>
      <c r="H54" s="131">
        <v>300000</v>
      </c>
      <c r="I54" s="130" t="s">
        <v>7261</v>
      </c>
      <c r="J54" s="132" t="s">
        <v>7262</v>
      </c>
    </row>
    <row r="55" spans="1:10" s="133" customFormat="1" ht="38.25">
      <c r="A55" s="128">
        <v>54</v>
      </c>
      <c r="B55" s="139">
        <v>3800082228</v>
      </c>
      <c r="C55" s="129" t="s">
        <v>4126</v>
      </c>
      <c r="D55" s="130" t="s">
        <v>4127</v>
      </c>
      <c r="E55" s="130" t="e">
        <f>+VLOOKUP(Table169[[#This Row],[CÈDULARNCPASAPORTE2]],'ACTA GENERAL DEL PROCESO'!C:C,1,0)</f>
        <v>#N/A</v>
      </c>
      <c r="F55" s="130" t="s">
        <v>7258</v>
      </c>
      <c r="G55" s="131">
        <v>449223898.37</v>
      </c>
      <c r="H55" s="131">
        <v>480000</v>
      </c>
      <c r="I55" s="130" t="s">
        <v>7261</v>
      </c>
      <c r="J55" s="132" t="s">
        <v>7262</v>
      </c>
    </row>
    <row r="56" spans="1:10" s="133" customFormat="1" hidden="1">
      <c r="A56" s="128">
        <v>55</v>
      </c>
      <c r="B56" s="139">
        <v>40220786707</v>
      </c>
      <c r="C56" s="136" t="s">
        <v>1197</v>
      </c>
      <c r="D56" s="130" t="s">
        <v>4129</v>
      </c>
      <c r="E56" s="130">
        <f>+VLOOKUP(Table169[[#This Row],[CÈDULARNCPASAPORTE2]],'ACTA GENERAL DEL PROCESO'!C:C,1,0)</f>
        <v>40220786707</v>
      </c>
      <c r="F56" s="130" t="s">
        <v>7258</v>
      </c>
      <c r="G56" s="131">
        <v>18547726.27</v>
      </c>
      <c r="H56" s="131">
        <v>480000</v>
      </c>
      <c r="I56" s="130" t="s">
        <v>7259</v>
      </c>
      <c r="J56" s="132" t="s">
        <v>7260</v>
      </c>
    </row>
    <row r="57" spans="1:10" s="133" customFormat="1" ht="38.25">
      <c r="A57" s="128">
        <v>56</v>
      </c>
      <c r="B57" s="139">
        <v>5100082477</v>
      </c>
      <c r="C57" s="129" t="s">
        <v>4131</v>
      </c>
      <c r="D57" s="130" t="s">
        <v>4132</v>
      </c>
      <c r="E57" s="130" t="e">
        <f>+VLOOKUP(Table169[[#This Row],[CÈDULARNCPASAPORTE2]],'ACTA GENERAL DEL PROCESO'!C:C,1,0)</f>
        <v>#N/A</v>
      </c>
      <c r="F57" s="130" t="s">
        <v>7264</v>
      </c>
      <c r="G57" s="131">
        <v>20699760</v>
      </c>
      <c r="H57" s="131">
        <v>206997.6</v>
      </c>
      <c r="I57" s="130" t="s">
        <v>7261</v>
      </c>
      <c r="J57" s="132" t="s">
        <v>7291</v>
      </c>
    </row>
    <row r="58" spans="1:10" s="133" customFormat="1" hidden="1">
      <c r="A58" s="128">
        <v>57</v>
      </c>
      <c r="B58" s="139">
        <v>5601491052</v>
      </c>
      <c r="C58" s="129" t="s">
        <v>1216</v>
      </c>
      <c r="D58" s="130" t="s">
        <v>4134</v>
      </c>
      <c r="E58" s="130">
        <f>+VLOOKUP(Table169[[#This Row],[CÈDULARNCPASAPORTE2]],'ACTA GENERAL DEL PROCESO'!C:C,1,0)</f>
        <v>5601491052</v>
      </c>
      <c r="F58" s="130" t="s">
        <v>7258</v>
      </c>
      <c r="G58" s="131">
        <v>30008293.600000001</v>
      </c>
      <c r="H58" s="131">
        <v>350000</v>
      </c>
      <c r="I58" s="130" t="s">
        <v>7259</v>
      </c>
      <c r="J58" s="132" t="s">
        <v>7260</v>
      </c>
    </row>
    <row r="59" spans="1:10" s="133" customFormat="1" ht="38.25">
      <c r="A59" s="128">
        <v>58</v>
      </c>
      <c r="B59" s="139">
        <v>130953961</v>
      </c>
      <c r="C59" s="129" t="s">
        <v>4136</v>
      </c>
      <c r="D59" s="130" t="s">
        <v>7132</v>
      </c>
      <c r="E59" s="130" t="e">
        <f>+VLOOKUP(Table169[[#This Row],[CÈDULARNCPASAPORTE2]],'ACTA GENERAL DEL PROCESO'!C:C,1,0)</f>
        <v>#N/A</v>
      </c>
      <c r="F59" s="130" t="s">
        <v>7258</v>
      </c>
      <c r="G59" s="131">
        <v>217460425.38</v>
      </c>
      <c r="H59" s="131">
        <v>600000</v>
      </c>
      <c r="I59" s="130" t="s">
        <v>7261</v>
      </c>
      <c r="J59" s="132" t="s">
        <v>7262</v>
      </c>
    </row>
    <row r="60" spans="1:10" s="133" customFormat="1" hidden="1">
      <c r="A60" s="128">
        <v>59</v>
      </c>
      <c r="B60" s="139">
        <v>131742122</v>
      </c>
      <c r="C60" s="129" t="s">
        <v>2929</v>
      </c>
      <c r="D60" s="130" t="s">
        <v>7292</v>
      </c>
      <c r="E60" s="130">
        <f>+VLOOKUP(Table169[[#This Row],[CÈDULARNCPASAPORTE2]],'ACTA GENERAL DEL PROCESO'!C:C,1,0)</f>
        <v>131742122</v>
      </c>
      <c r="F60" s="130" t="s">
        <v>7265</v>
      </c>
      <c r="G60" s="131">
        <v>22790364.800000001</v>
      </c>
      <c r="H60" s="131">
        <v>116595.1</v>
      </c>
      <c r="I60" s="130" t="s">
        <v>7259</v>
      </c>
      <c r="J60" s="132" t="s">
        <v>7260</v>
      </c>
    </row>
    <row r="61" spans="1:10" s="133" customFormat="1" ht="38.25">
      <c r="A61" s="128">
        <v>60</v>
      </c>
      <c r="B61" s="139">
        <v>131717081</v>
      </c>
      <c r="C61" s="129" t="s">
        <v>4143</v>
      </c>
      <c r="D61" s="130" t="s">
        <v>7133</v>
      </c>
      <c r="E61" s="130" t="e">
        <f>+VLOOKUP(Table169[[#This Row],[CÈDULARNCPASAPORTE2]],'ACTA GENERAL DEL PROCESO'!C:C,1,0)</f>
        <v>#N/A</v>
      </c>
      <c r="F61" s="130" t="s">
        <v>7258</v>
      </c>
      <c r="G61" s="131">
        <v>228248530.93000001</v>
      </c>
      <c r="H61" s="131">
        <v>400000</v>
      </c>
      <c r="I61" s="130" t="s">
        <v>7261</v>
      </c>
      <c r="J61" s="132" t="s">
        <v>7262</v>
      </c>
    </row>
    <row r="62" spans="1:10" s="133" customFormat="1" hidden="1">
      <c r="A62" s="128">
        <v>61</v>
      </c>
      <c r="B62" s="139">
        <v>130609162</v>
      </c>
      <c r="C62" s="129" t="s">
        <v>1947</v>
      </c>
      <c r="D62" s="130" t="s">
        <v>7293</v>
      </c>
      <c r="E62" s="130">
        <f>+VLOOKUP(Table169[[#This Row],[CÈDULARNCPASAPORTE2]],'ACTA GENERAL DEL PROCESO'!C:C,1,0)</f>
        <v>130609162</v>
      </c>
      <c r="F62" s="130" t="s">
        <v>7263</v>
      </c>
      <c r="G62" s="131">
        <v>27975609.789999999</v>
      </c>
      <c r="H62" s="131">
        <v>300000</v>
      </c>
      <c r="I62" s="130" t="s">
        <v>7259</v>
      </c>
      <c r="J62" s="132" t="s">
        <v>7260</v>
      </c>
    </row>
    <row r="63" spans="1:10" s="133" customFormat="1" hidden="1">
      <c r="A63" s="128">
        <v>62</v>
      </c>
      <c r="B63" s="139">
        <v>7600203447</v>
      </c>
      <c r="C63" s="129" t="s">
        <v>319</v>
      </c>
      <c r="D63" s="130" t="s">
        <v>7294</v>
      </c>
      <c r="E63" s="130">
        <f>+VLOOKUP(Table169[[#This Row],[CÈDULARNCPASAPORTE2]],'ACTA GENERAL DEL PROCESO'!C:C,1,0)</f>
        <v>7600203447</v>
      </c>
      <c r="F63" s="130" t="s">
        <v>7258</v>
      </c>
      <c r="G63" s="131">
        <v>30264750</v>
      </c>
      <c r="H63" s="131">
        <v>400000</v>
      </c>
      <c r="I63" s="130" t="s">
        <v>7259</v>
      </c>
      <c r="J63" s="132" t="s">
        <v>7260</v>
      </c>
    </row>
    <row r="64" spans="1:10" s="133" customFormat="1" hidden="1">
      <c r="A64" s="128">
        <v>63</v>
      </c>
      <c r="B64" s="139">
        <v>130732035</v>
      </c>
      <c r="C64" s="129" t="s">
        <v>2938</v>
      </c>
      <c r="D64" s="130" t="s">
        <v>7295</v>
      </c>
      <c r="E64" s="130">
        <f>+VLOOKUP(Table169[[#This Row],[CÈDULARNCPASAPORTE2]],'ACTA GENERAL DEL PROCESO'!C:C,1,0)</f>
        <v>130732035</v>
      </c>
      <c r="F64" s="130" t="s">
        <v>7258</v>
      </c>
      <c r="G64" s="131">
        <v>39158609.799999997</v>
      </c>
      <c r="H64" s="131">
        <v>450000</v>
      </c>
      <c r="I64" s="130" t="s">
        <v>7259</v>
      </c>
      <c r="J64" s="132" t="s">
        <v>7260</v>
      </c>
    </row>
    <row r="65" spans="1:10" s="133" customFormat="1" hidden="1">
      <c r="A65" s="128">
        <v>64</v>
      </c>
      <c r="B65" s="139">
        <v>1800388751</v>
      </c>
      <c r="C65" s="129" t="s">
        <v>350</v>
      </c>
      <c r="D65" s="130" t="s">
        <v>4155</v>
      </c>
      <c r="E65" s="130">
        <f>+VLOOKUP(Table169[[#This Row],[CÈDULARNCPASAPORTE2]],'ACTA GENERAL DEL PROCESO'!C:C,1,0)</f>
        <v>1800388751</v>
      </c>
      <c r="F65" s="130" t="s">
        <v>7265</v>
      </c>
      <c r="G65" s="131">
        <v>18597136.239999998</v>
      </c>
      <c r="H65" s="131">
        <v>500000</v>
      </c>
      <c r="I65" s="130" t="s">
        <v>7259</v>
      </c>
      <c r="J65" s="132" t="s">
        <v>7260</v>
      </c>
    </row>
    <row r="66" spans="1:10" s="133" customFormat="1" ht="38.25">
      <c r="A66" s="128">
        <v>65</v>
      </c>
      <c r="B66" s="139">
        <v>132259645</v>
      </c>
      <c r="C66" s="136" t="s">
        <v>4157</v>
      </c>
      <c r="D66" s="130" t="s">
        <v>7134</v>
      </c>
      <c r="E66" s="130" t="e">
        <f>+VLOOKUP(Table169[[#This Row],[CÈDULARNCPASAPORTE2]],'ACTA GENERAL DEL PROCESO'!C:C,1,0)</f>
        <v>#N/A</v>
      </c>
      <c r="F66" s="130" t="s">
        <v>7258</v>
      </c>
      <c r="G66" s="131">
        <v>477500256.51999998</v>
      </c>
      <c r="H66" s="131">
        <v>480000</v>
      </c>
      <c r="I66" s="130" t="s">
        <v>7261</v>
      </c>
      <c r="J66" s="132" t="s">
        <v>7262</v>
      </c>
    </row>
    <row r="67" spans="1:10" s="133" customFormat="1" ht="38.25">
      <c r="A67" s="128">
        <v>66</v>
      </c>
      <c r="B67" s="139">
        <v>1200103032</v>
      </c>
      <c r="C67" s="129" t="s">
        <v>4161</v>
      </c>
      <c r="D67" s="130" t="s">
        <v>4162</v>
      </c>
      <c r="E67" s="130" t="e">
        <f>+VLOOKUP(Table169[[#This Row],[CÈDULARNCPASAPORTE2]],'ACTA GENERAL DEL PROCESO'!C:C,1,0)</f>
        <v>#N/A</v>
      </c>
      <c r="F67" s="130" t="s">
        <v>7263</v>
      </c>
      <c r="G67" s="131">
        <v>367123918.38</v>
      </c>
      <c r="H67" s="131">
        <v>300000</v>
      </c>
      <c r="I67" s="130" t="s">
        <v>7261</v>
      </c>
      <c r="J67" s="132" t="s">
        <v>7262</v>
      </c>
    </row>
    <row r="68" spans="1:10" s="133" customFormat="1" ht="38.25">
      <c r="A68" s="128">
        <v>67</v>
      </c>
      <c r="B68" s="139">
        <v>7700060465</v>
      </c>
      <c r="C68" s="129" t="s">
        <v>4164</v>
      </c>
      <c r="D68" s="130" t="s">
        <v>4165</v>
      </c>
      <c r="E68" s="130" t="e">
        <f>+VLOOKUP(Table169[[#This Row],[CÈDULARNCPASAPORTE2]],'ACTA GENERAL DEL PROCESO'!C:C,1,0)</f>
        <v>#N/A</v>
      </c>
      <c r="F68" s="130" t="s">
        <v>7263</v>
      </c>
      <c r="G68" s="131">
        <v>22790364.800000001</v>
      </c>
      <c r="H68" s="131">
        <v>116595.1</v>
      </c>
      <c r="I68" s="130" t="s">
        <v>7261</v>
      </c>
      <c r="J68" s="132" t="s">
        <v>7262</v>
      </c>
    </row>
    <row r="69" spans="1:10" s="133" customFormat="1" hidden="1">
      <c r="A69" s="128">
        <v>68</v>
      </c>
      <c r="B69" s="139">
        <v>131084281</v>
      </c>
      <c r="C69" s="129" t="s">
        <v>2949</v>
      </c>
      <c r="D69" s="130" t="s">
        <v>7296</v>
      </c>
      <c r="E69" s="130">
        <f>+VLOOKUP(Table169[[#This Row],[CÈDULARNCPASAPORTE2]],'ACTA GENERAL DEL PROCESO'!C:C,1,0)</f>
        <v>131084281</v>
      </c>
      <c r="F69" s="130" t="s">
        <v>7258</v>
      </c>
      <c r="G69" s="131">
        <v>50714101.259999998</v>
      </c>
      <c r="H69" s="131">
        <v>520000</v>
      </c>
      <c r="I69" s="130" t="s">
        <v>7259</v>
      </c>
      <c r="J69" s="132" t="s">
        <v>7260</v>
      </c>
    </row>
    <row r="70" spans="1:10" s="133" customFormat="1" ht="38.25">
      <c r="A70" s="128">
        <v>69</v>
      </c>
      <c r="B70" s="139">
        <v>131884857</v>
      </c>
      <c r="C70" s="129" t="s">
        <v>4170</v>
      </c>
      <c r="D70" s="130" t="s">
        <v>7135</v>
      </c>
      <c r="E70" s="130" t="e">
        <f>+VLOOKUP(Table169[[#This Row],[CÈDULARNCPASAPORTE2]],'ACTA GENERAL DEL PROCESO'!C:C,1,0)</f>
        <v>#N/A</v>
      </c>
      <c r="F70" s="130" t="s">
        <v>7265</v>
      </c>
      <c r="G70" s="131">
        <v>483832949.33999997</v>
      </c>
      <c r="H70" s="131">
        <v>500000</v>
      </c>
      <c r="I70" s="130" t="s">
        <v>7261</v>
      </c>
      <c r="J70" s="132" t="s">
        <v>7262</v>
      </c>
    </row>
    <row r="71" spans="1:10" s="133" customFormat="1" hidden="1">
      <c r="A71" s="128">
        <v>70</v>
      </c>
      <c r="B71" s="139">
        <v>131590942</v>
      </c>
      <c r="C71" s="129" t="s">
        <v>1960</v>
      </c>
      <c r="D71" s="130" t="s">
        <v>7297</v>
      </c>
      <c r="E71" s="130">
        <f>+VLOOKUP(Table169[[#This Row],[CÈDULARNCPASAPORTE2]],'ACTA GENERAL DEL PROCESO'!C:C,1,0)</f>
        <v>131590942</v>
      </c>
      <c r="F71" s="130" t="s">
        <v>7265</v>
      </c>
      <c r="G71" s="131">
        <v>27282234.199999999</v>
      </c>
      <c r="H71" s="131">
        <v>500000</v>
      </c>
      <c r="I71" s="130" t="s">
        <v>7259</v>
      </c>
      <c r="J71" s="132" t="s">
        <v>7260</v>
      </c>
    </row>
    <row r="72" spans="1:10" s="133" customFormat="1" hidden="1">
      <c r="A72" s="128">
        <v>71</v>
      </c>
      <c r="B72" s="139">
        <v>131149227</v>
      </c>
      <c r="C72" s="129" t="s">
        <v>1973</v>
      </c>
      <c r="D72" s="130" t="s">
        <v>7298</v>
      </c>
      <c r="E72" s="130">
        <f>+VLOOKUP(Table169[[#This Row],[CÈDULARNCPASAPORTE2]],'ACTA GENERAL DEL PROCESO'!C:C,1,0)</f>
        <v>131149227</v>
      </c>
      <c r="F72" s="130" t="s">
        <v>7263</v>
      </c>
      <c r="G72" s="131">
        <v>27975609.800000001</v>
      </c>
      <c r="H72" s="131">
        <v>300000</v>
      </c>
      <c r="I72" s="130" t="s">
        <v>7259</v>
      </c>
      <c r="J72" s="132" t="s">
        <v>7260</v>
      </c>
    </row>
    <row r="73" spans="1:10" s="133" customFormat="1" hidden="1">
      <c r="A73" s="128">
        <v>72</v>
      </c>
      <c r="B73" s="139">
        <v>131740952</v>
      </c>
      <c r="C73" s="129" t="s">
        <v>1988</v>
      </c>
      <c r="D73" s="130" t="s">
        <v>7299</v>
      </c>
      <c r="E73" s="130">
        <f>+VLOOKUP(Table169[[#This Row],[CÈDULARNCPASAPORTE2]],'ACTA GENERAL DEL PROCESO'!C:C,1,0)</f>
        <v>131740952</v>
      </c>
      <c r="F73" s="130" t="s">
        <v>7265</v>
      </c>
      <c r="G73" s="131">
        <v>35661661.68</v>
      </c>
      <c r="H73" s="131">
        <v>400000</v>
      </c>
      <c r="I73" s="130" t="s">
        <v>7259</v>
      </c>
      <c r="J73" s="132" t="s">
        <v>7260</v>
      </c>
    </row>
    <row r="74" spans="1:10" s="133" customFormat="1" hidden="1">
      <c r="A74" s="128">
        <v>73</v>
      </c>
      <c r="B74" s="139">
        <v>130631931</v>
      </c>
      <c r="C74" s="129" t="s">
        <v>2950</v>
      </c>
      <c r="D74" s="130" t="s">
        <v>7300</v>
      </c>
      <c r="E74" s="130">
        <f>+VLOOKUP(Table169[[#This Row],[CÈDULARNCPASAPORTE2]],'ACTA GENERAL DEL PROCESO'!C:C,1,0)</f>
        <v>130631931</v>
      </c>
      <c r="F74" s="130" t="s">
        <v>7258</v>
      </c>
      <c r="G74" s="131">
        <v>4095458.38</v>
      </c>
      <c r="H74" s="131">
        <v>400000</v>
      </c>
      <c r="I74" s="130" t="s">
        <v>7259</v>
      </c>
      <c r="J74" s="132" t="s">
        <v>7260</v>
      </c>
    </row>
    <row r="75" spans="1:10" s="133" customFormat="1" hidden="1">
      <c r="A75" s="128">
        <v>74</v>
      </c>
      <c r="B75" s="139">
        <v>132285484</v>
      </c>
      <c r="C75" s="129" t="s">
        <v>2962</v>
      </c>
      <c r="D75" s="130" t="s">
        <v>7301</v>
      </c>
      <c r="E75" s="130">
        <f>+VLOOKUP(Table169[[#This Row],[CÈDULARNCPASAPORTE2]],'ACTA GENERAL DEL PROCESO'!C:C,1,0)</f>
        <v>132285484</v>
      </c>
      <c r="F75" s="130" t="s">
        <v>7258</v>
      </c>
      <c r="G75" s="131">
        <v>24204575</v>
      </c>
      <c r="H75" s="131">
        <v>400000</v>
      </c>
      <c r="I75" s="130" t="s">
        <v>7259</v>
      </c>
      <c r="J75" s="132" t="s">
        <v>7260</v>
      </c>
    </row>
    <row r="76" spans="1:10" s="133" customFormat="1" ht="38.25">
      <c r="A76" s="128">
        <v>75</v>
      </c>
      <c r="B76" s="139">
        <v>131070622</v>
      </c>
      <c r="C76" s="129" t="s">
        <v>4189</v>
      </c>
      <c r="D76" s="130" t="s">
        <v>7136</v>
      </c>
      <c r="E76" s="130" t="e">
        <f>+VLOOKUP(Table169[[#This Row],[CÈDULARNCPASAPORTE2]],'ACTA GENERAL DEL PROCESO'!C:C,1,0)</f>
        <v>#N/A</v>
      </c>
      <c r="F76" s="130" t="s">
        <v>7258</v>
      </c>
      <c r="G76" s="131">
        <v>228248530.93000001</v>
      </c>
      <c r="H76" s="131">
        <v>400000</v>
      </c>
      <c r="I76" s="130" t="s">
        <v>7261</v>
      </c>
      <c r="J76" s="132" t="s">
        <v>7262</v>
      </c>
    </row>
    <row r="77" spans="1:10" s="133" customFormat="1" hidden="1">
      <c r="A77" s="128">
        <v>76</v>
      </c>
      <c r="B77" s="139">
        <v>130648672</v>
      </c>
      <c r="C77" s="129" t="s">
        <v>2974</v>
      </c>
      <c r="D77" s="130" t="s">
        <v>7302</v>
      </c>
      <c r="E77" s="130">
        <f>+VLOOKUP(Table169[[#This Row],[CÈDULARNCPASAPORTE2]],'ACTA GENERAL DEL PROCESO'!C:C,1,0)</f>
        <v>130648672</v>
      </c>
      <c r="F77" s="130" t="s">
        <v>7258</v>
      </c>
      <c r="G77" s="131">
        <v>40687440.789999999</v>
      </c>
      <c r="H77" s="131">
        <v>406876.48</v>
      </c>
      <c r="I77" s="130" t="s">
        <v>7259</v>
      </c>
      <c r="J77" s="132" t="s">
        <v>7260</v>
      </c>
    </row>
    <row r="78" spans="1:10" s="133" customFormat="1" hidden="1">
      <c r="A78" s="128">
        <v>77</v>
      </c>
      <c r="B78" s="139">
        <v>132237269</v>
      </c>
      <c r="C78" s="129" t="s">
        <v>2010</v>
      </c>
      <c r="D78" s="130" t="s">
        <v>7303</v>
      </c>
      <c r="E78" s="130">
        <f>+VLOOKUP(Table169[[#This Row],[CÈDULARNCPASAPORTE2]],'ACTA GENERAL DEL PROCESO'!C:C,1,0)</f>
        <v>132237269</v>
      </c>
      <c r="F78" s="130" t="s">
        <v>7304</v>
      </c>
      <c r="G78" s="131">
        <v>21053027.399999999</v>
      </c>
      <c r="H78" s="131">
        <v>210530.27</v>
      </c>
      <c r="I78" s="130" t="s">
        <v>7259</v>
      </c>
      <c r="J78" s="132" t="s">
        <v>7260</v>
      </c>
    </row>
    <row r="79" spans="1:10" s="133" customFormat="1" hidden="1">
      <c r="A79" s="128">
        <v>78</v>
      </c>
      <c r="B79" s="139">
        <v>131554492</v>
      </c>
      <c r="C79" s="129" t="s">
        <v>2986</v>
      </c>
      <c r="D79" s="130" t="s">
        <v>7305</v>
      </c>
      <c r="E79" s="130">
        <f>+VLOOKUP(Table169[[#This Row],[CÈDULARNCPASAPORTE2]],'ACTA GENERAL DEL PROCESO'!C:C,1,0)</f>
        <v>131554492</v>
      </c>
      <c r="F79" s="130" t="s">
        <v>7258</v>
      </c>
      <c r="G79" s="131">
        <v>480071.61</v>
      </c>
      <c r="H79" s="131">
        <v>400000</v>
      </c>
      <c r="I79" s="130" t="s">
        <v>7259</v>
      </c>
      <c r="J79" s="132" t="s">
        <v>7260</v>
      </c>
    </row>
    <row r="80" spans="1:10" s="133" customFormat="1" hidden="1">
      <c r="A80" s="128">
        <v>79</v>
      </c>
      <c r="B80" s="139">
        <v>131702341</v>
      </c>
      <c r="C80" s="129" t="s">
        <v>2998</v>
      </c>
      <c r="D80" s="130" t="s">
        <v>7306</v>
      </c>
      <c r="E80" s="130">
        <f>+VLOOKUP(Table169[[#This Row],[CÈDULARNCPASAPORTE2]],'ACTA GENERAL DEL PROCESO'!C:C,1,0)</f>
        <v>131702341</v>
      </c>
      <c r="F80" s="130" t="s">
        <v>7258</v>
      </c>
      <c r="G80" s="131">
        <v>26604618.199999999</v>
      </c>
      <c r="H80" s="131">
        <v>400000</v>
      </c>
      <c r="I80" s="130" t="s">
        <v>7259</v>
      </c>
      <c r="J80" s="132" t="s">
        <v>7260</v>
      </c>
    </row>
    <row r="81" spans="1:10" s="133" customFormat="1" hidden="1">
      <c r="A81" s="128">
        <v>80</v>
      </c>
      <c r="B81" s="139">
        <v>131760155</v>
      </c>
      <c r="C81" s="129" t="s">
        <v>3018</v>
      </c>
      <c r="D81" s="130" t="s">
        <v>7307</v>
      </c>
      <c r="E81" s="130">
        <f>+VLOOKUP(Table169[[#This Row],[CÈDULARNCPASAPORTE2]],'ACTA GENERAL DEL PROCESO'!C:C,1,0)</f>
        <v>131760155</v>
      </c>
      <c r="F81" s="130" t="s">
        <v>7258</v>
      </c>
      <c r="G81" s="131">
        <v>200073842.34999999</v>
      </c>
      <c r="H81" s="131">
        <v>2050000</v>
      </c>
      <c r="I81" s="130" t="s">
        <v>7259</v>
      </c>
      <c r="J81" s="132" t="s">
        <v>7260</v>
      </c>
    </row>
    <row r="82" spans="1:10" s="133" customFormat="1" hidden="1">
      <c r="A82" s="128">
        <v>81</v>
      </c>
      <c r="B82" s="139">
        <v>132245522</v>
      </c>
      <c r="C82" s="129" t="s">
        <v>3025</v>
      </c>
      <c r="D82" s="130" t="s">
        <v>7308</v>
      </c>
      <c r="E82" s="130">
        <f>+VLOOKUP(Table169[[#This Row],[CÈDULARNCPASAPORTE2]],'ACTA GENERAL DEL PROCESO'!C:C,1,0)</f>
        <v>132245522</v>
      </c>
      <c r="F82" s="130" t="s">
        <v>7265</v>
      </c>
      <c r="G82" s="131">
        <v>23927345.199999999</v>
      </c>
      <c r="H82" s="131">
        <v>239274</v>
      </c>
      <c r="I82" s="130" t="s">
        <v>7259</v>
      </c>
      <c r="J82" s="132" t="s">
        <v>7260</v>
      </c>
    </row>
    <row r="83" spans="1:10" s="133" customFormat="1" ht="38.25">
      <c r="A83" s="128">
        <v>82</v>
      </c>
      <c r="B83" s="139">
        <v>430274781</v>
      </c>
      <c r="C83" s="129" t="s">
        <v>4209</v>
      </c>
      <c r="D83" s="130" t="s">
        <v>7137</v>
      </c>
      <c r="E83" s="130" t="e">
        <f>+VLOOKUP(Table169[[#This Row],[CÈDULARNCPASAPORTE2]],'ACTA GENERAL DEL PROCESO'!C:C,1,0)</f>
        <v>#N/A</v>
      </c>
      <c r="F83" s="130" t="s">
        <v>7264</v>
      </c>
      <c r="G83" s="131">
        <v>41791679.200000003</v>
      </c>
      <c r="H83" s="131">
        <v>416362.55</v>
      </c>
      <c r="I83" s="130" t="s">
        <v>7261</v>
      </c>
      <c r="J83" s="132" t="s">
        <v>7262</v>
      </c>
    </row>
    <row r="84" spans="1:10" s="133" customFormat="1" hidden="1">
      <c r="A84" s="128">
        <v>83</v>
      </c>
      <c r="B84" s="139">
        <v>430213691</v>
      </c>
      <c r="C84" s="129" t="s">
        <v>2032</v>
      </c>
      <c r="D84" s="130" t="s">
        <v>7309</v>
      </c>
      <c r="E84" s="130">
        <f>+VLOOKUP(Table169[[#This Row],[CÈDULARNCPASAPORTE2]],'ACTA GENERAL DEL PROCESO'!C:C,1,0)</f>
        <v>430213691</v>
      </c>
      <c r="F84" s="130" t="s">
        <v>7258</v>
      </c>
      <c r="G84" s="131">
        <v>12809062.300000001</v>
      </c>
      <c r="H84" s="131">
        <v>400000</v>
      </c>
      <c r="I84" s="130" t="s">
        <v>7259</v>
      </c>
      <c r="J84" s="132" t="s">
        <v>7260</v>
      </c>
    </row>
    <row r="85" spans="1:10" s="133" customFormat="1" hidden="1">
      <c r="A85" s="128">
        <v>84</v>
      </c>
      <c r="B85" s="139">
        <v>132271084</v>
      </c>
      <c r="C85" s="129" t="s">
        <v>2054</v>
      </c>
      <c r="D85" s="130" t="s">
        <v>7310</v>
      </c>
      <c r="E85" s="130">
        <f>+VLOOKUP(Table169[[#This Row],[CÈDULARNCPASAPORTE2]],'ACTA GENERAL DEL PROCESO'!C:C,1,0)</f>
        <v>132271084</v>
      </c>
      <c r="F85" s="130" t="s">
        <v>7283</v>
      </c>
      <c r="G85" s="131">
        <v>449223898.37</v>
      </c>
      <c r="H85" s="131">
        <v>390000</v>
      </c>
      <c r="I85" s="130" t="s">
        <v>7261</v>
      </c>
      <c r="J85" s="132" t="s">
        <v>7260</v>
      </c>
    </row>
    <row r="86" spans="1:10" s="133" customFormat="1" hidden="1">
      <c r="A86" s="128">
        <v>85</v>
      </c>
      <c r="B86" s="139">
        <v>1200222394</v>
      </c>
      <c r="C86" s="129" t="s">
        <v>374</v>
      </c>
      <c r="D86" s="130" t="s">
        <v>4219</v>
      </c>
      <c r="E86" s="130">
        <f>+VLOOKUP(Table169[[#This Row],[CÈDULARNCPASAPORTE2]],'ACTA GENERAL DEL PROCESO'!C:C,1,0)</f>
        <v>1200222394</v>
      </c>
      <c r="F86" s="130" t="s">
        <v>7264</v>
      </c>
      <c r="G86" s="131">
        <v>66535911</v>
      </c>
      <c r="H86" s="131">
        <v>673719.81</v>
      </c>
      <c r="I86" s="130" t="s">
        <v>7259</v>
      </c>
      <c r="J86" s="132" t="s">
        <v>7260</v>
      </c>
    </row>
    <row r="87" spans="1:10" s="133" customFormat="1" hidden="1">
      <c r="A87" s="128">
        <v>86</v>
      </c>
      <c r="B87" s="139">
        <v>132293479</v>
      </c>
      <c r="C87" s="129" t="s">
        <v>3037</v>
      </c>
      <c r="D87" s="130" t="s">
        <v>7311</v>
      </c>
      <c r="E87" s="130">
        <f>+VLOOKUP(Table169[[#This Row],[CÈDULARNCPASAPORTE2]],'ACTA GENERAL DEL PROCESO'!C:C,1,0)</f>
        <v>132293479</v>
      </c>
      <c r="F87" s="130" t="s">
        <v>7258</v>
      </c>
      <c r="G87" s="131">
        <v>119809</v>
      </c>
      <c r="H87" s="131">
        <v>200000</v>
      </c>
      <c r="I87" s="130" t="s">
        <v>7259</v>
      </c>
      <c r="J87" s="132" t="s">
        <v>7260</v>
      </c>
    </row>
    <row r="88" spans="1:10" s="133" customFormat="1" hidden="1">
      <c r="A88" s="128">
        <v>87</v>
      </c>
      <c r="B88" s="139">
        <v>1000663367</v>
      </c>
      <c r="C88" s="129" t="s">
        <v>394</v>
      </c>
      <c r="D88" s="135" t="s">
        <v>4224</v>
      </c>
      <c r="E88" s="135">
        <f>+VLOOKUP(Table169[[#This Row],[CÈDULARNCPASAPORTE2]],'ACTA GENERAL DEL PROCESO'!C:C,1,0)</f>
        <v>1000663367</v>
      </c>
      <c r="F88" s="130" t="s">
        <v>7258</v>
      </c>
      <c r="G88" s="131">
        <v>14958395.210000001</v>
      </c>
      <c r="H88" s="131">
        <v>400000</v>
      </c>
      <c r="I88" s="130" t="s">
        <v>7259</v>
      </c>
      <c r="J88" s="132"/>
    </row>
    <row r="89" spans="1:10" s="133" customFormat="1" hidden="1">
      <c r="A89" s="128">
        <v>88</v>
      </c>
      <c r="B89" s="139">
        <v>132287975</v>
      </c>
      <c r="C89" s="129" t="s">
        <v>7312</v>
      </c>
      <c r="D89" s="135">
        <v>132287975</v>
      </c>
      <c r="E89" s="135">
        <f>+VLOOKUP(Table169[[#This Row],[CÈDULARNCPASAPORTE2]],'ACTA GENERAL DEL PROCESO'!C:C,1,0)</f>
        <v>132287975</v>
      </c>
      <c r="F89" s="130" t="s">
        <v>7265</v>
      </c>
      <c r="G89" s="131">
        <v>11100692.17</v>
      </c>
      <c r="H89" s="131">
        <v>395415</v>
      </c>
      <c r="I89" s="130" t="s">
        <v>7259</v>
      </c>
      <c r="J89" s="132"/>
    </row>
    <row r="90" spans="1:10" s="133" customFormat="1" ht="38.25">
      <c r="A90" s="128">
        <v>89</v>
      </c>
      <c r="B90" s="139">
        <v>131147933</v>
      </c>
      <c r="C90" s="129" t="s">
        <v>4230</v>
      </c>
      <c r="D90" s="130" t="s">
        <v>7138</v>
      </c>
      <c r="E90" s="130" t="e">
        <f>+VLOOKUP(Table169[[#This Row],[CÈDULARNCPASAPORTE2]],'ACTA GENERAL DEL PROCESO'!C:C,1,0)</f>
        <v>#N/A</v>
      </c>
      <c r="F90" s="130" t="s">
        <v>7283</v>
      </c>
      <c r="G90" s="131">
        <v>450941909.37</v>
      </c>
      <c r="H90" s="131">
        <v>280000</v>
      </c>
      <c r="I90" s="130" t="s">
        <v>7261</v>
      </c>
      <c r="J90" s="132" t="s">
        <v>7262</v>
      </c>
    </row>
    <row r="91" spans="1:10" s="133" customFormat="1" hidden="1">
      <c r="A91" s="128">
        <v>90</v>
      </c>
      <c r="B91" s="139">
        <v>131537431</v>
      </c>
      <c r="C91" s="129" t="s">
        <v>2071</v>
      </c>
      <c r="D91" s="130" t="s">
        <v>7313</v>
      </c>
      <c r="E91" s="130">
        <f>+VLOOKUP(Table169[[#This Row],[CÈDULARNCPASAPORTE2]],'ACTA GENERAL DEL PROCESO'!C:C,1,0)</f>
        <v>131537431</v>
      </c>
      <c r="F91" s="130" t="s">
        <v>7258</v>
      </c>
      <c r="G91" s="131">
        <v>35802769.600000001</v>
      </c>
      <c r="H91" s="131">
        <v>400000</v>
      </c>
      <c r="I91" s="130" t="s">
        <v>7259</v>
      </c>
      <c r="J91" s="132" t="s">
        <v>7260</v>
      </c>
    </row>
    <row r="92" spans="1:10" s="133" customFormat="1" ht="38.25">
      <c r="A92" s="128">
        <v>91</v>
      </c>
      <c r="B92" s="139">
        <v>131718418</v>
      </c>
      <c r="C92" s="129" t="s">
        <v>4237</v>
      </c>
      <c r="D92" s="130" t="s">
        <v>7139</v>
      </c>
      <c r="E92" s="130" t="e">
        <f>+VLOOKUP(Table169[[#This Row],[CÈDULARNCPASAPORTE2]],'ACTA GENERAL DEL PROCESO'!C:C,1,0)</f>
        <v>#N/A</v>
      </c>
      <c r="F92" s="130" t="s">
        <v>7258</v>
      </c>
      <c r="G92" s="131">
        <v>449223898.37</v>
      </c>
      <c r="H92" s="131">
        <v>400000</v>
      </c>
      <c r="I92" s="130" t="s">
        <v>7261</v>
      </c>
      <c r="J92" s="132" t="s">
        <v>7262</v>
      </c>
    </row>
    <row r="93" spans="1:10" s="133" customFormat="1" hidden="1">
      <c r="A93" s="128">
        <v>92</v>
      </c>
      <c r="B93" s="139">
        <v>1800466029</v>
      </c>
      <c r="C93" s="129" t="s">
        <v>424</v>
      </c>
      <c r="D93" s="130" t="s">
        <v>4241</v>
      </c>
      <c r="E93" s="130">
        <f>+VLOOKUP(Table169[[#This Row],[CÈDULARNCPASAPORTE2]],'ACTA GENERAL DEL PROCESO'!C:C,1,0)</f>
        <v>1800466029</v>
      </c>
      <c r="F93" s="130" t="s">
        <v>7258</v>
      </c>
      <c r="G93" s="131">
        <v>17592285.420000002</v>
      </c>
      <c r="H93" s="131">
        <v>1000000</v>
      </c>
      <c r="I93" s="130" t="s">
        <v>7259</v>
      </c>
      <c r="J93" s="132" t="s">
        <v>7260</v>
      </c>
    </row>
    <row r="94" spans="1:10" s="133" customFormat="1" hidden="1">
      <c r="A94" s="128">
        <v>93</v>
      </c>
      <c r="B94" s="139">
        <v>131919715</v>
      </c>
      <c r="C94" s="129" t="s">
        <v>3048</v>
      </c>
      <c r="D94" s="130" t="s">
        <v>7314</v>
      </c>
      <c r="E94" s="130">
        <f>+VLOOKUP(Table169[[#This Row],[CÈDULARNCPASAPORTE2]],'ACTA GENERAL DEL PROCESO'!C:C,1,0)</f>
        <v>131919715</v>
      </c>
      <c r="F94" s="130" t="s">
        <v>7258</v>
      </c>
      <c r="G94" s="131">
        <v>40687440.789999999</v>
      </c>
      <c r="H94" s="131">
        <v>406876.48</v>
      </c>
      <c r="I94" s="130" t="s">
        <v>7259</v>
      </c>
      <c r="J94" s="132" t="s">
        <v>7260</v>
      </c>
    </row>
    <row r="95" spans="1:10" s="133" customFormat="1" hidden="1">
      <c r="A95" s="128">
        <v>94</v>
      </c>
      <c r="B95" s="139">
        <v>132170598</v>
      </c>
      <c r="C95" s="129" t="s">
        <v>3058</v>
      </c>
      <c r="D95" s="130" t="s">
        <v>7315</v>
      </c>
      <c r="E95" s="130">
        <f>+VLOOKUP(Table169[[#This Row],[CÈDULARNCPASAPORTE2]],'ACTA GENERAL DEL PROCESO'!C:C,1,0)</f>
        <v>132170598</v>
      </c>
      <c r="F95" s="130" t="s">
        <v>7265</v>
      </c>
      <c r="G95" s="131">
        <v>18766069.199999999</v>
      </c>
      <c r="H95" s="131">
        <v>187670</v>
      </c>
      <c r="I95" s="130" t="s">
        <v>7259</v>
      </c>
      <c r="J95" s="132" t="s">
        <v>7260</v>
      </c>
    </row>
    <row r="96" spans="1:10" s="133" customFormat="1" hidden="1">
      <c r="A96" s="128">
        <v>95</v>
      </c>
      <c r="B96" s="139">
        <v>132262328</v>
      </c>
      <c r="C96" s="129" t="s">
        <v>2095</v>
      </c>
      <c r="D96" s="130" t="s">
        <v>7316</v>
      </c>
      <c r="E96" s="130">
        <f>+VLOOKUP(Table169[[#This Row],[CÈDULARNCPASAPORTE2]],'ACTA GENERAL DEL PROCESO'!C:C,1,0)</f>
        <v>132262328</v>
      </c>
      <c r="F96" s="130" t="s">
        <v>7265</v>
      </c>
      <c r="G96" s="131">
        <v>69948560.390000001</v>
      </c>
      <c r="H96" s="131">
        <v>700000</v>
      </c>
      <c r="I96" s="130" t="s">
        <v>7259</v>
      </c>
      <c r="J96" s="132" t="s">
        <v>7260</v>
      </c>
    </row>
    <row r="97" spans="1:10" s="133" customFormat="1" ht="38.25">
      <c r="A97" s="128">
        <v>96</v>
      </c>
      <c r="B97" s="139">
        <v>2500367855</v>
      </c>
      <c r="C97" s="129" t="s">
        <v>4251</v>
      </c>
      <c r="D97" s="130" t="s">
        <v>4252</v>
      </c>
      <c r="E97" s="130" t="e">
        <f>+VLOOKUP(Table169[[#This Row],[CÈDULARNCPASAPORTE2]],'ACTA GENERAL DEL PROCESO'!C:C,1,0)</f>
        <v>#N/A</v>
      </c>
      <c r="F97" s="130" t="s">
        <v>7258</v>
      </c>
      <c r="G97" s="131">
        <v>211089399</v>
      </c>
      <c r="H97" s="131">
        <v>400000</v>
      </c>
      <c r="I97" s="130" t="s">
        <v>7261</v>
      </c>
      <c r="J97" s="132" t="s">
        <v>7262</v>
      </c>
    </row>
    <row r="98" spans="1:10" s="133" customFormat="1" hidden="1">
      <c r="A98" s="128">
        <v>97</v>
      </c>
      <c r="B98" s="139">
        <v>3700620911</v>
      </c>
      <c r="C98" s="129" t="s">
        <v>1233</v>
      </c>
      <c r="D98" s="130" t="s">
        <v>4254</v>
      </c>
      <c r="E98" s="130">
        <f>+VLOOKUP(Table169[[#This Row],[CÈDULARNCPASAPORTE2]],'ACTA GENERAL DEL PROCESO'!C:C,1,0)</f>
        <v>3700620911</v>
      </c>
      <c r="F98" s="130" t="s">
        <v>7258</v>
      </c>
      <c r="G98" s="131">
        <v>59835352.399999999</v>
      </c>
      <c r="H98" s="131">
        <v>598353.52</v>
      </c>
      <c r="I98" s="130" t="s">
        <v>7259</v>
      </c>
      <c r="J98" s="132" t="s">
        <v>7260</v>
      </c>
    </row>
    <row r="99" spans="1:10" s="133" customFormat="1" hidden="1">
      <c r="A99" s="128">
        <v>98</v>
      </c>
      <c r="B99" s="139">
        <v>5601491151</v>
      </c>
      <c r="C99" s="129" t="s">
        <v>1254</v>
      </c>
      <c r="D99" s="130" t="s">
        <v>4256</v>
      </c>
      <c r="E99" s="130">
        <f>+VLOOKUP(Table169[[#This Row],[CÈDULARNCPASAPORTE2]],'ACTA GENERAL DEL PROCESO'!C:C,1,0)</f>
        <v>5601491151</v>
      </c>
      <c r="F99" s="130" t="s">
        <v>7258</v>
      </c>
      <c r="G99" s="131">
        <v>30008293.600000001</v>
      </c>
      <c r="H99" s="131">
        <v>350000</v>
      </c>
      <c r="I99" s="130" t="s">
        <v>7259</v>
      </c>
      <c r="J99" s="132" t="s">
        <v>7260</v>
      </c>
    </row>
    <row r="100" spans="1:10" s="133" customFormat="1" ht="38.25">
      <c r="A100" s="128">
        <v>99</v>
      </c>
      <c r="B100" s="139">
        <v>130995427</v>
      </c>
      <c r="C100" s="129" t="s">
        <v>4258</v>
      </c>
      <c r="D100" s="130" t="s">
        <v>7140</v>
      </c>
      <c r="E100" s="130" t="e">
        <f>+VLOOKUP(Table169[[#This Row],[CÈDULARNCPASAPORTE2]],'ACTA GENERAL DEL PROCESO'!C:C,1,0)</f>
        <v>#N/A</v>
      </c>
      <c r="F100" s="130" t="s">
        <v>7265</v>
      </c>
      <c r="G100" s="131">
        <v>231669048.43000001</v>
      </c>
      <c r="H100" s="131">
        <v>1070000</v>
      </c>
      <c r="I100" s="130" t="s">
        <v>7261</v>
      </c>
      <c r="J100" s="132" t="s">
        <v>7262</v>
      </c>
    </row>
    <row r="101" spans="1:10" s="138" customFormat="1" hidden="1">
      <c r="A101" s="128">
        <v>100</v>
      </c>
      <c r="B101" s="139">
        <v>131696562</v>
      </c>
      <c r="C101" s="129" t="s">
        <v>3076</v>
      </c>
      <c r="D101" s="130" t="s">
        <v>7317</v>
      </c>
      <c r="E101" s="130">
        <f>+VLOOKUP(Table169[[#This Row],[CÈDULARNCPASAPORTE2]],'ACTA GENERAL DEL PROCESO'!C:C,1,0)</f>
        <v>131696562</v>
      </c>
      <c r="F101" s="130" t="s">
        <v>7265</v>
      </c>
      <c r="G101" s="131">
        <v>8748420</v>
      </c>
      <c r="H101" s="131">
        <v>500000</v>
      </c>
      <c r="I101" s="130" t="s">
        <v>7259</v>
      </c>
      <c r="J101" s="132" t="s">
        <v>7260</v>
      </c>
    </row>
    <row r="102" spans="1:10" s="133" customFormat="1" hidden="1">
      <c r="A102" s="128">
        <v>101</v>
      </c>
      <c r="B102" s="139">
        <v>3100571151</v>
      </c>
      <c r="C102" s="136" t="s">
        <v>445</v>
      </c>
      <c r="D102" s="130" t="s">
        <v>4268</v>
      </c>
      <c r="E102" s="130">
        <f>+VLOOKUP(Table169[[#This Row],[CÈDULARNCPASAPORTE2]],'ACTA GENERAL DEL PROCESO'!C:C,1,0)</f>
        <v>3100571151</v>
      </c>
      <c r="F102" s="130" t="s">
        <v>7258</v>
      </c>
      <c r="G102" s="131">
        <v>228248530.93000001</v>
      </c>
      <c r="H102" s="131">
        <v>40000000</v>
      </c>
      <c r="I102" s="130" t="s">
        <v>7259</v>
      </c>
      <c r="J102" s="132" t="s">
        <v>7260</v>
      </c>
    </row>
    <row r="103" spans="1:10" s="133" customFormat="1" hidden="1">
      <c r="A103" s="128">
        <v>102</v>
      </c>
      <c r="B103" s="139">
        <v>131159516</v>
      </c>
      <c r="C103" s="129" t="s">
        <v>2117</v>
      </c>
      <c r="D103" s="130" t="s">
        <v>7318</v>
      </c>
      <c r="E103" s="130">
        <f>+VLOOKUP(Table169[[#This Row],[CÈDULARNCPASAPORTE2]],'ACTA GENERAL DEL PROCESO'!C:C,1,0)</f>
        <v>131159516</v>
      </c>
      <c r="F103" s="130" t="s">
        <v>7258</v>
      </c>
      <c r="G103" s="131">
        <v>19333974.600000001</v>
      </c>
      <c r="H103" s="131">
        <v>50000000</v>
      </c>
      <c r="I103" s="130" t="s">
        <v>7259</v>
      </c>
      <c r="J103" s="132" t="s">
        <v>7260</v>
      </c>
    </row>
    <row r="104" spans="1:10" s="133" customFormat="1" hidden="1">
      <c r="A104" s="128">
        <v>103</v>
      </c>
      <c r="B104" s="139">
        <v>131753787</v>
      </c>
      <c r="C104" s="129" t="s">
        <v>3085</v>
      </c>
      <c r="D104" s="130" t="s">
        <v>7319</v>
      </c>
      <c r="E104" s="130">
        <f>+VLOOKUP(Table169[[#This Row],[CÈDULARNCPASAPORTE2]],'ACTA GENERAL DEL PROCESO'!C:C,1,0)</f>
        <v>131753787</v>
      </c>
      <c r="F104" s="130" t="s">
        <v>7265</v>
      </c>
      <c r="G104" s="131">
        <v>27529680.800000001</v>
      </c>
      <c r="H104" s="131">
        <v>500000</v>
      </c>
      <c r="I104" s="130" t="s">
        <v>7259</v>
      </c>
      <c r="J104" s="132" t="s">
        <v>7260</v>
      </c>
    </row>
    <row r="105" spans="1:10" s="133" customFormat="1" hidden="1">
      <c r="A105" s="128">
        <v>104</v>
      </c>
      <c r="B105" s="139">
        <v>131226035</v>
      </c>
      <c r="C105" s="129" t="s">
        <v>2131</v>
      </c>
      <c r="D105" s="130" t="s">
        <v>7320</v>
      </c>
      <c r="E105" s="130">
        <f>+VLOOKUP(Table169[[#This Row],[CÈDULARNCPASAPORTE2]],'ACTA GENERAL DEL PROCESO'!C:C,1,0)</f>
        <v>131226035</v>
      </c>
      <c r="F105" s="130" t="s">
        <v>7265</v>
      </c>
      <c r="G105" s="131">
        <v>27802773.59</v>
      </c>
      <c r="H105" s="131">
        <v>400000</v>
      </c>
      <c r="I105" s="130" t="s">
        <v>7259</v>
      </c>
      <c r="J105" s="132" t="s">
        <v>7260</v>
      </c>
    </row>
    <row r="106" spans="1:10" s="133" customFormat="1" hidden="1">
      <c r="A106" s="128">
        <v>105</v>
      </c>
      <c r="B106" s="139">
        <v>1001054632</v>
      </c>
      <c r="C106" s="129" t="s">
        <v>4279</v>
      </c>
      <c r="D106" s="130" t="s">
        <v>4280</v>
      </c>
      <c r="E106" s="130">
        <f>+VLOOKUP(Table169[[#This Row],[CÈDULARNCPASAPORTE2]],'ACTA GENERAL DEL PROCESO'!C:C,1,0)</f>
        <v>1001054632</v>
      </c>
      <c r="F106" s="130" t="s">
        <v>7258</v>
      </c>
      <c r="G106" s="131">
        <v>37203804.799999997</v>
      </c>
      <c r="H106" s="131">
        <v>400000</v>
      </c>
      <c r="I106" s="130" t="s">
        <v>7259</v>
      </c>
      <c r="J106" s="132" t="s">
        <v>7260</v>
      </c>
    </row>
    <row r="107" spans="1:10" s="133" customFormat="1" ht="38.25">
      <c r="A107" s="128">
        <v>106</v>
      </c>
      <c r="B107" s="139">
        <v>131446655</v>
      </c>
      <c r="C107" s="129" t="s">
        <v>4282</v>
      </c>
      <c r="D107" s="130" t="s">
        <v>7141</v>
      </c>
      <c r="E107" s="130" t="e">
        <f>+VLOOKUP(Table169[[#This Row],[CÈDULARNCPASAPORTE2]],'ACTA GENERAL DEL PROCESO'!C:C,1,0)</f>
        <v>#N/A</v>
      </c>
      <c r="F107" s="130" t="s">
        <v>7283</v>
      </c>
      <c r="G107" s="131">
        <v>600099498.40999997</v>
      </c>
      <c r="H107" s="131">
        <v>335000</v>
      </c>
      <c r="I107" s="130" t="s">
        <v>7261</v>
      </c>
      <c r="J107" s="132" t="s">
        <v>7262</v>
      </c>
    </row>
    <row r="108" spans="1:10" s="133" customFormat="1" hidden="1">
      <c r="A108" s="128">
        <v>107</v>
      </c>
      <c r="B108" s="139">
        <v>130707529</v>
      </c>
      <c r="C108" s="129" t="s">
        <v>4286</v>
      </c>
      <c r="D108" s="130" t="s">
        <v>7321</v>
      </c>
      <c r="E108" s="130">
        <f>+VLOOKUP(Table169[[#This Row],[CÈDULARNCPASAPORTE2]],'ACTA GENERAL DEL PROCESO'!C:C,1,0)</f>
        <v>130707529</v>
      </c>
      <c r="F108" s="130" t="s">
        <v>7322</v>
      </c>
      <c r="G108" s="131">
        <v>46751540.799999997</v>
      </c>
      <c r="H108" s="131">
        <v>640025.30000000005</v>
      </c>
      <c r="I108" s="130" t="s">
        <v>7259</v>
      </c>
      <c r="J108" s="132" t="s">
        <v>7260</v>
      </c>
    </row>
    <row r="109" spans="1:10" s="133" customFormat="1" hidden="1">
      <c r="A109" s="128">
        <v>108</v>
      </c>
      <c r="B109" s="139">
        <v>132249224</v>
      </c>
      <c r="C109" s="129" t="s">
        <v>7323</v>
      </c>
      <c r="D109" s="135">
        <v>132249224</v>
      </c>
      <c r="E109" s="135">
        <f>+VLOOKUP(Table169[[#This Row],[CÈDULARNCPASAPORTE2]],'ACTA GENERAL DEL PROCESO'!C:C,1,0)</f>
        <v>132249224</v>
      </c>
      <c r="F109" s="130" t="s">
        <v>7279</v>
      </c>
      <c r="G109" s="131">
        <v>433143923.12</v>
      </c>
      <c r="H109" s="131">
        <v>410000</v>
      </c>
      <c r="I109" s="130" t="s">
        <v>7261</v>
      </c>
      <c r="J109" s="132"/>
    </row>
    <row r="110" spans="1:10" s="133" customFormat="1" hidden="1">
      <c r="A110" s="128">
        <v>109</v>
      </c>
      <c r="B110" s="139">
        <v>131828132</v>
      </c>
      <c r="C110" s="129" t="s">
        <v>3106</v>
      </c>
      <c r="D110" s="130" t="s">
        <v>7324</v>
      </c>
      <c r="E110" s="130">
        <f>+VLOOKUP(Table169[[#This Row],[CÈDULARNCPASAPORTE2]],'ACTA GENERAL DEL PROCESO'!C:C,1,0)</f>
        <v>131828132</v>
      </c>
      <c r="F110" s="130" t="s">
        <v>7265</v>
      </c>
      <c r="G110" s="131">
        <v>193819578.59</v>
      </c>
      <c r="H110" s="131">
        <v>2059000</v>
      </c>
      <c r="I110" s="130" t="s">
        <v>7259</v>
      </c>
      <c r="J110" s="132" t="s">
        <v>7260</v>
      </c>
    </row>
    <row r="111" spans="1:10" s="133" customFormat="1" ht="38.25">
      <c r="A111" s="128">
        <v>110</v>
      </c>
      <c r="B111" s="139">
        <v>132191579</v>
      </c>
      <c r="C111" s="136" t="s">
        <v>4293</v>
      </c>
      <c r="D111" s="130" t="s">
        <v>7142</v>
      </c>
      <c r="E111" s="130" t="e">
        <f>+VLOOKUP(Table169[[#This Row],[CÈDULARNCPASAPORTE2]],'ACTA GENERAL DEL PROCESO'!C:C,1,0)</f>
        <v>#N/A</v>
      </c>
      <c r="F111" s="130" t="s">
        <v>7264</v>
      </c>
      <c r="G111" s="131">
        <v>427403571.82999998</v>
      </c>
      <c r="H111" s="131">
        <v>362004.95</v>
      </c>
      <c r="I111" s="130" t="s">
        <v>7261</v>
      </c>
      <c r="J111" s="132" t="s">
        <v>7262</v>
      </c>
    </row>
    <row r="112" spans="1:10" s="133" customFormat="1" ht="38.25">
      <c r="A112" s="128">
        <v>111</v>
      </c>
      <c r="B112" s="139">
        <v>131126227</v>
      </c>
      <c r="C112" s="129" t="s">
        <v>4297</v>
      </c>
      <c r="D112" s="130" t="s">
        <v>7143</v>
      </c>
      <c r="E112" s="130" t="e">
        <f>+VLOOKUP(Table169[[#This Row],[CÈDULARNCPASAPORTE2]],'ACTA GENERAL DEL PROCESO'!C:C,1,0)</f>
        <v>#N/A</v>
      </c>
      <c r="F112" s="130" t="s">
        <v>7265</v>
      </c>
      <c r="G112" s="131">
        <v>220975367.44</v>
      </c>
      <c r="H112" s="131">
        <v>700000</v>
      </c>
      <c r="I112" s="130" t="s">
        <v>7261</v>
      </c>
      <c r="J112" s="132" t="s">
        <v>7262</v>
      </c>
    </row>
    <row r="113" spans="1:10" s="133" customFormat="1" hidden="1">
      <c r="A113" s="128">
        <v>112</v>
      </c>
      <c r="B113" s="139">
        <v>132234545</v>
      </c>
      <c r="C113" s="129" t="s">
        <v>3124</v>
      </c>
      <c r="D113" s="130" t="s">
        <v>7325</v>
      </c>
      <c r="E113" s="130">
        <f>+VLOOKUP(Table169[[#This Row],[CÈDULARNCPASAPORTE2]],'ACTA GENERAL DEL PROCESO'!C:C,1,0)</f>
        <v>132234545</v>
      </c>
      <c r="F113" s="130" t="s">
        <v>7258</v>
      </c>
      <c r="G113" s="131">
        <v>47177701.539999999</v>
      </c>
      <c r="H113" s="131">
        <v>480000</v>
      </c>
      <c r="I113" s="130" t="s">
        <v>7259</v>
      </c>
      <c r="J113" s="132" t="s">
        <v>7260</v>
      </c>
    </row>
    <row r="114" spans="1:10" s="133" customFormat="1" ht="38.25">
      <c r="A114" s="128">
        <v>113</v>
      </c>
      <c r="B114" s="139">
        <v>2500258930</v>
      </c>
      <c r="C114" s="129" t="s">
        <v>4304</v>
      </c>
      <c r="D114" s="130" t="s">
        <v>4305</v>
      </c>
      <c r="E114" s="130" t="e">
        <f>+VLOOKUP(Table169[[#This Row],[CÈDULARNCPASAPORTE2]],'ACTA GENERAL DEL PROCESO'!C:C,1,0)</f>
        <v>#N/A</v>
      </c>
      <c r="F114" s="130" t="s">
        <v>7263</v>
      </c>
      <c r="G114" s="131">
        <v>449143919.97000003</v>
      </c>
      <c r="H114" s="131">
        <v>600000</v>
      </c>
      <c r="I114" s="130" t="s">
        <v>7261</v>
      </c>
      <c r="J114" s="132" t="s">
        <v>7262</v>
      </c>
    </row>
    <row r="115" spans="1:10" s="133" customFormat="1" ht="38.25">
      <c r="A115" s="128">
        <v>114</v>
      </c>
      <c r="B115" s="139">
        <v>112444815</v>
      </c>
      <c r="C115" s="129" t="s">
        <v>4307</v>
      </c>
      <c r="D115" s="130" t="s">
        <v>4308</v>
      </c>
      <c r="E115" s="130" t="e">
        <f>+VLOOKUP(Table169[[#This Row],[CÈDULARNCPASAPORTE2]],'ACTA GENERAL DEL PROCESO'!C:C,1,0)</f>
        <v>#N/A</v>
      </c>
      <c r="F115" s="130" t="s">
        <v>7264</v>
      </c>
      <c r="G115" s="131">
        <v>514226398.11000001</v>
      </c>
      <c r="H115" s="131">
        <v>494930.29</v>
      </c>
      <c r="I115" s="130" t="s">
        <v>7261</v>
      </c>
      <c r="J115" s="132" t="s">
        <v>7262</v>
      </c>
    </row>
    <row r="116" spans="1:10" s="133" customFormat="1" hidden="1">
      <c r="A116" s="128">
        <v>115</v>
      </c>
      <c r="B116" s="139">
        <v>132274751</v>
      </c>
      <c r="C116" s="129" t="s">
        <v>2166</v>
      </c>
      <c r="D116" s="130" t="s">
        <v>7326</v>
      </c>
      <c r="E116" s="130">
        <f>+VLOOKUP(Table169[[#This Row],[CÈDULARNCPASAPORTE2]],'ACTA GENERAL DEL PROCESO'!C:C,1,0)</f>
        <v>132274751</v>
      </c>
      <c r="F116" s="130" t="s">
        <v>7258</v>
      </c>
      <c r="G116" s="131">
        <v>49381295.799999997</v>
      </c>
      <c r="H116" s="131">
        <v>500000</v>
      </c>
      <c r="I116" s="130" t="s">
        <v>7259</v>
      </c>
      <c r="J116" s="132" t="s">
        <v>7260</v>
      </c>
    </row>
    <row r="117" spans="1:10" s="133" customFormat="1" ht="38.25">
      <c r="A117" s="128">
        <v>116</v>
      </c>
      <c r="B117" s="139">
        <v>131152422</v>
      </c>
      <c r="C117" s="129" t="s">
        <v>4313</v>
      </c>
      <c r="D117" s="130" t="s">
        <v>7144</v>
      </c>
      <c r="E117" s="130" t="e">
        <f>+VLOOKUP(Table169[[#This Row],[CÈDULARNCPASAPORTE2]],'ACTA GENERAL DEL PROCESO'!C:C,1,0)</f>
        <v>#N/A</v>
      </c>
      <c r="F117" s="130" t="s">
        <v>7258</v>
      </c>
      <c r="G117" s="131">
        <v>449222700.30000001</v>
      </c>
      <c r="H117" s="131">
        <v>100945.08</v>
      </c>
      <c r="I117" s="130" t="s">
        <v>7261</v>
      </c>
      <c r="J117" s="132" t="s">
        <v>7262</v>
      </c>
    </row>
    <row r="118" spans="1:10" s="133" customFormat="1" ht="38.25">
      <c r="A118" s="128">
        <v>117</v>
      </c>
      <c r="B118" s="139">
        <v>2500302225</v>
      </c>
      <c r="C118" s="129" t="s">
        <v>4314</v>
      </c>
      <c r="D118" s="130" t="s">
        <v>4315</v>
      </c>
      <c r="E118" s="130" t="e">
        <f>+VLOOKUP(Table169[[#This Row],[CÈDULARNCPASAPORTE2]],'ACTA GENERAL DEL PROCESO'!C:C,1,0)</f>
        <v>#N/A</v>
      </c>
      <c r="F118" s="130" t="s">
        <v>7258</v>
      </c>
      <c r="G118" s="131">
        <v>461120306.01999998</v>
      </c>
      <c r="H118" s="131">
        <v>400000</v>
      </c>
      <c r="I118" s="130" t="s">
        <v>7261</v>
      </c>
      <c r="J118" s="132" t="s">
        <v>7262</v>
      </c>
    </row>
    <row r="119" spans="1:10" s="133" customFormat="1" hidden="1">
      <c r="A119" s="128">
        <v>118</v>
      </c>
      <c r="B119" s="139">
        <v>2300341290</v>
      </c>
      <c r="C119" s="129" t="s">
        <v>1291</v>
      </c>
      <c r="D119" s="130" t="s">
        <v>4317</v>
      </c>
      <c r="E119" s="130">
        <f>+VLOOKUP(Table169[[#This Row],[CÈDULARNCPASAPORTE2]],'ACTA GENERAL DEL PROCESO'!C:C,1,0)</f>
        <v>2300341290</v>
      </c>
      <c r="F119" s="130" t="s">
        <v>7279</v>
      </c>
      <c r="G119" s="131">
        <v>12254649.199999999</v>
      </c>
      <c r="H119" s="131">
        <v>130000</v>
      </c>
      <c r="I119" s="130" t="s">
        <v>7259</v>
      </c>
      <c r="J119" s="132" t="s">
        <v>7260</v>
      </c>
    </row>
    <row r="120" spans="1:10" s="133" customFormat="1" hidden="1">
      <c r="A120" s="128">
        <v>119</v>
      </c>
      <c r="B120" s="139">
        <v>132097947</v>
      </c>
      <c r="C120" s="129" t="s">
        <v>3136</v>
      </c>
      <c r="D120" s="130" t="s">
        <v>7327</v>
      </c>
      <c r="E120" s="130">
        <f>+VLOOKUP(Table169[[#This Row],[CÈDULARNCPASAPORTE2]],'ACTA GENERAL DEL PROCESO'!C:C,1,0)</f>
        <v>132097947</v>
      </c>
      <c r="F120" s="130" t="s">
        <v>7265</v>
      </c>
      <c r="G120" s="131">
        <v>40697007.600000001</v>
      </c>
      <c r="H120" s="131">
        <v>435000</v>
      </c>
      <c r="I120" s="130" t="s">
        <v>7259</v>
      </c>
      <c r="J120" s="132" t="s">
        <v>7260</v>
      </c>
    </row>
    <row r="121" spans="1:10" s="133" customFormat="1" hidden="1">
      <c r="A121" s="128">
        <v>120</v>
      </c>
      <c r="B121" s="139">
        <v>132267656</v>
      </c>
      <c r="C121" s="129" t="s">
        <v>3147</v>
      </c>
      <c r="D121" s="130" t="s">
        <v>7328</v>
      </c>
      <c r="E121" s="130">
        <f>+VLOOKUP(Table169[[#This Row],[CÈDULARNCPASAPORTE2]],'ACTA GENERAL DEL PROCESO'!C:C,1,0)</f>
        <v>132267656</v>
      </c>
      <c r="F121" s="130" t="s">
        <v>7258</v>
      </c>
      <c r="G121" s="131">
        <v>40000000</v>
      </c>
      <c r="H121" s="131">
        <v>400000</v>
      </c>
      <c r="I121" s="130" t="s">
        <v>7259</v>
      </c>
      <c r="J121" s="132" t="s">
        <v>7260</v>
      </c>
    </row>
    <row r="122" spans="1:10" s="133" customFormat="1" ht="38.25">
      <c r="A122" s="128">
        <v>121</v>
      </c>
      <c r="B122" s="139">
        <v>131707823</v>
      </c>
      <c r="C122" s="129" t="s">
        <v>4325</v>
      </c>
      <c r="D122" s="130" t="s">
        <v>7145</v>
      </c>
      <c r="E122" s="130" t="e">
        <f>+VLOOKUP(Table169[[#This Row],[CÈDULARNCPASAPORTE2]],'ACTA GENERAL DEL PROCESO'!C:C,1,0)</f>
        <v>#N/A</v>
      </c>
      <c r="F122" s="130" t="s">
        <v>7258</v>
      </c>
      <c r="G122" s="131">
        <v>427123975.06999999</v>
      </c>
      <c r="H122" s="131">
        <v>406876.48</v>
      </c>
      <c r="I122" s="130" t="s">
        <v>7261</v>
      </c>
      <c r="J122" s="132" t="s">
        <v>7262</v>
      </c>
    </row>
    <row r="123" spans="1:10" s="133" customFormat="1" ht="38.25">
      <c r="A123" s="128">
        <v>122</v>
      </c>
      <c r="B123" s="139">
        <v>40237091778</v>
      </c>
      <c r="C123" s="129" t="s">
        <v>4329</v>
      </c>
      <c r="D123" s="130" t="s">
        <v>4330</v>
      </c>
      <c r="E123" s="130" t="e">
        <f>+VLOOKUP(Table169[[#This Row],[CÈDULARNCPASAPORTE2]],'ACTA GENERAL DEL PROCESO'!C:C,1,0)</f>
        <v>#N/A</v>
      </c>
      <c r="F123" s="130" t="s">
        <v>7258</v>
      </c>
      <c r="G123" s="131">
        <v>449192090.20999998</v>
      </c>
      <c r="H123" s="131">
        <v>400000</v>
      </c>
      <c r="I123" s="130" t="s">
        <v>7261</v>
      </c>
      <c r="J123" s="132" t="s">
        <v>7262</v>
      </c>
    </row>
    <row r="124" spans="1:10" s="133" customFormat="1" hidden="1">
      <c r="A124" s="128">
        <v>123</v>
      </c>
      <c r="B124" s="139">
        <v>22500245984</v>
      </c>
      <c r="C124" s="129" t="s">
        <v>3912</v>
      </c>
      <c r="D124" s="130" t="s">
        <v>4332</v>
      </c>
      <c r="E124" s="130">
        <f>+VLOOKUP(Table169[[#This Row],[CÈDULARNCPASAPORTE2]],'ACTA GENERAL DEL PROCESO'!C:C,1,0)</f>
        <v>22500245984</v>
      </c>
      <c r="F124" s="130" t="s">
        <v>7258</v>
      </c>
      <c r="G124" s="131">
        <v>48000000</v>
      </c>
      <c r="H124" s="131">
        <v>480000</v>
      </c>
      <c r="I124" s="130" t="s">
        <v>7259</v>
      </c>
      <c r="J124" s="132" t="s">
        <v>7260</v>
      </c>
    </row>
    <row r="125" spans="1:10" s="133" customFormat="1" hidden="1">
      <c r="A125" s="128">
        <v>124</v>
      </c>
      <c r="B125" s="139">
        <v>1000119725</v>
      </c>
      <c r="C125" s="134" t="s">
        <v>1309</v>
      </c>
      <c r="D125" s="135" t="s">
        <v>4335</v>
      </c>
      <c r="E125" s="135">
        <f>+VLOOKUP(Table169[[#This Row],[CÈDULARNCPASAPORTE2]],'ACTA GENERAL DEL PROCESO'!C:C,1,0)</f>
        <v>1000119725</v>
      </c>
      <c r="F125" s="130" t="s">
        <v>7265</v>
      </c>
      <c r="G125" s="131">
        <v>226724534.97</v>
      </c>
      <c r="H125" s="131">
        <v>368644</v>
      </c>
      <c r="I125" s="130" t="s">
        <v>7261</v>
      </c>
      <c r="J125" s="132"/>
    </row>
    <row r="126" spans="1:10" s="133" customFormat="1" ht="38.25">
      <c r="A126" s="128">
        <v>125</v>
      </c>
      <c r="B126" s="139">
        <v>117390146</v>
      </c>
      <c r="C126" s="136" t="s">
        <v>4337</v>
      </c>
      <c r="D126" s="130" t="s">
        <v>4338</v>
      </c>
      <c r="E126" s="130" t="e">
        <f>+VLOOKUP(Table169[[#This Row],[CÈDULARNCPASAPORTE2]],'ACTA GENERAL DEL PROCESO'!C:C,1,0)</f>
        <v>#N/A</v>
      </c>
      <c r="F126" s="130" t="s">
        <v>7258</v>
      </c>
      <c r="G126" s="131">
        <v>449223898.37</v>
      </c>
      <c r="H126" s="131">
        <v>400000</v>
      </c>
      <c r="I126" s="130" t="s">
        <v>7261</v>
      </c>
      <c r="J126" s="132" t="s">
        <v>7262</v>
      </c>
    </row>
    <row r="127" spans="1:10" s="133" customFormat="1" ht="38.25">
      <c r="A127" s="128">
        <v>126</v>
      </c>
      <c r="B127" s="139">
        <v>131895468</v>
      </c>
      <c r="C127" s="129" t="s">
        <v>4340</v>
      </c>
      <c r="D127" s="130" t="s">
        <v>7146</v>
      </c>
      <c r="E127" s="130" t="e">
        <f>+VLOOKUP(Table169[[#This Row],[CÈDULARNCPASAPORTE2]],'ACTA GENERAL DEL PROCESO'!C:C,1,0)</f>
        <v>#N/A</v>
      </c>
      <c r="F127" s="130" t="s">
        <v>7265</v>
      </c>
      <c r="G127" s="131">
        <v>472303661.33999997</v>
      </c>
      <c r="H127" s="131">
        <v>500000</v>
      </c>
      <c r="I127" s="130" t="s">
        <v>7261</v>
      </c>
      <c r="J127" s="132" t="s">
        <v>7262</v>
      </c>
    </row>
    <row r="128" spans="1:10" s="133" customFormat="1" hidden="1">
      <c r="A128" s="128">
        <v>127</v>
      </c>
      <c r="B128" s="139">
        <v>105368021</v>
      </c>
      <c r="C128" s="129" t="s">
        <v>466</v>
      </c>
      <c r="D128" s="135" t="s">
        <v>4344</v>
      </c>
      <c r="E128" s="135">
        <f>+VLOOKUP(Table169[[#This Row],[CÈDULARNCPASAPORTE2]],'ACTA GENERAL DEL PROCESO'!C:C,1,0)</f>
        <v>105368021</v>
      </c>
      <c r="F128" s="130" t="s">
        <v>7264</v>
      </c>
      <c r="G128" s="131">
        <v>424751563.17000002</v>
      </c>
      <c r="H128" s="131">
        <v>673719.81</v>
      </c>
      <c r="I128" s="130" t="s">
        <v>7261</v>
      </c>
      <c r="J128" s="132"/>
    </row>
    <row r="129" spans="1:10" s="133" customFormat="1" hidden="1">
      <c r="A129" s="128">
        <v>128</v>
      </c>
      <c r="B129" s="139">
        <v>1200062899</v>
      </c>
      <c r="C129" s="129" t="s">
        <v>487</v>
      </c>
      <c r="D129" s="130" t="s">
        <v>4346</v>
      </c>
      <c r="E129" s="130">
        <f>+VLOOKUP(Table169[[#This Row],[CÈDULARNCPASAPORTE2]],'ACTA GENERAL DEL PROCESO'!C:C,1,0)</f>
        <v>1200062899</v>
      </c>
      <c r="F129" s="130" t="s">
        <v>7264</v>
      </c>
      <c r="G129" s="131">
        <v>66535911.520000003</v>
      </c>
      <c r="H129" s="131">
        <v>673719.81</v>
      </c>
      <c r="I129" s="130" t="s">
        <v>7259</v>
      </c>
      <c r="J129" s="132" t="s">
        <v>7260</v>
      </c>
    </row>
    <row r="130" spans="1:10" s="133" customFormat="1" ht="38.25">
      <c r="A130" s="128">
        <v>129</v>
      </c>
      <c r="B130" s="139">
        <v>1000709178</v>
      </c>
      <c r="C130" s="129" t="s">
        <v>4348</v>
      </c>
      <c r="D130" s="130" t="s">
        <v>4349</v>
      </c>
      <c r="E130" s="130" t="e">
        <f>+VLOOKUP(Table169[[#This Row],[CÈDULARNCPASAPORTE2]],'ACTA GENERAL DEL PROCESO'!C:C,1,0)</f>
        <v>#N/A</v>
      </c>
      <c r="F130" s="130" t="s">
        <v>7265</v>
      </c>
      <c r="G130" s="131">
        <v>483832949.33999997</v>
      </c>
      <c r="H130" s="131">
        <v>500000</v>
      </c>
      <c r="I130" s="130" t="s">
        <v>7261</v>
      </c>
      <c r="J130" s="132" t="s">
        <v>7262</v>
      </c>
    </row>
    <row r="131" spans="1:10" s="133" customFormat="1" hidden="1">
      <c r="A131" s="128">
        <v>130</v>
      </c>
      <c r="B131" s="139">
        <v>5600023427</v>
      </c>
      <c r="C131" s="129" t="s">
        <v>1331</v>
      </c>
      <c r="D131" s="130" t="s">
        <v>4351</v>
      </c>
      <c r="E131" s="130">
        <f>+VLOOKUP(Table169[[#This Row],[CÈDULARNCPASAPORTE2]],'ACTA GENERAL DEL PROCESO'!C:C,1,0)</f>
        <v>5600023427</v>
      </c>
      <c r="F131" s="130" t="s">
        <v>7258</v>
      </c>
      <c r="G131" s="131">
        <v>30008293.600000001</v>
      </c>
      <c r="H131" s="131">
        <v>350000</v>
      </c>
      <c r="I131" s="130" t="s">
        <v>7259</v>
      </c>
      <c r="J131" s="132" t="s">
        <v>7260</v>
      </c>
    </row>
    <row r="132" spans="1:10" s="133" customFormat="1" hidden="1">
      <c r="A132" s="128">
        <v>131</v>
      </c>
      <c r="B132" s="139">
        <v>1200951372</v>
      </c>
      <c r="C132" s="129" t="s">
        <v>499</v>
      </c>
      <c r="D132" s="130" t="s">
        <v>4353</v>
      </c>
      <c r="E132" s="130">
        <f>+VLOOKUP(Table169[[#This Row],[CÈDULARNCPASAPORTE2]],'ACTA GENERAL DEL PROCESO'!C:C,1,0)</f>
        <v>1200951372</v>
      </c>
      <c r="F132" s="130" t="s">
        <v>7264</v>
      </c>
      <c r="G132" s="131">
        <v>66539061.520000003</v>
      </c>
      <c r="H132" s="131">
        <v>673719.81</v>
      </c>
      <c r="I132" s="130" t="s">
        <v>7259</v>
      </c>
      <c r="J132" s="132" t="s">
        <v>7260</v>
      </c>
    </row>
    <row r="133" spans="1:10" s="133" customFormat="1" hidden="1">
      <c r="A133" s="128">
        <v>132</v>
      </c>
      <c r="B133" s="139">
        <v>1200118071</v>
      </c>
      <c r="C133" s="134" t="s">
        <v>521</v>
      </c>
      <c r="D133" s="135" t="s">
        <v>4356</v>
      </c>
      <c r="E133" s="135">
        <f>+VLOOKUP(Table169[[#This Row],[CÈDULARNCPASAPORTE2]],'ACTA GENERAL DEL PROCESO'!C:C,1,0)</f>
        <v>1200118071</v>
      </c>
      <c r="F133" s="130" t="s">
        <v>7264</v>
      </c>
      <c r="G133" s="131">
        <v>427856817.5</v>
      </c>
      <c r="H133" s="131">
        <v>673719.81</v>
      </c>
      <c r="I133" s="130" t="s">
        <v>7261</v>
      </c>
      <c r="J133" s="132"/>
    </row>
    <row r="134" spans="1:10" s="133" customFormat="1" hidden="1">
      <c r="A134" s="128">
        <v>133</v>
      </c>
      <c r="B134" s="139">
        <v>9300068542</v>
      </c>
      <c r="C134" s="134" t="s">
        <v>541</v>
      </c>
      <c r="D134" s="135" t="s">
        <v>4358</v>
      </c>
      <c r="E134" s="135">
        <f>+VLOOKUP(Table169[[#This Row],[CÈDULARNCPASAPORTE2]],'ACTA GENERAL DEL PROCESO'!C:C,1,0)</f>
        <v>9300068542</v>
      </c>
      <c r="F134" s="130" t="s">
        <v>7264</v>
      </c>
      <c r="G134" s="131">
        <v>421465845.19999999</v>
      </c>
      <c r="H134" s="131">
        <v>673719.81</v>
      </c>
      <c r="I134" s="130" t="s">
        <v>7261</v>
      </c>
      <c r="J134" s="132"/>
    </row>
    <row r="135" spans="1:10" s="133" customFormat="1" ht="38.25">
      <c r="A135" s="128">
        <v>134</v>
      </c>
      <c r="B135" s="139">
        <v>131756395</v>
      </c>
      <c r="C135" s="129" t="s">
        <v>4360</v>
      </c>
      <c r="D135" s="130" t="s">
        <v>7147</v>
      </c>
      <c r="E135" s="130" t="e">
        <f>+VLOOKUP(Table169[[#This Row],[CÈDULARNCPASAPORTE2]],'ACTA GENERAL DEL PROCESO'!C:C,1,0)</f>
        <v>#N/A</v>
      </c>
      <c r="F135" s="130" t="s">
        <v>7258</v>
      </c>
      <c r="G135" s="131">
        <v>278368365.24000001</v>
      </c>
      <c r="H135" s="131">
        <v>570000</v>
      </c>
      <c r="I135" s="130" t="s">
        <v>7261</v>
      </c>
      <c r="J135" s="132" t="s">
        <v>7262</v>
      </c>
    </row>
    <row r="136" spans="1:10" s="133" customFormat="1" hidden="1">
      <c r="A136" s="128">
        <v>135</v>
      </c>
      <c r="B136" s="139">
        <v>130462275</v>
      </c>
      <c r="C136" s="129" t="s">
        <v>3158</v>
      </c>
      <c r="D136" s="130" t="s">
        <v>7329</v>
      </c>
      <c r="E136" s="130">
        <f>+VLOOKUP(Table169[[#This Row],[CÈDULARNCPASAPORTE2]],'ACTA GENERAL DEL PROCESO'!C:C,1,0)</f>
        <v>130462275</v>
      </c>
      <c r="F136" s="130" t="s">
        <v>7258</v>
      </c>
      <c r="G136" s="131">
        <v>40620001.5</v>
      </c>
      <c r="H136" s="131">
        <v>430000</v>
      </c>
      <c r="I136" s="130" t="s">
        <v>7259</v>
      </c>
      <c r="J136" s="132" t="s">
        <v>7260</v>
      </c>
    </row>
    <row r="137" spans="1:10" s="133" customFormat="1" hidden="1">
      <c r="A137" s="128">
        <v>136</v>
      </c>
      <c r="B137" s="139">
        <v>131895982</v>
      </c>
      <c r="C137" s="129" t="s">
        <v>3177</v>
      </c>
      <c r="D137" s="130" t="s">
        <v>7330</v>
      </c>
      <c r="E137" s="130">
        <f>+VLOOKUP(Table169[[#This Row],[CÈDULARNCPASAPORTE2]],'ACTA GENERAL DEL PROCESO'!C:C,1,0)</f>
        <v>131895982</v>
      </c>
      <c r="F137" s="130" t="s">
        <v>7258</v>
      </c>
      <c r="G137" s="131">
        <v>16697011.800000001</v>
      </c>
      <c r="H137" s="131">
        <v>400000</v>
      </c>
      <c r="I137" s="130" t="s">
        <v>7259</v>
      </c>
      <c r="J137" s="132" t="s">
        <v>7260</v>
      </c>
    </row>
    <row r="138" spans="1:10" s="133" customFormat="1" hidden="1">
      <c r="A138" s="128">
        <v>137</v>
      </c>
      <c r="B138" s="139">
        <v>1000091940</v>
      </c>
      <c r="C138" s="129" t="s">
        <v>1348</v>
      </c>
      <c r="D138" s="130" t="s">
        <v>7331</v>
      </c>
      <c r="E138" s="130">
        <f>+VLOOKUP(Table169[[#This Row],[CÈDULARNCPASAPORTE2]],'ACTA GENERAL DEL PROCESO'!C:C,1,0)</f>
        <v>1000091940</v>
      </c>
      <c r="F138" s="130" t="s">
        <v>7258</v>
      </c>
      <c r="G138" s="131">
        <v>405883.98</v>
      </c>
      <c r="H138" s="131">
        <v>400000</v>
      </c>
      <c r="I138" s="130" t="s">
        <v>7259</v>
      </c>
      <c r="J138" s="132" t="s">
        <v>7260</v>
      </c>
    </row>
    <row r="139" spans="1:10" s="133" customFormat="1" hidden="1">
      <c r="A139" s="128">
        <v>138</v>
      </c>
      <c r="B139" s="139">
        <v>130793859</v>
      </c>
      <c r="C139" s="129" t="s">
        <v>3188</v>
      </c>
      <c r="D139" s="130" t="s">
        <v>7332</v>
      </c>
      <c r="E139" s="130">
        <f>+VLOOKUP(Table169[[#This Row],[CÈDULARNCPASAPORTE2]],'ACTA GENERAL DEL PROCESO'!C:C,1,0)</f>
        <v>130793859</v>
      </c>
      <c r="F139" s="130" t="s">
        <v>7265</v>
      </c>
      <c r="G139" s="131">
        <v>51636211</v>
      </c>
      <c r="H139" s="131">
        <v>650000</v>
      </c>
      <c r="I139" s="130" t="s">
        <v>7259</v>
      </c>
      <c r="J139" s="132" t="s">
        <v>7260</v>
      </c>
    </row>
    <row r="140" spans="1:10" s="133" customFormat="1" ht="38.25">
      <c r="A140" s="128">
        <v>139</v>
      </c>
      <c r="B140" s="139">
        <v>7600165752</v>
      </c>
      <c r="C140" s="129" t="s">
        <v>4375</v>
      </c>
      <c r="D140" s="130" t="s">
        <v>4376</v>
      </c>
      <c r="E140" s="130" t="e">
        <f>+VLOOKUP(Table169[[#This Row],[CÈDULARNCPASAPORTE2]],'ACTA GENERAL DEL PROCESO'!C:C,1,0)</f>
        <v>#N/A</v>
      </c>
      <c r="F140" s="130" t="s">
        <v>7258</v>
      </c>
      <c r="G140" s="131">
        <v>220975367.44</v>
      </c>
      <c r="H140" s="131">
        <v>400000</v>
      </c>
      <c r="I140" s="130" t="s">
        <v>7261</v>
      </c>
      <c r="J140" s="132" t="s">
        <v>7262</v>
      </c>
    </row>
    <row r="141" spans="1:10" s="133" customFormat="1" hidden="1">
      <c r="A141" s="128">
        <v>140</v>
      </c>
      <c r="B141" s="139">
        <v>132266102</v>
      </c>
      <c r="C141" s="129" t="s">
        <v>3199</v>
      </c>
      <c r="D141" s="130" t="s">
        <v>7333</v>
      </c>
      <c r="E141" s="130">
        <f>+VLOOKUP(Table169[[#This Row],[CÈDULARNCPASAPORTE2]],'ACTA GENERAL DEL PROCESO'!C:C,1,0)</f>
        <v>132266102</v>
      </c>
      <c r="F141" s="130" t="s">
        <v>7258</v>
      </c>
      <c r="G141" s="131">
        <v>43718918</v>
      </c>
      <c r="H141" s="131">
        <v>500000</v>
      </c>
      <c r="I141" s="130" t="s">
        <v>7259</v>
      </c>
      <c r="J141" s="132" t="s">
        <v>7260</v>
      </c>
    </row>
    <row r="142" spans="1:10" s="133" customFormat="1" hidden="1">
      <c r="A142" s="128">
        <v>141</v>
      </c>
      <c r="B142" s="139">
        <v>132313992</v>
      </c>
      <c r="C142" s="129" t="s">
        <v>2192</v>
      </c>
      <c r="D142" s="130" t="s">
        <v>7334</v>
      </c>
      <c r="E142" s="130">
        <f>+VLOOKUP(Table169[[#This Row],[CÈDULARNCPASAPORTE2]],'ACTA GENERAL DEL PROCESO'!C:C,1,0)</f>
        <v>132313992</v>
      </c>
      <c r="F142" s="130" t="s">
        <v>7258</v>
      </c>
      <c r="G142" s="131">
        <v>15489284.199999999</v>
      </c>
      <c r="H142" s="131">
        <v>400000</v>
      </c>
      <c r="I142" s="130" t="s">
        <v>7259</v>
      </c>
      <c r="J142" s="132" t="s">
        <v>7260</v>
      </c>
    </row>
    <row r="143" spans="1:10" s="133" customFormat="1" hidden="1">
      <c r="A143" s="128">
        <v>142</v>
      </c>
      <c r="B143" s="139">
        <v>131206255</v>
      </c>
      <c r="C143" s="129" t="s">
        <v>3213</v>
      </c>
      <c r="D143" s="130" t="s">
        <v>7335</v>
      </c>
      <c r="E143" s="130">
        <f>+VLOOKUP(Table169[[#This Row],[CÈDULARNCPASAPORTE2]],'ACTA GENERAL DEL PROCESO'!C:C,1,0)</f>
        <v>131206255</v>
      </c>
      <c r="F143" s="130" t="s">
        <v>7265</v>
      </c>
      <c r="G143" s="131">
        <v>14064154.970000001</v>
      </c>
      <c r="H143" s="131">
        <v>200000</v>
      </c>
      <c r="I143" s="130" t="s">
        <v>7259</v>
      </c>
      <c r="J143" s="132" t="s">
        <v>7260</v>
      </c>
    </row>
    <row r="144" spans="1:10" s="133" customFormat="1" hidden="1">
      <c r="A144" s="128">
        <v>143</v>
      </c>
      <c r="B144" s="139">
        <v>131320971</v>
      </c>
      <c r="C144" s="129" t="s">
        <v>7336</v>
      </c>
      <c r="D144" s="135">
        <v>131320971</v>
      </c>
      <c r="E144" s="135">
        <f>+VLOOKUP(Table169[[#This Row],[CÈDULARNCPASAPORTE2]],'ACTA GENERAL DEL PROCESO'!C:C,1,0)</f>
        <v>131320971</v>
      </c>
      <c r="F144" s="130" t="s">
        <v>7264</v>
      </c>
      <c r="G144" s="131">
        <v>16627000</v>
      </c>
      <c r="H144" s="131">
        <v>410000</v>
      </c>
      <c r="I144" s="130" t="s">
        <v>7259</v>
      </c>
      <c r="J144" s="132"/>
    </row>
    <row r="145" spans="1:10" s="133" customFormat="1" hidden="1">
      <c r="A145" s="128">
        <v>144</v>
      </c>
      <c r="B145" s="139">
        <v>132291842</v>
      </c>
      <c r="C145" s="129" t="s">
        <v>3238</v>
      </c>
      <c r="D145" s="130" t="s">
        <v>7337</v>
      </c>
      <c r="E145" s="130">
        <f>+VLOOKUP(Table169[[#This Row],[CÈDULARNCPASAPORTE2]],'ACTA GENERAL DEL PROCESO'!C:C,1,0)</f>
        <v>132291842</v>
      </c>
      <c r="F145" s="130" t="s">
        <v>7258</v>
      </c>
      <c r="G145" s="131">
        <v>16692318.49</v>
      </c>
      <c r="H145" s="131">
        <v>400000</v>
      </c>
      <c r="I145" s="130" t="s">
        <v>7259</v>
      </c>
      <c r="J145" s="132" t="s">
        <v>7260</v>
      </c>
    </row>
    <row r="146" spans="1:10" s="133" customFormat="1" ht="38.25">
      <c r="A146" s="128">
        <v>145</v>
      </c>
      <c r="B146" s="139">
        <v>7700056307</v>
      </c>
      <c r="C146" s="129" t="s">
        <v>4393</v>
      </c>
      <c r="D146" s="130" t="s">
        <v>4394</v>
      </c>
      <c r="E146" s="130" t="e">
        <f>+VLOOKUP(Table169[[#This Row],[CÈDULARNCPASAPORTE2]],'ACTA GENERAL DEL PROCESO'!C:C,1,0)</f>
        <v>#N/A</v>
      </c>
      <c r="F146" s="130" t="s">
        <v>7265</v>
      </c>
      <c r="G146" s="131">
        <v>86967660.599999994</v>
      </c>
      <c r="H146" s="131">
        <v>65168.34</v>
      </c>
      <c r="I146" s="130" t="s">
        <v>7261</v>
      </c>
      <c r="J146" s="132" t="s">
        <v>7262</v>
      </c>
    </row>
    <row r="147" spans="1:10" s="133" customFormat="1" ht="38.25">
      <c r="A147" s="128">
        <v>146</v>
      </c>
      <c r="B147" s="139">
        <v>7600016419</v>
      </c>
      <c r="C147" s="129" t="s">
        <v>4396</v>
      </c>
      <c r="D147" s="130" t="s">
        <v>4397</v>
      </c>
      <c r="E147" s="130" t="e">
        <f>+VLOOKUP(Table169[[#This Row],[CÈDULARNCPASAPORTE2]],'ACTA GENERAL DEL PROCESO'!C:C,1,0)</f>
        <v>#N/A</v>
      </c>
      <c r="F147" s="130" t="s">
        <v>7258</v>
      </c>
      <c r="G147" s="131">
        <v>220975367.44</v>
      </c>
      <c r="H147" s="131">
        <v>400000</v>
      </c>
      <c r="I147" s="130" t="s">
        <v>7261</v>
      </c>
      <c r="J147" s="132" t="s">
        <v>7262</v>
      </c>
    </row>
    <row r="148" spans="1:10" s="133" customFormat="1" ht="38.25">
      <c r="A148" s="128">
        <v>147</v>
      </c>
      <c r="B148" s="139">
        <v>132297938</v>
      </c>
      <c r="C148" s="129" t="s">
        <v>4399</v>
      </c>
      <c r="D148" s="130" t="s">
        <v>7148</v>
      </c>
      <c r="E148" s="130" t="e">
        <f>+VLOOKUP(Table169[[#This Row],[CÈDULARNCPASAPORTE2]],'ACTA GENERAL DEL PROCESO'!C:C,1,0)</f>
        <v>#N/A</v>
      </c>
      <c r="F148" s="130" t="s">
        <v>7258</v>
      </c>
      <c r="G148" s="131">
        <v>449231408.31</v>
      </c>
      <c r="H148" s="131">
        <v>400000</v>
      </c>
      <c r="I148" s="130" t="s">
        <v>7261</v>
      </c>
      <c r="J148" s="132" t="s">
        <v>7262</v>
      </c>
    </row>
    <row r="149" spans="1:10" s="133" customFormat="1" hidden="1">
      <c r="A149" s="128">
        <v>148</v>
      </c>
      <c r="B149" s="139">
        <v>131408206</v>
      </c>
      <c r="C149" s="129" t="s">
        <v>7338</v>
      </c>
      <c r="D149" s="135">
        <v>131408206</v>
      </c>
      <c r="E149" s="135">
        <f>+VLOOKUP(Table169[[#This Row],[CÈDULARNCPASAPORTE2]],'ACTA GENERAL DEL PROCESO'!C:C,1,0)</f>
        <v>131408206</v>
      </c>
      <c r="F149" s="130" t="s">
        <v>7265</v>
      </c>
      <c r="G149" s="131">
        <v>30087240.789999999</v>
      </c>
      <c r="H149" s="131">
        <v>400000</v>
      </c>
      <c r="I149" s="130" t="s">
        <v>7259</v>
      </c>
      <c r="J149" s="132"/>
    </row>
    <row r="150" spans="1:10" s="133" customFormat="1" hidden="1">
      <c r="A150" s="128">
        <v>149</v>
      </c>
      <c r="B150" s="139">
        <v>131537172</v>
      </c>
      <c r="C150" s="129" t="s">
        <v>3249</v>
      </c>
      <c r="D150" s="130" t="s">
        <v>7339</v>
      </c>
      <c r="E150" s="130">
        <f>+VLOOKUP(Table169[[#This Row],[CÈDULARNCPASAPORTE2]],'ACTA GENERAL DEL PROCESO'!C:C,1,0)</f>
        <v>131537172</v>
      </c>
      <c r="F150" s="130" t="s">
        <v>7258</v>
      </c>
      <c r="G150" s="131">
        <v>2316619.46</v>
      </c>
      <c r="H150" s="131">
        <v>400000</v>
      </c>
      <c r="I150" s="130" t="s">
        <v>7259</v>
      </c>
      <c r="J150" s="132" t="s">
        <v>7260</v>
      </c>
    </row>
    <row r="151" spans="1:10" s="133" customFormat="1" hidden="1">
      <c r="A151" s="128">
        <v>150</v>
      </c>
      <c r="B151" s="139">
        <v>132222261</v>
      </c>
      <c r="C151" s="129" t="s">
        <v>3258</v>
      </c>
      <c r="D151" s="130" t="s">
        <v>7340</v>
      </c>
      <c r="E151" s="130">
        <f>+VLOOKUP(Table169[[#This Row],[CÈDULARNCPASAPORTE2]],'ACTA GENERAL DEL PROCESO'!C:C,1,0)</f>
        <v>132222261</v>
      </c>
      <c r="F151" s="130" t="s">
        <v>7258</v>
      </c>
      <c r="G151" s="131">
        <v>9795035.0800000001</v>
      </c>
      <c r="H151" s="131">
        <v>500000</v>
      </c>
      <c r="I151" s="130" t="s">
        <v>7259</v>
      </c>
      <c r="J151" s="132" t="s">
        <v>7260</v>
      </c>
    </row>
    <row r="152" spans="1:10" s="133" customFormat="1" ht="38.25">
      <c r="A152" s="128">
        <v>151</v>
      </c>
      <c r="B152" s="139">
        <v>132268075</v>
      </c>
      <c r="C152" s="129" t="s">
        <v>4412</v>
      </c>
      <c r="D152" s="130" t="s">
        <v>7149</v>
      </c>
      <c r="E152" s="130" t="e">
        <f>+VLOOKUP(Table169[[#This Row],[CÈDULARNCPASAPORTE2]],'ACTA GENERAL DEL PROCESO'!C:C,1,0)</f>
        <v>#N/A</v>
      </c>
      <c r="F152" s="130" t="s">
        <v>7283</v>
      </c>
      <c r="G152" s="131">
        <v>445938659.44999999</v>
      </c>
      <c r="H152" s="131">
        <v>155000</v>
      </c>
      <c r="I152" s="130" t="s">
        <v>7261</v>
      </c>
      <c r="J152" s="132" t="s">
        <v>7262</v>
      </c>
    </row>
    <row r="153" spans="1:10" s="133" customFormat="1" hidden="1">
      <c r="A153" s="128">
        <v>152</v>
      </c>
      <c r="B153" s="139">
        <v>5500255855</v>
      </c>
      <c r="C153" s="129" t="s">
        <v>1362</v>
      </c>
      <c r="D153" s="130" t="s">
        <v>4416</v>
      </c>
      <c r="E153" s="130">
        <f>+VLOOKUP(Table169[[#This Row],[CÈDULARNCPASAPORTE2]],'ACTA GENERAL DEL PROCESO'!C:C,1,0)</f>
        <v>5500255855</v>
      </c>
      <c r="F153" s="130" t="s">
        <v>7265</v>
      </c>
      <c r="G153" s="131">
        <v>6837386.6600000001</v>
      </c>
      <c r="H153" s="131">
        <v>500000</v>
      </c>
      <c r="I153" s="130" t="s">
        <v>7259</v>
      </c>
      <c r="J153" s="132" t="s">
        <v>7260</v>
      </c>
    </row>
    <row r="154" spans="1:10" s="133" customFormat="1" ht="38.25">
      <c r="A154" s="128">
        <v>153</v>
      </c>
      <c r="B154" s="139">
        <v>114451966</v>
      </c>
      <c r="C154" s="129" t="s">
        <v>4418</v>
      </c>
      <c r="D154" s="130" t="s">
        <v>4419</v>
      </c>
      <c r="E154" s="130" t="e">
        <f>+VLOOKUP(Table169[[#This Row],[CÈDULARNCPASAPORTE2]],'ACTA GENERAL DEL PROCESO'!C:C,1,0)</f>
        <v>#N/A</v>
      </c>
      <c r="F154" s="130" t="s">
        <v>7258</v>
      </c>
      <c r="G154" s="131">
        <v>249997798.13999999</v>
      </c>
      <c r="H154" s="131">
        <v>576000</v>
      </c>
      <c r="I154" s="130" t="s">
        <v>7261</v>
      </c>
      <c r="J154" s="132" t="s">
        <v>7262</v>
      </c>
    </row>
    <row r="155" spans="1:10" s="133" customFormat="1" hidden="1">
      <c r="A155" s="128">
        <v>154</v>
      </c>
      <c r="B155" s="139">
        <v>110089075</v>
      </c>
      <c r="C155" s="129" t="s">
        <v>1375</v>
      </c>
      <c r="D155" s="130" t="s">
        <v>4421</v>
      </c>
      <c r="E155" s="130">
        <f>+VLOOKUP(Table169[[#This Row],[CÈDULARNCPASAPORTE2]],'ACTA GENERAL DEL PROCESO'!C:C,1,0)</f>
        <v>110089075</v>
      </c>
      <c r="F155" s="130" t="s">
        <v>7263</v>
      </c>
      <c r="G155" s="131">
        <v>48285315.600000001</v>
      </c>
      <c r="H155" s="131">
        <v>600000</v>
      </c>
      <c r="I155" s="130" t="s">
        <v>7259</v>
      </c>
      <c r="J155" s="132" t="s">
        <v>7260</v>
      </c>
    </row>
    <row r="156" spans="1:10" s="133" customFormat="1" hidden="1">
      <c r="A156" s="128">
        <v>155</v>
      </c>
      <c r="B156" s="139">
        <v>1200005732</v>
      </c>
      <c r="C156" s="129" t="s">
        <v>566</v>
      </c>
      <c r="D156" s="130" t="s">
        <v>4423</v>
      </c>
      <c r="E156" s="130">
        <f>+VLOOKUP(Table169[[#This Row],[CÈDULARNCPASAPORTE2]],'ACTA GENERAL DEL PROCESO'!C:C,1,0)</f>
        <v>1200005732</v>
      </c>
      <c r="F156" s="130" t="s">
        <v>7264</v>
      </c>
      <c r="G156" s="131">
        <v>31460944.399999999</v>
      </c>
      <c r="H156" s="131">
        <v>318049.09000000003</v>
      </c>
      <c r="I156" s="130" t="s">
        <v>7259</v>
      </c>
      <c r="J156" s="132" t="s">
        <v>7260</v>
      </c>
    </row>
    <row r="157" spans="1:10" s="133" customFormat="1" ht="38.25">
      <c r="A157" s="128">
        <v>156</v>
      </c>
      <c r="B157" s="139">
        <v>106905862</v>
      </c>
      <c r="C157" s="129" t="s">
        <v>4425</v>
      </c>
      <c r="D157" s="130" t="s">
        <v>4426</v>
      </c>
      <c r="E157" s="130" t="e">
        <f>+VLOOKUP(Table169[[#This Row],[CÈDULARNCPASAPORTE2]],'ACTA GENERAL DEL PROCESO'!C:C,1,0)</f>
        <v>#N/A</v>
      </c>
      <c r="F157" s="130" t="s">
        <v>7258</v>
      </c>
      <c r="G157" s="131">
        <v>220975367.44</v>
      </c>
      <c r="H157" s="131">
        <v>480000</v>
      </c>
      <c r="I157" s="130" t="s">
        <v>7261</v>
      </c>
      <c r="J157" s="132" t="s">
        <v>7262</v>
      </c>
    </row>
    <row r="158" spans="1:10" s="133" customFormat="1" ht="38.25">
      <c r="A158" s="128">
        <v>157</v>
      </c>
      <c r="B158" s="139">
        <v>40224902797</v>
      </c>
      <c r="C158" s="129" t="s">
        <v>7150</v>
      </c>
      <c r="D158" s="130" t="s">
        <v>4429</v>
      </c>
      <c r="E158" s="130" t="e">
        <f>+VLOOKUP(Table169[[#This Row],[CÈDULARNCPASAPORTE2]],'ACTA GENERAL DEL PROCESO'!C:C,1,0)</f>
        <v>#N/A</v>
      </c>
      <c r="F158" s="130" t="s">
        <v>7258</v>
      </c>
      <c r="G158" s="131">
        <v>228248530.93000001</v>
      </c>
      <c r="H158" s="131">
        <v>400000</v>
      </c>
      <c r="I158" s="130" t="s">
        <v>7261</v>
      </c>
      <c r="J158" s="132" t="s">
        <v>7262</v>
      </c>
    </row>
    <row r="159" spans="1:10" s="133" customFormat="1" hidden="1">
      <c r="A159" s="128">
        <v>158</v>
      </c>
      <c r="B159" s="139">
        <v>132079418</v>
      </c>
      <c r="C159" s="129" t="s">
        <v>2227</v>
      </c>
      <c r="D159" s="130" t="s">
        <v>7341</v>
      </c>
      <c r="E159" s="130">
        <f>+VLOOKUP(Table169[[#This Row],[CÈDULARNCPASAPORTE2]],'ACTA GENERAL DEL PROCESO'!C:C,1,0)</f>
        <v>132079418</v>
      </c>
      <c r="F159" s="130" t="s">
        <v>7265</v>
      </c>
      <c r="G159" s="131">
        <v>35734796.859999999</v>
      </c>
      <c r="H159" s="131">
        <v>400000</v>
      </c>
      <c r="I159" s="130" t="s">
        <v>7259</v>
      </c>
      <c r="J159" s="132" t="s">
        <v>7260</v>
      </c>
    </row>
    <row r="160" spans="1:10" s="133" customFormat="1" hidden="1">
      <c r="A160" s="128">
        <v>159</v>
      </c>
      <c r="B160" s="139">
        <v>131398944</v>
      </c>
      <c r="C160" s="129" t="s">
        <v>3267</v>
      </c>
      <c r="D160" s="130" t="s">
        <v>7342</v>
      </c>
      <c r="E160" s="130">
        <f>+VLOOKUP(Table169[[#This Row],[CÈDULARNCPASAPORTE2]],'ACTA GENERAL DEL PROCESO'!C:C,1,0)</f>
        <v>131398944</v>
      </c>
      <c r="F160" s="130" t="s">
        <v>7258</v>
      </c>
      <c r="G160" s="131">
        <v>119807</v>
      </c>
      <c r="H160" s="131">
        <v>340000</v>
      </c>
      <c r="I160" s="130" t="s">
        <v>7259</v>
      </c>
      <c r="J160" s="132" t="s">
        <v>7260</v>
      </c>
    </row>
    <row r="161" spans="1:10" s="133" customFormat="1" hidden="1">
      <c r="A161" s="128">
        <v>160</v>
      </c>
      <c r="B161" s="139">
        <v>131881671</v>
      </c>
      <c r="C161" s="129" t="s">
        <v>2237</v>
      </c>
      <c r="D161" s="130" t="s">
        <v>7343</v>
      </c>
      <c r="E161" s="130">
        <f>+VLOOKUP(Table169[[#This Row],[CÈDULARNCPASAPORTE2]],'ACTA GENERAL DEL PROCESO'!C:C,1,0)</f>
        <v>131881671</v>
      </c>
      <c r="F161" s="130" t="s">
        <v>7273</v>
      </c>
      <c r="G161" s="131">
        <v>38971571.18</v>
      </c>
      <c r="H161" s="131">
        <v>400000</v>
      </c>
      <c r="I161" s="130" t="s">
        <v>7259</v>
      </c>
      <c r="J161" s="132" t="s">
        <v>7260</v>
      </c>
    </row>
    <row r="162" spans="1:10" s="133" customFormat="1" hidden="1">
      <c r="A162" s="128">
        <v>161</v>
      </c>
      <c r="B162" s="139">
        <v>131537138</v>
      </c>
      <c r="C162" s="129" t="s">
        <v>3275</v>
      </c>
      <c r="D162" s="130" t="s">
        <v>7344</v>
      </c>
      <c r="E162" s="130">
        <f>+VLOOKUP(Table169[[#This Row],[CÈDULARNCPASAPORTE2]],'ACTA GENERAL DEL PROCESO'!C:C,1,0)</f>
        <v>131537138</v>
      </c>
      <c r="F162" s="130" t="s">
        <v>7258</v>
      </c>
      <c r="G162" s="131">
        <v>15532492.699999999</v>
      </c>
      <c r="H162" s="131">
        <v>400000</v>
      </c>
      <c r="I162" s="130" t="s">
        <v>7259</v>
      </c>
      <c r="J162" s="132" t="s">
        <v>7260</v>
      </c>
    </row>
    <row r="163" spans="1:10" s="133" customFormat="1" ht="38.25">
      <c r="A163" s="128">
        <v>162</v>
      </c>
      <c r="B163" s="139">
        <v>2000153185</v>
      </c>
      <c r="C163" s="129" t="s">
        <v>4443</v>
      </c>
      <c r="D163" s="130" t="s">
        <v>4444</v>
      </c>
      <c r="E163" s="130" t="e">
        <f>+VLOOKUP(Table169[[#This Row],[CÈDULARNCPASAPORTE2]],'ACTA GENERAL DEL PROCESO'!C:C,1,0)</f>
        <v>#N/A</v>
      </c>
      <c r="F163" s="130" t="s">
        <v>7258</v>
      </c>
      <c r="G163" s="131">
        <v>220975367.44</v>
      </c>
      <c r="H163" s="131">
        <v>400000</v>
      </c>
      <c r="I163" s="130" t="s">
        <v>7261</v>
      </c>
      <c r="J163" s="132" t="s">
        <v>7262</v>
      </c>
    </row>
    <row r="164" spans="1:10" s="133" customFormat="1" hidden="1">
      <c r="A164" s="128">
        <v>163</v>
      </c>
      <c r="B164" s="139">
        <v>1300021787</v>
      </c>
      <c r="C164" s="129" t="s">
        <v>1387</v>
      </c>
      <c r="D164" s="130" t="s">
        <v>4446</v>
      </c>
      <c r="E164" s="130">
        <f>+VLOOKUP(Table169[[#This Row],[CÈDULARNCPASAPORTE2]],'ACTA GENERAL DEL PROCESO'!C:C,1,0)</f>
        <v>1300021787</v>
      </c>
      <c r="F164" s="130" t="s">
        <v>7258</v>
      </c>
      <c r="G164" s="131">
        <v>18168287</v>
      </c>
      <c r="H164" s="131">
        <v>200000</v>
      </c>
      <c r="I164" s="130" t="s">
        <v>7259</v>
      </c>
      <c r="J164" s="132" t="s">
        <v>7260</v>
      </c>
    </row>
    <row r="165" spans="1:10" s="133" customFormat="1" hidden="1">
      <c r="A165" s="128">
        <v>164</v>
      </c>
      <c r="B165" s="139">
        <v>4700010715</v>
      </c>
      <c r="C165" s="129" t="s">
        <v>1411</v>
      </c>
      <c r="D165" s="130" t="s">
        <v>4448</v>
      </c>
      <c r="E165" s="130">
        <f>+VLOOKUP(Table169[[#This Row],[CÈDULARNCPASAPORTE2]],'ACTA GENERAL DEL PROCESO'!C:C,1,0)</f>
        <v>4700010715</v>
      </c>
      <c r="F165" s="130" t="s">
        <v>7258</v>
      </c>
      <c r="G165" s="131">
        <v>24439601.600000001</v>
      </c>
      <c r="H165" s="131">
        <v>400000</v>
      </c>
      <c r="I165" s="130" t="s">
        <v>7259</v>
      </c>
      <c r="J165" s="132" t="s">
        <v>7260</v>
      </c>
    </row>
    <row r="166" spans="1:10" s="133" customFormat="1" hidden="1">
      <c r="A166" s="128">
        <v>165</v>
      </c>
      <c r="B166" s="139">
        <v>132270185</v>
      </c>
      <c r="C166" s="129" t="s">
        <v>2249</v>
      </c>
      <c r="D166" s="130" t="s">
        <v>7345</v>
      </c>
      <c r="E166" s="130">
        <f>+VLOOKUP(Table169[[#This Row],[CÈDULARNCPASAPORTE2]],'ACTA GENERAL DEL PROCESO'!C:C,1,0)</f>
        <v>132270185</v>
      </c>
      <c r="F166" s="130" t="s">
        <v>7258</v>
      </c>
      <c r="G166" s="131">
        <v>1194617.3799999999</v>
      </c>
      <c r="H166" s="131">
        <v>400000</v>
      </c>
      <c r="I166" s="130" t="s">
        <v>7259</v>
      </c>
      <c r="J166" s="132" t="s">
        <v>7260</v>
      </c>
    </row>
    <row r="167" spans="1:10" s="133" customFormat="1" ht="38.25">
      <c r="A167" s="128">
        <v>166</v>
      </c>
      <c r="B167" s="139">
        <v>130770222</v>
      </c>
      <c r="C167" s="129" t="s">
        <v>4453</v>
      </c>
      <c r="D167" s="130" t="s">
        <v>7151</v>
      </c>
      <c r="E167" s="130" t="e">
        <f>+VLOOKUP(Table169[[#This Row],[CÈDULARNCPASAPORTE2]],'ACTA GENERAL DEL PROCESO'!C:C,1,0)</f>
        <v>#N/A</v>
      </c>
      <c r="F167" s="130" t="s">
        <v>7265</v>
      </c>
      <c r="G167" s="131">
        <v>162068219.08000001</v>
      </c>
      <c r="H167" s="131">
        <v>999643.65</v>
      </c>
      <c r="I167" s="130" t="s">
        <v>7261</v>
      </c>
      <c r="J167" s="132" t="s">
        <v>7262</v>
      </c>
    </row>
    <row r="168" spans="1:10" s="133" customFormat="1" hidden="1">
      <c r="A168" s="128">
        <v>167</v>
      </c>
      <c r="B168" s="139">
        <v>102339538</v>
      </c>
      <c r="C168" s="129" t="s">
        <v>3286</v>
      </c>
      <c r="D168" s="130" t="s">
        <v>7346</v>
      </c>
      <c r="E168" s="130">
        <f>+VLOOKUP(Table169[[#This Row],[CÈDULARNCPASAPORTE2]],'ACTA GENERAL DEL PROCESO'!C:C,1,0)</f>
        <v>102339538</v>
      </c>
      <c r="F168" s="130" t="s">
        <v>7273</v>
      </c>
      <c r="G168" s="131">
        <v>33236622.800000001</v>
      </c>
      <c r="H168" s="131">
        <v>500000</v>
      </c>
      <c r="I168" s="130" t="s">
        <v>7259</v>
      </c>
      <c r="J168" s="132" t="s">
        <v>7260</v>
      </c>
    </row>
    <row r="169" spans="1:10" s="133" customFormat="1" hidden="1">
      <c r="A169" s="128">
        <v>168</v>
      </c>
      <c r="B169" s="139">
        <v>131073891</v>
      </c>
      <c r="C169" s="129" t="s">
        <v>2267</v>
      </c>
      <c r="D169" s="130" t="s">
        <v>7347</v>
      </c>
      <c r="E169" s="130">
        <f>+VLOOKUP(Table169[[#This Row],[CÈDULARNCPASAPORTE2]],'ACTA GENERAL DEL PROCESO'!C:C,1,0)</f>
        <v>131073891</v>
      </c>
      <c r="F169" s="130" t="s">
        <v>7265</v>
      </c>
      <c r="G169" s="131">
        <v>28193427.59</v>
      </c>
      <c r="H169" s="131">
        <v>400000</v>
      </c>
      <c r="I169" s="130" t="s">
        <v>7259</v>
      </c>
      <c r="J169" s="132" t="s">
        <v>7260</v>
      </c>
    </row>
    <row r="170" spans="1:10" s="133" customFormat="1" hidden="1">
      <c r="A170" s="128">
        <v>169</v>
      </c>
      <c r="B170" s="139">
        <v>131516726</v>
      </c>
      <c r="C170" s="129" t="s">
        <v>3296</v>
      </c>
      <c r="D170" s="130" t="s">
        <v>7348</v>
      </c>
      <c r="E170" s="130">
        <f>+VLOOKUP(Table169[[#This Row],[CÈDULARNCPASAPORTE2]],'ACTA GENERAL DEL PROCESO'!C:C,1,0)</f>
        <v>131516726</v>
      </c>
      <c r="F170" s="130" t="s">
        <v>7258</v>
      </c>
      <c r="G170" s="131">
        <v>9900434.6099999994</v>
      </c>
      <c r="H170" s="131">
        <v>500000</v>
      </c>
      <c r="I170" s="130" t="s">
        <v>7259</v>
      </c>
      <c r="J170" s="132" t="s">
        <v>7260</v>
      </c>
    </row>
    <row r="171" spans="1:10" s="133" customFormat="1" hidden="1">
      <c r="A171" s="128">
        <v>170</v>
      </c>
      <c r="B171" s="139">
        <v>131769952</v>
      </c>
      <c r="C171" s="129" t="s">
        <v>3308</v>
      </c>
      <c r="D171" s="130" t="s">
        <v>7349</v>
      </c>
      <c r="E171" s="130">
        <f>+VLOOKUP(Table169[[#This Row],[CÈDULARNCPASAPORTE2]],'ACTA GENERAL DEL PROCESO'!C:C,1,0)</f>
        <v>131769952</v>
      </c>
      <c r="F171" s="130" t="s">
        <v>7263</v>
      </c>
      <c r="G171" s="131">
        <v>29968581.440000001</v>
      </c>
      <c r="H171" s="131">
        <v>300000</v>
      </c>
      <c r="I171" s="130" t="s">
        <v>7259</v>
      </c>
      <c r="J171" s="132" t="s">
        <v>7260</v>
      </c>
    </row>
    <row r="172" spans="1:10" s="133" customFormat="1" ht="38.25">
      <c r="A172" s="128">
        <v>171</v>
      </c>
      <c r="B172" s="139">
        <v>131215041</v>
      </c>
      <c r="C172" s="129" t="s">
        <v>4469</v>
      </c>
      <c r="D172" s="130" t="s">
        <v>7152</v>
      </c>
      <c r="E172" s="130" t="e">
        <f>+VLOOKUP(Table169[[#This Row],[CÈDULARNCPASAPORTE2]],'ACTA GENERAL DEL PROCESO'!C:C,1,0)</f>
        <v>#N/A</v>
      </c>
      <c r="F172" s="130" t="s">
        <v>7264</v>
      </c>
      <c r="G172" s="131">
        <v>3136959.52</v>
      </c>
      <c r="H172" s="131">
        <v>29604.22</v>
      </c>
      <c r="I172" s="130" t="s">
        <v>7261</v>
      </c>
      <c r="J172" s="132" t="s">
        <v>7262</v>
      </c>
    </row>
    <row r="173" spans="1:10" s="133" customFormat="1" ht="38.25">
      <c r="A173" s="128">
        <v>172</v>
      </c>
      <c r="B173" s="139">
        <v>131696041</v>
      </c>
      <c r="C173" s="129" t="s">
        <v>4473</v>
      </c>
      <c r="D173" s="130" t="s">
        <v>7153</v>
      </c>
      <c r="E173" s="130" t="e">
        <f>+VLOOKUP(Table169[[#This Row],[CÈDULARNCPASAPORTE2]],'ACTA GENERAL DEL PROCESO'!C:C,1,0)</f>
        <v>#N/A</v>
      </c>
      <c r="F173" s="130" t="s">
        <v>7258</v>
      </c>
      <c r="G173" s="131">
        <v>449379647.93000001</v>
      </c>
      <c r="H173" s="131">
        <v>400000</v>
      </c>
      <c r="I173" s="130" t="s">
        <v>7261</v>
      </c>
      <c r="J173" s="132" t="s">
        <v>7262</v>
      </c>
    </row>
    <row r="174" spans="1:10" s="133" customFormat="1" ht="38.25">
      <c r="A174" s="128">
        <v>173</v>
      </c>
      <c r="B174" s="139">
        <v>132262352</v>
      </c>
      <c r="C174" s="129" t="s">
        <v>4477</v>
      </c>
      <c r="D174" s="130" t="s">
        <v>7154</v>
      </c>
      <c r="E174" s="130" t="e">
        <f>+VLOOKUP(Table169[[#This Row],[CÈDULARNCPASAPORTE2]],'ACTA GENERAL DEL PROCESO'!C:C,1,0)</f>
        <v>#N/A</v>
      </c>
      <c r="F174" s="130" t="s">
        <v>7265</v>
      </c>
      <c r="G174" s="131">
        <v>483832949.33999997</v>
      </c>
      <c r="H174" s="131">
        <v>500000</v>
      </c>
      <c r="I174" s="130" t="s">
        <v>7261</v>
      </c>
      <c r="J174" s="132" t="s">
        <v>7262</v>
      </c>
    </row>
    <row r="175" spans="1:10" s="133" customFormat="1" hidden="1">
      <c r="A175" s="128">
        <v>174</v>
      </c>
      <c r="B175" s="139">
        <v>132087909</v>
      </c>
      <c r="C175" s="129" t="s">
        <v>3318</v>
      </c>
      <c r="D175" s="130" t="s">
        <v>7350</v>
      </c>
      <c r="E175" s="130">
        <f>+VLOOKUP(Table169[[#This Row],[CÈDULARNCPASAPORTE2]],'ACTA GENERAL DEL PROCESO'!C:C,1,0)</f>
        <v>132087909</v>
      </c>
      <c r="F175" s="130" t="s">
        <v>7265</v>
      </c>
      <c r="G175" s="131">
        <v>40598118.600000001</v>
      </c>
      <c r="H175" s="131">
        <v>500000</v>
      </c>
      <c r="I175" s="130" t="s">
        <v>7259</v>
      </c>
      <c r="J175" s="132" t="s">
        <v>7260</v>
      </c>
    </row>
    <row r="176" spans="1:10" s="133" customFormat="1" ht="38.25">
      <c r="A176" s="128">
        <v>175</v>
      </c>
      <c r="B176" s="139">
        <v>132275012</v>
      </c>
      <c r="C176" s="129" t="s">
        <v>4484</v>
      </c>
      <c r="D176" s="130" t="s">
        <v>7155</v>
      </c>
      <c r="E176" s="130" t="e">
        <f>+VLOOKUP(Table169[[#This Row],[CÈDULARNCPASAPORTE2]],'ACTA GENERAL DEL PROCESO'!C:C,1,0)</f>
        <v>#N/A</v>
      </c>
      <c r="F176" s="130" t="s">
        <v>7258</v>
      </c>
      <c r="G176" s="131">
        <v>477250041.23000002</v>
      </c>
      <c r="H176" s="131">
        <v>480000</v>
      </c>
      <c r="I176" s="130" t="s">
        <v>7261</v>
      </c>
      <c r="J176" s="132" t="s">
        <v>7262</v>
      </c>
    </row>
    <row r="177" spans="1:10" s="133" customFormat="1" ht="38.25">
      <c r="A177" s="128">
        <v>176</v>
      </c>
      <c r="B177" s="139">
        <v>132274441</v>
      </c>
      <c r="C177" s="129" t="s">
        <v>4487</v>
      </c>
      <c r="D177" s="130" t="s">
        <v>7156</v>
      </c>
      <c r="E177" s="130" t="e">
        <f>+VLOOKUP(Table169[[#This Row],[CÈDULARNCPASAPORTE2]],'ACTA GENERAL DEL PROCESO'!C:C,1,0)</f>
        <v>#N/A</v>
      </c>
      <c r="F177" s="130" t="s">
        <v>7258</v>
      </c>
      <c r="G177" s="131">
        <v>477114434.51999998</v>
      </c>
      <c r="H177" s="131">
        <v>480000</v>
      </c>
      <c r="I177" s="130" t="s">
        <v>7261</v>
      </c>
      <c r="J177" s="132" t="s">
        <v>7262</v>
      </c>
    </row>
    <row r="178" spans="1:10" s="133" customFormat="1" hidden="1">
      <c r="A178" s="128">
        <v>177</v>
      </c>
      <c r="B178" s="139">
        <v>131700845</v>
      </c>
      <c r="C178" s="129" t="s">
        <v>2282</v>
      </c>
      <c r="D178" s="130" t="s">
        <v>7351</v>
      </c>
      <c r="E178" s="130">
        <f>+VLOOKUP(Table169[[#This Row],[CÈDULARNCPASAPORTE2]],'ACTA GENERAL DEL PROCESO'!C:C,1,0)</f>
        <v>131700845</v>
      </c>
      <c r="F178" s="130" t="s">
        <v>7263</v>
      </c>
      <c r="G178" s="131">
        <v>29945659.600000001</v>
      </c>
      <c r="H178" s="131">
        <v>300000</v>
      </c>
      <c r="I178" s="130" t="s">
        <v>7259</v>
      </c>
      <c r="J178" s="132" t="s">
        <v>7260</v>
      </c>
    </row>
    <row r="179" spans="1:10" s="133" customFormat="1" ht="38.25">
      <c r="A179" s="128">
        <v>178</v>
      </c>
      <c r="B179" s="139">
        <v>132316071</v>
      </c>
      <c r="C179" s="129" t="s">
        <v>4494</v>
      </c>
      <c r="D179" s="130" t="s">
        <v>7157</v>
      </c>
      <c r="E179" s="130" t="e">
        <f>+VLOOKUP(Table169[[#This Row],[CÈDULARNCPASAPORTE2]],'ACTA GENERAL DEL PROCESO'!C:C,1,0)</f>
        <v>#N/A</v>
      </c>
      <c r="F179" s="130" t="s">
        <v>7258</v>
      </c>
      <c r="G179" s="131">
        <v>40579444500</v>
      </c>
      <c r="H179" s="131">
        <v>400000</v>
      </c>
      <c r="I179" s="130" t="s">
        <v>7261</v>
      </c>
      <c r="J179" s="132" t="s">
        <v>7262</v>
      </c>
    </row>
    <row r="180" spans="1:10" s="133" customFormat="1" hidden="1">
      <c r="A180" s="128">
        <v>179</v>
      </c>
      <c r="B180" s="139">
        <v>132195592</v>
      </c>
      <c r="C180" s="129" t="s">
        <v>2312</v>
      </c>
      <c r="D180" s="130" t="s">
        <v>7352</v>
      </c>
      <c r="E180" s="130">
        <f>+VLOOKUP(Table169[[#This Row],[CÈDULARNCPASAPORTE2]],'ACTA GENERAL DEL PROCESO'!C:C,1,0)</f>
        <v>132195592</v>
      </c>
      <c r="F180" s="130" t="s">
        <v>7258</v>
      </c>
      <c r="G180" s="131">
        <v>39000000</v>
      </c>
      <c r="H180" s="131">
        <v>390000</v>
      </c>
      <c r="I180" s="130" t="s">
        <v>7259</v>
      </c>
      <c r="J180" s="132" t="s">
        <v>7260</v>
      </c>
    </row>
    <row r="181" spans="1:10" s="133" customFormat="1" hidden="1">
      <c r="A181" s="128">
        <v>180</v>
      </c>
      <c r="B181" s="139">
        <v>132140052</v>
      </c>
      <c r="C181" s="129" t="s">
        <v>3334</v>
      </c>
      <c r="D181" s="130" t="s">
        <v>7353</v>
      </c>
      <c r="E181" s="130">
        <f>+VLOOKUP(Table169[[#This Row],[CÈDULARNCPASAPORTE2]],'ACTA GENERAL DEL PROCESO'!C:C,1,0)</f>
        <v>132140052</v>
      </c>
      <c r="F181" s="130" t="s">
        <v>7265</v>
      </c>
      <c r="G181" s="131">
        <v>50436113.530000001</v>
      </c>
      <c r="H181" s="131">
        <v>507092.44</v>
      </c>
      <c r="I181" s="130" t="s">
        <v>7259</v>
      </c>
      <c r="J181" s="132" t="s">
        <v>7260</v>
      </c>
    </row>
    <row r="182" spans="1:10" s="133" customFormat="1" hidden="1">
      <c r="A182" s="128">
        <v>181</v>
      </c>
      <c r="B182" s="139">
        <v>132109392</v>
      </c>
      <c r="C182" s="129" t="s">
        <v>2321</v>
      </c>
      <c r="D182" s="130" t="s">
        <v>7354</v>
      </c>
      <c r="E182" s="130">
        <f>+VLOOKUP(Table169[[#This Row],[CÈDULARNCPASAPORTE2]],'ACTA GENERAL DEL PROCESO'!C:C,1,0)</f>
        <v>132109392</v>
      </c>
      <c r="F182" s="130" t="s">
        <v>7258</v>
      </c>
      <c r="G182" s="131">
        <v>23749298.600000001</v>
      </c>
      <c r="H182" s="131">
        <v>400000</v>
      </c>
      <c r="I182" s="130" t="s">
        <v>7259</v>
      </c>
      <c r="J182" s="132" t="s">
        <v>7260</v>
      </c>
    </row>
    <row r="183" spans="1:10" s="133" customFormat="1" hidden="1">
      <c r="A183" s="128">
        <v>182</v>
      </c>
      <c r="B183" s="139">
        <v>1200694949</v>
      </c>
      <c r="C183" s="129" t="s">
        <v>595</v>
      </c>
      <c r="D183" s="130" t="s">
        <v>4507</v>
      </c>
      <c r="E183" s="130">
        <f>+VLOOKUP(Table169[[#This Row],[CÈDULARNCPASAPORTE2]],'ACTA GENERAL DEL PROCESO'!C:C,1,0)</f>
        <v>1200694949</v>
      </c>
      <c r="F183" s="130" t="s">
        <v>7265</v>
      </c>
      <c r="G183" s="131">
        <v>39347551.759999998</v>
      </c>
      <c r="H183" s="131">
        <v>500000</v>
      </c>
      <c r="I183" s="130" t="s">
        <v>7259</v>
      </c>
      <c r="J183" s="132" t="s">
        <v>7260</v>
      </c>
    </row>
    <row r="184" spans="1:10" s="133" customFormat="1" ht="38.25">
      <c r="A184" s="128">
        <v>183</v>
      </c>
      <c r="B184" s="139">
        <v>132180968</v>
      </c>
      <c r="C184" s="129" t="s">
        <v>4509</v>
      </c>
      <c r="D184" s="130" t="s">
        <v>7158</v>
      </c>
      <c r="E184" s="130" t="e">
        <f>+VLOOKUP(Table169[[#This Row],[CÈDULARNCPASAPORTE2]],'ACTA GENERAL DEL PROCESO'!C:C,1,0)</f>
        <v>#N/A</v>
      </c>
      <c r="F184" s="130" t="s">
        <v>7258</v>
      </c>
      <c r="G184" s="131">
        <v>228248530.93000001</v>
      </c>
      <c r="H184" s="131">
        <v>400000</v>
      </c>
      <c r="I184" s="130" t="s">
        <v>7261</v>
      </c>
      <c r="J184" s="132" t="s">
        <v>7262</v>
      </c>
    </row>
    <row r="185" spans="1:10" s="133" customFormat="1" hidden="1">
      <c r="A185" s="128">
        <v>184</v>
      </c>
      <c r="B185" s="139">
        <v>131722652</v>
      </c>
      <c r="C185" s="129" t="s">
        <v>2340</v>
      </c>
      <c r="D185" s="130" t="s">
        <v>7355</v>
      </c>
      <c r="E185" s="130">
        <f>+VLOOKUP(Table169[[#This Row],[CÈDULARNCPASAPORTE2]],'ACTA GENERAL DEL PROCESO'!C:C,1,0)</f>
        <v>131722652</v>
      </c>
      <c r="F185" s="130" t="s">
        <v>7258</v>
      </c>
      <c r="G185" s="131">
        <v>27618205.399999999</v>
      </c>
      <c r="H185" s="131">
        <v>400000</v>
      </c>
      <c r="I185" s="130" t="s">
        <v>7259</v>
      </c>
      <c r="J185" s="132" t="s">
        <v>7260</v>
      </c>
    </row>
    <row r="186" spans="1:10" s="133" customFormat="1" hidden="1">
      <c r="A186" s="128">
        <v>185</v>
      </c>
      <c r="B186" s="139">
        <v>201036902</v>
      </c>
      <c r="C186" s="129" t="s">
        <v>1425</v>
      </c>
      <c r="D186" s="130" t="s">
        <v>7356</v>
      </c>
      <c r="E186" s="130">
        <f>+VLOOKUP(Table169[[#This Row],[CÈDULARNCPASAPORTE2]],'ACTA GENERAL DEL PROCESO'!C:C,1,0)</f>
        <v>201036902</v>
      </c>
      <c r="F186" s="130" t="s">
        <v>7258</v>
      </c>
      <c r="G186" s="131">
        <v>18548715.199999999</v>
      </c>
      <c r="H186" s="131">
        <v>400000</v>
      </c>
      <c r="I186" s="130" t="s">
        <v>7259</v>
      </c>
      <c r="J186" s="132" t="s">
        <v>7260</v>
      </c>
    </row>
    <row r="187" spans="1:10" s="133" customFormat="1" hidden="1">
      <c r="A187" s="128">
        <v>186</v>
      </c>
      <c r="B187" s="139">
        <v>10100021368</v>
      </c>
      <c r="C187" s="134" t="s">
        <v>621</v>
      </c>
      <c r="D187" s="135" t="s">
        <v>4516</v>
      </c>
      <c r="E187" s="135">
        <f>+VLOOKUP(Table169[[#This Row],[CÈDULARNCPASAPORTE2]],'ACTA GENERAL DEL PROCESO'!C:C,1,0)</f>
        <v>10100021368</v>
      </c>
      <c r="F187" s="130" t="s">
        <v>7279</v>
      </c>
      <c r="G187" s="131">
        <v>434924761.66000003</v>
      </c>
      <c r="H187" s="131">
        <v>410000</v>
      </c>
      <c r="I187" s="130" t="s">
        <v>7261</v>
      </c>
      <c r="J187" s="132"/>
    </row>
    <row r="188" spans="1:10" s="133" customFormat="1" hidden="1">
      <c r="A188" s="128">
        <v>187</v>
      </c>
      <c r="B188" s="139">
        <v>40223656899</v>
      </c>
      <c r="C188" s="129" t="s">
        <v>1441</v>
      </c>
      <c r="D188" s="130" t="s">
        <v>4518</v>
      </c>
      <c r="E188" s="130">
        <f>+VLOOKUP(Table169[[#This Row],[CÈDULARNCPASAPORTE2]],'ACTA GENERAL DEL PROCESO'!C:C,1,0)</f>
        <v>40223656899</v>
      </c>
      <c r="F188" s="130" t="s">
        <v>7258</v>
      </c>
      <c r="G188" s="131">
        <v>30008293.600000001</v>
      </c>
      <c r="H188" s="131">
        <v>350000</v>
      </c>
      <c r="I188" s="130" t="s">
        <v>7259</v>
      </c>
      <c r="J188" s="132" t="s">
        <v>7260</v>
      </c>
    </row>
    <row r="189" spans="1:10" s="133" customFormat="1" ht="38.25">
      <c r="A189" s="128">
        <v>188</v>
      </c>
      <c r="B189" s="139">
        <v>40211387176</v>
      </c>
      <c r="C189" s="136" t="s">
        <v>4520</v>
      </c>
      <c r="D189" s="130" t="s">
        <v>4521</v>
      </c>
      <c r="E189" s="130" t="e">
        <f>+VLOOKUP(Table169[[#This Row],[CÈDULARNCPASAPORTE2]],'ACTA GENERAL DEL PROCESO'!C:C,1,0)</f>
        <v>#N/A</v>
      </c>
      <c r="F189" s="130" t="s">
        <v>7265</v>
      </c>
      <c r="G189" s="131">
        <v>483832949.33999997</v>
      </c>
      <c r="H189" s="131">
        <v>500000</v>
      </c>
      <c r="I189" s="130" t="s">
        <v>7261</v>
      </c>
      <c r="J189" s="132" t="s">
        <v>7262</v>
      </c>
    </row>
    <row r="190" spans="1:10" s="133" customFormat="1" hidden="1">
      <c r="A190" s="128">
        <v>189</v>
      </c>
      <c r="B190" s="139">
        <v>10800048729</v>
      </c>
      <c r="C190" s="129" t="s">
        <v>644</v>
      </c>
      <c r="D190" s="130" t="s">
        <v>4523</v>
      </c>
      <c r="E190" s="130">
        <f>+VLOOKUP(Table169[[#This Row],[CÈDULARNCPASAPORTE2]],'ACTA GENERAL DEL PROCESO'!C:C,1,0)</f>
        <v>10800048729</v>
      </c>
      <c r="F190" s="130" t="s">
        <v>7264</v>
      </c>
      <c r="G190" s="131">
        <v>31571827.199999999</v>
      </c>
      <c r="H190" s="131">
        <v>318049.09000000003</v>
      </c>
      <c r="I190" s="130" t="s">
        <v>7259</v>
      </c>
      <c r="J190" s="132" t="s">
        <v>7260</v>
      </c>
    </row>
    <row r="191" spans="1:10" s="133" customFormat="1" ht="38.25">
      <c r="A191" s="128">
        <v>190</v>
      </c>
      <c r="B191" s="139">
        <v>1800564294</v>
      </c>
      <c r="C191" s="129" t="s">
        <v>4525</v>
      </c>
      <c r="D191" s="130" t="s">
        <v>4526</v>
      </c>
      <c r="E191" s="130" t="e">
        <f>+VLOOKUP(Table169[[#This Row],[CÈDULARNCPASAPORTE2]],'ACTA GENERAL DEL PROCESO'!C:C,1,0)</f>
        <v>#N/A</v>
      </c>
      <c r="F191" s="130" t="s">
        <v>7265</v>
      </c>
      <c r="G191" s="131">
        <v>449223898.37</v>
      </c>
      <c r="H191" s="131">
        <v>2420835.8199999998</v>
      </c>
      <c r="I191" s="130" t="s">
        <v>7261</v>
      </c>
      <c r="J191" s="132" t="s">
        <v>7262</v>
      </c>
    </row>
    <row r="192" spans="1:10" s="133" customFormat="1" hidden="1">
      <c r="A192" s="128">
        <v>191</v>
      </c>
      <c r="B192" s="139">
        <v>130431991</v>
      </c>
      <c r="C192" s="129" t="s">
        <v>3341</v>
      </c>
      <c r="D192" s="130" t="s">
        <v>7357</v>
      </c>
      <c r="E192" s="130">
        <f>+VLOOKUP(Table169[[#This Row],[CÈDULARNCPASAPORTE2]],'ACTA GENERAL DEL PROCESO'!C:C,1,0)</f>
        <v>130431991</v>
      </c>
      <c r="F192" s="130" t="s">
        <v>7304</v>
      </c>
      <c r="G192" s="131">
        <v>51566766.460000001</v>
      </c>
      <c r="H192" s="131">
        <v>515546.38</v>
      </c>
      <c r="I192" s="130" t="s">
        <v>7259</v>
      </c>
      <c r="J192" s="132" t="s">
        <v>7260</v>
      </c>
    </row>
    <row r="193" spans="1:10" s="133" customFormat="1" hidden="1">
      <c r="A193" s="128">
        <v>192</v>
      </c>
      <c r="B193" s="139">
        <v>40225450580</v>
      </c>
      <c r="C193" s="129" t="s">
        <v>1453</v>
      </c>
      <c r="D193" s="130" t="s">
        <v>7358</v>
      </c>
      <c r="E193" s="130">
        <f>+VLOOKUP(Table169[[#This Row],[CÈDULARNCPASAPORTE2]],'ACTA GENERAL DEL PROCESO'!C:C,1,0)</f>
        <v>40225450580</v>
      </c>
      <c r="F193" s="130" t="s">
        <v>7258</v>
      </c>
      <c r="G193" s="131">
        <v>20178509.73</v>
      </c>
      <c r="H193" s="131">
        <v>480000</v>
      </c>
      <c r="I193" s="130" t="s">
        <v>7259</v>
      </c>
      <c r="J193" s="132" t="s">
        <v>7260</v>
      </c>
    </row>
    <row r="194" spans="1:10" s="133" customFormat="1" hidden="1">
      <c r="A194" s="128">
        <v>193</v>
      </c>
      <c r="B194" s="139">
        <v>131658873</v>
      </c>
      <c r="C194" s="129" t="s">
        <v>2355</v>
      </c>
      <c r="D194" s="130" t="s">
        <v>7359</v>
      </c>
      <c r="E194" s="130">
        <f>+VLOOKUP(Table169[[#This Row],[CÈDULARNCPASAPORTE2]],'ACTA GENERAL DEL PROCESO'!C:C,1,0)</f>
        <v>131658873</v>
      </c>
      <c r="F194" s="130" t="s">
        <v>7258</v>
      </c>
      <c r="G194" s="131">
        <v>447260438.37</v>
      </c>
      <c r="H194" s="131">
        <v>4493000</v>
      </c>
      <c r="I194" s="130" t="s">
        <v>7259</v>
      </c>
      <c r="J194" s="132" t="s">
        <v>7260</v>
      </c>
    </row>
    <row r="195" spans="1:10" s="133" customFormat="1" ht="38.25">
      <c r="A195" s="128">
        <v>194</v>
      </c>
      <c r="B195" s="139">
        <v>131211763</v>
      </c>
      <c r="C195" s="129" t="s">
        <v>4536</v>
      </c>
      <c r="D195" s="130" t="s">
        <v>7159</v>
      </c>
      <c r="E195" s="130" t="e">
        <f>+VLOOKUP(Table169[[#This Row],[CÈDULARNCPASAPORTE2]],'ACTA GENERAL DEL PROCESO'!C:C,1,0)</f>
        <v>#N/A</v>
      </c>
      <c r="F195" s="130" t="s">
        <v>7283</v>
      </c>
      <c r="G195" s="131">
        <v>359466462.41000003</v>
      </c>
      <c r="H195" s="131">
        <v>400000</v>
      </c>
      <c r="I195" s="130" t="s">
        <v>7261</v>
      </c>
      <c r="J195" s="132" t="s">
        <v>7262</v>
      </c>
    </row>
    <row r="196" spans="1:10" s="133" customFormat="1" hidden="1">
      <c r="A196" s="128">
        <v>195</v>
      </c>
      <c r="B196" s="139">
        <v>7600197912</v>
      </c>
      <c r="C196" s="129" t="s">
        <v>661</v>
      </c>
      <c r="D196" s="130" t="s">
        <v>4540</v>
      </c>
      <c r="E196" s="130">
        <f>+VLOOKUP(Table169[[#This Row],[CÈDULARNCPASAPORTE2]],'ACTA GENERAL DEL PROCESO'!C:C,1,0)</f>
        <v>7600197912</v>
      </c>
      <c r="F196" s="130" t="s">
        <v>7265</v>
      </c>
      <c r="G196" s="131">
        <v>37328889.280000001</v>
      </c>
      <c r="H196" s="131">
        <v>400000</v>
      </c>
      <c r="I196" s="130" t="s">
        <v>7259</v>
      </c>
      <c r="J196" s="132" t="s">
        <v>7260</v>
      </c>
    </row>
    <row r="197" spans="1:10" s="133" customFormat="1" hidden="1">
      <c r="A197" s="128">
        <v>196</v>
      </c>
      <c r="B197" s="139">
        <v>130222649</v>
      </c>
      <c r="C197" s="129" t="s">
        <v>3342</v>
      </c>
      <c r="D197" s="130" t="s">
        <v>7360</v>
      </c>
      <c r="E197" s="130">
        <f>+VLOOKUP(Table169[[#This Row],[CÈDULARNCPASAPORTE2]],'ACTA GENERAL DEL PROCESO'!C:C,1,0)</f>
        <v>130222649</v>
      </c>
      <c r="F197" s="130" t="s">
        <v>7258</v>
      </c>
      <c r="G197" s="131">
        <v>14278010</v>
      </c>
      <c r="H197" s="131">
        <v>500000</v>
      </c>
      <c r="I197" s="130" t="s">
        <v>7259</v>
      </c>
      <c r="J197" s="132" t="s">
        <v>7260</v>
      </c>
    </row>
    <row r="198" spans="1:10" s="133" customFormat="1" ht="38.25">
      <c r="A198" s="128">
        <v>197</v>
      </c>
      <c r="B198" s="139">
        <v>131877575</v>
      </c>
      <c r="C198" s="129" t="s">
        <v>4549</v>
      </c>
      <c r="D198" s="130" t="s">
        <v>7160</v>
      </c>
      <c r="E198" s="130" t="e">
        <f>+VLOOKUP(Table169[[#This Row],[CÈDULARNCPASAPORTE2]],'ACTA GENERAL DEL PROCESO'!C:C,1,0)</f>
        <v>#N/A</v>
      </c>
      <c r="F198" s="130" t="s">
        <v>7258</v>
      </c>
      <c r="G198" s="131">
        <v>228200710.00999999</v>
      </c>
      <c r="H198" s="131">
        <v>400000</v>
      </c>
      <c r="I198" s="130" t="s">
        <v>7261</v>
      </c>
      <c r="J198" s="132" t="s">
        <v>7262</v>
      </c>
    </row>
    <row r="199" spans="1:10" s="133" customFormat="1" hidden="1">
      <c r="A199" s="128">
        <v>198</v>
      </c>
      <c r="B199" s="139">
        <v>131215025</v>
      </c>
      <c r="C199" s="136" t="s">
        <v>3350</v>
      </c>
      <c r="D199" s="130" t="s">
        <v>7361</v>
      </c>
      <c r="E199" s="130">
        <f>+VLOOKUP(Table169[[#This Row],[CÈDULARNCPASAPORTE2]],'ACTA GENERAL DEL PROCESO'!C:C,1,0)</f>
        <v>131215025</v>
      </c>
      <c r="F199" s="130" t="s">
        <v>7265</v>
      </c>
      <c r="G199" s="131">
        <v>115549816</v>
      </c>
      <c r="H199" s="131">
        <v>1170000</v>
      </c>
      <c r="I199" s="130" t="s">
        <v>7259</v>
      </c>
      <c r="J199" s="132" t="s">
        <v>7260</v>
      </c>
    </row>
    <row r="200" spans="1:10" s="133" customFormat="1" ht="38.25">
      <c r="A200" s="128">
        <v>199</v>
      </c>
      <c r="B200" s="139">
        <v>131367291</v>
      </c>
      <c r="C200" s="129" t="s">
        <v>4556</v>
      </c>
      <c r="D200" s="130" t="s">
        <v>7161</v>
      </c>
      <c r="E200" s="130" t="e">
        <f>+VLOOKUP(Table169[[#This Row],[CÈDULARNCPASAPORTE2]],'ACTA GENERAL DEL PROCESO'!C:C,1,0)</f>
        <v>#N/A</v>
      </c>
      <c r="F200" s="130" t="s">
        <v>7279</v>
      </c>
      <c r="G200" s="131">
        <v>449223898.37</v>
      </c>
      <c r="H200" s="131">
        <v>50000</v>
      </c>
      <c r="I200" s="130" t="s">
        <v>7261</v>
      </c>
      <c r="J200" s="132" t="s">
        <v>7262</v>
      </c>
    </row>
    <row r="201" spans="1:10" s="133" customFormat="1" hidden="1">
      <c r="A201" s="128">
        <v>200</v>
      </c>
      <c r="B201" s="139">
        <v>131099531</v>
      </c>
      <c r="C201" s="129" t="s">
        <v>3362</v>
      </c>
      <c r="D201" s="130" t="s">
        <v>7362</v>
      </c>
      <c r="E201" s="130">
        <f>+VLOOKUP(Table169[[#This Row],[CÈDULARNCPASAPORTE2]],'ACTA GENERAL DEL PROCESO'!C:C,1,0)</f>
        <v>131099531</v>
      </c>
      <c r="F201" s="130" t="s">
        <v>7258</v>
      </c>
      <c r="G201" s="131">
        <v>40000000</v>
      </c>
      <c r="H201" s="131">
        <v>400000</v>
      </c>
      <c r="I201" s="130" t="s">
        <v>7259</v>
      </c>
      <c r="J201" s="132" t="s">
        <v>7260</v>
      </c>
    </row>
    <row r="202" spans="1:10" s="133" customFormat="1" hidden="1">
      <c r="A202" s="128">
        <v>201</v>
      </c>
      <c r="B202" s="139">
        <v>132312287</v>
      </c>
      <c r="C202" s="129" t="s">
        <v>2370</v>
      </c>
      <c r="D202" s="130" t="s">
        <v>7363</v>
      </c>
      <c r="E202" s="130">
        <f>+VLOOKUP(Table169[[#This Row],[CÈDULARNCPASAPORTE2]],'ACTA GENERAL DEL PROCESO'!C:C,1,0)</f>
        <v>132312287</v>
      </c>
      <c r="F202" s="130" t="s">
        <v>7258</v>
      </c>
      <c r="G202" s="131">
        <v>47930659.289999999</v>
      </c>
      <c r="H202" s="131">
        <v>500000</v>
      </c>
      <c r="I202" s="130" t="s">
        <v>7259</v>
      </c>
      <c r="J202" s="132" t="s">
        <v>7260</v>
      </c>
    </row>
    <row r="203" spans="1:10" s="133" customFormat="1" hidden="1">
      <c r="A203" s="128">
        <v>202</v>
      </c>
      <c r="B203" s="139">
        <v>132148126</v>
      </c>
      <c r="C203" s="129" t="s">
        <v>3369</v>
      </c>
      <c r="D203" s="130" t="s">
        <v>7364</v>
      </c>
      <c r="E203" s="130">
        <f>+VLOOKUP(Table169[[#This Row],[CÈDULARNCPASAPORTE2]],'ACTA GENERAL DEL PROCESO'!C:C,1,0)</f>
        <v>132148126</v>
      </c>
      <c r="F203" s="130" t="s">
        <v>7265</v>
      </c>
      <c r="G203" s="131">
        <v>40697000.600000001</v>
      </c>
      <c r="H203" s="131">
        <v>460000</v>
      </c>
      <c r="I203" s="130" t="s">
        <v>7259</v>
      </c>
      <c r="J203" s="132" t="s">
        <v>7260</v>
      </c>
    </row>
    <row r="204" spans="1:10" s="133" customFormat="1" hidden="1">
      <c r="A204" s="128">
        <v>203</v>
      </c>
      <c r="B204" s="139">
        <v>132237919</v>
      </c>
      <c r="C204" s="129" t="s">
        <v>3381</v>
      </c>
      <c r="D204" s="130" t="s">
        <v>7365</v>
      </c>
      <c r="E204" s="130">
        <f>+VLOOKUP(Table169[[#This Row],[CÈDULARNCPASAPORTE2]],'ACTA GENERAL DEL PROCESO'!C:C,1,0)</f>
        <v>132237919</v>
      </c>
      <c r="F204" s="130" t="s">
        <v>7264</v>
      </c>
      <c r="G204" s="131">
        <v>15309216.59</v>
      </c>
      <c r="H204" s="131">
        <v>500000</v>
      </c>
      <c r="I204" s="130" t="s">
        <v>7259</v>
      </c>
      <c r="J204" s="132" t="s">
        <v>7260</v>
      </c>
    </row>
    <row r="205" spans="1:10" s="133" customFormat="1" ht="38.25">
      <c r="A205" s="128">
        <v>204</v>
      </c>
      <c r="B205" s="139">
        <v>131452191</v>
      </c>
      <c r="C205" s="129" t="s">
        <v>4569</v>
      </c>
      <c r="D205" s="130" t="s">
        <v>7162</v>
      </c>
      <c r="E205" s="130" t="e">
        <f>+VLOOKUP(Table169[[#This Row],[CÈDULARNCPASAPORTE2]],'ACTA GENERAL DEL PROCESO'!C:C,1,0)</f>
        <v>#N/A</v>
      </c>
      <c r="F205" s="130" t="s">
        <v>7265</v>
      </c>
      <c r="G205" s="131">
        <v>483832949.33999997</v>
      </c>
      <c r="H205" s="131">
        <v>500000</v>
      </c>
      <c r="I205" s="130" t="s">
        <v>7261</v>
      </c>
      <c r="J205" s="132" t="s">
        <v>7262</v>
      </c>
    </row>
    <row r="206" spans="1:10" s="133" customFormat="1" hidden="1">
      <c r="A206" s="128">
        <v>205</v>
      </c>
      <c r="B206" s="139">
        <v>131180841</v>
      </c>
      <c r="C206" s="129" t="s">
        <v>2384</v>
      </c>
      <c r="D206" s="130" t="s">
        <v>7366</v>
      </c>
      <c r="E206" s="130">
        <f>+VLOOKUP(Table169[[#This Row],[CÈDULARNCPASAPORTE2]],'ACTA GENERAL DEL PROCESO'!C:C,1,0)</f>
        <v>131180841</v>
      </c>
      <c r="F206" s="130" t="s">
        <v>7265</v>
      </c>
      <c r="G206" s="131">
        <v>10795478</v>
      </c>
      <c r="H206" s="131">
        <v>200000</v>
      </c>
      <c r="I206" s="130" t="s">
        <v>7259</v>
      </c>
      <c r="J206" s="132" t="s">
        <v>7260</v>
      </c>
    </row>
    <row r="207" spans="1:10" s="133" customFormat="1" hidden="1">
      <c r="A207" s="128">
        <v>206</v>
      </c>
      <c r="B207" s="139">
        <v>132296966</v>
      </c>
      <c r="C207" s="129" t="s">
        <v>2396</v>
      </c>
      <c r="D207" s="130" t="s">
        <v>7367</v>
      </c>
      <c r="E207" s="130">
        <f>+VLOOKUP(Table169[[#This Row],[CÈDULARNCPASAPORTE2]],'ACTA GENERAL DEL PROCESO'!C:C,1,0)</f>
        <v>132296966</v>
      </c>
      <c r="F207" s="130" t="s">
        <v>7258</v>
      </c>
      <c r="G207" s="131">
        <v>21435338.199999999</v>
      </c>
      <c r="H207" s="131">
        <v>400000</v>
      </c>
      <c r="I207" s="130" t="s">
        <v>7259</v>
      </c>
      <c r="J207" s="132" t="s">
        <v>7260</v>
      </c>
    </row>
    <row r="208" spans="1:10" s="133" customFormat="1" hidden="1">
      <c r="A208" s="128">
        <v>207</v>
      </c>
      <c r="B208" s="139">
        <v>131880381</v>
      </c>
      <c r="C208" s="129" t="s">
        <v>3393</v>
      </c>
      <c r="D208" s="130" t="s">
        <v>7368</v>
      </c>
      <c r="E208" s="130">
        <f>+VLOOKUP(Table169[[#This Row],[CÈDULARNCPASAPORTE2]],'ACTA GENERAL DEL PROCESO'!C:C,1,0)</f>
        <v>131880381</v>
      </c>
      <c r="F208" s="130" t="s">
        <v>7258</v>
      </c>
      <c r="G208" s="131">
        <v>28056401.399999999</v>
      </c>
      <c r="H208" s="131">
        <v>400000</v>
      </c>
      <c r="I208" s="130" t="s">
        <v>7259</v>
      </c>
      <c r="J208" s="132" t="s">
        <v>7260</v>
      </c>
    </row>
    <row r="209" spans="1:10" s="133" customFormat="1" hidden="1">
      <c r="A209" s="128">
        <v>208</v>
      </c>
      <c r="B209" s="139">
        <v>130395845</v>
      </c>
      <c r="C209" s="129" t="s">
        <v>3405</v>
      </c>
      <c r="D209" s="130" t="s">
        <v>7369</v>
      </c>
      <c r="E209" s="130">
        <f>+VLOOKUP(Table169[[#This Row],[CÈDULARNCPASAPORTE2]],'ACTA GENERAL DEL PROCESO'!C:C,1,0)</f>
        <v>130395845</v>
      </c>
      <c r="F209" s="130" t="s">
        <v>7258</v>
      </c>
      <c r="G209" s="131">
        <v>10309369.800000001</v>
      </c>
      <c r="H209" s="131">
        <v>400000</v>
      </c>
      <c r="I209" s="130" t="s">
        <v>7259</v>
      </c>
      <c r="J209" s="132" t="s">
        <v>7260</v>
      </c>
    </row>
    <row r="210" spans="1:10" s="133" customFormat="1" ht="38.25">
      <c r="A210" s="128">
        <v>209</v>
      </c>
      <c r="B210" s="139">
        <v>131488889</v>
      </c>
      <c r="C210" s="129" t="s">
        <v>4585</v>
      </c>
      <c r="D210" s="130" t="s">
        <v>7163</v>
      </c>
      <c r="E210" s="130" t="e">
        <f>+VLOOKUP(Table169[[#This Row],[CÈDULARNCPASAPORTE2]],'ACTA GENERAL DEL PROCESO'!C:C,1,0)</f>
        <v>#N/A</v>
      </c>
      <c r="F210" s="130" t="s">
        <v>7265</v>
      </c>
      <c r="G210" s="131">
        <v>483872762.75999999</v>
      </c>
      <c r="H210" s="131">
        <v>500000</v>
      </c>
      <c r="I210" s="130" t="s">
        <v>7261</v>
      </c>
      <c r="J210" s="132" t="s">
        <v>7262</v>
      </c>
    </row>
    <row r="211" spans="1:10" s="133" customFormat="1" hidden="1">
      <c r="A211" s="128">
        <v>210</v>
      </c>
      <c r="B211" s="139">
        <v>132308387</v>
      </c>
      <c r="C211" s="129" t="s">
        <v>3412</v>
      </c>
      <c r="D211" s="130" t="s">
        <v>7370</v>
      </c>
      <c r="E211" s="130">
        <f>+VLOOKUP(Table169[[#This Row],[CÈDULARNCPASAPORTE2]],'ACTA GENERAL DEL PROCESO'!C:C,1,0)</f>
        <v>132308387</v>
      </c>
      <c r="F211" s="130" t="s">
        <v>7258</v>
      </c>
      <c r="G211" s="131">
        <v>10021596.4</v>
      </c>
      <c r="H211" s="131">
        <v>100215.96</v>
      </c>
      <c r="I211" s="130" t="s">
        <v>7259</v>
      </c>
      <c r="J211" s="132" t="s">
        <v>7260</v>
      </c>
    </row>
    <row r="212" spans="1:10" s="133" customFormat="1" hidden="1">
      <c r="A212" s="128">
        <v>211</v>
      </c>
      <c r="B212" s="139">
        <v>131063063</v>
      </c>
      <c r="C212" s="129" t="s">
        <v>3424</v>
      </c>
      <c r="D212" s="130" t="s">
        <v>7371</v>
      </c>
      <c r="E212" s="130">
        <f>+VLOOKUP(Table169[[#This Row],[CÈDULARNCPASAPORTE2]],'ACTA GENERAL DEL PROCESO'!C:C,1,0)</f>
        <v>131063063</v>
      </c>
      <c r="F212" s="130" t="s">
        <v>7265</v>
      </c>
      <c r="G212" s="131">
        <v>131586051.45999999</v>
      </c>
      <c r="H212" s="131">
        <v>1315860.51</v>
      </c>
      <c r="I212" s="130" t="s">
        <v>7259</v>
      </c>
      <c r="J212" s="132" t="s">
        <v>7260</v>
      </c>
    </row>
    <row r="213" spans="1:10" s="133" customFormat="1" ht="38.25">
      <c r="A213" s="128">
        <v>212</v>
      </c>
      <c r="B213" s="139">
        <v>7600147883</v>
      </c>
      <c r="C213" s="129" t="s">
        <v>4595</v>
      </c>
      <c r="D213" s="130" t="s">
        <v>7164</v>
      </c>
      <c r="E213" s="130" t="e">
        <f>+VLOOKUP(Table169[[#This Row],[CÈDULARNCPASAPORTE2]],'ACTA GENERAL DEL PROCESO'!C:C,1,0)</f>
        <v>#N/A</v>
      </c>
      <c r="F213" s="130" t="s">
        <v>7258</v>
      </c>
      <c r="G213" s="131">
        <v>220975367.44</v>
      </c>
      <c r="H213" s="131">
        <v>400000</v>
      </c>
      <c r="I213" s="130" t="s">
        <v>7261</v>
      </c>
      <c r="J213" s="132" t="s">
        <v>7262</v>
      </c>
    </row>
    <row r="214" spans="1:10" s="133" customFormat="1" ht="38.25">
      <c r="A214" s="128">
        <v>213</v>
      </c>
      <c r="B214" s="139">
        <v>40224793477</v>
      </c>
      <c r="C214" s="136" t="s">
        <v>4598</v>
      </c>
      <c r="D214" s="130" t="s">
        <v>4599</v>
      </c>
      <c r="E214" s="130" t="e">
        <f>+VLOOKUP(Table169[[#This Row],[CÈDULARNCPASAPORTE2]],'ACTA GENERAL DEL PROCESO'!C:C,1,0)</f>
        <v>#N/A</v>
      </c>
      <c r="F214" s="130" t="s">
        <v>7258</v>
      </c>
      <c r="G214" s="131">
        <v>449223898.37</v>
      </c>
      <c r="H214" s="131">
        <v>400000</v>
      </c>
      <c r="I214" s="130" t="s">
        <v>7261</v>
      </c>
      <c r="J214" s="132" t="s">
        <v>7262</v>
      </c>
    </row>
    <row r="215" spans="1:10" s="133" customFormat="1" hidden="1">
      <c r="A215" s="128">
        <v>214</v>
      </c>
      <c r="B215" s="139">
        <v>132314018</v>
      </c>
      <c r="C215" s="136" t="s">
        <v>3436</v>
      </c>
      <c r="D215" s="130" t="s">
        <v>7372</v>
      </c>
      <c r="E215" s="130">
        <f>+VLOOKUP(Table169[[#This Row],[CÈDULARNCPASAPORTE2]],'ACTA GENERAL DEL PROCESO'!C:C,1,0)</f>
        <v>132314018</v>
      </c>
      <c r="F215" s="130" t="s">
        <v>7258</v>
      </c>
      <c r="G215" s="131">
        <v>13526037.630000001</v>
      </c>
      <c r="H215" s="131">
        <v>400000</v>
      </c>
      <c r="I215" s="130" t="s">
        <v>7259</v>
      </c>
      <c r="J215" s="132" t="s">
        <v>7260</v>
      </c>
    </row>
    <row r="216" spans="1:10" s="133" customFormat="1" hidden="1">
      <c r="A216" s="128">
        <v>215</v>
      </c>
      <c r="B216" s="139">
        <v>130539138</v>
      </c>
      <c r="C216" s="136" t="s">
        <v>3444</v>
      </c>
      <c r="D216" s="130" t="s">
        <v>7373</v>
      </c>
      <c r="E216" s="130">
        <f>+VLOOKUP(Table169[[#This Row],[CÈDULARNCPASAPORTE2]],'ACTA GENERAL DEL PROCESO'!C:C,1,0)</f>
        <v>130539138</v>
      </c>
      <c r="F216" s="130" t="s">
        <v>7265</v>
      </c>
      <c r="G216" s="131">
        <v>449223898.37</v>
      </c>
      <c r="H216" s="131">
        <v>4494700</v>
      </c>
      <c r="I216" s="130" t="s">
        <v>7259</v>
      </c>
      <c r="J216" s="132" t="s">
        <v>7260</v>
      </c>
    </row>
    <row r="217" spans="1:10" s="133" customFormat="1" hidden="1">
      <c r="A217" s="128">
        <v>216</v>
      </c>
      <c r="B217" s="139">
        <v>130918945</v>
      </c>
      <c r="C217" s="136" t="s">
        <v>2413</v>
      </c>
      <c r="D217" s="130" t="s">
        <v>7374</v>
      </c>
      <c r="E217" s="130">
        <f>+VLOOKUP(Table169[[#This Row],[CÈDULARNCPASAPORTE2]],'ACTA GENERAL DEL PROCESO'!C:C,1,0)</f>
        <v>130918945</v>
      </c>
      <c r="F217" s="130" t="s">
        <v>7263</v>
      </c>
      <c r="G217" s="131">
        <v>27975609.800000001</v>
      </c>
      <c r="H217" s="131">
        <v>300000</v>
      </c>
      <c r="I217" s="130" t="s">
        <v>7259</v>
      </c>
      <c r="J217" s="132" t="s">
        <v>7260</v>
      </c>
    </row>
    <row r="218" spans="1:10" s="133" customFormat="1" ht="38.25">
      <c r="A218" s="128">
        <v>217</v>
      </c>
      <c r="B218" s="139">
        <v>132300629</v>
      </c>
      <c r="C218" s="136" t="s">
        <v>4610</v>
      </c>
      <c r="D218" s="130" t="s">
        <v>7165</v>
      </c>
      <c r="E218" s="130" t="e">
        <f>+VLOOKUP(Table169[[#This Row],[CÈDULARNCPASAPORTE2]],'ACTA GENERAL DEL PROCESO'!C:C,1,0)</f>
        <v>#N/A</v>
      </c>
      <c r="F218" s="130" t="s">
        <v>7258</v>
      </c>
      <c r="G218" s="131">
        <v>207985262</v>
      </c>
      <c r="H218" s="131">
        <v>400000</v>
      </c>
      <c r="I218" s="130" t="s">
        <v>7261</v>
      </c>
      <c r="J218" s="132" t="s">
        <v>7262</v>
      </c>
    </row>
    <row r="219" spans="1:10" s="133" customFormat="1" hidden="1">
      <c r="A219" s="128">
        <v>218</v>
      </c>
      <c r="B219" s="139">
        <v>40211988718</v>
      </c>
      <c r="C219" s="136" t="s">
        <v>1475</v>
      </c>
      <c r="D219" s="130" t="s">
        <v>4614</v>
      </c>
      <c r="E219" s="130">
        <f>+VLOOKUP(Table169[[#This Row],[CÈDULARNCPASAPORTE2]],'ACTA GENERAL DEL PROCESO'!C:C,1,0)</f>
        <v>40211988718</v>
      </c>
      <c r="F219" s="130" t="s">
        <v>7258</v>
      </c>
      <c r="G219" s="131">
        <v>406958.45</v>
      </c>
      <c r="H219" s="131">
        <v>400000</v>
      </c>
      <c r="I219" s="130" t="s">
        <v>7259</v>
      </c>
      <c r="J219" s="132" t="s">
        <v>7260</v>
      </c>
    </row>
    <row r="220" spans="1:10" s="133" customFormat="1" hidden="1">
      <c r="A220" s="128">
        <v>219</v>
      </c>
      <c r="B220" s="139">
        <v>130095388</v>
      </c>
      <c r="C220" s="136" t="s">
        <v>2430</v>
      </c>
      <c r="D220" s="130" t="s">
        <v>7375</v>
      </c>
      <c r="E220" s="130">
        <f>+VLOOKUP(Table169[[#This Row],[CÈDULARNCPASAPORTE2]],'ACTA GENERAL DEL PROCESO'!C:C,1,0)</f>
        <v>130095388</v>
      </c>
      <c r="F220" s="130" t="s">
        <v>7265</v>
      </c>
      <c r="G220" s="131">
        <v>42533260.799999997</v>
      </c>
      <c r="H220" s="131">
        <v>500000</v>
      </c>
      <c r="I220" s="130" t="s">
        <v>7259</v>
      </c>
      <c r="J220" s="132" t="s">
        <v>7260</v>
      </c>
    </row>
    <row r="221" spans="1:10" s="133" customFormat="1" ht="38.25">
      <c r="A221" s="128">
        <v>220</v>
      </c>
      <c r="B221" s="139">
        <v>132262344</v>
      </c>
      <c r="C221" s="136" t="s">
        <v>7166</v>
      </c>
      <c r="D221" s="130" t="s">
        <v>7167</v>
      </c>
      <c r="E221" s="130" t="e">
        <f>+VLOOKUP(Table169[[#This Row],[CÈDULARNCPASAPORTE2]],'ACTA GENERAL DEL PROCESO'!C:C,1,0)</f>
        <v>#N/A</v>
      </c>
      <c r="F221" s="130" t="s">
        <v>7283</v>
      </c>
      <c r="G221" s="131">
        <v>451969855.97000003</v>
      </c>
      <c r="H221" s="131">
        <v>270000</v>
      </c>
      <c r="I221" s="130" t="s">
        <v>7261</v>
      </c>
      <c r="J221" s="132" t="s">
        <v>7262</v>
      </c>
    </row>
    <row r="222" spans="1:10" s="133" customFormat="1" ht="38.25">
      <c r="A222" s="128">
        <v>221</v>
      </c>
      <c r="B222" s="139">
        <v>1001004660</v>
      </c>
      <c r="C222" s="136" t="s">
        <v>4623</v>
      </c>
      <c r="D222" s="130" t="s">
        <v>4624</v>
      </c>
      <c r="E222" s="130" t="e">
        <f>+VLOOKUP(Table169[[#This Row],[CÈDULARNCPASAPORTE2]],'ACTA GENERAL DEL PROCESO'!C:C,1,0)</f>
        <v>#N/A</v>
      </c>
      <c r="F222" s="130" t="s">
        <v>7265</v>
      </c>
      <c r="G222" s="131">
        <v>483843676.81999999</v>
      </c>
      <c r="H222" s="131">
        <v>500000</v>
      </c>
      <c r="I222" s="130" t="s">
        <v>7261</v>
      </c>
      <c r="J222" s="132" t="s">
        <v>7262</v>
      </c>
    </row>
    <row r="223" spans="1:10" s="133" customFormat="1" ht="38.25">
      <c r="A223" s="128">
        <v>222</v>
      </c>
      <c r="B223" s="139">
        <v>1200275756</v>
      </c>
      <c r="C223" s="136" t="s">
        <v>4626</v>
      </c>
      <c r="D223" s="130" t="s">
        <v>4627</v>
      </c>
      <c r="E223" s="130" t="e">
        <f>+VLOOKUP(Table169[[#This Row],[CÈDULARNCPASAPORTE2]],'ACTA GENERAL DEL PROCESO'!C:C,1,0)</f>
        <v>#N/A</v>
      </c>
      <c r="F223" s="130" t="s">
        <v>7264</v>
      </c>
      <c r="G223" s="131">
        <v>40720391.090000004</v>
      </c>
      <c r="H223" s="131">
        <v>360013.96</v>
      </c>
      <c r="I223" s="130" t="s">
        <v>7261</v>
      </c>
      <c r="J223" s="132" t="s">
        <v>7262</v>
      </c>
    </row>
    <row r="224" spans="1:10" s="133" customFormat="1" ht="38.25">
      <c r="A224" s="128">
        <v>223</v>
      </c>
      <c r="B224" s="139">
        <v>130831572</v>
      </c>
      <c r="C224" s="136" t="s">
        <v>7168</v>
      </c>
      <c r="D224" s="130" t="s">
        <v>7169</v>
      </c>
      <c r="E224" s="130" t="e">
        <f>+VLOOKUP(Table169[[#This Row],[CÈDULARNCPASAPORTE2]],'ACTA GENERAL DEL PROCESO'!C:C,1,0)</f>
        <v>#N/A</v>
      </c>
      <c r="F224" s="130" t="s">
        <v>7258</v>
      </c>
      <c r="G224" s="131">
        <v>252020573.97999999</v>
      </c>
      <c r="H224" s="131">
        <v>500000</v>
      </c>
      <c r="I224" s="130" t="s">
        <v>7261</v>
      </c>
      <c r="J224" s="132" t="s">
        <v>7262</v>
      </c>
    </row>
    <row r="225" spans="1:10" s="133" customFormat="1" ht="38.25">
      <c r="A225" s="128">
        <v>224</v>
      </c>
      <c r="B225" s="139">
        <v>5400883079</v>
      </c>
      <c r="C225" s="136" t="s">
        <v>4633</v>
      </c>
      <c r="D225" s="130" t="s">
        <v>4634</v>
      </c>
      <c r="E225" s="130" t="e">
        <f>+VLOOKUP(Table169[[#This Row],[CÈDULARNCPASAPORTE2]],'ACTA GENERAL DEL PROCESO'!C:C,1,0)</f>
        <v>#N/A</v>
      </c>
      <c r="F225" s="130" t="s">
        <v>7258</v>
      </c>
      <c r="G225" s="131">
        <v>448145635.37</v>
      </c>
      <c r="H225" s="131">
        <v>600000</v>
      </c>
      <c r="I225" s="130" t="s">
        <v>7261</v>
      </c>
      <c r="J225" s="132" t="s">
        <v>7262</v>
      </c>
    </row>
    <row r="226" spans="1:10" s="133" customFormat="1" hidden="1">
      <c r="A226" s="128">
        <v>225</v>
      </c>
      <c r="B226" s="139">
        <v>40220429779</v>
      </c>
      <c r="C226" s="136" t="s">
        <v>1492</v>
      </c>
      <c r="D226" s="130" t="s">
        <v>4636</v>
      </c>
      <c r="E226" s="130">
        <f>+VLOOKUP(Table169[[#This Row],[CÈDULARNCPASAPORTE2]],'ACTA GENERAL DEL PROCESO'!C:C,1,0)</f>
        <v>40220429779</v>
      </c>
      <c r="F226" s="130" t="s">
        <v>7258</v>
      </c>
      <c r="G226" s="131">
        <v>16521439.09</v>
      </c>
      <c r="H226" s="131">
        <v>450000</v>
      </c>
      <c r="I226" s="130" t="s">
        <v>7259</v>
      </c>
      <c r="J226" s="132" t="s">
        <v>7260</v>
      </c>
    </row>
    <row r="227" spans="1:10" s="133" customFormat="1" hidden="1">
      <c r="A227" s="128">
        <v>226</v>
      </c>
      <c r="B227" s="139">
        <v>22500629062</v>
      </c>
      <c r="C227" s="136" t="s">
        <v>1508</v>
      </c>
      <c r="D227" s="130" t="s">
        <v>4638</v>
      </c>
      <c r="E227" s="130">
        <f>+VLOOKUP(Table169[[#This Row],[CÈDULARNCPASAPORTE2]],'ACTA GENERAL DEL PROCESO'!C:C,1,0)</f>
        <v>22500629062</v>
      </c>
      <c r="F227" s="130" t="s">
        <v>7258</v>
      </c>
      <c r="G227" s="131">
        <v>19678953.170000002</v>
      </c>
      <c r="H227" s="131">
        <v>480000</v>
      </c>
      <c r="I227" s="130" t="s">
        <v>7259</v>
      </c>
      <c r="J227" s="132" t="s">
        <v>7260</v>
      </c>
    </row>
    <row r="228" spans="1:10" s="133" customFormat="1" ht="38.25">
      <c r="A228" s="128">
        <v>227</v>
      </c>
      <c r="B228" s="139">
        <v>12100131684</v>
      </c>
      <c r="C228" s="136" t="s">
        <v>4640</v>
      </c>
      <c r="D228" s="130" t="s">
        <v>4641</v>
      </c>
      <c r="E228" s="130" t="e">
        <f>+VLOOKUP(Table169[[#This Row],[CÈDULARNCPASAPORTE2]],'ACTA GENERAL DEL PROCESO'!C:C,1,0)</f>
        <v>#N/A</v>
      </c>
      <c r="F228" s="130" t="s">
        <v>7258</v>
      </c>
      <c r="G228" s="131">
        <v>449223898.37</v>
      </c>
      <c r="H228" s="131">
        <v>360000</v>
      </c>
      <c r="I228" s="130" t="s">
        <v>7261</v>
      </c>
      <c r="J228" s="132" t="s">
        <v>7262</v>
      </c>
    </row>
    <row r="229" spans="1:10" s="133" customFormat="1" hidden="1">
      <c r="A229" s="128">
        <v>228</v>
      </c>
      <c r="B229" s="139">
        <v>5100011096</v>
      </c>
      <c r="C229" s="136" t="s">
        <v>1525</v>
      </c>
      <c r="D229" s="130" t="s">
        <v>4643</v>
      </c>
      <c r="E229" s="130">
        <f>+VLOOKUP(Table169[[#This Row],[CÈDULARNCPASAPORTE2]],'ACTA GENERAL DEL PROCESO'!C:C,1,0)</f>
        <v>5100011096</v>
      </c>
      <c r="F229" s="130" t="s">
        <v>7258</v>
      </c>
      <c r="G229" s="131">
        <v>13174583.699999999</v>
      </c>
      <c r="H229" s="131">
        <v>400000</v>
      </c>
      <c r="I229" s="130" t="s">
        <v>7259</v>
      </c>
      <c r="J229" s="132" t="s">
        <v>7260</v>
      </c>
    </row>
    <row r="230" spans="1:10" s="133" customFormat="1" ht="38.25">
      <c r="A230" s="128">
        <v>229</v>
      </c>
      <c r="B230" s="139">
        <v>131744729</v>
      </c>
      <c r="C230" s="136" t="s">
        <v>4645</v>
      </c>
      <c r="D230" s="130" t="s">
        <v>7170</v>
      </c>
      <c r="E230" s="130" t="e">
        <f>+VLOOKUP(Table169[[#This Row],[CÈDULARNCPASAPORTE2]],'ACTA GENERAL DEL PROCESO'!C:C,1,0)</f>
        <v>#N/A</v>
      </c>
      <c r="F230" s="130" t="s">
        <v>7265</v>
      </c>
      <c r="G230" s="131">
        <v>33128693.48</v>
      </c>
      <c r="H230" s="131">
        <v>300000</v>
      </c>
      <c r="I230" s="130" t="s">
        <v>7261</v>
      </c>
      <c r="J230" s="132" t="s">
        <v>7262</v>
      </c>
    </row>
    <row r="231" spans="1:10" s="133" customFormat="1" ht="51">
      <c r="A231" s="128">
        <v>230</v>
      </c>
      <c r="B231" s="139">
        <v>5100174233</v>
      </c>
      <c r="C231" s="136" t="s">
        <v>4646</v>
      </c>
      <c r="D231" s="130" t="s">
        <v>4647</v>
      </c>
      <c r="E231" s="130" t="e">
        <f>+VLOOKUP(Table169[[#This Row],[CÈDULARNCPASAPORTE2]],'ACTA GENERAL DEL PROCESO'!C:C,1,0)</f>
        <v>#N/A</v>
      </c>
      <c r="F231" s="130" t="s">
        <v>7258</v>
      </c>
      <c r="G231" s="131">
        <v>14244118.35</v>
      </c>
      <c r="H231" s="131">
        <v>500000</v>
      </c>
      <c r="I231" s="130" t="s">
        <v>7261</v>
      </c>
      <c r="J231" s="132" t="s">
        <v>7376</v>
      </c>
    </row>
    <row r="232" spans="1:10" s="133" customFormat="1" hidden="1">
      <c r="A232" s="128">
        <v>231</v>
      </c>
      <c r="B232" s="139">
        <v>4702033939</v>
      </c>
      <c r="C232" s="136" t="s">
        <v>673</v>
      </c>
      <c r="D232" s="130" t="s">
        <v>4649</v>
      </c>
      <c r="E232" s="130">
        <f>+VLOOKUP(Table169[[#This Row],[CÈDULARNCPASAPORTE2]],'ACTA GENERAL DEL PROCESO'!C:C,1,0)</f>
        <v>4702033939</v>
      </c>
      <c r="F232" s="130" t="s">
        <v>7258</v>
      </c>
      <c r="G232" s="131">
        <v>24394019.800000001</v>
      </c>
      <c r="H232" s="131">
        <v>400000</v>
      </c>
      <c r="I232" s="130" t="s">
        <v>7259</v>
      </c>
      <c r="J232" s="132" t="s">
        <v>7260</v>
      </c>
    </row>
    <row r="233" spans="1:10" s="133" customFormat="1" hidden="1">
      <c r="A233" s="128">
        <v>232</v>
      </c>
      <c r="B233" s="139">
        <v>11500013344</v>
      </c>
      <c r="C233" s="136" t="s">
        <v>700</v>
      </c>
      <c r="D233" s="130" t="s">
        <v>4652</v>
      </c>
      <c r="E233" s="130">
        <f>+VLOOKUP(Table169[[#This Row],[CÈDULARNCPASAPORTE2]],'ACTA GENERAL DEL PROCESO'!C:C,1,0)</f>
        <v>11500013344</v>
      </c>
      <c r="F233" s="130" t="s">
        <v>7265</v>
      </c>
      <c r="G233" s="131">
        <v>16863110.399999999</v>
      </c>
      <c r="H233" s="131">
        <v>500000</v>
      </c>
      <c r="I233" s="130" t="s">
        <v>7259</v>
      </c>
      <c r="J233" s="132" t="s">
        <v>7260</v>
      </c>
    </row>
    <row r="234" spans="1:10" s="133" customFormat="1" ht="38.25">
      <c r="A234" s="128">
        <v>233</v>
      </c>
      <c r="B234" s="139">
        <v>6900044980</v>
      </c>
      <c r="C234" s="136" t="s">
        <v>7171</v>
      </c>
      <c r="D234" s="130" t="s">
        <v>4655</v>
      </c>
      <c r="E234" s="130" t="e">
        <f>+VLOOKUP(Table169[[#This Row],[CÈDULARNCPASAPORTE2]],'ACTA GENERAL DEL PROCESO'!C:C,1,0)</f>
        <v>#N/A</v>
      </c>
      <c r="F234" s="130" t="s">
        <v>7258</v>
      </c>
      <c r="G234" s="131">
        <v>449223898.37</v>
      </c>
      <c r="H234" s="131">
        <v>480000</v>
      </c>
      <c r="I234" s="130" t="s">
        <v>7261</v>
      </c>
      <c r="J234" s="132" t="s">
        <v>7262</v>
      </c>
    </row>
    <row r="235" spans="1:10" s="133" customFormat="1" ht="38.25">
      <c r="A235" s="128">
        <v>234</v>
      </c>
      <c r="B235" s="139">
        <v>5400534227</v>
      </c>
      <c r="C235" s="136" t="s">
        <v>4657</v>
      </c>
      <c r="D235" s="130" t="s">
        <v>4658</v>
      </c>
      <c r="E235" s="130" t="e">
        <f>+VLOOKUP(Table169[[#This Row],[CÈDULARNCPASAPORTE2]],'ACTA GENERAL DEL PROCESO'!C:C,1,0)</f>
        <v>#N/A</v>
      </c>
      <c r="F235" s="130" t="s">
        <v>7258</v>
      </c>
      <c r="G235" s="131">
        <v>449223898.37</v>
      </c>
      <c r="H235" s="131">
        <v>600000</v>
      </c>
      <c r="I235" s="130" t="s">
        <v>7261</v>
      </c>
      <c r="J235" s="132" t="s">
        <v>7262</v>
      </c>
    </row>
    <row r="236" spans="1:10" s="133" customFormat="1" hidden="1">
      <c r="A236" s="128">
        <v>235</v>
      </c>
      <c r="B236" s="139">
        <v>1200694758</v>
      </c>
      <c r="C236" s="136" t="s">
        <v>720</v>
      </c>
      <c r="D236" s="130" t="s">
        <v>4660</v>
      </c>
      <c r="E236" s="130">
        <f>+VLOOKUP(Table169[[#This Row],[CÈDULARNCPASAPORTE2]],'ACTA GENERAL DEL PROCESO'!C:C,1,0)</f>
        <v>1200694758</v>
      </c>
      <c r="F236" s="130" t="s">
        <v>7264</v>
      </c>
      <c r="G236" s="131">
        <v>31456685.739999998</v>
      </c>
      <c r="H236" s="131">
        <v>318049.09000000003</v>
      </c>
      <c r="I236" s="130" t="s">
        <v>7259</v>
      </c>
      <c r="J236" s="132" t="s">
        <v>7260</v>
      </c>
    </row>
    <row r="237" spans="1:10" s="133" customFormat="1" hidden="1">
      <c r="A237" s="128">
        <v>236</v>
      </c>
      <c r="B237" s="139">
        <v>109398073</v>
      </c>
      <c r="C237" s="136" t="s">
        <v>1542</v>
      </c>
      <c r="D237" s="130" t="s">
        <v>4662</v>
      </c>
      <c r="E237" s="130">
        <f>+VLOOKUP(Table169[[#This Row],[CÈDULARNCPASAPORTE2]],'ACTA GENERAL DEL PROCESO'!C:C,1,0)</f>
        <v>109398073</v>
      </c>
      <c r="F237" s="130" t="s">
        <v>7258</v>
      </c>
      <c r="G237" s="131">
        <v>26627648.800000001</v>
      </c>
      <c r="H237" s="131">
        <v>430000</v>
      </c>
      <c r="I237" s="130" t="s">
        <v>7259</v>
      </c>
      <c r="J237" s="132" t="s">
        <v>7260</v>
      </c>
    </row>
    <row r="238" spans="1:10" s="133" customFormat="1" ht="38.25">
      <c r="A238" s="128">
        <v>237</v>
      </c>
      <c r="B238" s="139">
        <v>40223818887</v>
      </c>
      <c r="C238" s="136" t="s">
        <v>4664</v>
      </c>
      <c r="D238" s="130" t="s">
        <v>4665</v>
      </c>
      <c r="E238" s="130" t="e">
        <f>+VLOOKUP(Table169[[#This Row],[CÈDULARNCPASAPORTE2]],'ACTA GENERAL DEL PROCESO'!C:C,1,0)</f>
        <v>#N/A</v>
      </c>
      <c r="F238" s="130" t="s">
        <v>7258</v>
      </c>
      <c r="G238" s="131">
        <v>220975367.44</v>
      </c>
      <c r="H238" s="131">
        <v>400000</v>
      </c>
      <c r="I238" s="130" t="s">
        <v>7261</v>
      </c>
      <c r="J238" s="132" t="s">
        <v>7262</v>
      </c>
    </row>
    <row r="239" spans="1:10" s="133" customFormat="1" hidden="1">
      <c r="A239" s="128">
        <v>238</v>
      </c>
      <c r="B239" s="139">
        <v>1001066495</v>
      </c>
      <c r="C239" s="136" t="s">
        <v>1558</v>
      </c>
      <c r="D239" s="130" t="s">
        <v>4667</v>
      </c>
      <c r="E239" s="130">
        <f>+VLOOKUP(Table169[[#This Row],[CÈDULARNCPASAPORTE2]],'ACTA GENERAL DEL PROCESO'!C:C,1,0)</f>
        <v>1001066495</v>
      </c>
      <c r="F239" s="130" t="s">
        <v>7258</v>
      </c>
      <c r="G239" s="131">
        <v>23975602.140000001</v>
      </c>
      <c r="H239" s="131">
        <v>480000</v>
      </c>
      <c r="I239" s="130" t="s">
        <v>7259</v>
      </c>
      <c r="J239" s="132" t="s">
        <v>7260</v>
      </c>
    </row>
    <row r="240" spans="1:10" s="133" customFormat="1" hidden="1">
      <c r="A240" s="128">
        <v>239</v>
      </c>
      <c r="B240" s="139">
        <v>300645959</v>
      </c>
      <c r="C240" s="136" t="s">
        <v>1569</v>
      </c>
      <c r="D240" s="130" t="s">
        <v>4669</v>
      </c>
      <c r="E240" s="130">
        <f>+VLOOKUP(Table169[[#This Row],[CÈDULARNCPASAPORTE2]],'ACTA GENERAL DEL PROCESO'!C:C,1,0)</f>
        <v>300645959</v>
      </c>
      <c r="F240" s="130" t="s">
        <v>7258</v>
      </c>
      <c r="G240" s="131">
        <v>27155120.199999999</v>
      </c>
      <c r="H240" s="131">
        <v>400000</v>
      </c>
      <c r="I240" s="130" t="s">
        <v>7259</v>
      </c>
      <c r="J240" s="132" t="s">
        <v>7260</v>
      </c>
    </row>
    <row r="241" spans="1:10" s="133" customFormat="1" ht="38.25">
      <c r="A241" s="128">
        <v>240</v>
      </c>
      <c r="B241" s="139">
        <v>1000881696</v>
      </c>
      <c r="C241" s="136" t="s">
        <v>4671</v>
      </c>
      <c r="D241" s="130" t="s">
        <v>4672</v>
      </c>
      <c r="E241" s="130" t="e">
        <f>+VLOOKUP(Table169[[#This Row],[CÈDULARNCPASAPORTE2]],'ACTA GENERAL DEL PROCESO'!C:C,1,0)</f>
        <v>#N/A</v>
      </c>
      <c r="F241" s="130" t="s">
        <v>7258</v>
      </c>
      <c r="G241" s="131">
        <v>228248530.93000001</v>
      </c>
      <c r="H241" s="131">
        <v>400000</v>
      </c>
      <c r="I241" s="130" t="s">
        <v>7261</v>
      </c>
      <c r="J241" s="132" t="s">
        <v>7262</v>
      </c>
    </row>
    <row r="242" spans="1:10" s="133" customFormat="1" hidden="1">
      <c r="A242" s="128">
        <v>241</v>
      </c>
      <c r="B242" s="139">
        <v>10800026584</v>
      </c>
      <c r="C242" s="136" t="s">
        <v>746</v>
      </c>
      <c r="D242" s="130" t="s">
        <v>4674</v>
      </c>
      <c r="E242" s="130">
        <f>+VLOOKUP(Table169[[#This Row],[CÈDULARNCPASAPORTE2]],'ACTA GENERAL DEL PROCESO'!C:C,1,0)</f>
        <v>10800026584</v>
      </c>
      <c r="F242" s="130" t="s">
        <v>7264</v>
      </c>
      <c r="G242" s="131">
        <v>66465012.490000002</v>
      </c>
      <c r="H242" s="131">
        <v>673719.81</v>
      </c>
      <c r="I242" s="130" t="s">
        <v>7259</v>
      </c>
      <c r="J242" s="132" t="s">
        <v>7260</v>
      </c>
    </row>
    <row r="243" spans="1:10" s="133" customFormat="1" hidden="1">
      <c r="A243" s="128">
        <v>242</v>
      </c>
      <c r="B243" s="139">
        <v>132226771</v>
      </c>
      <c r="C243" s="136" t="s">
        <v>3459</v>
      </c>
      <c r="D243" s="130" t="s">
        <v>7377</v>
      </c>
      <c r="E243" s="130">
        <f>+VLOOKUP(Table169[[#This Row],[CÈDULARNCPASAPORTE2]],'ACTA GENERAL DEL PROCESO'!C:C,1,0)</f>
        <v>132226771</v>
      </c>
      <c r="F243" s="130" t="s">
        <v>7265</v>
      </c>
      <c r="G243" s="131">
        <v>141609951.80000001</v>
      </c>
      <c r="H243" s="131">
        <v>1480000</v>
      </c>
      <c r="I243" s="130" t="s">
        <v>7259</v>
      </c>
      <c r="J243" s="132" t="s">
        <v>7260</v>
      </c>
    </row>
    <row r="244" spans="1:10" s="133" customFormat="1" hidden="1">
      <c r="A244" s="128">
        <v>243</v>
      </c>
      <c r="B244" s="139">
        <v>7600200997</v>
      </c>
      <c r="C244" s="136" t="s">
        <v>760</v>
      </c>
      <c r="D244" s="130" t="s">
        <v>4679</v>
      </c>
      <c r="E244" s="130">
        <f>+VLOOKUP(Table169[[#This Row],[CÈDULARNCPASAPORTE2]],'ACTA GENERAL DEL PROCESO'!C:C,1,0)</f>
        <v>7600200997</v>
      </c>
      <c r="F244" s="130" t="s">
        <v>7265</v>
      </c>
      <c r="G244" s="131">
        <v>21406012.399999999</v>
      </c>
      <c r="H244" s="131">
        <v>500000</v>
      </c>
      <c r="I244" s="130" t="s">
        <v>7259</v>
      </c>
      <c r="J244" s="132" t="s">
        <v>7260</v>
      </c>
    </row>
    <row r="245" spans="1:10" s="133" customFormat="1" hidden="1">
      <c r="A245" s="128">
        <v>244</v>
      </c>
      <c r="B245" s="139">
        <v>131722261</v>
      </c>
      <c r="C245" s="136" t="s">
        <v>3472</v>
      </c>
      <c r="D245" s="130" t="s">
        <v>7378</v>
      </c>
      <c r="E245" s="130">
        <f>+VLOOKUP(Table169[[#This Row],[CÈDULARNCPASAPORTE2]],'ACTA GENERAL DEL PROCESO'!C:C,1,0)</f>
        <v>131722261</v>
      </c>
      <c r="F245" s="130" t="s">
        <v>7258</v>
      </c>
      <c r="G245" s="131">
        <v>23253782.399999999</v>
      </c>
      <c r="H245" s="131">
        <v>400000</v>
      </c>
      <c r="I245" s="130" t="s">
        <v>7259</v>
      </c>
      <c r="J245" s="132" t="s">
        <v>7260</v>
      </c>
    </row>
    <row r="246" spans="1:10" s="133" customFormat="1" ht="38.25">
      <c r="A246" s="128">
        <v>245</v>
      </c>
      <c r="B246" s="139">
        <v>7600190305</v>
      </c>
      <c r="C246" s="136" t="s">
        <v>4684</v>
      </c>
      <c r="D246" s="130" t="s">
        <v>4685</v>
      </c>
      <c r="E246" s="130" t="e">
        <f>+VLOOKUP(Table169[[#This Row],[CÈDULARNCPASAPORTE2]],'ACTA GENERAL DEL PROCESO'!C:C,1,0)</f>
        <v>#N/A</v>
      </c>
      <c r="F246" s="130" t="s">
        <v>7258</v>
      </c>
      <c r="G246" s="131">
        <v>220975367.44</v>
      </c>
      <c r="H246" s="131">
        <v>400000</v>
      </c>
      <c r="I246" s="130" t="s">
        <v>7261</v>
      </c>
      <c r="J246" s="132" t="s">
        <v>7262</v>
      </c>
    </row>
    <row r="247" spans="1:10" s="133" customFormat="1" hidden="1">
      <c r="A247" s="128">
        <v>246</v>
      </c>
      <c r="B247" s="139">
        <v>131409725</v>
      </c>
      <c r="C247" s="136" t="s">
        <v>3479</v>
      </c>
      <c r="D247" s="130" t="s">
        <v>7379</v>
      </c>
      <c r="E247" s="130">
        <f>+VLOOKUP(Table169[[#This Row],[CÈDULARNCPASAPORTE2]],'ACTA GENERAL DEL PROCESO'!C:C,1,0)</f>
        <v>131409725</v>
      </c>
      <c r="F247" s="130" t="s">
        <v>7265</v>
      </c>
      <c r="G247" s="131">
        <v>18880430.539999999</v>
      </c>
      <c r="H247" s="131">
        <v>250000</v>
      </c>
      <c r="I247" s="130" t="s">
        <v>7259</v>
      </c>
      <c r="J247" s="132" t="s">
        <v>7260</v>
      </c>
    </row>
    <row r="248" spans="1:10" s="133" customFormat="1" hidden="1">
      <c r="A248" s="128">
        <v>247</v>
      </c>
      <c r="B248" s="139">
        <v>131889052</v>
      </c>
      <c r="C248" s="136" t="s">
        <v>3489</v>
      </c>
      <c r="D248" s="130" t="s">
        <v>7380</v>
      </c>
      <c r="E248" s="130">
        <f>+VLOOKUP(Table169[[#This Row],[CÈDULARNCPASAPORTE2]],'ACTA GENERAL DEL PROCESO'!C:C,1,0)</f>
        <v>131889052</v>
      </c>
      <c r="F248" s="130" t="s">
        <v>7265</v>
      </c>
      <c r="G248" s="131">
        <v>20699760</v>
      </c>
      <c r="H248" s="131">
        <v>207000</v>
      </c>
      <c r="I248" s="130" t="s">
        <v>7259</v>
      </c>
      <c r="J248" s="132" t="s">
        <v>7260</v>
      </c>
    </row>
    <row r="249" spans="1:10" s="133" customFormat="1" hidden="1">
      <c r="A249" s="128">
        <v>248</v>
      </c>
      <c r="B249" s="139">
        <v>130557322</v>
      </c>
      <c r="C249" s="136" t="s">
        <v>2441</v>
      </c>
      <c r="D249" s="130" t="s">
        <v>7381</v>
      </c>
      <c r="E249" s="130">
        <f>+VLOOKUP(Table169[[#This Row],[CÈDULARNCPASAPORTE2]],'ACTA GENERAL DEL PROCESO'!C:C,1,0)</f>
        <v>130557322</v>
      </c>
      <c r="F249" s="130" t="s">
        <v>7265</v>
      </c>
      <c r="G249" s="131">
        <v>27815041</v>
      </c>
      <c r="H249" s="131">
        <v>400000</v>
      </c>
      <c r="I249" s="130" t="s">
        <v>7259</v>
      </c>
      <c r="J249" s="132" t="s">
        <v>7260</v>
      </c>
    </row>
    <row r="250" spans="1:10" s="133" customFormat="1" hidden="1">
      <c r="A250" s="128">
        <v>249</v>
      </c>
      <c r="B250" s="139">
        <v>132143787</v>
      </c>
      <c r="C250" s="136" t="s">
        <v>4693</v>
      </c>
      <c r="D250" s="130" t="s">
        <v>7382</v>
      </c>
      <c r="E250" s="130">
        <f>+VLOOKUP(Table169[[#This Row],[CÈDULARNCPASAPORTE2]],'ACTA GENERAL DEL PROCESO'!C:C,1,0)</f>
        <v>132143787</v>
      </c>
      <c r="F250" s="130" t="s">
        <v>7258</v>
      </c>
      <c r="G250" s="131">
        <v>28058881.399999999</v>
      </c>
      <c r="H250" s="131">
        <v>400000</v>
      </c>
      <c r="I250" s="130" t="s">
        <v>7259</v>
      </c>
      <c r="J250" s="132" t="s">
        <v>7260</v>
      </c>
    </row>
    <row r="251" spans="1:10" s="133" customFormat="1" ht="38.25">
      <c r="A251" s="128">
        <v>250</v>
      </c>
      <c r="B251" s="139">
        <v>7200138720</v>
      </c>
      <c r="C251" s="136" t="s">
        <v>7172</v>
      </c>
      <c r="D251" s="130" t="s">
        <v>4698</v>
      </c>
      <c r="E251" s="130" t="e">
        <f>+VLOOKUP(Table169[[#This Row],[CÈDULARNCPASAPORTE2]],'ACTA GENERAL DEL PROCESO'!C:C,1,0)</f>
        <v>#N/A</v>
      </c>
      <c r="F251" s="130" t="s">
        <v>7258</v>
      </c>
      <c r="G251" s="131">
        <v>451169602.36000001</v>
      </c>
      <c r="H251" s="131">
        <v>400000</v>
      </c>
      <c r="I251" s="130" t="s">
        <v>7261</v>
      </c>
      <c r="J251" s="132" t="s">
        <v>7262</v>
      </c>
    </row>
    <row r="252" spans="1:10" s="133" customFormat="1" ht="38.25">
      <c r="A252" s="128">
        <v>251</v>
      </c>
      <c r="B252" s="139">
        <v>130877009</v>
      </c>
      <c r="C252" s="136" t="s">
        <v>4700</v>
      </c>
      <c r="D252" s="130" t="s">
        <v>7173</v>
      </c>
      <c r="E252" s="130" t="e">
        <f>+VLOOKUP(Table169[[#This Row],[CÈDULARNCPASAPORTE2]],'ACTA GENERAL DEL PROCESO'!C:C,1,0)</f>
        <v>#N/A</v>
      </c>
      <c r="F252" s="130" t="s">
        <v>7279</v>
      </c>
      <c r="G252" s="131">
        <v>228248530.93000001</v>
      </c>
      <c r="H252" s="131">
        <v>130000</v>
      </c>
      <c r="I252" s="130" t="s">
        <v>7261</v>
      </c>
      <c r="J252" s="132" t="s">
        <v>7262</v>
      </c>
    </row>
    <row r="253" spans="1:10" s="133" customFormat="1" ht="38.25">
      <c r="A253" s="128">
        <v>252</v>
      </c>
      <c r="B253" s="139">
        <v>131763448</v>
      </c>
      <c r="C253" s="136" t="s">
        <v>4704</v>
      </c>
      <c r="D253" s="130" t="s">
        <v>7174</v>
      </c>
      <c r="E253" s="130" t="e">
        <f>+VLOOKUP(Table169[[#This Row],[CÈDULARNCPASAPORTE2]],'ACTA GENERAL DEL PROCESO'!C:C,1,0)</f>
        <v>#N/A</v>
      </c>
      <c r="F253" s="130" t="s">
        <v>7264</v>
      </c>
      <c r="G253" s="131">
        <v>427403571.82999998</v>
      </c>
      <c r="H253" s="131">
        <v>416362.55</v>
      </c>
      <c r="I253" s="130" t="s">
        <v>7261</v>
      </c>
      <c r="J253" s="132" t="s">
        <v>7262</v>
      </c>
    </row>
    <row r="254" spans="1:10" s="133" customFormat="1" hidden="1">
      <c r="A254" s="128">
        <v>253</v>
      </c>
      <c r="B254" s="139">
        <v>130381216</v>
      </c>
      <c r="C254" s="136" t="s">
        <v>2464</v>
      </c>
      <c r="D254" s="130" t="s">
        <v>7383</v>
      </c>
      <c r="E254" s="130">
        <f>+VLOOKUP(Table169[[#This Row],[CÈDULARNCPASAPORTE2]],'ACTA GENERAL DEL PROCESO'!C:C,1,0)</f>
        <v>130381216</v>
      </c>
      <c r="F254" s="130" t="s">
        <v>7258</v>
      </c>
      <c r="G254" s="131">
        <v>449223898.37</v>
      </c>
      <c r="H254" s="131">
        <v>4492250</v>
      </c>
      <c r="I254" s="130" t="s">
        <v>7259</v>
      </c>
      <c r="J254" s="132" t="s">
        <v>7260</v>
      </c>
    </row>
    <row r="255" spans="1:10" s="133" customFormat="1" ht="38.25">
      <c r="A255" s="128">
        <v>254</v>
      </c>
      <c r="B255" s="139">
        <v>131709232</v>
      </c>
      <c r="C255" s="136" t="s">
        <v>4711</v>
      </c>
      <c r="D255" s="130" t="s">
        <v>7175</v>
      </c>
      <c r="E255" s="130" t="e">
        <f>+VLOOKUP(Table169[[#This Row],[CÈDULARNCPASAPORTE2]],'ACTA GENERAL DEL PROCESO'!C:C,1,0)</f>
        <v>#N/A</v>
      </c>
      <c r="F255" s="130" t="s">
        <v>7258</v>
      </c>
      <c r="G255" s="131">
        <v>449223898.37</v>
      </c>
      <c r="H255" s="131">
        <v>2420835.8199999998</v>
      </c>
      <c r="I255" s="130" t="s">
        <v>7261</v>
      </c>
      <c r="J255" s="132" t="s">
        <v>7262</v>
      </c>
    </row>
    <row r="256" spans="1:10" s="133" customFormat="1" ht="38.25" hidden="1">
      <c r="A256" s="128">
        <v>255</v>
      </c>
      <c r="B256" s="139">
        <v>132217926</v>
      </c>
      <c r="C256" s="136" t="s">
        <v>4715</v>
      </c>
      <c r="D256" s="130" t="s">
        <v>7384</v>
      </c>
      <c r="E256" s="130">
        <f>+VLOOKUP(Table169[[#This Row],[CÈDULARNCPASAPORTE2]],'ACTA GENERAL DEL PROCESO'!C:C,1,0)</f>
        <v>132217926</v>
      </c>
      <c r="F256" s="130" t="s">
        <v>7258</v>
      </c>
      <c r="G256" s="131">
        <v>31974076</v>
      </c>
      <c r="H256" s="131">
        <v>400000</v>
      </c>
      <c r="I256" s="130" t="s">
        <v>7259</v>
      </c>
      <c r="J256" s="132" t="s">
        <v>7385</v>
      </c>
    </row>
    <row r="257" spans="1:10" s="133" customFormat="1" hidden="1">
      <c r="A257" s="128">
        <v>256</v>
      </c>
      <c r="B257" s="139">
        <v>132296303</v>
      </c>
      <c r="C257" s="136" t="s">
        <v>3512</v>
      </c>
      <c r="D257" s="130" t="s">
        <v>7386</v>
      </c>
      <c r="E257" s="130">
        <f>+VLOOKUP(Table169[[#This Row],[CÈDULARNCPASAPORTE2]],'ACTA GENERAL DEL PROCESO'!C:C,1,0)</f>
        <v>132296303</v>
      </c>
      <c r="F257" s="130" t="s">
        <v>7265</v>
      </c>
      <c r="G257" s="131">
        <v>22846970.399999999</v>
      </c>
      <c r="H257" s="131">
        <v>228470</v>
      </c>
      <c r="I257" s="130" t="s">
        <v>7259</v>
      </c>
      <c r="J257" s="132" t="s">
        <v>7260</v>
      </c>
    </row>
    <row r="258" spans="1:10" s="133" customFormat="1" ht="38.25">
      <c r="A258" s="128">
        <v>257</v>
      </c>
      <c r="B258" s="139">
        <v>1001116266</v>
      </c>
      <c r="C258" s="136" t="s">
        <v>4722</v>
      </c>
      <c r="D258" s="130" t="s">
        <v>7176</v>
      </c>
      <c r="E258" s="130" t="e">
        <f>+VLOOKUP(Table169[[#This Row],[CÈDULARNCPASAPORTE2]],'ACTA GENERAL DEL PROCESO'!C:C,1,0)</f>
        <v>#N/A</v>
      </c>
      <c r="F258" s="130" t="s">
        <v>7265</v>
      </c>
      <c r="G258" s="131">
        <v>533213092.98000002</v>
      </c>
      <c r="H258" s="131">
        <v>500000</v>
      </c>
      <c r="I258" s="130" t="s">
        <v>7261</v>
      </c>
      <c r="J258" s="132" t="s">
        <v>7262</v>
      </c>
    </row>
    <row r="259" spans="1:10" s="133" customFormat="1" hidden="1">
      <c r="A259" s="128">
        <v>258</v>
      </c>
      <c r="B259" s="139">
        <v>10700011751</v>
      </c>
      <c r="C259" s="136" t="s">
        <v>1578</v>
      </c>
      <c r="D259" s="130" t="s">
        <v>4725</v>
      </c>
      <c r="E259" s="130">
        <f>+VLOOKUP(Table169[[#This Row],[CÈDULARNCPASAPORTE2]],'ACTA GENERAL DEL PROCESO'!C:C,1,0)</f>
        <v>10700011751</v>
      </c>
      <c r="F259" s="130" t="s">
        <v>7258</v>
      </c>
      <c r="G259" s="131">
        <v>20699760</v>
      </c>
      <c r="H259" s="131">
        <v>580000</v>
      </c>
      <c r="I259" s="130" t="s">
        <v>7259</v>
      </c>
      <c r="J259" s="132" t="s">
        <v>7260</v>
      </c>
    </row>
    <row r="260" spans="1:10" s="133" customFormat="1" hidden="1">
      <c r="A260" s="128">
        <v>259</v>
      </c>
      <c r="B260" s="139">
        <v>108245606</v>
      </c>
      <c r="C260" s="136" t="s">
        <v>781</v>
      </c>
      <c r="D260" s="130" t="s">
        <v>4727</v>
      </c>
      <c r="E260" s="130">
        <f>+VLOOKUP(Table169[[#This Row],[CÈDULARNCPASAPORTE2]],'ACTA GENERAL DEL PROCESO'!C:C,1,0)</f>
        <v>108245606</v>
      </c>
      <c r="F260" s="130" t="s">
        <v>7264</v>
      </c>
      <c r="G260" s="131">
        <v>31584251.199999999</v>
      </c>
      <c r="H260" s="131">
        <v>318049.08</v>
      </c>
      <c r="I260" s="130" t="s">
        <v>7259</v>
      </c>
      <c r="J260" s="132" t="s">
        <v>7260</v>
      </c>
    </row>
    <row r="261" spans="1:10" s="133" customFormat="1" hidden="1">
      <c r="A261" s="128">
        <v>260</v>
      </c>
      <c r="B261" s="139">
        <v>13600054467</v>
      </c>
      <c r="C261" s="136" t="s">
        <v>1579</v>
      </c>
      <c r="D261" s="130" t="s">
        <v>4729</v>
      </c>
      <c r="E261" s="130">
        <f>+VLOOKUP(Table169[[#This Row],[CÈDULARNCPASAPORTE2]],'ACTA GENERAL DEL PROCESO'!C:C,1,0)</f>
        <v>13600054467</v>
      </c>
      <c r="F261" s="130" t="s">
        <v>7258</v>
      </c>
      <c r="G261" s="131">
        <v>3607986.78</v>
      </c>
      <c r="H261" s="131">
        <v>500000</v>
      </c>
      <c r="I261" s="130" t="s">
        <v>7259</v>
      </c>
      <c r="J261" s="132" t="s">
        <v>7260</v>
      </c>
    </row>
    <row r="262" spans="1:10" s="133" customFormat="1" hidden="1">
      <c r="A262" s="128">
        <v>261</v>
      </c>
      <c r="B262" s="139">
        <v>131269737</v>
      </c>
      <c r="C262" s="136" t="s">
        <v>2476</v>
      </c>
      <c r="D262" s="130" t="s">
        <v>7387</v>
      </c>
      <c r="E262" s="130">
        <f>+VLOOKUP(Table169[[#This Row],[CÈDULARNCPASAPORTE2]],'ACTA GENERAL DEL PROCESO'!C:C,1,0)</f>
        <v>131269737</v>
      </c>
      <c r="F262" s="130" t="s">
        <v>7263</v>
      </c>
      <c r="G262" s="131">
        <v>19561191</v>
      </c>
      <c r="H262" s="131">
        <v>300000</v>
      </c>
      <c r="I262" s="130" t="s">
        <v>7259</v>
      </c>
      <c r="J262" s="132" t="s">
        <v>7260</v>
      </c>
    </row>
    <row r="263" spans="1:10" s="133" customFormat="1" ht="38.25">
      <c r="A263" s="128">
        <v>262</v>
      </c>
      <c r="B263" s="139">
        <v>22300468760</v>
      </c>
      <c r="C263" s="136" t="s">
        <v>4734</v>
      </c>
      <c r="D263" s="130" t="s">
        <v>4735</v>
      </c>
      <c r="E263" s="130" t="e">
        <f>+VLOOKUP(Table169[[#This Row],[CÈDULARNCPASAPORTE2]],'ACTA GENERAL DEL PROCESO'!C:C,1,0)</f>
        <v>#N/A</v>
      </c>
      <c r="F263" s="130" t="s">
        <v>7258</v>
      </c>
      <c r="G263" s="131">
        <v>449223898.37</v>
      </c>
      <c r="H263" s="131">
        <v>400000</v>
      </c>
      <c r="I263" s="130" t="s">
        <v>7261</v>
      </c>
      <c r="J263" s="132" t="s">
        <v>7262</v>
      </c>
    </row>
    <row r="264" spans="1:10" s="133" customFormat="1" hidden="1">
      <c r="A264" s="128">
        <v>263</v>
      </c>
      <c r="B264" s="139">
        <v>4900074610</v>
      </c>
      <c r="C264" s="136" t="s">
        <v>1594</v>
      </c>
      <c r="D264" s="130" t="s">
        <v>4737</v>
      </c>
      <c r="E264" s="130">
        <f>+VLOOKUP(Table169[[#This Row],[CÈDULARNCPASAPORTE2]],'ACTA GENERAL DEL PROCESO'!C:C,1,0)</f>
        <v>4900074610</v>
      </c>
      <c r="F264" s="130" t="s">
        <v>7265</v>
      </c>
      <c r="G264" s="131">
        <v>308458.32</v>
      </c>
      <c r="H264" s="131">
        <v>500000</v>
      </c>
      <c r="I264" s="130" t="s">
        <v>7259</v>
      </c>
      <c r="J264" s="132" t="s">
        <v>7260</v>
      </c>
    </row>
    <row r="265" spans="1:10" s="133" customFormat="1" ht="38.25">
      <c r="A265" s="128">
        <v>264</v>
      </c>
      <c r="B265" s="139">
        <v>7600008101</v>
      </c>
      <c r="C265" s="136" t="s">
        <v>4738</v>
      </c>
      <c r="D265" s="130" t="s">
        <v>4739</v>
      </c>
      <c r="E265" s="130" t="e">
        <f>+VLOOKUP(Table169[[#This Row],[CÈDULARNCPASAPORTE2]],'ACTA GENERAL DEL PROCESO'!C:C,1,0)</f>
        <v>#N/A</v>
      </c>
      <c r="F265" s="130" t="s">
        <v>7258</v>
      </c>
      <c r="G265" s="131">
        <v>449223223898.37</v>
      </c>
      <c r="H265" s="131">
        <v>400000</v>
      </c>
      <c r="I265" s="130" t="s">
        <v>7261</v>
      </c>
      <c r="J265" s="132" t="s">
        <v>7262</v>
      </c>
    </row>
    <row r="266" spans="1:10" s="133" customFormat="1" hidden="1">
      <c r="A266" s="128">
        <v>265</v>
      </c>
      <c r="B266" s="139">
        <v>131046983</v>
      </c>
      <c r="C266" s="136" t="s">
        <v>2490</v>
      </c>
      <c r="D266" s="130" t="s">
        <v>7388</v>
      </c>
      <c r="E266" s="130">
        <f>+VLOOKUP(Table169[[#This Row],[CÈDULARNCPASAPORTE2]],'ACTA GENERAL DEL PROCESO'!C:C,1,0)</f>
        <v>131046983</v>
      </c>
      <c r="F266" s="130" t="s">
        <v>7258</v>
      </c>
      <c r="G266" s="131">
        <v>164966787.40000001</v>
      </c>
      <c r="H266" s="131">
        <v>1650000</v>
      </c>
      <c r="I266" s="130" t="s">
        <v>7259</v>
      </c>
      <c r="J266" s="132" t="s">
        <v>7260</v>
      </c>
    </row>
    <row r="267" spans="1:10" s="133" customFormat="1" ht="38.25">
      <c r="A267" s="128">
        <v>266</v>
      </c>
      <c r="B267" s="139">
        <v>40249450632</v>
      </c>
      <c r="C267" s="136" t="s">
        <v>4744</v>
      </c>
      <c r="D267" s="130" t="s">
        <v>4745</v>
      </c>
      <c r="E267" s="130" t="e">
        <f>+VLOOKUP(Table169[[#This Row],[CÈDULARNCPASAPORTE2]],'ACTA GENERAL DEL PROCESO'!C:C,1,0)</f>
        <v>#N/A</v>
      </c>
      <c r="F267" s="130" t="s">
        <v>7258</v>
      </c>
      <c r="G267" s="131">
        <v>449223898.37</v>
      </c>
      <c r="H267" s="131">
        <v>400000</v>
      </c>
      <c r="I267" s="130" t="s">
        <v>7261</v>
      </c>
      <c r="J267" s="132" t="s">
        <v>7262</v>
      </c>
    </row>
    <row r="268" spans="1:10" s="133" customFormat="1" hidden="1">
      <c r="A268" s="128">
        <v>267</v>
      </c>
      <c r="B268" s="139">
        <v>5100148740</v>
      </c>
      <c r="C268" s="136" t="s">
        <v>1601</v>
      </c>
      <c r="D268" s="130" t="s">
        <v>4747</v>
      </c>
      <c r="E268" s="130">
        <f>+VLOOKUP(Table169[[#This Row],[CÈDULARNCPASAPORTE2]],'ACTA GENERAL DEL PROCESO'!C:C,1,0)</f>
        <v>5100148740</v>
      </c>
      <c r="F268" s="130" t="s">
        <v>7258</v>
      </c>
      <c r="G268" s="131">
        <v>9106863.4100000001</v>
      </c>
      <c r="H268" s="131">
        <v>500000</v>
      </c>
      <c r="I268" s="130" t="s">
        <v>7259</v>
      </c>
      <c r="J268" s="132" t="s">
        <v>7260</v>
      </c>
    </row>
    <row r="269" spans="1:10" s="133" customFormat="1" hidden="1">
      <c r="A269" s="128">
        <v>268</v>
      </c>
      <c r="B269" s="139">
        <v>103810743</v>
      </c>
      <c r="C269" s="136" t="s">
        <v>1614</v>
      </c>
      <c r="D269" s="130" t="s">
        <v>4749</v>
      </c>
      <c r="E269" s="130">
        <f>+VLOOKUP(Table169[[#This Row],[CÈDULARNCPASAPORTE2]],'ACTA GENERAL DEL PROCESO'!C:C,1,0)</f>
        <v>103810743</v>
      </c>
      <c r="F269" s="130" t="s">
        <v>7258</v>
      </c>
      <c r="G269" s="131">
        <v>36099649.390000001</v>
      </c>
      <c r="H269" s="131">
        <v>385000</v>
      </c>
      <c r="I269" s="130" t="s">
        <v>7259</v>
      </c>
      <c r="J269" s="132" t="s">
        <v>7260</v>
      </c>
    </row>
    <row r="270" spans="1:10" s="133" customFormat="1" ht="38.25">
      <c r="A270" s="128">
        <v>269</v>
      </c>
      <c r="B270" s="139">
        <v>40213016435</v>
      </c>
      <c r="C270" s="136" t="s">
        <v>4751</v>
      </c>
      <c r="D270" s="130" t="s">
        <v>4752</v>
      </c>
      <c r="E270" s="130" t="e">
        <f>+VLOOKUP(Table169[[#This Row],[CÈDULARNCPASAPORTE2]],'ACTA GENERAL DEL PROCESO'!C:C,1,0)</f>
        <v>#N/A</v>
      </c>
      <c r="F270" s="130" t="s">
        <v>7258</v>
      </c>
      <c r="G270" s="131">
        <v>220975367.44</v>
      </c>
      <c r="H270" s="131">
        <v>40000</v>
      </c>
      <c r="I270" s="130" t="s">
        <v>7261</v>
      </c>
      <c r="J270" s="132" t="s">
        <v>7262</v>
      </c>
    </row>
    <row r="271" spans="1:10" s="133" customFormat="1" ht="38.25" hidden="1">
      <c r="A271" s="128">
        <v>270</v>
      </c>
      <c r="B271" s="139">
        <v>2500380445</v>
      </c>
      <c r="C271" s="136" t="s">
        <v>4754</v>
      </c>
      <c r="D271" s="130" t="s">
        <v>4755</v>
      </c>
      <c r="E271" s="130">
        <f>+VLOOKUP(Table169[[#This Row],[CÈDULARNCPASAPORTE2]],'ACTA GENERAL DEL PROCESO'!C:C,1,0)</f>
        <v>2500380445</v>
      </c>
      <c r="F271" s="130" t="s">
        <v>7265</v>
      </c>
      <c r="G271" s="131">
        <v>28049735.600000001</v>
      </c>
      <c r="H271" s="131">
        <v>500000</v>
      </c>
      <c r="I271" s="130" t="s">
        <v>7259</v>
      </c>
      <c r="J271" s="132" t="s">
        <v>7262</v>
      </c>
    </row>
    <row r="272" spans="1:10" s="133" customFormat="1" ht="38.25">
      <c r="A272" s="128">
        <v>271</v>
      </c>
      <c r="B272" s="139">
        <v>7900169181</v>
      </c>
      <c r="C272" s="136" t="s">
        <v>4757</v>
      </c>
      <c r="D272" s="130" t="s">
        <v>4758</v>
      </c>
      <c r="E272" s="130" t="e">
        <f>+VLOOKUP(Table169[[#This Row],[CÈDULARNCPASAPORTE2]],'ACTA GENERAL DEL PROCESO'!C:C,1,0)</f>
        <v>#N/A</v>
      </c>
      <c r="F272" s="130" t="s">
        <v>7263</v>
      </c>
      <c r="G272" s="131">
        <v>449223898.37</v>
      </c>
      <c r="H272" s="131">
        <v>300</v>
      </c>
      <c r="I272" s="130" t="s">
        <v>7261</v>
      </c>
      <c r="J272" s="132" t="s">
        <v>7262</v>
      </c>
    </row>
    <row r="273" spans="1:10" s="133" customFormat="1" hidden="1">
      <c r="A273" s="128">
        <v>272</v>
      </c>
      <c r="B273" s="139">
        <v>132079434</v>
      </c>
      <c r="C273" s="136" t="s">
        <v>3521</v>
      </c>
      <c r="D273" s="130" t="s">
        <v>7389</v>
      </c>
      <c r="E273" s="130">
        <f>+VLOOKUP(Table169[[#This Row],[CÈDULARNCPASAPORTE2]],'ACTA GENERAL DEL PROCESO'!C:C,1,0)</f>
        <v>132079434</v>
      </c>
      <c r="F273" s="130" t="s">
        <v>7265</v>
      </c>
      <c r="G273" s="131">
        <v>18922900.550000001</v>
      </c>
      <c r="H273" s="131">
        <v>400000</v>
      </c>
      <c r="I273" s="130" t="s">
        <v>7259</v>
      </c>
      <c r="J273" s="132" t="s">
        <v>7260</v>
      </c>
    </row>
    <row r="274" spans="1:10" s="133" customFormat="1" hidden="1">
      <c r="A274" s="128">
        <v>273</v>
      </c>
      <c r="B274" s="139">
        <v>132262336</v>
      </c>
      <c r="C274" s="136" t="s">
        <v>3522</v>
      </c>
      <c r="D274" s="130" t="s">
        <v>7390</v>
      </c>
      <c r="E274" s="130">
        <f>+VLOOKUP(Table169[[#This Row],[CÈDULARNCPASAPORTE2]],'ACTA GENERAL DEL PROCESO'!C:C,1,0)</f>
        <v>132262336</v>
      </c>
      <c r="F274" s="130" t="s">
        <v>7264</v>
      </c>
      <c r="G274" s="131">
        <v>30022324.600000001</v>
      </c>
      <c r="H274" s="131">
        <v>411297.86</v>
      </c>
      <c r="I274" s="130" t="s">
        <v>7259</v>
      </c>
      <c r="J274" s="132" t="s">
        <v>7260</v>
      </c>
    </row>
    <row r="275" spans="1:10" s="133" customFormat="1" ht="38.25">
      <c r="A275" s="128">
        <v>274</v>
      </c>
      <c r="B275" s="139">
        <v>1001034808</v>
      </c>
      <c r="C275" s="136" t="s">
        <v>4765</v>
      </c>
      <c r="D275" s="130" t="s">
        <v>4766</v>
      </c>
      <c r="E275" s="130" t="e">
        <f>+VLOOKUP(Table169[[#This Row],[CÈDULARNCPASAPORTE2]],'ACTA GENERAL DEL PROCESO'!C:C,1,0)</f>
        <v>#N/A</v>
      </c>
      <c r="F275" s="130" t="s">
        <v>7265</v>
      </c>
      <c r="G275" s="131">
        <v>483337360.64999998</v>
      </c>
      <c r="H275" s="131">
        <v>500000</v>
      </c>
      <c r="I275" s="130" t="s">
        <v>7261</v>
      </c>
      <c r="J275" s="132" t="s">
        <v>7262</v>
      </c>
    </row>
    <row r="276" spans="1:10" s="133" customFormat="1" hidden="1">
      <c r="A276" s="128">
        <v>275</v>
      </c>
      <c r="B276" s="139">
        <v>10600057086</v>
      </c>
      <c r="C276" s="134" t="s">
        <v>1627</v>
      </c>
      <c r="D276" s="135" t="s">
        <v>4767</v>
      </c>
      <c r="E276" s="135">
        <f>+VLOOKUP(Table169[[#This Row],[CÈDULARNCPASAPORTE2]],'ACTA GENERAL DEL PROCESO'!C:C,1,0)</f>
        <v>10600057086</v>
      </c>
      <c r="F276" s="130" t="s">
        <v>7265</v>
      </c>
      <c r="G276" s="131">
        <v>17430893.710000001</v>
      </c>
      <c r="H276" s="131">
        <v>385540</v>
      </c>
      <c r="I276" s="130" t="s">
        <v>7259</v>
      </c>
      <c r="J276" s="132"/>
    </row>
    <row r="277" spans="1:10" s="133" customFormat="1" ht="38.25">
      <c r="A277" s="128">
        <v>276</v>
      </c>
      <c r="B277" s="139">
        <v>1000583417</v>
      </c>
      <c r="C277" s="136" t="s">
        <v>4769</v>
      </c>
      <c r="D277" s="130" t="s">
        <v>4770</v>
      </c>
      <c r="E277" s="130" t="e">
        <f>+VLOOKUP(Table169[[#This Row],[CÈDULARNCPASAPORTE2]],'ACTA GENERAL DEL PROCESO'!C:C,1,0)</f>
        <v>#N/A</v>
      </c>
      <c r="F277" s="130" t="s">
        <v>7265</v>
      </c>
      <c r="G277" s="131">
        <v>483832949.33999997</v>
      </c>
      <c r="H277" s="131">
        <v>500000</v>
      </c>
      <c r="I277" s="130" t="s">
        <v>7261</v>
      </c>
      <c r="J277" s="132" t="s">
        <v>7262</v>
      </c>
    </row>
    <row r="278" spans="1:10" s="133" customFormat="1" ht="38.25">
      <c r="A278" s="128">
        <v>277</v>
      </c>
      <c r="B278" s="139">
        <v>1000200061</v>
      </c>
      <c r="C278" s="136" t="s">
        <v>4772</v>
      </c>
      <c r="D278" s="130" t="s">
        <v>4773</v>
      </c>
      <c r="E278" s="130" t="e">
        <f>+VLOOKUP(Table169[[#This Row],[CÈDULARNCPASAPORTE2]],'ACTA GENERAL DEL PROCESO'!C:C,1,0)</f>
        <v>#N/A</v>
      </c>
      <c r="F278" s="130" t="s">
        <v>7265</v>
      </c>
      <c r="G278" s="131">
        <v>868001432.40999997</v>
      </c>
      <c r="H278" s="131">
        <v>500000</v>
      </c>
      <c r="I278" s="130" t="s">
        <v>7261</v>
      </c>
      <c r="J278" s="132" t="s">
        <v>7262</v>
      </c>
    </row>
    <row r="279" spans="1:10" s="133" customFormat="1" hidden="1">
      <c r="A279" s="128">
        <v>278</v>
      </c>
      <c r="B279" s="139">
        <v>1800028647</v>
      </c>
      <c r="C279" s="136" t="s">
        <v>800</v>
      </c>
      <c r="D279" s="130" t="s">
        <v>4775</v>
      </c>
      <c r="E279" s="130">
        <f>+VLOOKUP(Table169[[#This Row],[CÈDULARNCPASAPORTE2]],'ACTA GENERAL DEL PROCESO'!C:C,1,0)</f>
        <v>1800028647</v>
      </c>
      <c r="F279" s="130" t="s">
        <v>7258</v>
      </c>
      <c r="G279" s="131">
        <v>33079000</v>
      </c>
      <c r="H279" s="131">
        <v>400000</v>
      </c>
      <c r="I279" s="130" t="s">
        <v>7259</v>
      </c>
      <c r="J279" s="132" t="s">
        <v>7260</v>
      </c>
    </row>
    <row r="280" spans="1:10" s="133" customFormat="1" hidden="1">
      <c r="A280" s="128">
        <v>279</v>
      </c>
      <c r="B280" s="139">
        <v>13800059068</v>
      </c>
      <c r="C280" s="136" t="s">
        <v>1639</v>
      </c>
      <c r="D280" s="130" t="s">
        <v>4777</v>
      </c>
      <c r="E280" s="130">
        <f>+VLOOKUP(Table169[[#This Row],[CÈDULARNCPASAPORTE2]],'ACTA GENERAL DEL PROCESO'!C:C,1,0)</f>
        <v>13800059068</v>
      </c>
      <c r="F280" s="130" t="s">
        <v>7258</v>
      </c>
      <c r="G280" s="131">
        <v>40687440.789999999</v>
      </c>
      <c r="H280" s="131">
        <v>406876.48</v>
      </c>
      <c r="I280" s="130" t="s">
        <v>7259</v>
      </c>
      <c r="J280" s="132" t="s">
        <v>7260</v>
      </c>
    </row>
    <row r="281" spans="1:10" s="133" customFormat="1" ht="38.25">
      <c r="A281" s="128">
        <v>280</v>
      </c>
      <c r="B281" s="139">
        <v>6900091064</v>
      </c>
      <c r="C281" s="136" t="s">
        <v>4779</v>
      </c>
      <c r="D281" s="130" t="s">
        <v>4780</v>
      </c>
      <c r="E281" s="130" t="e">
        <f>+VLOOKUP(Table169[[#This Row],[CÈDULARNCPASAPORTE2]],'ACTA GENERAL DEL PROCESO'!C:C,1,0)</f>
        <v>#N/A</v>
      </c>
      <c r="F281" s="130" t="s">
        <v>7258</v>
      </c>
      <c r="G281" s="131">
        <v>447239721.76999998</v>
      </c>
      <c r="H281" s="131">
        <v>480000</v>
      </c>
      <c r="I281" s="130" t="s">
        <v>7261</v>
      </c>
      <c r="J281" s="132" t="s">
        <v>7262</v>
      </c>
    </row>
    <row r="282" spans="1:10" s="133" customFormat="1" hidden="1">
      <c r="A282" s="128">
        <v>281</v>
      </c>
      <c r="B282" s="139">
        <v>131702432</v>
      </c>
      <c r="C282" s="136" t="s">
        <v>3523</v>
      </c>
      <c r="D282" s="130" t="s">
        <v>7391</v>
      </c>
      <c r="E282" s="130">
        <f>+VLOOKUP(Table169[[#This Row],[CÈDULARNCPASAPORTE2]],'ACTA GENERAL DEL PROCESO'!C:C,1,0)</f>
        <v>131702432</v>
      </c>
      <c r="F282" s="130" t="s">
        <v>7258</v>
      </c>
      <c r="G282" s="131">
        <v>26991252</v>
      </c>
      <c r="H282" s="131">
        <v>400000</v>
      </c>
      <c r="I282" s="130" t="s">
        <v>7259</v>
      </c>
      <c r="J282" s="132" t="s">
        <v>7260</v>
      </c>
    </row>
    <row r="283" spans="1:10" s="133" customFormat="1" hidden="1">
      <c r="A283" s="128">
        <v>282</v>
      </c>
      <c r="B283" s="139">
        <v>132221397</v>
      </c>
      <c r="C283" s="136" t="s">
        <v>3534</v>
      </c>
      <c r="D283" s="130" t="s">
        <v>7392</v>
      </c>
      <c r="E283" s="130">
        <f>+VLOOKUP(Table169[[#This Row],[CÈDULARNCPASAPORTE2]],'ACTA GENERAL DEL PROCESO'!C:C,1,0)</f>
        <v>132221397</v>
      </c>
      <c r="F283" s="130" t="s">
        <v>7265</v>
      </c>
      <c r="G283" s="131">
        <v>193819578.59</v>
      </c>
      <c r="H283" s="131">
        <v>2059000</v>
      </c>
      <c r="I283" s="130" t="s">
        <v>7259</v>
      </c>
      <c r="J283" s="132" t="s">
        <v>7260</v>
      </c>
    </row>
    <row r="284" spans="1:10" s="133" customFormat="1" ht="38.25">
      <c r="A284" s="128">
        <v>283</v>
      </c>
      <c r="B284" s="139">
        <v>7600049816</v>
      </c>
      <c r="C284" s="136" t="s">
        <v>4788</v>
      </c>
      <c r="D284" s="130" t="s">
        <v>4789</v>
      </c>
      <c r="E284" s="130" t="e">
        <f>+VLOOKUP(Table169[[#This Row],[CÈDULARNCPASAPORTE2]],'ACTA GENERAL DEL PROCESO'!C:C,1,0)</f>
        <v>#N/A</v>
      </c>
      <c r="F284" s="130" t="s">
        <v>7258</v>
      </c>
      <c r="G284" s="131">
        <v>228248530.93000001</v>
      </c>
      <c r="H284" s="131">
        <v>400000</v>
      </c>
      <c r="I284" s="130" t="s">
        <v>7261</v>
      </c>
      <c r="J284" s="132" t="s">
        <v>7262</v>
      </c>
    </row>
    <row r="285" spans="1:10" s="133" customFormat="1" hidden="1">
      <c r="A285" s="128">
        <v>284</v>
      </c>
      <c r="B285" s="139">
        <v>130276072</v>
      </c>
      <c r="C285" s="136" t="s">
        <v>2500</v>
      </c>
      <c r="D285" s="130" t="s">
        <v>7393</v>
      </c>
      <c r="E285" s="130">
        <f>+VLOOKUP(Table169[[#This Row],[CÈDULARNCPASAPORTE2]],'ACTA GENERAL DEL PROCESO'!C:C,1,0)</f>
        <v>130276072</v>
      </c>
      <c r="F285" s="130" t="s">
        <v>7258</v>
      </c>
      <c r="G285" s="131">
        <v>16099368</v>
      </c>
      <c r="H285" s="131">
        <v>500000</v>
      </c>
      <c r="I285" s="130" t="s">
        <v>7259</v>
      </c>
      <c r="J285" s="132" t="s">
        <v>7260</v>
      </c>
    </row>
    <row r="286" spans="1:10" s="133" customFormat="1" hidden="1">
      <c r="A286" s="128">
        <v>285</v>
      </c>
      <c r="B286" s="139">
        <v>106912009</v>
      </c>
      <c r="C286" s="136" t="s">
        <v>1650</v>
      </c>
      <c r="D286" s="130" t="s">
        <v>4795</v>
      </c>
      <c r="E286" s="130">
        <f>+VLOOKUP(Table169[[#This Row],[CÈDULARNCPASAPORTE2]],'ACTA GENERAL DEL PROCESO'!C:C,1,0)</f>
        <v>106912009</v>
      </c>
      <c r="F286" s="130" t="s">
        <v>7258</v>
      </c>
      <c r="G286" s="131">
        <v>21225868.050000001</v>
      </c>
      <c r="H286" s="131">
        <v>500000</v>
      </c>
      <c r="I286" s="130" t="s">
        <v>7259</v>
      </c>
      <c r="J286" s="132" t="s">
        <v>7260</v>
      </c>
    </row>
    <row r="287" spans="1:10" s="133" customFormat="1" ht="38.25">
      <c r="A287" s="128">
        <v>286</v>
      </c>
      <c r="B287" s="139">
        <v>40215307907</v>
      </c>
      <c r="C287" s="136" t="s">
        <v>4797</v>
      </c>
      <c r="D287" s="130" t="s">
        <v>4798</v>
      </c>
      <c r="E287" s="130" t="e">
        <f>+VLOOKUP(Table169[[#This Row],[CÈDULARNCPASAPORTE2]],'ACTA GENERAL DEL PROCESO'!C:C,1,0)</f>
        <v>#N/A</v>
      </c>
      <c r="F287" s="130" t="s">
        <v>7258</v>
      </c>
      <c r="G287" s="131">
        <v>228248530.93000001</v>
      </c>
      <c r="H287" s="131">
        <v>400000</v>
      </c>
      <c r="I287" s="130" t="s">
        <v>7261</v>
      </c>
      <c r="J287" s="132" t="s">
        <v>7262</v>
      </c>
    </row>
    <row r="288" spans="1:10" s="133" customFormat="1" hidden="1">
      <c r="A288" s="128">
        <v>287</v>
      </c>
      <c r="B288" s="139">
        <v>132235924</v>
      </c>
      <c r="C288" s="136" t="s">
        <v>3541</v>
      </c>
      <c r="D288" s="130" t="s">
        <v>7394</v>
      </c>
      <c r="E288" s="130">
        <f>+VLOOKUP(Table169[[#This Row],[CÈDULARNCPASAPORTE2]],'ACTA GENERAL DEL PROCESO'!C:C,1,0)</f>
        <v>132235924</v>
      </c>
      <c r="F288" s="130" t="s">
        <v>7265</v>
      </c>
      <c r="G288" s="131">
        <v>24438362</v>
      </c>
      <c r="H288" s="131">
        <v>500000</v>
      </c>
      <c r="I288" s="130" t="s">
        <v>7259</v>
      </c>
      <c r="J288" s="132" t="s">
        <v>7260</v>
      </c>
    </row>
    <row r="289" spans="1:10" s="133" customFormat="1" ht="38.25" hidden="1">
      <c r="A289" s="128">
        <v>288</v>
      </c>
      <c r="B289" s="139">
        <v>131524941</v>
      </c>
      <c r="C289" s="136" t="s">
        <v>4803</v>
      </c>
      <c r="D289" s="130" t="s">
        <v>7395</v>
      </c>
      <c r="E289" s="130">
        <f>+VLOOKUP(Table169[[#This Row],[CÈDULARNCPASAPORTE2]],'ACTA GENERAL DEL PROCESO'!C:C,1,0)</f>
        <v>131524941</v>
      </c>
      <c r="F289" s="130" t="s">
        <v>7265</v>
      </c>
      <c r="G289" s="131">
        <v>42551947.399999999</v>
      </c>
      <c r="H289" s="131">
        <v>425333</v>
      </c>
      <c r="I289" s="130" t="s">
        <v>7259</v>
      </c>
      <c r="J289" s="132" t="s">
        <v>7262</v>
      </c>
    </row>
    <row r="290" spans="1:10" s="133" customFormat="1" ht="38.25">
      <c r="A290" s="128">
        <v>289</v>
      </c>
      <c r="B290" s="139">
        <v>132318961</v>
      </c>
      <c r="C290" s="136" t="s">
        <v>4807</v>
      </c>
      <c r="D290" s="130" t="s">
        <v>7177</v>
      </c>
      <c r="E290" s="130" t="e">
        <f>+VLOOKUP(Table169[[#This Row],[CÈDULARNCPASAPORTE2]],'ACTA GENERAL DEL PROCESO'!C:C,1,0)</f>
        <v>#N/A</v>
      </c>
      <c r="F290" s="130" t="s">
        <v>7258</v>
      </c>
      <c r="G290" s="131">
        <v>458062002.51999998</v>
      </c>
      <c r="H290" s="131">
        <v>480000</v>
      </c>
      <c r="I290" s="130" t="s">
        <v>7261</v>
      </c>
      <c r="J290" s="132" t="s">
        <v>7262</v>
      </c>
    </row>
    <row r="291" spans="1:10" s="133" customFormat="1" hidden="1">
      <c r="A291" s="128">
        <v>290</v>
      </c>
      <c r="B291" s="139">
        <v>131345182</v>
      </c>
      <c r="C291" s="136" t="s">
        <v>3551</v>
      </c>
      <c r="D291" s="130" t="s">
        <v>7396</v>
      </c>
      <c r="E291" s="130">
        <f>+VLOOKUP(Table169[[#This Row],[CÈDULARNCPASAPORTE2]],'ACTA GENERAL DEL PROCESO'!C:C,1,0)</f>
        <v>131345182</v>
      </c>
      <c r="F291" s="130" t="s">
        <v>7258</v>
      </c>
      <c r="G291" s="131">
        <v>42705063.509999998</v>
      </c>
      <c r="H291" s="131">
        <v>480000</v>
      </c>
      <c r="I291" s="130" t="s">
        <v>7259</v>
      </c>
      <c r="J291" s="132" t="s">
        <v>7260</v>
      </c>
    </row>
    <row r="292" spans="1:10" s="133" customFormat="1" hidden="1">
      <c r="A292" s="128">
        <v>291</v>
      </c>
      <c r="B292" s="139">
        <v>132305592</v>
      </c>
      <c r="C292" s="134" t="s">
        <v>7397</v>
      </c>
      <c r="D292" s="135">
        <v>132305592</v>
      </c>
      <c r="E292" s="135">
        <f>+VLOOKUP(Table169[[#This Row],[CÈDULARNCPASAPORTE2]],'ACTA GENERAL DEL PROCESO'!C:C,1,0)</f>
        <v>132305592</v>
      </c>
      <c r="F292" s="130" t="s">
        <v>7279</v>
      </c>
      <c r="G292" s="131">
        <v>436989835.06</v>
      </c>
      <c r="H292" s="131">
        <v>410000</v>
      </c>
      <c r="I292" s="130" t="s">
        <v>7261</v>
      </c>
      <c r="J292" s="132"/>
    </row>
    <row r="293" spans="1:10" s="133" customFormat="1" hidden="1">
      <c r="A293" s="128">
        <v>292</v>
      </c>
      <c r="B293" s="139">
        <v>132213947</v>
      </c>
      <c r="C293" s="136" t="s">
        <v>3562</v>
      </c>
      <c r="D293" s="130" t="s">
        <v>7398</v>
      </c>
      <c r="E293" s="130">
        <f>+VLOOKUP(Table169[[#This Row],[CÈDULARNCPASAPORTE2]],'ACTA GENERAL DEL PROCESO'!C:C,1,0)</f>
        <v>132213947</v>
      </c>
      <c r="F293" s="130" t="s">
        <v>7265</v>
      </c>
      <c r="G293" s="131">
        <v>36836118.600000001</v>
      </c>
      <c r="H293" s="131">
        <v>500000</v>
      </c>
      <c r="I293" s="130" t="s">
        <v>7259</v>
      </c>
      <c r="J293" s="132" t="s">
        <v>7260</v>
      </c>
    </row>
    <row r="294" spans="1:10" s="133" customFormat="1" ht="38.25">
      <c r="A294" s="128">
        <v>293</v>
      </c>
      <c r="B294" s="139">
        <v>131174418</v>
      </c>
      <c r="C294" s="136" t="s">
        <v>4816</v>
      </c>
      <c r="D294" s="130" t="s">
        <v>7178</v>
      </c>
      <c r="E294" s="130" t="e">
        <f>+VLOOKUP(Table169[[#This Row],[CÈDULARNCPASAPORTE2]],'ACTA GENERAL DEL PROCESO'!C:C,1,0)</f>
        <v>#N/A</v>
      </c>
      <c r="F294" s="130" t="s">
        <v>7258</v>
      </c>
      <c r="G294" s="131">
        <v>205874866.19999999</v>
      </c>
      <c r="H294" s="131">
        <v>400000</v>
      </c>
      <c r="I294" s="130" t="s">
        <v>7261</v>
      </c>
      <c r="J294" s="132" t="s">
        <v>7262</v>
      </c>
    </row>
    <row r="295" spans="1:10" s="133" customFormat="1" hidden="1">
      <c r="A295" s="128">
        <v>294</v>
      </c>
      <c r="B295" s="139">
        <v>132079282</v>
      </c>
      <c r="C295" s="136" t="s">
        <v>3573</v>
      </c>
      <c r="D295" s="130" t="s">
        <v>7399</v>
      </c>
      <c r="E295" s="130">
        <f>+VLOOKUP(Table169[[#This Row],[CÈDULARNCPASAPORTE2]],'ACTA GENERAL DEL PROCESO'!C:C,1,0)</f>
        <v>132079282</v>
      </c>
      <c r="F295" s="130" t="s">
        <v>7265</v>
      </c>
      <c r="G295" s="131">
        <v>19040288.780000001</v>
      </c>
      <c r="H295" s="131">
        <v>400000</v>
      </c>
      <c r="I295" s="130" t="s">
        <v>7259</v>
      </c>
      <c r="J295" s="132" t="s">
        <v>7260</v>
      </c>
    </row>
    <row r="296" spans="1:10" s="133" customFormat="1" ht="30" hidden="1">
      <c r="A296" s="128">
        <v>295</v>
      </c>
      <c r="B296" s="139">
        <v>1000585677</v>
      </c>
      <c r="C296" s="136" t="s">
        <v>814</v>
      </c>
      <c r="D296" s="130" t="s">
        <v>4823</v>
      </c>
      <c r="E296" s="130">
        <f>+VLOOKUP(Table169[[#This Row],[CÈDULARNCPASAPORTE2]],'ACTA GENERAL DEL PROCESO'!C:C,1,0)</f>
        <v>1000585677</v>
      </c>
      <c r="F296" s="130" t="s">
        <v>7258</v>
      </c>
      <c r="G296" s="131">
        <v>15645428.93</v>
      </c>
      <c r="H296" s="131">
        <v>400000</v>
      </c>
      <c r="I296" s="130" t="s">
        <v>7259</v>
      </c>
      <c r="J296" s="132" t="s">
        <v>7260</v>
      </c>
    </row>
    <row r="297" spans="1:10" s="133" customFormat="1" hidden="1">
      <c r="A297" s="128">
        <v>296</v>
      </c>
      <c r="B297" s="139">
        <v>131233724</v>
      </c>
      <c r="C297" s="136" t="s">
        <v>2527</v>
      </c>
      <c r="D297" s="130" t="s">
        <v>7400</v>
      </c>
      <c r="E297" s="130">
        <f>+VLOOKUP(Table169[[#This Row],[CÈDULARNCPASAPORTE2]],'ACTA GENERAL DEL PROCESO'!C:C,1,0)</f>
        <v>131233724</v>
      </c>
      <c r="F297" s="130" t="s">
        <v>7263</v>
      </c>
      <c r="G297" s="131">
        <v>27975609.800000001</v>
      </c>
      <c r="H297" s="131">
        <v>300000</v>
      </c>
      <c r="I297" s="130" t="s">
        <v>7259</v>
      </c>
      <c r="J297" s="132" t="s">
        <v>7260</v>
      </c>
    </row>
    <row r="298" spans="1:10" s="133" customFormat="1" ht="38.25">
      <c r="A298" s="128">
        <v>297</v>
      </c>
      <c r="B298" s="139">
        <v>1400010516</v>
      </c>
      <c r="C298" s="136" t="s">
        <v>4828</v>
      </c>
      <c r="D298" s="130" t="s">
        <v>4829</v>
      </c>
      <c r="E298" s="130" t="e">
        <f>+VLOOKUP(Table169[[#This Row],[CÈDULARNCPASAPORTE2]],'ACTA GENERAL DEL PROCESO'!C:C,1,0)</f>
        <v>#N/A</v>
      </c>
      <c r="F298" s="130" t="s">
        <v>7264</v>
      </c>
      <c r="G298" s="131">
        <v>422606692.33999997</v>
      </c>
      <c r="H298" s="131">
        <v>293710.05</v>
      </c>
      <c r="I298" s="130" t="s">
        <v>7261</v>
      </c>
      <c r="J298" s="132" t="s">
        <v>7262</v>
      </c>
    </row>
    <row r="299" spans="1:10" s="133" customFormat="1" ht="38.25">
      <c r="A299" s="128">
        <v>298</v>
      </c>
      <c r="B299" s="139">
        <v>1300463880</v>
      </c>
      <c r="C299" s="136" t="s">
        <v>4831</v>
      </c>
      <c r="D299" s="130" t="s">
        <v>4832</v>
      </c>
      <c r="E299" s="130" t="e">
        <f>+VLOOKUP(Table169[[#This Row],[CÈDULARNCPASAPORTE2]],'ACTA GENERAL DEL PROCESO'!C:C,1,0)</f>
        <v>#N/A</v>
      </c>
      <c r="F299" s="130" t="s">
        <v>7265</v>
      </c>
      <c r="G299" s="131">
        <v>431919357.06</v>
      </c>
      <c r="H299" s="131">
        <v>160000</v>
      </c>
      <c r="I299" s="130" t="s">
        <v>7261</v>
      </c>
      <c r="J299" s="132" t="s">
        <v>7262</v>
      </c>
    </row>
    <row r="300" spans="1:10" s="133" customFormat="1" hidden="1">
      <c r="A300" s="128">
        <v>299</v>
      </c>
      <c r="B300" s="139">
        <v>113953491</v>
      </c>
      <c r="C300" s="136" t="s">
        <v>1664</v>
      </c>
      <c r="D300" s="130" t="s">
        <v>4835</v>
      </c>
      <c r="E300" s="130">
        <f>+VLOOKUP(Table169[[#This Row],[CÈDULARNCPASAPORTE2]],'ACTA GENERAL DEL PROCESO'!C:C,1,0)</f>
        <v>113953491</v>
      </c>
      <c r="F300" s="130" t="s">
        <v>7264</v>
      </c>
      <c r="G300" s="131">
        <v>62939431.200000003</v>
      </c>
      <c r="H300" s="131">
        <v>692180.05</v>
      </c>
      <c r="I300" s="130" t="s">
        <v>7259</v>
      </c>
      <c r="J300" s="132" t="s">
        <v>7260</v>
      </c>
    </row>
    <row r="301" spans="1:10" s="133" customFormat="1" hidden="1">
      <c r="A301" s="128">
        <v>300</v>
      </c>
      <c r="B301" s="139">
        <v>130981061</v>
      </c>
      <c r="C301" s="136" t="s">
        <v>3586</v>
      </c>
      <c r="D301" s="130" t="s">
        <v>7401</v>
      </c>
      <c r="E301" s="130">
        <f>+VLOOKUP(Table169[[#This Row],[CÈDULARNCPASAPORTE2]],'ACTA GENERAL DEL PROCESO'!C:C,1,0)</f>
        <v>130981061</v>
      </c>
      <c r="F301" s="130" t="s">
        <v>7273</v>
      </c>
      <c r="G301" s="131">
        <v>97121846</v>
      </c>
      <c r="H301" s="131">
        <v>1500000</v>
      </c>
      <c r="I301" s="130" t="s">
        <v>7259</v>
      </c>
      <c r="J301" s="132" t="s">
        <v>7260</v>
      </c>
    </row>
    <row r="302" spans="1:10" s="133" customFormat="1" hidden="1">
      <c r="A302" s="128">
        <v>301</v>
      </c>
      <c r="B302" s="139">
        <v>22500451764</v>
      </c>
      <c r="C302" s="136" t="s">
        <v>832</v>
      </c>
      <c r="D302" s="130" t="s">
        <v>4840</v>
      </c>
      <c r="E302" s="130">
        <f>+VLOOKUP(Table169[[#This Row],[CÈDULARNCPASAPORTE2]],'ACTA GENERAL DEL PROCESO'!C:C,1,0)</f>
        <v>22500451764</v>
      </c>
      <c r="F302" s="130" t="s">
        <v>7258</v>
      </c>
      <c r="G302" s="131">
        <v>40282380.899999999</v>
      </c>
      <c r="H302" s="131">
        <v>480000</v>
      </c>
      <c r="I302" s="130" t="s">
        <v>7259</v>
      </c>
      <c r="J302" s="132" t="s">
        <v>7260</v>
      </c>
    </row>
    <row r="303" spans="1:10" s="133" customFormat="1" hidden="1">
      <c r="A303" s="128">
        <v>302</v>
      </c>
      <c r="B303" s="139">
        <v>131592384</v>
      </c>
      <c r="C303" s="136" t="s">
        <v>2538</v>
      </c>
      <c r="D303" s="130" t="s">
        <v>7402</v>
      </c>
      <c r="E303" s="130">
        <f>+VLOOKUP(Table169[[#This Row],[CÈDULARNCPASAPORTE2]],'ACTA GENERAL DEL PROCESO'!C:C,1,0)</f>
        <v>131592384</v>
      </c>
      <c r="F303" s="130" t="s">
        <v>7279</v>
      </c>
      <c r="G303" s="131">
        <v>64796962</v>
      </c>
      <c r="H303" s="131">
        <v>670000</v>
      </c>
      <c r="I303" s="130" t="s">
        <v>7259</v>
      </c>
      <c r="J303" s="132" t="s">
        <v>7260</v>
      </c>
    </row>
    <row r="304" spans="1:10" s="133" customFormat="1" ht="38.25">
      <c r="A304" s="128">
        <v>303</v>
      </c>
      <c r="B304" s="139">
        <v>132065352</v>
      </c>
      <c r="C304" s="129" t="s">
        <v>7179</v>
      </c>
      <c r="D304" s="130" t="s">
        <v>7180</v>
      </c>
      <c r="E304" s="130" t="e">
        <f>+VLOOKUP(Table169[[#This Row],[CÈDULARNCPASAPORTE2]],'ACTA GENERAL DEL PROCESO'!C:C,1,0)</f>
        <v>#N/A</v>
      </c>
      <c r="F304" s="130" t="s">
        <v>7258</v>
      </c>
      <c r="G304" s="131">
        <v>449270633.61000001</v>
      </c>
      <c r="H304" s="131">
        <v>245917</v>
      </c>
      <c r="I304" s="130" t="s">
        <v>7261</v>
      </c>
      <c r="J304" s="132" t="s">
        <v>7262</v>
      </c>
    </row>
    <row r="305" spans="1:10" s="133" customFormat="1" ht="38.25">
      <c r="A305" s="128">
        <v>304</v>
      </c>
      <c r="B305" s="139">
        <v>130574618</v>
      </c>
      <c r="C305" s="136" t="s">
        <v>4842</v>
      </c>
      <c r="D305" s="130" t="s">
        <v>7181</v>
      </c>
      <c r="E305" s="130" t="e">
        <f>+VLOOKUP(Table169[[#This Row],[CÈDULARNCPASAPORTE2]],'ACTA GENERAL DEL PROCESO'!C:C,1,0)</f>
        <v>#N/A</v>
      </c>
      <c r="F305" s="130" t="s">
        <v>7265</v>
      </c>
      <c r="G305" s="131">
        <v>449223898.37</v>
      </c>
      <c r="H305" s="131">
        <v>4400000</v>
      </c>
      <c r="I305" s="130" t="s">
        <v>7261</v>
      </c>
      <c r="J305" s="132" t="s">
        <v>7262</v>
      </c>
    </row>
    <row r="306" spans="1:10" s="133" customFormat="1" hidden="1">
      <c r="A306" s="128">
        <v>305</v>
      </c>
      <c r="B306" s="139">
        <v>130721157</v>
      </c>
      <c r="C306" s="136" t="s">
        <v>3596</v>
      </c>
      <c r="D306" s="130" t="s">
        <v>7403</v>
      </c>
      <c r="E306" s="130">
        <f>+VLOOKUP(Table169[[#This Row],[CÈDULARNCPASAPORTE2]],'ACTA GENERAL DEL PROCESO'!C:C,1,0)</f>
        <v>130721157</v>
      </c>
      <c r="F306" s="130" t="s">
        <v>7265</v>
      </c>
      <c r="G306" s="131">
        <v>10786777.060000001</v>
      </c>
      <c r="H306" s="131">
        <v>107870.8</v>
      </c>
      <c r="I306" s="130" t="s">
        <v>7259</v>
      </c>
      <c r="J306" s="132" t="s">
        <v>7260</v>
      </c>
    </row>
    <row r="307" spans="1:10" s="133" customFormat="1" hidden="1">
      <c r="A307" s="128">
        <v>306</v>
      </c>
      <c r="B307" s="139">
        <v>1000851657</v>
      </c>
      <c r="C307" s="136" t="s">
        <v>849</v>
      </c>
      <c r="D307" s="130" t="s">
        <v>4849</v>
      </c>
      <c r="E307" s="130">
        <f>+VLOOKUP(Table169[[#This Row],[CÈDULARNCPASAPORTE2]],'ACTA GENERAL DEL PROCESO'!C:C,1,0)</f>
        <v>1000851657</v>
      </c>
      <c r="F307" s="130" t="s">
        <v>7258</v>
      </c>
      <c r="G307" s="131">
        <v>18580219.760000002</v>
      </c>
      <c r="H307" s="131">
        <v>480000</v>
      </c>
      <c r="I307" s="130" t="s">
        <v>7259</v>
      </c>
      <c r="J307" s="132" t="s">
        <v>7260</v>
      </c>
    </row>
    <row r="308" spans="1:10" s="133" customFormat="1" ht="38.25">
      <c r="A308" s="128">
        <v>307</v>
      </c>
      <c r="B308" s="139">
        <v>1200533337</v>
      </c>
      <c r="C308" s="136" t="s">
        <v>7182</v>
      </c>
      <c r="D308" s="130" t="s">
        <v>4852</v>
      </c>
      <c r="E308" s="130" t="e">
        <f>+VLOOKUP(Table169[[#This Row],[CÈDULARNCPASAPORTE2]],'ACTA GENERAL DEL PROCESO'!C:C,1,0)</f>
        <v>#N/A</v>
      </c>
      <c r="F308" s="130" t="s">
        <v>7265</v>
      </c>
      <c r="G308" s="131">
        <v>614706058.72000003</v>
      </c>
      <c r="H308" s="131">
        <v>700000</v>
      </c>
      <c r="I308" s="130" t="s">
        <v>7261</v>
      </c>
      <c r="J308" s="132" t="s">
        <v>7262</v>
      </c>
    </row>
    <row r="309" spans="1:10" s="133" customFormat="1" hidden="1">
      <c r="A309" s="128">
        <v>308</v>
      </c>
      <c r="B309" s="139">
        <v>132265297</v>
      </c>
      <c r="C309" s="136" t="s">
        <v>3606</v>
      </c>
      <c r="D309" s="130" t="s">
        <v>7404</v>
      </c>
      <c r="E309" s="130">
        <f>+VLOOKUP(Table169[[#This Row],[CÈDULARNCPASAPORTE2]],'ACTA GENERAL DEL PROCESO'!C:C,1,0)</f>
        <v>132265297</v>
      </c>
      <c r="F309" s="130" t="s">
        <v>7263</v>
      </c>
      <c r="G309" s="131">
        <v>31893177.609999999</v>
      </c>
      <c r="H309" s="131">
        <v>340044</v>
      </c>
      <c r="I309" s="130" t="s">
        <v>7259</v>
      </c>
      <c r="J309" s="132" t="s">
        <v>7260</v>
      </c>
    </row>
    <row r="310" spans="1:10" s="133" customFormat="1" hidden="1">
      <c r="A310" s="128">
        <v>309</v>
      </c>
      <c r="B310" s="139">
        <v>130988838</v>
      </c>
      <c r="C310" s="136" t="s">
        <v>2548</v>
      </c>
      <c r="D310" s="130" t="s">
        <v>7405</v>
      </c>
      <c r="E310" s="130">
        <f>+VLOOKUP(Table169[[#This Row],[CÈDULARNCPASAPORTE2]],'ACTA GENERAL DEL PROCESO'!C:C,1,0)</f>
        <v>130988838</v>
      </c>
      <c r="F310" s="130" t="s">
        <v>7265</v>
      </c>
      <c r="G310" s="131">
        <v>228248530.93000001</v>
      </c>
      <c r="H310" s="131">
        <v>2282485.2999999998</v>
      </c>
      <c r="I310" s="130" t="s">
        <v>7259</v>
      </c>
      <c r="J310" s="132" t="s">
        <v>7260</v>
      </c>
    </row>
    <row r="311" spans="1:10" s="133" customFormat="1" hidden="1">
      <c r="A311" s="128">
        <v>310</v>
      </c>
      <c r="B311" s="139">
        <v>132280547</v>
      </c>
      <c r="C311" s="136" t="s">
        <v>2561</v>
      </c>
      <c r="D311" s="130" t="s">
        <v>7406</v>
      </c>
      <c r="E311" s="130">
        <f>+VLOOKUP(Table169[[#This Row],[CÈDULARNCPASAPORTE2]],'ACTA GENERAL DEL PROCESO'!C:C,1,0)</f>
        <v>132280547</v>
      </c>
      <c r="F311" s="130" t="s">
        <v>7265</v>
      </c>
      <c r="G311" s="131">
        <v>3187683.2</v>
      </c>
      <c r="H311" s="131">
        <v>31877</v>
      </c>
      <c r="I311" s="130" t="s">
        <v>7259</v>
      </c>
      <c r="J311" s="132" t="s">
        <v>7260</v>
      </c>
    </row>
    <row r="312" spans="1:10" s="133" customFormat="1" ht="38.25">
      <c r="A312" s="128">
        <v>311</v>
      </c>
      <c r="B312" s="139">
        <v>132039777</v>
      </c>
      <c r="C312" s="136" t="s">
        <v>4863</v>
      </c>
      <c r="D312" s="130" t="s">
        <v>7183</v>
      </c>
      <c r="E312" s="130" t="e">
        <f>+VLOOKUP(Table169[[#This Row],[CÈDULARNCPASAPORTE2]],'ACTA GENERAL DEL PROCESO'!C:C,1,0)</f>
        <v>#N/A</v>
      </c>
      <c r="F312" s="130" t="s">
        <v>7258</v>
      </c>
      <c r="G312" s="131">
        <v>39222893000</v>
      </c>
      <c r="H312" s="131">
        <v>400000</v>
      </c>
      <c r="I312" s="130" t="s">
        <v>7261</v>
      </c>
      <c r="J312" s="132" t="s">
        <v>7262</v>
      </c>
    </row>
    <row r="313" spans="1:10" s="133" customFormat="1" hidden="1">
      <c r="A313" s="128">
        <v>312</v>
      </c>
      <c r="B313" s="139">
        <v>130931429</v>
      </c>
      <c r="C313" s="136" t="s">
        <v>3613</v>
      </c>
      <c r="D313" s="130" t="s">
        <v>7407</v>
      </c>
      <c r="E313" s="130">
        <f>+VLOOKUP(Table169[[#This Row],[CÈDULARNCPASAPORTE2]],'ACTA GENERAL DEL PROCESO'!C:C,1,0)</f>
        <v>130931429</v>
      </c>
      <c r="F313" s="130" t="s">
        <v>7304</v>
      </c>
      <c r="G313" s="131">
        <v>17923328.27</v>
      </c>
      <c r="H313" s="131">
        <v>200000</v>
      </c>
      <c r="I313" s="130" t="s">
        <v>7259</v>
      </c>
      <c r="J313" s="132" t="s">
        <v>7260</v>
      </c>
    </row>
    <row r="314" spans="1:10" s="133" customFormat="1" hidden="1">
      <c r="A314" s="128">
        <v>313</v>
      </c>
      <c r="B314" s="139">
        <v>130632952</v>
      </c>
      <c r="C314" s="136" t="s">
        <v>4870</v>
      </c>
      <c r="D314" s="130" t="s">
        <v>7408</v>
      </c>
      <c r="E314" s="130">
        <f>+VLOOKUP(Table169[[#This Row],[CÈDULARNCPASAPORTE2]],'ACTA GENERAL DEL PROCESO'!C:C,1,0)</f>
        <v>130632952</v>
      </c>
      <c r="F314" s="130" t="s">
        <v>7258</v>
      </c>
      <c r="G314" s="131">
        <v>7464876</v>
      </c>
      <c r="H314" s="131">
        <v>500000</v>
      </c>
      <c r="I314" s="130" t="s">
        <v>7259</v>
      </c>
      <c r="J314" s="132" t="s">
        <v>7260</v>
      </c>
    </row>
    <row r="315" spans="1:10" s="133" customFormat="1" ht="38.25">
      <c r="A315" s="128">
        <v>314</v>
      </c>
      <c r="B315" s="139">
        <v>130935068</v>
      </c>
      <c r="C315" s="136" t="s">
        <v>4874</v>
      </c>
      <c r="D315" s="130" t="s">
        <v>7184</v>
      </c>
      <c r="E315" s="130" t="e">
        <f>+VLOOKUP(Table169[[#This Row],[CÈDULARNCPASAPORTE2]],'ACTA GENERAL DEL PROCESO'!C:C,1,0)</f>
        <v>#N/A</v>
      </c>
      <c r="F315" s="130" t="s">
        <v>7265</v>
      </c>
      <c r="G315" s="131">
        <v>13942098.4</v>
      </c>
      <c r="H315" s="131">
        <v>70372.7</v>
      </c>
      <c r="I315" s="130" t="s">
        <v>7261</v>
      </c>
      <c r="J315" s="132" t="s">
        <v>7262</v>
      </c>
    </row>
    <row r="316" spans="1:10" s="133" customFormat="1" hidden="1">
      <c r="A316" s="128">
        <v>315</v>
      </c>
      <c r="B316" s="139">
        <v>131135961</v>
      </c>
      <c r="C316" s="136" t="s">
        <v>7409</v>
      </c>
      <c r="D316" s="130" t="s">
        <v>7410</v>
      </c>
      <c r="E316" s="130">
        <f>+VLOOKUP(Table169[[#This Row],[CÈDULARNCPASAPORTE2]],'ACTA GENERAL DEL PROCESO'!C:C,1,0)</f>
        <v>131135961</v>
      </c>
      <c r="F316" s="130" t="s">
        <v>7258</v>
      </c>
      <c r="G316" s="131">
        <v>39628150.399999999</v>
      </c>
      <c r="H316" s="131">
        <v>400000</v>
      </c>
      <c r="I316" s="130" t="s">
        <v>7259</v>
      </c>
      <c r="J316" s="132" t="s">
        <v>7260</v>
      </c>
    </row>
    <row r="317" spans="1:10" s="133" customFormat="1" hidden="1">
      <c r="A317" s="128">
        <v>316</v>
      </c>
      <c r="B317" s="139">
        <v>132322649</v>
      </c>
      <c r="C317" s="136" t="s">
        <v>3625</v>
      </c>
      <c r="D317" s="130" t="s">
        <v>7411</v>
      </c>
      <c r="E317" s="130">
        <f>+VLOOKUP(Table169[[#This Row],[CÈDULARNCPASAPORTE2]],'ACTA GENERAL DEL PROCESO'!C:C,1,0)</f>
        <v>132322649</v>
      </c>
      <c r="F317" s="130" t="s">
        <v>7258</v>
      </c>
      <c r="G317" s="131">
        <v>119807</v>
      </c>
      <c r="H317" s="131">
        <v>450000</v>
      </c>
      <c r="I317" s="130" t="s">
        <v>7259</v>
      </c>
      <c r="J317" s="132" t="s">
        <v>7260</v>
      </c>
    </row>
    <row r="318" spans="1:10" s="133" customFormat="1" ht="38.25">
      <c r="A318" s="128">
        <v>317</v>
      </c>
      <c r="B318" s="139">
        <v>3105234292</v>
      </c>
      <c r="C318" s="136" t="s">
        <v>4882</v>
      </c>
      <c r="D318" s="130" t="s">
        <v>4883</v>
      </c>
      <c r="E318" s="130" t="e">
        <f>+VLOOKUP(Table169[[#This Row],[CÈDULARNCPASAPORTE2]],'ACTA GENERAL DEL PROCESO'!C:C,1,0)</f>
        <v>#N/A</v>
      </c>
      <c r="F318" s="130" t="s">
        <v>7279</v>
      </c>
      <c r="G318" s="131">
        <v>449223898.37</v>
      </c>
      <c r="H318" s="131">
        <v>230000</v>
      </c>
      <c r="I318" s="130" t="s">
        <v>7261</v>
      </c>
      <c r="J318" s="132" t="s">
        <v>7262</v>
      </c>
    </row>
    <row r="319" spans="1:10" s="133" customFormat="1" hidden="1">
      <c r="A319" s="128">
        <v>318</v>
      </c>
      <c r="B319" s="139">
        <v>130966982</v>
      </c>
      <c r="C319" s="136" t="s">
        <v>3631</v>
      </c>
      <c r="D319" s="130" t="s">
        <v>7412</v>
      </c>
      <c r="E319" s="130">
        <f>+VLOOKUP(Table169[[#This Row],[CÈDULARNCPASAPORTE2]],'ACTA GENERAL DEL PROCESO'!C:C,1,0)</f>
        <v>130966982</v>
      </c>
      <c r="F319" s="130" t="s">
        <v>7264</v>
      </c>
      <c r="G319" s="131">
        <v>10786775.640000001</v>
      </c>
      <c r="H319" s="131">
        <v>107867.79</v>
      </c>
      <c r="I319" s="130" t="s">
        <v>7259</v>
      </c>
      <c r="J319" s="132" t="s">
        <v>7260</v>
      </c>
    </row>
    <row r="320" spans="1:10" s="133" customFormat="1" hidden="1">
      <c r="A320" s="128">
        <v>319</v>
      </c>
      <c r="B320" s="139">
        <v>131828531</v>
      </c>
      <c r="C320" s="136" t="s">
        <v>3644</v>
      </c>
      <c r="D320" s="130" t="s">
        <v>7413</v>
      </c>
      <c r="E320" s="130">
        <f>+VLOOKUP(Table169[[#This Row],[CÈDULARNCPASAPORTE2]],'ACTA GENERAL DEL PROCESO'!C:C,1,0)</f>
        <v>131828531</v>
      </c>
      <c r="F320" s="130" t="s">
        <v>7258</v>
      </c>
      <c r="G320" s="131">
        <v>19242236.199999999</v>
      </c>
      <c r="H320" s="131">
        <v>200000</v>
      </c>
      <c r="I320" s="130" t="s">
        <v>7259</v>
      </c>
      <c r="J320" s="132" t="s">
        <v>7260</v>
      </c>
    </row>
    <row r="321" spans="1:10" s="133" customFormat="1" hidden="1">
      <c r="A321" s="128">
        <v>320</v>
      </c>
      <c r="B321" s="139">
        <v>5400926589</v>
      </c>
      <c r="C321" s="136" t="s">
        <v>4891</v>
      </c>
      <c r="D321" s="130" t="s">
        <v>4892</v>
      </c>
      <c r="E321" s="130">
        <f>+VLOOKUP(Table169[[#This Row],[CÈDULARNCPASAPORTE2]],'ACTA GENERAL DEL PROCESO'!C:C,1,0)</f>
        <v>5400926589</v>
      </c>
      <c r="F321" s="130" t="s">
        <v>7258</v>
      </c>
      <c r="G321" s="131">
        <v>21086813.809999999</v>
      </c>
      <c r="H321" s="131">
        <v>600000</v>
      </c>
      <c r="I321" s="130" t="s">
        <v>7259</v>
      </c>
      <c r="J321" s="132" t="s">
        <v>7260</v>
      </c>
    </row>
    <row r="322" spans="1:10" s="133" customFormat="1" hidden="1">
      <c r="A322" s="128">
        <v>321</v>
      </c>
      <c r="B322" s="139">
        <v>130906076</v>
      </c>
      <c r="C322" s="136" t="s">
        <v>3651</v>
      </c>
      <c r="D322" s="130" t="s">
        <v>7414</v>
      </c>
      <c r="E322" s="130">
        <f>+VLOOKUP(Table169[[#This Row],[CÈDULARNCPASAPORTE2]],'ACTA GENERAL DEL PROCESO'!C:C,1,0)</f>
        <v>130906076</v>
      </c>
      <c r="F322" s="130" t="s">
        <v>7258</v>
      </c>
      <c r="G322" s="131">
        <v>37165239.399999999</v>
      </c>
      <c r="H322" s="131">
        <v>400000</v>
      </c>
      <c r="I322" s="130" t="s">
        <v>7259</v>
      </c>
      <c r="J322" s="132" t="s">
        <v>7260</v>
      </c>
    </row>
    <row r="323" spans="1:10" s="133" customFormat="1" ht="38.25">
      <c r="A323" s="128">
        <v>322</v>
      </c>
      <c r="B323" s="139">
        <v>130164576</v>
      </c>
      <c r="C323" s="136" t="s">
        <v>4897</v>
      </c>
      <c r="D323" s="130" t="s">
        <v>7185</v>
      </c>
      <c r="E323" s="130" t="e">
        <f>+VLOOKUP(Table169[[#This Row],[CÈDULARNCPASAPORTE2]],'ACTA GENERAL DEL PROCESO'!C:C,1,0)</f>
        <v>#N/A</v>
      </c>
      <c r="F323" s="130" t="s">
        <v>7258</v>
      </c>
      <c r="G323" s="131">
        <v>435705410</v>
      </c>
      <c r="H323" s="131">
        <v>4307060.01</v>
      </c>
      <c r="I323" s="130" t="s">
        <v>7261</v>
      </c>
      <c r="J323" s="132" t="s">
        <v>7262</v>
      </c>
    </row>
    <row r="324" spans="1:10" s="133" customFormat="1" ht="38.25">
      <c r="A324" s="128">
        <v>323</v>
      </c>
      <c r="B324" s="139">
        <v>131166571</v>
      </c>
      <c r="C324" s="136" t="s">
        <v>4901</v>
      </c>
      <c r="D324" s="130" t="s">
        <v>7186</v>
      </c>
      <c r="E324" s="130" t="e">
        <f>+VLOOKUP(Table169[[#This Row],[CÈDULARNCPASAPORTE2]],'ACTA GENERAL DEL PROCESO'!C:C,1,0)</f>
        <v>#N/A</v>
      </c>
      <c r="F324" s="130" t="s">
        <v>7264</v>
      </c>
      <c r="G324" s="131">
        <v>512159163.45999998</v>
      </c>
      <c r="H324" s="131">
        <v>496836.64</v>
      </c>
      <c r="I324" s="130" t="s">
        <v>7261</v>
      </c>
      <c r="J324" s="132" t="s">
        <v>7262</v>
      </c>
    </row>
    <row r="325" spans="1:10" s="133" customFormat="1" ht="30" hidden="1">
      <c r="A325" s="128">
        <v>324</v>
      </c>
      <c r="B325" s="139">
        <v>132081242</v>
      </c>
      <c r="C325" s="136" t="s">
        <v>3662</v>
      </c>
      <c r="D325" s="130" t="s">
        <v>7415</v>
      </c>
      <c r="E325" s="130">
        <f>+VLOOKUP(Table169[[#This Row],[CÈDULARNCPASAPORTE2]],'ACTA GENERAL DEL PROCESO'!C:C,1,0)</f>
        <v>132081242</v>
      </c>
      <c r="F325" s="130" t="s">
        <v>7258</v>
      </c>
      <c r="G325" s="131">
        <v>16871835.84</v>
      </c>
      <c r="H325" s="131">
        <v>400000</v>
      </c>
      <c r="I325" s="130" t="s">
        <v>7259</v>
      </c>
      <c r="J325" s="132" t="s">
        <v>7260</v>
      </c>
    </row>
    <row r="326" spans="1:10" s="133" customFormat="1" hidden="1">
      <c r="A326" s="128">
        <v>325</v>
      </c>
      <c r="B326" s="139">
        <v>132269268</v>
      </c>
      <c r="C326" s="136" t="s">
        <v>3669</v>
      </c>
      <c r="D326" s="130" t="s">
        <v>7416</v>
      </c>
      <c r="E326" s="130">
        <f>+VLOOKUP(Table169[[#This Row],[CÈDULARNCPASAPORTE2]],'ACTA GENERAL DEL PROCESO'!C:C,1,0)</f>
        <v>132269268</v>
      </c>
      <c r="F326" s="130" t="s">
        <v>7258</v>
      </c>
      <c r="G326" s="131">
        <v>1904195.96</v>
      </c>
      <c r="H326" s="131">
        <v>500000</v>
      </c>
      <c r="I326" s="130" t="s">
        <v>7259</v>
      </c>
      <c r="J326" s="132" t="s">
        <v>7260</v>
      </c>
    </row>
    <row r="327" spans="1:10" s="133" customFormat="1" hidden="1">
      <c r="A327" s="128">
        <v>326</v>
      </c>
      <c r="B327" s="139">
        <v>101180005</v>
      </c>
      <c r="C327" s="136" t="s">
        <v>2592</v>
      </c>
      <c r="D327" s="130" t="s">
        <v>7417</v>
      </c>
      <c r="E327" s="130">
        <f>+VLOOKUP(Table169[[#This Row],[CÈDULARNCPASAPORTE2]],'ACTA GENERAL DEL PROCESO'!C:C,1,0)</f>
        <v>101180005</v>
      </c>
      <c r="F327" s="130" t="s">
        <v>7258</v>
      </c>
      <c r="G327" s="131">
        <v>37447055.700000003</v>
      </c>
      <c r="H327" s="131">
        <v>400000</v>
      </c>
      <c r="I327" s="130" t="s">
        <v>7259</v>
      </c>
      <c r="J327" s="132" t="s">
        <v>7260</v>
      </c>
    </row>
    <row r="328" spans="1:10" s="133" customFormat="1" ht="38.25">
      <c r="A328" s="128">
        <v>327</v>
      </c>
      <c r="B328" s="139">
        <v>15400017412</v>
      </c>
      <c r="C328" s="136" t="s">
        <v>4914</v>
      </c>
      <c r="D328" s="130" t="s">
        <v>4915</v>
      </c>
      <c r="E328" s="130" t="e">
        <f>+VLOOKUP(Table169[[#This Row],[CÈDULARNCPASAPORTE2]],'ACTA GENERAL DEL PROCESO'!C:C,1,0)</f>
        <v>#N/A</v>
      </c>
      <c r="F328" s="130" t="s">
        <v>7258</v>
      </c>
      <c r="G328" s="131">
        <v>228248530.93000001</v>
      </c>
      <c r="H328" s="131">
        <v>400000</v>
      </c>
      <c r="I328" s="130" t="s">
        <v>7261</v>
      </c>
      <c r="J328" s="132" t="s">
        <v>7262</v>
      </c>
    </row>
    <row r="329" spans="1:10" s="133" customFormat="1" hidden="1">
      <c r="A329" s="128">
        <v>328</v>
      </c>
      <c r="B329" s="139">
        <v>11500001018</v>
      </c>
      <c r="C329" s="136" t="s">
        <v>872</v>
      </c>
      <c r="D329" s="130" t="s">
        <v>4917</v>
      </c>
      <c r="E329" s="130">
        <f>+VLOOKUP(Table169[[#This Row],[CÈDULARNCPASAPORTE2]],'ACTA GENERAL DEL PROCESO'!C:C,1,0)</f>
        <v>11500001018</v>
      </c>
      <c r="F329" s="130" t="s">
        <v>7265</v>
      </c>
      <c r="G329" s="131">
        <v>17346024</v>
      </c>
      <c r="H329" s="131">
        <v>500000</v>
      </c>
      <c r="I329" s="130" t="s">
        <v>7259</v>
      </c>
      <c r="J329" s="132" t="s">
        <v>7260</v>
      </c>
    </row>
    <row r="330" spans="1:10" s="133" customFormat="1" hidden="1">
      <c r="A330" s="128">
        <v>329</v>
      </c>
      <c r="B330" s="139">
        <v>1000057123</v>
      </c>
      <c r="C330" s="134" t="s">
        <v>1683</v>
      </c>
      <c r="D330" s="135" t="s">
        <v>4920</v>
      </c>
      <c r="E330" s="135">
        <f>+VLOOKUP(Table169[[#This Row],[CÈDULARNCPASAPORTE2]],'ACTA GENERAL DEL PROCESO'!C:C,1,0)</f>
        <v>1000057123</v>
      </c>
      <c r="F330" s="130" t="s">
        <v>7258</v>
      </c>
      <c r="G330" s="131">
        <v>226072898.25</v>
      </c>
      <c r="H330" s="131">
        <v>500000</v>
      </c>
      <c r="I330" s="130" t="s">
        <v>7261</v>
      </c>
      <c r="J330" s="132"/>
    </row>
    <row r="331" spans="1:10" s="133" customFormat="1" hidden="1">
      <c r="A331" s="128">
        <v>330</v>
      </c>
      <c r="B331" s="139">
        <v>110218872</v>
      </c>
      <c r="C331" s="136" t="s">
        <v>1695</v>
      </c>
      <c r="D331" s="130" t="s">
        <v>4921</v>
      </c>
      <c r="E331" s="130">
        <f>+VLOOKUP(Table169[[#This Row],[CÈDULARNCPASAPORTE2]],'ACTA GENERAL DEL PROCESO'!C:C,1,0)</f>
        <v>110218872</v>
      </c>
      <c r="F331" s="130" t="s">
        <v>7264</v>
      </c>
      <c r="G331" s="131">
        <v>20699760</v>
      </c>
      <c r="H331" s="131">
        <v>206997.6</v>
      </c>
      <c r="I331" s="130" t="s">
        <v>7259</v>
      </c>
      <c r="J331" s="132" t="s">
        <v>7260</v>
      </c>
    </row>
    <row r="332" spans="1:10" s="133" customFormat="1" hidden="1">
      <c r="A332" s="128">
        <v>331</v>
      </c>
      <c r="B332" s="139">
        <v>1000711141</v>
      </c>
      <c r="C332" s="136" t="s">
        <v>1706</v>
      </c>
      <c r="D332" s="130" t="s">
        <v>4923</v>
      </c>
      <c r="E332" s="130">
        <f>+VLOOKUP(Table169[[#This Row],[CÈDULARNCPASAPORTE2]],'ACTA GENERAL DEL PROCESO'!C:C,1,0)</f>
        <v>1000711141</v>
      </c>
      <c r="F332" s="130" t="s">
        <v>7258</v>
      </c>
      <c r="G332" s="131">
        <v>21733184.399999999</v>
      </c>
      <c r="H332" s="131">
        <v>400000</v>
      </c>
      <c r="I332" s="130" t="s">
        <v>7259</v>
      </c>
      <c r="J332" s="132" t="s">
        <v>7260</v>
      </c>
    </row>
    <row r="333" spans="1:10" s="133" customFormat="1" ht="38.25">
      <c r="A333" s="128">
        <v>332</v>
      </c>
      <c r="B333" s="139">
        <v>131898823</v>
      </c>
      <c r="C333" s="136" t="s">
        <v>4925</v>
      </c>
      <c r="D333" s="130" t="s">
        <v>7187</v>
      </c>
      <c r="E333" s="130" t="e">
        <f>+VLOOKUP(Table169[[#This Row],[CÈDULARNCPASAPORTE2]],'ACTA GENERAL DEL PROCESO'!C:C,1,0)</f>
        <v>#N/A</v>
      </c>
      <c r="F333" s="130" t="s">
        <v>7265</v>
      </c>
      <c r="G333" s="131">
        <v>483832796.37</v>
      </c>
      <c r="H333" s="131">
        <v>500000</v>
      </c>
      <c r="I333" s="130" t="s">
        <v>7261</v>
      </c>
      <c r="J333" s="132" t="s">
        <v>7262</v>
      </c>
    </row>
    <row r="334" spans="1:10" s="133" customFormat="1" hidden="1">
      <c r="A334" s="128">
        <v>333</v>
      </c>
      <c r="B334" s="139">
        <v>101818250</v>
      </c>
      <c r="C334" s="136" t="s">
        <v>897</v>
      </c>
      <c r="D334" s="130" t="s">
        <v>4929</v>
      </c>
      <c r="E334" s="130">
        <f>+VLOOKUP(Table169[[#This Row],[CÈDULARNCPASAPORTE2]],'ACTA GENERAL DEL PROCESO'!C:C,1,0)</f>
        <v>101818250</v>
      </c>
      <c r="F334" s="130" t="s">
        <v>7265</v>
      </c>
      <c r="G334" s="131">
        <v>1645950.2</v>
      </c>
      <c r="H334" s="131">
        <v>500000</v>
      </c>
      <c r="I334" s="130" t="s">
        <v>7259</v>
      </c>
      <c r="J334" s="132" t="s">
        <v>7260</v>
      </c>
    </row>
    <row r="335" spans="1:10" s="133" customFormat="1" hidden="1">
      <c r="A335" s="128">
        <v>334</v>
      </c>
      <c r="B335" s="139">
        <v>131884946</v>
      </c>
      <c r="C335" s="136" t="s">
        <v>3676</v>
      </c>
      <c r="D335" s="130" t="s">
        <v>7418</v>
      </c>
      <c r="E335" s="130">
        <f>+VLOOKUP(Table169[[#This Row],[CÈDULARNCPASAPORTE2]],'ACTA GENERAL DEL PROCESO'!C:C,1,0)</f>
        <v>131884946</v>
      </c>
      <c r="F335" s="130" t="s">
        <v>7258</v>
      </c>
      <c r="G335" s="131">
        <v>217460425.38</v>
      </c>
      <c r="H335" s="131">
        <v>600000</v>
      </c>
      <c r="I335" s="130" t="s">
        <v>7259</v>
      </c>
      <c r="J335" s="132" t="s">
        <v>7260</v>
      </c>
    </row>
    <row r="336" spans="1:10" s="133" customFormat="1" ht="38.25">
      <c r="A336" s="128">
        <v>335</v>
      </c>
      <c r="B336" s="139">
        <v>7600236348</v>
      </c>
      <c r="C336" s="136" t="s">
        <v>4934</v>
      </c>
      <c r="D336" s="130" t="s">
        <v>4935</v>
      </c>
      <c r="E336" s="130" t="e">
        <f>+VLOOKUP(Table169[[#This Row],[CÈDULARNCPASAPORTE2]],'ACTA GENERAL DEL PROCESO'!C:C,1,0)</f>
        <v>#N/A</v>
      </c>
      <c r="F336" s="130" t="s">
        <v>7258</v>
      </c>
      <c r="G336" s="131">
        <v>220586585.44</v>
      </c>
      <c r="H336" s="131">
        <v>400000</v>
      </c>
      <c r="I336" s="130" t="s">
        <v>7261</v>
      </c>
      <c r="J336" s="132" t="s">
        <v>7262</v>
      </c>
    </row>
    <row r="337" spans="1:10" s="133" customFormat="1" ht="38.25">
      <c r="A337" s="128">
        <v>336</v>
      </c>
      <c r="B337" s="139">
        <v>1000788420</v>
      </c>
      <c r="C337" s="136" t="s">
        <v>4937</v>
      </c>
      <c r="D337" s="130" t="s">
        <v>4938</v>
      </c>
      <c r="E337" s="130" t="e">
        <f>+VLOOKUP(Table169[[#This Row],[CÈDULARNCPASAPORTE2]],'ACTA GENERAL DEL PROCESO'!C:C,1,0)</f>
        <v>#N/A</v>
      </c>
      <c r="F337" s="130" t="s">
        <v>7258</v>
      </c>
      <c r="G337" s="131">
        <v>449223898.37</v>
      </c>
      <c r="H337" s="131">
        <v>400000</v>
      </c>
      <c r="I337" s="130" t="s">
        <v>7261</v>
      </c>
      <c r="J337" s="132" t="s">
        <v>7262</v>
      </c>
    </row>
    <row r="338" spans="1:10" s="133" customFormat="1" hidden="1">
      <c r="A338" s="128">
        <v>337</v>
      </c>
      <c r="B338" s="139">
        <v>132277112</v>
      </c>
      <c r="C338" s="136" t="s">
        <v>3682</v>
      </c>
      <c r="D338" s="130" t="s">
        <v>7419</v>
      </c>
      <c r="E338" s="130">
        <f>+VLOOKUP(Table169[[#This Row],[CÈDULARNCPASAPORTE2]],'ACTA GENERAL DEL PROCESO'!C:C,1,0)</f>
        <v>132277112</v>
      </c>
      <c r="F338" s="130" t="s">
        <v>7258</v>
      </c>
      <c r="G338" s="131">
        <v>2422064.46</v>
      </c>
      <c r="H338" s="131">
        <v>500000</v>
      </c>
      <c r="I338" s="130" t="s">
        <v>7259</v>
      </c>
      <c r="J338" s="132" t="s">
        <v>7260</v>
      </c>
    </row>
    <row r="339" spans="1:10" s="133" customFormat="1" ht="38.25">
      <c r="A339" s="128">
        <v>338</v>
      </c>
      <c r="B339" s="139">
        <v>131541722</v>
      </c>
      <c r="C339" s="136" t="s">
        <v>4943</v>
      </c>
      <c r="D339" s="130" t="s">
        <v>7188</v>
      </c>
      <c r="E339" s="130" t="e">
        <f>+VLOOKUP(Table169[[#This Row],[CÈDULARNCPASAPORTE2]],'ACTA GENERAL DEL PROCESO'!C:C,1,0)</f>
        <v>#N/A</v>
      </c>
      <c r="F339" s="130" t="s">
        <v>7258</v>
      </c>
      <c r="G339" s="131">
        <v>44922433035</v>
      </c>
      <c r="H339" s="131">
        <v>480000</v>
      </c>
      <c r="I339" s="130" t="s">
        <v>7261</v>
      </c>
      <c r="J339" s="132" t="s">
        <v>7262</v>
      </c>
    </row>
    <row r="340" spans="1:10" s="133" customFormat="1" ht="38.25">
      <c r="A340" s="128">
        <v>339</v>
      </c>
      <c r="B340" s="139">
        <v>3700685674</v>
      </c>
      <c r="C340" s="136" t="s">
        <v>4947</v>
      </c>
      <c r="D340" s="130" t="s">
        <v>4948</v>
      </c>
      <c r="E340" s="130" t="e">
        <f>+VLOOKUP(Table169[[#This Row],[CÈDULARNCPASAPORTE2]],'ACTA GENERAL DEL PROCESO'!C:C,1,0)</f>
        <v>#N/A</v>
      </c>
      <c r="F340" s="130" t="s">
        <v>7258</v>
      </c>
      <c r="G340" s="131">
        <v>449260558.37</v>
      </c>
      <c r="H340" s="131">
        <v>480000</v>
      </c>
      <c r="I340" s="130" t="s">
        <v>7261</v>
      </c>
      <c r="J340" s="132" t="s">
        <v>7262</v>
      </c>
    </row>
    <row r="341" spans="1:10" s="133" customFormat="1" ht="30" hidden="1">
      <c r="A341" s="128">
        <v>340</v>
      </c>
      <c r="B341" s="139">
        <v>116199266</v>
      </c>
      <c r="C341" s="136" t="s">
        <v>906</v>
      </c>
      <c r="D341" s="130" t="s">
        <v>4950</v>
      </c>
      <c r="E341" s="130">
        <f>+VLOOKUP(Table169[[#This Row],[CÈDULARNCPASAPORTE2]],'ACTA GENERAL DEL PROCESO'!C:C,1,0)</f>
        <v>116199266</v>
      </c>
      <c r="F341" s="130" t="s">
        <v>7279</v>
      </c>
      <c r="G341" s="131">
        <v>24064809</v>
      </c>
      <c r="H341" s="131">
        <v>250000</v>
      </c>
      <c r="I341" s="130" t="s">
        <v>7259</v>
      </c>
      <c r="J341" s="132" t="s">
        <v>7260</v>
      </c>
    </row>
    <row r="342" spans="1:10" s="133" customFormat="1" hidden="1">
      <c r="A342" s="128">
        <v>341</v>
      </c>
      <c r="B342" s="139">
        <v>1000887180</v>
      </c>
      <c r="C342" s="129" t="s">
        <v>1715</v>
      </c>
      <c r="D342" s="135" t="s">
        <v>4952</v>
      </c>
      <c r="E342" s="135">
        <f>+VLOOKUP(Table169[[#This Row],[CÈDULARNCPASAPORTE2]],'ACTA GENERAL DEL PROCESO'!C:C,1,0)</f>
        <v>1000887180</v>
      </c>
      <c r="F342" s="130" t="s">
        <v>7265</v>
      </c>
      <c r="G342" s="131">
        <v>18555589.789999999</v>
      </c>
      <c r="H342" s="131">
        <v>395415</v>
      </c>
      <c r="I342" s="130" t="s">
        <v>7259</v>
      </c>
      <c r="J342" s="132"/>
    </row>
    <row r="343" spans="1:10" s="133" customFormat="1" ht="38.25">
      <c r="A343" s="128">
        <v>342</v>
      </c>
      <c r="B343" s="139">
        <v>1000980787</v>
      </c>
      <c r="C343" s="136" t="s">
        <v>4954</v>
      </c>
      <c r="D343" s="130" t="s">
        <v>4955</v>
      </c>
      <c r="E343" s="130" t="e">
        <f>+VLOOKUP(Table169[[#This Row],[CÈDULARNCPASAPORTE2]],'ACTA GENERAL DEL PROCESO'!C:C,1,0)</f>
        <v>#N/A</v>
      </c>
      <c r="F343" s="130" t="s">
        <v>7265</v>
      </c>
      <c r="G343" s="131">
        <v>629616904.75</v>
      </c>
      <c r="H343" s="131">
        <v>500000</v>
      </c>
      <c r="I343" s="130" t="s">
        <v>7261</v>
      </c>
      <c r="J343" s="132" t="s">
        <v>7262</v>
      </c>
    </row>
    <row r="344" spans="1:10" s="133" customFormat="1" ht="38.25">
      <c r="A344" s="128">
        <v>343</v>
      </c>
      <c r="B344" s="139">
        <v>132253175</v>
      </c>
      <c r="C344" s="136" t="s">
        <v>4957</v>
      </c>
      <c r="D344" s="130" t="s">
        <v>7189</v>
      </c>
      <c r="E344" s="130" t="e">
        <f>+VLOOKUP(Table169[[#This Row],[CÈDULARNCPASAPORTE2]],'ACTA GENERAL DEL PROCESO'!C:C,1,0)</f>
        <v>#N/A</v>
      </c>
      <c r="F344" s="130" t="s">
        <v>7258</v>
      </c>
      <c r="G344" s="131">
        <v>219271452</v>
      </c>
      <c r="H344" s="131">
        <v>400000</v>
      </c>
      <c r="I344" s="130" t="s">
        <v>7261</v>
      </c>
      <c r="J344" s="132" t="s">
        <v>7262</v>
      </c>
    </row>
    <row r="345" spans="1:10" s="133" customFormat="1" hidden="1">
      <c r="A345" s="128">
        <v>344</v>
      </c>
      <c r="B345" s="139">
        <v>7600011048</v>
      </c>
      <c r="C345" s="136" t="s">
        <v>923</v>
      </c>
      <c r="D345" s="130" t="s">
        <v>4961</v>
      </c>
      <c r="E345" s="130">
        <f>+VLOOKUP(Table169[[#This Row],[CÈDULARNCPASAPORTE2]],'ACTA GENERAL DEL PROCESO'!C:C,1,0)</f>
        <v>7600011048</v>
      </c>
      <c r="F345" s="130" t="s">
        <v>7258</v>
      </c>
      <c r="G345" s="131">
        <v>35674520</v>
      </c>
      <c r="H345" s="131">
        <v>400000</v>
      </c>
      <c r="I345" s="130" t="s">
        <v>7259</v>
      </c>
      <c r="J345" s="132" t="s">
        <v>7260</v>
      </c>
    </row>
    <row r="346" spans="1:10" s="133" customFormat="1" hidden="1">
      <c r="A346" s="128">
        <v>345</v>
      </c>
      <c r="B346" s="139">
        <v>132293916</v>
      </c>
      <c r="C346" s="136" t="s">
        <v>3689</v>
      </c>
      <c r="D346" s="130" t="s">
        <v>7420</v>
      </c>
      <c r="E346" s="130">
        <f>+VLOOKUP(Table169[[#This Row],[CÈDULARNCPASAPORTE2]],'ACTA GENERAL DEL PROCESO'!C:C,1,0)</f>
        <v>132293916</v>
      </c>
      <c r="F346" s="130" t="s">
        <v>7258</v>
      </c>
      <c r="G346" s="131">
        <v>25831056</v>
      </c>
      <c r="H346" s="131">
        <v>400000</v>
      </c>
      <c r="I346" s="130" t="s">
        <v>7259</v>
      </c>
      <c r="J346" s="132" t="s">
        <v>7260</v>
      </c>
    </row>
    <row r="347" spans="1:10" s="133" customFormat="1" ht="38.25">
      <c r="A347" s="128">
        <v>346</v>
      </c>
      <c r="B347" s="139">
        <v>3100712169</v>
      </c>
      <c r="C347" s="136" t="s">
        <v>4966</v>
      </c>
      <c r="D347" s="130" t="s">
        <v>4967</v>
      </c>
      <c r="E347" s="130" t="e">
        <f>+VLOOKUP(Table169[[#This Row],[CÈDULARNCPASAPORTE2]],'ACTA GENERAL DEL PROCESO'!C:C,1,0)</f>
        <v>#N/A</v>
      </c>
      <c r="F347" s="130" t="s">
        <v>7273</v>
      </c>
      <c r="G347" s="131">
        <v>48192694.670000002</v>
      </c>
      <c r="H347" s="131">
        <v>400000</v>
      </c>
      <c r="I347" s="130" t="s">
        <v>7261</v>
      </c>
      <c r="J347" s="132" t="s">
        <v>7262</v>
      </c>
    </row>
    <row r="348" spans="1:10" s="133" customFormat="1" hidden="1">
      <c r="A348" s="128">
        <v>347</v>
      </c>
      <c r="B348" s="139">
        <v>132321294</v>
      </c>
      <c r="C348" s="136" t="s">
        <v>3699</v>
      </c>
      <c r="D348" s="130" t="s">
        <v>7421</v>
      </c>
      <c r="E348" s="130">
        <f>+VLOOKUP(Table169[[#This Row],[CÈDULARNCPASAPORTE2]],'ACTA GENERAL DEL PROCESO'!C:C,1,0)</f>
        <v>132321294</v>
      </c>
      <c r="F348" s="130" t="s">
        <v>7258</v>
      </c>
      <c r="G348" s="131">
        <v>11481282.380000001</v>
      </c>
      <c r="H348" s="131">
        <v>500000</v>
      </c>
      <c r="I348" s="130" t="s">
        <v>7259</v>
      </c>
      <c r="J348" s="132" t="s">
        <v>7260</v>
      </c>
    </row>
    <row r="349" spans="1:10" s="133" customFormat="1" hidden="1">
      <c r="A349" s="128">
        <v>348</v>
      </c>
      <c r="B349" s="139">
        <v>2700341635</v>
      </c>
      <c r="C349" s="136" t="s">
        <v>1730</v>
      </c>
      <c r="D349" s="130" t="s">
        <v>4972</v>
      </c>
      <c r="E349" s="130">
        <f>+VLOOKUP(Table169[[#This Row],[CÈDULARNCPASAPORTE2]],'ACTA GENERAL DEL PROCESO'!C:C,1,0)</f>
        <v>2700341635</v>
      </c>
      <c r="F349" s="130" t="s">
        <v>7265</v>
      </c>
      <c r="G349" s="131">
        <v>28049735.600000001</v>
      </c>
      <c r="H349" s="131">
        <v>500000</v>
      </c>
      <c r="I349" s="130" t="s">
        <v>7259</v>
      </c>
      <c r="J349" s="132" t="s">
        <v>7260</v>
      </c>
    </row>
    <row r="350" spans="1:10" s="133" customFormat="1" hidden="1">
      <c r="A350" s="128">
        <v>349</v>
      </c>
      <c r="B350" s="139">
        <v>7600020783</v>
      </c>
      <c r="C350" s="136" t="s">
        <v>1743</v>
      </c>
      <c r="D350" s="130" t="s">
        <v>4974</v>
      </c>
      <c r="E350" s="130">
        <f>+VLOOKUP(Table169[[#This Row],[CÈDULARNCPASAPORTE2]],'ACTA GENERAL DEL PROCESO'!C:C,1,0)</f>
        <v>7600020783</v>
      </c>
      <c r="F350" s="130" t="s">
        <v>7265</v>
      </c>
      <c r="G350" s="131">
        <v>28049735.600000001</v>
      </c>
      <c r="H350" s="131">
        <v>500000</v>
      </c>
      <c r="I350" s="130" t="s">
        <v>7259</v>
      </c>
      <c r="J350" s="132" t="s">
        <v>7260</v>
      </c>
    </row>
    <row r="351" spans="1:10" s="133" customFormat="1" ht="38.25">
      <c r="A351" s="128">
        <v>350</v>
      </c>
      <c r="B351" s="139">
        <v>131257771</v>
      </c>
      <c r="C351" s="136" t="s">
        <v>4976</v>
      </c>
      <c r="D351" s="130" t="s">
        <v>7190</v>
      </c>
      <c r="E351" s="130" t="e">
        <f>+VLOOKUP(Table169[[#This Row],[CÈDULARNCPASAPORTE2]],'ACTA GENERAL DEL PROCESO'!C:C,1,0)</f>
        <v>#N/A</v>
      </c>
      <c r="F351" s="130" t="s">
        <v>7258</v>
      </c>
      <c r="G351" s="131">
        <v>449223898.37</v>
      </c>
      <c r="H351" s="131">
        <v>480000</v>
      </c>
      <c r="I351" s="130" t="s">
        <v>7261</v>
      </c>
      <c r="J351" s="132" t="s">
        <v>7262</v>
      </c>
    </row>
    <row r="352" spans="1:10" s="133" customFormat="1" hidden="1">
      <c r="A352" s="128">
        <v>351</v>
      </c>
      <c r="B352" s="139">
        <v>132234792</v>
      </c>
      <c r="C352" s="136" t="s">
        <v>3700</v>
      </c>
      <c r="D352" s="130" t="s">
        <v>7422</v>
      </c>
      <c r="E352" s="130">
        <f>+VLOOKUP(Table169[[#This Row],[CÈDULARNCPASAPORTE2]],'ACTA GENERAL DEL PROCESO'!C:C,1,0)</f>
        <v>132234792</v>
      </c>
      <c r="F352" s="130" t="s">
        <v>7265</v>
      </c>
      <c r="G352" s="131">
        <v>154041626.40000001</v>
      </c>
      <c r="H352" s="131">
        <v>1600000</v>
      </c>
      <c r="I352" s="130" t="s">
        <v>7259</v>
      </c>
      <c r="J352" s="132" t="s">
        <v>7260</v>
      </c>
    </row>
    <row r="353" spans="1:10" s="133" customFormat="1" hidden="1">
      <c r="A353" s="128">
        <v>352</v>
      </c>
      <c r="B353" s="139">
        <v>132206241</v>
      </c>
      <c r="C353" s="136" t="s">
        <v>2606</v>
      </c>
      <c r="D353" s="130" t="s">
        <v>7423</v>
      </c>
      <c r="E353" s="130">
        <f>+VLOOKUP(Table169[[#This Row],[CÈDULARNCPASAPORTE2]],'ACTA GENERAL DEL PROCESO'!C:C,1,0)</f>
        <v>132206241</v>
      </c>
      <c r="F353" s="130" t="s">
        <v>7258</v>
      </c>
      <c r="G353" s="131">
        <v>37580414.200000003</v>
      </c>
      <c r="H353" s="131">
        <v>400000</v>
      </c>
      <c r="I353" s="130" t="s">
        <v>7259</v>
      </c>
      <c r="J353" s="132" t="s">
        <v>7260</v>
      </c>
    </row>
    <row r="354" spans="1:10" s="133" customFormat="1" ht="38.25">
      <c r="A354" s="128">
        <v>353</v>
      </c>
      <c r="B354" s="139">
        <v>132095278</v>
      </c>
      <c r="C354" s="136" t="s">
        <v>4986</v>
      </c>
      <c r="D354" s="130" t="s">
        <v>7191</v>
      </c>
      <c r="E354" s="130" t="e">
        <f>+VLOOKUP(Table169[[#This Row],[CÈDULARNCPASAPORTE2]],'ACTA GENERAL DEL PROCESO'!C:C,1,0)</f>
        <v>#N/A</v>
      </c>
      <c r="F354" s="130" t="s">
        <v>7258</v>
      </c>
      <c r="G354" s="131">
        <v>220975367.44</v>
      </c>
      <c r="H354" s="131">
        <v>400000</v>
      </c>
      <c r="I354" s="130" t="s">
        <v>7261</v>
      </c>
      <c r="J354" s="132" t="s">
        <v>7262</v>
      </c>
    </row>
    <row r="355" spans="1:10" s="133" customFormat="1" ht="38.25">
      <c r="A355" s="128">
        <v>354</v>
      </c>
      <c r="B355" s="139">
        <v>131843018</v>
      </c>
      <c r="C355" s="136" t="s">
        <v>4990</v>
      </c>
      <c r="D355" s="130" t="s">
        <v>7192</v>
      </c>
      <c r="E355" s="130" t="e">
        <f>+VLOOKUP(Table169[[#This Row],[CÈDULARNCPASAPORTE2]],'ACTA GENERAL DEL PROCESO'!C:C,1,0)</f>
        <v>#N/A</v>
      </c>
      <c r="F355" s="130" t="s">
        <v>7265</v>
      </c>
      <c r="G355" s="131">
        <v>483832949.33999997</v>
      </c>
      <c r="H355" s="131">
        <v>500000</v>
      </c>
      <c r="I355" s="130" t="s">
        <v>7261</v>
      </c>
      <c r="J355" s="132" t="s">
        <v>7262</v>
      </c>
    </row>
    <row r="356" spans="1:10" s="133" customFormat="1" ht="30" hidden="1">
      <c r="A356" s="128">
        <v>355</v>
      </c>
      <c r="B356" s="139">
        <v>132197917</v>
      </c>
      <c r="C356" s="136" t="s">
        <v>3712</v>
      </c>
      <c r="D356" s="130" t="s">
        <v>7424</v>
      </c>
      <c r="E356" s="130">
        <f>+VLOOKUP(Table169[[#This Row],[CÈDULARNCPASAPORTE2]],'ACTA GENERAL DEL PROCESO'!C:C,1,0)</f>
        <v>132197917</v>
      </c>
      <c r="F356" s="130" t="s">
        <v>7265</v>
      </c>
      <c r="G356" s="131">
        <v>5978225</v>
      </c>
      <c r="H356" s="131">
        <v>400000</v>
      </c>
      <c r="I356" s="130" t="s">
        <v>7259</v>
      </c>
      <c r="J356" s="132" t="s">
        <v>7260</v>
      </c>
    </row>
    <row r="357" spans="1:10" s="133" customFormat="1" hidden="1">
      <c r="A357" s="128">
        <v>356</v>
      </c>
      <c r="B357" s="139">
        <v>131537154</v>
      </c>
      <c r="C357" s="136" t="s">
        <v>4997</v>
      </c>
      <c r="D357" s="130" t="s">
        <v>7425</v>
      </c>
      <c r="E357" s="130">
        <f>+VLOOKUP(Table169[[#This Row],[CÈDULARNCPASAPORTE2]],'ACTA GENERAL DEL PROCESO'!C:C,1,0)</f>
        <v>131537154</v>
      </c>
      <c r="F357" s="130" t="s">
        <v>7258</v>
      </c>
      <c r="G357" s="131">
        <v>486499.04</v>
      </c>
      <c r="H357" s="131">
        <v>400000</v>
      </c>
      <c r="I357" s="130" t="s">
        <v>7259</v>
      </c>
      <c r="J357" s="132" t="s">
        <v>7260</v>
      </c>
    </row>
    <row r="358" spans="1:10" s="133" customFormat="1" hidden="1">
      <c r="A358" s="128">
        <v>357</v>
      </c>
      <c r="B358" s="139">
        <v>102344157</v>
      </c>
      <c r="C358" s="136" t="s">
        <v>1753</v>
      </c>
      <c r="D358" s="130" t="s">
        <v>5001</v>
      </c>
      <c r="E358" s="130">
        <f>+VLOOKUP(Table169[[#This Row],[CÈDULARNCPASAPORTE2]],'ACTA GENERAL DEL PROCESO'!C:C,1,0)</f>
        <v>102344157</v>
      </c>
      <c r="F358" s="130" t="s">
        <v>7258</v>
      </c>
      <c r="G358" s="131">
        <v>37203804.799999997</v>
      </c>
      <c r="H358" s="131">
        <v>400000</v>
      </c>
      <c r="I358" s="130" t="s">
        <v>7259</v>
      </c>
      <c r="J358" s="132" t="s">
        <v>7260</v>
      </c>
    </row>
    <row r="359" spans="1:10" s="133" customFormat="1" hidden="1">
      <c r="A359" s="128">
        <v>358</v>
      </c>
      <c r="B359" s="139">
        <v>131823394</v>
      </c>
      <c r="C359" s="136" t="s">
        <v>3718</v>
      </c>
      <c r="D359" s="130" t="s">
        <v>7426</v>
      </c>
      <c r="E359" s="130">
        <f>+VLOOKUP(Table169[[#This Row],[CÈDULARNCPASAPORTE2]],'ACTA GENERAL DEL PROCESO'!C:C,1,0)</f>
        <v>131823394</v>
      </c>
      <c r="F359" s="130" t="s">
        <v>7258</v>
      </c>
      <c r="G359" s="131">
        <v>52375781.859999999</v>
      </c>
      <c r="H359" s="131">
        <v>524000</v>
      </c>
      <c r="I359" s="130" t="s">
        <v>7259</v>
      </c>
      <c r="J359" s="132" t="s">
        <v>7260</v>
      </c>
    </row>
    <row r="360" spans="1:10" s="133" customFormat="1" hidden="1">
      <c r="A360" s="128">
        <v>359</v>
      </c>
      <c r="B360" s="139">
        <v>130553475</v>
      </c>
      <c r="C360" s="136" t="s">
        <v>2632</v>
      </c>
      <c r="D360" s="130" t="s">
        <v>7427</v>
      </c>
      <c r="E360" s="130">
        <f>+VLOOKUP(Table169[[#This Row],[CÈDULARNCPASAPORTE2]],'ACTA GENERAL DEL PROCESO'!C:C,1,0)</f>
        <v>130553475</v>
      </c>
      <c r="F360" s="130" t="s">
        <v>7304</v>
      </c>
      <c r="G360" s="131">
        <v>20699760</v>
      </c>
      <c r="H360" s="131">
        <v>206997.6</v>
      </c>
      <c r="I360" s="130" t="s">
        <v>7259</v>
      </c>
      <c r="J360" s="132" t="s">
        <v>7260</v>
      </c>
    </row>
    <row r="361" spans="1:10" s="133" customFormat="1" hidden="1">
      <c r="A361" s="128">
        <v>360</v>
      </c>
      <c r="B361" s="139">
        <v>132100621</v>
      </c>
      <c r="C361" s="136" t="s">
        <v>3725</v>
      </c>
      <c r="D361" s="130" t="s">
        <v>7428</v>
      </c>
      <c r="E361" s="130">
        <f>+VLOOKUP(Table169[[#This Row],[CÈDULARNCPASAPORTE2]],'ACTA GENERAL DEL PROCESO'!C:C,1,0)</f>
        <v>132100621</v>
      </c>
      <c r="F361" s="130" t="s">
        <v>7265</v>
      </c>
      <c r="G361" s="131">
        <v>23927345.199999999</v>
      </c>
      <c r="H361" s="131">
        <v>250000</v>
      </c>
      <c r="I361" s="130" t="s">
        <v>7259</v>
      </c>
      <c r="J361" s="132" t="s">
        <v>7260</v>
      </c>
    </row>
    <row r="362" spans="1:10" s="133" customFormat="1" ht="30" hidden="1">
      <c r="A362" s="128">
        <v>361</v>
      </c>
      <c r="B362" s="139">
        <v>131345192</v>
      </c>
      <c r="C362" s="136" t="s">
        <v>3737</v>
      </c>
      <c r="D362" s="130" t="s">
        <v>7429</v>
      </c>
      <c r="E362" s="130">
        <f>+VLOOKUP(Table169[[#This Row],[CÈDULARNCPASAPORTE2]],'ACTA GENERAL DEL PROCESO'!C:C,1,0)</f>
        <v>131345192</v>
      </c>
      <c r="F362" s="130" t="s">
        <v>7258</v>
      </c>
      <c r="G362" s="131">
        <v>47007187.229999997</v>
      </c>
      <c r="H362" s="131">
        <v>480000</v>
      </c>
      <c r="I362" s="130" t="s">
        <v>7259</v>
      </c>
      <c r="J362" s="132" t="s">
        <v>7260</v>
      </c>
    </row>
    <row r="363" spans="1:10" s="133" customFormat="1" ht="30" hidden="1">
      <c r="A363" s="128">
        <v>362</v>
      </c>
      <c r="B363" s="139">
        <v>131345239</v>
      </c>
      <c r="C363" s="136" t="s">
        <v>3747</v>
      </c>
      <c r="D363" s="130" t="s">
        <v>7430</v>
      </c>
      <c r="E363" s="130">
        <f>+VLOOKUP(Table169[[#This Row],[CÈDULARNCPASAPORTE2]],'ACTA GENERAL DEL PROCESO'!C:C,1,0)</f>
        <v>131345239</v>
      </c>
      <c r="F363" s="130" t="s">
        <v>7258</v>
      </c>
      <c r="G363" s="131">
        <v>42705063.509999998</v>
      </c>
      <c r="H363" s="131">
        <v>480000</v>
      </c>
      <c r="I363" s="130" t="s">
        <v>7259</v>
      </c>
      <c r="J363" s="132" t="s">
        <v>7260</v>
      </c>
    </row>
    <row r="364" spans="1:10" s="133" customFormat="1" hidden="1">
      <c r="A364" s="128">
        <v>363</v>
      </c>
      <c r="B364" s="139">
        <v>7600205111</v>
      </c>
      <c r="C364" s="136" t="s">
        <v>941</v>
      </c>
      <c r="D364" s="130" t="s">
        <v>5018</v>
      </c>
      <c r="E364" s="130">
        <f>+VLOOKUP(Table169[[#This Row],[CÈDULARNCPASAPORTE2]],'ACTA GENERAL DEL PROCESO'!C:C,1,0)</f>
        <v>7600205111</v>
      </c>
      <c r="F364" s="130" t="s">
        <v>7258</v>
      </c>
      <c r="G364" s="131">
        <v>23898170.66</v>
      </c>
      <c r="H364" s="131">
        <v>238985.22</v>
      </c>
      <c r="I364" s="130" t="s">
        <v>7259</v>
      </c>
      <c r="J364" s="132" t="s">
        <v>7260</v>
      </c>
    </row>
    <row r="365" spans="1:10" s="133" customFormat="1" hidden="1">
      <c r="A365" s="128">
        <v>364</v>
      </c>
      <c r="B365" s="139">
        <v>1001121860</v>
      </c>
      <c r="C365" s="136" t="s">
        <v>960</v>
      </c>
      <c r="D365" s="130" t="s">
        <v>5020</v>
      </c>
      <c r="E365" s="130">
        <f>+VLOOKUP(Table169[[#This Row],[CÈDULARNCPASAPORTE2]],'ACTA GENERAL DEL PROCESO'!C:C,1,0)</f>
        <v>1001121860</v>
      </c>
      <c r="F365" s="130" t="s">
        <v>7258</v>
      </c>
      <c r="G365" s="131">
        <v>15697335.77</v>
      </c>
      <c r="H365" s="131">
        <v>480000</v>
      </c>
      <c r="I365" s="130" t="s">
        <v>7259</v>
      </c>
      <c r="J365" s="132" t="s">
        <v>7260</v>
      </c>
    </row>
    <row r="366" spans="1:10" s="133" customFormat="1" hidden="1">
      <c r="A366" s="128">
        <v>365</v>
      </c>
      <c r="B366" s="139">
        <v>1800447409</v>
      </c>
      <c r="C366" s="136" t="s">
        <v>976</v>
      </c>
      <c r="D366" s="130" t="s">
        <v>5022</v>
      </c>
      <c r="E366" s="130">
        <f>+VLOOKUP(Table169[[#This Row],[CÈDULARNCPASAPORTE2]],'ACTA GENERAL DEL PROCESO'!C:C,1,0)</f>
        <v>1800447409</v>
      </c>
      <c r="F366" s="130" t="s">
        <v>7258</v>
      </c>
      <c r="G366" s="131">
        <v>67067299.359999999</v>
      </c>
      <c r="H366" s="131">
        <v>900000</v>
      </c>
      <c r="I366" s="130" t="s">
        <v>7259</v>
      </c>
      <c r="J366" s="132" t="s">
        <v>7260</v>
      </c>
    </row>
    <row r="367" spans="1:10" s="133" customFormat="1" ht="30" hidden="1">
      <c r="A367" s="128">
        <v>366</v>
      </c>
      <c r="B367" s="139">
        <v>130659273</v>
      </c>
      <c r="C367" s="136" t="s">
        <v>3757</v>
      </c>
      <c r="D367" s="130" t="s">
        <v>7431</v>
      </c>
      <c r="E367" s="130">
        <f>+VLOOKUP(Table169[[#This Row],[CÈDULARNCPASAPORTE2]],'ACTA GENERAL DEL PROCESO'!C:C,1,0)</f>
        <v>130659273</v>
      </c>
      <c r="F367" s="130" t="s">
        <v>7258</v>
      </c>
      <c r="G367" s="131">
        <v>17478374</v>
      </c>
      <c r="H367" s="131">
        <v>480000</v>
      </c>
      <c r="I367" s="130" t="s">
        <v>7259</v>
      </c>
      <c r="J367" s="132" t="s">
        <v>7260</v>
      </c>
    </row>
    <row r="368" spans="1:10" s="133" customFormat="1" hidden="1">
      <c r="A368" s="128">
        <v>367</v>
      </c>
      <c r="B368" s="139">
        <v>131415644</v>
      </c>
      <c r="C368" s="136" t="s">
        <v>2654</v>
      </c>
      <c r="D368" s="130" t="s">
        <v>7432</v>
      </c>
      <c r="E368" s="130">
        <f>+VLOOKUP(Table169[[#This Row],[CÈDULARNCPASAPORTE2]],'ACTA GENERAL DEL PROCESO'!C:C,1,0)</f>
        <v>131415644</v>
      </c>
      <c r="F368" s="130" t="s">
        <v>7265</v>
      </c>
      <c r="G368" s="131">
        <v>51893938</v>
      </c>
      <c r="H368" s="131">
        <v>600000</v>
      </c>
      <c r="I368" s="130" t="s">
        <v>7259</v>
      </c>
      <c r="J368" s="132" t="s">
        <v>7260</v>
      </c>
    </row>
    <row r="369" spans="1:10" s="133" customFormat="1" ht="38.25">
      <c r="A369" s="128">
        <v>368</v>
      </c>
      <c r="B369" s="139">
        <v>130987319</v>
      </c>
      <c r="C369" s="136" t="s">
        <v>5031</v>
      </c>
      <c r="D369" s="130" t="s">
        <v>7193</v>
      </c>
      <c r="E369" s="130" t="e">
        <f>+VLOOKUP(Table169[[#This Row],[CÈDULARNCPASAPORTE2]],'ACTA GENERAL DEL PROCESO'!C:C,1,0)</f>
        <v>#N/A</v>
      </c>
      <c r="F369" s="130" t="s">
        <v>7258</v>
      </c>
      <c r="G369" s="131">
        <v>217460425.38</v>
      </c>
      <c r="H369" s="131">
        <v>600000</v>
      </c>
      <c r="I369" s="130" t="s">
        <v>7261</v>
      </c>
      <c r="J369" s="132" t="s">
        <v>7262</v>
      </c>
    </row>
    <row r="370" spans="1:10" s="133" customFormat="1" ht="38.25">
      <c r="A370" s="128">
        <v>369</v>
      </c>
      <c r="B370" s="139">
        <v>7600171420</v>
      </c>
      <c r="C370" s="136" t="s">
        <v>5035</v>
      </c>
      <c r="D370" s="130" t="s">
        <v>5036</v>
      </c>
      <c r="E370" s="130" t="e">
        <f>+VLOOKUP(Table169[[#This Row],[CÈDULARNCPASAPORTE2]],'ACTA GENERAL DEL PROCESO'!C:C,1,0)</f>
        <v>#N/A</v>
      </c>
      <c r="F370" s="130" t="s">
        <v>7258</v>
      </c>
      <c r="G370" s="131">
        <v>220975367.44</v>
      </c>
      <c r="H370" s="131">
        <v>400000</v>
      </c>
      <c r="I370" s="130" t="s">
        <v>7261</v>
      </c>
      <c r="J370" s="132" t="s">
        <v>7262</v>
      </c>
    </row>
    <row r="371" spans="1:10" s="133" customFormat="1" hidden="1">
      <c r="A371" s="128">
        <v>370</v>
      </c>
      <c r="B371" s="139">
        <v>131499279</v>
      </c>
      <c r="C371" s="136" t="s">
        <v>2667</v>
      </c>
      <c r="D371" s="130" t="s">
        <v>7433</v>
      </c>
      <c r="E371" s="130">
        <f>+VLOOKUP(Table169[[#This Row],[CÈDULARNCPASAPORTE2]],'ACTA GENERAL DEL PROCESO'!C:C,1,0)</f>
        <v>131499279</v>
      </c>
      <c r="F371" s="130" t="s">
        <v>7258</v>
      </c>
      <c r="G371" s="131">
        <v>36560877.600000001</v>
      </c>
      <c r="H371" s="131">
        <v>400000</v>
      </c>
      <c r="I371" s="130" t="s">
        <v>7259</v>
      </c>
      <c r="J371" s="132" t="s">
        <v>7260</v>
      </c>
    </row>
    <row r="372" spans="1:10" s="133" customFormat="1" hidden="1">
      <c r="A372" s="128">
        <v>371</v>
      </c>
      <c r="B372" s="139">
        <v>132258525</v>
      </c>
      <c r="C372" s="136" t="s">
        <v>3913</v>
      </c>
      <c r="D372" s="130" t="s">
        <v>7434</v>
      </c>
      <c r="E372" s="130">
        <f>+VLOOKUP(Table169[[#This Row],[CÈDULARNCPASAPORTE2]],'ACTA GENERAL DEL PROCESO'!C:C,1,0)</f>
        <v>132258525</v>
      </c>
      <c r="F372" s="130" t="s">
        <v>7258</v>
      </c>
      <c r="G372" s="131">
        <v>8900876.5899999999</v>
      </c>
      <c r="H372" s="131">
        <v>500000</v>
      </c>
      <c r="I372" s="130" t="s">
        <v>7259</v>
      </c>
      <c r="J372" s="132" t="s">
        <v>7260</v>
      </c>
    </row>
    <row r="373" spans="1:10" s="133" customFormat="1" hidden="1">
      <c r="A373" s="128">
        <v>372</v>
      </c>
      <c r="B373" s="139">
        <v>132059761</v>
      </c>
      <c r="C373" s="136" t="s">
        <v>7435</v>
      </c>
      <c r="D373" s="130" t="s">
        <v>7436</v>
      </c>
      <c r="E373" s="130">
        <f>+VLOOKUP(Table169[[#This Row],[CÈDULARNCPASAPORTE2]],'ACTA GENERAL DEL PROCESO'!C:C,1,0)</f>
        <v>132059761</v>
      </c>
      <c r="F373" s="130" t="s">
        <v>7265</v>
      </c>
      <c r="G373" s="131">
        <v>16443065.23</v>
      </c>
      <c r="H373" s="131">
        <v>400000</v>
      </c>
      <c r="I373" s="130" t="s">
        <v>7259</v>
      </c>
      <c r="J373" s="132" t="s">
        <v>7260</v>
      </c>
    </row>
    <row r="374" spans="1:10" s="133" customFormat="1" ht="38.25">
      <c r="A374" s="128">
        <v>373</v>
      </c>
      <c r="B374" s="139">
        <v>131539009</v>
      </c>
      <c r="C374" s="136" t="s">
        <v>5047</v>
      </c>
      <c r="D374" s="130" t="s">
        <v>7194</v>
      </c>
      <c r="E374" s="130" t="e">
        <f>+VLOOKUP(Table169[[#This Row],[CÈDULARNCPASAPORTE2]],'ACTA GENERAL DEL PROCESO'!C:C,1,0)</f>
        <v>#N/A</v>
      </c>
      <c r="F374" s="130" t="s">
        <v>7258</v>
      </c>
      <c r="G374" s="131">
        <v>220975367.44</v>
      </c>
      <c r="H374" s="131">
        <v>400000</v>
      </c>
      <c r="I374" s="130" t="s">
        <v>7261</v>
      </c>
      <c r="J374" s="132" t="s">
        <v>7262</v>
      </c>
    </row>
    <row r="375" spans="1:10" s="133" customFormat="1" hidden="1">
      <c r="A375" s="128">
        <v>374</v>
      </c>
      <c r="B375" s="139">
        <v>132270258</v>
      </c>
      <c r="C375" s="136" t="s">
        <v>2679</v>
      </c>
      <c r="D375" s="130" t="s">
        <v>7437</v>
      </c>
      <c r="E375" s="130">
        <f>+VLOOKUP(Table169[[#This Row],[CÈDULARNCPASAPORTE2]],'ACTA GENERAL DEL PROCESO'!C:C,1,0)</f>
        <v>132270258</v>
      </c>
      <c r="F375" s="130" t="s">
        <v>7264</v>
      </c>
      <c r="G375" s="131">
        <v>75517346.599999994</v>
      </c>
      <c r="H375" s="131">
        <v>770957.95</v>
      </c>
      <c r="I375" s="130" t="s">
        <v>7259</v>
      </c>
      <c r="J375" s="132" t="s">
        <v>7260</v>
      </c>
    </row>
    <row r="376" spans="1:10" s="133" customFormat="1" hidden="1">
      <c r="A376" s="128">
        <v>375</v>
      </c>
      <c r="B376" s="139">
        <v>132169247</v>
      </c>
      <c r="C376" s="136" t="s">
        <v>3781</v>
      </c>
      <c r="D376" s="130" t="s">
        <v>7438</v>
      </c>
      <c r="E376" s="130">
        <f>+VLOOKUP(Table169[[#This Row],[CÈDULARNCPASAPORTE2]],'ACTA GENERAL DEL PROCESO'!C:C,1,0)</f>
        <v>132169247</v>
      </c>
      <c r="F376" s="130" t="s">
        <v>7265</v>
      </c>
      <c r="G376" s="131">
        <v>9301621.5999999996</v>
      </c>
      <c r="H376" s="131">
        <v>93017</v>
      </c>
      <c r="I376" s="130" t="s">
        <v>7259</v>
      </c>
      <c r="J376" s="132" t="s">
        <v>7260</v>
      </c>
    </row>
    <row r="377" spans="1:10" s="133" customFormat="1" hidden="1">
      <c r="A377" s="128">
        <v>376</v>
      </c>
      <c r="B377" s="139">
        <v>131894887</v>
      </c>
      <c r="C377" s="136" t="s">
        <v>3791</v>
      </c>
      <c r="D377" s="130" t="s">
        <v>7439</v>
      </c>
      <c r="E377" s="130">
        <f>+VLOOKUP(Table169[[#This Row],[CÈDULARNCPASAPORTE2]],'ACTA GENERAL DEL PROCESO'!C:C,1,0)</f>
        <v>131894887</v>
      </c>
      <c r="F377" s="130" t="s">
        <v>7265</v>
      </c>
      <c r="G377" s="131">
        <v>40598118.600000001</v>
      </c>
      <c r="H377" s="131">
        <v>500000</v>
      </c>
      <c r="I377" s="130" t="s">
        <v>7259</v>
      </c>
      <c r="J377" s="132" t="s">
        <v>7260</v>
      </c>
    </row>
    <row r="378" spans="1:10" s="133" customFormat="1" hidden="1">
      <c r="A378" s="128">
        <v>377</v>
      </c>
      <c r="B378" s="139">
        <v>101733942</v>
      </c>
      <c r="C378" s="136" t="s">
        <v>3798</v>
      </c>
      <c r="D378" s="130" t="s">
        <v>7440</v>
      </c>
      <c r="E378" s="130">
        <f>+VLOOKUP(Table169[[#This Row],[CÈDULARNCPASAPORTE2]],'ACTA GENERAL DEL PROCESO'!C:C,1,0)</f>
        <v>101733942</v>
      </c>
      <c r="F378" s="130" t="s">
        <v>7265</v>
      </c>
      <c r="G378" s="131">
        <v>35443682.399999999</v>
      </c>
      <c r="H378" s="131">
        <v>360000</v>
      </c>
      <c r="I378" s="130" t="s">
        <v>7259</v>
      </c>
      <c r="J378" s="132" t="s">
        <v>7260</v>
      </c>
    </row>
    <row r="379" spans="1:10" s="133" customFormat="1" ht="38.25">
      <c r="A379" s="128">
        <v>378</v>
      </c>
      <c r="B379" s="139">
        <v>131234692</v>
      </c>
      <c r="C379" s="136" t="s">
        <v>5064</v>
      </c>
      <c r="D379" s="130" t="s">
        <v>7195</v>
      </c>
      <c r="E379" s="130" t="e">
        <f>+VLOOKUP(Table169[[#This Row],[CÈDULARNCPASAPORTE2]],'ACTA GENERAL DEL PROCESO'!C:C,1,0)</f>
        <v>#N/A</v>
      </c>
      <c r="F379" s="130" t="s">
        <v>7258</v>
      </c>
      <c r="G379" s="131">
        <v>449223898.37</v>
      </c>
      <c r="H379" s="131">
        <v>400000</v>
      </c>
      <c r="I379" s="130" t="s">
        <v>7261</v>
      </c>
      <c r="J379" s="132" t="s">
        <v>7262</v>
      </c>
    </row>
    <row r="380" spans="1:10" s="133" customFormat="1" hidden="1">
      <c r="A380" s="128">
        <v>379</v>
      </c>
      <c r="B380" s="139">
        <v>131745431</v>
      </c>
      <c r="C380" s="134" t="s">
        <v>7441</v>
      </c>
      <c r="D380" s="135">
        <v>131745431</v>
      </c>
      <c r="E380" s="135">
        <f>+VLOOKUP(Table169[[#This Row],[CÈDULARNCPASAPORTE2]],'ACTA GENERAL DEL PROCESO'!C:C,1,0)</f>
        <v>131745431</v>
      </c>
      <c r="F380" s="130" t="s">
        <v>7258</v>
      </c>
      <c r="G380" s="131">
        <v>427123975.06999999</v>
      </c>
      <c r="H380" s="131">
        <v>480000</v>
      </c>
      <c r="I380" s="130" t="s">
        <v>7261</v>
      </c>
      <c r="J380" s="132"/>
    </row>
    <row r="381" spans="1:10" s="133" customFormat="1" hidden="1">
      <c r="A381" s="128">
        <v>380</v>
      </c>
      <c r="B381" s="139">
        <v>131771009</v>
      </c>
      <c r="C381" s="136" t="s">
        <v>2691</v>
      </c>
      <c r="D381" s="130" t="s">
        <v>7442</v>
      </c>
      <c r="E381" s="130">
        <f>+VLOOKUP(Table169[[#This Row],[CÈDULARNCPASAPORTE2]],'ACTA GENERAL DEL PROCESO'!C:C,1,0)</f>
        <v>131771009</v>
      </c>
      <c r="F381" s="130" t="s">
        <v>7258</v>
      </c>
      <c r="G381" s="131">
        <v>96647762</v>
      </c>
      <c r="H381" s="131">
        <v>1000000</v>
      </c>
      <c r="I381" s="130" t="s">
        <v>7259</v>
      </c>
      <c r="J381" s="132" t="s">
        <v>7260</v>
      </c>
    </row>
    <row r="382" spans="1:10" s="133" customFormat="1" hidden="1">
      <c r="A382" s="128">
        <v>381</v>
      </c>
      <c r="B382" s="139">
        <v>132072111</v>
      </c>
      <c r="C382" s="136" t="s">
        <v>2705</v>
      </c>
      <c r="D382" s="130" t="s">
        <v>7443</v>
      </c>
      <c r="E382" s="130">
        <f>+VLOOKUP(Table169[[#This Row],[CÈDULARNCPASAPORTE2]],'ACTA GENERAL DEL PROCESO'!C:C,1,0)</f>
        <v>132072111</v>
      </c>
      <c r="F382" s="130" t="s">
        <v>7264</v>
      </c>
      <c r="G382" s="131">
        <v>40603419.32</v>
      </c>
      <c r="H382" s="131">
        <v>416362.55</v>
      </c>
      <c r="I382" s="130" t="s">
        <v>7259</v>
      </c>
      <c r="J382" s="132" t="s">
        <v>7260</v>
      </c>
    </row>
    <row r="383" spans="1:10" s="133" customFormat="1" hidden="1">
      <c r="A383" s="128">
        <v>382</v>
      </c>
      <c r="B383" s="139">
        <v>132066219</v>
      </c>
      <c r="C383" s="136" t="s">
        <v>2715</v>
      </c>
      <c r="D383" s="130" t="s">
        <v>7444</v>
      </c>
      <c r="E383" s="130">
        <f>+VLOOKUP(Table169[[#This Row],[CÈDULARNCPASAPORTE2]],'ACTA GENERAL DEL PROCESO'!C:C,1,0)</f>
        <v>132066219</v>
      </c>
      <c r="F383" s="130" t="s">
        <v>7264</v>
      </c>
      <c r="G383" s="131">
        <v>40636397.490000002</v>
      </c>
      <c r="H383" s="131">
        <v>416362.55</v>
      </c>
      <c r="I383" s="130" t="s">
        <v>7259</v>
      </c>
      <c r="J383" s="132" t="s">
        <v>7260</v>
      </c>
    </row>
    <row r="384" spans="1:10" s="133" customFormat="1" hidden="1">
      <c r="A384" s="128">
        <v>383</v>
      </c>
      <c r="B384" s="139">
        <v>132273052</v>
      </c>
      <c r="C384" s="136" t="s">
        <v>7445</v>
      </c>
      <c r="D384" s="130" t="s">
        <v>7446</v>
      </c>
      <c r="E384" s="130">
        <f>+VLOOKUP(Table169[[#This Row],[CÈDULARNCPASAPORTE2]],'ACTA GENERAL DEL PROCESO'!C:C,1,0)</f>
        <v>132273052</v>
      </c>
      <c r="F384" s="130" t="s">
        <v>7265</v>
      </c>
      <c r="G384" s="131">
        <v>40697007.600000001</v>
      </c>
      <c r="H384" s="131">
        <v>410000</v>
      </c>
      <c r="I384" s="130" t="s">
        <v>7259</v>
      </c>
      <c r="J384" s="132" t="s">
        <v>7260</v>
      </c>
    </row>
    <row r="385" spans="1:10" s="133" customFormat="1" hidden="1">
      <c r="A385" s="128">
        <v>384</v>
      </c>
      <c r="B385" s="139">
        <v>101860782</v>
      </c>
      <c r="C385" s="136" t="s">
        <v>3837</v>
      </c>
      <c r="D385" s="130" t="s">
        <v>7447</v>
      </c>
      <c r="E385" s="130">
        <f>+VLOOKUP(Table169[[#This Row],[CÈDULARNCPASAPORTE2]],'ACTA GENERAL DEL PROCESO'!C:C,1,0)</f>
        <v>101860782</v>
      </c>
      <c r="F385" s="130" t="s">
        <v>7265</v>
      </c>
      <c r="G385" s="131">
        <v>449223898.37</v>
      </c>
      <c r="H385" s="131">
        <v>4493000</v>
      </c>
      <c r="I385" s="130" t="s">
        <v>7259</v>
      </c>
      <c r="J385" s="132" t="s">
        <v>7260</v>
      </c>
    </row>
    <row r="386" spans="1:10" s="133" customFormat="1" hidden="1">
      <c r="A386" s="128">
        <v>385</v>
      </c>
      <c r="B386" s="139">
        <v>131883877</v>
      </c>
      <c r="C386" s="136" t="s">
        <v>2723</v>
      </c>
      <c r="D386" s="130" t="s">
        <v>7448</v>
      </c>
      <c r="E386" s="130">
        <f>+VLOOKUP(Table169[[#This Row],[CÈDULARNCPASAPORTE2]],'ACTA GENERAL DEL PROCESO'!C:C,1,0)</f>
        <v>131883877</v>
      </c>
      <c r="F386" s="130" t="s">
        <v>7264</v>
      </c>
      <c r="G386" s="131">
        <v>34578934.270000003</v>
      </c>
      <c r="H386" s="131">
        <v>360013.96</v>
      </c>
      <c r="I386" s="130" t="s">
        <v>7259</v>
      </c>
      <c r="J386" s="132" t="s">
        <v>7260</v>
      </c>
    </row>
    <row r="387" spans="1:10" s="133" customFormat="1" hidden="1">
      <c r="A387" s="128">
        <v>386</v>
      </c>
      <c r="B387" s="139">
        <v>131119301</v>
      </c>
      <c r="C387" s="136" t="s">
        <v>3850</v>
      </c>
      <c r="D387" s="130" t="s">
        <v>7449</v>
      </c>
      <c r="E387" s="130">
        <f>+VLOOKUP(Table169[[#This Row],[CÈDULARNCPASAPORTE2]],'ACTA GENERAL DEL PROCESO'!C:C,1,0)</f>
        <v>131119301</v>
      </c>
      <c r="F387" s="130" t="s">
        <v>7279</v>
      </c>
      <c r="G387" s="131">
        <v>64796962</v>
      </c>
      <c r="H387" s="131">
        <v>670000</v>
      </c>
      <c r="I387" s="130" t="s">
        <v>7259</v>
      </c>
      <c r="J387" s="132" t="s">
        <v>7260</v>
      </c>
    </row>
    <row r="388" spans="1:10" s="133" customFormat="1" ht="38.25">
      <c r="A388" s="128">
        <v>387</v>
      </c>
      <c r="B388" s="139">
        <v>131642642</v>
      </c>
      <c r="C388" s="136" t="s">
        <v>5089</v>
      </c>
      <c r="D388" s="130" t="s">
        <v>7196</v>
      </c>
      <c r="E388" s="130" t="e">
        <f>+VLOOKUP(Table169[[#This Row],[CÈDULARNCPASAPORTE2]],'ACTA GENERAL DEL PROCESO'!C:C,1,0)</f>
        <v>#N/A</v>
      </c>
      <c r="F388" s="130" t="s">
        <v>7258</v>
      </c>
      <c r="G388" s="131">
        <v>220975367.44</v>
      </c>
      <c r="H388" s="131">
        <v>400000</v>
      </c>
      <c r="I388" s="130" t="s">
        <v>7261</v>
      </c>
      <c r="J388" s="132" t="s">
        <v>7262</v>
      </c>
    </row>
    <row r="389" spans="1:10" s="133" customFormat="1" ht="38.25">
      <c r="A389" s="128">
        <v>388</v>
      </c>
      <c r="B389" s="139">
        <v>132044444</v>
      </c>
      <c r="C389" s="136" t="s">
        <v>5093</v>
      </c>
      <c r="D389" s="130" t="s">
        <v>7197</v>
      </c>
      <c r="E389" s="130" t="e">
        <f>+VLOOKUP(Table169[[#This Row],[CÈDULARNCPASAPORTE2]],'ACTA GENERAL DEL PROCESO'!C:C,1,0)</f>
        <v>#N/A</v>
      </c>
      <c r="F389" s="130" t="s">
        <v>7265</v>
      </c>
      <c r="G389" s="131">
        <v>483832949.33999997</v>
      </c>
      <c r="H389" s="131">
        <v>500000</v>
      </c>
      <c r="I389" s="130" t="s">
        <v>7261</v>
      </c>
      <c r="J389" s="132" t="s">
        <v>7262</v>
      </c>
    </row>
    <row r="390" spans="1:10" s="133" customFormat="1" ht="38.25">
      <c r="A390" s="128">
        <v>389</v>
      </c>
      <c r="B390" s="139">
        <v>132257308</v>
      </c>
      <c r="C390" s="136" t="s">
        <v>5097</v>
      </c>
      <c r="D390" s="130" t="s">
        <v>7198</v>
      </c>
      <c r="E390" s="130" t="e">
        <f>+VLOOKUP(Table169[[#This Row],[CÈDULARNCPASAPORTE2]],'ACTA GENERAL DEL PROCESO'!C:C,1,0)</f>
        <v>#N/A</v>
      </c>
      <c r="F390" s="130" t="s">
        <v>7258</v>
      </c>
      <c r="G390" s="131">
        <v>228248530.93000001</v>
      </c>
      <c r="H390" s="131">
        <v>400000</v>
      </c>
      <c r="I390" s="130" t="s">
        <v>7261</v>
      </c>
      <c r="J390" s="132" t="s">
        <v>7262</v>
      </c>
    </row>
    <row r="391" spans="1:10" s="133" customFormat="1" hidden="1">
      <c r="A391" s="128">
        <v>390</v>
      </c>
      <c r="B391" s="139">
        <v>1700146895</v>
      </c>
      <c r="C391" s="136" t="s">
        <v>1766</v>
      </c>
      <c r="D391" s="130" t="s">
        <v>5101</v>
      </c>
      <c r="E391" s="130">
        <f>+VLOOKUP(Table169[[#This Row],[CÈDULARNCPASAPORTE2]],'ACTA GENERAL DEL PROCESO'!C:C,1,0)</f>
        <v>1700146895</v>
      </c>
      <c r="F391" s="130" t="s">
        <v>7265</v>
      </c>
      <c r="G391" s="131">
        <v>20513386.800000001</v>
      </c>
      <c r="H391" s="131">
        <v>500000</v>
      </c>
      <c r="I391" s="130" t="s">
        <v>7259</v>
      </c>
      <c r="J391" s="132" t="s">
        <v>7260</v>
      </c>
    </row>
    <row r="392" spans="1:10" s="133" customFormat="1" ht="38.25">
      <c r="A392" s="128">
        <v>391</v>
      </c>
      <c r="B392" s="139">
        <v>131718795</v>
      </c>
      <c r="C392" s="136" t="s">
        <v>5103</v>
      </c>
      <c r="D392" s="130" t="s">
        <v>7199</v>
      </c>
      <c r="E392" s="130" t="e">
        <f>+VLOOKUP(Table169[[#This Row],[CÈDULARNCPASAPORTE2]],'ACTA GENERAL DEL PROCESO'!C:C,1,0)</f>
        <v>#N/A</v>
      </c>
      <c r="F392" s="130" t="s">
        <v>7265</v>
      </c>
      <c r="G392" s="131">
        <v>449223898.37</v>
      </c>
      <c r="H392" s="131">
        <v>406876.48</v>
      </c>
      <c r="I392" s="130" t="s">
        <v>7261</v>
      </c>
      <c r="J392" s="132" t="s">
        <v>7262</v>
      </c>
    </row>
    <row r="393" spans="1:10" s="133" customFormat="1" hidden="1">
      <c r="A393" s="128">
        <v>392</v>
      </c>
      <c r="B393" s="139">
        <v>132171802</v>
      </c>
      <c r="C393" s="136" t="s">
        <v>3857</v>
      </c>
      <c r="D393" s="130" t="s">
        <v>7450</v>
      </c>
      <c r="E393" s="130">
        <f>+VLOOKUP(Table169[[#This Row],[CÈDULARNCPASAPORTE2]],'ACTA GENERAL DEL PROCESO'!C:C,1,0)</f>
        <v>132171802</v>
      </c>
      <c r="F393" s="130" t="s">
        <v>7265</v>
      </c>
      <c r="G393" s="131">
        <v>23927345.199999999</v>
      </c>
      <c r="H393" s="131">
        <v>239274</v>
      </c>
      <c r="I393" s="130" t="s">
        <v>7259</v>
      </c>
      <c r="J393" s="132" t="s">
        <v>7260</v>
      </c>
    </row>
    <row r="394" spans="1:10" s="133" customFormat="1" hidden="1">
      <c r="A394" s="128">
        <v>393</v>
      </c>
      <c r="B394" s="139">
        <v>131666388</v>
      </c>
      <c r="C394" s="136" t="s">
        <v>3864</v>
      </c>
      <c r="D394" s="130" t="s">
        <v>7451</v>
      </c>
      <c r="E394" s="130">
        <f>+VLOOKUP(Table169[[#This Row],[CÈDULARNCPASAPORTE2]],'ACTA GENERAL DEL PROCESO'!C:C,1,0)</f>
        <v>131666388</v>
      </c>
      <c r="F394" s="130" t="s">
        <v>7265</v>
      </c>
      <c r="G394" s="131">
        <v>193819578.59</v>
      </c>
      <c r="H394" s="131">
        <v>2059000</v>
      </c>
      <c r="I394" s="130" t="s">
        <v>7259</v>
      </c>
      <c r="J394" s="132" t="s">
        <v>7260</v>
      </c>
    </row>
    <row r="395" spans="1:10" s="133" customFormat="1" ht="38.25">
      <c r="A395" s="128">
        <v>394</v>
      </c>
      <c r="B395" s="139">
        <v>132249275</v>
      </c>
      <c r="C395" s="136" t="s">
        <v>5110</v>
      </c>
      <c r="D395" s="130" t="s">
        <v>7200</v>
      </c>
      <c r="E395" s="130" t="e">
        <f>+VLOOKUP(Table169[[#This Row],[CÈDULARNCPASAPORTE2]],'ACTA GENERAL DEL PROCESO'!C:C,1,0)</f>
        <v>#N/A</v>
      </c>
      <c r="F395" s="130" t="s">
        <v>7258</v>
      </c>
      <c r="G395" s="131">
        <v>427123975.06999999</v>
      </c>
      <c r="H395" s="131">
        <v>480000</v>
      </c>
      <c r="I395" s="130" t="s">
        <v>7261</v>
      </c>
      <c r="J395" s="132" t="s">
        <v>7262</v>
      </c>
    </row>
    <row r="396" spans="1:10" s="133" customFormat="1" hidden="1">
      <c r="A396" s="128">
        <v>395</v>
      </c>
      <c r="B396" s="139">
        <v>131090648</v>
      </c>
      <c r="C396" s="136" t="s">
        <v>3871</v>
      </c>
      <c r="D396" s="130" t="s">
        <v>7452</v>
      </c>
      <c r="E396" s="130">
        <f>+VLOOKUP(Table169[[#This Row],[CÈDULARNCPASAPORTE2]],'ACTA GENERAL DEL PROCESO'!C:C,1,0)</f>
        <v>131090648</v>
      </c>
      <c r="F396" s="130" t="s">
        <v>7279</v>
      </c>
      <c r="G396" s="131">
        <v>61173927.200000003</v>
      </c>
      <c r="H396" s="131">
        <v>670000</v>
      </c>
      <c r="I396" s="130" t="s">
        <v>7259</v>
      </c>
      <c r="J396" s="132" t="s">
        <v>7260</v>
      </c>
    </row>
    <row r="397" spans="1:10" s="133" customFormat="1" hidden="1">
      <c r="A397" s="128">
        <v>396</v>
      </c>
      <c r="B397" s="139">
        <v>131045588</v>
      </c>
      <c r="C397" s="136" t="s">
        <v>2738</v>
      </c>
      <c r="D397" s="130" t="s">
        <v>7453</v>
      </c>
      <c r="E397" s="130">
        <f>+VLOOKUP(Table169[[#This Row],[CÈDULARNCPASAPORTE2]],'ACTA GENERAL DEL PROCESO'!C:C,1,0)</f>
        <v>131045588</v>
      </c>
      <c r="F397" s="130" t="s">
        <v>7258</v>
      </c>
      <c r="G397" s="131">
        <v>14757478.199999999</v>
      </c>
      <c r="H397" s="131">
        <v>500000</v>
      </c>
      <c r="I397" s="130" t="s">
        <v>7259</v>
      </c>
      <c r="J397" s="132" t="s">
        <v>7260</v>
      </c>
    </row>
    <row r="398" spans="1:10" s="133" customFormat="1" hidden="1">
      <c r="A398" s="128">
        <v>397</v>
      </c>
      <c r="B398" s="139">
        <v>1000613735</v>
      </c>
      <c r="C398" s="136" t="s">
        <v>997</v>
      </c>
      <c r="D398" s="130" t="s">
        <v>5120</v>
      </c>
      <c r="E398" s="130">
        <f>+VLOOKUP(Table169[[#This Row],[CÈDULARNCPASAPORTE2]],'ACTA GENERAL DEL PROCESO'!C:C,1,0)</f>
        <v>1000613735</v>
      </c>
      <c r="F398" s="130" t="s">
        <v>7258</v>
      </c>
      <c r="G398" s="131">
        <v>9318159</v>
      </c>
      <c r="H398" s="131">
        <v>400000</v>
      </c>
      <c r="I398" s="130" t="s">
        <v>7259</v>
      </c>
      <c r="J398" s="132" t="s">
        <v>7260</v>
      </c>
    </row>
    <row r="399" spans="1:10" s="133" customFormat="1" hidden="1">
      <c r="A399" s="128">
        <v>398</v>
      </c>
      <c r="B399" s="139">
        <v>3104496702</v>
      </c>
      <c r="C399" s="136" t="s">
        <v>1021</v>
      </c>
      <c r="D399" s="130" t="s">
        <v>5122</v>
      </c>
      <c r="E399" s="130">
        <f>+VLOOKUP(Table169[[#This Row],[CÈDULARNCPASAPORTE2]],'ACTA GENERAL DEL PROCESO'!C:C,1,0)</f>
        <v>3104496702</v>
      </c>
      <c r="F399" s="130" t="s">
        <v>7279</v>
      </c>
      <c r="G399" s="131">
        <v>24050533.399999999</v>
      </c>
      <c r="H399" s="131">
        <v>300000</v>
      </c>
      <c r="I399" s="130" t="s">
        <v>7259</v>
      </c>
      <c r="J399" s="132" t="s">
        <v>7260</v>
      </c>
    </row>
    <row r="400" spans="1:10" s="133" customFormat="1" hidden="1">
      <c r="A400" s="128">
        <v>399</v>
      </c>
      <c r="B400" s="139">
        <v>2700082528</v>
      </c>
      <c r="C400" s="136" t="s">
        <v>1779</v>
      </c>
      <c r="D400" s="130" t="s">
        <v>5124</v>
      </c>
      <c r="E400" s="130">
        <f>+VLOOKUP(Table169[[#This Row],[CÈDULARNCPASAPORTE2]],'ACTA GENERAL DEL PROCESO'!C:C,1,0)</f>
        <v>2700082528</v>
      </c>
      <c r="F400" s="130" t="s">
        <v>7258</v>
      </c>
      <c r="G400" s="131">
        <v>2842243.14</v>
      </c>
      <c r="H400" s="131">
        <v>122517.93</v>
      </c>
      <c r="I400" s="130" t="s">
        <v>7259</v>
      </c>
      <c r="J400" s="132" t="s">
        <v>7260</v>
      </c>
    </row>
    <row r="401" spans="1:10" s="133" customFormat="1" hidden="1">
      <c r="A401" s="128">
        <v>400</v>
      </c>
      <c r="B401" s="139">
        <v>7600176122</v>
      </c>
      <c r="C401" s="136" t="s">
        <v>1037</v>
      </c>
      <c r="D401" s="130" t="s">
        <v>5126</v>
      </c>
      <c r="E401" s="130">
        <f>+VLOOKUP(Table169[[#This Row],[CÈDULARNCPASAPORTE2]],'ACTA GENERAL DEL PROCESO'!C:C,1,0)</f>
        <v>7600176122</v>
      </c>
      <c r="F401" s="130" t="s">
        <v>7265</v>
      </c>
      <c r="G401" s="131">
        <v>46486352.799999997</v>
      </c>
      <c r="H401" s="131">
        <v>500000</v>
      </c>
      <c r="I401" s="130" t="s">
        <v>7259</v>
      </c>
      <c r="J401" s="132" t="s">
        <v>7260</v>
      </c>
    </row>
    <row r="402" spans="1:10" s="133" customFormat="1" hidden="1">
      <c r="A402" s="128">
        <v>401</v>
      </c>
      <c r="B402" s="139">
        <v>7600206788</v>
      </c>
      <c r="C402" s="136" t="s">
        <v>1056</v>
      </c>
      <c r="D402" s="130" t="s">
        <v>5128</v>
      </c>
      <c r="E402" s="130">
        <f>+VLOOKUP(Table169[[#This Row],[CÈDULARNCPASAPORTE2]],'ACTA GENERAL DEL PROCESO'!C:C,1,0)</f>
        <v>7600206788</v>
      </c>
      <c r="F402" s="130" t="s">
        <v>7265</v>
      </c>
      <c r="G402" s="131">
        <v>28585385.399999999</v>
      </c>
      <c r="H402" s="131">
        <v>500000</v>
      </c>
      <c r="I402" s="130" t="s">
        <v>7259</v>
      </c>
      <c r="J402" s="132" t="s">
        <v>7260</v>
      </c>
    </row>
    <row r="403" spans="1:10" s="133" customFormat="1" hidden="1">
      <c r="A403" s="128">
        <v>402</v>
      </c>
      <c r="B403" s="139">
        <v>115512816</v>
      </c>
      <c r="C403" s="136" t="s">
        <v>1791</v>
      </c>
      <c r="D403" s="130" t="s">
        <v>5130</v>
      </c>
      <c r="E403" s="130">
        <f>+VLOOKUP(Table169[[#This Row],[CÈDULARNCPASAPORTE2]],'ACTA GENERAL DEL PROCESO'!C:C,1,0)</f>
        <v>115512816</v>
      </c>
      <c r="F403" s="130" t="s">
        <v>7258</v>
      </c>
      <c r="G403" s="131">
        <v>498458818</v>
      </c>
      <c r="H403" s="131">
        <v>480000</v>
      </c>
      <c r="I403" s="130" t="s">
        <v>7259</v>
      </c>
      <c r="J403" s="132" t="s">
        <v>7260</v>
      </c>
    </row>
    <row r="404" spans="1:10" s="133" customFormat="1" ht="38.25">
      <c r="A404" s="128">
        <v>403</v>
      </c>
      <c r="B404" s="139">
        <v>7900164240</v>
      </c>
      <c r="C404" s="136" t="s">
        <v>5132</v>
      </c>
      <c r="D404" s="130" t="s">
        <v>5133</v>
      </c>
      <c r="E404" s="130" t="e">
        <f>+VLOOKUP(Table169[[#This Row],[CÈDULARNCPASAPORTE2]],'ACTA GENERAL DEL PROCESO'!C:C,1,0)</f>
        <v>#N/A</v>
      </c>
      <c r="F404" s="130" t="s">
        <v>7258</v>
      </c>
      <c r="G404" s="131">
        <v>228248530.93000001</v>
      </c>
      <c r="H404" s="131">
        <v>400000</v>
      </c>
      <c r="I404" s="130" t="s">
        <v>7261</v>
      </c>
      <c r="J404" s="132" t="s">
        <v>7262</v>
      </c>
    </row>
    <row r="405" spans="1:10" s="133" customFormat="1" ht="38.25">
      <c r="A405" s="128">
        <v>404</v>
      </c>
      <c r="B405" s="139">
        <v>22300898552</v>
      </c>
      <c r="C405" s="136" t="s">
        <v>5135</v>
      </c>
      <c r="D405" s="130" t="s">
        <v>5136</v>
      </c>
      <c r="E405" s="130" t="e">
        <f>+VLOOKUP(Table169[[#This Row],[CÈDULARNCPASAPORTE2]],'ACTA GENERAL DEL PROCESO'!C:C,1,0)</f>
        <v>#N/A</v>
      </c>
      <c r="F405" s="130" t="s">
        <v>7265</v>
      </c>
      <c r="G405" s="131">
        <v>449298696.37</v>
      </c>
      <c r="H405" s="131">
        <v>2420835.8199999998</v>
      </c>
      <c r="I405" s="130" t="s">
        <v>7261</v>
      </c>
      <c r="J405" s="132" t="s">
        <v>7262</v>
      </c>
    </row>
    <row r="406" spans="1:10" s="133" customFormat="1" hidden="1">
      <c r="A406" s="128">
        <v>405</v>
      </c>
      <c r="B406" s="139">
        <v>1201283023</v>
      </c>
      <c r="C406" s="136" t="s">
        <v>1072</v>
      </c>
      <c r="D406" s="130" t="s">
        <v>5137</v>
      </c>
      <c r="E406" s="130">
        <f>+VLOOKUP(Table169[[#This Row],[CÈDULARNCPASAPORTE2]],'ACTA GENERAL DEL PROCESO'!C:C,1,0)</f>
        <v>1201283023</v>
      </c>
      <c r="F406" s="130" t="s">
        <v>7264</v>
      </c>
      <c r="G406" s="131">
        <v>34908934.270000003</v>
      </c>
      <c r="H406" s="131">
        <v>360013.96</v>
      </c>
      <c r="I406" s="130" t="s">
        <v>7259</v>
      </c>
      <c r="J406" s="132" t="s">
        <v>7260</v>
      </c>
    </row>
    <row r="407" spans="1:10" s="133" customFormat="1" hidden="1">
      <c r="A407" s="128">
        <v>406</v>
      </c>
      <c r="B407" s="139">
        <v>1200632881</v>
      </c>
      <c r="C407" s="136" t="s">
        <v>1087</v>
      </c>
      <c r="D407" s="130" t="s">
        <v>5139</v>
      </c>
      <c r="E407" s="130">
        <f>+VLOOKUP(Table169[[#This Row],[CÈDULARNCPASAPORTE2]],'ACTA GENERAL DEL PROCESO'!C:C,1,0)</f>
        <v>1200632881</v>
      </c>
      <c r="F407" s="130" t="s">
        <v>7264</v>
      </c>
      <c r="G407" s="131">
        <v>31674341.210000001</v>
      </c>
      <c r="H407" s="131">
        <v>318049.08</v>
      </c>
      <c r="I407" s="130" t="s">
        <v>7259</v>
      </c>
      <c r="J407" s="132" t="s">
        <v>7260</v>
      </c>
    </row>
    <row r="408" spans="1:10" s="133" customFormat="1" ht="38.25">
      <c r="A408" s="128">
        <v>407</v>
      </c>
      <c r="B408" s="139">
        <v>117034124</v>
      </c>
      <c r="C408" s="136" t="s">
        <v>5141</v>
      </c>
      <c r="D408" s="130" t="s">
        <v>5142</v>
      </c>
      <c r="E408" s="130" t="e">
        <f>+VLOOKUP(Table169[[#This Row],[CÈDULARNCPASAPORTE2]],'ACTA GENERAL DEL PROCESO'!C:C,1,0)</f>
        <v>#N/A</v>
      </c>
      <c r="F408" s="130" t="s">
        <v>7265</v>
      </c>
      <c r="G408" s="131">
        <v>21813603.199999999</v>
      </c>
      <c r="H408" s="131">
        <v>75322.92</v>
      </c>
      <c r="I408" s="130" t="s">
        <v>7261</v>
      </c>
      <c r="J408" s="132" t="s">
        <v>7262</v>
      </c>
    </row>
    <row r="409" spans="1:10" s="133" customFormat="1" ht="38.25">
      <c r="A409" s="128">
        <v>408</v>
      </c>
      <c r="B409" s="139">
        <v>1300044284</v>
      </c>
      <c r="C409" s="136" t="s">
        <v>5144</v>
      </c>
      <c r="D409" s="130" t="s">
        <v>5145</v>
      </c>
      <c r="E409" s="130" t="e">
        <f>+VLOOKUP(Table169[[#This Row],[CÈDULARNCPASAPORTE2]],'ACTA GENERAL DEL PROCESO'!C:C,1,0)</f>
        <v>#N/A</v>
      </c>
      <c r="F409" s="130" t="s">
        <v>7265</v>
      </c>
      <c r="G409" s="131">
        <v>427919491.61000001</v>
      </c>
      <c r="H409" s="131">
        <v>160000</v>
      </c>
      <c r="I409" s="130" t="s">
        <v>7261</v>
      </c>
      <c r="J409" s="132" t="s">
        <v>7262</v>
      </c>
    </row>
    <row r="410" spans="1:10" s="133" customFormat="1" hidden="1">
      <c r="A410" s="128">
        <v>409</v>
      </c>
      <c r="B410" s="139">
        <v>7600146323</v>
      </c>
      <c r="C410" s="136" t="s">
        <v>1098</v>
      </c>
      <c r="D410" s="130" t="s">
        <v>5147</v>
      </c>
      <c r="E410" s="130">
        <f>+VLOOKUP(Table169[[#This Row],[CÈDULARNCPASAPORTE2]],'ACTA GENERAL DEL PROCESO'!C:C,1,0)</f>
        <v>7600146323</v>
      </c>
      <c r="F410" s="130" t="s">
        <v>7258</v>
      </c>
      <c r="G410" s="131">
        <v>34990491.200000003</v>
      </c>
      <c r="H410" s="131">
        <v>400000</v>
      </c>
      <c r="I410" s="130" t="s">
        <v>7259</v>
      </c>
      <c r="J410" s="132" t="s">
        <v>7260</v>
      </c>
    </row>
    <row r="411" spans="1:10" s="133" customFormat="1" hidden="1">
      <c r="A411" s="128">
        <v>410</v>
      </c>
      <c r="B411" s="139">
        <v>131286722</v>
      </c>
      <c r="C411" s="134" t="s">
        <v>7454</v>
      </c>
      <c r="D411" s="135" t="s">
        <v>7455</v>
      </c>
      <c r="E411" s="135">
        <f>+VLOOKUP(Table169[[#This Row],[CÈDULARNCPASAPORTE2]],'ACTA GENERAL DEL PROCESO'!C:C,1,0)</f>
        <v>131286722</v>
      </c>
      <c r="F411" s="130" t="s">
        <v>7265</v>
      </c>
      <c r="G411" s="131">
        <v>22295671.109999999</v>
      </c>
      <c r="H411" s="131">
        <v>390410</v>
      </c>
      <c r="I411" s="130" t="s">
        <v>7259</v>
      </c>
      <c r="J411" s="132"/>
    </row>
    <row r="412" spans="1:10" s="133" customFormat="1" hidden="1">
      <c r="A412" s="128">
        <v>411</v>
      </c>
      <c r="B412" s="139">
        <v>1700135815</v>
      </c>
      <c r="C412" s="136" t="s">
        <v>1802</v>
      </c>
      <c r="D412" s="130" t="s">
        <v>5153</v>
      </c>
      <c r="E412" s="130">
        <f>+VLOOKUP(Table169[[#This Row],[CÈDULARNCPASAPORTE2]],'ACTA GENERAL DEL PROCESO'!C:C,1,0)</f>
        <v>1700135815</v>
      </c>
      <c r="F412" s="130" t="s">
        <v>7258</v>
      </c>
      <c r="G412" s="131">
        <v>27452992.550000001</v>
      </c>
      <c r="H412" s="131">
        <v>480000</v>
      </c>
      <c r="I412" s="130" t="s">
        <v>7259</v>
      </c>
      <c r="J412" s="132" t="s">
        <v>7260</v>
      </c>
    </row>
    <row r="413" spans="1:10" s="133" customFormat="1" ht="38.25">
      <c r="A413" s="128">
        <v>412</v>
      </c>
      <c r="B413" s="139">
        <v>1201146204</v>
      </c>
      <c r="C413" s="136" t="s">
        <v>5155</v>
      </c>
      <c r="D413" s="130" t="s">
        <v>5156</v>
      </c>
      <c r="E413" s="130" t="e">
        <f>+VLOOKUP(Table169[[#This Row],[CÈDULARNCPASAPORTE2]],'ACTA GENERAL DEL PROCESO'!C:C,1,0)</f>
        <v>#N/A</v>
      </c>
      <c r="F413" s="130" t="s">
        <v>7264</v>
      </c>
      <c r="G413" s="131">
        <v>65898534</v>
      </c>
      <c r="H413" s="131">
        <v>416362.55</v>
      </c>
      <c r="I413" s="130" t="s">
        <v>7261</v>
      </c>
      <c r="J413" s="132" t="s">
        <v>7262</v>
      </c>
    </row>
    <row r="414" spans="1:10" s="133" customFormat="1" hidden="1">
      <c r="A414" s="128">
        <v>413</v>
      </c>
      <c r="B414" s="139">
        <v>101767374</v>
      </c>
      <c r="C414" s="136" t="s">
        <v>1816</v>
      </c>
      <c r="D414" s="130" t="s">
        <v>5158</v>
      </c>
      <c r="E414" s="130">
        <f>+VLOOKUP(Table169[[#This Row],[CÈDULARNCPASAPORTE2]],'ACTA GENERAL DEL PROCESO'!C:C,1,0)</f>
        <v>101767374</v>
      </c>
      <c r="F414" s="130" t="s">
        <v>7263</v>
      </c>
      <c r="G414" s="131">
        <v>29968581.440000001</v>
      </c>
      <c r="H414" s="131">
        <v>300000</v>
      </c>
      <c r="I414" s="130" t="s">
        <v>7259</v>
      </c>
      <c r="J414" s="132" t="s">
        <v>7260</v>
      </c>
    </row>
    <row r="415" spans="1:10" s="133" customFormat="1" ht="38.25">
      <c r="A415" s="128">
        <v>414</v>
      </c>
      <c r="B415" s="139">
        <v>1000040798</v>
      </c>
      <c r="C415" s="136" t="s">
        <v>5160</v>
      </c>
      <c r="D415" s="130" t="s">
        <v>5161</v>
      </c>
      <c r="E415" s="130" t="e">
        <f>+VLOOKUP(Table169[[#This Row],[CÈDULARNCPASAPORTE2]],'ACTA GENERAL DEL PROCESO'!C:C,1,0)</f>
        <v>#N/A</v>
      </c>
      <c r="F415" s="130" t="s">
        <v>7265</v>
      </c>
      <c r="G415" s="131">
        <v>483832949.33999997</v>
      </c>
      <c r="H415" s="131">
        <v>500000</v>
      </c>
      <c r="I415" s="130" t="s">
        <v>7261</v>
      </c>
      <c r="J415" s="132" t="s">
        <v>7262</v>
      </c>
    </row>
    <row r="416" spans="1:10" s="133" customFormat="1" ht="30" hidden="1">
      <c r="A416" s="128">
        <v>415</v>
      </c>
      <c r="B416" s="139">
        <v>132226552</v>
      </c>
      <c r="C416" s="136" t="s">
        <v>3893</v>
      </c>
      <c r="D416" s="130" t="s">
        <v>7456</v>
      </c>
      <c r="E416" s="130">
        <f>+VLOOKUP(Table169[[#This Row],[CÈDULARNCPASAPORTE2]],'ACTA GENERAL DEL PROCESO'!C:C,1,0)</f>
        <v>132226552</v>
      </c>
      <c r="F416" s="130" t="s">
        <v>7258</v>
      </c>
      <c r="G416" s="131">
        <v>432493.27</v>
      </c>
      <c r="H416" s="131">
        <v>400000</v>
      </c>
      <c r="I416" s="130" t="s">
        <v>7259</v>
      </c>
      <c r="J416" s="132" t="s">
        <v>7260</v>
      </c>
    </row>
    <row r="417" spans="1:10" s="133" customFormat="1" ht="38.25">
      <c r="A417" s="128">
        <v>416</v>
      </c>
      <c r="B417" s="139">
        <v>1001039716</v>
      </c>
      <c r="C417" s="136" t="s">
        <v>5166</v>
      </c>
      <c r="D417" s="130" t="s">
        <v>5167</v>
      </c>
      <c r="E417" s="130" t="e">
        <f>+VLOOKUP(Table169[[#This Row],[CÈDULARNCPASAPORTE2]],'ACTA GENERAL DEL PROCESO'!C:C,1,0)</f>
        <v>#N/A</v>
      </c>
      <c r="F417" s="130" t="s">
        <v>7258</v>
      </c>
      <c r="G417" s="131">
        <v>483832949.33999997</v>
      </c>
      <c r="H417" s="131">
        <v>500000</v>
      </c>
      <c r="I417" s="130" t="s">
        <v>7261</v>
      </c>
      <c r="J417" s="132" t="s">
        <v>7262</v>
      </c>
    </row>
    <row r="418" spans="1:10" s="133" customFormat="1" ht="38.25">
      <c r="A418" s="128">
        <v>417</v>
      </c>
      <c r="B418" s="139">
        <v>130769664</v>
      </c>
      <c r="C418" s="136" t="s">
        <v>5169</v>
      </c>
      <c r="D418" s="130" t="s">
        <v>7201</v>
      </c>
      <c r="E418" s="130" t="e">
        <f>+VLOOKUP(Table169[[#This Row],[CÈDULARNCPASAPORTE2]],'ACTA GENERAL DEL PROCESO'!C:C,1,0)</f>
        <v>#N/A</v>
      </c>
      <c r="F418" s="130" t="s">
        <v>7265</v>
      </c>
      <c r="G418" s="131">
        <v>48439449.649999999</v>
      </c>
      <c r="H418" s="131">
        <v>450000</v>
      </c>
      <c r="I418" s="130" t="s">
        <v>7261</v>
      </c>
      <c r="J418" s="132" t="s">
        <v>7262</v>
      </c>
    </row>
    <row r="419" spans="1:10" s="133" customFormat="1" hidden="1">
      <c r="A419" s="128">
        <v>418</v>
      </c>
      <c r="B419" s="139">
        <v>131169791</v>
      </c>
      <c r="C419" s="136" t="s">
        <v>3899</v>
      </c>
      <c r="D419" s="130" t="s">
        <v>7457</v>
      </c>
      <c r="E419" s="130">
        <f>+VLOOKUP(Table169[[#This Row],[CÈDULARNCPASAPORTE2]],'ACTA GENERAL DEL PROCESO'!C:C,1,0)</f>
        <v>131169791</v>
      </c>
      <c r="F419" s="130" t="s">
        <v>7258</v>
      </c>
      <c r="G419" s="131">
        <v>44677414.899999999</v>
      </c>
      <c r="H419" s="131">
        <v>480000</v>
      </c>
      <c r="I419" s="130" t="s">
        <v>7259</v>
      </c>
      <c r="J419" s="132" t="s">
        <v>7260</v>
      </c>
    </row>
    <row r="420" spans="1:10">
      <c r="A420" t="s">
        <v>7458</v>
      </c>
      <c r="C420">
        <f>SUBTOTAL(103,Table169[NOMBRECOMERCIAL])</f>
        <v>142</v>
      </c>
      <c r="I420">
        <f>SUBTOTAL(103,Table169[RESULTADOPRELIMINAR])</f>
        <v>142</v>
      </c>
    </row>
    <row r="427" spans="1:10" ht="21">
      <c r="C427" s="116" t="s">
        <v>7259</v>
      </c>
      <c r="D427" s="117">
        <v>264</v>
      </c>
      <c r="E427" s="159"/>
    </row>
    <row r="428" spans="1:10" ht="21.75" thickBot="1">
      <c r="C428" s="118" t="s">
        <v>7459</v>
      </c>
      <c r="D428" s="119">
        <v>154</v>
      </c>
      <c r="E428" s="159"/>
    </row>
    <row r="429" spans="1:10" ht="21.75" thickBot="1">
      <c r="C429" s="120" t="s">
        <v>7460</v>
      </c>
      <c r="D429" s="121">
        <f>SUM(D427:D428)</f>
        <v>418</v>
      </c>
      <c r="E429" s="159"/>
    </row>
  </sheetData>
  <conditionalFormatting sqref="C1">
    <cfRule type="duplicateValues" dxfId="357" priority="63"/>
  </conditionalFormatting>
  <conditionalFormatting sqref="C34">
    <cfRule type="duplicateValues" dxfId="356" priority="59"/>
  </conditionalFormatting>
  <conditionalFormatting sqref="C34">
    <cfRule type="duplicateValues" dxfId="355" priority="60"/>
    <cfRule type="duplicateValues" dxfId="354" priority="61"/>
  </conditionalFormatting>
  <conditionalFormatting sqref="C34">
    <cfRule type="duplicateValues" dxfId="353" priority="62"/>
  </conditionalFormatting>
  <conditionalFormatting sqref="C398:C401">
    <cfRule type="duplicateValues" dxfId="352" priority="54"/>
  </conditionalFormatting>
  <conditionalFormatting sqref="C398:C401">
    <cfRule type="duplicateValues" dxfId="351" priority="55"/>
    <cfRule type="duplicateValues" dxfId="350" priority="56"/>
  </conditionalFormatting>
  <conditionalFormatting sqref="C397:C419">
    <cfRule type="duplicateValues" dxfId="349" priority="57"/>
  </conditionalFormatting>
  <conditionalFormatting sqref="C397:C419">
    <cfRule type="duplicateValues" dxfId="348" priority="58"/>
  </conditionalFormatting>
  <conditionalFormatting sqref="C257:C271 C273:C344 C221:C235 C237:C255 C346:C396">
    <cfRule type="duplicateValues" dxfId="347" priority="50"/>
  </conditionalFormatting>
  <conditionalFormatting sqref="C257:C271 C273:C344 C221:C235 C237:C255 C346:C396">
    <cfRule type="duplicateValues" dxfId="346" priority="51"/>
    <cfRule type="duplicateValues" dxfId="345" priority="52"/>
  </conditionalFormatting>
  <conditionalFormatting sqref="C257:C271 C273:C344 C221:C235 C237:C255 C346:C396">
    <cfRule type="duplicateValues" dxfId="344" priority="53"/>
  </conditionalFormatting>
  <conditionalFormatting sqref="C256">
    <cfRule type="duplicateValues" dxfId="343" priority="49"/>
  </conditionalFormatting>
  <conditionalFormatting sqref="C272">
    <cfRule type="duplicateValues" dxfId="342" priority="48"/>
  </conditionalFormatting>
  <conditionalFormatting sqref="C236">
    <cfRule type="duplicateValues" dxfId="341" priority="47"/>
  </conditionalFormatting>
  <conditionalFormatting sqref="C345">
    <cfRule type="duplicateValues" dxfId="340" priority="46"/>
  </conditionalFormatting>
  <conditionalFormatting sqref="C421:C423 C1 C450:C1048576">
    <cfRule type="duplicateValues" dxfId="339" priority="64"/>
  </conditionalFormatting>
  <conditionalFormatting sqref="C7">
    <cfRule type="duplicateValues" dxfId="338" priority="45"/>
  </conditionalFormatting>
  <conditionalFormatting sqref="C7">
    <cfRule type="duplicateValues" dxfId="337" priority="44"/>
  </conditionalFormatting>
  <conditionalFormatting sqref="C7">
    <cfRule type="duplicateValues" dxfId="336" priority="43"/>
  </conditionalFormatting>
  <conditionalFormatting sqref="D7">
    <cfRule type="duplicateValues" dxfId="335" priority="42"/>
  </conditionalFormatting>
  <conditionalFormatting sqref="C10">
    <cfRule type="duplicateValues" dxfId="334" priority="41"/>
  </conditionalFormatting>
  <conditionalFormatting sqref="C10">
    <cfRule type="duplicateValues" dxfId="333" priority="40"/>
  </conditionalFormatting>
  <conditionalFormatting sqref="C10">
    <cfRule type="duplicateValues" dxfId="332" priority="39"/>
  </conditionalFormatting>
  <conditionalFormatting sqref="C15">
    <cfRule type="duplicateValues" dxfId="331" priority="38"/>
  </conditionalFormatting>
  <conditionalFormatting sqref="C15">
    <cfRule type="duplicateValues" dxfId="330" priority="37"/>
  </conditionalFormatting>
  <conditionalFormatting sqref="C15">
    <cfRule type="duplicateValues" dxfId="329" priority="36"/>
  </conditionalFormatting>
  <conditionalFormatting sqref="C17">
    <cfRule type="duplicateValues" dxfId="328" priority="35"/>
  </conditionalFormatting>
  <conditionalFormatting sqref="C17">
    <cfRule type="duplicateValues" dxfId="327" priority="34"/>
  </conditionalFormatting>
  <conditionalFormatting sqref="C17">
    <cfRule type="duplicateValues" dxfId="326" priority="33"/>
  </conditionalFormatting>
  <conditionalFormatting sqref="C18">
    <cfRule type="duplicateValues" dxfId="325" priority="32"/>
  </conditionalFormatting>
  <conditionalFormatting sqref="C18">
    <cfRule type="duplicateValues" dxfId="324" priority="31"/>
  </conditionalFormatting>
  <conditionalFormatting sqref="C18">
    <cfRule type="duplicateValues" dxfId="323" priority="30"/>
  </conditionalFormatting>
  <conditionalFormatting sqref="C21">
    <cfRule type="duplicateValues" dxfId="322" priority="29"/>
  </conditionalFormatting>
  <conditionalFormatting sqref="C21">
    <cfRule type="duplicateValues" dxfId="321" priority="28"/>
  </conditionalFormatting>
  <conditionalFormatting sqref="C21">
    <cfRule type="duplicateValues" dxfId="320" priority="27"/>
  </conditionalFormatting>
  <conditionalFormatting sqref="C22">
    <cfRule type="duplicateValues" dxfId="319" priority="26"/>
  </conditionalFormatting>
  <conditionalFormatting sqref="C22">
    <cfRule type="duplicateValues" dxfId="318" priority="25"/>
  </conditionalFormatting>
  <conditionalFormatting sqref="C22">
    <cfRule type="duplicateValues" dxfId="317" priority="24"/>
  </conditionalFormatting>
  <conditionalFormatting sqref="C23">
    <cfRule type="duplicateValues" dxfId="316" priority="23"/>
  </conditionalFormatting>
  <conditionalFormatting sqref="C23">
    <cfRule type="duplicateValues" dxfId="315" priority="22"/>
  </conditionalFormatting>
  <conditionalFormatting sqref="C23">
    <cfRule type="duplicateValues" dxfId="314" priority="21"/>
  </conditionalFormatting>
  <conditionalFormatting sqref="C24">
    <cfRule type="duplicateValues" dxfId="313" priority="20"/>
  </conditionalFormatting>
  <conditionalFormatting sqref="C24">
    <cfRule type="duplicateValues" dxfId="312" priority="19"/>
  </conditionalFormatting>
  <conditionalFormatting sqref="C24">
    <cfRule type="duplicateValues" dxfId="311" priority="18"/>
  </conditionalFormatting>
  <conditionalFormatting sqref="C26">
    <cfRule type="duplicateValues" dxfId="310" priority="17"/>
  </conditionalFormatting>
  <conditionalFormatting sqref="C26">
    <cfRule type="duplicateValues" dxfId="309" priority="16"/>
  </conditionalFormatting>
  <conditionalFormatting sqref="C26">
    <cfRule type="duplicateValues" dxfId="308" priority="15"/>
  </conditionalFormatting>
  <conditionalFormatting sqref="C27">
    <cfRule type="duplicateValues" dxfId="307" priority="14"/>
  </conditionalFormatting>
  <conditionalFormatting sqref="C27">
    <cfRule type="duplicateValues" dxfId="306" priority="13"/>
  </conditionalFormatting>
  <conditionalFormatting sqref="C27">
    <cfRule type="duplicateValues" dxfId="305" priority="12"/>
  </conditionalFormatting>
  <conditionalFormatting sqref="D9:D27">
    <cfRule type="duplicateValues" dxfId="304" priority="11"/>
  </conditionalFormatting>
  <conditionalFormatting sqref="B7">
    <cfRule type="duplicateValues" dxfId="303" priority="5"/>
  </conditionalFormatting>
  <conditionalFormatting sqref="B2:B6 B8 B28:B419">
    <cfRule type="duplicateValues" dxfId="302" priority="6"/>
  </conditionalFormatting>
  <conditionalFormatting sqref="B9:B27">
    <cfRule type="duplicateValues" dxfId="301" priority="4"/>
  </conditionalFormatting>
  <conditionalFormatting sqref="C2:D6 C8:D8 C11:C14 C16 C19:C20 C25 C9 C420:E425 C28:D419">
    <cfRule type="duplicateValues" dxfId="300" priority="586"/>
  </conditionalFormatting>
  <conditionalFormatting sqref="D427:E429">
    <cfRule type="duplicateValues" dxfId="299" priority="595"/>
  </conditionalFormatting>
  <conditionalFormatting sqref="E7">
    <cfRule type="duplicateValues" dxfId="298" priority="2"/>
  </conditionalFormatting>
  <conditionalFormatting sqref="E9:E27">
    <cfRule type="duplicateValues" dxfId="297" priority="1"/>
  </conditionalFormatting>
  <conditionalFormatting sqref="E2:E6 E8 E28:E419">
    <cfRule type="duplicateValues" dxfId="296" priority="3"/>
  </conditionalFormatting>
  <pageMargins left="0.7" right="0.7" top="0.75" bottom="0.75" header="0.3" footer="0.3"/>
  <pageSetup scale="55" orientation="landscape" r:id="rId1"/>
  <colBreaks count="1" manualBreakCount="1">
    <brk id="7" max="1048575" man="1"/>
  </colBreaks>
  <tableParts count="1">
    <tablePart r:id="rId2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A142"/>
  <sheetViews>
    <sheetView topLeftCell="A137" workbookViewId="0">
      <selection sqref="A1:A142"/>
    </sheetView>
  </sheetViews>
  <sheetFormatPr defaultRowHeight="15"/>
  <cols>
    <col min="1" max="1" width="55.5703125" bestFit="1" customWidth="1"/>
  </cols>
  <sheetData>
    <row r="1" spans="1:1">
      <c r="A1" s="156" t="s">
        <v>3986</v>
      </c>
    </row>
    <row r="2" spans="1:1">
      <c r="A2" s="155" t="s">
        <v>3987</v>
      </c>
    </row>
    <row r="3" spans="1:1">
      <c r="A3" s="156" t="s">
        <v>3991</v>
      </c>
    </row>
    <row r="4" spans="1:1">
      <c r="A4" s="155" t="s">
        <v>3998</v>
      </c>
    </row>
    <row r="5" spans="1:1">
      <c r="A5" s="156" t="s">
        <v>4005</v>
      </c>
    </row>
    <row r="6" spans="1:1">
      <c r="A6" s="155" t="s">
        <v>4008</v>
      </c>
    </row>
    <row r="7" spans="1:1">
      <c r="A7" s="156" t="s">
        <v>4030</v>
      </c>
    </row>
    <row r="8" spans="1:1">
      <c r="A8" s="155" t="s">
        <v>4033</v>
      </c>
    </row>
    <row r="9" spans="1:1">
      <c r="A9" s="156" t="s">
        <v>4043</v>
      </c>
    </row>
    <row r="10" spans="1:1">
      <c r="A10" s="155" t="s">
        <v>4054</v>
      </c>
    </row>
    <row r="11" spans="1:1">
      <c r="A11" s="156" t="s">
        <v>4057</v>
      </c>
    </row>
    <row r="12" spans="1:1">
      <c r="A12" s="155" t="s">
        <v>4076</v>
      </c>
    </row>
    <row r="13" spans="1:1">
      <c r="A13" s="156" t="s">
        <v>4083</v>
      </c>
    </row>
    <row r="14" spans="1:1">
      <c r="A14" s="155" t="s">
        <v>4093</v>
      </c>
    </row>
    <row r="15" spans="1:1">
      <c r="A15" s="156" t="s">
        <v>4097</v>
      </c>
    </row>
    <row r="16" spans="1:1">
      <c r="A16" s="155" t="s">
        <v>4106</v>
      </c>
    </row>
    <row r="17" spans="1:1">
      <c r="A17" s="156" t="s">
        <v>4113</v>
      </c>
    </row>
    <row r="18" spans="1:1">
      <c r="A18" s="155" t="s">
        <v>4123</v>
      </c>
    </row>
    <row r="19" spans="1:1">
      <c r="A19" s="156" t="s">
        <v>4126</v>
      </c>
    </row>
    <row r="20" spans="1:1">
      <c r="A20" s="155" t="s">
        <v>4131</v>
      </c>
    </row>
    <row r="21" spans="1:1">
      <c r="A21" s="156" t="s">
        <v>4136</v>
      </c>
    </row>
    <row r="22" spans="1:1">
      <c r="A22" s="155" t="s">
        <v>4143</v>
      </c>
    </row>
    <row r="23" spans="1:1" ht="45">
      <c r="A23" s="158" t="s">
        <v>4157</v>
      </c>
    </row>
    <row r="24" spans="1:1">
      <c r="A24" s="155" t="s">
        <v>4161</v>
      </c>
    </row>
    <row r="25" spans="1:1">
      <c r="A25" s="156" t="s">
        <v>4164</v>
      </c>
    </row>
    <row r="26" spans="1:1">
      <c r="A26" s="155" t="s">
        <v>4170</v>
      </c>
    </row>
    <row r="27" spans="1:1">
      <c r="A27" s="156" t="s">
        <v>4189</v>
      </c>
    </row>
    <row r="28" spans="1:1">
      <c r="A28" s="155" t="s">
        <v>4209</v>
      </c>
    </row>
    <row r="29" spans="1:1">
      <c r="A29" s="156" t="s">
        <v>4230</v>
      </c>
    </row>
    <row r="30" spans="1:1">
      <c r="A30" s="155" t="s">
        <v>4237</v>
      </c>
    </row>
    <row r="31" spans="1:1">
      <c r="A31" s="156" t="s">
        <v>4251</v>
      </c>
    </row>
    <row r="32" spans="1:1">
      <c r="A32" s="155" t="s">
        <v>4258</v>
      </c>
    </row>
    <row r="33" spans="1:1">
      <c r="A33" s="156" t="s">
        <v>4282</v>
      </c>
    </row>
    <row r="34" spans="1:1" ht="90">
      <c r="A34" s="157" t="s">
        <v>4293</v>
      </c>
    </row>
    <row r="35" spans="1:1">
      <c r="A35" s="156" t="s">
        <v>4297</v>
      </c>
    </row>
    <row r="36" spans="1:1">
      <c r="A36" s="155" t="s">
        <v>4304</v>
      </c>
    </row>
    <row r="37" spans="1:1">
      <c r="A37" s="156" t="s">
        <v>4307</v>
      </c>
    </row>
    <row r="38" spans="1:1">
      <c r="A38" s="155" t="s">
        <v>4313</v>
      </c>
    </row>
    <row r="39" spans="1:1">
      <c r="A39" s="156" t="s">
        <v>4314</v>
      </c>
    </row>
    <row r="40" spans="1:1">
      <c r="A40" s="155" t="s">
        <v>4325</v>
      </c>
    </row>
    <row r="41" spans="1:1">
      <c r="A41" s="156" t="s">
        <v>4329</v>
      </c>
    </row>
    <row r="42" spans="1:1" ht="60">
      <c r="A42" s="157" t="s">
        <v>4337</v>
      </c>
    </row>
    <row r="43" spans="1:1">
      <c r="A43" s="156" t="s">
        <v>4340</v>
      </c>
    </row>
    <row r="44" spans="1:1">
      <c r="A44" s="155" t="s">
        <v>4348</v>
      </c>
    </row>
    <row r="45" spans="1:1">
      <c r="A45" s="156" t="s">
        <v>4360</v>
      </c>
    </row>
    <row r="46" spans="1:1">
      <c r="A46" s="155" t="s">
        <v>4375</v>
      </c>
    </row>
    <row r="47" spans="1:1">
      <c r="A47" s="156" t="s">
        <v>4393</v>
      </c>
    </row>
    <row r="48" spans="1:1">
      <c r="A48" s="155" t="s">
        <v>4396</v>
      </c>
    </row>
    <row r="49" spans="1:1">
      <c r="A49" s="156" t="s">
        <v>4399</v>
      </c>
    </row>
    <row r="50" spans="1:1">
      <c r="A50" s="155" t="s">
        <v>4412</v>
      </c>
    </row>
    <row r="51" spans="1:1">
      <c r="A51" s="156" t="s">
        <v>4418</v>
      </c>
    </row>
    <row r="52" spans="1:1">
      <c r="A52" s="155" t="s">
        <v>4425</v>
      </c>
    </row>
    <row r="53" spans="1:1">
      <c r="A53" s="156" t="s">
        <v>7150</v>
      </c>
    </row>
    <row r="54" spans="1:1">
      <c r="A54" s="155" t="s">
        <v>4443</v>
      </c>
    </row>
    <row r="55" spans="1:1">
      <c r="A55" s="156" t="s">
        <v>4453</v>
      </c>
    </row>
    <row r="56" spans="1:1">
      <c r="A56" s="155" t="s">
        <v>4469</v>
      </c>
    </row>
    <row r="57" spans="1:1">
      <c r="A57" s="156" t="s">
        <v>4473</v>
      </c>
    </row>
    <row r="58" spans="1:1">
      <c r="A58" s="155" t="s">
        <v>4477</v>
      </c>
    </row>
    <row r="59" spans="1:1">
      <c r="A59" s="156" t="s">
        <v>4484</v>
      </c>
    </row>
    <row r="60" spans="1:1">
      <c r="A60" s="155" t="s">
        <v>4487</v>
      </c>
    </row>
    <row r="61" spans="1:1">
      <c r="A61" s="156" t="s">
        <v>4494</v>
      </c>
    </row>
    <row r="62" spans="1:1">
      <c r="A62" s="155" t="s">
        <v>4509</v>
      </c>
    </row>
    <row r="63" spans="1:1" ht="60">
      <c r="A63" s="158" t="s">
        <v>4520</v>
      </c>
    </row>
    <row r="64" spans="1:1">
      <c r="A64" s="155" t="s">
        <v>4525</v>
      </c>
    </row>
    <row r="65" spans="1:1">
      <c r="A65" s="156" t="s">
        <v>4536</v>
      </c>
    </row>
    <row r="66" spans="1:1">
      <c r="A66" s="155" t="s">
        <v>4549</v>
      </c>
    </row>
    <row r="67" spans="1:1">
      <c r="A67" s="156" t="s">
        <v>4556</v>
      </c>
    </row>
    <row r="68" spans="1:1">
      <c r="A68" s="155" t="s">
        <v>4569</v>
      </c>
    </row>
    <row r="69" spans="1:1">
      <c r="A69" s="156" t="s">
        <v>4585</v>
      </c>
    </row>
    <row r="70" spans="1:1">
      <c r="A70" s="155" t="s">
        <v>4595</v>
      </c>
    </row>
    <row r="71" spans="1:1" ht="60">
      <c r="A71" s="158" t="s">
        <v>4598</v>
      </c>
    </row>
    <row r="72" spans="1:1" ht="60">
      <c r="A72" s="157" t="s">
        <v>4610</v>
      </c>
    </row>
    <row r="73" spans="1:1" ht="45">
      <c r="A73" s="158" t="s">
        <v>7166</v>
      </c>
    </row>
    <row r="74" spans="1:1" ht="45">
      <c r="A74" s="157" t="s">
        <v>4623</v>
      </c>
    </row>
    <row r="75" spans="1:1" ht="60">
      <c r="A75" s="158" t="s">
        <v>4626</v>
      </c>
    </row>
    <row r="76" spans="1:1" ht="45">
      <c r="A76" s="157" t="s">
        <v>7168</v>
      </c>
    </row>
    <row r="77" spans="1:1" ht="60">
      <c r="A77" s="158" t="s">
        <v>4633</v>
      </c>
    </row>
    <row r="78" spans="1:1" ht="90">
      <c r="A78" s="157" t="s">
        <v>4640</v>
      </c>
    </row>
    <row r="79" spans="1:1" ht="60">
      <c r="A79" s="158" t="s">
        <v>4645</v>
      </c>
    </row>
    <row r="80" spans="1:1" ht="60">
      <c r="A80" s="157" t="s">
        <v>4646</v>
      </c>
    </row>
    <row r="81" spans="1:1" ht="60">
      <c r="A81" s="158" t="s">
        <v>7171</v>
      </c>
    </row>
    <row r="82" spans="1:1" ht="75">
      <c r="A82" s="157" t="s">
        <v>4657</v>
      </c>
    </row>
    <row r="83" spans="1:1" ht="75">
      <c r="A83" s="158" t="s">
        <v>4664</v>
      </c>
    </row>
    <row r="84" spans="1:1" ht="60">
      <c r="A84" s="157" t="s">
        <v>4671</v>
      </c>
    </row>
    <row r="85" spans="1:1" ht="45">
      <c r="A85" s="158" t="s">
        <v>4684</v>
      </c>
    </row>
    <row r="86" spans="1:1" ht="60">
      <c r="A86" s="157" t="s">
        <v>7172</v>
      </c>
    </row>
    <row r="87" spans="1:1" ht="75">
      <c r="A87" s="158" t="s">
        <v>4700</v>
      </c>
    </row>
    <row r="88" spans="1:1" ht="60">
      <c r="A88" s="157" t="s">
        <v>4704</v>
      </c>
    </row>
    <row r="89" spans="1:1" ht="60">
      <c r="A89" s="158" t="s">
        <v>4711</v>
      </c>
    </row>
    <row r="90" spans="1:1" ht="60">
      <c r="A90" s="157" t="s">
        <v>4722</v>
      </c>
    </row>
    <row r="91" spans="1:1" ht="45">
      <c r="A91" s="158" t="s">
        <v>4734</v>
      </c>
    </row>
    <row r="92" spans="1:1" ht="45">
      <c r="A92" s="157" t="s">
        <v>4738</v>
      </c>
    </row>
    <row r="93" spans="1:1" ht="45">
      <c r="A93" s="158" t="s">
        <v>4744</v>
      </c>
    </row>
    <row r="94" spans="1:1" ht="75">
      <c r="A94" s="157" t="s">
        <v>4751</v>
      </c>
    </row>
    <row r="95" spans="1:1" ht="60">
      <c r="A95" s="158" t="s">
        <v>4757</v>
      </c>
    </row>
    <row r="96" spans="1:1" ht="90">
      <c r="A96" s="157" t="s">
        <v>4765</v>
      </c>
    </row>
    <row r="97" spans="1:1" ht="90">
      <c r="A97" s="158" t="s">
        <v>4769</v>
      </c>
    </row>
    <row r="98" spans="1:1" ht="90">
      <c r="A98" s="157" t="s">
        <v>4772</v>
      </c>
    </row>
    <row r="99" spans="1:1" ht="90">
      <c r="A99" s="158" t="s">
        <v>4779</v>
      </c>
    </row>
    <row r="100" spans="1:1" ht="75">
      <c r="A100" s="157" t="s">
        <v>4788</v>
      </c>
    </row>
    <row r="101" spans="1:1" ht="75">
      <c r="A101" s="158" t="s">
        <v>4797</v>
      </c>
    </row>
    <row r="102" spans="1:1" ht="105">
      <c r="A102" s="157" t="s">
        <v>4807</v>
      </c>
    </row>
    <row r="103" spans="1:1" ht="75">
      <c r="A103" s="158" t="s">
        <v>4816</v>
      </c>
    </row>
    <row r="104" spans="1:1" ht="90">
      <c r="A104" s="157" t="s">
        <v>4828</v>
      </c>
    </row>
    <row r="105" spans="1:1" ht="105">
      <c r="A105" s="158" t="s">
        <v>4831</v>
      </c>
    </row>
    <row r="106" spans="1:1">
      <c r="A106" s="155" t="s">
        <v>7179</v>
      </c>
    </row>
    <row r="107" spans="1:1" ht="30">
      <c r="A107" s="158" t="s">
        <v>4842</v>
      </c>
    </row>
    <row r="108" spans="1:1" ht="60">
      <c r="A108" s="157" t="s">
        <v>7182</v>
      </c>
    </row>
    <row r="109" spans="1:1">
      <c r="A109" s="158" t="s">
        <v>4863</v>
      </c>
    </row>
    <row r="110" spans="1:1" ht="105">
      <c r="A110" s="157" t="s">
        <v>4874</v>
      </c>
    </row>
    <row r="111" spans="1:1" ht="90">
      <c r="A111" s="158" t="s">
        <v>4882</v>
      </c>
    </row>
    <row r="112" spans="1:1" ht="60">
      <c r="A112" s="157" t="s">
        <v>4897</v>
      </c>
    </row>
    <row r="113" spans="1:1" ht="75">
      <c r="A113" s="158" t="s">
        <v>4901</v>
      </c>
    </row>
    <row r="114" spans="1:1" ht="45">
      <c r="A114" s="157" t="s">
        <v>4914</v>
      </c>
    </row>
    <row r="115" spans="1:1" ht="90">
      <c r="A115" s="158" t="s">
        <v>4925</v>
      </c>
    </row>
    <row r="116" spans="1:1" ht="60">
      <c r="A116" s="157" t="s">
        <v>4934</v>
      </c>
    </row>
    <row r="117" spans="1:1" ht="75">
      <c r="A117" s="158" t="s">
        <v>4937</v>
      </c>
    </row>
    <row r="118" spans="1:1" ht="150">
      <c r="A118" s="157" t="s">
        <v>4943</v>
      </c>
    </row>
    <row r="119" spans="1:1" ht="75">
      <c r="A119" s="158" t="s">
        <v>4947</v>
      </c>
    </row>
    <row r="120" spans="1:1" ht="75">
      <c r="A120" s="157" t="s">
        <v>4954</v>
      </c>
    </row>
    <row r="121" spans="1:1" ht="75">
      <c r="A121" s="158" t="s">
        <v>4957</v>
      </c>
    </row>
    <row r="122" spans="1:1" ht="60">
      <c r="A122" s="157" t="s">
        <v>4966</v>
      </c>
    </row>
    <row r="123" spans="1:1" ht="45">
      <c r="A123" s="158" t="s">
        <v>4976</v>
      </c>
    </row>
    <row r="124" spans="1:1" ht="60">
      <c r="A124" s="157" t="s">
        <v>4986</v>
      </c>
    </row>
    <row r="125" spans="1:1" ht="90">
      <c r="A125" s="158" t="s">
        <v>4990</v>
      </c>
    </row>
    <row r="126" spans="1:1" ht="30">
      <c r="A126" s="157" t="s">
        <v>5031</v>
      </c>
    </row>
    <row r="127" spans="1:1" ht="60">
      <c r="A127" s="158" t="s">
        <v>5035</v>
      </c>
    </row>
    <row r="128" spans="1:1" ht="90">
      <c r="A128" s="157" t="s">
        <v>5047</v>
      </c>
    </row>
    <row r="129" spans="1:1" ht="90">
      <c r="A129" s="158" t="s">
        <v>5064</v>
      </c>
    </row>
    <row r="130" spans="1:1" ht="60">
      <c r="A130" s="157" t="s">
        <v>5089</v>
      </c>
    </row>
    <row r="131" spans="1:1" ht="60">
      <c r="A131" s="158" t="s">
        <v>5093</v>
      </c>
    </row>
    <row r="132" spans="1:1" ht="60">
      <c r="A132" s="157" t="s">
        <v>5097</v>
      </c>
    </row>
    <row r="133" spans="1:1" ht="45">
      <c r="A133" s="158" t="s">
        <v>5103</v>
      </c>
    </row>
    <row r="134" spans="1:1" ht="90">
      <c r="A134" s="157" t="s">
        <v>5110</v>
      </c>
    </row>
    <row r="135" spans="1:1" ht="45">
      <c r="A135" s="158" t="s">
        <v>5132</v>
      </c>
    </row>
    <row r="136" spans="1:1" ht="75">
      <c r="A136" s="157" t="s">
        <v>5135</v>
      </c>
    </row>
    <row r="137" spans="1:1" ht="90">
      <c r="A137" s="158" t="s">
        <v>5141</v>
      </c>
    </row>
    <row r="138" spans="1:1" ht="60">
      <c r="A138" s="157" t="s">
        <v>5144</v>
      </c>
    </row>
    <row r="139" spans="1:1" ht="60">
      <c r="A139" s="158" t="s">
        <v>5155</v>
      </c>
    </row>
    <row r="140" spans="1:1" ht="90">
      <c r="A140" s="157" t="s">
        <v>5160</v>
      </c>
    </row>
    <row r="141" spans="1:1" ht="60">
      <c r="A141" s="158" t="s">
        <v>5166</v>
      </c>
    </row>
    <row r="142" spans="1:1" ht="75">
      <c r="A142" s="157" t="s">
        <v>5169</v>
      </c>
    </row>
  </sheetData>
  <conditionalFormatting sqref="A10:A142 A6 A1:A3">
    <cfRule type="duplicateValues" dxfId="283" priority="23"/>
  </conditionalFormatting>
  <conditionalFormatting sqref="A4">
    <cfRule type="duplicateValues" dxfId="282" priority="22"/>
  </conditionalFormatting>
  <conditionalFormatting sqref="A4">
    <cfRule type="duplicateValues" dxfId="281" priority="21"/>
  </conditionalFormatting>
  <conditionalFormatting sqref="A4">
    <cfRule type="duplicateValues" dxfId="280" priority="20"/>
  </conditionalFormatting>
  <conditionalFormatting sqref="A5">
    <cfRule type="duplicateValues" dxfId="279" priority="19"/>
  </conditionalFormatting>
  <conditionalFormatting sqref="A5">
    <cfRule type="duplicateValues" dxfId="278" priority="18"/>
  </conditionalFormatting>
  <conditionalFormatting sqref="A5">
    <cfRule type="duplicateValues" dxfId="277" priority="17"/>
  </conditionalFormatting>
  <conditionalFormatting sqref="A7">
    <cfRule type="duplicateValues" dxfId="276" priority="16"/>
  </conditionalFormatting>
  <conditionalFormatting sqref="A7">
    <cfRule type="duplicateValues" dxfId="275" priority="15"/>
  </conditionalFormatting>
  <conditionalFormatting sqref="A7">
    <cfRule type="duplicateValues" dxfId="274" priority="14"/>
  </conditionalFormatting>
  <conditionalFormatting sqref="A8">
    <cfRule type="duplicateValues" dxfId="273" priority="13"/>
  </conditionalFormatting>
  <conditionalFormatting sqref="A8">
    <cfRule type="duplicateValues" dxfId="272" priority="12"/>
  </conditionalFormatting>
  <conditionalFormatting sqref="A8">
    <cfRule type="duplicateValues" dxfId="271" priority="11"/>
  </conditionalFormatting>
  <conditionalFormatting sqref="A9">
    <cfRule type="duplicateValues" dxfId="270" priority="10"/>
  </conditionalFormatting>
  <conditionalFormatting sqref="A9">
    <cfRule type="duplicateValues" dxfId="269" priority="9"/>
  </conditionalFormatting>
  <conditionalFormatting sqref="A9">
    <cfRule type="duplicateValues" dxfId="268" priority="8"/>
  </conditionalFormatting>
  <conditionalFormatting sqref="A96:A134 A73:A94">
    <cfRule type="duplicateValues" dxfId="267" priority="4"/>
  </conditionalFormatting>
  <conditionalFormatting sqref="A96:A134 A73:A94">
    <cfRule type="duplicateValues" dxfId="266" priority="5"/>
    <cfRule type="duplicateValues" dxfId="265" priority="6"/>
  </conditionalFormatting>
  <conditionalFormatting sqref="A96:A134 A73:A94">
    <cfRule type="duplicateValues" dxfId="264" priority="7"/>
  </conditionalFormatting>
  <conditionalFormatting sqref="A95">
    <cfRule type="duplicateValues" dxfId="263" priority="3"/>
  </conditionalFormatting>
  <conditionalFormatting sqref="A135:A142">
    <cfRule type="duplicateValues" dxfId="262" priority="1"/>
  </conditionalFormatting>
  <conditionalFormatting sqref="A135:A142">
    <cfRule type="duplicateValues" dxfId="261" priority="2"/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I406"/>
  <sheetViews>
    <sheetView workbookViewId="0">
      <selection activeCell="I13" sqref="I13"/>
    </sheetView>
  </sheetViews>
  <sheetFormatPr defaultColWidth="9.140625" defaultRowHeight="15"/>
  <cols>
    <col min="1" max="1" width="8.85546875" style="108" customWidth="1"/>
    <col min="2" max="2" width="32" style="115" customWidth="1"/>
    <col min="3" max="3" width="24.140625" style="108" customWidth="1"/>
    <col min="4" max="4" width="18.42578125" style="115" customWidth="1"/>
    <col min="5" max="6" width="15" style="108" customWidth="1"/>
    <col min="7" max="7" width="16.140625" style="108" customWidth="1"/>
    <col min="8" max="8" width="16.7109375" style="108" customWidth="1"/>
    <col min="9" max="9" width="41.5703125" style="115" customWidth="1"/>
    <col min="10" max="16384" width="9.140625" style="108"/>
  </cols>
  <sheetData>
    <row r="1" spans="1:9" ht="45">
      <c r="A1" s="107" t="s">
        <v>7121</v>
      </c>
      <c r="B1" s="107" t="s">
        <v>7461</v>
      </c>
      <c r="C1" s="107" t="s">
        <v>7462</v>
      </c>
      <c r="D1" s="107" t="s">
        <v>7463</v>
      </c>
      <c r="E1" s="107" t="s">
        <v>7464</v>
      </c>
      <c r="F1" s="107" t="s">
        <v>7465</v>
      </c>
      <c r="G1" s="107" t="s">
        <v>7466</v>
      </c>
      <c r="H1" s="107" t="s">
        <v>7467</v>
      </c>
      <c r="I1" s="107" t="s">
        <v>7468</v>
      </c>
    </row>
    <row r="2" spans="1:9" s="111" customFormat="1">
      <c r="A2" s="109">
        <v>1</v>
      </c>
      <c r="B2" s="110" t="s">
        <v>2753</v>
      </c>
      <c r="C2" s="111" t="s">
        <v>7257</v>
      </c>
      <c r="D2" s="112" t="s">
        <v>7258</v>
      </c>
      <c r="E2" s="113">
        <v>40000000</v>
      </c>
      <c r="F2" s="113">
        <v>400000</v>
      </c>
      <c r="G2" s="113">
        <v>0</v>
      </c>
      <c r="H2" s="111" t="s">
        <v>7259</v>
      </c>
      <c r="I2" s="112" t="s">
        <v>7260</v>
      </c>
    </row>
    <row r="3" spans="1:9" s="111" customFormat="1" ht="25.5" hidden="1">
      <c r="A3" s="109">
        <v>2</v>
      </c>
      <c r="B3" s="110" t="s">
        <v>3986</v>
      </c>
      <c r="C3" s="111" t="s">
        <v>7125</v>
      </c>
      <c r="D3" s="112" t="s">
        <v>7258</v>
      </c>
      <c r="E3" s="113">
        <v>427123975.06999999</v>
      </c>
      <c r="F3" s="113">
        <v>400000</v>
      </c>
      <c r="G3" s="113">
        <v>-3871239.75</v>
      </c>
      <c r="H3" s="111" t="s">
        <v>7261</v>
      </c>
      <c r="I3" s="112" t="s">
        <v>7262</v>
      </c>
    </row>
    <row r="4" spans="1:9" s="111" customFormat="1" ht="25.5" hidden="1">
      <c r="A4" s="109">
        <v>3</v>
      </c>
      <c r="B4" s="110" t="s">
        <v>3987</v>
      </c>
      <c r="C4" s="111" t="s">
        <v>7126</v>
      </c>
      <c r="D4" s="112" t="s">
        <v>7258</v>
      </c>
      <c r="E4" s="113">
        <v>430501699.27999997</v>
      </c>
      <c r="F4" s="113">
        <v>406876.46</v>
      </c>
      <c r="G4" s="113">
        <v>-3898140.53</v>
      </c>
      <c r="H4" s="111" t="s">
        <v>7261</v>
      </c>
      <c r="I4" s="112" t="s">
        <v>7262</v>
      </c>
    </row>
    <row r="5" spans="1:9" s="111" customFormat="1" ht="25.5" hidden="1">
      <c r="A5" s="109">
        <v>4</v>
      </c>
      <c r="B5" s="110" t="s">
        <v>3991</v>
      </c>
      <c r="C5" s="111" t="s">
        <v>7127</v>
      </c>
      <c r="D5" s="112" t="s">
        <v>7263</v>
      </c>
      <c r="E5" s="113">
        <v>449176775.56999999</v>
      </c>
      <c r="F5" s="113">
        <v>178902.15</v>
      </c>
      <c r="G5" s="113">
        <v>-4312865.6100000003</v>
      </c>
      <c r="H5" s="111" t="s">
        <v>7261</v>
      </c>
      <c r="I5" s="112" t="s">
        <v>7262</v>
      </c>
    </row>
    <row r="6" spans="1:9" s="111" customFormat="1" ht="25.5">
      <c r="A6" s="109">
        <v>5</v>
      </c>
      <c r="B6" s="110" t="s">
        <v>131</v>
      </c>
      <c r="C6" s="111" t="s">
        <v>3995</v>
      </c>
      <c r="D6" s="112" t="s">
        <v>7264</v>
      </c>
      <c r="E6" s="113">
        <v>31693736.579999998</v>
      </c>
      <c r="F6" s="113">
        <v>318049.08</v>
      </c>
      <c r="G6" s="113">
        <v>1111.71</v>
      </c>
      <c r="H6" s="111" t="s">
        <v>7259</v>
      </c>
      <c r="I6" s="112" t="s">
        <v>7260</v>
      </c>
    </row>
    <row r="7" spans="1:9" s="111" customFormat="1" ht="38.25" hidden="1">
      <c r="A7" s="109">
        <v>6</v>
      </c>
      <c r="B7" s="110" t="s">
        <v>3998</v>
      </c>
      <c r="C7" s="111" t="s">
        <v>3999</v>
      </c>
      <c r="D7" s="112" t="s">
        <v>7265</v>
      </c>
      <c r="E7" s="113">
        <v>51813827.439999998</v>
      </c>
      <c r="F7" s="113">
        <v>500000</v>
      </c>
      <c r="G7" s="113">
        <v>-18138.27</v>
      </c>
      <c r="H7" s="111" t="s">
        <v>7261</v>
      </c>
      <c r="I7" s="112" t="s">
        <v>7262</v>
      </c>
    </row>
    <row r="8" spans="1:9" s="111" customFormat="1">
      <c r="A8" s="109">
        <v>7</v>
      </c>
      <c r="B8" s="110" t="s">
        <v>155</v>
      </c>
      <c r="C8" s="111" t="s">
        <v>4001</v>
      </c>
      <c r="D8" s="112" t="s">
        <v>7258</v>
      </c>
      <c r="E8" s="113">
        <v>24050533.399999999</v>
      </c>
      <c r="F8" s="113">
        <v>400000</v>
      </c>
      <c r="G8" s="113">
        <v>159494.67000000001</v>
      </c>
      <c r="H8" s="111" t="s">
        <v>7259</v>
      </c>
      <c r="I8" s="112" t="s">
        <v>7260</v>
      </c>
    </row>
    <row r="9" spans="1:9" s="111" customFormat="1" ht="25.5">
      <c r="A9" s="109">
        <v>8</v>
      </c>
      <c r="B9" s="110" t="s">
        <v>187</v>
      </c>
      <c r="C9" s="111" t="s">
        <v>7266</v>
      </c>
      <c r="D9" s="112" t="s">
        <v>7264</v>
      </c>
      <c r="E9" s="113">
        <v>34650234</v>
      </c>
      <c r="F9" s="113">
        <v>360013.96</v>
      </c>
      <c r="G9" s="113">
        <v>13511.62</v>
      </c>
      <c r="H9" s="111" t="s">
        <v>7259</v>
      </c>
      <c r="I9" s="112" t="s">
        <v>7260</v>
      </c>
    </row>
    <row r="10" spans="1:9" s="111" customFormat="1" ht="25.5" hidden="1">
      <c r="A10" s="109">
        <v>9</v>
      </c>
      <c r="B10" s="110" t="s">
        <v>4005</v>
      </c>
      <c r="C10" s="111" t="s">
        <v>4006</v>
      </c>
      <c r="D10" s="112" t="s">
        <v>7258</v>
      </c>
      <c r="E10" s="113">
        <v>437865500.89999998</v>
      </c>
      <c r="F10" s="113">
        <v>480000</v>
      </c>
      <c r="G10" s="113">
        <v>-3898655.01</v>
      </c>
      <c r="H10" s="111" t="s">
        <v>7261</v>
      </c>
      <c r="I10" s="112" t="s">
        <v>7262</v>
      </c>
    </row>
    <row r="11" spans="1:9" s="111" customFormat="1" ht="38.25" hidden="1">
      <c r="A11" s="109">
        <v>10</v>
      </c>
      <c r="B11" s="110" t="s">
        <v>4008</v>
      </c>
      <c r="C11" s="111" t="s">
        <v>4009</v>
      </c>
      <c r="D11" s="112" t="s">
        <v>7265</v>
      </c>
      <c r="E11" s="113">
        <v>39026923.5</v>
      </c>
      <c r="F11" s="113">
        <v>104522.22</v>
      </c>
      <c r="G11" s="113">
        <v>-285747.02</v>
      </c>
      <c r="H11" s="111" t="s">
        <v>7261</v>
      </c>
      <c r="I11" s="112" t="s">
        <v>7262</v>
      </c>
    </row>
    <row r="12" spans="1:9" s="111" customFormat="1" ht="38.25">
      <c r="A12" s="109">
        <v>11</v>
      </c>
      <c r="B12" s="110" t="s">
        <v>2771</v>
      </c>
      <c r="C12" s="111" t="s">
        <v>7267</v>
      </c>
      <c r="D12" s="112" t="s">
        <v>7265</v>
      </c>
      <c r="E12" s="113">
        <v>31693736.579999998</v>
      </c>
      <c r="F12" s="113">
        <v>168160</v>
      </c>
      <c r="G12" s="113">
        <v>-148777.37</v>
      </c>
      <c r="H12" s="111" t="s">
        <v>7259</v>
      </c>
      <c r="I12" s="112" t="s">
        <v>7260</v>
      </c>
    </row>
    <row r="13" spans="1:9" s="111" customFormat="1">
      <c r="A13" s="109">
        <v>12</v>
      </c>
      <c r="B13" s="110" t="s">
        <v>1827</v>
      </c>
      <c r="C13" s="111" t="s">
        <v>7268</v>
      </c>
      <c r="D13" s="112" t="s">
        <v>7258</v>
      </c>
      <c r="E13" s="113">
        <v>21749179</v>
      </c>
      <c r="F13" s="113">
        <v>500000</v>
      </c>
      <c r="G13" s="113">
        <v>282508.21000000002</v>
      </c>
      <c r="H13" s="111" t="s">
        <v>7259</v>
      </c>
      <c r="I13" s="112" t="s">
        <v>7260</v>
      </c>
    </row>
    <row r="14" spans="1:9" s="111" customFormat="1">
      <c r="A14" s="109">
        <v>13</v>
      </c>
      <c r="B14" s="110" t="s">
        <v>2792</v>
      </c>
      <c r="C14" s="111" t="s">
        <v>7270</v>
      </c>
      <c r="D14" s="112" t="s">
        <v>7258</v>
      </c>
      <c r="E14" s="113">
        <v>24509739.75</v>
      </c>
      <c r="F14" s="113">
        <v>480000</v>
      </c>
      <c r="G14" s="113">
        <v>234902.6</v>
      </c>
      <c r="H14" s="111" t="s">
        <v>7259</v>
      </c>
      <c r="I14" s="112" t="s">
        <v>7260</v>
      </c>
    </row>
    <row r="15" spans="1:9" s="111" customFormat="1" ht="30">
      <c r="A15" s="109">
        <v>14</v>
      </c>
      <c r="B15" s="110" t="s">
        <v>2802</v>
      </c>
      <c r="C15" s="111" t="s">
        <v>7271</v>
      </c>
      <c r="D15" s="112" t="s">
        <v>7264</v>
      </c>
      <c r="E15" s="113">
        <v>30022322</v>
      </c>
      <c r="F15" s="113">
        <v>411297.87</v>
      </c>
      <c r="G15" s="113">
        <v>111074.65</v>
      </c>
      <c r="H15" s="111" t="s">
        <v>7259</v>
      </c>
      <c r="I15" s="112" t="s">
        <v>7260</v>
      </c>
    </row>
    <row r="16" spans="1:9" s="111" customFormat="1">
      <c r="A16" s="109">
        <v>15</v>
      </c>
      <c r="B16" s="110" t="s">
        <v>210</v>
      </c>
      <c r="C16" s="111" t="s">
        <v>4021</v>
      </c>
      <c r="D16" s="112" t="s">
        <v>7258</v>
      </c>
      <c r="E16" s="113">
        <v>3774248.65</v>
      </c>
      <c r="F16" s="113">
        <v>400000</v>
      </c>
      <c r="G16" s="113">
        <v>362257.51</v>
      </c>
      <c r="H16" s="111" t="s">
        <v>7259</v>
      </c>
      <c r="I16" s="112" t="s">
        <v>7260</v>
      </c>
    </row>
    <row r="17" spans="1:9" ht="38.25" hidden="1">
      <c r="A17" s="109">
        <v>16</v>
      </c>
      <c r="B17" s="115" t="s">
        <v>7469</v>
      </c>
      <c r="C17" s="111" t="s">
        <v>7470</v>
      </c>
      <c r="D17" s="112" t="s">
        <v>7265</v>
      </c>
      <c r="E17" s="113">
        <v>658877147.16999996</v>
      </c>
      <c r="F17" s="113">
        <v>500000</v>
      </c>
      <c r="G17" s="126">
        <f>Table173[[#This Row],[VALOR DE LA OFERTA]]*0.01</f>
        <v>6588771.4716999996</v>
      </c>
      <c r="H17" s="108" t="s">
        <v>7261</v>
      </c>
      <c r="I17" s="112" t="s">
        <v>7262</v>
      </c>
    </row>
    <row r="18" spans="1:9" s="111" customFormat="1" ht="38.25">
      <c r="A18" s="109">
        <v>17</v>
      </c>
      <c r="B18" s="110" t="s">
        <v>233</v>
      </c>
      <c r="C18" s="111" t="s">
        <v>4023</v>
      </c>
      <c r="D18" s="112" t="s">
        <v>7265</v>
      </c>
      <c r="E18" s="113">
        <v>25914764.600000001</v>
      </c>
      <c r="F18" s="113">
        <v>500000</v>
      </c>
      <c r="G18" s="113">
        <v>240852.35</v>
      </c>
      <c r="H18" s="111" t="s">
        <v>7259</v>
      </c>
      <c r="I18" s="112" t="s">
        <v>7260</v>
      </c>
    </row>
    <row r="19" spans="1:9" s="111" customFormat="1" ht="30">
      <c r="A19" s="109">
        <v>18</v>
      </c>
      <c r="B19" s="110" t="s">
        <v>2813</v>
      </c>
      <c r="C19" s="111" t="s">
        <v>7272</v>
      </c>
      <c r="D19" s="112" t="s">
        <v>7273</v>
      </c>
      <c r="E19" s="113">
        <v>93996932.409999996</v>
      </c>
      <c r="F19" s="113">
        <v>939978.97</v>
      </c>
      <c r="G19" s="113">
        <v>9.65</v>
      </c>
      <c r="H19" s="111" t="s">
        <v>7259</v>
      </c>
      <c r="I19" s="112" t="s">
        <v>7260</v>
      </c>
    </row>
    <row r="20" spans="1:9" s="111" customFormat="1" ht="30">
      <c r="A20" s="109">
        <v>19</v>
      </c>
      <c r="B20" s="110" t="s">
        <v>1113</v>
      </c>
      <c r="C20" s="111" t="s">
        <v>4028</v>
      </c>
      <c r="D20" s="112" t="s">
        <v>7258</v>
      </c>
      <c r="E20" s="113">
        <v>9946341</v>
      </c>
      <c r="F20" s="113">
        <v>400000</v>
      </c>
      <c r="G20" s="113">
        <v>300536.59000000003</v>
      </c>
      <c r="H20" s="111" t="s">
        <v>7259</v>
      </c>
      <c r="I20" s="112" t="s">
        <v>7260</v>
      </c>
    </row>
    <row r="21" spans="1:9" s="111" customFormat="1" ht="30" hidden="1">
      <c r="A21" s="109">
        <v>20</v>
      </c>
      <c r="B21" s="110" t="s">
        <v>4030</v>
      </c>
      <c r="C21" s="111" t="s">
        <v>4031</v>
      </c>
      <c r="D21" s="112" t="s">
        <v>7258</v>
      </c>
      <c r="E21" s="113">
        <v>220975367.44</v>
      </c>
      <c r="F21" s="113">
        <v>400000</v>
      </c>
      <c r="G21" s="113">
        <v>-1809753.67</v>
      </c>
      <c r="H21" s="111" t="s">
        <v>7261</v>
      </c>
      <c r="I21" s="112" t="s">
        <v>7262</v>
      </c>
    </row>
    <row r="22" spans="1:9" s="111" customFormat="1" ht="38.25" hidden="1">
      <c r="A22" s="109">
        <v>21</v>
      </c>
      <c r="B22" s="110" t="s">
        <v>4033</v>
      </c>
      <c r="C22" s="111" t="s">
        <v>4034</v>
      </c>
      <c r="D22" s="112" t="s">
        <v>7265</v>
      </c>
      <c r="E22" s="113">
        <v>483832949.33999997</v>
      </c>
      <c r="F22" s="113">
        <v>500000</v>
      </c>
      <c r="G22" s="113">
        <v>-4338329.49</v>
      </c>
      <c r="H22" s="111" t="s">
        <v>7261</v>
      </c>
      <c r="I22" s="112" t="s">
        <v>7262</v>
      </c>
    </row>
    <row r="23" spans="1:9" s="111" customFormat="1" ht="30.75" thickBot="1">
      <c r="A23" s="109">
        <v>22</v>
      </c>
      <c r="B23" s="110" t="s">
        <v>2825</v>
      </c>
      <c r="C23" s="111" t="s">
        <v>7274</v>
      </c>
      <c r="D23" s="112" t="s">
        <v>7263</v>
      </c>
      <c r="E23" s="113">
        <v>80284426.909999996</v>
      </c>
      <c r="F23" s="113">
        <v>854283</v>
      </c>
      <c r="G23" s="113">
        <v>51438.73</v>
      </c>
      <c r="H23" s="111" t="s">
        <v>7259</v>
      </c>
      <c r="I23" s="112" t="s">
        <v>7260</v>
      </c>
    </row>
    <row r="24" spans="1:9" s="111" customFormat="1" ht="15.75" thickBot="1">
      <c r="A24" s="109">
        <v>23</v>
      </c>
      <c r="B24" s="114" t="s">
        <v>250</v>
      </c>
      <c r="C24" s="111" t="s">
        <v>4039</v>
      </c>
      <c r="D24" s="112" t="s">
        <v>7258</v>
      </c>
      <c r="E24" s="113">
        <v>47848470.5</v>
      </c>
      <c r="F24" s="113">
        <v>510000</v>
      </c>
      <c r="G24" s="113">
        <v>31515.3</v>
      </c>
      <c r="H24" s="111" t="s">
        <v>7259</v>
      </c>
      <c r="I24" s="112" t="s">
        <v>7260</v>
      </c>
    </row>
    <row r="25" spans="1:9" s="111" customFormat="1" ht="30">
      <c r="A25" s="109">
        <v>24</v>
      </c>
      <c r="B25" s="110" t="s">
        <v>1136</v>
      </c>
      <c r="C25" s="111" t="s">
        <v>4041</v>
      </c>
      <c r="D25" s="112" t="s">
        <v>7258</v>
      </c>
      <c r="E25" s="113">
        <v>415340.93</v>
      </c>
      <c r="F25" s="113">
        <v>400000</v>
      </c>
      <c r="G25" s="113">
        <v>395846.59</v>
      </c>
      <c r="H25" s="111" t="s">
        <v>7259</v>
      </c>
      <c r="I25" s="112" t="s">
        <v>7260</v>
      </c>
    </row>
    <row r="26" spans="1:9" s="111" customFormat="1" ht="25.5" hidden="1">
      <c r="A26" s="109">
        <v>25</v>
      </c>
      <c r="B26" s="110" t="s">
        <v>4043</v>
      </c>
      <c r="C26" s="111" t="s">
        <v>4044</v>
      </c>
      <c r="D26" s="112" t="s">
        <v>7258</v>
      </c>
      <c r="E26" s="113">
        <v>220975367.44</v>
      </c>
      <c r="F26" s="113">
        <v>400000</v>
      </c>
      <c r="G26" s="113">
        <v>-1809753.67</v>
      </c>
      <c r="H26" s="111" t="s">
        <v>7261</v>
      </c>
      <c r="I26" s="112" t="s">
        <v>7262</v>
      </c>
    </row>
    <row r="27" spans="1:9" s="111" customFormat="1" ht="38.25">
      <c r="A27" s="109">
        <v>26</v>
      </c>
      <c r="B27" s="110" t="s">
        <v>2834</v>
      </c>
      <c r="C27" s="111" t="s">
        <v>7275</v>
      </c>
      <c r="D27" s="112" t="s">
        <v>7265</v>
      </c>
      <c r="E27" s="113">
        <v>14064154.970000001</v>
      </c>
      <c r="F27" s="113">
        <v>150000</v>
      </c>
      <c r="G27" s="113">
        <v>9358.4500000000007</v>
      </c>
      <c r="H27" s="111" t="s">
        <v>7259</v>
      </c>
      <c r="I27" s="112" t="s">
        <v>7260</v>
      </c>
    </row>
    <row r="28" spans="1:9" s="111" customFormat="1" ht="30">
      <c r="A28" s="109">
        <v>27</v>
      </c>
      <c r="B28" s="110" t="s">
        <v>269</v>
      </c>
      <c r="C28" s="111" t="s">
        <v>4049</v>
      </c>
      <c r="D28" s="112" t="s">
        <v>7264</v>
      </c>
      <c r="E28" s="113">
        <v>66465012.490000002</v>
      </c>
      <c r="F28" s="113">
        <v>673719.81</v>
      </c>
      <c r="G28" s="113">
        <v>9069.69</v>
      </c>
      <c r="H28" s="111" t="s">
        <v>7259</v>
      </c>
      <c r="I28" s="112" t="s">
        <v>7260</v>
      </c>
    </row>
    <row r="29" spans="1:9" s="111" customFormat="1">
      <c r="A29" s="109">
        <v>28</v>
      </c>
      <c r="B29" s="110" t="s">
        <v>1159</v>
      </c>
      <c r="C29" s="111" t="s">
        <v>4052</v>
      </c>
      <c r="D29" s="112" t="s">
        <v>7258</v>
      </c>
      <c r="E29" s="113">
        <v>28646318.800000001</v>
      </c>
      <c r="F29" s="113">
        <v>390000</v>
      </c>
      <c r="G29" s="113">
        <v>103536.81</v>
      </c>
      <c r="H29" s="111" t="s">
        <v>7259</v>
      </c>
      <c r="I29" s="112" t="s">
        <v>7260</v>
      </c>
    </row>
    <row r="30" spans="1:9" s="111" customFormat="1" ht="25.5" hidden="1">
      <c r="A30" s="109">
        <v>29</v>
      </c>
      <c r="B30" s="110" t="s">
        <v>4054</v>
      </c>
      <c r="C30" s="111" t="s">
        <v>4055</v>
      </c>
      <c r="D30" s="112" t="s">
        <v>7258</v>
      </c>
      <c r="E30" s="113">
        <v>228248530.93000001</v>
      </c>
      <c r="F30" s="113">
        <v>400000</v>
      </c>
      <c r="G30" s="113">
        <v>-1882485.31</v>
      </c>
      <c r="H30" s="111" t="s">
        <v>7261</v>
      </c>
      <c r="I30" s="112" t="s">
        <v>7262</v>
      </c>
    </row>
    <row r="31" spans="1:9" s="111" customFormat="1" ht="38.25" hidden="1">
      <c r="A31" s="109">
        <v>30</v>
      </c>
      <c r="B31" s="110" t="s">
        <v>4057</v>
      </c>
      <c r="C31" s="111" t="s">
        <v>4058</v>
      </c>
      <c r="D31" s="112" t="s">
        <v>7265</v>
      </c>
      <c r="E31" s="113">
        <v>13981480.4</v>
      </c>
      <c r="F31" s="113">
        <v>66309</v>
      </c>
      <c r="G31" s="113">
        <v>-73505.8</v>
      </c>
      <c r="H31" s="111" t="s">
        <v>7261</v>
      </c>
      <c r="I31" s="112" t="s">
        <v>7262</v>
      </c>
    </row>
    <row r="32" spans="1:9" s="111" customFormat="1">
      <c r="A32" s="109">
        <v>31</v>
      </c>
      <c r="B32" s="110" t="s">
        <v>2868</v>
      </c>
      <c r="C32" s="111" t="s">
        <v>7280</v>
      </c>
      <c r="D32" s="112" t="s">
        <v>7258</v>
      </c>
      <c r="E32" s="113">
        <v>439495.67999999999</v>
      </c>
      <c r="F32" s="113">
        <v>400000</v>
      </c>
      <c r="G32" s="113">
        <v>395605.04</v>
      </c>
      <c r="H32" s="111" t="s">
        <v>7259</v>
      </c>
      <c r="I32" s="112" t="s">
        <v>7260</v>
      </c>
    </row>
    <row r="33" spans="1:9" s="111" customFormat="1">
      <c r="A33" s="109">
        <v>32</v>
      </c>
      <c r="B33" s="110" t="s">
        <v>1865</v>
      </c>
      <c r="C33" s="111" t="s">
        <v>7281</v>
      </c>
      <c r="D33" s="112" t="s">
        <v>7258</v>
      </c>
      <c r="E33" s="113">
        <v>32561832</v>
      </c>
      <c r="F33" s="113">
        <v>400000</v>
      </c>
      <c r="G33" s="113">
        <v>74381.679999999993</v>
      </c>
      <c r="H33" s="111" t="s">
        <v>7259</v>
      </c>
      <c r="I33" s="112" t="s">
        <v>7260</v>
      </c>
    </row>
    <row r="34" spans="1:9" s="111" customFormat="1" ht="38.25" hidden="1">
      <c r="A34" s="109">
        <v>33</v>
      </c>
      <c r="B34" s="110" t="s">
        <v>4076</v>
      </c>
      <c r="C34" s="111" t="s">
        <v>7128</v>
      </c>
      <c r="D34" s="112" t="s">
        <v>7265</v>
      </c>
      <c r="E34" s="113">
        <v>220975367.44</v>
      </c>
      <c r="F34" s="113">
        <v>771167.95</v>
      </c>
      <c r="G34" s="113">
        <v>-1438585.72</v>
      </c>
      <c r="H34" s="111" t="s">
        <v>7261</v>
      </c>
      <c r="I34" s="112" t="s">
        <v>7262</v>
      </c>
    </row>
    <row r="35" spans="1:9" s="111" customFormat="1">
      <c r="A35" s="109">
        <v>34</v>
      </c>
      <c r="B35" s="110" t="s">
        <v>4080</v>
      </c>
      <c r="C35" s="111" t="s">
        <v>4081</v>
      </c>
      <c r="D35" s="112" t="s">
        <v>7279</v>
      </c>
      <c r="E35" s="113">
        <v>15085059</v>
      </c>
      <c r="F35" s="113">
        <v>160000</v>
      </c>
      <c r="G35" s="113" t="e">
        <f>Table173[[#This Row],[VALOR DE LA POLIZA]]-#REF!</f>
        <v>#REF!</v>
      </c>
      <c r="H35" s="111" t="s">
        <v>7259</v>
      </c>
      <c r="I35" s="112"/>
    </row>
    <row r="36" spans="1:9" s="111" customFormat="1" ht="51" hidden="1">
      <c r="A36" s="109">
        <v>35</v>
      </c>
      <c r="B36" s="110" t="s">
        <v>4083</v>
      </c>
      <c r="C36" s="111" t="s">
        <v>7129</v>
      </c>
      <c r="D36" s="112" t="s">
        <v>7283</v>
      </c>
      <c r="E36" s="113">
        <v>423130945.37</v>
      </c>
      <c r="F36" s="113">
        <v>270000</v>
      </c>
      <c r="G36" s="113">
        <v>-3961309.45</v>
      </c>
      <c r="H36" s="111" t="s">
        <v>7261</v>
      </c>
      <c r="I36" s="112" t="s">
        <v>7262</v>
      </c>
    </row>
    <row r="37" spans="1:9" s="111" customFormat="1">
      <c r="A37" s="109">
        <v>36</v>
      </c>
      <c r="B37" s="110" t="s">
        <v>2887</v>
      </c>
      <c r="C37" s="111" t="s">
        <v>7284</v>
      </c>
      <c r="D37" s="112" t="s">
        <v>7258</v>
      </c>
      <c r="E37" s="113">
        <v>15268565.060000001</v>
      </c>
      <c r="F37" s="113">
        <v>480000</v>
      </c>
      <c r="G37" s="113">
        <v>327314.34999999998</v>
      </c>
      <c r="H37" s="111" t="s">
        <v>7259</v>
      </c>
      <c r="I37" s="112" t="s">
        <v>7260</v>
      </c>
    </row>
    <row r="38" spans="1:9" s="111" customFormat="1" ht="30.75" thickBot="1">
      <c r="A38" s="109">
        <v>37</v>
      </c>
      <c r="B38" s="110" t="s">
        <v>3911</v>
      </c>
      <c r="C38" s="111" t="s">
        <v>7285</v>
      </c>
      <c r="D38" s="112" t="s">
        <v>7273</v>
      </c>
      <c r="E38" s="113">
        <v>93812640.409999996</v>
      </c>
      <c r="F38" s="113">
        <v>939978.97</v>
      </c>
      <c r="G38" s="113">
        <v>1852.57</v>
      </c>
      <c r="H38" s="111" t="s">
        <v>7259</v>
      </c>
      <c r="I38" s="112" t="s">
        <v>7260</v>
      </c>
    </row>
    <row r="39" spans="1:9" s="111" customFormat="1" ht="26.25" hidden="1" thickBot="1">
      <c r="A39" s="109">
        <v>38</v>
      </c>
      <c r="B39" s="110" t="s">
        <v>4093</v>
      </c>
      <c r="C39" s="111" t="s">
        <v>7130</v>
      </c>
      <c r="D39" s="112" t="s">
        <v>7258</v>
      </c>
      <c r="E39" s="113">
        <v>449311159.56999999</v>
      </c>
      <c r="F39" s="113">
        <v>400000</v>
      </c>
      <c r="G39" s="113">
        <v>-4093111.6</v>
      </c>
      <c r="H39" s="111" t="s">
        <v>7261</v>
      </c>
      <c r="I39" s="112" t="s">
        <v>7262</v>
      </c>
    </row>
    <row r="40" spans="1:9" s="111" customFormat="1" ht="26.25" hidden="1" thickBot="1">
      <c r="A40" s="109">
        <v>39</v>
      </c>
      <c r="B40" s="110" t="s">
        <v>4097</v>
      </c>
      <c r="C40" s="111" t="s">
        <v>4098</v>
      </c>
      <c r="D40" s="112" t="s">
        <v>7258</v>
      </c>
      <c r="E40" s="113">
        <v>30168043.199999999</v>
      </c>
      <c r="F40" s="113">
        <v>107914.74</v>
      </c>
      <c r="G40" s="113">
        <v>-193765.69</v>
      </c>
      <c r="H40" s="111" t="s">
        <v>7261</v>
      </c>
      <c r="I40" s="112" t="s">
        <v>7262</v>
      </c>
    </row>
    <row r="41" spans="1:9" s="111" customFormat="1" ht="15.75" thickBot="1">
      <c r="A41" s="109">
        <v>40</v>
      </c>
      <c r="B41" s="114" t="s">
        <v>2899</v>
      </c>
      <c r="C41" s="111" t="s">
        <v>7286</v>
      </c>
      <c r="D41" s="112" t="s">
        <v>7258</v>
      </c>
      <c r="E41" s="113">
        <v>28871319.399999999</v>
      </c>
      <c r="F41" s="113">
        <v>400000</v>
      </c>
      <c r="G41" s="113">
        <v>111286.81</v>
      </c>
      <c r="H41" s="111" t="s">
        <v>7259</v>
      </c>
      <c r="I41" s="112" t="s">
        <v>7260</v>
      </c>
    </row>
    <row r="42" spans="1:9" s="111" customFormat="1">
      <c r="A42" s="109">
        <v>41</v>
      </c>
      <c r="B42" s="110" t="s">
        <v>1888</v>
      </c>
      <c r="C42" s="111" t="s">
        <v>7287</v>
      </c>
      <c r="D42" s="112" t="s">
        <v>7263</v>
      </c>
      <c r="E42" s="113">
        <v>29968581.440000001</v>
      </c>
      <c r="F42" s="113">
        <v>300000</v>
      </c>
      <c r="G42" s="113">
        <v>314.19</v>
      </c>
      <c r="H42" s="111" t="s">
        <v>7259</v>
      </c>
      <c r="I42" s="112" t="s">
        <v>7260</v>
      </c>
    </row>
    <row r="43" spans="1:9" s="111" customFormat="1" ht="25.5">
      <c r="A43" s="109">
        <v>42</v>
      </c>
      <c r="B43" s="110" t="s">
        <v>1906</v>
      </c>
      <c r="C43" s="111" t="s">
        <v>7288</v>
      </c>
      <c r="D43" s="112" t="s">
        <v>7264</v>
      </c>
      <c r="E43" s="113">
        <v>41417942.090000004</v>
      </c>
      <c r="F43" s="113">
        <v>416362.55</v>
      </c>
      <c r="G43" s="113">
        <v>2183.13</v>
      </c>
      <c r="H43" s="111" t="s">
        <v>7259</v>
      </c>
      <c r="I43" s="112" t="s">
        <v>7260</v>
      </c>
    </row>
    <row r="44" spans="1:9" s="111" customFormat="1" ht="30" hidden="1">
      <c r="A44" s="109">
        <v>43</v>
      </c>
      <c r="B44" s="110" t="s">
        <v>4106</v>
      </c>
      <c r="C44" s="111" t="s">
        <v>4107</v>
      </c>
      <c r="D44" s="112" t="s">
        <v>7258</v>
      </c>
      <c r="E44" s="113">
        <v>228248530.93000001</v>
      </c>
      <c r="F44" s="113">
        <v>400000</v>
      </c>
      <c r="G44" s="113">
        <v>-1882485.31</v>
      </c>
      <c r="H44" s="111" t="s">
        <v>7261</v>
      </c>
      <c r="I44" s="112" t="s">
        <v>7262</v>
      </c>
    </row>
    <row r="45" spans="1:9" s="111" customFormat="1" ht="38.25">
      <c r="A45" s="109">
        <v>44</v>
      </c>
      <c r="B45" s="110" t="s">
        <v>284</v>
      </c>
      <c r="C45" s="111" t="s">
        <v>4109</v>
      </c>
      <c r="D45" s="112" t="s">
        <v>7265</v>
      </c>
      <c r="E45" s="113">
        <v>39910256.789999999</v>
      </c>
      <c r="F45" s="113">
        <v>400000</v>
      </c>
      <c r="G45" s="113">
        <v>897.43</v>
      </c>
      <c r="H45" s="111" t="s">
        <v>7259</v>
      </c>
      <c r="I45" s="112" t="s">
        <v>7260</v>
      </c>
    </row>
    <row r="46" spans="1:9" s="111" customFormat="1" ht="25.5">
      <c r="A46" s="109">
        <v>45</v>
      </c>
      <c r="B46" s="110" t="s">
        <v>303</v>
      </c>
      <c r="C46" s="111" t="s">
        <v>4111</v>
      </c>
      <c r="D46" s="112" t="s">
        <v>7264</v>
      </c>
      <c r="E46" s="113">
        <v>66554081.32</v>
      </c>
      <c r="F46" s="113">
        <v>673719.81</v>
      </c>
      <c r="G46" s="113">
        <v>8179</v>
      </c>
      <c r="H46" s="111" t="s">
        <v>7259</v>
      </c>
      <c r="I46" s="112" t="s">
        <v>7260</v>
      </c>
    </row>
    <row r="47" spans="1:9" s="111" customFormat="1" ht="25.5" hidden="1">
      <c r="A47" s="109">
        <v>46</v>
      </c>
      <c r="B47" s="110" t="s">
        <v>4113</v>
      </c>
      <c r="C47" s="111" t="s">
        <v>7131</v>
      </c>
      <c r="D47" s="112" t="s">
        <v>7258</v>
      </c>
      <c r="E47" s="113">
        <v>477500256.52999997</v>
      </c>
      <c r="F47" s="113">
        <v>480000</v>
      </c>
      <c r="G47" s="113">
        <v>-4295002.57</v>
      </c>
      <c r="H47" s="111" t="s">
        <v>7261</v>
      </c>
      <c r="I47" s="112" t="s">
        <v>7262</v>
      </c>
    </row>
    <row r="48" spans="1:9" s="111" customFormat="1">
      <c r="A48" s="109">
        <v>47</v>
      </c>
      <c r="B48" s="110" t="s">
        <v>1925</v>
      </c>
      <c r="C48" s="111" t="s">
        <v>7289</v>
      </c>
      <c r="D48" s="112" t="s">
        <v>7258</v>
      </c>
      <c r="E48" s="113">
        <v>6156466</v>
      </c>
      <c r="F48" s="113">
        <v>480000</v>
      </c>
      <c r="G48" s="113">
        <v>418435.34</v>
      </c>
      <c r="H48" s="111" t="s">
        <v>7259</v>
      </c>
      <c r="I48" s="112" t="s">
        <v>7260</v>
      </c>
    </row>
    <row r="49" spans="1:9" s="111" customFormat="1" ht="30.75" thickBot="1">
      <c r="A49" s="109">
        <v>48</v>
      </c>
      <c r="B49" s="110" t="s">
        <v>2918</v>
      </c>
      <c r="C49" s="111" t="s">
        <v>7290</v>
      </c>
      <c r="D49" s="112" t="s">
        <v>7263</v>
      </c>
      <c r="E49" s="113">
        <v>38857591.829999998</v>
      </c>
      <c r="F49" s="113">
        <v>388576.82</v>
      </c>
      <c r="G49" s="113">
        <v>0.9</v>
      </c>
      <c r="H49" s="111" t="s">
        <v>7259</v>
      </c>
      <c r="I49" s="112" t="s">
        <v>7260</v>
      </c>
    </row>
    <row r="50" spans="1:9" s="111" customFormat="1" ht="26.25" hidden="1" thickBot="1">
      <c r="A50" s="109">
        <v>49</v>
      </c>
      <c r="B50" s="110" t="s">
        <v>4123</v>
      </c>
      <c r="C50" s="111" t="s">
        <v>4124</v>
      </c>
      <c r="D50" s="112" t="s">
        <v>7258</v>
      </c>
      <c r="E50" s="113">
        <v>220975367.44</v>
      </c>
      <c r="F50" s="113">
        <v>300000</v>
      </c>
      <c r="G50" s="113">
        <v>-1909753.67</v>
      </c>
      <c r="H50" s="111" t="s">
        <v>7261</v>
      </c>
      <c r="I50" s="112" t="s">
        <v>7262</v>
      </c>
    </row>
    <row r="51" spans="1:9" s="111" customFormat="1" ht="30.75" hidden="1" thickBot="1">
      <c r="A51" s="109">
        <v>50</v>
      </c>
      <c r="B51" s="110" t="s">
        <v>4126</v>
      </c>
      <c r="C51" s="111" t="s">
        <v>4127</v>
      </c>
      <c r="D51" s="112" t="s">
        <v>7258</v>
      </c>
      <c r="E51" s="113">
        <v>449223898.37</v>
      </c>
      <c r="F51" s="113">
        <v>480000</v>
      </c>
      <c r="G51" s="113">
        <v>-4012238.98</v>
      </c>
      <c r="H51" s="111" t="s">
        <v>7261</v>
      </c>
      <c r="I51" s="112" t="s">
        <v>7262</v>
      </c>
    </row>
    <row r="52" spans="1:9" s="111" customFormat="1" ht="15.75" thickBot="1">
      <c r="A52" s="109">
        <v>51</v>
      </c>
      <c r="B52" s="114" t="s">
        <v>1197</v>
      </c>
      <c r="C52" s="111" t="s">
        <v>4129</v>
      </c>
      <c r="D52" s="112" t="s">
        <v>7258</v>
      </c>
      <c r="E52" s="113">
        <v>18547726.27</v>
      </c>
      <c r="F52" s="113">
        <v>480000</v>
      </c>
      <c r="G52" s="113">
        <v>294522.74</v>
      </c>
      <c r="H52" s="111" t="s">
        <v>7259</v>
      </c>
      <c r="I52" s="112" t="s">
        <v>7260</v>
      </c>
    </row>
    <row r="53" spans="1:9" s="111" customFormat="1" ht="30" hidden="1">
      <c r="A53" s="109">
        <v>52</v>
      </c>
      <c r="B53" s="110" t="s">
        <v>4131</v>
      </c>
      <c r="C53" s="111" t="s">
        <v>4132</v>
      </c>
      <c r="D53" s="112" t="s">
        <v>7264</v>
      </c>
      <c r="E53" s="113">
        <v>20699760</v>
      </c>
      <c r="F53" s="113">
        <v>206997.6</v>
      </c>
      <c r="G53" s="113">
        <v>0</v>
      </c>
      <c r="H53" s="111" t="s">
        <v>7261</v>
      </c>
      <c r="I53" s="112" t="s">
        <v>7291</v>
      </c>
    </row>
    <row r="54" spans="1:9" s="111" customFormat="1" ht="30">
      <c r="A54" s="109">
        <v>53</v>
      </c>
      <c r="B54" s="110" t="s">
        <v>1216</v>
      </c>
      <c r="C54" s="111" t="s">
        <v>4134</v>
      </c>
      <c r="D54" s="112" t="s">
        <v>7258</v>
      </c>
      <c r="E54" s="113">
        <v>30008293.600000001</v>
      </c>
      <c r="F54" s="113">
        <v>350000</v>
      </c>
      <c r="G54" s="113">
        <v>49917.06</v>
      </c>
      <c r="H54" s="111" t="s">
        <v>7259</v>
      </c>
      <c r="I54" s="112" t="s">
        <v>7260</v>
      </c>
    </row>
    <row r="55" spans="1:9" s="111" customFormat="1" ht="25.5" hidden="1">
      <c r="A55" s="109">
        <v>54</v>
      </c>
      <c r="B55" s="110" t="s">
        <v>4136</v>
      </c>
      <c r="C55" s="111" t="s">
        <v>7132</v>
      </c>
      <c r="D55" s="112" t="s">
        <v>7258</v>
      </c>
      <c r="E55" s="113">
        <v>217460425.38</v>
      </c>
      <c r="F55" s="113">
        <v>600000</v>
      </c>
      <c r="G55" s="113">
        <v>-1574604.25</v>
      </c>
      <c r="H55" s="111" t="s">
        <v>7261</v>
      </c>
      <c r="I55" s="112" t="s">
        <v>7262</v>
      </c>
    </row>
    <row r="56" spans="1:9" s="111" customFormat="1" ht="38.25">
      <c r="A56" s="109">
        <v>55</v>
      </c>
      <c r="B56" s="110" t="s">
        <v>2929</v>
      </c>
      <c r="C56" s="111" t="s">
        <v>7292</v>
      </c>
      <c r="D56" s="112" t="s">
        <v>7265</v>
      </c>
      <c r="E56" s="113">
        <v>22790364.800000001</v>
      </c>
      <c r="F56" s="113">
        <v>116595.1</v>
      </c>
      <c r="G56" s="113">
        <v>-111308.55</v>
      </c>
      <c r="H56" s="111" t="s">
        <v>7259</v>
      </c>
      <c r="I56" s="112" t="s">
        <v>7260</v>
      </c>
    </row>
    <row r="57" spans="1:9" s="111" customFormat="1" ht="25.5" hidden="1">
      <c r="A57" s="109">
        <v>56</v>
      </c>
      <c r="B57" s="110" t="s">
        <v>4143</v>
      </c>
      <c r="C57" s="111" t="s">
        <v>7133</v>
      </c>
      <c r="D57" s="112" t="s">
        <v>7258</v>
      </c>
      <c r="E57" s="113">
        <v>228248530.93000001</v>
      </c>
      <c r="F57" s="113">
        <v>400000</v>
      </c>
      <c r="G57" s="113">
        <v>-1882485.31</v>
      </c>
      <c r="H57" s="111" t="s">
        <v>7261</v>
      </c>
      <c r="I57" s="112" t="s">
        <v>7262</v>
      </c>
    </row>
    <row r="58" spans="1:9" s="111" customFormat="1">
      <c r="A58" s="109">
        <v>57</v>
      </c>
      <c r="B58" s="110" t="s">
        <v>1947</v>
      </c>
      <c r="C58" s="111" t="s">
        <v>7293</v>
      </c>
      <c r="D58" s="112" t="s">
        <v>7263</v>
      </c>
      <c r="E58" s="113">
        <v>27975609.789999999</v>
      </c>
      <c r="F58" s="113">
        <v>300000</v>
      </c>
      <c r="G58" s="113">
        <v>20243.900000000001</v>
      </c>
      <c r="H58" s="111" t="s">
        <v>7259</v>
      </c>
      <c r="I58" s="112" t="s">
        <v>7260</v>
      </c>
    </row>
    <row r="59" spans="1:9" s="111" customFormat="1">
      <c r="A59" s="109">
        <v>58</v>
      </c>
      <c r="B59" s="110" t="s">
        <v>319</v>
      </c>
      <c r="C59" s="111" t="s">
        <v>7294</v>
      </c>
      <c r="D59" s="112" t="s">
        <v>7258</v>
      </c>
      <c r="E59" s="113">
        <v>30264750</v>
      </c>
      <c r="F59" s="113">
        <v>400000</v>
      </c>
      <c r="G59" s="113">
        <v>97352.5</v>
      </c>
      <c r="H59" s="111" t="s">
        <v>7259</v>
      </c>
      <c r="I59" s="112" t="s">
        <v>7260</v>
      </c>
    </row>
    <row r="60" spans="1:9" s="111" customFormat="1">
      <c r="A60" s="109">
        <v>59</v>
      </c>
      <c r="B60" s="110" t="s">
        <v>2938</v>
      </c>
      <c r="C60" s="111" t="s">
        <v>7295</v>
      </c>
      <c r="D60" s="112" t="s">
        <v>7258</v>
      </c>
      <c r="E60" s="113">
        <v>39158609.799999997</v>
      </c>
      <c r="F60" s="113">
        <v>450000</v>
      </c>
      <c r="G60" s="113">
        <v>58413.9</v>
      </c>
      <c r="H60" s="111" t="s">
        <v>7259</v>
      </c>
      <c r="I60" s="112" t="s">
        <v>7260</v>
      </c>
    </row>
    <row r="61" spans="1:9" s="111" customFormat="1" ht="38.25">
      <c r="A61" s="109">
        <v>60</v>
      </c>
      <c r="B61" s="110" t="s">
        <v>350</v>
      </c>
      <c r="C61" s="111" t="s">
        <v>4155</v>
      </c>
      <c r="D61" s="112" t="s">
        <v>7265</v>
      </c>
      <c r="E61" s="113">
        <v>18597136.239999998</v>
      </c>
      <c r="F61" s="113">
        <v>500000</v>
      </c>
      <c r="G61" s="113">
        <v>314028.64</v>
      </c>
      <c r="H61" s="111" t="s">
        <v>7259</v>
      </c>
      <c r="I61" s="112" t="s">
        <v>7260</v>
      </c>
    </row>
    <row r="62" spans="1:9" s="111" customFormat="1" ht="26.25" hidden="1" thickBot="1">
      <c r="A62" s="109">
        <v>61</v>
      </c>
      <c r="B62" s="114" t="s">
        <v>4157</v>
      </c>
      <c r="C62" s="111" t="s">
        <v>7134</v>
      </c>
      <c r="D62" s="112" t="s">
        <v>7258</v>
      </c>
      <c r="E62" s="113">
        <v>477500256.51999998</v>
      </c>
      <c r="F62" s="113">
        <v>480000</v>
      </c>
      <c r="G62" s="113">
        <v>-4295002.57</v>
      </c>
      <c r="H62" s="111" t="s">
        <v>7261</v>
      </c>
      <c r="I62" s="112" t="s">
        <v>7262</v>
      </c>
    </row>
    <row r="63" spans="1:9" s="111" customFormat="1" ht="30" hidden="1">
      <c r="A63" s="109">
        <v>62</v>
      </c>
      <c r="B63" s="110" t="s">
        <v>4161</v>
      </c>
      <c r="C63" s="111" t="s">
        <v>4162</v>
      </c>
      <c r="D63" s="112" t="s">
        <v>7263</v>
      </c>
      <c r="E63" s="113">
        <v>367123918.38</v>
      </c>
      <c r="F63" s="113">
        <v>300000</v>
      </c>
      <c r="G63" s="113">
        <v>-3371239.18</v>
      </c>
      <c r="H63" s="111" t="s">
        <v>7261</v>
      </c>
      <c r="I63" s="112" t="s">
        <v>7262</v>
      </c>
    </row>
    <row r="64" spans="1:9" s="111" customFormat="1" ht="25.5" hidden="1">
      <c r="A64" s="109">
        <v>63</v>
      </c>
      <c r="B64" s="110" t="s">
        <v>4164</v>
      </c>
      <c r="C64" s="111" t="s">
        <v>4165</v>
      </c>
      <c r="D64" s="112" t="s">
        <v>7263</v>
      </c>
      <c r="E64" s="113">
        <v>22790364.800000001</v>
      </c>
      <c r="F64" s="113">
        <v>116595.1</v>
      </c>
      <c r="G64" s="113">
        <v>-111308.55</v>
      </c>
      <c r="H64" s="111" t="s">
        <v>7261</v>
      </c>
      <c r="I64" s="112" t="s">
        <v>7262</v>
      </c>
    </row>
    <row r="65" spans="1:9" s="111" customFormat="1">
      <c r="A65" s="109">
        <v>64</v>
      </c>
      <c r="B65" s="110" t="s">
        <v>2949</v>
      </c>
      <c r="C65" s="111" t="s">
        <v>7296</v>
      </c>
      <c r="D65" s="112" t="s">
        <v>7258</v>
      </c>
      <c r="E65" s="113">
        <v>50714101.259999998</v>
      </c>
      <c r="F65" s="113">
        <v>520000</v>
      </c>
      <c r="G65" s="113">
        <v>12858.99</v>
      </c>
      <c r="H65" s="111" t="s">
        <v>7259</v>
      </c>
      <c r="I65" s="112" t="s">
        <v>7260</v>
      </c>
    </row>
    <row r="66" spans="1:9" s="111" customFormat="1" ht="38.25" hidden="1">
      <c r="A66" s="109">
        <v>65</v>
      </c>
      <c r="B66" s="110" t="s">
        <v>4170</v>
      </c>
      <c r="C66" s="111" t="s">
        <v>7135</v>
      </c>
      <c r="D66" s="112" t="s">
        <v>7265</v>
      </c>
      <c r="E66" s="113">
        <v>483832949.33999997</v>
      </c>
      <c r="F66" s="113">
        <v>500000</v>
      </c>
      <c r="G66" s="113">
        <v>-4338329.49</v>
      </c>
      <c r="H66" s="111" t="s">
        <v>7261</v>
      </c>
      <c r="I66" s="112" t="s">
        <v>7262</v>
      </c>
    </row>
    <row r="67" spans="1:9" s="111" customFormat="1" ht="38.25">
      <c r="A67" s="109">
        <v>66</v>
      </c>
      <c r="B67" s="110" t="s">
        <v>1960</v>
      </c>
      <c r="C67" s="111" t="s">
        <v>7297</v>
      </c>
      <c r="D67" s="112" t="s">
        <v>7265</v>
      </c>
      <c r="E67" s="113">
        <v>27282234.199999999</v>
      </c>
      <c r="F67" s="113">
        <v>500000</v>
      </c>
      <c r="G67" s="113">
        <v>227177.66</v>
      </c>
      <c r="H67" s="111" t="s">
        <v>7259</v>
      </c>
      <c r="I67" s="112" t="s">
        <v>7260</v>
      </c>
    </row>
    <row r="68" spans="1:9" s="111" customFormat="1">
      <c r="A68" s="109">
        <v>67</v>
      </c>
      <c r="B68" s="110" t="s">
        <v>1973</v>
      </c>
      <c r="C68" s="111" t="s">
        <v>7298</v>
      </c>
      <c r="D68" s="112" t="s">
        <v>7263</v>
      </c>
      <c r="E68" s="113">
        <v>27975609.800000001</v>
      </c>
      <c r="F68" s="113">
        <v>300000</v>
      </c>
      <c r="G68" s="113">
        <v>20243.900000000001</v>
      </c>
      <c r="H68" s="111" t="s">
        <v>7259</v>
      </c>
      <c r="I68" s="112" t="s">
        <v>7260</v>
      </c>
    </row>
    <row r="69" spans="1:9" s="111" customFormat="1" ht="38.25">
      <c r="A69" s="109">
        <v>68</v>
      </c>
      <c r="B69" s="110" t="s">
        <v>1988</v>
      </c>
      <c r="C69" s="111" t="s">
        <v>7299</v>
      </c>
      <c r="D69" s="112" t="s">
        <v>7265</v>
      </c>
      <c r="E69" s="113">
        <v>35661661.68</v>
      </c>
      <c r="F69" s="113">
        <v>400000</v>
      </c>
      <c r="G69" s="113">
        <v>43383.38</v>
      </c>
      <c r="H69" s="111" t="s">
        <v>7259</v>
      </c>
      <c r="I69" s="112" t="s">
        <v>7260</v>
      </c>
    </row>
    <row r="70" spans="1:9" s="111" customFormat="1">
      <c r="A70" s="109">
        <v>69</v>
      </c>
      <c r="B70" s="110" t="s">
        <v>2950</v>
      </c>
      <c r="C70" s="111" t="s">
        <v>7300</v>
      </c>
      <c r="D70" s="112" t="s">
        <v>7258</v>
      </c>
      <c r="E70" s="113">
        <v>4095458.38</v>
      </c>
      <c r="F70" s="113">
        <v>400000</v>
      </c>
      <c r="G70" s="113">
        <v>359045.42</v>
      </c>
      <c r="H70" s="111" t="s">
        <v>7259</v>
      </c>
      <c r="I70" s="112" t="s">
        <v>7260</v>
      </c>
    </row>
    <row r="71" spans="1:9" s="111" customFormat="1" ht="30">
      <c r="A71" s="109">
        <v>70</v>
      </c>
      <c r="B71" s="110" t="s">
        <v>2962</v>
      </c>
      <c r="C71" s="111" t="s">
        <v>7301</v>
      </c>
      <c r="D71" s="112" t="s">
        <v>7258</v>
      </c>
      <c r="E71" s="113">
        <v>24204575</v>
      </c>
      <c r="F71" s="113">
        <v>400000</v>
      </c>
      <c r="G71" s="113">
        <v>157954.25</v>
      </c>
      <c r="H71" s="111" t="s">
        <v>7259</v>
      </c>
      <c r="I71" s="112" t="s">
        <v>7260</v>
      </c>
    </row>
    <row r="72" spans="1:9" s="111" customFormat="1" ht="25.5" hidden="1">
      <c r="A72" s="109">
        <v>71</v>
      </c>
      <c r="B72" s="110" t="s">
        <v>4189</v>
      </c>
      <c r="C72" s="111" t="s">
        <v>7136</v>
      </c>
      <c r="D72" s="112" t="s">
        <v>7258</v>
      </c>
      <c r="E72" s="113">
        <v>228248530.93000001</v>
      </c>
      <c r="F72" s="113">
        <v>400000</v>
      </c>
      <c r="G72" s="113">
        <v>-1882485.31</v>
      </c>
      <c r="H72" s="111" t="s">
        <v>7261</v>
      </c>
      <c r="I72" s="112" t="s">
        <v>7262</v>
      </c>
    </row>
    <row r="73" spans="1:9" s="111" customFormat="1">
      <c r="A73" s="109">
        <v>72</v>
      </c>
      <c r="B73" s="110" t="s">
        <v>2974</v>
      </c>
      <c r="C73" s="111" t="s">
        <v>7302</v>
      </c>
      <c r="D73" s="112" t="s">
        <v>7258</v>
      </c>
      <c r="E73" s="113">
        <v>40687440.789999999</v>
      </c>
      <c r="F73" s="113">
        <v>406876.48</v>
      </c>
      <c r="G73" s="113">
        <v>2.0699999999999998</v>
      </c>
      <c r="H73" s="111" t="s">
        <v>7259</v>
      </c>
      <c r="I73" s="112" t="s">
        <v>7260</v>
      </c>
    </row>
    <row r="74" spans="1:9" s="111" customFormat="1">
      <c r="A74" s="109">
        <v>73</v>
      </c>
      <c r="B74" s="110" t="s">
        <v>2010</v>
      </c>
      <c r="C74" s="111" t="s">
        <v>7303</v>
      </c>
      <c r="D74" s="112" t="s">
        <v>7304</v>
      </c>
      <c r="E74" s="113">
        <v>21053027.399999999</v>
      </c>
      <c r="F74" s="113">
        <v>210530.27</v>
      </c>
      <c r="G74" s="113">
        <v>0</v>
      </c>
      <c r="H74" s="111" t="s">
        <v>7259</v>
      </c>
      <c r="I74" s="112" t="s">
        <v>7260</v>
      </c>
    </row>
    <row r="75" spans="1:9" s="111" customFormat="1">
      <c r="A75" s="109">
        <v>74</v>
      </c>
      <c r="B75" s="110" t="s">
        <v>2986</v>
      </c>
      <c r="C75" s="111" t="s">
        <v>7305</v>
      </c>
      <c r="D75" s="112" t="s">
        <v>7258</v>
      </c>
      <c r="E75" s="113">
        <v>480071.61</v>
      </c>
      <c r="F75" s="113">
        <v>400000</v>
      </c>
      <c r="G75" s="113">
        <v>395199.28</v>
      </c>
      <c r="H75" s="111" t="s">
        <v>7259</v>
      </c>
      <c r="I75" s="112" t="s">
        <v>7260</v>
      </c>
    </row>
    <row r="76" spans="1:9" s="111" customFormat="1" ht="30">
      <c r="A76" s="109">
        <v>75</v>
      </c>
      <c r="B76" s="110" t="s">
        <v>2998</v>
      </c>
      <c r="C76" s="111" t="s">
        <v>7306</v>
      </c>
      <c r="D76" s="112" t="s">
        <v>7258</v>
      </c>
      <c r="E76" s="113">
        <v>26604618.199999999</v>
      </c>
      <c r="F76" s="113">
        <v>400000</v>
      </c>
      <c r="G76" s="113">
        <v>133953.82</v>
      </c>
      <c r="H76" s="111" t="s">
        <v>7259</v>
      </c>
      <c r="I76" s="112" t="s">
        <v>7260</v>
      </c>
    </row>
    <row r="77" spans="1:9" s="111" customFormat="1" ht="30">
      <c r="A77" s="109">
        <v>76</v>
      </c>
      <c r="B77" s="110" t="s">
        <v>3018</v>
      </c>
      <c r="C77" s="111" t="s">
        <v>7307</v>
      </c>
      <c r="D77" s="112" t="s">
        <v>7258</v>
      </c>
      <c r="E77" s="113">
        <v>200073842.34999999</v>
      </c>
      <c r="F77" s="113">
        <v>2050000</v>
      </c>
      <c r="G77" s="113">
        <v>49261.58</v>
      </c>
      <c r="H77" s="111" t="s">
        <v>7259</v>
      </c>
      <c r="I77" s="112" t="s">
        <v>7260</v>
      </c>
    </row>
    <row r="78" spans="1:9" s="111" customFormat="1" ht="38.25">
      <c r="A78" s="109">
        <v>77</v>
      </c>
      <c r="B78" s="110" t="s">
        <v>3025</v>
      </c>
      <c r="C78" s="111" t="s">
        <v>7308</v>
      </c>
      <c r="D78" s="112" t="s">
        <v>7265</v>
      </c>
      <c r="E78" s="113">
        <v>23927345.199999999</v>
      </c>
      <c r="F78" s="113">
        <v>239274</v>
      </c>
      <c r="G78" s="113">
        <v>0.55000000000000004</v>
      </c>
      <c r="H78" s="111" t="s">
        <v>7259</v>
      </c>
      <c r="I78" s="112" t="s">
        <v>7260</v>
      </c>
    </row>
    <row r="79" spans="1:9" s="111" customFormat="1" ht="30" hidden="1">
      <c r="A79" s="109">
        <v>78</v>
      </c>
      <c r="B79" s="110" t="s">
        <v>4209</v>
      </c>
      <c r="C79" s="111" t="s">
        <v>7137</v>
      </c>
      <c r="D79" s="112" t="s">
        <v>7264</v>
      </c>
      <c r="E79" s="113">
        <v>41791679.200000003</v>
      </c>
      <c r="F79" s="113">
        <v>416362.55</v>
      </c>
      <c r="G79" s="113">
        <v>-1554.24</v>
      </c>
      <c r="H79" s="111" t="s">
        <v>7261</v>
      </c>
      <c r="I79" s="112" t="s">
        <v>7262</v>
      </c>
    </row>
    <row r="80" spans="1:9" s="111" customFormat="1" ht="45">
      <c r="A80" s="109">
        <v>79</v>
      </c>
      <c r="B80" s="110" t="s">
        <v>2032</v>
      </c>
      <c r="C80" s="111" t="s">
        <v>7309</v>
      </c>
      <c r="D80" s="112" t="s">
        <v>7258</v>
      </c>
      <c r="E80" s="113">
        <v>12809062.300000001</v>
      </c>
      <c r="F80" s="113">
        <v>400000</v>
      </c>
      <c r="G80" s="113">
        <v>271909.38</v>
      </c>
      <c r="H80" s="111" t="s">
        <v>7259</v>
      </c>
      <c r="I80" s="112" t="s">
        <v>7260</v>
      </c>
    </row>
    <row r="81" spans="1:9" s="111" customFormat="1" ht="51" hidden="1">
      <c r="A81" s="109">
        <v>80</v>
      </c>
      <c r="B81" s="110" t="s">
        <v>2054</v>
      </c>
      <c r="C81" s="111" t="s">
        <v>7310</v>
      </c>
      <c r="D81" s="112" t="s">
        <v>7283</v>
      </c>
      <c r="E81" s="113">
        <v>449223898.37</v>
      </c>
      <c r="F81" s="113">
        <v>390000</v>
      </c>
      <c r="G81" s="113">
        <v>-4102238.98</v>
      </c>
      <c r="H81" s="111" t="s">
        <v>7261</v>
      </c>
      <c r="I81" s="112" t="s">
        <v>7260</v>
      </c>
    </row>
    <row r="82" spans="1:9" s="111" customFormat="1" ht="30">
      <c r="A82" s="109">
        <v>81</v>
      </c>
      <c r="B82" s="110" t="s">
        <v>374</v>
      </c>
      <c r="C82" s="111" t="s">
        <v>4219</v>
      </c>
      <c r="D82" s="112" t="s">
        <v>7264</v>
      </c>
      <c r="E82" s="113">
        <v>66535911</v>
      </c>
      <c r="F82" s="113">
        <v>673719.81</v>
      </c>
      <c r="G82" s="113">
        <v>8360.7000000000007</v>
      </c>
      <c r="H82" s="111" t="s">
        <v>7259</v>
      </c>
      <c r="I82" s="112" t="s">
        <v>7260</v>
      </c>
    </row>
    <row r="83" spans="1:9" s="111" customFormat="1">
      <c r="A83" s="109">
        <v>82</v>
      </c>
      <c r="B83" s="110" t="s">
        <v>3037</v>
      </c>
      <c r="C83" s="111" t="s">
        <v>7311</v>
      </c>
      <c r="D83" s="112" t="s">
        <v>7258</v>
      </c>
      <c r="E83" s="113">
        <v>119809</v>
      </c>
      <c r="F83" s="113">
        <v>200000</v>
      </c>
      <c r="G83" s="113">
        <v>198801.91</v>
      </c>
      <c r="H83" s="111" t="s">
        <v>7259</v>
      </c>
      <c r="I83" s="112" t="s">
        <v>7260</v>
      </c>
    </row>
    <row r="84" spans="1:9" s="111" customFormat="1" ht="51" hidden="1">
      <c r="A84" s="109">
        <v>83</v>
      </c>
      <c r="B84" s="110" t="s">
        <v>4230</v>
      </c>
      <c r="C84" s="111" t="s">
        <v>7138</v>
      </c>
      <c r="D84" s="112" t="s">
        <v>7283</v>
      </c>
      <c r="E84" s="113">
        <v>450941909.37</v>
      </c>
      <c r="F84" s="113">
        <v>280000</v>
      </c>
      <c r="G84" s="113">
        <v>-4229419.09</v>
      </c>
      <c r="H84" s="111" t="s">
        <v>7261</v>
      </c>
      <c r="I84" s="112" t="s">
        <v>7262</v>
      </c>
    </row>
    <row r="85" spans="1:9" s="111" customFormat="1" ht="30">
      <c r="A85" s="109">
        <v>84</v>
      </c>
      <c r="B85" s="110" t="s">
        <v>2071</v>
      </c>
      <c r="C85" s="111" t="s">
        <v>7313</v>
      </c>
      <c r="D85" s="112" t="s">
        <v>7258</v>
      </c>
      <c r="E85" s="113">
        <v>35802769.600000001</v>
      </c>
      <c r="F85" s="113">
        <v>400000</v>
      </c>
      <c r="G85" s="113">
        <v>41972.3</v>
      </c>
      <c r="H85" s="111" t="s">
        <v>7259</v>
      </c>
      <c r="I85" s="112" t="s">
        <v>7260</v>
      </c>
    </row>
    <row r="86" spans="1:9" s="111" customFormat="1" ht="25.5" hidden="1">
      <c r="A86" s="109">
        <v>85</v>
      </c>
      <c r="B86" s="110" t="s">
        <v>4237</v>
      </c>
      <c r="C86" s="111" t="s">
        <v>7139</v>
      </c>
      <c r="D86" s="112" t="s">
        <v>7258</v>
      </c>
      <c r="E86" s="113">
        <v>449223898.37</v>
      </c>
      <c r="F86" s="113">
        <v>400000</v>
      </c>
      <c r="G86" s="113">
        <v>-4092238.98</v>
      </c>
      <c r="H86" s="111" t="s">
        <v>7261</v>
      </c>
      <c r="I86" s="112" t="s">
        <v>7262</v>
      </c>
    </row>
    <row r="87" spans="1:9" s="111" customFormat="1">
      <c r="A87" s="109">
        <v>86</v>
      </c>
      <c r="B87" s="110" t="s">
        <v>424</v>
      </c>
      <c r="C87" s="111" t="s">
        <v>4241</v>
      </c>
      <c r="D87" s="112" t="s">
        <v>7258</v>
      </c>
      <c r="E87" s="113">
        <v>17592285.420000002</v>
      </c>
      <c r="F87" s="113">
        <v>1000000</v>
      </c>
      <c r="G87" s="113">
        <v>824077.15</v>
      </c>
      <c r="H87" s="111" t="s">
        <v>7259</v>
      </c>
      <c r="I87" s="112" t="s">
        <v>7260</v>
      </c>
    </row>
    <row r="88" spans="1:9" s="111" customFormat="1">
      <c r="A88" s="109">
        <v>87</v>
      </c>
      <c r="B88" s="110" t="s">
        <v>3048</v>
      </c>
      <c r="C88" s="111" t="s">
        <v>7314</v>
      </c>
      <c r="D88" s="112" t="s">
        <v>7258</v>
      </c>
      <c r="E88" s="113">
        <v>40687440.789999999</v>
      </c>
      <c r="F88" s="113">
        <v>406876.48</v>
      </c>
      <c r="G88" s="113">
        <v>2.0699999999999998</v>
      </c>
      <c r="H88" s="111" t="s">
        <v>7259</v>
      </c>
      <c r="I88" s="112" t="s">
        <v>7260</v>
      </c>
    </row>
    <row r="89" spans="1:9" s="111" customFormat="1" ht="38.25">
      <c r="A89" s="109">
        <v>88</v>
      </c>
      <c r="B89" s="110" t="s">
        <v>3058</v>
      </c>
      <c r="C89" s="111" t="s">
        <v>7315</v>
      </c>
      <c r="D89" s="112" t="s">
        <v>7265</v>
      </c>
      <c r="E89" s="113">
        <v>18766069.199999999</v>
      </c>
      <c r="F89" s="113">
        <v>187670</v>
      </c>
      <c r="G89" s="113">
        <v>9.31</v>
      </c>
      <c r="H89" s="111" t="s">
        <v>7259</v>
      </c>
      <c r="I89" s="112" t="s">
        <v>7260</v>
      </c>
    </row>
    <row r="90" spans="1:9" s="111" customFormat="1" ht="38.25">
      <c r="A90" s="109">
        <v>89</v>
      </c>
      <c r="B90" s="110" t="s">
        <v>2095</v>
      </c>
      <c r="C90" s="111" t="s">
        <v>7316</v>
      </c>
      <c r="D90" s="112" t="s">
        <v>7265</v>
      </c>
      <c r="E90" s="113">
        <v>69948560.390000001</v>
      </c>
      <c r="F90" s="113">
        <v>700000</v>
      </c>
      <c r="G90" s="113">
        <v>514.4</v>
      </c>
      <c r="H90" s="111" t="s">
        <v>7259</v>
      </c>
      <c r="I90" s="112" t="s">
        <v>7260</v>
      </c>
    </row>
    <row r="91" spans="1:9" s="111" customFormat="1" ht="25.5" hidden="1">
      <c r="A91" s="109">
        <v>90</v>
      </c>
      <c r="B91" s="110" t="s">
        <v>4251</v>
      </c>
      <c r="C91" s="111" t="s">
        <v>4252</v>
      </c>
      <c r="D91" s="112" t="s">
        <v>7258</v>
      </c>
      <c r="E91" s="113">
        <v>211089399</v>
      </c>
      <c r="F91" s="113">
        <v>400000</v>
      </c>
      <c r="G91" s="113">
        <v>-1710893.99</v>
      </c>
      <c r="H91" s="111" t="s">
        <v>7261</v>
      </c>
      <c r="I91" s="112" t="s">
        <v>7262</v>
      </c>
    </row>
    <row r="92" spans="1:9" s="111" customFormat="1">
      <c r="A92" s="109">
        <v>91</v>
      </c>
      <c r="B92" s="110" t="s">
        <v>1233</v>
      </c>
      <c r="C92" s="111" t="s">
        <v>4254</v>
      </c>
      <c r="D92" s="112" t="s">
        <v>7258</v>
      </c>
      <c r="E92" s="113">
        <v>59835352.399999999</v>
      </c>
      <c r="F92" s="113">
        <v>598353.52</v>
      </c>
      <c r="G92" s="113">
        <v>0</v>
      </c>
      <c r="H92" s="111" t="s">
        <v>7259</v>
      </c>
      <c r="I92" s="112" t="s">
        <v>7260</v>
      </c>
    </row>
    <row r="93" spans="1:9" s="111" customFormat="1">
      <c r="A93" s="109">
        <v>92</v>
      </c>
      <c r="B93" s="110" t="s">
        <v>1254</v>
      </c>
      <c r="C93" s="111" t="s">
        <v>4256</v>
      </c>
      <c r="D93" s="112" t="s">
        <v>7258</v>
      </c>
      <c r="E93" s="113">
        <v>30008293.600000001</v>
      </c>
      <c r="F93" s="113">
        <v>350000</v>
      </c>
      <c r="G93" s="113">
        <v>49917.06</v>
      </c>
      <c r="H93" s="111" t="s">
        <v>7259</v>
      </c>
      <c r="I93" s="112" t="s">
        <v>7260</v>
      </c>
    </row>
    <row r="94" spans="1:9" s="111" customFormat="1" ht="38.25" hidden="1">
      <c r="A94" s="109">
        <v>93</v>
      </c>
      <c r="B94" s="110" t="s">
        <v>4258</v>
      </c>
      <c r="C94" s="111" t="s">
        <v>7140</v>
      </c>
      <c r="D94" s="112" t="s">
        <v>7265</v>
      </c>
      <c r="E94" s="113">
        <v>231669048.43000001</v>
      </c>
      <c r="F94" s="113">
        <v>1070000</v>
      </c>
      <c r="G94" s="113">
        <v>-1246690.48</v>
      </c>
      <c r="H94" s="111" t="s">
        <v>7261</v>
      </c>
      <c r="I94" s="112" t="s">
        <v>7262</v>
      </c>
    </row>
    <row r="95" spans="1:9" s="111" customFormat="1" ht="39" thickBot="1">
      <c r="A95" s="109">
        <v>94</v>
      </c>
      <c r="B95" s="110" t="s">
        <v>3076</v>
      </c>
      <c r="C95" s="111" t="s">
        <v>7317</v>
      </c>
      <c r="D95" s="112" t="s">
        <v>7265</v>
      </c>
      <c r="E95" s="113">
        <v>8748420</v>
      </c>
      <c r="F95" s="113">
        <v>500000</v>
      </c>
      <c r="G95" s="113">
        <v>412515.8</v>
      </c>
      <c r="H95" s="111" t="s">
        <v>7259</v>
      </c>
      <c r="I95" s="112" t="s">
        <v>7260</v>
      </c>
    </row>
    <row r="96" spans="1:9" s="111" customFormat="1" ht="15.75" thickBot="1">
      <c r="A96" s="109">
        <v>95</v>
      </c>
      <c r="B96" s="114" t="s">
        <v>445</v>
      </c>
      <c r="C96" s="111" t="s">
        <v>4268</v>
      </c>
      <c r="D96" s="112" t="s">
        <v>7258</v>
      </c>
      <c r="E96" s="113">
        <v>228248530.93000001</v>
      </c>
      <c r="F96" s="113">
        <v>40000000</v>
      </c>
      <c r="G96" s="113">
        <v>37717514.689999998</v>
      </c>
      <c r="H96" s="111" t="s">
        <v>7259</v>
      </c>
      <c r="I96" s="112" t="s">
        <v>7260</v>
      </c>
    </row>
    <row r="97" spans="1:9" s="111" customFormat="1">
      <c r="A97" s="109">
        <v>96</v>
      </c>
      <c r="B97" s="110" t="s">
        <v>2117</v>
      </c>
      <c r="C97" s="111" t="s">
        <v>7318</v>
      </c>
      <c r="D97" s="112" t="s">
        <v>7258</v>
      </c>
      <c r="E97" s="113">
        <v>19333974.600000001</v>
      </c>
      <c r="F97" s="113">
        <v>50000000</v>
      </c>
      <c r="G97" s="113">
        <v>49806660.25</v>
      </c>
      <c r="H97" s="111" t="s">
        <v>7259</v>
      </c>
      <c r="I97" s="112" t="s">
        <v>7260</v>
      </c>
    </row>
    <row r="98" spans="1:9" s="111" customFormat="1" ht="38.25">
      <c r="A98" s="109">
        <v>97</v>
      </c>
      <c r="B98" s="110" t="s">
        <v>3085</v>
      </c>
      <c r="C98" s="111" t="s">
        <v>7319</v>
      </c>
      <c r="D98" s="112" t="s">
        <v>7265</v>
      </c>
      <c r="E98" s="113">
        <v>27529680.800000001</v>
      </c>
      <c r="F98" s="113">
        <v>500000</v>
      </c>
      <c r="G98" s="113">
        <v>224703.19</v>
      </c>
      <c r="H98" s="111" t="s">
        <v>7259</v>
      </c>
      <c r="I98" s="112" t="s">
        <v>7260</v>
      </c>
    </row>
    <row r="99" spans="1:9" s="111" customFormat="1" ht="38.25">
      <c r="A99" s="109">
        <v>98</v>
      </c>
      <c r="B99" s="110" t="s">
        <v>2131</v>
      </c>
      <c r="C99" s="111" t="s">
        <v>7320</v>
      </c>
      <c r="D99" s="112" t="s">
        <v>7265</v>
      </c>
      <c r="E99" s="113">
        <v>27802773.59</v>
      </c>
      <c r="F99" s="113">
        <v>400000</v>
      </c>
      <c r="G99" s="113">
        <v>121972.26</v>
      </c>
      <c r="H99" s="111" t="s">
        <v>7259</v>
      </c>
      <c r="I99" s="112" t="s">
        <v>7260</v>
      </c>
    </row>
    <row r="100" spans="1:9" s="111" customFormat="1" ht="30">
      <c r="A100" s="109">
        <v>99</v>
      </c>
      <c r="B100" s="110" t="s">
        <v>4279</v>
      </c>
      <c r="C100" s="111" t="s">
        <v>4280</v>
      </c>
      <c r="D100" s="112" t="s">
        <v>7258</v>
      </c>
      <c r="E100" s="113">
        <v>37203804.799999997</v>
      </c>
      <c r="F100" s="113">
        <v>400000</v>
      </c>
      <c r="G100" s="113">
        <v>27961.95</v>
      </c>
      <c r="H100" s="111" t="s">
        <v>7259</v>
      </c>
      <c r="I100" s="112" t="s">
        <v>7260</v>
      </c>
    </row>
    <row r="101" spans="1:9" s="111" customFormat="1" ht="51" hidden="1">
      <c r="A101" s="109">
        <v>100</v>
      </c>
      <c r="B101" s="110" t="s">
        <v>4282</v>
      </c>
      <c r="C101" s="111" t="s">
        <v>7141</v>
      </c>
      <c r="D101" s="112" t="s">
        <v>7283</v>
      </c>
      <c r="E101" s="113">
        <v>600099498.40999997</v>
      </c>
      <c r="F101" s="113">
        <v>335000</v>
      </c>
      <c r="G101" s="113">
        <v>-5665994.9800000004</v>
      </c>
      <c r="H101" s="111" t="s">
        <v>7261</v>
      </c>
      <c r="I101" s="112" t="s">
        <v>7262</v>
      </c>
    </row>
    <row r="102" spans="1:9" s="111" customFormat="1" ht="30">
      <c r="A102" s="109">
        <v>101</v>
      </c>
      <c r="B102" s="110" t="s">
        <v>4286</v>
      </c>
      <c r="C102" s="111" t="s">
        <v>7321</v>
      </c>
      <c r="D102" s="112" t="s">
        <v>7322</v>
      </c>
      <c r="E102" s="113">
        <v>46751540.799999997</v>
      </c>
      <c r="F102" s="113">
        <v>640025.30000000005</v>
      </c>
      <c r="G102" s="113">
        <v>172509.89</v>
      </c>
      <c r="H102" s="111" t="s">
        <v>7259</v>
      </c>
      <c r="I102" s="112" t="s">
        <v>7260</v>
      </c>
    </row>
    <row r="103" spans="1:9" s="111" customFormat="1" ht="38.25">
      <c r="A103" s="109">
        <v>102</v>
      </c>
      <c r="B103" s="110" t="s">
        <v>3106</v>
      </c>
      <c r="C103" s="111" t="s">
        <v>7324</v>
      </c>
      <c r="D103" s="112" t="s">
        <v>7265</v>
      </c>
      <c r="E103" s="113">
        <v>193819578.59</v>
      </c>
      <c r="F103" s="113">
        <v>2059000</v>
      </c>
      <c r="G103" s="113">
        <v>120804.21</v>
      </c>
      <c r="H103" s="111" t="s">
        <v>7259</v>
      </c>
      <c r="I103" s="112" t="s">
        <v>7260</v>
      </c>
    </row>
    <row r="104" spans="1:9" s="111" customFormat="1" ht="30.75" hidden="1" thickBot="1">
      <c r="A104" s="109">
        <v>103</v>
      </c>
      <c r="B104" s="114" t="s">
        <v>4293</v>
      </c>
      <c r="C104" s="111" t="s">
        <v>7142</v>
      </c>
      <c r="D104" s="112" t="s">
        <v>7264</v>
      </c>
      <c r="E104" s="113">
        <v>427403571.82999998</v>
      </c>
      <c r="F104" s="113">
        <v>362004.95</v>
      </c>
      <c r="G104" s="113">
        <v>-3912030.77</v>
      </c>
      <c r="H104" s="111" t="s">
        <v>7261</v>
      </c>
      <c r="I104" s="112" t="s">
        <v>7262</v>
      </c>
    </row>
    <row r="105" spans="1:9" s="111" customFormat="1" ht="38.25" hidden="1">
      <c r="A105" s="109">
        <v>104</v>
      </c>
      <c r="B105" s="110" t="s">
        <v>4297</v>
      </c>
      <c r="C105" s="111" t="s">
        <v>7143</v>
      </c>
      <c r="D105" s="112" t="s">
        <v>7265</v>
      </c>
      <c r="E105" s="113">
        <v>220975367.44</v>
      </c>
      <c r="F105" s="113">
        <v>700000</v>
      </c>
      <c r="G105" s="113">
        <v>-1509753.67</v>
      </c>
      <c r="H105" s="111" t="s">
        <v>7261</v>
      </c>
      <c r="I105" s="112" t="s">
        <v>7262</v>
      </c>
    </row>
    <row r="106" spans="1:9" s="111" customFormat="1" ht="30">
      <c r="A106" s="109">
        <v>105</v>
      </c>
      <c r="B106" s="110" t="s">
        <v>3124</v>
      </c>
      <c r="C106" s="111" t="s">
        <v>7325</v>
      </c>
      <c r="D106" s="112" t="s">
        <v>7258</v>
      </c>
      <c r="E106" s="113">
        <v>47177701.539999999</v>
      </c>
      <c r="F106" s="113">
        <v>480000</v>
      </c>
      <c r="G106" s="113">
        <v>8222.98</v>
      </c>
      <c r="H106" s="111" t="s">
        <v>7259</v>
      </c>
      <c r="I106" s="112" t="s">
        <v>7260</v>
      </c>
    </row>
    <row r="107" spans="1:9" s="111" customFormat="1" ht="25.5" hidden="1">
      <c r="A107" s="109">
        <v>106</v>
      </c>
      <c r="B107" s="110" t="s">
        <v>4304</v>
      </c>
      <c r="C107" s="111" t="s">
        <v>4305</v>
      </c>
      <c r="D107" s="112" t="s">
        <v>7263</v>
      </c>
      <c r="E107" s="113">
        <v>449143919.97000003</v>
      </c>
      <c r="F107" s="113">
        <v>600000</v>
      </c>
      <c r="G107" s="113">
        <v>-3891439.2</v>
      </c>
      <c r="H107" s="111" t="s">
        <v>7261</v>
      </c>
      <c r="I107" s="112" t="s">
        <v>7262</v>
      </c>
    </row>
    <row r="108" spans="1:9" s="111" customFormat="1" ht="30" hidden="1">
      <c r="A108" s="109">
        <v>107</v>
      </c>
      <c r="B108" s="110" t="s">
        <v>4307</v>
      </c>
      <c r="C108" s="111" t="s">
        <v>4308</v>
      </c>
      <c r="D108" s="112" t="s">
        <v>7264</v>
      </c>
      <c r="E108" s="113">
        <v>514226398.11000001</v>
      </c>
      <c r="F108" s="113">
        <v>494930.29</v>
      </c>
      <c r="G108" s="113">
        <v>-4647333.6900000004</v>
      </c>
      <c r="H108" s="111" t="s">
        <v>7261</v>
      </c>
      <c r="I108" s="112" t="s">
        <v>7262</v>
      </c>
    </row>
    <row r="109" spans="1:9" s="111" customFormat="1">
      <c r="A109" s="109">
        <v>108</v>
      </c>
      <c r="B109" s="110" t="s">
        <v>2166</v>
      </c>
      <c r="C109" s="111" t="s">
        <v>7326</v>
      </c>
      <c r="D109" s="112" t="s">
        <v>7258</v>
      </c>
      <c r="E109" s="113">
        <v>49381295.799999997</v>
      </c>
      <c r="F109" s="113">
        <v>500000</v>
      </c>
      <c r="G109" s="113">
        <v>6187.04</v>
      </c>
      <c r="H109" s="111" t="s">
        <v>7259</v>
      </c>
      <c r="I109" s="112" t="s">
        <v>7260</v>
      </c>
    </row>
    <row r="110" spans="1:9" s="111" customFormat="1" ht="25.5" hidden="1">
      <c r="A110" s="109">
        <v>109</v>
      </c>
      <c r="B110" s="110" t="s">
        <v>4313</v>
      </c>
      <c r="C110" s="111" t="s">
        <v>7144</v>
      </c>
      <c r="D110" s="112" t="s">
        <v>7258</v>
      </c>
      <c r="E110" s="113">
        <v>449222700.30000001</v>
      </c>
      <c r="F110" s="113">
        <v>100945.08</v>
      </c>
      <c r="G110" s="113">
        <v>-4391281.92</v>
      </c>
      <c r="H110" s="111" t="s">
        <v>7261</v>
      </c>
      <c r="I110" s="112" t="s">
        <v>7262</v>
      </c>
    </row>
    <row r="111" spans="1:9" s="111" customFormat="1" ht="25.5" hidden="1">
      <c r="A111" s="109">
        <v>110</v>
      </c>
      <c r="B111" s="110" t="s">
        <v>4314</v>
      </c>
      <c r="C111" s="111" t="s">
        <v>4315</v>
      </c>
      <c r="D111" s="112" t="s">
        <v>7258</v>
      </c>
      <c r="E111" s="113">
        <v>461120306.01999998</v>
      </c>
      <c r="F111" s="113">
        <v>400000</v>
      </c>
      <c r="G111" s="113">
        <v>-4211203.0599999996</v>
      </c>
      <c r="H111" s="111" t="s">
        <v>7261</v>
      </c>
      <c r="I111" s="112" t="s">
        <v>7262</v>
      </c>
    </row>
    <row r="112" spans="1:9" s="111" customFormat="1" ht="30">
      <c r="A112" s="109">
        <v>111</v>
      </c>
      <c r="B112" s="110" t="s">
        <v>1291</v>
      </c>
      <c r="C112" s="111" t="s">
        <v>4317</v>
      </c>
      <c r="D112" s="112" t="s">
        <v>7279</v>
      </c>
      <c r="E112" s="113">
        <v>12254649.199999999</v>
      </c>
      <c r="F112" s="113">
        <v>130000</v>
      </c>
      <c r="G112" s="113">
        <v>7453.51</v>
      </c>
      <c r="H112" s="111" t="s">
        <v>7259</v>
      </c>
      <c r="I112" s="112" t="s">
        <v>7260</v>
      </c>
    </row>
    <row r="113" spans="1:9" s="111" customFormat="1" ht="38.25">
      <c r="A113" s="109">
        <v>112</v>
      </c>
      <c r="B113" s="110" t="s">
        <v>3136</v>
      </c>
      <c r="C113" s="111" t="s">
        <v>7327</v>
      </c>
      <c r="D113" s="112" t="s">
        <v>7265</v>
      </c>
      <c r="E113" s="113">
        <v>40697007.600000001</v>
      </c>
      <c r="F113" s="113">
        <v>435000</v>
      </c>
      <c r="G113" s="113">
        <v>28029.919999999998</v>
      </c>
      <c r="H113" s="111" t="s">
        <v>7259</v>
      </c>
      <c r="I113" s="112" t="s">
        <v>7260</v>
      </c>
    </row>
    <row r="114" spans="1:9" s="111" customFormat="1">
      <c r="A114" s="109">
        <v>113</v>
      </c>
      <c r="B114" s="110" t="s">
        <v>3147</v>
      </c>
      <c r="C114" s="111" t="s">
        <v>7328</v>
      </c>
      <c r="D114" s="112" t="s">
        <v>7258</v>
      </c>
      <c r="E114" s="113">
        <v>40000000</v>
      </c>
      <c r="F114" s="113">
        <v>400000</v>
      </c>
      <c r="G114" s="113">
        <v>0</v>
      </c>
      <c r="H114" s="111" t="s">
        <v>7259</v>
      </c>
      <c r="I114" s="112" t="s">
        <v>7260</v>
      </c>
    </row>
    <row r="115" spans="1:9" s="111" customFormat="1" ht="25.5" hidden="1">
      <c r="A115" s="109">
        <v>114</v>
      </c>
      <c r="B115" s="110" t="s">
        <v>4325</v>
      </c>
      <c r="C115" s="111" t="s">
        <v>7145</v>
      </c>
      <c r="D115" s="112" t="s">
        <v>7258</v>
      </c>
      <c r="E115" s="113">
        <v>427123975.06999999</v>
      </c>
      <c r="F115" s="113">
        <v>406876.48</v>
      </c>
      <c r="G115" s="113">
        <v>-3864363.27</v>
      </c>
      <c r="H115" s="111" t="s">
        <v>7261</v>
      </c>
      <c r="I115" s="112" t="s">
        <v>7262</v>
      </c>
    </row>
    <row r="116" spans="1:9" s="111" customFormat="1" ht="25.5" hidden="1">
      <c r="A116" s="109">
        <v>115</v>
      </c>
      <c r="B116" s="110" t="s">
        <v>4329</v>
      </c>
      <c r="C116" s="111" t="s">
        <v>4330</v>
      </c>
      <c r="D116" s="112" t="s">
        <v>7258</v>
      </c>
      <c r="E116" s="113">
        <v>449192090.20999998</v>
      </c>
      <c r="F116" s="113">
        <v>400000</v>
      </c>
      <c r="G116" s="113">
        <v>-4091920.9</v>
      </c>
      <c r="H116" s="111" t="s">
        <v>7261</v>
      </c>
      <c r="I116" s="112" t="s">
        <v>7262</v>
      </c>
    </row>
    <row r="117" spans="1:9" s="111" customFormat="1">
      <c r="A117" s="109">
        <v>116</v>
      </c>
      <c r="B117" s="110" t="s">
        <v>3912</v>
      </c>
      <c r="C117" s="111" t="s">
        <v>4332</v>
      </c>
      <c r="D117" s="112" t="s">
        <v>7258</v>
      </c>
      <c r="E117" s="113">
        <v>48000000</v>
      </c>
      <c r="F117" s="113">
        <v>480000</v>
      </c>
      <c r="G117" s="113">
        <v>0</v>
      </c>
      <c r="H117" s="111" t="s">
        <v>7259</v>
      </c>
      <c r="I117" s="112" t="s">
        <v>7260</v>
      </c>
    </row>
    <row r="118" spans="1:9" s="111" customFormat="1" ht="26.25" hidden="1" thickBot="1">
      <c r="A118" s="109">
        <v>117</v>
      </c>
      <c r="B118" s="114" t="s">
        <v>4337</v>
      </c>
      <c r="C118" s="111" t="s">
        <v>4338</v>
      </c>
      <c r="D118" s="112" t="s">
        <v>7258</v>
      </c>
      <c r="E118" s="113">
        <v>449223898.37</v>
      </c>
      <c r="F118" s="113">
        <v>400000</v>
      </c>
      <c r="G118" s="113">
        <v>-4092238.98</v>
      </c>
      <c r="H118" s="111" t="s">
        <v>7261</v>
      </c>
      <c r="I118" s="112" t="s">
        <v>7262</v>
      </c>
    </row>
    <row r="119" spans="1:9" s="111" customFormat="1" ht="38.25" hidden="1">
      <c r="A119" s="109">
        <v>118</v>
      </c>
      <c r="B119" s="110" t="s">
        <v>4340</v>
      </c>
      <c r="C119" s="111" t="s">
        <v>7146</v>
      </c>
      <c r="D119" s="112" t="s">
        <v>7265</v>
      </c>
      <c r="E119" s="113">
        <v>472303661.33999997</v>
      </c>
      <c r="F119" s="113">
        <v>500000</v>
      </c>
      <c r="G119" s="113">
        <v>-4223036.6100000003</v>
      </c>
      <c r="H119" s="111" t="s">
        <v>7261</v>
      </c>
      <c r="I119" s="112" t="s">
        <v>7262</v>
      </c>
    </row>
    <row r="120" spans="1:9" s="111" customFormat="1" ht="25.5">
      <c r="A120" s="109">
        <v>119</v>
      </c>
      <c r="B120" s="110" t="s">
        <v>487</v>
      </c>
      <c r="C120" s="111" t="s">
        <v>4346</v>
      </c>
      <c r="D120" s="112" t="s">
        <v>7264</v>
      </c>
      <c r="E120" s="113">
        <v>66535911.520000003</v>
      </c>
      <c r="F120" s="113">
        <v>673719.81</v>
      </c>
      <c r="G120" s="113">
        <v>8360.69</v>
      </c>
      <c r="H120" s="111" t="s">
        <v>7259</v>
      </c>
      <c r="I120" s="112" t="s">
        <v>7260</v>
      </c>
    </row>
    <row r="121" spans="1:9" s="111" customFormat="1" ht="38.25" hidden="1">
      <c r="A121" s="109">
        <v>120</v>
      </c>
      <c r="B121" s="110" t="s">
        <v>4348</v>
      </c>
      <c r="C121" s="111" t="s">
        <v>4349</v>
      </c>
      <c r="D121" s="112" t="s">
        <v>7265</v>
      </c>
      <c r="E121" s="113">
        <v>483832949.33999997</v>
      </c>
      <c r="F121" s="113">
        <v>500000</v>
      </c>
      <c r="G121" s="113">
        <v>-4338329.49</v>
      </c>
      <c r="H121" s="111" t="s">
        <v>7261</v>
      </c>
      <c r="I121" s="112" t="s">
        <v>7262</v>
      </c>
    </row>
    <row r="122" spans="1:9" s="111" customFormat="1" ht="30">
      <c r="A122" s="109">
        <v>121</v>
      </c>
      <c r="B122" s="110" t="s">
        <v>1331</v>
      </c>
      <c r="C122" s="111" t="s">
        <v>4351</v>
      </c>
      <c r="D122" s="112" t="s">
        <v>7258</v>
      </c>
      <c r="E122" s="113">
        <v>30008293.600000001</v>
      </c>
      <c r="F122" s="113">
        <v>350000</v>
      </c>
      <c r="G122" s="113">
        <v>49917.06</v>
      </c>
      <c r="H122" s="111" t="s">
        <v>7259</v>
      </c>
      <c r="I122" s="112" t="s">
        <v>7260</v>
      </c>
    </row>
    <row r="123" spans="1:9" s="111" customFormat="1" ht="25.5">
      <c r="A123" s="109">
        <v>122</v>
      </c>
      <c r="B123" s="110" t="s">
        <v>499</v>
      </c>
      <c r="C123" s="111" t="s">
        <v>4353</v>
      </c>
      <c r="D123" s="112" t="s">
        <v>7264</v>
      </c>
      <c r="E123" s="113">
        <v>66539061.520000003</v>
      </c>
      <c r="F123" s="113">
        <v>673719.81</v>
      </c>
      <c r="G123" s="113">
        <v>8329.19</v>
      </c>
      <c r="H123" s="111" t="s">
        <v>7259</v>
      </c>
      <c r="I123" s="112" t="s">
        <v>7260</v>
      </c>
    </row>
    <row r="124" spans="1:9" s="111" customFormat="1" ht="25.5" hidden="1">
      <c r="A124" s="109">
        <v>123</v>
      </c>
      <c r="B124" s="110" t="s">
        <v>4360</v>
      </c>
      <c r="C124" s="111" t="s">
        <v>7147</v>
      </c>
      <c r="D124" s="112" t="s">
        <v>7258</v>
      </c>
      <c r="E124" s="113">
        <v>278368365.24000001</v>
      </c>
      <c r="F124" s="113">
        <v>570000</v>
      </c>
      <c r="G124" s="113">
        <v>-2213683.65</v>
      </c>
      <c r="H124" s="111" t="s">
        <v>7261</v>
      </c>
      <c r="I124" s="112" t="s">
        <v>7262</v>
      </c>
    </row>
    <row r="125" spans="1:9" s="111" customFormat="1">
      <c r="A125" s="109">
        <v>124</v>
      </c>
      <c r="B125" s="110" t="s">
        <v>3158</v>
      </c>
      <c r="C125" s="111" t="s">
        <v>7329</v>
      </c>
      <c r="D125" s="112" t="s">
        <v>7258</v>
      </c>
      <c r="E125" s="113">
        <v>40620001.5</v>
      </c>
      <c r="F125" s="113">
        <v>430000</v>
      </c>
      <c r="G125" s="113">
        <v>23799.99</v>
      </c>
      <c r="H125" s="111" t="s">
        <v>7259</v>
      </c>
      <c r="I125" s="112" t="s">
        <v>7260</v>
      </c>
    </row>
    <row r="126" spans="1:9" s="111" customFormat="1" ht="30">
      <c r="A126" s="109">
        <v>125</v>
      </c>
      <c r="B126" s="110" t="s">
        <v>3177</v>
      </c>
      <c r="C126" s="111" t="s">
        <v>7330</v>
      </c>
      <c r="D126" s="112" t="s">
        <v>7258</v>
      </c>
      <c r="E126" s="113">
        <v>16697011.800000001</v>
      </c>
      <c r="F126" s="113">
        <v>400000</v>
      </c>
      <c r="G126" s="113">
        <v>233029.88</v>
      </c>
      <c r="H126" s="111" t="s">
        <v>7259</v>
      </c>
      <c r="I126" s="112" t="s">
        <v>7260</v>
      </c>
    </row>
    <row r="127" spans="1:9" s="111" customFormat="1" ht="30">
      <c r="A127" s="109">
        <v>126</v>
      </c>
      <c r="B127" s="110" t="s">
        <v>1348</v>
      </c>
      <c r="C127" s="111" t="s">
        <v>7331</v>
      </c>
      <c r="D127" s="112" t="s">
        <v>7258</v>
      </c>
      <c r="E127" s="113">
        <v>405883.98</v>
      </c>
      <c r="F127" s="113">
        <v>400000</v>
      </c>
      <c r="G127" s="113">
        <v>395941.16</v>
      </c>
      <c r="H127" s="111" t="s">
        <v>7259</v>
      </c>
      <c r="I127" s="112" t="s">
        <v>7260</v>
      </c>
    </row>
    <row r="128" spans="1:9" s="111" customFormat="1" ht="38.25">
      <c r="A128" s="109">
        <v>127</v>
      </c>
      <c r="B128" s="110" t="s">
        <v>3188</v>
      </c>
      <c r="C128" s="111" t="s">
        <v>7332</v>
      </c>
      <c r="D128" s="112" t="s">
        <v>7265</v>
      </c>
      <c r="E128" s="113">
        <v>51636211</v>
      </c>
      <c r="F128" s="113">
        <v>650000</v>
      </c>
      <c r="G128" s="113">
        <v>133637.89000000001</v>
      </c>
      <c r="H128" s="111" t="s">
        <v>7259</v>
      </c>
      <c r="I128" s="112" t="s">
        <v>7260</v>
      </c>
    </row>
    <row r="129" spans="1:9" s="111" customFormat="1" ht="25.5" hidden="1">
      <c r="A129" s="109">
        <v>128</v>
      </c>
      <c r="B129" s="110" t="s">
        <v>4375</v>
      </c>
      <c r="C129" s="111" t="s">
        <v>4376</v>
      </c>
      <c r="D129" s="112" t="s">
        <v>7258</v>
      </c>
      <c r="E129" s="113">
        <v>220975367.44</v>
      </c>
      <c r="F129" s="113">
        <v>400000</v>
      </c>
      <c r="G129" s="113">
        <v>-1809753.67</v>
      </c>
      <c r="H129" s="111" t="s">
        <v>7261</v>
      </c>
      <c r="I129" s="112" t="s">
        <v>7262</v>
      </c>
    </row>
    <row r="130" spans="1:9" s="111" customFormat="1" ht="30">
      <c r="A130" s="109">
        <v>129</v>
      </c>
      <c r="B130" s="110" t="s">
        <v>3199</v>
      </c>
      <c r="C130" s="111" t="s">
        <v>7333</v>
      </c>
      <c r="D130" s="112" t="s">
        <v>7258</v>
      </c>
      <c r="E130" s="113">
        <v>43718918</v>
      </c>
      <c r="F130" s="113">
        <v>500000</v>
      </c>
      <c r="G130" s="113">
        <v>62810.82</v>
      </c>
      <c r="H130" s="111" t="s">
        <v>7259</v>
      </c>
      <c r="I130" s="112" t="s">
        <v>7260</v>
      </c>
    </row>
    <row r="131" spans="1:9" s="111" customFormat="1">
      <c r="A131" s="109">
        <v>130</v>
      </c>
      <c r="B131" s="110" t="s">
        <v>2192</v>
      </c>
      <c r="C131" s="111" t="s">
        <v>7334</v>
      </c>
      <c r="D131" s="112" t="s">
        <v>7258</v>
      </c>
      <c r="E131" s="113">
        <v>15489284.199999999</v>
      </c>
      <c r="F131" s="113">
        <v>400000</v>
      </c>
      <c r="G131" s="113">
        <v>245107.16</v>
      </c>
      <c r="H131" s="111" t="s">
        <v>7259</v>
      </c>
      <c r="I131" s="112" t="s">
        <v>7260</v>
      </c>
    </row>
    <row r="132" spans="1:9" s="111" customFormat="1" ht="38.25">
      <c r="A132" s="109">
        <v>131</v>
      </c>
      <c r="B132" s="110" t="s">
        <v>3213</v>
      </c>
      <c r="C132" s="111" t="s">
        <v>7335</v>
      </c>
      <c r="D132" s="112" t="s">
        <v>7265</v>
      </c>
      <c r="E132" s="113">
        <v>14064154.970000001</v>
      </c>
      <c r="F132" s="113">
        <v>200000</v>
      </c>
      <c r="G132" s="113">
        <v>59358.45</v>
      </c>
      <c r="H132" s="111" t="s">
        <v>7259</v>
      </c>
      <c r="I132" s="112" t="s">
        <v>7260</v>
      </c>
    </row>
    <row r="133" spans="1:9" s="111" customFormat="1">
      <c r="A133" s="109">
        <v>132</v>
      </c>
      <c r="B133" s="110" t="s">
        <v>3238</v>
      </c>
      <c r="C133" s="111" t="s">
        <v>7337</v>
      </c>
      <c r="D133" s="112" t="s">
        <v>7258</v>
      </c>
      <c r="E133" s="113">
        <v>16692318.49</v>
      </c>
      <c r="F133" s="113">
        <v>400000</v>
      </c>
      <c r="G133" s="113">
        <v>233076.82</v>
      </c>
      <c r="H133" s="111" t="s">
        <v>7259</v>
      </c>
      <c r="I133" s="112" t="s">
        <v>7260</v>
      </c>
    </row>
    <row r="134" spans="1:9" s="111" customFormat="1" ht="38.25" hidden="1">
      <c r="A134" s="109">
        <v>133</v>
      </c>
      <c r="B134" s="110" t="s">
        <v>4393</v>
      </c>
      <c r="C134" s="111" t="s">
        <v>4394</v>
      </c>
      <c r="D134" s="112" t="s">
        <v>7265</v>
      </c>
      <c r="E134" s="113">
        <v>86967660.599999994</v>
      </c>
      <c r="F134" s="113">
        <v>65168.34</v>
      </c>
      <c r="G134" s="113">
        <v>-804508.27</v>
      </c>
      <c r="H134" s="111" t="s">
        <v>7261</v>
      </c>
      <c r="I134" s="112" t="s">
        <v>7262</v>
      </c>
    </row>
    <row r="135" spans="1:9" s="111" customFormat="1" ht="25.5" hidden="1">
      <c r="A135" s="109">
        <v>134</v>
      </c>
      <c r="B135" s="110" t="s">
        <v>4396</v>
      </c>
      <c r="C135" s="111" t="s">
        <v>4397</v>
      </c>
      <c r="D135" s="112" t="s">
        <v>7258</v>
      </c>
      <c r="E135" s="113">
        <v>220975367.44</v>
      </c>
      <c r="F135" s="113">
        <v>400000</v>
      </c>
      <c r="G135" s="113">
        <v>-1809753.67</v>
      </c>
      <c r="H135" s="111" t="s">
        <v>7261</v>
      </c>
      <c r="I135" s="112" t="s">
        <v>7262</v>
      </c>
    </row>
    <row r="136" spans="1:9" s="111" customFormat="1" ht="30" hidden="1">
      <c r="A136" s="109">
        <v>135</v>
      </c>
      <c r="B136" s="110" t="s">
        <v>4399</v>
      </c>
      <c r="C136" s="111" t="s">
        <v>7148</v>
      </c>
      <c r="D136" s="112" t="s">
        <v>7258</v>
      </c>
      <c r="E136" s="113">
        <v>449231408.31</v>
      </c>
      <c r="F136" s="113">
        <v>400000</v>
      </c>
      <c r="G136" s="113">
        <v>-4092314.08</v>
      </c>
      <c r="H136" s="111" t="s">
        <v>7261</v>
      </c>
      <c r="I136" s="112" t="s">
        <v>7262</v>
      </c>
    </row>
    <row r="137" spans="1:9" s="111" customFormat="1">
      <c r="A137" s="109">
        <v>136</v>
      </c>
      <c r="B137" s="110" t="s">
        <v>3249</v>
      </c>
      <c r="C137" s="111" t="s">
        <v>7339</v>
      </c>
      <c r="D137" s="112" t="s">
        <v>7258</v>
      </c>
      <c r="E137" s="113">
        <v>2316619.46</v>
      </c>
      <c r="F137" s="113">
        <v>400000</v>
      </c>
      <c r="G137" s="113">
        <v>376833.81</v>
      </c>
      <c r="H137" s="111" t="s">
        <v>7259</v>
      </c>
      <c r="I137" s="112" t="s">
        <v>7260</v>
      </c>
    </row>
    <row r="138" spans="1:9" s="111" customFormat="1">
      <c r="A138" s="109">
        <v>137</v>
      </c>
      <c r="B138" s="110" t="s">
        <v>3258</v>
      </c>
      <c r="C138" s="111" t="s">
        <v>7340</v>
      </c>
      <c r="D138" s="112" t="s">
        <v>7258</v>
      </c>
      <c r="E138" s="113">
        <v>9795035.0800000001</v>
      </c>
      <c r="F138" s="113">
        <v>500000</v>
      </c>
      <c r="G138" s="113">
        <v>402049.65</v>
      </c>
      <c r="H138" s="111" t="s">
        <v>7259</v>
      </c>
      <c r="I138" s="112" t="s">
        <v>7260</v>
      </c>
    </row>
    <row r="139" spans="1:9" s="111" customFormat="1" ht="51" hidden="1">
      <c r="A139" s="109">
        <v>138</v>
      </c>
      <c r="B139" s="110" t="s">
        <v>4412</v>
      </c>
      <c r="C139" s="111" t="s">
        <v>7149</v>
      </c>
      <c r="D139" s="112" t="s">
        <v>7283</v>
      </c>
      <c r="E139" s="113">
        <v>445938659.44999999</v>
      </c>
      <c r="F139" s="113">
        <v>155000</v>
      </c>
      <c r="G139" s="113">
        <v>-4304386.59</v>
      </c>
      <c r="H139" s="111" t="s">
        <v>7261</v>
      </c>
      <c r="I139" s="112" t="s">
        <v>7262</v>
      </c>
    </row>
    <row r="140" spans="1:9" s="111" customFormat="1" ht="38.25">
      <c r="A140" s="109">
        <v>139</v>
      </c>
      <c r="B140" s="110" t="s">
        <v>1362</v>
      </c>
      <c r="C140" s="111" t="s">
        <v>4416</v>
      </c>
      <c r="D140" s="112" t="s">
        <v>7265</v>
      </c>
      <c r="E140" s="113">
        <v>6837386.6600000001</v>
      </c>
      <c r="F140" s="113">
        <v>500000</v>
      </c>
      <c r="G140" s="113">
        <v>431626.13</v>
      </c>
      <c r="H140" s="111" t="s">
        <v>7259</v>
      </c>
      <c r="I140" s="112" t="s">
        <v>7260</v>
      </c>
    </row>
    <row r="141" spans="1:9" s="111" customFormat="1" ht="30" hidden="1">
      <c r="A141" s="109">
        <v>140</v>
      </c>
      <c r="B141" s="110" t="s">
        <v>4418</v>
      </c>
      <c r="C141" s="111" t="s">
        <v>4419</v>
      </c>
      <c r="D141" s="112" t="s">
        <v>7258</v>
      </c>
      <c r="E141" s="113">
        <v>249997798.13999999</v>
      </c>
      <c r="F141" s="113">
        <v>576000</v>
      </c>
      <c r="G141" s="113">
        <v>-1923977.98</v>
      </c>
      <c r="H141" s="111" t="s">
        <v>7261</v>
      </c>
      <c r="I141" s="112" t="s">
        <v>7262</v>
      </c>
    </row>
    <row r="142" spans="1:9" s="111" customFormat="1">
      <c r="A142" s="109">
        <v>141</v>
      </c>
      <c r="B142" s="110" t="s">
        <v>1375</v>
      </c>
      <c r="C142" s="111" t="s">
        <v>4421</v>
      </c>
      <c r="D142" s="112" t="s">
        <v>7263</v>
      </c>
      <c r="E142" s="113">
        <v>48285315.600000001</v>
      </c>
      <c r="F142" s="113">
        <v>600000</v>
      </c>
      <c r="G142" s="113">
        <v>117146.84</v>
      </c>
      <c r="H142" s="111" t="s">
        <v>7259</v>
      </c>
      <c r="I142" s="112" t="s">
        <v>7260</v>
      </c>
    </row>
    <row r="143" spans="1:9" s="111" customFormat="1" ht="30">
      <c r="A143" s="109">
        <v>142</v>
      </c>
      <c r="B143" s="110" t="s">
        <v>566</v>
      </c>
      <c r="C143" s="111" t="s">
        <v>4423</v>
      </c>
      <c r="D143" s="112" t="s">
        <v>7264</v>
      </c>
      <c r="E143" s="113">
        <v>31460944.399999999</v>
      </c>
      <c r="F143" s="113">
        <v>318049.09000000003</v>
      </c>
      <c r="G143" s="113">
        <v>3439.65</v>
      </c>
      <c r="H143" s="111" t="s">
        <v>7259</v>
      </c>
      <c r="I143" s="112" t="s">
        <v>7260</v>
      </c>
    </row>
    <row r="144" spans="1:9" s="111" customFormat="1" ht="25.5" hidden="1">
      <c r="A144" s="109">
        <v>143</v>
      </c>
      <c r="B144" s="110" t="s">
        <v>4425</v>
      </c>
      <c r="C144" s="111" t="s">
        <v>4426</v>
      </c>
      <c r="D144" s="112" t="s">
        <v>7258</v>
      </c>
      <c r="E144" s="113">
        <v>220975367.44</v>
      </c>
      <c r="F144" s="113">
        <v>480000</v>
      </c>
      <c r="G144" s="113">
        <v>-1729753.67</v>
      </c>
      <c r="H144" s="111" t="s">
        <v>7261</v>
      </c>
      <c r="I144" s="112" t="s">
        <v>7262</v>
      </c>
    </row>
    <row r="145" spans="1:9" s="111" customFormat="1" ht="25.5" hidden="1">
      <c r="A145" s="109">
        <v>144</v>
      </c>
      <c r="B145" s="110" t="s">
        <v>7150</v>
      </c>
      <c r="C145" s="111" t="s">
        <v>4429</v>
      </c>
      <c r="D145" s="112" t="s">
        <v>7258</v>
      </c>
      <c r="E145" s="113">
        <v>228248530.93000001</v>
      </c>
      <c r="F145" s="113">
        <v>400000</v>
      </c>
      <c r="G145" s="113">
        <v>-1882485.31</v>
      </c>
      <c r="H145" s="111" t="s">
        <v>7261</v>
      </c>
      <c r="I145" s="112" t="s">
        <v>7262</v>
      </c>
    </row>
    <row r="146" spans="1:9" s="111" customFormat="1" ht="38.25">
      <c r="A146" s="109">
        <v>145</v>
      </c>
      <c r="B146" s="110" t="s">
        <v>2227</v>
      </c>
      <c r="C146" s="111" t="s">
        <v>7341</v>
      </c>
      <c r="D146" s="112" t="s">
        <v>7265</v>
      </c>
      <c r="E146" s="113">
        <v>35734796.859999999</v>
      </c>
      <c r="F146" s="113">
        <v>400000</v>
      </c>
      <c r="G146" s="113">
        <v>42652.03</v>
      </c>
      <c r="H146" s="111" t="s">
        <v>7259</v>
      </c>
      <c r="I146" s="112" t="s">
        <v>7260</v>
      </c>
    </row>
    <row r="147" spans="1:9" s="111" customFormat="1">
      <c r="A147" s="109">
        <v>146</v>
      </c>
      <c r="B147" s="110" t="s">
        <v>3267</v>
      </c>
      <c r="C147" s="111" t="s">
        <v>7342</v>
      </c>
      <c r="D147" s="112" t="s">
        <v>7258</v>
      </c>
      <c r="E147" s="113">
        <v>119807</v>
      </c>
      <c r="F147" s="113">
        <v>340000</v>
      </c>
      <c r="G147" s="113">
        <v>338801.93</v>
      </c>
      <c r="H147" s="111" t="s">
        <v>7259</v>
      </c>
      <c r="I147" s="112" t="s">
        <v>7260</v>
      </c>
    </row>
    <row r="148" spans="1:9" s="111" customFormat="1">
      <c r="A148" s="109">
        <v>147</v>
      </c>
      <c r="B148" s="110" t="s">
        <v>2237</v>
      </c>
      <c r="C148" s="111" t="s">
        <v>7343</v>
      </c>
      <c r="D148" s="112" t="s">
        <v>7273</v>
      </c>
      <c r="E148" s="113">
        <v>38971571.18</v>
      </c>
      <c r="F148" s="113">
        <v>400000</v>
      </c>
      <c r="G148" s="113">
        <v>10284.290000000001</v>
      </c>
      <c r="H148" s="111" t="s">
        <v>7259</v>
      </c>
      <c r="I148" s="112" t="s">
        <v>7260</v>
      </c>
    </row>
    <row r="149" spans="1:9" s="111" customFormat="1">
      <c r="A149" s="109">
        <v>148</v>
      </c>
      <c r="B149" s="110" t="s">
        <v>3275</v>
      </c>
      <c r="C149" s="111" t="s">
        <v>7344</v>
      </c>
      <c r="D149" s="112" t="s">
        <v>7258</v>
      </c>
      <c r="E149" s="113">
        <v>15532492.699999999</v>
      </c>
      <c r="F149" s="113">
        <v>400000</v>
      </c>
      <c r="G149" s="113">
        <v>244675.07</v>
      </c>
      <c r="H149" s="111" t="s">
        <v>7259</v>
      </c>
      <c r="I149" s="112" t="s">
        <v>7260</v>
      </c>
    </row>
    <row r="150" spans="1:9" s="111" customFormat="1" ht="25.5" hidden="1">
      <c r="A150" s="109">
        <v>149</v>
      </c>
      <c r="B150" s="110" t="s">
        <v>4443</v>
      </c>
      <c r="C150" s="111" t="s">
        <v>4444</v>
      </c>
      <c r="D150" s="112" t="s">
        <v>7258</v>
      </c>
      <c r="E150" s="113">
        <v>220975367.44</v>
      </c>
      <c r="F150" s="113">
        <v>400000</v>
      </c>
      <c r="G150" s="113">
        <v>-1809753.67</v>
      </c>
      <c r="H150" s="111" t="s">
        <v>7261</v>
      </c>
      <c r="I150" s="112" t="s">
        <v>7262</v>
      </c>
    </row>
    <row r="151" spans="1:9" s="111" customFormat="1" ht="30">
      <c r="A151" s="109">
        <v>150</v>
      </c>
      <c r="B151" s="110" t="s">
        <v>1387</v>
      </c>
      <c r="C151" s="111" t="s">
        <v>4446</v>
      </c>
      <c r="D151" s="112" t="s">
        <v>7258</v>
      </c>
      <c r="E151" s="113">
        <v>18168287</v>
      </c>
      <c r="F151" s="113">
        <v>200000</v>
      </c>
      <c r="G151" s="113">
        <v>18317.13</v>
      </c>
      <c r="H151" s="111" t="s">
        <v>7259</v>
      </c>
      <c r="I151" s="112" t="s">
        <v>7260</v>
      </c>
    </row>
    <row r="152" spans="1:9" s="111" customFormat="1" ht="30">
      <c r="A152" s="109">
        <v>151</v>
      </c>
      <c r="B152" s="110" t="s">
        <v>1411</v>
      </c>
      <c r="C152" s="111" t="s">
        <v>4448</v>
      </c>
      <c r="D152" s="112" t="s">
        <v>7258</v>
      </c>
      <c r="E152" s="113">
        <v>24439601.600000001</v>
      </c>
      <c r="F152" s="113">
        <v>400000</v>
      </c>
      <c r="G152" s="113">
        <v>155603.98000000001</v>
      </c>
      <c r="H152" s="111" t="s">
        <v>7259</v>
      </c>
      <c r="I152" s="112" t="s">
        <v>7260</v>
      </c>
    </row>
    <row r="153" spans="1:9" s="111" customFormat="1" ht="30">
      <c r="A153" s="109">
        <v>152</v>
      </c>
      <c r="B153" s="110" t="s">
        <v>2249</v>
      </c>
      <c r="C153" s="111" t="s">
        <v>7345</v>
      </c>
      <c r="D153" s="112" t="s">
        <v>7258</v>
      </c>
      <c r="E153" s="113">
        <v>1194617.3799999999</v>
      </c>
      <c r="F153" s="113">
        <v>400000</v>
      </c>
      <c r="G153" s="113">
        <v>388053.83</v>
      </c>
      <c r="H153" s="111" t="s">
        <v>7259</v>
      </c>
      <c r="I153" s="112" t="s">
        <v>7260</v>
      </c>
    </row>
    <row r="154" spans="1:9" s="111" customFormat="1" ht="38.25" hidden="1">
      <c r="A154" s="109">
        <v>153</v>
      </c>
      <c r="B154" s="110" t="s">
        <v>4453</v>
      </c>
      <c r="C154" s="111" t="s">
        <v>7151</v>
      </c>
      <c r="D154" s="112" t="s">
        <v>7265</v>
      </c>
      <c r="E154" s="113">
        <v>162068219.08000001</v>
      </c>
      <c r="F154" s="113">
        <v>999643.65</v>
      </c>
      <c r="G154" s="113">
        <v>-621038.54</v>
      </c>
      <c r="H154" s="111" t="s">
        <v>7261</v>
      </c>
      <c r="I154" s="112" t="s">
        <v>7262</v>
      </c>
    </row>
    <row r="155" spans="1:9" s="111" customFormat="1" ht="30">
      <c r="A155" s="109">
        <v>154</v>
      </c>
      <c r="B155" s="110" t="s">
        <v>3286</v>
      </c>
      <c r="C155" s="111" t="s">
        <v>7346</v>
      </c>
      <c r="D155" s="112" t="s">
        <v>7273</v>
      </c>
      <c r="E155" s="113">
        <v>33236622.800000001</v>
      </c>
      <c r="F155" s="113">
        <v>500000</v>
      </c>
      <c r="G155" s="113">
        <v>167633.76999999999</v>
      </c>
      <c r="H155" s="111" t="s">
        <v>7259</v>
      </c>
      <c r="I155" s="112" t="s">
        <v>7260</v>
      </c>
    </row>
    <row r="156" spans="1:9" s="111" customFormat="1" ht="38.25">
      <c r="A156" s="109">
        <v>155</v>
      </c>
      <c r="B156" s="110" t="s">
        <v>2267</v>
      </c>
      <c r="C156" s="111" t="s">
        <v>7347</v>
      </c>
      <c r="D156" s="112" t="s">
        <v>7265</v>
      </c>
      <c r="E156" s="113">
        <v>28193427.59</v>
      </c>
      <c r="F156" s="113">
        <v>400000</v>
      </c>
      <c r="G156" s="113">
        <v>118065.72</v>
      </c>
      <c r="H156" s="111" t="s">
        <v>7259</v>
      </c>
      <c r="I156" s="112" t="s">
        <v>7260</v>
      </c>
    </row>
    <row r="157" spans="1:9" s="111" customFormat="1">
      <c r="A157" s="109">
        <v>156</v>
      </c>
      <c r="B157" s="110" t="s">
        <v>3296</v>
      </c>
      <c r="C157" s="111" t="s">
        <v>7348</v>
      </c>
      <c r="D157" s="112" t="s">
        <v>7258</v>
      </c>
      <c r="E157" s="113">
        <v>9900434.6099999994</v>
      </c>
      <c r="F157" s="113">
        <v>500000</v>
      </c>
      <c r="G157" s="113">
        <v>400995.65</v>
      </c>
      <c r="H157" s="111" t="s">
        <v>7259</v>
      </c>
      <c r="I157" s="112" t="s">
        <v>7260</v>
      </c>
    </row>
    <row r="158" spans="1:9" s="111" customFormat="1">
      <c r="A158" s="109">
        <v>157</v>
      </c>
      <c r="B158" s="110" t="s">
        <v>3308</v>
      </c>
      <c r="C158" s="111" t="s">
        <v>7349</v>
      </c>
      <c r="D158" s="112" t="s">
        <v>7263</v>
      </c>
      <c r="E158" s="113">
        <v>29968581.440000001</v>
      </c>
      <c r="F158" s="113">
        <v>300000</v>
      </c>
      <c r="G158" s="113">
        <v>314.19</v>
      </c>
      <c r="H158" s="111" t="s">
        <v>7259</v>
      </c>
      <c r="I158" s="112" t="s">
        <v>7260</v>
      </c>
    </row>
    <row r="159" spans="1:9" s="111" customFormat="1" ht="25.5" hidden="1">
      <c r="A159" s="109">
        <v>158</v>
      </c>
      <c r="B159" s="110" t="s">
        <v>4469</v>
      </c>
      <c r="C159" s="111" t="s">
        <v>7152</v>
      </c>
      <c r="D159" s="112" t="s">
        <v>7264</v>
      </c>
      <c r="E159" s="113">
        <v>3136959.52</v>
      </c>
      <c r="F159" s="113">
        <v>29604.22</v>
      </c>
      <c r="G159" s="113">
        <v>-1765.38</v>
      </c>
      <c r="H159" s="111" t="s">
        <v>7261</v>
      </c>
      <c r="I159" s="112" t="s">
        <v>7262</v>
      </c>
    </row>
    <row r="160" spans="1:9" s="111" customFormat="1" ht="25.5" hidden="1">
      <c r="A160" s="109">
        <v>159</v>
      </c>
      <c r="B160" s="110" t="s">
        <v>4473</v>
      </c>
      <c r="C160" s="111" t="s">
        <v>7153</v>
      </c>
      <c r="D160" s="112" t="s">
        <v>7258</v>
      </c>
      <c r="E160" s="113">
        <v>449379647.93000001</v>
      </c>
      <c r="F160" s="113">
        <v>400000</v>
      </c>
      <c r="G160" s="113">
        <v>-4093796.48</v>
      </c>
      <c r="H160" s="111" t="s">
        <v>7261</v>
      </c>
      <c r="I160" s="112" t="s">
        <v>7262</v>
      </c>
    </row>
    <row r="161" spans="1:9" s="111" customFormat="1" ht="38.25" hidden="1">
      <c r="A161" s="109">
        <v>160</v>
      </c>
      <c r="B161" s="110" t="s">
        <v>4477</v>
      </c>
      <c r="C161" s="111" t="s">
        <v>7154</v>
      </c>
      <c r="D161" s="112" t="s">
        <v>7265</v>
      </c>
      <c r="E161" s="113">
        <v>483832949.33999997</v>
      </c>
      <c r="F161" s="113">
        <v>500000</v>
      </c>
      <c r="G161" s="113">
        <v>-4338329.49</v>
      </c>
      <c r="H161" s="111" t="s">
        <v>7261</v>
      </c>
      <c r="I161" s="112" t="s">
        <v>7262</v>
      </c>
    </row>
    <row r="162" spans="1:9" s="111" customFormat="1" ht="38.25">
      <c r="A162" s="109">
        <v>161</v>
      </c>
      <c r="B162" s="110" t="s">
        <v>3318</v>
      </c>
      <c r="C162" s="111" t="s">
        <v>7350</v>
      </c>
      <c r="D162" s="112" t="s">
        <v>7265</v>
      </c>
      <c r="E162" s="113">
        <v>40598118.600000001</v>
      </c>
      <c r="F162" s="113">
        <v>500000</v>
      </c>
      <c r="G162" s="113">
        <v>94018.81</v>
      </c>
      <c r="H162" s="111" t="s">
        <v>7259</v>
      </c>
      <c r="I162" s="112" t="s">
        <v>7260</v>
      </c>
    </row>
    <row r="163" spans="1:9" s="111" customFormat="1" ht="25.5" hidden="1">
      <c r="A163" s="109">
        <v>162</v>
      </c>
      <c r="B163" s="110" t="s">
        <v>4484</v>
      </c>
      <c r="C163" s="111" t="s">
        <v>7155</v>
      </c>
      <c r="D163" s="112" t="s">
        <v>7258</v>
      </c>
      <c r="E163" s="113">
        <v>477250041.23000002</v>
      </c>
      <c r="F163" s="113">
        <v>480000</v>
      </c>
      <c r="G163" s="113">
        <v>-4292500.41</v>
      </c>
      <c r="H163" s="111" t="s">
        <v>7261</v>
      </c>
      <c r="I163" s="112" t="s">
        <v>7262</v>
      </c>
    </row>
    <row r="164" spans="1:9" s="111" customFormat="1" ht="25.5" hidden="1">
      <c r="A164" s="109">
        <v>163</v>
      </c>
      <c r="B164" s="110" t="s">
        <v>4487</v>
      </c>
      <c r="C164" s="111" t="s">
        <v>7156</v>
      </c>
      <c r="D164" s="112" t="s">
        <v>7258</v>
      </c>
      <c r="E164" s="113">
        <v>477114434.51999998</v>
      </c>
      <c r="F164" s="113">
        <v>480000</v>
      </c>
      <c r="G164" s="113">
        <v>-4291144.3499999996</v>
      </c>
      <c r="H164" s="111" t="s">
        <v>7261</v>
      </c>
      <c r="I164" s="112" t="s">
        <v>7262</v>
      </c>
    </row>
    <row r="165" spans="1:9" s="111" customFormat="1">
      <c r="A165" s="109">
        <v>164</v>
      </c>
      <c r="B165" s="110" t="s">
        <v>2282</v>
      </c>
      <c r="C165" s="111" t="s">
        <v>7351</v>
      </c>
      <c r="D165" s="112" t="s">
        <v>7263</v>
      </c>
      <c r="E165" s="113">
        <v>29945659.600000001</v>
      </c>
      <c r="F165" s="113">
        <v>300000</v>
      </c>
      <c r="G165" s="113">
        <v>543.4</v>
      </c>
      <c r="H165" s="111" t="s">
        <v>7259</v>
      </c>
      <c r="I165" s="112" t="s">
        <v>7260</v>
      </c>
    </row>
    <row r="166" spans="1:9" s="111" customFormat="1" ht="25.5" hidden="1">
      <c r="A166" s="109">
        <v>165</v>
      </c>
      <c r="B166" s="110" t="s">
        <v>4494</v>
      </c>
      <c r="C166" s="111" t="s">
        <v>7157</v>
      </c>
      <c r="D166" s="112" t="s">
        <v>7258</v>
      </c>
      <c r="E166" s="113">
        <v>40579444500</v>
      </c>
      <c r="F166" s="113">
        <v>400000</v>
      </c>
      <c r="G166" s="113">
        <v>-405394445</v>
      </c>
      <c r="H166" s="111" t="s">
        <v>7261</v>
      </c>
      <c r="I166" s="112" t="s">
        <v>7262</v>
      </c>
    </row>
    <row r="167" spans="1:9" s="111" customFormat="1">
      <c r="A167" s="109">
        <v>166</v>
      </c>
      <c r="B167" s="110" t="s">
        <v>2312</v>
      </c>
      <c r="C167" s="111" t="s">
        <v>7352</v>
      </c>
      <c r="D167" s="112" t="s">
        <v>7258</v>
      </c>
      <c r="E167" s="113">
        <v>39000000</v>
      </c>
      <c r="F167" s="113">
        <v>390000</v>
      </c>
      <c r="G167" s="113">
        <v>0</v>
      </c>
      <c r="H167" s="111" t="s">
        <v>7259</v>
      </c>
      <c r="I167" s="112" t="s">
        <v>7260</v>
      </c>
    </row>
    <row r="168" spans="1:9" s="111" customFormat="1" ht="38.25">
      <c r="A168" s="109">
        <v>167</v>
      </c>
      <c r="B168" s="110" t="s">
        <v>3334</v>
      </c>
      <c r="C168" s="111" t="s">
        <v>7353</v>
      </c>
      <c r="D168" s="112" t="s">
        <v>7265</v>
      </c>
      <c r="E168" s="113">
        <v>50436113.530000001</v>
      </c>
      <c r="F168" s="113">
        <v>507092.44</v>
      </c>
      <c r="G168" s="113">
        <v>2731.3</v>
      </c>
      <c r="H168" s="111" t="s">
        <v>7259</v>
      </c>
      <c r="I168" s="112" t="s">
        <v>7260</v>
      </c>
    </row>
    <row r="169" spans="1:9" s="111" customFormat="1">
      <c r="A169" s="109">
        <v>168</v>
      </c>
      <c r="B169" s="110" t="s">
        <v>2321</v>
      </c>
      <c r="C169" s="111" t="s">
        <v>7354</v>
      </c>
      <c r="D169" s="112" t="s">
        <v>7258</v>
      </c>
      <c r="E169" s="113">
        <v>23749298.600000001</v>
      </c>
      <c r="F169" s="113">
        <v>400000</v>
      </c>
      <c r="G169" s="113">
        <v>162507.01</v>
      </c>
      <c r="H169" s="111" t="s">
        <v>7259</v>
      </c>
      <c r="I169" s="112" t="s">
        <v>7260</v>
      </c>
    </row>
    <row r="170" spans="1:9" s="111" customFormat="1" ht="38.25">
      <c r="A170" s="109">
        <v>169</v>
      </c>
      <c r="B170" s="110" t="s">
        <v>595</v>
      </c>
      <c r="C170" s="111" t="s">
        <v>4507</v>
      </c>
      <c r="D170" s="112" t="s">
        <v>7265</v>
      </c>
      <c r="E170" s="113">
        <v>39347551.759999998</v>
      </c>
      <c r="F170" s="113">
        <v>500000</v>
      </c>
      <c r="G170" s="113">
        <v>106524.48</v>
      </c>
      <c r="H170" s="111" t="s">
        <v>7259</v>
      </c>
      <c r="I170" s="112" t="s">
        <v>7260</v>
      </c>
    </row>
    <row r="171" spans="1:9" s="111" customFormat="1" ht="25.5" hidden="1">
      <c r="A171" s="109">
        <v>170</v>
      </c>
      <c r="B171" s="110" t="s">
        <v>4509</v>
      </c>
      <c r="C171" s="111" t="s">
        <v>7158</v>
      </c>
      <c r="D171" s="112" t="s">
        <v>7258</v>
      </c>
      <c r="E171" s="113">
        <v>228248530.93000001</v>
      </c>
      <c r="F171" s="113">
        <v>400000</v>
      </c>
      <c r="G171" s="113">
        <v>-1882485.31</v>
      </c>
      <c r="H171" s="111" t="s">
        <v>7261</v>
      </c>
      <c r="I171" s="112" t="s">
        <v>7262</v>
      </c>
    </row>
    <row r="172" spans="1:9" s="111" customFormat="1">
      <c r="A172" s="109">
        <v>171</v>
      </c>
      <c r="B172" s="110" t="s">
        <v>2340</v>
      </c>
      <c r="C172" s="111" t="s">
        <v>7355</v>
      </c>
      <c r="D172" s="112" t="s">
        <v>7258</v>
      </c>
      <c r="E172" s="113">
        <v>27618205.399999999</v>
      </c>
      <c r="F172" s="113">
        <v>400000</v>
      </c>
      <c r="G172" s="113">
        <v>123817.95</v>
      </c>
      <c r="H172" s="111" t="s">
        <v>7259</v>
      </c>
      <c r="I172" s="112" t="s">
        <v>7260</v>
      </c>
    </row>
    <row r="173" spans="1:9" s="111" customFormat="1" ht="30">
      <c r="A173" s="109">
        <v>172</v>
      </c>
      <c r="B173" s="110" t="s">
        <v>1425</v>
      </c>
      <c r="C173" s="111" t="s">
        <v>7356</v>
      </c>
      <c r="D173" s="112" t="s">
        <v>7258</v>
      </c>
      <c r="E173" s="113">
        <v>18548715.199999999</v>
      </c>
      <c r="F173" s="113">
        <v>400000</v>
      </c>
      <c r="G173" s="113">
        <v>214512.85</v>
      </c>
      <c r="H173" s="111" t="s">
        <v>7259</v>
      </c>
      <c r="I173" s="112" t="s">
        <v>7260</v>
      </c>
    </row>
    <row r="174" spans="1:9" s="111" customFormat="1">
      <c r="A174" s="109">
        <v>173</v>
      </c>
      <c r="B174" s="110" t="s">
        <v>1441</v>
      </c>
      <c r="C174" s="111" t="s">
        <v>4518</v>
      </c>
      <c r="D174" s="112" t="s">
        <v>7258</v>
      </c>
      <c r="E174" s="113">
        <v>30008293.600000001</v>
      </c>
      <c r="F174" s="113">
        <v>350000</v>
      </c>
      <c r="G174" s="113">
        <v>49917.06</v>
      </c>
      <c r="H174" s="111" t="s">
        <v>7259</v>
      </c>
      <c r="I174" s="112" t="s">
        <v>7260</v>
      </c>
    </row>
    <row r="175" spans="1:9" s="111" customFormat="1" ht="39" hidden="1" thickBot="1">
      <c r="A175" s="109">
        <v>174</v>
      </c>
      <c r="B175" s="114" t="s">
        <v>4520</v>
      </c>
      <c r="C175" s="111" t="s">
        <v>4521</v>
      </c>
      <c r="D175" s="112" t="s">
        <v>7265</v>
      </c>
      <c r="E175" s="113">
        <v>483832949.33999997</v>
      </c>
      <c r="F175" s="113">
        <v>500000</v>
      </c>
      <c r="G175" s="113">
        <v>-4338329.49</v>
      </c>
      <c r="H175" s="111" t="s">
        <v>7261</v>
      </c>
      <c r="I175" s="112" t="s">
        <v>7262</v>
      </c>
    </row>
    <row r="176" spans="1:9" s="111" customFormat="1" ht="30">
      <c r="A176" s="109">
        <v>175</v>
      </c>
      <c r="B176" s="110" t="s">
        <v>644</v>
      </c>
      <c r="C176" s="111" t="s">
        <v>4523</v>
      </c>
      <c r="D176" s="112" t="s">
        <v>7264</v>
      </c>
      <c r="E176" s="113">
        <v>31571827.199999999</v>
      </c>
      <c r="F176" s="113">
        <v>318049.09000000003</v>
      </c>
      <c r="G176" s="113">
        <v>2330.8200000000002</v>
      </c>
      <c r="H176" s="111" t="s">
        <v>7259</v>
      </c>
      <c r="I176" s="112" t="s">
        <v>7260</v>
      </c>
    </row>
    <row r="177" spans="1:9" s="111" customFormat="1" ht="38.25" hidden="1">
      <c r="A177" s="109">
        <v>176</v>
      </c>
      <c r="B177" s="110" t="s">
        <v>4525</v>
      </c>
      <c r="C177" s="111" t="s">
        <v>4526</v>
      </c>
      <c r="D177" s="112" t="s">
        <v>7265</v>
      </c>
      <c r="E177" s="113">
        <v>449223898.37</v>
      </c>
      <c r="F177" s="113">
        <v>2420835.8199999998</v>
      </c>
      <c r="G177" s="113">
        <v>-2071403.16</v>
      </c>
      <c r="H177" s="111" t="s">
        <v>7261</v>
      </c>
      <c r="I177" s="112" t="s">
        <v>7262</v>
      </c>
    </row>
    <row r="178" spans="1:9" s="111" customFormat="1">
      <c r="A178" s="109">
        <v>177</v>
      </c>
      <c r="B178" s="110" t="s">
        <v>3341</v>
      </c>
      <c r="C178" s="111" t="s">
        <v>7357</v>
      </c>
      <c r="D178" s="112" t="s">
        <v>7304</v>
      </c>
      <c r="E178" s="113">
        <v>51566766.460000001</v>
      </c>
      <c r="F178" s="113">
        <v>515546.38</v>
      </c>
      <c r="G178" s="113">
        <v>-121.28</v>
      </c>
      <c r="H178" s="111" t="s">
        <v>7259</v>
      </c>
      <c r="I178" s="112" t="s">
        <v>7260</v>
      </c>
    </row>
    <row r="179" spans="1:9" s="111" customFormat="1" ht="30">
      <c r="A179" s="109">
        <v>178</v>
      </c>
      <c r="B179" s="110" t="s">
        <v>1453</v>
      </c>
      <c r="C179" s="111" t="s">
        <v>7358</v>
      </c>
      <c r="D179" s="112" t="s">
        <v>7258</v>
      </c>
      <c r="E179" s="113">
        <v>20178509.73</v>
      </c>
      <c r="F179" s="113">
        <v>480000</v>
      </c>
      <c r="G179" s="113">
        <v>278214.90000000002</v>
      </c>
      <c r="H179" s="111" t="s">
        <v>7259</v>
      </c>
      <c r="I179" s="112" t="s">
        <v>7260</v>
      </c>
    </row>
    <row r="180" spans="1:9" s="111" customFormat="1">
      <c r="A180" s="109">
        <v>179</v>
      </c>
      <c r="B180" s="110" t="s">
        <v>2355</v>
      </c>
      <c r="C180" s="111" t="s">
        <v>7359</v>
      </c>
      <c r="D180" s="112" t="s">
        <v>7258</v>
      </c>
      <c r="E180" s="113">
        <v>447260438.37</v>
      </c>
      <c r="F180" s="113">
        <v>4493000</v>
      </c>
      <c r="G180" s="113">
        <v>20395.62</v>
      </c>
      <c r="H180" s="111" t="s">
        <v>7259</v>
      </c>
      <c r="I180" s="112" t="s">
        <v>7260</v>
      </c>
    </row>
    <row r="181" spans="1:9" s="111" customFormat="1" ht="51" hidden="1">
      <c r="A181" s="109">
        <v>180</v>
      </c>
      <c r="B181" s="110" t="s">
        <v>4536</v>
      </c>
      <c r="C181" s="111" t="s">
        <v>7159</v>
      </c>
      <c r="D181" s="112" t="s">
        <v>7283</v>
      </c>
      <c r="E181" s="113">
        <v>359466462.41000003</v>
      </c>
      <c r="F181" s="113">
        <v>400000</v>
      </c>
      <c r="G181" s="113">
        <v>-3194664.62</v>
      </c>
      <c r="H181" s="111" t="s">
        <v>7261</v>
      </c>
      <c r="I181" s="112" t="s">
        <v>7262</v>
      </c>
    </row>
    <row r="182" spans="1:9" s="111" customFormat="1" ht="38.25">
      <c r="A182" s="109">
        <v>181</v>
      </c>
      <c r="B182" s="110" t="s">
        <v>661</v>
      </c>
      <c r="C182" s="111" t="s">
        <v>4540</v>
      </c>
      <c r="D182" s="112" t="s">
        <v>7265</v>
      </c>
      <c r="E182" s="113">
        <v>37328889.280000001</v>
      </c>
      <c r="F182" s="113">
        <v>400000</v>
      </c>
      <c r="G182" s="113">
        <v>26711.11</v>
      </c>
      <c r="H182" s="111" t="s">
        <v>7259</v>
      </c>
      <c r="I182" s="112" t="s">
        <v>7260</v>
      </c>
    </row>
    <row r="183" spans="1:9" s="111" customFormat="1">
      <c r="A183" s="109">
        <v>182</v>
      </c>
      <c r="B183" s="110" t="s">
        <v>3342</v>
      </c>
      <c r="C183" s="111" t="s">
        <v>7360</v>
      </c>
      <c r="D183" s="112" t="s">
        <v>7258</v>
      </c>
      <c r="E183" s="113">
        <v>14278010</v>
      </c>
      <c r="F183" s="113">
        <v>500000</v>
      </c>
      <c r="G183" s="113">
        <v>357219.9</v>
      </c>
      <c r="H183" s="111" t="s">
        <v>7259</v>
      </c>
      <c r="I183" s="112" t="s">
        <v>7260</v>
      </c>
    </row>
    <row r="184" spans="1:9" s="111" customFormat="1" ht="30" hidden="1">
      <c r="A184" s="109">
        <v>183</v>
      </c>
      <c r="B184" s="110" t="s">
        <v>4549</v>
      </c>
      <c r="C184" s="111" t="s">
        <v>7160</v>
      </c>
      <c r="D184" s="112" t="s">
        <v>7258</v>
      </c>
      <c r="E184" s="113">
        <v>228200710.00999999</v>
      </c>
      <c r="F184" s="113">
        <v>400000</v>
      </c>
      <c r="G184" s="113">
        <v>-1882007.1</v>
      </c>
      <c r="H184" s="111" t="s">
        <v>7261</v>
      </c>
      <c r="I184" s="112" t="s">
        <v>7262</v>
      </c>
    </row>
    <row r="185" spans="1:9" s="111" customFormat="1" ht="15.75" customHeight="1">
      <c r="A185" s="109">
        <v>184</v>
      </c>
      <c r="B185" s="110" t="s">
        <v>3350</v>
      </c>
      <c r="C185" s="111" t="s">
        <v>7361</v>
      </c>
      <c r="D185" s="112" t="s">
        <v>7265</v>
      </c>
      <c r="E185" s="113">
        <v>115549816</v>
      </c>
      <c r="F185" s="113">
        <v>1170000</v>
      </c>
      <c r="G185" s="113">
        <v>14501.84</v>
      </c>
      <c r="H185" s="111" t="s">
        <v>7259</v>
      </c>
      <c r="I185" s="112" t="s">
        <v>7260</v>
      </c>
    </row>
    <row r="186" spans="1:9" s="111" customFormat="1" ht="15.75" hidden="1" customHeight="1" thickBot="1">
      <c r="A186" s="109">
        <v>185</v>
      </c>
      <c r="B186" s="114" t="s">
        <v>4556</v>
      </c>
      <c r="C186" s="111" t="s">
        <v>7161</v>
      </c>
      <c r="D186" s="112" t="s">
        <v>7279</v>
      </c>
      <c r="E186" s="113">
        <v>449223898.37</v>
      </c>
      <c r="F186" s="113">
        <v>50000</v>
      </c>
      <c r="G186" s="113">
        <v>-4442238.9800000004</v>
      </c>
      <c r="H186" s="111" t="s">
        <v>7261</v>
      </c>
      <c r="I186" s="112" t="s">
        <v>7262</v>
      </c>
    </row>
    <row r="187" spans="1:9" s="111" customFormat="1">
      <c r="A187" s="109">
        <v>186</v>
      </c>
      <c r="B187" s="110" t="s">
        <v>3362</v>
      </c>
      <c r="C187" s="111" t="s">
        <v>7362</v>
      </c>
      <c r="D187" s="112" t="s">
        <v>7258</v>
      </c>
      <c r="E187" s="113">
        <v>40000000</v>
      </c>
      <c r="F187" s="113">
        <v>400000</v>
      </c>
      <c r="G187" s="113">
        <v>0</v>
      </c>
      <c r="H187" s="111" t="s">
        <v>7259</v>
      </c>
      <c r="I187" s="112" t="s">
        <v>7260</v>
      </c>
    </row>
    <row r="188" spans="1:9" s="111" customFormat="1" ht="30">
      <c r="A188" s="109">
        <v>187</v>
      </c>
      <c r="B188" s="110" t="s">
        <v>2370</v>
      </c>
      <c r="C188" s="111" t="s">
        <v>7363</v>
      </c>
      <c r="D188" s="112" t="s">
        <v>7258</v>
      </c>
      <c r="E188" s="113">
        <v>47930659.289999999</v>
      </c>
      <c r="F188" s="113">
        <v>500000</v>
      </c>
      <c r="G188" s="113">
        <v>20693.41</v>
      </c>
      <c r="H188" s="111" t="s">
        <v>7259</v>
      </c>
      <c r="I188" s="112" t="s">
        <v>7260</v>
      </c>
    </row>
    <row r="189" spans="1:9" s="111" customFormat="1" ht="38.25">
      <c r="A189" s="109">
        <v>188</v>
      </c>
      <c r="B189" s="110" t="s">
        <v>3369</v>
      </c>
      <c r="C189" s="111" t="s">
        <v>7364</v>
      </c>
      <c r="D189" s="112" t="s">
        <v>7265</v>
      </c>
      <c r="E189" s="113">
        <v>40697000.600000001</v>
      </c>
      <c r="F189" s="113">
        <v>460000</v>
      </c>
      <c r="G189" s="113">
        <v>53029.99</v>
      </c>
      <c r="H189" s="111" t="s">
        <v>7259</v>
      </c>
      <c r="I189" s="112" t="s">
        <v>7260</v>
      </c>
    </row>
    <row r="190" spans="1:9" s="111" customFormat="1" ht="25.5">
      <c r="A190" s="109">
        <v>189</v>
      </c>
      <c r="B190" s="110" t="s">
        <v>3381</v>
      </c>
      <c r="C190" s="111" t="s">
        <v>7365</v>
      </c>
      <c r="D190" s="112" t="s">
        <v>7264</v>
      </c>
      <c r="E190" s="113">
        <v>15309216.59</v>
      </c>
      <c r="F190" s="113">
        <v>500000</v>
      </c>
      <c r="G190" s="113">
        <v>346907.83</v>
      </c>
      <c r="H190" s="111" t="s">
        <v>7259</v>
      </c>
      <c r="I190" s="112" t="s">
        <v>7260</v>
      </c>
    </row>
    <row r="191" spans="1:9" s="111" customFormat="1" ht="38.25" hidden="1">
      <c r="A191" s="109">
        <v>190</v>
      </c>
      <c r="B191" s="110" t="s">
        <v>4569</v>
      </c>
      <c r="C191" s="111" t="s">
        <v>7162</v>
      </c>
      <c r="D191" s="112" t="s">
        <v>7265</v>
      </c>
      <c r="E191" s="113">
        <v>483832949.33999997</v>
      </c>
      <c r="F191" s="113">
        <v>500000</v>
      </c>
      <c r="G191" s="113">
        <v>-4338329.49</v>
      </c>
      <c r="H191" s="111" t="s">
        <v>7261</v>
      </c>
      <c r="I191" s="112" t="s">
        <v>7262</v>
      </c>
    </row>
    <row r="192" spans="1:9" s="111" customFormat="1" ht="38.25">
      <c r="A192" s="109">
        <v>191</v>
      </c>
      <c r="B192" s="110" t="s">
        <v>2384</v>
      </c>
      <c r="C192" s="111" t="s">
        <v>7366</v>
      </c>
      <c r="D192" s="112" t="s">
        <v>7265</v>
      </c>
      <c r="E192" s="113">
        <v>10795478</v>
      </c>
      <c r="F192" s="113">
        <v>200000</v>
      </c>
      <c r="G192" s="113">
        <v>92045.22</v>
      </c>
      <c r="H192" s="111" t="s">
        <v>7259</v>
      </c>
      <c r="I192" s="112" t="s">
        <v>7260</v>
      </c>
    </row>
    <row r="193" spans="1:9" s="111" customFormat="1">
      <c r="A193" s="109">
        <v>192</v>
      </c>
      <c r="B193" s="110" t="s">
        <v>2396</v>
      </c>
      <c r="C193" s="111" t="s">
        <v>7367</v>
      </c>
      <c r="D193" s="112" t="s">
        <v>7258</v>
      </c>
      <c r="E193" s="113">
        <v>21435338.199999999</v>
      </c>
      <c r="F193" s="113">
        <v>400000</v>
      </c>
      <c r="G193" s="113">
        <v>185646.62</v>
      </c>
      <c r="H193" s="111" t="s">
        <v>7259</v>
      </c>
      <c r="I193" s="112" t="s">
        <v>7260</v>
      </c>
    </row>
    <row r="194" spans="1:9" s="111" customFormat="1" ht="30">
      <c r="A194" s="109">
        <v>193</v>
      </c>
      <c r="B194" s="110" t="s">
        <v>3393</v>
      </c>
      <c r="C194" s="111" t="s">
        <v>7368</v>
      </c>
      <c r="D194" s="112" t="s">
        <v>7258</v>
      </c>
      <c r="E194" s="113">
        <v>28056401.399999999</v>
      </c>
      <c r="F194" s="113">
        <v>400000</v>
      </c>
      <c r="G194" s="113">
        <v>119435.99</v>
      </c>
      <c r="H194" s="111" t="s">
        <v>7259</v>
      </c>
      <c r="I194" s="112" t="s">
        <v>7260</v>
      </c>
    </row>
    <row r="195" spans="1:9" s="111" customFormat="1" ht="30">
      <c r="A195" s="109">
        <v>194</v>
      </c>
      <c r="B195" s="110" t="s">
        <v>3405</v>
      </c>
      <c r="C195" s="111" t="s">
        <v>7369</v>
      </c>
      <c r="D195" s="112" t="s">
        <v>7258</v>
      </c>
      <c r="E195" s="113">
        <v>10309369.800000001</v>
      </c>
      <c r="F195" s="113">
        <v>400000</v>
      </c>
      <c r="G195" s="113">
        <v>296906.3</v>
      </c>
      <c r="H195" s="111" t="s">
        <v>7259</v>
      </c>
      <c r="I195" s="112" t="s">
        <v>7260</v>
      </c>
    </row>
    <row r="196" spans="1:9" s="111" customFormat="1" ht="38.25" hidden="1">
      <c r="A196" s="109">
        <v>195</v>
      </c>
      <c r="B196" s="110" t="s">
        <v>4585</v>
      </c>
      <c r="C196" s="111" t="s">
        <v>7163</v>
      </c>
      <c r="D196" s="112" t="s">
        <v>7265</v>
      </c>
      <c r="E196" s="113">
        <v>483872762.75999999</v>
      </c>
      <c r="F196" s="113">
        <v>500000</v>
      </c>
      <c r="G196" s="113">
        <v>-4338727.63</v>
      </c>
      <c r="H196" s="111" t="s">
        <v>7261</v>
      </c>
      <c r="I196" s="112" t="s">
        <v>7262</v>
      </c>
    </row>
    <row r="197" spans="1:9" s="111" customFormat="1">
      <c r="A197" s="109">
        <v>196</v>
      </c>
      <c r="B197" s="110" t="s">
        <v>3412</v>
      </c>
      <c r="C197" s="111" t="s">
        <v>7370</v>
      </c>
      <c r="D197" s="112" t="s">
        <v>7258</v>
      </c>
      <c r="E197" s="113">
        <v>10021596.4</v>
      </c>
      <c r="F197" s="113">
        <v>100215.96</v>
      </c>
      <c r="G197" s="113">
        <v>0</v>
      </c>
      <c r="H197" s="111" t="s">
        <v>7259</v>
      </c>
      <c r="I197" s="112" t="s">
        <v>7260</v>
      </c>
    </row>
    <row r="198" spans="1:9" s="111" customFormat="1" ht="38.25">
      <c r="A198" s="109">
        <v>197</v>
      </c>
      <c r="B198" s="110" t="s">
        <v>3424</v>
      </c>
      <c r="C198" s="111" t="s">
        <v>7371</v>
      </c>
      <c r="D198" s="112" t="s">
        <v>7265</v>
      </c>
      <c r="E198" s="113">
        <v>131586051.45999999</v>
      </c>
      <c r="F198" s="113">
        <v>1315860.51</v>
      </c>
      <c r="G198" s="113">
        <v>0</v>
      </c>
      <c r="H198" s="111" t="s">
        <v>7259</v>
      </c>
      <c r="I198" s="112" t="s">
        <v>7260</v>
      </c>
    </row>
    <row r="199" spans="1:9" s="111" customFormat="1" ht="25.5" hidden="1">
      <c r="A199" s="109">
        <v>198</v>
      </c>
      <c r="B199" s="110" t="s">
        <v>4595</v>
      </c>
      <c r="C199" s="111" t="s">
        <v>7164</v>
      </c>
      <c r="D199" s="112" t="s">
        <v>7258</v>
      </c>
      <c r="E199" s="113">
        <v>220975367.44</v>
      </c>
      <c r="F199" s="113">
        <v>400000</v>
      </c>
      <c r="G199" s="113">
        <v>-1809753.67</v>
      </c>
      <c r="H199" s="111" t="s">
        <v>7261</v>
      </c>
      <c r="I199" s="112" t="s">
        <v>7262</v>
      </c>
    </row>
    <row r="200" spans="1:9" s="111" customFormat="1" ht="25.5" hidden="1">
      <c r="A200" s="109">
        <v>199</v>
      </c>
      <c r="B200" s="110" t="s">
        <v>4598</v>
      </c>
      <c r="C200" s="111" t="s">
        <v>4599</v>
      </c>
      <c r="D200" s="112" t="s">
        <v>7258</v>
      </c>
      <c r="E200" s="113">
        <v>449223898.37</v>
      </c>
      <c r="F200" s="113">
        <v>400000</v>
      </c>
      <c r="G200" s="113">
        <v>-4092238.98</v>
      </c>
      <c r="H200" s="111" t="s">
        <v>7261</v>
      </c>
      <c r="I200" s="112" t="s">
        <v>7262</v>
      </c>
    </row>
    <row r="201" spans="1:9" s="111" customFormat="1">
      <c r="A201" s="109">
        <v>200</v>
      </c>
      <c r="B201" s="110" t="s">
        <v>3436</v>
      </c>
      <c r="C201" s="111" t="s">
        <v>7372</v>
      </c>
      <c r="D201" s="112" t="s">
        <v>7258</v>
      </c>
      <c r="E201" s="113">
        <v>13526037.630000001</v>
      </c>
      <c r="F201" s="113">
        <v>400000</v>
      </c>
      <c r="G201" s="113">
        <v>264739.62</v>
      </c>
      <c r="H201" s="111" t="s">
        <v>7259</v>
      </c>
      <c r="I201" s="112" t="s">
        <v>7260</v>
      </c>
    </row>
    <row r="202" spans="1:9" s="111" customFormat="1" ht="38.25">
      <c r="A202" s="109">
        <v>201</v>
      </c>
      <c r="B202" s="110" t="s">
        <v>3444</v>
      </c>
      <c r="C202" s="111" t="s">
        <v>7373</v>
      </c>
      <c r="D202" s="112" t="s">
        <v>7265</v>
      </c>
      <c r="E202" s="113">
        <v>449223898.37</v>
      </c>
      <c r="F202" s="113">
        <v>4494700</v>
      </c>
      <c r="G202" s="113">
        <v>2461.02</v>
      </c>
      <c r="H202" s="111" t="s">
        <v>7259</v>
      </c>
      <c r="I202" s="112" t="s">
        <v>7260</v>
      </c>
    </row>
    <row r="203" spans="1:9" s="111" customFormat="1">
      <c r="A203" s="109">
        <v>202</v>
      </c>
      <c r="B203" s="110" t="s">
        <v>2413</v>
      </c>
      <c r="C203" s="111" t="s">
        <v>7374</v>
      </c>
      <c r="D203" s="112" t="s">
        <v>7263</v>
      </c>
      <c r="E203" s="113">
        <v>27975609.800000001</v>
      </c>
      <c r="F203" s="113">
        <v>300000</v>
      </c>
      <c r="G203" s="113">
        <v>20243.900000000001</v>
      </c>
      <c r="H203" s="111" t="s">
        <v>7259</v>
      </c>
      <c r="I203" s="112" t="s">
        <v>7260</v>
      </c>
    </row>
    <row r="204" spans="1:9" s="111" customFormat="1" ht="25.5" hidden="1">
      <c r="A204" s="109">
        <v>203</v>
      </c>
      <c r="B204" s="110" t="s">
        <v>4610</v>
      </c>
      <c r="C204" s="111" t="s">
        <v>7165</v>
      </c>
      <c r="D204" s="112" t="s">
        <v>7258</v>
      </c>
      <c r="E204" s="113">
        <v>207985262</v>
      </c>
      <c r="F204" s="113">
        <v>400000</v>
      </c>
      <c r="G204" s="113">
        <v>-1679852.62</v>
      </c>
      <c r="H204" s="111" t="s">
        <v>7261</v>
      </c>
      <c r="I204" s="112" t="s">
        <v>7262</v>
      </c>
    </row>
    <row r="205" spans="1:9" s="111" customFormat="1">
      <c r="A205" s="109">
        <v>204</v>
      </c>
      <c r="B205" s="110" t="s">
        <v>1475</v>
      </c>
      <c r="C205" s="111" t="s">
        <v>4614</v>
      </c>
      <c r="D205" s="112" t="s">
        <v>7258</v>
      </c>
      <c r="E205" s="113">
        <v>406958.45</v>
      </c>
      <c r="F205" s="113">
        <v>400000</v>
      </c>
      <c r="G205" s="113">
        <v>395930.42</v>
      </c>
      <c r="H205" s="111" t="s">
        <v>7259</v>
      </c>
      <c r="I205" s="112" t="s">
        <v>7260</v>
      </c>
    </row>
    <row r="206" spans="1:9" s="111" customFormat="1" ht="38.25">
      <c r="A206" s="109">
        <v>205</v>
      </c>
      <c r="B206" s="110" t="s">
        <v>2430</v>
      </c>
      <c r="C206" s="111" t="s">
        <v>7375</v>
      </c>
      <c r="D206" s="112" t="s">
        <v>7265</v>
      </c>
      <c r="E206" s="113">
        <v>42533260.799999997</v>
      </c>
      <c r="F206" s="113">
        <v>500000</v>
      </c>
      <c r="G206" s="113">
        <v>74667.39</v>
      </c>
      <c r="H206" s="111" t="s">
        <v>7259</v>
      </c>
      <c r="I206" s="112" t="s">
        <v>7260</v>
      </c>
    </row>
    <row r="207" spans="1:9" s="111" customFormat="1" ht="51" hidden="1">
      <c r="A207" s="109">
        <v>206</v>
      </c>
      <c r="B207" s="110" t="s">
        <v>7166</v>
      </c>
      <c r="C207" s="111" t="s">
        <v>7167</v>
      </c>
      <c r="D207" s="112" t="s">
        <v>7283</v>
      </c>
      <c r="E207" s="113">
        <v>451969855.97000003</v>
      </c>
      <c r="F207" s="113">
        <v>270000</v>
      </c>
      <c r="G207" s="113">
        <v>-4249698.5599999996</v>
      </c>
      <c r="H207" s="111" t="s">
        <v>7261</v>
      </c>
      <c r="I207" s="112" t="s">
        <v>7262</v>
      </c>
    </row>
    <row r="208" spans="1:9" s="111" customFormat="1" ht="38.25" hidden="1">
      <c r="A208" s="109">
        <v>207</v>
      </c>
      <c r="B208" s="110" t="s">
        <v>4623</v>
      </c>
      <c r="C208" s="111" t="s">
        <v>4624</v>
      </c>
      <c r="D208" s="112" t="s">
        <v>7265</v>
      </c>
      <c r="E208" s="113">
        <v>483843676.81999999</v>
      </c>
      <c r="F208" s="113">
        <v>500000</v>
      </c>
      <c r="G208" s="113">
        <v>-4338436.7699999996</v>
      </c>
      <c r="H208" s="111" t="s">
        <v>7261</v>
      </c>
      <c r="I208" s="112" t="s">
        <v>7262</v>
      </c>
    </row>
    <row r="209" spans="1:9" s="111" customFormat="1" ht="25.5" hidden="1">
      <c r="A209" s="109">
        <v>208</v>
      </c>
      <c r="B209" s="110" t="s">
        <v>4626</v>
      </c>
      <c r="C209" s="111" t="s">
        <v>4627</v>
      </c>
      <c r="D209" s="112" t="s">
        <v>7264</v>
      </c>
      <c r="E209" s="113">
        <v>40720391.090000004</v>
      </c>
      <c r="F209" s="113">
        <v>360013.96</v>
      </c>
      <c r="G209" s="113">
        <v>-47189.95</v>
      </c>
      <c r="H209" s="111" t="s">
        <v>7261</v>
      </c>
      <c r="I209" s="112" t="s">
        <v>7262</v>
      </c>
    </row>
    <row r="210" spans="1:9" s="111" customFormat="1" ht="25.5" hidden="1">
      <c r="A210" s="109">
        <v>209</v>
      </c>
      <c r="B210" s="110" t="s">
        <v>7168</v>
      </c>
      <c r="C210" s="111" t="s">
        <v>7169</v>
      </c>
      <c r="D210" s="112" t="s">
        <v>7258</v>
      </c>
      <c r="E210" s="113">
        <v>252020573.97999999</v>
      </c>
      <c r="F210" s="113">
        <v>500000</v>
      </c>
      <c r="G210" s="113">
        <v>-2020205.74</v>
      </c>
      <c r="H210" s="111" t="s">
        <v>7261</v>
      </c>
      <c r="I210" s="112" t="s">
        <v>7262</v>
      </c>
    </row>
    <row r="211" spans="1:9" s="111" customFormat="1" ht="25.5" hidden="1">
      <c r="A211" s="109">
        <v>210</v>
      </c>
      <c r="B211" s="110" t="s">
        <v>4633</v>
      </c>
      <c r="C211" s="111" t="s">
        <v>4634</v>
      </c>
      <c r="D211" s="112" t="s">
        <v>7258</v>
      </c>
      <c r="E211" s="113">
        <v>448145635.37</v>
      </c>
      <c r="F211" s="113">
        <v>600000</v>
      </c>
      <c r="G211" s="113">
        <v>-3881456.35</v>
      </c>
      <c r="H211" s="111" t="s">
        <v>7261</v>
      </c>
      <c r="I211" s="112" t="s">
        <v>7262</v>
      </c>
    </row>
    <row r="212" spans="1:9" s="111" customFormat="1" ht="30">
      <c r="A212" s="109">
        <v>211</v>
      </c>
      <c r="B212" s="110" t="s">
        <v>1492</v>
      </c>
      <c r="C212" s="111" t="s">
        <v>4636</v>
      </c>
      <c r="D212" s="112" t="s">
        <v>7258</v>
      </c>
      <c r="E212" s="113">
        <v>16521439.09</v>
      </c>
      <c r="F212" s="113">
        <v>450000</v>
      </c>
      <c r="G212" s="113">
        <v>284785.61</v>
      </c>
      <c r="H212" s="111" t="s">
        <v>7259</v>
      </c>
      <c r="I212" s="112" t="s">
        <v>7260</v>
      </c>
    </row>
    <row r="213" spans="1:9" s="111" customFormat="1">
      <c r="A213" s="109">
        <v>212</v>
      </c>
      <c r="B213" s="110" t="s">
        <v>1508</v>
      </c>
      <c r="C213" s="111" t="s">
        <v>4638</v>
      </c>
      <c r="D213" s="112" t="s">
        <v>7258</v>
      </c>
      <c r="E213" s="113">
        <v>19678953.170000002</v>
      </c>
      <c r="F213" s="113">
        <v>480000</v>
      </c>
      <c r="G213" s="113">
        <v>283210.46999999997</v>
      </c>
      <c r="H213" s="111" t="s">
        <v>7259</v>
      </c>
      <c r="I213" s="112" t="s">
        <v>7260</v>
      </c>
    </row>
    <row r="214" spans="1:9" s="111" customFormat="1" ht="30" hidden="1">
      <c r="A214" s="109">
        <v>213</v>
      </c>
      <c r="B214" s="110" t="s">
        <v>4640</v>
      </c>
      <c r="C214" s="111" t="s">
        <v>4641</v>
      </c>
      <c r="D214" s="112" t="s">
        <v>7258</v>
      </c>
      <c r="E214" s="113">
        <v>449223898.37</v>
      </c>
      <c r="F214" s="113">
        <v>360000</v>
      </c>
      <c r="G214" s="113">
        <v>-4132238.98</v>
      </c>
      <c r="H214" s="111" t="s">
        <v>7261</v>
      </c>
      <c r="I214" s="112" t="s">
        <v>7262</v>
      </c>
    </row>
    <row r="215" spans="1:9" s="111" customFormat="1" ht="30">
      <c r="A215" s="109">
        <v>214</v>
      </c>
      <c r="B215" s="110" t="s">
        <v>1525</v>
      </c>
      <c r="C215" s="111" t="s">
        <v>4643</v>
      </c>
      <c r="D215" s="112" t="s">
        <v>7258</v>
      </c>
      <c r="E215" s="113">
        <v>13174583.699999999</v>
      </c>
      <c r="F215" s="113">
        <v>400000</v>
      </c>
      <c r="G215" s="113">
        <v>268254.15999999997</v>
      </c>
      <c r="H215" s="111" t="s">
        <v>7259</v>
      </c>
      <c r="I215" s="112" t="s">
        <v>7260</v>
      </c>
    </row>
    <row r="216" spans="1:9" s="111" customFormat="1" ht="38.25" hidden="1">
      <c r="A216" s="109">
        <v>215</v>
      </c>
      <c r="B216" s="110" t="s">
        <v>4645</v>
      </c>
      <c r="C216" s="111" t="s">
        <v>7170</v>
      </c>
      <c r="D216" s="112" t="s">
        <v>7265</v>
      </c>
      <c r="E216" s="113">
        <v>33128693.48</v>
      </c>
      <c r="F216" s="113">
        <v>300000</v>
      </c>
      <c r="G216" s="113">
        <v>-31286.93</v>
      </c>
      <c r="H216" s="111" t="s">
        <v>7261</v>
      </c>
      <c r="I216" s="112" t="s">
        <v>7262</v>
      </c>
    </row>
    <row r="217" spans="1:9" s="111" customFormat="1" ht="25.5" hidden="1">
      <c r="A217" s="109">
        <v>216</v>
      </c>
      <c r="B217" s="110" t="s">
        <v>4646</v>
      </c>
      <c r="C217" s="111" t="s">
        <v>4647</v>
      </c>
      <c r="D217" s="112" t="s">
        <v>7258</v>
      </c>
      <c r="E217" s="113">
        <v>14244118.35</v>
      </c>
      <c r="F217" s="113">
        <v>500000</v>
      </c>
      <c r="G217" s="113">
        <v>357558.82</v>
      </c>
      <c r="H217" s="111" t="s">
        <v>7261</v>
      </c>
      <c r="I217" s="112" t="s">
        <v>7376</v>
      </c>
    </row>
    <row r="218" spans="1:9" s="111" customFormat="1">
      <c r="A218" s="109">
        <v>217</v>
      </c>
      <c r="B218" s="110" t="s">
        <v>673</v>
      </c>
      <c r="C218" s="111" t="s">
        <v>4649</v>
      </c>
      <c r="D218" s="112" t="s">
        <v>7258</v>
      </c>
      <c r="E218" s="113">
        <v>24394019.800000001</v>
      </c>
      <c r="F218" s="113">
        <v>400000</v>
      </c>
      <c r="G218" s="113">
        <v>156059.79999999999</v>
      </c>
      <c r="H218" s="111" t="s">
        <v>7259</v>
      </c>
      <c r="I218" s="112" t="s">
        <v>7260</v>
      </c>
    </row>
    <row r="219" spans="1:9" s="111" customFormat="1" ht="38.25">
      <c r="A219" s="109">
        <v>218</v>
      </c>
      <c r="B219" s="110" t="s">
        <v>700</v>
      </c>
      <c r="C219" s="111" t="s">
        <v>4652</v>
      </c>
      <c r="D219" s="112" t="s">
        <v>7265</v>
      </c>
      <c r="E219" s="113">
        <v>16863110.399999999</v>
      </c>
      <c r="F219" s="113">
        <v>500000</v>
      </c>
      <c r="G219" s="113">
        <v>331368.90000000002</v>
      </c>
      <c r="H219" s="111" t="s">
        <v>7259</v>
      </c>
      <c r="I219" s="112" t="s">
        <v>7260</v>
      </c>
    </row>
    <row r="220" spans="1:9" s="111" customFormat="1" ht="25.5" hidden="1">
      <c r="A220" s="109">
        <v>219</v>
      </c>
      <c r="B220" s="110" t="s">
        <v>7171</v>
      </c>
      <c r="C220" s="111" t="s">
        <v>4655</v>
      </c>
      <c r="D220" s="112" t="s">
        <v>7258</v>
      </c>
      <c r="E220" s="113">
        <v>449223898.37</v>
      </c>
      <c r="F220" s="113">
        <v>480000</v>
      </c>
      <c r="G220" s="113">
        <v>-4012238.98</v>
      </c>
      <c r="H220" s="111" t="s">
        <v>7261</v>
      </c>
      <c r="I220" s="112" t="s">
        <v>7262</v>
      </c>
    </row>
    <row r="221" spans="1:9" s="111" customFormat="1" ht="25.5" hidden="1">
      <c r="A221" s="109">
        <v>220</v>
      </c>
      <c r="B221" s="110" t="s">
        <v>4657</v>
      </c>
      <c r="C221" s="111" t="s">
        <v>4658</v>
      </c>
      <c r="D221" s="112" t="s">
        <v>7258</v>
      </c>
      <c r="E221" s="113">
        <v>449223898.37</v>
      </c>
      <c r="F221" s="113">
        <v>600000</v>
      </c>
      <c r="G221" s="113">
        <v>-3892238.98</v>
      </c>
      <c r="H221" s="111" t="s">
        <v>7261</v>
      </c>
      <c r="I221" s="112" t="s">
        <v>7262</v>
      </c>
    </row>
    <row r="222" spans="1:9" s="111" customFormat="1" ht="25.5">
      <c r="A222" s="109">
        <v>221</v>
      </c>
      <c r="B222" s="110" t="s">
        <v>720</v>
      </c>
      <c r="C222" s="111" t="s">
        <v>4660</v>
      </c>
      <c r="D222" s="112" t="s">
        <v>7264</v>
      </c>
      <c r="E222" s="113">
        <v>31456685.739999998</v>
      </c>
      <c r="F222" s="113">
        <v>318049.09000000003</v>
      </c>
      <c r="G222" s="113">
        <v>3482.23</v>
      </c>
      <c r="H222" s="111" t="s">
        <v>7259</v>
      </c>
      <c r="I222" s="112" t="s">
        <v>7260</v>
      </c>
    </row>
    <row r="223" spans="1:9" s="111" customFormat="1">
      <c r="A223" s="109">
        <v>222</v>
      </c>
      <c r="B223" s="110" t="s">
        <v>1542</v>
      </c>
      <c r="C223" s="111" t="s">
        <v>4662</v>
      </c>
      <c r="D223" s="112" t="s">
        <v>7258</v>
      </c>
      <c r="E223" s="113">
        <v>26627648.800000001</v>
      </c>
      <c r="F223" s="113">
        <v>430000</v>
      </c>
      <c r="G223" s="113">
        <v>163723.51</v>
      </c>
      <c r="H223" s="111" t="s">
        <v>7259</v>
      </c>
      <c r="I223" s="112" t="s">
        <v>7260</v>
      </c>
    </row>
    <row r="224" spans="1:9" s="111" customFormat="1" ht="25.5" hidden="1">
      <c r="A224" s="109">
        <v>223</v>
      </c>
      <c r="B224" s="110" t="s">
        <v>4664</v>
      </c>
      <c r="C224" s="111" t="s">
        <v>4665</v>
      </c>
      <c r="D224" s="112" t="s">
        <v>7258</v>
      </c>
      <c r="E224" s="113">
        <v>220975367.44</v>
      </c>
      <c r="F224" s="113">
        <v>400000</v>
      </c>
      <c r="G224" s="113">
        <v>-1809753.67</v>
      </c>
      <c r="H224" s="111" t="s">
        <v>7261</v>
      </c>
      <c r="I224" s="112" t="s">
        <v>7262</v>
      </c>
    </row>
    <row r="225" spans="1:9" s="111" customFormat="1">
      <c r="A225" s="109">
        <v>224</v>
      </c>
      <c r="B225" s="110" t="s">
        <v>1558</v>
      </c>
      <c r="C225" s="111" t="s">
        <v>4667</v>
      </c>
      <c r="D225" s="112" t="s">
        <v>7258</v>
      </c>
      <c r="E225" s="113">
        <v>23975602.140000001</v>
      </c>
      <c r="F225" s="113">
        <v>480000</v>
      </c>
      <c r="G225" s="113">
        <v>240243.98</v>
      </c>
      <c r="H225" s="111" t="s">
        <v>7259</v>
      </c>
      <c r="I225" s="112" t="s">
        <v>7260</v>
      </c>
    </row>
    <row r="226" spans="1:9" s="111" customFormat="1">
      <c r="A226" s="109">
        <v>225</v>
      </c>
      <c r="B226" s="110" t="s">
        <v>1569</v>
      </c>
      <c r="C226" s="111" t="s">
        <v>4669</v>
      </c>
      <c r="D226" s="112" t="s">
        <v>7258</v>
      </c>
      <c r="E226" s="113">
        <v>27155120.199999999</v>
      </c>
      <c r="F226" s="113">
        <v>400000</v>
      </c>
      <c r="G226" s="113">
        <v>128448.8</v>
      </c>
      <c r="H226" s="111" t="s">
        <v>7259</v>
      </c>
      <c r="I226" s="112" t="s">
        <v>7260</v>
      </c>
    </row>
    <row r="227" spans="1:9" s="111" customFormat="1" ht="25.5" hidden="1">
      <c r="A227" s="109">
        <v>226</v>
      </c>
      <c r="B227" s="110" t="s">
        <v>4671</v>
      </c>
      <c r="C227" s="111" t="s">
        <v>4672</v>
      </c>
      <c r="D227" s="112" t="s">
        <v>7258</v>
      </c>
      <c r="E227" s="113">
        <v>228248530.93000001</v>
      </c>
      <c r="F227" s="113">
        <v>400000</v>
      </c>
      <c r="G227" s="113">
        <v>-1882485.31</v>
      </c>
      <c r="H227" s="111" t="s">
        <v>7261</v>
      </c>
      <c r="I227" s="112" t="s">
        <v>7262</v>
      </c>
    </row>
    <row r="228" spans="1:9" s="111" customFormat="1" ht="30">
      <c r="A228" s="109">
        <v>227</v>
      </c>
      <c r="B228" s="110" t="s">
        <v>746</v>
      </c>
      <c r="C228" s="111" t="s">
        <v>4674</v>
      </c>
      <c r="D228" s="112" t="s">
        <v>7264</v>
      </c>
      <c r="E228" s="113">
        <v>66465012.490000002</v>
      </c>
      <c r="F228" s="113">
        <v>673719.81</v>
      </c>
      <c r="G228" s="113">
        <v>9069.69</v>
      </c>
      <c r="H228" s="111" t="s">
        <v>7259</v>
      </c>
      <c r="I228" s="112" t="s">
        <v>7260</v>
      </c>
    </row>
    <row r="229" spans="1:9" s="111" customFormat="1" ht="38.25">
      <c r="A229" s="109">
        <v>228</v>
      </c>
      <c r="B229" s="110" t="s">
        <v>3459</v>
      </c>
      <c r="C229" s="111" t="s">
        <v>7377</v>
      </c>
      <c r="D229" s="112" t="s">
        <v>7265</v>
      </c>
      <c r="E229" s="113">
        <v>141609951.80000001</v>
      </c>
      <c r="F229" s="113">
        <v>1480000</v>
      </c>
      <c r="G229" s="113">
        <v>63900.480000000003</v>
      </c>
      <c r="H229" s="111" t="s">
        <v>7259</v>
      </c>
      <c r="I229" s="112" t="s">
        <v>7260</v>
      </c>
    </row>
    <row r="230" spans="1:9" s="111" customFormat="1" ht="38.25">
      <c r="A230" s="109">
        <v>229</v>
      </c>
      <c r="B230" s="110" t="s">
        <v>760</v>
      </c>
      <c r="C230" s="111" t="s">
        <v>4679</v>
      </c>
      <c r="D230" s="112" t="s">
        <v>7265</v>
      </c>
      <c r="E230" s="113">
        <v>21406012.399999999</v>
      </c>
      <c r="F230" s="113">
        <v>500000</v>
      </c>
      <c r="G230" s="113">
        <v>285939.88</v>
      </c>
      <c r="H230" s="111" t="s">
        <v>7259</v>
      </c>
      <c r="I230" s="112" t="s">
        <v>7260</v>
      </c>
    </row>
    <row r="231" spans="1:9" s="111" customFormat="1" ht="30">
      <c r="A231" s="109">
        <v>230</v>
      </c>
      <c r="B231" s="110" t="s">
        <v>3472</v>
      </c>
      <c r="C231" s="111" t="s">
        <v>7378</v>
      </c>
      <c r="D231" s="112" t="s">
        <v>7258</v>
      </c>
      <c r="E231" s="113">
        <v>23253782.399999999</v>
      </c>
      <c r="F231" s="113">
        <v>400000</v>
      </c>
      <c r="G231" s="113">
        <v>167462.18</v>
      </c>
      <c r="H231" s="111" t="s">
        <v>7259</v>
      </c>
      <c r="I231" s="112" t="s">
        <v>7260</v>
      </c>
    </row>
    <row r="232" spans="1:9" s="111" customFormat="1" ht="25.5" hidden="1">
      <c r="A232" s="109">
        <v>231</v>
      </c>
      <c r="B232" s="110" t="s">
        <v>4684</v>
      </c>
      <c r="C232" s="111" t="s">
        <v>4685</v>
      </c>
      <c r="D232" s="112" t="s">
        <v>7258</v>
      </c>
      <c r="E232" s="113">
        <v>220975367.44</v>
      </c>
      <c r="F232" s="113">
        <v>400000</v>
      </c>
      <c r="G232" s="113">
        <v>-1809753.67</v>
      </c>
      <c r="H232" s="111" t="s">
        <v>7261</v>
      </c>
      <c r="I232" s="112" t="s">
        <v>7262</v>
      </c>
    </row>
    <row r="233" spans="1:9" s="111" customFormat="1" ht="38.25">
      <c r="A233" s="109">
        <v>232</v>
      </c>
      <c r="B233" s="110" t="s">
        <v>3479</v>
      </c>
      <c r="C233" s="111" t="s">
        <v>7379</v>
      </c>
      <c r="D233" s="112" t="s">
        <v>7265</v>
      </c>
      <c r="E233" s="113">
        <v>18880430.539999999</v>
      </c>
      <c r="F233" s="113">
        <v>250000</v>
      </c>
      <c r="G233" s="113">
        <v>61195.69</v>
      </c>
      <c r="H233" s="111" t="s">
        <v>7259</v>
      </c>
      <c r="I233" s="112" t="s">
        <v>7260</v>
      </c>
    </row>
    <row r="234" spans="1:9" s="111" customFormat="1" ht="38.25">
      <c r="A234" s="109">
        <v>233</v>
      </c>
      <c r="B234" s="110" t="s">
        <v>3489</v>
      </c>
      <c r="C234" s="111" t="s">
        <v>7380</v>
      </c>
      <c r="D234" s="112" t="s">
        <v>7265</v>
      </c>
      <c r="E234" s="113">
        <v>20699760</v>
      </c>
      <c r="F234" s="113">
        <v>207000</v>
      </c>
      <c r="G234" s="113">
        <v>2.4</v>
      </c>
      <c r="H234" s="111" t="s">
        <v>7259</v>
      </c>
      <c r="I234" s="112" t="s">
        <v>7260</v>
      </c>
    </row>
    <row r="235" spans="1:9" s="111" customFormat="1" ht="38.25">
      <c r="A235" s="109">
        <v>234</v>
      </c>
      <c r="B235" s="110" t="s">
        <v>2441</v>
      </c>
      <c r="C235" s="111" t="s">
        <v>7381</v>
      </c>
      <c r="D235" s="112" t="s">
        <v>7265</v>
      </c>
      <c r="E235" s="113">
        <v>27815041</v>
      </c>
      <c r="F235" s="113">
        <v>400000</v>
      </c>
      <c r="G235" s="113">
        <v>121849.59</v>
      </c>
      <c r="H235" s="111" t="s">
        <v>7259</v>
      </c>
      <c r="I235" s="112" t="s">
        <v>7260</v>
      </c>
    </row>
    <row r="236" spans="1:9" s="111" customFormat="1" ht="30">
      <c r="A236" s="109">
        <v>235</v>
      </c>
      <c r="B236" s="110" t="s">
        <v>4693</v>
      </c>
      <c r="C236" s="111" t="s">
        <v>7382</v>
      </c>
      <c r="D236" s="112" t="s">
        <v>7258</v>
      </c>
      <c r="E236" s="113">
        <v>28058881.399999999</v>
      </c>
      <c r="F236" s="113">
        <v>400000</v>
      </c>
      <c r="G236" s="113">
        <v>119411.19</v>
      </c>
      <c r="H236" s="111" t="s">
        <v>7259</v>
      </c>
      <c r="I236" s="112" t="s">
        <v>7260</v>
      </c>
    </row>
    <row r="237" spans="1:9" s="111" customFormat="1" ht="25.5" hidden="1">
      <c r="A237" s="109">
        <v>236</v>
      </c>
      <c r="B237" s="110" t="s">
        <v>7172</v>
      </c>
      <c r="C237" s="111" t="s">
        <v>4698</v>
      </c>
      <c r="D237" s="112" t="s">
        <v>7258</v>
      </c>
      <c r="E237" s="113">
        <v>451169602.36000001</v>
      </c>
      <c r="F237" s="113">
        <v>400000</v>
      </c>
      <c r="G237" s="113">
        <v>-4111696.02</v>
      </c>
      <c r="H237" s="111" t="s">
        <v>7261</v>
      </c>
      <c r="I237" s="112" t="s">
        <v>7262</v>
      </c>
    </row>
    <row r="238" spans="1:9" s="111" customFormat="1" ht="25.5" hidden="1">
      <c r="A238" s="109">
        <v>237</v>
      </c>
      <c r="B238" s="110" t="s">
        <v>4700</v>
      </c>
      <c r="C238" s="111" t="s">
        <v>7173</v>
      </c>
      <c r="D238" s="112" t="s">
        <v>7279</v>
      </c>
      <c r="E238" s="113">
        <v>228248530.93000001</v>
      </c>
      <c r="F238" s="113">
        <v>130000</v>
      </c>
      <c r="G238" s="113">
        <v>-2152485.31</v>
      </c>
      <c r="H238" s="111" t="s">
        <v>7261</v>
      </c>
      <c r="I238" s="112" t="s">
        <v>7262</v>
      </c>
    </row>
    <row r="239" spans="1:9" s="111" customFormat="1" ht="25.5" hidden="1">
      <c r="A239" s="109">
        <v>238</v>
      </c>
      <c r="B239" s="110" t="s">
        <v>4704</v>
      </c>
      <c r="C239" s="111" t="s">
        <v>7174</v>
      </c>
      <c r="D239" s="112" t="s">
        <v>7264</v>
      </c>
      <c r="E239" s="113">
        <v>427403571.82999998</v>
      </c>
      <c r="F239" s="113">
        <v>416362.55</v>
      </c>
      <c r="G239" s="113">
        <v>-3857673.17</v>
      </c>
      <c r="H239" s="111" t="s">
        <v>7261</v>
      </c>
      <c r="I239" s="112" t="s">
        <v>7262</v>
      </c>
    </row>
    <row r="240" spans="1:9" s="111" customFormat="1">
      <c r="A240" s="109">
        <v>239</v>
      </c>
      <c r="B240" s="110" t="s">
        <v>2464</v>
      </c>
      <c r="C240" s="111" t="s">
        <v>7383</v>
      </c>
      <c r="D240" s="112" t="s">
        <v>7258</v>
      </c>
      <c r="E240" s="113">
        <v>449223898.37</v>
      </c>
      <c r="F240" s="113">
        <v>4492250</v>
      </c>
      <c r="G240" s="113">
        <v>11.02</v>
      </c>
      <c r="H240" s="111" t="s">
        <v>7259</v>
      </c>
      <c r="I240" s="112" t="s">
        <v>7260</v>
      </c>
    </row>
    <row r="241" spans="1:9" s="111" customFormat="1" ht="25.5" hidden="1">
      <c r="A241" s="109">
        <v>240</v>
      </c>
      <c r="B241" s="110" t="s">
        <v>4711</v>
      </c>
      <c r="C241" s="111" t="s">
        <v>7175</v>
      </c>
      <c r="D241" s="112" t="s">
        <v>7258</v>
      </c>
      <c r="E241" s="113">
        <v>449223898.37</v>
      </c>
      <c r="F241" s="113">
        <v>2420835.8199999998</v>
      </c>
      <c r="G241" s="113">
        <v>-2071403.16</v>
      </c>
      <c r="H241" s="111" t="s">
        <v>7261</v>
      </c>
      <c r="I241" s="112" t="s">
        <v>7262</v>
      </c>
    </row>
    <row r="242" spans="1:9" s="111" customFormat="1" ht="25.5">
      <c r="A242" s="109">
        <v>241</v>
      </c>
      <c r="B242" s="110" t="s">
        <v>4715</v>
      </c>
      <c r="C242" s="111" t="s">
        <v>7384</v>
      </c>
      <c r="D242" s="112" t="s">
        <v>7258</v>
      </c>
      <c r="E242" s="113">
        <v>31974076</v>
      </c>
      <c r="F242" s="113">
        <v>400000</v>
      </c>
      <c r="G242" s="113" t="e">
        <f>Table173[[#This Row],[VALOR DE LA POLIZA]]-#REF!</f>
        <v>#REF!</v>
      </c>
      <c r="H242" s="111" t="s">
        <v>7259</v>
      </c>
      <c r="I242" s="112" t="s">
        <v>7385</v>
      </c>
    </row>
    <row r="243" spans="1:9" s="111" customFormat="1" ht="38.25">
      <c r="A243" s="109">
        <v>242</v>
      </c>
      <c r="B243" s="110" t="s">
        <v>3512</v>
      </c>
      <c r="C243" s="111" t="s">
        <v>7386</v>
      </c>
      <c r="D243" s="112" t="s">
        <v>7265</v>
      </c>
      <c r="E243" s="113">
        <v>22846970.399999999</v>
      </c>
      <c r="F243" s="113">
        <v>228470</v>
      </c>
      <c r="G243" s="113">
        <v>0.3</v>
      </c>
      <c r="H243" s="111" t="s">
        <v>7259</v>
      </c>
      <c r="I243" s="112" t="s">
        <v>7260</v>
      </c>
    </row>
    <row r="244" spans="1:9" s="111" customFormat="1" ht="38.25" hidden="1">
      <c r="A244" s="109">
        <v>243</v>
      </c>
      <c r="B244" s="110" t="s">
        <v>4722</v>
      </c>
      <c r="C244" s="111" t="s">
        <v>7176</v>
      </c>
      <c r="D244" s="112" t="s">
        <v>7265</v>
      </c>
      <c r="E244" s="113">
        <v>533213092.98000002</v>
      </c>
      <c r="F244" s="113">
        <v>500000</v>
      </c>
      <c r="G244" s="113">
        <v>-4832130.93</v>
      </c>
      <c r="H244" s="111" t="s">
        <v>7261</v>
      </c>
      <c r="I244" s="112" t="s">
        <v>7262</v>
      </c>
    </row>
    <row r="245" spans="1:9" s="111" customFormat="1">
      <c r="A245" s="109">
        <v>244</v>
      </c>
      <c r="B245" s="110" t="s">
        <v>1578</v>
      </c>
      <c r="C245" s="111" t="s">
        <v>4725</v>
      </c>
      <c r="D245" s="112" t="s">
        <v>7258</v>
      </c>
      <c r="E245" s="113">
        <v>20699760</v>
      </c>
      <c r="F245" s="113">
        <v>580000</v>
      </c>
      <c r="G245" s="113">
        <v>373002.4</v>
      </c>
      <c r="H245" s="111" t="s">
        <v>7259</v>
      </c>
      <c r="I245" s="112" t="s">
        <v>7260</v>
      </c>
    </row>
    <row r="246" spans="1:9" s="111" customFormat="1" ht="30">
      <c r="A246" s="109">
        <v>245</v>
      </c>
      <c r="B246" s="110" t="s">
        <v>781</v>
      </c>
      <c r="C246" s="111" t="s">
        <v>4727</v>
      </c>
      <c r="D246" s="112" t="s">
        <v>7264</v>
      </c>
      <c r="E246" s="113">
        <v>31584251.199999999</v>
      </c>
      <c r="F246" s="113">
        <v>318049.08</v>
      </c>
      <c r="G246" s="113">
        <v>2206.5700000000002</v>
      </c>
      <c r="H246" s="111" t="s">
        <v>7259</v>
      </c>
      <c r="I246" s="112" t="s">
        <v>7260</v>
      </c>
    </row>
    <row r="247" spans="1:9" s="111" customFormat="1">
      <c r="A247" s="109">
        <v>246</v>
      </c>
      <c r="B247" s="110" t="s">
        <v>1579</v>
      </c>
      <c r="C247" s="111" t="s">
        <v>4729</v>
      </c>
      <c r="D247" s="112" t="s">
        <v>7258</v>
      </c>
      <c r="E247" s="113">
        <v>3607986.78</v>
      </c>
      <c r="F247" s="113">
        <v>500000</v>
      </c>
      <c r="G247" s="113">
        <v>463920.13</v>
      </c>
      <c r="H247" s="111" t="s">
        <v>7259</v>
      </c>
      <c r="I247" s="112" t="s">
        <v>7260</v>
      </c>
    </row>
    <row r="248" spans="1:9" s="111" customFormat="1">
      <c r="A248" s="109">
        <v>247</v>
      </c>
      <c r="B248" s="110" t="s">
        <v>2476</v>
      </c>
      <c r="C248" s="111" t="s">
        <v>7387</v>
      </c>
      <c r="D248" s="112" t="s">
        <v>7263</v>
      </c>
      <c r="E248" s="113">
        <v>19561191</v>
      </c>
      <c r="F248" s="113">
        <v>300000</v>
      </c>
      <c r="G248" s="113">
        <v>104388.09</v>
      </c>
      <c r="H248" s="111" t="s">
        <v>7259</v>
      </c>
      <c r="I248" s="112" t="s">
        <v>7260</v>
      </c>
    </row>
    <row r="249" spans="1:9" s="111" customFormat="1" ht="25.5" hidden="1">
      <c r="A249" s="109">
        <v>248</v>
      </c>
      <c r="B249" s="110" t="s">
        <v>4734</v>
      </c>
      <c r="C249" s="111" t="s">
        <v>4735</v>
      </c>
      <c r="D249" s="112" t="s">
        <v>7258</v>
      </c>
      <c r="E249" s="113">
        <v>449223898.37</v>
      </c>
      <c r="F249" s="113">
        <v>400000</v>
      </c>
      <c r="G249" s="113">
        <v>-4092238.98</v>
      </c>
      <c r="H249" s="111" t="s">
        <v>7261</v>
      </c>
      <c r="I249" s="112" t="s">
        <v>7262</v>
      </c>
    </row>
    <row r="250" spans="1:9" s="111" customFormat="1" ht="38.25">
      <c r="A250" s="109">
        <v>249</v>
      </c>
      <c r="B250" s="110" t="s">
        <v>1594</v>
      </c>
      <c r="C250" s="111" t="s">
        <v>4737</v>
      </c>
      <c r="D250" s="112" t="s">
        <v>7265</v>
      </c>
      <c r="E250" s="113">
        <v>308458.32</v>
      </c>
      <c r="F250" s="113">
        <v>500000</v>
      </c>
      <c r="G250" s="113">
        <v>496915.42</v>
      </c>
      <c r="H250" s="111" t="s">
        <v>7259</v>
      </c>
      <c r="I250" s="112" t="s">
        <v>7260</v>
      </c>
    </row>
    <row r="251" spans="1:9" s="111" customFormat="1" ht="25.5" hidden="1">
      <c r="A251" s="109">
        <v>250</v>
      </c>
      <c r="B251" s="110" t="s">
        <v>4738</v>
      </c>
      <c r="C251" s="111" t="s">
        <v>4739</v>
      </c>
      <c r="D251" s="112" t="s">
        <v>7258</v>
      </c>
      <c r="E251" s="113">
        <v>449223223898.37</v>
      </c>
      <c r="F251" s="113">
        <v>400000</v>
      </c>
      <c r="G251" s="113">
        <v>-4491832238.9799995</v>
      </c>
      <c r="H251" s="111" t="s">
        <v>7261</v>
      </c>
      <c r="I251" s="112" t="s">
        <v>7262</v>
      </c>
    </row>
    <row r="252" spans="1:9" s="111" customFormat="1">
      <c r="A252" s="109">
        <v>251</v>
      </c>
      <c r="B252" s="110" t="s">
        <v>2490</v>
      </c>
      <c r="C252" s="111" t="s">
        <v>7388</v>
      </c>
      <c r="D252" s="112" t="s">
        <v>7258</v>
      </c>
      <c r="E252" s="113">
        <v>164966787.40000001</v>
      </c>
      <c r="F252" s="113">
        <v>1650000</v>
      </c>
      <c r="G252" s="113">
        <v>332.13</v>
      </c>
      <c r="H252" s="111" t="s">
        <v>7259</v>
      </c>
      <c r="I252" s="112" t="s">
        <v>7260</v>
      </c>
    </row>
    <row r="253" spans="1:9" s="111" customFormat="1" ht="25.5" hidden="1">
      <c r="A253" s="109">
        <v>252</v>
      </c>
      <c r="B253" s="110" t="s">
        <v>4744</v>
      </c>
      <c r="C253" s="111" t="s">
        <v>4745</v>
      </c>
      <c r="D253" s="112" t="s">
        <v>7258</v>
      </c>
      <c r="E253" s="113">
        <v>449223898.37</v>
      </c>
      <c r="F253" s="113">
        <v>400000</v>
      </c>
      <c r="G253" s="113">
        <v>-4092238.98</v>
      </c>
      <c r="H253" s="111" t="s">
        <v>7261</v>
      </c>
      <c r="I253" s="112" t="s">
        <v>7262</v>
      </c>
    </row>
    <row r="254" spans="1:9" s="111" customFormat="1" ht="30">
      <c r="A254" s="109">
        <v>253</v>
      </c>
      <c r="B254" s="110" t="s">
        <v>1601</v>
      </c>
      <c r="C254" s="111" t="s">
        <v>4747</v>
      </c>
      <c r="D254" s="112" t="s">
        <v>7258</v>
      </c>
      <c r="E254" s="113">
        <v>9106863.4100000001</v>
      </c>
      <c r="F254" s="113">
        <v>500000</v>
      </c>
      <c r="G254" s="113">
        <v>408931.37</v>
      </c>
      <c r="H254" s="111" t="s">
        <v>7259</v>
      </c>
      <c r="I254" s="112" t="s">
        <v>7260</v>
      </c>
    </row>
    <row r="255" spans="1:9" s="111" customFormat="1">
      <c r="A255" s="109">
        <v>254</v>
      </c>
      <c r="B255" s="110" t="s">
        <v>1614</v>
      </c>
      <c r="C255" s="111" t="s">
        <v>4749</v>
      </c>
      <c r="D255" s="112" t="s">
        <v>7258</v>
      </c>
      <c r="E255" s="113">
        <v>36099649.390000001</v>
      </c>
      <c r="F255" s="113">
        <v>385000</v>
      </c>
      <c r="G255" s="113">
        <v>24003.51</v>
      </c>
      <c r="H255" s="111" t="s">
        <v>7259</v>
      </c>
      <c r="I255" s="112" t="s">
        <v>7260</v>
      </c>
    </row>
    <row r="256" spans="1:9" s="111" customFormat="1" ht="25.5" hidden="1">
      <c r="A256" s="109">
        <v>255</v>
      </c>
      <c r="B256" s="110" t="s">
        <v>4751</v>
      </c>
      <c r="C256" s="111" t="s">
        <v>4752</v>
      </c>
      <c r="D256" s="112" t="s">
        <v>7258</v>
      </c>
      <c r="E256" s="113">
        <v>220975367.44</v>
      </c>
      <c r="F256" s="113">
        <v>40000</v>
      </c>
      <c r="G256" s="113">
        <v>-2169753.67</v>
      </c>
      <c r="H256" s="111" t="s">
        <v>7261</v>
      </c>
      <c r="I256" s="112" t="s">
        <v>7262</v>
      </c>
    </row>
    <row r="257" spans="1:9" s="111" customFormat="1" ht="38.25">
      <c r="A257" s="109">
        <v>256</v>
      </c>
      <c r="B257" s="110" t="s">
        <v>4754</v>
      </c>
      <c r="C257" s="111" t="s">
        <v>4755</v>
      </c>
      <c r="D257" s="112" t="s">
        <v>7265</v>
      </c>
      <c r="E257" s="113">
        <v>28049735.600000001</v>
      </c>
      <c r="F257" s="113">
        <v>500000</v>
      </c>
      <c r="G257" s="113" t="e">
        <f>Table173[[#This Row],[VALOR DE LA POLIZA]]-#REF!</f>
        <v>#REF!</v>
      </c>
      <c r="H257" s="111" t="s">
        <v>7259</v>
      </c>
      <c r="I257" s="112" t="s">
        <v>7262</v>
      </c>
    </row>
    <row r="258" spans="1:9" s="111" customFormat="1" ht="25.5" hidden="1">
      <c r="A258" s="109">
        <v>257</v>
      </c>
      <c r="B258" s="110" t="s">
        <v>4757</v>
      </c>
      <c r="C258" s="111" t="s">
        <v>4758</v>
      </c>
      <c r="D258" s="112" t="s">
        <v>7263</v>
      </c>
      <c r="E258" s="113">
        <v>449223898.37</v>
      </c>
      <c r="F258" s="113">
        <v>300</v>
      </c>
      <c r="G258" s="113">
        <v>-4491938.9800000004</v>
      </c>
      <c r="H258" s="111" t="s">
        <v>7261</v>
      </c>
      <c r="I258" s="112" t="s">
        <v>7262</v>
      </c>
    </row>
    <row r="259" spans="1:9" s="111" customFormat="1" ht="38.25">
      <c r="A259" s="109">
        <v>258</v>
      </c>
      <c r="B259" s="110" t="s">
        <v>3521</v>
      </c>
      <c r="C259" s="111" t="s">
        <v>7389</v>
      </c>
      <c r="D259" s="112" t="s">
        <v>7265</v>
      </c>
      <c r="E259" s="113">
        <v>18922900.550000001</v>
      </c>
      <c r="F259" s="113">
        <v>400000</v>
      </c>
      <c r="G259" s="113">
        <v>210770.99</v>
      </c>
      <c r="H259" s="111" t="s">
        <v>7259</v>
      </c>
      <c r="I259" s="112" t="s">
        <v>7260</v>
      </c>
    </row>
    <row r="260" spans="1:9" s="111" customFormat="1" ht="25.5">
      <c r="A260" s="109">
        <v>259</v>
      </c>
      <c r="B260" s="110" t="s">
        <v>3522</v>
      </c>
      <c r="C260" s="111" t="s">
        <v>7390</v>
      </c>
      <c r="D260" s="112" t="s">
        <v>7264</v>
      </c>
      <c r="E260" s="113">
        <v>30022324.600000001</v>
      </c>
      <c r="F260" s="113">
        <v>411297.86</v>
      </c>
      <c r="G260" s="113">
        <v>111074.61</v>
      </c>
      <c r="H260" s="111" t="s">
        <v>7259</v>
      </c>
      <c r="I260" s="112" t="s">
        <v>7260</v>
      </c>
    </row>
    <row r="261" spans="1:9" s="111" customFormat="1" ht="38.25" hidden="1">
      <c r="A261" s="109">
        <v>260</v>
      </c>
      <c r="B261" s="110" t="s">
        <v>4765</v>
      </c>
      <c r="C261" s="111" t="s">
        <v>4766</v>
      </c>
      <c r="D261" s="112" t="s">
        <v>7265</v>
      </c>
      <c r="E261" s="113">
        <v>483337360.64999998</v>
      </c>
      <c r="F261" s="113">
        <v>500000</v>
      </c>
      <c r="G261" s="113">
        <v>-4333373.6100000003</v>
      </c>
      <c r="H261" s="111" t="s">
        <v>7261</v>
      </c>
      <c r="I261" s="112" t="s">
        <v>7262</v>
      </c>
    </row>
    <row r="262" spans="1:9" s="111" customFormat="1" ht="38.25" hidden="1">
      <c r="A262" s="109">
        <v>261</v>
      </c>
      <c r="B262" s="110" t="s">
        <v>4769</v>
      </c>
      <c r="C262" s="111" t="s">
        <v>4770</v>
      </c>
      <c r="D262" s="112" t="s">
        <v>7265</v>
      </c>
      <c r="E262" s="113">
        <v>483832949.33999997</v>
      </c>
      <c r="F262" s="113">
        <v>500000</v>
      </c>
      <c r="G262" s="113">
        <v>-4338329.49</v>
      </c>
      <c r="H262" s="111" t="s">
        <v>7261</v>
      </c>
      <c r="I262" s="112" t="s">
        <v>7262</v>
      </c>
    </row>
    <row r="263" spans="1:9" s="111" customFormat="1" ht="38.25" hidden="1">
      <c r="A263" s="109">
        <v>262</v>
      </c>
      <c r="B263" s="110" t="s">
        <v>4772</v>
      </c>
      <c r="C263" s="111" t="s">
        <v>4773</v>
      </c>
      <c r="D263" s="112" t="s">
        <v>7265</v>
      </c>
      <c r="E263" s="113">
        <v>868001432.40999997</v>
      </c>
      <c r="F263" s="113">
        <v>500000</v>
      </c>
      <c r="G263" s="113">
        <v>-8180014.3200000003</v>
      </c>
      <c r="H263" s="111" t="s">
        <v>7261</v>
      </c>
      <c r="I263" s="112" t="s">
        <v>7262</v>
      </c>
    </row>
    <row r="264" spans="1:9" s="111" customFormat="1" ht="30">
      <c r="A264" s="109">
        <v>263</v>
      </c>
      <c r="B264" s="110" t="s">
        <v>800</v>
      </c>
      <c r="C264" s="111" t="s">
        <v>4775</v>
      </c>
      <c r="D264" s="112" t="s">
        <v>7258</v>
      </c>
      <c r="E264" s="113">
        <v>33079000</v>
      </c>
      <c r="F264" s="113">
        <v>400000</v>
      </c>
      <c r="G264" s="113">
        <v>69210</v>
      </c>
      <c r="H264" s="111" t="s">
        <v>7259</v>
      </c>
      <c r="I264" s="112" t="s">
        <v>7260</v>
      </c>
    </row>
    <row r="265" spans="1:9" s="111" customFormat="1">
      <c r="A265" s="109">
        <v>264</v>
      </c>
      <c r="B265" s="110" t="s">
        <v>1639</v>
      </c>
      <c r="C265" s="111" t="s">
        <v>4777</v>
      </c>
      <c r="D265" s="112" t="s">
        <v>7258</v>
      </c>
      <c r="E265" s="113">
        <v>40687440.789999999</v>
      </c>
      <c r="F265" s="113">
        <v>406876.48</v>
      </c>
      <c r="G265" s="113">
        <v>2.0699999999999998</v>
      </c>
      <c r="H265" s="111" t="s">
        <v>7259</v>
      </c>
      <c r="I265" s="112" t="s">
        <v>7260</v>
      </c>
    </row>
    <row r="266" spans="1:9" s="111" customFormat="1" ht="30" hidden="1">
      <c r="A266" s="109">
        <v>265</v>
      </c>
      <c r="B266" s="110" t="s">
        <v>4779</v>
      </c>
      <c r="C266" s="111" t="s">
        <v>4780</v>
      </c>
      <c r="D266" s="112" t="s">
        <v>7258</v>
      </c>
      <c r="E266" s="113">
        <v>447239721.76999998</v>
      </c>
      <c r="F266" s="113">
        <v>480000</v>
      </c>
      <c r="G266" s="113">
        <v>-3992397.22</v>
      </c>
      <c r="H266" s="111" t="s">
        <v>7261</v>
      </c>
      <c r="I266" s="112" t="s">
        <v>7262</v>
      </c>
    </row>
    <row r="267" spans="1:9" s="111" customFormat="1">
      <c r="A267" s="109">
        <v>266</v>
      </c>
      <c r="B267" s="110" t="s">
        <v>3523</v>
      </c>
      <c r="C267" s="111" t="s">
        <v>7391</v>
      </c>
      <c r="D267" s="112" t="s">
        <v>7258</v>
      </c>
      <c r="E267" s="113">
        <v>26991252</v>
      </c>
      <c r="F267" s="113">
        <v>400000</v>
      </c>
      <c r="G267" s="113">
        <v>130087.48</v>
      </c>
      <c r="H267" s="111" t="s">
        <v>7259</v>
      </c>
      <c r="I267" s="112" t="s">
        <v>7260</v>
      </c>
    </row>
    <row r="268" spans="1:9" s="111" customFormat="1" ht="38.25">
      <c r="A268" s="109">
        <v>267</v>
      </c>
      <c r="B268" s="110" t="s">
        <v>3534</v>
      </c>
      <c r="C268" s="111" t="s">
        <v>7392</v>
      </c>
      <c r="D268" s="112" t="s">
        <v>7265</v>
      </c>
      <c r="E268" s="113">
        <v>193819578.59</v>
      </c>
      <c r="F268" s="113">
        <v>2059000</v>
      </c>
      <c r="G268" s="113">
        <v>120804.21</v>
      </c>
      <c r="H268" s="111" t="s">
        <v>7259</v>
      </c>
      <c r="I268" s="112" t="s">
        <v>7260</v>
      </c>
    </row>
    <row r="269" spans="1:9" s="111" customFormat="1" ht="25.5" hidden="1">
      <c r="A269" s="109">
        <v>268</v>
      </c>
      <c r="B269" s="110" t="s">
        <v>4788</v>
      </c>
      <c r="C269" s="111" t="s">
        <v>4789</v>
      </c>
      <c r="D269" s="112" t="s">
        <v>7258</v>
      </c>
      <c r="E269" s="113">
        <v>228248530.93000001</v>
      </c>
      <c r="F269" s="113">
        <v>400000</v>
      </c>
      <c r="G269" s="113">
        <v>-1882485.31</v>
      </c>
      <c r="H269" s="111" t="s">
        <v>7261</v>
      </c>
      <c r="I269" s="112" t="s">
        <v>7262</v>
      </c>
    </row>
    <row r="270" spans="1:9" s="111" customFormat="1">
      <c r="A270" s="109">
        <v>269</v>
      </c>
      <c r="B270" s="110" t="s">
        <v>2500</v>
      </c>
      <c r="C270" s="111" t="s">
        <v>7393</v>
      </c>
      <c r="D270" s="112" t="s">
        <v>7258</v>
      </c>
      <c r="E270" s="113">
        <v>16099368</v>
      </c>
      <c r="F270" s="113">
        <v>500000</v>
      </c>
      <c r="G270" s="113">
        <v>339006.32</v>
      </c>
      <c r="H270" s="111" t="s">
        <v>7259</v>
      </c>
      <c r="I270" s="112" t="s">
        <v>7260</v>
      </c>
    </row>
    <row r="271" spans="1:9" s="111" customFormat="1">
      <c r="A271" s="109">
        <v>270</v>
      </c>
      <c r="B271" s="110" t="s">
        <v>1650</v>
      </c>
      <c r="C271" s="111" t="s">
        <v>4795</v>
      </c>
      <c r="D271" s="112" t="s">
        <v>7258</v>
      </c>
      <c r="E271" s="113">
        <v>21225868.050000001</v>
      </c>
      <c r="F271" s="113">
        <v>500000</v>
      </c>
      <c r="G271" s="113">
        <v>287741.32</v>
      </c>
      <c r="H271" s="111" t="s">
        <v>7259</v>
      </c>
      <c r="I271" s="112" t="s">
        <v>7260</v>
      </c>
    </row>
    <row r="272" spans="1:9" s="111" customFormat="1" ht="25.5" hidden="1">
      <c r="A272" s="109">
        <v>271</v>
      </c>
      <c r="B272" s="110" t="s">
        <v>4797</v>
      </c>
      <c r="C272" s="111" t="s">
        <v>4798</v>
      </c>
      <c r="D272" s="112" t="s">
        <v>7258</v>
      </c>
      <c r="E272" s="113">
        <v>228248530.93000001</v>
      </c>
      <c r="F272" s="113">
        <v>400000</v>
      </c>
      <c r="G272" s="113">
        <v>-1882485.31</v>
      </c>
      <c r="H272" s="111" t="s">
        <v>7261</v>
      </c>
      <c r="I272" s="112" t="s">
        <v>7262</v>
      </c>
    </row>
    <row r="273" spans="1:9" s="111" customFormat="1" ht="38.25">
      <c r="A273" s="109">
        <v>272</v>
      </c>
      <c r="B273" s="110" t="s">
        <v>3541</v>
      </c>
      <c r="C273" s="111" t="s">
        <v>7394</v>
      </c>
      <c r="D273" s="112" t="s">
        <v>7265</v>
      </c>
      <c r="E273" s="113">
        <v>24438362</v>
      </c>
      <c r="F273" s="113">
        <v>500000</v>
      </c>
      <c r="G273" s="113">
        <v>255616.38</v>
      </c>
      <c r="H273" s="111" t="s">
        <v>7259</v>
      </c>
      <c r="I273" s="112" t="s">
        <v>7260</v>
      </c>
    </row>
    <row r="274" spans="1:9" s="111" customFormat="1" ht="38.25">
      <c r="A274" s="109">
        <v>273</v>
      </c>
      <c r="B274" s="110" t="s">
        <v>4803</v>
      </c>
      <c r="C274" s="111" t="s">
        <v>7395</v>
      </c>
      <c r="D274" s="112" t="s">
        <v>7265</v>
      </c>
      <c r="E274" s="113">
        <v>42551947.399999999</v>
      </c>
      <c r="F274" s="113">
        <v>425333</v>
      </c>
      <c r="G274" s="113">
        <v>-186.47</v>
      </c>
      <c r="H274" s="111" t="s">
        <v>7259</v>
      </c>
      <c r="I274" s="112" t="s">
        <v>7262</v>
      </c>
    </row>
    <row r="275" spans="1:9" s="111" customFormat="1" ht="30" hidden="1">
      <c r="A275" s="109">
        <v>274</v>
      </c>
      <c r="B275" s="110" t="s">
        <v>4807</v>
      </c>
      <c r="C275" s="111" t="s">
        <v>7177</v>
      </c>
      <c r="D275" s="112" t="s">
        <v>7258</v>
      </c>
      <c r="E275" s="113">
        <v>458062002.51999998</v>
      </c>
      <c r="F275" s="113">
        <v>480000</v>
      </c>
      <c r="G275" s="113">
        <v>-4100620.03</v>
      </c>
      <c r="H275" s="111" t="s">
        <v>7261</v>
      </c>
      <c r="I275" s="112" t="s">
        <v>7262</v>
      </c>
    </row>
    <row r="276" spans="1:9" s="111" customFormat="1">
      <c r="A276" s="109">
        <v>275</v>
      </c>
      <c r="B276" s="110" t="s">
        <v>3551</v>
      </c>
      <c r="C276" s="111" t="s">
        <v>7396</v>
      </c>
      <c r="D276" s="112" t="s">
        <v>7258</v>
      </c>
      <c r="E276" s="113">
        <v>42705063.509999998</v>
      </c>
      <c r="F276" s="113">
        <v>480000</v>
      </c>
      <c r="G276" s="113">
        <v>52949.36</v>
      </c>
      <c r="H276" s="111" t="s">
        <v>7259</v>
      </c>
      <c r="I276" s="112" t="s">
        <v>7260</v>
      </c>
    </row>
    <row r="277" spans="1:9" s="111" customFormat="1" ht="38.25">
      <c r="A277" s="109">
        <v>276</v>
      </c>
      <c r="B277" s="110" t="s">
        <v>3562</v>
      </c>
      <c r="C277" s="111" t="s">
        <v>7398</v>
      </c>
      <c r="D277" s="112" t="s">
        <v>7265</v>
      </c>
      <c r="E277" s="113">
        <v>36836118.600000001</v>
      </c>
      <c r="F277" s="113">
        <v>500000</v>
      </c>
      <c r="G277" s="113">
        <v>131638.81</v>
      </c>
      <c r="H277" s="111" t="s">
        <v>7259</v>
      </c>
      <c r="I277" s="112" t="s">
        <v>7260</v>
      </c>
    </row>
    <row r="278" spans="1:9" s="111" customFormat="1" ht="30" hidden="1">
      <c r="A278" s="109">
        <v>277</v>
      </c>
      <c r="B278" s="110" t="s">
        <v>4816</v>
      </c>
      <c r="C278" s="111" t="s">
        <v>7178</v>
      </c>
      <c r="D278" s="112" t="s">
        <v>7258</v>
      </c>
      <c r="E278" s="113">
        <v>205874866.19999999</v>
      </c>
      <c r="F278" s="113">
        <v>400000</v>
      </c>
      <c r="G278" s="113">
        <v>-1658748.66</v>
      </c>
      <c r="H278" s="111" t="s">
        <v>7261</v>
      </c>
      <c r="I278" s="112" t="s">
        <v>7262</v>
      </c>
    </row>
    <row r="279" spans="1:9" s="111" customFormat="1" ht="38.25">
      <c r="A279" s="109">
        <v>278</v>
      </c>
      <c r="B279" s="110" t="s">
        <v>3573</v>
      </c>
      <c r="C279" s="111" t="s">
        <v>7399</v>
      </c>
      <c r="D279" s="112" t="s">
        <v>7265</v>
      </c>
      <c r="E279" s="113">
        <v>19040288.780000001</v>
      </c>
      <c r="F279" s="113">
        <v>400000</v>
      </c>
      <c r="G279" s="113">
        <v>209597.11</v>
      </c>
      <c r="H279" s="111" t="s">
        <v>7259</v>
      </c>
      <c r="I279" s="112" t="s">
        <v>7260</v>
      </c>
    </row>
    <row r="280" spans="1:9" s="111" customFormat="1" ht="30">
      <c r="A280" s="109">
        <v>279</v>
      </c>
      <c r="B280" s="110" t="s">
        <v>814</v>
      </c>
      <c r="C280" s="111" t="s">
        <v>4823</v>
      </c>
      <c r="D280" s="112" t="s">
        <v>7258</v>
      </c>
      <c r="E280" s="113">
        <v>15645428.93</v>
      </c>
      <c r="F280" s="113">
        <v>400000</v>
      </c>
      <c r="G280" s="113">
        <v>243545.71</v>
      </c>
      <c r="H280" s="111" t="s">
        <v>7259</v>
      </c>
      <c r="I280" s="112" t="s">
        <v>7260</v>
      </c>
    </row>
    <row r="281" spans="1:9" s="111" customFormat="1">
      <c r="A281" s="109">
        <v>280</v>
      </c>
      <c r="B281" s="110" t="s">
        <v>2527</v>
      </c>
      <c r="C281" s="111" t="s">
        <v>7400</v>
      </c>
      <c r="D281" s="112" t="s">
        <v>7263</v>
      </c>
      <c r="E281" s="113">
        <v>27975609.800000001</v>
      </c>
      <c r="F281" s="113">
        <v>300000</v>
      </c>
      <c r="G281" s="113">
        <v>20243.900000000001</v>
      </c>
      <c r="H281" s="111" t="s">
        <v>7259</v>
      </c>
      <c r="I281" s="112" t="s">
        <v>7260</v>
      </c>
    </row>
    <row r="282" spans="1:9" s="111" customFormat="1" ht="30" hidden="1">
      <c r="A282" s="109">
        <v>281</v>
      </c>
      <c r="B282" s="110" t="s">
        <v>4828</v>
      </c>
      <c r="C282" s="111" t="s">
        <v>4829</v>
      </c>
      <c r="D282" s="112" t="s">
        <v>7264</v>
      </c>
      <c r="E282" s="113">
        <v>422606692.33999997</v>
      </c>
      <c r="F282" s="113">
        <v>293710.05</v>
      </c>
      <c r="G282" s="113">
        <v>-3932356.87</v>
      </c>
      <c r="H282" s="111" t="s">
        <v>7261</v>
      </c>
      <c r="I282" s="112" t="s">
        <v>7262</v>
      </c>
    </row>
    <row r="283" spans="1:9" s="111" customFormat="1" ht="38.25" hidden="1">
      <c r="A283" s="109">
        <v>282</v>
      </c>
      <c r="B283" s="110" t="s">
        <v>4831</v>
      </c>
      <c r="C283" s="111" t="s">
        <v>4832</v>
      </c>
      <c r="D283" s="112" t="s">
        <v>7265</v>
      </c>
      <c r="E283" s="113">
        <v>431919357.06</v>
      </c>
      <c r="F283" s="113">
        <v>160000</v>
      </c>
      <c r="G283" s="113">
        <v>-4159193.57</v>
      </c>
      <c r="H283" s="111" t="s">
        <v>7261</v>
      </c>
      <c r="I283" s="112" t="s">
        <v>7262</v>
      </c>
    </row>
    <row r="284" spans="1:9" s="111" customFormat="1" ht="25.5">
      <c r="A284" s="109">
        <v>283</v>
      </c>
      <c r="B284" s="110" t="s">
        <v>1664</v>
      </c>
      <c r="C284" s="111" t="s">
        <v>4835</v>
      </c>
      <c r="D284" s="112" t="s">
        <v>7264</v>
      </c>
      <c r="E284" s="113">
        <v>62939431.200000003</v>
      </c>
      <c r="F284" s="113">
        <v>692180.05</v>
      </c>
      <c r="G284" s="113">
        <v>62785.74</v>
      </c>
      <c r="H284" s="111" t="s">
        <v>7259</v>
      </c>
      <c r="I284" s="112" t="s">
        <v>7260</v>
      </c>
    </row>
    <row r="285" spans="1:9" s="111" customFormat="1">
      <c r="A285" s="109">
        <v>284</v>
      </c>
      <c r="B285" s="110" t="s">
        <v>3586</v>
      </c>
      <c r="C285" s="111" t="s">
        <v>7401</v>
      </c>
      <c r="D285" s="112" t="s">
        <v>7273</v>
      </c>
      <c r="E285" s="113">
        <v>97121846</v>
      </c>
      <c r="F285" s="113">
        <v>1500000</v>
      </c>
      <c r="G285" s="113">
        <v>528781.54</v>
      </c>
      <c r="H285" s="111" t="s">
        <v>7259</v>
      </c>
      <c r="I285" s="112" t="s">
        <v>7260</v>
      </c>
    </row>
    <row r="286" spans="1:9" s="111" customFormat="1" ht="30">
      <c r="A286" s="109">
        <v>285</v>
      </c>
      <c r="B286" s="110" t="s">
        <v>832</v>
      </c>
      <c r="C286" s="111" t="s">
        <v>4840</v>
      </c>
      <c r="D286" s="112" t="s">
        <v>7258</v>
      </c>
      <c r="E286" s="113">
        <v>40282380.899999999</v>
      </c>
      <c r="F286" s="113">
        <v>480000</v>
      </c>
      <c r="G286" s="113">
        <v>77176.19</v>
      </c>
      <c r="H286" s="111" t="s">
        <v>7259</v>
      </c>
      <c r="I286" s="112" t="s">
        <v>7260</v>
      </c>
    </row>
    <row r="287" spans="1:9" s="111" customFormat="1">
      <c r="A287" s="109">
        <v>286</v>
      </c>
      <c r="B287" s="110" t="s">
        <v>2538</v>
      </c>
      <c r="C287" s="111" t="s">
        <v>7402</v>
      </c>
      <c r="D287" s="112" t="s">
        <v>7279</v>
      </c>
      <c r="E287" s="113">
        <v>64796962</v>
      </c>
      <c r="F287" s="113">
        <v>670000</v>
      </c>
      <c r="G287" s="113">
        <v>22030.38</v>
      </c>
      <c r="H287" s="111" t="s">
        <v>7259</v>
      </c>
      <c r="I287" s="112" t="s">
        <v>7260</v>
      </c>
    </row>
    <row r="288" spans="1:9" s="111" customFormat="1" ht="25.5" hidden="1">
      <c r="A288" s="109">
        <v>287</v>
      </c>
      <c r="B288" s="110" t="s">
        <v>7179</v>
      </c>
      <c r="C288" s="111" t="s">
        <v>7180</v>
      </c>
      <c r="D288" s="112" t="s">
        <v>7258</v>
      </c>
      <c r="E288" s="113">
        <v>449270633.61000001</v>
      </c>
      <c r="F288" s="113">
        <v>245917</v>
      </c>
      <c r="G288" s="113">
        <v>-4246789.34</v>
      </c>
      <c r="H288" s="111" t="s">
        <v>7261</v>
      </c>
      <c r="I288" s="112" t="s">
        <v>7262</v>
      </c>
    </row>
    <row r="289" spans="1:9" s="111" customFormat="1" ht="38.25" hidden="1">
      <c r="A289" s="109">
        <v>288</v>
      </c>
      <c r="B289" s="110" t="s">
        <v>4842</v>
      </c>
      <c r="C289" s="111" t="s">
        <v>7181</v>
      </c>
      <c r="D289" s="112" t="s">
        <v>7265</v>
      </c>
      <c r="E289" s="113">
        <v>449223898.37</v>
      </c>
      <c r="F289" s="113">
        <v>4400000</v>
      </c>
      <c r="G289" s="113">
        <v>-92238.98</v>
      </c>
      <c r="H289" s="111" t="s">
        <v>7261</v>
      </c>
      <c r="I289" s="112" t="s">
        <v>7262</v>
      </c>
    </row>
    <row r="290" spans="1:9" s="111" customFormat="1" ht="38.25">
      <c r="A290" s="109">
        <v>289</v>
      </c>
      <c r="B290" s="110" t="s">
        <v>3596</v>
      </c>
      <c r="C290" s="111" t="s">
        <v>7403</v>
      </c>
      <c r="D290" s="112" t="s">
        <v>7265</v>
      </c>
      <c r="E290" s="113">
        <v>10786777.060000001</v>
      </c>
      <c r="F290" s="113">
        <v>107870.8</v>
      </c>
      <c r="G290" s="113">
        <v>3.03</v>
      </c>
      <c r="H290" s="111" t="s">
        <v>7259</v>
      </c>
      <c r="I290" s="112" t="s">
        <v>7260</v>
      </c>
    </row>
    <row r="291" spans="1:9" s="111" customFormat="1">
      <c r="A291" s="109">
        <v>290</v>
      </c>
      <c r="B291" s="110" t="s">
        <v>849</v>
      </c>
      <c r="C291" s="111" t="s">
        <v>4849</v>
      </c>
      <c r="D291" s="112" t="s">
        <v>7258</v>
      </c>
      <c r="E291" s="113">
        <v>18580219.760000002</v>
      </c>
      <c r="F291" s="113">
        <v>480000</v>
      </c>
      <c r="G291" s="113">
        <v>294197.8</v>
      </c>
      <c r="H291" s="111" t="s">
        <v>7259</v>
      </c>
      <c r="I291" s="112" t="s">
        <v>7260</v>
      </c>
    </row>
    <row r="292" spans="1:9" s="111" customFormat="1" ht="38.25" hidden="1">
      <c r="A292" s="109">
        <v>291</v>
      </c>
      <c r="B292" s="110" t="s">
        <v>7182</v>
      </c>
      <c r="C292" s="111" t="s">
        <v>4852</v>
      </c>
      <c r="D292" s="112" t="s">
        <v>7265</v>
      </c>
      <c r="E292" s="113">
        <v>614706058.72000003</v>
      </c>
      <c r="F292" s="113">
        <v>700000</v>
      </c>
      <c r="G292" s="113">
        <v>-5447060.5899999999</v>
      </c>
      <c r="H292" s="111" t="s">
        <v>7261</v>
      </c>
      <c r="I292" s="112" t="s">
        <v>7262</v>
      </c>
    </row>
    <row r="293" spans="1:9" s="111" customFormat="1">
      <c r="A293" s="109">
        <v>292</v>
      </c>
      <c r="B293" s="110" t="s">
        <v>3606</v>
      </c>
      <c r="C293" s="111" t="s">
        <v>7404</v>
      </c>
      <c r="D293" s="112" t="s">
        <v>7263</v>
      </c>
      <c r="E293" s="113">
        <v>31893177.609999999</v>
      </c>
      <c r="F293" s="113">
        <v>340044</v>
      </c>
      <c r="G293" s="113">
        <v>21112.22</v>
      </c>
      <c r="H293" s="111" t="s">
        <v>7259</v>
      </c>
      <c r="I293" s="112" t="s">
        <v>7260</v>
      </c>
    </row>
    <row r="294" spans="1:9" s="111" customFormat="1" ht="38.25">
      <c r="A294" s="109">
        <v>293</v>
      </c>
      <c r="B294" s="110" t="s">
        <v>2548</v>
      </c>
      <c r="C294" s="111" t="s">
        <v>7405</v>
      </c>
      <c r="D294" s="112" t="s">
        <v>7265</v>
      </c>
      <c r="E294" s="113">
        <v>228248530.93000001</v>
      </c>
      <c r="F294" s="113">
        <v>2282485.2999999998</v>
      </c>
      <c r="G294" s="113">
        <v>-0.01</v>
      </c>
      <c r="H294" s="111" t="s">
        <v>7259</v>
      </c>
      <c r="I294" s="112" t="s">
        <v>7260</v>
      </c>
    </row>
    <row r="295" spans="1:9" s="111" customFormat="1" ht="38.25">
      <c r="A295" s="109">
        <v>294</v>
      </c>
      <c r="B295" s="110" t="s">
        <v>2561</v>
      </c>
      <c r="C295" s="111" t="s">
        <v>7406</v>
      </c>
      <c r="D295" s="112" t="s">
        <v>7265</v>
      </c>
      <c r="E295" s="113">
        <v>3187683.2</v>
      </c>
      <c r="F295" s="113">
        <v>31877</v>
      </c>
      <c r="G295" s="113">
        <v>0.17</v>
      </c>
      <c r="H295" s="111" t="s">
        <v>7259</v>
      </c>
      <c r="I295" s="112" t="s">
        <v>7260</v>
      </c>
    </row>
    <row r="296" spans="1:9" s="111" customFormat="1" ht="30" hidden="1">
      <c r="A296" s="109">
        <v>295</v>
      </c>
      <c r="B296" s="110" t="s">
        <v>4863</v>
      </c>
      <c r="C296" s="111" t="s">
        <v>7183</v>
      </c>
      <c r="D296" s="112" t="s">
        <v>7258</v>
      </c>
      <c r="E296" s="113">
        <v>39222893000</v>
      </c>
      <c r="F296" s="113">
        <v>400000</v>
      </c>
      <c r="G296" s="113">
        <v>-391828930</v>
      </c>
      <c r="H296" s="111" t="s">
        <v>7261</v>
      </c>
      <c r="I296" s="112" t="s">
        <v>7262</v>
      </c>
    </row>
    <row r="297" spans="1:9" s="111" customFormat="1" ht="30">
      <c r="A297" s="109">
        <v>296</v>
      </c>
      <c r="B297" s="110" t="s">
        <v>3613</v>
      </c>
      <c r="C297" s="111" t="s">
        <v>7407</v>
      </c>
      <c r="D297" s="112" t="s">
        <v>7304</v>
      </c>
      <c r="E297" s="113">
        <v>17923328.27</v>
      </c>
      <c r="F297" s="113">
        <v>200000</v>
      </c>
      <c r="G297" s="113">
        <v>20766.72</v>
      </c>
      <c r="H297" s="111" t="s">
        <v>7259</v>
      </c>
      <c r="I297" s="112" t="s">
        <v>7260</v>
      </c>
    </row>
    <row r="298" spans="1:9" s="111" customFormat="1" ht="30">
      <c r="A298" s="109">
        <v>297</v>
      </c>
      <c r="B298" s="110" t="s">
        <v>4870</v>
      </c>
      <c r="C298" s="111" t="s">
        <v>7408</v>
      </c>
      <c r="D298" s="112" t="s">
        <v>7258</v>
      </c>
      <c r="E298" s="113">
        <v>7464876</v>
      </c>
      <c r="F298" s="113">
        <v>500000</v>
      </c>
      <c r="G298" s="113">
        <v>425351.24</v>
      </c>
      <c r="H298" s="111" t="s">
        <v>7259</v>
      </c>
      <c r="I298" s="112" t="s">
        <v>7260</v>
      </c>
    </row>
    <row r="299" spans="1:9" s="111" customFormat="1" ht="38.25" hidden="1">
      <c r="A299" s="109">
        <v>298</v>
      </c>
      <c r="B299" s="110" t="s">
        <v>4874</v>
      </c>
      <c r="C299" s="111" t="s">
        <v>7184</v>
      </c>
      <c r="D299" s="112" t="s">
        <v>7265</v>
      </c>
      <c r="E299" s="113">
        <v>13942098.4</v>
      </c>
      <c r="F299" s="113">
        <v>70372.7</v>
      </c>
      <c r="G299" s="113">
        <v>-69048.28</v>
      </c>
      <c r="H299" s="111" t="s">
        <v>7261</v>
      </c>
      <c r="I299" s="112" t="s">
        <v>7262</v>
      </c>
    </row>
    <row r="300" spans="1:9" s="111" customFormat="1" ht="30">
      <c r="A300" s="109">
        <v>299</v>
      </c>
      <c r="B300" s="110" t="s">
        <v>7409</v>
      </c>
      <c r="C300" s="111" t="s">
        <v>7410</v>
      </c>
      <c r="D300" s="112" t="s">
        <v>7258</v>
      </c>
      <c r="E300" s="113">
        <v>39628150.399999999</v>
      </c>
      <c r="F300" s="113">
        <v>400000</v>
      </c>
      <c r="G300" s="113">
        <v>3718.5</v>
      </c>
      <c r="H300" s="111" t="s">
        <v>7259</v>
      </c>
      <c r="I300" s="112" t="s">
        <v>7260</v>
      </c>
    </row>
    <row r="301" spans="1:9" s="111" customFormat="1">
      <c r="A301" s="109">
        <v>300</v>
      </c>
      <c r="B301" s="110" t="s">
        <v>3625</v>
      </c>
      <c r="C301" s="111" t="s">
        <v>7411</v>
      </c>
      <c r="D301" s="112" t="s">
        <v>7258</v>
      </c>
      <c r="E301" s="113">
        <v>119807</v>
      </c>
      <c r="F301" s="113">
        <v>450000</v>
      </c>
      <c r="G301" s="113">
        <v>448801.93</v>
      </c>
      <c r="H301" s="111" t="s">
        <v>7259</v>
      </c>
      <c r="I301" s="112" t="s">
        <v>7260</v>
      </c>
    </row>
    <row r="302" spans="1:9" s="111" customFormat="1" ht="30" hidden="1">
      <c r="A302" s="109">
        <v>301</v>
      </c>
      <c r="B302" s="110" t="s">
        <v>4882</v>
      </c>
      <c r="C302" s="111" t="s">
        <v>4883</v>
      </c>
      <c r="D302" s="112" t="s">
        <v>7279</v>
      </c>
      <c r="E302" s="113">
        <v>449223898.37</v>
      </c>
      <c r="F302" s="113">
        <v>230000</v>
      </c>
      <c r="G302" s="113">
        <v>-4262238.9800000004</v>
      </c>
      <c r="H302" s="111" t="s">
        <v>7261</v>
      </c>
      <c r="I302" s="112" t="s">
        <v>7262</v>
      </c>
    </row>
    <row r="303" spans="1:9" s="111" customFormat="1" ht="25.5">
      <c r="A303" s="109">
        <v>302</v>
      </c>
      <c r="B303" s="110" t="s">
        <v>3631</v>
      </c>
      <c r="C303" s="111" t="s">
        <v>7412</v>
      </c>
      <c r="D303" s="112" t="s">
        <v>7264</v>
      </c>
      <c r="E303" s="113">
        <v>10786775.640000001</v>
      </c>
      <c r="F303" s="113">
        <v>107867.79</v>
      </c>
      <c r="G303" s="113">
        <v>0.03</v>
      </c>
      <c r="H303" s="111" t="s">
        <v>7259</v>
      </c>
      <c r="I303" s="112" t="s">
        <v>7260</v>
      </c>
    </row>
    <row r="304" spans="1:9" s="111" customFormat="1">
      <c r="A304" s="109">
        <v>303</v>
      </c>
      <c r="B304" s="110" t="s">
        <v>3644</v>
      </c>
      <c r="C304" s="111" t="s">
        <v>7413</v>
      </c>
      <c r="D304" s="112" t="s">
        <v>7258</v>
      </c>
      <c r="E304" s="113">
        <v>19242236.199999999</v>
      </c>
      <c r="F304" s="113">
        <v>200000</v>
      </c>
      <c r="G304" s="113">
        <v>7577.64</v>
      </c>
      <c r="H304" s="111" t="s">
        <v>7259</v>
      </c>
      <c r="I304" s="112" t="s">
        <v>7260</v>
      </c>
    </row>
    <row r="305" spans="1:9" s="111" customFormat="1">
      <c r="A305" s="109">
        <v>304</v>
      </c>
      <c r="B305" s="110" t="s">
        <v>4891</v>
      </c>
      <c r="C305" s="111" t="s">
        <v>4892</v>
      </c>
      <c r="D305" s="112" t="s">
        <v>7258</v>
      </c>
      <c r="E305" s="113">
        <v>21086813.809999999</v>
      </c>
      <c r="F305" s="113">
        <v>600000</v>
      </c>
      <c r="G305" s="113">
        <v>389131.86</v>
      </c>
      <c r="H305" s="111" t="s">
        <v>7259</v>
      </c>
      <c r="I305" s="112" t="s">
        <v>7260</v>
      </c>
    </row>
    <row r="306" spans="1:9" s="111" customFormat="1">
      <c r="A306" s="109">
        <v>305</v>
      </c>
      <c r="B306" s="110" t="s">
        <v>3651</v>
      </c>
      <c r="C306" s="111" t="s">
        <v>7414</v>
      </c>
      <c r="D306" s="112" t="s">
        <v>7258</v>
      </c>
      <c r="E306" s="113">
        <v>37165239.399999999</v>
      </c>
      <c r="F306" s="113">
        <v>400000</v>
      </c>
      <c r="G306" s="113">
        <v>28347.61</v>
      </c>
      <c r="H306" s="111" t="s">
        <v>7259</v>
      </c>
      <c r="I306" s="112" t="s">
        <v>7260</v>
      </c>
    </row>
    <row r="307" spans="1:9" s="111" customFormat="1" ht="25.5" hidden="1">
      <c r="A307" s="109">
        <v>306</v>
      </c>
      <c r="B307" s="110" t="s">
        <v>4897</v>
      </c>
      <c r="C307" s="111" t="s">
        <v>7185</v>
      </c>
      <c r="D307" s="112" t="s">
        <v>7258</v>
      </c>
      <c r="E307" s="113">
        <v>435705410</v>
      </c>
      <c r="F307" s="113">
        <v>4307060.01</v>
      </c>
      <c r="G307" s="113">
        <v>-49994.09</v>
      </c>
      <c r="H307" s="111" t="s">
        <v>7261</v>
      </c>
      <c r="I307" s="112" t="s">
        <v>7262</v>
      </c>
    </row>
    <row r="308" spans="1:9" s="111" customFormat="1" ht="30" hidden="1">
      <c r="A308" s="109">
        <v>307</v>
      </c>
      <c r="B308" s="110" t="s">
        <v>4901</v>
      </c>
      <c r="C308" s="111" t="s">
        <v>7186</v>
      </c>
      <c r="D308" s="112" t="s">
        <v>7264</v>
      </c>
      <c r="E308" s="113">
        <v>512159163.45999998</v>
      </c>
      <c r="F308" s="113">
        <v>496836.64</v>
      </c>
      <c r="G308" s="113">
        <v>-4624754.99</v>
      </c>
      <c r="H308" s="111" t="s">
        <v>7261</v>
      </c>
      <c r="I308" s="112" t="s">
        <v>7262</v>
      </c>
    </row>
    <row r="309" spans="1:9" s="111" customFormat="1" ht="30">
      <c r="A309" s="109">
        <v>308</v>
      </c>
      <c r="B309" s="110" t="s">
        <v>3662</v>
      </c>
      <c r="C309" s="111" t="s">
        <v>7415</v>
      </c>
      <c r="D309" s="112" t="s">
        <v>7258</v>
      </c>
      <c r="E309" s="113">
        <v>16871835.84</v>
      </c>
      <c r="F309" s="113">
        <v>400000</v>
      </c>
      <c r="G309" s="113">
        <v>231281.64</v>
      </c>
      <c r="H309" s="111" t="s">
        <v>7259</v>
      </c>
      <c r="I309" s="112" t="s">
        <v>7260</v>
      </c>
    </row>
    <row r="310" spans="1:9" s="111" customFormat="1">
      <c r="A310" s="109">
        <v>309</v>
      </c>
      <c r="B310" s="110" t="s">
        <v>3669</v>
      </c>
      <c r="C310" s="111" t="s">
        <v>7416</v>
      </c>
      <c r="D310" s="112" t="s">
        <v>7258</v>
      </c>
      <c r="E310" s="113">
        <v>1904195.96</v>
      </c>
      <c r="F310" s="113">
        <v>500000</v>
      </c>
      <c r="G310" s="113">
        <v>480958.04</v>
      </c>
      <c r="H310" s="111" t="s">
        <v>7259</v>
      </c>
      <c r="I310" s="112" t="s">
        <v>7260</v>
      </c>
    </row>
    <row r="311" spans="1:9" s="111" customFormat="1">
      <c r="A311" s="109">
        <v>310</v>
      </c>
      <c r="B311" s="110" t="s">
        <v>2592</v>
      </c>
      <c r="C311" s="111" t="s">
        <v>7417</v>
      </c>
      <c r="D311" s="112" t="s">
        <v>7258</v>
      </c>
      <c r="E311" s="113">
        <v>37447055.700000003</v>
      </c>
      <c r="F311" s="113">
        <v>400000</v>
      </c>
      <c r="G311" s="113">
        <v>25529.439999999999</v>
      </c>
      <c r="H311" s="111" t="s">
        <v>7259</v>
      </c>
      <c r="I311" s="112" t="s">
        <v>7260</v>
      </c>
    </row>
    <row r="312" spans="1:9" s="111" customFormat="1" ht="25.5" hidden="1">
      <c r="A312" s="109">
        <v>311</v>
      </c>
      <c r="B312" s="110" t="s">
        <v>4914</v>
      </c>
      <c r="C312" s="111" t="s">
        <v>4915</v>
      </c>
      <c r="D312" s="112" t="s">
        <v>7258</v>
      </c>
      <c r="E312" s="113">
        <v>228248530.93000001</v>
      </c>
      <c r="F312" s="113">
        <v>400000</v>
      </c>
      <c r="G312" s="113">
        <v>-1882485.31</v>
      </c>
      <c r="H312" s="111" t="s">
        <v>7261</v>
      </c>
      <c r="I312" s="112" t="s">
        <v>7262</v>
      </c>
    </row>
    <row r="313" spans="1:9" s="111" customFormat="1" ht="38.25">
      <c r="A313" s="109">
        <v>312</v>
      </c>
      <c r="B313" s="110" t="s">
        <v>872</v>
      </c>
      <c r="C313" s="111" t="s">
        <v>4917</v>
      </c>
      <c r="D313" s="112" t="s">
        <v>7265</v>
      </c>
      <c r="E313" s="113">
        <v>17346024</v>
      </c>
      <c r="F313" s="113">
        <v>500000</v>
      </c>
      <c r="G313" s="113">
        <v>326539.76</v>
      </c>
      <c r="H313" s="111" t="s">
        <v>7259</v>
      </c>
      <c r="I313" s="112" t="s">
        <v>7260</v>
      </c>
    </row>
    <row r="314" spans="1:9" s="111" customFormat="1" ht="25.5">
      <c r="A314" s="109">
        <v>313</v>
      </c>
      <c r="B314" s="110" t="s">
        <v>1695</v>
      </c>
      <c r="C314" s="111" t="s">
        <v>4921</v>
      </c>
      <c r="D314" s="112" t="s">
        <v>7264</v>
      </c>
      <c r="E314" s="113">
        <v>20699760</v>
      </c>
      <c r="F314" s="113">
        <v>206997.6</v>
      </c>
      <c r="G314" s="113">
        <v>0</v>
      </c>
      <c r="H314" s="111" t="s">
        <v>7259</v>
      </c>
      <c r="I314" s="112" t="s">
        <v>7260</v>
      </c>
    </row>
    <row r="315" spans="1:9" s="111" customFormat="1">
      <c r="A315" s="109">
        <v>314</v>
      </c>
      <c r="B315" s="110" t="s">
        <v>1706</v>
      </c>
      <c r="C315" s="111" t="s">
        <v>4923</v>
      </c>
      <c r="D315" s="112" t="s">
        <v>7258</v>
      </c>
      <c r="E315" s="113">
        <v>21733184.399999999</v>
      </c>
      <c r="F315" s="113">
        <v>400000</v>
      </c>
      <c r="G315" s="113">
        <v>182668.16</v>
      </c>
      <c r="H315" s="111" t="s">
        <v>7259</v>
      </c>
      <c r="I315" s="112" t="s">
        <v>7260</v>
      </c>
    </row>
    <row r="316" spans="1:9" s="111" customFormat="1" ht="38.25" hidden="1">
      <c r="A316" s="109">
        <v>315</v>
      </c>
      <c r="B316" s="110" t="s">
        <v>4925</v>
      </c>
      <c r="C316" s="111" t="s">
        <v>7187</v>
      </c>
      <c r="D316" s="112" t="s">
        <v>7265</v>
      </c>
      <c r="E316" s="113">
        <v>483832796.37</v>
      </c>
      <c r="F316" s="113">
        <v>500000</v>
      </c>
      <c r="G316" s="113">
        <v>-4338327.96</v>
      </c>
      <c r="H316" s="111" t="s">
        <v>7261</v>
      </c>
      <c r="I316" s="112" t="s">
        <v>7262</v>
      </c>
    </row>
    <row r="317" spans="1:9" s="111" customFormat="1" ht="38.25">
      <c r="A317" s="109">
        <v>316</v>
      </c>
      <c r="B317" s="110" t="s">
        <v>897</v>
      </c>
      <c r="C317" s="111" t="s">
        <v>4929</v>
      </c>
      <c r="D317" s="112" t="s">
        <v>7265</v>
      </c>
      <c r="E317" s="113">
        <v>1645950.2</v>
      </c>
      <c r="F317" s="113">
        <v>500000</v>
      </c>
      <c r="G317" s="113">
        <v>483540.5</v>
      </c>
      <c r="H317" s="111" t="s">
        <v>7259</v>
      </c>
      <c r="I317" s="112" t="s">
        <v>7260</v>
      </c>
    </row>
    <row r="318" spans="1:9" s="111" customFormat="1">
      <c r="A318" s="109">
        <v>317</v>
      </c>
      <c r="B318" s="110" t="s">
        <v>3676</v>
      </c>
      <c r="C318" s="111" t="s">
        <v>7418</v>
      </c>
      <c r="D318" s="112" t="s">
        <v>7258</v>
      </c>
      <c r="E318" s="113">
        <v>217460425.38</v>
      </c>
      <c r="F318" s="113">
        <v>600000</v>
      </c>
      <c r="G318" s="113">
        <v>-1574604.25</v>
      </c>
      <c r="H318" s="111" t="s">
        <v>7259</v>
      </c>
      <c r="I318" s="112" t="s">
        <v>7260</v>
      </c>
    </row>
    <row r="319" spans="1:9" s="111" customFormat="1" ht="25.5" hidden="1">
      <c r="A319" s="109">
        <v>318</v>
      </c>
      <c r="B319" s="110" t="s">
        <v>4934</v>
      </c>
      <c r="C319" s="111" t="s">
        <v>4935</v>
      </c>
      <c r="D319" s="112" t="s">
        <v>7258</v>
      </c>
      <c r="E319" s="113">
        <v>220586585.44</v>
      </c>
      <c r="F319" s="113">
        <v>400000</v>
      </c>
      <c r="G319" s="113">
        <v>-1805865.85</v>
      </c>
      <c r="H319" s="111" t="s">
        <v>7261</v>
      </c>
      <c r="I319" s="112" t="s">
        <v>7262</v>
      </c>
    </row>
    <row r="320" spans="1:9" s="111" customFormat="1" ht="30" hidden="1">
      <c r="A320" s="109">
        <v>319</v>
      </c>
      <c r="B320" s="110" t="s">
        <v>4937</v>
      </c>
      <c r="C320" s="111" t="s">
        <v>4938</v>
      </c>
      <c r="D320" s="112" t="s">
        <v>7258</v>
      </c>
      <c r="E320" s="113">
        <v>449223898.37</v>
      </c>
      <c r="F320" s="113">
        <v>400000</v>
      </c>
      <c r="G320" s="113">
        <v>-4092238.98</v>
      </c>
      <c r="H320" s="111" t="s">
        <v>7261</v>
      </c>
      <c r="I320" s="112" t="s">
        <v>7262</v>
      </c>
    </row>
    <row r="321" spans="1:9" s="111" customFormat="1" ht="30">
      <c r="A321" s="109">
        <v>320</v>
      </c>
      <c r="B321" s="110" t="s">
        <v>3682</v>
      </c>
      <c r="C321" s="111" t="s">
        <v>7419</v>
      </c>
      <c r="D321" s="112" t="s">
        <v>7258</v>
      </c>
      <c r="E321" s="113">
        <v>2422064.46</v>
      </c>
      <c r="F321" s="113">
        <v>500000</v>
      </c>
      <c r="G321" s="113">
        <v>475779.36</v>
      </c>
      <c r="H321" s="111" t="s">
        <v>7259</v>
      </c>
      <c r="I321" s="112" t="s">
        <v>7260</v>
      </c>
    </row>
    <row r="322" spans="1:9" s="111" customFormat="1" ht="30" hidden="1">
      <c r="A322" s="109">
        <v>321</v>
      </c>
      <c r="B322" s="110" t="s">
        <v>4943</v>
      </c>
      <c r="C322" s="111" t="s">
        <v>7188</v>
      </c>
      <c r="D322" s="112" t="s">
        <v>7258</v>
      </c>
      <c r="E322" s="113">
        <v>44922433035</v>
      </c>
      <c r="F322" s="113">
        <v>480000</v>
      </c>
      <c r="G322" s="113">
        <v>-448744330.35000002</v>
      </c>
      <c r="H322" s="111" t="s">
        <v>7261</v>
      </c>
      <c r="I322" s="112" t="s">
        <v>7262</v>
      </c>
    </row>
    <row r="323" spans="1:9" s="111" customFormat="1" ht="25.5" hidden="1">
      <c r="A323" s="109">
        <v>322</v>
      </c>
      <c r="B323" s="110" t="s">
        <v>4947</v>
      </c>
      <c r="C323" s="111" t="s">
        <v>4948</v>
      </c>
      <c r="D323" s="112" t="s">
        <v>7258</v>
      </c>
      <c r="E323" s="113">
        <v>449260558.37</v>
      </c>
      <c r="F323" s="113">
        <v>480000</v>
      </c>
      <c r="G323" s="113">
        <v>-4012605.58</v>
      </c>
      <c r="H323" s="111" t="s">
        <v>7261</v>
      </c>
      <c r="I323" s="112" t="s">
        <v>7262</v>
      </c>
    </row>
    <row r="324" spans="1:9" s="111" customFormat="1" ht="30">
      <c r="A324" s="109">
        <v>323</v>
      </c>
      <c r="B324" s="110" t="s">
        <v>906</v>
      </c>
      <c r="C324" s="111" t="s">
        <v>4950</v>
      </c>
      <c r="D324" s="112" t="s">
        <v>7279</v>
      </c>
      <c r="E324" s="113">
        <v>24064809</v>
      </c>
      <c r="F324" s="113">
        <v>250000</v>
      </c>
      <c r="G324" s="113">
        <v>9351.91</v>
      </c>
      <c r="H324" s="111" t="s">
        <v>7259</v>
      </c>
      <c r="I324" s="112" t="s">
        <v>7260</v>
      </c>
    </row>
    <row r="325" spans="1:9" s="111" customFormat="1" ht="38.25" hidden="1">
      <c r="A325" s="109">
        <v>324</v>
      </c>
      <c r="B325" s="110" t="s">
        <v>4954</v>
      </c>
      <c r="C325" s="111" t="s">
        <v>4955</v>
      </c>
      <c r="D325" s="112" t="s">
        <v>7265</v>
      </c>
      <c r="E325" s="113">
        <v>629616904.75</v>
      </c>
      <c r="F325" s="113">
        <v>500000</v>
      </c>
      <c r="G325" s="113">
        <v>-5796169.0499999998</v>
      </c>
      <c r="H325" s="111" t="s">
        <v>7261</v>
      </c>
      <c r="I325" s="112" t="s">
        <v>7262</v>
      </c>
    </row>
    <row r="326" spans="1:9" s="111" customFormat="1" ht="25.5" hidden="1">
      <c r="A326" s="109">
        <v>325</v>
      </c>
      <c r="B326" s="110" t="s">
        <v>4957</v>
      </c>
      <c r="C326" s="111" t="s">
        <v>7189</v>
      </c>
      <c r="D326" s="112" t="s">
        <v>7258</v>
      </c>
      <c r="E326" s="113">
        <v>219271452</v>
      </c>
      <c r="F326" s="113">
        <v>400000</v>
      </c>
      <c r="G326" s="113">
        <v>-1792714.52</v>
      </c>
      <c r="H326" s="111" t="s">
        <v>7261</v>
      </c>
      <c r="I326" s="112" t="s">
        <v>7262</v>
      </c>
    </row>
    <row r="327" spans="1:9" s="111" customFormat="1">
      <c r="A327" s="109">
        <v>326</v>
      </c>
      <c r="B327" s="110" t="s">
        <v>923</v>
      </c>
      <c r="C327" s="111" t="s">
        <v>4961</v>
      </c>
      <c r="D327" s="112" t="s">
        <v>7258</v>
      </c>
      <c r="E327" s="113">
        <v>35674520</v>
      </c>
      <c r="F327" s="113">
        <v>400000</v>
      </c>
      <c r="G327" s="113">
        <v>43254.8</v>
      </c>
      <c r="H327" s="111" t="s">
        <v>7259</v>
      </c>
      <c r="I327" s="112" t="s">
        <v>7260</v>
      </c>
    </row>
    <row r="328" spans="1:9" s="111" customFormat="1">
      <c r="A328" s="109">
        <v>327</v>
      </c>
      <c r="B328" s="110" t="s">
        <v>3689</v>
      </c>
      <c r="C328" s="111" t="s">
        <v>7420</v>
      </c>
      <c r="D328" s="112" t="s">
        <v>7258</v>
      </c>
      <c r="E328" s="113">
        <v>25831056</v>
      </c>
      <c r="F328" s="113">
        <v>400000</v>
      </c>
      <c r="G328" s="113">
        <v>141689.44</v>
      </c>
      <c r="H328" s="111" t="s">
        <v>7259</v>
      </c>
      <c r="I328" s="112" t="s">
        <v>7260</v>
      </c>
    </row>
    <row r="329" spans="1:9" s="111" customFormat="1" ht="25.5" hidden="1">
      <c r="A329" s="109">
        <v>328</v>
      </c>
      <c r="B329" s="110" t="s">
        <v>4966</v>
      </c>
      <c r="C329" s="111" t="s">
        <v>4967</v>
      </c>
      <c r="D329" s="112" t="s">
        <v>7273</v>
      </c>
      <c r="E329" s="113">
        <v>48192694.670000002</v>
      </c>
      <c r="F329" s="113">
        <v>400000</v>
      </c>
      <c r="G329" s="113">
        <v>-81926.95</v>
      </c>
      <c r="H329" s="111" t="s">
        <v>7261</v>
      </c>
      <c r="I329" s="112" t="s">
        <v>7262</v>
      </c>
    </row>
    <row r="330" spans="1:9" s="111" customFormat="1">
      <c r="A330" s="109">
        <v>329</v>
      </c>
      <c r="B330" s="110" t="s">
        <v>3699</v>
      </c>
      <c r="C330" s="111" t="s">
        <v>7421</v>
      </c>
      <c r="D330" s="112" t="s">
        <v>7258</v>
      </c>
      <c r="E330" s="113">
        <v>11481282.380000001</v>
      </c>
      <c r="F330" s="113">
        <v>500000</v>
      </c>
      <c r="G330" s="113">
        <v>385187.18</v>
      </c>
      <c r="H330" s="111" t="s">
        <v>7259</v>
      </c>
      <c r="I330" s="112" t="s">
        <v>7260</v>
      </c>
    </row>
    <row r="331" spans="1:9" s="111" customFormat="1" ht="38.25">
      <c r="A331" s="109">
        <v>330</v>
      </c>
      <c r="B331" s="110" t="s">
        <v>1730</v>
      </c>
      <c r="C331" s="111" t="s">
        <v>4972</v>
      </c>
      <c r="D331" s="112" t="s">
        <v>7265</v>
      </c>
      <c r="E331" s="113">
        <v>28049735.600000001</v>
      </c>
      <c r="F331" s="113">
        <v>500000</v>
      </c>
      <c r="G331" s="113">
        <v>219502.64</v>
      </c>
      <c r="H331" s="111" t="s">
        <v>7259</v>
      </c>
      <c r="I331" s="112" t="s">
        <v>7260</v>
      </c>
    </row>
    <row r="332" spans="1:9" s="111" customFormat="1" ht="38.25">
      <c r="A332" s="109">
        <v>331</v>
      </c>
      <c r="B332" s="110" t="s">
        <v>1743</v>
      </c>
      <c r="C332" s="111" t="s">
        <v>4974</v>
      </c>
      <c r="D332" s="112" t="s">
        <v>7265</v>
      </c>
      <c r="E332" s="113">
        <v>28049735.600000001</v>
      </c>
      <c r="F332" s="113">
        <v>500000</v>
      </c>
      <c r="G332" s="113">
        <v>219502.64</v>
      </c>
      <c r="H332" s="111" t="s">
        <v>7259</v>
      </c>
      <c r="I332" s="112" t="s">
        <v>7260</v>
      </c>
    </row>
    <row r="333" spans="1:9" s="111" customFormat="1" ht="25.5" hidden="1">
      <c r="A333" s="109">
        <v>332</v>
      </c>
      <c r="B333" s="110" t="s">
        <v>4976</v>
      </c>
      <c r="C333" s="111" t="s">
        <v>7190</v>
      </c>
      <c r="D333" s="112" t="s">
        <v>7258</v>
      </c>
      <c r="E333" s="113">
        <v>449223898.37</v>
      </c>
      <c r="F333" s="113">
        <v>480000</v>
      </c>
      <c r="G333" s="113">
        <v>-4012238.98</v>
      </c>
      <c r="H333" s="111" t="s">
        <v>7261</v>
      </c>
      <c r="I333" s="112" t="s">
        <v>7262</v>
      </c>
    </row>
    <row r="334" spans="1:9" s="111" customFormat="1" ht="38.25">
      <c r="A334" s="109">
        <v>333</v>
      </c>
      <c r="B334" s="110" t="s">
        <v>3700</v>
      </c>
      <c r="C334" s="111" t="s">
        <v>7422</v>
      </c>
      <c r="D334" s="112" t="s">
        <v>7265</v>
      </c>
      <c r="E334" s="113">
        <v>154041626.40000001</v>
      </c>
      <c r="F334" s="113">
        <v>1600000</v>
      </c>
      <c r="G334" s="113">
        <v>59583.74</v>
      </c>
      <c r="H334" s="111" t="s">
        <v>7259</v>
      </c>
      <c r="I334" s="112" t="s">
        <v>7260</v>
      </c>
    </row>
    <row r="335" spans="1:9" s="111" customFormat="1" ht="30">
      <c r="A335" s="109">
        <v>334</v>
      </c>
      <c r="B335" s="110" t="s">
        <v>2606</v>
      </c>
      <c r="C335" s="111" t="s">
        <v>7423</v>
      </c>
      <c r="D335" s="112" t="s">
        <v>7258</v>
      </c>
      <c r="E335" s="113">
        <v>37580414.200000003</v>
      </c>
      <c r="F335" s="113">
        <v>400000</v>
      </c>
      <c r="G335" s="113">
        <v>24195.86</v>
      </c>
      <c r="H335" s="111" t="s">
        <v>7259</v>
      </c>
      <c r="I335" s="112" t="s">
        <v>7260</v>
      </c>
    </row>
    <row r="336" spans="1:9" s="111" customFormat="1" ht="25.5" hidden="1">
      <c r="A336" s="109">
        <v>335</v>
      </c>
      <c r="B336" s="110" t="s">
        <v>4986</v>
      </c>
      <c r="C336" s="111" t="s">
        <v>7191</v>
      </c>
      <c r="D336" s="112" t="s">
        <v>7258</v>
      </c>
      <c r="E336" s="113">
        <v>220975367.44</v>
      </c>
      <c r="F336" s="113">
        <v>400000</v>
      </c>
      <c r="G336" s="113">
        <v>-1809753.67</v>
      </c>
      <c r="H336" s="111" t="s">
        <v>7261</v>
      </c>
      <c r="I336" s="112" t="s">
        <v>7262</v>
      </c>
    </row>
    <row r="337" spans="1:9" s="111" customFormat="1" ht="38.25" hidden="1">
      <c r="A337" s="109">
        <v>336</v>
      </c>
      <c r="B337" s="110" t="s">
        <v>4990</v>
      </c>
      <c r="C337" s="111" t="s">
        <v>7192</v>
      </c>
      <c r="D337" s="112" t="s">
        <v>7265</v>
      </c>
      <c r="E337" s="113">
        <v>483832949.33999997</v>
      </c>
      <c r="F337" s="113">
        <v>500000</v>
      </c>
      <c r="G337" s="113">
        <v>-4338329.49</v>
      </c>
      <c r="H337" s="111" t="s">
        <v>7261</v>
      </c>
      <c r="I337" s="112" t="s">
        <v>7262</v>
      </c>
    </row>
    <row r="338" spans="1:9" s="111" customFormat="1" ht="38.25">
      <c r="A338" s="109">
        <v>337</v>
      </c>
      <c r="B338" s="110" t="s">
        <v>3712</v>
      </c>
      <c r="C338" s="111" t="s">
        <v>7424</v>
      </c>
      <c r="D338" s="112" t="s">
        <v>7265</v>
      </c>
      <c r="E338" s="113">
        <v>5978225</v>
      </c>
      <c r="F338" s="113">
        <v>400000</v>
      </c>
      <c r="G338" s="113">
        <v>340217.75</v>
      </c>
      <c r="H338" s="111" t="s">
        <v>7259</v>
      </c>
      <c r="I338" s="112" t="s">
        <v>7260</v>
      </c>
    </row>
    <row r="339" spans="1:9" s="111" customFormat="1">
      <c r="A339" s="109">
        <v>338</v>
      </c>
      <c r="B339" s="110" t="s">
        <v>4997</v>
      </c>
      <c r="C339" s="111" t="s">
        <v>7425</v>
      </c>
      <c r="D339" s="112" t="s">
        <v>7258</v>
      </c>
      <c r="E339" s="113">
        <v>486499.04</v>
      </c>
      <c r="F339" s="113">
        <v>400000</v>
      </c>
      <c r="G339" s="113">
        <v>395135.01</v>
      </c>
      <c r="H339" s="111" t="s">
        <v>7259</v>
      </c>
      <c r="I339" s="112" t="s">
        <v>7260</v>
      </c>
    </row>
    <row r="340" spans="1:9" s="111" customFormat="1">
      <c r="A340" s="109">
        <v>339</v>
      </c>
      <c r="B340" s="110" t="s">
        <v>1753</v>
      </c>
      <c r="C340" s="111" t="s">
        <v>5001</v>
      </c>
      <c r="D340" s="112" t="s">
        <v>7258</v>
      </c>
      <c r="E340" s="113">
        <v>37203804.799999997</v>
      </c>
      <c r="F340" s="113">
        <v>400000</v>
      </c>
      <c r="G340" s="113">
        <v>27961.95</v>
      </c>
      <c r="H340" s="111" t="s">
        <v>7259</v>
      </c>
      <c r="I340" s="112" t="s">
        <v>7260</v>
      </c>
    </row>
    <row r="341" spans="1:9" s="111" customFormat="1">
      <c r="A341" s="109">
        <v>340</v>
      </c>
      <c r="B341" s="110" t="s">
        <v>3718</v>
      </c>
      <c r="C341" s="111" t="s">
        <v>7426</v>
      </c>
      <c r="D341" s="112" t="s">
        <v>7258</v>
      </c>
      <c r="E341" s="113">
        <v>52375781.859999999</v>
      </c>
      <c r="F341" s="113">
        <v>524000</v>
      </c>
      <c r="G341" s="113">
        <v>242.18</v>
      </c>
      <c r="H341" s="111" t="s">
        <v>7259</v>
      </c>
      <c r="I341" s="112" t="s">
        <v>7260</v>
      </c>
    </row>
    <row r="342" spans="1:9" s="111" customFormat="1">
      <c r="A342" s="109">
        <v>341</v>
      </c>
      <c r="B342" s="110" t="s">
        <v>2632</v>
      </c>
      <c r="C342" s="111" t="s">
        <v>7427</v>
      </c>
      <c r="D342" s="112" t="s">
        <v>7304</v>
      </c>
      <c r="E342" s="113">
        <v>20699760</v>
      </c>
      <c r="F342" s="113">
        <v>206997.6</v>
      </c>
      <c r="G342" s="113">
        <v>0</v>
      </c>
      <c r="H342" s="111" t="s">
        <v>7259</v>
      </c>
      <c r="I342" s="112" t="s">
        <v>7260</v>
      </c>
    </row>
    <row r="343" spans="1:9" s="111" customFormat="1" ht="38.25">
      <c r="A343" s="109">
        <v>342</v>
      </c>
      <c r="B343" s="110" t="s">
        <v>3725</v>
      </c>
      <c r="C343" s="111" t="s">
        <v>7428</v>
      </c>
      <c r="D343" s="112" t="s">
        <v>7265</v>
      </c>
      <c r="E343" s="113">
        <v>23927345.199999999</v>
      </c>
      <c r="F343" s="113">
        <v>250000</v>
      </c>
      <c r="G343" s="113">
        <v>10726.55</v>
      </c>
      <c r="H343" s="111" t="s">
        <v>7259</v>
      </c>
      <c r="I343" s="112" t="s">
        <v>7260</v>
      </c>
    </row>
    <row r="344" spans="1:9" s="111" customFormat="1" ht="45">
      <c r="A344" s="109">
        <v>343</v>
      </c>
      <c r="B344" s="110" t="s">
        <v>3737</v>
      </c>
      <c r="C344" s="111" t="s">
        <v>7429</v>
      </c>
      <c r="D344" s="112" t="s">
        <v>7258</v>
      </c>
      <c r="E344" s="113">
        <v>47007187.229999997</v>
      </c>
      <c r="F344" s="113">
        <v>480000</v>
      </c>
      <c r="G344" s="113">
        <v>9928.1299999999992</v>
      </c>
      <c r="H344" s="111" t="s">
        <v>7259</v>
      </c>
      <c r="I344" s="112" t="s">
        <v>7260</v>
      </c>
    </row>
    <row r="345" spans="1:9" s="111" customFormat="1" ht="30">
      <c r="A345" s="109">
        <v>344</v>
      </c>
      <c r="B345" s="110" t="s">
        <v>3747</v>
      </c>
      <c r="C345" s="111" t="s">
        <v>7430</v>
      </c>
      <c r="D345" s="112" t="s">
        <v>7258</v>
      </c>
      <c r="E345" s="113">
        <v>42705063.509999998</v>
      </c>
      <c r="F345" s="113">
        <v>480000</v>
      </c>
      <c r="G345" s="113">
        <v>52949.36</v>
      </c>
      <c r="H345" s="111" t="s">
        <v>7259</v>
      </c>
      <c r="I345" s="112" t="s">
        <v>7260</v>
      </c>
    </row>
    <row r="346" spans="1:9" s="111" customFormat="1" ht="30">
      <c r="A346" s="109">
        <v>345</v>
      </c>
      <c r="B346" s="110" t="s">
        <v>941</v>
      </c>
      <c r="C346" s="111" t="s">
        <v>5018</v>
      </c>
      <c r="D346" s="112" t="s">
        <v>7258</v>
      </c>
      <c r="E346" s="113">
        <v>23898170.66</v>
      </c>
      <c r="F346" s="113">
        <v>238985.22</v>
      </c>
      <c r="G346" s="113">
        <v>3.51</v>
      </c>
      <c r="H346" s="111" t="s">
        <v>7259</v>
      </c>
      <c r="I346" s="112" t="s">
        <v>7260</v>
      </c>
    </row>
    <row r="347" spans="1:9" s="111" customFormat="1">
      <c r="A347" s="109">
        <v>346</v>
      </c>
      <c r="B347" s="110" t="s">
        <v>960</v>
      </c>
      <c r="C347" s="111" t="s">
        <v>5020</v>
      </c>
      <c r="D347" s="112" t="s">
        <v>7258</v>
      </c>
      <c r="E347" s="113">
        <v>15697335.77</v>
      </c>
      <c r="F347" s="113">
        <v>480000</v>
      </c>
      <c r="G347" s="113">
        <v>323026.64</v>
      </c>
      <c r="H347" s="111" t="s">
        <v>7259</v>
      </c>
      <c r="I347" s="112" t="s">
        <v>7260</v>
      </c>
    </row>
    <row r="348" spans="1:9" s="111" customFormat="1">
      <c r="A348" s="109">
        <v>347</v>
      </c>
      <c r="B348" s="110" t="s">
        <v>976</v>
      </c>
      <c r="C348" s="111" t="s">
        <v>5022</v>
      </c>
      <c r="D348" s="112" t="s">
        <v>7258</v>
      </c>
      <c r="E348" s="113">
        <v>67067299.359999999</v>
      </c>
      <c r="F348" s="113">
        <v>900000</v>
      </c>
      <c r="G348" s="113">
        <v>229327.01</v>
      </c>
      <c r="H348" s="111" t="s">
        <v>7259</v>
      </c>
      <c r="I348" s="112" t="s">
        <v>7260</v>
      </c>
    </row>
    <row r="349" spans="1:9" s="111" customFormat="1" ht="30">
      <c r="A349" s="109">
        <v>348</v>
      </c>
      <c r="B349" s="110" t="s">
        <v>3757</v>
      </c>
      <c r="C349" s="111" t="s">
        <v>7431</v>
      </c>
      <c r="D349" s="112" t="s">
        <v>7258</v>
      </c>
      <c r="E349" s="113">
        <v>17478374</v>
      </c>
      <c r="F349" s="113">
        <v>480000</v>
      </c>
      <c r="G349" s="113">
        <v>305216.26</v>
      </c>
      <c r="H349" s="111" t="s">
        <v>7259</v>
      </c>
      <c r="I349" s="112" t="s">
        <v>7260</v>
      </c>
    </row>
    <row r="350" spans="1:9" s="111" customFormat="1" ht="38.25">
      <c r="A350" s="109">
        <v>349</v>
      </c>
      <c r="B350" s="110" t="s">
        <v>2654</v>
      </c>
      <c r="C350" s="111" t="s">
        <v>7432</v>
      </c>
      <c r="D350" s="112" t="s">
        <v>7265</v>
      </c>
      <c r="E350" s="113">
        <v>51893938</v>
      </c>
      <c r="F350" s="113">
        <v>600000</v>
      </c>
      <c r="G350" s="113">
        <v>81060.62</v>
      </c>
      <c r="H350" s="111" t="s">
        <v>7259</v>
      </c>
      <c r="I350" s="112" t="s">
        <v>7260</v>
      </c>
    </row>
    <row r="351" spans="1:9" s="111" customFormat="1" ht="25.5" hidden="1">
      <c r="A351" s="109">
        <v>350</v>
      </c>
      <c r="B351" s="110" t="s">
        <v>5031</v>
      </c>
      <c r="C351" s="111" t="s">
        <v>7193</v>
      </c>
      <c r="D351" s="112" t="s">
        <v>7258</v>
      </c>
      <c r="E351" s="113">
        <v>217460425.38</v>
      </c>
      <c r="F351" s="113">
        <v>600000</v>
      </c>
      <c r="G351" s="113">
        <v>-1574604.25</v>
      </c>
      <c r="H351" s="111" t="s">
        <v>7261</v>
      </c>
      <c r="I351" s="112" t="s">
        <v>7262</v>
      </c>
    </row>
    <row r="352" spans="1:9" s="111" customFormat="1" ht="25.5" hidden="1">
      <c r="A352" s="109">
        <v>351</v>
      </c>
      <c r="B352" s="110" t="s">
        <v>5035</v>
      </c>
      <c r="C352" s="111" t="s">
        <v>5036</v>
      </c>
      <c r="D352" s="112" t="s">
        <v>7258</v>
      </c>
      <c r="E352" s="113">
        <v>220975367.44</v>
      </c>
      <c r="F352" s="113">
        <v>400000</v>
      </c>
      <c r="G352" s="113">
        <v>-1809753.67</v>
      </c>
      <c r="H352" s="111" t="s">
        <v>7261</v>
      </c>
      <c r="I352" s="112" t="s">
        <v>7262</v>
      </c>
    </row>
    <row r="353" spans="1:9" s="111" customFormat="1">
      <c r="A353" s="109">
        <v>352</v>
      </c>
      <c r="B353" s="110" t="s">
        <v>2667</v>
      </c>
      <c r="C353" s="111" t="s">
        <v>7433</v>
      </c>
      <c r="D353" s="112" t="s">
        <v>7258</v>
      </c>
      <c r="E353" s="113">
        <v>36560877.600000001</v>
      </c>
      <c r="F353" s="113">
        <v>400000</v>
      </c>
      <c r="G353" s="113">
        <v>34391.22</v>
      </c>
      <c r="H353" s="111" t="s">
        <v>7259</v>
      </c>
      <c r="I353" s="112" t="s">
        <v>7260</v>
      </c>
    </row>
    <row r="354" spans="1:9" s="111" customFormat="1" ht="30">
      <c r="A354" s="109">
        <v>353</v>
      </c>
      <c r="B354" s="110" t="s">
        <v>3913</v>
      </c>
      <c r="C354" s="111" t="s">
        <v>7434</v>
      </c>
      <c r="D354" s="112" t="s">
        <v>7258</v>
      </c>
      <c r="E354" s="113">
        <v>8900876.5899999999</v>
      </c>
      <c r="F354" s="113">
        <v>500000</v>
      </c>
      <c r="G354" s="113">
        <v>410991.23</v>
      </c>
      <c r="H354" s="111" t="s">
        <v>7259</v>
      </c>
      <c r="I354" s="112" t="s">
        <v>7260</v>
      </c>
    </row>
    <row r="355" spans="1:9" s="111" customFormat="1" ht="38.25">
      <c r="A355" s="109">
        <v>354</v>
      </c>
      <c r="B355" s="110" t="s">
        <v>7435</v>
      </c>
      <c r="C355" s="111" t="s">
        <v>7436</v>
      </c>
      <c r="D355" s="112" t="s">
        <v>7265</v>
      </c>
      <c r="E355" s="113">
        <v>16443065.23</v>
      </c>
      <c r="F355" s="113">
        <v>400000</v>
      </c>
      <c r="G355" s="113">
        <v>235569.35</v>
      </c>
      <c r="H355" s="111" t="s">
        <v>7259</v>
      </c>
      <c r="I355" s="112" t="s">
        <v>7260</v>
      </c>
    </row>
    <row r="356" spans="1:9" s="111" customFormat="1" ht="30" hidden="1">
      <c r="A356" s="109">
        <v>355</v>
      </c>
      <c r="B356" s="110" t="s">
        <v>5047</v>
      </c>
      <c r="C356" s="111" t="s">
        <v>7194</v>
      </c>
      <c r="D356" s="112" t="s">
        <v>7258</v>
      </c>
      <c r="E356" s="113">
        <v>220975367.44</v>
      </c>
      <c r="F356" s="113">
        <v>400000</v>
      </c>
      <c r="G356" s="113">
        <v>-1809753.67</v>
      </c>
      <c r="H356" s="111" t="s">
        <v>7261</v>
      </c>
      <c r="I356" s="112" t="s">
        <v>7262</v>
      </c>
    </row>
    <row r="357" spans="1:9" s="111" customFormat="1" ht="30">
      <c r="A357" s="109">
        <v>356</v>
      </c>
      <c r="B357" s="110" t="s">
        <v>2679</v>
      </c>
      <c r="C357" s="111" t="s">
        <v>7437</v>
      </c>
      <c r="D357" s="112" t="s">
        <v>7264</v>
      </c>
      <c r="E357" s="113">
        <v>75517346.599999994</v>
      </c>
      <c r="F357" s="113">
        <v>770957.95</v>
      </c>
      <c r="G357" s="113">
        <v>15784.48</v>
      </c>
      <c r="H357" s="111" t="s">
        <v>7259</v>
      </c>
      <c r="I357" s="112" t="s">
        <v>7260</v>
      </c>
    </row>
    <row r="358" spans="1:9" s="111" customFormat="1" ht="38.25">
      <c r="A358" s="109">
        <v>357</v>
      </c>
      <c r="B358" s="110" t="s">
        <v>3781</v>
      </c>
      <c r="C358" s="111" t="s">
        <v>7438</v>
      </c>
      <c r="D358" s="112" t="s">
        <v>7265</v>
      </c>
      <c r="E358" s="113">
        <v>9301621.5999999996</v>
      </c>
      <c r="F358" s="113">
        <v>93017</v>
      </c>
      <c r="G358" s="113">
        <v>0.78</v>
      </c>
      <c r="H358" s="111" t="s">
        <v>7259</v>
      </c>
      <c r="I358" s="112" t="s">
        <v>7260</v>
      </c>
    </row>
    <row r="359" spans="1:9" s="111" customFormat="1" ht="38.25">
      <c r="A359" s="109">
        <v>358</v>
      </c>
      <c r="B359" s="110" t="s">
        <v>3791</v>
      </c>
      <c r="C359" s="111" t="s">
        <v>7439</v>
      </c>
      <c r="D359" s="112" t="s">
        <v>7265</v>
      </c>
      <c r="E359" s="113">
        <v>40598118.600000001</v>
      </c>
      <c r="F359" s="113">
        <v>500000</v>
      </c>
      <c r="G359" s="113">
        <v>94018.81</v>
      </c>
      <c r="H359" s="111" t="s">
        <v>7259</v>
      </c>
      <c r="I359" s="112" t="s">
        <v>7260</v>
      </c>
    </row>
    <row r="360" spans="1:9" s="111" customFormat="1" ht="38.25">
      <c r="A360" s="109">
        <v>359</v>
      </c>
      <c r="B360" s="110" t="s">
        <v>3798</v>
      </c>
      <c r="C360" s="111" t="s">
        <v>7440</v>
      </c>
      <c r="D360" s="112" t="s">
        <v>7265</v>
      </c>
      <c r="E360" s="113">
        <v>35443682.399999999</v>
      </c>
      <c r="F360" s="113">
        <v>360000</v>
      </c>
      <c r="G360" s="113">
        <v>5563.18</v>
      </c>
      <c r="H360" s="111" t="s">
        <v>7259</v>
      </c>
      <c r="I360" s="112" t="s">
        <v>7260</v>
      </c>
    </row>
    <row r="361" spans="1:9" s="111" customFormat="1" ht="30" hidden="1">
      <c r="A361" s="109">
        <v>360</v>
      </c>
      <c r="B361" s="110" t="s">
        <v>5064</v>
      </c>
      <c r="C361" s="111" t="s">
        <v>7195</v>
      </c>
      <c r="D361" s="112" t="s">
        <v>7258</v>
      </c>
      <c r="E361" s="113">
        <v>449223898.37</v>
      </c>
      <c r="F361" s="113">
        <v>400000</v>
      </c>
      <c r="G361" s="113">
        <v>-4092238.98</v>
      </c>
      <c r="H361" s="111" t="s">
        <v>7261</v>
      </c>
      <c r="I361" s="112" t="s">
        <v>7262</v>
      </c>
    </row>
    <row r="362" spans="1:9" s="111" customFormat="1">
      <c r="A362" s="109">
        <v>361</v>
      </c>
      <c r="B362" s="110" t="s">
        <v>2691</v>
      </c>
      <c r="C362" s="111" t="s">
        <v>7442</v>
      </c>
      <c r="D362" s="112" t="s">
        <v>7258</v>
      </c>
      <c r="E362" s="113">
        <v>96647762</v>
      </c>
      <c r="F362" s="113">
        <v>1000000</v>
      </c>
      <c r="G362" s="113">
        <v>33522.379999999997</v>
      </c>
      <c r="H362" s="111" t="s">
        <v>7259</v>
      </c>
      <c r="I362" s="112" t="s">
        <v>7260</v>
      </c>
    </row>
    <row r="363" spans="1:9" s="111" customFormat="1" ht="25.5">
      <c r="A363" s="109">
        <v>362</v>
      </c>
      <c r="B363" s="110" t="s">
        <v>2705</v>
      </c>
      <c r="C363" s="111" t="s">
        <v>7443</v>
      </c>
      <c r="D363" s="112" t="s">
        <v>7264</v>
      </c>
      <c r="E363" s="113">
        <v>40603419.32</v>
      </c>
      <c r="F363" s="113">
        <v>416362.55</v>
      </c>
      <c r="G363" s="113">
        <v>10328.36</v>
      </c>
      <c r="H363" s="111" t="s">
        <v>7259</v>
      </c>
      <c r="I363" s="112" t="s">
        <v>7260</v>
      </c>
    </row>
    <row r="364" spans="1:9" s="111" customFormat="1" ht="25.5">
      <c r="A364" s="109">
        <v>363</v>
      </c>
      <c r="B364" s="110" t="s">
        <v>2715</v>
      </c>
      <c r="C364" s="111" t="s">
        <v>7444</v>
      </c>
      <c r="D364" s="112" t="s">
        <v>7264</v>
      </c>
      <c r="E364" s="113">
        <v>40636397.490000002</v>
      </c>
      <c r="F364" s="113">
        <v>416362.55</v>
      </c>
      <c r="G364" s="113">
        <v>9998.58</v>
      </c>
      <c r="H364" s="111" t="s">
        <v>7259</v>
      </c>
      <c r="I364" s="112" t="s">
        <v>7260</v>
      </c>
    </row>
    <row r="365" spans="1:9" s="111" customFormat="1" ht="38.25">
      <c r="A365" s="109">
        <v>364</v>
      </c>
      <c r="B365" s="110" t="s">
        <v>7445</v>
      </c>
      <c r="C365" s="111" t="s">
        <v>7446</v>
      </c>
      <c r="D365" s="112" t="s">
        <v>7265</v>
      </c>
      <c r="E365" s="113">
        <v>40697007.600000001</v>
      </c>
      <c r="F365" s="113">
        <v>410000</v>
      </c>
      <c r="G365" s="113">
        <v>3029.92</v>
      </c>
      <c r="H365" s="111" t="s">
        <v>7259</v>
      </c>
      <c r="I365" s="112" t="s">
        <v>7260</v>
      </c>
    </row>
    <row r="366" spans="1:9" s="111" customFormat="1" ht="38.25">
      <c r="A366" s="109">
        <v>365</v>
      </c>
      <c r="B366" s="110" t="s">
        <v>3837</v>
      </c>
      <c r="C366" s="111" t="s">
        <v>7447</v>
      </c>
      <c r="D366" s="112" t="s">
        <v>7265</v>
      </c>
      <c r="E366" s="113">
        <v>449223898.37</v>
      </c>
      <c r="F366" s="113">
        <v>4493000</v>
      </c>
      <c r="G366" s="113">
        <v>761.02</v>
      </c>
      <c r="H366" s="111" t="s">
        <v>7259</v>
      </c>
      <c r="I366" s="112" t="s">
        <v>7260</v>
      </c>
    </row>
    <row r="367" spans="1:9" s="111" customFormat="1" ht="25.5">
      <c r="A367" s="109">
        <v>366</v>
      </c>
      <c r="B367" s="110" t="s">
        <v>2723</v>
      </c>
      <c r="C367" s="111" t="s">
        <v>7448</v>
      </c>
      <c r="D367" s="112" t="s">
        <v>7264</v>
      </c>
      <c r="E367" s="113">
        <v>34578934.270000003</v>
      </c>
      <c r="F367" s="113">
        <v>360013.96</v>
      </c>
      <c r="G367" s="113">
        <v>14224.62</v>
      </c>
      <c r="H367" s="111" t="s">
        <v>7259</v>
      </c>
      <c r="I367" s="112" t="s">
        <v>7260</v>
      </c>
    </row>
    <row r="368" spans="1:9" s="111" customFormat="1" ht="30">
      <c r="A368" s="109">
        <v>367</v>
      </c>
      <c r="B368" s="110" t="s">
        <v>3850</v>
      </c>
      <c r="C368" s="111" t="s">
        <v>7449</v>
      </c>
      <c r="D368" s="112" t="s">
        <v>7279</v>
      </c>
      <c r="E368" s="113">
        <v>64796962</v>
      </c>
      <c r="F368" s="113">
        <v>670000</v>
      </c>
      <c r="G368" s="113">
        <v>22030.38</v>
      </c>
      <c r="H368" s="111" t="s">
        <v>7259</v>
      </c>
      <c r="I368" s="112" t="s">
        <v>7260</v>
      </c>
    </row>
    <row r="369" spans="1:9" s="111" customFormat="1" ht="25.5" hidden="1">
      <c r="A369" s="109">
        <v>368</v>
      </c>
      <c r="B369" s="110" t="s">
        <v>5089</v>
      </c>
      <c r="C369" s="111" t="s">
        <v>7196</v>
      </c>
      <c r="D369" s="112" t="s">
        <v>7258</v>
      </c>
      <c r="E369" s="113">
        <v>220975367.44</v>
      </c>
      <c r="F369" s="113">
        <v>400000</v>
      </c>
      <c r="G369" s="113">
        <v>-1809753.67</v>
      </c>
      <c r="H369" s="111" t="s">
        <v>7261</v>
      </c>
      <c r="I369" s="112" t="s">
        <v>7262</v>
      </c>
    </row>
    <row r="370" spans="1:9" s="111" customFormat="1" ht="38.25" hidden="1">
      <c r="A370" s="109">
        <v>369</v>
      </c>
      <c r="B370" s="110" t="s">
        <v>5093</v>
      </c>
      <c r="C370" s="111" t="s">
        <v>7197</v>
      </c>
      <c r="D370" s="112" t="s">
        <v>7265</v>
      </c>
      <c r="E370" s="113">
        <v>483832949.33999997</v>
      </c>
      <c r="F370" s="113">
        <v>500000</v>
      </c>
      <c r="G370" s="113">
        <v>-4338329.49</v>
      </c>
      <c r="H370" s="111" t="s">
        <v>7261</v>
      </c>
      <c r="I370" s="112" t="s">
        <v>7262</v>
      </c>
    </row>
    <row r="371" spans="1:9" s="111" customFormat="1" ht="25.5" hidden="1">
      <c r="A371" s="109">
        <v>370</v>
      </c>
      <c r="B371" s="110" t="s">
        <v>5097</v>
      </c>
      <c r="C371" s="111" t="s">
        <v>7198</v>
      </c>
      <c r="D371" s="112" t="s">
        <v>7258</v>
      </c>
      <c r="E371" s="113">
        <v>228248530.93000001</v>
      </c>
      <c r="F371" s="113">
        <v>400000</v>
      </c>
      <c r="G371" s="113">
        <v>-1882485.31</v>
      </c>
      <c r="H371" s="111" t="s">
        <v>7261</v>
      </c>
      <c r="I371" s="112" t="s">
        <v>7262</v>
      </c>
    </row>
    <row r="372" spans="1:9" s="111" customFormat="1" ht="38.25">
      <c r="A372" s="109">
        <v>371</v>
      </c>
      <c r="B372" s="110" t="s">
        <v>1766</v>
      </c>
      <c r="C372" s="111" t="s">
        <v>5101</v>
      </c>
      <c r="D372" s="112" t="s">
        <v>7265</v>
      </c>
      <c r="E372" s="113">
        <v>20513386.800000001</v>
      </c>
      <c r="F372" s="113">
        <v>500000</v>
      </c>
      <c r="G372" s="113">
        <v>294866.13</v>
      </c>
      <c r="H372" s="111" t="s">
        <v>7259</v>
      </c>
      <c r="I372" s="112" t="s">
        <v>7260</v>
      </c>
    </row>
    <row r="373" spans="1:9" s="111" customFormat="1" ht="38.25" hidden="1">
      <c r="A373" s="109">
        <v>372</v>
      </c>
      <c r="B373" s="110" t="s">
        <v>5103</v>
      </c>
      <c r="C373" s="111" t="s">
        <v>7199</v>
      </c>
      <c r="D373" s="112" t="s">
        <v>7265</v>
      </c>
      <c r="E373" s="113">
        <v>449223898.37</v>
      </c>
      <c r="F373" s="113">
        <v>406876.48</v>
      </c>
      <c r="G373" s="113">
        <v>-4085362.5</v>
      </c>
      <c r="H373" s="111" t="s">
        <v>7261</v>
      </c>
      <c r="I373" s="112" t="s">
        <v>7262</v>
      </c>
    </row>
    <row r="374" spans="1:9" s="111" customFormat="1" ht="38.25">
      <c r="A374" s="109">
        <v>373</v>
      </c>
      <c r="B374" s="110" t="s">
        <v>3857</v>
      </c>
      <c r="C374" s="111" t="s">
        <v>7450</v>
      </c>
      <c r="D374" s="112" t="s">
        <v>7265</v>
      </c>
      <c r="E374" s="113">
        <v>23927345.199999999</v>
      </c>
      <c r="F374" s="113">
        <v>239274</v>
      </c>
      <c r="G374" s="113">
        <v>0.55000000000000004</v>
      </c>
      <c r="H374" s="111" t="s">
        <v>7259</v>
      </c>
      <c r="I374" s="112" t="s">
        <v>7260</v>
      </c>
    </row>
    <row r="375" spans="1:9" s="111" customFormat="1" ht="38.25">
      <c r="A375" s="109">
        <v>374</v>
      </c>
      <c r="B375" s="110" t="s">
        <v>3864</v>
      </c>
      <c r="C375" s="111" t="s">
        <v>7451</v>
      </c>
      <c r="D375" s="112" t="s">
        <v>7265</v>
      </c>
      <c r="E375" s="113">
        <v>193819578.59</v>
      </c>
      <c r="F375" s="113">
        <v>2059000</v>
      </c>
      <c r="G375" s="113">
        <v>120804.21</v>
      </c>
      <c r="H375" s="111" t="s">
        <v>7259</v>
      </c>
      <c r="I375" s="112" t="s">
        <v>7260</v>
      </c>
    </row>
    <row r="376" spans="1:9" s="111" customFormat="1" ht="30" hidden="1">
      <c r="A376" s="109">
        <v>375</v>
      </c>
      <c r="B376" s="110" t="s">
        <v>5110</v>
      </c>
      <c r="C376" s="111" t="s">
        <v>7200</v>
      </c>
      <c r="D376" s="112" t="s">
        <v>7258</v>
      </c>
      <c r="E376" s="113">
        <v>427123975.06999999</v>
      </c>
      <c r="F376" s="113">
        <v>480000</v>
      </c>
      <c r="G376" s="113">
        <v>-3791239.75</v>
      </c>
      <c r="H376" s="111" t="s">
        <v>7261</v>
      </c>
      <c r="I376" s="112" t="s">
        <v>7262</v>
      </c>
    </row>
    <row r="377" spans="1:9" s="111" customFormat="1">
      <c r="A377" s="109">
        <v>376</v>
      </c>
      <c r="B377" s="110" t="s">
        <v>3871</v>
      </c>
      <c r="C377" s="111" t="s">
        <v>7452</v>
      </c>
      <c r="D377" s="112" t="s">
        <v>7279</v>
      </c>
      <c r="E377" s="113">
        <v>61173927.200000003</v>
      </c>
      <c r="F377" s="113">
        <v>670000</v>
      </c>
      <c r="G377" s="113">
        <v>58260.73</v>
      </c>
      <c r="H377" s="111" t="s">
        <v>7259</v>
      </c>
      <c r="I377" s="112" t="s">
        <v>7260</v>
      </c>
    </row>
    <row r="378" spans="1:9" s="111" customFormat="1">
      <c r="A378" s="109">
        <v>377</v>
      </c>
      <c r="B378" s="110" t="s">
        <v>2738</v>
      </c>
      <c r="C378" s="111" t="s">
        <v>7453</v>
      </c>
      <c r="D378" s="112" t="s">
        <v>7258</v>
      </c>
      <c r="E378" s="113">
        <v>14757478.199999999</v>
      </c>
      <c r="F378" s="113">
        <v>500000</v>
      </c>
      <c r="G378" s="113">
        <v>352425.22</v>
      </c>
      <c r="H378" s="111" t="s">
        <v>7259</v>
      </c>
      <c r="I378" s="112" t="s">
        <v>7260</v>
      </c>
    </row>
    <row r="379" spans="1:9" s="111" customFormat="1">
      <c r="A379" s="109">
        <v>378</v>
      </c>
      <c r="B379" s="110" t="s">
        <v>997</v>
      </c>
      <c r="C379" s="111" t="s">
        <v>5120</v>
      </c>
      <c r="D379" s="112" t="s">
        <v>7258</v>
      </c>
      <c r="E379" s="113">
        <v>9318159</v>
      </c>
      <c r="F379" s="113">
        <v>400000</v>
      </c>
      <c r="G379" s="113">
        <v>306818.40999999997</v>
      </c>
      <c r="H379" s="111" t="s">
        <v>7259</v>
      </c>
      <c r="I379" s="112" t="s">
        <v>7260</v>
      </c>
    </row>
    <row r="380" spans="1:9" s="111" customFormat="1" ht="30">
      <c r="A380" s="109">
        <v>379</v>
      </c>
      <c r="B380" s="110" t="s">
        <v>1021</v>
      </c>
      <c r="C380" s="111" t="s">
        <v>5122</v>
      </c>
      <c r="D380" s="112" t="s">
        <v>7279</v>
      </c>
      <c r="E380" s="113">
        <v>24050533.399999999</v>
      </c>
      <c r="F380" s="113">
        <v>300000</v>
      </c>
      <c r="G380" s="113">
        <v>59494.67</v>
      </c>
      <c r="H380" s="111" t="s">
        <v>7259</v>
      </c>
      <c r="I380" s="112" t="s">
        <v>7260</v>
      </c>
    </row>
    <row r="381" spans="1:9" s="111" customFormat="1">
      <c r="A381" s="109">
        <v>380</v>
      </c>
      <c r="B381" s="110" t="s">
        <v>1779</v>
      </c>
      <c r="C381" s="111" t="s">
        <v>5124</v>
      </c>
      <c r="D381" s="112" t="s">
        <v>7258</v>
      </c>
      <c r="E381" s="113">
        <v>2842243.14</v>
      </c>
      <c r="F381" s="113">
        <v>122517.93</v>
      </c>
      <c r="G381" s="113">
        <v>94095.5</v>
      </c>
      <c r="H381" s="111" t="s">
        <v>7259</v>
      </c>
      <c r="I381" s="112" t="s">
        <v>7260</v>
      </c>
    </row>
    <row r="382" spans="1:9" s="111" customFormat="1" ht="38.25">
      <c r="A382" s="109">
        <v>381</v>
      </c>
      <c r="B382" s="110" t="s">
        <v>1037</v>
      </c>
      <c r="C382" s="111" t="s">
        <v>5126</v>
      </c>
      <c r="D382" s="112" t="s">
        <v>7265</v>
      </c>
      <c r="E382" s="113">
        <v>46486352.799999997</v>
      </c>
      <c r="F382" s="113">
        <v>500000</v>
      </c>
      <c r="G382" s="113">
        <v>35136.47</v>
      </c>
      <c r="H382" s="111" t="s">
        <v>7259</v>
      </c>
      <c r="I382" s="112" t="s">
        <v>7260</v>
      </c>
    </row>
    <row r="383" spans="1:9" s="111" customFormat="1" ht="38.25">
      <c r="A383" s="109">
        <v>382</v>
      </c>
      <c r="B383" s="110" t="s">
        <v>1056</v>
      </c>
      <c r="C383" s="111" t="s">
        <v>5128</v>
      </c>
      <c r="D383" s="112" t="s">
        <v>7265</v>
      </c>
      <c r="E383" s="113">
        <v>28585385.399999999</v>
      </c>
      <c r="F383" s="113">
        <v>500000</v>
      </c>
      <c r="G383" s="113">
        <v>214146.15</v>
      </c>
      <c r="H383" s="111" t="s">
        <v>7259</v>
      </c>
      <c r="I383" s="112" t="s">
        <v>7260</v>
      </c>
    </row>
    <row r="384" spans="1:9" s="111" customFormat="1">
      <c r="A384" s="109">
        <v>383</v>
      </c>
      <c r="B384" s="110" t="s">
        <v>1791</v>
      </c>
      <c r="C384" s="111" t="s">
        <v>5130</v>
      </c>
      <c r="D384" s="112" t="s">
        <v>7258</v>
      </c>
      <c r="E384" s="113">
        <v>498458818</v>
      </c>
      <c r="F384" s="113">
        <v>480000</v>
      </c>
      <c r="G384" s="113">
        <v>-4504588.18</v>
      </c>
      <c r="H384" s="111" t="s">
        <v>7259</v>
      </c>
      <c r="I384" s="112" t="s">
        <v>7260</v>
      </c>
    </row>
    <row r="385" spans="1:9" s="111" customFormat="1" ht="25.5" hidden="1">
      <c r="A385" s="109">
        <v>384</v>
      </c>
      <c r="B385" s="110" t="s">
        <v>5132</v>
      </c>
      <c r="C385" s="111" t="s">
        <v>5133</v>
      </c>
      <c r="D385" s="112" t="s">
        <v>7258</v>
      </c>
      <c r="E385" s="113">
        <v>228248530.93000001</v>
      </c>
      <c r="F385" s="113">
        <v>400000</v>
      </c>
      <c r="G385" s="113">
        <v>-1882485.31</v>
      </c>
      <c r="H385" s="111" t="s">
        <v>7261</v>
      </c>
      <c r="I385" s="112" t="s">
        <v>7262</v>
      </c>
    </row>
    <row r="386" spans="1:9" s="111" customFormat="1" ht="38.25" hidden="1">
      <c r="A386" s="109">
        <v>385</v>
      </c>
      <c r="B386" s="110" t="s">
        <v>5135</v>
      </c>
      <c r="C386" s="111" t="s">
        <v>5136</v>
      </c>
      <c r="D386" s="112" t="s">
        <v>7265</v>
      </c>
      <c r="E386" s="113">
        <v>449298696.37</v>
      </c>
      <c r="F386" s="113">
        <v>2420835.8199999998</v>
      </c>
      <c r="G386" s="113">
        <v>-2072151.14</v>
      </c>
      <c r="H386" s="111" t="s">
        <v>7261</v>
      </c>
      <c r="I386" s="112" t="s">
        <v>7262</v>
      </c>
    </row>
    <row r="387" spans="1:9" s="111" customFormat="1" ht="25.5">
      <c r="A387" s="109">
        <v>386</v>
      </c>
      <c r="B387" s="110" t="s">
        <v>1072</v>
      </c>
      <c r="C387" s="111" t="s">
        <v>5137</v>
      </c>
      <c r="D387" s="112" t="s">
        <v>7264</v>
      </c>
      <c r="E387" s="113">
        <v>34908934.270000003</v>
      </c>
      <c r="F387" s="113">
        <v>360013.96</v>
      </c>
      <c r="G387" s="113">
        <v>10924.62</v>
      </c>
      <c r="H387" s="111" t="s">
        <v>7259</v>
      </c>
      <c r="I387" s="112" t="s">
        <v>7260</v>
      </c>
    </row>
    <row r="388" spans="1:9" s="111" customFormat="1" ht="25.5">
      <c r="A388" s="109">
        <v>387</v>
      </c>
      <c r="B388" s="110" t="s">
        <v>1087</v>
      </c>
      <c r="C388" s="111" t="s">
        <v>5139</v>
      </c>
      <c r="D388" s="112" t="s">
        <v>7264</v>
      </c>
      <c r="E388" s="113">
        <v>31674341.210000001</v>
      </c>
      <c r="F388" s="113">
        <v>318049.08</v>
      </c>
      <c r="G388" s="113">
        <v>1305.67</v>
      </c>
      <c r="H388" s="111" t="s">
        <v>7259</v>
      </c>
      <c r="I388" s="112" t="s">
        <v>7260</v>
      </c>
    </row>
    <row r="389" spans="1:9" s="111" customFormat="1" ht="38.25" hidden="1">
      <c r="A389" s="109">
        <v>388</v>
      </c>
      <c r="B389" s="110" t="s">
        <v>5141</v>
      </c>
      <c r="C389" s="111" t="s">
        <v>5142</v>
      </c>
      <c r="D389" s="112" t="s">
        <v>7265</v>
      </c>
      <c r="E389" s="113">
        <v>21813603.199999999</v>
      </c>
      <c r="F389" s="113">
        <v>75322.92</v>
      </c>
      <c r="G389" s="113">
        <v>-142813.10999999999</v>
      </c>
      <c r="H389" s="111" t="s">
        <v>7261</v>
      </c>
      <c r="I389" s="112" t="s">
        <v>7262</v>
      </c>
    </row>
    <row r="390" spans="1:9" s="111" customFormat="1" ht="38.25" hidden="1">
      <c r="A390" s="109">
        <v>389</v>
      </c>
      <c r="B390" s="110" t="s">
        <v>5144</v>
      </c>
      <c r="C390" s="111" t="s">
        <v>5145</v>
      </c>
      <c r="D390" s="112" t="s">
        <v>7265</v>
      </c>
      <c r="E390" s="113">
        <v>427919491.61000001</v>
      </c>
      <c r="F390" s="113">
        <v>160000</v>
      </c>
      <c r="G390" s="113">
        <v>-4119194.92</v>
      </c>
      <c r="H390" s="111" t="s">
        <v>7261</v>
      </c>
      <c r="I390" s="112" t="s">
        <v>7262</v>
      </c>
    </row>
    <row r="391" spans="1:9" s="111" customFormat="1">
      <c r="A391" s="109">
        <v>390</v>
      </c>
      <c r="B391" s="110" t="s">
        <v>1098</v>
      </c>
      <c r="C391" s="111" t="s">
        <v>5147</v>
      </c>
      <c r="D391" s="112" t="s">
        <v>7258</v>
      </c>
      <c r="E391" s="113">
        <v>34990491.200000003</v>
      </c>
      <c r="F391" s="113">
        <v>400000</v>
      </c>
      <c r="G391" s="113">
        <v>50095.09</v>
      </c>
      <c r="H391" s="111" t="s">
        <v>7259</v>
      </c>
      <c r="I391" s="112" t="s">
        <v>7260</v>
      </c>
    </row>
    <row r="392" spans="1:9" s="111" customFormat="1" ht="30">
      <c r="A392" s="109">
        <v>391</v>
      </c>
      <c r="B392" s="110" t="s">
        <v>1802</v>
      </c>
      <c r="C392" s="111" t="s">
        <v>5153</v>
      </c>
      <c r="D392" s="112" t="s">
        <v>7258</v>
      </c>
      <c r="E392" s="113">
        <v>27452992.550000001</v>
      </c>
      <c r="F392" s="113">
        <v>480000</v>
      </c>
      <c r="G392" s="113">
        <v>205470.07</v>
      </c>
      <c r="H392" s="111" t="s">
        <v>7259</v>
      </c>
      <c r="I392" s="112" t="s">
        <v>7260</v>
      </c>
    </row>
    <row r="393" spans="1:9" s="111" customFormat="1" ht="25.5" hidden="1">
      <c r="A393" s="109">
        <v>392</v>
      </c>
      <c r="B393" s="110" t="s">
        <v>5155</v>
      </c>
      <c r="C393" s="111" t="s">
        <v>5156</v>
      </c>
      <c r="D393" s="112" t="s">
        <v>7264</v>
      </c>
      <c r="E393" s="113">
        <v>65898534</v>
      </c>
      <c r="F393" s="113">
        <v>416362.55</v>
      </c>
      <c r="G393" s="113">
        <v>-242622.79</v>
      </c>
      <c r="H393" s="111" t="s">
        <v>7261</v>
      </c>
      <c r="I393" s="112" t="s">
        <v>7262</v>
      </c>
    </row>
    <row r="394" spans="1:9" s="111" customFormat="1" ht="30">
      <c r="A394" s="109">
        <v>393</v>
      </c>
      <c r="B394" s="110" t="s">
        <v>1816</v>
      </c>
      <c r="C394" s="111" t="s">
        <v>5158</v>
      </c>
      <c r="D394" s="112" t="s">
        <v>7263</v>
      </c>
      <c r="E394" s="113">
        <v>29968581.440000001</v>
      </c>
      <c r="F394" s="113">
        <v>300000</v>
      </c>
      <c r="G394" s="113">
        <v>314.19</v>
      </c>
      <c r="H394" s="111" t="s">
        <v>7259</v>
      </c>
      <c r="I394" s="112" t="s">
        <v>7260</v>
      </c>
    </row>
    <row r="395" spans="1:9" s="111" customFormat="1" ht="38.25" hidden="1">
      <c r="A395" s="109">
        <v>394</v>
      </c>
      <c r="B395" s="110" t="s">
        <v>5160</v>
      </c>
      <c r="C395" s="111" t="s">
        <v>5161</v>
      </c>
      <c r="D395" s="112" t="s">
        <v>7265</v>
      </c>
      <c r="E395" s="113">
        <v>483832949.33999997</v>
      </c>
      <c r="F395" s="113">
        <v>500000</v>
      </c>
      <c r="G395" s="113">
        <v>-4338329.49</v>
      </c>
      <c r="H395" s="111" t="s">
        <v>7261</v>
      </c>
      <c r="I395" s="112" t="s">
        <v>7262</v>
      </c>
    </row>
    <row r="396" spans="1:9" s="111" customFormat="1" ht="30">
      <c r="A396" s="109">
        <v>395</v>
      </c>
      <c r="B396" s="110" t="s">
        <v>3893</v>
      </c>
      <c r="C396" s="111" t="s">
        <v>7456</v>
      </c>
      <c r="D396" s="112" t="s">
        <v>7258</v>
      </c>
      <c r="E396" s="113">
        <v>432493.27</v>
      </c>
      <c r="F396" s="113">
        <v>400000</v>
      </c>
      <c r="G396" s="113">
        <v>395675.07</v>
      </c>
      <c r="H396" s="111" t="s">
        <v>7259</v>
      </c>
      <c r="I396" s="112" t="s">
        <v>7260</v>
      </c>
    </row>
    <row r="397" spans="1:9" s="111" customFormat="1" ht="25.5" hidden="1">
      <c r="A397" s="109">
        <v>396</v>
      </c>
      <c r="B397" s="110" t="s">
        <v>5166</v>
      </c>
      <c r="C397" s="111" t="s">
        <v>5167</v>
      </c>
      <c r="D397" s="112" t="s">
        <v>7258</v>
      </c>
      <c r="E397" s="113">
        <v>483832949.33999997</v>
      </c>
      <c r="F397" s="113">
        <v>500000</v>
      </c>
      <c r="G397" s="113">
        <v>-4338329.49</v>
      </c>
      <c r="H397" s="111" t="s">
        <v>7261</v>
      </c>
      <c r="I397" s="112" t="s">
        <v>7262</v>
      </c>
    </row>
    <row r="398" spans="1:9" s="111" customFormat="1" ht="38.25" hidden="1">
      <c r="A398" s="109">
        <v>397</v>
      </c>
      <c r="B398" s="110" t="s">
        <v>5169</v>
      </c>
      <c r="C398" s="111" t="s">
        <v>7201</v>
      </c>
      <c r="D398" s="112" t="s">
        <v>7265</v>
      </c>
      <c r="E398" s="113">
        <v>48439449.649999999</v>
      </c>
      <c r="F398" s="113">
        <v>450000</v>
      </c>
      <c r="G398" s="113">
        <v>-34394.5</v>
      </c>
      <c r="H398" s="111" t="s">
        <v>7261</v>
      </c>
      <c r="I398" s="112" t="s">
        <v>7262</v>
      </c>
    </row>
    <row r="399" spans="1:9" s="111" customFormat="1" ht="30">
      <c r="A399" s="109">
        <v>398</v>
      </c>
      <c r="B399" s="110" t="s">
        <v>3899</v>
      </c>
      <c r="C399" s="111" t="s">
        <v>7457</v>
      </c>
      <c r="D399" s="112" t="s">
        <v>7258</v>
      </c>
      <c r="E399" s="113">
        <v>44677414.899999999</v>
      </c>
      <c r="F399" s="113">
        <v>480000</v>
      </c>
      <c r="G399" s="113">
        <v>33225.85</v>
      </c>
      <c r="H399" s="111" t="s">
        <v>7259</v>
      </c>
      <c r="I399" s="112" t="s">
        <v>7260</v>
      </c>
    </row>
    <row r="400" spans="1:9">
      <c r="B400" s="115">
        <f>SUBTOTAL(103,Table173[NOMBRE COMERCIAL])</f>
        <v>254</v>
      </c>
      <c r="H400" s="108">
        <f>SUBTOTAL(103,Table173[RESULTADO PRELIMINAR])</f>
        <v>254</v>
      </c>
    </row>
    <row r="404" spans="2:3" ht="21">
      <c r="B404" s="116" t="s">
        <v>7259</v>
      </c>
      <c r="C404" s="117">
        <v>254</v>
      </c>
    </row>
    <row r="405" spans="2:3" ht="21.75" thickBot="1">
      <c r="B405" s="118" t="s">
        <v>7459</v>
      </c>
      <c r="C405" s="119">
        <v>144</v>
      </c>
    </row>
    <row r="406" spans="2:3" ht="21.75" thickBot="1">
      <c r="B406" s="120" t="s">
        <v>7460</v>
      </c>
      <c r="C406" s="121">
        <f>SUM(C404:C405)</f>
        <v>398</v>
      </c>
    </row>
  </sheetData>
  <conditionalFormatting sqref="B1">
    <cfRule type="duplicateValues" dxfId="260" priority="21"/>
  </conditionalFormatting>
  <conditionalFormatting sqref="B13">
    <cfRule type="duplicateValues" dxfId="259" priority="15"/>
  </conditionalFormatting>
  <conditionalFormatting sqref="B13">
    <cfRule type="duplicateValues" dxfId="258" priority="16"/>
    <cfRule type="duplicateValues" dxfId="257" priority="17"/>
  </conditionalFormatting>
  <conditionalFormatting sqref="B13">
    <cfRule type="duplicateValues" dxfId="256" priority="18"/>
  </conditionalFormatting>
  <conditionalFormatting sqref="B13">
    <cfRule type="duplicateValues" dxfId="255" priority="19"/>
  </conditionalFormatting>
  <conditionalFormatting sqref="B13">
    <cfRule type="duplicateValues" dxfId="254" priority="20"/>
  </conditionalFormatting>
  <conditionalFormatting sqref="B378:B381">
    <cfRule type="duplicateValues" dxfId="253" priority="9"/>
  </conditionalFormatting>
  <conditionalFormatting sqref="B378:B381">
    <cfRule type="duplicateValues" dxfId="252" priority="10"/>
    <cfRule type="duplicateValues" dxfId="251" priority="11"/>
  </conditionalFormatting>
  <conditionalFormatting sqref="B377:B399">
    <cfRule type="duplicateValues" dxfId="250" priority="12"/>
  </conditionalFormatting>
  <conditionalFormatting sqref="B377:B399">
    <cfRule type="duplicateValues" dxfId="249" priority="13"/>
  </conditionalFormatting>
  <conditionalFormatting sqref="B377:B399">
    <cfRule type="duplicateValues" dxfId="248" priority="14"/>
  </conditionalFormatting>
  <conditionalFormatting sqref="B237:B251 B253:B324 B201:B215 B217:B235 B326:B376">
    <cfRule type="duplicateValues" dxfId="247" priority="5"/>
  </conditionalFormatting>
  <conditionalFormatting sqref="B237:B251 B253:B324 B201:B215 B217:B235 B326:B376">
    <cfRule type="duplicateValues" dxfId="246" priority="6"/>
    <cfRule type="duplicateValues" dxfId="245" priority="7"/>
  </conditionalFormatting>
  <conditionalFormatting sqref="B237:B251 B253:B324 B201:B215 B217:B235 B326:B376">
    <cfRule type="duplicateValues" dxfId="244" priority="8"/>
  </conditionalFormatting>
  <conditionalFormatting sqref="B236">
    <cfRule type="duplicateValues" dxfId="243" priority="4"/>
  </conditionalFormatting>
  <conditionalFormatting sqref="B252">
    <cfRule type="duplicateValues" dxfId="242" priority="3"/>
  </conditionalFormatting>
  <conditionalFormatting sqref="B216">
    <cfRule type="duplicateValues" dxfId="241" priority="2"/>
  </conditionalFormatting>
  <conditionalFormatting sqref="B325">
    <cfRule type="duplicateValues" dxfId="240" priority="1"/>
  </conditionalFormatting>
  <conditionalFormatting sqref="B401:B403 B1 B407:B1048576 C404:C406">
    <cfRule type="duplicateValues" dxfId="239" priority="22"/>
  </conditionalFormatting>
  <pageMargins left="0.70866141732283472" right="0.70866141732283472" top="0.74803149606299213" bottom="0.74803149606299213" header="0.31496062992125984" footer="0.31496062992125984"/>
  <pageSetup scale="65" orientation="landscape" r:id="rId1"/>
  <tableParts count="1">
    <tablePart r:id="rId2"/>
  </tablePart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AG446"/>
  <sheetViews>
    <sheetView topLeftCell="J1" workbookViewId="0">
      <selection activeCell="T10" sqref="T10"/>
    </sheetView>
  </sheetViews>
  <sheetFormatPr defaultColWidth="11.42578125" defaultRowHeight="15"/>
  <cols>
    <col min="1" max="1" width="8.85546875" bestFit="1" customWidth="1"/>
    <col min="2" max="2" width="8.7109375" bestFit="1" customWidth="1"/>
    <col min="3" max="3" width="65.140625" bestFit="1" customWidth="1"/>
    <col min="4" max="4" width="26" customWidth="1"/>
    <col min="5" max="5" width="66.140625" style="40" bestFit="1" customWidth="1"/>
    <col min="6" max="6" width="13.42578125" style="40" bestFit="1" customWidth="1"/>
    <col min="7" max="7" width="20.28515625" customWidth="1"/>
  </cols>
  <sheetData>
    <row r="1" spans="1:33" ht="79.5" thickBot="1">
      <c r="A1" s="1" t="s">
        <v>5176</v>
      </c>
      <c r="B1" s="2" t="s">
        <v>5177</v>
      </c>
      <c r="C1" s="3" t="s">
        <v>19</v>
      </c>
      <c r="D1" s="4" t="s">
        <v>20</v>
      </c>
      <c r="E1" s="4" t="s">
        <v>5178</v>
      </c>
      <c r="F1" s="4" t="s">
        <v>13</v>
      </c>
      <c r="G1" s="5" t="s">
        <v>5179</v>
      </c>
      <c r="H1" s="85" t="s">
        <v>7471</v>
      </c>
      <c r="I1" s="86" t="s">
        <v>21</v>
      </c>
      <c r="J1" s="86" t="s">
        <v>25</v>
      </c>
      <c r="K1" s="86" t="s">
        <v>28</v>
      </c>
      <c r="L1" s="86" t="s">
        <v>31</v>
      </c>
      <c r="M1" s="86" t="s">
        <v>35</v>
      </c>
      <c r="N1" s="86" t="s">
        <v>38</v>
      </c>
      <c r="O1" s="86" t="s">
        <v>42</v>
      </c>
      <c r="P1" s="86" t="s">
        <v>46</v>
      </c>
      <c r="Q1" s="86" t="s">
        <v>49</v>
      </c>
      <c r="R1" s="86" t="s">
        <v>53</v>
      </c>
      <c r="S1" s="86" t="s">
        <v>56</v>
      </c>
      <c r="T1" s="86" t="s">
        <v>59</v>
      </c>
      <c r="U1" s="87" t="s">
        <v>62</v>
      </c>
      <c r="V1" s="87" t="s">
        <v>65</v>
      </c>
      <c r="W1" s="87" t="s">
        <v>68</v>
      </c>
      <c r="X1" s="87" t="s">
        <v>72</v>
      </c>
      <c r="Y1" s="86" t="s">
        <v>76</v>
      </c>
      <c r="Z1" s="86" t="s">
        <v>79</v>
      </c>
      <c r="AA1" s="86" t="s">
        <v>83</v>
      </c>
      <c r="AB1" s="86" t="s">
        <v>87</v>
      </c>
      <c r="AC1" s="86" t="s">
        <v>90</v>
      </c>
      <c r="AD1" s="86" t="s">
        <v>93</v>
      </c>
      <c r="AE1" s="86" t="s">
        <v>97</v>
      </c>
      <c r="AF1" s="86" t="s">
        <v>100</v>
      </c>
      <c r="AG1" s="88" t="s">
        <v>103</v>
      </c>
    </row>
    <row r="2" spans="1:33" ht="15.75">
      <c r="A2" s="43" t="s">
        <v>5180</v>
      </c>
      <c r="B2" s="10" t="s">
        <v>5181</v>
      </c>
      <c r="C2" s="75" t="s">
        <v>5182</v>
      </c>
      <c r="D2" s="55">
        <v>108</v>
      </c>
      <c r="E2" s="27" t="s">
        <v>5183</v>
      </c>
      <c r="F2" s="74">
        <v>105368021</v>
      </c>
      <c r="G2" s="27" t="s">
        <v>5184</v>
      </c>
      <c r="H2" t="s">
        <v>7472</v>
      </c>
      <c r="I2">
        <v>20</v>
      </c>
      <c r="J2">
        <v>5</v>
      </c>
      <c r="K2">
        <v>0</v>
      </c>
      <c r="L2">
        <v>33</v>
      </c>
      <c r="M2">
        <v>40</v>
      </c>
      <c r="N2">
        <v>5</v>
      </c>
      <c r="O2">
        <v>12</v>
      </c>
      <c r="P2">
        <v>0</v>
      </c>
      <c r="Q2">
        <v>3</v>
      </c>
      <c r="R2">
        <v>0</v>
      </c>
      <c r="S2">
        <v>10</v>
      </c>
      <c r="T2">
        <v>0</v>
      </c>
      <c r="U2">
        <v>216</v>
      </c>
      <c r="V2">
        <v>432</v>
      </c>
      <c r="W2">
        <v>0</v>
      </c>
      <c r="X2">
        <v>0</v>
      </c>
      <c r="Y2">
        <v>216</v>
      </c>
      <c r="Z2">
        <v>0</v>
      </c>
      <c r="AA2">
        <v>5</v>
      </c>
      <c r="AB2">
        <v>432</v>
      </c>
      <c r="AC2">
        <v>24</v>
      </c>
      <c r="AD2">
        <v>11</v>
      </c>
      <c r="AE2">
        <v>34</v>
      </c>
      <c r="AF2">
        <v>0</v>
      </c>
      <c r="AG2">
        <v>0</v>
      </c>
    </row>
    <row r="3" spans="1:33" ht="15.75">
      <c r="A3" s="45" t="s">
        <v>5185</v>
      </c>
      <c r="B3" s="10" t="s">
        <v>5181</v>
      </c>
      <c r="C3" s="75" t="s">
        <v>5186</v>
      </c>
      <c r="D3" s="32">
        <v>144</v>
      </c>
      <c r="E3" s="37" t="s">
        <v>5183</v>
      </c>
      <c r="F3" s="74">
        <v>105368021</v>
      </c>
      <c r="G3" s="27" t="s">
        <v>5184</v>
      </c>
      <c r="H3" t="s">
        <v>7472</v>
      </c>
      <c r="I3">
        <v>26</v>
      </c>
      <c r="J3">
        <v>7</v>
      </c>
      <c r="K3">
        <v>0</v>
      </c>
      <c r="L3">
        <v>44</v>
      </c>
      <c r="M3">
        <v>53</v>
      </c>
      <c r="N3">
        <v>7</v>
      </c>
      <c r="O3">
        <v>16</v>
      </c>
      <c r="P3">
        <v>0</v>
      </c>
      <c r="Q3">
        <v>4</v>
      </c>
      <c r="R3">
        <v>0</v>
      </c>
      <c r="S3">
        <v>13</v>
      </c>
      <c r="T3">
        <v>0</v>
      </c>
      <c r="U3">
        <v>288</v>
      </c>
      <c r="V3">
        <v>576</v>
      </c>
      <c r="W3">
        <v>0</v>
      </c>
      <c r="X3">
        <v>0</v>
      </c>
      <c r="Y3">
        <v>288</v>
      </c>
      <c r="Z3">
        <v>0</v>
      </c>
      <c r="AA3">
        <v>7</v>
      </c>
      <c r="AB3">
        <v>576</v>
      </c>
      <c r="AC3">
        <v>32</v>
      </c>
      <c r="AD3">
        <v>15</v>
      </c>
      <c r="AE3">
        <v>45</v>
      </c>
      <c r="AF3">
        <v>0</v>
      </c>
      <c r="AG3">
        <v>0</v>
      </c>
    </row>
    <row r="4" spans="1:33" ht="15.75">
      <c r="A4" s="45" t="s">
        <v>5187</v>
      </c>
      <c r="B4" s="10" t="s">
        <v>5181</v>
      </c>
      <c r="C4" s="53" t="s">
        <v>5188</v>
      </c>
      <c r="D4" s="32">
        <v>55</v>
      </c>
      <c r="E4" s="37" t="s">
        <v>5183</v>
      </c>
      <c r="F4" s="74">
        <v>105368021</v>
      </c>
      <c r="G4" s="27" t="s">
        <v>5184</v>
      </c>
      <c r="H4" t="s">
        <v>7472</v>
      </c>
      <c r="I4">
        <v>10</v>
      </c>
      <c r="J4">
        <v>3</v>
      </c>
      <c r="K4">
        <v>0</v>
      </c>
      <c r="L4">
        <v>17</v>
      </c>
      <c r="M4">
        <v>21</v>
      </c>
      <c r="N4">
        <v>3</v>
      </c>
      <c r="O4">
        <v>7</v>
      </c>
      <c r="P4">
        <v>0</v>
      </c>
      <c r="Q4">
        <v>2</v>
      </c>
      <c r="R4">
        <v>0</v>
      </c>
      <c r="S4">
        <v>5</v>
      </c>
      <c r="T4">
        <v>0</v>
      </c>
      <c r="U4">
        <v>110</v>
      </c>
      <c r="V4">
        <v>220</v>
      </c>
      <c r="W4">
        <v>0</v>
      </c>
      <c r="X4">
        <v>0</v>
      </c>
      <c r="Y4">
        <v>110</v>
      </c>
      <c r="Z4">
        <v>0</v>
      </c>
      <c r="AA4">
        <v>3</v>
      </c>
      <c r="AB4">
        <v>220</v>
      </c>
      <c r="AC4">
        <v>13</v>
      </c>
      <c r="AD4">
        <v>6</v>
      </c>
      <c r="AE4">
        <v>17</v>
      </c>
      <c r="AF4">
        <v>0</v>
      </c>
      <c r="AG4">
        <v>0</v>
      </c>
    </row>
    <row r="5" spans="1:33" ht="15.75">
      <c r="A5" s="45" t="s">
        <v>5189</v>
      </c>
      <c r="B5" s="10" t="s">
        <v>5181</v>
      </c>
      <c r="C5" s="53" t="s">
        <v>5190</v>
      </c>
      <c r="D5" s="32">
        <v>174</v>
      </c>
      <c r="E5" s="37" t="s">
        <v>5183</v>
      </c>
      <c r="F5" s="74">
        <v>105368021</v>
      </c>
      <c r="G5" s="27" t="s">
        <v>5184</v>
      </c>
      <c r="H5" t="s">
        <v>7472</v>
      </c>
      <c r="I5">
        <v>31</v>
      </c>
      <c r="J5">
        <v>8</v>
      </c>
      <c r="K5">
        <v>0</v>
      </c>
      <c r="L5">
        <v>53</v>
      </c>
      <c r="M5">
        <v>64</v>
      </c>
      <c r="N5">
        <v>8</v>
      </c>
      <c r="O5">
        <v>20</v>
      </c>
      <c r="P5">
        <v>0</v>
      </c>
      <c r="Q5">
        <v>4</v>
      </c>
      <c r="R5">
        <v>0</v>
      </c>
      <c r="S5">
        <v>16</v>
      </c>
      <c r="T5">
        <v>0</v>
      </c>
      <c r="U5">
        <v>348</v>
      </c>
      <c r="V5">
        <v>696</v>
      </c>
      <c r="W5">
        <v>0</v>
      </c>
      <c r="X5">
        <v>0</v>
      </c>
      <c r="Y5">
        <v>348</v>
      </c>
      <c r="Z5">
        <v>0</v>
      </c>
      <c r="AA5">
        <v>8</v>
      </c>
      <c r="AB5">
        <v>696</v>
      </c>
      <c r="AC5">
        <v>39</v>
      </c>
      <c r="AD5">
        <v>18</v>
      </c>
      <c r="AE5">
        <v>54</v>
      </c>
      <c r="AF5">
        <v>0</v>
      </c>
      <c r="AG5">
        <v>0</v>
      </c>
    </row>
    <row r="6" spans="1:33" ht="15.75">
      <c r="A6" s="45" t="s">
        <v>5205</v>
      </c>
      <c r="B6" s="10" t="s">
        <v>5206</v>
      </c>
      <c r="C6" s="53" t="s">
        <v>5207</v>
      </c>
      <c r="D6" s="30">
        <v>124</v>
      </c>
      <c r="E6" s="68" t="s">
        <v>131</v>
      </c>
      <c r="F6" s="31">
        <v>1200525093</v>
      </c>
      <c r="G6" s="27" t="s">
        <v>5184</v>
      </c>
      <c r="H6" t="s">
        <v>7472</v>
      </c>
      <c r="I6">
        <v>22</v>
      </c>
      <c r="J6">
        <v>6</v>
      </c>
      <c r="K6">
        <v>0</v>
      </c>
      <c r="L6">
        <v>38</v>
      </c>
      <c r="M6">
        <v>46</v>
      </c>
      <c r="N6">
        <v>6</v>
      </c>
      <c r="O6">
        <v>14</v>
      </c>
      <c r="P6">
        <v>0</v>
      </c>
      <c r="Q6">
        <v>3</v>
      </c>
      <c r="R6">
        <v>0</v>
      </c>
      <c r="S6">
        <v>11</v>
      </c>
      <c r="T6">
        <v>0</v>
      </c>
      <c r="U6">
        <v>248</v>
      </c>
      <c r="V6">
        <v>496</v>
      </c>
      <c r="W6">
        <v>0</v>
      </c>
      <c r="X6">
        <v>0</v>
      </c>
      <c r="Y6">
        <v>248</v>
      </c>
      <c r="Z6">
        <v>0</v>
      </c>
      <c r="AA6">
        <v>6</v>
      </c>
      <c r="AB6">
        <v>496</v>
      </c>
      <c r="AC6">
        <v>28</v>
      </c>
      <c r="AD6">
        <v>13</v>
      </c>
      <c r="AE6">
        <v>39</v>
      </c>
      <c r="AF6">
        <v>0</v>
      </c>
      <c r="AG6">
        <v>0</v>
      </c>
    </row>
    <row r="7" spans="1:33" ht="15.75">
      <c r="A7" s="45" t="s">
        <v>5208</v>
      </c>
      <c r="B7" s="10" t="s">
        <v>5206</v>
      </c>
      <c r="C7" s="53" t="s">
        <v>5209</v>
      </c>
      <c r="D7" s="30">
        <v>25</v>
      </c>
      <c r="E7" s="68" t="s">
        <v>131</v>
      </c>
      <c r="F7" s="31">
        <v>1200525093</v>
      </c>
      <c r="G7" s="27" t="s">
        <v>5184</v>
      </c>
      <c r="H7" t="s">
        <v>7472</v>
      </c>
      <c r="I7">
        <v>5</v>
      </c>
      <c r="J7">
        <v>2</v>
      </c>
      <c r="K7">
        <v>0</v>
      </c>
      <c r="L7">
        <v>8</v>
      </c>
      <c r="M7">
        <v>10</v>
      </c>
      <c r="N7">
        <v>2</v>
      </c>
      <c r="O7">
        <v>3</v>
      </c>
      <c r="P7">
        <v>0</v>
      </c>
      <c r="Q7">
        <v>1</v>
      </c>
      <c r="R7">
        <v>0</v>
      </c>
      <c r="S7">
        <v>3</v>
      </c>
      <c r="T7">
        <v>0</v>
      </c>
      <c r="U7">
        <v>50</v>
      </c>
      <c r="V7">
        <v>100</v>
      </c>
      <c r="W7">
        <v>0</v>
      </c>
      <c r="X7">
        <v>0</v>
      </c>
      <c r="Y7">
        <v>50</v>
      </c>
      <c r="Z7">
        <v>0</v>
      </c>
      <c r="AA7">
        <v>2</v>
      </c>
      <c r="AB7">
        <v>100</v>
      </c>
      <c r="AC7">
        <v>6</v>
      </c>
      <c r="AD7">
        <v>3</v>
      </c>
      <c r="AE7">
        <v>8</v>
      </c>
      <c r="AF7">
        <v>0</v>
      </c>
      <c r="AG7">
        <v>0</v>
      </c>
    </row>
    <row r="8" spans="1:33" ht="15.75">
      <c r="A8" s="45" t="s">
        <v>5210</v>
      </c>
      <c r="B8" s="10" t="s">
        <v>5206</v>
      </c>
      <c r="C8" s="53" t="s">
        <v>5211</v>
      </c>
      <c r="D8" s="30">
        <v>27</v>
      </c>
      <c r="E8" s="68" t="s">
        <v>131</v>
      </c>
      <c r="F8" s="31">
        <v>1200525093</v>
      </c>
      <c r="G8" s="27" t="s">
        <v>5184</v>
      </c>
      <c r="H8" t="s">
        <v>7472</v>
      </c>
      <c r="I8">
        <v>5</v>
      </c>
      <c r="J8">
        <v>2</v>
      </c>
      <c r="K8">
        <v>0</v>
      </c>
      <c r="L8">
        <v>9</v>
      </c>
      <c r="M8">
        <v>10</v>
      </c>
      <c r="N8">
        <v>2</v>
      </c>
      <c r="O8">
        <v>3</v>
      </c>
      <c r="P8">
        <v>0</v>
      </c>
      <c r="Q8">
        <v>1</v>
      </c>
      <c r="R8">
        <v>0</v>
      </c>
      <c r="S8">
        <v>3</v>
      </c>
      <c r="T8">
        <v>0</v>
      </c>
      <c r="U8">
        <v>54</v>
      </c>
      <c r="V8">
        <v>108</v>
      </c>
      <c r="W8">
        <v>0</v>
      </c>
      <c r="X8">
        <v>0</v>
      </c>
      <c r="Y8">
        <v>54</v>
      </c>
      <c r="Z8">
        <v>0</v>
      </c>
      <c r="AA8">
        <v>2</v>
      </c>
      <c r="AB8">
        <v>108</v>
      </c>
      <c r="AC8">
        <v>6</v>
      </c>
      <c r="AD8">
        <v>3</v>
      </c>
      <c r="AE8">
        <v>9</v>
      </c>
      <c r="AF8">
        <v>0</v>
      </c>
      <c r="AG8">
        <v>0</v>
      </c>
    </row>
    <row r="9" spans="1:33" ht="15.75">
      <c r="A9" s="45" t="s">
        <v>5212</v>
      </c>
      <c r="B9" s="10" t="s">
        <v>5206</v>
      </c>
      <c r="C9" s="53" t="s">
        <v>5213</v>
      </c>
      <c r="D9" s="30">
        <v>36</v>
      </c>
      <c r="E9" s="68" t="s">
        <v>131</v>
      </c>
      <c r="F9" s="31">
        <v>1200525093</v>
      </c>
      <c r="G9" s="27" t="s">
        <v>5184</v>
      </c>
      <c r="H9" t="s">
        <v>7472</v>
      </c>
      <c r="I9">
        <v>7</v>
      </c>
      <c r="J9">
        <v>2</v>
      </c>
      <c r="K9">
        <v>0</v>
      </c>
      <c r="L9">
        <v>11</v>
      </c>
      <c r="M9">
        <v>14</v>
      </c>
      <c r="N9">
        <v>2</v>
      </c>
      <c r="O9">
        <v>4</v>
      </c>
      <c r="P9">
        <v>0</v>
      </c>
      <c r="Q9">
        <v>1</v>
      </c>
      <c r="R9">
        <v>0</v>
      </c>
      <c r="S9">
        <v>4</v>
      </c>
      <c r="T9">
        <v>0</v>
      </c>
      <c r="U9">
        <v>72</v>
      </c>
      <c r="V9">
        <v>144</v>
      </c>
      <c r="W9">
        <v>0</v>
      </c>
      <c r="X9">
        <v>0</v>
      </c>
      <c r="Y9">
        <v>72</v>
      </c>
      <c r="Z9">
        <v>0</v>
      </c>
      <c r="AA9">
        <v>2</v>
      </c>
      <c r="AB9">
        <v>144</v>
      </c>
      <c r="AC9">
        <v>8</v>
      </c>
      <c r="AD9">
        <v>4</v>
      </c>
      <c r="AE9">
        <v>12</v>
      </c>
      <c r="AF9">
        <v>0</v>
      </c>
      <c r="AG9">
        <v>0</v>
      </c>
    </row>
    <row r="10" spans="1:33" ht="15.75">
      <c r="A10" s="45" t="s">
        <v>5214</v>
      </c>
      <c r="B10" s="10" t="s">
        <v>5206</v>
      </c>
      <c r="C10" s="53" t="s">
        <v>5215</v>
      </c>
      <c r="D10" s="30">
        <v>44</v>
      </c>
      <c r="E10" s="68" t="s">
        <v>131</v>
      </c>
      <c r="F10" s="31">
        <v>1200525093</v>
      </c>
      <c r="G10" s="27" t="s">
        <v>5184</v>
      </c>
      <c r="H10" t="s">
        <v>7472</v>
      </c>
      <c r="I10">
        <v>8</v>
      </c>
      <c r="J10">
        <v>2</v>
      </c>
      <c r="K10">
        <v>0</v>
      </c>
      <c r="L10">
        <v>14</v>
      </c>
      <c r="M10">
        <v>17</v>
      </c>
      <c r="N10">
        <v>2</v>
      </c>
      <c r="O10">
        <v>5</v>
      </c>
      <c r="P10">
        <v>0</v>
      </c>
      <c r="Q10">
        <v>1</v>
      </c>
      <c r="R10">
        <v>0</v>
      </c>
      <c r="S10">
        <v>4</v>
      </c>
      <c r="T10">
        <v>0</v>
      </c>
      <c r="U10">
        <v>88</v>
      </c>
      <c r="V10">
        <v>176</v>
      </c>
      <c r="W10">
        <v>0</v>
      </c>
      <c r="X10">
        <v>0</v>
      </c>
      <c r="Y10">
        <v>88</v>
      </c>
      <c r="Z10">
        <v>0</v>
      </c>
      <c r="AA10">
        <v>2</v>
      </c>
      <c r="AB10">
        <v>176</v>
      </c>
      <c r="AC10">
        <v>10</v>
      </c>
      <c r="AD10">
        <v>5</v>
      </c>
      <c r="AE10">
        <v>14</v>
      </c>
      <c r="AF10">
        <v>0</v>
      </c>
      <c r="AG10">
        <v>0</v>
      </c>
    </row>
    <row r="11" spans="1:33" ht="15.75">
      <c r="A11" s="45" t="s">
        <v>5216</v>
      </c>
      <c r="B11" s="10" t="s">
        <v>5217</v>
      </c>
      <c r="C11" s="53" t="s">
        <v>5218</v>
      </c>
      <c r="D11" s="30">
        <v>88</v>
      </c>
      <c r="E11" s="68" t="s">
        <v>155</v>
      </c>
      <c r="F11" s="31">
        <v>7300170482</v>
      </c>
      <c r="G11" s="27" t="s">
        <v>5184</v>
      </c>
      <c r="H11" t="s">
        <v>7472</v>
      </c>
      <c r="I11">
        <v>16</v>
      </c>
      <c r="J11">
        <v>4</v>
      </c>
      <c r="K11">
        <v>0</v>
      </c>
      <c r="L11">
        <v>27</v>
      </c>
      <c r="M11">
        <v>33</v>
      </c>
      <c r="N11">
        <v>4</v>
      </c>
      <c r="O11">
        <v>10</v>
      </c>
      <c r="P11">
        <v>0</v>
      </c>
      <c r="Q11">
        <v>2</v>
      </c>
      <c r="R11">
        <v>0</v>
      </c>
      <c r="S11">
        <v>8</v>
      </c>
      <c r="T11">
        <v>0</v>
      </c>
      <c r="U11">
        <v>176</v>
      </c>
      <c r="V11">
        <v>352</v>
      </c>
      <c r="W11">
        <v>0</v>
      </c>
      <c r="X11">
        <v>0</v>
      </c>
      <c r="Y11">
        <v>176</v>
      </c>
      <c r="Z11">
        <v>0</v>
      </c>
      <c r="AA11">
        <v>4</v>
      </c>
      <c r="AB11">
        <v>352</v>
      </c>
      <c r="AC11">
        <v>20</v>
      </c>
      <c r="AD11">
        <v>9</v>
      </c>
      <c r="AE11">
        <v>28</v>
      </c>
      <c r="AF11">
        <v>0</v>
      </c>
      <c r="AG11">
        <v>0</v>
      </c>
    </row>
    <row r="12" spans="1:33" ht="15.75">
      <c r="A12" s="45" t="s">
        <v>5219</v>
      </c>
      <c r="B12" s="10" t="s">
        <v>5217</v>
      </c>
      <c r="C12" s="53" t="s">
        <v>5220</v>
      </c>
      <c r="D12" s="30">
        <v>42</v>
      </c>
      <c r="E12" s="68" t="s">
        <v>155</v>
      </c>
      <c r="F12" s="31">
        <v>7300170482</v>
      </c>
      <c r="G12" s="27" t="s">
        <v>5184</v>
      </c>
      <c r="H12" t="s">
        <v>7472</v>
      </c>
      <c r="I12">
        <v>8</v>
      </c>
      <c r="J12">
        <v>2</v>
      </c>
      <c r="K12">
        <v>0</v>
      </c>
      <c r="L12">
        <v>13</v>
      </c>
      <c r="M12">
        <v>16</v>
      </c>
      <c r="N12">
        <v>2</v>
      </c>
      <c r="O12">
        <v>5</v>
      </c>
      <c r="P12">
        <v>0</v>
      </c>
      <c r="Q12">
        <v>1</v>
      </c>
      <c r="R12">
        <v>0</v>
      </c>
      <c r="S12">
        <v>4</v>
      </c>
      <c r="T12">
        <v>0</v>
      </c>
      <c r="U12">
        <v>84</v>
      </c>
      <c r="V12">
        <v>168</v>
      </c>
      <c r="W12">
        <v>0</v>
      </c>
      <c r="X12">
        <v>0</v>
      </c>
      <c r="Y12">
        <v>84</v>
      </c>
      <c r="Z12">
        <v>0</v>
      </c>
      <c r="AA12">
        <v>2</v>
      </c>
      <c r="AB12">
        <v>168</v>
      </c>
      <c r="AC12">
        <v>10</v>
      </c>
      <c r="AD12">
        <v>5</v>
      </c>
      <c r="AE12">
        <v>13</v>
      </c>
      <c r="AF12">
        <v>0</v>
      </c>
      <c r="AG12">
        <v>0</v>
      </c>
    </row>
    <row r="13" spans="1:33" ht="15.75">
      <c r="A13" s="45" t="s">
        <v>5221</v>
      </c>
      <c r="B13" s="10" t="s">
        <v>5217</v>
      </c>
      <c r="C13" s="53" t="s">
        <v>5222</v>
      </c>
      <c r="D13" s="30">
        <v>14</v>
      </c>
      <c r="E13" s="68" t="s">
        <v>155</v>
      </c>
      <c r="F13" s="31">
        <v>7300170482</v>
      </c>
      <c r="G13" s="27" t="s">
        <v>5184</v>
      </c>
      <c r="H13" t="s">
        <v>7472</v>
      </c>
      <c r="I13">
        <v>3</v>
      </c>
      <c r="J13">
        <v>1</v>
      </c>
      <c r="K13">
        <v>0</v>
      </c>
      <c r="L13">
        <v>5</v>
      </c>
      <c r="M13">
        <v>6</v>
      </c>
      <c r="N13">
        <v>1</v>
      </c>
      <c r="O13">
        <v>2</v>
      </c>
      <c r="P13">
        <v>0</v>
      </c>
      <c r="Q13">
        <v>1</v>
      </c>
      <c r="R13">
        <v>0</v>
      </c>
      <c r="S13">
        <v>2</v>
      </c>
      <c r="T13">
        <v>0</v>
      </c>
      <c r="U13">
        <v>28</v>
      </c>
      <c r="V13">
        <v>56</v>
      </c>
      <c r="W13">
        <v>0</v>
      </c>
      <c r="X13">
        <v>0</v>
      </c>
      <c r="Y13">
        <v>28</v>
      </c>
      <c r="Z13">
        <v>0</v>
      </c>
      <c r="AA13">
        <v>1</v>
      </c>
      <c r="AB13">
        <v>56</v>
      </c>
      <c r="AC13">
        <v>4</v>
      </c>
      <c r="AD13">
        <v>2</v>
      </c>
      <c r="AE13">
        <v>5</v>
      </c>
      <c r="AF13">
        <v>0</v>
      </c>
      <c r="AG13">
        <v>0</v>
      </c>
    </row>
    <row r="14" spans="1:33" ht="15.75">
      <c r="A14" s="45" t="s">
        <v>5223</v>
      </c>
      <c r="B14" s="10" t="s">
        <v>5217</v>
      </c>
      <c r="C14" s="53" t="s">
        <v>5224</v>
      </c>
      <c r="D14" s="30">
        <v>15</v>
      </c>
      <c r="E14" s="68" t="s">
        <v>155</v>
      </c>
      <c r="F14" s="31">
        <v>7300170482</v>
      </c>
      <c r="G14" s="27" t="s">
        <v>5184</v>
      </c>
      <c r="H14" t="s">
        <v>7472</v>
      </c>
      <c r="I14">
        <v>3</v>
      </c>
      <c r="J14">
        <v>1</v>
      </c>
      <c r="K14">
        <v>0</v>
      </c>
      <c r="L14">
        <v>5</v>
      </c>
      <c r="M14">
        <v>6</v>
      </c>
      <c r="N14">
        <v>1</v>
      </c>
      <c r="O14">
        <v>2</v>
      </c>
      <c r="P14">
        <v>0</v>
      </c>
      <c r="Q14">
        <v>1</v>
      </c>
      <c r="R14">
        <v>0</v>
      </c>
      <c r="S14">
        <v>2</v>
      </c>
      <c r="T14">
        <v>0</v>
      </c>
      <c r="U14">
        <v>30</v>
      </c>
      <c r="V14">
        <v>60</v>
      </c>
      <c r="W14">
        <v>0</v>
      </c>
      <c r="X14">
        <v>0</v>
      </c>
      <c r="Y14">
        <v>30</v>
      </c>
      <c r="Z14">
        <v>0</v>
      </c>
      <c r="AA14">
        <v>1</v>
      </c>
      <c r="AB14">
        <v>60</v>
      </c>
      <c r="AC14">
        <v>4</v>
      </c>
      <c r="AD14">
        <v>2</v>
      </c>
      <c r="AE14">
        <v>5</v>
      </c>
      <c r="AF14">
        <v>0</v>
      </c>
      <c r="AG14">
        <v>0</v>
      </c>
    </row>
    <row r="15" spans="1:33" ht="15.75">
      <c r="A15" s="45" t="s">
        <v>5225</v>
      </c>
      <c r="B15" s="10" t="s">
        <v>5217</v>
      </c>
      <c r="C15" s="53" t="s">
        <v>5226</v>
      </c>
      <c r="D15" s="30">
        <v>52</v>
      </c>
      <c r="E15" s="68" t="s">
        <v>155</v>
      </c>
      <c r="F15" s="31">
        <v>7300170482</v>
      </c>
      <c r="G15" s="27" t="s">
        <v>5184</v>
      </c>
      <c r="H15" t="s">
        <v>7472</v>
      </c>
      <c r="I15">
        <v>10</v>
      </c>
      <c r="J15">
        <v>3</v>
      </c>
      <c r="K15">
        <v>0</v>
      </c>
      <c r="L15">
        <v>16</v>
      </c>
      <c r="M15">
        <v>20</v>
      </c>
      <c r="N15">
        <v>3</v>
      </c>
      <c r="O15">
        <v>6</v>
      </c>
      <c r="P15">
        <v>0</v>
      </c>
      <c r="Q15">
        <v>2</v>
      </c>
      <c r="R15">
        <v>0</v>
      </c>
      <c r="S15">
        <v>5</v>
      </c>
      <c r="T15">
        <v>0</v>
      </c>
      <c r="U15">
        <v>104</v>
      </c>
      <c r="V15">
        <v>208</v>
      </c>
      <c r="W15">
        <v>0</v>
      </c>
      <c r="X15">
        <v>0</v>
      </c>
      <c r="Y15">
        <v>104</v>
      </c>
      <c r="Z15">
        <v>0</v>
      </c>
      <c r="AA15">
        <v>3</v>
      </c>
      <c r="AB15">
        <v>208</v>
      </c>
      <c r="AC15">
        <v>12</v>
      </c>
      <c r="AD15">
        <v>6</v>
      </c>
      <c r="AE15">
        <v>17</v>
      </c>
      <c r="AF15">
        <v>0</v>
      </c>
      <c r="AG15">
        <v>0</v>
      </c>
    </row>
    <row r="16" spans="1:33" ht="15.75">
      <c r="A16" s="45" t="s">
        <v>5227</v>
      </c>
      <c r="B16" s="10" t="s">
        <v>5217</v>
      </c>
      <c r="C16" s="53" t="s">
        <v>5228</v>
      </c>
      <c r="D16" s="30">
        <v>6</v>
      </c>
      <c r="E16" s="68" t="s">
        <v>155</v>
      </c>
      <c r="F16" s="31">
        <v>7300170482</v>
      </c>
      <c r="G16" s="27" t="s">
        <v>5184</v>
      </c>
      <c r="H16" t="s">
        <v>7473</v>
      </c>
      <c r="I16">
        <v>3</v>
      </c>
      <c r="J16">
        <v>1</v>
      </c>
      <c r="K16">
        <v>7</v>
      </c>
      <c r="L16">
        <v>4</v>
      </c>
      <c r="M16">
        <v>0</v>
      </c>
      <c r="N16">
        <v>0</v>
      </c>
      <c r="O16">
        <v>1</v>
      </c>
      <c r="P16">
        <v>1</v>
      </c>
      <c r="Q16">
        <v>0</v>
      </c>
      <c r="R16">
        <v>3</v>
      </c>
      <c r="S16">
        <v>1</v>
      </c>
      <c r="T16">
        <v>60</v>
      </c>
      <c r="U16">
        <v>0</v>
      </c>
      <c r="V16">
        <v>0</v>
      </c>
      <c r="W16">
        <v>3</v>
      </c>
      <c r="X16">
        <v>2</v>
      </c>
      <c r="Y16">
        <v>24</v>
      </c>
      <c r="Z16">
        <v>2</v>
      </c>
      <c r="AA16">
        <v>0</v>
      </c>
      <c r="AB16">
        <v>0</v>
      </c>
      <c r="AC16">
        <v>2</v>
      </c>
      <c r="AD16">
        <v>1</v>
      </c>
      <c r="AE16">
        <v>1</v>
      </c>
      <c r="AF16">
        <v>1</v>
      </c>
      <c r="AG16">
        <v>1</v>
      </c>
    </row>
    <row r="17" spans="1:33" ht="15.75">
      <c r="A17" s="45" t="s">
        <v>5229</v>
      </c>
      <c r="B17" s="10" t="s">
        <v>5217</v>
      </c>
      <c r="C17" s="53" t="s">
        <v>5230</v>
      </c>
      <c r="D17" s="30">
        <v>97</v>
      </c>
      <c r="E17" s="68" t="s">
        <v>155</v>
      </c>
      <c r="F17" s="31">
        <v>7300170482</v>
      </c>
      <c r="G17" s="27" t="s">
        <v>5184</v>
      </c>
      <c r="H17" t="s">
        <v>7472</v>
      </c>
      <c r="I17">
        <v>18</v>
      </c>
      <c r="J17">
        <v>5</v>
      </c>
      <c r="K17">
        <v>0</v>
      </c>
      <c r="L17">
        <v>30</v>
      </c>
      <c r="M17">
        <v>36</v>
      </c>
      <c r="N17">
        <v>5</v>
      </c>
      <c r="O17">
        <v>11</v>
      </c>
      <c r="P17">
        <v>0</v>
      </c>
      <c r="Q17">
        <v>3</v>
      </c>
      <c r="R17">
        <v>0</v>
      </c>
      <c r="S17">
        <v>9</v>
      </c>
      <c r="T17">
        <v>0</v>
      </c>
      <c r="U17">
        <v>194</v>
      </c>
      <c r="V17">
        <v>388</v>
      </c>
      <c r="W17">
        <v>0</v>
      </c>
      <c r="X17">
        <v>0</v>
      </c>
      <c r="Y17">
        <v>194</v>
      </c>
      <c r="Z17">
        <v>0</v>
      </c>
      <c r="AA17">
        <v>5</v>
      </c>
      <c r="AB17">
        <v>388</v>
      </c>
      <c r="AC17">
        <v>22</v>
      </c>
      <c r="AD17">
        <v>10</v>
      </c>
      <c r="AE17">
        <v>30</v>
      </c>
      <c r="AF17">
        <v>0</v>
      </c>
      <c r="AG17">
        <v>0</v>
      </c>
    </row>
    <row r="18" spans="1:33" ht="15.75">
      <c r="A18" s="45" t="s">
        <v>5231</v>
      </c>
      <c r="B18" s="10" t="s">
        <v>5217</v>
      </c>
      <c r="C18" s="53" t="s">
        <v>5232</v>
      </c>
      <c r="D18" s="30">
        <v>11</v>
      </c>
      <c r="E18" s="68" t="s">
        <v>155</v>
      </c>
      <c r="F18" s="31">
        <v>7300170482</v>
      </c>
      <c r="G18" s="27" t="s">
        <v>5184</v>
      </c>
      <c r="H18" t="s">
        <v>7473</v>
      </c>
      <c r="I18">
        <v>5</v>
      </c>
      <c r="J18">
        <v>2</v>
      </c>
      <c r="K18">
        <v>12</v>
      </c>
      <c r="L18">
        <v>6</v>
      </c>
      <c r="M18">
        <v>0</v>
      </c>
      <c r="N18">
        <v>0</v>
      </c>
      <c r="O18">
        <v>2</v>
      </c>
      <c r="P18">
        <v>1</v>
      </c>
      <c r="Q18">
        <v>0</v>
      </c>
      <c r="R18">
        <v>4</v>
      </c>
      <c r="S18">
        <v>2</v>
      </c>
      <c r="T18">
        <v>110</v>
      </c>
      <c r="U18">
        <v>0</v>
      </c>
      <c r="V18">
        <v>0</v>
      </c>
      <c r="W18">
        <v>5</v>
      </c>
      <c r="X18">
        <v>3</v>
      </c>
      <c r="Y18">
        <v>44</v>
      </c>
      <c r="Z18">
        <v>3</v>
      </c>
      <c r="AA18">
        <v>0</v>
      </c>
      <c r="AB18">
        <v>0</v>
      </c>
      <c r="AC18">
        <v>3</v>
      </c>
      <c r="AD18">
        <v>2</v>
      </c>
      <c r="AE18">
        <v>2</v>
      </c>
      <c r="AF18">
        <v>1</v>
      </c>
      <c r="AG18">
        <v>1</v>
      </c>
    </row>
    <row r="19" spans="1:33" ht="15.75">
      <c r="A19" s="45" t="s">
        <v>5233</v>
      </c>
      <c r="B19" s="10" t="s">
        <v>5217</v>
      </c>
      <c r="C19" s="53" t="s">
        <v>5234</v>
      </c>
      <c r="D19" s="30">
        <v>8</v>
      </c>
      <c r="E19" s="68" t="s">
        <v>155</v>
      </c>
      <c r="F19" s="31">
        <v>7300170482</v>
      </c>
      <c r="G19" s="27" t="s">
        <v>5184</v>
      </c>
      <c r="H19" t="s">
        <v>7473</v>
      </c>
      <c r="I19">
        <v>4</v>
      </c>
      <c r="J19">
        <v>1</v>
      </c>
      <c r="K19">
        <v>9</v>
      </c>
      <c r="L19">
        <v>5</v>
      </c>
      <c r="M19">
        <v>0</v>
      </c>
      <c r="N19">
        <v>0</v>
      </c>
      <c r="O19">
        <v>2</v>
      </c>
      <c r="P19">
        <v>1</v>
      </c>
      <c r="Q19">
        <v>0</v>
      </c>
      <c r="R19">
        <v>3</v>
      </c>
      <c r="S19">
        <v>1</v>
      </c>
      <c r="T19">
        <v>80</v>
      </c>
      <c r="U19">
        <v>0</v>
      </c>
      <c r="V19">
        <v>0</v>
      </c>
      <c r="W19">
        <v>4</v>
      </c>
      <c r="X19">
        <v>2</v>
      </c>
      <c r="Y19">
        <v>32</v>
      </c>
      <c r="Z19">
        <v>2</v>
      </c>
      <c r="AA19">
        <v>0</v>
      </c>
      <c r="AB19">
        <v>0</v>
      </c>
      <c r="AC19">
        <v>2</v>
      </c>
      <c r="AD19">
        <v>1</v>
      </c>
      <c r="AE19">
        <v>1</v>
      </c>
      <c r="AF19">
        <v>1</v>
      </c>
      <c r="AG19">
        <v>1</v>
      </c>
    </row>
    <row r="20" spans="1:33" ht="15.75">
      <c r="A20" s="45" t="s">
        <v>5235</v>
      </c>
      <c r="B20" s="10" t="s">
        <v>5217</v>
      </c>
      <c r="C20" s="53" t="s">
        <v>5236</v>
      </c>
      <c r="D20" s="30">
        <v>13</v>
      </c>
      <c r="E20" s="68" t="s">
        <v>155</v>
      </c>
      <c r="F20" s="31">
        <v>7300170482</v>
      </c>
      <c r="G20" s="27" t="s">
        <v>5184</v>
      </c>
      <c r="H20" t="s">
        <v>7473</v>
      </c>
      <c r="I20">
        <v>6</v>
      </c>
      <c r="J20">
        <v>2</v>
      </c>
      <c r="K20">
        <v>14</v>
      </c>
      <c r="L20">
        <v>7</v>
      </c>
      <c r="M20">
        <v>0</v>
      </c>
      <c r="N20">
        <v>0</v>
      </c>
      <c r="O20">
        <v>2</v>
      </c>
      <c r="P20">
        <v>1</v>
      </c>
      <c r="Q20">
        <v>0</v>
      </c>
      <c r="R20">
        <v>5</v>
      </c>
      <c r="S20">
        <v>2</v>
      </c>
      <c r="T20">
        <v>130</v>
      </c>
      <c r="U20">
        <v>0</v>
      </c>
      <c r="V20">
        <v>0</v>
      </c>
      <c r="W20">
        <v>6</v>
      </c>
      <c r="X20">
        <v>3</v>
      </c>
      <c r="Y20">
        <v>52</v>
      </c>
      <c r="Z20">
        <v>3</v>
      </c>
      <c r="AA20">
        <v>0</v>
      </c>
      <c r="AB20">
        <v>0</v>
      </c>
      <c r="AC20">
        <v>3</v>
      </c>
      <c r="AD20">
        <v>2</v>
      </c>
      <c r="AE20">
        <v>2</v>
      </c>
      <c r="AF20">
        <v>1</v>
      </c>
      <c r="AG20">
        <v>1</v>
      </c>
    </row>
    <row r="21" spans="1:33" ht="15.75">
      <c r="A21" s="45" t="s">
        <v>5237</v>
      </c>
      <c r="B21" s="10" t="s">
        <v>5217</v>
      </c>
      <c r="C21" s="53" t="s">
        <v>5238</v>
      </c>
      <c r="D21" s="30">
        <v>11</v>
      </c>
      <c r="E21" s="68" t="s">
        <v>155</v>
      </c>
      <c r="F21" s="31">
        <v>7300170482</v>
      </c>
      <c r="G21" s="27" t="s">
        <v>5184</v>
      </c>
      <c r="H21" t="s">
        <v>7473</v>
      </c>
      <c r="I21">
        <v>5</v>
      </c>
      <c r="J21">
        <v>2</v>
      </c>
      <c r="K21">
        <v>12</v>
      </c>
      <c r="L21">
        <v>6</v>
      </c>
      <c r="M21">
        <v>0</v>
      </c>
      <c r="N21">
        <v>0</v>
      </c>
      <c r="O21">
        <v>2</v>
      </c>
      <c r="P21">
        <v>1</v>
      </c>
      <c r="Q21">
        <v>0</v>
      </c>
      <c r="R21">
        <v>4</v>
      </c>
      <c r="S21">
        <v>2</v>
      </c>
      <c r="T21">
        <v>110</v>
      </c>
      <c r="U21">
        <v>0</v>
      </c>
      <c r="V21">
        <v>0</v>
      </c>
      <c r="W21">
        <v>5</v>
      </c>
      <c r="X21">
        <v>3</v>
      </c>
      <c r="Y21">
        <v>44</v>
      </c>
      <c r="Z21">
        <v>3</v>
      </c>
      <c r="AA21">
        <v>0</v>
      </c>
      <c r="AB21">
        <v>0</v>
      </c>
      <c r="AC21">
        <v>3</v>
      </c>
      <c r="AD21">
        <v>2</v>
      </c>
      <c r="AE21">
        <v>2</v>
      </c>
      <c r="AF21">
        <v>1</v>
      </c>
      <c r="AG21">
        <v>1</v>
      </c>
    </row>
    <row r="22" spans="1:33" ht="15.75">
      <c r="A22" s="45" t="s">
        <v>5239</v>
      </c>
      <c r="B22" s="10" t="s">
        <v>5206</v>
      </c>
      <c r="C22" s="53" t="s">
        <v>5240</v>
      </c>
      <c r="D22" s="30">
        <v>39</v>
      </c>
      <c r="E22" s="68" t="s">
        <v>187</v>
      </c>
      <c r="F22" s="31">
        <v>1200891735</v>
      </c>
      <c r="G22" s="27" t="s">
        <v>5184</v>
      </c>
      <c r="H22" t="s">
        <v>7472</v>
      </c>
      <c r="I22">
        <v>7</v>
      </c>
      <c r="J22">
        <v>2</v>
      </c>
      <c r="K22">
        <v>0</v>
      </c>
      <c r="L22">
        <v>12</v>
      </c>
      <c r="M22">
        <v>15</v>
      </c>
      <c r="N22">
        <v>2</v>
      </c>
      <c r="O22">
        <v>5</v>
      </c>
      <c r="P22">
        <v>0</v>
      </c>
      <c r="Q22">
        <v>1</v>
      </c>
      <c r="R22">
        <v>0</v>
      </c>
      <c r="S22">
        <v>4</v>
      </c>
      <c r="T22">
        <v>0</v>
      </c>
      <c r="U22">
        <v>78</v>
      </c>
      <c r="V22">
        <v>156</v>
      </c>
      <c r="W22">
        <v>0</v>
      </c>
      <c r="X22">
        <v>0</v>
      </c>
      <c r="Y22">
        <v>78</v>
      </c>
      <c r="Z22">
        <v>0</v>
      </c>
      <c r="AA22">
        <v>2</v>
      </c>
      <c r="AB22">
        <v>156</v>
      </c>
      <c r="AC22">
        <v>9</v>
      </c>
      <c r="AD22">
        <v>4</v>
      </c>
      <c r="AE22">
        <v>13</v>
      </c>
      <c r="AF22">
        <v>0</v>
      </c>
      <c r="AG22">
        <v>0</v>
      </c>
    </row>
    <row r="23" spans="1:33" ht="15.75">
      <c r="A23" s="45" t="s">
        <v>5241</v>
      </c>
      <c r="B23" s="10" t="s">
        <v>5206</v>
      </c>
      <c r="C23" s="53" t="s">
        <v>5242</v>
      </c>
      <c r="D23" s="30">
        <v>162</v>
      </c>
      <c r="E23" s="68" t="s">
        <v>187</v>
      </c>
      <c r="F23" s="31">
        <v>1200891735</v>
      </c>
      <c r="G23" s="27" t="s">
        <v>5184</v>
      </c>
      <c r="H23" t="s">
        <v>7472</v>
      </c>
      <c r="I23">
        <v>29</v>
      </c>
      <c r="J23">
        <v>8</v>
      </c>
      <c r="K23">
        <v>0</v>
      </c>
      <c r="L23">
        <v>49</v>
      </c>
      <c r="M23">
        <v>60</v>
      </c>
      <c r="N23">
        <v>8</v>
      </c>
      <c r="O23">
        <v>18</v>
      </c>
      <c r="P23">
        <v>0</v>
      </c>
      <c r="Q23">
        <v>4</v>
      </c>
      <c r="R23">
        <v>0</v>
      </c>
      <c r="S23">
        <v>15</v>
      </c>
      <c r="T23">
        <v>0</v>
      </c>
      <c r="U23">
        <v>324</v>
      </c>
      <c r="V23">
        <v>648</v>
      </c>
      <c r="W23">
        <v>0</v>
      </c>
      <c r="X23">
        <v>0</v>
      </c>
      <c r="Y23">
        <v>324</v>
      </c>
      <c r="Z23">
        <v>0</v>
      </c>
      <c r="AA23">
        <v>8</v>
      </c>
      <c r="AB23">
        <v>648</v>
      </c>
      <c r="AC23">
        <v>36</v>
      </c>
      <c r="AD23">
        <v>16</v>
      </c>
      <c r="AE23">
        <v>50</v>
      </c>
      <c r="AF23">
        <v>0</v>
      </c>
      <c r="AG23">
        <v>0</v>
      </c>
    </row>
    <row r="24" spans="1:33" ht="15.75">
      <c r="A24" s="45" t="s">
        <v>5246</v>
      </c>
      <c r="B24" s="10" t="s">
        <v>5247</v>
      </c>
      <c r="C24" s="53" t="s">
        <v>5248</v>
      </c>
      <c r="D24" s="32">
        <v>317</v>
      </c>
      <c r="E24" s="68" t="s">
        <v>1827</v>
      </c>
      <c r="F24" s="31">
        <v>131033857</v>
      </c>
      <c r="G24" s="27" t="s">
        <v>5184</v>
      </c>
      <c r="H24" t="s">
        <v>7473</v>
      </c>
      <c r="I24">
        <v>126</v>
      </c>
      <c r="J24">
        <v>35</v>
      </c>
      <c r="K24">
        <v>336</v>
      </c>
      <c r="L24">
        <v>160</v>
      </c>
      <c r="M24">
        <v>0</v>
      </c>
      <c r="N24">
        <v>0</v>
      </c>
      <c r="O24">
        <v>42</v>
      </c>
      <c r="P24">
        <v>20</v>
      </c>
      <c r="Q24">
        <v>0</v>
      </c>
      <c r="R24">
        <v>112</v>
      </c>
      <c r="S24">
        <v>35</v>
      </c>
      <c r="T24">
        <v>3170</v>
      </c>
      <c r="U24">
        <v>0</v>
      </c>
      <c r="V24">
        <v>0</v>
      </c>
      <c r="W24">
        <v>140</v>
      </c>
      <c r="X24">
        <v>63</v>
      </c>
      <c r="Y24">
        <v>1268</v>
      </c>
      <c r="Z24">
        <v>70</v>
      </c>
      <c r="AA24">
        <v>0</v>
      </c>
      <c r="AB24">
        <v>0</v>
      </c>
      <c r="AC24">
        <v>70</v>
      </c>
      <c r="AD24">
        <v>32</v>
      </c>
      <c r="AE24">
        <v>35</v>
      </c>
      <c r="AF24">
        <v>21</v>
      </c>
      <c r="AG24">
        <v>21</v>
      </c>
    </row>
    <row r="25" spans="1:33" ht="15.75">
      <c r="A25" s="45" t="s">
        <v>5249</v>
      </c>
      <c r="B25" s="10" t="s">
        <v>5250</v>
      </c>
      <c r="C25" s="53" t="s">
        <v>5251</v>
      </c>
      <c r="D25" s="32">
        <v>105</v>
      </c>
      <c r="E25" s="36" t="s">
        <v>1839</v>
      </c>
      <c r="F25" s="36">
        <v>132286448</v>
      </c>
      <c r="G25" s="27" t="s">
        <v>5184</v>
      </c>
      <c r="H25" t="s">
        <v>7472</v>
      </c>
      <c r="I25">
        <v>19</v>
      </c>
      <c r="J25">
        <v>5</v>
      </c>
      <c r="K25">
        <v>0</v>
      </c>
      <c r="L25">
        <v>32</v>
      </c>
      <c r="M25">
        <v>39</v>
      </c>
      <c r="N25">
        <v>5</v>
      </c>
      <c r="O25">
        <v>12</v>
      </c>
      <c r="P25">
        <v>0</v>
      </c>
      <c r="Q25">
        <v>3</v>
      </c>
      <c r="R25">
        <v>0</v>
      </c>
      <c r="S25">
        <v>10</v>
      </c>
      <c r="T25">
        <v>0</v>
      </c>
      <c r="U25">
        <v>210</v>
      </c>
      <c r="V25">
        <v>420</v>
      </c>
      <c r="W25">
        <v>0</v>
      </c>
      <c r="X25">
        <v>0</v>
      </c>
      <c r="Y25">
        <v>210</v>
      </c>
      <c r="Z25">
        <v>0</v>
      </c>
      <c r="AA25">
        <v>5</v>
      </c>
      <c r="AB25">
        <v>420</v>
      </c>
      <c r="AC25">
        <v>24</v>
      </c>
      <c r="AD25">
        <v>11</v>
      </c>
      <c r="AE25">
        <v>33</v>
      </c>
      <c r="AF25">
        <v>0</v>
      </c>
      <c r="AG25">
        <v>0</v>
      </c>
    </row>
    <row r="26" spans="1:33" ht="15.75">
      <c r="A26" s="45" t="s">
        <v>5252</v>
      </c>
      <c r="B26" s="10" t="s">
        <v>5250</v>
      </c>
      <c r="C26" s="53" t="s">
        <v>5253</v>
      </c>
      <c r="D26" s="32">
        <v>88</v>
      </c>
      <c r="E26" s="36" t="s">
        <v>1839</v>
      </c>
      <c r="F26" s="36">
        <v>132286448</v>
      </c>
      <c r="G26" s="27" t="s">
        <v>5184</v>
      </c>
      <c r="H26" t="s">
        <v>7472</v>
      </c>
      <c r="I26">
        <v>16</v>
      </c>
      <c r="J26">
        <v>4</v>
      </c>
      <c r="K26">
        <v>0</v>
      </c>
      <c r="L26">
        <v>27</v>
      </c>
      <c r="M26">
        <v>33</v>
      </c>
      <c r="N26">
        <v>4</v>
      </c>
      <c r="O26">
        <v>10</v>
      </c>
      <c r="P26">
        <v>0</v>
      </c>
      <c r="Q26">
        <v>2</v>
      </c>
      <c r="R26">
        <v>0</v>
      </c>
      <c r="S26">
        <v>8</v>
      </c>
      <c r="T26">
        <v>0</v>
      </c>
      <c r="U26">
        <v>176</v>
      </c>
      <c r="V26">
        <v>352</v>
      </c>
      <c r="W26">
        <v>0</v>
      </c>
      <c r="X26">
        <v>0</v>
      </c>
      <c r="Y26">
        <v>176</v>
      </c>
      <c r="Z26">
        <v>0</v>
      </c>
      <c r="AA26">
        <v>4</v>
      </c>
      <c r="AB26">
        <v>352</v>
      </c>
      <c r="AC26">
        <v>20</v>
      </c>
      <c r="AD26">
        <v>9</v>
      </c>
      <c r="AE26">
        <v>28</v>
      </c>
      <c r="AF26">
        <v>0</v>
      </c>
      <c r="AG26">
        <v>0</v>
      </c>
    </row>
    <row r="27" spans="1:33" ht="15.75">
      <c r="A27" s="45" t="s">
        <v>5254</v>
      </c>
      <c r="B27" s="10" t="s">
        <v>5250</v>
      </c>
      <c r="C27" s="53" t="s">
        <v>5255</v>
      </c>
      <c r="D27" s="32">
        <v>53</v>
      </c>
      <c r="E27" s="36" t="s">
        <v>1839</v>
      </c>
      <c r="F27" s="36">
        <v>132286448</v>
      </c>
      <c r="G27" s="27" t="s">
        <v>5184</v>
      </c>
      <c r="H27" t="s">
        <v>7472</v>
      </c>
      <c r="I27">
        <v>10</v>
      </c>
      <c r="J27">
        <v>3</v>
      </c>
      <c r="K27">
        <v>0</v>
      </c>
      <c r="L27">
        <v>17</v>
      </c>
      <c r="M27">
        <v>20</v>
      </c>
      <c r="N27">
        <v>3</v>
      </c>
      <c r="O27">
        <v>6</v>
      </c>
      <c r="P27">
        <v>0</v>
      </c>
      <c r="Q27">
        <v>2</v>
      </c>
      <c r="R27">
        <v>0</v>
      </c>
      <c r="S27">
        <v>5</v>
      </c>
      <c r="T27">
        <v>0</v>
      </c>
      <c r="U27">
        <v>106</v>
      </c>
      <c r="V27">
        <v>212</v>
      </c>
      <c r="W27">
        <v>0</v>
      </c>
      <c r="X27">
        <v>0</v>
      </c>
      <c r="Y27">
        <v>106</v>
      </c>
      <c r="Z27">
        <v>0</v>
      </c>
      <c r="AA27">
        <v>3</v>
      </c>
      <c r="AB27">
        <v>212</v>
      </c>
      <c r="AC27">
        <v>12</v>
      </c>
      <c r="AD27">
        <v>6</v>
      </c>
      <c r="AE27">
        <v>17</v>
      </c>
      <c r="AF27">
        <v>0</v>
      </c>
      <c r="AG27">
        <v>0</v>
      </c>
    </row>
    <row r="28" spans="1:33" ht="15.75">
      <c r="A28" s="45" t="s">
        <v>5262</v>
      </c>
      <c r="B28" s="10" t="s">
        <v>5263</v>
      </c>
      <c r="C28" s="53" t="s">
        <v>5264</v>
      </c>
      <c r="D28" s="32">
        <v>72</v>
      </c>
      <c r="E28" s="68" t="s">
        <v>210</v>
      </c>
      <c r="F28" s="31">
        <v>1000245074</v>
      </c>
      <c r="G28" s="27" t="s">
        <v>5184</v>
      </c>
      <c r="H28" t="s">
        <v>7472</v>
      </c>
      <c r="I28">
        <v>13</v>
      </c>
      <c r="J28">
        <v>4</v>
      </c>
      <c r="K28">
        <v>0</v>
      </c>
      <c r="L28">
        <v>22</v>
      </c>
      <c r="M28">
        <v>27</v>
      </c>
      <c r="N28">
        <v>4</v>
      </c>
      <c r="O28">
        <v>8</v>
      </c>
      <c r="P28">
        <v>0</v>
      </c>
      <c r="Q28">
        <v>2</v>
      </c>
      <c r="R28">
        <v>0</v>
      </c>
      <c r="S28">
        <v>7</v>
      </c>
      <c r="T28">
        <v>0</v>
      </c>
      <c r="U28">
        <v>144</v>
      </c>
      <c r="V28">
        <v>288</v>
      </c>
      <c r="W28">
        <v>0</v>
      </c>
      <c r="X28">
        <v>0</v>
      </c>
      <c r="Y28">
        <v>144</v>
      </c>
      <c r="Z28">
        <v>0</v>
      </c>
      <c r="AA28">
        <v>4</v>
      </c>
      <c r="AB28">
        <v>288</v>
      </c>
      <c r="AC28">
        <v>16</v>
      </c>
      <c r="AD28">
        <v>8</v>
      </c>
      <c r="AE28">
        <v>23</v>
      </c>
      <c r="AF28">
        <v>0</v>
      </c>
      <c r="AG28">
        <v>0</v>
      </c>
    </row>
    <row r="29" spans="1:33" ht="15.75">
      <c r="A29" s="45" t="s">
        <v>5265</v>
      </c>
      <c r="B29" s="10" t="s">
        <v>5263</v>
      </c>
      <c r="C29" s="53" t="s">
        <v>5266</v>
      </c>
      <c r="D29" s="58">
        <v>32</v>
      </c>
      <c r="E29" s="68" t="s">
        <v>210</v>
      </c>
      <c r="F29" s="31">
        <v>1000245074</v>
      </c>
      <c r="G29" s="27" t="s">
        <v>5184</v>
      </c>
      <c r="H29" t="s">
        <v>7472</v>
      </c>
      <c r="I29">
        <v>6</v>
      </c>
      <c r="J29">
        <v>2</v>
      </c>
      <c r="K29">
        <v>0</v>
      </c>
      <c r="L29">
        <v>10</v>
      </c>
      <c r="M29">
        <v>12</v>
      </c>
      <c r="N29">
        <v>2</v>
      </c>
      <c r="O29">
        <v>4</v>
      </c>
      <c r="P29">
        <v>0</v>
      </c>
      <c r="Q29">
        <v>1</v>
      </c>
      <c r="R29">
        <v>0</v>
      </c>
      <c r="S29">
        <v>3</v>
      </c>
      <c r="T29">
        <v>0</v>
      </c>
      <c r="U29">
        <v>64</v>
      </c>
      <c r="V29">
        <v>128</v>
      </c>
      <c r="W29">
        <v>0</v>
      </c>
      <c r="X29">
        <v>0</v>
      </c>
      <c r="Y29">
        <v>64</v>
      </c>
      <c r="Z29">
        <v>0</v>
      </c>
      <c r="AA29">
        <v>2</v>
      </c>
      <c r="AB29">
        <v>128</v>
      </c>
      <c r="AC29">
        <v>8</v>
      </c>
      <c r="AD29">
        <v>4</v>
      </c>
      <c r="AE29">
        <v>10</v>
      </c>
      <c r="AF29">
        <v>0</v>
      </c>
      <c r="AG29">
        <v>0</v>
      </c>
    </row>
    <row r="30" spans="1:33" ht="15.75">
      <c r="A30" s="45" t="s">
        <v>5267</v>
      </c>
      <c r="B30" s="10" t="s">
        <v>5263</v>
      </c>
      <c r="C30" s="53" t="s">
        <v>5268</v>
      </c>
      <c r="D30" s="58">
        <v>52</v>
      </c>
      <c r="E30" s="68" t="s">
        <v>210</v>
      </c>
      <c r="F30" s="31">
        <v>1000245074</v>
      </c>
      <c r="G30" s="27" t="s">
        <v>5184</v>
      </c>
      <c r="H30" t="s">
        <v>7472</v>
      </c>
      <c r="I30">
        <v>10</v>
      </c>
      <c r="J30">
        <v>3</v>
      </c>
      <c r="K30">
        <v>0</v>
      </c>
      <c r="L30">
        <v>16</v>
      </c>
      <c r="M30">
        <v>20</v>
      </c>
      <c r="N30">
        <v>3</v>
      </c>
      <c r="O30">
        <v>6</v>
      </c>
      <c r="P30">
        <v>0</v>
      </c>
      <c r="Q30">
        <v>2</v>
      </c>
      <c r="R30">
        <v>0</v>
      </c>
      <c r="S30">
        <v>5</v>
      </c>
      <c r="T30">
        <v>0</v>
      </c>
      <c r="U30">
        <v>104</v>
      </c>
      <c r="V30">
        <v>208</v>
      </c>
      <c r="W30">
        <v>0</v>
      </c>
      <c r="X30">
        <v>0</v>
      </c>
      <c r="Y30">
        <v>104</v>
      </c>
      <c r="Z30">
        <v>0</v>
      </c>
      <c r="AA30">
        <v>3</v>
      </c>
      <c r="AB30">
        <v>208</v>
      </c>
      <c r="AC30">
        <v>12</v>
      </c>
      <c r="AD30">
        <v>6</v>
      </c>
      <c r="AE30">
        <v>17</v>
      </c>
      <c r="AF30">
        <v>0</v>
      </c>
      <c r="AG30">
        <v>0</v>
      </c>
    </row>
    <row r="31" spans="1:33" ht="15.75">
      <c r="A31" s="45" t="s">
        <v>5269</v>
      </c>
      <c r="B31" s="10" t="s">
        <v>5263</v>
      </c>
      <c r="C31" s="53" t="s">
        <v>5270</v>
      </c>
      <c r="D31" s="58">
        <v>30</v>
      </c>
      <c r="E31" s="68" t="s">
        <v>210</v>
      </c>
      <c r="F31" s="31">
        <v>1000245074</v>
      </c>
      <c r="G31" s="27" t="s">
        <v>5184</v>
      </c>
      <c r="H31" t="s">
        <v>7472</v>
      </c>
      <c r="I31">
        <v>6</v>
      </c>
      <c r="J31">
        <v>2</v>
      </c>
      <c r="K31">
        <v>0</v>
      </c>
      <c r="L31">
        <v>10</v>
      </c>
      <c r="M31">
        <v>11</v>
      </c>
      <c r="N31">
        <v>2</v>
      </c>
      <c r="O31">
        <v>4</v>
      </c>
      <c r="P31">
        <v>0</v>
      </c>
      <c r="Q31">
        <v>1</v>
      </c>
      <c r="R31">
        <v>0</v>
      </c>
      <c r="S31">
        <v>3</v>
      </c>
      <c r="T31">
        <v>0</v>
      </c>
      <c r="U31">
        <v>60</v>
      </c>
      <c r="V31">
        <v>120</v>
      </c>
      <c r="W31">
        <v>0</v>
      </c>
      <c r="X31">
        <v>0</v>
      </c>
      <c r="Y31">
        <v>60</v>
      </c>
      <c r="Z31">
        <v>0</v>
      </c>
      <c r="AA31">
        <v>2</v>
      </c>
      <c r="AB31">
        <v>120</v>
      </c>
      <c r="AC31">
        <v>7</v>
      </c>
      <c r="AD31">
        <v>3</v>
      </c>
      <c r="AE31">
        <v>10</v>
      </c>
      <c r="AF31">
        <v>0</v>
      </c>
      <c r="AG31">
        <v>0</v>
      </c>
    </row>
    <row r="32" spans="1:33" ht="15.75">
      <c r="A32" s="45" t="s">
        <v>5271</v>
      </c>
      <c r="B32" s="10" t="s">
        <v>5263</v>
      </c>
      <c r="C32" s="53" t="s">
        <v>5272</v>
      </c>
      <c r="D32" s="58">
        <v>115</v>
      </c>
      <c r="E32" s="68" t="s">
        <v>210</v>
      </c>
      <c r="F32" s="31">
        <v>1000245074</v>
      </c>
      <c r="G32" s="27" t="s">
        <v>5184</v>
      </c>
      <c r="H32" t="s">
        <v>7472</v>
      </c>
      <c r="I32">
        <v>21</v>
      </c>
      <c r="J32">
        <v>6</v>
      </c>
      <c r="K32">
        <v>0</v>
      </c>
      <c r="L32">
        <v>35</v>
      </c>
      <c r="M32">
        <v>43</v>
      </c>
      <c r="N32">
        <v>6</v>
      </c>
      <c r="O32">
        <v>13</v>
      </c>
      <c r="P32">
        <v>0</v>
      </c>
      <c r="Q32">
        <v>3</v>
      </c>
      <c r="R32">
        <v>0</v>
      </c>
      <c r="S32">
        <v>11</v>
      </c>
      <c r="T32">
        <v>0</v>
      </c>
      <c r="U32">
        <v>230</v>
      </c>
      <c r="V32">
        <v>460</v>
      </c>
      <c r="W32">
        <v>0</v>
      </c>
      <c r="X32">
        <v>0</v>
      </c>
      <c r="Y32">
        <v>230</v>
      </c>
      <c r="Z32">
        <v>0</v>
      </c>
      <c r="AA32">
        <v>6</v>
      </c>
      <c r="AB32">
        <v>460</v>
      </c>
      <c r="AC32">
        <v>26</v>
      </c>
      <c r="AD32">
        <v>12</v>
      </c>
      <c r="AE32">
        <v>36</v>
      </c>
      <c r="AF32">
        <v>0</v>
      </c>
      <c r="AG32">
        <v>0</v>
      </c>
    </row>
    <row r="33" spans="1:33" ht="15.75">
      <c r="A33" s="45" t="s">
        <v>5273</v>
      </c>
      <c r="B33" s="10" t="s">
        <v>5274</v>
      </c>
      <c r="C33" s="53" t="s">
        <v>5275</v>
      </c>
      <c r="D33" s="59">
        <v>208</v>
      </c>
      <c r="E33" s="68" t="s">
        <v>233</v>
      </c>
      <c r="F33" s="31">
        <v>7900124277</v>
      </c>
      <c r="G33" s="27" t="s">
        <v>5184</v>
      </c>
      <c r="H33" t="s">
        <v>7472</v>
      </c>
      <c r="I33">
        <v>37</v>
      </c>
      <c r="J33">
        <v>10</v>
      </c>
      <c r="K33">
        <v>0</v>
      </c>
      <c r="L33">
        <v>63</v>
      </c>
      <c r="M33">
        <v>77</v>
      </c>
      <c r="N33">
        <v>10</v>
      </c>
      <c r="O33">
        <v>23</v>
      </c>
      <c r="P33">
        <v>0</v>
      </c>
      <c r="Q33">
        <v>5</v>
      </c>
      <c r="R33">
        <v>0</v>
      </c>
      <c r="S33">
        <v>19</v>
      </c>
      <c r="T33">
        <v>0</v>
      </c>
      <c r="U33">
        <v>416</v>
      </c>
      <c r="V33">
        <v>832</v>
      </c>
      <c r="W33">
        <v>0</v>
      </c>
      <c r="X33">
        <v>0</v>
      </c>
      <c r="Y33">
        <v>416</v>
      </c>
      <c r="Z33">
        <v>0</v>
      </c>
      <c r="AA33">
        <v>10</v>
      </c>
      <c r="AB33">
        <v>832</v>
      </c>
      <c r="AC33">
        <v>46</v>
      </c>
      <c r="AD33">
        <v>21</v>
      </c>
      <c r="AE33">
        <v>65</v>
      </c>
      <c r="AF33">
        <v>0</v>
      </c>
      <c r="AG33">
        <v>0</v>
      </c>
    </row>
    <row r="34" spans="1:33" ht="15.75">
      <c r="A34" s="48" t="s">
        <v>5315</v>
      </c>
      <c r="B34" s="10" t="s">
        <v>5316</v>
      </c>
      <c r="C34" s="53" t="s">
        <v>5317</v>
      </c>
      <c r="D34" s="60">
        <v>82</v>
      </c>
      <c r="E34" s="69" t="s">
        <v>250</v>
      </c>
      <c r="F34" s="31">
        <v>9300640878</v>
      </c>
      <c r="G34" s="27" t="s">
        <v>5184</v>
      </c>
      <c r="H34" t="s">
        <v>7472</v>
      </c>
      <c r="I34">
        <v>15</v>
      </c>
      <c r="J34">
        <v>4</v>
      </c>
      <c r="K34">
        <v>0</v>
      </c>
      <c r="L34">
        <v>25</v>
      </c>
      <c r="M34">
        <v>31</v>
      </c>
      <c r="N34">
        <v>4</v>
      </c>
      <c r="O34">
        <v>10</v>
      </c>
      <c r="P34">
        <v>0</v>
      </c>
      <c r="Q34">
        <v>2</v>
      </c>
      <c r="R34">
        <v>0</v>
      </c>
      <c r="S34">
        <v>8</v>
      </c>
      <c r="T34">
        <v>0</v>
      </c>
      <c r="U34">
        <v>164</v>
      </c>
      <c r="V34">
        <v>328</v>
      </c>
      <c r="W34">
        <v>0</v>
      </c>
      <c r="X34">
        <v>0</v>
      </c>
      <c r="Y34">
        <v>164</v>
      </c>
      <c r="Z34">
        <v>0</v>
      </c>
      <c r="AA34">
        <v>4</v>
      </c>
      <c r="AB34">
        <v>328</v>
      </c>
      <c r="AC34">
        <v>19</v>
      </c>
      <c r="AD34">
        <v>9</v>
      </c>
      <c r="AE34">
        <v>26</v>
      </c>
      <c r="AF34">
        <v>0</v>
      </c>
      <c r="AG34">
        <v>0</v>
      </c>
    </row>
    <row r="35" spans="1:33" ht="15.75">
      <c r="A35" s="48" t="s">
        <v>5318</v>
      </c>
      <c r="B35" s="10" t="s">
        <v>5316</v>
      </c>
      <c r="C35" s="53" t="s">
        <v>5319</v>
      </c>
      <c r="D35" s="60">
        <v>133</v>
      </c>
      <c r="E35" s="69" t="s">
        <v>250</v>
      </c>
      <c r="F35" s="31">
        <v>9300640878</v>
      </c>
      <c r="G35" s="27" t="s">
        <v>5184</v>
      </c>
      <c r="H35" t="s">
        <v>7472</v>
      </c>
      <c r="I35">
        <v>24</v>
      </c>
      <c r="J35">
        <v>6</v>
      </c>
      <c r="K35">
        <v>0</v>
      </c>
      <c r="L35">
        <v>41</v>
      </c>
      <c r="M35">
        <v>49</v>
      </c>
      <c r="N35">
        <v>6</v>
      </c>
      <c r="O35">
        <v>15</v>
      </c>
      <c r="P35">
        <v>0</v>
      </c>
      <c r="Q35">
        <v>3</v>
      </c>
      <c r="R35">
        <v>0</v>
      </c>
      <c r="S35">
        <v>12</v>
      </c>
      <c r="T35">
        <v>0</v>
      </c>
      <c r="U35">
        <v>266</v>
      </c>
      <c r="V35">
        <v>532</v>
      </c>
      <c r="W35">
        <v>0</v>
      </c>
      <c r="X35">
        <v>0</v>
      </c>
      <c r="Y35">
        <v>266</v>
      </c>
      <c r="Z35">
        <v>0</v>
      </c>
      <c r="AA35">
        <v>6</v>
      </c>
      <c r="AB35">
        <v>532</v>
      </c>
      <c r="AC35">
        <v>30</v>
      </c>
      <c r="AD35">
        <v>14</v>
      </c>
      <c r="AE35">
        <v>42</v>
      </c>
      <c r="AF35">
        <v>0</v>
      </c>
      <c r="AG35">
        <v>0</v>
      </c>
    </row>
    <row r="36" spans="1:33" ht="15.75">
      <c r="A36" s="48" t="s">
        <v>5342</v>
      </c>
      <c r="B36" s="10" t="s">
        <v>5343</v>
      </c>
      <c r="C36" s="53" t="s">
        <v>5344</v>
      </c>
      <c r="D36" s="60">
        <v>221</v>
      </c>
      <c r="E36" s="68" t="s">
        <v>269</v>
      </c>
      <c r="F36" s="31">
        <v>118025782</v>
      </c>
      <c r="G36" s="27" t="s">
        <v>5184</v>
      </c>
      <c r="H36" t="s">
        <v>7472</v>
      </c>
      <c r="I36">
        <v>39</v>
      </c>
      <c r="J36">
        <v>10</v>
      </c>
      <c r="K36">
        <v>0</v>
      </c>
      <c r="L36">
        <v>67</v>
      </c>
      <c r="M36">
        <v>82</v>
      </c>
      <c r="N36">
        <v>10</v>
      </c>
      <c r="O36">
        <v>25</v>
      </c>
      <c r="P36">
        <v>0</v>
      </c>
      <c r="Q36">
        <v>5</v>
      </c>
      <c r="R36">
        <v>0</v>
      </c>
      <c r="S36">
        <v>20</v>
      </c>
      <c r="T36">
        <v>0</v>
      </c>
      <c r="U36">
        <v>442</v>
      </c>
      <c r="V36">
        <v>884</v>
      </c>
      <c r="W36">
        <v>0</v>
      </c>
      <c r="X36">
        <v>0</v>
      </c>
      <c r="Y36">
        <v>442</v>
      </c>
      <c r="Z36">
        <v>0</v>
      </c>
      <c r="AA36">
        <v>10</v>
      </c>
      <c r="AB36">
        <v>884</v>
      </c>
      <c r="AC36">
        <v>49</v>
      </c>
      <c r="AD36">
        <v>22</v>
      </c>
      <c r="AE36">
        <v>69</v>
      </c>
      <c r="AF36">
        <v>0</v>
      </c>
      <c r="AG36">
        <v>0</v>
      </c>
    </row>
    <row r="37" spans="1:33" ht="15.75">
      <c r="A37" s="52" t="s">
        <v>5348</v>
      </c>
      <c r="B37" s="10" t="s">
        <v>5349</v>
      </c>
      <c r="C37" s="53" t="s">
        <v>5350</v>
      </c>
      <c r="D37" s="64">
        <v>188</v>
      </c>
      <c r="E37" s="70" t="s">
        <v>1852</v>
      </c>
      <c r="F37" s="70">
        <v>131160328</v>
      </c>
      <c r="G37" s="27" t="s">
        <v>5184</v>
      </c>
      <c r="H37" t="s">
        <v>7472</v>
      </c>
      <c r="I37">
        <v>34</v>
      </c>
      <c r="J37">
        <v>9</v>
      </c>
      <c r="K37">
        <v>0</v>
      </c>
      <c r="L37">
        <v>57</v>
      </c>
      <c r="M37">
        <v>69</v>
      </c>
      <c r="N37">
        <v>9</v>
      </c>
      <c r="O37">
        <v>21</v>
      </c>
      <c r="P37">
        <v>0</v>
      </c>
      <c r="Q37">
        <v>5</v>
      </c>
      <c r="R37">
        <v>0</v>
      </c>
      <c r="S37">
        <v>17</v>
      </c>
      <c r="T37">
        <v>0</v>
      </c>
      <c r="U37">
        <v>376</v>
      </c>
      <c r="V37">
        <v>752</v>
      </c>
      <c r="W37">
        <v>0</v>
      </c>
      <c r="X37">
        <v>0</v>
      </c>
      <c r="Y37">
        <v>376</v>
      </c>
      <c r="Z37">
        <v>0</v>
      </c>
      <c r="AA37">
        <v>9</v>
      </c>
      <c r="AB37">
        <v>752</v>
      </c>
      <c r="AC37">
        <v>42</v>
      </c>
      <c r="AD37">
        <v>19</v>
      </c>
      <c r="AE37">
        <v>59</v>
      </c>
      <c r="AF37">
        <v>0</v>
      </c>
      <c r="AG37">
        <v>0</v>
      </c>
    </row>
    <row r="38" spans="1:33" ht="15.75">
      <c r="A38" s="45" t="s">
        <v>5368</v>
      </c>
      <c r="B38" s="10" t="s">
        <v>5263</v>
      </c>
      <c r="C38" s="53" t="s">
        <v>5369</v>
      </c>
      <c r="D38" s="32">
        <v>11</v>
      </c>
      <c r="E38" s="68" t="s">
        <v>1865</v>
      </c>
      <c r="F38" s="31">
        <v>130204365</v>
      </c>
      <c r="G38" s="27" t="s">
        <v>5184</v>
      </c>
      <c r="H38" t="s">
        <v>7473</v>
      </c>
      <c r="I38">
        <v>5</v>
      </c>
      <c r="J38">
        <v>2</v>
      </c>
      <c r="K38">
        <v>12</v>
      </c>
      <c r="L38">
        <v>6</v>
      </c>
      <c r="M38">
        <v>0</v>
      </c>
      <c r="N38">
        <v>0</v>
      </c>
      <c r="O38">
        <v>2</v>
      </c>
      <c r="P38">
        <v>1</v>
      </c>
      <c r="Q38">
        <v>0</v>
      </c>
      <c r="R38">
        <v>4</v>
      </c>
      <c r="S38">
        <v>2</v>
      </c>
      <c r="T38">
        <v>110</v>
      </c>
      <c r="U38">
        <v>0</v>
      </c>
      <c r="V38">
        <v>0</v>
      </c>
      <c r="W38">
        <v>5</v>
      </c>
      <c r="X38">
        <v>3</v>
      </c>
      <c r="Y38">
        <v>44</v>
      </c>
      <c r="Z38">
        <v>3</v>
      </c>
      <c r="AA38">
        <v>0</v>
      </c>
      <c r="AB38">
        <v>0</v>
      </c>
      <c r="AC38">
        <v>3</v>
      </c>
      <c r="AD38">
        <v>2</v>
      </c>
      <c r="AE38">
        <v>2</v>
      </c>
      <c r="AF38">
        <v>1</v>
      </c>
      <c r="AG38">
        <v>1</v>
      </c>
    </row>
    <row r="39" spans="1:33" ht="15.75">
      <c r="A39" s="45" t="s">
        <v>5370</v>
      </c>
      <c r="B39" s="10" t="s">
        <v>5263</v>
      </c>
      <c r="C39" s="53" t="s">
        <v>5371</v>
      </c>
      <c r="D39" s="32">
        <v>41</v>
      </c>
      <c r="E39" s="68" t="s">
        <v>1865</v>
      </c>
      <c r="F39" s="31">
        <v>130204365</v>
      </c>
      <c r="G39" s="27" t="s">
        <v>5184</v>
      </c>
      <c r="H39" t="s">
        <v>7472</v>
      </c>
      <c r="I39">
        <v>8</v>
      </c>
      <c r="J39">
        <v>2</v>
      </c>
      <c r="K39">
        <v>0</v>
      </c>
      <c r="L39">
        <v>13</v>
      </c>
      <c r="M39">
        <v>16</v>
      </c>
      <c r="N39">
        <v>2</v>
      </c>
      <c r="O39">
        <v>5</v>
      </c>
      <c r="P39">
        <v>0</v>
      </c>
      <c r="Q39">
        <v>1</v>
      </c>
      <c r="R39">
        <v>0</v>
      </c>
      <c r="S39">
        <v>4</v>
      </c>
      <c r="T39">
        <v>0</v>
      </c>
      <c r="U39">
        <v>82</v>
      </c>
      <c r="V39">
        <v>164</v>
      </c>
      <c r="W39">
        <v>0</v>
      </c>
      <c r="X39">
        <v>0</v>
      </c>
      <c r="Y39">
        <v>82</v>
      </c>
      <c r="Z39">
        <v>0</v>
      </c>
      <c r="AA39">
        <v>2</v>
      </c>
      <c r="AB39">
        <v>164</v>
      </c>
      <c r="AC39">
        <v>10</v>
      </c>
      <c r="AD39">
        <v>5</v>
      </c>
      <c r="AE39">
        <v>13</v>
      </c>
      <c r="AF39">
        <v>0</v>
      </c>
      <c r="AG39">
        <v>0</v>
      </c>
    </row>
    <row r="40" spans="1:33" ht="15.75">
      <c r="A40" s="45" t="s">
        <v>5372</v>
      </c>
      <c r="B40" s="10" t="s">
        <v>5263</v>
      </c>
      <c r="C40" s="53" t="s">
        <v>5373</v>
      </c>
      <c r="D40" s="32">
        <v>102</v>
      </c>
      <c r="E40" s="68" t="s">
        <v>1865</v>
      </c>
      <c r="F40" s="31">
        <v>130204365</v>
      </c>
      <c r="G40" s="27" t="s">
        <v>5184</v>
      </c>
      <c r="H40" t="s">
        <v>7473</v>
      </c>
      <c r="I40">
        <v>41</v>
      </c>
      <c r="J40">
        <v>12</v>
      </c>
      <c r="K40">
        <v>108</v>
      </c>
      <c r="L40">
        <v>52</v>
      </c>
      <c r="M40">
        <v>0</v>
      </c>
      <c r="N40">
        <v>0</v>
      </c>
      <c r="O40">
        <v>14</v>
      </c>
      <c r="P40">
        <v>7</v>
      </c>
      <c r="Q40">
        <v>0</v>
      </c>
      <c r="R40">
        <v>36</v>
      </c>
      <c r="S40">
        <v>12</v>
      </c>
      <c r="T40">
        <v>1020</v>
      </c>
      <c r="U40">
        <v>0</v>
      </c>
      <c r="V40">
        <v>0</v>
      </c>
      <c r="W40">
        <v>45</v>
      </c>
      <c r="X40">
        <v>21</v>
      </c>
      <c r="Y40">
        <v>408</v>
      </c>
      <c r="Z40">
        <v>23</v>
      </c>
      <c r="AA40">
        <v>0</v>
      </c>
      <c r="AB40">
        <v>0</v>
      </c>
      <c r="AC40">
        <v>23</v>
      </c>
      <c r="AD40">
        <v>10</v>
      </c>
      <c r="AE40">
        <v>12</v>
      </c>
      <c r="AF40">
        <v>7</v>
      </c>
      <c r="AG40">
        <v>7</v>
      </c>
    </row>
    <row r="41" spans="1:33" ht="15.75">
      <c r="A41" s="45" t="s">
        <v>5374</v>
      </c>
      <c r="B41" s="10" t="s">
        <v>5263</v>
      </c>
      <c r="C41" s="53" t="s">
        <v>5375</v>
      </c>
      <c r="D41" s="32">
        <v>41</v>
      </c>
      <c r="E41" s="68" t="s">
        <v>1865</v>
      </c>
      <c r="F41" s="31">
        <v>130204365</v>
      </c>
      <c r="G41" s="27" t="s">
        <v>5184</v>
      </c>
      <c r="H41" t="s">
        <v>7472</v>
      </c>
      <c r="I41">
        <v>8</v>
      </c>
      <c r="J41">
        <v>2</v>
      </c>
      <c r="K41">
        <v>0</v>
      </c>
      <c r="L41">
        <v>13</v>
      </c>
      <c r="M41">
        <v>16</v>
      </c>
      <c r="N41">
        <v>2</v>
      </c>
      <c r="O41">
        <v>5</v>
      </c>
      <c r="P41">
        <v>0</v>
      </c>
      <c r="Q41">
        <v>1</v>
      </c>
      <c r="R41">
        <v>0</v>
      </c>
      <c r="S41">
        <v>4</v>
      </c>
      <c r="T41">
        <v>0</v>
      </c>
      <c r="U41">
        <v>82</v>
      </c>
      <c r="V41">
        <v>164</v>
      </c>
      <c r="W41">
        <v>0</v>
      </c>
      <c r="X41">
        <v>0</v>
      </c>
      <c r="Y41">
        <v>82</v>
      </c>
      <c r="Z41">
        <v>0</v>
      </c>
      <c r="AA41">
        <v>2</v>
      </c>
      <c r="AB41">
        <v>164</v>
      </c>
      <c r="AC41">
        <v>10</v>
      </c>
      <c r="AD41">
        <v>5</v>
      </c>
      <c r="AE41">
        <v>13</v>
      </c>
      <c r="AF41">
        <v>0</v>
      </c>
      <c r="AG41">
        <v>0</v>
      </c>
    </row>
    <row r="42" spans="1:33" ht="15.75">
      <c r="A42" s="45" t="s">
        <v>5376</v>
      </c>
      <c r="B42" s="10" t="s">
        <v>5263</v>
      </c>
      <c r="C42" s="53" t="s">
        <v>5377</v>
      </c>
      <c r="D42" s="32">
        <v>25</v>
      </c>
      <c r="E42" s="68" t="s">
        <v>1865</v>
      </c>
      <c r="F42" s="31">
        <v>130204365</v>
      </c>
      <c r="G42" s="27" t="s">
        <v>5184</v>
      </c>
      <c r="H42" t="s">
        <v>7473</v>
      </c>
      <c r="I42">
        <v>10</v>
      </c>
      <c r="J42">
        <v>3</v>
      </c>
      <c r="K42">
        <v>27</v>
      </c>
      <c r="L42">
        <v>13</v>
      </c>
      <c r="M42">
        <v>0</v>
      </c>
      <c r="N42">
        <v>0</v>
      </c>
      <c r="O42">
        <v>4</v>
      </c>
      <c r="P42">
        <v>2</v>
      </c>
      <c r="Q42">
        <v>0</v>
      </c>
      <c r="R42">
        <v>9</v>
      </c>
      <c r="S42">
        <v>3</v>
      </c>
      <c r="T42">
        <v>250</v>
      </c>
      <c r="U42">
        <v>0</v>
      </c>
      <c r="V42">
        <v>0</v>
      </c>
      <c r="W42">
        <v>12</v>
      </c>
      <c r="X42">
        <v>5</v>
      </c>
      <c r="Y42">
        <v>100</v>
      </c>
      <c r="Z42">
        <v>6</v>
      </c>
      <c r="AA42">
        <v>0</v>
      </c>
      <c r="AB42">
        <v>0</v>
      </c>
      <c r="AC42">
        <v>6</v>
      </c>
      <c r="AD42">
        <v>3</v>
      </c>
      <c r="AE42">
        <v>3</v>
      </c>
      <c r="AF42">
        <v>2</v>
      </c>
      <c r="AG42">
        <v>2</v>
      </c>
    </row>
    <row r="43" spans="1:33" ht="15.75">
      <c r="A43" s="45" t="s">
        <v>5378</v>
      </c>
      <c r="B43" s="10" t="s">
        <v>5263</v>
      </c>
      <c r="C43" s="53" t="s">
        <v>5379</v>
      </c>
      <c r="D43" s="32">
        <v>90</v>
      </c>
      <c r="E43" s="68" t="s">
        <v>1865</v>
      </c>
      <c r="F43" s="31">
        <v>130204365</v>
      </c>
      <c r="G43" s="27" t="s">
        <v>5184</v>
      </c>
      <c r="H43" t="s">
        <v>7472</v>
      </c>
      <c r="I43">
        <v>16</v>
      </c>
      <c r="J43">
        <v>4</v>
      </c>
      <c r="K43">
        <v>0</v>
      </c>
      <c r="L43">
        <v>28</v>
      </c>
      <c r="M43">
        <v>33</v>
      </c>
      <c r="N43">
        <v>4</v>
      </c>
      <c r="O43">
        <v>10</v>
      </c>
      <c r="P43">
        <v>0</v>
      </c>
      <c r="Q43">
        <v>2</v>
      </c>
      <c r="R43">
        <v>0</v>
      </c>
      <c r="S43">
        <v>8</v>
      </c>
      <c r="T43">
        <v>0</v>
      </c>
      <c r="U43">
        <v>180</v>
      </c>
      <c r="V43">
        <v>360</v>
      </c>
      <c r="W43">
        <v>0</v>
      </c>
      <c r="X43">
        <v>0</v>
      </c>
      <c r="Y43">
        <v>180</v>
      </c>
      <c r="Z43">
        <v>0</v>
      </c>
      <c r="AA43">
        <v>4</v>
      </c>
      <c r="AB43">
        <v>360</v>
      </c>
      <c r="AC43">
        <v>20</v>
      </c>
      <c r="AD43">
        <v>9</v>
      </c>
      <c r="AE43">
        <v>28</v>
      </c>
      <c r="AF43">
        <v>0</v>
      </c>
      <c r="AG43">
        <v>0</v>
      </c>
    </row>
    <row r="44" spans="1:33" ht="15.75">
      <c r="A44" s="45" t="s">
        <v>5400</v>
      </c>
      <c r="B44" s="10" t="s">
        <v>5401</v>
      </c>
      <c r="C44" s="53" t="s">
        <v>5402</v>
      </c>
      <c r="D44" s="30">
        <v>297</v>
      </c>
      <c r="E44" s="68" t="s">
        <v>3911</v>
      </c>
      <c r="F44" s="31">
        <v>132227859</v>
      </c>
      <c r="G44" s="27" t="s">
        <v>5184</v>
      </c>
      <c r="H44" t="s">
        <v>7472</v>
      </c>
      <c r="I44">
        <v>53</v>
      </c>
      <c r="J44">
        <v>14</v>
      </c>
      <c r="K44">
        <v>0</v>
      </c>
      <c r="L44">
        <v>90</v>
      </c>
      <c r="M44">
        <v>109</v>
      </c>
      <c r="N44">
        <v>14</v>
      </c>
      <c r="O44">
        <v>33</v>
      </c>
      <c r="P44">
        <v>0</v>
      </c>
      <c r="Q44">
        <v>7</v>
      </c>
      <c r="R44">
        <v>0</v>
      </c>
      <c r="S44">
        <v>27</v>
      </c>
      <c r="T44">
        <v>0</v>
      </c>
      <c r="U44">
        <v>594</v>
      </c>
      <c r="V44">
        <v>1188</v>
      </c>
      <c r="W44">
        <v>0</v>
      </c>
      <c r="X44">
        <v>0</v>
      </c>
      <c r="Y44">
        <v>594</v>
      </c>
      <c r="Z44">
        <v>0</v>
      </c>
      <c r="AA44">
        <v>14</v>
      </c>
      <c r="AB44">
        <v>1188</v>
      </c>
      <c r="AC44">
        <v>66</v>
      </c>
      <c r="AD44">
        <v>30</v>
      </c>
      <c r="AE44">
        <v>92</v>
      </c>
      <c r="AF44">
        <v>0</v>
      </c>
      <c r="AG44">
        <v>0</v>
      </c>
    </row>
    <row r="45" spans="1:33" ht="15.75">
      <c r="A45" s="48" t="s">
        <v>5403</v>
      </c>
      <c r="B45" s="10" t="s">
        <v>5401</v>
      </c>
      <c r="C45" s="53" t="s">
        <v>5404</v>
      </c>
      <c r="D45" s="35">
        <v>187</v>
      </c>
      <c r="E45" s="68" t="s">
        <v>3911</v>
      </c>
      <c r="F45" s="31">
        <v>132227859</v>
      </c>
      <c r="G45" s="27" t="s">
        <v>5184</v>
      </c>
      <c r="H45" t="s">
        <v>7472</v>
      </c>
      <c r="I45">
        <v>33</v>
      </c>
      <c r="J45">
        <v>9</v>
      </c>
      <c r="K45">
        <v>0</v>
      </c>
      <c r="L45">
        <v>57</v>
      </c>
      <c r="M45">
        <v>69</v>
      </c>
      <c r="N45">
        <v>9</v>
      </c>
      <c r="O45">
        <v>21</v>
      </c>
      <c r="P45">
        <v>0</v>
      </c>
      <c r="Q45">
        <v>5</v>
      </c>
      <c r="R45">
        <v>0</v>
      </c>
      <c r="S45">
        <v>17</v>
      </c>
      <c r="T45">
        <v>0</v>
      </c>
      <c r="U45">
        <v>374</v>
      </c>
      <c r="V45">
        <v>748</v>
      </c>
      <c r="W45">
        <v>0</v>
      </c>
      <c r="X45">
        <v>0</v>
      </c>
      <c r="Y45">
        <v>374</v>
      </c>
      <c r="Z45">
        <v>0</v>
      </c>
      <c r="AA45">
        <v>9</v>
      </c>
      <c r="AB45">
        <v>748</v>
      </c>
      <c r="AC45">
        <v>42</v>
      </c>
      <c r="AD45">
        <v>19</v>
      </c>
      <c r="AE45">
        <v>58</v>
      </c>
      <c r="AF45">
        <v>0</v>
      </c>
      <c r="AG45">
        <v>0</v>
      </c>
    </row>
    <row r="46" spans="1:33" ht="15.75">
      <c r="A46" s="45" t="s">
        <v>5405</v>
      </c>
      <c r="B46" s="10" t="s">
        <v>5401</v>
      </c>
      <c r="C46" s="53" t="s">
        <v>5406</v>
      </c>
      <c r="D46" s="35">
        <v>167</v>
      </c>
      <c r="E46" s="68" t="s">
        <v>3911</v>
      </c>
      <c r="F46" s="31">
        <v>132227859</v>
      </c>
      <c r="G46" s="27" t="s">
        <v>5184</v>
      </c>
      <c r="H46" t="s">
        <v>7473</v>
      </c>
      <c r="I46">
        <v>67</v>
      </c>
      <c r="J46">
        <v>19</v>
      </c>
      <c r="K46">
        <v>177</v>
      </c>
      <c r="L46">
        <v>85</v>
      </c>
      <c r="M46">
        <v>0</v>
      </c>
      <c r="N46">
        <v>0</v>
      </c>
      <c r="O46">
        <v>23</v>
      </c>
      <c r="P46">
        <v>11</v>
      </c>
      <c r="Q46">
        <v>0</v>
      </c>
      <c r="R46">
        <v>59</v>
      </c>
      <c r="S46">
        <v>19</v>
      </c>
      <c r="T46">
        <v>1670</v>
      </c>
      <c r="U46">
        <v>0</v>
      </c>
      <c r="V46">
        <v>0</v>
      </c>
      <c r="W46">
        <v>74</v>
      </c>
      <c r="X46">
        <v>34</v>
      </c>
      <c r="Y46">
        <v>668</v>
      </c>
      <c r="Z46">
        <v>37</v>
      </c>
      <c r="AA46">
        <v>0</v>
      </c>
      <c r="AB46">
        <v>0</v>
      </c>
      <c r="AC46">
        <v>37</v>
      </c>
      <c r="AD46">
        <v>17</v>
      </c>
      <c r="AE46">
        <v>19</v>
      </c>
      <c r="AF46">
        <v>12</v>
      </c>
      <c r="AG46">
        <v>12</v>
      </c>
    </row>
    <row r="47" spans="1:33" ht="15.75">
      <c r="A47" s="43" t="s">
        <v>5407</v>
      </c>
      <c r="B47" s="10" t="s">
        <v>5408</v>
      </c>
      <c r="C47" s="53" t="s">
        <v>5409</v>
      </c>
      <c r="D47" s="30">
        <v>49</v>
      </c>
      <c r="E47" s="68" t="s">
        <v>3911</v>
      </c>
      <c r="F47" s="31">
        <v>132227859</v>
      </c>
      <c r="G47" s="27" t="s">
        <v>5184</v>
      </c>
      <c r="H47" t="s">
        <v>7472</v>
      </c>
      <c r="I47">
        <v>9</v>
      </c>
      <c r="J47">
        <v>3</v>
      </c>
      <c r="K47">
        <v>0</v>
      </c>
      <c r="L47">
        <v>15</v>
      </c>
      <c r="M47">
        <v>18</v>
      </c>
      <c r="N47">
        <v>3</v>
      </c>
      <c r="O47">
        <v>6</v>
      </c>
      <c r="P47">
        <v>0</v>
      </c>
      <c r="Q47">
        <v>2</v>
      </c>
      <c r="R47">
        <v>0</v>
      </c>
      <c r="S47">
        <v>5</v>
      </c>
      <c r="T47">
        <v>0</v>
      </c>
      <c r="U47">
        <v>98</v>
      </c>
      <c r="V47">
        <v>196</v>
      </c>
      <c r="W47">
        <v>0</v>
      </c>
      <c r="X47">
        <v>0</v>
      </c>
      <c r="Y47">
        <v>98</v>
      </c>
      <c r="Z47">
        <v>0</v>
      </c>
      <c r="AA47">
        <v>3</v>
      </c>
      <c r="AB47">
        <v>196</v>
      </c>
      <c r="AC47">
        <v>11</v>
      </c>
      <c r="AD47">
        <v>5</v>
      </c>
      <c r="AE47">
        <v>16</v>
      </c>
      <c r="AF47">
        <v>0</v>
      </c>
      <c r="AG47">
        <v>0</v>
      </c>
    </row>
    <row r="48" spans="1:33" ht="15.75">
      <c r="A48" s="45" t="s">
        <v>5410</v>
      </c>
      <c r="B48" s="10" t="s">
        <v>5408</v>
      </c>
      <c r="C48" s="53" t="s">
        <v>5411</v>
      </c>
      <c r="D48" s="30">
        <v>134</v>
      </c>
      <c r="E48" s="68" t="s">
        <v>3911</v>
      </c>
      <c r="F48" s="31">
        <v>132227859</v>
      </c>
      <c r="G48" s="27" t="s">
        <v>5184</v>
      </c>
      <c r="H48" t="s">
        <v>7472</v>
      </c>
      <c r="I48">
        <v>24</v>
      </c>
      <c r="J48">
        <v>6</v>
      </c>
      <c r="K48">
        <v>0</v>
      </c>
      <c r="L48">
        <v>41</v>
      </c>
      <c r="M48">
        <v>50</v>
      </c>
      <c r="N48">
        <v>6</v>
      </c>
      <c r="O48">
        <v>15</v>
      </c>
      <c r="P48">
        <v>0</v>
      </c>
      <c r="Q48">
        <v>3</v>
      </c>
      <c r="R48">
        <v>0</v>
      </c>
      <c r="S48">
        <v>12</v>
      </c>
      <c r="T48">
        <v>0</v>
      </c>
      <c r="U48">
        <v>268</v>
      </c>
      <c r="V48">
        <v>536</v>
      </c>
      <c r="W48">
        <v>0</v>
      </c>
      <c r="X48">
        <v>0</v>
      </c>
      <c r="Y48">
        <v>268</v>
      </c>
      <c r="Z48">
        <v>0</v>
      </c>
      <c r="AA48">
        <v>6</v>
      </c>
      <c r="AB48">
        <v>536</v>
      </c>
      <c r="AC48">
        <v>30</v>
      </c>
      <c r="AD48">
        <v>14</v>
      </c>
      <c r="AE48">
        <v>42</v>
      </c>
      <c r="AF48">
        <v>0</v>
      </c>
      <c r="AG48">
        <v>0</v>
      </c>
    </row>
    <row r="49" spans="1:33" ht="15.75">
      <c r="A49" s="45" t="s">
        <v>5417</v>
      </c>
      <c r="B49" s="10" t="s">
        <v>5418</v>
      </c>
      <c r="C49" s="53" t="s">
        <v>5419</v>
      </c>
      <c r="D49" s="30">
        <v>71</v>
      </c>
      <c r="E49" s="68" t="s">
        <v>1888</v>
      </c>
      <c r="F49" s="31">
        <v>131890873</v>
      </c>
      <c r="G49" s="27" t="s">
        <v>5184</v>
      </c>
      <c r="H49" t="s">
        <v>7472</v>
      </c>
      <c r="I49">
        <v>13</v>
      </c>
      <c r="J49">
        <v>4</v>
      </c>
      <c r="K49">
        <v>0</v>
      </c>
      <c r="L49">
        <v>22</v>
      </c>
      <c r="M49">
        <v>27</v>
      </c>
      <c r="N49">
        <v>4</v>
      </c>
      <c r="O49">
        <v>8</v>
      </c>
      <c r="P49">
        <v>0</v>
      </c>
      <c r="Q49">
        <v>2</v>
      </c>
      <c r="R49">
        <v>0</v>
      </c>
      <c r="S49">
        <v>7</v>
      </c>
      <c r="T49">
        <v>0</v>
      </c>
      <c r="U49">
        <v>142</v>
      </c>
      <c r="V49">
        <v>284</v>
      </c>
      <c r="W49">
        <v>0</v>
      </c>
      <c r="X49">
        <v>0</v>
      </c>
      <c r="Y49">
        <v>142</v>
      </c>
      <c r="Z49">
        <v>0</v>
      </c>
      <c r="AA49">
        <v>4</v>
      </c>
      <c r="AB49">
        <v>284</v>
      </c>
      <c r="AC49">
        <v>16</v>
      </c>
      <c r="AD49">
        <v>7</v>
      </c>
      <c r="AE49">
        <v>22</v>
      </c>
      <c r="AF49">
        <v>0</v>
      </c>
      <c r="AG49">
        <v>0</v>
      </c>
    </row>
    <row r="50" spans="1:33" ht="15.75">
      <c r="A50" s="45" t="s">
        <v>5420</v>
      </c>
      <c r="B50" s="10" t="s">
        <v>5418</v>
      </c>
      <c r="C50" s="53" t="s">
        <v>5421</v>
      </c>
      <c r="D50" s="30">
        <v>77</v>
      </c>
      <c r="E50" s="68" t="s">
        <v>1888</v>
      </c>
      <c r="F50" s="31">
        <v>131890873</v>
      </c>
      <c r="G50" s="27" t="s">
        <v>5184</v>
      </c>
      <c r="H50" t="s">
        <v>7472</v>
      </c>
      <c r="I50">
        <v>14</v>
      </c>
      <c r="J50">
        <v>4</v>
      </c>
      <c r="K50">
        <v>0</v>
      </c>
      <c r="L50">
        <v>24</v>
      </c>
      <c r="M50">
        <v>29</v>
      </c>
      <c r="N50">
        <v>4</v>
      </c>
      <c r="O50">
        <v>9</v>
      </c>
      <c r="P50">
        <v>0</v>
      </c>
      <c r="Q50">
        <v>2</v>
      </c>
      <c r="R50">
        <v>0</v>
      </c>
      <c r="S50">
        <v>7</v>
      </c>
      <c r="T50">
        <v>0</v>
      </c>
      <c r="U50">
        <v>154</v>
      </c>
      <c r="V50">
        <v>308</v>
      </c>
      <c r="W50">
        <v>0</v>
      </c>
      <c r="X50">
        <v>0</v>
      </c>
      <c r="Y50">
        <v>154</v>
      </c>
      <c r="Z50">
        <v>0</v>
      </c>
      <c r="AA50">
        <v>4</v>
      </c>
      <c r="AB50">
        <v>308</v>
      </c>
      <c r="AC50">
        <v>17</v>
      </c>
      <c r="AD50">
        <v>8</v>
      </c>
      <c r="AE50">
        <v>24</v>
      </c>
      <c r="AF50">
        <v>0</v>
      </c>
      <c r="AG50">
        <v>0</v>
      </c>
    </row>
    <row r="51" spans="1:33" ht="15.75">
      <c r="A51" s="45" t="s">
        <v>5422</v>
      </c>
      <c r="B51" s="10" t="s">
        <v>5418</v>
      </c>
      <c r="C51" s="53" t="s">
        <v>5423</v>
      </c>
      <c r="D51" s="30">
        <v>23</v>
      </c>
      <c r="E51" s="68" t="s">
        <v>1888</v>
      </c>
      <c r="F51" s="31">
        <v>131890873</v>
      </c>
      <c r="G51" s="27" t="s">
        <v>5184</v>
      </c>
      <c r="H51" t="s">
        <v>7473</v>
      </c>
      <c r="I51">
        <v>10</v>
      </c>
      <c r="J51">
        <v>3</v>
      </c>
      <c r="K51">
        <v>25</v>
      </c>
      <c r="L51">
        <v>12</v>
      </c>
      <c r="M51">
        <v>0</v>
      </c>
      <c r="N51">
        <v>0</v>
      </c>
      <c r="O51">
        <v>4</v>
      </c>
      <c r="P51">
        <v>2</v>
      </c>
      <c r="Q51">
        <v>0</v>
      </c>
      <c r="R51">
        <v>9</v>
      </c>
      <c r="S51">
        <v>3</v>
      </c>
      <c r="T51">
        <v>230</v>
      </c>
      <c r="U51">
        <v>0</v>
      </c>
      <c r="V51">
        <v>0</v>
      </c>
      <c r="W51">
        <v>11</v>
      </c>
      <c r="X51">
        <v>5</v>
      </c>
      <c r="Y51">
        <v>92</v>
      </c>
      <c r="Z51">
        <v>6</v>
      </c>
      <c r="AA51">
        <v>0</v>
      </c>
      <c r="AB51">
        <v>0</v>
      </c>
      <c r="AC51">
        <v>6</v>
      </c>
      <c r="AD51">
        <v>3</v>
      </c>
      <c r="AE51">
        <v>3</v>
      </c>
      <c r="AF51">
        <v>2</v>
      </c>
      <c r="AG51">
        <v>2</v>
      </c>
    </row>
    <row r="52" spans="1:33" ht="15.75">
      <c r="A52" s="45" t="s">
        <v>5424</v>
      </c>
      <c r="B52" s="10" t="s">
        <v>5418</v>
      </c>
      <c r="C52" s="53" t="s">
        <v>5425</v>
      </c>
      <c r="D52" s="30">
        <v>36</v>
      </c>
      <c r="E52" s="68" t="s">
        <v>1888</v>
      </c>
      <c r="F52" s="31">
        <v>131890873</v>
      </c>
      <c r="G52" s="27" t="s">
        <v>5184</v>
      </c>
      <c r="H52" t="s">
        <v>7473</v>
      </c>
      <c r="I52">
        <v>15</v>
      </c>
      <c r="J52">
        <v>4</v>
      </c>
      <c r="K52">
        <v>39</v>
      </c>
      <c r="L52">
        <v>19</v>
      </c>
      <c r="M52">
        <v>0</v>
      </c>
      <c r="N52">
        <v>0</v>
      </c>
      <c r="O52">
        <v>5</v>
      </c>
      <c r="P52">
        <v>3</v>
      </c>
      <c r="Q52">
        <v>0</v>
      </c>
      <c r="R52">
        <v>13</v>
      </c>
      <c r="S52">
        <v>4</v>
      </c>
      <c r="T52">
        <v>360</v>
      </c>
      <c r="U52">
        <v>0</v>
      </c>
      <c r="V52">
        <v>0</v>
      </c>
      <c r="W52">
        <v>16</v>
      </c>
      <c r="X52">
        <v>8</v>
      </c>
      <c r="Y52">
        <v>144</v>
      </c>
      <c r="Z52">
        <v>8</v>
      </c>
      <c r="AA52">
        <v>0</v>
      </c>
      <c r="AB52">
        <v>0</v>
      </c>
      <c r="AC52">
        <v>8</v>
      </c>
      <c r="AD52">
        <v>4</v>
      </c>
      <c r="AE52">
        <v>4</v>
      </c>
      <c r="AF52">
        <v>3</v>
      </c>
      <c r="AG52">
        <v>3</v>
      </c>
    </row>
    <row r="53" spans="1:33" ht="15.75">
      <c r="A53" s="45" t="s">
        <v>5426</v>
      </c>
      <c r="B53" s="10" t="s">
        <v>5349</v>
      </c>
      <c r="C53" s="53" t="s">
        <v>5427</v>
      </c>
      <c r="D53" s="32">
        <v>64</v>
      </c>
      <c r="E53" s="68" t="s">
        <v>1906</v>
      </c>
      <c r="F53" s="31">
        <v>131839142</v>
      </c>
      <c r="G53" s="27" t="s">
        <v>5184</v>
      </c>
      <c r="H53" t="s">
        <v>7472</v>
      </c>
      <c r="I53">
        <v>12</v>
      </c>
      <c r="J53">
        <v>3</v>
      </c>
      <c r="K53">
        <v>0</v>
      </c>
      <c r="L53">
        <v>20</v>
      </c>
      <c r="M53">
        <v>24</v>
      </c>
      <c r="N53">
        <v>3</v>
      </c>
      <c r="O53">
        <v>8</v>
      </c>
      <c r="P53">
        <v>0</v>
      </c>
      <c r="Q53">
        <v>2</v>
      </c>
      <c r="R53">
        <v>0</v>
      </c>
      <c r="S53">
        <v>6</v>
      </c>
      <c r="T53">
        <v>0</v>
      </c>
      <c r="U53">
        <v>128</v>
      </c>
      <c r="V53">
        <v>256</v>
      </c>
      <c r="W53">
        <v>0</v>
      </c>
      <c r="X53">
        <v>0</v>
      </c>
      <c r="Y53">
        <v>128</v>
      </c>
      <c r="Z53">
        <v>0</v>
      </c>
      <c r="AA53">
        <v>3</v>
      </c>
      <c r="AB53">
        <v>256</v>
      </c>
      <c r="AC53">
        <v>15</v>
      </c>
      <c r="AD53">
        <v>7</v>
      </c>
      <c r="AE53">
        <v>20</v>
      </c>
      <c r="AF53">
        <v>0</v>
      </c>
      <c r="AG53">
        <v>0</v>
      </c>
    </row>
    <row r="54" spans="1:33" ht="15.75">
      <c r="A54" s="45" t="s">
        <v>5428</v>
      </c>
      <c r="B54" s="10" t="s">
        <v>5349</v>
      </c>
      <c r="C54" s="53" t="s">
        <v>5429</v>
      </c>
      <c r="D54" s="32">
        <v>57</v>
      </c>
      <c r="E54" s="68" t="s">
        <v>1906</v>
      </c>
      <c r="F54" s="31">
        <v>131839142</v>
      </c>
      <c r="G54" s="27" t="s">
        <v>5184</v>
      </c>
      <c r="H54" t="s">
        <v>7472</v>
      </c>
      <c r="I54">
        <v>11</v>
      </c>
      <c r="J54">
        <v>3</v>
      </c>
      <c r="K54">
        <v>0</v>
      </c>
      <c r="L54">
        <v>18</v>
      </c>
      <c r="M54">
        <v>21</v>
      </c>
      <c r="N54">
        <v>3</v>
      </c>
      <c r="O54">
        <v>7</v>
      </c>
      <c r="P54">
        <v>0</v>
      </c>
      <c r="Q54">
        <v>2</v>
      </c>
      <c r="R54">
        <v>0</v>
      </c>
      <c r="S54">
        <v>6</v>
      </c>
      <c r="T54">
        <v>0</v>
      </c>
      <c r="U54">
        <v>114</v>
      </c>
      <c r="V54">
        <v>228</v>
      </c>
      <c r="W54">
        <v>0</v>
      </c>
      <c r="X54">
        <v>0</v>
      </c>
      <c r="Y54">
        <v>114</v>
      </c>
      <c r="Z54">
        <v>0</v>
      </c>
      <c r="AA54">
        <v>3</v>
      </c>
      <c r="AB54">
        <v>228</v>
      </c>
      <c r="AC54">
        <v>13</v>
      </c>
      <c r="AD54">
        <v>6</v>
      </c>
      <c r="AE54">
        <v>18</v>
      </c>
      <c r="AF54">
        <v>0</v>
      </c>
      <c r="AG54">
        <v>0</v>
      </c>
    </row>
    <row r="55" spans="1:33" ht="15.75">
      <c r="A55" s="48" t="s">
        <v>5430</v>
      </c>
      <c r="B55" s="10" t="s">
        <v>5349</v>
      </c>
      <c r="C55" s="53" t="s">
        <v>5431</v>
      </c>
      <c r="D55" s="32">
        <v>18</v>
      </c>
      <c r="E55" s="68" t="s">
        <v>1906</v>
      </c>
      <c r="F55" s="31">
        <v>131839142</v>
      </c>
      <c r="G55" s="27" t="s">
        <v>5184</v>
      </c>
      <c r="H55" t="s">
        <v>7473</v>
      </c>
      <c r="I55">
        <v>8</v>
      </c>
      <c r="J55">
        <v>2</v>
      </c>
      <c r="K55">
        <v>20</v>
      </c>
      <c r="L55">
        <v>10</v>
      </c>
      <c r="M55">
        <v>0</v>
      </c>
      <c r="N55">
        <v>0</v>
      </c>
      <c r="O55">
        <v>3</v>
      </c>
      <c r="P55">
        <v>2</v>
      </c>
      <c r="Q55">
        <v>0</v>
      </c>
      <c r="R55">
        <v>7</v>
      </c>
      <c r="S55">
        <v>2</v>
      </c>
      <c r="T55">
        <v>180</v>
      </c>
      <c r="U55">
        <v>0</v>
      </c>
      <c r="V55">
        <v>0</v>
      </c>
      <c r="W55">
        <v>8</v>
      </c>
      <c r="X55">
        <v>4</v>
      </c>
      <c r="Y55">
        <v>72</v>
      </c>
      <c r="Z55">
        <v>4</v>
      </c>
      <c r="AA55">
        <v>0</v>
      </c>
      <c r="AB55">
        <v>0</v>
      </c>
      <c r="AC55">
        <v>4</v>
      </c>
      <c r="AD55">
        <v>2</v>
      </c>
      <c r="AE55">
        <v>2</v>
      </c>
      <c r="AF55">
        <v>2</v>
      </c>
      <c r="AG55">
        <v>2</v>
      </c>
    </row>
    <row r="56" spans="1:33" ht="15.75">
      <c r="A56" s="43" t="s">
        <v>5432</v>
      </c>
      <c r="B56" s="10" t="s">
        <v>5349</v>
      </c>
      <c r="C56" s="53" t="s">
        <v>5433</v>
      </c>
      <c r="D56" s="32">
        <v>16</v>
      </c>
      <c r="E56" s="68" t="s">
        <v>1906</v>
      </c>
      <c r="F56" s="31">
        <v>131839142</v>
      </c>
      <c r="G56" s="27" t="s">
        <v>5184</v>
      </c>
      <c r="H56" t="s">
        <v>7473</v>
      </c>
      <c r="I56">
        <v>7</v>
      </c>
      <c r="J56">
        <v>2</v>
      </c>
      <c r="K56">
        <v>17</v>
      </c>
      <c r="L56">
        <v>9</v>
      </c>
      <c r="M56">
        <v>0</v>
      </c>
      <c r="N56">
        <v>0</v>
      </c>
      <c r="O56">
        <v>3</v>
      </c>
      <c r="P56">
        <v>1</v>
      </c>
      <c r="Q56">
        <v>0</v>
      </c>
      <c r="R56">
        <v>6</v>
      </c>
      <c r="S56">
        <v>2</v>
      </c>
      <c r="T56">
        <v>160</v>
      </c>
      <c r="U56">
        <v>0</v>
      </c>
      <c r="V56">
        <v>0</v>
      </c>
      <c r="W56">
        <v>8</v>
      </c>
      <c r="X56">
        <v>4</v>
      </c>
      <c r="Y56">
        <v>64</v>
      </c>
      <c r="Z56">
        <v>4</v>
      </c>
      <c r="AA56">
        <v>0</v>
      </c>
      <c r="AB56">
        <v>0</v>
      </c>
      <c r="AC56">
        <v>4</v>
      </c>
      <c r="AD56">
        <v>2</v>
      </c>
      <c r="AE56">
        <v>2</v>
      </c>
      <c r="AF56">
        <v>2</v>
      </c>
      <c r="AG56">
        <v>2</v>
      </c>
    </row>
    <row r="57" spans="1:33" ht="15.75">
      <c r="A57" s="45" t="s">
        <v>5434</v>
      </c>
      <c r="B57" s="10" t="s">
        <v>5349</v>
      </c>
      <c r="C57" s="53" t="s">
        <v>5242</v>
      </c>
      <c r="D57" s="32">
        <v>93</v>
      </c>
      <c r="E57" s="68" t="s">
        <v>1906</v>
      </c>
      <c r="F57" s="31">
        <v>131839142</v>
      </c>
      <c r="G57" s="27" t="s">
        <v>5184</v>
      </c>
      <c r="H57" t="s">
        <v>7472</v>
      </c>
      <c r="I57">
        <v>17</v>
      </c>
      <c r="J57">
        <v>5</v>
      </c>
      <c r="K57">
        <v>0</v>
      </c>
      <c r="L57">
        <v>29</v>
      </c>
      <c r="M57">
        <v>35</v>
      </c>
      <c r="N57">
        <v>5</v>
      </c>
      <c r="O57">
        <v>11</v>
      </c>
      <c r="P57">
        <v>0</v>
      </c>
      <c r="Q57">
        <v>3</v>
      </c>
      <c r="R57">
        <v>0</v>
      </c>
      <c r="S57">
        <v>9</v>
      </c>
      <c r="T57">
        <v>0</v>
      </c>
      <c r="U57">
        <v>186</v>
      </c>
      <c r="V57">
        <v>372</v>
      </c>
      <c r="W57">
        <v>0</v>
      </c>
      <c r="X57">
        <v>0</v>
      </c>
      <c r="Y57">
        <v>186</v>
      </c>
      <c r="Z57">
        <v>0</v>
      </c>
      <c r="AA57">
        <v>5</v>
      </c>
      <c r="AB57">
        <v>372</v>
      </c>
      <c r="AC57">
        <v>21</v>
      </c>
      <c r="AD57">
        <v>10</v>
      </c>
      <c r="AE57">
        <v>29</v>
      </c>
      <c r="AF57">
        <v>0</v>
      </c>
      <c r="AG57">
        <v>0</v>
      </c>
    </row>
    <row r="58" spans="1:33" ht="15.75">
      <c r="A58" s="45" t="s">
        <v>5435</v>
      </c>
      <c r="B58" s="10" t="s">
        <v>5436</v>
      </c>
      <c r="C58" s="53" t="s">
        <v>5437</v>
      </c>
      <c r="D58" s="32">
        <v>66</v>
      </c>
      <c r="E58" s="68" t="s">
        <v>284</v>
      </c>
      <c r="F58" s="31">
        <v>7600188028</v>
      </c>
      <c r="G58" s="27" t="s">
        <v>5184</v>
      </c>
      <c r="H58" t="s">
        <v>7472</v>
      </c>
      <c r="I58">
        <v>12</v>
      </c>
      <c r="J58">
        <v>3</v>
      </c>
      <c r="K58">
        <v>0</v>
      </c>
      <c r="L58">
        <v>20</v>
      </c>
      <c r="M58">
        <v>25</v>
      </c>
      <c r="N58">
        <v>3</v>
      </c>
      <c r="O58">
        <v>8</v>
      </c>
      <c r="P58">
        <v>0</v>
      </c>
      <c r="Q58">
        <v>2</v>
      </c>
      <c r="R58">
        <v>0</v>
      </c>
      <c r="S58">
        <v>6</v>
      </c>
      <c r="T58">
        <v>0</v>
      </c>
      <c r="U58">
        <v>132</v>
      </c>
      <c r="V58">
        <v>264</v>
      </c>
      <c r="W58">
        <v>0</v>
      </c>
      <c r="X58">
        <v>0</v>
      </c>
      <c r="Y58">
        <v>132</v>
      </c>
      <c r="Z58">
        <v>0</v>
      </c>
      <c r="AA58">
        <v>3</v>
      </c>
      <c r="AB58">
        <v>264</v>
      </c>
      <c r="AC58">
        <v>15</v>
      </c>
      <c r="AD58">
        <v>7</v>
      </c>
      <c r="AE58">
        <v>21</v>
      </c>
      <c r="AF58">
        <v>0</v>
      </c>
      <c r="AG58">
        <v>0</v>
      </c>
    </row>
    <row r="59" spans="1:33" ht="15.75">
      <c r="A59" s="45" t="s">
        <v>5438</v>
      </c>
      <c r="B59" s="10" t="s">
        <v>5436</v>
      </c>
      <c r="C59" s="53" t="s">
        <v>5439</v>
      </c>
      <c r="D59" s="32">
        <v>37</v>
      </c>
      <c r="E59" s="68" t="s">
        <v>284</v>
      </c>
      <c r="F59" s="31">
        <v>7600188028</v>
      </c>
      <c r="G59" s="27" t="s">
        <v>5184</v>
      </c>
      <c r="H59" t="s">
        <v>7472</v>
      </c>
      <c r="I59">
        <v>7</v>
      </c>
      <c r="J59">
        <v>2</v>
      </c>
      <c r="K59">
        <v>0</v>
      </c>
      <c r="L59">
        <v>12</v>
      </c>
      <c r="M59">
        <v>14</v>
      </c>
      <c r="N59">
        <v>2</v>
      </c>
      <c r="O59">
        <v>5</v>
      </c>
      <c r="P59">
        <v>0</v>
      </c>
      <c r="Q59">
        <v>1</v>
      </c>
      <c r="R59">
        <v>0</v>
      </c>
      <c r="S59">
        <v>4</v>
      </c>
      <c r="T59">
        <v>0</v>
      </c>
      <c r="U59">
        <v>74</v>
      </c>
      <c r="V59">
        <v>148</v>
      </c>
      <c r="W59">
        <v>0</v>
      </c>
      <c r="X59">
        <v>0</v>
      </c>
      <c r="Y59">
        <v>74</v>
      </c>
      <c r="Z59">
        <v>0</v>
      </c>
      <c r="AA59">
        <v>2</v>
      </c>
      <c r="AB59">
        <v>148</v>
      </c>
      <c r="AC59">
        <v>9</v>
      </c>
      <c r="AD59">
        <v>4</v>
      </c>
      <c r="AE59">
        <v>12</v>
      </c>
      <c r="AF59">
        <v>0</v>
      </c>
      <c r="AG59">
        <v>0</v>
      </c>
    </row>
    <row r="60" spans="1:33" ht="15.75">
      <c r="A60" s="45" t="s">
        <v>5440</v>
      </c>
      <c r="B60" s="10" t="s">
        <v>5436</v>
      </c>
      <c r="C60" s="53" t="s">
        <v>5441</v>
      </c>
      <c r="D60" s="32">
        <v>20</v>
      </c>
      <c r="E60" s="68" t="s">
        <v>284</v>
      </c>
      <c r="F60" s="31">
        <v>7600188028</v>
      </c>
      <c r="G60" s="27" t="s">
        <v>5184</v>
      </c>
      <c r="H60" t="s">
        <v>7472</v>
      </c>
      <c r="I60">
        <v>4</v>
      </c>
      <c r="J60">
        <v>1</v>
      </c>
      <c r="K60">
        <v>0</v>
      </c>
      <c r="L60">
        <v>7</v>
      </c>
      <c r="M60">
        <v>8</v>
      </c>
      <c r="N60">
        <v>1</v>
      </c>
      <c r="O60">
        <v>3</v>
      </c>
      <c r="P60">
        <v>0</v>
      </c>
      <c r="Q60">
        <v>1</v>
      </c>
      <c r="R60">
        <v>0</v>
      </c>
      <c r="S60">
        <v>2</v>
      </c>
      <c r="T60">
        <v>0</v>
      </c>
      <c r="U60">
        <v>40</v>
      </c>
      <c r="V60">
        <v>80</v>
      </c>
      <c r="W60">
        <v>0</v>
      </c>
      <c r="X60">
        <v>0</v>
      </c>
      <c r="Y60">
        <v>40</v>
      </c>
      <c r="Z60">
        <v>0</v>
      </c>
      <c r="AA60">
        <v>1</v>
      </c>
      <c r="AB60">
        <v>80</v>
      </c>
      <c r="AC60">
        <v>5</v>
      </c>
      <c r="AD60">
        <v>2</v>
      </c>
      <c r="AE60">
        <v>7</v>
      </c>
      <c r="AF60">
        <v>0</v>
      </c>
      <c r="AG60">
        <v>0</v>
      </c>
    </row>
    <row r="61" spans="1:33" ht="15.75">
      <c r="A61" s="45" t="s">
        <v>5442</v>
      </c>
      <c r="B61" s="10" t="s">
        <v>5436</v>
      </c>
      <c r="C61" s="53" t="s">
        <v>5443</v>
      </c>
      <c r="D61" s="32">
        <v>33</v>
      </c>
      <c r="E61" s="68" t="s">
        <v>284</v>
      </c>
      <c r="F61" s="31">
        <v>7600188028</v>
      </c>
      <c r="G61" s="27" t="s">
        <v>5184</v>
      </c>
      <c r="H61" t="s">
        <v>7472</v>
      </c>
      <c r="I61">
        <v>6</v>
      </c>
      <c r="J61">
        <v>2</v>
      </c>
      <c r="K61">
        <v>0</v>
      </c>
      <c r="L61">
        <v>10</v>
      </c>
      <c r="M61">
        <v>13</v>
      </c>
      <c r="N61">
        <v>2</v>
      </c>
      <c r="O61">
        <v>4</v>
      </c>
      <c r="P61">
        <v>0</v>
      </c>
      <c r="Q61">
        <v>1</v>
      </c>
      <c r="R61">
        <v>0</v>
      </c>
      <c r="S61">
        <v>3</v>
      </c>
      <c r="T61">
        <v>0</v>
      </c>
      <c r="U61">
        <v>66</v>
      </c>
      <c r="V61">
        <v>132</v>
      </c>
      <c r="W61">
        <v>0</v>
      </c>
      <c r="X61">
        <v>0</v>
      </c>
      <c r="Y61">
        <v>66</v>
      </c>
      <c r="Z61">
        <v>0</v>
      </c>
      <c r="AA61">
        <v>2</v>
      </c>
      <c r="AB61">
        <v>132</v>
      </c>
      <c r="AC61">
        <v>8</v>
      </c>
      <c r="AD61">
        <v>4</v>
      </c>
      <c r="AE61">
        <v>11</v>
      </c>
      <c r="AF61">
        <v>0</v>
      </c>
      <c r="AG61">
        <v>0</v>
      </c>
    </row>
    <row r="62" spans="1:33" ht="15.75">
      <c r="A62" s="45" t="s">
        <v>5444</v>
      </c>
      <c r="B62" s="10" t="s">
        <v>5436</v>
      </c>
      <c r="C62" s="53" t="s">
        <v>5445</v>
      </c>
      <c r="D62" s="32">
        <v>22</v>
      </c>
      <c r="E62" s="68" t="s">
        <v>284</v>
      </c>
      <c r="F62" s="31">
        <v>7600188028</v>
      </c>
      <c r="G62" s="27" t="s">
        <v>5184</v>
      </c>
      <c r="H62" t="s">
        <v>7472</v>
      </c>
      <c r="I62">
        <v>4</v>
      </c>
      <c r="J62">
        <v>1</v>
      </c>
      <c r="K62">
        <v>0</v>
      </c>
      <c r="L62">
        <v>7</v>
      </c>
      <c r="M62">
        <v>9</v>
      </c>
      <c r="N62">
        <v>1</v>
      </c>
      <c r="O62">
        <v>3</v>
      </c>
      <c r="P62">
        <v>0</v>
      </c>
      <c r="Q62">
        <v>1</v>
      </c>
      <c r="R62">
        <v>0</v>
      </c>
      <c r="S62">
        <v>2</v>
      </c>
      <c r="T62">
        <v>0</v>
      </c>
      <c r="U62">
        <v>44</v>
      </c>
      <c r="V62">
        <v>88</v>
      </c>
      <c r="W62">
        <v>0</v>
      </c>
      <c r="X62">
        <v>0</v>
      </c>
      <c r="Y62">
        <v>44</v>
      </c>
      <c r="Z62">
        <v>0</v>
      </c>
      <c r="AA62">
        <v>1</v>
      </c>
      <c r="AB62">
        <v>88</v>
      </c>
      <c r="AC62">
        <v>5</v>
      </c>
      <c r="AD62">
        <v>3</v>
      </c>
      <c r="AE62">
        <v>7</v>
      </c>
      <c r="AF62">
        <v>0</v>
      </c>
      <c r="AG62">
        <v>0</v>
      </c>
    </row>
    <row r="63" spans="1:33" ht="15.75">
      <c r="A63" s="45" t="s">
        <v>5446</v>
      </c>
      <c r="B63" s="10" t="s">
        <v>5436</v>
      </c>
      <c r="C63" s="53" t="s">
        <v>5447</v>
      </c>
      <c r="D63" s="32">
        <v>37</v>
      </c>
      <c r="E63" s="68" t="s">
        <v>284</v>
      </c>
      <c r="F63" s="31">
        <v>7600188028</v>
      </c>
      <c r="G63" s="27" t="s">
        <v>5184</v>
      </c>
      <c r="H63" t="s">
        <v>7472</v>
      </c>
      <c r="I63">
        <v>7</v>
      </c>
      <c r="J63">
        <v>2</v>
      </c>
      <c r="K63">
        <v>0</v>
      </c>
      <c r="L63">
        <v>12</v>
      </c>
      <c r="M63">
        <v>14</v>
      </c>
      <c r="N63">
        <v>2</v>
      </c>
      <c r="O63">
        <v>5</v>
      </c>
      <c r="P63">
        <v>0</v>
      </c>
      <c r="Q63">
        <v>1</v>
      </c>
      <c r="R63">
        <v>0</v>
      </c>
      <c r="S63">
        <v>4</v>
      </c>
      <c r="T63">
        <v>0</v>
      </c>
      <c r="U63">
        <v>74</v>
      </c>
      <c r="V63">
        <v>148</v>
      </c>
      <c r="W63">
        <v>0</v>
      </c>
      <c r="X63">
        <v>0</v>
      </c>
      <c r="Y63">
        <v>74</v>
      </c>
      <c r="Z63">
        <v>0</v>
      </c>
      <c r="AA63">
        <v>2</v>
      </c>
      <c r="AB63">
        <v>148</v>
      </c>
      <c r="AC63">
        <v>9</v>
      </c>
      <c r="AD63">
        <v>4</v>
      </c>
      <c r="AE63">
        <v>12</v>
      </c>
      <c r="AF63">
        <v>0</v>
      </c>
      <c r="AG63">
        <v>0</v>
      </c>
    </row>
    <row r="64" spans="1:33" ht="15.75">
      <c r="A64" s="45" t="s">
        <v>5448</v>
      </c>
      <c r="B64" s="10" t="s">
        <v>5436</v>
      </c>
      <c r="C64" s="53" t="s">
        <v>5449</v>
      </c>
      <c r="D64" s="32">
        <v>64</v>
      </c>
      <c r="E64" s="68" t="s">
        <v>284</v>
      </c>
      <c r="F64" s="31">
        <v>7600188028</v>
      </c>
      <c r="G64" s="27" t="s">
        <v>5184</v>
      </c>
      <c r="H64" t="s">
        <v>7472</v>
      </c>
      <c r="I64">
        <v>12</v>
      </c>
      <c r="J64">
        <v>3</v>
      </c>
      <c r="K64">
        <v>0</v>
      </c>
      <c r="L64">
        <v>20</v>
      </c>
      <c r="M64">
        <v>24</v>
      </c>
      <c r="N64">
        <v>3</v>
      </c>
      <c r="O64">
        <v>8</v>
      </c>
      <c r="P64">
        <v>0</v>
      </c>
      <c r="Q64">
        <v>2</v>
      </c>
      <c r="R64">
        <v>0</v>
      </c>
      <c r="S64">
        <v>6</v>
      </c>
      <c r="T64">
        <v>0</v>
      </c>
      <c r="U64">
        <v>128</v>
      </c>
      <c r="V64">
        <v>256</v>
      </c>
      <c r="W64">
        <v>0</v>
      </c>
      <c r="X64">
        <v>0</v>
      </c>
      <c r="Y64">
        <v>128</v>
      </c>
      <c r="Z64">
        <v>0</v>
      </c>
      <c r="AA64">
        <v>3</v>
      </c>
      <c r="AB64">
        <v>256</v>
      </c>
      <c r="AC64">
        <v>15</v>
      </c>
      <c r="AD64">
        <v>7</v>
      </c>
      <c r="AE64">
        <v>20</v>
      </c>
      <c r="AF64">
        <v>0</v>
      </c>
      <c r="AG64">
        <v>0</v>
      </c>
    </row>
    <row r="65" spans="1:33" ht="15.75">
      <c r="A65" s="45" t="s">
        <v>5452</v>
      </c>
      <c r="B65" s="10" t="s">
        <v>5349</v>
      </c>
      <c r="C65" s="53" t="s">
        <v>5453</v>
      </c>
      <c r="D65" s="32">
        <v>226</v>
      </c>
      <c r="E65" s="68" t="s">
        <v>303</v>
      </c>
      <c r="F65" s="31">
        <v>1200227823</v>
      </c>
      <c r="G65" s="27" t="s">
        <v>5184</v>
      </c>
      <c r="H65" t="s">
        <v>7472</v>
      </c>
      <c r="I65">
        <v>40</v>
      </c>
      <c r="J65">
        <v>10</v>
      </c>
      <c r="K65">
        <v>0</v>
      </c>
      <c r="L65">
        <v>69</v>
      </c>
      <c r="M65">
        <v>83</v>
      </c>
      <c r="N65">
        <v>10</v>
      </c>
      <c r="O65">
        <v>25</v>
      </c>
      <c r="P65">
        <v>0</v>
      </c>
      <c r="Q65">
        <v>5</v>
      </c>
      <c r="R65">
        <v>0</v>
      </c>
      <c r="S65">
        <v>20</v>
      </c>
      <c r="T65">
        <v>0</v>
      </c>
      <c r="U65">
        <v>452</v>
      </c>
      <c r="V65">
        <v>904</v>
      </c>
      <c r="W65">
        <v>0</v>
      </c>
      <c r="X65">
        <v>0</v>
      </c>
      <c r="Y65">
        <v>452</v>
      </c>
      <c r="Z65">
        <v>0</v>
      </c>
      <c r="AA65">
        <v>10</v>
      </c>
      <c r="AB65">
        <v>904</v>
      </c>
      <c r="AC65">
        <v>50</v>
      </c>
      <c r="AD65">
        <v>23</v>
      </c>
      <c r="AE65">
        <v>70</v>
      </c>
      <c r="AF65">
        <v>0</v>
      </c>
      <c r="AG65">
        <v>0</v>
      </c>
    </row>
    <row r="66" spans="1:33" ht="15.75">
      <c r="A66" s="45" t="s">
        <v>5454</v>
      </c>
      <c r="B66" s="10" t="s">
        <v>5455</v>
      </c>
      <c r="C66" s="53" t="s">
        <v>5456</v>
      </c>
      <c r="D66" s="32">
        <v>428</v>
      </c>
      <c r="E66" s="68" t="s">
        <v>1925</v>
      </c>
      <c r="F66" s="31">
        <v>131035337</v>
      </c>
      <c r="G66" s="27" t="s">
        <v>5184</v>
      </c>
      <c r="H66" t="s">
        <v>7473</v>
      </c>
      <c r="I66">
        <v>170</v>
      </c>
      <c r="J66">
        <v>48</v>
      </c>
      <c r="K66">
        <v>453</v>
      </c>
      <c r="L66">
        <v>216</v>
      </c>
      <c r="M66">
        <v>0</v>
      </c>
      <c r="N66">
        <v>0</v>
      </c>
      <c r="O66">
        <v>57</v>
      </c>
      <c r="P66">
        <v>26</v>
      </c>
      <c r="Q66">
        <v>0</v>
      </c>
      <c r="R66">
        <v>151</v>
      </c>
      <c r="S66">
        <v>48</v>
      </c>
      <c r="T66">
        <v>4280</v>
      </c>
      <c r="U66">
        <v>0</v>
      </c>
      <c r="V66">
        <v>0</v>
      </c>
      <c r="W66">
        <v>189</v>
      </c>
      <c r="X66">
        <v>85</v>
      </c>
      <c r="Y66">
        <v>1712</v>
      </c>
      <c r="Z66">
        <v>95</v>
      </c>
      <c r="AA66">
        <v>0</v>
      </c>
      <c r="AB66">
        <v>0</v>
      </c>
      <c r="AC66">
        <v>95</v>
      </c>
      <c r="AD66">
        <v>42</v>
      </c>
      <c r="AE66">
        <v>48</v>
      </c>
      <c r="AF66">
        <v>29</v>
      </c>
      <c r="AG66">
        <v>29</v>
      </c>
    </row>
    <row r="67" spans="1:33" ht="15.75">
      <c r="A67" s="43" t="s">
        <v>5481</v>
      </c>
      <c r="B67" s="10" t="s">
        <v>5482</v>
      </c>
      <c r="C67" s="53" t="s">
        <v>5483</v>
      </c>
      <c r="D67" s="30">
        <v>192</v>
      </c>
      <c r="E67" s="68" t="s">
        <v>1947</v>
      </c>
      <c r="F67" s="31">
        <v>130609162</v>
      </c>
      <c r="G67" s="27" t="s">
        <v>5184</v>
      </c>
      <c r="H67" t="s">
        <v>7472</v>
      </c>
      <c r="I67">
        <v>34</v>
      </c>
      <c r="J67">
        <v>9</v>
      </c>
      <c r="K67">
        <v>0</v>
      </c>
      <c r="L67">
        <v>59</v>
      </c>
      <c r="M67">
        <v>71</v>
      </c>
      <c r="N67">
        <v>9</v>
      </c>
      <c r="O67">
        <v>22</v>
      </c>
      <c r="P67">
        <v>0</v>
      </c>
      <c r="Q67">
        <v>5</v>
      </c>
      <c r="R67">
        <v>0</v>
      </c>
      <c r="S67">
        <v>17</v>
      </c>
      <c r="T67">
        <v>0</v>
      </c>
      <c r="U67">
        <v>384</v>
      </c>
      <c r="V67">
        <v>768</v>
      </c>
      <c r="W67">
        <v>0</v>
      </c>
      <c r="X67">
        <v>0</v>
      </c>
      <c r="Y67">
        <v>384</v>
      </c>
      <c r="Z67">
        <v>0</v>
      </c>
      <c r="AA67">
        <v>9</v>
      </c>
      <c r="AB67">
        <v>768</v>
      </c>
      <c r="AC67">
        <v>43</v>
      </c>
      <c r="AD67">
        <v>19</v>
      </c>
      <c r="AE67">
        <v>60</v>
      </c>
      <c r="AF67">
        <v>0</v>
      </c>
      <c r="AG67">
        <v>0</v>
      </c>
    </row>
    <row r="68" spans="1:33" ht="15.75">
      <c r="A68" s="45" t="s">
        <v>5484</v>
      </c>
      <c r="B68" s="10" t="s">
        <v>5482</v>
      </c>
      <c r="C68" s="53" t="s">
        <v>5485</v>
      </c>
      <c r="D68" s="30">
        <v>124</v>
      </c>
      <c r="E68" s="68" t="s">
        <v>319</v>
      </c>
      <c r="F68" s="31">
        <v>7600203447</v>
      </c>
      <c r="G68" s="27" t="s">
        <v>5184</v>
      </c>
      <c r="H68" t="s">
        <v>7472</v>
      </c>
      <c r="I68">
        <v>22</v>
      </c>
      <c r="J68">
        <v>6</v>
      </c>
      <c r="K68">
        <v>0</v>
      </c>
      <c r="L68">
        <v>38</v>
      </c>
      <c r="M68">
        <v>46</v>
      </c>
      <c r="N68">
        <v>6</v>
      </c>
      <c r="O68">
        <v>14</v>
      </c>
      <c r="P68">
        <v>0</v>
      </c>
      <c r="Q68">
        <v>3</v>
      </c>
      <c r="R68">
        <v>0</v>
      </c>
      <c r="S68">
        <v>11</v>
      </c>
      <c r="T68">
        <v>0</v>
      </c>
      <c r="U68">
        <v>248</v>
      </c>
      <c r="V68">
        <v>496</v>
      </c>
      <c r="W68">
        <v>0</v>
      </c>
      <c r="X68">
        <v>0</v>
      </c>
      <c r="Y68">
        <v>248</v>
      </c>
      <c r="Z68">
        <v>0</v>
      </c>
      <c r="AA68">
        <v>6</v>
      </c>
      <c r="AB68">
        <v>496</v>
      </c>
      <c r="AC68">
        <v>28</v>
      </c>
      <c r="AD68">
        <v>13</v>
      </c>
      <c r="AE68">
        <v>39</v>
      </c>
      <c r="AF68">
        <v>0</v>
      </c>
      <c r="AG68">
        <v>0</v>
      </c>
    </row>
    <row r="69" spans="1:33" ht="15.75">
      <c r="A69" s="46" t="s">
        <v>5486</v>
      </c>
      <c r="B69" s="10" t="s">
        <v>5482</v>
      </c>
      <c r="C69" s="53" t="s">
        <v>5487</v>
      </c>
      <c r="D69" s="35">
        <v>249</v>
      </c>
      <c r="E69" s="68" t="s">
        <v>319</v>
      </c>
      <c r="F69" s="31">
        <v>7600203447</v>
      </c>
      <c r="G69" s="27" t="s">
        <v>5184</v>
      </c>
      <c r="H69" t="s">
        <v>7473</v>
      </c>
      <c r="I69">
        <v>99</v>
      </c>
      <c r="J69">
        <v>28</v>
      </c>
      <c r="K69">
        <v>264</v>
      </c>
      <c r="L69">
        <v>126</v>
      </c>
      <c r="M69">
        <v>0</v>
      </c>
      <c r="N69">
        <v>0</v>
      </c>
      <c r="O69">
        <v>33</v>
      </c>
      <c r="P69">
        <v>15</v>
      </c>
      <c r="Q69">
        <v>0</v>
      </c>
      <c r="R69">
        <v>88</v>
      </c>
      <c r="S69">
        <v>28</v>
      </c>
      <c r="T69">
        <v>2490</v>
      </c>
      <c r="U69">
        <v>0</v>
      </c>
      <c r="V69">
        <v>0</v>
      </c>
      <c r="W69">
        <v>110</v>
      </c>
      <c r="X69">
        <v>50</v>
      </c>
      <c r="Y69">
        <v>996</v>
      </c>
      <c r="Z69">
        <v>55</v>
      </c>
      <c r="AA69">
        <v>0</v>
      </c>
      <c r="AB69">
        <v>0</v>
      </c>
      <c r="AC69">
        <v>55</v>
      </c>
      <c r="AD69">
        <v>25</v>
      </c>
      <c r="AE69">
        <v>28</v>
      </c>
      <c r="AF69">
        <v>17</v>
      </c>
      <c r="AG69">
        <v>17</v>
      </c>
    </row>
    <row r="70" spans="1:33" ht="15.75">
      <c r="A70" s="45" t="s">
        <v>5491</v>
      </c>
      <c r="B70" s="10" t="s">
        <v>5316</v>
      </c>
      <c r="C70" s="53" t="s">
        <v>5492</v>
      </c>
      <c r="D70" s="32">
        <v>315</v>
      </c>
      <c r="E70" s="68" t="s">
        <v>350</v>
      </c>
      <c r="F70" s="31">
        <v>1800388751</v>
      </c>
      <c r="G70" s="27" t="s">
        <v>5184</v>
      </c>
      <c r="H70" t="s">
        <v>7473</v>
      </c>
      <c r="I70">
        <v>125</v>
      </c>
      <c r="J70">
        <v>35</v>
      </c>
      <c r="K70">
        <v>334</v>
      </c>
      <c r="L70">
        <v>159</v>
      </c>
      <c r="M70">
        <v>0</v>
      </c>
      <c r="N70">
        <v>0</v>
      </c>
      <c r="O70">
        <v>42</v>
      </c>
      <c r="P70">
        <v>19</v>
      </c>
      <c r="Q70">
        <v>0</v>
      </c>
      <c r="R70">
        <v>112</v>
      </c>
      <c r="S70">
        <v>35</v>
      </c>
      <c r="T70">
        <v>3150</v>
      </c>
      <c r="U70">
        <v>0</v>
      </c>
      <c r="V70">
        <v>0</v>
      </c>
      <c r="W70">
        <v>139</v>
      </c>
      <c r="X70">
        <v>63</v>
      </c>
      <c r="Y70">
        <v>1260</v>
      </c>
      <c r="Z70">
        <v>70</v>
      </c>
      <c r="AA70">
        <v>0</v>
      </c>
      <c r="AB70">
        <v>0</v>
      </c>
      <c r="AC70">
        <v>70</v>
      </c>
      <c r="AD70">
        <v>31</v>
      </c>
      <c r="AE70">
        <v>35</v>
      </c>
      <c r="AF70">
        <v>21</v>
      </c>
      <c r="AG70">
        <v>21</v>
      </c>
    </row>
    <row r="71" spans="1:33" ht="15.75">
      <c r="A71" s="45" t="s">
        <v>5496</v>
      </c>
      <c r="B71" s="10" t="s">
        <v>5497</v>
      </c>
      <c r="C71" s="53" t="s">
        <v>5498</v>
      </c>
      <c r="D71" s="30">
        <v>207</v>
      </c>
      <c r="E71" s="68" t="s">
        <v>1960</v>
      </c>
      <c r="F71" s="31">
        <v>131590942</v>
      </c>
      <c r="G71" s="27" t="s">
        <v>5184</v>
      </c>
      <c r="H71" t="s">
        <v>7472</v>
      </c>
      <c r="I71">
        <v>37</v>
      </c>
      <c r="J71">
        <v>10</v>
      </c>
      <c r="K71">
        <v>0</v>
      </c>
      <c r="L71">
        <v>63</v>
      </c>
      <c r="M71">
        <v>76</v>
      </c>
      <c r="N71">
        <v>10</v>
      </c>
      <c r="O71">
        <v>23</v>
      </c>
      <c r="P71">
        <v>0</v>
      </c>
      <c r="Q71">
        <v>5</v>
      </c>
      <c r="R71">
        <v>0</v>
      </c>
      <c r="S71">
        <v>19</v>
      </c>
      <c r="T71">
        <v>0</v>
      </c>
      <c r="U71">
        <v>414</v>
      </c>
      <c r="V71">
        <v>828</v>
      </c>
      <c r="W71">
        <v>0</v>
      </c>
      <c r="X71">
        <v>0</v>
      </c>
      <c r="Y71">
        <v>414</v>
      </c>
      <c r="Z71">
        <v>0</v>
      </c>
      <c r="AA71">
        <v>10</v>
      </c>
      <c r="AB71">
        <v>828</v>
      </c>
      <c r="AC71">
        <v>46</v>
      </c>
      <c r="AD71">
        <v>21</v>
      </c>
      <c r="AE71">
        <v>64</v>
      </c>
      <c r="AF71">
        <v>0</v>
      </c>
      <c r="AG71">
        <v>0</v>
      </c>
    </row>
    <row r="72" spans="1:33" ht="15.75">
      <c r="A72" s="45" t="s">
        <v>5499</v>
      </c>
      <c r="B72" s="10" t="s">
        <v>5497</v>
      </c>
      <c r="C72" s="53" t="s">
        <v>5500</v>
      </c>
      <c r="D72" s="30">
        <v>63</v>
      </c>
      <c r="E72" s="68" t="s">
        <v>1960</v>
      </c>
      <c r="F72" s="31">
        <v>131590942</v>
      </c>
      <c r="G72" s="27" t="s">
        <v>5184</v>
      </c>
      <c r="H72" t="s">
        <v>7472</v>
      </c>
      <c r="I72">
        <v>12</v>
      </c>
      <c r="J72">
        <v>3</v>
      </c>
      <c r="K72">
        <v>0</v>
      </c>
      <c r="L72">
        <v>20</v>
      </c>
      <c r="M72">
        <v>24</v>
      </c>
      <c r="N72">
        <v>3</v>
      </c>
      <c r="O72">
        <v>7</v>
      </c>
      <c r="P72">
        <v>0</v>
      </c>
      <c r="Q72">
        <v>2</v>
      </c>
      <c r="R72">
        <v>0</v>
      </c>
      <c r="S72">
        <v>6</v>
      </c>
      <c r="T72">
        <v>0</v>
      </c>
      <c r="U72">
        <v>126</v>
      </c>
      <c r="V72">
        <v>252</v>
      </c>
      <c r="W72">
        <v>0</v>
      </c>
      <c r="X72">
        <v>0</v>
      </c>
      <c r="Y72">
        <v>126</v>
      </c>
      <c r="Z72">
        <v>0</v>
      </c>
      <c r="AA72">
        <v>3</v>
      </c>
      <c r="AB72">
        <v>252</v>
      </c>
      <c r="AC72">
        <v>14</v>
      </c>
      <c r="AD72">
        <v>7</v>
      </c>
      <c r="AE72">
        <v>20</v>
      </c>
      <c r="AF72">
        <v>0</v>
      </c>
      <c r="AG72">
        <v>0</v>
      </c>
    </row>
    <row r="73" spans="1:33" ht="15.75">
      <c r="A73" s="48" t="s">
        <v>5501</v>
      </c>
      <c r="B73" s="10" t="s">
        <v>5497</v>
      </c>
      <c r="C73" s="53" t="s">
        <v>5502</v>
      </c>
      <c r="D73" s="30">
        <v>43</v>
      </c>
      <c r="E73" s="68" t="s">
        <v>1960</v>
      </c>
      <c r="F73" s="31">
        <v>131590942</v>
      </c>
      <c r="G73" s="27" t="s">
        <v>5184</v>
      </c>
      <c r="H73" t="s">
        <v>7472</v>
      </c>
      <c r="I73">
        <v>8</v>
      </c>
      <c r="J73">
        <v>2</v>
      </c>
      <c r="K73">
        <v>0</v>
      </c>
      <c r="L73">
        <v>14</v>
      </c>
      <c r="M73">
        <v>16</v>
      </c>
      <c r="N73">
        <v>2</v>
      </c>
      <c r="O73">
        <v>5</v>
      </c>
      <c r="P73">
        <v>0</v>
      </c>
      <c r="Q73">
        <v>1</v>
      </c>
      <c r="R73">
        <v>0</v>
      </c>
      <c r="S73">
        <v>4</v>
      </c>
      <c r="T73">
        <v>0</v>
      </c>
      <c r="U73">
        <v>86</v>
      </c>
      <c r="V73">
        <v>172</v>
      </c>
      <c r="W73">
        <v>0</v>
      </c>
      <c r="X73">
        <v>0</v>
      </c>
      <c r="Y73">
        <v>86</v>
      </c>
      <c r="Z73">
        <v>0</v>
      </c>
      <c r="AA73">
        <v>2</v>
      </c>
      <c r="AB73">
        <v>172</v>
      </c>
      <c r="AC73">
        <v>10</v>
      </c>
      <c r="AD73">
        <v>5</v>
      </c>
      <c r="AE73">
        <v>14</v>
      </c>
      <c r="AF73">
        <v>0</v>
      </c>
      <c r="AG73">
        <v>0</v>
      </c>
    </row>
    <row r="74" spans="1:33" ht="15.75">
      <c r="A74" s="45" t="s">
        <v>5503</v>
      </c>
      <c r="B74" s="10" t="s">
        <v>5482</v>
      </c>
      <c r="C74" s="53" t="s">
        <v>5504</v>
      </c>
      <c r="D74" s="30">
        <v>307</v>
      </c>
      <c r="E74" s="68" t="s">
        <v>1973</v>
      </c>
      <c r="F74" s="31">
        <v>131149227</v>
      </c>
      <c r="G74" s="27" t="s">
        <v>5184</v>
      </c>
      <c r="H74" t="s">
        <v>7472</v>
      </c>
      <c r="I74">
        <v>55</v>
      </c>
      <c r="J74">
        <v>14</v>
      </c>
      <c r="K74">
        <v>0</v>
      </c>
      <c r="L74">
        <v>93</v>
      </c>
      <c r="M74">
        <v>113</v>
      </c>
      <c r="N74">
        <v>14</v>
      </c>
      <c r="O74">
        <v>34</v>
      </c>
      <c r="P74">
        <v>0</v>
      </c>
      <c r="Q74">
        <v>7</v>
      </c>
      <c r="R74">
        <v>0</v>
      </c>
      <c r="S74">
        <v>28</v>
      </c>
      <c r="T74">
        <v>0</v>
      </c>
      <c r="U74">
        <v>614</v>
      </c>
      <c r="V74">
        <v>1228</v>
      </c>
      <c r="W74">
        <v>0</v>
      </c>
      <c r="X74">
        <v>0</v>
      </c>
      <c r="Y74">
        <v>614</v>
      </c>
      <c r="Z74">
        <v>0</v>
      </c>
      <c r="AA74">
        <v>14</v>
      </c>
      <c r="AB74">
        <v>1228</v>
      </c>
      <c r="AC74">
        <v>68</v>
      </c>
      <c r="AD74">
        <v>31</v>
      </c>
      <c r="AE74">
        <v>95</v>
      </c>
      <c r="AF74">
        <v>0</v>
      </c>
      <c r="AG74">
        <v>0</v>
      </c>
    </row>
    <row r="75" spans="1:33" ht="15.75">
      <c r="A75" s="45" t="s">
        <v>5505</v>
      </c>
      <c r="B75" s="10" t="s">
        <v>5455</v>
      </c>
      <c r="C75" s="53" t="s">
        <v>5506</v>
      </c>
      <c r="D75" s="32">
        <v>23</v>
      </c>
      <c r="E75" s="68" t="s">
        <v>1988</v>
      </c>
      <c r="F75" s="31">
        <v>131740952</v>
      </c>
      <c r="G75" s="27" t="s">
        <v>5184</v>
      </c>
      <c r="H75" t="s">
        <v>7472</v>
      </c>
      <c r="I75">
        <v>5</v>
      </c>
      <c r="J75">
        <v>2</v>
      </c>
      <c r="K75">
        <v>0</v>
      </c>
      <c r="L75">
        <v>7</v>
      </c>
      <c r="M75">
        <v>9</v>
      </c>
      <c r="N75">
        <v>2</v>
      </c>
      <c r="O75">
        <v>3</v>
      </c>
      <c r="P75">
        <v>0</v>
      </c>
      <c r="Q75">
        <v>1</v>
      </c>
      <c r="R75">
        <v>0</v>
      </c>
      <c r="S75">
        <v>3</v>
      </c>
      <c r="T75">
        <v>0</v>
      </c>
      <c r="U75">
        <v>46</v>
      </c>
      <c r="V75">
        <v>92</v>
      </c>
      <c r="W75">
        <v>0</v>
      </c>
      <c r="X75">
        <v>0</v>
      </c>
      <c r="Y75">
        <v>46</v>
      </c>
      <c r="Z75">
        <v>0</v>
      </c>
      <c r="AA75">
        <v>2</v>
      </c>
      <c r="AB75">
        <v>92</v>
      </c>
      <c r="AC75">
        <v>6</v>
      </c>
      <c r="AD75">
        <v>3</v>
      </c>
      <c r="AE75">
        <v>8</v>
      </c>
      <c r="AF75">
        <v>0</v>
      </c>
      <c r="AG75">
        <v>0</v>
      </c>
    </row>
    <row r="76" spans="1:33" ht="15.75">
      <c r="A76" s="45" t="s">
        <v>5507</v>
      </c>
      <c r="B76" s="10" t="s">
        <v>5455</v>
      </c>
      <c r="C76" s="53" t="s">
        <v>5508</v>
      </c>
      <c r="D76" s="32">
        <v>53</v>
      </c>
      <c r="E76" s="68" t="s">
        <v>1988</v>
      </c>
      <c r="F76" s="31">
        <v>131740952</v>
      </c>
      <c r="G76" s="27" t="s">
        <v>5184</v>
      </c>
      <c r="H76" t="s">
        <v>7472</v>
      </c>
      <c r="I76">
        <v>10</v>
      </c>
      <c r="J76">
        <v>3</v>
      </c>
      <c r="K76">
        <v>0</v>
      </c>
      <c r="L76">
        <v>17</v>
      </c>
      <c r="M76">
        <v>20</v>
      </c>
      <c r="N76">
        <v>3</v>
      </c>
      <c r="O76">
        <v>6</v>
      </c>
      <c r="P76">
        <v>0</v>
      </c>
      <c r="Q76">
        <v>2</v>
      </c>
      <c r="R76">
        <v>0</v>
      </c>
      <c r="S76">
        <v>5</v>
      </c>
      <c r="T76">
        <v>0</v>
      </c>
      <c r="U76">
        <v>106</v>
      </c>
      <c r="V76">
        <v>212</v>
      </c>
      <c r="W76">
        <v>0</v>
      </c>
      <c r="X76">
        <v>0</v>
      </c>
      <c r="Y76">
        <v>106</v>
      </c>
      <c r="Z76">
        <v>0</v>
      </c>
      <c r="AA76">
        <v>3</v>
      </c>
      <c r="AB76">
        <v>212</v>
      </c>
      <c r="AC76">
        <v>12</v>
      </c>
      <c r="AD76">
        <v>6</v>
      </c>
      <c r="AE76">
        <v>17</v>
      </c>
      <c r="AF76">
        <v>0</v>
      </c>
      <c r="AG76">
        <v>0</v>
      </c>
    </row>
    <row r="77" spans="1:33" ht="15.75">
      <c r="A77" s="45" t="s">
        <v>5509</v>
      </c>
      <c r="B77" s="10" t="s">
        <v>5455</v>
      </c>
      <c r="C77" s="53" t="s">
        <v>5510</v>
      </c>
      <c r="D77" s="32">
        <v>54</v>
      </c>
      <c r="E77" s="68" t="s">
        <v>1988</v>
      </c>
      <c r="F77" s="31">
        <v>131740952</v>
      </c>
      <c r="G77" s="27" t="s">
        <v>5184</v>
      </c>
      <c r="H77" t="s">
        <v>7472</v>
      </c>
      <c r="I77">
        <v>10</v>
      </c>
      <c r="J77">
        <v>3</v>
      </c>
      <c r="K77">
        <v>0</v>
      </c>
      <c r="L77">
        <v>17</v>
      </c>
      <c r="M77">
        <v>20</v>
      </c>
      <c r="N77">
        <v>3</v>
      </c>
      <c r="O77">
        <v>6</v>
      </c>
      <c r="P77">
        <v>0</v>
      </c>
      <c r="Q77">
        <v>2</v>
      </c>
      <c r="R77">
        <v>0</v>
      </c>
      <c r="S77">
        <v>5</v>
      </c>
      <c r="T77">
        <v>0</v>
      </c>
      <c r="U77">
        <v>108</v>
      </c>
      <c r="V77">
        <v>216</v>
      </c>
      <c r="W77">
        <v>0</v>
      </c>
      <c r="X77">
        <v>0</v>
      </c>
      <c r="Y77">
        <v>108</v>
      </c>
      <c r="Z77">
        <v>0</v>
      </c>
      <c r="AA77">
        <v>3</v>
      </c>
      <c r="AB77">
        <v>216</v>
      </c>
      <c r="AC77">
        <v>12</v>
      </c>
      <c r="AD77">
        <v>6</v>
      </c>
      <c r="AE77">
        <v>17</v>
      </c>
      <c r="AF77">
        <v>0</v>
      </c>
      <c r="AG77">
        <v>0</v>
      </c>
    </row>
    <row r="78" spans="1:33" ht="15.75">
      <c r="A78" s="45" t="s">
        <v>5511</v>
      </c>
      <c r="B78" s="10" t="s">
        <v>5455</v>
      </c>
      <c r="C78" s="53" t="s">
        <v>5512</v>
      </c>
      <c r="D78" s="32">
        <v>108</v>
      </c>
      <c r="E78" s="68" t="s">
        <v>1988</v>
      </c>
      <c r="F78" s="31">
        <v>131740952</v>
      </c>
      <c r="G78" s="27" t="s">
        <v>5184</v>
      </c>
      <c r="H78" t="s">
        <v>7472</v>
      </c>
      <c r="I78">
        <v>20</v>
      </c>
      <c r="J78">
        <v>5</v>
      </c>
      <c r="K78">
        <v>0</v>
      </c>
      <c r="L78">
        <v>33</v>
      </c>
      <c r="M78">
        <v>40</v>
      </c>
      <c r="N78">
        <v>5</v>
      </c>
      <c r="O78">
        <v>12</v>
      </c>
      <c r="P78">
        <v>0</v>
      </c>
      <c r="Q78">
        <v>3</v>
      </c>
      <c r="R78">
        <v>0</v>
      </c>
      <c r="S78">
        <v>10</v>
      </c>
      <c r="T78">
        <v>0</v>
      </c>
      <c r="U78">
        <v>216</v>
      </c>
      <c r="V78">
        <v>432</v>
      </c>
      <c r="W78">
        <v>0</v>
      </c>
      <c r="X78">
        <v>0</v>
      </c>
      <c r="Y78">
        <v>216</v>
      </c>
      <c r="Z78">
        <v>0</v>
      </c>
      <c r="AA78">
        <v>5</v>
      </c>
      <c r="AB78">
        <v>432</v>
      </c>
      <c r="AC78">
        <v>24</v>
      </c>
      <c r="AD78">
        <v>11</v>
      </c>
      <c r="AE78">
        <v>34</v>
      </c>
      <c r="AF78">
        <v>0</v>
      </c>
      <c r="AG78">
        <v>0</v>
      </c>
    </row>
    <row r="79" spans="1:33" ht="15.75">
      <c r="A79" s="45" t="s">
        <v>5513</v>
      </c>
      <c r="B79" s="10" t="s">
        <v>5455</v>
      </c>
      <c r="C79" s="53" t="s">
        <v>5514</v>
      </c>
      <c r="D79" s="32">
        <v>48</v>
      </c>
      <c r="E79" s="68" t="s">
        <v>1988</v>
      </c>
      <c r="F79" s="31">
        <v>131740952</v>
      </c>
      <c r="G79" s="27" t="s">
        <v>5184</v>
      </c>
      <c r="H79" t="s">
        <v>7472</v>
      </c>
      <c r="I79">
        <v>9</v>
      </c>
      <c r="J79">
        <v>3</v>
      </c>
      <c r="K79">
        <v>0</v>
      </c>
      <c r="L79">
        <v>15</v>
      </c>
      <c r="M79">
        <v>18</v>
      </c>
      <c r="N79">
        <v>3</v>
      </c>
      <c r="O79">
        <v>6</v>
      </c>
      <c r="P79">
        <v>0</v>
      </c>
      <c r="Q79">
        <v>2</v>
      </c>
      <c r="R79">
        <v>0</v>
      </c>
      <c r="S79">
        <v>5</v>
      </c>
      <c r="T79">
        <v>0</v>
      </c>
      <c r="U79">
        <v>96</v>
      </c>
      <c r="V79">
        <v>192</v>
      </c>
      <c r="W79">
        <v>0</v>
      </c>
      <c r="X79">
        <v>0</v>
      </c>
      <c r="Y79">
        <v>96</v>
      </c>
      <c r="Z79">
        <v>0</v>
      </c>
      <c r="AA79">
        <v>3</v>
      </c>
      <c r="AB79">
        <v>192</v>
      </c>
      <c r="AC79">
        <v>11</v>
      </c>
      <c r="AD79">
        <v>5</v>
      </c>
      <c r="AE79">
        <v>15</v>
      </c>
      <c r="AF79">
        <v>0</v>
      </c>
      <c r="AG79">
        <v>0</v>
      </c>
    </row>
    <row r="80" spans="1:33" ht="15.75">
      <c r="A80" s="45" t="s">
        <v>5515</v>
      </c>
      <c r="B80" s="10" t="s">
        <v>5455</v>
      </c>
      <c r="C80" s="53" t="s">
        <v>5516</v>
      </c>
      <c r="D80" s="32">
        <v>64</v>
      </c>
      <c r="E80" s="68" t="s">
        <v>1988</v>
      </c>
      <c r="F80" s="31">
        <v>131740952</v>
      </c>
      <c r="G80" s="27" t="s">
        <v>5184</v>
      </c>
      <c r="H80" t="s">
        <v>7472</v>
      </c>
      <c r="I80">
        <v>12</v>
      </c>
      <c r="J80">
        <v>3</v>
      </c>
      <c r="K80">
        <v>0</v>
      </c>
      <c r="L80">
        <v>20</v>
      </c>
      <c r="M80">
        <v>24</v>
      </c>
      <c r="N80">
        <v>3</v>
      </c>
      <c r="O80">
        <v>8</v>
      </c>
      <c r="P80">
        <v>0</v>
      </c>
      <c r="Q80">
        <v>2</v>
      </c>
      <c r="R80">
        <v>0</v>
      </c>
      <c r="S80">
        <v>6</v>
      </c>
      <c r="T80">
        <v>0</v>
      </c>
      <c r="U80">
        <v>128</v>
      </c>
      <c r="V80">
        <v>256</v>
      </c>
      <c r="W80">
        <v>0</v>
      </c>
      <c r="X80">
        <v>0</v>
      </c>
      <c r="Y80">
        <v>128</v>
      </c>
      <c r="Z80">
        <v>0</v>
      </c>
      <c r="AA80">
        <v>3</v>
      </c>
      <c r="AB80">
        <v>256</v>
      </c>
      <c r="AC80">
        <v>15</v>
      </c>
      <c r="AD80">
        <v>7</v>
      </c>
      <c r="AE80">
        <v>20</v>
      </c>
      <c r="AF80">
        <v>0</v>
      </c>
      <c r="AG80">
        <v>0</v>
      </c>
    </row>
    <row r="81" spans="1:33" ht="15.75">
      <c r="A81" s="45" t="s">
        <v>5517</v>
      </c>
      <c r="B81" s="10" t="s">
        <v>5455</v>
      </c>
      <c r="C81" s="53" t="s">
        <v>5518</v>
      </c>
      <c r="D81" s="32">
        <v>5</v>
      </c>
      <c r="E81" s="68" t="s">
        <v>1988</v>
      </c>
      <c r="F81" s="31">
        <v>131740952</v>
      </c>
      <c r="G81" s="27" t="s">
        <v>5184</v>
      </c>
      <c r="H81" t="s">
        <v>7473</v>
      </c>
      <c r="I81">
        <v>2</v>
      </c>
      <c r="J81">
        <v>1</v>
      </c>
      <c r="K81">
        <v>6</v>
      </c>
      <c r="L81">
        <v>3</v>
      </c>
      <c r="M81">
        <v>0</v>
      </c>
      <c r="N81">
        <v>0</v>
      </c>
      <c r="O81">
        <v>1</v>
      </c>
      <c r="P81">
        <v>1</v>
      </c>
      <c r="Q81">
        <v>0</v>
      </c>
      <c r="R81">
        <v>2</v>
      </c>
      <c r="S81">
        <v>1</v>
      </c>
      <c r="T81">
        <v>50</v>
      </c>
      <c r="U81">
        <v>0</v>
      </c>
      <c r="V81">
        <v>0</v>
      </c>
      <c r="W81">
        <v>3</v>
      </c>
      <c r="X81">
        <v>1</v>
      </c>
      <c r="Y81">
        <v>20</v>
      </c>
      <c r="Z81">
        <v>2</v>
      </c>
      <c r="AA81">
        <v>0</v>
      </c>
      <c r="AB81">
        <v>0</v>
      </c>
      <c r="AC81">
        <v>2</v>
      </c>
      <c r="AD81">
        <v>1</v>
      </c>
      <c r="AE81">
        <v>1</v>
      </c>
      <c r="AF81">
        <v>1</v>
      </c>
      <c r="AG81">
        <v>1</v>
      </c>
    </row>
    <row r="82" spans="1:33" ht="15.75">
      <c r="A82" s="45" t="s">
        <v>5519</v>
      </c>
      <c r="B82" s="10" t="s">
        <v>5455</v>
      </c>
      <c r="C82" s="53" t="s">
        <v>5520</v>
      </c>
      <c r="D82" s="32">
        <v>11</v>
      </c>
      <c r="E82" s="68" t="s">
        <v>1988</v>
      </c>
      <c r="F82" s="31">
        <v>131740952</v>
      </c>
      <c r="G82" s="27" t="s">
        <v>5184</v>
      </c>
      <c r="H82" t="s">
        <v>7473</v>
      </c>
      <c r="I82">
        <v>5</v>
      </c>
      <c r="J82">
        <v>2</v>
      </c>
      <c r="K82">
        <v>12</v>
      </c>
      <c r="L82">
        <v>6</v>
      </c>
      <c r="M82">
        <v>0</v>
      </c>
      <c r="N82">
        <v>0</v>
      </c>
      <c r="O82">
        <v>2</v>
      </c>
      <c r="P82">
        <v>1</v>
      </c>
      <c r="Q82">
        <v>0</v>
      </c>
      <c r="R82">
        <v>4</v>
      </c>
      <c r="S82">
        <v>2</v>
      </c>
      <c r="T82">
        <v>110</v>
      </c>
      <c r="U82">
        <v>0</v>
      </c>
      <c r="V82">
        <v>0</v>
      </c>
      <c r="W82">
        <v>5</v>
      </c>
      <c r="X82">
        <v>3</v>
      </c>
      <c r="Y82">
        <v>44</v>
      </c>
      <c r="Z82">
        <v>3</v>
      </c>
      <c r="AA82">
        <v>0</v>
      </c>
      <c r="AB82">
        <v>0</v>
      </c>
      <c r="AC82">
        <v>3</v>
      </c>
      <c r="AD82">
        <v>2</v>
      </c>
      <c r="AE82">
        <v>2</v>
      </c>
      <c r="AF82">
        <v>1</v>
      </c>
      <c r="AG82">
        <v>1</v>
      </c>
    </row>
    <row r="83" spans="1:33" ht="15.75">
      <c r="A83" s="45" t="s">
        <v>5521</v>
      </c>
      <c r="B83" s="10" t="s">
        <v>5455</v>
      </c>
      <c r="C83" s="53" t="s">
        <v>5522</v>
      </c>
      <c r="D83" s="32">
        <v>61</v>
      </c>
      <c r="E83" s="68" t="s">
        <v>1988</v>
      </c>
      <c r="F83" s="31">
        <v>131740952</v>
      </c>
      <c r="G83" s="27" t="s">
        <v>5184</v>
      </c>
      <c r="H83" t="s">
        <v>7472</v>
      </c>
      <c r="I83">
        <v>11</v>
      </c>
      <c r="J83">
        <v>3</v>
      </c>
      <c r="K83">
        <v>0</v>
      </c>
      <c r="L83">
        <v>19</v>
      </c>
      <c r="M83">
        <v>23</v>
      </c>
      <c r="N83">
        <v>3</v>
      </c>
      <c r="O83">
        <v>7</v>
      </c>
      <c r="P83">
        <v>0</v>
      </c>
      <c r="Q83">
        <v>2</v>
      </c>
      <c r="R83">
        <v>0</v>
      </c>
      <c r="S83">
        <v>6</v>
      </c>
      <c r="T83">
        <v>0</v>
      </c>
      <c r="U83">
        <v>122</v>
      </c>
      <c r="V83">
        <v>244</v>
      </c>
      <c r="W83">
        <v>0</v>
      </c>
      <c r="X83">
        <v>0</v>
      </c>
      <c r="Y83">
        <v>122</v>
      </c>
      <c r="Z83">
        <v>0</v>
      </c>
      <c r="AA83">
        <v>3</v>
      </c>
      <c r="AB83">
        <v>244</v>
      </c>
      <c r="AC83">
        <v>14</v>
      </c>
      <c r="AD83">
        <v>6</v>
      </c>
      <c r="AE83">
        <v>19</v>
      </c>
      <c r="AF83">
        <v>0</v>
      </c>
      <c r="AG83">
        <v>0</v>
      </c>
    </row>
    <row r="84" spans="1:33" ht="15.75">
      <c r="A84" s="45" t="s">
        <v>5523</v>
      </c>
      <c r="B84" s="10" t="s">
        <v>5455</v>
      </c>
      <c r="C84" s="53" t="s">
        <v>5524</v>
      </c>
      <c r="D84" s="32">
        <v>8</v>
      </c>
      <c r="E84" s="68" t="s">
        <v>1988</v>
      </c>
      <c r="F84" s="31">
        <v>131740952</v>
      </c>
      <c r="G84" s="27" t="s">
        <v>5184</v>
      </c>
      <c r="H84" t="s">
        <v>7473</v>
      </c>
      <c r="I84">
        <v>4</v>
      </c>
      <c r="J84">
        <v>1</v>
      </c>
      <c r="K84">
        <v>9</v>
      </c>
      <c r="L84">
        <v>5</v>
      </c>
      <c r="M84">
        <v>0</v>
      </c>
      <c r="N84">
        <v>0</v>
      </c>
      <c r="O84">
        <v>2</v>
      </c>
      <c r="P84">
        <v>1</v>
      </c>
      <c r="Q84">
        <v>0</v>
      </c>
      <c r="R84">
        <v>3</v>
      </c>
      <c r="S84">
        <v>1</v>
      </c>
      <c r="T84">
        <v>80</v>
      </c>
      <c r="U84">
        <v>0</v>
      </c>
      <c r="V84">
        <v>0</v>
      </c>
      <c r="W84">
        <v>4</v>
      </c>
      <c r="X84">
        <v>2</v>
      </c>
      <c r="Y84">
        <v>32</v>
      </c>
      <c r="Z84">
        <v>2</v>
      </c>
      <c r="AA84">
        <v>0</v>
      </c>
      <c r="AB84">
        <v>0</v>
      </c>
      <c r="AC84">
        <v>2</v>
      </c>
      <c r="AD84">
        <v>1</v>
      </c>
      <c r="AE84">
        <v>1</v>
      </c>
      <c r="AF84">
        <v>1</v>
      </c>
      <c r="AG84">
        <v>1</v>
      </c>
    </row>
    <row r="85" spans="1:33" ht="15.75">
      <c r="A85" s="45" t="s">
        <v>5558</v>
      </c>
      <c r="B85" s="10" t="s">
        <v>5559</v>
      </c>
      <c r="C85" s="53" t="s">
        <v>5560</v>
      </c>
      <c r="D85" s="30">
        <v>679</v>
      </c>
      <c r="E85" s="68" t="s">
        <v>2010</v>
      </c>
      <c r="F85" s="31">
        <v>132237269</v>
      </c>
      <c r="G85" s="27" t="s">
        <v>5184</v>
      </c>
      <c r="H85" t="s">
        <v>7472</v>
      </c>
      <c r="I85">
        <v>120</v>
      </c>
      <c r="J85">
        <v>30</v>
      </c>
      <c r="K85">
        <v>0</v>
      </c>
      <c r="L85">
        <v>206</v>
      </c>
      <c r="M85">
        <v>249</v>
      </c>
      <c r="N85">
        <v>30</v>
      </c>
      <c r="O85">
        <v>75</v>
      </c>
      <c r="P85">
        <v>0</v>
      </c>
      <c r="Q85">
        <v>15</v>
      </c>
      <c r="R85">
        <v>0</v>
      </c>
      <c r="S85">
        <v>60</v>
      </c>
      <c r="T85">
        <v>0</v>
      </c>
      <c r="U85">
        <v>1358</v>
      </c>
      <c r="V85">
        <v>2716</v>
      </c>
      <c r="W85">
        <v>0</v>
      </c>
      <c r="X85">
        <v>0</v>
      </c>
      <c r="Y85">
        <v>1358</v>
      </c>
      <c r="Z85">
        <v>0</v>
      </c>
      <c r="AA85">
        <v>30</v>
      </c>
      <c r="AB85">
        <v>2716</v>
      </c>
      <c r="AC85">
        <v>150</v>
      </c>
      <c r="AD85">
        <v>67</v>
      </c>
      <c r="AE85">
        <v>210</v>
      </c>
      <c r="AF85">
        <v>0</v>
      </c>
      <c r="AG85">
        <v>0</v>
      </c>
    </row>
    <row r="86" spans="1:33" ht="15.75">
      <c r="A86" s="45" t="s">
        <v>5608</v>
      </c>
      <c r="B86" s="10" t="s">
        <v>5609</v>
      </c>
      <c r="C86" s="53" t="s">
        <v>5610</v>
      </c>
      <c r="D86" s="32">
        <v>207</v>
      </c>
      <c r="E86" s="68" t="s">
        <v>2032</v>
      </c>
      <c r="F86" s="31">
        <v>430213691</v>
      </c>
      <c r="G86" s="27" t="s">
        <v>5184</v>
      </c>
      <c r="H86" t="s">
        <v>7472</v>
      </c>
      <c r="I86">
        <v>37</v>
      </c>
      <c r="J86">
        <v>10</v>
      </c>
      <c r="K86">
        <v>0</v>
      </c>
      <c r="L86">
        <v>63</v>
      </c>
      <c r="M86">
        <v>76</v>
      </c>
      <c r="N86">
        <v>10</v>
      </c>
      <c r="O86">
        <v>23</v>
      </c>
      <c r="P86">
        <v>0</v>
      </c>
      <c r="Q86">
        <v>5</v>
      </c>
      <c r="R86">
        <v>0</v>
      </c>
      <c r="S86">
        <v>19</v>
      </c>
      <c r="T86">
        <v>0</v>
      </c>
      <c r="U86">
        <v>414</v>
      </c>
      <c r="V86">
        <v>828</v>
      </c>
      <c r="W86">
        <v>0</v>
      </c>
      <c r="X86">
        <v>0</v>
      </c>
      <c r="Y86">
        <v>414</v>
      </c>
      <c r="Z86">
        <v>0</v>
      </c>
      <c r="AA86">
        <v>10</v>
      </c>
      <c r="AB86">
        <v>828</v>
      </c>
      <c r="AC86">
        <v>46</v>
      </c>
      <c r="AD86">
        <v>21</v>
      </c>
      <c r="AE86">
        <v>64</v>
      </c>
      <c r="AF86">
        <v>0</v>
      </c>
      <c r="AG86">
        <v>0</v>
      </c>
    </row>
    <row r="87" spans="1:33" ht="15.75">
      <c r="A87" s="45" t="s">
        <v>5611</v>
      </c>
      <c r="B87" s="10" t="s">
        <v>5609</v>
      </c>
      <c r="C87" s="53" t="s">
        <v>5612</v>
      </c>
      <c r="D87" s="32">
        <v>44</v>
      </c>
      <c r="E87" s="68" t="s">
        <v>2032</v>
      </c>
      <c r="F87" s="31">
        <v>430213691</v>
      </c>
      <c r="G87" s="27" t="s">
        <v>5184</v>
      </c>
      <c r="H87" t="s">
        <v>7472</v>
      </c>
      <c r="I87">
        <v>8</v>
      </c>
      <c r="J87">
        <v>2</v>
      </c>
      <c r="K87">
        <v>0</v>
      </c>
      <c r="L87">
        <v>14</v>
      </c>
      <c r="M87">
        <v>17</v>
      </c>
      <c r="N87">
        <v>2</v>
      </c>
      <c r="O87">
        <v>5</v>
      </c>
      <c r="P87">
        <v>0</v>
      </c>
      <c r="Q87">
        <v>1</v>
      </c>
      <c r="R87">
        <v>0</v>
      </c>
      <c r="S87">
        <v>4</v>
      </c>
      <c r="T87">
        <v>0</v>
      </c>
      <c r="U87">
        <v>88</v>
      </c>
      <c r="V87">
        <v>176</v>
      </c>
      <c r="W87">
        <v>0</v>
      </c>
      <c r="X87">
        <v>0</v>
      </c>
      <c r="Y87">
        <v>88</v>
      </c>
      <c r="Z87">
        <v>0</v>
      </c>
      <c r="AA87">
        <v>2</v>
      </c>
      <c r="AB87">
        <v>176</v>
      </c>
      <c r="AC87">
        <v>10</v>
      </c>
      <c r="AD87">
        <v>5</v>
      </c>
      <c r="AE87">
        <v>14</v>
      </c>
      <c r="AF87">
        <v>0</v>
      </c>
      <c r="AG87">
        <v>0</v>
      </c>
    </row>
    <row r="88" spans="1:33" ht="15.75">
      <c r="A88" s="45" t="s">
        <v>5613</v>
      </c>
      <c r="B88" s="10" t="s">
        <v>5609</v>
      </c>
      <c r="C88" s="53" t="s">
        <v>5614</v>
      </c>
      <c r="D88" s="32">
        <v>44</v>
      </c>
      <c r="E88" s="68" t="s">
        <v>2032</v>
      </c>
      <c r="F88" s="31">
        <v>430213691</v>
      </c>
      <c r="G88" s="27" t="s">
        <v>5184</v>
      </c>
      <c r="H88" t="s">
        <v>7472</v>
      </c>
      <c r="I88">
        <v>8</v>
      </c>
      <c r="J88">
        <v>2</v>
      </c>
      <c r="K88">
        <v>0</v>
      </c>
      <c r="L88">
        <v>14</v>
      </c>
      <c r="M88">
        <v>17</v>
      </c>
      <c r="N88">
        <v>2</v>
      </c>
      <c r="O88">
        <v>5</v>
      </c>
      <c r="P88">
        <v>0</v>
      </c>
      <c r="Q88">
        <v>1</v>
      </c>
      <c r="R88">
        <v>0</v>
      </c>
      <c r="S88">
        <v>4</v>
      </c>
      <c r="T88">
        <v>0</v>
      </c>
      <c r="U88">
        <v>88</v>
      </c>
      <c r="V88">
        <v>176</v>
      </c>
      <c r="W88">
        <v>0</v>
      </c>
      <c r="X88">
        <v>0</v>
      </c>
      <c r="Y88">
        <v>88</v>
      </c>
      <c r="Z88">
        <v>0</v>
      </c>
      <c r="AA88">
        <v>2</v>
      </c>
      <c r="AB88">
        <v>176</v>
      </c>
      <c r="AC88">
        <v>10</v>
      </c>
      <c r="AD88">
        <v>5</v>
      </c>
      <c r="AE88">
        <v>14</v>
      </c>
      <c r="AF88">
        <v>0</v>
      </c>
      <c r="AG88">
        <v>0</v>
      </c>
    </row>
    <row r="89" spans="1:33" ht="15.75">
      <c r="A89" s="45" t="s">
        <v>5615</v>
      </c>
      <c r="B89" s="10" t="s">
        <v>5609</v>
      </c>
      <c r="C89" s="53" t="s">
        <v>5616</v>
      </c>
      <c r="D89" s="32">
        <v>17</v>
      </c>
      <c r="E89" s="68" t="s">
        <v>2032</v>
      </c>
      <c r="F89" s="31">
        <v>430213691</v>
      </c>
      <c r="G89" s="27" t="s">
        <v>5184</v>
      </c>
      <c r="H89" t="s">
        <v>7472</v>
      </c>
      <c r="I89">
        <v>3</v>
      </c>
      <c r="J89">
        <v>1</v>
      </c>
      <c r="K89">
        <v>0</v>
      </c>
      <c r="L89">
        <v>6</v>
      </c>
      <c r="M89">
        <v>7</v>
      </c>
      <c r="N89">
        <v>1</v>
      </c>
      <c r="O89">
        <v>2</v>
      </c>
      <c r="P89">
        <v>0</v>
      </c>
      <c r="Q89">
        <v>1</v>
      </c>
      <c r="R89">
        <v>0</v>
      </c>
      <c r="S89">
        <v>2</v>
      </c>
      <c r="T89">
        <v>0</v>
      </c>
      <c r="U89">
        <v>34</v>
      </c>
      <c r="V89">
        <v>68</v>
      </c>
      <c r="W89">
        <v>0</v>
      </c>
      <c r="X89">
        <v>0</v>
      </c>
      <c r="Y89">
        <v>34</v>
      </c>
      <c r="Z89">
        <v>0</v>
      </c>
      <c r="AA89">
        <v>1</v>
      </c>
      <c r="AB89">
        <v>68</v>
      </c>
      <c r="AC89">
        <v>4</v>
      </c>
      <c r="AD89">
        <v>2</v>
      </c>
      <c r="AE89">
        <v>6</v>
      </c>
      <c r="AF89">
        <v>0</v>
      </c>
      <c r="AG89">
        <v>0</v>
      </c>
    </row>
    <row r="90" spans="1:33" ht="15.75">
      <c r="A90" s="48" t="s">
        <v>5617</v>
      </c>
      <c r="B90" s="10" t="s">
        <v>5609</v>
      </c>
      <c r="C90" s="53" t="s">
        <v>5618</v>
      </c>
      <c r="D90" s="32">
        <v>60</v>
      </c>
      <c r="E90" s="68" t="s">
        <v>2032</v>
      </c>
      <c r="F90" s="31">
        <v>430213691</v>
      </c>
      <c r="G90" s="27" t="s">
        <v>5184</v>
      </c>
      <c r="H90" t="s">
        <v>7472</v>
      </c>
      <c r="I90">
        <v>11</v>
      </c>
      <c r="J90">
        <v>3</v>
      </c>
      <c r="K90">
        <v>0</v>
      </c>
      <c r="L90">
        <v>19</v>
      </c>
      <c r="M90">
        <v>22</v>
      </c>
      <c r="N90">
        <v>3</v>
      </c>
      <c r="O90">
        <v>7</v>
      </c>
      <c r="P90">
        <v>0</v>
      </c>
      <c r="Q90">
        <v>2</v>
      </c>
      <c r="R90">
        <v>0</v>
      </c>
      <c r="S90">
        <v>6</v>
      </c>
      <c r="T90">
        <v>0</v>
      </c>
      <c r="U90">
        <v>120</v>
      </c>
      <c r="V90">
        <v>240</v>
      </c>
      <c r="W90">
        <v>0</v>
      </c>
      <c r="X90">
        <v>0</v>
      </c>
      <c r="Y90">
        <v>120</v>
      </c>
      <c r="Z90">
        <v>0</v>
      </c>
      <c r="AA90">
        <v>3</v>
      </c>
      <c r="AB90">
        <v>240</v>
      </c>
      <c r="AC90">
        <v>14</v>
      </c>
      <c r="AD90">
        <v>6</v>
      </c>
      <c r="AE90">
        <v>19</v>
      </c>
      <c r="AF90">
        <v>0</v>
      </c>
      <c r="AG90">
        <v>0</v>
      </c>
    </row>
    <row r="91" spans="1:33" ht="15.75">
      <c r="A91" s="45" t="s">
        <v>5619</v>
      </c>
      <c r="B91" s="10" t="s">
        <v>5609</v>
      </c>
      <c r="C91" s="53" t="s">
        <v>5620</v>
      </c>
      <c r="D91" s="32">
        <v>33</v>
      </c>
      <c r="E91" s="68" t="s">
        <v>2032</v>
      </c>
      <c r="F91" s="31">
        <v>430213691</v>
      </c>
      <c r="G91" s="27" t="s">
        <v>5184</v>
      </c>
      <c r="H91" t="s">
        <v>7472</v>
      </c>
      <c r="I91">
        <v>6</v>
      </c>
      <c r="J91">
        <v>2</v>
      </c>
      <c r="K91">
        <v>0</v>
      </c>
      <c r="L91">
        <v>10</v>
      </c>
      <c r="M91">
        <v>13</v>
      </c>
      <c r="N91">
        <v>2</v>
      </c>
      <c r="O91">
        <v>4</v>
      </c>
      <c r="P91">
        <v>0</v>
      </c>
      <c r="Q91">
        <v>1</v>
      </c>
      <c r="R91">
        <v>0</v>
      </c>
      <c r="S91">
        <v>3</v>
      </c>
      <c r="T91">
        <v>0</v>
      </c>
      <c r="U91">
        <v>66</v>
      </c>
      <c r="V91">
        <v>132</v>
      </c>
      <c r="W91">
        <v>0</v>
      </c>
      <c r="X91">
        <v>0</v>
      </c>
      <c r="Y91">
        <v>66</v>
      </c>
      <c r="Z91">
        <v>0</v>
      </c>
      <c r="AA91">
        <v>2</v>
      </c>
      <c r="AB91">
        <v>132</v>
      </c>
      <c r="AC91">
        <v>8</v>
      </c>
      <c r="AD91">
        <v>4</v>
      </c>
      <c r="AE91">
        <v>11</v>
      </c>
      <c r="AF91">
        <v>0</v>
      </c>
      <c r="AG91">
        <v>0</v>
      </c>
    </row>
    <row r="92" spans="1:33" ht="15.75">
      <c r="A92" s="43" t="s">
        <v>5621</v>
      </c>
      <c r="B92" s="10" t="s">
        <v>5609</v>
      </c>
      <c r="C92" s="53" t="s">
        <v>5622</v>
      </c>
      <c r="D92" s="32">
        <v>90</v>
      </c>
      <c r="E92" s="68" t="s">
        <v>2032</v>
      </c>
      <c r="F92" s="31">
        <v>430213691</v>
      </c>
      <c r="G92" s="27" t="s">
        <v>5184</v>
      </c>
      <c r="H92" t="s">
        <v>7472</v>
      </c>
      <c r="I92">
        <v>16</v>
      </c>
      <c r="J92">
        <v>4</v>
      </c>
      <c r="K92">
        <v>0</v>
      </c>
      <c r="L92">
        <v>28</v>
      </c>
      <c r="M92">
        <v>33</v>
      </c>
      <c r="N92">
        <v>4</v>
      </c>
      <c r="O92">
        <v>10</v>
      </c>
      <c r="P92">
        <v>0</v>
      </c>
      <c r="Q92">
        <v>2</v>
      </c>
      <c r="R92">
        <v>0</v>
      </c>
      <c r="S92">
        <v>8</v>
      </c>
      <c r="T92">
        <v>0</v>
      </c>
      <c r="U92">
        <v>180</v>
      </c>
      <c r="V92">
        <v>360</v>
      </c>
      <c r="W92">
        <v>0</v>
      </c>
      <c r="X92">
        <v>0</v>
      </c>
      <c r="Y92">
        <v>180</v>
      </c>
      <c r="Z92">
        <v>0</v>
      </c>
      <c r="AA92">
        <v>4</v>
      </c>
      <c r="AB92">
        <v>360</v>
      </c>
      <c r="AC92">
        <v>20</v>
      </c>
      <c r="AD92">
        <v>9</v>
      </c>
      <c r="AE92">
        <v>28</v>
      </c>
      <c r="AF92">
        <v>0</v>
      </c>
      <c r="AG92">
        <v>0</v>
      </c>
    </row>
    <row r="93" spans="1:33" ht="15.75">
      <c r="A93" s="45" t="s">
        <v>5623</v>
      </c>
      <c r="B93" s="10" t="s">
        <v>5609</v>
      </c>
      <c r="C93" s="53" t="s">
        <v>5624</v>
      </c>
      <c r="D93" s="32">
        <v>61</v>
      </c>
      <c r="E93" s="68" t="s">
        <v>2032</v>
      </c>
      <c r="F93" s="31">
        <v>430213691</v>
      </c>
      <c r="G93" s="27" t="s">
        <v>5184</v>
      </c>
      <c r="H93" t="s">
        <v>7473</v>
      </c>
      <c r="I93">
        <v>25</v>
      </c>
      <c r="J93">
        <v>7</v>
      </c>
      <c r="K93">
        <v>65</v>
      </c>
      <c r="L93">
        <v>31</v>
      </c>
      <c r="M93">
        <v>0</v>
      </c>
      <c r="N93">
        <v>0</v>
      </c>
      <c r="O93">
        <v>9</v>
      </c>
      <c r="P93">
        <v>4</v>
      </c>
      <c r="Q93">
        <v>0</v>
      </c>
      <c r="R93">
        <v>22</v>
      </c>
      <c r="S93">
        <v>7</v>
      </c>
      <c r="T93">
        <v>610</v>
      </c>
      <c r="U93">
        <v>0</v>
      </c>
      <c r="V93">
        <v>0</v>
      </c>
      <c r="W93">
        <v>27</v>
      </c>
      <c r="X93">
        <v>13</v>
      </c>
      <c r="Y93">
        <v>244</v>
      </c>
      <c r="Z93">
        <v>14</v>
      </c>
      <c r="AA93">
        <v>0</v>
      </c>
      <c r="AB93">
        <v>0</v>
      </c>
      <c r="AC93">
        <v>14</v>
      </c>
      <c r="AD93">
        <v>6</v>
      </c>
      <c r="AE93">
        <v>7</v>
      </c>
      <c r="AF93">
        <v>5</v>
      </c>
      <c r="AG93">
        <v>5</v>
      </c>
    </row>
    <row r="94" spans="1:33" ht="15.75">
      <c r="A94" s="45" t="s">
        <v>5625</v>
      </c>
      <c r="B94" s="10" t="s">
        <v>5316</v>
      </c>
      <c r="C94" s="53" t="s">
        <v>5626</v>
      </c>
      <c r="D94" s="32">
        <v>239</v>
      </c>
      <c r="E94" s="68" t="s">
        <v>2054</v>
      </c>
      <c r="F94" s="31">
        <v>132271084</v>
      </c>
      <c r="G94" s="27" t="s">
        <v>5184</v>
      </c>
      <c r="H94" t="s">
        <v>7473</v>
      </c>
      <c r="I94">
        <v>95</v>
      </c>
      <c r="J94">
        <v>27</v>
      </c>
      <c r="K94">
        <v>253</v>
      </c>
      <c r="L94">
        <v>121</v>
      </c>
      <c r="M94">
        <v>0</v>
      </c>
      <c r="N94">
        <v>0</v>
      </c>
      <c r="O94">
        <v>32</v>
      </c>
      <c r="P94">
        <v>15</v>
      </c>
      <c r="Q94">
        <v>0</v>
      </c>
      <c r="R94">
        <v>85</v>
      </c>
      <c r="S94">
        <v>27</v>
      </c>
      <c r="T94">
        <v>2390</v>
      </c>
      <c r="U94">
        <v>0</v>
      </c>
      <c r="V94">
        <v>0</v>
      </c>
      <c r="W94">
        <v>106</v>
      </c>
      <c r="X94">
        <v>48</v>
      </c>
      <c r="Y94">
        <v>956</v>
      </c>
      <c r="Z94">
        <v>53</v>
      </c>
      <c r="AA94">
        <v>0</v>
      </c>
      <c r="AB94">
        <v>0</v>
      </c>
      <c r="AC94">
        <v>53</v>
      </c>
      <c r="AD94">
        <v>24</v>
      </c>
      <c r="AE94">
        <v>27</v>
      </c>
      <c r="AF94">
        <v>16</v>
      </c>
      <c r="AG94">
        <v>16</v>
      </c>
    </row>
    <row r="95" spans="1:33" ht="15.75">
      <c r="A95" s="45" t="s">
        <v>5627</v>
      </c>
      <c r="B95" s="10" t="s">
        <v>5316</v>
      </c>
      <c r="C95" s="53" t="s">
        <v>5628</v>
      </c>
      <c r="D95" s="32">
        <v>21</v>
      </c>
      <c r="E95" s="68" t="s">
        <v>2054</v>
      </c>
      <c r="F95" s="31">
        <v>132271084</v>
      </c>
      <c r="G95" s="27" t="s">
        <v>5184</v>
      </c>
      <c r="H95" t="s">
        <v>7473</v>
      </c>
      <c r="I95">
        <v>9</v>
      </c>
      <c r="J95">
        <v>3</v>
      </c>
      <c r="K95">
        <v>23</v>
      </c>
      <c r="L95">
        <v>11</v>
      </c>
      <c r="M95">
        <v>0</v>
      </c>
      <c r="N95">
        <v>0</v>
      </c>
      <c r="O95">
        <v>3</v>
      </c>
      <c r="P95">
        <v>2</v>
      </c>
      <c r="Q95">
        <v>0</v>
      </c>
      <c r="R95">
        <v>8</v>
      </c>
      <c r="S95">
        <v>3</v>
      </c>
      <c r="T95">
        <v>210</v>
      </c>
      <c r="U95">
        <v>0</v>
      </c>
      <c r="V95">
        <v>0</v>
      </c>
      <c r="W95">
        <v>10</v>
      </c>
      <c r="X95">
        <v>5</v>
      </c>
      <c r="Y95">
        <v>84</v>
      </c>
      <c r="Z95">
        <v>5</v>
      </c>
      <c r="AA95">
        <v>0</v>
      </c>
      <c r="AB95">
        <v>0</v>
      </c>
      <c r="AC95">
        <v>5</v>
      </c>
      <c r="AD95">
        <v>3</v>
      </c>
      <c r="AE95">
        <v>3</v>
      </c>
      <c r="AF95">
        <v>2</v>
      </c>
      <c r="AG95">
        <v>2</v>
      </c>
    </row>
    <row r="96" spans="1:33" ht="15.75">
      <c r="A96" s="45" t="s">
        <v>5629</v>
      </c>
      <c r="B96" s="10" t="s">
        <v>5436</v>
      </c>
      <c r="C96" s="53" t="s">
        <v>5630</v>
      </c>
      <c r="D96" s="32">
        <v>131</v>
      </c>
      <c r="E96" s="68" t="s">
        <v>374</v>
      </c>
      <c r="F96" s="31">
        <v>1200222394</v>
      </c>
      <c r="G96" s="27" t="s">
        <v>5184</v>
      </c>
      <c r="H96" t="s">
        <v>7472</v>
      </c>
      <c r="I96">
        <v>24</v>
      </c>
      <c r="J96">
        <v>6</v>
      </c>
      <c r="K96">
        <v>0</v>
      </c>
      <c r="L96">
        <v>40</v>
      </c>
      <c r="M96">
        <v>49</v>
      </c>
      <c r="N96">
        <v>6</v>
      </c>
      <c r="O96">
        <v>15</v>
      </c>
      <c r="P96">
        <v>0</v>
      </c>
      <c r="Q96">
        <v>3</v>
      </c>
      <c r="R96">
        <v>0</v>
      </c>
      <c r="S96">
        <v>12</v>
      </c>
      <c r="T96">
        <v>0</v>
      </c>
      <c r="U96">
        <v>262</v>
      </c>
      <c r="V96">
        <v>524</v>
      </c>
      <c r="W96">
        <v>0</v>
      </c>
      <c r="X96">
        <v>0</v>
      </c>
      <c r="Y96">
        <v>262</v>
      </c>
      <c r="Z96">
        <v>0</v>
      </c>
      <c r="AA96">
        <v>6</v>
      </c>
      <c r="AB96">
        <v>524</v>
      </c>
      <c r="AC96">
        <v>29</v>
      </c>
      <c r="AD96">
        <v>13</v>
      </c>
      <c r="AE96">
        <v>41</v>
      </c>
      <c r="AF96">
        <v>0</v>
      </c>
      <c r="AG96">
        <v>0</v>
      </c>
    </row>
    <row r="97" spans="1:33" ht="15.75">
      <c r="A97" s="45" t="s">
        <v>5636</v>
      </c>
      <c r="B97" s="10" t="s">
        <v>5637</v>
      </c>
      <c r="C97" s="53" t="s">
        <v>5638</v>
      </c>
      <c r="D97" s="32">
        <v>6</v>
      </c>
      <c r="E97" s="36" t="s">
        <v>394</v>
      </c>
      <c r="F97" s="36">
        <v>1000663367</v>
      </c>
      <c r="G97" s="27" t="s">
        <v>5184</v>
      </c>
      <c r="H97" t="s">
        <v>7472</v>
      </c>
      <c r="I97">
        <v>2</v>
      </c>
      <c r="J97">
        <v>1</v>
      </c>
      <c r="K97">
        <v>0</v>
      </c>
      <c r="L97">
        <v>2</v>
      </c>
      <c r="M97">
        <v>3</v>
      </c>
      <c r="N97">
        <v>1</v>
      </c>
      <c r="O97">
        <v>1</v>
      </c>
      <c r="P97">
        <v>0</v>
      </c>
      <c r="Q97">
        <v>1</v>
      </c>
      <c r="R97">
        <v>0</v>
      </c>
      <c r="S97">
        <v>1</v>
      </c>
      <c r="T97">
        <v>0</v>
      </c>
      <c r="U97">
        <v>12</v>
      </c>
      <c r="V97">
        <v>24</v>
      </c>
      <c r="W97">
        <v>0</v>
      </c>
      <c r="X97">
        <v>0</v>
      </c>
      <c r="Y97">
        <v>12</v>
      </c>
      <c r="Z97">
        <v>0</v>
      </c>
      <c r="AA97">
        <v>1</v>
      </c>
      <c r="AB97">
        <v>24</v>
      </c>
      <c r="AC97">
        <v>2</v>
      </c>
      <c r="AD97">
        <v>1</v>
      </c>
      <c r="AE97">
        <v>2</v>
      </c>
      <c r="AF97">
        <v>0</v>
      </c>
      <c r="AG97">
        <v>0</v>
      </c>
    </row>
    <row r="98" spans="1:33" ht="15.75">
      <c r="A98" s="48" t="s">
        <v>5639</v>
      </c>
      <c r="B98" s="10" t="s">
        <v>5637</v>
      </c>
      <c r="C98" s="53" t="s">
        <v>5640</v>
      </c>
      <c r="D98" s="32">
        <v>23</v>
      </c>
      <c r="E98" s="36" t="s">
        <v>394</v>
      </c>
      <c r="F98" s="36">
        <v>1000663367</v>
      </c>
      <c r="G98" s="27" t="s">
        <v>5184</v>
      </c>
      <c r="H98" t="s">
        <v>7472</v>
      </c>
      <c r="I98">
        <v>5</v>
      </c>
      <c r="J98">
        <v>2</v>
      </c>
      <c r="K98">
        <v>0</v>
      </c>
      <c r="L98">
        <v>7</v>
      </c>
      <c r="M98">
        <v>9</v>
      </c>
      <c r="N98">
        <v>2</v>
      </c>
      <c r="O98">
        <v>3</v>
      </c>
      <c r="P98">
        <v>0</v>
      </c>
      <c r="Q98">
        <v>1</v>
      </c>
      <c r="R98">
        <v>0</v>
      </c>
      <c r="S98">
        <v>3</v>
      </c>
      <c r="T98">
        <v>0</v>
      </c>
      <c r="U98">
        <v>46</v>
      </c>
      <c r="V98">
        <v>92</v>
      </c>
      <c r="W98">
        <v>0</v>
      </c>
      <c r="X98">
        <v>0</v>
      </c>
      <c r="Y98">
        <v>46</v>
      </c>
      <c r="Z98">
        <v>0</v>
      </c>
      <c r="AA98">
        <v>2</v>
      </c>
      <c r="AB98">
        <v>92</v>
      </c>
      <c r="AC98">
        <v>6</v>
      </c>
      <c r="AD98">
        <v>3</v>
      </c>
      <c r="AE98">
        <v>8</v>
      </c>
      <c r="AF98">
        <v>0</v>
      </c>
      <c r="AG98">
        <v>0</v>
      </c>
    </row>
    <row r="99" spans="1:33" ht="15.75">
      <c r="A99" s="48" t="s">
        <v>5641</v>
      </c>
      <c r="B99" s="10" t="s">
        <v>5637</v>
      </c>
      <c r="C99" s="53" t="s">
        <v>5642</v>
      </c>
      <c r="D99" s="32">
        <v>10</v>
      </c>
      <c r="E99" s="36" t="s">
        <v>394</v>
      </c>
      <c r="F99" s="36">
        <v>1000663367</v>
      </c>
      <c r="G99" s="27" t="s">
        <v>5184</v>
      </c>
      <c r="H99" t="s">
        <v>7472</v>
      </c>
      <c r="I99">
        <v>2</v>
      </c>
      <c r="J99">
        <v>1</v>
      </c>
      <c r="K99">
        <v>0</v>
      </c>
      <c r="L99">
        <v>4</v>
      </c>
      <c r="M99">
        <v>4</v>
      </c>
      <c r="N99">
        <v>1</v>
      </c>
      <c r="O99">
        <v>2</v>
      </c>
      <c r="P99">
        <v>0</v>
      </c>
      <c r="Q99">
        <v>1</v>
      </c>
      <c r="R99">
        <v>0</v>
      </c>
      <c r="S99">
        <v>1</v>
      </c>
      <c r="T99">
        <v>0</v>
      </c>
      <c r="U99">
        <v>20</v>
      </c>
      <c r="V99">
        <v>40</v>
      </c>
      <c r="W99">
        <v>0</v>
      </c>
      <c r="X99">
        <v>0</v>
      </c>
      <c r="Y99">
        <v>20</v>
      </c>
      <c r="Z99">
        <v>0</v>
      </c>
      <c r="AA99">
        <v>1</v>
      </c>
      <c r="AB99">
        <v>40</v>
      </c>
      <c r="AC99">
        <v>3</v>
      </c>
      <c r="AD99">
        <v>1</v>
      </c>
      <c r="AE99">
        <v>4</v>
      </c>
      <c r="AF99">
        <v>0</v>
      </c>
      <c r="AG99">
        <v>0</v>
      </c>
    </row>
    <row r="100" spans="1:33" ht="15.75">
      <c r="A100" s="45" t="s">
        <v>5643</v>
      </c>
      <c r="B100" s="10" t="s">
        <v>5637</v>
      </c>
      <c r="C100" s="53" t="s">
        <v>5644</v>
      </c>
      <c r="D100" s="32">
        <v>17</v>
      </c>
      <c r="E100" s="36" t="s">
        <v>394</v>
      </c>
      <c r="F100" s="36">
        <v>1000663367</v>
      </c>
      <c r="G100" s="27" t="s">
        <v>5184</v>
      </c>
      <c r="H100" t="s">
        <v>7472</v>
      </c>
      <c r="I100">
        <v>3</v>
      </c>
      <c r="J100">
        <v>1</v>
      </c>
      <c r="K100">
        <v>0</v>
      </c>
      <c r="L100">
        <v>6</v>
      </c>
      <c r="M100">
        <v>7</v>
      </c>
      <c r="N100">
        <v>1</v>
      </c>
      <c r="O100">
        <v>2</v>
      </c>
      <c r="P100">
        <v>0</v>
      </c>
      <c r="Q100">
        <v>1</v>
      </c>
      <c r="R100">
        <v>0</v>
      </c>
      <c r="S100">
        <v>2</v>
      </c>
      <c r="T100">
        <v>0</v>
      </c>
      <c r="U100">
        <v>34</v>
      </c>
      <c r="V100">
        <v>68</v>
      </c>
      <c r="W100">
        <v>0</v>
      </c>
      <c r="X100">
        <v>0</v>
      </c>
      <c r="Y100">
        <v>34</v>
      </c>
      <c r="Z100">
        <v>0</v>
      </c>
      <c r="AA100">
        <v>1</v>
      </c>
      <c r="AB100">
        <v>68</v>
      </c>
      <c r="AC100">
        <v>4</v>
      </c>
      <c r="AD100">
        <v>2</v>
      </c>
      <c r="AE100">
        <v>6</v>
      </c>
      <c r="AF100">
        <v>0</v>
      </c>
      <c r="AG100">
        <v>0</v>
      </c>
    </row>
    <row r="101" spans="1:33" ht="15.75">
      <c r="A101" s="45" t="s">
        <v>5645</v>
      </c>
      <c r="B101" s="10" t="s">
        <v>5637</v>
      </c>
      <c r="C101" s="53" t="s">
        <v>5646</v>
      </c>
      <c r="D101" s="32">
        <v>46</v>
      </c>
      <c r="E101" s="36" t="s">
        <v>394</v>
      </c>
      <c r="F101" s="36">
        <v>1000663367</v>
      </c>
      <c r="G101" s="27" t="s">
        <v>5184</v>
      </c>
      <c r="H101" t="s">
        <v>7472</v>
      </c>
      <c r="I101">
        <v>9</v>
      </c>
      <c r="J101">
        <v>3</v>
      </c>
      <c r="K101">
        <v>0</v>
      </c>
      <c r="L101">
        <v>14</v>
      </c>
      <c r="M101">
        <v>17</v>
      </c>
      <c r="N101">
        <v>3</v>
      </c>
      <c r="O101">
        <v>6</v>
      </c>
      <c r="P101">
        <v>0</v>
      </c>
      <c r="Q101">
        <v>2</v>
      </c>
      <c r="R101">
        <v>0</v>
      </c>
      <c r="S101">
        <v>5</v>
      </c>
      <c r="T101">
        <v>0</v>
      </c>
      <c r="U101">
        <v>92</v>
      </c>
      <c r="V101">
        <v>184</v>
      </c>
      <c r="W101">
        <v>0</v>
      </c>
      <c r="X101">
        <v>0</v>
      </c>
      <c r="Y101">
        <v>92</v>
      </c>
      <c r="Z101">
        <v>0</v>
      </c>
      <c r="AA101">
        <v>3</v>
      </c>
      <c r="AB101">
        <v>184</v>
      </c>
      <c r="AC101">
        <v>11</v>
      </c>
      <c r="AD101">
        <v>5</v>
      </c>
      <c r="AE101">
        <v>15</v>
      </c>
      <c r="AF101">
        <v>0</v>
      </c>
      <c r="AG101">
        <v>0</v>
      </c>
    </row>
    <row r="102" spans="1:33" ht="15.75">
      <c r="A102" s="45" t="s">
        <v>5647</v>
      </c>
      <c r="B102" s="10" t="s">
        <v>5637</v>
      </c>
      <c r="C102" s="53" t="s">
        <v>5648</v>
      </c>
      <c r="D102" s="32">
        <v>32</v>
      </c>
      <c r="E102" s="36" t="s">
        <v>394</v>
      </c>
      <c r="F102" s="36">
        <v>1000663367</v>
      </c>
      <c r="G102" s="27" t="s">
        <v>5184</v>
      </c>
      <c r="H102" t="s">
        <v>7472</v>
      </c>
      <c r="I102">
        <v>6</v>
      </c>
      <c r="J102">
        <v>2</v>
      </c>
      <c r="K102">
        <v>0</v>
      </c>
      <c r="L102">
        <v>10</v>
      </c>
      <c r="M102">
        <v>12</v>
      </c>
      <c r="N102">
        <v>2</v>
      </c>
      <c r="O102">
        <v>4</v>
      </c>
      <c r="P102">
        <v>0</v>
      </c>
      <c r="Q102">
        <v>1</v>
      </c>
      <c r="R102">
        <v>0</v>
      </c>
      <c r="S102">
        <v>3</v>
      </c>
      <c r="T102">
        <v>0</v>
      </c>
      <c r="U102">
        <v>64</v>
      </c>
      <c r="V102">
        <v>128</v>
      </c>
      <c r="W102">
        <v>0</v>
      </c>
      <c r="X102">
        <v>0</v>
      </c>
      <c r="Y102">
        <v>64</v>
      </c>
      <c r="Z102">
        <v>0</v>
      </c>
      <c r="AA102">
        <v>2</v>
      </c>
      <c r="AB102">
        <v>128</v>
      </c>
      <c r="AC102">
        <v>8</v>
      </c>
      <c r="AD102">
        <v>4</v>
      </c>
      <c r="AE102">
        <v>10</v>
      </c>
      <c r="AF102">
        <v>0</v>
      </c>
      <c r="AG102">
        <v>0</v>
      </c>
    </row>
    <row r="103" spans="1:33" ht="15.75">
      <c r="A103" s="45" t="s">
        <v>5649</v>
      </c>
      <c r="B103" s="10" t="s">
        <v>5637</v>
      </c>
      <c r="C103" s="53" t="s">
        <v>5650</v>
      </c>
      <c r="D103" s="32">
        <v>16</v>
      </c>
      <c r="E103" s="36" t="s">
        <v>394</v>
      </c>
      <c r="F103" s="36">
        <v>1000663367</v>
      </c>
      <c r="G103" s="27" t="s">
        <v>5184</v>
      </c>
      <c r="H103" t="s">
        <v>7472</v>
      </c>
      <c r="I103">
        <v>3</v>
      </c>
      <c r="J103">
        <v>1</v>
      </c>
      <c r="K103">
        <v>0</v>
      </c>
      <c r="L103">
        <v>5</v>
      </c>
      <c r="M103">
        <v>6</v>
      </c>
      <c r="N103">
        <v>1</v>
      </c>
      <c r="O103">
        <v>2</v>
      </c>
      <c r="P103">
        <v>0</v>
      </c>
      <c r="Q103">
        <v>1</v>
      </c>
      <c r="R103">
        <v>0</v>
      </c>
      <c r="S103">
        <v>2</v>
      </c>
      <c r="T103">
        <v>0</v>
      </c>
      <c r="U103">
        <v>32</v>
      </c>
      <c r="V103">
        <v>64</v>
      </c>
      <c r="W103">
        <v>0</v>
      </c>
      <c r="X103">
        <v>0</v>
      </c>
      <c r="Y103">
        <v>32</v>
      </c>
      <c r="Z103">
        <v>0</v>
      </c>
      <c r="AA103">
        <v>1</v>
      </c>
      <c r="AB103">
        <v>64</v>
      </c>
      <c r="AC103">
        <v>4</v>
      </c>
      <c r="AD103">
        <v>2</v>
      </c>
      <c r="AE103">
        <v>5</v>
      </c>
      <c r="AF103">
        <v>0</v>
      </c>
      <c r="AG103">
        <v>0</v>
      </c>
    </row>
    <row r="104" spans="1:33" ht="15.75">
      <c r="A104" s="45" t="s">
        <v>5651</v>
      </c>
      <c r="B104" s="10" t="s">
        <v>5637</v>
      </c>
      <c r="C104" s="53" t="s">
        <v>5652</v>
      </c>
      <c r="D104" s="32">
        <v>22</v>
      </c>
      <c r="E104" s="36" t="s">
        <v>394</v>
      </c>
      <c r="F104" s="36">
        <v>1000663367</v>
      </c>
      <c r="G104" s="27" t="s">
        <v>5184</v>
      </c>
      <c r="H104" t="s">
        <v>7472</v>
      </c>
      <c r="I104">
        <v>4</v>
      </c>
      <c r="J104">
        <v>1</v>
      </c>
      <c r="K104">
        <v>0</v>
      </c>
      <c r="L104">
        <v>7</v>
      </c>
      <c r="M104">
        <v>9</v>
      </c>
      <c r="N104">
        <v>1</v>
      </c>
      <c r="O104">
        <v>3</v>
      </c>
      <c r="P104">
        <v>0</v>
      </c>
      <c r="Q104">
        <v>1</v>
      </c>
      <c r="R104">
        <v>0</v>
      </c>
      <c r="S104">
        <v>2</v>
      </c>
      <c r="T104">
        <v>0</v>
      </c>
      <c r="U104">
        <v>44</v>
      </c>
      <c r="V104">
        <v>88</v>
      </c>
      <c r="W104">
        <v>0</v>
      </c>
      <c r="X104">
        <v>0</v>
      </c>
      <c r="Y104">
        <v>44</v>
      </c>
      <c r="Z104">
        <v>0</v>
      </c>
      <c r="AA104">
        <v>1</v>
      </c>
      <c r="AB104">
        <v>88</v>
      </c>
      <c r="AC104">
        <v>5</v>
      </c>
      <c r="AD104">
        <v>3</v>
      </c>
      <c r="AE104">
        <v>7</v>
      </c>
      <c r="AF104">
        <v>0</v>
      </c>
      <c r="AG104">
        <v>0</v>
      </c>
    </row>
    <row r="105" spans="1:33" ht="15.75">
      <c r="A105" s="45" t="s">
        <v>5653</v>
      </c>
      <c r="B105" s="10" t="s">
        <v>5637</v>
      </c>
      <c r="C105" s="53" t="s">
        <v>5654</v>
      </c>
      <c r="D105" s="32">
        <v>36</v>
      </c>
      <c r="E105" s="36" t="s">
        <v>394</v>
      </c>
      <c r="F105" s="36">
        <v>1000663367</v>
      </c>
      <c r="G105" s="27" t="s">
        <v>5184</v>
      </c>
      <c r="H105" t="s">
        <v>7472</v>
      </c>
      <c r="I105">
        <v>7</v>
      </c>
      <c r="J105">
        <v>2</v>
      </c>
      <c r="K105">
        <v>0</v>
      </c>
      <c r="L105">
        <v>11</v>
      </c>
      <c r="M105">
        <v>14</v>
      </c>
      <c r="N105">
        <v>2</v>
      </c>
      <c r="O105">
        <v>4</v>
      </c>
      <c r="P105">
        <v>0</v>
      </c>
      <c r="Q105">
        <v>1</v>
      </c>
      <c r="R105">
        <v>0</v>
      </c>
      <c r="S105">
        <v>4</v>
      </c>
      <c r="T105">
        <v>0</v>
      </c>
      <c r="U105">
        <v>72</v>
      </c>
      <c r="V105">
        <v>144</v>
      </c>
      <c r="W105">
        <v>0</v>
      </c>
      <c r="X105">
        <v>0</v>
      </c>
      <c r="Y105">
        <v>72</v>
      </c>
      <c r="Z105">
        <v>0</v>
      </c>
      <c r="AA105">
        <v>2</v>
      </c>
      <c r="AB105">
        <v>144</v>
      </c>
      <c r="AC105">
        <v>8</v>
      </c>
      <c r="AD105">
        <v>4</v>
      </c>
      <c r="AE105">
        <v>12</v>
      </c>
      <c r="AF105">
        <v>0</v>
      </c>
      <c r="AG105">
        <v>0</v>
      </c>
    </row>
    <row r="106" spans="1:33" ht="15.75">
      <c r="A106" s="45" t="s">
        <v>5655</v>
      </c>
      <c r="B106" s="10" t="s">
        <v>5637</v>
      </c>
      <c r="C106" s="53" t="s">
        <v>5656</v>
      </c>
      <c r="D106" s="32">
        <v>25</v>
      </c>
      <c r="E106" s="36" t="s">
        <v>394</v>
      </c>
      <c r="F106" s="36">
        <v>1000663367</v>
      </c>
      <c r="G106" s="27" t="s">
        <v>5184</v>
      </c>
      <c r="H106" t="s">
        <v>7472</v>
      </c>
      <c r="I106">
        <v>5</v>
      </c>
      <c r="J106">
        <v>2</v>
      </c>
      <c r="K106">
        <v>0</v>
      </c>
      <c r="L106">
        <v>8</v>
      </c>
      <c r="M106">
        <v>10</v>
      </c>
      <c r="N106">
        <v>2</v>
      </c>
      <c r="O106">
        <v>3</v>
      </c>
      <c r="P106">
        <v>0</v>
      </c>
      <c r="Q106">
        <v>1</v>
      </c>
      <c r="R106">
        <v>0</v>
      </c>
      <c r="S106">
        <v>3</v>
      </c>
      <c r="T106">
        <v>0</v>
      </c>
      <c r="U106">
        <v>50</v>
      </c>
      <c r="V106">
        <v>100</v>
      </c>
      <c r="W106">
        <v>0</v>
      </c>
      <c r="X106">
        <v>0</v>
      </c>
      <c r="Y106">
        <v>50</v>
      </c>
      <c r="Z106">
        <v>0</v>
      </c>
      <c r="AA106">
        <v>2</v>
      </c>
      <c r="AB106">
        <v>100</v>
      </c>
      <c r="AC106">
        <v>6</v>
      </c>
      <c r="AD106">
        <v>3</v>
      </c>
      <c r="AE106">
        <v>8</v>
      </c>
      <c r="AF106">
        <v>0</v>
      </c>
      <c r="AG106">
        <v>0</v>
      </c>
    </row>
    <row r="107" spans="1:33" ht="15.75">
      <c r="A107" s="45" t="s">
        <v>5657</v>
      </c>
      <c r="B107" s="10" t="s">
        <v>5637</v>
      </c>
      <c r="C107" s="53" t="s">
        <v>5658</v>
      </c>
      <c r="D107" s="32">
        <v>37</v>
      </c>
      <c r="E107" s="36" t="s">
        <v>394</v>
      </c>
      <c r="F107" s="36">
        <v>1000663367</v>
      </c>
      <c r="G107" s="27" t="s">
        <v>5184</v>
      </c>
      <c r="H107" t="s">
        <v>7472</v>
      </c>
      <c r="I107">
        <v>7</v>
      </c>
      <c r="J107">
        <v>2</v>
      </c>
      <c r="K107">
        <v>0</v>
      </c>
      <c r="L107">
        <v>12</v>
      </c>
      <c r="M107">
        <v>14</v>
      </c>
      <c r="N107">
        <v>2</v>
      </c>
      <c r="O107">
        <v>5</v>
      </c>
      <c r="P107">
        <v>0</v>
      </c>
      <c r="Q107">
        <v>1</v>
      </c>
      <c r="R107">
        <v>0</v>
      </c>
      <c r="S107">
        <v>4</v>
      </c>
      <c r="T107">
        <v>0</v>
      </c>
      <c r="U107">
        <v>74</v>
      </c>
      <c r="V107">
        <v>148</v>
      </c>
      <c r="W107">
        <v>0</v>
      </c>
      <c r="X107">
        <v>0</v>
      </c>
      <c r="Y107">
        <v>74</v>
      </c>
      <c r="Z107">
        <v>0</v>
      </c>
      <c r="AA107">
        <v>2</v>
      </c>
      <c r="AB107">
        <v>148</v>
      </c>
      <c r="AC107">
        <v>9</v>
      </c>
      <c r="AD107">
        <v>4</v>
      </c>
      <c r="AE107">
        <v>12</v>
      </c>
      <c r="AF107">
        <v>0</v>
      </c>
      <c r="AG107">
        <v>0</v>
      </c>
    </row>
    <row r="108" spans="1:33" ht="15.75">
      <c r="A108" s="45" t="s">
        <v>5659</v>
      </c>
      <c r="B108" s="10" t="s">
        <v>5637</v>
      </c>
      <c r="C108" s="53" t="s">
        <v>5660</v>
      </c>
      <c r="D108" s="32">
        <v>16</v>
      </c>
      <c r="E108" s="36" t="s">
        <v>394</v>
      </c>
      <c r="F108" s="36">
        <v>1000663367</v>
      </c>
      <c r="G108" s="27" t="s">
        <v>5184</v>
      </c>
      <c r="H108" t="s">
        <v>7472</v>
      </c>
      <c r="I108">
        <v>3</v>
      </c>
      <c r="J108">
        <v>1</v>
      </c>
      <c r="K108">
        <v>0</v>
      </c>
      <c r="L108">
        <v>5</v>
      </c>
      <c r="M108">
        <v>6</v>
      </c>
      <c r="N108">
        <v>1</v>
      </c>
      <c r="O108">
        <v>2</v>
      </c>
      <c r="P108">
        <v>0</v>
      </c>
      <c r="Q108">
        <v>1</v>
      </c>
      <c r="R108">
        <v>0</v>
      </c>
      <c r="S108">
        <v>2</v>
      </c>
      <c r="T108">
        <v>0</v>
      </c>
      <c r="U108">
        <v>32</v>
      </c>
      <c r="V108">
        <v>64</v>
      </c>
      <c r="W108">
        <v>0</v>
      </c>
      <c r="X108">
        <v>0</v>
      </c>
      <c r="Y108">
        <v>32</v>
      </c>
      <c r="Z108">
        <v>0</v>
      </c>
      <c r="AA108">
        <v>1</v>
      </c>
      <c r="AB108">
        <v>64</v>
      </c>
      <c r="AC108">
        <v>4</v>
      </c>
      <c r="AD108">
        <v>2</v>
      </c>
      <c r="AE108">
        <v>5</v>
      </c>
      <c r="AF108">
        <v>0</v>
      </c>
      <c r="AG108">
        <v>0</v>
      </c>
    </row>
    <row r="109" spans="1:33" ht="15.75">
      <c r="A109" s="45" t="s">
        <v>5661</v>
      </c>
      <c r="B109" s="10" t="s">
        <v>5637</v>
      </c>
      <c r="C109" s="53" t="s">
        <v>5662</v>
      </c>
      <c r="D109" s="32">
        <v>11</v>
      </c>
      <c r="E109" s="36" t="s">
        <v>394</v>
      </c>
      <c r="F109" s="36">
        <v>1000663367</v>
      </c>
      <c r="G109" s="27" t="s">
        <v>5184</v>
      </c>
      <c r="H109" t="s">
        <v>7473</v>
      </c>
      <c r="I109">
        <v>5</v>
      </c>
      <c r="J109">
        <v>2</v>
      </c>
      <c r="K109">
        <v>12</v>
      </c>
      <c r="L109">
        <v>6</v>
      </c>
      <c r="M109">
        <v>0</v>
      </c>
      <c r="N109">
        <v>0</v>
      </c>
      <c r="O109">
        <v>2</v>
      </c>
      <c r="P109">
        <v>1</v>
      </c>
      <c r="Q109">
        <v>0</v>
      </c>
      <c r="R109">
        <v>4</v>
      </c>
      <c r="S109">
        <v>2</v>
      </c>
      <c r="T109">
        <v>110</v>
      </c>
      <c r="U109">
        <v>0</v>
      </c>
      <c r="V109">
        <v>0</v>
      </c>
      <c r="W109">
        <v>5</v>
      </c>
      <c r="X109">
        <v>3</v>
      </c>
      <c r="Y109">
        <v>44</v>
      </c>
      <c r="Z109">
        <v>3</v>
      </c>
      <c r="AA109">
        <v>0</v>
      </c>
      <c r="AB109">
        <v>0</v>
      </c>
      <c r="AC109">
        <v>3</v>
      </c>
      <c r="AD109">
        <v>2</v>
      </c>
      <c r="AE109">
        <v>2</v>
      </c>
      <c r="AF109">
        <v>1</v>
      </c>
      <c r="AG109">
        <v>1</v>
      </c>
    </row>
    <row r="110" spans="1:33" ht="15.75">
      <c r="A110" s="45" t="s">
        <v>5665</v>
      </c>
      <c r="B110" s="10" t="s">
        <v>5343</v>
      </c>
      <c r="C110" s="53" t="s">
        <v>5666</v>
      </c>
      <c r="D110" s="32">
        <v>18</v>
      </c>
      <c r="E110" s="68" t="s">
        <v>2071</v>
      </c>
      <c r="F110" s="31">
        <v>131537431</v>
      </c>
      <c r="G110" s="27" t="s">
        <v>5184</v>
      </c>
      <c r="H110" t="s">
        <v>7472</v>
      </c>
      <c r="I110">
        <v>4</v>
      </c>
      <c r="J110">
        <v>1</v>
      </c>
      <c r="K110">
        <v>0</v>
      </c>
      <c r="L110">
        <v>6</v>
      </c>
      <c r="M110">
        <v>7</v>
      </c>
      <c r="N110">
        <v>1</v>
      </c>
      <c r="O110">
        <v>2</v>
      </c>
      <c r="P110">
        <v>0</v>
      </c>
      <c r="Q110">
        <v>1</v>
      </c>
      <c r="R110">
        <v>0</v>
      </c>
      <c r="S110">
        <v>2</v>
      </c>
      <c r="T110">
        <v>0</v>
      </c>
      <c r="U110">
        <v>36</v>
      </c>
      <c r="V110">
        <v>72</v>
      </c>
      <c r="W110">
        <v>0</v>
      </c>
      <c r="X110">
        <v>0</v>
      </c>
      <c r="Y110">
        <v>36</v>
      </c>
      <c r="Z110">
        <v>0</v>
      </c>
      <c r="AA110">
        <v>1</v>
      </c>
      <c r="AB110">
        <v>72</v>
      </c>
      <c r="AC110">
        <v>4</v>
      </c>
      <c r="AD110">
        <v>2</v>
      </c>
      <c r="AE110">
        <v>6</v>
      </c>
      <c r="AF110">
        <v>0</v>
      </c>
      <c r="AG110">
        <v>0</v>
      </c>
    </row>
    <row r="111" spans="1:33" ht="15.75">
      <c r="A111" s="45" t="s">
        <v>5667</v>
      </c>
      <c r="B111" s="10" t="s">
        <v>5343</v>
      </c>
      <c r="C111" s="53" t="s">
        <v>5668</v>
      </c>
      <c r="D111" s="32">
        <v>63</v>
      </c>
      <c r="E111" s="68" t="s">
        <v>2071</v>
      </c>
      <c r="F111" s="31">
        <v>131537431</v>
      </c>
      <c r="G111" s="27" t="s">
        <v>5184</v>
      </c>
      <c r="H111" t="s">
        <v>7472</v>
      </c>
      <c r="I111">
        <v>12</v>
      </c>
      <c r="J111">
        <v>3</v>
      </c>
      <c r="K111">
        <v>0</v>
      </c>
      <c r="L111">
        <v>20</v>
      </c>
      <c r="M111">
        <v>24</v>
      </c>
      <c r="N111">
        <v>3</v>
      </c>
      <c r="O111">
        <v>7</v>
      </c>
      <c r="P111">
        <v>0</v>
      </c>
      <c r="Q111">
        <v>2</v>
      </c>
      <c r="R111">
        <v>0</v>
      </c>
      <c r="S111">
        <v>6</v>
      </c>
      <c r="T111">
        <v>0</v>
      </c>
      <c r="U111">
        <v>126</v>
      </c>
      <c r="V111">
        <v>252</v>
      </c>
      <c r="W111">
        <v>0</v>
      </c>
      <c r="X111">
        <v>0</v>
      </c>
      <c r="Y111">
        <v>126</v>
      </c>
      <c r="Z111">
        <v>0</v>
      </c>
      <c r="AA111">
        <v>3</v>
      </c>
      <c r="AB111">
        <v>252</v>
      </c>
      <c r="AC111">
        <v>14</v>
      </c>
      <c r="AD111">
        <v>7</v>
      </c>
      <c r="AE111">
        <v>20</v>
      </c>
      <c r="AF111">
        <v>0</v>
      </c>
      <c r="AG111">
        <v>0</v>
      </c>
    </row>
    <row r="112" spans="1:33" ht="15.75">
      <c r="A112" s="45" t="s">
        <v>5669</v>
      </c>
      <c r="B112" s="10" t="s">
        <v>5343</v>
      </c>
      <c r="C112" s="53" t="s">
        <v>5670</v>
      </c>
      <c r="D112" s="32">
        <v>95</v>
      </c>
      <c r="E112" s="68" t="s">
        <v>2071</v>
      </c>
      <c r="F112" s="31">
        <v>131537431</v>
      </c>
      <c r="G112" s="27" t="s">
        <v>5184</v>
      </c>
      <c r="H112" t="s">
        <v>7472</v>
      </c>
      <c r="I112">
        <v>17</v>
      </c>
      <c r="J112">
        <v>5</v>
      </c>
      <c r="K112">
        <v>0</v>
      </c>
      <c r="L112">
        <v>29</v>
      </c>
      <c r="M112">
        <v>35</v>
      </c>
      <c r="N112">
        <v>5</v>
      </c>
      <c r="O112">
        <v>11</v>
      </c>
      <c r="P112">
        <v>0</v>
      </c>
      <c r="Q112">
        <v>3</v>
      </c>
      <c r="R112">
        <v>0</v>
      </c>
      <c r="S112">
        <v>9</v>
      </c>
      <c r="T112">
        <v>0</v>
      </c>
      <c r="U112">
        <v>190</v>
      </c>
      <c r="V112">
        <v>380</v>
      </c>
      <c r="W112">
        <v>0</v>
      </c>
      <c r="X112">
        <v>0</v>
      </c>
      <c r="Y112">
        <v>190</v>
      </c>
      <c r="Z112">
        <v>0</v>
      </c>
      <c r="AA112">
        <v>5</v>
      </c>
      <c r="AB112">
        <v>380</v>
      </c>
      <c r="AC112">
        <v>21</v>
      </c>
      <c r="AD112">
        <v>10</v>
      </c>
      <c r="AE112">
        <v>30</v>
      </c>
      <c r="AF112">
        <v>0</v>
      </c>
      <c r="AG112">
        <v>0</v>
      </c>
    </row>
    <row r="113" spans="1:33" ht="15.75">
      <c r="A113" s="45" t="s">
        <v>5671</v>
      </c>
      <c r="B113" s="10" t="s">
        <v>5343</v>
      </c>
      <c r="C113" s="53" t="s">
        <v>5672</v>
      </c>
      <c r="D113" s="32">
        <v>297</v>
      </c>
      <c r="E113" s="68" t="s">
        <v>2071</v>
      </c>
      <c r="F113" s="31">
        <v>131537431</v>
      </c>
      <c r="G113" s="27" t="s">
        <v>5184</v>
      </c>
      <c r="H113" t="s">
        <v>7472</v>
      </c>
      <c r="I113">
        <v>53</v>
      </c>
      <c r="J113">
        <v>14</v>
      </c>
      <c r="K113">
        <v>0</v>
      </c>
      <c r="L113">
        <v>90</v>
      </c>
      <c r="M113">
        <v>109</v>
      </c>
      <c r="N113">
        <v>14</v>
      </c>
      <c r="O113">
        <v>33</v>
      </c>
      <c r="P113">
        <v>0</v>
      </c>
      <c r="Q113">
        <v>7</v>
      </c>
      <c r="R113">
        <v>0</v>
      </c>
      <c r="S113">
        <v>27</v>
      </c>
      <c r="T113">
        <v>0</v>
      </c>
      <c r="U113">
        <v>594</v>
      </c>
      <c r="V113">
        <v>1188</v>
      </c>
      <c r="W113">
        <v>0</v>
      </c>
      <c r="X113">
        <v>0</v>
      </c>
      <c r="Y113">
        <v>594</v>
      </c>
      <c r="Z113">
        <v>0</v>
      </c>
      <c r="AA113">
        <v>14</v>
      </c>
      <c r="AB113">
        <v>1188</v>
      </c>
      <c r="AC113">
        <v>66</v>
      </c>
      <c r="AD113">
        <v>30</v>
      </c>
      <c r="AE113">
        <v>92</v>
      </c>
      <c r="AF113">
        <v>0</v>
      </c>
      <c r="AG113">
        <v>0</v>
      </c>
    </row>
    <row r="114" spans="1:33" ht="15.75">
      <c r="A114" s="46" t="s">
        <v>5673</v>
      </c>
      <c r="B114" s="10" t="s">
        <v>5343</v>
      </c>
      <c r="C114" s="53" t="s">
        <v>5674</v>
      </c>
      <c r="D114" s="34">
        <v>25</v>
      </c>
      <c r="E114" s="68" t="s">
        <v>2071</v>
      </c>
      <c r="F114" s="31">
        <v>131537431</v>
      </c>
      <c r="G114" s="27" t="s">
        <v>5184</v>
      </c>
      <c r="H114" t="s">
        <v>7473</v>
      </c>
      <c r="I114">
        <v>10</v>
      </c>
      <c r="J114">
        <v>3</v>
      </c>
      <c r="K114">
        <v>27</v>
      </c>
      <c r="L114">
        <v>13</v>
      </c>
      <c r="M114">
        <v>0</v>
      </c>
      <c r="N114">
        <v>0</v>
      </c>
      <c r="O114">
        <v>4</v>
      </c>
      <c r="P114">
        <v>2</v>
      </c>
      <c r="Q114">
        <v>0</v>
      </c>
      <c r="R114">
        <v>9</v>
      </c>
      <c r="S114">
        <v>3</v>
      </c>
      <c r="T114">
        <v>250</v>
      </c>
      <c r="U114">
        <v>0</v>
      </c>
      <c r="V114">
        <v>0</v>
      </c>
      <c r="W114">
        <v>12</v>
      </c>
      <c r="X114">
        <v>5</v>
      </c>
      <c r="Y114">
        <v>100</v>
      </c>
      <c r="Z114">
        <v>6</v>
      </c>
      <c r="AA114">
        <v>0</v>
      </c>
      <c r="AB114">
        <v>0</v>
      </c>
      <c r="AC114">
        <v>6</v>
      </c>
      <c r="AD114">
        <v>3</v>
      </c>
      <c r="AE114">
        <v>3</v>
      </c>
      <c r="AF114">
        <v>2</v>
      </c>
      <c r="AG114">
        <v>2</v>
      </c>
    </row>
    <row r="115" spans="1:33" ht="15.75">
      <c r="A115" s="45" t="s">
        <v>5675</v>
      </c>
      <c r="B115" s="10" t="s">
        <v>5418</v>
      </c>
      <c r="C115" s="53" t="s">
        <v>5676</v>
      </c>
      <c r="D115" s="30">
        <v>115</v>
      </c>
      <c r="E115" s="68" t="s">
        <v>424</v>
      </c>
      <c r="F115" s="31">
        <v>1800466029</v>
      </c>
      <c r="G115" s="27" t="s">
        <v>5184</v>
      </c>
      <c r="H115" t="s">
        <v>7473</v>
      </c>
      <c r="I115">
        <v>46</v>
      </c>
      <c r="J115">
        <v>13</v>
      </c>
      <c r="K115">
        <v>122</v>
      </c>
      <c r="L115">
        <v>58</v>
      </c>
      <c r="M115">
        <v>0</v>
      </c>
      <c r="N115">
        <v>0</v>
      </c>
      <c r="O115">
        <v>16</v>
      </c>
      <c r="P115">
        <v>7</v>
      </c>
      <c r="Q115">
        <v>0</v>
      </c>
      <c r="R115">
        <v>41</v>
      </c>
      <c r="S115">
        <v>13</v>
      </c>
      <c r="T115">
        <v>1150</v>
      </c>
      <c r="U115">
        <v>0</v>
      </c>
      <c r="V115">
        <v>0</v>
      </c>
      <c r="W115">
        <v>51</v>
      </c>
      <c r="X115">
        <v>23</v>
      </c>
      <c r="Y115">
        <v>460</v>
      </c>
      <c r="Z115">
        <v>26</v>
      </c>
      <c r="AA115">
        <v>0</v>
      </c>
      <c r="AB115">
        <v>0</v>
      </c>
      <c r="AC115">
        <v>26</v>
      </c>
      <c r="AD115">
        <v>12</v>
      </c>
      <c r="AE115">
        <v>13</v>
      </c>
      <c r="AF115">
        <v>8</v>
      </c>
      <c r="AG115">
        <v>8</v>
      </c>
    </row>
    <row r="116" spans="1:33" ht="15.75">
      <c r="A116" s="45" t="s">
        <v>5677</v>
      </c>
      <c r="B116" s="10" t="s">
        <v>5418</v>
      </c>
      <c r="C116" s="53" t="s">
        <v>5678</v>
      </c>
      <c r="D116" s="30">
        <v>36</v>
      </c>
      <c r="E116" s="68" t="s">
        <v>424</v>
      </c>
      <c r="F116" s="31">
        <v>1800466029</v>
      </c>
      <c r="G116" s="27" t="s">
        <v>5184</v>
      </c>
      <c r="H116" t="s">
        <v>7473</v>
      </c>
      <c r="I116">
        <v>15</v>
      </c>
      <c r="J116">
        <v>4</v>
      </c>
      <c r="K116">
        <v>39</v>
      </c>
      <c r="L116">
        <v>19</v>
      </c>
      <c r="M116">
        <v>0</v>
      </c>
      <c r="N116">
        <v>0</v>
      </c>
      <c r="O116">
        <v>5</v>
      </c>
      <c r="P116">
        <v>3</v>
      </c>
      <c r="Q116">
        <v>0</v>
      </c>
      <c r="R116">
        <v>13</v>
      </c>
      <c r="S116">
        <v>4</v>
      </c>
      <c r="T116">
        <v>360</v>
      </c>
      <c r="U116">
        <v>0</v>
      </c>
      <c r="V116">
        <v>0</v>
      </c>
      <c r="W116">
        <v>16</v>
      </c>
      <c r="X116">
        <v>8</v>
      </c>
      <c r="Y116">
        <v>144</v>
      </c>
      <c r="Z116">
        <v>8</v>
      </c>
      <c r="AA116">
        <v>0</v>
      </c>
      <c r="AB116">
        <v>0</v>
      </c>
      <c r="AC116">
        <v>8</v>
      </c>
      <c r="AD116">
        <v>4</v>
      </c>
      <c r="AE116">
        <v>4</v>
      </c>
      <c r="AF116">
        <v>3</v>
      </c>
      <c r="AG116">
        <v>3</v>
      </c>
    </row>
    <row r="117" spans="1:33" ht="15.75">
      <c r="A117" s="45" t="s">
        <v>5679</v>
      </c>
      <c r="B117" s="10" t="s">
        <v>5418</v>
      </c>
      <c r="C117" s="53" t="s">
        <v>5680</v>
      </c>
      <c r="D117" s="30">
        <v>37</v>
      </c>
      <c r="E117" s="68" t="s">
        <v>424</v>
      </c>
      <c r="F117" s="31">
        <v>1800466029</v>
      </c>
      <c r="G117" s="27" t="s">
        <v>5184</v>
      </c>
      <c r="H117" t="s">
        <v>7473</v>
      </c>
      <c r="I117">
        <v>15</v>
      </c>
      <c r="J117">
        <v>5</v>
      </c>
      <c r="K117">
        <v>40</v>
      </c>
      <c r="L117">
        <v>19</v>
      </c>
      <c r="M117">
        <v>0</v>
      </c>
      <c r="N117">
        <v>0</v>
      </c>
      <c r="O117">
        <v>5</v>
      </c>
      <c r="P117">
        <v>3</v>
      </c>
      <c r="Q117">
        <v>0</v>
      </c>
      <c r="R117">
        <v>14</v>
      </c>
      <c r="S117">
        <v>5</v>
      </c>
      <c r="T117">
        <v>370</v>
      </c>
      <c r="U117">
        <v>0</v>
      </c>
      <c r="V117">
        <v>0</v>
      </c>
      <c r="W117">
        <v>17</v>
      </c>
      <c r="X117">
        <v>8</v>
      </c>
      <c r="Y117">
        <v>148</v>
      </c>
      <c r="Z117">
        <v>9</v>
      </c>
      <c r="AA117">
        <v>0</v>
      </c>
      <c r="AB117">
        <v>0</v>
      </c>
      <c r="AC117">
        <v>9</v>
      </c>
      <c r="AD117">
        <v>4</v>
      </c>
      <c r="AE117">
        <v>5</v>
      </c>
      <c r="AF117">
        <v>3</v>
      </c>
      <c r="AG117">
        <v>3</v>
      </c>
    </row>
    <row r="118" spans="1:33" ht="15.75">
      <c r="A118" s="45" t="s">
        <v>5681</v>
      </c>
      <c r="B118" s="10" t="s">
        <v>5418</v>
      </c>
      <c r="C118" s="53" t="s">
        <v>5682</v>
      </c>
      <c r="D118" s="30">
        <v>27</v>
      </c>
      <c r="E118" s="68" t="s">
        <v>424</v>
      </c>
      <c r="F118" s="31">
        <v>1800466029</v>
      </c>
      <c r="G118" s="27" t="s">
        <v>5184</v>
      </c>
      <c r="H118" t="s">
        <v>7473</v>
      </c>
      <c r="I118">
        <v>11</v>
      </c>
      <c r="J118">
        <v>3</v>
      </c>
      <c r="K118">
        <v>29</v>
      </c>
      <c r="L118">
        <v>14</v>
      </c>
      <c r="M118">
        <v>0</v>
      </c>
      <c r="N118">
        <v>0</v>
      </c>
      <c r="O118">
        <v>4</v>
      </c>
      <c r="P118">
        <v>2</v>
      </c>
      <c r="Q118">
        <v>0</v>
      </c>
      <c r="R118">
        <v>10</v>
      </c>
      <c r="S118">
        <v>3</v>
      </c>
      <c r="T118">
        <v>270</v>
      </c>
      <c r="U118">
        <v>0</v>
      </c>
      <c r="V118">
        <v>0</v>
      </c>
      <c r="W118">
        <v>12</v>
      </c>
      <c r="X118">
        <v>6</v>
      </c>
      <c r="Y118">
        <v>108</v>
      </c>
      <c r="Z118">
        <v>6</v>
      </c>
      <c r="AA118">
        <v>0</v>
      </c>
      <c r="AB118">
        <v>0</v>
      </c>
      <c r="AC118">
        <v>6</v>
      </c>
      <c r="AD118">
        <v>3</v>
      </c>
      <c r="AE118">
        <v>3</v>
      </c>
      <c r="AF118">
        <v>2</v>
      </c>
      <c r="AG118">
        <v>2</v>
      </c>
    </row>
    <row r="119" spans="1:33" ht="15.75">
      <c r="A119" s="45" t="s">
        <v>5690</v>
      </c>
      <c r="B119" s="10" t="s">
        <v>5691</v>
      </c>
      <c r="C119" s="53" t="s">
        <v>5692</v>
      </c>
      <c r="D119" s="30">
        <v>30</v>
      </c>
      <c r="E119" s="68" t="s">
        <v>2095</v>
      </c>
      <c r="F119" s="31">
        <v>132262328</v>
      </c>
      <c r="G119" s="27" t="s">
        <v>5184</v>
      </c>
      <c r="H119" t="s">
        <v>7472</v>
      </c>
      <c r="I119">
        <v>6</v>
      </c>
      <c r="J119">
        <v>2</v>
      </c>
      <c r="K119">
        <v>0</v>
      </c>
      <c r="L119">
        <v>10</v>
      </c>
      <c r="M119">
        <v>11</v>
      </c>
      <c r="N119">
        <v>2</v>
      </c>
      <c r="O119">
        <v>4</v>
      </c>
      <c r="P119">
        <v>0</v>
      </c>
      <c r="Q119">
        <v>1</v>
      </c>
      <c r="R119">
        <v>0</v>
      </c>
      <c r="S119">
        <v>3</v>
      </c>
      <c r="T119">
        <v>0</v>
      </c>
      <c r="U119">
        <v>60</v>
      </c>
      <c r="V119">
        <v>120</v>
      </c>
      <c r="W119">
        <v>0</v>
      </c>
      <c r="X119">
        <v>0</v>
      </c>
      <c r="Y119">
        <v>60</v>
      </c>
      <c r="Z119">
        <v>0</v>
      </c>
      <c r="AA119">
        <v>2</v>
      </c>
      <c r="AB119">
        <v>120</v>
      </c>
      <c r="AC119">
        <v>7</v>
      </c>
      <c r="AD119">
        <v>3</v>
      </c>
      <c r="AE119">
        <v>10</v>
      </c>
      <c r="AF119">
        <v>0</v>
      </c>
      <c r="AG119">
        <v>0</v>
      </c>
    </row>
    <row r="120" spans="1:33" ht="15.75">
      <c r="A120" s="45" t="s">
        <v>5693</v>
      </c>
      <c r="B120" s="10" t="s">
        <v>5691</v>
      </c>
      <c r="C120" s="53" t="s">
        <v>5694</v>
      </c>
      <c r="D120" s="30">
        <v>37</v>
      </c>
      <c r="E120" s="68" t="s">
        <v>2095</v>
      </c>
      <c r="F120" s="31">
        <v>132262328</v>
      </c>
      <c r="G120" s="27" t="s">
        <v>5184</v>
      </c>
      <c r="H120" t="s">
        <v>7472</v>
      </c>
      <c r="I120">
        <v>7</v>
      </c>
      <c r="J120">
        <v>2</v>
      </c>
      <c r="K120">
        <v>0</v>
      </c>
      <c r="L120">
        <v>12</v>
      </c>
      <c r="M120">
        <v>14</v>
      </c>
      <c r="N120">
        <v>2</v>
      </c>
      <c r="O120">
        <v>5</v>
      </c>
      <c r="P120">
        <v>0</v>
      </c>
      <c r="Q120">
        <v>1</v>
      </c>
      <c r="R120">
        <v>0</v>
      </c>
      <c r="S120">
        <v>4</v>
      </c>
      <c r="T120">
        <v>0</v>
      </c>
      <c r="U120">
        <v>74</v>
      </c>
      <c r="V120">
        <v>148</v>
      </c>
      <c r="W120">
        <v>0</v>
      </c>
      <c r="X120">
        <v>0</v>
      </c>
      <c r="Y120">
        <v>74</v>
      </c>
      <c r="Z120">
        <v>0</v>
      </c>
      <c r="AA120">
        <v>2</v>
      </c>
      <c r="AB120">
        <v>148</v>
      </c>
      <c r="AC120">
        <v>9</v>
      </c>
      <c r="AD120">
        <v>4</v>
      </c>
      <c r="AE120">
        <v>12</v>
      </c>
      <c r="AF120">
        <v>0</v>
      </c>
      <c r="AG120">
        <v>0</v>
      </c>
    </row>
    <row r="121" spans="1:33" ht="15.75">
      <c r="A121" s="45" t="s">
        <v>5695</v>
      </c>
      <c r="B121" s="10" t="s">
        <v>5691</v>
      </c>
      <c r="C121" s="53" t="s">
        <v>5696</v>
      </c>
      <c r="D121" s="30">
        <v>46</v>
      </c>
      <c r="E121" s="68" t="s">
        <v>2095</v>
      </c>
      <c r="F121" s="31">
        <v>132262328</v>
      </c>
      <c r="G121" s="27" t="s">
        <v>5184</v>
      </c>
      <c r="H121" t="s">
        <v>7472</v>
      </c>
      <c r="I121">
        <v>9</v>
      </c>
      <c r="J121">
        <v>3</v>
      </c>
      <c r="K121">
        <v>0</v>
      </c>
      <c r="L121">
        <v>14</v>
      </c>
      <c r="M121">
        <v>17</v>
      </c>
      <c r="N121">
        <v>3</v>
      </c>
      <c r="O121">
        <v>6</v>
      </c>
      <c r="P121">
        <v>0</v>
      </c>
      <c r="Q121">
        <v>2</v>
      </c>
      <c r="R121">
        <v>0</v>
      </c>
      <c r="S121">
        <v>5</v>
      </c>
      <c r="T121">
        <v>0</v>
      </c>
      <c r="U121">
        <v>92</v>
      </c>
      <c r="V121">
        <v>184</v>
      </c>
      <c r="W121">
        <v>0</v>
      </c>
      <c r="X121">
        <v>0</v>
      </c>
      <c r="Y121">
        <v>92</v>
      </c>
      <c r="Z121">
        <v>0</v>
      </c>
      <c r="AA121">
        <v>3</v>
      </c>
      <c r="AB121">
        <v>184</v>
      </c>
      <c r="AC121">
        <v>11</v>
      </c>
      <c r="AD121">
        <v>5</v>
      </c>
      <c r="AE121">
        <v>15</v>
      </c>
      <c r="AF121">
        <v>0</v>
      </c>
      <c r="AG121">
        <v>0</v>
      </c>
    </row>
    <row r="122" spans="1:33" ht="15.75">
      <c r="A122" s="45" t="s">
        <v>5697</v>
      </c>
      <c r="B122" s="10" t="s">
        <v>5691</v>
      </c>
      <c r="C122" s="53" t="s">
        <v>5698</v>
      </c>
      <c r="D122" s="30">
        <v>72</v>
      </c>
      <c r="E122" s="68" t="s">
        <v>2095</v>
      </c>
      <c r="F122" s="31">
        <v>132262328</v>
      </c>
      <c r="G122" s="27" t="s">
        <v>5184</v>
      </c>
      <c r="H122" t="s">
        <v>7472</v>
      </c>
      <c r="I122">
        <v>13</v>
      </c>
      <c r="J122">
        <v>4</v>
      </c>
      <c r="K122">
        <v>0</v>
      </c>
      <c r="L122">
        <v>22</v>
      </c>
      <c r="M122">
        <v>27</v>
      </c>
      <c r="N122">
        <v>4</v>
      </c>
      <c r="O122">
        <v>8</v>
      </c>
      <c r="P122">
        <v>0</v>
      </c>
      <c r="Q122">
        <v>2</v>
      </c>
      <c r="R122">
        <v>0</v>
      </c>
      <c r="S122">
        <v>7</v>
      </c>
      <c r="T122">
        <v>0</v>
      </c>
      <c r="U122">
        <v>144</v>
      </c>
      <c r="V122">
        <v>288</v>
      </c>
      <c r="W122">
        <v>0</v>
      </c>
      <c r="X122">
        <v>0</v>
      </c>
      <c r="Y122">
        <v>144</v>
      </c>
      <c r="Z122">
        <v>0</v>
      </c>
      <c r="AA122">
        <v>4</v>
      </c>
      <c r="AB122">
        <v>288</v>
      </c>
      <c r="AC122">
        <v>16</v>
      </c>
      <c r="AD122">
        <v>8</v>
      </c>
      <c r="AE122">
        <v>23</v>
      </c>
      <c r="AF122">
        <v>0</v>
      </c>
      <c r="AG122">
        <v>0</v>
      </c>
    </row>
    <row r="123" spans="1:33" ht="15.75">
      <c r="A123" s="45" t="s">
        <v>5699</v>
      </c>
      <c r="B123" s="10" t="s">
        <v>5691</v>
      </c>
      <c r="C123" s="53" t="s">
        <v>5700</v>
      </c>
      <c r="D123" s="30">
        <v>80</v>
      </c>
      <c r="E123" s="68" t="s">
        <v>2095</v>
      </c>
      <c r="F123" s="31">
        <v>132262328</v>
      </c>
      <c r="G123" s="27" t="s">
        <v>5184</v>
      </c>
      <c r="H123" t="s">
        <v>7472</v>
      </c>
      <c r="I123">
        <v>15</v>
      </c>
      <c r="J123">
        <v>4</v>
      </c>
      <c r="K123">
        <v>0</v>
      </c>
      <c r="L123">
        <v>25</v>
      </c>
      <c r="M123">
        <v>30</v>
      </c>
      <c r="N123">
        <v>4</v>
      </c>
      <c r="O123">
        <v>9</v>
      </c>
      <c r="P123">
        <v>0</v>
      </c>
      <c r="Q123">
        <v>2</v>
      </c>
      <c r="R123">
        <v>0</v>
      </c>
      <c r="S123">
        <v>8</v>
      </c>
      <c r="T123">
        <v>0</v>
      </c>
      <c r="U123">
        <v>160</v>
      </c>
      <c r="V123">
        <v>320</v>
      </c>
      <c r="W123">
        <v>0</v>
      </c>
      <c r="X123">
        <v>0</v>
      </c>
      <c r="Y123">
        <v>160</v>
      </c>
      <c r="Z123">
        <v>0</v>
      </c>
      <c r="AA123">
        <v>4</v>
      </c>
      <c r="AB123">
        <v>320</v>
      </c>
      <c r="AC123">
        <v>18</v>
      </c>
      <c r="AD123">
        <v>8</v>
      </c>
      <c r="AE123">
        <v>25</v>
      </c>
      <c r="AF123">
        <v>0</v>
      </c>
      <c r="AG123">
        <v>0</v>
      </c>
    </row>
    <row r="124" spans="1:33" ht="15.75">
      <c r="A124" s="45" t="s">
        <v>5701</v>
      </c>
      <c r="B124" s="10" t="s">
        <v>5497</v>
      </c>
      <c r="C124" s="53" t="s">
        <v>5702</v>
      </c>
      <c r="D124" s="30">
        <v>97</v>
      </c>
      <c r="E124" s="68" t="s">
        <v>2095</v>
      </c>
      <c r="F124" s="31">
        <v>132262328</v>
      </c>
      <c r="G124" s="27" t="s">
        <v>5184</v>
      </c>
      <c r="H124" t="s">
        <v>7472</v>
      </c>
      <c r="I124">
        <v>18</v>
      </c>
      <c r="J124">
        <v>5</v>
      </c>
      <c r="K124">
        <v>0</v>
      </c>
      <c r="L124">
        <v>30</v>
      </c>
      <c r="M124">
        <v>36</v>
      </c>
      <c r="N124">
        <v>5</v>
      </c>
      <c r="O124">
        <v>11</v>
      </c>
      <c r="P124">
        <v>0</v>
      </c>
      <c r="Q124">
        <v>3</v>
      </c>
      <c r="R124">
        <v>0</v>
      </c>
      <c r="S124">
        <v>9</v>
      </c>
      <c r="T124">
        <v>0</v>
      </c>
      <c r="U124">
        <v>194</v>
      </c>
      <c r="V124">
        <v>388</v>
      </c>
      <c r="W124">
        <v>0</v>
      </c>
      <c r="X124">
        <v>0</v>
      </c>
      <c r="Y124">
        <v>194</v>
      </c>
      <c r="Z124">
        <v>0</v>
      </c>
      <c r="AA124">
        <v>5</v>
      </c>
      <c r="AB124">
        <v>388</v>
      </c>
      <c r="AC124">
        <v>22</v>
      </c>
      <c r="AD124">
        <v>10</v>
      </c>
      <c r="AE124">
        <v>30</v>
      </c>
      <c r="AF124">
        <v>0</v>
      </c>
      <c r="AG124">
        <v>0</v>
      </c>
    </row>
    <row r="125" spans="1:33" ht="15.75">
      <c r="A125" s="45" t="s">
        <v>5703</v>
      </c>
      <c r="B125" s="10" t="s">
        <v>5497</v>
      </c>
      <c r="C125" s="53" t="s">
        <v>5704</v>
      </c>
      <c r="D125" s="30">
        <v>245</v>
      </c>
      <c r="E125" s="68" t="s">
        <v>2095</v>
      </c>
      <c r="F125" s="31">
        <v>132262328</v>
      </c>
      <c r="G125" s="27" t="s">
        <v>5184</v>
      </c>
      <c r="H125" t="s">
        <v>7472</v>
      </c>
      <c r="I125">
        <v>44</v>
      </c>
      <c r="J125">
        <v>11</v>
      </c>
      <c r="K125">
        <v>0</v>
      </c>
      <c r="L125">
        <v>75</v>
      </c>
      <c r="M125">
        <v>90</v>
      </c>
      <c r="N125">
        <v>11</v>
      </c>
      <c r="O125">
        <v>28</v>
      </c>
      <c r="P125">
        <v>0</v>
      </c>
      <c r="Q125">
        <v>6</v>
      </c>
      <c r="R125">
        <v>0</v>
      </c>
      <c r="S125">
        <v>22</v>
      </c>
      <c r="T125">
        <v>0</v>
      </c>
      <c r="U125">
        <v>490</v>
      </c>
      <c r="V125">
        <v>980</v>
      </c>
      <c r="W125">
        <v>0</v>
      </c>
      <c r="X125">
        <v>0</v>
      </c>
      <c r="Y125">
        <v>490</v>
      </c>
      <c r="Z125">
        <v>0</v>
      </c>
      <c r="AA125">
        <v>11</v>
      </c>
      <c r="AB125">
        <v>980</v>
      </c>
      <c r="AC125">
        <v>55</v>
      </c>
      <c r="AD125">
        <v>25</v>
      </c>
      <c r="AE125">
        <v>76</v>
      </c>
      <c r="AF125">
        <v>0</v>
      </c>
      <c r="AG125">
        <v>0</v>
      </c>
    </row>
    <row r="126" spans="1:33" ht="15.75">
      <c r="A126" s="45" t="s">
        <v>5705</v>
      </c>
      <c r="B126" s="10" t="s">
        <v>5497</v>
      </c>
      <c r="C126" s="53" t="s">
        <v>5706</v>
      </c>
      <c r="D126" s="30">
        <v>29</v>
      </c>
      <c r="E126" s="68" t="s">
        <v>2095</v>
      </c>
      <c r="F126" s="31">
        <v>132262328</v>
      </c>
      <c r="G126" s="27" t="s">
        <v>5184</v>
      </c>
      <c r="H126" t="s">
        <v>7472</v>
      </c>
      <c r="I126">
        <v>6</v>
      </c>
      <c r="J126">
        <v>2</v>
      </c>
      <c r="K126">
        <v>0</v>
      </c>
      <c r="L126">
        <v>9</v>
      </c>
      <c r="M126">
        <v>11</v>
      </c>
      <c r="N126">
        <v>2</v>
      </c>
      <c r="O126">
        <v>4</v>
      </c>
      <c r="P126">
        <v>0</v>
      </c>
      <c r="Q126">
        <v>1</v>
      </c>
      <c r="R126">
        <v>0</v>
      </c>
      <c r="S126">
        <v>3</v>
      </c>
      <c r="T126">
        <v>0</v>
      </c>
      <c r="U126">
        <v>58</v>
      </c>
      <c r="V126">
        <v>116</v>
      </c>
      <c r="W126">
        <v>0</v>
      </c>
      <c r="X126">
        <v>0</v>
      </c>
      <c r="Y126">
        <v>58</v>
      </c>
      <c r="Z126">
        <v>0</v>
      </c>
      <c r="AA126">
        <v>2</v>
      </c>
      <c r="AB126">
        <v>116</v>
      </c>
      <c r="AC126">
        <v>7</v>
      </c>
      <c r="AD126">
        <v>3</v>
      </c>
      <c r="AE126">
        <v>9</v>
      </c>
      <c r="AF126">
        <v>0</v>
      </c>
      <c r="AG126">
        <v>0</v>
      </c>
    </row>
    <row r="127" spans="1:33" ht="15.75">
      <c r="A127" s="45" t="s">
        <v>5707</v>
      </c>
      <c r="B127" s="10" t="s">
        <v>5497</v>
      </c>
      <c r="C127" s="53" t="s">
        <v>5708</v>
      </c>
      <c r="D127" s="30">
        <v>106</v>
      </c>
      <c r="E127" s="68" t="s">
        <v>2095</v>
      </c>
      <c r="F127" s="31">
        <v>132262328</v>
      </c>
      <c r="G127" s="27" t="s">
        <v>5184</v>
      </c>
      <c r="H127" t="s">
        <v>7472</v>
      </c>
      <c r="I127">
        <v>4</v>
      </c>
      <c r="J127">
        <v>1</v>
      </c>
      <c r="K127">
        <v>0</v>
      </c>
      <c r="L127">
        <v>7</v>
      </c>
      <c r="M127">
        <v>8</v>
      </c>
      <c r="N127">
        <v>1</v>
      </c>
      <c r="O127">
        <v>3</v>
      </c>
      <c r="P127">
        <v>0</v>
      </c>
      <c r="Q127">
        <v>1</v>
      </c>
      <c r="R127">
        <v>0</v>
      </c>
      <c r="S127">
        <v>2</v>
      </c>
      <c r="T127">
        <v>0</v>
      </c>
      <c r="U127">
        <v>40</v>
      </c>
      <c r="V127">
        <v>80</v>
      </c>
      <c r="W127">
        <v>0</v>
      </c>
      <c r="X127">
        <v>0</v>
      </c>
      <c r="Y127">
        <v>40</v>
      </c>
      <c r="Z127">
        <v>0</v>
      </c>
      <c r="AA127">
        <v>1</v>
      </c>
      <c r="AB127">
        <v>80</v>
      </c>
      <c r="AC127">
        <v>5</v>
      </c>
      <c r="AD127">
        <v>2</v>
      </c>
      <c r="AE127">
        <v>7</v>
      </c>
      <c r="AF127">
        <v>0</v>
      </c>
      <c r="AG127">
        <v>0</v>
      </c>
    </row>
    <row r="128" spans="1:33" ht="15.75">
      <c r="A128" s="45" t="s">
        <v>5709</v>
      </c>
      <c r="B128" s="10" t="s">
        <v>5497</v>
      </c>
      <c r="C128" s="53" t="s">
        <v>5710</v>
      </c>
      <c r="D128" s="30">
        <v>135</v>
      </c>
      <c r="E128" s="68" t="s">
        <v>2095</v>
      </c>
      <c r="F128" s="31">
        <v>132262328</v>
      </c>
      <c r="G128" s="27" t="s">
        <v>5184</v>
      </c>
      <c r="H128" t="s">
        <v>7472</v>
      </c>
      <c r="I128">
        <v>24</v>
      </c>
      <c r="J128">
        <v>6</v>
      </c>
      <c r="K128">
        <v>0</v>
      </c>
      <c r="L128">
        <v>41</v>
      </c>
      <c r="M128">
        <v>50</v>
      </c>
      <c r="N128">
        <v>6</v>
      </c>
      <c r="O128">
        <v>15</v>
      </c>
      <c r="P128">
        <v>0</v>
      </c>
      <c r="Q128">
        <v>3</v>
      </c>
      <c r="R128">
        <v>0</v>
      </c>
      <c r="S128">
        <v>12</v>
      </c>
      <c r="T128">
        <v>0</v>
      </c>
      <c r="U128">
        <v>270</v>
      </c>
      <c r="V128">
        <v>540</v>
      </c>
      <c r="W128">
        <v>0</v>
      </c>
      <c r="X128">
        <v>0</v>
      </c>
      <c r="Y128">
        <v>270</v>
      </c>
      <c r="Z128">
        <v>0</v>
      </c>
      <c r="AA128">
        <v>6</v>
      </c>
      <c r="AB128">
        <v>540</v>
      </c>
      <c r="AC128">
        <v>30</v>
      </c>
      <c r="AD128">
        <v>14</v>
      </c>
      <c r="AE128">
        <v>42</v>
      </c>
      <c r="AF128">
        <v>0</v>
      </c>
      <c r="AG128">
        <v>0</v>
      </c>
    </row>
    <row r="129" spans="1:33" ht="15.75">
      <c r="A129" s="45" t="s">
        <v>5723</v>
      </c>
      <c r="B129" s="10" t="s">
        <v>5724</v>
      </c>
      <c r="C129" s="53" t="s">
        <v>5725</v>
      </c>
      <c r="D129" s="30">
        <v>203</v>
      </c>
      <c r="E129" s="69" t="s">
        <v>445</v>
      </c>
      <c r="F129" s="31">
        <v>3100571151</v>
      </c>
      <c r="G129" s="27" t="s">
        <v>5184</v>
      </c>
      <c r="H129" t="s">
        <v>7472</v>
      </c>
      <c r="I129">
        <v>35</v>
      </c>
      <c r="J129">
        <v>9</v>
      </c>
      <c r="K129">
        <v>0</v>
      </c>
      <c r="L129">
        <v>62</v>
      </c>
      <c r="M129">
        <v>75</v>
      </c>
      <c r="N129">
        <v>9</v>
      </c>
      <c r="O129">
        <v>23</v>
      </c>
      <c r="P129">
        <v>0</v>
      </c>
      <c r="Q129">
        <v>5</v>
      </c>
      <c r="R129">
        <v>0</v>
      </c>
      <c r="S129">
        <v>18</v>
      </c>
      <c r="T129">
        <v>0</v>
      </c>
      <c r="U129">
        <v>406</v>
      </c>
      <c r="V129">
        <v>812</v>
      </c>
      <c r="W129">
        <v>0</v>
      </c>
      <c r="X129">
        <v>0</v>
      </c>
      <c r="Y129">
        <v>406</v>
      </c>
      <c r="Z129">
        <v>0</v>
      </c>
      <c r="AA129">
        <v>9</v>
      </c>
      <c r="AB129">
        <v>812</v>
      </c>
      <c r="AC129">
        <v>45</v>
      </c>
      <c r="AD129">
        <v>20</v>
      </c>
      <c r="AE129">
        <v>63</v>
      </c>
      <c r="AF129">
        <v>0</v>
      </c>
      <c r="AG129">
        <v>0</v>
      </c>
    </row>
    <row r="130" spans="1:33" ht="15.75">
      <c r="A130" s="45" t="s">
        <v>5726</v>
      </c>
      <c r="B130" s="10" t="s">
        <v>5724</v>
      </c>
      <c r="C130" s="53" t="s">
        <v>5727</v>
      </c>
      <c r="D130" s="30">
        <v>49</v>
      </c>
      <c r="E130" s="69" t="s">
        <v>445</v>
      </c>
      <c r="F130" s="31">
        <v>3100571151</v>
      </c>
      <c r="G130" s="27" t="s">
        <v>5184</v>
      </c>
      <c r="H130" t="s">
        <v>7472</v>
      </c>
      <c r="I130">
        <v>8</v>
      </c>
      <c r="J130">
        <v>3</v>
      </c>
      <c r="K130">
        <v>0</v>
      </c>
      <c r="L130">
        <v>15</v>
      </c>
      <c r="M130">
        <v>18</v>
      </c>
      <c r="N130">
        <v>3</v>
      </c>
      <c r="O130">
        <v>6</v>
      </c>
      <c r="P130">
        <v>0</v>
      </c>
      <c r="Q130">
        <v>2</v>
      </c>
      <c r="R130">
        <v>0</v>
      </c>
      <c r="S130">
        <v>5</v>
      </c>
      <c r="T130">
        <v>0</v>
      </c>
      <c r="U130">
        <v>98</v>
      </c>
      <c r="V130">
        <v>196</v>
      </c>
      <c r="W130">
        <v>0</v>
      </c>
      <c r="X130">
        <v>0</v>
      </c>
      <c r="Y130">
        <v>98</v>
      </c>
      <c r="Z130">
        <v>0</v>
      </c>
      <c r="AA130">
        <v>3</v>
      </c>
      <c r="AB130">
        <v>196</v>
      </c>
      <c r="AC130">
        <v>11</v>
      </c>
      <c r="AD130">
        <v>5</v>
      </c>
      <c r="AE130">
        <v>16</v>
      </c>
      <c r="AF130">
        <v>0</v>
      </c>
      <c r="AG130">
        <v>0</v>
      </c>
    </row>
    <row r="131" spans="1:33" ht="15.75">
      <c r="A131" s="45" t="s">
        <v>5728</v>
      </c>
      <c r="B131" s="10" t="s">
        <v>5250</v>
      </c>
      <c r="C131" s="53" t="s">
        <v>5729</v>
      </c>
      <c r="D131" s="32">
        <v>57</v>
      </c>
      <c r="E131" s="68" t="s">
        <v>2117</v>
      </c>
      <c r="F131" s="31">
        <v>131159516</v>
      </c>
      <c r="G131" s="27" t="s">
        <v>5184</v>
      </c>
      <c r="H131" t="s">
        <v>7473</v>
      </c>
      <c r="I131">
        <v>23</v>
      </c>
      <c r="J131">
        <v>7</v>
      </c>
      <c r="K131">
        <v>61</v>
      </c>
      <c r="L131">
        <v>29</v>
      </c>
      <c r="M131">
        <v>0</v>
      </c>
      <c r="N131">
        <v>0</v>
      </c>
      <c r="O131">
        <v>8</v>
      </c>
      <c r="P131">
        <v>4</v>
      </c>
      <c r="Q131">
        <v>0</v>
      </c>
      <c r="R131">
        <v>21</v>
      </c>
      <c r="S131">
        <v>7</v>
      </c>
      <c r="T131">
        <v>570</v>
      </c>
      <c r="U131">
        <v>0</v>
      </c>
      <c r="V131">
        <v>0</v>
      </c>
      <c r="W131">
        <v>26</v>
      </c>
      <c r="X131">
        <v>12</v>
      </c>
      <c r="Y131">
        <v>228</v>
      </c>
      <c r="Z131">
        <v>13</v>
      </c>
      <c r="AA131">
        <v>0</v>
      </c>
      <c r="AB131">
        <v>0</v>
      </c>
      <c r="AC131">
        <v>13</v>
      </c>
      <c r="AD131">
        <v>6</v>
      </c>
      <c r="AE131">
        <v>7</v>
      </c>
      <c r="AF131">
        <v>4</v>
      </c>
      <c r="AG131">
        <v>4</v>
      </c>
    </row>
    <row r="132" spans="1:33" ht="15.75">
      <c r="A132" s="45" t="s">
        <v>5730</v>
      </c>
      <c r="B132" s="10" t="s">
        <v>5250</v>
      </c>
      <c r="C132" s="53" t="s">
        <v>5731</v>
      </c>
      <c r="D132" s="32">
        <v>148</v>
      </c>
      <c r="E132" s="68" t="s">
        <v>2117</v>
      </c>
      <c r="F132" s="31">
        <v>131159516</v>
      </c>
      <c r="G132" s="27" t="s">
        <v>5184</v>
      </c>
      <c r="H132" t="s">
        <v>7472</v>
      </c>
      <c r="I132">
        <v>27</v>
      </c>
      <c r="J132">
        <v>7</v>
      </c>
      <c r="K132">
        <v>0</v>
      </c>
      <c r="L132">
        <v>45</v>
      </c>
      <c r="M132">
        <v>55</v>
      </c>
      <c r="N132">
        <v>7</v>
      </c>
      <c r="O132">
        <v>17</v>
      </c>
      <c r="P132">
        <v>0</v>
      </c>
      <c r="Q132">
        <v>4</v>
      </c>
      <c r="R132">
        <v>0</v>
      </c>
      <c r="S132">
        <v>14</v>
      </c>
      <c r="T132">
        <v>0</v>
      </c>
      <c r="U132">
        <v>296</v>
      </c>
      <c r="V132">
        <v>592</v>
      </c>
      <c r="W132">
        <v>0</v>
      </c>
      <c r="X132">
        <v>0</v>
      </c>
      <c r="Y132">
        <v>296</v>
      </c>
      <c r="Z132">
        <v>0</v>
      </c>
      <c r="AA132">
        <v>7</v>
      </c>
      <c r="AB132">
        <v>592</v>
      </c>
      <c r="AC132">
        <v>33</v>
      </c>
      <c r="AD132">
        <v>15</v>
      </c>
      <c r="AE132">
        <v>46</v>
      </c>
      <c r="AF132">
        <v>0</v>
      </c>
      <c r="AG132">
        <v>0</v>
      </c>
    </row>
    <row r="133" spans="1:33" ht="15.75">
      <c r="A133" s="45" t="s">
        <v>5734</v>
      </c>
      <c r="B133" s="10" t="s">
        <v>5735</v>
      </c>
      <c r="C133" s="53" t="s">
        <v>5736</v>
      </c>
      <c r="D133" s="30">
        <v>72</v>
      </c>
      <c r="E133" s="68" t="s">
        <v>2131</v>
      </c>
      <c r="F133" s="31">
        <v>131226035</v>
      </c>
      <c r="G133" s="27" t="s">
        <v>5184</v>
      </c>
      <c r="H133" t="s">
        <v>7472</v>
      </c>
      <c r="I133">
        <v>13</v>
      </c>
      <c r="J133">
        <v>4</v>
      </c>
      <c r="K133">
        <v>0</v>
      </c>
      <c r="L133">
        <v>22</v>
      </c>
      <c r="M133">
        <v>27</v>
      </c>
      <c r="N133">
        <v>4</v>
      </c>
      <c r="O133">
        <v>8</v>
      </c>
      <c r="P133">
        <v>0</v>
      </c>
      <c r="Q133">
        <v>2</v>
      </c>
      <c r="R133">
        <v>0</v>
      </c>
      <c r="S133">
        <v>7</v>
      </c>
      <c r="T133">
        <v>0</v>
      </c>
      <c r="U133">
        <v>144</v>
      </c>
      <c r="V133">
        <v>288</v>
      </c>
      <c r="W133">
        <v>0</v>
      </c>
      <c r="X133">
        <v>0</v>
      </c>
      <c r="Y133">
        <v>144</v>
      </c>
      <c r="Z133">
        <v>0</v>
      </c>
      <c r="AA133">
        <v>4</v>
      </c>
      <c r="AB133">
        <v>288</v>
      </c>
      <c r="AC133">
        <v>16</v>
      </c>
      <c r="AD133">
        <v>8</v>
      </c>
      <c r="AE133">
        <v>23</v>
      </c>
      <c r="AF133">
        <v>0</v>
      </c>
      <c r="AG133">
        <v>0</v>
      </c>
    </row>
    <row r="134" spans="1:33" ht="15.75">
      <c r="A134" s="45" t="s">
        <v>5737</v>
      </c>
      <c r="B134" s="10" t="s">
        <v>5735</v>
      </c>
      <c r="C134" s="53" t="s">
        <v>5738</v>
      </c>
      <c r="D134" s="30">
        <v>168</v>
      </c>
      <c r="E134" s="68" t="s">
        <v>2131</v>
      </c>
      <c r="F134" s="31">
        <v>131226035</v>
      </c>
      <c r="G134" s="27" t="s">
        <v>5184</v>
      </c>
      <c r="H134" t="s">
        <v>7473</v>
      </c>
      <c r="I134">
        <v>67</v>
      </c>
      <c r="J134">
        <v>19</v>
      </c>
      <c r="K134">
        <v>178</v>
      </c>
      <c r="L134">
        <v>85</v>
      </c>
      <c r="M134">
        <v>0</v>
      </c>
      <c r="N134">
        <v>0</v>
      </c>
      <c r="O134">
        <v>23</v>
      </c>
      <c r="P134">
        <v>11</v>
      </c>
      <c r="Q134">
        <v>0</v>
      </c>
      <c r="R134">
        <v>60</v>
      </c>
      <c r="S134">
        <v>19</v>
      </c>
      <c r="T134">
        <v>1680</v>
      </c>
      <c r="U134">
        <v>0</v>
      </c>
      <c r="V134">
        <v>0</v>
      </c>
      <c r="W134">
        <v>75</v>
      </c>
      <c r="X134">
        <v>34</v>
      </c>
      <c r="Y134">
        <v>672</v>
      </c>
      <c r="Z134">
        <v>38</v>
      </c>
      <c r="AA134">
        <v>0</v>
      </c>
      <c r="AB134">
        <v>0</v>
      </c>
      <c r="AC134">
        <v>38</v>
      </c>
      <c r="AD134">
        <v>17</v>
      </c>
      <c r="AE134">
        <v>19</v>
      </c>
      <c r="AF134">
        <v>12</v>
      </c>
      <c r="AG134">
        <v>12</v>
      </c>
    </row>
    <row r="135" spans="1:33" ht="15.75">
      <c r="A135" s="45" t="s">
        <v>5745</v>
      </c>
      <c r="B135" s="10" t="s">
        <v>5746</v>
      </c>
      <c r="C135" s="53" t="s">
        <v>5747</v>
      </c>
      <c r="D135" s="30">
        <v>66</v>
      </c>
      <c r="E135" s="71" t="s">
        <v>2156</v>
      </c>
      <c r="F135" s="36">
        <v>132249224</v>
      </c>
      <c r="G135" s="27" t="s">
        <v>5184</v>
      </c>
      <c r="H135" t="s">
        <v>7472</v>
      </c>
      <c r="I135">
        <v>12</v>
      </c>
      <c r="J135">
        <v>3</v>
      </c>
      <c r="K135">
        <v>0</v>
      </c>
      <c r="L135">
        <v>20</v>
      </c>
      <c r="M135">
        <v>25</v>
      </c>
      <c r="N135">
        <v>3</v>
      </c>
      <c r="O135">
        <v>8</v>
      </c>
      <c r="P135">
        <v>0</v>
      </c>
      <c r="Q135">
        <v>2</v>
      </c>
      <c r="R135">
        <v>0</v>
      </c>
      <c r="S135">
        <v>6</v>
      </c>
      <c r="T135">
        <v>0</v>
      </c>
      <c r="U135">
        <v>132</v>
      </c>
      <c r="V135">
        <v>264</v>
      </c>
      <c r="W135">
        <v>0</v>
      </c>
      <c r="X135">
        <v>0</v>
      </c>
      <c r="Y135">
        <v>132</v>
      </c>
      <c r="Z135">
        <v>0</v>
      </c>
      <c r="AA135">
        <v>3</v>
      </c>
      <c r="AB135">
        <v>264</v>
      </c>
      <c r="AC135">
        <v>15</v>
      </c>
      <c r="AD135">
        <v>7</v>
      </c>
      <c r="AE135">
        <v>21</v>
      </c>
      <c r="AF135">
        <v>0</v>
      </c>
      <c r="AG135">
        <v>0</v>
      </c>
    </row>
    <row r="136" spans="1:33" ht="15.75">
      <c r="A136" s="45" t="s">
        <v>5748</v>
      </c>
      <c r="B136" s="10" t="s">
        <v>5746</v>
      </c>
      <c r="C136" s="53" t="s">
        <v>5749</v>
      </c>
      <c r="D136" s="30">
        <v>108</v>
      </c>
      <c r="E136" s="71" t="s">
        <v>2156</v>
      </c>
      <c r="F136" s="36">
        <v>132249224</v>
      </c>
      <c r="G136" s="27" t="s">
        <v>5184</v>
      </c>
      <c r="H136" t="s">
        <v>7472</v>
      </c>
      <c r="I136">
        <v>20</v>
      </c>
      <c r="J136">
        <v>5</v>
      </c>
      <c r="K136">
        <v>0</v>
      </c>
      <c r="L136">
        <v>33</v>
      </c>
      <c r="M136">
        <v>40</v>
      </c>
      <c r="N136">
        <v>5</v>
      </c>
      <c r="O136">
        <v>12</v>
      </c>
      <c r="P136">
        <v>0</v>
      </c>
      <c r="Q136">
        <v>3</v>
      </c>
      <c r="R136">
        <v>0</v>
      </c>
      <c r="S136">
        <v>10</v>
      </c>
      <c r="T136">
        <v>0</v>
      </c>
      <c r="U136">
        <v>216</v>
      </c>
      <c r="V136">
        <v>432</v>
      </c>
      <c r="W136">
        <v>0</v>
      </c>
      <c r="X136">
        <v>0</v>
      </c>
      <c r="Y136">
        <v>216</v>
      </c>
      <c r="Z136">
        <v>0</v>
      </c>
      <c r="AA136">
        <v>5</v>
      </c>
      <c r="AB136">
        <v>432</v>
      </c>
      <c r="AC136">
        <v>24</v>
      </c>
      <c r="AD136">
        <v>11</v>
      </c>
      <c r="AE136">
        <v>34</v>
      </c>
      <c r="AF136">
        <v>0</v>
      </c>
      <c r="AG136">
        <v>0</v>
      </c>
    </row>
    <row r="137" spans="1:33" ht="15.75">
      <c r="A137" s="45" t="s">
        <v>5750</v>
      </c>
      <c r="B137" s="10" t="s">
        <v>5746</v>
      </c>
      <c r="C137" s="53" t="s">
        <v>5751</v>
      </c>
      <c r="D137" s="30">
        <v>34</v>
      </c>
      <c r="E137" s="71" t="s">
        <v>2156</v>
      </c>
      <c r="F137" s="36">
        <v>132249224</v>
      </c>
      <c r="G137" s="27" t="s">
        <v>5184</v>
      </c>
      <c r="H137" t="s">
        <v>7472</v>
      </c>
      <c r="I137">
        <v>6</v>
      </c>
      <c r="J137">
        <v>2</v>
      </c>
      <c r="K137">
        <v>0</v>
      </c>
      <c r="L137">
        <v>11</v>
      </c>
      <c r="M137">
        <v>13</v>
      </c>
      <c r="N137">
        <v>2</v>
      </c>
      <c r="O137">
        <v>4</v>
      </c>
      <c r="P137">
        <v>0</v>
      </c>
      <c r="Q137">
        <v>1</v>
      </c>
      <c r="R137">
        <v>0</v>
      </c>
      <c r="S137">
        <v>3</v>
      </c>
      <c r="T137">
        <v>0</v>
      </c>
      <c r="U137">
        <v>68</v>
      </c>
      <c r="V137">
        <v>136</v>
      </c>
      <c r="W137">
        <v>0</v>
      </c>
      <c r="X137">
        <v>0</v>
      </c>
      <c r="Y137">
        <v>68</v>
      </c>
      <c r="Z137">
        <v>0</v>
      </c>
      <c r="AA137">
        <v>2</v>
      </c>
      <c r="AB137">
        <v>136</v>
      </c>
      <c r="AC137">
        <v>8</v>
      </c>
      <c r="AD137">
        <v>4</v>
      </c>
      <c r="AE137">
        <v>11</v>
      </c>
      <c r="AF137">
        <v>0</v>
      </c>
      <c r="AG137">
        <v>0</v>
      </c>
    </row>
    <row r="138" spans="1:33" ht="15.75">
      <c r="A138" s="45" t="s">
        <v>5752</v>
      </c>
      <c r="B138" s="10" t="s">
        <v>5746</v>
      </c>
      <c r="C138" s="53" t="s">
        <v>5753</v>
      </c>
      <c r="D138" s="30">
        <v>11</v>
      </c>
      <c r="E138" s="71" t="s">
        <v>2156</v>
      </c>
      <c r="F138" s="36">
        <v>132249224</v>
      </c>
      <c r="G138" s="27" t="s">
        <v>5184</v>
      </c>
      <c r="H138" t="s">
        <v>7472</v>
      </c>
      <c r="I138">
        <v>2</v>
      </c>
      <c r="J138">
        <v>1</v>
      </c>
      <c r="K138">
        <v>0</v>
      </c>
      <c r="L138">
        <v>4</v>
      </c>
      <c r="M138">
        <v>5</v>
      </c>
      <c r="N138">
        <v>1</v>
      </c>
      <c r="O138">
        <v>2</v>
      </c>
      <c r="P138">
        <v>0</v>
      </c>
      <c r="Q138">
        <v>1</v>
      </c>
      <c r="R138">
        <v>0</v>
      </c>
      <c r="S138">
        <v>1</v>
      </c>
      <c r="T138">
        <v>0</v>
      </c>
      <c r="U138">
        <v>22</v>
      </c>
      <c r="V138">
        <v>44</v>
      </c>
      <c r="W138">
        <v>0</v>
      </c>
      <c r="X138">
        <v>0</v>
      </c>
      <c r="Y138">
        <v>22</v>
      </c>
      <c r="Z138">
        <v>0</v>
      </c>
      <c r="AA138">
        <v>1</v>
      </c>
      <c r="AB138">
        <v>44</v>
      </c>
      <c r="AC138">
        <v>3</v>
      </c>
      <c r="AD138">
        <v>2</v>
      </c>
      <c r="AE138">
        <v>4</v>
      </c>
      <c r="AF138">
        <v>0</v>
      </c>
      <c r="AG138">
        <v>0</v>
      </c>
    </row>
    <row r="139" spans="1:33" ht="15.75">
      <c r="A139" s="45" t="s">
        <v>5754</v>
      </c>
      <c r="B139" s="10" t="s">
        <v>5746</v>
      </c>
      <c r="C139" s="53" t="s">
        <v>5755</v>
      </c>
      <c r="D139" s="30">
        <v>21</v>
      </c>
      <c r="E139" s="71" t="s">
        <v>2156</v>
      </c>
      <c r="F139" s="36">
        <v>132249224</v>
      </c>
      <c r="G139" s="27" t="s">
        <v>5184</v>
      </c>
      <c r="H139" t="s">
        <v>7472</v>
      </c>
      <c r="I139">
        <v>4</v>
      </c>
      <c r="J139">
        <v>1</v>
      </c>
      <c r="K139">
        <v>0</v>
      </c>
      <c r="L139">
        <v>7</v>
      </c>
      <c r="M139">
        <v>8</v>
      </c>
      <c r="N139">
        <v>1</v>
      </c>
      <c r="O139">
        <v>3</v>
      </c>
      <c r="P139">
        <v>0</v>
      </c>
      <c r="Q139">
        <v>1</v>
      </c>
      <c r="R139">
        <v>0</v>
      </c>
      <c r="S139">
        <v>2</v>
      </c>
      <c r="T139">
        <v>0</v>
      </c>
      <c r="U139">
        <v>42</v>
      </c>
      <c r="V139">
        <v>84</v>
      </c>
      <c r="W139">
        <v>0</v>
      </c>
      <c r="X139">
        <v>0</v>
      </c>
      <c r="Y139">
        <v>42</v>
      </c>
      <c r="Z139">
        <v>0</v>
      </c>
      <c r="AA139">
        <v>1</v>
      </c>
      <c r="AB139">
        <v>84</v>
      </c>
      <c r="AC139">
        <v>5</v>
      </c>
      <c r="AD139">
        <v>3</v>
      </c>
      <c r="AE139">
        <v>7</v>
      </c>
      <c r="AF139">
        <v>0</v>
      </c>
      <c r="AG139">
        <v>0</v>
      </c>
    </row>
    <row r="140" spans="1:33" ht="15.75">
      <c r="A140" s="45" t="s">
        <v>5756</v>
      </c>
      <c r="B140" s="10" t="s">
        <v>5746</v>
      </c>
      <c r="C140" s="53" t="s">
        <v>5757</v>
      </c>
      <c r="D140" s="30">
        <v>30</v>
      </c>
      <c r="E140" s="71" t="s">
        <v>2156</v>
      </c>
      <c r="F140" s="36">
        <v>132249224</v>
      </c>
      <c r="G140" s="27" t="s">
        <v>5184</v>
      </c>
      <c r="H140" t="s">
        <v>7472</v>
      </c>
      <c r="I140">
        <v>6</v>
      </c>
      <c r="J140">
        <v>2</v>
      </c>
      <c r="K140">
        <v>0</v>
      </c>
      <c r="L140">
        <v>10</v>
      </c>
      <c r="M140">
        <v>11</v>
      </c>
      <c r="N140">
        <v>2</v>
      </c>
      <c r="O140">
        <v>4</v>
      </c>
      <c r="P140">
        <v>0</v>
      </c>
      <c r="Q140">
        <v>1</v>
      </c>
      <c r="R140">
        <v>0</v>
      </c>
      <c r="S140">
        <v>3</v>
      </c>
      <c r="T140">
        <v>0</v>
      </c>
      <c r="U140">
        <v>60</v>
      </c>
      <c r="V140">
        <v>120</v>
      </c>
      <c r="W140">
        <v>0</v>
      </c>
      <c r="X140">
        <v>0</v>
      </c>
      <c r="Y140">
        <v>60</v>
      </c>
      <c r="Z140">
        <v>0</v>
      </c>
      <c r="AA140">
        <v>2</v>
      </c>
      <c r="AB140">
        <v>120</v>
      </c>
      <c r="AC140">
        <v>7</v>
      </c>
      <c r="AD140">
        <v>3</v>
      </c>
      <c r="AE140">
        <v>10</v>
      </c>
      <c r="AF140">
        <v>0</v>
      </c>
      <c r="AG140">
        <v>0</v>
      </c>
    </row>
    <row r="141" spans="1:33" ht="15.75">
      <c r="A141" s="45" t="s">
        <v>5775</v>
      </c>
      <c r="B141" s="10" t="s">
        <v>5776</v>
      </c>
      <c r="C141" s="53" t="s">
        <v>5777</v>
      </c>
      <c r="D141" s="32">
        <v>22</v>
      </c>
      <c r="E141" s="68" t="s">
        <v>2166</v>
      </c>
      <c r="F141" s="31">
        <v>132274751</v>
      </c>
      <c r="G141" s="27" t="s">
        <v>5184</v>
      </c>
      <c r="H141" t="s">
        <v>7472</v>
      </c>
      <c r="I141">
        <v>4</v>
      </c>
      <c r="J141">
        <v>1</v>
      </c>
      <c r="K141">
        <v>0</v>
      </c>
      <c r="L141">
        <v>7</v>
      </c>
      <c r="M141">
        <v>9</v>
      </c>
      <c r="N141">
        <v>1</v>
      </c>
      <c r="O141">
        <v>3</v>
      </c>
      <c r="P141">
        <v>0</v>
      </c>
      <c r="Q141">
        <v>1</v>
      </c>
      <c r="R141">
        <v>0</v>
      </c>
      <c r="S141">
        <v>2</v>
      </c>
      <c r="T141">
        <v>0</v>
      </c>
      <c r="U141">
        <v>44</v>
      </c>
      <c r="V141">
        <v>88</v>
      </c>
      <c r="W141">
        <v>0</v>
      </c>
      <c r="X141">
        <v>0</v>
      </c>
      <c r="Y141">
        <v>44</v>
      </c>
      <c r="Z141">
        <v>0</v>
      </c>
      <c r="AA141">
        <v>1</v>
      </c>
      <c r="AB141">
        <v>88</v>
      </c>
      <c r="AC141">
        <v>5</v>
      </c>
      <c r="AD141">
        <v>3</v>
      </c>
      <c r="AE141">
        <v>7</v>
      </c>
      <c r="AF141">
        <v>0</v>
      </c>
      <c r="AG141">
        <v>0</v>
      </c>
    </row>
    <row r="142" spans="1:33" ht="15.75">
      <c r="A142" s="45" t="s">
        <v>5778</v>
      </c>
      <c r="B142" s="10" t="s">
        <v>5776</v>
      </c>
      <c r="C142" s="53" t="s">
        <v>5779</v>
      </c>
      <c r="D142" s="32">
        <v>54</v>
      </c>
      <c r="E142" s="68" t="s">
        <v>2166</v>
      </c>
      <c r="F142" s="31">
        <v>132274751</v>
      </c>
      <c r="G142" s="27" t="s">
        <v>5184</v>
      </c>
      <c r="H142" t="s">
        <v>7472</v>
      </c>
      <c r="I142">
        <v>10</v>
      </c>
      <c r="J142">
        <v>3</v>
      </c>
      <c r="K142">
        <v>0</v>
      </c>
      <c r="L142">
        <v>17</v>
      </c>
      <c r="M142">
        <v>20</v>
      </c>
      <c r="N142">
        <v>3</v>
      </c>
      <c r="O142">
        <v>6</v>
      </c>
      <c r="P142">
        <v>0</v>
      </c>
      <c r="Q142">
        <v>2</v>
      </c>
      <c r="R142">
        <v>0</v>
      </c>
      <c r="S142">
        <v>5</v>
      </c>
      <c r="T142">
        <v>0</v>
      </c>
      <c r="U142">
        <v>108</v>
      </c>
      <c r="V142">
        <v>216</v>
      </c>
      <c r="W142">
        <v>0</v>
      </c>
      <c r="X142">
        <v>0</v>
      </c>
      <c r="Y142">
        <v>108</v>
      </c>
      <c r="Z142">
        <v>0</v>
      </c>
      <c r="AA142">
        <v>3</v>
      </c>
      <c r="AB142">
        <v>216</v>
      </c>
      <c r="AC142">
        <v>12</v>
      </c>
      <c r="AD142">
        <v>6</v>
      </c>
      <c r="AE142">
        <v>17</v>
      </c>
      <c r="AF142">
        <v>0</v>
      </c>
      <c r="AG142">
        <v>0</v>
      </c>
    </row>
    <row r="143" spans="1:33" ht="15.75">
      <c r="A143" s="45" t="s">
        <v>5780</v>
      </c>
      <c r="B143" s="10" t="s">
        <v>5776</v>
      </c>
      <c r="C143" s="53" t="s">
        <v>5781</v>
      </c>
      <c r="D143" s="32">
        <v>41</v>
      </c>
      <c r="E143" s="68" t="s">
        <v>2166</v>
      </c>
      <c r="F143" s="31">
        <v>132274751</v>
      </c>
      <c r="G143" s="27" t="s">
        <v>5184</v>
      </c>
      <c r="H143" t="s">
        <v>7472</v>
      </c>
      <c r="I143">
        <v>8</v>
      </c>
      <c r="J143">
        <v>2</v>
      </c>
      <c r="K143">
        <v>0</v>
      </c>
      <c r="L143">
        <v>13</v>
      </c>
      <c r="M143">
        <v>16</v>
      </c>
      <c r="N143">
        <v>2</v>
      </c>
      <c r="O143">
        <v>5</v>
      </c>
      <c r="P143">
        <v>0</v>
      </c>
      <c r="Q143">
        <v>1</v>
      </c>
      <c r="R143">
        <v>0</v>
      </c>
      <c r="S143">
        <v>4</v>
      </c>
      <c r="T143">
        <v>0</v>
      </c>
      <c r="U143">
        <v>82</v>
      </c>
      <c r="V143">
        <v>164</v>
      </c>
      <c r="W143">
        <v>0</v>
      </c>
      <c r="X143">
        <v>0</v>
      </c>
      <c r="Y143">
        <v>82</v>
      </c>
      <c r="Z143">
        <v>0</v>
      </c>
      <c r="AA143">
        <v>2</v>
      </c>
      <c r="AB143">
        <v>164</v>
      </c>
      <c r="AC143">
        <v>10</v>
      </c>
      <c r="AD143">
        <v>5</v>
      </c>
      <c r="AE143">
        <v>13</v>
      </c>
      <c r="AF143">
        <v>0</v>
      </c>
      <c r="AG143">
        <v>0</v>
      </c>
    </row>
    <row r="144" spans="1:33" ht="15.75">
      <c r="A144" s="45" t="s">
        <v>5782</v>
      </c>
      <c r="B144" s="10" t="s">
        <v>5776</v>
      </c>
      <c r="C144" s="53" t="s">
        <v>5783</v>
      </c>
      <c r="D144" s="32">
        <v>32</v>
      </c>
      <c r="E144" s="68" t="s">
        <v>2166</v>
      </c>
      <c r="F144" s="31">
        <v>132274751</v>
      </c>
      <c r="G144" s="27" t="s">
        <v>5184</v>
      </c>
      <c r="H144" t="s">
        <v>7472</v>
      </c>
      <c r="I144">
        <v>6</v>
      </c>
      <c r="J144">
        <v>2</v>
      </c>
      <c r="K144">
        <v>0</v>
      </c>
      <c r="L144">
        <v>10</v>
      </c>
      <c r="M144">
        <v>12</v>
      </c>
      <c r="N144">
        <v>2</v>
      </c>
      <c r="O144">
        <v>4</v>
      </c>
      <c r="P144">
        <v>0</v>
      </c>
      <c r="Q144">
        <v>1</v>
      </c>
      <c r="R144">
        <v>0</v>
      </c>
      <c r="S144">
        <v>3</v>
      </c>
      <c r="T144">
        <v>0</v>
      </c>
      <c r="U144">
        <v>64</v>
      </c>
      <c r="V144">
        <v>128</v>
      </c>
      <c r="W144">
        <v>0</v>
      </c>
      <c r="X144">
        <v>0</v>
      </c>
      <c r="Y144">
        <v>64</v>
      </c>
      <c r="Z144">
        <v>0</v>
      </c>
      <c r="AA144">
        <v>2</v>
      </c>
      <c r="AB144">
        <v>128</v>
      </c>
      <c r="AC144">
        <v>8</v>
      </c>
      <c r="AD144">
        <v>4</v>
      </c>
      <c r="AE144">
        <v>10</v>
      </c>
      <c r="AF144">
        <v>0</v>
      </c>
      <c r="AG144">
        <v>0</v>
      </c>
    </row>
    <row r="145" spans="1:33" ht="15.75">
      <c r="A145" s="45" t="s">
        <v>5784</v>
      </c>
      <c r="B145" s="10" t="s">
        <v>5776</v>
      </c>
      <c r="C145" s="53" t="s">
        <v>5785</v>
      </c>
      <c r="D145" s="32">
        <v>19</v>
      </c>
      <c r="E145" s="68" t="s">
        <v>2166</v>
      </c>
      <c r="F145" s="31">
        <v>132274751</v>
      </c>
      <c r="G145" s="27" t="s">
        <v>5184</v>
      </c>
      <c r="H145" t="s">
        <v>7472</v>
      </c>
      <c r="I145">
        <v>4</v>
      </c>
      <c r="J145">
        <v>1</v>
      </c>
      <c r="K145">
        <v>0</v>
      </c>
      <c r="L145">
        <v>6</v>
      </c>
      <c r="M145">
        <v>7</v>
      </c>
      <c r="N145">
        <v>1</v>
      </c>
      <c r="O145">
        <v>3</v>
      </c>
      <c r="P145">
        <v>0</v>
      </c>
      <c r="Q145">
        <v>1</v>
      </c>
      <c r="R145">
        <v>0</v>
      </c>
      <c r="S145">
        <v>2</v>
      </c>
      <c r="T145">
        <v>0</v>
      </c>
      <c r="U145">
        <v>38</v>
      </c>
      <c r="V145">
        <v>76</v>
      </c>
      <c r="W145">
        <v>0</v>
      </c>
      <c r="X145">
        <v>0</v>
      </c>
      <c r="Y145">
        <v>38</v>
      </c>
      <c r="Z145">
        <v>0</v>
      </c>
      <c r="AA145">
        <v>1</v>
      </c>
      <c r="AB145">
        <v>76</v>
      </c>
      <c r="AC145">
        <v>5</v>
      </c>
      <c r="AD145">
        <v>2</v>
      </c>
      <c r="AE145">
        <v>6</v>
      </c>
      <c r="AF145">
        <v>0</v>
      </c>
      <c r="AG145">
        <v>0</v>
      </c>
    </row>
    <row r="146" spans="1:33" ht="15.75">
      <c r="A146" s="45" t="s">
        <v>5786</v>
      </c>
      <c r="B146" s="10" t="s">
        <v>5776</v>
      </c>
      <c r="C146" s="53" t="s">
        <v>5729</v>
      </c>
      <c r="D146" s="32">
        <v>65</v>
      </c>
      <c r="E146" s="68" t="s">
        <v>2166</v>
      </c>
      <c r="F146" s="31">
        <v>132274751</v>
      </c>
      <c r="G146" s="27" t="s">
        <v>5184</v>
      </c>
      <c r="H146" t="s">
        <v>7472</v>
      </c>
      <c r="I146">
        <v>12</v>
      </c>
      <c r="J146">
        <v>3</v>
      </c>
      <c r="K146">
        <v>0</v>
      </c>
      <c r="L146">
        <v>20</v>
      </c>
      <c r="M146">
        <v>24</v>
      </c>
      <c r="N146">
        <v>3</v>
      </c>
      <c r="O146">
        <v>8</v>
      </c>
      <c r="P146">
        <v>0</v>
      </c>
      <c r="Q146">
        <v>2</v>
      </c>
      <c r="R146">
        <v>0</v>
      </c>
      <c r="S146">
        <v>6</v>
      </c>
      <c r="T146">
        <v>0</v>
      </c>
      <c r="U146">
        <v>130</v>
      </c>
      <c r="V146">
        <v>260</v>
      </c>
      <c r="W146">
        <v>0</v>
      </c>
      <c r="X146">
        <v>0</v>
      </c>
      <c r="Y146">
        <v>130</v>
      </c>
      <c r="Z146">
        <v>0</v>
      </c>
      <c r="AA146">
        <v>3</v>
      </c>
      <c r="AB146">
        <v>260</v>
      </c>
      <c r="AC146">
        <v>15</v>
      </c>
      <c r="AD146">
        <v>7</v>
      </c>
      <c r="AE146">
        <v>21</v>
      </c>
      <c r="AF146">
        <v>0</v>
      </c>
      <c r="AG146">
        <v>0</v>
      </c>
    </row>
    <row r="147" spans="1:33" ht="15.75">
      <c r="A147" s="45" t="s">
        <v>5787</v>
      </c>
      <c r="B147" s="10" t="s">
        <v>5776</v>
      </c>
      <c r="C147" s="53" t="s">
        <v>5788</v>
      </c>
      <c r="D147" s="32">
        <v>86</v>
      </c>
      <c r="E147" s="68" t="s">
        <v>2166</v>
      </c>
      <c r="F147" s="31">
        <v>132274751</v>
      </c>
      <c r="G147" s="27" t="s">
        <v>5184</v>
      </c>
      <c r="H147" t="s">
        <v>7472</v>
      </c>
      <c r="I147">
        <v>16</v>
      </c>
      <c r="J147">
        <v>4</v>
      </c>
      <c r="K147">
        <v>0</v>
      </c>
      <c r="L147">
        <v>27</v>
      </c>
      <c r="M147">
        <v>32</v>
      </c>
      <c r="N147">
        <v>4</v>
      </c>
      <c r="O147">
        <v>10</v>
      </c>
      <c r="P147">
        <v>0</v>
      </c>
      <c r="Q147">
        <v>2</v>
      </c>
      <c r="R147">
        <v>0</v>
      </c>
      <c r="S147">
        <v>8</v>
      </c>
      <c r="T147">
        <v>0</v>
      </c>
      <c r="U147">
        <v>172</v>
      </c>
      <c r="V147">
        <v>344</v>
      </c>
      <c r="W147">
        <v>0</v>
      </c>
      <c r="X147">
        <v>0</v>
      </c>
      <c r="Y147">
        <v>172</v>
      </c>
      <c r="Z147">
        <v>0</v>
      </c>
      <c r="AA147">
        <v>4</v>
      </c>
      <c r="AB147">
        <v>344</v>
      </c>
      <c r="AC147">
        <v>19</v>
      </c>
      <c r="AD147">
        <v>9</v>
      </c>
      <c r="AE147">
        <v>27</v>
      </c>
      <c r="AF147">
        <v>0</v>
      </c>
      <c r="AG147">
        <v>0</v>
      </c>
    </row>
    <row r="148" spans="1:33" ht="15.75">
      <c r="A148" s="45" t="s">
        <v>5789</v>
      </c>
      <c r="B148" s="10" t="s">
        <v>5776</v>
      </c>
      <c r="C148" s="53" t="s">
        <v>5790</v>
      </c>
      <c r="D148" s="32">
        <v>106</v>
      </c>
      <c r="E148" s="68" t="s">
        <v>2166</v>
      </c>
      <c r="F148" s="31">
        <v>132274751</v>
      </c>
      <c r="G148" s="27" t="s">
        <v>5184</v>
      </c>
      <c r="H148" t="s">
        <v>7472</v>
      </c>
      <c r="I148">
        <v>19</v>
      </c>
      <c r="J148">
        <v>5</v>
      </c>
      <c r="K148">
        <v>0</v>
      </c>
      <c r="L148">
        <v>33</v>
      </c>
      <c r="M148">
        <v>39</v>
      </c>
      <c r="N148">
        <v>5</v>
      </c>
      <c r="O148">
        <v>12</v>
      </c>
      <c r="P148">
        <v>0</v>
      </c>
      <c r="Q148">
        <v>3</v>
      </c>
      <c r="R148">
        <v>0</v>
      </c>
      <c r="S148">
        <v>10</v>
      </c>
      <c r="T148">
        <v>0</v>
      </c>
      <c r="U148">
        <v>212</v>
      </c>
      <c r="V148">
        <v>424</v>
      </c>
      <c r="W148">
        <v>0</v>
      </c>
      <c r="X148">
        <v>0</v>
      </c>
      <c r="Y148">
        <v>212</v>
      </c>
      <c r="Z148">
        <v>0</v>
      </c>
      <c r="AA148">
        <v>5</v>
      </c>
      <c r="AB148">
        <v>424</v>
      </c>
      <c r="AC148">
        <v>24</v>
      </c>
      <c r="AD148">
        <v>11</v>
      </c>
      <c r="AE148">
        <v>33</v>
      </c>
      <c r="AF148">
        <v>0</v>
      </c>
      <c r="AG148">
        <v>0</v>
      </c>
    </row>
    <row r="149" spans="1:33" ht="15.75">
      <c r="A149" s="45" t="s">
        <v>5791</v>
      </c>
      <c r="B149" s="10" t="s">
        <v>5776</v>
      </c>
      <c r="C149" s="53" t="s">
        <v>5792</v>
      </c>
      <c r="D149" s="32">
        <v>107</v>
      </c>
      <c r="E149" s="68" t="s">
        <v>2166</v>
      </c>
      <c r="F149" s="31">
        <v>132274751</v>
      </c>
      <c r="G149" s="27" t="s">
        <v>5184</v>
      </c>
      <c r="H149" t="s">
        <v>7472</v>
      </c>
      <c r="I149">
        <v>19</v>
      </c>
      <c r="J149">
        <v>5</v>
      </c>
      <c r="K149">
        <v>0</v>
      </c>
      <c r="L149">
        <v>33</v>
      </c>
      <c r="M149">
        <v>40</v>
      </c>
      <c r="N149">
        <v>5</v>
      </c>
      <c r="O149">
        <v>12</v>
      </c>
      <c r="P149">
        <v>0</v>
      </c>
      <c r="Q149">
        <v>3</v>
      </c>
      <c r="R149">
        <v>0</v>
      </c>
      <c r="S149">
        <v>10</v>
      </c>
      <c r="T149">
        <v>0</v>
      </c>
      <c r="U149">
        <v>214</v>
      </c>
      <c r="V149">
        <v>428</v>
      </c>
      <c r="W149">
        <v>0</v>
      </c>
      <c r="X149">
        <v>0</v>
      </c>
      <c r="Y149">
        <v>214</v>
      </c>
      <c r="Z149">
        <v>0</v>
      </c>
      <c r="AA149">
        <v>5</v>
      </c>
      <c r="AB149">
        <v>428</v>
      </c>
      <c r="AC149">
        <v>24</v>
      </c>
      <c r="AD149">
        <v>11</v>
      </c>
      <c r="AE149">
        <v>34</v>
      </c>
      <c r="AF149">
        <v>0</v>
      </c>
      <c r="AG149">
        <v>0</v>
      </c>
    </row>
    <row r="150" spans="1:33" ht="15.75">
      <c r="A150" s="45" t="s">
        <v>5793</v>
      </c>
      <c r="B150" s="10" t="s">
        <v>5776</v>
      </c>
      <c r="C150" s="53" t="s">
        <v>5794</v>
      </c>
      <c r="D150" s="32">
        <v>10</v>
      </c>
      <c r="E150" s="68" t="s">
        <v>2166</v>
      </c>
      <c r="F150" s="31">
        <v>132274751</v>
      </c>
      <c r="G150" s="27" t="s">
        <v>5184</v>
      </c>
      <c r="H150" t="s">
        <v>7473</v>
      </c>
      <c r="I150">
        <v>4</v>
      </c>
      <c r="J150">
        <v>2</v>
      </c>
      <c r="K150">
        <v>11</v>
      </c>
      <c r="L150">
        <v>6</v>
      </c>
      <c r="M150">
        <v>0</v>
      </c>
      <c r="N150">
        <v>0</v>
      </c>
      <c r="O150">
        <v>2</v>
      </c>
      <c r="P150">
        <v>1</v>
      </c>
      <c r="Q150">
        <v>0</v>
      </c>
      <c r="R150">
        <v>4</v>
      </c>
      <c r="S150">
        <v>2</v>
      </c>
      <c r="T150">
        <v>100</v>
      </c>
      <c r="U150">
        <v>0</v>
      </c>
      <c r="V150">
        <v>0</v>
      </c>
      <c r="W150">
        <v>5</v>
      </c>
      <c r="X150">
        <v>2</v>
      </c>
      <c r="Y150">
        <v>40</v>
      </c>
      <c r="Z150">
        <v>3</v>
      </c>
      <c r="AA150">
        <v>0</v>
      </c>
      <c r="AB150">
        <v>0</v>
      </c>
      <c r="AC150">
        <v>3</v>
      </c>
      <c r="AD150">
        <v>1</v>
      </c>
      <c r="AE150">
        <v>2</v>
      </c>
      <c r="AF150">
        <v>1</v>
      </c>
      <c r="AG150">
        <v>1</v>
      </c>
    </row>
    <row r="151" spans="1:33" ht="15.75">
      <c r="A151" s="45" t="s">
        <v>5795</v>
      </c>
      <c r="B151" s="10" t="s">
        <v>5776</v>
      </c>
      <c r="C151" s="53" t="s">
        <v>5796</v>
      </c>
      <c r="D151" s="32">
        <v>34</v>
      </c>
      <c r="E151" s="68" t="s">
        <v>2166</v>
      </c>
      <c r="F151" s="31">
        <v>132274751</v>
      </c>
      <c r="G151" s="27" t="s">
        <v>5184</v>
      </c>
      <c r="H151" t="s">
        <v>7473</v>
      </c>
      <c r="I151">
        <v>14</v>
      </c>
      <c r="J151">
        <v>4</v>
      </c>
      <c r="K151">
        <v>36</v>
      </c>
      <c r="L151">
        <v>18</v>
      </c>
      <c r="M151">
        <v>0</v>
      </c>
      <c r="N151">
        <v>0</v>
      </c>
      <c r="O151">
        <v>5</v>
      </c>
      <c r="P151">
        <v>3</v>
      </c>
      <c r="Q151">
        <v>0</v>
      </c>
      <c r="R151">
        <v>12</v>
      </c>
      <c r="S151">
        <v>4</v>
      </c>
      <c r="T151">
        <v>340</v>
      </c>
      <c r="U151">
        <v>0</v>
      </c>
      <c r="V151">
        <v>0</v>
      </c>
      <c r="W151">
        <v>15</v>
      </c>
      <c r="X151">
        <v>7</v>
      </c>
      <c r="Y151">
        <v>136</v>
      </c>
      <c r="Z151">
        <v>8</v>
      </c>
      <c r="AA151">
        <v>0</v>
      </c>
      <c r="AB151">
        <v>0</v>
      </c>
      <c r="AC151">
        <v>8</v>
      </c>
      <c r="AD151">
        <v>4</v>
      </c>
      <c r="AE151">
        <v>4</v>
      </c>
      <c r="AF151">
        <v>3</v>
      </c>
      <c r="AG151">
        <v>3</v>
      </c>
    </row>
    <row r="152" spans="1:33" ht="15.75">
      <c r="A152" s="45" t="s">
        <v>5797</v>
      </c>
      <c r="B152" s="10" t="s">
        <v>5776</v>
      </c>
      <c r="C152" s="53" t="s">
        <v>5798</v>
      </c>
      <c r="D152" s="32">
        <v>20</v>
      </c>
      <c r="E152" s="68" t="s">
        <v>2166</v>
      </c>
      <c r="F152" s="31">
        <v>132274751</v>
      </c>
      <c r="G152" s="27" t="s">
        <v>5184</v>
      </c>
      <c r="H152" t="s">
        <v>7473</v>
      </c>
      <c r="I152">
        <v>8</v>
      </c>
      <c r="J152">
        <v>3</v>
      </c>
      <c r="K152">
        <v>22</v>
      </c>
      <c r="L152">
        <v>11</v>
      </c>
      <c r="M152">
        <v>0</v>
      </c>
      <c r="N152">
        <v>0</v>
      </c>
      <c r="O152">
        <v>3</v>
      </c>
      <c r="P152">
        <v>2</v>
      </c>
      <c r="Q152">
        <v>0</v>
      </c>
      <c r="R152">
        <v>8</v>
      </c>
      <c r="S152">
        <v>3</v>
      </c>
      <c r="T152">
        <v>200</v>
      </c>
      <c r="U152">
        <v>0</v>
      </c>
      <c r="V152">
        <v>0</v>
      </c>
      <c r="W152">
        <v>9</v>
      </c>
      <c r="X152">
        <v>4</v>
      </c>
      <c r="Y152">
        <v>80</v>
      </c>
      <c r="Z152">
        <v>5</v>
      </c>
      <c r="AA152">
        <v>0</v>
      </c>
      <c r="AB152">
        <v>0</v>
      </c>
      <c r="AC152">
        <v>5</v>
      </c>
      <c r="AD152">
        <v>2</v>
      </c>
      <c r="AE152">
        <v>3</v>
      </c>
      <c r="AF152">
        <v>2</v>
      </c>
      <c r="AG152">
        <v>2</v>
      </c>
    </row>
    <row r="153" spans="1:33" ht="15.75">
      <c r="A153" s="46" t="s">
        <v>5819</v>
      </c>
      <c r="B153" s="10" t="s">
        <v>5247</v>
      </c>
      <c r="C153" s="53" t="s">
        <v>5270</v>
      </c>
      <c r="D153" s="34">
        <v>165</v>
      </c>
      <c r="E153" s="68" t="s">
        <v>3912</v>
      </c>
      <c r="F153" s="31">
        <v>22500245984</v>
      </c>
      <c r="G153" s="27" t="s">
        <v>5184</v>
      </c>
      <c r="H153" t="s">
        <v>7472</v>
      </c>
      <c r="I153">
        <v>30</v>
      </c>
      <c r="J153">
        <v>8</v>
      </c>
      <c r="K153">
        <v>0</v>
      </c>
      <c r="L153">
        <v>50</v>
      </c>
      <c r="M153">
        <v>61</v>
      </c>
      <c r="N153">
        <v>8</v>
      </c>
      <c r="O153">
        <v>19</v>
      </c>
      <c r="P153">
        <v>0</v>
      </c>
      <c r="Q153">
        <v>4</v>
      </c>
      <c r="R153">
        <v>0</v>
      </c>
      <c r="S153">
        <v>15</v>
      </c>
      <c r="T153">
        <v>0</v>
      </c>
      <c r="U153">
        <v>330</v>
      </c>
      <c r="V153">
        <v>660</v>
      </c>
      <c r="W153">
        <v>0</v>
      </c>
      <c r="X153">
        <v>0</v>
      </c>
      <c r="Y153">
        <v>330</v>
      </c>
      <c r="Z153">
        <v>0</v>
      </c>
      <c r="AA153">
        <v>8</v>
      </c>
      <c r="AB153">
        <v>660</v>
      </c>
      <c r="AC153">
        <v>37</v>
      </c>
      <c r="AD153">
        <v>17</v>
      </c>
      <c r="AE153">
        <v>51</v>
      </c>
      <c r="AF153">
        <v>0</v>
      </c>
      <c r="AG153">
        <v>0</v>
      </c>
    </row>
    <row r="154" spans="1:33" ht="15.75">
      <c r="A154" s="45" t="s">
        <v>5823</v>
      </c>
      <c r="B154" s="10" t="s">
        <v>5824</v>
      </c>
      <c r="C154" s="53" t="s">
        <v>5825</v>
      </c>
      <c r="D154" s="32">
        <v>136</v>
      </c>
      <c r="E154" s="68" t="s">
        <v>487</v>
      </c>
      <c r="F154" s="31">
        <v>1200062899</v>
      </c>
      <c r="G154" s="27" t="s">
        <v>5184</v>
      </c>
      <c r="H154" t="s">
        <v>7472</v>
      </c>
      <c r="I154">
        <v>24</v>
      </c>
      <c r="J154">
        <v>6</v>
      </c>
      <c r="K154">
        <v>0</v>
      </c>
      <c r="L154">
        <v>42</v>
      </c>
      <c r="M154">
        <v>50</v>
      </c>
      <c r="N154">
        <v>6</v>
      </c>
      <c r="O154">
        <v>15</v>
      </c>
      <c r="P154">
        <v>0</v>
      </c>
      <c r="Q154">
        <v>3</v>
      </c>
      <c r="R154">
        <v>0</v>
      </c>
      <c r="S154">
        <v>12</v>
      </c>
      <c r="T154">
        <v>0</v>
      </c>
      <c r="U154">
        <v>272</v>
      </c>
      <c r="V154">
        <v>544</v>
      </c>
      <c r="W154">
        <v>0</v>
      </c>
      <c r="X154">
        <v>0</v>
      </c>
      <c r="Y154">
        <v>272</v>
      </c>
      <c r="Z154">
        <v>0</v>
      </c>
      <c r="AA154">
        <v>6</v>
      </c>
      <c r="AB154">
        <v>544</v>
      </c>
      <c r="AC154">
        <v>30</v>
      </c>
      <c r="AD154">
        <v>14</v>
      </c>
      <c r="AE154">
        <v>42</v>
      </c>
      <c r="AF154">
        <v>0</v>
      </c>
      <c r="AG154">
        <v>0</v>
      </c>
    </row>
    <row r="155" spans="1:33" ht="15.75">
      <c r="A155" s="45" t="s">
        <v>5826</v>
      </c>
      <c r="B155" s="10" t="s">
        <v>5824</v>
      </c>
      <c r="C155" s="53" t="s">
        <v>5827</v>
      </c>
      <c r="D155" s="32">
        <v>65</v>
      </c>
      <c r="E155" s="68" t="s">
        <v>487</v>
      </c>
      <c r="F155" s="31">
        <v>1200062899</v>
      </c>
      <c r="G155" s="27" t="s">
        <v>5184</v>
      </c>
      <c r="H155" t="s">
        <v>7472</v>
      </c>
      <c r="I155">
        <v>12</v>
      </c>
      <c r="J155">
        <v>3</v>
      </c>
      <c r="K155">
        <v>0</v>
      </c>
      <c r="L155">
        <v>20</v>
      </c>
      <c r="M155">
        <v>24</v>
      </c>
      <c r="N155">
        <v>3</v>
      </c>
      <c r="O155">
        <v>8</v>
      </c>
      <c r="P155">
        <v>0</v>
      </c>
      <c r="Q155">
        <v>2</v>
      </c>
      <c r="R155">
        <v>0</v>
      </c>
      <c r="S155">
        <v>6</v>
      </c>
      <c r="T155">
        <v>0</v>
      </c>
      <c r="U155">
        <v>130</v>
      </c>
      <c r="V155">
        <v>260</v>
      </c>
      <c r="W155">
        <v>0</v>
      </c>
      <c r="X155">
        <v>0</v>
      </c>
      <c r="Y155">
        <v>130</v>
      </c>
      <c r="Z155">
        <v>0</v>
      </c>
      <c r="AA155">
        <v>3</v>
      </c>
      <c r="AB155">
        <v>260</v>
      </c>
      <c r="AC155">
        <v>15</v>
      </c>
      <c r="AD155">
        <v>7</v>
      </c>
      <c r="AE155">
        <v>21</v>
      </c>
      <c r="AF155">
        <v>0</v>
      </c>
      <c r="AG155">
        <v>0</v>
      </c>
    </row>
    <row r="156" spans="1:33" ht="15.75">
      <c r="A156" s="45" t="s">
        <v>5832</v>
      </c>
      <c r="B156" s="10" t="s">
        <v>5824</v>
      </c>
      <c r="C156" s="53" t="s">
        <v>5833</v>
      </c>
      <c r="D156" s="32">
        <v>232</v>
      </c>
      <c r="E156" s="68" t="s">
        <v>499</v>
      </c>
      <c r="F156" s="31">
        <v>1200951372</v>
      </c>
      <c r="G156" s="27" t="s">
        <v>5184</v>
      </c>
      <c r="H156" t="s">
        <v>7472</v>
      </c>
      <c r="I156">
        <v>41</v>
      </c>
      <c r="J156">
        <v>11</v>
      </c>
      <c r="K156">
        <v>0</v>
      </c>
      <c r="L156">
        <v>71</v>
      </c>
      <c r="M156">
        <v>86</v>
      </c>
      <c r="N156">
        <v>11</v>
      </c>
      <c r="O156">
        <v>26</v>
      </c>
      <c r="P156">
        <v>0</v>
      </c>
      <c r="Q156">
        <v>6</v>
      </c>
      <c r="R156">
        <v>0</v>
      </c>
      <c r="S156">
        <v>21</v>
      </c>
      <c r="T156">
        <v>0</v>
      </c>
      <c r="U156">
        <v>464</v>
      </c>
      <c r="V156">
        <v>928</v>
      </c>
      <c r="W156">
        <v>0</v>
      </c>
      <c r="X156">
        <v>0</v>
      </c>
      <c r="Y156">
        <v>464</v>
      </c>
      <c r="Z156">
        <v>0</v>
      </c>
      <c r="AA156">
        <v>11</v>
      </c>
      <c r="AB156">
        <v>928</v>
      </c>
      <c r="AC156">
        <v>52</v>
      </c>
      <c r="AD156">
        <v>23</v>
      </c>
      <c r="AE156">
        <v>72</v>
      </c>
      <c r="AF156">
        <v>0</v>
      </c>
      <c r="AG156">
        <v>0</v>
      </c>
    </row>
    <row r="157" spans="1:33" ht="15.75">
      <c r="A157" s="45" t="s">
        <v>5834</v>
      </c>
      <c r="B157" s="10" t="s">
        <v>5835</v>
      </c>
      <c r="C157" s="53" t="s">
        <v>5836</v>
      </c>
      <c r="D157" s="32">
        <v>27</v>
      </c>
      <c r="E157" s="37" t="s">
        <v>521</v>
      </c>
      <c r="F157" s="37">
        <v>1200118071</v>
      </c>
      <c r="G157" s="27" t="s">
        <v>5184</v>
      </c>
      <c r="H157" t="s">
        <v>7472</v>
      </c>
      <c r="I157">
        <v>5</v>
      </c>
      <c r="J157">
        <v>2</v>
      </c>
      <c r="K157">
        <v>0</v>
      </c>
      <c r="L157">
        <v>9</v>
      </c>
      <c r="M157">
        <v>10</v>
      </c>
      <c r="N157">
        <v>2</v>
      </c>
      <c r="O157">
        <v>3</v>
      </c>
      <c r="P157">
        <v>0</v>
      </c>
      <c r="Q157">
        <v>1</v>
      </c>
      <c r="R157">
        <v>0</v>
      </c>
      <c r="S157">
        <v>3</v>
      </c>
      <c r="T157">
        <v>0</v>
      </c>
      <c r="U157">
        <v>54</v>
      </c>
      <c r="V157">
        <v>108</v>
      </c>
      <c r="W157">
        <v>0</v>
      </c>
      <c r="X157">
        <v>0</v>
      </c>
      <c r="Y157">
        <v>54</v>
      </c>
      <c r="Z157">
        <v>0</v>
      </c>
      <c r="AA157">
        <v>2</v>
      </c>
      <c r="AB157">
        <v>108</v>
      </c>
      <c r="AC157">
        <v>6</v>
      </c>
      <c r="AD157">
        <v>3</v>
      </c>
      <c r="AE157">
        <v>9</v>
      </c>
      <c r="AF157">
        <v>0</v>
      </c>
      <c r="AG157">
        <v>0</v>
      </c>
    </row>
    <row r="158" spans="1:33" ht="15.75">
      <c r="A158" s="45" t="s">
        <v>5837</v>
      </c>
      <c r="B158" s="10" t="s">
        <v>5835</v>
      </c>
      <c r="C158" s="53" t="s">
        <v>5838</v>
      </c>
      <c r="D158" s="32">
        <v>18</v>
      </c>
      <c r="E158" s="37" t="s">
        <v>521</v>
      </c>
      <c r="F158" s="37">
        <v>1200118071</v>
      </c>
      <c r="G158" s="27" t="s">
        <v>5184</v>
      </c>
      <c r="H158" t="s">
        <v>7472</v>
      </c>
      <c r="I158">
        <v>4</v>
      </c>
      <c r="J158">
        <v>1</v>
      </c>
      <c r="K158">
        <v>0</v>
      </c>
      <c r="L158">
        <v>6</v>
      </c>
      <c r="M158">
        <v>7</v>
      </c>
      <c r="N158">
        <v>1</v>
      </c>
      <c r="O158">
        <v>2</v>
      </c>
      <c r="P158">
        <v>0</v>
      </c>
      <c r="Q158">
        <v>1</v>
      </c>
      <c r="R158">
        <v>0</v>
      </c>
      <c r="S158">
        <v>2</v>
      </c>
      <c r="T158">
        <v>0</v>
      </c>
      <c r="U158">
        <v>36</v>
      </c>
      <c r="V158">
        <v>72</v>
      </c>
      <c r="W158">
        <v>0</v>
      </c>
      <c r="X158">
        <v>0</v>
      </c>
      <c r="Y158">
        <v>36</v>
      </c>
      <c r="Z158">
        <v>0</v>
      </c>
      <c r="AA158">
        <v>1</v>
      </c>
      <c r="AB158">
        <v>72</v>
      </c>
      <c r="AC158">
        <v>4</v>
      </c>
      <c r="AD158">
        <v>2</v>
      </c>
      <c r="AE158">
        <v>6</v>
      </c>
      <c r="AF158">
        <v>0</v>
      </c>
      <c r="AG158">
        <v>0</v>
      </c>
    </row>
    <row r="159" spans="1:33" ht="15.75">
      <c r="A159" s="45" t="s">
        <v>5839</v>
      </c>
      <c r="B159" s="10" t="s">
        <v>5835</v>
      </c>
      <c r="C159" s="53" t="s">
        <v>5840</v>
      </c>
      <c r="D159" s="32">
        <v>18</v>
      </c>
      <c r="E159" s="37" t="s">
        <v>521</v>
      </c>
      <c r="F159" s="37">
        <v>1200118071</v>
      </c>
      <c r="G159" s="27" t="s">
        <v>5184</v>
      </c>
      <c r="H159" t="s">
        <v>7472</v>
      </c>
      <c r="I159">
        <v>4</v>
      </c>
      <c r="J159">
        <v>1</v>
      </c>
      <c r="K159">
        <v>0</v>
      </c>
      <c r="L159">
        <v>6</v>
      </c>
      <c r="M159">
        <v>7</v>
      </c>
      <c r="N159">
        <v>1</v>
      </c>
      <c r="O159">
        <v>2</v>
      </c>
      <c r="P159">
        <v>0</v>
      </c>
      <c r="Q159">
        <v>1</v>
      </c>
      <c r="R159">
        <v>0</v>
      </c>
      <c r="S159">
        <v>2</v>
      </c>
      <c r="T159">
        <v>0</v>
      </c>
      <c r="U159">
        <v>36</v>
      </c>
      <c r="V159">
        <v>72</v>
      </c>
      <c r="W159">
        <v>0</v>
      </c>
      <c r="X159">
        <v>0</v>
      </c>
      <c r="Y159">
        <v>36</v>
      </c>
      <c r="Z159">
        <v>0</v>
      </c>
      <c r="AA159">
        <v>1</v>
      </c>
      <c r="AB159">
        <v>72</v>
      </c>
      <c r="AC159">
        <v>4</v>
      </c>
      <c r="AD159">
        <v>2</v>
      </c>
      <c r="AE159">
        <v>6</v>
      </c>
      <c r="AF159">
        <v>0</v>
      </c>
      <c r="AG159">
        <v>0</v>
      </c>
    </row>
    <row r="160" spans="1:33" ht="15.75">
      <c r="A160" s="45" t="s">
        <v>5841</v>
      </c>
      <c r="B160" s="10" t="s">
        <v>5835</v>
      </c>
      <c r="C160" s="53" t="s">
        <v>5842</v>
      </c>
      <c r="D160" s="32">
        <v>37</v>
      </c>
      <c r="E160" s="37" t="s">
        <v>521</v>
      </c>
      <c r="F160" s="37">
        <v>1200118071</v>
      </c>
      <c r="G160" s="27" t="s">
        <v>5184</v>
      </c>
      <c r="H160" t="s">
        <v>7472</v>
      </c>
      <c r="I160">
        <v>7</v>
      </c>
      <c r="J160">
        <v>2</v>
      </c>
      <c r="K160">
        <v>0</v>
      </c>
      <c r="L160">
        <v>12</v>
      </c>
      <c r="M160">
        <v>14</v>
      </c>
      <c r="N160">
        <v>2</v>
      </c>
      <c r="O160">
        <v>5</v>
      </c>
      <c r="P160">
        <v>0</v>
      </c>
      <c r="Q160">
        <v>1</v>
      </c>
      <c r="R160">
        <v>0</v>
      </c>
      <c r="S160">
        <v>4</v>
      </c>
      <c r="T160">
        <v>0</v>
      </c>
      <c r="U160">
        <v>74</v>
      </c>
      <c r="V160">
        <v>148</v>
      </c>
      <c r="W160">
        <v>0</v>
      </c>
      <c r="X160">
        <v>0</v>
      </c>
      <c r="Y160">
        <v>74</v>
      </c>
      <c r="Z160">
        <v>0</v>
      </c>
      <c r="AA160">
        <v>2</v>
      </c>
      <c r="AB160">
        <v>148</v>
      </c>
      <c r="AC160">
        <v>9</v>
      </c>
      <c r="AD160">
        <v>4</v>
      </c>
      <c r="AE160">
        <v>12</v>
      </c>
      <c r="AF160">
        <v>0</v>
      </c>
      <c r="AG160">
        <v>0</v>
      </c>
    </row>
    <row r="161" spans="1:33" ht="15.75">
      <c r="A161" s="45" t="s">
        <v>5843</v>
      </c>
      <c r="B161" s="10" t="s">
        <v>5835</v>
      </c>
      <c r="C161" s="53" t="s">
        <v>5844</v>
      </c>
      <c r="D161" s="32">
        <v>121</v>
      </c>
      <c r="E161" s="37" t="s">
        <v>521</v>
      </c>
      <c r="F161" s="37">
        <v>1200118071</v>
      </c>
      <c r="G161" s="27" t="s">
        <v>5184</v>
      </c>
      <c r="H161" t="s">
        <v>7472</v>
      </c>
      <c r="I161">
        <v>22</v>
      </c>
      <c r="J161">
        <v>6</v>
      </c>
      <c r="K161">
        <v>0</v>
      </c>
      <c r="L161">
        <v>37</v>
      </c>
      <c r="M161">
        <v>45</v>
      </c>
      <c r="N161">
        <v>6</v>
      </c>
      <c r="O161">
        <v>14</v>
      </c>
      <c r="P161">
        <v>0</v>
      </c>
      <c r="Q161">
        <v>3</v>
      </c>
      <c r="R161">
        <v>0</v>
      </c>
      <c r="S161">
        <v>11</v>
      </c>
      <c r="T161">
        <v>0</v>
      </c>
      <c r="U161">
        <v>242</v>
      </c>
      <c r="V161">
        <v>484</v>
      </c>
      <c r="W161">
        <v>0</v>
      </c>
      <c r="X161">
        <v>0</v>
      </c>
      <c r="Y161">
        <v>242</v>
      </c>
      <c r="Z161">
        <v>0</v>
      </c>
      <c r="AA161">
        <v>6</v>
      </c>
      <c r="AB161">
        <v>484</v>
      </c>
      <c r="AC161">
        <v>27</v>
      </c>
      <c r="AD161">
        <v>12</v>
      </c>
      <c r="AE161">
        <v>38</v>
      </c>
      <c r="AF161">
        <v>0</v>
      </c>
      <c r="AG161">
        <v>0</v>
      </c>
    </row>
    <row r="162" spans="1:33" ht="15.75">
      <c r="A162" s="45" t="s">
        <v>5845</v>
      </c>
      <c r="B162" s="10" t="s">
        <v>5835</v>
      </c>
      <c r="C162" s="53" t="s">
        <v>5846</v>
      </c>
      <c r="D162" s="32">
        <v>45</v>
      </c>
      <c r="E162" s="37" t="s">
        <v>521</v>
      </c>
      <c r="F162" s="37">
        <v>1200118071</v>
      </c>
      <c r="G162" s="27" t="s">
        <v>5184</v>
      </c>
      <c r="H162" t="s">
        <v>7472</v>
      </c>
      <c r="I162">
        <v>8</v>
      </c>
      <c r="J162">
        <v>2</v>
      </c>
      <c r="K162">
        <v>0</v>
      </c>
      <c r="L162">
        <v>14</v>
      </c>
      <c r="M162">
        <v>17</v>
      </c>
      <c r="N162">
        <v>2</v>
      </c>
      <c r="O162">
        <v>5</v>
      </c>
      <c r="P162">
        <v>0</v>
      </c>
      <c r="Q162">
        <v>1</v>
      </c>
      <c r="R162">
        <v>0</v>
      </c>
      <c r="S162">
        <v>4</v>
      </c>
      <c r="T162">
        <v>0</v>
      </c>
      <c r="U162">
        <v>90</v>
      </c>
      <c r="V162">
        <v>180</v>
      </c>
      <c r="W162">
        <v>0</v>
      </c>
      <c r="X162">
        <v>0</v>
      </c>
      <c r="Y162">
        <v>90</v>
      </c>
      <c r="Z162">
        <v>0</v>
      </c>
      <c r="AA162">
        <v>2</v>
      </c>
      <c r="AB162">
        <v>180</v>
      </c>
      <c r="AC162">
        <v>10</v>
      </c>
      <c r="AD162">
        <v>5</v>
      </c>
      <c r="AE162">
        <v>14</v>
      </c>
      <c r="AF162">
        <v>0</v>
      </c>
      <c r="AG162">
        <v>0</v>
      </c>
    </row>
    <row r="163" spans="1:33" ht="15.75">
      <c r="A163" s="45" t="s">
        <v>5847</v>
      </c>
      <c r="B163" s="10" t="s">
        <v>5835</v>
      </c>
      <c r="C163" s="53" t="s">
        <v>5848</v>
      </c>
      <c r="D163" s="32">
        <v>46</v>
      </c>
      <c r="E163" s="37" t="s">
        <v>521</v>
      </c>
      <c r="F163" s="37">
        <v>1200118071</v>
      </c>
      <c r="G163" s="27" t="s">
        <v>5184</v>
      </c>
      <c r="H163" t="s">
        <v>7472</v>
      </c>
      <c r="I163">
        <v>9</v>
      </c>
      <c r="J163">
        <v>3</v>
      </c>
      <c r="K163">
        <v>0</v>
      </c>
      <c r="L163">
        <v>14</v>
      </c>
      <c r="M163">
        <v>17</v>
      </c>
      <c r="N163">
        <v>3</v>
      </c>
      <c r="O163">
        <v>6</v>
      </c>
      <c r="P163">
        <v>0</v>
      </c>
      <c r="Q163">
        <v>2</v>
      </c>
      <c r="R163">
        <v>0</v>
      </c>
      <c r="S163">
        <v>5</v>
      </c>
      <c r="T163">
        <v>0</v>
      </c>
      <c r="U163">
        <v>92</v>
      </c>
      <c r="V163">
        <v>184</v>
      </c>
      <c r="W163">
        <v>0</v>
      </c>
      <c r="X163">
        <v>0</v>
      </c>
      <c r="Y163">
        <v>92</v>
      </c>
      <c r="Z163">
        <v>0</v>
      </c>
      <c r="AA163">
        <v>3</v>
      </c>
      <c r="AB163">
        <v>184</v>
      </c>
      <c r="AC163">
        <v>11</v>
      </c>
      <c r="AD163">
        <v>5</v>
      </c>
      <c r="AE163">
        <v>15</v>
      </c>
      <c r="AF163">
        <v>0</v>
      </c>
      <c r="AG163">
        <v>0</v>
      </c>
    </row>
    <row r="164" spans="1:33" ht="15.75">
      <c r="A164" s="45" t="s">
        <v>5849</v>
      </c>
      <c r="B164" s="10" t="s">
        <v>5835</v>
      </c>
      <c r="C164" s="53" t="s">
        <v>5850</v>
      </c>
      <c r="D164" s="32">
        <v>49</v>
      </c>
      <c r="E164" s="37" t="s">
        <v>521</v>
      </c>
      <c r="F164" s="37">
        <v>1200118071</v>
      </c>
      <c r="G164" s="27" t="s">
        <v>5184</v>
      </c>
      <c r="H164" t="s">
        <v>7472</v>
      </c>
      <c r="I164">
        <v>9</v>
      </c>
      <c r="J164">
        <v>3</v>
      </c>
      <c r="K164">
        <v>0</v>
      </c>
      <c r="L164">
        <v>15</v>
      </c>
      <c r="M164">
        <v>18</v>
      </c>
      <c r="N164">
        <v>3</v>
      </c>
      <c r="O164">
        <v>6</v>
      </c>
      <c r="P164">
        <v>0</v>
      </c>
      <c r="Q164">
        <v>2</v>
      </c>
      <c r="R164">
        <v>0</v>
      </c>
      <c r="S164">
        <v>5</v>
      </c>
      <c r="T164">
        <v>0</v>
      </c>
      <c r="U164">
        <v>98</v>
      </c>
      <c r="V164">
        <v>196</v>
      </c>
      <c r="W164">
        <v>0</v>
      </c>
      <c r="X164">
        <v>0</v>
      </c>
      <c r="Y164">
        <v>98</v>
      </c>
      <c r="Z164">
        <v>0</v>
      </c>
      <c r="AA164">
        <v>3</v>
      </c>
      <c r="AB164">
        <v>196</v>
      </c>
      <c r="AC164">
        <v>11</v>
      </c>
      <c r="AD164">
        <v>5</v>
      </c>
      <c r="AE164">
        <v>16</v>
      </c>
      <c r="AF164">
        <v>0</v>
      </c>
      <c r="AG164">
        <v>0</v>
      </c>
    </row>
    <row r="165" spans="1:33" ht="15.75">
      <c r="A165" s="45" t="s">
        <v>5851</v>
      </c>
      <c r="B165" s="10" t="s">
        <v>5835</v>
      </c>
      <c r="C165" s="53" t="s">
        <v>5852</v>
      </c>
      <c r="D165" s="32">
        <v>53</v>
      </c>
      <c r="E165" s="37" t="s">
        <v>521</v>
      </c>
      <c r="F165" s="37">
        <v>1200118071</v>
      </c>
      <c r="G165" s="27" t="s">
        <v>5184</v>
      </c>
      <c r="H165" t="s">
        <v>7472</v>
      </c>
      <c r="I165">
        <v>10</v>
      </c>
      <c r="J165">
        <v>3</v>
      </c>
      <c r="K165">
        <v>0</v>
      </c>
      <c r="L165">
        <v>17</v>
      </c>
      <c r="M165">
        <v>20</v>
      </c>
      <c r="N165">
        <v>3</v>
      </c>
      <c r="O165">
        <v>6</v>
      </c>
      <c r="P165">
        <v>0</v>
      </c>
      <c r="Q165">
        <v>2</v>
      </c>
      <c r="R165">
        <v>0</v>
      </c>
      <c r="S165">
        <v>5</v>
      </c>
      <c r="T165">
        <v>0</v>
      </c>
      <c r="U165">
        <v>106</v>
      </c>
      <c r="V165">
        <v>212</v>
      </c>
      <c r="W165">
        <v>0</v>
      </c>
      <c r="X165">
        <v>0</v>
      </c>
      <c r="Y165">
        <v>106</v>
      </c>
      <c r="Z165">
        <v>0</v>
      </c>
      <c r="AA165">
        <v>3</v>
      </c>
      <c r="AB165">
        <v>212</v>
      </c>
      <c r="AC165">
        <v>12</v>
      </c>
      <c r="AD165">
        <v>6</v>
      </c>
      <c r="AE165">
        <v>17</v>
      </c>
      <c r="AF165">
        <v>0</v>
      </c>
      <c r="AG165">
        <v>0</v>
      </c>
    </row>
    <row r="166" spans="1:33" ht="15.75">
      <c r="A166" s="45" t="s">
        <v>5853</v>
      </c>
      <c r="B166" s="10" t="s">
        <v>5854</v>
      </c>
      <c r="C166" s="53" t="s">
        <v>5855</v>
      </c>
      <c r="D166" s="32">
        <v>32</v>
      </c>
      <c r="E166" s="37" t="s">
        <v>541</v>
      </c>
      <c r="F166" s="36">
        <v>9300068542</v>
      </c>
      <c r="G166" s="27" t="s">
        <v>5184</v>
      </c>
      <c r="H166" t="s">
        <v>7472</v>
      </c>
      <c r="I166">
        <v>6</v>
      </c>
      <c r="J166">
        <v>2</v>
      </c>
      <c r="K166">
        <v>0</v>
      </c>
      <c r="L166">
        <v>10</v>
      </c>
      <c r="M166">
        <v>12</v>
      </c>
      <c r="N166">
        <v>2</v>
      </c>
      <c r="O166">
        <v>4</v>
      </c>
      <c r="P166">
        <v>0</v>
      </c>
      <c r="Q166">
        <v>1</v>
      </c>
      <c r="R166">
        <v>0</v>
      </c>
      <c r="S166">
        <v>3</v>
      </c>
      <c r="T166">
        <v>0</v>
      </c>
      <c r="U166">
        <v>64</v>
      </c>
      <c r="V166">
        <v>128</v>
      </c>
      <c r="W166">
        <v>0</v>
      </c>
      <c r="X166">
        <v>0</v>
      </c>
      <c r="Y166">
        <v>64</v>
      </c>
      <c r="Z166">
        <v>0</v>
      </c>
      <c r="AA166">
        <v>2</v>
      </c>
      <c r="AB166">
        <v>128</v>
      </c>
      <c r="AC166">
        <v>8</v>
      </c>
      <c r="AD166">
        <v>4</v>
      </c>
      <c r="AE166">
        <v>10</v>
      </c>
      <c r="AF166">
        <v>0</v>
      </c>
      <c r="AG166">
        <v>0</v>
      </c>
    </row>
    <row r="167" spans="1:33" ht="15.75">
      <c r="A167" s="45" t="s">
        <v>5856</v>
      </c>
      <c r="B167" s="10" t="s">
        <v>5854</v>
      </c>
      <c r="C167" s="53" t="s">
        <v>5857</v>
      </c>
      <c r="D167" s="32">
        <v>30</v>
      </c>
      <c r="E167" s="37" t="s">
        <v>541</v>
      </c>
      <c r="F167" s="36">
        <v>9300068542</v>
      </c>
      <c r="G167" s="27" t="s">
        <v>5184</v>
      </c>
      <c r="H167" t="s">
        <v>7472</v>
      </c>
      <c r="I167">
        <v>6</v>
      </c>
      <c r="J167">
        <v>2</v>
      </c>
      <c r="K167">
        <v>0</v>
      </c>
      <c r="L167">
        <v>10</v>
      </c>
      <c r="M167">
        <v>11</v>
      </c>
      <c r="N167">
        <v>2</v>
      </c>
      <c r="O167">
        <v>4</v>
      </c>
      <c r="P167">
        <v>0</v>
      </c>
      <c r="Q167">
        <v>1</v>
      </c>
      <c r="R167">
        <v>0</v>
      </c>
      <c r="S167">
        <v>3</v>
      </c>
      <c r="T167">
        <v>0</v>
      </c>
      <c r="U167">
        <v>60</v>
      </c>
      <c r="V167">
        <v>120</v>
      </c>
      <c r="W167">
        <v>0</v>
      </c>
      <c r="X167">
        <v>0</v>
      </c>
      <c r="Y167">
        <v>60</v>
      </c>
      <c r="Z167">
        <v>0</v>
      </c>
      <c r="AA167">
        <v>2</v>
      </c>
      <c r="AB167">
        <v>120</v>
      </c>
      <c r="AC167">
        <v>7</v>
      </c>
      <c r="AD167">
        <v>3</v>
      </c>
      <c r="AE167">
        <v>10</v>
      </c>
      <c r="AF167">
        <v>0</v>
      </c>
      <c r="AG167">
        <v>0</v>
      </c>
    </row>
    <row r="168" spans="1:33" ht="15.75">
      <c r="A168" s="45" t="s">
        <v>5858</v>
      </c>
      <c r="B168" s="10" t="s">
        <v>5854</v>
      </c>
      <c r="C168" s="53" t="s">
        <v>5859</v>
      </c>
      <c r="D168" s="32">
        <v>30</v>
      </c>
      <c r="E168" s="37" t="s">
        <v>541</v>
      </c>
      <c r="F168" s="36">
        <v>9300068542</v>
      </c>
      <c r="G168" s="27" t="s">
        <v>5184</v>
      </c>
      <c r="H168" t="s">
        <v>7472</v>
      </c>
      <c r="I168">
        <v>6</v>
      </c>
      <c r="J168">
        <v>2</v>
      </c>
      <c r="K168">
        <v>0</v>
      </c>
      <c r="L168">
        <v>10</v>
      </c>
      <c r="M168">
        <v>11</v>
      </c>
      <c r="N168">
        <v>2</v>
      </c>
      <c r="O168">
        <v>4</v>
      </c>
      <c r="P168">
        <v>0</v>
      </c>
      <c r="Q168">
        <v>1</v>
      </c>
      <c r="R168">
        <v>0</v>
      </c>
      <c r="S168">
        <v>3</v>
      </c>
      <c r="T168">
        <v>0</v>
      </c>
      <c r="U168">
        <v>60</v>
      </c>
      <c r="V168">
        <v>120</v>
      </c>
      <c r="W168">
        <v>0</v>
      </c>
      <c r="X168">
        <v>0</v>
      </c>
      <c r="Y168">
        <v>60</v>
      </c>
      <c r="Z168">
        <v>0</v>
      </c>
      <c r="AA168">
        <v>2</v>
      </c>
      <c r="AB168">
        <v>120</v>
      </c>
      <c r="AC168">
        <v>7</v>
      </c>
      <c r="AD168">
        <v>3</v>
      </c>
      <c r="AE168">
        <v>10</v>
      </c>
      <c r="AF168">
        <v>0</v>
      </c>
      <c r="AG168">
        <v>0</v>
      </c>
    </row>
    <row r="169" spans="1:33" ht="15.75">
      <c r="A169" s="45" t="s">
        <v>5860</v>
      </c>
      <c r="B169" s="10" t="s">
        <v>5854</v>
      </c>
      <c r="C169" s="53" t="s">
        <v>5861</v>
      </c>
      <c r="D169" s="32">
        <v>61</v>
      </c>
      <c r="E169" s="37" t="s">
        <v>541</v>
      </c>
      <c r="F169" s="36">
        <v>9300068542</v>
      </c>
      <c r="G169" s="27" t="s">
        <v>5184</v>
      </c>
      <c r="H169" t="s">
        <v>7472</v>
      </c>
      <c r="I169">
        <v>11</v>
      </c>
      <c r="J169">
        <v>3</v>
      </c>
      <c r="K169">
        <v>0</v>
      </c>
      <c r="L169">
        <v>19</v>
      </c>
      <c r="M169">
        <v>23</v>
      </c>
      <c r="N169">
        <v>3</v>
      </c>
      <c r="O169">
        <v>7</v>
      </c>
      <c r="P169">
        <v>0</v>
      </c>
      <c r="Q169">
        <v>2</v>
      </c>
      <c r="R169">
        <v>0</v>
      </c>
      <c r="S169">
        <v>6</v>
      </c>
      <c r="T169">
        <v>0</v>
      </c>
      <c r="U169">
        <v>122</v>
      </c>
      <c r="V169">
        <v>244</v>
      </c>
      <c r="W169">
        <v>0</v>
      </c>
      <c r="X169">
        <v>0</v>
      </c>
      <c r="Y169">
        <v>122</v>
      </c>
      <c r="Z169">
        <v>0</v>
      </c>
      <c r="AA169">
        <v>3</v>
      </c>
      <c r="AB169">
        <v>244</v>
      </c>
      <c r="AC169">
        <v>14</v>
      </c>
      <c r="AD169">
        <v>6</v>
      </c>
      <c r="AE169">
        <v>19</v>
      </c>
      <c r="AF169">
        <v>0</v>
      </c>
      <c r="AG169">
        <v>0</v>
      </c>
    </row>
    <row r="170" spans="1:33" ht="15.75">
      <c r="A170" s="45" t="s">
        <v>5862</v>
      </c>
      <c r="B170" s="10" t="s">
        <v>5854</v>
      </c>
      <c r="C170" s="53" t="s">
        <v>5863</v>
      </c>
      <c r="D170" s="32">
        <v>10</v>
      </c>
      <c r="E170" s="37" t="s">
        <v>541</v>
      </c>
      <c r="F170" s="36">
        <v>9300068542</v>
      </c>
      <c r="G170" s="27" t="s">
        <v>5184</v>
      </c>
      <c r="H170" t="s">
        <v>7473</v>
      </c>
      <c r="I170">
        <v>4</v>
      </c>
      <c r="J170">
        <v>2</v>
      </c>
      <c r="K170">
        <v>11</v>
      </c>
      <c r="L170">
        <v>6</v>
      </c>
      <c r="M170">
        <v>0</v>
      </c>
      <c r="N170">
        <v>0</v>
      </c>
      <c r="O170">
        <v>2</v>
      </c>
      <c r="P170">
        <v>1</v>
      </c>
      <c r="Q170">
        <v>0</v>
      </c>
      <c r="R170">
        <v>4</v>
      </c>
      <c r="S170">
        <v>2</v>
      </c>
      <c r="T170">
        <v>100</v>
      </c>
      <c r="U170">
        <v>0</v>
      </c>
      <c r="V170">
        <v>0</v>
      </c>
      <c r="W170">
        <v>5</v>
      </c>
      <c r="X170">
        <v>2</v>
      </c>
      <c r="Y170">
        <v>40</v>
      </c>
      <c r="Z170">
        <v>3</v>
      </c>
      <c r="AA170">
        <v>0</v>
      </c>
      <c r="AB170">
        <v>0</v>
      </c>
      <c r="AC170">
        <v>3</v>
      </c>
      <c r="AD170">
        <v>1</v>
      </c>
      <c r="AE170">
        <v>2</v>
      </c>
      <c r="AF170">
        <v>1</v>
      </c>
      <c r="AG170">
        <v>1</v>
      </c>
    </row>
    <row r="171" spans="1:33" ht="15.75">
      <c r="A171" s="45" t="s">
        <v>5864</v>
      </c>
      <c r="B171" s="10" t="s">
        <v>5854</v>
      </c>
      <c r="C171" s="53" t="s">
        <v>5865</v>
      </c>
      <c r="D171" s="32">
        <v>10</v>
      </c>
      <c r="E171" s="37" t="s">
        <v>541</v>
      </c>
      <c r="F171" s="36">
        <v>9300068542</v>
      </c>
      <c r="G171" s="27" t="s">
        <v>5184</v>
      </c>
      <c r="H171" t="s">
        <v>7473</v>
      </c>
      <c r="I171">
        <v>4</v>
      </c>
      <c r="J171">
        <v>2</v>
      </c>
      <c r="K171">
        <v>11</v>
      </c>
      <c r="L171">
        <v>6</v>
      </c>
      <c r="M171">
        <v>0</v>
      </c>
      <c r="N171">
        <v>0</v>
      </c>
      <c r="O171">
        <v>2</v>
      </c>
      <c r="P171">
        <v>1</v>
      </c>
      <c r="Q171">
        <v>0</v>
      </c>
      <c r="R171">
        <v>4</v>
      </c>
      <c r="S171">
        <v>2</v>
      </c>
      <c r="T171">
        <v>100</v>
      </c>
      <c r="U171">
        <v>0</v>
      </c>
      <c r="V171">
        <v>0</v>
      </c>
      <c r="W171">
        <v>5</v>
      </c>
      <c r="X171">
        <v>2</v>
      </c>
      <c r="Y171">
        <v>40</v>
      </c>
      <c r="Z171">
        <v>3</v>
      </c>
      <c r="AA171">
        <v>0</v>
      </c>
      <c r="AB171">
        <v>0</v>
      </c>
      <c r="AC171">
        <v>3</v>
      </c>
      <c r="AD171">
        <v>1</v>
      </c>
      <c r="AE171">
        <v>2</v>
      </c>
      <c r="AF171">
        <v>1</v>
      </c>
      <c r="AG171">
        <v>1</v>
      </c>
    </row>
    <row r="172" spans="1:33" ht="15.75">
      <c r="A172" s="45" t="s">
        <v>5866</v>
      </c>
      <c r="B172" s="10" t="s">
        <v>5854</v>
      </c>
      <c r="C172" s="53" t="s">
        <v>5867</v>
      </c>
      <c r="D172" s="32">
        <v>29</v>
      </c>
      <c r="E172" s="37" t="s">
        <v>541</v>
      </c>
      <c r="F172" s="36">
        <v>9300068542</v>
      </c>
      <c r="G172" s="27" t="s">
        <v>5184</v>
      </c>
      <c r="H172" t="s">
        <v>7473</v>
      </c>
      <c r="I172">
        <v>12</v>
      </c>
      <c r="J172">
        <v>4</v>
      </c>
      <c r="K172">
        <v>31</v>
      </c>
      <c r="L172">
        <v>15</v>
      </c>
      <c r="M172">
        <v>0</v>
      </c>
      <c r="N172">
        <v>0</v>
      </c>
      <c r="O172">
        <v>4</v>
      </c>
      <c r="P172">
        <v>2</v>
      </c>
      <c r="Q172">
        <v>0</v>
      </c>
      <c r="R172">
        <v>11</v>
      </c>
      <c r="S172">
        <v>4</v>
      </c>
      <c r="T172">
        <v>290</v>
      </c>
      <c r="U172">
        <v>0</v>
      </c>
      <c r="V172">
        <v>0</v>
      </c>
      <c r="W172">
        <v>13</v>
      </c>
      <c r="X172">
        <v>6</v>
      </c>
      <c r="Y172">
        <v>116</v>
      </c>
      <c r="Z172">
        <v>7</v>
      </c>
      <c r="AA172">
        <v>0</v>
      </c>
      <c r="AB172">
        <v>0</v>
      </c>
      <c r="AC172">
        <v>7</v>
      </c>
      <c r="AD172">
        <v>3</v>
      </c>
      <c r="AE172">
        <v>4</v>
      </c>
      <c r="AF172">
        <v>2</v>
      </c>
      <c r="AG172">
        <v>2</v>
      </c>
    </row>
    <row r="173" spans="1:33" ht="15.75">
      <c r="A173" s="45" t="s">
        <v>5868</v>
      </c>
      <c r="B173" s="10" t="s">
        <v>5854</v>
      </c>
      <c r="C173" s="53" t="s">
        <v>5869</v>
      </c>
      <c r="D173" s="32">
        <v>196</v>
      </c>
      <c r="E173" s="37" t="s">
        <v>541</v>
      </c>
      <c r="F173" s="36">
        <v>9300068542</v>
      </c>
      <c r="G173" s="27" t="s">
        <v>5184</v>
      </c>
      <c r="H173" t="s">
        <v>7472</v>
      </c>
      <c r="I173">
        <v>35</v>
      </c>
      <c r="J173">
        <v>9</v>
      </c>
      <c r="K173">
        <v>0</v>
      </c>
      <c r="L173">
        <v>60</v>
      </c>
      <c r="M173">
        <v>72</v>
      </c>
      <c r="N173">
        <v>9</v>
      </c>
      <c r="O173">
        <v>22</v>
      </c>
      <c r="P173">
        <v>0</v>
      </c>
      <c r="Q173">
        <v>5</v>
      </c>
      <c r="R173">
        <v>0</v>
      </c>
      <c r="S173">
        <v>18</v>
      </c>
      <c r="T173">
        <v>0</v>
      </c>
      <c r="U173">
        <v>392</v>
      </c>
      <c r="V173">
        <v>784</v>
      </c>
      <c r="W173">
        <v>0</v>
      </c>
      <c r="X173">
        <v>0</v>
      </c>
      <c r="Y173">
        <v>392</v>
      </c>
      <c r="Z173">
        <v>0</v>
      </c>
      <c r="AA173">
        <v>9</v>
      </c>
      <c r="AB173">
        <v>784</v>
      </c>
      <c r="AC173">
        <v>44</v>
      </c>
      <c r="AD173">
        <v>20</v>
      </c>
      <c r="AE173">
        <v>61</v>
      </c>
      <c r="AF173">
        <v>0</v>
      </c>
      <c r="AG173">
        <v>0</v>
      </c>
    </row>
    <row r="174" spans="1:33" ht="15.75">
      <c r="A174" s="45" t="s">
        <v>5904</v>
      </c>
      <c r="B174" s="10" t="s">
        <v>5436</v>
      </c>
      <c r="C174" s="53" t="s">
        <v>5905</v>
      </c>
      <c r="D174" s="32">
        <v>66</v>
      </c>
      <c r="E174" s="68" t="s">
        <v>2192</v>
      </c>
      <c r="F174" s="31">
        <v>132313992</v>
      </c>
      <c r="G174" s="27" t="s">
        <v>5184</v>
      </c>
      <c r="H174" t="s">
        <v>7473</v>
      </c>
      <c r="I174">
        <v>27</v>
      </c>
      <c r="J174">
        <v>8</v>
      </c>
      <c r="K174">
        <v>70</v>
      </c>
      <c r="L174">
        <v>34</v>
      </c>
      <c r="M174">
        <v>0</v>
      </c>
      <c r="N174">
        <v>0</v>
      </c>
      <c r="O174">
        <v>9</v>
      </c>
      <c r="P174">
        <v>4</v>
      </c>
      <c r="Q174">
        <v>0</v>
      </c>
      <c r="R174">
        <v>24</v>
      </c>
      <c r="S174">
        <v>8</v>
      </c>
      <c r="T174">
        <v>660</v>
      </c>
      <c r="U174">
        <v>0</v>
      </c>
      <c r="V174">
        <v>0</v>
      </c>
      <c r="W174">
        <v>30</v>
      </c>
      <c r="X174">
        <v>14</v>
      </c>
      <c r="Y174">
        <v>264</v>
      </c>
      <c r="Z174">
        <v>15</v>
      </c>
      <c r="AA174">
        <v>0</v>
      </c>
      <c r="AB174">
        <v>0</v>
      </c>
      <c r="AC174">
        <v>15</v>
      </c>
      <c r="AD174">
        <v>7</v>
      </c>
      <c r="AE174">
        <v>8</v>
      </c>
      <c r="AF174">
        <v>5</v>
      </c>
      <c r="AG174">
        <v>5</v>
      </c>
    </row>
    <row r="175" spans="1:33" ht="15.75">
      <c r="A175" s="45" t="s">
        <v>5906</v>
      </c>
      <c r="B175" s="10" t="s">
        <v>5436</v>
      </c>
      <c r="C175" s="53" t="s">
        <v>5689</v>
      </c>
      <c r="D175" s="32">
        <v>175</v>
      </c>
      <c r="E175" s="68" t="s">
        <v>2192</v>
      </c>
      <c r="F175" s="31">
        <v>132313992</v>
      </c>
      <c r="G175" s="27" t="s">
        <v>5184</v>
      </c>
      <c r="H175" t="s">
        <v>7473</v>
      </c>
      <c r="I175">
        <v>70</v>
      </c>
      <c r="J175">
        <v>20</v>
      </c>
      <c r="K175">
        <v>186</v>
      </c>
      <c r="L175">
        <v>89</v>
      </c>
      <c r="M175">
        <v>0</v>
      </c>
      <c r="N175">
        <v>0</v>
      </c>
      <c r="O175">
        <v>24</v>
      </c>
      <c r="P175">
        <v>11</v>
      </c>
      <c r="Q175">
        <v>0</v>
      </c>
      <c r="R175">
        <v>62</v>
      </c>
      <c r="S175">
        <v>20</v>
      </c>
      <c r="T175">
        <v>1750</v>
      </c>
      <c r="U175">
        <v>0</v>
      </c>
      <c r="V175">
        <v>0</v>
      </c>
      <c r="W175">
        <v>78</v>
      </c>
      <c r="X175">
        <v>35</v>
      </c>
      <c r="Y175">
        <v>700</v>
      </c>
      <c r="Z175">
        <v>39</v>
      </c>
      <c r="AA175">
        <v>0</v>
      </c>
      <c r="AB175">
        <v>0</v>
      </c>
      <c r="AC175">
        <v>39</v>
      </c>
      <c r="AD175">
        <v>18</v>
      </c>
      <c r="AE175">
        <v>20</v>
      </c>
      <c r="AF175">
        <v>12</v>
      </c>
      <c r="AG175">
        <v>12</v>
      </c>
    </row>
    <row r="176" spans="1:33" ht="15.75">
      <c r="A176" s="46" t="s">
        <v>5918</v>
      </c>
      <c r="B176" s="10" t="s">
        <v>5919</v>
      </c>
      <c r="C176" s="53" t="s">
        <v>5920</v>
      </c>
      <c r="D176" s="35">
        <v>293</v>
      </c>
      <c r="E176" s="37" t="s">
        <v>2208</v>
      </c>
      <c r="F176" s="37">
        <v>131408206</v>
      </c>
      <c r="G176" s="27" t="s">
        <v>5184</v>
      </c>
      <c r="H176" t="s">
        <v>7473</v>
      </c>
      <c r="I176">
        <v>117</v>
      </c>
      <c r="J176">
        <v>33</v>
      </c>
      <c r="K176">
        <v>311</v>
      </c>
      <c r="L176">
        <v>148</v>
      </c>
      <c r="M176">
        <v>0</v>
      </c>
      <c r="N176">
        <v>0</v>
      </c>
      <c r="O176">
        <v>39</v>
      </c>
      <c r="P176">
        <v>18</v>
      </c>
      <c r="Q176">
        <v>0</v>
      </c>
      <c r="R176">
        <v>104</v>
      </c>
      <c r="S176">
        <v>33</v>
      </c>
      <c r="T176">
        <v>2930</v>
      </c>
      <c r="U176">
        <v>0</v>
      </c>
      <c r="V176">
        <v>0</v>
      </c>
      <c r="W176">
        <v>130</v>
      </c>
      <c r="X176">
        <v>59</v>
      </c>
      <c r="Y176">
        <v>1172</v>
      </c>
      <c r="Z176">
        <v>65</v>
      </c>
      <c r="AA176">
        <v>0</v>
      </c>
      <c r="AB176">
        <v>0</v>
      </c>
      <c r="AC176">
        <v>65</v>
      </c>
      <c r="AD176">
        <v>29</v>
      </c>
      <c r="AE176">
        <v>33</v>
      </c>
      <c r="AF176">
        <v>20</v>
      </c>
      <c r="AG176">
        <v>20</v>
      </c>
    </row>
    <row r="177" spans="1:33" ht="15.75">
      <c r="A177" s="45" t="s">
        <v>5938</v>
      </c>
      <c r="B177" s="10" t="s">
        <v>5343</v>
      </c>
      <c r="C177" s="53" t="s">
        <v>5939</v>
      </c>
      <c r="D177" s="32">
        <v>14</v>
      </c>
      <c r="E177" s="68" t="s">
        <v>566</v>
      </c>
      <c r="F177" s="31">
        <v>1200005732</v>
      </c>
      <c r="G177" s="27" t="s">
        <v>5184</v>
      </c>
      <c r="H177" t="s">
        <v>7472</v>
      </c>
      <c r="I177">
        <v>3</v>
      </c>
      <c r="J177">
        <v>1</v>
      </c>
      <c r="K177">
        <v>0</v>
      </c>
      <c r="L177">
        <v>5</v>
      </c>
      <c r="M177">
        <v>6</v>
      </c>
      <c r="N177">
        <v>1</v>
      </c>
      <c r="O177">
        <v>2</v>
      </c>
      <c r="P177">
        <v>0</v>
      </c>
      <c r="Q177">
        <v>1</v>
      </c>
      <c r="R177">
        <v>0</v>
      </c>
      <c r="S177">
        <v>2</v>
      </c>
      <c r="T177">
        <v>0</v>
      </c>
      <c r="U177">
        <v>28</v>
      </c>
      <c r="V177">
        <v>56</v>
      </c>
      <c r="W177">
        <v>0</v>
      </c>
      <c r="X177">
        <v>0</v>
      </c>
      <c r="Y177">
        <v>28</v>
      </c>
      <c r="Z177">
        <v>0</v>
      </c>
      <c r="AA177">
        <v>1</v>
      </c>
      <c r="AB177">
        <v>56</v>
      </c>
      <c r="AC177">
        <v>4</v>
      </c>
      <c r="AD177">
        <v>2</v>
      </c>
      <c r="AE177">
        <v>5</v>
      </c>
      <c r="AF177">
        <v>0</v>
      </c>
      <c r="AG177">
        <v>0</v>
      </c>
    </row>
    <row r="178" spans="1:33" ht="15.75">
      <c r="A178" s="45" t="s">
        <v>5940</v>
      </c>
      <c r="B178" s="10" t="s">
        <v>5343</v>
      </c>
      <c r="C178" s="53" t="s">
        <v>5941</v>
      </c>
      <c r="D178" s="32">
        <v>48</v>
      </c>
      <c r="E178" s="68" t="s">
        <v>566</v>
      </c>
      <c r="F178" s="31">
        <v>1200005732</v>
      </c>
      <c r="G178" s="27" t="s">
        <v>5184</v>
      </c>
      <c r="H178" t="s">
        <v>7472</v>
      </c>
      <c r="I178">
        <v>9</v>
      </c>
      <c r="J178">
        <v>3</v>
      </c>
      <c r="K178">
        <v>0</v>
      </c>
      <c r="L178">
        <v>15</v>
      </c>
      <c r="M178">
        <v>18</v>
      </c>
      <c r="N178">
        <v>3</v>
      </c>
      <c r="O178">
        <v>6</v>
      </c>
      <c r="P178">
        <v>0</v>
      </c>
      <c r="Q178">
        <v>2</v>
      </c>
      <c r="R178">
        <v>0</v>
      </c>
      <c r="S178">
        <v>5</v>
      </c>
      <c r="T178">
        <v>0</v>
      </c>
      <c r="U178">
        <v>96</v>
      </c>
      <c r="V178">
        <v>192</v>
      </c>
      <c r="W178">
        <v>0</v>
      </c>
      <c r="X178">
        <v>0</v>
      </c>
      <c r="Y178">
        <v>96</v>
      </c>
      <c r="Z178">
        <v>0</v>
      </c>
      <c r="AA178">
        <v>3</v>
      </c>
      <c r="AB178">
        <v>192</v>
      </c>
      <c r="AC178">
        <v>11</v>
      </c>
      <c r="AD178">
        <v>5</v>
      </c>
      <c r="AE178">
        <v>15</v>
      </c>
      <c r="AF178">
        <v>0</v>
      </c>
      <c r="AG178">
        <v>0</v>
      </c>
    </row>
    <row r="179" spans="1:33" ht="15.75">
      <c r="A179" s="45" t="s">
        <v>5942</v>
      </c>
      <c r="B179" s="10" t="s">
        <v>5343</v>
      </c>
      <c r="C179" s="53" t="s">
        <v>5943</v>
      </c>
      <c r="D179" s="32">
        <v>14</v>
      </c>
      <c r="E179" s="68" t="s">
        <v>566</v>
      </c>
      <c r="F179" s="31">
        <v>1200005732</v>
      </c>
      <c r="G179" s="27" t="s">
        <v>5184</v>
      </c>
      <c r="H179" t="s">
        <v>7473</v>
      </c>
      <c r="I179">
        <v>6</v>
      </c>
      <c r="J179">
        <v>2</v>
      </c>
      <c r="K179">
        <v>15</v>
      </c>
      <c r="L179">
        <v>8</v>
      </c>
      <c r="M179">
        <v>0</v>
      </c>
      <c r="N179">
        <v>0</v>
      </c>
      <c r="O179">
        <v>2</v>
      </c>
      <c r="P179">
        <v>1</v>
      </c>
      <c r="Q179">
        <v>0</v>
      </c>
      <c r="R179">
        <v>5</v>
      </c>
      <c r="S179">
        <v>2</v>
      </c>
      <c r="T179">
        <v>140</v>
      </c>
      <c r="U179">
        <v>0</v>
      </c>
      <c r="V179">
        <v>0</v>
      </c>
      <c r="W179">
        <v>7</v>
      </c>
      <c r="X179">
        <v>3</v>
      </c>
      <c r="Y179">
        <v>56</v>
      </c>
      <c r="Z179">
        <v>4</v>
      </c>
      <c r="AA179">
        <v>0</v>
      </c>
      <c r="AB179">
        <v>0</v>
      </c>
      <c r="AC179">
        <v>4</v>
      </c>
      <c r="AD179">
        <v>2</v>
      </c>
      <c r="AE179">
        <v>2</v>
      </c>
      <c r="AF179">
        <v>1</v>
      </c>
      <c r="AG179">
        <v>1</v>
      </c>
    </row>
    <row r="180" spans="1:33" ht="15.75">
      <c r="A180" s="45" t="s">
        <v>5944</v>
      </c>
      <c r="B180" s="10" t="s">
        <v>5343</v>
      </c>
      <c r="C180" s="53" t="s">
        <v>5945</v>
      </c>
      <c r="D180" s="32">
        <v>6</v>
      </c>
      <c r="E180" s="68" t="s">
        <v>566</v>
      </c>
      <c r="F180" s="31">
        <v>1200005732</v>
      </c>
      <c r="G180" s="27" t="s">
        <v>5184</v>
      </c>
      <c r="H180" t="s">
        <v>7473</v>
      </c>
      <c r="I180">
        <v>3</v>
      </c>
      <c r="J180">
        <v>1</v>
      </c>
      <c r="K180">
        <v>7</v>
      </c>
      <c r="L180">
        <v>4</v>
      </c>
      <c r="M180">
        <v>0</v>
      </c>
      <c r="N180">
        <v>0</v>
      </c>
      <c r="O180">
        <v>1</v>
      </c>
      <c r="P180">
        <v>1</v>
      </c>
      <c r="Q180">
        <v>0</v>
      </c>
      <c r="R180">
        <v>3</v>
      </c>
      <c r="S180">
        <v>1</v>
      </c>
      <c r="T180">
        <v>60</v>
      </c>
      <c r="U180">
        <v>0</v>
      </c>
      <c r="V180">
        <v>0</v>
      </c>
      <c r="W180">
        <v>3</v>
      </c>
      <c r="X180">
        <v>2</v>
      </c>
      <c r="Y180">
        <v>24</v>
      </c>
      <c r="Z180">
        <v>2</v>
      </c>
      <c r="AA180">
        <v>0</v>
      </c>
      <c r="AB180">
        <v>0</v>
      </c>
      <c r="AC180">
        <v>2</v>
      </c>
      <c r="AD180">
        <v>1</v>
      </c>
      <c r="AE180">
        <v>1</v>
      </c>
      <c r="AF180">
        <v>1</v>
      </c>
      <c r="AG180">
        <v>1</v>
      </c>
    </row>
    <row r="181" spans="1:33" ht="15.75">
      <c r="A181" s="45" t="s">
        <v>5946</v>
      </c>
      <c r="B181" s="10" t="s">
        <v>5343</v>
      </c>
      <c r="C181" s="53" t="s">
        <v>5947</v>
      </c>
      <c r="D181" s="32">
        <v>5</v>
      </c>
      <c r="E181" s="68" t="s">
        <v>566</v>
      </c>
      <c r="F181" s="31">
        <v>1200005732</v>
      </c>
      <c r="G181" s="27" t="s">
        <v>5184</v>
      </c>
      <c r="H181" t="s">
        <v>7473</v>
      </c>
      <c r="I181">
        <v>2</v>
      </c>
      <c r="J181">
        <v>1</v>
      </c>
      <c r="K181">
        <v>6</v>
      </c>
      <c r="L181">
        <v>3</v>
      </c>
      <c r="M181">
        <v>0</v>
      </c>
      <c r="N181">
        <v>0</v>
      </c>
      <c r="O181">
        <v>1</v>
      </c>
      <c r="P181">
        <v>1</v>
      </c>
      <c r="Q181">
        <v>0</v>
      </c>
      <c r="R181">
        <v>2</v>
      </c>
      <c r="S181">
        <v>1</v>
      </c>
      <c r="T181">
        <v>50</v>
      </c>
      <c r="U181">
        <v>0</v>
      </c>
      <c r="V181">
        <v>0</v>
      </c>
      <c r="W181">
        <v>3</v>
      </c>
      <c r="X181">
        <v>1</v>
      </c>
      <c r="Y181">
        <v>20</v>
      </c>
      <c r="Z181">
        <v>2</v>
      </c>
      <c r="AA181">
        <v>0</v>
      </c>
      <c r="AB181">
        <v>0</v>
      </c>
      <c r="AC181">
        <v>2</v>
      </c>
      <c r="AD181">
        <v>1</v>
      </c>
      <c r="AE181">
        <v>1</v>
      </c>
      <c r="AF181">
        <v>1</v>
      </c>
      <c r="AG181">
        <v>1</v>
      </c>
    </row>
    <row r="182" spans="1:33" ht="15.75">
      <c r="A182" s="45" t="s">
        <v>5948</v>
      </c>
      <c r="B182" s="10" t="s">
        <v>5343</v>
      </c>
      <c r="C182" s="53" t="s">
        <v>5949</v>
      </c>
      <c r="D182" s="32">
        <v>24</v>
      </c>
      <c r="E182" s="68" t="s">
        <v>566</v>
      </c>
      <c r="F182" s="31">
        <v>1200005732</v>
      </c>
      <c r="G182" s="27" t="s">
        <v>5184</v>
      </c>
      <c r="H182" t="s">
        <v>7473</v>
      </c>
      <c r="I182">
        <v>10</v>
      </c>
      <c r="J182">
        <v>3</v>
      </c>
      <c r="K182">
        <v>26</v>
      </c>
      <c r="L182">
        <v>13</v>
      </c>
      <c r="M182">
        <v>0</v>
      </c>
      <c r="N182">
        <v>0</v>
      </c>
      <c r="O182">
        <v>4</v>
      </c>
      <c r="P182">
        <v>2</v>
      </c>
      <c r="Q182">
        <v>0</v>
      </c>
      <c r="R182">
        <v>9</v>
      </c>
      <c r="S182">
        <v>3</v>
      </c>
      <c r="T182">
        <v>240</v>
      </c>
      <c r="U182">
        <v>0</v>
      </c>
      <c r="V182">
        <v>0</v>
      </c>
      <c r="W182">
        <v>11</v>
      </c>
      <c r="X182">
        <v>5</v>
      </c>
      <c r="Y182">
        <v>96</v>
      </c>
      <c r="Z182">
        <v>6</v>
      </c>
      <c r="AA182">
        <v>0</v>
      </c>
      <c r="AB182">
        <v>0</v>
      </c>
      <c r="AC182">
        <v>6</v>
      </c>
      <c r="AD182">
        <v>3</v>
      </c>
      <c r="AE182">
        <v>3</v>
      </c>
      <c r="AF182">
        <v>2</v>
      </c>
      <c r="AG182">
        <v>2</v>
      </c>
    </row>
    <row r="183" spans="1:33" ht="15.75">
      <c r="A183" s="45" t="s">
        <v>5950</v>
      </c>
      <c r="B183" s="10" t="s">
        <v>5343</v>
      </c>
      <c r="C183" s="53" t="s">
        <v>5951</v>
      </c>
      <c r="D183" s="32">
        <v>10</v>
      </c>
      <c r="E183" s="68" t="s">
        <v>566</v>
      </c>
      <c r="F183" s="31">
        <v>1200005732</v>
      </c>
      <c r="G183" s="27" t="s">
        <v>5184</v>
      </c>
      <c r="H183" t="s">
        <v>7473</v>
      </c>
      <c r="I183">
        <v>4</v>
      </c>
      <c r="J183">
        <v>2</v>
      </c>
      <c r="K183">
        <v>11</v>
      </c>
      <c r="L183">
        <v>6</v>
      </c>
      <c r="M183">
        <v>0</v>
      </c>
      <c r="N183">
        <v>0</v>
      </c>
      <c r="O183">
        <v>2</v>
      </c>
      <c r="P183">
        <v>1</v>
      </c>
      <c r="Q183">
        <v>0</v>
      </c>
      <c r="R183">
        <v>4</v>
      </c>
      <c r="S183">
        <v>2</v>
      </c>
      <c r="T183">
        <v>100</v>
      </c>
      <c r="U183">
        <v>0</v>
      </c>
      <c r="V183">
        <v>0</v>
      </c>
      <c r="W183">
        <v>5</v>
      </c>
      <c r="X183">
        <v>2</v>
      </c>
      <c r="Y183">
        <v>40</v>
      </c>
      <c r="Z183">
        <v>3</v>
      </c>
      <c r="AA183">
        <v>0</v>
      </c>
      <c r="AB183">
        <v>0</v>
      </c>
      <c r="AC183">
        <v>3</v>
      </c>
      <c r="AD183">
        <v>1</v>
      </c>
      <c r="AE183">
        <v>2</v>
      </c>
      <c r="AF183">
        <v>1</v>
      </c>
      <c r="AG183">
        <v>1</v>
      </c>
    </row>
    <row r="184" spans="1:33" ht="15.75">
      <c r="A184" s="45" t="s">
        <v>5952</v>
      </c>
      <c r="B184" s="10" t="s">
        <v>5343</v>
      </c>
      <c r="C184" s="53" t="s">
        <v>5953</v>
      </c>
      <c r="D184" s="32">
        <v>15</v>
      </c>
      <c r="E184" s="68" t="s">
        <v>566</v>
      </c>
      <c r="F184" s="31">
        <v>1200005732</v>
      </c>
      <c r="G184" s="27" t="s">
        <v>5184</v>
      </c>
      <c r="H184" t="s">
        <v>7473</v>
      </c>
      <c r="I184">
        <v>6</v>
      </c>
      <c r="J184">
        <v>2</v>
      </c>
      <c r="K184">
        <v>16</v>
      </c>
      <c r="L184">
        <v>8</v>
      </c>
      <c r="M184">
        <v>0</v>
      </c>
      <c r="N184">
        <v>0</v>
      </c>
      <c r="O184">
        <v>2</v>
      </c>
      <c r="P184">
        <v>1</v>
      </c>
      <c r="Q184">
        <v>0</v>
      </c>
      <c r="R184">
        <v>6</v>
      </c>
      <c r="S184">
        <v>2</v>
      </c>
      <c r="T184">
        <v>150</v>
      </c>
      <c r="U184">
        <v>0</v>
      </c>
      <c r="V184">
        <v>0</v>
      </c>
      <c r="W184">
        <v>7</v>
      </c>
      <c r="X184">
        <v>3</v>
      </c>
      <c r="Y184">
        <v>60</v>
      </c>
      <c r="Z184">
        <v>4</v>
      </c>
      <c r="AA184">
        <v>0</v>
      </c>
      <c r="AB184">
        <v>0</v>
      </c>
      <c r="AC184">
        <v>4</v>
      </c>
      <c r="AD184">
        <v>2</v>
      </c>
      <c r="AE184">
        <v>2</v>
      </c>
      <c r="AF184">
        <v>1</v>
      </c>
      <c r="AG184">
        <v>1</v>
      </c>
    </row>
    <row r="185" spans="1:33" ht="15.75">
      <c r="A185" s="45" t="s">
        <v>5954</v>
      </c>
      <c r="B185" s="10" t="s">
        <v>5343</v>
      </c>
      <c r="C185" s="53" t="s">
        <v>5955</v>
      </c>
      <c r="D185" s="32">
        <v>6</v>
      </c>
      <c r="E185" s="68" t="s">
        <v>566</v>
      </c>
      <c r="F185" s="31">
        <v>1200005732</v>
      </c>
      <c r="G185" s="27" t="s">
        <v>5184</v>
      </c>
      <c r="H185" t="s">
        <v>7473</v>
      </c>
      <c r="I185">
        <v>3</v>
      </c>
      <c r="J185">
        <v>1</v>
      </c>
      <c r="K185">
        <v>7</v>
      </c>
      <c r="L185">
        <v>4</v>
      </c>
      <c r="M185">
        <v>0</v>
      </c>
      <c r="N185">
        <v>0</v>
      </c>
      <c r="O185">
        <v>1</v>
      </c>
      <c r="P185">
        <v>1</v>
      </c>
      <c r="Q185">
        <v>0</v>
      </c>
      <c r="R185">
        <v>3</v>
      </c>
      <c r="S185">
        <v>1</v>
      </c>
      <c r="T185">
        <v>60</v>
      </c>
      <c r="U185">
        <v>0</v>
      </c>
      <c r="V185">
        <v>0</v>
      </c>
      <c r="W185">
        <v>3</v>
      </c>
      <c r="X185">
        <v>2</v>
      </c>
      <c r="Y185">
        <v>24</v>
      </c>
      <c r="Z185">
        <v>2</v>
      </c>
      <c r="AA185">
        <v>0</v>
      </c>
      <c r="AB185">
        <v>0</v>
      </c>
      <c r="AC185">
        <v>2</v>
      </c>
      <c r="AD185">
        <v>1</v>
      </c>
      <c r="AE185">
        <v>1</v>
      </c>
      <c r="AF185">
        <v>1</v>
      </c>
      <c r="AG185">
        <v>1</v>
      </c>
    </row>
    <row r="186" spans="1:33" ht="15.75">
      <c r="A186" s="48" t="s">
        <v>5956</v>
      </c>
      <c r="B186" s="10" t="s">
        <v>5343</v>
      </c>
      <c r="C186" s="53" t="s">
        <v>5957</v>
      </c>
      <c r="D186" s="61">
        <v>83</v>
      </c>
      <c r="E186" s="68" t="s">
        <v>566</v>
      </c>
      <c r="F186" s="31">
        <v>1200005732</v>
      </c>
      <c r="G186" s="27" t="s">
        <v>5184</v>
      </c>
      <c r="H186" t="s">
        <v>7472</v>
      </c>
      <c r="I186">
        <v>15</v>
      </c>
      <c r="J186">
        <v>4</v>
      </c>
      <c r="K186">
        <v>0</v>
      </c>
      <c r="L186">
        <v>26</v>
      </c>
      <c r="M186">
        <v>31</v>
      </c>
      <c r="N186">
        <v>4</v>
      </c>
      <c r="O186">
        <v>10</v>
      </c>
      <c r="P186">
        <v>0</v>
      </c>
      <c r="Q186">
        <v>2</v>
      </c>
      <c r="R186">
        <v>0</v>
      </c>
      <c r="S186">
        <v>8</v>
      </c>
      <c r="T186">
        <v>0</v>
      </c>
      <c r="U186">
        <v>166</v>
      </c>
      <c r="V186">
        <v>332</v>
      </c>
      <c r="W186">
        <v>0</v>
      </c>
      <c r="X186">
        <v>0</v>
      </c>
      <c r="Y186">
        <v>166</v>
      </c>
      <c r="Z186">
        <v>0</v>
      </c>
      <c r="AA186">
        <v>4</v>
      </c>
      <c r="AB186">
        <v>332</v>
      </c>
      <c r="AC186">
        <v>19</v>
      </c>
      <c r="AD186">
        <v>9</v>
      </c>
      <c r="AE186">
        <v>26</v>
      </c>
      <c r="AF186">
        <v>0</v>
      </c>
      <c r="AG186">
        <v>0</v>
      </c>
    </row>
    <row r="187" spans="1:33" ht="15.75">
      <c r="A187" s="45" t="s">
        <v>5958</v>
      </c>
      <c r="B187" s="10" t="s">
        <v>5343</v>
      </c>
      <c r="C187" s="53" t="s">
        <v>5959</v>
      </c>
      <c r="D187" s="32">
        <v>13</v>
      </c>
      <c r="E187" s="68" t="s">
        <v>566</v>
      </c>
      <c r="F187" s="31">
        <v>1200005732</v>
      </c>
      <c r="G187" s="27" t="s">
        <v>5184</v>
      </c>
      <c r="H187" t="s">
        <v>7473</v>
      </c>
      <c r="I187">
        <v>6</v>
      </c>
      <c r="J187">
        <v>2</v>
      </c>
      <c r="K187">
        <v>14</v>
      </c>
      <c r="L187">
        <v>7</v>
      </c>
      <c r="M187">
        <v>0</v>
      </c>
      <c r="N187">
        <v>0</v>
      </c>
      <c r="O187">
        <v>2</v>
      </c>
      <c r="P187">
        <v>1</v>
      </c>
      <c r="Q187">
        <v>0</v>
      </c>
      <c r="R187">
        <v>5</v>
      </c>
      <c r="S187">
        <v>2</v>
      </c>
      <c r="T187">
        <v>130</v>
      </c>
      <c r="U187">
        <v>0</v>
      </c>
      <c r="V187">
        <v>0</v>
      </c>
      <c r="W187">
        <v>6</v>
      </c>
      <c r="X187">
        <v>3</v>
      </c>
      <c r="Y187">
        <v>52</v>
      </c>
      <c r="Z187">
        <v>3</v>
      </c>
      <c r="AA187">
        <v>0</v>
      </c>
      <c r="AB187">
        <v>0</v>
      </c>
      <c r="AC187">
        <v>3</v>
      </c>
      <c r="AD187">
        <v>2</v>
      </c>
      <c r="AE187">
        <v>2</v>
      </c>
      <c r="AF187">
        <v>1</v>
      </c>
      <c r="AG187">
        <v>1</v>
      </c>
    </row>
    <row r="188" spans="1:33" ht="15.75">
      <c r="A188" s="45" t="s">
        <v>5960</v>
      </c>
      <c r="B188" s="10" t="s">
        <v>5247</v>
      </c>
      <c r="C188" s="53" t="s">
        <v>5961</v>
      </c>
      <c r="D188" s="32">
        <v>52</v>
      </c>
      <c r="E188" s="68" t="s">
        <v>2227</v>
      </c>
      <c r="F188" s="31">
        <v>132079418</v>
      </c>
      <c r="G188" s="27" t="s">
        <v>5184</v>
      </c>
      <c r="H188" t="s">
        <v>7472</v>
      </c>
      <c r="I188">
        <v>10</v>
      </c>
      <c r="J188">
        <v>3</v>
      </c>
      <c r="K188">
        <v>0</v>
      </c>
      <c r="L188">
        <v>16</v>
      </c>
      <c r="M188">
        <v>20</v>
      </c>
      <c r="N188">
        <v>3</v>
      </c>
      <c r="O188">
        <v>6</v>
      </c>
      <c r="P188">
        <v>0</v>
      </c>
      <c r="Q188">
        <v>2</v>
      </c>
      <c r="R188">
        <v>0</v>
      </c>
      <c r="S188">
        <v>5</v>
      </c>
      <c r="T188">
        <v>0</v>
      </c>
      <c r="U188">
        <v>104</v>
      </c>
      <c r="V188">
        <v>208</v>
      </c>
      <c r="W188">
        <v>0</v>
      </c>
      <c r="X188">
        <v>0</v>
      </c>
      <c r="Y188">
        <v>104</v>
      </c>
      <c r="Z188">
        <v>0</v>
      </c>
      <c r="AA188">
        <v>3</v>
      </c>
      <c r="AB188">
        <v>208</v>
      </c>
      <c r="AC188">
        <v>12</v>
      </c>
      <c r="AD188">
        <v>6</v>
      </c>
      <c r="AE188">
        <v>17</v>
      </c>
      <c r="AF188">
        <v>0</v>
      </c>
      <c r="AG188">
        <v>0</v>
      </c>
    </row>
    <row r="189" spans="1:33" ht="15.75">
      <c r="A189" s="45" t="s">
        <v>5962</v>
      </c>
      <c r="B189" s="10" t="s">
        <v>5247</v>
      </c>
      <c r="C189" s="53" t="s">
        <v>5963</v>
      </c>
      <c r="D189" s="32">
        <v>48</v>
      </c>
      <c r="E189" s="68" t="s">
        <v>2227</v>
      </c>
      <c r="F189" s="31">
        <v>132079418</v>
      </c>
      <c r="G189" s="27" t="s">
        <v>5184</v>
      </c>
      <c r="H189" t="s">
        <v>7472</v>
      </c>
      <c r="I189">
        <v>9</v>
      </c>
      <c r="J189">
        <v>3</v>
      </c>
      <c r="K189">
        <v>0</v>
      </c>
      <c r="L189">
        <v>15</v>
      </c>
      <c r="M189">
        <v>18</v>
      </c>
      <c r="N189">
        <v>3</v>
      </c>
      <c r="O189">
        <v>6</v>
      </c>
      <c r="P189">
        <v>0</v>
      </c>
      <c r="Q189">
        <v>2</v>
      </c>
      <c r="R189">
        <v>0</v>
      </c>
      <c r="S189">
        <v>5</v>
      </c>
      <c r="T189">
        <v>0</v>
      </c>
      <c r="U189">
        <v>96</v>
      </c>
      <c r="V189">
        <v>192</v>
      </c>
      <c r="W189">
        <v>0</v>
      </c>
      <c r="X189">
        <v>0</v>
      </c>
      <c r="Y189">
        <v>96</v>
      </c>
      <c r="Z189">
        <v>0</v>
      </c>
      <c r="AA189">
        <v>3</v>
      </c>
      <c r="AB189">
        <v>192</v>
      </c>
      <c r="AC189">
        <v>11</v>
      </c>
      <c r="AD189">
        <v>5</v>
      </c>
      <c r="AE189">
        <v>15</v>
      </c>
      <c r="AF189">
        <v>0</v>
      </c>
      <c r="AG189">
        <v>0</v>
      </c>
    </row>
    <row r="190" spans="1:33" ht="15.75">
      <c r="A190" s="45" t="s">
        <v>5964</v>
      </c>
      <c r="B190" s="10" t="s">
        <v>5247</v>
      </c>
      <c r="C190" s="53" t="s">
        <v>5965</v>
      </c>
      <c r="D190" s="32">
        <v>49</v>
      </c>
      <c r="E190" s="68" t="s">
        <v>2227</v>
      </c>
      <c r="F190" s="31">
        <v>132079418</v>
      </c>
      <c r="G190" s="27" t="s">
        <v>5184</v>
      </c>
      <c r="H190" t="s">
        <v>7472</v>
      </c>
      <c r="I190">
        <v>9</v>
      </c>
      <c r="J190">
        <v>3</v>
      </c>
      <c r="K190">
        <v>0</v>
      </c>
      <c r="L190">
        <v>15</v>
      </c>
      <c r="M190">
        <v>18</v>
      </c>
      <c r="N190">
        <v>3</v>
      </c>
      <c r="O190">
        <v>6</v>
      </c>
      <c r="P190">
        <v>0</v>
      </c>
      <c r="Q190">
        <v>2</v>
      </c>
      <c r="R190">
        <v>0</v>
      </c>
      <c r="S190">
        <v>5</v>
      </c>
      <c r="T190">
        <v>0</v>
      </c>
      <c r="U190">
        <v>98</v>
      </c>
      <c r="V190">
        <v>196</v>
      </c>
      <c r="W190">
        <v>0</v>
      </c>
      <c r="X190">
        <v>0</v>
      </c>
      <c r="Y190">
        <v>98</v>
      </c>
      <c r="Z190">
        <v>0</v>
      </c>
      <c r="AA190">
        <v>3</v>
      </c>
      <c r="AB190">
        <v>196</v>
      </c>
      <c r="AC190">
        <v>11</v>
      </c>
      <c r="AD190">
        <v>5</v>
      </c>
      <c r="AE190">
        <v>16</v>
      </c>
      <c r="AF190">
        <v>0</v>
      </c>
      <c r="AG190">
        <v>0</v>
      </c>
    </row>
    <row r="191" spans="1:33" ht="15.75">
      <c r="A191" s="45" t="s">
        <v>5966</v>
      </c>
      <c r="B191" s="10" t="s">
        <v>5247</v>
      </c>
      <c r="C191" s="53" t="s">
        <v>5967</v>
      </c>
      <c r="D191" s="32">
        <v>33</v>
      </c>
      <c r="E191" s="68" t="s">
        <v>2227</v>
      </c>
      <c r="F191" s="31">
        <v>132079418</v>
      </c>
      <c r="G191" s="27" t="s">
        <v>5184</v>
      </c>
      <c r="H191" t="s">
        <v>7472</v>
      </c>
      <c r="I191">
        <v>6</v>
      </c>
      <c r="J191">
        <v>2</v>
      </c>
      <c r="K191">
        <v>0</v>
      </c>
      <c r="L191">
        <v>10</v>
      </c>
      <c r="M191">
        <v>13</v>
      </c>
      <c r="N191">
        <v>2</v>
      </c>
      <c r="O191">
        <v>4</v>
      </c>
      <c r="P191">
        <v>0</v>
      </c>
      <c r="Q191">
        <v>1</v>
      </c>
      <c r="R191">
        <v>0</v>
      </c>
      <c r="S191">
        <v>3</v>
      </c>
      <c r="T191">
        <v>0</v>
      </c>
      <c r="U191">
        <v>66</v>
      </c>
      <c r="V191">
        <v>132</v>
      </c>
      <c r="W191">
        <v>0</v>
      </c>
      <c r="X191">
        <v>0</v>
      </c>
      <c r="Y191">
        <v>66</v>
      </c>
      <c r="Z191">
        <v>0</v>
      </c>
      <c r="AA191">
        <v>2</v>
      </c>
      <c r="AB191">
        <v>132</v>
      </c>
      <c r="AC191">
        <v>8</v>
      </c>
      <c r="AD191">
        <v>4</v>
      </c>
      <c r="AE191">
        <v>11</v>
      </c>
      <c r="AF191">
        <v>0</v>
      </c>
      <c r="AG191">
        <v>0</v>
      </c>
    </row>
    <row r="192" spans="1:33" ht="15.75">
      <c r="A192" s="45" t="s">
        <v>5968</v>
      </c>
      <c r="B192" s="10" t="s">
        <v>5247</v>
      </c>
      <c r="C192" s="53" t="s">
        <v>5969</v>
      </c>
      <c r="D192" s="32">
        <v>71</v>
      </c>
      <c r="E192" s="68" t="s">
        <v>2227</v>
      </c>
      <c r="F192" s="31">
        <v>132079418</v>
      </c>
      <c r="G192" s="27" t="s">
        <v>5184</v>
      </c>
      <c r="H192" t="s">
        <v>7473</v>
      </c>
      <c r="I192">
        <v>29</v>
      </c>
      <c r="J192">
        <v>8</v>
      </c>
      <c r="K192">
        <v>76</v>
      </c>
      <c r="L192">
        <v>36</v>
      </c>
      <c r="M192">
        <v>0</v>
      </c>
      <c r="N192">
        <v>0</v>
      </c>
      <c r="O192">
        <v>10</v>
      </c>
      <c r="P192">
        <v>5</v>
      </c>
      <c r="Q192">
        <v>0</v>
      </c>
      <c r="R192">
        <v>26</v>
      </c>
      <c r="S192">
        <v>8</v>
      </c>
      <c r="T192">
        <v>710</v>
      </c>
      <c r="U192">
        <v>0</v>
      </c>
      <c r="V192">
        <v>0</v>
      </c>
      <c r="W192">
        <v>32</v>
      </c>
      <c r="X192">
        <v>15</v>
      </c>
      <c r="Y192">
        <v>284</v>
      </c>
      <c r="Z192">
        <v>16</v>
      </c>
      <c r="AA192">
        <v>0</v>
      </c>
      <c r="AB192">
        <v>0</v>
      </c>
      <c r="AC192">
        <v>16</v>
      </c>
      <c r="AD192">
        <v>7</v>
      </c>
      <c r="AE192">
        <v>8</v>
      </c>
      <c r="AF192">
        <v>5</v>
      </c>
      <c r="AG192">
        <v>5</v>
      </c>
    </row>
    <row r="193" spans="1:33" ht="15.75">
      <c r="A193" s="45" t="s">
        <v>5988</v>
      </c>
      <c r="B193" s="10" t="s">
        <v>5989</v>
      </c>
      <c r="C193" s="53" t="s">
        <v>5861</v>
      </c>
      <c r="D193" s="61">
        <v>98</v>
      </c>
      <c r="E193" s="68" t="s">
        <v>2237</v>
      </c>
      <c r="F193" s="31">
        <v>131881671</v>
      </c>
      <c r="G193" s="27" t="s">
        <v>5184</v>
      </c>
      <c r="H193" t="s">
        <v>7472</v>
      </c>
      <c r="I193">
        <v>18</v>
      </c>
      <c r="J193">
        <v>5</v>
      </c>
      <c r="K193">
        <v>0</v>
      </c>
      <c r="L193">
        <v>30</v>
      </c>
      <c r="M193">
        <v>36</v>
      </c>
      <c r="N193">
        <v>5</v>
      </c>
      <c r="O193">
        <v>11</v>
      </c>
      <c r="P193">
        <v>0</v>
      </c>
      <c r="Q193">
        <v>3</v>
      </c>
      <c r="R193">
        <v>0</v>
      </c>
      <c r="S193">
        <v>9</v>
      </c>
      <c r="T193">
        <v>0</v>
      </c>
      <c r="U193">
        <v>196</v>
      </c>
      <c r="V193">
        <v>392</v>
      </c>
      <c r="W193">
        <v>0</v>
      </c>
      <c r="X193">
        <v>0</v>
      </c>
      <c r="Y193">
        <v>196</v>
      </c>
      <c r="Z193">
        <v>0</v>
      </c>
      <c r="AA193">
        <v>5</v>
      </c>
      <c r="AB193">
        <v>392</v>
      </c>
      <c r="AC193">
        <v>22</v>
      </c>
      <c r="AD193">
        <v>10</v>
      </c>
      <c r="AE193">
        <v>31</v>
      </c>
      <c r="AF193">
        <v>0</v>
      </c>
      <c r="AG193">
        <v>0</v>
      </c>
    </row>
    <row r="194" spans="1:33" ht="15.75">
      <c r="A194" s="45" t="s">
        <v>5990</v>
      </c>
      <c r="B194" s="10" t="s">
        <v>5989</v>
      </c>
      <c r="C194" s="53" t="s">
        <v>5991</v>
      </c>
      <c r="D194" s="32">
        <v>85</v>
      </c>
      <c r="E194" s="68" t="s">
        <v>2237</v>
      </c>
      <c r="F194" s="31">
        <v>131881671</v>
      </c>
      <c r="G194" s="27" t="s">
        <v>5184</v>
      </c>
      <c r="H194" t="s">
        <v>7472</v>
      </c>
      <c r="I194">
        <v>15</v>
      </c>
      <c r="J194">
        <v>4</v>
      </c>
      <c r="K194">
        <v>0</v>
      </c>
      <c r="L194">
        <v>26</v>
      </c>
      <c r="M194">
        <v>32</v>
      </c>
      <c r="N194">
        <v>4</v>
      </c>
      <c r="O194">
        <v>10</v>
      </c>
      <c r="P194">
        <v>0</v>
      </c>
      <c r="Q194">
        <v>2</v>
      </c>
      <c r="R194">
        <v>0</v>
      </c>
      <c r="S194">
        <v>8</v>
      </c>
      <c r="T194">
        <v>0</v>
      </c>
      <c r="U194">
        <v>170</v>
      </c>
      <c r="V194">
        <v>340</v>
      </c>
      <c r="W194">
        <v>0</v>
      </c>
      <c r="X194">
        <v>0</v>
      </c>
      <c r="Y194">
        <v>170</v>
      </c>
      <c r="Z194">
        <v>0</v>
      </c>
      <c r="AA194">
        <v>4</v>
      </c>
      <c r="AB194">
        <v>340</v>
      </c>
      <c r="AC194">
        <v>19</v>
      </c>
      <c r="AD194">
        <v>9</v>
      </c>
      <c r="AE194">
        <v>27</v>
      </c>
      <c r="AF194">
        <v>0</v>
      </c>
      <c r="AG194">
        <v>0</v>
      </c>
    </row>
    <row r="195" spans="1:33" ht="15.75">
      <c r="A195" s="45" t="s">
        <v>5992</v>
      </c>
      <c r="B195" s="10" t="s">
        <v>5989</v>
      </c>
      <c r="C195" s="53" t="s">
        <v>5993</v>
      </c>
      <c r="D195" s="32">
        <v>15</v>
      </c>
      <c r="E195" s="68" t="s">
        <v>2237</v>
      </c>
      <c r="F195" s="31">
        <v>131881671</v>
      </c>
      <c r="G195" s="27" t="s">
        <v>5184</v>
      </c>
      <c r="H195" t="s">
        <v>7472</v>
      </c>
      <c r="I195">
        <v>3</v>
      </c>
      <c r="J195">
        <v>1</v>
      </c>
      <c r="K195">
        <v>0</v>
      </c>
      <c r="L195">
        <v>5</v>
      </c>
      <c r="M195">
        <v>6</v>
      </c>
      <c r="N195">
        <v>1</v>
      </c>
      <c r="O195">
        <v>2</v>
      </c>
      <c r="P195">
        <v>0</v>
      </c>
      <c r="Q195">
        <v>1</v>
      </c>
      <c r="R195">
        <v>0</v>
      </c>
      <c r="S195">
        <v>2</v>
      </c>
      <c r="T195">
        <v>0</v>
      </c>
      <c r="U195">
        <v>30</v>
      </c>
      <c r="V195">
        <v>60</v>
      </c>
      <c r="W195">
        <v>0</v>
      </c>
      <c r="X195">
        <v>0</v>
      </c>
      <c r="Y195">
        <v>30</v>
      </c>
      <c r="Z195">
        <v>0</v>
      </c>
      <c r="AA195">
        <v>1</v>
      </c>
      <c r="AB195">
        <v>60</v>
      </c>
      <c r="AC195">
        <v>4</v>
      </c>
      <c r="AD195">
        <v>2</v>
      </c>
      <c r="AE195">
        <v>5</v>
      </c>
      <c r="AF195">
        <v>0</v>
      </c>
      <c r="AG195">
        <v>0</v>
      </c>
    </row>
    <row r="196" spans="1:33" ht="15.75">
      <c r="A196" s="45" t="s">
        <v>5994</v>
      </c>
      <c r="B196" s="10" t="s">
        <v>5989</v>
      </c>
      <c r="C196" s="53" t="s">
        <v>5995</v>
      </c>
      <c r="D196" s="32">
        <v>53</v>
      </c>
      <c r="E196" s="68" t="s">
        <v>2237</v>
      </c>
      <c r="F196" s="31">
        <v>131881671</v>
      </c>
      <c r="G196" s="27" t="s">
        <v>5184</v>
      </c>
      <c r="H196" t="s">
        <v>7472</v>
      </c>
      <c r="I196">
        <v>10</v>
      </c>
      <c r="J196">
        <v>3</v>
      </c>
      <c r="K196">
        <v>0</v>
      </c>
      <c r="L196">
        <v>17</v>
      </c>
      <c r="M196">
        <v>20</v>
      </c>
      <c r="N196">
        <v>3</v>
      </c>
      <c r="O196">
        <v>6</v>
      </c>
      <c r="P196">
        <v>0</v>
      </c>
      <c r="Q196">
        <v>2</v>
      </c>
      <c r="R196">
        <v>0</v>
      </c>
      <c r="S196">
        <v>5</v>
      </c>
      <c r="T196">
        <v>0</v>
      </c>
      <c r="U196">
        <v>106</v>
      </c>
      <c r="V196">
        <v>212</v>
      </c>
      <c r="W196">
        <v>0</v>
      </c>
      <c r="X196">
        <v>0</v>
      </c>
      <c r="Y196">
        <v>106</v>
      </c>
      <c r="Z196">
        <v>0</v>
      </c>
      <c r="AA196">
        <v>3</v>
      </c>
      <c r="AB196">
        <v>212</v>
      </c>
      <c r="AC196">
        <v>12</v>
      </c>
      <c r="AD196">
        <v>6</v>
      </c>
      <c r="AE196">
        <v>17</v>
      </c>
      <c r="AF196">
        <v>0</v>
      </c>
      <c r="AG196">
        <v>0</v>
      </c>
    </row>
    <row r="197" spans="1:33" ht="15.75">
      <c r="A197" s="45" t="s">
        <v>5996</v>
      </c>
      <c r="B197" s="10" t="s">
        <v>5989</v>
      </c>
      <c r="C197" s="53" t="s">
        <v>5997</v>
      </c>
      <c r="D197" s="32">
        <v>28</v>
      </c>
      <c r="E197" s="68" t="s">
        <v>2237</v>
      </c>
      <c r="F197" s="31">
        <v>131881671</v>
      </c>
      <c r="G197" s="27" t="s">
        <v>5184</v>
      </c>
      <c r="H197" t="s">
        <v>7472</v>
      </c>
      <c r="I197">
        <v>5</v>
      </c>
      <c r="J197">
        <v>2</v>
      </c>
      <c r="K197">
        <v>0</v>
      </c>
      <c r="L197">
        <v>9</v>
      </c>
      <c r="M197">
        <v>11</v>
      </c>
      <c r="N197">
        <v>2</v>
      </c>
      <c r="O197">
        <v>4</v>
      </c>
      <c r="P197">
        <v>0</v>
      </c>
      <c r="Q197">
        <v>1</v>
      </c>
      <c r="R197">
        <v>0</v>
      </c>
      <c r="S197">
        <v>3</v>
      </c>
      <c r="T197">
        <v>0</v>
      </c>
      <c r="U197">
        <v>56</v>
      </c>
      <c r="V197">
        <v>112</v>
      </c>
      <c r="W197">
        <v>0</v>
      </c>
      <c r="X197">
        <v>0</v>
      </c>
      <c r="Y197">
        <v>56</v>
      </c>
      <c r="Z197">
        <v>0</v>
      </c>
      <c r="AA197">
        <v>2</v>
      </c>
      <c r="AB197">
        <v>112</v>
      </c>
      <c r="AC197">
        <v>7</v>
      </c>
      <c r="AD197">
        <v>3</v>
      </c>
      <c r="AE197">
        <v>9</v>
      </c>
      <c r="AF197">
        <v>0</v>
      </c>
      <c r="AG197">
        <v>0</v>
      </c>
    </row>
    <row r="198" spans="1:33" ht="15.75">
      <c r="A198" s="45" t="s">
        <v>6031</v>
      </c>
      <c r="B198" s="10" t="s">
        <v>5247</v>
      </c>
      <c r="C198" s="53" t="s">
        <v>6032</v>
      </c>
      <c r="D198" s="32">
        <v>29</v>
      </c>
      <c r="E198" s="68" t="s">
        <v>2249</v>
      </c>
      <c r="F198" s="31">
        <v>132270185</v>
      </c>
      <c r="G198" s="27" t="s">
        <v>5184</v>
      </c>
      <c r="H198" t="s">
        <v>7473</v>
      </c>
      <c r="I198">
        <v>12</v>
      </c>
      <c r="J198">
        <v>4</v>
      </c>
      <c r="K198">
        <v>31</v>
      </c>
      <c r="L198">
        <v>15</v>
      </c>
      <c r="M198">
        <v>0</v>
      </c>
      <c r="N198">
        <v>0</v>
      </c>
      <c r="O198">
        <v>4</v>
      </c>
      <c r="P198">
        <v>2</v>
      </c>
      <c r="Q198">
        <v>0</v>
      </c>
      <c r="R198">
        <v>11</v>
      </c>
      <c r="S198">
        <v>4</v>
      </c>
      <c r="T198">
        <v>290</v>
      </c>
      <c r="U198">
        <v>0</v>
      </c>
      <c r="V198">
        <v>0</v>
      </c>
      <c r="W198">
        <v>13</v>
      </c>
      <c r="X198">
        <v>6</v>
      </c>
      <c r="Y198">
        <v>116</v>
      </c>
      <c r="Z198">
        <v>7</v>
      </c>
      <c r="AA198">
        <v>0</v>
      </c>
      <c r="AB198">
        <v>0</v>
      </c>
      <c r="AC198">
        <v>7</v>
      </c>
      <c r="AD198">
        <v>3</v>
      </c>
      <c r="AE198">
        <v>4</v>
      </c>
      <c r="AF198">
        <v>2</v>
      </c>
      <c r="AG198">
        <v>2</v>
      </c>
    </row>
    <row r="199" spans="1:33" ht="15.75">
      <c r="A199" s="45" t="s">
        <v>6033</v>
      </c>
      <c r="B199" s="10" t="s">
        <v>5247</v>
      </c>
      <c r="C199" s="53" t="s">
        <v>6034</v>
      </c>
      <c r="D199" s="32">
        <v>44</v>
      </c>
      <c r="E199" s="68" t="s">
        <v>2249</v>
      </c>
      <c r="F199" s="31">
        <v>132270185</v>
      </c>
      <c r="G199" s="27" t="s">
        <v>5184</v>
      </c>
      <c r="H199" t="s">
        <v>7473</v>
      </c>
      <c r="I199">
        <v>18</v>
      </c>
      <c r="J199">
        <v>5</v>
      </c>
      <c r="K199">
        <v>47</v>
      </c>
      <c r="L199">
        <v>23</v>
      </c>
      <c r="M199">
        <v>0</v>
      </c>
      <c r="N199">
        <v>0</v>
      </c>
      <c r="O199">
        <v>6</v>
      </c>
      <c r="P199">
        <v>3</v>
      </c>
      <c r="Q199">
        <v>0</v>
      </c>
      <c r="R199">
        <v>16</v>
      </c>
      <c r="S199">
        <v>5</v>
      </c>
      <c r="T199">
        <v>440</v>
      </c>
      <c r="U199">
        <v>0</v>
      </c>
      <c r="V199">
        <v>0</v>
      </c>
      <c r="W199">
        <v>20</v>
      </c>
      <c r="X199">
        <v>9</v>
      </c>
      <c r="Y199">
        <v>176</v>
      </c>
      <c r="Z199">
        <v>10</v>
      </c>
      <c r="AA199">
        <v>0</v>
      </c>
      <c r="AB199">
        <v>0</v>
      </c>
      <c r="AC199">
        <v>10</v>
      </c>
      <c r="AD199">
        <v>5</v>
      </c>
      <c r="AE199">
        <v>5</v>
      </c>
      <c r="AF199">
        <v>3</v>
      </c>
      <c r="AG199">
        <v>3</v>
      </c>
    </row>
    <row r="200" spans="1:33" ht="15.75">
      <c r="A200" s="45" t="s">
        <v>6035</v>
      </c>
      <c r="B200" s="10" t="s">
        <v>5247</v>
      </c>
      <c r="C200" s="53" t="s">
        <v>6036</v>
      </c>
      <c r="D200" s="32">
        <v>27</v>
      </c>
      <c r="E200" s="68" t="s">
        <v>2249</v>
      </c>
      <c r="F200" s="31">
        <v>132270185</v>
      </c>
      <c r="G200" s="27" t="s">
        <v>5184</v>
      </c>
      <c r="H200" t="s">
        <v>7473</v>
      </c>
      <c r="I200">
        <v>11</v>
      </c>
      <c r="J200">
        <v>3</v>
      </c>
      <c r="K200">
        <v>29</v>
      </c>
      <c r="L200">
        <v>14</v>
      </c>
      <c r="M200">
        <v>0</v>
      </c>
      <c r="N200">
        <v>0</v>
      </c>
      <c r="O200">
        <v>4</v>
      </c>
      <c r="P200">
        <v>2</v>
      </c>
      <c r="Q200">
        <v>0</v>
      </c>
      <c r="R200">
        <v>10</v>
      </c>
      <c r="S200">
        <v>3</v>
      </c>
      <c r="T200">
        <v>270</v>
      </c>
      <c r="U200">
        <v>0</v>
      </c>
      <c r="V200">
        <v>0</v>
      </c>
      <c r="W200">
        <v>12</v>
      </c>
      <c r="X200">
        <v>6</v>
      </c>
      <c r="Y200">
        <v>108</v>
      </c>
      <c r="Z200">
        <v>6</v>
      </c>
      <c r="AA200">
        <v>0</v>
      </c>
      <c r="AB200">
        <v>0</v>
      </c>
      <c r="AC200">
        <v>6</v>
      </c>
      <c r="AD200">
        <v>3</v>
      </c>
      <c r="AE200">
        <v>3</v>
      </c>
      <c r="AF200">
        <v>2</v>
      </c>
      <c r="AG200">
        <v>2</v>
      </c>
    </row>
    <row r="201" spans="1:33" ht="15.75">
      <c r="A201" s="45" t="s">
        <v>6037</v>
      </c>
      <c r="B201" s="10" t="s">
        <v>5247</v>
      </c>
      <c r="C201" s="53" t="s">
        <v>6038</v>
      </c>
      <c r="D201" s="32">
        <v>15</v>
      </c>
      <c r="E201" s="68" t="s">
        <v>2249</v>
      </c>
      <c r="F201" s="31">
        <v>132270185</v>
      </c>
      <c r="G201" s="27" t="s">
        <v>5184</v>
      </c>
      <c r="H201" t="s">
        <v>7473</v>
      </c>
      <c r="I201">
        <v>6</v>
      </c>
      <c r="J201">
        <v>2</v>
      </c>
      <c r="K201">
        <v>16</v>
      </c>
      <c r="L201">
        <v>8</v>
      </c>
      <c r="M201">
        <v>0</v>
      </c>
      <c r="N201">
        <v>0</v>
      </c>
      <c r="O201">
        <v>2</v>
      </c>
      <c r="P201">
        <v>1</v>
      </c>
      <c r="Q201">
        <v>0</v>
      </c>
      <c r="R201">
        <v>6</v>
      </c>
      <c r="S201">
        <v>2</v>
      </c>
      <c r="T201">
        <v>150</v>
      </c>
      <c r="U201">
        <v>0</v>
      </c>
      <c r="V201">
        <v>0</v>
      </c>
      <c r="W201">
        <v>7</v>
      </c>
      <c r="X201">
        <v>3</v>
      </c>
      <c r="Y201">
        <v>60</v>
      </c>
      <c r="Z201">
        <v>4</v>
      </c>
      <c r="AA201">
        <v>0</v>
      </c>
      <c r="AB201">
        <v>0</v>
      </c>
      <c r="AC201">
        <v>4</v>
      </c>
      <c r="AD201">
        <v>2</v>
      </c>
      <c r="AE201">
        <v>2</v>
      </c>
      <c r="AF201">
        <v>1</v>
      </c>
      <c r="AG201">
        <v>1</v>
      </c>
    </row>
    <row r="202" spans="1:33" ht="15.75">
      <c r="A202" s="45" t="s">
        <v>6039</v>
      </c>
      <c r="B202" s="10" t="s">
        <v>5247</v>
      </c>
      <c r="C202" s="53" t="s">
        <v>6040</v>
      </c>
      <c r="D202" s="32">
        <v>38</v>
      </c>
      <c r="E202" s="68" t="s">
        <v>2249</v>
      </c>
      <c r="F202" s="31">
        <v>132270185</v>
      </c>
      <c r="G202" s="27" t="s">
        <v>5184</v>
      </c>
      <c r="H202" t="s">
        <v>7472</v>
      </c>
      <c r="I202">
        <v>7</v>
      </c>
      <c r="J202">
        <v>2</v>
      </c>
      <c r="K202">
        <v>0</v>
      </c>
      <c r="L202">
        <v>12</v>
      </c>
      <c r="M202">
        <v>14</v>
      </c>
      <c r="N202">
        <v>2</v>
      </c>
      <c r="O202">
        <v>5</v>
      </c>
      <c r="P202">
        <v>0</v>
      </c>
      <c r="Q202">
        <v>1</v>
      </c>
      <c r="R202">
        <v>0</v>
      </c>
      <c r="S202">
        <v>4</v>
      </c>
      <c r="T202">
        <v>0</v>
      </c>
      <c r="U202">
        <v>76</v>
      </c>
      <c r="V202">
        <v>152</v>
      </c>
      <c r="W202">
        <v>0</v>
      </c>
      <c r="X202">
        <v>0</v>
      </c>
      <c r="Y202">
        <v>76</v>
      </c>
      <c r="Z202">
        <v>0</v>
      </c>
      <c r="AA202">
        <v>2</v>
      </c>
      <c r="AB202">
        <v>152</v>
      </c>
      <c r="AC202">
        <v>9</v>
      </c>
      <c r="AD202">
        <v>4</v>
      </c>
      <c r="AE202">
        <v>12</v>
      </c>
      <c r="AF202">
        <v>0</v>
      </c>
      <c r="AG202">
        <v>0</v>
      </c>
    </row>
    <row r="203" spans="1:33" ht="15.75">
      <c r="A203" s="45" t="s">
        <v>6041</v>
      </c>
      <c r="B203" s="10" t="s">
        <v>5247</v>
      </c>
      <c r="C203" s="53" t="s">
        <v>6042</v>
      </c>
      <c r="D203" s="32">
        <v>13</v>
      </c>
      <c r="E203" s="68" t="s">
        <v>2249</v>
      </c>
      <c r="F203" s="31">
        <v>132270185</v>
      </c>
      <c r="G203" s="27" t="s">
        <v>5184</v>
      </c>
      <c r="H203" t="s">
        <v>7473</v>
      </c>
      <c r="I203">
        <v>6</v>
      </c>
      <c r="J203">
        <v>2</v>
      </c>
      <c r="K203">
        <v>14</v>
      </c>
      <c r="L203">
        <v>7</v>
      </c>
      <c r="M203">
        <v>0</v>
      </c>
      <c r="N203">
        <v>0</v>
      </c>
      <c r="O203">
        <v>2</v>
      </c>
      <c r="P203">
        <v>1</v>
      </c>
      <c r="Q203">
        <v>0</v>
      </c>
      <c r="R203">
        <v>5</v>
      </c>
      <c r="S203">
        <v>2</v>
      </c>
      <c r="T203">
        <v>130</v>
      </c>
      <c r="U203">
        <v>0</v>
      </c>
      <c r="V203">
        <v>0</v>
      </c>
      <c r="W203">
        <v>6</v>
      </c>
      <c r="X203">
        <v>3</v>
      </c>
      <c r="Y203">
        <v>52</v>
      </c>
      <c r="Z203">
        <v>3</v>
      </c>
      <c r="AA203">
        <v>0</v>
      </c>
      <c r="AB203">
        <v>0</v>
      </c>
      <c r="AC203">
        <v>3</v>
      </c>
      <c r="AD203">
        <v>2</v>
      </c>
      <c r="AE203">
        <v>2</v>
      </c>
      <c r="AF203">
        <v>1</v>
      </c>
      <c r="AG203">
        <v>1</v>
      </c>
    </row>
    <row r="204" spans="1:33" ht="15.75">
      <c r="A204" s="45" t="s">
        <v>6043</v>
      </c>
      <c r="B204" s="10" t="s">
        <v>5247</v>
      </c>
      <c r="C204" s="53" t="s">
        <v>6044</v>
      </c>
      <c r="D204" s="32">
        <v>61</v>
      </c>
      <c r="E204" s="68" t="s">
        <v>2249</v>
      </c>
      <c r="F204" s="31">
        <v>132270185</v>
      </c>
      <c r="G204" s="27" t="s">
        <v>5184</v>
      </c>
      <c r="H204" t="s">
        <v>7472</v>
      </c>
      <c r="I204">
        <v>11</v>
      </c>
      <c r="J204">
        <v>3</v>
      </c>
      <c r="K204">
        <v>0</v>
      </c>
      <c r="L204">
        <v>19</v>
      </c>
      <c r="M204">
        <v>23</v>
      </c>
      <c r="N204">
        <v>3</v>
      </c>
      <c r="O204">
        <v>7</v>
      </c>
      <c r="P204">
        <v>0</v>
      </c>
      <c r="Q204">
        <v>2</v>
      </c>
      <c r="R204">
        <v>0</v>
      </c>
      <c r="S204">
        <v>6</v>
      </c>
      <c r="T204">
        <v>0</v>
      </c>
      <c r="U204">
        <v>122</v>
      </c>
      <c r="V204">
        <v>244</v>
      </c>
      <c r="W204">
        <v>0</v>
      </c>
      <c r="X204">
        <v>0</v>
      </c>
      <c r="Y204">
        <v>122</v>
      </c>
      <c r="Z204">
        <v>0</v>
      </c>
      <c r="AA204">
        <v>3</v>
      </c>
      <c r="AB204">
        <v>244</v>
      </c>
      <c r="AC204">
        <v>14</v>
      </c>
      <c r="AD204">
        <v>6</v>
      </c>
      <c r="AE204">
        <v>19</v>
      </c>
      <c r="AF204">
        <v>0</v>
      </c>
      <c r="AG204">
        <v>0</v>
      </c>
    </row>
    <row r="205" spans="1:33" ht="15.75">
      <c r="A205" s="45" t="s">
        <v>6045</v>
      </c>
      <c r="B205" s="10" t="s">
        <v>5247</v>
      </c>
      <c r="C205" s="53" t="s">
        <v>6046</v>
      </c>
      <c r="D205" s="32">
        <v>45</v>
      </c>
      <c r="E205" s="68" t="s">
        <v>2249</v>
      </c>
      <c r="F205" s="31">
        <v>132270185</v>
      </c>
      <c r="G205" s="27" t="s">
        <v>5184</v>
      </c>
      <c r="H205" t="s">
        <v>7472</v>
      </c>
      <c r="I205">
        <v>8</v>
      </c>
      <c r="J205">
        <v>2</v>
      </c>
      <c r="K205">
        <v>0</v>
      </c>
      <c r="L205">
        <v>14</v>
      </c>
      <c r="M205">
        <v>17</v>
      </c>
      <c r="N205">
        <v>2</v>
      </c>
      <c r="O205">
        <v>5</v>
      </c>
      <c r="P205">
        <v>0</v>
      </c>
      <c r="Q205">
        <v>1</v>
      </c>
      <c r="R205">
        <v>0</v>
      </c>
      <c r="S205">
        <v>4</v>
      </c>
      <c r="T205">
        <v>0</v>
      </c>
      <c r="U205">
        <v>90</v>
      </c>
      <c r="V205">
        <v>180</v>
      </c>
      <c r="W205">
        <v>0</v>
      </c>
      <c r="X205">
        <v>0</v>
      </c>
      <c r="Y205">
        <v>90</v>
      </c>
      <c r="Z205">
        <v>0</v>
      </c>
      <c r="AA205">
        <v>2</v>
      </c>
      <c r="AB205">
        <v>180</v>
      </c>
      <c r="AC205">
        <v>10</v>
      </c>
      <c r="AD205">
        <v>5</v>
      </c>
      <c r="AE205">
        <v>14</v>
      </c>
      <c r="AF205">
        <v>0</v>
      </c>
      <c r="AG205">
        <v>0</v>
      </c>
    </row>
    <row r="206" spans="1:33" ht="15.75">
      <c r="A206" s="45" t="s">
        <v>6049</v>
      </c>
      <c r="B206" s="10" t="s">
        <v>6050</v>
      </c>
      <c r="C206" s="53" t="s">
        <v>6051</v>
      </c>
      <c r="D206" s="32">
        <v>371</v>
      </c>
      <c r="E206" s="68" t="s">
        <v>2267</v>
      </c>
      <c r="F206" s="31">
        <v>131073891</v>
      </c>
      <c r="G206" s="27" t="s">
        <v>5184</v>
      </c>
      <c r="H206" t="s">
        <v>7472</v>
      </c>
      <c r="I206">
        <v>66</v>
      </c>
      <c r="J206">
        <v>17</v>
      </c>
      <c r="K206">
        <v>0</v>
      </c>
      <c r="L206">
        <v>113</v>
      </c>
      <c r="M206">
        <v>137</v>
      </c>
      <c r="N206">
        <v>17</v>
      </c>
      <c r="O206">
        <v>41</v>
      </c>
      <c r="P206">
        <v>0</v>
      </c>
      <c r="Q206">
        <v>9</v>
      </c>
      <c r="R206">
        <v>0</v>
      </c>
      <c r="S206">
        <v>33</v>
      </c>
      <c r="T206">
        <v>0</v>
      </c>
      <c r="U206">
        <v>742</v>
      </c>
      <c r="V206">
        <v>1484</v>
      </c>
      <c r="W206">
        <v>0</v>
      </c>
      <c r="X206">
        <v>0</v>
      </c>
      <c r="Y206">
        <v>742</v>
      </c>
      <c r="Z206">
        <v>0</v>
      </c>
      <c r="AA206">
        <v>17</v>
      </c>
      <c r="AB206">
        <v>1484</v>
      </c>
      <c r="AC206">
        <v>82</v>
      </c>
      <c r="AD206">
        <v>37</v>
      </c>
      <c r="AE206">
        <v>115</v>
      </c>
      <c r="AF206">
        <v>0</v>
      </c>
      <c r="AG206">
        <v>0</v>
      </c>
    </row>
    <row r="207" spans="1:33" ht="15.75">
      <c r="A207" s="45" t="s">
        <v>6070</v>
      </c>
      <c r="B207" s="10" t="s">
        <v>5824</v>
      </c>
      <c r="C207" s="53" t="s">
        <v>6071</v>
      </c>
      <c r="D207" s="32">
        <v>85</v>
      </c>
      <c r="E207" s="68" t="s">
        <v>2282</v>
      </c>
      <c r="F207" s="31">
        <v>131700845</v>
      </c>
      <c r="G207" s="27" t="s">
        <v>5184</v>
      </c>
      <c r="H207" t="s">
        <v>7472</v>
      </c>
      <c r="I207">
        <v>15</v>
      </c>
      <c r="J207">
        <v>4</v>
      </c>
      <c r="K207">
        <v>0</v>
      </c>
      <c r="L207">
        <v>26</v>
      </c>
      <c r="M207">
        <v>32</v>
      </c>
      <c r="N207">
        <v>4</v>
      </c>
      <c r="O207">
        <v>10</v>
      </c>
      <c r="P207">
        <v>0</v>
      </c>
      <c r="Q207">
        <v>2</v>
      </c>
      <c r="R207">
        <v>0</v>
      </c>
      <c r="S207">
        <v>8</v>
      </c>
      <c r="T207">
        <v>0</v>
      </c>
      <c r="U207">
        <v>170</v>
      </c>
      <c r="V207">
        <v>340</v>
      </c>
      <c r="W207">
        <v>0</v>
      </c>
      <c r="X207">
        <v>0</v>
      </c>
      <c r="Y207">
        <v>170</v>
      </c>
      <c r="Z207">
        <v>0</v>
      </c>
      <c r="AA207">
        <v>4</v>
      </c>
      <c r="AB207">
        <v>340</v>
      </c>
      <c r="AC207">
        <v>19</v>
      </c>
      <c r="AD207">
        <v>9</v>
      </c>
      <c r="AE207">
        <v>27</v>
      </c>
      <c r="AF207">
        <v>0</v>
      </c>
      <c r="AG207">
        <v>0</v>
      </c>
    </row>
    <row r="208" spans="1:33" ht="15.75">
      <c r="A208" s="45" t="s">
        <v>6072</v>
      </c>
      <c r="B208" s="10" t="s">
        <v>5824</v>
      </c>
      <c r="C208" s="53" t="s">
        <v>6073</v>
      </c>
      <c r="D208" s="32">
        <v>17</v>
      </c>
      <c r="E208" s="68" t="s">
        <v>2282</v>
      </c>
      <c r="F208" s="31">
        <v>131700845</v>
      </c>
      <c r="G208" s="27" t="s">
        <v>5184</v>
      </c>
      <c r="H208" t="s">
        <v>7473</v>
      </c>
      <c r="I208">
        <v>7</v>
      </c>
      <c r="J208">
        <v>2</v>
      </c>
      <c r="K208">
        <v>18</v>
      </c>
      <c r="L208">
        <v>9</v>
      </c>
      <c r="M208">
        <v>0</v>
      </c>
      <c r="N208">
        <v>0</v>
      </c>
      <c r="O208">
        <v>3</v>
      </c>
      <c r="P208">
        <v>2</v>
      </c>
      <c r="Q208">
        <v>0</v>
      </c>
      <c r="R208">
        <v>6</v>
      </c>
      <c r="S208">
        <v>2</v>
      </c>
      <c r="T208">
        <v>170</v>
      </c>
      <c r="U208">
        <v>0</v>
      </c>
      <c r="V208">
        <v>0</v>
      </c>
      <c r="W208">
        <v>8</v>
      </c>
      <c r="X208">
        <v>4</v>
      </c>
      <c r="Y208">
        <v>68</v>
      </c>
      <c r="Z208">
        <v>4</v>
      </c>
      <c r="AA208">
        <v>0</v>
      </c>
      <c r="AB208">
        <v>0</v>
      </c>
      <c r="AC208">
        <v>4</v>
      </c>
      <c r="AD208">
        <v>2</v>
      </c>
      <c r="AE208">
        <v>2</v>
      </c>
      <c r="AF208">
        <v>2</v>
      </c>
      <c r="AG208">
        <v>2</v>
      </c>
    </row>
    <row r="209" spans="1:33" ht="15.75">
      <c r="A209" s="45" t="s">
        <v>6074</v>
      </c>
      <c r="B209" s="10" t="s">
        <v>5824</v>
      </c>
      <c r="C209" s="53" t="s">
        <v>6075</v>
      </c>
      <c r="D209" s="32">
        <v>14</v>
      </c>
      <c r="E209" s="68" t="s">
        <v>2282</v>
      </c>
      <c r="F209" s="31">
        <v>131700845</v>
      </c>
      <c r="G209" s="27" t="s">
        <v>5184</v>
      </c>
      <c r="H209" t="s">
        <v>7473</v>
      </c>
      <c r="I209">
        <v>6</v>
      </c>
      <c r="J209">
        <v>2</v>
      </c>
      <c r="K209">
        <v>15</v>
      </c>
      <c r="L209">
        <v>8</v>
      </c>
      <c r="M209">
        <v>0</v>
      </c>
      <c r="N209">
        <v>0</v>
      </c>
      <c r="O209">
        <v>2</v>
      </c>
      <c r="P209">
        <v>1</v>
      </c>
      <c r="Q209">
        <v>0</v>
      </c>
      <c r="R209">
        <v>5</v>
      </c>
      <c r="S209">
        <v>2</v>
      </c>
      <c r="T209">
        <v>140</v>
      </c>
      <c r="U209">
        <v>0</v>
      </c>
      <c r="V209">
        <v>0</v>
      </c>
      <c r="W209">
        <v>7</v>
      </c>
      <c r="X209">
        <v>3</v>
      </c>
      <c r="Y209">
        <v>56</v>
      </c>
      <c r="Z209">
        <v>4</v>
      </c>
      <c r="AA209">
        <v>0</v>
      </c>
      <c r="AB209">
        <v>0</v>
      </c>
      <c r="AC209">
        <v>4</v>
      </c>
      <c r="AD209">
        <v>2</v>
      </c>
      <c r="AE209">
        <v>2</v>
      </c>
      <c r="AF209">
        <v>1</v>
      </c>
      <c r="AG209">
        <v>1</v>
      </c>
    </row>
    <row r="210" spans="1:33" ht="15.75">
      <c r="A210" s="45" t="s">
        <v>6076</v>
      </c>
      <c r="B210" s="10" t="s">
        <v>5824</v>
      </c>
      <c r="C210" s="53" t="s">
        <v>6077</v>
      </c>
      <c r="D210" s="32">
        <v>206</v>
      </c>
      <c r="E210" s="68" t="s">
        <v>2282</v>
      </c>
      <c r="F210" s="31">
        <v>131700845</v>
      </c>
      <c r="G210" s="27" t="s">
        <v>5184</v>
      </c>
      <c r="H210" t="s">
        <v>7472</v>
      </c>
      <c r="I210">
        <v>37</v>
      </c>
      <c r="J210">
        <v>10</v>
      </c>
      <c r="K210">
        <v>0</v>
      </c>
      <c r="L210">
        <v>63</v>
      </c>
      <c r="M210">
        <v>76</v>
      </c>
      <c r="N210">
        <v>10</v>
      </c>
      <c r="O210">
        <v>23</v>
      </c>
      <c r="P210">
        <v>0</v>
      </c>
      <c r="Q210">
        <v>5</v>
      </c>
      <c r="R210">
        <v>0</v>
      </c>
      <c r="S210">
        <v>19</v>
      </c>
      <c r="T210">
        <v>0</v>
      </c>
      <c r="U210">
        <v>412</v>
      </c>
      <c r="V210">
        <v>824</v>
      </c>
      <c r="W210">
        <v>0</v>
      </c>
      <c r="X210">
        <v>0</v>
      </c>
      <c r="Y210">
        <v>412</v>
      </c>
      <c r="Z210">
        <v>0</v>
      </c>
      <c r="AA210">
        <v>10</v>
      </c>
      <c r="AB210">
        <v>824</v>
      </c>
      <c r="AC210">
        <v>46</v>
      </c>
      <c r="AD210">
        <v>21</v>
      </c>
      <c r="AE210">
        <v>64</v>
      </c>
      <c r="AF210">
        <v>0</v>
      </c>
      <c r="AG210">
        <v>0</v>
      </c>
    </row>
    <row r="211" spans="1:33" ht="15.75">
      <c r="A211" s="45" t="s">
        <v>6078</v>
      </c>
      <c r="B211" s="10" t="s">
        <v>5824</v>
      </c>
      <c r="C211" s="53" t="s">
        <v>6079</v>
      </c>
      <c r="D211" s="32">
        <v>166</v>
      </c>
      <c r="E211" s="68" t="s">
        <v>2282</v>
      </c>
      <c r="F211" s="31">
        <v>131700845</v>
      </c>
      <c r="G211" s="27" t="s">
        <v>5184</v>
      </c>
      <c r="H211" t="s">
        <v>7473</v>
      </c>
      <c r="I211">
        <v>66</v>
      </c>
      <c r="J211">
        <v>19</v>
      </c>
      <c r="K211">
        <v>176</v>
      </c>
      <c r="L211">
        <v>84</v>
      </c>
      <c r="M211">
        <v>0</v>
      </c>
      <c r="N211">
        <v>0</v>
      </c>
      <c r="O211">
        <v>22</v>
      </c>
      <c r="P211">
        <v>10</v>
      </c>
      <c r="Q211">
        <v>0</v>
      </c>
      <c r="R211">
        <v>59</v>
      </c>
      <c r="S211">
        <v>19</v>
      </c>
      <c r="T211">
        <v>1660</v>
      </c>
      <c r="U211">
        <v>0</v>
      </c>
      <c r="V211">
        <v>0</v>
      </c>
      <c r="W211">
        <v>74</v>
      </c>
      <c r="X211">
        <v>33</v>
      </c>
      <c r="Y211">
        <v>664</v>
      </c>
      <c r="Z211">
        <v>37</v>
      </c>
      <c r="AA211">
        <v>0</v>
      </c>
      <c r="AB211">
        <v>0</v>
      </c>
      <c r="AC211">
        <v>37</v>
      </c>
      <c r="AD211">
        <v>17</v>
      </c>
      <c r="AE211">
        <v>19</v>
      </c>
      <c r="AF211">
        <v>11</v>
      </c>
      <c r="AG211">
        <v>11</v>
      </c>
    </row>
    <row r="212" spans="1:33" ht="15.75">
      <c r="A212" s="45" t="s">
        <v>6080</v>
      </c>
      <c r="B212" s="10" t="s">
        <v>5181</v>
      </c>
      <c r="C212" s="75" t="s">
        <v>6081</v>
      </c>
      <c r="D212" s="32">
        <v>428</v>
      </c>
      <c r="E212" s="68" t="s">
        <v>2282</v>
      </c>
      <c r="F212" s="31">
        <v>131700845</v>
      </c>
      <c r="G212" s="27" t="s">
        <v>5184</v>
      </c>
      <c r="H212" t="s">
        <v>7472</v>
      </c>
      <c r="I212">
        <v>76</v>
      </c>
      <c r="J212">
        <v>19</v>
      </c>
      <c r="K212">
        <v>0</v>
      </c>
      <c r="L212">
        <v>130</v>
      </c>
      <c r="M212">
        <v>157</v>
      </c>
      <c r="N212">
        <v>19</v>
      </c>
      <c r="O212">
        <v>48</v>
      </c>
      <c r="P212">
        <v>0</v>
      </c>
      <c r="Q212">
        <v>10</v>
      </c>
      <c r="R212">
        <v>0</v>
      </c>
      <c r="S212">
        <v>38</v>
      </c>
      <c r="T212">
        <v>0</v>
      </c>
      <c r="U212">
        <v>856</v>
      </c>
      <c r="V212">
        <v>1712</v>
      </c>
      <c r="W212">
        <v>0</v>
      </c>
      <c r="X212">
        <v>0</v>
      </c>
      <c r="Y212">
        <v>856</v>
      </c>
      <c r="Z212">
        <v>0</v>
      </c>
      <c r="AA212">
        <v>19</v>
      </c>
      <c r="AB212">
        <v>1712</v>
      </c>
      <c r="AC212">
        <v>95</v>
      </c>
      <c r="AD212">
        <v>42</v>
      </c>
      <c r="AE212">
        <v>133</v>
      </c>
      <c r="AF212">
        <v>0</v>
      </c>
      <c r="AG212">
        <v>0</v>
      </c>
    </row>
    <row r="213" spans="1:33" ht="15.75">
      <c r="A213" s="45" t="s">
        <v>6082</v>
      </c>
      <c r="B213" s="10" t="s">
        <v>5274</v>
      </c>
      <c r="C213" s="53" t="s">
        <v>6083</v>
      </c>
      <c r="D213" s="32">
        <v>24</v>
      </c>
      <c r="E213" s="68" t="s">
        <v>2312</v>
      </c>
      <c r="F213" s="31">
        <v>132195592</v>
      </c>
      <c r="G213" s="27" t="s">
        <v>5184</v>
      </c>
      <c r="H213" t="s">
        <v>7472</v>
      </c>
      <c r="I213">
        <v>5</v>
      </c>
      <c r="J213">
        <v>2</v>
      </c>
      <c r="K213">
        <v>0</v>
      </c>
      <c r="L213">
        <v>8</v>
      </c>
      <c r="M213">
        <v>9</v>
      </c>
      <c r="N213">
        <v>2</v>
      </c>
      <c r="O213">
        <v>3</v>
      </c>
      <c r="P213">
        <v>0</v>
      </c>
      <c r="Q213">
        <v>1</v>
      </c>
      <c r="R213">
        <v>0</v>
      </c>
      <c r="S213">
        <v>3</v>
      </c>
      <c r="T213">
        <v>0</v>
      </c>
      <c r="U213">
        <v>48</v>
      </c>
      <c r="V213">
        <v>96</v>
      </c>
      <c r="W213">
        <v>0</v>
      </c>
      <c r="X213">
        <v>0</v>
      </c>
      <c r="Y213">
        <v>48</v>
      </c>
      <c r="Z213">
        <v>0</v>
      </c>
      <c r="AA213">
        <v>2</v>
      </c>
      <c r="AB213">
        <v>96</v>
      </c>
      <c r="AC213">
        <v>6</v>
      </c>
      <c r="AD213">
        <v>3</v>
      </c>
      <c r="AE213">
        <v>8</v>
      </c>
      <c r="AF213">
        <v>0</v>
      </c>
      <c r="AG213">
        <v>0</v>
      </c>
    </row>
    <row r="214" spans="1:33" ht="15.75">
      <c r="A214" s="45" t="s">
        <v>6084</v>
      </c>
      <c r="B214" s="10" t="s">
        <v>5274</v>
      </c>
      <c r="C214" s="53" t="s">
        <v>6073</v>
      </c>
      <c r="D214" s="32">
        <v>175</v>
      </c>
      <c r="E214" s="68" t="s">
        <v>2312</v>
      </c>
      <c r="F214" s="31">
        <v>132195592</v>
      </c>
      <c r="G214" s="27" t="s">
        <v>5184</v>
      </c>
      <c r="H214" t="s">
        <v>7472</v>
      </c>
      <c r="I214">
        <v>31</v>
      </c>
      <c r="J214">
        <v>8</v>
      </c>
      <c r="K214">
        <v>0</v>
      </c>
      <c r="L214">
        <v>53</v>
      </c>
      <c r="M214">
        <v>65</v>
      </c>
      <c r="N214">
        <v>8</v>
      </c>
      <c r="O214">
        <v>20</v>
      </c>
      <c r="P214">
        <v>0</v>
      </c>
      <c r="Q214">
        <v>4</v>
      </c>
      <c r="R214">
        <v>0</v>
      </c>
      <c r="S214">
        <v>16</v>
      </c>
      <c r="T214">
        <v>0</v>
      </c>
      <c r="U214">
        <v>350</v>
      </c>
      <c r="V214">
        <v>700</v>
      </c>
      <c r="W214">
        <v>0</v>
      </c>
      <c r="X214">
        <v>0</v>
      </c>
      <c r="Y214">
        <v>350</v>
      </c>
      <c r="Z214">
        <v>0</v>
      </c>
      <c r="AA214">
        <v>8</v>
      </c>
      <c r="AB214">
        <v>700</v>
      </c>
      <c r="AC214">
        <v>39</v>
      </c>
      <c r="AD214">
        <v>18</v>
      </c>
      <c r="AE214">
        <v>55</v>
      </c>
      <c r="AF214">
        <v>0</v>
      </c>
      <c r="AG214">
        <v>0</v>
      </c>
    </row>
    <row r="215" spans="1:33" ht="15.75">
      <c r="A215" s="45" t="s">
        <v>6087</v>
      </c>
      <c r="B215" s="10" t="s">
        <v>6088</v>
      </c>
      <c r="C215" s="53" t="s">
        <v>6089</v>
      </c>
      <c r="D215" s="32">
        <v>14</v>
      </c>
      <c r="E215" s="68" t="s">
        <v>2321</v>
      </c>
      <c r="F215" s="31">
        <v>132109392</v>
      </c>
      <c r="G215" s="27" t="s">
        <v>5184</v>
      </c>
      <c r="H215" t="s">
        <v>7472</v>
      </c>
      <c r="I215">
        <v>3</v>
      </c>
      <c r="J215">
        <v>1</v>
      </c>
      <c r="K215">
        <v>0</v>
      </c>
      <c r="L215">
        <v>5</v>
      </c>
      <c r="M215">
        <v>6</v>
      </c>
      <c r="N215">
        <v>1</v>
      </c>
      <c r="O215">
        <v>2</v>
      </c>
      <c r="P215">
        <v>0</v>
      </c>
      <c r="Q215">
        <v>1</v>
      </c>
      <c r="R215">
        <v>0</v>
      </c>
      <c r="S215">
        <v>2</v>
      </c>
      <c r="T215">
        <v>0</v>
      </c>
      <c r="U215">
        <v>28</v>
      </c>
      <c r="V215">
        <v>56</v>
      </c>
      <c r="W215">
        <v>0</v>
      </c>
      <c r="X215">
        <v>0</v>
      </c>
      <c r="Y215">
        <v>28</v>
      </c>
      <c r="Z215">
        <v>0</v>
      </c>
      <c r="AA215">
        <v>1</v>
      </c>
      <c r="AB215">
        <v>56</v>
      </c>
      <c r="AC215">
        <v>4</v>
      </c>
      <c r="AD215">
        <v>2</v>
      </c>
      <c r="AE215">
        <v>5</v>
      </c>
      <c r="AF215">
        <v>0</v>
      </c>
      <c r="AG215">
        <v>0</v>
      </c>
    </row>
    <row r="216" spans="1:33" ht="15.75">
      <c r="A216" s="45" t="s">
        <v>6090</v>
      </c>
      <c r="B216" s="10" t="s">
        <v>6088</v>
      </c>
      <c r="C216" s="53" t="s">
        <v>6091</v>
      </c>
      <c r="D216" s="32">
        <v>10</v>
      </c>
      <c r="E216" s="68" t="s">
        <v>2321</v>
      </c>
      <c r="F216" s="31">
        <v>132109392</v>
      </c>
      <c r="G216" s="27" t="s">
        <v>5184</v>
      </c>
      <c r="H216" t="s">
        <v>7472</v>
      </c>
      <c r="I216">
        <v>2</v>
      </c>
      <c r="J216">
        <v>1</v>
      </c>
      <c r="K216">
        <v>0</v>
      </c>
      <c r="L216">
        <v>4</v>
      </c>
      <c r="M216">
        <v>4</v>
      </c>
      <c r="N216">
        <v>1</v>
      </c>
      <c r="O216">
        <v>2</v>
      </c>
      <c r="P216">
        <v>0</v>
      </c>
      <c r="Q216">
        <v>1</v>
      </c>
      <c r="R216">
        <v>0</v>
      </c>
      <c r="S216">
        <v>1</v>
      </c>
      <c r="T216">
        <v>0</v>
      </c>
      <c r="U216">
        <v>20</v>
      </c>
      <c r="V216">
        <v>40</v>
      </c>
      <c r="W216">
        <v>0</v>
      </c>
      <c r="X216">
        <v>0</v>
      </c>
      <c r="Y216">
        <v>20</v>
      </c>
      <c r="Z216">
        <v>0</v>
      </c>
      <c r="AA216">
        <v>1</v>
      </c>
      <c r="AB216">
        <v>40</v>
      </c>
      <c r="AC216">
        <v>3</v>
      </c>
      <c r="AD216">
        <v>1</v>
      </c>
      <c r="AE216">
        <v>4</v>
      </c>
      <c r="AF216">
        <v>0</v>
      </c>
      <c r="AG216">
        <v>0</v>
      </c>
    </row>
    <row r="217" spans="1:33" ht="15.75">
      <c r="A217" s="45" t="s">
        <v>6092</v>
      </c>
      <c r="B217" s="10" t="s">
        <v>6088</v>
      </c>
      <c r="C217" s="53" t="s">
        <v>6093</v>
      </c>
      <c r="D217" s="32">
        <v>56</v>
      </c>
      <c r="E217" s="68" t="s">
        <v>2321</v>
      </c>
      <c r="F217" s="31">
        <v>132109392</v>
      </c>
      <c r="G217" s="27" t="s">
        <v>5184</v>
      </c>
      <c r="H217" t="s">
        <v>7472</v>
      </c>
      <c r="I217">
        <v>10</v>
      </c>
      <c r="J217">
        <v>3</v>
      </c>
      <c r="K217">
        <v>0</v>
      </c>
      <c r="L217">
        <v>17</v>
      </c>
      <c r="M217">
        <v>21</v>
      </c>
      <c r="N217">
        <v>3</v>
      </c>
      <c r="O217">
        <v>7</v>
      </c>
      <c r="P217">
        <v>0</v>
      </c>
      <c r="Q217">
        <v>2</v>
      </c>
      <c r="R217">
        <v>0</v>
      </c>
      <c r="S217">
        <v>5</v>
      </c>
      <c r="T217">
        <v>0</v>
      </c>
      <c r="U217">
        <v>112</v>
      </c>
      <c r="V217">
        <v>224</v>
      </c>
      <c r="W217">
        <v>0</v>
      </c>
      <c r="X217">
        <v>0</v>
      </c>
      <c r="Y217">
        <v>112</v>
      </c>
      <c r="Z217">
        <v>0</v>
      </c>
      <c r="AA217">
        <v>3</v>
      </c>
      <c r="AB217">
        <v>224</v>
      </c>
      <c r="AC217">
        <v>13</v>
      </c>
      <c r="AD217">
        <v>6</v>
      </c>
      <c r="AE217">
        <v>18</v>
      </c>
      <c r="AF217">
        <v>0</v>
      </c>
      <c r="AG217">
        <v>0</v>
      </c>
    </row>
    <row r="218" spans="1:33" ht="15.75">
      <c r="A218" s="45" t="s">
        <v>6094</v>
      </c>
      <c r="B218" s="10" t="s">
        <v>6088</v>
      </c>
      <c r="C218" s="53" t="s">
        <v>6095</v>
      </c>
      <c r="D218" s="32">
        <v>33</v>
      </c>
      <c r="E218" s="68" t="s">
        <v>2321</v>
      </c>
      <c r="F218" s="31">
        <v>132109392</v>
      </c>
      <c r="G218" s="27" t="s">
        <v>5184</v>
      </c>
      <c r="H218" t="s">
        <v>7472</v>
      </c>
      <c r="I218">
        <v>6</v>
      </c>
      <c r="J218">
        <v>2</v>
      </c>
      <c r="K218">
        <v>0</v>
      </c>
      <c r="L218">
        <v>10</v>
      </c>
      <c r="M218">
        <v>13</v>
      </c>
      <c r="N218">
        <v>2</v>
      </c>
      <c r="O218">
        <v>4</v>
      </c>
      <c r="P218">
        <v>0</v>
      </c>
      <c r="Q218">
        <v>1</v>
      </c>
      <c r="R218">
        <v>0</v>
      </c>
      <c r="S218">
        <v>3</v>
      </c>
      <c r="T218">
        <v>0</v>
      </c>
      <c r="U218">
        <v>66</v>
      </c>
      <c r="V218">
        <v>132</v>
      </c>
      <c r="W218">
        <v>0</v>
      </c>
      <c r="X218">
        <v>0</v>
      </c>
      <c r="Y218">
        <v>66</v>
      </c>
      <c r="Z218">
        <v>0</v>
      </c>
      <c r="AA218">
        <v>2</v>
      </c>
      <c r="AB218">
        <v>132</v>
      </c>
      <c r="AC218">
        <v>8</v>
      </c>
      <c r="AD218">
        <v>4</v>
      </c>
      <c r="AE218">
        <v>11</v>
      </c>
      <c r="AF218">
        <v>0</v>
      </c>
      <c r="AG218">
        <v>0</v>
      </c>
    </row>
    <row r="219" spans="1:33" ht="15.75">
      <c r="A219" s="45" t="s">
        <v>6096</v>
      </c>
      <c r="B219" s="10" t="s">
        <v>6088</v>
      </c>
      <c r="C219" s="53" t="s">
        <v>6097</v>
      </c>
      <c r="D219" s="32">
        <v>21</v>
      </c>
      <c r="E219" s="68" t="s">
        <v>2321</v>
      </c>
      <c r="F219" s="31">
        <v>132109392</v>
      </c>
      <c r="G219" s="27" t="s">
        <v>5184</v>
      </c>
      <c r="H219" t="s">
        <v>7472</v>
      </c>
      <c r="I219">
        <v>4</v>
      </c>
      <c r="J219">
        <v>1</v>
      </c>
      <c r="K219">
        <v>0</v>
      </c>
      <c r="L219">
        <v>7</v>
      </c>
      <c r="M219">
        <v>8</v>
      </c>
      <c r="N219">
        <v>1</v>
      </c>
      <c r="O219">
        <v>3</v>
      </c>
      <c r="P219">
        <v>0</v>
      </c>
      <c r="Q219">
        <v>1</v>
      </c>
      <c r="R219">
        <v>0</v>
      </c>
      <c r="S219">
        <v>2</v>
      </c>
      <c r="T219">
        <v>0</v>
      </c>
      <c r="U219">
        <v>42</v>
      </c>
      <c r="V219">
        <v>84</v>
      </c>
      <c r="W219">
        <v>0</v>
      </c>
      <c r="X219">
        <v>0</v>
      </c>
      <c r="Y219">
        <v>42</v>
      </c>
      <c r="Z219">
        <v>0</v>
      </c>
      <c r="AA219">
        <v>1</v>
      </c>
      <c r="AB219">
        <v>84</v>
      </c>
      <c r="AC219">
        <v>5</v>
      </c>
      <c r="AD219">
        <v>3</v>
      </c>
      <c r="AE219">
        <v>7</v>
      </c>
      <c r="AF219">
        <v>0</v>
      </c>
      <c r="AG219">
        <v>0</v>
      </c>
    </row>
    <row r="220" spans="1:33" ht="15.75">
      <c r="A220" s="45" t="s">
        <v>6098</v>
      </c>
      <c r="B220" s="10" t="s">
        <v>6088</v>
      </c>
      <c r="C220" s="53" t="s">
        <v>6099</v>
      </c>
      <c r="D220" s="32">
        <v>13</v>
      </c>
      <c r="E220" s="68" t="s">
        <v>2321</v>
      </c>
      <c r="F220" s="31">
        <v>132109392</v>
      </c>
      <c r="G220" s="27" t="s">
        <v>5184</v>
      </c>
      <c r="H220" t="s">
        <v>7472</v>
      </c>
      <c r="I220">
        <v>3</v>
      </c>
      <c r="J220">
        <v>1</v>
      </c>
      <c r="K220">
        <v>0</v>
      </c>
      <c r="L220">
        <v>4</v>
      </c>
      <c r="M220">
        <v>5</v>
      </c>
      <c r="N220">
        <v>1</v>
      </c>
      <c r="O220">
        <v>2</v>
      </c>
      <c r="P220">
        <v>0</v>
      </c>
      <c r="Q220">
        <v>1</v>
      </c>
      <c r="R220">
        <v>0</v>
      </c>
      <c r="S220">
        <v>2</v>
      </c>
      <c r="T220">
        <v>0</v>
      </c>
      <c r="U220">
        <v>26</v>
      </c>
      <c r="V220">
        <v>52</v>
      </c>
      <c r="W220">
        <v>0</v>
      </c>
      <c r="X220">
        <v>0</v>
      </c>
      <c r="Y220">
        <v>26</v>
      </c>
      <c r="Z220">
        <v>0</v>
      </c>
      <c r="AA220">
        <v>1</v>
      </c>
      <c r="AB220">
        <v>52</v>
      </c>
      <c r="AC220">
        <v>3</v>
      </c>
      <c r="AD220">
        <v>2</v>
      </c>
      <c r="AE220">
        <v>5</v>
      </c>
      <c r="AF220">
        <v>0</v>
      </c>
      <c r="AG220">
        <v>0</v>
      </c>
    </row>
    <row r="221" spans="1:33" ht="15.75">
      <c r="A221" s="45" t="s">
        <v>6100</v>
      </c>
      <c r="B221" s="10" t="s">
        <v>6088</v>
      </c>
      <c r="C221" s="53" t="s">
        <v>6101</v>
      </c>
      <c r="D221" s="32">
        <v>70</v>
      </c>
      <c r="E221" s="68" t="s">
        <v>2321</v>
      </c>
      <c r="F221" s="31">
        <v>132109392</v>
      </c>
      <c r="G221" s="27" t="s">
        <v>5184</v>
      </c>
      <c r="H221" t="s">
        <v>7472</v>
      </c>
      <c r="I221">
        <v>13</v>
      </c>
      <c r="J221">
        <v>4</v>
      </c>
      <c r="K221">
        <v>0</v>
      </c>
      <c r="L221">
        <v>22</v>
      </c>
      <c r="M221">
        <v>26</v>
      </c>
      <c r="N221">
        <v>4</v>
      </c>
      <c r="O221">
        <v>8</v>
      </c>
      <c r="P221">
        <v>0</v>
      </c>
      <c r="Q221">
        <v>2</v>
      </c>
      <c r="R221">
        <v>0</v>
      </c>
      <c r="S221">
        <v>7</v>
      </c>
      <c r="T221">
        <v>0</v>
      </c>
      <c r="U221">
        <v>140</v>
      </c>
      <c r="V221">
        <v>280</v>
      </c>
      <c r="W221">
        <v>0</v>
      </c>
      <c r="X221">
        <v>0</v>
      </c>
      <c r="Y221">
        <v>140</v>
      </c>
      <c r="Z221">
        <v>0</v>
      </c>
      <c r="AA221">
        <v>4</v>
      </c>
      <c r="AB221">
        <v>280</v>
      </c>
      <c r="AC221">
        <v>16</v>
      </c>
      <c r="AD221">
        <v>7</v>
      </c>
      <c r="AE221">
        <v>22</v>
      </c>
      <c r="AF221">
        <v>0</v>
      </c>
      <c r="AG221">
        <v>0</v>
      </c>
    </row>
    <row r="222" spans="1:33" ht="15.75">
      <c r="A222" s="45" t="s">
        <v>6102</v>
      </c>
      <c r="B222" s="10" t="s">
        <v>6088</v>
      </c>
      <c r="C222" s="53" t="s">
        <v>6103</v>
      </c>
      <c r="D222" s="32">
        <v>11</v>
      </c>
      <c r="E222" s="68" t="s">
        <v>2321</v>
      </c>
      <c r="F222" s="31">
        <v>132109392</v>
      </c>
      <c r="G222" s="27" t="s">
        <v>5184</v>
      </c>
      <c r="H222" t="s">
        <v>7472</v>
      </c>
      <c r="I222">
        <v>2</v>
      </c>
      <c r="J222">
        <v>1</v>
      </c>
      <c r="K222">
        <v>0</v>
      </c>
      <c r="L222">
        <v>4</v>
      </c>
      <c r="M222">
        <v>5</v>
      </c>
      <c r="N222">
        <v>1</v>
      </c>
      <c r="O222">
        <v>2</v>
      </c>
      <c r="P222">
        <v>0</v>
      </c>
      <c r="Q222">
        <v>1</v>
      </c>
      <c r="R222">
        <v>0</v>
      </c>
      <c r="S222">
        <v>1</v>
      </c>
      <c r="T222">
        <v>0</v>
      </c>
      <c r="U222">
        <v>22</v>
      </c>
      <c r="V222">
        <v>44</v>
      </c>
      <c r="W222">
        <v>0</v>
      </c>
      <c r="X222">
        <v>0</v>
      </c>
      <c r="Y222">
        <v>22</v>
      </c>
      <c r="Z222">
        <v>0</v>
      </c>
      <c r="AA222">
        <v>1</v>
      </c>
      <c r="AB222">
        <v>44</v>
      </c>
      <c r="AC222">
        <v>3</v>
      </c>
      <c r="AD222">
        <v>2</v>
      </c>
      <c r="AE222">
        <v>4</v>
      </c>
      <c r="AF222">
        <v>0</v>
      </c>
      <c r="AG222">
        <v>0</v>
      </c>
    </row>
    <row r="223" spans="1:33" ht="15.75">
      <c r="A223" s="45" t="s">
        <v>6104</v>
      </c>
      <c r="B223" s="10" t="s">
        <v>6088</v>
      </c>
      <c r="C223" s="53" t="s">
        <v>6105</v>
      </c>
      <c r="D223" s="32">
        <v>11</v>
      </c>
      <c r="E223" s="68" t="s">
        <v>2321</v>
      </c>
      <c r="F223" s="31">
        <v>132109392</v>
      </c>
      <c r="G223" s="27" t="s">
        <v>5184</v>
      </c>
      <c r="H223" t="s">
        <v>7473</v>
      </c>
      <c r="I223">
        <v>5</v>
      </c>
      <c r="J223">
        <v>2</v>
      </c>
      <c r="K223">
        <v>12</v>
      </c>
      <c r="L223">
        <v>6</v>
      </c>
      <c r="M223">
        <v>0</v>
      </c>
      <c r="N223">
        <v>0</v>
      </c>
      <c r="O223">
        <v>2</v>
      </c>
      <c r="P223">
        <v>1</v>
      </c>
      <c r="Q223">
        <v>0</v>
      </c>
      <c r="R223">
        <v>4</v>
      </c>
      <c r="S223">
        <v>2</v>
      </c>
      <c r="T223">
        <v>110</v>
      </c>
      <c r="U223">
        <v>0</v>
      </c>
      <c r="V223">
        <v>0</v>
      </c>
      <c r="W223">
        <v>5</v>
      </c>
      <c r="X223">
        <v>3</v>
      </c>
      <c r="Y223">
        <v>44</v>
      </c>
      <c r="Z223">
        <v>3</v>
      </c>
      <c r="AA223">
        <v>0</v>
      </c>
      <c r="AB223">
        <v>0</v>
      </c>
      <c r="AC223">
        <v>3</v>
      </c>
      <c r="AD223">
        <v>2</v>
      </c>
      <c r="AE223">
        <v>2</v>
      </c>
      <c r="AF223">
        <v>1</v>
      </c>
      <c r="AG223">
        <v>1</v>
      </c>
    </row>
    <row r="224" spans="1:33" ht="15.75">
      <c r="A224" s="45" t="s">
        <v>6106</v>
      </c>
      <c r="B224" s="10" t="s">
        <v>6088</v>
      </c>
      <c r="C224" s="53" t="s">
        <v>6107</v>
      </c>
      <c r="D224" s="32">
        <v>19</v>
      </c>
      <c r="E224" s="68" t="s">
        <v>2321</v>
      </c>
      <c r="F224" s="31">
        <v>132109392</v>
      </c>
      <c r="G224" s="27" t="s">
        <v>5184</v>
      </c>
      <c r="H224" t="s">
        <v>7472</v>
      </c>
      <c r="I224">
        <v>4</v>
      </c>
      <c r="J224">
        <v>1</v>
      </c>
      <c r="K224">
        <v>0</v>
      </c>
      <c r="L224">
        <v>6</v>
      </c>
      <c r="M224">
        <v>7</v>
      </c>
      <c r="N224">
        <v>1</v>
      </c>
      <c r="O224">
        <v>3</v>
      </c>
      <c r="P224">
        <v>0</v>
      </c>
      <c r="Q224">
        <v>1</v>
      </c>
      <c r="R224">
        <v>0</v>
      </c>
      <c r="S224">
        <v>2</v>
      </c>
      <c r="T224">
        <v>0</v>
      </c>
      <c r="U224">
        <v>38</v>
      </c>
      <c r="V224">
        <v>76</v>
      </c>
      <c r="W224">
        <v>0</v>
      </c>
      <c r="X224">
        <v>0</v>
      </c>
      <c r="Y224">
        <v>38</v>
      </c>
      <c r="Z224">
        <v>0</v>
      </c>
      <c r="AA224">
        <v>1</v>
      </c>
      <c r="AB224">
        <v>76</v>
      </c>
      <c r="AC224">
        <v>5</v>
      </c>
      <c r="AD224">
        <v>2</v>
      </c>
      <c r="AE224">
        <v>6</v>
      </c>
      <c r="AF224">
        <v>0</v>
      </c>
      <c r="AG224">
        <v>0</v>
      </c>
    </row>
    <row r="225" spans="1:33" ht="15.75">
      <c r="A225" s="45" t="s">
        <v>6108</v>
      </c>
      <c r="B225" s="10" t="s">
        <v>6088</v>
      </c>
      <c r="C225" s="53" t="s">
        <v>6109</v>
      </c>
      <c r="D225" s="32">
        <v>71</v>
      </c>
      <c r="E225" s="68" t="s">
        <v>2321</v>
      </c>
      <c r="F225" s="31">
        <v>132109392</v>
      </c>
      <c r="G225" s="27" t="s">
        <v>5184</v>
      </c>
      <c r="H225" t="s">
        <v>7472</v>
      </c>
      <c r="I225">
        <v>13</v>
      </c>
      <c r="J225">
        <v>4</v>
      </c>
      <c r="K225">
        <v>0</v>
      </c>
      <c r="L225">
        <v>22</v>
      </c>
      <c r="M225">
        <v>27</v>
      </c>
      <c r="N225">
        <v>4</v>
      </c>
      <c r="O225">
        <v>8</v>
      </c>
      <c r="P225">
        <v>0</v>
      </c>
      <c r="Q225">
        <v>2</v>
      </c>
      <c r="R225">
        <v>0</v>
      </c>
      <c r="S225">
        <v>7</v>
      </c>
      <c r="T225">
        <v>0</v>
      </c>
      <c r="U225">
        <v>142</v>
      </c>
      <c r="V225">
        <v>284</v>
      </c>
      <c r="W225">
        <v>0</v>
      </c>
      <c r="X225">
        <v>0</v>
      </c>
      <c r="Y225">
        <v>142</v>
      </c>
      <c r="Z225">
        <v>0</v>
      </c>
      <c r="AA225">
        <v>4</v>
      </c>
      <c r="AB225">
        <v>284</v>
      </c>
      <c r="AC225">
        <v>16</v>
      </c>
      <c r="AD225">
        <v>7</v>
      </c>
      <c r="AE225">
        <v>22</v>
      </c>
      <c r="AF225">
        <v>0</v>
      </c>
      <c r="AG225">
        <v>0</v>
      </c>
    </row>
    <row r="226" spans="1:33" ht="15.75">
      <c r="A226" s="46" t="s">
        <v>6110</v>
      </c>
      <c r="B226" s="10" t="s">
        <v>6088</v>
      </c>
      <c r="C226" s="53" t="s">
        <v>6111</v>
      </c>
      <c r="D226" s="34">
        <v>123</v>
      </c>
      <c r="E226" s="68" t="s">
        <v>2321</v>
      </c>
      <c r="F226" s="31">
        <v>132109392</v>
      </c>
      <c r="G226" s="27" t="s">
        <v>5184</v>
      </c>
      <c r="H226" t="s">
        <v>7472</v>
      </c>
      <c r="I226">
        <v>22</v>
      </c>
      <c r="J226">
        <v>6</v>
      </c>
      <c r="K226">
        <v>0</v>
      </c>
      <c r="L226">
        <v>38</v>
      </c>
      <c r="M226">
        <v>46</v>
      </c>
      <c r="N226">
        <v>6</v>
      </c>
      <c r="O226">
        <v>14</v>
      </c>
      <c r="P226">
        <v>0</v>
      </c>
      <c r="Q226">
        <v>3</v>
      </c>
      <c r="R226">
        <v>0</v>
      </c>
      <c r="S226">
        <v>11</v>
      </c>
      <c r="T226">
        <v>0</v>
      </c>
      <c r="U226">
        <v>246</v>
      </c>
      <c r="V226">
        <v>492</v>
      </c>
      <c r="W226">
        <v>0</v>
      </c>
      <c r="X226">
        <v>0</v>
      </c>
      <c r="Y226">
        <v>246</v>
      </c>
      <c r="Z226">
        <v>0</v>
      </c>
      <c r="AA226">
        <v>6</v>
      </c>
      <c r="AB226">
        <v>492</v>
      </c>
      <c r="AC226">
        <v>28</v>
      </c>
      <c r="AD226">
        <v>13</v>
      </c>
      <c r="AE226">
        <v>38</v>
      </c>
      <c r="AF226">
        <v>0</v>
      </c>
      <c r="AG226">
        <v>0</v>
      </c>
    </row>
    <row r="227" spans="1:33" ht="15.75">
      <c r="A227" s="45" t="s">
        <v>6112</v>
      </c>
      <c r="B227" s="10" t="s">
        <v>5609</v>
      </c>
      <c r="C227" s="53" t="s">
        <v>6113</v>
      </c>
      <c r="D227" s="32">
        <v>170</v>
      </c>
      <c r="E227" s="68" t="s">
        <v>595</v>
      </c>
      <c r="F227" s="31">
        <v>1200694949</v>
      </c>
      <c r="G227" s="27" t="s">
        <v>5184</v>
      </c>
      <c r="H227" t="s">
        <v>7472</v>
      </c>
      <c r="I227">
        <v>30</v>
      </c>
      <c r="J227">
        <v>8</v>
      </c>
      <c r="K227">
        <v>0</v>
      </c>
      <c r="L227">
        <v>52</v>
      </c>
      <c r="M227">
        <v>63</v>
      </c>
      <c r="N227">
        <v>8</v>
      </c>
      <c r="O227">
        <v>19</v>
      </c>
      <c r="P227">
        <v>0</v>
      </c>
      <c r="Q227">
        <v>4</v>
      </c>
      <c r="R227">
        <v>0</v>
      </c>
      <c r="S227">
        <v>15</v>
      </c>
      <c r="T227">
        <v>0</v>
      </c>
      <c r="U227">
        <v>340</v>
      </c>
      <c r="V227">
        <v>680</v>
      </c>
      <c r="W227">
        <v>0</v>
      </c>
      <c r="X227">
        <v>0</v>
      </c>
      <c r="Y227">
        <v>340</v>
      </c>
      <c r="Z227">
        <v>0</v>
      </c>
      <c r="AA227">
        <v>8</v>
      </c>
      <c r="AB227">
        <v>680</v>
      </c>
      <c r="AC227">
        <v>38</v>
      </c>
      <c r="AD227">
        <v>17</v>
      </c>
      <c r="AE227">
        <v>53</v>
      </c>
      <c r="AF227">
        <v>0</v>
      </c>
      <c r="AG227">
        <v>0</v>
      </c>
    </row>
    <row r="228" spans="1:33" ht="15.75">
      <c r="A228" s="45" t="s">
        <v>6114</v>
      </c>
      <c r="B228" s="10" t="s">
        <v>5609</v>
      </c>
      <c r="C228" s="53" t="s">
        <v>6115</v>
      </c>
      <c r="D228" s="61">
        <v>53</v>
      </c>
      <c r="E228" s="68" t="s">
        <v>595</v>
      </c>
      <c r="F228" s="31">
        <v>1200694949</v>
      </c>
      <c r="G228" s="27" t="s">
        <v>5184</v>
      </c>
      <c r="H228" t="s">
        <v>7472</v>
      </c>
      <c r="I228">
        <v>10</v>
      </c>
      <c r="J228">
        <v>3</v>
      </c>
      <c r="K228">
        <v>0</v>
      </c>
      <c r="L228">
        <v>17</v>
      </c>
      <c r="M228">
        <v>20</v>
      </c>
      <c r="N228">
        <v>3</v>
      </c>
      <c r="O228">
        <v>6</v>
      </c>
      <c r="P228">
        <v>0</v>
      </c>
      <c r="Q228">
        <v>2</v>
      </c>
      <c r="R228">
        <v>0</v>
      </c>
      <c r="S228">
        <v>5</v>
      </c>
      <c r="T228">
        <v>0</v>
      </c>
      <c r="U228">
        <v>106</v>
      </c>
      <c r="V228">
        <v>212</v>
      </c>
      <c r="W228">
        <v>0</v>
      </c>
      <c r="X228">
        <v>0</v>
      </c>
      <c r="Y228">
        <v>106</v>
      </c>
      <c r="Z228">
        <v>0</v>
      </c>
      <c r="AA228">
        <v>3</v>
      </c>
      <c r="AB228">
        <v>212</v>
      </c>
      <c r="AC228">
        <v>12</v>
      </c>
      <c r="AD228">
        <v>6</v>
      </c>
      <c r="AE228">
        <v>17</v>
      </c>
      <c r="AF228">
        <v>0</v>
      </c>
      <c r="AG228">
        <v>0</v>
      </c>
    </row>
    <row r="229" spans="1:33" ht="15.75">
      <c r="A229" s="45" t="s">
        <v>6116</v>
      </c>
      <c r="B229" s="10" t="s">
        <v>5609</v>
      </c>
      <c r="C229" s="53" t="s">
        <v>6117</v>
      </c>
      <c r="D229" s="61">
        <v>86</v>
      </c>
      <c r="E229" s="68" t="s">
        <v>595</v>
      </c>
      <c r="F229" s="31">
        <v>1200694949</v>
      </c>
      <c r="G229" s="27" t="s">
        <v>5184</v>
      </c>
      <c r="H229" t="s">
        <v>7473</v>
      </c>
      <c r="I229">
        <v>35</v>
      </c>
      <c r="J229">
        <v>10</v>
      </c>
      <c r="K229">
        <v>92</v>
      </c>
      <c r="L229">
        <v>44</v>
      </c>
      <c r="M229">
        <v>0</v>
      </c>
      <c r="N229">
        <v>0</v>
      </c>
      <c r="O229">
        <v>12</v>
      </c>
      <c r="P229">
        <v>6</v>
      </c>
      <c r="Q229">
        <v>0</v>
      </c>
      <c r="R229">
        <v>31</v>
      </c>
      <c r="S229">
        <v>10</v>
      </c>
      <c r="T229">
        <v>860</v>
      </c>
      <c r="U229">
        <v>0</v>
      </c>
      <c r="V229">
        <v>0</v>
      </c>
      <c r="W229">
        <v>38</v>
      </c>
      <c r="X229">
        <v>18</v>
      </c>
      <c r="Y229">
        <v>344</v>
      </c>
      <c r="Z229">
        <v>19</v>
      </c>
      <c r="AA229">
        <v>0</v>
      </c>
      <c r="AB229">
        <v>0</v>
      </c>
      <c r="AC229">
        <v>19</v>
      </c>
      <c r="AD229">
        <v>9</v>
      </c>
      <c r="AE229">
        <v>10</v>
      </c>
      <c r="AF229">
        <v>6</v>
      </c>
      <c r="AG229">
        <v>6</v>
      </c>
    </row>
    <row r="230" spans="1:33" ht="15.75">
      <c r="A230" s="45" t="s">
        <v>6118</v>
      </c>
      <c r="B230" s="10" t="s">
        <v>5609</v>
      </c>
      <c r="C230" s="53" t="s">
        <v>6119</v>
      </c>
      <c r="D230" s="32">
        <v>93</v>
      </c>
      <c r="E230" s="68" t="s">
        <v>595</v>
      </c>
      <c r="F230" s="31">
        <v>1200694949</v>
      </c>
      <c r="G230" s="27" t="s">
        <v>5184</v>
      </c>
      <c r="H230" t="s">
        <v>7473</v>
      </c>
      <c r="I230">
        <v>37</v>
      </c>
      <c r="J230">
        <v>11</v>
      </c>
      <c r="K230">
        <v>99</v>
      </c>
      <c r="L230">
        <v>47</v>
      </c>
      <c r="M230">
        <v>0</v>
      </c>
      <c r="N230">
        <v>0</v>
      </c>
      <c r="O230">
        <v>13</v>
      </c>
      <c r="P230">
        <v>6</v>
      </c>
      <c r="Q230">
        <v>0</v>
      </c>
      <c r="R230">
        <v>33</v>
      </c>
      <c r="S230">
        <v>11</v>
      </c>
      <c r="T230">
        <v>930</v>
      </c>
      <c r="U230">
        <v>0</v>
      </c>
      <c r="V230">
        <v>0</v>
      </c>
      <c r="W230">
        <v>42</v>
      </c>
      <c r="X230">
        <v>19</v>
      </c>
      <c r="Y230">
        <v>372</v>
      </c>
      <c r="Z230">
        <v>21</v>
      </c>
      <c r="AA230">
        <v>0</v>
      </c>
      <c r="AB230">
        <v>0</v>
      </c>
      <c r="AC230">
        <v>21</v>
      </c>
      <c r="AD230">
        <v>10</v>
      </c>
      <c r="AE230">
        <v>11</v>
      </c>
      <c r="AF230">
        <v>7</v>
      </c>
      <c r="AG230">
        <v>7</v>
      </c>
    </row>
    <row r="231" spans="1:33" ht="15.75">
      <c r="A231" s="45" t="s">
        <v>6120</v>
      </c>
      <c r="B231" s="10" t="s">
        <v>5835</v>
      </c>
      <c r="C231" s="53" t="s">
        <v>6121</v>
      </c>
      <c r="D231" s="32">
        <v>67</v>
      </c>
      <c r="E231" s="68" t="s">
        <v>2340</v>
      </c>
      <c r="F231" s="31">
        <v>131722652</v>
      </c>
      <c r="G231" s="27" t="s">
        <v>5184</v>
      </c>
      <c r="H231" t="s">
        <v>7472</v>
      </c>
      <c r="I231">
        <v>12</v>
      </c>
      <c r="J231">
        <v>3</v>
      </c>
      <c r="K231">
        <v>0</v>
      </c>
      <c r="L231">
        <v>21</v>
      </c>
      <c r="M231">
        <v>25</v>
      </c>
      <c r="N231">
        <v>3</v>
      </c>
      <c r="O231">
        <v>8</v>
      </c>
      <c r="P231">
        <v>0</v>
      </c>
      <c r="Q231">
        <v>2</v>
      </c>
      <c r="R231">
        <v>0</v>
      </c>
      <c r="S231">
        <v>6</v>
      </c>
      <c r="T231">
        <v>0</v>
      </c>
      <c r="U231">
        <v>134</v>
      </c>
      <c r="V231">
        <v>268</v>
      </c>
      <c r="W231">
        <v>0</v>
      </c>
      <c r="X231">
        <v>0</v>
      </c>
      <c r="Y231">
        <v>134</v>
      </c>
      <c r="Z231">
        <v>0</v>
      </c>
      <c r="AA231">
        <v>3</v>
      </c>
      <c r="AB231">
        <v>268</v>
      </c>
      <c r="AC231">
        <v>15</v>
      </c>
      <c r="AD231">
        <v>7</v>
      </c>
      <c r="AE231">
        <v>21</v>
      </c>
      <c r="AF231">
        <v>0</v>
      </c>
      <c r="AG231">
        <v>0</v>
      </c>
    </row>
    <row r="232" spans="1:33" ht="15.75">
      <c r="A232" s="45" t="s">
        <v>6122</v>
      </c>
      <c r="B232" s="10" t="s">
        <v>5835</v>
      </c>
      <c r="C232" s="53" t="s">
        <v>6123</v>
      </c>
      <c r="D232" s="32">
        <v>5</v>
      </c>
      <c r="E232" s="68" t="s">
        <v>2340</v>
      </c>
      <c r="F232" s="31">
        <v>131722652</v>
      </c>
      <c r="G232" s="27" t="s">
        <v>5184</v>
      </c>
      <c r="H232" t="s">
        <v>7473</v>
      </c>
      <c r="I232">
        <v>2</v>
      </c>
      <c r="J232">
        <v>1</v>
      </c>
      <c r="K232">
        <v>6</v>
      </c>
      <c r="L232">
        <v>3</v>
      </c>
      <c r="M232">
        <v>0</v>
      </c>
      <c r="N232">
        <v>0</v>
      </c>
      <c r="O232">
        <v>1</v>
      </c>
      <c r="P232">
        <v>1</v>
      </c>
      <c r="Q232">
        <v>0</v>
      </c>
      <c r="R232">
        <v>2</v>
      </c>
      <c r="S232">
        <v>1</v>
      </c>
      <c r="T232">
        <v>50</v>
      </c>
      <c r="U232">
        <v>0</v>
      </c>
      <c r="V232">
        <v>0</v>
      </c>
      <c r="W232">
        <v>3</v>
      </c>
      <c r="X232">
        <v>1</v>
      </c>
      <c r="Y232">
        <v>20</v>
      </c>
      <c r="Z232">
        <v>2</v>
      </c>
      <c r="AA232">
        <v>0</v>
      </c>
      <c r="AB232">
        <v>0</v>
      </c>
      <c r="AC232">
        <v>2</v>
      </c>
      <c r="AD232">
        <v>1</v>
      </c>
      <c r="AE232">
        <v>1</v>
      </c>
      <c r="AF232">
        <v>1</v>
      </c>
      <c r="AG232">
        <v>1</v>
      </c>
    </row>
    <row r="233" spans="1:33" ht="15.75">
      <c r="A233" s="45" t="s">
        <v>6124</v>
      </c>
      <c r="B233" s="10" t="s">
        <v>5835</v>
      </c>
      <c r="C233" s="53" t="s">
        <v>6125</v>
      </c>
      <c r="D233" s="32">
        <v>17</v>
      </c>
      <c r="E233" s="68" t="s">
        <v>2340</v>
      </c>
      <c r="F233" s="31">
        <v>131722652</v>
      </c>
      <c r="G233" s="27" t="s">
        <v>5184</v>
      </c>
      <c r="H233" t="s">
        <v>7473</v>
      </c>
      <c r="I233">
        <v>7</v>
      </c>
      <c r="J233">
        <v>2</v>
      </c>
      <c r="K233">
        <v>18</v>
      </c>
      <c r="L233">
        <v>9</v>
      </c>
      <c r="M233">
        <v>0</v>
      </c>
      <c r="N233">
        <v>0</v>
      </c>
      <c r="O233">
        <v>3</v>
      </c>
      <c r="P233">
        <v>2</v>
      </c>
      <c r="Q233">
        <v>0</v>
      </c>
      <c r="R233">
        <v>6</v>
      </c>
      <c r="S233">
        <v>2</v>
      </c>
      <c r="T233">
        <v>170</v>
      </c>
      <c r="U233">
        <v>0</v>
      </c>
      <c r="V233">
        <v>0</v>
      </c>
      <c r="W233">
        <v>8</v>
      </c>
      <c r="X233">
        <v>4</v>
      </c>
      <c r="Y233">
        <v>68</v>
      </c>
      <c r="Z233">
        <v>4</v>
      </c>
      <c r="AA233">
        <v>0</v>
      </c>
      <c r="AB233">
        <v>0</v>
      </c>
      <c r="AC233">
        <v>4</v>
      </c>
      <c r="AD233">
        <v>2</v>
      </c>
      <c r="AE233">
        <v>2</v>
      </c>
      <c r="AF233">
        <v>2</v>
      </c>
      <c r="AG233">
        <v>2</v>
      </c>
    </row>
    <row r="234" spans="1:33" ht="15.75">
      <c r="A234" s="45" t="s">
        <v>6126</v>
      </c>
      <c r="B234" s="10" t="s">
        <v>5835</v>
      </c>
      <c r="C234" s="53" t="s">
        <v>6127</v>
      </c>
      <c r="D234" s="32">
        <v>26</v>
      </c>
      <c r="E234" s="68" t="s">
        <v>2340</v>
      </c>
      <c r="F234" s="31">
        <v>131722652</v>
      </c>
      <c r="G234" s="27" t="s">
        <v>5184</v>
      </c>
      <c r="H234" t="s">
        <v>7472</v>
      </c>
      <c r="I234">
        <v>5</v>
      </c>
      <c r="J234">
        <v>2</v>
      </c>
      <c r="K234">
        <v>0</v>
      </c>
      <c r="L234">
        <v>8</v>
      </c>
      <c r="M234">
        <v>10</v>
      </c>
      <c r="N234">
        <v>2</v>
      </c>
      <c r="O234">
        <v>3</v>
      </c>
      <c r="P234">
        <v>0</v>
      </c>
      <c r="Q234">
        <v>1</v>
      </c>
      <c r="R234">
        <v>0</v>
      </c>
      <c r="S234">
        <v>3</v>
      </c>
      <c r="T234">
        <v>0</v>
      </c>
      <c r="U234">
        <v>52</v>
      </c>
      <c r="V234">
        <v>104</v>
      </c>
      <c r="W234">
        <v>0</v>
      </c>
      <c r="X234">
        <v>0</v>
      </c>
      <c r="Y234">
        <v>52</v>
      </c>
      <c r="Z234">
        <v>0</v>
      </c>
      <c r="AA234">
        <v>2</v>
      </c>
      <c r="AB234">
        <v>104</v>
      </c>
      <c r="AC234">
        <v>6</v>
      </c>
      <c r="AD234">
        <v>3</v>
      </c>
      <c r="AE234">
        <v>9</v>
      </c>
      <c r="AF234">
        <v>0</v>
      </c>
      <c r="AG234">
        <v>0</v>
      </c>
    </row>
    <row r="235" spans="1:33" ht="15.75">
      <c r="A235" s="45" t="s">
        <v>6128</v>
      </c>
      <c r="B235" s="10" t="s">
        <v>5835</v>
      </c>
      <c r="C235" s="53" t="s">
        <v>6129</v>
      </c>
      <c r="D235" s="32">
        <v>13</v>
      </c>
      <c r="E235" s="68" t="s">
        <v>2340</v>
      </c>
      <c r="F235" s="31">
        <v>131722652</v>
      </c>
      <c r="G235" s="27" t="s">
        <v>5184</v>
      </c>
      <c r="H235" t="s">
        <v>7473</v>
      </c>
      <c r="I235">
        <v>6</v>
      </c>
      <c r="J235">
        <v>2</v>
      </c>
      <c r="K235">
        <v>14</v>
      </c>
      <c r="L235">
        <v>7</v>
      </c>
      <c r="M235">
        <v>0</v>
      </c>
      <c r="N235">
        <v>0</v>
      </c>
      <c r="O235">
        <v>2</v>
      </c>
      <c r="P235">
        <v>1</v>
      </c>
      <c r="Q235">
        <v>0</v>
      </c>
      <c r="R235">
        <v>5</v>
      </c>
      <c r="S235">
        <v>2</v>
      </c>
      <c r="T235">
        <v>130</v>
      </c>
      <c r="U235">
        <v>0</v>
      </c>
      <c r="V235">
        <v>0</v>
      </c>
      <c r="W235">
        <v>6</v>
      </c>
      <c r="X235">
        <v>3</v>
      </c>
      <c r="Y235">
        <v>52</v>
      </c>
      <c r="Z235">
        <v>3</v>
      </c>
      <c r="AA235">
        <v>0</v>
      </c>
      <c r="AB235">
        <v>0</v>
      </c>
      <c r="AC235">
        <v>3</v>
      </c>
      <c r="AD235">
        <v>2</v>
      </c>
      <c r="AE235">
        <v>2</v>
      </c>
      <c r="AF235">
        <v>1</v>
      </c>
      <c r="AG235">
        <v>1</v>
      </c>
    </row>
    <row r="236" spans="1:33" ht="15.75">
      <c r="A236" s="45" t="s">
        <v>6130</v>
      </c>
      <c r="B236" s="10" t="s">
        <v>5835</v>
      </c>
      <c r="C236" s="53" t="s">
        <v>6131</v>
      </c>
      <c r="D236" s="32">
        <v>16</v>
      </c>
      <c r="E236" s="68" t="s">
        <v>2340</v>
      </c>
      <c r="F236" s="31">
        <v>131722652</v>
      </c>
      <c r="G236" s="27" t="s">
        <v>5184</v>
      </c>
      <c r="H236" t="s">
        <v>7473</v>
      </c>
      <c r="I236">
        <v>7</v>
      </c>
      <c r="J236">
        <v>2</v>
      </c>
      <c r="K236">
        <v>17</v>
      </c>
      <c r="L236">
        <v>9</v>
      </c>
      <c r="M236">
        <v>0</v>
      </c>
      <c r="N236">
        <v>0</v>
      </c>
      <c r="O236">
        <v>3</v>
      </c>
      <c r="P236">
        <v>1</v>
      </c>
      <c r="Q236">
        <v>0</v>
      </c>
      <c r="R236">
        <v>6</v>
      </c>
      <c r="S236">
        <v>2</v>
      </c>
      <c r="T236">
        <v>160</v>
      </c>
      <c r="U236">
        <v>0</v>
      </c>
      <c r="V236">
        <v>0</v>
      </c>
      <c r="W236">
        <v>8</v>
      </c>
      <c r="X236">
        <v>4</v>
      </c>
      <c r="Y236">
        <v>64</v>
      </c>
      <c r="Z236">
        <v>4</v>
      </c>
      <c r="AA236">
        <v>0</v>
      </c>
      <c r="AB236">
        <v>0</v>
      </c>
      <c r="AC236">
        <v>4</v>
      </c>
      <c r="AD236">
        <v>2</v>
      </c>
      <c r="AE236">
        <v>2</v>
      </c>
      <c r="AF236">
        <v>2</v>
      </c>
      <c r="AG236">
        <v>2</v>
      </c>
    </row>
    <row r="237" spans="1:33" ht="15.75">
      <c r="A237" s="45" t="s">
        <v>6132</v>
      </c>
      <c r="B237" s="10" t="s">
        <v>5835</v>
      </c>
      <c r="C237" s="53" t="s">
        <v>6133</v>
      </c>
      <c r="D237" s="32">
        <v>13</v>
      </c>
      <c r="E237" s="68" t="s">
        <v>2340</v>
      </c>
      <c r="F237" s="31">
        <v>131722652</v>
      </c>
      <c r="G237" s="27" t="s">
        <v>5184</v>
      </c>
      <c r="H237" t="s">
        <v>7473</v>
      </c>
      <c r="I237">
        <v>6</v>
      </c>
      <c r="J237">
        <v>2</v>
      </c>
      <c r="K237">
        <v>14</v>
      </c>
      <c r="L237">
        <v>7</v>
      </c>
      <c r="M237">
        <v>0</v>
      </c>
      <c r="N237">
        <v>0</v>
      </c>
      <c r="O237">
        <v>2</v>
      </c>
      <c r="P237">
        <v>1</v>
      </c>
      <c r="Q237">
        <v>0</v>
      </c>
      <c r="R237">
        <v>5</v>
      </c>
      <c r="S237">
        <v>2</v>
      </c>
      <c r="T237">
        <v>130</v>
      </c>
      <c r="U237">
        <v>0</v>
      </c>
      <c r="V237">
        <v>0</v>
      </c>
      <c r="W237">
        <v>6</v>
      </c>
      <c r="X237">
        <v>3</v>
      </c>
      <c r="Y237">
        <v>52</v>
      </c>
      <c r="Z237">
        <v>3</v>
      </c>
      <c r="AA237">
        <v>0</v>
      </c>
      <c r="AB237">
        <v>0</v>
      </c>
      <c r="AC237">
        <v>3</v>
      </c>
      <c r="AD237">
        <v>2</v>
      </c>
      <c r="AE237">
        <v>2</v>
      </c>
      <c r="AF237">
        <v>1</v>
      </c>
      <c r="AG237">
        <v>1</v>
      </c>
    </row>
    <row r="238" spans="1:33" ht="15.75">
      <c r="A238" s="45" t="s">
        <v>6134</v>
      </c>
      <c r="B238" s="10" t="s">
        <v>5835</v>
      </c>
      <c r="C238" s="53" t="s">
        <v>6135</v>
      </c>
      <c r="D238" s="32">
        <v>8</v>
      </c>
      <c r="E238" s="68" t="s">
        <v>2340</v>
      </c>
      <c r="F238" s="31">
        <v>131722652</v>
      </c>
      <c r="G238" s="27" t="s">
        <v>5184</v>
      </c>
      <c r="H238" t="s">
        <v>7473</v>
      </c>
      <c r="I238">
        <v>4</v>
      </c>
      <c r="J238">
        <v>1</v>
      </c>
      <c r="K238">
        <v>9</v>
      </c>
      <c r="L238">
        <v>5</v>
      </c>
      <c r="M238">
        <v>0</v>
      </c>
      <c r="N238">
        <v>0</v>
      </c>
      <c r="O238">
        <v>2</v>
      </c>
      <c r="P238">
        <v>1</v>
      </c>
      <c r="Q238">
        <v>0</v>
      </c>
      <c r="R238">
        <v>3</v>
      </c>
      <c r="S238">
        <v>1</v>
      </c>
      <c r="T238">
        <v>80</v>
      </c>
      <c r="U238">
        <v>0</v>
      </c>
      <c r="V238">
        <v>0</v>
      </c>
      <c r="W238">
        <v>4</v>
      </c>
      <c r="X238">
        <v>2</v>
      </c>
      <c r="Y238">
        <v>32</v>
      </c>
      <c r="Z238">
        <v>2</v>
      </c>
      <c r="AA238">
        <v>0</v>
      </c>
      <c r="AB238">
        <v>0</v>
      </c>
      <c r="AC238">
        <v>2</v>
      </c>
      <c r="AD238">
        <v>1</v>
      </c>
      <c r="AE238">
        <v>1</v>
      </c>
      <c r="AF238">
        <v>1</v>
      </c>
      <c r="AG238">
        <v>1</v>
      </c>
    </row>
    <row r="239" spans="1:33" ht="15.75">
      <c r="A239" s="45" t="s">
        <v>6136</v>
      </c>
      <c r="B239" s="10" t="s">
        <v>5835</v>
      </c>
      <c r="C239" s="53" t="s">
        <v>5268</v>
      </c>
      <c r="D239" s="32">
        <v>37</v>
      </c>
      <c r="E239" s="68" t="s">
        <v>2340</v>
      </c>
      <c r="F239" s="31">
        <v>131722652</v>
      </c>
      <c r="G239" s="27" t="s">
        <v>5184</v>
      </c>
      <c r="H239" t="s">
        <v>7473</v>
      </c>
      <c r="I239">
        <v>15</v>
      </c>
      <c r="J239">
        <v>5</v>
      </c>
      <c r="K239">
        <v>40</v>
      </c>
      <c r="L239">
        <v>19</v>
      </c>
      <c r="M239">
        <v>0</v>
      </c>
      <c r="N239">
        <v>0</v>
      </c>
      <c r="O239">
        <v>5</v>
      </c>
      <c r="P239">
        <v>3</v>
      </c>
      <c r="Q239">
        <v>0</v>
      </c>
      <c r="R239">
        <v>14</v>
      </c>
      <c r="S239">
        <v>5</v>
      </c>
      <c r="T239">
        <v>370</v>
      </c>
      <c r="U239">
        <v>0</v>
      </c>
      <c r="V239">
        <v>0</v>
      </c>
      <c r="W239">
        <v>17</v>
      </c>
      <c r="X239">
        <v>8</v>
      </c>
      <c r="Y239">
        <v>148</v>
      </c>
      <c r="Z239">
        <v>9</v>
      </c>
      <c r="AA239">
        <v>0</v>
      </c>
      <c r="AB239">
        <v>0</v>
      </c>
      <c r="AC239">
        <v>9</v>
      </c>
      <c r="AD239">
        <v>4</v>
      </c>
      <c r="AE239">
        <v>5</v>
      </c>
      <c r="AF239">
        <v>3</v>
      </c>
      <c r="AG239">
        <v>3</v>
      </c>
    </row>
    <row r="240" spans="1:33" ht="15.75">
      <c r="A240" s="45" t="s">
        <v>6137</v>
      </c>
      <c r="B240" s="10" t="s">
        <v>5835</v>
      </c>
      <c r="C240" s="53" t="s">
        <v>6138</v>
      </c>
      <c r="D240" s="32">
        <v>29</v>
      </c>
      <c r="E240" s="68" t="s">
        <v>2340</v>
      </c>
      <c r="F240" s="31">
        <v>131722652</v>
      </c>
      <c r="G240" s="27" t="s">
        <v>5184</v>
      </c>
      <c r="H240" t="s">
        <v>7472</v>
      </c>
      <c r="I240">
        <v>6</v>
      </c>
      <c r="J240">
        <v>2</v>
      </c>
      <c r="K240">
        <v>0</v>
      </c>
      <c r="L240">
        <v>9</v>
      </c>
      <c r="M240">
        <v>11</v>
      </c>
      <c r="N240">
        <v>2</v>
      </c>
      <c r="O240">
        <v>4</v>
      </c>
      <c r="P240">
        <v>0</v>
      </c>
      <c r="Q240">
        <v>1</v>
      </c>
      <c r="R240">
        <v>0</v>
      </c>
      <c r="S240">
        <v>3</v>
      </c>
      <c r="T240">
        <v>0</v>
      </c>
      <c r="U240">
        <v>58</v>
      </c>
      <c r="V240">
        <v>116</v>
      </c>
      <c r="W240">
        <v>0</v>
      </c>
      <c r="X240">
        <v>0</v>
      </c>
      <c r="Y240">
        <v>58</v>
      </c>
      <c r="Z240">
        <v>0</v>
      </c>
      <c r="AA240">
        <v>2</v>
      </c>
      <c r="AB240">
        <v>116</v>
      </c>
      <c r="AC240">
        <v>7</v>
      </c>
      <c r="AD240">
        <v>3</v>
      </c>
      <c r="AE240">
        <v>9</v>
      </c>
      <c r="AF240">
        <v>0</v>
      </c>
      <c r="AG240">
        <v>0</v>
      </c>
    </row>
    <row r="241" spans="1:33" ht="15.75">
      <c r="A241" s="45" t="s">
        <v>6139</v>
      </c>
      <c r="B241" s="10" t="s">
        <v>5835</v>
      </c>
      <c r="C241" s="53" t="s">
        <v>6140</v>
      </c>
      <c r="D241" s="32">
        <v>8</v>
      </c>
      <c r="E241" s="68" t="s">
        <v>2340</v>
      </c>
      <c r="F241" s="31">
        <v>131722652</v>
      </c>
      <c r="G241" s="27" t="s">
        <v>5184</v>
      </c>
      <c r="H241" t="s">
        <v>7473</v>
      </c>
      <c r="I241">
        <v>4</v>
      </c>
      <c r="J241">
        <v>1</v>
      </c>
      <c r="K241">
        <v>9</v>
      </c>
      <c r="L241">
        <v>5</v>
      </c>
      <c r="M241">
        <v>0</v>
      </c>
      <c r="N241">
        <v>0</v>
      </c>
      <c r="O241">
        <v>2</v>
      </c>
      <c r="P241">
        <v>1</v>
      </c>
      <c r="Q241">
        <v>0</v>
      </c>
      <c r="R241">
        <v>3</v>
      </c>
      <c r="S241">
        <v>1</v>
      </c>
      <c r="T241">
        <v>80</v>
      </c>
      <c r="U241">
        <v>0</v>
      </c>
      <c r="V241">
        <v>0</v>
      </c>
      <c r="W241">
        <v>4</v>
      </c>
      <c r="X241">
        <v>2</v>
      </c>
      <c r="Y241">
        <v>32</v>
      </c>
      <c r="Z241">
        <v>2</v>
      </c>
      <c r="AA241">
        <v>0</v>
      </c>
      <c r="AB241">
        <v>0</v>
      </c>
      <c r="AC241">
        <v>2</v>
      </c>
      <c r="AD241">
        <v>1</v>
      </c>
      <c r="AE241">
        <v>1</v>
      </c>
      <c r="AF241">
        <v>1</v>
      </c>
      <c r="AG241">
        <v>1</v>
      </c>
    </row>
    <row r="242" spans="1:33" ht="15.75">
      <c r="A242" s="45" t="s">
        <v>6141</v>
      </c>
      <c r="B242" s="10" t="s">
        <v>5835</v>
      </c>
      <c r="C242" s="53" t="s">
        <v>6142</v>
      </c>
      <c r="D242" s="32">
        <v>17</v>
      </c>
      <c r="E242" s="68" t="s">
        <v>2340</v>
      </c>
      <c r="F242" s="31">
        <v>131722652</v>
      </c>
      <c r="G242" s="27" t="s">
        <v>5184</v>
      </c>
      <c r="H242" t="s">
        <v>7472</v>
      </c>
      <c r="I242">
        <v>3</v>
      </c>
      <c r="J242">
        <v>1</v>
      </c>
      <c r="K242">
        <v>0</v>
      </c>
      <c r="L242">
        <v>6</v>
      </c>
      <c r="M242">
        <v>7</v>
      </c>
      <c r="N242">
        <v>1</v>
      </c>
      <c r="O242">
        <v>2</v>
      </c>
      <c r="P242">
        <v>0</v>
      </c>
      <c r="Q242">
        <v>1</v>
      </c>
      <c r="R242">
        <v>0</v>
      </c>
      <c r="S242">
        <v>2</v>
      </c>
      <c r="T242">
        <v>0</v>
      </c>
      <c r="U242">
        <v>34</v>
      </c>
      <c r="V242">
        <v>68</v>
      </c>
      <c r="W242">
        <v>0</v>
      </c>
      <c r="X242">
        <v>0</v>
      </c>
      <c r="Y242">
        <v>34</v>
      </c>
      <c r="Z242">
        <v>0</v>
      </c>
      <c r="AA242">
        <v>1</v>
      </c>
      <c r="AB242">
        <v>68</v>
      </c>
      <c r="AC242">
        <v>4</v>
      </c>
      <c r="AD242">
        <v>2</v>
      </c>
      <c r="AE242">
        <v>6</v>
      </c>
      <c r="AF242">
        <v>0</v>
      </c>
      <c r="AG242">
        <v>0</v>
      </c>
    </row>
    <row r="243" spans="1:33" ht="15.75">
      <c r="A243" s="45" t="s">
        <v>6143</v>
      </c>
      <c r="B243" s="10" t="s">
        <v>5835</v>
      </c>
      <c r="C243" s="53" t="s">
        <v>6144</v>
      </c>
      <c r="D243" s="32">
        <v>8</v>
      </c>
      <c r="E243" s="68" t="s">
        <v>2340</v>
      </c>
      <c r="F243" s="31">
        <v>131722652</v>
      </c>
      <c r="G243" s="27" t="s">
        <v>5184</v>
      </c>
      <c r="H243" t="s">
        <v>7473</v>
      </c>
      <c r="I243">
        <v>4</v>
      </c>
      <c r="J243">
        <v>1</v>
      </c>
      <c r="K243">
        <v>9</v>
      </c>
      <c r="L243">
        <v>5</v>
      </c>
      <c r="M243">
        <v>0</v>
      </c>
      <c r="N243">
        <v>0</v>
      </c>
      <c r="O243">
        <v>2</v>
      </c>
      <c r="P243">
        <v>1</v>
      </c>
      <c r="Q243">
        <v>0</v>
      </c>
      <c r="R243">
        <v>3</v>
      </c>
      <c r="S243">
        <v>1</v>
      </c>
      <c r="T243">
        <v>80</v>
      </c>
      <c r="U243">
        <v>0</v>
      </c>
      <c r="V243">
        <v>0</v>
      </c>
      <c r="W243">
        <v>4</v>
      </c>
      <c r="X243">
        <v>2</v>
      </c>
      <c r="Y243">
        <v>32</v>
      </c>
      <c r="Z243">
        <v>2</v>
      </c>
      <c r="AA243">
        <v>0</v>
      </c>
      <c r="AB243">
        <v>0</v>
      </c>
      <c r="AC243">
        <v>2</v>
      </c>
      <c r="AD243">
        <v>1</v>
      </c>
      <c r="AE243">
        <v>1</v>
      </c>
      <c r="AF243">
        <v>1</v>
      </c>
      <c r="AG243">
        <v>1</v>
      </c>
    </row>
    <row r="244" spans="1:33" ht="15.75">
      <c r="A244" s="45" t="s">
        <v>6145</v>
      </c>
      <c r="B244" s="10" t="s">
        <v>5835</v>
      </c>
      <c r="C244" s="53" t="s">
        <v>6146</v>
      </c>
      <c r="D244" s="32">
        <v>18</v>
      </c>
      <c r="E244" s="68" t="s">
        <v>2340</v>
      </c>
      <c r="F244" s="31">
        <v>131722652</v>
      </c>
      <c r="G244" s="27" t="s">
        <v>5184</v>
      </c>
      <c r="H244" t="s">
        <v>7473</v>
      </c>
      <c r="I244">
        <v>8</v>
      </c>
      <c r="J244">
        <v>2</v>
      </c>
      <c r="K244">
        <v>20</v>
      </c>
      <c r="L244">
        <v>10</v>
      </c>
      <c r="M244">
        <v>0</v>
      </c>
      <c r="N244">
        <v>0</v>
      </c>
      <c r="O244">
        <v>3</v>
      </c>
      <c r="P244">
        <v>2</v>
      </c>
      <c r="Q244">
        <v>0</v>
      </c>
      <c r="R244">
        <v>7</v>
      </c>
      <c r="S244">
        <v>2</v>
      </c>
      <c r="T244">
        <v>180</v>
      </c>
      <c r="U244">
        <v>0</v>
      </c>
      <c r="V244">
        <v>0</v>
      </c>
      <c r="W244">
        <v>8</v>
      </c>
      <c r="X244">
        <v>4</v>
      </c>
      <c r="Y244">
        <v>72</v>
      </c>
      <c r="Z244">
        <v>4</v>
      </c>
      <c r="AA244">
        <v>0</v>
      </c>
      <c r="AB244">
        <v>0</v>
      </c>
      <c r="AC244">
        <v>4</v>
      </c>
      <c r="AD244">
        <v>2</v>
      </c>
      <c r="AE244">
        <v>2</v>
      </c>
      <c r="AF244">
        <v>2</v>
      </c>
      <c r="AG244">
        <v>2</v>
      </c>
    </row>
    <row r="245" spans="1:33" ht="15.75">
      <c r="A245" s="45" t="s">
        <v>6147</v>
      </c>
      <c r="B245" s="10" t="s">
        <v>5835</v>
      </c>
      <c r="C245" s="53" t="s">
        <v>6148</v>
      </c>
      <c r="D245" s="32">
        <v>49</v>
      </c>
      <c r="E245" s="68" t="s">
        <v>2340</v>
      </c>
      <c r="F245" s="31">
        <v>131722652</v>
      </c>
      <c r="G245" s="27" t="s">
        <v>5184</v>
      </c>
      <c r="H245" t="s">
        <v>7472</v>
      </c>
      <c r="I245">
        <v>9</v>
      </c>
      <c r="J245">
        <v>3</v>
      </c>
      <c r="K245">
        <v>0</v>
      </c>
      <c r="L245">
        <v>15</v>
      </c>
      <c r="M245">
        <v>18</v>
      </c>
      <c r="N245">
        <v>3</v>
      </c>
      <c r="O245">
        <v>6</v>
      </c>
      <c r="P245">
        <v>0</v>
      </c>
      <c r="Q245">
        <v>2</v>
      </c>
      <c r="R245">
        <v>0</v>
      </c>
      <c r="S245">
        <v>5</v>
      </c>
      <c r="T245">
        <v>0</v>
      </c>
      <c r="U245">
        <v>98</v>
      </c>
      <c r="V245">
        <v>196</v>
      </c>
      <c r="W245">
        <v>0</v>
      </c>
      <c r="X245">
        <v>0</v>
      </c>
      <c r="Y245">
        <v>98</v>
      </c>
      <c r="Z245">
        <v>0</v>
      </c>
      <c r="AA245">
        <v>3</v>
      </c>
      <c r="AB245">
        <v>196</v>
      </c>
      <c r="AC245">
        <v>11</v>
      </c>
      <c r="AD245">
        <v>5</v>
      </c>
      <c r="AE245">
        <v>16</v>
      </c>
      <c r="AF245">
        <v>0</v>
      </c>
      <c r="AG245">
        <v>0</v>
      </c>
    </row>
    <row r="246" spans="1:33" ht="15.75">
      <c r="A246" s="45" t="s">
        <v>6149</v>
      </c>
      <c r="B246" s="10" t="s">
        <v>5835</v>
      </c>
      <c r="C246" s="53" t="s">
        <v>6150</v>
      </c>
      <c r="D246" s="32">
        <v>21</v>
      </c>
      <c r="E246" s="68" t="s">
        <v>2340</v>
      </c>
      <c r="F246" s="31">
        <v>131722652</v>
      </c>
      <c r="G246" s="27" t="s">
        <v>5184</v>
      </c>
      <c r="H246" t="s">
        <v>7473</v>
      </c>
      <c r="I246">
        <v>9</v>
      </c>
      <c r="J246">
        <v>3</v>
      </c>
      <c r="K246">
        <v>23</v>
      </c>
      <c r="L246">
        <v>11</v>
      </c>
      <c r="M246">
        <v>0</v>
      </c>
      <c r="N246">
        <v>0</v>
      </c>
      <c r="O246">
        <v>3</v>
      </c>
      <c r="P246">
        <v>2</v>
      </c>
      <c r="Q246">
        <v>0</v>
      </c>
      <c r="R246">
        <v>8</v>
      </c>
      <c r="S246">
        <v>3</v>
      </c>
      <c r="T246">
        <v>210</v>
      </c>
      <c r="U246">
        <v>0</v>
      </c>
      <c r="V246">
        <v>0</v>
      </c>
      <c r="W246">
        <v>10</v>
      </c>
      <c r="X246">
        <v>5</v>
      </c>
      <c r="Y246">
        <v>84</v>
      </c>
      <c r="Z246">
        <v>5</v>
      </c>
      <c r="AA246">
        <v>0</v>
      </c>
      <c r="AB246">
        <v>0</v>
      </c>
      <c r="AC246">
        <v>5</v>
      </c>
      <c r="AD246">
        <v>3</v>
      </c>
      <c r="AE246">
        <v>3</v>
      </c>
      <c r="AF246">
        <v>2</v>
      </c>
      <c r="AG246">
        <v>2</v>
      </c>
    </row>
    <row r="247" spans="1:33" ht="15.75">
      <c r="A247" s="45" t="s">
        <v>6154</v>
      </c>
      <c r="B247" s="10" t="s">
        <v>5746</v>
      </c>
      <c r="C247" s="53" t="s">
        <v>6155</v>
      </c>
      <c r="D247" s="30">
        <v>102</v>
      </c>
      <c r="E247" s="36" t="s">
        <v>621</v>
      </c>
      <c r="F247" s="36">
        <v>10100021368</v>
      </c>
      <c r="G247" s="27" t="s">
        <v>5184</v>
      </c>
      <c r="H247" t="s">
        <v>7472</v>
      </c>
      <c r="I247">
        <v>18</v>
      </c>
      <c r="J247">
        <v>5</v>
      </c>
      <c r="K247">
        <v>0</v>
      </c>
      <c r="L247">
        <v>31</v>
      </c>
      <c r="M247">
        <v>38</v>
      </c>
      <c r="N247">
        <v>5</v>
      </c>
      <c r="O247">
        <v>12</v>
      </c>
      <c r="P247">
        <v>0</v>
      </c>
      <c r="Q247">
        <v>3</v>
      </c>
      <c r="R247">
        <v>0</v>
      </c>
      <c r="S247">
        <v>9</v>
      </c>
      <c r="T247">
        <v>0</v>
      </c>
      <c r="U247">
        <v>204</v>
      </c>
      <c r="V247">
        <v>408</v>
      </c>
      <c r="W247">
        <v>0</v>
      </c>
      <c r="X247">
        <v>0</v>
      </c>
      <c r="Y247">
        <v>204</v>
      </c>
      <c r="Z247">
        <v>0</v>
      </c>
      <c r="AA247">
        <v>5</v>
      </c>
      <c r="AB247">
        <v>408</v>
      </c>
      <c r="AC247">
        <v>23</v>
      </c>
      <c r="AD247">
        <v>10</v>
      </c>
      <c r="AE247">
        <v>32</v>
      </c>
      <c r="AF247">
        <v>0</v>
      </c>
      <c r="AG247">
        <v>0</v>
      </c>
    </row>
    <row r="248" spans="1:33" ht="15.75">
      <c r="A248" s="45" t="s">
        <v>6156</v>
      </c>
      <c r="B248" s="10" t="s">
        <v>5746</v>
      </c>
      <c r="C248" s="53" t="s">
        <v>6157</v>
      </c>
      <c r="D248" s="30">
        <v>30</v>
      </c>
      <c r="E248" s="36" t="s">
        <v>621</v>
      </c>
      <c r="F248" s="36">
        <v>10100021368</v>
      </c>
      <c r="G248" s="27" t="s">
        <v>5184</v>
      </c>
      <c r="H248" t="s">
        <v>7472</v>
      </c>
      <c r="I248">
        <v>6</v>
      </c>
      <c r="J248">
        <v>2</v>
      </c>
      <c r="K248">
        <v>0</v>
      </c>
      <c r="L248">
        <v>10</v>
      </c>
      <c r="M248">
        <v>11</v>
      </c>
      <c r="N248">
        <v>2</v>
      </c>
      <c r="O248">
        <v>4</v>
      </c>
      <c r="P248">
        <v>0</v>
      </c>
      <c r="Q248">
        <v>1</v>
      </c>
      <c r="R248">
        <v>0</v>
      </c>
      <c r="S248">
        <v>3</v>
      </c>
      <c r="T248">
        <v>0</v>
      </c>
      <c r="U248">
        <v>60</v>
      </c>
      <c r="V248">
        <v>120</v>
      </c>
      <c r="W248">
        <v>0</v>
      </c>
      <c r="X248">
        <v>0</v>
      </c>
      <c r="Y248">
        <v>60</v>
      </c>
      <c r="Z248">
        <v>0</v>
      </c>
      <c r="AA248">
        <v>2</v>
      </c>
      <c r="AB248">
        <v>120</v>
      </c>
      <c r="AC248">
        <v>7</v>
      </c>
      <c r="AD248">
        <v>3</v>
      </c>
      <c r="AE248">
        <v>10</v>
      </c>
      <c r="AF248">
        <v>0</v>
      </c>
      <c r="AG248">
        <v>0</v>
      </c>
    </row>
    <row r="249" spans="1:33" ht="15.75">
      <c r="A249" s="45" t="s">
        <v>6158</v>
      </c>
      <c r="B249" s="10" t="s">
        <v>5746</v>
      </c>
      <c r="C249" s="53" t="s">
        <v>6159</v>
      </c>
      <c r="D249" s="30">
        <v>141</v>
      </c>
      <c r="E249" s="36" t="s">
        <v>621</v>
      </c>
      <c r="F249" s="36">
        <v>10100021368</v>
      </c>
      <c r="G249" s="27" t="s">
        <v>5184</v>
      </c>
      <c r="H249" t="s">
        <v>7472</v>
      </c>
      <c r="I249">
        <v>25</v>
      </c>
      <c r="J249">
        <v>7</v>
      </c>
      <c r="K249">
        <v>0</v>
      </c>
      <c r="L249">
        <v>43</v>
      </c>
      <c r="M249">
        <v>52</v>
      </c>
      <c r="N249">
        <v>7</v>
      </c>
      <c r="O249">
        <v>16</v>
      </c>
      <c r="P249">
        <v>0</v>
      </c>
      <c r="Q249">
        <v>4</v>
      </c>
      <c r="R249">
        <v>0</v>
      </c>
      <c r="S249">
        <v>13</v>
      </c>
      <c r="T249">
        <v>0</v>
      </c>
      <c r="U249">
        <v>282</v>
      </c>
      <c r="V249">
        <v>564</v>
      </c>
      <c r="W249">
        <v>0</v>
      </c>
      <c r="X249">
        <v>0</v>
      </c>
      <c r="Y249">
        <v>282</v>
      </c>
      <c r="Z249">
        <v>0</v>
      </c>
      <c r="AA249">
        <v>7</v>
      </c>
      <c r="AB249">
        <v>564</v>
      </c>
      <c r="AC249">
        <v>32</v>
      </c>
      <c r="AD249">
        <v>14</v>
      </c>
      <c r="AE249">
        <v>44</v>
      </c>
      <c r="AF249">
        <v>0</v>
      </c>
      <c r="AG249">
        <v>0</v>
      </c>
    </row>
    <row r="250" spans="1:33" ht="15.75">
      <c r="A250" s="45" t="s">
        <v>6160</v>
      </c>
      <c r="B250" s="10" t="s">
        <v>5746</v>
      </c>
      <c r="C250" s="53" t="s">
        <v>6161</v>
      </c>
      <c r="D250" s="30">
        <v>5</v>
      </c>
      <c r="E250" s="36" t="s">
        <v>621</v>
      </c>
      <c r="F250" s="36">
        <v>10100021368</v>
      </c>
      <c r="G250" s="27" t="s">
        <v>5184</v>
      </c>
      <c r="H250" t="s">
        <v>7473</v>
      </c>
      <c r="I250">
        <v>2</v>
      </c>
      <c r="J250">
        <v>1</v>
      </c>
      <c r="K250">
        <v>6</v>
      </c>
      <c r="L250">
        <v>3</v>
      </c>
      <c r="M250">
        <v>0</v>
      </c>
      <c r="N250">
        <v>0</v>
      </c>
      <c r="O250">
        <v>1</v>
      </c>
      <c r="P250">
        <v>1</v>
      </c>
      <c r="Q250">
        <v>0</v>
      </c>
      <c r="R250">
        <v>2</v>
      </c>
      <c r="S250">
        <v>1</v>
      </c>
      <c r="T250">
        <v>50</v>
      </c>
      <c r="U250">
        <v>0</v>
      </c>
      <c r="V250">
        <v>0</v>
      </c>
      <c r="W250">
        <v>3</v>
      </c>
      <c r="X250">
        <v>1</v>
      </c>
      <c r="Y250">
        <v>20</v>
      </c>
      <c r="Z250">
        <v>2</v>
      </c>
      <c r="AA250">
        <v>0</v>
      </c>
      <c r="AB250">
        <v>0</v>
      </c>
      <c r="AC250">
        <v>2</v>
      </c>
      <c r="AD250">
        <v>1</v>
      </c>
      <c r="AE250">
        <v>1</v>
      </c>
      <c r="AF250">
        <v>1</v>
      </c>
      <c r="AG250">
        <v>1</v>
      </c>
    </row>
    <row r="251" spans="1:33" ht="15.75">
      <c r="A251" s="45" t="s">
        <v>6162</v>
      </c>
      <c r="B251" s="10" t="s">
        <v>5746</v>
      </c>
      <c r="C251" s="53" t="s">
        <v>6163</v>
      </c>
      <c r="D251" s="63">
        <v>22</v>
      </c>
      <c r="E251" s="36" t="s">
        <v>621</v>
      </c>
      <c r="F251" s="36">
        <v>10100021368</v>
      </c>
      <c r="G251" s="27" t="s">
        <v>5184</v>
      </c>
      <c r="H251" t="s">
        <v>7473</v>
      </c>
      <c r="I251">
        <v>9</v>
      </c>
      <c r="J251">
        <v>3</v>
      </c>
      <c r="K251">
        <v>24</v>
      </c>
      <c r="L251">
        <v>12</v>
      </c>
      <c r="M251">
        <v>0</v>
      </c>
      <c r="N251">
        <v>0</v>
      </c>
      <c r="O251">
        <v>3</v>
      </c>
      <c r="P251">
        <v>2</v>
      </c>
      <c r="Q251">
        <v>0</v>
      </c>
      <c r="R251">
        <v>8</v>
      </c>
      <c r="S251">
        <v>3</v>
      </c>
      <c r="T251">
        <v>220</v>
      </c>
      <c r="U251">
        <v>0</v>
      </c>
      <c r="V251">
        <v>0</v>
      </c>
      <c r="W251">
        <v>10</v>
      </c>
      <c r="X251">
        <v>5</v>
      </c>
      <c r="Y251">
        <v>88</v>
      </c>
      <c r="Z251">
        <v>5</v>
      </c>
      <c r="AA251">
        <v>0</v>
      </c>
      <c r="AB251">
        <v>0</v>
      </c>
      <c r="AC251">
        <v>5</v>
      </c>
      <c r="AD251">
        <v>3</v>
      </c>
      <c r="AE251">
        <v>3</v>
      </c>
      <c r="AF251">
        <v>2</v>
      </c>
      <c r="AG251">
        <v>2</v>
      </c>
    </row>
    <row r="252" spans="1:33" ht="15.75">
      <c r="A252" s="45" t="s">
        <v>6164</v>
      </c>
      <c r="B252" s="10" t="s">
        <v>5746</v>
      </c>
      <c r="C252" s="53" t="s">
        <v>6165</v>
      </c>
      <c r="D252" s="63">
        <v>19</v>
      </c>
      <c r="E252" s="36" t="s">
        <v>621</v>
      </c>
      <c r="F252" s="36">
        <v>10100021368</v>
      </c>
      <c r="G252" s="27" t="s">
        <v>5184</v>
      </c>
      <c r="H252" t="s">
        <v>7473</v>
      </c>
      <c r="I252">
        <v>8</v>
      </c>
      <c r="J252">
        <v>3</v>
      </c>
      <c r="K252">
        <v>21</v>
      </c>
      <c r="L252">
        <v>10</v>
      </c>
      <c r="M252">
        <v>0</v>
      </c>
      <c r="N252">
        <v>0</v>
      </c>
      <c r="O252">
        <v>3</v>
      </c>
      <c r="P252">
        <v>2</v>
      </c>
      <c r="Q252">
        <v>0</v>
      </c>
      <c r="R252">
        <v>7</v>
      </c>
      <c r="S252">
        <v>3</v>
      </c>
      <c r="T252">
        <v>190</v>
      </c>
      <c r="U252">
        <v>0</v>
      </c>
      <c r="V252">
        <v>0</v>
      </c>
      <c r="W252">
        <v>9</v>
      </c>
      <c r="X252">
        <v>4</v>
      </c>
      <c r="Y252">
        <v>76</v>
      </c>
      <c r="Z252">
        <v>5</v>
      </c>
      <c r="AA252">
        <v>0</v>
      </c>
      <c r="AB252">
        <v>0</v>
      </c>
      <c r="AC252">
        <v>5</v>
      </c>
      <c r="AD252">
        <v>2</v>
      </c>
      <c r="AE252">
        <v>3</v>
      </c>
      <c r="AF252">
        <v>2</v>
      </c>
      <c r="AG252">
        <v>2</v>
      </c>
    </row>
    <row r="253" spans="1:33" ht="15.75">
      <c r="A253" s="45" t="s">
        <v>6173</v>
      </c>
      <c r="B253" s="10" t="s">
        <v>5343</v>
      </c>
      <c r="C253" s="53" t="s">
        <v>6174</v>
      </c>
      <c r="D253" s="32">
        <v>270</v>
      </c>
      <c r="E253" s="68" t="s">
        <v>644</v>
      </c>
      <c r="F253" s="31">
        <v>10800048729</v>
      </c>
      <c r="G253" s="27" t="s">
        <v>5184</v>
      </c>
      <c r="H253" t="s">
        <v>7472</v>
      </c>
      <c r="I253">
        <v>48</v>
      </c>
      <c r="J253">
        <v>12</v>
      </c>
      <c r="K253">
        <v>0</v>
      </c>
      <c r="L253">
        <v>82</v>
      </c>
      <c r="M253">
        <v>99</v>
      </c>
      <c r="N253">
        <v>12</v>
      </c>
      <c r="O253">
        <v>30</v>
      </c>
      <c r="P253">
        <v>0</v>
      </c>
      <c r="Q253">
        <v>6</v>
      </c>
      <c r="R253">
        <v>0</v>
      </c>
      <c r="S253">
        <v>24</v>
      </c>
      <c r="T253">
        <v>0</v>
      </c>
      <c r="U253">
        <v>540</v>
      </c>
      <c r="V253">
        <v>1080</v>
      </c>
      <c r="W253">
        <v>0</v>
      </c>
      <c r="X253">
        <v>0</v>
      </c>
      <c r="Y253">
        <v>540</v>
      </c>
      <c r="Z253">
        <v>0</v>
      </c>
      <c r="AA253">
        <v>12</v>
      </c>
      <c r="AB253">
        <v>1080</v>
      </c>
      <c r="AC253">
        <v>60</v>
      </c>
      <c r="AD253">
        <v>27</v>
      </c>
      <c r="AE253">
        <v>84</v>
      </c>
      <c r="AF253">
        <v>0</v>
      </c>
      <c r="AG253">
        <v>0</v>
      </c>
    </row>
    <row r="254" spans="1:33" ht="15.75">
      <c r="A254" s="45" t="s">
        <v>6179</v>
      </c>
      <c r="B254" s="10" t="s">
        <v>5735</v>
      </c>
      <c r="C254" s="53" t="s">
        <v>6180</v>
      </c>
      <c r="D254" s="30">
        <v>314</v>
      </c>
      <c r="E254" s="68" t="s">
        <v>2355</v>
      </c>
      <c r="F254" s="31">
        <v>131658873</v>
      </c>
      <c r="G254" s="27" t="s">
        <v>5184</v>
      </c>
      <c r="H254" t="s">
        <v>7473</v>
      </c>
      <c r="I254">
        <v>125</v>
      </c>
      <c r="J254">
        <v>35</v>
      </c>
      <c r="K254">
        <v>333</v>
      </c>
      <c r="L254">
        <v>159</v>
      </c>
      <c r="M254">
        <v>0</v>
      </c>
      <c r="N254">
        <v>0</v>
      </c>
      <c r="O254">
        <v>42</v>
      </c>
      <c r="P254">
        <v>19</v>
      </c>
      <c r="Q254">
        <v>0</v>
      </c>
      <c r="R254">
        <v>111</v>
      </c>
      <c r="S254">
        <v>35</v>
      </c>
      <c r="T254">
        <v>3140</v>
      </c>
      <c r="U254">
        <v>0</v>
      </c>
      <c r="V254">
        <v>0</v>
      </c>
      <c r="W254">
        <v>139</v>
      </c>
      <c r="X254">
        <v>63</v>
      </c>
      <c r="Y254">
        <v>1256</v>
      </c>
      <c r="Z254">
        <v>70</v>
      </c>
      <c r="AA254">
        <v>0</v>
      </c>
      <c r="AB254">
        <v>0</v>
      </c>
      <c r="AC254">
        <v>70</v>
      </c>
      <c r="AD254">
        <v>31</v>
      </c>
      <c r="AE254">
        <v>35</v>
      </c>
      <c r="AF254">
        <v>21</v>
      </c>
      <c r="AG254">
        <v>21</v>
      </c>
    </row>
    <row r="255" spans="1:33" ht="15.75">
      <c r="A255" s="45" t="s">
        <v>6181</v>
      </c>
      <c r="B255" s="10" t="s">
        <v>5735</v>
      </c>
      <c r="C255" s="53" t="s">
        <v>6182</v>
      </c>
      <c r="D255" s="30">
        <v>148</v>
      </c>
      <c r="E255" s="68" t="s">
        <v>2355</v>
      </c>
      <c r="F255" s="31">
        <v>131658873</v>
      </c>
      <c r="G255" s="27" t="s">
        <v>5184</v>
      </c>
      <c r="H255" t="s">
        <v>7472</v>
      </c>
      <c r="I255">
        <v>27</v>
      </c>
      <c r="J255">
        <v>7</v>
      </c>
      <c r="K255">
        <v>0</v>
      </c>
      <c r="L255">
        <v>45</v>
      </c>
      <c r="M255">
        <v>55</v>
      </c>
      <c r="N255">
        <v>7</v>
      </c>
      <c r="O255">
        <v>17</v>
      </c>
      <c r="P255">
        <v>0</v>
      </c>
      <c r="Q255">
        <v>4</v>
      </c>
      <c r="R255">
        <v>0</v>
      </c>
      <c r="S255">
        <v>14</v>
      </c>
      <c r="T255">
        <v>0</v>
      </c>
      <c r="U255">
        <v>296</v>
      </c>
      <c r="V255">
        <v>592</v>
      </c>
      <c r="W255">
        <v>0</v>
      </c>
      <c r="X255">
        <v>0</v>
      </c>
      <c r="Y255">
        <v>296</v>
      </c>
      <c r="Z255">
        <v>0</v>
      </c>
      <c r="AA255">
        <v>7</v>
      </c>
      <c r="AB255">
        <v>592</v>
      </c>
      <c r="AC255">
        <v>33</v>
      </c>
      <c r="AD255">
        <v>15</v>
      </c>
      <c r="AE255">
        <v>46</v>
      </c>
      <c r="AF255">
        <v>0</v>
      </c>
      <c r="AG255">
        <v>0</v>
      </c>
    </row>
    <row r="256" spans="1:33" ht="15.75">
      <c r="A256" s="45" t="s">
        <v>6183</v>
      </c>
      <c r="B256" s="10" t="s">
        <v>5274</v>
      </c>
      <c r="C256" s="53" t="s">
        <v>6184</v>
      </c>
      <c r="D256" s="32">
        <v>206</v>
      </c>
      <c r="E256" s="68" t="s">
        <v>661</v>
      </c>
      <c r="F256" s="31">
        <v>7600197912</v>
      </c>
      <c r="G256" s="27" t="s">
        <v>5184</v>
      </c>
      <c r="H256" t="s">
        <v>7472</v>
      </c>
      <c r="I256">
        <v>37</v>
      </c>
      <c r="J256">
        <v>10</v>
      </c>
      <c r="K256">
        <v>0</v>
      </c>
      <c r="L256">
        <v>63</v>
      </c>
      <c r="M256">
        <v>76</v>
      </c>
      <c r="N256">
        <v>10</v>
      </c>
      <c r="O256">
        <v>23</v>
      </c>
      <c r="P256">
        <v>0</v>
      </c>
      <c r="Q256">
        <v>5</v>
      </c>
      <c r="R256">
        <v>0</v>
      </c>
      <c r="S256">
        <v>19</v>
      </c>
      <c r="T256">
        <v>0</v>
      </c>
      <c r="U256">
        <v>412</v>
      </c>
      <c r="V256">
        <v>824</v>
      </c>
      <c r="W256">
        <v>0</v>
      </c>
      <c r="X256">
        <v>0</v>
      </c>
      <c r="Y256">
        <v>412</v>
      </c>
      <c r="Z256">
        <v>0</v>
      </c>
      <c r="AA256">
        <v>10</v>
      </c>
      <c r="AB256">
        <v>824</v>
      </c>
      <c r="AC256">
        <v>46</v>
      </c>
      <c r="AD256">
        <v>21</v>
      </c>
      <c r="AE256">
        <v>64</v>
      </c>
      <c r="AF256">
        <v>0</v>
      </c>
      <c r="AG256">
        <v>0</v>
      </c>
    </row>
    <row r="257" spans="1:33" ht="15.75">
      <c r="A257" s="45" t="s">
        <v>6225</v>
      </c>
      <c r="B257" s="10" t="s">
        <v>5724</v>
      </c>
      <c r="C257" s="53" t="s">
        <v>6226</v>
      </c>
      <c r="D257" s="37">
        <v>86</v>
      </c>
      <c r="E257" s="68" t="s">
        <v>2370</v>
      </c>
      <c r="F257" s="31">
        <v>132312287</v>
      </c>
      <c r="G257" s="27" t="s">
        <v>5184</v>
      </c>
      <c r="H257" t="s">
        <v>7472</v>
      </c>
      <c r="I257">
        <v>15</v>
      </c>
      <c r="J257">
        <v>4</v>
      </c>
      <c r="K257">
        <v>0</v>
      </c>
      <c r="L257">
        <v>27</v>
      </c>
      <c r="M257">
        <v>32</v>
      </c>
      <c r="N257">
        <v>4</v>
      </c>
      <c r="O257">
        <v>10</v>
      </c>
      <c r="P257">
        <v>0</v>
      </c>
      <c r="Q257">
        <v>2</v>
      </c>
      <c r="R257">
        <v>0</v>
      </c>
      <c r="S257">
        <v>8</v>
      </c>
      <c r="T257">
        <v>0</v>
      </c>
      <c r="U257">
        <v>172</v>
      </c>
      <c r="V257">
        <v>344</v>
      </c>
      <c r="W257">
        <v>0</v>
      </c>
      <c r="X257">
        <v>0</v>
      </c>
      <c r="Y257">
        <v>172</v>
      </c>
      <c r="Z257">
        <v>0</v>
      </c>
      <c r="AA257">
        <v>4</v>
      </c>
      <c r="AB257">
        <v>344</v>
      </c>
      <c r="AC257">
        <v>19</v>
      </c>
      <c r="AD257">
        <v>9</v>
      </c>
      <c r="AE257">
        <v>27</v>
      </c>
      <c r="AF257">
        <v>0</v>
      </c>
      <c r="AG257">
        <v>0</v>
      </c>
    </row>
    <row r="258" spans="1:33" ht="15.75">
      <c r="A258" s="45" t="s">
        <v>6227</v>
      </c>
      <c r="B258" s="10" t="s">
        <v>5724</v>
      </c>
      <c r="C258" s="53" t="s">
        <v>6228</v>
      </c>
      <c r="D258" s="30">
        <v>52</v>
      </c>
      <c r="E258" s="68" t="s">
        <v>2370</v>
      </c>
      <c r="F258" s="31">
        <v>132312287</v>
      </c>
      <c r="G258" s="27" t="s">
        <v>5184</v>
      </c>
      <c r="H258" t="s">
        <v>7472</v>
      </c>
      <c r="I258">
        <v>10</v>
      </c>
      <c r="J258">
        <v>3</v>
      </c>
      <c r="K258">
        <v>0</v>
      </c>
      <c r="L258">
        <v>16</v>
      </c>
      <c r="M258">
        <v>20</v>
      </c>
      <c r="N258">
        <v>3</v>
      </c>
      <c r="O258">
        <v>6</v>
      </c>
      <c r="P258">
        <v>0</v>
      </c>
      <c r="Q258">
        <v>2</v>
      </c>
      <c r="R258">
        <v>0</v>
      </c>
      <c r="S258">
        <v>5</v>
      </c>
      <c r="T258">
        <v>0</v>
      </c>
      <c r="U258">
        <v>104</v>
      </c>
      <c r="V258">
        <v>208</v>
      </c>
      <c r="W258">
        <v>0</v>
      </c>
      <c r="X258">
        <v>0</v>
      </c>
      <c r="Y258">
        <v>104</v>
      </c>
      <c r="Z258">
        <v>0</v>
      </c>
      <c r="AA258">
        <v>3</v>
      </c>
      <c r="AB258">
        <v>208</v>
      </c>
      <c r="AC258">
        <v>12</v>
      </c>
      <c r="AD258">
        <v>6</v>
      </c>
      <c r="AE258">
        <v>17</v>
      </c>
      <c r="AF258">
        <v>0</v>
      </c>
      <c r="AG258">
        <v>0</v>
      </c>
    </row>
    <row r="259" spans="1:33" ht="15.75">
      <c r="A259" s="25" t="s">
        <v>6229</v>
      </c>
      <c r="B259" s="10" t="s">
        <v>5724</v>
      </c>
      <c r="C259" s="26" t="s">
        <v>6230</v>
      </c>
      <c r="D259" s="65">
        <v>97</v>
      </c>
      <c r="E259" s="72" t="s">
        <v>2370</v>
      </c>
      <c r="F259" s="28">
        <v>132312287</v>
      </c>
      <c r="G259" s="38" t="s">
        <v>5184</v>
      </c>
      <c r="H259" t="s">
        <v>7472</v>
      </c>
      <c r="I259">
        <v>17</v>
      </c>
      <c r="J259">
        <v>5</v>
      </c>
      <c r="K259">
        <v>0</v>
      </c>
      <c r="L259">
        <v>30</v>
      </c>
      <c r="M259">
        <v>36</v>
      </c>
      <c r="N259">
        <v>5</v>
      </c>
      <c r="O259">
        <v>11</v>
      </c>
      <c r="P259">
        <v>0</v>
      </c>
      <c r="Q259">
        <v>3</v>
      </c>
      <c r="R259">
        <v>0</v>
      </c>
      <c r="S259">
        <v>9</v>
      </c>
      <c r="T259">
        <v>0</v>
      </c>
      <c r="U259">
        <v>194</v>
      </c>
      <c r="V259">
        <v>388</v>
      </c>
      <c r="W259">
        <v>0</v>
      </c>
      <c r="X259">
        <v>0</v>
      </c>
      <c r="Y259">
        <v>194</v>
      </c>
      <c r="Z259">
        <v>0</v>
      </c>
      <c r="AA259">
        <v>5</v>
      </c>
      <c r="AB259">
        <v>388</v>
      </c>
      <c r="AC259">
        <v>22</v>
      </c>
      <c r="AD259">
        <v>10</v>
      </c>
      <c r="AE259">
        <v>30</v>
      </c>
      <c r="AF259">
        <v>0</v>
      </c>
      <c r="AG259">
        <v>0</v>
      </c>
    </row>
    <row r="260" spans="1:33" ht="15.75">
      <c r="A260" s="29" t="s">
        <v>6231</v>
      </c>
      <c r="B260" s="10" t="s">
        <v>5724</v>
      </c>
      <c r="C260" s="26" t="s">
        <v>6232</v>
      </c>
      <c r="D260" s="30">
        <v>85</v>
      </c>
      <c r="E260" s="68" t="s">
        <v>2370</v>
      </c>
      <c r="F260" s="31">
        <v>132312287</v>
      </c>
      <c r="G260" s="38" t="s">
        <v>5184</v>
      </c>
      <c r="H260" t="s">
        <v>7472</v>
      </c>
      <c r="I260">
        <v>14</v>
      </c>
      <c r="J260">
        <v>4</v>
      </c>
      <c r="K260">
        <v>0</v>
      </c>
      <c r="L260">
        <v>26</v>
      </c>
      <c r="M260">
        <v>32</v>
      </c>
      <c r="N260">
        <v>4</v>
      </c>
      <c r="O260">
        <v>10</v>
      </c>
      <c r="P260">
        <v>0</v>
      </c>
      <c r="Q260">
        <v>2</v>
      </c>
      <c r="R260">
        <v>0</v>
      </c>
      <c r="S260">
        <v>8</v>
      </c>
      <c r="T260">
        <v>0</v>
      </c>
      <c r="U260">
        <v>170</v>
      </c>
      <c r="V260">
        <v>340</v>
      </c>
      <c r="W260">
        <v>0</v>
      </c>
      <c r="X260">
        <v>0</v>
      </c>
      <c r="Y260">
        <v>170</v>
      </c>
      <c r="Z260">
        <v>0</v>
      </c>
      <c r="AA260">
        <v>4</v>
      </c>
      <c r="AB260">
        <v>340</v>
      </c>
      <c r="AC260">
        <v>19</v>
      </c>
      <c r="AD260">
        <v>9</v>
      </c>
      <c r="AE260">
        <v>27</v>
      </c>
      <c r="AF260">
        <v>0</v>
      </c>
      <c r="AG260">
        <v>0</v>
      </c>
    </row>
    <row r="261" spans="1:33" ht="15.75">
      <c r="A261" s="29" t="s">
        <v>6233</v>
      </c>
      <c r="B261" s="10" t="s">
        <v>5724</v>
      </c>
      <c r="C261" s="26" t="s">
        <v>6234</v>
      </c>
      <c r="D261" s="30">
        <v>59</v>
      </c>
      <c r="E261" s="68" t="s">
        <v>2370</v>
      </c>
      <c r="F261" s="31">
        <v>132312287</v>
      </c>
      <c r="G261" s="38" t="s">
        <v>5184</v>
      </c>
      <c r="H261" t="s">
        <v>7472</v>
      </c>
      <c r="I261">
        <v>10</v>
      </c>
      <c r="J261">
        <v>3</v>
      </c>
      <c r="K261">
        <v>0</v>
      </c>
      <c r="L261">
        <v>18</v>
      </c>
      <c r="M261">
        <v>22</v>
      </c>
      <c r="N261">
        <v>3</v>
      </c>
      <c r="O261">
        <v>7</v>
      </c>
      <c r="P261">
        <v>0</v>
      </c>
      <c r="Q261">
        <v>2</v>
      </c>
      <c r="R261">
        <v>0</v>
      </c>
      <c r="S261">
        <v>6</v>
      </c>
      <c r="T261">
        <v>0</v>
      </c>
      <c r="U261">
        <v>118</v>
      </c>
      <c r="V261">
        <v>236</v>
      </c>
      <c r="W261">
        <v>0</v>
      </c>
      <c r="X261">
        <v>0</v>
      </c>
      <c r="Y261">
        <v>118</v>
      </c>
      <c r="Z261">
        <v>0</v>
      </c>
      <c r="AA261">
        <v>3</v>
      </c>
      <c r="AB261">
        <v>236</v>
      </c>
      <c r="AC261">
        <v>14</v>
      </c>
      <c r="AD261">
        <v>6</v>
      </c>
      <c r="AE261">
        <v>19</v>
      </c>
      <c r="AF261">
        <v>0</v>
      </c>
      <c r="AG261">
        <v>0</v>
      </c>
    </row>
    <row r="262" spans="1:33" ht="15.75">
      <c r="A262" s="29" t="s">
        <v>6241</v>
      </c>
      <c r="B262" s="10" t="s">
        <v>5919</v>
      </c>
      <c r="C262" s="26" t="s">
        <v>6242</v>
      </c>
      <c r="D262" s="30">
        <v>62</v>
      </c>
      <c r="E262" s="68" t="s">
        <v>2384</v>
      </c>
      <c r="F262" s="31">
        <v>131180841</v>
      </c>
      <c r="G262" s="38" t="s">
        <v>5184</v>
      </c>
      <c r="H262" t="s">
        <v>7472</v>
      </c>
      <c r="I262">
        <v>11</v>
      </c>
      <c r="J262">
        <v>3</v>
      </c>
      <c r="K262">
        <v>0</v>
      </c>
      <c r="L262">
        <v>19</v>
      </c>
      <c r="M262">
        <v>23</v>
      </c>
      <c r="N262">
        <v>3</v>
      </c>
      <c r="O262">
        <v>7</v>
      </c>
      <c r="P262">
        <v>0</v>
      </c>
      <c r="Q262">
        <v>2</v>
      </c>
      <c r="R262">
        <v>0</v>
      </c>
      <c r="S262">
        <v>6</v>
      </c>
      <c r="T262">
        <v>0</v>
      </c>
      <c r="U262">
        <v>124</v>
      </c>
      <c r="V262">
        <v>248</v>
      </c>
      <c r="W262">
        <v>0</v>
      </c>
      <c r="X262">
        <v>0</v>
      </c>
      <c r="Y262">
        <v>124</v>
      </c>
      <c r="Z262">
        <v>0</v>
      </c>
      <c r="AA262">
        <v>3</v>
      </c>
      <c r="AB262">
        <v>248</v>
      </c>
      <c r="AC262">
        <v>14</v>
      </c>
      <c r="AD262">
        <v>7</v>
      </c>
      <c r="AE262">
        <v>20</v>
      </c>
      <c r="AF262">
        <v>0</v>
      </c>
      <c r="AG262">
        <v>0</v>
      </c>
    </row>
    <row r="263" spans="1:33" ht="15.75">
      <c r="A263" s="29" t="s">
        <v>6243</v>
      </c>
      <c r="B263" s="10" t="s">
        <v>5919</v>
      </c>
      <c r="C263" s="26" t="s">
        <v>6244</v>
      </c>
      <c r="D263" s="30">
        <v>122</v>
      </c>
      <c r="E263" s="68" t="s">
        <v>2384</v>
      </c>
      <c r="F263" s="31">
        <v>131180841</v>
      </c>
      <c r="G263" s="38" t="s">
        <v>5184</v>
      </c>
      <c r="H263" t="s">
        <v>7472</v>
      </c>
      <c r="I263">
        <v>22</v>
      </c>
      <c r="J263">
        <v>6</v>
      </c>
      <c r="K263">
        <v>0</v>
      </c>
      <c r="L263">
        <v>37</v>
      </c>
      <c r="M263">
        <v>45</v>
      </c>
      <c r="N263">
        <v>6</v>
      </c>
      <c r="O263">
        <v>14</v>
      </c>
      <c r="P263">
        <v>0</v>
      </c>
      <c r="Q263">
        <v>3</v>
      </c>
      <c r="R263">
        <v>0</v>
      </c>
      <c r="S263">
        <v>11</v>
      </c>
      <c r="T263">
        <v>0</v>
      </c>
      <c r="U263">
        <v>244</v>
      </c>
      <c r="V263">
        <v>488</v>
      </c>
      <c r="W263">
        <v>0</v>
      </c>
      <c r="X263">
        <v>0</v>
      </c>
      <c r="Y263">
        <v>244</v>
      </c>
      <c r="Z263">
        <v>0</v>
      </c>
      <c r="AA263">
        <v>6</v>
      </c>
      <c r="AB263">
        <v>488</v>
      </c>
      <c r="AC263">
        <v>27</v>
      </c>
      <c r="AD263">
        <v>12</v>
      </c>
      <c r="AE263">
        <v>38</v>
      </c>
      <c r="AF263">
        <v>0</v>
      </c>
      <c r="AG263">
        <v>0</v>
      </c>
    </row>
    <row r="264" spans="1:33" ht="15.75">
      <c r="A264" s="29" t="s">
        <v>6245</v>
      </c>
      <c r="B264" s="10" t="s">
        <v>6246</v>
      </c>
      <c r="C264" s="26" t="s">
        <v>6247</v>
      </c>
      <c r="D264" s="32">
        <v>118</v>
      </c>
      <c r="E264" s="68" t="s">
        <v>2396</v>
      </c>
      <c r="F264" s="31">
        <v>132296966</v>
      </c>
      <c r="G264" s="38" t="s">
        <v>5184</v>
      </c>
      <c r="H264" t="s">
        <v>7472</v>
      </c>
      <c r="I264">
        <v>21</v>
      </c>
      <c r="J264">
        <v>6</v>
      </c>
      <c r="K264">
        <v>0</v>
      </c>
      <c r="L264">
        <v>36</v>
      </c>
      <c r="M264">
        <v>44</v>
      </c>
      <c r="N264">
        <v>6</v>
      </c>
      <c r="O264">
        <v>14</v>
      </c>
      <c r="P264">
        <v>0</v>
      </c>
      <c r="Q264">
        <v>3</v>
      </c>
      <c r="R264">
        <v>0</v>
      </c>
      <c r="S264">
        <v>11</v>
      </c>
      <c r="T264">
        <v>0</v>
      </c>
      <c r="U264">
        <v>236</v>
      </c>
      <c r="V264">
        <v>472</v>
      </c>
      <c r="W264">
        <v>0</v>
      </c>
      <c r="X264">
        <v>0</v>
      </c>
      <c r="Y264">
        <v>236</v>
      </c>
      <c r="Z264">
        <v>0</v>
      </c>
      <c r="AA264">
        <v>6</v>
      </c>
      <c r="AB264">
        <v>472</v>
      </c>
      <c r="AC264">
        <v>27</v>
      </c>
      <c r="AD264">
        <v>12</v>
      </c>
      <c r="AE264">
        <v>37</v>
      </c>
      <c r="AF264">
        <v>0</v>
      </c>
      <c r="AG264">
        <v>0</v>
      </c>
    </row>
    <row r="265" spans="1:33" ht="15.75">
      <c r="A265" s="29" t="s">
        <v>6248</v>
      </c>
      <c r="B265" s="10" t="s">
        <v>6246</v>
      </c>
      <c r="C265" s="26" t="s">
        <v>6249</v>
      </c>
      <c r="D265" s="32">
        <v>55</v>
      </c>
      <c r="E265" s="68" t="s">
        <v>2396</v>
      </c>
      <c r="F265" s="31">
        <v>132296966</v>
      </c>
      <c r="G265" s="38" t="s">
        <v>5184</v>
      </c>
      <c r="H265" t="s">
        <v>7472</v>
      </c>
      <c r="I265">
        <v>10</v>
      </c>
      <c r="J265">
        <v>3</v>
      </c>
      <c r="K265">
        <v>0</v>
      </c>
      <c r="L265">
        <v>17</v>
      </c>
      <c r="M265">
        <v>21</v>
      </c>
      <c r="N265">
        <v>3</v>
      </c>
      <c r="O265">
        <v>7</v>
      </c>
      <c r="P265">
        <v>0</v>
      </c>
      <c r="Q265">
        <v>2</v>
      </c>
      <c r="R265">
        <v>0</v>
      </c>
      <c r="S265">
        <v>5</v>
      </c>
      <c r="T265">
        <v>0</v>
      </c>
      <c r="U265">
        <v>110</v>
      </c>
      <c r="V265">
        <v>220</v>
      </c>
      <c r="W265">
        <v>0</v>
      </c>
      <c r="X265">
        <v>0</v>
      </c>
      <c r="Y265">
        <v>110</v>
      </c>
      <c r="Z265">
        <v>0</v>
      </c>
      <c r="AA265">
        <v>3</v>
      </c>
      <c r="AB265">
        <v>220</v>
      </c>
      <c r="AC265">
        <v>13</v>
      </c>
      <c r="AD265">
        <v>6</v>
      </c>
      <c r="AE265">
        <v>17</v>
      </c>
      <c r="AF265">
        <v>0</v>
      </c>
      <c r="AG265">
        <v>0</v>
      </c>
    </row>
    <row r="266" spans="1:33" ht="15.75">
      <c r="A266" s="29" t="s">
        <v>6250</v>
      </c>
      <c r="B266" s="10" t="s">
        <v>6246</v>
      </c>
      <c r="C266" s="26" t="s">
        <v>6251</v>
      </c>
      <c r="D266" s="32">
        <v>17</v>
      </c>
      <c r="E266" s="68" t="s">
        <v>2396</v>
      </c>
      <c r="F266" s="31">
        <v>132296966</v>
      </c>
      <c r="G266" s="38" t="s">
        <v>5184</v>
      </c>
      <c r="H266" t="s">
        <v>7473</v>
      </c>
      <c r="I266">
        <v>7</v>
      </c>
      <c r="J266">
        <v>2</v>
      </c>
      <c r="K266">
        <v>18</v>
      </c>
      <c r="L266">
        <v>9</v>
      </c>
      <c r="M266">
        <v>0</v>
      </c>
      <c r="N266">
        <v>0</v>
      </c>
      <c r="O266">
        <v>3</v>
      </c>
      <c r="P266">
        <v>2</v>
      </c>
      <c r="Q266">
        <v>0</v>
      </c>
      <c r="R266">
        <v>6</v>
      </c>
      <c r="S266">
        <v>2</v>
      </c>
      <c r="T266">
        <v>170</v>
      </c>
      <c r="U266">
        <v>0</v>
      </c>
      <c r="V266">
        <v>0</v>
      </c>
      <c r="W266">
        <v>8</v>
      </c>
      <c r="X266">
        <v>4</v>
      </c>
      <c r="Y266">
        <v>68</v>
      </c>
      <c r="Z266">
        <v>4</v>
      </c>
      <c r="AA266">
        <v>0</v>
      </c>
      <c r="AB266">
        <v>0</v>
      </c>
      <c r="AC266">
        <v>4</v>
      </c>
      <c r="AD266">
        <v>2</v>
      </c>
      <c r="AE266">
        <v>2</v>
      </c>
      <c r="AF266">
        <v>2</v>
      </c>
      <c r="AG266">
        <v>2</v>
      </c>
    </row>
    <row r="267" spans="1:33" ht="15.75">
      <c r="A267" s="29" t="s">
        <v>6252</v>
      </c>
      <c r="B267" s="10" t="s">
        <v>6246</v>
      </c>
      <c r="C267" s="26" t="s">
        <v>6253</v>
      </c>
      <c r="D267" s="32">
        <v>75</v>
      </c>
      <c r="E267" s="68" t="s">
        <v>2396</v>
      </c>
      <c r="F267" s="31">
        <v>132296966</v>
      </c>
      <c r="G267" s="38" t="s">
        <v>5184</v>
      </c>
      <c r="H267" t="s">
        <v>7472</v>
      </c>
      <c r="I267">
        <v>14</v>
      </c>
      <c r="J267">
        <v>4</v>
      </c>
      <c r="K267">
        <v>0</v>
      </c>
      <c r="L267">
        <v>23</v>
      </c>
      <c r="M267">
        <v>28</v>
      </c>
      <c r="N267">
        <v>4</v>
      </c>
      <c r="O267">
        <v>9</v>
      </c>
      <c r="P267">
        <v>0</v>
      </c>
      <c r="Q267">
        <v>2</v>
      </c>
      <c r="R267">
        <v>0</v>
      </c>
      <c r="S267">
        <v>7</v>
      </c>
      <c r="T267">
        <v>0</v>
      </c>
      <c r="U267">
        <v>150</v>
      </c>
      <c r="V267">
        <v>300</v>
      </c>
      <c r="W267">
        <v>0</v>
      </c>
      <c r="X267">
        <v>0</v>
      </c>
      <c r="Y267">
        <v>150</v>
      </c>
      <c r="Z267">
        <v>0</v>
      </c>
      <c r="AA267">
        <v>4</v>
      </c>
      <c r="AB267">
        <v>300</v>
      </c>
      <c r="AC267">
        <v>17</v>
      </c>
      <c r="AD267">
        <v>8</v>
      </c>
      <c r="AE267">
        <v>24</v>
      </c>
      <c r="AF267">
        <v>0</v>
      </c>
      <c r="AG267">
        <v>0</v>
      </c>
    </row>
    <row r="268" spans="1:33" ht="15.75">
      <c r="A268" s="29" t="s">
        <v>6316</v>
      </c>
      <c r="B268" s="10" t="s">
        <v>5482</v>
      </c>
      <c r="C268" s="26" t="s">
        <v>6317</v>
      </c>
      <c r="D268" s="30">
        <v>93</v>
      </c>
      <c r="E268" s="73" t="s">
        <v>2413</v>
      </c>
      <c r="F268" s="31">
        <v>130918945</v>
      </c>
      <c r="G268" s="38" t="s">
        <v>5184</v>
      </c>
      <c r="H268" t="s">
        <v>7472</v>
      </c>
      <c r="I268">
        <v>17</v>
      </c>
      <c r="J268">
        <v>5</v>
      </c>
      <c r="K268">
        <v>0</v>
      </c>
      <c r="L268">
        <v>29</v>
      </c>
      <c r="M268">
        <v>35</v>
      </c>
      <c r="N268">
        <v>5</v>
      </c>
      <c r="O268">
        <v>11</v>
      </c>
      <c r="P268">
        <v>0</v>
      </c>
      <c r="Q268">
        <v>3</v>
      </c>
      <c r="R268">
        <v>0</v>
      </c>
      <c r="S268">
        <v>9</v>
      </c>
      <c r="T268">
        <v>0</v>
      </c>
      <c r="U268">
        <v>186</v>
      </c>
      <c r="V268">
        <v>372</v>
      </c>
      <c r="W268">
        <v>0</v>
      </c>
      <c r="X268">
        <v>0</v>
      </c>
      <c r="Y268">
        <v>186</v>
      </c>
      <c r="Z268">
        <v>0</v>
      </c>
      <c r="AA268">
        <v>5</v>
      </c>
      <c r="AB268">
        <v>372</v>
      </c>
      <c r="AC268">
        <v>21</v>
      </c>
      <c r="AD268">
        <v>10</v>
      </c>
      <c r="AE268">
        <v>29</v>
      </c>
      <c r="AF268">
        <v>0</v>
      </c>
      <c r="AG268">
        <v>0</v>
      </c>
    </row>
    <row r="269" spans="1:33" ht="15.75">
      <c r="A269" s="29" t="s">
        <v>6318</v>
      </c>
      <c r="B269" s="10" t="s">
        <v>5482</v>
      </c>
      <c r="C269" s="26" t="s">
        <v>6319</v>
      </c>
      <c r="D269" s="30">
        <v>53</v>
      </c>
      <c r="E269" s="73" t="s">
        <v>2413</v>
      </c>
      <c r="F269" s="31">
        <v>130918945</v>
      </c>
      <c r="G269" s="38" t="s">
        <v>5184</v>
      </c>
      <c r="H269" t="s">
        <v>7472</v>
      </c>
      <c r="I269">
        <v>10</v>
      </c>
      <c r="J269">
        <v>3</v>
      </c>
      <c r="K269">
        <v>0</v>
      </c>
      <c r="L269">
        <v>17</v>
      </c>
      <c r="M269">
        <v>20</v>
      </c>
      <c r="N269">
        <v>3</v>
      </c>
      <c r="O269">
        <v>6</v>
      </c>
      <c r="P269">
        <v>0</v>
      </c>
      <c r="Q269">
        <v>2</v>
      </c>
      <c r="R269">
        <v>0</v>
      </c>
      <c r="S269">
        <v>5</v>
      </c>
      <c r="T269">
        <v>0</v>
      </c>
      <c r="U269">
        <v>106</v>
      </c>
      <c r="V269">
        <v>212</v>
      </c>
      <c r="W269">
        <v>0</v>
      </c>
      <c r="X269">
        <v>0</v>
      </c>
      <c r="Y269">
        <v>106</v>
      </c>
      <c r="Z269">
        <v>0</v>
      </c>
      <c r="AA269">
        <v>3</v>
      </c>
      <c r="AB269">
        <v>212</v>
      </c>
      <c r="AC269">
        <v>12</v>
      </c>
      <c r="AD269">
        <v>6</v>
      </c>
      <c r="AE269">
        <v>17</v>
      </c>
      <c r="AF269">
        <v>0</v>
      </c>
      <c r="AG269">
        <v>0</v>
      </c>
    </row>
    <row r="270" spans="1:33" ht="15.75">
      <c r="A270" s="29" t="s">
        <v>6320</v>
      </c>
      <c r="B270" s="10" t="s">
        <v>5482</v>
      </c>
      <c r="C270" s="26" t="s">
        <v>6321</v>
      </c>
      <c r="D270" s="30">
        <v>66</v>
      </c>
      <c r="E270" s="73" t="s">
        <v>2413</v>
      </c>
      <c r="F270" s="31">
        <v>130918945</v>
      </c>
      <c r="G270" s="38" t="s">
        <v>5184</v>
      </c>
      <c r="H270" t="s">
        <v>7472</v>
      </c>
      <c r="I270">
        <v>12</v>
      </c>
      <c r="J270">
        <v>3</v>
      </c>
      <c r="K270">
        <v>0</v>
      </c>
      <c r="L270">
        <v>20</v>
      </c>
      <c r="M270">
        <v>25</v>
      </c>
      <c r="N270">
        <v>3</v>
      </c>
      <c r="O270">
        <v>8</v>
      </c>
      <c r="P270">
        <v>0</v>
      </c>
      <c r="Q270">
        <v>2</v>
      </c>
      <c r="R270">
        <v>0</v>
      </c>
      <c r="S270">
        <v>6</v>
      </c>
      <c r="T270">
        <v>0</v>
      </c>
      <c r="U270">
        <v>132</v>
      </c>
      <c r="V270">
        <v>264</v>
      </c>
      <c r="W270">
        <v>0</v>
      </c>
      <c r="X270">
        <v>0</v>
      </c>
      <c r="Y270">
        <v>132</v>
      </c>
      <c r="Z270">
        <v>0</v>
      </c>
      <c r="AA270">
        <v>3</v>
      </c>
      <c r="AB270">
        <v>264</v>
      </c>
      <c r="AC270">
        <v>15</v>
      </c>
      <c r="AD270">
        <v>7</v>
      </c>
      <c r="AE270">
        <v>21</v>
      </c>
      <c r="AF270">
        <v>0</v>
      </c>
      <c r="AG270">
        <v>0</v>
      </c>
    </row>
    <row r="271" spans="1:33" ht="15.75">
      <c r="A271" s="29" t="s">
        <v>6322</v>
      </c>
      <c r="B271" s="10" t="s">
        <v>5482</v>
      </c>
      <c r="C271" s="26" t="s">
        <v>6323</v>
      </c>
      <c r="D271" s="30">
        <v>63</v>
      </c>
      <c r="E271" s="73" t="s">
        <v>2413</v>
      </c>
      <c r="F271" s="31">
        <v>130918945</v>
      </c>
      <c r="G271" s="38" t="s">
        <v>5184</v>
      </c>
      <c r="H271" t="s">
        <v>7473</v>
      </c>
      <c r="I271">
        <v>25</v>
      </c>
      <c r="J271">
        <v>7</v>
      </c>
      <c r="K271">
        <v>67</v>
      </c>
      <c r="L271">
        <v>32</v>
      </c>
      <c r="M271">
        <v>0</v>
      </c>
      <c r="N271">
        <v>0</v>
      </c>
      <c r="O271">
        <v>9</v>
      </c>
      <c r="P271">
        <v>4</v>
      </c>
      <c r="Q271">
        <v>0</v>
      </c>
      <c r="R271">
        <v>23</v>
      </c>
      <c r="S271">
        <v>7</v>
      </c>
      <c r="T271">
        <v>630</v>
      </c>
      <c r="U271">
        <v>0</v>
      </c>
      <c r="V271">
        <v>0</v>
      </c>
      <c r="W271">
        <v>28</v>
      </c>
      <c r="X271">
        <v>13</v>
      </c>
      <c r="Y271">
        <v>252</v>
      </c>
      <c r="Z271">
        <v>14</v>
      </c>
      <c r="AA271">
        <v>0</v>
      </c>
      <c r="AB271">
        <v>0</v>
      </c>
      <c r="AC271">
        <v>14</v>
      </c>
      <c r="AD271">
        <v>7</v>
      </c>
      <c r="AE271">
        <v>7</v>
      </c>
      <c r="AF271">
        <v>5</v>
      </c>
      <c r="AG271">
        <v>5</v>
      </c>
    </row>
    <row r="272" spans="1:33" ht="15.75">
      <c r="A272" s="29" t="s">
        <v>6324</v>
      </c>
      <c r="B272" s="10" t="s">
        <v>5482</v>
      </c>
      <c r="C272" s="26" t="s">
        <v>6325</v>
      </c>
      <c r="D272" s="30">
        <v>118</v>
      </c>
      <c r="E272" s="73" t="s">
        <v>2413</v>
      </c>
      <c r="F272" s="31">
        <v>130918945</v>
      </c>
      <c r="G272" s="38" t="s">
        <v>5184</v>
      </c>
      <c r="H272" t="s">
        <v>7472</v>
      </c>
      <c r="I272">
        <v>21</v>
      </c>
      <c r="J272">
        <v>6</v>
      </c>
      <c r="K272">
        <v>0</v>
      </c>
      <c r="L272">
        <v>36</v>
      </c>
      <c r="M272">
        <v>44</v>
      </c>
      <c r="N272">
        <v>6</v>
      </c>
      <c r="O272">
        <v>14</v>
      </c>
      <c r="P272">
        <v>0</v>
      </c>
      <c r="Q272">
        <v>3</v>
      </c>
      <c r="R272">
        <v>0</v>
      </c>
      <c r="S272">
        <v>11</v>
      </c>
      <c r="T272">
        <v>0</v>
      </c>
      <c r="U272">
        <v>236</v>
      </c>
      <c r="V272">
        <v>472</v>
      </c>
      <c r="W272">
        <v>0</v>
      </c>
      <c r="X272">
        <v>0</v>
      </c>
      <c r="Y272">
        <v>236</v>
      </c>
      <c r="Z272">
        <v>0</v>
      </c>
      <c r="AA272">
        <v>6</v>
      </c>
      <c r="AB272">
        <v>472</v>
      </c>
      <c r="AC272">
        <v>27</v>
      </c>
      <c r="AD272">
        <v>12</v>
      </c>
      <c r="AE272">
        <v>37</v>
      </c>
      <c r="AF272">
        <v>0</v>
      </c>
      <c r="AG272">
        <v>0</v>
      </c>
    </row>
    <row r="273" spans="1:33" ht="15.75">
      <c r="A273" s="29" t="s">
        <v>6328</v>
      </c>
      <c r="B273" s="10" t="s">
        <v>6246</v>
      </c>
      <c r="C273" s="26" t="s">
        <v>6329</v>
      </c>
      <c r="D273" s="32">
        <v>227</v>
      </c>
      <c r="E273" s="73" t="s">
        <v>2430</v>
      </c>
      <c r="F273" s="31">
        <v>130095388</v>
      </c>
      <c r="G273" s="38" t="s">
        <v>5184</v>
      </c>
      <c r="H273" t="s">
        <v>7473</v>
      </c>
      <c r="I273">
        <v>91</v>
      </c>
      <c r="J273">
        <v>26</v>
      </c>
      <c r="K273">
        <v>241</v>
      </c>
      <c r="L273">
        <v>115</v>
      </c>
      <c r="M273">
        <v>0</v>
      </c>
      <c r="N273">
        <v>0</v>
      </c>
      <c r="O273">
        <v>31</v>
      </c>
      <c r="P273">
        <v>14</v>
      </c>
      <c r="Q273">
        <v>0</v>
      </c>
      <c r="R273">
        <v>81</v>
      </c>
      <c r="S273">
        <v>26</v>
      </c>
      <c r="T273">
        <v>2270</v>
      </c>
      <c r="U273">
        <v>0</v>
      </c>
      <c r="V273">
        <v>0</v>
      </c>
      <c r="W273">
        <v>101</v>
      </c>
      <c r="X273">
        <v>46</v>
      </c>
      <c r="Y273">
        <v>908</v>
      </c>
      <c r="Z273">
        <v>51</v>
      </c>
      <c r="AA273">
        <v>0</v>
      </c>
      <c r="AB273">
        <v>0</v>
      </c>
      <c r="AC273">
        <v>51</v>
      </c>
      <c r="AD273">
        <v>23</v>
      </c>
      <c r="AE273">
        <v>26</v>
      </c>
      <c r="AF273">
        <v>16</v>
      </c>
      <c r="AG273">
        <v>16</v>
      </c>
    </row>
    <row r="274" spans="1:33" ht="15.75">
      <c r="A274" s="29" t="s">
        <v>6330</v>
      </c>
      <c r="B274" s="10" t="s">
        <v>6246</v>
      </c>
      <c r="C274" s="26" t="s">
        <v>6331</v>
      </c>
      <c r="D274" s="32">
        <v>13</v>
      </c>
      <c r="E274" s="73" t="s">
        <v>2430</v>
      </c>
      <c r="F274" s="31">
        <v>130095388</v>
      </c>
      <c r="G274" s="38" t="s">
        <v>5184</v>
      </c>
      <c r="H274" t="s">
        <v>7473</v>
      </c>
      <c r="I274">
        <v>6</v>
      </c>
      <c r="J274">
        <v>2</v>
      </c>
      <c r="K274">
        <v>14</v>
      </c>
      <c r="L274">
        <v>7</v>
      </c>
      <c r="M274">
        <v>0</v>
      </c>
      <c r="N274">
        <v>0</v>
      </c>
      <c r="O274">
        <v>2</v>
      </c>
      <c r="P274">
        <v>1</v>
      </c>
      <c r="Q274">
        <v>0</v>
      </c>
      <c r="R274">
        <v>5</v>
      </c>
      <c r="S274">
        <v>2</v>
      </c>
      <c r="T274">
        <v>130</v>
      </c>
      <c r="U274">
        <v>0</v>
      </c>
      <c r="V274">
        <v>0</v>
      </c>
      <c r="W274">
        <v>6</v>
      </c>
      <c r="X274">
        <v>3</v>
      </c>
      <c r="Y274">
        <v>52</v>
      </c>
      <c r="Z274">
        <v>3</v>
      </c>
      <c r="AA274">
        <v>0</v>
      </c>
      <c r="AB274">
        <v>0</v>
      </c>
      <c r="AC274">
        <v>3</v>
      </c>
      <c r="AD274">
        <v>2</v>
      </c>
      <c r="AE274">
        <v>2</v>
      </c>
      <c r="AF274">
        <v>1</v>
      </c>
      <c r="AG274">
        <v>1</v>
      </c>
    </row>
    <row r="275" spans="1:33" ht="15.75">
      <c r="A275" s="29" t="s">
        <v>6345</v>
      </c>
      <c r="B275" s="10" t="s">
        <v>5401</v>
      </c>
      <c r="C275" s="26" t="s">
        <v>6346</v>
      </c>
      <c r="D275" s="30">
        <v>20</v>
      </c>
      <c r="E275" s="37" t="s">
        <v>673</v>
      </c>
      <c r="F275" s="37">
        <v>4702033939</v>
      </c>
      <c r="G275" s="38" t="s">
        <v>5184</v>
      </c>
      <c r="H275" t="s">
        <v>7473</v>
      </c>
      <c r="I275">
        <v>8</v>
      </c>
      <c r="J275">
        <v>3</v>
      </c>
      <c r="K275">
        <v>22</v>
      </c>
      <c r="L275">
        <v>11</v>
      </c>
      <c r="M275">
        <v>0</v>
      </c>
      <c r="N275">
        <v>0</v>
      </c>
      <c r="O275">
        <v>3</v>
      </c>
      <c r="P275">
        <v>2</v>
      </c>
      <c r="Q275">
        <v>0</v>
      </c>
      <c r="R275">
        <v>8</v>
      </c>
      <c r="S275">
        <v>3</v>
      </c>
      <c r="T275">
        <v>200</v>
      </c>
      <c r="U275">
        <v>0</v>
      </c>
      <c r="V275">
        <v>0</v>
      </c>
      <c r="W275">
        <v>9</v>
      </c>
      <c r="X275">
        <v>4</v>
      </c>
      <c r="Y275">
        <v>80</v>
      </c>
      <c r="Z275">
        <v>5</v>
      </c>
      <c r="AA275">
        <v>0</v>
      </c>
      <c r="AB275">
        <v>0</v>
      </c>
      <c r="AC275">
        <v>5</v>
      </c>
      <c r="AD275">
        <v>2</v>
      </c>
      <c r="AE275">
        <v>3</v>
      </c>
      <c r="AF275">
        <v>2</v>
      </c>
      <c r="AG275">
        <v>2</v>
      </c>
    </row>
    <row r="276" spans="1:33" ht="15.75">
      <c r="A276" s="29" t="s">
        <v>6347</v>
      </c>
      <c r="B276" s="10" t="s">
        <v>5401</v>
      </c>
      <c r="C276" s="26" t="s">
        <v>6348</v>
      </c>
      <c r="D276" s="30">
        <v>13</v>
      </c>
      <c r="E276" s="37" t="s">
        <v>673</v>
      </c>
      <c r="F276" s="37">
        <v>4702033939</v>
      </c>
      <c r="G276" s="38" t="s">
        <v>5184</v>
      </c>
      <c r="H276" t="s">
        <v>7473</v>
      </c>
      <c r="I276">
        <v>6</v>
      </c>
      <c r="J276">
        <v>2</v>
      </c>
      <c r="K276">
        <v>14</v>
      </c>
      <c r="L276">
        <v>7</v>
      </c>
      <c r="M276">
        <v>0</v>
      </c>
      <c r="N276">
        <v>0</v>
      </c>
      <c r="O276">
        <v>2</v>
      </c>
      <c r="P276">
        <v>1</v>
      </c>
      <c r="Q276">
        <v>0</v>
      </c>
      <c r="R276">
        <v>5</v>
      </c>
      <c r="S276">
        <v>2</v>
      </c>
      <c r="T276">
        <v>130</v>
      </c>
      <c r="U276">
        <v>0</v>
      </c>
      <c r="V276">
        <v>0</v>
      </c>
      <c r="W276">
        <v>6</v>
      </c>
      <c r="X276">
        <v>3</v>
      </c>
      <c r="Y276">
        <v>52</v>
      </c>
      <c r="Z276">
        <v>3</v>
      </c>
      <c r="AA276">
        <v>0</v>
      </c>
      <c r="AB276">
        <v>0</v>
      </c>
      <c r="AC276">
        <v>3</v>
      </c>
      <c r="AD276">
        <v>2</v>
      </c>
      <c r="AE276">
        <v>2</v>
      </c>
      <c r="AF276">
        <v>1</v>
      </c>
      <c r="AG276">
        <v>1</v>
      </c>
    </row>
    <row r="277" spans="1:33" ht="15.75">
      <c r="A277" s="29" t="s">
        <v>6349</v>
      </c>
      <c r="B277" s="10" t="s">
        <v>5401</v>
      </c>
      <c r="C277" s="26" t="s">
        <v>6350</v>
      </c>
      <c r="D277" s="30">
        <v>21</v>
      </c>
      <c r="E277" s="37" t="s">
        <v>673</v>
      </c>
      <c r="F277" s="37">
        <v>4702033939</v>
      </c>
      <c r="G277" s="38" t="s">
        <v>5184</v>
      </c>
      <c r="H277" t="s">
        <v>7473</v>
      </c>
      <c r="I277">
        <v>9</v>
      </c>
      <c r="J277">
        <v>3</v>
      </c>
      <c r="K277">
        <v>23</v>
      </c>
      <c r="L277">
        <v>11</v>
      </c>
      <c r="M277">
        <v>0</v>
      </c>
      <c r="N277">
        <v>0</v>
      </c>
      <c r="O277">
        <v>3</v>
      </c>
      <c r="P277">
        <v>2</v>
      </c>
      <c r="Q277">
        <v>0</v>
      </c>
      <c r="R277">
        <v>8</v>
      </c>
      <c r="S277">
        <v>3</v>
      </c>
      <c r="T277">
        <v>210</v>
      </c>
      <c r="U277">
        <v>0</v>
      </c>
      <c r="V277">
        <v>0</v>
      </c>
      <c r="W277">
        <v>10</v>
      </c>
      <c r="X277">
        <v>5</v>
      </c>
      <c r="Y277">
        <v>84</v>
      </c>
      <c r="Z277">
        <v>5</v>
      </c>
      <c r="AA277">
        <v>0</v>
      </c>
      <c r="AB277">
        <v>0</v>
      </c>
      <c r="AC277">
        <v>5</v>
      </c>
      <c r="AD277">
        <v>3</v>
      </c>
      <c r="AE277">
        <v>3</v>
      </c>
      <c r="AF277">
        <v>2</v>
      </c>
      <c r="AG277">
        <v>2</v>
      </c>
    </row>
    <row r="278" spans="1:33" ht="15.75">
      <c r="A278" s="29" t="s">
        <v>6351</v>
      </c>
      <c r="B278" s="10" t="s">
        <v>5401</v>
      </c>
      <c r="C278" s="26" t="s">
        <v>6352</v>
      </c>
      <c r="D278" s="30">
        <v>21</v>
      </c>
      <c r="E278" s="37" t="s">
        <v>673</v>
      </c>
      <c r="F278" s="37">
        <v>4702033939</v>
      </c>
      <c r="G278" s="38" t="s">
        <v>5184</v>
      </c>
      <c r="H278" t="s">
        <v>7473</v>
      </c>
      <c r="I278">
        <v>9</v>
      </c>
      <c r="J278">
        <v>3</v>
      </c>
      <c r="K278">
        <v>23</v>
      </c>
      <c r="L278">
        <v>11</v>
      </c>
      <c r="M278">
        <v>0</v>
      </c>
      <c r="N278">
        <v>0</v>
      </c>
      <c r="O278">
        <v>3</v>
      </c>
      <c r="P278">
        <v>2</v>
      </c>
      <c r="Q278">
        <v>0</v>
      </c>
      <c r="R278">
        <v>8</v>
      </c>
      <c r="S278">
        <v>3</v>
      </c>
      <c r="T278">
        <v>210</v>
      </c>
      <c r="U278">
        <v>0</v>
      </c>
      <c r="V278">
        <v>0</v>
      </c>
      <c r="W278">
        <v>10</v>
      </c>
      <c r="X278">
        <v>5</v>
      </c>
      <c r="Y278">
        <v>84</v>
      </c>
      <c r="Z278">
        <v>5</v>
      </c>
      <c r="AA278">
        <v>0</v>
      </c>
      <c r="AB278">
        <v>0</v>
      </c>
      <c r="AC278">
        <v>5</v>
      </c>
      <c r="AD278">
        <v>3</v>
      </c>
      <c r="AE278">
        <v>3</v>
      </c>
      <c r="AF278">
        <v>2</v>
      </c>
      <c r="AG278">
        <v>2</v>
      </c>
    </row>
    <row r="279" spans="1:33" ht="15.75">
      <c r="A279" s="29" t="s">
        <v>6353</v>
      </c>
      <c r="B279" s="10" t="s">
        <v>5401</v>
      </c>
      <c r="C279" s="26" t="s">
        <v>6354</v>
      </c>
      <c r="D279" s="30">
        <v>18</v>
      </c>
      <c r="E279" s="37" t="s">
        <v>673</v>
      </c>
      <c r="F279" s="37">
        <v>4702033939</v>
      </c>
      <c r="G279" s="38" t="s">
        <v>5184</v>
      </c>
      <c r="H279" t="s">
        <v>7473</v>
      </c>
      <c r="I279">
        <v>8</v>
      </c>
      <c r="J279">
        <v>2</v>
      </c>
      <c r="K279">
        <v>20</v>
      </c>
      <c r="L279">
        <v>10</v>
      </c>
      <c r="M279">
        <v>0</v>
      </c>
      <c r="N279">
        <v>0</v>
      </c>
      <c r="O279">
        <v>3</v>
      </c>
      <c r="P279">
        <v>2</v>
      </c>
      <c r="Q279">
        <v>0</v>
      </c>
      <c r="R279">
        <v>7</v>
      </c>
      <c r="S279">
        <v>2</v>
      </c>
      <c r="T279">
        <v>180</v>
      </c>
      <c r="U279">
        <v>0</v>
      </c>
      <c r="V279">
        <v>0</v>
      </c>
      <c r="W279">
        <v>8</v>
      </c>
      <c r="X279">
        <v>4</v>
      </c>
      <c r="Y279">
        <v>72</v>
      </c>
      <c r="Z279">
        <v>4</v>
      </c>
      <c r="AA279">
        <v>0</v>
      </c>
      <c r="AB279">
        <v>0</v>
      </c>
      <c r="AC279">
        <v>4</v>
      </c>
      <c r="AD279">
        <v>2</v>
      </c>
      <c r="AE279">
        <v>2</v>
      </c>
      <c r="AF279">
        <v>2</v>
      </c>
      <c r="AG279">
        <v>2</v>
      </c>
    </row>
    <row r="280" spans="1:33" ht="15.75">
      <c r="A280" s="29" t="s">
        <v>6355</v>
      </c>
      <c r="B280" s="10" t="s">
        <v>5401</v>
      </c>
      <c r="C280" s="26" t="s">
        <v>6356</v>
      </c>
      <c r="D280" s="30">
        <v>16</v>
      </c>
      <c r="E280" s="37" t="s">
        <v>673</v>
      </c>
      <c r="F280" s="37">
        <v>4702033939</v>
      </c>
      <c r="G280" s="38" t="s">
        <v>5184</v>
      </c>
      <c r="H280" t="s">
        <v>7473</v>
      </c>
      <c r="I280">
        <v>7</v>
      </c>
      <c r="J280">
        <v>2</v>
      </c>
      <c r="K280">
        <v>17</v>
      </c>
      <c r="L280">
        <v>9</v>
      </c>
      <c r="M280">
        <v>0</v>
      </c>
      <c r="N280">
        <v>0</v>
      </c>
      <c r="O280">
        <v>3</v>
      </c>
      <c r="P280">
        <v>1</v>
      </c>
      <c r="Q280">
        <v>0</v>
      </c>
      <c r="R280">
        <v>6</v>
      </c>
      <c r="S280">
        <v>2</v>
      </c>
      <c r="T280">
        <v>160</v>
      </c>
      <c r="U280">
        <v>0</v>
      </c>
      <c r="V280">
        <v>0</v>
      </c>
      <c r="W280">
        <v>8</v>
      </c>
      <c r="X280">
        <v>4</v>
      </c>
      <c r="Y280">
        <v>64</v>
      </c>
      <c r="Z280">
        <v>4</v>
      </c>
      <c r="AA280">
        <v>0</v>
      </c>
      <c r="AB280">
        <v>0</v>
      </c>
      <c r="AC280">
        <v>4</v>
      </c>
      <c r="AD280">
        <v>2</v>
      </c>
      <c r="AE280">
        <v>2</v>
      </c>
      <c r="AF280">
        <v>2</v>
      </c>
      <c r="AG280">
        <v>2</v>
      </c>
    </row>
    <row r="281" spans="1:33" ht="15.75">
      <c r="A281" s="29" t="s">
        <v>6357</v>
      </c>
      <c r="B281" s="10" t="s">
        <v>5401</v>
      </c>
      <c r="C281" s="26" t="s">
        <v>6358</v>
      </c>
      <c r="D281" s="30">
        <v>10</v>
      </c>
      <c r="E281" s="37" t="s">
        <v>673</v>
      </c>
      <c r="F281" s="37">
        <v>4702033939</v>
      </c>
      <c r="G281" s="38" t="s">
        <v>5184</v>
      </c>
      <c r="H281" t="s">
        <v>7473</v>
      </c>
      <c r="I281">
        <v>4</v>
      </c>
      <c r="J281">
        <v>2</v>
      </c>
      <c r="K281">
        <v>11</v>
      </c>
      <c r="L281">
        <v>6</v>
      </c>
      <c r="M281">
        <v>0</v>
      </c>
      <c r="N281">
        <v>0</v>
      </c>
      <c r="O281">
        <v>2</v>
      </c>
      <c r="P281">
        <v>1</v>
      </c>
      <c r="Q281">
        <v>0</v>
      </c>
      <c r="R281">
        <v>4</v>
      </c>
      <c r="S281">
        <v>2</v>
      </c>
      <c r="T281">
        <v>100</v>
      </c>
      <c r="U281">
        <v>0</v>
      </c>
      <c r="V281">
        <v>0</v>
      </c>
      <c r="W281">
        <v>5</v>
      </c>
      <c r="X281">
        <v>2</v>
      </c>
      <c r="Y281">
        <v>40</v>
      </c>
      <c r="Z281">
        <v>3</v>
      </c>
      <c r="AA281">
        <v>0</v>
      </c>
      <c r="AB281">
        <v>0</v>
      </c>
      <c r="AC281">
        <v>3</v>
      </c>
      <c r="AD281">
        <v>1</v>
      </c>
      <c r="AE281">
        <v>2</v>
      </c>
      <c r="AF281">
        <v>1</v>
      </c>
      <c r="AG281">
        <v>1</v>
      </c>
    </row>
    <row r="282" spans="1:33" ht="15.75">
      <c r="A282" s="29" t="s">
        <v>6359</v>
      </c>
      <c r="B282" s="10" t="s">
        <v>5401</v>
      </c>
      <c r="C282" s="26" t="s">
        <v>6360</v>
      </c>
      <c r="D282" s="30">
        <v>19</v>
      </c>
      <c r="E282" s="37" t="s">
        <v>673</v>
      </c>
      <c r="F282" s="37">
        <v>4702033939</v>
      </c>
      <c r="G282" s="38" t="s">
        <v>5184</v>
      </c>
      <c r="H282" t="s">
        <v>7473</v>
      </c>
      <c r="I282">
        <v>8</v>
      </c>
      <c r="J282">
        <v>3</v>
      </c>
      <c r="K282">
        <v>21</v>
      </c>
      <c r="L282">
        <v>10</v>
      </c>
      <c r="M282">
        <v>0</v>
      </c>
      <c r="N282">
        <v>0</v>
      </c>
      <c r="O282">
        <v>3</v>
      </c>
      <c r="P282">
        <v>2</v>
      </c>
      <c r="Q282">
        <v>0</v>
      </c>
      <c r="R282">
        <v>7</v>
      </c>
      <c r="S282">
        <v>3</v>
      </c>
      <c r="T282">
        <v>190</v>
      </c>
      <c r="U282">
        <v>0</v>
      </c>
      <c r="V282">
        <v>0</v>
      </c>
      <c r="W282">
        <v>9</v>
      </c>
      <c r="X282">
        <v>4</v>
      </c>
      <c r="Y282">
        <v>76</v>
      </c>
      <c r="Z282">
        <v>5</v>
      </c>
      <c r="AA282">
        <v>0</v>
      </c>
      <c r="AB282">
        <v>0</v>
      </c>
      <c r="AC282">
        <v>5</v>
      </c>
      <c r="AD282">
        <v>2</v>
      </c>
      <c r="AE282">
        <v>3</v>
      </c>
      <c r="AF282">
        <v>2</v>
      </c>
      <c r="AG282">
        <v>2</v>
      </c>
    </row>
    <row r="283" spans="1:33" ht="15.75">
      <c r="A283" s="29" t="s">
        <v>6361</v>
      </c>
      <c r="B283" s="10" t="s">
        <v>5401</v>
      </c>
      <c r="C283" s="26" t="s">
        <v>6362</v>
      </c>
      <c r="D283" s="30">
        <v>82</v>
      </c>
      <c r="E283" s="37" t="s">
        <v>673</v>
      </c>
      <c r="F283" s="37">
        <v>4702033939</v>
      </c>
      <c r="G283" s="38" t="s">
        <v>5184</v>
      </c>
      <c r="H283" t="s">
        <v>7472</v>
      </c>
      <c r="I283">
        <v>15</v>
      </c>
      <c r="J283">
        <v>4</v>
      </c>
      <c r="K283">
        <v>0</v>
      </c>
      <c r="L283">
        <v>25</v>
      </c>
      <c r="M283">
        <v>31</v>
      </c>
      <c r="N283">
        <v>4</v>
      </c>
      <c r="O283">
        <v>10</v>
      </c>
      <c r="P283">
        <v>0</v>
      </c>
      <c r="Q283">
        <v>2</v>
      </c>
      <c r="R283">
        <v>0</v>
      </c>
      <c r="S283">
        <v>8</v>
      </c>
      <c r="T283">
        <v>0</v>
      </c>
      <c r="U283">
        <v>164</v>
      </c>
      <c r="V283">
        <v>328</v>
      </c>
      <c r="W283">
        <v>0</v>
      </c>
      <c r="X283">
        <v>0</v>
      </c>
      <c r="Y283">
        <v>164</v>
      </c>
      <c r="Z283">
        <v>0</v>
      </c>
      <c r="AA283">
        <v>4</v>
      </c>
      <c r="AB283">
        <v>328</v>
      </c>
      <c r="AC283">
        <v>19</v>
      </c>
      <c r="AD283">
        <v>9</v>
      </c>
      <c r="AE283">
        <v>26</v>
      </c>
      <c r="AF283">
        <v>0</v>
      </c>
      <c r="AG283">
        <v>0</v>
      </c>
    </row>
    <row r="284" spans="1:33" ht="15.75">
      <c r="A284" s="29" t="s">
        <v>6363</v>
      </c>
      <c r="B284" s="10" t="s">
        <v>5401</v>
      </c>
      <c r="C284" s="26" t="s">
        <v>6364</v>
      </c>
      <c r="D284" s="30">
        <v>22</v>
      </c>
      <c r="E284" s="37" t="s">
        <v>673</v>
      </c>
      <c r="F284" s="37">
        <v>4702033939</v>
      </c>
      <c r="G284" s="38" t="s">
        <v>5184</v>
      </c>
      <c r="H284" t="s">
        <v>7473</v>
      </c>
      <c r="I284">
        <v>9</v>
      </c>
      <c r="J284">
        <v>3</v>
      </c>
      <c r="K284">
        <v>24</v>
      </c>
      <c r="L284">
        <v>12</v>
      </c>
      <c r="M284">
        <v>0</v>
      </c>
      <c r="N284">
        <v>0</v>
      </c>
      <c r="O284">
        <v>3</v>
      </c>
      <c r="P284">
        <v>2</v>
      </c>
      <c r="Q284">
        <v>0</v>
      </c>
      <c r="R284">
        <v>8</v>
      </c>
      <c r="S284">
        <v>3</v>
      </c>
      <c r="T284">
        <v>220</v>
      </c>
      <c r="U284">
        <v>0</v>
      </c>
      <c r="V284">
        <v>0</v>
      </c>
      <c r="W284">
        <v>10</v>
      </c>
      <c r="X284">
        <v>5</v>
      </c>
      <c r="Y284">
        <v>88</v>
      </c>
      <c r="Z284">
        <v>5</v>
      </c>
      <c r="AA284">
        <v>0</v>
      </c>
      <c r="AB284">
        <v>0</v>
      </c>
      <c r="AC284">
        <v>5</v>
      </c>
      <c r="AD284">
        <v>3</v>
      </c>
      <c r="AE284">
        <v>3</v>
      </c>
      <c r="AF284">
        <v>2</v>
      </c>
      <c r="AG284">
        <v>2</v>
      </c>
    </row>
    <row r="285" spans="1:33" ht="15.75">
      <c r="A285" s="29" t="s">
        <v>6365</v>
      </c>
      <c r="B285" s="10" t="s">
        <v>5401</v>
      </c>
      <c r="C285" s="26" t="s">
        <v>6366</v>
      </c>
      <c r="D285" s="30">
        <v>34</v>
      </c>
      <c r="E285" s="37" t="s">
        <v>673</v>
      </c>
      <c r="F285" s="37">
        <v>4702033939</v>
      </c>
      <c r="G285" s="38" t="s">
        <v>5184</v>
      </c>
      <c r="H285" t="s">
        <v>7473</v>
      </c>
      <c r="I285">
        <v>14</v>
      </c>
      <c r="J285">
        <v>4</v>
      </c>
      <c r="K285">
        <v>36</v>
      </c>
      <c r="L285">
        <v>18</v>
      </c>
      <c r="M285">
        <v>0</v>
      </c>
      <c r="N285">
        <v>0</v>
      </c>
      <c r="O285">
        <v>5</v>
      </c>
      <c r="P285">
        <v>3</v>
      </c>
      <c r="Q285">
        <v>0</v>
      </c>
      <c r="R285">
        <v>12</v>
      </c>
      <c r="S285">
        <v>4</v>
      </c>
      <c r="T285">
        <v>340</v>
      </c>
      <c r="U285">
        <v>0</v>
      </c>
      <c r="V285">
        <v>0</v>
      </c>
      <c r="W285">
        <v>15</v>
      </c>
      <c r="X285">
        <v>7</v>
      </c>
      <c r="Y285">
        <v>136</v>
      </c>
      <c r="Z285">
        <v>8</v>
      </c>
      <c r="AA285">
        <v>0</v>
      </c>
      <c r="AB285">
        <v>0</v>
      </c>
      <c r="AC285">
        <v>8</v>
      </c>
      <c r="AD285">
        <v>4</v>
      </c>
      <c r="AE285">
        <v>4</v>
      </c>
      <c r="AF285">
        <v>3</v>
      </c>
      <c r="AG285">
        <v>3</v>
      </c>
    </row>
    <row r="286" spans="1:33" ht="15.75">
      <c r="A286" s="29" t="s">
        <v>6367</v>
      </c>
      <c r="B286" s="10" t="s">
        <v>5401</v>
      </c>
      <c r="C286" s="26" t="s">
        <v>6368</v>
      </c>
      <c r="D286" s="35">
        <v>95</v>
      </c>
      <c r="E286" s="37" t="s">
        <v>673</v>
      </c>
      <c r="F286" s="37">
        <v>4702033939</v>
      </c>
      <c r="G286" s="38" t="s">
        <v>5184</v>
      </c>
      <c r="H286" t="s">
        <v>7472</v>
      </c>
      <c r="I286">
        <v>17</v>
      </c>
      <c r="J286">
        <v>5</v>
      </c>
      <c r="K286">
        <v>0</v>
      </c>
      <c r="L286">
        <v>29</v>
      </c>
      <c r="M286">
        <v>35</v>
      </c>
      <c r="N286">
        <v>5</v>
      </c>
      <c r="O286">
        <v>11</v>
      </c>
      <c r="P286">
        <v>0</v>
      </c>
      <c r="Q286">
        <v>3</v>
      </c>
      <c r="R286">
        <v>0</v>
      </c>
      <c r="S286">
        <v>9</v>
      </c>
      <c r="T286">
        <v>0</v>
      </c>
      <c r="U286">
        <v>190</v>
      </c>
      <c r="V286">
        <v>380</v>
      </c>
      <c r="W286">
        <v>0</v>
      </c>
      <c r="X286">
        <v>0</v>
      </c>
      <c r="Y286">
        <v>190</v>
      </c>
      <c r="Z286">
        <v>0</v>
      </c>
      <c r="AA286">
        <v>5</v>
      </c>
      <c r="AB286">
        <v>380</v>
      </c>
      <c r="AC286">
        <v>21</v>
      </c>
      <c r="AD286">
        <v>10</v>
      </c>
      <c r="AE286">
        <v>30</v>
      </c>
      <c r="AF286">
        <v>0</v>
      </c>
      <c r="AG286">
        <v>0</v>
      </c>
    </row>
    <row r="287" spans="1:33" ht="15.75">
      <c r="A287" s="29" t="s">
        <v>6369</v>
      </c>
      <c r="B287" s="10" t="s">
        <v>5989</v>
      </c>
      <c r="C287" s="26" t="s">
        <v>6370</v>
      </c>
      <c r="D287" s="32">
        <v>87</v>
      </c>
      <c r="E287" s="73" t="s">
        <v>700</v>
      </c>
      <c r="F287" s="31">
        <v>11500013344</v>
      </c>
      <c r="G287" s="38" t="s">
        <v>5184</v>
      </c>
      <c r="H287" t="s">
        <v>7472</v>
      </c>
      <c r="I287">
        <v>16</v>
      </c>
      <c r="J287">
        <v>4</v>
      </c>
      <c r="K287">
        <v>0</v>
      </c>
      <c r="L287">
        <v>27</v>
      </c>
      <c r="M287">
        <v>32</v>
      </c>
      <c r="N287">
        <v>4</v>
      </c>
      <c r="O287">
        <v>10</v>
      </c>
      <c r="P287">
        <v>0</v>
      </c>
      <c r="Q287">
        <v>2</v>
      </c>
      <c r="R287">
        <v>0</v>
      </c>
      <c r="S287">
        <v>8</v>
      </c>
      <c r="T287">
        <v>0</v>
      </c>
      <c r="U287">
        <v>174</v>
      </c>
      <c r="V287">
        <v>348</v>
      </c>
      <c r="W287">
        <v>0</v>
      </c>
      <c r="X287">
        <v>0</v>
      </c>
      <c r="Y287">
        <v>174</v>
      </c>
      <c r="Z287">
        <v>0</v>
      </c>
      <c r="AA287">
        <v>4</v>
      </c>
      <c r="AB287">
        <v>348</v>
      </c>
      <c r="AC287">
        <v>20</v>
      </c>
      <c r="AD287">
        <v>9</v>
      </c>
      <c r="AE287">
        <v>27</v>
      </c>
      <c r="AF287">
        <v>0</v>
      </c>
      <c r="AG287">
        <v>0</v>
      </c>
    </row>
    <row r="288" spans="1:33" ht="15.75">
      <c r="A288" s="29" t="s">
        <v>6371</v>
      </c>
      <c r="B288" s="10" t="s">
        <v>5989</v>
      </c>
      <c r="C288" s="26" t="s">
        <v>5414</v>
      </c>
      <c r="D288" s="32">
        <v>126</v>
      </c>
      <c r="E288" s="73" t="s">
        <v>700</v>
      </c>
      <c r="F288" s="31">
        <v>11500013344</v>
      </c>
      <c r="G288" s="38" t="s">
        <v>5184</v>
      </c>
      <c r="H288" t="s">
        <v>7472</v>
      </c>
      <c r="I288">
        <v>23</v>
      </c>
      <c r="J288">
        <v>6</v>
      </c>
      <c r="K288">
        <v>0</v>
      </c>
      <c r="L288">
        <v>39</v>
      </c>
      <c r="M288">
        <v>47</v>
      </c>
      <c r="N288">
        <v>6</v>
      </c>
      <c r="O288">
        <v>14</v>
      </c>
      <c r="P288">
        <v>0</v>
      </c>
      <c r="Q288">
        <v>3</v>
      </c>
      <c r="R288">
        <v>0</v>
      </c>
      <c r="S288">
        <v>12</v>
      </c>
      <c r="T288">
        <v>0</v>
      </c>
      <c r="U288">
        <v>252</v>
      </c>
      <c r="V288">
        <v>504</v>
      </c>
      <c r="W288">
        <v>0</v>
      </c>
      <c r="X288">
        <v>0</v>
      </c>
      <c r="Y288">
        <v>252</v>
      </c>
      <c r="Z288">
        <v>0</v>
      </c>
      <c r="AA288">
        <v>6</v>
      </c>
      <c r="AB288">
        <v>504</v>
      </c>
      <c r="AC288">
        <v>28</v>
      </c>
      <c r="AD288">
        <v>13</v>
      </c>
      <c r="AE288">
        <v>39</v>
      </c>
      <c r="AF288">
        <v>0</v>
      </c>
      <c r="AG288">
        <v>0</v>
      </c>
    </row>
    <row r="289" spans="1:33" ht="15.75">
      <c r="A289" s="29" t="s">
        <v>6372</v>
      </c>
      <c r="B289" s="10" t="s">
        <v>5989</v>
      </c>
      <c r="C289" s="26" t="s">
        <v>6373</v>
      </c>
      <c r="D289" s="32">
        <v>30</v>
      </c>
      <c r="E289" s="73" t="s">
        <v>700</v>
      </c>
      <c r="F289" s="31">
        <v>11500013344</v>
      </c>
      <c r="G289" s="38" t="s">
        <v>5184</v>
      </c>
      <c r="H289" t="s">
        <v>7472</v>
      </c>
      <c r="I289">
        <v>6</v>
      </c>
      <c r="J289">
        <v>2</v>
      </c>
      <c r="K289">
        <v>0</v>
      </c>
      <c r="L289">
        <v>10</v>
      </c>
      <c r="M289">
        <v>11</v>
      </c>
      <c r="N289">
        <v>2</v>
      </c>
      <c r="O289">
        <v>4</v>
      </c>
      <c r="P289">
        <v>0</v>
      </c>
      <c r="Q289">
        <v>1</v>
      </c>
      <c r="R289">
        <v>0</v>
      </c>
      <c r="S289">
        <v>3</v>
      </c>
      <c r="T289">
        <v>0</v>
      </c>
      <c r="U289">
        <v>60</v>
      </c>
      <c r="V289">
        <v>120</v>
      </c>
      <c r="W289">
        <v>0</v>
      </c>
      <c r="X289">
        <v>0</v>
      </c>
      <c r="Y289">
        <v>60</v>
      </c>
      <c r="Z289">
        <v>0</v>
      </c>
      <c r="AA289">
        <v>2</v>
      </c>
      <c r="AB289">
        <v>120</v>
      </c>
      <c r="AC289">
        <v>7</v>
      </c>
      <c r="AD289">
        <v>3</v>
      </c>
      <c r="AE289">
        <v>10</v>
      </c>
      <c r="AF289">
        <v>0</v>
      </c>
      <c r="AG289">
        <v>0</v>
      </c>
    </row>
    <row r="290" spans="1:33" ht="15.75">
      <c r="A290" s="29" t="s">
        <v>6374</v>
      </c>
      <c r="B290" s="10" t="s">
        <v>5989</v>
      </c>
      <c r="C290" s="26" t="s">
        <v>6375</v>
      </c>
      <c r="D290" s="32">
        <v>5</v>
      </c>
      <c r="E290" s="73" t="s">
        <v>700</v>
      </c>
      <c r="F290" s="31">
        <v>11500013344</v>
      </c>
      <c r="G290" s="38" t="s">
        <v>5184</v>
      </c>
      <c r="H290" t="s">
        <v>7473</v>
      </c>
      <c r="I290">
        <v>2</v>
      </c>
      <c r="J290">
        <v>1</v>
      </c>
      <c r="K290">
        <v>6</v>
      </c>
      <c r="L290">
        <v>3</v>
      </c>
      <c r="M290">
        <v>0</v>
      </c>
      <c r="N290">
        <v>0</v>
      </c>
      <c r="O290">
        <v>1</v>
      </c>
      <c r="P290">
        <v>1</v>
      </c>
      <c r="Q290">
        <v>0</v>
      </c>
      <c r="R290">
        <v>2</v>
      </c>
      <c r="S290">
        <v>1</v>
      </c>
      <c r="T290">
        <v>50</v>
      </c>
      <c r="U290">
        <v>0</v>
      </c>
      <c r="V290">
        <v>0</v>
      </c>
      <c r="W290">
        <v>3</v>
      </c>
      <c r="X290">
        <v>1</v>
      </c>
      <c r="Y290">
        <v>20</v>
      </c>
      <c r="Z290">
        <v>2</v>
      </c>
      <c r="AA290">
        <v>0</v>
      </c>
      <c r="AB290">
        <v>0</v>
      </c>
      <c r="AC290">
        <v>2</v>
      </c>
      <c r="AD290">
        <v>1</v>
      </c>
      <c r="AE290">
        <v>1</v>
      </c>
      <c r="AF290">
        <v>1</v>
      </c>
      <c r="AG290">
        <v>1</v>
      </c>
    </row>
    <row r="291" spans="1:33" ht="15.75">
      <c r="A291" s="29" t="s">
        <v>6376</v>
      </c>
      <c r="B291" s="10" t="s">
        <v>5989</v>
      </c>
      <c r="C291" s="26" t="s">
        <v>6377</v>
      </c>
      <c r="D291" s="32">
        <v>7</v>
      </c>
      <c r="E291" s="73" t="s">
        <v>700</v>
      </c>
      <c r="F291" s="31">
        <v>11500013344</v>
      </c>
      <c r="G291" s="38" t="s">
        <v>5184</v>
      </c>
      <c r="H291" t="s">
        <v>7473</v>
      </c>
      <c r="I291">
        <v>3</v>
      </c>
      <c r="J291">
        <v>1</v>
      </c>
      <c r="K291">
        <v>8</v>
      </c>
      <c r="L291">
        <v>4</v>
      </c>
      <c r="M291">
        <v>0</v>
      </c>
      <c r="N291">
        <v>0</v>
      </c>
      <c r="O291">
        <v>1</v>
      </c>
      <c r="P291">
        <v>1</v>
      </c>
      <c r="Q291">
        <v>0</v>
      </c>
      <c r="R291">
        <v>3</v>
      </c>
      <c r="S291">
        <v>1</v>
      </c>
      <c r="T291">
        <v>70</v>
      </c>
      <c r="U291">
        <v>0</v>
      </c>
      <c r="V291">
        <v>0</v>
      </c>
      <c r="W291">
        <v>4</v>
      </c>
      <c r="X291">
        <v>2</v>
      </c>
      <c r="Y291">
        <v>28</v>
      </c>
      <c r="Z291">
        <v>2</v>
      </c>
      <c r="AA291">
        <v>0</v>
      </c>
      <c r="AB291">
        <v>0</v>
      </c>
      <c r="AC291">
        <v>2</v>
      </c>
      <c r="AD291">
        <v>1</v>
      </c>
      <c r="AE291">
        <v>1</v>
      </c>
      <c r="AF291">
        <v>1</v>
      </c>
      <c r="AG291">
        <v>1</v>
      </c>
    </row>
    <row r="292" spans="1:33" ht="15.75">
      <c r="A292" s="29" t="s">
        <v>6378</v>
      </c>
      <c r="B292" s="10" t="s">
        <v>5989</v>
      </c>
      <c r="C292" s="26" t="s">
        <v>6379</v>
      </c>
      <c r="D292" s="32">
        <v>8</v>
      </c>
      <c r="E292" s="73" t="s">
        <v>700</v>
      </c>
      <c r="F292" s="31">
        <v>11500013344</v>
      </c>
      <c r="G292" s="38" t="s">
        <v>5184</v>
      </c>
      <c r="H292" t="s">
        <v>7473</v>
      </c>
      <c r="I292">
        <v>4</v>
      </c>
      <c r="J292">
        <v>1</v>
      </c>
      <c r="K292">
        <v>9</v>
      </c>
      <c r="L292">
        <v>5</v>
      </c>
      <c r="M292">
        <v>0</v>
      </c>
      <c r="N292">
        <v>0</v>
      </c>
      <c r="O292">
        <v>2</v>
      </c>
      <c r="P292">
        <v>1</v>
      </c>
      <c r="Q292">
        <v>0</v>
      </c>
      <c r="R292">
        <v>3</v>
      </c>
      <c r="S292">
        <v>1</v>
      </c>
      <c r="T292">
        <v>80</v>
      </c>
      <c r="U292">
        <v>0</v>
      </c>
      <c r="V292">
        <v>0</v>
      </c>
      <c r="W292">
        <v>4</v>
      </c>
      <c r="X292">
        <v>2</v>
      </c>
      <c r="Y292">
        <v>32</v>
      </c>
      <c r="Z292">
        <v>2</v>
      </c>
      <c r="AA292">
        <v>0</v>
      </c>
      <c r="AB292">
        <v>0</v>
      </c>
      <c r="AC292">
        <v>2</v>
      </c>
      <c r="AD292">
        <v>1</v>
      </c>
      <c r="AE292">
        <v>1</v>
      </c>
      <c r="AF292">
        <v>1</v>
      </c>
      <c r="AG292">
        <v>1</v>
      </c>
    </row>
    <row r="293" spans="1:33" ht="15.75">
      <c r="A293" s="29" t="s">
        <v>6380</v>
      </c>
      <c r="B293" s="10" t="s">
        <v>5989</v>
      </c>
      <c r="C293" s="26" t="s">
        <v>6381</v>
      </c>
      <c r="D293" s="32">
        <v>10</v>
      </c>
      <c r="E293" s="73" t="s">
        <v>700</v>
      </c>
      <c r="F293" s="31">
        <v>11500013344</v>
      </c>
      <c r="G293" s="38" t="s">
        <v>5184</v>
      </c>
      <c r="H293" t="s">
        <v>7473</v>
      </c>
      <c r="I293">
        <v>4</v>
      </c>
      <c r="J293">
        <v>2</v>
      </c>
      <c r="K293">
        <v>11</v>
      </c>
      <c r="L293">
        <v>6</v>
      </c>
      <c r="M293">
        <v>0</v>
      </c>
      <c r="N293">
        <v>0</v>
      </c>
      <c r="O293">
        <v>2</v>
      </c>
      <c r="P293">
        <v>1</v>
      </c>
      <c r="Q293">
        <v>0</v>
      </c>
      <c r="R293">
        <v>4</v>
      </c>
      <c r="S293">
        <v>2</v>
      </c>
      <c r="T293">
        <v>100</v>
      </c>
      <c r="U293">
        <v>0</v>
      </c>
      <c r="V293">
        <v>0</v>
      </c>
      <c r="W293">
        <v>5</v>
      </c>
      <c r="X293">
        <v>2</v>
      </c>
      <c r="Y293">
        <v>40</v>
      </c>
      <c r="Z293">
        <v>3</v>
      </c>
      <c r="AA293">
        <v>0</v>
      </c>
      <c r="AB293">
        <v>0</v>
      </c>
      <c r="AC293">
        <v>3</v>
      </c>
      <c r="AD293">
        <v>1</v>
      </c>
      <c r="AE293">
        <v>2</v>
      </c>
      <c r="AF293">
        <v>1</v>
      </c>
      <c r="AG293">
        <v>1</v>
      </c>
    </row>
    <row r="294" spans="1:33" ht="15.75">
      <c r="A294" s="29" t="s">
        <v>6382</v>
      </c>
      <c r="B294" s="10" t="s">
        <v>5989</v>
      </c>
      <c r="C294" s="26" t="s">
        <v>6383</v>
      </c>
      <c r="D294" s="32">
        <v>11</v>
      </c>
      <c r="E294" s="73" t="s">
        <v>700</v>
      </c>
      <c r="F294" s="31">
        <v>11500013344</v>
      </c>
      <c r="G294" s="38" t="s">
        <v>5184</v>
      </c>
      <c r="H294" t="s">
        <v>7473</v>
      </c>
      <c r="I294">
        <v>5</v>
      </c>
      <c r="J294">
        <v>2</v>
      </c>
      <c r="K294">
        <v>12</v>
      </c>
      <c r="L294">
        <v>6</v>
      </c>
      <c r="M294">
        <v>0</v>
      </c>
      <c r="N294">
        <v>0</v>
      </c>
      <c r="O294">
        <v>2</v>
      </c>
      <c r="P294">
        <v>1</v>
      </c>
      <c r="Q294">
        <v>0</v>
      </c>
      <c r="R294">
        <v>4</v>
      </c>
      <c r="S294">
        <v>2</v>
      </c>
      <c r="T294">
        <v>110</v>
      </c>
      <c r="U294">
        <v>0</v>
      </c>
      <c r="V294">
        <v>0</v>
      </c>
      <c r="W294">
        <v>5</v>
      </c>
      <c r="X294">
        <v>3</v>
      </c>
      <c r="Y294">
        <v>44</v>
      </c>
      <c r="Z294">
        <v>3</v>
      </c>
      <c r="AA294">
        <v>0</v>
      </c>
      <c r="AB294">
        <v>0</v>
      </c>
      <c r="AC294">
        <v>3</v>
      </c>
      <c r="AD294">
        <v>2</v>
      </c>
      <c r="AE294">
        <v>2</v>
      </c>
      <c r="AF294">
        <v>1</v>
      </c>
      <c r="AG294">
        <v>1</v>
      </c>
    </row>
    <row r="295" spans="1:33" ht="15.75">
      <c r="A295" s="29" t="s">
        <v>6384</v>
      </c>
      <c r="B295" s="10" t="s">
        <v>5206</v>
      </c>
      <c r="C295" s="26" t="s">
        <v>6385</v>
      </c>
      <c r="D295" s="30">
        <v>344</v>
      </c>
      <c r="E295" s="73" t="s">
        <v>720</v>
      </c>
      <c r="F295" s="31">
        <v>1200694758</v>
      </c>
      <c r="G295" s="38" t="s">
        <v>5184</v>
      </c>
      <c r="H295" t="s">
        <v>7472</v>
      </c>
      <c r="I295">
        <v>61</v>
      </c>
      <c r="J295">
        <v>16</v>
      </c>
      <c r="K295">
        <v>0</v>
      </c>
      <c r="L295">
        <v>105</v>
      </c>
      <c r="M295">
        <v>127</v>
      </c>
      <c r="N295">
        <v>16</v>
      </c>
      <c r="O295">
        <v>38</v>
      </c>
      <c r="P295">
        <v>0</v>
      </c>
      <c r="Q295">
        <v>8</v>
      </c>
      <c r="R295">
        <v>0</v>
      </c>
      <c r="S295">
        <v>31</v>
      </c>
      <c r="T295">
        <v>0</v>
      </c>
      <c r="U295">
        <v>688</v>
      </c>
      <c r="V295">
        <v>1376</v>
      </c>
      <c r="W295">
        <v>0</v>
      </c>
      <c r="X295">
        <v>0</v>
      </c>
      <c r="Y295">
        <v>688</v>
      </c>
      <c r="Z295">
        <v>0</v>
      </c>
      <c r="AA295">
        <v>16</v>
      </c>
      <c r="AB295">
        <v>1376</v>
      </c>
      <c r="AC295">
        <v>76</v>
      </c>
      <c r="AD295">
        <v>34</v>
      </c>
      <c r="AE295">
        <v>107</v>
      </c>
      <c r="AF295">
        <v>0</v>
      </c>
      <c r="AG295">
        <v>0</v>
      </c>
    </row>
    <row r="296" spans="1:33" ht="15.75">
      <c r="A296" s="29" t="s">
        <v>6386</v>
      </c>
      <c r="B296" s="10" t="s">
        <v>5206</v>
      </c>
      <c r="C296" s="26" t="s">
        <v>6387</v>
      </c>
      <c r="D296" s="30">
        <v>7</v>
      </c>
      <c r="E296" s="73" t="s">
        <v>720</v>
      </c>
      <c r="F296" s="31">
        <v>1200694758</v>
      </c>
      <c r="G296" s="38" t="s">
        <v>5184</v>
      </c>
      <c r="H296" t="s">
        <v>7473</v>
      </c>
      <c r="I296">
        <v>3</v>
      </c>
      <c r="J296">
        <v>1</v>
      </c>
      <c r="K296">
        <v>8</v>
      </c>
      <c r="L296">
        <v>4</v>
      </c>
      <c r="M296">
        <v>0</v>
      </c>
      <c r="N296">
        <v>0</v>
      </c>
      <c r="O296">
        <v>1</v>
      </c>
      <c r="P296">
        <v>1</v>
      </c>
      <c r="Q296">
        <v>0</v>
      </c>
      <c r="R296">
        <v>3</v>
      </c>
      <c r="S296">
        <v>1</v>
      </c>
      <c r="T296">
        <v>70</v>
      </c>
      <c r="U296">
        <v>0</v>
      </c>
      <c r="V296">
        <v>0</v>
      </c>
      <c r="W296">
        <v>4</v>
      </c>
      <c r="X296">
        <v>2</v>
      </c>
      <c r="Y296">
        <v>28</v>
      </c>
      <c r="Z296">
        <v>2</v>
      </c>
      <c r="AA296">
        <v>0</v>
      </c>
      <c r="AB296">
        <v>0</v>
      </c>
      <c r="AC296">
        <v>2</v>
      </c>
      <c r="AD296">
        <v>1</v>
      </c>
      <c r="AE296">
        <v>1</v>
      </c>
      <c r="AF296">
        <v>1</v>
      </c>
      <c r="AG296">
        <v>1</v>
      </c>
    </row>
    <row r="297" spans="1:33" ht="15.75">
      <c r="A297" s="29" t="s">
        <v>6388</v>
      </c>
      <c r="B297" s="10" t="s">
        <v>5206</v>
      </c>
      <c r="C297" s="26" t="s">
        <v>6389</v>
      </c>
      <c r="D297" s="30">
        <v>5</v>
      </c>
      <c r="E297" s="73" t="s">
        <v>720</v>
      </c>
      <c r="F297" s="31">
        <v>1200694758</v>
      </c>
      <c r="G297" s="38" t="s">
        <v>5184</v>
      </c>
      <c r="H297" t="s">
        <v>7473</v>
      </c>
      <c r="I297">
        <v>2</v>
      </c>
      <c r="J297">
        <v>1</v>
      </c>
      <c r="K297">
        <v>6</v>
      </c>
      <c r="L297">
        <v>3</v>
      </c>
      <c r="M297">
        <v>0</v>
      </c>
      <c r="N297">
        <v>0</v>
      </c>
      <c r="O297">
        <v>1</v>
      </c>
      <c r="P297">
        <v>1</v>
      </c>
      <c r="Q297">
        <v>0</v>
      </c>
      <c r="R297">
        <v>2</v>
      </c>
      <c r="S297">
        <v>1</v>
      </c>
      <c r="T297">
        <v>50</v>
      </c>
      <c r="U297">
        <v>0</v>
      </c>
      <c r="V297">
        <v>0</v>
      </c>
      <c r="W297">
        <v>3</v>
      </c>
      <c r="X297">
        <v>1</v>
      </c>
      <c r="Y297">
        <v>20</v>
      </c>
      <c r="Z297">
        <v>2</v>
      </c>
      <c r="AA297">
        <v>0</v>
      </c>
      <c r="AB297">
        <v>0</v>
      </c>
      <c r="AC297">
        <v>2</v>
      </c>
      <c r="AD297">
        <v>1</v>
      </c>
      <c r="AE297">
        <v>1</v>
      </c>
      <c r="AF297">
        <v>1</v>
      </c>
      <c r="AG297">
        <v>1</v>
      </c>
    </row>
    <row r="298" spans="1:33" ht="15.75">
      <c r="A298" s="29" t="s">
        <v>6390</v>
      </c>
      <c r="B298" s="10" t="s">
        <v>5206</v>
      </c>
      <c r="C298" s="26" t="s">
        <v>6391</v>
      </c>
      <c r="D298" s="30">
        <v>13</v>
      </c>
      <c r="E298" s="73" t="s">
        <v>720</v>
      </c>
      <c r="F298" s="31">
        <v>1200694758</v>
      </c>
      <c r="G298" s="38" t="s">
        <v>5184</v>
      </c>
      <c r="H298" t="s">
        <v>7473</v>
      </c>
      <c r="I298">
        <v>6</v>
      </c>
      <c r="J298">
        <v>2</v>
      </c>
      <c r="K298">
        <v>14</v>
      </c>
      <c r="L298">
        <v>7</v>
      </c>
      <c r="M298">
        <v>0</v>
      </c>
      <c r="N298">
        <v>0</v>
      </c>
      <c r="O298">
        <v>2</v>
      </c>
      <c r="P298">
        <v>1</v>
      </c>
      <c r="Q298">
        <v>0</v>
      </c>
      <c r="R298">
        <v>5</v>
      </c>
      <c r="S298">
        <v>2</v>
      </c>
      <c r="T298">
        <v>130</v>
      </c>
      <c r="U298">
        <v>0</v>
      </c>
      <c r="V298">
        <v>0</v>
      </c>
      <c r="W298">
        <v>6</v>
      </c>
      <c r="X298">
        <v>3</v>
      </c>
      <c r="Y298">
        <v>52</v>
      </c>
      <c r="Z298">
        <v>3</v>
      </c>
      <c r="AA298">
        <v>0</v>
      </c>
      <c r="AB298">
        <v>0</v>
      </c>
      <c r="AC298">
        <v>3</v>
      </c>
      <c r="AD298">
        <v>2</v>
      </c>
      <c r="AE298">
        <v>2</v>
      </c>
      <c r="AF298">
        <v>1</v>
      </c>
      <c r="AG298">
        <v>1</v>
      </c>
    </row>
    <row r="299" spans="1:33" ht="15.75">
      <c r="A299" s="29" t="s">
        <v>6392</v>
      </c>
      <c r="B299" s="10" t="s">
        <v>5206</v>
      </c>
      <c r="C299" s="26" t="s">
        <v>6393</v>
      </c>
      <c r="D299" s="30">
        <v>6</v>
      </c>
      <c r="E299" s="73" t="s">
        <v>720</v>
      </c>
      <c r="F299" s="31">
        <v>1200694758</v>
      </c>
      <c r="G299" s="38" t="s">
        <v>5184</v>
      </c>
      <c r="H299" t="s">
        <v>7473</v>
      </c>
      <c r="I299">
        <v>3</v>
      </c>
      <c r="J299">
        <v>1</v>
      </c>
      <c r="K299">
        <v>7</v>
      </c>
      <c r="L299">
        <v>4</v>
      </c>
      <c r="M299">
        <v>0</v>
      </c>
      <c r="N299">
        <v>0</v>
      </c>
      <c r="O299">
        <v>1</v>
      </c>
      <c r="P299">
        <v>1</v>
      </c>
      <c r="Q299">
        <v>0</v>
      </c>
      <c r="R299">
        <v>3</v>
      </c>
      <c r="S299">
        <v>1</v>
      </c>
      <c r="T299">
        <v>60</v>
      </c>
      <c r="U299">
        <v>0</v>
      </c>
      <c r="V299">
        <v>0</v>
      </c>
      <c r="W299">
        <v>3</v>
      </c>
      <c r="X299">
        <v>2</v>
      </c>
      <c r="Y299">
        <v>24</v>
      </c>
      <c r="Z299">
        <v>2</v>
      </c>
      <c r="AA299">
        <v>0</v>
      </c>
      <c r="AB299">
        <v>0</v>
      </c>
      <c r="AC299">
        <v>2</v>
      </c>
      <c r="AD299">
        <v>1</v>
      </c>
      <c r="AE299">
        <v>1</v>
      </c>
      <c r="AF299">
        <v>1</v>
      </c>
      <c r="AG299">
        <v>1</v>
      </c>
    </row>
    <row r="300" spans="1:33" ht="15.75">
      <c r="A300" s="29" t="s">
        <v>6394</v>
      </c>
      <c r="B300" s="10" t="s">
        <v>5206</v>
      </c>
      <c r="C300" s="26" t="s">
        <v>6395</v>
      </c>
      <c r="D300" s="30">
        <v>144</v>
      </c>
      <c r="E300" s="73" t="s">
        <v>720</v>
      </c>
      <c r="F300" s="31">
        <v>1200694758</v>
      </c>
      <c r="G300" s="38" t="s">
        <v>5184</v>
      </c>
      <c r="H300" t="s">
        <v>7472</v>
      </c>
      <c r="I300">
        <v>26</v>
      </c>
      <c r="J300">
        <v>7</v>
      </c>
      <c r="K300">
        <v>0</v>
      </c>
      <c r="L300">
        <v>44</v>
      </c>
      <c r="M300">
        <v>53</v>
      </c>
      <c r="N300">
        <v>7</v>
      </c>
      <c r="O300">
        <v>16</v>
      </c>
      <c r="P300">
        <v>0</v>
      </c>
      <c r="Q300">
        <v>4</v>
      </c>
      <c r="R300">
        <v>0</v>
      </c>
      <c r="S300">
        <v>13</v>
      </c>
      <c r="T300">
        <v>0</v>
      </c>
      <c r="U300">
        <v>288</v>
      </c>
      <c r="V300">
        <v>576</v>
      </c>
      <c r="W300">
        <v>0</v>
      </c>
      <c r="X300">
        <v>0</v>
      </c>
      <c r="Y300">
        <v>288</v>
      </c>
      <c r="Z300">
        <v>0</v>
      </c>
      <c r="AA300">
        <v>7</v>
      </c>
      <c r="AB300">
        <v>576</v>
      </c>
      <c r="AC300">
        <v>32</v>
      </c>
      <c r="AD300">
        <v>15</v>
      </c>
      <c r="AE300">
        <v>45</v>
      </c>
      <c r="AF300">
        <v>0</v>
      </c>
      <c r="AG300">
        <v>0</v>
      </c>
    </row>
    <row r="301" spans="1:33" ht="15.75">
      <c r="A301" s="29" t="s">
        <v>6404</v>
      </c>
      <c r="B301" s="10" t="s">
        <v>5181</v>
      </c>
      <c r="C301" s="75" t="s">
        <v>6405</v>
      </c>
      <c r="D301" s="32">
        <v>114</v>
      </c>
      <c r="E301" s="73" t="s">
        <v>746</v>
      </c>
      <c r="F301" s="31">
        <v>10800026584</v>
      </c>
      <c r="G301" s="38" t="s">
        <v>5184</v>
      </c>
      <c r="H301" t="s">
        <v>7472</v>
      </c>
      <c r="I301">
        <v>21</v>
      </c>
      <c r="J301">
        <v>6</v>
      </c>
      <c r="K301">
        <v>0</v>
      </c>
      <c r="L301">
        <v>35</v>
      </c>
      <c r="M301">
        <v>42</v>
      </c>
      <c r="N301">
        <v>6</v>
      </c>
      <c r="O301">
        <v>13</v>
      </c>
      <c r="P301">
        <v>0</v>
      </c>
      <c r="Q301">
        <v>3</v>
      </c>
      <c r="R301">
        <v>0</v>
      </c>
      <c r="S301">
        <v>11</v>
      </c>
      <c r="T301">
        <v>0</v>
      </c>
      <c r="U301">
        <v>228</v>
      </c>
      <c r="V301">
        <v>456</v>
      </c>
      <c r="W301">
        <v>0</v>
      </c>
      <c r="X301">
        <v>0</v>
      </c>
      <c r="Y301">
        <v>228</v>
      </c>
      <c r="Z301">
        <v>0</v>
      </c>
      <c r="AA301">
        <v>6</v>
      </c>
      <c r="AB301">
        <v>456</v>
      </c>
      <c r="AC301">
        <v>26</v>
      </c>
      <c r="AD301">
        <v>12</v>
      </c>
      <c r="AE301">
        <v>36</v>
      </c>
      <c r="AF301">
        <v>0</v>
      </c>
      <c r="AG301">
        <v>0</v>
      </c>
    </row>
    <row r="302" spans="1:33" ht="15.75">
      <c r="A302" s="29" t="s">
        <v>6406</v>
      </c>
      <c r="B302" s="10" t="s">
        <v>5181</v>
      </c>
      <c r="C302" s="75" t="s">
        <v>6407</v>
      </c>
      <c r="D302" s="32">
        <v>261</v>
      </c>
      <c r="E302" s="73" t="s">
        <v>746</v>
      </c>
      <c r="F302" s="31">
        <v>10800026584</v>
      </c>
      <c r="G302" s="38" t="s">
        <v>5184</v>
      </c>
      <c r="H302" t="s">
        <v>7472</v>
      </c>
      <c r="I302">
        <v>47</v>
      </c>
      <c r="J302">
        <v>12</v>
      </c>
      <c r="K302">
        <v>0</v>
      </c>
      <c r="L302">
        <v>79</v>
      </c>
      <c r="M302">
        <v>96</v>
      </c>
      <c r="N302">
        <v>12</v>
      </c>
      <c r="O302">
        <v>29</v>
      </c>
      <c r="P302">
        <v>0</v>
      </c>
      <c r="Q302">
        <v>6</v>
      </c>
      <c r="R302">
        <v>0</v>
      </c>
      <c r="S302">
        <v>24</v>
      </c>
      <c r="T302">
        <v>0</v>
      </c>
      <c r="U302">
        <v>522</v>
      </c>
      <c r="V302">
        <v>1044</v>
      </c>
      <c r="W302">
        <v>0</v>
      </c>
      <c r="X302">
        <v>0</v>
      </c>
      <c r="Y302">
        <v>522</v>
      </c>
      <c r="Z302">
        <v>0</v>
      </c>
      <c r="AA302">
        <v>12</v>
      </c>
      <c r="AB302">
        <v>1044</v>
      </c>
      <c r="AC302">
        <v>58</v>
      </c>
      <c r="AD302">
        <v>26</v>
      </c>
      <c r="AE302">
        <v>81</v>
      </c>
      <c r="AF302">
        <v>0</v>
      </c>
      <c r="AG302">
        <v>0</v>
      </c>
    </row>
    <row r="303" spans="1:33" ht="15.75">
      <c r="A303" s="29" t="s">
        <v>6418</v>
      </c>
      <c r="B303" s="10" t="s">
        <v>6419</v>
      </c>
      <c r="C303" s="26" t="s">
        <v>6420</v>
      </c>
      <c r="D303" s="30">
        <v>266</v>
      </c>
      <c r="E303" s="73" t="s">
        <v>760</v>
      </c>
      <c r="F303" s="31">
        <v>7600200997</v>
      </c>
      <c r="G303" s="38" t="s">
        <v>5184</v>
      </c>
      <c r="H303" t="s">
        <v>7472</v>
      </c>
      <c r="I303">
        <v>47</v>
      </c>
      <c r="J303">
        <v>12</v>
      </c>
      <c r="K303">
        <v>0</v>
      </c>
      <c r="L303">
        <v>81</v>
      </c>
      <c r="M303">
        <v>98</v>
      </c>
      <c r="N303">
        <v>12</v>
      </c>
      <c r="O303">
        <v>30</v>
      </c>
      <c r="P303">
        <v>0</v>
      </c>
      <c r="Q303">
        <v>6</v>
      </c>
      <c r="R303">
        <v>0</v>
      </c>
      <c r="S303">
        <v>24</v>
      </c>
      <c r="T303">
        <v>0</v>
      </c>
      <c r="U303">
        <v>532</v>
      </c>
      <c r="V303">
        <v>1064</v>
      </c>
      <c r="W303">
        <v>0</v>
      </c>
      <c r="X303">
        <v>0</v>
      </c>
      <c r="Y303">
        <v>532</v>
      </c>
      <c r="Z303">
        <v>0</v>
      </c>
      <c r="AA303">
        <v>12</v>
      </c>
      <c r="AB303">
        <v>1064</v>
      </c>
      <c r="AC303">
        <v>59</v>
      </c>
      <c r="AD303">
        <v>27</v>
      </c>
      <c r="AE303">
        <v>83</v>
      </c>
      <c r="AF303">
        <v>0</v>
      </c>
      <c r="AG303">
        <v>0</v>
      </c>
    </row>
    <row r="304" spans="1:33" ht="15.75">
      <c r="A304" s="29" t="s">
        <v>6421</v>
      </c>
      <c r="B304" s="10" t="s">
        <v>6419</v>
      </c>
      <c r="C304" s="26" t="s">
        <v>6422</v>
      </c>
      <c r="D304" s="30">
        <v>201</v>
      </c>
      <c r="E304" s="73" t="s">
        <v>760</v>
      </c>
      <c r="F304" s="31">
        <v>7600200997</v>
      </c>
      <c r="G304" s="38" t="s">
        <v>5184</v>
      </c>
      <c r="H304" t="s">
        <v>7472</v>
      </c>
      <c r="I304">
        <v>36</v>
      </c>
      <c r="J304">
        <v>9</v>
      </c>
      <c r="K304">
        <v>0</v>
      </c>
      <c r="L304">
        <v>61</v>
      </c>
      <c r="M304">
        <v>74</v>
      </c>
      <c r="N304">
        <v>9</v>
      </c>
      <c r="O304">
        <v>23</v>
      </c>
      <c r="P304">
        <v>0</v>
      </c>
      <c r="Q304">
        <v>5</v>
      </c>
      <c r="R304">
        <v>0</v>
      </c>
      <c r="S304">
        <v>18</v>
      </c>
      <c r="T304">
        <v>0</v>
      </c>
      <c r="U304">
        <v>402</v>
      </c>
      <c r="V304">
        <v>804</v>
      </c>
      <c r="W304">
        <v>0</v>
      </c>
      <c r="X304">
        <v>0</v>
      </c>
      <c r="Y304">
        <v>402</v>
      </c>
      <c r="Z304">
        <v>0</v>
      </c>
      <c r="AA304">
        <v>9</v>
      </c>
      <c r="AB304">
        <v>804</v>
      </c>
      <c r="AC304">
        <v>45</v>
      </c>
      <c r="AD304">
        <v>20</v>
      </c>
      <c r="AE304">
        <v>63</v>
      </c>
      <c r="AF304">
        <v>0</v>
      </c>
      <c r="AG304">
        <v>0</v>
      </c>
    </row>
    <row r="305" spans="1:33" ht="15.75">
      <c r="A305" s="29" t="s">
        <v>6438</v>
      </c>
      <c r="B305" s="10" t="s">
        <v>6050</v>
      </c>
      <c r="C305" s="26" t="s">
        <v>6439</v>
      </c>
      <c r="D305" s="32">
        <v>354</v>
      </c>
      <c r="E305" s="73" t="s">
        <v>2441</v>
      </c>
      <c r="F305" s="31">
        <v>130557322</v>
      </c>
      <c r="G305" s="38" t="s">
        <v>5184</v>
      </c>
      <c r="H305" t="s">
        <v>7472</v>
      </c>
      <c r="I305">
        <v>63</v>
      </c>
      <c r="J305">
        <v>16</v>
      </c>
      <c r="K305">
        <v>0</v>
      </c>
      <c r="L305">
        <v>108</v>
      </c>
      <c r="M305">
        <v>130</v>
      </c>
      <c r="N305">
        <v>16</v>
      </c>
      <c r="O305">
        <v>40</v>
      </c>
      <c r="P305">
        <v>0</v>
      </c>
      <c r="Q305">
        <v>8</v>
      </c>
      <c r="R305">
        <v>0</v>
      </c>
      <c r="S305">
        <v>32</v>
      </c>
      <c r="T305">
        <v>0</v>
      </c>
      <c r="U305">
        <v>708</v>
      </c>
      <c r="V305">
        <v>1416</v>
      </c>
      <c r="W305">
        <v>0</v>
      </c>
      <c r="X305">
        <v>0</v>
      </c>
      <c r="Y305">
        <v>708</v>
      </c>
      <c r="Z305">
        <v>0</v>
      </c>
      <c r="AA305">
        <v>16</v>
      </c>
      <c r="AB305">
        <v>1416</v>
      </c>
      <c r="AC305">
        <v>79</v>
      </c>
      <c r="AD305">
        <v>35</v>
      </c>
      <c r="AE305">
        <v>110</v>
      </c>
      <c r="AF305">
        <v>0</v>
      </c>
      <c r="AG305">
        <v>0</v>
      </c>
    </row>
    <row r="306" spans="1:33" ht="15.75">
      <c r="A306" s="33" t="s">
        <v>6440</v>
      </c>
      <c r="B306" s="10" t="s">
        <v>6050</v>
      </c>
      <c r="C306" s="26" t="s">
        <v>6441</v>
      </c>
      <c r="D306" s="34">
        <v>100</v>
      </c>
      <c r="E306" s="73" t="s">
        <v>2441</v>
      </c>
      <c r="F306" s="31">
        <v>130557322</v>
      </c>
      <c r="G306" s="38" t="s">
        <v>5184</v>
      </c>
      <c r="H306" t="s">
        <v>7473</v>
      </c>
      <c r="I306">
        <v>40</v>
      </c>
      <c r="J306">
        <v>12</v>
      </c>
      <c r="K306">
        <v>106</v>
      </c>
      <c r="L306">
        <v>51</v>
      </c>
      <c r="M306">
        <v>0</v>
      </c>
      <c r="N306">
        <v>0</v>
      </c>
      <c r="O306">
        <v>14</v>
      </c>
      <c r="P306">
        <v>6</v>
      </c>
      <c r="Q306">
        <v>0</v>
      </c>
      <c r="R306">
        <v>36</v>
      </c>
      <c r="S306">
        <v>12</v>
      </c>
      <c r="T306">
        <v>1000</v>
      </c>
      <c r="U306">
        <v>0</v>
      </c>
      <c r="V306">
        <v>0</v>
      </c>
      <c r="W306">
        <v>45</v>
      </c>
      <c r="X306">
        <v>20</v>
      </c>
      <c r="Y306">
        <v>400</v>
      </c>
      <c r="Z306">
        <v>23</v>
      </c>
      <c r="AA306">
        <v>0</v>
      </c>
      <c r="AB306">
        <v>0</v>
      </c>
      <c r="AC306">
        <v>23</v>
      </c>
      <c r="AD306">
        <v>10</v>
      </c>
      <c r="AE306">
        <v>12</v>
      </c>
      <c r="AF306">
        <v>7</v>
      </c>
      <c r="AG306">
        <v>7</v>
      </c>
    </row>
    <row r="307" spans="1:33" ht="15.75">
      <c r="A307" s="29" t="s">
        <v>6444</v>
      </c>
      <c r="B307" s="10" t="s">
        <v>5408</v>
      </c>
      <c r="C307" s="26" t="s">
        <v>6445</v>
      </c>
      <c r="D307" s="30">
        <v>54</v>
      </c>
      <c r="E307" s="73" t="s">
        <v>2464</v>
      </c>
      <c r="F307" s="31">
        <v>130381216</v>
      </c>
      <c r="G307" s="38" t="s">
        <v>5184</v>
      </c>
      <c r="H307" t="s">
        <v>7472</v>
      </c>
      <c r="I307">
        <v>10</v>
      </c>
      <c r="J307">
        <v>3</v>
      </c>
      <c r="K307">
        <v>0</v>
      </c>
      <c r="L307">
        <v>17</v>
      </c>
      <c r="M307">
        <v>20</v>
      </c>
      <c r="N307">
        <v>3</v>
      </c>
      <c r="O307">
        <v>6</v>
      </c>
      <c r="P307">
        <v>0</v>
      </c>
      <c r="Q307">
        <v>2</v>
      </c>
      <c r="R307">
        <v>0</v>
      </c>
      <c r="S307">
        <v>5</v>
      </c>
      <c r="T307">
        <v>0</v>
      </c>
      <c r="U307">
        <v>108</v>
      </c>
      <c r="V307">
        <v>216</v>
      </c>
      <c r="W307">
        <v>0</v>
      </c>
      <c r="X307">
        <v>0</v>
      </c>
      <c r="Y307">
        <v>108</v>
      </c>
      <c r="Z307">
        <v>0</v>
      </c>
      <c r="AA307">
        <v>3</v>
      </c>
      <c r="AB307">
        <v>216</v>
      </c>
      <c r="AC307">
        <v>12</v>
      </c>
      <c r="AD307">
        <v>6</v>
      </c>
      <c r="AE307">
        <v>17</v>
      </c>
      <c r="AF307">
        <v>0</v>
      </c>
      <c r="AG307">
        <v>0</v>
      </c>
    </row>
    <row r="308" spans="1:33" ht="15.75">
      <c r="A308" s="29" t="s">
        <v>6446</v>
      </c>
      <c r="B308" s="10" t="s">
        <v>5408</v>
      </c>
      <c r="C308" s="26" t="s">
        <v>6447</v>
      </c>
      <c r="D308" s="30">
        <v>29</v>
      </c>
      <c r="E308" s="73" t="s">
        <v>2464</v>
      </c>
      <c r="F308" s="31">
        <v>130381216</v>
      </c>
      <c r="G308" s="38" t="s">
        <v>5184</v>
      </c>
      <c r="H308" t="s">
        <v>7472</v>
      </c>
      <c r="I308">
        <v>6</v>
      </c>
      <c r="J308">
        <v>2</v>
      </c>
      <c r="K308">
        <v>0</v>
      </c>
      <c r="L308">
        <v>9</v>
      </c>
      <c r="M308">
        <v>11</v>
      </c>
      <c r="N308">
        <v>2</v>
      </c>
      <c r="O308">
        <v>4</v>
      </c>
      <c r="P308">
        <v>0</v>
      </c>
      <c r="Q308">
        <v>1</v>
      </c>
      <c r="R308">
        <v>0</v>
      </c>
      <c r="S308">
        <v>3</v>
      </c>
      <c r="T308">
        <v>0</v>
      </c>
      <c r="U308">
        <v>58</v>
      </c>
      <c r="V308">
        <v>116</v>
      </c>
      <c r="W308">
        <v>0</v>
      </c>
      <c r="X308">
        <v>0</v>
      </c>
      <c r="Y308">
        <v>58</v>
      </c>
      <c r="Z308">
        <v>0</v>
      </c>
      <c r="AA308">
        <v>2</v>
      </c>
      <c r="AB308">
        <v>116</v>
      </c>
      <c r="AC308">
        <v>7</v>
      </c>
      <c r="AD308">
        <v>3</v>
      </c>
      <c r="AE308">
        <v>9</v>
      </c>
      <c r="AF308">
        <v>0</v>
      </c>
      <c r="AG308">
        <v>0</v>
      </c>
    </row>
    <row r="309" spans="1:33" ht="15.75">
      <c r="A309" s="29" t="s">
        <v>6448</v>
      </c>
      <c r="B309" s="10" t="s">
        <v>5408</v>
      </c>
      <c r="C309" s="26" t="s">
        <v>6449</v>
      </c>
      <c r="D309" s="30">
        <v>48</v>
      </c>
      <c r="E309" s="73" t="s">
        <v>2464</v>
      </c>
      <c r="F309" s="31">
        <v>130381216</v>
      </c>
      <c r="G309" s="38" t="s">
        <v>5184</v>
      </c>
      <c r="H309" t="s">
        <v>7472</v>
      </c>
      <c r="I309">
        <v>9</v>
      </c>
      <c r="J309">
        <v>3</v>
      </c>
      <c r="K309">
        <v>0</v>
      </c>
      <c r="L309">
        <v>15</v>
      </c>
      <c r="M309">
        <v>18</v>
      </c>
      <c r="N309">
        <v>3</v>
      </c>
      <c r="O309">
        <v>6</v>
      </c>
      <c r="P309">
        <v>0</v>
      </c>
      <c r="Q309">
        <v>2</v>
      </c>
      <c r="R309">
        <v>0</v>
      </c>
      <c r="S309">
        <v>5</v>
      </c>
      <c r="T309">
        <v>0</v>
      </c>
      <c r="U309">
        <v>96</v>
      </c>
      <c r="V309">
        <v>192</v>
      </c>
      <c r="W309">
        <v>0</v>
      </c>
      <c r="X309">
        <v>0</v>
      </c>
      <c r="Y309">
        <v>96</v>
      </c>
      <c r="Z309">
        <v>0</v>
      </c>
      <c r="AA309">
        <v>3</v>
      </c>
      <c r="AB309">
        <v>192</v>
      </c>
      <c r="AC309">
        <v>11</v>
      </c>
      <c r="AD309">
        <v>5</v>
      </c>
      <c r="AE309">
        <v>15</v>
      </c>
      <c r="AF309">
        <v>0</v>
      </c>
      <c r="AG309">
        <v>0</v>
      </c>
    </row>
    <row r="310" spans="1:33" ht="15.75">
      <c r="A310" s="29" t="s">
        <v>6450</v>
      </c>
      <c r="B310" s="10" t="s">
        <v>5408</v>
      </c>
      <c r="C310" s="26" t="s">
        <v>6451</v>
      </c>
      <c r="D310" s="30">
        <v>26</v>
      </c>
      <c r="E310" s="73" t="s">
        <v>2464</v>
      </c>
      <c r="F310" s="31">
        <v>130381216</v>
      </c>
      <c r="G310" s="38" t="s">
        <v>5184</v>
      </c>
      <c r="H310" t="s">
        <v>7473</v>
      </c>
      <c r="I310">
        <v>11</v>
      </c>
      <c r="J310">
        <v>3</v>
      </c>
      <c r="K310">
        <v>28</v>
      </c>
      <c r="L310">
        <v>14</v>
      </c>
      <c r="M310">
        <v>0</v>
      </c>
      <c r="N310">
        <v>0</v>
      </c>
      <c r="O310">
        <v>4</v>
      </c>
      <c r="P310">
        <v>2</v>
      </c>
      <c r="Q310">
        <v>0</v>
      </c>
      <c r="R310">
        <v>10</v>
      </c>
      <c r="S310">
        <v>3</v>
      </c>
      <c r="T310">
        <v>260</v>
      </c>
      <c r="U310">
        <v>0</v>
      </c>
      <c r="V310">
        <v>0</v>
      </c>
      <c r="W310">
        <v>12</v>
      </c>
      <c r="X310">
        <v>6</v>
      </c>
      <c r="Y310">
        <v>104</v>
      </c>
      <c r="Z310">
        <v>6</v>
      </c>
      <c r="AA310">
        <v>0</v>
      </c>
      <c r="AB310">
        <v>0</v>
      </c>
      <c r="AC310">
        <v>6</v>
      </c>
      <c r="AD310">
        <v>3</v>
      </c>
      <c r="AE310">
        <v>3</v>
      </c>
      <c r="AF310">
        <v>2</v>
      </c>
      <c r="AG310">
        <v>2</v>
      </c>
    </row>
    <row r="311" spans="1:33" ht="15.75">
      <c r="A311" s="29" t="s">
        <v>6452</v>
      </c>
      <c r="B311" s="10" t="s">
        <v>5408</v>
      </c>
      <c r="C311" s="26" t="s">
        <v>6453</v>
      </c>
      <c r="D311" s="30">
        <v>125</v>
      </c>
      <c r="E311" s="73" t="s">
        <v>2464</v>
      </c>
      <c r="F311" s="31">
        <v>130381216</v>
      </c>
      <c r="G311" s="38" t="s">
        <v>5184</v>
      </c>
      <c r="H311" t="s">
        <v>7472</v>
      </c>
      <c r="I311">
        <v>23</v>
      </c>
      <c r="J311">
        <v>6</v>
      </c>
      <c r="K311">
        <v>0</v>
      </c>
      <c r="L311">
        <v>38</v>
      </c>
      <c r="M311">
        <v>46</v>
      </c>
      <c r="N311">
        <v>6</v>
      </c>
      <c r="O311">
        <v>14</v>
      </c>
      <c r="P311">
        <v>0</v>
      </c>
      <c r="Q311">
        <v>3</v>
      </c>
      <c r="R311">
        <v>0</v>
      </c>
      <c r="S311">
        <v>12</v>
      </c>
      <c r="T311">
        <v>0</v>
      </c>
      <c r="U311">
        <v>250</v>
      </c>
      <c r="V311">
        <v>500</v>
      </c>
      <c r="W311">
        <v>0</v>
      </c>
      <c r="X311">
        <v>0</v>
      </c>
      <c r="Y311">
        <v>250</v>
      </c>
      <c r="Z311">
        <v>0</v>
      </c>
      <c r="AA311">
        <v>6</v>
      </c>
      <c r="AB311">
        <v>500</v>
      </c>
      <c r="AC311">
        <v>28</v>
      </c>
      <c r="AD311">
        <v>13</v>
      </c>
      <c r="AE311">
        <v>39</v>
      </c>
      <c r="AF311">
        <v>0</v>
      </c>
      <c r="AG311">
        <v>0</v>
      </c>
    </row>
    <row r="312" spans="1:33" ht="15.75">
      <c r="A312" s="29" t="s">
        <v>6454</v>
      </c>
      <c r="B312" s="10" t="s">
        <v>5408</v>
      </c>
      <c r="C312" s="76" t="s">
        <v>6455</v>
      </c>
      <c r="D312" s="35">
        <v>89</v>
      </c>
      <c r="E312" s="73" t="s">
        <v>2464</v>
      </c>
      <c r="F312" s="31">
        <v>130381216</v>
      </c>
      <c r="G312" s="38" t="s">
        <v>5184</v>
      </c>
      <c r="H312" t="s">
        <v>7472</v>
      </c>
      <c r="I312">
        <v>16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</row>
    <row r="313" spans="1:33" ht="15.75">
      <c r="A313" s="29" t="s">
        <v>6460</v>
      </c>
      <c r="B313" s="10" t="s">
        <v>5206</v>
      </c>
      <c r="C313" s="26" t="s">
        <v>6461</v>
      </c>
      <c r="D313" s="30">
        <v>187</v>
      </c>
      <c r="E313" s="73" t="s">
        <v>781</v>
      </c>
      <c r="F313" s="31">
        <v>108245606</v>
      </c>
      <c r="G313" s="38" t="s">
        <v>5184</v>
      </c>
      <c r="H313" t="s">
        <v>7472</v>
      </c>
      <c r="I313">
        <v>33</v>
      </c>
      <c r="J313">
        <v>9</v>
      </c>
      <c r="K313">
        <v>0</v>
      </c>
      <c r="L313">
        <v>57</v>
      </c>
      <c r="M313">
        <v>69</v>
      </c>
      <c r="N313">
        <v>9</v>
      </c>
      <c r="O313">
        <v>21</v>
      </c>
      <c r="P313">
        <v>0</v>
      </c>
      <c r="Q313">
        <v>5</v>
      </c>
      <c r="R313">
        <v>0</v>
      </c>
      <c r="S313">
        <v>17</v>
      </c>
      <c r="T313">
        <v>0</v>
      </c>
      <c r="U313">
        <v>374</v>
      </c>
      <c r="V313">
        <v>748</v>
      </c>
      <c r="W313">
        <v>0</v>
      </c>
      <c r="X313">
        <v>0</v>
      </c>
      <c r="Y313">
        <v>374</v>
      </c>
      <c r="Z313">
        <v>0</v>
      </c>
      <c r="AA313">
        <v>9</v>
      </c>
      <c r="AB313">
        <v>748</v>
      </c>
      <c r="AC313">
        <v>42</v>
      </c>
      <c r="AD313">
        <v>19</v>
      </c>
      <c r="AE313">
        <v>58</v>
      </c>
      <c r="AF313">
        <v>0</v>
      </c>
      <c r="AG313">
        <v>0</v>
      </c>
    </row>
    <row r="314" spans="1:33" ht="15.75">
      <c r="A314" s="29" t="s">
        <v>6474</v>
      </c>
      <c r="B314" s="10" t="s">
        <v>5691</v>
      </c>
      <c r="C314" s="26" t="s">
        <v>6475</v>
      </c>
      <c r="D314" s="30">
        <v>78</v>
      </c>
      <c r="E314" s="73" t="s">
        <v>2476</v>
      </c>
      <c r="F314" s="31">
        <v>131269737</v>
      </c>
      <c r="G314" s="38" t="s">
        <v>5184</v>
      </c>
      <c r="H314" t="s">
        <v>7472</v>
      </c>
      <c r="I314">
        <v>14</v>
      </c>
      <c r="J314">
        <v>4</v>
      </c>
      <c r="K314">
        <v>0</v>
      </c>
      <c r="L314">
        <v>24</v>
      </c>
      <c r="M314">
        <v>29</v>
      </c>
      <c r="N314">
        <v>4</v>
      </c>
      <c r="O314">
        <v>9</v>
      </c>
      <c r="P314">
        <v>0</v>
      </c>
      <c r="Q314">
        <v>2</v>
      </c>
      <c r="R314">
        <v>0</v>
      </c>
      <c r="S314">
        <v>7</v>
      </c>
      <c r="T314">
        <v>0</v>
      </c>
      <c r="U314">
        <v>156</v>
      </c>
      <c r="V314">
        <v>312</v>
      </c>
      <c r="W314">
        <v>0</v>
      </c>
      <c r="X314">
        <v>0</v>
      </c>
      <c r="Y314">
        <v>156</v>
      </c>
      <c r="Z314">
        <v>0</v>
      </c>
      <c r="AA314">
        <v>4</v>
      </c>
      <c r="AB314">
        <v>312</v>
      </c>
      <c r="AC314">
        <v>18</v>
      </c>
      <c r="AD314">
        <v>8</v>
      </c>
      <c r="AE314">
        <v>25</v>
      </c>
      <c r="AF314">
        <v>0</v>
      </c>
      <c r="AG314">
        <v>0</v>
      </c>
    </row>
    <row r="315" spans="1:33" ht="15.75">
      <c r="A315" s="29" t="s">
        <v>6476</v>
      </c>
      <c r="B315" s="10" t="s">
        <v>5691</v>
      </c>
      <c r="C315" s="26" t="s">
        <v>6477</v>
      </c>
      <c r="D315" s="30">
        <v>211</v>
      </c>
      <c r="E315" s="73" t="s">
        <v>2476</v>
      </c>
      <c r="F315" s="31">
        <v>131269737</v>
      </c>
      <c r="G315" s="38" t="s">
        <v>5184</v>
      </c>
      <c r="H315" t="s">
        <v>7473</v>
      </c>
      <c r="I315">
        <v>84</v>
      </c>
      <c r="J315">
        <v>24</v>
      </c>
      <c r="K315">
        <v>224</v>
      </c>
      <c r="L315">
        <v>107</v>
      </c>
      <c r="M315">
        <v>0</v>
      </c>
      <c r="N315">
        <v>0</v>
      </c>
      <c r="O315">
        <v>28</v>
      </c>
      <c r="P315">
        <v>13</v>
      </c>
      <c r="Q315">
        <v>0</v>
      </c>
      <c r="R315">
        <v>75</v>
      </c>
      <c r="S315">
        <v>24</v>
      </c>
      <c r="T315">
        <v>2110</v>
      </c>
      <c r="U315">
        <v>0</v>
      </c>
      <c r="V315">
        <v>0</v>
      </c>
      <c r="W315">
        <v>94</v>
      </c>
      <c r="X315">
        <v>42</v>
      </c>
      <c r="Y315">
        <v>844</v>
      </c>
      <c r="Z315">
        <v>47</v>
      </c>
      <c r="AA315">
        <v>0</v>
      </c>
      <c r="AB315">
        <v>0</v>
      </c>
      <c r="AC315">
        <v>47</v>
      </c>
      <c r="AD315">
        <v>21</v>
      </c>
      <c r="AE315">
        <v>24</v>
      </c>
      <c r="AF315">
        <v>14</v>
      </c>
      <c r="AG315">
        <v>14</v>
      </c>
    </row>
    <row r="316" spans="1:33" ht="15.75">
      <c r="A316" s="29" t="s">
        <v>6482</v>
      </c>
      <c r="B316" s="10" t="s">
        <v>6483</v>
      </c>
      <c r="C316" s="26" t="s">
        <v>6484</v>
      </c>
      <c r="D316" s="32">
        <v>30</v>
      </c>
      <c r="E316" s="73" t="s">
        <v>2490</v>
      </c>
      <c r="F316" s="31">
        <v>131046983</v>
      </c>
      <c r="G316" s="38" t="s">
        <v>5184</v>
      </c>
      <c r="H316" t="s">
        <v>7472</v>
      </c>
      <c r="I316">
        <v>6</v>
      </c>
      <c r="J316">
        <v>2</v>
      </c>
      <c r="K316">
        <v>0</v>
      </c>
      <c r="L316">
        <v>10</v>
      </c>
      <c r="M316">
        <v>11</v>
      </c>
      <c r="N316">
        <v>2</v>
      </c>
      <c r="O316">
        <v>4</v>
      </c>
      <c r="P316">
        <v>0</v>
      </c>
      <c r="Q316">
        <v>1</v>
      </c>
      <c r="R316">
        <v>0</v>
      </c>
      <c r="S316">
        <v>3</v>
      </c>
      <c r="T316">
        <v>0</v>
      </c>
      <c r="U316">
        <v>60</v>
      </c>
      <c r="V316">
        <v>120</v>
      </c>
      <c r="W316">
        <v>0</v>
      </c>
      <c r="X316">
        <v>0</v>
      </c>
      <c r="Y316">
        <v>60</v>
      </c>
      <c r="Z316">
        <v>0</v>
      </c>
      <c r="AA316">
        <v>2</v>
      </c>
      <c r="AB316">
        <v>120</v>
      </c>
      <c r="AC316">
        <v>7</v>
      </c>
      <c r="AD316">
        <v>3</v>
      </c>
      <c r="AE316">
        <v>10</v>
      </c>
      <c r="AF316">
        <v>0</v>
      </c>
      <c r="AG316">
        <v>0</v>
      </c>
    </row>
    <row r="317" spans="1:33" ht="15.75">
      <c r="A317" s="29" t="s">
        <v>6485</v>
      </c>
      <c r="B317" s="10" t="s">
        <v>6483</v>
      </c>
      <c r="C317" s="26" t="s">
        <v>6486</v>
      </c>
      <c r="D317" s="32">
        <v>30</v>
      </c>
      <c r="E317" s="73" t="s">
        <v>2490</v>
      </c>
      <c r="F317" s="31">
        <v>131046983</v>
      </c>
      <c r="G317" s="38" t="s">
        <v>5184</v>
      </c>
      <c r="H317" t="s">
        <v>7472</v>
      </c>
      <c r="I317">
        <v>6</v>
      </c>
      <c r="J317">
        <v>2</v>
      </c>
      <c r="K317">
        <v>0</v>
      </c>
      <c r="L317">
        <v>10</v>
      </c>
      <c r="M317">
        <v>11</v>
      </c>
      <c r="N317">
        <v>2</v>
      </c>
      <c r="O317">
        <v>4</v>
      </c>
      <c r="P317">
        <v>0</v>
      </c>
      <c r="Q317">
        <v>1</v>
      </c>
      <c r="R317">
        <v>0</v>
      </c>
      <c r="S317">
        <v>3</v>
      </c>
      <c r="T317">
        <v>0</v>
      </c>
      <c r="U317">
        <v>60</v>
      </c>
      <c r="V317">
        <v>120</v>
      </c>
      <c r="W317">
        <v>0</v>
      </c>
      <c r="X317">
        <v>0</v>
      </c>
      <c r="Y317">
        <v>60</v>
      </c>
      <c r="Z317">
        <v>0</v>
      </c>
      <c r="AA317">
        <v>2</v>
      </c>
      <c r="AB317">
        <v>120</v>
      </c>
      <c r="AC317">
        <v>7</v>
      </c>
      <c r="AD317">
        <v>3</v>
      </c>
      <c r="AE317">
        <v>10</v>
      </c>
      <c r="AF317">
        <v>0</v>
      </c>
      <c r="AG317">
        <v>0</v>
      </c>
    </row>
    <row r="318" spans="1:33" ht="15.75">
      <c r="A318" s="29" t="s">
        <v>6487</v>
      </c>
      <c r="B318" s="10" t="s">
        <v>6483</v>
      </c>
      <c r="C318" s="26" t="s">
        <v>6488</v>
      </c>
      <c r="D318" s="32">
        <v>15</v>
      </c>
      <c r="E318" s="73" t="s">
        <v>2490</v>
      </c>
      <c r="F318" s="31">
        <v>131046983</v>
      </c>
      <c r="G318" s="38" t="s">
        <v>5184</v>
      </c>
      <c r="H318" t="s">
        <v>7472</v>
      </c>
      <c r="I318">
        <v>3</v>
      </c>
      <c r="J318">
        <v>1</v>
      </c>
      <c r="K318">
        <v>0</v>
      </c>
      <c r="L318">
        <v>5</v>
      </c>
      <c r="M318">
        <v>6</v>
      </c>
      <c r="N318">
        <v>1</v>
      </c>
      <c r="O318">
        <v>2</v>
      </c>
      <c r="P318">
        <v>0</v>
      </c>
      <c r="Q318">
        <v>1</v>
      </c>
      <c r="R318">
        <v>0</v>
      </c>
      <c r="S318">
        <v>2</v>
      </c>
      <c r="T318">
        <v>0</v>
      </c>
      <c r="U318">
        <v>30</v>
      </c>
      <c r="V318">
        <v>60</v>
      </c>
      <c r="W318">
        <v>0</v>
      </c>
      <c r="X318">
        <v>0</v>
      </c>
      <c r="Y318">
        <v>30</v>
      </c>
      <c r="Z318">
        <v>0</v>
      </c>
      <c r="AA318">
        <v>1</v>
      </c>
      <c r="AB318">
        <v>60</v>
      </c>
      <c r="AC318">
        <v>4</v>
      </c>
      <c r="AD318">
        <v>2</v>
      </c>
      <c r="AE318">
        <v>5</v>
      </c>
      <c r="AF318">
        <v>0</v>
      </c>
      <c r="AG318">
        <v>0</v>
      </c>
    </row>
    <row r="319" spans="1:33" ht="15.75">
      <c r="A319" s="29" t="s">
        <v>6489</v>
      </c>
      <c r="B319" s="10" t="s">
        <v>6483</v>
      </c>
      <c r="C319" s="26" t="s">
        <v>6490</v>
      </c>
      <c r="D319" s="32">
        <v>105</v>
      </c>
      <c r="E319" s="73" t="s">
        <v>2490</v>
      </c>
      <c r="F319" s="31">
        <v>131046983</v>
      </c>
      <c r="G319" s="38" t="s">
        <v>5184</v>
      </c>
      <c r="H319" t="s">
        <v>7472</v>
      </c>
      <c r="I319">
        <v>19</v>
      </c>
      <c r="J319">
        <v>5</v>
      </c>
      <c r="K319">
        <v>0</v>
      </c>
      <c r="L319">
        <v>32</v>
      </c>
      <c r="M319">
        <v>39</v>
      </c>
      <c r="N319">
        <v>5</v>
      </c>
      <c r="O319">
        <v>12</v>
      </c>
      <c r="P319">
        <v>0</v>
      </c>
      <c r="Q319">
        <v>3</v>
      </c>
      <c r="R319">
        <v>0</v>
      </c>
      <c r="S319">
        <v>10</v>
      </c>
      <c r="T319">
        <v>0</v>
      </c>
      <c r="U319">
        <v>210</v>
      </c>
      <c r="V319">
        <v>420</v>
      </c>
      <c r="W319">
        <v>0</v>
      </c>
      <c r="X319">
        <v>0</v>
      </c>
      <c r="Y319">
        <v>210</v>
      </c>
      <c r="Z319">
        <v>0</v>
      </c>
      <c r="AA319">
        <v>5</v>
      </c>
      <c r="AB319">
        <v>420</v>
      </c>
      <c r="AC319">
        <v>24</v>
      </c>
      <c r="AD319">
        <v>11</v>
      </c>
      <c r="AE319">
        <v>33</v>
      </c>
      <c r="AF319">
        <v>0</v>
      </c>
      <c r="AG319">
        <v>0</v>
      </c>
    </row>
    <row r="320" spans="1:33" ht="15.75">
      <c r="A320" s="29" t="s">
        <v>6491</v>
      </c>
      <c r="B320" s="10" t="s">
        <v>6483</v>
      </c>
      <c r="C320" s="26" t="s">
        <v>6492</v>
      </c>
      <c r="D320" s="32">
        <v>15</v>
      </c>
      <c r="E320" s="73" t="s">
        <v>2490</v>
      </c>
      <c r="F320" s="31">
        <v>131046983</v>
      </c>
      <c r="G320" s="38" t="s">
        <v>5184</v>
      </c>
      <c r="H320" t="s">
        <v>7472</v>
      </c>
      <c r="I320">
        <v>3</v>
      </c>
      <c r="J320">
        <v>1</v>
      </c>
      <c r="K320">
        <v>0</v>
      </c>
      <c r="L320">
        <v>5</v>
      </c>
      <c r="M320">
        <v>6</v>
      </c>
      <c r="N320">
        <v>1</v>
      </c>
      <c r="O320">
        <v>2</v>
      </c>
      <c r="P320">
        <v>0</v>
      </c>
      <c r="Q320">
        <v>1</v>
      </c>
      <c r="R320">
        <v>0</v>
      </c>
      <c r="S320">
        <v>2</v>
      </c>
      <c r="T320">
        <v>0</v>
      </c>
      <c r="U320">
        <v>30</v>
      </c>
      <c r="V320">
        <v>60</v>
      </c>
      <c r="W320">
        <v>0</v>
      </c>
      <c r="X320">
        <v>0</v>
      </c>
      <c r="Y320">
        <v>30</v>
      </c>
      <c r="Z320">
        <v>0</v>
      </c>
      <c r="AA320">
        <v>1</v>
      </c>
      <c r="AB320">
        <v>60</v>
      </c>
      <c r="AC320">
        <v>4</v>
      </c>
      <c r="AD320">
        <v>2</v>
      </c>
      <c r="AE320">
        <v>5</v>
      </c>
      <c r="AF320">
        <v>0</v>
      </c>
      <c r="AG320">
        <v>0</v>
      </c>
    </row>
    <row r="321" spans="1:33" ht="15.75">
      <c r="A321" s="29" t="s">
        <v>6493</v>
      </c>
      <c r="B321" s="10" t="s">
        <v>6483</v>
      </c>
      <c r="C321" s="26" t="s">
        <v>6494</v>
      </c>
      <c r="D321" s="32">
        <v>12</v>
      </c>
      <c r="E321" s="73" t="s">
        <v>2490</v>
      </c>
      <c r="F321" s="31">
        <v>131046983</v>
      </c>
      <c r="G321" s="38" t="s">
        <v>5184</v>
      </c>
      <c r="H321" t="s">
        <v>7472</v>
      </c>
      <c r="I321">
        <v>3</v>
      </c>
      <c r="J321">
        <v>1</v>
      </c>
      <c r="K321">
        <v>0</v>
      </c>
      <c r="L321">
        <v>4</v>
      </c>
      <c r="M321">
        <v>5</v>
      </c>
      <c r="N321">
        <v>1</v>
      </c>
      <c r="O321">
        <v>2</v>
      </c>
      <c r="P321">
        <v>0</v>
      </c>
      <c r="Q321">
        <v>1</v>
      </c>
      <c r="R321">
        <v>0</v>
      </c>
      <c r="S321">
        <v>2</v>
      </c>
      <c r="T321">
        <v>0</v>
      </c>
      <c r="U321">
        <v>24</v>
      </c>
      <c r="V321">
        <v>48</v>
      </c>
      <c r="W321">
        <v>0</v>
      </c>
      <c r="X321">
        <v>0</v>
      </c>
      <c r="Y321">
        <v>24</v>
      </c>
      <c r="Z321">
        <v>0</v>
      </c>
      <c r="AA321">
        <v>1</v>
      </c>
      <c r="AB321">
        <v>48</v>
      </c>
      <c r="AC321">
        <v>3</v>
      </c>
      <c r="AD321">
        <v>2</v>
      </c>
      <c r="AE321">
        <v>4</v>
      </c>
      <c r="AF321">
        <v>0</v>
      </c>
      <c r="AG321">
        <v>0</v>
      </c>
    </row>
    <row r="322" spans="1:33" ht="15.75">
      <c r="A322" s="29" t="s">
        <v>6495</v>
      </c>
      <c r="B322" s="10" t="s">
        <v>6483</v>
      </c>
      <c r="C322" s="26" t="s">
        <v>6496</v>
      </c>
      <c r="D322" s="32">
        <v>54</v>
      </c>
      <c r="E322" s="73" t="s">
        <v>2490</v>
      </c>
      <c r="F322" s="31">
        <v>131046983</v>
      </c>
      <c r="G322" s="38" t="s">
        <v>5184</v>
      </c>
      <c r="H322" t="s">
        <v>7472</v>
      </c>
      <c r="I322">
        <v>10</v>
      </c>
      <c r="J322">
        <v>3</v>
      </c>
      <c r="K322">
        <v>0</v>
      </c>
      <c r="L322">
        <v>17</v>
      </c>
      <c r="M322">
        <v>20</v>
      </c>
      <c r="N322">
        <v>3</v>
      </c>
      <c r="O322">
        <v>6</v>
      </c>
      <c r="P322">
        <v>0</v>
      </c>
      <c r="Q322">
        <v>2</v>
      </c>
      <c r="R322">
        <v>0</v>
      </c>
      <c r="S322">
        <v>5</v>
      </c>
      <c r="T322">
        <v>0</v>
      </c>
      <c r="U322">
        <v>108</v>
      </c>
      <c r="V322">
        <v>216</v>
      </c>
      <c r="W322">
        <v>0</v>
      </c>
      <c r="X322">
        <v>0</v>
      </c>
      <c r="Y322">
        <v>108</v>
      </c>
      <c r="Z322">
        <v>0</v>
      </c>
      <c r="AA322">
        <v>3</v>
      </c>
      <c r="AB322">
        <v>216</v>
      </c>
      <c r="AC322">
        <v>12</v>
      </c>
      <c r="AD322">
        <v>6</v>
      </c>
      <c r="AE322">
        <v>17</v>
      </c>
      <c r="AF322">
        <v>0</v>
      </c>
      <c r="AG322">
        <v>0</v>
      </c>
    </row>
    <row r="323" spans="1:33" ht="15.75">
      <c r="A323" s="29" t="s">
        <v>6497</v>
      </c>
      <c r="B323" s="10" t="s">
        <v>6483</v>
      </c>
      <c r="C323" s="26" t="s">
        <v>6498</v>
      </c>
      <c r="D323" s="32">
        <v>40</v>
      </c>
      <c r="E323" s="73" t="s">
        <v>2490</v>
      </c>
      <c r="F323" s="31">
        <v>131046983</v>
      </c>
      <c r="G323" s="38" t="s">
        <v>5184</v>
      </c>
      <c r="H323" t="s">
        <v>7472</v>
      </c>
      <c r="I323">
        <v>8</v>
      </c>
      <c r="J323">
        <v>2</v>
      </c>
      <c r="K323">
        <v>0</v>
      </c>
      <c r="L323">
        <v>13</v>
      </c>
      <c r="M323">
        <v>15</v>
      </c>
      <c r="N323">
        <v>2</v>
      </c>
      <c r="O323">
        <v>5</v>
      </c>
      <c r="P323">
        <v>0</v>
      </c>
      <c r="Q323">
        <v>1</v>
      </c>
      <c r="R323">
        <v>0</v>
      </c>
      <c r="S323">
        <v>4</v>
      </c>
      <c r="T323">
        <v>0</v>
      </c>
      <c r="U323">
        <v>80</v>
      </c>
      <c r="V323">
        <v>160</v>
      </c>
      <c r="W323">
        <v>0</v>
      </c>
      <c r="X323">
        <v>0</v>
      </c>
      <c r="Y323">
        <v>80</v>
      </c>
      <c r="Z323">
        <v>0</v>
      </c>
      <c r="AA323">
        <v>2</v>
      </c>
      <c r="AB323">
        <v>160</v>
      </c>
      <c r="AC323">
        <v>9</v>
      </c>
      <c r="AD323">
        <v>4</v>
      </c>
      <c r="AE323">
        <v>13</v>
      </c>
      <c r="AF323">
        <v>0</v>
      </c>
      <c r="AG323">
        <v>0</v>
      </c>
    </row>
    <row r="324" spans="1:33" ht="15.75">
      <c r="A324" s="29" t="s">
        <v>6518</v>
      </c>
      <c r="B324" s="10" t="s">
        <v>5263</v>
      </c>
      <c r="C324" s="26" t="s">
        <v>6519</v>
      </c>
      <c r="D324" s="32">
        <v>254</v>
      </c>
      <c r="E324" s="73" t="s">
        <v>800</v>
      </c>
      <c r="F324" s="31">
        <v>1800028647</v>
      </c>
      <c r="G324" s="38" t="s">
        <v>5184</v>
      </c>
      <c r="H324" t="s">
        <v>7472</v>
      </c>
      <c r="I324">
        <v>45</v>
      </c>
      <c r="J324">
        <v>12</v>
      </c>
      <c r="K324">
        <v>0</v>
      </c>
      <c r="L324">
        <v>77</v>
      </c>
      <c r="M324">
        <v>94</v>
      </c>
      <c r="N324">
        <v>12</v>
      </c>
      <c r="O324">
        <v>28</v>
      </c>
      <c r="P324">
        <v>0</v>
      </c>
      <c r="Q324">
        <v>6</v>
      </c>
      <c r="R324">
        <v>0</v>
      </c>
      <c r="S324">
        <v>23</v>
      </c>
      <c r="T324">
        <v>0</v>
      </c>
      <c r="U324">
        <v>508</v>
      </c>
      <c r="V324">
        <v>1016</v>
      </c>
      <c r="W324">
        <v>0</v>
      </c>
      <c r="X324">
        <v>0</v>
      </c>
      <c r="Y324">
        <v>508</v>
      </c>
      <c r="Z324">
        <v>0</v>
      </c>
      <c r="AA324">
        <v>12</v>
      </c>
      <c r="AB324">
        <v>1016</v>
      </c>
      <c r="AC324">
        <v>56</v>
      </c>
      <c r="AD324">
        <v>25</v>
      </c>
      <c r="AE324">
        <v>79</v>
      </c>
      <c r="AF324">
        <v>0</v>
      </c>
      <c r="AG324">
        <v>0</v>
      </c>
    </row>
    <row r="325" spans="1:33" ht="15.75">
      <c r="A325" s="29" t="s">
        <v>6530</v>
      </c>
      <c r="B325" s="10" t="s">
        <v>5691</v>
      </c>
      <c r="C325" s="26" t="s">
        <v>6531</v>
      </c>
      <c r="D325" s="30">
        <v>71</v>
      </c>
      <c r="E325" s="73" t="s">
        <v>2500</v>
      </c>
      <c r="F325" s="31">
        <v>130276072</v>
      </c>
      <c r="G325" s="38" t="s">
        <v>5184</v>
      </c>
      <c r="H325" t="s">
        <v>7473</v>
      </c>
      <c r="I325">
        <v>29</v>
      </c>
      <c r="J325">
        <v>8</v>
      </c>
      <c r="K325">
        <v>76</v>
      </c>
      <c r="L325">
        <v>36</v>
      </c>
      <c r="M325">
        <v>0</v>
      </c>
      <c r="N325">
        <v>0</v>
      </c>
      <c r="O325">
        <v>10</v>
      </c>
      <c r="P325">
        <v>5</v>
      </c>
      <c r="Q325">
        <v>0</v>
      </c>
      <c r="R325">
        <v>26</v>
      </c>
      <c r="S325">
        <v>8</v>
      </c>
      <c r="T325">
        <v>710</v>
      </c>
      <c r="U325">
        <v>0</v>
      </c>
      <c r="V325">
        <v>0</v>
      </c>
      <c r="W325">
        <v>32</v>
      </c>
      <c r="X325">
        <v>15</v>
      </c>
      <c r="Y325">
        <v>284</v>
      </c>
      <c r="Z325">
        <v>16</v>
      </c>
      <c r="AA325">
        <v>0</v>
      </c>
      <c r="AB325">
        <v>0</v>
      </c>
      <c r="AC325">
        <v>16</v>
      </c>
      <c r="AD325">
        <v>7</v>
      </c>
      <c r="AE325">
        <v>8</v>
      </c>
      <c r="AF325">
        <v>5</v>
      </c>
      <c r="AG325">
        <v>5</v>
      </c>
    </row>
    <row r="326" spans="1:33" ht="15.75">
      <c r="A326" s="29" t="s">
        <v>6532</v>
      </c>
      <c r="B326" s="10" t="s">
        <v>5691</v>
      </c>
      <c r="C326" s="26" t="s">
        <v>6533</v>
      </c>
      <c r="D326" s="30">
        <v>62</v>
      </c>
      <c r="E326" s="73" t="s">
        <v>2500</v>
      </c>
      <c r="F326" s="31">
        <v>130276072</v>
      </c>
      <c r="G326" s="38" t="s">
        <v>5184</v>
      </c>
      <c r="H326" t="s">
        <v>7472</v>
      </c>
      <c r="I326">
        <v>11</v>
      </c>
      <c r="J326">
        <v>3</v>
      </c>
      <c r="K326">
        <v>0</v>
      </c>
      <c r="L326">
        <v>19</v>
      </c>
      <c r="M326">
        <v>23</v>
      </c>
      <c r="N326">
        <v>3</v>
      </c>
      <c r="O326">
        <v>7</v>
      </c>
      <c r="P326">
        <v>0</v>
      </c>
      <c r="Q326">
        <v>2</v>
      </c>
      <c r="R326">
        <v>0</v>
      </c>
      <c r="S326">
        <v>6</v>
      </c>
      <c r="T326">
        <v>0</v>
      </c>
      <c r="U326">
        <v>124</v>
      </c>
      <c r="V326">
        <v>248</v>
      </c>
      <c r="W326">
        <v>0</v>
      </c>
      <c r="X326">
        <v>0</v>
      </c>
      <c r="Y326">
        <v>124</v>
      </c>
      <c r="Z326">
        <v>0</v>
      </c>
      <c r="AA326">
        <v>3</v>
      </c>
      <c r="AB326">
        <v>248</v>
      </c>
      <c r="AC326">
        <v>14</v>
      </c>
      <c r="AD326">
        <v>7</v>
      </c>
      <c r="AE326">
        <v>20</v>
      </c>
      <c r="AF326">
        <v>0</v>
      </c>
      <c r="AG326">
        <v>0</v>
      </c>
    </row>
    <row r="327" spans="1:33" ht="15.75">
      <c r="A327" s="29" t="s">
        <v>6534</v>
      </c>
      <c r="B327" s="10" t="s">
        <v>5691</v>
      </c>
      <c r="C327" s="26" t="s">
        <v>6535</v>
      </c>
      <c r="D327" s="30">
        <v>13</v>
      </c>
      <c r="E327" s="73" t="s">
        <v>2500</v>
      </c>
      <c r="F327" s="31">
        <v>130276072</v>
      </c>
      <c r="G327" s="38" t="s">
        <v>5184</v>
      </c>
      <c r="H327" t="s">
        <v>7473</v>
      </c>
      <c r="I327">
        <v>6</v>
      </c>
      <c r="J327">
        <v>2</v>
      </c>
      <c r="K327">
        <v>14</v>
      </c>
      <c r="L327">
        <v>7</v>
      </c>
      <c r="M327">
        <v>0</v>
      </c>
      <c r="N327">
        <v>0</v>
      </c>
      <c r="O327">
        <v>2</v>
      </c>
      <c r="P327">
        <v>1</v>
      </c>
      <c r="Q327">
        <v>0</v>
      </c>
      <c r="R327">
        <v>5</v>
      </c>
      <c r="S327">
        <v>2</v>
      </c>
      <c r="T327">
        <v>130</v>
      </c>
      <c r="U327">
        <v>0</v>
      </c>
      <c r="V327">
        <v>0</v>
      </c>
      <c r="W327">
        <v>6</v>
      </c>
      <c r="X327">
        <v>3</v>
      </c>
      <c r="Y327">
        <v>52</v>
      </c>
      <c r="Z327">
        <v>3</v>
      </c>
      <c r="AA327">
        <v>0</v>
      </c>
      <c r="AB327">
        <v>0</v>
      </c>
      <c r="AC327">
        <v>3</v>
      </c>
      <c r="AD327">
        <v>2</v>
      </c>
      <c r="AE327">
        <v>2</v>
      </c>
      <c r="AF327">
        <v>1</v>
      </c>
      <c r="AG327">
        <v>1</v>
      </c>
    </row>
    <row r="328" spans="1:33" ht="15.75">
      <c r="A328" s="29" t="s">
        <v>6536</v>
      </c>
      <c r="B328" s="10" t="s">
        <v>5691</v>
      </c>
      <c r="C328" s="26" t="s">
        <v>6537</v>
      </c>
      <c r="D328" s="30">
        <v>66</v>
      </c>
      <c r="E328" s="73" t="s">
        <v>2500</v>
      </c>
      <c r="F328" s="31">
        <v>130276072</v>
      </c>
      <c r="G328" s="38" t="s">
        <v>5184</v>
      </c>
      <c r="H328" t="s">
        <v>7473</v>
      </c>
      <c r="I328">
        <v>27</v>
      </c>
      <c r="J328">
        <v>8</v>
      </c>
      <c r="K328">
        <v>70</v>
      </c>
      <c r="L328">
        <v>34</v>
      </c>
      <c r="M328">
        <v>0</v>
      </c>
      <c r="N328">
        <v>0</v>
      </c>
      <c r="O328">
        <v>9</v>
      </c>
      <c r="P328">
        <v>4</v>
      </c>
      <c r="Q328">
        <v>0</v>
      </c>
      <c r="R328">
        <v>24</v>
      </c>
      <c r="S328">
        <v>8</v>
      </c>
      <c r="T328">
        <v>660</v>
      </c>
      <c r="U328">
        <v>0</v>
      </c>
      <c r="V328">
        <v>0</v>
      </c>
      <c r="W328">
        <v>30</v>
      </c>
      <c r="X328">
        <v>14</v>
      </c>
      <c r="Y328">
        <v>264</v>
      </c>
      <c r="Z328">
        <v>15</v>
      </c>
      <c r="AA328">
        <v>0</v>
      </c>
      <c r="AB328">
        <v>0</v>
      </c>
      <c r="AC328">
        <v>15</v>
      </c>
      <c r="AD328">
        <v>7</v>
      </c>
      <c r="AE328">
        <v>8</v>
      </c>
      <c r="AF328">
        <v>5</v>
      </c>
      <c r="AG328">
        <v>5</v>
      </c>
    </row>
    <row r="329" spans="1:33" ht="15.75">
      <c r="A329" s="29" t="s">
        <v>6538</v>
      </c>
      <c r="B329" s="10" t="s">
        <v>5691</v>
      </c>
      <c r="C329" s="26" t="s">
        <v>6539</v>
      </c>
      <c r="D329" s="30">
        <v>99</v>
      </c>
      <c r="E329" s="73" t="s">
        <v>2500</v>
      </c>
      <c r="F329" s="31">
        <v>130276072</v>
      </c>
      <c r="G329" s="38" t="s">
        <v>5184</v>
      </c>
      <c r="H329" t="s">
        <v>7472</v>
      </c>
      <c r="I329">
        <v>18</v>
      </c>
      <c r="J329">
        <v>5</v>
      </c>
      <c r="K329">
        <v>0</v>
      </c>
      <c r="L329">
        <v>30</v>
      </c>
      <c r="M329">
        <v>37</v>
      </c>
      <c r="N329">
        <v>5</v>
      </c>
      <c r="O329">
        <v>11</v>
      </c>
      <c r="P329">
        <v>0</v>
      </c>
      <c r="Q329">
        <v>3</v>
      </c>
      <c r="R329">
        <v>0</v>
      </c>
      <c r="S329">
        <v>9</v>
      </c>
      <c r="T329">
        <v>0</v>
      </c>
      <c r="U329">
        <v>198</v>
      </c>
      <c r="V329">
        <v>396</v>
      </c>
      <c r="W329">
        <v>0</v>
      </c>
      <c r="X329">
        <v>0</v>
      </c>
      <c r="Y329">
        <v>198</v>
      </c>
      <c r="Z329">
        <v>0</v>
      </c>
      <c r="AA329">
        <v>5</v>
      </c>
      <c r="AB329">
        <v>396</v>
      </c>
      <c r="AC329">
        <v>22</v>
      </c>
      <c r="AD329">
        <v>10</v>
      </c>
      <c r="AE329">
        <v>31</v>
      </c>
      <c r="AF329">
        <v>0</v>
      </c>
      <c r="AG329">
        <v>0</v>
      </c>
    </row>
    <row r="330" spans="1:33" ht="15.75">
      <c r="A330" s="29" t="s">
        <v>6576</v>
      </c>
      <c r="B330" s="10" t="s">
        <v>5408</v>
      </c>
      <c r="C330" s="26" t="s">
        <v>6577</v>
      </c>
      <c r="D330" s="30">
        <v>252</v>
      </c>
      <c r="E330" s="36" t="s">
        <v>2521</v>
      </c>
      <c r="F330" s="36">
        <v>132305592</v>
      </c>
      <c r="G330" s="38" t="s">
        <v>5184</v>
      </c>
      <c r="H330" t="s">
        <v>7472</v>
      </c>
      <c r="I330">
        <v>45</v>
      </c>
      <c r="J330">
        <v>12</v>
      </c>
      <c r="K330">
        <v>0</v>
      </c>
      <c r="L330">
        <v>77</v>
      </c>
      <c r="M330">
        <v>93</v>
      </c>
      <c r="N330">
        <v>12</v>
      </c>
      <c r="O330">
        <v>28</v>
      </c>
      <c r="P330">
        <v>0</v>
      </c>
      <c r="Q330">
        <v>6</v>
      </c>
      <c r="R330">
        <v>0</v>
      </c>
      <c r="S330">
        <v>23</v>
      </c>
      <c r="T330">
        <v>0</v>
      </c>
      <c r="U330">
        <v>504</v>
      </c>
      <c r="V330">
        <v>1008</v>
      </c>
      <c r="W330">
        <v>0</v>
      </c>
      <c r="X330">
        <v>0</v>
      </c>
      <c r="Y330">
        <v>504</v>
      </c>
      <c r="Z330">
        <v>0</v>
      </c>
      <c r="AA330">
        <v>12</v>
      </c>
      <c r="AB330">
        <v>1008</v>
      </c>
      <c r="AC330">
        <v>56</v>
      </c>
      <c r="AD330">
        <v>25</v>
      </c>
      <c r="AE330">
        <v>78</v>
      </c>
      <c r="AF330">
        <v>0</v>
      </c>
      <c r="AG330">
        <v>0</v>
      </c>
    </row>
    <row r="331" spans="1:33" ht="15.75">
      <c r="A331" s="29" t="s">
        <v>6586</v>
      </c>
      <c r="B331" s="10" t="s">
        <v>6050</v>
      </c>
      <c r="C331" s="26" t="s">
        <v>6587</v>
      </c>
      <c r="D331" s="32">
        <v>442</v>
      </c>
      <c r="E331" s="73" t="s">
        <v>814</v>
      </c>
      <c r="F331" s="31">
        <v>1000585677</v>
      </c>
      <c r="G331" s="38" t="s">
        <v>5184</v>
      </c>
      <c r="H331" t="s">
        <v>7472</v>
      </c>
      <c r="I331">
        <v>78</v>
      </c>
      <c r="J331">
        <v>20</v>
      </c>
      <c r="K331">
        <v>0</v>
      </c>
      <c r="L331">
        <v>134</v>
      </c>
      <c r="M331">
        <v>163</v>
      </c>
      <c r="N331">
        <v>20</v>
      </c>
      <c r="O331">
        <v>49</v>
      </c>
      <c r="P331">
        <v>0</v>
      </c>
      <c r="Q331">
        <v>10</v>
      </c>
      <c r="R331">
        <v>0</v>
      </c>
      <c r="S331">
        <v>39</v>
      </c>
      <c r="T331">
        <v>0</v>
      </c>
      <c r="U331">
        <v>884</v>
      </c>
      <c r="V331">
        <v>1768</v>
      </c>
      <c r="W331">
        <v>0</v>
      </c>
      <c r="X331">
        <v>0</v>
      </c>
      <c r="Y331">
        <v>884</v>
      </c>
      <c r="Z331">
        <v>0</v>
      </c>
      <c r="AA331">
        <v>20</v>
      </c>
      <c r="AB331">
        <v>1768</v>
      </c>
      <c r="AC331">
        <v>98</v>
      </c>
      <c r="AD331">
        <v>44</v>
      </c>
      <c r="AE331">
        <v>137</v>
      </c>
      <c r="AF331">
        <v>0</v>
      </c>
      <c r="AG331">
        <v>0</v>
      </c>
    </row>
    <row r="332" spans="1:33" ht="15.75">
      <c r="A332" s="29" t="s">
        <v>6588</v>
      </c>
      <c r="B332" s="10" t="s">
        <v>5735</v>
      </c>
      <c r="C332" s="26" t="s">
        <v>6589</v>
      </c>
      <c r="D332" s="30">
        <v>309</v>
      </c>
      <c r="E332" s="73" t="s">
        <v>2527</v>
      </c>
      <c r="F332" s="31">
        <v>131233724</v>
      </c>
      <c r="G332" s="38" t="s">
        <v>5184</v>
      </c>
      <c r="H332" t="s">
        <v>7472</v>
      </c>
      <c r="I332">
        <v>55</v>
      </c>
      <c r="J332">
        <v>14</v>
      </c>
      <c r="K332">
        <v>0</v>
      </c>
      <c r="L332">
        <v>94</v>
      </c>
      <c r="M332">
        <v>114</v>
      </c>
      <c r="N332">
        <v>14</v>
      </c>
      <c r="O332">
        <v>35</v>
      </c>
      <c r="P332">
        <v>0</v>
      </c>
      <c r="Q332">
        <v>7</v>
      </c>
      <c r="R332">
        <v>0</v>
      </c>
      <c r="S332">
        <v>28</v>
      </c>
      <c r="T332">
        <v>0</v>
      </c>
      <c r="U332">
        <v>618</v>
      </c>
      <c r="V332">
        <v>1236</v>
      </c>
      <c r="W332">
        <v>0</v>
      </c>
      <c r="X332">
        <v>0</v>
      </c>
      <c r="Y332">
        <v>618</v>
      </c>
      <c r="Z332">
        <v>0</v>
      </c>
      <c r="AA332">
        <v>14</v>
      </c>
      <c r="AB332">
        <v>1236</v>
      </c>
      <c r="AC332">
        <v>69</v>
      </c>
      <c r="AD332">
        <v>31</v>
      </c>
      <c r="AE332">
        <v>96</v>
      </c>
      <c r="AF332">
        <v>0</v>
      </c>
      <c r="AG332">
        <v>0</v>
      </c>
    </row>
    <row r="333" spans="1:33" ht="15.75">
      <c r="A333" s="29" t="s">
        <v>6606</v>
      </c>
      <c r="B333" s="10" t="s">
        <v>5989</v>
      </c>
      <c r="C333" s="26" t="s">
        <v>6607</v>
      </c>
      <c r="D333" s="32">
        <v>147</v>
      </c>
      <c r="E333" s="73" t="s">
        <v>832</v>
      </c>
      <c r="F333" s="31">
        <v>22500451764</v>
      </c>
      <c r="G333" s="38" t="s">
        <v>5184</v>
      </c>
      <c r="H333" t="s">
        <v>7472</v>
      </c>
      <c r="I333">
        <v>26</v>
      </c>
      <c r="J333">
        <v>7</v>
      </c>
      <c r="K333">
        <v>0</v>
      </c>
      <c r="L333">
        <v>45</v>
      </c>
      <c r="M333">
        <v>54</v>
      </c>
      <c r="N333">
        <v>7</v>
      </c>
      <c r="O333">
        <v>17</v>
      </c>
      <c r="P333">
        <v>0</v>
      </c>
      <c r="Q333">
        <v>4</v>
      </c>
      <c r="R333">
        <v>0</v>
      </c>
      <c r="S333">
        <v>13</v>
      </c>
      <c r="T333">
        <v>0</v>
      </c>
      <c r="U333">
        <v>294</v>
      </c>
      <c r="V333">
        <v>588</v>
      </c>
      <c r="W333">
        <v>0</v>
      </c>
      <c r="X333">
        <v>0</v>
      </c>
      <c r="Y333">
        <v>294</v>
      </c>
      <c r="Z333">
        <v>0</v>
      </c>
      <c r="AA333">
        <v>7</v>
      </c>
      <c r="AB333">
        <v>588</v>
      </c>
      <c r="AC333">
        <v>33</v>
      </c>
      <c r="AD333">
        <v>15</v>
      </c>
      <c r="AE333">
        <v>46</v>
      </c>
      <c r="AF333">
        <v>0</v>
      </c>
      <c r="AG333">
        <v>0</v>
      </c>
    </row>
    <row r="334" spans="1:33" ht="15.75">
      <c r="A334" s="29" t="s">
        <v>6608</v>
      </c>
      <c r="B334" s="10" t="s">
        <v>5989</v>
      </c>
      <c r="C334" s="26" t="s">
        <v>6609</v>
      </c>
      <c r="D334" s="32">
        <v>72</v>
      </c>
      <c r="E334" s="73" t="s">
        <v>832</v>
      </c>
      <c r="F334" s="31">
        <v>22500451764</v>
      </c>
      <c r="G334" s="38" t="s">
        <v>5184</v>
      </c>
      <c r="H334" t="s">
        <v>7472</v>
      </c>
      <c r="I334">
        <v>13</v>
      </c>
      <c r="J334">
        <v>4</v>
      </c>
      <c r="K334">
        <v>0</v>
      </c>
      <c r="L334">
        <v>22</v>
      </c>
      <c r="M334">
        <v>27</v>
      </c>
      <c r="N334">
        <v>4</v>
      </c>
      <c r="O334">
        <v>8</v>
      </c>
      <c r="P334">
        <v>0</v>
      </c>
      <c r="Q334">
        <v>2</v>
      </c>
      <c r="R334">
        <v>0</v>
      </c>
      <c r="S334">
        <v>7</v>
      </c>
      <c r="T334">
        <v>0</v>
      </c>
      <c r="U334">
        <v>144</v>
      </c>
      <c r="V334">
        <v>288</v>
      </c>
      <c r="W334">
        <v>0</v>
      </c>
      <c r="X334">
        <v>0</v>
      </c>
      <c r="Y334">
        <v>144</v>
      </c>
      <c r="Z334">
        <v>0</v>
      </c>
      <c r="AA334">
        <v>4</v>
      </c>
      <c r="AB334">
        <v>288</v>
      </c>
      <c r="AC334">
        <v>16</v>
      </c>
      <c r="AD334">
        <v>8</v>
      </c>
      <c r="AE334">
        <v>23</v>
      </c>
      <c r="AF334">
        <v>0</v>
      </c>
      <c r="AG334">
        <v>0</v>
      </c>
    </row>
    <row r="335" spans="1:33" ht="15.75">
      <c r="A335" s="29" t="s">
        <v>6610</v>
      </c>
      <c r="B335" s="10" t="s">
        <v>5989</v>
      </c>
      <c r="C335" s="26" t="s">
        <v>6611</v>
      </c>
      <c r="D335" s="32">
        <v>70</v>
      </c>
      <c r="E335" s="73" t="s">
        <v>832</v>
      </c>
      <c r="F335" s="31">
        <v>22500451764</v>
      </c>
      <c r="G335" s="38" t="s">
        <v>5184</v>
      </c>
      <c r="H335" t="s">
        <v>7472</v>
      </c>
      <c r="I335">
        <v>13</v>
      </c>
      <c r="J335">
        <v>4</v>
      </c>
      <c r="K335">
        <v>0</v>
      </c>
      <c r="L335">
        <v>22</v>
      </c>
      <c r="M335">
        <v>26</v>
      </c>
      <c r="N335">
        <v>4</v>
      </c>
      <c r="O335">
        <v>8</v>
      </c>
      <c r="P335">
        <v>0</v>
      </c>
      <c r="Q335">
        <v>2</v>
      </c>
      <c r="R335">
        <v>0</v>
      </c>
      <c r="S335">
        <v>7</v>
      </c>
      <c r="T335">
        <v>0</v>
      </c>
      <c r="U335">
        <v>140</v>
      </c>
      <c r="V335">
        <v>280</v>
      </c>
      <c r="W335">
        <v>0</v>
      </c>
      <c r="X335">
        <v>0</v>
      </c>
      <c r="Y335">
        <v>140</v>
      </c>
      <c r="Z335">
        <v>0</v>
      </c>
      <c r="AA335">
        <v>4</v>
      </c>
      <c r="AB335">
        <v>280</v>
      </c>
      <c r="AC335">
        <v>16</v>
      </c>
      <c r="AD335">
        <v>7</v>
      </c>
      <c r="AE335">
        <v>22</v>
      </c>
      <c r="AF335">
        <v>0</v>
      </c>
      <c r="AG335">
        <v>0</v>
      </c>
    </row>
    <row r="336" spans="1:33" ht="15.75">
      <c r="A336" s="29" t="s">
        <v>6612</v>
      </c>
      <c r="B336" s="10" t="s">
        <v>5735</v>
      </c>
      <c r="C336" s="76" t="s">
        <v>6186</v>
      </c>
      <c r="D336" s="30">
        <v>180</v>
      </c>
      <c r="E336" s="73" t="s">
        <v>2538</v>
      </c>
      <c r="F336" s="31">
        <v>131592384</v>
      </c>
      <c r="G336" s="38" t="s">
        <v>5184</v>
      </c>
      <c r="H336" t="s">
        <v>7472</v>
      </c>
      <c r="I336">
        <v>32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20</v>
      </c>
      <c r="P336">
        <v>0</v>
      </c>
      <c r="Q336">
        <v>4</v>
      </c>
      <c r="R336">
        <v>0</v>
      </c>
      <c r="S336">
        <v>16</v>
      </c>
      <c r="T336">
        <v>0</v>
      </c>
      <c r="U336">
        <v>360</v>
      </c>
      <c r="V336">
        <v>720</v>
      </c>
      <c r="W336">
        <v>0</v>
      </c>
      <c r="X336">
        <v>0</v>
      </c>
      <c r="Y336">
        <v>360</v>
      </c>
      <c r="Z336">
        <v>0</v>
      </c>
      <c r="AA336">
        <v>8</v>
      </c>
      <c r="AB336">
        <v>720</v>
      </c>
      <c r="AC336">
        <v>40</v>
      </c>
      <c r="AD336">
        <v>18</v>
      </c>
      <c r="AE336">
        <v>56</v>
      </c>
      <c r="AF336">
        <v>0</v>
      </c>
      <c r="AG336">
        <v>0</v>
      </c>
    </row>
    <row r="337" spans="1:33" ht="15.75">
      <c r="A337" s="29" t="s">
        <v>6628</v>
      </c>
      <c r="B337" s="10" t="s">
        <v>5418</v>
      </c>
      <c r="C337" s="26" t="s">
        <v>6629</v>
      </c>
      <c r="D337" s="30">
        <v>342</v>
      </c>
      <c r="E337" s="73" t="s">
        <v>849</v>
      </c>
      <c r="F337" s="31">
        <v>1000851657</v>
      </c>
      <c r="G337" s="38" t="s">
        <v>5184</v>
      </c>
      <c r="H337" t="s">
        <v>7473</v>
      </c>
      <c r="I337">
        <v>136</v>
      </c>
      <c r="J337">
        <v>38</v>
      </c>
      <c r="K337">
        <v>362</v>
      </c>
      <c r="L337">
        <v>173</v>
      </c>
      <c r="M337">
        <v>0</v>
      </c>
      <c r="N337">
        <v>0</v>
      </c>
      <c r="O337">
        <v>46</v>
      </c>
      <c r="P337">
        <v>21</v>
      </c>
      <c r="Q337">
        <v>0</v>
      </c>
      <c r="R337">
        <v>121</v>
      </c>
      <c r="S337">
        <v>38</v>
      </c>
      <c r="T337">
        <v>3420</v>
      </c>
      <c r="U337">
        <v>0</v>
      </c>
      <c r="V337">
        <v>0</v>
      </c>
      <c r="W337">
        <v>151</v>
      </c>
      <c r="X337">
        <v>68</v>
      </c>
      <c r="Y337">
        <v>1368</v>
      </c>
      <c r="Z337">
        <v>76</v>
      </c>
      <c r="AA337">
        <v>0</v>
      </c>
      <c r="AB337">
        <v>0</v>
      </c>
      <c r="AC337">
        <v>76</v>
      </c>
      <c r="AD337">
        <v>34</v>
      </c>
      <c r="AE337">
        <v>38</v>
      </c>
      <c r="AF337">
        <v>23</v>
      </c>
      <c r="AG337">
        <v>23</v>
      </c>
    </row>
    <row r="338" spans="1:33" ht="15.75">
      <c r="A338" s="29" t="s">
        <v>6635</v>
      </c>
      <c r="B338" s="10" t="s">
        <v>5408</v>
      </c>
      <c r="C338" s="26" t="s">
        <v>6636</v>
      </c>
      <c r="D338" s="30">
        <v>351</v>
      </c>
      <c r="E338" s="73" t="s">
        <v>2548</v>
      </c>
      <c r="F338" s="31">
        <v>130988838</v>
      </c>
      <c r="G338" s="38" t="s">
        <v>5184</v>
      </c>
      <c r="H338" t="s">
        <v>7472</v>
      </c>
      <c r="I338">
        <v>62</v>
      </c>
      <c r="J338">
        <v>16</v>
      </c>
      <c r="K338">
        <v>0</v>
      </c>
      <c r="L338">
        <v>107</v>
      </c>
      <c r="M338">
        <v>129</v>
      </c>
      <c r="N338">
        <v>16</v>
      </c>
      <c r="O338">
        <v>39</v>
      </c>
      <c r="P338">
        <v>0</v>
      </c>
      <c r="Q338">
        <v>8</v>
      </c>
      <c r="R338">
        <v>0</v>
      </c>
      <c r="S338">
        <v>31</v>
      </c>
      <c r="T338">
        <v>0</v>
      </c>
      <c r="U338">
        <v>702</v>
      </c>
      <c r="V338">
        <v>1404</v>
      </c>
      <c r="W338">
        <v>0</v>
      </c>
      <c r="X338">
        <v>0</v>
      </c>
      <c r="Y338">
        <v>702</v>
      </c>
      <c r="Z338">
        <v>0</v>
      </c>
      <c r="AA338">
        <v>16</v>
      </c>
      <c r="AB338">
        <v>1404</v>
      </c>
      <c r="AC338">
        <v>78</v>
      </c>
      <c r="AD338">
        <v>35</v>
      </c>
      <c r="AE338">
        <v>109</v>
      </c>
      <c r="AF338">
        <v>0</v>
      </c>
      <c r="AG338">
        <v>0</v>
      </c>
    </row>
    <row r="339" spans="1:33" ht="15.75">
      <c r="A339" s="29" t="s">
        <v>6637</v>
      </c>
      <c r="B339" s="10" t="s">
        <v>5746</v>
      </c>
      <c r="C339" s="26" t="s">
        <v>6638</v>
      </c>
      <c r="D339" s="30">
        <v>135</v>
      </c>
      <c r="E339" s="73" t="s">
        <v>2561</v>
      </c>
      <c r="F339" s="31">
        <v>132280547</v>
      </c>
      <c r="G339" s="38" t="s">
        <v>5184</v>
      </c>
      <c r="H339" t="s">
        <v>7472</v>
      </c>
      <c r="I339">
        <v>24</v>
      </c>
      <c r="J339">
        <v>6</v>
      </c>
      <c r="K339">
        <v>0</v>
      </c>
      <c r="L339">
        <v>41</v>
      </c>
      <c r="M339">
        <v>50</v>
      </c>
      <c r="N339">
        <v>6</v>
      </c>
      <c r="O339">
        <v>15</v>
      </c>
      <c r="P339">
        <v>0</v>
      </c>
      <c r="Q339">
        <v>3</v>
      </c>
      <c r="R339">
        <v>0</v>
      </c>
      <c r="S339">
        <v>12</v>
      </c>
      <c r="T339">
        <v>0</v>
      </c>
      <c r="U339">
        <v>270</v>
      </c>
      <c r="V339">
        <v>540</v>
      </c>
      <c r="W339">
        <v>0</v>
      </c>
      <c r="X339">
        <v>0</v>
      </c>
      <c r="Y339">
        <v>270</v>
      </c>
      <c r="Z339">
        <v>0</v>
      </c>
      <c r="AA339">
        <v>6</v>
      </c>
      <c r="AB339">
        <v>540</v>
      </c>
      <c r="AC339">
        <v>30</v>
      </c>
      <c r="AD339">
        <v>14</v>
      </c>
      <c r="AE339">
        <v>42</v>
      </c>
      <c r="AF339">
        <v>0</v>
      </c>
      <c r="AG339">
        <v>0</v>
      </c>
    </row>
    <row r="340" spans="1:33" ht="15.75">
      <c r="A340" s="29" t="s">
        <v>6639</v>
      </c>
      <c r="B340" s="10" t="s">
        <v>5746</v>
      </c>
      <c r="C340" s="26" t="s">
        <v>6640</v>
      </c>
      <c r="D340" s="30">
        <v>71</v>
      </c>
      <c r="E340" s="73" t="s">
        <v>2561</v>
      </c>
      <c r="F340" s="31">
        <v>132280547</v>
      </c>
      <c r="G340" s="38" t="s">
        <v>5184</v>
      </c>
      <c r="H340" t="s">
        <v>7472</v>
      </c>
      <c r="I340">
        <v>13</v>
      </c>
      <c r="J340">
        <v>4</v>
      </c>
      <c r="K340">
        <v>0</v>
      </c>
      <c r="L340">
        <v>22</v>
      </c>
      <c r="M340">
        <v>27</v>
      </c>
      <c r="N340">
        <v>4</v>
      </c>
      <c r="O340">
        <v>8</v>
      </c>
      <c r="P340">
        <v>0</v>
      </c>
      <c r="Q340">
        <v>2</v>
      </c>
      <c r="R340">
        <v>0</v>
      </c>
      <c r="S340">
        <v>7</v>
      </c>
      <c r="T340">
        <v>0</v>
      </c>
      <c r="U340">
        <v>142</v>
      </c>
      <c r="V340">
        <v>284</v>
      </c>
      <c r="W340">
        <v>0</v>
      </c>
      <c r="X340">
        <v>0</v>
      </c>
      <c r="Y340">
        <v>142</v>
      </c>
      <c r="Z340">
        <v>0</v>
      </c>
      <c r="AA340">
        <v>4</v>
      </c>
      <c r="AB340">
        <v>284</v>
      </c>
      <c r="AC340">
        <v>16</v>
      </c>
      <c r="AD340">
        <v>7</v>
      </c>
      <c r="AE340">
        <v>22</v>
      </c>
      <c r="AF340">
        <v>0</v>
      </c>
      <c r="AG340">
        <v>0</v>
      </c>
    </row>
    <row r="341" spans="1:33" ht="15.75">
      <c r="A341" s="29" t="s">
        <v>6641</v>
      </c>
      <c r="B341" s="10" t="s">
        <v>5746</v>
      </c>
      <c r="C341" s="26" t="s">
        <v>6642</v>
      </c>
      <c r="D341" s="30">
        <v>6</v>
      </c>
      <c r="E341" s="73" t="s">
        <v>2561</v>
      </c>
      <c r="F341" s="31">
        <v>132280547</v>
      </c>
      <c r="G341" s="38" t="s">
        <v>5184</v>
      </c>
      <c r="H341" t="s">
        <v>7473</v>
      </c>
      <c r="I341">
        <v>3</v>
      </c>
      <c r="J341">
        <v>1</v>
      </c>
      <c r="K341">
        <v>7</v>
      </c>
      <c r="L341">
        <v>4</v>
      </c>
      <c r="M341">
        <v>0</v>
      </c>
      <c r="N341">
        <v>0</v>
      </c>
      <c r="O341">
        <v>1</v>
      </c>
      <c r="P341">
        <v>1</v>
      </c>
      <c r="Q341">
        <v>0</v>
      </c>
      <c r="R341">
        <v>3</v>
      </c>
      <c r="S341">
        <v>1</v>
      </c>
      <c r="T341">
        <v>60</v>
      </c>
      <c r="U341">
        <v>0</v>
      </c>
      <c r="V341">
        <v>0</v>
      </c>
      <c r="W341">
        <v>3</v>
      </c>
      <c r="X341">
        <v>2</v>
      </c>
      <c r="Y341">
        <v>24</v>
      </c>
      <c r="Z341">
        <v>2</v>
      </c>
      <c r="AA341">
        <v>0</v>
      </c>
      <c r="AB341">
        <v>0</v>
      </c>
      <c r="AC341">
        <v>2</v>
      </c>
      <c r="AD341">
        <v>1</v>
      </c>
      <c r="AE341">
        <v>1</v>
      </c>
      <c r="AF341">
        <v>1</v>
      </c>
      <c r="AG341">
        <v>1</v>
      </c>
    </row>
    <row r="342" spans="1:33" ht="15.75">
      <c r="A342" s="29" t="s">
        <v>6643</v>
      </c>
      <c r="B342" s="10" t="s">
        <v>5746</v>
      </c>
      <c r="C342" s="26" t="s">
        <v>6644</v>
      </c>
      <c r="D342" s="30">
        <v>29</v>
      </c>
      <c r="E342" s="73" t="s">
        <v>2561</v>
      </c>
      <c r="F342" s="31">
        <v>132280547</v>
      </c>
      <c r="G342" s="38" t="s">
        <v>5184</v>
      </c>
      <c r="H342" t="s">
        <v>7473</v>
      </c>
      <c r="I342">
        <v>12</v>
      </c>
      <c r="J342">
        <v>4</v>
      </c>
      <c r="K342">
        <v>31</v>
      </c>
      <c r="L342">
        <v>15</v>
      </c>
      <c r="M342">
        <v>0</v>
      </c>
      <c r="N342">
        <v>0</v>
      </c>
      <c r="O342">
        <v>4</v>
      </c>
      <c r="P342">
        <v>2</v>
      </c>
      <c r="Q342">
        <v>0</v>
      </c>
      <c r="R342">
        <v>11</v>
      </c>
      <c r="S342">
        <v>4</v>
      </c>
      <c r="T342">
        <v>290</v>
      </c>
      <c r="U342">
        <v>0</v>
      </c>
      <c r="V342">
        <v>0</v>
      </c>
      <c r="W342">
        <v>13</v>
      </c>
      <c r="X342">
        <v>6</v>
      </c>
      <c r="Y342">
        <v>116</v>
      </c>
      <c r="Z342">
        <v>7</v>
      </c>
      <c r="AA342">
        <v>0</v>
      </c>
      <c r="AB342">
        <v>0</v>
      </c>
      <c r="AC342">
        <v>7</v>
      </c>
      <c r="AD342">
        <v>3</v>
      </c>
      <c r="AE342">
        <v>4</v>
      </c>
      <c r="AF342">
        <v>2</v>
      </c>
      <c r="AG342">
        <v>2</v>
      </c>
    </row>
    <row r="343" spans="1:33" ht="15.75">
      <c r="A343" s="29" t="s">
        <v>6645</v>
      </c>
      <c r="B343" s="10" t="s">
        <v>5746</v>
      </c>
      <c r="C343" s="26" t="s">
        <v>6646</v>
      </c>
      <c r="D343" s="30">
        <v>18</v>
      </c>
      <c r="E343" s="73" t="s">
        <v>2561</v>
      </c>
      <c r="F343" s="31">
        <v>132280547</v>
      </c>
      <c r="G343" s="38" t="s">
        <v>5184</v>
      </c>
      <c r="H343" t="s">
        <v>7473</v>
      </c>
      <c r="I343">
        <v>8</v>
      </c>
      <c r="J343">
        <v>2</v>
      </c>
      <c r="K343">
        <v>20</v>
      </c>
      <c r="L343">
        <v>10</v>
      </c>
      <c r="M343">
        <v>0</v>
      </c>
      <c r="N343">
        <v>0</v>
      </c>
      <c r="O343">
        <v>3</v>
      </c>
      <c r="P343">
        <v>2</v>
      </c>
      <c r="Q343">
        <v>0</v>
      </c>
      <c r="R343">
        <v>7</v>
      </c>
      <c r="S343">
        <v>2</v>
      </c>
      <c r="T343">
        <v>180</v>
      </c>
      <c r="U343">
        <v>0</v>
      </c>
      <c r="V343">
        <v>0</v>
      </c>
      <c r="W343">
        <v>8</v>
      </c>
      <c r="X343">
        <v>4</v>
      </c>
      <c r="Y343">
        <v>72</v>
      </c>
      <c r="Z343">
        <v>4</v>
      </c>
      <c r="AA343">
        <v>0</v>
      </c>
      <c r="AB343">
        <v>0</v>
      </c>
      <c r="AC343">
        <v>4</v>
      </c>
      <c r="AD343">
        <v>2</v>
      </c>
      <c r="AE343">
        <v>2</v>
      </c>
      <c r="AF343">
        <v>2</v>
      </c>
      <c r="AG343">
        <v>2</v>
      </c>
    </row>
    <row r="344" spans="1:33" ht="15.75">
      <c r="A344" s="29" t="s">
        <v>6647</v>
      </c>
      <c r="B344" s="10" t="s">
        <v>5746</v>
      </c>
      <c r="C344" s="26" t="s">
        <v>6648</v>
      </c>
      <c r="D344" s="30">
        <v>74</v>
      </c>
      <c r="E344" s="73" t="s">
        <v>2561</v>
      </c>
      <c r="F344" s="31">
        <v>132280547</v>
      </c>
      <c r="G344" s="38" t="s">
        <v>5184</v>
      </c>
      <c r="H344" t="s">
        <v>7473</v>
      </c>
      <c r="I344">
        <v>30</v>
      </c>
      <c r="J344">
        <v>9</v>
      </c>
      <c r="K344">
        <v>79</v>
      </c>
      <c r="L344">
        <v>38</v>
      </c>
      <c r="M344">
        <v>0</v>
      </c>
      <c r="N344">
        <v>0</v>
      </c>
      <c r="O344">
        <v>10</v>
      </c>
      <c r="P344">
        <v>5</v>
      </c>
      <c r="Q344">
        <v>0</v>
      </c>
      <c r="R344">
        <v>27</v>
      </c>
      <c r="S344">
        <v>9</v>
      </c>
      <c r="T344">
        <v>740</v>
      </c>
      <c r="U344">
        <v>0</v>
      </c>
      <c r="V344">
        <v>0</v>
      </c>
      <c r="W344">
        <v>33</v>
      </c>
      <c r="X344">
        <v>15</v>
      </c>
      <c r="Y344">
        <v>296</v>
      </c>
      <c r="Z344">
        <v>17</v>
      </c>
      <c r="AA344">
        <v>0</v>
      </c>
      <c r="AB344">
        <v>0</v>
      </c>
      <c r="AC344">
        <v>17</v>
      </c>
      <c r="AD344">
        <v>8</v>
      </c>
      <c r="AE344">
        <v>9</v>
      </c>
      <c r="AF344">
        <v>5</v>
      </c>
      <c r="AG344">
        <v>5</v>
      </c>
    </row>
    <row r="345" spans="1:33" ht="15.75">
      <c r="A345" s="29" t="s">
        <v>6649</v>
      </c>
      <c r="B345" s="10" t="s">
        <v>5746</v>
      </c>
      <c r="C345" s="26" t="s">
        <v>6650</v>
      </c>
      <c r="D345" s="30">
        <v>50</v>
      </c>
      <c r="E345" s="73" t="s">
        <v>2561</v>
      </c>
      <c r="F345" s="31">
        <v>132280547</v>
      </c>
      <c r="G345" s="38" t="s">
        <v>5184</v>
      </c>
      <c r="H345" t="s">
        <v>7473</v>
      </c>
      <c r="I345">
        <v>20</v>
      </c>
      <c r="J345">
        <v>6</v>
      </c>
      <c r="K345">
        <v>53</v>
      </c>
      <c r="L345">
        <v>26</v>
      </c>
      <c r="M345">
        <v>0</v>
      </c>
      <c r="N345">
        <v>0</v>
      </c>
      <c r="O345">
        <v>7</v>
      </c>
      <c r="P345">
        <v>3</v>
      </c>
      <c r="Q345">
        <v>0</v>
      </c>
      <c r="R345">
        <v>18</v>
      </c>
      <c r="S345">
        <v>6</v>
      </c>
      <c r="T345">
        <v>500</v>
      </c>
      <c r="U345">
        <v>0</v>
      </c>
      <c r="V345">
        <v>0</v>
      </c>
      <c r="W345">
        <v>23</v>
      </c>
      <c r="X345">
        <v>10</v>
      </c>
      <c r="Y345">
        <v>200</v>
      </c>
      <c r="Z345">
        <v>12</v>
      </c>
      <c r="AA345">
        <v>0</v>
      </c>
      <c r="AB345">
        <v>0</v>
      </c>
      <c r="AC345">
        <v>12</v>
      </c>
      <c r="AD345">
        <v>5</v>
      </c>
      <c r="AE345">
        <v>6</v>
      </c>
      <c r="AF345">
        <v>4</v>
      </c>
      <c r="AG345">
        <v>4</v>
      </c>
    </row>
    <row r="346" spans="1:33" ht="15.75">
      <c r="A346" s="29" t="s">
        <v>6651</v>
      </c>
      <c r="B346" s="10" t="s">
        <v>5746</v>
      </c>
      <c r="C346" s="26" t="s">
        <v>6652</v>
      </c>
      <c r="D346" s="30">
        <v>50</v>
      </c>
      <c r="E346" s="73" t="s">
        <v>2561</v>
      </c>
      <c r="F346" s="31">
        <v>132280547</v>
      </c>
      <c r="G346" s="38" t="s">
        <v>5184</v>
      </c>
      <c r="H346" t="s">
        <v>7473</v>
      </c>
      <c r="I346">
        <v>20</v>
      </c>
      <c r="J346">
        <v>6</v>
      </c>
      <c r="K346">
        <v>53</v>
      </c>
      <c r="L346">
        <v>26</v>
      </c>
      <c r="M346">
        <v>0</v>
      </c>
      <c r="N346">
        <v>0</v>
      </c>
      <c r="O346">
        <v>7</v>
      </c>
      <c r="P346">
        <v>3</v>
      </c>
      <c r="Q346">
        <v>0</v>
      </c>
      <c r="R346">
        <v>18</v>
      </c>
      <c r="S346">
        <v>6</v>
      </c>
      <c r="T346">
        <v>500</v>
      </c>
      <c r="U346">
        <v>0</v>
      </c>
      <c r="V346">
        <v>0</v>
      </c>
      <c r="W346">
        <v>23</v>
      </c>
      <c r="X346">
        <v>10</v>
      </c>
      <c r="Y346">
        <v>200</v>
      </c>
      <c r="Z346">
        <v>12</v>
      </c>
      <c r="AA346">
        <v>0</v>
      </c>
      <c r="AB346">
        <v>0</v>
      </c>
      <c r="AC346">
        <v>12</v>
      </c>
      <c r="AD346">
        <v>5</v>
      </c>
      <c r="AE346">
        <v>6</v>
      </c>
      <c r="AF346">
        <v>4</v>
      </c>
      <c r="AG346">
        <v>4</v>
      </c>
    </row>
    <row r="347" spans="1:33" ht="15.75">
      <c r="A347" s="29" t="s">
        <v>6662</v>
      </c>
      <c r="B347" s="10" t="s">
        <v>5247</v>
      </c>
      <c r="C347" s="26" t="s">
        <v>6663</v>
      </c>
      <c r="D347" s="32">
        <v>236</v>
      </c>
      <c r="E347" s="73" t="s">
        <v>2576</v>
      </c>
      <c r="F347" s="31">
        <v>131135961</v>
      </c>
      <c r="G347" s="38" t="s">
        <v>5184</v>
      </c>
      <c r="H347" t="s">
        <v>7472</v>
      </c>
      <c r="I347">
        <v>42</v>
      </c>
      <c r="J347">
        <v>11</v>
      </c>
      <c r="K347">
        <v>0</v>
      </c>
      <c r="L347">
        <v>72</v>
      </c>
      <c r="M347">
        <v>87</v>
      </c>
      <c r="N347">
        <v>11</v>
      </c>
      <c r="O347">
        <v>27</v>
      </c>
      <c r="P347">
        <v>0</v>
      </c>
      <c r="Q347">
        <v>6</v>
      </c>
      <c r="R347">
        <v>0</v>
      </c>
      <c r="S347">
        <v>21</v>
      </c>
      <c r="T347">
        <v>0</v>
      </c>
      <c r="U347">
        <v>472</v>
      </c>
      <c r="V347">
        <v>944</v>
      </c>
      <c r="W347">
        <v>0</v>
      </c>
      <c r="X347">
        <v>0</v>
      </c>
      <c r="Y347">
        <v>472</v>
      </c>
      <c r="Z347">
        <v>0</v>
      </c>
      <c r="AA347">
        <v>11</v>
      </c>
      <c r="AB347">
        <v>944</v>
      </c>
      <c r="AC347">
        <v>53</v>
      </c>
      <c r="AD347">
        <v>24</v>
      </c>
      <c r="AE347">
        <v>73</v>
      </c>
      <c r="AF347">
        <v>0</v>
      </c>
      <c r="AG347">
        <v>0</v>
      </c>
    </row>
    <row r="348" spans="1:33" ht="15.75">
      <c r="A348" s="29" t="s">
        <v>6709</v>
      </c>
      <c r="B348" s="10" t="s">
        <v>5436</v>
      </c>
      <c r="C348" s="26" t="s">
        <v>6710</v>
      </c>
      <c r="D348" s="32">
        <v>28</v>
      </c>
      <c r="E348" s="73" t="s">
        <v>2592</v>
      </c>
      <c r="F348" s="31">
        <v>101180005</v>
      </c>
      <c r="G348" s="38" t="s">
        <v>5184</v>
      </c>
      <c r="H348" t="s">
        <v>7472</v>
      </c>
      <c r="I348">
        <v>5</v>
      </c>
      <c r="J348">
        <v>2</v>
      </c>
      <c r="K348">
        <v>0</v>
      </c>
      <c r="L348">
        <v>9</v>
      </c>
      <c r="M348">
        <v>11</v>
      </c>
      <c r="N348">
        <v>2</v>
      </c>
      <c r="O348">
        <v>4</v>
      </c>
      <c r="P348">
        <v>0</v>
      </c>
      <c r="Q348">
        <v>1</v>
      </c>
      <c r="R348">
        <v>0</v>
      </c>
      <c r="S348">
        <v>3</v>
      </c>
      <c r="T348">
        <v>0</v>
      </c>
      <c r="U348">
        <v>56</v>
      </c>
      <c r="V348">
        <v>112</v>
      </c>
      <c r="W348">
        <v>0</v>
      </c>
      <c r="X348">
        <v>0</v>
      </c>
      <c r="Y348">
        <v>56</v>
      </c>
      <c r="Z348">
        <v>0</v>
      </c>
      <c r="AA348">
        <v>2</v>
      </c>
      <c r="AB348">
        <v>112</v>
      </c>
      <c r="AC348">
        <v>7</v>
      </c>
      <c r="AD348">
        <v>3</v>
      </c>
      <c r="AE348">
        <v>9</v>
      </c>
      <c r="AF348">
        <v>0</v>
      </c>
      <c r="AG348">
        <v>0</v>
      </c>
    </row>
    <row r="349" spans="1:33" ht="15.75">
      <c r="A349" s="29" t="s">
        <v>6711</v>
      </c>
      <c r="B349" s="10" t="s">
        <v>5436</v>
      </c>
      <c r="C349" s="26" t="s">
        <v>6712</v>
      </c>
      <c r="D349" s="32">
        <v>44</v>
      </c>
      <c r="E349" s="73" t="s">
        <v>2592</v>
      </c>
      <c r="F349" s="31">
        <v>101180005</v>
      </c>
      <c r="G349" s="38" t="s">
        <v>5184</v>
      </c>
      <c r="H349" t="s">
        <v>7472</v>
      </c>
      <c r="I349">
        <v>8</v>
      </c>
      <c r="J349">
        <v>2</v>
      </c>
      <c r="K349">
        <v>0</v>
      </c>
      <c r="L349">
        <v>14</v>
      </c>
      <c r="M349">
        <v>17</v>
      </c>
      <c r="N349">
        <v>2</v>
      </c>
      <c r="O349">
        <v>5</v>
      </c>
      <c r="P349">
        <v>0</v>
      </c>
      <c r="Q349">
        <v>1</v>
      </c>
      <c r="R349">
        <v>0</v>
      </c>
      <c r="S349">
        <v>4</v>
      </c>
      <c r="T349">
        <v>0</v>
      </c>
      <c r="U349">
        <v>88</v>
      </c>
      <c r="V349">
        <v>176</v>
      </c>
      <c r="W349">
        <v>0</v>
      </c>
      <c r="X349">
        <v>0</v>
      </c>
      <c r="Y349">
        <v>88</v>
      </c>
      <c r="Z349">
        <v>0</v>
      </c>
      <c r="AA349">
        <v>2</v>
      </c>
      <c r="AB349">
        <v>176</v>
      </c>
      <c r="AC349">
        <v>10</v>
      </c>
      <c r="AD349">
        <v>5</v>
      </c>
      <c r="AE349">
        <v>14</v>
      </c>
      <c r="AF349">
        <v>0</v>
      </c>
      <c r="AG349">
        <v>0</v>
      </c>
    </row>
    <row r="350" spans="1:33" ht="15.75">
      <c r="A350" s="29" t="s">
        <v>6713</v>
      </c>
      <c r="B350" s="10" t="s">
        <v>5436</v>
      </c>
      <c r="C350" s="26" t="s">
        <v>6714</v>
      </c>
      <c r="D350" s="32">
        <v>43</v>
      </c>
      <c r="E350" s="73" t="s">
        <v>2592</v>
      </c>
      <c r="F350" s="31">
        <v>101180005</v>
      </c>
      <c r="G350" s="38" t="s">
        <v>5184</v>
      </c>
      <c r="H350" t="s">
        <v>7472</v>
      </c>
      <c r="I350">
        <v>8</v>
      </c>
      <c r="J350">
        <v>2</v>
      </c>
      <c r="K350">
        <v>0</v>
      </c>
      <c r="L350">
        <v>14</v>
      </c>
      <c r="M350">
        <v>16</v>
      </c>
      <c r="N350">
        <v>2</v>
      </c>
      <c r="O350">
        <v>5</v>
      </c>
      <c r="P350">
        <v>0</v>
      </c>
      <c r="Q350">
        <v>1</v>
      </c>
      <c r="R350">
        <v>0</v>
      </c>
      <c r="S350">
        <v>4</v>
      </c>
      <c r="T350">
        <v>0</v>
      </c>
      <c r="U350">
        <v>86</v>
      </c>
      <c r="V350">
        <v>172</v>
      </c>
      <c r="W350">
        <v>0</v>
      </c>
      <c r="X350">
        <v>0</v>
      </c>
      <c r="Y350">
        <v>86</v>
      </c>
      <c r="Z350">
        <v>0</v>
      </c>
      <c r="AA350">
        <v>2</v>
      </c>
      <c r="AB350">
        <v>172</v>
      </c>
      <c r="AC350">
        <v>10</v>
      </c>
      <c r="AD350">
        <v>5</v>
      </c>
      <c r="AE350">
        <v>14</v>
      </c>
      <c r="AF350">
        <v>0</v>
      </c>
      <c r="AG350">
        <v>0</v>
      </c>
    </row>
    <row r="351" spans="1:33" ht="15.75">
      <c r="A351" s="29" t="s">
        <v>6715</v>
      </c>
      <c r="B351" s="10" t="s">
        <v>5436</v>
      </c>
      <c r="C351" s="26" t="s">
        <v>6716</v>
      </c>
      <c r="D351" s="32">
        <v>36</v>
      </c>
      <c r="E351" s="73" t="s">
        <v>2592</v>
      </c>
      <c r="F351" s="31">
        <v>101180005</v>
      </c>
      <c r="G351" s="38" t="s">
        <v>5184</v>
      </c>
      <c r="H351" t="s">
        <v>7472</v>
      </c>
      <c r="I351">
        <v>7</v>
      </c>
      <c r="J351">
        <v>2</v>
      </c>
      <c r="K351">
        <v>0</v>
      </c>
      <c r="L351">
        <v>11</v>
      </c>
      <c r="M351">
        <v>14</v>
      </c>
      <c r="N351">
        <v>2</v>
      </c>
      <c r="O351">
        <v>4</v>
      </c>
      <c r="P351">
        <v>0</v>
      </c>
      <c r="Q351">
        <v>1</v>
      </c>
      <c r="R351">
        <v>0</v>
      </c>
      <c r="S351">
        <v>4</v>
      </c>
      <c r="T351">
        <v>0</v>
      </c>
      <c r="U351">
        <v>72</v>
      </c>
      <c r="V351">
        <v>144</v>
      </c>
      <c r="W351">
        <v>0</v>
      </c>
      <c r="X351">
        <v>0</v>
      </c>
      <c r="Y351">
        <v>72</v>
      </c>
      <c r="Z351">
        <v>0</v>
      </c>
      <c r="AA351">
        <v>2</v>
      </c>
      <c r="AB351">
        <v>144</v>
      </c>
      <c r="AC351">
        <v>8</v>
      </c>
      <c r="AD351">
        <v>4</v>
      </c>
      <c r="AE351">
        <v>12</v>
      </c>
      <c r="AF351">
        <v>0</v>
      </c>
      <c r="AG351">
        <v>0</v>
      </c>
    </row>
    <row r="352" spans="1:33" ht="15.75">
      <c r="A352" s="29" t="s">
        <v>6717</v>
      </c>
      <c r="B352" s="10" t="s">
        <v>5436</v>
      </c>
      <c r="C352" s="26" t="s">
        <v>6718</v>
      </c>
      <c r="D352" s="32">
        <v>42</v>
      </c>
      <c r="E352" s="73" t="s">
        <v>2592</v>
      </c>
      <c r="F352" s="31">
        <v>101180005</v>
      </c>
      <c r="G352" s="38" t="s">
        <v>5184</v>
      </c>
      <c r="H352" t="s">
        <v>7472</v>
      </c>
      <c r="I352">
        <v>8</v>
      </c>
      <c r="J352">
        <v>2</v>
      </c>
      <c r="K352">
        <v>0</v>
      </c>
      <c r="L352">
        <v>13</v>
      </c>
      <c r="M352">
        <v>16</v>
      </c>
      <c r="N352">
        <v>2</v>
      </c>
      <c r="O352">
        <v>5</v>
      </c>
      <c r="P352">
        <v>0</v>
      </c>
      <c r="Q352">
        <v>1</v>
      </c>
      <c r="R352">
        <v>0</v>
      </c>
      <c r="S352">
        <v>4</v>
      </c>
      <c r="T352">
        <v>0</v>
      </c>
      <c r="U352">
        <v>84</v>
      </c>
      <c r="V352">
        <v>168</v>
      </c>
      <c r="W352">
        <v>0</v>
      </c>
      <c r="X352">
        <v>0</v>
      </c>
      <c r="Y352">
        <v>84</v>
      </c>
      <c r="Z352">
        <v>0</v>
      </c>
      <c r="AA352">
        <v>2</v>
      </c>
      <c r="AB352">
        <v>168</v>
      </c>
      <c r="AC352">
        <v>10</v>
      </c>
      <c r="AD352">
        <v>5</v>
      </c>
      <c r="AE352">
        <v>13</v>
      </c>
      <c r="AF352">
        <v>0</v>
      </c>
      <c r="AG352">
        <v>0</v>
      </c>
    </row>
    <row r="353" spans="1:33" ht="15.75">
      <c r="A353" s="29" t="s">
        <v>6719</v>
      </c>
      <c r="B353" s="10" t="s">
        <v>5436</v>
      </c>
      <c r="C353" s="26" t="s">
        <v>6720</v>
      </c>
      <c r="D353" s="32">
        <v>23</v>
      </c>
      <c r="E353" s="73" t="s">
        <v>2592</v>
      </c>
      <c r="F353" s="31">
        <v>101180005</v>
      </c>
      <c r="G353" s="38" t="s">
        <v>5184</v>
      </c>
      <c r="H353" t="s">
        <v>7473</v>
      </c>
      <c r="I353">
        <v>10</v>
      </c>
      <c r="J353">
        <v>3</v>
      </c>
      <c r="K353">
        <v>25</v>
      </c>
      <c r="L353">
        <v>12</v>
      </c>
      <c r="M353">
        <v>0</v>
      </c>
      <c r="N353">
        <v>0</v>
      </c>
      <c r="O353">
        <v>4</v>
      </c>
      <c r="P353">
        <v>2</v>
      </c>
      <c r="Q353">
        <v>0</v>
      </c>
      <c r="R353">
        <v>9</v>
      </c>
      <c r="S353">
        <v>3</v>
      </c>
      <c r="T353">
        <v>230</v>
      </c>
      <c r="U353">
        <v>0</v>
      </c>
      <c r="V353">
        <v>0</v>
      </c>
      <c r="W353">
        <v>11</v>
      </c>
      <c r="X353">
        <v>5</v>
      </c>
      <c r="Y353">
        <v>92</v>
      </c>
      <c r="Z353">
        <v>6</v>
      </c>
      <c r="AA353">
        <v>0</v>
      </c>
      <c r="AB353">
        <v>0</v>
      </c>
      <c r="AC353">
        <v>6</v>
      </c>
      <c r="AD353">
        <v>3</v>
      </c>
      <c r="AE353">
        <v>3</v>
      </c>
      <c r="AF353">
        <v>2</v>
      </c>
      <c r="AG353">
        <v>2</v>
      </c>
    </row>
    <row r="354" spans="1:33" ht="15.75">
      <c r="A354" s="29" t="s">
        <v>6721</v>
      </c>
      <c r="B354" s="10" t="s">
        <v>5436</v>
      </c>
      <c r="C354" s="26" t="s">
        <v>6722</v>
      </c>
      <c r="D354" s="32">
        <v>8</v>
      </c>
      <c r="E354" s="73" t="s">
        <v>2592</v>
      </c>
      <c r="F354" s="31">
        <v>101180005</v>
      </c>
      <c r="G354" s="38" t="s">
        <v>5184</v>
      </c>
      <c r="H354" t="s">
        <v>7473</v>
      </c>
      <c r="I354">
        <v>4</v>
      </c>
      <c r="J354">
        <v>1</v>
      </c>
      <c r="K354">
        <v>9</v>
      </c>
      <c r="L354">
        <v>5</v>
      </c>
      <c r="M354">
        <v>0</v>
      </c>
      <c r="N354">
        <v>0</v>
      </c>
      <c r="O354">
        <v>2</v>
      </c>
      <c r="P354">
        <v>1</v>
      </c>
      <c r="Q354">
        <v>0</v>
      </c>
      <c r="R354">
        <v>3</v>
      </c>
      <c r="S354">
        <v>1</v>
      </c>
      <c r="T354">
        <v>80</v>
      </c>
      <c r="U354">
        <v>0</v>
      </c>
      <c r="V354">
        <v>0</v>
      </c>
      <c r="W354">
        <v>4</v>
      </c>
      <c r="X354">
        <v>2</v>
      </c>
      <c r="Y354">
        <v>32</v>
      </c>
      <c r="Z354">
        <v>2</v>
      </c>
      <c r="AA354">
        <v>0</v>
      </c>
      <c r="AB354">
        <v>0</v>
      </c>
      <c r="AC354">
        <v>2</v>
      </c>
      <c r="AD354">
        <v>1</v>
      </c>
      <c r="AE354">
        <v>1</v>
      </c>
      <c r="AF354">
        <v>1</v>
      </c>
      <c r="AG354">
        <v>1</v>
      </c>
    </row>
    <row r="355" spans="1:33" ht="15.75">
      <c r="A355" s="29" t="s">
        <v>6723</v>
      </c>
      <c r="B355" s="10" t="s">
        <v>5559</v>
      </c>
      <c r="C355" s="26" t="s">
        <v>6724</v>
      </c>
      <c r="D355" s="30">
        <v>37</v>
      </c>
      <c r="E355" s="73" t="s">
        <v>872</v>
      </c>
      <c r="F355" s="31">
        <v>11500001018</v>
      </c>
      <c r="G355" s="38" t="s">
        <v>5184</v>
      </c>
      <c r="H355" t="s">
        <v>7472</v>
      </c>
      <c r="I355">
        <v>7</v>
      </c>
      <c r="J355">
        <v>2</v>
      </c>
      <c r="K355">
        <v>0</v>
      </c>
      <c r="L355">
        <v>12</v>
      </c>
      <c r="M355">
        <v>14</v>
      </c>
      <c r="N355">
        <v>2</v>
      </c>
      <c r="O355">
        <v>5</v>
      </c>
      <c r="P355">
        <v>0</v>
      </c>
      <c r="Q355">
        <v>1</v>
      </c>
      <c r="R355">
        <v>0</v>
      </c>
      <c r="S355">
        <v>4</v>
      </c>
      <c r="T355">
        <v>0</v>
      </c>
      <c r="U355">
        <v>74</v>
      </c>
      <c r="V355">
        <v>148</v>
      </c>
      <c r="W355">
        <v>0</v>
      </c>
      <c r="X355">
        <v>0</v>
      </c>
      <c r="Y355">
        <v>74</v>
      </c>
      <c r="Z355">
        <v>0</v>
      </c>
      <c r="AA355">
        <v>2</v>
      </c>
      <c r="AB355">
        <v>148</v>
      </c>
      <c r="AC355">
        <v>9</v>
      </c>
      <c r="AD355">
        <v>4</v>
      </c>
      <c r="AE355">
        <v>12</v>
      </c>
      <c r="AF355">
        <v>0</v>
      </c>
      <c r="AG355">
        <v>0</v>
      </c>
    </row>
    <row r="356" spans="1:33" ht="15.75">
      <c r="A356" s="29" t="s">
        <v>6725</v>
      </c>
      <c r="B356" s="10" t="s">
        <v>5559</v>
      </c>
      <c r="C356" s="26" t="s">
        <v>6726</v>
      </c>
      <c r="D356" s="30">
        <v>46</v>
      </c>
      <c r="E356" s="73" t="s">
        <v>872</v>
      </c>
      <c r="F356" s="31">
        <v>11500001018</v>
      </c>
      <c r="G356" s="38" t="s">
        <v>5184</v>
      </c>
      <c r="H356" t="s">
        <v>7472</v>
      </c>
      <c r="I356">
        <v>9</v>
      </c>
      <c r="J356">
        <v>3</v>
      </c>
      <c r="K356">
        <v>0</v>
      </c>
      <c r="L356">
        <v>14</v>
      </c>
      <c r="M356">
        <v>17</v>
      </c>
      <c r="N356">
        <v>3</v>
      </c>
      <c r="O356">
        <v>6</v>
      </c>
      <c r="P356">
        <v>0</v>
      </c>
      <c r="Q356">
        <v>2</v>
      </c>
      <c r="R356">
        <v>0</v>
      </c>
      <c r="S356">
        <v>5</v>
      </c>
      <c r="T356">
        <v>0</v>
      </c>
      <c r="U356">
        <v>92</v>
      </c>
      <c r="V356">
        <v>184</v>
      </c>
      <c r="W356">
        <v>0</v>
      </c>
      <c r="X356">
        <v>0</v>
      </c>
      <c r="Y356">
        <v>92</v>
      </c>
      <c r="Z356">
        <v>0</v>
      </c>
      <c r="AA356">
        <v>3</v>
      </c>
      <c r="AB356">
        <v>184</v>
      </c>
      <c r="AC356">
        <v>11</v>
      </c>
      <c r="AD356">
        <v>5</v>
      </c>
      <c r="AE356">
        <v>15</v>
      </c>
      <c r="AF356">
        <v>0</v>
      </c>
      <c r="AG356">
        <v>0</v>
      </c>
    </row>
    <row r="357" spans="1:33" ht="15.75">
      <c r="A357" s="29" t="s">
        <v>6727</v>
      </c>
      <c r="B357" s="10" t="s">
        <v>5559</v>
      </c>
      <c r="C357" s="26" t="s">
        <v>6728</v>
      </c>
      <c r="D357" s="30">
        <v>33</v>
      </c>
      <c r="E357" s="73" t="s">
        <v>872</v>
      </c>
      <c r="F357" s="31">
        <v>11500001018</v>
      </c>
      <c r="G357" s="38" t="s">
        <v>5184</v>
      </c>
      <c r="H357" t="s">
        <v>7473</v>
      </c>
      <c r="I357">
        <v>14</v>
      </c>
      <c r="J357">
        <v>4</v>
      </c>
      <c r="K357">
        <v>35</v>
      </c>
      <c r="L357">
        <v>17</v>
      </c>
      <c r="M357">
        <v>0</v>
      </c>
      <c r="N357">
        <v>0</v>
      </c>
      <c r="O357">
        <v>5</v>
      </c>
      <c r="P357">
        <v>2</v>
      </c>
      <c r="Q357">
        <v>0</v>
      </c>
      <c r="R357">
        <v>12</v>
      </c>
      <c r="S357">
        <v>4</v>
      </c>
      <c r="T357">
        <v>330</v>
      </c>
      <c r="U357">
        <v>0</v>
      </c>
      <c r="V357">
        <v>0</v>
      </c>
      <c r="W357">
        <v>15</v>
      </c>
      <c r="X357">
        <v>7</v>
      </c>
      <c r="Y357">
        <v>132</v>
      </c>
      <c r="Z357">
        <v>8</v>
      </c>
      <c r="AA357">
        <v>0</v>
      </c>
      <c r="AB357">
        <v>0</v>
      </c>
      <c r="AC357">
        <v>8</v>
      </c>
      <c r="AD357">
        <v>4</v>
      </c>
      <c r="AE357">
        <v>4</v>
      </c>
      <c r="AF357">
        <v>3</v>
      </c>
      <c r="AG357">
        <v>3</v>
      </c>
    </row>
    <row r="358" spans="1:33" ht="15.75">
      <c r="A358" s="29" t="s">
        <v>6729</v>
      </c>
      <c r="B358" s="10" t="s">
        <v>5559</v>
      </c>
      <c r="C358" s="26" t="s">
        <v>6730</v>
      </c>
      <c r="D358" s="30">
        <v>37</v>
      </c>
      <c r="E358" s="73" t="s">
        <v>872</v>
      </c>
      <c r="F358" s="31">
        <v>11500001018</v>
      </c>
      <c r="G358" s="38" t="s">
        <v>5184</v>
      </c>
      <c r="H358" t="s">
        <v>7473</v>
      </c>
      <c r="I358">
        <v>15</v>
      </c>
      <c r="J358">
        <v>5</v>
      </c>
      <c r="K358">
        <v>40</v>
      </c>
      <c r="L358">
        <v>19</v>
      </c>
      <c r="M358">
        <v>0</v>
      </c>
      <c r="N358">
        <v>0</v>
      </c>
      <c r="O358">
        <v>5</v>
      </c>
      <c r="P358">
        <v>3</v>
      </c>
      <c r="Q358">
        <v>0</v>
      </c>
      <c r="R358">
        <v>14</v>
      </c>
      <c r="S358">
        <v>5</v>
      </c>
      <c r="T358">
        <v>370</v>
      </c>
      <c r="U358">
        <v>0</v>
      </c>
      <c r="V358">
        <v>0</v>
      </c>
      <c r="W358">
        <v>17</v>
      </c>
      <c r="X358">
        <v>8</v>
      </c>
      <c r="Y358">
        <v>148</v>
      </c>
      <c r="Z358">
        <v>9</v>
      </c>
      <c r="AA358">
        <v>0</v>
      </c>
      <c r="AB358">
        <v>0</v>
      </c>
      <c r="AC358">
        <v>9</v>
      </c>
      <c r="AD358">
        <v>4</v>
      </c>
      <c r="AE358">
        <v>5</v>
      </c>
      <c r="AF358">
        <v>3</v>
      </c>
      <c r="AG358">
        <v>3</v>
      </c>
    </row>
    <row r="359" spans="1:33" ht="15.75">
      <c r="A359" s="33" t="s">
        <v>6731</v>
      </c>
      <c r="B359" s="10" t="s">
        <v>5559</v>
      </c>
      <c r="C359" s="26" t="s">
        <v>6732</v>
      </c>
      <c r="D359" s="35">
        <v>144</v>
      </c>
      <c r="E359" s="73" t="s">
        <v>872</v>
      </c>
      <c r="F359" s="31">
        <v>11500001018</v>
      </c>
      <c r="G359" s="38" t="s">
        <v>5184</v>
      </c>
      <c r="H359" t="s">
        <v>7472</v>
      </c>
      <c r="I359">
        <v>26</v>
      </c>
      <c r="J359">
        <v>7</v>
      </c>
      <c r="K359">
        <v>0</v>
      </c>
      <c r="L359">
        <v>44</v>
      </c>
      <c r="M359">
        <v>53</v>
      </c>
      <c r="N359">
        <v>7</v>
      </c>
      <c r="O359">
        <v>16</v>
      </c>
      <c r="P359">
        <v>0</v>
      </c>
      <c r="Q359">
        <v>4</v>
      </c>
      <c r="R359">
        <v>0</v>
      </c>
      <c r="S359">
        <v>13</v>
      </c>
      <c r="T359">
        <v>0</v>
      </c>
      <c r="U359">
        <v>288</v>
      </c>
      <c r="V359">
        <v>576</v>
      </c>
      <c r="W359">
        <v>0</v>
      </c>
      <c r="X359">
        <v>0</v>
      </c>
      <c r="Y359">
        <v>288</v>
      </c>
      <c r="Z359">
        <v>0</v>
      </c>
      <c r="AA359">
        <v>7</v>
      </c>
      <c r="AB359">
        <v>576</v>
      </c>
      <c r="AC359">
        <v>32</v>
      </c>
      <c r="AD359">
        <v>15</v>
      </c>
      <c r="AE359">
        <v>45</v>
      </c>
      <c r="AF359">
        <v>0</v>
      </c>
      <c r="AG359">
        <v>0</v>
      </c>
    </row>
    <row r="360" spans="1:33" ht="15.75">
      <c r="A360" s="29" t="s">
        <v>6745</v>
      </c>
      <c r="B360" s="10" t="s">
        <v>5637</v>
      </c>
      <c r="C360" s="26" t="s">
        <v>6746</v>
      </c>
      <c r="D360" s="32">
        <v>40</v>
      </c>
      <c r="E360" s="73" t="s">
        <v>897</v>
      </c>
      <c r="F360" s="31">
        <v>101818250</v>
      </c>
      <c r="G360" s="38" t="s">
        <v>5184</v>
      </c>
      <c r="H360" t="s">
        <v>7472</v>
      </c>
      <c r="I360">
        <v>8</v>
      </c>
      <c r="J360">
        <v>2</v>
      </c>
      <c r="K360">
        <v>0</v>
      </c>
      <c r="L360">
        <v>13</v>
      </c>
      <c r="M360">
        <v>15</v>
      </c>
      <c r="N360">
        <v>2</v>
      </c>
      <c r="O360">
        <v>5</v>
      </c>
      <c r="P360">
        <v>0</v>
      </c>
      <c r="Q360">
        <v>1</v>
      </c>
      <c r="R360">
        <v>0</v>
      </c>
      <c r="S360">
        <v>4</v>
      </c>
      <c r="T360">
        <v>0</v>
      </c>
      <c r="U360">
        <v>80</v>
      </c>
      <c r="V360">
        <v>160</v>
      </c>
      <c r="W360">
        <v>0</v>
      </c>
      <c r="X360">
        <v>0</v>
      </c>
      <c r="Y360">
        <v>80</v>
      </c>
      <c r="Z360">
        <v>0</v>
      </c>
      <c r="AA360">
        <v>2</v>
      </c>
      <c r="AB360">
        <v>160</v>
      </c>
      <c r="AC360">
        <v>9</v>
      </c>
      <c r="AD360">
        <v>4</v>
      </c>
      <c r="AE360">
        <v>13</v>
      </c>
      <c r="AF360">
        <v>0</v>
      </c>
      <c r="AG360">
        <v>0</v>
      </c>
    </row>
    <row r="361" spans="1:33" ht="15.75">
      <c r="A361" s="29" t="s">
        <v>6747</v>
      </c>
      <c r="B361" s="10" t="s">
        <v>5637</v>
      </c>
      <c r="C361" s="26" t="s">
        <v>6748</v>
      </c>
      <c r="D361" s="32">
        <v>123</v>
      </c>
      <c r="E361" s="73" t="s">
        <v>897</v>
      </c>
      <c r="F361" s="31">
        <v>101818250</v>
      </c>
      <c r="G361" s="38" t="s">
        <v>5184</v>
      </c>
      <c r="H361" t="s">
        <v>7472</v>
      </c>
      <c r="I361">
        <v>22</v>
      </c>
      <c r="J361">
        <v>6</v>
      </c>
      <c r="K361">
        <v>0</v>
      </c>
      <c r="L361">
        <v>38</v>
      </c>
      <c r="M361">
        <v>46</v>
      </c>
      <c r="N361">
        <v>6</v>
      </c>
      <c r="O361">
        <v>14</v>
      </c>
      <c r="P361">
        <v>0</v>
      </c>
      <c r="Q361">
        <v>3</v>
      </c>
      <c r="R361">
        <v>0</v>
      </c>
      <c r="S361">
        <v>11</v>
      </c>
      <c r="T361">
        <v>0</v>
      </c>
      <c r="U361">
        <v>246</v>
      </c>
      <c r="V361">
        <v>492</v>
      </c>
      <c r="W361">
        <v>0</v>
      </c>
      <c r="X361">
        <v>0</v>
      </c>
      <c r="Y361">
        <v>246</v>
      </c>
      <c r="Z361">
        <v>0</v>
      </c>
      <c r="AA361">
        <v>6</v>
      </c>
      <c r="AB361">
        <v>492</v>
      </c>
      <c r="AC361">
        <v>28</v>
      </c>
      <c r="AD361">
        <v>13</v>
      </c>
      <c r="AE361">
        <v>38</v>
      </c>
      <c r="AF361">
        <v>0</v>
      </c>
      <c r="AG361">
        <v>0</v>
      </c>
    </row>
    <row r="362" spans="1:33" ht="15.75">
      <c r="A362" s="29" t="s">
        <v>6749</v>
      </c>
      <c r="B362" s="10" t="s">
        <v>5637</v>
      </c>
      <c r="C362" s="26" t="s">
        <v>6750</v>
      </c>
      <c r="D362" s="32">
        <v>36</v>
      </c>
      <c r="E362" s="73" t="s">
        <v>897</v>
      </c>
      <c r="F362" s="31">
        <v>101818250</v>
      </c>
      <c r="G362" s="38" t="s">
        <v>5184</v>
      </c>
      <c r="H362" t="s">
        <v>7472</v>
      </c>
      <c r="I362">
        <v>7</v>
      </c>
      <c r="J362">
        <v>2</v>
      </c>
      <c r="K362">
        <v>0</v>
      </c>
      <c r="L362">
        <v>11</v>
      </c>
      <c r="M362">
        <v>14</v>
      </c>
      <c r="N362">
        <v>2</v>
      </c>
      <c r="O362">
        <v>4</v>
      </c>
      <c r="P362">
        <v>0</v>
      </c>
      <c r="Q362">
        <v>1</v>
      </c>
      <c r="R362">
        <v>0</v>
      </c>
      <c r="S362">
        <v>4</v>
      </c>
      <c r="T362">
        <v>0</v>
      </c>
      <c r="U362">
        <v>72</v>
      </c>
      <c r="V362">
        <v>144</v>
      </c>
      <c r="W362">
        <v>0</v>
      </c>
      <c r="X362">
        <v>0</v>
      </c>
      <c r="Y362">
        <v>72</v>
      </c>
      <c r="Z362">
        <v>0</v>
      </c>
      <c r="AA362">
        <v>2</v>
      </c>
      <c r="AB362">
        <v>144</v>
      </c>
      <c r="AC362">
        <v>8</v>
      </c>
      <c r="AD362">
        <v>4</v>
      </c>
      <c r="AE362">
        <v>12</v>
      </c>
      <c r="AF362">
        <v>0</v>
      </c>
      <c r="AG362">
        <v>0</v>
      </c>
    </row>
    <row r="363" spans="1:33" ht="15.75">
      <c r="A363" s="29" t="s">
        <v>6751</v>
      </c>
      <c r="B363" s="10" t="s">
        <v>5637</v>
      </c>
      <c r="C363" s="26" t="s">
        <v>6752</v>
      </c>
      <c r="D363" s="32">
        <v>39</v>
      </c>
      <c r="E363" s="73" t="s">
        <v>897</v>
      </c>
      <c r="F363" s="31">
        <v>101818250</v>
      </c>
      <c r="G363" s="38" t="s">
        <v>5184</v>
      </c>
      <c r="H363" t="s">
        <v>7472</v>
      </c>
      <c r="I363">
        <v>7</v>
      </c>
      <c r="J363">
        <v>2</v>
      </c>
      <c r="K363">
        <v>0</v>
      </c>
      <c r="L363">
        <v>12</v>
      </c>
      <c r="M363">
        <v>15</v>
      </c>
      <c r="N363">
        <v>2</v>
      </c>
      <c r="O363">
        <v>5</v>
      </c>
      <c r="P363">
        <v>0</v>
      </c>
      <c r="Q363">
        <v>1</v>
      </c>
      <c r="R363">
        <v>0</v>
      </c>
      <c r="S363">
        <v>4</v>
      </c>
      <c r="T363">
        <v>0</v>
      </c>
      <c r="U363">
        <v>78</v>
      </c>
      <c r="V363">
        <v>156</v>
      </c>
      <c r="W363">
        <v>0</v>
      </c>
      <c r="X363">
        <v>0</v>
      </c>
      <c r="Y363">
        <v>78</v>
      </c>
      <c r="Z363">
        <v>0</v>
      </c>
      <c r="AA363">
        <v>2</v>
      </c>
      <c r="AB363">
        <v>156</v>
      </c>
      <c r="AC363">
        <v>9</v>
      </c>
      <c r="AD363">
        <v>4</v>
      </c>
      <c r="AE363">
        <v>13</v>
      </c>
      <c r="AF363">
        <v>0</v>
      </c>
      <c r="AG363">
        <v>0</v>
      </c>
    </row>
    <row r="364" spans="1:33" ht="15.75">
      <c r="A364" s="29" t="s">
        <v>6753</v>
      </c>
      <c r="B364" s="10" t="s">
        <v>5637</v>
      </c>
      <c r="C364" s="26" t="s">
        <v>6754</v>
      </c>
      <c r="D364" s="32">
        <v>18</v>
      </c>
      <c r="E364" s="73" t="s">
        <v>897</v>
      </c>
      <c r="F364" s="31">
        <v>101818250</v>
      </c>
      <c r="G364" s="38" t="s">
        <v>5184</v>
      </c>
      <c r="H364" t="s">
        <v>7472</v>
      </c>
      <c r="I364">
        <v>4</v>
      </c>
      <c r="J364">
        <v>1</v>
      </c>
      <c r="K364">
        <v>0</v>
      </c>
      <c r="L364">
        <v>6</v>
      </c>
      <c r="M364">
        <v>7</v>
      </c>
      <c r="N364">
        <v>1</v>
      </c>
      <c r="O364">
        <v>2</v>
      </c>
      <c r="P364">
        <v>0</v>
      </c>
      <c r="Q364">
        <v>1</v>
      </c>
      <c r="R364">
        <v>0</v>
      </c>
      <c r="S364">
        <v>2</v>
      </c>
      <c r="T364">
        <v>0</v>
      </c>
      <c r="U364">
        <v>36</v>
      </c>
      <c r="V364">
        <v>72</v>
      </c>
      <c r="W364">
        <v>0</v>
      </c>
      <c r="X364">
        <v>0</v>
      </c>
      <c r="Y364">
        <v>36</v>
      </c>
      <c r="Z364">
        <v>0</v>
      </c>
      <c r="AA364">
        <v>1</v>
      </c>
      <c r="AB364">
        <v>72</v>
      </c>
      <c r="AC364">
        <v>4</v>
      </c>
      <c r="AD364">
        <v>2</v>
      </c>
      <c r="AE364">
        <v>6</v>
      </c>
      <c r="AF364">
        <v>0</v>
      </c>
      <c r="AG364">
        <v>0</v>
      </c>
    </row>
    <row r="365" spans="1:33" ht="15.75">
      <c r="A365" s="29" t="s">
        <v>6766</v>
      </c>
      <c r="B365" s="10" t="s">
        <v>5217</v>
      </c>
      <c r="C365" s="26" t="s">
        <v>6767</v>
      </c>
      <c r="D365" s="30">
        <v>133</v>
      </c>
      <c r="E365" s="73" t="s">
        <v>906</v>
      </c>
      <c r="F365" s="31">
        <v>116199266</v>
      </c>
      <c r="G365" s="38" t="s">
        <v>5184</v>
      </c>
      <c r="H365" t="s">
        <v>7472</v>
      </c>
      <c r="I365">
        <v>24</v>
      </c>
      <c r="J365">
        <v>6</v>
      </c>
      <c r="K365">
        <v>0</v>
      </c>
      <c r="L365">
        <v>41</v>
      </c>
      <c r="M365">
        <v>49</v>
      </c>
      <c r="N365">
        <v>6</v>
      </c>
      <c r="O365">
        <v>15</v>
      </c>
      <c r="P365">
        <v>0</v>
      </c>
      <c r="Q365">
        <v>3</v>
      </c>
      <c r="R365">
        <v>0</v>
      </c>
      <c r="S365">
        <v>12</v>
      </c>
      <c r="T365">
        <v>0</v>
      </c>
      <c r="U365">
        <v>266</v>
      </c>
      <c r="V365">
        <v>532</v>
      </c>
      <c r="W365">
        <v>0</v>
      </c>
      <c r="X365">
        <v>0</v>
      </c>
      <c r="Y365">
        <v>266</v>
      </c>
      <c r="Z365">
        <v>0</v>
      </c>
      <c r="AA365">
        <v>6</v>
      </c>
      <c r="AB365">
        <v>532</v>
      </c>
      <c r="AC365">
        <v>30</v>
      </c>
      <c r="AD365">
        <v>14</v>
      </c>
      <c r="AE365">
        <v>42</v>
      </c>
      <c r="AF365">
        <v>0</v>
      </c>
      <c r="AG365">
        <v>0</v>
      </c>
    </row>
    <row r="366" spans="1:33" ht="15.75">
      <c r="A366" s="29" t="s">
        <v>6768</v>
      </c>
      <c r="B366" s="10" t="s">
        <v>5217</v>
      </c>
      <c r="C366" s="26" t="s">
        <v>6769</v>
      </c>
      <c r="D366" s="30">
        <v>20</v>
      </c>
      <c r="E366" s="73" t="s">
        <v>906</v>
      </c>
      <c r="F366" s="31">
        <v>116199266</v>
      </c>
      <c r="G366" s="38" t="s">
        <v>5184</v>
      </c>
      <c r="H366" t="s">
        <v>7472</v>
      </c>
      <c r="I366">
        <v>4</v>
      </c>
      <c r="J366">
        <v>1</v>
      </c>
      <c r="K366">
        <v>0</v>
      </c>
      <c r="L366">
        <v>7</v>
      </c>
      <c r="M366">
        <v>8</v>
      </c>
      <c r="N366">
        <v>1</v>
      </c>
      <c r="O366">
        <v>3</v>
      </c>
      <c r="P366">
        <v>0</v>
      </c>
      <c r="Q366">
        <v>1</v>
      </c>
      <c r="R366">
        <v>0</v>
      </c>
      <c r="S366">
        <v>2</v>
      </c>
      <c r="T366">
        <v>0</v>
      </c>
      <c r="U366">
        <v>40</v>
      </c>
      <c r="V366">
        <v>80</v>
      </c>
      <c r="W366">
        <v>0</v>
      </c>
      <c r="X366">
        <v>0</v>
      </c>
      <c r="Y366">
        <v>40</v>
      </c>
      <c r="Z366">
        <v>0</v>
      </c>
      <c r="AA366">
        <v>1</v>
      </c>
      <c r="AB366">
        <v>80</v>
      </c>
      <c r="AC366">
        <v>5</v>
      </c>
      <c r="AD366">
        <v>2</v>
      </c>
      <c r="AE366">
        <v>7</v>
      </c>
      <c r="AF366">
        <v>0</v>
      </c>
      <c r="AG366">
        <v>0</v>
      </c>
    </row>
    <row r="367" spans="1:33" ht="15.75">
      <c r="A367" s="29" t="s">
        <v>6770</v>
      </c>
      <c r="B367" s="10" t="s">
        <v>5217</v>
      </c>
      <c r="C367" s="26" t="s">
        <v>6771</v>
      </c>
      <c r="D367" s="30">
        <v>159</v>
      </c>
      <c r="E367" s="73" t="s">
        <v>906</v>
      </c>
      <c r="F367" s="31">
        <v>116199266</v>
      </c>
      <c r="G367" s="38" t="s">
        <v>5184</v>
      </c>
      <c r="H367" t="s">
        <v>7472</v>
      </c>
      <c r="I367">
        <v>29</v>
      </c>
      <c r="J367">
        <v>8</v>
      </c>
      <c r="K367">
        <v>0</v>
      </c>
      <c r="L367">
        <v>49</v>
      </c>
      <c r="M367">
        <v>59</v>
      </c>
      <c r="N367">
        <v>8</v>
      </c>
      <c r="O367">
        <v>18</v>
      </c>
      <c r="P367">
        <v>0</v>
      </c>
      <c r="Q367">
        <v>4</v>
      </c>
      <c r="R367">
        <v>0</v>
      </c>
      <c r="S367">
        <v>15</v>
      </c>
      <c r="T367">
        <v>0</v>
      </c>
      <c r="U367">
        <v>318</v>
      </c>
      <c r="V367">
        <v>636</v>
      </c>
      <c r="W367">
        <v>0</v>
      </c>
      <c r="X367">
        <v>0</v>
      </c>
      <c r="Y367">
        <v>318</v>
      </c>
      <c r="Z367">
        <v>0</v>
      </c>
      <c r="AA367">
        <v>8</v>
      </c>
      <c r="AB367">
        <v>636</v>
      </c>
      <c r="AC367">
        <v>36</v>
      </c>
      <c r="AD367">
        <v>16</v>
      </c>
      <c r="AE367">
        <v>50</v>
      </c>
      <c r="AF367">
        <v>0</v>
      </c>
      <c r="AG367">
        <v>0</v>
      </c>
    </row>
    <row r="368" spans="1:33" ht="15.75">
      <c r="A368" s="29" t="s">
        <v>6772</v>
      </c>
      <c r="B368" s="10" t="s">
        <v>5217</v>
      </c>
      <c r="C368" s="26" t="s">
        <v>6773</v>
      </c>
      <c r="D368" s="30">
        <v>48</v>
      </c>
      <c r="E368" s="73" t="s">
        <v>906</v>
      </c>
      <c r="F368" s="31">
        <v>116199266</v>
      </c>
      <c r="G368" s="38" t="s">
        <v>5184</v>
      </c>
      <c r="H368" t="s">
        <v>7472</v>
      </c>
      <c r="I368">
        <v>9</v>
      </c>
      <c r="J368">
        <v>3</v>
      </c>
      <c r="K368">
        <v>0</v>
      </c>
      <c r="L368">
        <v>15</v>
      </c>
      <c r="M368">
        <v>18</v>
      </c>
      <c r="N368">
        <v>3</v>
      </c>
      <c r="O368">
        <v>6</v>
      </c>
      <c r="P368">
        <v>0</v>
      </c>
      <c r="Q368">
        <v>2</v>
      </c>
      <c r="R368">
        <v>0</v>
      </c>
      <c r="S368">
        <v>5</v>
      </c>
      <c r="T368">
        <v>0</v>
      </c>
      <c r="U368">
        <v>96</v>
      </c>
      <c r="V368">
        <v>192</v>
      </c>
      <c r="W368">
        <v>0</v>
      </c>
      <c r="X368">
        <v>0</v>
      </c>
      <c r="Y368">
        <v>96</v>
      </c>
      <c r="Z368">
        <v>0</v>
      </c>
      <c r="AA368">
        <v>3</v>
      </c>
      <c r="AB368">
        <v>192</v>
      </c>
      <c r="AC368">
        <v>11</v>
      </c>
      <c r="AD368">
        <v>5</v>
      </c>
      <c r="AE368">
        <v>15</v>
      </c>
      <c r="AF368">
        <v>0</v>
      </c>
      <c r="AG368">
        <v>0</v>
      </c>
    </row>
    <row r="369" spans="1:33" ht="15.75">
      <c r="A369" s="29" t="s">
        <v>6776</v>
      </c>
      <c r="B369" s="10" t="s">
        <v>6419</v>
      </c>
      <c r="C369" s="26" t="s">
        <v>6777</v>
      </c>
      <c r="D369" s="30">
        <v>145</v>
      </c>
      <c r="E369" s="73" t="s">
        <v>923</v>
      </c>
      <c r="F369" s="31">
        <v>7600011048</v>
      </c>
      <c r="G369" s="38" t="s">
        <v>5184</v>
      </c>
      <c r="H369" t="s">
        <v>7472</v>
      </c>
      <c r="I369">
        <v>26</v>
      </c>
      <c r="J369">
        <v>7</v>
      </c>
      <c r="K369">
        <v>0</v>
      </c>
      <c r="L369">
        <v>44</v>
      </c>
      <c r="M369">
        <v>54</v>
      </c>
      <c r="N369">
        <v>7</v>
      </c>
      <c r="O369">
        <v>16</v>
      </c>
      <c r="P369">
        <v>0</v>
      </c>
      <c r="Q369">
        <v>4</v>
      </c>
      <c r="R369">
        <v>0</v>
      </c>
      <c r="S369">
        <v>13</v>
      </c>
      <c r="T369">
        <v>0</v>
      </c>
      <c r="U369">
        <v>290</v>
      </c>
      <c r="V369">
        <v>580</v>
      </c>
      <c r="W369">
        <v>0</v>
      </c>
      <c r="X369">
        <v>0</v>
      </c>
      <c r="Y369">
        <v>290</v>
      </c>
      <c r="Z369">
        <v>0</v>
      </c>
      <c r="AA369">
        <v>7</v>
      </c>
      <c r="AB369">
        <v>580</v>
      </c>
      <c r="AC369">
        <v>32</v>
      </c>
      <c r="AD369">
        <v>15</v>
      </c>
      <c r="AE369">
        <v>45</v>
      </c>
      <c r="AF369">
        <v>0</v>
      </c>
      <c r="AG369">
        <v>0</v>
      </c>
    </row>
    <row r="370" spans="1:33" ht="15.75">
      <c r="A370" s="29" t="s">
        <v>6778</v>
      </c>
      <c r="B370" s="10" t="s">
        <v>6419</v>
      </c>
      <c r="C370" s="26" t="s">
        <v>6779</v>
      </c>
      <c r="D370" s="30">
        <v>75</v>
      </c>
      <c r="E370" s="73" t="s">
        <v>923</v>
      </c>
      <c r="F370" s="31">
        <v>7600011048</v>
      </c>
      <c r="G370" s="38" t="s">
        <v>5184</v>
      </c>
      <c r="H370" t="s">
        <v>7472</v>
      </c>
      <c r="I370">
        <v>14</v>
      </c>
      <c r="J370">
        <v>4</v>
      </c>
      <c r="K370">
        <v>0</v>
      </c>
      <c r="L370">
        <v>23</v>
      </c>
      <c r="M370">
        <v>28</v>
      </c>
      <c r="N370">
        <v>4</v>
      </c>
      <c r="O370">
        <v>9</v>
      </c>
      <c r="P370">
        <v>0</v>
      </c>
      <c r="Q370">
        <v>2</v>
      </c>
      <c r="R370">
        <v>0</v>
      </c>
      <c r="S370">
        <v>7</v>
      </c>
      <c r="T370">
        <v>0</v>
      </c>
      <c r="U370">
        <v>150</v>
      </c>
      <c r="V370">
        <v>300</v>
      </c>
      <c r="W370">
        <v>0</v>
      </c>
      <c r="X370">
        <v>0</v>
      </c>
      <c r="Y370">
        <v>150</v>
      </c>
      <c r="Z370">
        <v>0</v>
      </c>
      <c r="AA370">
        <v>4</v>
      </c>
      <c r="AB370">
        <v>300</v>
      </c>
      <c r="AC370">
        <v>17</v>
      </c>
      <c r="AD370">
        <v>8</v>
      </c>
      <c r="AE370">
        <v>24</v>
      </c>
      <c r="AF370">
        <v>0</v>
      </c>
      <c r="AG370">
        <v>0</v>
      </c>
    </row>
    <row r="371" spans="1:33" ht="15.75">
      <c r="A371" s="29" t="s">
        <v>6780</v>
      </c>
      <c r="B371" s="10" t="s">
        <v>6419</v>
      </c>
      <c r="C371" s="26" t="s">
        <v>6781</v>
      </c>
      <c r="D371" s="30">
        <v>33</v>
      </c>
      <c r="E371" s="73" t="s">
        <v>923</v>
      </c>
      <c r="F371" s="31">
        <v>7600011048</v>
      </c>
      <c r="G371" s="38" t="s">
        <v>5184</v>
      </c>
      <c r="H371" t="s">
        <v>7473</v>
      </c>
      <c r="I371">
        <v>14</v>
      </c>
      <c r="J371">
        <v>4</v>
      </c>
      <c r="K371">
        <v>35</v>
      </c>
      <c r="L371">
        <v>17</v>
      </c>
      <c r="M371">
        <v>0</v>
      </c>
      <c r="N371">
        <v>0</v>
      </c>
      <c r="O371">
        <v>5</v>
      </c>
      <c r="P371">
        <v>2</v>
      </c>
      <c r="Q371">
        <v>0</v>
      </c>
      <c r="R371">
        <v>12</v>
      </c>
      <c r="S371">
        <v>4</v>
      </c>
      <c r="T371">
        <v>330</v>
      </c>
      <c r="U371">
        <v>0</v>
      </c>
      <c r="V371">
        <v>0</v>
      </c>
      <c r="W371">
        <v>15</v>
      </c>
      <c r="X371">
        <v>7</v>
      </c>
      <c r="Y371">
        <v>132</v>
      </c>
      <c r="Z371">
        <v>8</v>
      </c>
      <c r="AA371">
        <v>0</v>
      </c>
      <c r="AB371">
        <v>0</v>
      </c>
      <c r="AC371">
        <v>8</v>
      </c>
      <c r="AD371">
        <v>4</v>
      </c>
      <c r="AE371">
        <v>4</v>
      </c>
      <c r="AF371">
        <v>3</v>
      </c>
      <c r="AG371">
        <v>3</v>
      </c>
    </row>
    <row r="372" spans="1:33" ht="15.75">
      <c r="A372" s="29" t="s">
        <v>6782</v>
      </c>
      <c r="B372" s="10" t="s">
        <v>6419</v>
      </c>
      <c r="C372" s="26" t="s">
        <v>6783</v>
      </c>
      <c r="D372" s="30">
        <v>21</v>
      </c>
      <c r="E372" s="73" t="s">
        <v>923</v>
      </c>
      <c r="F372" s="31">
        <v>7600011048</v>
      </c>
      <c r="G372" s="38" t="s">
        <v>5184</v>
      </c>
      <c r="H372" t="s">
        <v>7473</v>
      </c>
      <c r="I372">
        <v>9</v>
      </c>
      <c r="J372">
        <v>3</v>
      </c>
      <c r="K372">
        <v>23</v>
      </c>
      <c r="L372">
        <v>11</v>
      </c>
      <c r="M372">
        <v>0</v>
      </c>
      <c r="N372">
        <v>0</v>
      </c>
      <c r="O372">
        <v>3</v>
      </c>
      <c r="P372">
        <v>2</v>
      </c>
      <c r="Q372">
        <v>0</v>
      </c>
      <c r="R372">
        <v>8</v>
      </c>
      <c r="S372">
        <v>3</v>
      </c>
      <c r="T372">
        <v>210</v>
      </c>
      <c r="U372">
        <v>0</v>
      </c>
      <c r="V372">
        <v>0</v>
      </c>
      <c r="W372">
        <v>10</v>
      </c>
      <c r="X372">
        <v>5</v>
      </c>
      <c r="Y372">
        <v>84</v>
      </c>
      <c r="Z372">
        <v>5</v>
      </c>
      <c r="AA372">
        <v>0</v>
      </c>
      <c r="AB372">
        <v>0</v>
      </c>
      <c r="AC372">
        <v>5</v>
      </c>
      <c r="AD372">
        <v>3</v>
      </c>
      <c r="AE372">
        <v>3</v>
      </c>
      <c r="AF372">
        <v>2</v>
      </c>
      <c r="AG372">
        <v>2</v>
      </c>
    </row>
    <row r="373" spans="1:33" ht="15.75">
      <c r="A373" s="29" t="s">
        <v>6784</v>
      </c>
      <c r="B373" s="10" t="s">
        <v>6419</v>
      </c>
      <c r="C373" s="26" t="s">
        <v>6785</v>
      </c>
      <c r="D373" s="30">
        <v>16</v>
      </c>
      <c r="E373" s="73" t="s">
        <v>923</v>
      </c>
      <c r="F373" s="31">
        <v>7600011048</v>
      </c>
      <c r="G373" s="38" t="s">
        <v>5184</v>
      </c>
      <c r="H373" t="s">
        <v>7473</v>
      </c>
      <c r="I373">
        <v>7</v>
      </c>
      <c r="J373">
        <v>2</v>
      </c>
      <c r="K373">
        <v>17</v>
      </c>
      <c r="L373">
        <v>9</v>
      </c>
      <c r="M373">
        <v>0</v>
      </c>
      <c r="N373">
        <v>0</v>
      </c>
      <c r="O373">
        <v>3</v>
      </c>
      <c r="P373">
        <v>1</v>
      </c>
      <c r="Q373">
        <v>0</v>
      </c>
      <c r="R373">
        <v>6</v>
      </c>
      <c r="S373">
        <v>2</v>
      </c>
      <c r="T373">
        <v>160</v>
      </c>
      <c r="U373">
        <v>0</v>
      </c>
      <c r="V373">
        <v>0</v>
      </c>
      <c r="W373">
        <v>8</v>
      </c>
      <c r="X373">
        <v>4</v>
      </c>
      <c r="Y373">
        <v>64</v>
      </c>
      <c r="Z373">
        <v>4</v>
      </c>
      <c r="AA373">
        <v>0</v>
      </c>
      <c r="AB373">
        <v>0</v>
      </c>
      <c r="AC373">
        <v>4</v>
      </c>
      <c r="AD373">
        <v>2</v>
      </c>
      <c r="AE373">
        <v>2</v>
      </c>
      <c r="AF373">
        <v>2</v>
      </c>
      <c r="AG373">
        <v>2</v>
      </c>
    </row>
    <row r="374" spans="1:33" ht="15.75">
      <c r="A374" s="29" t="s">
        <v>6786</v>
      </c>
      <c r="B374" s="10" t="s">
        <v>6419</v>
      </c>
      <c r="C374" s="26" t="s">
        <v>6787</v>
      </c>
      <c r="D374" s="30">
        <v>23</v>
      </c>
      <c r="E374" s="73" t="s">
        <v>923</v>
      </c>
      <c r="F374" s="31">
        <v>7600011048</v>
      </c>
      <c r="G374" s="38" t="s">
        <v>5184</v>
      </c>
      <c r="H374" t="s">
        <v>7473</v>
      </c>
      <c r="I374">
        <v>10</v>
      </c>
      <c r="J374">
        <v>3</v>
      </c>
      <c r="K374">
        <v>25</v>
      </c>
      <c r="L374">
        <v>12</v>
      </c>
      <c r="M374">
        <v>0</v>
      </c>
      <c r="N374">
        <v>0</v>
      </c>
      <c r="O374">
        <v>4</v>
      </c>
      <c r="P374">
        <v>2</v>
      </c>
      <c r="Q374">
        <v>0</v>
      </c>
      <c r="R374">
        <v>9</v>
      </c>
      <c r="S374">
        <v>3</v>
      </c>
      <c r="T374">
        <v>230</v>
      </c>
      <c r="U374">
        <v>0</v>
      </c>
      <c r="V374">
        <v>0</v>
      </c>
      <c r="W374">
        <v>11</v>
      </c>
      <c r="X374">
        <v>5</v>
      </c>
      <c r="Y374">
        <v>92</v>
      </c>
      <c r="Z374">
        <v>6</v>
      </c>
      <c r="AA374">
        <v>0</v>
      </c>
      <c r="AB374">
        <v>0</v>
      </c>
      <c r="AC374">
        <v>6</v>
      </c>
      <c r="AD374">
        <v>3</v>
      </c>
      <c r="AE374">
        <v>3</v>
      </c>
      <c r="AF374">
        <v>2</v>
      </c>
      <c r="AG374">
        <v>2</v>
      </c>
    </row>
    <row r="375" spans="1:33" ht="15.75">
      <c r="A375" s="29" t="s">
        <v>6788</v>
      </c>
      <c r="B375" s="10" t="s">
        <v>6419</v>
      </c>
      <c r="C375" s="26" t="s">
        <v>6789</v>
      </c>
      <c r="D375" s="30">
        <v>79</v>
      </c>
      <c r="E375" s="73" t="s">
        <v>923</v>
      </c>
      <c r="F375" s="31">
        <v>7600011048</v>
      </c>
      <c r="G375" s="38" t="s">
        <v>5184</v>
      </c>
      <c r="H375" t="s">
        <v>7473</v>
      </c>
      <c r="I375">
        <v>32</v>
      </c>
      <c r="J375">
        <v>9</v>
      </c>
      <c r="K375">
        <v>84</v>
      </c>
      <c r="L375">
        <v>40</v>
      </c>
      <c r="M375">
        <v>0</v>
      </c>
      <c r="N375">
        <v>0</v>
      </c>
      <c r="O375">
        <v>11</v>
      </c>
      <c r="P375">
        <v>5</v>
      </c>
      <c r="Q375">
        <v>0</v>
      </c>
      <c r="R375">
        <v>28</v>
      </c>
      <c r="S375">
        <v>9</v>
      </c>
      <c r="T375">
        <v>790</v>
      </c>
      <c r="U375">
        <v>0</v>
      </c>
      <c r="V375">
        <v>0</v>
      </c>
      <c r="W375">
        <v>35</v>
      </c>
      <c r="X375">
        <v>16</v>
      </c>
      <c r="Y375">
        <v>316</v>
      </c>
      <c r="Z375">
        <v>18</v>
      </c>
      <c r="AA375">
        <v>0</v>
      </c>
      <c r="AB375">
        <v>0</v>
      </c>
      <c r="AC375">
        <v>18</v>
      </c>
      <c r="AD375">
        <v>8</v>
      </c>
      <c r="AE375">
        <v>9</v>
      </c>
      <c r="AF375">
        <v>6</v>
      </c>
      <c r="AG375">
        <v>6</v>
      </c>
    </row>
    <row r="376" spans="1:33" ht="15.75">
      <c r="A376" s="29" t="s">
        <v>6816</v>
      </c>
      <c r="B376" s="10" t="s">
        <v>6817</v>
      </c>
      <c r="C376" s="26" t="s">
        <v>6818</v>
      </c>
      <c r="D376" s="30">
        <v>48</v>
      </c>
      <c r="E376" s="73" t="s">
        <v>2606</v>
      </c>
      <c r="F376" s="31">
        <v>132206241</v>
      </c>
      <c r="G376" s="38" t="s">
        <v>5184</v>
      </c>
      <c r="H376" t="s">
        <v>7472</v>
      </c>
      <c r="I376">
        <v>9</v>
      </c>
      <c r="J376">
        <v>3</v>
      </c>
      <c r="K376">
        <v>0</v>
      </c>
      <c r="L376">
        <v>15</v>
      </c>
      <c r="M376">
        <v>18</v>
      </c>
      <c r="N376">
        <v>3</v>
      </c>
      <c r="O376">
        <v>6</v>
      </c>
      <c r="P376">
        <v>0</v>
      </c>
      <c r="Q376">
        <v>2</v>
      </c>
      <c r="R376">
        <v>0</v>
      </c>
      <c r="S376">
        <v>5</v>
      </c>
      <c r="T376">
        <v>0</v>
      </c>
      <c r="U376">
        <v>96</v>
      </c>
      <c r="V376">
        <v>192</v>
      </c>
      <c r="W376">
        <v>0</v>
      </c>
      <c r="X376">
        <v>0</v>
      </c>
      <c r="Y376">
        <v>96</v>
      </c>
      <c r="Z376">
        <v>0</v>
      </c>
      <c r="AA376">
        <v>3</v>
      </c>
      <c r="AB376">
        <v>192</v>
      </c>
      <c r="AC376">
        <v>11</v>
      </c>
      <c r="AD376">
        <v>5</v>
      </c>
      <c r="AE376">
        <v>15</v>
      </c>
      <c r="AF376">
        <v>0</v>
      </c>
      <c r="AG376">
        <v>0</v>
      </c>
    </row>
    <row r="377" spans="1:33" ht="15.75">
      <c r="A377" s="29" t="s">
        <v>6819</v>
      </c>
      <c r="B377" s="10" t="s">
        <v>6817</v>
      </c>
      <c r="C377" s="26" t="s">
        <v>6820</v>
      </c>
      <c r="D377" s="30">
        <v>65</v>
      </c>
      <c r="E377" s="73" t="s">
        <v>2606</v>
      </c>
      <c r="F377" s="31">
        <v>132206241</v>
      </c>
      <c r="G377" s="38" t="s">
        <v>5184</v>
      </c>
      <c r="H377" t="s">
        <v>7472</v>
      </c>
      <c r="I377">
        <v>12</v>
      </c>
      <c r="J377">
        <v>3</v>
      </c>
      <c r="K377">
        <v>0</v>
      </c>
      <c r="L377">
        <v>20</v>
      </c>
      <c r="M377">
        <v>24</v>
      </c>
      <c r="N377">
        <v>3</v>
      </c>
      <c r="O377">
        <v>8</v>
      </c>
      <c r="P377">
        <v>0</v>
      </c>
      <c r="Q377">
        <v>2</v>
      </c>
      <c r="R377">
        <v>0</v>
      </c>
      <c r="S377">
        <v>6</v>
      </c>
      <c r="T377">
        <v>0</v>
      </c>
      <c r="U377">
        <v>130</v>
      </c>
      <c r="V377">
        <v>260</v>
      </c>
      <c r="W377">
        <v>0</v>
      </c>
      <c r="X377">
        <v>0</v>
      </c>
      <c r="Y377">
        <v>130</v>
      </c>
      <c r="Z377">
        <v>0</v>
      </c>
      <c r="AA377">
        <v>3</v>
      </c>
      <c r="AB377">
        <v>260</v>
      </c>
      <c r="AC377">
        <v>15</v>
      </c>
      <c r="AD377">
        <v>7</v>
      </c>
      <c r="AE377">
        <v>21</v>
      </c>
      <c r="AF377">
        <v>0</v>
      </c>
      <c r="AG377">
        <v>0</v>
      </c>
    </row>
    <row r="378" spans="1:33" ht="15.75">
      <c r="A378" s="29" t="s">
        <v>6821</v>
      </c>
      <c r="B378" s="10" t="s">
        <v>6817</v>
      </c>
      <c r="C378" s="26" t="s">
        <v>6822</v>
      </c>
      <c r="D378" s="30">
        <v>20</v>
      </c>
      <c r="E378" s="73" t="s">
        <v>2606</v>
      </c>
      <c r="F378" s="31">
        <v>132206241</v>
      </c>
      <c r="G378" s="38" t="s">
        <v>5184</v>
      </c>
      <c r="H378" t="s">
        <v>7472</v>
      </c>
      <c r="I378">
        <v>4</v>
      </c>
      <c r="J378">
        <v>1</v>
      </c>
      <c r="K378">
        <v>0</v>
      </c>
      <c r="L378">
        <v>7</v>
      </c>
      <c r="M378">
        <v>8</v>
      </c>
      <c r="N378">
        <v>1</v>
      </c>
      <c r="O378">
        <v>3</v>
      </c>
      <c r="P378">
        <v>0</v>
      </c>
      <c r="Q378">
        <v>1</v>
      </c>
      <c r="R378">
        <v>0</v>
      </c>
      <c r="S378">
        <v>2</v>
      </c>
      <c r="T378">
        <v>0</v>
      </c>
      <c r="U378">
        <v>40</v>
      </c>
      <c r="V378">
        <v>80</v>
      </c>
      <c r="W378">
        <v>0</v>
      </c>
      <c r="X378">
        <v>0</v>
      </c>
      <c r="Y378">
        <v>40</v>
      </c>
      <c r="Z378">
        <v>0</v>
      </c>
      <c r="AA378">
        <v>1</v>
      </c>
      <c r="AB378">
        <v>80</v>
      </c>
      <c r="AC378">
        <v>5</v>
      </c>
      <c r="AD378">
        <v>2</v>
      </c>
      <c r="AE378">
        <v>7</v>
      </c>
      <c r="AF378">
        <v>0</v>
      </c>
      <c r="AG378">
        <v>0</v>
      </c>
    </row>
    <row r="379" spans="1:33" ht="15.75">
      <c r="A379" s="29" t="s">
        <v>6823</v>
      </c>
      <c r="B379" s="10" t="s">
        <v>6817</v>
      </c>
      <c r="C379" s="26" t="s">
        <v>6824</v>
      </c>
      <c r="D379" s="30">
        <v>68</v>
      </c>
      <c r="E379" s="73" t="s">
        <v>2606</v>
      </c>
      <c r="F379" s="31">
        <v>132206241</v>
      </c>
      <c r="G379" s="38" t="s">
        <v>5184</v>
      </c>
      <c r="H379" t="s">
        <v>7472</v>
      </c>
      <c r="I379">
        <v>12</v>
      </c>
      <c r="J379">
        <v>3</v>
      </c>
      <c r="K379">
        <v>0</v>
      </c>
      <c r="L379">
        <v>21</v>
      </c>
      <c r="M379">
        <v>25</v>
      </c>
      <c r="N379">
        <v>3</v>
      </c>
      <c r="O379">
        <v>8</v>
      </c>
      <c r="P379">
        <v>0</v>
      </c>
      <c r="Q379">
        <v>2</v>
      </c>
      <c r="R379">
        <v>0</v>
      </c>
      <c r="S379">
        <v>6</v>
      </c>
      <c r="T379">
        <v>0</v>
      </c>
      <c r="U379">
        <v>136</v>
      </c>
      <c r="V379">
        <v>272</v>
      </c>
      <c r="W379">
        <v>0</v>
      </c>
      <c r="X379">
        <v>0</v>
      </c>
      <c r="Y379">
        <v>136</v>
      </c>
      <c r="Z379">
        <v>0</v>
      </c>
      <c r="AA379">
        <v>3</v>
      </c>
      <c r="AB379">
        <v>272</v>
      </c>
      <c r="AC379">
        <v>15</v>
      </c>
      <c r="AD379">
        <v>7</v>
      </c>
      <c r="AE379">
        <v>21</v>
      </c>
      <c r="AF379">
        <v>0</v>
      </c>
      <c r="AG379">
        <v>0</v>
      </c>
    </row>
    <row r="380" spans="1:33" ht="15.75">
      <c r="A380" s="29" t="s">
        <v>6825</v>
      </c>
      <c r="B380" s="10" t="s">
        <v>6817</v>
      </c>
      <c r="C380" s="26" t="s">
        <v>6826</v>
      </c>
      <c r="D380" s="30">
        <v>133</v>
      </c>
      <c r="E380" s="73" t="s">
        <v>2606</v>
      </c>
      <c r="F380" s="31">
        <v>132206241</v>
      </c>
      <c r="G380" s="38" t="s">
        <v>5184</v>
      </c>
      <c r="H380" t="s">
        <v>7472</v>
      </c>
      <c r="I380">
        <v>24</v>
      </c>
      <c r="J380">
        <v>6</v>
      </c>
      <c r="K380">
        <v>0</v>
      </c>
      <c r="L380">
        <v>41</v>
      </c>
      <c r="M380">
        <v>49</v>
      </c>
      <c r="N380">
        <v>6</v>
      </c>
      <c r="O380">
        <v>15</v>
      </c>
      <c r="P380">
        <v>0</v>
      </c>
      <c r="Q380">
        <v>3</v>
      </c>
      <c r="R380">
        <v>0</v>
      </c>
      <c r="S380">
        <v>12</v>
      </c>
      <c r="T380">
        <v>0</v>
      </c>
      <c r="U380">
        <v>266</v>
      </c>
      <c r="V380">
        <v>532</v>
      </c>
      <c r="W380">
        <v>0</v>
      </c>
      <c r="X380">
        <v>0</v>
      </c>
      <c r="Y380">
        <v>266</v>
      </c>
      <c r="Z380">
        <v>0</v>
      </c>
      <c r="AA380">
        <v>6</v>
      </c>
      <c r="AB380">
        <v>532</v>
      </c>
      <c r="AC380">
        <v>30</v>
      </c>
      <c r="AD380">
        <v>14</v>
      </c>
      <c r="AE380">
        <v>42</v>
      </c>
      <c r="AF380">
        <v>0</v>
      </c>
      <c r="AG380">
        <v>0</v>
      </c>
    </row>
    <row r="381" spans="1:33" ht="15.75">
      <c r="A381" s="29" t="s">
        <v>6827</v>
      </c>
      <c r="B381" s="10" t="s">
        <v>6817</v>
      </c>
      <c r="C381" s="26" t="s">
        <v>6828</v>
      </c>
      <c r="D381" s="30">
        <v>40</v>
      </c>
      <c r="E381" s="73" t="s">
        <v>2606</v>
      </c>
      <c r="F381" s="31">
        <v>132206241</v>
      </c>
      <c r="G381" s="38" t="s">
        <v>5184</v>
      </c>
      <c r="H381" t="s">
        <v>7472</v>
      </c>
      <c r="I381">
        <v>8</v>
      </c>
      <c r="J381">
        <v>2</v>
      </c>
      <c r="K381">
        <v>0</v>
      </c>
      <c r="L381">
        <v>13</v>
      </c>
      <c r="M381">
        <v>15</v>
      </c>
      <c r="N381">
        <v>2</v>
      </c>
      <c r="O381">
        <v>5</v>
      </c>
      <c r="P381">
        <v>0</v>
      </c>
      <c r="Q381">
        <v>1</v>
      </c>
      <c r="R381">
        <v>0</v>
      </c>
      <c r="S381">
        <v>4</v>
      </c>
      <c r="T381">
        <v>0</v>
      </c>
      <c r="U381">
        <v>80</v>
      </c>
      <c r="V381">
        <v>160</v>
      </c>
      <c r="W381">
        <v>0</v>
      </c>
      <c r="X381">
        <v>0</v>
      </c>
      <c r="Y381">
        <v>80</v>
      </c>
      <c r="Z381">
        <v>0</v>
      </c>
      <c r="AA381">
        <v>2</v>
      </c>
      <c r="AB381">
        <v>160</v>
      </c>
      <c r="AC381">
        <v>9</v>
      </c>
      <c r="AD381">
        <v>4</v>
      </c>
      <c r="AE381">
        <v>13</v>
      </c>
      <c r="AF381">
        <v>0</v>
      </c>
      <c r="AG381">
        <v>0</v>
      </c>
    </row>
    <row r="382" spans="1:33" ht="15.75">
      <c r="A382" s="29" t="s">
        <v>6829</v>
      </c>
      <c r="B382" s="10" t="s">
        <v>6817</v>
      </c>
      <c r="C382" s="26" t="s">
        <v>6830</v>
      </c>
      <c r="D382" s="30">
        <v>82</v>
      </c>
      <c r="E382" s="73" t="s">
        <v>2606</v>
      </c>
      <c r="F382" s="31">
        <v>132206241</v>
      </c>
      <c r="G382" s="38" t="s">
        <v>5184</v>
      </c>
      <c r="H382" t="s">
        <v>7472</v>
      </c>
      <c r="I382">
        <v>15</v>
      </c>
      <c r="J382">
        <v>4</v>
      </c>
      <c r="K382">
        <v>0</v>
      </c>
      <c r="L382">
        <v>25</v>
      </c>
      <c r="M382">
        <v>31</v>
      </c>
      <c r="N382">
        <v>4</v>
      </c>
      <c r="O382">
        <v>10</v>
      </c>
      <c r="P382">
        <v>0</v>
      </c>
      <c r="Q382">
        <v>2</v>
      </c>
      <c r="R382">
        <v>0</v>
      </c>
      <c r="S382">
        <v>8</v>
      </c>
      <c r="T382">
        <v>0</v>
      </c>
      <c r="U382">
        <v>164</v>
      </c>
      <c r="V382">
        <v>328</v>
      </c>
      <c r="W382">
        <v>0</v>
      </c>
      <c r="X382">
        <v>0</v>
      </c>
      <c r="Y382">
        <v>164</v>
      </c>
      <c r="Z382">
        <v>0</v>
      </c>
      <c r="AA382">
        <v>4</v>
      </c>
      <c r="AB382">
        <v>328</v>
      </c>
      <c r="AC382">
        <v>19</v>
      </c>
      <c r="AD382">
        <v>9</v>
      </c>
      <c r="AE382">
        <v>26</v>
      </c>
      <c r="AF382">
        <v>0</v>
      </c>
      <c r="AG382">
        <v>0</v>
      </c>
    </row>
    <row r="383" spans="1:33" ht="15.75">
      <c r="A383" s="29" t="s">
        <v>6831</v>
      </c>
      <c r="B383" s="10" t="s">
        <v>6817</v>
      </c>
      <c r="C383" s="26" t="s">
        <v>6832</v>
      </c>
      <c r="D383" s="30">
        <v>15</v>
      </c>
      <c r="E383" s="73" t="s">
        <v>2606</v>
      </c>
      <c r="F383" s="31">
        <v>132206241</v>
      </c>
      <c r="G383" s="38" t="s">
        <v>5184</v>
      </c>
      <c r="H383" t="s">
        <v>7473</v>
      </c>
      <c r="I383">
        <v>6</v>
      </c>
      <c r="J383">
        <v>2</v>
      </c>
      <c r="K383">
        <v>16</v>
      </c>
      <c r="L383">
        <v>8</v>
      </c>
      <c r="M383">
        <v>0</v>
      </c>
      <c r="N383">
        <v>0</v>
      </c>
      <c r="O383">
        <v>2</v>
      </c>
      <c r="P383">
        <v>1</v>
      </c>
      <c r="Q383">
        <v>0</v>
      </c>
      <c r="R383">
        <v>6</v>
      </c>
      <c r="S383">
        <v>2</v>
      </c>
      <c r="T383">
        <v>150</v>
      </c>
      <c r="U383">
        <v>0</v>
      </c>
      <c r="V383">
        <v>0</v>
      </c>
      <c r="W383">
        <v>7</v>
      </c>
      <c r="X383">
        <v>3</v>
      </c>
      <c r="Y383">
        <v>60</v>
      </c>
      <c r="Z383">
        <v>4</v>
      </c>
      <c r="AA383">
        <v>0</v>
      </c>
      <c r="AB383">
        <v>0</v>
      </c>
      <c r="AC383">
        <v>4</v>
      </c>
      <c r="AD383">
        <v>2</v>
      </c>
      <c r="AE383">
        <v>2</v>
      </c>
      <c r="AF383">
        <v>1</v>
      </c>
      <c r="AG383">
        <v>1</v>
      </c>
    </row>
    <row r="384" spans="1:33" ht="15.75">
      <c r="A384" s="29" t="s">
        <v>6833</v>
      </c>
      <c r="B384" s="10" t="s">
        <v>6817</v>
      </c>
      <c r="C384" s="26" t="s">
        <v>6834</v>
      </c>
      <c r="D384" s="30">
        <v>86</v>
      </c>
      <c r="E384" s="73" t="s">
        <v>2606</v>
      </c>
      <c r="F384" s="31">
        <v>132206241</v>
      </c>
      <c r="G384" s="38" t="s">
        <v>5184</v>
      </c>
      <c r="H384" t="s">
        <v>7472</v>
      </c>
      <c r="I384">
        <v>16</v>
      </c>
      <c r="J384">
        <v>4</v>
      </c>
      <c r="K384">
        <v>0</v>
      </c>
      <c r="L384">
        <v>27</v>
      </c>
      <c r="M384">
        <v>32</v>
      </c>
      <c r="N384">
        <v>4</v>
      </c>
      <c r="O384">
        <v>10</v>
      </c>
      <c r="P384">
        <v>0</v>
      </c>
      <c r="Q384">
        <v>2</v>
      </c>
      <c r="R384">
        <v>0</v>
      </c>
      <c r="S384">
        <v>8</v>
      </c>
      <c r="T384">
        <v>0</v>
      </c>
      <c r="U384">
        <v>172</v>
      </c>
      <c r="V384">
        <v>344</v>
      </c>
      <c r="W384">
        <v>0</v>
      </c>
      <c r="X384">
        <v>0</v>
      </c>
      <c r="Y384">
        <v>172</v>
      </c>
      <c r="Z384">
        <v>0</v>
      </c>
      <c r="AA384">
        <v>4</v>
      </c>
      <c r="AB384">
        <v>344</v>
      </c>
      <c r="AC384">
        <v>19</v>
      </c>
      <c r="AD384">
        <v>9</v>
      </c>
      <c r="AE384">
        <v>27</v>
      </c>
      <c r="AF384">
        <v>0</v>
      </c>
      <c r="AG384">
        <v>0</v>
      </c>
    </row>
    <row r="385" spans="1:33" ht="15.75">
      <c r="A385" s="29" t="s">
        <v>6835</v>
      </c>
      <c r="B385" s="10" t="s">
        <v>6817</v>
      </c>
      <c r="C385" s="26" t="s">
        <v>6836</v>
      </c>
      <c r="D385" s="30">
        <v>46</v>
      </c>
      <c r="E385" s="73" t="s">
        <v>2606</v>
      </c>
      <c r="F385" s="31">
        <v>132206241</v>
      </c>
      <c r="G385" s="38" t="s">
        <v>5184</v>
      </c>
      <c r="H385" t="s">
        <v>7472</v>
      </c>
      <c r="I385">
        <v>9</v>
      </c>
      <c r="J385">
        <v>3</v>
      </c>
      <c r="K385">
        <v>0</v>
      </c>
      <c r="L385">
        <v>14</v>
      </c>
      <c r="M385">
        <v>17</v>
      </c>
      <c r="N385">
        <v>3</v>
      </c>
      <c r="O385">
        <v>6</v>
      </c>
      <c r="P385">
        <v>0</v>
      </c>
      <c r="Q385">
        <v>2</v>
      </c>
      <c r="R385">
        <v>0</v>
      </c>
      <c r="S385">
        <v>5</v>
      </c>
      <c r="T385">
        <v>0</v>
      </c>
      <c r="U385">
        <v>92</v>
      </c>
      <c r="V385">
        <v>184</v>
      </c>
      <c r="W385">
        <v>0</v>
      </c>
      <c r="X385">
        <v>0</v>
      </c>
      <c r="Y385">
        <v>92</v>
      </c>
      <c r="Z385">
        <v>0</v>
      </c>
      <c r="AA385">
        <v>3</v>
      </c>
      <c r="AB385">
        <v>184</v>
      </c>
      <c r="AC385">
        <v>11</v>
      </c>
      <c r="AD385">
        <v>5</v>
      </c>
      <c r="AE385">
        <v>15</v>
      </c>
      <c r="AF385">
        <v>0</v>
      </c>
      <c r="AG385">
        <v>0</v>
      </c>
    </row>
    <row r="386" spans="1:33" ht="15.75">
      <c r="A386" s="29" t="s">
        <v>6837</v>
      </c>
      <c r="B386" s="10" t="s">
        <v>6817</v>
      </c>
      <c r="C386" s="26" t="s">
        <v>6838</v>
      </c>
      <c r="D386" s="30">
        <v>44</v>
      </c>
      <c r="E386" s="73" t="s">
        <v>2606</v>
      </c>
      <c r="F386" s="31">
        <v>132206241</v>
      </c>
      <c r="G386" s="38" t="s">
        <v>5184</v>
      </c>
      <c r="H386" t="s">
        <v>7473</v>
      </c>
      <c r="I386">
        <v>18</v>
      </c>
      <c r="J386">
        <v>5</v>
      </c>
      <c r="K386">
        <v>47</v>
      </c>
      <c r="L386">
        <v>23</v>
      </c>
      <c r="M386">
        <v>0</v>
      </c>
      <c r="N386">
        <v>0</v>
      </c>
      <c r="O386">
        <v>6</v>
      </c>
      <c r="P386">
        <v>3</v>
      </c>
      <c r="Q386">
        <v>0</v>
      </c>
      <c r="R386">
        <v>16</v>
      </c>
      <c r="S386">
        <v>5</v>
      </c>
      <c r="T386">
        <v>440</v>
      </c>
      <c r="U386">
        <v>0</v>
      </c>
      <c r="V386">
        <v>0</v>
      </c>
      <c r="W386">
        <v>20</v>
      </c>
      <c r="X386">
        <v>9</v>
      </c>
      <c r="Y386">
        <v>176</v>
      </c>
      <c r="Z386">
        <v>10</v>
      </c>
      <c r="AA386">
        <v>0</v>
      </c>
      <c r="AB386">
        <v>0</v>
      </c>
      <c r="AC386">
        <v>10</v>
      </c>
      <c r="AD386">
        <v>5</v>
      </c>
      <c r="AE386">
        <v>5</v>
      </c>
      <c r="AF386">
        <v>3</v>
      </c>
      <c r="AG386">
        <v>3</v>
      </c>
    </row>
    <row r="387" spans="1:33" ht="15.75">
      <c r="A387" s="29" t="s">
        <v>6839</v>
      </c>
      <c r="B387" s="10" t="s">
        <v>6817</v>
      </c>
      <c r="C387" s="26" t="s">
        <v>6840</v>
      </c>
      <c r="D387" s="30">
        <v>42</v>
      </c>
      <c r="E387" s="73" t="s">
        <v>2606</v>
      </c>
      <c r="F387" s="31">
        <v>132206241</v>
      </c>
      <c r="G387" s="38" t="s">
        <v>5184</v>
      </c>
      <c r="H387" t="s">
        <v>7473</v>
      </c>
      <c r="I387">
        <v>17</v>
      </c>
      <c r="J387">
        <v>5</v>
      </c>
      <c r="K387">
        <v>45</v>
      </c>
      <c r="L387">
        <v>22</v>
      </c>
      <c r="M387">
        <v>0</v>
      </c>
      <c r="N387">
        <v>0</v>
      </c>
      <c r="O387">
        <v>6</v>
      </c>
      <c r="P387">
        <v>3</v>
      </c>
      <c r="Q387">
        <v>0</v>
      </c>
      <c r="R387">
        <v>15</v>
      </c>
      <c r="S387">
        <v>5</v>
      </c>
      <c r="T387">
        <v>420</v>
      </c>
      <c r="U387">
        <v>0</v>
      </c>
      <c r="V387">
        <v>0</v>
      </c>
      <c r="W387">
        <v>19</v>
      </c>
      <c r="X387">
        <v>9</v>
      </c>
      <c r="Y387">
        <v>168</v>
      </c>
      <c r="Z387">
        <v>10</v>
      </c>
      <c r="AA387">
        <v>0</v>
      </c>
      <c r="AB387">
        <v>0</v>
      </c>
      <c r="AC387">
        <v>10</v>
      </c>
      <c r="AD387">
        <v>5</v>
      </c>
      <c r="AE387">
        <v>5</v>
      </c>
      <c r="AF387">
        <v>3</v>
      </c>
      <c r="AG387">
        <v>3</v>
      </c>
    </row>
    <row r="388" spans="1:33" ht="15.75">
      <c r="A388" s="29" t="s">
        <v>6858</v>
      </c>
      <c r="B388" s="10" t="s">
        <v>5316</v>
      </c>
      <c r="C388" s="26" t="s">
        <v>6859</v>
      </c>
      <c r="D388" s="32">
        <v>816</v>
      </c>
      <c r="E388" s="73" t="s">
        <v>2632</v>
      </c>
      <c r="F388" s="73">
        <v>130553475</v>
      </c>
      <c r="G388" s="38" t="s">
        <v>5184</v>
      </c>
      <c r="H388" t="s">
        <v>7473</v>
      </c>
      <c r="I388">
        <v>324</v>
      </c>
      <c r="J388">
        <v>90</v>
      </c>
      <c r="K388">
        <v>864</v>
      </c>
      <c r="L388">
        <v>412</v>
      </c>
      <c r="M388">
        <v>0</v>
      </c>
      <c r="N388">
        <v>0</v>
      </c>
      <c r="O388">
        <v>108</v>
      </c>
      <c r="P388">
        <v>49</v>
      </c>
      <c r="Q388">
        <v>0</v>
      </c>
      <c r="R388">
        <v>288</v>
      </c>
      <c r="S388">
        <v>90</v>
      </c>
      <c r="T388">
        <v>8160</v>
      </c>
      <c r="U388">
        <v>0</v>
      </c>
      <c r="V388">
        <v>0</v>
      </c>
      <c r="W388">
        <v>360</v>
      </c>
      <c r="X388">
        <v>162</v>
      </c>
      <c r="Y388">
        <v>3264</v>
      </c>
      <c r="Z388">
        <v>180</v>
      </c>
      <c r="AA388">
        <v>0</v>
      </c>
      <c r="AB388">
        <v>0</v>
      </c>
      <c r="AC388">
        <v>180</v>
      </c>
      <c r="AD388">
        <v>80</v>
      </c>
      <c r="AE388">
        <v>90</v>
      </c>
      <c r="AF388">
        <v>54</v>
      </c>
      <c r="AG388">
        <v>54</v>
      </c>
    </row>
    <row r="389" spans="1:33" ht="15.75">
      <c r="A389" s="29" t="s">
        <v>6881</v>
      </c>
      <c r="B389" s="10" t="s">
        <v>5482</v>
      </c>
      <c r="C389" s="26" t="s">
        <v>6882</v>
      </c>
      <c r="D389" s="30">
        <v>74</v>
      </c>
      <c r="E389" s="73" t="s">
        <v>941</v>
      </c>
      <c r="F389" s="31">
        <v>7600205111</v>
      </c>
      <c r="G389" s="38" t="s">
        <v>5184</v>
      </c>
      <c r="H389" t="s">
        <v>7472</v>
      </c>
      <c r="I389">
        <v>14</v>
      </c>
      <c r="J389">
        <v>4</v>
      </c>
      <c r="K389">
        <v>0</v>
      </c>
      <c r="L389">
        <v>23</v>
      </c>
      <c r="M389">
        <v>28</v>
      </c>
      <c r="N389">
        <v>4</v>
      </c>
      <c r="O389">
        <v>9</v>
      </c>
      <c r="P389">
        <v>0</v>
      </c>
      <c r="Q389">
        <v>2</v>
      </c>
      <c r="R389">
        <v>0</v>
      </c>
      <c r="S389">
        <v>7</v>
      </c>
      <c r="T389">
        <v>0</v>
      </c>
      <c r="U389">
        <v>148</v>
      </c>
      <c r="V389">
        <v>296</v>
      </c>
      <c r="W389">
        <v>0</v>
      </c>
      <c r="X389">
        <v>0</v>
      </c>
      <c r="Y389">
        <v>148</v>
      </c>
      <c r="Z389">
        <v>0</v>
      </c>
      <c r="AA389">
        <v>4</v>
      </c>
      <c r="AB389">
        <v>296</v>
      </c>
      <c r="AC389">
        <v>17</v>
      </c>
      <c r="AD389">
        <v>8</v>
      </c>
      <c r="AE389">
        <v>23</v>
      </c>
      <c r="AF389">
        <v>0</v>
      </c>
      <c r="AG389">
        <v>0</v>
      </c>
    </row>
    <row r="390" spans="1:33" ht="15.75">
      <c r="A390" s="29" t="s">
        <v>6883</v>
      </c>
      <c r="B390" s="10" t="s">
        <v>5482</v>
      </c>
      <c r="C390" s="26" t="s">
        <v>6884</v>
      </c>
      <c r="D390" s="30">
        <v>50</v>
      </c>
      <c r="E390" s="73" t="s">
        <v>941</v>
      </c>
      <c r="F390" s="31">
        <v>7600205111</v>
      </c>
      <c r="G390" s="38" t="s">
        <v>5184</v>
      </c>
      <c r="H390" t="s">
        <v>7472</v>
      </c>
      <c r="I390">
        <v>9</v>
      </c>
      <c r="J390">
        <v>3</v>
      </c>
      <c r="K390">
        <v>0</v>
      </c>
      <c r="L390">
        <v>16</v>
      </c>
      <c r="M390">
        <v>19</v>
      </c>
      <c r="N390">
        <v>3</v>
      </c>
      <c r="O390">
        <v>6</v>
      </c>
      <c r="P390">
        <v>0</v>
      </c>
      <c r="Q390">
        <v>2</v>
      </c>
      <c r="R390">
        <v>0</v>
      </c>
      <c r="S390">
        <v>5</v>
      </c>
      <c r="T390">
        <v>0</v>
      </c>
      <c r="U390">
        <v>100</v>
      </c>
      <c r="V390">
        <v>200</v>
      </c>
      <c r="W390">
        <v>0</v>
      </c>
      <c r="X390">
        <v>0</v>
      </c>
      <c r="Y390">
        <v>100</v>
      </c>
      <c r="Z390">
        <v>0</v>
      </c>
      <c r="AA390">
        <v>3</v>
      </c>
      <c r="AB390">
        <v>200</v>
      </c>
      <c r="AC390">
        <v>12</v>
      </c>
      <c r="AD390">
        <v>5</v>
      </c>
      <c r="AE390">
        <v>16</v>
      </c>
      <c r="AF390">
        <v>0</v>
      </c>
      <c r="AG390">
        <v>0</v>
      </c>
    </row>
    <row r="391" spans="1:33" ht="15.75">
      <c r="A391" s="29" t="s">
        <v>6885</v>
      </c>
      <c r="B391" s="10" t="s">
        <v>5482</v>
      </c>
      <c r="C391" s="26" t="s">
        <v>6886</v>
      </c>
      <c r="D391" s="30">
        <v>40</v>
      </c>
      <c r="E391" s="73" t="s">
        <v>941</v>
      </c>
      <c r="F391" s="31">
        <v>7600205111</v>
      </c>
      <c r="G391" s="38" t="s">
        <v>5184</v>
      </c>
      <c r="H391" t="s">
        <v>7472</v>
      </c>
      <c r="I391">
        <v>8</v>
      </c>
      <c r="J391">
        <v>2</v>
      </c>
      <c r="K391">
        <v>0</v>
      </c>
      <c r="L391">
        <v>13</v>
      </c>
      <c r="M391">
        <v>15</v>
      </c>
      <c r="N391">
        <v>2</v>
      </c>
      <c r="O391">
        <v>5</v>
      </c>
      <c r="P391">
        <v>0</v>
      </c>
      <c r="Q391">
        <v>1</v>
      </c>
      <c r="R391">
        <v>0</v>
      </c>
      <c r="S391">
        <v>4</v>
      </c>
      <c r="T391">
        <v>0</v>
      </c>
      <c r="U391">
        <v>80</v>
      </c>
      <c r="V391">
        <v>160</v>
      </c>
      <c r="W391">
        <v>0</v>
      </c>
      <c r="X391">
        <v>0</v>
      </c>
      <c r="Y391">
        <v>80</v>
      </c>
      <c r="Z391">
        <v>0</v>
      </c>
      <c r="AA391">
        <v>2</v>
      </c>
      <c r="AB391">
        <v>160</v>
      </c>
      <c r="AC391">
        <v>9</v>
      </c>
      <c r="AD391">
        <v>4</v>
      </c>
      <c r="AE391">
        <v>13</v>
      </c>
      <c r="AF391">
        <v>0</v>
      </c>
      <c r="AG391">
        <v>0</v>
      </c>
    </row>
    <row r="392" spans="1:33" ht="15.75">
      <c r="A392" s="29" t="s">
        <v>6887</v>
      </c>
      <c r="B392" s="10" t="s">
        <v>5919</v>
      </c>
      <c r="C392" s="26" t="s">
        <v>6888</v>
      </c>
      <c r="D392" s="30">
        <v>338</v>
      </c>
      <c r="E392" s="73" t="s">
        <v>960</v>
      </c>
      <c r="F392" s="31">
        <v>1001121860</v>
      </c>
      <c r="G392" s="38" t="s">
        <v>5184</v>
      </c>
      <c r="H392" t="s">
        <v>7473</v>
      </c>
      <c r="I392">
        <v>135</v>
      </c>
      <c r="J392">
        <v>38</v>
      </c>
      <c r="K392">
        <v>358</v>
      </c>
      <c r="L392">
        <v>171</v>
      </c>
      <c r="M392">
        <v>0</v>
      </c>
      <c r="N392">
        <v>0</v>
      </c>
      <c r="O392">
        <v>45</v>
      </c>
      <c r="P392">
        <v>21</v>
      </c>
      <c r="Q392">
        <v>0</v>
      </c>
      <c r="R392">
        <v>120</v>
      </c>
      <c r="S392">
        <v>38</v>
      </c>
      <c r="T392">
        <v>3380</v>
      </c>
      <c r="U392">
        <v>0</v>
      </c>
      <c r="V392">
        <v>0</v>
      </c>
      <c r="W392">
        <v>150</v>
      </c>
      <c r="X392">
        <v>68</v>
      </c>
      <c r="Y392">
        <v>1352</v>
      </c>
      <c r="Z392">
        <v>75</v>
      </c>
      <c r="AA392">
        <v>0</v>
      </c>
      <c r="AB392">
        <v>0</v>
      </c>
      <c r="AC392">
        <v>75</v>
      </c>
      <c r="AD392">
        <v>34</v>
      </c>
      <c r="AE392">
        <v>38</v>
      </c>
      <c r="AF392">
        <v>23</v>
      </c>
      <c r="AG392">
        <v>23</v>
      </c>
    </row>
    <row r="393" spans="1:33" ht="15.75">
      <c r="A393" s="29" t="s">
        <v>6889</v>
      </c>
      <c r="B393" s="10" t="s">
        <v>6483</v>
      </c>
      <c r="C393" s="26" t="s">
        <v>6890</v>
      </c>
      <c r="D393" s="32">
        <v>120</v>
      </c>
      <c r="E393" s="73" t="s">
        <v>976</v>
      </c>
      <c r="F393" s="31">
        <v>1800447409</v>
      </c>
      <c r="G393" s="38" t="s">
        <v>5184</v>
      </c>
      <c r="H393" t="s">
        <v>7472</v>
      </c>
      <c r="I393">
        <v>22</v>
      </c>
      <c r="J393">
        <v>6</v>
      </c>
      <c r="K393">
        <v>0</v>
      </c>
      <c r="L393">
        <v>37</v>
      </c>
      <c r="M393">
        <v>44</v>
      </c>
      <c r="N393">
        <v>6</v>
      </c>
      <c r="O393">
        <v>14</v>
      </c>
      <c r="P393">
        <v>0</v>
      </c>
      <c r="Q393">
        <v>3</v>
      </c>
      <c r="R393">
        <v>0</v>
      </c>
      <c r="S393">
        <v>11</v>
      </c>
      <c r="T393">
        <v>0</v>
      </c>
      <c r="U393">
        <v>240</v>
      </c>
      <c r="V393">
        <v>480</v>
      </c>
      <c r="W393">
        <v>0</v>
      </c>
      <c r="X393">
        <v>0</v>
      </c>
      <c r="Y393">
        <v>240</v>
      </c>
      <c r="Z393">
        <v>0</v>
      </c>
      <c r="AA393">
        <v>6</v>
      </c>
      <c r="AB393">
        <v>480</v>
      </c>
      <c r="AC393">
        <v>27</v>
      </c>
      <c r="AD393">
        <v>12</v>
      </c>
      <c r="AE393">
        <v>38</v>
      </c>
      <c r="AF393">
        <v>0</v>
      </c>
      <c r="AG393">
        <v>0</v>
      </c>
    </row>
    <row r="394" spans="1:33" ht="15.75">
      <c r="A394" s="29" t="s">
        <v>6891</v>
      </c>
      <c r="B394" s="10" t="s">
        <v>6483</v>
      </c>
      <c r="C394" s="26" t="s">
        <v>6892</v>
      </c>
      <c r="D394" s="32">
        <v>10</v>
      </c>
      <c r="E394" s="73" t="s">
        <v>976</v>
      </c>
      <c r="F394" s="31">
        <v>1800447409</v>
      </c>
      <c r="G394" s="38" t="s">
        <v>5184</v>
      </c>
      <c r="H394" t="s">
        <v>7473</v>
      </c>
      <c r="I394">
        <v>4</v>
      </c>
      <c r="J394">
        <v>2</v>
      </c>
      <c r="K394">
        <v>11</v>
      </c>
      <c r="L394">
        <v>6</v>
      </c>
      <c r="M394">
        <v>0</v>
      </c>
      <c r="N394">
        <v>0</v>
      </c>
      <c r="O394">
        <v>2</v>
      </c>
      <c r="P394">
        <v>1</v>
      </c>
      <c r="Q394">
        <v>0</v>
      </c>
      <c r="R394">
        <v>4</v>
      </c>
      <c r="S394">
        <v>2</v>
      </c>
      <c r="T394">
        <v>100</v>
      </c>
      <c r="U394">
        <v>0</v>
      </c>
      <c r="V394">
        <v>0</v>
      </c>
      <c r="W394">
        <v>5</v>
      </c>
      <c r="X394">
        <v>2</v>
      </c>
      <c r="Y394">
        <v>40</v>
      </c>
      <c r="Z394">
        <v>3</v>
      </c>
      <c r="AA394">
        <v>0</v>
      </c>
      <c r="AB394">
        <v>0</v>
      </c>
      <c r="AC394">
        <v>3</v>
      </c>
      <c r="AD394">
        <v>1</v>
      </c>
      <c r="AE394">
        <v>2</v>
      </c>
      <c r="AF394">
        <v>1</v>
      </c>
      <c r="AG394">
        <v>1</v>
      </c>
    </row>
    <row r="395" spans="1:33" ht="15.75">
      <c r="A395" s="29" t="s">
        <v>6893</v>
      </c>
      <c r="B395" s="10" t="s">
        <v>6483</v>
      </c>
      <c r="C395" s="26" t="s">
        <v>6894</v>
      </c>
      <c r="D395" s="32">
        <v>23</v>
      </c>
      <c r="E395" s="73" t="s">
        <v>976</v>
      </c>
      <c r="F395" s="31">
        <v>1800447409</v>
      </c>
      <c r="G395" s="38" t="s">
        <v>5184</v>
      </c>
      <c r="H395" t="s">
        <v>7472</v>
      </c>
      <c r="I395">
        <v>5</v>
      </c>
      <c r="J395">
        <v>2</v>
      </c>
      <c r="K395">
        <v>0</v>
      </c>
      <c r="L395">
        <v>7</v>
      </c>
      <c r="M395">
        <v>9</v>
      </c>
      <c r="N395">
        <v>2</v>
      </c>
      <c r="O395">
        <v>3</v>
      </c>
      <c r="P395">
        <v>0</v>
      </c>
      <c r="Q395">
        <v>1</v>
      </c>
      <c r="R395">
        <v>0</v>
      </c>
      <c r="S395">
        <v>3</v>
      </c>
      <c r="T395">
        <v>0</v>
      </c>
      <c r="U395">
        <v>46</v>
      </c>
      <c r="V395">
        <v>92</v>
      </c>
      <c r="W395">
        <v>0</v>
      </c>
      <c r="X395">
        <v>0</v>
      </c>
      <c r="Y395">
        <v>46</v>
      </c>
      <c r="Z395">
        <v>0</v>
      </c>
      <c r="AA395">
        <v>2</v>
      </c>
      <c r="AB395">
        <v>92</v>
      </c>
      <c r="AC395">
        <v>6</v>
      </c>
      <c r="AD395">
        <v>3</v>
      </c>
      <c r="AE395">
        <v>8</v>
      </c>
      <c r="AF395">
        <v>0</v>
      </c>
      <c r="AG395">
        <v>0</v>
      </c>
    </row>
    <row r="396" spans="1:33" ht="15.75">
      <c r="A396" s="29" t="s">
        <v>6901</v>
      </c>
      <c r="B396" s="10" t="s">
        <v>5418</v>
      </c>
      <c r="C396" s="26" t="s">
        <v>6902</v>
      </c>
      <c r="D396" s="32">
        <v>58</v>
      </c>
      <c r="E396" s="73" t="s">
        <v>2654</v>
      </c>
      <c r="F396" s="31">
        <v>131415644</v>
      </c>
      <c r="G396" s="38" t="s">
        <v>5184</v>
      </c>
      <c r="H396" t="s">
        <v>7472</v>
      </c>
      <c r="I396">
        <v>11</v>
      </c>
      <c r="J396">
        <v>3</v>
      </c>
      <c r="K396">
        <v>0</v>
      </c>
      <c r="L396">
        <v>18</v>
      </c>
      <c r="M396">
        <v>22</v>
      </c>
      <c r="N396">
        <v>3</v>
      </c>
      <c r="O396">
        <v>7</v>
      </c>
      <c r="P396">
        <v>0</v>
      </c>
      <c r="Q396">
        <v>2</v>
      </c>
      <c r="R396">
        <v>0</v>
      </c>
      <c r="S396">
        <v>6</v>
      </c>
      <c r="T396">
        <v>0</v>
      </c>
      <c r="U396">
        <v>116</v>
      </c>
      <c r="V396">
        <v>232</v>
      </c>
      <c r="W396">
        <v>0</v>
      </c>
      <c r="X396">
        <v>0</v>
      </c>
      <c r="Y396">
        <v>116</v>
      </c>
      <c r="Z396">
        <v>0</v>
      </c>
      <c r="AA396">
        <v>3</v>
      </c>
      <c r="AB396">
        <v>232</v>
      </c>
      <c r="AC396">
        <v>13</v>
      </c>
      <c r="AD396">
        <v>6</v>
      </c>
      <c r="AE396">
        <v>18</v>
      </c>
      <c r="AF396">
        <v>0</v>
      </c>
      <c r="AG396">
        <v>0</v>
      </c>
    </row>
    <row r="397" spans="1:33" ht="15.75">
      <c r="A397" s="29" t="s">
        <v>6903</v>
      </c>
      <c r="B397" s="10" t="s">
        <v>5418</v>
      </c>
      <c r="C397" s="26" t="s">
        <v>6904</v>
      </c>
      <c r="D397" s="32">
        <v>89</v>
      </c>
      <c r="E397" s="73" t="s">
        <v>2654</v>
      </c>
      <c r="F397" s="31">
        <v>131415644</v>
      </c>
      <c r="G397" s="38" t="s">
        <v>5184</v>
      </c>
      <c r="H397" t="s">
        <v>7472</v>
      </c>
      <c r="I397">
        <v>16</v>
      </c>
      <c r="J397">
        <v>4</v>
      </c>
      <c r="K397">
        <v>0</v>
      </c>
      <c r="L397">
        <v>27</v>
      </c>
      <c r="M397">
        <v>33</v>
      </c>
      <c r="N397">
        <v>4</v>
      </c>
      <c r="O397">
        <v>10</v>
      </c>
      <c r="P397">
        <v>0</v>
      </c>
      <c r="Q397">
        <v>2</v>
      </c>
      <c r="R397">
        <v>0</v>
      </c>
      <c r="S397">
        <v>8</v>
      </c>
      <c r="T397">
        <v>0</v>
      </c>
      <c r="U397">
        <v>178</v>
      </c>
      <c r="V397">
        <v>356</v>
      </c>
      <c r="W397">
        <v>0</v>
      </c>
      <c r="X397">
        <v>0</v>
      </c>
      <c r="Y397">
        <v>178</v>
      </c>
      <c r="Z397">
        <v>0</v>
      </c>
      <c r="AA397">
        <v>4</v>
      </c>
      <c r="AB397">
        <v>356</v>
      </c>
      <c r="AC397">
        <v>20</v>
      </c>
      <c r="AD397">
        <v>9</v>
      </c>
      <c r="AE397">
        <v>28</v>
      </c>
      <c r="AF397">
        <v>0</v>
      </c>
      <c r="AG397">
        <v>0</v>
      </c>
    </row>
    <row r="398" spans="1:33" ht="15.75">
      <c r="A398" s="29" t="s">
        <v>6905</v>
      </c>
      <c r="B398" s="10" t="s">
        <v>5418</v>
      </c>
      <c r="C398" s="26" t="s">
        <v>6906</v>
      </c>
      <c r="D398" s="32">
        <v>65</v>
      </c>
      <c r="E398" s="73" t="s">
        <v>2654</v>
      </c>
      <c r="F398" s="31">
        <v>131415644</v>
      </c>
      <c r="G398" s="38" t="s">
        <v>5184</v>
      </c>
      <c r="H398" t="s">
        <v>7472</v>
      </c>
      <c r="I398">
        <v>12</v>
      </c>
      <c r="J398">
        <v>3</v>
      </c>
      <c r="K398">
        <v>0</v>
      </c>
      <c r="L398">
        <v>20</v>
      </c>
      <c r="M398">
        <v>24</v>
      </c>
      <c r="N398">
        <v>3</v>
      </c>
      <c r="O398">
        <v>8</v>
      </c>
      <c r="P398">
        <v>0</v>
      </c>
      <c r="Q398">
        <v>2</v>
      </c>
      <c r="R398">
        <v>0</v>
      </c>
      <c r="S398">
        <v>6</v>
      </c>
      <c r="T398">
        <v>0</v>
      </c>
      <c r="U398">
        <v>130</v>
      </c>
      <c r="V398">
        <v>260</v>
      </c>
      <c r="W398">
        <v>0</v>
      </c>
      <c r="X398">
        <v>0</v>
      </c>
      <c r="Y398">
        <v>130</v>
      </c>
      <c r="Z398">
        <v>0</v>
      </c>
      <c r="AA398">
        <v>3</v>
      </c>
      <c r="AB398">
        <v>260</v>
      </c>
      <c r="AC398">
        <v>15</v>
      </c>
      <c r="AD398">
        <v>7</v>
      </c>
      <c r="AE398">
        <v>21</v>
      </c>
      <c r="AF398">
        <v>0</v>
      </c>
      <c r="AG398">
        <v>0</v>
      </c>
    </row>
    <row r="399" spans="1:33" ht="15.75">
      <c r="A399" s="29" t="s">
        <v>6907</v>
      </c>
      <c r="B399" s="10" t="s">
        <v>5418</v>
      </c>
      <c r="C399" s="26" t="s">
        <v>6908</v>
      </c>
      <c r="D399" s="32">
        <v>46</v>
      </c>
      <c r="E399" s="73" t="s">
        <v>2654</v>
      </c>
      <c r="F399" s="31">
        <v>131415644</v>
      </c>
      <c r="G399" s="38" t="s">
        <v>5184</v>
      </c>
      <c r="H399" t="s">
        <v>7472</v>
      </c>
      <c r="I399">
        <v>9</v>
      </c>
      <c r="J399">
        <v>3</v>
      </c>
      <c r="K399">
        <v>0</v>
      </c>
      <c r="L399">
        <v>14</v>
      </c>
      <c r="M399">
        <v>17</v>
      </c>
      <c r="N399">
        <v>3</v>
      </c>
      <c r="O399">
        <v>6</v>
      </c>
      <c r="P399">
        <v>0</v>
      </c>
      <c r="Q399">
        <v>2</v>
      </c>
      <c r="R399">
        <v>0</v>
      </c>
      <c r="S399">
        <v>5</v>
      </c>
      <c r="T399">
        <v>0</v>
      </c>
      <c r="U399">
        <v>92</v>
      </c>
      <c r="V399">
        <v>184</v>
      </c>
      <c r="W399">
        <v>0</v>
      </c>
      <c r="X399">
        <v>0</v>
      </c>
      <c r="Y399">
        <v>92</v>
      </c>
      <c r="Z399">
        <v>0</v>
      </c>
      <c r="AA399">
        <v>3</v>
      </c>
      <c r="AB399">
        <v>184</v>
      </c>
      <c r="AC399">
        <v>11</v>
      </c>
      <c r="AD399">
        <v>5</v>
      </c>
      <c r="AE399">
        <v>15</v>
      </c>
      <c r="AF399">
        <v>0</v>
      </c>
      <c r="AG399">
        <v>0</v>
      </c>
    </row>
    <row r="400" spans="1:33" ht="15.75">
      <c r="A400" s="29" t="s">
        <v>6909</v>
      </c>
      <c r="B400" s="10" t="s">
        <v>5418</v>
      </c>
      <c r="C400" s="26" t="s">
        <v>6910</v>
      </c>
      <c r="D400" s="30">
        <v>86</v>
      </c>
      <c r="E400" s="73" t="s">
        <v>2654</v>
      </c>
      <c r="F400" s="31">
        <v>131415644</v>
      </c>
      <c r="G400" s="38" t="s">
        <v>5184</v>
      </c>
      <c r="H400" t="s">
        <v>7472</v>
      </c>
      <c r="I400">
        <v>16</v>
      </c>
      <c r="J400">
        <v>4</v>
      </c>
      <c r="K400">
        <v>0</v>
      </c>
      <c r="L400">
        <v>27</v>
      </c>
      <c r="M400">
        <v>32</v>
      </c>
      <c r="N400">
        <v>4</v>
      </c>
      <c r="O400">
        <v>10</v>
      </c>
      <c r="P400">
        <v>0</v>
      </c>
      <c r="Q400">
        <v>2</v>
      </c>
      <c r="R400">
        <v>0</v>
      </c>
      <c r="S400">
        <v>8</v>
      </c>
      <c r="T400">
        <v>0</v>
      </c>
      <c r="U400">
        <v>172</v>
      </c>
      <c r="V400">
        <v>344</v>
      </c>
      <c r="W400">
        <v>0</v>
      </c>
      <c r="X400">
        <v>0</v>
      </c>
      <c r="Y400">
        <v>172</v>
      </c>
      <c r="Z400">
        <v>0</v>
      </c>
      <c r="AA400">
        <v>4</v>
      </c>
      <c r="AB400">
        <v>344</v>
      </c>
      <c r="AC400">
        <v>19</v>
      </c>
      <c r="AD400">
        <v>9</v>
      </c>
      <c r="AE400">
        <v>27</v>
      </c>
      <c r="AF400">
        <v>0</v>
      </c>
      <c r="AG400">
        <v>0</v>
      </c>
    </row>
    <row r="401" spans="1:33" ht="15.75">
      <c r="A401" s="29" t="s">
        <v>6926</v>
      </c>
      <c r="B401" s="10" t="s">
        <v>6483</v>
      </c>
      <c r="C401" s="26" t="s">
        <v>6927</v>
      </c>
      <c r="D401" s="32">
        <v>287</v>
      </c>
      <c r="E401" s="73" t="s">
        <v>2667</v>
      </c>
      <c r="F401" s="31">
        <v>131499279</v>
      </c>
      <c r="G401" s="38" t="s">
        <v>5184</v>
      </c>
      <c r="H401" t="s">
        <v>7472</v>
      </c>
      <c r="I401">
        <v>51</v>
      </c>
      <c r="J401">
        <v>13</v>
      </c>
      <c r="K401">
        <v>0</v>
      </c>
      <c r="L401">
        <v>87</v>
      </c>
      <c r="M401">
        <v>106</v>
      </c>
      <c r="N401">
        <v>13</v>
      </c>
      <c r="O401">
        <v>32</v>
      </c>
      <c r="P401">
        <v>0</v>
      </c>
      <c r="Q401">
        <v>7</v>
      </c>
      <c r="R401">
        <v>0</v>
      </c>
      <c r="S401">
        <v>26</v>
      </c>
      <c r="T401">
        <v>0</v>
      </c>
      <c r="U401">
        <v>574</v>
      </c>
      <c r="V401">
        <v>1148</v>
      </c>
      <c r="W401">
        <v>0</v>
      </c>
      <c r="X401">
        <v>0</v>
      </c>
      <c r="Y401">
        <v>574</v>
      </c>
      <c r="Z401">
        <v>0</v>
      </c>
      <c r="AA401">
        <v>13</v>
      </c>
      <c r="AB401">
        <v>1148</v>
      </c>
      <c r="AC401">
        <v>64</v>
      </c>
      <c r="AD401">
        <v>29</v>
      </c>
      <c r="AE401">
        <v>89</v>
      </c>
      <c r="AF401">
        <v>0</v>
      </c>
      <c r="AG401">
        <v>0</v>
      </c>
    </row>
    <row r="402" spans="1:33" ht="15.75">
      <c r="A402" s="29" t="s">
        <v>6930</v>
      </c>
      <c r="B402" s="10" t="s">
        <v>5316</v>
      </c>
      <c r="C402" s="26" t="s">
        <v>6931</v>
      </c>
      <c r="D402" s="32">
        <v>269</v>
      </c>
      <c r="E402" s="73" t="s">
        <v>3913</v>
      </c>
      <c r="F402" s="31">
        <v>132258525</v>
      </c>
      <c r="G402" s="38" t="s">
        <v>5184</v>
      </c>
      <c r="H402" t="s">
        <v>7472</v>
      </c>
      <c r="I402">
        <v>48</v>
      </c>
      <c r="J402">
        <v>12</v>
      </c>
      <c r="K402">
        <v>0</v>
      </c>
      <c r="L402">
        <v>82</v>
      </c>
      <c r="M402">
        <v>99</v>
      </c>
      <c r="N402">
        <v>12</v>
      </c>
      <c r="O402">
        <v>30</v>
      </c>
      <c r="P402">
        <v>0</v>
      </c>
      <c r="Q402">
        <v>6</v>
      </c>
      <c r="R402">
        <v>0</v>
      </c>
      <c r="S402">
        <v>24</v>
      </c>
      <c r="T402">
        <v>0</v>
      </c>
      <c r="U402">
        <v>538</v>
      </c>
      <c r="V402">
        <v>1076</v>
      </c>
      <c r="W402">
        <v>0</v>
      </c>
      <c r="X402">
        <v>0</v>
      </c>
      <c r="Y402">
        <v>538</v>
      </c>
      <c r="Z402">
        <v>0</v>
      </c>
      <c r="AA402">
        <v>12</v>
      </c>
      <c r="AB402">
        <v>1076</v>
      </c>
      <c r="AC402">
        <v>60</v>
      </c>
      <c r="AD402">
        <v>27</v>
      </c>
      <c r="AE402">
        <v>84</v>
      </c>
      <c r="AF402">
        <v>0</v>
      </c>
      <c r="AG402">
        <v>0</v>
      </c>
    </row>
    <row r="403" spans="1:33" ht="15.75">
      <c r="A403" s="29" t="s">
        <v>6937</v>
      </c>
      <c r="B403" s="10" t="s">
        <v>5250</v>
      </c>
      <c r="C403" s="26" t="s">
        <v>6938</v>
      </c>
      <c r="D403" s="32">
        <v>8</v>
      </c>
      <c r="E403" s="73" t="s">
        <v>2679</v>
      </c>
      <c r="F403" s="31">
        <v>132270258</v>
      </c>
      <c r="G403" s="38" t="s">
        <v>5184</v>
      </c>
      <c r="H403" t="s">
        <v>7472</v>
      </c>
      <c r="I403">
        <v>2</v>
      </c>
      <c r="J403">
        <v>1</v>
      </c>
      <c r="K403">
        <v>0</v>
      </c>
      <c r="L403">
        <v>3</v>
      </c>
      <c r="M403">
        <v>3</v>
      </c>
      <c r="N403">
        <v>1</v>
      </c>
      <c r="O403">
        <v>1</v>
      </c>
      <c r="P403">
        <v>0</v>
      </c>
      <c r="Q403">
        <v>1</v>
      </c>
      <c r="R403">
        <v>0</v>
      </c>
      <c r="S403">
        <v>1</v>
      </c>
      <c r="T403">
        <v>0</v>
      </c>
      <c r="U403">
        <v>16</v>
      </c>
      <c r="V403">
        <v>32</v>
      </c>
      <c r="W403">
        <v>0</v>
      </c>
      <c r="X403">
        <v>0</v>
      </c>
      <c r="Y403">
        <v>16</v>
      </c>
      <c r="Z403">
        <v>0</v>
      </c>
      <c r="AA403">
        <v>1</v>
      </c>
      <c r="AB403">
        <v>32</v>
      </c>
      <c r="AC403">
        <v>2</v>
      </c>
      <c r="AD403">
        <v>1</v>
      </c>
      <c r="AE403">
        <v>3</v>
      </c>
      <c r="AF403">
        <v>0</v>
      </c>
      <c r="AG403">
        <v>0</v>
      </c>
    </row>
    <row r="404" spans="1:33" ht="15.75">
      <c r="A404" s="29" t="s">
        <v>6939</v>
      </c>
      <c r="B404" s="10" t="s">
        <v>5250</v>
      </c>
      <c r="C404" s="26" t="s">
        <v>6940</v>
      </c>
      <c r="D404" s="32">
        <v>19</v>
      </c>
      <c r="E404" s="73" t="s">
        <v>2679</v>
      </c>
      <c r="F404" s="31">
        <v>132270258</v>
      </c>
      <c r="G404" s="38" t="s">
        <v>5184</v>
      </c>
      <c r="H404" t="s">
        <v>7472</v>
      </c>
      <c r="I404">
        <v>4</v>
      </c>
      <c r="J404">
        <v>1</v>
      </c>
      <c r="K404">
        <v>0</v>
      </c>
      <c r="L404">
        <v>6</v>
      </c>
      <c r="M404">
        <v>7</v>
      </c>
      <c r="N404">
        <v>1</v>
      </c>
      <c r="O404">
        <v>3</v>
      </c>
      <c r="P404">
        <v>0</v>
      </c>
      <c r="Q404">
        <v>1</v>
      </c>
      <c r="R404">
        <v>0</v>
      </c>
      <c r="S404">
        <v>2</v>
      </c>
      <c r="T404">
        <v>0</v>
      </c>
      <c r="U404">
        <v>38</v>
      </c>
      <c r="V404">
        <v>76</v>
      </c>
      <c r="W404">
        <v>0</v>
      </c>
      <c r="X404">
        <v>0</v>
      </c>
      <c r="Y404">
        <v>38</v>
      </c>
      <c r="Z404">
        <v>0</v>
      </c>
      <c r="AA404">
        <v>1</v>
      </c>
      <c r="AB404">
        <v>76</v>
      </c>
      <c r="AC404">
        <v>5</v>
      </c>
      <c r="AD404">
        <v>2</v>
      </c>
      <c r="AE404">
        <v>6</v>
      </c>
      <c r="AF404">
        <v>0</v>
      </c>
      <c r="AG404">
        <v>0</v>
      </c>
    </row>
    <row r="405" spans="1:33" ht="15.75">
      <c r="A405" s="29" t="s">
        <v>6941</v>
      </c>
      <c r="B405" s="10" t="s">
        <v>5250</v>
      </c>
      <c r="C405" s="26" t="s">
        <v>6942</v>
      </c>
      <c r="D405" s="32">
        <v>20</v>
      </c>
      <c r="E405" s="73" t="s">
        <v>2679</v>
      </c>
      <c r="F405" s="31">
        <v>132270258</v>
      </c>
      <c r="G405" s="38" t="s">
        <v>5184</v>
      </c>
      <c r="H405" t="s">
        <v>7472</v>
      </c>
      <c r="I405">
        <v>4</v>
      </c>
      <c r="J405">
        <v>1</v>
      </c>
      <c r="K405">
        <v>0</v>
      </c>
      <c r="L405">
        <v>7</v>
      </c>
      <c r="M405">
        <v>8</v>
      </c>
      <c r="N405">
        <v>1</v>
      </c>
      <c r="O405">
        <v>3</v>
      </c>
      <c r="P405">
        <v>0</v>
      </c>
      <c r="Q405">
        <v>1</v>
      </c>
      <c r="R405">
        <v>0</v>
      </c>
      <c r="S405">
        <v>2</v>
      </c>
      <c r="T405">
        <v>0</v>
      </c>
      <c r="U405">
        <v>40</v>
      </c>
      <c r="V405">
        <v>80</v>
      </c>
      <c r="W405">
        <v>0</v>
      </c>
      <c r="X405">
        <v>0</v>
      </c>
      <c r="Y405">
        <v>40</v>
      </c>
      <c r="Z405">
        <v>0</v>
      </c>
      <c r="AA405">
        <v>1</v>
      </c>
      <c r="AB405">
        <v>80</v>
      </c>
      <c r="AC405">
        <v>5</v>
      </c>
      <c r="AD405">
        <v>2</v>
      </c>
      <c r="AE405">
        <v>7</v>
      </c>
      <c r="AF405">
        <v>0</v>
      </c>
      <c r="AG405">
        <v>0</v>
      </c>
    </row>
    <row r="406" spans="1:33" ht="15.75">
      <c r="A406" s="29" t="s">
        <v>6943</v>
      </c>
      <c r="B406" s="10" t="s">
        <v>5250</v>
      </c>
      <c r="C406" s="26" t="s">
        <v>6944</v>
      </c>
      <c r="D406" s="32">
        <v>30</v>
      </c>
      <c r="E406" s="73" t="s">
        <v>2679</v>
      </c>
      <c r="F406" s="31">
        <v>132270258</v>
      </c>
      <c r="G406" s="38" t="s">
        <v>5184</v>
      </c>
      <c r="H406" t="s">
        <v>7472</v>
      </c>
      <c r="I406">
        <v>6</v>
      </c>
      <c r="J406">
        <v>2</v>
      </c>
      <c r="K406">
        <v>0</v>
      </c>
      <c r="L406">
        <v>10</v>
      </c>
      <c r="M406">
        <v>11</v>
      </c>
      <c r="N406">
        <v>2</v>
      </c>
      <c r="O406">
        <v>4</v>
      </c>
      <c r="P406">
        <v>0</v>
      </c>
      <c r="Q406">
        <v>1</v>
      </c>
      <c r="R406">
        <v>0</v>
      </c>
      <c r="S406">
        <v>3</v>
      </c>
      <c r="T406">
        <v>0</v>
      </c>
      <c r="U406">
        <v>60</v>
      </c>
      <c r="V406">
        <v>120</v>
      </c>
      <c r="W406">
        <v>0</v>
      </c>
      <c r="X406">
        <v>0</v>
      </c>
      <c r="Y406">
        <v>60</v>
      </c>
      <c r="Z406">
        <v>0</v>
      </c>
      <c r="AA406">
        <v>2</v>
      </c>
      <c r="AB406">
        <v>120</v>
      </c>
      <c r="AC406">
        <v>7</v>
      </c>
      <c r="AD406">
        <v>3</v>
      </c>
      <c r="AE406">
        <v>10</v>
      </c>
      <c r="AF406">
        <v>0</v>
      </c>
      <c r="AG406">
        <v>0</v>
      </c>
    </row>
    <row r="407" spans="1:33" ht="15.75">
      <c r="A407" s="29" t="s">
        <v>6945</v>
      </c>
      <c r="B407" s="10" t="s">
        <v>5250</v>
      </c>
      <c r="C407" s="26" t="s">
        <v>6946</v>
      </c>
      <c r="D407" s="32">
        <v>30</v>
      </c>
      <c r="E407" s="73" t="s">
        <v>2679</v>
      </c>
      <c r="F407" s="31">
        <v>132270258</v>
      </c>
      <c r="G407" s="38" t="s">
        <v>5184</v>
      </c>
      <c r="H407" t="s">
        <v>7472</v>
      </c>
      <c r="I407">
        <v>6</v>
      </c>
      <c r="J407">
        <v>2</v>
      </c>
      <c r="K407">
        <v>0</v>
      </c>
      <c r="L407">
        <v>10</v>
      </c>
      <c r="M407">
        <v>11</v>
      </c>
      <c r="N407">
        <v>2</v>
      </c>
      <c r="O407">
        <v>4</v>
      </c>
      <c r="P407">
        <v>0</v>
      </c>
      <c r="Q407">
        <v>1</v>
      </c>
      <c r="R407">
        <v>0</v>
      </c>
      <c r="S407">
        <v>3</v>
      </c>
      <c r="T407">
        <v>0</v>
      </c>
      <c r="U407">
        <v>60</v>
      </c>
      <c r="V407">
        <v>120</v>
      </c>
      <c r="W407">
        <v>0</v>
      </c>
      <c r="X407">
        <v>0</v>
      </c>
      <c r="Y407">
        <v>60</v>
      </c>
      <c r="Z407">
        <v>0</v>
      </c>
      <c r="AA407">
        <v>2</v>
      </c>
      <c r="AB407">
        <v>120</v>
      </c>
      <c r="AC407">
        <v>7</v>
      </c>
      <c r="AD407">
        <v>3</v>
      </c>
      <c r="AE407">
        <v>10</v>
      </c>
      <c r="AF407">
        <v>0</v>
      </c>
      <c r="AG407">
        <v>0</v>
      </c>
    </row>
    <row r="408" spans="1:33" ht="15.75">
      <c r="A408" s="29" t="s">
        <v>6947</v>
      </c>
      <c r="B408" s="10" t="s">
        <v>5250</v>
      </c>
      <c r="C408" s="26" t="s">
        <v>6948</v>
      </c>
      <c r="D408" s="32">
        <v>23</v>
      </c>
      <c r="E408" s="73" t="s">
        <v>2679</v>
      </c>
      <c r="F408" s="31">
        <v>132270258</v>
      </c>
      <c r="G408" s="38" t="s">
        <v>5184</v>
      </c>
      <c r="H408" t="s">
        <v>7472</v>
      </c>
      <c r="I408">
        <v>5</v>
      </c>
      <c r="J408">
        <v>2</v>
      </c>
      <c r="K408">
        <v>0</v>
      </c>
      <c r="L408">
        <v>7</v>
      </c>
      <c r="M408">
        <v>9</v>
      </c>
      <c r="N408">
        <v>2</v>
      </c>
      <c r="O408">
        <v>3</v>
      </c>
      <c r="P408">
        <v>0</v>
      </c>
      <c r="Q408">
        <v>1</v>
      </c>
      <c r="R408">
        <v>0</v>
      </c>
      <c r="S408">
        <v>3</v>
      </c>
      <c r="T408">
        <v>0</v>
      </c>
      <c r="U408">
        <v>46</v>
      </c>
      <c r="V408">
        <v>92</v>
      </c>
      <c r="W408">
        <v>0</v>
      </c>
      <c r="X408">
        <v>0</v>
      </c>
      <c r="Y408">
        <v>46</v>
      </c>
      <c r="Z408">
        <v>0</v>
      </c>
      <c r="AA408">
        <v>2</v>
      </c>
      <c r="AB408">
        <v>92</v>
      </c>
      <c r="AC408">
        <v>6</v>
      </c>
      <c r="AD408">
        <v>3</v>
      </c>
      <c r="AE408">
        <v>8</v>
      </c>
      <c r="AF408">
        <v>0</v>
      </c>
      <c r="AG408">
        <v>0</v>
      </c>
    </row>
    <row r="409" spans="1:33" ht="15.75">
      <c r="A409" s="29" t="s">
        <v>6949</v>
      </c>
      <c r="B409" s="10" t="s">
        <v>5250</v>
      </c>
      <c r="C409" s="26" t="s">
        <v>6950</v>
      </c>
      <c r="D409" s="32">
        <v>25</v>
      </c>
      <c r="E409" s="73" t="s">
        <v>2679</v>
      </c>
      <c r="F409" s="31">
        <v>132270258</v>
      </c>
      <c r="G409" s="38" t="s">
        <v>5184</v>
      </c>
      <c r="H409" t="s">
        <v>7472</v>
      </c>
      <c r="I409">
        <v>5</v>
      </c>
      <c r="J409">
        <v>2</v>
      </c>
      <c r="K409">
        <v>0</v>
      </c>
      <c r="L409">
        <v>8</v>
      </c>
      <c r="M409">
        <v>10</v>
      </c>
      <c r="N409">
        <v>2</v>
      </c>
      <c r="O409">
        <v>3</v>
      </c>
      <c r="P409">
        <v>0</v>
      </c>
      <c r="Q409">
        <v>1</v>
      </c>
      <c r="R409">
        <v>0</v>
      </c>
      <c r="S409">
        <v>3</v>
      </c>
      <c r="T409">
        <v>0</v>
      </c>
      <c r="U409">
        <v>50</v>
      </c>
      <c r="V409">
        <v>100</v>
      </c>
      <c r="W409">
        <v>0</v>
      </c>
      <c r="X409">
        <v>0</v>
      </c>
      <c r="Y409">
        <v>50</v>
      </c>
      <c r="Z409">
        <v>0</v>
      </c>
      <c r="AA409">
        <v>2</v>
      </c>
      <c r="AB409">
        <v>100</v>
      </c>
      <c r="AC409">
        <v>6</v>
      </c>
      <c r="AD409">
        <v>3</v>
      </c>
      <c r="AE409">
        <v>8</v>
      </c>
      <c r="AF409">
        <v>0</v>
      </c>
      <c r="AG409">
        <v>0</v>
      </c>
    </row>
    <row r="410" spans="1:33" ht="15.75">
      <c r="A410" s="29" t="s">
        <v>6951</v>
      </c>
      <c r="B410" s="10" t="s">
        <v>5250</v>
      </c>
      <c r="C410" s="26" t="s">
        <v>6952</v>
      </c>
      <c r="D410" s="32">
        <v>25</v>
      </c>
      <c r="E410" s="73" t="s">
        <v>2679</v>
      </c>
      <c r="F410" s="31">
        <v>132270258</v>
      </c>
      <c r="G410" s="38" t="s">
        <v>5184</v>
      </c>
      <c r="H410" t="s">
        <v>7472</v>
      </c>
      <c r="I410">
        <v>5</v>
      </c>
      <c r="J410">
        <v>2</v>
      </c>
      <c r="K410">
        <v>0</v>
      </c>
      <c r="L410">
        <v>8</v>
      </c>
      <c r="M410">
        <v>10</v>
      </c>
      <c r="N410">
        <v>2</v>
      </c>
      <c r="O410">
        <v>3</v>
      </c>
      <c r="P410">
        <v>0</v>
      </c>
      <c r="Q410">
        <v>1</v>
      </c>
      <c r="R410">
        <v>0</v>
      </c>
      <c r="S410">
        <v>3</v>
      </c>
      <c r="T410">
        <v>0</v>
      </c>
      <c r="U410">
        <v>50</v>
      </c>
      <c r="V410">
        <v>100</v>
      </c>
      <c r="W410">
        <v>0</v>
      </c>
      <c r="X410">
        <v>0</v>
      </c>
      <c r="Y410">
        <v>50</v>
      </c>
      <c r="Z410">
        <v>0</v>
      </c>
      <c r="AA410">
        <v>2</v>
      </c>
      <c r="AB410">
        <v>100</v>
      </c>
      <c r="AC410">
        <v>6</v>
      </c>
      <c r="AD410">
        <v>3</v>
      </c>
      <c r="AE410">
        <v>8</v>
      </c>
      <c r="AF410">
        <v>0</v>
      </c>
      <c r="AG410">
        <v>0</v>
      </c>
    </row>
    <row r="411" spans="1:33" ht="15.75">
      <c r="A411" s="29" t="s">
        <v>6953</v>
      </c>
      <c r="B411" s="10" t="s">
        <v>5250</v>
      </c>
      <c r="C411" s="26" t="s">
        <v>6954</v>
      </c>
      <c r="D411" s="32">
        <v>23</v>
      </c>
      <c r="E411" s="73" t="s">
        <v>2679</v>
      </c>
      <c r="F411" s="31">
        <v>132270258</v>
      </c>
      <c r="G411" s="38" t="s">
        <v>5184</v>
      </c>
      <c r="H411" t="s">
        <v>7472</v>
      </c>
      <c r="I411">
        <v>5</v>
      </c>
      <c r="J411">
        <v>2</v>
      </c>
      <c r="K411">
        <v>0</v>
      </c>
      <c r="L411">
        <v>7</v>
      </c>
      <c r="M411">
        <v>9</v>
      </c>
      <c r="N411">
        <v>2</v>
      </c>
      <c r="O411">
        <v>3</v>
      </c>
      <c r="P411">
        <v>0</v>
      </c>
      <c r="Q411">
        <v>1</v>
      </c>
      <c r="R411">
        <v>0</v>
      </c>
      <c r="S411">
        <v>3</v>
      </c>
      <c r="T411">
        <v>0</v>
      </c>
      <c r="U411">
        <v>46</v>
      </c>
      <c r="V411">
        <v>92</v>
      </c>
      <c r="W411">
        <v>0</v>
      </c>
      <c r="X411">
        <v>0</v>
      </c>
      <c r="Y411">
        <v>46</v>
      </c>
      <c r="Z411">
        <v>0</v>
      </c>
      <c r="AA411">
        <v>2</v>
      </c>
      <c r="AB411">
        <v>92</v>
      </c>
      <c r="AC411">
        <v>6</v>
      </c>
      <c r="AD411">
        <v>3</v>
      </c>
      <c r="AE411">
        <v>8</v>
      </c>
      <c r="AF411">
        <v>0</v>
      </c>
      <c r="AG411">
        <v>0</v>
      </c>
    </row>
    <row r="412" spans="1:33" ht="15.75">
      <c r="A412" s="29" t="s">
        <v>6955</v>
      </c>
      <c r="B412" s="10" t="s">
        <v>5250</v>
      </c>
      <c r="C412" s="26" t="s">
        <v>6956</v>
      </c>
      <c r="D412" s="32">
        <v>50</v>
      </c>
      <c r="E412" s="73" t="s">
        <v>2679</v>
      </c>
      <c r="F412" s="31">
        <v>132270258</v>
      </c>
      <c r="G412" s="38" t="s">
        <v>5184</v>
      </c>
      <c r="H412" t="s">
        <v>7472</v>
      </c>
      <c r="I412">
        <v>9</v>
      </c>
      <c r="J412">
        <v>3</v>
      </c>
      <c r="K412">
        <v>0</v>
      </c>
      <c r="L412">
        <v>16</v>
      </c>
      <c r="M412">
        <v>19</v>
      </c>
      <c r="N412">
        <v>3</v>
      </c>
      <c r="O412">
        <v>6</v>
      </c>
      <c r="P412">
        <v>0</v>
      </c>
      <c r="Q412">
        <v>2</v>
      </c>
      <c r="R412">
        <v>0</v>
      </c>
      <c r="S412">
        <v>5</v>
      </c>
      <c r="T412">
        <v>0</v>
      </c>
      <c r="U412">
        <v>100</v>
      </c>
      <c r="V412">
        <v>200</v>
      </c>
      <c r="W412">
        <v>0</v>
      </c>
      <c r="X412">
        <v>0</v>
      </c>
      <c r="Y412">
        <v>100</v>
      </c>
      <c r="Z412">
        <v>0</v>
      </c>
      <c r="AA412">
        <v>3</v>
      </c>
      <c r="AB412">
        <v>200</v>
      </c>
      <c r="AC412">
        <v>12</v>
      </c>
      <c r="AD412">
        <v>5</v>
      </c>
      <c r="AE412">
        <v>16</v>
      </c>
      <c r="AF412">
        <v>0</v>
      </c>
      <c r="AG412">
        <v>0</v>
      </c>
    </row>
    <row r="413" spans="1:33" ht="15.75">
      <c r="A413" s="29" t="s">
        <v>6957</v>
      </c>
      <c r="B413" s="10" t="s">
        <v>5250</v>
      </c>
      <c r="C413" s="26" t="s">
        <v>6958</v>
      </c>
      <c r="D413" s="32">
        <v>20</v>
      </c>
      <c r="E413" s="73" t="s">
        <v>2679</v>
      </c>
      <c r="F413" s="31">
        <v>132270258</v>
      </c>
      <c r="G413" s="38" t="s">
        <v>5184</v>
      </c>
      <c r="H413" t="s">
        <v>7472</v>
      </c>
      <c r="I413">
        <v>4</v>
      </c>
      <c r="J413">
        <v>1</v>
      </c>
      <c r="K413">
        <v>0</v>
      </c>
      <c r="L413">
        <v>7</v>
      </c>
      <c r="M413">
        <v>8</v>
      </c>
      <c r="N413">
        <v>1</v>
      </c>
      <c r="O413">
        <v>3</v>
      </c>
      <c r="P413">
        <v>0</v>
      </c>
      <c r="Q413">
        <v>1</v>
      </c>
      <c r="R413">
        <v>0</v>
      </c>
      <c r="S413">
        <v>2</v>
      </c>
      <c r="T413">
        <v>0</v>
      </c>
      <c r="U413">
        <v>40</v>
      </c>
      <c r="V413">
        <v>80</v>
      </c>
      <c r="W413">
        <v>0</v>
      </c>
      <c r="X413">
        <v>0</v>
      </c>
      <c r="Y413">
        <v>40</v>
      </c>
      <c r="Z413">
        <v>0</v>
      </c>
      <c r="AA413">
        <v>1</v>
      </c>
      <c r="AB413">
        <v>80</v>
      </c>
      <c r="AC413">
        <v>5</v>
      </c>
      <c r="AD413">
        <v>2</v>
      </c>
      <c r="AE413">
        <v>7</v>
      </c>
      <c r="AF413">
        <v>0</v>
      </c>
      <c r="AG413">
        <v>0</v>
      </c>
    </row>
    <row r="414" spans="1:33" ht="15.75">
      <c r="A414" s="29" t="s">
        <v>6959</v>
      </c>
      <c r="B414" s="10" t="s">
        <v>5250</v>
      </c>
      <c r="C414" s="26" t="s">
        <v>6960</v>
      </c>
      <c r="D414" s="32">
        <v>34</v>
      </c>
      <c r="E414" s="73" t="s">
        <v>2679</v>
      </c>
      <c r="F414" s="31">
        <v>132270258</v>
      </c>
      <c r="G414" s="38" t="s">
        <v>5184</v>
      </c>
      <c r="H414" t="s">
        <v>7472</v>
      </c>
      <c r="I414">
        <v>6</v>
      </c>
      <c r="J414">
        <v>2</v>
      </c>
      <c r="K414">
        <v>0</v>
      </c>
      <c r="L414">
        <v>11</v>
      </c>
      <c r="M414">
        <v>13</v>
      </c>
      <c r="N414">
        <v>2</v>
      </c>
      <c r="O414">
        <v>4</v>
      </c>
      <c r="P414">
        <v>0</v>
      </c>
      <c r="Q414">
        <v>1</v>
      </c>
      <c r="R414">
        <v>0</v>
      </c>
      <c r="S414">
        <v>3</v>
      </c>
      <c r="T414">
        <v>0</v>
      </c>
      <c r="U414">
        <v>68</v>
      </c>
      <c r="V414">
        <v>136</v>
      </c>
      <c r="W414">
        <v>0</v>
      </c>
      <c r="X414">
        <v>0</v>
      </c>
      <c r="Y414">
        <v>68</v>
      </c>
      <c r="Z414">
        <v>0</v>
      </c>
      <c r="AA414">
        <v>2</v>
      </c>
      <c r="AB414">
        <v>136</v>
      </c>
      <c r="AC414">
        <v>8</v>
      </c>
      <c r="AD414">
        <v>4</v>
      </c>
      <c r="AE414">
        <v>11</v>
      </c>
      <c r="AF414">
        <v>0</v>
      </c>
      <c r="AG414">
        <v>0</v>
      </c>
    </row>
    <row r="415" spans="1:33" ht="15.75">
      <c r="A415" s="29" t="s">
        <v>6961</v>
      </c>
      <c r="B415" s="10" t="s">
        <v>5250</v>
      </c>
      <c r="C415" s="26" t="s">
        <v>6962</v>
      </c>
      <c r="D415" s="32">
        <v>46</v>
      </c>
      <c r="E415" s="73" t="s">
        <v>2679</v>
      </c>
      <c r="F415" s="31">
        <v>132270258</v>
      </c>
      <c r="G415" s="38" t="s">
        <v>5184</v>
      </c>
      <c r="H415" t="s">
        <v>7472</v>
      </c>
      <c r="I415">
        <v>9</v>
      </c>
      <c r="J415">
        <v>3</v>
      </c>
      <c r="K415">
        <v>0</v>
      </c>
      <c r="L415">
        <v>14</v>
      </c>
      <c r="M415">
        <v>17</v>
      </c>
      <c r="N415">
        <v>3</v>
      </c>
      <c r="O415">
        <v>6</v>
      </c>
      <c r="P415">
        <v>0</v>
      </c>
      <c r="Q415">
        <v>2</v>
      </c>
      <c r="R415">
        <v>0</v>
      </c>
      <c r="S415">
        <v>5</v>
      </c>
      <c r="T415">
        <v>0</v>
      </c>
      <c r="U415">
        <v>92</v>
      </c>
      <c r="V415">
        <v>184</v>
      </c>
      <c r="W415">
        <v>0</v>
      </c>
      <c r="X415">
        <v>0</v>
      </c>
      <c r="Y415">
        <v>92</v>
      </c>
      <c r="Z415">
        <v>0</v>
      </c>
      <c r="AA415">
        <v>3</v>
      </c>
      <c r="AB415">
        <v>184</v>
      </c>
      <c r="AC415">
        <v>11</v>
      </c>
      <c r="AD415">
        <v>5</v>
      </c>
      <c r="AE415">
        <v>15</v>
      </c>
      <c r="AF415">
        <v>0</v>
      </c>
      <c r="AG415">
        <v>0</v>
      </c>
    </row>
    <row r="416" spans="1:33" ht="15.75">
      <c r="A416" s="29" t="s">
        <v>6996</v>
      </c>
      <c r="B416" s="10" t="s">
        <v>5418</v>
      </c>
      <c r="C416" s="26" t="s">
        <v>6997</v>
      </c>
      <c r="D416" s="30">
        <v>140</v>
      </c>
      <c r="E416" s="73" t="s">
        <v>2691</v>
      </c>
      <c r="F416" s="31">
        <v>131771009</v>
      </c>
      <c r="G416" s="38" t="s">
        <v>5184</v>
      </c>
      <c r="H416" t="s">
        <v>7472</v>
      </c>
      <c r="I416">
        <v>25</v>
      </c>
      <c r="J416">
        <v>7</v>
      </c>
      <c r="K416">
        <v>0</v>
      </c>
      <c r="L416">
        <v>43</v>
      </c>
      <c r="M416">
        <v>52</v>
      </c>
      <c r="N416">
        <v>7</v>
      </c>
      <c r="O416">
        <v>16</v>
      </c>
      <c r="P416">
        <v>0</v>
      </c>
      <c r="Q416">
        <v>4</v>
      </c>
      <c r="R416">
        <v>0</v>
      </c>
      <c r="S416">
        <v>13</v>
      </c>
      <c r="T416">
        <v>0</v>
      </c>
      <c r="U416">
        <v>280</v>
      </c>
      <c r="V416">
        <v>560</v>
      </c>
      <c r="W416">
        <v>0</v>
      </c>
      <c r="X416">
        <v>0</v>
      </c>
      <c r="Y416">
        <v>280</v>
      </c>
      <c r="Z416">
        <v>0</v>
      </c>
      <c r="AA416">
        <v>7</v>
      </c>
      <c r="AB416">
        <v>560</v>
      </c>
      <c r="AC416">
        <v>31</v>
      </c>
      <c r="AD416">
        <v>14</v>
      </c>
      <c r="AE416">
        <v>44</v>
      </c>
      <c r="AF416">
        <v>0</v>
      </c>
      <c r="AG416">
        <v>0</v>
      </c>
    </row>
    <row r="417" spans="1:33" ht="15.75">
      <c r="A417" s="29" t="s">
        <v>6998</v>
      </c>
      <c r="B417" s="10" t="s">
        <v>5418</v>
      </c>
      <c r="C417" s="26" t="s">
        <v>6999</v>
      </c>
      <c r="D417" s="30">
        <v>33</v>
      </c>
      <c r="E417" s="73" t="s">
        <v>2691</v>
      </c>
      <c r="F417" s="31">
        <v>131771009</v>
      </c>
      <c r="G417" s="38" t="s">
        <v>5184</v>
      </c>
      <c r="H417" t="s">
        <v>7473</v>
      </c>
      <c r="I417">
        <v>14</v>
      </c>
      <c r="J417">
        <v>4</v>
      </c>
      <c r="K417">
        <v>35</v>
      </c>
      <c r="L417">
        <v>17</v>
      </c>
      <c r="M417">
        <v>0</v>
      </c>
      <c r="N417">
        <v>0</v>
      </c>
      <c r="O417">
        <v>5</v>
      </c>
      <c r="P417">
        <v>2</v>
      </c>
      <c r="Q417">
        <v>0</v>
      </c>
      <c r="R417">
        <v>12</v>
      </c>
      <c r="S417">
        <v>4</v>
      </c>
      <c r="T417">
        <v>330</v>
      </c>
      <c r="U417">
        <v>0</v>
      </c>
      <c r="V417">
        <v>0</v>
      </c>
      <c r="W417">
        <v>15</v>
      </c>
      <c r="X417">
        <v>7</v>
      </c>
      <c r="Y417">
        <v>132</v>
      </c>
      <c r="Z417">
        <v>8</v>
      </c>
      <c r="AA417">
        <v>0</v>
      </c>
      <c r="AB417">
        <v>0</v>
      </c>
      <c r="AC417">
        <v>8</v>
      </c>
      <c r="AD417">
        <v>4</v>
      </c>
      <c r="AE417">
        <v>4</v>
      </c>
      <c r="AF417">
        <v>3</v>
      </c>
      <c r="AG417">
        <v>3</v>
      </c>
    </row>
    <row r="418" spans="1:33" ht="15.75">
      <c r="A418" s="33" t="s">
        <v>7000</v>
      </c>
      <c r="B418" s="10" t="s">
        <v>5418</v>
      </c>
      <c r="C418" s="26" t="s">
        <v>7001</v>
      </c>
      <c r="D418" s="35">
        <v>83</v>
      </c>
      <c r="E418" s="73" t="s">
        <v>2691</v>
      </c>
      <c r="F418" s="31">
        <v>131771009</v>
      </c>
      <c r="G418" s="38" t="s">
        <v>5184</v>
      </c>
      <c r="H418" t="s">
        <v>7473</v>
      </c>
      <c r="I418">
        <v>33</v>
      </c>
      <c r="J418">
        <v>10</v>
      </c>
      <c r="K418">
        <v>88</v>
      </c>
      <c r="L418">
        <v>42</v>
      </c>
      <c r="M418">
        <v>0</v>
      </c>
      <c r="N418">
        <v>0</v>
      </c>
      <c r="O418">
        <v>11</v>
      </c>
      <c r="P418">
        <v>5</v>
      </c>
      <c r="Q418">
        <v>0</v>
      </c>
      <c r="R418">
        <v>30</v>
      </c>
      <c r="S418">
        <v>10</v>
      </c>
      <c r="T418">
        <v>830</v>
      </c>
      <c r="U418">
        <v>0</v>
      </c>
      <c r="V418">
        <v>0</v>
      </c>
      <c r="W418">
        <v>37</v>
      </c>
      <c r="X418">
        <v>17</v>
      </c>
      <c r="Y418">
        <v>332</v>
      </c>
      <c r="Z418">
        <v>19</v>
      </c>
      <c r="AA418">
        <v>0</v>
      </c>
      <c r="AB418">
        <v>0</v>
      </c>
      <c r="AC418">
        <v>19</v>
      </c>
      <c r="AD418">
        <v>9</v>
      </c>
      <c r="AE418">
        <v>10</v>
      </c>
      <c r="AF418">
        <v>6</v>
      </c>
      <c r="AG418">
        <v>6</v>
      </c>
    </row>
    <row r="419" spans="1:33" ht="15.75">
      <c r="A419" s="33" t="s">
        <v>7002</v>
      </c>
      <c r="B419" s="10" t="s">
        <v>5418</v>
      </c>
      <c r="C419" s="26" t="s">
        <v>7003</v>
      </c>
      <c r="D419" s="35">
        <v>38</v>
      </c>
      <c r="E419" s="73" t="s">
        <v>2691</v>
      </c>
      <c r="F419" s="31">
        <v>131771009</v>
      </c>
      <c r="G419" s="38" t="s">
        <v>5184</v>
      </c>
      <c r="H419" t="s">
        <v>7473</v>
      </c>
      <c r="I419">
        <v>16</v>
      </c>
      <c r="J419">
        <v>5</v>
      </c>
      <c r="K419">
        <v>41</v>
      </c>
      <c r="L419">
        <v>20</v>
      </c>
      <c r="M419">
        <v>0</v>
      </c>
      <c r="N419">
        <v>0</v>
      </c>
      <c r="O419">
        <v>6</v>
      </c>
      <c r="P419">
        <v>3</v>
      </c>
      <c r="Q419">
        <v>0</v>
      </c>
      <c r="R419">
        <v>14</v>
      </c>
      <c r="S419">
        <v>5</v>
      </c>
      <c r="T419">
        <v>380</v>
      </c>
      <c r="U419">
        <v>0</v>
      </c>
      <c r="V419">
        <v>0</v>
      </c>
      <c r="W419">
        <v>17</v>
      </c>
      <c r="X419">
        <v>8</v>
      </c>
      <c r="Y419">
        <v>152</v>
      </c>
      <c r="Z419">
        <v>9</v>
      </c>
      <c r="AA419">
        <v>0</v>
      </c>
      <c r="AB419">
        <v>0</v>
      </c>
      <c r="AC419">
        <v>9</v>
      </c>
      <c r="AD419">
        <v>4</v>
      </c>
      <c r="AE419">
        <v>5</v>
      </c>
      <c r="AF419">
        <v>3</v>
      </c>
      <c r="AG419">
        <v>3</v>
      </c>
    </row>
    <row r="420" spans="1:33" ht="15.75">
      <c r="A420" s="29" t="s">
        <v>7004</v>
      </c>
      <c r="B420" s="10" t="s">
        <v>5349</v>
      </c>
      <c r="C420" s="75" t="s">
        <v>7005</v>
      </c>
      <c r="D420" s="32">
        <v>262</v>
      </c>
      <c r="E420" s="73" t="s">
        <v>2705</v>
      </c>
      <c r="F420" s="31">
        <v>132072111</v>
      </c>
      <c r="G420" s="38" t="s">
        <v>5184</v>
      </c>
      <c r="H420" t="s">
        <v>7472</v>
      </c>
      <c r="I420">
        <v>47</v>
      </c>
      <c r="J420">
        <v>12</v>
      </c>
      <c r="K420">
        <v>0</v>
      </c>
      <c r="L420">
        <v>80</v>
      </c>
      <c r="M420">
        <v>97</v>
      </c>
      <c r="N420">
        <v>12</v>
      </c>
      <c r="O420">
        <v>29</v>
      </c>
      <c r="P420">
        <v>0</v>
      </c>
      <c r="Q420">
        <v>6</v>
      </c>
      <c r="R420">
        <v>0</v>
      </c>
      <c r="S420">
        <v>24</v>
      </c>
      <c r="T420">
        <v>0</v>
      </c>
      <c r="U420">
        <v>524</v>
      </c>
      <c r="V420">
        <v>1048</v>
      </c>
      <c r="W420">
        <v>0</v>
      </c>
      <c r="X420">
        <v>0</v>
      </c>
      <c r="Y420">
        <v>524</v>
      </c>
      <c r="Z420">
        <v>0</v>
      </c>
      <c r="AA420">
        <v>12</v>
      </c>
      <c r="AB420">
        <v>1048</v>
      </c>
      <c r="AC420">
        <v>58</v>
      </c>
      <c r="AD420">
        <v>26</v>
      </c>
      <c r="AE420">
        <v>81</v>
      </c>
      <c r="AF420">
        <v>0</v>
      </c>
      <c r="AG420">
        <v>0</v>
      </c>
    </row>
    <row r="421" spans="1:33" ht="15.75">
      <c r="A421" s="33" t="s">
        <v>7006</v>
      </c>
      <c r="B421" s="10" t="s">
        <v>5349</v>
      </c>
      <c r="C421" s="26" t="s">
        <v>7007</v>
      </c>
      <c r="D421" s="34">
        <v>241</v>
      </c>
      <c r="E421" s="73" t="s">
        <v>2715</v>
      </c>
      <c r="F421" s="31">
        <v>132066219</v>
      </c>
      <c r="G421" s="38" t="s">
        <v>5184</v>
      </c>
      <c r="H421" t="s">
        <v>7473</v>
      </c>
      <c r="I421">
        <v>96</v>
      </c>
      <c r="J421">
        <v>27</v>
      </c>
      <c r="K421">
        <v>256</v>
      </c>
      <c r="L421">
        <v>122</v>
      </c>
      <c r="M421">
        <v>0</v>
      </c>
      <c r="N421">
        <v>0</v>
      </c>
      <c r="O421">
        <v>32</v>
      </c>
      <c r="P421">
        <v>15</v>
      </c>
      <c r="Q421">
        <v>0</v>
      </c>
      <c r="R421">
        <v>86</v>
      </c>
      <c r="S421">
        <v>27</v>
      </c>
      <c r="T421">
        <v>2410</v>
      </c>
      <c r="U421">
        <v>0</v>
      </c>
      <c r="V421">
        <v>0</v>
      </c>
      <c r="W421">
        <v>107</v>
      </c>
      <c r="X421">
        <v>48</v>
      </c>
      <c r="Y421">
        <v>964</v>
      </c>
      <c r="Z421">
        <v>54</v>
      </c>
      <c r="AA421">
        <v>0</v>
      </c>
      <c r="AB421">
        <v>0</v>
      </c>
      <c r="AC421">
        <v>54</v>
      </c>
      <c r="AD421">
        <v>24</v>
      </c>
      <c r="AE421">
        <v>27</v>
      </c>
      <c r="AF421">
        <v>16</v>
      </c>
      <c r="AG421">
        <v>16</v>
      </c>
    </row>
    <row r="422" spans="1:33" ht="15.75">
      <c r="A422" s="29" t="s">
        <v>7011</v>
      </c>
      <c r="B422" s="10" t="s">
        <v>5349</v>
      </c>
      <c r="C422" s="26" t="s">
        <v>7012</v>
      </c>
      <c r="D422" s="32">
        <v>106</v>
      </c>
      <c r="E422" s="73" t="s">
        <v>2723</v>
      </c>
      <c r="F422" s="31">
        <v>131883877</v>
      </c>
      <c r="G422" s="38" t="s">
        <v>5184</v>
      </c>
      <c r="H422" t="s">
        <v>7472</v>
      </c>
      <c r="I422">
        <v>19</v>
      </c>
      <c r="J422">
        <v>5</v>
      </c>
      <c r="K422">
        <v>0</v>
      </c>
      <c r="L422">
        <v>33</v>
      </c>
      <c r="M422">
        <v>39</v>
      </c>
      <c r="N422">
        <v>5</v>
      </c>
      <c r="O422">
        <v>12</v>
      </c>
      <c r="P422">
        <v>0</v>
      </c>
      <c r="Q422">
        <v>3</v>
      </c>
      <c r="R422">
        <v>0</v>
      </c>
      <c r="S422">
        <v>10</v>
      </c>
      <c r="T422">
        <v>0</v>
      </c>
      <c r="U422">
        <v>212</v>
      </c>
      <c r="V422">
        <v>424</v>
      </c>
      <c r="W422">
        <v>0</v>
      </c>
      <c r="X422">
        <v>0</v>
      </c>
      <c r="Y422">
        <v>212</v>
      </c>
      <c r="Z422">
        <v>0</v>
      </c>
      <c r="AA422">
        <v>5</v>
      </c>
      <c r="AB422">
        <v>424</v>
      </c>
      <c r="AC422">
        <v>24</v>
      </c>
      <c r="AD422">
        <v>11</v>
      </c>
      <c r="AE422">
        <v>33</v>
      </c>
      <c r="AF422">
        <v>0</v>
      </c>
      <c r="AG422">
        <v>0</v>
      </c>
    </row>
    <row r="423" spans="1:33" ht="15.75">
      <c r="A423" s="29" t="s">
        <v>7013</v>
      </c>
      <c r="B423" s="10" t="s">
        <v>5349</v>
      </c>
      <c r="C423" s="26" t="s">
        <v>7014</v>
      </c>
      <c r="D423" s="32">
        <v>25</v>
      </c>
      <c r="E423" s="73" t="s">
        <v>2723</v>
      </c>
      <c r="F423" s="31">
        <v>131883877</v>
      </c>
      <c r="G423" s="38" t="s">
        <v>5184</v>
      </c>
      <c r="H423" t="s">
        <v>7473</v>
      </c>
      <c r="I423">
        <v>10</v>
      </c>
      <c r="J423">
        <v>3</v>
      </c>
      <c r="K423">
        <v>27</v>
      </c>
      <c r="L423">
        <v>13</v>
      </c>
      <c r="M423">
        <v>0</v>
      </c>
      <c r="N423">
        <v>0</v>
      </c>
      <c r="O423">
        <v>4</v>
      </c>
      <c r="P423">
        <v>2</v>
      </c>
      <c r="Q423">
        <v>0</v>
      </c>
      <c r="R423">
        <v>9</v>
      </c>
      <c r="S423">
        <v>3</v>
      </c>
      <c r="T423">
        <v>250</v>
      </c>
      <c r="U423">
        <v>0</v>
      </c>
      <c r="V423">
        <v>0</v>
      </c>
      <c r="W423">
        <v>12</v>
      </c>
      <c r="X423">
        <v>5</v>
      </c>
      <c r="Y423">
        <v>100</v>
      </c>
      <c r="Z423">
        <v>6</v>
      </c>
      <c r="AA423">
        <v>0</v>
      </c>
      <c r="AB423">
        <v>0</v>
      </c>
      <c r="AC423">
        <v>6</v>
      </c>
      <c r="AD423">
        <v>3</v>
      </c>
      <c r="AE423">
        <v>3</v>
      </c>
      <c r="AF423">
        <v>2</v>
      </c>
      <c r="AG423">
        <v>2</v>
      </c>
    </row>
    <row r="424" spans="1:33" ht="15.75">
      <c r="A424" s="29" t="s">
        <v>7015</v>
      </c>
      <c r="B424" s="10" t="s">
        <v>5349</v>
      </c>
      <c r="C424" s="26" t="s">
        <v>7016</v>
      </c>
      <c r="D424" s="32">
        <v>13</v>
      </c>
      <c r="E424" s="73" t="s">
        <v>2723</v>
      </c>
      <c r="F424" s="31">
        <v>131883877</v>
      </c>
      <c r="G424" s="38" t="s">
        <v>5184</v>
      </c>
      <c r="H424" t="s">
        <v>7473</v>
      </c>
      <c r="I424">
        <v>6</v>
      </c>
      <c r="J424">
        <v>2</v>
      </c>
      <c r="K424">
        <v>14</v>
      </c>
      <c r="L424">
        <v>7</v>
      </c>
      <c r="M424">
        <v>0</v>
      </c>
      <c r="N424">
        <v>0</v>
      </c>
      <c r="O424">
        <v>2</v>
      </c>
      <c r="P424">
        <v>1</v>
      </c>
      <c r="Q424">
        <v>0</v>
      </c>
      <c r="R424">
        <v>5</v>
      </c>
      <c r="S424">
        <v>2</v>
      </c>
      <c r="T424">
        <v>130</v>
      </c>
      <c r="U424">
        <v>0</v>
      </c>
      <c r="V424">
        <v>0</v>
      </c>
      <c r="W424">
        <v>6</v>
      </c>
      <c r="X424">
        <v>3</v>
      </c>
      <c r="Y424">
        <v>52</v>
      </c>
      <c r="Z424">
        <v>3</v>
      </c>
      <c r="AA424">
        <v>0</v>
      </c>
      <c r="AB424">
        <v>0</v>
      </c>
      <c r="AC424">
        <v>3</v>
      </c>
      <c r="AD424">
        <v>2</v>
      </c>
      <c r="AE424">
        <v>2</v>
      </c>
      <c r="AF424">
        <v>1</v>
      </c>
      <c r="AG424">
        <v>1</v>
      </c>
    </row>
    <row r="425" spans="1:33" ht="15.75">
      <c r="A425" s="29" t="s">
        <v>7017</v>
      </c>
      <c r="B425" s="10" t="s">
        <v>5349</v>
      </c>
      <c r="C425" s="26" t="s">
        <v>7018</v>
      </c>
      <c r="D425" s="32">
        <v>92</v>
      </c>
      <c r="E425" s="73" t="s">
        <v>2723</v>
      </c>
      <c r="F425" s="31">
        <v>131883877</v>
      </c>
      <c r="G425" s="38" t="s">
        <v>5184</v>
      </c>
      <c r="H425" t="s">
        <v>7472</v>
      </c>
      <c r="I425">
        <v>17</v>
      </c>
      <c r="J425">
        <v>5</v>
      </c>
      <c r="K425">
        <v>0</v>
      </c>
      <c r="L425">
        <v>28</v>
      </c>
      <c r="M425">
        <v>34</v>
      </c>
      <c r="N425">
        <v>5</v>
      </c>
      <c r="O425">
        <v>11</v>
      </c>
      <c r="P425">
        <v>0</v>
      </c>
      <c r="Q425">
        <v>3</v>
      </c>
      <c r="R425">
        <v>0</v>
      </c>
      <c r="S425">
        <v>9</v>
      </c>
      <c r="T425">
        <v>0</v>
      </c>
      <c r="U425">
        <v>184</v>
      </c>
      <c r="V425">
        <v>368</v>
      </c>
      <c r="W425">
        <v>0</v>
      </c>
      <c r="X425">
        <v>0</v>
      </c>
      <c r="Y425">
        <v>184</v>
      </c>
      <c r="Z425">
        <v>0</v>
      </c>
      <c r="AA425">
        <v>5</v>
      </c>
      <c r="AB425">
        <v>368</v>
      </c>
      <c r="AC425">
        <v>21</v>
      </c>
      <c r="AD425">
        <v>10</v>
      </c>
      <c r="AE425">
        <v>29</v>
      </c>
      <c r="AF425">
        <v>0</v>
      </c>
      <c r="AG425">
        <v>0</v>
      </c>
    </row>
    <row r="426" spans="1:33" ht="15.75">
      <c r="A426" s="33" t="s">
        <v>7038</v>
      </c>
      <c r="B426" s="10" t="s">
        <v>5919</v>
      </c>
      <c r="C426" s="26" t="s">
        <v>7039</v>
      </c>
      <c r="D426" s="35">
        <v>345</v>
      </c>
      <c r="E426" s="73" t="s">
        <v>2738</v>
      </c>
      <c r="F426" s="31">
        <v>131045588</v>
      </c>
      <c r="G426" s="38" t="s">
        <v>5184</v>
      </c>
      <c r="H426" t="s">
        <v>7472</v>
      </c>
      <c r="I426">
        <v>61</v>
      </c>
      <c r="J426">
        <v>16</v>
      </c>
      <c r="K426">
        <v>0</v>
      </c>
      <c r="L426">
        <v>105</v>
      </c>
      <c r="M426">
        <v>127</v>
      </c>
      <c r="N426">
        <v>16</v>
      </c>
      <c r="O426">
        <v>39</v>
      </c>
      <c r="P426">
        <v>0</v>
      </c>
      <c r="Q426">
        <v>8</v>
      </c>
      <c r="R426">
        <v>0</v>
      </c>
      <c r="S426">
        <v>31</v>
      </c>
      <c r="T426">
        <v>0</v>
      </c>
      <c r="U426">
        <v>690</v>
      </c>
      <c r="V426">
        <v>1380</v>
      </c>
      <c r="W426">
        <v>0</v>
      </c>
      <c r="X426">
        <v>0</v>
      </c>
      <c r="Y426">
        <v>690</v>
      </c>
      <c r="Z426">
        <v>0</v>
      </c>
      <c r="AA426">
        <v>16</v>
      </c>
      <c r="AB426">
        <v>1380</v>
      </c>
      <c r="AC426">
        <v>77</v>
      </c>
      <c r="AD426">
        <v>34</v>
      </c>
      <c r="AE426">
        <v>107</v>
      </c>
      <c r="AF426">
        <v>0</v>
      </c>
      <c r="AG426">
        <v>0</v>
      </c>
    </row>
    <row r="427" spans="1:33" ht="15.75">
      <c r="A427" s="29" t="s">
        <v>7040</v>
      </c>
      <c r="B427" s="10" t="s">
        <v>5250</v>
      </c>
      <c r="C427" s="26" t="s">
        <v>6081</v>
      </c>
      <c r="D427" s="32">
        <v>49</v>
      </c>
      <c r="E427" s="73" t="s">
        <v>997</v>
      </c>
      <c r="F427" s="31">
        <v>1000613735</v>
      </c>
      <c r="G427" s="38" t="s">
        <v>5184</v>
      </c>
      <c r="H427" t="s">
        <v>7472</v>
      </c>
      <c r="I427">
        <v>9</v>
      </c>
      <c r="J427">
        <v>3</v>
      </c>
      <c r="K427">
        <v>0</v>
      </c>
      <c r="L427">
        <v>15</v>
      </c>
      <c r="M427">
        <v>18</v>
      </c>
      <c r="N427">
        <v>3</v>
      </c>
      <c r="O427">
        <v>6</v>
      </c>
      <c r="P427">
        <v>0</v>
      </c>
      <c r="Q427">
        <v>2</v>
      </c>
      <c r="R427">
        <v>0</v>
      </c>
      <c r="S427">
        <v>5</v>
      </c>
      <c r="T427">
        <v>0</v>
      </c>
      <c r="U427">
        <v>98</v>
      </c>
      <c r="V427">
        <v>196</v>
      </c>
      <c r="W427">
        <v>0</v>
      </c>
      <c r="X427">
        <v>0</v>
      </c>
      <c r="Y427">
        <v>98</v>
      </c>
      <c r="Z427">
        <v>0</v>
      </c>
      <c r="AA427">
        <v>3</v>
      </c>
      <c r="AB427">
        <v>196</v>
      </c>
      <c r="AC427">
        <v>11</v>
      </c>
      <c r="AD427">
        <v>5</v>
      </c>
      <c r="AE427">
        <v>16</v>
      </c>
      <c r="AF427">
        <v>0</v>
      </c>
      <c r="AG427">
        <v>0</v>
      </c>
    </row>
    <row r="428" spans="1:33" ht="15.75">
      <c r="A428" s="29" t="s">
        <v>7041</v>
      </c>
      <c r="B428" s="10" t="s">
        <v>5250</v>
      </c>
      <c r="C428" s="26" t="s">
        <v>7042</v>
      </c>
      <c r="D428" s="32">
        <v>29</v>
      </c>
      <c r="E428" s="73" t="s">
        <v>997</v>
      </c>
      <c r="F428" s="31">
        <v>1000613735</v>
      </c>
      <c r="G428" s="38" t="s">
        <v>5184</v>
      </c>
      <c r="H428" t="s">
        <v>7472</v>
      </c>
      <c r="I428">
        <v>6</v>
      </c>
      <c r="J428">
        <v>2</v>
      </c>
      <c r="K428">
        <v>0</v>
      </c>
      <c r="L428">
        <v>9</v>
      </c>
      <c r="M428">
        <v>11</v>
      </c>
      <c r="N428">
        <v>2</v>
      </c>
      <c r="O428">
        <v>4</v>
      </c>
      <c r="P428">
        <v>0</v>
      </c>
      <c r="Q428">
        <v>1</v>
      </c>
      <c r="R428">
        <v>0</v>
      </c>
      <c r="S428">
        <v>3</v>
      </c>
      <c r="T428">
        <v>0</v>
      </c>
      <c r="U428">
        <v>58</v>
      </c>
      <c r="V428">
        <v>116</v>
      </c>
      <c r="W428">
        <v>0</v>
      </c>
      <c r="X428">
        <v>0</v>
      </c>
      <c r="Y428">
        <v>58</v>
      </c>
      <c r="Z428">
        <v>0</v>
      </c>
      <c r="AA428">
        <v>2</v>
      </c>
      <c r="AB428">
        <v>116</v>
      </c>
      <c r="AC428">
        <v>7</v>
      </c>
      <c r="AD428">
        <v>3</v>
      </c>
      <c r="AE428">
        <v>9</v>
      </c>
      <c r="AF428">
        <v>0</v>
      </c>
      <c r="AG428">
        <v>0</v>
      </c>
    </row>
    <row r="429" spans="1:33" ht="15.75">
      <c r="A429" s="29" t="s">
        <v>7043</v>
      </c>
      <c r="B429" s="10" t="s">
        <v>5250</v>
      </c>
      <c r="C429" s="26" t="s">
        <v>7044</v>
      </c>
      <c r="D429" s="32">
        <v>117</v>
      </c>
      <c r="E429" s="73" t="s">
        <v>997</v>
      </c>
      <c r="F429" s="31">
        <v>1000613735</v>
      </c>
      <c r="G429" s="38" t="s">
        <v>5184</v>
      </c>
      <c r="H429" t="s">
        <v>7473</v>
      </c>
      <c r="I429">
        <v>47</v>
      </c>
      <c r="J429">
        <v>13</v>
      </c>
      <c r="K429">
        <v>124</v>
      </c>
      <c r="L429">
        <v>59</v>
      </c>
      <c r="M429">
        <v>0</v>
      </c>
      <c r="N429">
        <v>0</v>
      </c>
      <c r="O429">
        <v>16</v>
      </c>
      <c r="P429">
        <v>8</v>
      </c>
      <c r="Q429">
        <v>0</v>
      </c>
      <c r="R429">
        <v>42</v>
      </c>
      <c r="S429">
        <v>13</v>
      </c>
      <c r="T429">
        <v>1170</v>
      </c>
      <c r="U429">
        <v>0</v>
      </c>
      <c r="V429">
        <v>0</v>
      </c>
      <c r="W429">
        <v>52</v>
      </c>
      <c r="X429">
        <v>24</v>
      </c>
      <c r="Y429">
        <v>468</v>
      </c>
      <c r="Z429">
        <v>26</v>
      </c>
      <c r="AA429">
        <v>0</v>
      </c>
      <c r="AB429">
        <v>0</v>
      </c>
      <c r="AC429">
        <v>26</v>
      </c>
      <c r="AD429">
        <v>12</v>
      </c>
      <c r="AE429">
        <v>13</v>
      </c>
      <c r="AF429">
        <v>8</v>
      </c>
      <c r="AG429">
        <v>8</v>
      </c>
    </row>
    <row r="430" spans="1:33" ht="15.75">
      <c r="A430" s="29" t="s">
        <v>7045</v>
      </c>
      <c r="B430" s="10" t="s">
        <v>5217</v>
      </c>
      <c r="C430" s="26" t="s">
        <v>7046</v>
      </c>
      <c r="D430" s="30">
        <v>55</v>
      </c>
      <c r="E430" s="73" t="s">
        <v>1021</v>
      </c>
      <c r="F430" s="31">
        <v>3104496702</v>
      </c>
      <c r="G430" s="38" t="s">
        <v>5184</v>
      </c>
      <c r="H430" t="s">
        <v>7472</v>
      </c>
      <c r="I430">
        <v>10</v>
      </c>
      <c r="J430">
        <v>3</v>
      </c>
      <c r="K430">
        <v>0</v>
      </c>
      <c r="L430">
        <v>17</v>
      </c>
      <c r="M430">
        <v>21</v>
      </c>
      <c r="N430">
        <v>3</v>
      </c>
      <c r="O430">
        <v>7</v>
      </c>
      <c r="P430">
        <v>0</v>
      </c>
      <c r="Q430">
        <v>2</v>
      </c>
      <c r="R430">
        <v>0</v>
      </c>
      <c r="S430">
        <v>5</v>
      </c>
      <c r="T430">
        <v>0</v>
      </c>
      <c r="U430">
        <v>110</v>
      </c>
      <c r="V430">
        <v>220</v>
      </c>
      <c r="W430">
        <v>0</v>
      </c>
      <c r="X430">
        <v>0</v>
      </c>
      <c r="Y430">
        <v>110</v>
      </c>
      <c r="Z430">
        <v>0</v>
      </c>
      <c r="AA430">
        <v>3</v>
      </c>
      <c r="AB430">
        <v>220</v>
      </c>
      <c r="AC430">
        <v>13</v>
      </c>
      <c r="AD430">
        <v>6</v>
      </c>
      <c r="AE430">
        <v>17</v>
      </c>
      <c r="AF430">
        <v>0</v>
      </c>
      <c r="AG430">
        <v>0</v>
      </c>
    </row>
    <row r="431" spans="1:33" ht="15.75">
      <c r="A431" s="29" t="s">
        <v>7047</v>
      </c>
      <c r="B431" s="10" t="s">
        <v>5217</v>
      </c>
      <c r="C431" s="26" t="s">
        <v>7048</v>
      </c>
      <c r="D431" s="30">
        <v>92</v>
      </c>
      <c r="E431" s="73" t="s">
        <v>1021</v>
      </c>
      <c r="F431" s="31">
        <v>3104496702</v>
      </c>
      <c r="G431" s="38" t="s">
        <v>5184</v>
      </c>
      <c r="H431" t="s">
        <v>7472</v>
      </c>
      <c r="I431">
        <v>17</v>
      </c>
      <c r="J431">
        <v>5</v>
      </c>
      <c r="K431">
        <v>0</v>
      </c>
      <c r="L431">
        <v>28</v>
      </c>
      <c r="M431">
        <v>34</v>
      </c>
      <c r="N431">
        <v>5</v>
      </c>
      <c r="O431">
        <v>11</v>
      </c>
      <c r="P431">
        <v>0</v>
      </c>
      <c r="Q431">
        <v>3</v>
      </c>
      <c r="R431">
        <v>0</v>
      </c>
      <c r="S431">
        <v>9</v>
      </c>
      <c r="T431">
        <v>0</v>
      </c>
      <c r="U431">
        <v>184</v>
      </c>
      <c r="V431">
        <v>368</v>
      </c>
      <c r="W431">
        <v>0</v>
      </c>
      <c r="X431">
        <v>0</v>
      </c>
      <c r="Y431">
        <v>184</v>
      </c>
      <c r="Z431">
        <v>0</v>
      </c>
      <c r="AA431">
        <v>5</v>
      </c>
      <c r="AB431">
        <v>368</v>
      </c>
      <c r="AC431">
        <v>21</v>
      </c>
      <c r="AD431">
        <v>10</v>
      </c>
      <c r="AE431">
        <v>29</v>
      </c>
      <c r="AF431">
        <v>0</v>
      </c>
      <c r="AG431">
        <v>0</v>
      </c>
    </row>
    <row r="432" spans="1:33" ht="15.75">
      <c r="A432" s="29" t="s">
        <v>7049</v>
      </c>
      <c r="B432" s="10" t="s">
        <v>5217</v>
      </c>
      <c r="C432" s="26" t="s">
        <v>7050</v>
      </c>
      <c r="D432" s="30">
        <v>111</v>
      </c>
      <c r="E432" s="73" t="s">
        <v>1021</v>
      </c>
      <c r="F432" s="31">
        <v>3104496702</v>
      </c>
      <c r="G432" s="38" t="s">
        <v>5184</v>
      </c>
      <c r="H432" t="s">
        <v>7472</v>
      </c>
      <c r="I432">
        <v>20</v>
      </c>
      <c r="J432">
        <v>5</v>
      </c>
      <c r="K432">
        <v>0</v>
      </c>
      <c r="L432">
        <v>34</v>
      </c>
      <c r="M432">
        <v>41</v>
      </c>
      <c r="N432">
        <v>5</v>
      </c>
      <c r="O432">
        <v>13</v>
      </c>
      <c r="P432">
        <v>0</v>
      </c>
      <c r="Q432">
        <v>3</v>
      </c>
      <c r="R432">
        <v>0</v>
      </c>
      <c r="S432">
        <v>10</v>
      </c>
      <c r="T432">
        <v>0</v>
      </c>
      <c r="U432">
        <v>222</v>
      </c>
      <c r="V432">
        <v>444</v>
      </c>
      <c r="W432">
        <v>0</v>
      </c>
      <c r="X432">
        <v>0</v>
      </c>
      <c r="Y432">
        <v>222</v>
      </c>
      <c r="Z432">
        <v>0</v>
      </c>
      <c r="AA432">
        <v>5</v>
      </c>
      <c r="AB432">
        <v>444</v>
      </c>
      <c r="AC432">
        <v>25</v>
      </c>
      <c r="AD432">
        <v>11</v>
      </c>
      <c r="AE432">
        <v>35</v>
      </c>
      <c r="AF432">
        <v>0</v>
      </c>
      <c r="AG432">
        <v>0</v>
      </c>
    </row>
    <row r="433" spans="1:33" ht="15.75">
      <c r="A433" s="29" t="s">
        <v>7051</v>
      </c>
      <c r="B433" s="10" t="s">
        <v>5217</v>
      </c>
      <c r="C433" s="26" t="s">
        <v>7052</v>
      </c>
      <c r="D433" s="30">
        <v>29</v>
      </c>
      <c r="E433" s="73" t="s">
        <v>1021</v>
      </c>
      <c r="F433" s="31">
        <v>3104496702</v>
      </c>
      <c r="G433" s="38" t="s">
        <v>5184</v>
      </c>
      <c r="H433" t="s">
        <v>7472</v>
      </c>
      <c r="I433">
        <v>6</v>
      </c>
      <c r="J433">
        <v>2</v>
      </c>
      <c r="K433">
        <v>0</v>
      </c>
      <c r="L433">
        <v>9</v>
      </c>
      <c r="M433">
        <v>11</v>
      </c>
      <c r="N433">
        <v>2</v>
      </c>
      <c r="O433">
        <v>4</v>
      </c>
      <c r="P433">
        <v>0</v>
      </c>
      <c r="Q433">
        <v>1</v>
      </c>
      <c r="R433">
        <v>0</v>
      </c>
      <c r="S433">
        <v>3</v>
      </c>
      <c r="T433">
        <v>0</v>
      </c>
      <c r="U433">
        <v>58</v>
      </c>
      <c r="V433">
        <v>116</v>
      </c>
      <c r="W433">
        <v>0</v>
      </c>
      <c r="X433">
        <v>0</v>
      </c>
      <c r="Y433">
        <v>58</v>
      </c>
      <c r="Z433">
        <v>0</v>
      </c>
      <c r="AA433">
        <v>2</v>
      </c>
      <c r="AB433">
        <v>116</v>
      </c>
      <c r="AC433">
        <v>7</v>
      </c>
      <c r="AD433">
        <v>3</v>
      </c>
      <c r="AE433">
        <v>9</v>
      </c>
      <c r="AF433">
        <v>0</v>
      </c>
      <c r="AG433">
        <v>0</v>
      </c>
    </row>
    <row r="434" spans="1:33" ht="15.75">
      <c r="A434" s="29" t="s">
        <v>7053</v>
      </c>
      <c r="B434" s="10" t="s">
        <v>5217</v>
      </c>
      <c r="C434" s="26" t="s">
        <v>7054</v>
      </c>
      <c r="D434" s="30">
        <v>31</v>
      </c>
      <c r="E434" s="73" t="s">
        <v>1021</v>
      </c>
      <c r="F434" s="31">
        <v>3104496702</v>
      </c>
      <c r="G434" s="38" t="s">
        <v>5184</v>
      </c>
      <c r="H434" t="s">
        <v>7472</v>
      </c>
      <c r="I434">
        <v>6</v>
      </c>
      <c r="J434">
        <v>2</v>
      </c>
      <c r="K434">
        <v>0</v>
      </c>
      <c r="L434">
        <v>10</v>
      </c>
      <c r="M434">
        <v>12</v>
      </c>
      <c r="N434">
        <v>2</v>
      </c>
      <c r="O434">
        <v>4</v>
      </c>
      <c r="P434">
        <v>0</v>
      </c>
      <c r="Q434">
        <v>1</v>
      </c>
      <c r="R434">
        <v>0</v>
      </c>
      <c r="S434">
        <v>3</v>
      </c>
      <c r="T434">
        <v>0</v>
      </c>
      <c r="U434">
        <v>62</v>
      </c>
      <c r="V434">
        <v>124</v>
      </c>
      <c r="W434">
        <v>0</v>
      </c>
      <c r="X434">
        <v>0</v>
      </c>
      <c r="Y434">
        <v>62</v>
      </c>
      <c r="Z434">
        <v>0</v>
      </c>
      <c r="AA434">
        <v>2</v>
      </c>
      <c r="AB434">
        <v>124</v>
      </c>
      <c r="AC434">
        <v>7</v>
      </c>
      <c r="AD434">
        <v>4</v>
      </c>
      <c r="AE434">
        <v>10</v>
      </c>
      <c r="AF434">
        <v>0</v>
      </c>
      <c r="AG434">
        <v>0</v>
      </c>
    </row>
    <row r="435" spans="1:33" ht="15.75">
      <c r="A435" s="29" t="s">
        <v>7055</v>
      </c>
      <c r="B435" s="10" t="s">
        <v>5217</v>
      </c>
      <c r="C435" s="26" t="s">
        <v>7056</v>
      </c>
      <c r="D435" s="30">
        <v>41</v>
      </c>
      <c r="E435" s="73" t="s">
        <v>1021</v>
      </c>
      <c r="F435" s="31">
        <v>3104496702</v>
      </c>
      <c r="G435" s="38" t="s">
        <v>5184</v>
      </c>
      <c r="H435" t="s">
        <v>7472</v>
      </c>
      <c r="I435">
        <v>8</v>
      </c>
      <c r="J435">
        <v>2</v>
      </c>
      <c r="K435">
        <v>0</v>
      </c>
      <c r="L435">
        <v>13</v>
      </c>
      <c r="M435">
        <v>16</v>
      </c>
      <c r="N435">
        <v>2</v>
      </c>
      <c r="O435">
        <v>5</v>
      </c>
      <c r="P435">
        <v>0</v>
      </c>
      <c r="Q435">
        <v>1</v>
      </c>
      <c r="R435">
        <v>0</v>
      </c>
      <c r="S435">
        <v>4</v>
      </c>
      <c r="T435">
        <v>0</v>
      </c>
      <c r="U435">
        <v>82</v>
      </c>
      <c r="V435">
        <v>164</v>
      </c>
      <c r="W435">
        <v>0</v>
      </c>
      <c r="X435">
        <v>0</v>
      </c>
      <c r="Y435">
        <v>82</v>
      </c>
      <c r="Z435">
        <v>0</v>
      </c>
      <c r="AA435">
        <v>2</v>
      </c>
      <c r="AB435">
        <v>164</v>
      </c>
      <c r="AC435">
        <v>10</v>
      </c>
      <c r="AD435">
        <v>5</v>
      </c>
      <c r="AE435">
        <v>13</v>
      </c>
      <c r="AF435">
        <v>0</v>
      </c>
      <c r="AG435">
        <v>0</v>
      </c>
    </row>
    <row r="436" spans="1:33" ht="15.75">
      <c r="A436" s="29" t="s">
        <v>7061</v>
      </c>
      <c r="B436" s="10" t="s">
        <v>5263</v>
      </c>
      <c r="C436" s="26" t="s">
        <v>7062</v>
      </c>
      <c r="D436" s="34">
        <v>103</v>
      </c>
      <c r="E436" s="73" t="s">
        <v>1037</v>
      </c>
      <c r="F436" s="31">
        <v>7600176122</v>
      </c>
      <c r="G436" s="38" t="s">
        <v>5184</v>
      </c>
      <c r="H436" t="s">
        <v>7472</v>
      </c>
      <c r="I436">
        <v>19</v>
      </c>
      <c r="J436">
        <v>5</v>
      </c>
      <c r="K436">
        <v>0</v>
      </c>
      <c r="L436">
        <v>32</v>
      </c>
      <c r="M436">
        <v>38</v>
      </c>
      <c r="N436">
        <v>5</v>
      </c>
      <c r="O436">
        <v>12</v>
      </c>
      <c r="P436">
        <v>0</v>
      </c>
      <c r="Q436">
        <v>3</v>
      </c>
      <c r="R436">
        <v>0</v>
      </c>
      <c r="S436">
        <v>10</v>
      </c>
      <c r="T436">
        <v>0</v>
      </c>
      <c r="U436">
        <v>206</v>
      </c>
      <c r="V436">
        <v>412</v>
      </c>
      <c r="W436">
        <v>0</v>
      </c>
      <c r="X436">
        <v>0</v>
      </c>
      <c r="Y436">
        <v>206</v>
      </c>
      <c r="Z436">
        <v>0</v>
      </c>
      <c r="AA436">
        <v>5</v>
      </c>
      <c r="AB436">
        <v>412</v>
      </c>
      <c r="AC436">
        <v>23</v>
      </c>
      <c r="AD436">
        <v>11</v>
      </c>
      <c r="AE436">
        <v>32</v>
      </c>
      <c r="AF436">
        <v>0</v>
      </c>
      <c r="AG436">
        <v>0</v>
      </c>
    </row>
    <row r="437" spans="1:33" ht="15.75">
      <c r="A437" s="29" t="s">
        <v>7063</v>
      </c>
      <c r="B437" s="10" t="s">
        <v>6419</v>
      </c>
      <c r="C437" s="26" t="s">
        <v>7064</v>
      </c>
      <c r="D437" s="30">
        <v>448</v>
      </c>
      <c r="E437" s="73" t="s">
        <v>1056</v>
      </c>
      <c r="F437" s="31">
        <v>7600206788</v>
      </c>
      <c r="G437" s="38" t="s">
        <v>5184</v>
      </c>
      <c r="H437" t="s">
        <v>7472</v>
      </c>
      <c r="I437">
        <v>80</v>
      </c>
      <c r="J437">
        <v>20</v>
      </c>
      <c r="K437">
        <v>0</v>
      </c>
      <c r="L437">
        <v>136</v>
      </c>
      <c r="M437">
        <v>165</v>
      </c>
      <c r="N437">
        <v>20</v>
      </c>
      <c r="O437">
        <v>50</v>
      </c>
      <c r="P437">
        <v>0</v>
      </c>
      <c r="Q437">
        <v>10</v>
      </c>
      <c r="R437">
        <v>0</v>
      </c>
      <c r="S437">
        <v>40</v>
      </c>
      <c r="T437">
        <v>0</v>
      </c>
      <c r="U437">
        <v>896</v>
      </c>
      <c r="V437">
        <v>1792</v>
      </c>
      <c r="W437">
        <v>0</v>
      </c>
      <c r="X437">
        <v>0</v>
      </c>
      <c r="Y437">
        <v>896</v>
      </c>
      <c r="Z437">
        <v>0</v>
      </c>
      <c r="AA437">
        <v>20</v>
      </c>
      <c r="AB437">
        <v>1792</v>
      </c>
      <c r="AC437">
        <v>99</v>
      </c>
      <c r="AD437">
        <v>44</v>
      </c>
      <c r="AE437">
        <v>139</v>
      </c>
      <c r="AF437">
        <v>0</v>
      </c>
      <c r="AG437">
        <v>0</v>
      </c>
    </row>
    <row r="438" spans="1:33" ht="15.75">
      <c r="A438" s="29" t="s">
        <v>7073</v>
      </c>
      <c r="B438" s="10" t="s">
        <v>5349</v>
      </c>
      <c r="C438" s="26" t="s">
        <v>7074</v>
      </c>
      <c r="D438" s="32">
        <v>31</v>
      </c>
      <c r="E438" s="73" t="s">
        <v>1072</v>
      </c>
      <c r="F438" s="31">
        <v>1201283023</v>
      </c>
      <c r="G438" s="38" t="s">
        <v>5184</v>
      </c>
      <c r="H438" t="s">
        <v>7472</v>
      </c>
      <c r="I438">
        <v>6</v>
      </c>
      <c r="J438">
        <v>2</v>
      </c>
      <c r="K438">
        <v>0</v>
      </c>
      <c r="L438">
        <v>10</v>
      </c>
      <c r="M438">
        <v>12</v>
      </c>
      <c r="N438">
        <v>2</v>
      </c>
      <c r="O438">
        <v>4</v>
      </c>
      <c r="P438">
        <v>0</v>
      </c>
      <c r="Q438">
        <v>1</v>
      </c>
      <c r="R438">
        <v>0</v>
      </c>
      <c r="S438">
        <v>3</v>
      </c>
      <c r="T438">
        <v>0</v>
      </c>
      <c r="U438">
        <v>62</v>
      </c>
      <c r="V438">
        <v>124</v>
      </c>
      <c r="W438">
        <v>0</v>
      </c>
      <c r="X438">
        <v>0</v>
      </c>
      <c r="Y438">
        <v>62</v>
      </c>
      <c r="Z438">
        <v>0</v>
      </c>
      <c r="AA438">
        <v>2</v>
      </c>
      <c r="AB438">
        <v>124</v>
      </c>
      <c r="AC438">
        <v>7</v>
      </c>
      <c r="AD438">
        <v>4</v>
      </c>
      <c r="AE438">
        <v>10</v>
      </c>
      <c r="AF438">
        <v>0</v>
      </c>
      <c r="AG438">
        <v>0</v>
      </c>
    </row>
    <row r="439" spans="1:33" ht="15.75">
      <c r="A439" s="29" t="s">
        <v>7075</v>
      </c>
      <c r="B439" s="10" t="s">
        <v>5349</v>
      </c>
      <c r="C439" s="26" t="s">
        <v>7076</v>
      </c>
      <c r="D439" s="32">
        <v>101</v>
      </c>
      <c r="E439" s="73" t="s">
        <v>1072</v>
      </c>
      <c r="F439" s="31">
        <v>1201283023</v>
      </c>
      <c r="G439" s="38" t="s">
        <v>5184</v>
      </c>
      <c r="H439" t="s">
        <v>7472</v>
      </c>
      <c r="I439">
        <v>18</v>
      </c>
      <c r="J439">
        <v>5</v>
      </c>
      <c r="K439">
        <v>0</v>
      </c>
      <c r="L439">
        <v>31</v>
      </c>
      <c r="M439">
        <v>38</v>
      </c>
      <c r="N439">
        <v>5</v>
      </c>
      <c r="O439">
        <v>12</v>
      </c>
      <c r="P439">
        <v>0</v>
      </c>
      <c r="Q439">
        <v>3</v>
      </c>
      <c r="R439">
        <v>0</v>
      </c>
      <c r="S439">
        <v>9</v>
      </c>
      <c r="T439">
        <v>0</v>
      </c>
      <c r="U439">
        <v>202</v>
      </c>
      <c r="V439">
        <v>404</v>
      </c>
      <c r="W439">
        <v>0</v>
      </c>
      <c r="X439">
        <v>0</v>
      </c>
      <c r="Y439">
        <v>202</v>
      </c>
      <c r="Z439">
        <v>0</v>
      </c>
      <c r="AA439">
        <v>5</v>
      </c>
      <c r="AB439">
        <v>404</v>
      </c>
      <c r="AC439">
        <v>23</v>
      </c>
      <c r="AD439">
        <v>10</v>
      </c>
      <c r="AE439">
        <v>32</v>
      </c>
      <c r="AF439">
        <v>0</v>
      </c>
      <c r="AG439">
        <v>0</v>
      </c>
    </row>
    <row r="440" spans="1:33" ht="15.75">
      <c r="A440" s="29" t="s">
        <v>7077</v>
      </c>
      <c r="B440" s="10" t="s">
        <v>5349</v>
      </c>
      <c r="C440" s="26" t="s">
        <v>7078</v>
      </c>
      <c r="D440" s="32">
        <v>52</v>
      </c>
      <c r="E440" s="73" t="s">
        <v>1072</v>
      </c>
      <c r="F440" s="31">
        <v>1201283023</v>
      </c>
      <c r="G440" s="38" t="s">
        <v>5184</v>
      </c>
      <c r="H440" t="s">
        <v>7472</v>
      </c>
      <c r="I440">
        <v>10</v>
      </c>
      <c r="J440">
        <v>3</v>
      </c>
      <c r="K440">
        <v>0</v>
      </c>
      <c r="L440">
        <v>16</v>
      </c>
      <c r="M440">
        <v>20</v>
      </c>
      <c r="N440">
        <v>3</v>
      </c>
      <c r="O440">
        <v>6</v>
      </c>
      <c r="P440">
        <v>0</v>
      </c>
      <c r="Q440">
        <v>2</v>
      </c>
      <c r="R440">
        <v>0</v>
      </c>
      <c r="S440">
        <v>5</v>
      </c>
      <c r="T440">
        <v>0</v>
      </c>
      <c r="U440">
        <v>104</v>
      </c>
      <c r="V440">
        <v>208</v>
      </c>
      <c r="W440">
        <v>0</v>
      </c>
      <c r="X440">
        <v>0</v>
      </c>
      <c r="Y440">
        <v>104</v>
      </c>
      <c r="Z440">
        <v>0</v>
      </c>
      <c r="AA440">
        <v>3</v>
      </c>
      <c r="AB440">
        <v>208</v>
      </c>
      <c r="AC440">
        <v>12</v>
      </c>
      <c r="AD440">
        <v>6</v>
      </c>
      <c r="AE440">
        <v>17</v>
      </c>
      <c r="AF440">
        <v>0</v>
      </c>
      <c r="AG440">
        <v>0</v>
      </c>
    </row>
    <row r="441" spans="1:33" ht="15.75">
      <c r="A441" s="29" t="s">
        <v>7079</v>
      </c>
      <c r="B441" s="10" t="s">
        <v>5349</v>
      </c>
      <c r="C441" s="26" t="s">
        <v>7080</v>
      </c>
      <c r="D441" s="32">
        <v>17</v>
      </c>
      <c r="E441" s="73" t="s">
        <v>1072</v>
      </c>
      <c r="F441" s="31">
        <v>1201283023</v>
      </c>
      <c r="G441" s="38" t="s">
        <v>5184</v>
      </c>
      <c r="H441" t="s">
        <v>7472</v>
      </c>
      <c r="I441">
        <v>3</v>
      </c>
      <c r="J441">
        <v>1</v>
      </c>
      <c r="K441">
        <v>0</v>
      </c>
      <c r="L441">
        <v>6</v>
      </c>
      <c r="M441">
        <v>7</v>
      </c>
      <c r="N441">
        <v>1</v>
      </c>
      <c r="O441">
        <v>2</v>
      </c>
      <c r="P441">
        <v>0</v>
      </c>
      <c r="Q441">
        <v>1</v>
      </c>
      <c r="R441">
        <v>0</v>
      </c>
      <c r="S441">
        <v>2</v>
      </c>
      <c r="T441">
        <v>0</v>
      </c>
      <c r="U441">
        <v>34</v>
      </c>
      <c r="V441">
        <v>68</v>
      </c>
      <c r="W441">
        <v>0</v>
      </c>
      <c r="X441">
        <v>0</v>
      </c>
      <c r="Y441">
        <v>34</v>
      </c>
      <c r="Z441">
        <v>0</v>
      </c>
      <c r="AA441">
        <v>1</v>
      </c>
      <c r="AB441">
        <v>68</v>
      </c>
      <c r="AC441">
        <v>4</v>
      </c>
      <c r="AD441">
        <v>2</v>
      </c>
      <c r="AE441">
        <v>6</v>
      </c>
      <c r="AF441">
        <v>0</v>
      </c>
      <c r="AG441">
        <v>0</v>
      </c>
    </row>
    <row r="442" spans="1:33" ht="15.75">
      <c r="A442" s="29" t="s">
        <v>7081</v>
      </c>
      <c r="B442" s="10" t="s">
        <v>5349</v>
      </c>
      <c r="C442" s="26" t="s">
        <v>7082</v>
      </c>
      <c r="D442" s="32">
        <v>57</v>
      </c>
      <c r="E442" s="73" t="s">
        <v>1072</v>
      </c>
      <c r="F442" s="31">
        <v>1201283023</v>
      </c>
      <c r="G442" s="38" t="s">
        <v>5184</v>
      </c>
      <c r="H442" t="s">
        <v>7472</v>
      </c>
      <c r="I442">
        <v>11</v>
      </c>
      <c r="J442">
        <v>3</v>
      </c>
      <c r="K442">
        <v>0</v>
      </c>
      <c r="L442">
        <v>18</v>
      </c>
      <c r="M442">
        <v>21</v>
      </c>
      <c r="N442">
        <v>3</v>
      </c>
      <c r="O442">
        <v>7</v>
      </c>
      <c r="P442">
        <v>0</v>
      </c>
      <c r="Q442">
        <v>2</v>
      </c>
      <c r="R442">
        <v>0</v>
      </c>
      <c r="S442">
        <v>6</v>
      </c>
      <c r="T442">
        <v>0</v>
      </c>
      <c r="U442">
        <v>114</v>
      </c>
      <c r="V442">
        <v>228</v>
      </c>
      <c r="W442">
        <v>0</v>
      </c>
      <c r="X442">
        <v>0</v>
      </c>
      <c r="Y442">
        <v>114</v>
      </c>
      <c r="Z442">
        <v>0</v>
      </c>
      <c r="AA442">
        <v>3</v>
      </c>
      <c r="AB442">
        <v>228</v>
      </c>
      <c r="AC442">
        <v>13</v>
      </c>
      <c r="AD442">
        <v>6</v>
      </c>
      <c r="AE442">
        <v>18</v>
      </c>
      <c r="AF442">
        <v>0</v>
      </c>
      <c r="AG442">
        <v>0</v>
      </c>
    </row>
    <row r="443" spans="1:33" ht="15.75">
      <c r="A443" s="29" t="s">
        <v>7083</v>
      </c>
      <c r="B443" s="10" t="s">
        <v>5206</v>
      </c>
      <c r="C443" s="26" t="s">
        <v>7084</v>
      </c>
      <c r="D443" s="30">
        <v>65</v>
      </c>
      <c r="E443" s="73" t="s">
        <v>1087</v>
      </c>
      <c r="F443" s="31">
        <v>1200632881</v>
      </c>
      <c r="G443" s="38" t="s">
        <v>5184</v>
      </c>
      <c r="H443" t="s">
        <v>7472</v>
      </c>
      <c r="I443">
        <v>12</v>
      </c>
      <c r="J443">
        <v>3</v>
      </c>
      <c r="K443">
        <v>0</v>
      </c>
      <c r="L443">
        <v>20</v>
      </c>
      <c r="M443">
        <v>24</v>
      </c>
      <c r="N443">
        <v>3</v>
      </c>
      <c r="O443">
        <v>8</v>
      </c>
      <c r="P443">
        <v>0</v>
      </c>
      <c r="Q443">
        <v>2</v>
      </c>
      <c r="R443">
        <v>0</v>
      </c>
      <c r="S443">
        <v>6</v>
      </c>
      <c r="T443">
        <v>0</v>
      </c>
      <c r="U443">
        <v>130</v>
      </c>
      <c r="V443">
        <v>260</v>
      </c>
      <c r="W443">
        <v>0</v>
      </c>
      <c r="X443">
        <v>0</v>
      </c>
      <c r="Y443">
        <v>130</v>
      </c>
      <c r="Z443">
        <v>0</v>
      </c>
      <c r="AA443">
        <v>3</v>
      </c>
      <c r="AB443">
        <v>260</v>
      </c>
      <c r="AC443">
        <v>15</v>
      </c>
      <c r="AD443">
        <v>7</v>
      </c>
      <c r="AE443">
        <v>21</v>
      </c>
      <c r="AF443">
        <v>0</v>
      </c>
      <c r="AG443">
        <v>0</v>
      </c>
    </row>
    <row r="444" spans="1:33" ht="15.75">
      <c r="A444" s="29" t="s">
        <v>7085</v>
      </c>
      <c r="B444" s="10" t="s">
        <v>5206</v>
      </c>
      <c r="C444" s="26" t="s">
        <v>7086</v>
      </c>
      <c r="D444" s="30">
        <v>139</v>
      </c>
      <c r="E444" s="73" t="s">
        <v>1087</v>
      </c>
      <c r="F444" s="31">
        <v>1200632881</v>
      </c>
      <c r="G444" s="38" t="s">
        <v>5184</v>
      </c>
      <c r="H444" t="s">
        <v>7472</v>
      </c>
      <c r="I444">
        <v>25</v>
      </c>
      <c r="J444">
        <v>7</v>
      </c>
      <c r="K444">
        <v>0</v>
      </c>
      <c r="L444">
        <v>43</v>
      </c>
      <c r="M444">
        <v>51</v>
      </c>
      <c r="N444">
        <v>7</v>
      </c>
      <c r="O444">
        <v>16</v>
      </c>
      <c r="P444">
        <v>0</v>
      </c>
      <c r="Q444">
        <v>4</v>
      </c>
      <c r="R444">
        <v>0</v>
      </c>
      <c r="S444">
        <v>13</v>
      </c>
      <c r="T444">
        <v>0</v>
      </c>
      <c r="U444">
        <v>278</v>
      </c>
      <c r="V444">
        <v>556</v>
      </c>
      <c r="W444">
        <v>0</v>
      </c>
      <c r="X444">
        <v>0</v>
      </c>
      <c r="Y444">
        <v>278</v>
      </c>
      <c r="Z444">
        <v>0</v>
      </c>
      <c r="AA444">
        <v>7</v>
      </c>
      <c r="AB444">
        <v>556</v>
      </c>
      <c r="AC444">
        <v>31</v>
      </c>
      <c r="AD444">
        <v>14</v>
      </c>
      <c r="AE444">
        <v>43</v>
      </c>
      <c r="AF444">
        <v>0</v>
      </c>
      <c r="AG444">
        <v>0</v>
      </c>
    </row>
    <row r="445" spans="1:33" ht="15.75">
      <c r="A445" s="29" t="s">
        <v>7087</v>
      </c>
      <c r="B445" s="10" t="s">
        <v>6246</v>
      </c>
      <c r="C445" s="26" t="s">
        <v>7088</v>
      </c>
      <c r="D445" s="32">
        <v>73</v>
      </c>
      <c r="E445" s="73" t="s">
        <v>1098</v>
      </c>
      <c r="F445" s="31">
        <v>7600146323</v>
      </c>
      <c r="G445" s="38" t="s">
        <v>5184</v>
      </c>
      <c r="H445" t="s">
        <v>7472</v>
      </c>
      <c r="I445">
        <v>13</v>
      </c>
      <c r="J445">
        <v>4</v>
      </c>
      <c r="K445">
        <v>0</v>
      </c>
      <c r="L445">
        <v>23</v>
      </c>
      <c r="M445">
        <v>27</v>
      </c>
      <c r="N445">
        <v>4</v>
      </c>
      <c r="O445">
        <v>9</v>
      </c>
      <c r="P445">
        <v>0</v>
      </c>
      <c r="Q445">
        <v>2</v>
      </c>
      <c r="R445">
        <v>0</v>
      </c>
      <c r="S445">
        <v>7</v>
      </c>
      <c r="T445">
        <v>0</v>
      </c>
      <c r="U445">
        <v>146</v>
      </c>
      <c r="V445">
        <v>292</v>
      </c>
      <c r="W445">
        <v>0</v>
      </c>
      <c r="X445">
        <v>0</v>
      </c>
      <c r="Y445">
        <v>146</v>
      </c>
      <c r="Z445">
        <v>0</v>
      </c>
      <c r="AA445">
        <v>4</v>
      </c>
      <c r="AB445">
        <v>292</v>
      </c>
      <c r="AC445">
        <v>17</v>
      </c>
      <c r="AD445">
        <v>8</v>
      </c>
      <c r="AE445">
        <v>23</v>
      </c>
      <c r="AF445">
        <v>0</v>
      </c>
      <c r="AG445">
        <v>0</v>
      </c>
    </row>
    <row r="446" spans="1:33" ht="15.75">
      <c r="A446" s="29" t="s">
        <v>7089</v>
      </c>
      <c r="B446" s="10" t="s">
        <v>6246</v>
      </c>
      <c r="C446" s="26" t="s">
        <v>7090</v>
      </c>
      <c r="D446" s="32">
        <v>109</v>
      </c>
      <c r="E446" s="73" t="s">
        <v>1098</v>
      </c>
      <c r="F446" s="31">
        <v>7600146323</v>
      </c>
      <c r="G446" s="38" t="s">
        <v>5184</v>
      </c>
      <c r="H446" t="s">
        <v>7472</v>
      </c>
      <c r="I446">
        <v>20</v>
      </c>
      <c r="J446">
        <v>5</v>
      </c>
      <c r="K446">
        <v>0</v>
      </c>
      <c r="L446">
        <v>33</v>
      </c>
      <c r="M446">
        <v>40</v>
      </c>
      <c r="N446">
        <v>5</v>
      </c>
      <c r="O446">
        <v>13</v>
      </c>
      <c r="P446">
        <v>0</v>
      </c>
      <c r="Q446">
        <v>3</v>
      </c>
      <c r="R446">
        <v>0</v>
      </c>
      <c r="S446">
        <v>10</v>
      </c>
      <c r="T446">
        <v>0</v>
      </c>
      <c r="U446">
        <v>218</v>
      </c>
      <c r="V446">
        <v>436</v>
      </c>
      <c r="W446">
        <v>0</v>
      </c>
      <c r="X446">
        <v>0</v>
      </c>
      <c r="Y446">
        <v>218</v>
      </c>
      <c r="Z446">
        <v>0</v>
      </c>
      <c r="AA446">
        <v>5</v>
      </c>
      <c r="AB446">
        <v>436</v>
      </c>
      <c r="AC446">
        <v>25</v>
      </c>
      <c r="AD446">
        <v>11</v>
      </c>
      <c r="AE446">
        <v>34</v>
      </c>
      <c r="AF446">
        <v>0</v>
      </c>
      <c r="AG446">
        <v>0</v>
      </c>
    </row>
  </sheetData>
  <autoFilter ref="A1:G446" xr:uid="{00000000-0009-0000-0000-00001A000000}"/>
  <conditionalFormatting sqref="E263">
    <cfRule type="duplicateValues" dxfId="217" priority="406"/>
  </conditionalFormatting>
  <conditionalFormatting sqref="E267">
    <cfRule type="duplicateValues" dxfId="216" priority="399"/>
  </conditionalFormatting>
  <conditionalFormatting sqref="E267">
    <cfRule type="duplicateValues" dxfId="215" priority="400"/>
    <cfRule type="duplicateValues" dxfId="214" priority="401"/>
  </conditionalFormatting>
  <conditionalFormatting sqref="E267">
    <cfRule type="duplicateValues" dxfId="213" priority="402"/>
  </conditionalFormatting>
  <conditionalFormatting sqref="E267">
    <cfRule type="duplicateValues" dxfId="212" priority="398"/>
  </conditionalFormatting>
  <conditionalFormatting sqref="E271">
    <cfRule type="duplicateValues" dxfId="211" priority="395"/>
  </conditionalFormatting>
  <conditionalFormatting sqref="E277">
    <cfRule type="duplicateValues" dxfId="210" priority="387"/>
  </conditionalFormatting>
  <conditionalFormatting sqref="E278">
    <cfRule type="duplicateValues" dxfId="209" priority="386"/>
  </conditionalFormatting>
  <conditionalFormatting sqref="E275">
    <cfRule type="duplicateValues" dxfId="208" priority="379"/>
  </conditionalFormatting>
  <conditionalFormatting sqref="E292">
    <cfRule type="duplicateValues" dxfId="207" priority="378"/>
  </conditionalFormatting>
  <conditionalFormatting sqref="E279">
    <cfRule type="duplicateValues" dxfId="206" priority="370"/>
  </conditionalFormatting>
  <conditionalFormatting sqref="E279">
    <cfRule type="duplicateValues" dxfId="205" priority="371"/>
    <cfRule type="duplicateValues" dxfId="204" priority="372"/>
  </conditionalFormatting>
  <conditionalFormatting sqref="E279">
    <cfRule type="duplicateValues" dxfId="203" priority="373"/>
  </conditionalFormatting>
  <conditionalFormatting sqref="E279">
    <cfRule type="duplicateValues" dxfId="202" priority="369"/>
  </conditionalFormatting>
  <conditionalFormatting sqref="E280:E286">
    <cfRule type="duplicateValues" dxfId="201" priority="365"/>
  </conditionalFormatting>
  <conditionalFormatting sqref="E280:E286">
    <cfRule type="duplicateValues" dxfId="200" priority="366"/>
    <cfRule type="duplicateValues" dxfId="199" priority="367"/>
  </conditionalFormatting>
  <conditionalFormatting sqref="E280:E286">
    <cfRule type="duplicateValues" dxfId="198" priority="368"/>
  </conditionalFormatting>
  <conditionalFormatting sqref="E280:E286">
    <cfRule type="duplicateValues" dxfId="197" priority="364"/>
  </conditionalFormatting>
  <conditionalFormatting sqref="E287">
    <cfRule type="duplicateValues" dxfId="196" priority="360"/>
  </conditionalFormatting>
  <conditionalFormatting sqref="E287">
    <cfRule type="duplicateValues" dxfId="195" priority="361"/>
    <cfRule type="duplicateValues" dxfId="194" priority="362"/>
  </conditionalFormatting>
  <conditionalFormatting sqref="E287">
    <cfRule type="duplicateValues" dxfId="193" priority="363"/>
  </conditionalFormatting>
  <conditionalFormatting sqref="E287">
    <cfRule type="duplicateValues" dxfId="192" priority="359"/>
  </conditionalFormatting>
  <conditionalFormatting sqref="E288:E289">
    <cfRule type="duplicateValues" dxfId="191" priority="355"/>
  </conditionalFormatting>
  <conditionalFormatting sqref="E288:E289">
    <cfRule type="duplicateValues" dxfId="190" priority="356"/>
    <cfRule type="duplicateValues" dxfId="189" priority="357"/>
  </conditionalFormatting>
  <conditionalFormatting sqref="E288:E289">
    <cfRule type="duplicateValues" dxfId="188" priority="358"/>
  </conditionalFormatting>
  <conditionalFormatting sqref="E288:E289">
    <cfRule type="duplicateValues" dxfId="187" priority="354"/>
  </conditionalFormatting>
  <conditionalFormatting sqref="E293">
    <cfRule type="duplicateValues" dxfId="186" priority="353"/>
  </conditionalFormatting>
  <conditionalFormatting sqref="E291">
    <cfRule type="duplicateValues" dxfId="185" priority="352"/>
  </conditionalFormatting>
  <conditionalFormatting sqref="E408">
    <cfRule type="duplicateValues" dxfId="184" priority="348"/>
  </conditionalFormatting>
  <conditionalFormatting sqref="E408">
    <cfRule type="duplicateValues" dxfId="183" priority="349"/>
    <cfRule type="duplicateValues" dxfId="182" priority="350"/>
  </conditionalFormatting>
  <conditionalFormatting sqref="E408">
    <cfRule type="duplicateValues" dxfId="181" priority="351"/>
  </conditionalFormatting>
  <conditionalFormatting sqref="E408">
    <cfRule type="duplicateValues" dxfId="180" priority="347"/>
  </conditionalFormatting>
  <conditionalFormatting sqref="E409">
    <cfRule type="duplicateValues" dxfId="179" priority="343"/>
  </conditionalFormatting>
  <conditionalFormatting sqref="E409">
    <cfRule type="duplicateValues" dxfId="178" priority="344"/>
    <cfRule type="duplicateValues" dxfId="177" priority="345"/>
  </conditionalFormatting>
  <conditionalFormatting sqref="E409">
    <cfRule type="duplicateValues" dxfId="176" priority="346"/>
  </conditionalFormatting>
  <conditionalFormatting sqref="E409">
    <cfRule type="duplicateValues" dxfId="175" priority="342"/>
  </conditionalFormatting>
  <conditionalFormatting sqref="E415">
    <cfRule type="duplicateValues" dxfId="174" priority="338"/>
  </conditionalFormatting>
  <conditionalFormatting sqref="E415">
    <cfRule type="duplicateValues" dxfId="173" priority="339"/>
    <cfRule type="duplicateValues" dxfId="172" priority="340"/>
  </conditionalFormatting>
  <conditionalFormatting sqref="E415">
    <cfRule type="duplicateValues" dxfId="171" priority="341"/>
  </conditionalFormatting>
  <conditionalFormatting sqref="E415">
    <cfRule type="duplicateValues" dxfId="170" priority="337"/>
  </conditionalFormatting>
  <conditionalFormatting sqref="E276">
    <cfRule type="duplicateValues" dxfId="169" priority="336"/>
  </conditionalFormatting>
  <conditionalFormatting sqref="E290">
    <cfRule type="duplicateValues" dxfId="168" priority="332"/>
  </conditionalFormatting>
  <conditionalFormatting sqref="E290">
    <cfRule type="duplicateValues" dxfId="167" priority="333"/>
    <cfRule type="duplicateValues" dxfId="166" priority="334"/>
  </conditionalFormatting>
  <conditionalFormatting sqref="E290">
    <cfRule type="duplicateValues" dxfId="165" priority="335"/>
  </conditionalFormatting>
  <conditionalFormatting sqref="E290">
    <cfRule type="duplicateValues" dxfId="164" priority="331"/>
  </conditionalFormatting>
  <conditionalFormatting sqref="E437">
    <cfRule type="duplicateValues" dxfId="163" priority="330"/>
  </conditionalFormatting>
  <conditionalFormatting sqref="E438">
    <cfRule type="duplicateValues" dxfId="162" priority="329"/>
  </conditionalFormatting>
  <conditionalFormatting sqref="E294">
    <cfRule type="duplicateValues" dxfId="161" priority="320"/>
  </conditionalFormatting>
  <conditionalFormatting sqref="E295">
    <cfRule type="duplicateValues" dxfId="160" priority="317"/>
  </conditionalFormatting>
  <conditionalFormatting sqref="E295">
    <cfRule type="duplicateValues" dxfId="159" priority="318"/>
  </conditionalFormatting>
  <conditionalFormatting sqref="E295">
    <cfRule type="duplicateValues" dxfId="158" priority="319"/>
  </conditionalFormatting>
  <conditionalFormatting sqref="E295">
    <cfRule type="duplicateValues" dxfId="157" priority="316"/>
  </conditionalFormatting>
  <conditionalFormatting sqref="E296:E299">
    <cfRule type="duplicateValues" dxfId="156" priority="313"/>
  </conditionalFormatting>
  <conditionalFormatting sqref="E296:E299">
    <cfRule type="duplicateValues" dxfId="155" priority="314"/>
  </conditionalFormatting>
  <conditionalFormatting sqref="E296:E299">
    <cfRule type="duplicateValues" dxfId="154" priority="315"/>
  </conditionalFormatting>
  <conditionalFormatting sqref="E296:E299">
    <cfRule type="duplicateValues" dxfId="153" priority="312"/>
  </conditionalFormatting>
  <conditionalFormatting sqref="E301">
    <cfRule type="duplicateValues" dxfId="152" priority="307"/>
  </conditionalFormatting>
  <conditionalFormatting sqref="E301">
    <cfRule type="duplicateValues" dxfId="151" priority="308"/>
    <cfRule type="duplicateValues" dxfId="150" priority="309"/>
  </conditionalFormatting>
  <conditionalFormatting sqref="E301">
    <cfRule type="duplicateValues" dxfId="149" priority="310"/>
  </conditionalFormatting>
  <conditionalFormatting sqref="E301">
    <cfRule type="duplicateValues" dxfId="148" priority="306"/>
  </conditionalFormatting>
  <conditionalFormatting sqref="E303">
    <cfRule type="duplicateValues" dxfId="147" priority="296"/>
  </conditionalFormatting>
  <conditionalFormatting sqref="E303">
    <cfRule type="duplicateValues" dxfId="146" priority="297"/>
    <cfRule type="duplicateValues" dxfId="145" priority="298"/>
  </conditionalFormatting>
  <conditionalFormatting sqref="E303">
    <cfRule type="duplicateValues" dxfId="144" priority="299"/>
  </conditionalFormatting>
  <conditionalFormatting sqref="E303">
    <cfRule type="duplicateValues" dxfId="143" priority="295"/>
  </conditionalFormatting>
  <conditionalFormatting sqref="E304">
    <cfRule type="duplicateValues" dxfId="142" priority="288"/>
  </conditionalFormatting>
  <conditionalFormatting sqref="E307">
    <cfRule type="duplicateValues" dxfId="141" priority="286"/>
  </conditionalFormatting>
  <conditionalFormatting sqref="E308:E311">
    <cfRule type="duplicateValues" dxfId="140" priority="285"/>
  </conditionalFormatting>
  <conditionalFormatting sqref="E305">
    <cfRule type="duplicateValues" dxfId="139" priority="278"/>
  </conditionalFormatting>
  <conditionalFormatting sqref="E305">
    <cfRule type="duplicateValues" dxfId="138" priority="279"/>
  </conditionalFormatting>
  <conditionalFormatting sqref="E305">
    <cfRule type="duplicateValues" dxfId="137" priority="280"/>
  </conditionalFormatting>
  <conditionalFormatting sqref="E305">
    <cfRule type="duplicateValues" dxfId="136" priority="277"/>
  </conditionalFormatting>
  <conditionalFormatting sqref="E313">
    <cfRule type="duplicateValues" dxfId="135" priority="273"/>
  </conditionalFormatting>
  <conditionalFormatting sqref="E313">
    <cfRule type="duplicateValues" dxfId="134" priority="274"/>
    <cfRule type="duplicateValues" dxfId="133" priority="275"/>
  </conditionalFormatting>
  <conditionalFormatting sqref="E313">
    <cfRule type="duplicateValues" dxfId="132" priority="276"/>
  </conditionalFormatting>
  <conditionalFormatting sqref="E313">
    <cfRule type="duplicateValues" dxfId="131" priority="272"/>
  </conditionalFormatting>
  <conditionalFormatting sqref="E312">
    <cfRule type="duplicateValues" dxfId="130" priority="263"/>
  </conditionalFormatting>
  <conditionalFormatting sqref="E312">
    <cfRule type="duplicateValues" dxfId="129" priority="264"/>
    <cfRule type="duplicateValues" dxfId="128" priority="265"/>
  </conditionalFormatting>
  <conditionalFormatting sqref="E312">
    <cfRule type="duplicateValues" dxfId="127" priority="266"/>
  </conditionalFormatting>
  <conditionalFormatting sqref="E312">
    <cfRule type="duplicateValues" dxfId="126" priority="262"/>
  </conditionalFormatting>
  <conditionalFormatting sqref="E306">
    <cfRule type="duplicateValues" dxfId="125" priority="259"/>
  </conditionalFormatting>
  <conditionalFormatting sqref="E314:E315">
    <cfRule type="duplicateValues" dxfId="124" priority="251"/>
  </conditionalFormatting>
  <conditionalFormatting sqref="E352">
    <cfRule type="duplicateValues" dxfId="123" priority="244"/>
  </conditionalFormatting>
  <conditionalFormatting sqref="E352">
    <cfRule type="duplicateValues" dxfId="122" priority="245"/>
    <cfRule type="duplicateValues" dxfId="121" priority="246"/>
  </conditionalFormatting>
  <conditionalFormatting sqref="E352">
    <cfRule type="duplicateValues" dxfId="120" priority="247"/>
  </conditionalFormatting>
  <conditionalFormatting sqref="E352">
    <cfRule type="duplicateValues" dxfId="119" priority="243"/>
  </conditionalFormatting>
  <conditionalFormatting sqref="E353:E356">
    <cfRule type="duplicateValues" dxfId="118" priority="239"/>
  </conditionalFormatting>
  <conditionalFormatting sqref="E353:E356">
    <cfRule type="duplicateValues" dxfId="117" priority="240"/>
    <cfRule type="duplicateValues" dxfId="116" priority="241"/>
  </conditionalFormatting>
  <conditionalFormatting sqref="E353:E356">
    <cfRule type="duplicateValues" dxfId="115" priority="242"/>
  </conditionalFormatting>
  <conditionalFormatting sqref="E353:E356">
    <cfRule type="duplicateValues" dxfId="114" priority="238"/>
  </conditionalFormatting>
  <conditionalFormatting sqref="E330">
    <cfRule type="duplicateValues" dxfId="113" priority="227"/>
  </conditionalFormatting>
  <conditionalFormatting sqref="E330">
    <cfRule type="duplicateValues" dxfId="112" priority="228"/>
    <cfRule type="duplicateValues" dxfId="111" priority="229"/>
  </conditionalFormatting>
  <conditionalFormatting sqref="E330">
    <cfRule type="duplicateValues" dxfId="110" priority="232"/>
  </conditionalFormatting>
  <conditionalFormatting sqref="E337">
    <cfRule type="duplicateValues" dxfId="109" priority="205"/>
  </conditionalFormatting>
  <conditionalFormatting sqref="E350:E351">
    <cfRule type="duplicateValues" dxfId="108" priority="200"/>
  </conditionalFormatting>
  <conditionalFormatting sqref="E350:E351">
    <cfRule type="duplicateValues" dxfId="107" priority="201"/>
    <cfRule type="duplicateValues" dxfId="106" priority="202"/>
  </conditionalFormatting>
  <conditionalFormatting sqref="E350:E351">
    <cfRule type="duplicateValues" dxfId="105" priority="203"/>
  </conditionalFormatting>
  <conditionalFormatting sqref="E350:E351">
    <cfRule type="duplicateValues" dxfId="104" priority="199"/>
  </conditionalFormatting>
  <conditionalFormatting sqref="E360:E361">
    <cfRule type="duplicateValues" dxfId="103" priority="189"/>
  </conditionalFormatting>
  <conditionalFormatting sqref="E360:E361">
    <cfRule type="duplicateValues" dxfId="102" priority="190"/>
    <cfRule type="duplicateValues" dxfId="101" priority="191"/>
  </conditionalFormatting>
  <conditionalFormatting sqref="E360:E361">
    <cfRule type="duplicateValues" dxfId="100" priority="192"/>
  </conditionalFormatting>
  <conditionalFormatting sqref="E360:E361">
    <cfRule type="duplicateValues" dxfId="99" priority="188"/>
  </conditionalFormatting>
  <conditionalFormatting sqref="E387">
    <cfRule type="duplicateValues" dxfId="98" priority="169"/>
  </conditionalFormatting>
  <conditionalFormatting sqref="E387">
    <cfRule type="duplicateValues" dxfId="97" priority="170"/>
    <cfRule type="duplicateValues" dxfId="96" priority="171"/>
  </conditionalFormatting>
  <conditionalFormatting sqref="E387">
    <cfRule type="duplicateValues" dxfId="95" priority="172"/>
  </conditionalFormatting>
  <conditionalFormatting sqref="E387">
    <cfRule type="duplicateValues" dxfId="94" priority="168"/>
  </conditionalFormatting>
  <conditionalFormatting sqref="E440:E442">
    <cfRule type="duplicateValues" dxfId="93" priority="151"/>
  </conditionalFormatting>
  <conditionalFormatting sqref="E440:E442">
    <cfRule type="duplicateValues" dxfId="92" priority="152"/>
    <cfRule type="duplicateValues" dxfId="91" priority="153"/>
  </conditionalFormatting>
  <conditionalFormatting sqref="E440:E442">
    <cfRule type="duplicateValues" dxfId="90" priority="154"/>
  </conditionalFormatting>
  <conditionalFormatting sqref="E440:E442">
    <cfRule type="duplicateValues" dxfId="89" priority="150"/>
  </conditionalFormatting>
  <conditionalFormatting sqref="E404:E405">
    <cfRule type="duplicateValues" dxfId="88" priority="140"/>
  </conditionalFormatting>
  <conditionalFormatting sqref="E404:E405">
    <cfRule type="duplicateValues" dxfId="87" priority="141"/>
  </conditionalFormatting>
  <conditionalFormatting sqref="E404:E405">
    <cfRule type="duplicateValues" dxfId="86" priority="142"/>
  </conditionalFormatting>
  <conditionalFormatting sqref="E404:E405">
    <cfRule type="duplicateValues" dxfId="85" priority="139"/>
  </conditionalFormatting>
  <conditionalFormatting sqref="E406">
    <cfRule type="duplicateValues" dxfId="84" priority="135"/>
  </conditionalFormatting>
  <conditionalFormatting sqref="E406">
    <cfRule type="duplicateValues" dxfId="83" priority="136"/>
    <cfRule type="duplicateValues" dxfId="82" priority="137"/>
  </conditionalFormatting>
  <conditionalFormatting sqref="E406">
    <cfRule type="duplicateValues" dxfId="81" priority="138"/>
  </conditionalFormatting>
  <conditionalFormatting sqref="E406">
    <cfRule type="duplicateValues" dxfId="80" priority="134"/>
  </conditionalFormatting>
  <conditionalFormatting sqref="E407">
    <cfRule type="duplicateValues" dxfId="79" priority="130"/>
  </conditionalFormatting>
  <conditionalFormatting sqref="E407">
    <cfRule type="duplicateValues" dxfId="78" priority="131"/>
    <cfRule type="duplicateValues" dxfId="77" priority="132"/>
  </conditionalFormatting>
  <conditionalFormatting sqref="E407">
    <cfRule type="duplicateValues" dxfId="76" priority="133"/>
  </conditionalFormatting>
  <conditionalFormatting sqref="E407">
    <cfRule type="duplicateValues" dxfId="75" priority="129"/>
  </conditionalFormatting>
  <conditionalFormatting sqref="E412">
    <cfRule type="duplicateValues" dxfId="74" priority="125"/>
  </conditionalFormatting>
  <conditionalFormatting sqref="E412">
    <cfRule type="duplicateValues" dxfId="73" priority="126"/>
    <cfRule type="duplicateValues" dxfId="72" priority="127"/>
  </conditionalFormatting>
  <conditionalFormatting sqref="E412">
    <cfRule type="duplicateValues" dxfId="71" priority="128"/>
  </conditionalFormatting>
  <conditionalFormatting sqref="E412">
    <cfRule type="duplicateValues" dxfId="70" priority="124"/>
  </conditionalFormatting>
  <conditionalFormatting sqref="E413:E414">
    <cfRule type="duplicateValues" dxfId="69" priority="120"/>
  </conditionalFormatting>
  <conditionalFormatting sqref="E413:E414">
    <cfRule type="duplicateValues" dxfId="68" priority="121"/>
    <cfRule type="duplicateValues" dxfId="67" priority="122"/>
  </conditionalFormatting>
  <conditionalFormatting sqref="E413:E414">
    <cfRule type="duplicateValues" dxfId="66" priority="123"/>
  </conditionalFormatting>
  <conditionalFormatting sqref="E413:E414">
    <cfRule type="duplicateValues" dxfId="65" priority="119"/>
  </conditionalFormatting>
  <conditionalFormatting sqref="E411">
    <cfRule type="duplicateValues" dxfId="64" priority="113"/>
  </conditionalFormatting>
  <conditionalFormatting sqref="E410">
    <cfRule type="duplicateValues" dxfId="63" priority="112"/>
  </conditionalFormatting>
  <conditionalFormatting sqref="E421">
    <cfRule type="duplicateValues" dxfId="62" priority="95"/>
  </conditionalFormatting>
  <conditionalFormatting sqref="E439">
    <cfRule type="duplicateValues" dxfId="61" priority="74"/>
  </conditionalFormatting>
  <conditionalFormatting sqref="E446">
    <cfRule type="duplicateValues" dxfId="60" priority="65"/>
  </conditionalFormatting>
  <conditionalFormatting sqref="E446">
    <cfRule type="duplicateValues" dxfId="59" priority="66"/>
    <cfRule type="duplicateValues" dxfId="58" priority="67"/>
  </conditionalFormatting>
  <conditionalFormatting sqref="E446">
    <cfRule type="duplicateValues" dxfId="57" priority="68"/>
  </conditionalFormatting>
  <conditionalFormatting sqref="E446">
    <cfRule type="duplicateValues" dxfId="56" priority="64"/>
  </conditionalFormatting>
  <conditionalFormatting sqref="E431:E433">
    <cfRule type="duplicateValues" dxfId="55" priority="56"/>
  </conditionalFormatting>
  <conditionalFormatting sqref="E426">
    <cfRule type="duplicateValues" dxfId="54" priority="41"/>
  </conditionalFormatting>
  <conditionalFormatting sqref="E426">
    <cfRule type="duplicateValues" dxfId="53" priority="42"/>
    <cfRule type="duplicateValues" dxfId="52" priority="43"/>
  </conditionalFormatting>
  <conditionalFormatting sqref="E426">
    <cfRule type="duplicateValues" dxfId="51" priority="44"/>
  </conditionalFormatting>
  <conditionalFormatting sqref="E334">
    <cfRule type="duplicateValues" dxfId="50" priority="12"/>
  </conditionalFormatting>
  <conditionalFormatting sqref="E335">
    <cfRule type="duplicateValues" dxfId="49" priority="11"/>
  </conditionalFormatting>
  <conditionalFormatting sqref="E398">
    <cfRule type="duplicateValues" dxfId="48" priority="7"/>
  </conditionalFormatting>
  <conditionalFormatting sqref="E400">
    <cfRule type="duplicateValues" dxfId="47" priority="6"/>
  </conditionalFormatting>
  <conditionalFormatting sqref="E389">
    <cfRule type="duplicateValues" dxfId="46" priority="5"/>
  </conditionalFormatting>
  <conditionalFormatting sqref="E443">
    <cfRule type="duplicateValues" dxfId="45" priority="4"/>
  </conditionalFormatting>
  <conditionalFormatting sqref="E445">
    <cfRule type="duplicateValues" dxfId="44" priority="3"/>
  </conditionalFormatting>
  <conditionalFormatting sqref="A1:A1048576">
    <cfRule type="duplicateValues" dxfId="43" priority="1"/>
  </conditionalFormatting>
  <conditionalFormatting sqref="E438">
    <cfRule type="duplicateValues" dxfId="42" priority="506"/>
    <cfRule type="duplicateValues" dxfId="41" priority="507"/>
  </conditionalFormatting>
  <conditionalFormatting sqref="E438">
    <cfRule type="duplicateValues" dxfId="40" priority="508"/>
  </conditionalFormatting>
  <conditionalFormatting sqref="E434:E436">
    <cfRule type="duplicateValues" dxfId="39" priority="509"/>
  </conditionalFormatting>
  <conditionalFormatting sqref="E422:E425">
    <cfRule type="duplicateValues" dxfId="38" priority="510"/>
  </conditionalFormatting>
  <conditionalFormatting sqref="E422:E425">
    <cfRule type="duplicateValues" dxfId="37" priority="511"/>
    <cfRule type="duplicateValues" dxfId="36" priority="512"/>
  </conditionalFormatting>
  <conditionalFormatting sqref="E422:E425">
    <cfRule type="duplicateValues" dxfId="35" priority="513"/>
  </conditionalFormatting>
  <conditionalFormatting sqref="E421">
    <cfRule type="duplicateValues" dxfId="34" priority="514"/>
  </conditionalFormatting>
  <conditionalFormatting sqref="E421">
    <cfRule type="duplicateValues" dxfId="33" priority="515"/>
    <cfRule type="duplicateValues" dxfId="32" priority="516"/>
  </conditionalFormatting>
  <conditionalFormatting sqref="E421">
    <cfRule type="duplicateValues" dxfId="31" priority="517"/>
  </conditionalFormatting>
  <conditionalFormatting sqref="E403">
    <cfRule type="duplicateValues" dxfId="30" priority="518"/>
  </conditionalFormatting>
  <conditionalFormatting sqref="E401:E402">
    <cfRule type="duplicateValues" dxfId="29" priority="523"/>
  </conditionalFormatting>
  <conditionalFormatting sqref="E388">
    <cfRule type="duplicateValues" dxfId="28" priority="524"/>
  </conditionalFormatting>
  <conditionalFormatting sqref="E376:E386">
    <cfRule type="duplicateValues" dxfId="27" priority="525"/>
  </conditionalFormatting>
  <conditionalFormatting sqref="E376:E386">
    <cfRule type="duplicateValues" dxfId="26" priority="526"/>
    <cfRule type="duplicateValues" dxfId="25" priority="527"/>
  </conditionalFormatting>
  <conditionalFormatting sqref="E376:E386">
    <cfRule type="duplicateValues" dxfId="24" priority="528"/>
  </conditionalFormatting>
  <conditionalFormatting sqref="E362:E364">
    <cfRule type="duplicateValues" dxfId="23" priority="529"/>
  </conditionalFormatting>
  <conditionalFormatting sqref="E365:E368">
    <cfRule type="duplicateValues" dxfId="22" priority="530"/>
  </conditionalFormatting>
  <conditionalFormatting sqref="E365:E368">
    <cfRule type="duplicateValues" dxfId="21" priority="531"/>
    <cfRule type="duplicateValues" dxfId="20" priority="532"/>
  </conditionalFormatting>
  <conditionalFormatting sqref="E365:E368">
    <cfRule type="duplicateValues" dxfId="19" priority="533"/>
  </conditionalFormatting>
  <conditionalFormatting sqref="E348:E349">
    <cfRule type="duplicateValues" dxfId="18" priority="534"/>
  </conditionalFormatting>
  <conditionalFormatting sqref="E338:E346">
    <cfRule type="duplicateValues" dxfId="17" priority="539"/>
  </conditionalFormatting>
  <conditionalFormatting sqref="E336">
    <cfRule type="duplicateValues" dxfId="16" priority="540"/>
  </conditionalFormatting>
  <conditionalFormatting sqref="E332:E333">
    <cfRule type="duplicateValues" dxfId="15" priority="541"/>
  </conditionalFormatting>
  <conditionalFormatting sqref="E331">
    <cfRule type="duplicateValues" dxfId="14" priority="547"/>
  </conditionalFormatting>
  <conditionalFormatting sqref="E316:E323">
    <cfRule type="duplicateValues" dxfId="13" priority="555"/>
  </conditionalFormatting>
  <conditionalFormatting sqref="E324:E329">
    <cfRule type="duplicateValues" dxfId="12" priority="559"/>
  </conditionalFormatting>
  <conditionalFormatting sqref="E324:E329">
    <cfRule type="duplicateValues" dxfId="11" priority="560"/>
    <cfRule type="duplicateValues" dxfId="10" priority="561"/>
  </conditionalFormatting>
  <conditionalFormatting sqref="E324:E329">
    <cfRule type="duplicateValues" dxfId="9" priority="562"/>
  </conditionalFormatting>
  <conditionalFormatting sqref="E302">
    <cfRule type="duplicateValues" dxfId="8" priority="563"/>
  </conditionalFormatting>
  <conditionalFormatting sqref="E302">
    <cfRule type="duplicateValues" dxfId="7" priority="564"/>
    <cfRule type="duplicateValues" dxfId="6" priority="565"/>
  </conditionalFormatting>
  <conditionalFormatting sqref="E302">
    <cfRule type="duplicateValues" dxfId="5" priority="566"/>
  </conditionalFormatting>
  <conditionalFormatting sqref="E300">
    <cfRule type="duplicateValues" dxfId="4" priority="567"/>
  </conditionalFormatting>
  <conditionalFormatting sqref="E272:E274">
    <cfRule type="duplicateValues" dxfId="3" priority="572"/>
  </conditionalFormatting>
  <conditionalFormatting sqref="E264:E266">
    <cfRule type="duplicateValues" dxfId="2" priority="573"/>
  </conditionalFormatting>
  <conditionalFormatting sqref="E268:E270">
    <cfRule type="duplicateValues" dxfId="1" priority="574"/>
  </conditionalFormatting>
  <conditionalFormatting sqref="E259:E262">
    <cfRule type="duplicateValues" dxfId="0" priority="575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Inabie08</dc:creator>
  <cp:keywords/>
  <dc:description/>
  <cp:lastModifiedBy/>
  <cp:revision/>
  <dcterms:created xsi:type="dcterms:W3CDTF">2021-10-28T20:32:28Z</dcterms:created>
  <dcterms:modified xsi:type="dcterms:W3CDTF">2021-12-17T16:05:46Z</dcterms:modified>
  <cp:category/>
  <cp:contentStatus/>
</cp:coreProperties>
</file>